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esktop\Data Analyst\End To End Project\prospecting_sar\"/>
    </mc:Choice>
  </mc:AlternateContent>
  <xr:revisionPtr revIDLastSave="0" documentId="13_ncr:1_{3B92DE8A-EF09-4DE8-AC53-FDC263A63BD6}" xr6:coauthVersionLast="47" xr6:coauthVersionMax="47" xr10:uidLastSave="{00000000-0000-0000-0000-000000000000}"/>
  <bookViews>
    <workbookView xWindow="-120" yWindow="-120" windowWidth="29040" windowHeight="16440" activeTab="3" xr2:uid="{00000000-000D-0000-FFFF-FFFF00000000}"/>
  </bookViews>
  <sheets>
    <sheet name="Sheet1" sheetId="1" r:id="rId1"/>
    <sheet name="Sheet2" sheetId="2" r:id="rId2"/>
    <sheet name="Sheet3" sheetId="3" r:id="rId3"/>
    <sheet name="Sheet4" sheetId="4" r:id="rId4"/>
    <sheet name="Summary" sheetId="5" r:id="rId5"/>
    <sheet name="master" sheetId="6" r:id="rId6"/>
    <sheet name="Copy of Summary" sheetId="7" r:id="rId7"/>
    <sheet name="Linkedin follow up" sheetId="8" r:id="rId8"/>
    <sheet name="Sheet10" sheetId="9" state="hidden" r:id="rId9"/>
    <sheet name="Test" sheetId="10" state="hidden" r:id="rId10"/>
    <sheet name="Prospect Listing" sheetId="11" r:id="rId11"/>
    <sheet name="Sheet11" sheetId="12" r:id="rId12"/>
  </sheets>
  <definedNames>
    <definedName name="_xlnm._FilterDatabase" localSheetId="7" hidden="1">'Linkedin follow up'!$A$1:$Z$424</definedName>
    <definedName name="_xlnm._FilterDatabase" localSheetId="10" hidden="1">'Prospect Listing'!$B$8:$M$2813</definedName>
    <definedName name="_xlnm._FilterDatabase" localSheetId="9" hidden="1">Test!$A$1:$B$26005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813" i="11" l="1"/>
  <c r="L2813" i="11" s="1"/>
  <c r="D2813" i="11"/>
  <c r="C2813" i="11"/>
  <c r="B2813" i="11"/>
  <c r="E2812" i="11"/>
  <c r="L2812" i="11" s="1"/>
  <c r="D2812" i="11"/>
  <c r="C2812" i="11"/>
  <c r="B2812" i="11"/>
  <c r="E2811" i="11"/>
  <c r="L2811" i="11" s="1"/>
  <c r="D2811" i="11"/>
  <c r="C2811" i="11"/>
  <c r="B2811" i="11"/>
  <c r="E2810" i="11"/>
  <c r="L2810" i="11" s="1"/>
  <c r="D2810" i="11"/>
  <c r="C2810" i="11"/>
  <c r="B2810" i="11"/>
  <c r="E2809" i="11"/>
  <c r="L2809" i="11" s="1"/>
  <c r="D2809" i="11"/>
  <c r="C2809" i="11"/>
  <c r="B2809" i="11"/>
  <c r="E2808" i="11"/>
  <c r="L2808" i="11" s="1"/>
  <c r="D2808" i="11"/>
  <c r="C2808" i="11"/>
  <c r="B2808" i="11"/>
  <c r="E2807" i="11"/>
  <c r="L2807" i="11" s="1"/>
  <c r="D2807" i="11"/>
  <c r="C2807" i="11"/>
  <c r="B2807" i="11"/>
  <c r="E2806" i="11"/>
  <c r="L2806" i="11" s="1"/>
  <c r="D2806" i="11"/>
  <c r="C2806" i="11"/>
  <c r="B2806" i="11"/>
  <c r="E2805" i="11"/>
  <c r="L2805" i="11" s="1"/>
  <c r="D2805" i="11"/>
  <c r="C2805" i="11"/>
  <c r="B2805" i="11"/>
  <c r="E2804" i="11"/>
  <c r="L2804" i="11" s="1"/>
  <c r="D2804" i="11"/>
  <c r="C2804" i="11"/>
  <c r="B2804" i="11"/>
  <c r="E2803" i="11"/>
  <c r="L2803" i="11" s="1"/>
  <c r="D2803" i="11"/>
  <c r="C2803" i="11"/>
  <c r="B2803" i="11"/>
  <c r="E2802" i="11"/>
  <c r="L2802" i="11" s="1"/>
  <c r="D2802" i="11"/>
  <c r="C2802" i="11"/>
  <c r="B2802" i="11"/>
  <c r="E2801" i="11"/>
  <c r="L2801" i="11" s="1"/>
  <c r="D2801" i="11"/>
  <c r="C2801" i="11"/>
  <c r="B2801" i="11"/>
  <c r="E2800" i="11"/>
  <c r="L2800" i="11" s="1"/>
  <c r="D2800" i="11"/>
  <c r="C2800" i="11"/>
  <c r="B2800" i="11"/>
  <c r="E2799" i="11"/>
  <c r="L2799" i="11" s="1"/>
  <c r="D2799" i="11"/>
  <c r="C2799" i="11"/>
  <c r="B2799" i="11"/>
  <c r="E2798" i="11"/>
  <c r="L2798" i="11" s="1"/>
  <c r="D2798" i="11"/>
  <c r="C2798" i="11"/>
  <c r="B2798" i="11"/>
  <c r="E2797" i="11"/>
  <c r="L2797" i="11" s="1"/>
  <c r="D2797" i="11"/>
  <c r="C2797" i="11"/>
  <c r="B2797" i="11"/>
  <c r="E2796" i="11"/>
  <c r="L2796" i="11" s="1"/>
  <c r="D2796" i="11"/>
  <c r="C2796" i="11"/>
  <c r="B2796" i="11"/>
  <c r="E2795" i="11"/>
  <c r="L2795" i="11" s="1"/>
  <c r="D2795" i="11"/>
  <c r="C2795" i="11"/>
  <c r="B2795" i="11"/>
  <c r="E2794" i="11"/>
  <c r="L2794" i="11" s="1"/>
  <c r="D2794" i="11"/>
  <c r="C2794" i="11"/>
  <c r="B2794" i="11"/>
  <c r="E2793" i="11"/>
  <c r="L2793" i="11" s="1"/>
  <c r="D2793" i="11"/>
  <c r="C2793" i="11"/>
  <c r="B2793" i="11"/>
  <c r="E2792" i="11"/>
  <c r="L2792" i="11" s="1"/>
  <c r="D2792" i="11"/>
  <c r="C2792" i="11"/>
  <c r="B2792" i="11"/>
  <c r="E2791" i="11"/>
  <c r="L2791" i="11" s="1"/>
  <c r="D2791" i="11"/>
  <c r="C2791" i="11"/>
  <c r="B2791" i="11"/>
  <c r="E2790" i="11"/>
  <c r="L2790" i="11" s="1"/>
  <c r="D2790" i="11"/>
  <c r="C2790" i="11"/>
  <c r="B2790" i="11"/>
  <c r="E2789" i="11"/>
  <c r="L2789" i="11" s="1"/>
  <c r="D2789" i="11"/>
  <c r="C2789" i="11"/>
  <c r="B2789" i="11"/>
  <c r="E2788" i="11"/>
  <c r="L2788" i="11" s="1"/>
  <c r="D2788" i="11"/>
  <c r="C2788" i="11"/>
  <c r="B2788" i="11"/>
  <c r="E2787" i="11"/>
  <c r="L2787" i="11" s="1"/>
  <c r="D2787" i="11"/>
  <c r="C2787" i="11"/>
  <c r="B2787" i="11"/>
  <c r="E2786" i="11"/>
  <c r="L2786" i="11" s="1"/>
  <c r="D2786" i="11"/>
  <c r="C2786" i="11"/>
  <c r="B2786" i="11"/>
  <c r="E2785" i="11"/>
  <c r="L2785" i="11" s="1"/>
  <c r="D2785" i="11"/>
  <c r="C2785" i="11"/>
  <c r="B2785" i="11"/>
  <c r="E2784" i="11"/>
  <c r="L2784" i="11" s="1"/>
  <c r="D2784" i="11"/>
  <c r="C2784" i="11"/>
  <c r="B2784" i="11"/>
  <c r="E2783" i="11"/>
  <c r="L2783" i="11" s="1"/>
  <c r="D2783" i="11"/>
  <c r="C2783" i="11"/>
  <c r="B2783" i="11"/>
  <c r="E2782" i="11"/>
  <c r="L2782" i="11" s="1"/>
  <c r="D2782" i="11"/>
  <c r="C2782" i="11"/>
  <c r="B2782" i="11"/>
  <c r="E2781" i="11"/>
  <c r="L2781" i="11" s="1"/>
  <c r="D2781" i="11"/>
  <c r="C2781" i="11"/>
  <c r="B2781" i="11"/>
  <c r="E2780" i="11"/>
  <c r="L2780" i="11" s="1"/>
  <c r="D2780" i="11"/>
  <c r="C2780" i="11"/>
  <c r="B2780" i="11"/>
  <c r="E2779" i="11"/>
  <c r="L2779" i="11" s="1"/>
  <c r="D2779" i="11"/>
  <c r="C2779" i="11"/>
  <c r="B2779" i="11"/>
  <c r="E2778" i="11"/>
  <c r="L2778" i="11" s="1"/>
  <c r="D2778" i="11"/>
  <c r="C2778" i="11"/>
  <c r="B2778" i="11"/>
  <c r="E2777" i="11"/>
  <c r="L2777" i="11" s="1"/>
  <c r="D2777" i="11"/>
  <c r="C2777" i="11"/>
  <c r="B2777" i="11"/>
  <c r="E2776" i="11"/>
  <c r="L2776" i="11" s="1"/>
  <c r="D2776" i="11"/>
  <c r="C2776" i="11"/>
  <c r="B2776" i="11"/>
  <c r="E2775" i="11"/>
  <c r="L2775" i="11" s="1"/>
  <c r="D2775" i="11"/>
  <c r="C2775" i="11"/>
  <c r="B2775" i="11"/>
  <c r="E2774" i="11"/>
  <c r="L2774" i="11" s="1"/>
  <c r="D2774" i="11"/>
  <c r="C2774" i="11"/>
  <c r="B2774" i="11"/>
  <c r="E2773" i="11"/>
  <c r="L2773" i="11" s="1"/>
  <c r="D2773" i="11"/>
  <c r="C2773" i="11"/>
  <c r="B2773" i="11"/>
  <c r="E2772" i="11"/>
  <c r="L2772" i="11" s="1"/>
  <c r="D2772" i="11"/>
  <c r="C2772" i="11"/>
  <c r="B2772" i="11"/>
  <c r="E2771" i="11"/>
  <c r="L2771" i="11" s="1"/>
  <c r="D2771" i="11"/>
  <c r="C2771" i="11"/>
  <c r="B2771" i="11"/>
  <c r="E2770" i="11"/>
  <c r="L2770" i="11" s="1"/>
  <c r="D2770" i="11"/>
  <c r="C2770" i="11"/>
  <c r="B2770" i="11"/>
  <c r="E2769" i="11"/>
  <c r="L2769" i="11" s="1"/>
  <c r="D2769" i="11"/>
  <c r="C2769" i="11"/>
  <c r="B2769" i="11"/>
  <c r="E2768" i="11"/>
  <c r="L2768" i="11" s="1"/>
  <c r="D2768" i="11"/>
  <c r="C2768" i="11"/>
  <c r="B2768" i="11"/>
  <c r="E2767" i="11"/>
  <c r="L2767" i="11" s="1"/>
  <c r="D2767" i="11"/>
  <c r="C2767" i="11"/>
  <c r="B2767" i="11"/>
  <c r="E2766" i="11"/>
  <c r="L2766" i="11" s="1"/>
  <c r="D2766" i="11"/>
  <c r="C2766" i="11"/>
  <c r="B2766" i="11"/>
  <c r="E2765" i="11"/>
  <c r="L2765" i="11" s="1"/>
  <c r="D2765" i="11"/>
  <c r="C2765" i="11"/>
  <c r="B2765" i="11"/>
  <c r="E2764" i="11"/>
  <c r="L2764" i="11" s="1"/>
  <c r="D2764" i="11"/>
  <c r="C2764" i="11"/>
  <c r="B2764" i="11"/>
  <c r="E2763" i="11"/>
  <c r="L2763" i="11" s="1"/>
  <c r="D2763" i="11"/>
  <c r="C2763" i="11"/>
  <c r="B2763" i="11"/>
  <c r="E2762" i="11"/>
  <c r="L2762" i="11" s="1"/>
  <c r="D2762" i="11"/>
  <c r="C2762" i="11"/>
  <c r="B2762" i="11"/>
  <c r="E2761" i="11"/>
  <c r="L2761" i="11" s="1"/>
  <c r="D2761" i="11"/>
  <c r="C2761" i="11"/>
  <c r="B2761" i="11"/>
  <c r="E2760" i="11"/>
  <c r="L2760" i="11" s="1"/>
  <c r="D2760" i="11"/>
  <c r="C2760" i="11"/>
  <c r="B2760" i="11"/>
  <c r="E2759" i="11"/>
  <c r="L2759" i="11" s="1"/>
  <c r="D2759" i="11"/>
  <c r="C2759" i="11"/>
  <c r="B2759" i="11"/>
  <c r="E2758" i="11"/>
  <c r="L2758" i="11" s="1"/>
  <c r="D2758" i="11"/>
  <c r="C2758" i="11"/>
  <c r="B2758" i="11"/>
  <c r="E2757" i="11"/>
  <c r="L2757" i="11" s="1"/>
  <c r="D2757" i="11"/>
  <c r="C2757" i="11"/>
  <c r="B2757" i="11"/>
  <c r="E2756" i="11"/>
  <c r="L2756" i="11" s="1"/>
  <c r="D2756" i="11"/>
  <c r="C2756" i="11"/>
  <c r="B2756" i="11"/>
  <c r="E2755" i="11"/>
  <c r="L2755" i="11" s="1"/>
  <c r="D2755" i="11"/>
  <c r="C2755" i="11"/>
  <c r="B2755" i="11"/>
  <c r="E2754" i="11"/>
  <c r="L2754" i="11" s="1"/>
  <c r="D2754" i="11"/>
  <c r="C2754" i="11"/>
  <c r="B2754" i="11"/>
  <c r="E2753" i="11"/>
  <c r="L2753" i="11" s="1"/>
  <c r="D2753" i="11"/>
  <c r="C2753" i="11"/>
  <c r="B2753" i="11"/>
  <c r="E2752" i="11"/>
  <c r="L2752" i="11" s="1"/>
  <c r="D2752" i="11"/>
  <c r="C2752" i="11"/>
  <c r="B2752" i="11"/>
  <c r="E2751" i="11"/>
  <c r="L2751" i="11" s="1"/>
  <c r="D2751" i="11"/>
  <c r="C2751" i="11"/>
  <c r="B2751" i="11"/>
  <c r="E2750" i="11"/>
  <c r="L2750" i="11" s="1"/>
  <c r="D2750" i="11"/>
  <c r="C2750" i="11"/>
  <c r="B2750" i="11"/>
  <c r="E2749" i="11"/>
  <c r="L2749" i="11" s="1"/>
  <c r="D2749" i="11"/>
  <c r="C2749" i="11"/>
  <c r="B2749" i="11"/>
  <c r="E2748" i="11"/>
  <c r="L2748" i="11" s="1"/>
  <c r="D2748" i="11"/>
  <c r="C2748" i="11"/>
  <c r="B2748" i="11"/>
  <c r="E2747" i="11"/>
  <c r="L2747" i="11" s="1"/>
  <c r="D2747" i="11"/>
  <c r="C2747" i="11"/>
  <c r="B2747" i="11"/>
  <c r="E2746" i="11"/>
  <c r="L2746" i="11" s="1"/>
  <c r="D2746" i="11"/>
  <c r="C2746" i="11"/>
  <c r="B2746" i="11"/>
  <c r="E2745" i="11"/>
  <c r="L2745" i="11" s="1"/>
  <c r="D2745" i="11"/>
  <c r="C2745" i="11"/>
  <c r="B2745" i="11"/>
  <c r="E2744" i="11"/>
  <c r="L2744" i="11" s="1"/>
  <c r="D2744" i="11"/>
  <c r="C2744" i="11"/>
  <c r="B2744" i="11"/>
  <c r="E2743" i="11"/>
  <c r="L2743" i="11" s="1"/>
  <c r="D2743" i="11"/>
  <c r="C2743" i="11"/>
  <c r="B2743" i="11"/>
  <c r="E2742" i="11"/>
  <c r="L2742" i="11" s="1"/>
  <c r="D2742" i="11"/>
  <c r="C2742" i="11"/>
  <c r="B2742" i="11"/>
  <c r="E2741" i="11"/>
  <c r="L2741" i="11" s="1"/>
  <c r="D2741" i="11"/>
  <c r="C2741" i="11"/>
  <c r="B2741" i="11"/>
  <c r="E2740" i="11"/>
  <c r="L2740" i="11" s="1"/>
  <c r="D2740" i="11"/>
  <c r="C2740" i="11"/>
  <c r="B2740" i="11"/>
  <c r="E2739" i="11"/>
  <c r="L2739" i="11" s="1"/>
  <c r="D2739" i="11"/>
  <c r="C2739" i="11"/>
  <c r="B2739" i="11"/>
  <c r="E2738" i="11"/>
  <c r="L2738" i="11" s="1"/>
  <c r="D2738" i="11"/>
  <c r="C2738" i="11"/>
  <c r="B2738" i="11"/>
  <c r="E2737" i="11"/>
  <c r="L2737" i="11" s="1"/>
  <c r="D2737" i="11"/>
  <c r="C2737" i="11"/>
  <c r="B2737" i="11"/>
  <c r="E2736" i="11"/>
  <c r="L2736" i="11" s="1"/>
  <c r="D2736" i="11"/>
  <c r="C2736" i="11"/>
  <c r="B2736" i="11"/>
  <c r="E2735" i="11"/>
  <c r="L2735" i="11" s="1"/>
  <c r="D2735" i="11"/>
  <c r="C2735" i="11"/>
  <c r="B2735" i="11"/>
  <c r="E2734" i="11"/>
  <c r="L2734" i="11" s="1"/>
  <c r="D2734" i="11"/>
  <c r="C2734" i="11"/>
  <c r="B2734" i="11"/>
  <c r="E2733" i="11"/>
  <c r="L2733" i="11" s="1"/>
  <c r="D2733" i="11"/>
  <c r="C2733" i="11"/>
  <c r="B2733" i="11"/>
  <c r="E2732" i="11"/>
  <c r="L2732" i="11" s="1"/>
  <c r="D2732" i="11"/>
  <c r="C2732" i="11"/>
  <c r="B2732" i="11"/>
  <c r="E2731" i="11"/>
  <c r="L2731" i="11" s="1"/>
  <c r="D2731" i="11"/>
  <c r="C2731" i="11"/>
  <c r="B2731" i="11"/>
  <c r="E2730" i="11"/>
  <c r="L2730" i="11" s="1"/>
  <c r="D2730" i="11"/>
  <c r="C2730" i="11"/>
  <c r="B2730" i="11"/>
  <c r="E2729" i="11"/>
  <c r="L2729" i="11" s="1"/>
  <c r="D2729" i="11"/>
  <c r="C2729" i="11"/>
  <c r="B2729" i="11"/>
  <c r="E2728" i="11"/>
  <c r="L2728" i="11" s="1"/>
  <c r="D2728" i="11"/>
  <c r="C2728" i="11"/>
  <c r="B2728" i="11"/>
  <c r="E2727" i="11"/>
  <c r="L2727" i="11" s="1"/>
  <c r="D2727" i="11"/>
  <c r="C2727" i="11"/>
  <c r="B2727" i="11"/>
  <c r="E2726" i="11"/>
  <c r="L2726" i="11" s="1"/>
  <c r="D2726" i="11"/>
  <c r="C2726" i="11"/>
  <c r="B2726" i="11"/>
  <c r="E2725" i="11"/>
  <c r="L2725" i="11" s="1"/>
  <c r="D2725" i="11"/>
  <c r="C2725" i="11"/>
  <c r="B2725" i="11"/>
  <c r="E2724" i="11"/>
  <c r="L2724" i="11" s="1"/>
  <c r="D2724" i="11"/>
  <c r="C2724" i="11"/>
  <c r="B2724" i="11"/>
  <c r="E2723" i="11"/>
  <c r="L2723" i="11" s="1"/>
  <c r="D2723" i="11"/>
  <c r="C2723" i="11"/>
  <c r="B2723" i="11"/>
  <c r="E2722" i="11"/>
  <c r="L2722" i="11" s="1"/>
  <c r="D2722" i="11"/>
  <c r="C2722" i="11"/>
  <c r="B2722" i="11"/>
  <c r="E2721" i="11"/>
  <c r="L2721" i="11" s="1"/>
  <c r="D2721" i="11"/>
  <c r="C2721" i="11"/>
  <c r="B2721" i="11"/>
  <c r="E2720" i="11"/>
  <c r="L2720" i="11" s="1"/>
  <c r="D2720" i="11"/>
  <c r="C2720" i="11"/>
  <c r="B2720" i="11"/>
  <c r="E2719" i="11"/>
  <c r="L2719" i="11" s="1"/>
  <c r="D2719" i="11"/>
  <c r="C2719" i="11"/>
  <c r="B2719" i="11"/>
  <c r="E2718" i="11"/>
  <c r="L2718" i="11" s="1"/>
  <c r="D2718" i="11"/>
  <c r="C2718" i="11"/>
  <c r="B2718" i="11"/>
  <c r="E2717" i="11"/>
  <c r="L2717" i="11" s="1"/>
  <c r="D2717" i="11"/>
  <c r="C2717" i="11"/>
  <c r="B2717" i="11"/>
  <c r="E2716" i="11"/>
  <c r="L2716" i="11" s="1"/>
  <c r="D2716" i="11"/>
  <c r="C2716" i="11"/>
  <c r="B2716" i="11"/>
  <c r="E2715" i="11"/>
  <c r="L2715" i="11" s="1"/>
  <c r="D2715" i="11"/>
  <c r="C2715" i="11"/>
  <c r="B2715" i="11"/>
  <c r="E2714" i="11"/>
  <c r="L2714" i="11" s="1"/>
  <c r="D2714" i="11"/>
  <c r="C2714" i="11"/>
  <c r="B2714" i="11"/>
  <c r="E2713" i="11"/>
  <c r="L2713" i="11" s="1"/>
  <c r="D2713" i="11"/>
  <c r="C2713" i="11"/>
  <c r="B2713" i="11"/>
  <c r="E2712" i="11"/>
  <c r="L2712" i="11" s="1"/>
  <c r="D2712" i="11"/>
  <c r="C2712" i="11"/>
  <c r="B2712" i="11"/>
  <c r="E2711" i="11"/>
  <c r="L2711" i="11" s="1"/>
  <c r="D2711" i="11"/>
  <c r="C2711" i="11"/>
  <c r="B2711" i="11"/>
  <c r="E2710" i="11"/>
  <c r="L2710" i="11" s="1"/>
  <c r="D2710" i="11"/>
  <c r="C2710" i="11"/>
  <c r="B2710" i="11"/>
  <c r="E2709" i="11"/>
  <c r="L2709" i="11" s="1"/>
  <c r="D2709" i="11"/>
  <c r="C2709" i="11"/>
  <c r="B2709" i="11"/>
  <c r="E2708" i="11"/>
  <c r="L2708" i="11" s="1"/>
  <c r="D2708" i="11"/>
  <c r="C2708" i="11"/>
  <c r="B2708" i="11"/>
  <c r="E2707" i="11"/>
  <c r="L2707" i="11" s="1"/>
  <c r="D2707" i="11"/>
  <c r="C2707" i="11"/>
  <c r="B2707" i="11"/>
  <c r="E2706" i="11"/>
  <c r="L2706" i="11" s="1"/>
  <c r="D2706" i="11"/>
  <c r="C2706" i="11"/>
  <c r="B2706" i="11"/>
  <c r="E2705" i="11"/>
  <c r="L2705" i="11" s="1"/>
  <c r="D2705" i="11"/>
  <c r="C2705" i="11"/>
  <c r="B2705" i="11"/>
  <c r="E2704" i="11"/>
  <c r="L2704" i="11" s="1"/>
  <c r="D2704" i="11"/>
  <c r="C2704" i="11"/>
  <c r="B2704" i="11"/>
  <c r="E2703" i="11"/>
  <c r="L2703" i="11" s="1"/>
  <c r="D2703" i="11"/>
  <c r="C2703" i="11"/>
  <c r="B2703" i="11"/>
  <c r="E2702" i="11"/>
  <c r="L2702" i="11" s="1"/>
  <c r="D2702" i="11"/>
  <c r="C2702" i="11"/>
  <c r="B2702" i="11"/>
  <c r="E2701" i="11"/>
  <c r="L2701" i="11" s="1"/>
  <c r="D2701" i="11"/>
  <c r="C2701" i="11"/>
  <c r="B2701" i="11"/>
  <c r="E2700" i="11"/>
  <c r="L2700" i="11" s="1"/>
  <c r="D2700" i="11"/>
  <c r="C2700" i="11"/>
  <c r="B2700" i="11"/>
  <c r="E2699" i="11"/>
  <c r="L2699" i="11" s="1"/>
  <c r="D2699" i="11"/>
  <c r="C2699" i="11"/>
  <c r="B2699" i="11"/>
  <c r="E2698" i="11"/>
  <c r="L2698" i="11" s="1"/>
  <c r="D2698" i="11"/>
  <c r="C2698" i="11"/>
  <c r="B2698" i="11"/>
  <c r="E2697" i="11"/>
  <c r="L2697" i="11" s="1"/>
  <c r="D2697" i="11"/>
  <c r="C2697" i="11"/>
  <c r="B2697" i="11"/>
  <c r="E2696" i="11"/>
  <c r="L2696" i="11" s="1"/>
  <c r="D2696" i="11"/>
  <c r="C2696" i="11"/>
  <c r="B2696" i="11"/>
  <c r="E2695" i="11"/>
  <c r="L2695" i="11" s="1"/>
  <c r="D2695" i="11"/>
  <c r="C2695" i="11"/>
  <c r="B2695" i="11"/>
  <c r="E2694" i="11"/>
  <c r="L2694" i="11" s="1"/>
  <c r="D2694" i="11"/>
  <c r="C2694" i="11"/>
  <c r="B2694" i="11"/>
  <c r="E2693" i="11"/>
  <c r="L2693" i="11" s="1"/>
  <c r="D2693" i="11"/>
  <c r="C2693" i="11"/>
  <c r="B2693" i="11"/>
  <c r="E2692" i="11"/>
  <c r="L2692" i="11" s="1"/>
  <c r="D2692" i="11"/>
  <c r="C2692" i="11"/>
  <c r="B2692" i="11"/>
  <c r="E2691" i="11"/>
  <c r="L2691" i="11" s="1"/>
  <c r="D2691" i="11"/>
  <c r="C2691" i="11"/>
  <c r="B2691" i="11"/>
  <c r="E2690" i="11"/>
  <c r="L2690" i="11" s="1"/>
  <c r="D2690" i="11"/>
  <c r="C2690" i="11"/>
  <c r="B2690" i="11"/>
  <c r="E2689" i="11"/>
  <c r="L2689" i="11" s="1"/>
  <c r="D2689" i="11"/>
  <c r="C2689" i="11"/>
  <c r="B2689" i="11"/>
  <c r="E2688" i="11"/>
  <c r="L2688" i="11" s="1"/>
  <c r="D2688" i="11"/>
  <c r="C2688" i="11"/>
  <c r="B2688" i="11"/>
  <c r="E2687" i="11"/>
  <c r="L2687" i="11" s="1"/>
  <c r="D2687" i="11"/>
  <c r="C2687" i="11"/>
  <c r="B2687" i="11"/>
  <c r="E2686" i="11"/>
  <c r="L2686" i="11" s="1"/>
  <c r="D2686" i="11"/>
  <c r="C2686" i="11"/>
  <c r="B2686" i="11"/>
  <c r="E2685" i="11"/>
  <c r="L2685" i="11" s="1"/>
  <c r="D2685" i="11"/>
  <c r="C2685" i="11"/>
  <c r="B2685" i="11"/>
  <c r="E2684" i="11"/>
  <c r="L2684" i="11" s="1"/>
  <c r="D2684" i="11"/>
  <c r="C2684" i="11"/>
  <c r="B2684" i="11"/>
  <c r="E2683" i="11"/>
  <c r="L2683" i="11" s="1"/>
  <c r="D2683" i="11"/>
  <c r="C2683" i="11"/>
  <c r="B2683" i="11"/>
  <c r="E2682" i="11"/>
  <c r="L2682" i="11" s="1"/>
  <c r="D2682" i="11"/>
  <c r="C2682" i="11"/>
  <c r="B2682" i="11"/>
  <c r="E2681" i="11"/>
  <c r="L2681" i="11" s="1"/>
  <c r="D2681" i="11"/>
  <c r="C2681" i="11"/>
  <c r="B2681" i="11"/>
  <c r="E2680" i="11"/>
  <c r="L2680" i="11" s="1"/>
  <c r="D2680" i="11"/>
  <c r="C2680" i="11"/>
  <c r="B2680" i="11"/>
  <c r="E2679" i="11"/>
  <c r="L2679" i="11" s="1"/>
  <c r="D2679" i="11"/>
  <c r="C2679" i="11"/>
  <c r="B2679" i="11"/>
  <c r="E2678" i="11"/>
  <c r="L2678" i="11" s="1"/>
  <c r="D2678" i="11"/>
  <c r="C2678" i="11"/>
  <c r="B2678" i="11"/>
  <c r="E2677" i="11"/>
  <c r="L2677" i="11" s="1"/>
  <c r="D2677" i="11"/>
  <c r="C2677" i="11"/>
  <c r="B2677" i="11"/>
  <c r="E2676" i="11"/>
  <c r="L2676" i="11" s="1"/>
  <c r="D2676" i="11"/>
  <c r="C2676" i="11"/>
  <c r="B2676" i="11"/>
  <c r="E2675" i="11"/>
  <c r="L2675" i="11" s="1"/>
  <c r="D2675" i="11"/>
  <c r="C2675" i="11"/>
  <c r="B2675" i="11"/>
  <c r="E2674" i="11"/>
  <c r="L2674" i="11" s="1"/>
  <c r="D2674" i="11"/>
  <c r="C2674" i="11"/>
  <c r="B2674" i="11"/>
  <c r="E2673" i="11"/>
  <c r="L2673" i="11" s="1"/>
  <c r="D2673" i="11"/>
  <c r="C2673" i="11"/>
  <c r="B2673" i="11"/>
  <c r="E2672" i="11"/>
  <c r="L2672" i="11" s="1"/>
  <c r="D2672" i="11"/>
  <c r="C2672" i="11"/>
  <c r="B2672" i="11"/>
  <c r="E2671" i="11"/>
  <c r="L2671" i="11" s="1"/>
  <c r="D2671" i="11"/>
  <c r="C2671" i="11"/>
  <c r="B2671" i="11"/>
  <c r="E2670" i="11"/>
  <c r="L2670" i="11" s="1"/>
  <c r="D2670" i="11"/>
  <c r="C2670" i="11"/>
  <c r="B2670" i="11"/>
  <c r="E2669" i="11"/>
  <c r="L2669" i="11" s="1"/>
  <c r="D2669" i="11"/>
  <c r="C2669" i="11"/>
  <c r="B2669" i="11"/>
  <c r="E2668" i="11"/>
  <c r="L2668" i="11" s="1"/>
  <c r="D2668" i="11"/>
  <c r="C2668" i="11"/>
  <c r="B2668" i="11"/>
  <c r="E2667" i="11"/>
  <c r="L2667" i="11" s="1"/>
  <c r="D2667" i="11"/>
  <c r="C2667" i="11"/>
  <c r="B2667" i="11"/>
  <c r="E2666" i="11"/>
  <c r="L2666" i="11" s="1"/>
  <c r="D2666" i="11"/>
  <c r="C2666" i="11"/>
  <c r="B2666" i="11"/>
  <c r="E2665" i="11"/>
  <c r="L2665" i="11" s="1"/>
  <c r="D2665" i="11"/>
  <c r="C2665" i="11"/>
  <c r="B2665" i="11"/>
  <c r="E2664" i="11"/>
  <c r="L2664" i="11" s="1"/>
  <c r="D2664" i="11"/>
  <c r="C2664" i="11"/>
  <c r="B2664" i="11"/>
  <c r="E2663" i="11"/>
  <c r="L2663" i="11" s="1"/>
  <c r="D2663" i="11"/>
  <c r="C2663" i="11"/>
  <c r="B2663" i="11"/>
  <c r="E2662" i="11"/>
  <c r="L2662" i="11" s="1"/>
  <c r="D2662" i="11"/>
  <c r="C2662" i="11"/>
  <c r="B2662" i="11"/>
  <c r="E2661" i="11"/>
  <c r="L2661" i="11" s="1"/>
  <c r="D2661" i="11"/>
  <c r="C2661" i="11"/>
  <c r="B2661" i="11"/>
  <c r="E2660" i="11"/>
  <c r="L2660" i="11" s="1"/>
  <c r="D2660" i="11"/>
  <c r="C2660" i="11"/>
  <c r="B2660" i="11"/>
  <c r="E2659" i="11"/>
  <c r="L2659" i="11" s="1"/>
  <c r="D2659" i="11"/>
  <c r="C2659" i="11"/>
  <c r="B2659" i="11"/>
  <c r="E2658" i="11"/>
  <c r="L2658" i="11" s="1"/>
  <c r="D2658" i="11"/>
  <c r="C2658" i="11"/>
  <c r="B2658" i="11"/>
  <c r="E2657" i="11"/>
  <c r="L2657" i="11" s="1"/>
  <c r="D2657" i="11"/>
  <c r="C2657" i="11"/>
  <c r="B2657" i="11"/>
  <c r="E2656" i="11"/>
  <c r="L2656" i="11" s="1"/>
  <c r="D2656" i="11"/>
  <c r="C2656" i="11"/>
  <c r="B2656" i="11"/>
  <c r="E2655" i="11"/>
  <c r="L2655" i="11" s="1"/>
  <c r="D2655" i="11"/>
  <c r="C2655" i="11"/>
  <c r="B2655" i="11"/>
  <c r="E2654" i="11"/>
  <c r="L2654" i="11" s="1"/>
  <c r="D2654" i="11"/>
  <c r="C2654" i="11"/>
  <c r="B2654" i="11"/>
  <c r="E2653" i="11"/>
  <c r="L2653" i="11" s="1"/>
  <c r="D2653" i="11"/>
  <c r="C2653" i="11"/>
  <c r="B2653" i="11"/>
  <c r="E2652" i="11"/>
  <c r="L2652" i="11" s="1"/>
  <c r="D2652" i="11"/>
  <c r="C2652" i="11"/>
  <c r="B2652" i="11"/>
  <c r="E2651" i="11"/>
  <c r="L2651" i="11" s="1"/>
  <c r="D2651" i="11"/>
  <c r="C2651" i="11"/>
  <c r="B2651" i="11"/>
  <c r="E2650" i="11"/>
  <c r="L2650" i="11" s="1"/>
  <c r="D2650" i="11"/>
  <c r="C2650" i="11"/>
  <c r="B2650" i="11"/>
  <c r="E2649" i="11"/>
  <c r="L2649" i="11" s="1"/>
  <c r="D2649" i="11"/>
  <c r="C2649" i="11"/>
  <c r="B2649" i="11"/>
  <c r="E2648" i="11"/>
  <c r="L2648" i="11" s="1"/>
  <c r="D2648" i="11"/>
  <c r="C2648" i="11"/>
  <c r="B2648" i="11"/>
  <c r="E2647" i="11"/>
  <c r="L2647" i="11" s="1"/>
  <c r="D2647" i="11"/>
  <c r="C2647" i="11"/>
  <c r="B2647" i="11"/>
  <c r="E2646" i="11"/>
  <c r="L2646" i="11" s="1"/>
  <c r="D2646" i="11"/>
  <c r="C2646" i="11"/>
  <c r="B2646" i="11"/>
  <c r="E2645" i="11"/>
  <c r="L2645" i="11" s="1"/>
  <c r="D2645" i="11"/>
  <c r="C2645" i="11"/>
  <c r="B2645" i="11"/>
  <c r="E2644" i="11"/>
  <c r="L2644" i="11" s="1"/>
  <c r="D2644" i="11"/>
  <c r="C2644" i="11"/>
  <c r="B2644" i="11"/>
  <c r="E2643" i="11"/>
  <c r="L2643" i="11" s="1"/>
  <c r="D2643" i="11"/>
  <c r="C2643" i="11"/>
  <c r="B2643" i="11"/>
  <c r="E2642" i="11"/>
  <c r="L2642" i="11" s="1"/>
  <c r="D2642" i="11"/>
  <c r="C2642" i="11"/>
  <c r="B2642" i="11"/>
  <c r="E2641" i="11"/>
  <c r="L2641" i="11" s="1"/>
  <c r="D2641" i="11"/>
  <c r="C2641" i="11"/>
  <c r="B2641" i="11"/>
  <c r="E2640" i="11"/>
  <c r="L2640" i="11" s="1"/>
  <c r="D2640" i="11"/>
  <c r="C2640" i="11"/>
  <c r="B2640" i="11"/>
  <c r="E2639" i="11"/>
  <c r="L2639" i="11" s="1"/>
  <c r="D2639" i="11"/>
  <c r="C2639" i="11"/>
  <c r="B2639" i="11"/>
  <c r="E2638" i="11"/>
  <c r="L2638" i="11" s="1"/>
  <c r="D2638" i="11"/>
  <c r="C2638" i="11"/>
  <c r="B2638" i="11"/>
  <c r="E2637" i="11"/>
  <c r="L2637" i="11" s="1"/>
  <c r="D2637" i="11"/>
  <c r="C2637" i="11"/>
  <c r="B2637" i="11"/>
  <c r="E2636" i="11"/>
  <c r="L2636" i="11" s="1"/>
  <c r="D2636" i="11"/>
  <c r="C2636" i="11"/>
  <c r="B2636" i="11"/>
  <c r="E2635" i="11"/>
  <c r="L2635" i="11" s="1"/>
  <c r="D2635" i="11"/>
  <c r="C2635" i="11"/>
  <c r="B2635" i="11"/>
  <c r="E2634" i="11"/>
  <c r="L2634" i="11" s="1"/>
  <c r="D2634" i="11"/>
  <c r="C2634" i="11"/>
  <c r="B2634" i="11"/>
  <c r="E2633" i="11"/>
  <c r="L2633" i="11" s="1"/>
  <c r="D2633" i="11"/>
  <c r="C2633" i="11"/>
  <c r="B2633" i="11"/>
  <c r="E2632" i="11"/>
  <c r="L2632" i="11" s="1"/>
  <c r="D2632" i="11"/>
  <c r="C2632" i="11"/>
  <c r="B2632" i="11"/>
  <c r="E2631" i="11"/>
  <c r="L2631" i="11" s="1"/>
  <c r="D2631" i="11"/>
  <c r="C2631" i="11"/>
  <c r="B2631" i="11"/>
  <c r="E2630" i="11"/>
  <c r="L2630" i="11" s="1"/>
  <c r="D2630" i="11"/>
  <c r="C2630" i="11"/>
  <c r="B2630" i="11"/>
  <c r="E2629" i="11"/>
  <c r="L2629" i="11" s="1"/>
  <c r="D2629" i="11"/>
  <c r="C2629" i="11"/>
  <c r="B2629" i="11"/>
  <c r="E2628" i="11"/>
  <c r="L2628" i="11" s="1"/>
  <c r="D2628" i="11"/>
  <c r="C2628" i="11"/>
  <c r="B2628" i="11"/>
  <c r="E2627" i="11"/>
  <c r="L2627" i="11" s="1"/>
  <c r="D2627" i="11"/>
  <c r="C2627" i="11"/>
  <c r="B2627" i="11"/>
  <c r="E2626" i="11"/>
  <c r="L2626" i="11" s="1"/>
  <c r="D2626" i="11"/>
  <c r="C2626" i="11"/>
  <c r="B2626" i="11"/>
  <c r="E2625" i="11"/>
  <c r="L2625" i="11" s="1"/>
  <c r="D2625" i="11"/>
  <c r="C2625" i="11"/>
  <c r="B2625" i="11"/>
  <c r="E2624" i="11"/>
  <c r="L2624" i="11" s="1"/>
  <c r="D2624" i="11"/>
  <c r="C2624" i="11"/>
  <c r="B2624" i="11"/>
  <c r="E2623" i="11"/>
  <c r="L2623" i="11" s="1"/>
  <c r="D2623" i="11"/>
  <c r="C2623" i="11"/>
  <c r="B2623" i="11"/>
  <c r="E2622" i="11"/>
  <c r="L2622" i="11" s="1"/>
  <c r="D2622" i="11"/>
  <c r="C2622" i="11"/>
  <c r="B2622" i="11"/>
  <c r="E2621" i="11"/>
  <c r="L2621" i="11" s="1"/>
  <c r="D2621" i="11"/>
  <c r="C2621" i="11"/>
  <c r="B2621" i="11"/>
  <c r="E2620" i="11"/>
  <c r="L2620" i="11" s="1"/>
  <c r="D2620" i="11"/>
  <c r="C2620" i="11"/>
  <c r="B2620" i="11"/>
  <c r="E2619" i="11"/>
  <c r="L2619" i="11" s="1"/>
  <c r="D2619" i="11"/>
  <c r="C2619" i="11"/>
  <c r="B2619" i="11"/>
  <c r="E2618" i="11"/>
  <c r="L2618" i="11" s="1"/>
  <c r="D2618" i="11"/>
  <c r="C2618" i="11"/>
  <c r="B2618" i="11"/>
  <c r="E2617" i="11"/>
  <c r="L2617" i="11" s="1"/>
  <c r="D2617" i="11"/>
  <c r="C2617" i="11"/>
  <c r="B2617" i="11"/>
  <c r="E2616" i="11"/>
  <c r="L2616" i="11" s="1"/>
  <c r="D2616" i="11"/>
  <c r="C2616" i="11"/>
  <c r="B2616" i="11"/>
  <c r="E2615" i="11"/>
  <c r="L2615" i="11" s="1"/>
  <c r="D2615" i="11"/>
  <c r="C2615" i="11"/>
  <c r="B2615" i="11"/>
  <c r="E2614" i="11"/>
  <c r="L2614" i="11" s="1"/>
  <c r="D2614" i="11"/>
  <c r="C2614" i="11"/>
  <c r="B2614" i="11"/>
  <c r="E2613" i="11"/>
  <c r="L2613" i="11" s="1"/>
  <c r="D2613" i="11"/>
  <c r="C2613" i="11"/>
  <c r="B2613" i="11"/>
  <c r="E2612" i="11"/>
  <c r="L2612" i="11" s="1"/>
  <c r="D2612" i="11"/>
  <c r="C2612" i="11"/>
  <c r="B2612" i="11"/>
  <c r="E2611" i="11"/>
  <c r="L2611" i="11" s="1"/>
  <c r="D2611" i="11"/>
  <c r="C2611" i="11"/>
  <c r="B2611" i="11"/>
  <c r="E2610" i="11"/>
  <c r="L2610" i="11" s="1"/>
  <c r="D2610" i="11"/>
  <c r="C2610" i="11"/>
  <c r="B2610" i="11"/>
  <c r="E2609" i="11"/>
  <c r="L2609" i="11" s="1"/>
  <c r="D2609" i="11"/>
  <c r="C2609" i="11"/>
  <c r="B2609" i="11"/>
  <c r="E2608" i="11"/>
  <c r="L2608" i="11" s="1"/>
  <c r="D2608" i="11"/>
  <c r="C2608" i="11"/>
  <c r="B2608" i="11"/>
  <c r="E2607" i="11"/>
  <c r="L2607" i="11" s="1"/>
  <c r="D2607" i="11"/>
  <c r="C2607" i="11"/>
  <c r="B2607" i="11"/>
  <c r="E2606" i="11"/>
  <c r="L2606" i="11" s="1"/>
  <c r="D2606" i="11"/>
  <c r="C2606" i="11"/>
  <c r="B2606" i="11"/>
  <c r="E2605" i="11"/>
  <c r="L2605" i="11" s="1"/>
  <c r="D2605" i="11"/>
  <c r="C2605" i="11"/>
  <c r="B2605" i="11"/>
  <c r="E2604" i="11"/>
  <c r="L2604" i="11" s="1"/>
  <c r="D2604" i="11"/>
  <c r="C2604" i="11"/>
  <c r="B2604" i="11"/>
  <c r="E2603" i="11"/>
  <c r="L2603" i="11" s="1"/>
  <c r="D2603" i="11"/>
  <c r="C2603" i="11"/>
  <c r="B2603" i="11"/>
  <c r="E2602" i="11"/>
  <c r="L2602" i="11" s="1"/>
  <c r="D2602" i="11"/>
  <c r="C2602" i="11"/>
  <c r="B2602" i="11"/>
  <c r="E2601" i="11"/>
  <c r="L2601" i="11" s="1"/>
  <c r="D2601" i="11"/>
  <c r="C2601" i="11"/>
  <c r="B2601" i="11"/>
  <c r="E2600" i="11"/>
  <c r="L2600" i="11" s="1"/>
  <c r="D2600" i="11"/>
  <c r="C2600" i="11"/>
  <c r="B2600" i="11"/>
  <c r="E2599" i="11"/>
  <c r="L2599" i="11" s="1"/>
  <c r="D2599" i="11"/>
  <c r="C2599" i="11"/>
  <c r="B2599" i="11"/>
  <c r="E2598" i="11"/>
  <c r="L2598" i="11" s="1"/>
  <c r="D2598" i="11"/>
  <c r="C2598" i="11"/>
  <c r="B2598" i="11"/>
  <c r="E2597" i="11"/>
  <c r="L2597" i="11" s="1"/>
  <c r="D2597" i="11"/>
  <c r="C2597" i="11"/>
  <c r="B2597" i="11"/>
  <c r="E2596" i="11"/>
  <c r="L2596" i="11" s="1"/>
  <c r="D2596" i="11"/>
  <c r="C2596" i="11"/>
  <c r="B2596" i="11"/>
  <c r="E2595" i="11"/>
  <c r="L2595" i="11" s="1"/>
  <c r="D2595" i="11"/>
  <c r="C2595" i="11"/>
  <c r="B2595" i="11"/>
  <c r="E2594" i="11"/>
  <c r="L2594" i="11" s="1"/>
  <c r="D2594" i="11"/>
  <c r="C2594" i="11"/>
  <c r="B2594" i="11"/>
  <c r="E2593" i="11"/>
  <c r="L2593" i="11" s="1"/>
  <c r="D2593" i="11"/>
  <c r="C2593" i="11"/>
  <c r="B2593" i="11"/>
  <c r="E2592" i="11"/>
  <c r="L2592" i="11" s="1"/>
  <c r="D2592" i="11"/>
  <c r="C2592" i="11"/>
  <c r="B2592" i="11"/>
  <c r="E2591" i="11"/>
  <c r="L2591" i="11" s="1"/>
  <c r="D2591" i="11"/>
  <c r="C2591" i="11"/>
  <c r="B2591" i="11"/>
  <c r="E2590" i="11"/>
  <c r="L2590" i="11" s="1"/>
  <c r="D2590" i="11"/>
  <c r="C2590" i="11"/>
  <c r="B2590" i="11"/>
  <c r="E2589" i="11"/>
  <c r="L2589" i="11" s="1"/>
  <c r="D2589" i="11"/>
  <c r="C2589" i="11"/>
  <c r="B2589" i="11"/>
  <c r="E2588" i="11"/>
  <c r="L2588" i="11" s="1"/>
  <c r="D2588" i="11"/>
  <c r="C2588" i="11"/>
  <c r="B2588" i="11"/>
  <c r="E2587" i="11"/>
  <c r="L2587" i="11" s="1"/>
  <c r="D2587" i="11"/>
  <c r="C2587" i="11"/>
  <c r="B2587" i="11"/>
  <c r="E2586" i="11"/>
  <c r="L2586" i="11" s="1"/>
  <c r="D2586" i="11"/>
  <c r="C2586" i="11"/>
  <c r="B2586" i="11"/>
  <c r="E2585" i="11"/>
  <c r="L2585" i="11" s="1"/>
  <c r="D2585" i="11"/>
  <c r="C2585" i="11"/>
  <c r="B2585" i="11"/>
  <c r="E2584" i="11"/>
  <c r="L2584" i="11" s="1"/>
  <c r="D2584" i="11"/>
  <c r="C2584" i="11"/>
  <c r="B2584" i="11"/>
  <c r="E2583" i="11"/>
  <c r="L2583" i="11" s="1"/>
  <c r="D2583" i="11"/>
  <c r="C2583" i="11"/>
  <c r="B2583" i="11"/>
  <c r="E2582" i="11"/>
  <c r="L2582" i="11" s="1"/>
  <c r="D2582" i="11"/>
  <c r="C2582" i="11"/>
  <c r="B2582" i="11"/>
  <c r="E2581" i="11"/>
  <c r="L2581" i="11" s="1"/>
  <c r="D2581" i="11"/>
  <c r="C2581" i="11"/>
  <c r="B2581" i="11"/>
  <c r="E2580" i="11"/>
  <c r="L2580" i="11" s="1"/>
  <c r="D2580" i="11"/>
  <c r="C2580" i="11"/>
  <c r="B2580" i="11"/>
  <c r="E2579" i="11"/>
  <c r="L2579" i="11" s="1"/>
  <c r="D2579" i="11"/>
  <c r="C2579" i="11"/>
  <c r="B2579" i="11"/>
  <c r="E2578" i="11"/>
  <c r="L2578" i="11" s="1"/>
  <c r="D2578" i="11"/>
  <c r="C2578" i="11"/>
  <c r="B2578" i="11"/>
  <c r="E2577" i="11"/>
  <c r="L2577" i="11" s="1"/>
  <c r="D2577" i="11"/>
  <c r="C2577" i="11"/>
  <c r="B2577" i="11"/>
  <c r="E2576" i="11"/>
  <c r="L2576" i="11" s="1"/>
  <c r="D2576" i="11"/>
  <c r="C2576" i="11"/>
  <c r="B2576" i="11"/>
  <c r="E2575" i="11"/>
  <c r="L2575" i="11" s="1"/>
  <c r="D2575" i="11"/>
  <c r="C2575" i="11"/>
  <c r="B2575" i="11"/>
  <c r="E2574" i="11"/>
  <c r="L2574" i="11" s="1"/>
  <c r="D2574" i="11"/>
  <c r="C2574" i="11"/>
  <c r="B2574" i="11"/>
  <c r="E2573" i="11"/>
  <c r="L2573" i="11" s="1"/>
  <c r="D2573" i="11"/>
  <c r="C2573" i="11"/>
  <c r="B2573" i="11"/>
  <c r="E2572" i="11"/>
  <c r="L2572" i="11" s="1"/>
  <c r="D2572" i="11"/>
  <c r="C2572" i="11"/>
  <c r="B2572" i="11"/>
  <c r="E2571" i="11"/>
  <c r="L2571" i="11" s="1"/>
  <c r="D2571" i="11"/>
  <c r="C2571" i="11"/>
  <c r="B2571" i="11"/>
  <c r="E2570" i="11"/>
  <c r="L2570" i="11" s="1"/>
  <c r="D2570" i="11"/>
  <c r="C2570" i="11"/>
  <c r="B2570" i="11"/>
  <c r="E2569" i="11"/>
  <c r="L2569" i="11" s="1"/>
  <c r="D2569" i="11"/>
  <c r="C2569" i="11"/>
  <c r="B2569" i="11"/>
  <c r="E2568" i="11"/>
  <c r="L2568" i="11" s="1"/>
  <c r="D2568" i="11"/>
  <c r="C2568" i="11"/>
  <c r="B2568" i="11"/>
  <c r="E2567" i="11"/>
  <c r="L2567" i="11" s="1"/>
  <c r="D2567" i="11"/>
  <c r="C2567" i="11"/>
  <c r="B2567" i="11"/>
  <c r="E2566" i="11"/>
  <c r="L2566" i="11" s="1"/>
  <c r="D2566" i="11"/>
  <c r="C2566" i="11"/>
  <c r="B2566" i="11"/>
  <c r="E2565" i="11"/>
  <c r="L2565" i="11" s="1"/>
  <c r="D2565" i="11"/>
  <c r="C2565" i="11"/>
  <c r="B2565" i="11"/>
  <c r="E2564" i="11"/>
  <c r="L2564" i="11" s="1"/>
  <c r="D2564" i="11"/>
  <c r="C2564" i="11"/>
  <c r="B2564" i="11"/>
  <c r="E2563" i="11"/>
  <c r="L2563" i="11" s="1"/>
  <c r="D2563" i="11"/>
  <c r="C2563" i="11"/>
  <c r="B2563" i="11"/>
  <c r="E2562" i="11"/>
  <c r="L2562" i="11" s="1"/>
  <c r="D2562" i="11"/>
  <c r="C2562" i="11"/>
  <c r="B2562" i="11"/>
  <c r="E2561" i="11"/>
  <c r="L2561" i="11" s="1"/>
  <c r="D2561" i="11"/>
  <c r="C2561" i="11"/>
  <c r="B2561" i="11"/>
  <c r="E2560" i="11"/>
  <c r="L2560" i="11" s="1"/>
  <c r="D2560" i="11"/>
  <c r="C2560" i="11"/>
  <c r="B2560" i="11"/>
  <c r="E2559" i="11"/>
  <c r="L2559" i="11" s="1"/>
  <c r="D2559" i="11"/>
  <c r="C2559" i="11"/>
  <c r="B2559" i="11"/>
  <c r="E2558" i="11"/>
  <c r="L2558" i="11" s="1"/>
  <c r="D2558" i="11"/>
  <c r="C2558" i="11"/>
  <c r="B2558" i="11"/>
  <c r="E2557" i="11"/>
  <c r="L2557" i="11" s="1"/>
  <c r="D2557" i="11"/>
  <c r="C2557" i="11"/>
  <c r="B2557" i="11"/>
  <c r="E2556" i="11"/>
  <c r="L2556" i="11" s="1"/>
  <c r="D2556" i="11"/>
  <c r="C2556" i="11"/>
  <c r="B2556" i="11"/>
  <c r="E2555" i="11"/>
  <c r="L2555" i="11" s="1"/>
  <c r="D2555" i="11"/>
  <c r="C2555" i="11"/>
  <c r="B2555" i="11"/>
  <c r="E2554" i="11"/>
  <c r="L2554" i="11" s="1"/>
  <c r="D2554" i="11"/>
  <c r="C2554" i="11"/>
  <c r="B2554" i="11"/>
  <c r="E2553" i="11"/>
  <c r="L2553" i="11" s="1"/>
  <c r="D2553" i="11"/>
  <c r="C2553" i="11"/>
  <c r="B2553" i="11"/>
  <c r="E2552" i="11"/>
  <c r="L2552" i="11" s="1"/>
  <c r="D2552" i="11"/>
  <c r="C2552" i="11"/>
  <c r="B2552" i="11"/>
  <c r="E2551" i="11"/>
  <c r="L2551" i="11" s="1"/>
  <c r="D2551" i="11"/>
  <c r="C2551" i="11"/>
  <c r="B2551" i="11"/>
  <c r="E2550" i="11"/>
  <c r="L2550" i="11" s="1"/>
  <c r="D2550" i="11"/>
  <c r="C2550" i="11"/>
  <c r="B2550" i="11"/>
  <c r="E2549" i="11"/>
  <c r="L2549" i="11" s="1"/>
  <c r="D2549" i="11"/>
  <c r="C2549" i="11"/>
  <c r="B2549" i="11"/>
  <c r="E2548" i="11"/>
  <c r="L2548" i="11" s="1"/>
  <c r="D2548" i="11"/>
  <c r="C2548" i="11"/>
  <c r="B2548" i="11"/>
  <c r="E2547" i="11"/>
  <c r="L2547" i="11" s="1"/>
  <c r="D2547" i="11"/>
  <c r="C2547" i="11"/>
  <c r="B2547" i="11"/>
  <c r="E2546" i="11"/>
  <c r="L2546" i="11" s="1"/>
  <c r="D2546" i="11"/>
  <c r="C2546" i="11"/>
  <c r="B2546" i="11"/>
  <c r="E2545" i="11"/>
  <c r="L2545" i="11" s="1"/>
  <c r="D2545" i="11"/>
  <c r="C2545" i="11"/>
  <c r="B2545" i="11"/>
  <c r="E2544" i="11"/>
  <c r="L2544" i="11" s="1"/>
  <c r="D2544" i="11"/>
  <c r="C2544" i="11"/>
  <c r="B2544" i="11"/>
  <c r="E2543" i="11"/>
  <c r="L2543" i="11" s="1"/>
  <c r="D2543" i="11"/>
  <c r="C2543" i="11"/>
  <c r="B2543" i="11"/>
  <c r="E2542" i="11"/>
  <c r="L2542" i="11" s="1"/>
  <c r="D2542" i="11"/>
  <c r="C2542" i="11"/>
  <c r="B2542" i="11"/>
  <c r="E2541" i="11"/>
  <c r="L2541" i="11" s="1"/>
  <c r="D2541" i="11"/>
  <c r="C2541" i="11"/>
  <c r="B2541" i="11"/>
  <c r="E2540" i="11"/>
  <c r="L2540" i="11" s="1"/>
  <c r="D2540" i="11"/>
  <c r="C2540" i="11"/>
  <c r="B2540" i="11"/>
  <c r="E2539" i="11"/>
  <c r="L2539" i="11" s="1"/>
  <c r="D2539" i="11"/>
  <c r="C2539" i="11"/>
  <c r="B2539" i="11"/>
  <c r="E2538" i="11"/>
  <c r="L2538" i="11" s="1"/>
  <c r="D2538" i="11"/>
  <c r="C2538" i="11"/>
  <c r="B2538" i="11"/>
  <c r="E2537" i="11"/>
  <c r="L2537" i="11" s="1"/>
  <c r="D2537" i="11"/>
  <c r="C2537" i="11"/>
  <c r="B2537" i="11"/>
  <c r="E2536" i="11"/>
  <c r="L2536" i="11" s="1"/>
  <c r="D2536" i="11"/>
  <c r="C2536" i="11"/>
  <c r="B2536" i="11"/>
  <c r="E2535" i="11"/>
  <c r="L2535" i="11" s="1"/>
  <c r="D2535" i="11"/>
  <c r="C2535" i="11"/>
  <c r="B2535" i="11"/>
  <c r="E2534" i="11"/>
  <c r="L2534" i="11" s="1"/>
  <c r="D2534" i="11"/>
  <c r="C2534" i="11"/>
  <c r="B2534" i="11"/>
  <c r="E2533" i="11"/>
  <c r="L2533" i="11" s="1"/>
  <c r="D2533" i="11"/>
  <c r="C2533" i="11"/>
  <c r="B2533" i="11"/>
  <c r="E2532" i="11"/>
  <c r="L2532" i="11" s="1"/>
  <c r="D2532" i="11"/>
  <c r="C2532" i="11"/>
  <c r="B2532" i="11"/>
  <c r="E2531" i="11"/>
  <c r="L2531" i="11" s="1"/>
  <c r="D2531" i="11"/>
  <c r="C2531" i="11"/>
  <c r="B2531" i="11"/>
  <c r="E2530" i="11"/>
  <c r="L2530" i="11" s="1"/>
  <c r="D2530" i="11"/>
  <c r="C2530" i="11"/>
  <c r="B2530" i="11"/>
  <c r="E2529" i="11"/>
  <c r="L2529" i="11" s="1"/>
  <c r="D2529" i="11"/>
  <c r="C2529" i="11"/>
  <c r="B2529" i="11"/>
  <c r="E2528" i="11"/>
  <c r="L2528" i="11" s="1"/>
  <c r="D2528" i="11"/>
  <c r="C2528" i="11"/>
  <c r="B2528" i="11"/>
  <c r="E2527" i="11"/>
  <c r="L2527" i="11" s="1"/>
  <c r="D2527" i="11"/>
  <c r="C2527" i="11"/>
  <c r="B2527" i="11"/>
  <c r="E2526" i="11"/>
  <c r="L2526" i="11" s="1"/>
  <c r="D2526" i="11"/>
  <c r="C2526" i="11"/>
  <c r="B2526" i="11"/>
  <c r="E2525" i="11"/>
  <c r="L2525" i="11" s="1"/>
  <c r="D2525" i="11"/>
  <c r="C2525" i="11"/>
  <c r="B2525" i="11"/>
  <c r="E2524" i="11"/>
  <c r="L2524" i="11" s="1"/>
  <c r="D2524" i="11"/>
  <c r="C2524" i="11"/>
  <c r="B2524" i="11"/>
  <c r="E2523" i="11"/>
  <c r="L2523" i="11" s="1"/>
  <c r="D2523" i="11"/>
  <c r="C2523" i="11"/>
  <c r="B2523" i="11"/>
  <c r="E2522" i="11"/>
  <c r="L2522" i="11" s="1"/>
  <c r="D2522" i="11"/>
  <c r="C2522" i="11"/>
  <c r="B2522" i="11"/>
  <c r="E2521" i="11"/>
  <c r="L2521" i="11" s="1"/>
  <c r="D2521" i="11"/>
  <c r="C2521" i="11"/>
  <c r="B2521" i="11"/>
  <c r="E2520" i="11"/>
  <c r="L2520" i="11" s="1"/>
  <c r="D2520" i="11"/>
  <c r="C2520" i="11"/>
  <c r="B2520" i="11"/>
  <c r="E2519" i="11"/>
  <c r="L2519" i="11" s="1"/>
  <c r="D2519" i="11"/>
  <c r="C2519" i="11"/>
  <c r="B2519" i="11"/>
  <c r="E2518" i="11"/>
  <c r="L2518" i="11" s="1"/>
  <c r="D2518" i="11"/>
  <c r="C2518" i="11"/>
  <c r="B2518" i="11"/>
  <c r="E2517" i="11"/>
  <c r="L2517" i="11" s="1"/>
  <c r="D2517" i="11"/>
  <c r="C2517" i="11"/>
  <c r="B2517" i="11"/>
  <c r="E2516" i="11"/>
  <c r="L2516" i="11" s="1"/>
  <c r="D2516" i="11"/>
  <c r="C2516" i="11"/>
  <c r="B2516" i="11"/>
  <c r="E2515" i="11"/>
  <c r="L2515" i="11" s="1"/>
  <c r="D2515" i="11"/>
  <c r="C2515" i="11"/>
  <c r="B2515" i="11"/>
  <c r="E2514" i="11"/>
  <c r="L2514" i="11" s="1"/>
  <c r="D2514" i="11"/>
  <c r="C2514" i="11"/>
  <c r="B2514" i="11"/>
  <c r="E2513" i="11"/>
  <c r="L2513" i="11" s="1"/>
  <c r="D2513" i="11"/>
  <c r="C2513" i="11"/>
  <c r="B2513" i="11"/>
  <c r="E2512" i="11"/>
  <c r="L2512" i="11" s="1"/>
  <c r="D2512" i="11"/>
  <c r="C2512" i="11"/>
  <c r="B2512" i="11"/>
  <c r="E2511" i="11"/>
  <c r="L2511" i="11" s="1"/>
  <c r="D2511" i="11"/>
  <c r="C2511" i="11"/>
  <c r="B2511" i="11"/>
  <c r="E2510" i="11"/>
  <c r="L2510" i="11" s="1"/>
  <c r="D2510" i="11"/>
  <c r="C2510" i="11"/>
  <c r="B2510" i="11"/>
  <c r="E2509" i="11"/>
  <c r="L2509" i="11" s="1"/>
  <c r="D2509" i="11"/>
  <c r="C2509" i="11"/>
  <c r="B2509" i="11"/>
  <c r="E2508" i="11"/>
  <c r="L2508" i="11" s="1"/>
  <c r="D2508" i="11"/>
  <c r="C2508" i="11"/>
  <c r="B2508" i="11"/>
  <c r="E2507" i="11"/>
  <c r="L2507" i="11" s="1"/>
  <c r="D2507" i="11"/>
  <c r="C2507" i="11"/>
  <c r="B2507" i="11"/>
  <c r="E2506" i="11"/>
  <c r="L2506" i="11" s="1"/>
  <c r="D2506" i="11"/>
  <c r="C2506" i="11"/>
  <c r="B2506" i="11"/>
  <c r="E2505" i="11"/>
  <c r="L2505" i="11" s="1"/>
  <c r="D2505" i="11"/>
  <c r="C2505" i="11"/>
  <c r="B2505" i="11"/>
  <c r="E2504" i="11"/>
  <c r="L2504" i="11" s="1"/>
  <c r="D2504" i="11"/>
  <c r="C2504" i="11"/>
  <c r="B2504" i="11"/>
  <c r="E2503" i="11"/>
  <c r="L2503" i="11" s="1"/>
  <c r="D2503" i="11"/>
  <c r="C2503" i="11"/>
  <c r="B2503" i="11"/>
  <c r="E2502" i="11"/>
  <c r="L2502" i="11" s="1"/>
  <c r="D2502" i="11"/>
  <c r="C2502" i="11"/>
  <c r="B2502" i="11"/>
  <c r="E2501" i="11"/>
  <c r="L2501" i="11" s="1"/>
  <c r="D2501" i="11"/>
  <c r="C2501" i="11"/>
  <c r="B2501" i="11"/>
  <c r="E2500" i="11"/>
  <c r="L2500" i="11" s="1"/>
  <c r="D2500" i="11"/>
  <c r="C2500" i="11"/>
  <c r="B2500" i="11"/>
  <c r="E2499" i="11"/>
  <c r="L2499" i="11" s="1"/>
  <c r="D2499" i="11"/>
  <c r="C2499" i="11"/>
  <c r="B2499" i="11"/>
  <c r="E2498" i="11"/>
  <c r="L2498" i="11" s="1"/>
  <c r="D2498" i="11"/>
  <c r="C2498" i="11"/>
  <c r="B2498" i="11"/>
  <c r="E2497" i="11"/>
  <c r="L2497" i="11" s="1"/>
  <c r="D2497" i="11"/>
  <c r="C2497" i="11"/>
  <c r="B2497" i="11"/>
  <c r="E2496" i="11"/>
  <c r="L2496" i="11" s="1"/>
  <c r="D2496" i="11"/>
  <c r="C2496" i="11"/>
  <c r="B2496" i="11"/>
  <c r="E2495" i="11"/>
  <c r="L2495" i="11" s="1"/>
  <c r="D2495" i="11"/>
  <c r="C2495" i="11"/>
  <c r="B2495" i="11"/>
  <c r="E2494" i="11"/>
  <c r="L2494" i="11" s="1"/>
  <c r="D2494" i="11"/>
  <c r="C2494" i="11"/>
  <c r="B2494" i="11"/>
  <c r="E2493" i="11"/>
  <c r="L2493" i="11" s="1"/>
  <c r="D2493" i="11"/>
  <c r="C2493" i="11"/>
  <c r="B2493" i="11"/>
  <c r="E2492" i="11"/>
  <c r="L2492" i="11" s="1"/>
  <c r="D2492" i="11"/>
  <c r="C2492" i="11"/>
  <c r="B2492" i="11"/>
  <c r="E2491" i="11"/>
  <c r="L2491" i="11" s="1"/>
  <c r="D2491" i="11"/>
  <c r="C2491" i="11"/>
  <c r="B2491" i="11"/>
  <c r="E2490" i="11"/>
  <c r="L2490" i="11" s="1"/>
  <c r="D2490" i="11"/>
  <c r="C2490" i="11"/>
  <c r="B2490" i="11"/>
  <c r="E2489" i="11"/>
  <c r="L2489" i="11" s="1"/>
  <c r="D2489" i="11"/>
  <c r="C2489" i="11"/>
  <c r="B2489" i="11"/>
  <c r="E2488" i="11"/>
  <c r="L2488" i="11" s="1"/>
  <c r="D2488" i="11"/>
  <c r="C2488" i="11"/>
  <c r="B2488" i="11"/>
  <c r="E2487" i="11"/>
  <c r="L2487" i="11" s="1"/>
  <c r="D2487" i="11"/>
  <c r="C2487" i="11"/>
  <c r="B2487" i="11"/>
  <c r="E2486" i="11"/>
  <c r="L2486" i="11" s="1"/>
  <c r="D2486" i="11"/>
  <c r="C2486" i="11"/>
  <c r="B2486" i="11"/>
  <c r="E2485" i="11"/>
  <c r="L2485" i="11" s="1"/>
  <c r="D2485" i="11"/>
  <c r="C2485" i="11"/>
  <c r="B2485" i="11"/>
  <c r="E2484" i="11"/>
  <c r="L2484" i="11" s="1"/>
  <c r="D2484" i="11"/>
  <c r="C2484" i="11"/>
  <c r="B2484" i="11"/>
  <c r="E2483" i="11"/>
  <c r="L2483" i="11" s="1"/>
  <c r="D2483" i="11"/>
  <c r="C2483" i="11"/>
  <c r="B2483" i="11"/>
  <c r="E2482" i="11"/>
  <c r="L2482" i="11" s="1"/>
  <c r="D2482" i="11"/>
  <c r="C2482" i="11"/>
  <c r="B2482" i="11"/>
  <c r="E2481" i="11"/>
  <c r="L2481" i="11" s="1"/>
  <c r="D2481" i="11"/>
  <c r="C2481" i="11"/>
  <c r="B2481" i="11"/>
  <c r="E2480" i="11"/>
  <c r="L2480" i="11" s="1"/>
  <c r="D2480" i="11"/>
  <c r="C2480" i="11"/>
  <c r="B2480" i="11"/>
  <c r="E2479" i="11"/>
  <c r="L2479" i="11" s="1"/>
  <c r="D2479" i="11"/>
  <c r="C2479" i="11"/>
  <c r="B2479" i="11"/>
  <c r="E2478" i="11"/>
  <c r="L2478" i="11" s="1"/>
  <c r="D2478" i="11"/>
  <c r="C2478" i="11"/>
  <c r="B2478" i="11"/>
  <c r="E2477" i="11"/>
  <c r="L2477" i="11" s="1"/>
  <c r="D2477" i="11"/>
  <c r="C2477" i="11"/>
  <c r="B2477" i="11"/>
  <c r="E2476" i="11"/>
  <c r="L2476" i="11" s="1"/>
  <c r="D2476" i="11"/>
  <c r="C2476" i="11"/>
  <c r="B2476" i="11"/>
  <c r="E2475" i="11"/>
  <c r="L2475" i="11" s="1"/>
  <c r="D2475" i="11"/>
  <c r="C2475" i="11"/>
  <c r="B2475" i="11"/>
  <c r="E2474" i="11"/>
  <c r="L2474" i="11" s="1"/>
  <c r="D2474" i="11"/>
  <c r="C2474" i="11"/>
  <c r="B2474" i="11"/>
  <c r="E2473" i="11"/>
  <c r="L2473" i="11" s="1"/>
  <c r="D2473" i="11"/>
  <c r="C2473" i="11"/>
  <c r="B2473" i="11"/>
  <c r="E2472" i="11"/>
  <c r="L2472" i="11" s="1"/>
  <c r="D2472" i="11"/>
  <c r="C2472" i="11"/>
  <c r="B2472" i="11"/>
  <c r="E2471" i="11"/>
  <c r="L2471" i="11" s="1"/>
  <c r="D2471" i="11"/>
  <c r="C2471" i="11"/>
  <c r="B2471" i="11"/>
  <c r="E2470" i="11"/>
  <c r="L2470" i="11" s="1"/>
  <c r="D2470" i="11"/>
  <c r="C2470" i="11"/>
  <c r="B2470" i="11"/>
  <c r="E2469" i="11"/>
  <c r="L2469" i="11" s="1"/>
  <c r="D2469" i="11"/>
  <c r="C2469" i="11"/>
  <c r="B2469" i="11"/>
  <c r="E2468" i="11"/>
  <c r="L2468" i="11" s="1"/>
  <c r="D2468" i="11"/>
  <c r="C2468" i="11"/>
  <c r="B2468" i="11"/>
  <c r="E2467" i="11"/>
  <c r="L2467" i="11" s="1"/>
  <c r="D2467" i="11"/>
  <c r="C2467" i="11"/>
  <c r="B2467" i="11"/>
  <c r="E2466" i="11"/>
  <c r="L2466" i="11" s="1"/>
  <c r="D2466" i="11"/>
  <c r="C2466" i="11"/>
  <c r="B2466" i="11"/>
  <c r="E2465" i="11"/>
  <c r="L2465" i="11" s="1"/>
  <c r="D2465" i="11"/>
  <c r="C2465" i="11"/>
  <c r="B2465" i="11"/>
  <c r="E2464" i="11"/>
  <c r="L2464" i="11" s="1"/>
  <c r="D2464" i="11"/>
  <c r="C2464" i="11"/>
  <c r="B2464" i="11"/>
  <c r="E2463" i="11"/>
  <c r="L2463" i="11" s="1"/>
  <c r="D2463" i="11"/>
  <c r="C2463" i="11"/>
  <c r="B2463" i="11"/>
  <c r="E2462" i="11"/>
  <c r="L2462" i="11" s="1"/>
  <c r="D2462" i="11"/>
  <c r="C2462" i="11"/>
  <c r="B2462" i="11"/>
  <c r="E2461" i="11"/>
  <c r="L2461" i="11" s="1"/>
  <c r="D2461" i="11"/>
  <c r="C2461" i="11"/>
  <c r="B2461" i="11"/>
  <c r="E2460" i="11"/>
  <c r="L2460" i="11" s="1"/>
  <c r="D2460" i="11"/>
  <c r="C2460" i="11"/>
  <c r="B2460" i="11"/>
  <c r="E2459" i="11"/>
  <c r="L2459" i="11" s="1"/>
  <c r="D2459" i="11"/>
  <c r="C2459" i="11"/>
  <c r="B2459" i="11"/>
  <c r="E2458" i="11"/>
  <c r="L2458" i="11" s="1"/>
  <c r="D2458" i="11"/>
  <c r="C2458" i="11"/>
  <c r="B2458" i="11"/>
  <c r="E2457" i="11"/>
  <c r="L2457" i="11" s="1"/>
  <c r="D2457" i="11"/>
  <c r="C2457" i="11"/>
  <c r="B2457" i="11"/>
  <c r="E2456" i="11"/>
  <c r="L2456" i="11" s="1"/>
  <c r="D2456" i="11"/>
  <c r="C2456" i="11"/>
  <c r="B2456" i="11"/>
  <c r="E2455" i="11"/>
  <c r="L2455" i="11" s="1"/>
  <c r="D2455" i="11"/>
  <c r="C2455" i="11"/>
  <c r="B2455" i="11"/>
  <c r="E2454" i="11"/>
  <c r="L2454" i="11" s="1"/>
  <c r="D2454" i="11"/>
  <c r="C2454" i="11"/>
  <c r="B2454" i="11"/>
  <c r="E2453" i="11"/>
  <c r="L2453" i="11" s="1"/>
  <c r="D2453" i="11"/>
  <c r="C2453" i="11"/>
  <c r="B2453" i="11"/>
  <c r="E2452" i="11"/>
  <c r="L2452" i="11" s="1"/>
  <c r="D2452" i="11"/>
  <c r="C2452" i="11"/>
  <c r="B2452" i="11"/>
  <c r="E2451" i="11"/>
  <c r="L2451" i="11" s="1"/>
  <c r="D2451" i="11"/>
  <c r="C2451" i="11"/>
  <c r="B2451" i="11"/>
  <c r="E2450" i="11"/>
  <c r="L2450" i="11" s="1"/>
  <c r="D2450" i="11"/>
  <c r="C2450" i="11"/>
  <c r="B2450" i="11"/>
  <c r="E2449" i="11"/>
  <c r="L2449" i="11" s="1"/>
  <c r="D2449" i="11"/>
  <c r="C2449" i="11"/>
  <c r="B2449" i="11"/>
  <c r="E2448" i="11"/>
  <c r="L2448" i="11" s="1"/>
  <c r="D2448" i="11"/>
  <c r="C2448" i="11"/>
  <c r="B2448" i="11"/>
  <c r="E2447" i="11"/>
  <c r="L2447" i="11" s="1"/>
  <c r="D2447" i="11"/>
  <c r="C2447" i="11"/>
  <c r="B2447" i="11"/>
  <c r="E2446" i="11"/>
  <c r="L2446" i="11" s="1"/>
  <c r="D2446" i="11"/>
  <c r="C2446" i="11"/>
  <c r="B2446" i="11"/>
  <c r="E2445" i="11"/>
  <c r="L2445" i="11" s="1"/>
  <c r="D2445" i="11"/>
  <c r="C2445" i="11"/>
  <c r="B2445" i="11"/>
  <c r="E2444" i="11"/>
  <c r="L2444" i="11" s="1"/>
  <c r="D2444" i="11"/>
  <c r="C2444" i="11"/>
  <c r="B2444" i="11"/>
  <c r="E2443" i="11"/>
  <c r="L2443" i="11" s="1"/>
  <c r="D2443" i="11"/>
  <c r="C2443" i="11"/>
  <c r="B2443" i="11"/>
  <c r="E2442" i="11"/>
  <c r="L2442" i="11" s="1"/>
  <c r="D2442" i="11"/>
  <c r="C2442" i="11"/>
  <c r="B2442" i="11"/>
  <c r="E2441" i="11"/>
  <c r="L2441" i="11" s="1"/>
  <c r="D2441" i="11"/>
  <c r="C2441" i="11"/>
  <c r="B2441" i="11"/>
  <c r="E2440" i="11"/>
  <c r="L2440" i="11" s="1"/>
  <c r="D2440" i="11"/>
  <c r="C2440" i="11"/>
  <c r="B2440" i="11"/>
  <c r="E2439" i="11"/>
  <c r="L2439" i="11" s="1"/>
  <c r="D2439" i="11"/>
  <c r="C2439" i="11"/>
  <c r="B2439" i="11"/>
  <c r="E2438" i="11"/>
  <c r="L2438" i="11" s="1"/>
  <c r="D2438" i="11"/>
  <c r="C2438" i="11"/>
  <c r="B2438" i="11"/>
  <c r="E2437" i="11"/>
  <c r="L2437" i="11" s="1"/>
  <c r="D2437" i="11"/>
  <c r="C2437" i="11"/>
  <c r="B2437" i="11"/>
  <c r="E2436" i="11"/>
  <c r="L2436" i="11" s="1"/>
  <c r="D2436" i="11"/>
  <c r="C2436" i="11"/>
  <c r="B2436" i="11"/>
  <c r="E2435" i="11"/>
  <c r="L2435" i="11" s="1"/>
  <c r="D2435" i="11"/>
  <c r="C2435" i="11"/>
  <c r="B2435" i="11"/>
  <c r="E2434" i="11"/>
  <c r="L2434" i="11" s="1"/>
  <c r="D2434" i="11"/>
  <c r="C2434" i="11"/>
  <c r="B2434" i="11"/>
  <c r="E2433" i="11"/>
  <c r="L2433" i="11" s="1"/>
  <c r="D2433" i="11"/>
  <c r="C2433" i="11"/>
  <c r="B2433" i="11"/>
  <c r="E2432" i="11"/>
  <c r="L2432" i="11" s="1"/>
  <c r="D2432" i="11"/>
  <c r="C2432" i="11"/>
  <c r="B2432" i="11"/>
  <c r="E2431" i="11"/>
  <c r="L2431" i="11" s="1"/>
  <c r="D2431" i="11"/>
  <c r="C2431" i="11"/>
  <c r="B2431" i="11"/>
  <c r="E2430" i="11"/>
  <c r="L2430" i="11" s="1"/>
  <c r="D2430" i="11"/>
  <c r="C2430" i="11"/>
  <c r="B2430" i="11"/>
  <c r="E2429" i="11"/>
  <c r="L2429" i="11" s="1"/>
  <c r="D2429" i="11"/>
  <c r="C2429" i="11"/>
  <c r="B2429" i="11"/>
  <c r="E2428" i="11"/>
  <c r="L2428" i="11" s="1"/>
  <c r="D2428" i="11"/>
  <c r="C2428" i="11"/>
  <c r="B2428" i="11"/>
  <c r="E2427" i="11"/>
  <c r="L2427" i="11" s="1"/>
  <c r="D2427" i="11"/>
  <c r="C2427" i="11"/>
  <c r="B2427" i="11"/>
  <c r="E2426" i="11"/>
  <c r="L2426" i="11" s="1"/>
  <c r="D2426" i="11"/>
  <c r="C2426" i="11"/>
  <c r="B2426" i="11"/>
  <c r="E2425" i="11"/>
  <c r="L2425" i="11" s="1"/>
  <c r="D2425" i="11"/>
  <c r="C2425" i="11"/>
  <c r="B2425" i="11"/>
  <c r="E2424" i="11"/>
  <c r="L2424" i="11" s="1"/>
  <c r="D2424" i="11"/>
  <c r="C2424" i="11"/>
  <c r="B2424" i="11"/>
  <c r="E2423" i="11"/>
  <c r="L2423" i="11" s="1"/>
  <c r="D2423" i="11"/>
  <c r="C2423" i="11"/>
  <c r="B2423" i="11"/>
  <c r="E2422" i="11"/>
  <c r="L2422" i="11" s="1"/>
  <c r="D2422" i="11"/>
  <c r="C2422" i="11"/>
  <c r="B2422" i="11"/>
  <c r="E2421" i="11"/>
  <c r="L2421" i="11" s="1"/>
  <c r="D2421" i="11"/>
  <c r="C2421" i="11"/>
  <c r="B2421" i="11"/>
  <c r="E2420" i="11"/>
  <c r="L2420" i="11" s="1"/>
  <c r="D2420" i="11"/>
  <c r="C2420" i="11"/>
  <c r="B2420" i="11"/>
  <c r="E2419" i="11"/>
  <c r="L2419" i="11" s="1"/>
  <c r="D2419" i="11"/>
  <c r="C2419" i="11"/>
  <c r="B2419" i="11"/>
  <c r="E2418" i="11"/>
  <c r="L2418" i="11" s="1"/>
  <c r="D2418" i="11"/>
  <c r="C2418" i="11"/>
  <c r="B2418" i="11"/>
  <c r="E2417" i="11"/>
  <c r="L2417" i="11" s="1"/>
  <c r="D2417" i="11"/>
  <c r="C2417" i="11"/>
  <c r="B2417" i="11"/>
  <c r="E2416" i="11"/>
  <c r="L2416" i="11" s="1"/>
  <c r="D2416" i="11"/>
  <c r="C2416" i="11"/>
  <c r="B2416" i="11"/>
  <c r="E2415" i="11"/>
  <c r="L2415" i="11" s="1"/>
  <c r="D2415" i="11"/>
  <c r="C2415" i="11"/>
  <c r="B2415" i="11"/>
  <c r="E2414" i="11"/>
  <c r="L2414" i="11" s="1"/>
  <c r="D2414" i="11"/>
  <c r="C2414" i="11"/>
  <c r="B2414" i="11"/>
  <c r="E2413" i="11"/>
  <c r="L2413" i="11" s="1"/>
  <c r="D2413" i="11"/>
  <c r="C2413" i="11"/>
  <c r="B2413" i="11"/>
  <c r="E2412" i="11"/>
  <c r="L2412" i="11" s="1"/>
  <c r="D2412" i="11"/>
  <c r="C2412" i="11"/>
  <c r="B2412" i="11"/>
  <c r="E2411" i="11"/>
  <c r="L2411" i="11" s="1"/>
  <c r="D2411" i="11"/>
  <c r="C2411" i="11"/>
  <c r="B2411" i="11"/>
  <c r="E2410" i="11"/>
  <c r="L2410" i="11" s="1"/>
  <c r="D2410" i="11"/>
  <c r="C2410" i="11"/>
  <c r="B2410" i="11"/>
  <c r="E2409" i="11"/>
  <c r="L2409" i="11" s="1"/>
  <c r="D2409" i="11"/>
  <c r="C2409" i="11"/>
  <c r="B2409" i="11"/>
  <c r="E2408" i="11"/>
  <c r="L2408" i="11" s="1"/>
  <c r="D2408" i="11"/>
  <c r="C2408" i="11"/>
  <c r="B2408" i="11"/>
  <c r="E2407" i="11"/>
  <c r="L2407" i="11" s="1"/>
  <c r="D2407" i="11"/>
  <c r="C2407" i="11"/>
  <c r="B2407" i="11"/>
  <c r="E2406" i="11"/>
  <c r="L2406" i="11" s="1"/>
  <c r="D2406" i="11"/>
  <c r="C2406" i="11"/>
  <c r="B2406" i="11"/>
  <c r="E2405" i="11"/>
  <c r="L2405" i="11" s="1"/>
  <c r="D2405" i="11"/>
  <c r="C2405" i="11"/>
  <c r="B2405" i="11"/>
  <c r="E2404" i="11"/>
  <c r="L2404" i="11" s="1"/>
  <c r="D2404" i="11"/>
  <c r="C2404" i="11"/>
  <c r="B2404" i="11"/>
  <c r="E2403" i="11"/>
  <c r="L2403" i="11" s="1"/>
  <c r="D2403" i="11"/>
  <c r="C2403" i="11"/>
  <c r="B2403" i="11"/>
  <c r="E2402" i="11"/>
  <c r="L2402" i="11" s="1"/>
  <c r="D2402" i="11"/>
  <c r="C2402" i="11"/>
  <c r="B2402" i="11"/>
  <c r="E2401" i="11"/>
  <c r="L2401" i="11" s="1"/>
  <c r="D2401" i="11"/>
  <c r="C2401" i="11"/>
  <c r="B2401" i="11"/>
  <c r="E2400" i="11"/>
  <c r="L2400" i="11" s="1"/>
  <c r="D2400" i="11"/>
  <c r="C2400" i="11"/>
  <c r="B2400" i="11"/>
  <c r="E2399" i="11"/>
  <c r="L2399" i="11" s="1"/>
  <c r="D2399" i="11"/>
  <c r="C2399" i="11"/>
  <c r="B2399" i="11"/>
  <c r="E2398" i="11"/>
  <c r="L2398" i="11" s="1"/>
  <c r="D2398" i="11"/>
  <c r="C2398" i="11"/>
  <c r="B2398" i="11"/>
  <c r="E2397" i="11"/>
  <c r="L2397" i="11" s="1"/>
  <c r="D2397" i="11"/>
  <c r="C2397" i="11"/>
  <c r="B2397" i="11"/>
  <c r="E2396" i="11"/>
  <c r="L2396" i="11" s="1"/>
  <c r="D2396" i="11"/>
  <c r="C2396" i="11"/>
  <c r="B2396" i="11"/>
  <c r="E2395" i="11"/>
  <c r="L2395" i="11" s="1"/>
  <c r="D2395" i="11"/>
  <c r="C2395" i="11"/>
  <c r="B2395" i="11"/>
  <c r="E2394" i="11"/>
  <c r="L2394" i="11" s="1"/>
  <c r="D2394" i="11"/>
  <c r="C2394" i="11"/>
  <c r="B2394" i="11"/>
  <c r="E2393" i="11"/>
  <c r="L2393" i="11" s="1"/>
  <c r="D2393" i="11"/>
  <c r="C2393" i="11"/>
  <c r="B2393" i="11"/>
  <c r="E2392" i="11"/>
  <c r="L2392" i="11" s="1"/>
  <c r="D2392" i="11"/>
  <c r="C2392" i="11"/>
  <c r="B2392" i="11"/>
  <c r="E2391" i="11"/>
  <c r="L2391" i="11" s="1"/>
  <c r="D2391" i="11"/>
  <c r="C2391" i="11"/>
  <c r="B2391" i="11"/>
  <c r="E2390" i="11"/>
  <c r="L2390" i="11" s="1"/>
  <c r="D2390" i="11"/>
  <c r="C2390" i="11"/>
  <c r="B2390" i="11"/>
  <c r="E2389" i="11"/>
  <c r="L2389" i="11" s="1"/>
  <c r="D2389" i="11"/>
  <c r="C2389" i="11"/>
  <c r="B2389" i="11"/>
  <c r="E2388" i="11"/>
  <c r="L2388" i="11" s="1"/>
  <c r="D2388" i="11"/>
  <c r="C2388" i="11"/>
  <c r="B2388" i="11"/>
  <c r="E2387" i="11"/>
  <c r="L2387" i="11" s="1"/>
  <c r="D2387" i="11"/>
  <c r="C2387" i="11"/>
  <c r="B2387" i="11"/>
  <c r="E2386" i="11"/>
  <c r="L2386" i="11" s="1"/>
  <c r="D2386" i="11"/>
  <c r="C2386" i="11"/>
  <c r="B2386" i="11"/>
  <c r="E2385" i="11"/>
  <c r="L2385" i="11" s="1"/>
  <c r="D2385" i="11"/>
  <c r="C2385" i="11"/>
  <c r="B2385" i="11"/>
  <c r="E2384" i="11"/>
  <c r="L2384" i="11" s="1"/>
  <c r="D2384" i="11"/>
  <c r="C2384" i="11"/>
  <c r="B2384" i="11"/>
  <c r="E2383" i="11"/>
  <c r="L2383" i="11" s="1"/>
  <c r="D2383" i="11"/>
  <c r="C2383" i="11"/>
  <c r="B2383" i="11"/>
  <c r="E2382" i="11"/>
  <c r="L2382" i="11" s="1"/>
  <c r="D2382" i="11"/>
  <c r="C2382" i="11"/>
  <c r="B2382" i="11"/>
  <c r="E2381" i="11"/>
  <c r="L2381" i="11" s="1"/>
  <c r="D2381" i="11"/>
  <c r="C2381" i="11"/>
  <c r="B2381" i="11"/>
  <c r="E2380" i="11"/>
  <c r="L2380" i="11" s="1"/>
  <c r="D2380" i="11"/>
  <c r="C2380" i="11"/>
  <c r="B2380" i="11"/>
  <c r="E2379" i="11"/>
  <c r="L2379" i="11" s="1"/>
  <c r="D2379" i="11"/>
  <c r="C2379" i="11"/>
  <c r="B2379" i="11"/>
  <c r="E2378" i="11"/>
  <c r="L2378" i="11" s="1"/>
  <c r="D2378" i="11"/>
  <c r="C2378" i="11"/>
  <c r="B2378" i="11"/>
  <c r="E2377" i="11"/>
  <c r="L2377" i="11" s="1"/>
  <c r="D2377" i="11"/>
  <c r="C2377" i="11"/>
  <c r="B2377" i="11"/>
  <c r="E2376" i="11"/>
  <c r="L2376" i="11" s="1"/>
  <c r="D2376" i="11"/>
  <c r="C2376" i="11"/>
  <c r="B2376" i="11"/>
  <c r="E2375" i="11"/>
  <c r="L2375" i="11" s="1"/>
  <c r="D2375" i="11"/>
  <c r="C2375" i="11"/>
  <c r="B2375" i="11"/>
  <c r="E2374" i="11"/>
  <c r="L2374" i="11" s="1"/>
  <c r="D2374" i="11"/>
  <c r="C2374" i="11"/>
  <c r="B2374" i="11"/>
  <c r="E2373" i="11"/>
  <c r="L2373" i="11" s="1"/>
  <c r="D2373" i="11"/>
  <c r="C2373" i="11"/>
  <c r="B2373" i="11"/>
  <c r="E2372" i="11"/>
  <c r="L2372" i="11" s="1"/>
  <c r="D2372" i="11"/>
  <c r="C2372" i="11"/>
  <c r="B2372" i="11"/>
  <c r="E2371" i="11"/>
  <c r="L2371" i="11" s="1"/>
  <c r="D2371" i="11"/>
  <c r="C2371" i="11"/>
  <c r="B2371" i="11"/>
  <c r="E2370" i="11"/>
  <c r="L2370" i="11" s="1"/>
  <c r="D2370" i="11"/>
  <c r="C2370" i="11"/>
  <c r="B2370" i="11"/>
  <c r="E2369" i="11"/>
  <c r="L2369" i="11" s="1"/>
  <c r="D2369" i="11"/>
  <c r="C2369" i="11"/>
  <c r="B2369" i="11"/>
  <c r="E2368" i="11"/>
  <c r="L2368" i="11" s="1"/>
  <c r="D2368" i="11"/>
  <c r="C2368" i="11"/>
  <c r="B2368" i="11"/>
  <c r="E2367" i="11"/>
  <c r="L2367" i="11" s="1"/>
  <c r="D2367" i="11"/>
  <c r="C2367" i="11"/>
  <c r="B2367" i="11"/>
  <c r="E2366" i="11"/>
  <c r="L2366" i="11" s="1"/>
  <c r="D2366" i="11"/>
  <c r="C2366" i="11"/>
  <c r="B2366" i="11"/>
  <c r="E2365" i="11"/>
  <c r="L2365" i="11" s="1"/>
  <c r="D2365" i="11"/>
  <c r="C2365" i="11"/>
  <c r="B2365" i="11"/>
  <c r="E2364" i="11"/>
  <c r="L2364" i="11" s="1"/>
  <c r="D2364" i="11"/>
  <c r="C2364" i="11"/>
  <c r="B2364" i="11"/>
  <c r="E2363" i="11"/>
  <c r="L2363" i="11" s="1"/>
  <c r="D2363" i="11"/>
  <c r="C2363" i="11"/>
  <c r="B2363" i="11"/>
  <c r="E2362" i="11"/>
  <c r="L2362" i="11" s="1"/>
  <c r="D2362" i="11"/>
  <c r="C2362" i="11"/>
  <c r="B2362" i="11"/>
  <c r="E2361" i="11"/>
  <c r="L2361" i="11" s="1"/>
  <c r="D2361" i="11"/>
  <c r="C2361" i="11"/>
  <c r="B2361" i="11"/>
  <c r="E2360" i="11"/>
  <c r="L2360" i="11" s="1"/>
  <c r="D2360" i="11"/>
  <c r="C2360" i="11"/>
  <c r="B2360" i="11"/>
  <c r="E2359" i="11"/>
  <c r="L2359" i="11" s="1"/>
  <c r="D2359" i="11"/>
  <c r="C2359" i="11"/>
  <c r="B2359" i="11"/>
  <c r="E2358" i="11"/>
  <c r="L2358" i="11" s="1"/>
  <c r="D2358" i="11"/>
  <c r="C2358" i="11"/>
  <c r="B2358" i="11"/>
  <c r="E2357" i="11"/>
  <c r="L2357" i="11" s="1"/>
  <c r="D2357" i="11"/>
  <c r="C2357" i="11"/>
  <c r="B2357" i="11"/>
  <c r="E2356" i="11"/>
  <c r="L2356" i="11" s="1"/>
  <c r="D2356" i="11"/>
  <c r="C2356" i="11"/>
  <c r="B2356" i="11"/>
  <c r="E2355" i="11"/>
  <c r="L2355" i="11" s="1"/>
  <c r="D2355" i="11"/>
  <c r="C2355" i="11"/>
  <c r="B2355" i="11"/>
  <c r="E2354" i="11"/>
  <c r="L2354" i="11" s="1"/>
  <c r="D2354" i="11"/>
  <c r="C2354" i="11"/>
  <c r="B2354" i="11"/>
  <c r="E2353" i="11"/>
  <c r="L2353" i="11" s="1"/>
  <c r="D2353" i="11"/>
  <c r="C2353" i="11"/>
  <c r="B2353" i="11"/>
  <c r="E2352" i="11"/>
  <c r="L2352" i="11" s="1"/>
  <c r="D2352" i="11"/>
  <c r="C2352" i="11"/>
  <c r="B2352" i="11"/>
  <c r="E2351" i="11"/>
  <c r="L2351" i="11" s="1"/>
  <c r="D2351" i="11"/>
  <c r="C2351" i="11"/>
  <c r="B2351" i="11"/>
  <c r="E2350" i="11"/>
  <c r="L2350" i="11" s="1"/>
  <c r="D2350" i="11"/>
  <c r="C2350" i="11"/>
  <c r="B2350" i="11"/>
  <c r="E2349" i="11"/>
  <c r="L2349" i="11" s="1"/>
  <c r="D2349" i="11"/>
  <c r="C2349" i="11"/>
  <c r="B2349" i="11"/>
  <c r="E2348" i="11"/>
  <c r="L2348" i="11" s="1"/>
  <c r="D2348" i="11"/>
  <c r="C2348" i="11"/>
  <c r="B2348" i="11"/>
  <c r="E2347" i="11"/>
  <c r="L2347" i="11" s="1"/>
  <c r="D2347" i="11"/>
  <c r="C2347" i="11"/>
  <c r="B2347" i="11"/>
  <c r="E2346" i="11"/>
  <c r="L2346" i="11" s="1"/>
  <c r="D2346" i="11"/>
  <c r="C2346" i="11"/>
  <c r="B2346" i="11"/>
  <c r="E2345" i="11"/>
  <c r="L2345" i="11" s="1"/>
  <c r="D2345" i="11"/>
  <c r="C2345" i="11"/>
  <c r="B2345" i="11"/>
  <c r="E2344" i="11"/>
  <c r="L2344" i="11" s="1"/>
  <c r="D2344" i="11"/>
  <c r="C2344" i="11"/>
  <c r="B2344" i="11"/>
  <c r="E2343" i="11"/>
  <c r="L2343" i="11" s="1"/>
  <c r="D2343" i="11"/>
  <c r="C2343" i="11"/>
  <c r="B2343" i="11"/>
  <c r="E2342" i="11"/>
  <c r="L2342" i="11" s="1"/>
  <c r="D2342" i="11"/>
  <c r="C2342" i="11"/>
  <c r="B2342" i="11"/>
  <c r="E2341" i="11"/>
  <c r="L2341" i="11" s="1"/>
  <c r="D2341" i="11"/>
  <c r="C2341" i="11"/>
  <c r="B2341" i="11"/>
  <c r="E2340" i="11"/>
  <c r="L2340" i="11" s="1"/>
  <c r="D2340" i="11"/>
  <c r="C2340" i="11"/>
  <c r="B2340" i="11"/>
  <c r="E2339" i="11"/>
  <c r="L2339" i="11" s="1"/>
  <c r="D2339" i="11"/>
  <c r="C2339" i="11"/>
  <c r="B2339" i="11"/>
  <c r="E2338" i="11"/>
  <c r="L2338" i="11" s="1"/>
  <c r="D2338" i="11"/>
  <c r="C2338" i="11"/>
  <c r="B2338" i="11"/>
  <c r="E2337" i="11"/>
  <c r="L2337" i="11" s="1"/>
  <c r="D2337" i="11"/>
  <c r="C2337" i="11"/>
  <c r="B2337" i="11"/>
  <c r="E2336" i="11"/>
  <c r="L2336" i="11" s="1"/>
  <c r="D2336" i="11"/>
  <c r="C2336" i="11"/>
  <c r="B2336" i="11"/>
  <c r="E2335" i="11"/>
  <c r="L2335" i="11" s="1"/>
  <c r="D2335" i="11"/>
  <c r="C2335" i="11"/>
  <c r="B2335" i="11"/>
  <c r="E2334" i="11"/>
  <c r="L2334" i="11" s="1"/>
  <c r="D2334" i="11"/>
  <c r="C2334" i="11"/>
  <c r="B2334" i="11"/>
  <c r="E2333" i="11"/>
  <c r="L2333" i="11" s="1"/>
  <c r="D2333" i="11"/>
  <c r="C2333" i="11"/>
  <c r="B2333" i="11"/>
  <c r="E2332" i="11"/>
  <c r="L2332" i="11" s="1"/>
  <c r="D2332" i="11"/>
  <c r="C2332" i="11"/>
  <c r="B2332" i="11"/>
  <c r="E2331" i="11"/>
  <c r="L2331" i="11" s="1"/>
  <c r="D2331" i="11"/>
  <c r="C2331" i="11"/>
  <c r="B2331" i="11"/>
  <c r="E2330" i="11"/>
  <c r="L2330" i="11" s="1"/>
  <c r="D2330" i="11"/>
  <c r="C2330" i="11"/>
  <c r="B2330" i="11"/>
  <c r="E2329" i="11"/>
  <c r="L2329" i="11" s="1"/>
  <c r="D2329" i="11"/>
  <c r="C2329" i="11"/>
  <c r="B2329" i="11"/>
  <c r="E2328" i="11"/>
  <c r="L2328" i="11" s="1"/>
  <c r="D2328" i="11"/>
  <c r="C2328" i="11"/>
  <c r="B2328" i="11"/>
  <c r="E2327" i="11"/>
  <c r="L2327" i="11" s="1"/>
  <c r="D2327" i="11"/>
  <c r="C2327" i="11"/>
  <c r="B2327" i="11"/>
  <c r="E2326" i="11"/>
  <c r="L2326" i="11" s="1"/>
  <c r="D2326" i="11"/>
  <c r="C2326" i="11"/>
  <c r="B2326" i="11"/>
  <c r="E2325" i="11"/>
  <c r="L2325" i="11" s="1"/>
  <c r="D2325" i="11"/>
  <c r="C2325" i="11"/>
  <c r="B2325" i="11"/>
  <c r="E2324" i="11"/>
  <c r="L2324" i="11" s="1"/>
  <c r="D2324" i="11"/>
  <c r="C2324" i="11"/>
  <c r="B2324" i="11"/>
  <c r="E2323" i="11"/>
  <c r="L2323" i="11" s="1"/>
  <c r="D2323" i="11"/>
  <c r="C2323" i="11"/>
  <c r="B2323" i="11"/>
  <c r="E2322" i="11"/>
  <c r="L2322" i="11" s="1"/>
  <c r="D2322" i="11"/>
  <c r="C2322" i="11"/>
  <c r="B2322" i="11"/>
  <c r="E2321" i="11"/>
  <c r="L2321" i="11" s="1"/>
  <c r="D2321" i="11"/>
  <c r="C2321" i="11"/>
  <c r="B2321" i="11"/>
  <c r="E2320" i="11"/>
  <c r="L2320" i="11" s="1"/>
  <c r="D2320" i="11"/>
  <c r="C2320" i="11"/>
  <c r="B2320" i="11"/>
  <c r="E2319" i="11"/>
  <c r="L2319" i="11" s="1"/>
  <c r="D2319" i="11"/>
  <c r="C2319" i="11"/>
  <c r="B2319" i="11"/>
  <c r="E2318" i="11"/>
  <c r="L2318" i="11" s="1"/>
  <c r="D2318" i="11"/>
  <c r="C2318" i="11"/>
  <c r="B2318" i="11"/>
  <c r="E2317" i="11"/>
  <c r="L2317" i="11" s="1"/>
  <c r="D2317" i="11"/>
  <c r="C2317" i="11"/>
  <c r="B2317" i="11"/>
  <c r="E2316" i="11"/>
  <c r="L2316" i="11" s="1"/>
  <c r="D2316" i="11"/>
  <c r="C2316" i="11"/>
  <c r="B2316" i="11"/>
  <c r="E2315" i="11"/>
  <c r="L2315" i="11" s="1"/>
  <c r="D2315" i="11"/>
  <c r="C2315" i="11"/>
  <c r="B2315" i="11"/>
  <c r="E2314" i="11"/>
  <c r="L2314" i="11" s="1"/>
  <c r="D2314" i="11"/>
  <c r="C2314" i="11"/>
  <c r="B2314" i="11"/>
  <c r="E2313" i="11"/>
  <c r="L2313" i="11" s="1"/>
  <c r="D2313" i="11"/>
  <c r="C2313" i="11"/>
  <c r="B2313" i="11"/>
  <c r="E2312" i="11"/>
  <c r="L2312" i="11" s="1"/>
  <c r="D2312" i="11"/>
  <c r="C2312" i="11"/>
  <c r="B2312" i="11"/>
  <c r="E2311" i="11"/>
  <c r="L2311" i="11" s="1"/>
  <c r="D2311" i="11"/>
  <c r="C2311" i="11"/>
  <c r="B2311" i="11"/>
  <c r="E2310" i="11"/>
  <c r="L2310" i="11" s="1"/>
  <c r="D2310" i="11"/>
  <c r="C2310" i="11"/>
  <c r="B2310" i="11"/>
  <c r="E2309" i="11"/>
  <c r="L2309" i="11" s="1"/>
  <c r="D2309" i="11"/>
  <c r="C2309" i="11"/>
  <c r="B2309" i="11"/>
  <c r="E2308" i="11"/>
  <c r="L2308" i="11" s="1"/>
  <c r="D2308" i="11"/>
  <c r="C2308" i="11"/>
  <c r="B2308" i="11"/>
  <c r="E2307" i="11"/>
  <c r="L2307" i="11" s="1"/>
  <c r="D2307" i="11"/>
  <c r="C2307" i="11"/>
  <c r="B2307" i="11"/>
  <c r="E2306" i="11"/>
  <c r="L2306" i="11" s="1"/>
  <c r="D2306" i="11"/>
  <c r="C2306" i="11"/>
  <c r="B2306" i="11"/>
  <c r="E2305" i="11"/>
  <c r="L2305" i="11" s="1"/>
  <c r="D2305" i="11"/>
  <c r="C2305" i="11"/>
  <c r="B2305" i="11"/>
  <c r="E2304" i="11"/>
  <c r="L2304" i="11" s="1"/>
  <c r="D2304" i="11"/>
  <c r="C2304" i="11"/>
  <c r="B2304" i="11"/>
  <c r="E2303" i="11"/>
  <c r="L2303" i="11" s="1"/>
  <c r="D2303" i="11"/>
  <c r="C2303" i="11"/>
  <c r="B2303" i="11"/>
  <c r="E2302" i="11"/>
  <c r="L2302" i="11" s="1"/>
  <c r="D2302" i="11"/>
  <c r="C2302" i="11"/>
  <c r="B2302" i="11"/>
  <c r="E2301" i="11"/>
  <c r="L2301" i="11" s="1"/>
  <c r="D2301" i="11"/>
  <c r="C2301" i="11"/>
  <c r="B2301" i="11"/>
  <c r="E2300" i="11"/>
  <c r="L2300" i="11" s="1"/>
  <c r="D2300" i="11"/>
  <c r="C2300" i="11"/>
  <c r="B2300" i="11"/>
  <c r="E2299" i="11"/>
  <c r="L2299" i="11" s="1"/>
  <c r="D2299" i="11"/>
  <c r="C2299" i="11"/>
  <c r="B2299" i="11"/>
  <c r="E2298" i="11"/>
  <c r="L2298" i="11" s="1"/>
  <c r="D2298" i="11"/>
  <c r="C2298" i="11"/>
  <c r="B2298" i="11"/>
  <c r="E2297" i="11"/>
  <c r="L2297" i="11" s="1"/>
  <c r="D2297" i="11"/>
  <c r="C2297" i="11"/>
  <c r="B2297" i="11"/>
  <c r="E2296" i="11"/>
  <c r="L2296" i="11" s="1"/>
  <c r="D2296" i="11"/>
  <c r="C2296" i="11"/>
  <c r="B2296" i="11"/>
  <c r="E2295" i="11"/>
  <c r="L2295" i="11" s="1"/>
  <c r="D2295" i="11"/>
  <c r="C2295" i="11"/>
  <c r="B2295" i="11"/>
  <c r="E2294" i="11"/>
  <c r="L2294" i="11" s="1"/>
  <c r="D2294" i="11"/>
  <c r="C2294" i="11"/>
  <c r="B2294" i="11"/>
  <c r="E2293" i="11"/>
  <c r="L2293" i="11" s="1"/>
  <c r="D2293" i="11"/>
  <c r="C2293" i="11"/>
  <c r="B2293" i="11"/>
  <c r="E2292" i="11"/>
  <c r="L2292" i="11" s="1"/>
  <c r="D2292" i="11"/>
  <c r="C2292" i="11"/>
  <c r="B2292" i="11"/>
  <c r="E2291" i="11"/>
  <c r="L2291" i="11" s="1"/>
  <c r="D2291" i="11"/>
  <c r="C2291" i="11"/>
  <c r="B2291" i="11"/>
  <c r="E2290" i="11"/>
  <c r="L2290" i="11" s="1"/>
  <c r="D2290" i="11"/>
  <c r="C2290" i="11"/>
  <c r="B2290" i="11"/>
  <c r="E2289" i="11"/>
  <c r="L2289" i="11" s="1"/>
  <c r="D2289" i="11"/>
  <c r="C2289" i="11"/>
  <c r="B2289" i="11"/>
  <c r="E2288" i="11"/>
  <c r="L2288" i="11" s="1"/>
  <c r="D2288" i="11"/>
  <c r="C2288" i="11"/>
  <c r="B2288" i="11"/>
  <c r="E2287" i="11"/>
  <c r="L2287" i="11" s="1"/>
  <c r="D2287" i="11"/>
  <c r="C2287" i="11"/>
  <c r="B2287" i="11"/>
  <c r="E2286" i="11"/>
  <c r="L2286" i="11" s="1"/>
  <c r="D2286" i="11"/>
  <c r="C2286" i="11"/>
  <c r="B2286" i="11"/>
  <c r="E2285" i="11"/>
  <c r="L2285" i="11" s="1"/>
  <c r="D2285" i="11"/>
  <c r="C2285" i="11"/>
  <c r="B2285" i="11"/>
  <c r="E2284" i="11"/>
  <c r="L2284" i="11" s="1"/>
  <c r="D2284" i="11"/>
  <c r="C2284" i="11"/>
  <c r="B2284" i="11"/>
  <c r="E2283" i="11"/>
  <c r="L2283" i="11" s="1"/>
  <c r="D2283" i="11"/>
  <c r="C2283" i="11"/>
  <c r="B2283" i="11"/>
  <c r="E2282" i="11"/>
  <c r="L2282" i="11" s="1"/>
  <c r="D2282" i="11"/>
  <c r="C2282" i="11"/>
  <c r="B2282" i="11"/>
  <c r="E2281" i="11"/>
  <c r="L2281" i="11" s="1"/>
  <c r="D2281" i="11"/>
  <c r="C2281" i="11"/>
  <c r="B2281" i="11"/>
  <c r="E2280" i="11"/>
  <c r="L2280" i="11" s="1"/>
  <c r="D2280" i="11"/>
  <c r="B2280" i="11"/>
  <c r="E2279" i="11"/>
  <c r="L2279" i="11" s="1"/>
  <c r="D2279" i="11"/>
  <c r="C2279" i="11"/>
  <c r="B2279" i="11"/>
  <c r="E2278" i="11"/>
  <c r="L2278" i="11" s="1"/>
  <c r="D2278" i="11"/>
  <c r="C2278" i="11"/>
  <c r="B2278" i="11"/>
  <c r="E2277" i="11"/>
  <c r="L2277" i="11" s="1"/>
  <c r="D2277" i="11"/>
  <c r="C2277" i="11"/>
  <c r="B2277" i="11"/>
  <c r="E2276" i="11"/>
  <c r="L2276" i="11" s="1"/>
  <c r="D2276" i="11"/>
  <c r="C2276" i="11"/>
  <c r="B2276" i="11"/>
  <c r="E2275" i="11"/>
  <c r="L2275" i="11" s="1"/>
  <c r="D2275" i="11"/>
  <c r="C2275" i="11"/>
  <c r="B2275" i="11"/>
  <c r="E2274" i="11"/>
  <c r="L2274" i="11" s="1"/>
  <c r="D2274" i="11"/>
  <c r="C2274" i="11"/>
  <c r="B2274" i="11"/>
  <c r="E2273" i="11"/>
  <c r="L2273" i="11" s="1"/>
  <c r="D2273" i="11"/>
  <c r="C2273" i="11"/>
  <c r="B2273" i="11"/>
  <c r="E2272" i="11"/>
  <c r="L2272" i="11" s="1"/>
  <c r="D2272" i="11"/>
  <c r="C2272" i="11"/>
  <c r="B2272" i="11"/>
  <c r="E2271" i="11"/>
  <c r="L2271" i="11" s="1"/>
  <c r="D2271" i="11"/>
  <c r="C2271" i="11"/>
  <c r="B2271" i="11"/>
  <c r="E2270" i="11"/>
  <c r="L2270" i="11" s="1"/>
  <c r="D2270" i="11"/>
  <c r="C2270" i="11"/>
  <c r="B2270" i="11"/>
  <c r="E2269" i="11"/>
  <c r="L2269" i="11" s="1"/>
  <c r="D2269" i="11"/>
  <c r="C2269" i="11"/>
  <c r="B2269" i="11"/>
  <c r="E2268" i="11"/>
  <c r="L2268" i="11" s="1"/>
  <c r="D2268" i="11"/>
  <c r="C2268" i="11"/>
  <c r="B2268" i="11"/>
  <c r="E2267" i="11"/>
  <c r="L2267" i="11" s="1"/>
  <c r="D2267" i="11"/>
  <c r="C2267" i="11"/>
  <c r="B2267" i="11"/>
  <c r="E2266" i="11"/>
  <c r="L2266" i="11" s="1"/>
  <c r="D2266" i="11"/>
  <c r="C2266" i="11"/>
  <c r="B2266" i="11"/>
  <c r="E2265" i="11"/>
  <c r="L2265" i="11" s="1"/>
  <c r="D2265" i="11"/>
  <c r="C2265" i="11"/>
  <c r="B2265" i="11"/>
  <c r="E2264" i="11"/>
  <c r="L2264" i="11" s="1"/>
  <c r="D2264" i="11"/>
  <c r="C2264" i="11"/>
  <c r="B2264" i="11"/>
  <c r="E2263" i="11"/>
  <c r="L2263" i="11" s="1"/>
  <c r="D2263" i="11"/>
  <c r="C2263" i="11"/>
  <c r="B2263" i="11"/>
  <c r="E2262" i="11"/>
  <c r="L2262" i="11" s="1"/>
  <c r="D2262" i="11"/>
  <c r="C2262" i="11"/>
  <c r="B2262" i="11"/>
  <c r="E2261" i="11"/>
  <c r="L2261" i="11" s="1"/>
  <c r="D2261" i="11"/>
  <c r="C2261" i="11"/>
  <c r="B2261" i="11"/>
  <c r="E2260" i="11"/>
  <c r="L2260" i="11" s="1"/>
  <c r="D2260" i="11"/>
  <c r="C2260" i="11"/>
  <c r="B2260" i="11"/>
  <c r="E2259" i="11"/>
  <c r="L2259" i="11" s="1"/>
  <c r="D2259" i="11"/>
  <c r="C2259" i="11"/>
  <c r="B2259" i="11"/>
  <c r="E2258" i="11"/>
  <c r="L2258" i="11" s="1"/>
  <c r="D2258" i="11"/>
  <c r="C2258" i="11"/>
  <c r="B2258" i="11"/>
  <c r="E2257" i="11"/>
  <c r="L2257" i="11" s="1"/>
  <c r="D2257" i="11"/>
  <c r="C2257" i="11"/>
  <c r="B2257" i="11"/>
  <c r="E2256" i="11"/>
  <c r="L2256" i="11" s="1"/>
  <c r="D2256" i="11"/>
  <c r="C2256" i="11"/>
  <c r="B2256" i="11"/>
  <c r="E2255" i="11"/>
  <c r="L2255" i="11" s="1"/>
  <c r="D2255" i="11"/>
  <c r="C2255" i="11"/>
  <c r="B2255" i="11"/>
  <c r="E2254" i="11"/>
  <c r="L2254" i="11" s="1"/>
  <c r="D2254" i="11"/>
  <c r="C2254" i="11"/>
  <c r="B2254" i="11"/>
  <c r="E2253" i="11"/>
  <c r="L2253" i="11" s="1"/>
  <c r="D2253" i="11"/>
  <c r="C2253" i="11"/>
  <c r="B2253" i="11"/>
  <c r="E2252" i="11"/>
  <c r="L2252" i="11" s="1"/>
  <c r="D2252" i="11"/>
  <c r="C2252" i="11"/>
  <c r="B2252" i="11"/>
  <c r="E2251" i="11"/>
  <c r="L2251" i="11" s="1"/>
  <c r="D2251" i="11"/>
  <c r="C2251" i="11"/>
  <c r="B2251" i="11"/>
  <c r="E2250" i="11"/>
  <c r="L2250" i="11" s="1"/>
  <c r="D2250" i="11"/>
  <c r="C2250" i="11"/>
  <c r="B2250" i="11"/>
  <c r="E2249" i="11"/>
  <c r="L2249" i="11" s="1"/>
  <c r="D2249" i="11"/>
  <c r="C2249" i="11"/>
  <c r="B2249" i="11"/>
  <c r="E2248" i="11"/>
  <c r="L2248" i="11" s="1"/>
  <c r="D2248" i="11"/>
  <c r="C2248" i="11"/>
  <c r="B2248" i="11"/>
  <c r="E2247" i="11"/>
  <c r="L2247" i="11" s="1"/>
  <c r="D2247" i="11"/>
  <c r="C2247" i="11"/>
  <c r="B2247" i="11"/>
  <c r="E2246" i="11"/>
  <c r="L2246" i="11" s="1"/>
  <c r="D2246" i="11"/>
  <c r="C2246" i="11"/>
  <c r="B2246" i="11"/>
  <c r="E2245" i="11"/>
  <c r="L2245" i="11" s="1"/>
  <c r="D2245" i="11"/>
  <c r="C2245" i="11"/>
  <c r="B2245" i="11"/>
  <c r="E2244" i="11"/>
  <c r="L2244" i="11" s="1"/>
  <c r="D2244" i="11"/>
  <c r="C2244" i="11"/>
  <c r="B2244" i="11"/>
  <c r="E2243" i="11"/>
  <c r="L2243" i="11" s="1"/>
  <c r="D2243" i="11"/>
  <c r="C2243" i="11"/>
  <c r="B2243" i="11"/>
  <c r="E2242" i="11"/>
  <c r="L2242" i="11" s="1"/>
  <c r="D2242" i="11"/>
  <c r="C2242" i="11"/>
  <c r="B2242" i="11"/>
  <c r="E2241" i="11"/>
  <c r="L2241" i="11" s="1"/>
  <c r="D2241" i="11"/>
  <c r="C2241" i="11"/>
  <c r="B2241" i="11"/>
  <c r="E2240" i="11"/>
  <c r="L2240" i="11" s="1"/>
  <c r="D2240" i="11"/>
  <c r="C2240" i="11"/>
  <c r="B2240" i="11"/>
  <c r="E2239" i="11"/>
  <c r="L2239" i="11" s="1"/>
  <c r="D2239" i="11"/>
  <c r="C2239" i="11"/>
  <c r="B2239" i="11"/>
  <c r="E2238" i="11"/>
  <c r="L2238" i="11" s="1"/>
  <c r="D2238" i="11"/>
  <c r="C2238" i="11"/>
  <c r="B2238" i="11"/>
  <c r="E2237" i="11"/>
  <c r="L2237" i="11" s="1"/>
  <c r="D2237" i="11"/>
  <c r="C2237" i="11"/>
  <c r="B2237" i="11"/>
  <c r="E2236" i="11"/>
  <c r="L2236" i="11" s="1"/>
  <c r="D2236" i="11"/>
  <c r="C2236" i="11"/>
  <c r="B2236" i="11"/>
  <c r="E2235" i="11"/>
  <c r="L2235" i="11" s="1"/>
  <c r="D2235" i="11"/>
  <c r="C2235" i="11"/>
  <c r="B2235" i="11"/>
  <c r="E2234" i="11"/>
  <c r="L2234" i="11" s="1"/>
  <c r="D2234" i="11"/>
  <c r="C2234" i="11"/>
  <c r="B2234" i="11"/>
  <c r="E2233" i="11"/>
  <c r="L2233" i="11" s="1"/>
  <c r="D2233" i="11"/>
  <c r="C2233" i="11"/>
  <c r="B2233" i="11"/>
  <c r="E2232" i="11"/>
  <c r="L2232" i="11" s="1"/>
  <c r="D2232" i="11"/>
  <c r="C2232" i="11"/>
  <c r="B2232" i="11"/>
  <c r="E2231" i="11"/>
  <c r="L2231" i="11" s="1"/>
  <c r="D2231" i="11"/>
  <c r="C2231" i="11"/>
  <c r="B2231" i="11"/>
  <c r="E2230" i="11"/>
  <c r="L2230" i="11" s="1"/>
  <c r="D2230" i="11"/>
  <c r="C2230" i="11"/>
  <c r="B2230" i="11"/>
  <c r="E2229" i="11"/>
  <c r="L2229" i="11" s="1"/>
  <c r="D2229" i="11"/>
  <c r="C2229" i="11"/>
  <c r="B2229" i="11"/>
  <c r="E2228" i="11"/>
  <c r="L2228" i="11" s="1"/>
  <c r="D2228" i="11"/>
  <c r="C2228" i="11"/>
  <c r="B2228" i="11"/>
  <c r="E2227" i="11"/>
  <c r="L2227" i="11" s="1"/>
  <c r="D2227" i="11"/>
  <c r="C2227" i="11"/>
  <c r="B2227" i="11"/>
  <c r="E2226" i="11"/>
  <c r="L2226" i="11" s="1"/>
  <c r="D2226" i="11"/>
  <c r="C2226" i="11"/>
  <c r="B2226" i="11"/>
  <c r="E2225" i="11"/>
  <c r="L2225" i="11" s="1"/>
  <c r="D2225" i="11"/>
  <c r="C2225" i="11"/>
  <c r="B2225" i="11"/>
  <c r="E2224" i="11"/>
  <c r="L2224" i="11" s="1"/>
  <c r="D2224" i="11"/>
  <c r="C2224" i="11"/>
  <c r="B2224" i="11"/>
  <c r="E2223" i="11"/>
  <c r="L2223" i="11" s="1"/>
  <c r="D2223" i="11"/>
  <c r="C2223" i="11"/>
  <c r="B2223" i="11"/>
  <c r="E2222" i="11"/>
  <c r="L2222" i="11" s="1"/>
  <c r="D2222" i="11"/>
  <c r="C2222" i="11"/>
  <c r="B2222" i="11"/>
  <c r="E2221" i="11"/>
  <c r="L2221" i="11" s="1"/>
  <c r="D2221" i="11"/>
  <c r="C2221" i="11"/>
  <c r="B2221" i="11"/>
  <c r="E2220" i="11"/>
  <c r="L2220" i="11" s="1"/>
  <c r="D2220" i="11"/>
  <c r="C2220" i="11"/>
  <c r="B2220" i="11"/>
  <c r="E2219" i="11"/>
  <c r="L2219" i="11" s="1"/>
  <c r="D2219" i="11"/>
  <c r="C2219" i="11"/>
  <c r="B2219" i="11"/>
  <c r="E2218" i="11"/>
  <c r="L2218" i="11" s="1"/>
  <c r="D2218" i="11"/>
  <c r="C2218" i="11"/>
  <c r="B2218" i="11"/>
  <c r="E2217" i="11"/>
  <c r="L2217" i="11" s="1"/>
  <c r="D2217" i="11"/>
  <c r="C2217" i="11"/>
  <c r="B2217" i="11"/>
  <c r="E2216" i="11"/>
  <c r="L2216" i="11" s="1"/>
  <c r="D2216" i="11"/>
  <c r="C2216" i="11"/>
  <c r="B2216" i="11"/>
  <c r="E2215" i="11"/>
  <c r="L2215" i="11" s="1"/>
  <c r="D2215" i="11"/>
  <c r="C2215" i="11"/>
  <c r="B2215" i="11"/>
  <c r="E2214" i="11"/>
  <c r="L2214" i="11" s="1"/>
  <c r="D2214" i="11"/>
  <c r="C2214" i="11"/>
  <c r="B2214" i="11"/>
  <c r="E2213" i="11"/>
  <c r="L2213" i="11" s="1"/>
  <c r="D2213" i="11"/>
  <c r="C2213" i="11"/>
  <c r="B2213" i="11"/>
  <c r="E2212" i="11"/>
  <c r="L2212" i="11" s="1"/>
  <c r="D2212" i="11"/>
  <c r="C2212" i="11"/>
  <c r="B2212" i="11"/>
  <c r="E2211" i="11"/>
  <c r="L2211" i="11" s="1"/>
  <c r="D2211" i="11"/>
  <c r="C2211" i="11"/>
  <c r="B2211" i="11"/>
  <c r="E2210" i="11"/>
  <c r="L2210" i="11" s="1"/>
  <c r="D2210" i="11"/>
  <c r="C2210" i="11"/>
  <c r="B2210" i="11"/>
  <c r="E2209" i="11"/>
  <c r="L2209" i="11" s="1"/>
  <c r="D2209" i="11"/>
  <c r="C2209" i="11"/>
  <c r="B2209" i="11"/>
  <c r="E2208" i="11"/>
  <c r="L2208" i="11" s="1"/>
  <c r="D2208" i="11"/>
  <c r="C2208" i="11"/>
  <c r="B2208" i="11"/>
  <c r="E2207" i="11"/>
  <c r="L2207" i="11" s="1"/>
  <c r="D2207" i="11"/>
  <c r="C2207" i="11"/>
  <c r="B2207" i="11"/>
  <c r="E2206" i="11"/>
  <c r="L2206" i="11" s="1"/>
  <c r="D2206" i="11"/>
  <c r="C2206" i="11"/>
  <c r="B2206" i="11"/>
  <c r="E2205" i="11"/>
  <c r="L2205" i="11" s="1"/>
  <c r="D2205" i="11"/>
  <c r="C2205" i="11"/>
  <c r="B2205" i="11"/>
  <c r="E2204" i="11"/>
  <c r="L2204" i="11" s="1"/>
  <c r="D2204" i="11"/>
  <c r="C2204" i="11"/>
  <c r="B2204" i="11"/>
  <c r="E2203" i="11"/>
  <c r="L2203" i="11" s="1"/>
  <c r="D2203" i="11"/>
  <c r="C2203" i="11"/>
  <c r="B2203" i="11"/>
  <c r="E2202" i="11"/>
  <c r="L2202" i="11" s="1"/>
  <c r="D2202" i="11"/>
  <c r="C2202" i="11"/>
  <c r="B2202" i="11"/>
  <c r="E2201" i="11"/>
  <c r="L2201" i="11" s="1"/>
  <c r="D2201" i="11"/>
  <c r="C2201" i="11"/>
  <c r="B2201" i="11"/>
  <c r="E2200" i="11"/>
  <c r="L2200" i="11" s="1"/>
  <c r="D2200" i="11"/>
  <c r="C2200" i="11"/>
  <c r="B2200" i="11"/>
  <c r="E2199" i="11"/>
  <c r="L2199" i="11" s="1"/>
  <c r="D2199" i="11"/>
  <c r="C2199" i="11"/>
  <c r="B2199" i="11"/>
  <c r="E2198" i="11"/>
  <c r="L2198" i="11" s="1"/>
  <c r="D2198" i="11"/>
  <c r="C2198" i="11"/>
  <c r="B2198" i="11"/>
  <c r="E2197" i="11"/>
  <c r="L2197" i="11" s="1"/>
  <c r="D2197" i="11"/>
  <c r="C2197" i="11"/>
  <c r="B2197" i="11"/>
  <c r="E2196" i="11"/>
  <c r="L2196" i="11" s="1"/>
  <c r="D2196" i="11"/>
  <c r="C2196" i="11"/>
  <c r="B2196" i="11"/>
  <c r="E2195" i="11"/>
  <c r="L2195" i="11" s="1"/>
  <c r="D2195" i="11"/>
  <c r="C2195" i="11"/>
  <c r="B2195" i="11"/>
  <c r="E2194" i="11"/>
  <c r="L2194" i="11" s="1"/>
  <c r="D2194" i="11"/>
  <c r="C2194" i="11"/>
  <c r="B2194" i="11"/>
  <c r="E2193" i="11"/>
  <c r="L2193" i="11" s="1"/>
  <c r="D2193" i="11"/>
  <c r="C2193" i="11"/>
  <c r="B2193" i="11"/>
  <c r="E2192" i="11"/>
  <c r="L2192" i="11" s="1"/>
  <c r="D2192" i="11"/>
  <c r="C2192" i="11"/>
  <c r="B2192" i="11"/>
  <c r="E2191" i="11"/>
  <c r="L2191" i="11" s="1"/>
  <c r="D2191" i="11"/>
  <c r="C2191" i="11"/>
  <c r="B2191" i="11"/>
  <c r="E2190" i="11"/>
  <c r="L2190" i="11" s="1"/>
  <c r="D2190" i="11"/>
  <c r="C2190" i="11"/>
  <c r="B2190" i="11"/>
  <c r="E2189" i="11"/>
  <c r="L2189" i="11" s="1"/>
  <c r="D2189" i="11"/>
  <c r="C2189" i="11"/>
  <c r="B2189" i="11"/>
  <c r="E2188" i="11"/>
  <c r="L2188" i="11" s="1"/>
  <c r="D2188" i="11"/>
  <c r="C2188" i="11"/>
  <c r="B2188" i="11"/>
  <c r="E2187" i="11"/>
  <c r="L2187" i="11" s="1"/>
  <c r="D2187" i="11"/>
  <c r="C2187" i="11"/>
  <c r="B2187" i="11"/>
  <c r="E2186" i="11"/>
  <c r="L2186" i="11" s="1"/>
  <c r="D2186" i="11"/>
  <c r="C2186" i="11"/>
  <c r="B2186" i="11"/>
  <c r="E2185" i="11"/>
  <c r="L2185" i="11" s="1"/>
  <c r="D2185" i="11"/>
  <c r="C2185" i="11"/>
  <c r="B2185" i="11"/>
  <c r="E2184" i="11"/>
  <c r="L2184" i="11" s="1"/>
  <c r="D2184" i="11"/>
  <c r="C2184" i="11"/>
  <c r="B2184" i="11"/>
  <c r="E2183" i="11"/>
  <c r="L2183" i="11" s="1"/>
  <c r="D2183" i="11"/>
  <c r="C2183" i="11"/>
  <c r="B2183" i="11"/>
  <c r="E2182" i="11"/>
  <c r="L2182" i="11" s="1"/>
  <c r="D2182" i="11"/>
  <c r="C2182" i="11"/>
  <c r="B2182" i="11"/>
  <c r="E2181" i="11"/>
  <c r="L2181" i="11" s="1"/>
  <c r="D2181" i="11"/>
  <c r="C2181" i="11"/>
  <c r="B2181" i="11"/>
  <c r="E2180" i="11"/>
  <c r="L2180" i="11" s="1"/>
  <c r="D2180" i="11"/>
  <c r="C2180" i="11"/>
  <c r="B2180" i="11"/>
  <c r="E2179" i="11"/>
  <c r="L2179" i="11" s="1"/>
  <c r="D2179" i="11"/>
  <c r="C2179" i="11"/>
  <c r="B2179" i="11"/>
  <c r="E2178" i="11"/>
  <c r="L2178" i="11" s="1"/>
  <c r="D2178" i="11"/>
  <c r="C2178" i="11"/>
  <c r="B2178" i="11"/>
  <c r="E2177" i="11"/>
  <c r="L2177" i="11" s="1"/>
  <c r="D2177" i="11"/>
  <c r="C2177" i="11"/>
  <c r="B2177" i="11"/>
  <c r="E2176" i="11"/>
  <c r="L2176" i="11" s="1"/>
  <c r="D2176" i="11"/>
  <c r="C2176" i="11"/>
  <c r="B2176" i="11"/>
  <c r="E2175" i="11"/>
  <c r="L2175" i="11" s="1"/>
  <c r="D2175" i="11"/>
  <c r="C2175" i="11"/>
  <c r="B2175" i="11"/>
  <c r="E2174" i="11"/>
  <c r="L2174" i="11" s="1"/>
  <c r="D2174" i="11"/>
  <c r="C2174" i="11"/>
  <c r="B2174" i="11"/>
  <c r="E2173" i="11"/>
  <c r="L2173" i="11" s="1"/>
  <c r="D2173" i="11"/>
  <c r="C2173" i="11"/>
  <c r="B2173" i="11"/>
  <c r="E2172" i="11"/>
  <c r="L2172" i="11" s="1"/>
  <c r="D2172" i="11"/>
  <c r="C2172" i="11"/>
  <c r="B2172" i="11"/>
  <c r="E2171" i="11"/>
  <c r="L2171" i="11" s="1"/>
  <c r="D2171" i="11"/>
  <c r="C2171" i="11"/>
  <c r="B2171" i="11"/>
  <c r="E2170" i="11"/>
  <c r="L2170" i="11" s="1"/>
  <c r="D2170" i="11"/>
  <c r="C2170" i="11"/>
  <c r="B2170" i="11"/>
  <c r="E2169" i="11"/>
  <c r="L2169" i="11" s="1"/>
  <c r="D2169" i="11"/>
  <c r="C2169" i="11"/>
  <c r="B2169" i="11"/>
  <c r="E2168" i="11"/>
  <c r="L2168" i="11" s="1"/>
  <c r="D2168" i="11"/>
  <c r="C2168" i="11"/>
  <c r="B2168" i="11"/>
  <c r="E2167" i="11"/>
  <c r="L2167" i="11" s="1"/>
  <c r="D2167" i="11"/>
  <c r="C2167" i="11"/>
  <c r="B2167" i="11"/>
  <c r="E2166" i="11"/>
  <c r="L2166" i="11" s="1"/>
  <c r="D2166" i="11"/>
  <c r="C2166" i="11"/>
  <c r="B2166" i="11"/>
  <c r="E2165" i="11"/>
  <c r="L2165" i="11" s="1"/>
  <c r="D2165" i="11"/>
  <c r="C2165" i="11"/>
  <c r="B2165" i="11"/>
  <c r="E2164" i="11"/>
  <c r="L2164" i="11" s="1"/>
  <c r="D2164" i="11"/>
  <c r="C2164" i="11"/>
  <c r="B2164" i="11"/>
  <c r="E2163" i="11"/>
  <c r="L2163" i="11" s="1"/>
  <c r="D2163" i="11"/>
  <c r="C2163" i="11"/>
  <c r="B2163" i="11"/>
  <c r="E2162" i="11"/>
  <c r="L2162" i="11" s="1"/>
  <c r="D2162" i="11"/>
  <c r="C2162" i="11"/>
  <c r="B2162" i="11"/>
  <c r="E2161" i="11"/>
  <c r="L2161" i="11" s="1"/>
  <c r="D2161" i="11"/>
  <c r="C2161" i="11"/>
  <c r="B2161" i="11"/>
  <c r="E2160" i="11"/>
  <c r="L2160" i="11" s="1"/>
  <c r="D2160" i="11"/>
  <c r="C2160" i="11"/>
  <c r="B2160" i="11"/>
  <c r="E2159" i="11"/>
  <c r="L2159" i="11" s="1"/>
  <c r="D2159" i="11"/>
  <c r="C2159" i="11"/>
  <c r="B2159" i="11"/>
  <c r="E2158" i="11"/>
  <c r="L2158" i="11" s="1"/>
  <c r="D2158" i="11"/>
  <c r="C2158" i="11"/>
  <c r="B2158" i="11"/>
  <c r="E2157" i="11"/>
  <c r="L2157" i="11" s="1"/>
  <c r="D2157" i="11"/>
  <c r="C2157" i="11"/>
  <c r="B2157" i="11"/>
  <c r="E2156" i="11"/>
  <c r="L2156" i="11" s="1"/>
  <c r="D2156" i="11"/>
  <c r="C2156" i="11"/>
  <c r="B2156" i="11"/>
  <c r="E2155" i="11"/>
  <c r="L2155" i="11" s="1"/>
  <c r="D2155" i="11"/>
  <c r="C2155" i="11"/>
  <c r="B2155" i="11"/>
  <c r="E2154" i="11"/>
  <c r="L2154" i="11" s="1"/>
  <c r="D2154" i="11"/>
  <c r="C2154" i="11"/>
  <c r="B2154" i="11"/>
  <c r="E2153" i="11"/>
  <c r="L2153" i="11" s="1"/>
  <c r="D2153" i="11"/>
  <c r="C2153" i="11"/>
  <c r="B2153" i="11"/>
  <c r="E2152" i="11"/>
  <c r="L2152" i="11" s="1"/>
  <c r="D2152" i="11"/>
  <c r="C2152" i="11"/>
  <c r="B2152" i="11"/>
  <c r="E2151" i="11"/>
  <c r="L2151" i="11" s="1"/>
  <c r="D2151" i="11"/>
  <c r="C2151" i="11"/>
  <c r="B2151" i="11"/>
  <c r="E2150" i="11"/>
  <c r="L2150" i="11" s="1"/>
  <c r="D2150" i="11"/>
  <c r="C2150" i="11"/>
  <c r="B2150" i="11"/>
  <c r="E2149" i="11"/>
  <c r="L2149" i="11" s="1"/>
  <c r="D2149" i="11"/>
  <c r="C2149" i="11"/>
  <c r="B2149" i="11"/>
  <c r="E2148" i="11"/>
  <c r="L2148" i="11" s="1"/>
  <c r="D2148" i="11"/>
  <c r="C2148" i="11"/>
  <c r="B2148" i="11"/>
  <c r="E2147" i="11"/>
  <c r="L2147" i="11" s="1"/>
  <c r="D2147" i="11"/>
  <c r="C2147" i="11"/>
  <c r="B2147" i="11"/>
  <c r="E2146" i="11"/>
  <c r="L2146" i="11" s="1"/>
  <c r="D2146" i="11"/>
  <c r="C2146" i="11"/>
  <c r="B2146" i="11"/>
  <c r="E2145" i="11"/>
  <c r="L2145" i="11" s="1"/>
  <c r="D2145" i="11"/>
  <c r="C2145" i="11"/>
  <c r="B2145" i="11"/>
  <c r="E2144" i="11"/>
  <c r="L2144" i="11" s="1"/>
  <c r="D2144" i="11"/>
  <c r="C2144" i="11"/>
  <c r="B2144" i="11"/>
  <c r="E2143" i="11"/>
  <c r="L2143" i="11" s="1"/>
  <c r="D2143" i="11"/>
  <c r="C2143" i="11"/>
  <c r="B2143" i="11"/>
  <c r="E2142" i="11"/>
  <c r="L2142" i="11" s="1"/>
  <c r="D2142" i="11"/>
  <c r="C2142" i="11"/>
  <c r="B2142" i="11"/>
  <c r="E2141" i="11"/>
  <c r="L2141" i="11" s="1"/>
  <c r="D2141" i="11"/>
  <c r="C2141" i="11"/>
  <c r="B2141" i="11"/>
  <c r="E2140" i="11"/>
  <c r="L2140" i="11" s="1"/>
  <c r="D2140" i="11"/>
  <c r="C2140" i="11"/>
  <c r="B2140" i="11"/>
  <c r="E2139" i="11"/>
  <c r="L2139" i="11" s="1"/>
  <c r="D2139" i="11"/>
  <c r="C2139" i="11"/>
  <c r="B2139" i="11"/>
  <c r="E2138" i="11"/>
  <c r="L2138" i="11" s="1"/>
  <c r="D2138" i="11"/>
  <c r="C2138" i="11"/>
  <c r="B2138" i="11"/>
  <c r="E2137" i="11"/>
  <c r="L2137" i="11" s="1"/>
  <c r="D2137" i="11"/>
  <c r="C2137" i="11"/>
  <c r="B2137" i="11"/>
  <c r="E2136" i="11"/>
  <c r="L2136" i="11" s="1"/>
  <c r="D2136" i="11"/>
  <c r="C2136" i="11"/>
  <c r="B2136" i="11"/>
  <c r="E2135" i="11"/>
  <c r="L2135" i="11" s="1"/>
  <c r="D2135" i="11"/>
  <c r="C2135" i="11"/>
  <c r="B2135" i="11"/>
  <c r="E2134" i="11"/>
  <c r="L2134" i="11" s="1"/>
  <c r="D2134" i="11"/>
  <c r="C2134" i="11"/>
  <c r="B2134" i="11"/>
  <c r="E2133" i="11"/>
  <c r="L2133" i="11" s="1"/>
  <c r="D2133" i="11"/>
  <c r="C2133" i="11"/>
  <c r="B2133" i="11"/>
  <c r="E2132" i="11"/>
  <c r="L2132" i="11" s="1"/>
  <c r="D2132" i="11"/>
  <c r="C2132" i="11"/>
  <c r="B2132" i="11"/>
  <c r="E2131" i="11"/>
  <c r="L2131" i="11" s="1"/>
  <c r="D2131" i="11"/>
  <c r="C2131" i="11"/>
  <c r="B2131" i="11"/>
  <c r="E2130" i="11"/>
  <c r="L2130" i="11" s="1"/>
  <c r="D2130" i="11"/>
  <c r="C2130" i="11"/>
  <c r="B2130" i="11"/>
  <c r="E2129" i="11"/>
  <c r="L2129" i="11" s="1"/>
  <c r="D2129" i="11"/>
  <c r="C2129" i="11"/>
  <c r="B2129" i="11"/>
  <c r="E2128" i="11"/>
  <c r="L2128" i="11" s="1"/>
  <c r="D2128" i="11"/>
  <c r="C2128" i="11"/>
  <c r="B2128" i="11"/>
  <c r="E2127" i="11"/>
  <c r="L2127" i="11" s="1"/>
  <c r="D2127" i="11"/>
  <c r="C2127" i="11"/>
  <c r="B2127" i="11"/>
  <c r="E2126" i="11"/>
  <c r="L2126" i="11" s="1"/>
  <c r="D2126" i="11"/>
  <c r="C2126" i="11"/>
  <c r="B2126" i="11"/>
  <c r="E2125" i="11"/>
  <c r="L2125" i="11" s="1"/>
  <c r="D2125" i="11"/>
  <c r="C2125" i="11"/>
  <c r="B2125" i="11"/>
  <c r="E2124" i="11"/>
  <c r="L2124" i="11" s="1"/>
  <c r="D2124" i="11"/>
  <c r="C2124" i="11"/>
  <c r="B2124" i="11"/>
  <c r="E2123" i="11"/>
  <c r="L2123" i="11" s="1"/>
  <c r="D2123" i="11"/>
  <c r="C2123" i="11"/>
  <c r="B2123" i="11"/>
  <c r="E2122" i="11"/>
  <c r="L2122" i="11" s="1"/>
  <c r="D2122" i="11"/>
  <c r="C2122" i="11"/>
  <c r="B2122" i="11"/>
  <c r="E2121" i="11"/>
  <c r="L2121" i="11" s="1"/>
  <c r="D2121" i="11"/>
  <c r="C2121" i="11"/>
  <c r="B2121" i="11"/>
  <c r="E2120" i="11"/>
  <c r="L2120" i="11" s="1"/>
  <c r="D2120" i="11"/>
  <c r="C2120" i="11"/>
  <c r="B2120" i="11"/>
  <c r="E2119" i="11"/>
  <c r="L2119" i="11" s="1"/>
  <c r="D2119" i="11"/>
  <c r="C2119" i="11"/>
  <c r="B2119" i="11"/>
  <c r="E2118" i="11"/>
  <c r="L2118" i="11" s="1"/>
  <c r="D2118" i="11"/>
  <c r="C2118" i="11"/>
  <c r="B2118" i="11"/>
  <c r="E2117" i="11"/>
  <c r="L2117" i="11" s="1"/>
  <c r="D2117" i="11"/>
  <c r="C2117" i="11"/>
  <c r="B2117" i="11"/>
  <c r="E2116" i="11"/>
  <c r="L2116" i="11" s="1"/>
  <c r="D2116" i="11"/>
  <c r="C2116" i="11"/>
  <c r="B2116" i="11"/>
  <c r="E2115" i="11"/>
  <c r="L2115" i="11" s="1"/>
  <c r="D2115" i="11"/>
  <c r="C2115" i="11"/>
  <c r="B2115" i="11"/>
  <c r="E2114" i="11"/>
  <c r="L2114" i="11" s="1"/>
  <c r="D2114" i="11"/>
  <c r="C2114" i="11"/>
  <c r="B2114" i="11"/>
  <c r="E2113" i="11"/>
  <c r="L2113" i="11" s="1"/>
  <c r="D2113" i="11"/>
  <c r="C2113" i="11"/>
  <c r="B2113" i="11"/>
  <c r="E2112" i="11"/>
  <c r="L2112" i="11" s="1"/>
  <c r="D2112" i="11"/>
  <c r="C2112" i="11"/>
  <c r="B2112" i="11"/>
  <c r="E2111" i="11"/>
  <c r="L2111" i="11" s="1"/>
  <c r="D2111" i="11"/>
  <c r="C2111" i="11"/>
  <c r="B2111" i="11"/>
  <c r="E2110" i="11"/>
  <c r="L2110" i="11" s="1"/>
  <c r="D2110" i="11"/>
  <c r="C2110" i="11"/>
  <c r="B2110" i="11"/>
  <c r="E2109" i="11"/>
  <c r="L2109" i="11" s="1"/>
  <c r="D2109" i="11"/>
  <c r="C2109" i="11"/>
  <c r="B2109" i="11"/>
  <c r="E2108" i="11"/>
  <c r="L2108" i="11" s="1"/>
  <c r="D2108" i="11"/>
  <c r="C2108" i="11"/>
  <c r="B2108" i="11"/>
  <c r="E2107" i="11"/>
  <c r="L2107" i="11" s="1"/>
  <c r="D2107" i="11"/>
  <c r="C2107" i="11"/>
  <c r="B2107" i="11"/>
  <c r="E2106" i="11"/>
  <c r="L2106" i="11" s="1"/>
  <c r="D2106" i="11"/>
  <c r="C2106" i="11"/>
  <c r="B2106" i="11"/>
  <c r="E2105" i="11"/>
  <c r="L2105" i="11" s="1"/>
  <c r="D2105" i="11"/>
  <c r="C2105" i="11"/>
  <c r="B2105" i="11"/>
  <c r="E2104" i="11"/>
  <c r="L2104" i="11" s="1"/>
  <c r="D2104" i="11"/>
  <c r="C2104" i="11"/>
  <c r="B2104" i="11"/>
  <c r="E2103" i="11"/>
  <c r="L2103" i="11" s="1"/>
  <c r="D2103" i="11"/>
  <c r="C2103" i="11"/>
  <c r="B2103" i="11"/>
  <c r="E2102" i="11"/>
  <c r="L2102" i="11" s="1"/>
  <c r="D2102" i="11"/>
  <c r="C2102" i="11"/>
  <c r="B2102" i="11"/>
  <c r="E2101" i="11"/>
  <c r="L2101" i="11" s="1"/>
  <c r="D2101" i="11"/>
  <c r="B2101" i="11"/>
  <c r="E2100" i="11"/>
  <c r="L2100" i="11" s="1"/>
  <c r="D2100" i="11"/>
  <c r="C2100" i="11"/>
  <c r="B2100" i="11"/>
  <c r="E2099" i="11"/>
  <c r="L2099" i="11" s="1"/>
  <c r="D2099" i="11"/>
  <c r="C2099" i="11"/>
  <c r="B2099" i="11"/>
  <c r="E2098" i="11"/>
  <c r="L2098" i="11" s="1"/>
  <c r="D2098" i="11"/>
  <c r="C2098" i="11"/>
  <c r="B2098" i="11"/>
  <c r="E2097" i="11"/>
  <c r="L2097" i="11" s="1"/>
  <c r="D2097" i="11"/>
  <c r="C2097" i="11"/>
  <c r="B2097" i="11"/>
  <c r="E2096" i="11"/>
  <c r="L2096" i="11" s="1"/>
  <c r="D2096" i="11"/>
  <c r="C2096" i="11"/>
  <c r="B2096" i="11"/>
  <c r="E2095" i="11"/>
  <c r="L2095" i="11" s="1"/>
  <c r="D2095" i="11"/>
  <c r="C2095" i="11"/>
  <c r="B2095" i="11"/>
  <c r="E2094" i="11"/>
  <c r="L2094" i="11" s="1"/>
  <c r="D2094" i="11"/>
  <c r="C2094" i="11"/>
  <c r="B2094" i="11"/>
  <c r="E2093" i="11"/>
  <c r="L2093" i="11" s="1"/>
  <c r="D2093" i="11"/>
  <c r="C2093" i="11"/>
  <c r="B2093" i="11"/>
  <c r="E2092" i="11"/>
  <c r="L2092" i="11" s="1"/>
  <c r="D2092" i="11"/>
  <c r="C2092" i="11"/>
  <c r="B2092" i="11"/>
  <c r="E2091" i="11"/>
  <c r="L2091" i="11" s="1"/>
  <c r="D2091" i="11"/>
  <c r="C2091" i="11"/>
  <c r="B2091" i="11"/>
  <c r="E2090" i="11"/>
  <c r="L2090" i="11" s="1"/>
  <c r="D2090" i="11"/>
  <c r="C2090" i="11"/>
  <c r="B2090" i="11"/>
  <c r="E2089" i="11"/>
  <c r="L2089" i="11" s="1"/>
  <c r="D2089" i="11"/>
  <c r="C2089" i="11"/>
  <c r="B2089" i="11"/>
  <c r="E2088" i="11"/>
  <c r="L2088" i="11" s="1"/>
  <c r="D2088" i="11"/>
  <c r="C2088" i="11"/>
  <c r="B2088" i="11"/>
  <c r="E2087" i="11"/>
  <c r="L2087" i="11" s="1"/>
  <c r="D2087" i="11"/>
  <c r="C2087" i="11"/>
  <c r="B2087" i="11"/>
  <c r="E2086" i="11"/>
  <c r="L2086" i="11" s="1"/>
  <c r="D2086" i="11"/>
  <c r="C2086" i="11"/>
  <c r="B2086" i="11"/>
  <c r="E2085" i="11"/>
  <c r="L2085" i="11" s="1"/>
  <c r="D2085" i="11"/>
  <c r="C2085" i="11"/>
  <c r="B2085" i="11"/>
  <c r="E2084" i="11"/>
  <c r="L2084" i="11" s="1"/>
  <c r="D2084" i="11"/>
  <c r="C2084" i="11"/>
  <c r="B2084" i="11"/>
  <c r="E2083" i="11"/>
  <c r="L2083" i="11" s="1"/>
  <c r="D2083" i="11"/>
  <c r="C2083" i="11"/>
  <c r="B2083" i="11"/>
  <c r="E2082" i="11"/>
  <c r="L2082" i="11" s="1"/>
  <c r="D2082" i="11"/>
  <c r="C2082" i="11"/>
  <c r="B2082" i="11"/>
  <c r="E2081" i="11"/>
  <c r="L2081" i="11" s="1"/>
  <c r="D2081" i="11"/>
  <c r="C2081" i="11"/>
  <c r="B2081" i="11"/>
  <c r="E2080" i="11"/>
  <c r="L2080" i="11" s="1"/>
  <c r="D2080" i="11"/>
  <c r="C2080" i="11"/>
  <c r="B2080" i="11"/>
  <c r="E2079" i="11"/>
  <c r="L2079" i="11" s="1"/>
  <c r="D2079" i="11"/>
  <c r="C2079" i="11"/>
  <c r="B2079" i="11"/>
  <c r="E2078" i="11"/>
  <c r="L2078" i="11" s="1"/>
  <c r="D2078" i="11"/>
  <c r="C2078" i="11"/>
  <c r="B2078" i="11"/>
  <c r="E2077" i="11"/>
  <c r="L2077" i="11" s="1"/>
  <c r="D2077" i="11"/>
  <c r="C2077" i="11"/>
  <c r="B2077" i="11"/>
  <c r="E2076" i="11"/>
  <c r="L2076" i="11" s="1"/>
  <c r="D2076" i="11"/>
  <c r="C2076" i="11"/>
  <c r="B2076" i="11"/>
  <c r="E2075" i="11"/>
  <c r="L2075" i="11" s="1"/>
  <c r="D2075" i="11"/>
  <c r="C2075" i="11"/>
  <c r="B2075" i="11"/>
  <c r="E2074" i="11"/>
  <c r="L2074" i="11" s="1"/>
  <c r="D2074" i="11"/>
  <c r="C2074" i="11"/>
  <c r="B2074" i="11"/>
  <c r="E2073" i="11"/>
  <c r="L2073" i="11" s="1"/>
  <c r="D2073" i="11"/>
  <c r="C2073" i="11"/>
  <c r="B2073" i="11"/>
  <c r="E2072" i="11"/>
  <c r="L2072" i="11" s="1"/>
  <c r="D2072" i="11"/>
  <c r="C2072" i="11"/>
  <c r="B2072" i="11"/>
  <c r="E2071" i="11"/>
  <c r="L2071" i="11" s="1"/>
  <c r="D2071" i="11"/>
  <c r="C2071" i="11"/>
  <c r="B2071" i="11"/>
  <c r="E2070" i="11"/>
  <c r="L2070" i="11" s="1"/>
  <c r="D2070" i="11"/>
  <c r="C2070" i="11"/>
  <c r="B2070" i="11"/>
  <c r="E2069" i="11"/>
  <c r="L2069" i="11" s="1"/>
  <c r="D2069" i="11"/>
  <c r="C2069" i="11"/>
  <c r="B2069" i="11"/>
  <c r="E2068" i="11"/>
  <c r="L2068" i="11" s="1"/>
  <c r="D2068" i="11"/>
  <c r="C2068" i="11"/>
  <c r="B2068" i="11"/>
  <c r="E2067" i="11"/>
  <c r="L2067" i="11" s="1"/>
  <c r="D2067" i="11"/>
  <c r="C2067" i="11"/>
  <c r="B2067" i="11"/>
  <c r="E2066" i="11"/>
  <c r="L2066" i="11" s="1"/>
  <c r="D2066" i="11"/>
  <c r="C2066" i="11"/>
  <c r="B2066" i="11"/>
  <c r="E2065" i="11"/>
  <c r="L2065" i="11" s="1"/>
  <c r="D2065" i="11"/>
  <c r="C2065" i="11"/>
  <c r="B2065" i="11"/>
  <c r="E2064" i="11"/>
  <c r="L2064" i="11" s="1"/>
  <c r="D2064" i="11"/>
  <c r="C2064" i="11"/>
  <c r="B2064" i="11"/>
  <c r="E2063" i="11"/>
  <c r="L2063" i="11" s="1"/>
  <c r="D2063" i="11"/>
  <c r="C2063" i="11"/>
  <c r="B2063" i="11"/>
  <c r="E2062" i="11"/>
  <c r="L2062" i="11" s="1"/>
  <c r="D2062" i="11"/>
  <c r="C2062" i="11"/>
  <c r="B2062" i="11"/>
  <c r="E2061" i="11"/>
  <c r="L2061" i="11" s="1"/>
  <c r="D2061" i="11"/>
  <c r="C2061" i="11"/>
  <c r="B2061" i="11"/>
  <c r="E2060" i="11"/>
  <c r="L2060" i="11" s="1"/>
  <c r="D2060" i="11"/>
  <c r="C2060" i="11"/>
  <c r="B2060" i="11"/>
  <c r="E2059" i="11"/>
  <c r="L2059" i="11" s="1"/>
  <c r="D2059" i="11"/>
  <c r="C2059" i="11"/>
  <c r="B2059" i="11"/>
  <c r="E2058" i="11"/>
  <c r="L2058" i="11" s="1"/>
  <c r="D2058" i="11"/>
  <c r="C2058" i="11"/>
  <c r="B2058" i="11"/>
  <c r="E2057" i="11"/>
  <c r="L2057" i="11" s="1"/>
  <c r="D2057" i="11"/>
  <c r="C2057" i="11"/>
  <c r="B2057" i="11"/>
  <c r="E2056" i="11"/>
  <c r="L2056" i="11" s="1"/>
  <c r="D2056" i="11"/>
  <c r="C2056" i="11"/>
  <c r="B2056" i="11"/>
  <c r="E2055" i="11"/>
  <c r="L2055" i="11" s="1"/>
  <c r="D2055" i="11"/>
  <c r="C2055" i="11"/>
  <c r="B2055" i="11"/>
  <c r="E2054" i="11"/>
  <c r="L2054" i="11" s="1"/>
  <c r="D2054" i="11"/>
  <c r="C2054" i="11"/>
  <c r="B2054" i="11"/>
  <c r="E2053" i="11"/>
  <c r="L2053" i="11" s="1"/>
  <c r="D2053" i="11"/>
  <c r="C2053" i="11"/>
  <c r="B2053" i="11"/>
  <c r="E2052" i="11"/>
  <c r="L2052" i="11" s="1"/>
  <c r="D2052" i="11"/>
  <c r="C2052" i="11"/>
  <c r="B2052" i="11"/>
  <c r="E2051" i="11"/>
  <c r="L2051" i="11" s="1"/>
  <c r="D2051" i="11"/>
  <c r="C2051" i="11"/>
  <c r="B2051" i="11"/>
  <c r="E2050" i="11"/>
  <c r="L2050" i="11" s="1"/>
  <c r="D2050" i="11"/>
  <c r="C2050" i="11"/>
  <c r="B2050" i="11"/>
  <c r="E2049" i="11"/>
  <c r="L2049" i="11" s="1"/>
  <c r="D2049" i="11"/>
  <c r="C2049" i="11"/>
  <c r="B2049" i="11"/>
  <c r="E2048" i="11"/>
  <c r="L2048" i="11" s="1"/>
  <c r="D2048" i="11"/>
  <c r="C2048" i="11"/>
  <c r="B2048" i="11"/>
  <c r="E2047" i="11"/>
  <c r="L2047" i="11" s="1"/>
  <c r="D2047" i="11"/>
  <c r="C2047" i="11"/>
  <c r="B2047" i="11"/>
  <c r="E2046" i="11"/>
  <c r="L2046" i="11" s="1"/>
  <c r="D2046" i="11"/>
  <c r="C2046" i="11"/>
  <c r="B2046" i="11"/>
  <c r="E2045" i="11"/>
  <c r="L2045" i="11" s="1"/>
  <c r="D2045" i="11"/>
  <c r="C2045" i="11"/>
  <c r="B2045" i="11"/>
  <c r="E2044" i="11"/>
  <c r="L2044" i="11" s="1"/>
  <c r="D2044" i="11"/>
  <c r="C2044" i="11"/>
  <c r="B2044" i="11"/>
  <c r="E2043" i="11"/>
  <c r="L2043" i="11" s="1"/>
  <c r="D2043" i="11"/>
  <c r="C2043" i="11"/>
  <c r="B2043" i="11"/>
  <c r="E2042" i="11"/>
  <c r="L2042" i="11" s="1"/>
  <c r="D2042" i="11"/>
  <c r="C2042" i="11"/>
  <c r="B2042" i="11"/>
  <c r="E2041" i="11"/>
  <c r="L2041" i="11" s="1"/>
  <c r="D2041" i="11"/>
  <c r="C2041" i="11"/>
  <c r="B2041" i="11"/>
  <c r="E2040" i="11"/>
  <c r="L2040" i="11" s="1"/>
  <c r="D2040" i="11"/>
  <c r="C2040" i="11"/>
  <c r="B2040" i="11"/>
  <c r="E2039" i="11"/>
  <c r="L2039" i="11" s="1"/>
  <c r="D2039" i="11"/>
  <c r="C2039" i="11"/>
  <c r="B2039" i="11"/>
  <c r="E2038" i="11"/>
  <c r="L2038" i="11" s="1"/>
  <c r="D2038" i="11"/>
  <c r="C2038" i="11"/>
  <c r="B2038" i="11"/>
  <c r="E2037" i="11"/>
  <c r="L2037" i="11" s="1"/>
  <c r="D2037" i="11"/>
  <c r="C2037" i="11"/>
  <c r="B2037" i="11"/>
  <c r="E2036" i="11"/>
  <c r="L2036" i="11" s="1"/>
  <c r="D2036" i="11"/>
  <c r="C2036" i="11"/>
  <c r="B2036" i="11"/>
  <c r="E2035" i="11"/>
  <c r="L2035" i="11" s="1"/>
  <c r="D2035" i="11"/>
  <c r="C2035" i="11"/>
  <c r="B2035" i="11"/>
  <c r="E2034" i="11"/>
  <c r="L2034" i="11" s="1"/>
  <c r="D2034" i="11"/>
  <c r="C2034" i="11"/>
  <c r="B2034" i="11"/>
  <c r="E2033" i="11"/>
  <c r="L2033" i="11" s="1"/>
  <c r="D2033" i="11"/>
  <c r="C2033" i="11"/>
  <c r="B2033" i="11"/>
  <c r="E2032" i="11"/>
  <c r="L2032" i="11" s="1"/>
  <c r="D2032" i="11"/>
  <c r="C2032" i="11"/>
  <c r="B2032" i="11"/>
  <c r="E2031" i="11"/>
  <c r="L2031" i="11" s="1"/>
  <c r="D2031" i="11"/>
  <c r="C2031" i="11"/>
  <c r="B2031" i="11"/>
  <c r="E2030" i="11"/>
  <c r="L2030" i="11" s="1"/>
  <c r="D2030" i="11"/>
  <c r="C2030" i="11"/>
  <c r="B2030" i="11"/>
  <c r="E2029" i="11"/>
  <c r="L2029" i="11" s="1"/>
  <c r="D2029" i="11"/>
  <c r="C2029" i="11"/>
  <c r="B2029" i="11"/>
  <c r="E2028" i="11"/>
  <c r="L2028" i="11" s="1"/>
  <c r="D2028" i="11"/>
  <c r="C2028" i="11"/>
  <c r="B2028" i="11"/>
  <c r="E2027" i="11"/>
  <c r="L2027" i="11" s="1"/>
  <c r="D2027" i="11"/>
  <c r="C2027" i="11"/>
  <c r="B2027" i="11"/>
  <c r="E2026" i="11"/>
  <c r="L2026" i="11" s="1"/>
  <c r="D2026" i="11"/>
  <c r="C2026" i="11"/>
  <c r="B2026" i="11"/>
  <c r="E2025" i="11"/>
  <c r="L2025" i="11" s="1"/>
  <c r="D2025" i="11"/>
  <c r="C2025" i="11"/>
  <c r="B2025" i="11"/>
  <c r="E2024" i="11"/>
  <c r="L2024" i="11" s="1"/>
  <c r="D2024" i="11"/>
  <c r="C2024" i="11"/>
  <c r="B2024" i="11"/>
  <c r="E2023" i="11"/>
  <c r="L2023" i="11" s="1"/>
  <c r="D2023" i="11"/>
  <c r="C2023" i="11"/>
  <c r="B2023" i="11"/>
  <c r="E2022" i="11"/>
  <c r="L2022" i="11" s="1"/>
  <c r="D2022" i="11"/>
  <c r="C2022" i="11"/>
  <c r="B2022" i="11"/>
  <c r="E2021" i="11"/>
  <c r="L2021" i="11" s="1"/>
  <c r="D2021" i="11"/>
  <c r="C2021" i="11"/>
  <c r="B2021" i="11"/>
  <c r="E2020" i="11"/>
  <c r="L2020" i="11" s="1"/>
  <c r="D2020" i="11"/>
  <c r="C2020" i="11"/>
  <c r="B2020" i="11"/>
  <c r="E2019" i="11"/>
  <c r="L2019" i="11" s="1"/>
  <c r="D2019" i="11"/>
  <c r="C2019" i="11"/>
  <c r="B2019" i="11"/>
  <c r="E2018" i="11"/>
  <c r="L2018" i="11" s="1"/>
  <c r="D2018" i="11"/>
  <c r="C2018" i="11"/>
  <c r="B2018" i="11"/>
  <c r="E2017" i="11"/>
  <c r="L2017" i="11" s="1"/>
  <c r="D2017" i="11"/>
  <c r="C2017" i="11"/>
  <c r="B2017" i="11"/>
  <c r="E2016" i="11"/>
  <c r="L2016" i="11" s="1"/>
  <c r="D2016" i="11"/>
  <c r="C2016" i="11"/>
  <c r="B2016" i="11"/>
  <c r="E2015" i="11"/>
  <c r="L2015" i="11" s="1"/>
  <c r="D2015" i="11"/>
  <c r="C2015" i="11"/>
  <c r="B2015" i="11"/>
  <c r="E2014" i="11"/>
  <c r="L2014" i="11" s="1"/>
  <c r="D2014" i="11"/>
  <c r="C2014" i="11"/>
  <c r="B2014" i="11"/>
  <c r="E2013" i="11"/>
  <c r="L2013" i="11" s="1"/>
  <c r="D2013" i="11"/>
  <c r="C2013" i="11"/>
  <c r="B2013" i="11"/>
  <c r="E2012" i="11"/>
  <c r="L2012" i="11" s="1"/>
  <c r="D2012" i="11"/>
  <c r="C2012" i="11"/>
  <c r="B2012" i="11"/>
  <c r="E2011" i="11"/>
  <c r="L2011" i="11" s="1"/>
  <c r="D2011" i="11"/>
  <c r="C2011" i="11"/>
  <c r="B2011" i="11"/>
  <c r="E2010" i="11"/>
  <c r="L2010" i="11" s="1"/>
  <c r="D2010" i="11"/>
  <c r="C2010" i="11"/>
  <c r="B2010" i="11"/>
  <c r="E2009" i="11"/>
  <c r="L2009" i="11" s="1"/>
  <c r="D2009" i="11"/>
  <c r="C2009" i="11"/>
  <c r="B2009" i="11"/>
  <c r="E2008" i="11"/>
  <c r="L2008" i="11" s="1"/>
  <c r="D2008" i="11"/>
  <c r="C2008" i="11"/>
  <c r="B2008" i="11"/>
  <c r="E2007" i="11"/>
  <c r="L2007" i="11" s="1"/>
  <c r="D2007" i="11"/>
  <c r="C2007" i="11"/>
  <c r="B2007" i="11"/>
  <c r="E2006" i="11"/>
  <c r="L2006" i="11" s="1"/>
  <c r="D2006" i="11"/>
  <c r="C2006" i="11"/>
  <c r="B2006" i="11"/>
  <c r="E2005" i="11"/>
  <c r="L2005" i="11" s="1"/>
  <c r="D2005" i="11"/>
  <c r="C2005" i="11"/>
  <c r="B2005" i="11"/>
  <c r="E2004" i="11"/>
  <c r="L2004" i="11" s="1"/>
  <c r="D2004" i="11"/>
  <c r="C2004" i="11"/>
  <c r="B2004" i="11"/>
  <c r="E2003" i="11"/>
  <c r="L2003" i="11" s="1"/>
  <c r="D2003" i="11"/>
  <c r="C2003" i="11"/>
  <c r="B2003" i="11"/>
  <c r="E2002" i="11"/>
  <c r="L2002" i="11" s="1"/>
  <c r="D2002" i="11"/>
  <c r="C2002" i="11"/>
  <c r="B2002" i="11"/>
  <c r="E2001" i="11"/>
  <c r="L2001" i="11" s="1"/>
  <c r="D2001" i="11"/>
  <c r="C2001" i="11"/>
  <c r="B2001" i="11"/>
  <c r="E2000" i="11"/>
  <c r="L2000" i="11" s="1"/>
  <c r="D2000" i="11"/>
  <c r="C2000" i="11"/>
  <c r="B2000" i="11"/>
  <c r="E1999" i="11"/>
  <c r="L1999" i="11" s="1"/>
  <c r="D1999" i="11"/>
  <c r="C1999" i="11"/>
  <c r="B1999" i="11"/>
  <c r="E1998" i="11"/>
  <c r="L1998" i="11" s="1"/>
  <c r="D1998" i="11"/>
  <c r="C1998" i="11"/>
  <c r="B1998" i="11"/>
  <c r="E1997" i="11"/>
  <c r="L1997" i="11" s="1"/>
  <c r="D1997" i="11"/>
  <c r="C1997" i="11"/>
  <c r="B1997" i="11"/>
  <c r="E1996" i="11"/>
  <c r="L1996" i="11" s="1"/>
  <c r="D1996" i="11"/>
  <c r="C1996" i="11"/>
  <c r="B1996" i="11"/>
  <c r="E1995" i="11"/>
  <c r="L1995" i="11" s="1"/>
  <c r="D1995" i="11"/>
  <c r="C1995" i="11"/>
  <c r="B1995" i="11"/>
  <c r="E1994" i="11"/>
  <c r="L1994" i="11" s="1"/>
  <c r="D1994" i="11"/>
  <c r="C1994" i="11"/>
  <c r="B1994" i="11"/>
  <c r="E1993" i="11"/>
  <c r="L1993" i="11" s="1"/>
  <c r="D1993" i="11"/>
  <c r="C1993" i="11"/>
  <c r="B1993" i="11"/>
  <c r="E1992" i="11"/>
  <c r="L1992" i="11" s="1"/>
  <c r="D1992" i="11"/>
  <c r="C1992" i="11"/>
  <c r="B1992" i="11"/>
  <c r="E1991" i="11"/>
  <c r="L1991" i="11" s="1"/>
  <c r="D1991" i="11"/>
  <c r="C1991" i="11"/>
  <c r="B1991" i="11"/>
  <c r="E1990" i="11"/>
  <c r="L1990" i="11" s="1"/>
  <c r="D1990" i="11"/>
  <c r="C1990" i="11"/>
  <c r="B1990" i="11"/>
  <c r="E1989" i="11"/>
  <c r="L1989" i="11" s="1"/>
  <c r="D1989" i="11"/>
  <c r="C1989" i="11"/>
  <c r="B1989" i="11"/>
  <c r="E1988" i="11"/>
  <c r="L1988" i="11" s="1"/>
  <c r="D1988" i="11"/>
  <c r="C1988" i="11"/>
  <c r="B1988" i="11"/>
  <c r="E1987" i="11"/>
  <c r="L1987" i="11" s="1"/>
  <c r="D1987" i="11"/>
  <c r="C1987" i="11"/>
  <c r="B1987" i="11"/>
  <c r="E1986" i="11"/>
  <c r="L1986" i="11" s="1"/>
  <c r="D1986" i="11"/>
  <c r="C1986" i="11"/>
  <c r="B1986" i="11"/>
  <c r="E1985" i="11"/>
  <c r="L1985" i="11" s="1"/>
  <c r="D1985" i="11"/>
  <c r="C1985" i="11"/>
  <c r="B1985" i="11"/>
  <c r="E1984" i="11"/>
  <c r="L1984" i="11" s="1"/>
  <c r="D1984" i="11"/>
  <c r="C1984" i="11"/>
  <c r="B1984" i="11"/>
  <c r="E1983" i="11"/>
  <c r="L1983" i="11" s="1"/>
  <c r="D1983" i="11"/>
  <c r="C1983" i="11"/>
  <c r="B1983" i="11"/>
  <c r="E1982" i="11"/>
  <c r="L1982" i="11" s="1"/>
  <c r="D1982" i="11"/>
  <c r="C1982" i="11"/>
  <c r="B1982" i="11"/>
  <c r="E1981" i="11"/>
  <c r="L1981" i="11" s="1"/>
  <c r="D1981" i="11"/>
  <c r="C1981" i="11"/>
  <c r="B1981" i="11"/>
  <c r="E1980" i="11"/>
  <c r="L1980" i="11" s="1"/>
  <c r="D1980" i="11"/>
  <c r="C1980" i="11"/>
  <c r="B1980" i="11"/>
  <c r="E1979" i="11"/>
  <c r="L1979" i="11" s="1"/>
  <c r="D1979" i="11"/>
  <c r="C1979" i="11"/>
  <c r="B1979" i="11"/>
  <c r="E1978" i="11"/>
  <c r="L1978" i="11" s="1"/>
  <c r="D1978" i="11"/>
  <c r="C1978" i="11"/>
  <c r="B1978" i="11"/>
  <c r="E1977" i="11"/>
  <c r="L1977" i="11" s="1"/>
  <c r="D1977" i="11"/>
  <c r="C1977" i="11"/>
  <c r="B1977" i="11"/>
  <c r="E1976" i="11"/>
  <c r="L1976" i="11" s="1"/>
  <c r="D1976" i="11"/>
  <c r="C1976" i="11"/>
  <c r="B1976" i="11"/>
  <c r="E1975" i="11"/>
  <c r="L1975" i="11" s="1"/>
  <c r="D1975" i="11"/>
  <c r="C1975" i="11"/>
  <c r="B1975" i="11"/>
  <c r="E1974" i="11"/>
  <c r="L1974" i="11" s="1"/>
  <c r="D1974" i="11"/>
  <c r="C1974" i="11"/>
  <c r="B1974" i="11"/>
  <c r="E1973" i="11"/>
  <c r="L1973" i="11" s="1"/>
  <c r="D1973" i="11"/>
  <c r="C1973" i="11"/>
  <c r="B1973" i="11"/>
  <c r="E1972" i="11"/>
  <c r="L1972" i="11" s="1"/>
  <c r="D1972" i="11"/>
  <c r="C1972" i="11"/>
  <c r="B1972" i="11"/>
  <c r="E1971" i="11"/>
  <c r="L1971" i="11" s="1"/>
  <c r="D1971" i="11"/>
  <c r="C1971" i="11"/>
  <c r="B1971" i="11"/>
  <c r="E1970" i="11"/>
  <c r="L1970" i="11" s="1"/>
  <c r="D1970" i="11"/>
  <c r="C1970" i="11"/>
  <c r="B1970" i="11"/>
  <c r="E1969" i="11"/>
  <c r="L1969" i="11" s="1"/>
  <c r="D1969" i="11"/>
  <c r="C1969" i="11"/>
  <c r="B1969" i="11"/>
  <c r="E1968" i="11"/>
  <c r="L1968" i="11" s="1"/>
  <c r="D1968" i="11"/>
  <c r="C1968" i="11"/>
  <c r="B1968" i="11"/>
  <c r="E1967" i="11"/>
  <c r="L1967" i="11" s="1"/>
  <c r="D1967" i="11"/>
  <c r="C1967" i="11"/>
  <c r="B1967" i="11"/>
  <c r="E1966" i="11"/>
  <c r="L1966" i="11" s="1"/>
  <c r="D1966" i="11"/>
  <c r="C1966" i="11"/>
  <c r="B1966" i="11"/>
  <c r="E1965" i="11"/>
  <c r="L1965" i="11" s="1"/>
  <c r="D1965" i="11"/>
  <c r="C1965" i="11"/>
  <c r="B1965" i="11"/>
  <c r="E1964" i="11"/>
  <c r="L1964" i="11" s="1"/>
  <c r="D1964" i="11"/>
  <c r="C1964" i="11"/>
  <c r="B1964" i="11"/>
  <c r="E1963" i="11"/>
  <c r="L1963" i="11" s="1"/>
  <c r="D1963" i="11"/>
  <c r="C1963" i="11"/>
  <c r="B1963" i="11"/>
  <c r="E1962" i="11"/>
  <c r="L1962" i="11" s="1"/>
  <c r="D1962" i="11"/>
  <c r="C1962" i="11"/>
  <c r="B1962" i="11"/>
  <c r="E1961" i="11"/>
  <c r="L1961" i="11" s="1"/>
  <c r="D1961" i="11"/>
  <c r="C1961" i="11"/>
  <c r="B1961" i="11"/>
  <c r="E1960" i="11"/>
  <c r="L1960" i="11" s="1"/>
  <c r="D1960" i="11"/>
  <c r="C1960" i="11"/>
  <c r="B1960" i="11"/>
  <c r="E1959" i="11"/>
  <c r="L1959" i="11" s="1"/>
  <c r="D1959" i="11"/>
  <c r="C1959" i="11"/>
  <c r="B1959" i="11"/>
  <c r="E1958" i="11"/>
  <c r="L1958" i="11" s="1"/>
  <c r="D1958" i="11"/>
  <c r="C1958" i="11"/>
  <c r="B1958" i="11"/>
  <c r="E1957" i="11"/>
  <c r="L1957" i="11" s="1"/>
  <c r="D1957" i="11"/>
  <c r="C1957" i="11"/>
  <c r="B1957" i="11"/>
  <c r="E1956" i="11"/>
  <c r="L1956" i="11" s="1"/>
  <c r="D1956" i="11"/>
  <c r="C1956" i="11"/>
  <c r="B1956" i="11"/>
  <c r="E1955" i="11"/>
  <c r="L1955" i="11" s="1"/>
  <c r="D1955" i="11"/>
  <c r="C1955" i="11"/>
  <c r="B1955" i="11"/>
  <c r="E1954" i="11"/>
  <c r="L1954" i="11" s="1"/>
  <c r="D1954" i="11"/>
  <c r="C1954" i="11"/>
  <c r="B1954" i="11"/>
  <c r="E1953" i="11"/>
  <c r="L1953" i="11" s="1"/>
  <c r="D1953" i="11"/>
  <c r="C1953" i="11"/>
  <c r="B1953" i="11"/>
  <c r="E1952" i="11"/>
  <c r="L1952" i="11" s="1"/>
  <c r="D1952" i="11"/>
  <c r="C1952" i="11"/>
  <c r="B1952" i="11"/>
  <c r="E1951" i="11"/>
  <c r="L1951" i="11" s="1"/>
  <c r="D1951" i="11"/>
  <c r="C1951" i="11"/>
  <c r="B1951" i="11"/>
  <c r="E1950" i="11"/>
  <c r="L1950" i="11" s="1"/>
  <c r="D1950" i="11"/>
  <c r="C1950" i="11"/>
  <c r="B1950" i="11"/>
  <c r="E1949" i="11"/>
  <c r="L1949" i="11" s="1"/>
  <c r="D1949" i="11"/>
  <c r="C1949" i="11"/>
  <c r="B1949" i="11"/>
  <c r="E1948" i="11"/>
  <c r="L1948" i="11" s="1"/>
  <c r="D1948" i="11"/>
  <c r="C1948" i="11"/>
  <c r="B1948" i="11"/>
  <c r="E1947" i="11"/>
  <c r="L1947" i="11" s="1"/>
  <c r="D1947" i="11"/>
  <c r="C1947" i="11"/>
  <c r="B1947" i="11"/>
  <c r="E1946" i="11"/>
  <c r="L1946" i="11" s="1"/>
  <c r="D1946" i="11"/>
  <c r="C1946" i="11"/>
  <c r="B1946" i="11"/>
  <c r="E1945" i="11"/>
  <c r="L1945" i="11" s="1"/>
  <c r="D1945" i="11"/>
  <c r="C1945" i="11"/>
  <c r="B1945" i="11"/>
  <c r="E1944" i="11"/>
  <c r="L1944" i="11" s="1"/>
  <c r="D1944" i="11"/>
  <c r="C1944" i="11"/>
  <c r="B1944" i="11"/>
  <c r="E1943" i="11"/>
  <c r="L1943" i="11" s="1"/>
  <c r="D1943" i="11"/>
  <c r="C1943" i="11"/>
  <c r="B1943" i="11"/>
  <c r="E1942" i="11"/>
  <c r="L1942" i="11" s="1"/>
  <c r="D1942" i="11"/>
  <c r="C1942" i="11"/>
  <c r="B1942" i="11"/>
  <c r="E1941" i="11"/>
  <c r="L1941" i="11" s="1"/>
  <c r="D1941" i="11"/>
  <c r="C1941" i="11"/>
  <c r="B1941" i="11"/>
  <c r="E1940" i="11"/>
  <c r="L1940" i="11" s="1"/>
  <c r="D1940" i="11"/>
  <c r="C1940" i="11"/>
  <c r="B1940" i="11"/>
  <c r="E1939" i="11"/>
  <c r="L1939" i="11" s="1"/>
  <c r="D1939" i="11"/>
  <c r="C1939" i="11"/>
  <c r="B1939" i="11"/>
  <c r="E1938" i="11"/>
  <c r="L1938" i="11" s="1"/>
  <c r="D1938" i="11"/>
  <c r="C1938" i="11"/>
  <c r="B1938" i="11"/>
  <c r="E1937" i="11"/>
  <c r="L1937" i="11" s="1"/>
  <c r="D1937" i="11"/>
  <c r="C1937" i="11"/>
  <c r="B1937" i="11"/>
  <c r="E1936" i="11"/>
  <c r="L1936" i="11" s="1"/>
  <c r="D1936" i="11"/>
  <c r="C1936" i="11"/>
  <c r="B1936" i="11"/>
  <c r="E1935" i="11"/>
  <c r="L1935" i="11" s="1"/>
  <c r="D1935" i="11"/>
  <c r="C1935" i="11"/>
  <c r="B1935" i="11"/>
  <c r="E1934" i="11"/>
  <c r="L1934" i="11" s="1"/>
  <c r="D1934" i="11"/>
  <c r="C1934" i="11"/>
  <c r="B1934" i="11"/>
  <c r="E1933" i="11"/>
  <c r="L1933" i="11" s="1"/>
  <c r="D1933" i="11"/>
  <c r="C1933" i="11"/>
  <c r="B1933" i="11"/>
  <c r="E1932" i="11"/>
  <c r="L1932" i="11" s="1"/>
  <c r="D1932" i="11"/>
  <c r="C1932" i="11"/>
  <c r="B1932" i="11"/>
  <c r="E1931" i="11"/>
  <c r="L1931" i="11" s="1"/>
  <c r="D1931" i="11"/>
  <c r="C1931" i="11"/>
  <c r="B1931" i="11"/>
  <c r="E1930" i="11"/>
  <c r="L1930" i="11" s="1"/>
  <c r="D1930" i="11"/>
  <c r="C1930" i="11"/>
  <c r="B1930" i="11"/>
  <c r="E1929" i="11"/>
  <c r="L1929" i="11" s="1"/>
  <c r="D1929" i="11"/>
  <c r="C1929" i="11"/>
  <c r="B1929" i="11"/>
  <c r="E1928" i="11"/>
  <c r="L1928" i="11" s="1"/>
  <c r="D1928" i="11"/>
  <c r="C1928" i="11"/>
  <c r="B1928" i="11"/>
  <c r="E1927" i="11"/>
  <c r="L1927" i="11" s="1"/>
  <c r="D1927" i="11"/>
  <c r="C1927" i="11"/>
  <c r="B1927" i="11"/>
  <c r="E1926" i="11"/>
  <c r="L1926" i="11" s="1"/>
  <c r="D1926" i="11"/>
  <c r="C1926" i="11"/>
  <c r="B1926" i="11"/>
  <c r="E1925" i="11"/>
  <c r="L1925" i="11" s="1"/>
  <c r="D1925" i="11"/>
  <c r="C1925" i="11"/>
  <c r="B1925" i="11"/>
  <c r="E1924" i="11"/>
  <c r="L1924" i="11" s="1"/>
  <c r="D1924" i="11"/>
  <c r="C1924" i="11"/>
  <c r="B1924" i="11"/>
  <c r="E1923" i="11"/>
  <c r="L1923" i="11" s="1"/>
  <c r="D1923" i="11"/>
  <c r="C1923" i="11"/>
  <c r="B1923" i="11"/>
  <c r="E1922" i="11"/>
  <c r="L1922" i="11" s="1"/>
  <c r="D1922" i="11"/>
  <c r="C1922" i="11"/>
  <c r="B1922" i="11"/>
  <c r="E1921" i="11"/>
  <c r="L1921" i="11" s="1"/>
  <c r="D1921" i="11"/>
  <c r="C1921" i="11"/>
  <c r="B1921" i="11"/>
  <c r="E1920" i="11"/>
  <c r="L1920" i="11" s="1"/>
  <c r="D1920" i="11"/>
  <c r="C1920" i="11"/>
  <c r="B1920" i="11"/>
  <c r="E1919" i="11"/>
  <c r="L1919" i="11" s="1"/>
  <c r="D1919" i="11"/>
  <c r="C1919" i="11"/>
  <c r="B1919" i="11"/>
  <c r="E1918" i="11"/>
  <c r="L1918" i="11" s="1"/>
  <c r="D1918" i="11"/>
  <c r="C1918" i="11"/>
  <c r="B1918" i="11"/>
  <c r="E1917" i="11"/>
  <c r="L1917" i="11" s="1"/>
  <c r="D1917" i="11"/>
  <c r="C1917" i="11"/>
  <c r="B1917" i="11"/>
  <c r="E1916" i="11"/>
  <c r="L1916" i="11" s="1"/>
  <c r="D1916" i="11"/>
  <c r="C1916" i="11"/>
  <c r="B1916" i="11"/>
  <c r="E1915" i="11"/>
  <c r="L1915" i="11" s="1"/>
  <c r="D1915" i="11"/>
  <c r="C1915" i="11"/>
  <c r="B1915" i="11"/>
  <c r="E1914" i="11"/>
  <c r="L1914" i="11" s="1"/>
  <c r="D1914" i="11"/>
  <c r="C1914" i="11"/>
  <c r="B1914" i="11"/>
  <c r="E1913" i="11"/>
  <c r="L1913" i="11" s="1"/>
  <c r="D1913" i="11"/>
  <c r="C1913" i="11"/>
  <c r="B1913" i="11"/>
  <c r="E1912" i="11"/>
  <c r="L1912" i="11" s="1"/>
  <c r="D1912" i="11"/>
  <c r="C1912" i="11"/>
  <c r="B1912" i="11"/>
  <c r="E1911" i="11"/>
  <c r="L1911" i="11" s="1"/>
  <c r="D1911" i="11"/>
  <c r="C1911" i="11"/>
  <c r="B1911" i="11"/>
  <c r="E1910" i="11"/>
  <c r="L1910" i="11" s="1"/>
  <c r="D1910" i="11"/>
  <c r="C1910" i="11"/>
  <c r="B1910" i="11"/>
  <c r="E1909" i="11"/>
  <c r="L1909" i="11" s="1"/>
  <c r="D1909" i="11"/>
  <c r="C1909" i="11"/>
  <c r="B1909" i="11"/>
  <c r="E1908" i="11"/>
  <c r="L1908" i="11" s="1"/>
  <c r="D1908" i="11"/>
  <c r="C1908" i="11"/>
  <c r="B1908" i="11"/>
  <c r="E1907" i="11"/>
  <c r="L1907" i="11" s="1"/>
  <c r="D1907" i="11"/>
  <c r="C1907" i="11"/>
  <c r="B1907" i="11"/>
  <c r="E1906" i="11"/>
  <c r="L1906" i="11" s="1"/>
  <c r="D1906" i="11"/>
  <c r="C1906" i="11"/>
  <c r="B1906" i="11"/>
  <c r="E1905" i="11"/>
  <c r="L1905" i="11" s="1"/>
  <c r="D1905" i="11"/>
  <c r="C1905" i="11"/>
  <c r="B1905" i="11"/>
  <c r="E1904" i="11"/>
  <c r="L1904" i="11" s="1"/>
  <c r="D1904" i="11"/>
  <c r="C1904" i="11"/>
  <c r="B1904" i="11"/>
  <c r="E1903" i="11"/>
  <c r="L1903" i="11" s="1"/>
  <c r="D1903" i="11"/>
  <c r="C1903" i="11"/>
  <c r="B1903" i="11"/>
  <c r="E1902" i="11"/>
  <c r="L1902" i="11" s="1"/>
  <c r="D1902" i="11"/>
  <c r="C1902" i="11"/>
  <c r="B1902" i="11"/>
  <c r="E1901" i="11"/>
  <c r="L1901" i="11" s="1"/>
  <c r="D1901" i="11"/>
  <c r="C1901" i="11"/>
  <c r="B1901" i="11"/>
  <c r="E1900" i="11"/>
  <c r="L1900" i="11" s="1"/>
  <c r="D1900" i="11"/>
  <c r="C1900" i="11"/>
  <c r="B1900" i="11"/>
  <c r="E1899" i="11"/>
  <c r="L1899" i="11" s="1"/>
  <c r="D1899" i="11"/>
  <c r="C1899" i="11"/>
  <c r="B1899" i="11"/>
  <c r="E1898" i="11"/>
  <c r="L1898" i="11" s="1"/>
  <c r="D1898" i="11"/>
  <c r="C1898" i="11"/>
  <c r="B1898" i="11"/>
  <c r="E1897" i="11"/>
  <c r="L1897" i="11" s="1"/>
  <c r="D1897" i="11"/>
  <c r="C1897" i="11"/>
  <c r="B1897" i="11"/>
  <c r="E1896" i="11"/>
  <c r="L1896" i="11" s="1"/>
  <c r="D1896" i="11"/>
  <c r="C1896" i="11"/>
  <c r="B1896" i="11"/>
  <c r="E1895" i="11"/>
  <c r="L1895" i="11" s="1"/>
  <c r="D1895" i="11"/>
  <c r="C1895" i="11"/>
  <c r="B1895" i="11"/>
  <c r="E1894" i="11"/>
  <c r="L1894" i="11" s="1"/>
  <c r="D1894" i="11"/>
  <c r="C1894" i="11"/>
  <c r="B1894" i="11"/>
  <c r="E1893" i="11"/>
  <c r="L1893" i="11" s="1"/>
  <c r="D1893" i="11"/>
  <c r="C1893" i="11"/>
  <c r="B1893" i="11"/>
  <c r="E1892" i="11"/>
  <c r="L1892" i="11" s="1"/>
  <c r="D1892" i="11"/>
  <c r="C1892" i="11"/>
  <c r="B1892" i="11"/>
  <c r="E1891" i="11"/>
  <c r="L1891" i="11" s="1"/>
  <c r="D1891" i="11"/>
  <c r="C1891" i="11"/>
  <c r="B1891" i="11"/>
  <c r="E1890" i="11"/>
  <c r="L1890" i="11" s="1"/>
  <c r="D1890" i="11"/>
  <c r="C1890" i="11"/>
  <c r="B1890" i="11"/>
  <c r="E1889" i="11"/>
  <c r="L1889" i="11" s="1"/>
  <c r="D1889" i="11"/>
  <c r="C1889" i="11"/>
  <c r="B1889" i="11"/>
  <c r="E1888" i="11"/>
  <c r="L1888" i="11" s="1"/>
  <c r="D1888" i="11"/>
  <c r="C1888" i="11"/>
  <c r="B1888" i="11"/>
  <c r="E1887" i="11"/>
  <c r="L1887" i="11" s="1"/>
  <c r="D1887" i="11"/>
  <c r="C1887" i="11"/>
  <c r="B1887" i="11"/>
  <c r="E1886" i="11"/>
  <c r="L1886" i="11" s="1"/>
  <c r="D1886" i="11"/>
  <c r="C1886" i="11"/>
  <c r="B1886" i="11"/>
  <c r="E1885" i="11"/>
  <c r="L1885" i="11" s="1"/>
  <c r="D1885" i="11"/>
  <c r="C1885" i="11"/>
  <c r="B1885" i="11"/>
  <c r="E1884" i="11"/>
  <c r="L1884" i="11" s="1"/>
  <c r="D1884" i="11"/>
  <c r="C1884" i="11"/>
  <c r="B1884" i="11"/>
  <c r="E1883" i="11"/>
  <c r="L1883" i="11" s="1"/>
  <c r="D1883" i="11"/>
  <c r="C1883" i="11"/>
  <c r="B1883" i="11"/>
  <c r="E1882" i="11"/>
  <c r="L1882" i="11" s="1"/>
  <c r="D1882" i="11"/>
  <c r="C1882" i="11"/>
  <c r="B1882" i="11"/>
  <c r="E1881" i="11"/>
  <c r="L1881" i="11" s="1"/>
  <c r="D1881" i="11"/>
  <c r="C1881" i="11"/>
  <c r="B1881" i="11"/>
  <c r="E1880" i="11"/>
  <c r="L1880" i="11" s="1"/>
  <c r="D1880" i="11"/>
  <c r="C1880" i="11"/>
  <c r="B1880" i="11"/>
  <c r="E1879" i="11"/>
  <c r="L1879" i="11" s="1"/>
  <c r="D1879" i="11"/>
  <c r="C1879" i="11"/>
  <c r="B1879" i="11"/>
  <c r="E1878" i="11"/>
  <c r="L1878" i="11" s="1"/>
  <c r="D1878" i="11"/>
  <c r="C1878" i="11"/>
  <c r="B1878" i="11"/>
  <c r="E1877" i="11"/>
  <c r="L1877" i="11" s="1"/>
  <c r="D1877" i="11"/>
  <c r="C1877" i="11"/>
  <c r="B1877" i="11"/>
  <c r="E1876" i="11"/>
  <c r="L1876" i="11" s="1"/>
  <c r="D1876" i="11"/>
  <c r="C1876" i="11"/>
  <c r="B1876" i="11"/>
  <c r="E1875" i="11"/>
  <c r="L1875" i="11" s="1"/>
  <c r="D1875" i="11"/>
  <c r="C1875" i="11"/>
  <c r="B1875" i="11"/>
  <c r="E1874" i="11"/>
  <c r="L1874" i="11" s="1"/>
  <c r="D1874" i="11"/>
  <c r="C1874" i="11"/>
  <c r="B1874" i="11"/>
  <c r="E1873" i="11"/>
  <c r="L1873" i="11" s="1"/>
  <c r="D1873" i="11"/>
  <c r="C1873" i="11"/>
  <c r="B1873" i="11"/>
  <c r="E1872" i="11"/>
  <c r="L1872" i="11" s="1"/>
  <c r="D1872" i="11"/>
  <c r="C1872" i="11"/>
  <c r="B1872" i="11"/>
  <c r="E1871" i="11"/>
  <c r="L1871" i="11" s="1"/>
  <c r="D1871" i="11"/>
  <c r="C1871" i="11"/>
  <c r="B1871" i="11"/>
  <c r="E1870" i="11"/>
  <c r="L1870" i="11" s="1"/>
  <c r="D1870" i="11"/>
  <c r="C1870" i="11"/>
  <c r="B1870" i="11"/>
  <c r="E1869" i="11"/>
  <c r="L1869" i="11" s="1"/>
  <c r="D1869" i="11"/>
  <c r="C1869" i="11"/>
  <c r="B1869" i="11"/>
  <c r="E1868" i="11"/>
  <c r="L1868" i="11" s="1"/>
  <c r="D1868" i="11"/>
  <c r="C1868" i="11"/>
  <c r="B1868" i="11"/>
  <c r="E1867" i="11"/>
  <c r="L1867" i="11" s="1"/>
  <c r="D1867" i="11"/>
  <c r="C1867" i="11"/>
  <c r="B1867" i="11"/>
  <c r="E1866" i="11"/>
  <c r="L1866" i="11" s="1"/>
  <c r="D1866" i="11"/>
  <c r="C1866" i="11"/>
  <c r="B1866" i="11"/>
  <c r="E1865" i="11"/>
  <c r="L1865" i="11" s="1"/>
  <c r="D1865" i="11"/>
  <c r="C1865" i="11"/>
  <c r="B1865" i="11"/>
  <c r="E1864" i="11"/>
  <c r="L1864" i="11" s="1"/>
  <c r="D1864" i="11"/>
  <c r="C1864" i="11"/>
  <c r="B1864" i="11"/>
  <c r="E1863" i="11"/>
  <c r="L1863" i="11" s="1"/>
  <c r="D1863" i="11"/>
  <c r="C1863" i="11"/>
  <c r="B1863" i="11"/>
  <c r="E1862" i="11"/>
  <c r="L1862" i="11" s="1"/>
  <c r="D1862" i="11"/>
  <c r="C1862" i="11"/>
  <c r="B1862" i="11"/>
  <c r="E1861" i="11"/>
  <c r="L1861" i="11" s="1"/>
  <c r="D1861" i="11"/>
  <c r="C1861" i="11"/>
  <c r="B1861" i="11"/>
  <c r="E1860" i="11"/>
  <c r="L1860" i="11" s="1"/>
  <c r="D1860" i="11"/>
  <c r="C1860" i="11"/>
  <c r="B1860" i="11"/>
  <c r="E1859" i="11"/>
  <c r="L1859" i="11" s="1"/>
  <c r="D1859" i="11"/>
  <c r="C1859" i="11"/>
  <c r="B1859" i="11"/>
  <c r="E1858" i="11"/>
  <c r="L1858" i="11" s="1"/>
  <c r="D1858" i="11"/>
  <c r="C1858" i="11"/>
  <c r="B1858" i="11"/>
  <c r="E1857" i="11"/>
  <c r="L1857" i="11" s="1"/>
  <c r="D1857" i="11"/>
  <c r="C1857" i="11"/>
  <c r="B1857" i="11"/>
  <c r="E1856" i="11"/>
  <c r="L1856" i="11" s="1"/>
  <c r="D1856" i="11"/>
  <c r="C1856" i="11"/>
  <c r="B1856" i="11"/>
  <c r="E1855" i="11"/>
  <c r="L1855" i="11" s="1"/>
  <c r="D1855" i="11"/>
  <c r="C1855" i="11"/>
  <c r="B1855" i="11"/>
  <c r="E1854" i="11"/>
  <c r="L1854" i="11" s="1"/>
  <c r="D1854" i="11"/>
  <c r="C1854" i="11"/>
  <c r="B1854" i="11"/>
  <c r="E1853" i="11"/>
  <c r="L1853" i="11" s="1"/>
  <c r="D1853" i="11"/>
  <c r="C1853" i="11"/>
  <c r="B1853" i="11"/>
  <c r="E1852" i="11"/>
  <c r="L1852" i="11" s="1"/>
  <c r="D1852" i="11"/>
  <c r="C1852" i="11"/>
  <c r="B1852" i="11"/>
  <c r="E1851" i="11"/>
  <c r="L1851" i="11" s="1"/>
  <c r="D1851" i="11"/>
  <c r="C1851" i="11"/>
  <c r="B1851" i="11"/>
  <c r="E1850" i="11"/>
  <c r="L1850" i="11" s="1"/>
  <c r="D1850" i="11"/>
  <c r="C1850" i="11"/>
  <c r="B1850" i="11"/>
  <c r="E1849" i="11"/>
  <c r="L1849" i="11" s="1"/>
  <c r="D1849" i="11"/>
  <c r="C1849" i="11"/>
  <c r="B1849" i="11"/>
  <c r="E1848" i="11"/>
  <c r="L1848" i="11" s="1"/>
  <c r="D1848" i="11"/>
  <c r="C1848" i="11"/>
  <c r="B1848" i="11"/>
  <c r="E1847" i="11"/>
  <c r="L1847" i="11" s="1"/>
  <c r="D1847" i="11"/>
  <c r="C1847" i="11"/>
  <c r="B1847" i="11"/>
  <c r="E1846" i="11"/>
  <c r="L1846" i="11" s="1"/>
  <c r="D1846" i="11"/>
  <c r="C1846" i="11"/>
  <c r="B1846" i="11"/>
  <c r="E1845" i="11"/>
  <c r="L1845" i="11" s="1"/>
  <c r="D1845" i="11"/>
  <c r="C1845" i="11"/>
  <c r="B1845" i="11"/>
  <c r="E1844" i="11"/>
  <c r="L1844" i="11" s="1"/>
  <c r="D1844" i="11"/>
  <c r="C1844" i="11"/>
  <c r="B1844" i="11"/>
  <c r="E1843" i="11"/>
  <c r="L1843" i="11" s="1"/>
  <c r="D1843" i="11"/>
  <c r="C1843" i="11"/>
  <c r="B1843" i="11"/>
  <c r="E1842" i="11"/>
  <c r="L1842" i="11" s="1"/>
  <c r="D1842" i="11"/>
  <c r="C1842" i="11"/>
  <c r="B1842" i="11"/>
  <c r="E1841" i="11"/>
  <c r="L1841" i="11" s="1"/>
  <c r="D1841" i="11"/>
  <c r="C1841" i="11"/>
  <c r="B1841" i="11"/>
  <c r="E1840" i="11"/>
  <c r="L1840" i="11" s="1"/>
  <c r="D1840" i="11"/>
  <c r="C1840" i="11"/>
  <c r="B1840" i="11"/>
  <c r="E1839" i="11"/>
  <c r="L1839" i="11" s="1"/>
  <c r="D1839" i="11"/>
  <c r="C1839" i="11"/>
  <c r="B1839" i="11"/>
  <c r="E1838" i="11"/>
  <c r="L1838" i="11" s="1"/>
  <c r="D1838" i="11"/>
  <c r="C1838" i="11"/>
  <c r="B1838" i="11"/>
  <c r="E1837" i="11"/>
  <c r="L1837" i="11" s="1"/>
  <c r="D1837" i="11"/>
  <c r="C1837" i="11"/>
  <c r="B1837" i="11"/>
  <c r="E1836" i="11"/>
  <c r="L1836" i="11" s="1"/>
  <c r="D1836" i="11"/>
  <c r="C1836" i="11"/>
  <c r="B1836" i="11"/>
  <c r="E1835" i="11"/>
  <c r="L1835" i="11" s="1"/>
  <c r="D1835" i="11"/>
  <c r="C1835" i="11"/>
  <c r="B1835" i="11"/>
  <c r="E1834" i="11"/>
  <c r="L1834" i="11" s="1"/>
  <c r="D1834" i="11"/>
  <c r="C1834" i="11"/>
  <c r="B1834" i="11"/>
  <c r="E1833" i="11"/>
  <c r="L1833" i="11" s="1"/>
  <c r="D1833" i="11"/>
  <c r="C1833" i="11"/>
  <c r="B1833" i="11"/>
  <c r="E1832" i="11"/>
  <c r="L1832" i="11" s="1"/>
  <c r="D1832" i="11"/>
  <c r="C1832" i="11"/>
  <c r="B1832" i="11"/>
  <c r="E1831" i="11"/>
  <c r="L1831" i="11" s="1"/>
  <c r="D1831" i="11"/>
  <c r="C1831" i="11"/>
  <c r="B1831" i="11"/>
  <c r="E1830" i="11"/>
  <c r="L1830" i="11" s="1"/>
  <c r="D1830" i="11"/>
  <c r="C1830" i="11"/>
  <c r="B1830" i="11"/>
  <c r="E1829" i="11"/>
  <c r="L1829" i="11" s="1"/>
  <c r="D1829" i="11"/>
  <c r="C1829" i="11"/>
  <c r="B1829" i="11"/>
  <c r="E1828" i="11"/>
  <c r="L1828" i="11" s="1"/>
  <c r="D1828" i="11"/>
  <c r="C1828" i="11"/>
  <c r="B1828" i="11"/>
  <c r="E1827" i="11"/>
  <c r="L1827" i="11" s="1"/>
  <c r="D1827" i="11"/>
  <c r="C1827" i="11"/>
  <c r="B1827" i="11"/>
  <c r="E1826" i="11"/>
  <c r="L1826" i="11" s="1"/>
  <c r="D1826" i="11"/>
  <c r="C1826" i="11"/>
  <c r="B1826" i="11"/>
  <c r="E1825" i="11"/>
  <c r="L1825" i="11" s="1"/>
  <c r="D1825" i="11"/>
  <c r="C1825" i="11"/>
  <c r="B1825" i="11"/>
  <c r="E1824" i="11"/>
  <c r="L1824" i="11" s="1"/>
  <c r="D1824" i="11"/>
  <c r="C1824" i="11"/>
  <c r="B1824" i="11"/>
  <c r="E1823" i="11"/>
  <c r="L1823" i="11" s="1"/>
  <c r="D1823" i="11"/>
  <c r="C1823" i="11"/>
  <c r="B1823" i="11"/>
  <c r="E1822" i="11"/>
  <c r="L1822" i="11" s="1"/>
  <c r="D1822" i="11"/>
  <c r="C1822" i="11"/>
  <c r="B1822" i="11"/>
  <c r="E1821" i="11"/>
  <c r="L1821" i="11" s="1"/>
  <c r="D1821" i="11"/>
  <c r="C1821" i="11"/>
  <c r="B1821" i="11"/>
  <c r="E1820" i="11"/>
  <c r="L1820" i="11" s="1"/>
  <c r="D1820" i="11"/>
  <c r="C1820" i="11"/>
  <c r="B1820" i="11"/>
  <c r="E1819" i="11"/>
  <c r="L1819" i="11" s="1"/>
  <c r="D1819" i="11"/>
  <c r="C1819" i="11"/>
  <c r="B1819" i="11"/>
  <c r="E1818" i="11"/>
  <c r="L1818" i="11" s="1"/>
  <c r="D1818" i="11"/>
  <c r="C1818" i="11"/>
  <c r="B1818" i="11"/>
  <c r="E1817" i="11"/>
  <c r="L1817" i="11" s="1"/>
  <c r="D1817" i="11"/>
  <c r="C1817" i="11"/>
  <c r="B1817" i="11"/>
  <c r="E1816" i="11"/>
  <c r="L1816" i="11" s="1"/>
  <c r="D1816" i="11"/>
  <c r="C1816" i="11"/>
  <c r="B1816" i="11"/>
  <c r="E1815" i="11"/>
  <c r="L1815" i="11" s="1"/>
  <c r="D1815" i="11"/>
  <c r="C1815" i="11"/>
  <c r="B1815" i="11"/>
  <c r="E1814" i="11"/>
  <c r="L1814" i="11" s="1"/>
  <c r="D1814" i="11"/>
  <c r="C1814" i="11"/>
  <c r="B1814" i="11"/>
  <c r="E1813" i="11"/>
  <c r="L1813" i="11" s="1"/>
  <c r="D1813" i="11"/>
  <c r="C1813" i="11"/>
  <c r="B1813" i="11"/>
  <c r="E1812" i="11"/>
  <c r="L1812" i="11" s="1"/>
  <c r="D1812" i="11"/>
  <c r="C1812" i="11"/>
  <c r="B1812" i="11"/>
  <c r="E1811" i="11"/>
  <c r="L1811" i="11" s="1"/>
  <c r="D1811" i="11"/>
  <c r="C1811" i="11"/>
  <c r="B1811" i="11"/>
  <c r="E1810" i="11"/>
  <c r="L1810" i="11" s="1"/>
  <c r="D1810" i="11"/>
  <c r="C1810" i="11"/>
  <c r="B1810" i="11"/>
  <c r="E1809" i="11"/>
  <c r="L1809" i="11" s="1"/>
  <c r="D1809" i="11"/>
  <c r="C1809" i="11"/>
  <c r="B1809" i="11"/>
  <c r="E1808" i="11"/>
  <c r="L1808" i="11" s="1"/>
  <c r="D1808" i="11"/>
  <c r="C1808" i="11"/>
  <c r="B1808" i="11"/>
  <c r="E1807" i="11"/>
  <c r="L1807" i="11" s="1"/>
  <c r="D1807" i="11"/>
  <c r="C1807" i="11"/>
  <c r="B1807" i="11"/>
  <c r="E1806" i="11"/>
  <c r="L1806" i="11" s="1"/>
  <c r="D1806" i="11"/>
  <c r="C1806" i="11"/>
  <c r="B1806" i="11"/>
  <c r="E1805" i="11"/>
  <c r="L1805" i="11" s="1"/>
  <c r="D1805" i="11"/>
  <c r="C1805" i="11"/>
  <c r="B1805" i="11"/>
  <c r="E1804" i="11"/>
  <c r="L1804" i="11" s="1"/>
  <c r="D1804" i="11"/>
  <c r="C1804" i="11"/>
  <c r="B1804" i="11"/>
  <c r="E1803" i="11"/>
  <c r="L1803" i="11" s="1"/>
  <c r="D1803" i="11"/>
  <c r="C1803" i="11"/>
  <c r="B1803" i="11"/>
  <c r="E1802" i="11"/>
  <c r="L1802" i="11" s="1"/>
  <c r="D1802" i="11"/>
  <c r="C1802" i="11"/>
  <c r="B1802" i="11"/>
  <c r="E1801" i="11"/>
  <c r="L1801" i="11" s="1"/>
  <c r="D1801" i="11"/>
  <c r="C1801" i="11"/>
  <c r="B1801" i="11"/>
  <c r="E1800" i="11"/>
  <c r="L1800" i="11" s="1"/>
  <c r="D1800" i="11"/>
  <c r="C1800" i="11"/>
  <c r="B1800" i="11"/>
  <c r="E1799" i="11"/>
  <c r="L1799" i="11" s="1"/>
  <c r="D1799" i="11"/>
  <c r="C1799" i="11"/>
  <c r="B1799" i="11"/>
  <c r="E1798" i="11"/>
  <c r="L1798" i="11" s="1"/>
  <c r="D1798" i="11"/>
  <c r="C1798" i="11"/>
  <c r="B1798" i="11"/>
  <c r="E1797" i="11"/>
  <c r="L1797" i="11" s="1"/>
  <c r="D1797" i="11"/>
  <c r="C1797" i="11"/>
  <c r="B1797" i="11"/>
  <c r="E1796" i="11"/>
  <c r="L1796" i="11" s="1"/>
  <c r="D1796" i="11"/>
  <c r="C1796" i="11"/>
  <c r="B1796" i="11"/>
  <c r="E1795" i="11"/>
  <c r="L1795" i="11" s="1"/>
  <c r="D1795" i="11"/>
  <c r="C1795" i="11"/>
  <c r="B1795" i="11"/>
  <c r="E1794" i="11"/>
  <c r="L1794" i="11" s="1"/>
  <c r="D1794" i="11"/>
  <c r="C1794" i="11"/>
  <c r="B1794" i="11"/>
  <c r="E1793" i="11"/>
  <c r="L1793" i="11" s="1"/>
  <c r="D1793" i="11"/>
  <c r="C1793" i="11"/>
  <c r="B1793" i="11"/>
  <c r="E1792" i="11"/>
  <c r="L1792" i="11" s="1"/>
  <c r="D1792" i="11"/>
  <c r="C1792" i="11"/>
  <c r="B1792" i="11"/>
  <c r="E1791" i="11"/>
  <c r="L1791" i="11" s="1"/>
  <c r="D1791" i="11"/>
  <c r="C1791" i="11"/>
  <c r="B1791" i="11"/>
  <c r="E1790" i="11"/>
  <c r="L1790" i="11" s="1"/>
  <c r="D1790" i="11"/>
  <c r="C1790" i="11"/>
  <c r="B1790" i="11"/>
  <c r="E1789" i="11"/>
  <c r="L1789" i="11" s="1"/>
  <c r="D1789" i="11"/>
  <c r="C1789" i="11"/>
  <c r="B1789" i="11"/>
  <c r="E1788" i="11"/>
  <c r="L1788" i="11" s="1"/>
  <c r="D1788" i="11"/>
  <c r="C1788" i="11"/>
  <c r="B1788" i="11"/>
  <c r="E1787" i="11"/>
  <c r="L1787" i="11" s="1"/>
  <c r="D1787" i="11"/>
  <c r="C1787" i="11"/>
  <c r="B1787" i="11"/>
  <c r="E1786" i="11"/>
  <c r="L1786" i="11" s="1"/>
  <c r="D1786" i="11"/>
  <c r="C1786" i="11"/>
  <c r="B1786" i="11"/>
  <c r="E1785" i="11"/>
  <c r="L1785" i="11" s="1"/>
  <c r="D1785" i="11"/>
  <c r="C1785" i="11"/>
  <c r="B1785" i="11"/>
  <c r="E1784" i="11"/>
  <c r="L1784" i="11" s="1"/>
  <c r="D1784" i="11"/>
  <c r="C1784" i="11"/>
  <c r="B1784" i="11"/>
  <c r="E1783" i="11"/>
  <c r="L1783" i="11" s="1"/>
  <c r="D1783" i="11"/>
  <c r="C1783" i="11"/>
  <c r="B1783" i="11"/>
  <c r="E1782" i="11"/>
  <c r="L1782" i="11" s="1"/>
  <c r="D1782" i="11"/>
  <c r="C1782" i="11"/>
  <c r="B1782" i="11"/>
  <c r="E1781" i="11"/>
  <c r="L1781" i="11" s="1"/>
  <c r="D1781" i="11"/>
  <c r="C1781" i="11"/>
  <c r="B1781" i="11"/>
  <c r="E1780" i="11"/>
  <c r="L1780" i="11" s="1"/>
  <c r="D1780" i="11"/>
  <c r="C1780" i="11"/>
  <c r="B1780" i="11"/>
  <c r="E1779" i="11"/>
  <c r="L1779" i="11" s="1"/>
  <c r="D1779" i="11"/>
  <c r="C1779" i="11"/>
  <c r="B1779" i="11"/>
  <c r="E1778" i="11"/>
  <c r="L1778" i="11" s="1"/>
  <c r="D1778" i="11"/>
  <c r="C1778" i="11"/>
  <c r="B1778" i="11"/>
  <c r="E1777" i="11"/>
  <c r="L1777" i="11" s="1"/>
  <c r="D1777" i="11"/>
  <c r="C1777" i="11"/>
  <c r="B1777" i="11"/>
  <c r="E1776" i="11"/>
  <c r="L1776" i="11" s="1"/>
  <c r="D1776" i="11"/>
  <c r="C1776" i="11"/>
  <c r="B1776" i="11"/>
  <c r="E1775" i="11"/>
  <c r="L1775" i="11" s="1"/>
  <c r="D1775" i="11"/>
  <c r="C1775" i="11"/>
  <c r="B1775" i="11"/>
  <c r="E1774" i="11"/>
  <c r="L1774" i="11" s="1"/>
  <c r="D1774" i="11"/>
  <c r="C1774" i="11"/>
  <c r="B1774" i="11"/>
  <c r="E1773" i="11"/>
  <c r="L1773" i="11" s="1"/>
  <c r="D1773" i="11"/>
  <c r="C1773" i="11"/>
  <c r="B1773" i="11"/>
  <c r="E1772" i="11"/>
  <c r="L1772" i="11" s="1"/>
  <c r="D1772" i="11"/>
  <c r="C1772" i="11"/>
  <c r="B1772" i="11"/>
  <c r="E1771" i="11"/>
  <c r="L1771" i="11" s="1"/>
  <c r="D1771" i="11"/>
  <c r="C1771" i="11"/>
  <c r="B1771" i="11"/>
  <c r="E1770" i="11"/>
  <c r="L1770" i="11" s="1"/>
  <c r="D1770" i="11"/>
  <c r="C1770" i="11"/>
  <c r="B1770" i="11"/>
  <c r="E1769" i="11"/>
  <c r="L1769" i="11" s="1"/>
  <c r="D1769" i="11"/>
  <c r="C1769" i="11"/>
  <c r="B1769" i="11"/>
  <c r="E1768" i="11"/>
  <c r="L1768" i="11" s="1"/>
  <c r="D1768" i="11"/>
  <c r="C1768" i="11"/>
  <c r="B1768" i="11"/>
  <c r="E1767" i="11"/>
  <c r="L1767" i="11" s="1"/>
  <c r="D1767" i="11"/>
  <c r="C1767" i="11"/>
  <c r="B1767" i="11"/>
  <c r="E1766" i="11"/>
  <c r="L1766" i="11" s="1"/>
  <c r="D1766" i="11"/>
  <c r="C1766" i="11"/>
  <c r="B1766" i="11"/>
  <c r="E1765" i="11"/>
  <c r="L1765" i="11" s="1"/>
  <c r="D1765" i="11"/>
  <c r="C1765" i="11"/>
  <c r="B1765" i="11"/>
  <c r="E1764" i="11"/>
  <c r="L1764" i="11" s="1"/>
  <c r="D1764" i="11"/>
  <c r="C1764" i="11"/>
  <c r="B1764" i="11"/>
  <c r="E1763" i="11"/>
  <c r="L1763" i="11" s="1"/>
  <c r="D1763" i="11"/>
  <c r="C1763" i="11"/>
  <c r="B1763" i="11"/>
  <c r="E1762" i="11"/>
  <c r="L1762" i="11" s="1"/>
  <c r="D1762" i="11"/>
  <c r="C1762" i="11"/>
  <c r="B1762" i="11"/>
  <c r="E1761" i="11"/>
  <c r="L1761" i="11" s="1"/>
  <c r="D1761" i="11"/>
  <c r="C1761" i="11"/>
  <c r="B1761" i="11"/>
  <c r="E1760" i="11"/>
  <c r="L1760" i="11" s="1"/>
  <c r="D1760" i="11"/>
  <c r="C1760" i="11"/>
  <c r="B1760" i="11"/>
  <c r="E1759" i="11"/>
  <c r="L1759" i="11" s="1"/>
  <c r="D1759" i="11"/>
  <c r="C1759" i="11"/>
  <c r="B1759" i="11"/>
  <c r="E1758" i="11"/>
  <c r="L1758" i="11" s="1"/>
  <c r="D1758" i="11"/>
  <c r="C1758" i="11"/>
  <c r="B1758" i="11"/>
  <c r="E1757" i="11"/>
  <c r="L1757" i="11" s="1"/>
  <c r="D1757" i="11"/>
  <c r="C1757" i="11"/>
  <c r="B1757" i="11"/>
  <c r="E1756" i="11"/>
  <c r="L1756" i="11" s="1"/>
  <c r="D1756" i="11"/>
  <c r="C1756" i="11"/>
  <c r="B1756" i="11"/>
  <c r="E1755" i="11"/>
  <c r="L1755" i="11" s="1"/>
  <c r="D1755" i="11"/>
  <c r="C1755" i="11"/>
  <c r="B1755" i="11"/>
  <c r="E1754" i="11"/>
  <c r="L1754" i="11" s="1"/>
  <c r="D1754" i="11"/>
  <c r="C1754" i="11"/>
  <c r="B1754" i="11"/>
  <c r="E1753" i="11"/>
  <c r="L1753" i="11" s="1"/>
  <c r="D1753" i="11"/>
  <c r="C1753" i="11"/>
  <c r="B1753" i="11"/>
  <c r="E1752" i="11"/>
  <c r="L1752" i="11" s="1"/>
  <c r="D1752" i="11"/>
  <c r="C1752" i="11"/>
  <c r="B1752" i="11"/>
  <c r="E1751" i="11"/>
  <c r="L1751" i="11" s="1"/>
  <c r="D1751" i="11"/>
  <c r="C1751" i="11"/>
  <c r="B1751" i="11"/>
  <c r="E1750" i="11"/>
  <c r="L1750" i="11" s="1"/>
  <c r="D1750" i="11"/>
  <c r="C1750" i="11"/>
  <c r="B1750" i="11"/>
  <c r="E1749" i="11"/>
  <c r="L1749" i="11" s="1"/>
  <c r="D1749" i="11"/>
  <c r="C1749" i="11"/>
  <c r="B1749" i="11"/>
  <c r="E1748" i="11"/>
  <c r="L1748" i="11" s="1"/>
  <c r="D1748" i="11"/>
  <c r="C1748" i="11"/>
  <c r="B1748" i="11"/>
  <c r="E1747" i="11"/>
  <c r="L1747" i="11" s="1"/>
  <c r="D1747" i="11"/>
  <c r="C1747" i="11"/>
  <c r="B1747" i="11"/>
  <c r="E1746" i="11"/>
  <c r="L1746" i="11" s="1"/>
  <c r="D1746" i="11"/>
  <c r="C1746" i="11"/>
  <c r="B1746" i="11"/>
  <c r="E1745" i="11"/>
  <c r="L1745" i="11" s="1"/>
  <c r="D1745" i="11"/>
  <c r="C1745" i="11"/>
  <c r="B1745" i="11"/>
  <c r="E1744" i="11"/>
  <c r="L1744" i="11" s="1"/>
  <c r="D1744" i="11"/>
  <c r="C1744" i="11"/>
  <c r="B1744" i="11"/>
  <c r="E1743" i="11"/>
  <c r="L1743" i="11" s="1"/>
  <c r="D1743" i="11"/>
  <c r="C1743" i="11"/>
  <c r="B1743" i="11"/>
  <c r="E1742" i="11"/>
  <c r="L1742" i="11" s="1"/>
  <c r="D1742" i="11"/>
  <c r="C1742" i="11"/>
  <c r="B1742" i="11"/>
  <c r="E1741" i="11"/>
  <c r="L1741" i="11" s="1"/>
  <c r="D1741" i="11"/>
  <c r="C1741" i="11"/>
  <c r="B1741" i="11"/>
  <c r="E1740" i="11"/>
  <c r="L1740" i="11" s="1"/>
  <c r="D1740" i="11"/>
  <c r="C1740" i="11"/>
  <c r="B1740" i="11"/>
  <c r="E1739" i="11"/>
  <c r="L1739" i="11" s="1"/>
  <c r="D1739" i="11"/>
  <c r="C1739" i="11"/>
  <c r="B1739" i="11"/>
  <c r="E1738" i="11"/>
  <c r="L1738" i="11" s="1"/>
  <c r="D1738" i="11"/>
  <c r="C1738" i="11"/>
  <c r="B1738" i="11"/>
  <c r="E1737" i="11"/>
  <c r="L1737" i="11" s="1"/>
  <c r="D1737" i="11"/>
  <c r="C1737" i="11"/>
  <c r="B1737" i="11"/>
  <c r="E1736" i="11"/>
  <c r="L1736" i="11" s="1"/>
  <c r="D1736" i="11"/>
  <c r="C1736" i="11"/>
  <c r="B1736" i="11"/>
  <c r="E1735" i="11"/>
  <c r="L1735" i="11" s="1"/>
  <c r="D1735" i="11"/>
  <c r="C1735" i="11"/>
  <c r="B1735" i="11"/>
  <c r="E1734" i="11"/>
  <c r="L1734" i="11" s="1"/>
  <c r="D1734" i="11"/>
  <c r="C1734" i="11"/>
  <c r="B1734" i="11"/>
  <c r="E1733" i="11"/>
  <c r="L1733" i="11" s="1"/>
  <c r="D1733" i="11"/>
  <c r="C1733" i="11"/>
  <c r="B1733" i="11"/>
  <c r="E1732" i="11"/>
  <c r="L1732" i="11" s="1"/>
  <c r="D1732" i="11"/>
  <c r="C1732" i="11"/>
  <c r="B1732" i="11"/>
  <c r="E1731" i="11"/>
  <c r="L1731" i="11" s="1"/>
  <c r="D1731" i="11"/>
  <c r="C1731" i="11"/>
  <c r="B1731" i="11"/>
  <c r="E1730" i="11"/>
  <c r="L1730" i="11" s="1"/>
  <c r="D1730" i="11"/>
  <c r="C1730" i="11"/>
  <c r="B1730" i="11"/>
  <c r="E1729" i="11"/>
  <c r="L1729" i="11" s="1"/>
  <c r="D1729" i="11"/>
  <c r="C1729" i="11"/>
  <c r="B1729" i="11"/>
  <c r="E1728" i="11"/>
  <c r="L1728" i="11" s="1"/>
  <c r="D1728" i="11"/>
  <c r="C1728" i="11"/>
  <c r="B1728" i="11"/>
  <c r="E1727" i="11"/>
  <c r="L1727" i="11" s="1"/>
  <c r="D1727" i="11"/>
  <c r="C1727" i="11"/>
  <c r="B1727" i="11"/>
  <c r="E1726" i="11"/>
  <c r="L1726" i="11" s="1"/>
  <c r="D1726" i="11"/>
  <c r="C1726" i="11"/>
  <c r="B1726" i="11"/>
  <c r="E1725" i="11"/>
  <c r="L1725" i="11" s="1"/>
  <c r="D1725" i="11"/>
  <c r="C1725" i="11"/>
  <c r="B1725" i="11"/>
  <c r="E1724" i="11"/>
  <c r="L1724" i="11" s="1"/>
  <c r="D1724" i="11"/>
  <c r="C1724" i="11"/>
  <c r="B1724" i="11"/>
  <c r="E1723" i="11"/>
  <c r="L1723" i="11" s="1"/>
  <c r="D1723" i="11"/>
  <c r="C1723" i="11"/>
  <c r="B1723" i="11"/>
  <c r="E1722" i="11"/>
  <c r="L1722" i="11" s="1"/>
  <c r="D1722" i="11"/>
  <c r="C1722" i="11"/>
  <c r="B1722" i="11"/>
  <c r="E1721" i="11"/>
  <c r="L1721" i="11" s="1"/>
  <c r="D1721" i="11"/>
  <c r="C1721" i="11"/>
  <c r="B1721" i="11"/>
  <c r="E1720" i="11"/>
  <c r="L1720" i="11" s="1"/>
  <c r="D1720" i="11"/>
  <c r="C1720" i="11"/>
  <c r="B1720" i="11"/>
  <c r="E1719" i="11"/>
  <c r="L1719" i="11" s="1"/>
  <c r="D1719" i="11"/>
  <c r="C1719" i="11"/>
  <c r="B1719" i="11"/>
  <c r="E1718" i="11"/>
  <c r="L1718" i="11" s="1"/>
  <c r="D1718" i="11"/>
  <c r="C1718" i="11"/>
  <c r="B1718" i="11"/>
  <c r="E1717" i="11"/>
  <c r="L1717" i="11" s="1"/>
  <c r="D1717" i="11"/>
  <c r="C1717" i="11"/>
  <c r="B1717" i="11"/>
  <c r="E1716" i="11"/>
  <c r="L1716" i="11" s="1"/>
  <c r="D1716" i="11"/>
  <c r="C1716" i="11"/>
  <c r="B1716" i="11"/>
  <c r="E1715" i="11"/>
  <c r="L1715" i="11" s="1"/>
  <c r="D1715" i="11"/>
  <c r="C1715" i="11"/>
  <c r="B1715" i="11"/>
  <c r="E1714" i="11"/>
  <c r="L1714" i="11" s="1"/>
  <c r="D1714" i="11"/>
  <c r="C1714" i="11"/>
  <c r="B1714" i="11"/>
  <c r="E1713" i="11"/>
  <c r="L1713" i="11" s="1"/>
  <c r="D1713" i="11"/>
  <c r="C1713" i="11"/>
  <c r="B1713" i="11"/>
  <c r="E1712" i="11"/>
  <c r="L1712" i="11" s="1"/>
  <c r="D1712" i="11"/>
  <c r="C1712" i="11"/>
  <c r="B1712" i="11"/>
  <c r="E1711" i="11"/>
  <c r="L1711" i="11" s="1"/>
  <c r="D1711" i="11"/>
  <c r="C1711" i="11"/>
  <c r="B1711" i="11"/>
  <c r="E1710" i="11"/>
  <c r="L1710" i="11" s="1"/>
  <c r="D1710" i="11"/>
  <c r="C1710" i="11"/>
  <c r="B1710" i="11"/>
  <c r="E1709" i="11"/>
  <c r="L1709" i="11" s="1"/>
  <c r="D1709" i="11"/>
  <c r="C1709" i="11"/>
  <c r="B1709" i="11"/>
  <c r="E1708" i="11"/>
  <c r="L1708" i="11" s="1"/>
  <c r="D1708" i="11"/>
  <c r="C1708" i="11"/>
  <c r="B1708" i="11"/>
  <c r="E1707" i="11"/>
  <c r="L1707" i="11" s="1"/>
  <c r="D1707" i="11"/>
  <c r="C1707" i="11"/>
  <c r="B1707" i="11"/>
  <c r="E1706" i="11"/>
  <c r="L1706" i="11" s="1"/>
  <c r="D1706" i="11"/>
  <c r="C1706" i="11"/>
  <c r="B1706" i="11"/>
  <c r="E1705" i="11"/>
  <c r="L1705" i="11" s="1"/>
  <c r="D1705" i="11"/>
  <c r="C1705" i="11"/>
  <c r="B1705" i="11"/>
  <c r="E1704" i="11"/>
  <c r="L1704" i="11" s="1"/>
  <c r="D1704" i="11"/>
  <c r="C1704" i="11"/>
  <c r="B1704" i="11"/>
  <c r="E1703" i="11"/>
  <c r="L1703" i="11" s="1"/>
  <c r="D1703" i="11"/>
  <c r="C1703" i="11"/>
  <c r="B1703" i="11"/>
  <c r="E1702" i="11"/>
  <c r="L1702" i="11" s="1"/>
  <c r="D1702" i="11"/>
  <c r="C1702" i="11"/>
  <c r="B1702" i="11"/>
  <c r="E1701" i="11"/>
  <c r="L1701" i="11" s="1"/>
  <c r="D1701" i="11"/>
  <c r="C1701" i="11"/>
  <c r="B1701" i="11"/>
  <c r="E1700" i="11"/>
  <c r="L1700" i="11" s="1"/>
  <c r="D1700" i="11"/>
  <c r="C1700" i="11"/>
  <c r="B1700" i="11"/>
  <c r="E1699" i="11"/>
  <c r="L1699" i="11" s="1"/>
  <c r="D1699" i="11"/>
  <c r="C1699" i="11"/>
  <c r="B1699" i="11"/>
  <c r="E1698" i="11"/>
  <c r="L1698" i="11" s="1"/>
  <c r="D1698" i="11"/>
  <c r="C1698" i="11"/>
  <c r="B1698" i="11"/>
  <c r="E1697" i="11"/>
  <c r="L1697" i="11" s="1"/>
  <c r="D1697" i="11"/>
  <c r="C1697" i="11"/>
  <c r="B1697" i="11"/>
  <c r="E1696" i="11"/>
  <c r="L1696" i="11" s="1"/>
  <c r="D1696" i="11"/>
  <c r="C1696" i="11"/>
  <c r="B1696" i="11"/>
  <c r="E1695" i="11"/>
  <c r="L1695" i="11" s="1"/>
  <c r="D1695" i="11"/>
  <c r="C1695" i="11"/>
  <c r="B1695" i="11"/>
  <c r="E1694" i="11"/>
  <c r="L1694" i="11" s="1"/>
  <c r="D1694" i="11"/>
  <c r="C1694" i="11"/>
  <c r="B1694" i="11"/>
  <c r="E1693" i="11"/>
  <c r="L1693" i="11" s="1"/>
  <c r="D1693" i="11"/>
  <c r="C1693" i="11"/>
  <c r="B1693" i="11"/>
  <c r="E1692" i="11"/>
  <c r="L1692" i="11" s="1"/>
  <c r="D1692" i="11"/>
  <c r="C1692" i="11"/>
  <c r="B1692" i="11"/>
  <c r="E1691" i="11"/>
  <c r="L1691" i="11" s="1"/>
  <c r="D1691" i="11"/>
  <c r="C1691" i="11"/>
  <c r="B1691" i="11"/>
  <c r="E1690" i="11"/>
  <c r="L1690" i="11" s="1"/>
  <c r="D1690" i="11"/>
  <c r="C1690" i="11"/>
  <c r="B1690" i="11"/>
  <c r="E1689" i="11"/>
  <c r="L1689" i="11" s="1"/>
  <c r="D1689" i="11"/>
  <c r="C1689" i="11"/>
  <c r="B1689" i="11"/>
  <c r="E1688" i="11"/>
  <c r="L1688" i="11" s="1"/>
  <c r="D1688" i="11"/>
  <c r="C1688" i="11"/>
  <c r="B1688" i="11"/>
  <c r="E1687" i="11"/>
  <c r="L1687" i="11" s="1"/>
  <c r="D1687" i="11"/>
  <c r="C1687" i="11"/>
  <c r="B1687" i="11"/>
  <c r="E1686" i="11"/>
  <c r="L1686" i="11" s="1"/>
  <c r="D1686" i="11"/>
  <c r="C1686" i="11"/>
  <c r="B1686" i="11"/>
  <c r="E1685" i="11"/>
  <c r="L1685" i="11" s="1"/>
  <c r="D1685" i="11"/>
  <c r="C1685" i="11"/>
  <c r="B1685" i="11"/>
  <c r="E1684" i="11"/>
  <c r="L1684" i="11" s="1"/>
  <c r="D1684" i="11"/>
  <c r="C1684" i="11"/>
  <c r="B1684" i="11"/>
  <c r="E1683" i="11"/>
  <c r="L1683" i="11" s="1"/>
  <c r="D1683" i="11"/>
  <c r="C1683" i="11"/>
  <c r="B1683" i="11"/>
  <c r="E1682" i="11"/>
  <c r="L1682" i="11" s="1"/>
  <c r="D1682" i="11"/>
  <c r="C1682" i="11"/>
  <c r="B1682" i="11"/>
  <c r="E1681" i="11"/>
  <c r="L1681" i="11" s="1"/>
  <c r="D1681" i="11"/>
  <c r="C1681" i="11"/>
  <c r="B1681" i="11"/>
  <c r="E1680" i="11"/>
  <c r="L1680" i="11" s="1"/>
  <c r="D1680" i="11"/>
  <c r="C1680" i="11"/>
  <c r="B1680" i="11"/>
  <c r="E1679" i="11"/>
  <c r="L1679" i="11" s="1"/>
  <c r="D1679" i="11"/>
  <c r="C1679" i="11"/>
  <c r="B1679" i="11"/>
  <c r="E1678" i="11"/>
  <c r="L1678" i="11" s="1"/>
  <c r="D1678" i="11"/>
  <c r="C1678" i="11"/>
  <c r="B1678" i="11"/>
  <c r="E1677" i="11"/>
  <c r="L1677" i="11" s="1"/>
  <c r="D1677" i="11"/>
  <c r="C1677" i="11"/>
  <c r="B1677" i="11"/>
  <c r="E1676" i="11"/>
  <c r="L1676" i="11" s="1"/>
  <c r="D1676" i="11"/>
  <c r="C1676" i="11"/>
  <c r="B1676" i="11"/>
  <c r="E1675" i="11"/>
  <c r="L1675" i="11" s="1"/>
  <c r="D1675" i="11"/>
  <c r="C1675" i="11"/>
  <c r="B1675" i="11"/>
  <c r="E1674" i="11"/>
  <c r="L1674" i="11" s="1"/>
  <c r="D1674" i="11"/>
  <c r="C1674" i="11"/>
  <c r="B1674" i="11"/>
  <c r="E1673" i="11"/>
  <c r="L1673" i="11" s="1"/>
  <c r="D1673" i="11"/>
  <c r="C1673" i="11"/>
  <c r="B1673" i="11"/>
  <c r="E1672" i="11"/>
  <c r="L1672" i="11" s="1"/>
  <c r="D1672" i="11"/>
  <c r="C1672" i="11"/>
  <c r="B1672" i="11"/>
  <c r="E1671" i="11"/>
  <c r="L1671" i="11" s="1"/>
  <c r="D1671" i="11"/>
  <c r="C1671" i="11"/>
  <c r="B1671" i="11"/>
  <c r="E1670" i="11"/>
  <c r="L1670" i="11" s="1"/>
  <c r="D1670" i="11"/>
  <c r="C1670" i="11"/>
  <c r="B1670" i="11"/>
  <c r="E1669" i="11"/>
  <c r="L1669" i="11" s="1"/>
  <c r="D1669" i="11"/>
  <c r="C1669" i="11"/>
  <c r="B1669" i="11"/>
  <c r="E1668" i="11"/>
  <c r="L1668" i="11" s="1"/>
  <c r="D1668" i="11"/>
  <c r="C1668" i="11"/>
  <c r="B1668" i="11"/>
  <c r="E1667" i="11"/>
  <c r="L1667" i="11" s="1"/>
  <c r="D1667" i="11"/>
  <c r="C1667" i="11"/>
  <c r="B1667" i="11"/>
  <c r="E1666" i="11"/>
  <c r="L1666" i="11" s="1"/>
  <c r="D1666" i="11"/>
  <c r="C1666" i="11"/>
  <c r="B1666" i="11"/>
  <c r="E1665" i="11"/>
  <c r="L1665" i="11" s="1"/>
  <c r="D1665" i="11"/>
  <c r="C1665" i="11"/>
  <c r="B1665" i="11"/>
  <c r="E1664" i="11"/>
  <c r="L1664" i="11" s="1"/>
  <c r="D1664" i="11"/>
  <c r="C1664" i="11"/>
  <c r="B1664" i="11"/>
  <c r="E1663" i="11"/>
  <c r="L1663" i="11" s="1"/>
  <c r="D1663" i="11"/>
  <c r="C1663" i="11"/>
  <c r="B1663" i="11"/>
  <c r="E1662" i="11"/>
  <c r="L1662" i="11" s="1"/>
  <c r="D1662" i="11"/>
  <c r="C1662" i="11"/>
  <c r="B1662" i="11"/>
  <c r="E1661" i="11"/>
  <c r="L1661" i="11" s="1"/>
  <c r="D1661" i="11"/>
  <c r="C1661" i="11"/>
  <c r="B1661" i="11"/>
  <c r="E1660" i="11"/>
  <c r="L1660" i="11" s="1"/>
  <c r="D1660" i="11"/>
  <c r="C1660" i="11"/>
  <c r="B1660" i="11"/>
  <c r="E1659" i="11"/>
  <c r="L1659" i="11" s="1"/>
  <c r="D1659" i="11"/>
  <c r="C1659" i="11"/>
  <c r="B1659" i="11"/>
  <c r="E1658" i="11"/>
  <c r="L1658" i="11" s="1"/>
  <c r="D1658" i="11"/>
  <c r="C1658" i="11"/>
  <c r="B1658" i="11"/>
  <c r="E1657" i="11"/>
  <c r="L1657" i="11" s="1"/>
  <c r="D1657" i="11"/>
  <c r="C1657" i="11"/>
  <c r="B1657" i="11"/>
  <c r="E1656" i="11"/>
  <c r="L1656" i="11" s="1"/>
  <c r="D1656" i="11"/>
  <c r="C1656" i="11"/>
  <c r="B1656" i="11"/>
  <c r="E1655" i="11"/>
  <c r="L1655" i="11" s="1"/>
  <c r="D1655" i="11"/>
  <c r="C1655" i="11"/>
  <c r="B1655" i="11"/>
  <c r="E1654" i="11"/>
  <c r="L1654" i="11" s="1"/>
  <c r="D1654" i="11"/>
  <c r="C1654" i="11"/>
  <c r="B1654" i="11"/>
  <c r="E1653" i="11"/>
  <c r="L1653" i="11" s="1"/>
  <c r="D1653" i="11"/>
  <c r="C1653" i="11"/>
  <c r="B1653" i="11"/>
  <c r="E1652" i="11"/>
  <c r="L1652" i="11" s="1"/>
  <c r="D1652" i="11"/>
  <c r="C1652" i="11"/>
  <c r="B1652" i="11"/>
  <c r="E1651" i="11"/>
  <c r="L1651" i="11" s="1"/>
  <c r="D1651" i="11"/>
  <c r="C1651" i="11"/>
  <c r="B1651" i="11"/>
  <c r="E1650" i="11"/>
  <c r="L1650" i="11" s="1"/>
  <c r="D1650" i="11"/>
  <c r="C1650" i="11"/>
  <c r="B1650" i="11"/>
  <c r="E1649" i="11"/>
  <c r="L1649" i="11" s="1"/>
  <c r="D1649" i="11"/>
  <c r="C1649" i="11"/>
  <c r="B1649" i="11"/>
  <c r="E1648" i="11"/>
  <c r="L1648" i="11" s="1"/>
  <c r="D1648" i="11"/>
  <c r="C1648" i="11"/>
  <c r="B1648" i="11"/>
  <c r="E1647" i="11"/>
  <c r="L1647" i="11" s="1"/>
  <c r="D1647" i="11"/>
  <c r="C1647" i="11"/>
  <c r="B1647" i="11"/>
  <c r="E1646" i="11"/>
  <c r="L1646" i="11" s="1"/>
  <c r="D1646" i="11"/>
  <c r="C1646" i="11"/>
  <c r="B1646" i="11"/>
  <c r="E1645" i="11"/>
  <c r="L1645" i="11" s="1"/>
  <c r="D1645" i="11"/>
  <c r="C1645" i="11"/>
  <c r="B1645" i="11"/>
  <c r="E1644" i="11"/>
  <c r="L1644" i="11" s="1"/>
  <c r="D1644" i="11"/>
  <c r="C1644" i="11"/>
  <c r="B1644" i="11"/>
  <c r="E1643" i="11"/>
  <c r="L1643" i="11" s="1"/>
  <c r="D1643" i="11"/>
  <c r="C1643" i="11"/>
  <c r="B1643" i="11"/>
  <c r="E1642" i="11"/>
  <c r="L1642" i="11" s="1"/>
  <c r="D1642" i="11"/>
  <c r="C1642" i="11"/>
  <c r="B1642" i="11"/>
  <c r="E1641" i="11"/>
  <c r="L1641" i="11" s="1"/>
  <c r="D1641" i="11"/>
  <c r="C1641" i="11"/>
  <c r="B1641" i="11"/>
  <c r="E1640" i="11"/>
  <c r="L1640" i="11" s="1"/>
  <c r="D1640" i="11"/>
  <c r="C1640" i="11"/>
  <c r="B1640" i="11"/>
  <c r="E1639" i="11"/>
  <c r="L1639" i="11" s="1"/>
  <c r="D1639" i="11"/>
  <c r="C1639" i="11"/>
  <c r="B1639" i="11"/>
  <c r="E1638" i="11"/>
  <c r="L1638" i="11" s="1"/>
  <c r="D1638" i="11"/>
  <c r="C1638" i="11"/>
  <c r="B1638" i="11"/>
  <c r="E1637" i="11"/>
  <c r="L1637" i="11" s="1"/>
  <c r="D1637" i="11"/>
  <c r="C1637" i="11"/>
  <c r="B1637" i="11"/>
  <c r="E1636" i="11"/>
  <c r="L1636" i="11" s="1"/>
  <c r="D1636" i="11"/>
  <c r="C1636" i="11"/>
  <c r="B1636" i="11"/>
  <c r="E1635" i="11"/>
  <c r="L1635" i="11" s="1"/>
  <c r="D1635" i="11"/>
  <c r="C1635" i="11"/>
  <c r="B1635" i="11"/>
  <c r="E1634" i="11"/>
  <c r="L1634" i="11" s="1"/>
  <c r="D1634" i="11"/>
  <c r="C1634" i="11"/>
  <c r="B1634" i="11"/>
  <c r="E1633" i="11"/>
  <c r="L1633" i="11" s="1"/>
  <c r="D1633" i="11"/>
  <c r="C1633" i="11"/>
  <c r="B1633" i="11"/>
  <c r="E1632" i="11"/>
  <c r="L1632" i="11" s="1"/>
  <c r="D1632" i="11"/>
  <c r="C1632" i="11"/>
  <c r="B1632" i="11"/>
  <c r="E1631" i="11"/>
  <c r="L1631" i="11" s="1"/>
  <c r="D1631" i="11"/>
  <c r="C1631" i="11"/>
  <c r="B1631" i="11"/>
  <c r="E1630" i="11"/>
  <c r="L1630" i="11" s="1"/>
  <c r="D1630" i="11"/>
  <c r="C1630" i="11"/>
  <c r="B1630" i="11"/>
  <c r="E1629" i="11"/>
  <c r="L1629" i="11" s="1"/>
  <c r="D1629" i="11"/>
  <c r="C1629" i="11"/>
  <c r="B1629" i="11"/>
  <c r="E1628" i="11"/>
  <c r="L1628" i="11" s="1"/>
  <c r="D1628" i="11"/>
  <c r="C1628" i="11"/>
  <c r="B1628" i="11"/>
  <c r="E1627" i="11"/>
  <c r="L1627" i="11" s="1"/>
  <c r="D1627" i="11"/>
  <c r="C1627" i="11"/>
  <c r="B1627" i="11"/>
  <c r="E1626" i="11"/>
  <c r="L1626" i="11" s="1"/>
  <c r="D1626" i="11"/>
  <c r="C1626" i="11"/>
  <c r="B1626" i="11"/>
  <c r="E1625" i="11"/>
  <c r="L1625" i="11" s="1"/>
  <c r="D1625" i="11"/>
  <c r="C1625" i="11"/>
  <c r="B1625" i="11"/>
  <c r="E1624" i="11"/>
  <c r="L1624" i="11" s="1"/>
  <c r="D1624" i="11"/>
  <c r="C1624" i="11"/>
  <c r="B1624" i="11"/>
  <c r="E1623" i="11"/>
  <c r="L1623" i="11" s="1"/>
  <c r="D1623" i="11"/>
  <c r="C1623" i="11"/>
  <c r="B1623" i="11"/>
  <c r="E1622" i="11"/>
  <c r="L1622" i="11" s="1"/>
  <c r="D1622" i="11"/>
  <c r="C1622" i="11"/>
  <c r="B1622" i="11"/>
  <c r="E1621" i="11"/>
  <c r="L1621" i="11" s="1"/>
  <c r="D1621" i="11"/>
  <c r="C1621" i="11"/>
  <c r="B1621" i="11"/>
  <c r="E1620" i="11"/>
  <c r="L1620" i="11" s="1"/>
  <c r="D1620" i="11"/>
  <c r="C1620" i="11"/>
  <c r="B1620" i="11"/>
  <c r="E1619" i="11"/>
  <c r="L1619" i="11" s="1"/>
  <c r="D1619" i="11"/>
  <c r="C1619" i="11"/>
  <c r="B1619" i="11"/>
  <c r="E1618" i="11"/>
  <c r="L1618" i="11" s="1"/>
  <c r="D1618" i="11"/>
  <c r="C1618" i="11"/>
  <c r="B1618" i="11"/>
  <c r="E1617" i="11"/>
  <c r="L1617" i="11" s="1"/>
  <c r="D1617" i="11"/>
  <c r="C1617" i="11"/>
  <c r="B1617" i="11"/>
  <c r="E1616" i="11"/>
  <c r="L1616" i="11" s="1"/>
  <c r="D1616" i="11"/>
  <c r="C1616" i="11"/>
  <c r="B1616" i="11"/>
  <c r="E1615" i="11"/>
  <c r="L1615" i="11" s="1"/>
  <c r="D1615" i="11"/>
  <c r="C1615" i="11"/>
  <c r="B1615" i="11"/>
  <c r="E1614" i="11"/>
  <c r="L1614" i="11" s="1"/>
  <c r="D1614" i="11"/>
  <c r="C1614" i="11"/>
  <c r="B1614" i="11"/>
  <c r="E1613" i="11"/>
  <c r="L1613" i="11" s="1"/>
  <c r="D1613" i="11"/>
  <c r="C1613" i="11"/>
  <c r="B1613" i="11"/>
  <c r="E1612" i="11"/>
  <c r="L1612" i="11" s="1"/>
  <c r="D1612" i="11"/>
  <c r="C1612" i="11"/>
  <c r="B1612" i="11"/>
  <c r="E1611" i="11"/>
  <c r="L1611" i="11" s="1"/>
  <c r="D1611" i="11"/>
  <c r="C1611" i="11"/>
  <c r="B1611" i="11"/>
  <c r="E1610" i="11"/>
  <c r="L1610" i="11" s="1"/>
  <c r="D1610" i="11"/>
  <c r="C1610" i="11"/>
  <c r="B1610" i="11"/>
  <c r="E1609" i="11"/>
  <c r="L1609" i="11" s="1"/>
  <c r="D1609" i="11"/>
  <c r="C1609" i="11"/>
  <c r="B1609" i="11"/>
  <c r="E1608" i="11"/>
  <c r="L1608" i="11" s="1"/>
  <c r="D1608" i="11"/>
  <c r="C1608" i="11"/>
  <c r="B1608" i="11"/>
  <c r="E1607" i="11"/>
  <c r="L1607" i="11" s="1"/>
  <c r="D1607" i="11"/>
  <c r="C1607" i="11"/>
  <c r="B1607" i="11"/>
  <c r="E1606" i="11"/>
  <c r="L1606" i="11" s="1"/>
  <c r="D1606" i="11"/>
  <c r="C1606" i="11"/>
  <c r="B1606" i="11"/>
  <c r="E1605" i="11"/>
  <c r="L1605" i="11" s="1"/>
  <c r="D1605" i="11"/>
  <c r="C1605" i="11"/>
  <c r="B1605" i="11"/>
  <c r="E1604" i="11"/>
  <c r="L1604" i="11" s="1"/>
  <c r="D1604" i="11"/>
  <c r="C1604" i="11"/>
  <c r="B1604" i="11"/>
  <c r="E1603" i="11"/>
  <c r="L1603" i="11" s="1"/>
  <c r="D1603" i="11"/>
  <c r="C1603" i="11"/>
  <c r="B1603" i="11"/>
  <c r="E1602" i="11"/>
  <c r="L1602" i="11" s="1"/>
  <c r="D1602" i="11"/>
  <c r="C1602" i="11"/>
  <c r="B1602" i="11"/>
  <c r="E1601" i="11"/>
  <c r="L1601" i="11" s="1"/>
  <c r="D1601" i="11"/>
  <c r="C1601" i="11"/>
  <c r="B1601" i="11"/>
  <c r="E1600" i="11"/>
  <c r="L1600" i="11" s="1"/>
  <c r="D1600" i="11"/>
  <c r="C1600" i="11"/>
  <c r="B1600" i="11"/>
  <c r="E1599" i="11"/>
  <c r="L1599" i="11" s="1"/>
  <c r="D1599" i="11"/>
  <c r="C1599" i="11"/>
  <c r="B1599" i="11"/>
  <c r="E1598" i="11"/>
  <c r="L1598" i="11" s="1"/>
  <c r="D1598" i="11"/>
  <c r="C1598" i="11"/>
  <c r="B1598" i="11"/>
  <c r="E1597" i="11"/>
  <c r="L1597" i="11" s="1"/>
  <c r="D1597" i="11"/>
  <c r="C1597" i="11"/>
  <c r="B1597" i="11"/>
  <c r="E1596" i="11"/>
  <c r="L1596" i="11" s="1"/>
  <c r="D1596" i="11"/>
  <c r="C1596" i="11"/>
  <c r="B1596" i="11"/>
  <c r="E1595" i="11"/>
  <c r="L1595" i="11" s="1"/>
  <c r="D1595" i="11"/>
  <c r="C1595" i="11"/>
  <c r="B1595" i="11"/>
  <c r="E1594" i="11"/>
  <c r="L1594" i="11" s="1"/>
  <c r="D1594" i="11"/>
  <c r="C1594" i="11"/>
  <c r="B1594" i="11"/>
  <c r="E1593" i="11"/>
  <c r="L1593" i="11" s="1"/>
  <c r="D1593" i="11"/>
  <c r="C1593" i="11"/>
  <c r="B1593" i="11"/>
  <c r="E1592" i="11"/>
  <c r="L1592" i="11" s="1"/>
  <c r="D1592" i="11"/>
  <c r="C1592" i="11"/>
  <c r="B1592" i="11"/>
  <c r="E1591" i="11"/>
  <c r="L1591" i="11" s="1"/>
  <c r="D1591" i="11"/>
  <c r="C1591" i="11"/>
  <c r="B1591" i="11"/>
  <c r="E1590" i="11"/>
  <c r="L1590" i="11" s="1"/>
  <c r="D1590" i="11"/>
  <c r="C1590" i="11"/>
  <c r="B1590" i="11"/>
  <c r="E1589" i="11"/>
  <c r="L1589" i="11" s="1"/>
  <c r="D1589" i="11"/>
  <c r="C1589" i="11"/>
  <c r="B1589" i="11"/>
  <c r="E1588" i="11"/>
  <c r="L1588" i="11" s="1"/>
  <c r="D1588" i="11"/>
  <c r="C1588" i="11"/>
  <c r="B1588" i="11"/>
  <c r="E1587" i="11"/>
  <c r="L1587" i="11" s="1"/>
  <c r="D1587" i="11"/>
  <c r="C1587" i="11"/>
  <c r="B1587" i="11"/>
  <c r="E1586" i="11"/>
  <c r="L1586" i="11" s="1"/>
  <c r="D1586" i="11"/>
  <c r="C1586" i="11"/>
  <c r="B1586" i="11"/>
  <c r="E1585" i="11"/>
  <c r="L1585" i="11" s="1"/>
  <c r="D1585" i="11"/>
  <c r="C1585" i="11"/>
  <c r="B1585" i="11"/>
  <c r="E1584" i="11"/>
  <c r="L1584" i="11" s="1"/>
  <c r="D1584" i="11"/>
  <c r="C1584" i="11"/>
  <c r="B1584" i="11"/>
  <c r="E1583" i="11"/>
  <c r="L1583" i="11" s="1"/>
  <c r="D1583" i="11"/>
  <c r="C1583" i="11"/>
  <c r="B1583" i="11"/>
  <c r="E1582" i="11"/>
  <c r="L1582" i="11" s="1"/>
  <c r="D1582" i="11"/>
  <c r="C1582" i="11"/>
  <c r="B1582" i="11"/>
  <c r="E1581" i="11"/>
  <c r="L1581" i="11" s="1"/>
  <c r="D1581" i="11"/>
  <c r="C1581" i="11"/>
  <c r="B1581" i="11"/>
  <c r="E1580" i="11"/>
  <c r="L1580" i="11" s="1"/>
  <c r="D1580" i="11"/>
  <c r="C1580" i="11"/>
  <c r="B1580" i="11"/>
  <c r="E1579" i="11"/>
  <c r="L1579" i="11" s="1"/>
  <c r="D1579" i="11"/>
  <c r="C1579" i="11"/>
  <c r="B1579" i="11"/>
  <c r="E1578" i="11"/>
  <c r="L1578" i="11" s="1"/>
  <c r="D1578" i="11"/>
  <c r="C1578" i="11"/>
  <c r="B1578" i="11"/>
  <c r="E1577" i="11"/>
  <c r="L1577" i="11" s="1"/>
  <c r="D1577" i="11"/>
  <c r="C1577" i="11"/>
  <c r="B1577" i="11"/>
  <c r="E1576" i="11"/>
  <c r="L1576" i="11" s="1"/>
  <c r="D1576" i="11"/>
  <c r="C1576" i="11"/>
  <c r="B1576" i="11"/>
  <c r="E1575" i="11"/>
  <c r="L1575" i="11" s="1"/>
  <c r="D1575" i="11"/>
  <c r="C1575" i="11"/>
  <c r="B1575" i="11"/>
  <c r="E1574" i="11"/>
  <c r="L1574" i="11" s="1"/>
  <c r="D1574" i="11"/>
  <c r="C1574" i="11"/>
  <c r="B1574" i="11"/>
  <c r="E1573" i="11"/>
  <c r="L1573" i="11" s="1"/>
  <c r="D1573" i="11"/>
  <c r="C1573" i="11"/>
  <c r="B1573" i="11"/>
  <c r="E1572" i="11"/>
  <c r="L1572" i="11" s="1"/>
  <c r="D1572" i="11"/>
  <c r="C1572" i="11"/>
  <c r="B1572" i="11"/>
  <c r="E1571" i="11"/>
  <c r="L1571" i="11" s="1"/>
  <c r="D1571" i="11"/>
  <c r="C1571" i="11"/>
  <c r="B1571" i="11"/>
  <c r="E1570" i="11"/>
  <c r="L1570" i="11" s="1"/>
  <c r="D1570" i="11"/>
  <c r="C1570" i="11"/>
  <c r="B1570" i="11"/>
  <c r="E1569" i="11"/>
  <c r="L1569" i="11" s="1"/>
  <c r="D1569" i="11"/>
  <c r="C1569" i="11"/>
  <c r="B1569" i="11"/>
  <c r="E1568" i="11"/>
  <c r="L1568" i="11" s="1"/>
  <c r="D1568" i="11"/>
  <c r="C1568" i="11"/>
  <c r="B1568" i="11"/>
  <c r="E1567" i="11"/>
  <c r="L1567" i="11" s="1"/>
  <c r="D1567" i="11"/>
  <c r="C1567" i="11"/>
  <c r="B1567" i="11"/>
  <c r="E1566" i="11"/>
  <c r="L1566" i="11" s="1"/>
  <c r="D1566" i="11"/>
  <c r="C1566" i="11"/>
  <c r="B1566" i="11"/>
  <c r="E1565" i="11"/>
  <c r="L1565" i="11" s="1"/>
  <c r="D1565" i="11"/>
  <c r="C1565" i="11"/>
  <c r="B1565" i="11"/>
  <c r="E1564" i="11"/>
  <c r="L1564" i="11" s="1"/>
  <c r="D1564" i="11"/>
  <c r="C1564" i="11"/>
  <c r="B1564" i="11"/>
  <c r="E1563" i="11"/>
  <c r="L1563" i="11" s="1"/>
  <c r="D1563" i="11"/>
  <c r="C1563" i="11"/>
  <c r="B1563" i="11"/>
  <c r="E1562" i="11"/>
  <c r="L1562" i="11" s="1"/>
  <c r="D1562" i="11"/>
  <c r="C1562" i="11"/>
  <c r="B1562" i="11"/>
  <c r="E1561" i="11"/>
  <c r="L1561" i="11" s="1"/>
  <c r="D1561" i="11"/>
  <c r="C1561" i="11"/>
  <c r="B1561" i="11"/>
  <c r="E1560" i="11"/>
  <c r="L1560" i="11" s="1"/>
  <c r="D1560" i="11"/>
  <c r="C1560" i="11"/>
  <c r="B1560" i="11"/>
  <c r="E1559" i="11"/>
  <c r="L1559" i="11" s="1"/>
  <c r="D1559" i="11"/>
  <c r="C1559" i="11"/>
  <c r="B1559" i="11"/>
  <c r="E1558" i="11"/>
  <c r="L1558" i="11" s="1"/>
  <c r="D1558" i="11"/>
  <c r="C1558" i="11"/>
  <c r="B1558" i="11"/>
  <c r="E1557" i="11"/>
  <c r="L1557" i="11" s="1"/>
  <c r="D1557" i="11"/>
  <c r="C1557" i="11"/>
  <c r="B1557" i="11"/>
  <c r="E1556" i="11"/>
  <c r="L1556" i="11" s="1"/>
  <c r="D1556" i="11"/>
  <c r="C1556" i="11"/>
  <c r="B1556" i="11"/>
  <c r="E1555" i="11"/>
  <c r="L1555" i="11" s="1"/>
  <c r="D1555" i="11"/>
  <c r="C1555" i="11"/>
  <c r="B1555" i="11"/>
  <c r="E1554" i="11"/>
  <c r="L1554" i="11" s="1"/>
  <c r="D1554" i="11"/>
  <c r="C1554" i="11"/>
  <c r="B1554" i="11"/>
  <c r="E1553" i="11"/>
  <c r="L1553" i="11" s="1"/>
  <c r="D1553" i="11"/>
  <c r="C1553" i="11"/>
  <c r="B1553" i="11"/>
  <c r="E1552" i="11"/>
  <c r="L1552" i="11" s="1"/>
  <c r="D1552" i="11"/>
  <c r="C1552" i="11"/>
  <c r="B1552" i="11"/>
  <c r="E1551" i="11"/>
  <c r="L1551" i="11" s="1"/>
  <c r="D1551" i="11"/>
  <c r="C1551" i="11"/>
  <c r="B1551" i="11"/>
  <c r="E1550" i="11"/>
  <c r="L1550" i="11" s="1"/>
  <c r="D1550" i="11"/>
  <c r="C1550" i="11"/>
  <c r="B1550" i="11"/>
  <c r="E1549" i="11"/>
  <c r="L1549" i="11" s="1"/>
  <c r="D1549" i="11"/>
  <c r="C1549" i="11"/>
  <c r="B1549" i="11"/>
  <c r="E1548" i="11"/>
  <c r="L1548" i="11" s="1"/>
  <c r="D1548" i="11"/>
  <c r="C1548" i="11"/>
  <c r="B1548" i="11"/>
  <c r="E1547" i="11"/>
  <c r="L1547" i="11" s="1"/>
  <c r="D1547" i="11"/>
  <c r="C1547" i="11"/>
  <c r="B1547" i="11"/>
  <c r="E1546" i="11"/>
  <c r="L1546" i="11" s="1"/>
  <c r="D1546" i="11"/>
  <c r="C1546" i="11"/>
  <c r="B1546" i="11"/>
  <c r="E1545" i="11"/>
  <c r="L1545" i="11" s="1"/>
  <c r="D1545" i="11"/>
  <c r="C1545" i="11"/>
  <c r="B1545" i="11"/>
  <c r="E1544" i="11"/>
  <c r="L1544" i="11" s="1"/>
  <c r="D1544" i="11"/>
  <c r="C1544" i="11"/>
  <c r="B1544" i="11"/>
  <c r="E1543" i="11"/>
  <c r="L1543" i="11" s="1"/>
  <c r="D1543" i="11"/>
  <c r="C1543" i="11"/>
  <c r="B1543" i="11"/>
  <c r="E1542" i="11"/>
  <c r="L1542" i="11" s="1"/>
  <c r="D1542" i="11"/>
  <c r="C1542" i="11"/>
  <c r="B1542" i="11"/>
  <c r="E1541" i="11"/>
  <c r="L1541" i="11" s="1"/>
  <c r="D1541" i="11"/>
  <c r="C1541" i="11"/>
  <c r="B1541" i="11"/>
  <c r="E1540" i="11"/>
  <c r="L1540" i="11" s="1"/>
  <c r="D1540" i="11"/>
  <c r="C1540" i="11"/>
  <c r="B1540" i="11"/>
  <c r="E1539" i="11"/>
  <c r="L1539" i="11" s="1"/>
  <c r="D1539" i="11"/>
  <c r="C1539" i="11"/>
  <c r="B1539" i="11"/>
  <c r="E1538" i="11"/>
  <c r="L1538" i="11" s="1"/>
  <c r="D1538" i="11"/>
  <c r="C1538" i="11"/>
  <c r="B1538" i="11"/>
  <c r="E1537" i="11"/>
  <c r="L1537" i="11" s="1"/>
  <c r="D1537" i="11"/>
  <c r="C1537" i="11"/>
  <c r="B1537" i="11"/>
  <c r="E1536" i="11"/>
  <c r="L1536" i="11" s="1"/>
  <c r="D1536" i="11"/>
  <c r="C1536" i="11"/>
  <c r="B1536" i="11"/>
  <c r="E1535" i="11"/>
  <c r="L1535" i="11" s="1"/>
  <c r="D1535" i="11"/>
  <c r="C1535" i="11"/>
  <c r="B1535" i="11"/>
  <c r="E1534" i="11"/>
  <c r="L1534" i="11" s="1"/>
  <c r="D1534" i="11"/>
  <c r="C1534" i="11"/>
  <c r="B1534" i="11"/>
  <c r="E1533" i="11"/>
  <c r="L1533" i="11" s="1"/>
  <c r="D1533" i="11"/>
  <c r="C1533" i="11"/>
  <c r="B1533" i="11"/>
  <c r="E1532" i="11"/>
  <c r="L1532" i="11" s="1"/>
  <c r="D1532" i="11"/>
  <c r="C1532" i="11"/>
  <c r="B1532" i="11"/>
  <c r="E1531" i="11"/>
  <c r="L1531" i="11" s="1"/>
  <c r="D1531" i="11"/>
  <c r="C1531" i="11"/>
  <c r="B1531" i="11"/>
  <c r="E1530" i="11"/>
  <c r="L1530" i="11" s="1"/>
  <c r="D1530" i="11"/>
  <c r="C1530" i="11"/>
  <c r="B1530" i="11"/>
  <c r="E1529" i="11"/>
  <c r="L1529" i="11" s="1"/>
  <c r="D1529" i="11"/>
  <c r="C1529" i="11"/>
  <c r="B1529" i="11"/>
  <c r="E1528" i="11"/>
  <c r="L1528" i="11" s="1"/>
  <c r="D1528" i="11"/>
  <c r="C1528" i="11"/>
  <c r="B1528" i="11"/>
  <c r="E1527" i="11"/>
  <c r="L1527" i="11" s="1"/>
  <c r="D1527" i="11"/>
  <c r="C1527" i="11"/>
  <c r="B1527" i="11"/>
  <c r="E1526" i="11"/>
  <c r="L1526" i="11" s="1"/>
  <c r="D1526" i="11"/>
  <c r="C1526" i="11"/>
  <c r="B1526" i="11"/>
  <c r="E1525" i="11"/>
  <c r="L1525" i="11" s="1"/>
  <c r="D1525" i="11"/>
  <c r="C1525" i="11"/>
  <c r="B1525" i="11"/>
  <c r="E1524" i="11"/>
  <c r="L1524" i="11" s="1"/>
  <c r="D1524" i="11"/>
  <c r="C1524" i="11"/>
  <c r="B1524" i="11"/>
  <c r="E1523" i="11"/>
  <c r="L1523" i="11" s="1"/>
  <c r="D1523" i="11"/>
  <c r="C1523" i="11"/>
  <c r="B1523" i="11"/>
  <c r="E1522" i="11"/>
  <c r="L1522" i="11" s="1"/>
  <c r="D1522" i="11"/>
  <c r="C1522" i="11"/>
  <c r="B1522" i="11"/>
  <c r="E1521" i="11"/>
  <c r="L1521" i="11" s="1"/>
  <c r="D1521" i="11"/>
  <c r="C1521" i="11"/>
  <c r="B1521" i="11"/>
  <c r="E1520" i="11"/>
  <c r="L1520" i="11" s="1"/>
  <c r="D1520" i="11"/>
  <c r="C1520" i="11"/>
  <c r="B1520" i="11"/>
  <c r="E1519" i="11"/>
  <c r="L1519" i="11" s="1"/>
  <c r="D1519" i="11"/>
  <c r="C1519" i="11"/>
  <c r="B1519" i="11"/>
  <c r="E1518" i="11"/>
  <c r="L1518" i="11" s="1"/>
  <c r="D1518" i="11"/>
  <c r="C1518" i="11"/>
  <c r="B1518" i="11"/>
  <c r="E1517" i="11"/>
  <c r="L1517" i="11" s="1"/>
  <c r="D1517" i="11"/>
  <c r="C1517" i="11"/>
  <c r="B1517" i="11"/>
  <c r="E1516" i="11"/>
  <c r="L1516" i="11" s="1"/>
  <c r="D1516" i="11"/>
  <c r="C1516" i="11"/>
  <c r="B1516" i="11"/>
  <c r="E1515" i="11"/>
  <c r="L1515" i="11" s="1"/>
  <c r="D1515" i="11"/>
  <c r="C1515" i="11"/>
  <c r="B1515" i="11"/>
  <c r="E1514" i="11"/>
  <c r="L1514" i="11" s="1"/>
  <c r="D1514" i="11"/>
  <c r="C1514" i="11"/>
  <c r="B1514" i="11"/>
  <c r="E1513" i="11"/>
  <c r="L1513" i="11" s="1"/>
  <c r="D1513" i="11"/>
  <c r="C1513" i="11"/>
  <c r="B1513" i="11"/>
  <c r="E1512" i="11"/>
  <c r="L1512" i="11" s="1"/>
  <c r="D1512" i="11"/>
  <c r="C1512" i="11"/>
  <c r="B1512" i="11"/>
  <c r="E1511" i="11"/>
  <c r="L1511" i="11" s="1"/>
  <c r="D1511" i="11"/>
  <c r="C1511" i="11"/>
  <c r="B1511" i="11"/>
  <c r="E1510" i="11"/>
  <c r="L1510" i="11" s="1"/>
  <c r="D1510" i="11"/>
  <c r="C1510" i="11"/>
  <c r="B1510" i="11"/>
  <c r="E1509" i="11"/>
  <c r="L1509" i="11" s="1"/>
  <c r="D1509" i="11"/>
  <c r="C1509" i="11"/>
  <c r="B1509" i="11"/>
  <c r="E1508" i="11"/>
  <c r="L1508" i="11" s="1"/>
  <c r="D1508" i="11"/>
  <c r="C1508" i="11"/>
  <c r="B1508" i="11"/>
  <c r="E1507" i="11"/>
  <c r="L1507" i="11" s="1"/>
  <c r="D1507" i="11"/>
  <c r="C1507" i="11"/>
  <c r="B1507" i="11"/>
  <c r="E1506" i="11"/>
  <c r="L1506" i="11" s="1"/>
  <c r="D1506" i="11"/>
  <c r="C1506" i="11"/>
  <c r="B1506" i="11"/>
  <c r="E1505" i="11"/>
  <c r="L1505" i="11" s="1"/>
  <c r="D1505" i="11"/>
  <c r="C1505" i="11"/>
  <c r="B1505" i="11"/>
  <c r="E1504" i="11"/>
  <c r="L1504" i="11" s="1"/>
  <c r="D1504" i="11"/>
  <c r="C1504" i="11"/>
  <c r="B1504" i="11"/>
  <c r="E1503" i="11"/>
  <c r="L1503" i="11" s="1"/>
  <c r="D1503" i="11"/>
  <c r="C1503" i="11"/>
  <c r="B1503" i="11"/>
  <c r="E1502" i="11"/>
  <c r="L1502" i="11" s="1"/>
  <c r="D1502" i="11"/>
  <c r="C1502" i="11"/>
  <c r="B1502" i="11"/>
  <c r="E1501" i="11"/>
  <c r="L1501" i="11" s="1"/>
  <c r="D1501" i="11"/>
  <c r="C1501" i="11"/>
  <c r="B1501" i="11"/>
  <c r="E1500" i="11"/>
  <c r="L1500" i="11" s="1"/>
  <c r="D1500" i="11"/>
  <c r="C1500" i="11"/>
  <c r="B1500" i="11"/>
  <c r="E1499" i="11"/>
  <c r="L1499" i="11" s="1"/>
  <c r="D1499" i="11"/>
  <c r="C1499" i="11"/>
  <c r="B1499" i="11"/>
  <c r="E1498" i="11"/>
  <c r="L1498" i="11" s="1"/>
  <c r="D1498" i="11"/>
  <c r="C1498" i="11"/>
  <c r="B1498" i="11"/>
  <c r="E1497" i="11"/>
  <c r="L1497" i="11" s="1"/>
  <c r="D1497" i="11"/>
  <c r="C1497" i="11"/>
  <c r="B1497" i="11"/>
  <c r="E1496" i="11"/>
  <c r="L1496" i="11" s="1"/>
  <c r="D1496" i="11"/>
  <c r="C1496" i="11"/>
  <c r="B1496" i="11"/>
  <c r="E1495" i="11"/>
  <c r="L1495" i="11" s="1"/>
  <c r="D1495" i="11"/>
  <c r="C1495" i="11"/>
  <c r="B1495" i="11"/>
  <c r="E1494" i="11"/>
  <c r="L1494" i="11" s="1"/>
  <c r="D1494" i="11"/>
  <c r="C1494" i="11"/>
  <c r="B1494" i="11"/>
  <c r="E1493" i="11"/>
  <c r="L1493" i="11" s="1"/>
  <c r="D1493" i="11"/>
  <c r="C1493" i="11"/>
  <c r="B1493" i="11"/>
  <c r="E1492" i="11"/>
  <c r="L1492" i="11" s="1"/>
  <c r="D1492" i="11"/>
  <c r="C1492" i="11"/>
  <c r="B1492" i="11"/>
  <c r="E1491" i="11"/>
  <c r="L1491" i="11" s="1"/>
  <c r="D1491" i="11"/>
  <c r="C1491" i="11"/>
  <c r="B1491" i="11"/>
  <c r="E1490" i="11"/>
  <c r="L1490" i="11" s="1"/>
  <c r="D1490" i="11"/>
  <c r="C1490" i="11"/>
  <c r="B1490" i="11"/>
  <c r="E1489" i="11"/>
  <c r="L1489" i="11" s="1"/>
  <c r="D1489" i="11"/>
  <c r="C1489" i="11"/>
  <c r="B1489" i="11"/>
  <c r="E1488" i="11"/>
  <c r="L1488" i="11" s="1"/>
  <c r="D1488" i="11"/>
  <c r="C1488" i="11"/>
  <c r="B1488" i="11"/>
  <c r="E1487" i="11"/>
  <c r="L1487" i="11" s="1"/>
  <c r="D1487" i="11"/>
  <c r="C1487" i="11"/>
  <c r="B1487" i="11"/>
  <c r="E1486" i="11"/>
  <c r="L1486" i="11" s="1"/>
  <c r="D1486" i="11"/>
  <c r="C1486" i="11"/>
  <c r="B1486" i="11"/>
  <c r="E1485" i="11"/>
  <c r="L1485" i="11" s="1"/>
  <c r="D1485" i="11"/>
  <c r="C1485" i="11"/>
  <c r="B1485" i="11"/>
  <c r="E1484" i="11"/>
  <c r="L1484" i="11" s="1"/>
  <c r="D1484" i="11"/>
  <c r="C1484" i="11"/>
  <c r="B1484" i="11"/>
  <c r="E1483" i="11"/>
  <c r="L1483" i="11" s="1"/>
  <c r="D1483" i="11"/>
  <c r="C1483" i="11"/>
  <c r="B1483" i="11"/>
  <c r="E1482" i="11"/>
  <c r="L1482" i="11" s="1"/>
  <c r="D1482" i="11"/>
  <c r="C1482" i="11"/>
  <c r="B1482" i="11"/>
  <c r="E1481" i="11"/>
  <c r="L1481" i="11" s="1"/>
  <c r="D1481" i="11"/>
  <c r="C1481" i="11"/>
  <c r="B1481" i="11"/>
  <c r="E1480" i="11"/>
  <c r="L1480" i="11" s="1"/>
  <c r="D1480" i="11"/>
  <c r="C1480" i="11"/>
  <c r="B1480" i="11"/>
  <c r="E1479" i="11"/>
  <c r="L1479" i="11" s="1"/>
  <c r="D1479" i="11"/>
  <c r="C1479" i="11"/>
  <c r="B1479" i="11"/>
  <c r="E1478" i="11"/>
  <c r="L1478" i="11" s="1"/>
  <c r="D1478" i="11"/>
  <c r="C1478" i="11"/>
  <c r="B1478" i="11"/>
  <c r="E1477" i="11"/>
  <c r="L1477" i="11" s="1"/>
  <c r="D1477" i="11"/>
  <c r="C1477" i="11"/>
  <c r="B1477" i="11"/>
  <c r="E1476" i="11"/>
  <c r="L1476" i="11" s="1"/>
  <c r="D1476" i="11"/>
  <c r="C1476" i="11"/>
  <c r="B1476" i="11"/>
  <c r="E1475" i="11"/>
  <c r="L1475" i="11" s="1"/>
  <c r="D1475" i="11"/>
  <c r="C1475" i="11"/>
  <c r="B1475" i="11"/>
  <c r="E1474" i="11"/>
  <c r="L1474" i="11" s="1"/>
  <c r="D1474" i="11"/>
  <c r="C1474" i="11"/>
  <c r="B1474" i="11"/>
  <c r="E1473" i="11"/>
  <c r="L1473" i="11" s="1"/>
  <c r="D1473" i="11"/>
  <c r="C1473" i="11"/>
  <c r="B1473" i="11"/>
  <c r="E1472" i="11"/>
  <c r="L1472" i="11" s="1"/>
  <c r="D1472" i="11"/>
  <c r="C1472" i="11"/>
  <c r="B1472" i="11"/>
  <c r="E1471" i="11"/>
  <c r="L1471" i="11" s="1"/>
  <c r="D1471" i="11"/>
  <c r="C1471" i="11"/>
  <c r="B1471" i="11"/>
  <c r="E1470" i="11"/>
  <c r="L1470" i="11" s="1"/>
  <c r="D1470" i="11"/>
  <c r="C1470" i="11"/>
  <c r="B1470" i="11"/>
  <c r="E1469" i="11"/>
  <c r="L1469" i="11" s="1"/>
  <c r="D1469" i="11"/>
  <c r="C1469" i="11"/>
  <c r="B1469" i="11"/>
  <c r="E1468" i="11"/>
  <c r="L1468" i="11" s="1"/>
  <c r="D1468" i="11"/>
  <c r="C1468" i="11"/>
  <c r="B1468" i="11"/>
  <c r="E1467" i="11"/>
  <c r="L1467" i="11" s="1"/>
  <c r="D1467" i="11"/>
  <c r="C1467" i="11"/>
  <c r="B1467" i="11"/>
  <c r="E1466" i="11"/>
  <c r="L1466" i="11" s="1"/>
  <c r="D1466" i="11"/>
  <c r="C1466" i="11"/>
  <c r="B1466" i="11"/>
  <c r="E1465" i="11"/>
  <c r="L1465" i="11" s="1"/>
  <c r="D1465" i="11"/>
  <c r="C1465" i="11"/>
  <c r="B1465" i="11"/>
  <c r="E1464" i="11"/>
  <c r="L1464" i="11" s="1"/>
  <c r="D1464" i="11"/>
  <c r="C1464" i="11"/>
  <c r="B1464" i="11"/>
  <c r="E1463" i="11"/>
  <c r="L1463" i="11" s="1"/>
  <c r="D1463" i="11"/>
  <c r="C1463" i="11"/>
  <c r="B1463" i="11"/>
  <c r="E1462" i="11"/>
  <c r="L1462" i="11" s="1"/>
  <c r="D1462" i="11"/>
  <c r="C1462" i="11"/>
  <c r="B1462" i="11"/>
  <c r="E1461" i="11"/>
  <c r="L1461" i="11" s="1"/>
  <c r="D1461" i="11"/>
  <c r="C1461" i="11"/>
  <c r="B1461" i="11"/>
  <c r="E1460" i="11"/>
  <c r="L1460" i="11" s="1"/>
  <c r="D1460" i="11"/>
  <c r="C1460" i="11"/>
  <c r="B1460" i="11"/>
  <c r="E1459" i="11"/>
  <c r="L1459" i="11" s="1"/>
  <c r="D1459" i="11"/>
  <c r="C1459" i="11"/>
  <c r="B1459" i="11"/>
  <c r="E1458" i="11"/>
  <c r="L1458" i="11" s="1"/>
  <c r="D1458" i="11"/>
  <c r="C1458" i="11"/>
  <c r="B1458" i="11"/>
  <c r="E1457" i="11"/>
  <c r="L1457" i="11" s="1"/>
  <c r="D1457" i="11"/>
  <c r="C1457" i="11"/>
  <c r="B1457" i="11"/>
  <c r="E1456" i="11"/>
  <c r="L1456" i="11" s="1"/>
  <c r="D1456" i="11"/>
  <c r="C1456" i="11"/>
  <c r="B1456" i="11"/>
  <c r="E1455" i="11"/>
  <c r="L1455" i="11" s="1"/>
  <c r="D1455" i="11"/>
  <c r="C1455" i="11"/>
  <c r="B1455" i="11"/>
  <c r="E1454" i="11"/>
  <c r="L1454" i="11" s="1"/>
  <c r="D1454" i="11"/>
  <c r="C1454" i="11"/>
  <c r="B1454" i="11"/>
  <c r="E1453" i="11"/>
  <c r="L1453" i="11" s="1"/>
  <c r="D1453" i="11"/>
  <c r="C1453" i="11"/>
  <c r="B1453" i="11"/>
  <c r="E1452" i="11"/>
  <c r="L1452" i="11" s="1"/>
  <c r="D1452" i="11"/>
  <c r="C1452" i="11"/>
  <c r="B1452" i="11"/>
  <c r="E1451" i="11"/>
  <c r="L1451" i="11" s="1"/>
  <c r="D1451" i="11"/>
  <c r="C1451" i="11"/>
  <c r="B1451" i="11"/>
  <c r="E1450" i="11"/>
  <c r="L1450" i="11" s="1"/>
  <c r="D1450" i="11"/>
  <c r="C1450" i="11"/>
  <c r="B1450" i="11"/>
  <c r="E1449" i="11"/>
  <c r="L1449" i="11" s="1"/>
  <c r="D1449" i="11"/>
  <c r="C1449" i="11"/>
  <c r="B1449" i="11"/>
  <c r="E1448" i="11"/>
  <c r="L1448" i="11" s="1"/>
  <c r="D1448" i="11"/>
  <c r="C1448" i="11"/>
  <c r="B1448" i="11"/>
  <c r="E1447" i="11"/>
  <c r="L1447" i="11" s="1"/>
  <c r="D1447" i="11"/>
  <c r="C1447" i="11"/>
  <c r="B1447" i="11"/>
  <c r="E1446" i="11"/>
  <c r="L1446" i="11" s="1"/>
  <c r="D1446" i="11"/>
  <c r="C1446" i="11"/>
  <c r="B1446" i="11"/>
  <c r="E1445" i="11"/>
  <c r="L1445" i="11" s="1"/>
  <c r="D1445" i="11"/>
  <c r="C1445" i="11"/>
  <c r="B1445" i="11"/>
  <c r="E1444" i="11"/>
  <c r="L1444" i="11" s="1"/>
  <c r="D1444" i="11"/>
  <c r="C1444" i="11"/>
  <c r="B1444" i="11"/>
  <c r="E1443" i="11"/>
  <c r="L1443" i="11" s="1"/>
  <c r="D1443" i="11"/>
  <c r="C1443" i="11"/>
  <c r="B1443" i="11"/>
  <c r="E1442" i="11"/>
  <c r="L1442" i="11" s="1"/>
  <c r="D1442" i="11"/>
  <c r="C1442" i="11"/>
  <c r="B1442" i="11"/>
  <c r="E1441" i="11"/>
  <c r="L1441" i="11" s="1"/>
  <c r="D1441" i="11"/>
  <c r="C1441" i="11"/>
  <c r="B1441" i="11"/>
  <c r="E1440" i="11"/>
  <c r="L1440" i="11" s="1"/>
  <c r="D1440" i="11"/>
  <c r="C1440" i="11"/>
  <c r="B1440" i="11"/>
  <c r="E1439" i="11"/>
  <c r="L1439" i="11" s="1"/>
  <c r="D1439" i="11"/>
  <c r="C1439" i="11"/>
  <c r="B1439" i="11"/>
  <c r="E1438" i="11"/>
  <c r="L1438" i="11" s="1"/>
  <c r="D1438" i="11"/>
  <c r="C1438" i="11"/>
  <c r="B1438" i="11"/>
  <c r="E1437" i="11"/>
  <c r="L1437" i="11" s="1"/>
  <c r="D1437" i="11"/>
  <c r="C1437" i="11"/>
  <c r="B1437" i="11"/>
  <c r="E1436" i="11"/>
  <c r="L1436" i="11" s="1"/>
  <c r="D1436" i="11"/>
  <c r="C1436" i="11"/>
  <c r="B1436" i="11"/>
  <c r="E1435" i="11"/>
  <c r="L1435" i="11" s="1"/>
  <c r="D1435" i="11"/>
  <c r="C1435" i="11"/>
  <c r="B1435" i="11"/>
  <c r="E1434" i="11"/>
  <c r="L1434" i="11" s="1"/>
  <c r="D1434" i="11"/>
  <c r="C1434" i="11"/>
  <c r="B1434" i="11"/>
  <c r="E1433" i="11"/>
  <c r="L1433" i="11" s="1"/>
  <c r="D1433" i="11"/>
  <c r="C1433" i="11"/>
  <c r="B1433" i="11"/>
  <c r="E1432" i="11"/>
  <c r="L1432" i="11" s="1"/>
  <c r="D1432" i="11"/>
  <c r="C1432" i="11"/>
  <c r="B1432" i="11"/>
  <c r="E1431" i="11"/>
  <c r="L1431" i="11" s="1"/>
  <c r="D1431" i="11"/>
  <c r="C1431" i="11"/>
  <c r="B1431" i="11"/>
  <c r="E1430" i="11"/>
  <c r="L1430" i="11" s="1"/>
  <c r="D1430" i="11"/>
  <c r="C1430" i="11"/>
  <c r="B1430" i="11"/>
  <c r="E1429" i="11"/>
  <c r="L1429" i="11" s="1"/>
  <c r="D1429" i="11"/>
  <c r="C1429" i="11"/>
  <c r="B1429" i="11"/>
  <c r="E1428" i="11"/>
  <c r="L1428" i="11" s="1"/>
  <c r="D1428" i="11"/>
  <c r="C1428" i="11"/>
  <c r="B1428" i="11"/>
  <c r="E1427" i="11"/>
  <c r="L1427" i="11" s="1"/>
  <c r="D1427" i="11"/>
  <c r="C1427" i="11"/>
  <c r="B1427" i="11"/>
  <c r="E1426" i="11"/>
  <c r="L1426" i="11" s="1"/>
  <c r="D1426" i="11"/>
  <c r="C1426" i="11"/>
  <c r="B1426" i="11"/>
  <c r="E1425" i="11"/>
  <c r="L1425" i="11" s="1"/>
  <c r="D1425" i="11"/>
  <c r="C1425" i="11"/>
  <c r="B1425" i="11"/>
  <c r="E1424" i="11"/>
  <c r="L1424" i="11" s="1"/>
  <c r="D1424" i="11"/>
  <c r="C1424" i="11"/>
  <c r="B1424" i="11"/>
  <c r="E1423" i="11"/>
  <c r="L1423" i="11" s="1"/>
  <c r="D1423" i="11"/>
  <c r="C1423" i="11"/>
  <c r="B1423" i="11"/>
  <c r="E1422" i="11"/>
  <c r="L1422" i="11" s="1"/>
  <c r="D1422" i="11"/>
  <c r="C1422" i="11"/>
  <c r="B1422" i="11"/>
  <c r="E1421" i="11"/>
  <c r="L1421" i="11" s="1"/>
  <c r="D1421" i="11"/>
  <c r="C1421" i="11"/>
  <c r="B1421" i="11"/>
  <c r="E1420" i="11"/>
  <c r="L1420" i="11" s="1"/>
  <c r="D1420" i="11"/>
  <c r="C1420" i="11"/>
  <c r="B1420" i="11"/>
  <c r="E1419" i="11"/>
  <c r="L1419" i="11" s="1"/>
  <c r="D1419" i="11"/>
  <c r="C1419" i="11"/>
  <c r="B1419" i="11"/>
  <c r="E1418" i="11"/>
  <c r="L1418" i="11" s="1"/>
  <c r="D1418" i="11"/>
  <c r="C1418" i="11"/>
  <c r="B1418" i="11"/>
  <c r="E1417" i="11"/>
  <c r="L1417" i="11" s="1"/>
  <c r="D1417" i="11"/>
  <c r="C1417" i="11"/>
  <c r="B1417" i="11"/>
  <c r="E1416" i="11"/>
  <c r="L1416" i="11" s="1"/>
  <c r="D1416" i="11"/>
  <c r="C1416" i="11"/>
  <c r="B1416" i="11"/>
  <c r="E1415" i="11"/>
  <c r="L1415" i="11" s="1"/>
  <c r="D1415" i="11"/>
  <c r="C1415" i="11"/>
  <c r="B1415" i="11"/>
  <c r="E1414" i="11"/>
  <c r="L1414" i="11" s="1"/>
  <c r="D1414" i="11"/>
  <c r="C1414" i="11"/>
  <c r="B1414" i="11"/>
  <c r="E1413" i="11"/>
  <c r="L1413" i="11" s="1"/>
  <c r="D1413" i="11"/>
  <c r="C1413" i="11"/>
  <c r="B1413" i="11"/>
  <c r="E1412" i="11"/>
  <c r="L1412" i="11" s="1"/>
  <c r="D1412" i="11"/>
  <c r="C1412" i="11"/>
  <c r="B1412" i="11"/>
  <c r="E1411" i="11"/>
  <c r="L1411" i="11" s="1"/>
  <c r="D1411" i="11"/>
  <c r="C1411" i="11"/>
  <c r="B1411" i="11"/>
  <c r="E1410" i="11"/>
  <c r="L1410" i="11" s="1"/>
  <c r="D1410" i="11"/>
  <c r="C1410" i="11"/>
  <c r="B1410" i="11"/>
  <c r="E1409" i="11"/>
  <c r="L1409" i="11" s="1"/>
  <c r="D1409" i="11"/>
  <c r="C1409" i="11"/>
  <c r="B1409" i="11"/>
  <c r="E1408" i="11"/>
  <c r="L1408" i="11" s="1"/>
  <c r="D1408" i="11"/>
  <c r="C1408" i="11"/>
  <c r="B1408" i="11"/>
  <c r="E1407" i="11"/>
  <c r="L1407" i="11" s="1"/>
  <c r="D1407" i="11"/>
  <c r="C1407" i="11"/>
  <c r="B1407" i="11"/>
  <c r="E1406" i="11"/>
  <c r="L1406" i="11" s="1"/>
  <c r="D1406" i="11"/>
  <c r="C1406" i="11"/>
  <c r="B1406" i="11"/>
  <c r="E1405" i="11"/>
  <c r="L1405" i="11" s="1"/>
  <c r="D1405" i="11"/>
  <c r="C1405" i="11"/>
  <c r="B1405" i="11"/>
  <c r="E1404" i="11"/>
  <c r="L1404" i="11" s="1"/>
  <c r="D1404" i="11"/>
  <c r="C1404" i="11"/>
  <c r="B1404" i="11"/>
  <c r="E1403" i="11"/>
  <c r="L1403" i="11" s="1"/>
  <c r="D1403" i="11"/>
  <c r="C1403" i="11"/>
  <c r="B1403" i="11"/>
  <c r="E1402" i="11"/>
  <c r="L1402" i="11" s="1"/>
  <c r="D1402" i="11"/>
  <c r="C1402" i="11"/>
  <c r="B1402" i="11"/>
  <c r="E1401" i="11"/>
  <c r="L1401" i="11" s="1"/>
  <c r="D1401" i="11"/>
  <c r="C1401" i="11"/>
  <c r="B1401" i="11"/>
  <c r="E1400" i="11"/>
  <c r="L1400" i="11" s="1"/>
  <c r="D1400" i="11"/>
  <c r="C1400" i="11"/>
  <c r="B1400" i="11"/>
  <c r="E1399" i="11"/>
  <c r="L1399" i="11" s="1"/>
  <c r="D1399" i="11"/>
  <c r="C1399" i="11"/>
  <c r="B1399" i="11"/>
  <c r="E1398" i="11"/>
  <c r="L1398" i="11" s="1"/>
  <c r="D1398" i="11"/>
  <c r="C1398" i="11"/>
  <c r="B1398" i="11"/>
  <c r="E1397" i="11"/>
  <c r="L1397" i="11" s="1"/>
  <c r="D1397" i="11"/>
  <c r="C1397" i="11"/>
  <c r="B1397" i="11"/>
  <c r="E1396" i="11"/>
  <c r="L1396" i="11" s="1"/>
  <c r="D1396" i="11"/>
  <c r="C1396" i="11"/>
  <c r="B1396" i="11"/>
  <c r="E1395" i="11"/>
  <c r="L1395" i="11" s="1"/>
  <c r="D1395" i="11"/>
  <c r="C1395" i="11"/>
  <c r="B1395" i="11"/>
  <c r="E1394" i="11"/>
  <c r="L1394" i="11" s="1"/>
  <c r="D1394" i="11"/>
  <c r="C1394" i="11"/>
  <c r="B1394" i="11"/>
  <c r="E1393" i="11"/>
  <c r="L1393" i="11" s="1"/>
  <c r="D1393" i="11"/>
  <c r="C1393" i="11"/>
  <c r="B1393" i="11"/>
  <c r="E1392" i="11"/>
  <c r="L1392" i="11" s="1"/>
  <c r="D1392" i="11"/>
  <c r="C1392" i="11"/>
  <c r="B1392" i="11"/>
  <c r="E1391" i="11"/>
  <c r="L1391" i="11" s="1"/>
  <c r="D1391" i="11"/>
  <c r="C1391" i="11"/>
  <c r="B1391" i="11"/>
  <c r="E1390" i="11"/>
  <c r="L1390" i="11" s="1"/>
  <c r="D1390" i="11"/>
  <c r="C1390" i="11"/>
  <c r="B1390" i="11"/>
  <c r="E1389" i="11"/>
  <c r="L1389" i="11" s="1"/>
  <c r="D1389" i="11"/>
  <c r="C1389" i="11"/>
  <c r="B1389" i="11"/>
  <c r="E1388" i="11"/>
  <c r="L1388" i="11" s="1"/>
  <c r="D1388" i="11"/>
  <c r="C1388" i="11"/>
  <c r="B1388" i="11"/>
  <c r="E1387" i="11"/>
  <c r="L1387" i="11" s="1"/>
  <c r="D1387" i="11"/>
  <c r="C1387" i="11"/>
  <c r="B1387" i="11"/>
  <c r="E1386" i="11"/>
  <c r="L1386" i="11" s="1"/>
  <c r="D1386" i="11"/>
  <c r="C1386" i="11"/>
  <c r="B1386" i="11"/>
  <c r="E1385" i="11"/>
  <c r="L1385" i="11" s="1"/>
  <c r="D1385" i="11"/>
  <c r="C1385" i="11"/>
  <c r="B1385" i="11"/>
  <c r="E1384" i="11"/>
  <c r="L1384" i="11" s="1"/>
  <c r="D1384" i="11"/>
  <c r="C1384" i="11"/>
  <c r="B1384" i="11"/>
  <c r="E1383" i="11"/>
  <c r="L1383" i="11" s="1"/>
  <c r="D1383" i="11"/>
  <c r="C1383" i="11"/>
  <c r="B1383" i="11"/>
  <c r="E1382" i="11"/>
  <c r="L1382" i="11" s="1"/>
  <c r="D1382" i="11"/>
  <c r="C1382" i="11"/>
  <c r="B1382" i="11"/>
  <c r="E1381" i="11"/>
  <c r="L1381" i="11" s="1"/>
  <c r="D1381" i="11"/>
  <c r="C1381" i="11"/>
  <c r="B1381" i="11"/>
  <c r="E1380" i="11"/>
  <c r="L1380" i="11" s="1"/>
  <c r="D1380" i="11"/>
  <c r="C1380" i="11"/>
  <c r="B1380" i="11"/>
  <c r="E1379" i="11"/>
  <c r="L1379" i="11" s="1"/>
  <c r="D1379" i="11"/>
  <c r="C1379" i="11"/>
  <c r="B1379" i="11"/>
  <c r="E1378" i="11"/>
  <c r="L1378" i="11" s="1"/>
  <c r="D1378" i="11"/>
  <c r="C1378" i="11"/>
  <c r="B1378" i="11"/>
  <c r="E1377" i="11"/>
  <c r="L1377" i="11" s="1"/>
  <c r="D1377" i="11"/>
  <c r="C1377" i="11"/>
  <c r="B1377" i="11"/>
  <c r="E1376" i="11"/>
  <c r="L1376" i="11" s="1"/>
  <c r="D1376" i="11"/>
  <c r="C1376" i="11"/>
  <c r="B1376" i="11"/>
  <c r="E1375" i="11"/>
  <c r="L1375" i="11" s="1"/>
  <c r="D1375" i="11"/>
  <c r="C1375" i="11"/>
  <c r="B1375" i="11"/>
  <c r="E1374" i="11"/>
  <c r="L1374" i="11" s="1"/>
  <c r="D1374" i="11"/>
  <c r="C1374" i="11"/>
  <c r="B1374" i="11"/>
  <c r="E1373" i="11"/>
  <c r="L1373" i="11" s="1"/>
  <c r="D1373" i="11"/>
  <c r="C1373" i="11"/>
  <c r="B1373" i="11"/>
  <c r="E1372" i="11"/>
  <c r="L1372" i="11" s="1"/>
  <c r="D1372" i="11"/>
  <c r="C1372" i="11"/>
  <c r="B1372" i="11"/>
  <c r="E1371" i="11"/>
  <c r="L1371" i="11" s="1"/>
  <c r="D1371" i="11"/>
  <c r="C1371" i="11"/>
  <c r="B1371" i="11"/>
  <c r="E1370" i="11"/>
  <c r="L1370" i="11" s="1"/>
  <c r="D1370" i="11"/>
  <c r="C1370" i="11"/>
  <c r="B1370" i="11"/>
  <c r="E1369" i="11"/>
  <c r="L1369" i="11" s="1"/>
  <c r="D1369" i="11"/>
  <c r="C1369" i="11"/>
  <c r="B1369" i="11"/>
  <c r="E1368" i="11"/>
  <c r="L1368" i="11" s="1"/>
  <c r="D1368" i="11"/>
  <c r="C1368" i="11"/>
  <c r="B1368" i="11"/>
  <c r="E1367" i="11"/>
  <c r="L1367" i="11" s="1"/>
  <c r="D1367" i="11"/>
  <c r="C1367" i="11"/>
  <c r="B1367" i="11"/>
  <c r="E1366" i="11"/>
  <c r="L1366" i="11" s="1"/>
  <c r="D1366" i="11"/>
  <c r="C1366" i="11"/>
  <c r="B1366" i="11"/>
  <c r="E1365" i="11"/>
  <c r="L1365" i="11" s="1"/>
  <c r="D1365" i="11"/>
  <c r="C1365" i="11"/>
  <c r="B1365" i="11"/>
  <c r="E1364" i="11"/>
  <c r="L1364" i="11" s="1"/>
  <c r="D1364" i="11"/>
  <c r="C1364" i="11"/>
  <c r="B1364" i="11"/>
  <c r="E1363" i="11"/>
  <c r="L1363" i="11" s="1"/>
  <c r="D1363" i="11"/>
  <c r="C1363" i="11"/>
  <c r="B1363" i="11"/>
  <c r="E1362" i="11"/>
  <c r="L1362" i="11" s="1"/>
  <c r="D1362" i="11"/>
  <c r="C1362" i="11"/>
  <c r="B1362" i="11"/>
  <c r="E1361" i="11"/>
  <c r="L1361" i="11" s="1"/>
  <c r="D1361" i="11"/>
  <c r="C1361" i="11"/>
  <c r="B1361" i="11"/>
  <c r="E1360" i="11"/>
  <c r="L1360" i="11" s="1"/>
  <c r="D1360" i="11"/>
  <c r="C1360" i="11"/>
  <c r="B1360" i="11"/>
  <c r="E1359" i="11"/>
  <c r="L1359" i="11" s="1"/>
  <c r="D1359" i="11"/>
  <c r="C1359" i="11"/>
  <c r="B1359" i="11"/>
  <c r="E1358" i="11"/>
  <c r="L1358" i="11" s="1"/>
  <c r="D1358" i="11"/>
  <c r="C1358" i="11"/>
  <c r="B1358" i="11"/>
  <c r="E1357" i="11"/>
  <c r="L1357" i="11" s="1"/>
  <c r="D1357" i="11"/>
  <c r="C1357" i="11"/>
  <c r="B1357" i="11"/>
  <c r="E1356" i="11"/>
  <c r="L1356" i="11" s="1"/>
  <c r="D1356" i="11"/>
  <c r="C1356" i="11"/>
  <c r="B1356" i="11"/>
  <c r="E1355" i="11"/>
  <c r="L1355" i="11" s="1"/>
  <c r="D1355" i="11"/>
  <c r="C1355" i="11"/>
  <c r="B1355" i="11"/>
  <c r="E1354" i="11"/>
  <c r="L1354" i="11" s="1"/>
  <c r="D1354" i="11"/>
  <c r="C1354" i="11"/>
  <c r="B1354" i="11"/>
  <c r="E1353" i="11"/>
  <c r="L1353" i="11" s="1"/>
  <c r="D1353" i="11"/>
  <c r="C1353" i="11"/>
  <c r="B1353" i="11"/>
  <c r="E1352" i="11"/>
  <c r="L1352" i="11" s="1"/>
  <c r="D1352" i="11"/>
  <c r="C1352" i="11"/>
  <c r="B1352" i="11"/>
  <c r="E1351" i="11"/>
  <c r="L1351" i="11" s="1"/>
  <c r="D1351" i="11"/>
  <c r="C1351" i="11"/>
  <c r="B1351" i="11"/>
  <c r="E1350" i="11"/>
  <c r="L1350" i="11" s="1"/>
  <c r="D1350" i="11"/>
  <c r="C1350" i="11"/>
  <c r="B1350" i="11"/>
  <c r="E1349" i="11"/>
  <c r="L1349" i="11" s="1"/>
  <c r="D1349" i="11"/>
  <c r="C1349" i="11"/>
  <c r="B1349" i="11"/>
  <c r="E1348" i="11"/>
  <c r="L1348" i="11" s="1"/>
  <c r="D1348" i="11"/>
  <c r="C1348" i="11"/>
  <c r="B1348" i="11"/>
  <c r="E1347" i="11"/>
  <c r="L1347" i="11" s="1"/>
  <c r="D1347" i="11"/>
  <c r="C1347" i="11"/>
  <c r="B1347" i="11"/>
  <c r="E1346" i="11"/>
  <c r="L1346" i="11" s="1"/>
  <c r="D1346" i="11"/>
  <c r="C1346" i="11"/>
  <c r="B1346" i="11"/>
  <c r="E1345" i="11"/>
  <c r="L1345" i="11" s="1"/>
  <c r="D1345" i="11"/>
  <c r="C1345" i="11"/>
  <c r="B1345" i="11"/>
  <c r="E1344" i="11"/>
  <c r="L1344" i="11" s="1"/>
  <c r="D1344" i="11"/>
  <c r="C1344" i="11"/>
  <c r="B1344" i="11"/>
  <c r="E1343" i="11"/>
  <c r="L1343" i="11" s="1"/>
  <c r="D1343" i="11"/>
  <c r="C1343" i="11"/>
  <c r="B1343" i="11"/>
  <c r="E1342" i="11"/>
  <c r="L1342" i="11" s="1"/>
  <c r="D1342" i="11"/>
  <c r="C1342" i="11"/>
  <c r="B1342" i="11"/>
  <c r="E1341" i="11"/>
  <c r="L1341" i="11" s="1"/>
  <c r="D1341" i="11"/>
  <c r="C1341" i="11"/>
  <c r="B1341" i="11"/>
  <c r="E1340" i="11"/>
  <c r="L1340" i="11" s="1"/>
  <c r="D1340" i="11"/>
  <c r="C1340" i="11"/>
  <c r="B1340" i="11"/>
  <c r="E1339" i="11"/>
  <c r="L1339" i="11" s="1"/>
  <c r="D1339" i="11"/>
  <c r="C1339" i="11"/>
  <c r="B1339" i="11"/>
  <c r="E1338" i="11"/>
  <c r="L1338" i="11" s="1"/>
  <c r="D1338" i="11"/>
  <c r="C1338" i="11"/>
  <c r="B1338" i="11"/>
  <c r="E1337" i="11"/>
  <c r="L1337" i="11" s="1"/>
  <c r="D1337" i="11"/>
  <c r="C1337" i="11"/>
  <c r="B1337" i="11"/>
  <c r="E1336" i="11"/>
  <c r="L1336" i="11" s="1"/>
  <c r="D1336" i="11"/>
  <c r="C1336" i="11"/>
  <c r="B1336" i="11"/>
  <c r="E1335" i="11"/>
  <c r="L1335" i="11" s="1"/>
  <c r="D1335" i="11"/>
  <c r="C1335" i="11"/>
  <c r="B1335" i="11"/>
  <c r="E1334" i="11"/>
  <c r="L1334" i="11" s="1"/>
  <c r="D1334" i="11"/>
  <c r="C1334" i="11"/>
  <c r="B1334" i="11"/>
  <c r="E1333" i="11"/>
  <c r="L1333" i="11" s="1"/>
  <c r="D1333" i="11"/>
  <c r="C1333" i="11"/>
  <c r="B1333" i="11"/>
  <c r="E1332" i="11"/>
  <c r="L1332" i="11" s="1"/>
  <c r="D1332" i="11"/>
  <c r="C1332" i="11"/>
  <c r="B1332" i="11"/>
  <c r="E1331" i="11"/>
  <c r="L1331" i="11" s="1"/>
  <c r="D1331" i="11"/>
  <c r="C1331" i="11"/>
  <c r="B1331" i="11"/>
  <c r="E1330" i="11"/>
  <c r="L1330" i="11" s="1"/>
  <c r="D1330" i="11"/>
  <c r="C1330" i="11"/>
  <c r="B1330" i="11"/>
  <c r="E1329" i="11"/>
  <c r="L1329" i="11" s="1"/>
  <c r="D1329" i="11"/>
  <c r="C1329" i="11"/>
  <c r="B1329" i="11"/>
  <c r="E1328" i="11"/>
  <c r="L1328" i="11" s="1"/>
  <c r="D1328" i="11"/>
  <c r="C1328" i="11"/>
  <c r="B1328" i="11"/>
  <c r="E1327" i="11"/>
  <c r="L1327" i="11" s="1"/>
  <c r="D1327" i="11"/>
  <c r="C1327" i="11"/>
  <c r="B1327" i="11"/>
  <c r="E1326" i="11"/>
  <c r="L1326" i="11" s="1"/>
  <c r="D1326" i="11"/>
  <c r="C1326" i="11"/>
  <c r="B1326" i="11"/>
  <c r="E1325" i="11"/>
  <c r="L1325" i="11" s="1"/>
  <c r="D1325" i="11"/>
  <c r="C1325" i="11"/>
  <c r="B1325" i="11"/>
  <c r="E1324" i="11"/>
  <c r="L1324" i="11" s="1"/>
  <c r="D1324" i="11"/>
  <c r="C1324" i="11"/>
  <c r="B1324" i="11"/>
  <c r="E1323" i="11"/>
  <c r="L1323" i="11" s="1"/>
  <c r="D1323" i="11"/>
  <c r="C1323" i="11"/>
  <c r="B1323" i="11"/>
  <c r="E1322" i="11"/>
  <c r="L1322" i="11" s="1"/>
  <c r="D1322" i="11"/>
  <c r="C1322" i="11"/>
  <c r="B1322" i="11"/>
  <c r="E1321" i="11"/>
  <c r="L1321" i="11" s="1"/>
  <c r="D1321" i="11"/>
  <c r="C1321" i="11"/>
  <c r="B1321" i="11"/>
  <c r="E1320" i="11"/>
  <c r="L1320" i="11" s="1"/>
  <c r="D1320" i="11"/>
  <c r="C1320" i="11"/>
  <c r="B1320" i="11"/>
  <c r="E1319" i="11"/>
  <c r="L1319" i="11" s="1"/>
  <c r="D1319" i="11"/>
  <c r="C1319" i="11"/>
  <c r="B1319" i="11"/>
  <c r="E1318" i="11"/>
  <c r="L1318" i="11" s="1"/>
  <c r="D1318" i="11"/>
  <c r="C1318" i="11"/>
  <c r="B1318" i="11"/>
  <c r="E1317" i="11"/>
  <c r="L1317" i="11" s="1"/>
  <c r="D1317" i="11"/>
  <c r="C1317" i="11"/>
  <c r="B1317" i="11"/>
  <c r="E1316" i="11"/>
  <c r="L1316" i="11" s="1"/>
  <c r="D1316" i="11"/>
  <c r="C1316" i="11"/>
  <c r="B1316" i="11"/>
  <c r="E1315" i="11"/>
  <c r="L1315" i="11" s="1"/>
  <c r="D1315" i="11"/>
  <c r="C1315" i="11"/>
  <c r="B1315" i="11"/>
  <c r="E1314" i="11"/>
  <c r="L1314" i="11" s="1"/>
  <c r="D1314" i="11"/>
  <c r="C1314" i="11"/>
  <c r="B1314" i="11"/>
  <c r="E1313" i="11"/>
  <c r="L1313" i="11" s="1"/>
  <c r="D1313" i="11"/>
  <c r="C1313" i="11"/>
  <c r="B1313" i="11"/>
  <c r="E1312" i="11"/>
  <c r="L1312" i="11" s="1"/>
  <c r="D1312" i="11"/>
  <c r="C1312" i="11"/>
  <c r="B1312" i="11"/>
  <c r="E1311" i="11"/>
  <c r="L1311" i="11" s="1"/>
  <c r="D1311" i="11"/>
  <c r="C1311" i="11"/>
  <c r="B1311" i="11"/>
  <c r="E1310" i="11"/>
  <c r="L1310" i="11" s="1"/>
  <c r="D1310" i="11"/>
  <c r="C1310" i="11"/>
  <c r="B1310" i="11"/>
  <c r="E1309" i="11"/>
  <c r="L1309" i="11" s="1"/>
  <c r="D1309" i="11"/>
  <c r="C1309" i="11"/>
  <c r="B1309" i="11"/>
  <c r="E1308" i="11"/>
  <c r="L1308" i="11" s="1"/>
  <c r="D1308" i="11"/>
  <c r="C1308" i="11"/>
  <c r="B1308" i="11"/>
  <c r="E1307" i="11"/>
  <c r="L1307" i="11" s="1"/>
  <c r="D1307" i="11"/>
  <c r="C1307" i="11"/>
  <c r="B1307" i="11"/>
  <c r="E1306" i="11"/>
  <c r="L1306" i="11" s="1"/>
  <c r="D1306" i="11"/>
  <c r="C1306" i="11"/>
  <c r="B1306" i="11"/>
  <c r="E1305" i="11"/>
  <c r="L1305" i="11" s="1"/>
  <c r="D1305" i="11"/>
  <c r="C1305" i="11"/>
  <c r="B1305" i="11"/>
  <c r="E1304" i="11"/>
  <c r="L1304" i="11" s="1"/>
  <c r="D1304" i="11"/>
  <c r="C1304" i="11"/>
  <c r="B1304" i="11"/>
  <c r="E1303" i="11"/>
  <c r="L1303" i="11" s="1"/>
  <c r="D1303" i="11"/>
  <c r="C1303" i="11"/>
  <c r="B1303" i="11"/>
  <c r="E1302" i="11"/>
  <c r="L1302" i="11" s="1"/>
  <c r="D1302" i="11"/>
  <c r="C1302" i="11"/>
  <c r="B1302" i="11"/>
  <c r="E1301" i="11"/>
  <c r="L1301" i="11" s="1"/>
  <c r="D1301" i="11"/>
  <c r="C1301" i="11"/>
  <c r="B1301" i="11"/>
  <c r="E1300" i="11"/>
  <c r="L1300" i="11" s="1"/>
  <c r="D1300" i="11"/>
  <c r="C1300" i="11"/>
  <c r="B1300" i="11"/>
  <c r="E1299" i="11"/>
  <c r="L1299" i="11" s="1"/>
  <c r="D1299" i="11"/>
  <c r="C1299" i="11"/>
  <c r="B1299" i="11"/>
  <c r="L1298" i="11"/>
  <c r="E1298" i="11"/>
  <c r="D1298" i="11"/>
  <c r="C1298" i="11"/>
  <c r="B1298" i="11"/>
  <c r="E1297" i="11"/>
  <c r="L1297" i="11" s="1"/>
  <c r="D1297" i="11"/>
  <c r="C1297" i="11"/>
  <c r="B1297" i="11"/>
  <c r="E1296" i="11"/>
  <c r="L1296" i="11" s="1"/>
  <c r="D1296" i="11"/>
  <c r="C1296" i="11"/>
  <c r="B1296" i="11"/>
  <c r="E1295" i="11"/>
  <c r="L1295" i="11" s="1"/>
  <c r="D1295" i="11"/>
  <c r="C1295" i="11"/>
  <c r="B1295" i="11"/>
  <c r="E1294" i="11"/>
  <c r="L1294" i="11" s="1"/>
  <c r="D1294" i="11"/>
  <c r="C1294" i="11"/>
  <c r="B1294" i="11"/>
  <c r="E1293" i="11"/>
  <c r="L1293" i="11" s="1"/>
  <c r="D1293" i="11"/>
  <c r="C1293" i="11"/>
  <c r="B1293" i="11"/>
  <c r="E1292" i="11"/>
  <c r="L1292" i="11" s="1"/>
  <c r="D1292" i="11"/>
  <c r="C1292" i="11"/>
  <c r="B1292" i="11"/>
  <c r="E1291" i="11"/>
  <c r="L1291" i="11" s="1"/>
  <c r="D1291" i="11"/>
  <c r="C1291" i="11"/>
  <c r="B1291" i="11"/>
  <c r="E1290" i="11"/>
  <c r="L1290" i="11" s="1"/>
  <c r="D1290" i="11"/>
  <c r="C1290" i="11"/>
  <c r="B1290" i="11"/>
  <c r="E1289" i="11"/>
  <c r="L1289" i="11" s="1"/>
  <c r="D1289" i="11"/>
  <c r="C1289" i="11"/>
  <c r="B1289" i="11"/>
  <c r="E1288" i="11"/>
  <c r="L1288" i="11" s="1"/>
  <c r="D1288" i="11"/>
  <c r="C1288" i="11"/>
  <c r="B1288" i="11"/>
  <c r="E1287" i="11"/>
  <c r="L1287" i="11" s="1"/>
  <c r="D1287" i="11"/>
  <c r="C1287" i="11"/>
  <c r="B1287" i="11"/>
  <c r="E1286" i="11"/>
  <c r="L1286" i="11" s="1"/>
  <c r="D1286" i="11"/>
  <c r="C1286" i="11"/>
  <c r="B1286" i="11"/>
  <c r="E1285" i="11"/>
  <c r="L1285" i="11" s="1"/>
  <c r="D1285" i="11"/>
  <c r="C1285" i="11"/>
  <c r="B1285" i="11"/>
  <c r="E1284" i="11"/>
  <c r="L1284" i="11" s="1"/>
  <c r="D1284" i="11"/>
  <c r="C1284" i="11"/>
  <c r="B1284" i="11"/>
  <c r="E1283" i="11"/>
  <c r="L1283" i="11" s="1"/>
  <c r="D1283" i="11"/>
  <c r="C1283" i="11"/>
  <c r="B1283" i="11"/>
  <c r="E1282" i="11"/>
  <c r="L1282" i="11" s="1"/>
  <c r="D1282" i="11"/>
  <c r="C1282" i="11"/>
  <c r="B1282" i="11"/>
  <c r="E1281" i="11"/>
  <c r="L1281" i="11" s="1"/>
  <c r="D1281" i="11"/>
  <c r="C1281" i="11"/>
  <c r="B1281" i="11"/>
  <c r="E1280" i="11"/>
  <c r="L1280" i="11" s="1"/>
  <c r="D1280" i="11"/>
  <c r="C1280" i="11"/>
  <c r="B1280" i="11"/>
  <c r="E1279" i="11"/>
  <c r="L1279" i="11" s="1"/>
  <c r="D1279" i="11"/>
  <c r="C1279" i="11"/>
  <c r="B1279" i="11"/>
  <c r="E1278" i="11"/>
  <c r="L1278" i="11" s="1"/>
  <c r="D1278" i="11"/>
  <c r="C1278" i="11"/>
  <c r="B1278" i="11"/>
  <c r="E1277" i="11"/>
  <c r="L1277" i="11" s="1"/>
  <c r="D1277" i="11"/>
  <c r="C1277" i="11"/>
  <c r="B1277" i="11"/>
  <c r="E1276" i="11"/>
  <c r="L1276" i="11" s="1"/>
  <c r="D1276" i="11"/>
  <c r="C1276" i="11"/>
  <c r="B1276" i="11"/>
  <c r="E1275" i="11"/>
  <c r="L1275" i="11" s="1"/>
  <c r="D1275" i="11"/>
  <c r="C1275" i="11"/>
  <c r="B1275" i="11"/>
  <c r="E1274" i="11"/>
  <c r="L1274" i="11" s="1"/>
  <c r="D1274" i="11"/>
  <c r="C1274" i="11"/>
  <c r="B1274" i="11"/>
  <c r="E1273" i="11"/>
  <c r="L1273" i="11" s="1"/>
  <c r="D1273" i="11"/>
  <c r="C1273" i="11"/>
  <c r="B1273" i="11"/>
  <c r="E1272" i="11"/>
  <c r="L1272" i="11" s="1"/>
  <c r="D1272" i="11"/>
  <c r="C1272" i="11"/>
  <c r="B1272" i="11"/>
  <c r="E1271" i="11"/>
  <c r="L1271" i="11" s="1"/>
  <c r="D1271" i="11"/>
  <c r="C1271" i="11"/>
  <c r="B1271" i="11"/>
  <c r="E1270" i="11"/>
  <c r="L1270" i="11" s="1"/>
  <c r="D1270" i="11"/>
  <c r="C1270" i="11"/>
  <c r="B1270" i="11"/>
  <c r="E1269" i="11"/>
  <c r="L1269" i="11" s="1"/>
  <c r="D1269" i="11"/>
  <c r="C1269" i="11"/>
  <c r="B1269" i="11"/>
  <c r="E1268" i="11"/>
  <c r="L1268" i="11" s="1"/>
  <c r="D1268" i="11"/>
  <c r="C1268" i="11"/>
  <c r="B1268" i="11"/>
  <c r="E1267" i="11"/>
  <c r="L1267" i="11" s="1"/>
  <c r="D1267" i="11"/>
  <c r="C1267" i="11"/>
  <c r="B1267" i="11"/>
  <c r="E1266" i="11"/>
  <c r="L1266" i="11" s="1"/>
  <c r="D1266" i="11"/>
  <c r="C1266" i="11"/>
  <c r="B1266" i="11"/>
  <c r="E1265" i="11"/>
  <c r="L1265" i="11" s="1"/>
  <c r="D1265" i="11"/>
  <c r="C1265" i="11"/>
  <c r="B1265" i="11"/>
  <c r="E1264" i="11"/>
  <c r="L1264" i="11" s="1"/>
  <c r="D1264" i="11"/>
  <c r="C1264" i="11"/>
  <c r="B1264" i="11"/>
  <c r="E1263" i="11"/>
  <c r="L1263" i="11" s="1"/>
  <c r="D1263" i="11"/>
  <c r="C1263" i="11"/>
  <c r="B1263" i="11"/>
  <c r="E1262" i="11"/>
  <c r="L1262" i="11" s="1"/>
  <c r="D1262" i="11"/>
  <c r="C1262" i="11"/>
  <c r="B1262" i="11"/>
  <c r="E1261" i="11"/>
  <c r="L1261" i="11" s="1"/>
  <c r="D1261" i="11"/>
  <c r="C1261" i="11"/>
  <c r="B1261" i="11"/>
  <c r="E1260" i="11"/>
  <c r="L1260" i="11" s="1"/>
  <c r="D1260" i="11"/>
  <c r="C1260" i="11"/>
  <c r="B1260" i="11"/>
  <c r="E1259" i="11"/>
  <c r="L1259" i="11" s="1"/>
  <c r="D1259" i="11"/>
  <c r="C1259" i="11"/>
  <c r="B1259" i="11"/>
  <c r="E1258" i="11"/>
  <c r="L1258" i="11" s="1"/>
  <c r="D1258" i="11"/>
  <c r="C1258" i="11"/>
  <c r="B1258" i="11"/>
  <c r="E1257" i="11"/>
  <c r="L1257" i="11" s="1"/>
  <c r="D1257" i="11"/>
  <c r="C1257" i="11"/>
  <c r="B1257" i="11"/>
  <c r="E1256" i="11"/>
  <c r="L1256" i="11" s="1"/>
  <c r="D1256" i="11"/>
  <c r="C1256" i="11"/>
  <c r="B1256" i="11"/>
  <c r="E1255" i="11"/>
  <c r="L1255" i="11" s="1"/>
  <c r="D1255" i="11"/>
  <c r="C1255" i="11"/>
  <c r="B1255" i="11"/>
  <c r="E1254" i="11"/>
  <c r="L1254" i="11" s="1"/>
  <c r="D1254" i="11"/>
  <c r="C1254" i="11"/>
  <c r="B1254" i="11"/>
  <c r="E1253" i="11"/>
  <c r="L1253" i="11" s="1"/>
  <c r="D1253" i="11"/>
  <c r="C1253" i="11"/>
  <c r="B1253" i="11"/>
  <c r="E1252" i="11"/>
  <c r="L1252" i="11" s="1"/>
  <c r="D1252" i="11"/>
  <c r="C1252" i="11"/>
  <c r="B1252" i="11"/>
  <c r="E1251" i="11"/>
  <c r="L1251" i="11" s="1"/>
  <c r="D1251" i="11"/>
  <c r="C1251" i="11"/>
  <c r="B1251" i="11"/>
  <c r="E1250" i="11"/>
  <c r="L1250" i="11" s="1"/>
  <c r="D1250" i="11"/>
  <c r="C1250" i="11"/>
  <c r="B1250" i="11"/>
  <c r="E1249" i="11"/>
  <c r="L1249" i="11" s="1"/>
  <c r="D1249" i="11"/>
  <c r="C1249" i="11"/>
  <c r="B1249" i="11"/>
  <c r="E1248" i="11"/>
  <c r="L1248" i="11" s="1"/>
  <c r="D1248" i="11"/>
  <c r="C1248" i="11"/>
  <c r="B1248" i="11"/>
  <c r="E1247" i="11"/>
  <c r="L1247" i="11" s="1"/>
  <c r="D1247" i="11"/>
  <c r="C1247" i="11"/>
  <c r="B1247" i="11"/>
  <c r="E1246" i="11"/>
  <c r="L1246" i="11" s="1"/>
  <c r="D1246" i="11"/>
  <c r="C1246" i="11"/>
  <c r="B1246" i="11"/>
  <c r="E1245" i="11"/>
  <c r="L1245" i="11" s="1"/>
  <c r="D1245" i="11"/>
  <c r="C1245" i="11"/>
  <c r="B1245" i="11"/>
  <c r="E1244" i="11"/>
  <c r="L1244" i="11" s="1"/>
  <c r="D1244" i="11"/>
  <c r="C1244" i="11"/>
  <c r="B1244" i="11"/>
  <c r="E1243" i="11"/>
  <c r="L1243" i="11" s="1"/>
  <c r="D1243" i="11"/>
  <c r="C1243" i="11"/>
  <c r="B1243" i="11"/>
  <c r="E1242" i="11"/>
  <c r="L1242" i="11" s="1"/>
  <c r="D1242" i="11"/>
  <c r="C1242" i="11"/>
  <c r="B1242" i="11"/>
  <c r="E1241" i="11"/>
  <c r="L1241" i="11" s="1"/>
  <c r="D1241" i="11"/>
  <c r="C1241" i="11"/>
  <c r="B1241" i="11"/>
  <c r="E1240" i="11"/>
  <c r="L1240" i="11" s="1"/>
  <c r="D1240" i="11"/>
  <c r="C1240" i="11"/>
  <c r="B1240" i="11"/>
  <c r="E1239" i="11"/>
  <c r="L1239" i="11" s="1"/>
  <c r="D1239" i="11"/>
  <c r="C1239" i="11"/>
  <c r="B1239" i="11"/>
  <c r="E1238" i="11"/>
  <c r="L1238" i="11" s="1"/>
  <c r="D1238" i="11"/>
  <c r="C1238" i="11"/>
  <c r="B1238" i="11"/>
  <c r="E1237" i="11"/>
  <c r="L1237" i="11" s="1"/>
  <c r="D1237" i="11"/>
  <c r="C1237" i="11"/>
  <c r="B1237" i="11"/>
  <c r="E1236" i="11"/>
  <c r="L1236" i="11" s="1"/>
  <c r="D1236" i="11"/>
  <c r="C1236" i="11"/>
  <c r="B1236" i="11"/>
  <c r="E1235" i="11"/>
  <c r="L1235" i="11" s="1"/>
  <c r="D1235" i="11"/>
  <c r="C1235" i="11"/>
  <c r="B1235" i="11"/>
  <c r="E1234" i="11"/>
  <c r="L1234" i="11" s="1"/>
  <c r="D1234" i="11"/>
  <c r="C1234" i="11"/>
  <c r="B1234" i="11"/>
  <c r="E1233" i="11"/>
  <c r="L1233" i="11" s="1"/>
  <c r="D1233" i="11"/>
  <c r="C1233" i="11"/>
  <c r="B1233" i="11"/>
  <c r="E1232" i="11"/>
  <c r="L1232" i="11" s="1"/>
  <c r="D1232" i="11"/>
  <c r="C1232" i="11"/>
  <c r="B1232" i="11"/>
  <c r="E1231" i="11"/>
  <c r="L1231" i="11" s="1"/>
  <c r="D1231" i="11"/>
  <c r="C1231" i="11"/>
  <c r="B1231" i="11"/>
  <c r="E1230" i="11"/>
  <c r="L1230" i="11" s="1"/>
  <c r="D1230" i="11"/>
  <c r="C1230" i="11"/>
  <c r="B1230" i="11"/>
  <c r="E1229" i="11"/>
  <c r="L1229" i="11" s="1"/>
  <c r="D1229" i="11"/>
  <c r="C1229" i="11"/>
  <c r="B1229" i="11"/>
  <c r="E1228" i="11"/>
  <c r="L1228" i="11" s="1"/>
  <c r="D1228" i="11"/>
  <c r="C1228" i="11"/>
  <c r="B1228" i="11"/>
  <c r="E1227" i="11"/>
  <c r="L1227" i="11" s="1"/>
  <c r="D1227" i="11"/>
  <c r="C1227" i="11"/>
  <c r="B1227" i="11"/>
  <c r="E1226" i="11"/>
  <c r="L1226" i="11" s="1"/>
  <c r="D1226" i="11"/>
  <c r="C1226" i="11"/>
  <c r="B1226" i="11"/>
  <c r="E1225" i="11"/>
  <c r="L1225" i="11" s="1"/>
  <c r="D1225" i="11"/>
  <c r="C1225" i="11"/>
  <c r="B1225" i="11"/>
  <c r="E1224" i="11"/>
  <c r="L1224" i="11" s="1"/>
  <c r="D1224" i="11"/>
  <c r="C1224" i="11"/>
  <c r="B1224" i="11"/>
  <c r="E1223" i="11"/>
  <c r="L1223" i="11" s="1"/>
  <c r="D1223" i="11"/>
  <c r="C1223" i="11"/>
  <c r="B1223" i="11"/>
  <c r="E1222" i="11"/>
  <c r="L1222" i="11" s="1"/>
  <c r="D1222" i="11"/>
  <c r="C1222" i="11"/>
  <c r="B1222" i="11"/>
  <c r="E1221" i="11"/>
  <c r="L1221" i="11" s="1"/>
  <c r="D1221" i="11"/>
  <c r="C1221" i="11"/>
  <c r="B1221" i="11"/>
  <c r="E1220" i="11"/>
  <c r="L1220" i="11" s="1"/>
  <c r="D1220" i="11"/>
  <c r="C1220" i="11"/>
  <c r="B1220" i="11"/>
  <c r="E1219" i="11"/>
  <c r="L1219" i="11" s="1"/>
  <c r="D1219" i="11"/>
  <c r="C1219" i="11"/>
  <c r="B1219" i="11"/>
  <c r="E1218" i="11"/>
  <c r="L1218" i="11" s="1"/>
  <c r="D1218" i="11"/>
  <c r="C1218" i="11"/>
  <c r="B1218" i="11"/>
  <c r="E1217" i="11"/>
  <c r="L1217" i="11" s="1"/>
  <c r="D1217" i="11"/>
  <c r="C1217" i="11"/>
  <c r="B1217" i="11"/>
  <c r="E1216" i="11"/>
  <c r="L1216" i="11" s="1"/>
  <c r="D1216" i="11"/>
  <c r="C1216" i="11"/>
  <c r="B1216" i="11"/>
  <c r="E1215" i="11"/>
  <c r="L1215" i="11" s="1"/>
  <c r="D1215" i="11"/>
  <c r="C1215" i="11"/>
  <c r="B1215" i="11"/>
  <c r="E1214" i="11"/>
  <c r="L1214" i="11" s="1"/>
  <c r="D1214" i="11"/>
  <c r="C1214" i="11"/>
  <c r="B1214" i="11"/>
  <c r="E1213" i="11"/>
  <c r="L1213" i="11" s="1"/>
  <c r="D1213" i="11"/>
  <c r="C1213" i="11"/>
  <c r="B1213" i="11"/>
  <c r="E1212" i="11"/>
  <c r="L1212" i="11" s="1"/>
  <c r="D1212" i="11"/>
  <c r="C1212" i="11"/>
  <c r="B1212" i="11"/>
  <c r="E1211" i="11"/>
  <c r="L1211" i="11" s="1"/>
  <c r="D1211" i="11"/>
  <c r="C1211" i="11"/>
  <c r="B1211" i="11"/>
  <c r="E1210" i="11"/>
  <c r="L1210" i="11" s="1"/>
  <c r="D1210" i="11"/>
  <c r="C1210" i="11"/>
  <c r="B1210" i="11"/>
  <c r="E1209" i="11"/>
  <c r="L1209" i="11" s="1"/>
  <c r="D1209" i="11"/>
  <c r="C1209" i="11"/>
  <c r="B1209" i="11"/>
  <c r="E1208" i="11"/>
  <c r="L1208" i="11" s="1"/>
  <c r="D1208" i="11"/>
  <c r="C1208" i="11"/>
  <c r="B1208" i="11"/>
  <c r="E1207" i="11"/>
  <c r="L1207" i="11" s="1"/>
  <c r="D1207" i="11"/>
  <c r="C1207" i="11"/>
  <c r="B1207" i="11"/>
  <c r="E1206" i="11"/>
  <c r="L1206" i="11" s="1"/>
  <c r="D1206" i="11"/>
  <c r="C1206" i="11"/>
  <c r="B1206" i="11"/>
  <c r="E1205" i="11"/>
  <c r="L1205" i="11" s="1"/>
  <c r="D1205" i="11"/>
  <c r="C1205" i="11"/>
  <c r="B1205" i="11"/>
  <c r="E1204" i="11"/>
  <c r="L1204" i="11" s="1"/>
  <c r="D1204" i="11"/>
  <c r="C1204" i="11"/>
  <c r="B1204" i="11"/>
  <c r="E1203" i="11"/>
  <c r="L1203" i="11" s="1"/>
  <c r="D1203" i="11"/>
  <c r="C1203" i="11"/>
  <c r="B1203" i="11"/>
  <c r="E1202" i="11"/>
  <c r="L1202" i="11" s="1"/>
  <c r="D1202" i="11"/>
  <c r="C1202" i="11"/>
  <c r="B1202" i="11"/>
  <c r="E1201" i="11"/>
  <c r="L1201" i="11" s="1"/>
  <c r="D1201" i="11"/>
  <c r="C1201" i="11"/>
  <c r="B1201" i="11"/>
  <c r="E1200" i="11"/>
  <c r="L1200" i="11" s="1"/>
  <c r="D1200" i="11"/>
  <c r="C1200" i="11"/>
  <c r="B1200" i="11"/>
  <c r="E1199" i="11"/>
  <c r="L1199" i="11" s="1"/>
  <c r="D1199" i="11"/>
  <c r="C1199" i="11"/>
  <c r="B1199" i="11"/>
  <c r="E1198" i="11"/>
  <c r="L1198" i="11" s="1"/>
  <c r="D1198" i="11"/>
  <c r="C1198" i="11"/>
  <c r="B1198" i="11"/>
  <c r="E1197" i="11"/>
  <c r="L1197" i="11" s="1"/>
  <c r="D1197" i="11"/>
  <c r="C1197" i="11"/>
  <c r="B1197" i="11"/>
  <c r="E1196" i="11"/>
  <c r="L1196" i="11" s="1"/>
  <c r="D1196" i="11"/>
  <c r="C1196" i="11"/>
  <c r="B1196" i="11"/>
  <c r="E1195" i="11"/>
  <c r="L1195" i="11" s="1"/>
  <c r="D1195" i="11"/>
  <c r="C1195" i="11"/>
  <c r="B1195" i="11"/>
  <c r="E1194" i="11"/>
  <c r="L1194" i="11" s="1"/>
  <c r="D1194" i="11"/>
  <c r="C1194" i="11"/>
  <c r="B1194" i="11"/>
  <c r="E1193" i="11"/>
  <c r="L1193" i="11" s="1"/>
  <c r="D1193" i="11"/>
  <c r="C1193" i="11"/>
  <c r="B1193" i="11"/>
  <c r="E1192" i="11"/>
  <c r="L1192" i="11" s="1"/>
  <c r="D1192" i="11"/>
  <c r="C1192" i="11"/>
  <c r="B1192" i="11"/>
  <c r="E1191" i="11"/>
  <c r="L1191" i="11" s="1"/>
  <c r="D1191" i="11"/>
  <c r="C1191" i="11"/>
  <c r="B1191" i="11"/>
  <c r="E1190" i="11"/>
  <c r="L1190" i="11" s="1"/>
  <c r="D1190" i="11"/>
  <c r="C1190" i="11"/>
  <c r="B1190" i="11"/>
  <c r="E1189" i="11"/>
  <c r="L1189" i="11" s="1"/>
  <c r="D1189" i="11"/>
  <c r="C1189" i="11"/>
  <c r="B1189" i="11"/>
  <c r="E1188" i="11"/>
  <c r="L1188" i="11" s="1"/>
  <c r="D1188" i="11"/>
  <c r="C1188" i="11"/>
  <c r="B1188" i="11"/>
  <c r="E1187" i="11"/>
  <c r="L1187" i="11" s="1"/>
  <c r="D1187" i="11"/>
  <c r="C1187" i="11"/>
  <c r="B1187" i="11"/>
  <c r="E1186" i="11"/>
  <c r="L1186" i="11" s="1"/>
  <c r="D1186" i="11"/>
  <c r="C1186" i="11"/>
  <c r="B1186" i="11"/>
  <c r="E1185" i="11"/>
  <c r="L1185" i="11" s="1"/>
  <c r="D1185" i="11"/>
  <c r="C1185" i="11"/>
  <c r="B1185" i="11"/>
  <c r="E1184" i="11"/>
  <c r="L1184" i="11" s="1"/>
  <c r="D1184" i="11"/>
  <c r="C1184" i="11"/>
  <c r="B1184" i="11"/>
  <c r="E1183" i="11"/>
  <c r="L1183" i="11" s="1"/>
  <c r="D1183" i="11"/>
  <c r="C1183" i="11"/>
  <c r="B1183" i="11"/>
  <c r="E1182" i="11"/>
  <c r="L1182" i="11" s="1"/>
  <c r="D1182" i="11"/>
  <c r="C1182" i="11"/>
  <c r="B1182" i="11"/>
  <c r="E1181" i="11"/>
  <c r="L1181" i="11" s="1"/>
  <c r="D1181" i="11"/>
  <c r="C1181" i="11"/>
  <c r="B1181" i="11"/>
  <c r="E1180" i="11"/>
  <c r="L1180" i="11" s="1"/>
  <c r="D1180" i="11"/>
  <c r="C1180" i="11"/>
  <c r="B1180" i="11"/>
  <c r="E1179" i="11"/>
  <c r="L1179" i="11" s="1"/>
  <c r="D1179" i="11"/>
  <c r="C1179" i="11"/>
  <c r="B1179" i="11"/>
  <c r="E1178" i="11"/>
  <c r="L1178" i="11" s="1"/>
  <c r="D1178" i="11"/>
  <c r="C1178" i="11"/>
  <c r="B1178" i="11"/>
  <c r="E1177" i="11"/>
  <c r="L1177" i="11" s="1"/>
  <c r="D1177" i="11"/>
  <c r="C1177" i="11"/>
  <c r="B1177" i="11"/>
  <c r="E1176" i="11"/>
  <c r="L1176" i="11" s="1"/>
  <c r="D1176" i="11"/>
  <c r="C1176" i="11"/>
  <c r="B1176" i="11"/>
  <c r="E1175" i="11"/>
  <c r="L1175" i="11" s="1"/>
  <c r="D1175" i="11"/>
  <c r="C1175" i="11"/>
  <c r="B1175" i="11"/>
  <c r="E1174" i="11"/>
  <c r="L1174" i="11" s="1"/>
  <c r="D1174" i="11"/>
  <c r="C1174" i="11"/>
  <c r="B1174" i="11"/>
  <c r="E1173" i="11"/>
  <c r="L1173" i="11" s="1"/>
  <c r="D1173" i="11"/>
  <c r="C1173" i="11"/>
  <c r="B1173" i="11"/>
  <c r="E1172" i="11"/>
  <c r="L1172" i="11" s="1"/>
  <c r="D1172" i="11"/>
  <c r="C1172" i="11"/>
  <c r="B1172" i="11"/>
  <c r="E1171" i="11"/>
  <c r="L1171" i="11" s="1"/>
  <c r="D1171" i="11"/>
  <c r="C1171" i="11"/>
  <c r="B1171" i="11"/>
  <c r="E1170" i="11"/>
  <c r="L1170" i="11" s="1"/>
  <c r="D1170" i="11"/>
  <c r="C1170" i="11"/>
  <c r="B1170" i="11"/>
  <c r="E1169" i="11"/>
  <c r="L1169" i="11" s="1"/>
  <c r="D1169" i="11"/>
  <c r="C1169" i="11"/>
  <c r="B1169" i="11"/>
  <c r="E1168" i="11"/>
  <c r="L1168" i="11" s="1"/>
  <c r="D1168" i="11"/>
  <c r="C1168" i="11"/>
  <c r="B1168" i="11"/>
  <c r="E1167" i="11"/>
  <c r="L1167" i="11" s="1"/>
  <c r="D1167" i="11"/>
  <c r="C1167" i="11"/>
  <c r="B1167" i="11"/>
  <c r="E1166" i="11"/>
  <c r="L1166" i="11" s="1"/>
  <c r="D1166" i="11"/>
  <c r="C1166" i="11"/>
  <c r="B1166" i="11"/>
  <c r="E1165" i="11"/>
  <c r="L1165" i="11" s="1"/>
  <c r="D1165" i="11"/>
  <c r="C1165" i="11"/>
  <c r="B1165" i="11"/>
  <c r="E1164" i="11"/>
  <c r="L1164" i="11" s="1"/>
  <c r="D1164" i="11"/>
  <c r="C1164" i="11"/>
  <c r="B1164" i="11"/>
  <c r="E1163" i="11"/>
  <c r="L1163" i="11" s="1"/>
  <c r="D1163" i="11"/>
  <c r="C1163" i="11"/>
  <c r="B1163" i="11"/>
  <c r="E1162" i="11"/>
  <c r="L1162" i="11" s="1"/>
  <c r="D1162" i="11"/>
  <c r="C1162" i="11"/>
  <c r="B1162" i="11"/>
  <c r="E1161" i="11"/>
  <c r="L1161" i="11" s="1"/>
  <c r="D1161" i="11"/>
  <c r="C1161" i="11"/>
  <c r="B1161" i="11"/>
  <c r="E1160" i="11"/>
  <c r="L1160" i="11" s="1"/>
  <c r="D1160" i="11"/>
  <c r="C1160" i="11"/>
  <c r="B1160" i="11"/>
  <c r="E1159" i="11"/>
  <c r="L1159" i="11" s="1"/>
  <c r="D1159" i="11"/>
  <c r="C1159" i="11"/>
  <c r="B1159" i="11"/>
  <c r="E1158" i="11"/>
  <c r="L1158" i="11" s="1"/>
  <c r="D1158" i="11"/>
  <c r="C1158" i="11"/>
  <c r="B1158" i="11"/>
  <c r="E1157" i="11"/>
  <c r="L1157" i="11" s="1"/>
  <c r="D1157" i="11"/>
  <c r="C1157" i="11"/>
  <c r="B1157" i="11"/>
  <c r="E1156" i="11"/>
  <c r="L1156" i="11" s="1"/>
  <c r="D1156" i="11"/>
  <c r="C1156" i="11"/>
  <c r="B1156" i="11"/>
  <c r="E1155" i="11"/>
  <c r="L1155" i="11" s="1"/>
  <c r="D1155" i="11"/>
  <c r="C1155" i="11"/>
  <c r="B1155" i="11"/>
  <c r="E1154" i="11"/>
  <c r="L1154" i="11" s="1"/>
  <c r="D1154" i="11"/>
  <c r="C1154" i="11"/>
  <c r="B1154" i="11"/>
  <c r="E1153" i="11"/>
  <c r="L1153" i="11" s="1"/>
  <c r="D1153" i="11"/>
  <c r="C1153" i="11"/>
  <c r="B1153" i="11"/>
  <c r="E1152" i="11"/>
  <c r="L1152" i="11" s="1"/>
  <c r="D1152" i="11"/>
  <c r="C1152" i="11"/>
  <c r="B1152" i="11"/>
  <c r="E1151" i="11"/>
  <c r="L1151" i="11" s="1"/>
  <c r="D1151" i="11"/>
  <c r="C1151" i="11"/>
  <c r="B1151" i="11"/>
  <c r="E1150" i="11"/>
  <c r="L1150" i="11" s="1"/>
  <c r="D1150" i="11"/>
  <c r="C1150" i="11"/>
  <c r="B1150" i="11"/>
  <c r="E1149" i="11"/>
  <c r="L1149" i="11" s="1"/>
  <c r="D1149" i="11"/>
  <c r="C1149" i="11"/>
  <c r="B1149" i="11"/>
  <c r="E1148" i="11"/>
  <c r="L1148" i="11" s="1"/>
  <c r="D1148" i="11"/>
  <c r="C1148" i="11"/>
  <c r="B1148" i="11"/>
  <c r="E1147" i="11"/>
  <c r="L1147" i="11" s="1"/>
  <c r="D1147" i="11"/>
  <c r="C1147" i="11"/>
  <c r="B1147" i="11"/>
  <c r="E1146" i="11"/>
  <c r="L1146" i="11" s="1"/>
  <c r="D1146" i="11"/>
  <c r="C1146" i="11"/>
  <c r="B1146" i="11"/>
  <c r="E1145" i="11"/>
  <c r="L1145" i="11" s="1"/>
  <c r="D1145" i="11"/>
  <c r="C1145" i="11"/>
  <c r="B1145" i="11"/>
  <c r="E1144" i="11"/>
  <c r="L1144" i="11" s="1"/>
  <c r="D1144" i="11"/>
  <c r="C1144" i="11"/>
  <c r="B1144" i="11"/>
  <c r="E1143" i="11"/>
  <c r="L1143" i="11" s="1"/>
  <c r="D1143" i="11"/>
  <c r="C1143" i="11"/>
  <c r="B1143" i="11"/>
  <c r="E1142" i="11"/>
  <c r="L1142" i="11" s="1"/>
  <c r="D1142" i="11"/>
  <c r="C1142" i="11"/>
  <c r="B1142" i="11"/>
  <c r="E1141" i="11"/>
  <c r="L1141" i="11" s="1"/>
  <c r="D1141" i="11"/>
  <c r="C1141" i="11"/>
  <c r="B1141" i="11"/>
  <c r="E1140" i="11"/>
  <c r="L1140" i="11" s="1"/>
  <c r="D1140" i="11"/>
  <c r="C1140" i="11"/>
  <c r="B1140" i="11"/>
  <c r="E1139" i="11"/>
  <c r="L1139" i="11" s="1"/>
  <c r="D1139" i="11"/>
  <c r="C1139" i="11"/>
  <c r="B1139" i="11"/>
  <c r="E1138" i="11"/>
  <c r="L1138" i="11" s="1"/>
  <c r="D1138" i="11"/>
  <c r="C1138" i="11"/>
  <c r="B1138" i="11"/>
  <c r="E1137" i="11"/>
  <c r="L1137" i="11" s="1"/>
  <c r="D1137" i="11"/>
  <c r="C1137" i="11"/>
  <c r="B1137" i="11"/>
  <c r="E1136" i="11"/>
  <c r="L1136" i="11" s="1"/>
  <c r="D1136" i="11"/>
  <c r="C1136" i="11"/>
  <c r="B1136" i="11"/>
  <c r="E1135" i="11"/>
  <c r="L1135" i="11" s="1"/>
  <c r="D1135" i="11"/>
  <c r="C1135" i="11"/>
  <c r="B1135" i="11"/>
  <c r="E1134" i="11"/>
  <c r="L1134" i="11" s="1"/>
  <c r="D1134" i="11"/>
  <c r="C1134" i="11"/>
  <c r="B1134" i="11"/>
  <c r="E1133" i="11"/>
  <c r="L1133" i="11" s="1"/>
  <c r="D1133" i="11"/>
  <c r="C1133" i="11"/>
  <c r="B1133" i="11"/>
  <c r="E1132" i="11"/>
  <c r="L1132" i="11" s="1"/>
  <c r="D1132" i="11"/>
  <c r="C1132" i="11"/>
  <c r="B1132" i="11"/>
  <c r="E1131" i="11"/>
  <c r="L1131" i="11" s="1"/>
  <c r="D1131" i="11"/>
  <c r="C1131" i="11"/>
  <c r="B1131" i="11"/>
  <c r="E1130" i="11"/>
  <c r="L1130" i="11" s="1"/>
  <c r="D1130" i="11"/>
  <c r="C1130" i="11"/>
  <c r="B1130" i="11"/>
  <c r="E1129" i="11"/>
  <c r="L1129" i="11" s="1"/>
  <c r="D1129" i="11"/>
  <c r="C1129" i="11"/>
  <c r="B1129" i="11"/>
  <c r="E1128" i="11"/>
  <c r="L1128" i="11" s="1"/>
  <c r="D1128" i="11"/>
  <c r="C1128" i="11"/>
  <c r="B1128" i="11"/>
  <c r="E1127" i="11"/>
  <c r="L1127" i="11" s="1"/>
  <c r="D1127" i="11"/>
  <c r="C1127" i="11"/>
  <c r="B1127" i="11"/>
  <c r="E1126" i="11"/>
  <c r="L1126" i="11" s="1"/>
  <c r="D1126" i="11"/>
  <c r="C1126" i="11"/>
  <c r="B1126" i="11"/>
  <c r="E1125" i="11"/>
  <c r="L1125" i="11" s="1"/>
  <c r="D1125" i="11"/>
  <c r="C1125" i="11"/>
  <c r="B1125" i="11"/>
  <c r="E1124" i="11"/>
  <c r="L1124" i="11" s="1"/>
  <c r="D1124" i="11"/>
  <c r="C1124" i="11"/>
  <c r="B1124" i="11"/>
  <c r="E1123" i="11"/>
  <c r="L1123" i="11" s="1"/>
  <c r="D1123" i="11"/>
  <c r="C1123" i="11"/>
  <c r="B1123" i="11"/>
  <c r="E1122" i="11"/>
  <c r="L1122" i="11" s="1"/>
  <c r="D1122" i="11"/>
  <c r="C1122" i="11"/>
  <c r="B1122" i="11"/>
  <c r="E1121" i="11"/>
  <c r="L1121" i="11" s="1"/>
  <c r="D1121" i="11"/>
  <c r="C1121" i="11"/>
  <c r="B1121" i="11"/>
  <c r="E1120" i="11"/>
  <c r="L1120" i="11" s="1"/>
  <c r="D1120" i="11"/>
  <c r="C1120" i="11"/>
  <c r="B1120" i="11"/>
  <c r="E1119" i="11"/>
  <c r="L1119" i="11" s="1"/>
  <c r="D1119" i="11"/>
  <c r="C1119" i="11"/>
  <c r="B1119" i="11"/>
  <c r="E1118" i="11"/>
  <c r="L1118" i="11" s="1"/>
  <c r="D1118" i="11"/>
  <c r="C1118" i="11"/>
  <c r="B1118" i="11"/>
  <c r="E1117" i="11"/>
  <c r="L1117" i="11" s="1"/>
  <c r="D1117" i="11"/>
  <c r="C1117" i="11"/>
  <c r="B1117" i="11"/>
  <c r="E1116" i="11"/>
  <c r="L1116" i="11" s="1"/>
  <c r="D1116" i="11"/>
  <c r="C1116" i="11"/>
  <c r="B1116" i="11"/>
  <c r="E1115" i="11"/>
  <c r="L1115" i="11" s="1"/>
  <c r="D1115" i="11"/>
  <c r="C1115" i="11"/>
  <c r="B1115" i="11"/>
  <c r="E1114" i="11"/>
  <c r="L1114" i="11" s="1"/>
  <c r="D1114" i="11"/>
  <c r="C1114" i="11"/>
  <c r="B1114" i="11"/>
  <c r="E1113" i="11"/>
  <c r="L1113" i="11" s="1"/>
  <c r="D1113" i="11"/>
  <c r="C1113" i="11"/>
  <c r="B1113" i="11"/>
  <c r="E1112" i="11"/>
  <c r="L1112" i="11" s="1"/>
  <c r="D1112" i="11"/>
  <c r="C1112" i="11"/>
  <c r="B1112" i="11"/>
  <c r="E1111" i="11"/>
  <c r="L1111" i="11" s="1"/>
  <c r="D1111" i="11"/>
  <c r="C1111" i="11"/>
  <c r="B1111" i="11"/>
  <c r="E1110" i="11"/>
  <c r="L1110" i="11" s="1"/>
  <c r="D1110" i="11"/>
  <c r="C1110" i="11"/>
  <c r="B1110" i="11"/>
  <c r="E1109" i="11"/>
  <c r="L1109" i="11" s="1"/>
  <c r="D1109" i="11"/>
  <c r="C1109" i="11"/>
  <c r="B1109" i="11"/>
  <c r="E1108" i="11"/>
  <c r="L1108" i="11" s="1"/>
  <c r="D1108" i="11"/>
  <c r="C1108" i="11"/>
  <c r="B1108" i="11"/>
  <c r="E1107" i="11"/>
  <c r="L1107" i="11" s="1"/>
  <c r="D1107" i="11"/>
  <c r="C1107" i="11"/>
  <c r="B1107" i="11"/>
  <c r="E1106" i="11"/>
  <c r="L1106" i="11" s="1"/>
  <c r="D1106" i="11"/>
  <c r="C1106" i="11"/>
  <c r="B1106" i="11"/>
  <c r="E1105" i="11"/>
  <c r="L1105" i="11" s="1"/>
  <c r="D1105" i="11"/>
  <c r="C1105" i="11"/>
  <c r="B1105" i="11"/>
  <c r="E1104" i="11"/>
  <c r="L1104" i="11" s="1"/>
  <c r="D1104" i="11"/>
  <c r="C1104" i="11"/>
  <c r="B1104" i="11"/>
  <c r="E1103" i="11"/>
  <c r="L1103" i="11" s="1"/>
  <c r="D1103" i="11"/>
  <c r="C1103" i="11"/>
  <c r="B1103" i="11"/>
  <c r="E1102" i="11"/>
  <c r="L1102" i="11" s="1"/>
  <c r="D1102" i="11"/>
  <c r="C1102" i="11"/>
  <c r="B1102" i="11"/>
  <c r="E1101" i="11"/>
  <c r="L1101" i="11" s="1"/>
  <c r="D1101" i="11"/>
  <c r="C1101" i="11"/>
  <c r="B1101" i="11"/>
  <c r="E1100" i="11"/>
  <c r="L1100" i="11" s="1"/>
  <c r="D1100" i="11"/>
  <c r="C1100" i="11"/>
  <c r="B1100" i="11"/>
  <c r="E1099" i="11"/>
  <c r="L1099" i="11" s="1"/>
  <c r="D1099" i="11"/>
  <c r="C1099" i="11"/>
  <c r="B1099" i="11"/>
  <c r="E1098" i="11"/>
  <c r="L1098" i="11" s="1"/>
  <c r="D1098" i="11"/>
  <c r="C1098" i="11"/>
  <c r="B1098" i="11"/>
  <c r="E1097" i="11"/>
  <c r="L1097" i="11" s="1"/>
  <c r="D1097" i="11"/>
  <c r="C1097" i="11"/>
  <c r="B1097" i="11"/>
  <c r="E1096" i="11"/>
  <c r="L1096" i="11" s="1"/>
  <c r="D1096" i="11"/>
  <c r="C1096" i="11"/>
  <c r="B1096" i="11"/>
  <c r="E1095" i="11"/>
  <c r="L1095" i="11" s="1"/>
  <c r="D1095" i="11"/>
  <c r="C1095" i="11"/>
  <c r="B1095" i="11"/>
  <c r="E1094" i="11"/>
  <c r="L1094" i="11" s="1"/>
  <c r="D1094" i="11"/>
  <c r="C1094" i="11"/>
  <c r="B1094" i="11"/>
  <c r="E1093" i="11"/>
  <c r="L1093" i="11" s="1"/>
  <c r="D1093" i="11"/>
  <c r="C1093" i="11"/>
  <c r="B1093" i="11"/>
  <c r="E1092" i="11"/>
  <c r="L1092" i="11" s="1"/>
  <c r="D1092" i="11"/>
  <c r="C1092" i="11"/>
  <c r="B1092" i="11"/>
  <c r="E1091" i="11"/>
  <c r="L1091" i="11" s="1"/>
  <c r="D1091" i="11"/>
  <c r="C1091" i="11"/>
  <c r="B1091" i="11"/>
  <c r="E1090" i="11"/>
  <c r="L1090" i="11" s="1"/>
  <c r="D1090" i="11"/>
  <c r="C1090" i="11"/>
  <c r="B1090" i="11"/>
  <c r="E1089" i="11"/>
  <c r="L1089" i="11" s="1"/>
  <c r="D1089" i="11"/>
  <c r="C1089" i="11"/>
  <c r="B1089" i="11"/>
  <c r="E1088" i="11"/>
  <c r="L1088" i="11" s="1"/>
  <c r="D1088" i="11"/>
  <c r="C1088" i="11"/>
  <c r="B1088" i="11"/>
  <c r="E1087" i="11"/>
  <c r="L1087" i="11" s="1"/>
  <c r="D1087" i="11"/>
  <c r="C1087" i="11"/>
  <c r="B1087" i="11"/>
  <c r="E1086" i="11"/>
  <c r="L1086" i="11" s="1"/>
  <c r="D1086" i="11"/>
  <c r="C1086" i="11"/>
  <c r="B1086" i="11"/>
  <c r="E1085" i="11"/>
  <c r="L1085" i="11" s="1"/>
  <c r="D1085" i="11"/>
  <c r="C1085" i="11"/>
  <c r="B1085" i="11"/>
  <c r="E1084" i="11"/>
  <c r="L1084" i="11" s="1"/>
  <c r="D1084" i="11"/>
  <c r="C1084" i="11"/>
  <c r="B1084" i="11"/>
  <c r="E1083" i="11"/>
  <c r="L1083" i="11" s="1"/>
  <c r="D1083" i="11"/>
  <c r="C1083" i="11"/>
  <c r="B1083" i="11"/>
  <c r="E1082" i="11"/>
  <c r="L1082" i="11" s="1"/>
  <c r="D1082" i="11"/>
  <c r="C1082" i="11"/>
  <c r="B1082" i="11"/>
  <c r="E1081" i="11"/>
  <c r="L1081" i="11" s="1"/>
  <c r="D1081" i="11"/>
  <c r="C1081" i="11"/>
  <c r="B1081" i="11"/>
  <c r="E1080" i="11"/>
  <c r="L1080" i="11" s="1"/>
  <c r="D1080" i="11"/>
  <c r="C1080" i="11"/>
  <c r="B1080" i="11"/>
  <c r="E1079" i="11"/>
  <c r="L1079" i="11" s="1"/>
  <c r="D1079" i="11"/>
  <c r="C1079" i="11"/>
  <c r="B1079" i="11"/>
  <c r="E1078" i="11"/>
  <c r="L1078" i="11" s="1"/>
  <c r="D1078" i="11"/>
  <c r="C1078" i="11"/>
  <c r="B1078" i="11"/>
  <c r="E1077" i="11"/>
  <c r="L1077" i="11" s="1"/>
  <c r="D1077" i="11"/>
  <c r="C1077" i="11"/>
  <c r="B1077" i="11"/>
  <c r="E1076" i="11"/>
  <c r="L1076" i="11" s="1"/>
  <c r="D1076" i="11"/>
  <c r="C1076" i="11"/>
  <c r="B1076" i="11"/>
  <c r="E1075" i="11"/>
  <c r="L1075" i="11" s="1"/>
  <c r="D1075" i="11"/>
  <c r="C1075" i="11"/>
  <c r="B1075" i="11"/>
  <c r="E1074" i="11"/>
  <c r="L1074" i="11" s="1"/>
  <c r="D1074" i="11"/>
  <c r="C1074" i="11"/>
  <c r="B1074" i="11"/>
  <c r="E1073" i="11"/>
  <c r="L1073" i="11" s="1"/>
  <c r="D1073" i="11"/>
  <c r="C1073" i="11"/>
  <c r="B1073" i="11"/>
  <c r="E1072" i="11"/>
  <c r="L1072" i="11" s="1"/>
  <c r="D1072" i="11"/>
  <c r="C1072" i="11"/>
  <c r="B1072" i="11"/>
  <c r="E1071" i="11"/>
  <c r="L1071" i="11" s="1"/>
  <c r="D1071" i="11"/>
  <c r="C1071" i="11"/>
  <c r="B1071" i="11"/>
  <c r="E1070" i="11"/>
  <c r="L1070" i="11" s="1"/>
  <c r="D1070" i="11"/>
  <c r="C1070" i="11"/>
  <c r="B1070" i="11"/>
  <c r="E1069" i="11"/>
  <c r="L1069" i="11" s="1"/>
  <c r="D1069" i="11"/>
  <c r="C1069" i="11"/>
  <c r="B1069" i="11"/>
  <c r="E1068" i="11"/>
  <c r="L1068" i="11" s="1"/>
  <c r="D1068" i="11"/>
  <c r="C1068" i="11"/>
  <c r="B1068" i="11"/>
  <c r="E1067" i="11"/>
  <c r="L1067" i="11" s="1"/>
  <c r="D1067" i="11"/>
  <c r="C1067" i="11"/>
  <c r="B1067" i="11"/>
  <c r="E1066" i="11"/>
  <c r="L1066" i="11" s="1"/>
  <c r="D1066" i="11"/>
  <c r="C1066" i="11"/>
  <c r="B1066" i="11"/>
  <c r="E1065" i="11"/>
  <c r="L1065" i="11" s="1"/>
  <c r="D1065" i="11"/>
  <c r="C1065" i="11"/>
  <c r="B1065" i="11"/>
  <c r="E1064" i="11"/>
  <c r="L1064" i="11" s="1"/>
  <c r="D1064" i="11"/>
  <c r="C1064" i="11"/>
  <c r="B1064" i="11"/>
  <c r="E1063" i="11"/>
  <c r="L1063" i="11" s="1"/>
  <c r="D1063" i="11"/>
  <c r="C1063" i="11"/>
  <c r="B1063" i="11"/>
  <c r="E1062" i="11"/>
  <c r="L1062" i="11" s="1"/>
  <c r="D1062" i="11"/>
  <c r="C1062" i="11"/>
  <c r="B1062" i="11"/>
  <c r="E1061" i="11"/>
  <c r="L1061" i="11" s="1"/>
  <c r="D1061" i="11"/>
  <c r="C1061" i="11"/>
  <c r="B1061" i="11"/>
  <c r="E1060" i="11"/>
  <c r="L1060" i="11" s="1"/>
  <c r="D1060" i="11"/>
  <c r="C1060" i="11"/>
  <c r="B1060" i="11"/>
  <c r="E1059" i="11"/>
  <c r="L1059" i="11" s="1"/>
  <c r="D1059" i="11"/>
  <c r="C1059" i="11"/>
  <c r="B1059" i="11"/>
  <c r="E1058" i="11"/>
  <c r="L1058" i="11" s="1"/>
  <c r="D1058" i="11"/>
  <c r="C1058" i="11"/>
  <c r="B1058" i="11"/>
  <c r="E1057" i="11"/>
  <c r="L1057" i="11" s="1"/>
  <c r="D1057" i="11"/>
  <c r="C1057" i="11"/>
  <c r="B1057" i="11"/>
  <c r="E1056" i="11"/>
  <c r="L1056" i="11" s="1"/>
  <c r="D1056" i="11"/>
  <c r="C1056" i="11"/>
  <c r="B1056" i="11"/>
  <c r="E1055" i="11"/>
  <c r="L1055" i="11" s="1"/>
  <c r="D1055" i="11"/>
  <c r="C1055" i="11"/>
  <c r="B1055" i="11"/>
  <c r="E1054" i="11"/>
  <c r="L1054" i="11" s="1"/>
  <c r="D1054" i="11"/>
  <c r="C1054" i="11"/>
  <c r="B1054" i="11"/>
  <c r="E1053" i="11"/>
  <c r="L1053" i="11" s="1"/>
  <c r="D1053" i="11"/>
  <c r="C1053" i="11"/>
  <c r="B1053" i="11"/>
  <c r="E1052" i="11"/>
  <c r="L1052" i="11" s="1"/>
  <c r="D1052" i="11"/>
  <c r="C1052" i="11"/>
  <c r="B1052" i="11"/>
  <c r="E1051" i="11"/>
  <c r="L1051" i="11" s="1"/>
  <c r="D1051" i="11"/>
  <c r="C1051" i="11"/>
  <c r="B1051" i="11"/>
  <c r="E1050" i="11"/>
  <c r="L1050" i="11" s="1"/>
  <c r="D1050" i="11"/>
  <c r="C1050" i="11"/>
  <c r="B1050" i="11"/>
  <c r="E1049" i="11"/>
  <c r="L1049" i="11" s="1"/>
  <c r="D1049" i="11"/>
  <c r="C1049" i="11"/>
  <c r="B1049" i="11"/>
  <c r="E1048" i="11"/>
  <c r="L1048" i="11" s="1"/>
  <c r="D1048" i="11"/>
  <c r="C1048" i="11"/>
  <c r="B1048" i="11"/>
  <c r="E1047" i="11"/>
  <c r="L1047" i="11" s="1"/>
  <c r="D1047" i="11"/>
  <c r="C1047" i="11"/>
  <c r="B1047" i="11"/>
  <c r="E1046" i="11"/>
  <c r="L1046" i="11" s="1"/>
  <c r="D1046" i="11"/>
  <c r="C1046" i="11"/>
  <c r="B1046" i="11"/>
  <c r="E1045" i="11"/>
  <c r="L1045" i="11" s="1"/>
  <c r="D1045" i="11"/>
  <c r="C1045" i="11"/>
  <c r="B1045" i="11"/>
  <c r="E1044" i="11"/>
  <c r="L1044" i="11" s="1"/>
  <c r="D1044" i="11"/>
  <c r="C1044" i="11"/>
  <c r="B1044" i="11"/>
  <c r="E1043" i="11"/>
  <c r="L1043" i="11" s="1"/>
  <c r="D1043" i="11"/>
  <c r="C1043" i="11"/>
  <c r="B1043" i="11"/>
  <c r="E1042" i="11"/>
  <c r="L1042" i="11" s="1"/>
  <c r="D1042" i="11"/>
  <c r="C1042" i="11"/>
  <c r="B1042" i="11"/>
  <c r="E1041" i="11"/>
  <c r="L1041" i="11" s="1"/>
  <c r="D1041" i="11"/>
  <c r="C1041" i="11"/>
  <c r="B1041" i="11"/>
  <c r="E1040" i="11"/>
  <c r="L1040" i="11" s="1"/>
  <c r="D1040" i="11"/>
  <c r="C1040" i="11"/>
  <c r="B1040" i="11"/>
  <c r="E1039" i="11"/>
  <c r="L1039" i="11" s="1"/>
  <c r="D1039" i="11"/>
  <c r="C1039" i="11"/>
  <c r="B1039" i="11"/>
  <c r="E1038" i="11"/>
  <c r="L1038" i="11" s="1"/>
  <c r="D1038" i="11"/>
  <c r="C1038" i="11"/>
  <c r="B1038" i="11"/>
  <c r="E1037" i="11"/>
  <c r="L1037" i="11" s="1"/>
  <c r="D1037" i="11"/>
  <c r="C1037" i="11"/>
  <c r="B1037" i="11"/>
  <c r="E1036" i="11"/>
  <c r="L1036" i="11" s="1"/>
  <c r="D1036" i="11"/>
  <c r="C1036" i="11"/>
  <c r="B1036" i="11"/>
  <c r="E1035" i="11"/>
  <c r="L1035" i="11" s="1"/>
  <c r="D1035" i="11"/>
  <c r="C1035" i="11"/>
  <c r="B1035" i="11"/>
  <c r="E1034" i="11"/>
  <c r="L1034" i="11" s="1"/>
  <c r="D1034" i="11"/>
  <c r="C1034" i="11"/>
  <c r="B1034" i="11"/>
  <c r="E1033" i="11"/>
  <c r="L1033" i="11" s="1"/>
  <c r="D1033" i="11"/>
  <c r="C1033" i="11"/>
  <c r="B1033" i="11"/>
  <c r="E1032" i="11"/>
  <c r="L1032" i="11" s="1"/>
  <c r="D1032" i="11"/>
  <c r="C1032" i="11"/>
  <c r="B1032" i="11"/>
  <c r="E1031" i="11"/>
  <c r="L1031" i="11" s="1"/>
  <c r="D1031" i="11"/>
  <c r="C1031" i="11"/>
  <c r="B1031" i="11"/>
  <c r="E1030" i="11"/>
  <c r="L1030" i="11" s="1"/>
  <c r="D1030" i="11"/>
  <c r="C1030" i="11"/>
  <c r="B1030" i="11"/>
  <c r="E1029" i="11"/>
  <c r="L1029" i="11" s="1"/>
  <c r="D1029" i="11"/>
  <c r="C1029" i="11"/>
  <c r="B1029" i="11"/>
  <c r="E1028" i="11"/>
  <c r="L1028" i="11" s="1"/>
  <c r="D1028" i="11"/>
  <c r="C1028" i="11"/>
  <c r="B1028" i="11"/>
  <c r="E1027" i="11"/>
  <c r="L1027" i="11" s="1"/>
  <c r="D1027" i="11"/>
  <c r="C1027" i="11"/>
  <c r="B1027" i="11"/>
  <c r="E1026" i="11"/>
  <c r="L1026" i="11" s="1"/>
  <c r="D1026" i="11"/>
  <c r="C1026" i="11"/>
  <c r="B1026" i="11"/>
  <c r="E1025" i="11"/>
  <c r="L1025" i="11" s="1"/>
  <c r="D1025" i="11"/>
  <c r="C1025" i="11"/>
  <c r="B1025" i="11"/>
  <c r="E1024" i="11"/>
  <c r="L1024" i="11" s="1"/>
  <c r="D1024" i="11"/>
  <c r="C1024" i="11"/>
  <c r="B1024" i="11"/>
  <c r="E1023" i="11"/>
  <c r="L1023" i="11" s="1"/>
  <c r="D1023" i="11"/>
  <c r="C1023" i="11"/>
  <c r="B1023" i="11"/>
  <c r="E1022" i="11"/>
  <c r="L1022" i="11" s="1"/>
  <c r="D1022" i="11"/>
  <c r="C1022" i="11"/>
  <c r="B1022" i="11"/>
  <c r="E1021" i="11"/>
  <c r="L1021" i="11" s="1"/>
  <c r="D1021" i="11"/>
  <c r="C1021" i="11"/>
  <c r="B1021" i="11"/>
  <c r="E1020" i="11"/>
  <c r="L1020" i="11" s="1"/>
  <c r="D1020" i="11"/>
  <c r="C1020" i="11"/>
  <c r="B1020" i="11"/>
  <c r="E1019" i="11"/>
  <c r="L1019" i="11" s="1"/>
  <c r="D1019" i="11"/>
  <c r="C1019" i="11"/>
  <c r="B1019" i="11"/>
  <c r="E1018" i="11"/>
  <c r="L1018" i="11" s="1"/>
  <c r="D1018" i="11"/>
  <c r="C1018" i="11"/>
  <c r="B1018" i="11"/>
  <c r="E1017" i="11"/>
  <c r="L1017" i="11" s="1"/>
  <c r="D1017" i="11"/>
  <c r="C1017" i="11"/>
  <c r="B1017" i="11"/>
  <c r="E1016" i="11"/>
  <c r="L1016" i="11" s="1"/>
  <c r="D1016" i="11"/>
  <c r="C1016" i="11"/>
  <c r="B1016" i="11"/>
  <c r="E1015" i="11"/>
  <c r="L1015" i="11" s="1"/>
  <c r="D1015" i="11"/>
  <c r="C1015" i="11"/>
  <c r="B1015" i="11"/>
  <c r="E1014" i="11"/>
  <c r="L1014" i="11" s="1"/>
  <c r="D1014" i="11"/>
  <c r="C1014" i="11"/>
  <c r="B1014" i="11"/>
  <c r="E1013" i="11"/>
  <c r="L1013" i="11" s="1"/>
  <c r="D1013" i="11"/>
  <c r="C1013" i="11"/>
  <c r="B1013" i="11"/>
  <c r="E1012" i="11"/>
  <c r="L1012" i="11" s="1"/>
  <c r="D1012" i="11"/>
  <c r="C1012" i="11"/>
  <c r="B1012" i="11"/>
  <c r="E1011" i="11"/>
  <c r="L1011" i="11" s="1"/>
  <c r="D1011" i="11"/>
  <c r="C1011" i="11"/>
  <c r="B1011" i="11"/>
  <c r="E1010" i="11"/>
  <c r="L1010" i="11" s="1"/>
  <c r="D1010" i="11"/>
  <c r="C1010" i="11"/>
  <c r="B1010" i="11"/>
  <c r="E1009" i="11"/>
  <c r="L1009" i="11" s="1"/>
  <c r="D1009" i="11"/>
  <c r="C1009" i="11"/>
  <c r="B1009" i="11"/>
  <c r="E1008" i="11"/>
  <c r="L1008" i="11" s="1"/>
  <c r="D1008" i="11"/>
  <c r="C1008" i="11"/>
  <c r="B1008" i="11"/>
  <c r="E1007" i="11"/>
  <c r="L1007" i="11" s="1"/>
  <c r="D1007" i="11"/>
  <c r="C1007" i="11"/>
  <c r="B1007" i="11"/>
  <c r="E1006" i="11"/>
  <c r="L1006" i="11" s="1"/>
  <c r="D1006" i="11"/>
  <c r="C1006" i="11"/>
  <c r="B1006" i="11"/>
  <c r="E1005" i="11"/>
  <c r="L1005" i="11" s="1"/>
  <c r="D1005" i="11"/>
  <c r="C1005" i="11"/>
  <c r="B1005" i="11"/>
  <c r="E1004" i="11"/>
  <c r="L1004" i="11" s="1"/>
  <c r="D1004" i="11"/>
  <c r="C1004" i="11"/>
  <c r="B1004" i="11"/>
  <c r="E1003" i="11"/>
  <c r="L1003" i="11" s="1"/>
  <c r="D1003" i="11"/>
  <c r="C1003" i="11"/>
  <c r="B1003" i="11"/>
  <c r="E1002" i="11"/>
  <c r="L1002" i="11" s="1"/>
  <c r="D1002" i="11"/>
  <c r="C1002" i="11"/>
  <c r="B1002" i="11"/>
  <c r="E1001" i="11"/>
  <c r="L1001" i="11" s="1"/>
  <c r="D1001" i="11"/>
  <c r="C1001" i="11"/>
  <c r="B1001" i="11"/>
  <c r="E1000" i="11"/>
  <c r="L1000" i="11" s="1"/>
  <c r="D1000" i="11"/>
  <c r="C1000" i="11"/>
  <c r="B1000" i="11"/>
  <c r="E999" i="11"/>
  <c r="L999" i="11" s="1"/>
  <c r="D999" i="11"/>
  <c r="C999" i="11"/>
  <c r="B999" i="11"/>
  <c r="E998" i="11"/>
  <c r="L998" i="11" s="1"/>
  <c r="D998" i="11"/>
  <c r="C998" i="11"/>
  <c r="B998" i="11"/>
  <c r="E997" i="11"/>
  <c r="L997" i="11" s="1"/>
  <c r="D997" i="11"/>
  <c r="C997" i="11"/>
  <c r="B997" i="11"/>
  <c r="E996" i="11"/>
  <c r="L996" i="11" s="1"/>
  <c r="D996" i="11"/>
  <c r="C996" i="11"/>
  <c r="B996" i="11"/>
  <c r="E995" i="11"/>
  <c r="L995" i="11" s="1"/>
  <c r="D995" i="11"/>
  <c r="C995" i="11"/>
  <c r="B995" i="11"/>
  <c r="E994" i="11"/>
  <c r="L994" i="11" s="1"/>
  <c r="D994" i="11"/>
  <c r="C994" i="11"/>
  <c r="B994" i="11"/>
  <c r="E993" i="11"/>
  <c r="L993" i="11" s="1"/>
  <c r="D993" i="11"/>
  <c r="C993" i="11"/>
  <c r="B993" i="11"/>
  <c r="E992" i="11"/>
  <c r="L992" i="11" s="1"/>
  <c r="D992" i="11"/>
  <c r="C992" i="11"/>
  <c r="B992" i="11"/>
  <c r="E991" i="11"/>
  <c r="L991" i="11" s="1"/>
  <c r="D991" i="11"/>
  <c r="C991" i="11"/>
  <c r="B991" i="11"/>
  <c r="E990" i="11"/>
  <c r="L990" i="11" s="1"/>
  <c r="D990" i="11"/>
  <c r="C990" i="11"/>
  <c r="B990" i="11"/>
  <c r="E989" i="11"/>
  <c r="L989" i="11" s="1"/>
  <c r="D989" i="11"/>
  <c r="C989" i="11"/>
  <c r="B989" i="11"/>
  <c r="E988" i="11"/>
  <c r="L988" i="11" s="1"/>
  <c r="D988" i="11"/>
  <c r="C988" i="11"/>
  <c r="B988" i="11"/>
  <c r="E987" i="11"/>
  <c r="L987" i="11" s="1"/>
  <c r="D987" i="11"/>
  <c r="C987" i="11"/>
  <c r="B987" i="11"/>
  <c r="E986" i="11"/>
  <c r="L986" i="11" s="1"/>
  <c r="D986" i="11"/>
  <c r="C986" i="11"/>
  <c r="B986" i="11"/>
  <c r="E985" i="11"/>
  <c r="L985" i="11" s="1"/>
  <c r="D985" i="11"/>
  <c r="C985" i="11"/>
  <c r="B985" i="11"/>
  <c r="E984" i="11"/>
  <c r="L984" i="11" s="1"/>
  <c r="D984" i="11"/>
  <c r="C984" i="11"/>
  <c r="B984" i="11"/>
  <c r="E983" i="11"/>
  <c r="L983" i="11" s="1"/>
  <c r="D983" i="11"/>
  <c r="C983" i="11"/>
  <c r="B983" i="11"/>
  <c r="E982" i="11"/>
  <c r="L982" i="11" s="1"/>
  <c r="D982" i="11"/>
  <c r="C982" i="11"/>
  <c r="B982" i="11"/>
  <c r="E981" i="11"/>
  <c r="L981" i="11" s="1"/>
  <c r="D981" i="11"/>
  <c r="C981" i="11"/>
  <c r="B981" i="11"/>
  <c r="E980" i="11"/>
  <c r="L980" i="11" s="1"/>
  <c r="D980" i="11"/>
  <c r="C980" i="11"/>
  <c r="B980" i="11"/>
  <c r="E979" i="11"/>
  <c r="L979" i="11" s="1"/>
  <c r="D979" i="11"/>
  <c r="C979" i="11"/>
  <c r="B979" i="11"/>
  <c r="E978" i="11"/>
  <c r="L978" i="11" s="1"/>
  <c r="D978" i="11"/>
  <c r="C978" i="11"/>
  <c r="B978" i="11"/>
  <c r="E977" i="11"/>
  <c r="L977" i="11" s="1"/>
  <c r="D977" i="11"/>
  <c r="C977" i="11"/>
  <c r="B977" i="11"/>
  <c r="E976" i="11"/>
  <c r="L976" i="11" s="1"/>
  <c r="D976" i="11"/>
  <c r="C976" i="11"/>
  <c r="B976" i="11"/>
  <c r="E975" i="11"/>
  <c r="L975" i="11" s="1"/>
  <c r="D975" i="11"/>
  <c r="C975" i="11"/>
  <c r="B975" i="11"/>
  <c r="E974" i="11"/>
  <c r="L974" i="11" s="1"/>
  <c r="D974" i="11"/>
  <c r="C974" i="11"/>
  <c r="B974" i="11"/>
  <c r="E973" i="11"/>
  <c r="L973" i="11" s="1"/>
  <c r="D973" i="11"/>
  <c r="C973" i="11"/>
  <c r="B973" i="11"/>
  <c r="E972" i="11"/>
  <c r="L972" i="11" s="1"/>
  <c r="D972" i="11"/>
  <c r="C972" i="11"/>
  <c r="B972" i="11"/>
  <c r="E971" i="11"/>
  <c r="L971" i="11" s="1"/>
  <c r="D971" i="11"/>
  <c r="C971" i="11"/>
  <c r="B971" i="11"/>
  <c r="E970" i="11"/>
  <c r="L970" i="11" s="1"/>
  <c r="D970" i="11"/>
  <c r="C970" i="11"/>
  <c r="B970" i="11"/>
  <c r="E969" i="11"/>
  <c r="L969" i="11" s="1"/>
  <c r="D969" i="11"/>
  <c r="C969" i="11"/>
  <c r="B969" i="11"/>
  <c r="E968" i="11"/>
  <c r="L968" i="11" s="1"/>
  <c r="D968" i="11"/>
  <c r="C968" i="11"/>
  <c r="B968" i="11"/>
  <c r="E967" i="11"/>
  <c r="L967" i="11" s="1"/>
  <c r="D967" i="11"/>
  <c r="C967" i="11"/>
  <c r="B967" i="11"/>
  <c r="E966" i="11"/>
  <c r="L966" i="11" s="1"/>
  <c r="D966" i="11"/>
  <c r="C966" i="11"/>
  <c r="B966" i="11"/>
  <c r="E965" i="11"/>
  <c r="L965" i="11" s="1"/>
  <c r="D965" i="11"/>
  <c r="C965" i="11"/>
  <c r="B965" i="11"/>
  <c r="E964" i="11"/>
  <c r="L964" i="11" s="1"/>
  <c r="D964" i="11"/>
  <c r="C964" i="11"/>
  <c r="B964" i="11"/>
  <c r="E963" i="11"/>
  <c r="L963" i="11" s="1"/>
  <c r="D963" i="11"/>
  <c r="C963" i="11"/>
  <c r="B963" i="11"/>
  <c r="E962" i="11"/>
  <c r="L962" i="11" s="1"/>
  <c r="D962" i="11"/>
  <c r="C962" i="11"/>
  <c r="B962" i="11"/>
  <c r="E961" i="11"/>
  <c r="L961" i="11" s="1"/>
  <c r="D961" i="11"/>
  <c r="C961" i="11"/>
  <c r="B961" i="11"/>
  <c r="E960" i="11"/>
  <c r="L960" i="11" s="1"/>
  <c r="D960" i="11"/>
  <c r="C960" i="11"/>
  <c r="B960" i="11"/>
  <c r="E959" i="11"/>
  <c r="L959" i="11" s="1"/>
  <c r="D959" i="11"/>
  <c r="C959" i="11"/>
  <c r="B959" i="11"/>
  <c r="E958" i="11"/>
  <c r="L958" i="11" s="1"/>
  <c r="D958" i="11"/>
  <c r="C958" i="11"/>
  <c r="B958" i="11"/>
  <c r="E957" i="11"/>
  <c r="L957" i="11" s="1"/>
  <c r="D957" i="11"/>
  <c r="C957" i="11"/>
  <c r="B957" i="11"/>
  <c r="E956" i="11"/>
  <c r="L956" i="11" s="1"/>
  <c r="D956" i="11"/>
  <c r="C956" i="11"/>
  <c r="B956" i="11"/>
  <c r="E955" i="11"/>
  <c r="L955" i="11" s="1"/>
  <c r="D955" i="11"/>
  <c r="C955" i="11"/>
  <c r="B955" i="11"/>
  <c r="E954" i="11"/>
  <c r="L954" i="11" s="1"/>
  <c r="D954" i="11"/>
  <c r="C954" i="11"/>
  <c r="B954" i="11"/>
  <c r="E953" i="11"/>
  <c r="L953" i="11" s="1"/>
  <c r="D953" i="11"/>
  <c r="C953" i="11"/>
  <c r="B953" i="11"/>
  <c r="E952" i="11"/>
  <c r="L952" i="11" s="1"/>
  <c r="D952" i="11"/>
  <c r="C952" i="11"/>
  <c r="B952" i="11"/>
  <c r="E951" i="11"/>
  <c r="L951" i="11" s="1"/>
  <c r="D951" i="11"/>
  <c r="C951" i="11"/>
  <c r="B951" i="11"/>
  <c r="E950" i="11"/>
  <c r="L950" i="11" s="1"/>
  <c r="D950" i="11"/>
  <c r="C950" i="11"/>
  <c r="B950" i="11"/>
  <c r="E949" i="11"/>
  <c r="L949" i="11" s="1"/>
  <c r="D949" i="11"/>
  <c r="C949" i="11"/>
  <c r="B949" i="11"/>
  <c r="E948" i="11"/>
  <c r="L948" i="11" s="1"/>
  <c r="D948" i="11"/>
  <c r="C948" i="11"/>
  <c r="B948" i="11"/>
  <c r="E947" i="11"/>
  <c r="L947" i="11" s="1"/>
  <c r="D947" i="11"/>
  <c r="C947" i="11"/>
  <c r="B947" i="11"/>
  <c r="E946" i="11"/>
  <c r="L946" i="11" s="1"/>
  <c r="D946" i="11"/>
  <c r="C946" i="11"/>
  <c r="B946" i="11"/>
  <c r="E945" i="11"/>
  <c r="L945" i="11" s="1"/>
  <c r="D945" i="11"/>
  <c r="C945" i="11"/>
  <c r="B945" i="11"/>
  <c r="E944" i="11"/>
  <c r="L944" i="11" s="1"/>
  <c r="D944" i="11"/>
  <c r="C944" i="11"/>
  <c r="B944" i="11"/>
  <c r="E943" i="11"/>
  <c r="L943" i="11" s="1"/>
  <c r="D943" i="11"/>
  <c r="C943" i="11"/>
  <c r="B943" i="11"/>
  <c r="E942" i="11"/>
  <c r="L942" i="11" s="1"/>
  <c r="D942" i="11"/>
  <c r="C942" i="11"/>
  <c r="B942" i="11"/>
  <c r="E941" i="11"/>
  <c r="L941" i="11" s="1"/>
  <c r="D941" i="11"/>
  <c r="C941" i="11"/>
  <c r="B941" i="11"/>
  <c r="E940" i="11"/>
  <c r="L940" i="11" s="1"/>
  <c r="D940" i="11"/>
  <c r="C940" i="11"/>
  <c r="B940" i="11"/>
  <c r="E939" i="11"/>
  <c r="L939" i="11" s="1"/>
  <c r="D939" i="11"/>
  <c r="C939" i="11"/>
  <c r="B939" i="11"/>
  <c r="E938" i="11"/>
  <c r="L938" i="11" s="1"/>
  <c r="D938" i="11"/>
  <c r="C938" i="11"/>
  <c r="B938" i="11"/>
  <c r="E937" i="11"/>
  <c r="L937" i="11" s="1"/>
  <c r="D937" i="11"/>
  <c r="C937" i="11"/>
  <c r="B937" i="11"/>
  <c r="E936" i="11"/>
  <c r="L936" i="11" s="1"/>
  <c r="D936" i="11"/>
  <c r="C936" i="11"/>
  <c r="B936" i="11"/>
  <c r="E935" i="11"/>
  <c r="L935" i="11" s="1"/>
  <c r="D935" i="11"/>
  <c r="C935" i="11"/>
  <c r="B935" i="11"/>
  <c r="E934" i="11"/>
  <c r="L934" i="11" s="1"/>
  <c r="D934" i="11"/>
  <c r="C934" i="11"/>
  <c r="B934" i="11"/>
  <c r="E933" i="11"/>
  <c r="L933" i="11" s="1"/>
  <c r="D933" i="11"/>
  <c r="C933" i="11"/>
  <c r="B933" i="11"/>
  <c r="E932" i="11"/>
  <c r="L932" i="11" s="1"/>
  <c r="D932" i="11"/>
  <c r="C932" i="11"/>
  <c r="B932" i="11"/>
  <c r="E931" i="11"/>
  <c r="L931" i="11" s="1"/>
  <c r="D931" i="11"/>
  <c r="C931" i="11"/>
  <c r="B931" i="11"/>
  <c r="E930" i="11"/>
  <c r="L930" i="11" s="1"/>
  <c r="D930" i="11"/>
  <c r="C930" i="11"/>
  <c r="B930" i="11"/>
  <c r="E929" i="11"/>
  <c r="L929" i="11" s="1"/>
  <c r="D929" i="11"/>
  <c r="C929" i="11"/>
  <c r="B929" i="11"/>
  <c r="E928" i="11"/>
  <c r="L928" i="11" s="1"/>
  <c r="D928" i="11"/>
  <c r="C928" i="11"/>
  <c r="B928" i="11"/>
  <c r="E927" i="11"/>
  <c r="L927" i="11" s="1"/>
  <c r="D927" i="11"/>
  <c r="C927" i="11"/>
  <c r="B927" i="11"/>
  <c r="E926" i="11"/>
  <c r="L926" i="11" s="1"/>
  <c r="D926" i="11"/>
  <c r="C926" i="11"/>
  <c r="B926" i="11"/>
  <c r="E925" i="11"/>
  <c r="L925" i="11" s="1"/>
  <c r="D925" i="11"/>
  <c r="C925" i="11"/>
  <c r="B925" i="11"/>
  <c r="E924" i="11"/>
  <c r="L924" i="11" s="1"/>
  <c r="D924" i="11"/>
  <c r="C924" i="11"/>
  <c r="B924" i="11"/>
  <c r="E923" i="11"/>
  <c r="L923" i="11" s="1"/>
  <c r="D923" i="11"/>
  <c r="C923" i="11"/>
  <c r="B923" i="11"/>
  <c r="E922" i="11"/>
  <c r="L922" i="11" s="1"/>
  <c r="D922" i="11"/>
  <c r="C922" i="11"/>
  <c r="B922" i="11"/>
  <c r="E921" i="11"/>
  <c r="L921" i="11" s="1"/>
  <c r="D921" i="11"/>
  <c r="C921" i="11"/>
  <c r="B921" i="11"/>
  <c r="E920" i="11"/>
  <c r="L920" i="11" s="1"/>
  <c r="D920" i="11"/>
  <c r="C920" i="11"/>
  <c r="B920" i="11"/>
  <c r="E919" i="11"/>
  <c r="L919" i="11" s="1"/>
  <c r="D919" i="11"/>
  <c r="C919" i="11"/>
  <c r="B919" i="11"/>
  <c r="E918" i="11"/>
  <c r="L918" i="11" s="1"/>
  <c r="D918" i="11"/>
  <c r="C918" i="11"/>
  <c r="B918" i="11"/>
  <c r="E917" i="11"/>
  <c r="L917" i="11" s="1"/>
  <c r="D917" i="11"/>
  <c r="C917" i="11"/>
  <c r="B917" i="11"/>
  <c r="E916" i="11"/>
  <c r="L916" i="11" s="1"/>
  <c r="D916" i="11"/>
  <c r="C916" i="11"/>
  <c r="B916" i="11"/>
  <c r="E915" i="11"/>
  <c r="L915" i="11" s="1"/>
  <c r="D915" i="11"/>
  <c r="C915" i="11"/>
  <c r="B915" i="11"/>
  <c r="E914" i="11"/>
  <c r="L914" i="11" s="1"/>
  <c r="D914" i="11"/>
  <c r="C914" i="11"/>
  <c r="B914" i="11"/>
  <c r="E913" i="11"/>
  <c r="L913" i="11" s="1"/>
  <c r="D913" i="11"/>
  <c r="C913" i="11"/>
  <c r="B913" i="11"/>
  <c r="E912" i="11"/>
  <c r="L912" i="11" s="1"/>
  <c r="D912" i="11"/>
  <c r="C912" i="11"/>
  <c r="B912" i="11"/>
  <c r="E911" i="11"/>
  <c r="L911" i="11" s="1"/>
  <c r="D911" i="11"/>
  <c r="C911" i="11"/>
  <c r="B911" i="11"/>
  <c r="E910" i="11"/>
  <c r="L910" i="11" s="1"/>
  <c r="D910" i="11"/>
  <c r="C910" i="11"/>
  <c r="B910" i="11"/>
  <c r="E909" i="11"/>
  <c r="L909" i="11" s="1"/>
  <c r="D909" i="11"/>
  <c r="C909" i="11"/>
  <c r="B909" i="11"/>
  <c r="E908" i="11"/>
  <c r="L908" i="11" s="1"/>
  <c r="D908" i="11"/>
  <c r="C908" i="11"/>
  <c r="B908" i="11"/>
  <c r="E907" i="11"/>
  <c r="L907" i="11" s="1"/>
  <c r="D907" i="11"/>
  <c r="C907" i="11"/>
  <c r="B907" i="11"/>
  <c r="E906" i="11"/>
  <c r="L906" i="11" s="1"/>
  <c r="D906" i="11"/>
  <c r="C906" i="11"/>
  <c r="B906" i="11"/>
  <c r="E905" i="11"/>
  <c r="L905" i="11" s="1"/>
  <c r="D905" i="11"/>
  <c r="C905" i="11"/>
  <c r="B905" i="11"/>
  <c r="E904" i="11"/>
  <c r="L904" i="11" s="1"/>
  <c r="D904" i="11"/>
  <c r="C904" i="11"/>
  <c r="B904" i="11"/>
  <c r="E903" i="11"/>
  <c r="L903" i="11" s="1"/>
  <c r="D903" i="11"/>
  <c r="C903" i="11"/>
  <c r="B903" i="11"/>
  <c r="E902" i="11"/>
  <c r="L902" i="11" s="1"/>
  <c r="D902" i="11"/>
  <c r="C902" i="11"/>
  <c r="B902" i="11"/>
  <c r="E901" i="11"/>
  <c r="L901" i="11" s="1"/>
  <c r="D901" i="11"/>
  <c r="C901" i="11"/>
  <c r="B901" i="11"/>
  <c r="E900" i="11"/>
  <c r="L900" i="11" s="1"/>
  <c r="D900" i="11"/>
  <c r="C900" i="11"/>
  <c r="B900" i="11"/>
  <c r="E899" i="11"/>
  <c r="L899" i="11" s="1"/>
  <c r="D899" i="11"/>
  <c r="C899" i="11"/>
  <c r="B899" i="11"/>
  <c r="E898" i="11"/>
  <c r="L898" i="11" s="1"/>
  <c r="D898" i="11"/>
  <c r="C898" i="11"/>
  <c r="B898" i="11"/>
  <c r="E897" i="11"/>
  <c r="L897" i="11" s="1"/>
  <c r="D897" i="11"/>
  <c r="C897" i="11"/>
  <c r="B897" i="11"/>
  <c r="E896" i="11"/>
  <c r="L896" i="11" s="1"/>
  <c r="D896" i="11"/>
  <c r="C896" i="11"/>
  <c r="B896" i="11"/>
  <c r="E895" i="11"/>
  <c r="L895" i="11" s="1"/>
  <c r="D895" i="11"/>
  <c r="C895" i="11"/>
  <c r="B895" i="11"/>
  <c r="E894" i="11"/>
  <c r="L894" i="11" s="1"/>
  <c r="D894" i="11"/>
  <c r="C894" i="11"/>
  <c r="B894" i="11"/>
  <c r="E893" i="11"/>
  <c r="L893" i="11" s="1"/>
  <c r="D893" i="11"/>
  <c r="C893" i="11"/>
  <c r="B893" i="11"/>
  <c r="E892" i="11"/>
  <c r="L892" i="11" s="1"/>
  <c r="D892" i="11"/>
  <c r="C892" i="11"/>
  <c r="B892" i="11"/>
  <c r="E891" i="11"/>
  <c r="L891" i="11" s="1"/>
  <c r="D891" i="11"/>
  <c r="C891" i="11"/>
  <c r="B891" i="11"/>
  <c r="E890" i="11"/>
  <c r="L890" i="11" s="1"/>
  <c r="D890" i="11"/>
  <c r="C890" i="11"/>
  <c r="B890" i="11"/>
  <c r="E889" i="11"/>
  <c r="L889" i="11" s="1"/>
  <c r="D889" i="11"/>
  <c r="C889" i="11"/>
  <c r="B889" i="11"/>
  <c r="E888" i="11"/>
  <c r="L888" i="11" s="1"/>
  <c r="D888" i="11"/>
  <c r="C888" i="11"/>
  <c r="B888" i="11"/>
  <c r="E887" i="11"/>
  <c r="L887" i="11" s="1"/>
  <c r="D887" i="11"/>
  <c r="C887" i="11"/>
  <c r="B887" i="11"/>
  <c r="E886" i="11"/>
  <c r="L886" i="11" s="1"/>
  <c r="D886" i="11"/>
  <c r="C886" i="11"/>
  <c r="B886" i="11"/>
  <c r="E885" i="11"/>
  <c r="L885" i="11" s="1"/>
  <c r="D885" i="11"/>
  <c r="C885" i="11"/>
  <c r="B885" i="11"/>
  <c r="E884" i="11"/>
  <c r="L884" i="11" s="1"/>
  <c r="D884" i="11"/>
  <c r="C884" i="11"/>
  <c r="B884" i="11"/>
  <c r="E883" i="11"/>
  <c r="L883" i="11" s="1"/>
  <c r="D883" i="11"/>
  <c r="C883" i="11"/>
  <c r="B883" i="11"/>
  <c r="E882" i="11"/>
  <c r="L882" i="11" s="1"/>
  <c r="D882" i="11"/>
  <c r="C882" i="11"/>
  <c r="B882" i="11"/>
  <c r="E881" i="11"/>
  <c r="L881" i="11" s="1"/>
  <c r="D881" i="11"/>
  <c r="C881" i="11"/>
  <c r="B881" i="11"/>
  <c r="E880" i="11"/>
  <c r="L880" i="11" s="1"/>
  <c r="D880" i="11"/>
  <c r="C880" i="11"/>
  <c r="B880" i="11"/>
  <c r="E879" i="11"/>
  <c r="L879" i="11" s="1"/>
  <c r="D879" i="11"/>
  <c r="C879" i="11"/>
  <c r="B879" i="11"/>
  <c r="E878" i="11"/>
  <c r="L878" i="11" s="1"/>
  <c r="D878" i="11"/>
  <c r="C878" i="11"/>
  <c r="B878" i="11"/>
  <c r="E877" i="11"/>
  <c r="L877" i="11" s="1"/>
  <c r="D877" i="11"/>
  <c r="C877" i="11"/>
  <c r="B877" i="11"/>
  <c r="E876" i="11"/>
  <c r="L876" i="11" s="1"/>
  <c r="D876" i="11"/>
  <c r="C876" i="11"/>
  <c r="B876" i="11"/>
  <c r="E875" i="11"/>
  <c r="L875" i="11" s="1"/>
  <c r="D875" i="11"/>
  <c r="C875" i="11"/>
  <c r="B875" i="11"/>
  <c r="E874" i="11"/>
  <c r="L874" i="11" s="1"/>
  <c r="D874" i="11"/>
  <c r="C874" i="11"/>
  <c r="B874" i="11"/>
  <c r="E873" i="11"/>
  <c r="L873" i="11" s="1"/>
  <c r="D873" i="11"/>
  <c r="C873" i="11"/>
  <c r="B873" i="11"/>
  <c r="E872" i="11"/>
  <c r="L872" i="11" s="1"/>
  <c r="D872" i="11"/>
  <c r="C872" i="11"/>
  <c r="B872" i="11"/>
  <c r="E871" i="11"/>
  <c r="L871" i="11" s="1"/>
  <c r="D871" i="11"/>
  <c r="C871" i="11"/>
  <c r="B871" i="11"/>
  <c r="E870" i="11"/>
  <c r="L870" i="11" s="1"/>
  <c r="D870" i="11"/>
  <c r="C870" i="11"/>
  <c r="B870" i="11"/>
  <c r="E869" i="11"/>
  <c r="L869" i="11" s="1"/>
  <c r="D869" i="11"/>
  <c r="C869" i="11"/>
  <c r="B869" i="11"/>
  <c r="E868" i="11"/>
  <c r="L868" i="11" s="1"/>
  <c r="D868" i="11"/>
  <c r="C868" i="11"/>
  <c r="B868" i="11"/>
  <c r="E867" i="11"/>
  <c r="L867" i="11" s="1"/>
  <c r="D867" i="11"/>
  <c r="C867" i="11"/>
  <c r="B867" i="11"/>
  <c r="E866" i="11"/>
  <c r="L866" i="11" s="1"/>
  <c r="D866" i="11"/>
  <c r="C866" i="11"/>
  <c r="B866" i="11"/>
  <c r="E865" i="11"/>
  <c r="L865" i="11" s="1"/>
  <c r="D865" i="11"/>
  <c r="C865" i="11"/>
  <c r="B865" i="11"/>
  <c r="E864" i="11"/>
  <c r="L864" i="11" s="1"/>
  <c r="D864" i="11"/>
  <c r="C864" i="11"/>
  <c r="B864" i="11"/>
  <c r="E863" i="11"/>
  <c r="L863" i="11" s="1"/>
  <c r="D863" i="11"/>
  <c r="C863" i="11"/>
  <c r="B863" i="11"/>
  <c r="E862" i="11"/>
  <c r="L862" i="11" s="1"/>
  <c r="D862" i="11"/>
  <c r="C862" i="11"/>
  <c r="B862" i="11"/>
  <c r="E861" i="11"/>
  <c r="L861" i="11" s="1"/>
  <c r="D861" i="11"/>
  <c r="C861" i="11"/>
  <c r="B861" i="11"/>
  <c r="E860" i="11"/>
  <c r="L860" i="11" s="1"/>
  <c r="D860" i="11"/>
  <c r="C860" i="11"/>
  <c r="B860" i="11"/>
  <c r="E859" i="11"/>
  <c r="L859" i="11" s="1"/>
  <c r="D859" i="11"/>
  <c r="C859" i="11"/>
  <c r="B859" i="11"/>
  <c r="E858" i="11"/>
  <c r="L858" i="11" s="1"/>
  <c r="D858" i="11"/>
  <c r="C858" i="11"/>
  <c r="B858" i="11"/>
  <c r="E857" i="11"/>
  <c r="L857" i="11" s="1"/>
  <c r="D857" i="11"/>
  <c r="C857" i="11"/>
  <c r="B857" i="11"/>
  <c r="E856" i="11"/>
  <c r="L856" i="11" s="1"/>
  <c r="D856" i="11"/>
  <c r="C856" i="11"/>
  <c r="B856" i="11"/>
  <c r="E855" i="11"/>
  <c r="L855" i="11" s="1"/>
  <c r="D855" i="11"/>
  <c r="C855" i="11"/>
  <c r="B855" i="11"/>
  <c r="E854" i="11"/>
  <c r="L854" i="11" s="1"/>
  <c r="D854" i="11"/>
  <c r="C854" i="11"/>
  <c r="B854" i="11"/>
  <c r="E853" i="11"/>
  <c r="L853" i="11" s="1"/>
  <c r="D853" i="11"/>
  <c r="C853" i="11"/>
  <c r="B853" i="11"/>
  <c r="E852" i="11"/>
  <c r="L852" i="11" s="1"/>
  <c r="D852" i="11"/>
  <c r="C852" i="11"/>
  <c r="B852" i="11"/>
  <c r="E851" i="11"/>
  <c r="L851" i="11" s="1"/>
  <c r="D851" i="11"/>
  <c r="C851" i="11"/>
  <c r="B851" i="11"/>
  <c r="E850" i="11"/>
  <c r="L850" i="11" s="1"/>
  <c r="D850" i="11"/>
  <c r="C850" i="11"/>
  <c r="B850" i="11"/>
  <c r="E849" i="11"/>
  <c r="L849" i="11" s="1"/>
  <c r="D849" i="11"/>
  <c r="C849" i="11"/>
  <c r="B849" i="11"/>
  <c r="E848" i="11"/>
  <c r="L848" i="11" s="1"/>
  <c r="D848" i="11"/>
  <c r="C848" i="11"/>
  <c r="B848" i="11"/>
  <c r="E847" i="11"/>
  <c r="L847" i="11" s="1"/>
  <c r="D847" i="11"/>
  <c r="C847" i="11"/>
  <c r="B847" i="11"/>
  <c r="E846" i="11"/>
  <c r="L846" i="11" s="1"/>
  <c r="D846" i="11"/>
  <c r="C846" i="11"/>
  <c r="B846" i="11"/>
  <c r="E845" i="11"/>
  <c r="L845" i="11" s="1"/>
  <c r="D845" i="11"/>
  <c r="C845" i="11"/>
  <c r="B845" i="11"/>
  <c r="E844" i="11"/>
  <c r="L844" i="11" s="1"/>
  <c r="D844" i="11"/>
  <c r="C844" i="11"/>
  <c r="B844" i="11"/>
  <c r="E843" i="11"/>
  <c r="L843" i="11" s="1"/>
  <c r="D843" i="11"/>
  <c r="C843" i="11"/>
  <c r="B843" i="11"/>
  <c r="E842" i="11"/>
  <c r="L842" i="11" s="1"/>
  <c r="D842" i="11"/>
  <c r="C842" i="11"/>
  <c r="B842" i="11"/>
  <c r="E841" i="11"/>
  <c r="L841" i="11" s="1"/>
  <c r="D841" i="11"/>
  <c r="C841" i="11"/>
  <c r="B841" i="11"/>
  <c r="E840" i="11"/>
  <c r="L840" i="11" s="1"/>
  <c r="D840" i="11"/>
  <c r="C840" i="11"/>
  <c r="B840" i="11"/>
  <c r="E839" i="11"/>
  <c r="L839" i="11" s="1"/>
  <c r="D839" i="11"/>
  <c r="C839" i="11"/>
  <c r="B839" i="11"/>
  <c r="E838" i="11"/>
  <c r="L838" i="11" s="1"/>
  <c r="D838" i="11"/>
  <c r="C838" i="11"/>
  <c r="B838" i="11"/>
  <c r="E837" i="11"/>
  <c r="L837" i="11" s="1"/>
  <c r="D837" i="11"/>
  <c r="C837" i="11"/>
  <c r="B837" i="11"/>
  <c r="E836" i="11"/>
  <c r="L836" i="11" s="1"/>
  <c r="D836" i="11"/>
  <c r="C836" i="11"/>
  <c r="B836" i="11"/>
  <c r="E835" i="11"/>
  <c r="L835" i="11" s="1"/>
  <c r="D835" i="11"/>
  <c r="C835" i="11"/>
  <c r="B835" i="11"/>
  <c r="E834" i="11"/>
  <c r="L834" i="11" s="1"/>
  <c r="D834" i="11"/>
  <c r="C834" i="11"/>
  <c r="B834" i="11"/>
  <c r="E833" i="11"/>
  <c r="L833" i="11" s="1"/>
  <c r="D833" i="11"/>
  <c r="C833" i="11"/>
  <c r="B833" i="11"/>
  <c r="E832" i="11"/>
  <c r="L832" i="11" s="1"/>
  <c r="D832" i="11"/>
  <c r="C832" i="11"/>
  <c r="B832" i="11"/>
  <c r="E831" i="11"/>
  <c r="L831" i="11" s="1"/>
  <c r="D831" i="11"/>
  <c r="C831" i="11"/>
  <c r="B831" i="11"/>
  <c r="E830" i="11"/>
  <c r="L830" i="11" s="1"/>
  <c r="D830" i="11"/>
  <c r="C830" i="11"/>
  <c r="B830" i="11"/>
  <c r="E829" i="11"/>
  <c r="L829" i="11" s="1"/>
  <c r="D829" i="11"/>
  <c r="C829" i="11"/>
  <c r="B829" i="11"/>
  <c r="E828" i="11"/>
  <c r="L828" i="11" s="1"/>
  <c r="D828" i="11"/>
  <c r="C828" i="11"/>
  <c r="B828" i="11"/>
  <c r="E827" i="11"/>
  <c r="L827" i="11" s="1"/>
  <c r="D827" i="11"/>
  <c r="C827" i="11"/>
  <c r="B827" i="11"/>
  <c r="E826" i="11"/>
  <c r="L826" i="11" s="1"/>
  <c r="D826" i="11"/>
  <c r="C826" i="11"/>
  <c r="B826" i="11"/>
  <c r="E825" i="11"/>
  <c r="L825" i="11" s="1"/>
  <c r="D825" i="11"/>
  <c r="C825" i="11"/>
  <c r="B825" i="11"/>
  <c r="E824" i="11"/>
  <c r="L824" i="11" s="1"/>
  <c r="D824" i="11"/>
  <c r="C824" i="11"/>
  <c r="B824" i="11"/>
  <c r="E823" i="11"/>
  <c r="L823" i="11" s="1"/>
  <c r="D823" i="11"/>
  <c r="C823" i="11"/>
  <c r="B823" i="11"/>
  <c r="E822" i="11"/>
  <c r="L822" i="11" s="1"/>
  <c r="D822" i="11"/>
  <c r="C822" i="11"/>
  <c r="B822" i="11"/>
  <c r="E821" i="11"/>
  <c r="L821" i="11" s="1"/>
  <c r="D821" i="11"/>
  <c r="C821" i="11"/>
  <c r="B821" i="11"/>
  <c r="E820" i="11"/>
  <c r="L820" i="11" s="1"/>
  <c r="D820" i="11"/>
  <c r="C820" i="11"/>
  <c r="B820" i="11"/>
  <c r="E819" i="11"/>
  <c r="L819" i="11" s="1"/>
  <c r="D819" i="11"/>
  <c r="C819" i="11"/>
  <c r="B819" i="11"/>
  <c r="E818" i="11"/>
  <c r="L818" i="11" s="1"/>
  <c r="D818" i="11"/>
  <c r="C818" i="11"/>
  <c r="B818" i="11"/>
  <c r="E817" i="11"/>
  <c r="L817" i="11" s="1"/>
  <c r="D817" i="11"/>
  <c r="C817" i="11"/>
  <c r="B817" i="11"/>
  <c r="E816" i="11"/>
  <c r="L816" i="11" s="1"/>
  <c r="D816" i="11"/>
  <c r="C816" i="11"/>
  <c r="B816" i="11"/>
  <c r="E815" i="11"/>
  <c r="L815" i="11" s="1"/>
  <c r="D815" i="11"/>
  <c r="C815" i="11"/>
  <c r="B815" i="11"/>
  <c r="E814" i="11"/>
  <c r="L814" i="11" s="1"/>
  <c r="D814" i="11"/>
  <c r="C814" i="11"/>
  <c r="B814" i="11"/>
  <c r="E813" i="11"/>
  <c r="L813" i="11" s="1"/>
  <c r="D813" i="11"/>
  <c r="C813" i="11"/>
  <c r="B813" i="11"/>
  <c r="E812" i="11"/>
  <c r="L812" i="11" s="1"/>
  <c r="D812" i="11"/>
  <c r="C812" i="11"/>
  <c r="B812" i="11"/>
  <c r="E811" i="11"/>
  <c r="L811" i="11" s="1"/>
  <c r="D811" i="11"/>
  <c r="C811" i="11"/>
  <c r="B811" i="11"/>
  <c r="E810" i="11"/>
  <c r="L810" i="11" s="1"/>
  <c r="D810" i="11"/>
  <c r="C810" i="11"/>
  <c r="B810" i="11"/>
  <c r="E809" i="11"/>
  <c r="L809" i="11" s="1"/>
  <c r="D809" i="11"/>
  <c r="C809" i="11"/>
  <c r="B809" i="11"/>
  <c r="E808" i="11"/>
  <c r="L808" i="11" s="1"/>
  <c r="D808" i="11"/>
  <c r="C808" i="11"/>
  <c r="B808" i="11"/>
  <c r="E807" i="11"/>
  <c r="L807" i="11" s="1"/>
  <c r="D807" i="11"/>
  <c r="C807" i="11"/>
  <c r="B807" i="11"/>
  <c r="E806" i="11"/>
  <c r="L806" i="11" s="1"/>
  <c r="D806" i="11"/>
  <c r="C806" i="11"/>
  <c r="B806" i="11"/>
  <c r="E805" i="11"/>
  <c r="L805" i="11" s="1"/>
  <c r="D805" i="11"/>
  <c r="C805" i="11"/>
  <c r="B805" i="11"/>
  <c r="E804" i="11"/>
  <c r="L804" i="11" s="1"/>
  <c r="D804" i="11"/>
  <c r="C804" i="11"/>
  <c r="B804" i="11"/>
  <c r="E803" i="11"/>
  <c r="L803" i="11" s="1"/>
  <c r="D803" i="11"/>
  <c r="C803" i="11"/>
  <c r="B803" i="11"/>
  <c r="E802" i="11"/>
  <c r="L802" i="11" s="1"/>
  <c r="D802" i="11"/>
  <c r="C802" i="11"/>
  <c r="B802" i="11"/>
  <c r="E801" i="11"/>
  <c r="L801" i="11" s="1"/>
  <c r="D801" i="11"/>
  <c r="C801" i="11"/>
  <c r="B801" i="11"/>
  <c r="E800" i="11"/>
  <c r="L800" i="11" s="1"/>
  <c r="D800" i="11"/>
  <c r="C800" i="11"/>
  <c r="B800" i="11"/>
  <c r="E799" i="11"/>
  <c r="L799" i="11" s="1"/>
  <c r="D799" i="11"/>
  <c r="C799" i="11"/>
  <c r="B799" i="11"/>
  <c r="E798" i="11"/>
  <c r="L798" i="11" s="1"/>
  <c r="D798" i="11"/>
  <c r="C798" i="11"/>
  <c r="B798" i="11"/>
  <c r="E797" i="11"/>
  <c r="L797" i="11" s="1"/>
  <c r="D797" i="11"/>
  <c r="C797" i="11"/>
  <c r="B797" i="11"/>
  <c r="E796" i="11"/>
  <c r="L796" i="11" s="1"/>
  <c r="D796" i="11"/>
  <c r="C796" i="11"/>
  <c r="B796" i="11"/>
  <c r="E795" i="11"/>
  <c r="L795" i="11" s="1"/>
  <c r="D795" i="11"/>
  <c r="C795" i="11"/>
  <c r="B795" i="11"/>
  <c r="E794" i="11"/>
  <c r="L794" i="11" s="1"/>
  <c r="D794" i="11"/>
  <c r="C794" i="11"/>
  <c r="B794" i="11"/>
  <c r="E793" i="11"/>
  <c r="L793" i="11" s="1"/>
  <c r="D793" i="11"/>
  <c r="C793" i="11"/>
  <c r="B793" i="11"/>
  <c r="E792" i="11"/>
  <c r="L792" i="11" s="1"/>
  <c r="D792" i="11"/>
  <c r="C792" i="11"/>
  <c r="B792" i="11"/>
  <c r="E791" i="11"/>
  <c r="L791" i="11" s="1"/>
  <c r="D791" i="11"/>
  <c r="C791" i="11"/>
  <c r="B791" i="11"/>
  <c r="E790" i="11"/>
  <c r="L790" i="11" s="1"/>
  <c r="D790" i="11"/>
  <c r="C790" i="11"/>
  <c r="B790" i="11"/>
  <c r="E789" i="11"/>
  <c r="L789" i="11" s="1"/>
  <c r="D789" i="11"/>
  <c r="C789" i="11"/>
  <c r="B789" i="11"/>
  <c r="E788" i="11"/>
  <c r="L788" i="11" s="1"/>
  <c r="D788" i="11"/>
  <c r="C788" i="11"/>
  <c r="B788" i="11"/>
  <c r="E787" i="11"/>
  <c r="L787" i="11" s="1"/>
  <c r="D787" i="11"/>
  <c r="C787" i="11"/>
  <c r="B787" i="11"/>
  <c r="E786" i="11"/>
  <c r="L786" i="11" s="1"/>
  <c r="D786" i="11"/>
  <c r="C786" i="11"/>
  <c r="B786" i="11"/>
  <c r="E785" i="11"/>
  <c r="L785" i="11" s="1"/>
  <c r="D785" i="11"/>
  <c r="C785" i="11"/>
  <c r="B785" i="11"/>
  <c r="E784" i="11"/>
  <c r="L784" i="11" s="1"/>
  <c r="D784" i="11"/>
  <c r="C784" i="11"/>
  <c r="B784" i="11"/>
  <c r="E783" i="11"/>
  <c r="L783" i="11" s="1"/>
  <c r="D783" i="11"/>
  <c r="C783" i="11"/>
  <c r="B783" i="11"/>
  <c r="E782" i="11"/>
  <c r="L782" i="11" s="1"/>
  <c r="D782" i="11"/>
  <c r="C782" i="11"/>
  <c r="B782" i="11"/>
  <c r="E781" i="11"/>
  <c r="L781" i="11" s="1"/>
  <c r="D781" i="11"/>
  <c r="C781" i="11"/>
  <c r="B781" i="11"/>
  <c r="E780" i="11"/>
  <c r="L780" i="11" s="1"/>
  <c r="D780" i="11"/>
  <c r="C780" i="11"/>
  <c r="B780" i="11"/>
  <c r="E779" i="11"/>
  <c r="L779" i="11" s="1"/>
  <c r="D779" i="11"/>
  <c r="C779" i="11"/>
  <c r="B779" i="11"/>
  <c r="E778" i="11"/>
  <c r="L778" i="11" s="1"/>
  <c r="D778" i="11"/>
  <c r="C778" i="11"/>
  <c r="B778" i="11"/>
  <c r="E777" i="11"/>
  <c r="L777" i="11" s="1"/>
  <c r="D777" i="11"/>
  <c r="C777" i="11"/>
  <c r="B777" i="11"/>
  <c r="E776" i="11"/>
  <c r="L776" i="11" s="1"/>
  <c r="D776" i="11"/>
  <c r="C776" i="11"/>
  <c r="B776" i="11"/>
  <c r="E775" i="11"/>
  <c r="L775" i="11" s="1"/>
  <c r="D775" i="11"/>
  <c r="C775" i="11"/>
  <c r="B775" i="11"/>
  <c r="E774" i="11"/>
  <c r="L774" i="11" s="1"/>
  <c r="D774" i="11"/>
  <c r="C774" i="11"/>
  <c r="B774" i="11"/>
  <c r="E773" i="11"/>
  <c r="L773" i="11" s="1"/>
  <c r="D773" i="11"/>
  <c r="C773" i="11"/>
  <c r="B773" i="11"/>
  <c r="E772" i="11"/>
  <c r="L772" i="11" s="1"/>
  <c r="D772" i="11"/>
  <c r="C772" i="11"/>
  <c r="B772" i="11"/>
  <c r="E771" i="11"/>
  <c r="L771" i="11" s="1"/>
  <c r="D771" i="11"/>
  <c r="C771" i="11"/>
  <c r="B771" i="11"/>
  <c r="E770" i="11"/>
  <c r="L770" i="11" s="1"/>
  <c r="D770" i="11"/>
  <c r="C770" i="11"/>
  <c r="B770" i="11"/>
  <c r="E769" i="11"/>
  <c r="L769" i="11" s="1"/>
  <c r="D769" i="11"/>
  <c r="C769" i="11"/>
  <c r="B769" i="11"/>
  <c r="E768" i="11"/>
  <c r="L768" i="11" s="1"/>
  <c r="D768" i="11"/>
  <c r="C768" i="11"/>
  <c r="B768" i="11"/>
  <c r="E767" i="11"/>
  <c r="L767" i="11" s="1"/>
  <c r="D767" i="11"/>
  <c r="C767" i="11"/>
  <c r="B767" i="11"/>
  <c r="E766" i="11"/>
  <c r="L766" i="11" s="1"/>
  <c r="D766" i="11"/>
  <c r="C766" i="11"/>
  <c r="B766" i="11"/>
  <c r="E765" i="11"/>
  <c r="L765" i="11" s="1"/>
  <c r="D765" i="11"/>
  <c r="C765" i="11"/>
  <c r="B765" i="11"/>
  <c r="E764" i="11"/>
  <c r="L764" i="11" s="1"/>
  <c r="D764" i="11"/>
  <c r="C764" i="11"/>
  <c r="B764" i="11"/>
  <c r="E763" i="11"/>
  <c r="L763" i="11" s="1"/>
  <c r="D763" i="11"/>
  <c r="C763" i="11"/>
  <c r="B763" i="11"/>
  <c r="E762" i="11"/>
  <c r="L762" i="11" s="1"/>
  <c r="D762" i="11"/>
  <c r="C762" i="11"/>
  <c r="B762" i="11"/>
  <c r="E761" i="11"/>
  <c r="L761" i="11" s="1"/>
  <c r="D761" i="11"/>
  <c r="C761" i="11"/>
  <c r="B761" i="11"/>
  <c r="E760" i="11"/>
  <c r="L760" i="11" s="1"/>
  <c r="D760" i="11"/>
  <c r="C760" i="11"/>
  <c r="B760" i="11"/>
  <c r="E759" i="11"/>
  <c r="L759" i="11" s="1"/>
  <c r="D759" i="11"/>
  <c r="C759" i="11"/>
  <c r="B759" i="11"/>
  <c r="E758" i="11"/>
  <c r="L758" i="11" s="1"/>
  <c r="D758" i="11"/>
  <c r="C758" i="11"/>
  <c r="B758" i="11"/>
  <c r="E757" i="11"/>
  <c r="L757" i="11" s="1"/>
  <c r="D757" i="11"/>
  <c r="C757" i="11"/>
  <c r="B757" i="11"/>
  <c r="E756" i="11"/>
  <c r="L756" i="11" s="1"/>
  <c r="D756" i="11"/>
  <c r="C756" i="11"/>
  <c r="B756" i="11"/>
  <c r="E755" i="11"/>
  <c r="L755" i="11" s="1"/>
  <c r="D755" i="11"/>
  <c r="C755" i="11"/>
  <c r="B755" i="11"/>
  <c r="E754" i="11"/>
  <c r="L754" i="11" s="1"/>
  <c r="D754" i="11"/>
  <c r="C754" i="11"/>
  <c r="B754" i="11"/>
  <c r="E753" i="11"/>
  <c r="L753" i="11" s="1"/>
  <c r="D753" i="11"/>
  <c r="C753" i="11"/>
  <c r="B753" i="11"/>
  <c r="E752" i="11"/>
  <c r="L752" i="11" s="1"/>
  <c r="D752" i="11"/>
  <c r="C752" i="11"/>
  <c r="B752" i="11"/>
  <c r="E751" i="11"/>
  <c r="L751" i="11" s="1"/>
  <c r="D751" i="11"/>
  <c r="C751" i="11"/>
  <c r="B751" i="11"/>
  <c r="E750" i="11"/>
  <c r="L750" i="11" s="1"/>
  <c r="D750" i="11"/>
  <c r="C750" i="11"/>
  <c r="B750" i="11"/>
  <c r="E749" i="11"/>
  <c r="L749" i="11" s="1"/>
  <c r="D749" i="11"/>
  <c r="C749" i="11"/>
  <c r="B749" i="11"/>
  <c r="E748" i="11"/>
  <c r="L748" i="11" s="1"/>
  <c r="D748" i="11"/>
  <c r="C748" i="11"/>
  <c r="B748" i="11"/>
  <c r="E747" i="11"/>
  <c r="L747" i="11" s="1"/>
  <c r="D747" i="11"/>
  <c r="C747" i="11"/>
  <c r="B747" i="11"/>
  <c r="E746" i="11"/>
  <c r="L746" i="11" s="1"/>
  <c r="D746" i="11"/>
  <c r="C746" i="11"/>
  <c r="B746" i="11"/>
  <c r="E745" i="11"/>
  <c r="L745" i="11" s="1"/>
  <c r="D745" i="11"/>
  <c r="C745" i="11"/>
  <c r="B745" i="11"/>
  <c r="E744" i="11"/>
  <c r="L744" i="11" s="1"/>
  <c r="D744" i="11"/>
  <c r="C744" i="11"/>
  <c r="B744" i="11"/>
  <c r="E743" i="11"/>
  <c r="L743" i="11" s="1"/>
  <c r="D743" i="11"/>
  <c r="C743" i="11"/>
  <c r="B743" i="11"/>
  <c r="E742" i="11"/>
  <c r="L742" i="11" s="1"/>
  <c r="D742" i="11"/>
  <c r="C742" i="11"/>
  <c r="B742" i="11"/>
  <c r="E741" i="11"/>
  <c r="L741" i="11" s="1"/>
  <c r="D741" i="11"/>
  <c r="C741" i="11"/>
  <c r="B741" i="11"/>
  <c r="E740" i="11"/>
  <c r="L740" i="11" s="1"/>
  <c r="D740" i="11"/>
  <c r="C740" i="11"/>
  <c r="B740" i="11"/>
  <c r="E739" i="11"/>
  <c r="L739" i="11" s="1"/>
  <c r="D739" i="11"/>
  <c r="C739" i="11"/>
  <c r="B739" i="11"/>
  <c r="E738" i="11"/>
  <c r="L738" i="11" s="1"/>
  <c r="D738" i="11"/>
  <c r="C738" i="11"/>
  <c r="B738" i="11"/>
  <c r="E737" i="11"/>
  <c r="L737" i="11" s="1"/>
  <c r="D737" i="11"/>
  <c r="C737" i="11"/>
  <c r="B737" i="11"/>
  <c r="E736" i="11"/>
  <c r="L736" i="11" s="1"/>
  <c r="D736" i="11"/>
  <c r="C736" i="11"/>
  <c r="B736" i="11"/>
  <c r="E735" i="11"/>
  <c r="L735" i="11" s="1"/>
  <c r="D735" i="11"/>
  <c r="C735" i="11"/>
  <c r="B735" i="11"/>
  <c r="E734" i="11"/>
  <c r="L734" i="11" s="1"/>
  <c r="D734" i="11"/>
  <c r="C734" i="11"/>
  <c r="B734" i="11"/>
  <c r="E733" i="11"/>
  <c r="L733" i="11" s="1"/>
  <c r="D733" i="11"/>
  <c r="C733" i="11"/>
  <c r="B733" i="11"/>
  <c r="E732" i="11"/>
  <c r="L732" i="11" s="1"/>
  <c r="D732" i="11"/>
  <c r="C732" i="11"/>
  <c r="B732" i="11"/>
  <c r="E731" i="11"/>
  <c r="L731" i="11" s="1"/>
  <c r="D731" i="11"/>
  <c r="C731" i="11"/>
  <c r="B731" i="11"/>
  <c r="E730" i="11"/>
  <c r="L730" i="11" s="1"/>
  <c r="D730" i="11"/>
  <c r="C730" i="11"/>
  <c r="B730" i="11"/>
  <c r="E729" i="11"/>
  <c r="L729" i="11" s="1"/>
  <c r="D729" i="11"/>
  <c r="C729" i="11"/>
  <c r="B729" i="11"/>
  <c r="E728" i="11"/>
  <c r="L728" i="11" s="1"/>
  <c r="D728" i="11"/>
  <c r="C728" i="11"/>
  <c r="B728" i="11"/>
  <c r="E727" i="11"/>
  <c r="L727" i="11" s="1"/>
  <c r="D727" i="11"/>
  <c r="C727" i="11"/>
  <c r="B727" i="11"/>
  <c r="E726" i="11"/>
  <c r="L726" i="11" s="1"/>
  <c r="D726" i="11"/>
  <c r="C726" i="11"/>
  <c r="B726" i="11"/>
  <c r="E725" i="11"/>
  <c r="L725" i="11" s="1"/>
  <c r="D725" i="11"/>
  <c r="C725" i="11"/>
  <c r="B725" i="11"/>
  <c r="E724" i="11"/>
  <c r="L724" i="11" s="1"/>
  <c r="D724" i="11"/>
  <c r="C724" i="11"/>
  <c r="B724" i="11"/>
  <c r="E723" i="11"/>
  <c r="L723" i="11" s="1"/>
  <c r="D723" i="11"/>
  <c r="C723" i="11"/>
  <c r="B723" i="11"/>
  <c r="E722" i="11"/>
  <c r="L722" i="11" s="1"/>
  <c r="D722" i="11"/>
  <c r="C722" i="11"/>
  <c r="B722" i="11"/>
  <c r="E721" i="11"/>
  <c r="L721" i="11" s="1"/>
  <c r="D721" i="11"/>
  <c r="C721" i="11"/>
  <c r="B721" i="11"/>
  <c r="E720" i="11"/>
  <c r="L720" i="11" s="1"/>
  <c r="D720" i="11"/>
  <c r="C720" i="11"/>
  <c r="B720" i="11"/>
  <c r="E719" i="11"/>
  <c r="L719" i="11" s="1"/>
  <c r="D719" i="11"/>
  <c r="C719" i="11"/>
  <c r="B719" i="11"/>
  <c r="E718" i="11"/>
  <c r="L718" i="11" s="1"/>
  <c r="D718" i="11"/>
  <c r="C718" i="11"/>
  <c r="B718" i="11"/>
  <c r="E717" i="11"/>
  <c r="L717" i="11" s="1"/>
  <c r="D717" i="11"/>
  <c r="C717" i="11"/>
  <c r="B717" i="11"/>
  <c r="E716" i="11"/>
  <c r="L716" i="11" s="1"/>
  <c r="D716" i="11"/>
  <c r="C716" i="11"/>
  <c r="B716" i="11"/>
  <c r="E715" i="11"/>
  <c r="L715" i="11" s="1"/>
  <c r="D715" i="11"/>
  <c r="C715" i="11"/>
  <c r="B715" i="11"/>
  <c r="E714" i="11"/>
  <c r="L714" i="11" s="1"/>
  <c r="D714" i="11"/>
  <c r="C714" i="11"/>
  <c r="B714" i="11"/>
  <c r="E713" i="11"/>
  <c r="L713" i="11" s="1"/>
  <c r="D713" i="11"/>
  <c r="C713" i="11"/>
  <c r="B713" i="11"/>
  <c r="E712" i="11"/>
  <c r="L712" i="11" s="1"/>
  <c r="D712" i="11"/>
  <c r="C712" i="11"/>
  <c r="B712" i="11"/>
  <c r="E711" i="11"/>
  <c r="L711" i="11" s="1"/>
  <c r="D711" i="11"/>
  <c r="C711" i="11"/>
  <c r="B711" i="11"/>
  <c r="E710" i="11"/>
  <c r="L710" i="11" s="1"/>
  <c r="D710" i="11"/>
  <c r="C710" i="11"/>
  <c r="B710" i="11"/>
  <c r="E709" i="11"/>
  <c r="L709" i="11" s="1"/>
  <c r="D709" i="11"/>
  <c r="C709" i="11"/>
  <c r="B709" i="11"/>
  <c r="E708" i="11"/>
  <c r="L708" i="11" s="1"/>
  <c r="D708" i="11"/>
  <c r="C708" i="11"/>
  <c r="B708" i="11"/>
  <c r="E707" i="11"/>
  <c r="L707" i="11" s="1"/>
  <c r="D707" i="11"/>
  <c r="C707" i="11"/>
  <c r="B707" i="11"/>
  <c r="E706" i="11"/>
  <c r="L706" i="11" s="1"/>
  <c r="D706" i="11"/>
  <c r="C706" i="11"/>
  <c r="B706" i="11"/>
  <c r="E705" i="11"/>
  <c r="L705" i="11" s="1"/>
  <c r="D705" i="11"/>
  <c r="C705" i="11"/>
  <c r="B705" i="11"/>
  <c r="E704" i="11"/>
  <c r="L704" i="11" s="1"/>
  <c r="D704" i="11"/>
  <c r="C704" i="11"/>
  <c r="B704" i="11"/>
  <c r="E703" i="11"/>
  <c r="L703" i="11" s="1"/>
  <c r="D703" i="11"/>
  <c r="C703" i="11"/>
  <c r="B703" i="11"/>
  <c r="E702" i="11"/>
  <c r="L702" i="11" s="1"/>
  <c r="D702" i="11"/>
  <c r="C702" i="11"/>
  <c r="B702" i="11"/>
  <c r="E701" i="11"/>
  <c r="L701" i="11" s="1"/>
  <c r="D701" i="11"/>
  <c r="C701" i="11"/>
  <c r="B701" i="11"/>
  <c r="E700" i="11"/>
  <c r="L700" i="11" s="1"/>
  <c r="D700" i="11"/>
  <c r="C700" i="11"/>
  <c r="B700" i="11"/>
  <c r="E699" i="11"/>
  <c r="L699" i="11" s="1"/>
  <c r="D699" i="11"/>
  <c r="C699" i="11"/>
  <c r="B699" i="11"/>
  <c r="E698" i="11"/>
  <c r="L698" i="11" s="1"/>
  <c r="D698" i="11"/>
  <c r="C698" i="11"/>
  <c r="B698" i="11"/>
  <c r="E697" i="11"/>
  <c r="L697" i="11" s="1"/>
  <c r="D697" i="11"/>
  <c r="C697" i="11"/>
  <c r="B697" i="11"/>
  <c r="E696" i="11"/>
  <c r="L696" i="11" s="1"/>
  <c r="D696" i="11"/>
  <c r="C696" i="11"/>
  <c r="B696" i="11"/>
  <c r="E695" i="11"/>
  <c r="L695" i="11" s="1"/>
  <c r="D695" i="11"/>
  <c r="C695" i="11"/>
  <c r="B695" i="11"/>
  <c r="E694" i="11"/>
  <c r="L694" i="11" s="1"/>
  <c r="D694" i="11"/>
  <c r="C694" i="11"/>
  <c r="B694" i="11"/>
  <c r="E693" i="11"/>
  <c r="L693" i="11" s="1"/>
  <c r="D693" i="11"/>
  <c r="C693" i="11"/>
  <c r="B693" i="11"/>
  <c r="E692" i="11"/>
  <c r="L692" i="11" s="1"/>
  <c r="D692" i="11"/>
  <c r="C692" i="11"/>
  <c r="B692" i="11"/>
  <c r="E691" i="11"/>
  <c r="L691" i="11" s="1"/>
  <c r="D691" i="11"/>
  <c r="C691" i="11"/>
  <c r="B691" i="11"/>
  <c r="E690" i="11"/>
  <c r="L690" i="11" s="1"/>
  <c r="D690" i="11"/>
  <c r="C690" i="11"/>
  <c r="B690" i="11"/>
  <c r="E689" i="11"/>
  <c r="L689" i="11" s="1"/>
  <c r="D689" i="11"/>
  <c r="C689" i="11"/>
  <c r="B689" i="11"/>
  <c r="E688" i="11"/>
  <c r="L688" i="11" s="1"/>
  <c r="D688" i="11"/>
  <c r="C688" i="11"/>
  <c r="B688" i="11"/>
  <c r="E687" i="11"/>
  <c r="L687" i="11" s="1"/>
  <c r="D687" i="11"/>
  <c r="C687" i="11"/>
  <c r="B687" i="11"/>
  <c r="E686" i="11"/>
  <c r="L686" i="11" s="1"/>
  <c r="D686" i="11"/>
  <c r="C686" i="11"/>
  <c r="B686" i="11"/>
  <c r="E685" i="11"/>
  <c r="L685" i="11" s="1"/>
  <c r="D685" i="11"/>
  <c r="C685" i="11"/>
  <c r="B685" i="11"/>
  <c r="E684" i="11"/>
  <c r="L684" i="11" s="1"/>
  <c r="D684" i="11"/>
  <c r="C684" i="11"/>
  <c r="B684" i="11"/>
  <c r="E683" i="11"/>
  <c r="L683" i="11" s="1"/>
  <c r="D683" i="11"/>
  <c r="C683" i="11"/>
  <c r="B683" i="11"/>
  <c r="E682" i="11"/>
  <c r="L682" i="11" s="1"/>
  <c r="D682" i="11"/>
  <c r="C682" i="11"/>
  <c r="B682" i="11"/>
  <c r="E681" i="11"/>
  <c r="L681" i="11" s="1"/>
  <c r="D681" i="11"/>
  <c r="C681" i="11"/>
  <c r="B681" i="11"/>
  <c r="E680" i="11"/>
  <c r="L680" i="11" s="1"/>
  <c r="D680" i="11"/>
  <c r="C680" i="11"/>
  <c r="B680" i="11"/>
  <c r="E679" i="11"/>
  <c r="L679" i="11" s="1"/>
  <c r="D679" i="11"/>
  <c r="C679" i="11"/>
  <c r="B679" i="11"/>
  <c r="E678" i="11"/>
  <c r="L678" i="11" s="1"/>
  <c r="D678" i="11"/>
  <c r="C678" i="11"/>
  <c r="B678" i="11"/>
  <c r="E677" i="11"/>
  <c r="L677" i="11" s="1"/>
  <c r="D677" i="11"/>
  <c r="C677" i="11"/>
  <c r="B677" i="11"/>
  <c r="E676" i="11"/>
  <c r="L676" i="11" s="1"/>
  <c r="D676" i="11"/>
  <c r="C676" i="11"/>
  <c r="B676" i="11"/>
  <c r="E675" i="11"/>
  <c r="L675" i="11" s="1"/>
  <c r="D675" i="11"/>
  <c r="C675" i="11"/>
  <c r="B675" i="11"/>
  <c r="E674" i="11"/>
  <c r="L674" i="11" s="1"/>
  <c r="D674" i="11"/>
  <c r="C674" i="11"/>
  <c r="B674" i="11"/>
  <c r="E673" i="11"/>
  <c r="L673" i="11" s="1"/>
  <c r="D673" i="11"/>
  <c r="C673" i="11"/>
  <c r="B673" i="11"/>
  <c r="E672" i="11"/>
  <c r="L672" i="11" s="1"/>
  <c r="D672" i="11"/>
  <c r="C672" i="11"/>
  <c r="B672" i="11"/>
  <c r="E671" i="11"/>
  <c r="L671" i="11" s="1"/>
  <c r="D671" i="11"/>
  <c r="C671" i="11"/>
  <c r="B671" i="11"/>
  <c r="E670" i="11"/>
  <c r="L670" i="11" s="1"/>
  <c r="D670" i="11"/>
  <c r="C670" i="11"/>
  <c r="B670" i="11"/>
  <c r="E669" i="11"/>
  <c r="L669" i="11" s="1"/>
  <c r="D669" i="11"/>
  <c r="C669" i="11"/>
  <c r="B669" i="11"/>
  <c r="E668" i="11"/>
  <c r="L668" i="11" s="1"/>
  <c r="D668" i="11"/>
  <c r="C668" i="11"/>
  <c r="B668" i="11"/>
  <c r="E667" i="11"/>
  <c r="L667" i="11" s="1"/>
  <c r="D667" i="11"/>
  <c r="C667" i="11"/>
  <c r="B667" i="11"/>
  <c r="E666" i="11"/>
  <c r="L666" i="11" s="1"/>
  <c r="D666" i="11"/>
  <c r="C666" i="11"/>
  <c r="B666" i="11"/>
  <c r="E665" i="11"/>
  <c r="L665" i="11" s="1"/>
  <c r="D665" i="11"/>
  <c r="C665" i="11"/>
  <c r="B665" i="11"/>
  <c r="E664" i="11"/>
  <c r="L664" i="11" s="1"/>
  <c r="D664" i="11"/>
  <c r="C664" i="11"/>
  <c r="B664" i="11"/>
  <c r="E663" i="11"/>
  <c r="L663" i="11" s="1"/>
  <c r="D663" i="11"/>
  <c r="C663" i="11"/>
  <c r="B663" i="11"/>
  <c r="E662" i="11"/>
  <c r="L662" i="11" s="1"/>
  <c r="D662" i="11"/>
  <c r="C662" i="11"/>
  <c r="B662" i="11"/>
  <c r="E661" i="11"/>
  <c r="L661" i="11" s="1"/>
  <c r="D661" i="11"/>
  <c r="C661" i="11"/>
  <c r="B661" i="11"/>
  <c r="E660" i="11"/>
  <c r="L660" i="11" s="1"/>
  <c r="D660" i="11"/>
  <c r="C660" i="11"/>
  <c r="B660" i="11"/>
  <c r="E659" i="11"/>
  <c r="L659" i="11" s="1"/>
  <c r="D659" i="11"/>
  <c r="C659" i="11"/>
  <c r="B659" i="11"/>
  <c r="E658" i="11"/>
  <c r="L658" i="11" s="1"/>
  <c r="D658" i="11"/>
  <c r="C658" i="11"/>
  <c r="B658" i="11"/>
  <c r="E657" i="11"/>
  <c r="L657" i="11" s="1"/>
  <c r="D657" i="11"/>
  <c r="C657" i="11"/>
  <c r="B657" i="11"/>
  <c r="E656" i="11"/>
  <c r="L656" i="11" s="1"/>
  <c r="D656" i="11"/>
  <c r="C656" i="11"/>
  <c r="B656" i="11"/>
  <c r="E655" i="11"/>
  <c r="L655" i="11" s="1"/>
  <c r="D655" i="11"/>
  <c r="C655" i="11"/>
  <c r="B655" i="11"/>
  <c r="E654" i="11"/>
  <c r="L654" i="11" s="1"/>
  <c r="D654" i="11"/>
  <c r="C654" i="11"/>
  <c r="B654" i="11"/>
  <c r="E653" i="11"/>
  <c r="L653" i="11" s="1"/>
  <c r="D653" i="11"/>
  <c r="C653" i="11"/>
  <c r="B653" i="11"/>
  <c r="E652" i="11"/>
  <c r="L652" i="11" s="1"/>
  <c r="D652" i="11"/>
  <c r="C652" i="11"/>
  <c r="B652" i="11"/>
  <c r="E651" i="11"/>
  <c r="L651" i="11" s="1"/>
  <c r="D651" i="11"/>
  <c r="C651" i="11"/>
  <c r="B651" i="11"/>
  <c r="E650" i="11"/>
  <c r="L650" i="11" s="1"/>
  <c r="D650" i="11"/>
  <c r="C650" i="11"/>
  <c r="B650" i="11"/>
  <c r="E649" i="11"/>
  <c r="L649" i="11" s="1"/>
  <c r="D649" i="11"/>
  <c r="C649" i="11"/>
  <c r="B649" i="11"/>
  <c r="E648" i="11"/>
  <c r="L648" i="11" s="1"/>
  <c r="D648" i="11"/>
  <c r="C648" i="11"/>
  <c r="B648" i="11"/>
  <c r="E647" i="11"/>
  <c r="L647" i="11" s="1"/>
  <c r="D647" i="11"/>
  <c r="C647" i="11"/>
  <c r="B647" i="11"/>
  <c r="E646" i="11"/>
  <c r="L646" i="11" s="1"/>
  <c r="D646" i="11"/>
  <c r="C646" i="11"/>
  <c r="B646" i="11"/>
  <c r="E645" i="11"/>
  <c r="L645" i="11" s="1"/>
  <c r="D645" i="11"/>
  <c r="C645" i="11"/>
  <c r="B645" i="11"/>
  <c r="E644" i="11"/>
  <c r="L644" i="11" s="1"/>
  <c r="D644" i="11"/>
  <c r="C644" i="11"/>
  <c r="B644" i="11"/>
  <c r="E643" i="11"/>
  <c r="L643" i="11" s="1"/>
  <c r="D643" i="11"/>
  <c r="C643" i="11"/>
  <c r="B643" i="11"/>
  <c r="E642" i="11"/>
  <c r="L642" i="11" s="1"/>
  <c r="D642" i="11"/>
  <c r="C642" i="11"/>
  <c r="B642" i="11"/>
  <c r="E641" i="11"/>
  <c r="L641" i="11" s="1"/>
  <c r="D641" i="11"/>
  <c r="C641" i="11"/>
  <c r="B641" i="11"/>
  <c r="E640" i="11"/>
  <c r="L640" i="11" s="1"/>
  <c r="D640" i="11"/>
  <c r="C640" i="11"/>
  <c r="B640" i="11"/>
  <c r="E639" i="11"/>
  <c r="L639" i="11" s="1"/>
  <c r="D639" i="11"/>
  <c r="C639" i="11"/>
  <c r="B639" i="11"/>
  <c r="E638" i="11"/>
  <c r="L638" i="11" s="1"/>
  <c r="D638" i="11"/>
  <c r="C638" i="11"/>
  <c r="B638" i="11"/>
  <c r="E637" i="11"/>
  <c r="L637" i="11" s="1"/>
  <c r="D637" i="11"/>
  <c r="C637" i="11"/>
  <c r="B637" i="11"/>
  <c r="E636" i="11"/>
  <c r="L636" i="11" s="1"/>
  <c r="D636" i="11"/>
  <c r="C636" i="11"/>
  <c r="B636" i="11"/>
  <c r="E635" i="11"/>
  <c r="L635" i="11" s="1"/>
  <c r="D635" i="11"/>
  <c r="C635" i="11"/>
  <c r="B635" i="11"/>
  <c r="E634" i="11"/>
  <c r="L634" i="11" s="1"/>
  <c r="D634" i="11"/>
  <c r="C634" i="11"/>
  <c r="B634" i="11"/>
  <c r="E633" i="11"/>
  <c r="L633" i="11" s="1"/>
  <c r="D633" i="11"/>
  <c r="C633" i="11"/>
  <c r="B633" i="11"/>
  <c r="E632" i="11"/>
  <c r="L632" i="11" s="1"/>
  <c r="D632" i="11"/>
  <c r="C632" i="11"/>
  <c r="B632" i="11"/>
  <c r="E631" i="11"/>
  <c r="L631" i="11" s="1"/>
  <c r="D631" i="11"/>
  <c r="C631" i="11"/>
  <c r="B631" i="11"/>
  <c r="E630" i="11"/>
  <c r="L630" i="11" s="1"/>
  <c r="D630" i="11"/>
  <c r="C630" i="11"/>
  <c r="B630" i="11"/>
  <c r="E629" i="11"/>
  <c r="L629" i="11" s="1"/>
  <c r="D629" i="11"/>
  <c r="C629" i="11"/>
  <c r="B629" i="11"/>
  <c r="E628" i="11"/>
  <c r="L628" i="11" s="1"/>
  <c r="D628" i="11"/>
  <c r="C628" i="11"/>
  <c r="B628" i="11"/>
  <c r="E627" i="11"/>
  <c r="L627" i="11" s="1"/>
  <c r="D627" i="11"/>
  <c r="C627" i="11"/>
  <c r="B627" i="11"/>
  <c r="E626" i="11"/>
  <c r="L626" i="11" s="1"/>
  <c r="D626" i="11"/>
  <c r="C626" i="11"/>
  <c r="B626" i="11"/>
  <c r="E625" i="11"/>
  <c r="L625" i="11" s="1"/>
  <c r="D625" i="11"/>
  <c r="C625" i="11"/>
  <c r="B625" i="11"/>
  <c r="E624" i="11"/>
  <c r="L624" i="11" s="1"/>
  <c r="D624" i="11"/>
  <c r="C624" i="11"/>
  <c r="B624" i="11"/>
  <c r="E623" i="11"/>
  <c r="L623" i="11" s="1"/>
  <c r="D623" i="11"/>
  <c r="C623" i="11"/>
  <c r="B623" i="11"/>
  <c r="E622" i="11"/>
  <c r="L622" i="11" s="1"/>
  <c r="D622" i="11"/>
  <c r="C622" i="11"/>
  <c r="B622" i="11"/>
  <c r="E621" i="11"/>
  <c r="L621" i="11" s="1"/>
  <c r="D621" i="11"/>
  <c r="C621" i="11"/>
  <c r="B621" i="11"/>
  <c r="E620" i="11"/>
  <c r="L620" i="11" s="1"/>
  <c r="D620" i="11"/>
  <c r="C620" i="11"/>
  <c r="B620" i="11"/>
  <c r="E619" i="11"/>
  <c r="L619" i="11" s="1"/>
  <c r="D619" i="11"/>
  <c r="C619" i="11"/>
  <c r="B619" i="11"/>
  <c r="E618" i="11"/>
  <c r="L618" i="11" s="1"/>
  <c r="D618" i="11"/>
  <c r="C618" i="11"/>
  <c r="B618" i="11"/>
  <c r="E617" i="11"/>
  <c r="L617" i="11" s="1"/>
  <c r="D617" i="11"/>
  <c r="C617" i="11"/>
  <c r="B617" i="11"/>
  <c r="E616" i="11"/>
  <c r="L616" i="11" s="1"/>
  <c r="D616" i="11"/>
  <c r="C616" i="11"/>
  <c r="B616" i="11"/>
  <c r="E615" i="11"/>
  <c r="L615" i="11" s="1"/>
  <c r="D615" i="11"/>
  <c r="C615" i="11"/>
  <c r="B615" i="11"/>
  <c r="E614" i="11"/>
  <c r="L614" i="11" s="1"/>
  <c r="D614" i="11"/>
  <c r="C614" i="11"/>
  <c r="B614" i="11"/>
  <c r="E613" i="11"/>
  <c r="L613" i="11" s="1"/>
  <c r="D613" i="11"/>
  <c r="C613" i="11"/>
  <c r="B613" i="11"/>
  <c r="E612" i="11"/>
  <c r="L612" i="11" s="1"/>
  <c r="D612" i="11"/>
  <c r="C612" i="11"/>
  <c r="B612" i="11"/>
  <c r="E611" i="11"/>
  <c r="L611" i="11" s="1"/>
  <c r="D611" i="11"/>
  <c r="C611" i="11"/>
  <c r="B611" i="11"/>
  <c r="E610" i="11"/>
  <c r="L610" i="11" s="1"/>
  <c r="D610" i="11"/>
  <c r="C610" i="11"/>
  <c r="B610" i="11"/>
  <c r="E609" i="11"/>
  <c r="L609" i="11" s="1"/>
  <c r="D609" i="11"/>
  <c r="C609" i="11"/>
  <c r="B609" i="11"/>
  <c r="E608" i="11"/>
  <c r="L608" i="11" s="1"/>
  <c r="D608" i="11"/>
  <c r="C608" i="11"/>
  <c r="B608" i="11"/>
  <c r="E607" i="11"/>
  <c r="L607" i="11" s="1"/>
  <c r="D607" i="11"/>
  <c r="C607" i="11"/>
  <c r="B607" i="11"/>
  <c r="E606" i="11"/>
  <c r="L606" i="11" s="1"/>
  <c r="D606" i="11"/>
  <c r="C606" i="11"/>
  <c r="B606" i="11"/>
  <c r="E605" i="11"/>
  <c r="L605" i="11" s="1"/>
  <c r="D605" i="11"/>
  <c r="C605" i="11"/>
  <c r="B605" i="11"/>
  <c r="E604" i="11"/>
  <c r="L604" i="11" s="1"/>
  <c r="D604" i="11"/>
  <c r="C604" i="11"/>
  <c r="B604" i="11"/>
  <c r="E603" i="11"/>
  <c r="L603" i="11" s="1"/>
  <c r="D603" i="11"/>
  <c r="C603" i="11"/>
  <c r="B603" i="11"/>
  <c r="E602" i="11"/>
  <c r="L602" i="11" s="1"/>
  <c r="D602" i="11"/>
  <c r="C602" i="11"/>
  <c r="B602" i="11"/>
  <c r="E601" i="11"/>
  <c r="L601" i="11" s="1"/>
  <c r="D601" i="11"/>
  <c r="C601" i="11"/>
  <c r="B601" i="11"/>
  <c r="E600" i="11"/>
  <c r="L600" i="11" s="1"/>
  <c r="D600" i="11"/>
  <c r="C600" i="11"/>
  <c r="B600" i="11"/>
  <c r="E599" i="11"/>
  <c r="L599" i="11" s="1"/>
  <c r="D599" i="11"/>
  <c r="C599" i="11"/>
  <c r="B599" i="11"/>
  <c r="E598" i="11"/>
  <c r="L598" i="11" s="1"/>
  <c r="D598" i="11"/>
  <c r="C598" i="11"/>
  <c r="B598" i="11"/>
  <c r="E597" i="11"/>
  <c r="L597" i="11" s="1"/>
  <c r="D597" i="11"/>
  <c r="C597" i="11"/>
  <c r="B597" i="11"/>
  <c r="E596" i="11"/>
  <c r="L596" i="11" s="1"/>
  <c r="D596" i="11"/>
  <c r="C596" i="11"/>
  <c r="B596" i="11"/>
  <c r="E595" i="11"/>
  <c r="L595" i="11" s="1"/>
  <c r="D595" i="11"/>
  <c r="C595" i="11"/>
  <c r="B595" i="11"/>
  <c r="E594" i="11"/>
  <c r="L594" i="11" s="1"/>
  <c r="D594" i="11"/>
  <c r="C594" i="11"/>
  <c r="B594" i="11"/>
  <c r="E593" i="11"/>
  <c r="L593" i="11" s="1"/>
  <c r="D593" i="11"/>
  <c r="C593" i="11"/>
  <c r="B593" i="11"/>
  <c r="E592" i="11"/>
  <c r="L592" i="11" s="1"/>
  <c r="D592" i="11"/>
  <c r="C592" i="11"/>
  <c r="B592" i="11"/>
  <c r="E591" i="11"/>
  <c r="L591" i="11" s="1"/>
  <c r="D591" i="11"/>
  <c r="C591" i="11"/>
  <c r="B591" i="11"/>
  <c r="E590" i="11"/>
  <c r="L590" i="11" s="1"/>
  <c r="D590" i="11"/>
  <c r="C590" i="11"/>
  <c r="B590" i="11"/>
  <c r="E589" i="11"/>
  <c r="L589" i="11" s="1"/>
  <c r="D589" i="11"/>
  <c r="C589" i="11"/>
  <c r="B589" i="11"/>
  <c r="E588" i="11"/>
  <c r="L588" i="11" s="1"/>
  <c r="D588" i="11"/>
  <c r="C588" i="11"/>
  <c r="B588" i="11"/>
  <c r="E587" i="11"/>
  <c r="L587" i="11" s="1"/>
  <c r="D587" i="11"/>
  <c r="C587" i="11"/>
  <c r="B587" i="11"/>
  <c r="E586" i="11"/>
  <c r="L586" i="11" s="1"/>
  <c r="D586" i="11"/>
  <c r="C586" i="11"/>
  <c r="B586" i="11"/>
  <c r="E585" i="11"/>
  <c r="L585" i="11" s="1"/>
  <c r="D585" i="11"/>
  <c r="C585" i="11"/>
  <c r="B585" i="11"/>
  <c r="E584" i="11"/>
  <c r="L584" i="11" s="1"/>
  <c r="D584" i="11"/>
  <c r="C584" i="11"/>
  <c r="B584" i="11"/>
  <c r="E583" i="11"/>
  <c r="L583" i="11" s="1"/>
  <c r="D583" i="11"/>
  <c r="C583" i="11"/>
  <c r="B583" i="11"/>
  <c r="E582" i="11"/>
  <c r="L582" i="11" s="1"/>
  <c r="D582" i="11"/>
  <c r="C582" i="11"/>
  <c r="B582" i="11"/>
  <c r="E581" i="11"/>
  <c r="L581" i="11" s="1"/>
  <c r="D581" i="11"/>
  <c r="C581" i="11"/>
  <c r="B581" i="11"/>
  <c r="E580" i="11"/>
  <c r="L580" i="11" s="1"/>
  <c r="D580" i="11"/>
  <c r="C580" i="11"/>
  <c r="B580" i="11"/>
  <c r="E579" i="11"/>
  <c r="L579" i="11" s="1"/>
  <c r="D579" i="11"/>
  <c r="C579" i="11"/>
  <c r="B579" i="11"/>
  <c r="E578" i="11"/>
  <c r="L578" i="11" s="1"/>
  <c r="D578" i="11"/>
  <c r="C578" i="11"/>
  <c r="B578" i="11"/>
  <c r="E577" i="11"/>
  <c r="L577" i="11" s="1"/>
  <c r="D577" i="11"/>
  <c r="C577" i="11"/>
  <c r="B577" i="11"/>
  <c r="E576" i="11"/>
  <c r="L576" i="11" s="1"/>
  <c r="D576" i="11"/>
  <c r="C576" i="11"/>
  <c r="B576" i="11"/>
  <c r="E575" i="11"/>
  <c r="L575" i="11" s="1"/>
  <c r="D575" i="11"/>
  <c r="C575" i="11"/>
  <c r="B575" i="11"/>
  <c r="E574" i="11"/>
  <c r="L574" i="11" s="1"/>
  <c r="D574" i="11"/>
  <c r="C574" i="11"/>
  <c r="B574" i="11"/>
  <c r="E573" i="11"/>
  <c r="L573" i="11" s="1"/>
  <c r="D573" i="11"/>
  <c r="C573" i="11"/>
  <c r="B573" i="11"/>
  <c r="E572" i="11"/>
  <c r="L572" i="11" s="1"/>
  <c r="D572" i="11"/>
  <c r="C572" i="11"/>
  <c r="B572" i="11"/>
  <c r="E571" i="11"/>
  <c r="L571" i="11" s="1"/>
  <c r="D571" i="11"/>
  <c r="C571" i="11"/>
  <c r="B571" i="11"/>
  <c r="E570" i="11"/>
  <c r="L570" i="11" s="1"/>
  <c r="D570" i="11"/>
  <c r="C570" i="11"/>
  <c r="B570" i="11"/>
  <c r="E569" i="11"/>
  <c r="L569" i="11" s="1"/>
  <c r="D569" i="11"/>
  <c r="C569" i="11"/>
  <c r="B569" i="11"/>
  <c r="E568" i="11"/>
  <c r="L568" i="11" s="1"/>
  <c r="D568" i="11"/>
  <c r="C568" i="11"/>
  <c r="B568" i="11"/>
  <c r="E567" i="11"/>
  <c r="L567" i="11" s="1"/>
  <c r="D567" i="11"/>
  <c r="C567" i="11"/>
  <c r="B567" i="11"/>
  <c r="E566" i="11"/>
  <c r="L566" i="11" s="1"/>
  <c r="D566" i="11"/>
  <c r="C566" i="11"/>
  <c r="B566" i="11"/>
  <c r="E565" i="11"/>
  <c r="L565" i="11" s="1"/>
  <c r="D565" i="11"/>
  <c r="C565" i="11"/>
  <c r="B565" i="11"/>
  <c r="E564" i="11"/>
  <c r="L564" i="11" s="1"/>
  <c r="D564" i="11"/>
  <c r="C564" i="11"/>
  <c r="B564" i="11"/>
  <c r="E563" i="11"/>
  <c r="L563" i="11" s="1"/>
  <c r="D563" i="11"/>
  <c r="C563" i="11"/>
  <c r="B563" i="11"/>
  <c r="E562" i="11"/>
  <c r="L562" i="11" s="1"/>
  <c r="D562" i="11"/>
  <c r="C562" i="11"/>
  <c r="B562" i="11"/>
  <c r="E561" i="11"/>
  <c r="L561" i="11" s="1"/>
  <c r="D561" i="11"/>
  <c r="C561" i="11"/>
  <c r="B561" i="11"/>
  <c r="E560" i="11"/>
  <c r="L560" i="11" s="1"/>
  <c r="D560" i="11"/>
  <c r="C560" i="11"/>
  <c r="B560" i="11"/>
  <c r="E559" i="11"/>
  <c r="L559" i="11" s="1"/>
  <c r="D559" i="11"/>
  <c r="C559" i="11"/>
  <c r="B559" i="11"/>
  <c r="E558" i="11"/>
  <c r="L558" i="11" s="1"/>
  <c r="D558" i="11"/>
  <c r="C558" i="11"/>
  <c r="B558" i="11"/>
  <c r="E557" i="11"/>
  <c r="L557" i="11" s="1"/>
  <c r="D557" i="11"/>
  <c r="C557" i="11"/>
  <c r="B557" i="11"/>
  <c r="E556" i="11"/>
  <c r="L556" i="11" s="1"/>
  <c r="D556" i="11"/>
  <c r="C556" i="11"/>
  <c r="B556" i="11"/>
  <c r="E555" i="11"/>
  <c r="L555" i="11" s="1"/>
  <c r="D555" i="11"/>
  <c r="C555" i="11"/>
  <c r="B555" i="11"/>
  <c r="E554" i="11"/>
  <c r="L554" i="11" s="1"/>
  <c r="D554" i="11"/>
  <c r="C554" i="11"/>
  <c r="B554" i="11"/>
  <c r="E553" i="11"/>
  <c r="L553" i="11" s="1"/>
  <c r="D553" i="11"/>
  <c r="C553" i="11"/>
  <c r="B553" i="11"/>
  <c r="E552" i="11"/>
  <c r="L552" i="11" s="1"/>
  <c r="D552" i="11"/>
  <c r="C552" i="11"/>
  <c r="B552" i="11"/>
  <c r="E551" i="11"/>
  <c r="L551" i="11" s="1"/>
  <c r="D551" i="11"/>
  <c r="C551" i="11"/>
  <c r="B551" i="11"/>
  <c r="E550" i="11"/>
  <c r="L550" i="11" s="1"/>
  <c r="D550" i="11"/>
  <c r="C550" i="11"/>
  <c r="B550" i="11"/>
  <c r="E549" i="11"/>
  <c r="L549" i="11" s="1"/>
  <c r="D549" i="11"/>
  <c r="C549" i="11"/>
  <c r="B549" i="11"/>
  <c r="E548" i="11"/>
  <c r="L548" i="11" s="1"/>
  <c r="D548" i="11"/>
  <c r="C548" i="11"/>
  <c r="B548" i="11"/>
  <c r="E547" i="11"/>
  <c r="L547" i="11" s="1"/>
  <c r="D547" i="11"/>
  <c r="C547" i="11"/>
  <c r="B547" i="11"/>
  <c r="E546" i="11"/>
  <c r="L546" i="11" s="1"/>
  <c r="D546" i="11"/>
  <c r="C546" i="11"/>
  <c r="B546" i="11"/>
  <c r="E545" i="11"/>
  <c r="L545" i="11" s="1"/>
  <c r="D545" i="11"/>
  <c r="C545" i="11"/>
  <c r="B545" i="11"/>
  <c r="E544" i="11"/>
  <c r="L544" i="11" s="1"/>
  <c r="D544" i="11"/>
  <c r="C544" i="11"/>
  <c r="B544" i="11"/>
  <c r="E543" i="11"/>
  <c r="L543" i="11" s="1"/>
  <c r="D543" i="11"/>
  <c r="C543" i="11"/>
  <c r="B543" i="11"/>
  <c r="E542" i="11"/>
  <c r="L542" i="11" s="1"/>
  <c r="D542" i="11"/>
  <c r="C542" i="11"/>
  <c r="B542" i="11"/>
  <c r="E541" i="11"/>
  <c r="L541" i="11" s="1"/>
  <c r="D541" i="11"/>
  <c r="C541" i="11"/>
  <c r="B541" i="11"/>
  <c r="E540" i="11"/>
  <c r="L540" i="11" s="1"/>
  <c r="D540" i="11"/>
  <c r="C540" i="11"/>
  <c r="B540" i="11"/>
  <c r="E539" i="11"/>
  <c r="L539" i="11" s="1"/>
  <c r="D539" i="11"/>
  <c r="C539" i="11"/>
  <c r="B539" i="11"/>
  <c r="E538" i="11"/>
  <c r="L538" i="11" s="1"/>
  <c r="D538" i="11"/>
  <c r="C538" i="11"/>
  <c r="B538" i="11"/>
  <c r="E537" i="11"/>
  <c r="L537" i="11" s="1"/>
  <c r="D537" i="11"/>
  <c r="C537" i="11"/>
  <c r="B537" i="11"/>
  <c r="E536" i="11"/>
  <c r="L536" i="11" s="1"/>
  <c r="D536" i="11"/>
  <c r="C536" i="11"/>
  <c r="B536" i="11"/>
  <c r="E535" i="11"/>
  <c r="L535" i="11" s="1"/>
  <c r="D535" i="11"/>
  <c r="C535" i="11"/>
  <c r="B535" i="11"/>
  <c r="E534" i="11"/>
  <c r="L534" i="11" s="1"/>
  <c r="D534" i="11"/>
  <c r="C534" i="11"/>
  <c r="B534" i="11"/>
  <c r="E533" i="11"/>
  <c r="L533" i="11" s="1"/>
  <c r="D533" i="11"/>
  <c r="C533" i="11"/>
  <c r="B533" i="11"/>
  <c r="E532" i="11"/>
  <c r="L532" i="11" s="1"/>
  <c r="D532" i="11"/>
  <c r="C532" i="11"/>
  <c r="B532" i="11"/>
  <c r="E531" i="11"/>
  <c r="L531" i="11" s="1"/>
  <c r="D531" i="11"/>
  <c r="C531" i="11"/>
  <c r="B531" i="11"/>
  <c r="E530" i="11"/>
  <c r="L530" i="11" s="1"/>
  <c r="D530" i="11"/>
  <c r="C530" i="11"/>
  <c r="B530" i="11"/>
  <c r="E529" i="11"/>
  <c r="L529" i="11" s="1"/>
  <c r="D529" i="11"/>
  <c r="C529" i="11"/>
  <c r="B529" i="11"/>
  <c r="E528" i="11"/>
  <c r="L528" i="11" s="1"/>
  <c r="D528" i="11"/>
  <c r="C528" i="11"/>
  <c r="B528" i="11"/>
  <c r="E527" i="11"/>
  <c r="L527" i="11" s="1"/>
  <c r="D527" i="11"/>
  <c r="C527" i="11"/>
  <c r="B527" i="11"/>
  <c r="E526" i="11"/>
  <c r="L526" i="11" s="1"/>
  <c r="D526" i="11"/>
  <c r="C526" i="11"/>
  <c r="B526" i="11"/>
  <c r="E525" i="11"/>
  <c r="L525" i="11" s="1"/>
  <c r="D525" i="11"/>
  <c r="C525" i="11"/>
  <c r="B525" i="11"/>
  <c r="E524" i="11"/>
  <c r="L524" i="11" s="1"/>
  <c r="D524" i="11"/>
  <c r="C524" i="11"/>
  <c r="B524" i="11"/>
  <c r="E523" i="11"/>
  <c r="L523" i="11" s="1"/>
  <c r="D523" i="11"/>
  <c r="C523" i="11"/>
  <c r="B523" i="11"/>
  <c r="E522" i="11"/>
  <c r="L522" i="11" s="1"/>
  <c r="D522" i="11"/>
  <c r="C522" i="11"/>
  <c r="B522" i="11"/>
  <c r="E521" i="11"/>
  <c r="L521" i="11" s="1"/>
  <c r="D521" i="11"/>
  <c r="C521" i="11"/>
  <c r="B521" i="11"/>
  <c r="E520" i="11"/>
  <c r="L520" i="11" s="1"/>
  <c r="D520" i="11"/>
  <c r="C520" i="11"/>
  <c r="B520" i="11"/>
  <c r="E519" i="11"/>
  <c r="L519" i="11" s="1"/>
  <c r="D519" i="11"/>
  <c r="C519" i="11"/>
  <c r="B519" i="11"/>
  <c r="E518" i="11"/>
  <c r="L518" i="11" s="1"/>
  <c r="D518" i="11"/>
  <c r="C518" i="11"/>
  <c r="B518" i="11"/>
  <c r="E517" i="11"/>
  <c r="L517" i="11" s="1"/>
  <c r="D517" i="11"/>
  <c r="C517" i="11"/>
  <c r="B517" i="11"/>
  <c r="E516" i="11"/>
  <c r="L516" i="11" s="1"/>
  <c r="D516" i="11"/>
  <c r="C516" i="11"/>
  <c r="B516" i="11"/>
  <c r="E515" i="11"/>
  <c r="L515" i="11" s="1"/>
  <c r="D515" i="11"/>
  <c r="C515" i="11"/>
  <c r="B515" i="11"/>
  <c r="E514" i="11"/>
  <c r="L514" i="11" s="1"/>
  <c r="D514" i="11"/>
  <c r="C514" i="11"/>
  <c r="B514" i="11"/>
  <c r="E513" i="11"/>
  <c r="L513" i="11" s="1"/>
  <c r="D513" i="11"/>
  <c r="C513" i="11"/>
  <c r="B513" i="11"/>
  <c r="E512" i="11"/>
  <c r="L512" i="11" s="1"/>
  <c r="D512" i="11"/>
  <c r="C512" i="11"/>
  <c r="B512" i="11"/>
  <c r="E511" i="11"/>
  <c r="L511" i="11" s="1"/>
  <c r="D511" i="11"/>
  <c r="C511" i="11"/>
  <c r="B511" i="11"/>
  <c r="E510" i="11"/>
  <c r="L510" i="11" s="1"/>
  <c r="D510" i="11"/>
  <c r="C510" i="11"/>
  <c r="B510" i="11"/>
  <c r="E509" i="11"/>
  <c r="L509" i="11" s="1"/>
  <c r="D509" i="11"/>
  <c r="C509" i="11"/>
  <c r="B509" i="11"/>
  <c r="E508" i="11"/>
  <c r="L508" i="11" s="1"/>
  <c r="D508" i="11"/>
  <c r="C508" i="11"/>
  <c r="B508" i="11"/>
  <c r="E507" i="11"/>
  <c r="L507" i="11" s="1"/>
  <c r="D507" i="11"/>
  <c r="C507" i="11"/>
  <c r="B507" i="11"/>
  <c r="E506" i="11"/>
  <c r="L506" i="11" s="1"/>
  <c r="D506" i="11"/>
  <c r="C506" i="11"/>
  <c r="B506" i="11"/>
  <c r="E505" i="11"/>
  <c r="L505" i="11" s="1"/>
  <c r="D505" i="11"/>
  <c r="C505" i="11"/>
  <c r="B505" i="11"/>
  <c r="E504" i="11"/>
  <c r="L504" i="11" s="1"/>
  <c r="D504" i="11"/>
  <c r="C504" i="11"/>
  <c r="B504" i="11"/>
  <c r="E503" i="11"/>
  <c r="L503" i="11" s="1"/>
  <c r="D503" i="11"/>
  <c r="C503" i="11"/>
  <c r="B503" i="11"/>
  <c r="E502" i="11"/>
  <c r="L502" i="11" s="1"/>
  <c r="D502" i="11"/>
  <c r="C502" i="11"/>
  <c r="B502" i="11"/>
  <c r="E501" i="11"/>
  <c r="L501" i="11" s="1"/>
  <c r="D501" i="11"/>
  <c r="C501" i="11"/>
  <c r="B501" i="11"/>
  <c r="E500" i="11"/>
  <c r="L500" i="11" s="1"/>
  <c r="D500" i="11"/>
  <c r="C500" i="11"/>
  <c r="B500" i="11"/>
  <c r="E499" i="11"/>
  <c r="L499" i="11" s="1"/>
  <c r="D499" i="11"/>
  <c r="C499" i="11"/>
  <c r="B499" i="11"/>
  <c r="E498" i="11"/>
  <c r="L498" i="11" s="1"/>
  <c r="D498" i="11"/>
  <c r="C498" i="11"/>
  <c r="B498" i="11"/>
  <c r="E497" i="11"/>
  <c r="L497" i="11" s="1"/>
  <c r="D497" i="11"/>
  <c r="C497" i="11"/>
  <c r="B497" i="11"/>
  <c r="E496" i="11"/>
  <c r="L496" i="11" s="1"/>
  <c r="D496" i="11"/>
  <c r="C496" i="11"/>
  <c r="B496" i="11"/>
  <c r="E495" i="11"/>
  <c r="L495" i="11" s="1"/>
  <c r="D495" i="11"/>
  <c r="C495" i="11"/>
  <c r="B495" i="11"/>
  <c r="E494" i="11"/>
  <c r="L494" i="11" s="1"/>
  <c r="D494" i="11"/>
  <c r="C494" i="11"/>
  <c r="B494" i="11"/>
  <c r="E493" i="11"/>
  <c r="L493" i="11" s="1"/>
  <c r="D493" i="11"/>
  <c r="C493" i="11"/>
  <c r="B493" i="11"/>
  <c r="E492" i="11"/>
  <c r="L492" i="11" s="1"/>
  <c r="D492" i="11"/>
  <c r="C492" i="11"/>
  <c r="B492" i="11"/>
  <c r="E491" i="11"/>
  <c r="L491" i="11" s="1"/>
  <c r="D491" i="11"/>
  <c r="C491" i="11"/>
  <c r="B491" i="11"/>
  <c r="E490" i="11"/>
  <c r="L490" i="11" s="1"/>
  <c r="D490" i="11"/>
  <c r="C490" i="11"/>
  <c r="B490" i="11"/>
  <c r="E489" i="11"/>
  <c r="L489" i="11" s="1"/>
  <c r="D489" i="11"/>
  <c r="C489" i="11"/>
  <c r="B489" i="11"/>
  <c r="E488" i="11"/>
  <c r="L488" i="11" s="1"/>
  <c r="D488" i="11"/>
  <c r="C488" i="11"/>
  <c r="B488" i="11"/>
  <c r="E487" i="11"/>
  <c r="L487" i="11" s="1"/>
  <c r="D487" i="11"/>
  <c r="C487" i="11"/>
  <c r="B487" i="11"/>
  <c r="E486" i="11"/>
  <c r="L486" i="11" s="1"/>
  <c r="D486" i="11"/>
  <c r="C486" i="11"/>
  <c r="B486" i="11"/>
  <c r="E485" i="11"/>
  <c r="L485" i="11" s="1"/>
  <c r="D485" i="11"/>
  <c r="C485" i="11"/>
  <c r="B485" i="11"/>
  <c r="E484" i="11"/>
  <c r="L484" i="11" s="1"/>
  <c r="D484" i="11"/>
  <c r="C484" i="11"/>
  <c r="B484" i="11"/>
  <c r="E483" i="11"/>
  <c r="L483" i="11" s="1"/>
  <c r="D483" i="11"/>
  <c r="C483" i="11"/>
  <c r="B483" i="11"/>
  <c r="E482" i="11"/>
  <c r="L482" i="11" s="1"/>
  <c r="D482" i="11"/>
  <c r="C482" i="11"/>
  <c r="B482" i="11"/>
  <c r="E481" i="11"/>
  <c r="L481" i="11" s="1"/>
  <c r="D481" i="11"/>
  <c r="C481" i="11"/>
  <c r="B481" i="11"/>
  <c r="E480" i="11"/>
  <c r="L480" i="11" s="1"/>
  <c r="D480" i="11"/>
  <c r="C480" i="11"/>
  <c r="B480" i="11"/>
  <c r="E479" i="11"/>
  <c r="L479" i="11" s="1"/>
  <c r="D479" i="11"/>
  <c r="C479" i="11"/>
  <c r="B479" i="11"/>
  <c r="E478" i="11"/>
  <c r="L478" i="11" s="1"/>
  <c r="D478" i="11"/>
  <c r="C478" i="11"/>
  <c r="B478" i="11"/>
  <c r="E477" i="11"/>
  <c r="L477" i="11" s="1"/>
  <c r="D477" i="11"/>
  <c r="C477" i="11"/>
  <c r="B477" i="11"/>
  <c r="E476" i="11"/>
  <c r="L476" i="11" s="1"/>
  <c r="D476" i="11"/>
  <c r="C476" i="11"/>
  <c r="B476" i="11"/>
  <c r="E475" i="11"/>
  <c r="L475" i="11" s="1"/>
  <c r="D475" i="11"/>
  <c r="C475" i="11"/>
  <c r="B475" i="11"/>
  <c r="E474" i="11"/>
  <c r="L474" i="11" s="1"/>
  <c r="D474" i="11"/>
  <c r="C474" i="11"/>
  <c r="B474" i="11"/>
  <c r="E473" i="11"/>
  <c r="L473" i="11" s="1"/>
  <c r="D473" i="11"/>
  <c r="C473" i="11"/>
  <c r="B473" i="11"/>
  <c r="E472" i="11"/>
  <c r="L472" i="11" s="1"/>
  <c r="D472" i="11"/>
  <c r="C472" i="11"/>
  <c r="B472" i="11"/>
  <c r="E471" i="11"/>
  <c r="L471" i="11" s="1"/>
  <c r="D471" i="11"/>
  <c r="C471" i="11"/>
  <c r="B471" i="11"/>
  <c r="E470" i="11"/>
  <c r="L470" i="11" s="1"/>
  <c r="D470" i="11"/>
  <c r="C470" i="11"/>
  <c r="B470" i="11"/>
  <c r="E469" i="11"/>
  <c r="L469" i="11" s="1"/>
  <c r="D469" i="11"/>
  <c r="C469" i="11"/>
  <c r="B469" i="11"/>
  <c r="E468" i="11"/>
  <c r="L468" i="11" s="1"/>
  <c r="D468" i="11"/>
  <c r="C468" i="11"/>
  <c r="B468" i="11"/>
  <c r="E467" i="11"/>
  <c r="L467" i="11" s="1"/>
  <c r="D467" i="11"/>
  <c r="C467" i="11"/>
  <c r="B467" i="11"/>
  <c r="E466" i="11"/>
  <c r="L466" i="11" s="1"/>
  <c r="D466" i="11"/>
  <c r="C466" i="11"/>
  <c r="B466" i="11"/>
  <c r="E465" i="11"/>
  <c r="L465" i="11" s="1"/>
  <c r="D465" i="11"/>
  <c r="C465" i="11"/>
  <c r="B465" i="11"/>
  <c r="E464" i="11"/>
  <c r="L464" i="11" s="1"/>
  <c r="D464" i="11"/>
  <c r="C464" i="11"/>
  <c r="B464" i="11"/>
  <c r="E463" i="11"/>
  <c r="L463" i="11" s="1"/>
  <c r="D463" i="11"/>
  <c r="C463" i="11"/>
  <c r="B463" i="11"/>
  <c r="E462" i="11"/>
  <c r="L462" i="11" s="1"/>
  <c r="D462" i="11"/>
  <c r="C462" i="11"/>
  <c r="B462" i="11"/>
  <c r="E461" i="11"/>
  <c r="L461" i="11" s="1"/>
  <c r="D461" i="11"/>
  <c r="C461" i="11"/>
  <c r="B461" i="11"/>
  <c r="E460" i="11"/>
  <c r="L460" i="11" s="1"/>
  <c r="D460" i="11"/>
  <c r="C460" i="11"/>
  <c r="B460" i="11"/>
  <c r="E459" i="11"/>
  <c r="L459" i="11" s="1"/>
  <c r="D459" i="11"/>
  <c r="C459" i="11"/>
  <c r="B459" i="11"/>
  <c r="E458" i="11"/>
  <c r="L458" i="11" s="1"/>
  <c r="D458" i="11"/>
  <c r="C458" i="11"/>
  <c r="B458" i="11"/>
  <c r="E457" i="11"/>
  <c r="L457" i="11" s="1"/>
  <c r="D457" i="11"/>
  <c r="C457" i="11"/>
  <c r="B457" i="11"/>
  <c r="E456" i="11"/>
  <c r="L456" i="11" s="1"/>
  <c r="D456" i="11"/>
  <c r="C456" i="11"/>
  <c r="B456" i="11"/>
  <c r="E455" i="11"/>
  <c r="L455" i="11" s="1"/>
  <c r="D455" i="11"/>
  <c r="C455" i="11"/>
  <c r="B455" i="11"/>
  <c r="E454" i="11"/>
  <c r="L454" i="11" s="1"/>
  <c r="D454" i="11"/>
  <c r="C454" i="11"/>
  <c r="B454" i="11"/>
  <c r="E453" i="11"/>
  <c r="L453" i="11" s="1"/>
  <c r="D453" i="11"/>
  <c r="C453" i="11"/>
  <c r="B453" i="11"/>
  <c r="E452" i="11"/>
  <c r="L452" i="11" s="1"/>
  <c r="D452" i="11"/>
  <c r="C452" i="11"/>
  <c r="B452" i="11"/>
  <c r="E451" i="11"/>
  <c r="L451" i="11" s="1"/>
  <c r="D451" i="11"/>
  <c r="C451" i="11"/>
  <c r="B451" i="11"/>
  <c r="E450" i="11"/>
  <c r="L450" i="11" s="1"/>
  <c r="D450" i="11"/>
  <c r="C450" i="11"/>
  <c r="B450" i="11"/>
  <c r="E449" i="11"/>
  <c r="L449" i="11" s="1"/>
  <c r="D449" i="11"/>
  <c r="C449" i="11"/>
  <c r="B449" i="11"/>
  <c r="E448" i="11"/>
  <c r="L448" i="11" s="1"/>
  <c r="D448" i="11"/>
  <c r="C448" i="11"/>
  <c r="B448" i="11"/>
  <c r="E447" i="11"/>
  <c r="L447" i="11" s="1"/>
  <c r="D447" i="11"/>
  <c r="C447" i="11"/>
  <c r="B447" i="11"/>
  <c r="E446" i="11"/>
  <c r="L446" i="11" s="1"/>
  <c r="D446" i="11"/>
  <c r="C446" i="11"/>
  <c r="B446" i="11"/>
  <c r="E445" i="11"/>
  <c r="L445" i="11" s="1"/>
  <c r="D445" i="11"/>
  <c r="C445" i="11"/>
  <c r="B445" i="11"/>
  <c r="E444" i="11"/>
  <c r="L444" i="11" s="1"/>
  <c r="D444" i="11"/>
  <c r="C444" i="11"/>
  <c r="B444" i="11"/>
  <c r="E443" i="11"/>
  <c r="L443" i="11" s="1"/>
  <c r="D443" i="11"/>
  <c r="C443" i="11"/>
  <c r="B443" i="11"/>
  <c r="E442" i="11"/>
  <c r="L442" i="11" s="1"/>
  <c r="D442" i="11"/>
  <c r="C442" i="11"/>
  <c r="B442" i="11"/>
  <c r="E441" i="11"/>
  <c r="L441" i="11" s="1"/>
  <c r="D441" i="11"/>
  <c r="C441" i="11"/>
  <c r="B441" i="11"/>
  <c r="E440" i="11"/>
  <c r="L440" i="11" s="1"/>
  <c r="D440" i="11"/>
  <c r="C440" i="11"/>
  <c r="B440" i="11"/>
  <c r="E439" i="11"/>
  <c r="L439" i="11" s="1"/>
  <c r="D439" i="11"/>
  <c r="C439" i="11"/>
  <c r="B439" i="11"/>
  <c r="E438" i="11"/>
  <c r="L438" i="11" s="1"/>
  <c r="D438" i="11"/>
  <c r="C438" i="11"/>
  <c r="B438" i="11"/>
  <c r="E437" i="11"/>
  <c r="L437" i="11" s="1"/>
  <c r="D437" i="11"/>
  <c r="C437" i="11"/>
  <c r="B437" i="11"/>
  <c r="E436" i="11"/>
  <c r="L436" i="11" s="1"/>
  <c r="D436" i="11"/>
  <c r="C436" i="11"/>
  <c r="B436" i="11"/>
  <c r="E435" i="11"/>
  <c r="L435" i="11" s="1"/>
  <c r="D435" i="11"/>
  <c r="C435" i="11"/>
  <c r="B435" i="11"/>
  <c r="E434" i="11"/>
  <c r="L434" i="11" s="1"/>
  <c r="D434" i="11"/>
  <c r="C434" i="11"/>
  <c r="B434" i="11"/>
  <c r="E433" i="11"/>
  <c r="L433" i="11" s="1"/>
  <c r="D433" i="11"/>
  <c r="C433" i="11"/>
  <c r="B433" i="11"/>
  <c r="E432" i="11"/>
  <c r="L432" i="11" s="1"/>
  <c r="D432" i="11"/>
  <c r="C432" i="11"/>
  <c r="B432" i="11"/>
  <c r="E431" i="11"/>
  <c r="L431" i="11" s="1"/>
  <c r="D431" i="11"/>
  <c r="C431" i="11"/>
  <c r="B431" i="11"/>
  <c r="E430" i="11"/>
  <c r="L430" i="11" s="1"/>
  <c r="D430" i="11"/>
  <c r="C430" i="11"/>
  <c r="B430" i="11"/>
  <c r="E429" i="11"/>
  <c r="L429" i="11" s="1"/>
  <c r="D429" i="11"/>
  <c r="C429" i="11"/>
  <c r="B429" i="11"/>
  <c r="E428" i="11"/>
  <c r="L428" i="11" s="1"/>
  <c r="D428" i="11"/>
  <c r="C428" i="11"/>
  <c r="B428" i="11"/>
  <c r="E427" i="11"/>
  <c r="L427" i="11" s="1"/>
  <c r="D427" i="11"/>
  <c r="C427" i="11"/>
  <c r="B427" i="11"/>
  <c r="E426" i="11"/>
  <c r="L426" i="11" s="1"/>
  <c r="D426" i="11"/>
  <c r="C426" i="11"/>
  <c r="B426" i="11"/>
  <c r="E425" i="11"/>
  <c r="L425" i="11" s="1"/>
  <c r="D425" i="11"/>
  <c r="C425" i="11"/>
  <c r="B425" i="11"/>
  <c r="E424" i="11"/>
  <c r="L424" i="11" s="1"/>
  <c r="D424" i="11"/>
  <c r="C424" i="11"/>
  <c r="B424" i="11"/>
  <c r="E423" i="11"/>
  <c r="L423" i="11" s="1"/>
  <c r="D423" i="11"/>
  <c r="C423" i="11"/>
  <c r="B423" i="11"/>
  <c r="E422" i="11"/>
  <c r="L422" i="11" s="1"/>
  <c r="D422" i="11"/>
  <c r="C422" i="11"/>
  <c r="B422" i="11"/>
  <c r="E421" i="11"/>
  <c r="L421" i="11" s="1"/>
  <c r="D421" i="11"/>
  <c r="C421" i="11"/>
  <c r="B421" i="11"/>
  <c r="E420" i="11"/>
  <c r="L420" i="11" s="1"/>
  <c r="D420" i="11"/>
  <c r="C420" i="11"/>
  <c r="B420" i="11"/>
  <c r="E419" i="11"/>
  <c r="L419" i="11" s="1"/>
  <c r="D419" i="11"/>
  <c r="C419" i="11"/>
  <c r="B419" i="11"/>
  <c r="E418" i="11"/>
  <c r="L418" i="11" s="1"/>
  <c r="D418" i="11"/>
  <c r="C418" i="11"/>
  <c r="B418" i="11"/>
  <c r="E417" i="11"/>
  <c r="L417" i="11" s="1"/>
  <c r="D417" i="11"/>
  <c r="C417" i="11"/>
  <c r="B417" i="11"/>
  <c r="E416" i="11"/>
  <c r="L416" i="11" s="1"/>
  <c r="D416" i="11"/>
  <c r="C416" i="11"/>
  <c r="B416" i="11"/>
  <c r="E415" i="11"/>
  <c r="L415" i="11" s="1"/>
  <c r="D415" i="11"/>
  <c r="C415" i="11"/>
  <c r="B415" i="11"/>
  <c r="E414" i="11"/>
  <c r="L414" i="11" s="1"/>
  <c r="D414" i="11"/>
  <c r="C414" i="11"/>
  <c r="B414" i="11"/>
  <c r="E413" i="11"/>
  <c r="L413" i="11" s="1"/>
  <c r="D413" i="11"/>
  <c r="C413" i="11"/>
  <c r="B413" i="11"/>
  <c r="E412" i="11"/>
  <c r="L412" i="11" s="1"/>
  <c r="D412" i="11"/>
  <c r="C412" i="11"/>
  <c r="B412" i="11"/>
  <c r="E411" i="11"/>
  <c r="L411" i="11" s="1"/>
  <c r="D411" i="11"/>
  <c r="C411" i="11"/>
  <c r="B411" i="11"/>
  <c r="E410" i="11"/>
  <c r="L410" i="11" s="1"/>
  <c r="D410" i="11"/>
  <c r="C410" i="11"/>
  <c r="B410" i="11"/>
  <c r="E409" i="11"/>
  <c r="L409" i="11" s="1"/>
  <c r="D409" i="11"/>
  <c r="C409" i="11"/>
  <c r="B409" i="11"/>
  <c r="E408" i="11"/>
  <c r="L408" i="11" s="1"/>
  <c r="D408" i="11"/>
  <c r="C408" i="11"/>
  <c r="B408" i="11"/>
  <c r="E407" i="11"/>
  <c r="L407" i="11" s="1"/>
  <c r="D407" i="11"/>
  <c r="C407" i="11"/>
  <c r="B407" i="11"/>
  <c r="E406" i="11"/>
  <c r="L406" i="11" s="1"/>
  <c r="D406" i="11"/>
  <c r="C406" i="11"/>
  <c r="B406" i="11"/>
  <c r="E405" i="11"/>
  <c r="L405" i="11" s="1"/>
  <c r="D405" i="11"/>
  <c r="C405" i="11"/>
  <c r="B405" i="11"/>
  <c r="E404" i="11"/>
  <c r="L404" i="11" s="1"/>
  <c r="D404" i="11"/>
  <c r="C404" i="11"/>
  <c r="B404" i="11"/>
  <c r="E403" i="11"/>
  <c r="L403" i="11" s="1"/>
  <c r="D403" i="11"/>
  <c r="C403" i="11"/>
  <c r="B403" i="11"/>
  <c r="E402" i="11"/>
  <c r="L402" i="11" s="1"/>
  <c r="D402" i="11"/>
  <c r="C402" i="11"/>
  <c r="B402" i="11"/>
  <c r="E401" i="11"/>
  <c r="L401" i="11" s="1"/>
  <c r="D401" i="11"/>
  <c r="C401" i="11"/>
  <c r="B401" i="11"/>
  <c r="E400" i="11"/>
  <c r="L400" i="11" s="1"/>
  <c r="D400" i="11"/>
  <c r="C400" i="11"/>
  <c r="B400" i="11"/>
  <c r="E399" i="11"/>
  <c r="L399" i="11" s="1"/>
  <c r="D399" i="11"/>
  <c r="C399" i="11"/>
  <c r="B399" i="11"/>
  <c r="E398" i="11"/>
  <c r="L398" i="11" s="1"/>
  <c r="D398" i="11"/>
  <c r="C398" i="11"/>
  <c r="B398" i="11"/>
  <c r="E397" i="11"/>
  <c r="L397" i="11" s="1"/>
  <c r="D397" i="11"/>
  <c r="C397" i="11"/>
  <c r="B397" i="11"/>
  <c r="E396" i="11"/>
  <c r="L396" i="11" s="1"/>
  <c r="D396" i="11"/>
  <c r="C396" i="11"/>
  <c r="B396" i="11"/>
  <c r="E395" i="11"/>
  <c r="L395" i="11" s="1"/>
  <c r="D395" i="11"/>
  <c r="C395" i="11"/>
  <c r="B395" i="11"/>
  <c r="E394" i="11"/>
  <c r="L394" i="11" s="1"/>
  <c r="D394" i="11"/>
  <c r="C394" i="11"/>
  <c r="B394" i="11"/>
  <c r="E393" i="11"/>
  <c r="L393" i="11" s="1"/>
  <c r="D393" i="11"/>
  <c r="C393" i="11"/>
  <c r="B393" i="11"/>
  <c r="E392" i="11"/>
  <c r="L392" i="11" s="1"/>
  <c r="D392" i="11"/>
  <c r="C392" i="11"/>
  <c r="B392" i="11"/>
  <c r="E391" i="11"/>
  <c r="L391" i="11" s="1"/>
  <c r="D391" i="11"/>
  <c r="C391" i="11"/>
  <c r="B391" i="11"/>
  <c r="E390" i="11"/>
  <c r="L390" i="11" s="1"/>
  <c r="D390" i="11"/>
  <c r="C390" i="11"/>
  <c r="B390" i="11"/>
  <c r="E389" i="11"/>
  <c r="L389" i="11" s="1"/>
  <c r="D389" i="11"/>
  <c r="C389" i="11"/>
  <c r="B389" i="11"/>
  <c r="E388" i="11"/>
  <c r="L388" i="11" s="1"/>
  <c r="D388" i="11"/>
  <c r="C388" i="11"/>
  <c r="B388" i="11"/>
  <c r="E387" i="11"/>
  <c r="L387" i="11" s="1"/>
  <c r="D387" i="11"/>
  <c r="C387" i="11"/>
  <c r="B387" i="11"/>
  <c r="E386" i="11"/>
  <c r="L386" i="11" s="1"/>
  <c r="D386" i="11"/>
  <c r="C386" i="11"/>
  <c r="B386" i="11"/>
  <c r="E385" i="11"/>
  <c r="L385" i="11" s="1"/>
  <c r="D385" i="11"/>
  <c r="C385" i="11"/>
  <c r="B385" i="11"/>
  <c r="E384" i="11"/>
  <c r="L384" i="11" s="1"/>
  <c r="D384" i="11"/>
  <c r="C384" i="11"/>
  <c r="B384" i="11"/>
  <c r="E383" i="11"/>
  <c r="L383" i="11" s="1"/>
  <c r="D383" i="11"/>
  <c r="C383" i="11"/>
  <c r="B383" i="11"/>
  <c r="E382" i="11"/>
  <c r="L382" i="11" s="1"/>
  <c r="D382" i="11"/>
  <c r="C382" i="11"/>
  <c r="B382" i="11"/>
  <c r="E381" i="11"/>
  <c r="L381" i="11" s="1"/>
  <c r="D381" i="11"/>
  <c r="C381" i="11"/>
  <c r="B381" i="11"/>
  <c r="E380" i="11"/>
  <c r="L380" i="11" s="1"/>
  <c r="D380" i="11"/>
  <c r="C380" i="11"/>
  <c r="B380" i="11"/>
  <c r="E379" i="11"/>
  <c r="L379" i="11" s="1"/>
  <c r="D379" i="11"/>
  <c r="C379" i="11"/>
  <c r="B379" i="11"/>
  <c r="E378" i="11"/>
  <c r="L378" i="11" s="1"/>
  <c r="D378" i="11"/>
  <c r="C378" i="11"/>
  <c r="B378" i="11"/>
  <c r="E377" i="11"/>
  <c r="L377" i="11" s="1"/>
  <c r="D377" i="11"/>
  <c r="C377" i="11"/>
  <c r="B377" i="11"/>
  <c r="E376" i="11"/>
  <c r="L376" i="11" s="1"/>
  <c r="D376" i="11"/>
  <c r="C376" i="11"/>
  <c r="B376" i="11"/>
  <c r="E375" i="11"/>
  <c r="L375" i="11" s="1"/>
  <c r="D375" i="11"/>
  <c r="C375" i="11"/>
  <c r="B375" i="11"/>
  <c r="E374" i="11"/>
  <c r="L374" i="11" s="1"/>
  <c r="D374" i="11"/>
  <c r="C374" i="11"/>
  <c r="B374" i="11"/>
  <c r="E373" i="11"/>
  <c r="L373" i="11" s="1"/>
  <c r="D373" i="11"/>
  <c r="C373" i="11"/>
  <c r="B373" i="11"/>
  <c r="E372" i="11"/>
  <c r="L372" i="11" s="1"/>
  <c r="D372" i="11"/>
  <c r="C372" i="11"/>
  <c r="B372" i="11"/>
  <c r="E371" i="11"/>
  <c r="L371" i="11" s="1"/>
  <c r="D371" i="11"/>
  <c r="C371" i="11"/>
  <c r="B371" i="11"/>
  <c r="E370" i="11"/>
  <c r="L370" i="11" s="1"/>
  <c r="D370" i="11"/>
  <c r="C370" i="11"/>
  <c r="B370" i="11"/>
  <c r="E369" i="11"/>
  <c r="L369" i="11" s="1"/>
  <c r="D369" i="11"/>
  <c r="C369" i="11"/>
  <c r="B369" i="11"/>
  <c r="E368" i="11"/>
  <c r="L368" i="11" s="1"/>
  <c r="D368" i="11"/>
  <c r="C368" i="11"/>
  <c r="B368" i="11"/>
  <c r="E367" i="11"/>
  <c r="L367" i="11" s="1"/>
  <c r="D367" i="11"/>
  <c r="C367" i="11"/>
  <c r="B367" i="11"/>
  <c r="E366" i="11"/>
  <c r="L366" i="11" s="1"/>
  <c r="D366" i="11"/>
  <c r="C366" i="11"/>
  <c r="B366" i="11"/>
  <c r="E365" i="11"/>
  <c r="L365" i="11" s="1"/>
  <c r="D365" i="11"/>
  <c r="C365" i="11"/>
  <c r="B365" i="11"/>
  <c r="E364" i="11"/>
  <c r="L364" i="11" s="1"/>
  <c r="D364" i="11"/>
  <c r="C364" i="11"/>
  <c r="B364" i="11"/>
  <c r="E363" i="11"/>
  <c r="L363" i="11" s="1"/>
  <c r="D363" i="11"/>
  <c r="C363" i="11"/>
  <c r="B363" i="11"/>
  <c r="E362" i="11"/>
  <c r="L362" i="11" s="1"/>
  <c r="D362" i="11"/>
  <c r="C362" i="11"/>
  <c r="B362" i="11"/>
  <c r="E361" i="11"/>
  <c r="L361" i="11" s="1"/>
  <c r="D361" i="11"/>
  <c r="C361" i="11"/>
  <c r="B361" i="11"/>
  <c r="E360" i="11"/>
  <c r="L360" i="11" s="1"/>
  <c r="D360" i="11"/>
  <c r="C360" i="11"/>
  <c r="B360" i="11"/>
  <c r="E359" i="11"/>
  <c r="L359" i="11" s="1"/>
  <c r="D359" i="11"/>
  <c r="C359" i="11"/>
  <c r="B359" i="11"/>
  <c r="E358" i="11"/>
  <c r="L358" i="11" s="1"/>
  <c r="D358" i="11"/>
  <c r="C358" i="11"/>
  <c r="B358" i="11"/>
  <c r="E357" i="11"/>
  <c r="L357" i="11" s="1"/>
  <c r="D357" i="11"/>
  <c r="C357" i="11"/>
  <c r="B357" i="11"/>
  <c r="E356" i="11"/>
  <c r="L356" i="11" s="1"/>
  <c r="D356" i="11"/>
  <c r="C356" i="11"/>
  <c r="B356" i="11"/>
  <c r="E355" i="11"/>
  <c r="L355" i="11" s="1"/>
  <c r="D355" i="11"/>
  <c r="C355" i="11"/>
  <c r="B355" i="11"/>
  <c r="E354" i="11"/>
  <c r="L354" i="11" s="1"/>
  <c r="D354" i="11"/>
  <c r="C354" i="11"/>
  <c r="B354" i="11"/>
  <c r="E353" i="11"/>
  <c r="L353" i="11" s="1"/>
  <c r="D353" i="11"/>
  <c r="C353" i="11"/>
  <c r="B353" i="11"/>
  <c r="E352" i="11"/>
  <c r="L352" i="11" s="1"/>
  <c r="D352" i="11"/>
  <c r="C352" i="11"/>
  <c r="B352" i="11"/>
  <c r="E351" i="11"/>
  <c r="L351" i="11" s="1"/>
  <c r="D351" i="11"/>
  <c r="C351" i="11"/>
  <c r="B351" i="11"/>
  <c r="E350" i="11"/>
  <c r="L350" i="11" s="1"/>
  <c r="D350" i="11"/>
  <c r="C350" i="11"/>
  <c r="B350" i="11"/>
  <c r="E349" i="11"/>
  <c r="L349" i="11" s="1"/>
  <c r="D349" i="11"/>
  <c r="C349" i="11"/>
  <c r="B349" i="11"/>
  <c r="E348" i="11"/>
  <c r="L348" i="11" s="1"/>
  <c r="D348" i="11"/>
  <c r="C348" i="11"/>
  <c r="B348" i="11"/>
  <c r="E347" i="11"/>
  <c r="L347" i="11" s="1"/>
  <c r="D347" i="11"/>
  <c r="C347" i="11"/>
  <c r="B347" i="11"/>
  <c r="E346" i="11"/>
  <c r="L346" i="11" s="1"/>
  <c r="D346" i="11"/>
  <c r="C346" i="11"/>
  <c r="B346" i="11"/>
  <c r="E345" i="11"/>
  <c r="L345" i="11" s="1"/>
  <c r="D345" i="11"/>
  <c r="C345" i="11"/>
  <c r="B345" i="11"/>
  <c r="E344" i="11"/>
  <c r="L344" i="11" s="1"/>
  <c r="D344" i="11"/>
  <c r="C344" i="11"/>
  <c r="B344" i="11"/>
  <c r="E343" i="11"/>
  <c r="L343" i="11" s="1"/>
  <c r="D343" i="11"/>
  <c r="C343" i="11"/>
  <c r="B343" i="11"/>
  <c r="E342" i="11"/>
  <c r="L342" i="11" s="1"/>
  <c r="D342" i="11"/>
  <c r="C342" i="11"/>
  <c r="B342" i="11"/>
  <c r="E341" i="11"/>
  <c r="L341" i="11" s="1"/>
  <c r="D341" i="11"/>
  <c r="C341" i="11"/>
  <c r="B341" i="11"/>
  <c r="E340" i="11"/>
  <c r="L340" i="11" s="1"/>
  <c r="D340" i="11"/>
  <c r="C340" i="11"/>
  <c r="B340" i="11"/>
  <c r="E339" i="11"/>
  <c r="L339" i="11" s="1"/>
  <c r="D339" i="11"/>
  <c r="C339" i="11"/>
  <c r="B339" i="11"/>
  <c r="E338" i="11"/>
  <c r="L338" i="11" s="1"/>
  <c r="D338" i="11"/>
  <c r="C338" i="11"/>
  <c r="B338" i="11"/>
  <c r="E337" i="11"/>
  <c r="L337" i="11" s="1"/>
  <c r="D337" i="11"/>
  <c r="C337" i="11"/>
  <c r="B337" i="11"/>
  <c r="E336" i="11"/>
  <c r="L336" i="11" s="1"/>
  <c r="D336" i="11"/>
  <c r="C336" i="11"/>
  <c r="B336" i="11"/>
  <c r="E335" i="11"/>
  <c r="L335" i="11" s="1"/>
  <c r="D335" i="11"/>
  <c r="C335" i="11"/>
  <c r="B335" i="11"/>
  <c r="E334" i="11"/>
  <c r="L334" i="11" s="1"/>
  <c r="D334" i="11"/>
  <c r="C334" i="11"/>
  <c r="B334" i="11"/>
  <c r="E333" i="11"/>
  <c r="L333" i="11" s="1"/>
  <c r="D333" i="11"/>
  <c r="C333" i="11"/>
  <c r="B333" i="11"/>
  <c r="E332" i="11"/>
  <c r="L332" i="11" s="1"/>
  <c r="D332" i="11"/>
  <c r="C332" i="11"/>
  <c r="B332" i="11"/>
  <c r="E331" i="11"/>
  <c r="L331" i="11" s="1"/>
  <c r="D331" i="11"/>
  <c r="C331" i="11"/>
  <c r="B331" i="11"/>
  <c r="E330" i="11"/>
  <c r="L330" i="11" s="1"/>
  <c r="D330" i="11"/>
  <c r="C330" i="11"/>
  <c r="B330" i="11"/>
  <c r="E329" i="11"/>
  <c r="L329" i="11" s="1"/>
  <c r="D329" i="11"/>
  <c r="C329" i="11"/>
  <c r="B329" i="11"/>
  <c r="E328" i="11"/>
  <c r="L328" i="11" s="1"/>
  <c r="D328" i="11"/>
  <c r="C328" i="11"/>
  <c r="B328" i="11"/>
  <c r="E327" i="11"/>
  <c r="L327" i="11" s="1"/>
  <c r="D327" i="11"/>
  <c r="C327" i="11"/>
  <c r="B327" i="11"/>
  <c r="E326" i="11"/>
  <c r="L326" i="11" s="1"/>
  <c r="D326" i="11"/>
  <c r="C326" i="11"/>
  <c r="B326" i="11"/>
  <c r="E325" i="11"/>
  <c r="L325" i="11" s="1"/>
  <c r="D325" i="11"/>
  <c r="C325" i="11"/>
  <c r="B325" i="11"/>
  <c r="E324" i="11"/>
  <c r="L324" i="11" s="1"/>
  <c r="D324" i="11"/>
  <c r="C324" i="11"/>
  <c r="B324" i="11"/>
  <c r="E323" i="11"/>
  <c r="L323" i="11" s="1"/>
  <c r="D323" i="11"/>
  <c r="C323" i="11"/>
  <c r="B323" i="11"/>
  <c r="E322" i="11"/>
  <c r="L322" i="11" s="1"/>
  <c r="D322" i="11"/>
  <c r="C322" i="11"/>
  <c r="B322" i="11"/>
  <c r="E321" i="11"/>
  <c r="L321" i="11" s="1"/>
  <c r="D321" i="11"/>
  <c r="C321" i="11"/>
  <c r="B321" i="11"/>
  <c r="E320" i="11"/>
  <c r="L320" i="11" s="1"/>
  <c r="D320" i="11"/>
  <c r="C320" i="11"/>
  <c r="B320" i="11"/>
  <c r="E319" i="11"/>
  <c r="L319" i="11" s="1"/>
  <c r="D319" i="11"/>
  <c r="C319" i="11"/>
  <c r="B319" i="11"/>
  <c r="E318" i="11"/>
  <c r="L318" i="11" s="1"/>
  <c r="D318" i="11"/>
  <c r="C318" i="11"/>
  <c r="B318" i="11"/>
  <c r="E317" i="11"/>
  <c r="L317" i="11" s="1"/>
  <c r="D317" i="11"/>
  <c r="C317" i="11"/>
  <c r="B317" i="11"/>
  <c r="E316" i="11"/>
  <c r="L316" i="11" s="1"/>
  <c r="D316" i="11"/>
  <c r="C316" i="11"/>
  <c r="B316" i="11"/>
  <c r="E315" i="11"/>
  <c r="L315" i="11" s="1"/>
  <c r="D315" i="11"/>
  <c r="C315" i="11"/>
  <c r="B315" i="11"/>
  <c r="E314" i="11"/>
  <c r="L314" i="11" s="1"/>
  <c r="D314" i="11"/>
  <c r="C314" i="11"/>
  <c r="B314" i="11"/>
  <c r="E313" i="11"/>
  <c r="L313" i="11" s="1"/>
  <c r="D313" i="11"/>
  <c r="C313" i="11"/>
  <c r="B313" i="11"/>
  <c r="E312" i="11"/>
  <c r="L312" i="11" s="1"/>
  <c r="D312" i="11"/>
  <c r="C312" i="11"/>
  <c r="B312" i="11"/>
  <c r="E311" i="11"/>
  <c r="L311" i="11" s="1"/>
  <c r="D311" i="11"/>
  <c r="C311" i="11"/>
  <c r="B311" i="11"/>
  <c r="E310" i="11"/>
  <c r="L310" i="11" s="1"/>
  <c r="D310" i="11"/>
  <c r="C310" i="11"/>
  <c r="B310" i="11"/>
  <c r="E309" i="11"/>
  <c r="L309" i="11" s="1"/>
  <c r="D309" i="11"/>
  <c r="C309" i="11"/>
  <c r="B309" i="11"/>
  <c r="E308" i="11"/>
  <c r="L308" i="11" s="1"/>
  <c r="D308" i="11"/>
  <c r="C308" i="11"/>
  <c r="B308" i="11"/>
  <c r="E307" i="11"/>
  <c r="L307" i="11" s="1"/>
  <c r="D307" i="11"/>
  <c r="C307" i="11"/>
  <c r="B307" i="11"/>
  <c r="E306" i="11"/>
  <c r="L306" i="11" s="1"/>
  <c r="D306" i="11"/>
  <c r="C306" i="11"/>
  <c r="B306" i="11"/>
  <c r="E305" i="11"/>
  <c r="L305" i="11" s="1"/>
  <c r="D305" i="11"/>
  <c r="C305" i="11"/>
  <c r="B305" i="11"/>
  <c r="E304" i="11"/>
  <c r="L304" i="11" s="1"/>
  <c r="D304" i="11"/>
  <c r="C304" i="11"/>
  <c r="B304" i="11"/>
  <c r="E303" i="11"/>
  <c r="L303" i="11" s="1"/>
  <c r="D303" i="11"/>
  <c r="C303" i="11"/>
  <c r="B303" i="11"/>
  <c r="E302" i="11"/>
  <c r="L302" i="11" s="1"/>
  <c r="D302" i="11"/>
  <c r="C302" i="11"/>
  <c r="B302" i="11"/>
  <c r="E301" i="11"/>
  <c r="L301" i="11" s="1"/>
  <c r="D301" i="11"/>
  <c r="C301" i="11"/>
  <c r="B301" i="11"/>
  <c r="E300" i="11"/>
  <c r="L300" i="11" s="1"/>
  <c r="D300" i="11"/>
  <c r="C300" i="11"/>
  <c r="B300" i="11"/>
  <c r="E299" i="11"/>
  <c r="L299" i="11" s="1"/>
  <c r="D299" i="11"/>
  <c r="C299" i="11"/>
  <c r="B299" i="11"/>
  <c r="E298" i="11"/>
  <c r="L298" i="11" s="1"/>
  <c r="D298" i="11"/>
  <c r="C298" i="11"/>
  <c r="B298" i="11"/>
  <c r="E297" i="11"/>
  <c r="L297" i="11" s="1"/>
  <c r="D297" i="11"/>
  <c r="C297" i="11"/>
  <c r="B297" i="11"/>
  <c r="E296" i="11"/>
  <c r="L296" i="11" s="1"/>
  <c r="D296" i="11"/>
  <c r="C296" i="11"/>
  <c r="B296" i="11"/>
  <c r="E295" i="11"/>
  <c r="L295" i="11" s="1"/>
  <c r="D295" i="11"/>
  <c r="C295" i="11"/>
  <c r="B295" i="11"/>
  <c r="E294" i="11"/>
  <c r="L294" i="11" s="1"/>
  <c r="D294" i="11"/>
  <c r="C294" i="11"/>
  <c r="B294" i="11"/>
  <c r="E293" i="11"/>
  <c r="L293" i="11" s="1"/>
  <c r="D293" i="11"/>
  <c r="C293" i="11"/>
  <c r="B293" i="11"/>
  <c r="E292" i="11"/>
  <c r="L292" i="11" s="1"/>
  <c r="D292" i="11"/>
  <c r="C292" i="11"/>
  <c r="B292" i="11"/>
  <c r="E291" i="11"/>
  <c r="L291" i="11" s="1"/>
  <c r="D291" i="11"/>
  <c r="C291" i="11"/>
  <c r="B291" i="11"/>
  <c r="E290" i="11"/>
  <c r="L290" i="11" s="1"/>
  <c r="D290" i="11"/>
  <c r="C290" i="11"/>
  <c r="B290" i="11"/>
  <c r="E289" i="11"/>
  <c r="L289" i="11" s="1"/>
  <c r="D289" i="11"/>
  <c r="C289" i="11"/>
  <c r="B289" i="11"/>
  <c r="E288" i="11"/>
  <c r="L288" i="11" s="1"/>
  <c r="D288" i="11"/>
  <c r="C288" i="11"/>
  <c r="B288" i="11"/>
  <c r="E287" i="11"/>
  <c r="L287" i="11" s="1"/>
  <c r="D287" i="11"/>
  <c r="C287" i="11"/>
  <c r="B287" i="11"/>
  <c r="E286" i="11"/>
  <c r="L286" i="11" s="1"/>
  <c r="D286" i="11"/>
  <c r="C286" i="11"/>
  <c r="B286" i="11"/>
  <c r="E285" i="11"/>
  <c r="L285" i="11" s="1"/>
  <c r="D285" i="11"/>
  <c r="C285" i="11"/>
  <c r="B285" i="11"/>
  <c r="E284" i="11"/>
  <c r="L284" i="11" s="1"/>
  <c r="D284" i="11"/>
  <c r="C284" i="11"/>
  <c r="B284" i="11"/>
  <c r="E283" i="11"/>
  <c r="L283" i="11" s="1"/>
  <c r="D283" i="11"/>
  <c r="C283" i="11"/>
  <c r="B283" i="11"/>
  <c r="E282" i="11"/>
  <c r="L282" i="11" s="1"/>
  <c r="D282" i="11"/>
  <c r="C282" i="11"/>
  <c r="B282" i="11"/>
  <c r="E281" i="11"/>
  <c r="L281" i="11" s="1"/>
  <c r="D281" i="11"/>
  <c r="C281" i="11"/>
  <c r="B281" i="11"/>
  <c r="E280" i="11"/>
  <c r="L280" i="11" s="1"/>
  <c r="D280" i="11"/>
  <c r="C280" i="11"/>
  <c r="B280" i="11"/>
  <c r="E279" i="11"/>
  <c r="L279" i="11" s="1"/>
  <c r="D279" i="11"/>
  <c r="C279" i="11"/>
  <c r="B279" i="11"/>
  <c r="E278" i="11"/>
  <c r="L278" i="11" s="1"/>
  <c r="D278" i="11"/>
  <c r="C278" i="11"/>
  <c r="B278" i="11"/>
  <c r="E277" i="11"/>
  <c r="L277" i="11" s="1"/>
  <c r="D277" i="11"/>
  <c r="C277" i="11"/>
  <c r="B277" i="11"/>
  <c r="E276" i="11"/>
  <c r="L276" i="11" s="1"/>
  <c r="D276" i="11"/>
  <c r="C276" i="11"/>
  <c r="B276" i="11"/>
  <c r="E275" i="11"/>
  <c r="L275" i="11" s="1"/>
  <c r="D275" i="11"/>
  <c r="C275" i="11"/>
  <c r="B275" i="11"/>
  <c r="E274" i="11"/>
  <c r="L274" i="11" s="1"/>
  <c r="D274" i="11"/>
  <c r="C274" i="11"/>
  <c r="B274" i="11"/>
  <c r="E273" i="11"/>
  <c r="L273" i="11" s="1"/>
  <c r="D273" i="11"/>
  <c r="C273" i="11"/>
  <c r="B273" i="11"/>
  <c r="E272" i="11"/>
  <c r="L272" i="11" s="1"/>
  <c r="D272" i="11"/>
  <c r="C272" i="11"/>
  <c r="B272" i="11"/>
  <c r="E271" i="11"/>
  <c r="L271" i="11" s="1"/>
  <c r="D271" i="11"/>
  <c r="C271" i="11"/>
  <c r="B271" i="11"/>
  <c r="E270" i="11"/>
  <c r="L270" i="11" s="1"/>
  <c r="D270" i="11"/>
  <c r="C270" i="11"/>
  <c r="B270" i="11"/>
  <c r="E269" i="11"/>
  <c r="L269" i="11" s="1"/>
  <c r="D269" i="11"/>
  <c r="C269" i="11"/>
  <c r="B269" i="11"/>
  <c r="E268" i="11"/>
  <c r="L268" i="11" s="1"/>
  <c r="D268" i="11"/>
  <c r="C268" i="11"/>
  <c r="B268" i="11"/>
  <c r="E267" i="11"/>
  <c r="L267" i="11" s="1"/>
  <c r="D267" i="11"/>
  <c r="C267" i="11"/>
  <c r="B267" i="11"/>
  <c r="E266" i="11"/>
  <c r="L266" i="11" s="1"/>
  <c r="D266" i="11"/>
  <c r="C266" i="11"/>
  <c r="B266" i="11"/>
  <c r="E265" i="11"/>
  <c r="L265" i="11" s="1"/>
  <c r="D265" i="11"/>
  <c r="C265" i="11"/>
  <c r="B265" i="11"/>
  <c r="E264" i="11"/>
  <c r="L264" i="11" s="1"/>
  <c r="D264" i="11"/>
  <c r="C264" i="11"/>
  <c r="B264" i="11"/>
  <c r="E263" i="11"/>
  <c r="L263" i="11" s="1"/>
  <c r="D263" i="11"/>
  <c r="C263" i="11"/>
  <c r="B263" i="11"/>
  <c r="E262" i="11"/>
  <c r="L262" i="11" s="1"/>
  <c r="D262" i="11"/>
  <c r="C262" i="11"/>
  <c r="B262" i="11"/>
  <c r="E261" i="11"/>
  <c r="L261" i="11" s="1"/>
  <c r="D261" i="11"/>
  <c r="C261" i="11"/>
  <c r="B261" i="11"/>
  <c r="E260" i="11"/>
  <c r="L260" i="11" s="1"/>
  <c r="D260" i="11"/>
  <c r="C260" i="11"/>
  <c r="B260" i="11"/>
  <c r="E259" i="11"/>
  <c r="L259" i="11" s="1"/>
  <c r="D259" i="11"/>
  <c r="C259" i="11"/>
  <c r="B259" i="11"/>
  <c r="E258" i="11"/>
  <c r="L258" i="11" s="1"/>
  <c r="D258" i="11"/>
  <c r="C258" i="11"/>
  <c r="B258" i="11"/>
  <c r="E257" i="11"/>
  <c r="L257" i="11" s="1"/>
  <c r="D257" i="11"/>
  <c r="C257" i="11"/>
  <c r="B257" i="11"/>
  <c r="E256" i="11"/>
  <c r="L256" i="11" s="1"/>
  <c r="D256" i="11"/>
  <c r="C256" i="11"/>
  <c r="B256" i="11"/>
  <c r="E255" i="11"/>
  <c r="L255" i="11" s="1"/>
  <c r="D255" i="11"/>
  <c r="C255" i="11"/>
  <c r="B255" i="11"/>
  <c r="E254" i="11"/>
  <c r="L254" i="11" s="1"/>
  <c r="D254" i="11"/>
  <c r="C254" i="11"/>
  <c r="B254" i="11"/>
  <c r="E253" i="11"/>
  <c r="L253" i="11" s="1"/>
  <c r="D253" i="11"/>
  <c r="C253" i="11"/>
  <c r="B253" i="11"/>
  <c r="E252" i="11"/>
  <c r="L252" i="11" s="1"/>
  <c r="D252" i="11"/>
  <c r="C252" i="11"/>
  <c r="B252" i="11"/>
  <c r="E251" i="11"/>
  <c r="L251" i="11" s="1"/>
  <c r="D251" i="11"/>
  <c r="C251" i="11"/>
  <c r="B251" i="11"/>
  <c r="E250" i="11"/>
  <c r="L250" i="11" s="1"/>
  <c r="D250" i="11"/>
  <c r="C250" i="11"/>
  <c r="B250" i="11"/>
  <c r="E249" i="11"/>
  <c r="L249" i="11" s="1"/>
  <c r="D249" i="11"/>
  <c r="C249" i="11"/>
  <c r="B249" i="11"/>
  <c r="E248" i="11"/>
  <c r="L248" i="11" s="1"/>
  <c r="D248" i="11"/>
  <c r="C248" i="11"/>
  <c r="B248" i="11"/>
  <c r="E247" i="11"/>
  <c r="L247" i="11" s="1"/>
  <c r="D247" i="11"/>
  <c r="C247" i="11"/>
  <c r="B247" i="11"/>
  <c r="E246" i="11"/>
  <c r="L246" i="11" s="1"/>
  <c r="D246" i="11"/>
  <c r="C246" i="11"/>
  <c r="B246" i="11"/>
  <c r="E245" i="11"/>
  <c r="L245" i="11" s="1"/>
  <c r="D245" i="11"/>
  <c r="C245" i="11"/>
  <c r="B245" i="11"/>
  <c r="E244" i="11"/>
  <c r="L244" i="11" s="1"/>
  <c r="D244" i="11"/>
  <c r="C244" i="11"/>
  <c r="B244" i="11"/>
  <c r="E243" i="11"/>
  <c r="L243" i="11" s="1"/>
  <c r="D243" i="11"/>
  <c r="C243" i="11"/>
  <c r="B243" i="11"/>
  <c r="E242" i="11"/>
  <c r="L242" i="11" s="1"/>
  <c r="D242" i="11"/>
  <c r="C242" i="11"/>
  <c r="B242" i="11"/>
  <c r="E241" i="11"/>
  <c r="L241" i="11" s="1"/>
  <c r="D241" i="11"/>
  <c r="C241" i="11"/>
  <c r="B241" i="11"/>
  <c r="E240" i="11"/>
  <c r="L240" i="11" s="1"/>
  <c r="D240" i="11"/>
  <c r="C240" i="11"/>
  <c r="B240" i="11"/>
  <c r="E239" i="11"/>
  <c r="L239" i="11" s="1"/>
  <c r="D239" i="11"/>
  <c r="C239" i="11"/>
  <c r="B239" i="11"/>
  <c r="E238" i="11"/>
  <c r="L238" i="11" s="1"/>
  <c r="D238" i="11"/>
  <c r="C238" i="11"/>
  <c r="B238" i="11"/>
  <c r="E237" i="11"/>
  <c r="L237" i="11" s="1"/>
  <c r="D237" i="11"/>
  <c r="C237" i="11"/>
  <c r="B237" i="11"/>
  <c r="E236" i="11"/>
  <c r="L236" i="11" s="1"/>
  <c r="D236" i="11"/>
  <c r="C236" i="11"/>
  <c r="B236" i="11"/>
  <c r="E235" i="11"/>
  <c r="L235" i="11" s="1"/>
  <c r="D235" i="11"/>
  <c r="C235" i="11"/>
  <c r="B235" i="11"/>
  <c r="E234" i="11"/>
  <c r="L234" i="11" s="1"/>
  <c r="D234" i="11"/>
  <c r="C234" i="11"/>
  <c r="B234" i="11"/>
  <c r="E233" i="11"/>
  <c r="L233" i="11" s="1"/>
  <c r="D233" i="11"/>
  <c r="C233" i="11"/>
  <c r="B233" i="11"/>
  <c r="E232" i="11"/>
  <c r="L232" i="11" s="1"/>
  <c r="D232" i="11"/>
  <c r="C232" i="11"/>
  <c r="B232" i="11"/>
  <c r="E231" i="11"/>
  <c r="L231" i="11" s="1"/>
  <c r="D231" i="11"/>
  <c r="C231" i="11"/>
  <c r="B231" i="11"/>
  <c r="E230" i="11"/>
  <c r="L230" i="11" s="1"/>
  <c r="D230" i="11"/>
  <c r="C230" i="11"/>
  <c r="B230" i="11"/>
  <c r="E229" i="11"/>
  <c r="L229" i="11" s="1"/>
  <c r="D229" i="11"/>
  <c r="C229" i="11"/>
  <c r="B229" i="11"/>
  <c r="E228" i="11"/>
  <c r="L228" i="11" s="1"/>
  <c r="D228" i="11"/>
  <c r="C228" i="11"/>
  <c r="B228" i="11"/>
  <c r="E227" i="11"/>
  <c r="L227" i="11" s="1"/>
  <c r="D227" i="11"/>
  <c r="C227" i="11"/>
  <c r="B227" i="11"/>
  <c r="E226" i="11"/>
  <c r="L226" i="11" s="1"/>
  <c r="D226" i="11"/>
  <c r="C226" i="11"/>
  <c r="B226" i="11"/>
  <c r="E225" i="11"/>
  <c r="L225" i="11" s="1"/>
  <c r="D225" i="11"/>
  <c r="C225" i="11"/>
  <c r="B225" i="11"/>
  <c r="E224" i="11"/>
  <c r="L224" i="11" s="1"/>
  <c r="D224" i="11"/>
  <c r="C224" i="11"/>
  <c r="B224" i="11"/>
  <c r="E223" i="11"/>
  <c r="L223" i="11" s="1"/>
  <c r="D223" i="11"/>
  <c r="C223" i="11"/>
  <c r="B223" i="11"/>
  <c r="E222" i="11"/>
  <c r="L222" i="11" s="1"/>
  <c r="D222" i="11"/>
  <c r="C222" i="11"/>
  <c r="B222" i="11"/>
  <c r="E221" i="11"/>
  <c r="L221" i="11" s="1"/>
  <c r="D221" i="11"/>
  <c r="C221" i="11"/>
  <c r="B221" i="11"/>
  <c r="E220" i="11"/>
  <c r="L220" i="11" s="1"/>
  <c r="D220" i="11"/>
  <c r="C220" i="11"/>
  <c r="B220" i="11"/>
  <c r="E219" i="11"/>
  <c r="L219" i="11" s="1"/>
  <c r="D219" i="11"/>
  <c r="C219" i="11"/>
  <c r="B219" i="11"/>
  <c r="E218" i="11"/>
  <c r="L218" i="11" s="1"/>
  <c r="D218" i="11"/>
  <c r="C218" i="11"/>
  <c r="B218" i="11"/>
  <c r="E217" i="11"/>
  <c r="L217" i="11" s="1"/>
  <c r="D217" i="11"/>
  <c r="C217" i="11"/>
  <c r="B217" i="11"/>
  <c r="E216" i="11"/>
  <c r="L216" i="11" s="1"/>
  <c r="D216" i="11"/>
  <c r="C216" i="11"/>
  <c r="B216" i="11"/>
  <c r="E215" i="11"/>
  <c r="L215" i="11" s="1"/>
  <c r="D215" i="11"/>
  <c r="C215" i="11"/>
  <c r="B215" i="11"/>
  <c r="E214" i="11"/>
  <c r="L214" i="11" s="1"/>
  <c r="D214" i="11"/>
  <c r="C214" i="11"/>
  <c r="B214" i="11"/>
  <c r="E213" i="11"/>
  <c r="L213" i="11" s="1"/>
  <c r="D213" i="11"/>
  <c r="C213" i="11"/>
  <c r="B213" i="11"/>
  <c r="E212" i="11"/>
  <c r="L212" i="11" s="1"/>
  <c r="D212" i="11"/>
  <c r="C212" i="11"/>
  <c r="B212" i="11"/>
  <c r="E211" i="11"/>
  <c r="L211" i="11" s="1"/>
  <c r="D211" i="11"/>
  <c r="C211" i="11"/>
  <c r="B211" i="11"/>
  <c r="E210" i="11"/>
  <c r="L210" i="11" s="1"/>
  <c r="D210" i="11"/>
  <c r="C210" i="11"/>
  <c r="B210" i="11"/>
  <c r="E209" i="11"/>
  <c r="L209" i="11" s="1"/>
  <c r="D209" i="11"/>
  <c r="C209" i="11"/>
  <c r="B209" i="11"/>
  <c r="E208" i="11"/>
  <c r="L208" i="11" s="1"/>
  <c r="D208" i="11"/>
  <c r="C208" i="11"/>
  <c r="B208" i="11"/>
  <c r="E207" i="11"/>
  <c r="L207" i="11" s="1"/>
  <c r="D207" i="11"/>
  <c r="C207" i="11"/>
  <c r="B207" i="11"/>
  <c r="E206" i="11"/>
  <c r="L206" i="11" s="1"/>
  <c r="D206" i="11"/>
  <c r="C206" i="11"/>
  <c r="B206" i="11"/>
  <c r="E205" i="11"/>
  <c r="L205" i="11" s="1"/>
  <c r="D205" i="11"/>
  <c r="C205" i="11"/>
  <c r="B205" i="11"/>
  <c r="E204" i="11"/>
  <c r="L204" i="11" s="1"/>
  <c r="D204" i="11"/>
  <c r="C204" i="11"/>
  <c r="B204" i="11"/>
  <c r="E203" i="11"/>
  <c r="L203" i="11" s="1"/>
  <c r="D203" i="11"/>
  <c r="C203" i="11"/>
  <c r="B203" i="11"/>
  <c r="E202" i="11"/>
  <c r="L202" i="11" s="1"/>
  <c r="D202" i="11"/>
  <c r="C202" i="11"/>
  <c r="B202" i="11"/>
  <c r="E201" i="11"/>
  <c r="L201" i="11" s="1"/>
  <c r="D201" i="11"/>
  <c r="C201" i="11"/>
  <c r="B201" i="11"/>
  <c r="E200" i="11"/>
  <c r="L200" i="11" s="1"/>
  <c r="D200" i="11"/>
  <c r="C200" i="11"/>
  <c r="B200" i="11"/>
  <c r="E199" i="11"/>
  <c r="L199" i="11" s="1"/>
  <c r="D199" i="11"/>
  <c r="C199" i="11"/>
  <c r="B199" i="11"/>
  <c r="E198" i="11"/>
  <c r="L198" i="11" s="1"/>
  <c r="D198" i="11"/>
  <c r="C198" i="11"/>
  <c r="B198" i="11"/>
  <c r="E197" i="11"/>
  <c r="L197" i="11" s="1"/>
  <c r="D197" i="11"/>
  <c r="C197" i="11"/>
  <c r="B197" i="11"/>
  <c r="E196" i="11"/>
  <c r="L196" i="11" s="1"/>
  <c r="D196" i="11"/>
  <c r="C196" i="11"/>
  <c r="B196" i="11"/>
  <c r="E195" i="11"/>
  <c r="L195" i="11" s="1"/>
  <c r="D195" i="11"/>
  <c r="C195" i="11"/>
  <c r="B195" i="11"/>
  <c r="E194" i="11"/>
  <c r="L194" i="11" s="1"/>
  <c r="D194" i="11"/>
  <c r="C194" i="11"/>
  <c r="B194" i="11"/>
  <c r="E193" i="11"/>
  <c r="L193" i="11" s="1"/>
  <c r="D193" i="11"/>
  <c r="C193" i="11"/>
  <c r="B193" i="11"/>
  <c r="E192" i="11"/>
  <c r="L192" i="11" s="1"/>
  <c r="D192" i="11"/>
  <c r="C192" i="11"/>
  <c r="B192" i="11"/>
  <c r="E191" i="11"/>
  <c r="L191" i="11" s="1"/>
  <c r="D191" i="11"/>
  <c r="C191" i="11"/>
  <c r="B191" i="11"/>
  <c r="E190" i="11"/>
  <c r="L190" i="11" s="1"/>
  <c r="D190" i="11"/>
  <c r="C190" i="11"/>
  <c r="B190" i="11"/>
  <c r="E189" i="11"/>
  <c r="L189" i="11" s="1"/>
  <c r="D189" i="11"/>
  <c r="C189" i="11"/>
  <c r="B189" i="11"/>
  <c r="E188" i="11"/>
  <c r="L188" i="11" s="1"/>
  <c r="D188" i="11"/>
  <c r="C188" i="11"/>
  <c r="B188" i="11"/>
  <c r="E187" i="11"/>
  <c r="L187" i="11" s="1"/>
  <c r="D187" i="11"/>
  <c r="C187" i="11"/>
  <c r="B187" i="11"/>
  <c r="E186" i="11"/>
  <c r="L186" i="11" s="1"/>
  <c r="D186" i="11"/>
  <c r="C186" i="11"/>
  <c r="B186" i="11"/>
  <c r="E185" i="11"/>
  <c r="L185" i="11" s="1"/>
  <c r="D185" i="11"/>
  <c r="C185" i="11"/>
  <c r="B185" i="11"/>
  <c r="E184" i="11"/>
  <c r="L184" i="11" s="1"/>
  <c r="D184" i="11"/>
  <c r="C184" i="11"/>
  <c r="B184" i="11"/>
  <c r="E183" i="11"/>
  <c r="L183" i="11" s="1"/>
  <c r="D183" i="11"/>
  <c r="C183" i="11"/>
  <c r="B183" i="11"/>
  <c r="E182" i="11"/>
  <c r="L182" i="11" s="1"/>
  <c r="D182" i="11"/>
  <c r="C182" i="11"/>
  <c r="B182" i="11"/>
  <c r="E181" i="11"/>
  <c r="L181" i="11" s="1"/>
  <c r="D181" i="11"/>
  <c r="C181" i="11"/>
  <c r="B181" i="11"/>
  <c r="E180" i="11"/>
  <c r="L180" i="11" s="1"/>
  <c r="D180" i="11"/>
  <c r="C180" i="11"/>
  <c r="B180" i="11"/>
  <c r="E179" i="11"/>
  <c r="L179" i="11" s="1"/>
  <c r="D179" i="11"/>
  <c r="C179" i="11"/>
  <c r="B179" i="11"/>
  <c r="E178" i="11"/>
  <c r="L178" i="11" s="1"/>
  <c r="D178" i="11"/>
  <c r="C178" i="11"/>
  <c r="B178" i="11"/>
  <c r="E177" i="11"/>
  <c r="L177" i="11" s="1"/>
  <c r="D177" i="11"/>
  <c r="C177" i="11"/>
  <c r="B177" i="11"/>
  <c r="E176" i="11"/>
  <c r="L176" i="11" s="1"/>
  <c r="D176" i="11"/>
  <c r="C176" i="11"/>
  <c r="B176" i="11"/>
  <c r="E175" i="11"/>
  <c r="L175" i="11" s="1"/>
  <c r="D175" i="11"/>
  <c r="C175" i="11"/>
  <c r="B175" i="11"/>
  <c r="E174" i="11"/>
  <c r="L174" i="11" s="1"/>
  <c r="D174" i="11"/>
  <c r="C174" i="11"/>
  <c r="B174" i="11"/>
  <c r="E173" i="11"/>
  <c r="L173" i="11" s="1"/>
  <c r="D173" i="11"/>
  <c r="C173" i="11"/>
  <c r="B173" i="11"/>
  <c r="E172" i="11"/>
  <c r="L172" i="11" s="1"/>
  <c r="D172" i="11"/>
  <c r="C172" i="11"/>
  <c r="B172" i="11"/>
  <c r="E171" i="11"/>
  <c r="L171" i="11" s="1"/>
  <c r="D171" i="11"/>
  <c r="C171" i="11"/>
  <c r="B171" i="11"/>
  <c r="E170" i="11"/>
  <c r="L170" i="11" s="1"/>
  <c r="D170" i="11"/>
  <c r="C170" i="11"/>
  <c r="B170" i="11"/>
  <c r="E169" i="11"/>
  <c r="L169" i="11" s="1"/>
  <c r="D169" i="11"/>
  <c r="C169" i="11"/>
  <c r="B169" i="11"/>
  <c r="E168" i="11"/>
  <c r="L168" i="11" s="1"/>
  <c r="D168" i="11"/>
  <c r="C168" i="11"/>
  <c r="B168" i="11"/>
  <c r="E167" i="11"/>
  <c r="L167" i="11" s="1"/>
  <c r="D167" i="11"/>
  <c r="C167" i="11"/>
  <c r="B167" i="11"/>
  <c r="E166" i="11"/>
  <c r="L166" i="11" s="1"/>
  <c r="D166" i="11"/>
  <c r="C166" i="11"/>
  <c r="B166" i="11"/>
  <c r="E165" i="11"/>
  <c r="L165" i="11" s="1"/>
  <c r="D165" i="11"/>
  <c r="C165" i="11"/>
  <c r="B165" i="11"/>
  <c r="E164" i="11"/>
  <c r="L164" i="11" s="1"/>
  <c r="D164" i="11"/>
  <c r="C164" i="11"/>
  <c r="B164" i="11"/>
  <c r="E163" i="11"/>
  <c r="L163" i="11" s="1"/>
  <c r="D163" i="11"/>
  <c r="C163" i="11"/>
  <c r="B163" i="11"/>
  <c r="E162" i="11"/>
  <c r="L162" i="11" s="1"/>
  <c r="D162" i="11"/>
  <c r="C162" i="11"/>
  <c r="B162" i="11"/>
  <c r="E161" i="11"/>
  <c r="L161" i="11" s="1"/>
  <c r="D161" i="11"/>
  <c r="C161" i="11"/>
  <c r="B161" i="11"/>
  <c r="E160" i="11"/>
  <c r="L160" i="11" s="1"/>
  <c r="D160" i="11"/>
  <c r="C160" i="11"/>
  <c r="B160" i="11"/>
  <c r="E159" i="11"/>
  <c r="L159" i="11" s="1"/>
  <c r="D159" i="11"/>
  <c r="C159" i="11"/>
  <c r="B159" i="11"/>
  <c r="E158" i="11"/>
  <c r="L158" i="11" s="1"/>
  <c r="D158" i="11"/>
  <c r="C158" i="11"/>
  <c r="B158" i="11"/>
  <c r="E157" i="11"/>
  <c r="L157" i="11" s="1"/>
  <c r="D157" i="11"/>
  <c r="C157" i="11"/>
  <c r="B157" i="11"/>
  <c r="E156" i="11"/>
  <c r="L156" i="11" s="1"/>
  <c r="D156" i="11"/>
  <c r="C156" i="11"/>
  <c r="B156" i="11"/>
  <c r="E155" i="11"/>
  <c r="L155" i="11" s="1"/>
  <c r="D155" i="11"/>
  <c r="C155" i="11"/>
  <c r="B155" i="11"/>
  <c r="E154" i="11"/>
  <c r="L154" i="11" s="1"/>
  <c r="D154" i="11"/>
  <c r="C154" i="11"/>
  <c r="B154" i="11"/>
  <c r="E153" i="11"/>
  <c r="L153" i="11" s="1"/>
  <c r="D153" i="11"/>
  <c r="C153" i="11"/>
  <c r="B153" i="11"/>
  <c r="E152" i="11"/>
  <c r="L152" i="11" s="1"/>
  <c r="D152" i="11"/>
  <c r="C152" i="11"/>
  <c r="B152" i="11"/>
  <c r="E151" i="11"/>
  <c r="L151" i="11" s="1"/>
  <c r="D151" i="11"/>
  <c r="C151" i="11"/>
  <c r="B151" i="11"/>
  <c r="E150" i="11"/>
  <c r="L150" i="11" s="1"/>
  <c r="D150" i="11"/>
  <c r="C150" i="11"/>
  <c r="B150" i="11"/>
  <c r="E149" i="11"/>
  <c r="L149" i="11" s="1"/>
  <c r="D149" i="11"/>
  <c r="C149" i="11"/>
  <c r="B149" i="11"/>
  <c r="E148" i="11"/>
  <c r="L148" i="11" s="1"/>
  <c r="D148" i="11"/>
  <c r="C148" i="11"/>
  <c r="B148" i="11"/>
  <c r="E147" i="11"/>
  <c r="L147" i="11" s="1"/>
  <c r="D147" i="11"/>
  <c r="C147" i="11"/>
  <c r="B147" i="11"/>
  <c r="E146" i="11"/>
  <c r="L146" i="11" s="1"/>
  <c r="D146" i="11"/>
  <c r="C146" i="11"/>
  <c r="B146" i="11"/>
  <c r="E145" i="11"/>
  <c r="L145" i="11" s="1"/>
  <c r="D145" i="11"/>
  <c r="C145" i="11"/>
  <c r="B145" i="11"/>
  <c r="E144" i="11"/>
  <c r="L144" i="11" s="1"/>
  <c r="D144" i="11"/>
  <c r="C144" i="11"/>
  <c r="B144" i="11"/>
  <c r="E143" i="11"/>
  <c r="L143" i="11" s="1"/>
  <c r="D143" i="11"/>
  <c r="C143" i="11"/>
  <c r="B143" i="11"/>
  <c r="E142" i="11"/>
  <c r="L142" i="11" s="1"/>
  <c r="D142" i="11"/>
  <c r="C142" i="11"/>
  <c r="B142" i="11"/>
  <c r="E141" i="11"/>
  <c r="L141" i="11" s="1"/>
  <c r="D141" i="11"/>
  <c r="C141" i="11"/>
  <c r="B141" i="11"/>
  <c r="E140" i="11"/>
  <c r="L140" i="11" s="1"/>
  <c r="D140" i="11"/>
  <c r="C140" i="11"/>
  <c r="B140" i="11"/>
  <c r="E139" i="11"/>
  <c r="L139" i="11" s="1"/>
  <c r="D139" i="11"/>
  <c r="C139" i="11"/>
  <c r="B139" i="11"/>
  <c r="E138" i="11"/>
  <c r="L138" i="11" s="1"/>
  <c r="D138" i="11"/>
  <c r="C138" i="11"/>
  <c r="B138" i="11"/>
  <c r="E137" i="11"/>
  <c r="L137" i="11" s="1"/>
  <c r="D137" i="11"/>
  <c r="C137" i="11"/>
  <c r="B137" i="11"/>
  <c r="E136" i="11"/>
  <c r="L136" i="11" s="1"/>
  <c r="D136" i="11"/>
  <c r="C136" i="11"/>
  <c r="B136" i="11"/>
  <c r="E135" i="11"/>
  <c r="L135" i="11" s="1"/>
  <c r="D135" i="11"/>
  <c r="C135" i="11"/>
  <c r="B135" i="11"/>
  <c r="E134" i="11"/>
  <c r="L134" i="11" s="1"/>
  <c r="D134" i="11"/>
  <c r="C134" i="11"/>
  <c r="B134" i="11"/>
  <c r="E133" i="11"/>
  <c r="L133" i="11" s="1"/>
  <c r="D133" i="11"/>
  <c r="C133" i="11"/>
  <c r="B133" i="11"/>
  <c r="E132" i="11"/>
  <c r="L132" i="11" s="1"/>
  <c r="D132" i="11"/>
  <c r="C132" i="11"/>
  <c r="B132" i="11"/>
  <c r="E131" i="11"/>
  <c r="L131" i="11" s="1"/>
  <c r="D131" i="11"/>
  <c r="C131" i="11"/>
  <c r="B131" i="11"/>
  <c r="E130" i="11"/>
  <c r="L130" i="11" s="1"/>
  <c r="D130" i="11"/>
  <c r="C130" i="11"/>
  <c r="B130" i="11"/>
  <c r="E129" i="11"/>
  <c r="L129" i="11" s="1"/>
  <c r="D129" i="11"/>
  <c r="C129" i="11"/>
  <c r="B129" i="11"/>
  <c r="E128" i="11"/>
  <c r="L128" i="11" s="1"/>
  <c r="D128" i="11"/>
  <c r="C128" i="11"/>
  <c r="B128" i="11"/>
  <c r="E127" i="11"/>
  <c r="L127" i="11" s="1"/>
  <c r="D127" i="11"/>
  <c r="C127" i="11"/>
  <c r="B127" i="11"/>
  <c r="E126" i="11"/>
  <c r="L126" i="11" s="1"/>
  <c r="D126" i="11"/>
  <c r="C126" i="11"/>
  <c r="B126" i="11"/>
  <c r="E125" i="11"/>
  <c r="L125" i="11" s="1"/>
  <c r="D125" i="11"/>
  <c r="C125" i="11"/>
  <c r="B125" i="11"/>
  <c r="E124" i="11"/>
  <c r="L124" i="11" s="1"/>
  <c r="D124" i="11"/>
  <c r="C124" i="11"/>
  <c r="B124" i="11"/>
  <c r="E123" i="11"/>
  <c r="L123" i="11" s="1"/>
  <c r="D123" i="11"/>
  <c r="C123" i="11"/>
  <c r="B123" i="11"/>
  <c r="E122" i="11"/>
  <c r="L122" i="11" s="1"/>
  <c r="D122" i="11"/>
  <c r="C122" i="11"/>
  <c r="B122" i="11"/>
  <c r="E121" i="11"/>
  <c r="L121" i="11" s="1"/>
  <c r="D121" i="11"/>
  <c r="C121" i="11"/>
  <c r="B121" i="11"/>
  <c r="E120" i="11"/>
  <c r="L120" i="11" s="1"/>
  <c r="D120" i="11"/>
  <c r="C120" i="11"/>
  <c r="B120" i="11"/>
  <c r="E119" i="11"/>
  <c r="L119" i="11" s="1"/>
  <c r="D119" i="11"/>
  <c r="C119" i="11"/>
  <c r="B119" i="11"/>
  <c r="E118" i="11"/>
  <c r="L118" i="11" s="1"/>
  <c r="D118" i="11"/>
  <c r="C118" i="11"/>
  <c r="B118" i="11"/>
  <c r="E117" i="11"/>
  <c r="L117" i="11" s="1"/>
  <c r="D117" i="11"/>
  <c r="C117" i="11"/>
  <c r="B117" i="11"/>
  <c r="E116" i="11"/>
  <c r="L116" i="11" s="1"/>
  <c r="D116" i="11"/>
  <c r="C116" i="11"/>
  <c r="B116" i="11"/>
  <c r="E115" i="11"/>
  <c r="L115" i="11" s="1"/>
  <c r="D115" i="11"/>
  <c r="C115" i="11"/>
  <c r="B115" i="11"/>
  <c r="E114" i="11"/>
  <c r="L114" i="11" s="1"/>
  <c r="D114" i="11"/>
  <c r="C114" i="11"/>
  <c r="B114" i="11"/>
  <c r="E113" i="11"/>
  <c r="L113" i="11" s="1"/>
  <c r="D113" i="11"/>
  <c r="C113" i="11"/>
  <c r="B113" i="11"/>
  <c r="E112" i="11"/>
  <c r="L112" i="11" s="1"/>
  <c r="D112" i="11"/>
  <c r="C112" i="11"/>
  <c r="B112" i="11"/>
  <c r="E111" i="11"/>
  <c r="L111" i="11" s="1"/>
  <c r="D111" i="11"/>
  <c r="C111" i="11"/>
  <c r="B111" i="11"/>
  <c r="E110" i="11"/>
  <c r="L110" i="11" s="1"/>
  <c r="D110" i="11"/>
  <c r="C110" i="11"/>
  <c r="B110" i="11"/>
  <c r="E109" i="11"/>
  <c r="L109" i="11" s="1"/>
  <c r="D109" i="11"/>
  <c r="C109" i="11"/>
  <c r="B109" i="11"/>
  <c r="E108" i="11"/>
  <c r="L108" i="11" s="1"/>
  <c r="D108" i="11"/>
  <c r="C108" i="11"/>
  <c r="B108" i="11"/>
  <c r="E107" i="11"/>
  <c r="L107" i="11" s="1"/>
  <c r="D107" i="11"/>
  <c r="C107" i="11"/>
  <c r="B107" i="11"/>
  <c r="E106" i="11"/>
  <c r="L106" i="11" s="1"/>
  <c r="D106" i="11"/>
  <c r="C106" i="11"/>
  <c r="B106" i="11"/>
  <c r="E105" i="11"/>
  <c r="L105" i="11" s="1"/>
  <c r="D105" i="11"/>
  <c r="C105" i="11"/>
  <c r="B105" i="11"/>
  <c r="E104" i="11"/>
  <c r="L104" i="11" s="1"/>
  <c r="D104" i="11"/>
  <c r="C104" i="11"/>
  <c r="B104" i="11"/>
  <c r="E103" i="11"/>
  <c r="L103" i="11" s="1"/>
  <c r="D103" i="11"/>
  <c r="C103" i="11"/>
  <c r="B103" i="11"/>
  <c r="E102" i="11"/>
  <c r="L102" i="11" s="1"/>
  <c r="D102" i="11"/>
  <c r="C102" i="11"/>
  <c r="B102" i="11"/>
  <c r="E101" i="11"/>
  <c r="L101" i="11" s="1"/>
  <c r="D101" i="11"/>
  <c r="C101" i="11"/>
  <c r="B101" i="11"/>
  <c r="E100" i="11"/>
  <c r="L100" i="11" s="1"/>
  <c r="D100" i="11"/>
  <c r="C100" i="11"/>
  <c r="B100" i="11"/>
  <c r="E99" i="11"/>
  <c r="L99" i="11" s="1"/>
  <c r="D99" i="11"/>
  <c r="C99" i="11"/>
  <c r="B99" i="11"/>
  <c r="E98" i="11"/>
  <c r="L98" i="11" s="1"/>
  <c r="D98" i="11"/>
  <c r="C98" i="11"/>
  <c r="B98" i="11"/>
  <c r="E97" i="11"/>
  <c r="L97" i="11" s="1"/>
  <c r="D97" i="11"/>
  <c r="C97" i="11"/>
  <c r="B97" i="11"/>
  <c r="E96" i="11"/>
  <c r="L96" i="11" s="1"/>
  <c r="D96" i="11"/>
  <c r="C96" i="11"/>
  <c r="B96" i="11"/>
  <c r="E95" i="11"/>
  <c r="L95" i="11" s="1"/>
  <c r="D95" i="11"/>
  <c r="C95" i="11"/>
  <c r="B95" i="11"/>
  <c r="E94" i="11"/>
  <c r="L94" i="11" s="1"/>
  <c r="D94" i="11"/>
  <c r="C94" i="11"/>
  <c r="B94" i="11"/>
  <c r="E93" i="11"/>
  <c r="L93" i="11" s="1"/>
  <c r="D93" i="11"/>
  <c r="C93" i="11"/>
  <c r="B93" i="11"/>
  <c r="E92" i="11"/>
  <c r="L92" i="11" s="1"/>
  <c r="D92" i="11"/>
  <c r="C92" i="11"/>
  <c r="B92" i="11"/>
  <c r="E91" i="11"/>
  <c r="L91" i="11" s="1"/>
  <c r="D91" i="11"/>
  <c r="C91" i="11"/>
  <c r="B91" i="11"/>
  <c r="E90" i="11"/>
  <c r="L90" i="11" s="1"/>
  <c r="D90" i="11"/>
  <c r="C90" i="11"/>
  <c r="B90" i="11"/>
  <c r="E89" i="11"/>
  <c r="L89" i="11" s="1"/>
  <c r="D89" i="11"/>
  <c r="C89" i="11"/>
  <c r="B89" i="11"/>
  <c r="E88" i="11"/>
  <c r="L88" i="11" s="1"/>
  <c r="D88" i="11"/>
  <c r="C88" i="11"/>
  <c r="B88" i="11"/>
  <c r="E87" i="11"/>
  <c r="L87" i="11" s="1"/>
  <c r="D87" i="11"/>
  <c r="C87" i="11"/>
  <c r="B87" i="11"/>
  <c r="E86" i="11"/>
  <c r="L86" i="11" s="1"/>
  <c r="D86" i="11"/>
  <c r="C86" i="11"/>
  <c r="B86" i="11"/>
  <c r="E85" i="11"/>
  <c r="L85" i="11" s="1"/>
  <c r="D85" i="11"/>
  <c r="C85" i="11"/>
  <c r="B85" i="11"/>
  <c r="E84" i="11"/>
  <c r="L84" i="11" s="1"/>
  <c r="D84" i="11"/>
  <c r="C84" i="11"/>
  <c r="B84" i="11"/>
  <c r="E83" i="11"/>
  <c r="L83" i="11" s="1"/>
  <c r="D83" i="11"/>
  <c r="C83" i="11"/>
  <c r="B83" i="11"/>
  <c r="E82" i="11"/>
  <c r="L82" i="11" s="1"/>
  <c r="D82" i="11"/>
  <c r="C82" i="11"/>
  <c r="B82" i="11"/>
  <c r="E81" i="11"/>
  <c r="L81" i="11" s="1"/>
  <c r="D81" i="11"/>
  <c r="C81" i="11"/>
  <c r="B81" i="11"/>
  <c r="E80" i="11"/>
  <c r="L80" i="11" s="1"/>
  <c r="D80" i="11"/>
  <c r="C80" i="11"/>
  <c r="B80" i="11"/>
  <c r="E79" i="11"/>
  <c r="L79" i="11" s="1"/>
  <c r="D79" i="11"/>
  <c r="C79" i="11"/>
  <c r="B79" i="11"/>
  <c r="E78" i="11"/>
  <c r="L78" i="11" s="1"/>
  <c r="D78" i="11"/>
  <c r="C78" i="11"/>
  <c r="B78" i="11"/>
  <c r="E77" i="11"/>
  <c r="L77" i="11" s="1"/>
  <c r="D77" i="11"/>
  <c r="C77" i="11"/>
  <c r="B77" i="11"/>
  <c r="E76" i="11"/>
  <c r="L76" i="11" s="1"/>
  <c r="D76" i="11"/>
  <c r="C76" i="11"/>
  <c r="B76" i="11"/>
  <c r="E75" i="11"/>
  <c r="L75" i="11" s="1"/>
  <c r="D75" i="11"/>
  <c r="C75" i="11"/>
  <c r="B75" i="11"/>
  <c r="E74" i="11"/>
  <c r="L74" i="11" s="1"/>
  <c r="D74" i="11"/>
  <c r="C74" i="11"/>
  <c r="B74" i="11"/>
  <c r="E73" i="11"/>
  <c r="L73" i="11" s="1"/>
  <c r="D73" i="11"/>
  <c r="C73" i="11"/>
  <c r="B73" i="11"/>
  <c r="E72" i="11"/>
  <c r="L72" i="11" s="1"/>
  <c r="D72" i="11"/>
  <c r="C72" i="11"/>
  <c r="B72" i="11"/>
  <c r="E71" i="11"/>
  <c r="L71" i="11" s="1"/>
  <c r="D71" i="11"/>
  <c r="C71" i="11"/>
  <c r="B71" i="11"/>
  <c r="E70" i="11"/>
  <c r="L70" i="11" s="1"/>
  <c r="D70" i="11"/>
  <c r="C70" i="11"/>
  <c r="B70" i="11"/>
  <c r="E69" i="11"/>
  <c r="L69" i="11" s="1"/>
  <c r="D69" i="11"/>
  <c r="C69" i="11"/>
  <c r="B69" i="11"/>
  <c r="E68" i="11"/>
  <c r="L68" i="11" s="1"/>
  <c r="D68" i="11"/>
  <c r="C68" i="11"/>
  <c r="B68" i="11"/>
  <c r="E67" i="11"/>
  <c r="L67" i="11" s="1"/>
  <c r="D67" i="11"/>
  <c r="C67" i="11"/>
  <c r="B67" i="11"/>
  <c r="E66" i="11"/>
  <c r="L66" i="11" s="1"/>
  <c r="D66" i="11"/>
  <c r="C66" i="11"/>
  <c r="B66" i="11"/>
  <c r="E65" i="11"/>
  <c r="L65" i="11" s="1"/>
  <c r="D65" i="11"/>
  <c r="C65" i="11"/>
  <c r="B65" i="11"/>
  <c r="E64" i="11"/>
  <c r="L64" i="11" s="1"/>
  <c r="D64" i="11"/>
  <c r="C64" i="11"/>
  <c r="B64" i="11"/>
  <c r="E63" i="11"/>
  <c r="L63" i="11" s="1"/>
  <c r="D63" i="11"/>
  <c r="C63" i="11"/>
  <c r="B63" i="11"/>
  <c r="E62" i="11"/>
  <c r="L62" i="11" s="1"/>
  <c r="D62" i="11"/>
  <c r="C62" i="11"/>
  <c r="B62" i="11"/>
  <c r="E61" i="11"/>
  <c r="L61" i="11" s="1"/>
  <c r="D61" i="11"/>
  <c r="C61" i="11"/>
  <c r="B61" i="11"/>
  <c r="E60" i="11"/>
  <c r="L60" i="11" s="1"/>
  <c r="D60" i="11"/>
  <c r="C60" i="11"/>
  <c r="B60" i="11"/>
  <c r="E59" i="11"/>
  <c r="L59" i="11" s="1"/>
  <c r="D59" i="11"/>
  <c r="C59" i="11"/>
  <c r="B59" i="11"/>
  <c r="E58" i="11"/>
  <c r="L58" i="11" s="1"/>
  <c r="D58" i="11"/>
  <c r="C58" i="11"/>
  <c r="B58" i="11"/>
  <c r="E57" i="11"/>
  <c r="L57" i="11" s="1"/>
  <c r="D57" i="11"/>
  <c r="C57" i="11"/>
  <c r="B57" i="11"/>
  <c r="E56" i="11"/>
  <c r="L56" i="11" s="1"/>
  <c r="D56" i="11"/>
  <c r="C56" i="11"/>
  <c r="B56" i="11"/>
  <c r="E55" i="11"/>
  <c r="L55" i="11" s="1"/>
  <c r="D55" i="11"/>
  <c r="C55" i="11"/>
  <c r="B55" i="11"/>
  <c r="E54" i="11"/>
  <c r="L54" i="11" s="1"/>
  <c r="D54" i="11"/>
  <c r="C54" i="11"/>
  <c r="B54" i="11"/>
  <c r="E53" i="11"/>
  <c r="L53" i="11" s="1"/>
  <c r="D53" i="11"/>
  <c r="C53" i="11"/>
  <c r="B53" i="11"/>
  <c r="E52" i="11"/>
  <c r="L52" i="11" s="1"/>
  <c r="D52" i="11"/>
  <c r="C52" i="11"/>
  <c r="B52" i="11"/>
  <c r="E51" i="11"/>
  <c r="L51" i="11" s="1"/>
  <c r="D51" i="11"/>
  <c r="C51" i="11"/>
  <c r="B51" i="11"/>
  <c r="E50" i="11"/>
  <c r="L50" i="11" s="1"/>
  <c r="D50" i="11"/>
  <c r="C50" i="11"/>
  <c r="B50" i="11"/>
  <c r="E49" i="11"/>
  <c r="L49" i="11" s="1"/>
  <c r="D49" i="11"/>
  <c r="C49" i="11"/>
  <c r="B49" i="11"/>
  <c r="E48" i="11"/>
  <c r="L48" i="11" s="1"/>
  <c r="D48" i="11"/>
  <c r="C48" i="11"/>
  <c r="B48" i="11"/>
  <c r="E47" i="11"/>
  <c r="L47" i="11" s="1"/>
  <c r="D47" i="11"/>
  <c r="C47" i="11"/>
  <c r="B47" i="11"/>
  <c r="E46" i="11"/>
  <c r="L46" i="11" s="1"/>
  <c r="D46" i="11"/>
  <c r="C46" i="11"/>
  <c r="B46" i="11"/>
  <c r="E45" i="11"/>
  <c r="L45" i="11" s="1"/>
  <c r="D45" i="11"/>
  <c r="C45" i="11"/>
  <c r="B45" i="11"/>
  <c r="E44" i="11"/>
  <c r="L44" i="11" s="1"/>
  <c r="D44" i="11"/>
  <c r="C44" i="11"/>
  <c r="B44" i="11"/>
  <c r="E43" i="11"/>
  <c r="L43" i="11" s="1"/>
  <c r="D43" i="11"/>
  <c r="C43" i="11"/>
  <c r="B43" i="11"/>
  <c r="E42" i="11"/>
  <c r="L42" i="11" s="1"/>
  <c r="D42" i="11"/>
  <c r="C42" i="11"/>
  <c r="B42" i="11"/>
  <c r="E41" i="11"/>
  <c r="L41" i="11" s="1"/>
  <c r="D41" i="11"/>
  <c r="C41" i="11"/>
  <c r="B41" i="11"/>
  <c r="E40" i="11"/>
  <c r="L40" i="11" s="1"/>
  <c r="D40" i="11"/>
  <c r="C40" i="11"/>
  <c r="B40" i="11"/>
  <c r="E39" i="11"/>
  <c r="L39" i="11" s="1"/>
  <c r="D39" i="11"/>
  <c r="C39" i="11"/>
  <c r="B39" i="11"/>
  <c r="E38" i="11"/>
  <c r="L38" i="11" s="1"/>
  <c r="D38" i="11"/>
  <c r="C38" i="11"/>
  <c r="B38" i="11"/>
  <c r="E37" i="11"/>
  <c r="L37" i="11" s="1"/>
  <c r="D37" i="11"/>
  <c r="C37" i="11"/>
  <c r="B37" i="11"/>
  <c r="E36" i="11"/>
  <c r="L36" i="11" s="1"/>
  <c r="D36" i="11"/>
  <c r="C36" i="11"/>
  <c r="B36" i="11"/>
  <c r="E35" i="11"/>
  <c r="L35" i="11" s="1"/>
  <c r="D35" i="11"/>
  <c r="C35" i="11"/>
  <c r="B35" i="11"/>
  <c r="E34" i="11"/>
  <c r="L34" i="11" s="1"/>
  <c r="D34" i="11"/>
  <c r="C34" i="11"/>
  <c r="B34" i="11"/>
  <c r="E33" i="11"/>
  <c r="L33" i="11" s="1"/>
  <c r="D33" i="11"/>
  <c r="C33" i="11"/>
  <c r="B33" i="11"/>
  <c r="E32" i="11"/>
  <c r="L32" i="11" s="1"/>
  <c r="D32" i="11"/>
  <c r="C32" i="11"/>
  <c r="B32" i="11"/>
  <c r="E31" i="11"/>
  <c r="L31" i="11" s="1"/>
  <c r="D31" i="11"/>
  <c r="C31" i="11"/>
  <c r="B31" i="11"/>
  <c r="E30" i="11"/>
  <c r="L30" i="11" s="1"/>
  <c r="D30" i="11"/>
  <c r="C30" i="11"/>
  <c r="B30" i="11"/>
  <c r="E29" i="11"/>
  <c r="L29" i="11" s="1"/>
  <c r="D29" i="11"/>
  <c r="C29" i="11"/>
  <c r="B29" i="11"/>
  <c r="E28" i="11"/>
  <c r="L28" i="11" s="1"/>
  <c r="D28" i="11"/>
  <c r="C28" i="11"/>
  <c r="B28" i="11"/>
  <c r="E27" i="11"/>
  <c r="L27" i="11" s="1"/>
  <c r="D27" i="11"/>
  <c r="C27" i="11"/>
  <c r="B27" i="11"/>
  <c r="E26" i="11"/>
  <c r="L26" i="11" s="1"/>
  <c r="D26" i="11"/>
  <c r="C26" i="11"/>
  <c r="B26" i="11"/>
  <c r="E25" i="11"/>
  <c r="L25" i="11" s="1"/>
  <c r="D25" i="11"/>
  <c r="C25" i="11"/>
  <c r="B25" i="11"/>
  <c r="E24" i="11"/>
  <c r="L24" i="11" s="1"/>
  <c r="D24" i="11"/>
  <c r="C24" i="11"/>
  <c r="B24" i="11"/>
  <c r="E23" i="11"/>
  <c r="L23" i="11" s="1"/>
  <c r="D23" i="11"/>
  <c r="C23" i="11"/>
  <c r="B23" i="11"/>
  <c r="E22" i="11"/>
  <c r="L22" i="11" s="1"/>
  <c r="D22" i="11"/>
  <c r="C22" i="11"/>
  <c r="B22" i="11"/>
  <c r="E21" i="11"/>
  <c r="L21" i="11" s="1"/>
  <c r="D21" i="11"/>
  <c r="C21" i="11"/>
  <c r="B21" i="11"/>
  <c r="E20" i="11"/>
  <c r="L20" i="11" s="1"/>
  <c r="D20" i="11"/>
  <c r="C20" i="11"/>
  <c r="B20" i="11"/>
  <c r="E19" i="11"/>
  <c r="L19" i="11" s="1"/>
  <c r="D19" i="11"/>
  <c r="C19" i="11"/>
  <c r="B19" i="11"/>
  <c r="E18" i="11"/>
  <c r="L18" i="11" s="1"/>
  <c r="D18" i="11"/>
  <c r="C18" i="11"/>
  <c r="B18" i="11"/>
  <c r="E17" i="11"/>
  <c r="L17" i="11" s="1"/>
  <c r="D17" i="11"/>
  <c r="C17" i="11"/>
  <c r="B17" i="11"/>
  <c r="E16" i="11"/>
  <c r="L16" i="11" s="1"/>
  <c r="D16" i="11"/>
  <c r="C16" i="11"/>
  <c r="B16" i="11"/>
  <c r="E15" i="11"/>
  <c r="L15" i="11" s="1"/>
  <c r="D15" i="11"/>
  <c r="C15" i="11"/>
  <c r="B15" i="11"/>
  <c r="E14" i="11"/>
  <c r="L14" i="11" s="1"/>
  <c r="D14" i="11"/>
  <c r="C14" i="11"/>
  <c r="B14" i="11"/>
  <c r="E13" i="11"/>
  <c r="L13" i="11" s="1"/>
  <c r="D13" i="11"/>
  <c r="C13" i="11"/>
  <c r="B13" i="11"/>
  <c r="E12" i="11"/>
  <c r="L12" i="11" s="1"/>
  <c r="D12" i="11"/>
  <c r="C12" i="11"/>
  <c r="B12" i="11"/>
  <c r="E11" i="11"/>
  <c r="L11" i="11" s="1"/>
  <c r="D11" i="11"/>
  <c r="C11" i="11"/>
  <c r="B11" i="11"/>
  <c r="E10" i="11"/>
  <c r="L10" i="11" s="1"/>
  <c r="D10" i="11"/>
  <c r="C10" i="11"/>
  <c r="B10" i="11"/>
  <c r="E9" i="11"/>
  <c r="L9" i="11" s="1"/>
  <c r="D9" i="11"/>
  <c r="C9" i="11"/>
  <c r="B9" i="11"/>
  <c r="D26005" i="10"/>
  <c r="C26005" i="10"/>
  <c r="B26005" i="10"/>
  <c r="D26004" i="10"/>
  <c r="C26004" i="10"/>
  <c r="B26004" i="10"/>
  <c r="D26003" i="10"/>
  <c r="C26003" i="10"/>
  <c r="B26003" i="10"/>
  <c r="D26002" i="10"/>
  <c r="C26002" i="10"/>
  <c r="B26002" i="10"/>
  <c r="D26001" i="10"/>
  <c r="C26001" i="10"/>
  <c r="B26001" i="10"/>
  <c r="D26000" i="10"/>
  <c r="C26000" i="10"/>
  <c r="B26000" i="10"/>
  <c r="D25999" i="10"/>
  <c r="C25999" i="10"/>
  <c r="B25999" i="10"/>
  <c r="D25998" i="10"/>
  <c r="C25998" i="10"/>
  <c r="B25998" i="10"/>
  <c r="D25997" i="10"/>
  <c r="C25997" i="10"/>
  <c r="B25997" i="10"/>
  <c r="D25996" i="10"/>
  <c r="C25996" i="10"/>
  <c r="B25996" i="10"/>
  <c r="D25995" i="10"/>
  <c r="C25995" i="10"/>
  <c r="B25995" i="10"/>
  <c r="D25994" i="10"/>
  <c r="C25994" i="10"/>
  <c r="B25994" i="10"/>
  <c r="D25993" i="10"/>
  <c r="C25993" i="10"/>
  <c r="B25993" i="10"/>
  <c r="D25992" i="10"/>
  <c r="C25992" i="10"/>
  <c r="B25992" i="10"/>
  <c r="D25991" i="10"/>
  <c r="C25991" i="10"/>
  <c r="B25991" i="10"/>
  <c r="D25990" i="10"/>
  <c r="C25990" i="10"/>
  <c r="B25990" i="10"/>
  <c r="D25989" i="10"/>
  <c r="C25989" i="10"/>
  <c r="B25989" i="10"/>
  <c r="D25988" i="10"/>
  <c r="C25988" i="10"/>
  <c r="B25988" i="10"/>
  <c r="D25987" i="10"/>
  <c r="C25987" i="10"/>
  <c r="B25987" i="10"/>
  <c r="D25986" i="10"/>
  <c r="C25986" i="10"/>
  <c r="B25986" i="10"/>
  <c r="D25985" i="10"/>
  <c r="C25985" i="10"/>
  <c r="B25985" i="10"/>
  <c r="D25984" i="10"/>
  <c r="C25984" i="10"/>
  <c r="B25984" i="10"/>
  <c r="D25983" i="10"/>
  <c r="C25983" i="10"/>
  <c r="B25983" i="10"/>
  <c r="D25982" i="10"/>
  <c r="C25982" i="10"/>
  <c r="B25982" i="10"/>
  <c r="D25981" i="10"/>
  <c r="C25981" i="10"/>
  <c r="B25981" i="10"/>
  <c r="D25980" i="10"/>
  <c r="C25980" i="10"/>
  <c r="B25980" i="10"/>
  <c r="D25979" i="10"/>
  <c r="C25979" i="10"/>
  <c r="B25979" i="10"/>
  <c r="D25978" i="10"/>
  <c r="C25978" i="10"/>
  <c r="B25978" i="10"/>
  <c r="D25977" i="10"/>
  <c r="C25977" i="10"/>
  <c r="B25977" i="10"/>
  <c r="D25976" i="10"/>
  <c r="C25976" i="10"/>
  <c r="B25976" i="10"/>
  <c r="D25975" i="10"/>
  <c r="C25975" i="10"/>
  <c r="B25975" i="10"/>
  <c r="D25974" i="10"/>
  <c r="C25974" i="10"/>
  <c r="B25974" i="10"/>
  <c r="D25973" i="10"/>
  <c r="C25973" i="10"/>
  <c r="B25973" i="10"/>
  <c r="D25972" i="10"/>
  <c r="C25972" i="10"/>
  <c r="B25972" i="10"/>
  <c r="D25971" i="10"/>
  <c r="C25971" i="10"/>
  <c r="B25971" i="10"/>
  <c r="D25970" i="10"/>
  <c r="C25970" i="10"/>
  <c r="B25970" i="10"/>
  <c r="D25969" i="10"/>
  <c r="C25969" i="10"/>
  <c r="B25969" i="10"/>
  <c r="D25968" i="10"/>
  <c r="C25968" i="10"/>
  <c r="B25968" i="10"/>
  <c r="D25967" i="10"/>
  <c r="C25967" i="10"/>
  <c r="B25967" i="10"/>
  <c r="D25966" i="10"/>
  <c r="C25966" i="10"/>
  <c r="B25966" i="10"/>
  <c r="D25965" i="10"/>
  <c r="C25965" i="10"/>
  <c r="B25965" i="10"/>
  <c r="D25964" i="10"/>
  <c r="C25964" i="10"/>
  <c r="B25964" i="10"/>
  <c r="D25963" i="10"/>
  <c r="C25963" i="10"/>
  <c r="B25963" i="10"/>
  <c r="D25962" i="10"/>
  <c r="C25962" i="10"/>
  <c r="B25962" i="10"/>
  <c r="D25961" i="10"/>
  <c r="C25961" i="10"/>
  <c r="B25961" i="10"/>
  <c r="D25960" i="10"/>
  <c r="C25960" i="10"/>
  <c r="B25960" i="10"/>
  <c r="D25959" i="10"/>
  <c r="C25959" i="10"/>
  <c r="B25959" i="10"/>
  <c r="D25958" i="10"/>
  <c r="C25958" i="10"/>
  <c r="B25958" i="10"/>
  <c r="D25957" i="10"/>
  <c r="C25957" i="10"/>
  <c r="B25957" i="10"/>
  <c r="D25956" i="10"/>
  <c r="C25956" i="10"/>
  <c r="B25956" i="10"/>
  <c r="D25955" i="10"/>
  <c r="C25955" i="10"/>
  <c r="B25955" i="10"/>
  <c r="D25954" i="10"/>
  <c r="C25954" i="10"/>
  <c r="B25954" i="10"/>
  <c r="D25953" i="10"/>
  <c r="C25953" i="10"/>
  <c r="B25953" i="10"/>
  <c r="D25952" i="10"/>
  <c r="C25952" i="10"/>
  <c r="B25952" i="10"/>
  <c r="D25951" i="10"/>
  <c r="C25951" i="10"/>
  <c r="B25951" i="10"/>
  <c r="D25950" i="10"/>
  <c r="C25950" i="10"/>
  <c r="B25950" i="10"/>
  <c r="D25949" i="10"/>
  <c r="C25949" i="10"/>
  <c r="B25949" i="10"/>
  <c r="D25948" i="10"/>
  <c r="C25948" i="10"/>
  <c r="B25948" i="10"/>
  <c r="D25947" i="10"/>
  <c r="C25947" i="10"/>
  <c r="B25947" i="10"/>
  <c r="D25946" i="10"/>
  <c r="C25946" i="10"/>
  <c r="B25946" i="10"/>
  <c r="D25945" i="10"/>
  <c r="C25945" i="10"/>
  <c r="B25945" i="10"/>
  <c r="D25944" i="10"/>
  <c r="C25944" i="10"/>
  <c r="B25944" i="10"/>
  <c r="D25943" i="10"/>
  <c r="C25943" i="10"/>
  <c r="B25943" i="10"/>
  <c r="D25942" i="10"/>
  <c r="C25942" i="10"/>
  <c r="B25942" i="10"/>
  <c r="D25941" i="10"/>
  <c r="C25941" i="10"/>
  <c r="B25941" i="10"/>
  <c r="D25940" i="10"/>
  <c r="C25940" i="10"/>
  <c r="B25940" i="10"/>
  <c r="D25939" i="10"/>
  <c r="C25939" i="10"/>
  <c r="B25939" i="10"/>
  <c r="D25938" i="10"/>
  <c r="C25938" i="10"/>
  <c r="B25938" i="10"/>
  <c r="D25937" i="10"/>
  <c r="C25937" i="10"/>
  <c r="B25937" i="10"/>
  <c r="D25936" i="10"/>
  <c r="C25936" i="10"/>
  <c r="B25936" i="10"/>
  <c r="D25935" i="10"/>
  <c r="C25935" i="10"/>
  <c r="B25935" i="10"/>
  <c r="D25934" i="10"/>
  <c r="C25934" i="10"/>
  <c r="B25934" i="10"/>
  <c r="D25933" i="10"/>
  <c r="C25933" i="10"/>
  <c r="B25933" i="10"/>
  <c r="D25932" i="10"/>
  <c r="C25932" i="10"/>
  <c r="B25932" i="10"/>
  <c r="D25931" i="10"/>
  <c r="C25931" i="10"/>
  <c r="B25931" i="10"/>
  <c r="D25930" i="10"/>
  <c r="C25930" i="10"/>
  <c r="B25930" i="10"/>
  <c r="D25929" i="10"/>
  <c r="C25929" i="10"/>
  <c r="B25929" i="10"/>
  <c r="D25928" i="10"/>
  <c r="C25928" i="10"/>
  <c r="B25928" i="10"/>
  <c r="D25927" i="10"/>
  <c r="C25927" i="10"/>
  <c r="B25927" i="10"/>
  <c r="D25926" i="10"/>
  <c r="C25926" i="10"/>
  <c r="B25926" i="10"/>
  <c r="D25925" i="10"/>
  <c r="C25925" i="10"/>
  <c r="B25925" i="10"/>
  <c r="D25924" i="10"/>
  <c r="C25924" i="10"/>
  <c r="B25924" i="10"/>
  <c r="D25923" i="10"/>
  <c r="C25923" i="10"/>
  <c r="B25923" i="10"/>
  <c r="D25922" i="10"/>
  <c r="C25922" i="10"/>
  <c r="B25922" i="10"/>
  <c r="D25921" i="10"/>
  <c r="C25921" i="10"/>
  <c r="B25921" i="10"/>
  <c r="D25920" i="10"/>
  <c r="C25920" i="10"/>
  <c r="B25920" i="10"/>
  <c r="D25919" i="10"/>
  <c r="C25919" i="10"/>
  <c r="B25919" i="10"/>
  <c r="D25918" i="10"/>
  <c r="C25918" i="10"/>
  <c r="B25918" i="10"/>
  <c r="D25917" i="10"/>
  <c r="C25917" i="10"/>
  <c r="B25917" i="10"/>
  <c r="D25916" i="10"/>
  <c r="C25916" i="10"/>
  <c r="B25916" i="10"/>
  <c r="D25915" i="10"/>
  <c r="C25915" i="10"/>
  <c r="B25915" i="10"/>
  <c r="D25914" i="10"/>
  <c r="C25914" i="10"/>
  <c r="B25914" i="10"/>
  <c r="D25913" i="10"/>
  <c r="C25913" i="10"/>
  <c r="B25913" i="10"/>
  <c r="D25912" i="10"/>
  <c r="C25912" i="10"/>
  <c r="B25912" i="10"/>
  <c r="D25911" i="10"/>
  <c r="C25911" i="10"/>
  <c r="B25911" i="10"/>
  <c r="D25910" i="10"/>
  <c r="C25910" i="10"/>
  <c r="B25910" i="10"/>
  <c r="D25909" i="10"/>
  <c r="C25909" i="10"/>
  <c r="B25909" i="10"/>
  <c r="D25908" i="10"/>
  <c r="C25908" i="10"/>
  <c r="B25908" i="10"/>
  <c r="D25907" i="10"/>
  <c r="C25907" i="10"/>
  <c r="B25907" i="10"/>
  <c r="D25906" i="10"/>
  <c r="C25906" i="10"/>
  <c r="B25906" i="10"/>
  <c r="D25905" i="10"/>
  <c r="C25905" i="10"/>
  <c r="B25905" i="10"/>
  <c r="D25904" i="10"/>
  <c r="C25904" i="10"/>
  <c r="B25904" i="10"/>
  <c r="D25903" i="10"/>
  <c r="C25903" i="10"/>
  <c r="B25903" i="10"/>
  <c r="D25902" i="10"/>
  <c r="C25902" i="10"/>
  <c r="B25902" i="10"/>
  <c r="D25901" i="10"/>
  <c r="C25901" i="10"/>
  <c r="B25901" i="10"/>
  <c r="D25900" i="10"/>
  <c r="C25900" i="10"/>
  <c r="B25900" i="10"/>
  <c r="D25899" i="10"/>
  <c r="C25899" i="10"/>
  <c r="B25899" i="10"/>
  <c r="D25898" i="10"/>
  <c r="C25898" i="10"/>
  <c r="B25898" i="10"/>
  <c r="D25897" i="10"/>
  <c r="C25897" i="10"/>
  <c r="B25897" i="10"/>
  <c r="D25896" i="10"/>
  <c r="C25896" i="10"/>
  <c r="B25896" i="10"/>
  <c r="D25895" i="10"/>
  <c r="C25895" i="10"/>
  <c r="B25895" i="10"/>
  <c r="D25894" i="10"/>
  <c r="C25894" i="10"/>
  <c r="B25894" i="10"/>
  <c r="D25893" i="10"/>
  <c r="C25893" i="10"/>
  <c r="B25893" i="10"/>
  <c r="D25892" i="10"/>
  <c r="C25892" i="10"/>
  <c r="B25892" i="10"/>
  <c r="D25891" i="10"/>
  <c r="C25891" i="10"/>
  <c r="B25891" i="10"/>
  <c r="D25890" i="10"/>
  <c r="C25890" i="10"/>
  <c r="B25890" i="10"/>
  <c r="D25889" i="10"/>
  <c r="C25889" i="10"/>
  <c r="B25889" i="10"/>
  <c r="D25888" i="10"/>
  <c r="C25888" i="10"/>
  <c r="B25888" i="10"/>
  <c r="D25887" i="10"/>
  <c r="C25887" i="10"/>
  <c r="B25887" i="10"/>
  <c r="D25886" i="10"/>
  <c r="C25886" i="10"/>
  <c r="B25886" i="10"/>
  <c r="D25885" i="10"/>
  <c r="C25885" i="10"/>
  <c r="B25885" i="10"/>
  <c r="D25884" i="10"/>
  <c r="C25884" i="10"/>
  <c r="B25884" i="10"/>
  <c r="D25883" i="10"/>
  <c r="C25883" i="10"/>
  <c r="B25883" i="10"/>
  <c r="D25882" i="10"/>
  <c r="C25882" i="10"/>
  <c r="B25882" i="10"/>
  <c r="D25881" i="10"/>
  <c r="C25881" i="10"/>
  <c r="B25881" i="10"/>
  <c r="D25880" i="10"/>
  <c r="C25880" i="10"/>
  <c r="B25880" i="10"/>
  <c r="D25879" i="10"/>
  <c r="C25879" i="10"/>
  <c r="B25879" i="10"/>
  <c r="D25878" i="10"/>
  <c r="C25878" i="10"/>
  <c r="B25878" i="10"/>
  <c r="D25877" i="10"/>
  <c r="C25877" i="10"/>
  <c r="B25877" i="10"/>
  <c r="D25876" i="10"/>
  <c r="C25876" i="10"/>
  <c r="B25876" i="10"/>
  <c r="D25875" i="10"/>
  <c r="C25875" i="10"/>
  <c r="B25875" i="10"/>
  <c r="D25874" i="10"/>
  <c r="C25874" i="10"/>
  <c r="B25874" i="10"/>
  <c r="D25873" i="10"/>
  <c r="C25873" i="10"/>
  <c r="B25873" i="10"/>
  <c r="D25872" i="10"/>
  <c r="C25872" i="10"/>
  <c r="B25872" i="10"/>
  <c r="D25871" i="10"/>
  <c r="C25871" i="10"/>
  <c r="B25871" i="10"/>
  <c r="D25870" i="10"/>
  <c r="C25870" i="10"/>
  <c r="B25870" i="10"/>
  <c r="D25869" i="10"/>
  <c r="C25869" i="10"/>
  <c r="B25869" i="10"/>
  <c r="D25868" i="10"/>
  <c r="C25868" i="10"/>
  <c r="B25868" i="10"/>
  <c r="D25867" i="10"/>
  <c r="C25867" i="10"/>
  <c r="B25867" i="10"/>
  <c r="D25866" i="10"/>
  <c r="C25866" i="10"/>
  <c r="B25866" i="10"/>
  <c r="D25865" i="10"/>
  <c r="C25865" i="10"/>
  <c r="B25865" i="10"/>
  <c r="D25864" i="10"/>
  <c r="C25864" i="10"/>
  <c r="B25864" i="10"/>
  <c r="D25863" i="10"/>
  <c r="C25863" i="10"/>
  <c r="B25863" i="10"/>
  <c r="D25862" i="10"/>
  <c r="C25862" i="10"/>
  <c r="B25862" i="10"/>
  <c r="D25861" i="10"/>
  <c r="C25861" i="10"/>
  <c r="B25861" i="10"/>
  <c r="D25860" i="10"/>
  <c r="C25860" i="10"/>
  <c r="B25860" i="10"/>
  <c r="D25859" i="10"/>
  <c r="C25859" i="10"/>
  <c r="B25859" i="10"/>
  <c r="D25858" i="10"/>
  <c r="C25858" i="10"/>
  <c r="B25858" i="10"/>
  <c r="D25857" i="10"/>
  <c r="C25857" i="10"/>
  <c r="B25857" i="10"/>
  <c r="D25856" i="10"/>
  <c r="C25856" i="10"/>
  <c r="B25856" i="10"/>
  <c r="D25855" i="10"/>
  <c r="C25855" i="10"/>
  <c r="B25855" i="10"/>
  <c r="D25854" i="10"/>
  <c r="C25854" i="10"/>
  <c r="B25854" i="10"/>
  <c r="D25853" i="10"/>
  <c r="C25853" i="10"/>
  <c r="B25853" i="10"/>
  <c r="D25852" i="10"/>
  <c r="C25852" i="10"/>
  <c r="B25852" i="10"/>
  <c r="D25851" i="10"/>
  <c r="C25851" i="10"/>
  <c r="B25851" i="10"/>
  <c r="D25850" i="10"/>
  <c r="C25850" i="10"/>
  <c r="B25850" i="10"/>
  <c r="D25849" i="10"/>
  <c r="C25849" i="10"/>
  <c r="B25849" i="10"/>
  <c r="D25848" i="10"/>
  <c r="C25848" i="10"/>
  <c r="B25848" i="10"/>
  <c r="D25847" i="10"/>
  <c r="C25847" i="10"/>
  <c r="B25847" i="10"/>
  <c r="D25846" i="10"/>
  <c r="C25846" i="10"/>
  <c r="B25846" i="10"/>
  <c r="D25845" i="10"/>
  <c r="C25845" i="10"/>
  <c r="B25845" i="10"/>
  <c r="D25844" i="10"/>
  <c r="C25844" i="10"/>
  <c r="B25844" i="10"/>
  <c r="D25843" i="10"/>
  <c r="C25843" i="10"/>
  <c r="B25843" i="10"/>
  <c r="D25842" i="10"/>
  <c r="C25842" i="10"/>
  <c r="B25842" i="10"/>
  <c r="D25841" i="10"/>
  <c r="C25841" i="10"/>
  <c r="B25841" i="10"/>
  <c r="D25840" i="10"/>
  <c r="C25840" i="10"/>
  <c r="B25840" i="10"/>
  <c r="D25839" i="10"/>
  <c r="C25839" i="10"/>
  <c r="B25839" i="10"/>
  <c r="D25838" i="10"/>
  <c r="C25838" i="10"/>
  <c r="B25838" i="10"/>
  <c r="D25837" i="10"/>
  <c r="C25837" i="10"/>
  <c r="B25837" i="10"/>
  <c r="D25836" i="10"/>
  <c r="C25836" i="10"/>
  <c r="B25836" i="10"/>
  <c r="D25835" i="10"/>
  <c r="C25835" i="10"/>
  <c r="B25835" i="10"/>
  <c r="D25834" i="10"/>
  <c r="C25834" i="10"/>
  <c r="B25834" i="10"/>
  <c r="D25833" i="10"/>
  <c r="C25833" i="10"/>
  <c r="B25833" i="10"/>
  <c r="D25832" i="10"/>
  <c r="C25832" i="10"/>
  <c r="B25832" i="10"/>
  <c r="D25831" i="10"/>
  <c r="C25831" i="10"/>
  <c r="B25831" i="10"/>
  <c r="D25830" i="10"/>
  <c r="C25830" i="10"/>
  <c r="B25830" i="10"/>
  <c r="D25829" i="10"/>
  <c r="C25829" i="10"/>
  <c r="B25829" i="10"/>
  <c r="D25828" i="10"/>
  <c r="C25828" i="10"/>
  <c r="B25828" i="10"/>
  <c r="D25827" i="10"/>
  <c r="C25827" i="10"/>
  <c r="B25827" i="10"/>
  <c r="D25826" i="10"/>
  <c r="C25826" i="10"/>
  <c r="B25826" i="10"/>
  <c r="D25825" i="10"/>
  <c r="C25825" i="10"/>
  <c r="B25825" i="10"/>
  <c r="D25824" i="10"/>
  <c r="C25824" i="10"/>
  <c r="B25824" i="10"/>
  <c r="D25823" i="10"/>
  <c r="C25823" i="10"/>
  <c r="B25823" i="10"/>
  <c r="D25822" i="10"/>
  <c r="C25822" i="10"/>
  <c r="B25822" i="10"/>
  <c r="D25821" i="10"/>
  <c r="C25821" i="10"/>
  <c r="B25821" i="10"/>
  <c r="D25820" i="10"/>
  <c r="C25820" i="10"/>
  <c r="B25820" i="10"/>
  <c r="D25819" i="10"/>
  <c r="C25819" i="10"/>
  <c r="B25819" i="10"/>
  <c r="D25818" i="10"/>
  <c r="C25818" i="10"/>
  <c r="B25818" i="10"/>
  <c r="D25817" i="10"/>
  <c r="C25817" i="10"/>
  <c r="B25817" i="10"/>
  <c r="D25816" i="10"/>
  <c r="C25816" i="10"/>
  <c r="B25816" i="10"/>
  <c r="D25815" i="10"/>
  <c r="C25815" i="10"/>
  <c r="B25815" i="10"/>
  <c r="D25814" i="10"/>
  <c r="C25814" i="10"/>
  <c r="B25814" i="10"/>
  <c r="D25813" i="10"/>
  <c r="C25813" i="10"/>
  <c r="B25813" i="10"/>
  <c r="D25812" i="10"/>
  <c r="C25812" i="10"/>
  <c r="B25812" i="10"/>
  <c r="D25811" i="10"/>
  <c r="C25811" i="10"/>
  <c r="B25811" i="10"/>
  <c r="D25810" i="10"/>
  <c r="C25810" i="10"/>
  <c r="B25810" i="10"/>
  <c r="D25809" i="10"/>
  <c r="C25809" i="10"/>
  <c r="B25809" i="10"/>
  <c r="D25808" i="10"/>
  <c r="C25808" i="10"/>
  <c r="B25808" i="10"/>
  <c r="D25807" i="10"/>
  <c r="C25807" i="10"/>
  <c r="B25807" i="10"/>
  <c r="D25806" i="10"/>
  <c r="C25806" i="10"/>
  <c r="B25806" i="10"/>
  <c r="D25805" i="10"/>
  <c r="C25805" i="10"/>
  <c r="B25805" i="10"/>
  <c r="D25804" i="10"/>
  <c r="C25804" i="10"/>
  <c r="B25804" i="10"/>
  <c r="D25803" i="10"/>
  <c r="C25803" i="10"/>
  <c r="B25803" i="10"/>
  <c r="D25802" i="10"/>
  <c r="C25802" i="10"/>
  <c r="B25802" i="10"/>
  <c r="D25801" i="10"/>
  <c r="C25801" i="10"/>
  <c r="B25801" i="10"/>
  <c r="D25800" i="10"/>
  <c r="C25800" i="10"/>
  <c r="B25800" i="10"/>
  <c r="D25799" i="10"/>
  <c r="C25799" i="10"/>
  <c r="B25799" i="10"/>
  <c r="D25798" i="10"/>
  <c r="C25798" i="10"/>
  <c r="B25798" i="10"/>
  <c r="D25797" i="10"/>
  <c r="C25797" i="10"/>
  <c r="B25797" i="10"/>
  <c r="D25796" i="10"/>
  <c r="C25796" i="10"/>
  <c r="B25796" i="10"/>
  <c r="D25795" i="10"/>
  <c r="C25795" i="10"/>
  <c r="B25795" i="10"/>
  <c r="D25794" i="10"/>
  <c r="C25794" i="10"/>
  <c r="B25794" i="10"/>
  <c r="D25793" i="10"/>
  <c r="C25793" i="10"/>
  <c r="B25793" i="10"/>
  <c r="D25792" i="10"/>
  <c r="C25792" i="10"/>
  <c r="B25792" i="10"/>
  <c r="D25791" i="10"/>
  <c r="C25791" i="10"/>
  <c r="B25791" i="10"/>
  <c r="D25790" i="10"/>
  <c r="C25790" i="10"/>
  <c r="B25790" i="10"/>
  <c r="D25789" i="10"/>
  <c r="C25789" i="10"/>
  <c r="B25789" i="10"/>
  <c r="D25788" i="10"/>
  <c r="C25788" i="10"/>
  <c r="B25788" i="10"/>
  <c r="D25787" i="10"/>
  <c r="C25787" i="10"/>
  <c r="B25787" i="10"/>
  <c r="D25786" i="10"/>
  <c r="C25786" i="10"/>
  <c r="B25786" i="10"/>
  <c r="D25785" i="10"/>
  <c r="C25785" i="10"/>
  <c r="B25785" i="10"/>
  <c r="D25784" i="10"/>
  <c r="C25784" i="10"/>
  <c r="B25784" i="10"/>
  <c r="D25783" i="10"/>
  <c r="C25783" i="10"/>
  <c r="B25783" i="10"/>
  <c r="D25782" i="10"/>
  <c r="C25782" i="10"/>
  <c r="B25782" i="10"/>
  <c r="D25781" i="10"/>
  <c r="C25781" i="10"/>
  <c r="B25781" i="10"/>
  <c r="D25780" i="10"/>
  <c r="C25780" i="10"/>
  <c r="B25780" i="10"/>
  <c r="D25779" i="10"/>
  <c r="C25779" i="10"/>
  <c r="B25779" i="10"/>
  <c r="D25778" i="10"/>
  <c r="C25778" i="10"/>
  <c r="B25778" i="10"/>
  <c r="D25777" i="10"/>
  <c r="C25777" i="10"/>
  <c r="B25777" i="10"/>
  <c r="D25776" i="10"/>
  <c r="C25776" i="10"/>
  <c r="B25776" i="10"/>
  <c r="D25775" i="10"/>
  <c r="C25775" i="10"/>
  <c r="B25775" i="10"/>
  <c r="D25774" i="10"/>
  <c r="C25774" i="10"/>
  <c r="B25774" i="10"/>
  <c r="D25773" i="10"/>
  <c r="C25773" i="10"/>
  <c r="B25773" i="10"/>
  <c r="D25772" i="10"/>
  <c r="C25772" i="10"/>
  <c r="B25772" i="10"/>
  <c r="D25771" i="10"/>
  <c r="C25771" i="10"/>
  <c r="B25771" i="10"/>
  <c r="D25770" i="10"/>
  <c r="C25770" i="10"/>
  <c r="B25770" i="10"/>
  <c r="D25769" i="10"/>
  <c r="C25769" i="10"/>
  <c r="B25769" i="10"/>
  <c r="D25768" i="10"/>
  <c r="C25768" i="10"/>
  <c r="B25768" i="10"/>
  <c r="D25767" i="10"/>
  <c r="C25767" i="10"/>
  <c r="B25767" i="10"/>
  <c r="D25766" i="10"/>
  <c r="C25766" i="10"/>
  <c r="B25766" i="10"/>
  <c r="D25765" i="10"/>
  <c r="C25765" i="10"/>
  <c r="B25765" i="10"/>
  <c r="D25764" i="10"/>
  <c r="C25764" i="10"/>
  <c r="B25764" i="10"/>
  <c r="D25763" i="10"/>
  <c r="C25763" i="10"/>
  <c r="B25763" i="10"/>
  <c r="D25762" i="10"/>
  <c r="C25762" i="10"/>
  <c r="B25762" i="10"/>
  <c r="D25761" i="10"/>
  <c r="C25761" i="10"/>
  <c r="B25761" i="10"/>
  <c r="D25760" i="10"/>
  <c r="C25760" i="10"/>
  <c r="B25760" i="10"/>
  <c r="D25759" i="10"/>
  <c r="C25759" i="10"/>
  <c r="B25759" i="10"/>
  <c r="D25758" i="10"/>
  <c r="C25758" i="10"/>
  <c r="B25758" i="10"/>
  <c r="D25757" i="10"/>
  <c r="C25757" i="10"/>
  <c r="B25757" i="10"/>
  <c r="D25756" i="10"/>
  <c r="C25756" i="10"/>
  <c r="B25756" i="10"/>
  <c r="D25755" i="10"/>
  <c r="C25755" i="10"/>
  <c r="B25755" i="10"/>
  <c r="D25754" i="10"/>
  <c r="C25754" i="10"/>
  <c r="B25754" i="10"/>
  <c r="D25753" i="10"/>
  <c r="C25753" i="10"/>
  <c r="B25753" i="10"/>
  <c r="D25752" i="10"/>
  <c r="C25752" i="10"/>
  <c r="B25752" i="10"/>
  <c r="D25751" i="10"/>
  <c r="C25751" i="10"/>
  <c r="B25751" i="10"/>
  <c r="D25750" i="10"/>
  <c r="C25750" i="10"/>
  <c r="B25750" i="10"/>
  <c r="D25749" i="10"/>
  <c r="C25749" i="10"/>
  <c r="B25749" i="10"/>
  <c r="D25748" i="10"/>
  <c r="C25748" i="10"/>
  <c r="B25748" i="10"/>
  <c r="D25747" i="10"/>
  <c r="C25747" i="10"/>
  <c r="B25747" i="10"/>
  <c r="D25746" i="10"/>
  <c r="C25746" i="10"/>
  <c r="B25746" i="10"/>
  <c r="D25745" i="10"/>
  <c r="C25745" i="10"/>
  <c r="B25745" i="10"/>
  <c r="D25744" i="10"/>
  <c r="C25744" i="10"/>
  <c r="B25744" i="10"/>
  <c r="D25743" i="10"/>
  <c r="C25743" i="10"/>
  <c r="B25743" i="10"/>
  <c r="D25742" i="10"/>
  <c r="C25742" i="10"/>
  <c r="B25742" i="10"/>
  <c r="D25741" i="10"/>
  <c r="C25741" i="10"/>
  <c r="B25741" i="10"/>
  <c r="D25740" i="10"/>
  <c r="C25740" i="10"/>
  <c r="B25740" i="10"/>
  <c r="D25739" i="10"/>
  <c r="C25739" i="10"/>
  <c r="B25739" i="10"/>
  <c r="D25738" i="10"/>
  <c r="C25738" i="10"/>
  <c r="B25738" i="10"/>
  <c r="D25737" i="10"/>
  <c r="C25737" i="10"/>
  <c r="B25737" i="10"/>
  <c r="D25736" i="10"/>
  <c r="C25736" i="10"/>
  <c r="B25736" i="10"/>
  <c r="D25735" i="10"/>
  <c r="C25735" i="10"/>
  <c r="B25735" i="10"/>
  <c r="D25734" i="10"/>
  <c r="C25734" i="10"/>
  <c r="B25734" i="10"/>
  <c r="D25733" i="10"/>
  <c r="C25733" i="10"/>
  <c r="B25733" i="10"/>
  <c r="D25732" i="10"/>
  <c r="C25732" i="10"/>
  <c r="B25732" i="10"/>
  <c r="D25731" i="10"/>
  <c r="C25731" i="10"/>
  <c r="B25731" i="10"/>
  <c r="D25730" i="10"/>
  <c r="C25730" i="10"/>
  <c r="B25730" i="10"/>
  <c r="D25729" i="10"/>
  <c r="C25729" i="10"/>
  <c r="B25729" i="10"/>
  <c r="D25728" i="10"/>
  <c r="C25728" i="10"/>
  <c r="B25728" i="10"/>
  <c r="D25727" i="10"/>
  <c r="C25727" i="10"/>
  <c r="B25727" i="10"/>
  <c r="D25726" i="10"/>
  <c r="C25726" i="10"/>
  <c r="B25726" i="10"/>
  <c r="D25725" i="10"/>
  <c r="C25725" i="10"/>
  <c r="B25725" i="10"/>
  <c r="D25724" i="10"/>
  <c r="C25724" i="10"/>
  <c r="B25724" i="10"/>
  <c r="D25723" i="10"/>
  <c r="C25723" i="10"/>
  <c r="B25723" i="10"/>
  <c r="D25722" i="10"/>
  <c r="C25722" i="10"/>
  <c r="B25722" i="10"/>
  <c r="D25721" i="10"/>
  <c r="C25721" i="10"/>
  <c r="B25721" i="10"/>
  <c r="D25720" i="10"/>
  <c r="C25720" i="10"/>
  <c r="B25720" i="10"/>
  <c r="D25719" i="10"/>
  <c r="C25719" i="10"/>
  <c r="B25719" i="10"/>
  <c r="D25718" i="10"/>
  <c r="C25718" i="10"/>
  <c r="B25718" i="10"/>
  <c r="D25717" i="10"/>
  <c r="C25717" i="10"/>
  <c r="B25717" i="10"/>
  <c r="D25716" i="10"/>
  <c r="C25716" i="10"/>
  <c r="B25716" i="10"/>
  <c r="D25715" i="10"/>
  <c r="C25715" i="10"/>
  <c r="B25715" i="10"/>
  <c r="D25714" i="10"/>
  <c r="C25714" i="10"/>
  <c r="B25714" i="10"/>
  <c r="D25713" i="10"/>
  <c r="C25713" i="10"/>
  <c r="B25713" i="10"/>
  <c r="D25712" i="10"/>
  <c r="C25712" i="10"/>
  <c r="B25712" i="10"/>
  <c r="D25711" i="10"/>
  <c r="C25711" i="10"/>
  <c r="B25711" i="10"/>
  <c r="D25710" i="10"/>
  <c r="C25710" i="10"/>
  <c r="B25710" i="10"/>
  <c r="D25709" i="10"/>
  <c r="C25709" i="10"/>
  <c r="B25709" i="10"/>
  <c r="D25708" i="10"/>
  <c r="C25708" i="10"/>
  <c r="B25708" i="10"/>
  <c r="D25707" i="10"/>
  <c r="C25707" i="10"/>
  <c r="B25707" i="10"/>
  <c r="D25706" i="10"/>
  <c r="C25706" i="10"/>
  <c r="B25706" i="10"/>
  <c r="D25705" i="10"/>
  <c r="C25705" i="10"/>
  <c r="B25705" i="10"/>
  <c r="D25704" i="10"/>
  <c r="C25704" i="10"/>
  <c r="B25704" i="10"/>
  <c r="D25703" i="10"/>
  <c r="C25703" i="10"/>
  <c r="B25703" i="10"/>
  <c r="D25702" i="10"/>
  <c r="C25702" i="10"/>
  <c r="B25702" i="10"/>
  <c r="D25701" i="10"/>
  <c r="C25701" i="10"/>
  <c r="B25701" i="10"/>
  <c r="D25700" i="10"/>
  <c r="C25700" i="10"/>
  <c r="B25700" i="10"/>
  <c r="D25699" i="10"/>
  <c r="C25699" i="10"/>
  <c r="B25699" i="10"/>
  <c r="D25698" i="10"/>
  <c r="C25698" i="10"/>
  <c r="B25698" i="10"/>
  <c r="D25697" i="10"/>
  <c r="C25697" i="10"/>
  <c r="B25697" i="10"/>
  <c r="D25696" i="10"/>
  <c r="C25696" i="10"/>
  <c r="B25696" i="10"/>
  <c r="D25695" i="10"/>
  <c r="C25695" i="10"/>
  <c r="B25695" i="10"/>
  <c r="D25694" i="10"/>
  <c r="C25694" i="10"/>
  <c r="B25694" i="10"/>
  <c r="D25693" i="10"/>
  <c r="C25693" i="10"/>
  <c r="B25693" i="10"/>
  <c r="D25692" i="10"/>
  <c r="C25692" i="10"/>
  <c r="B25692" i="10"/>
  <c r="D25691" i="10"/>
  <c r="C25691" i="10"/>
  <c r="B25691" i="10"/>
  <c r="D25690" i="10"/>
  <c r="C25690" i="10"/>
  <c r="B25690" i="10"/>
  <c r="D25689" i="10"/>
  <c r="C25689" i="10"/>
  <c r="B25689" i="10"/>
  <c r="D25688" i="10"/>
  <c r="C25688" i="10"/>
  <c r="B25688" i="10"/>
  <c r="D25687" i="10"/>
  <c r="C25687" i="10"/>
  <c r="B25687" i="10"/>
  <c r="D25686" i="10"/>
  <c r="C25686" i="10"/>
  <c r="B25686" i="10"/>
  <c r="D25685" i="10"/>
  <c r="C25685" i="10"/>
  <c r="B25685" i="10"/>
  <c r="D25684" i="10"/>
  <c r="C25684" i="10"/>
  <c r="B25684" i="10"/>
  <c r="D25683" i="10"/>
  <c r="C25683" i="10"/>
  <c r="B25683" i="10"/>
  <c r="D25682" i="10"/>
  <c r="C25682" i="10"/>
  <c r="B25682" i="10"/>
  <c r="D25681" i="10"/>
  <c r="C25681" i="10"/>
  <c r="B25681" i="10"/>
  <c r="D25680" i="10"/>
  <c r="C25680" i="10"/>
  <c r="B25680" i="10"/>
  <c r="D25679" i="10"/>
  <c r="C25679" i="10"/>
  <c r="B25679" i="10"/>
  <c r="D25678" i="10"/>
  <c r="C25678" i="10"/>
  <c r="B25678" i="10"/>
  <c r="D25677" i="10"/>
  <c r="C25677" i="10"/>
  <c r="B25677" i="10"/>
  <c r="D25676" i="10"/>
  <c r="C25676" i="10"/>
  <c r="B25676" i="10"/>
  <c r="D25675" i="10"/>
  <c r="C25675" i="10"/>
  <c r="B25675" i="10"/>
  <c r="D25674" i="10"/>
  <c r="C25674" i="10"/>
  <c r="B25674" i="10"/>
  <c r="D25673" i="10"/>
  <c r="C25673" i="10"/>
  <c r="B25673" i="10"/>
  <c r="D25672" i="10"/>
  <c r="C25672" i="10"/>
  <c r="B25672" i="10"/>
  <c r="D25671" i="10"/>
  <c r="C25671" i="10"/>
  <c r="B25671" i="10"/>
  <c r="D25670" i="10"/>
  <c r="C25670" i="10"/>
  <c r="B25670" i="10"/>
  <c r="D25669" i="10"/>
  <c r="C25669" i="10"/>
  <c r="B25669" i="10"/>
  <c r="D25668" i="10"/>
  <c r="C25668" i="10"/>
  <c r="B25668" i="10"/>
  <c r="D25667" i="10"/>
  <c r="C25667" i="10"/>
  <c r="B25667" i="10"/>
  <c r="D25666" i="10"/>
  <c r="C25666" i="10"/>
  <c r="B25666" i="10"/>
  <c r="D25665" i="10"/>
  <c r="C25665" i="10"/>
  <c r="B25665" i="10"/>
  <c r="D25664" i="10"/>
  <c r="C25664" i="10"/>
  <c r="B25664" i="10"/>
  <c r="D25663" i="10"/>
  <c r="C25663" i="10"/>
  <c r="B25663" i="10"/>
  <c r="D25662" i="10"/>
  <c r="C25662" i="10"/>
  <c r="B25662" i="10"/>
  <c r="D25661" i="10"/>
  <c r="C25661" i="10"/>
  <c r="B25661" i="10"/>
  <c r="D25660" i="10"/>
  <c r="C25660" i="10"/>
  <c r="B25660" i="10"/>
  <c r="D25659" i="10"/>
  <c r="C25659" i="10"/>
  <c r="B25659" i="10"/>
  <c r="D25658" i="10"/>
  <c r="C25658" i="10"/>
  <c r="B25658" i="10"/>
  <c r="D25657" i="10"/>
  <c r="C25657" i="10"/>
  <c r="B25657" i="10"/>
  <c r="D25656" i="10"/>
  <c r="C25656" i="10"/>
  <c r="B25656" i="10"/>
  <c r="D25655" i="10"/>
  <c r="C25655" i="10"/>
  <c r="B25655" i="10"/>
  <c r="D25654" i="10"/>
  <c r="C25654" i="10"/>
  <c r="B25654" i="10"/>
  <c r="D25653" i="10"/>
  <c r="C25653" i="10"/>
  <c r="B25653" i="10"/>
  <c r="D25652" i="10"/>
  <c r="C25652" i="10"/>
  <c r="B25652" i="10"/>
  <c r="D25651" i="10"/>
  <c r="C25651" i="10"/>
  <c r="B25651" i="10"/>
  <c r="D25650" i="10"/>
  <c r="C25650" i="10"/>
  <c r="B25650" i="10"/>
  <c r="D25649" i="10"/>
  <c r="C25649" i="10"/>
  <c r="B25649" i="10"/>
  <c r="D25648" i="10"/>
  <c r="C25648" i="10"/>
  <c r="B25648" i="10"/>
  <c r="D25647" i="10"/>
  <c r="C25647" i="10"/>
  <c r="B25647" i="10"/>
  <c r="D25646" i="10"/>
  <c r="C25646" i="10"/>
  <c r="B25646" i="10"/>
  <c r="D25645" i="10"/>
  <c r="C25645" i="10"/>
  <c r="B25645" i="10"/>
  <c r="D25644" i="10"/>
  <c r="C25644" i="10"/>
  <c r="B25644" i="10"/>
  <c r="D25643" i="10"/>
  <c r="C25643" i="10"/>
  <c r="B25643" i="10"/>
  <c r="D25642" i="10"/>
  <c r="C25642" i="10"/>
  <c r="B25642" i="10"/>
  <c r="D25641" i="10"/>
  <c r="C25641" i="10"/>
  <c r="B25641" i="10"/>
  <c r="D25640" i="10"/>
  <c r="C25640" i="10"/>
  <c r="B25640" i="10"/>
  <c r="D25639" i="10"/>
  <c r="C25639" i="10"/>
  <c r="B25639" i="10"/>
  <c r="D25638" i="10"/>
  <c r="C25638" i="10"/>
  <c r="B25638" i="10"/>
  <c r="D25637" i="10"/>
  <c r="C25637" i="10"/>
  <c r="B25637" i="10"/>
  <c r="D25636" i="10"/>
  <c r="C25636" i="10"/>
  <c r="B25636" i="10"/>
  <c r="D25635" i="10"/>
  <c r="C25635" i="10"/>
  <c r="B25635" i="10"/>
  <c r="D25634" i="10"/>
  <c r="C25634" i="10"/>
  <c r="B25634" i="10"/>
  <c r="D25633" i="10"/>
  <c r="C25633" i="10"/>
  <c r="B25633" i="10"/>
  <c r="D25632" i="10"/>
  <c r="C25632" i="10"/>
  <c r="B25632" i="10"/>
  <c r="D25631" i="10"/>
  <c r="C25631" i="10"/>
  <c r="B25631" i="10"/>
  <c r="D25630" i="10"/>
  <c r="C25630" i="10"/>
  <c r="B25630" i="10"/>
  <c r="D25629" i="10"/>
  <c r="C25629" i="10"/>
  <c r="B25629" i="10"/>
  <c r="D25628" i="10"/>
  <c r="C25628" i="10"/>
  <c r="B25628" i="10"/>
  <c r="D25627" i="10"/>
  <c r="C25627" i="10"/>
  <c r="B25627" i="10"/>
  <c r="D25626" i="10"/>
  <c r="C25626" i="10"/>
  <c r="B25626" i="10"/>
  <c r="D25625" i="10"/>
  <c r="C25625" i="10"/>
  <c r="B25625" i="10"/>
  <c r="D25624" i="10"/>
  <c r="C25624" i="10"/>
  <c r="B25624" i="10"/>
  <c r="D25623" i="10"/>
  <c r="C25623" i="10"/>
  <c r="B25623" i="10"/>
  <c r="D25622" i="10"/>
  <c r="C25622" i="10"/>
  <c r="B25622" i="10"/>
  <c r="D25621" i="10"/>
  <c r="C25621" i="10"/>
  <c r="B25621" i="10"/>
  <c r="D25620" i="10"/>
  <c r="C25620" i="10"/>
  <c r="B25620" i="10"/>
  <c r="D25619" i="10"/>
  <c r="C25619" i="10"/>
  <c r="B25619" i="10"/>
  <c r="D25618" i="10"/>
  <c r="C25618" i="10"/>
  <c r="B25618" i="10"/>
  <c r="D25617" i="10"/>
  <c r="C25617" i="10"/>
  <c r="B25617" i="10"/>
  <c r="D25616" i="10"/>
  <c r="C25616" i="10"/>
  <c r="B25616" i="10"/>
  <c r="D25615" i="10"/>
  <c r="C25615" i="10"/>
  <c r="B25615" i="10"/>
  <c r="D25614" i="10"/>
  <c r="C25614" i="10"/>
  <c r="B25614" i="10"/>
  <c r="D25613" i="10"/>
  <c r="C25613" i="10"/>
  <c r="B25613" i="10"/>
  <c r="D25612" i="10"/>
  <c r="C25612" i="10"/>
  <c r="B25612" i="10"/>
  <c r="D25611" i="10"/>
  <c r="C25611" i="10"/>
  <c r="B25611" i="10"/>
  <c r="D25610" i="10"/>
  <c r="C25610" i="10"/>
  <c r="B25610" i="10"/>
  <c r="D25609" i="10"/>
  <c r="C25609" i="10"/>
  <c r="B25609" i="10"/>
  <c r="D25608" i="10"/>
  <c r="C25608" i="10"/>
  <c r="B25608" i="10"/>
  <c r="D25607" i="10"/>
  <c r="C25607" i="10"/>
  <c r="B25607" i="10"/>
  <c r="D25606" i="10"/>
  <c r="C25606" i="10"/>
  <c r="B25606" i="10"/>
  <c r="D25605" i="10"/>
  <c r="C25605" i="10"/>
  <c r="B25605" i="10"/>
  <c r="D25604" i="10"/>
  <c r="C25604" i="10"/>
  <c r="B25604" i="10"/>
  <c r="D25603" i="10"/>
  <c r="C25603" i="10"/>
  <c r="B25603" i="10"/>
  <c r="D25602" i="10"/>
  <c r="C25602" i="10"/>
  <c r="B25602" i="10"/>
  <c r="D25601" i="10"/>
  <c r="C25601" i="10"/>
  <c r="B25601" i="10"/>
  <c r="D25600" i="10"/>
  <c r="C25600" i="10"/>
  <c r="B25600" i="10"/>
  <c r="D25599" i="10"/>
  <c r="C25599" i="10"/>
  <c r="B25599" i="10"/>
  <c r="D25598" i="10"/>
  <c r="C25598" i="10"/>
  <c r="B25598" i="10"/>
  <c r="D25597" i="10"/>
  <c r="C25597" i="10"/>
  <c r="B25597" i="10"/>
  <c r="D25596" i="10"/>
  <c r="C25596" i="10"/>
  <c r="B25596" i="10"/>
  <c r="D25595" i="10"/>
  <c r="C25595" i="10"/>
  <c r="B25595" i="10"/>
  <c r="D25594" i="10"/>
  <c r="C25594" i="10"/>
  <c r="B25594" i="10"/>
  <c r="D25593" i="10"/>
  <c r="C25593" i="10"/>
  <c r="B25593" i="10"/>
  <c r="D25592" i="10"/>
  <c r="C25592" i="10"/>
  <c r="B25592" i="10"/>
  <c r="D25591" i="10"/>
  <c r="C25591" i="10"/>
  <c r="B25591" i="10"/>
  <c r="D25590" i="10"/>
  <c r="C25590" i="10"/>
  <c r="B25590" i="10"/>
  <c r="D25589" i="10"/>
  <c r="C25589" i="10"/>
  <c r="B25589" i="10"/>
  <c r="D25588" i="10"/>
  <c r="C25588" i="10"/>
  <c r="B25588" i="10"/>
  <c r="D25587" i="10"/>
  <c r="C25587" i="10"/>
  <c r="B25587" i="10"/>
  <c r="D25586" i="10"/>
  <c r="C25586" i="10"/>
  <c r="B25586" i="10"/>
  <c r="D25585" i="10"/>
  <c r="C25585" i="10"/>
  <c r="B25585" i="10"/>
  <c r="D25584" i="10"/>
  <c r="C25584" i="10"/>
  <c r="B25584" i="10"/>
  <c r="D25583" i="10"/>
  <c r="C25583" i="10"/>
  <c r="B25583" i="10"/>
  <c r="D25582" i="10"/>
  <c r="C25582" i="10"/>
  <c r="B25582" i="10"/>
  <c r="D25581" i="10"/>
  <c r="C25581" i="10"/>
  <c r="B25581" i="10"/>
  <c r="D25580" i="10"/>
  <c r="C25580" i="10"/>
  <c r="B25580" i="10"/>
  <c r="D25579" i="10"/>
  <c r="C25579" i="10"/>
  <c r="B25579" i="10"/>
  <c r="D25578" i="10"/>
  <c r="C25578" i="10"/>
  <c r="B25578" i="10"/>
  <c r="D25577" i="10"/>
  <c r="C25577" i="10"/>
  <c r="B25577" i="10"/>
  <c r="D25576" i="10"/>
  <c r="C25576" i="10"/>
  <c r="B25576" i="10"/>
  <c r="D25575" i="10"/>
  <c r="C25575" i="10"/>
  <c r="B25575" i="10"/>
  <c r="D25574" i="10"/>
  <c r="C25574" i="10"/>
  <c r="B25574" i="10"/>
  <c r="D25573" i="10"/>
  <c r="C25573" i="10"/>
  <c r="B25573" i="10"/>
  <c r="D25572" i="10"/>
  <c r="C25572" i="10"/>
  <c r="B25572" i="10"/>
  <c r="D25571" i="10"/>
  <c r="C25571" i="10"/>
  <c r="B25571" i="10"/>
  <c r="D25570" i="10"/>
  <c r="C25570" i="10"/>
  <c r="B25570" i="10"/>
  <c r="D25569" i="10"/>
  <c r="C25569" i="10"/>
  <c r="B25569" i="10"/>
  <c r="D25568" i="10"/>
  <c r="C25568" i="10"/>
  <c r="B25568" i="10"/>
  <c r="D25567" i="10"/>
  <c r="C25567" i="10"/>
  <c r="B25567" i="10"/>
  <c r="D25566" i="10"/>
  <c r="C25566" i="10"/>
  <c r="B25566" i="10"/>
  <c r="D25565" i="10"/>
  <c r="C25565" i="10"/>
  <c r="B25565" i="10"/>
  <c r="D25564" i="10"/>
  <c r="C25564" i="10"/>
  <c r="B25564" i="10"/>
  <c r="D25563" i="10"/>
  <c r="C25563" i="10"/>
  <c r="B25563" i="10"/>
  <c r="D25562" i="10"/>
  <c r="C25562" i="10"/>
  <c r="B25562" i="10"/>
  <c r="D25561" i="10"/>
  <c r="C25561" i="10"/>
  <c r="B25561" i="10"/>
  <c r="D25560" i="10"/>
  <c r="C25560" i="10"/>
  <c r="B25560" i="10"/>
  <c r="D25559" i="10"/>
  <c r="C25559" i="10"/>
  <c r="B25559" i="10"/>
  <c r="D25558" i="10"/>
  <c r="C25558" i="10"/>
  <c r="B25558" i="10"/>
  <c r="D25557" i="10"/>
  <c r="C25557" i="10"/>
  <c r="B25557" i="10"/>
  <c r="D25556" i="10"/>
  <c r="C25556" i="10"/>
  <c r="B25556" i="10"/>
  <c r="D25555" i="10"/>
  <c r="C25555" i="10"/>
  <c r="B25555" i="10"/>
  <c r="D25554" i="10"/>
  <c r="C25554" i="10"/>
  <c r="B25554" i="10"/>
  <c r="D25553" i="10"/>
  <c r="C25553" i="10"/>
  <c r="B25553" i="10"/>
  <c r="D25552" i="10"/>
  <c r="C25552" i="10"/>
  <c r="B25552" i="10"/>
  <c r="D25551" i="10"/>
  <c r="C25551" i="10"/>
  <c r="B25551" i="10"/>
  <c r="D25550" i="10"/>
  <c r="C25550" i="10"/>
  <c r="B25550" i="10"/>
  <c r="D25549" i="10"/>
  <c r="C25549" i="10"/>
  <c r="B25549" i="10"/>
  <c r="D25548" i="10"/>
  <c r="C25548" i="10"/>
  <c r="B25548" i="10"/>
  <c r="D25547" i="10"/>
  <c r="C25547" i="10"/>
  <c r="B25547" i="10"/>
  <c r="D25546" i="10"/>
  <c r="C25546" i="10"/>
  <c r="B25546" i="10"/>
  <c r="D25545" i="10"/>
  <c r="C25545" i="10"/>
  <c r="B25545" i="10"/>
  <c r="D25544" i="10"/>
  <c r="C25544" i="10"/>
  <c r="B25544" i="10"/>
  <c r="D25543" i="10"/>
  <c r="C25543" i="10"/>
  <c r="B25543" i="10"/>
  <c r="D25542" i="10"/>
  <c r="C25542" i="10"/>
  <c r="B25542" i="10"/>
  <c r="D25541" i="10"/>
  <c r="C25541" i="10"/>
  <c r="B25541" i="10"/>
  <c r="D25540" i="10"/>
  <c r="C25540" i="10"/>
  <c r="B25540" i="10"/>
  <c r="D25539" i="10"/>
  <c r="C25539" i="10"/>
  <c r="B25539" i="10"/>
  <c r="D25538" i="10"/>
  <c r="C25538" i="10"/>
  <c r="B25538" i="10"/>
  <c r="D25537" i="10"/>
  <c r="C25537" i="10"/>
  <c r="B25537" i="10"/>
  <c r="D25536" i="10"/>
  <c r="C25536" i="10"/>
  <c r="B25536" i="10"/>
  <c r="D25535" i="10"/>
  <c r="C25535" i="10"/>
  <c r="B25535" i="10"/>
  <c r="D25534" i="10"/>
  <c r="C25534" i="10"/>
  <c r="B25534" i="10"/>
  <c r="D25533" i="10"/>
  <c r="C25533" i="10"/>
  <c r="B25533" i="10"/>
  <c r="D25532" i="10"/>
  <c r="C25532" i="10"/>
  <c r="B25532" i="10"/>
  <c r="D25531" i="10"/>
  <c r="C25531" i="10"/>
  <c r="B25531" i="10"/>
  <c r="D25530" i="10"/>
  <c r="C25530" i="10"/>
  <c r="B25530" i="10"/>
  <c r="D25529" i="10"/>
  <c r="C25529" i="10"/>
  <c r="B25529" i="10"/>
  <c r="D25528" i="10"/>
  <c r="C25528" i="10"/>
  <c r="B25528" i="10"/>
  <c r="D25527" i="10"/>
  <c r="C25527" i="10"/>
  <c r="B25527" i="10"/>
  <c r="D25526" i="10"/>
  <c r="C25526" i="10"/>
  <c r="B25526" i="10"/>
  <c r="D25525" i="10"/>
  <c r="C25525" i="10"/>
  <c r="B25525" i="10"/>
  <c r="D25524" i="10"/>
  <c r="C25524" i="10"/>
  <c r="B25524" i="10"/>
  <c r="D25523" i="10"/>
  <c r="C25523" i="10"/>
  <c r="B25523" i="10"/>
  <c r="D25522" i="10"/>
  <c r="C25522" i="10"/>
  <c r="B25522" i="10"/>
  <c r="D25521" i="10"/>
  <c r="C25521" i="10"/>
  <c r="B25521" i="10"/>
  <c r="D25520" i="10"/>
  <c r="C25520" i="10"/>
  <c r="B25520" i="10"/>
  <c r="D25519" i="10"/>
  <c r="C25519" i="10"/>
  <c r="B25519" i="10"/>
  <c r="D25518" i="10"/>
  <c r="C25518" i="10"/>
  <c r="B25518" i="10"/>
  <c r="D25517" i="10"/>
  <c r="C25517" i="10"/>
  <c r="B25517" i="10"/>
  <c r="D25516" i="10"/>
  <c r="C25516" i="10"/>
  <c r="B25516" i="10"/>
  <c r="D25515" i="10"/>
  <c r="C25515" i="10"/>
  <c r="B25515" i="10"/>
  <c r="D25514" i="10"/>
  <c r="C25514" i="10"/>
  <c r="B25514" i="10"/>
  <c r="D25513" i="10"/>
  <c r="C25513" i="10"/>
  <c r="B25513" i="10"/>
  <c r="D25512" i="10"/>
  <c r="C25512" i="10"/>
  <c r="B25512" i="10"/>
  <c r="D25511" i="10"/>
  <c r="C25511" i="10"/>
  <c r="B25511" i="10"/>
  <c r="D25510" i="10"/>
  <c r="C25510" i="10"/>
  <c r="B25510" i="10"/>
  <c r="D25509" i="10"/>
  <c r="C25509" i="10"/>
  <c r="B25509" i="10"/>
  <c r="D25508" i="10"/>
  <c r="C25508" i="10"/>
  <c r="B25508" i="10"/>
  <c r="D25507" i="10"/>
  <c r="C25507" i="10"/>
  <c r="B25507" i="10"/>
  <c r="D25506" i="10"/>
  <c r="C25506" i="10"/>
  <c r="B25506" i="10"/>
  <c r="D25505" i="10"/>
  <c r="C25505" i="10"/>
  <c r="B25505" i="10"/>
  <c r="D25504" i="10"/>
  <c r="C25504" i="10"/>
  <c r="B25504" i="10"/>
  <c r="D25503" i="10"/>
  <c r="C25503" i="10"/>
  <c r="B25503" i="10"/>
  <c r="D25502" i="10"/>
  <c r="C25502" i="10"/>
  <c r="B25502" i="10"/>
  <c r="D25501" i="10"/>
  <c r="C25501" i="10"/>
  <c r="B25501" i="10"/>
  <c r="D25500" i="10"/>
  <c r="C25500" i="10"/>
  <c r="B25500" i="10"/>
  <c r="D25499" i="10"/>
  <c r="C25499" i="10"/>
  <c r="B25499" i="10"/>
  <c r="D25498" i="10"/>
  <c r="C25498" i="10"/>
  <c r="B25498" i="10"/>
  <c r="D25497" i="10"/>
  <c r="C25497" i="10"/>
  <c r="B25497" i="10"/>
  <c r="D25496" i="10"/>
  <c r="C25496" i="10"/>
  <c r="B25496" i="10"/>
  <c r="D25495" i="10"/>
  <c r="C25495" i="10"/>
  <c r="B25495" i="10"/>
  <c r="D25494" i="10"/>
  <c r="C25494" i="10"/>
  <c r="B25494" i="10"/>
  <c r="D25493" i="10"/>
  <c r="C25493" i="10"/>
  <c r="B25493" i="10"/>
  <c r="D25492" i="10"/>
  <c r="C25492" i="10"/>
  <c r="B25492" i="10"/>
  <c r="D25491" i="10"/>
  <c r="C25491" i="10"/>
  <c r="B25491" i="10"/>
  <c r="D25490" i="10"/>
  <c r="C25490" i="10"/>
  <c r="B25490" i="10"/>
  <c r="D25489" i="10"/>
  <c r="C25489" i="10"/>
  <c r="B25489" i="10"/>
  <c r="D25488" i="10"/>
  <c r="C25488" i="10"/>
  <c r="B25488" i="10"/>
  <c r="D25487" i="10"/>
  <c r="C25487" i="10"/>
  <c r="B25487" i="10"/>
  <c r="D25486" i="10"/>
  <c r="C25486" i="10"/>
  <c r="B25486" i="10"/>
  <c r="D25485" i="10"/>
  <c r="C25485" i="10"/>
  <c r="B25485" i="10"/>
  <c r="D25484" i="10"/>
  <c r="C25484" i="10"/>
  <c r="B25484" i="10"/>
  <c r="D25483" i="10"/>
  <c r="C25483" i="10"/>
  <c r="B25483" i="10"/>
  <c r="D25482" i="10"/>
  <c r="C25482" i="10"/>
  <c r="B25482" i="10"/>
  <c r="D25481" i="10"/>
  <c r="C25481" i="10"/>
  <c r="B25481" i="10"/>
  <c r="D25480" i="10"/>
  <c r="C25480" i="10"/>
  <c r="B25480" i="10"/>
  <c r="D25479" i="10"/>
  <c r="C25479" i="10"/>
  <c r="B25479" i="10"/>
  <c r="D25478" i="10"/>
  <c r="C25478" i="10"/>
  <c r="B25478" i="10"/>
  <c r="D25477" i="10"/>
  <c r="C25477" i="10"/>
  <c r="B25477" i="10"/>
  <c r="D25476" i="10"/>
  <c r="C25476" i="10"/>
  <c r="B25476" i="10"/>
  <c r="D25475" i="10"/>
  <c r="C25475" i="10"/>
  <c r="B25475" i="10"/>
  <c r="D25474" i="10"/>
  <c r="C25474" i="10"/>
  <c r="B25474" i="10"/>
  <c r="D25473" i="10"/>
  <c r="C25473" i="10"/>
  <c r="B25473" i="10"/>
  <c r="D25472" i="10"/>
  <c r="C25472" i="10"/>
  <c r="B25472" i="10"/>
  <c r="D25471" i="10"/>
  <c r="C25471" i="10"/>
  <c r="B25471" i="10"/>
  <c r="D25470" i="10"/>
  <c r="C25470" i="10"/>
  <c r="B25470" i="10"/>
  <c r="D25469" i="10"/>
  <c r="C25469" i="10"/>
  <c r="B25469" i="10"/>
  <c r="D25468" i="10"/>
  <c r="C25468" i="10"/>
  <c r="B25468" i="10"/>
  <c r="D25467" i="10"/>
  <c r="C25467" i="10"/>
  <c r="B25467" i="10"/>
  <c r="D25466" i="10"/>
  <c r="C25466" i="10"/>
  <c r="B25466" i="10"/>
  <c r="D25465" i="10"/>
  <c r="C25465" i="10"/>
  <c r="B25465" i="10"/>
  <c r="D25464" i="10"/>
  <c r="C25464" i="10"/>
  <c r="B25464" i="10"/>
  <c r="D25463" i="10"/>
  <c r="C25463" i="10"/>
  <c r="B25463" i="10"/>
  <c r="D25462" i="10"/>
  <c r="C25462" i="10"/>
  <c r="B25462" i="10"/>
  <c r="D25461" i="10"/>
  <c r="C25461" i="10"/>
  <c r="B25461" i="10"/>
  <c r="D25460" i="10"/>
  <c r="C25460" i="10"/>
  <c r="B25460" i="10"/>
  <c r="D25459" i="10"/>
  <c r="C25459" i="10"/>
  <c r="B25459" i="10"/>
  <c r="D25458" i="10"/>
  <c r="C25458" i="10"/>
  <c r="B25458" i="10"/>
  <c r="D25457" i="10"/>
  <c r="C25457" i="10"/>
  <c r="B25457" i="10"/>
  <c r="D25456" i="10"/>
  <c r="C25456" i="10"/>
  <c r="B25456" i="10"/>
  <c r="D25455" i="10"/>
  <c r="C25455" i="10"/>
  <c r="B25455" i="10"/>
  <c r="D25454" i="10"/>
  <c r="C25454" i="10"/>
  <c r="B25454" i="10"/>
  <c r="D25453" i="10"/>
  <c r="C25453" i="10"/>
  <c r="B25453" i="10"/>
  <c r="D25452" i="10"/>
  <c r="C25452" i="10"/>
  <c r="B25452" i="10"/>
  <c r="D25451" i="10"/>
  <c r="C25451" i="10"/>
  <c r="B25451" i="10"/>
  <c r="D25450" i="10"/>
  <c r="C25450" i="10"/>
  <c r="B25450" i="10"/>
  <c r="D25449" i="10"/>
  <c r="C25449" i="10"/>
  <c r="B25449" i="10"/>
  <c r="D25448" i="10"/>
  <c r="C25448" i="10"/>
  <c r="B25448" i="10"/>
  <c r="D25447" i="10"/>
  <c r="C25447" i="10"/>
  <c r="B25447" i="10"/>
  <c r="D25446" i="10"/>
  <c r="C25446" i="10"/>
  <c r="B25446" i="10"/>
  <c r="D25445" i="10"/>
  <c r="C25445" i="10"/>
  <c r="B25445" i="10"/>
  <c r="D25444" i="10"/>
  <c r="C25444" i="10"/>
  <c r="B25444" i="10"/>
  <c r="D25443" i="10"/>
  <c r="C25443" i="10"/>
  <c r="B25443" i="10"/>
  <c r="D25442" i="10"/>
  <c r="C25442" i="10"/>
  <c r="B25442" i="10"/>
  <c r="D25441" i="10"/>
  <c r="C25441" i="10"/>
  <c r="B25441" i="10"/>
  <c r="D25440" i="10"/>
  <c r="C25440" i="10"/>
  <c r="B25440" i="10"/>
  <c r="D25439" i="10"/>
  <c r="C25439" i="10"/>
  <c r="B25439" i="10"/>
  <c r="D25438" i="10"/>
  <c r="C25438" i="10"/>
  <c r="B25438" i="10"/>
  <c r="D25437" i="10"/>
  <c r="C25437" i="10"/>
  <c r="B25437" i="10"/>
  <c r="D25436" i="10"/>
  <c r="C25436" i="10"/>
  <c r="B25436" i="10"/>
  <c r="D25435" i="10"/>
  <c r="C25435" i="10"/>
  <c r="B25435" i="10"/>
  <c r="D25434" i="10"/>
  <c r="C25434" i="10"/>
  <c r="B25434" i="10"/>
  <c r="D25433" i="10"/>
  <c r="C25433" i="10"/>
  <c r="B25433" i="10"/>
  <c r="D25432" i="10"/>
  <c r="C25432" i="10"/>
  <c r="B25432" i="10"/>
  <c r="D25431" i="10"/>
  <c r="C25431" i="10"/>
  <c r="B25431" i="10"/>
  <c r="D25430" i="10"/>
  <c r="C25430" i="10"/>
  <c r="B25430" i="10"/>
  <c r="D25429" i="10"/>
  <c r="C25429" i="10"/>
  <c r="B25429" i="10"/>
  <c r="D25428" i="10"/>
  <c r="C25428" i="10"/>
  <c r="B25428" i="10"/>
  <c r="D25427" i="10"/>
  <c r="C25427" i="10"/>
  <c r="B25427" i="10"/>
  <c r="D25426" i="10"/>
  <c r="C25426" i="10"/>
  <c r="B25426" i="10"/>
  <c r="D25425" i="10"/>
  <c r="C25425" i="10"/>
  <c r="B25425" i="10"/>
  <c r="D25424" i="10"/>
  <c r="C25424" i="10"/>
  <c r="B25424" i="10"/>
  <c r="D25423" i="10"/>
  <c r="C25423" i="10"/>
  <c r="B25423" i="10"/>
  <c r="D25422" i="10"/>
  <c r="C25422" i="10"/>
  <c r="B25422" i="10"/>
  <c r="D25421" i="10"/>
  <c r="C25421" i="10"/>
  <c r="B25421" i="10"/>
  <c r="D25420" i="10"/>
  <c r="C25420" i="10"/>
  <c r="B25420" i="10"/>
  <c r="D25419" i="10"/>
  <c r="C25419" i="10"/>
  <c r="B25419" i="10"/>
  <c r="D25418" i="10"/>
  <c r="C25418" i="10"/>
  <c r="B25418" i="10"/>
  <c r="D25417" i="10"/>
  <c r="C25417" i="10"/>
  <c r="B25417" i="10"/>
  <c r="D25416" i="10"/>
  <c r="C25416" i="10"/>
  <c r="B25416" i="10"/>
  <c r="D25415" i="10"/>
  <c r="C25415" i="10"/>
  <c r="B25415" i="10"/>
  <c r="D25414" i="10"/>
  <c r="C25414" i="10"/>
  <c r="B25414" i="10"/>
  <c r="D25413" i="10"/>
  <c r="C25413" i="10"/>
  <c r="B25413" i="10"/>
  <c r="D25412" i="10"/>
  <c r="C25412" i="10"/>
  <c r="B25412" i="10"/>
  <c r="D25411" i="10"/>
  <c r="C25411" i="10"/>
  <c r="B25411" i="10"/>
  <c r="D25410" i="10"/>
  <c r="C25410" i="10"/>
  <c r="B25410" i="10"/>
  <c r="D25409" i="10"/>
  <c r="C25409" i="10"/>
  <c r="B25409" i="10"/>
  <c r="D25408" i="10"/>
  <c r="C25408" i="10"/>
  <c r="B25408" i="10"/>
  <c r="D25407" i="10"/>
  <c r="C25407" i="10"/>
  <c r="B25407" i="10"/>
  <c r="D25406" i="10"/>
  <c r="C25406" i="10"/>
  <c r="B25406" i="10"/>
  <c r="D25405" i="10"/>
  <c r="C25405" i="10"/>
  <c r="B25405" i="10"/>
  <c r="D25404" i="10"/>
  <c r="C25404" i="10"/>
  <c r="B25404" i="10"/>
  <c r="D25403" i="10"/>
  <c r="C25403" i="10"/>
  <c r="B25403" i="10"/>
  <c r="D25402" i="10"/>
  <c r="C25402" i="10"/>
  <c r="B25402" i="10"/>
  <c r="D25401" i="10"/>
  <c r="C25401" i="10"/>
  <c r="B25401" i="10"/>
  <c r="D25400" i="10"/>
  <c r="C25400" i="10"/>
  <c r="B25400" i="10"/>
  <c r="D25399" i="10"/>
  <c r="C25399" i="10"/>
  <c r="B25399" i="10"/>
  <c r="D25398" i="10"/>
  <c r="C25398" i="10"/>
  <c r="B25398" i="10"/>
  <c r="D25397" i="10"/>
  <c r="C25397" i="10"/>
  <c r="B25397" i="10"/>
  <c r="D25396" i="10"/>
  <c r="C25396" i="10"/>
  <c r="B25396" i="10"/>
  <c r="D25395" i="10"/>
  <c r="C25395" i="10"/>
  <c r="B25395" i="10"/>
  <c r="D25394" i="10"/>
  <c r="C25394" i="10"/>
  <c r="B25394" i="10"/>
  <c r="D25393" i="10"/>
  <c r="C25393" i="10"/>
  <c r="B25393" i="10"/>
  <c r="D25392" i="10"/>
  <c r="C25392" i="10"/>
  <c r="B25392" i="10"/>
  <c r="D25391" i="10"/>
  <c r="C25391" i="10"/>
  <c r="B25391" i="10"/>
  <c r="D25390" i="10"/>
  <c r="C25390" i="10"/>
  <c r="B25390" i="10"/>
  <c r="D25389" i="10"/>
  <c r="C25389" i="10"/>
  <c r="B25389" i="10"/>
  <c r="D25388" i="10"/>
  <c r="C25388" i="10"/>
  <c r="B25388" i="10"/>
  <c r="D25387" i="10"/>
  <c r="C25387" i="10"/>
  <c r="B25387" i="10"/>
  <c r="D25386" i="10"/>
  <c r="C25386" i="10"/>
  <c r="B25386" i="10"/>
  <c r="D25385" i="10"/>
  <c r="C25385" i="10"/>
  <c r="B25385" i="10"/>
  <c r="D25384" i="10"/>
  <c r="C25384" i="10"/>
  <c r="B25384" i="10"/>
  <c r="D25383" i="10"/>
  <c r="C25383" i="10"/>
  <c r="B25383" i="10"/>
  <c r="D25382" i="10"/>
  <c r="C25382" i="10"/>
  <c r="B25382" i="10"/>
  <c r="D25381" i="10"/>
  <c r="C25381" i="10"/>
  <c r="B25381" i="10"/>
  <c r="D25380" i="10"/>
  <c r="C25380" i="10"/>
  <c r="B25380" i="10"/>
  <c r="D25379" i="10"/>
  <c r="C25379" i="10"/>
  <c r="B25379" i="10"/>
  <c r="D25378" i="10"/>
  <c r="C25378" i="10"/>
  <c r="B25378" i="10"/>
  <c r="D25377" i="10"/>
  <c r="C25377" i="10"/>
  <c r="B25377" i="10"/>
  <c r="D25376" i="10"/>
  <c r="C25376" i="10"/>
  <c r="B25376" i="10"/>
  <c r="D25375" i="10"/>
  <c r="C25375" i="10"/>
  <c r="B25375" i="10"/>
  <c r="D25374" i="10"/>
  <c r="C25374" i="10"/>
  <c r="B25374" i="10"/>
  <c r="D25373" i="10"/>
  <c r="C25373" i="10"/>
  <c r="B25373" i="10"/>
  <c r="D25372" i="10"/>
  <c r="C25372" i="10"/>
  <c r="B25372" i="10"/>
  <c r="D25371" i="10"/>
  <c r="C25371" i="10"/>
  <c r="B25371" i="10"/>
  <c r="D25370" i="10"/>
  <c r="C25370" i="10"/>
  <c r="B25370" i="10"/>
  <c r="D25369" i="10"/>
  <c r="C25369" i="10"/>
  <c r="B25369" i="10"/>
  <c r="D25368" i="10"/>
  <c r="C25368" i="10"/>
  <c r="B25368" i="10"/>
  <c r="D25367" i="10"/>
  <c r="C25367" i="10"/>
  <c r="B25367" i="10"/>
  <c r="D25366" i="10"/>
  <c r="C25366" i="10"/>
  <c r="B25366" i="10"/>
  <c r="D25365" i="10"/>
  <c r="C25365" i="10"/>
  <c r="B25365" i="10"/>
  <c r="D25364" i="10"/>
  <c r="C25364" i="10"/>
  <c r="B25364" i="10"/>
  <c r="D25363" i="10"/>
  <c r="C25363" i="10"/>
  <c r="B25363" i="10"/>
  <c r="D25362" i="10"/>
  <c r="C25362" i="10"/>
  <c r="B25362" i="10"/>
  <c r="D25361" i="10"/>
  <c r="C25361" i="10"/>
  <c r="B25361" i="10"/>
  <c r="D25360" i="10"/>
  <c r="C25360" i="10"/>
  <c r="B25360" i="10"/>
  <c r="D25359" i="10"/>
  <c r="C25359" i="10"/>
  <c r="B25359" i="10"/>
  <c r="D25358" i="10"/>
  <c r="C25358" i="10"/>
  <c r="B25358" i="10"/>
  <c r="D25357" i="10"/>
  <c r="C25357" i="10"/>
  <c r="B25357" i="10"/>
  <c r="D25356" i="10"/>
  <c r="C25356" i="10"/>
  <c r="B25356" i="10"/>
  <c r="D25355" i="10"/>
  <c r="C25355" i="10"/>
  <c r="B25355" i="10"/>
  <c r="D25354" i="10"/>
  <c r="C25354" i="10"/>
  <c r="B25354" i="10"/>
  <c r="D25353" i="10"/>
  <c r="C25353" i="10"/>
  <c r="B25353" i="10"/>
  <c r="D25352" i="10"/>
  <c r="C25352" i="10"/>
  <c r="B25352" i="10"/>
  <c r="D25351" i="10"/>
  <c r="C25351" i="10"/>
  <c r="B25351" i="10"/>
  <c r="D25350" i="10"/>
  <c r="C25350" i="10"/>
  <c r="B25350" i="10"/>
  <c r="D25349" i="10"/>
  <c r="C25349" i="10"/>
  <c r="B25349" i="10"/>
  <c r="D25348" i="10"/>
  <c r="C25348" i="10"/>
  <c r="B25348" i="10"/>
  <c r="D25347" i="10"/>
  <c r="C25347" i="10"/>
  <c r="B25347" i="10"/>
  <c r="D25346" i="10"/>
  <c r="C25346" i="10"/>
  <c r="B25346" i="10"/>
  <c r="D25345" i="10"/>
  <c r="C25345" i="10"/>
  <c r="B25345" i="10"/>
  <c r="D25344" i="10"/>
  <c r="C25344" i="10"/>
  <c r="B25344" i="10"/>
  <c r="D25343" i="10"/>
  <c r="C25343" i="10"/>
  <c r="B25343" i="10"/>
  <c r="D25342" i="10"/>
  <c r="C25342" i="10"/>
  <c r="B25342" i="10"/>
  <c r="D25341" i="10"/>
  <c r="C25341" i="10"/>
  <c r="B25341" i="10"/>
  <c r="D25340" i="10"/>
  <c r="C25340" i="10"/>
  <c r="B25340" i="10"/>
  <c r="D25339" i="10"/>
  <c r="C25339" i="10"/>
  <c r="B25339" i="10"/>
  <c r="D25338" i="10"/>
  <c r="C25338" i="10"/>
  <c r="B25338" i="10"/>
  <c r="D25337" i="10"/>
  <c r="C25337" i="10"/>
  <c r="B25337" i="10"/>
  <c r="D25336" i="10"/>
  <c r="C25336" i="10"/>
  <c r="B25336" i="10"/>
  <c r="D25335" i="10"/>
  <c r="C25335" i="10"/>
  <c r="B25335" i="10"/>
  <c r="D25334" i="10"/>
  <c r="C25334" i="10"/>
  <c r="B25334" i="10"/>
  <c r="D25333" i="10"/>
  <c r="C25333" i="10"/>
  <c r="B25333" i="10"/>
  <c r="D25332" i="10"/>
  <c r="C25332" i="10"/>
  <c r="B25332" i="10"/>
  <c r="D25331" i="10"/>
  <c r="C25331" i="10"/>
  <c r="B25331" i="10"/>
  <c r="D25330" i="10"/>
  <c r="C25330" i="10"/>
  <c r="B25330" i="10"/>
  <c r="D25329" i="10"/>
  <c r="C25329" i="10"/>
  <c r="B25329" i="10"/>
  <c r="D25328" i="10"/>
  <c r="C25328" i="10"/>
  <c r="B25328" i="10"/>
  <c r="D25327" i="10"/>
  <c r="C25327" i="10"/>
  <c r="B25327" i="10"/>
  <c r="D25326" i="10"/>
  <c r="C25326" i="10"/>
  <c r="B25326" i="10"/>
  <c r="D25325" i="10"/>
  <c r="C25325" i="10"/>
  <c r="B25325" i="10"/>
  <c r="D25324" i="10"/>
  <c r="C25324" i="10"/>
  <c r="B25324" i="10"/>
  <c r="D25323" i="10"/>
  <c r="C25323" i="10"/>
  <c r="B25323" i="10"/>
  <c r="D25322" i="10"/>
  <c r="C25322" i="10"/>
  <c r="B25322" i="10"/>
  <c r="D25321" i="10"/>
  <c r="C25321" i="10"/>
  <c r="B25321" i="10"/>
  <c r="D25320" i="10"/>
  <c r="C25320" i="10"/>
  <c r="B25320" i="10"/>
  <c r="D25319" i="10"/>
  <c r="C25319" i="10"/>
  <c r="B25319" i="10"/>
  <c r="D25318" i="10"/>
  <c r="C25318" i="10"/>
  <c r="B25318" i="10"/>
  <c r="D25317" i="10"/>
  <c r="C25317" i="10"/>
  <c r="B25317" i="10"/>
  <c r="D25316" i="10"/>
  <c r="C25316" i="10"/>
  <c r="B25316" i="10"/>
  <c r="D25315" i="10"/>
  <c r="C25315" i="10"/>
  <c r="B25315" i="10"/>
  <c r="D25314" i="10"/>
  <c r="C25314" i="10"/>
  <c r="B25314" i="10"/>
  <c r="D25313" i="10"/>
  <c r="C25313" i="10"/>
  <c r="B25313" i="10"/>
  <c r="D25312" i="10"/>
  <c r="C25312" i="10"/>
  <c r="B25312" i="10"/>
  <c r="D25311" i="10"/>
  <c r="C25311" i="10"/>
  <c r="B25311" i="10"/>
  <c r="D25310" i="10"/>
  <c r="C25310" i="10"/>
  <c r="B25310" i="10"/>
  <c r="D25309" i="10"/>
  <c r="C25309" i="10"/>
  <c r="B25309" i="10"/>
  <c r="D25308" i="10"/>
  <c r="C25308" i="10"/>
  <c r="B25308" i="10"/>
  <c r="D25307" i="10"/>
  <c r="C25307" i="10"/>
  <c r="B25307" i="10"/>
  <c r="D25306" i="10"/>
  <c r="C25306" i="10"/>
  <c r="B25306" i="10"/>
  <c r="D25305" i="10"/>
  <c r="C25305" i="10"/>
  <c r="B25305" i="10"/>
  <c r="D25304" i="10"/>
  <c r="C25304" i="10"/>
  <c r="B25304" i="10"/>
  <c r="D25303" i="10"/>
  <c r="C25303" i="10"/>
  <c r="B25303" i="10"/>
  <c r="D25302" i="10"/>
  <c r="C25302" i="10"/>
  <c r="B25302" i="10"/>
  <c r="D25301" i="10"/>
  <c r="C25301" i="10"/>
  <c r="B25301" i="10"/>
  <c r="D25300" i="10"/>
  <c r="C25300" i="10"/>
  <c r="B25300" i="10"/>
  <c r="D25299" i="10"/>
  <c r="C25299" i="10"/>
  <c r="B25299" i="10"/>
  <c r="D25298" i="10"/>
  <c r="C25298" i="10"/>
  <c r="B25298" i="10"/>
  <c r="D25297" i="10"/>
  <c r="C25297" i="10"/>
  <c r="B25297" i="10"/>
  <c r="D25296" i="10"/>
  <c r="C25296" i="10"/>
  <c r="B25296" i="10"/>
  <c r="D25295" i="10"/>
  <c r="C25295" i="10"/>
  <c r="B25295" i="10"/>
  <c r="D25294" i="10"/>
  <c r="C25294" i="10"/>
  <c r="B25294" i="10"/>
  <c r="D25293" i="10"/>
  <c r="C25293" i="10"/>
  <c r="B25293" i="10"/>
  <c r="D25292" i="10"/>
  <c r="C25292" i="10"/>
  <c r="B25292" i="10"/>
  <c r="D25291" i="10"/>
  <c r="C25291" i="10"/>
  <c r="B25291" i="10"/>
  <c r="D25290" i="10"/>
  <c r="C25290" i="10"/>
  <c r="B25290" i="10"/>
  <c r="D25289" i="10"/>
  <c r="C25289" i="10"/>
  <c r="B25289" i="10"/>
  <c r="D25288" i="10"/>
  <c r="C25288" i="10"/>
  <c r="B25288" i="10"/>
  <c r="D25287" i="10"/>
  <c r="C25287" i="10"/>
  <c r="B25287" i="10"/>
  <c r="D25286" i="10"/>
  <c r="C25286" i="10"/>
  <c r="B25286" i="10"/>
  <c r="D25285" i="10"/>
  <c r="C25285" i="10"/>
  <c r="B25285" i="10"/>
  <c r="D25284" i="10"/>
  <c r="C25284" i="10"/>
  <c r="B25284" i="10"/>
  <c r="D25283" i="10"/>
  <c r="C25283" i="10"/>
  <c r="B25283" i="10"/>
  <c r="D25282" i="10"/>
  <c r="C25282" i="10"/>
  <c r="B25282" i="10"/>
  <c r="D25281" i="10"/>
  <c r="C25281" i="10"/>
  <c r="B25281" i="10"/>
  <c r="D25280" i="10"/>
  <c r="C25280" i="10"/>
  <c r="B25280" i="10"/>
  <c r="D25279" i="10"/>
  <c r="C25279" i="10"/>
  <c r="B25279" i="10"/>
  <c r="D25278" i="10"/>
  <c r="C25278" i="10"/>
  <c r="B25278" i="10"/>
  <c r="D25277" i="10"/>
  <c r="C25277" i="10"/>
  <c r="B25277" i="10"/>
  <c r="D25276" i="10"/>
  <c r="C25276" i="10"/>
  <c r="B25276" i="10"/>
  <c r="D25275" i="10"/>
  <c r="C25275" i="10"/>
  <c r="B25275" i="10"/>
  <c r="D25274" i="10"/>
  <c r="C25274" i="10"/>
  <c r="B25274" i="10"/>
  <c r="D25273" i="10"/>
  <c r="C25273" i="10"/>
  <c r="B25273" i="10"/>
  <c r="D25272" i="10"/>
  <c r="C25272" i="10"/>
  <c r="B25272" i="10"/>
  <c r="D25271" i="10"/>
  <c r="C25271" i="10"/>
  <c r="B25271" i="10"/>
  <c r="D25270" i="10"/>
  <c r="C25270" i="10"/>
  <c r="B25270" i="10"/>
  <c r="D25269" i="10"/>
  <c r="C25269" i="10"/>
  <c r="B25269" i="10"/>
  <c r="D25268" i="10"/>
  <c r="C25268" i="10"/>
  <c r="B25268" i="10"/>
  <c r="D25267" i="10"/>
  <c r="C25267" i="10"/>
  <c r="B25267" i="10"/>
  <c r="D25266" i="10"/>
  <c r="C25266" i="10"/>
  <c r="B25266" i="10"/>
  <c r="D25265" i="10"/>
  <c r="C25265" i="10"/>
  <c r="B25265" i="10"/>
  <c r="D25264" i="10"/>
  <c r="C25264" i="10"/>
  <c r="B25264" i="10"/>
  <c r="D25263" i="10"/>
  <c r="C25263" i="10"/>
  <c r="B25263" i="10"/>
  <c r="D25262" i="10"/>
  <c r="C25262" i="10"/>
  <c r="B25262" i="10"/>
  <c r="D25261" i="10"/>
  <c r="C25261" i="10"/>
  <c r="B25261" i="10"/>
  <c r="D25260" i="10"/>
  <c r="C25260" i="10"/>
  <c r="B25260" i="10"/>
  <c r="D25259" i="10"/>
  <c r="C25259" i="10"/>
  <c r="B25259" i="10"/>
  <c r="D25258" i="10"/>
  <c r="C25258" i="10"/>
  <c r="B25258" i="10"/>
  <c r="D25257" i="10"/>
  <c r="C25257" i="10"/>
  <c r="B25257" i="10"/>
  <c r="D25256" i="10"/>
  <c r="C25256" i="10"/>
  <c r="B25256" i="10"/>
  <c r="D25255" i="10"/>
  <c r="C25255" i="10"/>
  <c r="B25255" i="10"/>
  <c r="D25254" i="10"/>
  <c r="C25254" i="10"/>
  <c r="B25254" i="10"/>
  <c r="D25253" i="10"/>
  <c r="C25253" i="10"/>
  <c r="B25253" i="10"/>
  <c r="D25252" i="10"/>
  <c r="C25252" i="10"/>
  <c r="B25252" i="10"/>
  <c r="D25251" i="10"/>
  <c r="C25251" i="10"/>
  <c r="B25251" i="10"/>
  <c r="D25250" i="10"/>
  <c r="C25250" i="10"/>
  <c r="B25250" i="10"/>
  <c r="D25249" i="10"/>
  <c r="C25249" i="10"/>
  <c r="B25249" i="10"/>
  <c r="D25248" i="10"/>
  <c r="C25248" i="10"/>
  <c r="B25248" i="10"/>
  <c r="D25247" i="10"/>
  <c r="C25247" i="10"/>
  <c r="B25247" i="10"/>
  <c r="D25246" i="10"/>
  <c r="C25246" i="10"/>
  <c r="B25246" i="10"/>
  <c r="D25245" i="10"/>
  <c r="C25245" i="10"/>
  <c r="B25245" i="10"/>
  <c r="D25244" i="10"/>
  <c r="C25244" i="10"/>
  <c r="B25244" i="10"/>
  <c r="D25243" i="10"/>
  <c r="C25243" i="10"/>
  <c r="B25243" i="10"/>
  <c r="D25242" i="10"/>
  <c r="C25242" i="10"/>
  <c r="B25242" i="10"/>
  <c r="D25241" i="10"/>
  <c r="C25241" i="10"/>
  <c r="B25241" i="10"/>
  <c r="D25240" i="10"/>
  <c r="C25240" i="10"/>
  <c r="B25240" i="10"/>
  <c r="D25239" i="10"/>
  <c r="C25239" i="10"/>
  <c r="B25239" i="10"/>
  <c r="D25238" i="10"/>
  <c r="C25238" i="10"/>
  <c r="B25238" i="10"/>
  <c r="D25237" i="10"/>
  <c r="C25237" i="10"/>
  <c r="B25237" i="10"/>
  <c r="D25236" i="10"/>
  <c r="C25236" i="10"/>
  <c r="B25236" i="10"/>
  <c r="D25235" i="10"/>
  <c r="C25235" i="10"/>
  <c r="B25235" i="10"/>
  <c r="D25234" i="10"/>
  <c r="C25234" i="10"/>
  <c r="B25234" i="10"/>
  <c r="D25233" i="10"/>
  <c r="C25233" i="10"/>
  <c r="B25233" i="10"/>
  <c r="D25232" i="10"/>
  <c r="C25232" i="10"/>
  <c r="B25232" i="10"/>
  <c r="D25231" i="10"/>
  <c r="C25231" i="10"/>
  <c r="B25231" i="10"/>
  <c r="D25230" i="10"/>
  <c r="C25230" i="10"/>
  <c r="B25230" i="10"/>
  <c r="D25229" i="10"/>
  <c r="C25229" i="10"/>
  <c r="B25229" i="10"/>
  <c r="D25228" i="10"/>
  <c r="C25228" i="10"/>
  <c r="B25228" i="10"/>
  <c r="D25227" i="10"/>
  <c r="C25227" i="10"/>
  <c r="B25227" i="10"/>
  <c r="D25226" i="10"/>
  <c r="C25226" i="10"/>
  <c r="B25226" i="10"/>
  <c r="D25225" i="10"/>
  <c r="C25225" i="10"/>
  <c r="B25225" i="10"/>
  <c r="D25224" i="10"/>
  <c r="C25224" i="10"/>
  <c r="B25224" i="10"/>
  <c r="D25223" i="10"/>
  <c r="C25223" i="10"/>
  <c r="B25223" i="10"/>
  <c r="D25222" i="10"/>
  <c r="C25222" i="10"/>
  <c r="B25222" i="10"/>
  <c r="D25221" i="10"/>
  <c r="C25221" i="10"/>
  <c r="B25221" i="10"/>
  <c r="D25220" i="10"/>
  <c r="C25220" i="10"/>
  <c r="B25220" i="10"/>
  <c r="D25219" i="10"/>
  <c r="C25219" i="10"/>
  <c r="B25219" i="10"/>
  <c r="D25218" i="10"/>
  <c r="C25218" i="10"/>
  <c r="B25218" i="10"/>
  <c r="D25217" i="10"/>
  <c r="C25217" i="10"/>
  <c r="B25217" i="10"/>
  <c r="D25216" i="10"/>
  <c r="C25216" i="10"/>
  <c r="B25216" i="10"/>
  <c r="D25215" i="10"/>
  <c r="C25215" i="10"/>
  <c r="B25215" i="10"/>
  <c r="D25214" i="10"/>
  <c r="C25214" i="10"/>
  <c r="B25214" i="10"/>
  <c r="D25213" i="10"/>
  <c r="C25213" i="10"/>
  <c r="B25213" i="10"/>
  <c r="D25212" i="10"/>
  <c r="C25212" i="10"/>
  <c r="B25212" i="10"/>
  <c r="D25211" i="10"/>
  <c r="C25211" i="10"/>
  <c r="B25211" i="10"/>
  <c r="D25210" i="10"/>
  <c r="C25210" i="10"/>
  <c r="B25210" i="10"/>
  <c r="D25209" i="10"/>
  <c r="C25209" i="10"/>
  <c r="B25209" i="10"/>
  <c r="D25208" i="10"/>
  <c r="C25208" i="10"/>
  <c r="B25208" i="10"/>
  <c r="D25207" i="10"/>
  <c r="C25207" i="10"/>
  <c r="B25207" i="10"/>
  <c r="D25206" i="10"/>
  <c r="C25206" i="10"/>
  <c r="B25206" i="10"/>
  <c r="D25205" i="10"/>
  <c r="C25205" i="10"/>
  <c r="B25205" i="10"/>
  <c r="D25204" i="10"/>
  <c r="C25204" i="10"/>
  <c r="B25204" i="10"/>
  <c r="D25203" i="10"/>
  <c r="C25203" i="10"/>
  <c r="B25203" i="10"/>
  <c r="D25202" i="10"/>
  <c r="C25202" i="10"/>
  <c r="B25202" i="10"/>
  <c r="D25201" i="10"/>
  <c r="C25201" i="10"/>
  <c r="B25201" i="10"/>
  <c r="D25200" i="10"/>
  <c r="C25200" i="10"/>
  <c r="B25200" i="10"/>
  <c r="D25199" i="10"/>
  <c r="C25199" i="10"/>
  <c r="B25199" i="10"/>
  <c r="D25198" i="10"/>
  <c r="C25198" i="10"/>
  <c r="B25198" i="10"/>
  <c r="D25197" i="10"/>
  <c r="C25197" i="10"/>
  <c r="B25197" i="10"/>
  <c r="D25196" i="10"/>
  <c r="C25196" i="10"/>
  <c r="B25196" i="10"/>
  <c r="D25195" i="10"/>
  <c r="C25195" i="10"/>
  <c r="B25195" i="10"/>
  <c r="D25194" i="10"/>
  <c r="C25194" i="10"/>
  <c r="B25194" i="10"/>
  <c r="D25193" i="10"/>
  <c r="C25193" i="10"/>
  <c r="B25193" i="10"/>
  <c r="D25192" i="10"/>
  <c r="C25192" i="10"/>
  <c r="B25192" i="10"/>
  <c r="D25191" i="10"/>
  <c r="C25191" i="10"/>
  <c r="B25191" i="10"/>
  <c r="D25190" i="10"/>
  <c r="C25190" i="10"/>
  <c r="B25190" i="10"/>
  <c r="D25189" i="10"/>
  <c r="C25189" i="10"/>
  <c r="B25189" i="10"/>
  <c r="D25188" i="10"/>
  <c r="C25188" i="10"/>
  <c r="B25188" i="10"/>
  <c r="D25187" i="10"/>
  <c r="C25187" i="10"/>
  <c r="B25187" i="10"/>
  <c r="D25186" i="10"/>
  <c r="C25186" i="10"/>
  <c r="B25186" i="10"/>
  <c r="D25185" i="10"/>
  <c r="C25185" i="10"/>
  <c r="B25185" i="10"/>
  <c r="D25184" i="10"/>
  <c r="C25184" i="10"/>
  <c r="B25184" i="10"/>
  <c r="D25183" i="10"/>
  <c r="C25183" i="10"/>
  <c r="B25183" i="10"/>
  <c r="D25182" i="10"/>
  <c r="C25182" i="10"/>
  <c r="B25182" i="10"/>
  <c r="D25181" i="10"/>
  <c r="C25181" i="10"/>
  <c r="B25181" i="10"/>
  <c r="D25180" i="10"/>
  <c r="C25180" i="10"/>
  <c r="B25180" i="10"/>
  <c r="D25179" i="10"/>
  <c r="C25179" i="10"/>
  <c r="B25179" i="10"/>
  <c r="D25178" i="10"/>
  <c r="C25178" i="10"/>
  <c r="B25178" i="10"/>
  <c r="D25177" i="10"/>
  <c r="C25177" i="10"/>
  <c r="B25177" i="10"/>
  <c r="D25176" i="10"/>
  <c r="C25176" i="10"/>
  <c r="B25176" i="10"/>
  <c r="D25175" i="10"/>
  <c r="C25175" i="10"/>
  <c r="B25175" i="10"/>
  <c r="D25174" i="10"/>
  <c r="C25174" i="10"/>
  <c r="B25174" i="10"/>
  <c r="D25173" i="10"/>
  <c r="C25173" i="10"/>
  <c r="B25173" i="10"/>
  <c r="D25172" i="10"/>
  <c r="C25172" i="10"/>
  <c r="B25172" i="10"/>
  <c r="D25171" i="10"/>
  <c r="C25171" i="10"/>
  <c r="B25171" i="10"/>
  <c r="D25170" i="10"/>
  <c r="C25170" i="10"/>
  <c r="B25170" i="10"/>
  <c r="D25169" i="10"/>
  <c r="C25169" i="10"/>
  <c r="B25169" i="10"/>
  <c r="D25168" i="10"/>
  <c r="C25168" i="10"/>
  <c r="B25168" i="10"/>
  <c r="D25167" i="10"/>
  <c r="C25167" i="10"/>
  <c r="B25167" i="10"/>
  <c r="D25166" i="10"/>
  <c r="C25166" i="10"/>
  <c r="B25166" i="10"/>
  <c r="D25165" i="10"/>
  <c r="C25165" i="10"/>
  <c r="B25165" i="10"/>
  <c r="D25164" i="10"/>
  <c r="C25164" i="10"/>
  <c r="B25164" i="10"/>
  <c r="D25163" i="10"/>
  <c r="C25163" i="10"/>
  <c r="B25163" i="10"/>
  <c r="D25162" i="10"/>
  <c r="C25162" i="10"/>
  <c r="B25162" i="10"/>
  <c r="D25161" i="10"/>
  <c r="C25161" i="10"/>
  <c r="B25161" i="10"/>
  <c r="D25160" i="10"/>
  <c r="C25160" i="10"/>
  <c r="B25160" i="10"/>
  <c r="D25159" i="10"/>
  <c r="C25159" i="10"/>
  <c r="B25159" i="10"/>
  <c r="D25158" i="10"/>
  <c r="C25158" i="10"/>
  <c r="B25158" i="10"/>
  <c r="D25157" i="10"/>
  <c r="C25157" i="10"/>
  <c r="B25157" i="10"/>
  <c r="D25156" i="10"/>
  <c r="C25156" i="10"/>
  <c r="B25156" i="10"/>
  <c r="D25155" i="10"/>
  <c r="C25155" i="10"/>
  <c r="B25155" i="10"/>
  <c r="D25154" i="10"/>
  <c r="C25154" i="10"/>
  <c r="B25154" i="10"/>
  <c r="D25153" i="10"/>
  <c r="C25153" i="10"/>
  <c r="B25153" i="10"/>
  <c r="D25152" i="10"/>
  <c r="C25152" i="10"/>
  <c r="B25152" i="10"/>
  <c r="D25151" i="10"/>
  <c r="C25151" i="10"/>
  <c r="B25151" i="10"/>
  <c r="D25150" i="10"/>
  <c r="C25150" i="10"/>
  <c r="B25150" i="10"/>
  <c r="D25149" i="10"/>
  <c r="C25149" i="10"/>
  <c r="B25149" i="10"/>
  <c r="D25148" i="10"/>
  <c r="C25148" i="10"/>
  <c r="B25148" i="10"/>
  <c r="D25147" i="10"/>
  <c r="C25147" i="10"/>
  <c r="B25147" i="10"/>
  <c r="D25146" i="10"/>
  <c r="C25146" i="10"/>
  <c r="B25146" i="10"/>
  <c r="D25145" i="10"/>
  <c r="C25145" i="10"/>
  <c r="B25145" i="10"/>
  <c r="D25144" i="10"/>
  <c r="C25144" i="10"/>
  <c r="B25144" i="10"/>
  <c r="D25143" i="10"/>
  <c r="C25143" i="10"/>
  <c r="B25143" i="10"/>
  <c r="D25142" i="10"/>
  <c r="C25142" i="10"/>
  <c r="B25142" i="10"/>
  <c r="D25141" i="10"/>
  <c r="C25141" i="10"/>
  <c r="B25141" i="10"/>
  <c r="D25140" i="10"/>
  <c r="C25140" i="10"/>
  <c r="B25140" i="10"/>
  <c r="D25139" i="10"/>
  <c r="C25139" i="10"/>
  <c r="B25139" i="10"/>
  <c r="D25138" i="10"/>
  <c r="C25138" i="10"/>
  <c r="B25138" i="10"/>
  <c r="D25137" i="10"/>
  <c r="C25137" i="10"/>
  <c r="B25137" i="10"/>
  <c r="D25136" i="10"/>
  <c r="C25136" i="10"/>
  <c r="B25136" i="10"/>
  <c r="D25135" i="10"/>
  <c r="C25135" i="10"/>
  <c r="B25135" i="10"/>
  <c r="D25134" i="10"/>
  <c r="C25134" i="10"/>
  <c r="B25134" i="10"/>
  <c r="D25133" i="10"/>
  <c r="C25133" i="10"/>
  <c r="B25133" i="10"/>
  <c r="D25132" i="10"/>
  <c r="C25132" i="10"/>
  <c r="B25132" i="10"/>
  <c r="D25131" i="10"/>
  <c r="C25131" i="10"/>
  <c r="B25131" i="10"/>
  <c r="D25130" i="10"/>
  <c r="C25130" i="10"/>
  <c r="B25130" i="10"/>
  <c r="D25129" i="10"/>
  <c r="C25129" i="10"/>
  <c r="B25129" i="10"/>
  <c r="D25128" i="10"/>
  <c r="C25128" i="10"/>
  <c r="B25128" i="10"/>
  <c r="D25127" i="10"/>
  <c r="C25127" i="10"/>
  <c r="B25127" i="10"/>
  <c r="D25126" i="10"/>
  <c r="C25126" i="10"/>
  <c r="B25126" i="10"/>
  <c r="D25125" i="10"/>
  <c r="C25125" i="10"/>
  <c r="B25125" i="10"/>
  <c r="D25124" i="10"/>
  <c r="C25124" i="10"/>
  <c r="B25124" i="10"/>
  <c r="D25123" i="10"/>
  <c r="C25123" i="10"/>
  <c r="B25123" i="10"/>
  <c r="D25122" i="10"/>
  <c r="C25122" i="10"/>
  <c r="B25122" i="10"/>
  <c r="D25121" i="10"/>
  <c r="C25121" i="10"/>
  <c r="B25121" i="10"/>
  <c r="D25120" i="10"/>
  <c r="C25120" i="10"/>
  <c r="B25120" i="10"/>
  <c r="D25119" i="10"/>
  <c r="C25119" i="10"/>
  <c r="B25119" i="10"/>
  <c r="D25118" i="10"/>
  <c r="C25118" i="10"/>
  <c r="B25118" i="10"/>
  <c r="D25117" i="10"/>
  <c r="C25117" i="10"/>
  <c r="B25117" i="10"/>
  <c r="D25116" i="10"/>
  <c r="C25116" i="10"/>
  <c r="B25116" i="10"/>
  <c r="D25115" i="10"/>
  <c r="C25115" i="10"/>
  <c r="B25115" i="10"/>
  <c r="D25114" i="10"/>
  <c r="C25114" i="10"/>
  <c r="B25114" i="10"/>
  <c r="D25113" i="10"/>
  <c r="C25113" i="10"/>
  <c r="B25113" i="10"/>
  <c r="D25112" i="10"/>
  <c r="C25112" i="10"/>
  <c r="B25112" i="10"/>
  <c r="D25111" i="10"/>
  <c r="C25111" i="10"/>
  <c r="B25111" i="10"/>
  <c r="D25110" i="10"/>
  <c r="C25110" i="10"/>
  <c r="B25110" i="10"/>
  <c r="D25109" i="10"/>
  <c r="C25109" i="10"/>
  <c r="B25109" i="10"/>
  <c r="D25108" i="10"/>
  <c r="C25108" i="10"/>
  <c r="B25108" i="10"/>
  <c r="D25107" i="10"/>
  <c r="C25107" i="10"/>
  <c r="B25107" i="10"/>
  <c r="D25106" i="10"/>
  <c r="C25106" i="10"/>
  <c r="B25106" i="10"/>
  <c r="D25105" i="10"/>
  <c r="C25105" i="10"/>
  <c r="B25105" i="10"/>
  <c r="D25104" i="10"/>
  <c r="C25104" i="10"/>
  <c r="B25104" i="10"/>
  <c r="D25103" i="10"/>
  <c r="C25103" i="10"/>
  <c r="B25103" i="10"/>
  <c r="D25102" i="10"/>
  <c r="C25102" i="10"/>
  <c r="B25102" i="10"/>
  <c r="D25101" i="10"/>
  <c r="C25101" i="10"/>
  <c r="B25101" i="10"/>
  <c r="D25100" i="10"/>
  <c r="C25100" i="10"/>
  <c r="B25100" i="10"/>
  <c r="D25099" i="10"/>
  <c r="C25099" i="10"/>
  <c r="B25099" i="10"/>
  <c r="D25098" i="10"/>
  <c r="C25098" i="10"/>
  <c r="B25098" i="10"/>
  <c r="D25097" i="10"/>
  <c r="C25097" i="10"/>
  <c r="B25097" i="10"/>
  <c r="D25096" i="10"/>
  <c r="C25096" i="10"/>
  <c r="B25096" i="10"/>
  <c r="D25095" i="10"/>
  <c r="C25095" i="10"/>
  <c r="B25095" i="10"/>
  <c r="D25094" i="10"/>
  <c r="C25094" i="10"/>
  <c r="B25094" i="10"/>
  <c r="D25093" i="10"/>
  <c r="C25093" i="10"/>
  <c r="B25093" i="10"/>
  <c r="D25092" i="10"/>
  <c r="C25092" i="10"/>
  <c r="B25092" i="10"/>
  <c r="D25091" i="10"/>
  <c r="C25091" i="10"/>
  <c r="B25091" i="10"/>
  <c r="D25090" i="10"/>
  <c r="C25090" i="10"/>
  <c r="B25090" i="10"/>
  <c r="D25089" i="10"/>
  <c r="C25089" i="10"/>
  <c r="B25089" i="10"/>
  <c r="D25088" i="10"/>
  <c r="C25088" i="10"/>
  <c r="B25088" i="10"/>
  <c r="D25087" i="10"/>
  <c r="C25087" i="10"/>
  <c r="B25087" i="10"/>
  <c r="D25086" i="10"/>
  <c r="C25086" i="10"/>
  <c r="B25086" i="10"/>
  <c r="D25085" i="10"/>
  <c r="C25085" i="10"/>
  <c r="B25085" i="10"/>
  <c r="D25084" i="10"/>
  <c r="C25084" i="10"/>
  <c r="B25084" i="10"/>
  <c r="D25083" i="10"/>
  <c r="C25083" i="10"/>
  <c r="B25083" i="10"/>
  <c r="D25082" i="10"/>
  <c r="C25082" i="10"/>
  <c r="B25082" i="10"/>
  <c r="D25081" i="10"/>
  <c r="C25081" i="10"/>
  <c r="B25081" i="10"/>
  <c r="D25080" i="10"/>
  <c r="C25080" i="10"/>
  <c r="B25080" i="10"/>
  <c r="D25079" i="10"/>
  <c r="C25079" i="10"/>
  <c r="B25079" i="10"/>
  <c r="D25078" i="10"/>
  <c r="C25078" i="10"/>
  <c r="B25078" i="10"/>
  <c r="D25077" i="10"/>
  <c r="C25077" i="10"/>
  <c r="B25077" i="10"/>
  <c r="D25076" i="10"/>
  <c r="C25076" i="10"/>
  <c r="B25076" i="10"/>
  <c r="D25075" i="10"/>
  <c r="C25075" i="10"/>
  <c r="B25075" i="10"/>
  <c r="D25074" i="10"/>
  <c r="C25074" i="10"/>
  <c r="B25074" i="10"/>
  <c r="D25073" i="10"/>
  <c r="C25073" i="10"/>
  <c r="B25073" i="10"/>
  <c r="D25072" i="10"/>
  <c r="C25072" i="10"/>
  <c r="B25072" i="10"/>
  <c r="D25071" i="10"/>
  <c r="C25071" i="10"/>
  <c r="B25071" i="10"/>
  <c r="D25070" i="10"/>
  <c r="C25070" i="10"/>
  <c r="B25070" i="10"/>
  <c r="D25069" i="10"/>
  <c r="C25069" i="10"/>
  <c r="B25069" i="10"/>
  <c r="D25068" i="10"/>
  <c r="C25068" i="10"/>
  <c r="B25068" i="10"/>
  <c r="D25067" i="10"/>
  <c r="C25067" i="10"/>
  <c r="B25067" i="10"/>
  <c r="D25066" i="10"/>
  <c r="C25066" i="10"/>
  <c r="B25066" i="10"/>
  <c r="D25065" i="10"/>
  <c r="C25065" i="10"/>
  <c r="B25065" i="10"/>
  <c r="D25064" i="10"/>
  <c r="C25064" i="10"/>
  <c r="B25064" i="10"/>
  <c r="D25063" i="10"/>
  <c r="C25063" i="10"/>
  <c r="B25063" i="10"/>
  <c r="D25062" i="10"/>
  <c r="C25062" i="10"/>
  <c r="B25062" i="10"/>
  <c r="D25061" i="10"/>
  <c r="C25061" i="10"/>
  <c r="B25061" i="10"/>
  <c r="D25060" i="10"/>
  <c r="C25060" i="10"/>
  <c r="B25060" i="10"/>
  <c r="D25059" i="10"/>
  <c r="C25059" i="10"/>
  <c r="B25059" i="10"/>
  <c r="D25058" i="10"/>
  <c r="C25058" i="10"/>
  <c r="B25058" i="10"/>
  <c r="D25057" i="10"/>
  <c r="C25057" i="10"/>
  <c r="B25057" i="10"/>
  <c r="D25056" i="10"/>
  <c r="C25056" i="10"/>
  <c r="B25056" i="10"/>
  <c r="D25055" i="10"/>
  <c r="C25055" i="10"/>
  <c r="B25055" i="10"/>
  <c r="D25054" i="10"/>
  <c r="C25054" i="10"/>
  <c r="B25054" i="10"/>
  <c r="D25053" i="10"/>
  <c r="C25053" i="10"/>
  <c r="B25053" i="10"/>
  <c r="D25052" i="10"/>
  <c r="C25052" i="10"/>
  <c r="B25052" i="10"/>
  <c r="D25051" i="10"/>
  <c r="C25051" i="10"/>
  <c r="B25051" i="10"/>
  <c r="D25050" i="10"/>
  <c r="C25050" i="10"/>
  <c r="B25050" i="10"/>
  <c r="D25049" i="10"/>
  <c r="C25049" i="10"/>
  <c r="B25049" i="10"/>
  <c r="D25048" i="10"/>
  <c r="C25048" i="10"/>
  <c r="B25048" i="10"/>
  <c r="D25047" i="10"/>
  <c r="C25047" i="10"/>
  <c r="B25047" i="10"/>
  <c r="D25046" i="10"/>
  <c r="C25046" i="10"/>
  <c r="B25046" i="10"/>
  <c r="D25045" i="10"/>
  <c r="C25045" i="10"/>
  <c r="B25045" i="10"/>
  <c r="D25044" i="10"/>
  <c r="C25044" i="10"/>
  <c r="B25044" i="10"/>
  <c r="D25043" i="10"/>
  <c r="C25043" i="10"/>
  <c r="B25043" i="10"/>
  <c r="D25042" i="10"/>
  <c r="C25042" i="10"/>
  <c r="B25042" i="10"/>
  <c r="D25041" i="10"/>
  <c r="C25041" i="10"/>
  <c r="B25041" i="10"/>
  <c r="D25040" i="10"/>
  <c r="C25040" i="10"/>
  <c r="B25040" i="10"/>
  <c r="D25039" i="10"/>
  <c r="C25039" i="10"/>
  <c r="B25039" i="10"/>
  <c r="D25038" i="10"/>
  <c r="C25038" i="10"/>
  <c r="B25038" i="10"/>
  <c r="D25037" i="10"/>
  <c r="C25037" i="10"/>
  <c r="B25037" i="10"/>
  <c r="D25036" i="10"/>
  <c r="C25036" i="10"/>
  <c r="B25036" i="10"/>
  <c r="D25035" i="10"/>
  <c r="C25035" i="10"/>
  <c r="B25035" i="10"/>
  <c r="D25034" i="10"/>
  <c r="C25034" i="10"/>
  <c r="B25034" i="10"/>
  <c r="D25033" i="10"/>
  <c r="C25033" i="10"/>
  <c r="B25033" i="10"/>
  <c r="D25032" i="10"/>
  <c r="C25032" i="10"/>
  <c r="B25032" i="10"/>
  <c r="D25031" i="10"/>
  <c r="C25031" i="10"/>
  <c r="B25031" i="10"/>
  <c r="D25030" i="10"/>
  <c r="C25030" i="10"/>
  <c r="B25030" i="10"/>
  <c r="D25029" i="10"/>
  <c r="C25029" i="10"/>
  <c r="B25029" i="10"/>
  <c r="D25028" i="10"/>
  <c r="C25028" i="10"/>
  <c r="B25028" i="10"/>
  <c r="D25027" i="10"/>
  <c r="C25027" i="10"/>
  <c r="B25027" i="10"/>
  <c r="D25026" i="10"/>
  <c r="C25026" i="10"/>
  <c r="B25026" i="10"/>
  <c r="D25025" i="10"/>
  <c r="C25025" i="10"/>
  <c r="B25025" i="10"/>
  <c r="D25024" i="10"/>
  <c r="C25024" i="10"/>
  <c r="B25024" i="10"/>
  <c r="D25023" i="10"/>
  <c r="C25023" i="10"/>
  <c r="B25023" i="10"/>
  <c r="D25022" i="10"/>
  <c r="C25022" i="10"/>
  <c r="B25022" i="10"/>
  <c r="D25021" i="10"/>
  <c r="C25021" i="10"/>
  <c r="B25021" i="10"/>
  <c r="D25020" i="10"/>
  <c r="C25020" i="10"/>
  <c r="B25020" i="10"/>
  <c r="D25019" i="10"/>
  <c r="C25019" i="10"/>
  <c r="B25019" i="10"/>
  <c r="D25018" i="10"/>
  <c r="C25018" i="10"/>
  <c r="B25018" i="10"/>
  <c r="D25017" i="10"/>
  <c r="C25017" i="10"/>
  <c r="B25017" i="10"/>
  <c r="D25016" i="10"/>
  <c r="C25016" i="10"/>
  <c r="B25016" i="10"/>
  <c r="D25015" i="10"/>
  <c r="C25015" i="10"/>
  <c r="B25015" i="10"/>
  <c r="D25014" i="10"/>
  <c r="C25014" i="10"/>
  <c r="B25014" i="10"/>
  <c r="D25013" i="10"/>
  <c r="C25013" i="10"/>
  <c r="B25013" i="10"/>
  <c r="D25012" i="10"/>
  <c r="C25012" i="10"/>
  <c r="B25012" i="10"/>
  <c r="D25011" i="10"/>
  <c r="C25011" i="10"/>
  <c r="B25011" i="10"/>
  <c r="D25010" i="10"/>
  <c r="C25010" i="10"/>
  <c r="B25010" i="10"/>
  <c r="D25009" i="10"/>
  <c r="C25009" i="10"/>
  <c r="B25009" i="10"/>
  <c r="D25008" i="10"/>
  <c r="C25008" i="10"/>
  <c r="B25008" i="10"/>
  <c r="D25007" i="10"/>
  <c r="C25007" i="10"/>
  <c r="B25007" i="10"/>
  <c r="D25006" i="10"/>
  <c r="C25006" i="10"/>
  <c r="B25006" i="10"/>
  <c r="D25005" i="10"/>
  <c r="C25005" i="10"/>
  <c r="B25005" i="10"/>
  <c r="D25004" i="10"/>
  <c r="C25004" i="10"/>
  <c r="B25004" i="10"/>
  <c r="D25003" i="10"/>
  <c r="C25003" i="10"/>
  <c r="B25003" i="10"/>
  <c r="D25002" i="10"/>
  <c r="C25002" i="10"/>
  <c r="B25002" i="10"/>
  <c r="D25001" i="10"/>
  <c r="C25001" i="10"/>
  <c r="B25001" i="10"/>
  <c r="D25000" i="10"/>
  <c r="C25000" i="10"/>
  <c r="B25000" i="10"/>
  <c r="D24999" i="10"/>
  <c r="C24999" i="10"/>
  <c r="B24999" i="10"/>
  <c r="D24998" i="10"/>
  <c r="C24998" i="10"/>
  <c r="B24998" i="10"/>
  <c r="D24997" i="10"/>
  <c r="C24997" i="10"/>
  <c r="B24997" i="10"/>
  <c r="D24996" i="10"/>
  <c r="C24996" i="10"/>
  <c r="B24996" i="10"/>
  <c r="D24995" i="10"/>
  <c r="C24995" i="10"/>
  <c r="B24995" i="10"/>
  <c r="D24994" i="10"/>
  <c r="C24994" i="10"/>
  <c r="B24994" i="10"/>
  <c r="D24993" i="10"/>
  <c r="C24993" i="10"/>
  <c r="B24993" i="10"/>
  <c r="D24992" i="10"/>
  <c r="C24992" i="10"/>
  <c r="B24992" i="10"/>
  <c r="D24991" i="10"/>
  <c r="C24991" i="10"/>
  <c r="B24991" i="10"/>
  <c r="D24990" i="10"/>
  <c r="C24990" i="10"/>
  <c r="B24990" i="10"/>
  <c r="D24989" i="10"/>
  <c r="C24989" i="10"/>
  <c r="B24989" i="10"/>
  <c r="D24988" i="10"/>
  <c r="C24988" i="10"/>
  <c r="B24988" i="10"/>
  <c r="D24987" i="10"/>
  <c r="C24987" i="10"/>
  <c r="B24987" i="10"/>
  <c r="D24986" i="10"/>
  <c r="C24986" i="10"/>
  <c r="B24986" i="10"/>
  <c r="D24985" i="10"/>
  <c r="C24985" i="10"/>
  <c r="B24985" i="10"/>
  <c r="D24984" i="10"/>
  <c r="C24984" i="10"/>
  <c r="B24984" i="10"/>
  <c r="D24983" i="10"/>
  <c r="C24983" i="10"/>
  <c r="B24983" i="10"/>
  <c r="D24982" i="10"/>
  <c r="C24982" i="10"/>
  <c r="B24982" i="10"/>
  <c r="D24981" i="10"/>
  <c r="C24981" i="10"/>
  <c r="B24981" i="10"/>
  <c r="D24980" i="10"/>
  <c r="C24980" i="10"/>
  <c r="B24980" i="10"/>
  <c r="D24979" i="10"/>
  <c r="C24979" i="10"/>
  <c r="B24979" i="10"/>
  <c r="D24978" i="10"/>
  <c r="C24978" i="10"/>
  <c r="B24978" i="10"/>
  <c r="D24977" i="10"/>
  <c r="C24977" i="10"/>
  <c r="B24977" i="10"/>
  <c r="D24976" i="10"/>
  <c r="C24976" i="10"/>
  <c r="B24976" i="10"/>
  <c r="D24975" i="10"/>
  <c r="C24975" i="10"/>
  <c r="B24975" i="10"/>
  <c r="D24974" i="10"/>
  <c r="C24974" i="10"/>
  <c r="B24974" i="10"/>
  <c r="D24973" i="10"/>
  <c r="C24973" i="10"/>
  <c r="B24973" i="10"/>
  <c r="D24972" i="10"/>
  <c r="C24972" i="10"/>
  <c r="B24972" i="10"/>
  <c r="D24971" i="10"/>
  <c r="C24971" i="10"/>
  <c r="B24971" i="10"/>
  <c r="D24970" i="10"/>
  <c r="C24970" i="10"/>
  <c r="B24970" i="10"/>
  <c r="D24969" i="10"/>
  <c r="C24969" i="10"/>
  <c r="B24969" i="10"/>
  <c r="D24968" i="10"/>
  <c r="C24968" i="10"/>
  <c r="B24968" i="10"/>
  <c r="D24967" i="10"/>
  <c r="C24967" i="10"/>
  <c r="B24967" i="10"/>
  <c r="D24966" i="10"/>
  <c r="C24966" i="10"/>
  <c r="B24966" i="10"/>
  <c r="D24965" i="10"/>
  <c r="C24965" i="10"/>
  <c r="B24965" i="10"/>
  <c r="D24964" i="10"/>
  <c r="C24964" i="10"/>
  <c r="B24964" i="10"/>
  <c r="D24963" i="10"/>
  <c r="C24963" i="10"/>
  <c r="B24963" i="10"/>
  <c r="D24962" i="10"/>
  <c r="C24962" i="10"/>
  <c r="B24962" i="10"/>
  <c r="D24961" i="10"/>
  <c r="C24961" i="10"/>
  <c r="B24961" i="10"/>
  <c r="D24960" i="10"/>
  <c r="C24960" i="10"/>
  <c r="B24960" i="10"/>
  <c r="D24959" i="10"/>
  <c r="C24959" i="10"/>
  <c r="B24959" i="10"/>
  <c r="D24958" i="10"/>
  <c r="C24958" i="10"/>
  <c r="B24958" i="10"/>
  <c r="D24957" i="10"/>
  <c r="C24957" i="10"/>
  <c r="B24957" i="10"/>
  <c r="D24956" i="10"/>
  <c r="C24956" i="10"/>
  <c r="B24956" i="10"/>
  <c r="D24955" i="10"/>
  <c r="C24955" i="10"/>
  <c r="B24955" i="10"/>
  <c r="D24954" i="10"/>
  <c r="C24954" i="10"/>
  <c r="B24954" i="10"/>
  <c r="D24953" i="10"/>
  <c r="C24953" i="10"/>
  <c r="B24953" i="10"/>
  <c r="D24952" i="10"/>
  <c r="C24952" i="10"/>
  <c r="B24952" i="10"/>
  <c r="D24951" i="10"/>
  <c r="C24951" i="10"/>
  <c r="B24951" i="10"/>
  <c r="D24950" i="10"/>
  <c r="C24950" i="10"/>
  <c r="B24950" i="10"/>
  <c r="D24949" i="10"/>
  <c r="C24949" i="10"/>
  <c r="B24949" i="10"/>
  <c r="D24948" i="10"/>
  <c r="C24948" i="10"/>
  <c r="B24948" i="10"/>
  <c r="D24947" i="10"/>
  <c r="C24947" i="10"/>
  <c r="B24947" i="10"/>
  <c r="D24946" i="10"/>
  <c r="C24946" i="10"/>
  <c r="B24946" i="10"/>
  <c r="D24945" i="10"/>
  <c r="C24945" i="10"/>
  <c r="B24945" i="10"/>
  <c r="D24944" i="10"/>
  <c r="C24944" i="10"/>
  <c r="B24944" i="10"/>
  <c r="D24943" i="10"/>
  <c r="C24943" i="10"/>
  <c r="B24943" i="10"/>
  <c r="D24942" i="10"/>
  <c r="C24942" i="10"/>
  <c r="B24942" i="10"/>
  <c r="D24941" i="10"/>
  <c r="C24941" i="10"/>
  <c r="B24941" i="10"/>
  <c r="D24940" i="10"/>
  <c r="C24940" i="10"/>
  <c r="B24940" i="10"/>
  <c r="D24939" i="10"/>
  <c r="C24939" i="10"/>
  <c r="B24939" i="10"/>
  <c r="D24938" i="10"/>
  <c r="C24938" i="10"/>
  <c r="B24938" i="10"/>
  <c r="D24937" i="10"/>
  <c r="C24937" i="10"/>
  <c r="B24937" i="10"/>
  <c r="D24936" i="10"/>
  <c r="C24936" i="10"/>
  <c r="B24936" i="10"/>
  <c r="D24935" i="10"/>
  <c r="C24935" i="10"/>
  <c r="B24935" i="10"/>
  <c r="D24934" i="10"/>
  <c r="C24934" i="10"/>
  <c r="B24934" i="10"/>
  <c r="D24933" i="10"/>
  <c r="C24933" i="10"/>
  <c r="B24933" i="10"/>
  <c r="D24932" i="10"/>
  <c r="C24932" i="10"/>
  <c r="B24932" i="10"/>
  <c r="D24931" i="10"/>
  <c r="C24931" i="10"/>
  <c r="B24931" i="10"/>
  <c r="D24930" i="10"/>
  <c r="C24930" i="10"/>
  <c r="B24930" i="10"/>
  <c r="D24929" i="10"/>
  <c r="C24929" i="10"/>
  <c r="B24929" i="10"/>
  <c r="D24928" i="10"/>
  <c r="C24928" i="10"/>
  <c r="B24928" i="10"/>
  <c r="D24927" i="10"/>
  <c r="C24927" i="10"/>
  <c r="B24927" i="10"/>
  <c r="D24926" i="10"/>
  <c r="C24926" i="10"/>
  <c r="B24926" i="10"/>
  <c r="D24925" i="10"/>
  <c r="C24925" i="10"/>
  <c r="B24925" i="10"/>
  <c r="D24924" i="10"/>
  <c r="C24924" i="10"/>
  <c r="B24924" i="10"/>
  <c r="D24923" i="10"/>
  <c r="C24923" i="10"/>
  <c r="B24923" i="10"/>
  <c r="D24922" i="10"/>
  <c r="C24922" i="10"/>
  <c r="B24922" i="10"/>
  <c r="D24921" i="10"/>
  <c r="C24921" i="10"/>
  <c r="B24921" i="10"/>
  <c r="D24920" i="10"/>
  <c r="C24920" i="10"/>
  <c r="B24920" i="10"/>
  <c r="D24919" i="10"/>
  <c r="C24919" i="10"/>
  <c r="B24919" i="10"/>
  <c r="D24918" i="10"/>
  <c r="C24918" i="10"/>
  <c r="B24918" i="10"/>
  <c r="D24917" i="10"/>
  <c r="C24917" i="10"/>
  <c r="B24917" i="10"/>
  <c r="D24916" i="10"/>
  <c r="C24916" i="10"/>
  <c r="B24916" i="10"/>
  <c r="D24915" i="10"/>
  <c r="C24915" i="10"/>
  <c r="B24915" i="10"/>
  <c r="D24914" i="10"/>
  <c r="C24914" i="10"/>
  <c r="B24914" i="10"/>
  <c r="D24913" i="10"/>
  <c r="C24913" i="10"/>
  <c r="B24913" i="10"/>
  <c r="D24912" i="10"/>
  <c r="C24912" i="10"/>
  <c r="B24912" i="10"/>
  <c r="D24911" i="10"/>
  <c r="C24911" i="10"/>
  <c r="B24911" i="10"/>
  <c r="D24910" i="10"/>
  <c r="C24910" i="10"/>
  <c r="B24910" i="10"/>
  <c r="D24909" i="10"/>
  <c r="C24909" i="10"/>
  <c r="B24909" i="10"/>
  <c r="D24908" i="10"/>
  <c r="C24908" i="10"/>
  <c r="B24908" i="10"/>
  <c r="D24907" i="10"/>
  <c r="C24907" i="10"/>
  <c r="B24907" i="10"/>
  <c r="D24906" i="10"/>
  <c r="C24906" i="10"/>
  <c r="B24906" i="10"/>
  <c r="D24905" i="10"/>
  <c r="C24905" i="10"/>
  <c r="B24905" i="10"/>
  <c r="D24904" i="10"/>
  <c r="C24904" i="10"/>
  <c r="B24904" i="10"/>
  <c r="D24903" i="10"/>
  <c r="C24903" i="10"/>
  <c r="B24903" i="10"/>
  <c r="D24902" i="10"/>
  <c r="C24902" i="10"/>
  <c r="B24902" i="10"/>
  <c r="D24901" i="10"/>
  <c r="C24901" i="10"/>
  <c r="B24901" i="10"/>
  <c r="D24900" i="10"/>
  <c r="C24900" i="10"/>
  <c r="B24900" i="10"/>
  <c r="D24899" i="10"/>
  <c r="C24899" i="10"/>
  <c r="B24899" i="10"/>
  <c r="D24898" i="10"/>
  <c r="C24898" i="10"/>
  <c r="B24898" i="10"/>
  <c r="D24897" i="10"/>
  <c r="C24897" i="10"/>
  <c r="B24897" i="10"/>
  <c r="D24896" i="10"/>
  <c r="C24896" i="10"/>
  <c r="B24896" i="10"/>
  <c r="D24895" i="10"/>
  <c r="C24895" i="10"/>
  <c r="B24895" i="10"/>
  <c r="D24894" i="10"/>
  <c r="C24894" i="10"/>
  <c r="B24894" i="10"/>
  <c r="D24893" i="10"/>
  <c r="C24893" i="10"/>
  <c r="B24893" i="10"/>
  <c r="D24892" i="10"/>
  <c r="C24892" i="10"/>
  <c r="B24892" i="10"/>
  <c r="D24891" i="10"/>
  <c r="C24891" i="10"/>
  <c r="B24891" i="10"/>
  <c r="D24890" i="10"/>
  <c r="C24890" i="10"/>
  <c r="B24890" i="10"/>
  <c r="D24889" i="10"/>
  <c r="C24889" i="10"/>
  <c r="B24889" i="10"/>
  <c r="D24888" i="10"/>
  <c r="C24888" i="10"/>
  <c r="B24888" i="10"/>
  <c r="D24887" i="10"/>
  <c r="C24887" i="10"/>
  <c r="B24887" i="10"/>
  <c r="D24886" i="10"/>
  <c r="C24886" i="10"/>
  <c r="B24886" i="10"/>
  <c r="D24885" i="10"/>
  <c r="C24885" i="10"/>
  <c r="B24885" i="10"/>
  <c r="D24884" i="10"/>
  <c r="C24884" i="10"/>
  <c r="B24884" i="10"/>
  <c r="D24883" i="10"/>
  <c r="C24883" i="10"/>
  <c r="B24883" i="10"/>
  <c r="D24882" i="10"/>
  <c r="C24882" i="10"/>
  <c r="B24882" i="10"/>
  <c r="D24881" i="10"/>
  <c r="C24881" i="10"/>
  <c r="B24881" i="10"/>
  <c r="D24880" i="10"/>
  <c r="C24880" i="10"/>
  <c r="B24880" i="10"/>
  <c r="D24879" i="10"/>
  <c r="C24879" i="10"/>
  <c r="B24879" i="10"/>
  <c r="D24878" i="10"/>
  <c r="C24878" i="10"/>
  <c r="B24878" i="10"/>
  <c r="D24877" i="10"/>
  <c r="C24877" i="10"/>
  <c r="B24877" i="10"/>
  <c r="D24876" i="10"/>
  <c r="C24876" i="10"/>
  <c r="B24876" i="10"/>
  <c r="D24875" i="10"/>
  <c r="C24875" i="10"/>
  <c r="B24875" i="10"/>
  <c r="D24874" i="10"/>
  <c r="C24874" i="10"/>
  <c r="B24874" i="10"/>
  <c r="D24873" i="10"/>
  <c r="C24873" i="10"/>
  <c r="B24873" i="10"/>
  <c r="D24872" i="10"/>
  <c r="C24872" i="10"/>
  <c r="B24872" i="10"/>
  <c r="D24871" i="10"/>
  <c r="C24871" i="10"/>
  <c r="B24871" i="10"/>
  <c r="D24870" i="10"/>
  <c r="C24870" i="10"/>
  <c r="B24870" i="10"/>
  <c r="D24869" i="10"/>
  <c r="C24869" i="10"/>
  <c r="B24869" i="10"/>
  <c r="D24868" i="10"/>
  <c r="C24868" i="10"/>
  <c r="B24868" i="10"/>
  <c r="D24867" i="10"/>
  <c r="C24867" i="10"/>
  <c r="B24867" i="10"/>
  <c r="D24866" i="10"/>
  <c r="C24866" i="10"/>
  <c r="B24866" i="10"/>
  <c r="D24865" i="10"/>
  <c r="C24865" i="10"/>
  <c r="B24865" i="10"/>
  <c r="D24864" i="10"/>
  <c r="C24864" i="10"/>
  <c r="B24864" i="10"/>
  <c r="D24863" i="10"/>
  <c r="C24863" i="10"/>
  <c r="B24863" i="10"/>
  <c r="D24862" i="10"/>
  <c r="C24862" i="10"/>
  <c r="B24862" i="10"/>
  <c r="D24861" i="10"/>
  <c r="C24861" i="10"/>
  <c r="B24861" i="10"/>
  <c r="D24860" i="10"/>
  <c r="C24860" i="10"/>
  <c r="B24860" i="10"/>
  <c r="D24859" i="10"/>
  <c r="C24859" i="10"/>
  <c r="B24859" i="10"/>
  <c r="D24858" i="10"/>
  <c r="C24858" i="10"/>
  <c r="B24858" i="10"/>
  <c r="D24857" i="10"/>
  <c r="C24857" i="10"/>
  <c r="B24857" i="10"/>
  <c r="D24856" i="10"/>
  <c r="C24856" i="10"/>
  <c r="B24856" i="10"/>
  <c r="D24855" i="10"/>
  <c r="C24855" i="10"/>
  <c r="B24855" i="10"/>
  <c r="D24854" i="10"/>
  <c r="C24854" i="10"/>
  <c r="B24854" i="10"/>
  <c r="D24853" i="10"/>
  <c r="C24853" i="10"/>
  <c r="B24853" i="10"/>
  <c r="D24852" i="10"/>
  <c r="C24852" i="10"/>
  <c r="B24852" i="10"/>
  <c r="D24851" i="10"/>
  <c r="C24851" i="10"/>
  <c r="B24851" i="10"/>
  <c r="D24850" i="10"/>
  <c r="C24850" i="10"/>
  <c r="B24850" i="10"/>
  <c r="D24849" i="10"/>
  <c r="C24849" i="10"/>
  <c r="B24849" i="10"/>
  <c r="D24848" i="10"/>
  <c r="C24848" i="10"/>
  <c r="B24848" i="10"/>
  <c r="D24847" i="10"/>
  <c r="C24847" i="10"/>
  <c r="B24847" i="10"/>
  <c r="D24846" i="10"/>
  <c r="C24846" i="10"/>
  <c r="B24846" i="10"/>
  <c r="D24845" i="10"/>
  <c r="C24845" i="10"/>
  <c r="B24845" i="10"/>
  <c r="D24844" i="10"/>
  <c r="C24844" i="10"/>
  <c r="B24844" i="10"/>
  <c r="D24843" i="10"/>
  <c r="C24843" i="10"/>
  <c r="B24843" i="10"/>
  <c r="D24842" i="10"/>
  <c r="C24842" i="10"/>
  <c r="B24842" i="10"/>
  <c r="D24841" i="10"/>
  <c r="C24841" i="10"/>
  <c r="B24841" i="10"/>
  <c r="D24840" i="10"/>
  <c r="C24840" i="10"/>
  <c r="B24840" i="10"/>
  <c r="D24839" i="10"/>
  <c r="C24839" i="10"/>
  <c r="B24839" i="10"/>
  <c r="D24838" i="10"/>
  <c r="C24838" i="10"/>
  <c r="B24838" i="10"/>
  <c r="D24837" i="10"/>
  <c r="C24837" i="10"/>
  <c r="B24837" i="10"/>
  <c r="D24836" i="10"/>
  <c r="C24836" i="10"/>
  <c r="B24836" i="10"/>
  <c r="D24835" i="10"/>
  <c r="C24835" i="10"/>
  <c r="B24835" i="10"/>
  <c r="D24834" i="10"/>
  <c r="C24834" i="10"/>
  <c r="B24834" i="10"/>
  <c r="D24833" i="10"/>
  <c r="C24833" i="10"/>
  <c r="B24833" i="10"/>
  <c r="D24832" i="10"/>
  <c r="C24832" i="10"/>
  <c r="B24832" i="10"/>
  <c r="D24831" i="10"/>
  <c r="C24831" i="10"/>
  <c r="B24831" i="10"/>
  <c r="D24830" i="10"/>
  <c r="C24830" i="10"/>
  <c r="B24830" i="10"/>
  <c r="D24829" i="10"/>
  <c r="C24829" i="10"/>
  <c r="B24829" i="10"/>
  <c r="D24828" i="10"/>
  <c r="C24828" i="10"/>
  <c r="B24828" i="10"/>
  <c r="D24827" i="10"/>
  <c r="C24827" i="10"/>
  <c r="B24827" i="10"/>
  <c r="D24826" i="10"/>
  <c r="C24826" i="10"/>
  <c r="B24826" i="10"/>
  <c r="D24825" i="10"/>
  <c r="C24825" i="10"/>
  <c r="B24825" i="10"/>
  <c r="D24824" i="10"/>
  <c r="C24824" i="10"/>
  <c r="B24824" i="10"/>
  <c r="D24823" i="10"/>
  <c r="C24823" i="10"/>
  <c r="B24823" i="10"/>
  <c r="D24822" i="10"/>
  <c r="C24822" i="10"/>
  <c r="B24822" i="10"/>
  <c r="D24821" i="10"/>
  <c r="C24821" i="10"/>
  <c r="B24821" i="10"/>
  <c r="D24820" i="10"/>
  <c r="C24820" i="10"/>
  <c r="B24820" i="10"/>
  <c r="D24819" i="10"/>
  <c r="C24819" i="10"/>
  <c r="B24819" i="10"/>
  <c r="D24818" i="10"/>
  <c r="C24818" i="10"/>
  <c r="B24818" i="10"/>
  <c r="D24817" i="10"/>
  <c r="C24817" i="10"/>
  <c r="B24817" i="10"/>
  <c r="D24816" i="10"/>
  <c r="C24816" i="10"/>
  <c r="B24816" i="10"/>
  <c r="D24815" i="10"/>
  <c r="C24815" i="10"/>
  <c r="B24815" i="10"/>
  <c r="D24814" i="10"/>
  <c r="C24814" i="10"/>
  <c r="B24814" i="10"/>
  <c r="D24813" i="10"/>
  <c r="C24813" i="10"/>
  <c r="B24813" i="10"/>
  <c r="D24812" i="10"/>
  <c r="C24812" i="10"/>
  <c r="B24812" i="10"/>
  <c r="D24811" i="10"/>
  <c r="C24811" i="10"/>
  <c r="B24811" i="10"/>
  <c r="D24810" i="10"/>
  <c r="C24810" i="10"/>
  <c r="B24810" i="10"/>
  <c r="D24809" i="10"/>
  <c r="C24809" i="10"/>
  <c r="B24809" i="10"/>
  <c r="D24808" i="10"/>
  <c r="C24808" i="10"/>
  <c r="B24808" i="10"/>
  <c r="D24807" i="10"/>
  <c r="C24807" i="10"/>
  <c r="B24807" i="10"/>
  <c r="D24806" i="10"/>
  <c r="C24806" i="10"/>
  <c r="B24806" i="10"/>
  <c r="D24805" i="10"/>
  <c r="C24805" i="10"/>
  <c r="B24805" i="10"/>
  <c r="D24804" i="10"/>
  <c r="C24804" i="10"/>
  <c r="B24804" i="10"/>
  <c r="D24803" i="10"/>
  <c r="C24803" i="10"/>
  <c r="B24803" i="10"/>
  <c r="D24802" i="10"/>
  <c r="C24802" i="10"/>
  <c r="B24802" i="10"/>
  <c r="D24801" i="10"/>
  <c r="C24801" i="10"/>
  <c r="B24801" i="10"/>
  <c r="D24800" i="10"/>
  <c r="C24800" i="10"/>
  <c r="B24800" i="10"/>
  <c r="D24799" i="10"/>
  <c r="C24799" i="10"/>
  <c r="B24799" i="10"/>
  <c r="D24798" i="10"/>
  <c r="C24798" i="10"/>
  <c r="B24798" i="10"/>
  <c r="D24797" i="10"/>
  <c r="C24797" i="10"/>
  <c r="B24797" i="10"/>
  <c r="D24796" i="10"/>
  <c r="C24796" i="10"/>
  <c r="B24796" i="10"/>
  <c r="D24795" i="10"/>
  <c r="C24795" i="10"/>
  <c r="B24795" i="10"/>
  <c r="D24794" i="10"/>
  <c r="C24794" i="10"/>
  <c r="B24794" i="10"/>
  <c r="D24793" i="10"/>
  <c r="C24793" i="10"/>
  <c r="B24793" i="10"/>
  <c r="D24792" i="10"/>
  <c r="C24792" i="10"/>
  <c r="B24792" i="10"/>
  <c r="D24791" i="10"/>
  <c r="C24791" i="10"/>
  <c r="B24791" i="10"/>
  <c r="D24790" i="10"/>
  <c r="C24790" i="10"/>
  <c r="B24790" i="10"/>
  <c r="D24789" i="10"/>
  <c r="C24789" i="10"/>
  <c r="B24789" i="10"/>
  <c r="D24788" i="10"/>
  <c r="C24788" i="10"/>
  <c r="B24788" i="10"/>
  <c r="D24787" i="10"/>
  <c r="C24787" i="10"/>
  <c r="B24787" i="10"/>
  <c r="D24786" i="10"/>
  <c r="C24786" i="10"/>
  <c r="B24786" i="10"/>
  <c r="D24785" i="10"/>
  <c r="C24785" i="10"/>
  <c r="B24785" i="10"/>
  <c r="D24784" i="10"/>
  <c r="C24784" i="10"/>
  <c r="B24784" i="10"/>
  <c r="D24783" i="10"/>
  <c r="C24783" i="10"/>
  <c r="B24783" i="10"/>
  <c r="D24782" i="10"/>
  <c r="C24782" i="10"/>
  <c r="B24782" i="10"/>
  <c r="D24781" i="10"/>
  <c r="C24781" i="10"/>
  <c r="B24781" i="10"/>
  <c r="D24780" i="10"/>
  <c r="C24780" i="10"/>
  <c r="B24780" i="10"/>
  <c r="D24779" i="10"/>
  <c r="C24779" i="10"/>
  <c r="B24779" i="10"/>
  <c r="D24778" i="10"/>
  <c r="C24778" i="10"/>
  <c r="B24778" i="10"/>
  <c r="D24777" i="10"/>
  <c r="C24777" i="10"/>
  <c r="B24777" i="10"/>
  <c r="D24776" i="10"/>
  <c r="C24776" i="10"/>
  <c r="B24776" i="10"/>
  <c r="D24775" i="10"/>
  <c r="C24775" i="10"/>
  <c r="B24775" i="10"/>
  <c r="D24774" i="10"/>
  <c r="C24774" i="10"/>
  <c r="B24774" i="10"/>
  <c r="D24773" i="10"/>
  <c r="C24773" i="10"/>
  <c r="B24773" i="10"/>
  <c r="D24772" i="10"/>
  <c r="C24772" i="10"/>
  <c r="B24772" i="10"/>
  <c r="D24771" i="10"/>
  <c r="C24771" i="10"/>
  <c r="B24771" i="10"/>
  <c r="D24770" i="10"/>
  <c r="C24770" i="10"/>
  <c r="B24770" i="10"/>
  <c r="D24769" i="10"/>
  <c r="C24769" i="10"/>
  <c r="B24769" i="10"/>
  <c r="D24768" i="10"/>
  <c r="C24768" i="10"/>
  <c r="B24768" i="10"/>
  <c r="D24767" i="10"/>
  <c r="C24767" i="10"/>
  <c r="B24767" i="10"/>
  <c r="D24766" i="10"/>
  <c r="C24766" i="10"/>
  <c r="B24766" i="10"/>
  <c r="D24765" i="10"/>
  <c r="C24765" i="10"/>
  <c r="B24765" i="10"/>
  <c r="D24764" i="10"/>
  <c r="C24764" i="10"/>
  <c r="B24764" i="10"/>
  <c r="D24763" i="10"/>
  <c r="C24763" i="10"/>
  <c r="B24763" i="10"/>
  <c r="D24762" i="10"/>
  <c r="C24762" i="10"/>
  <c r="B24762" i="10"/>
  <c r="D24761" i="10"/>
  <c r="C24761" i="10"/>
  <c r="B24761" i="10"/>
  <c r="D24760" i="10"/>
  <c r="C24760" i="10"/>
  <c r="B24760" i="10"/>
  <c r="D24759" i="10"/>
  <c r="C24759" i="10"/>
  <c r="B24759" i="10"/>
  <c r="D24758" i="10"/>
  <c r="C24758" i="10"/>
  <c r="B24758" i="10"/>
  <c r="D24757" i="10"/>
  <c r="C24757" i="10"/>
  <c r="B24757" i="10"/>
  <c r="D24756" i="10"/>
  <c r="C24756" i="10"/>
  <c r="B24756" i="10"/>
  <c r="D24755" i="10"/>
  <c r="C24755" i="10"/>
  <c r="B24755" i="10"/>
  <c r="D24754" i="10"/>
  <c r="C24754" i="10"/>
  <c r="B24754" i="10"/>
  <c r="D24753" i="10"/>
  <c r="C24753" i="10"/>
  <c r="B24753" i="10"/>
  <c r="D24752" i="10"/>
  <c r="C24752" i="10"/>
  <c r="B24752" i="10"/>
  <c r="D24751" i="10"/>
  <c r="C24751" i="10"/>
  <c r="B24751" i="10"/>
  <c r="D24750" i="10"/>
  <c r="C24750" i="10"/>
  <c r="B24750" i="10"/>
  <c r="D24749" i="10"/>
  <c r="C24749" i="10"/>
  <c r="B24749" i="10"/>
  <c r="D24748" i="10"/>
  <c r="C24748" i="10"/>
  <c r="B24748" i="10"/>
  <c r="D24747" i="10"/>
  <c r="C24747" i="10"/>
  <c r="B24747" i="10"/>
  <c r="D24746" i="10"/>
  <c r="C24746" i="10"/>
  <c r="B24746" i="10"/>
  <c r="D24745" i="10"/>
  <c r="C24745" i="10"/>
  <c r="B24745" i="10"/>
  <c r="D24744" i="10"/>
  <c r="C24744" i="10"/>
  <c r="B24744" i="10"/>
  <c r="D24743" i="10"/>
  <c r="C24743" i="10"/>
  <c r="B24743" i="10"/>
  <c r="D24742" i="10"/>
  <c r="C24742" i="10"/>
  <c r="B24742" i="10"/>
  <c r="D24741" i="10"/>
  <c r="C24741" i="10"/>
  <c r="B24741" i="10"/>
  <c r="D24740" i="10"/>
  <c r="C24740" i="10"/>
  <c r="B24740" i="10"/>
  <c r="D24739" i="10"/>
  <c r="C24739" i="10"/>
  <c r="B24739" i="10"/>
  <c r="D24738" i="10"/>
  <c r="C24738" i="10"/>
  <c r="B24738" i="10"/>
  <c r="D24737" i="10"/>
  <c r="C24737" i="10"/>
  <c r="B24737" i="10"/>
  <c r="D24736" i="10"/>
  <c r="C24736" i="10"/>
  <c r="B24736" i="10"/>
  <c r="D24735" i="10"/>
  <c r="C24735" i="10"/>
  <c r="B24735" i="10"/>
  <c r="D24734" i="10"/>
  <c r="C24734" i="10"/>
  <c r="B24734" i="10"/>
  <c r="D24733" i="10"/>
  <c r="C24733" i="10"/>
  <c r="B24733" i="10"/>
  <c r="D24732" i="10"/>
  <c r="C24732" i="10"/>
  <c r="B24732" i="10"/>
  <c r="D24731" i="10"/>
  <c r="C24731" i="10"/>
  <c r="B24731" i="10"/>
  <c r="D24730" i="10"/>
  <c r="C24730" i="10"/>
  <c r="B24730" i="10"/>
  <c r="D24729" i="10"/>
  <c r="C24729" i="10"/>
  <c r="B24729" i="10"/>
  <c r="D24728" i="10"/>
  <c r="C24728" i="10"/>
  <c r="B24728" i="10"/>
  <c r="D24727" i="10"/>
  <c r="C24727" i="10"/>
  <c r="B24727" i="10"/>
  <c r="D24726" i="10"/>
  <c r="C24726" i="10"/>
  <c r="B24726" i="10"/>
  <c r="D24725" i="10"/>
  <c r="C24725" i="10"/>
  <c r="B24725" i="10"/>
  <c r="D24724" i="10"/>
  <c r="C24724" i="10"/>
  <c r="B24724" i="10"/>
  <c r="D24723" i="10"/>
  <c r="C24723" i="10"/>
  <c r="B24723" i="10"/>
  <c r="D24722" i="10"/>
  <c r="C24722" i="10"/>
  <c r="B24722" i="10"/>
  <c r="D24721" i="10"/>
  <c r="C24721" i="10"/>
  <c r="B24721" i="10"/>
  <c r="D24720" i="10"/>
  <c r="C24720" i="10"/>
  <c r="B24720" i="10"/>
  <c r="D24719" i="10"/>
  <c r="C24719" i="10"/>
  <c r="B24719" i="10"/>
  <c r="D24718" i="10"/>
  <c r="C24718" i="10"/>
  <c r="B24718" i="10"/>
  <c r="D24717" i="10"/>
  <c r="C24717" i="10"/>
  <c r="B24717" i="10"/>
  <c r="D24716" i="10"/>
  <c r="C24716" i="10"/>
  <c r="B24716" i="10"/>
  <c r="D24715" i="10"/>
  <c r="C24715" i="10"/>
  <c r="B24715" i="10"/>
  <c r="D24714" i="10"/>
  <c r="C24714" i="10"/>
  <c r="B24714" i="10"/>
  <c r="D24713" i="10"/>
  <c r="C24713" i="10"/>
  <c r="B24713" i="10"/>
  <c r="D24712" i="10"/>
  <c r="C24712" i="10"/>
  <c r="B24712" i="10"/>
  <c r="D24711" i="10"/>
  <c r="C24711" i="10"/>
  <c r="B24711" i="10"/>
  <c r="D24710" i="10"/>
  <c r="C24710" i="10"/>
  <c r="B24710" i="10"/>
  <c r="D24709" i="10"/>
  <c r="C24709" i="10"/>
  <c r="B24709" i="10"/>
  <c r="D24708" i="10"/>
  <c r="C24708" i="10"/>
  <c r="B24708" i="10"/>
  <c r="D24707" i="10"/>
  <c r="C24707" i="10"/>
  <c r="B24707" i="10"/>
  <c r="D24706" i="10"/>
  <c r="C24706" i="10"/>
  <c r="B24706" i="10"/>
  <c r="D24705" i="10"/>
  <c r="C24705" i="10"/>
  <c r="B24705" i="10"/>
  <c r="D24704" i="10"/>
  <c r="C24704" i="10"/>
  <c r="B24704" i="10"/>
  <c r="D24703" i="10"/>
  <c r="C24703" i="10"/>
  <c r="B24703" i="10"/>
  <c r="D24702" i="10"/>
  <c r="C24702" i="10"/>
  <c r="B24702" i="10"/>
  <c r="D24701" i="10"/>
  <c r="C24701" i="10"/>
  <c r="B24701" i="10"/>
  <c r="D24700" i="10"/>
  <c r="C24700" i="10"/>
  <c r="B24700" i="10"/>
  <c r="D24699" i="10"/>
  <c r="C24699" i="10"/>
  <c r="B24699" i="10"/>
  <c r="D24698" i="10"/>
  <c r="C24698" i="10"/>
  <c r="B24698" i="10"/>
  <c r="D24697" i="10"/>
  <c r="C24697" i="10"/>
  <c r="B24697" i="10"/>
  <c r="D24696" i="10"/>
  <c r="C24696" i="10"/>
  <c r="B24696" i="10"/>
  <c r="D24695" i="10"/>
  <c r="C24695" i="10"/>
  <c r="B24695" i="10"/>
  <c r="D24694" i="10"/>
  <c r="C24694" i="10"/>
  <c r="B24694" i="10"/>
  <c r="D24693" i="10"/>
  <c r="C24693" i="10"/>
  <c r="B24693" i="10"/>
  <c r="D24692" i="10"/>
  <c r="C24692" i="10"/>
  <c r="B24692" i="10"/>
  <c r="D24691" i="10"/>
  <c r="C24691" i="10"/>
  <c r="B24691" i="10"/>
  <c r="D24690" i="10"/>
  <c r="C24690" i="10"/>
  <c r="B24690" i="10"/>
  <c r="D24689" i="10"/>
  <c r="C24689" i="10"/>
  <c r="B24689" i="10"/>
  <c r="D24688" i="10"/>
  <c r="C24688" i="10"/>
  <c r="B24688" i="10"/>
  <c r="D24687" i="10"/>
  <c r="C24687" i="10"/>
  <c r="B24687" i="10"/>
  <c r="D24686" i="10"/>
  <c r="C24686" i="10"/>
  <c r="B24686" i="10"/>
  <c r="D24685" i="10"/>
  <c r="C24685" i="10"/>
  <c r="B24685" i="10"/>
  <c r="D24684" i="10"/>
  <c r="C24684" i="10"/>
  <c r="B24684" i="10"/>
  <c r="D24683" i="10"/>
  <c r="C24683" i="10"/>
  <c r="B24683" i="10"/>
  <c r="D24682" i="10"/>
  <c r="C24682" i="10"/>
  <c r="B24682" i="10"/>
  <c r="D24681" i="10"/>
  <c r="C24681" i="10"/>
  <c r="B24681" i="10"/>
  <c r="D24680" i="10"/>
  <c r="C24680" i="10"/>
  <c r="B24680" i="10"/>
  <c r="D24679" i="10"/>
  <c r="C24679" i="10"/>
  <c r="B24679" i="10"/>
  <c r="D24678" i="10"/>
  <c r="C24678" i="10"/>
  <c r="B24678" i="10"/>
  <c r="D24677" i="10"/>
  <c r="C24677" i="10"/>
  <c r="B24677" i="10"/>
  <c r="D24676" i="10"/>
  <c r="C24676" i="10"/>
  <c r="B24676" i="10"/>
  <c r="D24675" i="10"/>
  <c r="C24675" i="10"/>
  <c r="B24675" i="10"/>
  <c r="D24674" i="10"/>
  <c r="C24674" i="10"/>
  <c r="B24674" i="10"/>
  <c r="D24673" i="10"/>
  <c r="C24673" i="10"/>
  <c r="B24673" i="10"/>
  <c r="D24672" i="10"/>
  <c r="C24672" i="10"/>
  <c r="B24672" i="10"/>
  <c r="D24671" i="10"/>
  <c r="C24671" i="10"/>
  <c r="B24671" i="10"/>
  <c r="D24670" i="10"/>
  <c r="C24670" i="10"/>
  <c r="B24670" i="10"/>
  <c r="D24669" i="10"/>
  <c r="C24669" i="10"/>
  <c r="B24669" i="10"/>
  <c r="D24668" i="10"/>
  <c r="C24668" i="10"/>
  <c r="B24668" i="10"/>
  <c r="D24667" i="10"/>
  <c r="C24667" i="10"/>
  <c r="B24667" i="10"/>
  <c r="D24666" i="10"/>
  <c r="C24666" i="10"/>
  <c r="B24666" i="10"/>
  <c r="D24665" i="10"/>
  <c r="C24665" i="10"/>
  <c r="B24665" i="10"/>
  <c r="D24664" i="10"/>
  <c r="C24664" i="10"/>
  <c r="B24664" i="10"/>
  <c r="D24663" i="10"/>
  <c r="C24663" i="10"/>
  <c r="B24663" i="10"/>
  <c r="D24662" i="10"/>
  <c r="C24662" i="10"/>
  <c r="B24662" i="10"/>
  <c r="D24661" i="10"/>
  <c r="C24661" i="10"/>
  <c r="B24661" i="10"/>
  <c r="D24660" i="10"/>
  <c r="C24660" i="10"/>
  <c r="B24660" i="10"/>
  <c r="D24659" i="10"/>
  <c r="C24659" i="10"/>
  <c r="B24659" i="10"/>
  <c r="D24658" i="10"/>
  <c r="C24658" i="10"/>
  <c r="B24658" i="10"/>
  <c r="D24657" i="10"/>
  <c r="C24657" i="10"/>
  <c r="B24657" i="10"/>
  <c r="D24656" i="10"/>
  <c r="C24656" i="10"/>
  <c r="B24656" i="10"/>
  <c r="D24655" i="10"/>
  <c r="C24655" i="10"/>
  <c r="B24655" i="10"/>
  <c r="D24654" i="10"/>
  <c r="C24654" i="10"/>
  <c r="B24654" i="10"/>
  <c r="D24653" i="10"/>
  <c r="C24653" i="10"/>
  <c r="B24653" i="10"/>
  <c r="D24652" i="10"/>
  <c r="C24652" i="10"/>
  <c r="B24652" i="10"/>
  <c r="D24651" i="10"/>
  <c r="C24651" i="10"/>
  <c r="B24651" i="10"/>
  <c r="D24650" i="10"/>
  <c r="C24650" i="10"/>
  <c r="B24650" i="10"/>
  <c r="D24649" i="10"/>
  <c r="C24649" i="10"/>
  <c r="B24649" i="10"/>
  <c r="D24648" i="10"/>
  <c r="C24648" i="10"/>
  <c r="B24648" i="10"/>
  <c r="D24647" i="10"/>
  <c r="C24647" i="10"/>
  <c r="B24647" i="10"/>
  <c r="D24646" i="10"/>
  <c r="C24646" i="10"/>
  <c r="B24646" i="10"/>
  <c r="D24645" i="10"/>
  <c r="C24645" i="10"/>
  <c r="B24645" i="10"/>
  <c r="D24644" i="10"/>
  <c r="C24644" i="10"/>
  <c r="B24644" i="10"/>
  <c r="D24643" i="10"/>
  <c r="C24643" i="10"/>
  <c r="B24643" i="10"/>
  <c r="D24642" i="10"/>
  <c r="C24642" i="10"/>
  <c r="B24642" i="10"/>
  <c r="D24641" i="10"/>
  <c r="C24641" i="10"/>
  <c r="B24641" i="10"/>
  <c r="D24640" i="10"/>
  <c r="C24640" i="10"/>
  <c r="B24640" i="10"/>
  <c r="D24639" i="10"/>
  <c r="C24639" i="10"/>
  <c r="B24639" i="10"/>
  <c r="D24638" i="10"/>
  <c r="C24638" i="10"/>
  <c r="B24638" i="10"/>
  <c r="D24637" i="10"/>
  <c r="C24637" i="10"/>
  <c r="B24637" i="10"/>
  <c r="D24636" i="10"/>
  <c r="C24636" i="10"/>
  <c r="B24636" i="10"/>
  <c r="D24635" i="10"/>
  <c r="C24635" i="10"/>
  <c r="B24635" i="10"/>
  <c r="D24634" i="10"/>
  <c r="C24634" i="10"/>
  <c r="B24634" i="10"/>
  <c r="D24633" i="10"/>
  <c r="C24633" i="10"/>
  <c r="B24633" i="10"/>
  <c r="D24632" i="10"/>
  <c r="C24632" i="10"/>
  <c r="B24632" i="10"/>
  <c r="D24631" i="10"/>
  <c r="C24631" i="10"/>
  <c r="B24631" i="10"/>
  <c r="D24630" i="10"/>
  <c r="C24630" i="10"/>
  <c r="B24630" i="10"/>
  <c r="D24629" i="10"/>
  <c r="C24629" i="10"/>
  <c r="B24629" i="10"/>
  <c r="D24628" i="10"/>
  <c r="C24628" i="10"/>
  <c r="B24628" i="10"/>
  <c r="D24627" i="10"/>
  <c r="C24627" i="10"/>
  <c r="B24627" i="10"/>
  <c r="D24626" i="10"/>
  <c r="C24626" i="10"/>
  <c r="B24626" i="10"/>
  <c r="D24625" i="10"/>
  <c r="C24625" i="10"/>
  <c r="B24625" i="10"/>
  <c r="D24624" i="10"/>
  <c r="C24624" i="10"/>
  <c r="B24624" i="10"/>
  <c r="D24623" i="10"/>
  <c r="C24623" i="10"/>
  <c r="B24623" i="10"/>
  <c r="D24622" i="10"/>
  <c r="C24622" i="10"/>
  <c r="B24622" i="10"/>
  <c r="D24621" i="10"/>
  <c r="C24621" i="10"/>
  <c r="B24621" i="10"/>
  <c r="D24620" i="10"/>
  <c r="C24620" i="10"/>
  <c r="B24620" i="10"/>
  <c r="D24619" i="10"/>
  <c r="C24619" i="10"/>
  <c r="B24619" i="10"/>
  <c r="D24618" i="10"/>
  <c r="C24618" i="10"/>
  <c r="B24618" i="10"/>
  <c r="D24617" i="10"/>
  <c r="C24617" i="10"/>
  <c r="B24617" i="10"/>
  <c r="D24616" i="10"/>
  <c r="C24616" i="10"/>
  <c r="B24616" i="10"/>
  <c r="D24615" i="10"/>
  <c r="C24615" i="10"/>
  <c r="B24615" i="10"/>
  <c r="D24614" i="10"/>
  <c r="C24614" i="10"/>
  <c r="B24614" i="10"/>
  <c r="D24613" i="10"/>
  <c r="C24613" i="10"/>
  <c r="B24613" i="10"/>
  <c r="D24612" i="10"/>
  <c r="C24612" i="10"/>
  <c r="B24612" i="10"/>
  <c r="D24611" i="10"/>
  <c r="C24611" i="10"/>
  <c r="B24611" i="10"/>
  <c r="D24610" i="10"/>
  <c r="C24610" i="10"/>
  <c r="B24610" i="10"/>
  <c r="D24609" i="10"/>
  <c r="C24609" i="10"/>
  <c r="B24609" i="10"/>
  <c r="D24608" i="10"/>
  <c r="C24608" i="10"/>
  <c r="B24608" i="10"/>
  <c r="D24607" i="10"/>
  <c r="C24607" i="10"/>
  <c r="B24607" i="10"/>
  <c r="D24606" i="10"/>
  <c r="C24606" i="10"/>
  <c r="B24606" i="10"/>
  <c r="D24605" i="10"/>
  <c r="C24605" i="10"/>
  <c r="B24605" i="10"/>
  <c r="D24604" i="10"/>
  <c r="C24604" i="10"/>
  <c r="B24604" i="10"/>
  <c r="D24603" i="10"/>
  <c r="C24603" i="10"/>
  <c r="B24603" i="10"/>
  <c r="D24602" i="10"/>
  <c r="C24602" i="10"/>
  <c r="B24602" i="10"/>
  <c r="D24601" i="10"/>
  <c r="C24601" i="10"/>
  <c r="B24601" i="10"/>
  <c r="D24600" i="10"/>
  <c r="C24600" i="10"/>
  <c r="B24600" i="10"/>
  <c r="D24599" i="10"/>
  <c r="C24599" i="10"/>
  <c r="B24599" i="10"/>
  <c r="D24598" i="10"/>
  <c r="C24598" i="10"/>
  <c r="B24598" i="10"/>
  <c r="D24597" i="10"/>
  <c r="C24597" i="10"/>
  <c r="B24597" i="10"/>
  <c r="D24596" i="10"/>
  <c r="C24596" i="10"/>
  <c r="B24596" i="10"/>
  <c r="D24595" i="10"/>
  <c r="C24595" i="10"/>
  <c r="B24595" i="10"/>
  <c r="D24594" i="10"/>
  <c r="C24594" i="10"/>
  <c r="B24594" i="10"/>
  <c r="D24593" i="10"/>
  <c r="C24593" i="10"/>
  <c r="B24593" i="10"/>
  <c r="D24592" i="10"/>
  <c r="C24592" i="10"/>
  <c r="B24592" i="10"/>
  <c r="D24591" i="10"/>
  <c r="C24591" i="10"/>
  <c r="B24591" i="10"/>
  <c r="D24590" i="10"/>
  <c r="C24590" i="10"/>
  <c r="B24590" i="10"/>
  <c r="D24589" i="10"/>
  <c r="C24589" i="10"/>
  <c r="B24589" i="10"/>
  <c r="D24588" i="10"/>
  <c r="C24588" i="10"/>
  <c r="B24588" i="10"/>
  <c r="D24587" i="10"/>
  <c r="C24587" i="10"/>
  <c r="B24587" i="10"/>
  <c r="D24586" i="10"/>
  <c r="C24586" i="10"/>
  <c r="B24586" i="10"/>
  <c r="D24585" i="10"/>
  <c r="C24585" i="10"/>
  <c r="B24585" i="10"/>
  <c r="D24584" i="10"/>
  <c r="C24584" i="10"/>
  <c r="B24584" i="10"/>
  <c r="D24583" i="10"/>
  <c r="C24583" i="10"/>
  <c r="B24583" i="10"/>
  <c r="D24582" i="10"/>
  <c r="C24582" i="10"/>
  <c r="B24582" i="10"/>
  <c r="D24581" i="10"/>
  <c r="C24581" i="10"/>
  <c r="B24581" i="10"/>
  <c r="D24580" i="10"/>
  <c r="C24580" i="10"/>
  <c r="B24580" i="10"/>
  <c r="D24579" i="10"/>
  <c r="C24579" i="10"/>
  <c r="B24579" i="10"/>
  <c r="D24578" i="10"/>
  <c r="C24578" i="10"/>
  <c r="B24578" i="10"/>
  <c r="D24577" i="10"/>
  <c r="C24577" i="10"/>
  <c r="B24577" i="10"/>
  <c r="D24576" i="10"/>
  <c r="C24576" i="10"/>
  <c r="B24576" i="10"/>
  <c r="D24575" i="10"/>
  <c r="C24575" i="10"/>
  <c r="B24575" i="10"/>
  <c r="D24574" i="10"/>
  <c r="C24574" i="10"/>
  <c r="B24574" i="10"/>
  <c r="D24573" i="10"/>
  <c r="C24573" i="10"/>
  <c r="B24573" i="10"/>
  <c r="D24572" i="10"/>
  <c r="C24572" i="10"/>
  <c r="B24572" i="10"/>
  <c r="D24571" i="10"/>
  <c r="C24571" i="10"/>
  <c r="B24571" i="10"/>
  <c r="D24570" i="10"/>
  <c r="C24570" i="10"/>
  <c r="B24570" i="10"/>
  <c r="D24569" i="10"/>
  <c r="C24569" i="10"/>
  <c r="B24569" i="10"/>
  <c r="D24568" i="10"/>
  <c r="C24568" i="10"/>
  <c r="B24568" i="10"/>
  <c r="D24567" i="10"/>
  <c r="C24567" i="10"/>
  <c r="B24567" i="10"/>
  <c r="D24566" i="10"/>
  <c r="C24566" i="10"/>
  <c r="B24566" i="10"/>
  <c r="D24565" i="10"/>
  <c r="C24565" i="10"/>
  <c r="B24565" i="10"/>
  <c r="D24564" i="10"/>
  <c r="C24564" i="10"/>
  <c r="B24564" i="10"/>
  <c r="D24563" i="10"/>
  <c r="C24563" i="10"/>
  <c r="B24563" i="10"/>
  <c r="D24562" i="10"/>
  <c r="C24562" i="10"/>
  <c r="B24562" i="10"/>
  <c r="D24561" i="10"/>
  <c r="C24561" i="10"/>
  <c r="B24561" i="10"/>
  <c r="D24560" i="10"/>
  <c r="C24560" i="10"/>
  <c r="B24560" i="10"/>
  <c r="D24559" i="10"/>
  <c r="C24559" i="10"/>
  <c r="B24559" i="10"/>
  <c r="D24558" i="10"/>
  <c r="C24558" i="10"/>
  <c r="B24558" i="10"/>
  <c r="D24557" i="10"/>
  <c r="C24557" i="10"/>
  <c r="B24557" i="10"/>
  <c r="D24556" i="10"/>
  <c r="C24556" i="10"/>
  <c r="B24556" i="10"/>
  <c r="D24555" i="10"/>
  <c r="C24555" i="10"/>
  <c r="B24555" i="10"/>
  <c r="D24554" i="10"/>
  <c r="C24554" i="10"/>
  <c r="B24554" i="10"/>
  <c r="D24553" i="10"/>
  <c r="C24553" i="10"/>
  <c r="B24553" i="10"/>
  <c r="D24552" i="10"/>
  <c r="C24552" i="10"/>
  <c r="B24552" i="10"/>
  <c r="D24551" i="10"/>
  <c r="C24551" i="10"/>
  <c r="B24551" i="10"/>
  <c r="D24550" i="10"/>
  <c r="C24550" i="10"/>
  <c r="B24550" i="10"/>
  <c r="D24549" i="10"/>
  <c r="C24549" i="10"/>
  <c r="B24549" i="10"/>
  <c r="D24548" i="10"/>
  <c r="C24548" i="10"/>
  <c r="B24548" i="10"/>
  <c r="D24547" i="10"/>
  <c r="C24547" i="10"/>
  <c r="B24547" i="10"/>
  <c r="D24546" i="10"/>
  <c r="C24546" i="10"/>
  <c r="B24546" i="10"/>
  <c r="D24545" i="10"/>
  <c r="C24545" i="10"/>
  <c r="B24545" i="10"/>
  <c r="D24544" i="10"/>
  <c r="C24544" i="10"/>
  <c r="B24544" i="10"/>
  <c r="D24543" i="10"/>
  <c r="C24543" i="10"/>
  <c r="B24543" i="10"/>
  <c r="D24542" i="10"/>
  <c r="C24542" i="10"/>
  <c r="B24542" i="10"/>
  <c r="D24541" i="10"/>
  <c r="C24541" i="10"/>
  <c r="B24541" i="10"/>
  <c r="D24540" i="10"/>
  <c r="C24540" i="10"/>
  <c r="B24540" i="10"/>
  <c r="D24539" i="10"/>
  <c r="C24539" i="10"/>
  <c r="B24539" i="10"/>
  <c r="D24538" i="10"/>
  <c r="C24538" i="10"/>
  <c r="B24538" i="10"/>
  <c r="D24537" i="10"/>
  <c r="C24537" i="10"/>
  <c r="B24537" i="10"/>
  <c r="D24536" i="10"/>
  <c r="C24536" i="10"/>
  <c r="B24536" i="10"/>
  <c r="D24535" i="10"/>
  <c r="C24535" i="10"/>
  <c r="B24535" i="10"/>
  <c r="D24534" i="10"/>
  <c r="C24534" i="10"/>
  <c r="B24534" i="10"/>
  <c r="D24533" i="10"/>
  <c r="C24533" i="10"/>
  <c r="B24533" i="10"/>
  <c r="D24532" i="10"/>
  <c r="C24532" i="10"/>
  <c r="B24532" i="10"/>
  <c r="D24531" i="10"/>
  <c r="C24531" i="10"/>
  <c r="B24531" i="10"/>
  <c r="D24530" i="10"/>
  <c r="C24530" i="10"/>
  <c r="B24530" i="10"/>
  <c r="D24529" i="10"/>
  <c r="C24529" i="10"/>
  <c r="B24529" i="10"/>
  <c r="D24528" i="10"/>
  <c r="C24528" i="10"/>
  <c r="B24528" i="10"/>
  <c r="D24527" i="10"/>
  <c r="C24527" i="10"/>
  <c r="B24527" i="10"/>
  <c r="D24526" i="10"/>
  <c r="C24526" i="10"/>
  <c r="B24526" i="10"/>
  <c r="D24525" i="10"/>
  <c r="C24525" i="10"/>
  <c r="B24525" i="10"/>
  <c r="D24524" i="10"/>
  <c r="C24524" i="10"/>
  <c r="B24524" i="10"/>
  <c r="D24523" i="10"/>
  <c r="C24523" i="10"/>
  <c r="B24523" i="10"/>
  <c r="D24522" i="10"/>
  <c r="C24522" i="10"/>
  <c r="B24522" i="10"/>
  <c r="D24521" i="10"/>
  <c r="C24521" i="10"/>
  <c r="B24521" i="10"/>
  <c r="D24520" i="10"/>
  <c r="C24520" i="10"/>
  <c r="B24520" i="10"/>
  <c r="D24519" i="10"/>
  <c r="C24519" i="10"/>
  <c r="B24519" i="10"/>
  <c r="D24518" i="10"/>
  <c r="C24518" i="10"/>
  <c r="B24518" i="10"/>
  <c r="D24517" i="10"/>
  <c r="C24517" i="10"/>
  <c r="B24517" i="10"/>
  <c r="D24516" i="10"/>
  <c r="C24516" i="10"/>
  <c r="B24516" i="10"/>
  <c r="D24515" i="10"/>
  <c r="C24515" i="10"/>
  <c r="B24515" i="10"/>
  <c r="D24514" i="10"/>
  <c r="C24514" i="10"/>
  <c r="B24514" i="10"/>
  <c r="D24513" i="10"/>
  <c r="C24513" i="10"/>
  <c r="B24513" i="10"/>
  <c r="D24512" i="10"/>
  <c r="C24512" i="10"/>
  <c r="B24512" i="10"/>
  <c r="D24511" i="10"/>
  <c r="C24511" i="10"/>
  <c r="B24511" i="10"/>
  <c r="D24510" i="10"/>
  <c r="C24510" i="10"/>
  <c r="B24510" i="10"/>
  <c r="D24509" i="10"/>
  <c r="C24509" i="10"/>
  <c r="B24509" i="10"/>
  <c r="D24508" i="10"/>
  <c r="C24508" i="10"/>
  <c r="B24508" i="10"/>
  <c r="D24507" i="10"/>
  <c r="C24507" i="10"/>
  <c r="B24507" i="10"/>
  <c r="D24506" i="10"/>
  <c r="C24506" i="10"/>
  <c r="B24506" i="10"/>
  <c r="D24505" i="10"/>
  <c r="C24505" i="10"/>
  <c r="B24505" i="10"/>
  <c r="D24504" i="10"/>
  <c r="C24504" i="10"/>
  <c r="B24504" i="10"/>
  <c r="D24503" i="10"/>
  <c r="C24503" i="10"/>
  <c r="B24503" i="10"/>
  <c r="D24502" i="10"/>
  <c r="C24502" i="10"/>
  <c r="B24502" i="10"/>
  <c r="D24501" i="10"/>
  <c r="C24501" i="10"/>
  <c r="B24501" i="10"/>
  <c r="D24500" i="10"/>
  <c r="C24500" i="10"/>
  <c r="B24500" i="10"/>
  <c r="D24499" i="10"/>
  <c r="C24499" i="10"/>
  <c r="B24499" i="10"/>
  <c r="D24498" i="10"/>
  <c r="C24498" i="10"/>
  <c r="B24498" i="10"/>
  <c r="D24497" i="10"/>
  <c r="C24497" i="10"/>
  <c r="B24497" i="10"/>
  <c r="D24496" i="10"/>
  <c r="C24496" i="10"/>
  <c r="B24496" i="10"/>
  <c r="D24495" i="10"/>
  <c r="C24495" i="10"/>
  <c r="B24495" i="10"/>
  <c r="D24494" i="10"/>
  <c r="C24494" i="10"/>
  <c r="B24494" i="10"/>
  <c r="D24493" i="10"/>
  <c r="C24493" i="10"/>
  <c r="B24493" i="10"/>
  <c r="D24492" i="10"/>
  <c r="C24492" i="10"/>
  <c r="B24492" i="10"/>
  <c r="D24491" i="10"/>
  <c r="C24491" i="10"/>
  <c r="B24491" i="10"/>
  <c r="D24490" i="10"/>
  <c r="C24490" i="10"/>
  <c r="B24490" i="10"/>
  <c r="D24489" i="10"/>
  <c r="C24489" i="10"/>
  <c r="B24489" i="10"/>
  <c r="D24488" i="10"/>
  <c r="C24488" i="10"/>
  <c r="B24488" i="10"/>
  <c r="D24487" i="10"/>
  <c r="C24487" i="10"/>
  <c r="B24487" i="10"/>
  <c r="D24486" i="10"/>
  <c r="C24486" i="10"/>
  <c r="B24486" i="10"/>
  <c r="D24485" i="10"/>
  <c r="C24485" i="10"/>
  <c r="B24485" i="10"/>
  <c r="D24484" i="10"/>
  <c r="C24484" i="10"/>
  <c r="B24484" i="10"/>
  <c r="D24483" i="10"/>
  <c r="C24483" i="10"/>
  <c r="B24483" i="10"/>
  <c r="D24482" i="10"/>
  <c r="C24482" i="10"/>
  <c r="B24482" i="10"/>
  <c r="D24481" i="10"/>
  <c r="C24481" i="10"/>
  <c r="B24481" i="10"/>
  <c r="D24480" i="10"/>
  <c r="C24480" i="10"/>
  <c r="B24480" i="10"/>
  <c r="D24479" i="10"/>
  <c r="C24479" i="10"/>
  <c r="B24479" i="10"/>
  <c r="D24478" i="10"/>
  <c r="C24478" i="10"/>
  <c r="B24478" i="10"/>
  <c r="D24477" i="10"/>
  <c r="C24477" i="10"/>
  <c r="B24477" i="10"/>
  <c r="D24476" i="10"/>
  <c r="C24476" i="10"/>
  <c r="B24476" i="10"/>
  <c r="D24475" i="10"/>
  <c r="C24475" i="10"/>
  <c r="B24475" i="10"/>
  <c r="D24474" i="10"/>
  <c r="C24474" i="10"/>
  <c r="B24474" i="10"/>
  <c r="D24473" i="10"/>
  <c r="C24473" i="10"/>
  <c r="B24473" i="10"/>
  <c r="D24472" i="10"/>
  <c r="C24472" i="10"/>
  <c r="B24472" i="10"/>
  <c r="D24471" i="10"/>
  <c r="C24471" i="10"/>
  <c r="B24471" i="10"/>
  <c r="D24470" i="10"/>
  <c r="C24470" i="10"/>
  <c r="B24470" i="10"/>
  <c r="D24469" i="10"/>
  <c r="C24469" i="10"/>
  <c r="B24469" i="10"/>
  <c r="D24468" i="10"/>
  <c r="C24468" i="10"/>
  <c r="B24468" i="10"/>
  <c r="D24467" i="10"/>
  <c r="C24467" i="10"/>
  <c r="B24467" i="10"/>
  <c r="D24466" i="10"/>
  <c r="C24466" i="10"/>
  <c r="B24466" i="10"/>
  <c r="D24465" i="10"/>
  <c r="C24465" i="10"/>
  <c r="B24465" i="10"/>
  <c r="D24464" i="10"/>
  <c r="C24464" i="10"/>
  <c r="B24464" i="10"/>
  <c r="D24463" i="10"/>
  <c r="C24463" i="10"/>
  <c r="B24463" i="10"/>
  <c r="D24462" i="10"/>
  <c r="C24462" i="10"/>
  <c r="B24462" i="10"/>
  <c r="D24461" i="10"/>
  <c r="C24461" i="10"/>
  <c r="B24461" i="10"/>
  <c r="D24460" i="10"/>
  <c r="C24460" i="10"/>
  <c r="B24460" i="10"/>
  <c r="D24459" i="10"/>
  <c r="C24459" i="10"/>
  <c r="B24459" i="10"/>
  <c r="D24458" i="10"/>
  <c r="C24458" i="10"/>
  <c r="B24458" i="10"/>
  <c r="D24457" i="10"/>
  <c r="C24457" i="10"/>
  <c r="B24457" i="10"/>
  <c r="D24456" i="10"/>
  <c r="C24456" i="10"/>
  <c r="B24456" i="10"/>
  <c r="D24455" i="10"/>
  <c r="C24455" i="10"/>
  <c r="B24455" i="10"/>
  <c r="D24454" i="10"/>
  <c r="C24454" i="10"/>
  <c r="B24454" i="10"/>
  <c r="D24453" i="10"/>
  <c r="C24453" i="10"/>
  <c r="B24453" i="10"/>
  <c r="D24452" i="10"/>
  <c r="C24452" i="10"/>
  <c r="B24452" i="10"/>
  <c r="D24451" i="10"/>
  <c r="C24451" i="10"/>
  <c r="B24451" i="10"/>
  <c r="D24450" i="10"/>
  <c r="C24450" i="10"/>
  <c r="B24450" i="10"/>
  <c r="D24449" i="10"/>
  <c r="C24449" i="10"/>
  <c r="B24449" i="10"/>
  <c r="D24448" i="10"/>
  <c r="C24448" i="10"/>
  <c r="B24448" i="10"/>
  <c r="D24447" i="10"/>
  <c r="C24447" i="10"/>
  <c r="B24447" i="10"/>
  <c r="D24446" i="10"/>
  <c r="C24446" i="10"/>
  <c r="B24446" i="10"/>
  <c r="D24445" i="10"/>
  <c r="C24445" i="10"/>
  <c r="B24445" i="10"/>
  <c r="D24444" i="10"/>
  <c r="C24444" i="10"/>
  <c r="B24444" i="10"/>
  <c r="D24443" i="10"/>
  <c r="C24443" i="10"/>
  <c r="B24443" i="10"/>
  <c r="D24442" i="10"/>
  <c r="C24442" i="10"/>
  <c r="B24442" i="10"/>
  <c r="D24441" i="10"/>
  <c r="C24441" i="10"/>
  <c r="B24441" i="10"/>
  <c r="D24440" i="10"/>
  <c r="C24440" i="10"/>
  <c r="B24440" i="10"/>
  <c r="D24439" i="10"/>
  <c r="C24439" i="10"/>
  <c r="B24439" i="10"/>
  <c r="D24438" i="10"/>
  <c r="C24438" i="10"/>
  <c r="B24438" i="10"/>
  <c r="D24437" i="10"/>
  <c r="C24437" i="10"/>
  <c r="B24437" i="10"/>
  <c r="D24436" i="10"/>
  <c r="C24436" i="10"/>
  <c r="B24436" i="10"/>
  <c r="D24435" i="10"/>
  <c r="C24435" i="10"/>
  <c r="B24435" i="10"/>
  <c r="D24434" i="10"/>
  <c r="C24434" i="10"/>
  <c r="B24434" i="10"/>
  <c r="D24433" i="10"/>
  <c r="C24433" i="10"/>
  <c r="B24433" i="10"/>
  <c r="D24432" i="10"/>
  <c r="C24432" i="10"/>
  <c r="B24432" i="10"/>
  <c r="D24431" i="10"/>
  <c r="C24431" i="10"/>
  <c r="B24431" i="10"/>
  <c r="D24430" i="10"/>
  <c r="C24430" i="10"/>
  <c r="B24430" i="10"/>
  <c r="D24429" i="10"/>
  <c r="C24429" i="10"/>
  <c r="B24429" i="10"/>
  <c r="D24428" i="10"/>
  <c r="C24428" i="10"/>
  <c r="B24428" i="10"/>
  <c r="D24427" i="10"/>
  <c r="C24427" i="10"/>
  <c r="B24427" i="10"/>
  <c r="D24426" i="10"/>
  <c r="C24426" i="10"/>
  <c r="B24426" i="10"/>
  <c r="D24425" i="10"/>
  <c r="C24425" i="10"/>
  <c r="B24425" i="10"/>
  <c r="D24424" i="10"/>
  <c r="C24424" i="10"/>
  <c r="B24424" i="10"/>
  <c r="D24423" i="10"/>
  <c r="C24423" i="10"/>
  <c r="B24423" i="10"/>
  <c r="D24422" i="10"/>
  <c r="C24422" i="10"/>
  <c r="B24422" i="10"/>
  <c r="D24421" i="10"/>
  <c r="C24421" i="10"/>
  <c r="B24421" i="10"/>
  <c r="D24420" i="10"/>
  <c r="C24420" i="10"/>
  <c r="B24420" i="10"/>
  <c r="D24419" i="10"/>
  <c r="C24419" i="10"/>
  <c r="B24419" i="10"/>
  <c r="D24418" i="10"/>
  <c r="C24418" i="10"/>
  <c r="B24418" i="10"/>
  <c r="D24417" i="10"/>
  <c r="C24417" i="10"/>
  <c r="B24417" i="10"/>
  <c r="D24416" i="10"/>
  <c r="C24416" i="10"/>
  <c r="B24416" i="10"/>
  <c r="D24415" i="10"/>
  <c r="C24415" i="10"/>
  <c r="B24415" i="10"/>
  <c r="D24414" i="10"/>
  <c r="C24414" i="10"/>
  <c r="B24414" i="10"/>
  <c r="D24413" i="10"/>
  <c r="C24413" i="10"/>
  <c r="B24413" i="10"/>
  <c r="D24412" i="10"/>
  <c r="C24412" i="10"/>
  <c r="B24412" i="10"/>
  <c r="D24411" i="10"/>
  <c r="C24411" i="10"/>
  <c r="B24411" i="10"/>
  <c r="D24410" i="10"/>
  <c r="C24410" i="10"/>
  <c r="B24410" i="10"/>
  <c r="D24409" i="10"/>
  <c r="C24409" i="10"/>
  <c r="B24409" i="10"/>
  <c r="D24408" i="10"/>
  <c r="C24408" i="10"/>
  <c r="B24408" i="10"/>
  <c r="D24407" i="10"/>
  <c r="C24407" i="10"/>
  <c r="B24407" i="10"/>
  <c r="D24406" i="10"/>
  <c r="C24406" i="10"/>
  <c r="B24406" i="10"/>
  <c r="D24405" i="10"/>
  <c r="C24405" i="10"/>
  <c r="B24405" i="10"/>
  <c r="D24404" i="10"/>
  <c r="C24404" i="10"/>
  <c r="B24404" i="10"/>
  <c r="D24403" i="10"/>
  <c r="C24403" i="10"/>
  <c r="B24403" i="10"/>
  <c r="D24402" i="10"/>
  <c r="C24402" i="10"/>
  <c r="B24402" i="10"/>
  <c r="D24401" i="10"/>
  <c r="C24401" i="10"/>
  <c r="B24401" i="10"/>
  <c r="D24400" i="10"/>
  <c r="C24400" i="10"/>
  <c r="B24400" i="10"/>
  <c r="D24399" i="10"/>
  <c r="C24399" i="10"/>
  <c r="B24399" i="10"/>
  <c r="D24398" i="10"/>
  <c r="C24398" i="10"/>
  <c r="B24398" i="10"/>
  <c r="D24397" i="10"/>
  <c r="C24397" i="10"/>
  <c r="B24397" i="10"/>
  <c r="D24396" i="10"/>
  <c r="C24396" i="10"/>
  <c r="B24396" i="10"/>
  <c r="D24395" i="10"/>
  <c r="C24395" i="10"/>
  <c r="B24395" i="10"/>
  <c r="D24394" i="10"/>
  <c r="C24394" i="10"/>
  <c r="B24394" i="10"/>
  <c r="D24393" i="10"/>
  <c r="C24393" i="10"/>
  <c r="B24393" i="10"/>
  <c r="D24392" i="10"/>
  <c r="C24392" i="10"/>
  <c r="B24392" i="10"/>
  <c r="D24391" i="10"/>
  <c r="C24391" i="10"/>
  <c r="B24391" i="10"/>
  <c r="D24390" i="10"/>
  <c r="C24390" i="10"/>
  <c r="B24390" i="10"/>
  <c r="D24389" i="10"/>
  <c r="C24389" i="10"/>
  <c r="B24389" i="10"/>
  <c r="D24388" i="10"/>
  <c r="C24388" i="10"/>
  <c r="B24388" i="10"/>
  <c r="D24387" i="10"/>
  <c r="C24387" i="10"/>
  <c r="B24387" i="10"/>
  <c r="D24386" i="10"/>
  <c r="C24386" i="10"/>
  <c r="B24386" i="10"/>
  <c r="D24385" i="10"/>
  <c r="C24385" i="10"/>
  <c r="B24385" i="10"/>
  <c r="D24384" i="10"/>
  <c r="C24384" i="10"/>
  <c r="B24384" i="10"/>
  <c r="D24383" i="10"/>
  <c r="C24383" i="10"/>
  <c r="B24383" i="10"/>
  <c r="D24382" i="10"/>
  <c r="C24382" i="10"/>
  <c r="B24382" i="10"/>
  <c r="D24381" i="10"/>
  <c r="C24381" i="10"/>
  <c r="B24381" i="10"/>
  <c r="D24380" i="10"/>
  <c r="C24380" i="10"/>
  <c r="B24380" i="10"/>
  <c r="D24379" i="10"/>
  <c r="C24379" i="10"/>
  <c r="B24379" i="10"/>
  <c r="D24378" i="10"/>
  <c r="C24378" i="10"/>
  <c r="B24378" i="10"/>
  <c r="D24377" i="10"/>
  <c r="C24377" i="10"/>
  <c r="B24377" i="10"/>
  <c r="D24376" i="10"/>
  <c r="C24376" i="10"/>
  <c r="B24376" i="10"/>
  <c r="D24375" i="10"/>
  <c r="C24375" i="10"/>
  <c r="B24375" i="10"/>
  <c r="D24374" i="10"/>
  <c r="C24374" i="10"/>
  <c r="B24374" i="10"/>
  <c r="D24373" i="10"/>
  <c r="C24373" i="10"/>
  <c r="B24373" i="10"/>
  <c r="D24372" i="10"/>
  <c r="C24372" i="10"/>
  <c r="B24372" i="10"/>
  <c r="D24371" i="10"/>
  <c r="C24371" i="10"/>
  <c r="B24371" i="10"/>
  <c r="D24370" i="10"/>
  <c r="C24370" i="10"/>
  <c r="B24370" i="10"/>
  <c r="D24369" i="10"/>
  <c r="C24369" i="10"/>
  <c r="B24369" i="10"/>
  <c r="D24368" i="10"/>
  <c r="C24368" i="10"/>
  <c r="B24368" i="10"/>
  <c r="D24367" i="10"/>
  <c r="C24367" i="10"/>
  <c r="B24367" i="10"/>
  <c r="D24366" i="10"/>
  <c r="C24366" i="10"/>
  <c r="B24366" i="10"/>
  <c r="D24365" i="10"/>
  <c r="C24365" i="10"/>
  <c r="B24365" i="10"/>
  <c r="D24364" i="10"/>
  <c r="C24364" i="10"/>
  <c r="B24364" i="10"/>
  <c r="D24363" i="10"/>
  <c r="C24363" i="10"/>
  <c r="B24363" i="10"/>
  <c r="D24362" i="10"/>
  <c r="C24362" i="10"/>
  <c r="B24362" i="10"/>
  <c r="D24361" i="10"/>
  <c r="C24361" i="10"/>
  <c r="B24361" i="10"/>
  <c r="D24360" i="10"/>
  <c r="C24360" i="10"/>
  <c r="B24360" i="10"/>
  <c r="D24359" i="10"/>
  <c r="C24359" i="10"/>
  <c r="B24359" i="10"/>
  <c r="D24358" i="10"/>
  <c r="C24358" i="10"/>
  <c r="B24358" i="10"/>
  <c r="D24357" i="10"/>
  <c r="C24357" i="10"/>
  <c r="B24357" i="10"/>
  <c r="D24356" i="10"/>
  <c r="C24356" i="10"/>
  <c r="B24356" i="10"/>
  <c r="D24355" i="10"/>
  <c r="C24355" i="10"/>
  <c r="B24355" i="10"/>
  <c r="D24354" i="10"/>
  <c r="C24354" i="10"/>
  <c r="B24354" i="10"/>
  <c r="D24353" i="10"/>
  <c r="C24353" i="10"/>
  <c r="B24353" i="10"/>
  <c r="D24352" i="10"/>
  <c r="C24352" i="10"/>
  <c r="B24352" i="10"/>
  <c r="D24351" i="10"/>
  <c r="C24351" i="10"/>
  <c r="B24351" i="10"/>
  <c r="D24350" i="10"/>
  <c r="C24350" i="10"/>
  <c r="B24350" i="10"/>
  <c r="D24349" i="10"/>
  <c r="C24349" i="10"/>
  <c r="B24349" i="10"/>
  <c r="D24348" i="10"/>
  <c r="C24348" i="10"/>
  <c r="B24348" i="10"/>
  <c r="D24347" i="10"/>
  <c r="C24347" i="10"/>
  <c r="B24347" i="10"/>
  <c r="D24346" i="10"/>
  <c r="C24346" i="10"/>
  <c r="B24346" i="10"/>
  <c r="D24345" i="10"/>
  <c r="C24345" i="10"/>
  <c r="B24345" i="10"/>
  <c r="D24344" i="10"/>
  <c r="C24344" i="10"/>
  <c r="B24344" i="10"/>
  <c r="D24343" i="10"/>
  <c r="C24343" i="10"/>
  <c r="B24343" i="10"/>
  <c r="D24342" i="10"/>
  <c r="C24342" i="10"/>
  <c r="B24342" i="10"/>
  <c r="D24341" i="10"/>
  <c r="C24341" i="10"/>
  <c r="B24341" i="10"/>
  <c r="D24340" i="10"/>
  <c r="C24340" i="10"/>
  <c r="B24340" i="10"/>
  <c r="D24339" i="10"/>
  <c r="C24339" i="10"/>
  <c r="B24339" i="10"/>
  <c r="D24338" i="10"/>
  <c r="C24338" i="10"/>
  <c r="B24338" i="10"/>
  <c r="D24337" i="10"/>
  <c r="C24337" i="10"/>
  <c r="B24337" i="10"/>
  <c r="D24336" i="10"/>
  <c r="C24336" i="10"/>
  <c r="B24336" i="10"/>
  <c r="D24335" i="10"/>
  <c r="C24335" i="10"/>
  <c r="B24335" i="10"/>
  <c r="D24334" i="10"/>
  <c r="C24334" i="10"/>
  <c r="B24334" i="10"/>
  <c r="D24333" i="10"/>
  <c r="C24333" i="10"/>
  <c r="B24333" i="10"/>
  <c r="D24332" i="10"/>
  <c r="C24332" i="10"/>
  <c r="B24332" i="10"/>
  <c r="D24331" i="10"/>
  <c r="C24331" i="10"/>
  <c r="B24331" i="10"/>
  <c r="D24330" i="10"/>
  <c r="C24330" i="10"/>
  <c r="B24330" i="10"/>
  <c r="D24329" i="10"/>
  <c r="C24329" i="10"/>
  <c r="B24329" i="10"/>
  <c r="D24328" i="10"/>
  <c r="C24328" i="10"/>
  <c r="B24328" i="10"/>
  <c r="D24327" i="10"/>
  <c r="C24327" i="10"/>
  <c r="B24327" i="10"/>
  <c r="D24326" i="10"/>
  <c r="C24326" i="10"/>
  <c r="B24326" i="10"/>
  <c r="D24325" i="10"/>
  <c r="C24325" i="10"/>
  <c r="B24325" i="10"/>
  <c r="D24324" i="10"/>
  <c r="C24324" i="10"/>
  <c r="B24324" i="10"/>
  <c r="D24323" i="10"/>
  <c r="C24323" i="10"/>
  <c r="B24323" i="10"/>
  <c r="D24322" i="10"/>
  <c r="C24322" i="10"/>
  <c r="B24322" i="10"/>
  <c r="D24321" i="10"/>
  <c r="C24321" i="10"/>
  <c r="B24321" i="10"/>
  <c r="D24320" i="10"/>
  <c r="C24320" i="10"/>
  <c r="B24320" i="10"/>
  <c r="D24319" i="10"/>
  <c r="C24319" i="10"/>
  <c r="B24319" i="10"/>
  <c r="D24318" i="10"/>
  <c r="C24318" i="10"/>
  <c r="B24318" i="10"/>
  <c r="D24317" i="10"/>
  <c r="C24317" i="10"/>
  <c r="B24317" i="10"/>
  <c r="D24316" i="10"/>
  <c r="C24316" i="10"/>
  <c r="B24316" i="10"/>
  <c r="D24315" i="10"/>
  <c r="C24315" i="10"/>
  <c r="B24315" i="10"/>
  <c r="D24314" i="10"/>
  <c r="C24314" i="10"/>
  <c r="B24314" i="10"/>
  <c r="D24313" i="10"/>
  <c r="C24313" i="10"/>
  <c r="B24313" i="10"/>
  <c r="D24312" i="10"/>
  <c r="C24312" i="10"/>
  <c r="B24312" i="10"/>
  <c r="D24311" i="10"/>
  <c r="C24311" i="10"/>
  <c r="B24311" i="10"/>
  <c r="D24310" i="10"/>
  <c r="C24310" i="10"/>
  <c r="B24310" i="10"/>
  <c r="D24309" i="10"/>
  <c r="C24309" i="10"/>
  <c r="B24309" i="10"/>
  <c r="D24308" i="10"/>
  <c r="C24308" i="10"/>
  <c r="B24308" i="10"/>
  <c r="D24307" i="10"/>
  <c r="C24307" i="10"/>
  <c r="B24307" i="10"/>
  <c r="D24306" i="10"/>
  <c r="C24306" i="10"/>
  <c r="B24306" i="10"/>
  <c r="D24305" i="10"/>
  <c r="C24305" i="10"/>
  <c r="B24305" i="10"/>
  <c r="D24304" i="10"/>
  <c r="C24304" i="10"/>
  <c r="B24304" i="10"/>
  <c r="D24303" i="10"/>
  <c r="C24303" i="10"/>
  <c r="B24303" i="10"/>
  <c r="D24302" i="10"/>
  <c r="C24302" i="10"/>
  <c r="B24302" i="10"/>
  <c r="D24301" i="10"/>
  <c r="C24301" i="10"/>
  <c r="B24301" i="10"/>
  <c r="D24300" i="10"/>
  <c r="C24300" i="10"/>
  <c r="B24300" i="10"/>
  <c r="D24299" i="10"/>
  <c r="C24299" i="10"/>
  <c r="B24299" i="10"/>
  <c r="D24298" i="10"/>
  <c r="C24298" i="10"/>
  <c r="B24298" i="10"/>
  <c r="D24297" i="10"/>
  <c r="C24297" i="10"/>
  <c r="B24297" i="10"/>
  <c r="D24296" i="10"/>
  <c r="C24296" i="10"/>
  <c r="B24296" i="10"/>
  <c r="D24295" i="10"/>
  <c r="C24295" i="10"/>
  <c r="B24295" i="10"/>
  <c r="D24294" i="10"/>
  <c r="C24294" i="10"/>
  <c r="B24294" i="10"/>
  <c r="D24293" i="10"/>
  <c r="C24293" i="10"/>
  <c r="B24293" i="10"/>
  <c r="D24292" i="10"/>
  <c r="C24292" i="10"/>
  <c r="B24292" i="10"/>
  <c r="D24291" i="10"/>
  <c r="C24291" i="10"/>
  <c r="B24291" i="10"/>
  <c r="D24290" i="10"/>
  <c r="C24290" i="10"/>
  <c r="B24290" i="10"/>
  <c r="D24289" i="10"/>
  <c r="C24289" i="10"/>
  <c r="B24289" i="10"/>
  <c r="D24288" i="10"/>
  <c r="C24288" i="10"/>
  <c r="B24288" i="10"/>
  <c r="D24287" i="10"/>
  <c r="C24287" i="10"/>
  <c r="B24287" i="10"/>
  <c r="D24286" i="10"/>
  <c r="C24286" i="10"/>
  <c r="B24286" i="10"/>
  <c r="D24285" i="10"/>
  <c r="C24285" i="10"/>
  <c r="B24285" i="10"/>
  <c r="D24284" i="10"/>
  <c r="C24284" i="10"/>
  <c r="B24284" i="10"/>
  <c r="D24283" i="10"/>
  <c r="C24283" i="10"/>
  <c r="B24283" i="10"/>
  <c r="D24282" i="10"/>
  <c r="C24282" i="10"/>
  <c r="B24282" i="10"/>
  <c r="D24281" i="10"/>
  <c r="C24281" i="10"/>
  <c r="B24281" i="10"/>
  <c r="D24280" i="10"/>
  <c r="C24280" i="10"/>
  <c r="B24280" i="10"/>
  <c r="D24279" i="10"/>
  <c r="C24279" i="10"/>
  <c r="B24279" i="10"/>
  <c r="D24278" i="10"/>
  <c r="C24278" i="10"/>
  <c r="B24278" i="10"/>
  <c r="D24277" i="10"/>
  <c r="C24277" i="10"/>
  <c r="B24277" i="10"/>
  <c r="D24276" i="10"/>
  <c r="C24276" i="10"/>
  <c r="B24276" i="10"/>
  <c r="D24275" i="10"/>
  <c r="C24275" i="10"/>
  <c r="B24275" i="10"/>
  <c r="D24274" i="10"/>
  <c r="C24274" i="10"/>
  <c r="B24274" i="10"/>
  <c r="D24273" i="10"/>
  <c r="C24273" i="10"/>
  <c r="B24273" i="10"/>
  <c r="D24272" i="10"/>
  <c r="C24272" i="10"/>
  <c r="B24272" i="10"/>
  <c r="D24271" i="10"/>
  <c r="C24271" i="10"/>
  <c r="B24271" i="10"/>
  <c r="D24270" i="10"/>
  <c r="C24270" i="10"/>
  <c r="B24270" i="10"/>
  <c r="D24269" i="10"/>
  <c r="C24269" i="10"/>
  <c r="B24269" i="10"/>
  <c r="D24268" i="10"/>
  <c r="C24268" i="10"/>
  <c r="B24268" i="10"/>
  <c r="D24267" i="10"/>
  <c r="C24267" i="10"/>
  <c r="B24267" i="10"/>
  <c r="D24266" i="10"/>
  <c r="C24266" i="10"/>
  <c r="B24266" i="10"/>
  <c r="D24265" i="10"/>
  <c r="C24265" i="10"/>
  <c r="B24265" i="10"/>
  <c r="D24264" i="10"/>
  <c r="C24264" i="10"/>
  <c r="B24264" i="10"/>
  <c r="D24263" i="10"/>
  <c r="C24263" i="10"/>
  <c r="B24263" i="10"/>
  <c r="D24262" i="10"/>
  <c r="C24262" i="10"/>
  <c r="B24262" i="10"/>
  <c r="D24261" i="10"/>
  <c r="C24261" i="10"/>
  <c r="B24261" i="10"/>
  <c r="D24260" i="10"/>
  <c r="C24260" i="10"/>
  <c r="B24260" i="10"/>
  <c r="D24259" i="10"/>
  <c r="C24259" i="10"/>
  <c r="B24259" i="10"/>
  <c r="D24258" i="10"/>
  <c r="C24258" i="10"/>
  <c r="B24258" i="10"/>
  <c r="D24257" i="10"/>
  <c r="C24257" i="10"/>
  <c r="B24257" i="10"/>
  <c r="D24256" i="10"/>
  <c r="C24256" i="10"/>
  <c r="B24256" i="10"/>
  <c r="D24255" i="10"/>
  <c r="C24255" i="10"/>
  <c r="B24255" i="10"/>
  <c r="D24254" i="10"/>
  <c r="C24254" i="10"/>
  <c r="B24254" i="10"/>
  <c r="D24253" i="10"/>
  <c r="C24253" i="10"/>
  <c r="B24253" i="10"/>
  <c r="D24252" i="10"/>
  <c r="C24252" i="10"/>
  <c r="B24252" i="10"/>
  <c r="D24251" i="10"/>
  <c r="C24251" i="10"/>
  <c r="B24251" i="10"/>
  <c r="D24250" i="10"/>
  <c r="C24250" i="10"/>
  <c r="B24250" i="10"/>
  <c r="D24249" i="10"/>
  <c r="C24249" i="10"/>
  <c r="B24249" i="10"/>
  <c r="D24248" i="10"/>
  <c r="C24248" i="10"/>
  <c r="B24248" i="10"/>
  <c r="D24247" i="10"/>
  <c r="C24247" i="10"/>
  <c r="B24247" i="10"/>
  <c r="D24246" i="10"/>
  <c r="C24246" i="10"/>
  <c r="B24246" i="10"/>
  <c r="D24245" i="10"/>
  <c r="C24245" i="10"/>
  <c r="B24245" i="10"/>
  <c r="D24244" i="10"/>
  <c r="C24244" i="10"/>
  <c r="B24244" i="10"/>
  <c r="D24243" i="10"/>
  <c r="C24243" i="10"/>
  <c r="B24243" i="10"/>
  <c r="D24242" i="10"/>
  <c r="C24242" i="10"/>
  <c r="B24242" i="10"/>
  <c r="D24241" i="10"/>
  <c r="C24241" i="10"/>
  <c r="B24241" i="10"/>
  <c r="D24240" i="10"/>
  <c r="C24240" i="10"/>
  <c r="B24240" i="10"/>
  <c r="D24239" i="10"/>
  <c r="C24239" i="10"/>
  <c r="B24239" i="10"/>
  <c r="D24238" i="10"/>
  <c r="C24238" i="10"/>
  <c r="B24238" i="10"/>
  <c r="D24237" i="10"/>
  <c r="C24237" i="10"/>
  <c r="B24237" i="10"/>
  <c r="D24236" i="10"/>
  <c r="C24236" i="10"/>
  <c r="B24236" i="10"/>
  <c r="D24235" i="10"/>
  <c r="C24235" i="10"/>
  <c r="B24235" i="10"/>
  <c r="D24234" i="10"/>
  <c r="C24234" i="10"/>
  <c r="B24234" i="10"/>
  <c r="D24233" i="10"/>
  <c r="C24233" i="10"/>
  <c r="B24233" i="10"/>
  <c r="D24232" i="10"/>
  <c r="C24232" i="10"/>
  <c r="B24232" i="10"/>
  <c r="D24231" i="10"/>
  <c r="C24231" i="10"/>
  <c r="B24231" i="10"/>
  <c r="D24230" i="10"/>
  <c r="C24230" i="10"/>
  <c r="B24230" i="10"/>
  <c r="D24229" i="10"/>
  <c r="C24229" i="10"/>
  <c r="B24229" i="10"/>
  <c r="D24228" i="10"/>
  <c r="C24228" i="10"/>
  <c r="B24228" i="10"/>
  <c r="D24227" i="10"/>
  <c r="C24227" i="10"/>
  <c r="B24227" i="10"/>
  <c r="D24226" i="10"/>
  <c r="C24226" i="10"/>
  <c r="B24226" i="10"/>
  <c r="D24225" i="10"/>
  <c r="C24225" i="10"/>
  <c r="B24225" i="10"/>
  <c r="D24224" i="10"/>
  <c r="C24224" i="10"/>
  <c r="B24224" i="10"/>
  <c r="D24223" i="10"/>
  <c r="C24223" i="10"/>
  <c r="B24223" i="10"/>
  <c r="D24222" i="10"/>
  <c r="C24222" i="10"/>
  <c r="B24222" i="10"/>
  <c r="D24221" i="10"/>
  <c r="C24221" i="10"/>
  <c r="B24221" i="10"/>
  <c r="D24220" i="10"/>
  <c r="C24220" i="10"/>
  <c r="B24220" i="10"/>
  <c r="D24219" i="10"/>
  <c r="C24219" i="10"/>
  <c r="B24219" i="10"/>
  <c r="D24218" i="10"/>
  <c r="C24218" i="10"/>
  <c r="B24218" i="10"/>
  <c r="D24217" i="10"/>
  <c r="C24217" i="10"/>
  <c r="B24217" i="10"/>
  <c r="D24216" i="10"/>
  <c r="C24216" i="10"/>
  <c r="B24216" i="10"/>
  <c r="D24215" i="10"/>
  <c r="C24215" i="10"/>
  <c r="B24215" i="10"/>
  <c r="D24214" i="10"/>
  <c r="C24214" i="10"/>
  <c r="B24214" i="10"/>
  <c r="D24213" i="10"/>
  <c r="C24213" i="10"/>
  <c r="B24213" i="10"/>
  <c r="D24212" i="10"/>
  <c r="C24212" i="10"/>
  <c r="B24212" i="10"/>
  <c r="D24211" i="10"/>
  <c r="C24211" i="10"/>
  <c r="B24211" i="10"/>
  <c r="D24210" i="10"/>
  <c r="C24210" i="10"/>
  <c r="B24210" i="10"/>
  <c r="D24209" i="10"/>
  <c r="C24209" i="10"/>
  <c r="B24209" i="10"/>
  <c r="D24208" i="10"/>
  <c r="C24208" i="10"/>
  <c r="B24208" i="10"/>
  <c r="D24207" i="10"/>
  <c r="C24207" i="10"/>
  <c r="B24207" i="10"/>
  <c r="D24206" i="10"/>
  <c r="C24206" i="10"/>
  <c r="B24206" i="10"/>
  <c r="D24205" i="10"/>
  <c r="C24205" i="10"/>
  <c r="B24205" i="10"/>
  <c r="D24204" i="10"/>
  <c r="C24204" i="10"/>
  <c r="B24204" i="10"/>
  <c r="D24203" i="10"/>
  <c r="C24203" i="10"/>
  <c r="B24203" i="10"/>
  <c r="D24202" i="10"/>
  <c r="C24202" i="10"/>
  <c r="B24202" i="10"/>
  <c r="D24201" i="10"/>
  <c r="C24201" i="10"/>
  <c r="B24201" i="10"/>
  <c r="D24200" i="10"/>
  <c r="C24200" i="10"/>
  <c r="B24200" i="10"/>
  <c r="D24199" i="10"/>
  <c r="C24199" i="10"/>
  <c r="B24199" i="10"/>
  <c r="D24198" i="10"/>
  <c r="C24198" i="10"/>
  <c r="B24198" i="10"/>
  <c r="D24197" i="10"/>
  <c r="C24197" i="10"/>
  <c r="B24197" i="10"/>
  <c r="D24196" i="10"/>
  <c r="C24196" i="10"/>
  <c r="B24196" i="10"/>
  <c r="D24195" i="10"/>
  <c r="C24195" i="10"/>
  <c r="B24195" i="10"/>
  <c r="D24194" i="10"/>
  <c r="C24194" i="10"/>
  <c r="B24194" i="10"/>
  <c r="D24193" i="10"/>
  <c r="C24193" i="10"/>
  <c r="B24193" i="10"/>
  <c r="D24192" i="10"/>
  <c r="C24192" i="10"/>
  <c r="B24192" i="10"/>
  <c r="D24191" i="10"/>
  <c r="C24191" i="10"/>
  <c r="B24191" i="10"/>
  <c r="D24190" i="10"/>
  <c r="C24190" i="10"/>
  <c r="B24190" i="10"/>
  <c r="D24189" i="10"/>
  <c r="C24189" i="10"/>
  <c r="B24189" i="10"/>
  <c r="D24188" i="10"/>
  <c r="C24188" i="10"/>
  <c r="B24188" i="10"/>
  <c r="D24187" i="10"/>
  <c r="C24187" i="10"/>
  <c r="B24187" i="10"/>
  <c r="D24186" i="10"/>
  <c r="C24186" i="10"/>
  <c r="B24186" i="10"/>
  <c r="D24185" i="10"/>
  <c r="C24185" i="10"/>
  <c r="B24185" i="10"/>
  <c r="D24184" i="10"/>
  <c r="C24184" i="10"/>
  <c r="B24184" i="10"/>
  <c r="D24183" i="10"/>
  <c r="C24183" i="10"/>
  <c r="B24183" i="10"/>
  <c r="D24182" i="10"/>
  <c r="C24182" i="10"/>
  <c r="B24182" i="10"/>
  <c r="D24181" i="10"/>
  <c r="C24181" i="10"/>
  <c r="B24181" i="10"/>
  <c r="D24180" i="10"/>
  <c r="C24180" i="10"/>
  <c r="B24180" i="10"/>
  <c r="D24179" i="10"/>
  <c r="C24179" i="10"/>
  <c r="B24179" i="10"/>
  <c r="D24178" i="10"/>
  <c r="C24178" i="10"/>
  <c r="B24178" i="10"/>
  <c r="D24177" i="10"/>
  <c r="C24177" i="10"/>
  <c r="B24177" i="10"/>
  <c r="D24176" i="10"/>
  <c r="C24176" i="10"/>
  <c r="B24176" i="10"/>
  <c r="D24175" i="10"/>
  <c r="C24175" i="10"/>
  <c r="B24175" i="10"/>
  <c r="D24174" i="10"/>
  <c r="C24174" i="10"/>
  <c r="B24174" i="10"/>
  <c r="D24173" i="10"/>
  <c r="C24173" i="10"/>
  <c r="B24173" i="10"/>
  <c r="D24172" i="10"/>
  <c r="C24172" i="10"/>
  <c r="B24172" i="10"/>
  <c r="D24171" i="10"/>
  <c r="C24171" i="10"/>
  <c r="B24171" i="10"/>
  <c r="D24170" i="10"/>
  <c r="C24170" i="10"/>
  <c r="B24170" i="10"/>
  <c r="D24169" i="10"/>
  <c r="C24169" i="10"/>
  <c r="B24169" i="10"/>
  <c r="D24168" i="10"/>
  <c r="C24168" i="10"/>
  <c r="B24168" i="10"/>
  <c r="D24167" i="10"/>
  <c r="C24167" i="10"/>
  <c r="B24167" i="10"/>
  <c r="D24166" i="10"/>
  <c r="C24166" i="10"/>
  <c r="B24166" i="10"/>
  <c r="D24165" i="10"/>
  <c r="C24165" i="10"/>
  <c r="B24165" i="10"/>
  <c r="D24164" i="10"/>
  <c r="C24164" i="10"/>
  <c r="B24164" i="10"/>
  <c r="D24163" i="10"/>
  <c r="C24163" i="10"/>
  <c r="B24163" i="10"/>
  <c r="D24162" i="10"/>
  <c r="C24162" i="10"/>
  <c r="B24162" i="10"/>
  <c r="D24161" i="10"/>
  <c r="C24161" i="10"/>
  <c r="B24161" i="10"/>
  <c r="D24160" i="10"/>
  <c r="C24160" i="10"/>
  <c r="B24160" i="10"/>
  <c r="D24159" i="10"/>
  <c r="C24159" i="10"/>
  <c r="B24159" i="10"/>
  <c r="D24158" i="10"/>
  <c r="C24158" i="10"/>
  <c r="B24158" i="10"/>
  <c r="D24157" i="10"/>
  <c r="C24157" i="10"/>
  <c r="B24157" i="10"/>
  <c r="D24156" i="10"/>
  <c r="C24156" i="10"/>
  <c r="B24156" i="10"/>
  <c r="D24155" i="10"/>
  <c r="C24155" i="10"/>
  <c r="B24155" i="10"/>
  <c r="D24154" i="10"/>
  <c r="C24154" i="10"/>
  <c r="B24154" i="10"/>
  <c r="D24153" i="10"/>
  <c r="C24153" i="10"/>
  <c r="B24153" i="10"/>
  <c r="D24152" i="10"/>
  <c r="C24152" i="10"/>
  <c r="B24152" i="10"/>
  <c r="D24151" i="10"/>
  <c r="C24151" i="10"/>
  <c r="B24151" i="10"/>
  <c r="D24150" i="10"/>
  <c r="C24150" i="10"/>
  <c r="B24150" i="10"/>
  <c r="D24149" i="10"/>
  <c r="C24149" i="10"/>
  <c r="B24149" i="10"/>
  <c r="D24148" i="10"/>
  <c r="C24148" i="10"/>
  <c r="B24148" i="10"/>
  <c r="D24147" i="10"/>
  <c r="C24147" i="10"/>
  <c r="B24147" i="10"/>
  <c r="D24146" i="10"/>
  <c r="C24146" i="10"/>
  <c r="B24146" i="10"/>
  <c r="D24145" i="10"/>
  <c r="C24145" i="10"/>
  <c r="B24145" i="10"/>
  <c r="D24144" i="10"/>
  <c r="C24144" i="10"/>
  <c r="B24144" i="10"/>
  <c r="D24143" i="10"/>
  <c r="C24143" i="10"/>
  <c r="B24143" i="10"/>
  <c r="D24142" i="10"/>
  <c r="C24142" i="10"/>
  <c r="B24142" i="10"/>
  <c r="D24141" i="10"/>
  <c r="C24141" i="10"/>
  <c r="B24141" i="10"/>
  <c r="D24140" i="10"/>
  <c r="C24140" i="10"/>
  <c r="B24140" i="10"/>
  <c r="D24139" i="10"/>
  <c r="C24139" i="10"/>
  <c r="B24139" i="10"/>
  <c r="D24138" i="10"/>
  <c r="C24138" i="10"/>
  <c r="B24138" i="10"/>
  <c r="D24137" i="10"/>
  <c r="C24137" i="10"/>
  <c r="B24137" i="10"/>
  <c r="D24136" i="10"/>
  <c r="C24136" i="10"/>
  <c r="B24136" i="10"/>
  <c r="D24135" i="10"/>
  <c r="C24135" i="10"/>
  <c r="B24135" i="10"/>
  <c r="D24134" i="10"/>
  <c r="C24134" i="10"/>
  <c r="B24134" i="10"/>
  <c r="D24133" i="10"/>
  <c r="C24133" i="10"/>
  <c r="B24133" i="10"/>
  <c r="D24132" i="10"/>
  <c r="C24132" i="10"/>
  <c r="B24132" i="10"/>
  <c r="D24131" i="10"/>
  <c r="C24131" i="10"/>
  <c r="B24131" i="10"/>
  <c r="D24130" i="10"/>
  <c r="C24130" i="10"/>
  <c r="B24130" i="10"/>
  <c r="D24129" i="10"/>
  <c r="C24129" i="10"/>
  <c r="B24129" i="10"/>
  <c r="D24128" i="10"/>
  <c r="C24128" i="10"/>
  <c r="B24128" i="10"/>
  <c r="D24127" i="10"/>
  <c r="C24127" i="10"/>
  <c r="B24127" i="10"/>
  <c r="D24126" i="10"/>
  <c r="C24126" i="10"/>
  <c r="B24126" i="10"/>
  <c r="D24125" i="10"/>
  <c r="C24125" i="10"/>
  <c r="B24125" i="10"/>
  <c r="D24124" i="10"/>
  <c r="C24124" i="10"/>
  <c r="B24124" i="10"/>
  <c r="D24123" i="10"/>
  <c r="C24123" i="10"/>
  <c r="B24123" i="10"/>
  <c r="D24122" i="10"/>
  <c r="C24122" i="10"/>
  <c r="B24122" i="10"/>
  <c r="D24121" i="10"/>
  <c r="C24121" i="10"/>
  <c r="B24121" i="10"/>
  <c r="D24120" i="10"/>
  <c r="C24120" i="10"/>
  <c r="B24120" i="10"/>
  <c r="D24119" i="10"/>
  <c r="C24119" i="10"/>
  <c r="B24119" i="10"/>
  <c r="D24118" i="10"/>
  <c r="C24118" i="10"/>
  <c r="B24118" i="10"/>
  <c r="D24117" i="10"/>
  <c r="C24117" i="10"/>
  <c r="B24117" i="10"/>
  <c r="D24116" i="10"/>
  <c r="C24116" i="10"/>
  <c r="B24116" i="10"/>
  <c r="D24115" i="10"/>
  <c r="C24115" i="10"/>
  <c r="B24115" i="10"/>
  <c r="D24114" i="10"/>
  <c r="C24114" i="10"/>
  <c r="B24114" i="10"/>
  <c r="D24113" i="10"/>
  <c r="C24113" i="10"/>
  <c r="B24113" i="10"/>
  <c r="D24112" i="10"/>
  <c r="C24112" i="10"/>
  <c r="B24112" i="10"/>
  <c r="D24111" i="10"/>
  <c r="C24111" i="10"/>
  <c r="B24111" i="10"/>
  <c r="D24110" i="10"/>
  <c r="C24110" i="10"/>
  <c r="B24110" i="10"/>
  <c r="D24109" i="10"/>
  <c r="C24109" i="10"/>
  <c r="B24109" i="10"/>
  <c r="D24108" i="10"/>
  <c r="C24108" i="10"/>
  <c r="B24108" i="10"/>
  <c r="D24107" i="10"/>
  <c r="C24107" i="10"/>
  <c r="B24107" i="10"/>
  <c r="D24106" i="10"/>
  <c r="C24106" i="10"/>
  <c r="B24106" i="10"/>
  <c r="D24105" i="10"/>
  <c r="C24105" i="10"/>
  <c r="B24105" i="10"/>
  <c r="D24104" i="10"/>
  <c r="C24104" i="10"/>
  <c r="B24104" i="10"/>
  <c r="D24103" i="10"/>
  <c r="C24103" i="10"/>
  <c r="B24103" i="10"/>
  <c r="D24102" i="10"/>
  <c r="C24102" i="10"/>
  <c r="B24102" i="10"/>
  <c r="D24101" i="10"/>
  <c r="C24101" i="10"/>
  <c r="B24101" i="10"/>
  <c r="D24100" i="10"/>
  <c r="C24100" i="10"/>
  <c r="B24100" i="10"/>
  <c r="D24099" i="10"/>
  <c r="C24099" i="10"/>
  <c r="B24099" i="10"/>
  <c r="D24098" i="10"/>
  <c r="C24098" i="10"/>
  <c r="B24098" i="10"/>
  <c r="D24097" i="10"/>
  <c r="C24097" i="10"/>
  <c r="B24097" i="10"/>
  <c r="D24096" i="10"/>
  <c r="C24096" i="10"/>
  <c r="B24096" i="10"/>
  <c r="D24095" i="10"/>
  <c r="C24095" i="10"/>
  <c r="B24095" i="10"/>
  <c r="D24094" i="10"/>
  <c r="C24094" i="10"/>
  <c r="B24094" i="10"/>
  <c r="D24093" i="10"/>
  <c r="C24093" i="10"/>
  <c r="B24093" i="10"/>
  <c r="D24092" i="10"/>
  <c r="C24092" i="10"/>
  <c r="B24092" i="10"/>
  <c r="D24091" i="10"/>
  <c r="C24091" i="10"/>
  <c r="B24091" i="10"/>
  <c r="D24090" i="10"/>
  <c r="C24090" i="10"/>
  <c r="B24090" i="10"/>
  <c r="D24089" i="10"/>
  <c r="C24089" i="10"/>
  <c r="B24089" i="10"/>
  <c r="D24088" i="10"/>
  <c r="C24088" i="10"/>
  <c r="B24088" i="10"/>
  <c r="D24087" i="10"/>
  <c r="C24087" i="10"/>
  <c r="B24087" i="10"/>
  <c r="D24086" i="10"/>
  <c r="C24086" i="10"/>
  <c r="B24086" i="10"/>
  <c r="D24085" i="10"/>
  <c r="C24085" i="10"/>
  <c r="B24085" i="10"/>
  <c r="D24084" i="10"/>
  <c r="C24084" i="10"/>
  <c r="B24084" i="10"/>
  <c r="D24083" i="10"/>
  <c r="C24083" i="10"/>
  <c r="B24083" i="10"/>
  <c r="D24082" i="10"/>
  <c r="C24082" i="10"/>
  <c r="B24082" i="10"/>
  <c r="D24081" i="10"/>
  <c r="C24081" i="10"/>
  <c r="B24081" i="10"/>
  <c r="D24080" i="10"/>
  <c r="C24080" i="10"/>
  <c r="B24080" i="10"/>
  <c r="D24079" i="10"/>
  <c r="C24079" i="10"/>
  <c r="B24079" i="10"/>
  <c r="D24078" i="10"/>
  <c r="C24078" i="10"/>
  <c r="B24078" i="10"/>
  <c r="D24077" i="10"/>
  <c r="C24077" i="10"/>
  <c r="B24077" i="10"/>
  <c r="D24076" i="10"/>
  <c r="C24076" i="10"/>
  <c r="B24076" i="10"/>
  <c r="D24075" i="10"/>
  <c r="C24075" i="10"/>
  <c r="B24075" i="10"/>
  <c r="D24074" i="10"/>
  <c r="C24074" i="10"/>
  <c r="B24074" i="10"/>
  <c r="D24073" i="10"/>
  <c r="C24073" i="10"/>
  <c r="B24073" i="10"/>
  <c r="D24072" i="10"/>
  <c r="C24072" i="10"/>
  <c r="B24072" i="10"/>
  <c r="D24071" i="10"/>
  <c r="C24071" i="10"/>
  <c r="B24071" i="10"/>
  <c r="D24070" i="10"/>
  <c r="C24070" i="10"/>
  <c r="B24070" i="10"/>
  <c r="D24069" i="10"/>
  <c r="C24069" i="10"/>
  <c r="B24069" i="10"/>
  <c r="D24068" i="10"/>
  <c r="C24068" i="10"/>
  <c r="B24068" i="10"/>
  <c r="D24067" i="10"/>
  <c r="C24067" i="10"/>
  <c r="B24067" i="10"/>
  <c r="D24066" i="10"/>
  <c r="C24066" i="10"/>
  <c r="B24066" i="10"/>
  <c r="D24065" i="10"/>
  <c r="C24065" i="10"/>
  <c r="B24065" i="10"/>
  <c r="D24064" i="10"/>
  <c r="C24064" i="10"/>
  <c r="B24064" i="10"/>
  <c r="D24063" i="10"/>
  <c r="C24063" i="10"/>
  <c r="B24063" i="10"/>
  <c r="D24062" i="10"/>
  <c r="C24062" i="10"/>
  <c r="B24062" i="10"/>
  <c r="D24061" i="10"/>
  <c r="C24061" i="10"/>
  <c r="B24061" i="10"/>
  <c r="D24060" i="10"/>
  <c r="C24060" i="10"/>
  <c r="B24060" i="10"/>
  <c r="D24059" i="10"/>
  <c r="C24059" i="10"/>
  <c r="B24059" i="10"/>
  <c r="D24058" i="10"/>
  <c r="C24058" i="10"/>
  <c r="B24058" i="10"/>
  <c r="D24057" i="10"/>
  <c r="C24057" i="10"/>
  <c r="B24057" i="10"/>
  <c r="D24056" i="10"/>
  <c r="C24056" i="10"/>
  <c r="B24056" i="10"/>
  <c r="D24055" i="10"/>
  <c r="C24055" i="10"/>
  <c r="B24055" i="10"/>
  <c r="D24054" i="10"/>
  <c r="C24054" i="10"/>
  <c r="B24054" i="10"/>
  <c r="D24053" i="10"/>
  <c r="C24053" i="10"/>
  <c r="B24053" i="10"/>
  <c r="D24052" i="10"/>
  <c r="C24052" i="10"/>
  <c r="B24052" i="10"/>
  <c r="D24051" i="10"/>
  <c r="C24051" i="10"/>
  <c r="B24051" i="10"/>
  <c r="D24050" i="10"/>
  <c r="C24050" i="10"/>
  <c r="B24050" i="10"/>
  <c r="D24049" i="10"/>
  <c r="C24049" i="10"/>
  <c r="B24049" i="10"/>
  <c r="D24048" i="10"/>
  <c r="C24048" i="10"/>
  <c r="B24048" i="10"/>
  <c r="D24047" i="10"/>
  <c r="C24047" i="10"/>
  <c r="B24047" i="10"/>
  <c r="D24046" i="10"/>
  <c r="C24046" i="10"/>
  <c r="B24046" i="10"/>
  <c r="D24045" i="10"/>
  <c r="C24045" i="10"/>
  <c r="B24045" i="10"/>
  <c r="D24044" i="10"/>
  <c r="C24044" i="10"/>
  <c r="B24044" i="10"/>
  <c r="D24043" i="10"/>
  <c r="C24043" i="10"/>
  <c r="B24043" i="10"/>
  <c r="D24042" i="10"/>
  <c r="C24042" i="10"/>
  <c r="B24042" i="10"/>
  <c r="D24041" i="10"/>
  <c r="C24041" i="10"/>
  <c r="B24041" i="10"/>
  <c r="D24040" i="10"/>
  <c r="C24040" i="10"/>
  <c r="B24040" i="10"/>
  <c r="D24039" i="10"/>
  <c r="C24039" i="10"/>
  <c r="B24039" i="10"/>
  <c r="D24038" i="10"/>
  <c r="C24038" i="10"/>
  <c r="B24038" i="10"/>
  <c r="D24037" i="10"/>
  <c r="C24037" i="10"/>
  <c r="B24037" i="10"/>
  <c r="D24036" i="10"/>
  <c r="C24036" i="10"/>
  <c r="B24036" i="10"/>
  <c r="D24035" i="10"/>
  <c r="C24035" i="10"/>
  <c r="B24035" i="10"/>
  <c r="D24034" i="10"/>
  <c r="C24034" i="10"/>
  <c r="B24034" i="10"/>
  <c r="D24033" i="10"/>
  <c r="C24033" i="10"/>
  <c r="B24033" i="10"/>
  <c r="D24032" i="10"/>
  <c r="C24032" i="10"/>
  <c r="B24032" i="10"/>
  <c r="D24031" i="10"/>
  <c r="C24031" i="10"/>
  <c r="B24031" i="10"/>
  <c r="D24030" i="10"/>
  <c r="C24030" i="10"/>
  <c r="B24030" i="10"/>
  <c r="D24029" i="10"/>
  <c r="C24029" i="10"/>
  <c r="B24029" i="10"/>
  <c r="D24028" i="10"/>
  <c r="C24028" i="10"/>
  <c r="B24028" i="10"/>
  <c r="D24027" i="10"/>
  <c r="C24027" i="10"/>
  <c r="B24027" i="10"/>
  <c r="D24026" i="10"/>
  <c r="C24026" i="10"/>
  <c r="B24026" i="10"/>
  <c r="D24025" i="10"/>
  <c r="C24025" i="10"/>
  <c r="B24025" i="10"/>
  <c r="D24024" i="10"/>
  <c r="C24024" i="10"/>
  <c r="B24024" i="10"/>
  <c r="D24023" i="10"/>
  <c r="C24023" i="10"/>
  <c r="B24023" i="10"/>
  <c r="D24022" i="10"/>
  <c r="C24022" i="10"/>
  <c r="B24022" i="10"/>
  <c r="D24021" i="10"/>
  <c r="C24021" i="10"/>
  <c r="B24021" i="10"/>
  <c r="D24020" i="10"/>
  <c r="C24020" i="10"/>
  <c r="B24020" i="10"/>
  <c r="D24019" i="10"/>
  <c r="C24019" i="10"/>
  <c r="B24019" i="10"/>
  <c r="D24018" i="10"/>
  <c r="C24018" i="10"/>
  <c r="B24018" i="10"/>
  <c r="D24017" i="10"/>
  <c r="C24017" i="10"/>
  <c r="B24017" i="10"/>
  <c r="D24016" i="10"/>
  <c r="C24016" i="10"/>
  <c r="B24016" i="10"/>
  <c r="D24015" i="10"/>
  <c r="C24015" i="10"/>
  <c r="B24015" i="10"/>
  <c r="D24014" i="10"/>
  <c r="C24014" i="10"/>
  <c r="B24014" i="10"/>
  <c r="D24013" i="10"/>
  <c r="C24013" i="10"/>
  <c r="B24013" i="10"/>
  <c r="D24012" i="10"/>
  <c r="C24012" i="10"/>
  <c r="B24012" i="10"/>
  <c r="D24011" i="10"/>
  <c r="C24011" i="10"/>
  <c r="B24011" i="10"/>
  <c r="D24010" i="10"/>
  <c r="C24010" i="10"/>
  <c r="B24010" i="10"/>
  <c r="D24009" i="10"/>
  <c r="C24009" i="10"/>
  <c r="B24009" i="10"/>
  <c r="D24008" i="10"/>
  <c r="C24008" i="10"/>
  <c r="B24008" i="10"/>
  <c r="D24007" i="10"/>
  <c r="C24007" i="10"/>
  <c r="B24007" i="10"/>
  <c r="D24006" i="10"/>
  <c r="C24006" i="10"/>
  <c r="B24006" i="10"/>
  <c r="D24005" i="10"/>
  <c r="C24005" i="10"/>
  <c r="B24005" i="10"/>
  <c r="D24004" i="10"/>
  <c r="C24004" i="10"/>
  <c r="B24004" i="10"/>
  <c r="D24003" i="10"/>
  <c r="C24003" i="10"/>
  <c r="B24003" i="10"/>
  <c r="D24002" i="10"/>
  <c r="C24002" i="10"/>
  <c r="B24002" i="10"/>
  <c r="D24001" i="10"/>
  <c r="C24001" i="10"/>
  <c r="B24001" i="10"/>
  <c r="D24000" i="10"/>
  <c r="C24000" i="10"/>
  <c r="B24000" i="10"/>
  <c r="D23999" i="10"/>
  <c r="C23999" i="10"/>
  <c r="B23999" i="10"/>
  <c r="D23998" i="10"/>
  <c r="C23998" i="10"/>
  <c r="B23998" i="10"/>
  <c r="D23997" i="10"/>
  <c r="C23997" i="10"/>
  <c r="B23997" i="10"/>
  <c r="D23996" i="10"/>
  <c r="C23996" i="10"/>
  <c r="B23996" i="10"/>
  <c r="D23995" i="10"/>
  <c r="C23995" i="10"/>
  <c r="B23995" i="10"/>
  <c r="D23994" i="10"/>
  <c r="C23994" i="10"/>
  <c r="B23994" i="10"/>
  <c r="D23993" i="10"/>
  <c r="C23993" i="10"/>
  <c r="B23993" i="10"/>
  <c r="D23992" i="10"/>
  <c r="C23992" i="10"/>
  <c r="B23992" i="10"/>
  <c r="D23991" i="10"/>
  <c r="C23991" i="10"/>
  <c r="B23991" i="10"/>
  <c r="D23990" i="10"/>
  <c r="C23990" i="10"/>
  <c r="B23990" i="10"/>
  <c r="D23989" i="10"/>
  <c r="C23989" i="10"/>
  <c r="B23989" i="10"/>
  <c r="D23988" i="10"/>
  <c r="C23988" i="10"/>
  <c r="B23988" i="10"/>
  <c r="D23987" i="10"/>
  <c r="C23987" i="10"/>
  <c r="B23987" i="10"/>
  <c r="D23986" i="10"/>
  <c r="C23986" i="10"/>
  <c r="B23986" i="10"/>
  <c r="D23985" i="10"/>
  <c r="C23985" i="10"/>
  <c r="B23985" i="10"/>
  <c r="D23984" i="10"/>
  <c r="C23984" i="10"/>
  <c r="B23984" i="10"/>
  <c r="D23983" i="10"/>
  <c r="C23983" i="10"/>
  <c r="B23983" i="10"/>
  <c r="D23982" i="10"/>
  <c r="C23982" i="10"/>
  <c r="B23982" i="10"/>
  <c r="D23981" i="10"/>
  <c r="C23981" i="10"/>
  <c r="B23981" i="10"/>
  <c r="D23980" i="10"/>
  <c r="C23980" i="10"/>
  <c r="B23980" i="10"/>
  <c r="D23979" i="10"/>
  <c r="C23979" i="10"/>
  <c r="B23979" i="10"/>
  <c r="D23978" i="10"/>
  <c r="C23978" i="10"/>
  <c r="B23978" i="10"/>
  <c r="D23977" i="10"/>
  <c r="C23977" i="10"/>
  <c r="B23977" i="10"/>
  <c r="D23976" i="10"/>
  <c r="C23976" i="10"/>
  <c r="B23976" i="10"/>
  <c r="D23975" i="10"/>
  <c r="C23975" i="10"/>
  <c r="B23975" i="10"/>
  <c r="D23974" i="10"/>
  <c r="C23974" i="10"/>
  <c r="B23974" i="10"/>
  <c r="D23973" i="10"/>
  <c r="C23973" i="10"/>
  <c r="B23973" i="10"/>
  <c r="D23972" i="10"/>
  <c r="C23972" i="10"/>
  <c r="B23972" i="10"/>
  <c r="D23971" i="10"/>
  <c r="C23971" i="10"/>
  <c r="B23971" i="10"/>
  <c r="D23970" i="10"/>
  <c r="C23970" i="10"/>
  <c r="B23970" i="10"/>
  <c r="D23969" i="10"/>
  <c r="C23969" i="10"/>
  <c r="B23969" i="10"/>
  <c r="D23968" i="10"/>
  <c r="C23968" i="10"/>
  <c r="B23968" i="10"/>
  <c r="D23967" i="10"/>
  <c r="C23967" i="10"/>
  <c r="B23967" i="10"/>
  <c r="D23966" i="10"/>
  <c r="C23966" i="10"/>
  <c r="B23966" i="10"/>
  <c r="D23965" i="10"/>
  <c r="C23965" i="10"/>
  <c r="B23965" i="10"/>
  <c r="D23964" i="10"/>
  <c r="C23964" i="10"/>
  <c r="B23964" i="10"/>
  <c r="D23963" i="10"/>
  <c r="C23963" i="10"/>
  <c r="B23963" i="10"/>
  <c r="D23962" i="10"/>
  <c r="C23962" i="10"/>
  <c r="B23962" i="10"/>
  <c r="D23961" i="10"/>
  <c r="C23961" i="10"/>
  <c r="B23961" i="10"/>
  <c r="D23960" i="10"/>
  <c r="C23960" i="10"/>
  <c r="B23960" i="10"/>
  <c r="D23959" i="10"/>
  <c r="C23959" i="10"/>
  <c r="B23959" i="10"/>
  <c r="D23958" i="10"/>
  <c r="C23958" i="10"/>
  <c r="B23958" i="10"/>
  <c r="D23957" i="10"/>
  <c r="C23957" i="10"/>
  <c r="B23957" i="10"/>
  <c r="D23956" i="10"/>
  <c r="C23956" i="10"/>
  <c r="B23956" i="10"/>
  <c r="D23955" i="10"/>
  <c r="C23955" i="10"/>
  <c r="B23955" i="10"/>
  <c r="D23954" i="10"/>
  <c r="C23954" i="10"/>
  <c r="B23954" i="10"/>
  <c r="D23953" i="10"/>
  <c r="C23953" i="10"/>
  <c r="B23953" i="10"/>
  <c r="D23952" i="10"/>
  <c r="C23952" i="10"/>
  <c r="B23952" i="10"/>
  <c r="D23951" i="10"/>
  <c r="C23951" i="10"/>
  <c r="B23951" i="10"/>
  <c r="D23950" i="10"/>
  <c r="C23950" i="10"/>
  <c r="B23950" i="10"/>
  <c r="D23949" i="10"/>
  <c r="C23949" i="10"/>
  <c r="B23949" i="10"/>
  <c r="D23948" i="10"/>
  <c r="C23948" i="10"/>
  <c r="B23948" i="10"/>
  <c r="D23947" i="10"/>
  <c r="C23947" i="10"/>
  <c r="B23947" i="10"/>
  <c r="D23946" i="10"/>
  <c r="C23946" i="10"/>
  <c r="B23946" i="10"/>
  <c r="D23945" i="10"/>
  <c r="C23945" i="10"/>
  <c r="B23945" i="10"/>
  <c r="D23944" i="10"/>
  <c r="C23944" i="10"/>
  <c r="B23944" i="10"/>
  <c r="D23943" i="10"/>
  <c r="C23943" i="10"/>
  <c r="B23943" i="10"/>
  <c r="D23942" i="10"/>
  <c r="C23942" i="10"/>
  <c r="B23942" i="10"/>
  <c r="D23941" i="10"/>
  <c r="C23941" i="10"/>
  <c r="B23941" i="10"/>
  <c r="D23940" i="10"/>
  <c r="C23940" i="10"/>
  <c r="B23940" i="10"/>
  <c r="D23939" i="10"/>
  <c r="C23939" i="10"/>
  <c r="B23939" i="10"/>
  <c r="D23938" i="10"/>
  <c r="C23938" i="10"/>
  <c r="B23938" i="10"/>
  <c r="D23937" i="10"/>
  <c r="C23937" i="10"/>
  <c r="B23937" i="10"/>
  <c r="D23936" i="10"/>
  <c r="C23936" i="10"/>
  <c r="B23936" i="10"/>
  <c r="D23935" i="10"/>
  <c r="C23935" i="10"/>
  <c r="B23935" i="10"/>
  <c r="D23934" i="10"/>
  <c r="C23934" i="10"/>
  <c r="B23934" i="10"/>
  <c r="D23933" i="10"/>
  <c r="C23933" i="10"/>
  <c r="B23933" i="10"/>
  <c r="D23932" i="10"/>
  <c r="C23932" i="10"/>
  <c r="B23932" i="10"/>
  <c r="D23931" i="10"/>
  <c r="C23931" i="10"/>
  <c r="B23931" i="10"/>
  <c r="D23930" i="10"/>
  <c r="C23930" i="10"/>
  <c r="B23930" i="10"/>
  <c r="D23929" i="10"/>
  <c r="C23929" i="10"/>
  <c r="B23929" i="10"/>
  <c r="D23928" i="10"/>
  <c r="C23928" i="10"/>
  <c r="B23928" i="10"/>
  <c r="D23927" i="10"/>
  <c r="C23927" i="10"/>
  <c r="B23927" i="10"/>
  <c r="D23926" i="10"/>
  <c r="C23926" i="10"/>
  <c r="B23926" i="10"/>
  <c r="D23925" i="10"/>
  <c r="C23925" i="10"/>
  <c r="B23925" i="10"/>
  <c r="D23924" i="10"/>
  <c r="C23924" i="10"/>
  <c r="B23924" i="10"/>
  <c r="D23923" i="10"/>
  <c r="C23923" i="10"/>
  <c r="B23923" i="10"/>
  <c r="D23922" i="10"/>
  <c r="C23922" i="10"/>
  <c r="B23922" i="10"/>
  <c r="D23921" i="10"/>
  <c r="C23921" i="10"/>
  <c r="B23921" i="10"/>
  <c r="D23920" i="10"/>
  <c r="C23920" i="10"/>
  <c r="B23920" i="10"/>
  <c r="D23919" i="10"/>
  <c r="C23919" i="10"/>
  <c r="B23919" i="10"/>
  <c r="D23918" i="10"/>
  <c r="C23918" i="10"/>
  <c r="B23918" i="10"/>
  <c r="D23917" i="10"/>
  <c r="C23917" i="10"/>
  <c r="B23917" i="10"/>
  <c r="D23916" i="10"/>
  <c r="C23916" i="10"/>
  <c r="B23916" i="10"/>
  <c r="D23915" i="10"/>
  <c r="C23915" i="10"/>
  <c r="B23915" i="10"/>
  <c r="D23914" i="10"/>
  <c r="C23914" i="10"/>
  <c r="B23914" i="10"/>
  <c r="D23913" i="10"/>
  <c r="C23913" i="10"/>
  <c r="B23913" i="10"/>
  <c r="D23912" i="10"/>
  <c r="C23912" i="10"/>
  <c r="B23912" i="10"/>
  <c r="D23911" i="10"/>
  <c r="C23911" i="10"/>
  <c r="B23911" i="10"/>
  <c r="D23910" i="10"/>
  <c r="C23910" i="10"/>
  <c r="B23910" i="10"/>
  <c r="D23909" i="10"/>
  <c r="C23909" i="10"/>
  <c r="B23909" i="10"/>
  <c r="D23908" i="10"/>
  <c r="C23908" i="10"/>
  <c r="B23908" i="10"/>
  <c r="D23907" i="10"/>
  <c r="C23907" i="10"/>
  <c r="B23907" i="10"/>
  <c r="D23906" i="10"/>
  <c r="C23906" i="10"/>
  <c r="B23906" i="10"/>
  <c r="D23905" i="10"/>
  <c r="C23905" i="10"/>
  <c r="B23905" i="10"/>
  <c r="D23904" i="10"/>
  <c r="C23904" i="10"/>
  <c r="B23904" i="10"/>
  <c r="D23903" i="10"/>
  <c r="C23903" i="10"/>
  <c r="B23903" i="10"/>
  <c r="D23902" i="10"/>
  <c r="C23902" i="10"/>
  <c r="B23902" i="10"/>
  <c r="D23901" i="10"/>
  <c r="C23901" i="10"/>
  <c r="B23901" i="10"/>
  <c r="D23900" i="10"/>
  <c r="C23900" i="10"/>
  <c r="B23900" i="10"/>
  <c r="D23899" i="10"/>
  <c r="C23899" i="10"/>
  <c r="B23899" i="10"/>
  <c r="D23898" i="10"/>
  <c r="C23898" i="10"/>
  <c r="B23898" i="10"/>
  <c r="D23897" i="10"/>
  <c r="C23897" i="10"/>
  <c r="B23897" i="10"/>
  <c r="D23896" i="10"/>
  <c r="C23896" i="10"/>
  <c r="B23896" i="10"/>
  <c r="D23895" i="10"/>
  <c r="C23895" i="10"/>
  <c r="B23895" i="10"/>
  <c r="D23894" i="10"/>
  <c r="C23894" i="10"/>
  <c r="B23894" i="10"/>
  <c r="D23893" i="10"/>
  <c r="C23893" i="10"/>
  <c r="B23893" i="10"/>
  <c r="D23892" i="10"/>
  <c r="C23892" i="10"/>
  <c r="B23892" i="10"/>
  <c r="D23891" i="10"/>
  <c r="C23891" i="10"/>
  <c r="B23891" i="10"/>
  <c r="D23890" i="10"/>
  <c r="C23890" i="10"/>
  <c r="B23890" i="10"/>
  <c r="D23889" i="10"/>
  <c r="C23889" i="10"/>
  <c r="B23889" i="10"/>
  <c r="D23888" i="10"/>
  <c r="C23888" i="10"/>
  <c r="B23888" i="10"/>
  <c r="D23887" i="10"/>
  <c r="C23887" i="10"/>
  <c r="B23887" i="10"/>
  <c r="D23886" i="10"/>
  <c r="C23886" i="10"/>
  <c r="B23886" i="10"/>
  <c r="D23885" i="10"/>
  <c r="C23885" i="10"/>
  <c r="B23885" i="10"/>
  <c r="D23884" i="10"/>
  <c r="C23884" i="10"/>
  <c r="B23884" i="10"/>
  <c r="D23883" i="10"/>
  <c r="C23883" i="10"/>
  <c r="B23883" i="10"/>
  <c r="D23882" i="10"/>
  <c r="C23882" i="10"/>
  <c r="B23882" i="10"/>
  <c r="D23881" i="10"/>
  <c r="C23881" i="10"/>
  <c r="B23881" i="10"/>
  <c r="D23880" i="10"/>
  <c r="C23880" i="10"/>
  <c r="B23880" i="10"/>
  <c r="D23879" i="10"/>
  <c r="C23879" i="10"/>
  <c r="B23879" i="10"/>
  <c r="D23878" i="10"/>
  <c r="C23878" i="10"/>
  <c r="B23878" i="10"/>
  <c r="D23877" i="10"/>
  <c r="C23877" i="10"/>
  <c r="B23877" i="10"/>
  <c r="D23876" i="10"/>
  <c r="C23876" i="10"/>
  <c r="B23876" i="10"/>
  <c r="D23875" i="10"/>
  <c r="C23875" i="10"/>
  <c r="B23875" i="10"/>
  <c r="D23874" i="10"/>
  <c r="C23874" i="10"/>
  <c r="B23874" i="10"/>
  <c r="D23873" i="10"/>
  <c r="C23873" i="10"/>
  <c r="B23873" i="10"/>
  <c r="D23872" i="10"/>
  <c r="C23872" i="10"/>
  <c r="B23872" i="10"/>
  <c r="D23871" i="10"/>
  <c r="C23871" i="10"/>
  <c r="B23871" i="10"/>
  <c r="D23870" i="10"/>
  <c r="C23870" i="10"/>
  <c r="B23870" i="10"/>
  <c r="D23869" i="10"/>
  <c r="C23869" i="10"/>
  <c r="B23869" i="10"/>
  <c r="D23868" i="10"/>
  <c r="C23868" i="10"/>
  <c r="B23868" i="10"/>
  <c r="D23867" i="10"/>
  <c r="C23867" i="10"/>
  <c r="B23867" i="10"/>
  <c r="D23866" i="10"/>
  <c r="C23866" i="10"/>
  <c r="B23866" i="10"/>
  <c r="D23865" i="10"/>
  <c r="C23865" i="10"/>
  <c r="B23865" i="10"/>
  <c r="D23864" i="10"/>
  <c r="C23864" i="10"/>
  <c r="B23864" i="10"/>
  <c r="D23863" i="10"/>
  <c r="C23863" i="10"/>
  <c r="B23863" i="10"/>
  <c r="D23862" i="10"/>
  <c r="C23862" i="10"/>
  <c r="B23862" i="10"/>
  <c r="D23861" i="10"/>
  <c r="C23861" i="10"/>
  <c r="B23861" i="10"/>
  <c r="D23860" i="10"/>
  <c r="C23860" i="10"/>
  <c r="B23860" i="10"/>
  <c r="D23859" i="10"/>
  <c r="C23859" i="10"/>
  <c r="B23859" i="10"/>
  <c r="D23858" i="10"/>
  <c r="C23858" i="10"/>
  <c r="B23858" i="10"/>
  <c r="D23857" i="10"/>
  <c r="C23857" i="10"/>
  <c r="B23857" i="10"/>
  <c r="D23856" i="10"/>
  <c r="C23856" i="10"/>
  <c r="B23856" i="10"/>
  <c r="D23855" i="10"/>
  <c r="C23855" i="10"/>
  <c r="B23855" i="10"/>
  <c r="D23854" i="10"/>
  <c r="C23854" i="10"/>
  <c r="B23854" i="10"/>
  <c r="D23853" i="10"/>
  <c r="C23853" i="10"/>
  <c r="B23853" i="10"/>
  <c r="D23852" i="10"/>
  <c r="C23852" i="10"/>
  <c r="B23852" i="10"/>
  <c r="D23851" i="10"/>
  <c r="C23851" i="10"/>
  <c r="B23851" i="10"/>
  <c r="D23850" i="10"/>
  <c r="C23850" i="10"/>
  <c r="B23850" i="10"/>
  <c r="D23849" i="10"/>
  <c r="C23849" i="10"/>
  <c r="B23849" i="10"/>
  <c r="D23848" i="10"/>
  <c r="C23848" i="10"/>
  <c r="B23848" i="10"/>
  <c r="D23847" i="10"/>
  <c r="C23847" i="10"/>
  <c r="B23847" i="10"/>
  <c r="D23846" i="10"/>
  <c r="C23846" i="10"/>
  <c r="B23846" i="10"/>
  <c r="D23845" i="10"/>
  <c r="C23845" i="10"/>
  <c r="B23845" i="10"/>
  <c r="D23844" i="10"/>
  <c r="C23844" i="10"/>
  <c r="B23844" i="10"/>
  <c r="D23843" i="10"/>
  <c r="C23843" i="10"/>
  <c r="B23843" i="10"/>
  <c r="D23842" i="10"/>
  <c r="C23842" i="10"/>
  <c r="B23842" i="10"/>
  <c r="D23841" i="10"/>
  <c r="C23841" i="10"/>
  <c r="B23841" i="10"/>
  <c r="D23840" i="10"/>
  <c r="C23840" i="10"/>
  <c r="B23840" i="10"/>
  <c r="D23839" i="10"/>
  <c r="C23839" i="10"/>
  <c r="B23839" i="10"/>
  <c r="D23838" i="10"/>
  <c r="C23838" i="10"/>
  <c r="B23838" i="10"/>
  <c r="D23837" i="10"/>
  <c r="C23837" i="10"/>
  <c r="B23837" i="10"/>
  <c r="D23836" i="10"/>
  <c r="C23836" i="10"/>
  <c r="B23836" i="10"/>
  <c r="D23835" i="10"/>
  <c r="C23835" i="10"/>
  <c r="B23835" i="10"/>
  <c r="D23834" i="10"/>
  <c r="C23834" i="10"/>
  <c r="B23834" i="10"/>
  <c r="D23833" i="10"/>
  <c r="C23833" i="10"/>
  <c r="B23833" i="10"/>
  <c r="D23832" i="10"/>
  <c r="C23832" i="10"/>
  <c r="B23832" i="10"/>
  <c r="D23831" i="10"/>
  <c r="C23831" i="10"/>
  <c r="B23831" i="10"/>
  <c r="D23830" i="10"/>
  <c r="C23830" i="10"/>
  <c r="B23830" i="10"/>
  <c r="D23829" i="10"/>
  <c r="C23829" i="10"/>
  <c r="B23829" i="10"/>
  <c r="D23828" i="10"/>
  <c r="C23828" i="10"/>
  <c r="B23828" i="10"/>
  <c r="D23827" i="10"/>
  <c r="C23827" i="10"/>
  <c r="B23827" i="10"/>
  <c r="D23826" i="10"/>
  <c r="C23826" i="10"/>
  <c r="B23826" i="10"/>
  <c r="D23825" i="10"/>
  <c r="C23825" i="10"/>
  <c r="B23825" i="10"/>
  <c r="D23824" i="10"/>
  <c r="C23824" i="10"/>
  <c r="B23824" i="10"/>
  <c r="D23823" i="10"/>
  <c r="C23823" i="10"/>
  <c r="B23823" i="10"/>
  <c r="D23822" i="10"/>
  <c r="C23822" i="10"/>
  <c r="B23822" i="10"/>
  <c r="D23821" i="10"/>
  <c r="C23821" i="10"/>
  <c r="B23821" i="10"/>
  <c r="D23820" i="10"/>
  <c r="C23820" i="10"/>
  <c r="B23820" i="10"/>
  <c r="D23819" i="10"/>
  <c r="C23819" i="10"/>
  <c r="B23819" i="10"/>
  <c r="D23818" i="10"/>
  <c r="C23818" i="10"/>
  <c r="B23818" i="10"/>
  <c r="D23817" i="10"/>
  <c r="C23817" i="10"/>
  <c r="B23817" i="10"/>
  <c r="D23816" i="10"/>
  <c r="C23816" i="10"/>
  <c r="B23816" i="10"/>
  <c r="D23815" i="10"/>
  <c r="C23815" i="10"/>
  <c r="B23815" i="10"/>
  <c r="D23814" i="10"/>
  <c r="C23814" i="10"/>
  <c r="B23814" i="10"/>
  <c r="D23813" i="10"/>
  <c r="C23813" i="10"/>
  <c r="B23813" i="10"/>
  <c r="D23812" i="10"/>
  <c r="C23812" i="10"/>
  <c r="B23812" i="10"/>
  <c r="D23811" i="10"/>
  <c r="C23811" i="10"/>
  <c r="B23811" i="10"/>
  <c r="D23810" i="10"/>
  <c r="C23810" i="10"/>
  <c r="B23810" i="10"/>
  <c r="D23809" i="10"/>
  <c r="C23809" i="10"/>
  <c r="B23809" i="10"/>
  <c r="D23808" i="10"/>
  <c r="C23808" i="10"/>
  <c r="B23808" i="10"/>
  <c r="D23807" i="10"/>
  <c r="C23807" i="10"/>
  <c r="B23807" i="10"/>
  <c r="D23806" i="10"/>
  <c r="C23806" i="10"/>
  <c r="B23806" i="10"/>
  <c r="D23805" i="10"/>
  <c r="C23805" i="10"/>
  <c r="B23805" i="10"/>
  <c r="D23804" i="10"/>
  <c r="C23804" i="10"/>
  <c r="B23804" i="10"/>
  <c r="D23803" i="10"/>
  <c r="C23803" i="10"/>
  <c r="B23803" i="10"/>
  <c r="D23802" i="10"/>
  <c r="C23802" i="10"/>
  <c r="B23802" i="10"/>
  <c r="D23801" i="10"/>
  <c r="C23801" i="10"/>
  <c r="B23801" i="10"/>
  <c r="D23800" i="10"/>
  <c r="C23800" i="10"/>
  <c r="B23800" i="10"/>
  <c r="D23799" i="10"/>
  <c r="C23799" i="10"/>
  <c r="B23799" i="10"/>
  <c r="D23798" i="10"/>
  <c r="C23798" i="10"/>
  <c r="B23798" i="10"/>
  <c r="D23797" i="10"/>
  <c r="C23797" i="10"/>
  <c r="B23797" i="10"/>
  <c r="D23796" i="10"/>
  <c r="C23796" i="10"/>
  <c r="B23796" i="10"/>
  <c r="D23795" i="10"/>
  <c r="C23795" i="10"/>
  <c r="B23795" i="10"/>
  <c r="D23794" i="10"/>
  <c r="C23794" i="10"/>
  <c r="B23794" i="10"/>
  <c r="D23793" i="10"/>
  <c r="C23793" i="10"/>
  <c r="B23793" i="10"/>
  <c r="D23792" i="10"/>
  <c r="C23792" i="10"/>
  <c r="B23792" i="10"/>
  <c r="D23791" i="10"/>
  <c r="C23791" i="10"/>
  <c r="B23791" i="10"/>
  <c r="D23790" i="10"/>
  <c r="C23790" i="10"/>
  <c r="B23790" i="10"/>
  <c r="D23789" i="10"/>
  <c r="C23789" i="10"/>
  <c r="B23789" i="10"/>
  <c r="D23788" i="10"/>
  <c r="C23788" i="10"/>
  <c r="B23788" i="10"/>
  <c r="D23787" i="10"/>
  <c r="C23787" i="10"/>
  <c r="B23787" i="10"/>
  <c r="D23786" i="10"/>
  <c r="C23786" i="10"/>
  <c r="B23786" i="10"/>
  <c r="D23785" i="10"/>
  <c r="C23785" i="10"/>
  <c r="B23785" i="10"/>
  <c r="D23784" i="10"/>
  <c r="C23784" i="10"/>
  <c r="B23784" i="10"/>
  <c r="D23783" i="10"/>
  <c r="C23783" i="10"/>
  <c r="B23783" i="10"/>
  <c r="D23782" i="10"/>
  <c r="C23782" i="10"/>
  <c r="B23782" i="10"/>
  <c r="D23781" i="10"/>
  <c r="C23781" i="10"/>
  <c r="B23781" i="10"/>
  <c r="D23780" i="10"/>
  <c r="C23780" i="10"/>
  <c r="B23780" i="10"/>
  <c r="D23779" i="10"/>
  <c r="C23779" i="10"/>
  <c r="B23779" i="10"/>
  <c r="D23778" i="10"/>
  <c r="C23778" i="10"/>
  <c r="B23778" i="10"/>
  <c r="D23777" i="10"/>
  <c r="C23777" i="10"/>
  <c r="B23777" i="10"/>
  <c r="D23776" i="10"/>
  <c r="C23776" i="10"/>
  <c r="B23776" i="10"/>
  <c r="D23775" i="10"/>
  <c r="C23775" i="10"/>
  <c r="B23775" i="10"/>
  <c r="D23774" i="10"/>
  <c r="C23774" i="10"/>
  <c r="B23774" i="10"/>
  <c r="D23773" i="10"/>
  <c r="C23773" i="10"/>
  <c r="B23773" i="10"/>
  <c r="D23772" i="10"/>
  <c r="C23772" i="10"/>
  <c r="B23772" i="10"/>
  <c r="D23771" i="10"/>
  <c r="C23771" i="10"/>
  <c r="B23771" i="10"/>
  <c r="D23770" i="10"/>
  <c r="C23770" i="10"/>
  <c r="B23770" i="10"/>
  <c r="D23769" i="10"/>
  <c r="C23769" i="10"/>
  <c r="B23769" i="10"/>
  <c r="D23768" i="10"/>
  <c r="C23768" i="10"/>
  <c r="B23768" i="10"/>
  <c r="D23767" i="10"/>
  <c r="C23767" i="10"/>
  <c r="B23767" i="10"/>
  <c r="D23766" i="10"/>
  <c r="C23766" i="10"/>
  <c r="B23766" i="10"/>
  <c r="D23765" i="10"/>
  <c r="C23765" i="10"/>
  <c r="B23765" i="10"/>
  <c r="D23764" i="10"/>
  <c r="C23764" i="10"/>
  <c r="B23764" i="10"/>
  <c r="D23763" i="10"/>
  <c r="C23763" i="10"/>
  <c r="B23763" i="10"/>
  <c r="D23762" i="10"/>
  <c r="C23762" i="10"/>
  <c r="B23762" i="10"/>
  <c r="D23761" i="10"/>
  <c r="C23761" i="10"/>
  <c r="B23761" i="10"/>
  <c r="D23760" i="10"/>
  <c r="C23760" i="10"/>
  <c r="B23760" i="10"/>
  <c r="D23759" i="10"/>
  <c r="C23759" i="10"/>
  <c r="B23759" i="10"/>
  <c r="D23758" i="10"/>
  <c r="C23758" i="10"/>
  <c r="B23758" i="10"/>
  <c r="D23757" i="10"/>
  <c r="C23757" i="10"/>
  <c r="B23757" i="10"/>
  <c r="D23756" i="10"/>
  <c r="C23756" i="10"/>
  <c r="B23756" i="10"/>
  <c r="D23755" i="10"/>
  <c r="C23755" i="10"/>
  <c r="B23755" i="10"/>
  <c r="D23754" i="10"/>
  <c r="C23754" i="10"/>
  <c r="B23754" i="10"/>
  <c r="D23753" i="10"/>
  <c r="C23753" i="10"/>
  <c r="B23753" i="10"/>
  <c r="D23752" i="10"/>
  <c r="C23752" i="10"/>
  <c r="B23752" i="10"/>
  <c r="D23751" i="10"/>
  <c r="C23751" i="10"/>
  <c r="B23751" i="10"/>
  <c r="D23750" i="10"/>
  <c r="C23750" i="10"/>
  <c r="B23750" i="10"/>
  <c r="D23749" i="10"/>
  <c r="C23749" i="10"/>
  <c r="B23749" i="10"/>
  <c r="D23748" i="10"/>
  <c r="C23748" i="10"/>
  <c r="B23748" i="10"/>
  <c r="D23747" i="10"/>
  <c r="C23747" i="10"/>
  <c r="B23747" i="10"/>
  <c r="D23746" i="10"/>
  <c r="C23746" i="10"/>
  <c r="B23746" i="10"/>
  <c r="D23745" i="10"/>
  <c r="C23745" i="10"/>
  <c r="B23745" i="10"/>
  <c r="D23744" i="10"/>
  <c r="C23744" i="10"/>
  <c r="B23744" i="10"/>
  <c r="D23743" i="10"/>
  <c r="C23743" i="10"/>
  <c r="B23743" i="10"/>
  <c r="D23742" i="10"/>
  <c r="C23742" i="10"/>
  <c r="B23742" i="10"/>
  <c r="D23741" i="10"/>
  <c r="C23741" i="10"/>
  <c r="B23741" i="10"/>
  <c r="D23740" i="10"/>
  <c r="C23740" i="10"/>
  <c r="B23740" i="10"/>
  <c r="D23739" i="10"/>
  <c r="C23739" i="10"/>
  <c r="B23739" i="10"/>
  <c r="D23738" i="10"/>
  <c r="C23738" i="10"/>
  <c r="B23738" i="10"/>
  <c r="D23737" i="10"/>
  <c r="C23737" i="10"/>
  <c r="B23737" i="10"/>
  <c r="D23736" i="10"/>
  <c r="C23736" i="10"/>
  <c r="B23736" i="10"/>
  <c r="D23735" i="10"/>
  <c r="C23735" i="10"/>
  <c r="B23735" i="10"/>
  <c r="D23734" i="10"/>
  <c r="C23734" i="10"/>
  <c r="B23734" i="10"/>
  <c r="D23733" i="10"/>
  <c r="C23733" i="10"/>
  <c r="B23733" i="10"/>
  <c r="D23732" i="10"/>
  <c r="C23732" i="10"/>
  <c r="B23732" i="10"/>
  <c r="D23731" i="10"/>
  <c r="C23731" i="10"/>
  <c r="B23731" i="10"/>
  <c r="D23730" i="10"/>
  <c r="C23730" i="10"/>
  <c r="B23730" i="10"/>
  <c r="D23729" i="10"/>
  <c r="C23729" i="10"/>
  <c r="B23729" i="10"/>
  <c r="D23728" i="10"/>
  <c r="C23728" i="10"/>
  <c r="B23728" i="10"/>
  <c r="D23727" i="10"/>
  <c r="C23727" i="10"/>
  <c r="B23727" i="10"/>
  <c r="D23726" i="10"/>
  <c r="C23726" i="10"/>
  <c r="B23726" i="10"/>
  <c r="D23725" i="10"/>
  <c r="C23725" i="10"/>
  <c r="B23725" i="10"/>
  <c r="D23724" i="10"/>
  <c r="C23724" i="10"/>
  <c r="B23724" i="10"/>
  <c r="D23723" i="10"/>
  <c r="C23723" i="10"/>
  <c r="B23723" i="10"/>
  <c r="D23722" i="10"/>
  <c r="C23722" i="10"/>
  <c r="B23722" i="10"/>
  <c r="D23721" i="10"/>
  <c r="C23721" i="10"/>
  <c r="B23721" i="10"/>
  <c r="D23720" i="10"/>
  <c r="C23720" i="10"/>
  <c r="B23720" i="10"/>
  <c r="D23719" i="10"/>
  <c r="C23719" i="10"/>
  <c r="B23719" i="10"/>
  <c r="D23718" i="10"/>
  <c r="C23718" i="10"/>
  <c r="B23718" i="10"/>
  <c r="D23717" i="10"/>
  <c r="C23717" i="10"/>
  <c r="B23717" i="10"/>
  <c r="D23716" i="10"/>
  <c r="C23716" i="10"/>
  <c r="B23716" i="10"/>
  <c r="D23715" i="10"/>
  <c r="C23715" i="10"/>
  <c r="B23715" i="10"/>
  <c r="D23714" i="10"/>
  <c r="C23714" i="10"/>
  <c r="B23714" i="10"/>
  <c r="D23713" i="10"/>
  <c r="C23713" i="10"/>
  <c r="B23713" i="10"/>
  <c r="D23712" i="10"/>
  <c r="C23712" i="10"/>
  <c r="B23712" i="10"/>
  <c r="D23711" i="10"/>
  <c r="C23711" i="10"/>
  <c r="B23711" i="10"/>
  <c r="D23710" i="10"/>
  <c r="C23710" i="10"/>
  <c r="B23710" i="10"/>
  <c r="D23709" i="10"/>
  <c r="C23709" i="10"/>
  <c r="B23709" i="10"/>
  <c r="D23708" i="10"/>
  <c r="C23708" i="10"/>
  <c r="B23708" i="10"/>
  <c r="D23707" i="10"/>
  <c r="C23707" i="10"/>
  <c r="B23707" i="10"/>
  <c r="D23706" i="10"/>
  <c r="C23706" i="10"/>
  <c r="B23706" i="10"/>
  <c r="D23705" i="10"/>
  <c r="C23705" i="10"/>
  <c r="B23705" i="10"/>
  <c r="D23704" i="10"/>
  <c r="C23704" i="10"/>
  <c r="B23704" i="10"/>
  <c r="D23703" i="10"/>
  <c r="C23703" i="10"/>
  <c r="B23703" i="10"/>
  <c r="D23702" i="10"/>
  <c r="C23702" i="10"/>
  <c r="B23702" i="10"/>
  <c r="D23701" i="10"/>
  <c r="C23701" i="10"/>
  <c r="B23701" i="10"/>
  <c r="D23700" i="10"/>
  <c r="C23700" i="10"/>
  <c r="B23700" i="10"/>
  <c r="D23699" i="10"/>
  <c r="C23699" i="10"/>
  <c r="B23699" i="10"/>
  <c r="D23698" i="10"/>
  <c r="C23698" i="10"/>
  <c r="B23698" i="10"/>
  <c r="D23697" i="10"/>
  <c r="C23697" i="10"/>
  <c r="B23697" i="10"/>
  <c r="D23696" i="10"/>
  <c r="C23696" i="10"/>
  <c r="B23696" i="10"/>
  <c r="D23695" i="10"/>
  <c r="C23695" i="10"/>
  <c r="B23695" i="10"/>
  <c r="D23694" i="10"/>
  <c r="C23694" i="10"/>
  <c r="B23694" i="10"/>
  <c r="D23693" i="10"/>
  <c r="C23693" i="10"/>
  <c r="B23693" i="10"/>
  <c r="D23692" i="10"/>
  <c r="C23692" i="10"/>
  <c r="B23692" i="10"/>
  <c r="D23691" i="10"/>
  <c r="C23691" i="10"/>
  <c r="B23691" i="10"/>
  <c r="D23690" i="10"/>
  <c r="C23690" i="10"/>
  <c r="B23690" i="10"/>
  <c r="D23689" i="10"/>
  <c r="C23689" i="10"/>
  <c r="B23689" i="10"/>
  <c r="D23688" i="10"/>
  <c r="C23688" i="10"/>
  <c r="B23688" i="10"/>
  <c r="D23687" i="10"/>
  <c r="C23687" i="10"/>
  <c r="B23687" i="10"/>
  <c r="D23686" i="10"/>
  <c r="C23686" i="10"/>
  <c r="B23686" i="10"/>
  <c r="D23685" i="10"/>
  <c r="C23685" i="10"/>
  <c r="B23685" i="10"/>
  <c r="D23684" i="10"/>
  <c r="C23684" i="10"/>
  <c r="B23684" i="10"/>
  <c r="D23683" i="10"/>
  <c r="C23683" i="10"/>
  <c r="B23683" i="10"/>
  <c r="D23682" i="10"/>
  <c r="C23682" i="10"/>
  <c r="B23682" i="10"/>
  <c r="D23681" i="10"/>
  <c r="C23681" i="10"/>
  <c r="B23681" i="10"/>
  <c r="D23680" i="10"/>
  <c r="C23680" i="10"/>
  <c r="B23680" i="10"/>
  <c r="D23679" i="10"/>
  <c r="C23679" i="10"/>
  <c r="B23679" i="10"/>
  <c r="D23678" i="10"/>
  <c r="C23678" i="10"/>
  <c r="B23678" i="10"/>
  <c r="D23677" i="10"/>
  <c r="C23677" i="10"/>
  <c r="B23677" i="10"/>
  <c r="D23676" i="10"/>
  <c r="C23676" i="10"/>
  <c r="B23676" i="10"/>
  <c r="D23675" i="10"/>
  <c r="C23675" i="10"/>
  <c r="B23675" i="10"/>
  <c r="D23674" i="10"/>
  <c r="C23674" i="10"/>
  <c r="B23674" i="10"/>
  <c r="D23673" i="10"/>
  <c r="C23673" i="10"/>
  <c r="B23673" i="10"/>
  <c r="D23672" i="10"/>
  <c r="C23672" i="10"/>
  <c r="B23672" i="10"/>
  <c r="D23671" i="10"/>
  <c r="C23671" i="10"/>
  <c r="B23671" i="10"/>
  <c r="D23670" i="10"/>
  <c r="C23670" i="10"/>
  <c r="B23670" i="10"/>
  <c r="D23669" i="10"/>
  <c r="C23669" i="10"/>
  <c r="B23669" i="10"/>
  <c r="D23668" i="10"/>
  <c r="C23668" i="10"/>
  <c r="B23668" i="10"/>
  <c r="D23667" i="10"/>
  <c r="C23667" i="10"/>
  <c r="B23667" i="10"/>
  <c r="D23666" i="10"/>
  <c r="C23666" i="10"/>
  <c r="B23666" i="10"/>
  <c r="D23665" i="10"/>
  <c r="C23665" i="10"/>
  <c r="B23665" i="10"/>
  <c r="D23664" i="10"/>
  <c r="C23664" i="10"/>
  <c r="B23664" i="10"/>
  <c r="D23663" i="10"/>
  <c r="C23663" i="10"/>
  <c r="B23663" i="10"/>
  <c r="D23662" i="10"/>
  <c r="C23662" i="10"/>
  <c r="B23662" i="10"/>
  <c r="D23661" i="10"/>
  <c r="C23661" i="10"/>
  <c r="B23661" i="10"/>
  <c r="D23660" i="10"/>
  <c r="C23660" i="10"/>
  <c r="B23660" i="10"/>
  <c r="D23659" i="10"/>
  <c r="C23659" i="10"/>
  <c r="B23659" i="10"/>
  <c r="D23658" i="10"/>
  <c r="C23658" i="10"/>
  <c r="B23658" i="10"/>
  <c r="D23657" i="10"/>
  <c r="C23657" i="10"/>
  <c r="B23657" i="10"/>
  <c r="D23656" i="10"/>
  <c r="C23656" i="10"/>
  <c r="B23656" i="10"/>
  <c r="D23655" i="10"/>
  <c r="C23655" i="10"/>
  <c r="B23655" i="10"/>
  <c r="D23654" i="10"/>
  <c r="C23654" i="10"/>
  <c r="B23654" i="10"/>
  <c r="D23653" i="10"/>
  <c r="C23653" i="10"/>
  <c r="B23653" i="10"/>
  <c r="D23652" i="10"/>
  <c r="C23652" i="10"/>
  <c r="B23652" i="10"/>
  <c r="D23651" i="10"/>
  <c r="C23651" i="10"/>
  <c r="B23651" i="10"/>
  <c r="D23650" i="10"/>
  <c r="C23650" i="10"/>
  <c r="B23650" i="10"/>
  <c r="D23649" i="10"/>
  <c r="C23649" i="10"/>
  <c r="B23649" i="10"/>
  <c r="D23648" i="10"/>
  <c r="C23648" i="10"/>
  <c r="B23648" i="10"/>
  <c r="D23647" i="10"/>
  <c r="C23647" i="10"/>
  <c r="B23647" i="10"/>
  <c r="D23646" i="10"/>
  <c r="C23646" i="10"/>
  <c r="B23646" i="10"/>
  <c r="D23645" i="10"/>
  <c r="C23645" i="10"/>
  <c r="B23645" i="10"/>
  <c r="D23644" i="10"/>
  <c r="C23644" i="10"/>
  <c r="B23644" i="10"/>
  <c r="D23643" i="10"/>
  <c r="C23643" i="10"/>
  <c r="B23643" i="10"/>
  <c r="D23642" i="10"/>
  <c r="C23642" i="10"/>
  <c r="B23642" i="10"/>
  <c r="D23641" i="10"/>
  <c r="C23641" i="10"/>
  <c r="B23641" i="10"/>
  <c r="D23640" i="10"/>
  <c r="C23640" i="10"/>
  <c r="B23640" i="10"/>
  <c r="D23639" i="10"/>
  <c r="C23639" i="10"/>
  <c r="B23639" i="10"/>
  <c r="D23638" i="10"/>
  <c r="C23638" i="10"/>
  <c r="B23638" i="10"/>
  <c r="D23637" i="10"/>
  <c r="C23637" i="10"/>
  <c r="B23637" i="10"/>
  <c r="D23636" i="10"/>
  <c r="C23636" i="10"/>
  <c r="B23636" i="10"/>
  <c r="D23635" i="10"/>
  <c r="C23635" i="10"/>
  <c r="B23635" i="10"/>
  <c r="D23634" i="10"/>
  <c r="C23634" i="10"/>
  <c r="B23634" i="10"/>
  <c r="D23633" i="10"/>
  <c r="C23633" i="10"/>
  <c r="B23633" i="10"/>
  <c r="D23632" i="10"/>
  <c r="C23632" i="10"/>
  <c r="B23632" i="10"/>
  <c r="D23631" i="10"/>
  <c r="C23631" i="10"/>
  <c r="B23631" i="10"/>
  <c r="D23630" i="10"/>
  <c r="C23630" i="10"/>
  <c r="B23630" i="10"/>
  <c r="D23629" i="10"/>
  <c r="C23629" i="10"/>
  <c r="B23629" i="10"/>
  <c r="D23628" i="10"/>
  <c r="C23628" i="10"/>
  <c r="B23628" i="10"/>
  <c r="D23627" i="10"/>
  <c r="C23627" i="10"/>
  <c r="B23627" i="10"/>
  <c r="D23626" i="10"/>
  <c r="C23626" i="10"/>
  <c r="B23626" i="10"/>
  <c r="D23625" i="10"/>
  <c r="C23625" i="10"/>
  <c r="B23625" i="10"/>
  <c r="D23624" i="10"/>
  <c r="C23624" i="10"/>
  <c r="B23624" i="10"/>
  <c r="D23623" i="10"/>
  <c r="C23623" i="10"/>
  <c r="B23623" i="10"/>
  <c r="D23622" i="10"/>
  <c r="C23622" i="10"/>
  <c r="B23622" i="10"/>
  <c r="D23621" i="10"/>
  <c r="C23621" i="10"/>
  <c r="B23621" i="10"/>
  <c r="D23620" i="10"/>
  <c r="C23620" i="10"/>
  <c r="B23620" i="10"/>
  <c r="D23619" i="10"/>
  <c r="C23619" i="10"/>
  <c r="B23619" i="10"/>
  <c r="D23618" i="10"/>
  <c r="C23618" i="10"/>
  <c r="B23618" i="10"/>
  <c r="D23617" i="10"/>
  <c r="C23617" i="10"/>
  <c r="B23617" i="10"/>
  <c r="D23616" i="10"/>
  <c r="C23616" i="10"/>
  <c r="B23616" i="10"/>
  <c r="D23615" i="10"/>
  <c r="C23615" i="10"/>
  <c r="B23615" i="10"/>
  <c r="D23614" i="10"/>
  <c r="C23614" i="10"/>
  <c r="B23614" i="10"/>
  <c r="D23613" i="10"/>
  <c r="C23613" i="10"/>
  <c r="B23613" i="10"/>
  <c r="D23612" i="10"/>
  <c r="C23612" i="10"/>
  <c r="B23612" i="10"/>
  <c r="D23611" i="10"/>
  <c r="C23611" i="10"/>
  <c r="B23611" i="10"/>
  <c r="D23610" i="10"/>
  <c r="C23610" i="10"/>
  <c r="B23610" i="10"/>
  <c r="D23609" i="10"/>
  <c r="C23609" i="10"/>
  <c r="B23609" i="10"/>
  <c r="D23608" i="10"/>
  <c r="C23608" i="10"/>
  <c r="B23608" i="10"/>
  <c r="D23607" i="10"/>
  <c r="C23607" i="10"/>
  <c r="B23607" i="10"/>
  <c r="D23606" i="10"/>
  <c r="C23606" i="10"/>
  <c r="B23606" i="10"/>
  <c r="D23605" i="10"/>
  <c r="C23605" i="10"/>
  <c r="B23605" i="10"/>
  <c r="D23604" i="10"/>
  <c r="C23604" i="10"/>
  <c r="B23604" i="10"/>
  <c r="D23603" i="10"/>
  <c r="C23603" i="10"/>
  <c r="B23603" i="10"/>
  <c r="D23602" i="10"/>
  <c r="C23602" i="10"/>
  <c r="B23602" i="10"/>
  <c r="D23601" i="10"/>
  <c r="C23601" i="10"/>
  <c r="B23601" i="10"/>
  <c r="D23600" i="10"/>
  <c r="C23600" i="10"/>
  <c r="B23600" i="10"/>
  <c r="D23599" i="10"/>
  <c r="C23599" i="10"/>
  <c r="B23599" i="10"/>
  <c r="D23598" i="10"/>
  <c r="C23598" i="10"/>
  <c r="B23598" i="10"/>
  <c r="D23597" i="10"/>
  <c r="C23597" i="10"/>
  <c r="B23597" i="10"/>
  <c r="D23596" i="10"/>
  <c r="C23596" i="10"/>
  <c r="B23596" i="10"/>
  <c r="D23595" i="10"/>
  <c r="C23595" i="10"/>
  <c r="B23595" i="10"/>
  <c r="D23594" i="10"/>
  <c r="C23594" i="10"/>
  <c r="B23594" i="10"/>
  <c r="D23593" i="10"/>
  <c r="C23593" i="10"/>
  <c r="B23593" i="10"/>
  <c r="D23592" i="10"/>
  <c r="C23592" i="10"/>
  <c r="B23592" i="10"/>
  <c r="D23591" i="10"/>
  <c r="C23591" i="10"/>
  <c r="B23591" i="10"/>
  <c r="D23590" i="10"/>
  <c r="C23590" i="10"/>
  <c r="B23590" i="10"/>
  <c r="D23589" i="10"/>
  <c r="C23589" i="10"/>
  <c r="B23589" i="10"/>
  <c r="D23588" i="10"/>
  <c r="C23588" i="10"/>
  <c r="B23588" i="10"/>
  <c r="D23587" i="10"/>
  <c r="C23587" i="10"/>
  <c r="B23587" i="10"/>
  <c r="D23586" i="10"/>
  <c r="C23586" i="10"/>
  <c r="B23586" i="10"/>
  <c r="D23585" i="10"/>
  <c r="C23585" i="10"/>
  <c r="B23585" i="10"/>
  <c r="D23584" i="10"/>
  <c r="C23584" i="10"/>
  <c r="B23584" i="10"/>
  <c r="D23583" i="10"/>
  <c r="C23583" i="10"/>
  <c r="B23583" i="10"/>
  <c r="D23582" i="10"/>
  <c r="C23582" i="10"/>
  <c r="B23582" i="10"/>
  <c r="D23581" i="10"/>
  <c r="C23581" i="10"/>
  <c r="B23581" i="10"/>
  <c r="D23580" i="10"/>
  <c r="C23580" i="10"/>
  <c r="B23580" i="10"/>
  <c r="D23579" i="10"/>
  <c r="C23579" i="10"/>
  <c r="B23579" i="10"/>
  <c r="D23578" i="10"/>
  <c r="C23578" i="10"/>
  <c r="B23578" i="10"/>
  <c r="D23577" i="10"/>
  <c r="C23577" i="10"/>
  <c r="B23577" i="10"/>
  <c r="D23576" i="10"/>
  <c r="C23576" i="10"/>
  <c r="B23576" i="10"/>
  <c r="D23575" i="10"/>
  <c r="C23575" i="10"/>
  <c r="B23575" i="10"/>
  <c r="D23574" i="10"/>
  <c r="C23574" i="10"/>
  <c r="B23574" i="10"/>
  <c r="D23573" i="10"/>
  <c r="C23573" i="10"/>
  <c r="B23573" i="10"/>
  <c r="D23572" i="10"/>
  <c r="C23572" i="10"/>
  <c r="B23572" i="10"/>
  <c r="D23571" i="10"/>
  <c r="C23571" i="10"/>
  <c r="B23571" i="10"/>
  <c r="D23570" i="10"/>
  <c r="C23570" i="10"/>
  <c r="B23570" i="10"/>
  <c r="D23569" i="10"/>
  <c r="C23569" i="10"/>
  <c r="B23569" i="10"/>
  <c r="D23568" i="10"/>
  <c r="C23568" i="10"/>
  <c r="B23568" i="10"/>
  <c r="D23567" i="10"/>
  <c r="C23567" i="10"/>
  <c r="B23567" i="10"/>
  <c r="D23566" i="10"/>
  <c r="C23566" i="10"/>
  <c r="B23566" i="10"/>
  <c r="D23565" i="10"/>
  <c r="C23565" i="10"/>
  <c r="B23565" i="10"/>
  <c r="D23564" i="10"/>
  <c r="C23564" i="10"/>
  <c r="B23564" i="10"/>
  <c r="D23563" i="10"/>
  <c r="C23563" i="10"/>
  <c r="B23563" i="10"/>
  <c r="D23562" i="10"/>
  <c r="C23562" i="10"/>
  <c r="B23562" i="10"/>
  <c r="D23561" i="10"/>
  <c r="C23561" i="10"/>
  <c r="B23561" i="10"/>
  <c r="D23560" i="10"/>
  <c r="C23560" i="10"/>
  <c r="B23560" i="10"/>
  <c r="D23559" i="10"/>
  <c r="C23559" i="10"/>
  <c r="B23559" i="10"/>
  <c r="D23558" i="10"/>
  <c r="C23558" i="10"/>
  <c r="B23558" i="10"/>
  <c r="D23557" i="10"/>
  <c r="C23557" i="10"/>
  <c r="B23557" i="10"/>
  <c r="D23556" i="10"/>
  <c r="C23556" i="10"/>
  <c r="B23556" i="10"/>
  <c r="D23555" i="10"/>
  <c r="C23555" i="10"/>
  <c r="B23555" i="10"/>
  <c r="D23554" i="10"/>
  <c r="C23554" i="10"/>
  <c r="B23554" i="10"/>
  <c r="D23553" i="10"/>
  <c r="C23553" i="10"/>
  <c r="B23553" i="10"/>
  <c r="D23552" i="10"/>
  <c r="C23552" i="10"/>
  <c r="B23552" i="10"/>
  <c r="D23551" i="10"/>
  <c r="C23551" i="10"/>
  <c r="B23551" i="10"/>
  <c r="D23550" i="10"/>
  <c r="C23550" i="10"/>
  <c r="B23550" i="10"/>
  <c r="D23549" i="10"/>
  <c r="C23549" i="10"/>
  <c r="B23549" i="10"/>
  <c r="D23548" i="10"/>
  <c r="C23548" i="10"/>
  <c r="B23548" i="10"/>
  <c r="D23547" i="10"/>
  <c r="C23547" i="10"/>
  <c r="B23547" i="10"/>
  <c r="D23546" i="10"/>
  <c r="C23546" i="10"/>
  <c r="B23546" i="10"/>
  <c r="D23545" i="10"/>
  <c r="C23545" i="10"/>
  <c r="B23545" i="10"/>
  <c r="D23544" i="10"/>
  <c r="C23544" i="10"/>
  <c r="B23544" i="10"/>
  <c r="D23543" i="10"/>
  <c r="C23543" i="10"/>
  <c r="B23543" i="10"/>
  <c r="D23542" i="10"/>
  <c r="C23542" i="10"/>
  <c r="B23542" i="10"/>
  <c r="D23541" i="10"/>
  <c r="C23541" i="10"/>
  <c r="B23541" i="10"/>
  <c r="D23540" i="10"/>
  <c r="C23540" i="10"/>
  <c r="B23540" i="10"/>
  <c r="D23539" i="10"/>
  <c r="C23539" i="10"/>
  <c r="B23539" i="10"/>
  <c r="D23538" i="10"/>
  <c r="C23538" i="10"/>
  <c r="B23538" i="10"/>
  <c r="D23537" i="10"/>
  <c r="C23537" i="10"/>
  <c r="B23537" i="10"/>
  <c r="D23536" i="10"/>
  <c r="C23536" i="10"/>
  <c r="B23536" i="10"/>
  <c r="D23535" i="10"/>
  <c r="C23535" i="10"/>
  <c r="B23535" i="10"/>
  <c r="D23534" i="10"/>
  <c r="C23534" i="10"/>
  <c r="B23534" i="10"/>
  <c r="D23533" i="10"/>
  <c r="C23533" i="10"/>
  <c r="B23533" i="10"/>
  <c r="D23532" i="10"/>
  <c r="C23532" i="10"/>
  <c r="B23532" i="10"/>
  <c r="D23531" i="10"/>
  <c r="C23531" i="10"/>
  <c r="B23531" i="10"/>
  <c r="D23530" i="10"/>
  <c r="C23530" i="10"/>
  <c r="B23530" i="10"/>
  <c r="D23529" i="10"/>
  <c r="C23529" i="10"/>
  <c r="B23529" i="10"/>
  <c r="D23528" i="10"/>
  <c r="C23528" i="10"/>
  <c r="B23528" i="10"/>
  <c r="D23527" i="10"/>
  <c r="C23527" i="10"/>
  <c r="B23527" i="10"/>
  <c r="D23526" i="10"/>
  <c r="C23526" i="10"/>
  <c r="B23526" i="10"/>
  <c r="D23525" i="10"/>
  <c r="C23525" i="10"/>
  <c r="B23525" i="10"/>
  <c r="D23524" i="10"/>
  <c r="C23524" i="10"/>
  <c r="B23524" i="10"/>
  <c r="D23523" i="10"/>
  <c r="C23523" i="10"/>
  <c r="B23523" i="10"/>
  <c r="D23522" i="10"/>
  <c r="C23522" i="10"/>
  <c r="B23522" i="10"/>
  <c r="D23521" i="10"/>
  <c r="C23521" i="10"/>
  <c r="B23521" i="10"/>
  <c r="D23520" i="10"/>
  <c r="C23520" i="10"/>
  <c r="B23520" i="10"/>
  <c r="D23519" i="10"/>
  <c r="C23519" i="10"/>
  <c r="B23519" i="10"/>
  <c r="D23518" i="10"/>
  <c r="C23518" i="10"/>
  <c r="B23518" i="10"/>
  <c r="D23517" i="10"/>
  <c r="C23517" i="10"/>
  <c r="B23517" i="10"/>
  <c r="D23516" i="10"/>
  <c r="C23516" i="10"/>
  <c r="B23516" i="10"/>
  <c r="D23515" i="10"/>
  <c r="C23515" i="10"/>
  <c r="B23515" i="10"/>
  <c r="D23514" i="10"/>
  <c r="C23514" i="10"/>
  <c r="B23514" i="10"/>
  <c r="D23513" i="10"/>
  <c r="C23513" i="10"/>
  <c r="B23513" i="10"/>
  <c r="D23512" i="10"/>
  <c r="C23512" i="10"/>
  <c r="B23512" i="10"/>
  <c r="D23511" i="10"/>
  <c r="C23511" i="10"/>
  <c r="B23511" i="10"/>
  <c r="D23510" i="10"/>
  <c r="C23510" i="10"/>
  <c r="B23510" i="10"/>
  <c r="D23509" i="10"/>
  <c r="C23509" i="10"/>
  <c r="B23509" i="10"/>
  <c r="D23508" i="10"/>
  <c r="C23508" i="10"/>
  <c r="B23508" i="10"/>
  <c r="D23507" i="10"/>
  <c r="C23507" i="10"/>
  <c r="B23507" i="10"/>
  <c r="D23506" i="10"/>
  <c r="C23506" i="10"/>
  <c r="B23506" i="10"/>
  <c r="D23505" i="10"/>
  <c r="C23505" i="10"/>
  <c r="B23505" i="10"/>
  <c r="D23504" i="10"/>
  <c r="C23504" i="10"/>
  <c r="B23504" i="10"/>
  <c r="D23503" i="10"/>
  <c r="C23503" i="10"/>
  <c r="B23503" i="10"/>
  <c r="D23502" i="10"/>
  <c r="C23502" i="10"/>
  <c r="B23502" i="10"/>
  <c r="D23501" i="10"/>
  <c r="C23501" i="10"/>
  <c r="B23501" i="10"/>
  <c r="D23500" i="10"/>
  <c r="C23500" i="10"/>
  <c r="B23500" i="10"/>
  <c r="D23499" i="10"/>
  <c r="C23499" i="10"/>
  <c r="B23499" i="10"/>
  <c r="D23498" i="10"/>
  <c r="C23498" i="10"/>
  <c r="B23498" i="10"/>
  <c r="D23497" i="10"/>
  <c r="C23497" i="10"/>
  <c r="B23497" i="10"/>
  <c r="D23496" i="10"/>
  <c r="C23496" i="10"/>
  <c r="B23496" i="10"/>
  <c r="D23495" i="10"/>
  <c r="C23495" i="10"/>
  <c r="B23495" i="10"/>
  <c r="D23494" i="10"/>
  <c r="C23494" i="10"/>
  <c r="B23494" i="10"/>
  <c r="D23493" i="10"/>
  <c r="C23493" i="10"/>
  <c r="B23493" i="10"/>
  <c r="D23492" i="10"/>
  <c r="C23492" i="10"/>
  <c r="B23492" i="10"/>
  <c r="D23491" i="10"/>
  <c r="C23491" i="10"/>
  <c r="B23491" i="10"/>
  <c r="D23490" i="10"/>
  <c r="C23490" i="10"/>
  <c r="B23490" i="10"/>
  <c r="D23489" i="10"/>
  <c r="C23489" i="10"/>
  <c r="B23489" i="10"/>
  <c r="D23488" i="10"/>
  <c r="C23488" i="10"/>
  <c r="B23488" i="10"/>
  <c r="D23487" i="10"/>
  <c r="C23487" i="10"/>
  <c r="B23487" i="10"/>
  <c r="D23486" i="10"/>
  <c r="C23486" i="10"/>
  <c r="B23486" i="10"/>
  <c r="D23485" i="10"/>
  <c r="C23485" i="10"/>
  <c r="B23485" i="10"/>
  <c r="D23484" i="10"/>
  <c r="C23484" i="10"/>
  <c r="B23484" i="10"/>
  <c r="D23483" i="10"/>
  <c r="C23483" i="10"/>
  <c r="B23483" i="10"/>
  <c r="D23482" i="10"/>
  <c r="C23482" i="10"/>
  <c r="B23482" i="10"/>
  <c r="D23481" i="10"/>
  <c r="C23481" i="10"/>
  <c r="B23481" i="10"/>
  <c r="D23480" i="10"/>
  <c r="C23480" i="10"/>
  <c r="B23480" i="10"/>
  <c r="D23479" i="10"/>
  <c r="C23479" i="10"/>
  <c r="B23479" i="10"/>
  <c r="D23478" i="10"/>
  <c r="C23478" i="10"/>
  <c r="B23478" i="10"/>
  <c r="D23477" i="10"/>
  <c r="C23477" i="10"/>
  <c r="B23477" i="10"/>
  <c r="D23476" i="10"/>
  <c r="C23476" i="10"/>
  <c r="B23476" i="10"/>
  <c r="D23475" i="10"/>
  <c r="C23475" i="10"/>
  <c r="B23475" i="10"/>
  <c r="D23474" i="10"/>
  <c r="C23474" i="10"/>
  <c r="B23474" i="10"/>
  <c r="D23473" i="10"/>
  <c r="C23473" i="10"/>
  <c r="B23473" i="10"/>
  <c r="D23472" i="10"/>
  <c r="C23472" i="10"/>
  <c r="B23472" i="10"/>
  <c r="D23471" i="10"/>
  <c r="C23471" i="10"/>
  <c r="B23471" i="10"/>
  <c r="D23470" i="10"/>
  <c r="C23470" i="10"/>
  <c r="B23470" i="10"/>
  <c r="D23469" i="10"/>
  <c r="C23469" i="10"/>
  <c r="B23469" i="10"/>
  <c r="D23468" i="10"/>
  <c r="C23468" i="10"/>
  <c r="B23468" i="10"/>
  <c r="D23467" i="10"/>
  <c r="C23467" i="10"/>
  <c r="B23467" i="10"/>
  <c r="D23466" i="10"/>
  <c r="C23466" i="10"/>
  <c r="B23466" i="10"/>
  <c r="D23465" i="10"/>
  <c r="C23465" i="10"/>
  <c r="B23465" i="10"/>
  <c r="D23464" i="10"/>
  <c r="C23464" i="10"/>
  <c r="B23464" i="10"/>
  <c r="D23463" i="10"/>
  <c r="C23463" i="10"/>
  <c r="B23463" i="10"/>
  <c r="D23462" i="10"/>
  <c r="C23462" i="10"/>
  <c r="B23462" i="10"/>
  <c r="D23461" i="10"/>
  <c r="C23461" i="10"/>
  <c r="B23461" i="10"/>
  <c r="D23460" i="10"/>
  <c r="C23460" i="10"/>
  <c r="B23460" i="10"/>
  <c r="D23459" i="10"/>
  <c r="C23459" i="10"/>
  <c r="B23459" i="10"/>
  <c r="D23458" i="10"/>
  <c r="C23458" i="10"/>
  <c r="B23458" i="10"/>
  <c r="D23457" i="10"/>
  <c r="C23457" i="10"/>
  <c r="B23457" i="10"/>
  <c r="D23456" i="10"/>
  <c r="C23456" i="10"/>
  <c r="B23456" i="10"/>
  <c r="D23455" i="10"/>
  <c r="C23455" i="10"/>
  <c r="B23455" i="10"/>
  <c r="D23454" i="10"/>
  <c r="C23454" i="10"/>
  <c r="B23454" i="10"/>
  <c r="D23453" i="10"/>
  <c r="C23453" i="10"/>
  <c r="B23453" i="10"/>
  <c r="D23452" i="10"/>
  <c r="C23452" i="10"/>
  <c r="B23452" i="10"/>
  <c r="D23451" i="10"/>
  <c r="C23451" i="10"/>
  <c r="B23451" i="10"/>
  <c r="D23450" i="10"/>
  <c r="C23450" i="10"/>
  <c r="B23450" i="10"/>
  <c r="D23449" i="10"/>
  <c r="C23449" i="10"/>
  <c r="B23449" i="10"/>
  <c r="D23448" i="10"/>
  <c r="C23448" i="10"/>
  <c r="B23448" i="10"/>
  <c r="D23447" i="10"/>
  <c r="C23447" i="10"/>
  <c r="B23447" i="10"/>
  <c r="D23446" i="10"/>
  <c r="C23446" i="10"/>
  <c r="B23446" i="10"/>
  <c r="D23445" i="10"/>
  <c r="C23445" i="10"/>
  <c r="B23445" i="10"/>
  <c r="D23444" i="10"/>
  <c r="C23444" i="10"/>
  <c r="B23444" i="10"/>
  <c r="D23443" i="10"/>
  <c r="C23443" i="10"/>
  <c r="B23443" i="10"/>
  <c r="D23442" i="10"/>
  <c r="C23442" i="10"/>
  <c r="B23442" i="10"/>
  <c r="D23441" i="10"/>
  <c r="C23441" i="10"/>
  <c r="B23441" i="10"/>
  <c r="D23440" i="10"/>
  <c r="C23440" i="10"/>
  <c r="B23440" i="10"/>
  <c r="D23439" i="10"/>
  <c r="C23439" i="10"/>
  <c r="B23439" i="10"/>
  <c r="D23438" i="10"/>
  <c r="C23438" i="10"/>
  <c r="B23438" i="10"/>
  <c r="D23437" i="10"/>
  <c r="C23437" i="10"/>
  <c r="B23437" i="10"/>
  <c r="D23436" i="10"/>
  <c r="C23436" i="10"/>
  <c r="B23436" i="10"/>
  <c r="D23435" i="10"/>
  <c r="C23435" i="10"/>
  <c r="B23435" i="10"/>
  <c r="D23434" i="10"/>
  <c r="C23434" i="10"/>
  <c r="B23434" i="10"/>
  <c r="D23433" i="10"/>
  <c r="C23433" i="10"/>
  <c r="B23433" i="10"/>
  <c r="D23432" i="10"/>
  <c r="C23432" i="10"/>
  <c r="B23432" i="10"/>
  <c r="D23431" i="10"/>
  <c r="C23431" i="10"/>
  <c r="B23431" i="10"/>
  <c r="D23430" i="10"/>
  <c r="C23430" i="10"/>
  <c r="B23430" i="10"/>
  <c r="D23429" i="10"/>
  <c r="C23429" i="10"/>
  <c r="B23429" i="10"/>
  <c r="D23428" i="10"/>
  <c r="C23428" i="10"/>
  <c r="B23428" i="10"/>
  <c r="D23427" i="10"/>
  <c r="C23427" i="10"/>
  <c r="B23427" i="10"/>
  <c r="D23426" i="10"/>
  <c r="C23426" i="10"/>
  <c r="B23426" i="10"/>
  <c r="D23425" i="10"/>
  <c r="C23425" i="10"/>
  <c r="B23425" i="10"/>
  <c r="D23424" i="10"/>
  <c r="C23424" i="10"/>
  <c r="B23424" i="10"/>
  <c r="D23423" i="10"/>
  <c r="C23423" i="10"/>
  <c r="B23423" i="10"/>
  <c r="D23422" i="10"/>
  <c r="C23422" i="10"/>
  <c r="B23422" i="10"/>
  <c r="D23421" i="10"/>
  <c r="C23421" i="10"/>
  <c r="B23421" i="10"/>
  <c r="D23420" i="10"/>
  <c r="C23420" i="10"/>
  <c r="B23420" i="10"/>
  <c r="D23419" i="10"/>
  <c r="C23419" i="10"/>
  <c r="B23419" i="10"/>
  <c r="D23418" i="10"/>
  <c r="C23418" i="10"/>
  <c r="B23418" i="10"/>
  <c r="D23417" i="10"/>
  <c r="C23417" i="10"/>
  <c r="B23417" i="10"/>
  <c r="D23416" i="10"/>
  <c r="C23416" i="10"/>
  <c r="B23416" i="10"/>
  <c r="D23415" i="10"/>
  <c r="C23415" i="10"/>
  <c r="B23415" i="10"/>
  <c r="D23414" i="10"/>
  <c r="C23414" i="10"/>
  <c r="B23414" i="10"/>
  <c r="D23413" i="10"/>
  <c r="C23413" i="10"/>
  <c r="B23413" i="10"/>
  <c r="D23412" i="10"/>
  <c r="C23412" i="10"/>
  <c r="B23412" i="10"/>
  <c r="D23411" i="10"/>
  <c r="C23411" i="10"/>
  <c r="B23411" i="10"/>
  <c r="D23410" i="10"/>
  <c r="C23410" i="10"/>
  <c r="B23410" i="10"/>
  <c r="D23409" i="10"/>
  <c r="C23409" i="10"/>
  <c r="B23409" i="10"/>
  <c r="D23408" i="10"/>
  <c r="C23408" i="10"/>
  <c r="B23408" i="10"/>
  <c r="D23407" i="10"/>
  <c r="C23407" i="10"/>
  <c r="B23407" i="10"/>
  <c r="D23406" i="10"/>
  <c r="C23406" i="10"/>
  <c r="B23406" i="10"/>
  <c r="D23405" i="10"/>
  <c r="C23405" i="10"/>
  <c r="B23405" i="10"/>
  <c r="D23404" i="10"/>
  <c r="C23404" i="10"/>
  <c r="B23404" i="10"/>
  <c r="D23403" i="10"/>
  <c r="C23403" i="10"/>
  <c r="B23403" i="10"/>
  <c r="D23402" i="10"/>
  <c r="C23402" i="10"/>
  <c r="B23402" i="10"/>
  <c r="D23401" i="10"/>
  <c r="C23401" i="10"/>
  <c r="B23401" i="10"/>
  <c r="D23400" i="10"/>
  <c r="C23400" i="10"/>
  <c r="B23400" i="10"/>
  <c r="D23399" i="10"/>
  <c r="C23399" i="10"/>
  <c r="B23399" i="10"/>
  <c r="D23398" i="10"/>
  <c r="C23398" i="10"/>
  <c r="B23398" i="10"/>
  <c r="D23397" i="10"/>
  <c r="C23397" i="10"/>
  <c r="B23397" i="10"/>
  <c r="D23396" i="10"/>
  <c r="C23396" i="10"/>
  <c r="B23396" i="10"/>
  <c r="D23395" i="10"/>
  <c r="C23395" i="10"/>
  <c r="B23395" i="10"/>
  <c r="D23394" i="10"/>
  <c r="C23394" i="10"/>
  <c r="B23394" i="10"/>
  <c r="D23393" i="10"/>
  <c r="C23393" i="10"/>
  <c r="B23393" i="10"/>
  <c r="D23392" i="10"/>
  <c r="C23392" i="10"/>
  <c r="B23392" i="10"/>
  <c r="D23391" i="10"/>
  <c r="C23391" i="10"/>
  <c r="B23391" i="10"/>
  <c r="D23390" i="10"/>
  <c r="C23390" i="10"/>
  <c r="B23390" i="10"/>
  <c r="D23389" i="10"/>
  <c r="C23389" i="10"/>
  <c r="B23389" i="10"/>
  <c r="D23388" i="10"/>
  <c r="C23388" i="10"/>
  <c r="B23388" i="10"/>
  <c r="D23387" i="10"/>
  <c r="C23387" i="10"/>
  <c r="B23387" i="10"/>
  <c r="D23386" i="10"/>
  <c r="C23386" i="10"/>
  <c r="B23386" i="10"/>
  <c r="D23385" i="10"/>
  <c r="C23385" i="10"/>
  <c r="B23385" i="10"/>
  <c r="D23384" i="10"/>
  <c r="C23384" i="10"/>
  <c r="B23384" i="10"/>
  <c r="D23383" i="10"/>
  <c r="C23383" i="10"/>
  <c r="B23383" i="10"/>
  <c r="D23382" i="10"/>
  <c r="C23382" i="10"/>
  <c r="B23382" i="10"/>
  <c r="D23381" i="10"/>
  <c r="C23381" i="10"/>
  <c r="B23381" i="10"/>
  <c r="D23380" i="10"/>
  <c r="C23380" i="10"/>
  <c r="B23380" i="10"/>
  <c r="D23379" i="10"/>
  <c r="C23379" i="10"/>
  <c r="B23379" i="10"/>
  <c r="D23378" i="10"/>
  <c r="C23378" i="10"/>
  <c r="B23378" i="10"/>
  <c r="D23377" i="10"/>
  <c r="C23377" i="10"/>
  <c r="B23377" i="10"/>
  <c r="D23376" i="10"/>
  <c r="C23376" i="10"/>
  <c r="B23376" i="10"/>
  <c r="D23375" i="10"/>
  <c r="C23375" i="10"/>
  <c r="B23375" i="10"/>
  <c r="D23374" i="10"/>
  <c r="C23374" i="10"/>
  <c r="B23374" i="10"/>
  <c r="D23373" i="10"/>
  <c r="C23373" i="10"/>
  <c r="B23373" i="10"/>
  <c r="D23372" i="10"/>
  <c r="C23372" i="10"/>
  <c r="B23372" i="10"/>
  <c r="D23371" i="10"/>
  <c r="C23371" i="10"/>
  <c r="B23371" i="10"/>
  <c r="D23370" i="10"/>
  <c r="C23370" i="10"/>
  <c r="B23370" i="10"/>
  <c r="D23369" i="10"/>
  <c r="C23369" i="10"/>
  <c r="B23369" i="10"/>
  <c r="D23368" i="10"/>
  <c r="C23368" i="10"/>
  <c r="B23368" i="10"/>
  <c r="D23367" i="10"/>
  <c r="C23367" i="10"/>
  <c r="B23367" i="10"/>
  <c r="D23366" i="10"/>
  <c r="C23366" i="10"/>
  <c r="B23366" i="10"/>
  <c r="D23365" i="10"/>
  <c r="C23365" i="10"/>
  <c r="B23365" i="10"/>
  <c r="D23364" i="10"/>
  <c r="C23364" i="10"/>
  <c r="B23364" i="10"/>
  <c r="D23363" i="10"/>
  <c r="C23363" i="10"/>
  <c r="B23363" i="10"/>
  <c r="D23362" i="10"/>
  <c r="C23362" i="10"/>
  <c r="B23362" i="10"/>
  <c r="D23361" i="10"/>
  <c r="C23361" i="10"/>
  <c r="B23361" i="10"/>
  <c r="D23360" i="10"/>
  <c r="C23360" i="10"/>
  <c r="B23360" i="10"/>
  <c r="D23359" i="10"/>
  <c r="C23359" i="10"/>
  <c r="B23359" i="10"/>
  <c r="D23358" i="10"/>
  <c r="C23358" i="10"/>
  <c r="B23358" i="10"/>
  <c r="D23357" i="10"/>
  <c r="C23357" i="10"/>
  <c r="B23357" i="10"/>
  <c r="D23356" i="10"/>
  <c r="C23356" i="10"/>
  <c r="B23356" i="10"/>
  <c r="D23355" i="10"/>
  <c r="C23355" i="10"/>
  <c r="B23355" i="10"/>
  <c r="D23354" i="10"/>
  <c r="C23354" i="10"/>
  <c r="B23354" i="10"/>
  <c r="D23353" i="10"/>
  <c r="C23353" i="10"/>
  <c r="B23353" i="10"/>
  <c r="D23352" i="10"/>
  <c r="C23352" i="10"/>
  <c r="B23352" i="10"/>
  <c r="D23351" i="10"/>
  <c r="C23351" i="10"/>
  <c r="B23351" i="10"/>
  <c r="D23350" i="10"/>
  <c r="C23350" i="10"/>
  <c r="B23350" i="10"/>
  <c r="D23349" i="10"/>
  <c r="C23349" i="10"/>
  <c r="B23349" i="10"/>
  <c r="D23348" i="10"/>
  <c r="C23348" i="10"/>
  <c r="B23348" i="10"/>
  <c r="D23347" i="10"/>
  <c r="C23347" i="10"/>
  <c r="B23347" i="10"/>
  <c r="D23346" i="10"/>
  <c r="C23346" i="10"/>
  <c r="B23346" i="10"/>
  <c r="D23345" i="10"/>
  <c r="C23345" i="10"/>
  <c r="B23345" i="10"/>
  <c r="D23344" i="10"/>
  <c r="C23344" i="10"/>
  <c r="B23344" i="10"/>
  <c r="D23343" i="10"/>
  <c r="C23343" i="10"/>
  <c r="B23343" i="10"/>
  <c r="D23342" i="10"/>
  <c r="C23342" i="10"/>
  <c r="B23342" i="10"/>
  <c r="D23341" i="10"/>
  <c r="C23341" i="10"/>
  <c r="B23341" i="10"/>
  <c r="D23340" i="10"/>
  <c r="C23340" i="10"/>
  <c r="B23340" i="10"/>
  <c r="D23339" i="10"/>
  <c r="C23339" i="10"/>
  <c r="B23339" i="10"/>
  <c r="D23338" i="10"/>
  <c r="C23338" i="10"/>
  <c r="B23338" i="10"/>
  <c r="D23337" i="10"/>
  <c r="C23337" i="10"/>
  <c r="B23337" i="10"/>
  <c r="D23336" i="10"/>
  <c r="C23336" i="10"/>
  <c r="B23336" i="10"/>
  <c r="D23335" i="10"/>
  <c r="C23335" i="10"/>
  <c r="B23335" i="10"/>
  <c r="D23334" i="10"/>
  <c r="C23334" i="10"/>
  <c r="B23334" i="10"/>
  <c r="D23333" i="10"/>
  <c r="C23333" i="10"/>
  <c r="B23333" i="10"/>
  <c r="D23332" i="10"/>
  <c r="C23332" i="10"/>
  <c r="B23332" i="10"/>
  <c r="D23331" i="10"/>
  <c r="C23331" i="10"/>
  <c r="B23331" i="10"/>
  <c r="D23330" i="10"/>
  <c r="C23330" i="10"/>
  <c r="B23330" i="10"/>
  <c r="D23329" i="10"/>
  <c r="C23329" i="10"/>
  <c r="B23329" i="10"/>
  <c r="D23328" i="10"/>
  <c r="C23328" i="10"/>
  <c r="B23328" i="10"/>
  <c r="D23327" i="10"/>
  <c r="C23327" i="10"/>
  <c r="B23327" i="10"/>
  <c r="D23326" i="10"/>
  <c r="C23326" i="10"/>
  <c r="B23326" i="10"/>
  <c r="D23325" i="10"/>
  <c r="C23325" i="10"/>
  <c r="B23325" i="10"/>
  <c r="D23324" i="10"/>
  <c r="C23324" i="10"/>
  <c r="B23324" i="10"/>
  <c r="D23323" i="10"/>
  <c r="C23323" i="10"/>
  <c r="B23323" i="10"/>
  <c r="D23322" i="10"/>
  <c r="C23322" i="10"/>
  <c r="B23322" i="10"/>
  <c r="D23321" i="10"/>
  <c r="C23321" i="10"/>
  <c r="B23321" i="10"/>
  <c r="D23320" i="10"/>
  <c r="C23320" i="10"/>
  <c r="B23320" i="10"/>
  <c r="D23319" i="10"/>
  <c r="C23319" i="10"/>
  <c r="B23319" i="10"/>
  <c r="D23318" i="10"/>
  <c r="C23318" i="10"/>
  <c r="B23318" i="10"/>
  <c r="D23317" i="10"/>
  <c r="C23317" i="10"/>
  <c r="B23317" i="10"/>
  <c r="D23316" i="10"/>
  <c r="C23316" i="10"/>
  <c r="B23316" i="10"/>
  <c r="D23315" i="10"/>
  <c r="C23315" i="10"/>
  <c r="B23315" i="10"/>
  <c r="D23314" i="10"/>
  <c r="C23314" i="10"/>
  <c r="B23314" i="10"/>
  <c r="D23313" i="10"/>
  <c r="C23313" i="10"/>
  <c r="B23313" i="10"/>
  <c r="D23312" i="10"/>
  <c r="C23312" i="10"/>
  <c r="B23312" i="10"/>
  <c r="D23311" i="10"/>
  <c r="C23311" i="10"/>
  <c r="B23311" i="10"/>
  <c r="D23310" i="10"/>
  <c r="C23310" i="10"/>
  <c r="B23310" i="10"/>
  <c r="D23309" i="10"/>
  <c r="C23309" i="10"/>
  <c r="B23309" i="10"/>
  <c r="D23308" i="10"/>
  <c r="C23308" i="10"/>
  <c r="B23308" i="10"/>
  <c r="D23307" i="10"/>
  <c r="C23307" i="10"/>
  <c r="B23307" i="10"/>
  <c r="D23306" i="10"/>
  <c r="C23306" i="10"/>
  <c r="B23306" i="10"/>
  <c r="D23305" i="10"/>
  <c r="C23305" i="10"/>
  <c r="B23305" i="10"/>
  <c r="D23304" i="10"/>
  <c r="C23304" i="10"/>
  <c r="B23304" i="10"/>
  <c r="D23303" i="10"/>
  <c r="C23303" i="10"/>
  <c r="B23303" i="10"/>
  <c r="D23302" i="10"/>
  <c r="C23302" i="10"/>
  <c r="B23302" i="10"/>
  <c r="D23301" i="10"/>
  <c r="C23301" i="10"/>
  <c r="B23301" i="10"/>
  <c r="D23300" i="10"/>
  <c r="C23300" i="10"/>
  <c r="B23300" i="10"/>
  <c r="D23299" i="10"/>
  <c r="C23299" i="10"/>
  <c r="B23299" i="10"/>
  <c r="D23298" i="10"/>
  <c r="C23298" i="10"/>
  <c r="B23298" i="10"/>
  <c r="D23297" i="10"/>
  <c r="C23297" i="10"/>
  <c r="B23297" i="10"/>
  <c r="D23296" i="10"/>
  <c r="C23296" i="10"/>
  <c r="B23296" i="10"/>
  <c r="D23295" i="10"/>
  <c r="C23295" i="10"/>
  <c r="B23295" i="10"/>
  <c r="D23294" i="10"/>
  <c r="C23294" i="10"/>
  <c r="B23294" i="10"/>
  <c r="D23293" i="10"/>
  <c r="C23293" i="10"/>
  <c r="B23293" i="10"/>
  <c r="D23292" i="10"/>
  <c r="C23292" i="10"/>
  <c r="B23292" i="10"/>
  <c r="D23291" i="10"/>
  <c r="C23291" i="10"/>
  <c r="B23291" i="10"/>
  <c r="D23290" i="10"/>
  <c r="C23290" i="10"/>
  <c r="B23290" i="10"/>
  <c r="D23289" i="10"/>
  <c r="C23289" i="10"/>
  <c r="B23289" i="10"/>
  <c r="D23288" i="10"/>
  <c r="C23288" i="10"/>
  <c r="B23288" i="10"/>
  <c r="D23287" i="10"/>
  <c r="C23287" i="10"/>
  <c r="B23287" i="10"/>
  <c r="D23286" i="10"/>
  <c r="C23286" i="10"/>
  <c r="B23286" i="10"/>
  <c r="D23285" i="10"/>
  <c r="C23285" i="10"/>
  <c r="B23285" i="10"/>
  <c r="D23284" i="10"/>
  <c r="C23284" i="10"/>
  <c r="B23284" i="10"/>
  <c r="D23283" i="10"/>
  <c r="C23283" i="10"/>
  <c r="B23283" i="10"/>
  <c r="D23282" i="10"/>
  <c r="C23282" i="10"/>
  <c r="B23282" i="10"/>
  <c r="D23281" i="10"/>
  <c r="C23281" i="10"/>
  <c r="B23281" i="10"/>
  <c r="D23280" i="10"/>
  <c r="C23280" i="10"/>
  <c r="B23280" i="10"/>
  <c r="D23279" i="10"/>
  <c r="C23279" i="10"/>
  <c r="B23279" i="10"/>
  <c r="D23278" i="10"/>
  <c r="C23278" i="10"/>
  <c r="B23278" i="10"/>
  <c r="D23277" i="10"/>
  <c r="C23277" i="10"/>
  <c r="B23277" i="10"/>
  <c r="D23276" i="10"/>
  <c r="C23276" i="10"/>
  <c r="B23276" i="10"/>
  <c r="D23275" i="10"/>
  <c r="C23275" i="10"/>
  <c r="B23275" i="10"/>
  <c r="D23274" i="10"/>
  <c r="C23274" i="10"/>
  <c r="B23274" i="10"/>
  <c r="D23273" i="10"/>
  <c r="C23273" i="10"/>
  <c r="B23273" i="10"/>
  <c r="D23272" i="10"/>
  <c r="C23272" i="10"/>
  <c r="B23272" i="10"/>
  <c r="D23271" i="10"/>
  <c r="C23271" i="10"/>
  <c r="B23271" i="10"/>
  <c r="D23270" i="10"/>
  <c r="C23270" i="10"/>
  <c r="B23270" i="10"/>
  <c r="D23269" i="10"/>
  <c r="C23269" i="10"/>
  <c r="B23269" i="10"/>
  <c r="D23268" i="10"/>
  <c r="C23268" i="10"/>
  <c r="B23268" i="10"/>
  <c r="D23267" i="10"/>
  <c r="C23267" i="10"/>
  <c r="B23267" i="10"/>
  <c r="D23266" i="10"/>
  <c r="C23266" i="10"/>
  <c r="B23266" i="10"/>
  <c r="D23265" i="10"/>
  <c r="C23265" i="10"/>
  <c r="B23265" i="10"/>
  <c r="D23264" i="10"/>
  <c r="C23264" i="10"/>
  <c r="B23264" i="10"/>
  <c r="D23263" i="10"/>
  <c r="C23263" i="10"/>
  <c r="B23263" i="10"/>
  <c r="D23262" i="10"/>
  <c r="C23262" i="10"/>
  <c r="B23262" i="10"/>
  <c r="D23261" i="10"/>
  <c r="C23261" i="10"/>
  <c r="B23261" i="10"/>
  <c r="D23260" i="10"/>
  <c r="C23260" i="10"/>
  <c r="B23260" i="10"/>
  <c r="D23259" i="10"/>
  <c r="C23259" i="10"/>
  <c r="B23259" i="10"/>
  <c r="D23258" i="10"/>
  <c r="C23258" i="10"/>
  <c r="B23258" i="10"/>
  <c r="D23257" i="10"/>
  <c r="C23257" i="10"/>
  <c r="B23257" i="10"/>
  <c r="D23256" i="10"/>
  <c r="C23256" i="10"/>
  <c r="B23256" i="10"/>
  <c r="D23255" i="10"/>
  <c r="C23255" i="10"/>
  <c r="B23255" i="10"/>
  <c r="D23254" i="10"/>
  <c r="C23254" i="10"/>
  <c r="B23254" i="10"/>
  <c r="D23253" i="10"/>
  <c r="C23253" i="10"/>
  <c r="B23253" i="10"/>
  <c r="D23252" i="10"/>
  <c r="C23252" i="10"/>
  <c r="B23252" i="10"/>
  <c r="D23251" i="10"/>
  <c r="C23251" i="10"/>
  <c r="B23251" i="10"/>
  <c r="D23250" i="10"/>
  <c r="C23250" i="10"/>
  <c r="B23250" i="10"/>
  <c r="D23249" i="10"/>
  <c r="C23249" i="10"/>
  <c r="B23249" i="10"/>
  <c r="D23248" i="10"/>
  <c r="C23248" i="10"/>
  <c r="B23248" i="10"/>
  <c r="D23247" i="10"/>
  <c r="C23247" i="10"/>
  <c r="B23247" i="10"/>
  <c r="D23246" i="10"/>
  <c r="C23246" i="10"/>
  <c r="B23246" i="10"/>
  <c r="D23245" i="10"/>
  <c r="C23245" i="10"/>
  <c r="B23245" i="10"/>
  <c r="D23244" i="10"/>
  <c r="C23244" i="10"/>
  <c r="B23244" i="10"/>
  <c r="D23243" i="10"/>
  <c r="C23243" i="10"/>
  <c r="B23243" i="10"/>
  <c r="D23242" i="10"/>
  <c r="C23242" i="10"/>
  <c r="B23242" i="10"/>
  <c r="D23241" i="10"/>
  <c r="C23241" i="10"/>
  <c r="B23241" i="10"/>
  <c r="D23240" i="10"/>
  <c r="C23240" i="10"/>
  <c r="B23240" i="10"/>
  <c r="D23239" i="10"/>
  <c r="C23239" i="10"/>
  <c r="B23239" i="10"/>
  <c r="D23238" i="10"/>
  <c r="C23238" i="10"/>
  <c r="B23238" i="10"/>
  <c r="D23237" i="10"/>
  <c r="C23237" i="10"/>
  <c r="B23237" i="10"/>
  <c r="D23236" i="10"/>
  <c r="C23236" i="10"/>
  <c r="B23236" i="10"/>
  <c r="D23235" i="10"/>
  <c r="C23235" i="10"/>
  <c r="B23235" i="10"/>
  <c r="D23234" i="10"/>
  <c r="C23234" i="10"/>
  <c r="B23234" i="10"/>
  <c r="D23233" i="10"/>
  <c r="C23233" i="10"/>
  <c r="B23233" i="10"/>
  <c r="D23232" i="10"/>
  <c r="C23232" i="10"/>
  <c r="B23232" i="10"/>
  <c r="D23231" i="10"/>
  <c r="C23231" i="10"/>
  <c r="B23231" i="10"/>
  <c r="D23230" i="10"/>
  <c r="C23230" i="10"/>
  <c r="B23230" i="10"/>
  <c r="D23229" i="10"/>
  <c r="C23229" i="10"/>
  <c r="B23229" i="10"/>
  <c r="D23228" i="10"/>
  <c r="C23228" i="10"/>
  <c r="B23228" i="10"/>
  <c r="D23227" i="10"/>
  <c r="C23227" i="10"/>
  <c r="B23227" i="10"/>
  <c r="D23226" i="10"/>
  <c r="C23226" i="10"/>
  <c r="B23226" i="10"/>
  <c r="D23225" i="10"/>
  <c r="C23225" i="10"/>
  <c r="B23225" i="10"/>
  <c r="D23224" i="10"/>
  <c r="C23224" i="10"/>
  <c r="B23224" i="10"/>
  <c r="D23223" i="10"/>
  <c r="C23223" i="10"/>
  <c r="B23223" i="10"/>
  <c r="D23222" i="10"/>
  <c r="C23222" i="10"/>
  <c r="B23222" i="10"/>
  <c r="D23221" i="10"/>
  <c r="C23221" i="10"/>
  <c r="B23221" i="10"/>
  <c r="D23220" i="10"/>
  <c r="C23220" i="10"/>
  <c r="B23220" i="10"/>
  <c r="D23219" i="10"/>
  <c r="C23219" i="10"/>
  <c r="B23219" i="10"/>
  <c r="D23218" i="10"/>
  <c r="C23218" i="10"/>
  <c r="B23218" i="10"/>
  <c r="D23217" i="10"/>
  <c r="C23217" i="10"/>
  <c r="B23217" i="10"/>
  <c r="D23216" i="10"/>
  <c r="C23216" i="10"/>
  <c r="B23216" i="10"/>
  <c r="D23215" i="10"/>
  <c r="C23215" i="10"/>
  <c r="B23215" i="10"/>
  <c r="D23214" i="10"/>
  <c r="C23214" i="10"/>
  <c r="B23214" i="10"/>
  <c r="D23213" i="10"/>
  <c r="C23213" i="10"/>
  <c r="B23213" i="10"/>
  <c r="D23212" i="10"/>
  <c r="C23212" i="10"/>
  <c r="B23212" i="10"/>
  <c r="D23211" i="10"/>
  <c r="C23211" i="10"/>
  <c r="B23211" i="10"/>
  <c r="D23210" i="10"/>
  <c r="C23210" i="10"/>
  <c r="B23210" i="10"/>
  <c r="D23209" i="10"/>
  <c r="C23209" i="10"/>
  <c r="B23209" i="10"/>
  <c r="D23208" i="10"/>
  <c r="C23208" i="10"/>
  <c r="B23208" i="10"/>
  <c r="D23207" i="10"/>
  <c r="C23207" i="10"/>
  <c r="B23207" i="10"/>
  <c r="D23206" i="10"/>
  <c r="C23206" i="10"/>
  <c r="B23206" i="10"/>
  <c r="D23205" i="10"/>
  <c r="C23205" i="10"/>
  <c r="B23205" i="10"/>
  <c r="D23204" i="10"/>
  <c r="C23204" i="10"/>
  <c r="B23204" i="10"/>
  <c r="D23203" i="10"/>
  <c r="C23203" i="10"/>
  <c r="B23203" i="10"/>
  <c r="D23202" i="10"/>
  <c r="C23202" i="10"/>
  <c r="B23202" i="10"/>
  <c r="D23201" i="10"/>
  <c r="C23201" i="10"/>
  <c r="B23201" i="10"/>
  <c r="D23200" i="10"/>
  <c r="C23200" i="10"/>
  <c r="B23200" i="10"/>
  <c r="D23199" i="10"/>
  <c r="C23199" i="10"/>
  <c r="B23199" i="10"/>
  <c r="D23198" i="10"/>
  <c r="C23198" i="10"/>
  <c r="B23198" i="10"/>
  <c r="D23197" i="10"/>
  <c r="C23197" i="10"/>
  <c r="B23197" i="10"/>
  <c r="D23196" i="10"/>
  <c r="C23196" i="10"/>
  <c r="B23196" i="10"/>
  <c r="D23195" i="10"/>
  <c r="C23195" i="10"/>
  <c r="B23195" i="10"/>
  <c r="D23194" i="10"/>
  <c r="C23194" i="10"/>
  <c r="B23194" i="10"/>
  <c r="D23193" i="10"/>
  <c r="C23193" i="10"/>
  <c r="B23193" i="10"/>
  <c r="D23192" i="10"/>
  <c r="C23192" i="10"/>
  <c r="B23192" i="10"/>
  <c r="D23191" i="10"/>
  <c r="C23191" i="10"/>
  <c r="B23191" i="10"/>
  <c r="D23190" i="10"/>
  <c r="C23190" i="10"/>
  <c r="B23190" i="10"/>
  <c r="D23189" i="10"/>
  <c r="C23189" i="10"/>
  <c r="B23189" i="10"/>
  <c r="D23188" i="10"/>
  <c r="C23188" i="10"/>
  <c r="B23188" i="10"/>
  <c r="D23187" i="10"/>
  <c r="C23187" i="10"/>
  <c r="B23187" i="10"/>
  <c r="D23186" i="10"/>
  <c r="C23186" i="10"/>
  <c r="B23186" i="10"/>
  <c r="D23185" i="10"/>
  <c r="C23185" i="10"/>
  <c r="B23185" i="10"/>
  <c r="D23184" i="10"/>
  <c r="C23184" i="10"/>
  <c r="B23184" i="10"/>
  <c r="D23183" i="10"/>
  <c r="C23183" i="10"/>
  <c r="B23183" i="10"/>
  <c r="D23182" i="10"/>
  <c r="C23182" i="10"/>
  <c r="B23182" i="10"/>
  <c r="D23181" i="10"/>
  <c r="C23181" i="10"/>
  <c r="B23181" i="10"/>
  <c r="D23180" i="10"/>
  <c r="C23180" i="10"/>
  <c r="B23180" i="10"/>
  <c r="D23179" i="10"/>
  <c r="C23179" i="10"/>
  <c r="B23179" i="10"/>
  <c r="D23178" i="10"/>
  <c r="C23178" i="10"/>
  <c r="B23178" i="10"/>
  <c r="D23177" i="10"/>
  <c r="C23177" i="10"/>
  <c r="B23177" i="10"/>
  <c r="D23176" i="10"/>
  <c r="C23176" i="10"/>
  <c r="B23176" i="10"/>
  <c r="D23175" i="10"/>
  <c r="C23175" i="10"/>
  <c r="B23175" i="10"/>
  <c r="D23174" i="10"/>
  <c r="C23174" i="10"/>
  <c r="B23174" i="10"/>
  <c r="D23173" i="10"/>
  <c r="C23173" i="10"/>
  <c r="B23173" i="10"/>
  <c r="D23172" i="10"/>
  <c r="C23172" i="10"/>
  <c r="B23172" i="10"/>
  <c r="D23171" i="10"/>
  <c r="C23171" i="10"/>
  <c r="B23171" i="10"/>
  <c r="D23170" i="10"/>
  <c r="C23170" i="10"/>
  <c r="B23170" i="10"/>
  <c r="D23169" i="10"/>
  <c r="C23169" i="10"/>
  <c r="B23169" i="10"/>
  <c r="D23168" i="10"/>
  <c r="C23168" i="10"/>
  <c r="B23168" i="10"/>
  <c r="D23167" i="10"/>
  <c r="C23167" i="10"/>
  <c r="B23167" i="10"/>
  <c r="D23166" i="10"/>
  <c r="C23166" i="10"/>
  <c r="B23166" i="10"/>
  <c r="D23165" i="10"/>
  <c r="C23165" i="10"/>
  <c r="B23165" i="10"/>
  <c r="D23164" i="10"/>
  <c r="C23164" i="10"/>
  <c r="B23164" i="10"/>
  <c r="D23163" i="10"/>
  <c r="C23163" i="10"/>
  <c r="B23163" i="10"/>
  <c r="D23162" i="10"/>
  <c r="C23162" i="10"/>
  <c r="B23162" i="10"/>
  <c r="D23161" i="10"/>
  <c r="C23161" i="10"/>
  <c r="B23161" i="10"/>
  <c r="D23160" i="10"/>
  <c r="C23160" i="10"/>
  <c r="B23160" i="10"/>
  <c r="D23159" i="10"/>
  <c r="C23159" i="10"/>
  <c r="B23159" i="10"/>
  <c r="D23158" i="10"/>
  <c r="C23158" i="10"/>
  <c r="B23158" i="10"/>
  <c r="D23157" i="10"/>
  <c r="C23157" i="10"/>
  <c r="B23157" i="10"/>
  <c r="D23156" i="10"/>
  <c r="C23156" i="10"/>
  <c r="B23156" i="10"/>
  <c r="D23155" i="10"/>
  <c r="C23155" i="10"/>
  <c r="B23155" i="10"/>
  <c r="D23154" i="10"/>
  <c r="C23154" i="10"/>
  <c r="B23154" i="10"/>
  <c r="D23153" i="10"/>
  <c r="C23153" i="10"/>
  <c r="B23153" i="10"/>
  <c r="D23152" i="10"/>
  <c r="C23152" i="10"/>
  <c r="B23152" i="10"/>
  <c r="D23151" i="10"/>
  <c r="C23151" i="10"/>
  <c r="B23151" i="10"/>
  <c r="D23150" i="10"/>
  <c r="C23150" i="10"/>
  <c r="B23150" i="10"/>
  <c r="D23149" i="10"/>
  <c r="C23149" i="10"/>
  <c r="B23149" i="10"/>
  <c r="D23148" i="10"/>
  <c r="C23148" i="10"/>
  <c r="B23148" i="10"/>
  <c r="D23147" i="10"/>
  <c r="C23147" i="10"/>
  <c r="B23147" i="10"/>
  <c r="D23146" i="10"/>
  <c r="C23146" i="10"/>
  <c r="B23146" i="10"/>
  <c r="D23145" i="10"/>
  <c r="C23145" i="10"/>
  <c r="B23145" i="10"/>
  <c r="D23144" i="10"/>
  <c r="C23144" i="10"/>
  <c r="B23144" i="10"/>
  <c r="D23143" i="10"/>
  <c r="C23143" i="10"/>
  <c r="B23143" i="10"/>
  <c r="D23142" i="10"/>
  <c r="C23142" i="10"/>
  <c r="B23142" i="10"/>
  <c r="D23141" i="10"/>
  <c r="C23141" i="10"/>
  <c r="B23141" i="10"/>
  <c r="D23140" i="10"/>
  <c r="C23140" i="10"/>
  <c r="B23140" i="10"/>
  <c r="D23139" i="10"/>
  <c r="C23139" i="10"/>
  <c r="B23139" i="10"/>
  <c r="D23138" i="10"/>
  <c r="C23138" i="10"/>
  <c r="B23138" i="10"/>
  <c r="D23137" i="10"/>
  <c r="C23137" i="10"/>
  <c r="B23137" i="10"/>
  <c r="D23136" i="10"/>
  <c r="C23136" i="10"/>
  <c r="B23136" i="10"/>
  <c r="D23135" i="10"/>
  <c r="C23135" i="10"/>
  <c r="B23135" i="10"/>
  <c r="D23134" i="10"/>
  <c r="C23134" i="10"/>
  <c r="B23134" i="10"/>
  <c r="D23133" i="10"/>
  <c r="C23133" i="10"/>
  <c r="B23133" i="10"/>
  <c r="D23132" i="10"/>
  <c r="C23132" i="10"/>
  <c r="B23132" i="10"/>
  <c r="D23131" i="10"/>
  <c r="C23131" i="10"/>
  <c r="B23131" i="10"/>
  <c r="D23130" i="10"/>
  <c r="C23130" i="10"/>
  <c r="B23130" i="10"/>
  <c r="D23129" i="10"/>
  <c r="C23129" i="10"/>
  <c r="B23129" i="10"/>
  <c r="D23128" i="10"/>
  <c r="C23128" i="10"/>
  <c r="B23128" i="10"/>
  <c r="D23127" i="10"/>
  <c r="C23127" i="10"/>
  <c r="B23127" i="10"/>
  <c r="D23126" i="10"/>
  <c r="C23126" i="10"/>
  <c r="B23126" i="10"/>
  <c r="D23125" i="10"/>
  <c r="C23125" i="10"/>
  <c r="B23125" i="10"/>
  <c r="D23124" i="10"/>
  <c r="C23124" i="10"/>
  <c r="B23124" i="10"/>
  <c r="D23123" i="10"/>
  <c r="C23123" i="10"/>
  <c r="B23123" i="10"/>
  <c r="D23122" i="10"/>
  <c r="C23122" i="10"/>
  <c r="B23122" i="10"/>
  <c r="D23121" i="10"/>
  <c r="C23121" i="10"/>
  <c r="B23121" i="10"/>
  <c r="D23120" i="10"/>
  <c r="C23120" i="10"/>
  <c r="B23120" i="10"/>
  <c r="D23119" i="10"/>
  <c r="C23119" i="10"/>
  <c r="B23119" i="10"/>
  <c r="D23118" i="10"/>
  <c r="C23118" i="10"/>
  <c r="B23118" i="10"/>
  <c r="D23117" i="10"/>
  <c r="C23117" i="10"/>
  <c r="B23117" i="10"/>
  <c r="D23116" i="10"/>
  <c r="C23116" i="10"/>
  <c r="B23116" i="10"/>
  <c r="D23115" i="10"/>
  <c r="C23115" i="10"/>
  <c r="B23115" i="10"/>
  <c r="D23114" i="10"/>
  <c r="C23114" i="10"/>
  <c r="B23114" i="10"/>
  <c r="D23113" i="10"/>
  <c r="C23113" i="10"/>
  <c r="B23113" i="10"/>
  <c r="D23112" i="10"/>
  <c r="C23112" i="10"/>
  <c r="B23112" i="10"/>
  <c r="D23111" i="10"/>
  <c r="C23111" i="10"/>
  <c r="B23111" i="10"/>
  <c r="D23110" i="10"/>
  <c r="C23110" i="10"/>
  <c r="B23110" i="10"/>
  <c r="D23109" i="10"/>
  <c r="C23109" i="10"/>
  <c r="B23109" i="10"/>
  <c r="D23108" i="10"/>
  <c r="C23108" i="10"/>
  <c r="B23108" i="10"/>
  <c r="D23107" i="10"/>
  <c r="C23107" i="10"/>
  <c r="B23107" i="10"/>
  <c r="D23106" i="10"/>
  <c r="C23106" i="10"/>
  <c r="B23106" i="10"/>
  <c r="D23105" i="10"/>
  <c r="C23105" i="10"/>
  <c r="B23105" i="10"/>
  <c r="D23104" i="10"/>
  <c r="C23104" i="10"/>
  <c r="B23104" i="10"/>
  <c r="D23103" i="10"/>
  <c r="C23103" i="10"/>
  <c r="B23103" i="10"/>
  <c r="D23102" i="10"/>
  <c r="C23102" i="10"/>
  <c r="B23102" i="10"/>
  <c r="D23101" i="10"/>
  <c r="C23101" i="10"/>
  <c r="B23101" i="10"/>
  <c r="D23100" i="10"/>
  <c r="C23100" i="10"/>
  <c r="B23100" i="10"/>
  <c r="D23099" i="10"/>
  <c r="C23099" i="10"/>
  <c r="B23099" i="10"/>
  <c r="D23098" i="10"/>
  <c r="C23098" i="10"/>
  <c r="B23098" i="10"/>
  <c r="D23097" i="10"/>
  <c r="C23097" i="10"/>
  <c r="B23097" i="10"/>
  <c r="D23096" i="10"/>
  <c r="C23096" i="10"/>
  <c r="B23096" i="10"/>
  <c r="D23095" i="10"/>
  <c r="C23095" i="10"/>
  <c r="B23095" i="10"/>
  <c r="D23094" i="10"/>
  <c r="C23094" i="10"/>
  <c r="B23094" i="10"/>
  <c r="D23093" i="10"/>
  <c r="C23093" i="10"/>
  <c r="B23093" i="10"/>
  <c r="D23092" i="10"/>
  <c r="C23092" i="10"/>
  <c r="B23092" i="10"/>
  <c r="D23091" i="10"/>
  <c r="C23091" i="10"/>
  <c r="B23091" i="10"/>
  <c r="D23090" i="10"/>
  <c r="C23090" i="10"/>
  <c r="B23090" i="10"/>
  <c r="D23089" i="10"/>
  <c r="C23089" i="10"/>
  <c r="B23089" i="10"/>
  <c r="D23088" i="10"/>
  <c r="C23088" i="10"/>
  <c r="B23088" i="10"/>
  <c r="D23087" i="10"/>
  <c r="C23087" i="10"/>
  <c r="B23087" i="10"/>
  <c r="D23086" i="10"/>
  <c r="C23086" i="10"/>
  <c r="B23086" i="10"/>
  <c r="D23085" i="10"/>
  <c r="C23085" i="10"/>
  <c r="B23085" i="10"/>
  <c r="D23084" i="10"/>
  <c r="C23084" i="10"/>
  <c r="B23084" i="10"/>
  <c r="D23083" i="10"/>
  <c r="C23083" i="10"/>
  <c r="B23083" i="10"/>
  <c r="D23082" i="10"/>
  <c r="C23082" i="10"/>
  <c r="B23082" i="10"/>
  <c r="D23081" i="10"/>
  <c r="C23081" i="10"/>
  <c r="B23081" i="10"/>
  <c r="D23080" i="10"/>
  <c r="C23080" i="10"/>
  <c r="B23080" i="10"/>
  <c r="D23079" i="10"/>
  <c r="C23079" i="10"/>
  <c r="B23079" i="10"/>
  <c r="D23078" i="10"/>
  <c r="C23078" i="10"/>
  <c r="B23078" i="10"/>
  <c r="D23077" i="10"/>
  <c r="C23077" i="10"/>
  <c r="B23077" i="10"/>
  <c r="D23076" i="10"/>
  <c r="C23076" i="10"/>
  <c r="B23076" i="10"/>
  <c r="D23075" i="10"/>
  <c r="C23075" i="10"/>
  <c r="B23075" i="10"/>
  <c r="D23074" i="10"/>
  <c r="C23074" i="10"/>
  <c r="B23074" i="10"/>
  <c r="D23073" i="10"/>
  <c r="C23073" i="10"/>
  <c r="B23073" i="10"/>
  <c r="D23072" i="10"/>
  <c r="C23072" i="10"/>
  <c r="B23072" i="10"/>
  <c r="D23071" i="10"/>
  <c r="C23071" i="10"/>
  <c r="B23071" i="10"/>
  <c r="D23070" i="10"/>
  <c r="C23070" i="10"/>
  <c r="B23070" i="10"/>
  <c r="D23069" i="10"/>
  <c r="C23069" i="10"/>
  <c r="B23069" i="10"/>
  <c r="D23068" i="10"/>
  <c r="C23068" i="10"/>
  <c r="B23068" i="10"/>
  <c r="D23067" i="10"/>
  <c r="C23067" i="10"/>
  <c r="B23067" i="10"/>
  <c r="D23066" i="10"/>
  <c r="C23066" i="10"/>
  <c r="B23066" i="10"/>
  <c r="D23065" i="10"/>
  <c r="C23065" i="10"/>
  <c r="B23065" i="10"/>
  <c r="D23064" i="10"/>
  <c r="C23064" i="10"/>
  <c r="B23064" i="10"/>
  <c r="D23063" i="10"/>
  <c r="C23063" i="10"/>
  <c r="B23063" i="10"/>
  <c r="D23062" i="10"/>
  <c r="C23062" i="10"/>
  <c r="B23062" i="10"/>
  <c r="D23061" i="10"/>
  <c r="C23061" i="10"/>
  <c r="B23061" i="10"/>
  <c r="D23060" i="10"/>
  <c r="C23060" i="10"/>
  <c r="B23060" i="10"/>
  <c r="D23059" i="10"/>
  <c r="C23059" i="10"/>
  <c r="B23059" i="10"/>
  <c r="D23058" i="10"/>
  <c r="C23058" i="10"/>
  <c r="B23058" i="10"/>
  <c r="D23057" i="10"/>
  <c r="C23057" i="10"/>
  <c r="B23057" i="10"/>
  <c r="D23056" i="10"/>
  <c r="C23056" i="10"/>
  <c r="B23056" i="10"/>
  <c r="D23055" i="10"/>
  <c r="C23055" i="10"/>
  <c r="B23055" i="10"/>
  <c r="D23054" i="10"/>
  <c r="C23054" i="10"/>
  <c r="B23054" i="10"/>
  <c r="D23053" i="10"/>
  <c r="C23053" i="10"/>
  <c r="B23053" i="10"/>
  <c r="D23052" i="10"/>
  <c r="C23052" i="10"/>
  <c r="B23052" i="10"/>
  <c r="D23051" i="10"/>
  <c r="C23051" i="10"/>
  <c r="B23051" i="10"/>
  <c r="D23050" i="10"/>
  <c r="C23050" i="10"/>
  <c r="B23050" i="10"/>
  <c r="D23049" i="10"/>
  <c r="C23049" i="10"/>
  <c r="B23049" i="10"/>
  <c r="D23048" i="10"/>
  <c r="C23048" i="10"/>
  <c r="B23048" i="10"/>
  <c r="D23047" i="10"/>
  <c r="C23047" i="10"/>
  <c r="B23047" i="10"/>
  <c r="D23046" i="10"/>
  <c r="C23046" i="10"/>
  <c r="B23046" i="10"/>
  <c r="D23045" i="10"/>
  <c r="C23045" i="10"/>
  <c r="B23045" i="10"/>
  <c r="D23044" i="10"/>
  <c r="C23044" i="10"/>
  <c r="B23044" i="10"/>
  <c r="D23043" i="10"/>
  <c r="C23043" i="10"/>
  <c r="B23043" i="10"/>
  <c r="D23042" i="10"/>
  <c r="C23042" i="10"/>
  <c r="B23042" i="10"/>
  <c r="D23041" i="10"/>
  <c r="C23041" i="10"/>
  <c r="B23041" i="10"/>
  <c r="D23040" i="10"/>
  <c r="C23040" i="10"/>
  <c r="B23040" i="10"/>
  <c r="D23039" i="10"/>
  <c r="C23039" i="10"/>
  <c r="B23039" i="10"/>
  <c r="D23038" i="10"/>
  <c r="C23038" i="10"/>
  <c r="B23038" i="10"/>
  <c r="D23037" i="10"/>
  <c r="C23037" i="10"/>
  <c r="B23037" i="10"/>
  <c r="D23036" i="10"/>
  <c r="C23036" i="10"/>
  <c r="B23036" i="10"/>
  <c r="D23035" i="10"/>
  <c r="C23035" i="10"/>
  <c r="B23035" i="10"/>
  <c r="D23034" i="10"/>
  <c r="C23034" i="10"/>
  <c r="B23034" i="10"/>
  <c r="D23033" i="10"/>
  <c r="C23033" i="10"/>
  <c r="B23033" i="10"/>
  <c r="D23032" i="10"/>
  <c r="C23032" i="10"/>
  <c r="B23032" i="10"/>
  <c r="D23031" i="10"/>
  <c r="C23031" i="10"/>
  <c r="B23031" i="10"/>
  <c r="D23030" i="10"/>
  <c r="C23030" i="10"/>
  <c r="B23030" i="10"/>
  <c r="D23029" i="10"/>
  <c r="C23029" i="10"/>
  <c r="B23029" i="10"/>
  <c r="D23028" i="10"/>
  <c r="C23028" i="10"/>
  <c r="B23028" i="10"/>
  <c r="D23027" i="10"/>
  <c r="C23027" i="10"/>
  <c r="B23027" i="10"/>
  <c r="D23026" i="10"/>
  <c r="C23026" i="10"/>
  <c r="B23026" i="10"/>
  <c r="D23025" i="10"/>
  <c r="C23025" i="10"/>
  <c r="B23025" i="10"/>
  <c r="D23024" i="10"/>
  <c r="C23024" i="10"/>
  <c r="B23024" i="10"/>
  <c r="D23023" i="10"/>
  <c r="C23023" i="10"/>
  <c r="B23023" i="10"/>
  <c r="D23022" i="10"/>
  <c r="C23022" i="10"/>
  <c r="B23022" i="10"/>
  <c r="D23021" i="10"/>
  <c r="C23021" i="10"/>
  <c r="B23021" i="10"/>
  <c r="D23020" i="10"/>
  <c r="C23020" i="10"/>
  <c r="B23020" i="10"/>
  <c r="D23019" i="10"/>
  <c r="C23019" i="10"/>
  <c r="B23019" i="10"/>
  <c r="D23018" i="10"/>
  <c r="C23018" i="10"/>
  <c r="B23018" i="10"/>
  <c r="D23017" i="10"/>
  <c r="C23017" i="10"/>
  <c r="B23017" i="10"/>
  <c r="D23016" i="10"/>
  <c r="C23016" i="10"/>
  <c r="B23016" i="10"/>
  <c r="D23015" i="10"/>
  <c r="C23015" i="10"/>
  <c r="B23015" i="10"/>
  <c r="D23014" i="10"/>
  <c r="C23014" i="10"/>
  <c r="B23014" i="10"/>
  <c r="D23013" i="10"/>
  <c r="C23013" i="10"/>
  <c r="B23013" i="10"/>
  <c r="D23012" i="10"/>
  <c r="C23012" i="10"/>
  <c r="B23012" i="10"/>
  <c r="D23011" i="10"/>
  <c r="C23011" i="10"/>
  <c r="B23011" i="10"/>
  <c r="D23010" i="10"/>
  <c r="C23010" i="10"/>
  <c r="B23010" i="10"/>
  <c r="D23009" i="10"/>
  <c r="C23009" i="10"/>
  <c r="B23009" i="10"/>
  <c r="D23008" i="10"/>
  <c r="C23008" i="10"/>
  <c r="B23008" i="10"/>
  <c r="D23007" i="10"/>
  <c r="C23007" i="10"/>
  <c r="B23007" i="10"/>
  <c r="D23006" i="10"/>
  <c r="C23006" i="10"/>
  <c r="B23006" i="10"/>
  <c r="D23005" i="10"/>
  <c r="C23005" i="10"/>
  <c r="B23005" i="10"/>
  <c r="D23004" i="10"/>
  <c r="C23004" i="10"/>
  <c r="B23004" i="10"/>
  <c r="D23003" i="10"/>
  <c r="C23003" i="10"/>
  <c r="B23003" i="10"/>
  <c r="D23002" i="10"/>
  <c r="C23002" i="10"/>
  <c r="B23002" i="10"/>
  <c r="D23001" i="10"/>
  <c r="C23001" i="10"/>
  <c r="B23001" i="10"/>
  <c r="D23000" i="10"/>
  <c r="C23000" i="10"/>
  <c r="B23000" i="10"/>
  <c r="D22999" i="10"/>
  <c r="C22999" i="10"/>
  <c r="B22999" i="10"/>
  <c r="D22998" i="10"/>
  <c r="C22998" i="10"/>
  <c r="B22998" i="10"/>
  <c r="D22997" i="10"/>
  <c r="C22997" i="10"/>
  <c r="B22997" i="10"/>
  <c r="D22996" i="10"/>
  <c r="C22996" i="10"/>
  <c r="B22996" i="10"/>
  <c r="D22995" i="10"/>
  <c r="C22995" i="10"/>
  <c r="B22995" i="10"/>
  <c r="D22994" i="10"/>
  <c r="C22994" i="10"/>
  <c r="B22994" i="10"/>
  <c r="D22993" i="10"/>
  <c r="C22993" i="10"/>
  <c r="B22993" i="10"/>
  <c r="D22992" i="10"/>
  <c r="C22992" i="10"/>
  <c r="B22992" i="10"/>
  <c r="D22991" i="10"/>
  <c r="C22991" i="10"/>
  <c r="B22991" i="10"/>
  <c r="D22990" i="10"/>
  <c r="C22990" i="10"/>
  <c r="B22990" i="10"/>
  <c r="D22989" i="10"/>
  <c r="C22989" i="10"/>
  <c r="B22989" i="10"/>
  <c r="D22988" i="10"/>
  <c r="C22988" i="10"/>
  <c r="B22988" i="10"/>
  <c r="D22987" i="10"/>
  <c r="C22987" i="10"/>
  <c r="B22987" i="10"/>
  <c r="D22986" i="10"/>
  <c r="C22986" i="10"/>
  <c r="B22986" i="10"/>
  <c r="D22985" i="10"/>
  <c r="C22985" i="10"/>
  <c r="B22985" i="10"/>
  <c r="D22984" i="10"/>
  <c r="C22984" i="10"/>
  <c r="B22984" i="10"/>
  <c r="D22983" i="10"/>
  <c r="C22983" i="10"/>
  <c r="B22983" i="10"/>
  <c r="D22982" i="10"/>
  <c r="C22982" i="10"/>
  <c r="B22982" i="10"/>
  <c r="D22981" i="10"/>
  <c r="C22981" i="10"/>
  <c r="B22981" i="10"/>
  <c r="D22980" i="10"/>
  <c r="C22980" i="10"/>
  <c r="B22980" i="10"/>
  <c r="D22979" i="10"/>
  <c r="C22979" i="10"/>
  <c r="B22979" i="10"/>
  <c r="D22978" i="10"/>
  <c r="C22978" i="10"/>
  <c r="B22978" i="10"/>
  <c r="D22977" i="10"/>
  <c r="C22977" i="10"/>
  <c r="B22977" i="10"/>
  <c r="D22976" i="10"/>
  <c r="C22976" i="10"/>
  <c r="B22976" i="10"/>
  <c r="D22975" i="10"/>
  <c r="C22975" i="10"/>
  <c r="B22975" i="10"/>
  <c r="D22974" i="10"/>
  <c r="C22974" i="10"/>
  <c r="B22974" i="10"/>
  <c r="D22973" i="10"/>
  <c r="C22973" i="10"/>
  <c r="B22973" i="10"/>
  <c r="D22972" i="10"/>
  <c r="C22972" i="10"/>
  <c r="B22972" i="10"/>
  <c r="D22971" i="10"/>
  <c r="C22971" i="10"/>
  <c r="B22971" i="10"/>
  <c r="D22970" i="10"/>
  <c r="C22970" i="10"/>
  <c r="B22970" i="10"/>
  <c r="D22969" i="10"/>
  <c r="C22969" i="10"/>
  <c r="B22969" i="10"/>
  <c r="D22968" i="10"/>
  <c r="C22968" i="10"/>
  <c r="B22968" i="10"/>
  <c r="D22967" i="10"/>
  <c r="C22967" i="10"/>
  <c r="B22967" i="10"/>
  <c r="D22966" i="10"/>
  <c r="C22966" i="10"/>
  <c r="B22966" i="10"/>
  <c r="D22965" i="10"/>
  <c r="C22965" i="10"/>
  <c r="B22965" i="10"/>
  <c r="D22964" i="10"/>
  <c r="C22964" i="10"/>
  <c r="B22964" i="10"/>
  <c r="D22963" i="10"/>
  <c r="C22963" i="10"/>
  <c r="B22963" i="10"/>
  <c r="D22962" i="10"/>
  <c r="C22962" i="10"/>
  <c r="B22962" i="10"/>
  <c r="D22961" i="10"/>
  <c r="C22961" i="10"/>
  <c r="B22961" i="10"/>
  <c r="D22960" i="10"/>
  <c r="C22960" i="10"/>
  <c r="B22960" i="10"/>
  <c r="D22959" i="10"/>
  <c r="C22959" i="10"/>
  <c r="B22959" i="10"/>
  <c r="D22958" i="10"/>
  <c r="C22958" i="10"/>
  <c r="B22958" i="10"/>
  <c r="D22957" i="10"/>
  <c r="C22957" i="10"/>
  <c r="B22957" i="10"/>
  <c r="D22956" i="10"/>
  <c r="C22956" i="10"/>
  <c r="B22956" i="10"/>
  <c r="D22955" i="10"/>
  <c r="C22955" i="10"/>
  <c r="B22955" i="10"/>
  <c r="D22954" i="10"/>
  <c r="C22954" i="10"/>
  <c r="B22954" i="10"/>
  <c r="D22953" i="10"/>
  <c r="C22953" i="10"/>
  <c r="B22953" i="10"/>
  <c r="D22952" i="10"/>
  <c r="C22952" i="10"/>
  <c r="B22952" i="10"/>
  <c r="D22951" i="10"/>
  <c r="C22951" i="10"/>
  <c r="B22951" i="10"/>
  <c r="D22950" i="10"/>
  <c r="C22950" i="10"/>
  <c r="B22950" i="10"/>
  <c r="D22949" i="10"/>
  <c r="C22949" i="10"/>
  <c r="B22949" i="10"/>
  <c r="D22948" i="10"/>
  <c r="C22948" i="10"/>
  <c r="B22948" i="10"/>
  <c r="D22947" i="10"/>
  <c r="C22947" i="10"/>
  <c r="B22947" i="10"/>
  <c r="D22946" i="10"/>
  <c r="C22946" i="10"/>
  <c r="B22946" i="10"/>
  <c r="D22945" i="10"/>
  <c r="C22945" i="10"/>
  <c r="B22945" i="10"/>
  <c r="D22944" i="10"/>
  <c r="C22944" i="10"/>
  <c r="B22944" i="10"/>
  <c r="D22943" i="10"/>
  <c r="C22943" i="10"/>
  <c r="B22943" i="10"/>
  <c r="D22942" i="10"/>
  <c r="C22942" i="10"/>
  <c r="B22942" i="10"/>
  <c r="D22941" i="10"/>
  <c r="C22941" i="10"/>
  <c r="B22941" i="10"/>
  <c r="D22940" i="10"/>
  <c r="C22940" i="10"/>
  <c r="B22940" i="10"/>
  <c r="D22939" i="10"/>
  <c r="C22939" i="10"/>
  <c r="B22939" i="10"/>
  <c r="D22938" i="10"/>
  <c r="C22938" i="10"/>
  <c r="B22938" i="10"/>
  <c r="D22937" i="10"/>
  <c r="C22937" i="10"/>
  <c r="B22937" i="10"/>
  <c r="D22936" i="10"/>
  <c r="C22936" i="10"/>
  <c r="B22936" i="10"/>
  <c r="D22935" i="10"/>
  <c r="C22935" i="10"/>
  <c r="B22935" i="10"/>
  <c r="D22934" i="10"/>
  <c r="C22934" i="10"/>
  <c r="B22934" i="10"/>
  <c r="D22933" i="10"/>
  <c r="C22933" i="10"/>
  <c r="B22933" i="10"/>
  <c r="D22932" i="10"/>
  <c r="C22932" i="10"/>
  <c r="B22932" i="10"/>
  <c r="D22931" i="10"/>
  <c r="C22931" i="10"/>
  <c r="B22931" i="10"/>
  <c r="D22930" i="10"/>
  <c r="C22930" i="10"/>
  <c r="B22930" i="10"/>
  <c r="D22929" i="10"/>
  <c r="C22929" i="10"/>
  <c r="B22929" i="10"/>
  <c r="D22928" i="10"/>
  <c r="C22928" i="10"/>
  <c r="B22928" i="10"/>
  <c r="D22927" i="10"/>
  <c r="C22927" i="10"/>
  <c r="B22927" i="10"/>
  <c r="D22926" i="10"/>
  <c r="C22926" i="10"/>
  <c r="B22926" i="10"/>
  <c r="D22925" i="10"/>
  <c r="C22925" i="10"/>
  <c r="B22925" i="10"/>
  <c r="D22924" i="10"/>
  <c r="C22924" i="10"/>
  <c r="B22924" i="10"/>
  <c r="D22923" i="10"/>
  <c r="C22923" i="10"/>
  <c r="B22923" i="10"/>
  <c r="D22922" i="10"/>
  <c r="C22922" i="10"/>
  <c r="B22922" i="10"/>
  <c r="D22921" i="10"/>
  <c r="C22921" i="10"/>
  <c r="B22921" i="10"/>
  <c r="D22920" i="10"/>
  <c r="C22920" i="10"/>
  <c r="B22920" i="10"/>
  <c r="D22919" i="10"/>
  <c r="C22919" i="10"/>
  <c r="B22919" i="10"/>
  <c r="D22918" i="10"/>
  <c r="C22918" i="10"/>
  <c r="B22918" i="10"/>
  <c r="D22917" i="10"/>
  <c r="C22917" i="10"/>
  <c r="B22917" i="10"/>
  <c r="D22916" i="10"/>
  <c r="C22916" i="10"/>
  <c r="B22916" i="10"/>
  <c r="D22915" i="10"/>
  <c r="C22915" i="10"/>
  <c r="B22915" i="10"/>
  <c r="D22914" i="10"/>
  <c r="C22914" i="10"/>
  <c r="B22914" i="10"/>
  <c r="D22913" i="10"/>
  <c r="C22913" i="10"/>
  <c r="B22913" i="10"/>
  <c r="D22912" i="10"/>
  <c r="C22912" i="10"/>
  <c r="B22912" i="10"/>
  <c r="D22911" i="10"/>
  <c r="C22911" i="10"/>
  <c r="B22911" i="10"/>
  <c r="D22910" i="10"/>
  <c r="C22910" i="10"/>
  <c r="B22910" i="10"/>
  <c r="D22909" i="10"/>
  <c r="C22909" i="10"/>
  <c r="B22909" i="10"/>
  <c r="D22908" i="10"/>
  <c r="C22908" i="10"/>
  <c r="B22908" i="10"/>
  <c r="D22907" i="10"/>
  <c r="C22907" i="10"/>
  <c r="B22907" i="10"/>
  <c r="D22906" i="10"/>
  <c r="C22906" i="10"/>
  <c r="B22906" i="10"/>
  <c r="D22905" i="10"/>
  <c r="C22905" i="10"/>
  <c r="B22905" i="10"/>
  <c r="D22904" i="10"/>
  <c r="C22904" i="10"/>
  <c r="B22904" i="10"/>
  <c r="D22903" i="10"/>
  <c r="C22903" i="10"/>
  <c r="B22903" i="10"/>
  <c r="D22902" i="10"/>
  <c r="C22902" i="10"/>
  <c r="B22902" i="10"/>
  <c r="D22901" i="10"/>
  <c r="C22901" i="10"/>
  <c r="B22901" i="10"/>
  <c r="D22900" i="10"/>
  <c r="C22900" i="10"/>
  <c r="B22900" i="10"/>
  <c r="D22899" i="10"/>
  <c r="C22899" i="10"/>
  <c r="B22899" i="10"/>
  <c r="D22898" i="10"/>
  <c r="C22898" i="10"/>
  <c r="B22898" i="10"/>
  <c r="D22897" i="10"/>
  <c r="C22897" i="10"/>
  <c r="B22897" i="10"/>
  <c r="D22896" i="10"/>
  <c r="C22896" i="10"/>
  <c r="B22896" i="10"/>
  <c r="D22895" i="10"/>
  <c r="C22895" i="10"/>
  <c r="B22895" i="10"/>
  <c r="D22894" i="10"/>
  <c r="C22894" i="10"/>
  <c r="B22894" i="10"/>
  <c r="D22893" i="10"/>
  <c r="C22893" i="10"/>
  <c r="B22893" i="10"/>
  <c r="D22892" i="10"/>
  <c r="C22892" i="10"/>
  <c r="B22892" i="10"/>
  <c r="D22891" i="10"/>
  <c r="C22891" i="10"/>
  <c r="B22891" i="10"/>
  <c r="D22890" i="10"/>
  <c r="C22890" i="10"/>
  <c r="B22890" i="10"/>
  <c r="D22889" i="10"/>
  <c r="C22889" i="10"/>
  <c r="B22889" i="10"/>
  <c r="D22888" i="10"/>
  <c r="C22888" i="10"/>
  <c r="B22888" i="10"/>
  <c r="D22887" i="10"/>
  <c r="C22887" i="10"/>
  <c r="B22887" i="10"/>
  <c r="D22886" i="10"/>
  <c r="C22886" i="10"/>
  <c r="B22886" i="10"/>
  <c r="D22885" i="10"/>
  <c r="C22885" i="10"/>
  <c r="B22885" i="10"/>
  <c r="D22884" i="10"/>
  <c r="C22884" i="10"/>
  <c r="B22884" i="10"/>
  <c r="D22883" i="10"/>
  <c r="C22883" i="10"/>
  <c r="B22883" i="10"/>
  <c r="D22882" i="10"/>
  <c r="C22882" i="10"/>
  <c r="B22882" i="10"/>
  <c r="D22881" i="10"/>
  <c r="C22881" i="10"/>
  <c r="B22881" i="10"/>
  <c r="D22880" i="10"/>
  <c r="C22880" i="10"/>
  <c r="B22880" i="10"/>
  <c r="D22879" i="10"/>
  <c r="C22879" i="10"/>
  <c r="B22879" i="10"/>
  <c r="D22878" i="10"/>
  <c r="C22878" i="10"/>
  <c r="B22878" i="10"/>
  <c r="D22877" i="10"/>
  <c r="C22877" i="10"/>
  <c r="B22877" i="10"/>
  <c r="D22876" i="10"/>
  <c r="C22876" i="10"/>
  <c r="B22876" i="10"/>
  <c r="D22875" i="10"/>
  <c r="C22875" i="10"/>
  <c r="B22875" i="10"/>
  <c r="D22874" i="10"/>
  <c r="C22874" i="10"/>
  <c r="B22874" i="10"/>
  <c r="D22873" i="10"/>
  <c r="C22873" i="10"/>
  <c r="B22873" i="10"/>
  <c r="D22872" i="10"/>
  <c r="C22872" i="10"/>
  <c r="B22872" i="10"/>
  <c r="D22871" i="10"/>
  <c r="C22871" i="10"/>
  <c r="B22871" i="10"/>
  <c r="D22870" i="10"/>
  <c r="C22870" i="10"/>
  <c r="B22870" i="10"/>
  <c r="D22869" i="10"/>
  <c r="C22869" i="10"/>
  <c r="B22869" i="10"/>
  <c r="D22868" i="10"/>
  <c r="C22868" i="10"/>
  <c r="B22868" i="10"/>
  <c r="D22867" i="10"/>
  <c r="C22867" i="10"/>
  <c r="B22867" i="10"/>
  <c r="D22866" i="10"/>
  <c r="C22866" i="10"/>
  <c r="B22866" i="10"/>
  <c r="D22865" i="10"/>
  <c r="C22865" i="10"/>
  <c r="B22865" i="10"/>
  <c r="D22864" i="10"/>
  <c r="C22864" i="10"/>
  <c r="B22864" i="10"/>
  <c r="D22863" i="10"/>
  <c r="C22863" i="10"/>
  <c r="B22863" i="10"/>
  <c r="D22862" i="10"/>
  <c r="C22862" i="10"/>
  <c r="B22862" i="10"/>
  <c r="D22861" i="10"/>
  <c r="C22861" i="10"/>
  <c r="B22861" i="10"/>
  <c r="D22860" i="10"/>
  <c r="C22860" i="10"/>
  <c r="B22860" i="10"/>
  <c r="D22859" i="10"/>
  <c r="C22859" i="10"/>
  <c r="B22859" i="10"/>
  <c r="D22858" i="10"/>
  <c r="C22858" i="10"/>
  <c r="B22858" i="10"/>
  <c r="D22857" i="10"/>
  <c r="C22857" i="10"/>
  <c r="B22857" i="10"/>
  <c r="D22856" i="10"/>
  <c r="C22856" i="10"/>
  <c r="B22856" i="10"/>
  <c r="D22855" i="10"/>
  <c r="C22855" i="10"/>
  <c r="B22855" i="10"/>
  <c r="D22854" i="10"/>
  <c r="C22854" i="10"/>
  <c r="B22854" i="10"/>
  <c r="D22853" i="10"/>
  <c r="C22853" i="10"/>
  <c r="B22853" i="10"/>
  <c r="D22852" i="10"/>
  <c r="C22852" i="10"/>
  <c r="B22852" i="10"/>
  <c r="D22851" i="10"/>
  <c r="C22851" i="10"/>
  <c r="B22851" i="10"/>
  <c r="D22850" i="10"/>
  <c r="C22850" i="10"/>
  <c r="B22850" i="10"/>
  <c r="D22849" i="10"/>
  <c r="C22849" i="10"/>
  <c r="B22849" i="10"/>
  <c r="D22848" i="10"/>
  <c r="C22848" i="10"/>
  <c r="B22848" i="10"/>
  <c r="D22847" i="10"/>
  <c r="C22847" i="10"/>
  <c r="B22847" i="10"/>
  <c r="D22846" i="10"/>
  <c r="C22846" i="10"/>
  <c r="B22846" i="10"/>
  <c r="D22845" i="10"/>
  <c r="C22845" i="10"/>
  <c r="B22845" i="10"/>
  <c r="D22844" i="10"/>
  <c r="C22844" i="10"/>
  <c r="B22844" i="10"/>
  <c r="D22843" i="10"/>
  <c r="C22843" i="10"/>
  <c r="B22843" i="10"/>
  <c r="D22842" i="10"/>
  <c r="C22842" i="10"/>
  <c r="B22842" i="10"/>
  <c r="D22841" i="10"/>
  <c r="C22841" i="10"/>
  <c r="B22841" i="10"/>
  <c r="D22840" i="10"/>
  <c r="C22840" i="10"/>
  <c r="B22840" i="10"/>
  <c r="D22839" i="10"/>
  <c r="C22839" i="10"/>
  <c r="B22839" i="10"/>
  <c r="D22838" i="10"/>
  <c r="C22838" i="10"/>
  <c r="B22838" i="10"/>
  <c r="D22837" i="10"/>
  <c r="C22837" i="10"/>
  <c r="B22837" i="10"/>
  <c r="D22836" i="10"/>
  <c r="C22836" i="10"/>
  <c r="B22836" i="10"/>
  <c r="D22835" i="10"/>
  <c r="C22835" i="10"/>
  <c r="B22835" i="10"/>
  <c r="D22834" i="10"/>
  <c r="C22834" i="10"/>
  <c r="B22834" i="10"/>
  <c r="D22833" i="10"/>
  <c r="C22833" i="10"/>
  <c r="B22833" i="10"/>
  <c r="D22832" i="10"/>
  <c r="C22832" i="10"/>
  <c r="B22832" i="10"/>
  <c r="D22831" i="10"/>
  <c r="C22831" i="10"/>
  <c r="B22831" i="10"/>
  <c r="D22830" i="10"/>
  <c r="C22830" i="10"/>
  <c r="B22830" i="10"/>
  <c r="D22829" i="10"/>
  <c r="C22829" i="10"/>
  <c r="B22829" i="10"/>
  <c r="D22828" i="10"/>
  <c r="C22828" i="10"/>
  <c r="B22828" i="10"/>
  <c r="D22827" i="10"/>
  <c r="C22827" i="10"/>
  <c r="B22827" i="10"/>
  <c r="D22826" i="10"/>
  <c r="C22826" i="10"/>
  <c r="B22826" i="10"/>
  <c r="D22825" i="10"/>
  <c r="C22825" i="10"/>
  <c r="B22825" i="10"/>
  <c r="D22824" i="10"/>
  <c r="C22824" i="10"/>
  <c r="B22824" i="10"/>
  <c r="D22823" i="10"/>
  <c r="C22823" i="10"/>
  <c r="B22823" i="10"/>
  <c r="D22822" i="10"/>
  <c r="C22822" i="10"/>
  <c r="B22822" i="10"/>
  <c r="D22821" i="10"/>
  <c r="C22821" i="10"/>
  <c r="B22821" i="10"/>
  <c r="D22820" i="10"/>
  <c r="C22820" i="10"/>
  <c r="B22820" i="10"/>
  <c r="D22819" i="10"/>
  <c r="C22819" i="10"/>
  <c r="B22819" i="10"/>
  <c r="D22818" i="10"/>
  <c r="C22818" i="10"/>
  <c r="B22818" i="10"/>
  <c r="D22817" i="10"/>
  <c r="C22817" i="10"/>
  <c r="B22817" i="10"/>
  <c r="D22816" i="10"/>
  <c r="C22816" i="10"/>
  <c r="B22816" i="10"/>
  <c r="D22815" i="10"/>
  <c r="C22815" i="10"/>
  <c r="B22815" i="10"/>
  <c r="D22814" i="10"/>
  <c r="C22814" i="10"/>
  <c r="B22814" i="10"/>
  <c r="D22813" i="10"/>
  <c r="C22813" i="10"/>
  <c r="B22813" i="10"/>
  <c r="D22812" i="10"/>
  <c r="C22812" i="10"/>
  <c r="B22812" i="10"/>
  <c r="D22811" i="10"/>
  <c r="C22811" i="10"/>
  <c r="B22811" i="10"/>
  <c r="D22810" i="10"/>
  <c r="C22810" i="10"/>
  <c r="B22810" i="10"/>
  <c r="D22809" i="10"/>
  <c r="C22809" i="10"/>
  <c r="B22809" i="10"/>
  <c r="D22808" i="10"/>
  <c r="C22808" i="10"/>
  <c r="B22808" i="10"/>
  <c r="D22807" i="10"/>
  <c r="C22807" i="10"/>
  <c r="B22807" i="10"/>
  <c r="D22806" i="10"/>
  <c r="C22806" i="10"/>
  <c r="B22806" i="10"/>
  <c r="D22805" i="10"/>
  <c r="C22805" i="10"/>
  <c r="B22805" i="10"/>
  <c r="D22804" i="10"/>
  <c r="C22804" i="10"/>
  <c r="B22804" i="10"/>
  <c r="D22803" i="10"/>
  <c r="C22803" i="10"/>
  <c r="B22803" i="10"/>
  <c r="D22802" i="10"/>
  <c r="C22802" i="10"/>
  <c r="B22802" i="10"/>
  <c r="D22801" i="10"/>
  <c r="C22801" i="10"/>
  <c r="B22801" i="10"/>
  <c r="D22800" i="10"/>
  <c r="C22800" i="10"/>
  <c r="B22800" i="10"/>
  <c r="D22799" i="10"/>
  <c r="C22799" i="10"/>
  <c r="B22799" i="10"/>
  <c r="D22798" i="10"/>
  <c r="C22798" i="10"/>
  <c r="B22798" i="10"/>
  <c r="D22797" i="10"/>
  <c r="C22797" i="10"/>
  <c r="B22797" i="10"/>
  <c r="D22796" i="10"/>
  <c r="C22796" i="10"/>
  <c r="B22796" i="10"/>
  <c r="D22795" i="10"/>
  <c r="C22795" i="10"/>
  <c r="B22795" i="10"/>
  <c r="D22794" i="10"/>
  <c r="C22794" i="10"/>
  <c r="B22794" i="10"/>
  <c r="D22793" i="10"/>
  <c r="C22793" i="10"/>
  <c r="B22793" i="10"/>
  <c r="D22792" i="10"/>
  <c r="C22792" i="10"/>
  <c r="B22792" i="10"/>
  <c r="D22791" i="10"/>
  <c r="C22791" i="10"/>
  <c r="B22791" i="10"/>
  <c r="D22790" i="10"/>
  <c r="C22790" i="10"/>
  <c r="B22790" i="10"/>
  <c r="D22789" i="10"/>
  <c r="C22789" i="10"/>
  <c r="B22789" i="10"/>
  <c r="D22788" i="10"/>
  <c r="C22788" i="10"/>
  <c r="B22788" i="10"/>
  <c r="D22787" i="10"/>
  <c r="C22787" i="10"/>
  <c r="B22787" i="10"/>
  <c r="D22786" i="10"/>
  <c r="C22786" i="10"/>
  <c r="B22786" i="10"/>
  <c r="D22785" i="10"/>
  <c r="C22785" i="10"/>
  <c r="B22785" i="10"/>
  <c r="D22784" i="10"/>
  <c r="C22784" i="10"/>
  <c r="B22784" i="10"/>
  <c r="D22783" i="10"/>
  <c r="C22783" i="10"/>
  <c r="B22783" i="10"/>
  <c r="D22782" i="10"/>
  <c r="C22782" i="10"/>
  <c r="B22782" i="10"/>
  <c r="D22781" i="10"/>
  <c r="C22781" i="10"/>
  <c r="B22781" i="10"/>
  <c r="D22780" i="10"/>
  <c r="C22780" i="10"/>
  <c r="B22780" i="10"/>
  <c r="D22779" i="10"/>
  <c r="C22779" i="10"/>
  <c r="B22779" i="10"/>
  <c r="D22778" i="10"/>
  <c r="C22778" i="10"/>
  <c r="B22778" i="10"/>
  <c r="D22777" i="10"/>
  <c r="C22777" i="10"/>
  <c r="B22777" i="10"/>
  <c r="D22776" i="10"/>
  <c r="C22776" i="10"/>
  <c r="B22776" i="10"/>
  <c r="D22775" i="10"/>
  <c r="C22775" i="10"/>
  <c r="B22775" i="10"/>
  <c r="D22774" i="10"/>
  <c r="C22774" i="10"/>
  <c r="B22774" i="10"/>
  <c r="D22773" i="10"/>
  <c r="C22773" i="10"/>
  <c r="B22773" i="10"/>
  <c r="D22772" i="10"/>
  <c r="C22772" i="10"/>
  <c r="B22772" i="10"/>
  <c r="D22771" i="10"/>
  <c r="C22771" i="10"/>
  <c r="B22771" i="10"/>
  <c r="D22770" i="10"/>
  <c r="C22770" i="10"/>
  <c r="B22770" i="10"/>
  <c r="D22769" i="10"/>
  <c r="C22769" i="10"/>
  <c r="B22769" i="10"/>
  <c r="D22768" i="10"/>
  <c r="C22768" i="10"/>
  <c r="B22768" i="10"/>
  <c r="D22767" i="10"/>
  <c r="C22767" i="10"/>
  <c r="B22767" i="10"/>
  <c r="D22766" i="10"/>
  <c r="C22766" i="10"/>
  <c r="B22766" i="10"/>
  <c r="D22765" i="10"/>
  <c r="C22765" i="10"/>
  <c r="B22765" i="10"/>
  <c r="D22764" i="10"/>
  <c r="C22764" i="10"/>
  <c r="B22764" i="10"/>
  <c r="D22763" i="10"/>
  <c r="C22763" i="10"/>
  <c r="B22763" i="10"/>
  <c r="D22762" i="10"/>
  <c r="C22762" i="10"/>
  <c r="B22762" i="10"/>
  <c r="D22761" i="10"/>
  <c r="C22761" i="10"/>
  <c r="B22761" i="10"/>
  <c r="D22760" i="10"/>
  <c r="C22760" i="10"/>
  <c r="B22760" i="10"/>
  <c r="D22759" i="10"/>
  <c r="C22759" i="10"/>
  <c r="B22759" i="10"/>
  <c r="D22758" i="10"/>
  <c r="C22758" i="10"/>
  <c r="B22758" i="10"/>
  <c r="D22757" i="10"/>
  <c r="C22757" i="10"/>
  <c r="B22757" i="10"/>
  <c r="D22756" i="10"/>
  <c r="C22756" i="10"/>
  <c r="B22756" i="10"/>
  <c r="D22755" i="10"/>
  <c r="C22755" i="10"/>
  <c r="B22755" i="10"/>
  <c r="D22754" i="10"/>
  <c r="C22754" i="10"/>
  <c r="B22754" i="10"/>
  <c r="D22753" i="10"/>
  <c r="C22753" i="10"/>
  <c r="B22753" i="10"/>
  <c r="D22752" i="10"/>
  <c r="C22752" i="10"/>
  <c r="B22752" i="10"/>
  <c r="D22751" i="10"/>
  <c r="C22751" i="10"/>
  <c r="B22751" i="10"/>
  <c r="D22750" i="10"/>
  <c r="C22750" i="10"/>
  <c r="B22750" i="10"/>
  <c r="D22749" i="10"/>
  <c r="C22749" i="10"/>
  <c r="B22749" i="10"/>
  <c r="D22748" i="10"/>
  <c r="C22748" i="10"/>
  <c r="B22748" i="10"/>
  <c r="D22747" i="10"/>
  <c r="C22747" i="10"/>
  <c r="B22747" i="10"/>
  <c r="D22746" i="10"/>
  <c r="C22746" i="10"/>
  <c r="B22746" i="10"/>
  <c r="D22745" i="10"/>
  <c r="C22745" i="10"/>
  <c r="B22745" i="10"/>
  <c r="D22744" i="10"/>
  <c r="C22744" i="10"/>
  <c r="B22744" i="10"/>
  <c r="D22743" i="10"/>
  <c r="C22743" i="10"/>
  <c r="B22743" i="10"/>
  <c r="D22742" i="10"/>
  <c r="C22742" i="10"/>
  <c r="B22742" i="10"/>
  <c r="D22741" i="10"/>
  <c r="C22741" i="10"/>
  <c r="B22741" i="10"/>
  <c r="D22740" i="10"/>
  <c r="C22740" i="10"/>
  <c r="B22740" i="10"/>
  <c r="D22739" i="10"/>
  <c r="C22739" i="10"/>
  <c r="B22739" i="10"/>
  <c r="D22738" i="10"/>
  <c r="C22738" i="10"/>
  <c r="B22738" i="10"/>
  <c r="D22737" i="10"/>
  <c r="C22737" i="10"/>
  <c r="B22737" i="10"/>
  <c r="D22736" i="10"/>
  <c r="C22736" i="10"/>
  <c r="B22736" i="10"/>
  <c r="D22735" i="10"/>
  <c r="C22735" i="10"/>
  <c r="B22735" i="10"/>
  <c r="D22734" i="10"/>
  <c r="C22734" i="10"/>
  <c r="B22734" i="10"/>
  <c r="D22733" i="10"/>
  <c r="C22733" i="10"/>
  <c r="B22733" i="10"/>
  <c r="D22732" i="10"/>
  <c r="C22732" i="10"/>
  <c r="B22732" i="10"/>
  <c r="D22731" i="10"/>
  <c r="C22731" i="10"/>
  <c r="B22731" i="10"/>
  <c r="D22730" i="10"/>
  <c r="C22730" i="10"/>
  <c r="B22730" i="10"/>
  <c r="D22729" i="10"/>
  <c r="C22729" i="10"/>
  <c r="B22729" i="10"/>
  <c r="D22728" i="10"/>
  <c r="C22728" i="10"/>
  <c r="B22728" i="10"/>
  <c r="D22727" i="10"/>
  <c r="C22727" i="10"/>
  <c r="B22727" i="10"/>
  <c r="D22726" i="10"/>
  <c r="C22726" i="10"/>
  <c r="B22726" i="10"/>
  <c r="D22725" i="10"/>
  <c r="C22725" i="10"/>
  <c r="B22725" i="10"/>
  <c r="D22724" i="10"/>
  <c r="C22724" i="10"/>
  <c r="B22724" i="10"/>
  <c r="D22723" i="10"/>
  <c r="C22723" i="10"/>
  <c r="B22723" i="10"/>
  <c r="D22722" i="10"/>
  <c r="C22722" i="10"/>
  <c r="B22722" i="10"/>
  <c r="D22721" i="10"/>
  <c r="C22721" i="10"/>
  <c r="B22721" i="10"/>
  <c r="D22720" i="10"/>
  <c r="C22720" i="10"/>
  <c r="B22720" i="10"/>
  <c r="D22719" i="10"/>
  <c r="C22719" i="10"/>
  <c r="B22719" i="10"/>
  <c r="D22718" i="10"/>
  <c r="C22718" i="10"/>
  <c r="B22718" i="10"/>
  <c r="D22717" i="10"/>
  <c r="C22717" i="10"/>
  <c r="B22717" i="10"/>
  <c r="D22716" i="10"/>
  <c r="C22716" i="10"/>
  <c r="B22716" i="10"/>
  <c r="D22715" i="10"/>
  <c r="C22715" i="10"/>
  <c r="B22715" i="10"/>
  <c r="D22714" i="10"/>
  <c r="C22714" i="10"/>
  <c r="B22714" i="10"/>
  <c r="D22713" i="10"/>
  <c r="C22713" i="10"/>
  <c r="B22713" i="10"/>
  <c r="D22712" i="10"/>
  <c r="C22712" i="10"/>
  <c r="B22712" i="10"/>
  <c r="D22711" i="10"/>
  <c r="C22711" i="10"/>
  <c r="B22711" i="10"/>
  <c r="D22710" i="10"/>
  <c r="C22710" i="10"/>
  <c r="B22710" i="10"/>
  <c r="D22709" i="10"/>
  <c r="C22709" i="10"/>
  <c r="B22709" i="10"/>
  <c r="D22708" i="10"/>
  <c r="C22708" i="10"/>
  <c r="B22708" i="10"/>
  <c r="D22707" i="10"/>
  <c r="C22707" i="10"/>
  <c r="B22707" i="10"/>
  <c r="D22706" i="10"/>
  <c r="C22706" i="10"/>
  <c r="B22706" i="10"/>
  <c r="D22705" i="10"/>
  <c r="C22705" i="10"/>
  <c r="B22705" i="10"/>
  <c r="D22704" i="10"/>
  <c r="C22704" i="10"/>
  <c r="B22704" i="10"/>
  <c r="D22703" i="10"/>
  <c r="C22703" i="10"/>
  <c r="B22703" i="10"/>
  <c r="D22702" i="10"/>
  <c r="C22702" i="10"/>
  <c r="B22702" i="10"/>
  <c r="D22701" i="10"/>
  <c r="C22701" i="10"/>
  <c r="B22701" i="10"/>
  <c r="D22700" i="10"/>
  <c r="C22700" i="10"/>
  <c r="B22700" i="10"/>
  <c r="D22699" i="10"/>
  <c r="C22699" i="10"/>
  <c r="B22699" i="10"/>
  <c r="D22698" i="10"/>
  <c r="C22698" i="10"/>
  <c r="B22698" i="10"/>
  <c r="D22697" i="10"/>
  <c r="C22697" i="10"/>
  <c r="B22697" i="10"/>
  <c r="D22696" i="10"/>
  <c r="C22696" i="10"/>
  <c r="B22696" i="10"/>
  <c r="D22695" i="10"/>
  <c r="C22695" i="10"/>
  <c r="B22695" i="10"/>
  <c r="D22694" i="10"/>
  <c r="C22694" i="10"/>
  <c r="B22694" i="10"/>
  <c r="D22693" i="10"/>
  <c r="C22693" i="10"/>
  <c r="B22693" i="10"/>
  <c r="D22692" i="10"/>
  <c r="C22692" i="10"/>
  <c r="B22692" i="10"/>
  <c r="D22691" i="10"/>
  <c r="C22691" i="10"/>
  <c r="B22691" i="10"/>
  <c r="D22690" i="10"/>
  <c r="C22690" i="10"/>
  <c r="B22690" i="10"/>
  <c r="D22689" i="10"/>
  <c r="C22689" i="10"/>
  <c r="B22689" i="10"/>
  <c r="D22688" i="10"/>
  <c r="C22688" i="10"/>
  <c r="B22688" i="10"/>
  <c r="D22687" i="10"/>
  <c r="C22687" i="10"/>
  <c r="B22687" i="10"/>
  <c r="D22686" i="10"/>
  <c r="C22686" i="10"/>
  <c r="B22686" i="10"/>
  <c r="D22685" i="10"/>
  <c r="C22685" i="10"/>
  <c r="B22685" i="10"/>
  <c r="D22684" i="10"/>
  <c r="C22684" i="10"/>
  <c r="B22684" i="10"/>
  <c r="D22683" i="10"/>
  <c r="C22683" i="10"/>
  <c r="B22683" i="10"/>
  <c r="D22682" i="10"/>
  <c r="C22682" i="10"/>
  <c r="B22682" i="10"/>
  <c r="D22681" i="10"/>
  <c r="C22681" i="10"/>
  <c r="B22681" i="10"/>
  <c r="D22680" i="10"/>
  <c r="C22680" i="10"/>
  <c r="B22680" i="10"/>
  <c r="D22679" i="10"/>
  <c r="C22679" i="10"/>
  <c r="B22679" i="10"/>
  <c r="D22678" i="10"/>
  <c r="C22678" i="10"/>
  <c r="B22678" i="10"/>
  <c r="D22677" i="10"/>
  <c r="C22677" i="10"/>
  <c r="B22677" i="10"/>
  <c r="D22676" i="10"/>
  <c r="C22676" i="10"/>
  <c r="B22676" i="10"/>
  <c r="D22675" i="10"/>
  <c r="C22675" i="10"/>
  <c r="B22675" i="10"/>
  <c r="D22674" i="10"/>
  <c r="C22674" i="10"/>
  <c r="B22674" i="10"/>
  <c r="D22673" i="10"/>
  <c r="C22673" i="10"/>
  <c r="B22673" i="10"/>
  <c r="D22672" i="10"/>
  <c r="C22672" i="10"/>
  <c r="B22672" i="10"/>
  <c r="D22671" i="10"/>
  <c r="C22671" i="10"/>
  <c r="B22671" i="10"/>
  <c r="D22670" i="10"/>
  <c r="C22670" i="10"/>
  <c r="B22670" i="10"/>
  <c r="D22669" i="10"/>
  <c r="C22669" i="10"/>
  <c r="B22669" i="10"/>
  <c r="D22668" i="10"/>
  <c r="C22668" i="10"/>
  <c r="B22668" i="10"/>
  <c r="D22667" i="10"/>
  <c r="C22667" i="10"/>
  <c r="B22667" i="10"/>
  <c r="D22666" i="10"/>
  <c r="C22666" i="10"/>
  <c r="B22666" i="10"/>
  <c r="D22665" i="10"/>
  <c r="C22665" i="10"/>
  <c r="B22665" i="10"/>
  <c r="D22664" i="10"/>
  <c r="C22664" i="10"/>
  <c r="B22664" i="10"/>
  <c r="D22663" i="10"/>
  <c r="C22663" i="10"/>
  <c r="B22663" i="10"/>
  <c r="D22662" i="10"/>
  <c r="C22662" i="10"/>
  <c r="B22662" i="10"/>
  <c r="D22661" i="10"/>
  <c r="C22661" i="10"/>
  <c r="B22661" i="10"/>
  <c r="D22660" i="10"/>
  <c r="C22660" i="10"/>
  <c r="B22660" i="10"/>
  <c r="D22659" i="10"/>
  <c r="C22659" i="10"/>
  <c r="B22659" i="10"/>
  <c r="D22658" i="10"/>
  <c r="C22658" i="10"/>
  <c r="B22658" i="10"/>
  <c r="D22657" i="10"/>
  <c r="C22657" i="10"/>
  <c r="B22657" i="10"/>
  <c r="D22656" i="10"/>
  <c r="C22656" i="10"/>
  <c r="B22656" i="10"/>
  <c r="D22655" i="10"/>
  <c r="C22655" i="10"/>
  <c r="B22655" i="10"/>
  <c r="D22654" i="10"/>
  <c r="C22654" i="10"/>
  <c r="B22654" i="10"/>
  <c r="D22653" i="10"/>
  <c r="C22653" i="10"/>
  <c r="B22653" i="10"/>
  <c r="D22652" i="10"/>
  <c r="C22652" i="10"/>
  <c r="B22652" i="10"/>
  <c r="D22651" i="10"/>
  <c r="C22651" i="10"/>
  <c r="B22651" i="10"/>
  <c r="D22650" i="10"/>
  <c r="C22650" i="10"/>
  <c r="B22650" i="10"/>
  <c r="D22649" i="10"/>
  <c r="C22649" i="10"/>
  <c r="B22649" i="10"/>
  <c r="D22648" i="10"/>
  <c r="C22648" i="10"/>
  <c r="B22648" i="10"/>
  <c r="D22647" i="10"/>
  <c r="C22647" i="10"/>
  <c r="B22647" i="10"/>
  <c r="D22646" i="10"/>
  <c r="C22646" i="10"/>
  <c r="B22646" i="10"/>
  <c r="D22645" i="10"/>
  <c r="C22645" i="10"/>
  <c r="B22645" i="10"/>
  <c r="D22644" i="10"/>
  <c r="C22644" i="10"/>
  <c r="B22644" i="10"/>
  <c r="D22643" i="10"/>
  <c r="C22643" i="10"/>
  <c r="B22643" i="10"/>
  <c r="D22642" i="10"/>
  <c r="C22642" i="10"/>
  <c r="B22642" i="10"/>
  <c r="D22641" i="10"/>
  <c r="C22641" i="10"/>
  <c r="B22641" i="10"/>
  <c r="D22640" i="10"/>
  <c r="C22640" i="10"/>
  <c r="B22640" i="10"/>
  <c r="D22639" i="10"/>
  <c r="C22639" i="10"/>
  <c r="B22639" i="10"/>
  <c r="D22638" i="10"/>
  <c r="C22638" i="10"/>
  <c r="B22638" i="10"/>
  <c r="D22637" i="10"/>
  <c r="C22637" i="10"/>
  <c r="B22637" i="10"/>
  <c r="D22636" i="10"/>
  <c r="C22636" i="10"/>
  <c r="B22636" i="10"/>
  <c r="D22635" i="10"/>
  <c r="C22635" i="10"/>
  <c r="B22635" i="10"/>
  <c r="D22634" i="10"/>
  <c r="C22634" i="10"/>
  <c r="B22634" i="10"/>
  <c r="D22633" i="10"/>
  <c r="C22633" i="10"/>
  <c r="B22633" i="10"/>
  <c r="D22632" i="10"/>
  <c r="C22632" i="10"/>
  <c r="B22632" i="10"/>
  <c r="D22631" i="10"/>
  <c r="C22631" i="10"/>
  <c r="B22631" i="10"/>
  <c r="D22630" i="10"/>
  <c r="C22630" i="10"/>
  <c r="B22630" i="10"/>
  <c r="D22629" i="10"/>
  <c r="C22629" i="10"/>
  <c r="B22629" i="10"/>
  <c r="D22628" i="10"/>
  <c r="C22628" i="10"/>
  <c r="B22628" i="10"/>
  <c r="D22627" i="10"/>
  <c r="C22627" i="10"/>
  <c r="B22627" i="10"/>
  <c r="D22626" i="10"/>
  <c r="C22626" i="10"/>
  <c r="B22626" i="10"/>
  <c r="D22625" i="10"/>
  <c r="C22625" i="10"/>
  <c r="B22625" i="10"/>
  <c r="D22624" i="10"/>
  <c r="C22624" i="10"/>
  <c r="B22624" i="10"/>
  <c r="D22623" i="10"/>
  <c r="C22623" i="10"/>
  <c r="B22623" i="10"/>
  <c r="D22622" i="10"/>
  <c r="C22622" i="10"/>
  <c r="B22622" i="10"/>
  <c r="D22621" i="10"/>
  <c r="C22621" i="10"/>
  <c r="B22621" i="10"/>
  <c r="D22620" i="10"/>
  <c r="C22620" i="10"/>
  <c r="B22620" i="10"/>
  <c r="D22619" i="10"/>
  <c r="C22619" i="10"/>
  <c r="B22619" i="10"/>
  <c r="D22618" i="10"/>
  <c r="C22618" i="10"/>
  <c r="B22618" i="10"/>
  <c r="D22617" i="10"/>
  <c r="C22617" i="10"/>
  <c r="B22617" i="10"/>
  <c r="D22616" i="10"/>
  <c r="C22616" i="10"/>
  <c r="B22616" i="10"/>
  <c r="D22615" i="10"/>
  <c r="C22615" i="10"/>
  <c r="B22615" i="10"/>
  <c r="D22614" i="10"/>
  <c r="C22614" i="10"/>
  <c r="B22614" i="10"/>
  <c r="D22613" i="10"/>
  <c r="C22613" i="10"/>
  <c r="B22613" i="10"/>
  <c r="D22612" i="10"/>
  <c r="C22612" i="10"/>
  <c r="B22612" i="10"/>
  <c r="D22611" i="10"/>
  <c r="C22611" i="10"/>
  <c r="B22611" i="10"/>
  <c r="D22610" i="10"/>
  <c r="C22610" i="10"/>
  <c r="B22610" i="10"/>
  <c r="D22609" i="10"/>
  <c r="C22609" i="10"/>
  <c r="B22609" i="10"/>
  <c r="D22608" i="10"/>
  <c r="C22608" i="10"/>
  <c r="B22608" i="10"/>
  <c r="D22607" i="10"/>
  <c r="C22607" i="10"/>
  <c r="B22607" i="10"/>
  <c r="D22606" i="10"/>
  <c r="C22606" i="10"/>
  <c r="B22606" i="10"/>
  <c r="D22605" i="10"/>
  <c r="C22605" i="10"/>
  <c r="B22605" i="10"/>
  <c r="D22604" i="10"/>
  <c r="C22604" i="10"/>
  <c r="B22604" i="10"/>
  <c r="D22603" i="10"/>
  <c r="C22603" i="10"/>
  <c r="B22603" i="10"/>
  <c r="D22602" i="10"/>
  <c r="C22602" i="10"/>
  <c r="B22602" i="10"/>
  <c r="D22601" i="10"/>
  <c r="C22601" i="10"/>
  <c r="B22601" i="10"/>
  <c r="D22600" i="10"/>
  <c r="C22600" i="10"/>
  <c r="B22600" i="10"/>
  <c r="D22599" i="10"/>
  <c r="C22599" i="10"/>
  <c r="B22599" i="10"/>
  <c r="D22598" i="10"/>
  <c r="C22598" i="10"/>
  <c r="B22598" i="10"/>
  <c r="D22597" i="10"/>
  <c r="C22597" i="10"/>
  <c r="B22597" i="10"/>
  <c r="D22596" i="10"/>
  <c r="C22596" i="10"/>
  <c r="B22596" i="10"/>
  <c r="D22595" i="10"/>
  <c r="C22595" i="10"/>
  <c r="B22595" i="10"/>
  <c r="D22594" i="10"/>
  <c r="C22594" i="10"/>
  <c r="B22594" i="10"/>
  <c r="D22593" i="10"/>
  <c r="C22593" i="10"/>
  <c r="B22593" i="10"/>
  <c r="D22592" i="10"/>
  <c r="C22592" i="10"/>
  <c r="B22592" i="10"/>
  <c r="D22591" i="10"/>
  <c r="C22591" i="10"/>
  <c r="B22591" i="10"/>
  <c r="D22590" i="10"/>
  <c r="C22590" i="10"/>
  <c r="B22590" i="10"/>
  <c r="D22589" i="10"/>
  <c r="C22589" i="10"/>
  <c r="B22589" i="10"/>
  <c r="D22588" i="10"/>
  <c r="C22588" i="10"/>
  <c r="B22588" i="10"/>
  <c r="D22587" i="10"/>
  <c r="C22587" i="10"/>
  <c r="B22587" i="10"/>
  <c r="D22586" i="10"/>
  <c r="C22586" i="10"/>
  <c r="B22586" i="10"/>
  <c r="D22585" i="10"/>
  <c r="C22585" i="10"/>
  <c r="B22585" i="10"/>
  <c r="D22584" i="10"/>
  <c r="C22584" i="10"/>
  <c r="B22584" i="10"/>
  <c r="D22583" i="10"/>
  <c r="C22583" i="10"/>
  <c r="B22583" i="10"/>
  <c r="D22582" i="10"/>
  <c r="C22582" i="10"/>
  <c r="B22582" i="10"/>
  <c r="D22581" i="10"/>
  <c r="C22581" i="10"/>
  <c r="B22581" i="10"/>
  <c r="D22580" i="10"/>
  <c r="C22580" i="10"/>
  <c r="B22580" i="10"/>
  <c r="D22579" i="10"/>
  <c r="C22579" i="10"/>
  <c r="B22579" i="10"/>
  <c r="D22578" i="10"/>
  <c r="C22578" i="10"/>
  <c r="B22578" i="10"/>
  <c r="D22577" i="10"/>
  <c r="C22577" i="10"/>
  <c r="B22577" i="10"/>
  <c r="D22576" i="10"/>
  <c r="C22576" i="10"/>
  <c r="B22576" i="10"/>
  <c r="D22575" i="10"/>
  <c r="C22575" i="10"/>
  <c r="B22575" i="10"/>
  <c r="D22574" i="10"/>
  <c r="C22574" i="10"/>
  <c r="B22574" i="10"/>
  <c r="D22573" i="10"/>
  <c r="C22573" i="10"/>
  <c r="B22573" i="10"/>
  <c r="D22572" i="10"/>
  <c r="C22572" i="10"/>
  <c r="B22572" i="10"/>
  <c r="D22571" i="10"/>
  <c r="C22571" i="10"/>
  <c r="B22571" i="10"/>
  <c r="D22570" i="10"/>
  <c r="C22570" i="10"/>
  <c r="B22570" i="10"/>
  <c r="D22569" i="10"/>
  <c r="C22569" i="10"/>
  <c r="B22569" i="10"/>
  <c r="D22568" i="10"/>
  <c r="C22568" i="10"/>
  <c r="B22568" i="10"/>
  <c r="D22567" i="10"/>
  <c r="C22567" i="10"/>
  <c r="B22567" i="10"/>
  <c r="D22566" i="10"/>
  <c r="C22566" i="10"/>
  <c r="B22566" i="10"/>
  <c r="D22565" i="10"/>
  <c r="C22565" i="10"/>
  <c r="B22565" i="10"/>
  <c r="D22564" i="10"/>
  <c r="C22564" i="10"/>
  <c r="B22564" i="10"/>
  <c r="D22563" i="10"/>
  <c r="C22563" i="10"/>
  <c r="B22563" i="10"/>
  <c r="D22562" i="10"/>
  <c r="C22562" i="10"/>
  <c r="B22562" i="10"/>
  <c r="D22561" i="10"/>
  <c r="C22561" i="10"/>
  <c r="B22561" i="10"/>
  <c r="D22560" i="10"/>
  <c r="C22560" i="10"/>
  <c r="B22560" i="10"/>
  <c r="D22559" i="10"/>
  <c r="C22559" i="10"/>
  <c r="B22559" i="10"/>
  <c r="D22558" i="10"/>
  <c r="C22558" i="10"/>
  <c r="B22558" i="10"/>
  <c r="D22557" i="10"/>
  <c r="C22557" i="10"/>
  <c r="B22557" i="10"/>
  <c r="D22556" i="10"/>
  <c r="C22556" i="10"/>
  <c r="B22556" i="10"/>
  <c r="D22555" i="10"/>
  <c r="C22555" i="10"/>
  <c r="B22555" i="10"/>
  <c r="D22554" i="10"/>
  <c r="C22554" i="10"/>
  <c r="B22554" i="10"/>
  <c r="D22553" i="10"/>
  <c r="C22553" i="10"/>
  <c r="B22553" i="10"/>
  <c r="D22552" i="10"/>
  <c r="C22552" i="10"/>
  <c r="B22552" i="10"/>
  <c r="D22551" i="10"/>
  <c r="C22551" i="10"/>
  <c r="B22551" i="10"/>
  <c r="D22550" i="10"/>
  <c r="C22550" i="10"/>
  <c r="B22550" i="10"/>
  <c r="D22549" i="10"/>
  <c r="C22549" i="10"/>
  <c r="B22549" i="10"/>
  <c r="D22548" i="10"/>
  <c r="C22548" i="10"/>
  <c r="B22548" i="10"/>
  <c r="D22547" i="10"/>
  <c r="C22547" i="10"/>
  <c r="B22547" i="10"/>
  <c r="D22546" i="10"/>
  <c r="C22546" i="10"/>
  <c r="B22546" i="10"/>
  <c r="D22545" i="10"/>
  <c r="C22545" i="10"/>
  <c r="B22545" i="10"/>
  <c r="D22544" i="10"/>
  <c r="C22544" i="10"/>
  <c r="B22544" i="10"/>
  <c r="D22543" i="10"/>
  <c r="C22543" i="10"/>
  <c r="B22543" i="10"/>
  <c r="D22542" i="10"/>
  <c r="C22542" i="10"/>
  <c r="B22542" i="10"/>
  <c r="D22541" i="10"/>
  <c r="C22541" i="10"/>
  <c r="B22541" i="10"/>
  <c r="D22540" i="10"/>
  <c r="C22540" i="10"/>
  <c r="B22540" i="10"/>
  <c r="D22539" i="10"/>
  <c r="C22539" i="10"/>
  <c r="B22539" i="10"/>
  <c r="D22538" i="10"/>
  <c r="C22538" i="10"/>
  <c r="B22538" i="10"/>
  <c r="D22537" i="10"/>
  <c r="C22537" i="10"/>
  <c r="B22537" i="10"/>
  <c r="D22536" i="10"/>
  <c r="C22536" i="10"/>
  <c r="B22536" i="10"/>
  <c r="D22535" i="10"/>
  <c r="C22535" i="10"/>
  <c r="B22535" i="10"/>
  <c r="D22534" i="10"/>
  <c r="C22534" i="10"/>
  <c r="B22534" i="10"/>
  <c r="D22533" i="10"/>
  <c r="C22533" i="10"/>
  <c r="B22533" i="10"/>
  <c r="D22532" i="10"/>
  <c r="C22532" i="10"/>
  <c r="B22532" i="10"/>
  <c r="D22531" i="10"/>
  <c r="C22531" i="10"/>
  <c r="B22531" i="10"/>
  <c r="D22530" i="10"/>
  <c r="C22530" i="10"/>
  <c r="B22530" i="10"/>
  <c r="D22529" i="10"/>
  <c r="C22529" i="10"/>
  <c r="B22529" i="10"/>
  <c r="D22528" i="10"/>
  <c r="C22528" i="10"/>
  <c r="B22528" i="10"/>
  <c r="D22527" i="10"/>
  <c r="C22527" i="10"/>
  <c r="B22527" i="10"/>
  <c r="D22526" i="10"/>
  <c r="C22526" i="10"/>
  <c r="B22526" i="10"/>
  <c r="D22525" i="10"/>
  <c r="C22525" i="10"/>
  <c r="B22525" i="10"/>
  <c r="D22524" i="10"/>
  <c r="C22524" i="10"/>
  <c r="B22524" i="10"/>
  <c r="D22523" i="10"/>
  <c r="C22523" i="10"/>
  <c r="B22523" i="10"/>
  <c r="D22522" i="10"/>
  <c r="C22522" i="10"/>
  <c r="B22522" i="10"/>
  <c r="D22521" i="10"/>
  <c r="C22521" i="10"/>
  <c r="B22521" i="10"/>
  <c r="D22520" i="10"/>
  <c r="C22520" i="10"/>
  <c r="B22520" i="10"/>
  <c r="D22519" i="10"/>
  <c r="C22519" i="10"/>
  <c r="B22519" i="10"/>
  <c r="D22518" i="10"/>
  <c r="C22518" i="10"/>
  <c r="B22518" i="10"/>
  <c r="D22517" i="10"/>
  <c r="C22517" i="10"/>
  <c r="B22517" i="10"/>
  <c r="D22516" i="10"/>
  <c r="C22516" i="10"/>
  <c r="B22516" i="10"/>
  <c r="D22515" i="10"/>
  <c r="C22515" i="10"/>
  <c r="B22515" i="10"/>
  <c r="D22514" i="10"/>
  <c r="C22514" i="10"/>
  <c r="B22514" i="10"/>
  <c r="D22513" i="10"/>
  <c r="C22513" i="10"/>
  <c r="B22513" i="10"/>
  <c r="D22512" i="10"/>
  <c r="C22512" i="10"/>
  <c r="B22512" i="10"/>
  <c r="D22511" i="10"/>
  <c r="C22511" i="10"/>
  <c r="B22511" i="10"/>
  <c r="D22510" i="10"/>
  <c r="C22510" i="10"/>
  <c r="B22510" i="10"/>
  <c r="D22509" i="10"/>
  <c r="C22509" i="10"/>
  <c r="B22509" i="10"/>
  <c r="D22508" i="10"/>
  <c r="C22508" i="10"/>
  <c r="B22508" i="10"/>
  <c r="D22507" i="10"/>
  <c r="C22507" i="10"/>
  <c r="B22507" i="10"/>
  <c r="D22506" i="10"/>
  <c r="C22506" i="10"/>
  <c r="B22506" i="10"/>
  <c r="D22505" i="10"/>
  <c r="C22505" i="10"/>
  <c r="B22505" i="10"/>
  <c r="D22504" i="10"/>
  <c r="C22504" i="10"/>
  <c r="B22504" i="10"/>
  <c r="D22503" i="10"/>
  <c r="C22503" i="10"/>
  <c r="B22503" i="10"/>
  <c r="D22502" i="10"/>
  <c r="C22502" i="10"/>
  <c r="B22502" i="10"/>
  <c r="D22501" i="10"/>
  <c r="C22501" i="10"/>
  <c r="B22501" i="10"/>
  <c r="D22500" i="10"/>
  <c r="C22500" i="10"/>
  <c r="B22500" i="10"/>
  <c r="D22499" i="10"/>
  <c r="C22499" i="10"/>
  <c r="B22499" i="10"/>
  <c r="D22498" i="10"/>
  <c r="C22498" i="10"/>
  <c r="B22498" i="10"/>
  <c r="D22497" i="10"/>
  <c r="C22497" i="10"/>
  <c r="B22497" i="10"/>
  <c r="D22496" i="10"/>
  <c r="C22496" i="10"/>
  <c r="B22496" i="10"/>
  <c r="D22495" i="10"/>
  <c r="C22495" i="10"/>
  <c r="B22495" i="10"/>
  <c r="D22494" i="10"/>
  <c r="C22494" i="10"/>
  <c r="B22494" i="10"/>
  <c r="D22493" i="10"/>
  <c r="C22493" i="10"/>
  <c r="B22493" i="10"/>
  <c r="D22492" i="10"/>
  <c r="C22492" i="10"/>
  <c r="B22492" i="10"/>
  <c r="D22491" i="10"/>
  <c r="C22491" i="10"/>
  <c r="B22491" i="10"/>
  <c r="D22490" i="10"/>
  <c r="C22490" i="10"/>
  <c r="B22490" i="10"/>
  <c r="D22489" i="10"/>
  <c r="C22489" i="10"/>
  <c r="B22489" i="10"/>
  <c r="D22488" i="10"/>
  <c r="C22488" i="10"/>
  <c r="B22488" i="10"/>
  <c r="D22487" i="10"/>
  <c r="C22487" i="10"/>
  <c r="B22487" i="10"/>
  <c r="D22486" i="10"/>
  <c r="C22486" i="10"/>
  <c r="B22486" i="10"/>
  <c r="D22485" i="10"/>
  <c r="C22485" i="10"/>
  <c r="B22485" i="10"/>
  <c r="D22484" i="10"/>
  <c r="C22484" i="10"/>
  <c r="B22484" i="10"/>
  <c r="D22483" i="10"/>
  <c r="C22483" i="10"/>
  <c r="B22483" i="10"/>
  <c r="D22482" i="10"/>
  <c r="C22482" i="10"/>
  <c r="B22482" i="10"/>
  <c r="D22481" i="10"/>
  <c r="C22481" i="10"/>
  <c r="B22481" i="10"/>
  <c r="D22480" i="10"/>
  <c r="C22480" i="10"/>
  <c r="B22480" i="10"/>
  <c r="D22479" i="10"/>
  <c r="C22479" i="10"/>
  <c r="B22479" i="10"/>
  <c r="D22478" i="10"/>
  <c r="C22478" i="10"/>
  <c r="B22478" i="10"/>
  <c r="D22477" i="10"/>
  <c r="C22477" i="10"/>
  <c r="B22477" i="10"/>
  <c r="D22476" i="10"/>
  <c r="C22476" i="10"/>
  <c r="B22476" i="10"/>
  <c r="D22475" i="10"/>
  <c r="C22475" i="10"/>
  <c r="B22475" i="10"/>
  <c r="D22474" i="10"/>
  <c r="C22474" i="10"/>
  <c r="B22474" i="10"/>
  <c r="D22473" i="10"/>
  <c r="C22473" i="10"/>
  <c r="B22473" i="10"/>
  <c r="D22472" i="10"/>
  <c r="C22472" i="10"/>
  <c r="B22472" i="10"/>
  <c r="D22471" i="10"/>
  <c r="C22471" i="10"/>
  <c r="B22471" i="10"/>
  <c r="D22470" i="10"/>
  <c r="C22470" i="10"/>
  <c r="B22470" i="10"/>
  <c r="D22469" i="10"/>
  <c r="C22469" i="10"/>
  <c r="B22469" i="10"/>
  <c r="D22468" i="10"/>
  <c r="C22468" i="10"/>
  <c r="B22468" i="10"/>
  <c r="D22467" i="10"/>
  <c r="C22467" i="10"/>
  <c r="B22467" i="10"/>
  <c r="D22466" i="10"/>
  <c r="C22466" i="10"/>
  <c r="B22466" i="10"/>
  <c r="D22465" i="10"/>
  <c r="C22465" i="10"/>
  <c r="B22465" i="10"/>
  <c r="D22464" i="10"/>
  <c r="C22464" i="10"/>
  <c r="B22464" i="10"/>
  <c r="D22463" i="10"/>
  <c r="C22463" i="10"/>
  <c r="B22463" i="10"/>
  <c r="D22462" i="10"/>
  <c r="C22462" i="10"/>
  <c r="B22462" i="10"/>
  <c r="D22461" i="10"/>
  <c r="C22461" i="10"/>
  <c r="B22461" i="10"/>
  <c r="D22460" i="10"/>
  <c r="C22460" i="10"/>
  <c r="B22460" i="10"/>
  <c r="D22459" i="10"/>
  <c r="C22459" i="10"/>
  <c r="B22459" i="10"/>
  <c r="D22458" i="10"/>
  <c r="C22458" i="10"/>
  <c r="B22458" i="10"/>
  <c r="D22457" i="10"/>
  <c r="C22457" i="10"/>
  <c r="B22457" i="10"/>
  <c r="D22456" i="10"/>
  <c r="C22456" i="10"/>
  <c r="B22456" i="10"/>
  <c r="D22455" i="10"/>
  <c r="C22455" i="10"/>
  <c r="B22455" i="10"/>
  <c r="D22454" i="10"/>
  <c r="C22454" i="10"/>
  <c r="B22454" i="10"/>
  <c r="D22453" i="10"/>
  <c r="C22453" i="10"/>
  <c r="B22453" i="10"/>
  <c r="D22452" i="10"/>
  <c r="C22452" i="10"/>
  <c r="B22452" i="10"/>
  <c r="D22451" i="10"/>
  <c r="C22451" i="10"/>
  <c r="B22451" i="10"/>
  <c r="D22450" i="10"/>
  <c r="C22450" i="10"/>
  <c r="B22450" i="10"/>
  <c r="D22449" i="10"/>
  <c r="C22449" i="10"/>
  <c r="B22449" i="10"/>
  <c r="D22448" i="10"/>
  <c r="C22448" i="10"/>
  <c r="B22448" i="10"/>
  <c r="D22447" i="10"/>
  <c r="C22447" i="10"/>
  <c r="B22447" i="10"/>
  <c r="D22446" i="10"/>
  <c r="C22446" i="10"/>
  <c r="B22446" i="10"/>
  <c r="D22445" i="10"/>
  <c r="C22445" i="10"/>
  <c r="B22445" i="10"/>
  <c r="D22444" i="10"/>
  <c r="C22444" i="10"/>
  <c r="B22444" i="10"/>
  <c r="D22443" i="10"/>
  <c r="C22443" i="10"/>
  <c r="B22443" i="10"/>
  <c r="D22442" i="10"/>
  <c r="C22442" i="10"/>
  <c r="B22442" i="10"/>
  <c r="D22441" i="10"/>
  <c r="C22441" i="10"/>
  <c r="B22441" i="10"/>
  <c r="D22440" i="10"/>
  <c r="C22440" i="10"/>
  <c r="B22440" i="10"/>
  <c r="D22439" i="10"/>
  <c r="C22439" i="10"/>
  <c r="B22439" i="10"/>
  <c r="D22438" i="10"/>
  <c r="C22438" i="10"/>
  <c r="B22438" i="10"/>
  <c r="D22437" i="10"/>
  <c r="C22437" i="10"/>
  <c r="B22437" i="10"/>
  <c r="D22436" i="10"/>
  <c r="C22436" i="10"/>
  <c r="B22436" i="10"/>
  <c r="D22435" i="10"/>
  <c r="C22435" i="10"/>
  <c r="B22435" i="10"/>
  <c r="D22434" i="10"/>
  <c r="C22434" i="10"/>
  <c r="B22434" i="10"/>
  <c r="D22433" i="10"/>
  <c r="C22433" i="10"/>
  <c r="B22433" i="10"/>
  <c r="D22432" i="10"/>
  <c r="C22432" i="10"/>
  <c r="B22432" i="10"/>
  <c r="D22431" i="10"/>
  <c r="C22431" i="10"/>
  <c r="B22431" i="10"/>
  <c r="D22430" i="10"/>
  <c r="C22430" i="10"/>
  <c r="B22430" i="10"/>
  <c r="D22429" i="10"/>
  <c r="C22429" i="10"/>
  <c r="B22429" i="10"/>
  <c r="D22428" i="10"/>
  <c r="C22428" i="10"/>
  <c r="B22428" i="10"/>
  <c r="D22427" i="10"/>
  <c r="C22427" i="10"/>
  <c r="B22427" i="10"/>
  <c r="D22426" i="10"/>
  <c r="C22426" i="10"/>
  <c r="B22426" i="10"/>
  <c r="D22425" i="10"/>
  <c r="C22425" i="10"/>
  <c r="B22425" i="10"/>
  <c r="D22424" i="10"/>
  <c r="C22424" i="10"/>
  <c r="B22424" i="10"/>
  <c r="D22423" i="10"/>
  <c r="C22423" i="10"/>
  <c r="B22423" i="10"/>
  <c r="D22422" i="10"/>
  <c r="C22422" i="10"/>
  <c r="B22422" i="10"/>
  <c r="D22421" i="10"/>
  <c r="C22421" i="10"/>
  <c r="B22421" i="10"/>
  <c r="D22420" i="10"/>
  <c r="C22420" i="10"/>
  <c r="B22420" i="10"/>
  <c r="D22419" i="10"/>
  <c r="C22419" i="10"/>
  <c r="B22419" i="10"/>
  <c r="D22418" i="10"/>
  <c r="C22418" i="10"/>
  <c r="B22418" i="10"/>
  <c r="D22417" i="10"/>
  <c r="C22417" i="10"/>
  <c r="B22417" i="10"/>
  <c r="D22416" i="10"/>
  <c r="C22416" i="10"/>
  <c r="B22416" i="10"/>
  <c r="D22415" i="10"/>
  <c r="C22415" i="10"/>
  <c r="B22415" i="10"/>
  <c r="D22414" i="10"/>
  <c r="C22414" i="10"/>
  <c r="B22414" i="10"/>
  <c r="D22413" i="10"/>
  <c r="C22413" i="10"/>
  <c r="B22413" i="10"/>
  <c r="D22412" i="10"/>
  <c r="C22412" i="10"/>
  <c r="B22412" i="10"/>
  <c r="D22411" i="10"/>
  <c r="C22411" i="10"/>
  <c r="B22411" i="10"/>
  <c r="D22410" i="10"/>
  <c r="C22410" i="10"/>
  <c r="B22410" i="10"/>
  <c r="D22409" i="10"/>
  <c r="C22409" i="10"/>
  <c r="B22409" i="10"/>
  <c r="D22408" i="10"/>
  <c r="C22408" i="10"/>
  <c r="B22408" i="10"/>
  <c r="D22407" i="10"/>
  <c r="C22407" i="10"/>
  <c r="B22407" i="10"/>
  <c r="D22406" i="10"/>
  <c r="C22406" i="10"/>
  <c r="B22406" i="10"/>
  <c r="D22405" i="10"/>
  <c r="C22405" i="10"/>
  <c r="B22405" i="10"/>
  <c r="D22404" i="10"/>
  <c r="C22404" i="10"/>
  <c r="B22404" i="10"/>
  <c r="D22403" i="10"/>
  <c r="C22403" i="10"/>
  <c r="B22403" i="10"/>
  <c r="D22402" i="10"/>
  <c r="C22402" i="10"/>
  <c r="B22402" i="10"/>
  <c r="D22401" i="10"/>
  <c r="C22401" i="10"/>
  <c r="B22401" i="10"/>
  <c r="D22400" i="10"/>
  <c r="C22400" i="10"/>
  <c r="B22400" i="10"/>
  <c r="D22399" i="10"/>
  <c r="C22399" i="10"/>
  <c r="B22399" i="10"/>
  <c r="D22398" i="10"/>
  <c r="C22398" i="10"/>
  <c r="B22398" i="10"/>
  <c r="D22397" i="10"/>
  <c r="C22397" i="10"/>
  <c r="B22397" i="10"/>
  <c r="D22396" i="10"/>
  <c r="C22396" i="10"/>
  <c r="B22396" i="10"/>
  <c r="D22395" i="10"/>
  <c r="C22395" i="10"/>
  <c r="B22395" i="10"/>
  <c r="D22394" i="10"/>
  <c r="C22394" i="10"/>
  <c r="B22394" i="10"/>
  <c r="D22393" i="10"/>
  <c r="C22393" i="10"/>
  <c r="B22393" i="10"/>
  <c r="D22392" i="10"/>
  <c r="C22392" i="10"/>
  <c r="B22392" i="10"/>
  <c r="D22391" i="10"/>
  <c r="C22391" i="10"/>
  <c r="B22391" i="10"/>
  <c r="D22390" i="10"/>
  <c r="C22390" i="10"/>
  <c r="B22390" i="10"/>
  <c r="D22389" i="10"/>
  <c r="C22389" i="10"/>
  <c r="B22389" i="10"/>
  <c r="D22388" i="10"/>
  <c r="C22388" i="10"/>
  <c r="B22388" i="10"/>
  <c r="D22387" i="10"/>
  <c r="C22387" i="10"/>
  <c r="B22387" i="10"/>
  <c r="D22386" i="10"/>
  <c r="C22386" i="10"/>
  <c r="B22386" i="10"/>
  <c r="D22385" i="10"/>
  <c r="C22385" i="10"/>
  <c r="B22385" i="10"/>
  <c r="D22384" i="10"/>
  <c r="C22384" i="10"/>
  <c r="B22384" i="10"/>
  <c r="D22383" i="10"/>
  <c r="C22383" i="10"/>
  <c r="B22383" i="10"/>
  <c r="D22382" i="10"/>
  <c r="C22382" i="10"/>
  <c r="B22382" i="10"/>
  <c r="D22381" i="10"/>
  <c r="C22381" i="10"/>
  <c r="B22381" i="10"/>
  <c r="D22380" i="10"/>
  <c r="C22380" i="10"/>
  <c r="B22380" i="10"/>
  <c r="D22379" i="10"/>
  <c r="C22379" i="10"/>
  <c r="B22379" i="10"/>
  <c r="D22378" i="10"/>
  <c r="C22378" i="10"/>
  <c r="B22378" i="10"/>
  <c r="D22377" i="10"/>
  <c r="C22377" i="10"/>
  <c r="B22377" i="10"/>
  <c r="D22376" i="10"/>
  <c r="C22376" i="10"/>
  <c r="B22376" i="10"/>
  <c r="D22375" i="10"/>
  <c r="C22375" i="10"/>
  <c r="B22375" i="10"/>
  <c r="D22374" i="10"/>
  <c r="C22374" i="10"/>
  <c r="B22374" i="10"/>
  <c r="D22373" i="10"/>
  <c r="C22373" i="10"/>
  <c r="B22373" i="10"/>
  <c r="D22372" i="10"/>
  <c r="C22372" i="10"/>
  <c r="B22372" i="10"/>
  <c r="D22371" i="10"/>
  <c r="C22371" i="10"/>
  <c r="B22371" i="10"/>
  <c r="D22370" i="10"/>
  <c r="C22370" i="10"/>
  <c r="B22370" i="10"/>
  <c r="D22369" i="10"/>
  <c r="C22369" i="10"/>
  <c r="B22369" i="10"/>
  <c r="D22368" i="10"/>
  <c r="C22368" i="10"/>
  <c r="B22368" i="10"/>
  <c r="D22367" i="10"/>
  <c r="C22367" i="10"/>
  <c r="B22367" i="10"/>
  <c r="D22366" i="10"/>
  <c r="C22366" i="10"/>
  <c r="B22366" i="10"/>
  <c r="D22365" i="10"/>
  <c r="C22365" i="10"/>
  <c r="B22365" i="10"/>
  <c r="D22364" i="10"/>
  <c r="C22364" i="10"/>
  <c r="B22364" i="10"/>
  <c r="D22363" i="10"/>
  <c r="C22363" i="10"/>
  <c r="B22363" i="10"/>
  <c r="D22362" i="10"/>
  <c r="C22362" i="10"/>
  <c r="B22362" i="10"/>
  <c r="D22361" i="10"/>
  <c r="C22361" i="10"/>
  <c r="B22361" i="10"/>
  <c r="D22360" i="10"/>
  <c r="C22360" i="10"/>
  <c r="B22360" i="10"/>
  <c r="D22359" i="10"/>
  <c r="C22359" i="10"/>
  <c r="B22359" i="10"/>
  <c r="D22358" i="10"/>
  <c r="C22358" i="10"/>
  <c r="B22358" i="10"/>
  <c r="D22357" i="10"/>
  <c r="C22357" i="10"/>
  <c r="B22357" i="10"/>
  <c r="D22356" i="10"/>
  <c r="C22356" i="10"/>
  <c r="B22356" i="10"/>
  <c r="D22355" i="10"/>
  <c r="C22355" i="10"/>
  <c r="B22355" i="10"/>
  <c r="D22354" i="10"/>
  <c r="C22354" i="10"/>
  <c r="B22354" i="10"/>
  <c r="D22353" i="10"/>
  <c r="C22353" i="10"/>
  <c r="B22353" i="10"/>
  <c r="D22352" i="10"/>
  <c r="C22352" i="10"/>
  <c r="B22352" i="10"/>
  <c r="D22351" i="10"/>
  <c r="C22351" i="10"/>
  <c r="B22351" i="10"/>
  <c r="D22350" i="10"/>
  <c r="C22350" i="10"/>
  <c r="B22350" i="10"/>
  <c r="D22349" i="10"/>
  <c r="C22349" i="10"/>
  <c r="B22349" i="10"/>
  <c r="D22348" i="10"/>
  <c r="C22348" i="10"/>
  <c r="B22348" i="10"/>
  <c r="D22347" i="10"/>
  <c r="C22347" i="10"/>
  <c r="B22347" i="10"/>
  <c r="D22346" i="10"/>
  <c r="C22346" i="10"/>
  <c r="B22346" i="10"/>
  <c r="D22345" i="10"/>
  <c r="C22345" i="10"/>
  <c r="B22345" i="10"/>
  <c r="D22344" i="10"/>
  <c r="C22344" i="10"/>
  <c r="B22344" i="10"/>
  <c r="D22343" i="10"/>
  <c r="C22343" i="10"/>
  <c r="B22343" i="10"/>
  <c r="D22342" i="10"/>
  <c r="C22342" i="10"/>
  <c r="B22342" i="10"/>
  <c r="D22341" i="10"/>
  <c r="C22341" i="10"/>
  <c r="B22341" i="10"/>
  <c r="D22340" i="10"/>
  <c r="C22340" i="10"/>
  <c r="B22340" i="10"/>
  <c r="D22339" i="10"/>
  <c r="C22339" i="10"/>
  <c r="B22339" i="10"/>
  <c r="D22338" i="10"/>
  <c r="C22338" i="10"/>
  <c r="B22338" i="10"/>
  <c r="D22337" i="10"/>
  <c r="C22337" i="10"/>
  <c r="B22337" i="10"/>
  <c r="D22336" i="10"/>
  <c r="C22336" i="10"/>
  <c r="B22336" i="10"/>
  <c r="D22335" i="10"/>
  <c r="C22335" i="10"/>
  <c r="B22335" i="10"/>
  <c r="D22334" i="10"/>
  <c r="C22334" i="10"/>
  <c r="B22334" i="10"/>
  <c r="D22333" i="10"/>
  <c r="C22333" i="10"/>
  <c r="B22333" i="10"/>
  <c r="D22332" i="10"/>
  <c r="C22332" i="10"/>
  <c r="B22332" i="10"/>
  <c r="D22331" i="10"/>
  <c r="C22331" i="10"/>
  <c r="B22331" i="10"/>
  <c r="D22330" i="10"/>
  <c r="C22330" i="10"/>
  <c r="B22330" i="10"/>
  <c r="D22329" i="10"/>
  <c r="C22329" i="10"/>
  <c r="B22329" i="10"/>
  <c r="D22328" i="10"/>
  <c r="C22328" i="10"/>
  <c r="B22328" i="10"/>
  <c r="D22327" i="10"/>
  <c r="C22327" i="10"/>
  <c r="B22327" i="10"/>
  <c r="D22326" i="10"/>
  <c r="C22326" i="10"/>
  <c r="B22326" i="10"/>
  <c r="D22325" i="10"/>
  <c r="C22325" i="10"/>
  <c r="B22325" i="10"/>
  <c r="D22324" i="10"/>
  <c r="C22324" i="10"/>
  <c r="B22324" i="10"/>
  <c r="D22323" i="10"/>
  <c r="C22323" i="10"/>
  <c r="B22323" i="10"/>
  <c r="D22322" i="10"/>
  <c r="C22322" i="10"/>
  <c r="B22322" i="10"/>
  <c r="D22321" i="10"/>
  <c r="C22321" i="10"/>
  <c r="B22321" i="10"/>
  <c r="D22320" i="10"/>
  <c r="C22320" i="10"/>
  <c r="B22320" i="10"/>
  <c r="D22319" i="10"/>
  <c r="C22319" i="10"/>
  <c r="B22319" i="10"/>
  <c r="D22318" i="10"/>
  <c r="C22318" i="10"/>
  <c r="B22318" i="10"/>
  <c r="D22317" i="10"/>
  <c r="C22317" i="10"/>
  <c r="B22317" i="10"/>
  <c r="D22316" i="10"/>
  <c r="C22316" i="10"/>
  <c r="B22316" i="10"/>
  <c r="D22315" i="10"/>
  <c r="C22315" i="10"/>
  <c r="B22315" i="10"/>
  <c r="D22314" i="10"/>
  <c r="C22314" i="10"/>
  <c r="B22314" i="10"/>
  <c r="D22313" i="10"/>
  <c r="C22313" i="10"/>
  <c r="B22313" i="10"/>
  <c r="D22312" i="10"/>
  <c r="C22312" i="10"/>
  <c r="B22312" i="10"/>
  <c r="D22311" i="10"/>
  <c r="C22311" i="10"/>
  <c r="B22311" i="10"/>
  <c r="D22310" i="10"/>
  <c r="C22310" i="10"/>
  <c r="B22310" i="10"/>
  <c r="D22309" i="10"/>
  <c r="C22309" i="10"/>
  <c r="B22309" i="10"/>
  <c r="D22308" i="10"/>
  <c r="C22308" i="10"/>
  <c r="B22308" i="10"/>
  <c r="D22307" i="10"/>
  <c r="C22307" i="10"/>
  <c r="B22307" i="10"/>
  <c r="D22306" i="10"/>
  <c r="C22306" i="10"/>
  <c r="B22306" i="10"/>
  <c r="D22305" i="10"/>
  <c r="C22305" i="10"/>
  <c r="B22305" i="10"/>
  <c r="D22304" i="10"/>
  <c r="C22304" i="10"/>
  <c r="B22304" i="10"/>
  <c r="D22303" i="10"/>
  <c r="C22303" i="10"/>
  <c r="B22303" i="10"/>
  <c r="D22302" i="10"/>
  <c r="C22302" i="10"/>
  <c r="B22302" i="10"/>
  <c r="D22301" i="10"/>
  <c r="C22301" i="10"/>
  <c r="B22301" i="10"/>
  <c r="D22300" i="10"/>
  <c r="C22300" i="10"/>
  <c r="B22300" i="10"/>
  <c r="D22299" i="10"/>
  <c r="C22299" i="10"/>
  <c r="B22299" i="10"/>
  <c r="D22298" i="10"/>
  <c r="C22298" i="10"/>
  <c r="B22298" i="10"/>
  <c r="D22297" i="10"/>
  <c r="C22297" i="10"/>
  <c r="B22297" i="10"/>
  <c r="D22296" i="10"/>
  <c r="C22296" i="10"/>
  <c r="B22296" i="10"/>
  <c r="D22295" i="10"/>
  <c r="C22295" i="10"/>
  <c r="B22295" i="10"/>
  <c r="D22294" i="10"/>
  <c r="C22294" i="10"/>
  <c r="B22294" i="10"/>
  <c r="D22293" i="10"/>
  <c r="C22293" i="10"/>
  <c r="B22293" i="10"/>
  <c r="D22292" i="10"/>
  <c r="C22292" i="10"/>
  <c r="B22292" i="10"/>
  <c r="D22291" i="10"/>
  <c r="C22291" i="10"/>
  <c r="B22291" i="10"/>
  <c r="D22290" i="10"/>
  <c r="C22290" i="10"/>
  <c r="B22290" i="10"/>
  <c r="D22289" i="10"/>
  <c r="C22289" i="10"/>
  <c r="B22289" i="10"/>
  <c r="D22288" i="10"/>
  <c r="C22288" i="10"/>
  <c r="B22288" i="10"/>
  <c r="D22287" i="10"/>
  <c r="C22287" i="10"/>
  <c r="B22287" i="10"/>
  <c r="D22286" i="10"/>
  <c r="C22286" i="10"/>
  <c r="B22286" i="10"/>
  <c r="D22285" i="10"/>
  <c r="C22285" i="10"/>
  <c r="B22285" i="10"/>
  <c r="D22284" i="10"/>
  <c r="C22284" i="10"/>
  <c r="B22284" i="10"/>
  <c r="D22283" i="10"/>
  <c r="C22283" i="10"/>
  <c r="B22283" i="10"/>
  <c r="D22282" i="10"/>
  <c r="C22282" i="10"/>
  <c r="B22282" i="10"/>
  <c r="D22281" i="10"/>
  <c r="C22281" i="10"/>
  <c r="B22281" i="10"/>
  <c r="D22280" i="10"/>
  <c r="C22280" i="10"/>
  <c r="B22280" i="10"/>
  <c r="D22279" i="10"/>
  <c r="C22279" i="10"/>
  <c r="B22279" i="10"/>
  <c r="D22278" i="10"/>
  <c r="C22278" i="10"/>
  <c r="B22278" i="10"/>
  <c r="D22277" i="10"/>
  <c r="C22277" i="10"/>
  <c r="B22277" i="10"/>
  <c r="D22276" i="10"/>
  <c r="C22276" i="10"/>
  <c r="B22276" i="10"/>
  <c r="D22275" i="10"/>
  <c r="C22275" i="10"/>
  <c r="B22275" i="10"/>
  <c r="D22274" i="10"/>
  <c r="C22274" i="10"/>
  <c r="B22274" i="10"/>
  <c r="D22273" i="10"/>
  <c r="C22273" i="10"/>
  <c r="B22273" i="10"/>
  <c r="D22272" i="10"/>
  <c r="C22272" i="10"/>
  <c r="B22272" i="10"/>
  <c r="D22271" i="10"/>
  <c r="C22271" i="10"/>
  <c r="B22271" i="10"/>
  <c r="D22270" i="10"/>
  <c r="C22270" i="10"/>
  <c r="B22270" i="10"/>
  <c r="D22269" i="10"/>
  <c r="C22269" i="10"/>
  <c r="B22269" i="10"/>
  <c r="D22268" i="10"/>
  <c r="C22268" i="10"/>
  <c r="B22268" i="10"/>
  <c r="D22267" i="10"/>
  <c r="C22267" i="10"/>
  <c r="B22267" i="10"/>
  <c r="D22266" i="10"/>
  <c r="C22266" i="10"/>
  <c r="B22266" i="10"/>
  <c r="D22265" i="10"/>
  <c r="C22265" i="10"/>
  <c r="B22265" i="10"/>
  <c r="D22264" i="10"/>
  <c r="C22264" i="10"/>
  <c r="B22264" i="10"/>
  <c r="D22263" i="10"/>
  <c r="C22263" i="10"/>
  <c r="B22263" i="10"/>
  <c r="D22262" i="10"/>
  <c r="C22262" i="10"/>
  <c r="B22262" i="10"/>
  <c r="D22261" i="10"/>
  <c r="C22261" i="10"/>
  <c r="B22261" i="10"/>
  <c r="D22260" i="10"/>
  <c r="C22260" i="10"/>
  <c r="B22260" i="10"/>
  <c r="D22259" i="10"/>
  <c r="C22259" i="10"/>
  <c r="B22259" i="10"/>
  <c r="D22258" i="10"/>
  <c r="C22258" i="10"/>
  <c r="B22258" i="10"/>
  <c r="D22257" i="10"/>
  <c r="C22257" i="10"/>
  <c r="B22257" i="10"/>
  <c r="D22256" i="10"/>
  <c r="C22256" i="10"/>
  <c r="B22256" i="10"/>
  <c r="D22255" i="10"/>
  <c r="C22255" i="10"/>
  <c r="B22255" i="10"/>
  <c r="D22254" i="10"/>
  <c r="C22254" i="10"/>
  <c r="B22254" i="10"/>
  <c r="D22253" i="10"/>
  <c r="C22253" i="10"/>
  <c r="B22253" i="10"/>
  <c r="D22252" i="10"/>
  <c r="C22252" i="10"/>
  <c r="B22252" i="10"/>
  <c r="D22251" i="10"/>
  <c r="C22251" i="10"/>
  <c r="B22251" i="10"/>
  <c r="D22250" i="10"/>
  <c r="C22250" i="10"/>
  <c r="B22250" i="10"/>
  <c r="D22249" i="10"/>
  <c r="C22249" i="10"/>
  <c r="B22249" i="10"/>
  <c r="D22248" i="10"/>
  <c r="C22248" i="10"/>
  <c r="B22248" i="10"/>
  <c r="D22247" i="10"/>
  <c r="C22247" i="10"/>
  <c r="B22247" i="10"/>
  <c r="D22246" i="10"/>
  <c r="C22246" i="10"/>
  <c r="B22246" i="10"/>
  <c r="D22245" i="10"/>
  <c r="C22245" i="10"/>
  <c r="B22245" i="10"/>
  <c r="D22244" i="10"/>
  <c r="C22244" i="10"/>
  <c r="B22244" i="10"/>
  <c r="D22243" i="10"/>
  <c r="C22243" i="10"/>
  <c r="B22243" i="10"/>
  <c r="D22242" i="10"/>
  <c r="C22242" i="10"/>
  <c r="B22242" i="10"/>
  <c r="D22241" i="10"/>
  <c r="C22241" i="10"/>
  <c r="B22241" i="10"/>
  <c r="D22240" i="10"/>
  <c r="C22240" i="10"/>
  <c r="B22240" i="10"/>
  <c r="D22239" i="10"/>
  <c r="C22239" i="10"/>
  <c r="B22239" i="10"/>
  <c r="D22238" i="10"/>
  <c r="C22238" i="10"/>
  <c r="B22238" i="10"/>
  <c r="D22237" i="10"/>
  <c r="C22237" i="10"/>
  <c r="B22237" i="10"/>
  <c r="D22236" i="10"/>
  <c r="C22236" i="10"/>
  <c r="B22236" i="10"/>
  <c r="D22235" i="10"/>
  <c r="C22235" i="10"/>
  <c r="B22235" i="10"/>
  <c r="D22234" i="10"/>
  <c r="C22234" i="10"/>
  <c r="B22234" i="10"/>
  <c r="D22233" i="10"/>
  <c r="C22233" i="10"/>
  <c r="B22233" i="10"/>
  <c r="D22232" i="10"/>
  <c r="C22232" i="10"/>
  <c r="B22232" i="10"/>
  <c r="D22231" i="10"/>
  <c r="C22231" i="10"/>
  <c r="B22231" i="10"/>
  <c r="D22230" i="10"/>
  <c r="C22230" i="10"/>
  <c r="B22230" i="10"/>
  <c r="D22229" i="10"/>
  <c r="C22229" i="10"/>
  <c r="B22229" i="10"/>
  <c r="D22228" i="10"/>
  <c r="C22228" i="10"/>
  <c r="B22228" i="10"/>
  <c r="D22227" i="10"/>
  <c r="C22227" i="10"/>
  <c r="B22227" i="10"/>
  <c r="D22226" i="10"/>
  <c r="C22226" i="10"/>
  <c r="B22226" i="10"/>
  <c r="D22225" i="10"/>
  <c r="C22225" i="10"/>
  <c r="B22225" i="10"/>
  <c r="D22224" i="10"/>
  <c r="C22224" i="10"/>
  <c r="B22224" i="10"/>
  <c r="D22223" i="10"/>
  <c r="C22223" i="10"/>
  <c r="B22223" i="10"/>
  <c r="D22222" i="10"/>
  <c r="C22222" i="10"/>
  <c r="B22222" i="10"/>
  <c r="D22221" i="10"/>
  <c r="C22221" i="10"/>
  <c r="B22221" i="10"/>
  <c r="D22220" i="10"/>
  <c r="C22220" i="10"/>
  <c r="B22220" i="10"/>
  <c r="D22219" i="10"/>
  <c r="C22219" i="10"/>
  <c r="B22219" i="10"/>
  <c r="D22218" i="10"/>
  <c r="C22218" i="10"/>
  <c r="B22218" i="10"/>
  <c r="D22217" i="10"/>
  <c r="C22217" i="10"/>
  <c r="B22217" i="10"/>
  <c r="D22216" i="10"/>
  <c r="C22216" i="10"/>
  <c r="B22216" i="10"/>
  <c r="D22215" i="10"/>
  <c r="C22215" i="10"/>
  <c r="B22215" i="10"/>
  <c r="D22214" i="10"/>
  <c r="C22214" i="10"/>
  <c r="B22214" i="10"/>
  <c r="D22213" i="10"/>
  <c r="C22213" i="10"/>
  <c r="B22213" i="10"/>
  <c r="D22212" i="10"/>
  <c r="C22212" i="10"/>
  <c r="B22212" i="10"/>
  <c r="D22211" i="10"/>
  <c r="C22211" i="10"/>
  <c r="B22211" i="10"/>
  <c r="D22210" i="10"/>
  <c r="C22210" i="10"/>
  <c r="B22210" i="10"/>
  <c r="D22209" i="10"/>
  <c r="C22209" i="10"/>
  <c r="B22209" i="10"/>
  <c r="D22208" i="10"/>
  <c r="C22208" i="10"/>
  <c r="B22208" i="10"/>
  <c r="D22207" i="10"/>
  <c r="C22207" i="10"/>
  <c r="B22207" i="10"/>
  <c r="D22206" i="10"/>
  <c r="C22206" i="10"/>
  <c r="B22206" i="10"/>
  <c r="D22205" i="10"/>
  <c r="C22205" i="10"/>
  <c r="B22205" i="10"/>
  <c r="D22204" i="10"/>
  <c r="C22204" i="10"/>
  <c r="B22204" i="10"/>
  <c r="D22203" i="10"/>
  <c r="C22203" i="10"/>
  <c r="B22203" i="10"/>
  <c r="D22202" i="10"/>
  <c r="C22202" i="10"/>
  <c r="B22202" i="10"/>
  <c r="D22201" i="10"/>
  <c r="C22201" i="10"/>
  <c r="B22201" i="10"/>
  <c r="D22200" i="10"/>
  <c r="C22200" i="10"/>
  <c r="B22200" i="10"/>
  <c r="D22199" i="10"/>
  <c r="C22199" i="10"/>
  <c r="B22199" i="10"/>
  <c r="D22198" i="10"/>
  <c r="C22198" i="10"/>
  <c r="B22198" i="10"/>
  <c r="D22197" i="10"/>
  <c r="C22197" i="10"/>
  <c r="B22197" i="10"/>
  <c r="D22196" i="10"/>
  <c r="C22196" i="10"/>
  <c r="B22196" i="10"/>
  <c r="D22195" i="10"/>
  <c r="C22195" i="10"/>
  <c r="B22195" i="10"/>
  <c r="D22194" i="10"/>
  <c r="C22194" i="10"/>
  <c r="B22194" i="10"/>
  <c r="D22193" i="10"/>
  <c r="C22193" i="10"/>
  <c r="B22193" i="10"/>
  <c r="D22192" i="10"/>
  <c r="C22192" i="10"/>
  <c r="B22192" i="10"/>
  <c r="D22191" i="10"/>
  <c r="C22191" i="10"/>
  <c r="B22191" i="10"/>
  <c r="D22190" i="10"/>
  <c r="C22190" i="10"/>
  <c r="B22190" i="10"/>
  <c r="D22189" i="10"/>
  <c r="C22189" i="10"/>
  <c r="B22189" i="10"/>
  <c r="D22188" i="10"/>
  <c r="C22188" i="10"/>
  <c r="B22188" i="10"/>
  <c r="D22187" i="10"/>
  <c r="C22187" i="10"/>
  <c r="B22187" i="10"/>
  <c r="D22186" i="10"/>
  <c r="C22186" i="10"/>
  <c r="B22186" i="10"/>
  <c r="D22185" i="10"/>
  <c r="C22185" i="10"/>
  <c r="B22185" i="10"/>
  <c r="D22184" i="10"/>
  <c r="C22184" i="10"/>
  <c r="B22184" i="10"/>
  <c r="D22183" i="10"/>
  <c r="C22183" i="10"/>
  <c r="B22183" i="10"/>
  <c r="D22182" i="10"/>
  <c r="C22182" i="10"/>
  <c r="B22182" i="10"/>
  <c r="D22181" i="10"/>
  <c r="C22181" i="10"/>
  <c r="B22181" i="10"/>
  <c r="D22180" i="10"/>
  <c r="C22180" i="10"/>
  <c r="B22180" i="10"/>
  <c r="D22179" i="10"/>
  <c r="C22179" i="10"/>
  <c r="B22179" i="10"/>
  <c r="D22178" i="10"/>
  <c r="C22178" i="10"/>
  <c r="B22178" i="10"/>
  <c r="D22177" i="10"/>
  <c r="C22177" i="10"/>
  <c r="B22177" i="10"/>
  <c r="D22176" i="10"/>
  <c r="C22176" i="10"/>
  <c r="B22176" i="10"/>
  <c r="D22175" i="10"/>
  <c r="C22175" i="10"/>
  <c r="B22175" i="10"/>
  <c r="D22174" i="10"/>
  <c r="C22174" i="10"/>
  <c r="B22174" i="10"/>
  <c r="D22173" i="10"/>
  <c r="C22173" i="10"/>
  <c r="B22173" i="10"/>
  <c r="D22172" i="10"/>
  <c r="C22172" i="10"/>
  <c r="B22172" i="10"/>
  <c r="D22171" i="10"/>
  <c r="C22171" i="10"/>
  <c r="B22171" i="10"/>
  <c r="D22170" i="10"/>
  <c r="C22170" i="10"/>
  <c r="B22170" i="10"/>
  <c r="D22169" i="10"/>
  <c r="C22169" i="10"/>
  <c r="B22169" i="10"/>
  <c r="D22168" i="10"/>
  <c r="C22168" i="10"/>
  <c r="B22168" i="10"/>
  <c r="D22167" i="10"/>
  <c r="C22167" i="10"/>
  <c r="B22167" i="10"/>
  <c r="D22166" i="10"/>
  <c r="C22166" i="10"/>
  <c r="B22166" i="10"/>
  <c r="D22165" i="10"/>
  <c r="C22165" i="10"/>
  <c r="B22165" i="10"/>
  <c r="D22164" i="10"/>
  <c r="C22164" i="10"/>
  <c r="B22164" i="10"/>
  <c r="D22163" i="10"/>
  <c r="C22163" i="10"/>
  <c r="B22163" i="10"/>
  <c r="D22162" i="10"/>
  <c r="C22162" i="10"/>
  <c r="B22162" i="10"/>
  <c r="D22161" i="10"/>
  <c r="C22161" i="10"/>
  <c r="B22161" i="10"/>
  <c r="D22160" i="10"/>
  <c r="C22160" i="10"/>
  <c r="B22160" i="10"/>
  <c r="D22159" i="10"/>
  <c r="C22159" i="10"/>
  <c r="B22159" i="10"/>
  <c r="D22158" i="10"/>
  <c r="C22158" i="10"/>
  <c r="B22158" i="10"/>
  <c r="D22157" i="10"/>
  <c r="C22157" i="10"/>
  <c r="B22157" i="10"/>
  <c r="D22156" i="10"/>
  <c r="C22156" i="10"/>
  <c r="B22156" i="10"/>
  <c r="D22155" i="10"/>
  <c r="C22155" i="10"/>
  <c r="B22155" i="10"/>
  <c r="D22154" i="10"/>
  <c r="C22154" i="10"/>
  <c r="B22154" i="10"/>
  <c r="D22153" i="10"/>
  <c r="C22153" i="10"/>
  <c r="B22153" i="10"/>
  <c r="D22152" i="10"/>
  <c r="C22152" i="10"/>
  <c r="B22152" i="10"/>
  <c r="D22151" i="10"/>
  <c r="C22151" i="10"/>
  <c r="B22151" i="10"/>
  <c r="D22150" i="10"/>
  <c r="C22150" i="10"/>
  <c r="B22150" i="10"/>
  <c r="D22149" i="10"/>
  <c r="C22149" i="10"/>
  <c r="B22149" i="10"/>
  <c r="D22148" i="10"/>
  <c r="C22148" i="10"/>
  <c r="B22148" i="10"/>
  <c r="D22147" i="10"/>
  <c r="C22147" i="10"/>
  <c r="B22147" i="10"/>
  <c r="D22146" i="10"/>
  <c r="C22146" i="10"/>
  <c r="B22146" i="10"/>
  <c r="D22145" i="10"/>
  <c r="C22145" i="10"/>
  <c r="B22145" i="10"/>
  <c r="D22144" i="10"/>
  <c r="C22144" i="10"/>
  <c r="B22144" i="10"/>
  <c r="D22143" i="10"/>
  <c r="C22143" i="10"/>
  <c r="B22143" i="10"/>
  <c r="D22142" i="10"/>
  <c r="C22142" i="10"/>
  <c r="B22142" i="10"/>
  <c r="D22141" i="10"/>
  <c r="C22141" i="10"/>
  <c r="B22141" i="10"/>
  <c r="D22140" i="10"/>
  <c r="C22140" i="10"/>
  <c r="B22140" i="10"/>
  <c r="D22139" i="10"/>
  <c r="C22139" i="10"/>
  <c r="B22139" i="10"/>
  <c r="D22138" i="10"/>
  <c r="C22138" i="10"/>
  <c r="B22138" i="10"/>
  <c r="D22137" i="10"/>
  <c r="C22137" i="10"/>
  <c r="B22137" i="10"/>
  <c r="D22136" i="10"/>
  <c r="C22136" i="10"/>
  <c r="B22136" i="10"/>
  <c r="D22135" i="10"/>
  <c r="C22135" i="10"/>
  <c r="B22135" i="10"/>
  <c r="D22134" i="10"/>
  <c r="C22134" i="10"/>
  <c r="B22134" i="10"/>
  <c r="D22133" i="10"/>
  <c r="C22133" i="10"/>
  <c r="B22133" i="10"/>
  <c r="D22132" i="10"/>
  <c r="C22132" i="10"/>
  <c r="B22132" i="10"/>
  <c r="D22131" i="10"/>
  <c r="C22131" i="10"/>
  <c r="B22131" i="10"/>
  <c r="D22130" i="10"/>
  <c r="C22130" i="10"/>
  <c r="B22130" i="10"/>
  <c r="D22129" i="10"/>
  <c r="C22129" i="10"/>
  <c r="B22129" i="10"/>
  <c r="D22128" i="10"/>
  <c r="C22128" i="10"/>
  <c r="B22128" i="10"/>
  <c r="D22127" i="10"/>
  <c r="C22127" i="10"/>
  <c r="B22127" i="10"/>
  <c r="D22126" i="10"/>
  <c r="C22126" i="10"/>
  <c r="B22126" i="10"/>
  <c r="D22125" i="10"/>
  <c r="C22125" i="10"/>
  <c r="B22125" i="10"/>
  <c r="D22124" i="10"/>
  <c r="C22124" i="10"/>
  <c r="B22124" i="10"/>
  <c r="D22123" i="10"/>
  <c r="C22123" i="10"/>
  <c r="B22123" i="10"/>
  <c r="D22122" i="10"/>
  <c r="C22122" i="10"/>
  <c r="B22122" i="10"/>
  <c r="D22121" i="10"/>
  <c r="C22121" i="10"/>
  <c r="B22121" i="10"/>
  <c r="D22120" i="10"/>
  <c r="C22120" i="10"/>
  <c r="B22120" i="10"/>
  <c r="D22119" i="10"/>
  <c r="C22119" i="10"/>
  <c r="B22119" i="10"/>
  <c r="D22118" i="10"/>
  <c r="C22118" i="10"/>
  <c r="B22118" i="10"/>
  <c r="D22117" i="10"/>
  <c r="C22117" i="10"/>
  <c r="B22117" i="10"/>
  <c r="D22116" i="10"/>
  <c r="C22116" i="10"/>
  <c r="B22116" i="10"/>
  <c r="D22115" i="10"/>
  <c r="C22115" i="10"/>
  <c r="B22115" i="10"/>
  <c r="D22114" i="10"/>
  <c r="C22114" i="10"/>
  <c r="B22114" i="10"/>
  <c r="D22113" i="10"/>
  <c r="C22113" i="10"/>
  <c r="B22113" i="10"/>
  <c r="D22112" i="10"/>
  <c r="C22112" i="10"/>
  <c r="B22112" i="10"/>
  <c r="D22111" i="10"/>
  <c r="C22111" i="10"/>
  <c r="B22111" i="10"/>
  <c r="D22110" i="10"/>
  <c r="C22110" i="10"/>
  <c r="B22110" i="10"/>
  <c r="D22109" i="10"/>
  <c r="C22109" i="10"/>
  <c r="B22109" i="10"/>
  <c r="D22108" i="10"/>
  <c r="C22108" i="10"/>
  <c r="B22108" i="10"/>
  <c r="D22107" i="10"/>
  <c r="C22107" i="10"/>
  <c r="B22107" i="10"/>
  <c r="D22106" i="10"/>
  <c r="C22106" i="10"/>
  <c r="B22106" i="10"/>
  <c r="D22105" i="10"/>
  <c r="C22105" i="10"/>
  <c r="B22105" i="10"/>
  <c r="D22104" i="10"/>
  <c r="C22104" i="10"/>
  <c r="B22104" i="10"/>
  <c r="D22103" i="10"/>
  <c r="C22103" i="10"/>
  <c r="B22103" i="10"/>
  <c r="D22102" i="10"/>
  <c r="C22102" i="10"/>
  <c r="B22102" i="10"/>
  <c r="D22101" i="10"/>
  <c r="C22101" i="10"/>
  <c r="B22101" i="10"/>
  <c r="D22100" i="10"/>
  <c r="C22100" i="10"/>
  <c r="B22100" i="10"/>
  <c r="D22099" i="10"/>
  <c r="C22099" i="10"/>
  <c r="B22099" i="10"/>
  <c r="D22098" i="10"/>
  <c r="C22098" i="10"/>
  <c r="B22098" i="10"/>
  <c r="D22097" i="10"/>
  <c r="C22097" i="10"/>
  <c r="B22097" i="10"/>
  <c r="D22096" i="10"/>
  <c r="C22096" i="10"/>
  <c r="B22096" i="10"/>
  <c r="D22095" i="10"/>
  <c r="C22095" i="10"/>
  <c r="B22095" i="10"/>
  <c r="D22094" i="10"/>
  <c r="C22094" i="10"/>
  <c r="B22094" i="10"/>
  <c r="D22093" i="10"/>
  <c r="C22093" i="10"/>
  <c r="B22093" i="10"/>
  <c r="D22092" i="10"/>
  <c r="C22092" i="10"/>
  <c r="B22092" i="10"/>
  <c r="D22091" i="10"/>
  <c r="C22091" i="10"/>
  <c r="B22091" i="10"/>
  <c r="D22090" i="10"/>
  <c r="C22090" i="10"/>
  <c r="B22090" i="10"/>
  <c r="D22089" i="10"/>
  <c r="C22089" i="10"/>
  <c r="B22089" i="10"/>
  <c r="D22088" i="10"/>
  <c r="C22088" i="10"/>
  <c r="B22088" i="10"/>
  <c r="D22087" i="10"/>
  <c r="C22087" i="10"/>
  <c r="B22087" i="10"/>
  <c r="D22086" i="10"/>
  <c r="C22086" i="10"/>
  <c r="B22086" i="10"/>
  <c r="D22085" i="10"/>
  <c r="C22085" i="10"/>
  <c r="B22085" i="10"/>
  <c r="D22084" i="10"/>
  <c r="C22084" i="10"/>
  <c r="B22084" i="10"/>
  <c r="D22083" i="10"/>
  <c r="C22083" i="10"/>
  <c r="B22083" i="10"/>
  <c r="D22082" i="10"/>
  <c r="C22082" i="10"/>
  <c r="B22082" i="10"/>
  <c r="D22081" i="10"/>
  <c r="C22081" i="10"/>
  <c r="B22081" i="10"/>
  <c r="D22080" i="10"/>
  <c r="C22080" i="10"/>
  <c r="B22080" i="10"/>
  <c r="D22079" i="10"/>
  <c r="C22079" i="10"/>
  <c r="B22079" i="10"/>
  <c r="D22078" i="10"/>
  <c r="C22078" i="10"/>
  <c r="B22078" i="10"/>
  <c r="D22077" i="10"/>
  <c r="C22077" i="10"/>
  <c r="B22077" i="10"/>
  <c r="D22076" i="10"/>
  <c r="C22076" i="10"/>
  <c r="B22076" i="10"/>
  <c r="D22075" i="10"/>
  <c r="C22075" i="10"/>
  <c r="B22075" i="10"/>
  <c r="D22074" i="10"/>
  <c r="C22074" i="10"/>
  <c r="B22074" i="10"/>
  <c r="D22073" i="10"/>
  <c r="C22073" i="10"/>
  <c r="B22073" i="10"/>
  <c r="D22072" i="10"/>
  <c r="C22072" i="10"/>
  <c r="B22072" i="10"/>
  <c r="D22071" i="10"/>
  <c r="C22071" i="10"/>
  <c r="B22071" i="10"/>
  <c r="D22070" i="10"/>
  <c r="C22070" i="10"/>
  <c r="B22070" i="10"/>
  <c r="D22069" i="10"/>
  <c r="C22069" i="10"/>
  <c r="B22069" i="10"/>
  <c r="D22068" i="10"/>
  <c r="C22068" i="10"/>
  <c r="B22068" i="10"/>
  <c r="D22067" i="10"/>
  <c r="C22067" i="10"/>
  <c r="B22067" i="10"/>
  <c r="D22066" i="10"/>
  <c r="C22066" i="10"/>
  <c r="B22066" i="10"/>
  <c r="D22065" i="10"/>
  <c r="C22065" i="10"/>
  <c r="B22065" i="10"/>
  <c r="D22064" i="10"/>
  <c r="C22064" i="10"/>
  <c r="B22064" i="10"/>
  <c r="D22063" i="10"/>
  <c r="C22063" i="10"/>
  <c r="B22063" i="10"/>
  <c r="D22062" i="10"/>
  <c r="C22062" i="10"/>
  <c r="B22062" i="10"/>
  <c r="D22061" i="10"/>
  <c r="C22061" i="10"/>
  <c r="B22061" i="10"/>
  <c r="D22060" i="10"/>
  <c r="C22060" i="10"/>
  <c r="B22060" i="10"/>
  <c r="D22059" i="10"/>
  <c r="C22059" i="10"/>
  <c r="B22059" i="10"/>
  <c r="D22058" i="10"/>
  <c r="C22058" i="10"/>
  <c r="B22058" i="10"/>
  <c r="D22057" i="10"/>
  <c r="C22057" i="10"/>
  <c r="B22057" i="10"/>
  <c r="D22056" i="10"/>
  <c r="C22056" i="10"/>
  <c r="B22056" i="10"/>
  <c r="D22055" i="10"/>
  <c r="C22055" i="10"/>
  <c r="B22055" i="10"/>
  <c r="D22054" i="10"/>
  <c r="C22054" i="10"/>
  <c r="B22054" i="10"/>
  <c r="D22053" i="10"/>
  <c r="C22053" i="10"/>
  <c r="B22053" i="10"/>
  <c r="D22052" i="10"/>
  <c r="C22052" i="10"/>
  <c r="B22052" i="10"/>
  <c r="D22051" i="10"/>
  <c r="C22051" i="10"/>
  <c r="B22051" i="10"/>
  <c r="D22050" i="10"/>
  <c r="C22050" i="10"/>
  <c r="B22050" i="10"/>
  <c r="D22049" i="10"/>
  <c r="C22049" i="10"/>
  <c r="B22049" i="10"/>
  <c r="D22048" i="10"/>
  <c r="C22048" i="10"/>
  <c r="B22048" i="10"/>
  <c r="D22047" i="10"/>
  <c r="C22047" i="10"/>
  <c r="B22047" i="10"/>
  <c r="D22046" i="10"/>
  <c r="C22046" i="10"/>
  <c r="B22046" i="10"/>
  <c r="D22045" i="10"/>
  <c r="C22045" i="10"/>
  <c r="B22045" i="10"/>
  <c r="D22044" i="10"/>
  <c r="C22044" i="10"/>
  <c r="B22044" i="10"/>
  <c r="D22043" i="10"/>
  <c r="C22043" i="10"/>
  <c r="B22043" i="10"/>
  <c r="D22042" i="10"/>
  <c r="C22042" i="10"/>
  <c r="B22042" i="10"/>
  <c r="D22041" i="10"/>
  <c r="C22041" i="10"/>
  <c r="B22041" i="10"/>
  <c r="D22040" i="10"/>
  <c r="C22040" i="10"/>
  <c r="B22040" i="10"/>
  <c r="D22039" i="10"/>
  <c r="C22039" i="10"/>
  <c r="B22039" i="10"/>
  <c r="D22038" i="10"/>
  <c r="C22038" i="10"/>
  <c r="B22038" i="10"/>
  <c r="D22037" i="10"/>
  <c r="C22037" i="10"/>
  <c r="B22037" i="10"/>
  <c r="D22036" i="10"/>
  <c r="C22036" i="10"/>
  <c r="B22036" i="10"/>
  <c r="D22035" i="10"/>
  <c r="C22035" i="10"/>
  <c r="B22035" i="10"/>
  <c r="D22034" i="10"/>
  <c r="C22034" i="10"/>
  <c r="B22034" i="10"/>
  <c r="D22033" i="10"/>
  <c r="C22033" i="10"/>
  <c r="B22033" i="10"/>
  <c r="D22032" i="10"/>
  <c r="C22032" i="10"/>
  <c r="B22032" i="10"/>
  <c r="D22031" i="10"/>
  <c r="C22031" i="10"/>
  <c r="B22031" i="10"/>
  <c r="D22030" i="10"/>
  <c r="C22030" i="10"/>
  <c r="B22030" i="10"/>
  <c r="D22029" i="10"/>
  <c r="C22029" i="10"/>
  <c r="B22029" i="10"/>
  <c r="D22028" i="10"/>
  <c r="C22028" i="10"/>
  <c r="B22028" i="10"/>
  <c r="D22027" i="10"/>
  <c r="C22027" i="10"/>
  <c r="B22027" i="10"/>
  <c r="D22026" i="10"/>
  <c r="C22026" i="10"/>
  <c r="B22026" i="10"/>
  <c r="D22025" i="10"/>
  <c r="C22025" i="10"/>
  <c r="B22025" i="10"/>
  <c r="D22024" i="10"/>
  <c r="C22024" i="10"/>
  <c r="B22024" i="10"/>
  <c r="D22023" i="10"/>
  <c r="C22023" i="10"/>
  <c r="B22023" i="10"/>
  <c r="D22022" i="10"/>
  <c r="C22022" i="10"/>
  <c r="B22022" i="10"/>
  <c r="D22021" i="10"/>
  <c r="C22021" i="10"/>
  <c r="B22021" i="10"/>
  <c r="D22020" i="10"/>
  <c r="C22020" i="10"/>
  <c r="B22020" i="10"/>
  <c r="D22019" i="10"/>
  <c r="C22019" i="10"/>
  <c r="B22019" i="10"/>
  <c r="D22018" i="10"/>
  <c r="C22018" i="10"/>
  <c r="B22018" i="10"/>
  <c r="D22017" i="10"/>
  <c r="C22017" i="10"/>
  <c r="B22017" i="10"/>
  <c r="D22016" i="10"/>
  <c r="C22016" i="10"/>
  <c r="B22016" i="10"/>
  <c r="D22015" i="10"/>
  <c r="C22015" i="10"/>
  <c r="B22015" i="10"/>
  <c r="D22014" i="10"/>
  <c r="C22014" i="10"/>
  <c r="B22014" i="10"/>
  <c r="D22013" i="10"/>
  <c r="C22013" i="10"/>
  <c r="B22013" i="10"/>
  <c r="D22012" i="10"/>
  <c r="C22012" i="10"/>
  <c r="B22012" i="10"/>
  <c r="D22011" i="10"/>
  <c r="C22011" i="10"/>
  <c r="B22011" i="10"/>
  <c r="D22010" i="10"/>
  <c r="C22010" i="10"/>
  <c r="B22010" i="10"/>
  <c r="D22009" i="10"/>
  <c r="C22009" i="10"/>
  <c r="B22009" i="10"/>
  <c r="D22008" i="10"/>
  <c r="C22008" i="10"/>
  <c r="B22008" i="10"/>
  <c r="D22007" i="10"/>
  <c r="C22007" i="10"/>
  <c r="B22007" i="10"/>
  <c r="D22006" i="10"/>
  <c r="C22006" i="10"/>
  <c r="B22006" i="10"/>
  <c r="D22005" i="10"/>
  <c r="C22005" i="10"/>
  <c r="B22005" i="10"/>
  <c r="D22004" i="10"/>
  <c r="C22004" i="10"/>
  <c r="B22004" i="10"/>
  <c r="D22003" i="10"/>
  <c r="C22003" i="10"/>
  <c r="B22003" i="10"/>
  <c r="D22002" i="10"/>
  <c r="C22002" i="10"/>
  <c r="B22002" i="10"/>
  <c r="D22001" i="10"/>
  <c r="C22001" i="10"/>
  <c r="B22001" i="10"/>
  <c r="D22000" i="10"/>
  <c r="C22000" i="10"/>
  <c r="B22000" i="10"/>
  <c r="D21999" i="10"/>
  <c r="C21999" i="10"/>
  <c r="B21999" i="10"/>
  <c r="D21998" i="10"/>
  <c r="C21998" i="10"/>
  <c r="B21998" i="10"/>
  <c r="D21997" i="10"/>
  <c r="C21997" i="10"/>
  <c r="B21997" i="10"/>
  <c r="D21996" i="10"/>
  <c r="C21996" i="10"/>
  <c r="B21996" i="10"/>
  <c r="D21995" i="10"/>
  <c r="C21995" i="10"/>
  <c r="B21995" i="10"/>
  <c r="D21994" i="10"/>
  <c r="C21994" i="10"/>
  <c r="B21994" i="10"/>
  <c r="D21993" i="10"/>
  <c r="C21993" i="10"/>
  <c r="B21993" i="10"/>
  <c r="D21992" i="10"/>
  <c r="C21992" i="10"/>
  <c r="B21992" i="10"/>
  <c r="D21991" i="10"/>
  <c r="C21991" i="10"/>
  <c r="B21991" i="10"/>
  <c r="D21990" i="10"/>
  <c r="C21990" i="10"/>
  <c r="B21990" i="10"/>
  <c r="D21989" i="10"/>
  <c r="C21989" i="10"/>
  <c r="B21989" i="10"/>
  <c r="D21988" i="10"/>
  <c r="C21988" i="10"/>
  <c r="B21988" i="10"/>
  <c r="D21987" i="10"/>
  <c r="C21987" i="10"/>
  <c r="B21987" i="10"/>
  <c r="D21986" i="10"/>
  <c r="C21986" i="10"/>
  <c r="B21986" i="10"/>
  <c r="D21985" i="10"/>
  <c r="C21985" i="10"/>
  <c r="B21985" i="10"/>
  <c r="D21984" i="10"/>
  <c r="C21984" i="10"/>
  <c r="B21984" i="10"/>
  <c r="D21983" i="10"/>
  <c r="C21983" i="10"/>
  <c r="B21983" i="10"/>
  <c r="D21982" i="10"/>
  <c r="C21982" i="10"/>
  <c r="B21982" i="10"/>
  <c r="D21981" i="10"/>
  <c r="C21981" i="10"/>
  <c r="B21981" i="10"/>
  <c r="D21980" i="10"/>
  <c r="C21980" i="10"/>
  <c r="B21980" i="10"/>
  <c r="D21979" i="10"/>
  <c r="C21979" i="10"/>
  <c r="B21979" i="10"/>
  <c r="D21978" i="10"/>
  <c r="C21978" i="10"/>
  <c r="B21978" i="10"/>
  <c r="D21977" i="10"/>
  <c r="C21977" i="10"/>
  <c r="B21977" i="10"/>
  <c r="D21976" i="10"/>
  <c r="C21976" i="10"/>
  <c r="B21976" i="10"/>
  <c r="D21975" i="10"/>
  <c r="C21975" i="10"/>
  <c r="B21975" i="10"/>
  <c r="D21974" i="10"/>
  <c r="C21974" i="10"/>
  <c r="B21974" i="10"/>
  <c r="D21973" i="10"/>
  <c r="C21973" i="10"/>
  <c r="B21973" i="10"/>
  <c r="D21972" i="10"/>
  <c r="C21972" i="10"/>
  <c r="B21972" i="10"/>
  <c r="D21971" i="10"/>
  <c r="C21971" i="10"/>
  <c r="B21971" i="10"/>
  <c r="D21970" i="10"/>
  <c r="C21970" i="10"/>
  <c r="B21970" i="10"/>
  <c r="D21969" i="10"/>
  <c r="C21969" i="10"/>
  <c r="B21969" i="10"/>
  <c r="D21968" i="10"/>
  <c r="C21968" i="10"/>
  <c r="B21968" i="10"/>
  <c r="D21967" i="10"/>
  <c r="C21967" i="10"/>
  <c r="B21967" i="10"/>
  <c r="D21966" i="10"/>
  <c r="C21966" i="10"/>
  <c r="B21966" i="10"/>
  <c r="D21965" i="10"/>
  <c r="C21965" i="10"/>
  <c r="B21965" i="10"/>
  <c r="D21964" i="10"/>
  <c r="C21964" i="10"/>
  <c r="B21964" i="10"/>
  <c r="D21963" i="10"/>
  <c r="C21963" i="10"/>
  <c r="B21963" i="10"/>
  <c r="D21962" i="10"/>
  <c r="C21962" i="10"/>
  <c r="B21962" i="10"/>
  <c r="D21961" i="10"/>
  <c r="C21961" i="10"/>
  <c r="B21961" i="10"/>
  <c r="D21960" i="10"/>
  <c r="C21960" i="10"/>
  <c r="B21960" i="10"/>
  <c r="D21959" i="10"/>
  <c r="C21959" i="10"/>
  <c r="B21959" i="10"/>
  <c r="D21958" i="10"/>
  <c r="C21958" i="10"/>
  <c r="B21958" i="10"/>
  <c r="D21957" i="10"/>
  <c r="C21957" i="10"/>
  <c r="B21957" i="10"/>
  <c r="D21956" i="10"/>
  <c r="C21956" i="10"/>
  <c r="B21956" i="10"/>
  <c r="D21955" i="10"/>
  <c r="C21955" i="10"/>
  <c r="B21955" i="10"/>
  <c r="D21954" i="10"/>
  <c r="C21954" i="10"/>
  <c r="B21954" i="10"/>
  <c r="D21953" i="10"/>
  <c r="C21953" i="10"/>
  <c r="B21953" i="10"/>
  <c r="D21952" i="10"/>
  <c r="C21952" i="10"/>
  <c r="B21952" i="10"/>
  <c r="D21951" i="10"/>
  <c r="C21951" i="10"/>
  <c r="B21951" i="10"/>
  <c r="D21950" i="10"/>
  <c r="C21950" i="10"/>
  <c r="B21950" i="10"/>
  <c r="D21949" i="10"/>
  <c r="C21949" i="10"/>
  <c r="B21949" i="10"/>
  <c r="D21948" i="10"/>
  <c r="C21948" i="10"/>
  <c r="B21948" i="10"/>
  <c r="D21947" i="10"/>
  <c r="C21947" i="10"/>
  <c r="B21947" i="10"/>
  <c r="D21946" i="10"/>
  <c r="C21946" i="10"/>
  <c r="B21946" i="10"/>
  <c r="D21945" i="10"/>
  <c r="C21945" i="10"/>
  <c r="B21945" i="10"/>
  <c r="D21944" i="10"/>
  <c r="C21944" i="10"/>
  <c r="B21944" i="10"/>
  <c r="D21943" i="10"/>
  <c r="C21943" i="10"/>
  <c r="B21943" i="10"/>
  <c r="D21942" i="10"/>
  <c r="C21942" i="10"/>
  <c r="B21942" i="10"/>
  <c r="D21941" i="10"/>
  <c r="C21941" i="10"/>
  <c r="B21941" i="10"/>
  <c r="D21940" i="10"/>
  <c r="C21940" i="10"/>
  <c r="B21940" i="10"/>
  <c r="D21939" i="10"/>
  <c r="C21939" i="10"/>
  <c r="B21939" i="10"/>
  <c r="D21938" i="10"/>
  <c r="C21938" i="10"/>
  <c r="B21938" i="10"/>
  <c r="D21937" i="10"/>
  <c r="C21937" i="10"/>
  <c r="B21937" i="10"/>
  <c r="D21936" i="10"/>
  <c r="C21936" i="10"/>
  <c r="B21936" i="10"/>
  <c r="D21935" i="10"/>
  <c r="C21935" i="10"/>
  <c r="B21935" i="10"/>
  <c r="D21934" i="10"/>
  <c r="C21934" i="10"/>
  <c r="B21934" i="10"/>
  <c r="D21933" i="10"/>
  <c r="C21933" i="10"/>
  <c r="B21933" i="10"/>
  <c r="D21932" i="10"/>
  <c r="C21932" i="10"/>
  <c r="B21932" i="10"/>
  <c r="D21931" i="10"/>
  <c r="C21931" i="10"/>
  <c r="B21931" i="10"/>
  <c r="D21930" i="10"/>
  <c r="C21930" i="10"/>
  <c r="B21930" i="10"/>
  <c r="D21929" i="10"/>
  <c r="C21929" i="10"/>
  <c r="B21929" i="10"/>
  <c r="D21928" i="10"/>
  <c r="C21928" i="10"/>
  <c r="B21928" i="10"/>
  <c r="D21927" i="10"/>
  <c r="C21927" i="10"/>
  <c r="B21927" i="10"/>
  <c r="D21926" i="10"/>
  <c r="C21926" i="10"/>
  <c r="B21926" i="10"/>
  <c r="D21925" i="10"/>
  <c r="C21925" i="10"/>
  <c r="B21925" i="10"/>
  <c r="D21924" i="10"/>
  <c r="C21924" i="10"/>
  <c r="B21924" i="10"/>
  <c r="D21923" i="10"/>
  <c r="C21923" i="10"/>
  <c r="B21923" i="10"/>
  <c r="D21922" i="10"/>
  <c r="C21922" i="10"/>
  <c r="B21922" i="10"/>
  <c r="D21921" i="10"/>
  <c r="C21921" i="10"/>
  <c r="B21921" i="10"/>
  <c r="D21920" i="10"/>
  <c r="C21920" i="10"/>
  <c r="B21920" i="10"/>
  <c r="D21919" i="10"/>
  <c r="C21919" i="10"/>
  <c r="B21919" i="10"/>
  <c r="D21918" i="10"/>
  <c r="C21918" i="10"/>
  <c r="B21918" i="10"/>
  <c r="D21917" i="10"/>
  <c r="C21917" i="10"/>
  <c r="B21917" i="10"/>
  <c r="D21916" i="10"/>
  <c r="C21916" i="10"/>
  <c r="B21916" i="10"/>
  <c r="D21915" i="10"/>
  <c r="C21915" i="10"/>
  <c r="B21915" i="10"/>
  <c r="D21914" i="10"/>
  <c r="C21914" i="10"/>
  <c r="B21914" i="10"/>
  <c r="D21913" i="10"/>
  <c r="C21913" i="10"/>
  <c r="B21913" i="10"/>
  <c r="D21912" i="10"/>
  <c r="C21912" i="10"/>
  <c r="B21912" i="10"/>
  <c r="D21911" i="10"/>
  <c r="C21911" i="10"/>
  <c r="B21911" i="10"/>
  <c r="D21910" i="10"/>
  <c r="C21910" i="10"/>
  <c r="B21910" i="10"/>
  <c r="D21909" i="10"/>
  <c r="C21909" i="10"/>
  <c r="B21909" i="10"/>
  <c r="D21908" i="10"/>
  <c r="C21908" i="10"/>
  <c r="B21908" i="10"/>
  <c r="D21907" i="10"/>
  <c r="C21907" i="10"/>
  <c r="B21907" i="10"/>
  <c r="D21906" i="10"/>
  <c r="C21906" i="10"/>
  <c r="B21906" i="10"/>
  <c r="D21905" i="10"/>
  <c r="C21905" i="10"/>
  <c r="B21905" i="10"/>
  <c r="D21904" i="10"/>
  <c r="C21904" i="10"/>
  <c r="B21904" i="10"/>
  <c r="D21903" i="10"/>
  <c r="C21903" i="10"/>
  <c r="B21903" i="10"/>
  <c r="D21902" i="10"/>
  <c r="C21902" i="10"/>
  <c r="B21902" i="10"/>
  <c r="D21901" i="10"/>
  <c r="C21901" i="10"/>
  <c r="B21901" i="10"/>
  <c r="D21900" i="10"/>
  <c r="C21900" i="10"/>
  <c r="B21900" i="10"/>
  <c r="D21899" i="10"/>
  <c r="C21899" i="10"/>
  <c r="B21899" i="10"/>
  <c r="D21898" i="10"/>
  <c r="C21898" i="10"/>
  <c r="B21898" i="10"/>
  <c r="D21897" i="10"/>
  <c r="C21897" i="10"/>
  <c r="B21897" i="10"/>
  <c r="D21896" i="10"/>
  <c r="C21896" i="10"/>
  <c r="B21896" i="10"/>
  <c r="D21895" i="10"/>
  <c r="C21895" i="10"/>
  <c r="B21895" i="10"/>
  <c r="D21894" i="10"/>
  <c r="C21894" i="10"/>
  <c r="B21894" i="10"/>
  <c r="D21893" i="10"/>
  <c r="C21893" i="10"/>
  <c r="B21893" i="10"/>
  <c r="D21892" i="10"/>
  <c r="C21892" i="10"/>
  <c r="B21892" i="10"/>
  <c r="D21891" i="10"/>
  <c r="C21891" i="10"/>
  <c r="B21891" i="10"/>
  <c r="D21890" i="10"/>
  <c r="C21890" i="10"/>
  <c r="B21890" i="10"/>
  <c r="D21889" i="10"/>
  <c r="C21889" i="10"/>
  <c r="B21889" i="10"/>
  <c r="D21888" i="10"/>
  <c r="C21888" i="10"/>
  <c r="B21888" i="10"/>
  <c r="D21887" i="10"/>
  <c r="C21887" i="10"/>
  <c r="B21887" i="10"/>
  <c r="D21886" i="10"/>
  <c r="C21886" i="10"/>
  <c r="B21886" i="10"/>
  <c r="D21885" i="10"/>
  <c r="C21885" i="10"/>
  <c r="B21885" i="10"/>
  <c r="D21884" i="10"/>
  <c r="C21884" i="10"/>
  <c r="B21884" i="10"/>
  <c r="D21883" i="10"/>
  <c r="C21883" i="10"/>
  <c r="B21883" i="10"/>
  <c r="D21882" i="10"/>
  <c r="C21882" i="10"/>
  <c r="B21882" i="10"/>
  <c r="D21881" i="10"/>
  <c r="C21881" i="10"/>
  <c r="B21881" i="10"/>
  <c r="D21880" i="10"/>
  <c r="C21880" i="10"/>
  <c r="B21880" i="10"/>
  <c r="D21879" i="10"/>
  <c r="C21879" i="10"/>
  <c r="B21879" i="10"/>
  <c r="D21878" i="10"/>
  <c r="C21878" i="10"/>
  <c r="B21878" i="10"/>
  <c r="D21877" i="10"/>
  <c r="C21877" i="10"/>
  <c r="B21877" i="10"/>
  <c r="D21876" i="10"/>
  <c r="C21876" i="10"/>
  <c r="B21876" i="10"/>
  <c r="D21875" i="10"/>
  <c r="C21875" i="10"/>
  <c r="B21875" i="10"/>
  <c r="D21874" i="10"/>
  <c r="C21874" i="10"/>
  <c r="B21874" i="10"/>
  <c r="D21873" i="10"/>
  <c r="C21873" i="10"/>
  <c r="B21873" i="10"/>
  <c r="D21872" i="10"/>
  <c r="C21872" i="10"/>
  <c r="B21872" i="10"/>
  <c r="D21871" i="10"/>
  <c r="C21871" i="10"/>
  <c r="B21871" i="10"/>
  <c r="D21870" i="10"/>
  <c r="C21870" i="10"/>
  <c r="B21870" i="10"/>
  <c r="D21869" i="10"/>
  <c r="C21869" i="10"/>
  <c r="B21869" i="10"/>
  <c r="D21868" i="10"/>
  <c r="C21868" i="10"/>
  <c r="B21868" i="10"/>
  <c r="D21867" i="10"/>
  <c r="C21867" i="10"/>
  <c r="B21867" i="10"/>
  <c r="D21866" i="10"/>
  <c r="C21866" i="10"/>
  <c r="B21866" i="10"/>
  <c r="D21865" i="10"/>
  <c r="C21865" i="10"/>
  <c r="B21865" i="10"/>
  <c r="D21864" i="10"/>
  <c r="C21864" i="10"/>
  <c r="B21864" i="10"/>
  <c r="D21863" i="10"/>
  <c r="C21863" i="10"/>
  <c r="B21863" i="10"/>
  <c r="D21862" i="10"/>
  <c r="C21862" i="10"/>
  <c r="B21862" i="10"/>
  <c r="D21861" i="10"/>
  <c r="C21861" i="10"/>
  <c r="B21861" i="10"/>
  <c r="D21860" i="10"/>
  <c r="C21860" i="10"/>
  <c r="B21860" i="10"/>
  <c r="D21859" i="10"/>
  <c r="C21859" i="10"/>
  <c r="B21859" i="10"/>
  <c r="D21858" i="10"/>
  <c r="C21858" i="10"/>
  <c r="B21858" i="10"/>
  <c r="D21857" i="10"/>
  <c r="C21857" i="10"/>
  <c r="B21857" i="10"/>
  <c r="D21856" i="10"/>
  <c r="C21856" i="10"/>
  <c r="B21856" i="10"/>
  <c r="D21855" i="10"/>
  <c r="C21855" i="10"/>
  <c r="B21855" i="10"/>
  <c r="D21854" i="10"/>
  <c r="C21854" i="10"/>
  <c r="B21854" i="10"/>
  <c r="D21853" i="10"/>
  <c r="C21853" i="10"/>
  <c r="B21853" i="10"/>
  <c r="D21852" i="10"/>
  <c r="C21852" i="10"/>
  <c r="B21852" i="10"/>
  <c r="D21851" i="10"/>
  <c r="C21851" i="10"/>
  <c r="B21851" i="10"/>
  <c r="D21850" i="10"/>
  <c r="C21850" i="10"/>
  <c r="B21850" i="10"/>
  <c r="D21849" i="10"/>
  <c r="C21849" i="10"/>
  <c r="B21849" i="10"/>
  <c r="D21848" i="10"/>
  <c r="C21848" i="10"/>
  <c r="B21848" i="10"/>
  <c r="D21847" i="10"/>
  <c r="C21847" i="10"/>
  <c r="B21847" i="10"/>
  <c r="D21846" i="10"/>
  <c r="C21846" i="10"/>
  <c r="B21846" i="10"/>
  <c r="D21845" i="10"/>
  <c r="C21845" i="10"/>
  <c r="B21845" i="10"/>
  <c r="D21844" i="10"/>
  <c r="C21844" i="10"/>
  <c r="B21844" i="10"/>
  <c r="D21843" i="10"/>
  <c r="C21843" i="10"/>
  <c r="B21843" i="10"/>
  <c r="D21842" i="10"/>
  <c r="C21842" i="10"/>
  <c r="B21842" i="10"/>
  <c r="D21841" i="10"/>
  <c r="C21841" i="10"/>
  <c r="B21841" i="10"/>
  <c r="D21840" i="10"/>
  <c r="C21840" i="10"/>
  <c r="B21840" i="10"/>
  <c r="D21839" i="10"/>
  <c r="C21839" i="10"/>
  <c r="B21839" i="10"/>
  <c r="D21838" i="10"/>
  <c r="C21838" i="10"/>
  <c r="B21838" i="10"/>
  <c r="D21837" i="10"/>
  <c r="C21837" i="10"/>
  <c r="B21837" i="10"/>
  <c r="D21836" i="10"/>
  <c r="C21836" i="10"/>
  <c r="B21836" i="10"/>
  <c r="D21835" i="10"/>
  <c r="C21835" i="10"/>
  <c r="B21835" i="10"/>
  <c r="D21834" i="10"/>
  <c r="C21834" i="10"/>
  <c r="B21834" i="10"/>
  <c r="D21833" i="10"/>
  <c r="C21833" i="10"/>
  <c r="B21833" i="10"/>
  <c r="D21832" i="10"/>
  <c r="C21832" i="10"/>
  <c r="B21832" i="10"/>
  <c r="D21831" i="10"/>
  <c r="C21831" i="10"/>
  <c r="B21831" i="10"/>
  <c r="D21830" i="10"/>
  <c r="C21830" i="10"/>
  <c r="B21830" i="10"/>
  <c r="D21829" i="10"/>
  <c r="C21829" i="10"/>
  <c r="B21829" i="10"/>
  <c r="D21828" i="10"/>
  <c r="C21828" i="10"/>
  <c r="B21828" i="10"/>
  <c r="D21827" i="10"/>
  <c r="C21827" i="10"/>
  <c r="B21827" i="10"/>
  <c r="D21826" i="10"/>
  <c r="C21826" i="10"/>
  <c r="B21826" i="10"/>
  <c r="D21825" i="10"/>
  <c r="C21825" i="10"/>
  <c r="B21825" i="10"/>
  <c r="D21824" i="10"/>
  <c r="C21824" i="10"/>
  <c r="B21824" i="10"/>
  <c r="D21823" i="10"/>
  <c r="C21823" i="10"/>
  <c r="B21823" i="10"/>
  <c r="D21822" i="10"/>
  <c r="C21822" i="10"/>
  <c r="B21822" i="10"/>
  <c r="D21821" i="10"/>
  <c r="C21821" i="10"/>
  <c r="B21821" i="10"/>
  <c r="D21820" i="10"/>
  <c r="C21820" i="10"/>
  <c r="B21820" i="10"/>
  <c r="D21819" i="10"/>
  <c r="C21819" i="10"/>
  <c r="B21819" i="10"/>
  <c r="D21818" i="10"/>
  <c r="C21818" i="10"/>
  <c r="B21818" i="10"/>
  <c r="D21817" i="10"/>
  <c r="C21817" i="10"/>
  <c r="B21817" i="10"/>
  <c r="D21816" i="10"/>
  <c r="C21816" i="10"/>
  <c r="B21816" i="10"/>
  <c r="D21815" i="10"/>
  <c r="C21815" i="10"/>
  <c r="B21815" i="10"/>
  <c r="D21814" i="10"/>
  <c r="C21814" i="10"/>
  <c r="B21814" i="10"/>
  <c r="D21813" i="10"/>
  <c r="C21813" i="10"/>
  <c r="B21813" i="10"/>
  <c r="D21812" i="10"/>
  <c r="C21812" i="10"/>
  <c r="B21812" i="10"/>
  <c r="D21811" i="10"/>
  <c r="C21811" i="10"/>
  <c r="B21811" i="10"/>
  <c r="D21810" i="10"/>
  <c r="C21810" i="10"/>
  <c r="B21810" i="10"/>
  <c r="D21809" i="10"/>
  <c r="C21809" i="10"/>
  <c r="B21809" i="10"/>
  <c r="D21808" i="10"/>
  <c r="C21808" i="10"/>
  <c r="B21808" i="10"/>
  <c r="D21807" i="10"/>
  <c r="C21807" i="10"/>
  <c r="B21807" i="10"/>
  <c r="D21806" i="10"/>
  <c r="C21806" i="10"/>
  <c r="B21806" i="10"/>
  <c r="D21805" i="10"/>
  <c r="C21805" i="10"/>
  <c r="B21805" i="10"/>
  <c r="D21804" i="10"/>
  <c r="C21804" i="10"/>
  <c r="B21804" i="10"/>
  <c r="D21803" i="10"/>
  <c r="C21803" i="10"/>
  <c r="B21803" i="10"/>
  <c r="D21802" i="10"/>
  <c r="C21802" i="10"/>
  <c r="B21802" i="10"/>
  <c r="D21801" i="10"/>
  <c r="C21801" i="10"/>
  <c r="B21801" i="10"/>
  <c r="D21800" i="10"/>
  <c r="C21800" i="10"/>
  <c r="B21800" i="10"/>
  <c r="D21799" i="10"/>
  <c r="C21799" i="10"/>
  <c r="B21799" i="10"/>
  <c r="D21798" i="10"/>
  <c r="C21798" i="10"/>
  <c r="B21798" i="10"/>
  <c r="D21797" i="10"/>
  <c r="C21797" i="10"/>
  <c r="B21797" i="10"/>
  <c r="D21796" i="10"/>
  <c r="C21796" i="10"/>
  <c r="B21796" i="10"/>
  <c r="D21795" i="10"/>
  <c r="C21795" i="10"/>
  <c r="B21795" i="10"/>
  <c r="D21794" i="10"/>
  <c r="C21794" i="10"/>
  <c r="B21794" i="10"/>
  <c r="D21793" i="10"/>
  <c r="C21793" i="10"/>
  <c r="B21793" i="10"/>
  <c r="D21792" i="10"/>
  <c r="C21792" i="10"/>
  <c r="B21792" i="10"/>
  <c r="D21791" i="10"/>
  <c r="C21791" i="10"/>
  <c r="B21791" i="10"/>
  <c r="D21790" i="10"/>
  <c r="C21790" i="10"/>
  <c r="B21790" i="10"/>
  <c r="D21789" i="10"/>
  <c r="C21789" i="10"/>
  <c r="B21789" i="10"/>
  <c r="D21788" i="10"/>
  <c r="C21788" i="10"/>
  <c r="B21788" i="10"/>
  <c r="D21787" i="10"/>
  <c r="C21787" i="10"/>
  <c r="B21787" i="10"/>
  <c r="D21786" i="10"/>
  <c r="C21786" i="10"/>
  <c r="B21786" i="10"/>
  <c r="D21785" i="10"/>
  <c r="C21785" i="10"/>
  <c r="B21785" i="10"/>
  <c r="D21784" i="10"/>
  <c r="C21784" i="10"/>
  <c r="B21784" i="10"/>
  <c r="D21783" i="10"/>
  <c r="C21783" i="10"/>
  <c r="B21783" i="10"/>
  <c r="D21782" i="10"/>
  <c r="C21782" i="10"/>
  <c r="B21782" i="10"/>
  <c r="D21781" i="10"/>
  <c r="C21781" i="10"/>
  <c r="B21781" i="10"/>
  <c r="D21780" i="10"/>
  <c r="C21780" i="10"/>
  <c r="B21780" i="10"/>
  <c r="D21779" i="10"/>
  <c r="C21779" i="10"/>
  <c r="B21779" i="10"/>
  <c r="D21778" i="10"/>
  <c r="C21778" i="10"/>
  <c r="B21778" i="10"/>
  <c r="D21777" i="10"/>
  <c r="C21777" i="10"/>
  <c r="B21777" i="10"/>
  <c r="D21776" i="10"/>
  <c r="C21776" i="10"/>
  <c r="B21776" i="10"/>
  <c r="D21775" i="10"/>
  <c r="C21775" i="10"/>
  <c r="B21775" i="10"/>
  <c r="D21774" i="10"/>
  <c r="C21774" i="10"/>
  <c r="B21774" i="10"/>
  <c r="D21773" i="10"/>
  <c r="C21773" i="10"/>
  <c r="B21773" i="10"/>
  <c r="D21772" i="10"/>
  <c r="C21772" i="10"/>
  <c r="B21772" i="10"/>
  <c r="D21771" i="10"/>
  <c r="C21771" i="10"/>
  <c r="B21771" i="10"/>
  <c r="D21770" i="10"/>
  <c r="C21770" i="10"/>
  <c r="B21770" i="10"/>
  <c r="D21769" i="10"/>
  <c r="C21769" i="10"/>
  <c r="B21769" i="10"/>
  <c r="D21768" i="10"/>
  <c r="C21768" i="10"/>
  <c r="B21768" i="10"/>
  <c r="D21767" i="10"/>
  <c r="C21767" i="10"/>
  <c r="B21767" i="10"/>
  <c r="D21766" i="10"/>
  <c r="C21766" i="10"/>
  <c r="B21766" i="10"/>
  <c r="D21765" i="10"/>
  <c r="C21765" i="10"/>
  <c r="B21765" i="10"/>
  <c r="D21764" i="10"/>
  <c r="C21764" i="10"/>
  <c r="B21764" i="10"/>
  <c r="D21763" i="10"/>
  <c r="C21763" i="10"/>
  <c r="B21763" i="10"/>
  <c r="D21762" i="10"/>
  <c r="C21762" i="10"/>
  <c r="B21762" i="10"/>
  <c r="D21761" i="10"/>
  <c r="C21761" i="10"/>
  <c r="B21761" i="10"/>
  <c r="D21760" i="10"/>
  <c r="C21760" i="10"/>
  <c r="B21760" i="10"/>
  <c r="D21759" i="10"/>
  <c r="C21759" i="10"/>
  <c r="B21759" i="10"/>
  <c r="D21758" i="10"/>
  <c r="C21758" i="10"/>
  <c r="B21758" i="10"/>
  <c r="D21757" i="10"/>
  <c r="C21757" i="10"/>
  <c r="B21757" i="10"/>
  <c r="D21756" i="10"/>
  <c r="C21756" i="10"/>
  <c r="B21756" i="10"/>
  <c r="D21755" i="10"/>
  <c r="C21755" i="10"/>
  <c r="B21755" i="10"/>
  <c r="D21754" i="10"/>
  <c r="C21754" i="10"/>
  <c r="B21754" i="10"/>
  <c r="D21753" i="10"/>
  <c r="C21753" i="10"/>
  <c r="B21753" i="10"/>
  <c r="D21752" i="10"/>
  <c r="C21752" i="10"/>
  <c r="B21752" i="10"/>
  <c r="D21751" i="10"/>
  <c r="C21751" i="10"/>
  <c r="B21751" i="10"/>
  <c r="D21750" i="10"/>
  <c r="C21750" i="10"/>
  <c r="B21750" i="10"/>
  <c r="D21749" i="10"/>
  <c r="C21749" i="10"/>
  <c r="B21749" i="10"/>
  <c r="D21748" i="10"/>
  <c r="C21748" i="10"/>
  <c r="B21748" i="10"/>
  <c r="D21747" i="10"/>
  <c r="C21747" i="10"/>
  <c r="B21747" i="10"/>
  <c r="D21746" i="10"/>
  <c r="C21746" i="10"/>
  <c r="B21746" i="10"/>
  <c r="D21745" i="10"/>
  <c r="C21745" i="10"/>
  <c r="B21745" i="10"/>
  <c r="D21744" i="10"/>
  <c r="C21744" i="10"/>
  <c r="B21744" i="10"/>
  <c r="D21743" i="10"/>
  <c r="C21743" i="10"/>
  <c r="B21743" i="10"/>
  <c r="D21742" i="10"/>
  <c r="C21742" i="10"/>
  <c r="B21742" i="10"/>
  <c r="D21741" i="10"/>
  <c r="C21741" i="10"/>
  <c r="B21741" i="10"/>
  <c r="D21740" i="10"/>
  <c r="C21740" i="10"/>
  <c r="B21740" i="10"/>
  <c r="D21739" i="10"/>
  <c r="C21739" i="10"/>
  <c r="B21739" i="10"/>
  <c r="D21738" i="10"/>
  <c r="C21738" i="10"/>
  <c r="B21738" i="10"/>
  <c r="D21737" i="10"/>
  <c r="C21737" i="10"/>
  <c r="B21737" i="10"/>
  <c r="D21736" i="10"/>
  <c r="C21736" i="10"/>
  <c r="B21736" i="10"/>
  <c r="D21735" i="10"/>
  <c r="C21735" i="10"/>
  <c r="B21735" i="10"/>
  <c r="D21734" i="10"/>
  <c r="C21734" i="10"/>
  <c r="B21734" i="10"/>
  <c r="D21733" i="10"/>
  <c r="C21733" i="10"/>
  <c r="B21733" i="10"/>
  <c r="D21732" i="10"/>
  <c r="C21732" i="10"/>
  <c r="B21732" i="10"/>
  <c r="D21731" i="10"/>
  <c r="C21731" i="10"/>
  <c r="B21731" i="10"/>
  <c r="D21730" i="10"/>
  <c r="C21730" i="10"/>
  <c r="B21730" i="10"/>
  <c r="D21729" i="10"/>
  <c r="C21729" i="10"/>
  <c r="B21729" i="10"/>
  <c r="D21728" i="10"/>
  <c r="C21728" i="10"/>
  <c r="B21728" i="10"/>
  <c r="D21727" i="10"/>
  <c r="C21727" i="10"/>
  <c r="B21727" i="10"/>
  <c r="D21726" i="10"/>
  <c r="C21726" i="10"/>
  <c r="B21726" i="10"/>
  <c r="D21725" i="10"/>
  <c r="C21725" i="10"/>
  <c r="B21725" i="10"/>
  <c r="D21724" i="10"/>
  <c r="C21724" i="10"/>
  <c r="B21724" i="10"/>
  <c r="D21723" i="10"/>
  <c r="C21723" i="10"/>
  <c r="B21723" i="10"/>
  <c r="D21722" i="10"/>
  <c r="C21722" i="10"/>
  <c r="B21722" i="10"/>
  <c r="D21721" i="10"/>
  <c r="C21721" i="10"/>
  <c r="B21721" i="10"/>
  <c r="D21720" i="10"/>
  <c r="C21720" i="10"/>
  <c r="B21720" i="10"/>
  <c r="D21719" i="10"/>
  <c r="C21719" i="10"/>
  <c r="B21719" i="10"/>
  <c r="D21718" i="10"/>
  <c r="C21718" i="10"/>
  <c r="B21718" i="10"/>
  <c r="D21717" i="10"/>
  <c r="C21717" i="10"/>
  <c r="B21717" i="10"/>
  <c r="D21716" i="10"/>
  <c r="C21716" i="10"/>
  <c r="B21716" i="10"/>
  <c r="D21715" i="10"/>
  <c r="C21715" i="10"/>
  <c r="B21715" i="10"/>
  <c r="D21714" i="10"/>
  <c r="C21714" i="10"/>
  <c r="B21714" i="10"/>
  <c r="D21713" i="10"/>
  <c r="C21713" i="10"/>
  <c r="B21713" i="10"/>
  <c r="D21712" i="10"/>
  <c r="C21712" i="10"/>
  <c r="B21712" i="10"/>
  <c r="D21711" i="10"/>
  <c r="C21711" i="10"/>
  <c r="B21711" i="10"/>
  <c r="D21710" i="10"/>
  <c r="C21710" i="10"/>
  <c r="B21710" i="10"/>
  <c r="D21709" i="10"/>
  <c r="C21709" i="10"/>
  <c r="B21709" i="10"/>
  <c r="D21708" i="10"/>
  <c r="C21708" i="10"/>
  <c r="B21708" i="10"/>
  <c r="D21707" i="10"/>
  <c r="C21707" i="10"/>
  <c r="B21707" i="10"/>
  <c r="D21706" i="10"/>
  <c r="C21706" i="10"/>
  <c r="B21706" i="10"/>
  <c r="D21705" i="10"/>
  <c r="C21705" i="10"/>
  <c r="B21705" i="10"/>
  <c r="D21704" i="10"/>
  <c r="C21704" i="10"/>
  <c r="B21704" i="10"/>
  <c r="D21703" i="10"/>
  <c r="C21703" i="10"/>
  <c r="B21703" i="10"/>
  <c r="D21702" i="10"/>
  <c r="C21702" i="10"/>
  <c r="B21702" i="10"/>
  <c r="D21701" i="10"/>
  <c r="C21701" i="10"/>
  <c r="B21701" i="10"/>
  <c r="D21700" i="10"/>
  <c r="C21700" i="10"/>
  <c r="B21700" i="10"/>
  <c r="D21699" i="10"/>
  <c r="C21699" i="10"/>
  <c r="B21699" i="10"/>
  <c r="D21698" i="10"/>
  <c r="C21698" i="10"/>
  <c r="B21698" i="10"/>
  <c r="D21697" i="10"/>
  <c r="C21697" i="10"/>
  <c r="B21697" i="10"/>
  <c r="D21696" i="10"/>
  <c r="C21696" i="10"/>
  <c r="B21696" i="10"/>
  <c r="D21695" i="10"/>
  <c r="C21695" i="10"/>
  <c r="B21695" i="10"/>
  <c r="D21694" i="10"/>
  <c r="C21694" i="10"/>
  <c r="B21694" i="10"/>
  <c r="D21693" i="10"/>
  <c r="C21693" i="10"/>
  <c r="B21693" i="10"/>
  <c r="D21692" i="10"/>
  <c r="C21692" i="10"/>
  <c r="B21692" i="10"/>
  <c r="D21691" i="10"/>
  <c r="C21691" i="10"/>
  <c r="B21691" i="10"/>
  <c r="D21690" i="10"/>
  <c r="C21690" i="10"/>
  <c r="B21690" i="10"/>
  <c r="D21689" i="10"/>
  <c r="C21689" i="10"/>
  <c r="B21689" i="10"/>
  <c r="D21688" i="10"/>
  <c r="C21688" i="10"/>
  <c r="B21688" i="10"/>
  <c r="D21687" i="10"/>
  <c r="C21687" i="10"/>
  <c r="B21687" i="10"/>
  <c r="D21686" i="10"/>
  <c r="C21686" i="10"/>
  <c r="B21686" i="10"/>
  <c r="D21685" i="10"/>
  <c r="C21685" i="10"/>
  <c r="B21685" i="10"/>
  <c r="D21684" i="10"/>
  <c r="C21684" i="10"/>
  <c r="B21684" i="10"/>
  <c r="D21683" i="10"/>
  <c r="C21683" i="10"/>
  <c r="B21683" i="10"/>
  <c r="D21682" i="10"/>
  <c r="C21682" i="10"/>
  <c r="B21682" i="10"/>
  <c r="D21681" i="10"/>
  <c r="C21681" i="10"/>
  <c r="B21681" i="10"/>
  <c r="D21680" i="10"/>
  <c r="C21680" i="10"/>
  <c r="B21680" i="10"/>
  <c r="D21679" i="10"/>
  <c r="C21679" i="10"/>
  <c r="B21679" i="10"/>
  <c r="D21678" i="10"/>
  <c r="C21678" i="10"/>
  <c r="B21678" i="10"/>
  <c r="D21677" i="10"/>
  <c r="C21677" i="10"/>
  <c r="B21677" i="10"/>
  <c r="D21676" i="10"/>
  <c r="C21676" i="10"/>
  <c r="B21676" i="10"/>
  <c r="D21675" i="10"/>
  <c r="C21675" i="10"/>
  <c r="B21675" i="10"/>
  <c r="D21674" i="10"/>
  <c r="C21674" i="10"/>
  <c r="B21674" i="10"/>
  <c r="D21673" i="10"/>
  <c r="C21673" i="10"/>
  <c r="B21673" i="10"/>
  <c r="D21672" i="10"/>
  <c r="C21672" i="10"/>
  <c r="B21672" i="10"/>
  <c r="D21671" i="10"/>
  <c r="C21671" i="10"/>
  <c r="B21671" i="10"/>
  <c r="D21670" i="10"/>
  <c r="C21670" i="10"/>
  <c r="B21670" i="10"/>
  <c r="D21669" i="10"/>
  <c r="C21669" i="10"/>
  <c r="B21669" i="10"/>
  <c r="D21668" i="10"/>
  <c r="C21668" i="10"/>
  <c r="B21668" i="10"/>
  <c r="D21667" i="10"/>
  <c r="C21667" i="10"/>
  <c r="B21667" i="10"/>
  <c r="D21666" i="10"/>
  <c r="C21666" i="10"/>
  <c r="B21666" i="10"/>
  <c r="D21665" i="10"/>
  <c r="C21665" i="10"/>
  <c r="B21665" i="10"/>
  <c r="D21664" i="10"/>
  <c r="C21664" i="10"/>
  <c r="B21664" i="10"/>
  <c r="D21663" i="10"/>
  <c r="C21663" i="10"/>
  <c r="B21663" i="10"/>
  <c r="D21662" i="10"/>
  <c r="C21662" i="10"/>
  <c r="B21662" i="10"/>
  <c r="D21661" i="10"/>
  <c r="C21661" i="10"/>
  <c r="B21661" i="10"/>
  <c r="D21660" i="10"/>
  <c r="C21660" i="10"/>
  <c r="B21660" i="10"/>
  <c r="D21659" i="10"/>
  <c r="C21659" i="10"/>
  <c r="B21659" i="10"/>
  <c r="D21658" i="10"/>
  <c r="C21658" i="10"/>
  <c r="B21658" i="10"/>
  <c r="D21657" i="10"/>
  <c r="C21657" i="10"/>
  <c r="B21657" i="10"/>
  <c r="D21656" i="10"/>
  <c r="C21656" i="10"/>
  <c r="B21656" i="10"/>
  <c r="D21655" i="10"/>
  <c r="C21655" i="10"/>
  <c r="B21655" i="10"/>
  <c r="D21654" i="10"/>
  <c r="C21654" i="10"/>
  <c r="B21654" i="10"/>
  <c r="D21653" i="10"/>
  <c r="C21653" i="10"/>
  <c r="B21653" i="10"/>
  <c r="D21652" i="10"/>
  <c r="C21652" i="10"/>
  <c r="B21652" i="10"/>
  <c r="D21651" i="10"/>
  <c r="C21651" i="10"/>
  <c r="B21651" i="10"/>
  <c r="D21650" i="10"/>
  <c r="C21650" i="10"/>
  <c r="B21650" i="10"/>
  <c r="D21649" i="10"/>
  <c r="C21649" i="10"/>
  <c r="B21649" i="10"/>
  <c r="D21648" i="10"/>
  <c r="C21648" i="10"/>
  <c r="B21648" i="10"/>
  <c r="D21647" i="10"/>
  <c r="C21647" i="10"/>
  <c r="B21647" i="10"/>
  <c r="D21646" i="10"/>
  <c r="C21646" i="10"/>
  <c r="B21646" i="10"/>
  <c r="D21645" i="10"/>
  <c r="C21645" i="10"/>
  <c r="B21645" i="10"/>
  <c r="D21644" i="10"/>
  <c r="C21644" i="10"/>
  <c r="B21644" i="10"/>
  <c r="D21643" i="10"/>
  <c r="C21643" i="10"/>
  <c r="B21643" i="10"/>
  <c r="D21642" i="10"/>
  <c r="C21642" i="10"/>
  <c r="B21642" i="10"/>
  <c r="D21641" i="10"/>
  <c r="C21641" i="10"/>
  <c r="B21641" i="10"/>
  <c r="D21640" i="10"/>
  <c r="C21640" i="10"/>
  <c r="B21640" i="10"/>
  <c r="D21639" i="10"/>
  <c r="C21639" i="10"/>
  <c r="B21639" i="10"/>
  <c r="D21638" i="10"/>
  <c r="C21638" i="10"/>
  <c r="B21638" i="10"/>
  <c r="D21637" i="10"/>
  <c r="C21637" i="10"/>
  <c r="B21637" i="10"/>
  <c r="D21636" i="10"/>
  <c r="C21636" i="10"/>
  <c r="B21636" i="10"/>
  <c r="D21635" i="10"/>
  <c r="C21635" i="10"/>
  <c r="B21635" i="10"/>
  <c r="D21634" i="10"/>
  <c r="C21634" i="10"/>
  <c r="B21634" i="10"/>
  <c r="D21633" i="10"/>
  <c r="C21633" i="10"/>
  <c r="B21633" i="10"/>
  <c r="D21632" i="10"/>
  <c r="C21632" i="10"/>
  <c r="B21632" i="10"/>
  <c r="D21631" i="10"/>
  <c r="C21631" i="10"/>
  <c r="B21631" i="10"/>
  <c r="D21630" i="10"/>
  <c r="C21630" i="10"/>
  <c r="B21630" i="10"/>
  <c r="D21629" i="10"/>
  <c r="C21629" i="10"/>
  <c r="B21629" i="10"/>
  <c r="D21628" i="10"/>
  <c r="C21628" i="10"/>
  <c r="B21628" i="10"/>
  <c r="D21627" i="10"/>
  <c r="C21627" i="10"/>
  <c r="B21627" i="10"/>
  <c r="D21626" i="10"/>
  <c r="C21626" i="10"/>
  <c r="B21626" i="10"/>
  <c r="D21625" i="10"/>
  <c r="C21625" i="10"/>
  <c r="B21625" i="10"/>
  <c r="D21624" i="10"/>
  <c r="C21624" i="10"/>
  <c r="B21624" i="10"/>
  <c r="D21623" i="10"/>
  <c r="C21623" i="10"/>
  <c r="B21623" i="10"/>
  <c r="D21622" i="10"/>
  <c r="C21622" i="10"/>
  <c r="B21622" i="10"/>
  <c r="D21621" i="10"/>
  <c r="C21621" i="10"/>
  <c r="B21621" i="10"/>
  <c r="D21620" i="10"/>
  <c r="C21620" i="10"/>
  <c r="B21620" i="10"/>
  <c r="D21619" i="10"/>
  <c r="C21619" i="10"/>
  <c r="B21619" i="10"/>
  <c r="D21618" i="10"/>
  <c r="C21618" i="10"/>
  <c r="B21618" i="10"/>
  <c r="D21617" i="10"/>
  <c r="C21617" i="10"/>
  <c r="B21617" i="10"/>
  <c r="D21616" i="10"/>
  <c r="C21616" i="10"/>
  <c r="B21616" i="10"/>
  <c r="D21615" i="10"/>
  <c r="C21615" i="10"/>
  <c r="B21615" i="10"/>
  <c r="D21614" i="10"/>
  <c r="C21614" i="10"/>
  <c r="B21614" i="10"/>
  <c r="D21613" i="10"/>
  <c r="C21613" i="10"/>
  <c r="B21613" i="10"/>
  <c r="D21612" i="10"/>
  <c r="C21612" i="10"/>
  <c r="B21612" i="10"/>
  <c r="D21611" i="10"/>
  <c r="C21611" i="10"/>
  <c r="B21611" i="10"/>
  <c r="D21610" i="10"/>
  <c r="C21610" i="10"/>
  <c r="B21610" i="10"/>
  <c r="D21609" i="10"/>
  <c r="C21609" i="10"/>
  <c r="B21609" i="10"/>
  <c r="D21608" i="10"/>
  <c r="C21608" i="10"/>
  <c r="B21608" i="10"/>
  <c r="D21607" i="10"/>
  <c r="C21607" i="10"/>
  <c r="B21607" i="10"/>
  <c r="D21606" i="10"/>
  <c r="C21606" i="10"/>
  <c r="B21606" i="10"/>
  <c r="D21605" i="10"/>
  <c r="C21605" i="10"/>
  <c r="B21605" i="10"/>
  <c r="D21604" i="10"/>
  <c r="C21604" i="10"/>
  <c r="B21604" i="10"/>
  <c r="D21603" i="10"/>
  <c r="C21603" i="10"/>
  <c r="B21603" i="10"/>
  <c r="D21602" i="10"/>
  <c r="C21602" i="10"/>
  <c r="B21602" i="10"/>
  <c r="D21601" i="10"/>
  <c r="C21601" i="10"/>
  <c r="B21601" i="10"/>
  <c r="D21600" i="10"/>
  <c r="C21600" i="10"/>
  <c r="B21600" i="10"/>
  <c r="D21599" i="10"/>
  <c r="C21599" i="10"/>
  <c r="B21599" i="10"/>
  <c r="D21598" i="10"/>
  <c r="C21598" i="10"/>
  <c r="B21598" i="10"/>
  <c r="D21597" i="10"/>
  <c r="C21597" i="10"/>
  <c r="B21597" i="10"/>
  <c r="D21596" i="10"/>
  <c r="C21596" i="10"/>
  <c r="B21596" i="10"/>
  <c r="D21595" i="10"/>
  <c r="C21595" i="10"/>
  <c r="B21595" i="10"/>
  <c r="D21594" i="10"/>
  <c r="C21594" i="10"/>
  <c r="B21594" i="10"/>
  <c r="D21593" i="10"/>
  <c r="C21593" i="10"/>
  <c r="B21593" i="10"/>
  <c r="D21592" i="10"/>
  <c r="C21592" i="10"/>
  <c r="B21592" i="10"/>
  <c r="D21591" i="10"/>
  <c r="C21591" i="10"/>
  <c r="B21591" i="10"/>
  <c r="D21590" i="10"/>
  <c r="C21590" i="10"/>
  <c r="B21590" i="10"/>
  <c r="D21589" i="10"/>
  <c r="C21589" i="10"/>
  <c r="B21589" i="10"/>
  <c r="D21588" i="10"/>
  <c r="C21588" i="10"/>
  <c r="B21588" i="10"/>
  <c r="D21587" i="10"/>
  <c r="C21587" i="10"/>
  <c r="B21587" i="10"/>
  <c r="D21586" i="10"/>
  <c r="C21586" i="10"/>
  <c r="B21586" i="10"/>
  <c r="D21585" i="10"/>
  <c r="C21585" i="10"/>
  <c r="B21585" i="10"/>
  <c r="D21584" i="10"/>
  <c r="C21584" i="10"/>
  <c r="B21584" i="10"/>
  <c r="D21583" i="10"/>
  <c r="C21583" i="10"/>
  <c r="B21583" i="10"/>
  <c r="D21582" i="10"/>
  <c r="C21582" i="10"/>
  <c r="B21582" i="10"/>
  <c r="D21581" i="10"/>
  <c r="C21581" i="10"/>
  <c r="B21581" i="10"/>
  <c r="D21580" i="10"/>
  <c r="C21580" i="10"/>
  <c r="B21580" i="10"/>
  <c r="D21579" i="10"/>
  <c r="C21579" i="10"/>
  <c r="B21579" i="10"/>
  <c r="D21578" i="10"/>
  <c r="C21578" i="10"/>
  <c r="B21578" i="10"/>
  <c r="D21577" i="10"/>
  <c r="C21577" i="10"/>
  <c r="B21577" i="10"/>
  <c r="D21576" i="10"/>
  <c r="C21576" i="10"/>
  <c r="B21576" i="10"/>
  <c r="D21575" i="10"/>
  <c r="C21575" i="10"/>
  <c r="B21575" i="10"/>
  <c r="D21574" i="10"/>
  <c r="C21574" i="10"/>
  <c r="B21574" i="10"/>
  <c r="D21573" i="10"/>
  <c r="C21573" i="10"/>
  <c r="B21573" i="10"/>
  <c r="D21572" i="10"/>
  <c r="C21572" i="10"/>
  <c r="B21572" i="10"/>
  <c r="D21571" i="10"/>
  <c r="C21571" i="10"/>
  <c r="B21571" i="10"/>
  <c r="D21570" i="10"/>
  <c r="C21570" i="10"/>
  <c r="B21570" i="10"/>
  <c r="D21569" i="10"/>
  <c r="C21569" i="10"/>
  <c r="B21569" i="10"/>
  <c r="D21568" i="10"/>
  <c r="C21568" i="10"/>
  <c r="B21568" i="10"/>
  <c r="D21567" i="10"/>
  <c r="C21567" i="10"/>
  <c r="B21567" i="10"/>
  <c r="D21566" i="10"/>
  <c r="C21566" i="10"/>
  <c r="B21566" i="10"/>
  <c r="D21565" i="10"/>
  <c r="C21565" i="10"/>
  <c r="B21565" i="10"/>
  <c r="D21564" i="10"/>
  <c r="C21564" i="10"/>
  <c r="B21564" i="10"/>
  <c r="D21563" i="10"/>
  <c r="C21563" i="10"/>
  <c r="B21563" i="10"/>
  <c r="D21562" i="10"/>
  <c r="C21562" i="10"/>
  <c r="B21562" i="10"/>
  <c r="D21561" i="10"/>
  <c r="C21561" i="10"/>
  <c r="B21561" i="10"/>
  <c r="D21560" i="10"/>
  <c r="C21560" i="10"/>
  <c r="B21560" i="10"/>
  <c r="D21559" i="10"/>
  <c r="C21559" i="10"/>
  <c r="B21559" i="10"/>
  <c r="D21558" i="10"/>
  <c r="C21558" i="10"/>
  <c r="B21558" i="10"/>
  <c r="D21557" i="10"/>
  <c r="C21557" i="10"/>
  <c r="B21557" i="10"/>
  <c r="D21556" i="10"/>
  <c r="C21556" i="10"/>
  <c r="B21556" i="10"/>
  <c r="D21555" i="10"/>
  <c r="C21555" i="10"/>
  <c r="B21555" i="10"/>
  <c r="D21554" i="10"/>
  <c r="C21554" i="10"/>
  <c r="B21554" i="10"/>
  <c r="D21553" i="10"/>
  <c r="C21553" i="10"/>
  <c r="B21553" i="10"/>
  <c r="D21552" i="10"/>
  <c r="C21552" i="10"/>
  <c r="B21552" i="10"/>
  <c r="D21551" i="10"/>
  <c r="C21551" i="10"/>
  <c r="B21551" i="10"/>
  <c r="D21550" i="10"/>
  <c r="C21550" i="10"/>
  <c r="B21550" i="10"/>
  <c r="D21549" i="10"/>
  <c r="C21549" i="10"/>
  <c r="B21549" i="10"/>
  <c r="D21548" i="10"/>
  <c r="C21548" i="10"/>
  <c r="B21548" i="10"/>
  <c r="D21547" i="10"/>
  <c r="C21547" i="10"/>
  <c r="B21547" i="10"/>
  <c r="D21546" i="10"/>
  <c r="C21546" i="10"/>
  <c r="B21546" i="10"/>
  <c r="D21545" i="10"/>
  <c r="C21545" i="10"/>
  <c r="B21545" i="10"/>
  <c r="D21544" i="10"/>
  <c r="C21544" i="10"/>
  <c r="B21544" i="10"/>
  <c r="D21543" i="10"/>
  <c r="C21543" i="10"/>
  <c r="B21543" i="10"/>
  <c r="D21542" i="10"/>
  <c r="C21542" i="10"/>
  <c r="B21542" i="10"/>
  <c r="D21541" i="10"/>
  <c r="C21541" i="10"/>
  <c r="B21541" i="10"/>
  <c r="D21540" i="10"/>
  <c r="C21540" i="10"/>
  <c r="B21540" i="10"/>
  <c r="D21539" i="10"/>
  <c r="C21539" i="10"/>
  <c r="B21539" i="10"/>
  <c r="D21538" i="10"/>
  <c r="C21538" i="10"/>
  <c r="B21538" i="10"/>
  <c r="D21537" i="10"/>
  <c r="C21537" i="10"/>
  <c r="B21537" i="10"/>
  <c r="D21536" i="10"/>
  <c r="C21536" i="10"/>
  <c r="B21536" i="10"/>
  <c r="D21535" i="10"/>
  <c r="C21535" i="10"/>
  <c r="B21535" i="10"/>
  <c r="D21534" i="10"/>
  <c r="C21534" i="10"/>
  <c r="B21534" i="10"/>
  <c r="D21533" i="10"/>
  <c r="C21533" i="10"/>
  <c r="B21533" i="10"/>
  <c r="D21532" i="10"/>
  <c r="C21532" i="10"/>
  <c r="B21532" i="10"/>
  <c r="D21531" i="10"/>
  <c r="C21531" i="10"/>
  <c r="B21531" i="10"/>
  <c r="D21530" i="10"/>
  <c r="C21530" i="10"/>
  <c r="B21530" i="10"/>
  <c r="D21529" i="10"/>
  <c r="C21529" i="10"/>
  <c r="B21529" i="10"/>
  <c r="D21528" i="10"/>
  <c r="C21528" i="10"/>
  <c r="B21528" i="10"/>
  <c r="D21527" i="10"/>
  <c r="C21527" i="10"/>
  <c r="B21527" i="10"/>
  <c r="D21526" i="10"/>
  <c r="C21526" i="10"/>
  <c r="B21526" i="10"/>
  <c r="D21525" i="10"/>
  <c r="C21525" i="10"/>
  <c r="B21525" i="10"/>
  <c r="D21524" i="10"/>
  <c r="C21524" i="10"/>
  <c r="B21524" i="10"/>
  <c r="D21523" i="10"/>
  <c r="C21523" i="10"/>
  <c r="B21523" i="10"/>
  <c r="D21522" i="10"/>
  <c r="C21522" i="10"/>
  <c r="B21522" i="10"/>
  <c r="D21521" i="10"/>
  <c r="C21521" i="10"/>
  <c r="B21521" i="10"/>
  <c r="D21520" i="10"/>
  <c r="C21520" i="10"/>
  <c r="B21520" i="10"/>
  <c r="D21519" i="10"/>
  <c r="C21519" i="10"/>
  <c r="B21519" i="10"/>
  <c r="D21518" i="10"/>
  <c r="C21518" i="10"/>
  <c r="B21518" i="10"/>
  <c r="D21517" i="10"/>
  <c r="C21517" i="10"/>
  <c r="B21517" i="10"/>
  <c r="D21516" i="10"/>
  <c r="C21516" i="10"/>
  <c r="B21516" i="10"/>
  <c r="D21515" i="10"/>
  <c r="C21515" i="10"/>
  <c r="B21515" i="10"/>
  <c r="D21514" i="10"/>
  <c r="C21514" i="10"/>
  <c r="B21514" i="10"/>
  <c r="D21513" i="10"/>
  <c r="C21513" i="10"/>
  <c r="B21513" i="10"/>
  <c r="D21512" i="10"/>
  <c r="C21512" i="10"/>
  <c r="B21512" i="10"/>
  <c r="D21511" i="10"/>
  <c r="C21511" i="10"/>
  <c r="B21511" i="10"/>
  <c r="D21510" i="10"/>
  <c r="C21510" i="10"/>
  <c r="B21510" i="10"/>
  <c r="D21509" i="10"/>
  <c r="C21509" i="10"/>
  <c r="B21509" i="10"/>
  <c r="D21508" i="10"/>
  <c r="C21508" i="10"/>
  <c r="B21508" i="10"/>
  <c r="D21507" i="10"/>
  <c r="C21507" i="10"/>
  <c r="B21507" i="10"/>
  <c r="D21506" i="10"/>
  <c r="C21506" i="10"/>
  <c r="B21506" i="10"/>
  <c r="D21505" i="10"/>
  <c r="C21505" i="10"/>
  <c r="B21505" i="10"/>
  <c r="D21504" i="10"/>
  <c r="C21504" i="10"/>
  <c r="B21504" i="10"/>
  <c r="D21503" i="10"/>
  <c r="C21503" i="10"/>
  <c r="B21503" i="10"/>
  <c r="D21502" i="10"/>
  <c r="C21502" i="10"/>
  <c r="B21502" i="10"/>
  <c r="D21501" i="10"/>
  <c r="C21501" i="10"/>
  <c r="B21501" i="10"/>
  <c r="D21500" i="10"/>
  <c r="C21500" i="10"/>
  <c r="B21500" i="10"/>
  <c r="D21499" i="10"/>
  <c r="C21499" i="10"/>
  <c r="B21499" i="10"/>
  <c r="D21498" i="10"/>
  <c r="C21498" i="10"/>
  <c r="B21498" i="10"/>
  <c r="D21497" i="10"/>
  <c r="C21497" i="10"/>
  <c r="B21497" i="10"/>
  <c r="D21496" i="10"/>
  <c r="C21496" i="10"/>
  <c r="B21496" i="10"/>
  <c r="D21495" i="10"/>
  <c r="C21495" i="10"/>
  <c r="B21495" i="10"/>
  <c r="D21494" i="10"/>
  <c r="C21494" i="10"/>
  <c r="B21494" i="10"/>
  <c r="D21493" i="10"/>
  <c r="C21493" i="10"/>
  <c r="B21493" i="10"/>
  <c r="D21492" i="10"/>
  <c r="C21492" i="10"/>
  <c r="B21492" i="10"/>
  <c r="D21491" i="10"/>
  <c r="C21491" i="10"/>
  <c r="B21491" i="10"/>
  <c r="D21490" i="10"/>
  <c r="C21490" i="10"/>
  <c r="B21490" i="10"/>
  <c r="D21489" i="10"/>
  <c r="C21489" i="10"/>
  <c r="B21489" i="10"/>
  <c r="D21488" i="10"/>
  <c r="C21488" i="10"/>
  <c r="B21488" i="10"/>
  <c r="D21487" i="10"/>
  <c r="C21487" i="10"/>
  <c r="B21487" i="10"/>
  <c r="D21486" i="10"/>
  <c r="C21486" i="10"/>
  <c r="B21486" i="10"/>
  <c r="D21485" i="10"/>
  <c r="C21485" i="10"/>
  <c r="B21485" i="10"/>
  <c r="D21484" i="10"/>
  <c r="C21484" i="10"/>
  <c r="B21484" i="10"/>
  <c r="D21483" i="10"/>
  <c r="C21483" i="10"/>
  <c r="B21483" i="10"/>
  <c r="D21482" i="10"/>
  <c r="C21482" i="10"/>
  <c r="B21482" i="10"/>
  <c r="D21481" i="10"/>
  <c r="C21481" i="10"/>
  <c r="B21481" i="10"/>
  <c r="D21480" i="10"/>
  <c r="C21480" i="10"/>
  <c r="B21480" i="10"/>
  <c r="D21479" i="10"/>
  <c r="C21479" i="10"/>
  <c r="B21479" i="10"/>
  <c r="D21478" i="10"/>
  <c r="C21478" i="10"/>
  <c r="B21478" i="10"/>
  <c r="D21477" i="10"/>
  <c r="C21477" i="10"/>
  <c r="B21477" i="10"/>
  <c r="D21476" i="10"/>
  <c r="C21476" i="10"/>
  <c r="B21476" i="10"/>
  <c r="D21475" i="10"/>
  <c r="C21475" i="10"/>
  <c r="B21475" i="10"/>
  <c r="D21474" i="10"/>
  <c r="C21474" i="10"/>
  <c r="B21474" i="10"/>
  <c r="D21473" i="10"/>
  <c r="C21473" i="10"/>
  <c r="B21473" i="10"/>
  <c r="D21472" i="10"/>
  <c r="C21472" i="10"/>
  <c r="B21472" i="10"/>
  <c r="D21471" i="10"/>
  <c r="C21471" i="10"/>
  <c r="B21471" i="10"/>
  <c r="D21470" i="10"/>
  <c r="C21470" i="10"/>
  <c r="B21470" i="10"/>
  <c r="D21469" i="10"/>
  <c r="C21469" i="10"/>
  <c r="B21469" i="10"/>
  <c r="D21468" i="10"/>
  <c r="C21468" i="10"/>
  <c r="B21468" i="10"/>
  <c r="D21467" i="10"/>
  <c r="C21467" i="10"/>
  <c r="B21467" i="10"/>
  <c r="D21466" i="10"/>
  <c r="C21466" i="10"/>
  <c r="B21466" i="10"/>
  <c r="D21465" i="10"/>
  <c r="C21465" i="10"/>
  <c r="B21465" i="10"/>
  <c r="D21464" i="10"/>
  <c r="C21464" i="10"/>
  <c r="B21464" i="10"/>
  <c r="D21463" i="10"/>
  <c r="C21463" i="10"/>
  <c r="B21463" i="10"/>
  <c r="D21462" i="10"/>
  <c r="C21462" i="10"/>
  <c r="B21462" i="10"/>
  <c r="D21461" i="10"/>
  <c r="C21461" i="10"/>
  <c r="B21461" i="10"/>
  <c r="D21460" i="10"/>
  <c r="C21460" i="10"/>
  <c r="B21460" i="10"/>
  <c r="D21459" i="10"/>
  <c r="C21459" i="10"/>
  <c r="B21459" i="10"/>
  <c r="D21458" i="10"/>
  <c r="C21458" i="10"/>
  <c r="B21458" i="10"/>
  <c r="D21457" i="10"/>
  <c r="C21457" i="10"/>
  <c r="B21457" i="10"/>
  <c r="D21456" i="10"/>
  <c r="C21456" i="10"/>
  <c r="B21456" i="10"/>
  <c r="D21455" i="10"/>
  <c r="C21455" i="10"/>
  <c r="B21455" i="10"/>
  <c r="D21454" i="10"/>
  <c r="C21454" i="10"/>
  <c r="B21454" i="10"/>
  <c r="D21453" i="10"/>
  <c r="C21453" i="10"/>
  <c r="B21453" i="10"/>
  <c r="D21452" i="10"/>
  <c r="C21452" i="10"/>
  <c r="B21452" i="10"/>
  <c r="D21451" i="10"/>
  <c r="C21451" i="10"/>
  <c r="B21451" i="10"/>
  <c r="D21450" i="10"/>
  <c r="C21450" i="10"/>
  <c r="B21450" i="10"/>
  <c r="D21449" i="10"/>
  <c r="C21449" i="10"/>
  <c r="B21449" i="10"/>
  <c r="D21448" i="10"/>
  <c r="C21448" i="10"/>
  <c r="B21448" i="10"/>
  <c r="D21447" i="10"/>
  <c r="C21447" i="10"/>
  <c r="B21447" i="10"/>
  <c r="D21446" i="10"/>
  <c r="C21446" i="10"/>
  <c r="B21446" i="10"/>
  <c r="D21445" i="10"/>
  <c r="C21445" i="10"/>
  <c r="B21445" i="10"/>
  <c r="D21444" i="10"/>
  <c r="C21444" i="10"/>
  <c r="B21444" i="10"/>
  <c r="D21443" i="10"/>
  <c r="C21443" i="10"/>
  <c r="B21443" i="10"/>
  <c r="D21442" i="10"/>
  <c r="C21442" i="10"/>
  <c r="B21442" i="10"/>
  <c r="D21441" i="10"/>
  <c r="C21441" i="10"/>
  <c r="B21441" i="10"/>
  <c r="D21440" i="10"/>
  <c r="C21440" i="10"/>
  <c r="B21440" i="10"/>
  <c r="D21439" i="10"/>
  <c r="C21439" i="10"/>
  <c r="B21439" i="10"/>
  <c r="D21438" i="10"/>
  <c r="C21438" i="10"/>
  <c r="B21438" i="10"/>
  <c r="D21437" i="10"/>
  <c r="C21437" i="10"/>
  <c r="B21437" i="10"/>
  <c r="D21436" i="10"/>
  <c r="C21436" i="10"/>
  <c r="B21436" i="10"/>
  <c r="D21435" i="10"/>
  <c r="C21435" i="10"/>
  <c r="B21435" i="10"/>
  <c r="D21434" i="10"/>
  <c r="C21434" i="10"/>
  <c r="B21434" i="10"/>
  <c r="D21433" i="10"/>
  <c r="C21433" i="10"/>
  <c r="B21433" i="10"/>
  <c r="D21432" i="10"/>
  <c r="C21432" i="10"/>
  <c r="B21432" i="10"/>
  <c r="D21431" i="10"/>
  <c r="C21431" i="10"/>
  <c r="B21431" i="10"/>
  <c r="D21430" i="10"/>
  <c r="C21430" i="10"/>
  <c r="B21430" i="10"/>
  <c r="D21429" i="10"/>
  <c r="C21429" i="10"/>
  <c r="B21429" i="10"/>
  <c r="D21428" i="10"/>
  <c r="C21428" i="10"/>
  <c r="B21428" i="10"/>
  <c r="D21427" i="10"/>
  <c r="C21427" i="10"/>
  <c r="B21427" i="10"/>
  <c r="D21426" i="10"/>
  <c r="C21426" i="10"/>
  <c r="B21426" i="10"/>
  <c r="D21425" i="10"/>
  <c r="C21425" i="10"/>
  <c r="B21425" i="10"/>
  <c r="D21424" i="10"/>
  <c r="C21424" i="10"/>
  <c r="B21424" i="10"/>
  <c r="D21423" i="10"/>
  <c r="C21423" i="10"/>
  <c r="B21423" i="10"/>
  <c r="D21422" i="10"/>
  <c r="C21422" i="10"/>
  <c r="B21422" i="10"/>
  <c r="D21421" i="10"/>
  <c r="C21421" i="10"/>
  <c r="B21421" i="10"/>
  <c r="D21420" i="10"/>
  <c r="C21420" i="10"/>
  <c r="B21420" i="10"/>
  <c r="D21419" i="10"/>
  <c r="C21419" i="10"/>
  <c r="B21419" i="10"/>
  <c r="D21418" i="10"/>
  <c r="C21418" i="10"/>
  <c r="B21418" i="10"/>
  <c r="D21417" i="10"/>
  <c r="C21417" i="10"/>
  <c r="B21417" i="10"/>
  <c r="D21416" i="10"/>
  <c r="C21416" i="10"/>
  <c r="B21416" i="10"/>
  <c r="D21415" i="10"/>
  <c r="C21415" i="10"/>
  <c r="B21415" i="10"/>
  <c r="D21414" i="10"/>
  <c r="C21414" i="10"/>
  <c r="B21414" i="10"/>
  <c r="D21413" i="10"/>
  <c r="C21413" i="10"/>
  <c r="B21413" i="10"/>
  <c r="D21412" i="10"/>
  <c r="C21412" i="10"/>
  <c r="B21412" i="10"/>
  <c r="D21411" i="10"/>
  <c r="C21411" i="10"/>
  <c r="B21411" i="10"/>
  <c r="D21410" i="10"/>
  <c r="C21410" i="10"/>
  <c r="B21410" i="10"/>
  <c r="D21409" i="10"/>
  <c r="C21409" i="10"/>
  <c r="B21409" i="10"/>
  <c r="D21408" i="10"/>
  <c r="C21408" i="10"/>
  <c r="B21408" i="10"/>
  <c r="D21407" i="10"/>
  <c r="C21407" i="10"/>
  <c r="B21407" i="10"/>
  <c r="D21406" i="10"/>
  <c r="C21406" i="10"/>
  <c r="B21406" i="10"/>
  <c r="D21405" i="10"/>
  <c r="C21405" i="10"/>
  <c r="B21405" i="10"/>
  <c r="D21404" i="10"/>
  <c r="C21404" i="10"/>
  <c r="B21404" i="10"/>
  <c r="D21403" i="10"/>
  <c r="C21403" i="10"/>
  <c r="B21403" i="10"/>
  <c r="D21402" i="10"/>
  <c r="C21402" i="10"/>
  <c r="B21402" i="10"/>
  <c r="D21401" i="10"/>
  <c r="C21401" i="10"/>
  <c r="B21401" i="10"/>
  <c r="D21400" i="10"/>
  <c r="C21400" i="10"/>
  <c r="B21400" i="10"/>
  <c r="D21399" i="10"/>
  <c r="C21399" i="10"/>
  <c r="B21399" i="10"/>
  <c r="D21398" i="10"/>
  <c r="C21398" i="10"/>
  <c r="B21398" i="10"/>
  <c r="D21397" i="10"/>
  <c r="C21397" i="10"/>
  <c r="B21397" i="10"/>
  <c r="D21396" i="10"/>
  <c r="C21396" i="10"/>
  <c r="B21396" i="10"/>
  <c r="D21395" i="10"/>
  <c r="C21395" i="10"/>
  <c r="B21395" i="10"/>
  <c r="D21394" i="10"/>
  <c r="C21394" i="10"/>
  <c r="B21394" i="10"/>
  <c r="D21393" i="10"/>
  <c r="C21393" i="10"/>
  <c r="B21393" i="10"/>
  <c r="D21392" i="10"/>
  <c r="C21392" i="10"/>
  <c r="B21392" i="10"/>
  <c r="D21391" i="10"/>
  <c r="C21391" i="10"/>
  <c r="B21391" i="10"/>
  <c r="D21390" i="10"/>
  <c r="C21390" i="10"/>
  <c r="B21390" i="10"/>
  <c r="D21389" i="10"/>
  <c r="C21389" i="10"/>
  <c r="B21389" i="10"/>
  <c r="D21388" i="10"/>
  <c r="C21388" i="10"/>
  <c r="B21388" i="10"/>
  <c r="D21387" i="10"/>
  <c r="C21387" i="10"/>
  <c r="B21387" i="10"/>
  <c r="D21386" i="10"/>
  <c r="C21386" i="10"/>
  <c r="B21386" i="10"/>
  <c r="D21385" i="10"/>
  <c r="C21385" i="10"/>
  <c r="B21385" i="10"/>
  <c r="D21384" i="10"/>
  <c r="C21384" i="10"/>
  <c r="B21384" i="10"/>
  <c r="D21383" i="10"/>
  <c r="C21383" i="10"/>
  <c r="B21383" i="10"/>
  <c r="D21382" i="10"/>
  <c r="C21382" i="10"/>
  <c r="B21382" i="10"/>
  <c r="D21381" i="10"/>
  <c r="C21381" i="10"/>
  <c r="B21381" i="10"/>
  <c r="D21380" i="10"/>
  <c r="C21380" i="10"/>
  <c r="B21380" i="10"/>
  <c r="D21379" i="10"/>
  <c r="C21379" i="10"/>
  <c r="B21379" i="10"/>
  <c r="D21378" i="10"/>
  <c r="C21378" i="10"/>
  <c r="B21378" i="10"/>
  <c r="D21377" i="10"/>
  <c r="C21377" i="10"/>
  <c r="B21377" i="10"/>
  <c r="D21376" i="10"/>
  <c r="C21376" i="10"/>
  <c r="B21376" i="10"/>
  <c r="D21375" i="10"/>
  <c r="C21375" i="10"/>
  <c r="B21375" i="10"/>
  <c r="D21374" i="10"/>
  <c r="C21374" i="10"/>
  <c r="B21374" i="10"/>
  <c r="D21373" i="10"/>
  <c r="C21373" i="10"/>
  <c r="B21373" i="10"/>
  <c r="D21372" i="10"/>
  <c r="C21372" i="10"/>
  <c r="B21372" i="10"/>
  <c r="D21371" i="10"/>
  <c r="C21371" i="10"/>
  <c r="B21371" i="10"/>
  <c r="D21370" i="10"/>
  <c r="C21370" i="10"/>
  <c r="B21370" i="10"/>
  <c r="D21369" i="10"/>
  <c r="C21369" i="10"/>
  <c r="B21369" i="10"/>
  <c r="D21368" i="10"/>
  <c r="C21368" i="10"/>
  <c r="B21368" i="10"/>
  <c r="D21367" i="10"/>
  <c r="C21367" i="10"/>
  <c r="B21367" i="10"/>
  <c r="D21366" i="10"/>
  <c r="C21366" i="10"/>
  <c r="B21366" i="10"/>
  <c r="D21365" i="10"/>
  <c r="C21365" i="10"/>
  <c r="B21365" i="10"/>
  <c r="D21364" i="10"/>
  <c r="C21364" i="10"/>
  <c r="B21364" i="10"/>
  <c r="D21363" i="10"/>
  <c r="C21363" i="10"/>
  <c r="B21363" i="10"/>
  <c r="D21362" i="10"/>
  <c r="C21362" i="10"/>
  <c r="B21362" i="10"/>
  <c r="D21361" i="10"/>
  <c r="C21361" i="10"/>
  <c r="B21361" i="10"/>
  <c r="D21360" i="10"/>
  <c r="C21360" i="10"/>
  <c r="B21360" i="10"/>
  <c r="D21359" i="10"/>
  <c r="C21359" i="10"/>
  <c r="B21359" i="10"/>
  <c r="D21358" i="10"/>
  <c r="C21358" i="10"/>
  <c r="B21358" i="10"/>
  <c r="D21357" i="10"/>
  <c r="C21357" i="10"/>
  <c r="B21357" i="10"/>
  <c r="D21356" i="10"/>
  <c r="C21356" i="10"/>
  <c r="B21356" i="10"/>
  <c r="D21355" i="10"/>
  <c r="C21355" i="10"/>
  <c r="B21355" i="10"/>
  <c r="D21354" i="10"/>
  <c r="C21354" i="10"/>
  <c r="B21354" i="10"/>
  <c r="D21353" i="10"/>
  <c r="C21353" i="10"/>
  <c r="B21353" i="10"/>
  <c r="D21352" i="10"/>
  <c r="C21352" i="10"/>
  <c r="B21352" i="10"/>
  <c r="D21351" i="10"/>
  <c r="C21351" i="10"/>
  <c r="B21351" i="10"/>
  <c r="D21350" i="10"/>
  <c r="C21350" i="10"/>
  <c r="B21350" i="10"/>
  <c r="D21349" i="10"/>
  <c r="C21349" i="10"/>
  <c r="B21349" i="10"/>
  <c r="D21348" i="10"/>
  <c r="C21348" i="10"/>
  <c r="B21348" i="10"/>
  <c r="D21347" i="10"/>
  <c r="C21347" i="10"/>
  <c r="B21347" i="10"/>
  <c r="D21346" i="10"/>
  <c r="C21346" i="10"/>
  <c r="B21346" i="10"/>
  <c r="D21345" i="10"/>
  <c r="C21345" i="10"/>
  <c r="B21345" i="10"/>
  <c r="D21344" i="10"/>
  <c r="C21344" i="10"/>
  <c r="B21344" i="10"/>
  <c r="D21343" i="10"/>
  <c r="C21343" i="10"/>
  <c r="B21343" i="10"/>
  <c r="D21342" i="10"/>
  <c r="C21342" i="10"/>
  <c r="B21342" i="10"/>
  <c r="D21341" i="10"/>
  <c r="C21341" i="10"/>
  <c r="B21341" i="10"/>
  <c r="D21340" i="10"/>
  <c r="C21340" i="10"/>
  <c r="B21340" i="10"/>
  <c r="D21339" i="10"/>
  <c r="C21339" i="10"/>
  <c r="B21339" i="10"/>
  <c r="D21338" i="10"/>
  <c r="C21338" i="10"/>
  <c r="B21338" i="10"/>
  <c r="D21337" i="10"/>
  <c r="C21337" i="10"/>
  <c r="B21337" i="10"/>
  <c r="D21336" i="10"/>
  <c r="C21336" i="10"/>
  <c r="B21336" i="10"/>
  <c r="D21335" i="10"/>
  <c r="C21335" i="10"/>
  <c r="B21335" i="10"/>
  <c r="D21334" i="10"/>
  <c r="C21334" i="10"/>
  <c r="B21334" i="10"/>
  <c r="D21333" i="10"/>
  <c r="C21333" i="10"/>
  <c r="B21333" i="10"/>
  <c r="D21332" i="10"/>
  <c r="C21332" i="10"/>
  <c r="B21332" i="10"/>
  <c r="D21331" i="10"/>
  <c r="C21331" i="10"/>
  <c r="B21331" i="10"/>
  <c r="D21330" i="10"/>
  <c r="C21330" i="10"/>
  <c r="B21330" i="10"/>
  <c r="D21329" i="10"/>
  <c r="C21329" i="10"/>
  <c r="B21329" i="10"/>
  <c r="D21328" i="10"/>
  <c r="C21328" i="10"/>
  <c r="B21328" i="10"/>
  <c r="D21327" i="10"/>
  <c r="C21327" i="10"/>
  <c r="B21327" i="10"/>
  <c r="D21326" i="10"/>
  <c r="C21326" i="10"/>
  <c r="B21326" i="10"/>
  <c r="D21325" i="10"/>
  <c r="C21325" i="10"/>
  <c r="B21325" i="10"/>
  <c r="D21324" i="10"/>
  <c r="C21324" i="10"/>
  <c r="B21324" i="10"/>
  <c r="D21323" i="10"/>
  <c r="C21323" i="10"/>
  <c r="B21323" i="10"/>
  <c r="D21322" i="10"/>
  <c r="C21322" i="10"/>
  <c r="B21322" i="10"/>
  <c r="D21321" i="10"/>
  <c r="C21321" i="10"/>
  <c r="B21321" i="10"/>
  <c r="D21320" i="10"/>
  <c r="C21320" i="10"/>
  <c r="B21320" i="10"/>
  <c r="D21319" i="10"/>
  <c r="C21319" i="10"/>
  <c r="B21319" i="10"/>
  <c r="D21318" i="10"/>
  <c r="C21318" i="10"/>
  <c r="B21318" i="10"/>
  <c r="D21317" i="10"/>
  <c r="C21317" i="10"/>
  <c r="B21317" i="10"/>
  <c r="D21316" i="10"/>
  <c r="C21316" i="10"/>
  <c r="B21316" i="10"/>
  <c r="D21315" i="10"/>
  <c r="C21315" i="10"/>
  <c r="B21315" i="10"/>
  <c r="D21314" i="10"/>
  <c r="C21314" i="10"/>
  <c r="B21314" i="10"/>
  <c r="D21313" i="10"/>
  <c r="C21313" i="10"/>
  <c r="B21313" i="10"/>
  <c r="D21312" i="10"/>
  <c r="C21312" i="10"/>
  <c r="B21312" i="10"/>
  <c r="D21311" i="10"/>
  <c r="C21311" i="10"/>
  <c r="B21311" i="10"/>
  <c r="D21310" i="10"/>
  <c r="C21310" i="10"/>
  <c r="B21310" i="10"/>
  <c r="D21309" i="10"/>
  <c r="C21309" i="10"/>
  <c r="B21309" i="10"/>
  <c r="D21308" i="10"/>
  <c r="C21308" i="10"/>
  <c r="B21308" i="10"/>
  <c r="D21307" i="10"/>
  <c r="C21307" i="10"/>
  <c r="B21307" i="10"/>
  <c r="D21306" i="10"/>
  <c r="C21306" i="10"/>
  <c r="B21306" i="10"/>
  <c r="D21305" i="10"/>
  <c r="C21305" i="10"/>
  <c r="B21305" i="10"/>
  <c r="D21304" i="10"/>
  <c r="C21304" i="10"/>
  <c r="B21304" i="10"/>
  <c r="D21303" i="10"/>
  <c r="C21303" i="10"/>
  <c r="B21303" i="10"/>
  <c r="D21302" i="10"/>
  <c r="C21302" i="10"/>
  <c r="B21302" i="10"/>
  <c r="D21301" i="10"/>
  <c r="C21301" i="10"/>
  <c r="B21301" i="10"/>
  <c r="D21300" i="10"/>
  <c r="C21300" i="10"/>
  <c r="B21300" i="10"/>
  <c r="D21299" i="10"/>
  <c r="C21299" i="10"/>
  <c r="B21299" i="10"/>
  <c r="D21298" i="10"/>
  <c r="C21298" i="10"/>
  <c r="B21298" i="10"/>
  <c r="D21297" i="10"/>
  <c r="C21297" i="10"/>
  <c r="B21297" i="10"/>
  <c r="D21296" i="10"/>
  <c r="C21296" i="10"/>
  <c r="B21296" i="10"/>
  <c r="D21295" i="10"/>
  <c r="C21295" i="10"/>
  <c r="B21295" i="10"/>
  <c r="D21294" i="10"/>
  <c r="C21294" i="10"/>
  <c r="B21294" i="10"/>
  <c r="D21293" i="10"/>
  <c r="C21293" i="10"/>
  <c r="B21293" i="10"/>
  <c r="D21292" i="10"/>
  <c r="C21292" i="10"/>
  <c r="B21292" i="10"/>
  <c r="D21291" i="10"/>
  <c r="C21291" i="10"/>
  <c r="B21291" i="10"/>
  <c r="D21290" i="10"/>
  <c r="C21290" i="10"/>
  <c r="B21290" i="10"/>
  <c r="D21289" i="10"/>
  <c r="C21289" i="10"/>
  <c r="B21289" i="10"/>
  <c r="D21288" i="10"/>
  <c r="C21288" i="10"/>
  <c r="B21288" i="10"/>
  <c r="D21287" i="10"/>
  <c r="C21287" i="10"/>
  <c r="B21287" i="10"/>
  <c r="D21286" i="10"/>
  <c r="C21286" i="10"/>
  <c r="B21286" i="10"/>
  <c r="D21285" i="10"/>
  <c r="C21285" i="10"/>
  <c r="B21285" i="10"/>
  <c r="D21284" i="10"/>
  <c r="C21284" i="10"/>
  <c r="B21284" i="10"/>
  <c r="D21283" i="10"/>
  <c r="C21283" i="10"/>
  <c r="B21283" i="10"/>
  <c r="D21282" i="10"/>
  <c r="C21282" i="10"/>
  <c r="B21282" i="10"/>
  <c r="D21281" i="10"/>
  <c r="C21281" i="10"/>
  <c r="B21281" i="10"/>
  <c r="D21280" i="10"/>
  <c r="C21280" i="10"/>
  <c r="B21280" i="10"/>
  <c r="D21279" i="10"/>
  <c r="C21279" i="10"/>
  <c r="B21279" i="10"/>
  <c r="D21278" i="10"/>
  <c r="C21278" i="10"/>
  <c r="B21278" i="10"/>
  <c r="D21277" i="10"/>
  <c r="C21277" i="10"/>
  <c r="B21277" i="10"/>
  <c r="D21276" i="10"/>
  <c r="C21276" i="10"/>
  <c r="B21276" i="10"/>
  <c r="D21275" i="10"/>
  <c r="C21275" i="10"/>
  <c r="B21275" i="10"/>
  <c r="D21274" i="10"/>
  <c r="C21274" i="10"/>
  <c r="B21274" i="10"/>
  <c r="D21273" i="10"/>
  <c r="C21273" i="10"/>
  <c r="B21273" i="10"/>
  <c r="D21272" i="10"/>
  <c r="C21272" i="10"/>
  <c r="B21272" i="10"/>
  <c r="D21271" i="10"/>
  <c r="C21271" i="10"/>
  <c r="B21271" i="10"/>
  <c r="D21270" i="10"/>
  <c r="C21270" i="10"/>
  <c r="B21270" i="10"/>
  <c r="D21269" i="10"/>
  <c r="C21269" i="10"/>
  <c r="B21269" i="10"/>
  <c r="D21268" i="10"/>
  <c r="C21268" i="10"/>
  <c r="B21268" i="10"/>
  <c r="D21267" i="10"/>
  <c r="C21267" i="10"/>
  <c r="B21267" i="10"/>
  <c r="D21266" i="10"/>
  <c r="C21266" i="10"/>
  <c r="B21266" i="10"/>
  <c r="D21265" i="10"/>
  <c r="C21265" i="10"/>
  <c r="B21265" i="10"/>
  <c r="D21264" i="10"/>
  <c r="C21264" i="10"/>
  <c r="B21264" i="10"/>
  <c r="D21263" i="10"/>
  <c r="C21263" i="10"/>
  <c r="B21263" i="10"/>
  <c r="D21262" i="10"/>
  <c r="C21262" i="10"/>
  <c r="B21262" i="10"/>
  <c r="D21261" i="10"/>
  <c r="C21261" i="10"/>
  <c r="B21261" i="10"/>
  <c r="D21260" i="10"/>
  <c r="C21260" i="10"/>
  <c r="B21260" i="10"/>
  <c r="D21259" i="10"/>
  <c r="C21259" i="10"/>
  <c r="B21259" i="10"/>
  <c r="D21258" i="10"/>
  <c r="C21258" i="10"/>
  <c r="B21258" i="10"/>
  <c r="D21257" i="10"/>
  <c r="C21257" i="10"/>
  <c r="B21257" i="10"/>
  <c r="D21256" i="10"/>
  <c r="C21256" i="10"/>
  <c r="B21256" i="10"/>
  <c r="D21255" i="10"/>
  <c r="C21255" i="10"/>
  <c r="B21255" i="10"/>
  <c r="D21254" i="10"/>
  <c r="C21254" i="10"/>
  <c r="B21254" i="10"/>
  <c r="D21253" i="10"/>
  <c r="C21253" i="10"/>
  <c r="B21253" i="10"/>
  <c r="D21252" i="10"/>
  <c r="C21252" i="10"/>
  <c r="B21252" i="10"/>
  <c r="D21251" i="10"/>
  <c r="C21251" i="10"/>
  <c r="B21251" i="10"/>
  <c r="D21250" i="10"/>
  <c r="C21250" i="10"/>
  <c r="B21250" i="10"/>
  <c r="D21249" i="10"/>
  <c r="C21249" i="10"/>
  <c r="B21249" i="10"/>
  <c r="D21248" i="10"/>
  <c r="C21248" i="10"/>
  <c r="B21248" i="10"/>
  <c r="D21247" i="10"/>
  <c r="C21247" i="10"/>
  <c r="B21247" i="10"/>
  <c r="D21246" i="10"/>
  <c r="C21246" i="10"/>
  <c r="B21246" i="10"/>
  <c r="D21245" i="10"/>
  <c r="C21245" i="10"/>
  <c r="B21245" i="10"/>
  <c r="D21244" i="10"/>
  <c r="C21244" i="10"/>
  <c r="B21244" i="10"/>
  <c r="D21243" i="10"/>
  <c r="C21243" i="10"/>
  <c r="B21243" i="10"/>
  <c r="D21242" i="10"/>
  <c r="C21242" i="10"/>
  <c r="B21242" i="10"/>
  <c r="D21241" i="10"/>
  <c r="C21241" i="10"/>
  <c r="B21241" i="10"/>
  <c r="D21240" i="10"/>
  <c r="C21240" i="10"/>
  <c r="B21240" i="10"/>
  <c r="D21239" i="10"/>
  <c r="C21239" i="10"/>
  <c r="B21239" i="10"/>
  <c r="D21238" i="10"/>
  <c r="C21238" i="10"/>
  <c r="B21238" i="10"/>
  <c r="D21237" i="10"/>
  <c r="C21237" i="10"/>
  <c r="B21237" i="10"/>
  <c r="D21236" i="10"/>
  <c r="C21236" i="10"/>
  <c r="B21236" i="10"/>
  <c r="D21235" i="10"/>
  <c r="C21235" i="10"/>
  <c r="B21235" i="10"/>
  <c r="D21234" i="10"/>
  <c r="C21234" i="10"/>
  <c r="B21234" i="10"/>
  <c r="D21233" i="10"/>
  <c r="C21233" i="10"/>
  <c r="B21233" i="10"/>
  <c r="D21232" i="10"/>
  <c r="C21232" i="10"/>
  <c r="B21232" i="10"/>
  <c r="D21231" i="10"/>
  <c r="C21231" i="10"/>
  <c r="B21231" i="10"/>
  <c r="D21230" i="10"/>
  <c r="C21230" i="10"/>
  <c r="B21230" i="10"/>
  <c r="D21229" i="10"/>
  <c r="C21229" i="10"/>
  <c r="B21229" i="10"/>
  <c r="D21228" i="10"/>
  <c r="C21228" i="10"/>
  <c r="B21228" i="10"/>
  <c r="D21227" i="10"/>
  <c r="C21227" i="10"/>
  <c r="B21227" i="10"/>
  <c r="D21226" i="10"/>
  <c r="C21226" i="10"/>
  <c r="B21226" i="10"/>
  <c r="D21225" i="10"/>
  <c r="C21225" i="10"/>
  <c r="B21225" i="10"/>
  <c r="D21224" i="10"/>
  <c r="C21224" i="10"/>
  <c r="B21224" i="10"/>
  <c r="D21223" i="10"/>
  <c r="C21223" i="10"/>
  <c r="B21223" i="10"/>
  <c r="D21222" i="10"/>
  <c r="C21222" i="10"/>
  <c r="B21222" i="10"/>
  <c r="D21221" i="10"/>
  <c r="C21221" i="10"/>
  <c r="B21221" i="10"/>
  <c r="D21220" i="10"/>
  <c r="C21220" i="10"/>
  <c r="B21220" i="10"/>
  <c r="D21219" i="10"/>
  <c r="C21219" i="10"/>
  <c r="B21219" i="10"/>
  <c r="D21218" i="10"/>
  <c r="C21218" i="10"/>
  <c r="B21218" i="10"/>
  <c r="D21217" i="10"/>
  <c r="C21217" i="10"/>
  <c r="B21217" i="10"/>
  <c r="D21216" i="10"/>
  <c r="C21216" i="10"/>
  <c r="B21216" i="10"/>
  <c r="D21215" i="10"/>
  <c r="C21215" i="10"/>
  <c r="B21215" i="10"/>
  <c r="D21214" i="10"/>
  <c r="C21214" i="10"/>
  <c r="B21214" i="10"/>
  <c r="D21213" i="10"/>
  <c r="C21213" i="10"/>
  <c r="B21213" i="10"/>
  <c r="D21212" i="10"/>
  <c r="C21212" i="10"/>
  <c r="B21212" i="10"/>
  <c r="D21211" i="10"/>
  <c r="C21211" i="10"/>
  <c r="B21211" i="10"/>
  <c r="D21210" i="10"/>
  <c r="C21210" i="10"/>
  <c r="B21210" i="10"/>
  <c r="D21209" i="10"/>
  <c r="C21209" i="10"/>
  <c r="B21209" i="10"/>
  <c r="D21208" i="10"/>
  <c r="C21208" i="10"/>
  <c r="B21208" i="10"/>
  <c r="D21207" i="10"/>
  <c r="C21207" i="10"/>
  <c r="B21207" i="10"/>
  <c r="D21206" i="10"/>
  <c r="C21206" i="10"/>
  <c r="B21206" i="10"/>
  <c r="D21205" i="10"/>
  <c r="C21205" i="10"/>
  <c r="B21205" i="10"/>
  <c r="D21204" i="10"/>
  <c r="C21204" i="10"/>
  <c r="B21204" i="10"/>
  <c r="D21203" i="10"/>
  <c r="C21203" i="10"/>
  <c r="B21203" i="10"/>
  <c r="D21202" i="10"/>
  <c r="C21202" i="10"/>
  <c r="B21202" i="10"/>
  <c r="D21201" i="10"/>
  <c r="C21201" i="10"/>
  <c r="B21201" i="10"/>
  <c r="D21200" i="10"/>
  <c r="C21200" i="10"/>
  <c r="B21200" i="10"/>
  <c r="D21199" i="10"/>
  <c r="C21199" i="10"/>
  <c r="B21199" i="10"/>
  <c r="D21198" i="10"/>
  <c r="C21198" i="10"/>
  <c r="B21198" i="10"/>
  <c r="D21197" i="10"/>
  <c r="C21197" i="10"/>
  <c r="B21197" i="10"/>
  <c r="D21196" i="10"/>
  <c r="C21196" i="10"/>
  <c r="B21196" i="10"/>
  <c r="D21195" i="10"/>
  <c r="C21195" i="10"/>
  <c r="B21195" i="10"/>
  <c r="D21194" i="10"/>
  <c r="C21194" i="10"/>
  <c r="B21194" i="10"/>
  <c r="D21193" i="10"/>
  <c r="C21193" i="10"/>
  <c r="B21193" i="10"/>
  <c r="D21192" i="10"/>
  <c r="C21192" i="10"/>
  <c r="B21192" i="10"/>
  <c r="D21191" i="10"/>
  <c r="C21191" i="10"/>
  <c r="B21191" i="10"/>
  <c r="D21190" i="10"/>
  <c r="C21190" i="10"/>
  <c r="B21190" i="10"/>
  <c r="D21189" i="10"/>
  <c r="C21189" i="10"/>
  <c r="B21189" i="10"/>
  <c r="D21188" i="10"/>
  <c r="C21188" i="10"/>
  <c r="B21188" i="10"/>
  <c r="D21187" i="10"/>
  <c r="C21187" i="10"/>
  <c r="B21187" i="10"/>
  <c r="D21186" i="10"/>
  <c r="C21186" i="10"/>
  <c r="B21186" i="10"/>
  <c r="D21185" i="10"/>
  <c r="C21185" i="10"/>
  <c r="B21185" i="10"/>
  <c r="D21184" i="10"/>
  <c r="C21184" i="10"/>
  <c r="B21184" i="10"/>
  <c r="D21183" i="10"/>
  <c r="C21183" i="10"/>
  <c r="B21183" i="10"/>
  <c r="D21182" i="10"/>
  <c r="C21182" i="10"/>
  <c r="B21182" i="10"/>
  <c r="D21181" i="10"/>
  <c r="C21181" i="10"/>
  <c r="B21181" i="10"/>
  <c r="D21180" i="10"/>
  <c r="C21180" i="10"/>
  <c r="B21180" i="10"/>
  <c r="D21179" i="10"/>
  <c r="C21179" i="10"/>
  <c r="B21179" i="10"/>
  <c r="D21178" i="10"/>
  <c r="C21178" i="10"/>
  <c r="B21178" i="10"/>
  <c r="D21177" i="10"/>
  <c r="C21177" i="10"/>
  <c r="B21177" i="10"/>
  <c r="D21176" i="10"/>
  <c r="C21176" i="10"/>
  <c r="B21176" i="10"/>
  <c r="D21175" i="10"/>
  <c r="C21175" i="10"/>
  <c r="B21175" i="10"/>
  <c r="D21174" i="10"/>
  <c r="C21174" i="10"/>
  <c r="B21174" i="10"/>
  <c r="D21173" i="10"/>
  <c r="C21173" i="10"/>
  <c r="B21173" i="10"/>
  <c r="D21172" i="10"/>
  <c r="C21172" i="10"/>
  <c r="B21172" i="10"/>
  <c r="D21171" i="10"/>
  <c r="C21171" i="10"/>
  <c r="B21171" i="10"/>
  <c r="D21170" i="10"/>
  <c r="C21170" i="10"/>
  <c r="B21170" i="10"/>
  <c r="D21169" i="10"/>
  <c r="C21169" i="10"/>
  <c r="B21169" i="10"/>
  <c r="D21168" i="10"/>
  <c r="C21168" i="10"/>
  <c r="B21168" i="10"/>
  <c r="D21167" i="10"/>
  <c r="C21167" i="10"/>
  <c r="B21167" i="10"/>
  <c r="D21166" i="10"/>
  <c r="C21166" i="10"/>
  <c r="B21166" i="10"/>
  <c r="D21165" i="10"/>
  <c r="C21165" i="10"/>
  <c r="B21165" i="10"/>
  <c r="D21164" i="10"/>
  <c r="C21164" i="10"/>
  <c r="B21164" i="10"/>
  <c r="D21163" i="10"/>
  <c r="C21163" i="10"/>
  <c r="B21163" i="10"/>
  <c r="D21162" i="10"/>
  <c r="C21162" i="10"/>
  <c r="B21162" i="10"/>
  <c r="D21161" i="10"/>
  <c r="C21161" i="10"/>
  <c r="B21161" i="10"/>
  <c r="D21160" i="10"/>
  <c r="C21160" i="10"/>
  <c r="B21160" i="10"/>
  <c r="D21159" i="10"/>
  <c r="C21159" i="10"/>
  <c r="B21159" i="10"/>
  <c r="D21158" i="10"/>
  <c r="C21158" i="10"/>
  <c r="B21158" i="10"/>
  <c r="D21157" i="10"/>
  <c r="C21157" i="10"/>
  <c r="B21157" i="10"/>
  <c r="D21156" i="10"/>
  <c r="C21156" i="10"/>
  <c r="B21156" i="10"/>
  <c r="D21155" i="10"/>
  <c r="C21155" i="10"/>
  <c r="B21155" i="10"/>
  <c r="D21154" i="10"/>
  <c r="C21154" i="10"/>
  <c r="B21154" i="10"/>
  <c r="D21153" i="10"/>
  <c r="C21153" i="10"/>
  <c r="B21153" i="10"/>
  <c r="D21152" i="10"/>
  <c r="C21152" i="10"/>
  <c r="B21152" i="10"/>
  <c r="D21151" i="10"/>
  <c r="C21151" i="10"/>
  <c r="B21151" i="10"/>
  <c r="D21150" i="10"/>
  <c r="C21150" i="10"/>
  <c r="B21150" i="10"/>
  <c r="D21149" i="10"/>
  <c r="C21149" i="10"/>
  <c r="B21149" i="10"/>
  <c r="D21148" i="10"/>
  <c r="C21148" i="10"/>
  <c r="B21148" i="10"/>
  <c r="D21147" i="10"/>
  <c r="C21147" i="10"/>
  <c r="B21147" i="10"/>
  <c r="D21146" i="10"/>
  <c r="C21146" i="10"/>
  <c r="B21146" i="10"/>
  <c r="D21145" i="10"/>
  <c r="C21145" i="10"/>
  <c r="B21145" i="10"/>
  <c r="D21144" i="10"/>
  <c r="C21144" i="10"/>
  <c r="B21144" i="10"/>
  <c r="D21143" i="10"/>
  <c r="C21143" i="10"/>
  <c r="B21143" i="10"/>
  <c r="D21142" i="10"/>
  <c r="C21142" i="10"/>
  <c r="B21142" i="10"/>
  <c r="D21141" i="10"/>
  <c r="C21141" i="10"/>
  <c r="B21141" i="10"/>
  <c r="D21140" i="10"/>
  <c r="C21140" i="10"/>
  <c r="B21140" i="10"/>
  <c r="D21139" i="10"/>
  <c r="C21139" i="10"/>
  <c r="B21139" i="10"/>
  <c r="D21138" i="10"/>
  <c r="C21138" i="10"/>
  <c r="B21138" i="10"/>
  <c r="D21137" i="10"/>
  <c r="C21137" i="10"/>
  <c r="B21137" i="10"/>
  <c r="D21136" i="10"/>
  <c r="C21136" i="10"/>
  <c r="B21136" i="10"/>
  <c r="D21135" i="10"/>
  <c r="C21135" i="10"/>
  <c r="B21135" i="10"/>
  <c r="D21134" i="10"/>
  <c r="C21134" i="10"/>
  <c r="B21134" i="10"/>
  <c r="D21133" i="10"/>
  <c r="C21133" i="10"/>
  <c r="B21133" i="10"/>
  <c r="D21132" i="10"/>
  <c r="C21132" i="10"/>
  <c r="B21132" i="10"/>
  <c r="D21131" i="10"/>
  <c r="C21131" i="10"/>
  <c r="B21131" i="10"/>
  <c r="D21130" i="10"/>
  <c r="C21130" i="10"/>
  <c r="B21130" i="10"/>
  <c r="D21129" i="10"/>
  <c r="C21129" i="10"/>
  <c r="B21129" i="10"/>
  <c r="D21128" i="10"/>
  <c r="C21128" i="10"/>
  <c r="B21128" i="10"/>
  <c r="D21127" i="10"/>
  <c r="C21127" i="10"/>
  <c r="B21127" i="10"/>
  <c r="D21126" i="10"/>
  <c r="C21126" i="10"/>
  <c r="B21126" i="10"/>
  <c r="D21125" i="10"/>
  <c r="C21125" i="10"/>
  <c r="B21125" i="10"/>
  <c r="D21124" i="10"/>
  <c r="C21124" i="10"/>
  <c r="B21124" i="10"/>
  <c r="D21123" i="10"/>
  <c r="C21123" i="10"/>
  <c r="B21123" i="10"/>
  <c r="D21122" i="10"/>
  <c r="C21122" i="10"/>
  <c r="B21122" i="10"/>
  <c r="D21121" i="10"/>
  <c r="C21121" i="10"/>
  <c r="B21121" i="10"/>
  <c r="D21120" i="10"/>
  <c r="C21120" i="10"/>
  <c r="B21120" i="10"/>
  <c r="D21119" i="10"/>
  <c r="C21119" i="10"/>
  <c r="B21119" i="10"/>
  <c r="D21118" i="10"/>
  <c r="C21118" i="10"/>
  <c r="B21118" i="10"/>
  <c r="D21117" i="10"/>
  <c r="C21117" i="10"/>
  <c r="B21117" i="10"/>
  <c r="D21116" i="10"/>
  <c r="C21116" i="10"/>
  <c r="B21116" i="10"/>
  <c r="D21115" i="10"/>
  <c r="C21115" i="10"/>
  <c r="B21115" i="10"/>
  <c r="D21114" i="10"/>
  <c r="C21114" i="10"/>
  <c r="B21114" i="10"/>
  <c r="D21113" i="10"/>
  <c r="C21113" i="10"/>
  <c r="B21113" i="10"/>
  <c r="D21112" i="10"/>
  <c r="C21112" i="10"/>
  <c r="B21112" i="10"/>
  <c r="D21111" i="10"/>
  <c r="C21111" i="10"/>
  <c r="B21111" i="10"/>
  <c r="D21110" i="10"/>
  <c r="C21110" i="10"/>
  <c r="B21110" i="10"/>
  <c r="D21109" i="10"/>
  <c r="C21109" i="10"/>
  <c r="B21109" i="10"/>
  <c r="D21108" i="10"/>
  <c r="C21108" i="10"/>
  <c r="B21108" i="10"/>
  <c r="D21107" i="10"/>
  <c r="C21107" i="10"/>
  <c r="B21107" i="10"/>
  <c r="D21106" i="10"/>
  <c r="C21106" i="10"/>
  <c r="B21106" i="10"/>
  <c r="D21105" i="10"/>
  <c r="C21105" i="10"/>
  <c r="B21105" i="10"/>
  <c r="D21104" i="10"/>
  <c r="C21104" i="10"/>
  <c r="B21104" i="10"/>
  <c r="D21103" i="10"/>
  <c r="C21103" i="10"/>
  <c r="B21103" i="10"/>
  <c r="D21102" i="10"/>
  <c r="C21102" i="10"/>
  <c r="B21102" i="10"/>
  <c r="D21101" i="10"/>
  <c r="C21101" i="10"/>
  <c r="B21101" i="10"/>
  <c r="D21100" i="10"/>
  <c r="C21100" i="10"/>
  <c r="B21100" i="10"/>
  <c r="D21099" i="10"/>
  <c r="C21099" i="10"/>
  <c r="B21099" i="10"/>
  <c r="D21098" i="10"/>
  <c r="C21098" i="10"/>
  <c r="B21098" i="10"/>
  <c r="D21097" i="10"/>
  <c r="C21097" i="10"/>
  <c r="B21097" i="10"/>
  <c r="D21096" i="10"/>
  <c r="C21096" i="10"/>
  <c r="B21096" i="10"/>
  <c r="D21095" i="10"/>
  <c r="C21095" i="10"/>
  <c r="B21095" i="10"/>
  <c r="D21094" i="10"/>
  <c r="C21094" i="10"/>
  <c r="B21094" i="10"/>
  <c r="D21093" i="10"/>
  <c r="C21093" i="10"/>
  <c r="B21093" i="10"/>
  <c r="D21092" i="10"/>
  <c r="C21092" i="10"/>
  <c r="B21092" i="10"/>
  <c r="D21091" i="10"/>
  <c r="C21091" i="10"/>
  <c r="B21091" i="10"/>
  <c r="D21090" i="10"/>
  <c r="C21090" i="10"/>
  <c r="B21090" i="10"/>
  <c r="D21089" i="10"/>
  <c r="C21089" i="10"/>
  <c r="B21089" i="10"/>
  <c r="D21088" i="10"/>
  <c r="C21088" i="10"/>
  <c r="B21088" i="10"/>
  <c r="D21087" i="10"/>
  <c r="C21087" i="10"/>
  <c r="B21087" i="10"/>
  <c r="D21086" i="10"/>
  <c r="C21086" i="10"/>
  <c r="B21086" i="10"/>
  <c r="D21085" i="10"/>
  <c r="C21085" i="10"/>
  <c r="B21085" i="10"/>
  <c r="D21084" i="10"/>
  <c r="C21084" i="10"/>
  <c r="B21084" i="10"/>
  <c r="D21083" i="10"/>
  <c r="C21083" i="10"/>
  <c r="B21083" i="10"/>
  <c r="D21082" i="10"/>
  <c r="C21082" i="10"/>
  <c r="B21082" i="10"/>
  <c r="D21081" i="10"/>
  <c r="C21081" i="10"/>
  <c r="B21081" i="10"/>
  <c r="D21080" i="10"/>
  <c r="C21080" i="10"/>
  <c r="B21080" i="10"/>
  <c r="D21079" i="10"/>
  <c r="C21079" i="10"/>
  <c r="B21079" i="10"/>
  <c r="D21078" i="10"/>
  <c r="C21078" i="10"/>
  <c r="B21078" i="10"/>
  <c r="D21077" i="10"/>
  <c r="C21077" i="10"/>
  <c r="B21077" i="10"/>
  <c r="D21076" i="10"/>
  <c r="C21076" i="10"/>
  <c r="B21076" i="10"/>
  <c r="D21075" i="10"/>
  <c r="C21075" i="10"/>
  <c r="B21075" i="10"/>
  <c r="D21074" i="10"/>
  <c r="C21074" i="10"/>
  <c r="B21074" i="10"/>
  <c r="D21073" i="10"/>
  <c r="C21073" i="10"/>
  <c r="B21073" i="10"/>
  <c r="D21072" i="10"/>
  <c r="C21072" i="10"/>
  <c r="B21072" i="10"/>
  <c r="D21071" i="10"/>
  <c r="C21071" i="10"/>
  <c r="B21071" i="10"/>
  <c r="D21070" i="10"/>
  <c r="C21070" i="10"/>
  <c r="B21070" i="10"/>
  <c r="D21069" i="10"/>
  <c r="C21069" i="10"/>
  <c r="B21069" i="10"/>
  <c r="D21068" i="10"/>
  <c r="C21068" i="10"/>
  <c r="B21068" i="10"/>
  <c r="D21067" i="10"/>
  <c r="C21067" i="10"/>
  <c r="B21067" i="10"/>
  <c r="D21066" i="10"/>
  <c r="C21066" i="10"/>
  <c r="B21066" i="10"/>
  <c r="D21065" i="10"/>
  <c r="C21065" i="10"/>
  <c r="B21065" i="10"/>
  <c r="D21064" i="10"/>
  <c r="C21064" i="10"/>
  <c r="B21064" i="10"/>
  <c r="D21063" i="10"/>
  <c r="C21063" i="10"/>
  <c r="B21063" i="10"/>
  <c r="D21062" i="10"/>
  <c r="C21062" i="10"/>
  <c r="B21062" i="10"/>
  <c r="D21061" i="10"/>
  <c r="C21061" i="10"/>
  <c r="B21061" i="10"/>
  <c r="D21060" i="10"/>
  <c r="C21060" i="10"/>
  <c r="B21060" i="10"/>
  <c r="D21059" i="10"/>
  <c r="C21059" i="10"/>
  <c r="B21059" i="10"/>
  <c r="D21058" i="10"/>
  <c r="C21058" i="10"/>
  <c r="B21058" i="10"/>
  <c r="D21057" i="10"/>
  <c r="C21057" i="10"/>
  <c r="B21057" i="10"/>
  <c r="D21056" i="10"/>
  <c r="C21056" i="10"/>
  <c r="B21056" i="10"/>
  <c r="D21055" i="10"/>
  <c r="C21055" i="10"/>
  <c r="B21055" i="10"/>
  <c r="D21054" i="10"/>
  <c r="C21054" i="10"/>
  <c r="B21054" i="10"/>
  <c r="D21053" i="10"/>
  <c r="C21053" i="10"/>
  <c r="B21053" i="10"/>
  <c r="D21052" i="10"/>
  <c r="C21052" i="10"/>
  <c r="B21052" i="10"/>
  <c r="D21051" i="10"/>
  <c r="C21051" i="10"/>
  <c r="B21051" i="10"/>
  <c r="D21050" i="10"/>
  <c r="C21050" i="10"/>
  <c r="B21050" i="10"/>
  <c r="D21049" i="10"/>
  <c r="C21049" i="10"/>
  <c r="B21049" i="10"/>
  <c r="D21048" i="10"/>
  <c r="C21048" i="10"/>
  <c r="B21048" i="10"/>
  <c r="D21047" i="10"/>
  <c r="C21047" i="10"/>
  <c r="B21047" i="10"/>
  <c r="D21046" i="10"/>
  <c r="C21046" i="10"/>
  <c r="B21046" i="10"/>
  <c r="D21045" i="10"/>
  <c r="C21045" i="10"/>
  <c r="B21045" i="10"/>
  <c r="D21044" i="10"/>
  <c r="C21044" i="10"/>
  <c r="B21044" i="10"/>
  <c r="D21043" i="10"/>
  <c r="C21043" i="10"/>
  <c r="B21043" i="10"/>
  <c r="D21042" i="10"/>
  <c r="C21042" i="10"/>
  <c r="B21042" i="10"/>
  <c r="D21041" i="10"/>
  <c r="C21041" i="10"/>
  <c r="B21041" i="10"/>
  <c r="D21040" i="10"/>
  <c r="C21040" i="10"/>
  <c r="B21040" i="10"/>
  <c r="D21039" i="10"/>
  <c r="C21039" i="10"/>
  <c r="B21039" i="10"/>
  <c r="D21038" i="10"/>
  <c r="C21038" i="10"/>
  <c r="B21038" i="10"/>
  <c r="D21037" i="10"/>
  <c r="C21037" i="10"/>
  <c r="B21037" i="10"/>
  <c r="D21036" i="10"/>
  <c r="C21036" i="10"/>
  <c r="B21036" i="10"/>
  <c r="D21035" i="10"/>
  <c r="C21035" i="10"/>
  <c r="B21035" i="10"/>
  <c r="D21034" i="10"/>
  <c r="C21034" i="10"/>
  <c r="B21034" i="10"/>
  <c r="D21033" i="10"/>
  <c r="C21033" i="10"/>
  <c r="B21033" i="10"/>
  <c r="D21032" i="10"/>
  <c r="C21032" i="10"/>
  <c r="B21032" i="10"/>
  <c r="D21031" i="10"/>
  <c r="C21031" i="10"/>
  <c r="B21031" i="10"/>
  <c r="D21030" i="10"/>
  <c r="C21030" i="10"/>
  <c r="B21030" i="10"/>
  <c r="D21029" i="10"/>
  <c r="C21029" i="10"/>
  <c r="B21029" i="10"/>
  <c r="D21028" i="10"/>
  <c r="C21028" i="10"/>
  <c r="B21028" i="10"/>
  <c r="D21027" i="10"/>
  <c r="C21027" i="10"/>
  <c r="B21027" i="10"/>
  <c r="D21026" i="10"/>
  <c r="C21026" i="10"/>
  <c r="B21026" i="10"/>
  <c r="D21025" i="10"/>
  <c r="C21025" i="10"/>
  <c r="B21025" i="10"/>
  <c r="D21024" i="10"/>
  <c r="C21024" i="10"/>
  <c r="B21024" i="10"/>
  <c r="D21023" i="10"/>
  <c r="C21023" i="10"/>
  <c r="B21023" i="10"/>
  <c r="D21022" i="10"/>
  <c r="C21022" i="10"/>
  <c r="B21022" i="10"/>
  <c r="D21021" i="10"/>
  <c r="C21021" i="10"/>
  <c r="B21021" i="10"/>
  <c r="D21020" i="10"/>
  <c r="C21020" i="10"/>
  <c r="B21020" i="10"/>
  <c r="D21019" i="10"/>
  <c r="C21019" i="10"/>
  <c r="B21019" i="10"/>
  <c r="D21018" i="10"/>
  <c r="C21018" i="10"/>
  <c r="B21018" i="10"/>
  <c r="D21017" i="10"/>
  <c r="C21017" i="10"/>
  <c r="B21017" i="10"/>
  <c r="D21016" i="10"/>
  <c r="C21016" i="10"/>
  <c r="B21016" i="10"/>
  <c r="D21015" i="10"/>
  <c r="C21015" i="10"/>
  <c r="B21015" i="10"/>
  <c r="D21014" i="10"/>
  <c r="C21014" i="10"/>
  <c r="B21014" i="10"/>
  <c r="D21013" i="10"/>
  <c r="C21013" i="10"/>
  <c r="B21013" i="10"/>
  <c r="D21012" i="10"/>
  <c r="C21012" i="10"/>
  <c r="B21012" i="10"/>
  <c r="D21011" i="10"/>
  <c r="C21011" i="10"/>
  <c r="B21011" i="10"/>
  <c r="D21010" i="10"/>
  <c r="C21010" i="10"/>
  <c r="B21010" i="10"/>
  <c r="D21009" i="10"/>
  <c r="C21009" i="10"/>
  <c r="B21009" i="10"/>
  <c r="D21008" i="10"/>
  <c r="C21008" i="10"/>
  <c r="B21008" i="10"/>
  <c r="D21007" i="10"/>
  <c r="C21007" i="10"/>
  <c r="B21007" i="10"/>
  <c r="D21006" i="10"/>
  <c r="C21006" i="10"/>
  <c r="B21006" i="10"/>
  <c r="D21005" i="10"/>
  <c r="C21005" i="10"/>
  <c r="B21005" i="10"/>
  <c r="D21004" i="10"/>
  <c r="C21004" i="10"/>
  <c r="B21004" i="10"/>
  <c r="D21003" i="10"/>
  <c r="C21003" i="10"/>
  <c r="B21003" i="10"/>
  <c r="D21002" i="10"/>
  <c r="C21002" i="10"/>
  <c r="B21002" i="10"/>
  <c r="D21001" i="10"/>
  <c r="C21001" i="10"/>
  <c r="B21001" i="10"/>
  <c r="D21000" i="10"/>
  <c r="C21000" i="10"/>
  <c r="B21000" i="10"/>
  <c r="D20999" i="10"/>
  <c r="C20999" i="10"/>
  <c r="B20999" i="10"/>
  <c r="D20998" i="10"/>
  <c r="C20998" i="10"/>
  <c r="B20998" i="10"/>
  <c r="D20997" i="10"/>
  <c r="C20997" i="10"/>
  <c r="B20997" i="10"/>
  <c r="D20996" i="10"/>
  <c r="C20996" i="10"/>
  <c r="B20996" i="10"/>
  <c r="D20995" i="10"/>
  <c r="C20995" i="10"/>
  <c r="B20995" i="10"/>
  <c r="D20994" i="10"/>
  <c r="C20994" i="10"/>
  <c r="B20994" i="10"/>
  <c r="D20993" i="10"/>
  <c r="C20993" i="10"/>
  <c r="B20993" i="10"/>
  <c r="D20992" i="10"/>
  <c r="C20992" i="10"/>
  <c r="B20992" i="10"/>
  <c r="D20991" i="10"/>
  <c r="C20991" i="10"/>
  <c r="B20991" i="10"/>
  <c r="D20990" i="10"/>
  <c r="C20990" i="10"/>
  <c r="B20990" i="10"/>
  <c r="D20989" i="10"/>
  <c r="C20989" i="10"/>
  <c r="B20989" i="10"/>
  <c r="D20988" i="10"/>
  <c r="C20988" i="10"/>
  <c r="B20988" i="10"/>
  <c r="D20987" i="10"/>
  <c r="C20987" i="10"/>
  <c r="B20987" i="10"/>
  <c r="D20986" i="10"/>
  <c r="C20986" i="10"/>
  <c r="B20986" i="10"/>
  <c r="D20985" i="10"/>
  <c r="C20985" i="10"/>
  <c r="B20985" i="10"/>
  <c r="D20984" i="10"/>
  <c r="C20984" i="10"/>
  <c r="B20984" i="10"/>
  <c r="D20983" i="10"/>
  <c r="C20983" i="10"/>
  <c r="B20983" i="10"/>
  <c r="D20982" i="10"/>
  <c r="C20982" i="10"/>
  <c r="B20982" i="10"/>
  <c r="D20981" i="10"/>
  <c r="C20981" i="10"/>
  <c r="B20981" i="10"/>
  <c r="D20980" i="10"/>
  <c r="C20980" i="10"/>
  <c r="B20980" i="10"/>
  <c r="D20979" i="10"/>
  <c r="C20979" i="10"/>
  <c r="B20979" i="10"/>
  <c r="D20978" i="10"/>
  <c r="C20978" i="10"/>
  <c r="B20978" i="10"/>
  <c r="D20977" i="10"/>
  <c r="C20977" i="10"/>
  <c r="B20977" i="10"/>
  <c r="D20976" i="10"/>
  <c r="C20976" i="10"/>
  <c r="B20976" i="10"/>
  <c r="D20975" i="10"/>
  <c r="C20975" i="10"/>
  <c r="B20975" i="10"/>
  <c r="D20974" i="10"/>
  <c r="C20974" i="10"/>
  <c r="B20974" i="10"/>
  <c r="D20973" i="10"/>
  <c r="C20973" i="10"/>
  <c r="B20973" i="10"/>
  <c r="D20972" i="10"/>
  <c r="C20972" i="10"/>
  <c r="B20972" i="10"/>
  <c r="D20971" i="10"/>
  <c r="C20971" i="10"/>
  <c r="B20971" i="10"/>
  <c r="D20970" i="10"/>
  <c r="C20970" i="10"/>
  <c r="B20970" i="10"/>
  <c r="D20969" i="10"/>
  <c r="C20969" i="10"/>
  <c r="B20969" i="10"/>
  <c r="D20968" i="10"/>
  <c r="C20968" i="10"/>
  <c r="B20968" i="10"/>
  <c r="D20967" i="10"/>
  <c r="C20967" i="10"/>
  <c r="B20967" i="10"/>
  <c r="D20966" i="10"/>
  <c r="C20966" i="10"/>
  <c r="B20966" i="10"/>
  <c r="D20965" i="10"/>
  <c r="C20965" i="10"/>
  <c r="B20965" i="10"/>
  <c r="D20964" i="10"/>
  <c r="C20964" i="10"/>
  <c r="B20964" i="10"/>
  <c r="D20963" i="10"/>
  <c r="C20963" i="10"/>
  <c r="B20963" i="10"/>
  <c r="D20962" i="10"/>
  <c r="C20962" i="10"/>
  <c r="B20962" i="10"/>
  <c r="D20961" i="10"/>
  <c r="C20961" i="10"/>
  <c r="B20961" i="10"/>
  <c r="D20960" i="10"/>
  <c r="C20960" i="10"/>
  <c r="B20960" i="10"/>
  <c r="D20959" i="10"/>
  <c r="C20959" i="10"/>
  <c r="B20959" i="10"/>
  <c r="D20958" i="10"/>
  <c r="C20958" i="10"/>
  <c r="B20958" i="10"/>
  <c r="D20957" i="10"/>
  <c r="C20957" i="10"/>
  <c r="B20957" i="10"/>
  <c r="D20956" i="10"/>
  <c r="C20956" i="10"/>
  <c r="B20956" i="10"/>
  <c r="D20955" i="10"/>
  <c r="C20955" i="10"/>
  <c r="B20955" i="10"/>
  <c r="D20954" i="10"/>
  <c r="C20954" i="10"/>
  <c r="B20954" i="10"/>
  <c r="D20953" i="10"/>
  <c r="C20953" i="10"/>
  <c r="B20953" i="10"/>
  <c r="D20952" i="10"/>
  <c r="C20952" i="10"/>
  <c r="B20952" i="10"/>
  <c r="D20951" i="10"/>
  <c r="C20951" i="10"/>
  <c r="B20951" i="10"/>
  <c r="D20950" i="10"/>
  <c r="C20950" i="10"/>
  <c r="B20950" i="10"/>
  <c r="D20949" i="10"/>
  <c r="C20949" i="10"/>
  <c r="B20949" i="10"/>
  <c r="D20948" i="10"/>
  <c r="C20948" i="10"/>
  <c r="B20948" i="10"/>
  <c r="D20947" i="10"/>
  <c r="C20947" i="10"/>
  <c r="B20947" i="10"/>
  <c r="D20946" i="10"/>
  <c r="C20946" i="10"/>
  <c r="B20946" i="10"/>
  <c r="D20945" i="10"/>
  <c r="C20945" i="10"/>
  <c r="B20945" i="10"/>
  <c r="D20944" i="10"/>
  <c r="C20944" i="10"/>
  <c r="B20944" i="10"/>
  <c r="D20943" i="10"/>
  <c r="C20943" i="10"/>
  <c r="B20943" i="10"/>
  <c r="D20942" i="10"/>
  <c r="C20942" i="10"/>
  <c r="B20942" i="10"/>
  <c r="D20941" i="10"/>
  <c r="C20941" i="10"/>
  <c r="B20941" i="10"/>
  <c r="D20940" i="10"/>
  <c r="C20940" i="10"/>
  <c r="B20940" i="10"/>
  <c r="D20939" i="10"/>
  <c r="C20939" i="10"/>
  <c r="B20939" i="10"/>
  <c r="D20938" i="10"/>
  <c r="C20938" i="10"/>
  <c r="B20938" i="10"/>
  <c r="D20937" i="10"/>
  <c r="C20937" i="10"/>
  <c r="B20937" i="10"/>
  <c r="D20936" i="10"/>
  <c r="C20936" i="10"/>
  <c r="B20936" i="10"/>
  <c r="D20935" i="10"/>
  <c r="C20935" i="10"/>
  <c r="B20935" i="10"/>
  <c r="D20934" i="10"/>
  <c r="C20934" i="10"/>
  <c r="B20934" i="10"/>
  <c r="D20933" i="10"/>
  <c r="C20933" i="10"/>
  <c r="B20933" i="10"/>
  <c r="D20932" i="10"/>
  <c r="C20932" i="10"/>
  <c r="B20932" i="10"/>
  <c r="D20931" i="10"/>
  <c r="C20931" i="10"/>
  <c r="B20931" i="10"/>
  <c r="D20930" i="10"/>
  <c r="C20930" i="10"/>
  <c r="B20930" i="10"/>
  <c r="D20929" i="10"/>
  <c r="C20929" i="10"/>
  <c r="B20929" i="10"/>
  <c r="D20928" i="10"/>
  <c r="C20928" i="10"/>
  <c r="B20928" i="10"/>
  <c r="D20927" i="10"/>
  <c r="C20927" i="10"/>
  <c r="B20927" i="10"/>
  <c r="D20926" i="10"/>
  <c r="C20926" i="10"/>
  <c r="B20926" i="10"/>
  <c r="D20925" i="10"/>
  <c r="C20925" i="10"/>
  <c r="B20925" i="10"/>
  <c r="D20924" i="10"/>
  <c r="C20924" i="10"/>
  <c r="B20924" i="10"/>
  <c r="D20923" i="10"/>
  <c r="C20923" i="10"/>
  <c r="B20923" i="10"/>
  <c r="D20922" i="10"/>
  <c r="C20922" i="10"/>
  <c r="B20922" i="10"/>
  <c r="D20921" i="10"/>
  <c r="C20921" i="10"/>
  <c r="B20921" i="10"/>
  <c r="D20920" i="10"/>
  <c r="C20920" i="10"/>
  <c r="B20920" i="10"/>
  <c r="D20919" i="10"/>
  <c r="C20919" i="10"/>
  <c r="B20919" i="10"/>
  <c r="D20918" i="10"/>
  <c r="C20918" i="10"/>
  <c r="B20918" i="10"/>
  <c r="D20917" i="10"/>
  <c r="C20917" i="10"/>
  <c r="B20917" i="10"/>
  <c r="D20916" i="10"/>
  <c r="C20916" i="10"/>
  <c r="B20916" i="10"/>
  <c r="D20915" i="10"/>
  <c r="C20915" i="10"/>
  <c r="B20915" i="10"/>
  <c r="D20914" i="10"/>
  <c r="C20914" i="10"/>
  <c r="B20914" i="10"/>
  <c r="D20913" i="10"/>
  <c r="C20913" i="10"/>
  <c r="B20913" i="10"/>
  <c r="D20912" i="10"/>
  <c r="C20912" i="10"/>
  <c r="B20912" i="10"/>
  <c r="D20911" i="10"/>
  <c r="C20911" i="10"/>
  <c r="B20911" i="10"/>
  <c r="D20910" i="10"/>
  <c r="C20910" i="10"/>
  <c r="B20910" i="10"/>
  <c r="D20909" i="10"/>
  <c r="C20909" i="10"/>
  <c r="B20909" i="10"/>
  <c r="D20908" i="10"/>
  <c r="C20908" i="10"/>
  <c r="B20908" i="10"/>
  <c r="D20907" i="10"/>
  <c r="C20907" i="10"/>
  <c r="B20907" i="10"/>
  <c r="D20906" i="10"/>
  <c r="C20906" i="10"/>
  <c r="B20906" i="10"/>
  <c r="D20905" i="10"/>
  <c r="C20905" i="10"/>
  <c r="B20905" i="10"/>
  <c r="D20904" i="10"/>
  <c r="C20904" i="10"/>
  <c r="B20904" i="10"/>
  <c r="D20903" i="10"/>
  <c r="C20903" i="10"/>
  <c r="B20903" i="10"/>
  <c r="D20902" i="10"/>
  <c r="C20902" i="10"/>
  <c r="B20902" i="10"/>
  <c r="D20901" i="10"/>
  <c r="C20901" i="10"/>
  <c r="B20901" i="10"/>
  <c r="D20900" i="10"/>
  <c r="C20900" i="10"/>
  <c r="B20900" i="10"/>
  <c r="D20899" i="10"/>
  <c r="C20899" i="10"/>
  <c r="B20899" i="10"/>
  <c r="D20898" i="10"/>
  <c r="C20898" i="10"/>
  <c r="B20898" i="10"/>
  <c r="D20897" i="10"/>
  <c r="C20897" i="10"/>
  <c r="B20897" i="10"/>
  <c r="D20896" i="10"/>
  <c r="C20896" i="10"/>
  <c r="B20896" i="10"/>
  <c r="D20895" i="10"/>
  <c r="C20895" i="10"/>
  <c r="B20895" i="10"/>
  <c r="D20894" i="10"/>
  <c r="C20894" i="10"/>
  <c r="B20894" i="10"/>
  <c r="D20893" i="10"/>
  <c r="C20893" i="10"/>
  <c r="B20893" i="10"/>
  <c r="D20892" i="10"/>
  <c r="C20892" i="10"/>
  <c r="B20892" i="10"/>
  <c r="D20891" i="10"/>
  <c r="C20891" i="10"/>
  <c r="B20891" i="10"/>
  <c r="D20890" i="10"/>
  <c r="C20890" i="10"/>
  <c r="B20890" i="10"/>
  <c r="D20889" i="10"/>
  <c r="C20889" i="10"/>
  <c r="B20889" i="10"/>
  <c r="D20888" i="10"/>
  <c r="C20888" i="10"/>
  <c r="B20888" i="10"/>
  <c r="D20887" i="10"/>
  <c r="C20887" i="10"/>
  <c r="B20887" i="10"/>
  <c r="D20886" i="10"/>
  <c r="C20886" i="10"/>
  <c r="B20886" i="10"/>
  <c r="D20885" i="10"/>
  <c r="C20885" i="10"/>
  <c r="B20885" i="10"/>
  <c r="D20884" i="10"/>
  <c r="C20884" i="10"/>
  <c r="B20884" i="10"/>
  <c r="D20883" i="10"/>
  <c r="C20883" i="10"/>
  <c r="B20883" i="10"/>
  <c r="D20882" i="10"/>
  <c r="C20882" i="10"/>
  <c r="B20882" i="10"/>
  <c r="D20881" i="10"/>
  <c r="C20881" i="10"/>
  <c r="B20881" i="10"/>
  <c r="D20880" i="10"/>
  <c r="C20880" i="10"/>
  <c r="B20880" i="10"/>
  <c r="D20879" i="10"/>
  <c r="C20879" i="10"/>
  <c r="B20879" i="10"/>
  <c r="D20878" i="10"/>
  <c r="C20878" i="10"/>
  <c r="B20878" i="10"/>
  <c r="D20877" i="10"/>
  <c r="C20877" i="10"/>
  <c r="B20877" i="10"/>
  <c r="D20876" i="10"/>
  <c r="C20876" i="10"/>
  <c r="B20876" i="10"/>
  <c r="D20875" i="10"/>
  <c r="C20875" i="10"/>
  <c r="B20875" i="10"/>
  <c r="D20874" i="10"/>
  <c r="C20874" i="10"/>
  <c r="B20874" i="10"/>
  <c r="D20873" i="10"/>
  <c r="C20873" i="10"/>
  <c r="B20873" i="10"/>
  <c r="D20872" i="10"/>
  <c r="C20872" i="10"/>
  <c r="B20872" i="10"/>
  <c r="D20871" i="10"/>
  <c r="C20871" i="10"/>
  <c r="B20871" i="10"/>
  <c r="D20870" i="10"/>
  <c r="C20870" i="10"/>
  <c r="B20870" i="10"/>
  <c r="D20869" i="10"/>
  <c r="C20869" i="10"/>
  <c r="B20869" i="10"/>
  <c r="D20868" i="10"/>
  <c r="C20868" i="10"/>
  <c r="B20868" i="10"/>
  <c r="D20867" i="10"/>
  <c r="C20867" i="10"/>
  <c r="B20867" i="10"/>
  <c r="D20866" i="10"/>
  <c r="C20866" i="10"/>
  <c r="B20866" i="10"/>
  <c r="D20865" i="10"/>
  <c r="C20865" i="10"/>
  <c r="B20865" i="10"/>
  <c r="D20864" i="10"/>
  <c r="C20864" i="10"/>
  <c r="B20864" i="10"/>
  <c r="D20863" i="10"/>
  <c r="C20863" i="10"/>
  <c r="B20863" i="10"/>
  <c r="D20862" i="10"/>
  <c r="C20862" i="10"/>
  <c r="B20862" i="10"/>
  <c r="D20861" i="10"/>
  <c r="C20861" i="10"/>
  <c r="B20861" i="10"/>
  <c r="D20860" i="10"/>
  <c r="C20860" i="10"/>
  <c r="B20860" i="10"/>
  <c r="D20859" i="10"/>
  <c r="C20859" i="10"/>
  <c r="B20859" i="10"/>
  <c r="D20858" i="10"/>
  <c r="C20858" i="10"/>
  <c r="B20858" i="10"/>
  <c r="D20857" i="10"/>
  <c r="C20857" i="10"/>
  <c r="B20857" i="10"/>
  <c r="D20856" i="10"/>
  <c r="C20856" i="10"/>
  <c r="B20856" i="10"/>
  <c r="D20855" i="10"/>
  <c r="C20855" i="10"/>
  <c r="B20855" i="10"/>
  <c r="D20854" i="10"/>
  <c r="C20854" i="10"/>
  <c r="B20854" i="10"/>
  <c r="D20853" i="10"/>
  <c r="C20853" i="10"/>
  <c r="B20853" i="10"/>
  <c r="D20852" i="10"/>
  <c r="C20852" i="10"/>
  <c r="B20852" i="10"/>
  <c r="D20851" i="10"/>
  <c r="C20851" i="10"/>
  <c r="B20851" i="10"/>
  <c r="D20850" i="10"/>
  <c r="C20850" i="10"/>
  <c r="B20850" i="10"/>
  <c r="D20849" i="10"/>
  <c r="C20849" i="10"/>
  <c r="B20849" i="10"/>
  <c r="D20848" i="10"/>
  <c r="C20848" i="10"/>
  <c r="B20848" i="10"/>
  <c r="D20847" i="10"/>
  <c r="C20847" i="10"/>
  <c r="B20847" i="10"/>
  <c r="D20846" i="10"/>
  <c r="C20846" i="10"/>
  <c r="B20846" i="10"/>
  <c r="D20845" i="10"/>
  <c r="C20845" i="10"/>
  <c r="B20845" i="10"/>
  <c r="D20844" i="10"/>
  <c r="C20844" i="10"/>
  <c r="B20844" i="10"/>
  <c r="D20843" i="10"/>
  <c r="C20843" i="10"/>
  <c r="B20843" i="10"/>
  <c r="D20842" i="10"/>
  <c r="C20842" i="10"/>
  <c r="B20842" i="10"/>
  <c r="D20841" i="10"/>
  <c r="C20841" i="10"/>
  <c r="B20841" i="10"/>
  <c r="D20840" i="10"/>
  <c r="C20840" i="10"/>
  <c r="B20840" i="10"/>
  <c r="D20839" i="10"/>
  <c r="C20839" i="10"/>
  <c r="B20839" i="10"/>
  <c r="D20838" i="10"/>
  <c r="C20838" i="10"/>
  <c r="B20838" i="10"/>
  <c r="D20837" i="10"/>
  <c r="C20837" i="10"/>
  <c r="B20837" i="10"/>
  <c r="D20836" i="10"/>
  <c r="C20836" i="10"/>
  <c r="B20836" i="10"/>
  <c r="D20835" i="10"/>
  <c r="C20835" i="10"/>
  <c r="B20835" i="10"/>
  <c r="D20834" i="10"/>
  <c r="C20834" i="10"/>
  <c r="B20834" i="10"/>
  <c r="D20833" i="10"/>
  <c r="C20833" i="10"/>
  <c r="B20833" i="10"/>
  <c r="D20832" i="10"/>
  <c r="C20832" i="10"/>
  <c r="B20832" i="10"/>
  <c r="D20831" i="10"/>
  <c r="C20831" i="10"/>
  <c r="B20831" i="10"/>
  <c r="D20830" i="10"/>
  <c r="C20830" i="10"/>
  <c r="B20830" i="10"/>
  <c r="D20829" i="10"/>
  <c r="C20829" i="10"/>
  <c r="B20829" i="10"/>
  <c r="D20828" i="10"/>
  <c r="C20828" i="10"/>
  <c r="B20828" i="10"/>
  <c r="D20827" i="10"/>
  <c r="C20827" i="10"/>
  <c r="B20827" i="10"/>
  <c r="D20826" i="10"/>
  <c r="C20826" i="10"/>
  <c r="B20826" i="10"/>
  <c r="D20825" i="10"/>
  <c r="C20825" i="10"/>
  <c r="B20825" i="10"/>
  <c r="D20824" i="10"/>
  <c r="C20824" i="10"/>
  <c r="B20824" i="10"/>
  <c r="D20823" i="10"/>
  <c r="C20823" i="10"/>
  <c r="B20823" i="10"/>
  <c r="D20822" i="10"/>
  <c r="C20822" i="10"/>
  <c r="B20822" i="10"/>
  <c r="D20821" i="10"/>
  <c r="C20821" i="10"/>
  <c r="B20821" i="10"/>
  <c r="D20820" i="10"/>
  <c r="C20820" i="10"/>
  <c r="B20820" i="10"/>
  <c r="D20819" i="10"/>
  <c r="C20819" i="10"/>
  <c r="B20819" i="10"/>
  <c r="D20818" i="10"/>
  <c r="C20818" i="10"/>
  <c r="B20818" i="10"/>
  <c r="D20817" i="10"/>
  <c r="C20817" i="10"/>
  <c r="B20817" i="10"/>
  <c r="D20816" i="10"/>
  <c r="C20816" i="10"/>
  <c r="B20816" i="10"/>
  <c r="D20815" i="10"/>
  <c r="C20815" i="10"/>
  <c r="B20815" i="10"/>
  <c r="D20814" i="10"/>
  <c r="C20814" i="10"/>
  <c r="B20814" i="10"/>
  <c r="D20813" i="10"/>
  <c r="C20813" i="10"/>
  <c r="B20813" i="10"/>
  <c r="D20812" i="10"/>
  <c r="C20812" i="10"/>
  <c r="B20812" i="10"/>
  <c r="D20811" i="10"/>
  <c r="C20811" i="10"/>
  <c r="B20811" i="10"/>
  <c r="D20810" i="10"/>
  <c r="C20810" i="10"/>
  <c r="B20810" i="10"/>
  <c r="D20809" i="10"/>
  <c r="C20809" i="10"/>
  <c r="B20809" i="10"/>
  <c r="D20808" i="10"/>
  <c r="C20808" i="10"/>
  <c r="B20808" i="10"/>
  <c r="D20807" i="10"/>
  <c r="C20807" i="10"/>
  <c r="B20807" i="10"/>
  <c r="D20806" i="10"/>
  <c r="C20806" i="10"/>
  <c r="B20806" i="10"/>
  <c r="D20805" i="10"/>
  <c r="C20805" i="10"/>
  <c r="B20805" i="10"/>
  <c r="D20804" i="10"/>
  <c r="C20804" i="10"/>
  <c r="B20804" i="10"/>
  <c r="D20803" i="10"/>
  <c r="C20803" i="10"/>
  <c r="B20803" i="10"/>
  <c r="D20802" i="10"/>
  <c r="C20802" i="10"/>
  <c r="B20802" i="10"/>
  <c r="D20801" i="10"/>
  <c r="C20801" i="10"/>
  <c r="B20801" i="10"/>
  <c r="D20800" i="10"/>
  <c r="C20800" i="10"/>
  <c r="B20800" i="10"/>
  <c r="D20799" i="10"/>
  <c r="C20799" i="10"/>
  <c r="B20799" i="10"/>
  <c r="D20798" i="10"/>
  <c r="C20798" i="10"/>
  <c r="B20798" i="10"/>
  <c r="D20797" i="10"/>
  <c r="C20797" i="10"/>
  <c r="B20797" i="10"/>
  <c r="D20796" i="10"/>
  <c r="C20796" i="10"/>
  <c r="B20796" i="10"/>
  <c r="D20795" i="10"/>
  <c r="C20795" i="10"/>
  <c r="B20795" i="10"/>
  <c r="D20794" i="10"/>
  <c r="C20794" i="10"/>
  <c r="B20794" i="10"/>
  <c r="D20793" i="10"/>
  <c r="C20793" i="10"/>
  <c r="B20793" i="10"/>
  <c r="D20792" i="10"/>
  <c r="C20792" i="10"/>
  <c r="B20792" i="10"/>
  <c r="D20791" i="10"/>
  <c r="C20791" i="10"/>
  <c r="B20791" i="10"/>
  <c r="D20790" i="10"/>
  <c r="C20790" i="10"/>
  <c r="B20790" i="10"/>
  <c r="D20789" i="10"/>
  <c r="C20789" i="10"/>
  <c r="B20789" i="10"/>
  <c r="D20788" i="10"/>
  <c r="C20788" i="10"/>
  <c r="B20788" i="10"/>
  <c r="D20787" i="10"/>
  <c r="C20787" i="10"/>
  <c r="B20787" i="10"/>
  <c r="D20786" i="10"/>
  <c r="C20786" i="10"/>
  <c r="B20786" i="10"/>
  <c r="D20785" i="10"/>
  <c r="C20785" i="10"/>
  <c r="B20785" i="10"/>
  <c r="D20784" i="10"/>
  <c r="C20784" i="10"/>
  <c r="B20784" i="10"/>
  <c r="D20783" i="10"/>
  <c r="C20783" i="10"/>
  <c r="B20783" i="10"/>
  <c r="D20782" i="10"/>
  <c r="C20782" i="10"/>
  <c r="B20782" i="10"/>
  <c r="D20781" i="10"/>
  <c r="C20781" i="10"/>
  <c r="B20781" i="10"/>
  <c r="D20780" i="10"/>
  <c r="C20780" i="10"/>
  <c r="B20780" i="10"/>
  <c r="D20779" i="10"/>
  <c r="C20779" i="10"/>
  <c r="B20779" i="10"/>
  <c r="D20778" i="10"/>
  <c r="C20778" i="10"/>
  <c r="B20778" i="10"/>
  <c r="D20777" i="10"/>
  <c r="C20777" i="10"/>
  <c r="B20777" i="10"/>
  <c r="D20776" i="10"/>
  <c r="C20776" i="10"/>
  <c r="B20776" i="10"/>
  <c r="D20775" i="10"/>
  <c r="C20775" i="10"/>
  <c r="B20775" i="10"/>
  <c r="D20774" i="10"/>
  <c r="C20774" i="10"/>
  <c r="B20774" i="10"/>
  <c r="D20773" i="10"/>
  <c r="C20773" i="10"/>
  <c r="B20773" i="10"/>
  <c r="D20772" i="10"/>
  <c r="C20772" i="10"/>
  <c r="B20772" i="10"/>
  <c r="D20771" i="10"/>
  <c r="C20771" i="10"/>
  <c r="B20771" i="10"/>
  <c r="D20770" i="10"/>
  <c r="C20770" i="10"/>
  <c r="B20770" i="10"/>
  <c r="D20769" i="10"/>
  <c r="C20769" i="10"/>
  <c r="B20769" i="10"/>
  <c r="D20768" i="10"/>
  <c r="C20768" i="10"/>
  <c r="B20768" i="10"/>
  <c r="D20767" i="10"/>
  <c r="C20767" i="10"/>
  <c r="B20767" i="10"/>
  <c r="D20766" i="10"/>
  <c r="C20766" i="10"/>
  <c r="B20766" i="10"/>
  <c r="D20765" i="10"/>
  <c r="C20765" i="10"/>
  <c r="B20765" i="10"/>
  <c r="D20764" i="10"/>
  <c r="C20764" i="10"/>
  <c r="B20764" i="10"/>
  <c r="D20763" i="10"/>
  <c r="C20763" i="10"/>
  <c r="B20763" i="10"/>
  <c r="D20762" i="10"/>
  <c r="C20762" i="10"/>
  <c r="B20762" i="10"/>
  <c r="D20761" i="10"/>
  <c r="C20761" i="10"/>
  <c r="B20761" i="10"/>
  <c r="D20760" i="10"/>
  <c r="C20760" i="10"/>
  <c r="B20760" i="10"/>
  <c r="D20759" i="10"/>
  <c r="C20759" i="10"/>
  <c r="B20759" i="10"/>
  <c r="D20758" i="10"/>
  <c r="C20758" i="10"/>
  <c r="B20758" i="10"/>
  <c r="D20757" i="10"/>
  <c r="C20757" i="10"/>
  <c r="B20757" i="10"/>
  <c r="D20756" i="10"/>
  <c r="C20756" i="10"/>
  <c r="B20756" i="10"/>
  <c r="D20755" i="10"/>
  <c r="C20755" i="10"/>
  <c r="B20755" i="10"/>
  <c r="D20754" i="10"/>
  <c r="C20754" i="10"/>
  <c r="B20754" i="10"/>
  <c r="D20753" i="10"/>
  <c r="C20753" i="10"/>
  <c r="B20753" i="10"/>
  <c r="D20752" i="10"/>
  <c r="C20752" i="10"/>
  <c r="B20752" i="10"/>
  <c r="D20751" i="10"/>
  <c r="C20751" i="10"/>
  <c r="B20751" i="10"/>
  <c r="D20750" i="10"/>
  <c r="C20750" i="10"/>
  <c r="B20750" i="10"/>
  <c r="D20749" i="10"/>
  <c r="C20749" i="10"/>
  <c r="B20749" i="10"/>
  <c r="D20748" i="10"/>
  <c r="C20748" i="10"/>
  <c r="B20748" i="10"/>
  <c r="D20747" i="10"/>
  <c r="C20747" i="10"/>
  <c r="B20747" i="10"/>
  <c r="D20746" i="10"/>
  <c r="C20746" i="10"/>
  <c r="B20746" i="10"/>
  <c r="D20745" i="10"/>
  <c r="C20745" i="10"/>
  <c r="B20745" i="10"/>
  <c r="D20744" i="10"/>
  <c r="C20744" i="10"/>
  <c r="B20744" i="10"/>
  <c r="D20743" i="10"/>
  <c r="C20743" i="10"/>
  <c r="B20743" i="10"/>
  <c r="D20742" i="10"/>
  <c r="C20742" i="10"/>
  <c r="B20742" i="10"/>
  <c r="D20741" i="10"/>
  <c r="C20741" i="10"/>
  <c r="B20741" i="10"/>
  <c r="D20740" i="10"/>
  <c r="C20740" i="10"/>
  <c r="B20740" i="10"/>
  <c r="D20739" i="10"/>
  <c r="C20739" i="10"/>
  <c r="B20739" i="10"/>
  <c r="D20738" i="10"/>
  <c r="C20738" i="10"/>
  <c r="B20738" i="10"/>
  <c r="D20737" i="10"/>
  <c r="C20737" i="10"/>
  <c r="B20737" i="10"/>
  <c r="D20736" i="10"/>
  <c r="C20736" i="10"/>
  <c r="B20736" i="10"/>
  <c r="D20735" i="10"/>
  <c r="C20735" i="10"/>
  <c r="B20735" i="10"/>
  <c r="D20734" i="10"/>
  <c r="C20734" i="10"/>
  <c r="B20734" i="10"/>
  <c r="D20733" i="10"/>
  <c r="C20733" i="10"/>
  <c r="B20733" i="10"/>
  <c r="D20732" i="10"/>
  <c r="C20732" i="10"/>
  <c r="B20732" i="10"/>
  <c r="D20731" i="10"/>
  <c r="C20731" i="10"/>
  <c r="B20731" i="10"/>
  <c r="D20730" i="10"/>
  <c r="C20730" i="10"/>
  <c r="B20730" i="10"/>
  <c r="D20729" i="10"/>
  <c r="C20729" i="10"/>
  <c r="B20729" i="10"/>
  <c r="D20728" i="10"/>
  <c r="C20728" i="10"/>
  <c r="B20728" i="10"/>
  <c r="D20727" i="10"/>
  <c r="C20727" i="10"/>
  <c r="B20727" i="10"/>
  <c r="D20726" i="10"/>
  <c r="C20726" i="10"/>
  <c r="B20726" i="10"/>
  <c r="D20725" i="10"/>
  <c r="C20725" i="10"/>
  <c r="B20725" i="10"/>
  <c r="D20724" i="10"/>
  <c r="C20724" i="10"/>
  <c r="B20724" i="10"/>
  <c r="D20723" i="10"/>
  <c r="C20723" i="10"/>
  <c r="B20723" i="10"/>
  <c r="D20722" i="10"/>
  <c r="C20722" i="10"/>
  <c r="B20722" i="10"/>
  <c r="D20721" i="10"/>
  <c r="C20721" i="10"/>
  <c r="B20721" i="10"/>
  <c r="D20720" i="10"/>
  <c r="C20720" i="10"/>
  <c r="B20720" i="10"/>
  <c r="D20719" i="10"/>
  <c r="C20719" i="10"/>
  <c r="B20719" i="10"/>
  <c r="D20718" i="10"/>
  <c r="C20718" i="10"/>
  <c r="B20718" i="10"/>
  <c r="D20717" i="10"/>
  <c r="C20717" i="10"/>
  <c r="B20717" i="10"/>
  <c r="D20716" i="10"/>
  <c r="C20716" i="10"/>
  <c r="B20716" i="10"/>
  <c r="D20715" i="10"/>
  <c r="C20715" i="10"/>
  <c r="B20715" i="10"/>
  <c r="D20714" i="10"/>
  <c r="C20714" i="10"/>
  <c r="B20714" i="10"/>
  <c r="D20713" i="10"/>
  <c r="C20713" i="10"/>
  <c r="B20713" i="10"/>
  <c r="D20712" i="10"/>
  <c r="C20712" i="10"/>
  <c r="B20712" i="10"/>
  <c r="D20711" i="10"/>
  <c r="C20711" i="10"/>
  <c r="B20711" i="10"/>
  <c r="D20710" i="10"/>
  <c r="C20710" i="10"/>
  <c r="B20710" i="10"/>
  <c r="D20709" i="10"/>
  <c r="C20709" i="10"/>
  <c r="B20709" i="10"/>
  <c r="D20708" i="10"/>
  <c r="C20708" i="10"/>
  <c r="B20708" i="10"/>
  <c r="D20707" i="10"/>
  <c r="C20707" i="10"/>
  <c r="B20707" i="10"/>
  <c r="D20706" i="10"/>
  <c r="C20706" i="10"/>
  <c r="B20706" i="10"/>
  <c r="D20705" i="10"/>
  <c r="C20705" i="10"/>
  <c r="B20705" i="10"/>
  <c r="D20704" i="10"/>
  <c r="C20704" i="10"/>
  <c r="B20704" i="10"/>
  <c r="D20703" i="10"/>
  <c r="C20703" i="10"/>
  <c r="B20703" i="10"/>
  <c r="D20702" i="10"/>
  <c r="C20702" i="10"/>
  <c r="B20702" i="10"/>
  <c r="D20701" i="10"/>
  <c r="C20701" i="10"/>
  <c r="B20701" i="10"/>
  <c r="D20700" i="10"/>
  <c r="C20700" i="10"/>
  <c r="B20700" i="10"/>
  <c r="D20699" i="10"/>
  <c r="C20699" i="10"/>
  <c r="B20699" i="10"/>
  <c r="D20698" i="10"/>
  <c r="C20698" i="10"/>
  <c r="B20698" i="10"/>
  <c r="D20697" i="10"/>
  <c r="C20697" i="10"/>
  <c r="B20697" i="10"/>
  <c r="D20696" i="10"/>
  <c r="C20696" i="10"/>
  <c r="B20696" i="10"/>
  <c r="D20695" i="10"/>
  <c r="C20695" i="10"/>
  <c r="B20695" i="10"/>
  <c r="D20694" i="10"/>
  <c r="C20694" i="10"/>
  <c r="B20694" i="10"/>
  <c r="D20693" i="10"/>
  <c r="C20693" i="10"/>
  <c r="B20693" i="10"/>
  <c r="D20692" i="10"/>
  <c r="C20692" i="10"/>
  <c r="B20692" i="10"/>
  <c r="D20691" i="10"/>
  <c r="C20691" i="10"/>
  <c r="B20691" i="10"/>
  <c r="D20690" i="10"/>
  <c r="C20690" i="10"/>
  <c r="B20690" i="10"/>
  <c r="D20689" i="10"/>
  <c r="C20689" i="10"/>
  <c r="B20689" i="10"/>
  <c r="D20688" i="10"/>
  <c r="C20688" i="10"/>
  <c r="B20688" i="10"/>
  <c r="D20687" i="10"/>
  <c r="C20687" i="10"/>
  <c r="B20687" i="10"/>
  <c r="D20686" i="10"/>
  <c r="C20686" i="10"/>
  <c r="B20686" i="10"/>
  <c r="D20685" i="10"/>
  <c r="C20685" i="10"/>
  <c r="B20685" i="10"/>
  <c r="D20684" i="10"/>
  <c r="C20684" i="10"/>
  <c r="B20684" i="10"/>
  <c r="D20683" i="10"/>
  <c r="C20683" i="10"/>
  <c r="B20683" i="10"/>
  <c r="D20682" i="10"/>
  <c r="C20682" i="10"/>
  <c r="B20682" i="10"/>
  <c r="D20681" i="10"/>
  <c r="C20681" i="10"/>
  <c r="B20681" i="10"/>
  <c r="D20680" i="10"/>
  <c r="C20680" i="10"/>
  <c r="B20680" i="10"/>
  <c r="D20679" i="10"/>
  <c r="C20679" i="10"/>
  <c r="B20679" i="10"/>
  <c r="D20678" i="10"/>
  <c r="C20678" i="10"/>
  <c r="B20678" i="10"/>
  <c r="D20677" i="10"/>
  <c r="C20677" i="10"/>
  <c r="B20677" i="10"/>
  <c r="D20676" i="10"/>
  <c r="C20676" i="10"/>
  <c r="B20676" i="10"/>
  <c r="D20675" i="10"/>
  <c r="C20675" i="10"/>
  <c r="B20675" i="10"/>
  <c r="D20674" i="10"/>
  <c r="C20674" i="10"/>
  <c r="B20674" i="10"/>
  <c r="D20673" i="10"/>
  <c r="C20673" i="10"/>
  <c r="B20673" i="10"/>
  <c r="D20672" i="10"/>
  <c r="C20672" i="10"/>
  <c r="B20672" i="10"/>
  <c r="D20671" i="10"/>
  <c r="C20671" i="10"/>
  <c r="B20671" i="10"/>
  <c r="D20670" i="10"/>
  <c r="C20670" i="10"/>
  <c r="B20670" i="10"/>
  <c r="D20669" i="10"/>
  <c r="C20669" i="10"/>
  <c r="B20669" i="10"/>
  <c r="D20668" i="10"/>
  <c r="C20668" i="10"/>
  <c r="B20668" i="10"/>
  <c r="D20667" i="10"/>
  <c r="C20667" i="10"/>
  <c r="B20667" i="10"/>
  <c r="D20666" i="10"/>
  <c r="C20666" i="10"/>
  <c r="B20666" i="10"/>
  <c r="D20665" i="10"/>
  <c r="C20665" i="10"/>
  <c r="B20665" i="10"/>
  <c r="D20664" i="10"/>
  <c r="C20664" i="10"/>
  <c r="B20664" i="10"/>
  <c r="D20663" i="10"/>
  <c r="C20663" i="10"/>
  <c r="B20663" i="10"/>
  <c r="D20662" i="10"/>
  <c r="C20662" i="10"/>
  <c r="B20662" i="10"/>
  <c r="D20661" i="10"/>
  <c r="C20661" i="10"/>
  <c r="B20661" i="10"/>
  <c r="D20660" i="10"/>
  <c r="C20660" i="10"/>
  <c r="B20660" i="10"/>
  <c r="D20659" i="10"/>
  <c r="C20659" i="10"/>
  <c r="B20659" i="10"/>
  <c r="D20658" i="10"/>
  <c r="C20658" i="10"/>
  <c r="B20658" i="10"/>
  <c r="D20657" i="10"/>
  <c r="C20657" i="10"/>
  <c r="B20657" i="10"/>
  <c r="D20656" i="10"/>
  <c r="C20656" i="10"/>
  <c r="B20656" i="10"/>
  <c r="D20655" i="10"/>
  <c r="C20655" i="10"/>
  <c r="B20655" i="10"/>
  <c r="D20654" i="10"/>
  <c r="C20654" i="10"/>
  <c r="B20654" i="10"/>
  <c r="D20653" i="10"/>
  <c r="C20653" i="10"/>
  <c r="B20653" i="10"/>
  <c r="D20652" i="10"/>
  <c r="C20652" i="10"/>
  <c r="B20652" i="10"/>
  <c r="D20651" i="10"/>
  <c r="C20651" i="10"/>
  <c r="B20651" i="10"/>
  <c r="D20650" i="10"/>
  <c r="C20650" i="10"/>
  <c r="B20650" i="10"/>
  <c r="D20649" i="10"/>
  <c r="C20649" i="10"/>
  <c r="B20649" i="10"/>
  <c r="D20648" i="10"/>
  <c r="C20648" i="10"/>
  <c r="B20648" i="10"/>
  <c r="D20647" i="10"/>
  <c r="C20647" i="10"/>
  <c r="B20647" i="10"/>
  <c r="D20646" i="10"/>
  <c r="C20646" i="10"/>
  <c r="B20646" i="10"/>
  <c r="D20645" i="10"/>
  <c r="C20645" i="10"/>
  <c r="B20645" i="10"/>
  <c r="D20644" i="10"/>
  <c r="C20644" i="10"/>
  <c r="B20644" i="10"/>
  <c r="D20643" i="10"/>
  <c r="C20643" i="10"/>
  <c r="B20643" i="10"/>
  <c r="D20642" i="10"/>
  <c r="C20642" i="10"/>
  <c r="B20642" i="10"/>
  <c r="D20641" i="10"/>
  <c r="C20641" i="10"/>
  <c r="B20641" i="10"/>
  <c r="D20640" i="10"/>
  <c r="C20640" i="10"/>
  <c r="B20640" i="10"/>
  <c r="D20639" i="10"/>
  <c r="C20639" i="10"/>
  <c r="B20639" i="10"/>
  <c r="D20638" i="10"/>
  <c r="C20638" i="10"/>
  <c r="B20638" i="10"/>
  <c r="D20637" i="10"/>
  <c r="C20637" i="10"/>
  <c r="B20637" i="10"/>
  <c r="D20636" i="10"/>
  <c r="C20636" i="10"/>
  <c r="B20636" i="10"/>
  <c r="D20635" i="10"/>
  <c r="C20635" i="10"/>
  <c r="B20635" i="10"/>
  <c r="D20634" i="10"/>
  <c r="C20634" i="10"/>
  <c r="B20634" i="10"/>
  <c r="D20633" i="10"/>
  <c r="C20633" i="10"/>
  <c r="B20633" i="10"/>
  <c r="D20632" i="10"/>
  <c r="C20632" i="10"/>
  <c r="B20632" i="10"/>
  <c r="D20631" i="10"/>
  <c r="C20631" i="10"/>
  <c r="B20631" i="10"/>
  <c r="D20630" i="10"/>
  <c r="C20630" i="10"/>
  <c r="B20630" i="10"/>
  <c r="D20629" i="10"/>
  <c r="C20629" i="10"/>
  <c r="B20629" i="10"/>
  <c r="D20628" i="10"/>
  <c r="C20628" i="10"/>
  <c r="B20628" i="10"/>
  <c r="D20627" i="10"/>
  <c r="C20627" i="10"/>
  <c r="B20627" i="10"/>
  <c r="D20626" i="10"/>
  <c r="C20626" i="10"/>
  <c r="B20626" i="10"/>
  <c r="D20625" i="10"/>
  <c r="C20625" i="10"/>
  <c r="B20625" i="10"/>
  <c r="D20624" i="10"/>
  <c r="C20624" i="10"/>
  <c r="B20624" i="10"/>
  <c r="D20623" i="10"/>
  <c r="C20623" i="10"/>
  <c r="B20623" i="10"/>
  <c r="D20622" i="10"/>
  <c r="C20622" i="10"/>
  <c r="B20622" i="10"/>
  <c r="D20621" i="10"/>
  <c r="C20621" i="10"/>
  <c r="B20621" i="10"/>
  <c r="D20620" i="10"/>
  <c r="C20620" i="10"/>
  <c r="B20620" i="10"/>
  <c r="D20619" i="10"/>
  <c r="C20619" i="10"/>
  <c r="B20619" i="10"/>
  <c r="D20618" i="10"/>
  <c r="C20618" i="10"/>
  <c r="B20618" i="10"/>
  <c r="D20617" i="10"/>
  <c r="C20617" i="10"/>
  <c r="B20617" i="10"/>
  <c r="D20616" i="10"/>
  <c r="C20616" i="10"/>
  <c r="B20616" i="10"/>
  <c r="D20615" i="10"/>
  <c r="C20615" i="10"/>
  <c r="B20615" i="10"/>
  <c r="D20614" i="10"/>
  <c r="C20614" i="10"/>
  <c r="B20614" i="10"/>
  <c r="D20613" i="10"/>
  <c r="C20613" i="10"/>
  <c r="B20613" i="10"/>
  <c r="D20612" i="10"/>
  <c r="C20612" i="10"/>
  <c r="B20612" i="10"/>
  <c r="D20611" i="10"/>
  <c r="C20611" i="10"/>
  <c r="B20611" i="10"/>
  <c r="D20610" i="10"/>
  <c r="C20610" i="10"/>
  <c r="B20610" i="10"/>
  <c r="D20609" i="10"/>
  <c r="C20609" i="10"/>
  <c r="B20609" i="10"/>
  <c r="D20608" i="10"/>
  <c r="C20608" i="10"/>
  <c r="B20608" i="10"/>
  <c r="D20607" i="10"/>
  <c r="C20607" i="10"/>
  <c r="B20607" i="10"/>
  <c r="D20606" i="10"/>
  <c r="C20606" i="10"/>
  <c r="B20606" i="10"/>
  <c r="D20605" i="10"/>
  <c r="C20605" i="10"/>
  <c r="B20605" i="10"/>
  <c r="D20604" i="10"/>
  <c r="C20604" i="10"/>
  <c r="B20604" i="10"/>
  <c r="D20603" i="10"/>
  <c r="C20603" i="10"/>
  <c r="B20603" i="10"/>
  <c r="D20602" i="10"/>
  <c r="C20602" i="10"/>
  <c r="B20602" i="10"/>
  <c r="D20601" i="10"/>
  <c r="C20601" i="10"/>
  <c r="B20601" i="10"/>
  <c r="D20600" i="10"/>
  <c r="C20600" i="10"/>
  <c r="B20600" i="10"/>
  <c r="D20599" i="10"/>
  <c r="C20599" i="10"/>
  <c r="B20599" i="10"/>
  <c r="D20598" i="10"/>
  <c r="C20598" i="10"/>
  <c r="B20598" i="10"/>
  <c r="D20597" i="10"/>
  <c r="C20597" i="10"/>
  <c r="B20597" i="10"/>
  <c r="D20596" i="10"/>
  <c r="C20596" i="10"/>
  <c r="B20596" i="10"/>
  <c r="D20595" i="10"/>
  <c r="C20595" i="10"/>
  <c r="B20595" i="10"/>
  <c r="D20594" i="10"/>
  <c r="C20594" i="10"/>
  <c r="B20594" i="10"/>
  <c r="D20593" i="10"/>
  <c r="C20593" i="10"/>
  <c r="B20593" i="10"/>
  <c r="D20592" i="10"/>
  <c r="C20592" i="10"/>
  <c r="B20592" i="10"/>
  <c r="D20591" i="10"/>
  <c r="C20591" i="10"/>
  <c r="B20591" i="10"/>
  <c r="D20590" i="10"/>
  <c r="C20590" i="10"/>
  <c r="B20590" i="10"/>
  <c r="D20589" i="10"/>
  <c r="C20589" i="10"/>
  <c r="B20589" i="10"/>
  <c r="D20588" i="10"/>
  <c r="C20588" i="10"/>
  <c r="B20588" i="10"/>
  <c r="D20587" i="10"/>
  <c r="C20587" i="10"/>
  <c r="B20587" i="10"/>
  <c r="D20586" i="10"/>
  <c r="C20586" i="10"/>
  <c r="B20586" i="10"/>
  <c r="D20585" i="10"/>
  <c r="C20585" i="10"/>
  <c r="B20585" i="10"/>
  <c r="D20584" i="10"/>
  <c r="C20584" i="10"/>
  <c r="B20584" i="10"/>
  <c r="D20583" i="10"/>
  <c r="C20583" i="10"/>
  <c r="B20583" i="10"/>
  <c r="D20582" i="10"/>
  <c r="C20582" i="10"/>
  <c r="B20582" i="10"/>
  <c r="D20581" i="10"/>
  <c r="C20581" i="10"/>
  <c r="B20581" i="10"/>
  <c r="D20580" i="10"/>
  <c r="C20580" i="10"/>
  <c r="B20580" i="10"/>
  <c r="D20579" i="10"/>
  <c r="C20579" i="10"/>
  <c r="B20579" i="10"/>
  <c r="D20578" i="10"/>
  <c r="C20578" i="10"/>
  <c r="B20578" i="10"/>
  <c r="D20577" i="10"/>
  <c r="C20577" i="10"/>
  <c r="B20577" i="10"/>
  <c r="D20576" i="10"/>
  <c r="C20576" i="10"/>
  <c r="B20576" i="10"/>
  <c r="D20575" i="10"/>
  <c r="C20575" i="10"/>
  <c r="B20575" i="10"/>
  <c r="D20574" i="10"/>
  <c r="C20574" i="10"/>
  <c r="B20574" i="10"/>
  <c r="D20573" i="10"/>
  <c r="C20573" i="10"/>
  <c r="B20573" i="10"/>
  <c r="D20572" i="10"/>
  <c r="C20572" i="10"/>
  <c r="B20572" i="10"/>
  <c r="D20571" i="10"/>
  <c r="C20571" i="10"/>
  <c r="B20571" i="10"/>
  <c r="D20570" i="10"/>
  <c r="C20570" i="10"/>
  <c r="B20570" i="10"/>
  <c r="D20569" i="10"/>
  <c r="C20569" i="10"/>
  <c r="B20569" i="10"/>
  <c r="D20568" i="10"/>
  <c r="C20568" i="10"/>
  <c r="B20568" i="10"/>
  <c r="D20567" i="10"/>
  <c r="C20567" i="10"/>
  <c r="B20567" i="10"/>
  <c r="D20566" i="10"/>
  <c r="C20566" i="10"/>
  <c r="B20566" i="10"/>
  <c r="D20565" i="10"/>
  <c r="C20565" i="10"/>
  <c r="B20565" i="10"/>
  <c r="D20564" i="10"/>
  <c r="C20564" i="10"/>
  <c r="B20564" i="10"/>
  <c r="D20563" i="10"/>
  <c r="C20563" i="10"/>
  <c r="B20563" i="10"/>
  <c r="D20562" i="10"/>
  <c r="C20562" i="10"/>
  <c r="B20562" i="10"/>
  <c r="D20561" i="10"/>
  <c r="C20561" i="10"/>
  <c r="B20561" i="10"/>
  <c r="D20560" i="10"/>
  <c r="C20560" i="10"/>
  <c r="B20560" i="10"/>
  <c r="D20559" i="10"/>
  <c r="C20559" i="10"/>
  <c r="B20559" i="10"/>
  <c r="D20558" i="10"/>
  <c r="C20558" i="10"/>
  <c r="B20558" i="10"/>
  <c r="D20557" i="10"/>
  <c r="C20557" i="10"/>
  <c r="B20557" i="10"/>
  <c r="D20556" i="10"/>
  <c r="C20556" i="10"/>
  <c r="B20556" i="10"/>
  <c r="D20555" i="10"/>
  <c r="C20555" i="10"/>
  <c r="B20555" i="10"/>
  <c r="D20554" i="10"/>
  <c r="C20554" i="10"/>
  <c r="B20554" i="10"/>
  <c r="D20553" i="10"/>
  <c r="C20553" i="10"/>
  <c r="B20553" i="10"/>
  <c r="D20552" i="10"/>
  <c r="C20552" i="10"/>
  <c r="B20552" i="10"/>
  <c r="D20551" i="10"/>
  <c r="C20551" i="10"/>
  <c r="B20551" i="10"/>
  <c r="D20550" i="10"/>
  <c r="C20550" i="10"/>
  <c r="B20550" i="10"/>
  <c r="D20549" i="10"/>
  <c r="C20549" i="10"/>
  <c r="B20549" i="10"/>
  <c r="D20548" i="10"/>
  <c r="C20548" i="10"/>
  <c r="B20548" i="10"/>
  <c r="D20547" i="10"/>
  <c r="C20547" i="10"/>
  <c r="B20547" i="10"/>
  <c r="D20546" i="10"/>
  <c r="C20546" i="10"/>
  <c r="B20546" i="10"/>
  <c r="D20545" i="10"/>
  <c r="C20545" i="10"/>
  <c r="B20545" i="10"/>
  <c r="D20544" i="10"/>
  <c r="C20544" i="10"/>
  <c r="B20544" i="10"/>
  <c r="D20543" i="10"/>
  <c r="C20543" i="10"/>
  <c r="B20543" i="10"/>
  <c r="D20542" i="10"/>
  <c r="C20542" i="10"/>
  <c r="B20542" i="10"/>
  <c r="D20541" i="10"/>
  <c r="C20541" i="10"/>
  <c r="B20541" i="10"/>
  <c r="D20540" i="10"/>
  <c r="C20540" i="10"/>
  <c r="B20540" i="10"/>
  <c r="D20539" i="10"/>
  <c r="C20539" i="10"/>
  <c r="B20539" i="10"/>
  <c r="D20538" i="10"/>
  <c r="C20538" i="10"/>
  <c r="B20538" i="10"/>
  <c r="D20537" i="10"/>
  <c r="C20537" i="10"/>
  <c r="B20537" i="10"/>
  <c r="D20536" i="10"/>
  <c r="C20536" i="10"/>
  <c r="B20536" i="10"/>
  <c r="D20535" i="10"/>
  <c r="C20535" i="10"/>
  <c r="B20535" i="10"/>
  <c r="D20534" i="10"/>
  <c r="C20534" i="10"/>
  <c r="B20534" i="10"/>
  <c r="D20533" i="10"/>
  <c r="C20533" i="10"/>
  <c r="B20533" i="10"/>
  <c r="D20532" i="10"/>
  <c r="C20532" i="10"/>
  <c r="B20532" i="10"/>
  <c r="D20531" i="10"/>
  <c r="C20531" i="10"/>
  <c r="B20531" i="10"/>
  <c r="D20530" i="10"/>
  <c r="C20530" i="10"/>
  <c r="B20530" i="10"/>
  <c r="D20529" i="10"/>
  <c r="C20529" i="10"/>
  <c r="B20529" i="10"/>
  <c r="D20528" i="10"/>
  <c r="C20528" i="10"/>
  <c r="B20528" i="10"/>
  <c r="D20527" i="10"/>
  <c r="C20527" i="10"/>
  <c r="B20527" i="10"/>
  <c r="D20526" i="10"/>
  <c r="C20526" i="10"/>
  <c r="B20526" i="10"/>
  <c r="D20525" i="10"/>
  <c r="C20525" i="10"/>
  <c r="B20525" i="10"/>
  <c r="D20524" i="10"/>
  <c r="C20524" i="10"/>
  <c r="B20524" i="10"/>
  <c r="D20523" i="10"/>
  <c r="C20523" i="10"/>
  <c r="B20523" i="10"/>
  <c r="D20522" i="10"/>
  <c r="C20522" i="10"/>
  <c r="B20522" i="10"/>
  <c r="D20521" i="10"/>
  <c r="C20521" i="10"/>
  <c r="B20521" i="10"/>
  <c r="D20520" i="10"/>
  <c r="C20520" i="10"/>
  <c r="B20520" i="10"/>
  <c r="D20519" i="10"/>
  <c r="C20519" i="10"/>
  <c r="B20519" i="10"/>
  <c r="D20518" i="10"/>
  <c r="C20518" i="10"/>
  <c r="B20518" i="10"/>
  <c r="D20517" i="10"/>
  <c r="C20517" i="10"/>
  <c r="B20517" i="10"/>
  <c r="D20516" i="10"/>
  <c r="C20516" i="10"/>
  <c r="B20516" i="10"/>
  <c r="D20515" i="10"/>
  <c r="C20515" i="10"/>
  <c r="B20515" i="10"/>
  <c r="D20514" i="10"/>
  <c r="C20514" i="10"/>
  <c r="B20514" i="10"/>
  <c r="D20513" i="10"/>
  <c r="C20513" i="10"/>
  <c r="B20513" i="10"/>
  <c r="D20512" i="10"/>
  <c r="C20512" i="10"/>
  <c r="B20512" i="10"/>
  <c r="D20511" i="10"/>
  <c r="C20511" i="10"/>
  <c r="B20511" i="10"/>
  <c r="D20510" i="10"/>
  <c r="C20510" i="10"/>
  <c r="B20510" i="10"/>
  <c r="D20509" i="10"/>
  <c r="C20509" i="10"/>
  <c r="B20509" i="10"/>
  <c r="D20508" i="10"/>
  <c r="C20508" i="10"/>
  <c r="B20508" i="10"/>
  <c r="D20507" i="10"/>
  <c r="C20507" i="10"/>
  <c r="B20507" i="10"/>
  <c r="D20506" i="10"/>
  <c r="C20506" i="10"/>
  <c r="B20506" i="10"/>
  <c r="D20505" i="10"/>
  <c r="C20505" i="10"/>
  <c r="B20505" i="10"/>
  <c r="D20504" i="10"/>
  <c r="C20504" i="10"/>
  <c r="B20504" i="10"/>
  <c r="D20503" i="10"/>
  <c r="C20503" i="10"/>
  <c r="B20503" i="10"/>
  <c r="D20502" i="10"/>
  <c r="C20502" i="10"/>
  <c r="B20502" i="10"/>
  <c r="D20501" i="10"/>
  <c r="C20501" i="10"/>
  <c r="B20501" i="10"/>
  <c r="D20500" i="10"/>
  <c r="C20500" i="10"/>
  <c r="B20500" i="10"/>
  <c r="D20499" i="10"/>
  <c r="C20499" i="10"/>
  <c r="B20499" i="10"/>
  <c r="D20498" i="10"/>
  <c r="C20498" i="10"/>
  <c r="B20498" i="10"/>
  <c r="D20497" i="10"/>
  <c r="C20497" i="10"/>
  <c r="B20497" i="10"/>
  <c r="D20496" i="10"/>
  <c r="C20496" i="10"/>
  <c r="B20496" i="10"/>
  <c r="D20495" i="10"/>
  <c r="C20495" i="10"/>
  <c r="B20495" i="10"/>
  <c r="D20494" i="10"/>
  <c r="C20494" i="10"/>
  <c r="B20494" i="10"/>
  <c r="D20493" i="10"/>
  <c r="C20493" i="10"/>
  <c r="B20493" i="10"/>
  <c r="D20492" i="10"/>
  <c r="C20492" i="10"/>
  <c r="B20492" i="10"/>
  <c r="D20491" i="10"/>
  <c r="C20491" i="10"/>
  <c r="B20491" i="10"/>
  <c r="D20490" i="10"/>
  <c r="C20490" i="10"/>
  <c r="B20490" i="10"/>
  <c r="D20489" i="10"/>
  <c r="C20489" i="10"/>
  <c r="B20489" i="10"/>
  <c r="D20488" i="10"/>
  <c r="C20488" i="10"/>
  <c r="B20488" i="10"/>
  <c r="D20487" i="10"/>
  <c r="C20487" i="10"/>
  <c r="B20487" i="10"/>
  <c r="D20486" i="10"/>
  <c r="C20486" i="10"/>
  <c r="B20486" i="10"/>
  <c r="D20485" i="10"/>
  <c r="C20485" i="10"/>
  <c r="B20485" i="10"/>
  <c r="D20484" i="10"/>
  <c r="C20484" i="10"/>
  <c r="B20484" i="10"/>
  <c r="D20483" i="10"/>
  <c r="C20483" i="10"/>
  <c r="B20483" i="10"/>
  <c r="D20482" i="10"/>
  <c r="C20482" i="10"/>
  <c r="B20482" i="10"/>
  <c r="D20481" i="10"/>
  <c r="C20481" i="10"/>
  <c r="B20481" i="10"/>
  <c r="D20480" i="10"/>
  <c r="C20480" i="10"/>
  <c r="B20480" i="10"/>
  <c r="D20479" i="10"/>
  <c r="C20479" i="10"/>
  <c r="B20479" i="10"/>
  <c r="D20478" i="10"/>
  <c r="C20478" i="10"/>
  <c r="B20478" i="10"/>
  <c r="D20477" i="10"/>
  <c r="C20477" i="10"/>
  <c r="B20477" i="10"/>
  <c r="D20476" i="10"/>
  <c r="C20476" i="10"/>
  <c r="B20476" i="10"/>
  <c r="D20475" i="10"/>
  <c r="C20475" i="10"/>
  <c r="B20475" i="10"/>
  <c r="D20474" i="10"/>
  <c r="C20474" i="10"/>
  <c r="B20474" i="10"/>
  <c r="D20473" i="10"/>
  <c r="C20473" i="10"/>
  <c r="B20473" i="10"/>
  <c r="D20472" i="10"/>
  <c r="C20472" i="10"/>
  <c r="B20472" i="10"/>
  <c r="D20471" i="10"/>
  <c r="C20471" i="10"/>
  <c r="B20471" i="10"/>
  <c r="D20470" i="10"/>
  <c r="C20470" i="10"/>
  <c r="B20470" i="10"/>
  <c r="D20469" i="10"/>
  <c r="C20469" i="10"/>
  <c r="B20469" i="10"/>
  <c r="D20468" i="10"/>
  <c r="C20468" i="10"/>
  <c r="B20468" i="10"/>
  <c r="D20467" i="10"/>
  <c r="C20467" i="10"/>
  <c r="B20467" i="10"/>
  <c r="D20466" i="10"/>
  <c r="C20466" i="10"/>
  <c r="B20466" i="10"/>
  <c r="D20465" i="10"/>
  <c r="C20465" i="10"/>
  <c r="B20465" i="10"/>
  <c r="D20464" i="10"/>
  <c r="C20464" i="10"/>
  <c r="B20464" i="10"/>
  <c r="D20463" i="10"/>
  <c r="C20463" i="10"/>
  <c r="B20463" i="10"/>
  <c r="D20462" i="10"/>
  <c r="C20462" i="10"/>
  <c r="B20462" i="10"/>
  <c r="D20461" i="10"/>
  <c r="C20461" i="10"/>
  <c r="B20461" i="10"/>
  <c r="D20460" i="10"/>
  <c r="C20460" i="10"/>
  <c r="B20460" i="10"/>
  <c r="D20459" i="10"/>
  <c r="C20459" i="10"/>
  <c r="B20459" i="10"/>
  <c r="D20458" i="10"/>
  <c r="C20458" i="10"/>
  <c r="B20458" i="10"/>
  <c r="D20457" i="10"/>
  <c r="C20457" i="10"/>
  <c r="B20457" i="10"/>
  <c r="D20456" i="10"/>
  <c r="C20456" i="10"/>
  <c r="B20456" i="10"/>
  <c r="D20455" i="10"/>
  <c r="C20455" i="10"/>
  <c r="B20455" i="10"/>
  <c r="D20454" i="10"/>
  <c r="C20454" i="10"/>
  <c r="B20454" i="10"/>
  <c r="D20453" i="10"/>
  <c r="C20453" i="10"/>
  <c r="B20453" i="10"/>
  <c r="D20452" i="10"/>
  <c r="C20452" i="10"/>
  <c r="B20452" i="10"/>
  <c r="D20451" i="10"/>
  <c r="C20451" i="10"/>
  <c r="B20451" i="10"/>
  <c r="D20450" i="10"/>
  <c r="C20450" i="10"/>
  <c r="B20450" i="10"/>
  <c r="D20449" i="10"/>
  <c r="C20449" i="10"/>
  <c r="B20449" i="10"/>
  <c r="D20448" i="10"/>
  <c r="C20448" i="10"/>
  <c r="B20448" i="10"/>
  <c r="D20447" i="10"/>
  <c r="C20447" i="10"/>
  <c r="B20447" i="10"/>
  <c r="D20446" i="10"/>
  <c r="C20446" i="10"/>
  <c r="B20446" i="10"/>
  <c r="D20445" i="10"/>
  <c r="C20445" i="10"/>
  <c r="B20445" i="10"/>
  <c r="D20444" i="10"/>
  <c r="C20444" i="10"/>
  <c r="B20444" i="10"/>
  <c r="D20443" i="10"/>
  <c r="C20443" i="10"/>
  <c r="B20443" i="10"/>
  <c r="D20442" i="10"/>
  <c r="C20442" i="10"/>
  <c r="B20442" i="10"/>
  <c r="D20441" i="10"/>
  <c r="C20441" i="10"/>
  <c r="B20441" i="10"/>
  <c r="D20440" i="10"/>
  <c r="C20440" i="10"/>
  <c r="B20440" i="10"/>
  <c r="D20439" i="10"/>
  <c r="C20439" i="10"/>
  <c r="B20439" i="10"/>
  <c r="D20438" i="10"/>
  <c r="C20438" i="10"/>
  <c r="B20438" i="10"/>
  <c r="D20437" i="10"/>
  <c r="C20437" i="10"/>
  <c r="B20437" i="10"/>
  <c r="D20436" i="10"/>
  <c r="C20436" i="10"/>
  <c r="B20436" i="10"/>
  <c r="D20435" i="10"/>
  <c r="C20435" i="10"/>
  <c r="B20435" i="10"/>
  <c r="D20434" i="10"/>
  <c r="C20434" i="10"/>
  <c r="B20434" i="10"/>
  <c r="D20433" i="10"/>
  <c r="C20433" i="10"/>
  <c r="B20433" i="10"/>
  <c r="D20432" i="10"/>
  <c r="C20432" i="10"/>
  <c r="B20432" i="10"/>
  <c r="D20431" i="10"/>
  <c r="C20431" i="10"/>
  <c r="B20431" i="10"/>
  <c r="D20430" i="10"/>
  <c r="C20430" i="10"/>
  <c r="B20430" i="10"/>
  <c r="D20429" i="10"/>
  <c r="C20429" i="10"/>
  <c r="B20429" i="10"/>
  <c r="D20428" i="10"/>
  <c r="C20428" i="10"/>
  <c r="B20428" i="10"/>
  <c r="D20427" i="10"/>
  <c r="C20427" i="10"/>
  <c r="B20427" i="10"/>
  <c r="D20426" i="10"/>
  <c r="C20426" i="10"/>
  <c r="B20426" i="10"/>
  <c r="D20425" i="10"/>
  <c r="C20425" i="10"/>
  <c r="B20425" i="10"/>
  <c r="D20424" i="10"/>
  <c r="C20424" i="10"/>
  <c r="B20424" i="10"/>
  <c r="D20423" i="10"/>
  <c r="C20423" i="10"/>
  <c r="B20423" i="10"/>
  <c r="D20422" i="10"/>
  <c r="C20422" i="10"/>
  <c r="B20422" i="10"/>
  <c r="D20421" i="10"/>
  <c r="C20421" i="10"/>
  <c r="B20421" i="10"/>
  <c r="D20420" i="10"/>
  <c r="C20420" i="10"/>
  <c r="B20420" i="10"/>
  <c r="D20419" i="10"/>
  <c r="C20419" i="10"/>
  <c r="B20419" i="10"/>
  <c r="D20418" i="10"/>
  <c r="C20418" i="10"/>
  <c r="B20418" i="10"/>
  <c r="D20417" i="10"/>
  <c r="C20417" i="10"/>
  <c r="B20417" i="10"/>
  <c r="D20416" i="10"/>
  <c r="C20416" i="10"/>
  <c r="B20416" i="10"/>
  <c r="D20415" i="10"/>
  <c r="C20415" i="10"/>
  <c r="B20415" i="10"/>
  <c r="D20414" i="10"/>
  <c r="C20414" i="10"/>
  <c r="B20414" i="10"/>
  <c r="D20413" i="10"/>
  <c r="C20413" i="10"/>
  <c r="B20413" i="10"/>
  <c r="D20412" i="10"/>
  <c r="C20412" i="10"/>
  <c r="B20412" i="10"/>
  <c r="D20411" i="10"/>
  <c r="C20411" i="10"/>
  <c r="B20411" i="10"/>
  <c r="D20410" i="10"/>
  <c r="C20410" i="10"/>
  <c r="B20410" i="10"/>
  <c r="D20409" i="10"/>
  <c r="C20409" i="10"/>
  <c r="B20409" i="10"/>
  <c r="D20408" i="10"/>
  <c r="C20408" i="10"/>
  <c r="B20408" i="10"/>
  <c r="D20407" i="10"/>
  <c r="C20407" i="10"/>
  <c r="B20407" i="10"/>
  <c r="D20406" i="10"/>
  <c r="C20406" i="10"/>
  <c r="B20406" i="10"/>
  <c r="D20405" i="10"/>
  <c r="C20405" i="10"/>
  <c r="B20405" i="10"/>
  <c r="D20404" i="10"/>
  <c r="C20404" i="10"/>
  <c r="B20404" i="10"/>
  <c r="D20403" i="10"/>
  <c r="C20403" i="10"/>
  <c r="B20403" i="10"/>
  <c r="D20402" i="10"/>
  <c r="C20402" i="10"/>
  <c r="B20402" i="10"/>
  <c r="D20401" i="10"/>
  <c r="C20401" i="10"/>
  <c r="B20401" i="10"/>
  <c r="D20400" i="10"/>
  <c r="C20400" i="10"/>
  <c r="B20400" i="10"/>
  <c r="D20399" i="10"/>
  <c r="C20399" i="10"/>
  <c r="B20399" i="10"/>
  <c r="D20398" i="10"/>
  <c r="C20398" i="10"/>
  <c r="B20398" i="10"/>
  <c r="D20397" i="10"/>
  <c r="C20397" i="10"/>
  <c r="B20397" i="10"/>
  <c r="D20396" i="10"/>
  <c r="C20396" i="10"/>
  <c r="B20396" i="10"/>
  <c r="D20395" i="10"/>
  <c r="C20395" i="10"/>
  <c r="B20395" i="10"/>
  <c r="D20394" i="10"/>
  <c r="C20394" i="10"/>
  <c r="B20394" i="10"/>
  <c r="D20393" i="10"/>
  <c r="C20393" i="10"/>
  <c r="B20393" i="10"/>
  <c r="D20392" i="10"/>
  <c r="C20392" i="10"/>
  <c r="B20392" i="10"/>
  <c r="D20391" i="10"/>
  <c r="C20391" i="10"/>
  <c r="B20391" i="10"/>
  <c r="D20390" i="10"/>
  <c r="C20390" i="10"/>
  <c r="B20390" i="10"/>
  <c r="D20389" i="10"/>
  <c r="C20389" i="10"/>
  <c r="B20389" i="10"/>
  <c r="D20388" i="10"/>
  <c r="C20388" i="10"/>
  <c r="B20388" i="10"/>
  <c r="D20387" i="10"/>
  <c r="C20387" i="10"/>
  <c r="B20387" i="10"/>
  <c r="D20386" i="10"/>
  <c r="C20386" i="10"/>
  <c r="B20386" i="10"/>
  <c r="D20385" i="10"/>
  <c r="C20385" i="10"/>
  <c r="B20385" i="10"/>
  <c r="D20384" i="10"/>
  <c r="C20384" i="10"/>
  <c r="B20384" i="10"/>
  <c r="D20383" i="10"/>
  <c r="C20383" i="10"/>
  <c r="B20383" i="10"/>
  <c r="D20382" i="10"/>
  <c r="C20382" i="10"/>
  <c r="B20382" i="10"/>
  <c r="D20381" i="10"/>
  <c r="C20381" i="10"/>
  <c r="B20381" i="10"/>
  <c r="D20380" i="10"/>
  <c r="C20380" i="10"/>
  <c r="B20380" i="10"/>
  <c r="D20379" i="10"/>
  <c r="C20379" i="10"/>
  <c r="B20379" i="10"/>
  <c r="D20378" i="10"/>
  <c r="C20378" i="10"/>
  <c r="B20378" i="10"/>
  <c r="D20377" i="10"/>
  <c r="C20377" i="10"/>
  <c r="B20377" i="10"/>
  <c r="D20376" i="10"/>
  <c r="C20376" i="10"/>
  <c r="B20376" i="10"/>
  <c r="D20375" i="10"/>
  <c r="C20375" i="10"/>
  <c r="B20375" i="10"/>
  <c r="D20374" i="10"/>
  <c r="C20374" i="10"/>
  <c r="B20374" i="10"/>
  <c r="D20373" i="10"/>
  <c r="C20373" i="10"/>
  <c r="B20373" i="10"/>
  <c r="D20372" i="10"/>
  <c r="C20372" i="10"/>
  <c r="B20372" i="10"/>
  <c r="D20371" i="10"/>
  <c r="C20371" i="10"/>
  <c r="B20371" i="10"/>
  <c r="D20370" i="10"/>
  <c r="C20370" i="10"/>
  <c r="B20370" i="10"/>
  <c r="D20369" i="10"/>
  <c r="C20369" i="10"/>
  <c r="B20369" i="10"/>
  <c r="D20368" i="10"/>
  <c r="C20368" i="10"/>
  <c r="B20368" i="10"/>
  <c r="D20367" i="10"/>
  <c r="C20367" i="10"/>
  <c r="B20367" i="10"/>
  <c r="D20366" i="10"/>
  <c r="C20366" i="10"/>
  <c r="B20366" i="10"/>
  <c r="D20365" i="10"/>
  <c r="C20365" i="10"/>
  <c r="B20365" i="10"/>
  <c r="D20364" i="10"/>
  <c r="C20364" i="10"/>
  <c r="B20364" i="10"/>
  <c r="D20363" i="10"/>
  <c r="C20363" i="10"/>
  <c r="B20363" i="10"/>
  <c r="D20362" i="10"/>
  <c r="C20362" i="10"/>
  <c r="B20362" i="10"/>
  <c r="D20361" i="10"/>
  <c r="C20361" i="10"/>
  <c r="B20361" i="10"/>
  <c r="D20360" i="10"/>
  <c r="C20360" i="10"/>
  <c r="B20360" i="10"/>
  <c r="D20359" i="10"/>
  <c r="C20359" i="10"/>
  <c r="B20359" i="10"/>
  <c r="D20358" i="10"/>
  <c r="C20358" i="10"/>
  <c r="B20358" i="10"/>
  <c r="D20357" i="10"/>
  <c r="C20357" i="10"/>
  <c r="B20357" i="10"/>
  <c r="D20356" i="10"/>
  <c r="C20356" i="10"/>
  <c r="B20356" i="10"/>
  <c r="D20355" i="10"/>
  <c r="C20355" i="10"/>
  <c r="B20355" i="10"/>
  <c r="D20354" i="10"/>
  <c r="C20354" i="10"/>
  <c r="B20354" i="10"/>
  <c r="D20353" i="10"/>
  <c r="C20353" i="10"/>
  <c r="B20353" i="10"/>
  <c r="D20352" i="10"/>
  <c r="C20352" i="10"/>
  <c r="B20352" i="10"/>
  <c r="D20351" i="10"/>
  <c r="C20351" i="10"/>
  <c r="B20351" i="10"/>
  <c r="D20350" i="10"/>
  <c r="C20350" i="10"/>
  <c r="B20350" i="10"/>
  <c r="D20349" i="10"/>
  <c r="C20349" i="10"/>
  <c r="B20349" i="10"/>
  <c r="D20348" i="10"/>
  <c r="C20348" i="10"/>
  <c r="B20348" i="10"/>
  <c r="D20347" i="10"/>
  <c r="C20347" i="10"/>
  <c r="B20347" i="10"/>
  <c r="D20346" i="10"/>
  <c r="C20346" i="10"/>
  <c r="B20346" i="10"/>
  <c r="D20345" i="10"/>
  <c r="C20345" i="10"/>
  <c r="B20345" i="10"/>
  <c r="D20344" i="10"/>
  <c r="C20344" i="10"/>
  <c r="B20344" i="10"/>
  <c r="D20343" i="10"/>
  <c r="C20343" i="10"/>
  <c r="B20343" i="10"/>
  <c r="D20342" i="10"/>
  <c r="C20342" i="10"/>
  <c r="B20342" i="10"/>
  <c r="D20341" i="10"/>
  <c r="C20341" i="10"/>
  <c r="B20341" i="10"/>
  <c r="D20340" i="10"/>
  <c r="C20340" i="10"/>
  <c r="B20340" i="10"/>
  <c r="D20339" i="10"/>
  <c r="C20339" i="10"/>
  <c r="B20339" i="10"/>
  <c r="D20338" i="10"/>
  <c r="C20338" i="10"/>
  <c r="B20338" i="10"/>
  <c r="D20337" i="10"/>
  <c r="C20337" i="10"/>
  <c r="B20337" i="10"/>
  <c r="D20336" i="10"/>
  <c r="C20336" i="10"/>
  <c r="B20336" i="10"/>
  <c r="D20335" i="10"/>
  <c r="C20335" i="10"/>
  <c r="B20335" i="10"/>
  <c r="D20334" i="10"/>
  <c r="C20334" i="10"/>
  <c r="B20334" i="10"/>
  <c r="D20333" i="10"/>
  <c r="C20333" i="10"/>
  <c r="B20333" i="10"/>
  <c r="D20332" i="10"/>
  <c r="C20332" i="10"/>
  <c r="B20332" i="10"/>
  <c r="D20331" i="10"/>
  <c r="C20331" i="10"/>
  <c r="B20331" i="10"/>
  <c r="D20330" i="10"/>
  <c r="C20330" i="10"/>
  <c r="B20330" i="10"/>
  <c r="D20329" i="10"/>
  <c r="C20329" i="10"/>
  <c r="B20329" i="10"/>
  <c r="D20328" i="10"/>
  <c r="C20328" i="10"/>
  <c r="B20328" i="10"/>
  <c r="D20327" i="10"/>
  <c r="C20327" i="10"/>
  <c r="B20327" i="10"/>
  <c r="D20326" i="10"/>
  <c r="C20326" i="10"/>
  <c r="B20326" i="10"/>
  <c r="D20325" i="10"/>
  <c r="C20325" i="10"/>
  <c r="B20325" i="10"/>
  <c r="D20324" i="10"/>
  <c r="C20324" i="10"/>
  <c r="B20324" i="10"/>
  <c r="D20323" i="10"/>
  <c r="C20323" i="10"/>
  <c r="B20323" i="10"/>
  <c r="D20322" i="10"/>
  <c r="C20322" i="10"/>
  <c r="B20322" i="10"/>
  <c r="D20321" i="10"/>
  <c r="C20321" i="10"/>
  <c r="B20321" i="10"/>
  <c r="D20320" i="10"/>
  <c r="C20320" i="10"/>
  <c r="B20320" i="10"/>
  <c r="D20319" i="10"/>
  <c r="C20319" i="10"/>
  <c r="B20319" i="10"/>
  <c r="D20318" i="10"/>
  <c r="C20318" i="10"/>
  <c r="B20318" i="10"/>
  <c r="D20317" i="10"/>
  <c r="C20317" i="10"/>
  <c r="B20317" i="10"/>
  <c r="D20316" i="10"/>
  <c r="C20316" i="10"/>
  <c r="B20316" i="10"/>
  <c r="D20315" i="10"/>
  <c r="C20315" i="10"/>
  <c r="B20315" i="10"/>
  <c r="D20314" i="10"/>
  <c r="C20314" i="10"/>
  <c r="B20314" i="10"/>
  <c r="D20313" i="10"/>
  <c r="C20313" i="10"/>
  <c r="B20313" i="10"/>
  <c r="D20312" i="10"/>
  <c r="C20312" i="10"/>
  <c r="B20312" i="10"/>
  <c r="D20311" i="10"/>
  <c r="C20311" i="10"/>
  <c r="B20311" i="10"/>
  <c r="D20310" i="10"/>
  <c r="C20310" i="10"/>
  <c r="B20310" i="10"/>
  <c r="D20309" i="10"/>
  <c r="C20309" i="10"/>
  <c r="B20309" i="10"/>
  <c r="D20308" i="10"/>
  <c r="C20308" i="10"/>
  <c r="B20308" i="10"/>
  <c r="D20307" i="10"/>
  <c r="C20307" i="10"/>
  <c r="B20307" i="10"/>
  <c r="D20306" i="10"/>
  <c r="C20306" i="10"/>
  <c r="B20306" i="10"/>
  <c r="D20305" i="10"/>
  <c r="C20305" i="10"/>
  <c r="B20305" i="10"/>
  <c r="D20304" i="10"/>
  <c r="C20304" i="10"/>
  <c r="B20304" i="10"/>
  <c r="D20303" i="10"/>
  <c r="C20303" i="10"/>
  <c r="B20303" i="10"/>
  <c r="D20302" i="10"/>
  <c r="C20302" i="10"/>
  <c r="B20302" i="10"/>
  <c r="D20301" i="10"/>
  <c r="C20301" i="10"/>
  <c r="B20301" i="10"/>
  <c r="D20300" i="10"/>
  <c r="C20300" i="10"/>
  <c r="B20300" i="10"/>
  <c r="D20299" i="10"/>
  <c r="C20299" i="10"/>
  <c r="B20299" i="10"/>
  <c r="D20298" i="10"/>
  <c r="C20298" i="10"/>
  <c r="B20298" i="10"/>
  <c r="D20297" i="10"/>
  <c r="C20297" i="10"/>
  <c r="B20297" i="10"/>
  <c r="D20296" i="10"/>
  <c r="C20296" i="10"/>
  <c r="B20296" i="10"/>
  <c r="D20295" i="10"/>
  <c r="C20295" i="10"/>
  <c r="B20295" i="10"/>
  <c r="D20294" i="10"/>
  <c r="C20294" i="10"/>
  <c r="B20294" i="10"/>
  <c r="D20293" i="10"/>
  <c r="C20293" i="10"/>
  <c r="B20293" i="10"/>
  <c r="D20292" i="10"/>
  <c r="C20292" i="10"/>
  <c r="B20292" i="10"/>
  <c r="D20291" i="10"/>
  <c r="C20291" i="10"/>
  <c r="B20291" i="10"/>
  <c r="D20290" i="10"/>
  <c r="C20290" i="10"/>
  <c r="B20290" i="10"/>
  <c r="D20289" i="10"/>
  <c r="C20289" i="10"/>
  <c r="B20289" i="10"/>
  <c r="D20288" i="10"/>
  <c r="C20288" i="10"/>
  <c r="B20288" i="10"/>
  <c r="D20287" i="10"/>
  <c r="C20287" i="10"/>
  <c r="B20287" i="10"/>
  <c r="D20286" i="10"/>
  <c r="C20286" i="10"/>
  <c r="B20286" i="10"/>
  <c r="D20285" i="10"/>
  <c r="C20285" i="10"/>
  <c r="B20285" i="10"/>
  <c r="D20284" i="10"/>
  <c r="C20284" i="10"/>
  <c r="B20284" i="10"/>
  <c r="D20283" i="10"/>
  <c r="C20283" i="10"/>
  <c r="B20283" i="10"/>
  <c r="D20282" i="10"/>
  <c r="C20282" i="10"/>
  <c r="B20282" i="10"/>
  <c r="D20281" i="10"/>
  <c r="C20281" i="10"/>
  <c r="B20281" i="10"/>
  <c r="D20280" i="10"/>
  <c r="C20280" i="10"/>
  <c r="B20280" i="10"/>
  <c r="D20279" i="10"/>
  <c r="C20279" i="10"/>
  <c r="B20279" i="10"/>
  <c r="D20278" i="10"/>
  <c r="C20278" i="10"/>
  <c r="B20278" i="10"/>
  <c r="D20277" i="10"/>
  <c r="C20277" i="10"/>
  <c r="B20277" i="10"/>
  <c r="D20276" i="10"/>
  <c r="C20276" i="10"/>
  <c r="B20276" i="10"/>
  <c r="D20275" i="10"/>
  <c r="C20275" i="10"/>
  <c r="B20275" i="10"/>
  <c r="D20274" i="10"/>
  <c r="C20274" i="10"/>
  <c r="B20274" i="10"/>
  <c r="D20273" i="10"/>
  <c r="C20273" i="10"/>
  <c r="B20273" i="10"/>
  <c r="D20272" i="10"/>
  <c r="C20272" i="10"/>
  <c r="B20272" i="10"/>
  <c r="D20271" i="10"/>
  <c r="C20271" i="10"/>
  <c r="B20271" i="10"/>
  <c r="D20270" i="10"/>
  <c r="C20270" i="10"/>
  <c r="B20270" i="10"/>
  <c r="D20269" i="10"/>
  <c r="C20269" i="10"/>
  <c r="B20269" i="10"/>
  <c r="D20268" i="10"/>
  <c r="C20268" i="10"/>
  <c r="B20268" i="10"/>
  <c r="D20267" i="10"/>
  <c r="C20267" i="10"/>
  <c r="B20267" i="10"/>
  <c r="D20266" i="10"/>
  <c r="C20266" i="10"/>
  <c r="B20266" i="10"/>
  <c r="D20265" i="10"/>
  <c r="C20265" i="10"/>
  <c r="B20265" i="10"/>
  <c r="D20264" i="10"/>
  <c r="C20264" i="10"/>
  <c r="B20264" i="10"/>
  <c r="D20263" i="10"/>
  <c r="C20263" i="10"/>
  <c r="B20263" i="10"/>
  <c r="D20262" i="10"/>
  <c r="C20262" i="10"/>
  <c r="B20262" i="10"/>
  <c r="D20261" i="10"/>
  <c r="C20261" i="10"/>
  <c r="B20261" i="10"/>
  <c r="D20260" i="10"/>
  <c r="C20260" i="10"/>
  <c r="B20260" i="10"/>
  <c r="D20259" i="10"/>
  <c r="C20259" i="10"/>
  <c r="B20259" i="10"/>
  <c r="D20258" i="10"/>
  <c r="C20258" i="10"/>
  <c r="B20258" i="10"/>
  <c r="D20257" i="10"/>
  <c r="C20257" i="10"/>
  <c r="B20257" i="10"/>
  <c r="D20256" i="10"/>
  <c r="C20256" i="10"/>
  <c r="B20256" i="10"/>
  <c r="D20255" i="10"/>
  <c r="C20255" i="10"/>
  <c r="B20255" i="10"/>
  <c r="D20254" i="10"/>
  <c r="C20254" i="10"/>
  <c r="B20254" i="10"/>
  <c r="D20253" i="10"/>
  <c r="C20253" i="10"/>
  <c r="B20253" i="10"/>
  <c r="D20252" i="10"/>
  <c r="C20252" i="10"/>
  <c r="B20252" i="10"/>
  <c r="D20251" i="10"/>
  <c r="C20251" i="10"/>
  <c r="B20251" i="10"/>
  <c r="D20250" i="10"/>
  <c r="C20250" i="10"/>
  <c r="B20250" i="10"/>
  <c r="D20249" i="10"/>
  <c r="C20249" i="10"/>
  <c r="B20249" i="10"/>
  <c r="D20248" i="10"/>
  <c r="C20248" i="10"/>
  <c r="B20248" i="10"/>
  <c r="D20247" i="10"/>
  <c r="C20247" i="10"/>
  <c r="B20247" i="10"/>
  <c r="D20246" i="10"/>
  <c r="C20246" i="10"/>
  <c r="B20246" i="10"/>
  <c r="D20245" i="10"/>
  <c r="C20245" i="10"/>
  <c r="B20245" i="10"/>
  <c r="D20244" i="10"/>
  <c r="C20244" i="10"/>
  <c r="B20244" i="10"/>
  <c r="D20243" i="10"/>
  <c r="C20243" i="10"/>
  <c r="B20243" i="10"/>
  <c r="D20242" i="10"/>
  <c r="C20242" i="10"/>
  <c r="B20242" i="10"/>
  <c r="D20241" i="10"/>
  <c r="C20241" i="10"/>
  <c r="B20241" i="10"/>
  <c r="D20240" i="10"/>
  <c r="C20240" i="10"/>
  <c r="B20240" i="10"/>
  <c r="D20239" i="10"/>
  <c r="C20239" i="10"/>
  <c r="B20239" i="10"/>
  <c r="D20238" i="10"/>
  <c r="C20238" i="10"/>
  <c r="B20238" i="10"/>
  <c r="D20237" i="10"/>
  <c r="C20237" i="10"/>
  <c r="B20237" i="10"/>
  <c r="D20236" i="10"/>
  <c r="C20236" i="10"/>
  <c r="B20236" i="10"/>
  <c r="D20235" i="10"/>
  <c r="C20235" i="10"/>
  <c r="B20235" i="10"/>
  <c r="D20234" i="10"/>
  <c r="C20234" i="10"/>
  <c r="B20234" i="10"/>
  <c r="D20233" i="10"/>
  <c r="C20233" i="10"/>
  <c r="B20233" i="10"/>
  <c r="D20232" i="10"/>
  <c r="C20232" i="10"/>
  <c r="B20232" i="10"/>
  <c r="D20231" i="10"/>
  <c r="C20231" i="10"/>
  <c r="B20231" i="10"/>
  <c r="D20230" i="10"/>
  <c r="C20230" i="10"/>
  <c r="B20230" i="10"/>
  <c r="D20229" i="10"/>
  <c r="C20229" i="10"/>
  <c r="B20229" i="10"/>
  <c r="D20228" i="10"/>
  <c r="C20228" i="10"/>
  <c r="B20228" i="10"/>
  <c r="D20227" i="10"/>
  <c r="C20227" i="10"/>
  <c r="B20227" i="10"/>
  <c r="D20226" i="10"/>
  <c r="C20226" i="10"/>
  <c r="B20226" i="10"/>
  <c r="D20225" i="10"/>
  <c r="C20225" i="10"/>
  <c r="B20225" i="10"/>
  <c r="D20224" i="10"/>
  <c r="C20224" i="10"/>
  <c r="B20224" i="10"/>
  <c r="D20223" i="10"/>
  <c r="C20223" i="10"/>
  <c r="B20223" i="10"/>
  <c r="D20222" i="10"/>
  <c r="C20222" i="10"/>
  <c r="B20222" i="10"/>
  <c r="D20221" i="10"/>
  <c r="C20221" i="10"/>
  <c r="B20221" i="10"/>
  <c r="D20220" i="10"/>
  <c r="C20220" i="10"/>
  <c r="B20220" i="10"/>
  <c r="D20219" i="10"/>
  <c r="C20219" i="10"/>
  <c r="B20219" i="10"/>
  <c r="D20218" i="10"/>
  <c r="C20218" i="10"/>
  <c r="B20218" i="10"/>
  <c r="D20217" i="10"/>
  <c r="C20217" i="10"/>
  <c r="B20217" i="10"/>
  <c r="D20216" i="10"/>
  <c r="C20216" i="10"/>
  <c r="B20216" i="10"/>
  <c r="D20215" i="10"/>
  <c r="C20215" i="10"/>
  <c r="B20215" i="10"/>
  <c r="D20214" i="10"/>
  <c r="C20214" i="10"/>
  <c r="B20214" i="10"/>
  <c r="D20213" i="10"/>
  <c r="C20213" i="10"/>
  <c r="B20213" i="10"/>
  <c r="D20212" i="10"/>
  <c r="C20212" i="10"/>
  <c r="B20212" i="10"/>
  <c r="D20211" i="10"/>
  <c r="C20211" i="10"/>
  <c r="B20211" i="10"/>
  <c r="D20210" i="10"/>
  <c r="C20210" i="10"/>
  <c r="B20210" i="10"/>
  <c r="D20209" i="10"/>
  <c r="C20209" i="10"/>
  <c r="B20209" i="10"/>
  <c r="D20208" i="10"/>
  <c r="C20208" i="10"/>
  <c r="B20208" i="10"/>
  <c r="D20207" i="10"/>
  <c r="C20207" i="10"/>
  <c r="B20207" i="10"/>
  <c r="D20206" i="10"/>
  <c r="C20206" i="10"/>
  <c r="B20206" i="10"/>
  <c r="D20205" i="10"/>
  <c r="C20205" i="10"/>
  <c r="B20205" i="10"/>
  <c r="D20204" i="10"/>
  <c r="C20204" i="10"/>
  <c r="B20204" i="10"/>
  <c r="D20203" i="10"/>
  <c r="C20203" i="10"/>
  <c r="B20203" i="10"/>
  <c r="D20202" i="10"/>
  <c r="C20202" i="10"/>
  <c r="B20202" i="10"/>
  <c r="D20201" i="10"/>
  <c r="C20201" i="10"/>
  <c r="B20201" i="10"/>
  <c r="D20200" i="10"/>
  <c r="C20200" i="10"/>
  <c r="B20200" i="10"/>
  <c r="D20199" i="10"/>
  <c r="C20199" i="10"/>
  <c r="B20199" i="10"/>
  <c r="D20198" i="10"/>
  <c r="C20198" i="10"/>
  <c r="B20198" i="10"/>
  <c r="D20197" i="10"/>
  <c r="C20197" i="10"/>
  <c r="B20197" i="10"/>
  <c r="D20196" i="10"/>
  <c r="C20196" i="10"/>
  <c r="B20196" i="10"/>
  <c r="D20195" i="10"/>
  <c r="C20195" i="10"/>
  <c r="B20195" i="10"/>
  <c r="D20194" i="10"/>
  <c r="C20194" i="10"/>
  <c r="B20194" i="10"/>
  <c r="D20193" i="10"/>
  <c r="C20193" i="10"/>
  <c r="B20193" i="10"/>
  <c r="D20192" i="10"/>
  <c r="C20192" i="10"/>
  <c r="B20192" i="10"/>
  <c r="D20191" i="10"/>
  <c r="C20191" i="10"/>
  <c r="B20191" i="10"/>
  <c r="D20190" i="10"/>
  <c r="C20190" i="10"/>
  <c r="B20190" i="10"/>
  <c r="D20189" i="10"/>
  <c r="C20189" i="10"/>
  <c r="B20189" i="10"/>
  <c r="D20188" i="10"/>
  <c r="C20188" i="10"/>
  <c r="B20188" i="10"/>
  <c r="D20187" i="10"/>
  <c r="C20187" i="10"/>
  <c r="B20187" i="10"/>
  <c r="D20186" i="10"/>
  <c r="C20186" i="10"/>
  <c r="B20186" i="10"/>
  <c r="D20185" i="10"/>
  <c r="C20185" i="10"/>
  <c r="B20185" i="10"/>
  <c r="D20184" i="10"/>
  <c r="C20184" i="10"/>
  <c r="B20184" i="10"/>
  <c r="D20183" i="10"/>
  <c r="C20183" i="10"/>
  <c r="B20183" i="10"/>
  <c r="D20182" i="10"/>
  <c r="C20182" i="10"/>
  <c r="B20182" i="10"/>
  <c r="D20181" i="10"/>
  <c r="C20181" i="10"/>
  <c r="B20181" i="10"/>
  <c r="D20180" i="10"/>
  <c r="C20180" i="10"/>
  <c r="B20180" i="10"/>
  <c r="D20179" i="10"/>
  <c r="C20179" i="10"/>
  <c r="B20179" i="10"/>
  <c r="D20178" i="10"/>
  <c r="C20178" i="10"/>
  <c r="B20178" i="10"/>
  <c r="D20177" i="10"/>
  <c r="C20177" i="10"/>
  <c r="B20177" i="10"/>
  <c r="D20176" i="10"/>
  <c r="C20176" i="10"/>
  <c r="B20176" i="10"/>
  <c r="D20175" i="10"/>
  <c r="C20175" i="10"/>
  <c r="B20175" i="10"/>
  <c r="D20174" i="10"/>
  <c r="C20174" i="10"/>
  <c r="B20174" i="10"/>
  <c r="D20173" i="10"/>
  <c r="C20173" i="10"/>
  <c r="B20173" i="10"/>
  <c r="D20172" i="10"/>
  <c r="C20172" i="10"/>
  <c r="B20172" i="10"/>
  <c r="D20171" i="10"/>
  <c r="C20171" i="10"/>
  <c r="B20171" i="10"/>
  <c r="D20170" i="10"/>
  <c r="C20170" i="10"/>
  <c r="B20170" i="10"/>
  <c r="D20169" i="10"/>
  <c r="C20169" i="10"/>
  <c r="B20169" i="10"/>
  <c r="D20168" i="10"/>
  <c r="C20168" i="10"/>
  <c r="B20168" i="10"/>
  <c r="D20167" i="10"/>
  <c r="C20167" i="10"/>
  <c r="B20167" i="10"/>
  <c r="D20166" i="10"/>
  <c r="C20166" i="10"/>
  <c r="B20166" i="10"/>
  <c r="D20165" i="10"/>
  <c r="C20165" i="10"/>
  <c r="B20165" i="10"/>
  <c r="D20164" i="10"/>
  <c r="C20164" i="10"/>
  <c r="B20164" i="10"/>
  <c r="D20163" i="10"/>
  <c r="C20163" i="10"/>
  <c r="B20163" i="10"/>
  <c r="D20162" i="10"/>
  <c r="C20162" i="10"/>
  <c r="B20162" i="10"/>
  <c r="D20161" i="10"/>
  <c r="C20161" i="10"/>
  <c r="B20161" i="10"/>
  <c r="D20160" i="10"/>
  <c r="C20160" i="10"/>
  <c r="B20160" i="10"/>
  <c r="D20159" i="10"/>
  <c r="C20159" i="10"/>
  <c r="B20159" i="10"/>
  <c r="D20158" i="10"/>
  <c r="C20158" i="10"/>
  <c r="B20158" i="10"/>
  <c r="D20157" i="10"/>
  <c r="C20157" i="10"/>
  <c r="B20157" i="10"/>
  <c r="D20156" i="10"/>
  <c r="C20156" i="10"/>
  <c r="B20156" i="10"/>
  <c r="D20155" i="10"/>
  <c r="C20155" i="10"/>
  <c r="B20155" i="10"/>
  <c r="D20154" i="10"/>
  <c r="C20154" i="10"/>
  <c r="B20154" i="10"/>
  <c r="D20153" i="10"/>
  <c r="C20153" i="10"/>
  <c r="B20153" i="10"/>
  <c r="D20152" i="10"/>
  <c r="C20152" i="10"/>
  <c r="B20152" i="10"/>
  <c r="D20151" i="10"/>
  <c r="C20151" i="10"/>
  <c r="B20151" i="10"/>
  <c r="D20150" i="10"/>
  <c r="C20150" i="10"/>
  <c r="B20150" i="10"/>
  <c r="D20149" i="10"/>
  <c r="C20149" i="10"/>
  <c r="B20149" i="10"/>
  <c r="D20148" i="10"/>
  <c r="C20148" i="10"/>
  <c r="B20148" i="10"/>
  <c r="D20147" i="10"/>
  <c r="C20147" i="10"/>
  <c r="B20147" i="10"/>
  <c r="D20146" i="10"/>
  <c r="C20146" i="10"/>
  <c r="B20146" i="10"/>
  <c r="D20145" i="10"/>
  <c r="C20145" i="10"/>
  <c r="B20145" i="10"/>
  <c r="D20144" i="10"/>
  <c r="C20144" i="10"/>
  <c r="B20144" i="10"/>
  <c r="D20143" i="10"/>
  <c r="C20143" i="10"/>
  <c r="B20143" i="10"/>
  <c r="D20142" i="10"/>
  <c r="C20142" i="10"/>
  <c r="B20142" i="10"/>
  <c r="D20141" i="10"/>
  <c r="C20141" i="10"/>
  <c r="B20141" i="10"/>
  <c r="D20140" i="10"/>
  <c r="C20140" i="10"/>
  <c r="B20140" i="10"/>
  <c r="D20139" i="10"/>
  <c r="C20139" i="10"/>
  <c r="B20139" i="10"/>
  <c r="D20138" i="10"/>
  <c r="C20138" i="10"/>
  <c r="B20138" i="10"/>
  <c r="D20137" i="10"/>
  <c r="C20137" i="10"/>
  <c r="B20137" i="10"/>
  <c r="D20136" i="10"/>
  <c r="C20136" i="10"/>
  <c r="B20136" i="10"/>
  <c r="D20135" i="10"/>
  <c r="C20135" i="10"/>
  <c r="B20135" i="10"/>
  <c r="D20134" i="10"/>
  <c r="C20134" i="10"/>
  <c r="B20134" i="10"/>
  <c r="D20133" i="10"/>
  <c r="C20133" i="10"/>
  <c r="B20133" i="10"/>
  <c r="D20132" i="10"/>
  <c r="C20132" i="10"/>
  <c r="B20132" i="10"/>
  <c r="D20131" i="10"/>
  <c r="C20131" i="10"/>
  <c r="B20131" i="10"/>
  <c r="D20130" i="10"/>
  <c r="C20130" i="10"/>
  <c r="B20130" i="10"/>
  <c r="D20129" i="10"/>
  <c r="C20129" i="10"/>
  <c r="B20129" i="10"/>
  <c r="D20128" i="10"/>
  <c r="C20128" i="10"/>
  <c r="B20128" i="10"/>
  <c r="D20127" i="10"/>
  <c r="C20127" i="10"/>
  <c r="B20127" i="10"/>
  <c r="D20126" i="10"/>
  <c r="C20126" i="10"/>
  <c r="B20126" i="10"/>
  <c r="D20125" i="10"/>
  <c r="C20125" i="10"/>
  <c r="B20125" i="10"/>
  <c r="D20124" i="10"/>
  <c r="C20124" i="10"/>
  <c r="B20124" i="10"/>
  <c r="D20123" i="10"/>
  <c r="C20123" i="10"/>
  <c r="B20123" i="10"/>
  <c r="D20122" i="10"/>
  <c r="C20122" i="10"/>
  <c r="B20122" i="10"/>
  <c r="D20121" i="10"/>
  <c r="C20121" i="10"/>
  <c r="B20121" i="10"/>
  <c r="D20120" i="10"/>
  <c r="C20120" i="10"/>
  <c r="B20120" i="10"/>
  <c r="D20119" i="10"/>
  <c r="C20119" i="10"/>
  <c r="B20119" i="10"/>
  <c r="D20118" i="10"/>
  <c r="C20118" i="10"/>
  <c r="B20118" i="10"/>
  <c r="D20117" i="10"/>
  <c r="C20117" i="10"/>
  <c r="B20117" i="10"/>
  <c r="D20116" i="10"/>
  <c r="C20116" i="10"/>
  <c r="B20116" i="10"/>
  <c r="D20115" i="10"/>
  <c r="C20115" i="10"/>
  <c r="B20115" i="10"/>
  <c r="D20114" i="10"/>
  <c r="C20114" i="10"/>
  <c r="B20114" i="10"/>
  <c r="D20113" i="10"/>
  <c r="C20113" i="10"/>
  <c r="B20113" i="10"/>
  <c r="D20112" i="10"/>
  <c r="C20112" i="10"/>
  <c r="B20112" i="10"/>
  <c r="D20111" i="10"/>
  <c r="C20111" i="10"/>
  <c r="B20111" i="10"/>
  <c r="D20110" i="10"/>
  <c r="C20110" i="10"/>
  <c r="B20110" i="10"/>
  <c r="D20109" i="10"/>
  <c r="C20109" i="10"/>
  <c r="B20109" i="10"/>
  <c r="D20108" i="10"/>
  <c r="C20108" i="10"/>
  <c r="B20108" i="10"/>
  <c r="D20107" i="10"/>
  <c r="C20107" i="10"/>
  <c r="B20107" i="10"/>
  <c r="D20106" i="10"/>
  <c r="C20106" i="10"/>
  <c r="B20106" i="10"/>
  <c r="D20105" i="10"/>
  <c r="C20105" i="10"/>
  <c r="B20105" i="10"/>
  <c r="D20104" i="10"/>
  <c r="C20104" i="10"/>
  <c r="B20104" i="10"/>
  <c r="D20103" i="10"/>
  <c r="C20103" i="10"/>
  <c r="B20103" i="10"/>
  <c r="D20102" i="10"/>
  <c r="C20102" i="10"/>
  <c r="B20102" i="10"/>
  <c r="D20101" i="10"/>
  <c r="C20101" i="10"/>
  <c r="B20101" i="10"/>
  <c r="D20100" i="10"/>
  <c r="C20100" i="10"/>
  <c r="B20100" i="10"/>
  <c r="D20099" i="10"/>
  <c r="C20099" i="10"/>
  <c r="B20099" i="10"/>
  <c r="D20098" i="10"/>
  <c r="C20098" i="10"/>
  <c r="B20098" i="10"/>
  <c r="D20097" i="10"/>
  <c r="C20097" i="10"/>
  <c r="B20097" i="10"/>
  <c r="D20096" i="10"/>
  <c r="C20096" i="10"/>
  <c r="B20096" i="10"/>
  <c r="D20095" i="10"/>
  <c r="C20095" i="10"/>
  <c r="B20095" i="10"/>
  <c r="D20094" i="10"/>
  <c r="C20094" i="10"/>
  <c r="B20094" i="10"/>
  <c r="D20093" i="10"/>
  <c r="C20093" i="10"/>
  <c r="B20093" i="10"/>
  <c r="D20092" i="10"/>
  <c r="C20092" i="10"/>
  <c r="B20092" i="10"/>
  <c r="D20091" i="10"/>
  <c r="C20091" i="10"/>
  <c r="B20091" i="10"/>
  <c r="D20090" i="10"/>
  <c r="C20090" i="10"/>
  <c r="B20090" i="10"/>
  <c r="D20089" i="10"/>
  <c r="C20089" i="10"/>
  <c r="B20089" i="10"/>
  <c r="D20088" i="10"/>
  <c r="C20088" i="10"/>
  <c r="B20088" i="10"/>
  <c r="D20087" i="10"/>
  <c r="C20087" i="10"/>
  <c r="B20087" i="10"/>
  <c r="D20086" i="10"/>
  <c r="C20086" i="10"/>
  <c r="B20086" i="10"/>
  <c r="D20085" i="10"/>
  <c r="C20085" i="10"/>
  <c r="B20085" i="10"/>
  <c r="D20084" i="10"/>
  <c r="C20084" i="10"/>
  <c r="B20084" i="10"/>
  <c r="D20083" i="10"/>
  <c r="C20083" i="10"/>
  <c r="B20083" i="10"/>
  <c r="D20082" i="10"/>
  <c r="C20082" i="10"/>
  <c r="B20082" i="10"/>
  <c r="D20081" i="10"/>
  <c r="C20081" i="10"/>
  <c r="B20081" i="10"/>
  <c r="D20080" i="10"/>
  <c r="C20080" i="10"/>
  <c r="B20080" i="10"/>
  <c r="D20079" i="10"/>
  <c r="C20079" i="10"/>
  <c r="B20079" i="10"/>
  <c r="D20078" i="10"/>
  <c r="C20078" i="10"/>
  <c r="B20078" i="10"/>
  <c r="D20077" i="10"/>
  <c r="C20077" i="10"/>
  <c r="B20077" i="10"/>
  <c r="D20076" i="10"/>
  <c r="C20076" i="10"/>
  <c r="B20076" i="10"/>
  <c r="D20075" i="10"/>
  <c r="C20075" i="10"/>
  <c r="B20075" i="10"/>
  <c r="D20074" i="10"/>
  <c r="C20074" i="10"/>
  <c r="B20074" i="10"/>
  <c r="D20073" i="10"/>
  <c r="C20073" i="10"/>
  <c r="B20073" i="10"/>
  <c r="D20072" i="10"/>
  <c r="C20072" i="10"/>
  <c r="B20072" i="10"/>
  <c r="D20071" i="10"/>
  <c r="C20071" i="10"/>
  <c r="B20071" i="10"/>
  <c r="D20070" i="10"/>
  <c r="C20070" i="10"/>
  <c r="B20070" i="10"/>
  <c r="D20069" i="10"/>
  <c r="C20069" i="10"/>
  <c r="B20069" i="10"/>
  <c r="D20068" i="10"/>
  <c r="C20068" i="10"/>
  <c r="B20068" i="10"/>
  <c r="D20067" i="10"/>
  <c r="C20067" i="10"/>
  <c r="B20067" i="10"/>
  <c r="D20066" i="10"/>
  <c r="C20066" i="10"/>
  <c r="B20066" i="10"/>
  <c r="D20065" i="10"/>
  <c r="C20065" i="10"/>
  <c r="B20065" i="10"/>
  <c r="D20064" i="10"/>
  <c r="C20064" i="10"/>
  <c r="B20064" i="10"/>
  <c r="D20063" i="10"/>
  <c r="C20063" i="10"/>
  <c r="B20063" i="10"/>
  <c r="D20062" i="10"/>
  <c r="C20062" i="10"/>
  <c r="B20062" i="10"/>
  <c r="D20061" i="10"/>
  <c r="C20061" i="10"/>
  <c r="B20061" i="10"/>
  <c r="D20060" i="10"/>
  <c r="C20060" i="10"/>
  <c r="B20060" i="10"/>
  <c r="D20059" i="10"/>
  <c r="C20059" i="10"/>
  <c r="B20059" i="10"/>
  <c r="D20058" i="10"/>
  <c r="C20058" i="10"/>
  <c r="B20058" i="10"/>
  <c r="D20057" i="10"/>
  <c r="C20057" i="10"/>
  <c r="B20057" i="10"/>
  <c r="D20056" i="10"/>
  <c r="C20056" i="10"/>
  <c r="B20056" i="10"/>
  <c r="D20055" i="10"/>
  <c r="C20055" i="10"/>
  <c r="B20055" i="10"/>
  <c r="D20054" i="10"/>
  <c r="C20054" i="10"/>
  <c r="B20054" i="10"/>
  <c r="D20053" i="10"/>
  <c r="C20053" i="10"/>
  <c r="B20053" i="10"/>
  <c r="D20052" i="10"/>
  <c r="C20052" i="10"/>
  <c r="B20052" i="10"/>
  <c r="D20051" i="10"/>
  <c r="C20051" i="10"/>
  <c r="B20051" i="10"/>
  <c r="D20050" i="10"/>
  <c r="C20050" i="10"/>
  <c r="B20050" i="10"/>
  <c r="D20049" i="10"/>
  <c r="C20049" i="10"/>
  <c r="B20049" i="10"/>
  <c r="D20048" i="10"/>
  <c r="C20048" i="10"/>
  <c r="B20048" i="10"/>
  <c r="D20047" i="10"/>
  <c r="C20047" i="10"/>
  <c r="B20047" i="10"/>
  <c r="D20046" i="10"/>
  <c r="C20046" i="10"/>
  <c r="B20046" i="10"/>
  <c r="D20045" i="10"/>
  <c r="C20045" i="10"/>
  <c r="B20045" i="10"/>
  <c r="D20044" i="10"/>
  <c r="C20044" i="10"/>
  <c r="B20044" i="10"/>
  <c r="D20043" i="10"/>
  <c r="C20043" i="10"/>
  <c r="B20043" i="10"/>
  <c r="D20042" i="10"/>
  <c r="C20042" i="10"/>
  <c r="B20042" i="10"/>
  <c r="D20041" i="10"/>
  <c r="C20041" i="10"/>
  <c r="B20041" i="10"/>
  <c r="D20040" i="10"/>
  <c r="C20040" i="10"/>
  <c r="B20040" i="10"/>
  <c r="D20039" i="10"/>
  <c r="C20039" i="10"/>
  <c r="B20039" i="10"/>
  <c r="D20038" i="10"/>
  <c r="C20038" i="10"/>
  <c r="B20038" i="10"/>
  <c r="D20037" i="10"/>
  <c r="C20037" i="10"/>
  <c r="B20037" i="10"/>
  <c r="D20036" i="10"/>
  <c r="C20036" i="10"/>
  <c r="B20036" i="10"/>
  <c r="D20035" i="10"/>
  <c r="C20035" i="10"/>
  <c r="B20035" i="10"/>
  <c r="D20034" i="10"/>
  <c r="C20034" i="10"/>
  <c r="B20034" i="10"/>
  <c r="D20033" i="10"/>
  <c r="C20033" i="10"/>
  <c r="B20033" i="10"/>
  <c r="D20032" i="10"/>
  <c r="C20032" i="10"/>
  <c r="B20032" i="10"/>
  <c r="D20031" i="10"/>
  <c r="C20031" i="10"/>
  <c r="B20031" i="10"/>
  <c r="D20030" i="10"/>
  <c r="C20030" i="10"/>
  <c r="B20030" i="10"/>
  <c r="D20029" i="10"/>
  <c r="C20029" i="10"/>
  <c r="B20029" i="10"/>
  <c r="D20028" i="10"/>
  <c r="C20028" i="10"/>
  <c r="B20028" i="10"/>
  <c r="D20027" i="10"/>
  <c r="C20027" i="10"/>
  <c r="B20027" i="10"/>
  <c r="D20026" i="10"/>
  <c r="C20026" i="10"/>
  <c r="B20026" i="10"/>
  <c r="D20025" i="10"/>
  <c r="C20025" i="10"/>
  <c r="B20025" i="10"/>
  <c r="D20024" i="10"/>
  <c r="C20024" i="10"/>
  <c r="B20024" i="10"/>
  <c r="D20023" i="10"/>
  <c r="C20023" i="10"/>
  <c r="B20023" i="10"/>
  <c r="D20022" i="10"/>
  <c r="C20022" i="10"/>
  <c r="B20022" i="10"/>
  <c r="D20021" i="10"/>
  <c r="C20021" i="10"/>
  <c r="B20021" i="10"/>
  <c r="D20020" i="10"/>
  <c r="C20020" i="10"/>
  <c r="B20020" i="10"/>
  <c r="D20019" i="10"/>
  <c r="C20019" i="10"/>
  <c r="B20019" i="10"/>
  <c r="D20018" i="10"/>
  <c r="C20018" i="10"/>
  <c r="B20018" i="10"/>
  <c r="D20017" i="10"/>
  <c r="C20017" i="10"/>
  <c r="B20017" i="10"/>
  <c r="D20016" i="10"/>
  <c r="C20016" i="10"/>
  <c r="B20016" i="10"/>
  <c r="D20015" i="10"/>
  <c r="C20015" i="10"/>
  <c r="B20015" i="10"/>
  <c r="D20014" i="10"/>
  <c r="C20014" i="10"/>
  <c r="B20014" i="10"/>
  <c r="D20013" i="10"/>
  <c r="C20013" i="10"/>
  <c r="B20013" i="10"/>
  <c r="D20012" i="10"/>
  <c r="C20012" i="10"/>
  <c r="B20012" i="10"/>
  <c r="D20011" i="10"/>
  <c r="C20011" i="10"/>
  <c r="B20011" i="10"/>
  <c r="D20010" i="10"/>
  <c r="C20010" i="10"/>
  <c r="B20010" i="10"/>
  <c r="D20009" i="10"/>
  <c r="C20009" i="10"/>
  <c r="B20009" i="10"/>
  <c r="D20008" i="10"/>
  <c r="C20008" i="10"/>
  <c r="B20008" i="10"/>
  <c r="D20007" i="10"/>
  <c r="C20007" i="10"/>
  <c r="B20007" i="10"/>
  <c r="D20006" i="10"/>
  <c r="C20006" i="10"/>
  <c r="B20006" i="10"/>
  <c r="D20005" i="10"/>
  <c r="C20005" i="10"/>
  <c r="B20005" i="10"/>
  <c r="D20004" i="10"/>
  <c r="C20004" i="10"/>
  <c r="B20004" i="10"/>
  <c r="D20003" i="10"/>
  <c r="C20003" i="10"/>
  <c r="B20003" i="10"/>
  <c r="D20002" i="10"/>
  <c r="C20002" i="10"/>
  <c r="B20002" i="10"/>
  <c r="D20001" i="10"/>
  <c r="C20001" i="10"/>
  <c r="B20001" i="10"/>
  <c r="D20000" i="10"/>
  <c r="C20000" i="10"/>
  <c r="B20000" i="10"/>
  <c r="D19999" i="10"/>
  <c r="C19999" i="10"/>
  <c r="B19999" i="10"/>
  <c r="D19998" i="10"/>
  <c r="C19998" i="10"/>
  <c r="B19998" i="10"/>
  <c r="D19997" i="10"/>
  <c r="C19997" i="10"/>
  <c r="B19997" i="10"/>
  <c r="D19996" i="10"/>
  <c r="C19996" i="10"/>
  <c r="B19996" i="10"/>
  <c r="D19995" i="10"/>
  <c r="C19995" i="10"/>
  <c r="B19995" i="10"/>
  <c r="D19994" i="10"/>
  <c r="C19994" i="10"/>
  <c r="B19994" i="10"/>
  <c r="D19993" i="10"/>
  <c r="C19993" i="10"/>
  <c r="B19993" i="10"/>
  <c r="D19992" i="10"/>
  <c r="C19992" i="10"/>
  <c r="B19992" i="10"/>
  <c r="D19991" i="10"/>
  <c r="C19991" i="10"/>
  <c r="B19991" i="10"/>
  <c r="D19990" i="10"/>
  <c r="C19990" i="10"/>
  <c r="B19990" i="10"/>
  <c r="D19989" i="10"/>
  <c r="C19989" i="10"/>
  <c r="B19989" i="10"/>
  <c r="D19988" i="10"/>
  <c r="C19988" i="10"/>
  <c r="B19988" i="10"/>
  <c r="D19987" i="10"/>
  <c r="C19987" i="10"/>
  <c r="B19987" i="10"/>
  <c r="D19986" i="10"/>
  <c r="C19986" i="10"/>
  <c r="B19986" i="10"/>
  <c r="D19985" i="10"/>
  <c r="C19985" i="10"/>
  <c r="B19985" i="10"/>
  <c r="D19984" i="10"/>
  <c r="C19984" i="10"/>
  <c r="B19984" i="10"/>
  <c r="D19983" i="10"/>
  <c r="C19983" i="10"/>
  <c r="B19983" i="10"/>
  <c r="D19982" i="10"/>
  <c r="C19982" i="10"/>
  <c r="B19982" i="10"/>
  <c r="D19981" i="10"/>
  <c r="C19981" i="10"/>
  <c r="B19981" i="10"/>
  <c r="D19980" i="10"/>
  <c r="C19980" i="10"/>
  <c r="B19980" i="10"/>
  <c r="D19979" i="10"/>
  <c r="C19979" i="10"/>
  <c r="B19979" i="10"/>
  <c r="D19978" i="10"/>
  <c r="C19978" i="10"/>
  <c r="B19978" i="10"/>
  <c r="D19977" i="10"/>
  <c r="C19977" i="10"/>
  <c r="B19977" i="10"/>
  <c r="D19976" i="10"/>
  <c r="C19976" i="10"/>
  <c r="B19976" i="10"/>
  <c r="D19975" i="10"/>
  <c r="C19975" i="10"/>
  <c r="B19975" i="10"/>
  <c r="D19974" i="10"/>
  <c r="C19974" i="10"/>
  <c r="B19974" i="10"/>
  <c r="D19973" i="10"/>
  <c r="C19973" i="10"/>
  <c r="B19973" i="10"/>
  <c r="D19972" i="10"/>
  <c r="C19972" i="10"/>
  <c r="B19972" i="10"/>
  <c r="D19971" i="10"/>
  <c r="C19971" i="10"/>
  <c r="B19971" i="10"/>
  <c r="D19970" i="10"/>
  <c r="C19970" i="10"/>
  <c r="B19970" i="10"/>
  <c r="D19969" i="10"/>
  <c r="C19969" i="10"/>
  <c r="B19969" i="10"/>
  <c r="D19968" i="10"/>
  <c r="C19968" i="10"/>
  <c r="B19968" i="10"/>
  <c r="D19967" i="10"/>
  <c r="C19967" i="10"/>
  <c r="B19967" i="10"/>
  <c r="D19966" i="10"/>
  <c r="C19966" i="10"/>
  <c r="B19966" i="10"/>
  <c r="D19965" i="10"/>
  <c r="C19965" i="10"/>
  <c r="B19965" i="10"/>
  <c r="D19964" i="10"/>
  <c r="C19964" i="10"/>
  <c r="B19964" i="10"/>
  <c r="D19963" i="10"/>
  <c r="C19963" i="10"/>
  <c r="B19963" i="10"/>
  <c r="D19962" i="10"/>
  <c r="C19962" i="10"/>
  <c r="B19962" i="10"/>
  <c r="D19961" i="10"/>
  <c r="C19961" i="10"/>
  <c r="B19961" i="10"/>
  <c r="D19960" i="10"/>
  <c r="C19960" i="10"/>
  <c r="B19960" i="10"/>
  <c r="D19959" i="10"/>
  <c r="C19959" i="10"/>
  <c r="B19959" i="10"/>
  <c r="D19958" i="10"/>
  <c r="C19958" i="10"/>
  <c r="B19958" i="10"/>
  <c r="D19957" i="10"/>
  <c r="C19957" i="10"/>
  <c r="B19957" i="10"/>
  <c r="D19956" i="10"/>
  <c r="C19956" i="10"/>
  <c r="B19956" i="10"/>
  <c r="D19955" i="10"/>
  <c r="C19955" i="10"/>
  <c r="B19955" i="10"/>
  <c r="D19954" i="10"/>
  <c r="C19954" i="10"/>
  <c r="B19954" i="10"/>
  <c r="D19953" i="10"/>
  <c r="C19953" i="10"/>
  <c r="B19953" i="10"/>
  <c r="D19952" i="10"/>
  <c r="C19952" i="10"/>
  <c r="B19952" i="10"/>
  <c r="D19951" i="10"/>
  <c r="C19951" i="10"/>
  <c r="B19951" i="10"/>
  <c r="D19950" i="10"/>
  <c r="C19950" i="10"/>
  <c r="B19950" i="10"/>
  <c r="D19949" i="10"/>
  <c r="C19949" i="10"/>
  <c r="B19949" i="10"/>
  <c r="D19948" i="10"/>
  <c r="C19948" i="10"/>
  <c r="B19948" i="10"/>
  <c r="D19947" i="10"/>
  <c r="C19947" i="10"/>
  <c r="B19947" i="10"/>
  <c r="D19946" i="10"/>
  <c r="C19946" i="10"/>
  <c r="B19946" i="10"/>
  <c r="D19945" i="10"/>
  <c r="C19945" i="10"/>
  <c r="B19945" i="10"/>
  <c r="D19944" i="10"/>
  <c r="C19944" i="10"/>
  <c r="B19944" i="10"/>
  <c r="D19943" i="10"/>
  <c r="C19943" i="10"/>
  <c r="B19943" i="10"/>
  <c r="D19942" i="10"/>
  <c r="C19942" i="10"/>
  <c r="B19942" i="10"/>
  <c r="D19941" i="10"/>
  <c r="C19941" i="10"/>
  <c r="B19941" i="10"/>
  <c r="D19940" i="10"/>
  <c r="C19940" i="10"/>
  <c r="B19940" i="10"/>
  <c r="D19939" i="10"/>
  <c r="C19939" i="10"/>
  <c r="B19939" i="10"/>
  <c r="D19938" i="10"/>
  <c r="C19938" i="10"/>
  <c r="B19938" i="10"/>
  <c r="D19937" i="10"/>
  <c r="C19937" i="10"/>
  <c r="B19937" i="10"/>
  <c r="D19936" i="10"/>
  <c r="C19936" i="10"/>
  <c r="B19936" i="10"/>
  <c r="D19935" i="10"/>
  <c r="C19935" i="10"/>
  <c r="B19935" i="10"/>
  <c r="D19934" i="10"/>
  <c r="C19934" i="10"/>
  <c r="B19934" i="10"/>
  <c r="D19933" i="10"/>
  <c r="C19933" i="10"/>
  <c r="B19933" i="10"/>
  <c r="D19932" i="10"/>
  <c r="C19932" i="10"/>
  <c r="B19932" i="10"/>
  <c r="D19931" i="10"/>
  <c r="C19931" i="10"/>
  <c r="B19931" i="10"/>
  <c r="D19930" i="10"/>
  <c r="C19930" i="10"/>
  <c r="B19930" i="10"/>
  <c r="D19929" i="10"/>
  <c r="C19929" i="10"/>
  <c r="B19929" i="10"/>
  <c r="D19928" i="10"/>
  <c r="C19928" i="10"/>
  <c r="B19928" i="10"/>
  <c r="D19927" i="10"/>
  <c r="C19927" i="10"/>
  <c r="B19927" i="10"/>
  <c r="D19926" i="10"/>
  <c r="C19926" i="10"/>
  <c r="B19926" i="10"/>
  <c r="D19925" i="10"/>
  <c r="C19925" i="10"/>
  <c r="B19925" i="10"/>
  <c r="D19924" i="10"/>
  <c r="C19924" i="10"/>
  <c r="B19924" i="10"/>
  <c r="D19923" i="10"/>
  <c r="C19923" i="10"/>
  <c r="B19923" i="10"/>
  <c r="D19922" i="10"/>
  <c r="C19922" i="10"/>
  <c r="B19922" i="10"/>
  <c r="D19921" i="10"/>
  <c r="C19921" i="10"/>
  <c r="B19921" i="10"/>
  <c r="D19920" i="10"/>
  <c r="C19920" i="10"/>
  <c r="B19920" i="10"/>
  <c r="D19919" i="10"/>
  <c r="C19919" i="10"/>
  <c r="B19919" i="10"/>
  <c r="D19918" i="10"/>
  <c r="C19918" i="10"/>
  <c r="B19918" i="10"/>
  <c r="D19917" i="10"/>
  <c r="C19917" i="10"/>
  <c r="B19917" i="10"/>
  <c r="D19916" i="10"/>
  <c r="C19916" i="10"/>
  <c r="B19916" i="10"/>
  <c r="D19915" i="10"/>
  <c r="C19915" i="10"/>
  <c r="B19915" i="10"/>
  <c r="D19914" i="10"/>
  <c r="C19914" i="10"/>
  <c r="B19914" i="10"/>
  <c r="D19913" i="10"/>
  <c r="C19913" i="10"/>
  <c r="B19913" i="10"/>
  <c r="D19912" i="10"/>
  <c r="C19912" i="10"/>
  <c r="B19912" i="10"/>
  <c r="D19911" i="10"/>
  <c r="C19911" i="10"/>
  <c r="B19911" i="10"/>
  <c r="D19910" i="10"/>
  <c r="C19910" i="10"/>
  <c r="B19910" i="10"/>
  <c r="D19909" i="10"/>
  <c r="C19909" i="10"/>
  <c r="B19909" i="10"/>
  <c r="D19908" i="10"/>
  <c r="C19908" i="10"/>
  <c r="B19908" i="10"/>
  <c r="D19907" i="10"/>
  <c r="C19907" i="10"/>
  <c r="B19907" i="10"/>
  <c r="D19906" i="10"/>
  <c r="C19906" i="10"/>
  <c r="B19906" i="10"/>
  <c r="D19905" i="10"/>
  <c r="C19905" i="10"/>
  <c r="B19905" i="10"/>
  <c r="D19904" i="10"/>
  <c r="C19904" i="10"/>
  <c r="B19904" i="10"/>
  <c r="D19903" i="10"/>
  <c r="C19903" i="10"/>
  <c r="B19903" i="10"/>
  <c r="D19902" i="10"/>
  <c r="C19902" i="10"/>
  <c r="B19902" i="10"/>
  <c r="D19901" i="10"/>
  <c r="C19901" i="10"/>
  <c r="B19901" i="10"/>
  <c r="D19900" i="10"/>
  <c r="C19900" i="10"/>
  <c r="B19900" i="10"/>
  <c r="D19899" i="10"/>
  <c r="C19899" i="10"/>
  <c r="B19899" i="10"/>
  <c r="D19898" i="10"/>
  <c r="C19898" i="10"/>
  <c r="B19898" i="10"/>
  <c r="D19897" i="10"/>
  <c r="C19897" i="10"/>
  <c r="B19897" i="10"/>
  <c r="D19896" i="10"/>
  <c r="C19896" i="10"/>
  <c r="B19896" i="10"/>
  <c r="D19895" i="10"/>
  <c r="C19895" i="10"/>
  <c r="B19895" i="10"/>
  <c r="D19894" i="10"/>
  <c r="C19894" i="10"/>
  <c r="B19894" i="10"/>
  <c r="D19893" i="10"/>
  <c r="C19893" i="10"/>
  <c r="B19893" i="10"/>
  <c r="D19892" i="10"/>
  <c r="C19892" i="10"/>
  <c r="B19892" i="10"/>
  <c r="D19891" i="10"/>
  <c r="C19891" i="10"/>
  <c r="B19891" i="10"/>
  <c r="D19890" i="10"/>
  <c r="C19890" i="10"/>
  <c r="B19890" i="10"/>
  <c r="D19889" i="10"/>
  <c r="C19889" i="10"/>
  <c r="B19889" i="10"/>
  <c r="D19888" i="10"/>
  <c r="C19888" i="10"/>
  <c r="B19888" i="10"/>
  <c r="D19887" i="10"/>
  <c r="C19887" i="10"/>
  <c r="B19887" i="10"/>
  <c r="D19886" i="10"/>
  <c r="C19886" i="10"/>
  <c r="B19886" i="10"/>
  <c r="D19885" i="10"/>
  <c r="C19885" i="10"/>
  <c r="B19885" i="10"/>
  <c r="D19884" i="10"/>
  <c r="C19884" i="10"/>
  <c r="B19884" i="10"/>
  <c r="D19883" i="10"/>
  <c r="C19883" i="10"/>
  <c r="B19883" i="10"/>
  <c r="D19882" i="10"/>
  <c r="C19882" i="10"/>
  <c r="B19882" i="10"/>
  <c r="D19881" i="10"/>
  <c r="C19881" i="10"/>
  <c r="B19881" i="10"/>
  <c r="D19880" i="10"/>
  <c r="C19880" i="10"/>
  <c r="B19880" i="10"/>
  <c r="D19879" i="10"/>
  <c r="C19879" i="10"/>
  <c r="B19879" i="10"/>
  <c r="D19878" i="10"/>
  <c r="C19878" i="10"/>
  <c r="B19878" i="10"/>
  <c r="D19877" i="10"/>
  <c r="C19877" i="10"/>
  <c r="B19877" i="10"/>
  <c r="D19876" i="10"/>
  <c r="C19876" i="10"/>
  <c r="B19876" i="10"/>
  <c r="D19875" i="10"/>
  <c r="C19875" i="10"/>
  <c r="B19875" i="10"/>
  <c r="D19874" i="10"/>
  <c r="C19874" i="10"/>
  <c r="B19874" i="10"/>
  <c r="D19873" i="10"/>
  <c r="C19873" i="10"/>
  <c r="B19873" i="10"/>
  <c r="D19872" i="10"/>
  <c r="C19872" i="10"/>
  <c r="B19872" i="10"/>
  <c r="D19871" i="10"/>
  <c r="C19871" i="10"/>
  <c r="B19871" i="10"/>
  <c r="D19870" i="10"/>
  <c r="C19870" i="10"/>
  <c r="B19870" i="10"/>
  <c r="D19869" i="10"/>
  <c r="C19869" i="10"/>
  <c r="B19869" i="10"/>
  <c r="D19868" i="10"/>
  <c r="C19868" i="10"/>
  <c r="B19868" i="10"/>
  <c r="D19867" i="10"/>
  <c r="C19867" i="10"/>
  <c r="B19867" i="10"/>
  <c r="D19866" i="10"/>
  <c r="C19866" i="10"/>
  <c r="B19866" i="10"/>
  <c r="D19865" i="10"/>
  <c r="C19865" i="10"/>
  <c r="B19865" i="10"/>
  <c r="D19864" i="10"/>
  <c r="C19864" i="10"/>
  <c r="B19864" i="10"/>
  <c r="D19863" i="10"/>
  <c r="C19863" i="10"/>
  <c r="B19863" i="10"/>
  <c r="D19862" i="10"/>
  <c r="C19862" i="10"/>
  <c r="B19862" i="10"/>
  <c r="D19861" i="10"/>
  <c r="C19861" i="10"/>
  <c r="B19861" i="10"/>
  <c r="D19860" i="10"/>
  <c r="C19860" i="10"/>
  <c r="B19860" i="10"/>
  <c r="D19859" i="10"/>
  <c r="C19859" i="10"/>
  <c r="B19859" i="10"/>
  <c r="D19858" i="10"/>
  <c r="C19858" i="10"/>
  <c r="B19858" i="10"/>
  <c r="D19857" i="10"/>
  <c r="C19857" i="10"/>
  <c r="B19857" i="10"/>
  <c r="D19856" i="10"/>
  <c r="C19856" i="10"/>
  <c r="B19856" i="10"/>
  <c r="D19855" i="10"/>
  <c r="C19855" i="10"/>
  <c r="B19855" i="10"/>
  <c r="D19854" i="10"/>
  <c r="C19854" i="10"/>
  <c r="B19854" i="10"/>
  <c r="D19853" i="10"/>
  <c r="C19853" i="10"/>
  <c r="B19853" i="10"/>
  <c r="D19852" i="10"/>
  <c r="C19852" i="10"/>
  <c r="B19852" i="10"/>
  <c r="D19851" i="10"/>
  <c r="C19851" i="10"/>
  <c r="B19851" i="10"/>
  <c r="D19850" i="10"/>
  <c r="C19850" i="10"/>
  <c r="B19850" i="10"/>
  <c r="D19849" i="10"/>
  <c r="C19849" i="10"/>
  <c r="B19849" i="10"/>
  <c r="D19848" i="10"/>
  <c r="C19848" i="10"/>
  <c r="B19848" i="10"/>
  <c r="D19847" i="10"/>
  <c r="C19847" i="10"/>
  <c r="B19847" i="10"/>
  <c r="D19846" i="10"/>
  <c r="C19846" i="10"/>
  <c r="B19846" i="10"/>
  <c r="D19845" i="10"/>
  <c r="C19845" i="10"/>
  <c r="B19845" i="10"/>
  <c r="D19844" i="10"/>
  <c r="C19844" i="10"/>
  <c r="B19844" i="10"/>
  <c r="D19843" i="10"/>
  <c r="C19843" i="10"/>
  <c r="B19843" i="10"/>
  <c r="D19842" i="10"/>
  <c r="C19842" i="10"/>
  <c r="B19842" i="10"/>
  <c r="D19841" i="10"/>
  <c r="C19841" i="10"/>
  <c r="B19841" i="10"/>
  <c r="D19840" i="10"/>
  <c r="C19840" i="10"/>
  <c r="B19840" i="10"/>
  <c r="D19839" i="10"/>
  <c r="C19839" i="10"/>
  <c r="B19839" i="10"/>
  <c r="D19838" i="10"/>
  <c r="C19838" i="10"/>
  <c r="B19838" i="10"/>
  <c r="D19837" i="10"/>
  <c r="C19837" i="10"/>
  <c r="B19837" i="10"/>
  <c r="D19836" i="10"/>
  <c r="C19836" i="10"/>
  <c r="B19836" i="10"/>
  <c r="D19835" i="10"/>
  <c r="C19835" i="10"/>
  <c r="B19835" i="10"/>
  <c r="D19834" i="10"/>
  <c r="C19834" i="10"/>
  <c r="B19834" i="10"/>
  <c r="D19833" i="10"/>
  <c r="C19833" i="10"/>
  <c r="B19833" i="10"/>
  <c r="D19832" i="10"/>
  <c r="C19832" i="10"/>
  <c r="B19832" i="10"/>
  <c r="D19831" i="10"/>
  <c r="C19831" i="10"/>
  <c r="B19831" i="10"/>
  <c r="D19830" i="10"/>
  <c r="C19830" i="10"/>
  <c r="B19830" i="10"/>
  <c r="D19829" i="10"/>
  <c r="C19829" i="10"/>
  <c r="B19829" i="10"/>
  <c r="D19828" i="10"/>
  <c r="C19828" i="10"/>
  <c r="B19828" i="10"/>
  <c r="D19827" i="10"/>
  <c r="C19827" i="10"/>
  <c r="B19827" i="10"/>
  <c r="D19826" i="10"/>
  <c r="C19826" i="10"/>
  <c r="B19826" i="10"/>
  <c r="D19825" i="10"/>
  <c r="C19825" i="10"/>
  <c r="B19825" i="10"/>
  <c r="D19824" i="10"/>
  <c r="C19824" i="10"/>
  <c r="B19824" i="10"/>
  <c r="D19823" i="10"/>
  <c r="C19823" i="10"/>
  <c r="B19823" i="10"/>
  <c r="D19822" i="10"/>
  <c r="C19822" i="10"/>
  <c r="B19822" i="10"/>
  <c r="D19821" i="10"/>
  <c r="C19821" i="10"/>
  <c r="B19821" i="10"/>
  <c r="D19820" i="10"/>
  <c r="C19820" i="10"/>
  <c r="B19820" i="10"/>
  <c r="D19819" i="10"/>
  <c r="C19819" i="10"/>
  <c r="B19819" i="10"/>
  <c r="D19818" i="10"/>
  <c r="C19818" i="10"/>
  <c r="B19818" i="10"/>
  <c r="D19817" i="10"/>
  <c r="C19817" i="10"/>
  <c r="B19817" i="10"/>
  <c r="D19816" i="10"/>
  <c r="C19816" i="10"/>
  <c r="B19816" i="10"/>
  <c r="D19815" i="10"/>
  <c r="C19815" i="10"/>
  <c r="B19815" i="10"/>
  <c r="D19814" i="10"/>
  <c r="C19814" i="10"/>
  <c r="B19814" i="10"/>
  <c r="D19813" i="10"/>
  <c r="C19813" i="10"/>
  <c r="B19813" i="10"/>
  <c r="D19812" i="10"/>
  <c r="C19812" i="10"/>
  <c r="B19812" i="10"/>
  <c r="D19811" i="10"/>
  <c r="C19811" i="10"/>
  <c r="B19811" i="10"/>
  <c r="D19810" i="10"/>
  <c r="C19810" i="10"/>
  <c r="B19810" i="10"/>
  <c r="D19809" i="10"/>
  <c r="C19809" i="10"/>
  <c r="B19809" i="10"/>
  <c r="D19808" i="10"/>
  <c r="C19808" i="10"/>
  <c r="B19808" i="10"/>
  <c r="D19807" i="10"/>
  <c r="C19807" i="10"/>
  <c r="B19807" i="10"/>
  <c r="D19806" i="10"/>
  <c r="C19806" i="10"/>
  <c r="B19806" i="10"/>
  <c r="D19805" i="10"/>
  <c r="C19805" i="10"/>
  <c r="B19805" i="10"/>
  <c r="D19804" i="10"/>
  <c r="C19804" i="10"/>
  <c r="B19804" i="10"/>
  <c r="D19803" i="10"/>
  <c r="C19803" i="10"/>
  <c r="B19803" i="10"/>
  <c r="D19802" i="10"/>
  <c r="C19802" i="10"/>
  <c r="B19802" i="10"/>
  <c r="D19801" i="10"/>
  <c r="C19801" i="10"/>
  <c r="B19801" i="10"/>
  <c r="D19800" i="10"/>
  <c r="C19800" i="10"/>
  <c r="B19800" i="10"/>
  <c r="D19799" i="10"/>
  <c r="C19799" i="10"/>
  <c r="B19799" i="10"/>
  <c r="D19798" i="10"/>
  <c r="C19798" i="10"/>
  <c r="B19798" i="10"/>
  <c r="D19797" i="10"/>
  <c r="C19797" i="10"/>
  <c r="B19797" i="10"/>
  <c r="D19796" i="10"/>
  <c r="C19796" i="10"/>
  <c r="B19796" i="10"/>
  <c r="D19795" i="10"/>
  <c r="C19795" i="10"/>
  <c r="B19795" i="10"/>
  <c r="D19794" i="10"/>
  <c r="C19794" i="10"/>
  <c r="B19794" i="10"/>
  <c r="D19793" i="10"/>
  <c r="C19793" i="10"/>
  <c r="B19793" i="10"/>
  <c r="D19792" i="10"/>
  <c r="C19792" i="10"/>
  <c r="B19792" i="10"/>
  <c r="D19791" i="10"/>
  <c r="C19791" i="10"/>
  <c r="B19791" i="10"/>
  <c r="D19790" i="10"/>
  <c r="C19790" i="10"/>
  <c r="B19790" i="10"/>
  <c r="D19789" i="10"/>
  <c r="C19789" i="10"/>
  <c r="B19789" i="10"/>
  <c r="D19788" i="10"/>
  <c r="C19788" i="10"/>
  <c r="B19788" i="10"/>
  <c r="D19787" i="10"/>
  <c r="C19787" i="10"/>
  <c r="B19787" i="10"/>
  <c r="D19786" i="10"/>
  <c r="C19786" i="10"/>
  <c r="B19786" i="10"/>
  <c r="D19785" i="10"/>
  <c r="C19785" i="10"/>
  <c r="B19785" i="10"/>
  <c r="D19784" i="10"/>
  <c r="C19784" i="10"/>
  <c r="B19784" i="10"/>
  <c r="D19783" i="10"/>
  <c r="C19783" i="10"/>
  <c r="B19783" i="10"/>
  <c r="D19782" i="10"/>
  <c r="C19782" i="10"/>
  <c r="B19782" i="10"/>
  <c r="D19781" i="10"/>
  <c r="C19781" i="10"/>
  <c r="B19781" i="10"/>
  <c r="D19780" i="10"/>
  <c r="C19780" i="10"/>
  <c r="B19780" i="10"/>
  <c r="D19779" i="10"/>
  <c r="C19779" i="10"/>
  <c r="B19779" i="10"/>
  <c r="D19778" i="10"/>
  <c r="C19778" i="10"/>
  <c r="B19778" i="10"/>
  <c r="D19777" i="10"/>
  <c r="C19777" i="10"/>
  <c r="B19777" i="10"/>
  <c r="D19776" i="10"/>
  <c r="C19776" i="10"/>
  <c r="B19776" i="10"/>
  <c r="D19775" i="10"/>
  <c r="C19775" i="10"/>
  <c r="B19775" i="10"/>
  <c r="D19774" i="10"/>
  <c r="C19774" i="10"/>
  <c r="B19774" i="10"/>
  <c r="D19773" i="10"/>
  <c r="C19773" i="10"/>
  <c r="B19773" i="10"/>
  <c r="D19772" i="10"/>
  <c r="C19772" i="10"/>
  <c r="B19772" i="10"/>
  <c r="D19771" i="10"/>
  <c r="C19771" i="10"/>
  <c r="B19771" i="10"/>
  <c r="D19770" i="10"/>
  <c r="C19770" i="10"/>
  <c r="B19770" i="10"/>
  <c r="D19769" i="10"/>
  <c r="C19769" i="10"/>
  <c r="B19769" i="10"/>
  <c r="D19768" i="10"/>
  <c r="C19768" i="10"/>
  <c r="B19768" i="10"/>
  <c r="D19767" i="10"/>
  <c r="C19767" i="10"/>
  <c r="B19767" i="10"/>
  <c r="D19766" i="10"/>
  <c r="C19766" i="10"/>
  <c r="B19766" i="10"/>
  <c r="D19765" i="10"/>
  <c r="C19765" i="10"/>
  <c r="B19765" i="10"/>
  <c r="D19764" i="10"/>
  <c r="C19764" i="10"/>
  <c r="B19764" i="10"/>
  <c r="D19763" i="10"/>
  <c r="C19763" i="10"/>
  <c r="B19763" i="10"/>
  <c r="D19762" i="10"/>
  <c r="C19762" i="10"/>
  <c r="B19762" i="10"/>
  <c r="D19761" i="10"/>
  <c r="C19761" i="10"/>
  <c r="B19761" i="10"/>
  <c r="D19760" i="10"/>
  <c r="C19760" i="10"/>
  <c r="B19760" i="10"/>
  <c r="D19759" i="10"/>
  <c r="C19759" i="10"/>
  <c r="B19759" i="10"/>
  <c r="D19758" i="10"/>
  <c r="C19758" i="10"/>
  <c r="B19758" i="10"/>
  <c r="D19757" i="10"/>
  <c r="C19757" i="10"/>
  <c r="B19757" i="10"/>
  <c r="D19756" i="10"/>
  <c r="C19756" i="10"/>
  <c r="B19756" i="10"/>
  <c r="D19755" i="10"/>
  <c r="C19755" i="10"/>
  <c r="B19755" i="10"/>
  <c r="D19754" i="10"/>
  <c r="C19754" i="10"/>
  <c r="B19754" i="10"/>
  <c r="D19753" i="10"/>
  <c r="C19753" i="10"/>
  <c r="B19753" i="10"/>
  <c r="D19752" i="10"/>
  <c r="C19752" i="10"/>
  <c r="B19752" i="10"/>
  <c r="D19751" i="10"/>
  <c r="C19751" i="10"/>
  <c r="B19751" i="10"/>
  <c r="D19750" i="10"/>
  <c r="C19750" i="10"/>
  <c r="B19750" i="10"/>
  <c r="D19749" i="10"/>
  <c r="C19749" i="10"/>
  <c r="B19749" i="10"/>
  <c r="D19748" i="10"/>
  <c r="C19748" i="10"/>
  <c r="B19748" i="10"/>
  <c r="D19747" i="10"/>
  <c r="C19747" i="10"/>
  <c r="B19747" i="10"/>
  <c r="D19746" i="10"/>
  <c r="C19746" i="10"/>
  <c r="B19746" i="10"/>
  <c r="D19745" i="10"/>
  <c r="C19745" i="10"/>
  <c r="B19745" i="10"/>
  <c r="D19744" i="10"/>
  <c r="C19744" i="10"/>
  <c r="B19744" i="10"/>
  <c r="D19743" i="10"/>
  <c r="C19743" i="10"/>
  <c r="B19743" i="10"/>
  <c r="D19742" i="10"/>
  <c r="C19742" i="10"/>
  <c r="B19742" i="10"/>
  <c r="D19741" i="10"/>
  <c r="C19741" i="10"/>
  <c r="B19741" i="10"/>
  <c r="D19740" i="10"/>
  <c r="C19740" i="10"/>
  <c r="B19740" i="10"/>
  <c r="D19739" i="10"/>
  <c r="C19739" i="10"/>
  <c r="B19739" i="10"/>
  <c r="D19738" i="10"/>
  <c r="C19738" i="10"/>
  <c r="B19738" i="10"/>
  <c r="D19737" i="10"/>
  <c r="C19737" i="10"/>
  <c r="B19737" i="10"/>
  <c r="D19736" i="10"/>
  <c r="C19736" i="10"/>
  <c r="B19736" i="10"/>
  <c r="D19735" i="10"/>
  <c r="C19735" i="10"/>
  <c r="B19735" i="10"/>
  <c r="D19734" i="10"/>
  <c r="C19734" i="10"/>
  <c r="B19734" i="10"/>
  <c r="D19733" i="10"/>
  <c r="C19733" i="10"/>
  <c r="B19733" i="10"/>
  <c r="D19732" i="10"/>
  <c r="C19732" i="10"/>
  <c r="B19732" i="10"/>
  <c r="D19731" i="10"/>
  <c r="C19731" i="10"/>
  <c r="B19731" i="10"/>
  <c r="D19730" i="10"/>
  <c r="C19730" i="10"/>
  <c r="B19730" i="10"/>
  <c r="D19729" i="10"/>
  <c r="C19729" i="10"/>
  <c r="B19729" i="10"/>
  <c r="D19728" i="10"/>
  <c r="C19728" i="10"/>
  <c r="B19728" i="10"/>
  <c r="D19727" i="10"/>
  <c r="C19727" i="10"/>
  <c r="B19727" i="10"/>
  <c r="D19726" i="10"/>
  <c r="C19726" i="10"/>
  <c r="B19726" i="10"/>
  <c r="D19725" i="10"/>
  <c r="C19725" i="10"/>
  <c r="B19725" i="10"/>
  <c r="D19724" i="10"/>
  <c r="C19724" i="10"/>
  <c r="B19724" i="10"/>
  <c r="D19723" i="10"/>
  <c r="C19723" i="10"/>
  <c r="B19723" i="10"/>
  <c r="D19722" i="10"/>
  <c r="C19722" i="10"/>
  <c r="B19722" i="10"/>
  <c r="D19721" i="10"/>
  <c r="C19721" i="10"/>
  <c r="B19721" i="10"/>
  <c r="D19720" i="10"/>
  <c r="C19720" i="10"/>
  <c r="B19720" i="10"/>
  <c r="D19719" i="10"/>
  <c r="C19719" i="10"/>
  <c r="B19719" i="10"/>
  <c r="D19718" i="10"/>
  <c r="C19718" i="10"/>
  <c r="B19718" i="10"/>
  <c r="D19717" i="10"/>
  <c r="C19717" i="10"/>
  <c r="B19717" i="10"/>
  <c r="D19716" i="10"/>
  <c r="C19716" i="10"/>
  <c r="B19716" i="10"/>
  <c r="D19715" i="10"/>
  <c r="C19715" i="10"/>
  <c r="B19715" i="10"/>
  <c r="D19714" i="10"/>
  <c r="C19714" i="10"/>
  <c r="B19714" i="10"/>
  <c r="D19713" i="10"/>
  <c r="C19713" i="10"/>
  <c r="B19713" i="10"/>
  <c r="D19712" i="10"/>
  <c r="C19712" i="10"/>
  <c r="B19712" i="10"/>
  <c r="D19711" i="10"/>
  <c r="C19711" i="10"/>
  <c r="B19711" i="10"/>
  <c r="D19710" i="10"/>
  <c r="C19710" i="10"/>
  <c r="B19710" i="10"/>
  <c r="D19709" i="10"/>
  <c r="C19709" i="10"/>
  <c r="B19709" i="10"/>
  <c r="D19708" i="10"/>
  <c r="C19708" i="10"/>
  <c r="B19708" i="10"/>
  <c r="D19707" i="10"/>
  <c r="C19707" i="10"/>
  <c r="B19707" i="10"/>
  <c r="D19706" i="10"/>
  <c r="C19706" i="10"/>
  <c r="B19706" i="10"/>
  <c r="D19705" i="10"/>
  <c r="C19705" i="10"/>
  <c r="B19705" i="10"/>
  <c r="D19704" i="10"/>
  <c r="C19704" i="10"/>
  <c r="B19704" i="10"/>
  <c r="D19703" i="10"/>
  <c r="C19703" i="10"/>
  <c r="B19703" i="10"/>
  <c r="D19702" i="10"/>
  <c r="C19702" i="10"/>
  <c r="B19702" i="10"/>
  <c r="D19701" i="10"/>
  <c r="C19701" i="10"/>
  <c r="B19701" i="10"/>
  <c r="D19700" i="10"/>
  <c r="C19700" i="10"/>
  <c r="B19700" i="10"/>
  <c r="D19699" i="10"/>
  <c r="C19699" i="10"/>
  <c r="B19699" i="10"/>
  <c r="D19698" i="10"/>
  <c r="C19698" i="10"/>
  <c r="B19698" i="10"/>
  <c r="D19697" i="10"/>
  <c r="C19697" i="10"/>
  <c r="B19697" i="10"/>
  <c r="D19696" i="10"/>
  <c r="C19696" i="10"/>
  <c r="B19696" i="10"/>
  <c r="D19695" i="10"/>
  <c r="C19695" i="10"/>
  <c r="B19695" i="10"/>
  <c r="D19694" i="10"/>
  <c r="C19694" i="10"/>
  <c r="B19694" i="10"/>
  <c r="D19693" i="10"/>
  <c r="C19693" i="10"/>
  <c r="B19693" i="10"/>
  <c r="D19692" i="10"/>
  <c r="C19692" i="10"/>
  <c r="B19692" i="10"/>
  <c r="D19691" i="10"/>
  <c r="C19691" i="10"/>
  <c r="B19691" i="10"/>
  <c r="D19690" i="10"/>
  <c r="C19690" i="10"/>
  <c r="B19690" i="10"/>
  <c r="D19689" i="10"/>
  <c r="C19689" i="10"/>
  <c r="B19689" i="10"/>
  <c r="D19688" i="10"/>
  <c r="C19688" i="10"/>
  <c r="B19688" i="10"/>
  <c r="D19687" i="10"/>
  <c r="C19687" i="10"/>
  <c r="B19687" i="10"/>
  <c r="D19686" i="10"/>
  <c r="C19686" i="10"/>
  <c r="B19686" i="10"/>
  <c r="D19685" i="10"/>
  <c r="C19685" i="10"/>
  <c r="B19685" i="10"/>
  <c r="D19684" i="10"/>
  <c r="C19684" i="10"/>
  <c r="B19684" i="10"/>
  <c r="D19683" i="10"/>
  <c r="C19683" i="10"/>
  <c r="B19683" i="10"/>
  <c r="D19682" i="10"/>
  <c r="C19682" i="10"/>
  <c r="B19682" i="10"/>
  <c r="D19681" i="10"/>
  <c r="C19681" i="10"/>
  <c r="B19681" i="10"/>
  <c r="D19680" i="10"/>
  <c r="C19680" i="10"/>
  <c r="B19680" i="10"/>
  <c r="D19679" i="10"/>
  <c r="C19679" i="10"/>
  <c r="B19679" i="10"/>
  <c r="D19678" i="10"/>
  <c r="C19678" i="10"/>
  <c r="B19678" i="10"/>
  <c r="D19677" i="10"/>
  <c r="C19677" i="10"/>
  <c r="B19677" i="10"/>
  <c r="D19676" i="10"/>
  <c r="C19676" i="10"/>
  <c r="B19676" i="10"/>
  <c r="D19675" i="10"/>
  <c r="C19675" i="10"/>
  <c r="B19675" i="10"/>
  <c r="D19674" i="10"/>
  <c r="C19674" i="10"/>
  <c r="B19674" i="10"/>
  <c r="D19673" i="10"/>
  <c r="C19673" i="10"/>
  <c r="B19673" i="10"/>
  <c r="D19672" i="10"/>
  <c r="C19672" i="10"/>
  <c r="B19672" i="10"/>
  <c r="D19671" i="10"/>
  <c r="C19671" i="10"/>
  <c r="B19671" i="10"/>
  <c r="D19670" i="10"/>
  <c r="C19670" i="10"/>
  <c r="B19670" i="10"/>
  <c r="D19669" i="10"/>
  <c r="C19669" i="10"/>
  <c r="B19669" i="10"/>
  <c r="D19668" i="10"/>
  <c r="C19668" i="10"/>
  <c r="B19668" i="10"/>
  <c r="D19667" i="10"/>
  <c r="C19667" i="10"/>
  <c r="B19667" i="10"/>
  <c r="D19666" i="10"/>
  <c r="C19666" i="10"/>
  <c r="B19666" i="10"/>
  <c r="D19665" i="10"/>
  <c r="C19665" i="10"/>
  <c r="B19665" i="10"/>
  <c r="D19664" i="10"/>
  <c r="C19664" i="10"/>
  <c r="B19664" i="10"/>
  <c r="D19663" i="10"/>
  <c r="C19663" i="10"/>
  <c r="B19663" i="10"/>
  <c r="D19662" i="10"/>
  <c r="C19662" i="10"/>
  <c r="B19662" i="10"/>
  <c r="D19661" i="10"/>
  <c r="C19661" i="10"/>
  <c r="B19661" i="10"/>
  <c r="D19660" i="10"/>
  <c r="C19660" i="10"/>
  <c r="B19660" i="10"/>
  <c r="D19659" i="10"/>
  <c r="C19659" i="10"/>
  <c r="B19659" i="10"/>
  <c r="D19658" i="10"/>
  <c r="C19658" i="10"/>
  <c r="B19658" i="10"/>
  <c r="D19657" i="10"/>
  <c r="C19657" i="10"/>
  <c r="B19657" i="10"/>
  <c r="D19656" i="10"/>
  <c r="C19656" i="10"/>
  <c r="B19656" i="10"/>
  <c r="D19655" i="10"/>
  <c r="C19655" i="10"/>
  <c r="B19655" i="10"/>
  <c r="D19654" i="10"/>
  <c r="C19654" i="10"/>
  <c r="B19654" i="10"/>
  <c r="D19653" i="10"/>
  <c r="C19653" i="10"/>
  <c r="B19653" i="10"/>
  <c r="D19652" i="10"/>
  <c r="C19652" i="10"/>
  <c r="B19652" i="10"/>
  <c r="D19651" i="10"/>
  <c r="C19651" i="10"/>
  <c r="B19651" i="10"/>
  <c r="D19650" i="10"/>
  <c r="C19650" i="10"/>
  <c r="B19650" i="10"/>
  <c r="D19649" i="10"/>
  <c r="C19649" i="10"/>
  <c r="B19649" i="10"/>
  <c r="D19648" i="10"/>
  <c r="C19648" i="10"/>
  <c r="B19648" i="10"/>
  <c r="D19647" i="10"/>
  <c r="C19647" i="10"/>
  <c r="B19647" i="10"/>
  <c r="D19646" i="10"/>
  <c r="C19646" i="10"/>
  <c r="B19646" i="10"/>
  <c r="D19645" i="10"/>
  <c r="C19645" i="10"/>
  <c r="B19645" i="10"/>
  <c r="D19644" i="10"/>
  <c r="C19644" i="10"/>
  <c r="B19644" i="10"/>
  <c r="D19643" i="10"/>
  <c r="C19643" i="10"/>
  <c r="B19643" i="10"/>
  <c r="D19642" i="10"/>
  <c r="C19642" i="10"/>
  <c r="B19642" i="10"/>
  <c r="D19641" i="10"/>
  <c r="C19641" i="10"/>
  <c r="B19641" i="10"/>
  <c r="D19640" i="10"/>
  <c r="C19640" i="10"/>
  <c r="B19640" i="10"/>
  <c r="D19639" i="10"/>
  <c r="C19639" i="10"/>
  <c r="B19639" i="10"/>
  <c r="D19638" i="10"/>
  <c r="C19638" i="10"/>
  <c r="B19638" i="10"/>
  <c r="D19637" i="10"/>
  <c r="C19637" i="10"/>
  <c r="B19637" i="10"/>
  <c r="D19636" i="10"/>
  <c r="C19636" i="10"/>
  <c r="B19636" i="10"/>
  <c r="D19635" i="10"/>
  <c r="C19635" i="10"/>
  <c r="B19635" i="10"/>
  <c r="D19634" i="10"/>
  <c r="C19634" i="10"/>
  <c r="B19634" i="10"/>
  <c r="D19633" i="10"/>
  <c r="C19633" i="10"/>
  <c r="B19633" i="10"/>
  <c r="D19632" i="10"/>
  <c r="C19632" i="10"/>
  <c r="B19632" i="10"/>
  <c r="D19631" i="10"/>
  <c r="C19631" i="10"/>
  <c r="B19631" i="10"/>
  <c r="D19630" i="10"/>
  <c r="C19630" i="10"/>
  <c r="B19630" i="10"/>
  <c r="D19629" i="10"/>
  <c r="C19629" i="10"/>
  <c r="B19629" i="10"/>
  <c r="D19628" i="10"/>
  <c r="C19628" i="10"/>
  <c r="B19628" i="10"/>
  <c r="D19627" i="10"/>
  <c r="C19627" i="10"/>
  <c r="B19627" i="10"/>
  <c r="D19626" i="10"/>
  <c r="C19626" i="10"/>
  <c r="B19626" i="10"/>
  <c r="D19625" i="10"/>
  <c r="C19625" i="10"/>
  <c r="B19625" i="10"/>
  <c r="D19624" i="10"/>
  <c r="C19624" i="10"/>
  <c r="B19624" i="10"/>
  <c r="D19623" i="10"/>
  <c r="C19623" i="10"/>
  <c r="B19623" i="10"/>
  <c r="D19622" i="10"/>
  <c r="C19622" i="10"/>
  <c r="B19622" i="10"/>
  <c r="D19621" i="10"/>
  <c r="C19621" i="10"/>
  <c r="B19621" i="10"/>
  <c r="D19620" i="10"/>
  <c r="C19620" i="10"/>
  <c r="B19620" i="10"/>
  <c r="D19619" i="10"/>
  <c r="C19619" i="10"/>
  <c r="B19619" i="10"/>
  <c r="D19618" i="10"/>
  <c r="C19618" i="10"/>
  <c r="B19618" i="10"/>
  <c r="D19617" i="10"/>
  <c r="C19617" i="10"/>
  <c r="B19617" i="10"/>
  <c r="D19616" i="10"/>
  <c r="C19616" i="10"/>
  <c r="B19616" i="10"/>
  <c r="D19615" i="10"/>
  <c r="C19615" i="10"/>
  <c r="B19615" i="10"/>
  <c r="D19614" i="10"/>
  <c r="C19614" i="10"/>
  <c r="B19614" i="10"/>
  <c r="D19613" i="10"/>
  <c r="C19613" i="10"/>
  <c r="B19613" i="10"/>
  <c r="D19612" i="10"/>
  <c r="C19612" i="10"/>
  <c r="B19612" i="10"/>
  <c r="D19611" i="10"/>
  <c r="C19611" i="10"/>
  <c r="B19611" i="10"/>
  <c r="D19610" i="10"/>
  <c r="C19610" i="10"/>
  <c r="B19610" i="10"/>
  <c r="D19609" i="10"/>
  <c r="C19609" i="10"/>
  <c r="B19609" i="10"/>
  <c r="D19608" i="10"/>
  <c r="C19608" i="10"/>
  <c r="B19608" i="10"/>
  <c r="D19607" i="10"/>
  <c r="C19607" i="10"/>
  <c r="B19607" i="10"/>
  <c r="D19606" i="10"/>
  <c r="C19606" i="10"/>
  <c r="B19606" i="10"/>
  <c r="D19605" i="10"/>
  <c r="C19605" i="10"/>
  <c r="B19605" i="10"/>
  <c r="D19604" i="10"/>
  <c r="C19604" i="10"/>
  <c r="B19604" i="10"/>
  <c r="D19603" i="10"/>
  <c r="C19603" i="10"/>
  <c r="B19603" i="10"/>
  <c r="D19602" i="10"/>
  <c r="C19602" i="10"/>
  <c r="B19602" i="10"/>
  <c r="D19601" i="10"/>
  <c r="C19601" i="10"/>
  <c r="B19601" i="10"/>
  <c r="D19600" i="10"/>
  <c r="C19600" i="10"/>
  <c r="B19600" i="10"/>
  <c r="D19599" i="10"/>
  <c r="C19599" i="10"/>
  <c r="B19599" i="10"/>
  <c r="D19598" i="10"/>
  <c r="C19598" i="10"/>
  <c r="B19598" i="10"/>
  <c r="D19597" i="10"/>
  <c r="C19597" i="10"/>
  <c r="B19597" i="10"/>
  <c r="D19596" i="10"/>
  <c r="C19596" i="10"/>
  <c r="B19596" i="10"/>
  <c r="D19595" i="10"/>
  <c r="C19595" i="10"/>
  <c r="B19595" i="10"/>
  <c r="D19594" i="10"/>
  <c r="C19594" i="10"/>
  <c r="B19594" i="10"/>
  <c r="D19593" i="10"/>
  <c r="C19593" i="10"/>
  <c r="B19593" i="10"/>
  <c r="D19592" i="10"/>
  <c r="C19592" i="10"/>
  <c r="B19592" i="10"/>
  <c r="D19591" i="10"/>
  <c r="C19591" i="10"/>
  <c r="B19591" i="10"/>
  <c r="D19590" i="10"/>
  <c r="C19590" i="10"/>
  <c r="B19590" i="10"/>
  <c r="D19589" i="10"/>
  <c r="C19589" i="10"/>
  <c r="B19589" i="10"/>
  <c r="D19588" i="10"/>
  <c r="C19588" i="10"/>
  <c r="B19588" i="10"/>
  <c r="D19587" i="10"/>
  <c r="C19587" i="10"/>
  <c r="B19587" i="10"/>
  <c r="D19586" i="10"/>
  <c r="C19586" i="10"/>
  <c r="B19586" i="10"/>
  <c r="D19585" i="10"/>
  <c r="C19585" i="10"/>
  <c r="B19585" i="10"/>
  <c r="D19584" i="10"/>
  <c r="C19584" i="10"/>
  <c r="B19584" i="10"/>
  <c r="D19583" i="10"/>
  <c r="C19583" i="10"/>
  <c r="B19583" i="10"/>
  <c r="D19582" i="10"/>
  <c r="C19582" i="10"/>
  <c r="B19582" i="10"/>
  <c r="D19581" i="10"/>
  <c r="C19581" i="10"/>
  <c r="B19581" i="10"/>
  <c r="D19580" i="10"/>
  <c r="C19580" i="10"/>
  <c r="B19580" i="10"/>
  <c r="D19579" i="10"/>
  <c r="C19579" i="10"/>
  <c r="B19579" i="10"/>
  <c r="D19578" i="10"/>
  <c r="C19578" i="10"/>
  <c r="B19578" i="10"/>
  <c r="D19577" i="10"/>
  <c r="C19577" i="10"/>
  <c r="B19577" i="10"/>
  <c r="D19576" i="10"/>
  <c r="C19576" i="10"/>
  <c r="B19576" i="10"/>
  <c r="D19575" i="10"/>
  <c r="C19575" i="10"/>
  <c r="B19575" i="10"/>
  <c r="D19574" i="10"/>
  <c r="C19574" i="10"/>
  <c r="B19574" i="10"/>
  <c r="D19573" i="10"/>
  <c r="C19573" i="10"/>
  <c r="B19573" i="10"/>
  <c r="D19572" i="10"/>
  <c r="C19572" i="10"/>
  <c r="B19572" i="10"/>
  <c r="D19571" i="10"/>
  <c r="C19571" i="10"/>
  <c r="B19571" i="10"/>
  <c r="D19570" i="10"/>
  <c r="C19570" i="10"/>
  <c r="B19570" i="10"/>
  <c r="D19569" i="10"/>
  <c r="C19569" i="10"/>
  <c r="B19569" i="10"/>
  <c r="D19568" i="10"/>
  <c r="C19568" i="10"/>
  <c r="B19568" i="10"/>
  <c r="D19567" i="10"/>
  <c r="C19567" i="10"/>
  <c r="B19567" i="10"/>
  <c r="D19566" i="10"/>
  <c r="C19566" i="10"/>
  <c r="B19566" i="10"/>
  <c r="D19565" i="10"/>
  <c r="C19565" i="10"/>
  <c r="B19565" i="10"/>
  <c r="D19564" i="10"/>
  <c r="C19564" i="10"/>
  <c r="B19564" i="10"/>
  <c r="D19563" i="10"/>
  <c r="C19563" i="10"/>
  <c r="B19563" i="10"/>
  <c r="D19562" i="10"/>
  <c r="C19562" i="10"/>
  <c r="B19562" i="10"/>
  <c r="D19561" i="10"/>
  <c r="C19561" i="10"/>
  <c r="B19561" i="10"/>
  <c r="D19560" i="10"/>
  <c r="C19560" i="10"/>
  <c r="B19560" i="10"/>
  <c r="D19559" i="10"/>
  <c r="C19559" i="10"/>
  <c r="B19559" i="10"/>
  <c r="D19558" i="10"/>
  <c r="C19558" i="10"/>
  <c r="B19558" i="10"/>
  <c r="D19557" i="10"/>
  <c r="C19557" i="10"/>
  <c r="B19557" i="10"/>
  <c r="D19556" i="10"/>
  <c r="C19556" i="10"/>
  <c r="B19556" i="10"/>
  <c r="D19555" i="10"/>
  <c r="C19555" i="10"/>
  <c r="B19555" i="10"/>
  <c r="D19554" i="10"/>
  <c r="C19554" i="10"/>
  <c r="B19554" i="10"/>
  <c r="D19553" i="10"/>
  <c r="C19553" i="10"/>
  <c r="B19553" i="10"/>
  <c r="D19552" i="10"/>
  <c r="C19552" i="10"/>
  <c r="B19552" i="10"/>
  <c r="D19551" i="10"/>
  <c r="C19551" i="10"/>
  <c r="B19551" i="10"/>
  <c r="D19550" i="10"/>
  <c r="C19550" i="10"/>
  <c r="B19550" i="10"/>
  <c r="D19549" i="10"/>
  <c r="C19549" i="10"/>
  <c r="B19549" i="10"/>
  <c r="D19548" i="10"/>
  <c r="C19548" i="10"/>
  <c r="B19548" i="10"/>
  <c r="D19547" i="10"/>
  <c r="C19547" i="10"/>
  <c r="B19547" i="10"/>
  <c r="D19546" i="10"/>
  <c r="C19546" i="10"/>
  <c r="B19546" i="10"/>
  <c r="D19545" i="10"/>
  <c r="C19545" i="10"/>
  <c r="B19545" i="10"/>
  <c r="D19544" i="10"/>
  <c r="C19544" i="10"/>
  <c r="B19544" i="10"/>
  <c r="D19543" i="10"/>
  <c r="C19543" i="10"/>
  <c r="B19543" i="10"/>
  <c r="D19542" i="10"/>
  <c r="C19542" i="10"/>
  <c r="B19542" i="10"/>
  <c r="D19541" i="10"/>
  <c r="C19541" i="10"/>
  <c r="B19541" i="10"/>
  <c r="D19540" i="10"/>
  <c r="C19540" i="10"/>
  <c r="B19540" i="10"/>
  <c r="D19539" i="10"/>
  <c r="C19539" i="10"/>
  <c r="B19539" i="10"/>
  <c r="D19538" i="10"/>
  <c r="C19538" i="10"/>
  <c r="B19538" i="10"/>
  <c r="D19537" i="10"/>
  <c r="C19537" i="10"/>
  <c r="B19537" i="10"/>
  <c r="D19536" i="10"/>
  <c r="C19536" i="10"/>
  <c r="B19536" i="10"/>
  <c r="D19535" i="10"/>
  <c r="C19535" i="10"/>
  <c r="B19535" i="10"/>
  <c r="D19534" i="10"/>
  <c r="C19534" i="10"/>
  <c r="B19534" i="10"/>
  <c r="D19533" i="10"/>
  <c r="C19533" i="10"/>
  <c r="B19533" i="10"/>
  <c r="D19532" i="10"/>
  <c r="C19532" i="10"/>
  <c r="B19532" i="10"/>
  <c r="D19531" i="10"/>
  <c r="C19531" i="10"/>
  <c r="B19531" i="10"/>
  <c r="D19530" i="10"/>
  <c r="C19530" i="10"/>
  <c r="B19530" i="10"/>
  <c r="D19529" i="10"/>
  <c r="C19529" i="10"/>
  <c r="B19529" i="10"/>
  <c r="D19528" i="10"/>
  <c r="C19528" i="10"/>
  <c r="B19528" i="10"/>
  <c r="D19527" i="10"/>
  <c r="C19527" i="10"/>
  <c r="B19527" i="10"/>
  <c r="D19526" i="10"/>
  <c r="C19526" i="10"/>
  <c r="B19526" i="10"/>
  <c r="D19525" i="10"/>
  <c r="C19525" i="10"/>
  <c r="B19525" i="10"/>
  <c r="D19524" i="10"/>
  <c r="C19524" i="10"/>
  <c r="B19524" i="10"/>
  <c r="D19523" i="10"/>
  <c r="C19523" i="10"/>
  <c r="B19523" i="10"/>
  <c r="D19522" i="10"/>
  <c r="C19522" i="10"/>
  <c r="B19522" i="10"/>
  <c r="D19521" i="10"/>
  <c r="C19521" i="10"/>
  <c r="B19521" i="10"/>
  <c r="D19520" i="10"/>
  <c r="C19520" i="10"/>
  <c r="B19520" i="10"/>
  <c r="D19519" i="10"/>
  <c r="C19519" i="10"/>
  <c r="B19519" i="10"/>
  <c r="D19518" i="10"/>
  <c r="C19518" i="10"/>
  <c r="B19518" i="10"/>
  <c r="D19517" i="10"/>
  <c r="C19517" i="10"/>
  <c r="B19517" i="10"/>
  <c r="D19516" i="10"/>
  <c r="C19516" i="10"/>
  <c r="B19516" i="10"/>
  <c r="D19515" i="10"/>
  <c r="C19515" i="10"/>
  <c r="B19515" i="10"/>
  <c r="D19514" i="10"/>
  <c r="C19514" i="10"/>
  <c r="B19514" i="10"/>
  <c r="D19513" i="10"/>
  <c r="C19513" i="10"/>
  <c r="B19513" i="10"/>
  <c r="D19512" i="10"/>
  <c r="C19512" i="10"/>
  <c r="B19512" i="10"/>
  <c r="D19511" i="10"/>
  <c r="C19511" i="10"/>
  <c r="B19511" i="10"/>
  <c r="D19510" i="10"/>
  <c r="C19510" i="10"/>
  <c r="B19510" i="10"/>
  <c r="D19509" i="10"/>
  <c r="C19509" i="10"/>
  <c r="B19509" i="10"/>
  <c r="D19508" i="10"/>
  <c r="C19508" i="10"/>
  <c r="B19508" i="10"/>
  <c r="D19507" i="10"/>
  <c r="C19507" i="10"/>
  <c r="B19507" i="10"/>
  <c r="D19506" i="10"/>
  <c r="C19506" i="10"/>
  <c r="B19506" i="10"/>
  <c r="D19505" i="10"/>
  <c r="C19505" i="10"/>
  <c r="B19505" i="10"/>
  <c r="D19504" i="10"/>
  <c r="C19504" i="10"/>
  <c r="B19504" i="10"/>
  <c r="D19503" i="10"/>
  <c r="C19503" i="10"/>
  <c r="B19503" i="10"/>
  <c r="D19502" i="10"/>
  <c r="C19502" i="10"/>
  <c r="B19502" i="10"/>
  <c r="D19501" i="10"/>
  <c r="C19501" i="10"/>
  <c r="B19501" i="10"/>
  <c r="D19500" i="10"/>
  <c r="C19500" i="10"/>
  <c r="B19500" i="10"/>
  <c r="D19499" i="10"/>
  <c r="C19499" i="10"/>
  <c r="B19499" i="10"/>
  <c r="D19498" i="10"/>
  <c r="C19498" i="10"/>
  <c r="B19498" i="10"/>
  <c r="D19497" i="10"/>
  <c r="C19497" i="10"/>
  <c r="B19497" i="10"/>
  <c r="D19496" i="10"/>
  <c r="C19496" i="10"/>
  <c r="B19496" i="10"/>
  <c r="D19495" i="10"/>
  <c r="C19495" i="10"/>
  <c r="B19495" i="10"/>
  <c r="D19494" i="10"/>
  <c r="C19494" i="10"/>
  <c r="B19494" i="10"/>
  <c r="D19493" i="10"/>
  <c r="C19493" i="10"/>
  <c r="B19493" i="10"/>
  <c r="D19492" i="10"/>
  <c r="C19492" i="10"/>
  <c r="B19492" i="10"/>
  <c r="D19491" i="10"/>
  <c r="C19491" i="10"/>
  <c r="B19491" i="10"/>
  <c r="D19490" i="10"/>
  <c r="C19490" i="10"/>
  <c r="B19490" i="10"/>
  <c r="D19489" i="10"/>
  <c r="C19489" i="10"/>
  <c r="B19489" i="10"/>
  <c r="D19488" i="10"/>
  <c r="C19488" i="10"/>
  <c r="B19488" i="10"/>
  <c r="D19487" i="10"/>
  <c r="C19487" i="10"/>
  <c r="B19487" i="10"/>
  <c r="D19486" i="10"/>
  <c r="C19486" i="10"/>
  <c r="B19486" i="10"/>
  <c r="D19485" i="10"/>
  <c r="C19485" i="10"/>
  <c r="B19485" i="10"/>
  <c r="D19484" i="10"/>
  <c r="C19484" i="10"/>
  <c r="B19484" i="10"/>
  <c r="D19483" i="10"/>
  <c r="C19483" i="10"/>
  <c r="B19483" i="10"/>
  <c r="D19482" i="10"/>
  <c r="C19482" i="10"/>
  <c r="B19482" i="10"/>
  <c r="D19481" i="10"/>
  <c r="C19481" i="10"/>
  <c r="B19481" i="10"/>
  <c r="D19480" i="10"/>
  <c r="C19480" i="10"/>
  <c r="B19480" i="10"/>
  <c r="D19479" i="10"/>
  <c r="C19479" i="10"/>
  <c r="B19479" i="10"/>
  <c r="D19478" i="10"/>
  <c r="C19478" i="10"/>
  <c r="B19478" i="10"/>
  <c r="D19477" i="10"/>
  <c r="C19477" i="10"/>
  <c r="B19477" i="10"/>
  <c r="D19476" i="10"/>
  <c r="C19476" i="10"/>
  <c r="B19476" i="10"/>
  <c r="D19475" i="10"/>
  <c r="C19475" i="10"/>
  <c r="B19475" i="10"/>
  <c r="D19474" i="10"/>
  <c r="C19474" i="10"/>
  <c r="B19474" i="10"/>
  <c r="D19473" i="10"/>
  <c r="C19473" i="10"/>
  <c r="B19473" i="10"/>
  <c r="D19472" i="10"/>
  <c r="C19472" i="10"/>
  <c r="B19472" i="10"/>
  <c r="D19471" i="10"/>
  <c r="C19471" i="10"/>
  <c r="B19471" i="10"/>
  <c r="D19470" i="10"/>
  <c r="C19470" i="10"/>
  <c r="B19470" i="10"/>
  <c r="D19469" i="10"/>
  <c r="C19469" i="10"/>
  <c r="B19469" i="10"/>
  <c r="D19468" i="10"/>
  <c r="C19468" i="10"/>
  <c r="B19468" i="10"/>
  <c r="D19467" i="10"/>
  <c r="C19467" i="10"/>
  <c r="B19467" i="10"/>
  <c r="D19466" i="10"/>
  <c r="C19466" i="10"/>
  <c r="B19466" i="10"/>
  <c r="D19465" i="10"/>
  <c r="C19465" i="10"/>
  <c r="B19465" i="10"/>
  <c r="D19464" i="10"/>
  <c r="C19464" i="10"/>
  <c r="B19464" i="10"/>
  <c r="D19463" i="10"/>
  <c r="C19463" i="10"/>
  <c r="B19463" i="10"/>
  <c r="D19462" i="10"/>
  <c r="C19462" i="10"/>
  <c r="B19462" i="10"/>
  <c r="D19461" i="10"/>
  <c r="C19461" i="10"/>
  <c r="B19461" i="10"/>
  <c r="D19460" i="10"/>
  <c r="C19460" i="10"/>
  <c r="B19460" i="10"/>
  <c r="D19459" i="10"/>
  <c r="C19459" i="10"/>
  <c r="B19459" i="10"/>
  <c r="D19458" i="10"/>
  <c r="C19458" i="10"/>
  <c r="B19458" i="10"/>
  <c r="D19457" i="10"/>
  <c r="C19457" i="10"/>
  <c r="B19457" i="10"/>
  <c r="D19456" i="10"/>
  <c r="C19456" i="10"/>
  <c r="B19456" i="10"/>
  <c r="D19455" i="10"/>
  <c r="C19455" i="10"/>
  <c r="B19455" i="10"/>
  <c r="D19454" i="10"/>
  <c r="C19454" i="10"/>
  <c r="B19454" i="10"/>
  <c r="D19453" i="10"/>
  <c r="C19453" i="10"/>
  <c r="B19453" i="10"/>
  <c r="D19452" i="10"/>
  <c r="C19452" i="10"/>
  <c r="B19452" i="10"/>
  <c r="D19451" i="10"/>
  <c r="C19451" i="10"/>
  <c r="B19451" i="10"/>
  <c r="D19450" i="10"/>
  <c r="C19450" i="10"/>
  <c r="B19450" i="10"/>
  <c r="D19449" i="10"/>
  <c r="C19449" i="10"/>
  <c r="B19449" i="10"/>
  <c r="D19448" i="10"/>
  <c r="C19448" i="10"/>
  <c r="B19448" i="10"/>
  <c r="D19447" i="10"/>
  <c r="C19447" i="10"/>
  <c r="B19447" i="10"/>
  <c r="D19446" i="10"/>
  <c r="C19446" i="10"/>
  <c r="B19446" i="10"/>
  <c r="D19445" i="10"/>
  <c r="C19445" i="10"/>
  <c r="B19445" i="10"/>
  <c r="D19444" i="10"/>
  <c r="C19444" i="10"/>
  <c r="B19444" i="10"/>
  <c r="D19443" i="10"/>
  <c r="C19443" i="10"/>
  <c r="B19443" i="10"/>
  <c r="D19442" i="10"/>
  <c r="C19442" i="10"/>
  <c r="B19442" i="10"/>
  <c r="D19441" i="10"/>
  <c r="C19441" i="10"/>
  <c r="B19441" i="10"/>
  <c r="D19440" i="10"/>
  <c r="C19440" i="10"/>
  <c r="B19440" i="10"/>
  <c r="D19439" i="10"/>
  <c r="C19439" i="10"/>
  <c r="B19439" i="10"/>
  <c r="D19438" i="10"/>
  <c r="C19438" i="10"/>
  <c r="B19438" i="10"/>
  <c r="D19437" i="10"/>
  <c r="C19437" i="10"/>
  <c r="B19437" i="10"/>
  <c r="D19436" i="10"/>
  <c r="C19436" i="10"/>
  <c r="B19436" i="10"/>
  <c r="D19435" i="10"/>
  <c r="C19435" i="10"/>
  <c r="B19435" i="10"/>
  <c r="D19434" i="10"/>
  <c r="C19434" i="10"/>
  <c r="B19434" i="10"/>
  <c r="D19433" i="10"/>
  <c r="C19433" i="10"/>
  <c r="B19433" i="10"/>
  <c r="D19432" i="10"/>
  <c r="C19432" i="10"/>
  <c r="B19432" i="10"/>
  <c r="D19431" i="10"/>
  <c r="C19431" i="10"/>
  <c r="B19431" i="10"/>
  <c r="D19430" i="10"/>
  <c r="C19430" i="10"/>
  <c r="B19430" i="10"/>
  <c r="D19429" i="10"/>
  <c r="C19429" i="10"/>
  <c r="B19429" i="10"/>
  <c r="D19428" i="10"/>
  <c r="C19428" i="10"/>
  <c r="B19428" i="10"/>
  <c r="D19427" i="10"/>
  <c r="C19427" i="10"/>
  <c r="B19427" i="10"/>
  <c r="D19426" i="10"/>
  <c r="C19426" i="10"/>
  <c r="B19426" i="10"/>
  <c r="D19425" i="10"/>
  <c r="C19425" i="10"/>
  <c r="B19425" i="10"/>
  <c r="D19424" i="10"/>
  <c r="C19424" i="10"/>
  <c r="B19424" i="10"/>
  <c r="D19423" i="10"/>
  <c r="C19423" i="10"/>
  <c r="B19423" i="10"/>
  <c r="D19422" i="10"/>
  <c r="C19422" i="10"/>
  <c r="B19422" i="10"/>
  <c r="D19421" i="10"/>
  <c r="C19421" i="10"/>
  <c r="B19421" i="10"/>
  <c r="D19420" i="10"/>
  <c r="C19420" i="10"/>
  <c r="B19420" i="10"/>
  <c r="D19419" i="10"/>
  <c r="C19419" i="10"/>
  <c r="B19419" i="10"/>
  <c r="D19418" i="10"/>
  <c r="C19418" i="10"/>
  <c r="B19418" i="10"/>
  <c r="D19417" i="10"/>
  <c r="C19417" i="10"/>
  <c r="B19417" i="10"/>
  <c r="D19416" i="10"/>
  <c r="C19416" i="10"/>
  <c r="B19416" i="10"/>
  <c r="D19415" i="10"/>
  <c r="C19415" i="10"/>
  <c r="B19415" i="10"/>
  <c r="D19414" i="10"/>
  <c r="C19414" i="10"/>
  <c r="B19414" i="10"/>
  <c r="D19413" i="10"/>
  <c r="C19413" i="10"/>
  <c r="B19413" i="10"/>
  <c r="D19412" i="10"/>
  <c r="C19412" i="10"/>
  <c r="B19412" i="10"/>
  <c r="D19411" i="10"/>
  <c r="C19411" i="10"/>
  <c r="B19411" i="10"/>
  <c r="D19410" i="10"/>
  <c r="C19410" i="10"/>
  <c r="B19410" i="10"/>
  <c r="D19409" i="10"/>
  <c r="C19409" i="10"/>
  <c r="B19409" i="10"/>
  <c r="D19408" i="10"/>
  <c r="C19408" i="10"/>
  <c r="B19408" i="10"/>
  <c r="D19407" i="10"/>
  <c r="C19407" i="10"/>
  <c r="B19407" i="10"/>
  <c r="D19406" i="10"/>
  <c r="C19406" i="10"/>
  <c r="B19406" i="10"/>
  <c r="D19405" i="10"/>
  <c r="C19405" i="10"/>
  <c r="B19405" i="10"/>
  <c r="D19404" i="10"/>
  <c r="C19404" i="10"/>
  <c r="B19404" i="10"/>
  <c r="D19403" i="10"/>
  <c r="C19403" i="10"/>
  <c r="B19403" i="10"/>
  <c r="D19402" i="10"/>
  <c r="C19402" i="10"/>
  <c r="B19402" i="10"/>
  <c r="D19401" i="10"/>
  <c r="C19401" i="10"/>
  <c r="B19401" i="10"/>
  <c r="D19400" i="10"/>
  <c r="C19400" i="10"/>
  <c r="B19400" i="10"/>
  <c r="D19399" i="10"/>
  <c r="C19399" i="10"/>
  <c r="B19399" i="10"/>
  <c r="D19398" i="10"/>
  <c r="C19398" i="10"/>
  <c r="B19398" i="10"/>
  <c r="D19397" i="10"/>
  <c r="C19397" i="10"/>
  <c r="B19397" i="10"/>
  <c r="D19396" i="10"/>
  <c r="C19396" i="10"/>
  <c r="B19396" i="10"/>
  <c r="D19395" i="10"/>
  <c r="C19395" i="10"/>
  <c r="B19395" i="10"/>
  <c r="D19394" i="10"/>
  <c r="C19394" i="10"/>
  <c r="B19394" i="10"/>
  <c r="D19393" i="10"/>
  <c r="C19393" i="10"/>
  <c r="B19393" i="10"/>
  <c r="D19392" i="10"/>
  <c r="C19392" i="10"/>
  <c r="B19392" i="10"/>
  <c r="D19391" i="10"/>
  <c r="C19391" i="10"/>
  <c r="B19391" i="10"/>
  <c r="D19390" i="10"/>
  <c r="C19390" i="10"/>
  <c r="B19390" i="10"/>
  <c r="D19389" i="10"/>
  <c r="C19389" i="10"/>
  <c r="B19389" i="10"/>
  <c r="D19388" i="10"/>
  <c r="C19388" i="10"/>
  <c r="B19388" i="10"/>
  <c r="D19387" i="10"/>
  <c r="C19387" i="10"/>
  <c r="B19387" i="10"/>
  <c r="D19386" i="10"/>
  <c r="C19386" i="10"/>
  <c r="B19386" i="10"/>
  <c r="D19385" i="10"/>
  <c r="C19385" i="10"/>
  <c r="B19385" i="10"/>
  <c r="D19384" i="10"/>
  <c r="C19384" i="10"/>
  <c r="B19384" i="10"/>
  <c r="D19383" i="10"/>
  <c r="C19383" i="10"/>
  <c r="B19383" i="10"/>
  <c r="D19382" i="10"/>
  <c r="C19382" i="10"/>
  <c r="B19382" i="10"/>
  <c r="D19381" i="10"/>
  <c r="C19381" i="10"/>
  <c r="B19381" i="10"/>
  <c r="D19380" i="10"/>
  <c r="C19380" i="10"/>
  <c r="B19380" i="10"/>
  <c r="D19379" i="10"/>
  <c r="C19379" i="10"/>
  <c r="B19379" i="10"/>
  <c r="D19378" i="10"/>
  <c r="C19378" i="10"/>
  <c r="B19378" i="10"/>
  <c r="D19377" i="10"/>
  <c r="C19377" i="10"/>
  <c r="B19377" i="10"/>
  <c r="D19376" i="10"/>
  <c r="C19376" i="10"/>
  <c r="B19376" i="10"/>
  <c r="D19375" i="10"/>
  <c r="C19375" i="10"/>
  <c r="B19375" i="10"/>
  <c r="D19374" i="10"/>
  <c r="C19374" i="10"/>
  <c r="B19374" i="10"/>
  <c r="D19373" i="10"/>
  <c r="C19373" i="10"/>
  <c r="B19373" i="10"/>
  <c r="D19372" i="10"/>
  <c r="C19372" i="10"/>
  <c r="B19372" i="10"/>
  <c r="D19371" i="10"/>
  <c r="C19371" i="10"/>
  <c r="B19371" i="10"/>
  <c r="D19370" i="10"/>
  <c r="C19370" i="10"/>
  <c r="B19370" i="10"/>
  <c r="D19369" i="10"/>
  <c r="C19369" i="10"/>
  <c r="B19369" i="10"/>
  <c r="D19368" i="10"/>
  <c r="C19368" i="10"/>
  <c r="B19368" i="10"/>
  <c r="D19367" i="10"/>
  <c r="C19367" i="10"/>
  <c r="B19367" i="10"/>
  <c r="D19366" i="10"/>
  <c r="C19366" i="10"/>
  <c r="B19366" i="10"/>
  <c r="D19365" i="10"/>
  <c r="C19365" i="10"/>
  <c r="B19365" i="10"/>
  <c r="D19364" i="10"/>
  <c r="C19364" i="10"/>
  <c r="B19364" i="10"/>
  <c r="D19363" i="10"/>
  <c r="C19363" i="10"/>
  <c r="B19363" i="10"/>
  <c r="D19362" i="10"/>
  <c r="C19362" i="10"/>
  <c r="B19362" i="10"/>
  <c r="D19361" i="10"/>
  <c r="C19361" i="10"/>
  <c r="B19361" i="10"/>
  <c r="D19360" i="10"/>
  <c r="C19360" i="10"/>
  <c r="B19360" i="10"/>
  <c r="D19359" i="10"/>
  <c r="C19359" i="10"/>
  <c r="B19359" i="10"/>
  <c r="D19358" i="10"/>
  <c r="C19358" i="10"/>
  <c r="B19358" i="10"/>
  <c r="D19357" i="10"/>
  <c r="C19357" i="10"/>
  <c r="B19357" i="10"/>
  <c r="D19356" i="10"/>
  <c r="C19356" i="10"/>
  <c r="B19356" i="10"/>
  <c r="D19355" i="10"/>
  <c r="C19355" i="10"/>
  <c r="B19355" i="10"/>
  <c r="D19354" i="10"/>
  <c r="C19354" i="10"/>
  <c r="B19354" i="10"/>
  <c r="D19353" i="10"/>
  <c r="C19353" i="10"/>
  <c r="B19353" i="10"/>
  <c r="D19352" i="10"/>
  <c r="C19352" i="10"/>
  <c r="B19352" i="10"/>
  <c r="D19351" i="10"/>
  <c r="C19351" i="10"/>
  <c r="B19351" i="10"/>
  <c r="D19350" i="10"/>
  <c r="C19350" i="10"/>
  <c r="B19350" i="10"/>
  <c r="D19349" i="10"/>
  <c r="C19349" i="10"/>
  <c r="B19349" i="10"/>
  <c r="D19348" i="10"/>
  <c r="C19348" i="10"/>
  <c r="B19348" i="10"/>
  <c r="D19347" i="10"/>
  <c r="C19347" i="10"/>
  <c r="B19347" i="10"/>
  <c r="D19346" i="10"/>
  <c r="C19346" i="10"/>
  <c r="B19346" i="10"/>
  <c r="D19345" i="10"/>
  <c r="C19345" i="10"/>
  <c r="B19345" i="10"/>
  <c r="D19344" i="10"/>
  <c r="C19344" i="10"/>
  <c r="B19344" i="10"/>
  <c r="D19343" i="10"/>
  <c r="C19343" i="10"/>
  <c r="B19343" i="10"/>
  <c r="D19342" i="10"/>
  <c r="C19342" i="10"/>
  <c r="B19342" i="10"/>
  <c r="D19341" i="10"/>
  <c r="C19341" i="10"/>
  <c r="B19341" i="10"/>
  <c r="D19340" i="10"/>
  <c r="C19340" i="10"/>
  <c r="B19340" i="10"/>
  <c r="D19339" i="10"/>
  <c r="C19339" i="10"/>
  <c r="B19339" i="10"/>
  <c r="D19338" i="10"/>
  <c r="C19338" i="10"/>
  <c r="B19338" i="10"/>
  <c r="D19337" i="10"/>
  <c r="C19337" i="10"/>
  <c r="B19337" i="10"/>
  <c r="D19336" i="10"/>
  <c r="C19336" i="10"/>
  <c r="B19336" i="10"/>
  <c r="D19335" i="10"/>
  <c r="C19335" i="10"/>
  <c r="B19335" i="10"/>
  <c r="D19334" i="10"/>
  <c r="C19334" i="10"/>
  <c r="B19334" i="10"/>
  <c r="D19333" i="10"/>
  <c r="C19333" i="10"/>
  <c r="B19333" i="10"/>
  <c r="D19332" i="10"/>
  <c r="C19332" i="10"/>
  <c r="B19332" i="10"/>
  <c r="D19331" i="10"/>
  <c r="C19331" i="10"/>
  <c r="B19331" i="10"/>
  <c r="D19330" i="10"/>
  <c r="C19330" i="10"/>
  <c r="B19330" i="10"/>
  <c r="D19329" i="10"/>
  <c r="C19329" i="10"/>
  <c r="B19329" i="10"/>
  <c r="D19328" i="10"/>
  <c r="C19328" i="10"/>
  <c r="B19328" i="10"/>
  <c r="D19327" i="10"/>
  <c r="C19327" i="10"/>
  <c r="B19327" i="10"/>
  <c r="D19326" i="10"/>
  <c r="C19326" i="10"/>
  <c r="B19326" i="10"/>
  <c r="D19325" i="10"/>
  <c r="C19325" i="10"/>
  <c r="B19325" i="10"/>
  <c r="D19324" i="10"/>
  <c r="C19324" i="10"/>
  <c r="B19324" i="10"/>
  <c r="D19323" i="10"/>
  <c r="C19323" i="10"/>
  <c r="B19323" i="10"/>
  <c r="D19322" i="10"/>
  <c r="C19322" i="10"/>
  <c r="B19322" i="10"/>
  <c r="D19321" i="10"/>
  <c r="C19321" i="10"/>
  <c r="B19321" i="10"/>
  <c r="D19320" i="10"/>
  <c r="C19320" i="10"/>
  <c r="B19320" i="10"/>
  <c r="D19319" i="10"/>
  <c r="C19319" i="10"/>
  <c r="B19319" i="10"/>
  <c r="D19318" i="10"/>
  <c r="C19318" i="10"/>
  <c r="B19318" i="10"/>
  <c r="D19317" i="10"/>
  <c r="C19317" i="10"/>
  <c r="B19317" i="10"/>
  <c r="D19316" i="10"/>
  <c r="C19316" i="10"/>
  <c r="B19316" i="10"/>
  <c r="D19315" i="10"/>
  <c r="C19315" i="10"/>
  <c r="B19315" i="10"/>
  <c r="D19314" i="10"/>
  <c r="C19314" i="10"/>
  <c r="B19314" i="10"/>
  <c r="D19313" i="10"/>
  <c r="C19313" i="10"/>
  <c r="B19313" i="10"/>
  <c r="D19312" i="10"/>
  <c r="C19312" i="10"/>
  <c r="B19312" i="10"/>
  <c r="D19311" i="10"/>
  <c r="C19311" i="10"/>
  <c r="B19311" i="10"/>
  <c r="D19310" i="10"/>
  <c r="C19310" i="10"/>
  <c r="B19310" i="10"/>
  <c r="D19309" i="10"/>
  <c r="C19309" i="10"/>
  <c r="B19309" i="10"/>
  <c r="D19308" i="10"/>
  <c r="C19308" i="10"/>
  <c r="B19308" i="10"/>
  <c r="D19307" i="10"/>
  <c r="C19307" i="10"/>
  <c r="B19307" i="10"/>
  <c r="D19306" i="10"/>
  <c r="C19306" i="10"/>
  <c r="B19306" i="10"/>
  <c r="D19305" i="10"/>
  <c r="C19305" i="10"/>
  <c r="B19305" i="10"/>
  <c r="D19304" i="10"/>
  <c r="C19304" i="10"/>
  <c r="B19304" i="10"/>
  <c r="D19303" i="10"/>
  <c r="C19303" i="10"/>
  <c r="B19303" i="10"/>
  <c r="D19302" i="10"/>
  <c r="C19302" i="10"/>
  <c r="B19302" i="10"/>
  <c r="D19301" i="10"/>
  <c r="C19301" i="10"/>
  <c r="B19301" i="10"/>
  <c r="D19300" i="10"/>
  <c r="C19300" i="10"/>
  <c r="B19300" i="10"/>
  <c r="D19299" i="10"/>
  <c r="C19299" i="10"/>
  <c r="B19299" i="10"/>
  <c r="D19298" i="10"/>
  <c r="C19298" i="10"/>
  <c r="B19298" i="10"/>
  <c r="D19297" i="10"/>
  <c r="C19297" i="10"/>
  <c r="B19297" i="10"/>
  <c r="D19296" i="10"/>
  <c r="C19296" i="10"/>
  <c r="B19296" i="10"/>
  <c r="D19295" i="10"/>
  <c r="C19295" i="10"/>
  <c r="B19295" i="10"/>
  <c r="D19294" i="10"/>
  <c r="C19294" i="10"/>
  <c r="B19294" i="10"/>
  <c r="D19293" i="10"/>
  <c r="C19293" i="10"/>
  <c r="B19293" i="10"/>
  <c r="D19292" i="10"/>
  <c r="C19292" i="10"/>
  <c r="B19292" i="10"/>
  <c r="D19291" i="10"/>
  <c r="C19291" i="10"/>
  <c r="B19291" i="10"/>
  <c r="D19290" i="10"/>
  <c r="C19290" i="10"/>
  <c r="B19290" i="10"/>
  <c r="D19289" i="10"/>
  <c r="C19289" i="10"/>
  <c r="B19289" i="10"/>
  <c r="D19288" i="10"/>
  <c r="C19288" i="10"/>
  <c r="B19288" i="10"/>
  <c r="D19287" i="10"/>
  <c r="C19287" i="10"/>
  <c r="B19287" i="10"/>
  <c r="D19286" i="10"/>
  <c r="C19286" i="10"/>
  <c r="B19286" i="10"/>
  <c r="D19285" i="10"/>
  <c r="C19285" i="10"/>
  <c r="B19285" i="10"/>
  <c r="D19284" i="10"/>
  <c r="C19284" i="10"/>
  <c r="B19284" i="10"/>
  <c r="D19283" i="10"/>
  <c r="C19283" i="10"/>
  <c r="B19283" i="10"/>
  <c r="D19282" i="10"/>
  <c r="C19282" i="10"/>
  <c r="B19282" i="10"/>
  <c r="D19281" i="10"/>
  <c r="C19281" i="10"/>
  <c r="B19281" i="10"/>
  <c r="D19280" i="10"/>
  <c r="C19280" i="10"/>
  <c r="B19280" i="10"/>
  <c r="D19279" i="10"/>
  <c r="C19279" i="10"/>
  <c r="B19279" i="10"/>
  <c r="D19278" i="10"/>
  <c r="C19278" i="10"/>
  <c r="B19278" i="10"/>
  <c r="D19277" i="10"/>
  <c r="C19277" i="10"/>
  <c r="B19277" i="10"/>
  <c r="D19276" i="10"/>
  <c r="C19276" i="10"/>
  <c r="B19276" i="10"/>
  <c r="D19275" i="10"/>
  <c r="C19275" i="10"/>
  <c r="B19275" i="10"/>
  <c r="D19274" i="10"/>
  <c r="C19274" i="10"/>
  <c r="B19274" i="10"/>
  <c r="D19273" i="10"/>
  <c r="C19273" i="10"/>
  <c r="B19273" i="10"/>
  <c r="D19272" i="10"/>
  <c r="C19272" i="10"/>
  <c r="B19272" i="10"/>
  <c r="D19271" i="10"/>
  <c r="C19271" i="10"/>
  <c r="B19271" i="10"/>
  <c r="D19270" i="10"/>
  <c r="C19270" i="10"/>
  <c r="B19270" i="10"/>
  <c r="D19269" i="10"/>
  <c r="C19269" i="10"/>
  <c r="B19269" i="10"/>
  <c r="D19268" i="10"/>
  <c r="C19268" i="10"/>
  <c r="B19268" i="10"/>
  <c r="D19267" i="10"/>
  <c r="C19267" i="10"/>
  <c r="B19267" i="10"/>
  <c r="D19266" i="10"/>
  <c r="C19266" i="10"/>
  <c r="B19266" i="10"/>
  <c r="D19265" i="10"/>
  <c r="C19265" i="10"/>
  <c r="B19265" i="10"/>
  <c r="D19264" i="10"/>
  <c r="C19264" i="10"/>
  <c r="B19264" i="10"/>
  <c r="D19263" i="10"/>
  <c r="C19263" i="10"/>
  <c r="B19263" i="10"/>
  <c r="D19262" i="10"/>
  <c r="C19262" i="10"/>
  <c r="B19262" i="10"/>
  <c r="D19261" i="10"/>
  <c r="C19261" i="10"/>
  <c r="B19261" i="10"/>
  <c r="D19260" i="10"/>
  <c r="C19260" i="10"/>
  <c r="B19260" i="10"/>
  <c r="D19259" i="10"/>
  <c r="C19259" i="10"/>
  <c r="B19259" i="10"/>
  <c r="D19258" i="10"/>
  <c r="C19258" i="10"/>
  <c r="B19258" i="10"/>
  <c r="D19257" i="10"/>
  <c r="C19257" i="10"/>
  <c r="B19257" i="10"/>
  <c r="D19256" i="10"/>
  <c r="C19256" i="10"/>
  <c r="B19256" i="10"/>
  <c r="D19255" i="10"/>
  <c r="C19255" i="10"/>
  <c r="B19255" i="10"/>
  <c r="D19254" i="10"/>
  <c r="C19254" i="10"/>
  <c r="B19254" i="10"/>
  <c r="D19253" i="10"/>
  <c r="C19253" i="10"/>
  <c r="B19253" i="10"/>
  <c r="D19252" i="10"/>
  <c r="C19252" i="10"/>
  <c r="B19252" i="10"/>
  <c r="D19251" i="10"/>
  <c r="C19251" i="10"/>
  <c r="B19251" i="10"/>
  <c r="D19250" i="10"/>
  <c r="C19250" i="10"/>
  <c r="B19250" i="10"/>
  <c r="D19249" i="10"/>
  <c r="C19249" i="10"/>
  <c r="B19249" i="10"/>
  <c r="D19248" i="10"/>
  <c r="C19248" i="10"/>
  <c r="B19248" i="10"/>
  <c r="D19247" i="10"/>
  <c r="C19247" i="10"/>
  <c r="B19247" i="10"/>
  <c r="D19246" i="10"/>
  <c r="C19246" i="10"/>
  <c r="B19246" i="10"/>
  <c r="D19245" i="10"/>
  <c r="C19245" i="10"/>
  <c r="B19245" i="10"/>
  <c r="D19244" i="10"/>
  <c r="C19244" i="10"/>
  <c r="B19244" i="10"/>
  <c r="D19243" i="10"/>
  <c r="C19243" i="10"/>
  <c r="B19243" i="10"/>
  <c r="D19242" i="10"/>
  <c r="C19242" i="10"/>
  <c r="B19242" i="10"/>
  <c r="D19241" i="10"/>
  <c r="C19241" i="10"/>
  <c r="B19241" i="10"/>
  <c r="D19240" i="10"/>
  <c r="C19240" i="10"/>
  <c r="B19240" i="10"/>
  <c r="D19239" i="10"/>
  <c r="C19239" i="10"/>
  <c r="B19239" i="10"/>
  <c r="D19238" i="10"/>
  <c r="C19238" i="10"/>
  <c r="B19238" i="10"/>
  <c r="D19237" i="10"/>
  <c r="C19237" i="10"/>
  <c r="B19237" i="10"/>
  <c r="D19236" i="10"/>
  <c r="C19236" i="10"/>
  <c r="B19236" i="10"/>
  <c r="D19235" i="10"/>
  <c r="C19235" i="10"/>
  <c r="B19235" i="10"/>
  <c r="D19234" i="10"/>
  <c r="C19234" i="10"/>
  <c r="B19234" i="10"/>
  <c r="D19233" i="10"/>
  <c r="C19233" i="10"/>
  <c r="B19233" i="10"/>
  <c r="D19232" i="10"/>
  <c r="C19232" i="10"/>
  <c r="B19232" i="10"/>
  <c r="D19231" i="10"/>
  <c r="C19231" i="10"/>
  <c r="B19231" i="10"/>
  <c r="D19230" i="10"/>
  <c r="C19230" i="10"/>
  <c r="B19230" i="10"/>
  <c r="D19229" i="10"/>
  <c r="C19229" i="10"/>
  <c r="B19229" i="10"/>
  <c r="D19228" i="10"/>
  <c r="C19228" i="10"/>
  <c r="B19228" i="10"/>
  <c r="D19227" i="10"/>
  <c r="C19227" i="10"/>
  <c r="B19227" i="10"/>
  <c r="D19226" i="10"/>
  <c r="C19226" i="10"/>
  <c r="B19226" i="10"/>
  <c r="D19225" i="10"/>
  <c r="C19225" i="10"/>
  <c r="B19225" i="10"/>
  <c r="D19224" i="10"/>
  <c r="C19224" i="10"/>
  <c r="B19224" i="10"/>
  <c r="D19223" i="10"/>
  <c r="C19223" i="10"/>
  <c r="B19223" i="10"/>
  <c r="D19222" i="10"/>
  <c r="C19222" i="10"/>
  <c r="B19222" i="10"/>
  <c r="D19221" i="10"/>
  <c r="C19221" i="10"/>
  <c r="B19221" i="10"/>
  <c r="D19220" i="10"/>
  <c r="C19220" i="10"/>
  <c r="B19220" i="10"/>
  <c r="D19219" i="10"/>
  <c r="C19219" i="10"/>
  <c r="B19219" i="10"/>
  <c r="D19218" i="10"/>
  <c r="C19218" i="10"/>
  <c r="B19218" i="10"/>
  <c r="D19217" i="10"/>
  <c r="C19217" i="10"/>
  <c r="B19217" i="10"/>
  <c r="D19216" i="10"/>
  <c r="C19216" i="10"/>
  <c r="B19216" i="10"/>
  <c r="D19215" i="10"/>
  <c r="C19215" i="10"/>
  <c r="B19215" i="10"/>
  <c r="D19214" i="10"/>
  <c r="C19214" i="10"/>
  <c r="B19214" i="10"/>
  <c r="D19213" i="10"/>
  <c r="C19213" i="10"/>
  <c r="B19213" i="10"/>
  <c r="D19212" i="10"/>
  <c r="C19212" i="10"/>
  <c r="B19212" i="10"/>
  <c r="D19211" i="10"/>
  <c r="C19211" i="10"/>
  <c r="B19211" i="10"/>
  <c r="D19210" i="10"/>
  <c r="C19210" i="10"/>
  <c r="B19210" i="10"/>
  <c r="D19209" i="10"/>
  <c r="C19209" i="10"/>
  <c r="B19209" i="10"/>
  <c r="D19208" i="10"/>
  <c r="C19208" i="10"/>
  <c r="B19208" i="10"/>
  <c r="D19207" i="10"/>
  <c r="C19207" i="10"/>
  <c r="B19207" i="10"/>
  <c r="D19206" i="10"/>
  <c r="C19206" i="10"/>
  <c r="B19206" i="10"/>
  <c r="D19205" i="10"/>
  <c r="C19205" i="10"/>
  <c r="B19205" i="10"/>
  <c r="D19204" i="10"/>
  <c r="C19204" i="10"/>
  <c r="B19204" i="10"/>
  <c r="D19203" i="10"/>
  <c r="C19203" i="10"/>
  <c r="B19203" i="10"/>
  <c r="D19202" i="10"/>
  <c r="C19202" i="10"/>
  <c r="B19202" i="10"/>
  <c r="D19201" i="10"/>
  <c r="C19201" i="10"/>
  <c r="B19201" i="10"/>
  <c r="D19200" i="10"/>
  <c r="C19200" i="10"/>
  <c r="B19200" i="10"/>
  <c r="D19199" i="10"/>
  <c r="C19199" i="10"/>
  <c r="B19199" i="10"/>
  <c r="D19198" i="10"/>
  <c r="C19198" i="10"/>
  <c r="B19198" i="10"/>
  <c r="D19197" i="10"/>
  <c r="C19197" i="10"/>
  <c r="B19197" i="10"/>
  <c r="D19196" i="10"/>
  <c r="C19196" i="10"/>
  <c r="B19196" i="10"/>
  <c r="D19195" i="10"/>
  <c r="C19195" i="10"/>
  <c r="B19195" i="10"/>
  <c r="D19194" i="10"/>
  <c r="C19194" i="10"/>
  <c r="B19194" i="10"/>
  <c r="D19193" i="10"/>
  <c r="C19193" i="10"/>
  <c r="B19193" i="10"/>
  <c r="D19192" i="10"/>
  <c r="C19192" i="10"/>
  <c r="B19192" i="10"/>
  <c r="D19191" i="10"/>
  <c r="C19191" i="10"/>
  <c r="B19191" i="10"/>
  <c r="D19190" i="10"/>
  <c r="C19190" i="10"/>
  <c r="B19190" i="10"/>
  <c r="D19189" i="10"/>
  <c r="C19189" i="10"/>
  <c r="B19189" i="10"/>
  <c r="D19188" i="10"/>
  <c r="C19188" i="10"/>
  <c r="B19188" i="10"/>
  <c r="D19187" i="10"/>
  <c r="C19187" i="10"/>
  <c r="B19187" i="10"/>
  <c r="D19186" i="10"/>
  <c r="C19186" i="10"/>
  <c r="B19186" i="10"/>
  <c r="D19185" i="10"/>
  <c r="C19185" i="10"/>
  <c r="B19185" i="10"/>
  <c r="D19184" i="10"/>
  <c r="C19184" i="10"/>
  <c r="B19184" i="10"/>
  <c r="D19183" i="10"/>
  <c r="C19183" i="10"/>
  <c r="B19183" i="10"/>
  <c r="D19182" i="10"/>
  <c r="C19182" i="10"/>
  <c r="B19182" i="10"/>
  <c r="D19181" i="10"/>
  <c r="C19181" i="10"/>
  <c r="B19181" i="10"/>
  <c r="D19180" i="10"/>
  <c r="C19180" i="10"/>
  <c r="B19180" i="10"/>
  <c r="D19179" i="10"/>
  <c r="C19179" i="10"/>
  <c r="B19179" i="10"/>
  <c r="D19178" i="10"/>
  <c r="C19178" i="10"/>
  <c r="B19178" i="10"/>
  <c r="D19177" i="10"/>
  <c r="C19177" i="10"/>
  <c r="B19177" i="10"/>
  <c r="D19176" i="10"/>
  <c r="C19176" i="10"/>
  <c r="B19176" i="10"/>
  <c r="D19175" i="10"/>
  <c r="C19175" i="10"/>
  <c r="B19175" i="10"/>
  <c r="D19174" i="10"/>
  <c r="C19174" i="10"/>
  <c r="B19174" i="10"/>
  <c r="D19173" i="10"/>
  <c r="C19173" i="10"/>
  <c r="B19173" i="10"/>
  <c r="D19172" i="10"/>
  <c r="C19172" i="10"/>
  <c r="B19172" i="10"/>
  <c r="D19171" i="10"/>
  <c r="C19171" i="10"/>
  <c r="B19171" i="10"/>
  <c r="D19170" i="10"/>
  <c r="C19170" i="10"/>
  <c r="B19170" i="10"/>
  <c r="D19169" i="10"/>
  <c r="C19169" i="10"/>
  <c r="B19169" i="10"/>
  <c r="D19168" i="10"/>
  <c r="C19168" i="10"/>
  <c r="B19168" i="10"/>
  <c r="D19167" i="10"/>
  <c r="C19167" i="10"/>
  <c r="B19167" i="10"/>
  <c r="D19166" i="10"/>
  <c r="C19166" i="10"/>
  <c r="B19166" i="10"/>
  <c r="D19165" i="10"/>
  <c r="C19165" i="10"/>
  <c r="B19165" i="10"/>
  <c r="D19164" i="10"/>
  <c r="C19164" i="10"/>
  <c r="B19164" i="10"/>
  <c r="D19163" i="10"/>
  <c r="C19163" i="10"/>
  <c r="B19163" i="10"/>
  <c r="D19162" i="10"/>
  <c r="C19162" i="10"/>
  <c r="B19162" i="10"/>
  <c r="D19161" i="10"/>
  <c r="C19161" i="10"/>
  <c r="B19161" i="10"/>
  <c r="D19160" i="10"/>
  <c r="C19160" i="10"/>
  <c r="B19160" i="10"/>
  <c r="D19159" i="10"/>
  <c r="C19159" i="10"/>
  <c r="B19159" i="10"/>
  <c r="D19158" i="10"/>
  <c r="C19158" i="10"/>
  <c r="B19158" i="10"/>
  <c r="D19157" i="10"/>
  <c r="C19157" i="10"/>
  <c r="B19157" i="10"/>
  <c r="D19156" i="10"/>
  <c r="C19156" i="10"/>
  <c r="B19156" i="10"/>
  <c r="D19155" i="10"/>
  <c r="C19155" i="10"/>
  <c r="B19155" i="10"/>
  <c r="D19154" i="10"/>
  <c r="C19154" i="10"/>
  <c r="B19154" i="10"/>
  <c r="D19153" i="10"/>
  <c r="C19153" i="10"/>
  <c r="B19153" i="10"/>
  <c r="D19152" i="10"/>
  <c r="C19152" i="10"/>
  <c r="B19152" i="10"/>
  <c r="D19151" i="10"/>
  <c r="C19151" i="10"/>
  <c r="B19151" i="10"/>
  <c r="D19150" i="10"/>
  <c r="C19150" i="10"/>
  <c r="B19150" i="10"/>
  <c r="D19149" i="10"/>
  <c r="C19149" i="10"/>
  <c r="B19149" i="10"/>
  <c r="D19148" i="10"/>
  <c r="C19148" i="10"/>
  <c r="B19148" i="10"/>
  <c r="D19147" i="10"/>
  <c r="C19147" i="10"/>
  <c r="B19147" i="10"/>
  <c r="D19146" i="10"/>
  <c r="C19146" i="10"/>
  <c r="B19146" i="10"/>
  <c r="D19145" i="10"/>
  <c r="C19145" i="10"/>
  <c r="B19145" i="10"/>
  <c r="D19144" i="10"/>
  <c r="C19144" i="10"/>
  <c r="B19144" i="10"/>
  <c r="D19143" i="10"/>
  <c r="C19143" i="10"/>
  <c r="B19143" i="10"/>
  <c r="D19142" i="10"/>
  <c r="C19142" i="10"/>
  <c r="B19142" i="10"/>
  <c r="D19141" i="10"/>
  <c r="C19141" i="10"/>
  <c r="B19141" i="10"/>
  <c r="D19140" i="10"/>
  <c r="C19140" i="10"/>
  <c r="B19140" i="10"/>
  <c r="D19139" i="10"/>
  <c r="C19139" i="10"/>
  <c r="B19139" i="10"/>
  <c r="D19138" i="10"/>
  <c r="C19138" i="10"/>
  <c r="B19138" i="10"/>
  <c r="D19137" i="10"/>
  <c r="C19137" i="10"/>
  <c r="B19137" i="10"/>
  <c r="D19136" i="10"/>
  <c r="C19136" i="10"/>
  <c r="B19136" i="10"/>
  <c r="D19135" i="10"/>
  <c r="C19135" i="10"/>
  <c r="B19135" i="10"/>
  <c r="D19134" i="10"/>
  <c r="C19134" i="10"/>
  <c r="B19134" i="10"/>
  <c r="D19133" i="10"/>
  <c r="C19133" i="10"/>
  <c r="B19133" i="10"/>
  <c r="D19132" i="10"/>
  <c r="C19132" i="10"/>
  <c r="B19132" i="10"/>
  <c r="D19131" i="10"/>
  <c r="C19131" i="10"/>
  <c r="B19131" i="10"/>
  <c r="D19130" i="10"/>
  <c r="C19130" i="10"/>
  <c r="B19130" i="10"/>
  <c r="D19129" i="10"/>
  <c r="C19129" i="10"/>
  <c r="B19129" i="10"/>
  <c r="D19128" i="10"/>
  <c r="C19128" i="10"/>
  <c r="B19128" i="10"/>
  <c r="D19127" i="10"/>
  <c r="C19127" i="10"/>
  <c r="B19127" i="10"/>
  <c r="D19126" i="10"/>
  <c r="C19126" i="10"/>
  <c r="B19126" i="10"/>
  <c r="D19125" i="10"/>
  <c r="C19125" i="10"/>
  <c r="B19125" i="10"/>
  <c r="D19124" i="10"/>
  <c r="C19124" i="10"/>
  <c r="B19124" i="10"/>
  <c r="D19123" i="10"/>
  <c r="C19123" i="10"/>
  <c r="B19123" i="10"/>
  <c r="D19122" i="10"/>
  <c r="C19122" i="10"/>
  <c r="B19122" i="10"/>
  <c r="D19121" i="10"/>
  <c r="C19121" i="10"/>
  <c r="B19121" i="10"/>
  <c r="D19120" i="10"/>
  <c r="C19120" i="10"/>
  <c r="B19120" i="10"/>
  <c r="D19119" i="10"/>
  <c r="C19119" i="10"/>
  <c r="B19119" i="10"/>
  <c r="D19118" i="10"/>
  <c r="C19118" i="10"/>
  <c r="B19118" i="10"/>
  <c r="D19117" i="10"/>
  <c r="C19117" i="10"/>
  <c r="B19117" i="10"/>
  <c r="D19116" i="10"/>
  <c r="C19116" i="10"/>
  <c r="B19116" i="10"/>
  <c r="D19115" i="10"/>
  <c r="C19115" i="10"/>
  <c r="B19115" i="10"/>
  <c r="D19114" i="10"/>
  <c r="C19114" i="10"/>
  <c r="B19114" i="10"/>
  <c r="D19113" i="10"/>
  <c r="C19113" i="10"/>
  <c r="B19113" i="10"/>
  <c r="D19112" i="10"/>
  <c r="C19112" i="10"/>
  <c r="B19112" i="10"/>
  <c r="D19111" i="10"/>
  <c r="C19111" i="10"/>
  <c r="B19111" i="10"/>
  <c r="D19110" i="10"/>
  <c r="C19110" i="10"/>
  <c r="B19110" i="10"/>
  <c r="D19109" i="10"/>
  <c r="C19109" i="10"/>
  <c r="B19109" i="10"/>
  <c r="D19108" i="10"/>
  <c r="C19108" i="10"/>
  <c r="B19108" i="10"/>
  <c r="D19107" i="10"/>
  <c r="C19107" i="10"/>
  <c r="B19107" i="10"/>
  <c r="D19106" i="10"/>
  <c r="C19106" i="10"/>
  <c r="B19106" i="10"/>
  <c r="D19105" i="10"/>
  <c r="C19105" i="10"/>
  <c r="B19105" i="10"/>
  <c r="D19104" i="10"/>
  <c r="C19104" i="10"/>
  <c r="B19104" i="10"/>
  <c r="D19103" i="10"/>
  <c r="C19103" i="10"/>
  <c r="B19103" i="10"/>
  <c r="D19102" i="10"/>
  <c r="C19102" i="10"/>
  <c r="B19102" i="10"/>
  <c r="D19101" i="10"/>
  <c r="C19101" i="10"/>
  <c r="B19101" i="10"/>
  <c r="D19100" i="10"/>
  <c r="C19100" i="10"/>
  <c r="B19100" i="10"/>
  <c r="D19099" i="10"/>
  <c r="C19099" i="10"/>
  <c r="B19099" i="10"/>
  <c r="D19098" i="10"/>
  <c r="C19098" i="10"/>
  <c r="B19098" i="10"/>
  <c r="D19097" i="10"/>
  <c r="C19097" i="10"/>
  <c r="B19097" i="10"/>
  <c r="D19096" i="10"/>
  <c r="C19096" i="10"/>
  <c r="B19096" i="10"/>
  <c r="D19095" i="10"/>
  <c r="C19095" i="10"/>
  <c r="B19095" i="10"/>
  <c r="D19094" i="10"/>
  <c r="C19094" i="10"/>
  <c r="B19094" i="10"/>
  <c r="D19093" i="10"/>
  <c r="C19093" i="10"/>
  <c r="B19093" i="10"/>
  <c r="D19092" i="10"/>
  <c r="C19092" i="10"/>
  <c r="B19092" i="10"/>
  <c r="D19091" i="10"/>
  <c r="C19091" i="10"/>
  <c r="B19091" i="10"/>
  <c r="D19090" i="10"/>
  <c r="C19090" i="10"/>
  <c r="B19090" i="10"/>
  <c r="D19089" i="10"/>
  <c r="C19089" i="10"/>
  <c r="B19089" i="10"/>
  <c r="D19088" i="10"/>
  <c r="C19088" i="10"/>
  <c r="B19088" i="10"/>
  <c r="D19087" i="10"/>
  <c r="C19087" i="10"/>
  <c r="B19087" i="10"/>
  <c r="D19086" i="10"/>
  <c r="C19086" i="10"/>
  <c r="B19086" i="10"/>
  <c r="D19085" i="10"/>
  <c r="C19085" i="10"/>
  <c r="B19085" i="10"/>
  <c r="D19084" i="10"/>
  <c r="C19084" i="10"/>
  <c r="B19084" i="10"/>
  <c r="D19083" i="10"/>
  <c r="C19083" i="10"/>
  <c r="B19083" i="10"/>
  <c r="D19082" i="10"/>
  <c r="C19082" i="10"/>
  <c r="B19082" i="10"/>
  <c r="D19081" i="10"/>
  <c r="C19081" i="10"/>
  <c r="B19081" i="10"/>
  <c r="D19080" i="10"/>
  <c r="C19080" i="10"/>
  <c r="B19080" i="10"/>
  <c r="D19079" i="10"/>
  <c r="C19079" i="10"/>
  <c r="B19079" i="10"/>
  <c r="D19078" i="10"/>
  <c r="C19078" i="10"/>
  <c r="B19078" i="10"/>
  <c r="D19077" i="10"/>
  <c r="C19077" i="10"/>
  <c r="B19077" i="10"/>
  <c r="D19076" i="10"/>
  <c r="C19076" i="10"/>
  <c r="B19076" i="10"/>
  <c r="D19075" i="10"/>
  <c r="C19075" i="10"/>
  <c r="B19075" i="10"/>
  <c r="D19074" i="10"/>
  <c r="C19074" i="10"/>
  <c r="B19074" i="10"/>
  <c r="D19073" i="10"/>
  <c r="C19073" i="10"/>
  <c r="B19073" i="10"/>
  <c r="D19072" i="10"/>
  <c r="C19072" i="10"/>
  <c r="B19072" i="10"/>
  <c r="D19071" i="10"/>
  <c r="C19071" i="10"/>
  <c r="B19071" i="10"/>
  <c r="D19070" i="10"/>
  <c r="C19070" i="10"/>
  <c r="B19070" i="10"/>
  <c r="D19069" i="10"/>
  <c r="C19069" i="10"/>
  <c r="B19069" i="10"/>
  <c r="D19068" i="10"/>
  <c r="C19068" i="10"/>
  <c r="B19068" i="10"/>
  <c r="D19067" i="10"/>
  <c r="C19067" i="10"/>
  <c r="B19067" i="10"/>
  <c r="D19066" i="10"/>
  <c r="C19066" i="10"/>
  <c r="B19066" i="10"/>
  <c r="D19065" i="10"/>
  <c r="C19065" i="10"/>
  <c r="B19065" i="10"/>
  <c r="D19064" i="10"/>
  <c r="C19064" i="10"/>
  <c r="B19064" i="10"/>
  <c r="D19063" i="10"/>
  <c r="C19063" i="10"/>
  <c r="B19063" i="10"/>
  <c r="D19062" i="10"/>
  <c r="C19062" i="10"/>
  <c r="B19062" i="10"/>
  <c r="D19061" i="10"/>
  <c r="C19061" i="10"/>
  <c r="B19061" i="10"/>
  <c r="D19060" i="10"/>
  <c r="C19060" i="10"/>
  <c r="B19060" i="10"/>
  <c r="D19059" i="10"/>
  <c r="C19059" i="10"/>
  <c r="B19059" i="10"/>
  <c r="D19058" i="10"/>
  <c r="C19058" i="10"/>
  <c r="B19058" i="10"/>
  <c r="D19057" i="10"/>
  <c r="C19057" i="10"/>
  <c r="B19057" i="10"/>
  <c r="D19056" i="10"/>
  <c r="C19056" i="10"/>
  <c r="B19056" i="10"/>
  <c r="D19055" i="10"/>
  <c r="C19055" i="10"/>
  <c r="B19055" i="10"/>
  <c r="D19054" i="10"/>
  <c r="C19054" i="10"/>
  <c r="B19054" i="10"/>
  <c r="D19053" i="10"/>
  <c r="C19053" i="10"/>
  <c r="B19053" i="10"/>
  <c r="D19052" i="10"/>
  <c r="C19052" i="10"/>
  <c r="B19052" i="10"/>
  <c r="D19051" i="10"/>
  <c r="C19051" i="10"/>
  <c r="B19051" i="10"/>
  <c r="D19050" i="10"/>
  <c r="C19050" i="10"/>
  <c r="B19050" i="10"/>
  <c r="D19049" i="10"/>
  <c r="C19049" i="10"/>
  <c r="B19049" i="10"/>
  <c r="D19048" i="10"/>
  <c r="C19048" i="10"/>
  <c r="B19048" i="10"/>
  <c r="D19047" i="10"/>
  <c r="C19047" i="10"/>
  <c r="B19047" i="10"/>
  <c r="D19046" i="10"/>
  <c r="C19046" i="10"/>
  <c r="B19046" i="10"/>
  <c r="D19045" i="10"/>
  <c r="C19045" i="10"/>
  <c r="B19045" i="10"/>
  <c r="D19044" i="10"/>
  <c r="C19044" i="10"/>
  <c r="B19044" i="10"/>
  <c r="D19043" i="10"/>
  <c r="C19043" i="10"/>
  <c r="B19043" i="10"/>
  <c r="D19042" i="10"/>
  <c r="C19042" i="10"/>
  <c r="B19042" i="10"/>
  <c r="D19041" i="10"/>
  <c r="C19041" i="10"/>
  <c r="B19041" i="10"/>
  <c r="D19040" i="10"/>
  <c r="C19040" i="10"/>
  <c r="B19040" i="10"/>
  <c r="D19039" i="10"/>
  <c r="C19039" i="10"/>
  <c r="B19039" i="10"/>
  <c r="D19038" i="10"/>
  <c r="C19038" i="10"/>
  <c r="B19038" i="10"/>
  <c r="D19037" i="10"/>
  <c r="C19037" i="10"/>
  <c r="B19037" i="10"/>
  <c r="D19036" i="10"/>
  <c r="C19036" i="10"/>
  <c r="B19036" i="10"/>
  <c r="D19035" i="10"/>
  <c r="C19035" i="10"/>
  <c r="B19035" i="10"/>
  <c r="D19034" i="10"/>
  <c r="C19034" i="10"/>
  <c r="B19034" i="10"/>
  <c r="D19033" i="10"/>
  <c r="C19033" i="10"/>
  <c r="B19033" i="10"/>
  <c r="D19032" i="10"/>
  <c r="C19032" i="10"/>
  <c r="B19032" i="10"/>
  <c r="D19031" i="10"/>
  <c r="C19031" i="10"/>
  <c r="B19031" i="10"/>
  <c r="D19030" i="10"/>
  <c r="C19030" i="10"/>
  <c r="B19030" i="10"/>
  <c r="D19029" i="10"/>
  <c r="C19029" i="10"/>
  <c r="B19029" i="10"/>
  <c r="D19028" i="10"/>
  <c r="C19028" i="10"/>
  <c r="B19028" i="10"/>
  <c r="D19027" i="10"/>
  <c r="C19027" i="10"/>
  <c r="B19027" i="10"/>
  <c r="D19026" i="10"/>
  <c r="C19026" i="10"/>
  <c r="B19026" i="10"/>
  <c r="D19025" i="10"/>
  <c r="C19025" i="10"/>
  <c r="B19025" i="10"/>
  <c r="D19024" i="10"/>
  <c r="C19024" i="10"/>
  <c r="B19024" i="10"/>
  <c r="D19023" i="10"/>
  <c r="C19023" i="10"/>
  <c r="B19023" i="10"/>
  <c r="D19022" i="10"/>
  <c r="C19022" i="10"/>
  <c r="B19022" i="10"/>
  <c r="D19021" i="10"/>
  <c r="C19021" i="10"/>
  <c r="B19021" i="10"/>
  <c r="D19020" i="10"/>
  <c r="C19020" i="10"/>
  <c r="B19020" i="10"/>
  <c r="D19019" i="10"/>
  <c r="C19019" i="10"/>
  <c r="B19019" i="10"/>
  <c r="D19018" i="10"/>
  <c r="C19018" i="10"/>
  <c r="B19018" i="10"/>
  <c r="D19017" i="10"/>
  <c r="C19017" i="10"/>
  <c r="B19017" i="10"/>
  <c r="D19016" i="10"/>
  <c r="C19016" i="10"/>
  <c r="B19016" i="10"/>
  <c r="D19015" i="10"/>
  <c r="C19015" i="10"/>
  <c r="B19015" i="10"/>
  <c r="D19014" i="10"/>
  <c r="C19014" i="10"/>
  <c r="B19014" i="10"/>
  <c r="D19013" i="10"/>
  <c r="C19013" i="10"/>
  <c r="B19013" i="10"/>
  <c r="D19012" i="10"/>
  <c r="C19012" i="10"/>
  <c r="B19012" i="10"/>
  <c r="D19011" i="10"/>
  <c r="C19011" i="10"/>
  <c r="B19011" i="10"/>
  <c r="D19010" i="10"/>
  <c r="C19010" i="10"/>
  <c r="B19010" i="10"/>
  <c r="D19009" i="10"/>
  <c r="C19009" i="10"/>
  <c r="B19009" i="10"/>
  <c r="D19008" i="10"/>
  <c r="C19008" i="10"/>
  <c r="B19008" i="10"/>
  <c r="D19007" i="10"/>
  <c r="C19007" i="10"/>
  <c r="B19007" i="10"/>
  <c r="D19006" i="10"/>
  <c r="C19006" i="10"/>
  <c r="B19006" i="10"/>
  <c r="D19005" i="10"/>
  <c r="C19005" i="10"/>
  <c r="B19005" i="10"/>
  <c r="D19004" i="10"/>
  <c r="C19004" i="10"/>
  <c r="B19004" i="10"/>
  <c r="D19003" i="10"/>
  <c r="C19003" i="10"/>
  <c r="B19003" i="10"/>
  <c r="D19002" i="10"/>
  <c r="C19002" i="10"/>
  <c r="B19002" i="10"/>
  <c r="D19001" i="10"/>
  <c r="C19001" i="10"/>
  <c r="B19001" i="10"/>
  <c r="D19000" i="10"/>
  <c r="C19000" i="10"/>
  <c r="B19000" i="10"/>
  <c r="D18999" i="10"/>
  <c r="C18999" i="10"/>
  <c r="B18999" i="10"/>
  <c r="D18998" i="10"/>
  <c r="C18998" i="10"/>
  <c r="B18998" i="10"/>
  <c r="D18997" i="10"/>
  <c r="C18997" i="10"/>
  <c r="B18997" i="10"/>
  <c r="D18996" i="10"/>
  <c r="C18996" i="10"/>
  <c r="B18996" i="10"/>
  <c r="D18995" i="10"/>
  <c r="C18995" i="10"/>
  <c r="B18995" i="10"/>
  <c r="D18994" i="10"/>
  <c r="C18994" i="10"/>
  <c r="B18994" i="10"/>
  <c r="D18993" i="10"/>
  <c r="C18993" i="10"/>
  <c r="B18993" i="10"/>
  <c r="D18992" i="10"/>
  <c r="C18992" i="10"/>
  <c r="B18992" i="10"/>
  <c r="D18991" i="10"/>
  <c r="C18991" i="10"/>
  <c r="B18991" i="10"/>
  <c r="D18990" i="10"/>
  <c r="C18990" i="10"/>
  <c r="B18990" i="10"/>
  <c r="D18989" i="10"/>
  <c r="C18989" i="10"/>
  <c r="B18989" i="10"/>
  <c r="D18988" i="10"/>
  <c r="C18988" i="10"/>
  <c r="B18988" i="10"/>
  <c r="D18987" i="10"/>
  <c r="C18987" i="10"/>
  <c r="B18987" i="10"/>
  <c r="D18986" i="10"/>
  <c r="C18986" i="10"/>
  <c r="B18986" i="10"/>
  <c r="D18985" i="10"/>
  <c r="C18985" i="10"/>
  <c r="B18985" i="10"/>
  <c r="D18984" i="10"/>
  <c r="C18984" i="10"/>
  <c r="B18984" i="10"/>
  <c r="D18983" i="10"/>
  <c r="C18983" i="10"/>
  <c r="B18983" i="10"/>
  <c r="D18982" i="10"/>
  <c r="C18982" i="10"/>
  <c r="B18982" i="10"/>
  <c r="D18981" i="10"/>
  <c r="C18981" i="10"/>
  <c r="B18981" i="10"/>
  <c r="D18980" i="10"/>
  <c r="C18980" i="10"/>
  <c r="B18980" i="10"/>
  <c r="D18979" i="10"/>
  <c r="C18979" i="10"/>
  <c r="B18979" i="10"/>
  <c r="D18978" i="10"/>
  <c r="C18978" i="10"/>
  <c r="B18978" i="10"/>
  <c r="D18977" i="10"/>
  <c r="C18977" i="10"/>
  <c r="B18977" i="10"/>
  <c r="D18976" i="10"/>
  <c r="C18976" i="10"/>
  <c r="B18976" i="10"/>
  <c r="D18975" i="10"/>
  <c r="C18975" i="10"/>
  <c r="B18975" i="10"/>
  <c r="D18974" i="10"/>
  <c r="C18974" i="10"/>
  <c r="B18974" i="10"/>
  <c r="D18973" i="10"/>
  <c r="C18973" i="10"/>
  <c r="B18973" i="10"/>
  <c r="D18972" i="10"/>
  <c r="C18972" i="10"/>
  <c r="B18972" i="10"/>
  <c r="D18971" i="10"/>
  <c r="C18971" i="10"/>
  <c r="B18971" i="10"/>
  <c r="D18970" i="10"/>
  <c r="C18970" i="10"/>
  <c r="B18970" i="10"/>
  <c r="D18969" i="10"/>
  <c r="C18969" i="10"/>
  <c r="B18969" i="10"/>
  <c r="D18968" i="10"/>
  <c r="C18968" i="10"/>
  <c r="B18968" i="10"/>
  <c r="D18967" i="10"/>
  <c r="C18967" i="10"/>
  <c r="B18967" i="10"/>
  <c r="D18966" i="10"/>
  <c r="C18966" i="10"/>
  <c r="B18966" i="10"/>
  <c r="D18965" i="10"/>
  <c r="C18965" i="10"/>
  <c r="B18965" i="10"/>
  <c r="D18964" i="10"/>
  <c r="C18964" i="10"/>
  <c r="B18964" i="10"/>
  <c r="D18963" i="10"/>
  <c r="C18963" i="10"/>
  <c r="B18963" i="10"/>
  <c r="D18962" i="10"/>
  <c r="C18962" i="10"/>
  <c r="B18962" i="10"/>
  <c r="D18961" i="10"/>
  <c r="C18961" i="10"/>
  <c r="B18961" i="10"/>
  <c r="D18960" i="10"/>
  <c r="C18960" i="10"/>
  <c r="B18960" i="10"/>
  <c r="D18959" i="10"/>
  <c r="C18959" i="10"/>
  <c r="B18959" i="10"/>
  <c r="D18958" i="10"/>
  <c r="C18958" i="10"/>
  <c r="B18958" i="10"/>
  <c r="D18957" i="10"/>
  <c r="C18957" i="10"/>
  <c r="B18957" i="10"/>
  <c r="D18956" i="10"/>
  <c r="C18956" i="10"/>
  <c r="B18956" i="10"/>
  <c r="D18955" i="10"/>
  <c r="C18955" i="10"/>
  <c r="B18955" i="10"/>
  <c r="D18954" i="10"/>
  <c r="C18954" i="10"/>
  <c r="B18954" i="10"/>
  <c r="D18953" i="10"/>
  <c r="C18953" i="10"/>
  <c r="B18953" i="10"/>
  <c r="D18952" i="10"/>
  <c r="C18952" i="10"/>
  <c r="B18952" i="10"/>
  <c r="D18951" i="10"/>
  <c r="C18951" i="10"/>
  <c r="B18951" i="10"/>
  <c r="D18950" i="10"/>
  <c r="C18950" i="10"/>
  <c r="B18950" i="10"/>
  <c r="D18949" i="10"/>
  <c r="C18949" i="10"/>
  <c r="B18949" i="10"/>
  <c r="D18948" i="10"/>
  <c r="C18948" i="10"/>
  <c r="B18948" i="10"/>
  <c r="D18947" i="10"/>
  <c r="C18947" i="10"/>
  <c r="B18947" i="10"/>
  <c r="D18946" i="10"/>
  <c r="C18946" i="10"/>
  <c r="B18946" i="10"/>
  <c r="D18945" i="10"/>
  <c r="C18945" i="10"/>
  <c r="B18945" i="10"/>
  <c r="D18944" i="10"/>
  <c r="C18944" i="10"/>
  <c r="B18944" i="10"/>
  <c r="D18943" i="10"/>
  <c r="C18943" i="10"/>
  <c r="B18943" i="10"/>
  <c r="D18942" i="10"/>
  <c r="C18942" i="10"/>
  <c r="B18942" i="10"/>
  <c r="D18941" i="10"/>
  <c r="C18941" i="10"/>
  <c r="B18941" i="10"/>
  <c r="D18940" i="10"/>
  <c r="C18940" i="10"/>
  <c r="B18940" i="10"/>
  <c r="D18939" i="10"/>
  <c r="C18939" i="10"/>
  <c r="B18939" i="10"/>
  <c r="D18938" i="10"/>
  <c r="C18938" i="10"/>
  <c r="B18938" i="10"/>
  <c r="D18937" i="10"/>
  <c r="C18937" i="10"/>
  <c r="B18937" i="10"/>
  <c r="D18936" i="10"/>
  <c r="C18936" i="10"/>
  <c r="B18936" i="10"/>
  <c r="D18935" i="10"/>
  <c r="C18935" i="10"/>
  <c r="B18935" i="10"/>
  <c r="D18934" i="10"/>
  <c r="C18934" i="10"/>
  <c r="B18934" i="10"/>
  <c r="D18933" i="10"/>
  <c r="C18933" i="10"/>
  <c r="B18933" i="10"/>
  <c r="D18932" i="10"/>
  <c r="C18932" i="10"/>
  <c r="B18932" i="10"/>
  <c r="D18931" i="10"/>
  <c r="C18931" i="10"/>
  <c r="B18931" i="10"/>
  <c r="D18930" i="10"/>
  <c r="C18930" i="10"/>
  <c r="B18930" i="10"/>
  <c r="D18929" i="10"/>
  <c r="C18929" i="10"/>
  <c r="B18929" i="10"/>
  <c r="D18928" i="10"/>
  <c r="C18928" i="10"/>
  <c r="B18928" i="10"/>
  <c r="D18927" i="10"/>
  <c r="C18927" i="10"/>
  <c r="B18927" i="10"/>
  <c r="D18926" i="10"/>
  <c r="C18926" i="10"/>
  <c r="B18926" i="10"/>
  <c r="D18925" i="10"/>
  <c r="C18925" i="10"/>
  <c r="B18925" i="10"/>
  <c r="D18924" i="10"/>
  <c r="C18924" i="10"/>
  <c r="B18924" i="10"/>
  <c r="D18923" i="10"/>
  <c r="C18923" i="10"/>
  <c r="B18923" i="10"/>
  <c r="D18922" i="10"/>
  <c r="C18922" i="10"/>
  <c r="B18922" i="10"/>
  <c r="D18921" i="10"/>
  <c r="C18921" i="10"/>
  <c r="B18921" i="10"/>
  <c r="D18920" i="10"/>
  <c r="C18920" i="10"/>
  <c r="B18920" i="10"/>
  <c r="D18919" i="10"/>
  <c r="C18919" i="10"/>
  <c r="B18919" i="10"/>
  <c r="D18918" i="10"/>
  <c r="C18918" i="10"/>
  <c r="B18918" i="10"/>
  <c r="D18917" i="10"/>
  <c r="C18917" i="10"/>
  <c r="B18917" i="10"/>
  <c r="D18916" i="10"/>
  <c r="C18916" i="10"/>
  <c r="B18916" i="10"/>
  <c r="D18915" i="10"/>
  <c r="C18915" i="10"/>
  <c r="B18915" i="10"/>
  <c r="D18914" i="10"/>
  <c r="C18914" i="10"/>
  <c r="B18914" i="10"/>
  <c r="D18913" i="10"/>
  <c r="C18913" i="10"/>
  <c r="B18913" i="10"/>
  <c r="D18912" i="10"/>
  <c r="C18912" i="10"/>
  <c r="B18912" i="10"/>
  <c r="D18911" i="10"/>
  <c r="C18911" i="10"/>
  <c r="B18911" i="10"/>
  <c r="D18910" i="10"/>
  <c r="C18910" i="10"/>
  <c r="B18910" i="10"/>
  <c r="D18909" i="10"/>
  <c r="C18909" i="10"/>
  <c r="B18909" i="10"/>
  <c r="D18908" i="10"/>
  <c r="C18908" i="10"/>
  <c r="B18908" i="10"/>
  <c r="D18907" i="10"/>
  <c r="C18907" i="10"/>
  <c r="B18907" i="10"/>
  <c r="D18906" i="10"/>
  <c r="C18906" i="10"/>
  <c r="B18906" i="10"/>
  <c r="D18905" i="10"/>
  <c r="C18905" i="10"/>
  <c r="B18905" i="10"/>
  <c r="D18904" i="10"/>
  <c r="C18904" i="10"/>
  <c r="B18904" i="10"/>
  <c r="D18903" i="10"/>
  <c r="C18903" i="10"/>
  <c r="B18903" i="10"/>
  <c r="D18902" i="10"/>
  <c r="C18902" i="10"/>
  <c r="B18902" i="10"/>
  <c r="D18901" i="10"/>
  <c r="C18901" i="10"/>
  <c r="B18901" i="10"/>
  <c r="D18900" i="10"/>
  <c r="C18900" i="10"/>
  <c r="B18900" i="10"/>
  <c r="D18899" i="10"/>
  <c r="C18899" i="10"/>
  <c r="B18899" i="10"/>
  <c r="D18898" i="10"/>
  <c r="C18898" i="10"/>
  <c r="B18898" i="10"/>
  <c r="D18897" i="10"/>
  <c r="C18897" i="10"/>
  <c r="B18897" i="10"/>
  <c r="D18896" i="10"/>
  <c r="C18896" i="10"/>
  <c r="B18896" i="10"/>
  <c r="D18895" i="10"/>
  <c r="C18895" i="10"/>
  <c r="B18895" i="10"/>
  <c r="D18894" i="10"/>
  <c r="C18894" i="10"/>
  <c r="B18894" i="10"/>
  <c r="D18893" i="10"/>
  <c r="C18893" i="10"/>
  <c r="B18893" i="10"/>
  <c r="D18892" i="10"/>
  <c r="C18892" i="10"/>
  <c r="B18892" i="10"/>
  <c r="D18891" i="10"/>
  <c r="C18891" i="10"/>
  <c r="B18891" i="10"/>
  <c r="D18890" i="10"/>
  <c r="C18890" i="10"/>
  <c r="B18890" i="10"/>
  <c r="D18889" i="10"/>
  <c r="C18889" i="10"/>
  <c r="B18889" i="10"/>
  <c r="D18888" i="10"/>
  <c r="C18888" i="10"/>
  <c r="B18888" i="10"/>
  <c r="D18887" i="10"/>
  <c r="C18887" i="10"/>
  <c r="B18887" i="10"/>
  <c r="D18886" i="10"/>
  <c r="C18886" i="10"/>
  <c r="B18886" i="10"/>
  <c r="D18885" i="10"/>
  <c r="C18885" i="10"/>
  <c r="B18885" i="10"/>
  <c r="D18884" i="10"/>
  <c r="C18884" i="10"/>
  <c r="B18884" i="10"/>
  <c r="D18883" i="10"/>
  <c r="C18883" i="10"/>
  <c r="B18883" i="10"/>
  <c r="D18882" i="10"/>
  <c r="C18882" i="10"/>
  <c r="B18882" i="10"/>
  <c r="D18881" i="10"/>
  <c r="C18881" i="10"/>
  <c r="B18881" i="10"/>
  <c r="D18880" i="10"/>
  <c r="C18880" i="10"/>
  <c r="B18880" i="10"/>
  <c r="D18879" i="10"/>
  <c r="C18879" i="10"/>
  <c r="B18879" i="10"/>
  <c r="D18878" i="10"/>
  <c r="C18878" i="10"/>
  <c r="B18878" i="10"/>
  <c r="D18877" i="10"/>
  <c r="C18877" i="10"/>
  <c r="B18877" i="10"/>
  <c r="D18876" i="10"/>
  <c r="C18876" i="10"/>
  <c r="B18876" i="10"/>
  <c r="D18875" i="10"/>
  <c r="C18875" i="10"/>
  <c r="B18875" i="10"/>
  <c r="D18874" i="10"/>
  <c r="C18874" i="10"/>
  <c r="B18874" i="10"/>
  <c r="D18873" i="10"/>
  <c r="C18873" i="10"/>
  <c r="B18873" i="10"/>
  <c r="D18872" i="10"/>
  <c r="C18872" i="10"/>
  <c r="B18872" i="10"/>
  <c r="D18871" i="10"/>
  <c r="C18871" i="10"/>
  <c r="B18871" i="10"/>
  <c r="D18870" i="10"/>
  <c r="C18870" i="10"/>
  <c r="B18870" i="10"/>
  <c r="D18869" i="10"/>
  <c r="C18869" i="10"/>
  <c r="B18869" i="10"/>
  <c r="D18868" i="10"/>
  <c r="C18868" i="10"/>
  <c r="B18868" i="10"/>
  <c r="D18867" i="10"/>
  <c r="C18867" i="10"/>
  <c r="B18867" i="10"/>
  <c r="D18866" i="10"/>
  <c r="C18866" i="10"/>
  <c r="B18866" i="10"/>
  <c r="D18865" i="10"/>
  <c r="C18865" i="10"/>
  <c r="B18865" i="10"/>
  <c r="D18864" i="10"/>
  <c r="C18864" i="10"/>
  <c r="B18864" i="10"/>
  <c r="D18863" i="10"/>
  <c r="C18863" i="10"/>
  <c r="B18863" i="10"/>
  <c r="D18862" i="10"/>
  <c r="C18862" i="10"/>
  <c r="B18862" i="10"/>
  <c r="D18861" i="10"/>
  <c r="C18861" i="10"/>
  <c r="B18861" i="10"/>
  <c r="D18860" i="10"/>
  <c r="C18860" i="10"/>
  <c r="B18860" i="10"/>
  <c r="D18859" i="10"/>
  <c r="C18859" i="10"/>
  <c r="B18859" i="10"/>
  <c r="D18858" i="10"/>
  <c r="C18858" i="10"/>
  <c r="B18858" i="10"/>
  <c r="D18857" i="10"/>
  <c r="C18857" i="10"/>
  <c r="B18857" i="10"/>
  <c r="D18856" i="10"/>
  <c r="C18856" i="10"/>
  <c r="B18856" i="10"/>
  <c r="D18855" i="10"/>
  <c r="C18855" i="10"/>
  <c r="B18855" i="10"/>
  <c r="D18854" i="10"/>
  <c r="C18854" i="10"/>
  <c r="B18854" i="10"/>
  <c r="D18853" i="10"/>
  <c r="C18853" i="10"/>
  <c r="B18853" i="10"/>
  <c r="D18852" i="10"/>
  <c r="C18852" i="10"/>
  <c r="B18852" i="10"/>
  <c r="D18851" i="10"/>
  <c r="C18851" i="10"/>
  <c r="B18851" i="10"/>
  <c r="D18850" i="10"/>
  <c r="C18850" i="10"/>
  <c r="B18850" i="10"/>
  <c r="D18849" i="10"/>
  <c r="C18849" i="10"/>
  <c r="B18849" i="10"/>
  <c r="D18848" i="10"/>
  <c r="C18848" i="10"/>
  <c r="B18848" i="10"/>
  <c r="D18847" i="10"/>
  <c r="C18847" i="10"/>
  <c r="B18847" i="10"/>
  <c r="D18846" i="10"/>
  <c r="C18846" i="10"/>
  <c r="B18846" i="10"/>
  <c r="D18845" i="10"/>
  <c r="C18845" i="10"/>
  <c r="B18845" i="10"/>
  <c r="D18844" i="10"/>
  <c r="C18844" i="10"/>
  <c r="B18844" i="10"/>
  <c r="D18843" i="10"/>
  <c r="C18843" i="10"/>
  <c r="B18843" i="10"/>
  <c r="D18842" i="10"/>
  <c r="C18842" i="10"/>
  <c r="B18842" i="10"/>
  <c r="D18841" i="10"/>
  <c r="C18841" i="10"/>
  <c r="B18841" i="10"/>
  <c r="D18840" i="10"/>
  <c r="C18840" i="10"/>
  <c r="B18840" i="10"/>
  <c r="D18839" i="10"/>
  <c r="C18839" i="10"/>
  <c r="B18839" i="10"/>
  <c r="D18838" i="10"/>
  <c r="C18838" i="10"/>
  <c r="B18838" i="10"/>
  <c r="D18837" i="10"/>
  <c r="C18837" i="10"/>
  <c r="B18837" i="10"/>
  <c r="D18836" i="10"/>
  <c r="C18836" i="10"/>
  <c r="B18836" i="10"/>
  <c r="D18835" i="10"/>
  <c r="C18835" i="10"/>
  <c r="B18835" i="10"/>
  <c r="D18834" i="10"/>
  <c r="C18834" i="10"/>
  <c r="B18834" i="10"/>
  <c r="D18833" i="10"/>
  <c r="C18833" i="10"/>
  <c r="B18833" i="10"/>
  <c r="D18832" i="10"/>
  <c r="C18832" i="10"/>
  <c r="B18832" i="10"/>
  <c r="D18831" i="10"/>
  <c r="C18831" i="10"/>
  <c r="B18831" i="10"/>
  <c r="D18830" i="10"/>
  <c r="C18830" i="10"/>
  <c r="B18830" i="10"/>
  <c r="D18829" i="10"/>
  <c r="C18829" i="10"/>
  <c r="B18829" i="10"/>
  <c r="D18828" i="10"/>
  <c r="C18828" i="10"/>
  <c r="B18828" i="10"/>
  <c r="D18827" i="10"/>
  <c r="C18827" i="10"/>
  <c r="B18827" i="10"/>
  <c r="D18826" i="10"/>
  <c r="C18826" i="10"/>
  <c r="B18826" i="10"/>
  <c r="D18825" i="10"/>
  <c r="C18825" i="10"/>
  <c r="B18825" i="10"/>
  <c r="D18824" i="10"/>
  <c r="C18824" i="10"/>
  <c r="B18824" i="10"/>
  <c r="D18823" i="10"/>
  <c r="C18823" i="10"/>
  <c r="B18823" i="10"/>
  <c r="D18822" i="10"/>
  <c r="C18822" i="10"/>
  <c r="B18822" i="10"/>
  <c r="D18821" i="10"/>
  <c r="C18821" i="10"/>
  <c r="B18821" i="10"/>
  <c r="D18820" i="10"/>
  <c r="C18820" i="10"/>
  <c r="B18820" i="10"/>
  <c r="D18819" i="10"/>
  <c r="C18819" i="10"/>
  <c r="B18819" i="10"/>
  <c r="D18818" i="10"/>
  <c r="C18818" i="10"/>
  <c r="B18818" i="10"/>
  <c r="D18817" i="10"/>
  <c r="C18817" i="10"/>
  <c r="B18817" i="10"/>
  <c r="D18816" i="10"/>
  <c r="C18816" i="10"/>
  <c r="B18816" i="10"/>
  <c r="D18815" i="10"/>
  <c r="C18815" i="10"/>
  <c r="B18815" i="10"/>
  <c r="D18814" i="10"/>
  <c r="C18814" i="10"/>
  <c r="B18814" i="10"/>
  <c r="D18813" i="10"/>
  <c r="C18813" i="10"/>
  <c r="B18813" i="10"/>
  <c r="D18812" i="10"/>
  <c r="C18812" i="10"/>
  <c r="B18812" i="10"/>
  <c r="D18811" i="10"/>
  <c r="C18811" i="10"/>
  <c r="B18811" i="10"/>
  <c r="D18810" i="10"/>
  <c r="C18810" i="10"/>
  <c r="B18810" i="10"/>
  <c r="D18809" i="10"/>
  <c r="C18809" i="10"/>
  <c r="B18809" i="10"/>
  <c r="D18808" i="10"/>
  <c r="C18808" i="10"/>
  <c r="B18808" i="10"/>
  <c r="D18807" i="10"/>
  <c r="C18807" i="10"/>
  <c r="B18807" i="10"/>
  <c r="D18806" i="10"/>
  <c r="C18806" i="10"/>
  <c r="B18806" i="10"/>
  <c r="D18805" i="10"/>
  <c r="C18805" i="10"/>
  <c r="B18805" i="10"/>
  <c r="D18804" i="10"/>
  <c r="C18804" i="10"/>
  <c r="B18804" i="10"/>
  <c r="D18803" i="10"/>
  <c r="C18803" i="10"/>
  <c r="B18803" i="10"/>
  <c r="D18802" i="10"/>
  <c r="C18802" i="10"/>
  <c r="B18802" i="10"/>
  <c r="D18801" i="10"/>
  <c r="C18801" i="10"/>
  <c r="B18801" i="10"/>
  <c r="D18800" i="10"/>
  <c r="C18800" i="10"/>
  <c r="B18800" i="10"/>
  <c r="D18799" i="10"/>
  <c r="C18799" i="10"/>
  <c r="B18799" i="10"/>
  <c r="D18798" i="10"/>
  <c r="C18798" i="10"/>
  <c r="B18798" i="10"/>
  <c r="D18797" i="10"/>
  <c r="C18797" i="10"/>
  <c r="B18797" i="10"/>
  <c r="D18796" i="10"/>
  <c r="C18796" i="10"/>
  <c r="B18796" i="10"/>
  <c r="D18795" i="10"/>
  <c r="C18795" i="10"/>
  <c r="B18795" i="10"/>
  <c r="D18794" i="10"/>
  <c r="C18794" i="10"/>
  <c r="B18794" i="10"/>
  <c r="D18793" i="10"/>
  <c r="C18793" i="10"/>
  <c r="B18793" i="10"/>
  <c r="D18792" i="10"/>
  <c r="C18792" i="10"/>
  <c r="B18792" i="10"/>
  <c r="D18791" i="10"/>
  <c r="C18791" i="10"/>
  <c r="B18791" i="10"/>
  <c r="D18790" i="10"/>
  <c r="C18790" i="10"/>
  <c r="B18790" i="10"/>
  <c r="D18789" i="10"/>
  <c r="C18789" i="10"/>
  <c r="B18789" i="10"/>
  <c r="D18788" i="10"/>
  <c r="C18788" i="10"/>
  <c r="B18788" i="10"/>
  <c r="D18787" i="10"/>
  <c r="C18787" i="10"/>
  <c r="B18787" i="10"/>
  <c r="D18786" i="10"/>
  <c r="C18786" i="10"/>
  <c r="B18786" i="10"/>
  <c r="D18785" i="10"/>
  <c r="C18785" i="10"/>
  <c r="B18785" i="10"/>
  <c r="D18784" i="10"/>
  <c r="C18784" i="10"/>
  <c r="B18784" i="10"/>
  <c r="D18783" i="10"/>
  <c r="C18783" i="10"/>
  <c r="B18783" i="10"/>
  <c r="D18782" i="10"/>
  <c r="C18782" i="10"/>
  <c r="B18782" i="10"/>
  <c r="D18781" i="10"/>
  <c r="C18781" i="10"/>
  <c r="B18781" i="10"/>
  <c r="D18780" i="10"/>
  <c r="C18780" i="10"/>
  <c r="B18780" i="10"/>
  <c r="D18779" i="10"/>
  <c r="C18779" i="10"/>
  <c r="B18779" i="10"/>
  <c r="D18778" i="10"/>
  <c r="C18778" i="10"/>
  <c r="B18778" i="10"/>
  <c r="D18777" i="10"/>
  <c r="C18777" i="10"/>
  <c r="B18777" i="10"/>
  <c r="D18776" i="10"/>
  <c r="C18776" i="10"/>
  <c r="B18776" i="10"/>
  <c r="D18775" i="10"/>
  <c r="C18775" i="10"/>
  <c r="B18775" i="10"/>
  <c r="D18774" i="10"/>
  <c r="C18774" i="10"/>
  <c r="B18774" i="10"/>
  <c r="D18773" i="10"/>
  <c r="C18773" i="10"/>
  <c r="B18773" i="10"/>
  <c r="D18772" i="10"/>
  <c r="C18772" i="10"/>
  <c r="B18772" i="10"/>
  <c r="D18771" i="10"/>
  <c r="C18771" i="10"/>
  <c r="B18771" i="10"/>
  <c r="D18770" i="10"/>
  <c r="C18770" i="10"/>
  <c r="B18770" i="10"/>
  <c r="D18769" i="10"/>
  <c r="C18769" i="10"/>
  <c r="B18769" i="10"/>
  <c r="D18768" i="10"/>
  <c r="C18768" i="10"/>
  <c r="B18768" i="10"/>
  <c r="D18767" i="10"/>
  <c r="C18767" i="10"/>
  <c r="B18767" i="10"/>
  <c r="D18766" i="10"/>
  <c r="C18766" i="10"/>
  <c r="B18766" i="10"/>
  <c r="D18765" i="10"/>
  <c r="C18765" i="10"/>
  <c r="B18765" i="10"/>
  <c r="D18764" i="10"/>
  <c r="C18764" i="10"/>
  <c r="B18764" i="10"/>
  <c r="D18763" i="10"/>
  <c r="C18763" i="10"/>
  <c r="B18763" i="10"/>
  <c r="D18762" i="10"/>
  <c r="C18762" i="10"/>
  <c r="B18762" i="10"/>
  <c r="D18761" i="10"/>
  <c r="C18761" i="10"/>
  <c r="B18761" i="10"/>
  <c r="D18760" i="10"/>
  <c r="C18760" i="10"/>
  <c r="B18760" i="10"/>
  <c r="D18759" i="10"/>
  <c r="C18759" i="10"/>
  <c r="B18759" i="10"/>
  <c r="D18758" i="10"/>
  <c r="C18758" i="10"/>
  <c r="B18758" i="10"/>
  <c r="D18757" i="10"/>
  <c r="C18757" i="10"/>
  <c r="B18757" i="10"/>
  <c r="D18756" i="10"/>
  <c r="C18756" i="10"/>
  <c r="B18756" i="10"/>
  <c r="D18755" i="10"/>
  <c r="C18755" i="10"/>
  <c r="B18755" i="10"/>
  <c r="D18754" i="10"/>
  <c r="C18754" i="10"/>
  <c r="B18754" i="10"/>
  <c r="D18753" i="10"/>
  <c r="C18753" i="10"/>
  <c r="B18753" i="10"/>
  <c r="D18752" i="10"/>
  <c r="C18752" i="10"/>
  <c r="B18752" i="10"/>
  <c r="D18751" i="10"/>
  <c r="C18751" i="10"/>
  <c r="B18751" i="10"/>
  <c r="D18750" i="10"/>
  <c r="C18750" i="10"/>
  <c r="B18750" i="10"/>
  <c r="D18749" i="10"/>
  <c r="C18749" i="10"/>
  <c r="B18749" i="10"/>
  <c r="D18748" i="10"/>
  <c r="C18748" i="10"/>
  <c r="B18748" i="10"/>
  <c r="D18747" i="10"/>
  <c r="C18747" i="10"/>
  <c r="B18747" i="10"/>
  <c r="D18746" i="10"/>
  <c r="C18746" i="10"/>
  <c r="B18746" i="10"/>
  <c r="D18745" i="10"/>
  <c r="C18745" i="10"/>
  <c r="B18745" i="10"/>
  <c r="D18744" i="10"/>
  <c r="C18744" i="10"/>
  <c r="B18744" i="10"/>
  <c r="D18743" i="10"/>
  <c r="C18743" i="10"/>
  <c r="B18743" i="10"/>
  <c r="D18742" i="10"/>
  <c r="C18742" i="10"/>
  <c r="B18742" i="10"/>
  <c r="D18741" i="10"/>
  <c r="C18741" i="10"/>
  <c r="B18741" i="10"/>
  <c r="D18740" i="10"/>
  <c r="C18740" i="10"/>
  <c r="B18740" i="10"/>
  <c r="D18739" i="10"/>
  <c r="C18739" i="10"/>
  <c r="B18739" i="10"/>
  <c r="D18738" i="10"/>
  <c r="C18738" i="10"/>
  <c r="B18738" i="10"/>
  <c r="D18737" i="10"/>
  <c r="C18737" i="10"/>
  <c r="B18737" i="10"/>
  <c r="D18736" i="10"/>
  <c r="C18736" i="10"/>
  <c r="B18736" i="10"/>
  <c r="D18735" i="10"/>
  <c r="C18735" i="10"/>
  <c r="B18735" i="10"/>
  <c r="D18734" i="10"/>
  <c r="C18734" i="10"/>
  <c r="B18734" i="10"/>
  <c r="D18733" i="10"/>
  <c r="C18733" i="10"/>
  <c r="B18733" i="10"/>
  <c r="D18732" i="10"/>
  <c r="C18732" i="10"/>
  <c r="B18732" i="10"/>
  <c r="D18731" i="10"/>
  <c r="C18731" i="10"/>
  <c r="B18731" i="10"/>
  <c r="D18730" i="10"/>
  <c r="C18730" i="10"/>
  <c r="B18730" i="10"/>
  <c r="D18729" i="10"/>
  <c r="C18729" i="10"/>
  <c r="B18729" i="10"/>
  <c r="D18728" i="10"/>
  <c r="C18728" i="10"/>
  <c r="B18728" i="10"/>
  <c r="D18727" i="10"/>
  <c r="C18727" i="10"/>
  <c r="B18727" i="10"/>
  <c r="D18726" i="10"/>
  <c r="C18726" i="10"/>
  <c r="B18726" i="10"/>
  <c r="D18725" i="10"/>
  <c r="C18725" i="10"/>
  <c r="B18725" i="10"/>
  <c r="D18724" i="10"/>
  <c r="C18724" i="10"/>
  <c r="B18724" i="10"/>
  <c r="D18723" i="10"/>
  <c r="C18723" i="10"/>
  <c r="B18723" i="10"/>
  <c r="D18722" i="10"/>
  <c r="C18722" i="10"/>
  <c r="B18722" i="10"/>
  <c r="D18721" i="10"/>
  <c r="C18721" i="10"/>
  <c r="B18721" i="10"/>
  <c r="D18720" i="10"/>
  <c r="C18720" i="10"/>
  <c r="B18720" i="10"/>
  <c r="D18719" i="10"/>
  <c r="C18719" i="10"/>
  <c r="B18719" i="10"/>
  <c r="D18718" i="10"/>
  <c r="C18718" i="10"/>
  <c r="B18718" i="10"/>
  <c r="D18717" i="10"/>
  <c r="C18717" i="10"/>
  <c r="B18717" i="10"/>
  <c r="D18716" i="10"/>
  <c r="C18716" i="10"/>
  <c r="B18716" i="10"/>
  <c r="D18715" i="10"/>
  <c r="C18715" i="10"/>
  <c r="B18715" i="10"/>
  <c r="D18714" i="10"/>
  <c r="C18714" i="10"/>
  <c r="B18714" i="10"/>
  <c r="D18713" i="10"/>
  <c r="C18713" i="10"/>
  <c r="B18713" i="10"/>
  <c r="D18712" i="10"/>
  <c r="C18712" i="10"/>
  <c r="B18712" i="10"/>
  <c r="D18711" i="10"/>
  <c r="C18711" i="10"/>
  <c r="B18711" i="10"/>
  <c r="D18710" i="10"/>
  <c r="C18710" i="10"/>
  <c r="B18710" i="10"/>
  <c r="D18709" i="10"/>
  <c r="C18709" i="10"/>
  <c r="B18709" i="10"/>
  <c r="D18708" i="10"/>
  <c r="C18708" i="10"/>
  <c r="B18708" i="10"/>
  <c r="D18707" i="10"/>
  <c r="C18707" i="10"/>
  <c r="B18707" i="10"/>
  <c r="D18706" i="10"/>
  <c r="C18706" i="10"/>
  <c r="B18706" i="10"/>
  <c r="D18705" i="10"/>
  <c r="C18705" i="10"/>
  <c r="B18705" i="10"/>
  <c r="D18704" i="10"/>
  <c r="C18704" i="10"/>
  <c r="B18704" i="10"/>
  <c r="D18703" i="10"/>
  <c r="C18703" i="10"/>
  <c r="B18703" i="10"/>
  <c r="D18702" i="10"/>
  <c r="C18702" i="10"/>
  <c r="B18702" i="10"/>
  <c r="D18701" i="10"/>
  <c r="C18701" i="10"/>
  <c r="B18701" i="10"/>
  <c r="D18700" i="10"/>
  <c r="C18700" i="10"/>
  <c r="B18700" i="10"/>
  <c r="D18699" i="10"/>
  <c r="C18699" i="10"/>
  <c r="B18699" i="10"/>
  <c r="D18698" i="10"/>
  <c r="C18698" i="10"/>
  <c r="B18698" i="10"/>
  <c r="D18697" i="10"/>
  <c r="C18697" i="10"/>
  <c r="B18697" i="10"/>
  <c r="D18696" i="10"/>
  <c r="C18696" i="10"/>
  <c r="B18696" i="10"/>
  <c r="D18695" i="10"/>
  <c r="C18695" i="10"/>
  <c r="B18695" i="10"/>
  <c r="D18694" i="10"/>
  <c r="C18694" i="10"/>
  <c r="B18694" i="10"/>
  <c r="D18693" i="10"/>
  <c r="C18693" i="10"/>
  <c r="B18693" i="10"/>
  <c r="D18692" i="10"/>
  <c r="C18692" i="10"/>
  <c r="B18692" i="10"/>
  <c r="D18691" i="10"/>
  <c r="C18691" i="10"/>
  <c r="B18691" i="10"/>
  <c r="D18690" i="10"/>
  <c r="C18690" i="10"/>
  <c r="B18690" i="10"/>
  <c r="D18689" i="10"/>
  <c r="C18689" i="10"/>
  <c r="B18689" i="10"/>
  <c r="D18688" i="10"/>
  <c r="C18688" i="10"/>
  <c r="B18688" i="10"/>
  <c r="D18687" i="10"/>
  <c r="C18687" i="10"/>
  <c r="B18687" i="10"/>
  <c r="D18686" i="10"/>
  <c r="C18686" i="10"/>
  <c r="B18686" i="10"/>
  <c r="D18685" i="10"/>
  <c r="C18685" i="10"/>
  <c r="B18685" i="10"/>
  <c r="D18684" i="10"/>
  <c r="C18684" i="10"/>
  <c r="B18684" i="10"/>
  <c r="D18683" i="10"/>
  <c r="C18683" i="10"/>
  <c r="B18683" i="10"/>
  <c r="D18682" i="10"/>
  <c r="C18682" i="10"/>
  <c r="B18682" i="10"/>
  <c r="D18681" i="10"/>
  <c r="C18681" i="10"/>
  <c r="B18681" i="10"/>
  <c r="D18680" i="10"/>
  <c r="C18680" i="10"/>
  <c r="B18680" i="10"/>
  <c r="D18679" i="10"/>
  <c r="C18679" i="10"/>
  <c r="B18679" i="10"/>
  <c r="D18678" i="10"/>
  <c r="C18678" i="10"/>
  <c r="B18678" i="10"/>
  <c r="D18677" i="10"/>
  <c r="C18677" i="10"/>
  <c r="B18677" i="10"/>
  <c r="D18676" i="10"/>
  <c r="C18676" i="10"/>
  <c r="B18676" i="10"/>
  <c r="D18675" i="10"/>
  <c r="C18675" i="10"/>
  <c r="B18675" i="10"/>
  <c r="D18674" i="10"/>
  <c r="C18674" i="10"/>
  <c r="B18674" i="10"/>
  <c r="D18673" i="10"/>
  <c r="C18673" i="10"/>
  <c r="B18673" i="10"/>
  <c r="D18672" i="10"/>
  <c r="C18672" i="10"/>
  <c r="B18672" i="10"/>
  <c r="D18671" i="10"/>
  <c r="C18671" i="10"/>
  <c r="B18671" i="10"/>
  <c r="D18670" i="10"/>
  <c r="C18670" i="10"/>
  <c r="B18670" i="10"/>
  <c r="D18669" i="10"/>
  <c r="C18669" i="10"/>
  <c r="B18669" i="10"/>
  <c r="D18668" i="10"/>
  <c r="C18668" i="10"/>
  <c r="B18668" i="10"/>
  <c r="D18667" i="10"/>
  <c r="C18667" i="10"/>
  <c r="B18667" i="10"/>
  <c r="D18666" i="10"/>
  <c r="C18666" i="10"/>
  <c r="B18666" i="10"/>
  <c r="D18665" i="10"/>
  <c r="C18665" i="10"/>
  <c r="B18665" i="10"/>
  <c r="D18664" i="10"/>
  <c r="C18664" i="10"/>
  <c r="B18664" i="10"/>
  <c r="D18663" i="10"/>
  <c r="C18663" i="10"/>
  <c r="B18663" i="10"/>
  <c r="D18662" i="10"/>
  <c r="C18662" i="10"/>
  <c r="B18662" i="10"/>
  <c r="D18661" i="10"/>
  <c r="C18661" i="10"/>
  <c r="B18661" i="10"/>
  <c r="D18660" i="10"/>
  <c r="C18660" i="10"/>
  <c r="B18660" i="10"/>
  <c r="D18659" i="10"/>
  <c r="C18659" i="10"/>
  <c r="B18659" i="10"/>
  <c r="D18658" i="10"/>
  <c r="C18658" i="10"/>
  <c r="B18658" i="10"/>
  <c r="D18657" i="10"/>
  <c r="C18657" i="10"/>
  <c r="B18657" i="10"/>
  <c r="D18656" i="10"/>
  <c r="C18656" i="10"/>
  <c r="B18656" i="10"/>
  <c r="D18655" i="10"/>
  <c r="C18655" i="10"/>
  <c r="B18655" i="10"/>
  <c r="D18654" i="10"/>
  <c r="C18654" i="10"/>
  <c r="B18654" i="10"/>
  <c r="D18653" i="10"/>
  <c r="C18653" i="10"/>
  <c r="B18653" i="10"/>
  <c r="D18652" i="10"/>
  <c r="C18652" i="10"/>
  <c r="B18652" i="10"/>
  <c r="D18651" i="10"/>
  <c r="C18651" i="10"/>
  <c r="B18651" i="10"/>
  <c r="D18650" i="10"/>
  <c r="C18650" i="10"/>
  <c r="B18650" i="10"/>
  <c r="D18649" i="10"/>
  <c r="C18649" i="10"/>
  <c r="B18649" i="10"/>
  <c r="D18648" i="10"/>
  <c r="C18648" i="10"/>
  <c r="B18648" i="10"/>
  <c r="D18647" i="10"/>
  <c r="C18647" i="10"/>
  <c r="B18647" i="10"/>
  <c r="D18646" i="10"/>
  <c r="C18646" i="10"/>
  <c r="B18646" i="10"/>
  <c r="D18645" i="10"/>
  <c r="C18645" i="10"/>
  <c r="B18645" i="10"/>
  <c r="D18644" i="10"/>
  <c r="C18644" i="10"/>
  <c r="B18644" i="10"/>
  <c r="D18643" i="10"/>
  <c r="C18643" i="10"/>
  <c r="B18643" i="10"/>
  <c r="D18642" i="10"/>
  <c r="C18642" i="10"/>
  <c r="B18642" i="10"/>
  <c r="D18641" i="10"/>
  <c r="C18641" i="10"/>
  <c r="B18641" i="10"/>
  <c r="D18640" i="10"/>
  <c r="C18640" i="10"/>
  <c r="B18640" i="10"/>
  <c r="D18639" i="10"/>
  <c r="C18639" i="10"/>
  <c r="B18639" i="10"/>
  <c r="D18638" i="10"/>
  <c r="C18638" i="10"/>
  <c r="B18638" i="10"/>
  <c r="D18637" i="10"/>
  <c r="C18637" i="10"/>
  <c r="B18637" i="10"/>
  <c r="D18636" i="10"/>
  <c r="C18636" i="10"/>
  <c r="B18636" i="10"/>
  <c r="D18635" i="10"/>
  <c r="C18635" i="10"/>
  <c r="B18635" i="10"/>
  <c r="D18634" i="10"/>
  <c r="C18634" i="10"/>
  <c r="B18634" i="10"/>
  <c r="D18633" i="10"/>
  <c r="C18633" i="10"/>
  <c r="B18633" i="10"/>
  <c r="D18632" i="10"/>
  <c r="C18632" i="10"/>
  <c r="B18632" i="10"/>
  <c r="D18631" i="10"/>
  <c r="C18631" i="10"/>
  <c r="B18631" i="10"/>
  <c r="D18630" i="10"/>
  <c r="C18630" i="10"/>
  <c r="B18630" i="10"/>
  <c r="D18629" i="10"/>
  <c r="C18629" i="10"/>
  <c r="B18629" i="10"/>
  <c r="D18628" i="10"/>
  <c r="C18628" i="10"/>
  <c r="B18628" i="10"/>
  <c r="D18627" i="10"/>
  <c r="C18627" i="10"/>
  <c r="B18627" i="10"/>
  <c r="D18626" i="10"/>
  <c r="C18626" i="10"/>
  <c r="B18626" i="10"/>
  <c r="D18625" i="10"/>
  <c r="C18625" i="10"/>
  <c r="B18625" i="10"/>
  <c r="D18624" i="10"/>
  <c r="C18624" i="10"/>
  <c r="B18624" i="10"/>
  <c r="D18623" i="10"/>
  <c r="C18623" i="10"/>
  <c r="B18623" i="10"/>
  <c r="D18622" i="10"/>
  <c r="C18622" i="10"/>
  <c r="B18622" i="10"/>
  <c r="D18621" i="10"/>
  <c r="C18621" i="10"/>
  <c r="B18621" i="10"/>
  <c r="D18620" i="10"/>
  <c r="C18620" i="10"/>
  <c r="B18620" i="10"/>
  <c r="D18619" i="10"/>
  <c r="C18619" i="10"/>
  <c r="B18619" i="10"/>
  <c r="D18618" i="10"/>
  <c r="C18618" i="10"/>
  <c r="B18618" i="10"/>
  <c r="D18617" i="10"/>
  <c r="C18617" i="10"/>
  <c r="B18617" i="10"/>
  <c r="D18616" i="10"/>
  <c r="C18616" i="10"/>
  <c r="B18616" i="10"/>
  <c r="D18615" i="10"/>
  <c r="C18615" i="10"/>
  <c r="B18615" i="10"/>
  <c r="D18614" i="10"/>
  <c r="C18614" i="10"/>
  <c r="B18614" i="10"/>
  <c r="D18613" i="10"/>
  <c r="C18613" i="10"/>
  <c r="B18613" i="10"/>
  <c r="D18612" i="10"/>
  <c r="C18612" i="10"/>
  <c r="B18612" i="10"/>
  <c r="D18611" i="10"/>
  <c r="C18611" i="10"/>
  <c r="B18611" i="10"/>
  <c r="D18610" i="10"/>
  <c r="C18610" i="10"/>
  <c r="B18610" i="10"/>
  <c r="D18609" i="10"/>
  <c r="C18609" i="10"/>
  <c r="B18609" i="10"/>
  <c r="D18608" i="10"/>
  <c r="C18608" i="10"/>
  <c r="B18608" i="10"/>
  <c r="D18607" i="10"/>
  <c r="C18607" i="10"/>
  <c r="B18607" i="10"/>
  <c r="D18606" i="10"/>
  <c r="C18606" i="10"/>
  <c r="B18606" i="10"/>
  <c r="D18605" i="10"/>
  <c r="C18605" i="10"/>
  <c r="B18605" i="10"/>
  <c r="D18604" i="10"/>
  <c r="C18604" i="10"/>
  <c r="B18604" i="10"/>
  <c r="D18603" i="10"/>
  <c r="C18603" i="10"/>
  <c r="B18603" i="10"/>
  <c r="D18602" i="10"/>
  <c r="C18602" i="10"/>
  <c r="B18602" i="10"/>
  <c r="D18601" i="10"/>
  <c r="C18601" i="10"/>
  <c r="B18601" i="10"/>
  <c r="D18600" i="10"/>
  <c r="C18600" i="10"/>
  <c r="B18600" i="10"/>
  <c r="D18599" i="10"/>
  <c r="C18599" i="10"/>
  <c r="B18599" i="10"/>
  <c r="D18598" i="10"/>
  <c r="C18598" i="10"/>
  <c r="B18598" i="10"/>
  <c r="D18597" i="10"/>
  <c r="C18597" i="10"/>
  <c r="B18597" i="10"/>
  <c r="D18596" i="10"/>
  <c r="C18596" i="10"/>
  <c r="B18596" i="10"/>
  <c r="D18595" i="10"/>
  <c r="C18595" i="10"/>
  <c r="B18595" i="10"/>
  <c r="D18594" i="10"/>
  <c r="C18594" i="10"/>
  <c r="B18594" i="10"/>
  <c r="D18593" i="10"/>
  <c r="C18593" i="10"/>
  <c r="B18593" i="10"/>
  <c r="D18592" i="10"/>
  <c r="C18592" i="10"/>
  <c r="B18592" i="10"/>
  <c r="D18591" i="10"/>
  <c r="C18591" i="10"/>
  <c r="B18591" i="10"/>
  <c r="D18590" i="10"/>
  <c r="C18590" i="10"/>
  <c r="B18590" i="10"/>
  <c r="D18589" i="10"/>
  <c r="C18589" i="10"/>
  <c r="B18589" i="10"/>
  <c r="D18588" i="10"/>
  <c r="C18588" i="10"/>
  <c r="B18588" i="10"/>
  <c r="D18587" i="10"/>
  <c r="C18587" i="10"/>
  <c r="B18587" i="10"/>
  <c r="D18586" i="10"/>
  <c r="C18586" i="10"/>
  <c r="B18586" i="10"/>
  <c r="D18585" i="10"/>
  <c r="C18585" i="10"/>
  <c r="B18585" i="10"/>
  <c r="D18584" i="10"/>
  <c r="C18584" i="10"/>
  <c r="B18584" i="10"/>
  <c r="D18583" i="10"/>
  <c r="C18583" i="10"/>
  <c r="B18583" i="10"/>
  <c r="D18582" i="10"/>
  <c r="C18582" i="10"/>
  <c r="B18582" i="10"/>
  <c r="D18581" i="10"/>
  <c r="C18581" i="10"/>
  <c r="B18581" i="10"/>
  <c r="D18580" i="10"/>
  <c r="C18580" i="10"/>
  <c r="B18580" i="10"/>
  <c r="D18579" i="10"/>
  <c r="C18579" i="10"/>
  <c r="B18579" i="10"/>
  <c r="D18578" i="10"/>
  <c r="C18578" i="10"/>
  <c r="B18578" i="10"/>
  <c r="D18577" i="10"/>
  <c r="C18577" i="10"/>
  <c r="B18577" i="10"/>
  <c r="D18576" i="10"/>
  <c r="C18576" i="10"/>
  <c r="B18576" i="10"/>
  <c r="D18575" i="10"/>
  <c r="C18575" i="10"/>
  <c r="B18575" i="10"/>
  <c r="D18574" i="10"/>
  <c r="C18574" i="10"/>
  <c r="B18574" i="10"/>
  <c r="D18573" i="10"/>
  <c r="C18573" i="10"/>
  <c r="B18573" i="10"/>
  <c r="D18572" i="10"/>
  <c r="C18572" i="10"/>
  <c r="B18572" i="10"/>
  <c r="D18571" i="10"/>
  <c r="C18571" i="10"/>
  <c r="B18571" i="10"/>
  <c r="D18570" i="10"/>
  <c r="C18570" i="10"/>
  <c r="B18570" i="10"/>
  <c r="D18569" i="10"/>
  <c r="C18569" i="10"/>
  <c r="B18569" i="10"/>
  <c r="D18568" i="10"/>
  <c r="C18568" i="10"/>
  <c r="B18568" i="10"/>
  <c r="D18567" i="10"/>
  <c r="C18567" i="10"/>
  <c r="B18567" i="10"/>
  <c r="D18566" i="10"/>
  <c r="C18566" i="10"/>
  <c r="B18566" i="10"/>
  <c r="D18565" i="10"/>
  <c r="C18565" i="10"/>
  <c r="B18565" i="10"/>
  <c r="D18564" i="10"/>
  <c r="C18564" i="10"/>
  <c r="B18564" i="10"/>
  <c r="D18563" i="10"/>
  <c r="C18563" i="10"/>
  <c r="B18563" i="10"/>
  <c r="D18562" i="10"/>
  <c r="C18562" i="10"/>
  <c r="B18562" i="10"/>
  <c r="D18561" i="10"/>
  <c r="C18561" i="10"/>
  <c r="B18561" i="10"/>
  <c r="D18560" i="10"/>
  <c r="C18560" i="10"/>
  <c r="B18560" i="10"/>
  <c r="D18559" i="10"/>
  <c r="C18559" i="10"/>
  <c r="B18559" i="10"/>
  <c r="D18558" i="10"/>
  <c r="C18558" i="10"/>
  <c r="B18558" i="10"/>
  <c r="D18557" i="10"/>
  <c r="C18557" i="10"/>
  <c r="B18557" i="10"/>
  <c r="D18556" i="10"/>
  <c r="C18556" i="10"/>
  <c r="B18556" i="10"/>
  <c r="D18555" i="10"/>
  <c r="C18555" i="10"/>
  <c r="B18555" i="10"/>
  <c r="D18554" i="10"/>
  <c r="C18554" i="10"/>
  <c r="B18554" i="10"/>
  <c r="D18553" i="10"/>
  <c r="C18553" i="10"/>
  <c r="B18553" i="10"/>
  <c r="D18552" i="10"/>
  <c r="C18552" i="10"/>
  <c r="B18552" i="10"/>
  <c r="D18551" i="10"/>
  <c r="C18551" i="10"/>
  <c r="B18551" i="10"/>
  <c r="D18550" i="10"/>
  <c r="C18550" i="10"/>
  <c r="B18550" i="10"/>
  <c r="D18549" i="10"/>
  <c r="C18549" i="10"/>
  <c r="B18549" i="10"/>
  <c r="D18548" i="10"/>
  <c r="C18548" i="10"/>
  <c r="B18548" i="10"/>
  <c r="D18547" i="10"/>
  <c r="C18547" i="10"/>
  <c r="B18547" i="10"/>
  <c r="D18546" i="10"/>
  <c r="C18546" i="10"/>
  <c r="B18546" i="10"/>
  <c r="D18545" i="10"/>
  <c r="C18545" i="10"/>
  <c r="B18545" i="10"/>
  <c r="D18544" i="10"/>
  <c r="C18544" i="10"/>
  <c r="B18544" i="10"/>
  <c r="D18543" i="10"/>
  <c r="C18543" i="10"/>
  <c r="B18543" i="10"/>
  <c r="D18542" i="10"/>
  <c r="C18542" i="10"/>
  <c r="B18542" i="10"/>
  <c r="D18541" i="10"/>
  <c r="C18541" i="10"/>
  <c r="B18541" i="10"/>
  <c r="D18540" i="10"/>
  <c r="C18540" i="10"/>
  <c r="B18540" i="10"/>
  <c r="D18539" i="10"/>
  <c r="C18539" i="10"/>
  <c r="B18539" i="10"/>
  <c r="D18538" i="10"/>
  <c r="C18538" i="10"/>
  <c r="B18538" i="10"/>
  <c r="D18537" i="10"/>
  <c r="C18537" i="10"/>
  <c r="B18537" i="10"/>
  <c r="D18536" i="10"/>
  <c r="C18536" i="10"/>
  <c r="B18536" i="10"/>
  <c r="D18535" i="10"/>
  <c r="C18535" i="10"/>
  <c r="B18535" i="10"/>
  <c r="D18534" i="10"/>
  <c r="C18534" i="10"/>
  <c r="B18534" i="10"/>
  <c r="D18533" i="10"/>
  <c r="C18533" i="10"/>
  <c r="B18533" i="10"/>
  <c r="D18532" i="10"/>
  <c r="C18532" i="10"/>
  <c r="B18532" i="10"/>
  <c r="D18531" i="10"/>
  <c r="C18531" i="10"/>
  <c r="B18531" i="10"/>
  <c r="D18530" i="10"/>
  <c r="C18530" i="10"/>
  <c r="B18530" i="10"/>
  <c r="D18529" i="10"/>
  <c r="C18529" i="10"/>
  <c r="B18529" i="10"/>
  <c r="D18528" i="10"/>
  <c r="C18528" i="10"/>
  <c r="B18528" i="10"/>
  <c r="D18527" i="10"/>
  <c r="C18527" i="10"/>
  <c r="B18527" i="10"/>
  <c r="D18526" i="10"/>
  <c r="C18526" i="10"/>
  <c r="B18526" i="10"/>
  <c r="D18525" i="10"/>
  <c r="C18525" i="10"/>
  <c r="B18525" i="10"/>
  <c r="D18524" i="10"/>
  <c r="C18524" i="10"/>
  <c r="B18524" i="10"/>
  <c r="D18523" i="10"/>
  <c r="C18523" i="10"/>
  <c r="B18523" i="10"/>
  <c r="D18522" i="10"/>
  <c r="C18522" i="10"/>
  <c r="B18522" i="10"/>
  <c r="D18521" i="10"/>
  <c r="C18521" i="10"/>
  <c r="B18521" i="10"/>
  <c r="D18520" i="10"/>
  <c r="C18520" i="10"/>
  <c r="B18520" i="10"/>
  <c r="D18519" i="10"/>
  <c r="C18519" i="10"/>
  <c r="B18519" i="10"/>
  <c r="D18518" i="10"/>
  <c r="C18518" i="10"/>
  <c r="B18518" i="10"/>
  <c r="D18517" i="10"/>
  <c r="C18517" i="10"/>
  <c r="B18517" i="10"/>
  <c r="D18516" i="10"/>
  <c r="C18516" i="10"/>
  <c r="B18516" i="10"/>
  <c r="D18515" i="10"/>
  <c r="C18515" i="10"/>
  <c r="B18515" i="10"/>
  <c r="D18514" i="10"/>
  <c r="C18514" i="10"/>
  <c r="B18514" i="10"/>
  <c r="D18513" i="10"/>
  <c r="C18513" i="10"/>
  <c r="B18513" i="10"/>
  <c r="D18512" i="10"/>
  <c r="C18512" i="10"/>
  <c r="B18512" i="10"/>
  <c r="D18511" i="10"/>
  <c r="C18511" i="10"/>
  <c r="B18511" i="10"/>
  <c r="D18510" i="10"/>
  <c r="C18510" i="10"/>
  <c r="B18510" i="10"/>
  <c r="D18509" i="10"/>
  <c r="C18509" i="10"/>
  <c r="B18509" i="10"/>
  <c r="D18508" i="10"/>
  <c r="C18508" i="10"/>
  <c r="B18508" i="10"/>
  <c r="D18507" i="10"/>
  <c r="C18507" i="10"/>
  <c r="B18507" i="10"/>
  <c r="D18506" i="10"/>
  <c r="C18506" i="10"/>
  <c r="B18506" i="10"/>
  <c r="D18505" i="10"/>
  <c r="C18505" i="10"/>
  <c r="B18505" i="10"/>
  <c r="D18504" i="10"/>
  <c r="C18504" i="10"/>
  <c r="B18504" i="10"/>
  <c r="D18503" i="10"/>
  <c r="C18503" i="10"/>
  <c r="B18503" i="10"/>
  <c r="D18502" i="10"/>
  <c r="C18502" i="10"/>
  <c r="B18502" i="10"/>
  <c r="D18501" i="10"/>
  <c r="C18501" i="10"/>
  <c r="B18501" i="10"/>
  <c r="D18500" i="10"/>
  <c r="C18500" i="10"/>
  <c r="B18500" i="10"/>
  <c r="D18499" i="10"/>
  <c r="C18499" i="10"/>
  <c r="B18499" i="10"/>
  <c r="D18498" i="10"/>
  <c r="C18498" i="10"/>
  <c r="B18498" i="10"/>
  <c r="D18497" i="10"/>
  <c r="C18497" i="10"/>
  <c r="B18497" i="10"/>
  <c r="D18496" i="10"/>
  <c r="C18496" i="10"/>
  <c r="B18496" i="10"/>
  <c r="D18495" i="10"/>
  <c r="C18495" i="10"/>
  <c r="B18495" i="10"/>
  <c r="D18494" i="10"/>
  <c r="C18494" i="10"/>
  <c r="B18494" i="10"/>
  <c r="D18493" i="10"/>
  <c r="C18493" i="10"/>
  <c r="B18493" i="10"/>
  <c r="D18492" i="10"/>
  <c r="C18492" i="10"/>
  <c r="B18492" i="10"/>
  <c r="D18491" i="10"/>
  <c r="C18491" i="10"/>
  <c r="B18491" i="10"/>
  <c r="D18490" i="10"/>
  <c r="C18490" i="10"/>
  <c r="B18490" i="10"/>
  <c r="D18489" i="10"/>
  <c r="C18489" i="10"/>
  <c r="B18489" i="10"/>
  <c r="D18488" i="10"/>
  <c r="C18488" i="10"/>
  <c r="B18488" i="10"/>
  <c r="D18487" i="10"/>
  <c r="C18487" i="10"/>
  <c r="B18487" i="10"/>
  <c r="D18486" i="10"/>
  <c r="C18486" i="10"/>
  <c r="B18486" i="10"/>
  <c r="D18485" i="10"/>
  <c r="C18485" i="10"/>
  <c r="B18485" i="10"/>
  <c r="D18484" i="10"/>
  <c r="C18484" i="10"/>
  <c r="B18484" i="10"/>
  <c r="D18483" i="10"/>
  <c r="C18483" i="10"/>
  <c r="B18483" i="10"/>
  <c r="D18482" i="10"/>
  <c r="C18482" i="10"/>
  <c r="B18482" i="10"/>
  <c r="D18481" i="10"/>
  <c r="C18481" i="10"/>
  <c r="B18481" i="10"/>
  <c r="D18480" i="10"/>
  <c r="C18480" i="10"/>
  <c r="B18480" i="10"/>
  <c r="D18479" i="10"/>
  <c r="C18479" i="10"/>
  <c r="B18479" i="10"/>
  <c r="D18478" i="10"/>
  <c r="C18478" i="10"/>
  <c r="B18478" i="10"/>
  <c r="D18477" i="10"/>
  <c r="C18477" i="10"/>
  <c r="B18477" i="10"/>
  <c r="D18476" i="10"/>
  <c r="C18476" i="10"/>
  <c r="B18476" i="10"/>
  <c r="D18475" i="10"/>
  <c r="C18475" i="10"/>
  <c r="B18475" i="10"/>
  <c r="D18474" i="10"/>
  <c r="C18474" i="10"/>
  <c r="B18474" i="10"/>
  <c r="D18473" i="10"/>
  <c r="C18473" i="10"/>
  <c r="B18473" i="10"/>
  <c r="D18472" i="10"/>
  <c r="C18472" i="10"/>
  <c r="B18472" i="10"/>
  <c r="D18471" i="10"/>
  <c r="C18471" i="10"/>
  <c r="B18471" i="10"/>
  <c r="D18470" i="10"/>
  <c r="C18470" i="10"/>
  <c r="B18470" i="10"/>
  <c r="D18469" i="10"/>
  <c r="C18469" i="10"/>
  <c r="B18469" i="10"/>
  <c r="D18468" i="10"/>
  <c r="C18468" i="10"/>
  <c r="B18468" i="10"/>
  <c r="D18467" i="10"/>
  <c r="C18467" i="10"/>
  <c r="B18467" i="10"/>
  <c r="D18466" i="10"/>
  <c r="C18466" i="10"/>
  <c r="B18466" i="10"/>
  <c r="D18465" i="10"/>
  <c r="C18465" i="10"/>
  <c r="B18465" i="10"/>
  <c r="D18464" i="10"/>
  <c r="C18464" i="10"/>
  <c r="B18464" i="10"/>
  <c r="D18463" i="10"/>
  <c r="C18463" i="10"/>
  <c r="B18463" i="10"/>
  <c r="D18462" i="10"/>
  <c r="C18462" i="10"/>
  <c r="B18462" i="10"/>
  <c r="D18461" i="10"/>
  <c r="C18461" i="10"/>
  <c r="B18461" i="10"/>
  <c r="D18460" i="10"/>
  <c r="C18460" i="10"/>
  <c r="B18460" i="10"/>
  <c r="D18459" i="10"/>
  <c r="C18459" i="10"/>
  <c r="B18459" i="10"/>
  <c r="D18458" i="10"/>
  <c r="C18458" i="10"/>
  <c r="B18458" i="10"/>
  <c r="D18457" i="10"/>
  <c r="C18457" i="10"/>
  <c r="B18457" i="10"/>
  <c r="D18456" i="10"/>
  <c r="C18456" i="10"/>
  <c r="B18456" i="10"/>
  <c r="D18455" i="10"/>
  <c r="C18455" i="10"/>
  <c r="B18455" i="10"/>
  <c r="D18454" i="10"/>
  <c r="C18454" i="10"/>
  <c r="B18454" i="10"/>
  <c r="D18453" i="10"/>
  <c r="C18453" i="10"/>
  <c r="B18453" i="10"/>
  <c r="D18452" i="10"/>
  <c r="C18452" i="10"/>
  <c r="B18452" i="10"/>
  <c r="D18451" i="10"/>
  <c r="C18451" i="10"/>
  <c r="B18451" i="10"/>
  <c r="D18450" i="10"/>
  <c r="C18450" i="10"/>
  <c r="B18450" i="10"/>
  <c r="D18449" i="10"/>
  <c r="C18449" i="10"/>
  <c r="B18449" i="10"/>
  <c r="D18448" i="10"/>
  <c r="C18448" i="10"/>
  <c r="B18448" i="10"/>
  <c r="D18447" i="10"/>
  <c r="C18447" i="10"/>
  <c r="B18447" i="10"/>
  <c r="D18446" i="10"/>
  <c r="C18446" i="10"/>
  <c r="B18446" i="10"/>
  <c r="D18445" i="10"/>
  <c r="C18445" i="10"/>
  <c r="B18445" i="10"/>
  <c r="D18444" i="10"/>
  <c r="C18444" i="10"/>
  <c r="B18444" i="10"/>
  <c r="D18443" i="10"/>
  <c r="C18443" i="10"/>
  <c r="B18443" i="10"/>
  <c r="D18442" i="10"/>
  <c r="C18442" i="10"/>
  <c r="B18442" i="10"/>
  <c r="D18441" i="10"/>
  <c r="C18441" i="10"/>
  <c r="B18441" i="10"/>
  <c r="D18440" i="10"/>
  <c r="C18440" i="10"/>
  <c r="B18440" i="10"/>
  <c r="D18439" i="10"/>
  <c r="C18439" i="10"/>
  <c r="B18439" i="10"/>
  <c r="D18438" i="10"/>
  <c r="C18438" i="10"/>
  <c r="B18438" i="10"/>
  <c r="D18437" i="10"/>
  <c r="C18437" i="10"/>
  <c r="B18437" i="10"/>
  <c r="D18436" i="10"/>
  <c r="C18436" i="10"/>
  <c r="B18436" i="10"/>
  <c r="D18435" i="10"/>
  <c r="C18435" i="10"/>
  <c r="B18435" i="10"/>
  <c r="D18434" i="10"/>
  <c r="C18434" i="10"/>
  <c r="B18434" i="10"/>
  <c r="D18433" i="10"/>
  <c r="C18433" i="10"/>
  <c r="B18433" i="10"/>
  <c r="D18432" i="10"/>
  <c r="C18432" i="10"/>
  <c r="B18432" i="10"/>
  <c r="D18431" i="10"/>
  <c r="C18431" i="10"/>
  <c r="B18431" i="10"/>
  <c r="D18430" i="10"/>
  <c r="C18430" i="10"/>
  <c r="B18430" i="10"/>
  <c r="D18429" i="10"/>
  <c r="C18429" i="10"/>
  <c r="B18429" i="10"/>
  <c r="D18428" i="10"/>
  <c r="C18428" i="10"/>
  <c r="B18428" i="10"/>
  <c r="D18427" i="10"/>
  <c r="C18427" i="10"/>
  <c r="B18427" i="10"/>
  <c r="D18426" i="10"/>
  <c r="C18426" i="10"/>
  <c r="B18426" i="10"/>
  <c r="D18425" i="10"/>
  <c r="C18425" i="10"/>
  <c r="B18425" i="10"/>
  <c r="D18424" i="10"/>
  <c r="C18424" i="10"/>
  <c r="B18424" i="10"/>
  <c r="D18423" i="10"/>
  <c r="C18423" i="10"/>
  <c r="B18423" i="10"/>
  <c r="D18422" i="10"/>
  <c r="C18422" i="10"/>
  <c r="B18422" i="10"/>
  <c r="D18421" i="10"/>
  <c r="C18421" i="10"/>
  <c r="B18421" i="10"/>
  <c r="D18420" i="10"/>
  <c r="C18420" i="10"/>
  <c r="B18420" i="10"/>
  <c r="D18419" i="10"/>
  <c r="C18419" i="10"/>
  <c r="B18419" i="10"/>
  <c r="D18418" i="10"/>
  <c r="C18418" i="10"/>
  <c r="B18418" i="10"/>
  <c r="D18417" i="10"/>
  <c r="C18417" i="10"/>
  <c r="B18417" i="10"/>
  <c r="D18416" i="10"/>
  <c r="C18416" i="10"/>
  <c r="B18416" i="10"/>
  <c r="D18415" i="10"/>
  <c r="C18415" i="10"/>
  <c r="B18415" i="10"/>
  <c r="D18414" i="10"/>
  <c r="C18414" i="10"/>
  <c r="B18414" i="10"/>
  <c r="D18413" i="10"/>
  <c r="C18413" i="10"/>
  <c r="B18413" i="10"/>
  <c r="D18412" i="10"/>
  <c r="C18412" i="10"/>
  <c r="B18412" i="10"/>
  <c r="D18411" i="10"/>
  <c r="C18411" i="10"/>
  <c r="B18411" i="10"/>
  <c r="D18410" i="10"/>
  <c r="C18410" i="10"/>
  <c r="B18410" i="10"/>
  <c r="D18409" i="10"/>
  <c r="C18409" i="10"/>
  <c r="B18409" i="10"/>
  <c r="D18408" i="10"/>
  <c r="C18408" i="10"/>
  <c r="B18408" i="10"/>
  <c r="D18407" i="10"/>
  <c r="C18407" i="10"/>
  <c r="B18407" i="10"/>
  <c r="D18406" i="10"/>
  <c r="C18406" i="10"/>
  <c r="B18406" i="10"/>
  <c r="D18405" i="10"/>
  <c r="C18405" i="10"/>
  <c r="B18405" i="10"/>
  <c r="D18404" i="10"/>
  <c r="C18404" i="10"/>
  <c r="B18404" i="10"/>
  <c r="D18403" i="10"/>
  <c r="C18403" i="10"/>
  <c r="B18403" i="10"/>
  <c r="D18402" i="10"/>
  <c r="C18402" i="10"/>
  <c r="B18402" i="10"/>
  <c r="D18401" i="10"/>
  <c r="C18401" i="10"/>
  <c r="B18401" i="10"/>
  <c r="D18400" i="10"/>
  <c r="C18400" i="10"/>
  <c r="B18400" i="10"/>
  <c r="D18399" i="10"/>
  <c r="C18399" i="10"/>
  <c r="B18399" i="10"/>
  <c r="D18398" i="10"/>
  <c r="C18398" i="10"/>
  <c r="B18398" i="10"/>
  <c r="D18397" i="10"/>
  <c r="C18397" i="10"/>
  <c r="B18397" i="10"/>
  <c r="D18396" i="10"/>
  <c r="C18396" i="10"/>
  <c r="B18396" i="10"/>
  <c r="D18395" i="10"/>
  <c r="C18395" i="10"/>
  <c r="B18395" i="10"/>
  <c r="D18394" i="10"/>
  <c r="C18394" i="10"/>
  <c r="B18394" i="10"/>
  <c r="D18393" i="10"/>
  <c r="C18393" i="10"/>
  <c r="B18393" i="10"/>
  <c r="D18392" i="10"/>
  <c r="C18392" i="10"/>
  <c r="B18392" i="10"/>
  <c r="D18391" i="10"/>
  <c r="C18391" i="10"/>
  <c r="B18391" i="10"/>
  <c r="D18390" i="10"/>
  <c r="C18390" i="10"/>
  <c r="B18390" i="10"/>
  <c r="D18389" i="10"/>
  <c r="C18389" i="10"/>
  <c r="B18389" i="10"/>
  <c r="D18388" i="10"/>
  <c r="C18388" i="10"/>
  <c r="B18388" i="10"/>
  <c r="D18387" i="10"/>
  <c r="C18387" i="10"/>
  <c r="B18387" i="10"/>
  <c r="D18386" i="10"/>
  <c r="C18386" i="10"/>
  <c r="B18386" i="10"/>
  <c r="D18385" i="10"/>
  <c r="C18385" i="10"/>
  <c r="B18385" i="10"/>
  <c r="D18384" i="10"/>
  <c r="C18384" i="10"/>
  <c r="B18384" i="10"/>
  <c r="D18383" i="10"/>
  <c r="C18383" i="10"/>
  <c r="B18383" i="10"/>
  <c r="D18382" i="10"/>
  <c r="C18382" i="10"/>
  <c r="B18382" i="10"/>
  <c r="D18381" i="10"/>
  <c r="C18381" i="10"/>
  <c r="B18381" i="10"/>
  <c r="D18380" i="10"/>
  <c r="C18380" i="10"/>
  <c r="B18380" i="10"/>
  <c r="D18379" i="10"/>
  <c r="C18379" i="10"/>
  <c r="B18379" i="10"/>
  <c r="D18378" i="10"/>
  <c r="C18378" i="10"/>
  <c r="B18378" i="10"/>
  <c r="D18377" i="10"/>
  <c r="C18377" i="10"/>
  <c r="B18377" i="10"/>
  <c r="D18376" i="10"/>
  <c r="C18376" i="10"/>
  <c r="B18376" i="10"/>
  <c r="D18375" i="10"/>
  <c r="C18375" i="10"/>
  <c r="B18375" i="10"/>
  <c r="D18374" i="10"/>
  <c r="C18374" i="10"/>
  <c r="B18374" i="10"/>
  <c r="D18373" i="10"/>
  <c r="C18373" i="10"/>
  <c r="B18373" i="10"/>
  <c r="D18372" i="10"/>
  <c r="C18372" i="10"/>
  <c r="B18372" i="10"/>
  <c r="D18371" i="10"/>
  <c r="C18371" i="10"/>
  <c r="B18371" i="10"/>
  <c r="D18370" i="10"/>
  <c r="C18370" i="10"/>
  <c r="B18370" i="10"/>
  <c r="D18369" i="10"/>
  <c r="C18369" i="10"/>
  <c r="B18369" i="10"/>
  <c r="D18368" i="10"/>
  <c r="C18368" i="10"/>
  <c r="B18368" i="10"/>
  <c r="D18367" i="10"/>
  <c r="C18367" i="10"/>
  <c r="B18367" i="10"/>
  <c r="D18366" i="10"/>
  <c r="C18366" i="10"/>
  <c r="B18366" i="10"/>
  <c r="D18365" i="10"/>
  <c r="C18365" i="10"/>
  <c r="B18365" i="10"/>
  <c r="D18364" i="10"/>
  <c r="C18364" i="10"/>
  <c r="B18364" i="10"/>
  <c r="D18363" i="10"/>
  <c r="C18363" i="10"/>
  <c r="B18363" i="10"/>
  <c r="D18362" i="10"/>
  <c r="C18362" i="10"/>
  <c r="B18362" i="10"/>
  <c r="D18361" i="10"/>
  <c r="C18361" i="10"/>
  <c r="B18361" i="10"/>
  <c r="D18360" i="10"/>
  <c r="C18360" i="10"/>
  <c r="B18360" i="10"/>
  <c r="D18359" i="10"/>
  <c r="C18359" i="10"/>
  <c r="B18359" i="10"/>
  <c r="D18358" i="10"/>
  <c r="C18358" i="10"/>
  <c r="B18358" i="10"/>
  <c r="D18357" i="10"/>
  <c r="C18357" i="10"/>
  <c r="B18357" i="10"/>
  <c r="D18356" i="10"/>
  <c r="C18356" i="10"/>
  <c r="B18356" i="10"/>
  <c r="D18355" i="10"/>
  <c r="C18355" i="10"/>
  <c r="B18355" i="10"/>
  <c r="D18354" i="10"/>
  <c r="C18354" i="10"/>
  <c r="B18354" i="10"/>
  <c r="D18353" i="10"/>
  <c r="C18353" i="10"/>
  <c r="B18353" i="10"/>
  <c r="D18352" i="10"/>
  <c r="C18352" i="10"/>
  <c r="B18352" i="10"/>
  <c r="D18351" i="10"/>
  <c r="C18351" i="10"/>
  <c r="B18351" i="10"/>
  <c r="D18350" i="10"/>
  <c r="C18350" i="10"/>
  <c r="B18350" i="10"/>
  <c r="D18349" i="10"/>
  <c r="C18349" i="10"/>
  <c r="B18349" i="10"/>
  <c r="D18348" i="10"/>
  <c r="C18348" i="10"/>
  <c r="B18348" i="10"/>
  <c r="D18347" i="10"/>
  <c r="C18347" i="10"/>
  <c r="B18347" i="10"/>
  <c r="D18346" i="10"/>
  <c r="C18346" i="10"/>
  <c r="B18346" i="10"/>
  <c r="D18345" i="10"/>
  <c r="C18345" i="10"/>
  <c r="B18345" i="10"/>
  <c r="D18344" i="10"/>
  <c r="C18344" i="10"/>
  <c r="B18344" i="10"/>
  <c r="D18343" i="10"/>
  <c r="C18343" i="10"/>
  <c r="B18343" i="10"/>
  <c r="D18342" i="10"/>
  <c r="C18342" i="10"/>
  <c r="B18342" i="10"/>
  <c r="D18341" i="10"/>
  <c r="C18341" i="10"/>
  <c r="B18341" i="10"/>
  <c r="D18340" i="10"/>
  <c r="C18340" i="10"/>
  <c r="B18340" i="10"/>
  <c r="D18339" i="10"/>
  <c r="C18339" i="10"/>
  <c r="B18339" i="10"/>
  <c r="D18338" i="10"/>
  <c r="C18338" i="10"/>
  <c r="B18338" i="10"/>
  <c r="D18337" i="10"/>
  <c r="C18337" i="10"/>
  <c r="B18337" i="10"/>
  <c r="D18336" i="10"/>
  <c r="C18336" i="10"/>
  <c r="B18336" i="10"/>
  <c r="D18335" i="10"/>
  <c r="C18335" i="10"/>
  <c r="B18335" i="10"/>
  <c r="D18334" i="10"/>
  <c r="C18334" i="10"/>
  <c r="B18334" i="10"/>
  <c r="D18333" i="10"/>
  <c r="C18333" i="10"/>
  <c r="B18333" i="10"/>
  <c r="D18332" i="10"/>
  <c r="C18332" i="10"/>
  <c r="B18332" i="10"/>
  <c r="D18331" i="10"/>
  <c r="C18331" i="10"/>
  <c r="B18331" i="10"/>
  <c r="D18330" i="10"/>
  <c r="C18330" i="10"/>
  <c r="B18330" i="10"/>
  <c r="D18329" i="10"/>
  <c r="C18329" i="10"/>
  <c r="B18329" i="10"/>
  <c r="D18328" i="10"/>
  <c r="C18328" i="10"/>
  <c r="B18328" i="10"/>
  <c r="D18327" i="10"/>
  <c r="C18327" i="10"/>
  <c r="B18327" i="10"/>
  <c r="D18326" i="10"/>
  <c r="C18326" i="10"/>
  <c r="B18326" i="10"/>
  <c r="D18325" i="10"/>
  <c r="C18325" i="10"/>
  <c r="B18325" i="10"/>
  <c r="D18324" i="10"/>
  <c r="C18324" i="10"/>
  <c r="B18324" i="10"/>
  <c r="D18323" i="10"/>
  <c r="C18323" i="10"/>
  <c r="B18323" i="10"/>
  <c r="D18322" i="10"/>
  <c r="C18322" i="10"/>
  <c r="B18322" i="10"/>
  <c r="D18321" i="10"/>
  <c r="C18321" i="10"/>
  <c r="B18321" i="10"/>
  <c r="D18320" i="10"/>
  <c r="C18320" i="10"/>
  <c r="B18320" i="10"/>
  <c r="D18319" i="10"/>
  <c r="C18319" i="10"/>
  <c r="B18319" i="10"/>
  <c r="D18318" i="10"/>
  <c r="C18318" i="10"/>
  <c r="B18318" i="10"/>
  <c r="D18317" i="10"/>
  <c r="C18317" i="10"/>
  <c r="B18317" i="10"/>
  <c r="D18316" i="10"/>
  <c r="C18316" i="10"/>
  <c r="B18316" i="10"/>
  <c r="D18315" i="10"/>
  <c r="C18315" i="10"/>
  <c r="B18315" i="10"/>
  <c r="D18314" i="10"/>
  <c r="C18314" i="10"/>
  <c r="B18314" i="10"/>
  <c r="D18313" i="10"/>
  <c r="C18313" i="10"/>
  <c r="B18313" i="10"/>
  <c r="D18312" i="10"/>
  <c r="C18312" i="10"/>
  <c r="B18312" i="10"/>
  <c r="D18311" i="10"/>
  <c r="C18311" i="10"/>
  <c r="B18311" i="10"/>
  <c r="D18310" i="10"/>
  <c r="C18310" i="10"/>
  <c r="B18310" i="10"/>
  <c r="D18309" i="10"/>
  <c r="C18309" i="10"/>
  <c r="B18309" i="10"/>
  <c r="D18308" i="10"/>
  <c r="C18308" i="10"/>
  <c r="B18308" i="10"/>
  <c r="D18307" i="10"/>
  <c r="C18307" i="10"/>
  <c r="B18307" i="10"/>
  <c r="D18306" i="10"/>
  <c r="C18306" i="10"/>
  <c r="B18306" i="10"/>
  <c r="D18305" i="10"/>
  <c r="C18305" i="10"/>
  <c r="B18305" i="10"/>
  <c r="D18304" i="10"/>
  <c r="C18304" i="10"/>
  <c r="B18304" i="10"/>
  <c r="D18303" i="10"/>
  <c r="C18303" i="10"/>
  <c r="B18303" i="10"/>
  <c r="D18302" i="10"/>
  <c r="C18302" i="10"/>
  <c r="B18302" i="10"/>
  <c r="D18301" i="10"/>
  <c r="C18301" i="10"/>
  <c r="B18301" i="10"/>
  <c r="D18300" i="10"/>
  <c r="C18300" i="10"/>
  <c r="B18300" i="10"/>
  <c r="D18299" i="10"/>
  <c r="C18299" i="10"/>
  <c r="B18299" i="10"/>
  <c r="D18298" i="10"/>
  <c r="C18298" i="10"/>
  <c r="B18298" i="10"/>
  <c r="D18297" i="10"/>
  <c r="C18297" i="10"/>
  <c r="B18297" i="10"/>
  <c r="D18296" i="10"/>
  <c r="C18296" i="10"/>
  <c r="B18296" i="10"/>
  <c r="D18295" i="10"/>
  <c r="C18295" i="10"/>
  <c r="B18295" i="10"/>
  <c r="D18294" i="10"/>
  <c r="C18294" i="10"/>
  <c r="B18294" i="10"/>
  <c r="D18293" i="10"/>
  <c r="C18293" i="10"/>
  <c r="B18293" i="10"/>
  <c r="D18292" i="10"/>
  <c r="C18292" i="10"/>
  <c r="B18292" i="10"/>
  <c r="D18291" i="10"/>
  <c r="C18291" i="10"/>
  <c r="B18291" i="10"/>
  <c r="D18290" i="10"/>
  <c r="C18290" i="10"/>
  <c r="B18290" i="10"/>
  <c r="D18289" i="10"/>
  <c r="C18289" i="10"/>
  <c r="B18289" i="10"/>
  <c r="D18288" i="10"/>
  <c r="C18288" i="10"/>
  <c r="B18288" i="10"/>
  <c r="D18287" i="10"/>
  <c r="C18287" i="10"/>
  <c r="B18287" i="10"/>
  <c r="D18286" i="10"/>
  <c r="C18286" i="10"/>
  <c r="B18286" i="10"/>
  <c r="D18285" i="10"/>
  <c r="C18285" i="10"/>
  <c r="B18285" i="10"/>
  <c r="D18284" i="10"/>
  <c r="C18284" i="10"/>
  <c r="B18284" i="10"/>
  <c r="D18283" i="10"/>
  <c r="C18283" i="10"/>
  <c r="B18283" i="10"/>
  <c r="D18282" i="10"/>
  <c r="C18282" i="10"/>
  <c r="B18282" i="10"/>
  <c r="D18281" i="10"/>
  <c r="C18281" i="10"/>
  <c r="B18281" i="10"/>
  <c r="D18280" i="10"/>
  <c r="C18280" i="10"/>
  <c r="B18280" i="10"/>
  <c r="D18279" i="10"/>
  <c r="C18279" i="10"/>
  <c r="B18279" i="10"/>
  <c r="D18278" i="10"/>
  <c r="C18278" i="10"/>
  <c r="B18278" i="10"/>
  <c r="D18277" i="10"/>
  <c r="C18277" i="10"/>
  <c r="B18277" i="10"/>
  <c r="D18276" i="10"/>
  <c r="C18276" i="10"/>
  <c r="B18276" i="10"/>
  <c r="D18275" i="10"/>
  <c r="C18275" i="10"/>
  <c r="B18275" i="10"/>
  <c r="D18274" i="10"/>
  <c r="C18274" i="10"/>
  <c r="B18274" i="10"/>
  <c r="D18273" i="10"/>
  <c r="C18273" i="10"/>
  <c r="B18273" i="10"/>
  <c r="D18272" i="10"/>
  <c r="C18272" i="10"/>
  <c r="B18272" i="10"/>
  <c r="D18271" i="10"/>
  <c r="C18271" i="10"/>
  <c r="B18271" i="10"/>
  <c r="D18270" i="10"/>
  <c r="C18270" i="10"/>
  <c r="B18270" i="10"/>
  <c r="D18269" i="10"/>
  <c r="C18269" i="10"/>
  <c r="B18269" i="10"/>
  <c r="D18268" i="10"/>
  <c r="C18268" i="10"/>
  <c r="B18268" i="10"/>
  <c r="D18267" i="10"/>
  <c r="C18267" i="10"/>
  <c r="B18267" i="10"/>
  <c r="D18266" i="10"/>
  <c r="C18266" i="10"/>
  <c r="B18266" i="10"/>
  <c r="D18265" i="10"/>
  <c r="C18265" i="10"/>
  <c r="B18265" i="10"/>
  <c r="D18264" i="10"/>
  <c r="C18264" i="10"/>
  <c r="B18264" i="10"/>
  <c r="D18263" i="10"/>
  <c r="C18263" i="10"/>
  <c r="B18263" i="10"/>
  <c r="D18262" i="10"/>
  <c r="C18262" i="10"/>
  <c r="B18262" i="10"/>
  <c r="D18261" i="10"/>
  <c r="C18261" i="10"/>
  <c r="B18261" i="10"/>
  <c r="D18260" i="10"/>
  <c r="C18260" i="10"/>
  <c r="B18260" i="10"/>
  <c r="D18259" i="10"/>
  <c r="C18259" i="10"/>
  <c r="B18259" i="10"/>
  <c r="D18258" i="10"/>
  <c r="C18258" i="10"/>
  <c r="B18258" i="10"/>
  <c r="D18257" i="10"/>
  <c r="C18257" i="10"/>
  <c r="B18257" i="10"/>
  <c r="D18256" i="10"/>
  <c r="C18256" i="10"/>
  <c r="B18256" i="10"/>
  <c r="D18255" i="10"/>
  <c r="C18255" i="10"/>
  <c r="B18255" i="10"/>
  <c r="D18254" i="10"/>
  <c r="C18254" i="10"/>
  <c r="B18254" i="10"/>
  <c r="D18253" i="10"/>
  <c r="C18253" i="10"/>
  <c r="B18253" i="10"/>
  <c r="D18252" i="10"/>
  <c r="C18252" i="10"/>
  <c r="B18252" i="10"/>
  <c r="D18251" i="10"/>
  <c r="C18251" i="10"/>
  <c r="B18251" i="10"/>
  <c r="D18250" i="10"/>
  <c r="C18250" i="10"/>
  <c r="B18250" i="10"/>
  <c r="D18249" i="10"/>
  <c r="C18249" i="10"/>
  <c r="B18249" i="10"/>
  <c r="D18248" i="10"/>
  <c r="C18248" i="10"/>
  <c r="B18248" i="10"/>
  <c r="D18247" i="10"/>
  <c r="C18247" i="10"/>
  <c r="B18247" i="10"/>
  <c r="D18246" i="10"/>
  <c r="C18246" i="10"/>
  <c r="B18246" i="10"/>
  <c r="D18245" i="10"/>
  <c r="C18245" i="10"/>
  <c r="B18245" i="10"/>
  <c r="D18244" i="10"/>
  <c r="C18244" i="10"/>
  <c r="B18244" i="10"/>
  <c r="D18243" i="10"/>
  <c r="C18243" i="10"/>
  <c r="B18243" i="10"/>
  <c r="D18242" i="10"/>
  <c r="C18242" i="10"/>
  <c r="B18242" i="10"/>
  <c r="D18241" i="10"/>
  <c r="C18241" i="10"/>
  <c r="B18241" i="10"/>
  <c r="D18240" i="10"/>
  <c r="C18240" i="10"/>
  <c r="B18240" i="10"/>
  <c r="D18239" i="10"/>
  <c r="C18239" i="10"/>
  <c r="B18239" i="10"/>
  <c r="D18238" i="10"/>
  <c r="C18238" i="10"/>
  <c r="B18238" i="10"/>
  <c r="D18237" i="10"/>
  <c r="C18237" i="10"/>
  <c r="B18237" i="10"/>
  <c r="D18236" i="10"/>
  <c r="C18236" i="10"/>
  <c r="B18236" i="10"/>
  <c r="D18235" i="10"/>
  <c r="C18235" i="10"/>
  <c r="B18235" i="10"/>
  <c r="D18234" i="10"/>
  <c r="C18234" i="10"/>
  <c r="B18234" i="10"/>
  <c r="D18233" i="10"/>
  <c r="C18233" i="10"/>
  <c r="B18233" i="10"/>
  <c r="D18232" i="10"/>
  <c r="C18232" i="10"/>
  <c r="B18232" i="10"/>
  <c r="D18231" i="10"/>
  <c r="C18231" i="10"/>
  <c r="B18231" i="10"/>
  <c r="D18230" i="10"/>
  <c r="C18230" i="10"/>
  <c r="B18230" i="10"/>
  <c r="D18229" i="10"/>
  <c r="C18229" i="10"/>
  <c r="B18229" i="10"/>
  <c r="D18228" i="10"/>
  <c r="C18228" i="10"/>
  <c r="B18228" i="10"/>
  <c r="D18227" i="10"/>
  <c r="C18227" i="10"/>
  <c r="B18227" i="10"/>
  <c r="D18226" i="10"/>
  <c r="C18226" i="10"/>
  <c r="B18226" i="10"/>
  <c r="D18225" i="10"/>
  <c r="C18225" i="10"/>
  <c r="B18225" i="10"/>
  <c r="D18224" i="10"/>
  <c r="C18224" i="10"/>
  <c r="B18224" i="10"/>
  <c r="D18223" i="10"/>
  <c r="C18223" i="10"/>
  <c r="B18223" i="10"/>
  <c r="D18222" i="10"/>
  <c r="C18222" i="10"/>
  <c r="B18222" i="10"/>
  <c r="D18221" i="10"/>
  <c r="C18221" i="10"/>
  <c r="B18221" i="10"/>
  <c r="D18220" i="10"/>
  <c r="C18220" i="10"/>
  <c r="B18220" i="10"/>
  <c r="D18219" i="10"/>
  <c r="C18219" i="10"/>
  <c r="B18219" i="10"/>
  <c r="D18218" i="10"/>
  <c r="C18218" i="10"/>
  <c r="B18218" i="10"/>
  <c r="D18217" i="10"/>
  <c r="C18217" i="10"/>
  <c r="B18217" i="10"/>
  <c r="D18216" i="10"/>
  <c r="C18216" i="10"/>
  <c r="B18216" i="10"/>
  <c r="D18215" i="10"/>
  <c r="C18215" i="10"/>
  <c r="B18215" i="10"/>
  <c r="D18214" i="10"/>
  <c r="C18214" i="10"/>
  <c r="B18214" i="10"/>
  <c r="D18213" i="10"/>
  <c r="C18213" i="10"/>
  <c r="B18213" i="10"/>
  <c r="D18212" i="10"/>
  <c r="C18212" i="10"/>
  <c r="B18212" i="10"/>
  <c r="D18211" i="10"/>
  <c r="C18211" i="10"/>
  <c r="B18211" i="10"/>
  <c r="D18210" i="10"/>
  <c r="C18210" i="10"/>
  <c r="B18210" i="10"/>
  <c r="D18209" i="10"/>
  <c r="C18209" i="10"/>
  <c r="B18209" i="10"/>
  <c r="D18208" i="10"/>
  <c r="C18208" i="10"/>
  <c r="B18208" i="10"/>
  <c r="D18207" i="10"/>
  <c r="C18207" i="10"/>
  <c r="B18207" i="10"/>
  <c r="D18206" i="10"/>
  <c r="C18206" i="10"/>
  <c r="B18206" i="10"/>
  <c r="D18205" i="10"/>
  <c r="C18205" i="10"/>
  <c r="B18205" i="10"/>
  <c r="D18204" i="10"/>
  <c r="C18204" i="10"/>
  <c r="B18204" i="10"/>
  <c r="D18203" i="10"/>
  <c r="C18203" i="10"/>
  <c r="B18203" i="10"/>
  <c r="D18202" i="10"/>
  <c r="C18202" i="10"/>
  <c r="B18202" i="10"/>
  <c r="D18201" i="10"/>
  <c r="C18201" i="10"/>
  <c r="B18201" i="10"/>
  <c r="D18200" i="10"/>
  <c r="C18200" i="10"/>
  <c r="B18200" i="10"/>
  <c r="D18199" i="10"/>
  <c r="C18199" i="10"/>
  <c r="B18199" i="10"/>
  <c r="D18198" i="10"/>
  <c r="C18198" i="10"/>
  <c r="B18198" i="10"/>
  <c r="D18197" i="10"/>
  <c r="C18197" i="10"/>
  <c r="B18197" i="10"/>
  <c r="D18196" i="10"/>
  <c r="C18196" i="10"/>
  <c r="B18196" i="10"/>
  <c r="D18195" i="10"/>
  <c r="C18195" i="10"/>
  <c r="B18195" i="10"/>
  <c r="D18194" i="10"/>
  <c r="C18194" i="10"/>
  <c r="B18194" i="10"/>
  <c r="D18193" i="10"/>
  <c r="C18193" i="10"/>
  <c r="B18193" i="10"/>
  <c r="D18192" i="10"/>
  <c r="C18192" i="10"/>
  <c r="B18192" i="10"/>
  <c r="D18191" i="10"/>
  <c r="C18191" i="10"/>
  <c r="B18191" i="10"/>
  <c r="D18190" i="10"/>
  <c r="C18190" i="10"/>
  <c r="B18190" i="10"/>
  <c r="D18189" i="10"/>
  <c r="C18189" i="10"/>
  <c r="B18189" i="10"/>
  <c r="D18188" i="10"/>
  <c r="C18188" i="10"/>
  <c r="B18188" i="10"/>
  <c r="D18187" i="10"/>
  <c r="C18187" i="10"/>
  <c r="B18187" i="10"/>
  <c r="D18186" i="10"/>
  <c r="C18186" i="10"/>
  <c r="B18186" i="10"/>
  <c r="D18185" i="10"/>
  <c r="C18185" i="10"/>
  <c r="B18185" i="10"/>
  <c r="D18184" i="10"/>
  <c r="C18184" i="10"/>
  <c r="B18184" i="10"/>
  <c r="D18183" i="10"/>
  <c r="C18183" i="10"/>
  <c r="B18183" i="10"/>
  <c r="D18182" i="10"/>
  <c r="C18182" i="10"/>
  <c r="B18182" i="10"/>
  <c r="D18181" i="10"/>
  <c r="C18181" i="10"/>
  <c r="B18181" i="10"/>
  <c r="D18180" i="10"/>
  <c r="C18180" i="10"/>
  <c r="B18180" i="10"/>
  <c r="D18179" i="10"/>
  <c r="C18179" i="10"/>
  <c r="B18179" i="10"/>
  <c r="D18178" i="10"/>
  <c r="C18178" i="10"/>
  <c r="B18178" i="10"/>
  <c r="D18177" i="10"/>
  <c r="C18177" i="10"/>
  <c r="B18177" i="10"/>
  <c r="D18176" i="10"/>
  <c r="C18176" i="10"/>
  <c r="B18176" i="10"/>
  <c r="D18175" i="10"/>
  <c r="C18175" i="10"/>
  <c r="B18175" i="10"/>
  <c r="D18174" i="10"/>
  <c r="C18174" i="10"/>
  <c r="B18174" i="10"/>
  <c r="D18173" i="10"/>
  <c r="C18173" i="10"/>
  <c r="B18173" i="10"/>
  <c r="D18172" i="10"/>
  <c r="C18172" i="10"/>
  <c r="B18172" i="10"/>
  <c r="D18171" i="10"/>
  <c r="C18171" i="10"/>
  <c r="B18171" i="10"/>
  <c r="D18170" i="10"/>
  <c r="C18170" i="10"/>
  <c r="B18170" i="10"/>
  <c r="D18169" i="10"/>
  <c r="C18169" i="10"/>
  <c r="B18169" i="10"/>
  <c r="D18168" i="10"/>
  <c r="C18168" i="10"/>
  <c r="B18168" i="10"/>
  <c r="D18167" i="10"/>
  <c r="C18167" i="10"/>
  <c r="B18167" i="10"/>
  <c r="D18166" i="10"/>
  <c r="C18166" i="10"/>
  <c r="B18166" i="10"/>
  <c r="D18165" i="10"/>
  <c r="C18165" i="10"/>
  <c r="B18165" i="10"/>
  <c r="D18164" i="10"/>
  <c r="C18164" i="10"/>
  <c r="B18164" i="10"/>
  <c r="D18163" i="10"/>
  <c r="C18163" i="10"/>
  <c r="B18163" i="10"/>
  <c r="D18162" i="10"/>
  <c r="C18162" i="10"/>
  <c r="B18162" i="10"/>
  <c r="D18161" i="10"/>
  <c r="C18161" i="10"/>
  <c r="B18161" i="10"/>
  <c r="D18160" i="10"/>
  <c r="C18160" i="10"/>
  <c r="B18160" i="10"/>
  <c r="D18159" i="10"/>
  <c r="C18159" i="10"/>
  <c r="B18159" i="10"/>
  <c r="D18158" i="10"/>
  <c r="C18158" i="10"/>
  <c r="B18158" i="10"/>
  <c r="D18157" i="10"/>
  <c r="C18157" i="10"/>
  <c r="B18157" i="10"/>
  <c r="D18156" i="10"/>
  <c r="C18156" i="10"/>
  <c r="B18156" i="10"/>
  <c r="D18155" i="10"/>
  <c r="C18155" i="10"/>
  <c r="B18155" i="10"/>
  <c r="D18154" i="10"/>
  <c r="C18154" i="10"/>
  <c r="B18154" i="10"/>
  <c r="D18153" i="10"/>
  <c r="C18153" i="10"/>
  <c r="B18153" i="10"/>
  <c r="D18152" i="10"/>
  <c r="C18152" i="10"/>
  <c r="B18152" i="10"/>
  <c r="D18151" i="10"/>
  <c r="C18151" i="10"/>
  <c r="B18151" i="10"/>
  <c r="D18150" i="10"/>
  <c r="C18150" i="10"/>
  <c r="B18150" i="10"/>
  <c r="D18149" i="10"/>
  <c r="C18149" i="10"/>
  <c r="B18149" i="10"/>
  <c r="D18148" i="10"/>
  <c r="C18148" i="10"/>
  <c r="B18148" i="10"/>
  <c r="D18147" i="10"/>
  <c r="C18147" i="10"/>
  <c r="B18147" i="10"/>
  <c r="D18146" i="10"/>
  <c r="C18146" i="10"/>
  <c r="B18146" i="10"/>
  <c r="D18145" i="10"/>
  <c r="C18145" i="10"/>
  <c r="B18145" i="10"/>
  <c r="D18144" i="10"/>
  <c r="C18144" i="10"/>
  <c r="B18144" i="10"/>
  <c r="D18143" i="10"/>
  <c r="C18143" i="10"/>
  <c r="B18143" i="10"/>
  <c r="D18142" i="10"/>
  <c r="C18142" i="10"/>
  <c r="B18142" i="10"/>
  <c r="D18141" i="10"/>
  <c r="C18141" i="10"/>
  <c r="B18141" i="10"/>
  <c r="D18140" i="10"/>
  <c r="C18140" i="10"/>
  <c r="B18140" i="10"/>
  <c r="D18139" i="10"/>
  <c r="C18139" i="10"/>
  <c r="B18139" i="10"/>
  <c r="D18138" i="10"/>
  <c r="C18138" i="10"/>
  <c r="B18138" i="10"/>
  <c r="D18137" i="10"/>
  <c r="C18137" i="10"/>
  <c r="B18137" i="10"/>
  <c r="D18136" i="10"/>
  <c r="C18136" i="10"/>
  <c r="B18136" i="10"/>
  <c r="D18135" i="10"/>
  <c r="C18135" i="10"/>
  <c r="B18135" i="10"/>
  <c r="D18134" i="10"/>
  <c r="C18134" i="10"/>
  <c r="B18134" i="10"/>
  <c r="D18133" i="10"/>
  <c r="C18133" i="10"/>
  <c r="B18133" i="10"/>
  <c r="D18132" i="10"/>
  <c r="C18132" i="10"/>
  <c r="B18132" i="10"/>
  <c r="D18131" i="10"/>
  <c r="C18131" i="10"/>
  <c r="B18131" i="10"/>
  <c r="D18130" i="10"/>
  <c r="C18130" i="10"/>
  <c r="B18130" i="10"/>
  <c r="D18129" i="10"/>
  <c r="C18129" i="10"/>
  <c r="B18129" i="10"/>
  <c r="D18128" i="10"/>
  <c r="C18128" i="10"/>
  <c r="B18128" i="10"/>
  <c r="D18127" i="10"/>
  <c r="C18127" i="10"/>
  <c r="B18127" i="10"/>
  <c r="D18126" i="10"/>
  <c r="C18126" i="10"/>
  <c r="B18126" i="10"/>
  <c r="D18125" i="10"/>
  <c r="C18125" i="10"/>
  <c r="B18125" i="10"/>
  <c r="D18124" i="10"/>
  <c r="C18124" i="10"/>
  <c r="B18124" i="10"/>
  <c r="D18123" i="10"/>
  <c r="C18123" i="10"/>
  <c r="B18123" i="10"/>
  <c r="D18122" i="10"/>
  <c r="C18122" i="10"/>
  <c r="B18122" i="10"/>
  <c r="D18121" i="10"/>
  <c r="C18121" i="10"/>
  <c r="B18121" i="10"/>
  <c r="D18120" i="10"/>
  <c r="C18120" i="10"/>
  <c r="B18120" i="10"/>
  <c r="D18119" i="10"/>
  <c r="C18119" i="10"/>
  <c r="B18119" i="10"/>
  <c r="D18118" i="10"/>
  <c r="C18118" i="10"/>
  <c r="B18118" i="10"/>
  <c r="D18117" i="10"/>
  <c r="C18117" i="10"/>
  <c r="B18117" i="10"/>
  <c r="D18116" i="10"/>
  <c r="C18116" i="10"/>
  <c r="B18116" i="10"/>
  <c r="D18115" i="10"/>
  <c r="C18115" i="10"/>
  <c r="B18115" i="10"/>
  <c r="D18114" i="10"/>
  <c r="C18114" i="10"/>
  <c r="B18114" i="10"/>
  <c r="D18113" i="10"/>
  <c r="C18113" i="10"/>
  <c r="B18113" i="10"/>
  <c r="D18112" i="10"/>
  <c r="C18112" i="10"/>
  <c r="B18112" i="10"/>
  <c r="D18111" i="10"/>
  <c r="C18111" i="10"/>
  <c r="B18111" i="10"/>
  <c r="D18110" i="10"/>
  <c r="C18110" i="10"/>
  <c r="B18110" i="10"/>
  <c r="D18109" i="10"/>
  <c r="C18109" i="10"/>
  <c r="B18109" i="10"/>
  <c r="D18108" i="10"/>
  <c r="C18108" i="10"/>
  <c r="B18108" i="10"/>
  <c r="D18107" i="10"/>
  <c r="C18107" i="10"/>
  <c r="B18107" i="10"/>
  <c r="D18106" i="10"/>
  <c r="C18106" i="10"/>
  <c r="B18106" i="10"/>
  <c r="D18105" i="10"/>
  <c r="C18105" i="10"/>
  <c r="B18105" i="10"/>
  <c r="D18104" i="10"/>
  <c r="C18104" i="10"/>
  <c r="B18104" i="10"/>
  <c r="D18103" i="10"/>
  <c r="C18103" i="10"/>
  <c r="B18103" i="10"/>
  <c r="D18102" i="10"/>
  <c r="C18102" i="10"/>
  <c r="B18102" i="10"/>
  <c r="D18101" i="10"/>
  <c r="C18101" i="10"/>
  <c r="B18101" i="10"/>
  <c r="D18100" i="10"/>
  <c r="C18100" i="10"/>
  <c r="B18100" i="10"/>
  <c r="D18099" i="10"/>
  <c r="C18099" i="10"/>
  <c r="B18099" i="10"/>
  <c r="D18098" i="10"/>
  <c r="C18098" i="10"/>
  <c r="B18098" i="10"/>
  <c r="D18097" i="10"/>
  <c r="C18097" i="10"/>
  <c r="B18097" i="10"/>
  <c r="D18096" i="10"/>
  <c r="C18096" i="10"/>
  <c r="B18096" i="10"/>
  <c r="D18095" i="10"/>
  <c r="C18095" i="10"/>
  <c r="B18095" i="10"/>
  <c r="D18094" i="10"/>
  <c r="C18094" i="10"/>
  <c r="B18094" i="10"/>
  <c r="D18093" i="10"/>
  <c r="C18093" i="10"/>
  <c r="B18093" i="10"/>
  <c r="D18092" i="10"/>
  <c r="C18092" i="10"/>
  <c r="B18092" i="10"/>
  <c r="D18091" i="10"/>
  <c r="C18091" i="10"/>
  <c r="B18091" i="10"/>
  <c r="D18090" i="10"/>
  <c r="C18090" i="10"/>
  <c r="B18090" i="10"/>
  <c r="D18089" i="10"/>
  <c r="C18089" i="10"/>
  <c r="B18089" i="10"/>
  <c r="D18088" i="10"/>
  <c r="C18088" i="10"/>
  <c r="B18088" i="10"/>
  <c r="D18087" i="10"/>
  <c r="C18087" i="10"/>
  <c r="B18087" i="10"/>
  <c r="D18086" i="10"/>
  <c r="C18086" i="10"/>
  <c r="B18086" i="10"/>
  <c r="D18085" i="10"/>
  <c r="C18085" i="10"/>
  <c r="B18085" i="10"/>
  <c r="D18084" i="10"/>
  <c r="C18084" i="10"/>
  <c r="B18084" i="10"/>
  <c r="D18083" i="10"/>
  <c r="C18083" i="10"/>
  <c r="B18083" i="10"/>
  <c r="D18082" i="10"/>
  <c r="C18082" i="10"/>
  <c r="B18082" i="10"/>
  <c r="D18081" i="10"/>
  <c r="C18081" i="10"/>
  <c r="B18081" i="10"/>
  <c r="D18080" i="10"/>
  <c r="C18080" i="10"/>
  <c r="B18080" i="10"/>
  <c r="D18079" i="10"/>
  <c r="C18079" i="10"/>
  <c r="B18079" i="10"/>
  <c r="D18078" i="10"/>
  <c r="C18078" i="10"/>
  <c r="B18078" i="10"/>
  <c r="D18077" i="10"/>
  <c r="C18077" i="10"/>
  <c r="B18077" i="10"/>
  <c r="D18076" i="10"/>
  <c r="C18076" i="10"/>
  <c r="B18076" i="10"/>
  <c r="D18075" i="10"/>
  <c r="C18075" i="10"/>
  <c r="B18075" i="10"/>
  <c r="D18074" i="10"/>
  <c r="C18074" i="10"/>
  <c r="B18074" i="10"/>
  <c r="D18073" i="10"/>
  <c r="C18073" i="10"/>
  <c r="B18073" i="10"/>
  <c r="D18072" i="10"/>
  <c r="C18072" i="10"/>
  <c r="B18072" i="10"/>
  <c r="D18071" i="10"/>
  <c r="C18071" i="10"/>
  <c r="B18071" i="10"/>
  <c r="D18070" i="10"/>
  <c r="C18070" i="10"/>
  <c r="B18070" i="10"/>
  <c r="D18069" i="10"/>
  <c r="C18069" i="10"/>
  <c r="B18069" i="10"/>
  <c r="D18068" i="10"/>
  <c r="C18068" i="10"/>
  <c r="B18068" i="10"/>
  <c r="D18067" i="10"/>
  <c r="C18067" i="10"/>
  <c r="B18067" i="10"/>
  <c r="D18066" i="10"/>
  <c r="C18066" i="10"/>
  <c r="B18066" i="10"/>
  <c r="D18065" i="10"/>
  <c r="C18065" i="10"/>
  <c r="B18065" i="10"/>
  <c r="D18064" i="10"/>
  <c r="C18064" i="10"/>
  <c r="B18064" i="10"/>
  <c r="D18063" i="10"/>
  <c r="C18063" i="10"/>
  <c r="B18063" i="10"/>
  <c r="D18062" i="10"/>
  <c r="C18062" i="10"/>
  <c r="B18062" i="10"/>
  <c r="D18061" i="10"/>
  <c r="C18061" i="10"/>
  <c r="B18061" i="10"/>
  <c r="D18060" i="10"/>
  <c r="C18060" i="10"/>
  <c r="B18060" i="10"/>
  <c r="D18059" i="10"/>
  <c r="C18059" i="10"/>
  <c r="B18059" i="10"/>
  <c r="D18058" i="10"/>
  <c r="C18058" i="10"/>
  <c r="B18058" i="10"/>
  <c r="D18057" i="10"/>
  <c r="C18057" i="10"/>
  <c r="B18057" i="10"/>
  <c r="D18056" i="10"/>
  <c r="C18056" i="10"/>
  <c r="B18056" i="10"/>
  <c r="D18055" i="10"/>
  <c r="C18055" i="10"/>
  <c r="B18055" i="10"/>
  <c r="D18054" i="10"/>
  <c r="C18054" i="10"/>
  <c r="B18054" i="10"/>
  <c r="D18053" i="10"/>
  <c r="C18053" i="10"/>
  <c r="B18053" i="10"/>
  <c r="D18052" i="10"/>
  <c r="C18052" i="10"/>
  <c r="B18052" i="10"/>
  <c r="D18051" i="10"/>
  <c r="C18051" i="10"/>
  <c r="B18051" i="10"/>
  <c r="D18050" i="10"/>
  <c r="C18050" i="10"/>
  <c r="B18050" i="10"/>
  <c r="D18049" i="10"/>
  <c r="C18049" i="10"/>
  <c r="B18049" i="10"/>
  <c r="D18048" i="10"/>
  <c r="C18048" i="10"/>
  <c r="B18048" i="10"/>
  <c r="D18047" i="10"/>
  <c r="C18047" i="10"/>
  <c r="B18047" i="10"/>
  <c r="D18046" i="10"/>
  <c r="C18046" i="10"/>
  <c r="B18046" i="10"/>
  <c r="D18045" i="10"/>
  <c r="C18045" i="10"/>
  <c r="B18045" i="10"/>
  <c r="D18044" i="10"/>
  <c r="C18044" i="10"/>
  <c r="B18044" i="10"/>
  <c r="D18043" i="10"/>
  <c r="C18043" i="10"/>
  <c r="B18043" i="10"/>
  <c r="D18042" i="10"/>
  <c r="C18042" i="10"/>
  <c r="B18042" i="10"/>
  <c r="D18041" i="10"/>
  <c r="C18041" i="10"/>
  <c r="B18041" i="10"/>
  <c r="D18040" i="10"/>
  <c r="C18040" i="10"/>
  <c r="B18040" i="10"/>
  <c r="D18039" i="10"/>
  <c r="C18039" i="10"/>
  <c r="B18039" i="10"/>
  <c r="D18038" i="10"/>
  <c r="C18038" i="10"/>
  <c r="B18038" i="10"/>
  <c r="D18037" i="10"/>
  <c r="C18037" i="10"/>
  <c r="B18037" i="10"/>
  <c r="D18036" i="10"/>
  <c r="C18036" i="10"/>
  <c r="B18036" i="10"/>
  <c r="D18035" i="10"/>
  <c r="C18035" i="10"/>
  <c r="B18035" i="10"/>
  <c r="D18034" i="10"/>
  <c r="C18034" i="10"/>
  <c r="B18034" i="10"/>
  <c r="D18033" i="10"/>
  <c r="C18033" i="10"/>
  <c r="B18033" i="10"/>
  <c r="D18032" i="10"/>
  <c r="C18032" i="10"/>
  <c r="B18032" i="10"/>
  <c r="D18031" i="10"/>
  <c r="C18031" i="10"/>
  <c r="B18031" i="10"/>
  <c r="D18030" i="10"/>
  <c r="C18030" i="10"/>
  <c r="B18030" i="10"/>
  <c r="D18029" i="10"/>
  <c r="C18029" i="10"/>
  <c r="B18029" i="10"/>
  <c r="D18028" i="10"/>
  <c r="C18028" i="10"/>
  <c r="B18028" i="10"/>
  <c r="D18027" i="10"/>
  <c r="C18027" i="10"/>
  <c r="B18027" i="10"/>
  <c r="D18026" i="10"/>
  <c r="C18026" i="10"/>
  <c r="B18026" i="10"/>
  <c r="D18025" i="10"/>
  <c r="C18025" i="10"/>
  <c r="B18025" i="10"/>
  <c r="D18024" i="10"/>
  <c r="C18024" i="10"/>
  <c r="B18024" i="10"/>
  <c r="D18023" i="10"/>
  <c r="C18023" i="10"/>
  <c r="B18023" i="10"/>
  <c r="D18022" i="10"/>
  <c r="C18022" i="10"/>
  <c r="B18022" i="10"/>
  <c r="D18021" i="10"/>
  <c r="C18021" i="10"/>
  <c r="B18021" i="10"/>
  <c r="D18020" i="10"/>
  <c r="C18020" i="10"/>
  <c r="B18020" i="10"/>
  <c r="D18019" i="10"/>
  <c r="C18019" i="10"/>
  <c r="B18019" i="10"/>
  <c r="D18018" i="10"/>
  <c r="C18018" i="10"/>
  <c r="B18018" i="10"/>
  <c r="D18017" i="10"/>
  <c r="C18017" i="10"/>
  <c r="B18017" i="10"/>
  <c r="D18016" i="10"/>
  <c r="C18016" i="10"/>
  <c r="B18016" i="10"/>
  <c r="D18015" i="10"/>
  <c r="C18015" i="10"/>
  <c r="B18015" i="10"/>
  <c r="D18014" i="10"/>
  <c r="C18014" i="10"/>
  <c r="B18014" i="10"/>
  <c r="D18013" i="10"/>
  <c r="C18013" i="10"/>
  <c r="B18013" i="10"/>
  <c r="D18012" i="10"/>
  <c r="C18012" i="10"/>
  <c r="B18012" i="10"/>
  <c r="D18011" i="10"/>
  <c r="C18011" i="10"/>
  <c r="B18011" i="10"/>
  <c r="D18010" i="10"/>
  <c r="C18010" i="10"/>
  <c r="B18010" i="10"/>
  <c r="D18009" i="10"/>
  <c r="C18009" i="10"/>
  <c r="B18009" i="10"/>
  <c r="D18008" i="10"/>
  <c r="C18008" i="10"/>
  <c r="B18008" i="10"/>
  <c r="D18007" i="10"/>
  <c r="C18007" i="10"/>
  <c r="B18007" i="10"/>
  <c r="D18006" i="10"/>
  <c r="C18006" i="10"/>
  <c r="B18006" i="10"/>
  <c r="D18005" i="10"/>
  <c r="C18005" i="10"/>
  <c r="B18005" i="10"/>
  <c r="D18004" i="10"/>
  <c r="C18004" i="10"/>
  <c r="B18004" i="10"/>
  <c r="D18003" i="10"/>
  <c r="C18003" i="10"/>
  <c r="B18003" i="10"/>
  <c r="D18002" i="10"/>
  <c r="C18002" i="10"/>
  <c r="B18002" i="10"/>
  <c r="D18001" i="10"/>
  <c r="C18001" i="10"/>
  <c r="B18001" i="10"/>
  <c r="D18000" i="10"/>
  <c r="C18000" i="10"/>
  <c r="B18000" i="10"/>
  <c r="D17999" i="10"/>
  <c r="C17999" i="10"/>
  <c r="B17999" i="10"/>
  <c r="D17998" i="10"/>
  <c r="C17998" i="10"/>
  <c r="B17998" i="10"/>
  <c r="D17997" i="10"/>
  <c r="C17997" i="10"/>
  <c r="B17997" i="10"/>
  <c r="D17996" i="10"/>
  <c r="C17996" i="10"/>
  <c r="B17996" i="10"/>
  <c r="D17995" i="10"/>
  <c r="C17995" i="10"/>
  <c r="B17995" i="10"/>
  <c r="D17994" i="10"/>
  <c r="C17994" i="10"/>
  <c r="B17994" i="10"/>
  <c r="D17993" i="10"/>
  <c r="C17993" i="10"/>
  <c r="B17993" i="10"/>
  <c r="D17992" i="10"/>
  <c r="C17992" i="10"/>
  <c r="B17992" i="10"/>
  <c r="D17991" i="10"/>
  <c r="C17991" i="10"/>
  <c r="B17991" i="10"/>
  <c r="D17990" i="10"/>
  <c r="C17990" i="10"/>
  <c r="B17990" i="10"/>
  <c r="D17989" i="10"/>
  <c r="C17989" i="10"/>
  <c r="B17989" i="10"/>
  <c r="D17988" i="10"/>
  <c r="C17988" i="10"/>
  <c r="B17988" i="10"/>
  <c r="D17987" i="10"/>
  <c r="C17987" i="10"/>
  <c r="B17987" i="10"/>
  <c r="D17986" i="10"/>
  <c r="C17986" i="10"/>
  <c r="B17986" i="10"/>
  <c r="D17985" i="10"/>
  <c r="C17985" i="10"/>
  <c r="B17985" i="10"/>
  <c r="D17984" i="10"/>
  <c r="C17984" i="10"/>
  <c r="B17984" i="10"/>
  <c r="D17983" i="10"/>
  <c r="C17983" i="10"/>
  <c r="B17983" i="10"/>
  <c r="D17982" i="10"/>
  <c r="C17982" i="10"/>
  <c r="B17982" i="10"/>
  <c r="D17981" i="10"/>
  <c r="C17981" i="10"/>
  <c r="B17981" i="10"/>
  <c r="D17980" i="10"/>
  <c r="C17980" i="10"/>
  <c r="B17980" i="10"/>
  <c r="D17979" i="10"/>
  <c r="C17979" i="10"/>
  <c r="B17979" i="10"/>
  <c r="D17978" i="10"/>
  <c r="C17978" i="10"/>
  <c r="B17978" i="10"/>
  <c r="D17977" i="10"/>
  <c r="C17977" i="10"/>
  <c r="B17977" i="10"/>
  <c r="D17976" i="10"/>
  <c r="C17976" i="10"/>
  <c r="B17976" i="10"/>
  <c r="D17975" i="10"/>
  <c r="C17975" i="10"/>
  <c r="B17975" i="10"/>
  <c r="D17974" i="10"/>
  <c r="C17974" i="10"/>
  <c r="B17974" i="10"/>
  <c r="D17973" i="10"/>
  <c r="C17973" i="10"/>
  <c r="B17973" i="10"/>
  <c r="D17972" i="10"/>
  <c r="C17972" i="10"/>
  <c r="B17972" i="10"/>
  <c r="D17971" i="10"/>
  <c r="C17971" i="10"/>
  <c r="B17971" i="10"/>
  <c r="D17970" i="10"/>
  <c r="C17970" i="10"/>
  <c r="B17970" i="10"/>
  <c r="D17969" i="10"/>
  <c r="C17969" i="10"/>
  <c r="B17969" i="10"/>
  <c r="D17968" i="10"/>
  <c r="C17968" i="10"/>
  <c r="B17968" i="10"/>
  <c r="D17967" i="10"/>
  <c r="C17967" i="10"/>
  <c r="B17967" i="10"/>
  <c r="D17966" i="10"/>
  <c r="C17966" i="10"/>
  <c r="B17966" i="10"/>
  <c r="D17965" i="10"/>
  <c r="C17965" i="10"/>
  <c r="B17965" i="10"/>
  <c r="D17964" i="10"/>
  <c r="C17964" i="10"/>
  <c r="B17964" i="10"/>
  <c r="D17963" i="10"/>
  <c r="C17963" i="10"/>
  <c r="B17963" i="10"/>
  <c r="D17962" i="10"/>
  <c r="C17962" i="10"/>
  <c r="B17962" i="10"/>
  <c r="D17961" i="10"/>
  <c r="C17961" i="10"/>
  <c r="B17961" i="10"/>
  <c r="D17960" i="10"/>
  <c r="C17960" i="10"/>
  <c r="B17960" i="10"/>
  <c r="D17959" i="10"/>
  <c r="C17959" i="10"/>
  <c r="B17959" i="10"/>
  <c r="D17958" i="10"/>
  <c r="C17958" i="10"/>
  <c r="B17958" i="10"/>
  <c r="D17957" i="10"/>
  <c r="C17957" i="10"/>
  <c r="B17957" i="10"/>
  <c r="D17956" i="10"/>
  <c r="C17956" i="10"/>
  <c r="B17956" i="10"/>
  <c r="D17955" i="10"/>
  <c r="C17955" i="10"/>
  <c r="B17955" i="10"/>
  <c r="D17954" i="10"/>
  <c r="C17954" i="10"/>
  <c r="B17954" i="10"/>
  <c r="D17953" i="10"/>
  <c r="C17953" i="10"/>
  <c r="B17953" i="10"/>
  <c r="D17952" i="10"/>
  <c r="C17952" i="10"/>
  <c r="B17952" i="10"/>
  <c r="D17951" i="10"/>
  <c r="C17951" i="10"/>
  <c r="B17951" i="10"/>
  <c r="D17950" i="10"/>
  <c r="C17950" i="10"/>
  <c r="B17950" i="10"/>
  <c r="D17949" i="10"/>
  <c r="C17949" i="10"/>
  <c r="B17949" i="10"/>
  <c r="D17948" i="10"/>
  <c r="C17948" i="10"/>
  <c r="B17948" i="10"/>
  <c r="D17947" i="10"/>
  <c r="C17947" i="10"/>
  <c r="B17947" i="10"/>
  <c r="D17946" i="10"/>
  <c r="C17946" i="10"/>
  <c r="B17946" i="10"/>
  <c r="D17945" i="10"/>
  <c r="C17945" i="10"/>
  <c r="B17945" i="10"/>
  <c r="D17944" i="10"/>
  <c r="C17944" i="10"/>
  <c r="B17944" i="10"/>
  <c r="D17943" i="10"/>
  <c r="C17943" i="10"/>
  <c r="B17943" i="10"/>
  <c r="D17942" i="10"/>
  <c r="C17942" i="10"/>
  <c r="B17942" i="10"/>
  <c r="D17941" i="10"/>
  <c r="C17941" i="10"/>
  <c r="B17941" i="10"/>
  <c r="D17940" i="10"/>
  <c r="C17940" i="10"/>
  <c r="B17940" i="10"/>
  <c r="D17939" i="10"/>
  <c r="C17939" i="10"/>
  <c r="B17939" i="10"/>
  <c r="D17938" i="10"/>
  <c r="C17938" i="10"/>
  <c r="B17938" i="10"/>
  <c r="D17937" i="10"/>
  <c r="C17937" i="10"/>
  <c r="B17937" i="10"/>
  <c r="D17936" i="10"/>
  <c r="C17936" i="10"/>
  <c r="B17936" i="10"/>
  <c r="D17935" i="10"/>
  <c r="C17935" i="10"/>
  <c r="B17935" i="10"/>
  <c r="D17934" i="10"/>
  <c r="C17934" i="10"/>
  <c r="B17934" i="10"/>
  <c r="D17933" i="10"/>
  <c r="C17933" i="10"/>
  <c r="B17933" i="10"/>
  <c r="D17932" i="10"/>
  <c r="C17932" i="10"/>
  <c r="B17932" i="10"/>
  <c r="D17931" i="10"/>
  <c r="C17931" i="10"/>
  <c r="B17931" i="10"/>
  <c r="D17930" i="10"/>
  <c r="C17930" i="10"/>
  <c r="B17930" i="10"/>
  <c r="D17929" i="10"/>
  <c r="C17929" i="10"/>
  <c r="B17929" i="10"/>
  <c r="D17928" i="10"/>
  <c r="C17928" i="10"/>
  <c r="B17928" i="10"/>
  <c r="D17927" i="10"/>
  <c r="C17927" i="10"/>
  <c r="B17927" i="10"/>
  <c r="D17926" i="10"/>
  <c r="C17926" i="10"/>
  <c r="B17926" i="10"/>
  <c r="D17925" i="10"/>
  <c r="C17925" i="10"/>
  <c r="B17925" i="10"/>
  <c r="D17924" i="10"/>
  <c r="C17924" i="10"/>
  <c r="B17924" i="10"/>
  <c r="D17923" i="10"/>
  <c r="C17923" i="10"/>
  <c r="B17923" i="10"/>
  <c r="D17922" i="10"/>
  <c r="C17922" i="10"/>
  <c r="B17922" i="10"/>
  <c r="D17921" i="10"/>
  <c r="C17921" i="10"/>
  <c r="B17921" i="10"/>
  <c r="D17920" i="10"/>
  <c r="C17920" i="10"/>
  <c r="B17920" i="10"/>
  <c r="D17919" i="10"/>
  <c r="C17919" i="10"/>
  <c r="B17919" i="10"/>
  <c r="D17918" i="10"/>
  <c r="C17918" i="10"/>
  <c r="B17918" i="10"/>
  <c r="D17917" i="10"/>
  <c r="C17917" i="10"/>
  <c r="B17917" i="10"/>
  <c r="D17916" i="10"/>
  <c r="C17916" i="10"/>
  <c r="B17916" i="10"/>
  <c r="D17915" i="10"/>
  <c r="C17915" i="10"/>
  <c r="B17915" i="10"/>
  <c r="D17914" i="10"/>
  <c r="C17914" i="10"/>
  <c r="B17914" i="10"/>
  <c r="D17913" i="10"/>
  <c r="C17913" i="10"/>
  <c r="B17913" i="10"/>
  <c r="D17912" i="10"/>
  <c r="C17912" i="10"/>
  <c r="B17912" i="10"/>
  <c r="D17911" i="10"/>
  <c r="C17911" i="10"/>
  <c r="B17911" i="10"/>
  <c r="D17910" i="10"/>
  <c r="C17910" i="10"/>
  <c r="B17910" i="10"/>
  <c r="D17909" i="10"/>
  <c r="C17909" i="10"/>
  <c r="B17909" i="10"/>
  <c r="D17908" i="10"/>
  <c r="C17908" i="10"/>
  <c r="B17908" i="10"/>
  <c r="D17907" i="10"/>
  <c r="C17907" i="10"/>
  <c r="B17907" i="10"/>
  <c r="D17906" i="10"/>
  <c r="C17906" i="10"/>
  <c r="B17906" i="10"/>
  <c r="D17905" i="10"/>
  <c r="C17905" i="10"/>
  <c r="B17905" i="10"/>
  <c r="D17904" i="10"/>
  <c r="C17904" i="10"/>
  <c r="B17904" i="10"/>
  <c r="D17903" i="10"/>
  <c r="C17903" i="10"/>
  <c r="B17903" i="10"/>
  <c r="D17902" i="10"/>
  <c r="C17902" i="10"/>
  <c r="B17902" i="10"/>
  <c r="D17901" i="10"/>
  <c r="C17901" i="10"/>
  <c r="B17901" i="10"/>
  <c r="D17900" i="10"/>
  <c r="C17900" i="10"/>
  <c r="B17900" i="10"/>
  <c r="D17899" i="10"/>
  <c r="C17899" i="10"/>
  <c r="B17899" i="10"/>
  <c r="D17898" i="10"/>
  <c r="C17898" i="10"/>
  <c r="B17898" i="10"/>
  <c r="D17897" i="10"/>
  <c r="C17897" i="10"/>
  <c r="B17897" i="10"/>
  <c r="D17896" i="10"/>
  <c r="C17896" i="10"/>
  <c r="B17896" i="10"/>
  <c r="D17895" i="10"/>
  <c r="C17895" i="10"/>
  <c r="B17895" i="10"/>
  <c r="D17894" i="10"/>
  <c r="C17894" i="10"/>
  <c r="B17894" i="10"/>
  <c r="D17893" i="10"/>
  <c r="C17893" i="10"/>
  <c r="B17893" i="10"/>
  <c r="D17892" i="10"/>
  <c r="C17892" i="10"/>
  <c r="B17892" i="10"/>
  <c r="D17891" i="10"/>
  <c r="C17891" i="10"/>
  <c r="B17891" i="10"/>
  <c r="D17890" i="10"/>
  <c r="C17890" i="10"/>
  <c r="B17890" i="10"/>
  <c r="D17889" i="10"/>
  <c r="C17889" i="10"/>
  <c r="B17889" i="10"/>
  <c r="D17888" i="10"/>
  <c r="C17888" i="10"/>
  <c r="B17888" i="10"/>
  <c r="D17887" i="10"/>
  <c r="C17887" i="10"/>
  <c r="B17887" i="10"/>
  <c r="D17886" i="10"/>
  <c r="C17886" i="10"/>
  <c r="B17886" i="10"/>
  <c r="D17885" i="10"/>
  <c r="C17885" i="10"/>
  <c r="B17885" i="10"/>
  <c r="D17884" i="10"/>
  <c r="C17884" i="10"/>
  <c r="B17884" i="10"/>
  <c r="D17883" i="10"/>
  <c r="C17883" i="10"/>
  <c r="B17883" i="10"/>
  <c r="D17882" i="10"/>
  <c r="C17882" i="10"/>
  <c r="B17882" i="10"/>
  <c r="D17881" i="10"/>
  <c r="C17881" i="10"/>
  <c r="B17881" i="10"/>
  <c r="D17880" i="10"/>
  <c r="C17880" i="10"/>
  <c r="B17880" i="10"/>
  <c r="D17879" i="10"/>
  <c r="C17879" i="10"/>
  <c r="B17879" i="10"/>
  <c r="D17878" i="10"/>
  <c r="C17878" i="10"/>
  <c r="B17878" i="10"/>
  <c r="D17877" i="10"/>
  <c r="C17877" i="10"/>
  <c r="B17877" i="10"/>
  <c r="D17876" i="10"/>
  <c r="C17876" i="10"/>
  <c r="B17876" i="10"/>
  <c r="D17875" i="10"/>
  <c r="C17875" i="10"/>
  <c r="B17875" i="10"/>
  <c r="D17874" i="10"/>
  <c r="C17874" i="10"/>
  <c r="B17874" i="10"/>
  <c r="D17873" i="10"/>
  <c r="C17873" i="10"/>
  <c r="B17873" i="10"/>
  <c r="D17872" i="10"/>
  <c r="C17872" i="10"/>
  <c r="B17872" i="10"/>
  <c r="D17871" i="10"/>
  <c r="C17871" i="10"/>
  <c r="B17871" i="10"/>
  <c r="D17870" i="10"/>
  <c r="C17870" i="10"/>
  <c r="B17870" i="10"/>
  <c r="D17869" i="10"/>
  <c r="C17869" i="10"/>
  <c r="B17869" i="10"/>
  <c r="D17868" i="10"/>
  <c r="C17868" i="10"/>
  <c r="B17868" i="10"/>
  <c r="D17867" i="10"/>
  <c r="C17867" i="10"/>
  <c r="B17867" i="10"/>
  <c r="D17866" i="10"/>
  <c r="C17866" i="10"/>
  <c r="B17866" i="10"/>
  <c r="D17865" i="10"/>
  <c r="C17865" i="10"/>
  <c r="B17865" i="10"/>
  <c r="D17864" i="10"/>
  <c r="C17864" i="10"/>
  <c r="B17864" i="10"/>
  <c r="D17863" i="10"/>
  <c r="C17863" i="10"/>
  <c r="B17863" i="10"/>
  <c r="D17862" i="10"/>
  <c r="C17862" i="10"/>
  <c r="B17862" i="10"/>
  <c r="D17861" i="10"/>
  <c r="C17861" i="10"/>
  <c r="B17861" i="10"/>
  <c r="D17860" i="10"/>
  <c r="C17860" i="10"/>
  <c r="B17860" i="10"/>
  <c r="D17859" i="10"/>
  <c r="C17859" i="10"/>
  <c r="B17859" i="10"/>
  <c r="D17858" i="10"/>
  <c r="C17858" i="10"/>
  <c r="B17858" i="10"/>
  <c r="D17857" i="10"/>
  <c r="C17857" i="10"/>
  <c r="B17857" i="10"/>
  <c r="D17856" i="10"/>
  <c r="C17856" i="10"/>
  <c r="B17856" i="10"/>
  <c r="D17855" i="10"/>
  <c r="C17855" i="10"/>
  <c r="B17855" i="10"/>
  <c r="D17854" i="10"/>
  <c r="C17854" i="10"/>
  <c r="B17854" i="10"/>
  <c r="D17853" i="10"/>
  <c r="C17853" i="10"/>
  <c r="B17853" i="10"/>
  <c r="D17852" i="10"/>
  <c r="C17852" i="10"/>
  <c r="B17852" i="10"/>
  <c r="D17851" i="10"/>
  <c r="C17851" i="10"/>
  <c r="B17851" i="10"/>
  <c r="D17850" i="10"/>
  <c r="C17850" i="10"/>
  <c r="B17850" i="10"/>
  <c r="D17849" i="10"/>
  <c r="C17849" i="10"/>
  <c r="B17849" i="10"/>
  <c r="D17848" i="10"/>
  <c r="C17848" i="10"/>
  <c r="B17848" i="10"/>
  <c r="D17847" i="10"/>
  <c r="C17847" i="10"/>
  <c r="B17847" i="10"/>
  <c r="D17846" i="10"/>
  <c r="C17846" i="10"/>
  <c r="B17846" i="10"/>
  <c r="D17845" i="10"/>
  <c r="C17845" i="10"/>
  <c r="B17845" i="10"/>
  <c r="D17844" i="10"/>
  <c r="C17844" i="10"/>
  <c r="B17844" i="10"/>
  <c r="D17843" i="10"/>
  <c r="C17843" i="10"/>
  <c r="B17843" i="10"/>
  <c r="D17842" i="10"/>
  <c r="C17842" i="10"/>
  <c r="B17842" i="10"/>
  <c r="D17841" i="10"/>
  <c r="C17841" i="10"/>
  <c r="B17841" i="10"/>
  <c r="D17840" i="10"/>
  <c r="C17840" i="10"/>
  <c r="B17840" i="10"/>
  <c r="D17839" i="10"/>
  <c r="C17839" i="10"/>
  <c r="B17839" i="10"/>
  <c r="D17838" i="10"/>
  <c r="C17838" i="10"/>
  <c r="B17838" i="10"/>
  <c r="D17837" i="10"/>
  <c r="C17837" i="10"/>
  <c r="B17837" i="10"/>
  <c r="D17836" i="10"/>
  <c r="C17836" i="10"/>
  <c r="B17836" i="10"/>
  <c r="D17835" i="10"/>
  <c r="C17835" i="10"/>
  <c r="B17835" i="10"/>
  <c r="D17834" i="10"/>
  <c r="C17834" i="10"/>
  <c r="B17834" i="10"/>
  <c r="D17833" i="10"/>
  <c r="C17833" i="10"/>
  <c r="B17833" i="10"/>
  <c r="D17832" i="10"/>
  <c r="C17832" i="10"/>
  <c r="B17832" i="10"/>
  <c r="D17831" i="10"/>
  <c r="C17831" i="10"/>
  <c r="B17831" i="10"/>
  <c r="D17830" i="10"/>
  <c r="C17830" i="10"/>
  <c r="B17830" i="10"/>
  <c r="D17829" i="10"/>
  <c r="C17829" i="10"/>
  <c r="B17829" i="10"/>
  <c r="D17828" i="10"/>
  <c r="C17828" i="10"/>
  <c r="B17828" i="10"/>
  <c r="D17827" i="10"/>
  <c r="C17827" i="10"/>
  <c r="B17827" i="10"/>
  <c r="D17826" i="10"/>
  <c r="C17826" i="10"/>
  <c r="B17826" i="10"/>
  <c r="D17825" i="10"/>
  <c r="C17825" i="10"/>
  <c r="B17825" i="10"/>
  <c r="D17824" i="10"/>
  <c r="C17824" i="10"/>
  <c r="B17824" i="10"/>
  <c r="D17823" i="10"/>
  <c r="C17823" i="10"/>
  <c r="B17823" i="10"/>
  <c r="D17822" i="10"/>
  <c r="C17822" i="10"/>
  <c r="B17822" i="10"/>
  <c r="D17821" i="10"/>
  <c r="C17821" i="10"/>
  <c r="B17821" i="10"/>
  <c r="D17820" i="10"/>
  <c r="C17820" i="10"/>
  <c r="B17820" i="10"/>
  <c r="D17819" i="10"/>
  <c r="C17819" i="10"/>
  <c r="B17819" i="10"/>
  <c r="D17818" i="10"/>
  <c r="C17818" i="10"/>
  <c r="B17818" i="10"/>
  <c r="D17817" i="10"/>
  <c r="C17817" i="10"/>
  <c r="B17817" i="10"/>
  <c r="D17816" i="10"/>
  <c r="C17816" i="10"/>
  <c r="B17816" i="10"/>
  <c r="D17815" i="10"/>
  <c r="C17815" i="10"/>
  <c r="B17815" i="10"/>
  <c r="D17814" i="10"/>
  <c r="C17814" i="10"/>
  <c r="B17814" i="10"/>
  <c r="D17813" i="10"/>
  <c r="C17813" i="10"/>
  <c r="B17813" i="10"/>
  <c r="D17812" i="10"/>
  <c r="C17812" i="10"/>
  <c r="B17812" i="10"/>
  <c r="D17811" i="10"/>
  <c r="C17811" i="10"/>
  <c r="B17811" i="10"/>
  <c r="D17810" i="10"/>
  <c r="C17810" i="10"/>
  <c r="B17810" i="10"/>
  <c r="D17809" i="10"/>
  <c r="C17809" i="10"/>
  <c r="B17809" i="10"/>
  <c r="D17808" i="10"/>
  <c r="C17808" i="10"/>
  <c r="B17808" i="10"/>
  <c r="D17807" i="10"/>
  <c r="C17807" i="10"/>
  <c r="B17807" i="10"/>
  <c r="D17806" i="10"/>
  <c r="C17806" i="10"/>
  <c r="B17806" i="10"/>
  <c r="D17805" i="10"/>
  <c r="C17805" i="10"/>
  <c r="B17805" i="10"/>
  <c r="D17804" i="10"/>
  <c r="C17804" i="10"/>
  <c r="B17804" i="10"/>
  <c r="D17803" i="10"/>
  <c r="C17803" i="10"/>
  <c r="B17803" i="10"/>
  <c r="D17802" i="10"/>
  <c r="C17802" i="10"/>
  <c r="B17802" i="10"/>
  <c r="D17801" i="10"/>
  <c r="C17801" i="10"/>
  <c r="B17801" i="10"/>
  <c r="D17800" i="10"/>
  <c r="C17800" i="10"/>
  <c r="B17800" i="10"/>
  <c r="D17799" i="10"/>
  <c r="C17799" i="10"/>
  <c r="B17799" i="10"/>
  <c r="D17798" i="10"/>
  <c r="C17798" i="10"/>
  <c r="B17798" i="10"/>
  <c r="D17797" i="10"/>
  <c r="C17797" i="10"/>
  <c r="B17797" i="10"/>
  <c r="D17796" i="10"/>
  <c r="C17796" i="10"/>
  <c r="B17796" i="10"/>
  <c r="D17795" i="10"/>
  <c r="C17795" i="10"/>
  <c r="B17795" i="10"/>
  <c r="D17794" i="10"/>
  <c r="C17794" i="10"/>
  <c r="B17794" i="10"/>
  <c r="D17793" i="10"/>
  <c r="C17793" i="10"/>
  <c r="B17793" i="10"/>
  <c r="D17792" i="10"/>
  <c r="C17792" i="10"/>
  <c r="B17792" i="10"/>
  <c r="D17791" i="10"/>
  <c r="C17791" i="10"/>
  <c r="B17791" i="10"/>
  <c r="D17790" i="10"/>
  <c r="C17790" i="10"/>
  <c r="B17790" i="10"/>
  <c r="D17789" i="10"/>
  <c r="C17789" i="10"/>
  <c r="B17789" i="10"/>
  <c r="D17788" i="10"/>
  <c r="C17788" i="10"/>
  <c r="B17788" i="10"/>
  <c r="D17787" i="10"/>
  <c r="C17787" i="10"/>
  <c r="B17787" i="10"/>
  <c r="D17786" i="10"/>
  <c r="C17786" i="10"/>
  <c r="B17786" i="10"/>
  <c r="D17785" i="10"/>
  <c r="C17785" i="10"/>
  <c r="B17785" i="10"/>
  <c r="D17784" i="10"/>
  <c r="C17784" i="10"/>
  <c r="B17784" i="10"/>
  <c r="D17783" i="10"/>
  <c r="C17783" i="10"/>
  <c r="B17783" i="10"/>
  <c r="D17782" i="10"/>
  <c r="C17782" i="10"/>
  <c r="B17782" i="10"/>
  <c r="D17781" i="10"/>
  <c r="C17781" i="10"/>
  <c r="B17781" i="10"/>
  <c r="D17780" i="10"/>
  <c r="C17780" i="10"/>
  <c r="B17780" i="10"/>
  <c r="D17779" i="10"/>
  <c r="C17779" i="10"/>
  <c r="B17779" i="10"/>
  <c r="D17778" i="10"/>
  <c r="C17778" i="10"/>
  <c r="B17778" i="10"/>
  <c r="D17777" i="10"/>
  <c r="C17777" i="10"/>
  <c r="B17777" i="10"/>
  <c r="D17776" i="10"/>
  <c r="C17776" i="10"/>
  <c r="B17776" i="10"/>
  <c r="D17775" i="10"/>
  <c r="C17775" i="10"/>
  <c r="B17775" i="10"/>
  <c r="D17774" i="10"/>
  <c r="C17774" i="10"/>
  <c r="B17774" i="10"/>
  <c r="D17773" i="10"/>
  <c r="C17773" i="10"/>
  <c r="B17773" i="10"/>
  <c r="D17772" i="10"/>
  <c r="C17772" i="10"/>
  <c r="B17772" i="10"/>
  <c r="D17771" i="10"/>
  <c r="C17771" i="10"/>
  <c r="B17771" i="10"/>
  <c r="D17770" i="10"/>
  <c r="C17770" i="10"/>
  <c r="B17770" i="10"/>
  <c r="D17769" i="10"/>
  <c r="C17769" i="10"/>
  <c r="B17769" i="10"/>
  <c r="D17768" i="10"/>
  <c r="C17768" i="10"/>
  <c r="B17768" i="10"/>
  <c r="D17767" i="10"/>
  <c r="C17767" i="10"/>
  <c r="B17767" i="10"/>
  <c r="D17766" i="10"/>
  <c r="C17766" i="10"/>
  <c r="B17766" i="10"/>
  <c r="D17765" i="10"/>
  <c r="C17765" i="10"/>
  <c r="B17765" i="10"/>
  <c r="D17764" i="10"/>
  <c r="C17764" i="10"/>
  <c r="B17764" i="10"/>
  <c r="D17763" i="10"/>
  <c r="C17763" i="10"/>
  <c r="B17763" i="10"/>
  <c r="D17762" i="10"/>
  <c r="C17762" i="10"/>
  <c r="B17762" i="10"/>
  <c r="D17761" i="10"/>
  <c r="C17761" i="10"/>
  <c r="B17761" i="10"/>
  <c r="D17760" i="10"/>
  <c r="C17760" i="10"/>
  <c r="B17760" i="10"/>
  <c r="D17759" i="10"/>
  <c r="C17759" i="10"/>
  <c r="B17759" i="10"/>
  <c r="D17758" i="10"/>
  <c r="C17758" i="10"/>
  <c r="B17758" i="10"/>
  <c r="D17757" i="10"/>
  <c r="C17757" i="10"/>
  <c r="B17757" i="10"/>
  <c r="D17756" i="10"/>
  <c r="C17756" i="10"/>
  <c r="B17756" i="10"/>
  <c r="D17755" i="10"/>
  <c r="C17755" i="10"/>
  <c r="B17755" i="10"/>
  <c r="D17754" i="10"/>
  <c r="C17754" i="10"/>
  <c r="B17754" i="10"/>
  <c r="D17753" i="10"/>
  <c r="C17753" i="10"/>
  <c r="B17753" i="10"/>
  <c r="D17752" i="10"/>
  <c r="C17752" i="10"/>
  <c r="B17752" i="10"/>
  <c r="D17751" i="10"/>
  <c r="C17751" i="10"/>
  <c r="B17751" i="10"/>
  <c r="D17750" i="10"/>
  <c r="C17750" i="10"/>
  <c r="B17750" i="10"/>
  <c r="D17749" i="10"/>
  <c r="C17749" i="10"/>
  <c r="B17749" i="10"/>
  <c r="D17748" i="10"/>
  <c r="C17748" i="10"/>
  <c r="B17748" i="10"/>
  <c r="D17747" i="10"/>
  <c r="C17747" i="10"/>
  <c r="B17747" i="10"/>
  <c r="D17746" i="10"/>
  <c r="C17746" i="10"/>
  <c r="B17746" i="10"/>
  <c r="D17745" i="10"/>
  <c r="C17745" i="10"/>
  <c r="B17745" i="10"/>
  <c r="D17744" i="10"/>
  <c r="C17744" i="10"/>
  <c r="B17744" i="10"/>
  <c r="D17743" i="10"/>
  <c r="C17743" i="10"/>
  <c r="B17743" i="10"/>
  <c r="D17742" i="10"/>
  <c r="C17742" i="10"/>
  <c r="B17742" i="10"/>
  <c r="D17741" i="10"/>
  <c r="C17741" i="10"/>
  <c r="B17741" i="10"/>
  <c r="D17740" i="10"/>
  <c r="C17740" i="10"/>
  <c r="B17740" i="10"/>
  <c r="D17739" i="10"/>
  <c r="C17739" i="10"/>
  <c r="B17739" i="10"/>
  <c r="D17738" i="10"/>
  <c r="C17738" i="10"/>
  <c r="B17738" i="10"/>
  <c r="D17737" i="10"/>
  <c r="C17737" i="10"/>
  <c r="B17737" i="10"/>
  <c r="D17736" i="10"/>
  <c r="C17736" i="10"/>
  <c r="B17736" i="10"/>
  <c r="D17735" i="10"/>
  <c r="C17735" i="10"/>
  <c r="B17735" i="10"/>
  <c r="D17734" i="10"/>
  <c r="C17734" i="10"/>
  <c r="B17734" i="10"/>
  <c r="D17733" i="10"/>
  <c r="C17733" i="10"/>
  <c r="B17733" i="10"/>
  <c r="D17732" i="10"/>
  <c r="C17732" i="10"/>
  <c r="B17732" i="10"/>
  <c r="D17731" i="10"/>
  <c r="C17731" i="10"/>
  <c r="B17731" i="10"/>
  <c r="D17730" i="10"/>
  <c r="C17730" i="10"/>
  <c r="B17730" i="10"/>
  <c r="D17729" i="10"/>
  <c r="C17729" i="10"/>
  <c r="B17729" i="10"/>
  <c r="D17728" i="10"/>
  <c r="C17728" i="10"/>
  <c r="B17728" i="10"/>
  <c r="D17727" i="10"/>
  <c r="C17727" i="10"/>
  <c r="B17727" i="10"/>
  <c r="D17726" i="10"/>
  <c r="C17726" i="10"/>
  <c r="B17726" i="10"/>
  <c r="D17725" i="10"/>
  <c r="C17725" i="10"/>
  <c r="B17725" i="10"/>
  <c r="D17724" i="10"/>
  <c r="C17724" i="10"/>
  <c r="B17724" i="10"/>
  <c r="D17723" i="10"/>
  <c r="C17723" i="10"/>
  <c r="B17723" i="10"/>
  <c r="D17722" i="10"/>
  <c r="C17722" i="10"/>
  <c r="B17722" i="10"/>
  <c r="D17721" i="10"/>
  <c r="C17721" i="10"/>
  <c r="B17721" i="10"/>
  <c r="D17720" i="10"/>
  <c r="C17720" i="10"/>
  <c r="B17720" i="10"/>
  <c r="D17719" i="10"/>
  <c r="C17719" i="10"/>
  <c r="B17719" i="10"/>
  <c r="D17718" i="10"/>
  <c r="C17718" i="10"/>
  <c r="B17718" i="10"/>
  <c r="D17717" i="10"/>
  <c r="C17717" i="10"/>
  <c r="B17717" i="10"/>
  <c r="D17716" i="10"/>
  <c r="C17716" i="10"/>
  <c r="B17716" i="10"/>
  <c r="D17715" i="10"/>
  <c r="C17715" i="10"/>
  <c r="B17715" i="10"/>
  <c r="D17714" i="10"/>
  <c r="C17714" i="10"/>
  <c r="B17714" i="10"/>
  <c r="D17713" i="10"/>
  <c r="C17713" i="10"/>
  <c r="B17713" i="10"/>
  <c r="D17712" i="10"/>
  <c r="C17712" i="10"/>
  <c r="B17712" i="10"/>
  <c r="D17711" i="10"/>
  <c r="C17711" i="10"/>
  <c r="B17711" i="10"/>
  <c r="D17710" i="10"/>
  <c r="C17710" i="10"/>
  <c r="B17710" i="10"/>
  <c r="D17709" i="10"/>
  <c r="C17709" i="10"/>
  <c r="B17709" i="10"/>
  <c r="D17708" i="10"/>
  <c r="C17708" i="10"/>
  <c r="B17708" i="10"/>
  <c r="D17707" i="10"/>
  <c r="C17707" i="10"/>
  <c r="B17707" i="10"/>
  <c r="D17706" i="10"/>
  <c r="C17706" i="10"/>
  <c r="B17706" i="10"/>
  <c r="D17705" i="10"/>
  <c r="C17705" i="10"/>
  <c r="B17705" i="10"/>
  <c r="D17704" i="10"/>
  <c r="C17704" i="10"/>
  <c r="B17704" i="10"/>
  <c r="D17703" i="10"/>
  <c r="C17703" i="10"/>
  <c r="B17703" i="10"/>
  <c r="D17702" i="10"/>
  <c r="C17702" i="10"/>
  <c r="B17702" i="10"/>
  <c r="D17701" i="10"/>
  <c r="C17701" i="10"/>
  <c r="B17701" i="10"/>
  <c r="D17700" i="10"/>
  <c r="C17700" i="10"/>
  <c r="B17700" i="10"/>
  <c r="D17699" i="10"/>
  <c r="C17699" i="10"/>
  <c r="B17699" i="10"/>
  <c r="D17698" i="10"/>
  <c r="C17698" i="10"/>
  <c r="B17698" i="10"/>
  <c r="D17697" i="10"/>
  <c r="C17697" i="10"/>
  <c r="B17697" i="10"/>
  <c r="D17696" i="10"/>
  <c r="C17696" i="10"/>
  <c r="B17696" i="10"/>
  <c r="D17695" i="10"/>
  <c r="C17695" i="10"/>
  <c r="B17695" i="10"/>
  <c r="D17694" i="10"/>
  <c r="C17694" i="10"/>
  <c r="B17694" i="10"/>
  <c r="D17693" i="10"/>
  <c r="C17693" i="10"/>
  <c r="B17693" i="10"/>
  <c r="D17692" i="10"/>
  <c r="C17692" i="10"/>
  <c r="B17692" i="10"/>
  <c r="D17691" i="10"/>
  <c r="C17691" i="10"/>
  <c r="B17691" i="10"/>
  <c r="D17690" i="10"/>
  <c r="C17690" i="10"/>
  <c r="B17690" i="10"/>
  <c r="D17689" i="10"/>
  <c r="C17689" i="10"/>
  <c r="B17689" i="10"/>
  <c r="D17688" i="10"/>
  <c r="C17688" i="10"/>
  <c r="B17688" i="10"/>
  <c r="D17687" i="10"/>
  <c r="C17687" i="10"/>
  <c r="B17687" i="10"/>
  <c r="D17686" i="10"/>
  <c r="C17686" i="10"/>
  <c r="B17686" i="10"/>
  <c r="D17685" i="10"/>
  <c r="C17685" i="10"/>
  <c r="B17685" i="10"/>
  <c r="D17684" i="10"/>
  <c r="C17684" i="10"/>
  <c r="B17684" i="10"/>
  <c r="D17683" i="10"/>
  <c r="C17683" i="10"/>
  <c r="B17683" i="10"/>
  <c r="D17682" i="10"/>
  <c r="C17682" i="10"/>
  <c r="B17682" i="10"/>
  <c r="D17681" i="10"/>
  <c r="C17681" i="10"/>
  <c r="B17681" i="10"/>
  <c r="D17680" i="10"/>
  <c r="C17680" i="10"/>
  <c r="B17680" i="10"/>
  <c r="D17679" i="10"/>
  <c r="C17679" i="10"/>
  <c r="B17679" i="10"/>
  <c r="D17678" i="10"/>
  <c r="C17678" i="10"/>
  <c r="B17678" i="10"/>
  <c r="D17677" i="10"/>
  <c r="C17677" i="10"/>
  <c r="B17677" i="10"/>
  <c r="D17676" i="10"/>
  <c r="C17676" i="10"/>
  <c r="B17676" i="10"/>
  <c r="D17675" i="10"/>
  <c r="C17675" i="10"/>
  <c r="B17675" i="10"/>
  <c r="D17674" i="10"/>
  <c r="C17674" i="10"/>
  <c r="B17674" i="10"/>
  <c r="D17673" i="10"/>
  <c r="C17673" i="10"/>
  <c r="B17673" i="10"/>
  <c r="D17672" i="10"/>
  <c r="C17672" i="10"/>
  <c r="B17672" i="10"/>
  <c r="D17671" i="10"/>
  <c r="C17671" i="10"/>
  <c r="B17671" i="10"/>
  <c r="D17670" i="10"/>
  <c r="C17670" i="10"/>
  <c r="B17670" i="10"/>
  <c r="D17669" i="10"/>
  <c r="C17669" i="10"/>
  <c r="B17669" i="10"/>
  <c r="D17668" i="10"/>
  <c r="C17668" i="10"/>
  <c r="B17668" i="10"/>
  <c r="D17667" i="10"/>
  <c r="C17667" i="10"/>
  <c r="B17667" i="10"/>
  <c r="D17666" i="10"/>
  <c r="C17666" i="10"/>
  <c r="B17666" i="10"/>
  <c r="D17665" i="10"/>
  <c r="C17665" i="10"/>
  <c r="B17665" i="10"/>
  <c r="D17664" i="10"/>
  <c r="C17664" i="10"/>
  <c r="B17664" i="10"/>
  <c r="D17663" i="10"/>
  <c r="C17663" i="10"/>
  <c r="B17663" i="10"/>
  <c r="D17662" i="10"/>
  <c r="C17662" i="10"/>
  <c r="B17662" i="10"/>
  <c r="D17661" i="10"/>
  <c r="C17661" i="10"/>
  <c r="B17661" i="10"/>
  <c r="D17660" i="10"/>
  <c r="C17660" i="10"/>
  <c r="B17660" i="10"/>
  <c r="D17659" i="10"/>
  <c r="C17659" i="10"/>
  <c r="B17659" i="10"/>
  <c r="D17658" i="10"/>
  <c r="C17658" i="10"/>
  <c r="B17658" i="10"/>
  <c r="D17657" i="10"/>
  <c r="C17657" i="10"/>
  <c r="B17657" i="10"/>
  <c r="D17656" i="10"/>
  <c r="C17656" i="10"/>
  <c r="B17656" i="10"/>
  <c r="D17655" i="10"/>
  <c r="C17655" i="10"/>
  <c r="B17655" i="10"/>
  <c r="D17654" i="10"/>
  <c r="C17654" i="10"/>
  <c r="B17654" i="10"/>
  <c r="D17653" i="10"/>
  <c r="C17653" i="10"/>
  <c r="B17653" i="10"/>
  <c r="D17652" i="10"/>
  <c r="C17652" i="10"/>
  <c r="B17652" i="10"/>
  <c r="D17651" i="10"/>
  <c r="C17651" i="10"/>
  <c r="B17651" i="10"/>
  <c r="D17650" i="10"/>
  <c r="C17650" i="10"/>
  <c r="B17650" i="10"/>
  <c r="D17649" i="10"/>
  <c r="C17649" i="10"/>
  <c r="B17649" i="10"/>
  <c r="D17648" i="10"/>
  <c r="C17648" i="10"/>
  <c r="B17648" i="10"/>
  <c r="D17647" i="10"/>
  <c r="C17647" i="10"/>
  <c r="B17647" i="10"/>
  <c r="D17646" i="10"/>
  <c r="C17646" i="10"/>
  <c r="B17646" i="10"/>
  <c r="D17645" i="10"/>
  <c r="C17645" i="10"/>
  <c r="B17645" i="10"/>
  <c r="D17644" i="10"/>
  <c r="C17644" i="10"/>
  <c r="B17644" i="10"/>
  <c r="D17643" i="10"/>
  <c r="C17643" i="10"/>
  <c r="B17643" i="10"/>
  <c r="D17642" i="10"/>
  <c r="C17642" i="10"/>
  <c r="B17642" i="10"/>
  <c r="D17641" i="10"/>
  <c r="C17641" i="10"/>
  <c r="B17641" i="10"/>
  <c r="D17640" i="10"/>
  <c r="C17640" i="10"/>
  <c r="B17640" i="10"/>
  <c r="D17639" i="10"/>
  <c r="C17639" i="10"/>
  <c r="B17639" i="10"/>
  <c r="D17638" i="10"/>
  <c r="C17638" i="10"/>
  <c r="B17638" i="10"/>
  <c r="D17637" i="10"/>
  <c r="C17637" i="10"/>
  <c r="B17637" i="10"/>
  <c r="D17636" i="10"/>
  <c r="C17636" i="10"/>
  <c r="B17636" i="10"/>
  <c r="D17635" i="10"/>
  <c r="C17635" i="10"/>
  <c r="B17635" i="10"/>
  <c r="D17634" i="10"/>
  <c r="C17634" i="10"/>
  <c r="B17634" i="10"/>
  <c r="D17633" i="10"/>
  <c r="C17633" i="10"/>
  <c r="B17633" i="10"/>
  <c r="D17632" i="10"/>
  <c r="C17632" i="10"/>
  <c r="B17632" i="10"/>
  <c r="D17631" i="10"/>
  <c r="C17631" i="10"/>
  <c r="B17631" i="10"/>
  <c r="D17630" i="10"/>
  <c r="C17630" i="10"/>
  <c r="B17630" i="10"/>
  <c r="D17629" i="10"/>
  <c r="C17629" i="10"/>
  <c r="B17629" i="10"/>
  <c r="D17628" i="10"/>
  <c r="C17628" i="10"/>
  <c r="B17628" i="10"/>
  <c r="D17627" i="10"/>
  <c r="C17627" i="10"/>
  <c r="B17627" i="10"/>
  <c r="D17626" i="10"/>
  <c r="C17626" i="10"/>
  <c r="B17626" i="10"/>
  <c r="D17625" i="10"/>
  <c r="C17625" i="10"/>
  <c r="B17625" i="10"/>
  <c r="D17624" i="10"/>
  <c r="C17624" i="10"/>
  <c r="B17624" i="10"/>
  <c r="D17623" i="10"/>
  <c r="C17623" i="10"/>
  <c r="B17623" i="10"/>
  <c r="D17622" i="10"/>
  <c r="C17622" i="10"/>
  <c r="B17622" i="10"/>
  <c r="D17621" i="10"/>
  <c r="C17621" i="10"/>
  <c r="B17621" i="10"/>
  <c r="D17620" i="10"/>
  <c r="C17620" i="10"/>
  <c r="B17620" i="10"/>
  <c r="D17619" i="10"/>
  <c r="C17619" i="10"/>
  <c r="B17619" i="10"/>
  <c r="D17618" i="10"/>
  <c r="C17618" i="10"/>
  <c r="B17618" i="10"/>
  <c r="D17617" i="10"/>
  <c r="C17617" i="10"/>
  <c r="B17617" i="10"/>
  <c r="D17616" i="10"/>
  <c r="C17616" i="10"/>
  <c r="B17616" i="10"/>
  <c r="D17615" i="10"/>
  <c r="C17615" i="10"/>
  <c r="B17615" i="10"/>
  <c r="D17614" i="10"/>
  <c r="C17614" i="10"/>
  <c r="B17614" i="10"/>
  <c r="D17613" i="10"/>
  <c r="C17613" i="10"/>
  <c r="B17613" i="10"/>
  <c r="D17612" i="10"/>
  <c r="C17612" i="10"/>
  <c r="B17612" i="10"/>
  <c r="D17611" i="10"/>
  <c r="C17611" i="10"/>
  <c r="B17611" i="10"/>
  <c r="D17610" i="10"/>
  <c r="C17610" i="10"/>
  <c r="B17610" i="10"/>
  <c r="D17609" i="10"/>
  <c r="C17609" i="10"/>
  <c r="B17609" i="10"/>
  <c r="D17608" i="10"/>
  <c r="C17608" i="10"/>
  <c r="B17608" i="10"/>
  <c r="D17607" i="10"/>
  <c r="C17607" i="10"/>
  <c r="B17607" i="10"/>
  <c r="D17606" i="10"/>
  <c r="C17606" i="10"/>
  <c r="B17606" i="10"/>
  <c r="D17605" i="10"/>
  <c r="C17605" i="10"/>
  <c r="B17605" i="10"/>
  <c r="D17604" i="10"/>
  <c r="C17604" i="10"/>
  <c r="B17604" i="10"/>
  <c r="D17603" i="10"/>
  <c r="C17603" i="10"/>
  <c r="B17603" i="10"/>
  <c r="D17602" i="10"/>
  <c r="C17602" i="10"/>
  <c r="B17602" i="10"/>
  <c r="D17601" i="10"/>
  <c r="C17601" i="10"/>
  <c r="B17601" i="10"/>
  <c r="D17600" i="10"/>
  <c r="C17600" i="10"/>
  <c r="B17600" i="10"/>
  <c r="D17599" i="10"/>
  <c r="C17599" i="10"/>
  <c r="B17599" i="10"/>
  <c r="D17598" i="10"/>
  <c r="C17598" i="10"/>
  <c r="B17598" i="10"/>
  <c r="D17597" i="10"/>
  <c r="C17597" i="10"/>
  <c r="B17597" i="10"/>
  <c r="D17596" i="10"/>
  <c r="C17596" i="10"/>
  <c r="B17596" i="10"/>
  <c r="D17595" i="10"/>
  <c r="C17595" i="10"/>
  <c r="B17595" i="10"/>
  <c r="D17594" i="10"/>
  <c r="C17594" i="10"/>
  <c r="B17594" i="10"/>
  <c r="D17593" i="10"/>
  <c r="C17593" i="10"/>
  <c r="B17593" i="10"/>
  <c r="D17592" i="10"/>
  <c r="C17592" i="10"/>
  <c r="B17592" i="10"/>
  <c r="D17591" i="10"/>
  <c r="C17591" i="10"/>
  <c r="B17591" i="10"/>
  <c r="D17590" i="10"/>
  <c r="C17590" i="10"/>
  <c r="B17590" i="10"/>
  <c r="D17589" i="10"/>
  <c r="C17589" i="10"/>
  <c r="B17589" i="10"/>
  <c r="D17588" i="10"/>
  <c r="C17588" i="10"/>
  <c r="B17588" i="10"/>
  <c r="D17587" i="10"/>
  <c r="C17587" i="10"/>
  <c r="B17587" i="10"/>
  <c r="D17586" i="10"/>
  <c r="C17586" i="10"/>
  <c r="B17586" i="10"/>
  <c r="D17585" i="10"/>
  <c r="C17585" i="10"/>
  <c r="B17585" i="10"/>
  <c r="D17584" i="10"/>
  <c r="C17584" i="10"/>
  <c r="B17584" i="10"/>
  <c r="D17583" i="10"/>
  <c r="C17583" i="10"/>
  <c r="B17583" i="10"/>
  <c r="D17582" i="10"/>
  <c r="C17582" i="10"/>
  <c r="B17582" i="10"/>
  <c r="D17581" i="10"/>
  <c r="C17581" i="10"/>
  <c r="B17581" i="10"/>
  <c r="D17580" i="10"/>
  <c r="C17580" i="10"/>
  <c r="B17580" i="10"/>
  <c r="D17579" i="10"/>
  <c r="C17579" i="10"/>
  <c r="B17579" i="10"/>
  <c r="D17578" i="10"/>
  <c r="C17578" i="10"/>
  <c r="B17578" i="10"/>
  <c r="D17577" i="10"/>
  <c r="C17577" i="10"/>
  <c r="B17577" i="10"/>
  <c r="D17576" i="10"/>
  <c r="C17576" i="10"/>
  <c r="B17576" i="10"/>
  <c r="D17575" i="10"/>
  <c r="C17575" i="10"/>
  <c r="B17575" i="10"/>
  <c r="D17574" i="10"/>
  <c r="C17574" i="10"/>
  <c r="B17574" i="10"/>
  <c r="D17573" i="10"/>
  <c r="C17573" i="10"/>
  <c r="B17573" i="10"/>
  <c r="D17572" i="10"/>
  <c r="C17572" i="10"/>
  <c r="B17572" i="10"/>
  <c r="D17571" i="10"/>
  <c r="C17571" i="10"/>
  <c r="B17571" i="10"/>
  <c r="D17570" i="10"/>
  <c r="C17570" i="10"/>
  <c r="B17570" i="10"/>
  <c r="D17569" i="10"/>
  <c r="C17569" i="10"/>
  <c r="B17569" i="10"/>
  <c r="D17568" i="10"/>
  <c r="C17568" i="10"/>
  <c r="B17568" i="10"/>
  <c r="D17567" i="10"/>
  <c r="C17567" i="10"/>
  <c r="B17567" i="10"/>
  <c r="D17566" i="10"/>
  <c r="C17566" i="10"/>
  <c r="B17566" i="10"/>
  <c r="D17565" i="10"/>
  <c r="C17565" i="10"/>
  <c r="B17565" i="10"/>
  <c r="D17564" i="10"/>
  <c r="C17564" i="10"/>
  <c r="B17564" i="10"/>
  <c r="D17563" i="10"/>
  <c r="C17563" i="10"/>
  <c r="B17563" i="10"/>
  <c r="D17562" i="10"/>
  <c r="C17562" i="10"/>
  <c r="B17562" i="10"/>
  <c r="D17561" i="10"/>
  <c r="C17561" i="10"/>
  <c r="B17561" i="10"/>
  <c r="D17560" i="10"/>
  <c r="C17560" i="10"/>
  <c r="B17560" i="10"/>
  <c r="D17559" i="10"/>
  <c r="C17559" i="10"/>
  <c r="B17559" i="10"/>
  <c r="D17558" i="10"/>
  <c r="C17558" i="10"/>
  <c r="B17558" i="10"/>
  <c r="D17557" i="10"/>
  <c r="C17557" i="10"/>
  <c r="B17557" i="10"/>
  <c r="D17556" i="10"/>
  <c r="C17556" i="10"/>
  <c r="B17556" i="10"/>
  <c r="D17555" i="10"/>
  <c r="C17555" i="10"/>
  <c r="B17555" i="10"/>
  <c r="D17554" i="10"/>
  <c r="C17554" i="10"/>
  <c r="B17554" i="10"/>
  <c r="D17553" i="10"/>
  <c r="C17553" i="10"/>
  <c r="B17553" i="10"/>
  <c r="D17552" i="10"/>
  <c r="C17552" i="10"/>
  <c r="B17552" i="10"/>
  <c r="D17551" i="10"/>
  <c r="C17551" i="10"/>
  <c r="B17551" i="10"/>
  <c r="D17550" i="10"/>
  <c r="C17550" i="10"/>
  <c r="B17550" i="10"/>
  <c r="D17549" i="10"/>
  <c r="C17549" i="10"/>
  <c r="B17549" i="10"/>
  <c r="D17548" i="10"/>
  <c r="C17548" i="10"/>
  <c r="B17548" i="10"/>
  <c r="D17547" i="10"/>
  <c r="C17547" i="10"/>
  <c r="B17547" i="10"/>
  <c r="D17546" i="10"/>
  <c r="C17546" i="10"/>
  <c r="B17546" i="10"/>
  <c r="D17545" i="10"/>
  <c r="C17545" i="10"/>
  <c r="B17545" i="10"/>
  <c r="D17544" i="10"/>
  <c r="C17544" i="10"/>
  <c r="B17544" i="10"/>
  <c r="D17543" i="10"/>
  <c r="C17543" i="10"/>
  <c r="B17543" i="10"/>
  <c r="D17542" i="10"/>
  <c r="C17542" i="10"/>
  <c r="B17542" i="10"/>
  <c r="D17541" i="10"/>
  <c r="C17541" i="10"/>
  <c r="B17541" i="10"/>
  <c r="D17540" i="10"/>
  <c r="C17540" i="10"/>
  <c r="B17540" i="10"/>
  <c r="D17539" i="10"/>
  <c r="C17539" i="10"/>
  <c r="B17539" i="10"/>
  <c r="D17538" i="10"/>
  <c r="C17538" i="10"/>
  <c r="B17538" i="10"/>
  <c r="D17537" i="10"/>
  <c r="C17537" i="10"/>
  <c r="B17537" i="10"/>
  <c r="D17536" i="10"/>
  <c r="C17536" i="10"/>
  <c r="B17536" i="10"/>
  <c r="D17535" i="10"/>
  <c r="C17535" i="10"/>
  <c r="B17535" i="10"/>
  <c r="D17534" i="10"/>
  <c r="C17534" i="10"/>
  <c r="B17534" i="10"/>
  <c r="D17533" i="10"/>
  <c r="C17533" i="10"/>
  <c r="B17533" i="10"/>
  <c r="D17532" i="10"/>
  <c r="C17532" i="10"/>
  <c r="B17532" i="10"/>
  <c r="D17531" i="10"/>
  <c r="C17531" i="10"/>
  <c r="B17531" i="10"/>
  <c r="D17530" i="10"/>
  <c r="C17530" i="10"/>
  <c r="B17530" i="10"/>
  <c r="D17529" i="10"/>
  <c r="C17529" i="10"/>
  <c r="B17529" i="10"/>
  <c r="D17528" i="10"/>
  <c r="C17528" i="10"/>
  <c r="B17528" i="10"/>
  <c r="D17527" i="10"/>
  <c r="C17527" i="10"/>
  <c r="B17527" i="10"/>
  <c r="D17526" i="10"/>
  <c r="C17526" i="10"/>
  <c r="B17526" i="10"/>
  <c r="D17525" i="10"/>
  <c r="C17525" i="10"/>
  <c r="B17525" i="10"/>
  <c r="D17524" i="10"/>
  <c r="C17524" i="10"/>
  <c r="B17524" i="10"/>
  <c r="D17523" i="10"/>
  <c r="C17523" i="10"/>
  <c r="B17523" i="10"/>
  <c r="D17522" i="10"/>
  <c r="C17522" i="10"/>
  <c r="B17522" i="10"/>
  <c r="D17521" i="10"/>
  <c r="C17521" i="10"/>
  <c r="B17521" i="10"/>
  <c r="D17520" i="10"/>
  <c r="C17520" i="10"/>
  <c r="B17520" i="10"/>
  <c r="D17519" i="10"/>
  <c r="C17519" i="10"/>
  <c r="B17519" i="10"/>
  <c r="D17518" i="10"/>
  <c r="C17518" i="10"/>
  <c r="B17518" i="10"/>
  <c r="D17517" i="10"/>
  <c r="C17517" i="10"/>
  <c r="B17517" i="10"/>
  <c r="D17516" i="10"/>
  <c r="C17516" i="10"/>
  <c r="B17516" i="10"/>
  <c r="D17515" i="10"/>
  <c r="C17515" i="10"/>
  <c r="B17515" i="10"/>
  <c r="D17514" i="10"/>
  <c r="C17514" i="10"/>
  <c r="B17514" i="10"/>
  <c r="D17513" i="10"/>
  <c r="C17513" i="10"/>
  <c r="B17513" i="10"/>
  <c r="D17512" i="10"/>
  <c r="C17512" i="10"/>
  <c r="B17512" i="10"/>
  <c r="D17511" i="10"/>
  <c r="C17511" i="10"/>
  <c r="B17511" i="10"/>
  <c r="D17510" i="10"/>
  <c r="C17510" i="10"/>
  <c r="B17510" i="10"/>
  <c r="D17509" i="10"/>
  <c r="C17509" i="10"/>
  <c r="B17509" i="10"/>
  <c r="D17508" i="10"/>
  <c r="C17508" i="10"/>
  <c r="B17508" i="10"/>
  <c r="D17507" i="10"/>
  <c r="C17507" i="10"/>
  <c r="B17507" i="10"/>
  <c r="D17506" i="10"/>
  <c r="C17506" i="10"/>
  <c r="B17506" i="10"/>
  <c r="D17505" i="10"/>
  <c r="C17505" i="10"/>
  <c r="B17505" i="10"/>
  <c r="D17504" i="10"/>
  <c r="C17504" i="10"/>
  <c r="B17504" i="10"/>
  <c r="D17503" i="10"/>
  <c r="C17503" i="10"/>
  <c r="B17503" i="10"/>
  <c r="D17502" i="10"/>
  <c r="C17502" i="10"/>
  <c r="B17502" i="10"/>
  <c r="D17501" i="10"/>
  <c r="C17501" i="10"/>
  <c r="B17501" i="10"/>
  <c r="D17500" i="10"/>
  <c r="C17500" i="10"/>
  <c r="B17500" i="10"/>
  <c r="D17499" i="10"/>
  <c r="C17499" i="10"/>
  <c r="B17499" i="10"/>
  <c r="D17498" i="10"/>
  <c r="C17498" i="10"/>
  <c r="B17498" i="10"/>
  <c r="D17497" i="10"/>
  <c r="C17497" i="10"/>
  <c r="B17497" i="10"/>
  <c r="D17496" i="10"/>
  <c r="C17496" i="10"/>
  <c r="B17496" i="10"/>
  <c r="D17495" i="10"/>
  <c r="C17495" i="10"/>
  <c r="B17495" i="10"/>
  <c r="D17494" i="10"/>
  <c r="C17494" i="10"/>
  <c r="B17494" i="10"/>
  <c r="D17493" i="10"/>
  <c r="C17493" i="10"/>
  <c r="B17493" i="10"/>
  <c r="D17492" i="10"/>
  <c r="C17492" i="10"/>
  <c r="B17492" i="10"/>
  <c r="D17491" i="10"/>
  <c r="C17491" i="10"/>
  <c r="B17491" i="10"/>
  <c r="D17490" i="10"/>
  <c r="C17490" i="10"/>
  <c r="B17490" i="10"/>
  <c r="D17489" i="10"/>
  <c r="C17489" i="10"/>
  <c r="B17489" i="10"/>
  <c r="D17488" i="10"/>
  <c r="C17488" i="10"/>
  <c r="B17488" i="10"/>
  <c r="D17487" i="10"/>
  <c r="C17487" i="10"/>
  <c r="B17487" i="10"/>
  <c r="D17486" i="10"/>
  <c r="C17486" i="10"/>
  <c r="B17486" i="10"/>
  <c r="D17485" i="10"/>
  <c r="C17485" i="10"/>
  <c r="B17485" i="10"/>
  <c r="D17484" i="10"/>
  <c r="C17484" i="10"/>
  <c r="B17484" i="10"/>
  <c r="D17483" i="10"/>
  <c r="C17483" i="10"/>
  <c r="B17483" i="10"/>
  <c r="D17482" i="10"/>
  <c r="C17482" i="10"/>
  <c r="B17482" i="10"/>
  <c r="D17481" i="10"/>
  <c r="C17481" i="10"/>
  <c r="B17481" i="10"/>
  <c r="D17480" i="10"/>
  <c r="C17480" i="10"/>
  <c r="B17480" i="10"/>
  <c r="D17479" i="10"/>
  <c r="C17479" i="10"/>
  <c r="B17479" i="10"/>
  <c r="D17478" i="10"/>
  <c r="C17478" i="10"/>
  <c r="B17478" i="10"/>
  <c r="D17477" i="10"/>
  <c r="C17477" i="10"/>
  <c r="B17477" i="10"/>
  <c r="D17476" i="10"/>
  <c r="C17476" i="10"/>
  <c r="B17476" i="10"/>
  <c r="D17475" i="10"/>
  <c r="C17475" i="10"/>
  <c r="B17475" i="10"/>
  <c r="D17474" i="10"/>
  <c r="C17474" i="10"/>
  <c r="B17474" i="10"/>
  <c r="D17473" i="10"/>
  <c r="C17473" i="10"/>
  <c r="B17473" i="10"/>
  <c r="D17472" i="10"/>
  <c r="C17472" i="10"/>
  <c r="B17472" i="10"/>
  <c r="D17471" i="10"/>
  <c r="C17471" i="10"/>
  <c r="B17471" i="10"/>
  <c r="D17470" i="10"/>
  <c r="C17470" i="10"/>
  <c r="B17470" i="10"/>
  <c r="D17469" i="10"/>
  <c r="C17469" i="10"/>
  <c r="B17469" i="10"/>
  <c r="D17468" i="10"/>
  <c r="C17468" i="10"/>
  <c r="B17468" i="10"/>
  <c r="D17467" i="10"/>
  <c r="C17467" i="10"/>
  <c r="B17467" i="10"/>
  <c r="D17466" i="10"/>
  <c r="C17466" i="10"/>
  <c r="B17466" i="10"/>
  <c r="D17465" i="10"/>
  <c r="C17465" i="10"/>
  <c r="B17465" i="10"/>
  <c r="D17464" i="10"/>
  <c r="C17464" i="10"/>
  <c r="B17464" i="10"/>
  <c r="D17463" i="10"/>
  <c r="C17463" i="10"/>
  <c r="B17463" i="10"/>
  <c r="D17462" i="10"/>
  <c r="C17462" i="10"/>
  <c r="B17462" i="10"/>
  <c r="D17461" i="10"/>
  <c r="C17461" i="10"/>
  <c r="B17461" i="10"/>
  <c r="D17460" i="10"/>
  <c r="C17460" i="10"/>
  <c r="B17460" i="10"/>
  <c r="D17459" i="10"/>
  <c r="C17459" i="10"/>
  <c r="B17459" i="10"/>
  <c r="D17458" i="10"/>
  <c r="C17458" i="10"/>
  <c r="B17458" i="10"/>
  <c r="D17457" i="10"/>
  <c r="C17457" i="10"/>
  <c r="B17457" i="10"/>
  <c r="D17456" i="10"/>
  <c r="C17456" i="10"/>
  <c r="B17456" i="10"/>
  <c r="D17455" i="10"/>
  <c r="C17455" i="10"/>
  <c r="B17455" i="10"/>
  <c r="D17454" i="10"/>
  <c r="C17454" i="10"/>
  <c r="B17454" i="10"/>
  <c r="D17453" i="10"/>
  <c r="C17453" i="10"/>
  <c r="B17453" i="10"/>
  <c r="D17452" i="10"/>
  <c r="C17452" i="10"/>
  <c r="B17452" i="10"/>
  <c r="D17451" i="10"/>
  <c r="C17451" i="10"/>
  <c r="B17451" i="10"/>
  <c r="D17450" i="10"/>
  <c r="C17450" i="10"/>
  <c r="B17450" i="10"/>
  <c r="D17449" i="10"/>
  <c r="C17449" i="10"/>
  <c r="B17449" i="10"/>
  <c r="D17448" i="10"/>
  <c r="C17448" i="10"/>
  <c r="B17448" i="10"/>
  <c r="D17447" i="10"/>
  <c r="C17447" i="10"/>
  <c r="B17447" i="10"/>
  <c r="D17446" i="10"/>
  <c r="C17446" i="10"/>
  <c r="B17446" i="10"/>
  <c r="D17445" i="10"/>
  <c r="C17445" i="10"/>
  <c r="B17445" i="10"/>
  <c r="D17444" i="10"/>
  <c r="C17444" i="10"/>
  <c r="B17444" i="10"/>
  <c r="D17443" i="10"/>
  <c r="C17443" i="10"/>
  <c r="B17443" i="10"/>
  <c r="D17442" i="10"/>
  <c r="C17442" i="10"/>
  <c r="B17442" i="10"/>
  <c r="D17441" i="10"/>
  <c r="C17441" i="10"/>
  <c r="B17441" i="10"/>
  <c r="D17440" i="10"/>
  <c r="C17440" i="10"/>
  <c r="B17440" i="10"/>
  <c r="D17439" i="10"/>
  <c r="C17439" i="10"/>
  <c r="B17439" i="10"/>
  <c r="D17438" i="10"/>
  <c r="C17438" i="10"/>
  <c r="B17438" i="10"/>
  <c r="D17437" i="10"/>
  <c r="C17437" i="10"/>
  <c r="B17437" i="10"/>
  <c r="D17436" i="10"/>
  <c r="C17436" i="10"/>
  <c r="B17436" i="10"/>
  <c r="D17435" i="10"/>
  <c r="C17435" i="10"/>
  <c r="B17435" i="10"/>
  <c r="D17434" i="10"/>
  <c r="C17434" i="10"/>
  <c r="B17434" i="10"/>
  <c r="D17433" i="10"/>
  <c r="C17433" i="10"/>
  <c r="B17433" i="10"/>
  <c r="D17432" i="10"/>
  <c r="C17432" i="10"/>
  <c r="B17432" i="10"/>
  <c r="D17431" i="10"/>
  <c r="C17431" i="10"/>
  <c r="B17431" i="10"/>
  <c r="D17430" i="10"/>
  <c r="C17430" i="10"/>
  <c r="B17430" i="10"/>
  <c r="D17429" i="10"/>
  <c r="C17429" i="10"/>
  <c r="B17429" i="10"/>
  <c r="D17428" i="10"/>
  <c r="C17428" i="10"/>
  <c r="B17428" i="10"/>
  <c r="D17427" i="10"/>
  <c r="C17427" i="10"/>
  <c r="B17427" i="10"/>
  <c r="D17426" i="10"/>
  <c r="C17426" i="10"/>
  <c r="B17426" i="10"/>
  <c r="D17425" i="10"/>
  <c r="C17425" i="10"/>
  <c r="B17425" i="10"/>
  <c r="D17424" i="10"/>
  <c r="C17424" i="10"/>
  <c r="B17424" i="10"/>
  <c r="D17423" i="10"/>
  <c r="C17423" i="10"/>
  <c r="B17423" i="10"/>
  <c r="D17422" i="10"/>
  <c r="C17422" i="10"/>
  <c r="B17422" i="10"/>
  <c r="D17421" i="10"/>
  <c r="C17421" i="10"/>
  <c r="B17421" i="10"/>
  <c r="D17420" i="10"/>
  <c r="C17420" i="10"/>
  <c r="B17420" i="10"/>
  <c r="D17419" i="10"/>
  <c r="C17419" i="10"/>
  <c r="B17419" i="10"/>
  <c r="D17418" i="10"/>
  <c r="C17418" i="10"/>
  <c r="B17418" i="10"/>
  <c r="D17417" i="10"/>
  <c r="C17417" i="10"/>
  <c r="B17417" i="10"/>
  <c r="D17416" i="10"/>
  <c r="C17416" i="10"/>
  <c r="B17416" i="10"/>
  <c r="D17415" i="10"/>
  <c r="C17415" i="10"/>
  <c r="B17415" i="10"/>
  <c r="D17414" i="10"/>
  <c r="C17414" i="10"/>
  <c r="B17414" i="10"/>
  <c r="D17413" i="10"/>
  <c r="C17413" i="10"/>
  <c r="B17413" i="10"/>
  <c r="D17412" i="10"/>
  <c r="C17412" i="10"/>
  <c r="B17412" i="10"/>
  <c r="D17411" i="10"/>
  <c r="C17411" i="10"/>
  <c r="B17411" i="10"/>
  <c r="D17410" i="10"/>
  <c r="C17410" i="10"/>
  <c r="B17410" i="10"/>
  <c r="D17409" i="10"/>
  <c r="C17409" i="10"/>
  <c r="B17409" i="10"/>
  <c r="D17408" i="10"/>
  <c r="C17408" i="10"/>
  <c r="B17408" i="10"/>
  <c r="D17407" i="10"/>
  <c r="C17407" i="10"/>
  <c r="B17407" i="10"/>
  <c r="D17406" i="10"/>
  <c r="C17406" i="10"/>
  <c r="B17406" i="10"/>
  <c r="D17405" i="10"/>
  <c r="C17405" i="10"/>
  <c r="B17405" i="10"/>
  <c r="D17404" i="10"/>
  <c r="C17404" i="10"/>
  <c r="B17404" i="10"/>
  <c r="D17403" i="10"/>
  <c r="C17403" i="10"/>
  <c r="B17403" i="10"/>
  <c r="D17402" i="10"/>
  <c r="C17402" i="10"/>
  <c r="B17402" i="10"/>
  <c r="D17401" i="10"/>
  <c r="C17401" i="10"/>
  <c r="B17401" i="10"/>
  <c r="D17400" i="10"/>
  <c r="C17400" i="10"/>
  <c r="B17400" i="10"/>
  <c r="D17399" i="10"/>
  <c r="C17399" i="10"/>
  <c r="B17399" i="10"/>
  <c r="D17398" i="10"/>
  <c r="C17398" i="10"/>
  <c r="B17398" i="10"/>
  <c r="D17397" i="10"/>
  <c r="C17397" i="10"/>
  <c r="B17397" i="10"/>
  <c r="D17396" i="10"/>
  <c r="C17396" i="10"/>
  <c r="B17396" i="10"/>
  <c r="D17395" i="10"/>
  <c r="C17395" i="10"/>
  <c r="B17395" i="10"/>
  <c r="D17394" i="10"/>
  <c r="C17394" i="10"/>
  <c r="B17394" i="10"/>
  <c r="D17393" i="10"/>
  <c r="C17393" i="10"/>
  <c r="B17393" i="10"/>
  <c r="D17392" i="10"/>
  <c r="C17392" i="10"/>
  <c r="B17392" i="10"/>
  <c r="D17391" i="10"/>
  <c r="C17391" i="10"/>
  <c r="B17391" i="10"/>
  <c r="D17390" i="10"/>
  <c r="C17390" i="10"/>
  <c r="B17390" i="10"/>
  <c r="D17389" i="10"/>
  <c r="C17389" i="10"/>
  <c r="B17389" i="10"/>
  <c r="D17388" i="10"/>
  <c r="C17388" i="10"/>
  <c r="B17388" i="10"/>
  <c r="D17387" i="10"/>
  <c r="C17387" i="10"/>
  <c r="B17387" i="10"/>
  <c r="D17386" i="10"/>
  <c r="C17386" i="10"/>
  <c r="B17386" i="10"/>
  <c r="D17385" i="10"/>
  <c r="C17385" i="10"/>
  <c r="B17385" i="10"/>
  <c r="D17384" i="10"/>
  <c r="C17384" i="10"/>
  <c r="B17384" i="10"/>
  <c r="D17383" i="10"/>
  <c r="C17383" i="10"/>
  <c r="B17383" i="10"/>
  <c r="D17382" i="10"/>
  <c r="C17382" i="10"/>
  <c r="B17382" i="10"/>
  <c r="D17381" i="10"/>
  <c r="C17381" i="10"/>
  <c r="B17381" i="10"/>
  <c r="D17380" i="10"/>
  <c r="C17380" i="10"/>
  <c r="B17380" i="10"/>
  <c r="D17379" i="10"/>
  <c r="C17379" i="10"/>
  <c r="B17379" i="10"/>
  <c r="D17378" i="10"/>
  <c r="C17378" i="10"/>
  <c r="B17378" i="10"/>
  <c r="D17377" i="10"/>
  <c r="C17377" i="10"/>
  <c r="B17377" i="10"/>
  <c r="D17376" i="10"/>
  <c r="C17376" i="10"/>
  <c r="B17376" i="10"/>
  <c r="D17375" i="10"/>
  <c r="C17375" i="10"/>
  <c r="B17375" i="10"/>
  <c r="D17374" i="10"/>
  <c r="C17374" i="10"/>
  <c r="B17374" i="10"/>
  <c r="D17373" i="10"/>
  <c r="C17373" i="10"/>
  <c r="B17373" i="10"/>
  <c r="D17372" i="10"/>
  <c r="C17372" i="10"/>
  <c r="B17372" i="10"/>
  <c r="D17371" i="10"/>
  <c r="C17371" i="10"/>
  <c r="B17371" i="10"/>
  <c r="D17370" i="10"/>
  <c r="C17370" i="10"/>
  <c r="B17370" i="10"/>
  <c r="D17369" i="10"/>
  <c r="C17369" i="10"/>
  <c r="B17369" i="10"/>
  <c r="D17368" i="10"/>
  <c r="C17368" i="10"/>
  <c r="B17368" i="10"/>
  <c r="D17367" i="10"/>
  <c r="C17367" i="10"/>
  <c r="B17367" i="10"/>
  <c r="D17366" i="10"/>
  <c r="C17366" i="10"/>
  <c r="B17366" i="10"/>
  <c r="D17365" i="10"/>
  <c r="C17365" i="10"/>
  <c r="B17365" i="10"/>
  <c r="D17364" i="10"/>
  <c r="C17364" i="10"/>
  <c r="B17364" i="10"/>
  <c r="D17363" i="10"/>
  <c r="C17363" i="10"/>
  <c r="B17363" i="10"/>
  <c r="D17362" i="10"/>
  <c r="C17362" i="10"/>
  <c r="B17362" i="10"/>
  <c r="D17361" i="10"/>
  <c r="C17361" i="10"/>
  <c r="B17361" i="10"/>
  <c r="D17360" i="10"/>
  <c r="C17360" i="10"/>
  <c r="B17360" i="10"/>
  <c r="D17359" i="10"/>
  <c r="C17359" i="10"/>
  <c r="B17359" i="10"/>
  <c r="D17358" i="10"/>
  <c r="C17358" i="10"/>
  <c r="B17358" i="10"/>
  <c r="D17357" i="10"/>
  <c r="C17357" i="10"/>
  <c r="B17357" i="10"/>
  <c r="D17356" i="10"/>
  <c r="C17356" i="10"/>
  <c r="B17356" i="10"/>
  <c r="D17355" i="10"/>
  <c r="C17355" i="10"/>
  <c r="B17355" i="10"/>
  <c r="D17354" i="10"/>
  <c r="C17354" i="10"/>
  <c r="B17354" i="10"/>
  <c r="D17353" i="10"/>
  <c r="C17353" i="10"/>
  <c r="B17353" i="10"/>
  <c r="D17352" i="10"/>
  <c r="C17352" i="10"/>
  <c r="B17352" i="10"/>
  <c r="D17351" i="10"/>
  <c r="C17351" i="10"/>
  <c r="B17351" i="10"/>
  <c r="D17350" i="10"/>
  <c r="C17350" i="10"/>
  <c r="B17350" i="10"/>
  <c r="D17349" i="10"/>
  <c r="C17349" i="10"/>
  <c r="B17349" i="10"/>
  <c r="D17348" i="10"/>
  <c r="C17348" i="10"/>
  <c r="B17348" i="10"/>
  <c r="D17347" i="10"/>
  <c r="C17347" i="10"/>
  <c r="B17347" i="10"/>
  <c r="D17346" i="10"/>
  <c r="C17346" i="10"/>
  <c r="B17346" i="10"/>
  <c r="D17345" i="10"/>
  <c r="C17345" i="10"/>
  <c r="B17345" i="10"/>
  <c r="D17344" i="10"/>
  <c r="C17344" i="10"/>
  <c r="B17344" i="10"/>
  <c r="D17343" i="10"/>
  <c r="C17343" i="10"/>
  <c r="B17343" i="10"/>
  <c r="D17342" i="10"/>
  <c r="C17342" i="10"/>
  <c r="B17342" i="10"/>
  <c r="D17341" i="10"/>
  <c r="C17341" i="10"/>
  <c r="B17341" i="10"/>
  <c r="D17340" i="10"/>
  <c r="C17340" i="10"/>
  <c r="B17340" i="10"/>
  <c r="D17339" i="10"/>
  <c r="C17339" i="10"/>
  <c r="B17339" i="10"/>
  <c r="D17338" i="10"/>
  <c r="C17338" i="10"/>
  <c r="B17338" i="10"/>
  <c r="D17337" i="10"/>
  <c r="C17337" i="10"/>
  <c r="B17337" i="10"/>
  <c r="D17336" i="10"/>
  <c r="C17336" i="10"/>
  <c r="B17336" i="10"/>
  <c r="D17335" i="10"/>
  <c r="C17335" i="10"/>
  <c r="B17335" i="10"/>
  <c r="D17334" i="10"/>
  <c r="C17334" i="10"/>
  <c r="B17334" i="10"/>
  <c r="D17333" i="10"/>
  <c r="C17333" i="10"/>
  <c r="B17333" i="10"/>
  <c r="D17332" i="10"/>
  <c r="C17332" i="10"/>
  <c r="B17332" i="10"/>
  <c r="D17331" i="10"/>
  <c r="C17331" i="10"/>
  <c r="B17331" i="10"/>
  <c r="D17330" i="10"/>
  <c r="C17330" i="10"/>
  <c r="B17330" i="10"/>
  <c r="D17329" i="10"/>
  <c r="C17329" i="10"/>
  <c r="B17329" i="10"/>
  <c r="D17328" i="10"/>
  <c r="C17328" i="10"/>
  <c r="B17328" i="10"/>
  <c r="D17327" i="10"/>
  <c r="C17327" i="10"/>
  <c r="B17327" i="10"/>
  <c r="D17326" i="10"/>
  <c r="C17326" i="10"/>
  <c r="B17326" i="10"/>
  <c r="D17325" i="10"/>
  <c r="C17325" i="10"/>
  <c r="B17325" i="10"/>
  <c r="D17324" i="10"/>
  <c r="C17324" i="10"/>
  <c r="B17324" i="10"/>
  <c r="D17323" i="10"/>
  <c r="C17323" i="10"/>
  <c r="B17323" i="10"/>
  <c r="D17322" i="10"/>
  <c r="C17322" i="10"/>
  <c r="B17322" i="10"/>
  <c r="D17321" i="10"/>
  <c r="C17321" i="10"/>
  <c r="B17321" i="10"/>
  <c r="D17320" i="10"/>
  <c r="C17320" i="10"/>
  <c r="B17320" i="10"/>
  <c r="D17319" i="10"/>
  <c r="C17319" i="10"/>
  <c r="B17319" i="10"/>
  <c r="D17318" i="10"/>
  <c r="C17318" i="10"/>
  <c r="B17318" i="10"/>
  <c r="D17317" i="10"/>
  <c r="C17317" i="10"/>
  <c r="B17317" i="10"/>
  <c r="D17316" i="10"/>
  <c r="C17316" i="10"/>
  <c r="B17316" i="10"/>
  <c r="D17315" i="10"/>
  <c r="C17315" i="10"/>
  <c r="B17315" i="10"/>
  <c r="D17314" i="10"/>
  <c r="C17314" i="10"/>
  <c r="B17314" i="10"/>
  <c r="D17313" i="10"/>
  <c r="C17313" i="10"/>
  <c r="B17313" i="10"/>
  <c r="D17312" i="10"/>
  <c r="C17312" i="10"/>
  <c r="B17312" i="10"/>
  <c r="D17311" i="10"/>
  <c r="C17311" i="10"/>
  <c r="B17311" i="10"/>
  <c r="D17310" i="10"/>
  <c r="C17310" i="10"/>
  <c r="B17310" i="10"/>
  <c r="D17309" i="10"/>
  <c r="C17309" i="10"/>
  <c r="B17309" i="10"/>
  <c r="D17308" i="10"/>
  <c r="C17308" i="10"/>
  <c r="B17308" i="10"/>
  <c r="D17307" i="10"/>
  <c r="C17307" i="10"/>
  <c r="B17307" i="10"/>
  <c r="D17306" i="10"/>
  <c r="C17306" i="10"/>
  <c r="B17306" i="10"/>
  <c r="D17305" i="10"/>
  <c r="C17305" i="10"/>
  <c r="B17305" i="10"/>
  <c r="D17304" i="10"/>
  <c r="C17304" i="10"/>
  <c r="B17304" i="10"/>
  <c r="D17303" i="10"/>
  <c r="C17303" i="10"/>
  <c r="B17303" i="10"/>
  <c r="D17302" i="10"/>
  <c r="C17302" i="10"/>
  <c r="B17302" i="10"/>
  <c r="D17301" i="10"/>
  <c r="C17301" i="10"/>
  <c r="B17301" i="10"/>
  <c r="D17300" i="10"/>
  <c r="C17300" i="10"/>
  <c r="B17300" i="10"/>
  <c r="D17299" i="10"/>
  <c r="C17299" i="10"/>
  <c r="B17299" i="10"/>
  <c r="D17298" i="10"/>
  <c r="C17298" i="10"/>
  <c r="B17298" i="10"/>
  <c r="D17297" i="10"/>
  <c r="C17297" i="10"/>
  <c r="B17297" i="10"/>
  <c r="D17296" i="10"/>
  <c r="C17296" i="10"/>
  <c r="B17296" i="10"/>
  <c r="D17295" i="10"/>
  <c r="C17295" i="10"/>
  <c r="B17295" i="10"/>
  <c r="D17294" i="10"/>
  <c r="C17294" i="10"/>
  <c r="B17294" i="10"/>
  <c r="D17293" i="10"/>
  <c r="C17293" i="10"/>
  <c r="B17293" i="10"/>
  <c r="D17292" i="10"/>
  <c r="C17292" i="10"/>
  <c r="B17292" i="10"/>
  <c r="D17291" i="10"/>
  <c r="C17291" i="10"/>
  <c r="B17291" i="10"/>
  <c r="D17290" i="10"/>
  <c r="C17290" i="10"/>
  <c r="B17290" i="10"/>
  <c r="D17289" i="10"/>
  <c r="C17289" i="10"/>
  <c r="B17289" i="10"/>
  <c r="D17288" i="10"/>
  <c r="C17288" i="10"/>
  <c r="B17288" i="10"/>
  <c r="D17287" i="10"/>
  <c r="C17287" i="10"/>
  <c r="B17287" i="10"/>
  <c r="D17286" i="10"/>
  <c r="C17286" i="10"/>
  <c r="B17286" i="10"/>
  <c r="D17285" i="10"/>
  <c r="C17285" i="10"/>
  <c r="B17285" i="10"/>
  <c r="D17284" i="10"/>
  <c r="C17284" i="10"/>
  <c r="B17284" i="10"/>
  <c r="D17283" i="10"/>
  <c r="C17283" i="10"/>
  <c r="B17283" i="10"/>
  <c r="D17282" i="10"/>
  <c r="C17282" i="10"/>
  <c r="B17282" i="10"/>
  <c r="D17281" i="10"/>
  <c r="C17281" i="10"/>
  <c r="B17281" i="10"/>
  <c r="D17280" i="10"/>
  <c r="C17280" i="10"/>
  <c r="B17280" i="10"/>
  <c r="D17279" i="10"/>
  <c r="C17279" i="10"/>
  <c r="B17279" i="10"/>
  <c r="D17278" i="10"/>
  <c r="C17278" i="10"/>
  <c r="B17278" i="10"/>
  <c r="D17277" i="10"/>
  <c r="C17277" i="10"/>
  <c r="B17277" i="10"/>
  <c r="D17276" i="10"/>
  <c r="C17276" i="10"/>
  <c r="B17276" i="10"/>
  <c r="D17275" i="10"/>
  <c r="C17275" i="10"/>
  <c r="B17275" i="10"/>
  <c r="D17274" i="10"/>
  <c r="C17274" i="10"/>
  <c r="B17274" i="10"/>
  <c r="D17273" i="10"/>
  <c r="C17273" i="10"/>
  <c r="B17273" i="10"/>
  <c r="D17272" i="10"/>
  <c r="C17272" i="10"/>
  <c r="B17272" i="10"/>
  <c r="D17271" i="10"/>
  <c r="C17271" i="10"/>
  <c r="B17271" i="10"/>
  <c r="D17270" i="10"/>
  <c r="C17270" i="10"/>
  <c r="B17270" i="10"/>
  <c r="D17269" i="10"/>
  <c r="C17269" i="10"/>
  <c r="B17269" i="10"/>
  <c r="D17268" i="10"/>
  <c r="C17268" i="10"/>
  <c r="B17268" i="10"/>
  <c r="D17267" i="10"/>
  <c r="C17267" i="10"/>
  <c r="B17267" i="10"/>
  <c r="D17266" i="10"/>
  <c r="C17266" i="10"/>
  <c r="B17266" i="10"/>
  <c r="D17265" i="10"/>
  <c r="C17265" i="10"/>
  <c r="B17265" i="10"/>
  <c r="D17264" i="10"/>
  <c r="C17264" i="10"/>
  <c r="B17264" i="10"/>
  <c r="D17263" i="10"/>
  <c r="C17263" i="10"/>
  <c r="B17263" i="10"/>
  <c r="D17262" i="10"/>
  <c r="C17262" i="10"/>
  <c r="B17262" i="10"/>
  <c r="D17261" i="10"/>
  <c r="C17261" i="10"/>
  <c r="B17261" i="10"/>
  <c r="D17260" i="10"/>
  <c r="C17260" i="10"/>
  <c r="B17260" i="10"/>
  <c r="D17259" i="10"/>
  <c r="C17259" i="10"/>
  <c r="B17259" i="10"/>
  <c r="D17258" i="10"/>
  <c r="C17258" i="10"/>
  <c r="B17258" i="10"/>
  <c r="D17257" i="10"/>
  <c r="C17257" i="10"/>
  <c r="B17257" i="10"/>
  <c r="D17256" i="10"/>
  <c r="C17256" i="10"/>
  <c r="B17256" i="10"/>
  <c r="D17255" i="10"/>
  <c r="C17255" i="10"/>
  <c r="B17255" i="10"/>
  <c r="D17254" i="10"/>
  <c r="C17254" i="10"/>
  <c r="B17254" i="10"/>
  <c r="D17253" i="10"/>
  <c r="C17253" i="10"/>
  <c r="B17253" i="10"/>
  <c r="D17252" i="10"/>
  <c r="C17252" i="10"/>
  <c r="B17252" i="10"/>
  <c r="D17251" i="10"/>
  <c r="C17251" i="10"/>
  <c r="B17251" i="10"/>
  <c r="D17250" i="10"/>
  <c r="C17250" i="10"/>
  <c r="B17250" i="10"/>
  <c r="D17249" i="10"/>
  <c r="C17249" i="10"/>
  <c r="B17249" i="10"/>
  <c r="D17248" i="10"/>
  <c r="C17248" i="10"/>
  <c r="B17248" i="10"/>
  <c r="D17247" i="10"/>
  <c r="C17247" i="10"/>
  <c r="B17247" i="10"/>
  <c r="D17246" i="10"/>
  <c r="C17246" i="10"/>
  <c r="B17246" i="10"/>
  <c r="D17245" i="10"/>
  <c r="C17245" i="10"/>
  <c r="B17245" i="10"/>
  <c r="D17244" i="10"/>
  <c r="C17244" i="10"/>
  <c r="B17244" i="10"/>
  <c r="D17243" i="10"/>
  <c r="C17243" i="10"/>
  <c r="B17243" i="10"/>
  <c r="D17242" i="10"/>
  <c r="C17242" i="10"/>
  <c r="B17242" i="10"/>
  <c r="D17241" i="10"/>
  <c r="C17241" i="10"/>
  <c r="B17241" i="10"/>
  <c r="D17240" i="10"/>
  <c r="C17240" i="10"/>
  <c r="B17240" i="10"/>
  <c r="D17239" i="10"/>
  <c r="C17239" i="10"/>
  <c r="B17239" i="10"/>
  <c r="D17238" i="10"/>
  <c r="C17238" i="10"/>
  <c r="B17238" i="10"/>
  <c r="D17237" i="10"/>
  <c r="C17237" i="10"/>
  <c r="B17237" i="10"/>
  <c r="D17236" i="10"/>
  <c r="C17236" i="10"/>
  <c r="B17236" i="10"/>
  <c r="D17235" i="10"/>
  <c r="C17235" i="10"/>
  <c r="B17235" i="10"/>
  <c r="D17234" i="10"/>
  <c r="C17234" i="10"/>
  <c r="B17234" i="10"/>
  <c r="D17233" i="10"/>
  <c r="C17233" i="10"/>
  <c r="B17233" i="10"/>
  <c r="D17232" i="10"/>
  <c r="C17232" i="10"/>
  <c r="B17232" i="10"/>
  <c r="D17231" i="10"/>
  <c r="C17231" i="10"/>
  <c r="B17231" i="10"/>
  <c r="D17230" i="10"/>
  <c r="C17230" i="10"/>
  <c r="B17230" i="10"/>
  <c r="D17229" i="10"/>
  <c r="C17229" i="10"/>
  <c r="B17229" i="10"/>
  <c r="D17228" i="10"/>
  <c r="C17228" i="10"/>
  <c r="B17228" i="10"/>
  <c r="D17227" i="10"/>
  <c r="C17227" i="10"/>
  <c r="B17227" i="10"/>
  <c r="D17226" i="10"/>
  <c r="C17226" i="10"/>
  <c r="B17226" i="10"/>
  <c r="D17225" i="10"/>
  <c r="C17225" i="10"/>
  <c r="B17225" i="10"/>
  <c r="D17224" i="10"/>
  <c r="C17224" i="10"/>
  <c r="B17224" i="10"/>
  <c r="D17223" i="10"/>
  <c r="C17223" i="10"/>
  <c r="B17223" i="10"/>
  <c r="D17222" i="10"/>
  <c r="C17222" i="10"/>
  <c r="B17222" i="10"/>
  <c r="D17221" i="10"/>
  <c r="C17221" i="10"/>
  <c r="B17221" i="10"/>
  <c r="D17220" i="10"/>
  <c r="C17220" i="10"/>
  <c r="B17220" i="10"/>
  <c r="D17219" i="10"/>
  <c r="C17219" i="10"/>
  <c r="B17219" i="10"/>
  <c r="D17218" i="10"/>
  <c r="C17218" i="10"/>
  <c r="B17218" i="10"/>
  <c r="D17217" i="10"/>
  <c r="C17217" i="10"/>
  <c r="B17217" i="10"/>
  <c r="D17216" i="10"/>
  <c r="C17216" i="10"/>
  <c r="B17216" i="10"/>
  <c r="D17215" i="10"/>
  <c r="C17215" i="10"/>
  <c r="B17215" i="10"/>
  <c r="D17214" i="10"/>
  <c r="C17214" i="10"/>
  <c r="B17214" i="10"/>
  <c r="D17213" i="10"/>
  <c r="C17213" i="10"/>
  <c r="B17213" i="10"/>
  <c r="D17212" i="10"/>
  <c r="C17212" i="10"/>
  <c r="B17212" i="10"/>
  <c r="D17211" i="10"/>
  <c r="C17211" i="10"/>
  <c r="B17211" i="10"/>
  <c r="D17210" i="10"/>
  <c r="C17210" i="10"/>
  <c r="B17210" i="10"/>
  <c r="D17209" i="10"/>
  <c r="C17209" i="10"/>
  <c r="B17209" i="10"/>
  <c r="D17208" i="10"/>
  <c r="C17208" i="10"/>
  <c r="B17208" i="10"/>
  <c r="D17207" i="10"/>
  <c r="C17207" i="10"/>
  <c r="B17207" i="10"/>
  <c r="D17206" i="10"/>
  <c r="C17206" i="10"/>
  <c r="B17206" i="10"/>
  <c r="D17205" i="10"/>
  <c r="C17205" i="10"/>
  <c r="B17205" i="10"/>
  <c r="D17204" i="10"/>
  <c r="C17204" i="10"/>
  <c r="B17204" i="10"/>
  <c r="D17203" i="10"/>
  <c r="C17203" i="10"/>
  <c r="B17203" i="10"/>
  <c r="D17202" i="10"/>
  <c r="C17202" i="10"/>
  <c r="B17202" i="10"/>
  <c r="D17201" i="10"/>
  <c r="C17201" i="10"/>
  <c r="B17201" i="10"/>
  <c r="D17200" i="10"/>
  <c r="C17200" i="10"/>
  <c r="B17200" i="10"/>
  <c r="D17199" i="10"/>
  <c r="C17199" i="10"/>
  <c r="B17199" i="10"/>
  <c r="D17198" i="10"/>
  <c r="C17198" i="10"/>
  <c r="B17198" i="10"/>
  <c r="D17197" i="10"/>
  <c r="C17197" i="10"/>
  <c r="B17197" i="10"/>
  <c r="D17196" i="10"/>
  <c r="C17196" i="10"/>
  <c r="B17196" i="10"/>
  <c r="D17195" i="10"/>
  <c r="C17195" i="10"/>
  <c r="B17195" i="10"/>
  <c r="D17194" i="10"/>
  <c r="C17194" i="10"/>
  <c r="B17194" i="10"/>
  <c r="D17193" i="10"/>
  <c r="C17193" i="10"/>
  <c r="B17193" i="10"/>
  <c r="D17192" i="10"/>
  <c r="C17192" i="10"/>
  <c r="B17192" i="10"/>
  <c r="D17191" i="10"/>
  <c r="C17191" i="10"/>
  <c r="B17191" i="10"/>
  <c r="D17190" i="10"/>
  <c r="C17190" i="10"/>
  <c r="B17190" i="10"/>
  <c r="D17189" i="10"/>
  <c r="C17189" i="10"/>
  <c r="B17189" i="10"/>
  <c r="D17188" i="10"/>
  <c r="C17188" i="10"/>
  <c r="B17188" i="10"/>
  <c r="D17187" i="10"/>
  <c r="C17187" i="10"/>
  <c r="B17187" i="10"/>
  <c r="D17186" i="10"/>
  <c r="C17186" i="10"/>
  <c r="B17186" i="10"/>
  <c r="D17185" i="10"/>
  <c r="C17185" i="10"/>
  <c r="B17185" i="10"/>
  <c r="D17184" i="10"/>
  <c r="C17184" i="10"/>
  <c r="B17184" i="10"/>
  <c r="D17183" i="10"/>
  <c r="C17183" i="10"/>
  <c r="B17183" i="10"/>
  <c r="D17182" i="10"/>
  <c r="C17182" i="10"/>
  <c r="B17182" i="10"/>
  <c r="D17181" i="10"/>
  <c r="C17181" i="10"/>
  <c r="B17181" i="10"/>
  <c r="D17180" i="10"/>
  <c r="C17180" i="10"/>
  <c r="B17180" i="10"/>
  <c r="D17179" i="10"/>
  <c r="C17179" i="10"/>
  <c r="B17179" i="10"/>
  <c r="D17178" i="10"/>
  <c r="C17178" i="10"/>
  <c r="B17178" i="10"/>
  <c r="D17177" i="10"/>
  <c r="C17177" i="10"/>
  <c r="B17177" i="10"/>
  <c r="D17176" i="10"/>
  <c r="C17176" i="10"/>
  <c r="B17176" i="10"/>
  <c r="D17175" i="10"/>
  <c r="C17175" i="10"/>
  <c r="B17175" i="10"/>
  <c r="D17174" i="10"/>
  <c r="C17174" i="10"/>
  <c r="B17174" i="10"/>
  <c r="D17173" i="10"/>
  <c r="C17173" i="10"/>
  <c r="B17173" i="10"/>
  <c r="D17172" i="10"/>
  <c r="C17172" i="10"/>
  <c r="B17172" i="10"/>
  <c r="D17171" i="10"/>
  <c r="C17171" i="10"/>
  <c r="B17171" i="10"/>
  <c r="D17170" i="10"/>
  <c r="C17170" i="10"/>
  <c r="B17170" i="10"/>
  <c r="D17169" i="10"/>
  <c r="C17169" i="10"/>
  <c r="B17169" i="10"/>
  <c r="D17168" i="10"/>
  <c r="C17168" i="10"/>
  <c r="B17168" i="10"/>
  <c r="D17167" i="10"/>
  <c r="C17167" i="10"/>
  <c r="B17167" i="10"/>
  <c r="D17166" i="10"/>
  <c r="C17166" i="10"/>
  <c r="B17166" i="10"/>
  <c r="D17165" i="10"/>
  <c r="C17165" i="10"/>
  <c r="B17165" i="10"/>
  <c r="D17164" i="10"/>
  <c r="C17164" i="10"/>
  <c r="B17164" i="10"/>
  <c r="D17163" i="10"/>
  <c r="C17163" i="10"/>
  <c r="B17163" i="10"/>
  <c r="D17162" i="10"/>
  <c r="C17162" i="10"/>
  <c r="B17162" i="10"/>
  <c r="D17161" i="10"/>
  <c r="C17161" i="10"/>
  <c r="B17161" i="10"/>
  <c r="D17160" i="10"/>
  <c r="C17160" i="10"/>
  <c r="B17160" i="10"/>
  <c r="D17159" i="10"/>
  <c r="C17159" i="10"/>
  <c r="B17159" i="10"/>
  <c r="D17158" i="10"/>
  <c r="C17158" i="10"/>
  <c r="B17158" i="10"/>
  <c r="D17157" i="10"/>
  <c r="C17157" i="10"/>
  <c r="B17157" i="10"/>
  <c r="D17156" i="10"/>
  <c r="C17156" i="10"/>
  <c r="B17156" i="10"/>
  <c r="D17155" i="10"/>
  <c r="C17155" i="10"/>
  <c r="B17155" i="10"/>
  <c r="D17154" i="10"/>
  <c r="C17154" i="10"/>
  <c r="B17154" i="10"/>
  <c r="D17153" i="10"/>
  <c r="C17153" i="10"/>
  <c r="B17153" i="10"/>
  <c r="D17152" i="10"/>
  <c r="C17152" i="10"/>
  <c r="B17152" i="10"/>
  <c r="D17151" i="10"/>
  <c r="C17151" i="10"/>
  <c r="B17151" i="10"/>
  <c r="D17150" i="10"/>
  <c r="C17150" i="10"/>
  <c r="B17150" i="10"/>
  <c r="D17149" i="10"/>
  <c r="C17149" i="10"/>
  <c r="B17149" i="10"/>
  <c r="D17148" i="10"/>
  <c r="C17148" i="10"/>
  <c r="B17148" i="10"/>
  <c r="D17147" i="10"/>
  <c r="C17147" i="10"/>
  <c r="B17147" i="10"/>
  <c r="D17146" i="10"/>
  <c r="C17146" i="10"/>
  <c r="B17146" i="10"/>
  <c r="D17145" i="10"/>
  <c r="C17145" i="10"/>
  <c r="B17145" i="10"/>
  <c r="D17144" i="10"/>
  <c r="C17144" i="10"/>
  <c r="B17144" i="10"/>
  <c r="D17143" i="10"/>
  <c r="C17143" i="10"/>
  <c r="B17143" i="10"/>
  <c r="D17142" i="10"/>
  <c r="C17142" i="10"/>
  <c r="B17142" i="10"/>
  <c r="D17141" i="10"/>
  <c r="C17141" i="10"/>
  <c r="B17141" i="10"/>
  <c r="D17140" i="10"/>
  <c r="C17140" i="10"/>
  <c r="B17140" i="10"/>
  <c r="D17139" i="10"/>
  <c r="C17139" i="10"/>
  <c r="B17139" i="10"/>
  <c r="D17138" i="10"/>
  <c r="C17138" i="10"/>
  <c r="B17138" i="10"/>
  <c r="D17137" i="10"/>
  <c r="C17137" i="10"/>
  <c r="B17137" i="10"/>
  <c r="D17136" i="10"/>
  <c r="C17136" i="10"/>
  <c r="B17136" i="10"/>
  <c r="D17135" i="10"/>
  <c r="C17135" i="10"/>
  <c r="B17135" i="10"/>
  <c r="D17134" i="10"/>
  <c r="C17134" i="10"/>
  <c r="B17134" i="10"/>
  <c r="D17133" i="10"/>
  <c r="C17133" i="10"/>
  <c r="B17133" i="10"/>
  <c r="D17132" i="10"/>
  <c r="C17132" i="10"/>
  <c r="B17132" i="10"/>
  <c r="D17131" i="10"/>
  <c r="C17131" i="10"/>
  <c r="B17131" i="10"/>
  <c r="D17130" i="10"/>
  <c r="C17130" i="10"/>
  <c r="B17130" i="10"/>
  <c r="D17129" i="10"/>
  <c r="C17129" i="10"/>
  <c r="B17129" i="10"/>
  <c r="D17128" i="10"/>
  <c r="C17128" i="10"/>
  <c r="B17128" i="10"/>
  <c r="D17127" i="10"/>
  <c r="C17127" i="10"/>
  <c r="B17127" i="10"/>
  <c r="D17126" i="10"/>
  <c r="C17126" i="10"/>
  <c r="B17126" i="10"/>
  <c r="D17125" i="10"/>
  <c r="C17125" i="10"/>
  <c r="B17125" i="10"/>
  <c r="D17124" i="10"/>
  <c r="C17124" i="10"/>
  <c r="B17124" i="10"/>
  <c r="D17123" i="10"/>
  <c r="C17123" i="10"/>
  <c r="B17123" i="10"/>
  <c r="D17122" i="10"/>
  <c r="C17122" i="10"/>
  <c r="B17122" i="10"/>
  <c r="D17121" i="10"/>
  <c r="C17121" i="10"/>
  <c r="B17121" i="10"/>
  <c r="D17120" i="10"/>
  <c r="C17120" i="10"/>
  <c r="B17120" i="10"/>
  <c r="D17119" i="10"/>
  <c r="C17119" i="10"/>
  <c r="B17119" i="10"/>
  <c r="D17118" i="10"/>
  <c r="C17118" i="10"/>
  <c r="B17118" i="10"/>
  <c r="D17117" i="10"/>
  <c r="C17117" i="10"/>
  <c r="B17117" i="10"/>
  <c r="D17116" i="10"/>
  <c r="C17116" i="10"/>
  <c r="B17116" i="10"/>
  <c r="D17115" i="10"/>
  <c r="C17115" i="10"/>
  <c r="B17115" i="10"/>
  <c r="D17114" i="10"/>
  <c r="C17114" i="10"/>
  <c r="B17114" i="10"/>
  <c r="D17113" i="10"/>
  <c r="C17113" i="10"/>
  <c r="B17113" i="10"/>
  <c r="D17112" i="10"/>
  <c r="C17112" i="10"/>
  <c r="B17112" i="10"/>
  <c r="D17111" i="10"/>
  <c r="C17111" i="10"/>
  <c r="B17111" i="10"/>
  <c r="D17110" i="10"/>
  <c r="C17110" i="10"/>
  <c r="B17110" i="10"/>
  <c r="D17109" i="10"/>
  <c r="C17109" i="10"/>
  <c r="B17109" i="10"/>
  <c r="D17108" i="10"/>
  <c r="C17108" i="10"/>
  <c r="B17108" i="10"/>
  <c r="D17107" i="10"/>
  <c r="C17107" i="10"/>
  <c r="B17107" i="10"/>
  <c r="D17106" i="10"/>
  <c r="C17106" i="10"/>
  <c r="B17106" i="10"/>
  <c r="D17105" i="10"/>
  <c r="C17105" i="10"/>
  <c r="B17105" i="10"/>
  <c r="D17104" i="10"/>
  <c r="C17104" i="10"/>
  <c r="B17104" i="10"/>
  <c r="D17103" i="10"/>
  <c r="C17103" i="10"/>
  <c r="B17103" i="10"/>
  <c r="D17102" i="10"/>
  <c r="C17102" i="10"/>
  <c r="B17102" i="10"/>
  <c r="D17101" i="10"/>
  <c r="C17101" i="10"/>
  <c r="B17101" i="10"/>
  <c r="D17100" i="10"/>
  <c r="C17100" i="10"/>
  <c r="B17100" i="10"/>
  <c r="D17099" i="10"/>
  <c r="C17099" i="10"/>
  <c r="B17099" i="10"/>
  <c r="D17098" i="10"/>
  <c r="C17098" i="10"/>
  <c r="B17098" i="10"/>
  <c r="D17097" i="10"/>
  <c r="C17097" i="10"/>
  <c r="B17097" i="10"/>
  <c r="D17096" i="10"/>
  <c r="C17096" i="10"/>
  <c r="B17096" i="10"/>
  <c r="D17095" i="10"/>
  <c r="C17095" i="10"/>
  <c r="B17095" i="10"/>
  <c r="D17094" i="10"/>
  <c r="C17094" i="10"/>
  <c r="B17094" i="10"/>
  <c r="D17093" i="10"/>
  <c r="C17093" i="10"/>
  <c r="B17093" i="10"/>
  <c r="D17092" i="10"/>
  <c r="C17092" i="10"/>
  <c r="B17092" i="10"/>
  <c r="D17091" i="10"/>
  <c r="C17091" i="10"/>
  <c r="B17091" i="10"/>
  <c r="D17090" i="10"/>
  <c r="C17090" i="10"/>
  <c r="B17090" i="10"/>
  <c r="D17089" i="10"/>
  <c r="C17089" i="10"/>
  <c r="B17089" i="10"/>
  <c r="D17088" i="10"/>
  <c r="C17088" i="10"/>
  <c r="B17088" i="10"/>
  <c r="D17087" i="10"/>
  <c r="C17087" i="10"/>
  <c r="B17087" i="10"/>
  <c r="D17086" i="10"/>
  <c r="C17086" i="10"/>
  <c r="B17086" i="10"/>
  <c r="D17085" i="10"/>
  <c r="C17085" i="10"/>
  <c r="B17085" i="10"/>
  <c r="D17084" i="10"/>
  <c r="C17084" i="10"/>
  <c r="B17084" i="10"/>
  <c r="D17083" i="10"/>
  <c r="C17083" i="10"/>
  <c r="B17083" i="10"/>
  <c r="D17082" i="10"/>
  <c r="C17082" i="10"/>
  <c r="B17082" i="10"/>
  <c r="D17081" i="10"/>
  <c r="C17081" i="10"/>
  <c r="B17081" i="10"/>
  <c r="D17080" i="10"/>
  <c r="C17080" i="10"/>
  <c r="B17080" i="10"/>
  <c r="D17079" i="10"/>
  <c r="C17079" i="10"/>
  <c r="B17079" i="10"/>
  <c r="D17078" i="10"/>
  <c r="C17078" i="10"/>
  <c r="B17078" i="10"/>
  <c r="D17077" i="10"/>
  <c r="C17077" i="10"/>
  <c r="B17077" i="10"/>
  <c r="D17076" i="10"/>
  <c r="C17076" i="10"/>
  <c r="B17076" i="10"/>
  <c r="D17075" i="10"/>
  <c r="C17075" i="10"/>
  <c r="B17075" i="10"/>
  <c r="D17074" i="10"/>
  <c r="C17074" i="10"/>
  <c r="B17074" i="10"/>
  <c r="D17073" i="10"/>
  <c r="C17073" i="10"/>
  <c r="B17073" i="10"/>
  <c r="D17072" i="10"/>
  <c r="C17072" i="10"/>
  <c r="B17072" i="10"/>
  <c r="D17071" i="10"/>
  <c r="C17071" i="10"/>
  <c r="B17071" i="10"/>
  <c r="D17070" i="10"/>
  <c r="C17070" i="10"/>
  <c r="B17070" i="10"/>
  <c r="D17069" i="10"/>
  <c r="C17069" i="10"/>
  <c r="B17069" i="10"/>
  <c r="D17068" i="10"/>
  <c r="C17068" i="10"/>
  <c r="B17068" i="10"/>
  <c r="D17067" i="10"/>
  <c r="C17067" i="10"/>
  <c r="B17067" i="10"/>
  <c r="D17066" i="10"/>
  <c r="C17066" i="10"/>
  <c r="B17066" i="10"/>
  <c r="D17065" i="10"/>
  <c r="C17065" i="10"/>
  <c r="B17065" i="10"/>
  <c r="D17064" i="10"/>
  <c r="C17064" i="10"/>
  <c r="B17064" i="10"/>
  <c r="D17063" i="10"/>
  <c r="C17063" i="10"/>
  <c r="B17063" i="10"/>
  <c r="D17062" i="10"/>
  <c r="C17062" i="10"/>
  <c r="B17062" i="10"/>
  <c r="D17061" i="10"/>
  <c r="C17061" i="10"/>
  <c r="B17061" i="10"/>
  <c r="D17060" i="10"/>
  <c r="C17060" i="10"/>
  <c r="B17060" i="10"/>
  <c r="D17059" i="10"/>
  <c r="C17059" i="10"/>
  <c r="B17059" i="10"/>
  <c r="D17058" i="10"/>
  <c r="C17058" i="10"/>
  <c r="B17058" i="10"/>
  <c r="D17057" i="10"/>
  <c r="C17057" i="10"/>
  <c r="B17057" i="10"/>
  <c r="D17056" i="10"/>
  <c r="C17056" i="10"/>
  <c r="B17056" i="10"/>
  <c r="D17055" i="10"/>
  <c r="C17055" i="10"/>
  <c r="B17055" i="10"/>
  <c r="D17054" i="10"/>
  <c r="C17054" i="10"/>
  <c r="B17054" i="10"/>
  <c r="D17053" i="10"/>
  <c r="C17053" i="10"/>
  <c r="B17053" i="10"/>
  <c r="D17052" i="10"/>
  <c r="C17052" i="10"/>
  <c r="B17052" i="10"/>
  <c r="D17051" i="10"/>
  <c r="C17051" i="10"/>
  <c r="B17051" i="10"/>
  <c r="D17050" i="10"/>
  <c r="C17050" i="10"/>
  <c r="B17050" i="10"/>
  <c r="D17049" i="10"/>
  <c r="C17049" i="10"/>
  <c r="B17049" i="10"/>
  <c r="D17048" i="10"/>
  <c r="C17048" i="10"/>
  <c r="B17048" i="10"/>
  <c r="D17047" i="10"/>
  <c r="C17047" i="10"/>
  <c r="B17047" i="10"/>
  <c r="D17046" i="10"/>
  <c r="C17046" i="10"/>
  <c r="B17046" i="10"/>
  <c r="D17045" i="10"/>
  <c r="C17045" i="10"/>
  <c r="B17045" i="10"/>
  <c r="D17044" i="10"/>
  <c r="C17044" i="10"/>
  <c r="B17044" i="10"/>
  <c r="D17043" i="10"/>
  <c r="C17043" i="10"/>
  <c r="B17043" i="10"/>
  <c r="D17042" i="10"/>
  <c r="C17042" i="10"/>
  <c r="B17042" i="10"/>
  <c r="D17041" i="10"/>
  <c r="C17041" i="10"/>
  <c r="B17041" i="10"/>
  <c r="D17040" i="10"/>
  <c r="C17040" i="10"/>
  <c r="B17040" i="10"/>
  <c r="D17039" i="10"/>
  <c r="C17039" i="10"/>
  <c r="B17039" i="10"/>
  <c r="D17038" i="10"/>
  <c r="C17038" i="10"/>
  <c r="B17038" i="10"/>
  <c r="D17037" i="10"/>
  <c r="C17037" i="10"/>
  <c r="B17037" i="10"/>
  <c r="D17036" i="10"/>
  <c r="C17036" i="10"/>
  <c r="B17036" i="10"/>
  <c r="D17035" i="10"/>
  <c r="C17035" i="10"/>
  <c r="B17035" i="10"/>
  <c r="D17034" i="10"/>
  <c r="C17034" i="10"/>
  <c r="B17034" i="10"/>
  <c r="D17033" i="10"/>
  <c r="C17033" i="10"/>
  <c r="B17033" i="10"/>
  <c r="D17032" i="10"/>
  <c r="C17032" i="10"/>
  <c r="B17032" i="10"/>
  <c r="D17031" i="10"/>
  <c r="C17031" i="10"/>
  <c r="B17031" i="10"/>
  <c r="D17030" i="10"/>
  <c r="C17030" i="10"/>
  <c r="B17030" i="10"/>
  <c r="D17029" i="10"/>
  <c r="C17029" i="10"/>
  <c r="B17029" i="10"/>
  <c r="D17028" i="10"/>
  <c r="C17028" i="10"/>
  <c r="B17028" i="10"/>
  <c r="D17027" i="10"/>
  <c r="C17027" i="10"/>
  <c r="B17027" i="10"/>
  <c r="D17026" i="10"/>
  <c r="C17026" i="10"/>
  <c r="B17026" i="10"/>
  <c r="D17025" i="10"/>
  <c r="C17025" i="10"/>
  <c r="B17025" i="10"/>
  <c r="D17024" i="10"/>
  <c r="C17024" i="10"/>
  <c r="B17024" i="10"/>
  <c r="D17023" i="10"/>
  <c r="C17023" i="10"/>
  <c r="B17023" i="10"/>
  <c r="D17022" i="10"/>
  <c r="C17022" i="10"/>
  <c r="B17022" i="10"/>
  <c r="D17021" i="10"/>
  <c r="C17021" i="10"/>
  <c r="B17021" i="10"/>
  <c r="D17020" i="10"/>
  <c r="C17020" i="10"/>
  <c r="B17020" i="10"/>
  <c r="D17019" i="10"/>
  <c r="C17019" i="10"/>
  <c r="B17019" i="10"/>
  <c r="D17018" i="10"/>
  <c r="C17018" i="10"/>
  <c r="B17018" i="10"/>
  <c r="D17017" i="10"/>
  <c r="C17017" i="10"/>
  <c r="B17017" i="10"/>
  <c r="D17016" i="10"/>
  <c r="C17016" i="10"/>
  <c r="B17016" i="10"/>
  <c r="D17015" i="10"/>
  <c r="C17015" i="10"/>
  <c r="B17015" i="10"/>
  <c r="D17014" i="10"/>
  <c r="C17014" i="10"/>
  <c r="B17014" i="10"/>
  <c r="D17013" i="10"/>
  <c r="C17013" i="10"/>
  <c r="B17013" i="10"/>
  <c r="D17012" i="10"/>
  <c r="C17012" i="10"/>
  <c r="B17012" i="10"/>
  <c r="D17011" i="10"/>
  <c r="C17011" i="10"/>
  <c r="B17011" i="10"/>
  <c r="D17010" i="10"/>
  <c r="C17010" i="10"/>
  <c r="B17010" i="10"/>
  <c r="D17009" i="10"/>
  <c r="C17009" i="10"/>
  <c r="B17009" i="10"/>
  <c r="D17008" i="10"/>
  <c r="C17008" i="10"/>
  <c r="B17008" i="10"/>
  <c r="D17007" i="10"/>
  <c r="C17007" i="10"/>
  <c r="B17007" i="10"/>
  <c r="D17006" i="10"/>
  <c r="C17006" i="10"/>
  <c r="B17006" i="10"/>
  <c r="D17005" i="10"/>
  <c r="C17005" i="10"/>
  <c r="B17005" i="10"/>
  <c r="D17004" i="10"/>
  <c r="C17004" i="10"/>
  <c r="B17004" i="10"/>
  <c r="D17003" i="10"/>
  <c r="C17003" i="10"/>
  <c r="B17003" i="10"/>
  <c r="D17002" i="10"/>
  <c r="C17002" i="10"/>
  <c r="B17002" i="10"/>
  <c r="D17001" i="10"/>
  <c r="C17001" i="10"/>
  <c r="B17001" i="10"/>
  <c r="D17000" i="10"/>
  <c r="C17000" i="10"/>
  <c r="B17000" i="10"/>
  <c r="D16999" i="10"/>
  <c r="C16999" i="10"/>
  <c r="B16999" i="10"/>
  <c r="D16998" i="10"/>
  <c r="C16998" i="10"/>
  <c r="B16998" i="10"/>
  <c r="D16997" i="10"/>
  <c r="C16997" i="10"/>
  <c r="B16997" i="10"/>
  <c r="D16996" i="10"/>
  <c r="C16996" i="10"/>
  <c r="B16996" i="10"/>
  <c r="D16995" i="10"/>
  <c r="C16995" i="10"/>
  <c r="B16995" i="10"/>
  <c r="D16994" i="10"/>
  <c r="C16994" i="10"/>
  <c r="B16994" i="10"/>
  <c r="D16993" i="10"/>
  <c r="C16993" i="10"/>
  <c r="B16993" i="10"/>
  <c r="D16992" i="10"/>
  <c r="C16992" i="10"/>
  <c r="B16992" i="10"/>
  <c r="D16991" i="10"/>
  <c r="C16991" i="10"/>
  <c r="B16991" i="10"/>
  <c r="D16990" i="10"/>
  <c r="C16990" i="10"/>
  <c r="B16990" i="10"/>
  <c r="D16989" i="10"/>
  <c r="C16989" i="10"/>
  <c r="B16989" i="10"/>
  <c r="D16988" i="10"/>
  <c r="C16988" i="10"/>
  <c r="B16988" i="10"/>
  <c r="D16987" i="10"/>
  <c r="C16987" i="10"/>
  <c r="B16987" i="10"/>
  <c r="D16986" i="10"/>
  <c r="C16986" i="10"/>
  <c r="B16986" i="10"/>
  <c r="D16985" i="10"/>
  <c r="C16985" i="10"/>
  <c r="B16985" i="10"/>
  <c r="D16984" i="10"/>
  <c r="C16984" i="10"/>
  <c r="B16984" i="10"/>
  <c r="D16983" i="10"/>
  <c r="C16983" i="10"/>
  <c r="B16983" i="10"/>
  <c r="D16982" i="10"/>
  <c r="C16982" i="10"/>
  <c r="B16982" i="10"/>
  <c r="D16981" i="10"/>
  <c r="C16981" i="10"/>
  <c r="B16981" i="10"/>
  <c r="D16980" i="10"/>
  <c r="C16980" i="10"/>
  <c r="B16980" i="10"/>
  <c r="D16979" i="10"/>
  <c r="C16979" i="10"/>
  <c r="B16979" i="10"/>
  <c r="D16978" i="10"/>
  <c r="C16978" i="10"/>
  <c r="B16978" i="10"/>
  <c r="D16977" i="10"/>
  <c r="C16977" i="10"/>
  <c r="B16977" i="10"/>
  <c r="D16976" i="10"/>
  <c r="C16976" i="10"/>
  <c r="B16976" i="10"/>
  <c r="D16975" i="10"/>
  <c r="C16975" i="10"/>
  <c r="B16975" i="10"/>
  <c r="D16974" i="10"/>
  <c r="C16974" i="10"/>
  <c r="B16974" i="10"/>
  <c r="D16973" i="10"/>
  <c r="C16973" i="10"/>
  <c r="B16973" i="10"/>
  <c r="D16972" i="10"/>
  <c r="C16972" i="10"/>
  <c r="B16972" i="10"/>
  <c r="D16971" i="10"/>
  <c r="C16971" i="10"/>
  <c r="B16971" i="10"/>
  <c r="D16970" i="10"/>
  <c r="C16970" i="10"/>
  <c r="B16970" i="10"/>
  <c r="D16969" i="10"/>
  <c r="C16969" i="10"/>
  <c r="B16969" i="10"/>
  <c r="D16968" i="10"/>
  <c r="C16968" i="10"/>
  <c r="B16968" i="10"/>
  <c r="D16967" i="10"/>
  <c r="C16967" i="10"/>
  <c r="B16967" i="10"/>
  <c r="D16966" i="10"/>
  <c r="C16966" i="10"/>
  <c r="B16966" i="10"/>
  <c r="D16965" i="10"/>
  <c r="C16965" i="10"/>
  <c r="B16965" i="10"/>
  <c r="D16964" i="10"/>
  <c r="C16964" i="10"/>
  <c r="B16964" i="10"/>
  <c r="D16963" i="10"/>
  <c r="C16963" i="10"/>
  <c r="B16963" i="10"/>
  <c r="D16962" i="10"/>
  <c r="C16962" i="10"/>
  <c r="B16962" i="10"/>
  <c r="D16961" i="10"/>
  <c r="C16961" i="10"/>
  <c r="B16961" i="10"/>
  <c r="D16960" i="10"/>
  <c r="C16960" i="10"/>
  <c r="B16960" i="10"/>
  <c r="D16959" i="10"/>
  <c r="C16959" i="10"/>
  <c r="B16959" i="10"/>
  <c r="D16958" i="10"/>
  <c r="C16958" i="10"/>
  <c r="B16958" i="10"/>
  <c r="D16957" i="10"/>
  <c r="C16957" i="10"/>
  <c r="B16957" i="10"/>
  <c r="D16956" i="10"/>
  <c r="C16956" i="10"/>
  <c r="B16956" i="10"/>
  <c r="D16955" i="10"/>
  <c r="C16955" i="10"/>
  <c r="B16955" i="10"/>
  <c r="D16954" i="10"/>
  <c r="C16954" i="10"/>
  <c r="B16954" i="10"/>
  <c r="D16953" i="10"/>
  <c r="C16953" i="10"/>
  <c r="B16953" i="10"/>
  <c r="D16952" i="10"/>
  <c r="C16952" i="10"/>
  <c r="B16952" i="10"/>
  <c r="D16951" i="10"/>
  <c r="C16951" i="10"/>
  <c r="B16951" i="10"/>
  <c r="D16950" i="10"/>
  <c r="C16950" i="10"/>
  <c r="B16950" i="10"/>
  <c r="D16949" i="10"/>
  <c r="C16949" i="10"/>
  <c r="B16949" i="10"/>
  <c r="D16948" i="10"/>
  <c r="C16948" i="10"/>
  <c r="B16948" i="10"/>
  <c r="D16947" i="10"/>
  <c r="C16947" i="10"/>
  <c r="B16947" i="10"/>
  <c r="D16946" i="10"/>
  <c r="C16946" i="10"/>
  <c r="B16946" i="10"/>
  <c r="D16945" i="10"/>
  <c r="C16945" i="10"/>
  <c r="B16945" i="10"/>
  <c r="D16944" i="10"/>
  <c r="C16944" i="10"/>
  <c r="B16944" i="10"/>
  <c r="D16943" i="10"/>
  <c r="C16943" i="10"/>
  <c r="B16943" i="10"/>
  <c r="D16942" i="10"/>
  <c r="C16942" i="10"/>
  <c r="B16942" i="10"/>
  <c r="D16941" i="10"/>
  <c r="C16941" i="10"/>
  <c r="B16941" i="10"/>
  <c r="D16940" i="10"/>
  <c r="C16940" i="10"/>
  <c r="B16940" i="10"/>
  <c r="D16939" i="10"/>
  <c r="C16939" i="10"/>
  <c r="B16939" i="10"/>
  <c r="D16938" i="10"/>
  <c r="C16938" i="10"/>
  <c r="B16938" i="10"/>
  <c r="D16937" i="10"/>
  <c r="C16937" i="10"/>
  <c r="B16937" i="10"/>
  <c r="D16936" i="10"/>
  <c r="C16936" i="10"/>
  <c r="B16936" i="10"/>
  <c r="D16935" i="10"/>
  <c r="C16935" i="10"/>
  <c r="B16935" i="10"/>
  <c r="D16934" i="10"/>
  <c r="C16934" i="10"/>
  <c r="B16934" i="10"/>
  <c r="D16933" i="10"/>
  <c r="C16933" i="10"/>
  <c r="B16933" i="10"/>
  <c r="D16932" i="10"/>
  <c r="C16932" i="10"/>
  <c r="B16932" i="10"/>
  <c r="D16931" i="10"/>
  <c r="C16931" i="10"/>
  <c r="B16931" i="10"/>
  <c r="D16930" i="10"/>
  <c r="C16930" i="10"/>
  <c r="B16930" i="10"/>
  <c r="D16929" i="10"/>
  <c r="C16929" i="10"/>
  <c r="B16929" i="10"/>
  <c r="D16928" i="10"/>
  <c r="C16928" i="10"/>
  <c r="B16928" i="10"/>
  <c r="D16927" i="10"/>
  <c r="C16927" i="10"/>
  <c r="B16927" i="10"/>
  <c r="D16926" i="10"/>
  <c r="C16926" i="10"/>
  <c r="B16926" i="10"/>
  <c r="D16925" i="10"/>
  <c r="C16925" i="10"/>
  <c r="B16925" i="10"/>
  <c r="D16924" i="10"/>
  <c r="C16924" i="10"/>
  <c r="B16924" i="10"/>
  <c r="D16923" i="10"/>
  <c r="C16923" i="10"/>
  <c r="B16923" i="10"/>
  <c r="D16922" i="10"/>
  <c r="C16922" i="10"/>
  <c r="B16922" i="10"/>
  <c r="D16921" i="10"/>
  <c r="C16921" i="10"/>
  <c r="B16921" i="10"/>
  <c r="D16920" i="10"/>
  <c r="C16920" i="10"/>
  <c r="B16920" i="10"/>
  <c r="D16919" i="10"/>
  <c r="C16919" i="10"/>
  <c r="B16919" i="10"/>
  <c r="D16918" i="10"/>
  <c r="C16918" i="10"/>
  <c r="B16918" i="10"/>
  <c r="D16917" i="10"/>
  <c r="C16917" i="10"/>
  <c r="B16917" i="10"/>
  <c r="D16916" i="10"/>
  <c r="C16916" i="10"/>
  <c r="B16916" i="10"/>
  <c r="D16915" i="10"/>
  <c r="C16915" i="10"/>
  <c r="B16915" i="10"/>
  <c r="D16914" i="10"/>
  <c r="C16914" i="10"/>
  <c r="B16914" i="10"/>
  <c r="D16913" i="10"/>
  <c r="C16913" i="10"/>
  <c r="B16913" i="10"/>
  <c r="D16912" i="10"/>
  <c r="C16912" i="10"/>
  <c r="B16912" i="10"/>
  <c r="D16911" i="10"/>
  <c r="C16911" i="10"/>
  <c r="B16911" i="10"/>
  <c r="D16910" i="10"/>
  <c r="C16910" i="10"/>
  <c r="B16910" i="10"/>
  <c r="D16909" i="10"/>
  <c r="C16909" i="10"/>
  <c r="B16909" i="10"/>
  <c r="D16908" i="10"/>
  <c r="C16908" i="10"/>
  <c r="B16908" i="10"/>
  <c r="D16907" i="10"/>
  <c r="C16907" i="10"/>
  <c r="B16907" i="10"/>
  <c r="D16906" i="10"/>
  <c r="C16906" i="10"/>
  <c r="B16906" i="10"/>
  <c r="D16905" i="10"/>
  <c r="C16905" i="10"/>
  <c r="B16905" i="10"/>
  <c r="D16904" i="10"/>
  <c r="C16904" i="10"/>
  <c r="B16904" i="10"/>
  <c r="D16903" i="10"/>
  <c r="C16903" i="10"/>
  <c r="B16903" i="10"/>
  <c r="D16902" i="10"/>
  <c r="C16902" i="10"/>
  <c r="B16902" i="10"/>
  <c r="D16901" i="10"/>
  <c r="C16901" i="10"/>
  <c r="B16901" i="10"/>
  <c r="D16900" i="10"/>
  <c r="C16900" i="10"/>
  <c r="B16900" i="10"/>
  <c r="D16899" i="10"/>
  <c r="C16899" i="10"/>
  <c r="B16899" i="10"/>
  <c r="D16898" i="10"/>
  <c r="C16898" i="10"/>
  <c r="B16898" i="10"/>
  <c r="D16897" i="10"/>
  <c r="C16897" i="10"/>
  <c r="B16897" i="10"/>
  <c r="D16896" i="10"/>
  <c r="C16896" i="10"/>
  <c r="B16896" i="10"/>
  <c r="D16895" i="10"/>
  <c r="C16895" i="10"/>
  <c r="B16895" i="10"/>
  <c r="D16894" i="10"/>
  <c r="C16894" i="10"/>
  <c r="B16894" i="10"/>
  <c r="D16893" i="10"/>
  <c r="C16893" i="10"/>
  <c r="B16893" i="10"/>
  <c r="D16892" i="10"/>
  <c r="C16892" i="10"/>
  <c r="B16892" i="10"/>
  <c r="D16891" i="10"/>
  <c r="C16891" i="10"/>
  <c r="B16891" i="10"/>
  <c r="D16890" i="10"/>
  <c r="C16890" i="10"/>
  <c r="B16890" i="10"/>
  <c r="D16889" i="10"/>
  <c r="C16889" i="10"/>
  <c r="B16889" i="10"/>
  <c r="D16888" i="10"/>
  <c r="C16888" i="10"/>
  <c r="B16888" i="10"/>
  <c r="D16887" i="10"/>
  <c r="C16887" i="10"/>
  <c r="B16887" i="10"/>
  <c r="D16886" i="10"/>
  <c r="C16886" i="10"/>
  <c r="B16886" i="10"/>
  <c r="D16885" i="10"/>
  <c r="C16885" i="10"/>
  <c r="B16885" i="10"/>
  <c r="D16884" i="10"/>
  <c r="C16884" i="10"/>
  <c r="B16884" i="10"/>
  <c r="D16883" i="10"/>
  <c r="C16883" i="10"/>
  <c r="B16883" i="10"/>
  <c r="D16882" i="10"/>
  <c r="C16882" i="10"/>
  <c r="B16882" i="10"/>
  <c r="D16881" i="10"/>
  <c r="C16881" i="10"/>
  <c r="B16881" i="10"/>
  <c r="D16880" i="10"/>
  <c r="C16880" i="10"/>
  <c r="B16880" i="10"/>
  <c r="D16879" i="10"/>
  <c r="C16879" i="10"/>
  <c r="B16879" i="10"/>
  <c r="D16878" i="10"/>
  <c r="C16878" i="10"/>
  <c r="B16878" i="10"/>
  <c r="D16877" i="10"/>
  <c r="C16877" i="10"/>
  <c r="B16877" i="10"/>
  <c r="D16876" i="10"/>
  <c r="C16876" i="10"/>
  <c r="B16876" i="10"/>
  <c r="D16875" i="10"/>
  <c r="C16875" i="10"/>
  <c r="B16875" i="10"/>
  <c r="D16874" i="10"/>
  <c r="C16874" i="10"/>
  <c r="B16874" i="10"/>
  <c r="D16873" i="10"/>
  <c r="C16873" i="10"/>
  <c r="B16873" i="10"/>
  <c r="D16872" i="10"/>
  <c r="C16872" i="10"/>
  <c r="B16872" i="10"/>
  <c r="D16871" i="10"/>
  <c r="C16871" i="10"/>
  <c r="B16871" i="10"/>
  <c r="D16870" i="10"/>
  <c r="C16870" i="10"/>
  <c r="B16870" i="10"/>
  <c r="D16869" i="10"/>
  <c r="C16869" i="10"/>
  <c r="B16869" i="10"/>
  <c r="D16868" i="10"/>
  <c r="C16868" i="10"/>
  <c r="B16868" i="10"/>
  <c r="D16867" i="10"/>
  <c r="C16867" i="10"/>
  <c r="B16867" i="10"/>
  <c r="D16866" i="10"/>
  <c r="C16866" i="10"/>
  <c r="B16866" i="10"/>
  <c r="D16865" i="10"/>
  <c r="C16865" i="10"/>
  <c r="B16865" i="10"/>
  <c r="D16864" i="10"/>
  <c r="C16864" i="10"/>
  <c r="B16864" i="10"/>
  <c r="D16863" i="10"/>
  <c r="C16863" i="10"/>
  <c r="B16863" i="10"/>
  <c r="D16862" i="10"/>
  <c r="C16862" i="10"/>
  <c r="B16862" i="10"/>
  <c r="D16861" i="10"/>
  <c r="C16861" i="10"/>
  <c r="B16861" i="10"/>
  <c r="D16860" i="10"/>
  <c r="C16860" i="10"/>
  <c r="B16860" i="10"/>
  <c r="D16859" i="10"/>
  <c r="C16859" i="10"/>
  <c r="B16859" i="10"/>
  <c r="D16858" i="10"/>
  <c r="C16858" i="10"/>
  <c r="B16858" i="10"/>
  <c r="D16857" i="10"/>
  <c r="C16857" i="10"/>
  <c r="B16857" i="10"/>
  <c r="D16856" i="10"/>
  <c r="C16856" i="10"/>
  <c r="B16856" i="10"/>
  <c r="D16855" i="10"/>
  <c r="C16855" i="10"/>
  <c r="B16855" i="10"/>
  <c r="D16854" i="10"/>
  <c r="C16854" i="10"/>
  <c r="B16854" i="10"/>
  <c r="D16853" i="10"/>
  <c r="C16853" i="10"/>
  <c r="B16853" i="10"/>
  <c r="D16852" i="10"/>
  <c r="C16852" i="10"/>
  <c r="B16852" i="10"/>
  <c r="D16851" i="10"/>
  <c r="C16851" i="10"/>
  <c r="B16851" i="10"/>
  <c r="D16850" i="10"/>
  <c r="C16850" i="10"/>
  <c r="B16850" i="10"/>
  <c r="D16849" i="10"/>
  <c r="C16849" i="10"/>
  <c r="B16849" i="10"/>
  <c r="D16848" i="10"/>
  <c r="C16848" i="10"/>
  <c r="B16848" i="10"/>
  <c r="D16847" i="10"/>
  <c r="C16847" i="10"/>
  <c r="B16847" i="10"/>
  <c r="D16846" i="10"/>
  <c r="C16846" i="10"/>
  <c r="B16846" i="10"/>
  <c r="D16845" i="10"/>
  <c r="C16845" i="10"/>
  <c r="B16845" i="10"/>
  <c r="D16844" i="10"/>
  <c r="C16844" i="10"/>
  <c r="B16844" i="10"/>
  <c r="D16843" i="10"/>
  <c r="C16843" i="10"/>
  <c r="B16843" i="10"/>
  <c r="D16842" i="10"/>
  <c r="C16842" i="10"/>
  <c r="B16842" i="10"/>
  <c r="D16841" i="10"/>
  <c r="C16841" i="10"/>
  <c r="B16841" i="10"/>
  <c r="D16840" i="10"/>
  <c r="C16840" i="10"/>
  <c r="B16840" i="10"/>
  <c r="D16839" i="10"/>
  <c r="C16839" i="10"/>
  <c r="B16839" i="10"/>
  <c r="D16838" i="10"/>
  <c r="C16838" i="10"/>
  <c r="B16838" i="10"/>
  <c r="D16837" i="10"/>
  <c r="C16837" i="10"/>
  <c r="B16837" i="10"/>
  <c r="D16836" i="10"/>
  <c r="C16836" i="10"/>
  <c r="B16836" i="10"/>
  <c r="D16835" i="10"/>
  <c r="C16835" i="10"/>
  <c r="B16835" i="10"/>
  <c r="D16834" i="10"/>
  <c r="C16834" i="10"/>
  <c r="B16834" i="10"/>
  <c r="D16833" i="10"/>
  <c r="C16833" i="10"/>
  <c r="B16833" i="10"/>
  <c r="D16832" i="10"/>
  <c r="C16832" i="10"/>
  <c r="B16832" i="10"/>
  <c r="D16831" i="10"/>
  <c r="C16831" i="10"/>
  <c r="B16831" i="10"/>
  <c r="D16830" i="10"/>
  <c r="C16830" i="10"/>
  <c r="B16830" i="10"/>
  <c r="D16829" i="10"/>
  <c r="C16829" i="10"/>
  <c r="B16829" i="10"/>
  <c r="D16828" i="10"/>
  <c r="C16828" i="10"/>
  <c r="B16828" i="10"/>
  <c r="D16827" i="10"/>
  <c r="C16827" i="10"/>
  <c r="B16827" i="10"/>
  <c r="D16826" i="10"/>
  <c r="C16826" i="10"/>
  <c r="B16826" i="10"/>
  <c r="D16825" i="10"/>
  <c r="C16825" i="10"/>
  <c r="B16825" i="10"/>
  <c r="D16824" i="10"/>
  <c r="C16824" i="10"/>
  <c r="B16824" i="10"/>
  <c r="D16823" i="10"/>
  <c r="C16823" i="10"/>
  <c r="B16823" i="10"/>
  <c r="D16822" i="10"/>
  <c r="C16822" i="10"/>
  <c r="B16822" i="10"/>
  <c r="D16821" i="10"/>
  <c r="C16821" i="10"/>
  <c r="B16821" i="10"/>
  <c r="D16820" i="10"/>
  <c r="C16820" i="10"/>
  <c r="B16820" i="10"/>
  <c r="D16819" i="10"/>
  <c r="C16819" i="10"/>
  <c r="B16819" i="10"/>
  <c r="D16818" i="10"/>
  <c r="C16818" i="10"/>
  <c r="B16818" i="10"/>
  <c r="D16817" i="10"/>
  <c r="C16817" i="10"/>
  <c r="B16817" i="10"/>
  <c r="D16816" i="10"/>
  <c r="C16816" i="10"/>
  <c r="B16816" i="10"/>
  <c r="D16815" i="10"/>
  <c r="C16815" i="10"/>
  <c r="B16815" i="10"/>
  <c r="D16814" i="10"/>
  <c r="C16814" i="10"/>
  <c r="B16814" i="10"/>
  <c r="D16813" i="10"/>
  <c r="C16813" i="10"/>
  <c r="B16813" i="10"/>
  <c r="D16812" i="10"/>
  <c r="C16812" i="10"/>
  <c r="B16812" i="10"/>
  <c r="D16811" i="10"/>
  <c r="C16811" i="10"/>
  <c r="B16811" i="10"/>
  <c r="D16810" i="10"/>
  <c r="C16810" i="10"/>
  <c r="B16810" i="10"/>
  <c r="D16809" i="10"/>
  <c r="C16809" i="10"/>
  <c r="B16809" i="10"/>
  <c r="D16808" i="10"/>
  <c r="C16808" i="10"/>
  <c r="B16808" i="10"/>
  <c r="D16807" i="10"/>
  <c r="C16807" i="10"/>
  <c r="B16807" i="10"/>
  <c r="D16806" i="10"/>
  <c r="C16806" i="10"/>
  <c r="B16806" i="10"/>
  <c r="D16805" i="10"/>
  <c r="C16805" i="10"/>
  <c r="B16805" i="10"/>
  <c r="D16804" i="10"/>
  <c r="C16804" i="10"/>
  <c r="B16804" i="10"/>
  <c r="D16803" i="10"/>
  <c r="C16803" i="10"/>
  <c r="B16803" i="10"/>
  <c r="D16802" i="10"/>
  <c r="C16802" i="10"/>
  <c r="B16802" i="10"/>
  <c r="D16801" i="10"/>
  <c r="C16801" i="10"/>
  <c r="B16801" i="10"/>
  <c r="D16800" i="10"/>
  <c r="C16800" i="10"/>
  <c r="B16800" i="10"/>
  <c r="D16799" i="10"/>
  <c r="C16799" i="10"/>
  <c r="B16799" i="10"/>
  <c r="D16798" i="10"/>
  <c r="C16798" i="10"/>
  <c r="B16798" i="10"/>
  <c r="D16797" i="10"/>
  <c r="C16797" i="10"/>
  <c r="B16797" i="10"/>
  <c r="D16796" i="10"/>
  <c r="C16796" i="10"/>
  <c r="B16796" i="10"/>
  <c r="D16795" i="10"/>
  <c r="C16795" i="10"/>
  <c r="B16795" i="10"/>
  <c r="D16794" i="10"/>
  <c r="C16794" i="10"/>
  <c r="B16794" i="10"/>
  <c r="D16793" i="10"/>
  <c r="C16793" i="10"/>
  <c r="B16793" i="10"/>
  <c r="D16792" i="10"/>
  <c r="C16792" i="10"/>
  <c r="B16792" i="10"/>
  <c r="D16791" i="10"/>
  <c r="C16791" i="10"/>
  <c r="B16791" i="10"/>
  <c r="D16790" i="10"/>
  <c r="C16790" i="10"/>
  <c r="B16790" i="10"/>
  <c r="D16789" i="10"/>
  <c r="C16789" i="10"/>
  <c r="B16789" i="10"/>
  <c r="D16788" i="10"/>
  <c r="C16788" i="10"/>
  <c r="B16788" i="10"/>
  <c r="D16787" i="10"/>
  <c r="C16787" i="10"/>
  <c r="B16787" i="10"/>
  <c r="D16786" i="10"/>
  <c r="C16786" i="10"/>
  <c r="B16786" i="10"/>
  <c r="D16785" i="10"/>
  <c r="C16785" i="10"/>
  <c r="B16785" i="10"/>
  <c r="D16784" i="10"/>
  <c r="C16784" i="10"/>
  <c r="B16784" i="10"/>
  <c r="D16783" i="10"/>
  <c r="C16783" i="10"/>
  <c r="B16783" i="10"/>
  <c r="D16782" i="10"/>
  <c r="C16782" i="10"/>
  <c r="B16782" i="10"/>
  <c r="D16781" i="10"/>
  <c r="C16781" i="10"/>
  <c r="B16781" i="10"/>
  <c r="D16780" i="10"/>
  <c r="C16780" i="10"/>
  <c r="B16780" i="10"/>
  <c r="D16779" i="10"/>
  <c r="C16779" i="10"/>
  <c r="B16779" i="10"/>
  <c r="D16778" i="10"/>
  <c r="C16778" i="10"/>
  <c r="B16778" i="10"/>
  <c r="D16777" i="10"/>
  <c r="C16777" i="10"/>
  <c r="B16777" i="10"/>
  <c r="D16776" i="10"/>
  <c r="C16776" i="10"/>
  <c r="B16776" i="10"/>
  <c r="D16775" i="10"/>
  <c r="C16775" i="10"/>
  <c r="B16775" i="10"/>
  <c r="D16774" i="10"/>
  <c r="C16774" i="10"/>
  <c r="B16774" i="10"/>
  <c r="D16773" i="10"/>
  <c r="C16773" i="10"/>
  <c r="B16773" i="10"/>
  <c r="D16772" i="10"/>
  <c r="C16772" i="10"/>
  <c r="B16772" i="10"/>
  <c r="D16771" i="10"/>
  <c r="C16771" i="10"/>
  <c r="B16771" i="10"/>
  <c r="D16770" i="10"/>
  <c r="C16770" i="10"/>
  <c r="B16770" i="10"/>
  <c r="D16769" i="10"/>
  <c r="C16769" i="10"/>
  <c r="B16769" i="10"/>
  <c r="D16768" i="10"/>
  <c r="C16768" i="10"/>
  <c r="B16768" i="10"/>
  <c r="D16767" i="10"/>
  <c r="C16767" i="10"/>
  <c r="B16767" i="10"/>
  <c r="D16766" i="10"/>
  <c r="C16766" i="10"/>
  <c r="B16766" i="10"/>
  <c r="D16765" i="10"/>
  <c r="C16765" i="10"/>
  <c r="B16765" i="10"/>
  <c r="D16764" i="10"/>
  <c r="C16764" i="10"/>
  <c r="B16764" i="10"/>
  <c r="D16763" i="10"/>
  <c r="C16763" i="10"/>
  <c r="B16763" i="10"/>
  <c r="D16762" i="10"/>
  <c r="C16762" i="10"/>
  <c r="B16762" i="10"/>
  <c r="D16761" i="10"/>
  <c r="C16761" i="10"/>
  <c r="B16761" i="10"/>
  <c r="D16760" i="10"/>
  <c r="C16760" i="10"/>
  <c r="B16760" i="10"/>
  <c r="D16759" i="10"/>
  <c r="C16759" i="10"/>
  <c r="B16759" i="10"/>
  <c r="D16758" i="10"/>
  <c r="C16758" i="10"/>
  <c r="B16758" i="10"/>
  <c r="D16757" i="10"/>
  <c r="C16757" i="10"/>
  <c r="B16757" i="10"/>
  <c r="D16756" i="10"/>
  <c r="C16756" i="10"/>
  <c r="B16756" i="10"/>
  <c r="D16755" i="10"/>
  <c r="C16755" i="10"/>
  <c r="B16755" i="10"/>
  <c r="D16754" i="10"/>
  <c r="C16754" i="10"/>
  <c r="B16754" i="10"/>
  <c r="D16753" i="10"/>
  <c r="C16753" i="10"/>
  <c r="B16753" i="10"/>
  <c r="D16752" i="10"/>
  <c r="C16752" i="10"/>
  <c r="B16752" i="10"/>
  <c r="D16751" i="10"/>
  <c r="C16751" i="10"/>
  <c r="B16751" i="10"/>
  <c r="D16750" i="10"/>
  <c r="C16750" i="10"/>
  <c r="B16750" i="10"/>
  <c r="D16749" i="10"/>
  <c r="C16749" i="10"/>
  <c r="B16749" i="10"/>
  <c r="D16748" i="10"/>
  <c r="C16748" i="10"/>
  <c r="B16748" i="10"/>
  <c r="D16747" i="10"/>
  <c r="C16747" i="10"/>
  <c r="B16747" i="10"/>
  <c r="D16746" i="10"/>
  <c r="C16746" i="10"/>
  <c r="B16746" i="10"/>
  <c r="D16745" i="10"/>
  <c r="C16745" i="10"/>
  <c r="B16745" i="10"/>
  <c r="D16744" i="10"/>
  <c r="C16744" i="10"/>
  <c r="B16744" i="10"/>
  <c r="D16743" i="10"/>
  <c r="C16743" i="10"/>
  <c r="B16743" i="10"/>
  <c r="D16742" i="10"/>
  <c r="C16742" i="10"/>
  <c r="B16742" i="10"/>
  <c r="D16741" i="10"/>
  <c r="C16741" i="10"/>
  <c r="B16741" i="10"/>
  <c r="D16740" i="10"/>
  <c r="C16740" i="10"/>
  <c r="B16740" i="10"/>
  <c r="D16739" i="10"/>
  <c r="C16739" i="10"/>
  <c r="B16739" i="10"/>
  <c r="D16738" i="10"/>
  <c r="C16738" i="10"/>
  <c r="B16738" i="10"/>
  <c r="D16737" i="10"/>
  <c r="C16737" i="10"/>
  <c r="B16737" i="10"/>
  <c r="D16736" i="10"/>
  <c r="C16736" i="10"/>
  <c r="B16736" i="10"/>
  <c r="D16735" i="10"/>
  <c r="C16735" i="10"/>
  <c r="B16735" i="10"/>
  <c r="D16734" i="10"/>
  <c r="C16734" i="10"/>
  <c r="B16734" i="10"/>
  <c r="D16733" i="10"/>
  <c r="C16733" i="10"/>
  <c r="B16733" i="10"/>
  <c r="D16732" i="10"/>
  <c r="C16732" i="10"/>
  <c r="B16732" i="10"/>
  <c r="D16731" i="10"/>
  <c r="C16731" i="10"/>
  <c r="B16731" i="10"/>
  <c r="D16730" i="10"/>
  <c r="C16730" i="10"/>
  <c r="B16730" i="10"/>
  <c r="D16729" i="10"/>
  <c r="C16729" i="10"/>
  <c r="B16729" i="10"/>
  <c r="D16728" i="10"/>
  <c r="C16728" i="10"/>
  <c r="B16728" i="10"/>
  <c r="D16727" i="10"/>
  <c r="C16727" i="10"/>
  <c r="B16727" i="10"/>
  <c r="D16726" i="10"/>
  <c r="C16726" i="10"/>
  <c r="B16726" i="10"/>
  <c r="D16725" i="10"/>
  <c r="C16725" i="10"/>
  <c r="B16725" i="10"/>
  <c r="D16724" i="10"/>
  <c r="C16724" i="10"/>
  <c r="B16724" i="10"/>
  <c r="D16723" i="10"/>
  <c r="C16723" i="10"/>
  <c r="B16723" i="10"/>
  <c r="D16722" i="10"/>
  <c r="C16722" i="10"/>
  <c r="B16722" i="10"/>
  <c r="D16721" i="10"/>
  <c r="C16721" i="10"/>
  <c r="B16721" i="10"/>
  <c r="D16720" i="10"/>
  <c r="C16720" i="10"/>
  <c r="B16720" i="10"/>
  <c r="D16719" i="10"/>
  <c r="C16719" i="10"/>
  <c r="B16719" i="10"/>
  <c r="D16718" i="10"/>
  <c r="C16718" i="10"/>
  <c r="B16718" i="10"/>
  <c r="D16717" i="10"/>
  <c r="C16717" i="10"/>
  <c r="B16717" i="10"/>
  <c r="D16716" i="10"/>
  <c r="C16716" i="10"/>
  <c r="B16716" i="10"/>
  <c r="D16715" i="10"/>
  <c r="C16715" i="10"/>
  <c r="B16715" i="10"/>
  <c r="D16714" i="10"/>
  <c r="C16714" i="10"/>
  <c r="B16714" i="10"/>
  <c r="D16713" i="10"/>
  <c r="C16713" i="10"/>
  <c r="B16713" i="10"/>
  <c r="D16712" i="10"/>
  <c r="C16712" i="10"/>
  <c r="B16712" i="10"/>
  <c r="D16711" i="10"/>
  <c r="C16711" i="10"/>
  <c r="B16711" i="10"/>
  <c r="D16710" i="10"/>
  <c r="C16710" i="10"/>
  <c r="B16710" i="10"/>
  <c r="D16709" i="10"/>
  <c r="C16709" i="10"/>
  <c r="B16709" i="10"/>
  <c r="D16708" i="10"/>
  <c r="C16708" i="10"/>
  <c r="B16708" i="10"/>
  <c r="D16707" i="10"/>
  <c r="C16707" i="10"/>
  <c r="B16707" i="10"/>
  <c r="D16706" i="10"/>
  <c r="C16706" i="10"/>
  <c r="B16706" i="10"/>
  <c r="D16705" i="10"/>
  <c r="C16705" i="10"/>
  <c r="B16705" i="10"/>
  <c r="D16704" i="10"/>
  <c r="C16704" i="10"/>
  <c r="B16704" i="10"/>
  <c r="D16703" i="10"/>
  <c r="C16703" i="10"/>
  <c r="B16703" i="10"/>
  <c r="D16702" i="10"/>
  <c r="C16702" i="10"/>
  <c r="B16702" i="10"/>
  <c r="D16701" i="10"/>
  <c r="C16701" i="10"/>
  <c r="B16701" i="10"/>
  <c r="D16700" i="10"/>
  <c r="C16700" i="10"/>
  <c r="B16700" i="10"/>
  <c r="D16699" i="10"/>
  <c r="C16699" i="10"/>
  <c r="B16699" i="10"/>
  <c r="D16698" i="10"/>
  <c r="C16698" i="10"/>
  <c r="B16698" i="10"/>
  <c r="D16697" i="10"/>
  <c r="C16697" i="10"/>
  <c r="B16697" i="10"/>
  <c r="D16696" i="10"/>
  <c r="C16696" i="10"/>
  <c r="B16696" i="10"/>
  <c r="D16695" i="10"/>
  <c r="C16695" i="10"/>
  <c r="B16695" i="10"/>
  <c r="D16694" i="10"/>
  <c r="C16694" i="10"/>
  <c r="B16694" i="10"/>
  <c r="D16693" i="10"/>
  <c r="C16693" i="10"/>
  <c r="B16693" i="10"/>
  <c r="D16692" i="10"/>
  <c r="C16692" i="10"/>
  <c r="B16692" i="10"/>
  <c r="D16691" i="10"/>
  <c r="C16691" i="10"/>
  <c r="B16691" i="10"/>
  <c r="D16690" i="10"/>
  <c r="C16690" i="10"/>
  <c r="B16690" i="10"/>
  <c r="D16689" i="10"/>
  <c r="C16689" i="10"/>
  <c r="B16689" i="10"/>
  <c r="D16688" i="10"/>
  <c r="C16688" i="10"/>
  <c r="B16688" i="10"/>
  <c r="D16687" i="10"/>
  <c r="C16687" i="10"/>
  <c r="B16687" i="10"/>
  <c r="D16686" i="10"/>
  <c r="C16686" i="10"/>
  <c r="B16686" i="10"/>
  <c r="D16685" i="10"/>
  <c r="C16685" i="10"/>
  <c r="B16685" i="10"/>
  <c r="D16684" i="10"/>
  <c r="C16684" i="10"/>
  <c r="B16684" i="10"/>
  <c r="D16683" i="10"/>
  <c r="C16683" i="10"/>
  <c r="B16683" i="10"/>
  <c r="D16682" i="10"/>
  <c r="C16682" i="10"/>
  <c r="B16682" i="10"/>
  <c r="D16681" i="10"/>
  <c r="C16681" i="10"/>
  <c r="B16681" i="10"/>
  <c r="D16680" i="10"/>
  <c r="C16680" i="10"/>
  <c r="B16680" i="10"/>
  <c r="D16679" i="10"/>
  <c r="C16679" i="10"/>
  <c r="B16679" i="10"/>
  <c r="D16678" i="10"/>
  <c r="C16678" i="10"/>
  <c r="B16678" i="10"/>
  <c r="D16677" i="10"/>
  <c r="C16677" i="10"/>
  <c r="B16677" i="10"/>
  <c r="D16676" i="10"/>
  <c r="C16676" i="10"/>
  <c r="B16676" i="10"/>
  <c r="D16675" i="10"/>
  <c r="C16675" i="10"/>
  <c r="B16675" i="10"/>
  <c r="D16674" i="10"/>
  <c r="C16674" i="10"/>
  <c r="B16674" i="10"/>
  <c r="D16673" i="10"/>
  <c r="C16673" i="10"/>
  <c r="B16673" i="10"/>
  <c r="D16672" i="10"/>
  <c r="C16672" i="10"/>
  <c r="B16672" i="10"/>
  <c r="D16671" i="10"/>
  <c r="C16671" i="10"/>
  <c r="B16671" i="10"/>
  <c r="D16670" i="10"/>
  <c r="C16670" i="10"/>
  <c r="B16670" i="10"/>
  <c r="D16669" i="10"/>
  <c r="C16669" i="10"/>
  <c r="B16669" i="10"/>
  <c r="D16668" i="10"/>
  <c r="C16668" i="10"/>
  <c r="B16668" i="10"/>
  <c r="D16667" i="10"/>
  <c r="C16667" i="10"/>
  <c r="B16667" i="10"/>
  <c r="D16666" i="10"/>
  <c r="C16666" i="10"/>
  <c r="B16666" i="10"/>
  <c r="D16665" i="10"/>
  <c r="C16665" i="10"/>
  <c r="B16665" i="10"/>
  <c r="D16664" i="10"/>
  <c r="C16664" i="10"/>
  <c r="B16664" i="10"/>
  <c r="D16663" i="10"/>
  <c r="C16663" i="10"/>
  <c r="B16663" i="10"/>
  <c r="D16662" i="10"/>
  <c r="C16662" i="10"/>
  <c r="B16662" i="10"/>
  <c r="D16661" i="10"/>
  <c r="C16661" i="10"/>
  <c r="B16661" i="10"/>
  <c r="D16660" i="10"/>
  <c r="C16660" i="10"/>
  <c r="B16660" i="10"/>
  <c r="D16659" i="10"/>
  <c r="C16659" i="10"/>
  <c r="B16659" i="10"/>
  <c r="D16658" i="10"/>
  <c r="C16658" i="10"/>
  <c r="B16658" i="10"/>
  <c r="D16657" i="10"/>
  <c r="C16657" i="10"/>
  <c r="B16657" i="10"/>
  <c r="D16656" i="10"/>
  <c r="C16656" i="10"/>
  <c r="B16656" i="10"/>
  <c r="D16655" i="10"/>
  <c r="C16655" i="10"/>
  <c r="B16655" i="10"/>
  <c r="D16654" i="10"/>
  <c r="C16654" i="10"/>
  <c r="B16654" i="10"/>
  <c r="D16653" i="10"/>
  <c r="C16653" i="10"/>
  <c r="B16653" i="10"/>
  <c r="D16652" i="10"/>
  <c r="C16652" i="10"/>
  <c r="B16652" i="10"/>
  <c r="D16651" i="10"/>
  <c r="C16651" i="10"/>
  <c r="B16651" i="10"/>
  <c r="D16650" i="10"/>
  <c r="C16650" i="10"/>
  <c r="B16650" i="10"/>
  <c r="D16649" i="10"/>
  <c r="C16649" i="10"/>
  <c r="B16649" i="10"/>
  <c r="D16648" i="10"/>
  <c r="C16648" i="10"/>
  <c r="B16648" i="10"/>
  <c r="D16647" i="10"/>
  <c r="C16647" i="10"/>
  <c r="B16647" i="10"/>
  <c r="D16646" i="10"/>
  <c r="C16646" i="10"/>
  <c r="B16646" i="10"/>
  <c r="D16645" i="10"/>
  <c r="C16645" i="10"/>
  <c r="B16645" i="10"/>
  <c r="D16644" i="10"/>
  <c r="C16644" i="10"/>
  <c r="B16644" i="10"/>
  <c r="D16643" i="10"/>
  <c r="C16643" i="10"/>
  <c r="B16643" i="10"/>
  <c r="D16642" i="10"/>
  <c r="C16642" i="10"/>
  <c r="B16642" i="10"/>
  <c r="D16641" i="10"/>
  <c r="C16641" i="10"/>
  <c r="B16641" i="10"/>
  <c r="D16640" i="10"/>
  <c r="C16640" i="10"/>
  <c r="B16640" i="10"/>
  <c r="D16639" i="10"/>
  <c r="C16639" i="10"/>
  <c r="B16639" i="10"/>
  <c r="D16638" i="10"/>
  <c r="C16638" i="10"/>
  <c r="B16638" i="10"/>
  <c r="D16637" i="10"/>
  <c r="C16637" i="10"/>
  <c r="B16637" i="10"/>
  <c r="D16636" i="10"/>
  <c r="C16636" i="10"/>
  <c r="B16636" i="10"/>
  <c r="D16635" i="10"/>
  <c r="C16635" i="10"/>
  <c r="B16635" i="10"/>
  <c r="D16634" i="10"/>
  <c r="C16634" i="10"/>
  <c r="B16634" i="10"/>
  <c r="D16633" i="10"/>
  <c r="C16633" i="10"/>
  <c r="B16633" i="10"/>
  <c r="D16632" i="10"/>
  <c r="C16632" i="10"/>
  <c r="B16632" i="10"/>
  <c r="D16631" i="10"/>
  <c r="C16631" i="10"/>
  <c r="B16631" i="10"/>
  <c r="D16630" i="10"/>
  <c r="C16630" i="10"/>
  <c r="B16630" i="10"/>
  <c r="D16629" i="10"/>
  <c r="C16629" i="10"/>
  <c r="B16629" i="10"/>
  <c r="D16628" i="10"/>
  <c r="C16628" i="10"/>
  <c r="B16628" i="10"/>
  <c r="D16627" i="10"/>
  <c r="C16627" i="10"/>
  <c r="B16627" i="10"/>
  <c r="D16626" i="10"/>
  <c r="C16626" i="10"/>
  <c r="B16626" i="10"/>
  <c r="D16625" i="10"/>
  <c r="C16625" i="10"/>
  <c r="B16625" i="10"/>
  <c r="D16624" i="10"/>
  <c r="C16624" i="10"/>
  <c r="B16624" i="10"/>
  <c r="D16623" i="10"/>
  <c r="C16623" i="10"/>
  <c r="B16623" i="10"/>
  <c r="D16622" i="10"/>
  <c r="C16622" i="10"/>
  <c r="B16622" i="10"/>
  <c r="D16621" i="10"/>
  <c r="C16621" i="10"/>
  <c r="B16621" i="10"/>
  <c r="D16620" i="10"/>
  <c r="C16620" i="10"/>
  <c r="B16620" i="10"/>
  <c r="D16619" i="10"/>
  <c r="C16619" i="10"/>
  <c r="B16619" i="10"/>
  <c r="D16618" i="10"/>
  <c r="C16618" i="10"/>
  <c r="B16618" i="10"/>
  <c r="D16617" i="10"/>
  <c r="C16617" i="10"/>
  <c r="B16617" i="10"/>
  <c r="D16616" i="10"/>
  <c r="C16616" i="10"/>
  <c r="B16616" i="10"/>
  <c r="D16615" i="10"/>
  <c r="C16615" i="10"/>
  <c r="B16615" i="10"/>
  <c r="D16614" i="10"/>
  <c r="C16614" i="10"/>
  <c r="B16614" i="10"/>
  <c r="D16613" i="10"/>
  <c r="C16613" i="10"/>
  <c r="B16613" i="10"/>
  <c r="D16612" i="10"/>
  <c r="C16612" i="10"/>
  <c r="B16612" i="10"/>
  <c r="D16611" i="10"/>
  <c r="C16611" i="10"/>
  <c r="B16611" i="10"/>
  <c r="D16610" i="10"/>
  <c r="C16610" i="10"/>
  <c r="B16610" i="10"/>
  <c r="D16609" i="10"/>
  <c r="C16609" i="10"/>
  <c r="B16609" i="10"/>
  <c r="D16608" i="10"/>
  <c r="C16608" i="10"/>
  <c r="B16608" i="10"/>
  <c r="D16607" i="10"/>
  <c r="C16607" i="10"/>
  <c r="B16607" i="10"/>
  <c r="D16606" i="10"/>
  <c r="C16606" i="10"/>
  <c r="B16606" i="10"/>
  <c r="D16605" i="10"/>
  <c r="C16605" i="10"/>
  <c r="B16605" i="10"/>
  <c r="D16604" i="10"/>
  <c r="C16604" i="10"/>
  <c r="B16604" i="10"/>
  <c r="D16603" i="10"/>
  <c r="C16603" i="10"/>
  <c r="B16603" i="10"/>
  <c r="D16602" i="10"/>
  <c r="C16602" i="10"/>
  <c r="B16602" i="10"/>
  <c r="D16601" i="10"/>
  <c r="C16601" i="10"/>
  <c r="B16601" i="10"/>
  <c r="D16600" i="10"/>
  <c r="C16600" i="10"/>
  <c r="B16600" i="10"/>
  <c r="D16599" i="10"/>
  <c r="C16599" i="10"/>
  <c r="B16599" i="10"/>
  <c r="D16598" i="10"/>
  <c r="C16598" i="10"/>
  <c r="B16598" i="10"/>
  <c r="D16597" i="10"/>
  <c r="C16597" i="10"/>
  <c r="B16597" i="10"/>
  <c r="D16596" i="10"/>
  <c r="C16596" i="10"/>
  <c r="B16596" i="10"/>
  <c r="D16595" i="10"/>
  <c r="C16595" i="10"/>
  <c r="B16595" i="10"/>
  <c r="D16594" i="10"/>
  <c r="C16594" i="10"/>
  <c r="B16594" i="10"/>
  <c r="D16593" i="10"/>
  <c r="C16593" i="10"/>
  <c r="B16593" i="10"/>
  <c r="D16592" i="10"/>
  <c r="C16592" i="10"/>
  <c r="B16592" i="10"/>
  <c r="D16591" i="10"/>
  <c r="C16591" i="10"/>
  <c r="B16591" i="10"/>
  <c r="D16590" i="10"/>
  <c r="C16590" i="10"/>
  <c r="B16590" i="10"/>
  <c r="D16589" i="10"/>
  <c r="C16589" i="10"/>
  <c r="B16589" i="10"/>
  <c r="D16588" i="10"/>
  <c r="C16588" i="10"/>
  <c r="B16588" i="10"/>
  <c r="D16587" i="10"/>
  <c r="C16587" i="10"/>
  <c r="B16587" i="10"/>
  <c r="D16586" i="10"/>
  <c r="C16586" i="10"/>
  <c r="B16586" i="10"/>
  <c r="D16585" i="10"/>
  <c r="C16585" i="10"/>
  <c r="B16585" i="10"/>
  <c r="D16584" i="10"/>
  <c r="C16584" i="10"/>
  <c r="B16584" i="10"/>
  <c r="D16583" i="10"/>
  <c r="C16583" i="10"/>
  <c r="B16583" i="10"/>
  <c r="D16582" i="10"/>
  <c r="C16582" i="10"/>
  <c r="B16582" i="10"/>
  <c r="D16581" i="10"/>
  <c r="C16581" i="10"/>
  <c r="B16581" i="10"/>
  <c r="D16580" i="10"/>
  <c r="C16580" i="10"/>
  <c r="B16580" i="10"/>
  <c r="D16579" i="10"/>
  <c r="C16579" i="10"/>
  <c r="B16579" i="10"/>
  <c r="D16578" i="10"/>
  <c r="C16578" i="10"/>
  <c r="B16578" i="10"/>
  <c r="D16577" i="10"/>
  <c r="C16577" i="10"/>
  <c r="B16577" i="10"/>
  <c r="D16576" i="10"/>
  <c r="C16576" i="10"/>
  <c r="B16576" i="10"/>
  <c r="D16575" i="10"/>
  <c r="C16575" i="10"/>
  <c r="B16575" i="10"/>
  <c r="D16574" i="10"/>
  <c r="C16574" i="10"/>
  <c r="B16574" i="10"/>
  <c r="D16573" i="10"/>
  <c r="C16573" i="10"/>
  <c r="B16573" i="10"/>
  <c r="D16572" i="10"/>
  <c r="C16572" i="10"/>
  <c r="B16572" i="10"/>
  <c r="D16571" i="10"/>
  <c r="C16571" i="10"/>
  <c r="B16571" i="10"/>
  <c r="D16570" i="10"/>
  <c r="C16570" i="10"/>
  <c r="B16570" i="10"/>
  <c r="D16569" i="10"/>
  <c r="C16569" i="10"/>
  <c r="B16569" i="10"/>
  <c r="D16568" i="10"/>
  <c r="C16568" i="10"/>
  <c r="B16568" i="10"/>
  <c r="D16567" i="10"/>
  <c r="C16567" i="10"/>
  <c r="B16567" i="10"/>
  <c r="D16566" i="10"/>
  <c r="C16566" i="10"/>
  <c r="B16566" i="10"/>
  <c r="D16565" i="10"/>
  <c r="C16565" i="10"/>
  <c r="B16565" i="10"/>
  <c r="D16564" i="10"/>
  <c r="C16564" i="10"/>
  <c r="B16564" i="10"/>
  <c r="D16563" i="10"/>
  <c r="C16563" i="10"/>
  <c r="B16563" i="10"/>
  <c r="D16562" i="10"/>
  <c r="C16562" i="10"/>
  <c r="B16562" i="10"/>
  <c r="D16561" i="10"/>
  <c r="C16561" i="10"/>
  <c r="B16561" i="10"/>
  <c r="D16560" i="10"/>
  <c r="C16560" i="10"/>
  <c r="B16560" i="10"/>
  <c r="D16559" i="10"/>
  <c r="C16559" i="10"/>
  <c r="B16559" i="10"/>
  <c r="D16558" i="10"/>
  <c r="C16558" i="10"/>
  <c r="B16558" i="10"/>
  <c r="D16557" i="10"/>
  <c r="C16557" i="10"/>
  <c r="B16557" i="10"/>
  <c r="D16556" i="10"/>
  <c r="C16556" i="10"/>
  <c r="B16556" i="10"/>
  <c r="D16555" i="10"/>
  <c r="C16555" i="10"/>
  <c r="B16555" i="10"/>
  <c r="D16554" i="10"/>
  <c r="C16554" i="10"/>
  <c r="B16554" i="10"/>
  <c r="D16553" i="10"/>
  <c r="C16553" i="10"/>
  <c r="B16553" i="10"/>
  <c r="D16552" i="10"/>
  <c r="C16552" i="10"/>
  <c r="B16552" i="10"/>
  <c r="D16551" i="10"/>
  <c r="C16551" i="10"/>
  <c r="B16551" i="10"/>
  <c r="D16550" i="10"/>
  <c r="C16550" i="10"/>
  <c r="B16550" i="10"/>
  <c r="D16549" i="10"/>
  <c r="C16549" i="10"/>
  <c r="B16549" i="10"/>
  <c r="D16548" i="10"/>
  <c r="C16548" i="10"/>
  <c r="B16548" i="10"/>
  <c r="D16547" i="10"/>
  <c r="C16547" i="10"/>
  <c r="B16547" i="10"/>
  <c r="D16546" i="10"/>
  <c r="C16546" i="10"/>
  <c r="B16546" i="10"/>
  <c r="D16545" i="10"/>
  <c r="C16545" i="10"/>
  <c r="B16545" i="10"/>
  <c r="D16544" i="10"/>
  <c r="C16544" i="10"/>
  <c r="B16544" i="10"/>
  <c r="D16543" i="10"/>
  <c r="C16543" i="10"/>
  <c r="B16543" i="10"/>
  <c r="D16542" i="10"/>
  <c r="C16542" i="10"/>
  <c r="B16542" i="10"/>
  <c r="D16541" i="10"/>
  <c r="C16541" i="10"/>
  <c r="B16541" i="10"/>
  <c r="D16540" i="10"/>
  <c r="C16540" i="10"/>
  <c r="B16540" i="10"/>
  <c r="D16539" i="10"/>
  <c r="C16539" i="10"/>
  <c r="B16539" i="10"/>
  <c r="D16538" i="10"/>
  <c r="C16538" i="10"/>
  <c r="B16538" i="10"/>
  <c r="D16537" i="10"/>
  <c r="C16537" i="10"/>
  <c r="B16537" i="10"/>
  <c r="D16536" i="10"/>
  <c r="C16536" i="10"/>
  <c r="B16536" i="10"/>
  <c r="D16535" i="10"/>
  <c r="C16535" i="10"/>
  <c r="B16535" i="10"/>
  <c r="D16534" i="10"/>
  <c r="C16534" i="10"/>
  <c r="B16534" i="10"/>
  <c r="D16533" i="10"/>
  <c r="C16533" i="10"/>
  <c r="B16533" i="10"/>
  <c r="D16532" i="10"/>
  <c r="C16532" i="10"/>
  <c r="B16532" i="10"/>
  <c r="D16531" i="10"/>
  <c r="C16531" i="10"/>
  <c r="B16531" i="10"/>
  <c r="D16530" i="10"/>
  <c r="C16530" i="10"/>
  <c r="B16530" i="10"/>
  <c r="D16529" i="10"/>
  <c r="C16529" i="10"/>
  <c r="B16529" i="10"/>
  <c r="D16528" i="10"/>
  <c r="C16528" i="10"/>
  <c r="B16528" i="10"/>
  <c r="D16527" i="10"/>
  <c r="C16527" i="10"/>
  <c r="B16527" i="10"/>
  <c r="D16526" i="10"/>
  <c r="C16526" i="10"/>
  <c r="B16526" i="10"/>
  <c r="D16525" i="10"/>
  <c r="C16525" i="10"/>
  <c r="B16525" i="10"/>
  <c r="D16524" i="10"/>
  <c r="C16524" i="10"/>
  <c r="B16524" i="10"/>
  <c r="D16523" i="10"/>
  <c r="C16523" i="10"/>
  <c r="B16523" i="10"/>
  <c r="D16522" i="10"/>
  <c r="C16522" i="10"/>
  <c r="B16522" i="10"/>
  <c r="D16521" i="10"/>
  <c r="C16521" i="10"/>
  <c r="B16521" i="10"/>
  <c r="D16520" i="10"/>
  <c r="C16520" i="10"/>
  <c r="B16520" i="10"/>
  <c r="D16519" i="10"/>
  <c r="C16519" i="10"/>
  <c r="B16519" i="10"/>
  <c r="D16518" i="10"/>
  <c r="C16518" i="10"/>
  <c r="B16518" i="10"/>
  <c r="D16517" i="10"/>
  <c r="C16517" i="10"/>
  <c r="B16517" i="10"/>
  <c r="D16516" i="10"/>
  <c r="C16516" i="10"/>
  <c r="B16516" i="10"/>
  <c r="D16515" i="10"/>
  <c r="C16515" i="10"/>
  <c r="B16515" i="10"/>
  <c r="D16514" i="10"/>
  <c r="C16514" i="10"/>
  <c r="B16514" i="10"/>
  <c r="D16513" i="10"/>
  <c r="C16513" i="10"/>
  <c r="B16513" i="10"/>
  <c r="D16512" i="10"/>
  <c r="C16512" i="10"/>
  <c r="B16512" i="10"/>
  <c r="D16511" i="10"/>
  <c r="C16511" i="10"/>
  <c r="B16511" i="10"/>
  <c r="D16510" i="10"/>
  <c r="C16510" i="10"/>
  <c r="B16510" i="10"/>
  <c r="D16509" i="10"/>
  <c r="C16509" i="10"/>
  <c r="B16509" i="10"/>
  <c r="D16508" i="10"/>
  <c r="C16508" i="10"/>
  <c r="B16508" i="10"/>
  <c r="D16507" i="10"/>
  <c r="C16507" i="10"/>
  <c r="B16507" i="10"/>
  <c r="D16506" i="10"/>
  <c r="C16506" i="10"/>
  <c r="B16506" i="10"/>
  <c r="D16505" i="10"/>
  <c r="C16505" i="10"/>
  <c r="B16505" i="10"/>
  <c r="D16504" i="10"/>
  <c r="C16504" i="10"/>
  <c r="B16504" i="10"/>
  <c r="D16503" i="10"/>
  <c r="C16503" i="10"/>
  <c r="B16503" i="10"/>
  <c r="D16502" i="10"/>
  <c r="C16502" i="10"/>
  <c r="B16502" i="10"/>
  <c r="D16501" i="10"/>
  <c r="C16501" i="10"/>
  <c r="B16501" i="10"/>
  <c r="D16500" i="10"/>
  <c r="C16500" i="10"/>
  <c r="B16500" i="10"/>
  <c r="D16499" i="10"/>
  <c r="C16499" i="10"/>
  <c r="B16499" i="10"/>
  <c r="D16498" i="10"/>
  <c r="C16498" i="10"/>
  <c r="B16498" i="10"/>
  <c r="D16497" i="10"/>
  <c r="C16497" i="10"/>
  <c r="B16497" i="10"/>
  <c r="D16496" i="10"/>
  <c r="C16496" i="10"/>
  <c r="B16496" i="10"/>
  <c r="D16495" i="10"/>
  <c r="C16495" i="10"/>
  <c r="B16495" i="10"/>
  <c r="D16494" i="10"/>
  <c r="C16494" i="10"/>
  <c r="B16494" i="10"/>
  <c r="D16493" i="10"/>
  <c r="C16493" i="10"/>
  <c r="B16493" i="10"/>
  <c r="D16492" i="10"/>
  <c r="C16492" i="10"/>
  <c r="B16492" i="10"/>
  <c r="D16491" i="10"/>
  <c r="C16491" i="10"/>
  <c r="B16491" i="10"/>
  <c r="D16490" i="10"/>
  <c r="C16490" i="10"/>
  <c r="B16490" i="10"/>
  <c r="D16489" i="10"/>
  <c r="C16489" i="10"/>
  <c r="B16489" i="10"/>
  <c r="D16488" i="10"/>
  <c r="C16488" i="10"/>
  <c r="B16488" i="10"/>
  <c r="D16487" i="10"/>
  <c r="C16487" i="10"/>
  <c r="B16487" i="10"/>
  <c r="D16486" i="10"/>
  <c r="C16486" i="10"/>
  <c r="B16486" i="10"/>
  <c r="D16485" i="10"/>
  <c r="C16485" i="10"/>
  <c r="B16485" i="10"/>
  <c r="D16484" i="10"/>
  <c r="C16484" i="10"/>
  <c r="B16484" i="10"/>
  <c r="D16483" i="10"/>
  <c r="C16483" i="10"/>
  <c r="B16483" i="10"/>
  <c r="D16482" i="10"/>
  <c r="C16482" i="10"/>
  <c r="B16482" i="10"/>
  <c r="D16481" i="10"/>
  <c r="C16481" i="10"/>
  <c r="B16481" i="10"/>
  <c r="D16480" i="10"/>
  <c r="C16480" i="10"/>
  <c r="B16480" i="10"/>
  <c r="D16479" i="10"/>
  <c r="C16479" i="10"/>
  <c r="B16479" i="10"/>
  <c r="D16478" i="10"/>
  <c r="C16478" i="10"/>
  <c r="B16478" i="10"/>
  <c r="D16477" i="10"/>
  <c r="C16477" i="10"/>
  <c r="B16477" i="10"/>
  <c r="D16476" i="10"/>
  <c r="C16476" i="10"/>
  <c r="B16476" i="10"/>
  <c r="D16475" i="10"/>
  <c r="C16475" i="10"/>
  <c r="B16475" i="10"/>
  <c r="D16474" i="10"/>
  <c r="C16474" i="10"/>
  <c r="B16474" i="10"/>
  <c r="D16473" i="10"/>
  <c r="C16473" i="10"/>
  <c r="B16473" i="10"/>
  <c r="D16472" i="10"/>
  <c r="C16472" i="10"/>
  <c r="B16472" i="10"/>
  <c r="D16471" i="10"/>
  <c r="C16471" i="10"/>
  <c r="B16471" i="10"/>
  <c r="D16470" i="10"/>
  <c r="C16470" i="10"/>
  <c r="B16470" i="10"/>
  <c r="D16469" i="10"/>
  <c r="C16469" i="10"/>
  <c r="B16469" i="10"/>
  <c r="D16468" i="10"/>
  <c r="C16468" i="10"/>
  <c r="B16468" i="10"/>
  <c r="D16467" i="10"/>
  <c r="C16467" i="10"/>
  <c r="B16467" i="10"/>
  <c r="D16466" i="10"/>
  <c r="C16466" i="10"/>
  <c r="B16466" i="10"/>
  <c r="D16465" i="10"/>
  <c r="C16465" i="10"/>
  <c r="B16465" i="10"/>
  <c r="D16464" i="10"/>
  <c r="C16464" i="10"/>
  <c r="B16464" i="10"/>
  <c r="D16463" i="10"/>
  <c r="C16463" i="10"/>
  <c r="B16463" i="10"/>
  <c r="D16462" i="10"/>
  <c r="C16462" i="10"/>
  <c r="B16462" i="10"/>
  <c r="D16461" i="10"/>
  <c r="C16461" i="10"/>
  <c r="B16461" i="10"/>
  <c r="D16460" i="10"/>
  <c r="C16460" i="10"/>
  <c r="B16460" i="10"/>
  <c r="D16459" i="10"/>
  <c r="C16459" i="10"/>
  <c r="B16459" i="10"/>
  <c r="D16458" i="10"/>
  <c r="C16458" i="10"/>
  <c r="B16458" i="10"/>
  <c r="D16457" i="10"/>
  <c r="C16457" i="10"/>
  <c r="B16457" i="10"/>
  <c r="D16456" i="10"/>
  <c r="C16456" i="10"/>
  <c r="B16456" i="10"/>
  <c r="D16455" i="10"/>
  <c r="C16455" i="10"/>
  <c r="B16455" i="10"/>
  <c r="D16454" i="10"/>
  <c r="C16454" i="10"/>
  <c r="B16454" i="10"/>
  <c r="D16453" i="10"/>
  <c r="C16453" i="10"/>
  <c r="B16453" i="10"/>
  <c r="D16452" i="10"/>
  <c r="C16452" i="10"/>
  <c r="B16452" i="10"/>
  <c r="D16451" i="10"/>
  <c r="C16451" i="10"/>
  <c r="B16451" i="10"/>
  <c r="D16450" i="10"/>
  <c r="C16450" i="10"/>
  <c r="B16450" i="10"/>
  <c r="D16449" i="10"/>
  <c r="C16449" i="10"/>
  <c r="B16449" i="10"/>
  <c r="D16448" i="10"/>
  <c r="C16448" i="10"/>
  <c r="B16448" i="10"/>
  <c r="D16447" i="10"/>
  <c r="C16447" i="10"/>
  <c r="B16447" i="10"/>
  <c r="D16446" i="10"/>
  <c r="C16446" i="10"/>
  <c r="B16446" i="10"/>
  <c r="D16445" i="10"/>
  <c r="C16445" i="10"/>
  <c r="B16445" i="10"/>
  <c r="D16444" i="10"/>
  <c r="C16444" i="10"/>
  <c r="B16444" i="10"/>
  <c r="D16443" i="10"/>
  <c r="C16443" i="10"/>
  <c r="B16443" i="10"/>
  <c r="D16442" i="10"/>
  <c r="C16442" i="10"/>
  <c r="B16442" i="10"/>
  <c r="D16441" i="10"/>
  <c r="C16441" i="10"/>
  <c r="B16441" i="10"/>
  <c r="D16440" i="10"/>
  <c r="C16440" i="10"/>
  <c r="B16440" i="10"/>
  <c r="D16439" i="10"/>
  <c r="C16439" i="10"/>
  <c r="B16439" i="10"/>
  <c r="D16438" i="10"/>
  <c r="C16438" i="10"/>
  <c r="B16438" i="10"/>
  <c r="D16437" i="10"/>
  <c r="C16437" i="10"/>
  <c r="B16437" i="10"/>
  <c r="D16436" i="10"/>
  <c r="C16436" i="10"/>
  <c r="B16436" i="10"/>
  <c r="D16435" i="10"/>
  <c r="C16435" i="10"/>
  <c r="B16435" i="10"/>
  <c r="D16434" i="10"/>
  <c r="C16434" i="10"/>
  <c r="B16434" i="10"/>
  <c r="D16433" i="10"/>
  <c r="C16433" i="10"/>
  <c r="B16433" i="10"/>
  <c r="D16432" i="10"/>
  <c r="C16432" i="10"/>
  <c r="B16432" i="10"/>
  <c r="D16431" i="10"/>
  <c r="C16431" i="10"/>
  <c r="B16431" i="10"/>
  <c r="D16430" i="10"/>
  <c r="C16430" i="10"/>
  <c r="B16430" i="10"/>
  <c r="D16429" i="10"/>
  <c r="C16429" i="10"/>
  <c r="B16429" i="10"/>
  <c r="D16428" i="10"/>
  <c r="C16428" i="10"/>
  <c r="B16428" i="10"/>
  <c r="D16427" i="10"/>
  <c r="C16427" i="10"/>
  <c r="B16427" i="10"/>
  <c r="D16426" i="10"/>
  <c r="C16426" i="10"/>
  <c r="B16426" i="10"/>
  <c r="D16425" i="10"/>
  <c r="C16425" i="10"/>
  <c r="B16425" i="10"/>
  <c r="D16424" i="10"/>
  <c r="C16424" i="10"/>
  <c r="B16424" i="10"/>
  <c r="D16423" i="10"/>
  <c r="C16423" i="10"/>
  <c r="B16423" i="10"/>
  <c r="D16422" i="10"/>
  <c r="C16422" i="10"/>
  <c r="B16422" i="10"/>
  <c r="D16421" i="10"/>
  <c r="C16421" i="10"/>
  <c r="B16421" i="10"/>
  <c r="D16420" i="10"/>
  <c r="C16420" i="10"/>
  <c r="B16420" i="10"/>
  <c r="D16419" i="10"/>
  <c r="C16419" i="10"/>
  <c r="B16419" i="10"/>
  <c r="D16418" i="10"/>
  <c r="C16418" i="10"/>
  <c r="B16418" i="10"/>
  <c r="D16417" i="10"/>
  <c r="C16417" i="10"/>
  <c r="B16417" i="10"/>
  <c r="D16416" i="10"/>
  <c r="C16416" i="10"/>
  <c r="B16416" i="10"/>
  <c r="D16415" i="10"/>
  <c r="C16415" i="10"/>
  <c r="B16415" i="10"/>
  <c r="D16414" i="10"/>
  <c r="C16414" i="10"/>
  <c r="B16414" i="10"/>
  <c r="D16413" i="10"/>
  <c r="C16413" i="10"/>
  <c r="B16413" i="10"/>
  <c r="D16412" i="10"/>
  <c r="C16412" i="10"/>
  <c r="B16412" i="10"/>
  <c r="D16411" i="10"/>
  <c r="C16411" i="10"/>
  <c r="B16411" i="10"/>
  <c r="D16410" i="10"/>
  <c r="C16410" i="10"/>
  <c r="B16410" i="10"/>
  <c r="D16409" i="10"/>
  <c r="C16409" i="10"/>
  <c r="B16409" i="10"/>
  <c r="D16408" i="10"/>
  <c r="C16408" i="10"/>
  <c r="B16408" i="10"/>
  <c r="D16407" i="10"/>
  <c r="C16407" i="10"/>
  <c r="B16407" i="10"/>
  <c r="D16406" i="10"/>
  <c r="C16406" i="10"/>
  <c r="B16406" i="10"/>
  <c r="D16405" i="10"/>
  <c r="C16405" i="10"/>
  <c r="B16405" i="10"/>
  <c r="D16404" i="10"/>
  <c r="C16404" i="10"/>
  <c r="B16404" i="10"/>
  <c r="D16403" i="10"/>
  <c r="C16403" i="10"/>
  <c r="B16403" i="10"/>
  <c r="D16402" i="10"/>
  <c r="C16402" i="10"/>
  <c r="B16402" i="10"/>
  <c r="D16401" i="10"/>
  <c r="C16401" i="10"/>
  <c r="B16401" i="10"/>
  <c r="D16400" i="10"/>
  <c r="C16400" i="10"/>
  <c r="B16400" i="10"/>
  <c r="D16399" i="10"/>
  <c r="C16399" i="10"/>
  <c r="B16399" i="10"/>
  <c r="D16398" i="10"/>
  <c r="C16398" i="10"/>
  <c r="B16398" i="10"/>
  <c r="D16397" i="10"/>
  <c r="C16397" i="10"/>
  <c r="B16397" i="10"/>
  <c r="D16396" i="10"/>
  <c r="C16396" i="10"/>
  <c r="B16396" i="10"/>
  <c r="D16395" i="10"/>
  <c r="C16395" i="10"/>
  <c r="B16395" i="10"/>
  <c r="D16394" i="10"/>
  <c r="C16394" i="10"/>
  <c r="B16394" i="10"/>
  <c r="D16393" i="10"/>
  <c r="C16393" i="10"/>
  <c r="B16393" i="10"/>
  <c r="D16392" i="10"/>
  <c r="C16392" i="10"/>
  <c r="B16392" i="10"/>
  <c r="D16391" i="10"/>
  <c r="C16391" i="10"/>
  <c r="B16391" i="10"/>
  <c r="D16390" i="10"/>
  <c r="C16390" i="10"/>
  <c r="B16390" i="10"/>
  <c r="D16389" i="10"/>
  <c r="C16389" i="10"/>
  <c r="B16389" i="10"/>
  <c r="D16388" i="10"/>
  <c r="C16388" i="10"/>
  <c r="B16388" i="10"/>
  <c r="D16387" i="10"/>
  <c r="C16387" i="10"/>
  <c r="B16387" i="10"/>
  <c r="D16386" i="10"/>
  <c r="C16386" i="10"/>
  <c r="B16386" i="10"/>
  <c r="D16385" i="10"/>
  <c r="C16385" i="10"/>
  <c r="B16385" i="10"/>
  <c r="D16384" i="10"/>
  <c r="C16384" i="10"/>
  <c r="B16384" i="10"/>
  <c r="D16383" i="10"/>
  <c r="C16383" i="10"/>
  <c r="B16383" i="10"/>
  <c r="D16382" i="10"/>
  <c r="C16382" i="10"/>
  <c r="B16382" i="10"/>
  <c r="D16381" i="10"/>
  <c r="C16381" i="10"/>
  <c r="B16381" i="10"/>
  <c r="D16380" i="10"/>
  <c r="C16380" i="10"/>
  <c r="B16380" i="10"/>
  <c r="D16379" i="10"/>
  <c r="C16379" i="10"/>
  <c r="B16379" i="10"/>
  <c r="D16378" i="10"/>
  <c r="C16378" i="10"/>
  <c r="B16378" i="10"/>
  <c r="D16377" i="10"/>
  <c r="C16377" i="10"/>
  <c r="B16377" i="10"/>
  <c r="D16376" i="10"/>
  <c r="C16376" i="10"/>
  <c r="B16376" i="10"/>
  <c r="D16375" i="10"/>
  <c r="C16375" i="10"/>
  <c r="B16375" i="10"/>
  <c r="D16374" i="10"/>
  <c r="C16374" i="10"/>
  <c r="B16374" i="10"/>
  <c r="D16373" i="10"/>
  <c r="C16373" i="10"/>
  <c r="B16373" i="10"/>
  <c r="D16372" i="10"/>
  <c r="C16372" i="10"/>
  <c r="B16372" i="10"/>
  <c r="D16371" i="10"/>
  <c r="C16371" i="10"/>
  <c r="B16371" i="10"/>
  <c r="D16370" i="10"/>
  <c r="C16370" i="10"/>
  <c r="B16370" i="10"/>
  <c r="D16369" i="10"/>
  <c r="C16369" i="10"/>
  <c r="B16369" i="10"/>
  <c r="D16368" i="10"/>
  <c r="C16368" i="10"/>
  <c r="B16368" i="10"/>
  <c r="D16367" i="10"/>
  <c r="C16367" i="10"/>
  <c r="B16367" i="10"/>
  <c r="D16366" i="10"/>
  <c r="C16366" i="10"/>
  <c r="B16366" i="10"/>
  <c r="D16365" i="10"/>
  <c r="C16365" i="10"/>
  <c r="B16365" i="10"/>
  <c r="D16364" i="10"/>
  <c r="C16364" i="10"/>
  <c r="B16364" i="10"/>
  <c r="D16363" i="10"/>
  <c r="C16363" i="10"/>
  <c r="B16363" i="10"/>
  <c r="D16362" i="10"/>
  <c r="C16362" i="10"/>
  <c r="B16362" i="10"/>
  <c r="D16361" i="10"/>
  <c r="C16361" i="10"/>
  <c r="B16361" i="10"/>
  <c r="D16360" i="10"/>
  <c r="C16360" i="10"/>
  <c r="B16360" i="10"/>
  <c r="D16359" i="10"/>
  <c r="C16359" i="10"/>
  <c r="B16359" i="10"/>
  <c r="D16358" i="10"/>
  <c r="C16358" i="10"/>
  <c r="B16358" i="10"/>
  <c r="D16357" i="10"/>
  <c r="C16357" i="10"/>
  <c r="B16357" i="10"/>
  <c r="D16356" i="10"/>
  <c r="C16356" i="10"/>
  <c r="B16356" i="10"/>
  <c r="D16355" i="10"/>
  <c r="C16355" i="10"/>
  <c r="B16355" i="10"/>
  <c r="D16354" i="10"/>
  <c r="C16354" i="10"/>
  <c r="B16354" i="10"/>
  <c r="D16353" i="10"/>
  <c r="C16353" i="10"/>
  <c r="B16353" i="10"/>
  <c r="D16352" i="10"/>
  <c r="C16352" i="10"/>
  <c r="B16352" i="10"/>
  <c r="D16351" i="10"/>
  <c r="C16351" i="10"/>
  <c r="B16351" i="10"/>
  <c r="D16350" i="10"/>
  <c r="C16350" i="10"/>
  <c r="B16350" i="10"/>
  <c r="D16349" i="10"/>
  <c r="C16349" i="10"/>
  <c r="B16349" i="10"/>
  <c r="D16348" i="10"/>
  <c r="C16348" i="10"/>
  <c r="B16348" i="10"/>
  <c r="D16347" i="10"/>
  <c r="C16347" i="10"/>
  <c r="B16347" i="10"/>
  <c r="D16346" i="10"/>
  <c r="C16346" i="10"/>
  <c r="B16346" i="10"/>
  <c r="D16345" i="10"/>
  <c r="C16345" i="10"/>
  <c r="B16345" i="10"/>
  <c r="D16344" i="10"/>
  <c r="C16344" i="10"/>
  <c r="B16344" i="10"/>
  <c r="D16343" i="10"/>
  <c r="C16343" i="10"/>
  <c r="B16343" i="10"/>
  <c r="D16342" i="10"/>
  <c r="C16342" i="10"/>
  <c r="B16342" i="10"/>
  <c r="D16341" i="10"/>
  <c r="C16341" i="10"/>
  <c r="B16341" i="10"/>
  <c r="D16340" i="10"/>
  <c r="C16340" i="10"/>
  <c r="B16340" i="10"/>
  <c r="D16339" i="10"/>
  <c r="C16339" i="10"/>
  <c r="B16339" i="10"/>
  <c r="D16338" i="10"/>
  <c r="C16338" i="10"/>
  <c r="B16338" i="10"/>
  <c r="D16337" i="10"/>
  <c r="C16337" i="10"/>
  <c r="B16337" i="10"/>
  <c r="D16336" i="10"/>
  <c r="C16336" i="10"/>
  <c r="B16336" i="10"/>
  <c r="D16335" i="10"/>
  <c r="C16335" i="10"/>
  <c r="B16335" i="10"/>
  <c r="D16334" i="10"/>
  <c r="C16334" i="10"/>
  <c r="B16334" i="10"/>
  <c r="D16333" i="10"/>
  <c r="C16333" i="10"/>
  <c r="B16333" i="10"/>
  <c r="D16332" i="10"/>
  <c r="C16332" i="10"/>
  <c r="B16332" i="10"/>
  <c r="D16331" i="10"/>
  <c r="C16331" i="10"/>
  <c r="B16331" i="10"/>
  <c r="D16330" i="10"/>
  <c r="C16330" i="10"/>
  <c r="B16330" i="10"/>
  <c r="D16329" i="10"/>
  <c r="C16329" i="10"/>
  <c r="B16329" i="10"/>
  <c r="D16328" i="10"/>
  <c r="C16328" i="10"/>
  <c r="B16328" i="10"/>
  <c r="D16327" i="10"/>
  <c r="C16327" i="10"/>
  <c r="B16327" i="10"/>
  <c r="D16326" i="10"/>
  <c r="C16326" i="10"/>
  <c r="B16326" i="10"/>
  <c r="D16325" i="10"/>
  <c r="C16325" i="10"/>
  <c r="B16325" i="10"/>
  <c r="D16324" i="10"/>
  <c r="C16324" i="10"/>
  <c r="B16324" i="10"/>
  <c r="D16323" i="10"/>
  <c r="C16323" i="10"/>
  <c r="B16323" i="10"/>
  <c r="D16322" i="10"/>
  <c r="C16322" i="10"/>
  <c r="B16322" i="10"/>
  <c r="D16321" i="10"/>
  <c r="C16321" i="10"/>
  <c r="B16321" i="10"/>
  <c r="D16320" i="10"/>
  <c r="C16320" i="10"/>
  <c r="B16320" i="10"/>
  <c r="D16319" i="10"/>
  <c r="C16319" i="10"/>
  <c r="B16319" i="10"/>
  <c r="D16318" i="10"/>
  <c r="C16318" i="10"/>
  <c r="B16318" i="10"/>
  <c r="D16317" i="10"/>
  <c r="C16317" i="10"/>
  <c r="B16317" i="10"/>
  <c r="D16316" i="10"/>
  <c r="C16316" i="10"/>
  <c r="B16316" i="10"/>
  <c r="D16315" i="10"/>
  <c r="C16315" i="10"/>
  <c r="B16315" i="10"/>
  <c r="D16314" i="10"/>
  <c r="C16314" i="10"/>
  <c r="B16314" i="10"/>
  <c r="D16313" i="10"/>
  <c r="C16313" i="10"/>
  <c r="B16313" i="10"/>
  <c r="D16312" i="10"/>
  <c r="C16312" i="10"/>
  <c r="B16312" i="10"/>
  <c r="D16311" i="10"/>
  <c r="C16311" i="10"/>
  <c r="B16311" i="10"/>
  <c r="D16310" i="10"/>
  <c r="C16310" i="10"/>
  <c r="B16310" i="10"/>
  <c r="D16309" i="10"/>
  <c r="C16309" i="10"/>
  <c r="B16309" i="10"/>
  <c r="D16308" i="10"/>
  <c r="C16308" i="10"/>
  <c r="B16308" i="10"/>
  <c r="D16307" i="10"/>
  <c r="C16307" i="10"/>
  <c r="B16307" i="10"/>
  <c r="D16306" i="10"/>
  <c r="C16306" i="10"/>
  <c r="B16306" i="10"/>
  <c r="D16305" i="10"/>
  <c r="C16305" i="10"/>
  <c r="B16305" i="10"/>
  <c r="D16304" i="10"/>
  <c r="C16304" i="10"/>
  <c r="B16304" i="10"/>
  <c r="D16303" i="10"/>
  <c r="C16303" i="10"/>
  <c r="B16303" i="10"/>
  <c r="D16302" i="10"/>
  <c r="C16302" i="10"/>
  <c r="B16302" i="10"/>
  <c r="D16301" i="10"/>
  <c r="C16301" i="10"/>
  <c r="B16301" i="10"/>
  <c r="D16300" i="10"/>
  <c r="C16300" i="10"/>
  <c r="B16300" i="10"/>
  <c r="D16299" i="10"/>
  <c r="C16299" i="10"/>
  <c r="B16299" i="10"/>
  <c r="D16298" i="10"/>
  <c r="C16298" i="10"/>
  <c r="B16298" i="10"/>
  <c r="D16297" i="10"/>
  <c r="C16297" i="10"/>
  <c r="B16297" i="10"/>
  <c r="D16296" i="10"/>
  <c r="C16296" i="10"/>
  <c r="B16296" i="10"/>
  <c r="D16295" i="10"/>
  <c r="C16295" i="10"/>
  <c r="B16295" i="10"/>
  <c r="D16294" i="10"/>
  <c r="C16294" i="10"/>
  <c r="B16294" i="10"/>
  <c r="D16293" i="10"/>
  <c r="C16293" i="10"/>
  <c r="B16293" i="10"/>
  <c r="D16292" i="10"/>
  <c r="C16292" i="10"/>
  <c r="B16292" i="10"/>
  <c r="D16291" i="10"/>
  <c r="C16291" i="10"/>
  <c r="B16291" i="10"/>
  <c r="D16290" i="10"/>
  <c r="C16290" i="10"/>
  <c r="B16290" i="10"/>
  <c r="D16289" i="10"/>
  <c r="C16289" i="10"/>
  <c r="B16289" i="10"/>
  <c r="D16288" i="10"/>
  <c r="C16288" i="10"/>
  <c r="B16288" i="10"/>
  <c r="D16287" i="10"/>
  <c r="C16287" i="10"/>
  <c r="B16287" i="10"/>
  <c r="D16286" i="10"/>
  <c r="C16286" i="10"/>
  <c r="B16286" i="10"/>
  <c r="D16285" i="10"/>
  <c r="C16285" i="10"/>
  <c r="B16285" i="10"/>
  <c r="D16284" i="10"/>
  <c r="C16284" i="10"/>
  <c r="B16284" i="10"/>
  <c r="D16283" i="10"/>
  <c r="C16283" i="10"/>
  <c r="B16283" i="10"/>
  <c r="D16282" i="10"/>
  <c r="C16282" i="10"/>
  <c r="B16282" i="10"/>
  <c r="D16281" i="10"/>
  <c r="C16281" i="10"/>
  <c r="B16281" i="10"/>
  <c r="D16280" i="10"/>
  <c r="C16280" i="10"/>
  <c r="B16280" i="10"/>
  <c r="D16279" i="10"/>
  <c r="C16279" i="10"/>
  <c r="B16279" i="10"/>
  <c r="D16278" i="10"/>
  <c r="C16278" i="10"/>
  <c r="B16278" i="10"/>
  <c r="D16277" i="10"/>
  <c r="C16277" i="10"/>
  <c r="B16277" i="10"/>
  <c r="D16276" i="10"/>
  <c r="C16276" i="10"/>
  <c r="B16276" i="10"/>
  <c r="D16275" i="10"/>
  <c r="C16275" i="10"/>
  <c r="B16275" i="10"/>
  <c r="D16274" i="10"/>
  <c r="C16274" i="10"/>
  <c r="B16274" i="10"/>
  <c r="D16273" i="10"/>
  <c r="C16273" i="10"/>
  <c r="B16273" i="10"/>
  <c r="D16272" i="10"/>
  <c r="C16272" i="10"/>
  <c r="B16272" i="10"/>
  <c r="D16271" i="10"/>
  <c r="C16271" i="10"/>
  <c r="B16271" i="10"/>
  <c r="D16270" i="10"/>
  <c r="C16270" i="10"/>
  <c r="B16270" i="10"/>
  <c r="D16269" i="10"/>
  <c r="C16269" i="10"/>
  <c r="B16269" i="10"/>
  <c r="D16268" i="10"/>
  <c r="C16268" i="10"/>
  <c r="B16268" i="10"/>
  <c r="D16267" i="10"/>
  <c r="C16267" i="10"/>
  <c r="B16267" i="10"/>
  <c r="D16266" i="10"/>
  <c r="C16266" i="10"/>
  <c r="B16266" i="10"/>
  <c r="D16265" i="10"/>
  <c r="C16265" i="10"/>
  <c r="B16265" i="10"/>
  <c r="D16264" i="10"/>
  <c r="C16264" i="10"/>
  <c r="B16264" i="10"/>
  <c r="D16263" i="10"/>
  <c r="C16263" i="10"/>
  <c r="B16263" i="10"/>
  <c r="D16262" i="10"/>
  <c r="C16262" i="10"/>
  <c r="B16262" i="10"/>
  <c r="D16261" i="10"/>
  <c r="C16261" i="10"/>
  <c r="B16261" i="10"/>
  <c r="D16260" i="10"/>
  <c r="C16260" i="10"/>
  <c r="B16260" i="10"/>
  <c r="D16259" i="10"/>
  <c r="C16259" i="10"/>
  <c r="B16259" i="10"/>
  <c r="D16258" i="10"/>
  <c r="C16258" i="10"/>
  <c r="B16258" i="10"/>
  <c r="D16257" i="10"/>
  <c r="C16257" i="10"/>
  <c r="B16257" i="10"/>
  <c r="D16256" i="10"/>
  <c r="C16256" i="10"/>
  <c r="B16256" i="10"/>
  <c r="D16255" i="10"/>
  <c r="C16255" i="10"/>
  <c r="B16255" i="10"/>
  <c r="D16254" i="10"/>
  <c r="C16254" i="10"/>
  <c r="B16254" i="10"/>
  <c r="D16253" i="10"/>
  <c r="C16253" i="10"/>
  <c r="B16253" i="10"/>
  <c r="D16252" i="10"/>
  <c r="C16252" i="10"/>
  <c r="B16252" i="10"/>
  <c r="D16251" i="10"/>
  <c r="C16251" i="10"/>
  <c r="B16251" i="10"/>
  <c r="D16250" i="10"/>
  <c r="C16250" i="10"/>
  <c r="B16250" i="10"/>
  <c r="D16249" i="10"/>
  <c r="C16249" i="10"/>
  <c r="B16249" i="10"/>
  <c r="D16248" i="10"/>
  <c r="C16248" i="10"/>
  <c r="B16248" i="10"/>
  <c r="D16247" i="10"/>
  <c r="C16247" i="10"/>
  <c r="B16247" i="10"/>
  <c r="D16246" i="10"/>
  <c r="C16246" i="10"/>
  <c r="B16246" i="10"/>
  <c r="D16245" i="10"/>
  <c r="C16245" i="10"/>
  <c r="B16245" i="10"/>
  <c r="D16244" i="10"/>
  <c r="C16244" i="10"/>
  <c r="B16244" i="10"/>
  <c r="D16243" i="10"/>
  <c r="C16243" i="10"/>
  <c r="B16243" i="10"/>
  <c r="D16242" i="10"/>
  <c r="C16242" i="10"/>
  <c r="B16242" i="10"/>
  <c r="D16241" i="10"/>
  <c r="C16241" i="10"/>
  <c r="B16241" i="10"/>
  <c r="D16240" i="10"/>
  <c r="C16240" i="10"/>
  <c r="B16240" i="10"/>
  <c r="D16239" i="10"/>
  <c r="C16239" i="10"/>
  <c r="B16239" i="10"/>
  <c r="D16238" i="10"/>
  <c r="C16238" i="10"/>
  <c r="B16238" i="10"/>
  <c r="D16237" i="10"/>
  <c r="C16237" i="10"/>
  <c r="B16237" i="10"/>
  <c r="D16236" i="10"/>
  <c r="C16236" i="10"/>
  <c r="B16236" i="10"/>
  <c r="D16235" i="10"/>
  <c r="C16235" i="10"/>
  <c r="B16235" i="10"/>
  <c r="D16234" i="10"/>
  <c r="C16234" i="10"/>
  <c r="B16234" i="10"/>
  <c r="D16233" i="10"/>
  <c r="C16233" i="10"/>
  <c r="B16233" i="10"/>
  <c r="D16232" i="10"/>
  <c r="C16232" i="10"/>
  <c r="B16232" i="10"/>
  <c r="D16231" i="10"/>
  <c r="C16231" i="10"/>
  <c r="B16231" i="10"/>
  <c r="D16230" i="10"/>
  <c r="C16230" i="10"/>
  <c r="B16230" i="10"/>
  <c r="D16229" i="10"/>
  <c r="C16229" i="10"/>
  <c r="B16229" i="10"/>
  <c r="D16228" i="10"/>
  <c r="C16228" i="10"/>
  <c r="B16228" i="10"/>
  <c r="D16227" i="10"/>
  <c r="C16227" i="10"/>
  <c r="B16227" i="10"/>
  <c r="D16226" i="10"/>
  <c r="C16226" i="10"/>
  <c r="B16226" i="10"/>
  <c r="D16225" i="10"/>
  <c r="C16225" i="10"/>
  <c r="B16225" i="10"/>
  <c r="D16224" i="10"/>
  <c r="C16224" i="10"/>
  <c r="B16224" i="10"/>
  <c r="D16223" i="10"/>
  <c r="C16223" i="10"/>
  <c r="B16223" i="10"/>
  <c r="D16222" i="10"/>
  <c r="C16222" i="10"/>
  <c r="B16222" i="10"/>
  <c r="D16221" i="10"/>
  <c r="C16221" i="10"/>
  <c r="B16221" i="10"/>
  <c r="D16220" i="10"/>
  <c r="C16220" i="10"/>
  <c r="B16220" i="10"/>
  <c r="D16219" i="10"/>
  <c r="C16219" i="10"/>
  <c r="B16219" i="10"/>
  <c r="D16218" i="10"/>
  <c r="C16218" i="10"/>
  <c r="B16218" i="10"/>
  <c r="D16217" i="10"/>
  <c r="C16217" i="10"/>
  <c r="B16217" i="10"/>
  <c r="D16216" i="10"/>
  <c r="C16216" i="10"/>
  <c r="B16216" i="10"/>
  <c r="D16215" i="10"/>
  <c r="C16215" i="10"/>
  <c r="B16215" i="10"/>
  <c r="D16214" i="10"/>
  <c r="C16214" i="10"/>
  <c r="B16214" i="10"/>
  <c r="D16213" i="10"/>
  <c r="C16213" i="10"/>
  <c r="B16213" i="10"/>
  <c r="D16212" i="10"/>
  <c r="C16212" i="10"/>
  <c r="B16212" i="10"/>
  <c r="D16211" i="10"/>
  <c r="C16211" i="10"/>
  <c r="B16211" i="10"/>
  <c r="D16210" i="10"/>
  <c r="C16210" i="10"/>
  <c r="B16210" i="10"/>
  <c r="D16209" i="10"/>
  <c r="C16209" i="10"/>
  <c r="B16209" i="10"/>
  <c r="D16208" i="10"/>
  <c r="C16208" i="10"/>
  <c r="B16208" i="10"/>
  <c r="D16207" i="10"/>
  <c r="C16207" i="10"/>
  <c r="B16207" i="10"/>
  <c r="D16206" i="10"/>
  <c r="C16206" i="10"/>
  <c r="B16206" i="10"/>
  <c r="D16205" i="10"/>
  <c r="C16205" i="10"/>
  <c r="B16205" i="10"/>
  <c r="D16204" i="10"/>
  <c r="C16204" i="10"/>
  <c r="B16204" i="10"/>
  <c r="D16203" i="10"/>
  <c r="C16203" i="10"/>
  <c r="B16203" i="10"/>
  <c r="D16202" i="10"/>
  <c r="C16202" i="10"/>
  <c r="B16202" i="10"/>
  <c r="D16201" i="10"/>
  <c r="C16201" i="10"/>
  <c r="B16201" i="10"/>
  <c r="D16200" i="10"/>
  <c r="C16200" i="10"/>
  <c r="B16200" i="10"/>
  <c r="D16199" i="10"/>
  <c r="C16199" i="10"/>
  <c r="B16199" i="10"/>
  <c r="D16198" i="10"/>
  <c r="C16198" i="10"/>
  <c r="B16198" i="10"/>
  <c r="D16197" i="10"/>
  <c r="C16197" i="10"/>
  <c r="B16197" i="10"/>
  <c r="D16196" i="10"/>
  <c r="C16196" i="10"/>
  <c r="B16196" i="10"/>
  <c r="D16195" i="10"/>
  <c r="C16195" i="10"/>
  <c r="B16195" i="10"/>
  <c r="D16194" i="10"/>
  <c r="C16194" i="10"/>
  <c r="B16194" i="10"/>
  <c r="D16193" i="10"/>
  <c r="C16193" i="10"/>
  <c r="B16193" i="10"/>
  <c r="D16192" i="10"/>
  <c r="C16192" i="10"/>
  <c r="B16192" i="10"/>
  <c r="D16191" i="10"/>
  <c r="C16191" i="10"/>
  <c r="B16191" i="10"/>
  <c r="D16190" i="10"/>
  <c r="C16190" i="10"/>
  <c r="B16190" i="10"/>
  <c r="D16189" i="10"/>
  <c r="C16189" i="10"/>
  <c r="B16189" i="10"/>
  <c r="D16188" i="10"/>
  <c r="C16188" i="10"/>
  <c r="B16188" i="10"/>
  <c r="D16187" i="10"/>
  <c r="C16187" i="10"/>
  <c r="B16187" i="10"/>
  <c r="D16186" i="10"/>
  <c r="C16186" i="10"/>
  <c r="B16186" i="10"/>
  <c r="D16185" i="10"/>
  <c r="C16185" i="10"/>
  <c r="B16185" i="10"/>
  <c r="D16184" i="10"/>
  <c r="C16184" i="10"/>
  <c r="B16184" i="10"/>
  <c r="D16183" i="10"/>
  <c r="C16183" i="10"/>
  <c r="B16183" i="10"/>
  <c r="D16182" i="10"/>
  <c r="C16182" i="10"/>
  <c r="B16182" i="10"/>
  <c r="D16181" i="10"/>
  <c r="C16181" i="10"/>
  <c r="B16181" i="10"/>
  <c r="D16180" i="10"/>
  <c r="C16180" i="10"/>
  <c r="B16180" i="10"/>
  <c r="D16179" i="10"/>
  <c r="C16179" i="10"/>
  <c r="B16179" i="10"/>
  <c r="D16178" i="10"/>
  <c r="C16178" i="10"/>
  <c r="B16178" i="10"/>
  <c r="D16177" i="10"/>
  <c r="C16177" i="10"/>
  <c r="B16177" i="10"/>
  <c r="D16176" i="10"/>
  <c r="C16176" i="10"/>
  <c r="B16176" i="10"/>
  <c r="D16175" i="10"/>
  <c r="C16175" i="10"/>
  <c r="B16175" i="10"/>
  <c r="D16174" i="10"/>
  <c r="C16174" i="10"/>
  <c r="B16174" i="10"/>
  <c r="D16173" i="10"/>
  <c r="C16173" i="10"/>
  <c r="B16173" i="10"/>
  <c r="D16172" i="10"/>
  <c r="C16172" i="10"/>
  <c r="B16172" i="10"/>
  <c r="D16171" i="10"/>
  <c r="C16171" i="10"/>
  <c r="B16171" i="10"/>
  <c r="D16170" i="10"/>
  <c r="C16170" i="10"/>
  <c r="B16170" i="10"/>
  <c r="D16169" i="10"/>
  <c r="C16169" i="10"/>
  <c r="B16169" i="10"/>
  <c r="D16168" i="10"/>
  <c r="C16168" i="10"/>
  <c r="B16168" i="10"/>
  <c r="D16167" i="10"/>
  <c r="C16167" i="10"/>
  <c r="B16167" i="10"/>
  <c r="D16166" i="10"/>
  <c r="C16166" i="10"/>
  <c r="B16166" i="10"/>
  <c r="D16165" i="10"/>
  <c r="C16165" i="10"/>
  <c r="B16165" i="10"/>
  <c r="D16164" i="10"/>
  <c r="C16164" i="10"/>
  <c r="B16164" i="10"/>
  <c r="D16163" i="10"/>
  <c r="C16163" i="10"/>
  <c r="B16163" i="10"/>
  <c r="D16162" i="10"/>
  <c r="C16162" i="10"/>
  <c r="B16162" i="10"/>
  <c r="D16161" i="10"/>
  <c r="C16161" i="10"/>
  <c r="B16161" i="10"/>
  <c r="D16160" i="10"/>
  <c r="C16160" i="10"/>
  <c r="B16160" i="10"/>
  <c r="D16159" i="10"/>
  <c r="C16159" i="10"/>
  <c r="B16159" i="10"/>
  <c r="D16158" i="10"/>
  <c r="C16158" i="10"/>
  <c r="B16158" i="10"/>
  <c r="D16157" i="10"/>
  <c r="C16157" i="10"/>
  <c r="B16157" i="10"/>
  <c r="D16156" i="10"/>
  <c r="C16156" i="10"/>
  <c r="B16156" i="10"/>
  <c r="D16155" i="10"/>
  <c r="C16155" i="10"/>
  <c r="B16155" i="10"/>
  <c r="D16154" i="10"/>
  <c r="C16154" i="10"/>
  <c r="B16154" i="10"/>
  <c r="D16153" i="10"/>
  <c r="C16153" i="10"/>
  <c r="B16153" i="10"/>
  <c r="D16152" i="10"/>
  <c r="C16152" i="10"/>
  <c r="B16152" i="10"/>
  <c r="D16151" i="10"/>
  <c r="C16151" i="10"/>
  <c r="B16151" i="10"/>
  <c r="D16150" i="10"/>
  <c r="C16150" i="10"/>
  <c r="B16150" i="10"/>
  <c r="D16149" i="10"/>
  <c r="C16149" i="10"/>
  <c r="B16149" i="10"/>
  <c r="D16148" i="10"/>
  <c r="C16148" i="10"/>
  <c r="B16148" i="10"/>
  <c r="D16147" i="10"/>
  <c r="C16147" i="10"/>
  <c r="B16147" i="10"/>
  <c r="D16146" i="10"/>
  <c r="C16146" i="10"/>
  <c r="B16146" i="10"/>
  <c r="D16145" i="10"/>
  <c r="C16145" i="10"/>
  <c r="B16145" i="10"/>
  <c r="D16144" i="10"/>
  <c r="C16144" i="10"/>
  <c r="B16144" i="10"/>
  <c r="D16143" i="10"/>
  <c r="C16143" i="10"/>
  <c r="B16143" i="10"/>
  <c r="D16142" i="10"/>
  <c r="C16142" i="10"/>
  <c r="B16142" i="10"/>
  <c r="D16141" i="10"/>
  <c r="C16141" i="10"/>
  <c r="B16141" i="10"/>
  <c r="D16140" i="10"/>
  <c r="C16140" i="10"/>
  <c r="B16140" i="10"/>
  <c r="D16139" i="10"/>
  <c r="C16139" i="10"/>
  <c r="B16139" i="10"/>
  <c r="D16138" i="10"/>
  <c r="C16138" i="10"/>
  <c r="B16138" i="10"/>
  <c r="D16137" i="10"/>
  <c r="C16137" i="10"/>
  <c r="B16137" i="10"/>
  <c r="D16136" i="10"/>
  <c r="C16136" i="10"/>
  <c r="B16136" i="10"/>
  <c r="D16135" i="10"/>
  <c r="C16135" i="10"/>
  <c r="B16135" i="10"/>
  <c r="D16134" i="10"/>
  <c r="C16134" i="10"/>
  <c r="B16134" i="10"/>
  <c r="D16133" i="10"/>
  <c r="C16133" i="10"/>
  <c r="B16133" i="10"/>
  <c r="D16132" i="10"/>
  <c r="C16132" i="10"/>
  <c r="B16132" i="10"/>
  <c r="D16131" i="10"/>
  <c r="C16131" i="10"/>
  <c r="B16131" i="10"/>
  <c r="D16130" i="10"/>
  <c r="C16130" i="10"/>
  <c r="B16130" i="10"/>
  <c r="D16129" i="10"/>
  <c r="C16129" i="10"/>
  <c r="B16129" i="10"/>
  <c r="D16128" i="10"/>
  <c r="C16128" i="10"/>
  <c r="B16128" i="10"/>
  <c r="D16127" i="10"/>
  <c r="C16127" i="10"/>
  <c r="B16127" i="10"/>
  <c r="D16126" i="10"/>
  <c r="C16126" i="10"/>
  <c r="B16126" i="10"/>
  <c r="D16125" i="10"/>
  <c r="C16125" i="10"/>
  <c r="B16125" i="10"/>
  <c r="D16124" i="10"/>
  <c r="C16124" i="10"/>
  <c r="B16124" i="10"/>
  <c r="D16123" i="10"/>
  <c r="C16123" i="10"/>
  <c r="B16123" i="10"/>
  <c r="D16122" i="10"/>
  <c r="C16122" i="10"/>
  <c r="B16122" i="10"/>
  <c r="D16121" i="10"/>
  <c r="C16121" i="10"/>
  <c r="B16121" i="10"/>
  <c r="D16120" i="10"/>
  <c r="C16120" i="10"/>
  <c r="B16120" i="10"/>
  <c r="D16119" i="10"/>
  <c r="C16119" i="10"/>
  <c r="B16119" i="10"/>
  <c r="D16118" i="10"/>
  <c r="C16118" i="10"/>
  <c r="B16118" i="10"/>
  <c r="D16117" i="10"/>
  <c r="C16117" i="10"/>
  <c r="B16117" i="10"/>
  <c r="D16116" i="10"/>
  <c r="C16116" i="10"/>
  <c r="B16116" i="10"/>
  <c r="D16115" i="10"/>
  <c r="C16115" i="10"/>
  <c r="B16115" i="10"/>
  <c r="D16114" i="10"/>
  <c r="C16114" i="10"/>
  <c r="B16114" i="10"/>
  <c r="D16113" i="10"/>
  <c r="C16113" i="10"/>
  <c r="B16113" i="10"/>
  <c r="D16112" i="10"/>
  <c r="C16112" i="10"/>
  <c r="B16112" i="10"/>
  <c r="D16111" i="10"/>
  <c r="C16111" i="10"/>
  <c r="B16111" i="10"/>
  <c r="D16110" i="10"/>
  <c r="C16110" i="10"/>
  <c r="B16110" i="10"/>
  <c r="D16109" i="10"/>
  <c r="C16109" i="10"/>
  <c r="B16109" i="10"/>
  <c r="D16108" i="10"/>
  <c r="C16108" i="10"/>
  <c r="B16108" i="10"/>
  <c r="D16107" i="10"/>
  <c r="C16107" i="10"/>
  <c r="B16107" i="10"/>
  <c r="D16106" i="10"/>
  <c r="C16106" i="10"/>
  <c r="B16106" i="10"/>
  <c r="D16105" i="10"/>
  <c r="C16105" i="10"/>
  <c r="B16105" i="10"/>
  <c r="D16104" i="10"/>
  <c r="C16104" i="10"/>
  <c r="B16104" i="10"/>
  <c r="D16103" i="10"/>
  <c r="C16103" i="10"/>
  <c r="B16103" i="10"/>
  <c r="D16102" i="10"/>
  <c r="C16102" i="10"/>
  <c r="B16102" i="10"/>
  <c r="D16101" i="10"/>
  <c r="C16101" i="10"/>
  <c r="B16101" i="10"/>
  <c r="D16100" i="10"/>
  <c r="C16100" i="10"/>
  <c r="B16100" i="10"/>
  <c r="D16099" i="10"/>
  <c r="C16099" i="10"/>
  <c r="B16099" i="10"/>
  <c r="D16098" i="10"/>
  <c r="C16098" i="10"/>
  <c r="B16098" i="10"/>
  <c r="D16097" i="10"/>
  <c r="C16097" i="10"/>
  <c r="B16097" i="10"/>
  <c r="D16096" i="10"/>
  <c r="C16096" i="10"/>
  <c r="B16096" i="10"/>
  <c r="D16095" i="10"/>
  <c r="C16095" i="10"/>
  <c r="B16095" i="10"/>
  <c r="D16094" i="10"/>
  <c r="C16094" i="10"/>
  <c r="B16094" i="10"/>
  <c r="D16093" i="10"/>
  <c r="C16093" i="10"/>
  <c r="B16093" i="10"/>
  <c r="D16092" i="10"/>
  <c r="C16092" i="10"/>
  <c r="B16092" i="10"/>
  <c r="D16091" i="10"/>
  <c r="C16091" i="10"/>
  <c r="B16091" i="10"/>
  <c r="D16090" i="10"/>
  <c r="C16090" i="10"/>
  <c r="B16090" i="10"/>
  <c r="D16089" i="10"/>
  <c r="C16089" i="10"/>
  <c r="B16089" i="10"/>
  <c r="D16088" i="10"/>
  <c r="C16088" i="10"/>
  <c r="B16088" i="10"/>
  <c r="D16087" i="10"/>
  <c r="C16087" i="10"/>
  <c r="B16087" i="10"/>
  <c r="D16086" i="10"/>
  <c r="C16086" i="10"/>
  <c r="B16086" i="10"/>
  <c r="D16085" i="10"/>
  <c r="C16085" i="10"/>
  <c r="B16085" i="10"/>
  <c r="D16084" i="10"/>
  <c r="C16084" i="10"/>
  <c r="B16084" i="10"/>
  <c r="D16083" i="10"/>
  <c r="C16083" i="10"/>
  <c r="B16083" i="10"/>
  <c r="D16082" i="10"/>
  <c r="C16082" i="10"/>
  <c r="B16082" i="10"/>
  <c r="D16081" i="10"/>
  <c r="C16081" i="10"/>
  <c r="B16081" i="10"/>
  <c r="D16080" i="10"/>
  <c r="C16080" i="10"/>
  <c r="B16080" i="10"/>
  <c r="D16079" i="10"/>
  <c r="C16079" i="10"/>
  <c r="B16079" i="10"/>
  <c r="D16078" i="10"/>
  <c r="C16078" i="10"/>
  <c r="B16078" i="10"/>
  <c r="D16077" i="10"/>
  <c r="C16077" i="10"/>
  <c r="B16077" i="10"/>
  <c r="D16076" i="10"/>
  <c r="C16076" i="10"/>
  <c r="B16076" i="10"/>
  <c r="D16075" i="10"/>
  <c r="C16075" i="10"/>
  <c r="B16075" i="10"/>
  <c r="D16074" i="10"/>
  <c r="C16074" i="10"/>
  <c r="B16074" i="10"/>
  <c r="D16073" i="10"/>
  <c r="C16073" i="10"/>
  <c r="B16073" i="10"/>
  <c r="D16072" i="10"/>
  <c r="C16072" i="10"/>
  <c r="B16072" i="10"/>
  <c r="D16071" i="10"/>
  <c r="C16071" i="10"/>
  <c r="B16071" i="10"/>
  <c r="D16070" i="10"/>
  <c r="C16070" i="10"/>
  <c r="B16070" i="10"/>
  <c r="D16069" i="10"/>
  <c r="C16069" i="10"/>
  <c r="B16069" i="10"/>
  <c r="D16068" i="10"/>
  <c r="C16068" i="10"/>
  <c r="B16068" i="10"/>
  <c r="D16067" i="10"/>
  <c r="C16067" i="10"/>
  <c r="B16067" i="10"/>
  <c r="D16066" i="10"/>
  <c r="C16066" i="10"/>
  <c r="B16066" i="10"/>
  <c r="D16065" i="10"/>
  <c r="C16065" i="10"/>
  <c r="B16065" i="10"/>
  <c r="D16064" i="10"/>
  <c r="C16064" i="10"/>
  <c r="B16064" i="10"/>
  <c r="D16063" i="10"/>
  <c r="C16063" i="10"/>
  <c r="B16063" i="10"/>
  <c r="D16062" i="10"/>
  <c r="C16062" i="10"/>
  <c r="B16062" i="10"/>
  <c r="D16061" i="10"/>
  <c r="C16061" i="10"/>
  <c r="B16061" i="10"/>
  <c r="D16060" i="10"/>
  <c r="C16060" i="10"/>
  <c r="B16060" i="10"/>
  <c r="D16059" i="10"/>
  <c r="C16059" i="10"/>
  <c r="B16059" i="10"/>
  <c r="D16058" i="10"/>
  <c r="C16058" i="10"/>
  <c r="B16058" i="10"/>
  <c r="D16057" i="10"/>
  <c r="C16057" i="10"/>
  <c r="B16057" i="10"/>
  <c r="D16056" i="10"/>
  <c r="C16056" i="10"/>
  <c r="B16056" i="10"/>
  <c r="D16055" i="10"/>
  <c r="C16055" i="10"/>
  <c r="B16055" i="10"/>
  <c r="D16054" i="10"/>
  <c r="C16054" i="10"/>
  <c r="B16054" i="10"/>
  <c r="D16053" i="10"/>
  <c r="C16053" i="10"/>
  <c r="B16053" i="10"/>
  <c r="D16052" i="10"/>
  <c r="C16052" i="10"/>
  <c r="B16052" i="10"/>
  <c r="D16051" i="10"/>
  <c r="C16051" i="10"/>
  <c r="B16051" i="10"/>
  <c r="D16050" i="10"/>
  <c r="C16050" i="10"/>
  <c r="B16050" i="10"/>
  <c r="D16049" i="10"/>
  <c r="C16049" i="10"/>
  <c r="B16049" i="10"/>
  <c r="D16048" i="10"/>
  <c r="C16048" i="10"/>
  <c r="B16048" i="10"/>
  <c r="D16047" i="10"/>
  <c r="C16047" i="10"/>
  <c r="B16047" i="10"/>
  <c r="D16046" i="10"/>
  <c r="C16046" i="10"/>
  <c r="B16046" i="10"/>
  <c r="D16045" i="10"/>
  <c r="C16045" i="10"/>
  <c r="B16045" i="10"/>
  <c r="D16044" i="10"/>
  <c r="C16044" i="10"/>
  <c r="B16044" i="10"/>
  <c r="D16043" i="10"/>
  <c r="C16043" i="10"/>
  <c r="B16043" i="10"/>
  <c r="D16042" i="10"/>
  <c r="C16042" i="10"/>
  <c r="B16042" i="10"/>
  <c r="D16041" i="10"/>
  <c r="C16041" i="10"/>
  <c r="B16041" i="10"/>
  <c r="D16040" i="10"/>
  <c r="C16040" i="10"/>
  <c r="B16040" i="10"/>
  <c r="D16039" i="10"/>
  <c r="C16039" i="10"/>
  <c r="B16039" i="10"/>
  <c r="D16038" i="10"/>
  <c r="C16038" i="10"/>
  <c r="B16038" i="10"/>
  <c r="D16037" i="10"/>
  <c r="C16037" i="10"/>
  <c r="B16037" i="10"/>
  <c r="D16036" i="10"/>
  <c r="C16036" i="10"/>
  <c r="B16036" i="10"/>
  <c r="D16035" i="10"/>
  <c r="C16035" i="10"/>
  <c r="B16035" i="10"/>
  <c r="D16034" i="10"/>
  <c r="C16034" i="10"/>
  <c r="B16034" i="10"/>
  <c r="D16033" i="10"/>
  <c r="C16033" i="10"/>
  <c r="B16033" i="10"/>
  <c r="D16032" i="10"/>
  <c r="C16032" i="10"/>
  <c r="B16032" i="10"/>
  <c r="D16031" i="10"/>
  <c r="C16031" i="10"/>
  <c r="B16031" i="10"/>
  <c r="D16030" i="10"/>
  <c r="C16030" i="10"/>
  <c r="B16030" i="10"/>
  <c r="D16029" i="10"/>
  <c r="C16029" i="10"/>
  <c r="B16029" i="10"/>
  <c r="D16028" i="10"/>
  <c r="C16028" i="10"/>
  <c r="B16028" i="10"/>
  <c r="D16027" i="10"/>
  <c r="C16027" i="10"/>
  <c r="B16027" i="10"/>
  <c r="D16026" i="10"/>
  <c r="C16026" i="10"/>
  <c r="B16026" i="10"/>
  <c r="D16025" i="10"/>
  <c r="C16025" i="10"/>
  <c r="B16025" i="10"/>
  <c r="D16024" i="10"/>
  <c r="C16024" i="10"/>
  <c r="B16024" i="10"/>
  <c r="D16023" i="10"/>
  <c r="C16023" i="10"/>
  <c r="B16023" i="10"/>
  <c r="D16022" i="10"/>
  <c r="C16022" i="10"/>
  <c r="B16022" i="10"/>
  <c r="D16021" i="10"/>
  <c r="C16021" i="10"/>
  <c r="B16021" i="10"/>
  <c r="D16020" i="10"/>
  <c r="C16020" i="10"/>
  <c r="B16020" i="10"/>
  <c r="D16019" i="10"/>
  <c r="C16019" i="10"/>
  <c r="B16019" i="10"/>
  <c r="D16018" i="10"/>
  <c r="C16018" i="10"/>
  <c r="B16018" i="10"/>
  <c r="D16017" i="10"/>
  <c r="C16017" i="10"/>
  <c r="B16017" i="10"/>
  <c r="D16016" i="10"/>
  <c r="C16016" i="10"/>
  <c r="B16016" i="10"/>
  <c r="D16015" i="10"/>
  <c r="C16015" i="10"/>
  <c r="B16015" i="10"/>
  <c r="D16014" i="10"/>
  <c r="C16014" i="10"/>
  <c r="B16014" i="10"/>
  <c r="D16013" i="10"/>
  <c r="C16013" i="10"/>
  <c r="B16013" i="10"/>
  <c r="D16012" i="10"/>
  <c r="C16012" i="10"/>
  <c r="B16012" i="10"/>
  <c r="D16011" i="10"/>
  <c r="C16011" i="10"/>
  <c r="B16011" i="10"/>
  <c r="D16010" i="10"/>
  <c r="C16010" i="10"/>
  <c r="B16010" i="10"/>
  <c r="D16009" i="10"/>
  <c r="C16009" i="10"/>
  <c r="B16009" i="10"/>
  <c r="D16008" i="10"/>
  <c r="C16008" i="10"/>
  <c r="B16008" i="10"/>
  <c r="D16007" i="10"/>
  <c r="C16007" i="10"/>
  <c r="B16007" i="10"/>
  <c r="D16006" i="10"/>
  <c r="C16006" i="10"/>
  <c r="B16006" i="10"/>
  <c r="D16005" i="10"/>
  <c r="C16005" i="10"/>
  <c r="B16005" i="10"/>
  <c r="D16004" i="10"/>
  <c r="C16004" i="10"/>
  <c r="B16004" i="10"/>
  <c r="D16003" i="10"/>
  <c r="C16003" i="10"/>
  <c r="B16003" i="10"/>
  <c r="D16002" i="10"/>
  <c r="C16002" i="10"/>
  <c r="B16002" i="10"/>
  <c r="D16001" i="10"/>
  <c r="C16001" i="10"/>
  <c r="B16001" i="10"/>
  <c r="D16000" i="10"/>
  <c r="C16000" i="10"/>
  <c r="B16000" i="10"/>
  <c r="D15999" i="10"/>
  <c r="C15999" i="10"/>
  <c r="B15999" i="10"/>
  <c r="D15998" i="10"/>
  <c r="C15998" i="10"/>
  <c r="B15998" i="10"/>
  <c r="D15997" i="10"/>
  <c r="C15997" i="10"/>
  <c r="B15997" i="10"/>
  <c r="D15996" i="10"/>
  <c r="C15996" i="10"/>
  <c r="B15996" i="10"/>
  <c r="D15995" i="10"/>
  <c r="C15995" i="10"/>
  <c r="B15995" i="10"/>
  <c r="D15994" i="10"/>
  <c r="C15994" i="10"/>
  <c r="B15994" i="10"/>
  <c r="D15993" i="10"/>
  <c r="C15993" i="10"/>
  <c r="B15993" i="10"/>
  <c r="D15992" i="10"/>
  <c r="C15992" i="10"/>
  <c r="B15992" i="10"/>
  <c r="D15991" i="10"/>
  <c r="C15991" i="10"/>
  <c r="B15991" i="10"/>
  <c r="D15990" i="10"/>
  <c r="C15990" i="10"/>
  <c r="B15990" i="10"/>
  <c r="D15989" i="10"/>
  <c r="C15989" i="10"/>
  <c r="B15989" i="10"/>
  <c r="D15988" i="10"/>
  <c r="C15988" i="10"/>
  <c r="B15988" i="10"/>
  <c r="D15987" i="10"/>
  <c r="C15987" i="10"/>
  <c r="B15987" i="10"/>
  <c r="D15986" i="10"/>
  <c r="C15986" i="10"/>
  <c r="B15986" i="10"/>
  <c r="D15985" i="10"/>
  <c r="C15985" i="10"/>
  <c r="B15985" i="10"/>
  <c r="D15984" i="10"/>
  <c r="C15984" i="10"/>
  <c r="B15984" i="10"/>
  <c r="D15983" i="10"/>
  <c r="C15983" i="10"/>
  <c r="B15983" i="10"/>
  <c r="D15982" i="10"/>
  <c r="C15982" i="10"/>
  <c r="B15982" i="10"/>
  <c r="D15981" i="10"/>
  <c r="C15981" i="10"/>
  <c r="B15981" i="10"/>
  <c r="D15980" i="10"/>
  <c r="C15980" i="10"/>
  <c r="B15980" i="10"/>
  <c r="D15979" i="10"/>
  <c r="C15979" i="10"/>
  <c r="B15979" i="10"/>
  <c r="D15978" i="10"/>
  <c r="C15978" i="10"/>
  <c r="B15978" i="10"/>
  <c r="D15977" i="10"/>
  <c r="C15977" i="10"/>
  <c r="B15977" i="10"/>
  <c r="D15976" i="10"/>
  <c r="C15976" i="10"/>
  <c r="B15976" i="10"/>
  <c r="D15975" i="10"/>
  <c r="C15975" i="10"/>
  <c r="B15975" i="10"/>
  <c r="D15974" i="10"/>
  <c r="C15974" i="10"/>
  <c r="B15974" i="10"/>
  <c r="D15973" i="10"/>
  <c r="C15973" i="10"/>
  <c r="B15973" i="10"/>
  <c r="D15972" i="10"/>
  <c r="C15972" i="10"/>
  <c r="B15972" i="10"/>
  <c r="D15971" i="10"/>
  <c r="C15971" i="10"/>
  <c r="B15971" i="10"/>
  <c r="D15970" i="10"/>
  <c r="C15970" i="10"/>
  <c r="B15970" i="10"/>
  <c r="D15969" i="10"/>
  <c r="C15969" i="10"/>
  <c r="B15969" i="10"/>
  <c r="D15968" i="10"/>
  <c r="C15968" i="10"/>
  <c r="B15968" i="10"/>
  <c r="D15967" i="10"/>
  <c r="C15967" i="10"/>
  <c r="B15967" i="10"/>
  <c r="D15966" i="10"/>
  <c r="C15966" i="10"/>
  <c r="B15966" i="10"/>
  <c r="D15965" i="10"/>
  <c r="C15965" i="10"/>
  <c r="B15965" i="10"/>
  <c r="D15964" i="10"/>
  <c r="C15964" i="10"/>
  <c r="B15964" i="10"/>
  <c r="D15963" i="10"/>
  <c r="C15963" i="10"/>
  <c r="B15963" i="10"/>
  <c r="D15962" i="10"/>
  <c r="C15962" i="10"/>
  <c r="B15962" i="10"/>
  <c r="D15961" i="10"/>
  <c r="C15961" i="10"/>
  <c r="B15961" i="10"/>
  <c r="D15960" i="10"/>
  <c r="C15960" i="10"/>
  <c r="B15960" i="10"/>
  <c r="D15959" i="10"/>
  <c r="C15959" i="10"/>
  <c r="B15959" i="10"/>
  <c r="D15958" i="10"/>
  <c r="C15958" i="10"/>
  <c r="B15958" i="10"/>
  <c r="D15957" i="10"/>
  <c r="C15957" i="10"/>
  <c r="B15957" i="10"/>
  <c r="D15956" i="10"/>
  <c r="C15956" i="10"/>
  <c r="B15956" i="10"/>
  <c r="D15955" i="10"/>
  <c r="C15955" i="10"/>
  <c r="B15955" i="10"/>
  <c r="D15954" i="10"/>
  <c r="C15954" i="10"/>
  <c r="B15954" i="10"/>
  <c r="D15953" i="10"/>
  <c r="C15953" i="10"/>
  <c r="B15953" i="10"/>
  <c r="D15952" i="10"/>
  <c r="C15952" i="10"/>
  <c r="B15952" i="10"/>
  <c r="D15951" i="10"/>
  <c r="C15951" i="10"/>
  <c r="B15951" i="10"/>
  <c r="D15950" i="10"/>
  <c r="C15950" i="10"/>
  <c r="B15950" i="10"/>
  <c r="D15949" i="10"/>
  <c r="C15949" i="10"/>
  <c r="B15949" i="10"/>
  <c r="D15948" i="10"/>
  <c r="C15948" i="10"/>
  <c r="B15948" i="10"/>
  <c r="D15947" i="10"/>
  <c r="C15947" i="10"/>
  <c r="B15947" i="10"/>
  <c r="D15946" i="10"/>
  <c r="C15946" i="10"/>
  <c r="B15946" i="10"/>
  <c r="D15945" i="10"/>
  <c r="C15945" i="10"/>
  <c r="B15945" i="10"/>
  <c r="D15944" i="10"/>
  <c r="C15944" i="10"/>
  <c r="B15944" i="10"/>
  <c r="D15943" i="10"/>
  <c r="C15943" i="10"/>
  <c r="B15943" i="10"/>
  <c r="D15942" i="10"/>
  <c r="C15942" i="10"/>
  <c r="B15942" i="10"/>
  <c r="D15941" i="10"/>
  <c r="C15941" i="10"/>
  <c r="B15941" i="10"/>
  <c r="D15940" i="10"/>
  <c r="C15940" i="10"/>
  <c r="B15940" i="10"/>
  <c r="D15939" i="10"/>
  <c r="C15939" i="10"/>
  <c r="B15939" i="10"/>
  <c r="D15938" i="10"/>
  <c r="C15938" i="10"/>
  <c r="B15938" i="10"/>
  <c r="D15937" i="10"/>
  <c r="C15937" i="10"/>
  <c r="B15937" i="10"/>
  <c r="D15936" i="10"/>
  <c r="C15936" i="10"/>
  <c r="B15936" i="10"/>
  <c r="D15935" i="10"/>
  <c r="C15935" i="10"/>
  <c r="B15935" i="10"/>
  <c r="D15934" i="10"/>
  <c r="C15934" i="10"/>
  <c r="B15934" i="10"/>
  <c r="D15933" i="10"/>
  <c r="C15933" i="10"/>
  <c r="B15933" i="10"/>
  <c r="D15932" i="10"/>
  <c r="C15932" i="10"/>
  <c r="B15932" i="10"/>
  <c r="D15931" i="10"/>
  <c r="C15931" i="10"/>
  <c r="B15931" i="10"/>
  <c r="D15930" i="10"/>
  <c r="C15930" i="10"/>
  <c r="B15930" i="10"/>
  <c r="D15929" i="10"/>
  <c r="C15929" i="10"/>
  <c r="B15929" i="10"/>
  <c r="D15928" i="10"/>
  <c r="C15928" i="10"/>
  <c r="B15928" i="10"/>
  <c r="D15927" i="10"/>
  <c r="C15927" i="10"/>
  <c r="B15927" i="10"/>
  <c r="D15926" i="10"/>
  <c r="C15926" i="10"/>
  <c r="B15926" i="10"/>
  <c r="D15925" i="10"/>
  <c r="C15925" i="10"/>
  <c r="B15925" i="10"/>
  <c r="D15924" i="10"/>
  <c r="C15924" i="10"/>
  <c r="B15924" i="10"/>
  <c r="D15923" i="10"/>
  <c r="C15923" i="10"/>
  <c r="B15923" i="10"/>
  <c r="D15922" i="10"/>
  <c r="C15922" i="10"/>
  <c r="B15922" i="10"/>
  <c r="D15921" i="10"/>
  <c r="C15921" i="10"/>
  <c r="B15921" i="10"/>
  <c r="D15920" i="10"/>
  <c r="C15920" i="10"/>
  <c r="B15920" i="10"/>
  <c r="D15919" i="10"/>
  <c r="C15919" i="10"/>
  <c r="B15919" i="10"/>
  <c r="D15918" i="10"/>
  <c r="C15918" i="10"/>
  <c r="B15918" i="10"/>
  <c r="D15917" i="10"/>
  <c r="C15917" i="10"/>
  <c r="B15917" i="10"/>
  <c r="D15916" i="10"/>
  <c r="C15916" i="10"/>
  <c r="B15916" i="10"/>
  <c r="D15915" i="10"/>
  <c r="C15915" i="10"/>
  <c r="B15915" i="10"/>
  <c r="D15914" i="10"/>
  <c r="C15914" i="10"/>
  <c r="B15914" i="10"/>
  <c r="D15913" i="10"/>
  <c r="C15913" i="10"/>
  <c r="B15913" i="10"/>
  <c r="D15912" i="10"/>
  <c r="C15912" i="10"/>
  <c r="B15912" i="10"/>
  <c r="D15911" i="10"/>
  <c r="C15911" i="10"/>
  <c r="B15911" i="10"/>
  <c r="D15910" i="10"/>
  <c r="C15910" i="10"/>
  <c r="B15910" i="10"/>
  <c r="D15909" i="10"/>
  <c r="C15909" i="10"/>
  <c r="B15909" i="10"/>
  <c r="D15908" i="10"/>
  <c r="C15908" i="10"/>
  <c r="B15908" i="10"/>
  <c r="D15907" i="10"/>
  <c r="C15907" i="10"/>
  <c r="B15907" i="10"/>
  <c r="D15906" i="10"/>
  <c r="C15906" i="10"/>
  <c r="B15906" i="10"/>
  <c r="D15905" i="10"/>
  <c r="C15905" i="10"/>
  <c r="B15905" i="10"/>
  <c r="D15904" i="10"/>
  <c r="C15904" i="10"/>
  <c r="B15904" i="10"/>
  <c r="D15903" i="10"/>
  <c r="C15903" i="10"/>
  <c r="B15903" i="10"/>
  <c r="D15902" i="10"/>
  <c r="C15902" i="10"/>
  <c r="B15902" i="10"/>
  <c r="D15901" i="10"/>
  <c r="C15901" i="10"/>
  <c r="B15901" i="10"/>
  <c r="D15900" i="10"/>
  <c r="C15900" i="10"/>
  <c r="B15900" i="10"/>
  <c r="D15899" i="10"/>
  <c r="C15899" i="10"/>
  <c r="B15899" i="10"/>
  <c r="D15898" i="10"/>
  <c r="C15898" i="10"/>
  <c r="B15898" i="10"/>
  <c r="D15897" i="10"/>
  <c r="C15897" i="10"/>
  <c r="B15897" i="10"/>
  <c r="D15896" i="10"/>
  <c r="C15896" i="10"/>
  <c r="B15896" i="10"/>
  <c r="D15895" i="10"/>
  <c r="C15895" i="10"/>
  <c r="B15895" i="10"/>
  <c r="D15894" i="10"/>
  <c r="C15894" i="10"/>
  <c r="B15894" i="10"/>
  <c r="D15893" i="10"/>
  <c r="C15893" i="10"/>
  <c r="B15893" i="10"/>
  <c r="D15892" i="10"/>
  <c r="C15892" i="10"/>
  <c r="B15892" i="10"/>
  <c r="D15891" i="10"/>
  <c r="C15891" i="10"/>
  <c r="B15891" i="10"/>
  <c r="D15890" i="10"/>
  <c r="C15890" i="10"/>
  <c r="B15890" i="10"/>
  <c r="D15889" i="10"/>
  <c r="C15889" i="10"/>
  <c r="B15889" i="10"/>
  <c r="D15888" i="10"/>
  <c r="C15888" i="10"/>
  <c r="B15888" i="10"/>
  <c r="D15887" i="10"/>
  <c r="C15887" i="10"/>
  <c r="B15887" i="10"/>
  <c r="D15886" i="10"/>
  <c r="C15886" i="10"/>
  <c r="B15886" i="10"/>
  <c r="D15885" i="10"/>
  <c r="C15885" i="10"/>
  <c r="B15885" i="10"/>
  <c r="D15884" i="10"/>
  <c r="C15884" i="10"/>
  <c r="B15884" i="10"/>
  <c r="D15883" i="10"/>
  <c r="C15883" i="10"/>
  <c r="B15883" i="10"/>
  <c r="D15882" i="10"/>
  <c r="C15882" i="10"/>
  <c r="B15882" i="10"/>
  <c r="D15881" i="10"/>
  <c r="C15881" i="10"/>
  <c r="B15881" i="10"/>
  <c r="D15880" i="10"/>
  <c r="C15880" i="10"/>
  <c r="B15880" i="10"/>
  <c r="D15879" i="10"/>
  <c r="C15879" i="10"/>
  <c r="B15879" i="10"/>
  <c r="D15878" i="10"/>
  <c r="C15878" i="10"/>
  <c r="B15878" i="10"/>
  <c r="D15877" i="10"/>
  <c r="C15877" i="10"/>
  <c r="B15877" i="10"/>
  <c r="D15876" i="10"/>
  <c r="C15876" i="10"/>
  <c r="B15876" i="10"/>
  <c r="D15875" i="10"/>
  <c r="C15875" i="10"/>
  <c r="B15875" i="10"/>
  <c r="D15874" i="10"/>
  <c r="C15874" i="10"/>
  <c r="B15874" i="10"/>
  <c r="D15873" i="10"/>
  <c r="C15873" i="10"/>
  <c r="B15873" i="10"/>
  <c r="D15872" i="10"/>
  <c r="C15872" i="10"/>
  <c r="B15872" i="10"/>
  <c r="D15871" i="10"/>
  <c r="C15871" i="10"/>
  <c r="B15871" i="10"/>
  <c r="D15870" i="10"/>
  <c r="C15870" i="10"/>
  <c r="B15870" i="10"/>
  <c r="D15869" i="10"/>
  <c r="C15869" i="10"/>
  <c r="B15869" i="10"/>
  <c r="D15868" i="10"/>
  <c r="C15868" i="10"/>
  <c r="B15868" i="10"/>
  <c r="D15867" i="10"/>
  <c r="C15867" i="10"/>
  <c r="B15867" i="10"/>
  <c r="D15866" i="10"/>
  <c r="C15866" i="10"/>
  <c r="B15866" i="10"/>
  <c r="D15865" i="10"/>
  <c r="C15865" i="10"/>
  <c r="B15865" i="10"/>
  <c r="D15864" i="10"/>
  <c r="C15864" i="10"/>
  <c r="B15864" i="10"/>
  <c r="D15863" i="10"/>
  <c r="C15863" i="10"/>
  <c r="B15863" i="10"/>
  <c r="D15862" i="10"/>
  <c r="C15862" i="10"/>
  <c r="B15862" i="10"/>
  <c r="D15861" i="10"/>
  <c r="C15861" i="10"/>
  <c r="B15861" i="10"/>
  <c r="D15860" i="10"/>
  <c r="C15860" i="10"/>
  <c r="B15860" i="10"/>
  <c r="D15859" i="10"/>
  <c r="C15859" i="10"/>
  <c r="B15859" i="10"/>
  <c r="D15858" i="10"/>
  <c r="C15858" i="10"/>
  <c r="B15858" i="10"/>
  <c r="D15857" i="10"/>
  <c r="C15857" i="10"/>
  <c r="B15857" i="10"/>
  <c r="D15856" i="10"/>
  <c r="C15856" i="10"/>
  <c r="B15856" i="10"/>
  <c r="D15855" i="10"/>
  <c r="C15855" i="10"/>
  <c r="B15855" i="10"/>
  <c r="D15854" i="10"/>
  <c r="C15854" i="10"/>
  <c r="B15854" i="10"/>
  <c r="D15853" i="10"/>
  <c r="C15853" i="10"/>
  <c r="B15853" i="10"/>
  <c r="D15852" i="10"/>
  <c r="C15852" i="10"/>
  <c r="B15852" i="10"/>
  <c r="D15851" i="10"/>
  <c r="C15851" i="10"/>
  <c r="B15851" i="10"/>
  <c r="D15850" i="10"/>
  <c r="C15850" i="10"/>
  <c r="B15850" i="10"/>
  <c r="D15849" i="10"/>
  <c r="C15849" i="10"/>
  <c r="B15849" i="10"/>
  <c r="D15848" i="10"/>
  <c r="C15848" i="10"/>
  <c r="B15848" i="10"/>
  <c r="D15847" i="10"/>
  <c r="C15847" i="10"/>
  <c r="B15847" i="10"/>
  <c r="D15846" i="10"/>
  <c r="C15846" i="10"/>
  <c r="B15846" i="10"/>
  <c r="D15845" i="10"/>
  <c r="C15845" i="10"/>
  <c r="B15845" i="10"/>
  <c r="D15844" i="10"/>
  <c r="C15844" i="10"/>
  <c r="B15844" i="10"/>
  <c r="D15843" i="10"/>
  <c r="C15843" i="10"/>
  <c r="B15843" i="10"/>
  <c r="D15842" i="10"/>
  <c r="C15842" i="10"/>
  <c r="B15842" i="10"/>
  <c r="D15841" i="10"/>
  <c r="C15841" i="10"/>
  <c r="B15841" i="10"/>
  <c r="D15840" i="10"/>
  <c r="C15840" i="10"/>
  <c r="B15840" i="10"/>
  <c r="D15839" i="10"/>
  <c r="C15839" i="10"/>
  <c r="B15839" i="10"/>
  <c r="D15838" i="10"/>
  <c r="C15838" i="10"/>
  <c r="B15838" i="10"/>
  <c r="D15837" i="10"/>
  <c r="C15837" i="10"/>
  <c r="B15837" i="10"/>
  <c r="D15836" i="10"/>
  <c r="C15836" i="10"/>
  <c r="B15836" i="10"/>
  <c r="D15835" i="10"/>
  <c r="C15835" i="10"/>
  <c r="B15835" i="10"/>
  <c r="D15834" i="10"/>
  <c r="C15834" i="10"/>
  <c r="B15834" i="10"/>
  <c r="D15833" i="10"/>
  <c r="C15833" i="10"/>
  <c r="B15833" i="10"/>
  <c r="D15832" i="10"/>
  <c r="C15832" i="10"/>
  <c r="B15832" i="10"/>
  <c r="D15831" i="10"/>
  <c r="C15831" i="10"/>
  <c r="B15831" i="10"/>
  <c r="D15830" i="10"/>
  <c r="C15830" i="10"/>
  <c r="B15830" i="10"/>
  <c r="D15829" i="10"/>
  <c r="C15829" i="10"/>
  <c r="B15829" i="10"/>
  <c r="D15828" i="10"/>
  <c r="C15828" i="10"/>
  <c r="B15828" i="10"/>
  <c r="D15827" i="10"/>
  <c r="C15827" i="10"/>
  <c r="B15827" i="10"/>
  <c r="D15826" i="10"/>
  <c r="C15826" i="10"/>
  <c r="B15826" i="10"/>
  <c r="D15825" i="10"/>
  <c r="C15825" i="10"/>
  <c r="B15825" i="10"/>
  <c r="D15824" i="10"/>
  <c r="C15824" i="10"/>
  <c r="B15824" i="10"/>
  <c r="D15823" i="10"/>
  <c r="C15823" i="10"/>
  <c r="B15823" i="10"/>
  <c r="D15822" i="10"/>
  <c r="C15822" i="10"/>
  <c r="B15822" i="10"/>
  <c r="D15821" i="10"/>
  <c r="C15821" i="10"/>
  <c r="B15821" i="10"/>
  <c r="D15820" i="10"/>
  <c r="C15820" i="10"/>
  <c r="B15820" i="10"/>
  <c r="D15819" i="10"/>
  <c r="C15819" i="10"/>
  <c r="B15819" i="10"/>
  <c r="D15818" i="10"/>
  <c r="C15818" i="10"/>
  <c r="B15818" i="10"/>
  <c r="D15817" i="10"/>
  <c r="C15817" i="10"/>
  <c r="B15817" i="10"/>
  <c r="D15816" i="10"/>
  <c r="C15816" i="10"/>
  <c r="B15816" i="10"/>
  <c r="D15815" i="10"/>
  <c r="C15815" i="10"/>
  <c r="B15815" i="10"/>
  <c r="D15814" i="10"/>
  <c r="C15814" i="10"/>
  <c r="B15814" i="10"/>
  <c r="D15813" i="10"/>
  <c r="C15813" i="10"/>
  <c r="B15813" i="10"/>
  <c r="D15812" i="10"/>
  <c r="C15812" i="10"/>
  <c r="B15812" i="10"/>
  <c r="D15811" i="10"/>
  <c r="C15811" i="10"/>
  <c r="B15811" i="10"/>
  <c r="D15810" i="10"/>
  <c r="C15810" i="10"/>
  <c r="B15810" i="10"/>
  <c r="D15809" i="10"/>
  <c r="C15809" i="10"/>
  <c r="B15809" i="10"/>
  <c r="D15808" i="10"/>
  <c r="C15808" i="10"/>
  <c r="B15808" i="10"/>
  <c r="D15807" i="10"/>
  <c r="C15807" i="10"/>
  <c r="B15807" i="10"/>
  <c r="D15806" i="10"/>
  <c r="C15806" i="10"/>
  <c r="B15806" i="10"/>
  <c r="D15805" i="10"/>
  <c r="C15805" i="10"/>
  <c r="B15805" i="10"/>
  <c r="D15804" i="10"/>
  <c r="C15804" i="10"/>
  <c r="B15804" i="10"/>
  <c r="D15803" i="10"/>
  <c r="C15803" i="10"/>
  <c r="B15803" i="10"/>
  <c r="D15802" i="10"/>
  <c r="C15802" i="10"/>
  <c r="B15802" i="10"/>
  <c r="D15801" i="10"/>
  <c r="C15801" i="10"/>
  <c r="B15801" i="10"/>
  <c r="D15800" i="10"/>
  <c r="C15800" i="10"/>
  <c r="B15800" i="10"/>
  <c r="D15799" i="10"/>
  <c r="C15799" i="10"/>
  <c r="B15799" i="10"/>
  <c r="D15798" i="10"/>
  <c r="C15798" i="10"/>
  <c r="B15798" i="10"/>
  <c r="D15797" i="10"/>
  <c r="C15797" i="10"/>
  <c r="B15797" i="10"/>
  <c r="D15796" i="10"/>
  <c r="C15796" i="10"/>
  <c r="B15796" i="10"/>
  <c r="D15795" i="10"/>
  <c r="C15795" i="10"/>
  <c r="B15795" i="10"/>
  <c r="D15794" i="10"/>
  <c r="C15794" i="10"/>
  <c r="B15794" i="10"/>
  <c r="D15793" i="10"/>
  <c r="C15793" i="10"/>
  <c r="B15793" i="10"/>
  <c r="D15792" i="10"/>
  <c r="C15792" i="10"/>
  <c r="B15792" i="10"/>
  <c r="D15791" i="10"/>
  <c r="C15791" i="10"/>
  <c r="B15791" i="10"/>
  <c r="D15790" i="10"/>
  <c r="C15790" i="10"/>
  <c r="B15790" i="10"/>
  <c r="D15789" i="10"/>
  <c r="C15789" i="10"/>
  <c r="B15789" i="10"/>
  <c r="D15788" i="10"/>
  <c r="C15788" i="10"/>
  <c r="B15788" i="10"/>
  <c r="D15787" i="10"/>
  <c r="C15787" i="10"/>
  <c r="B15787" i="10"/>
  <c r="D15786" i="10"/>
  <c r="C15786" i="10"/>
  <c r="B15786" i="10"/>
  <c r="D15785" i="10"/>
  <c r="C15785" i="10"/>
  <c r="B15785" i="10"/>
  <c r="D15784" i="10"/>
  <c r="C15784" i="10"/>
  <c r="B15784" i="10"/>
  <c r="D15783" i="10"/>
  <c r="C15783" i="10"/>
  <c r="B15783" i="10"/>
  <c r="D15782" i="10"/>
  <c r="C15782" i="10"/>
  <c r="B15782" i="10"/>
  <c r="D15781" i="10"/>
  <c r="C15781" i="10"/>
  <c r="B15781" i="10"/>
  <c r="D15780" i="10"/>
  <c r="C15780" i="10"/>
  <c r="B15780" i="10"/>
  <c r="D15779" i="10"/>
  <c r="C15779" i="10"/>
  <c r="B15779" i="10"/>
  <c r="D15778" i="10"/>
  <c r="C15778" i="10"/>
  <c r="B15778" i="10"/>
  <c r="D15777" i="10"/>
  <c r="C15777" i="10"/>
  <c r="B15777" i="10"/>
  <c r="D15776" i="10"/>
  <c r="C15776" i="10"/>
  <c r="B15776" i="10"/>
  <c r="D15775" i="10"/>
  <c r="C15775" i="10"/>
  <c r="B15775" i="10"/>
  <c r="D15774" i="10"/>
  <c r="C15774" i="10"/>
  <c r="B15774" i="10"/>
  <c r="D15773" i="10"/>
  <c r="C15773" i="10"/>
  <c r="B15773" i="10"/>
  <c r="D15772" i="10"/>
  <c r="C15772" i="10"/>
  <c r="B15772" i="10"/>
  <c r="D15771" i="10"/>
  <c r="C15771" i="10"/>
  <c r="B15771" i="10"/>
  <c r="D15770" i="10"/>
  <c r="C15770" i="10"/>
  <c r="B15770" i="10"/>
  <c r="D15769" i="10"/>
  <c r="C15769" i="10"/>
  <c r="B15769" i="10"/>
  <c r="D15768" i="10"/>
  <c r="C15768" i="10"/>
  <c r="B15768" i="10"/>
  <c r="D15767" i="10"/>
  <c r="C15767" i="10"/>
  <c r="B15767" i="10"/>
  <c r="D15766" i="10"/>
  <c r="C15766" i="10"/>
  <c r="B15766" i="10"/>
  <c r="D15765" i="10"/>
  <c r="C15765" i="10"/>
  <c r="B15765" i="10"/>
  <c r="D15764" i="10"/>
  <c r="C15764" i="10"/>
  <c r="B15764" i="10"/>
  <c r="D15763" i="10"/>
  <c r="C15763" i="10"/>
  <c r="B15763" i="10"/>
  <c r="D15762" i="10"/>
  <c r="C15762" i="10"/>
  <c r="B15762" i="10"/>
  <c r="D15761" i="10"/>
  <c r="C15761" i="10"/>
  <c r="B15761" i="10"/>
  <c r="D15760" i="10"/>
  <c r="C15760" i="10"/>
  <c r="B15760" i="10"/>
  <c r="D15759" i="10"/>
  <c r="C15759" i="10"/>
  <c r="B15759" i="10"/>
  <c r="D15758" i="10"/>
  <c r="C15758" i="10"/>
  <c r="B15758" i="10"/>
  <c r="D15757" i="10"/>
  <c r="C15757" i="10"/>
  <c r="B15757" i="10"/>
  <c r="D15756" i="10"/>
  <c r="C15756" i="10"/>
  <c r="B15756" i="10"/>
  <c r="D15755" i="10"/>
  <c r="C15755" i="10"/>
  <c r="B15755" i="10"/>
  <c r="D15754" i="10"/>
  <c r="C15754" i="10"/>
  <c r="B15754" i="10"/>
  <c r="D15753" i="10"/>
  <c r="C15753" i="10"/>
  <c r="B15753" i="10"/>
  <c r="D15752" i="10"/>
  <c r="C15752" i="10"/>
  <c r="B15752" i="10"/>
  <c r="D15751" i="10"/>
  <c r="C15751" i="10"/>
  <c r="B15751" i="10"/>
  <c r="D15750" i="10"/>
  <c r="C15750" i="10"/>
  <c r="B15750" i="10"/>
  <c r="D15749" i="10"/>
  <c r="C15749" i="10"/>
  <c r="B15749" i="10"/>
  <c r="D15748" i="10"/>
  <c r="C15748" i="10"/>
  <c r="B15748" i="10"/>
  <c r="D15747" i="10"/>
  <c r="C15747" i="10"/>
  <c r="B15747" i="10"/>
  <c r="D15746" i="10"/>
  <c r="C15746" i="10"/>
  <c r="B15746" i="10"/>
  <c r="D15745" i="10"/>
  <c r="C15745" i="10"/>
  <c r="B15745" i="10"/>
  <c r="D15744" i="10"/>
  <c r="C15744" i="10"/>
  <c r="B15744" i="10"/>
  <c r="D15743" i="10"/>
  <c r="C15743" i="10"/>
  <c r="B15743" i="10"/>
  <c r="D15742" i="10"/>
  <c r="C15742" i="10"/>
  <c r="B15742" i="10"/>
  <c r="D15741" i="10"/>
  <c r="C15741" i="10"/>
  <c r="B15741" i="10"/>
  <c r="D15740" i="10"/>
  <c r="C15740" i="10"/>
  <c r="B15740" i="10"/>
  <c r="D15739" i="10"/>
  <c r="C15739" i="10"/>
  <c r="B15739" i="10"/>
  <c r="D15738" i="10"/>
  <c r="C15738" i="10"/>
  <c r="B15738" i="10"/>
  <c r="D15737" i="10"/>
  <c r="C15737" i="10"/>
  <c r="B15737" i="10"/>
  <c r="D15736" i="10"/>
  <c r="C15736" i="10"/>
  <c r="B15736" i="10"/>
  <c r="D15735" i="10"/>
  <c r="C15735" i="10"/>
  <c r="B15735" i="10"/>
  <c r="D15734" i="10"/>
  <c r="C15734" i="10"/>
  <c r="B15734" i="10"/>
  <c r="D15733" i="10"/>
  <c r="C15733" i="10"/>
  <c r="B15733" i="10"/>
  <c r="D15732" i="10"/>
  <c r="C15732" i="10"/>
  <c r="B15732" i="10"/>
  <c r="D15731" i="10"/>
  <c r="C15731" i="10"/>
  <c r="B15731" i="10"/>
  <c r="D15730" i="10"/>
  <c r="C15730" i="10"/>
  <c r="B15730" i="10"/>
  <c r="D15729" i="10"/>
  <c r="C15729" i="10"/>
  <c r="B15729" i="10"/>
  <c r="D15728" i="10"/>
  <c r="C15728" i="10"/>
  <c r="B15728" i="10"/>
  <c r="D15727" i="10"/>
  <c r="C15727" i="10"/>
  <c r="B15727" i="10"/>
  <c r="D15726" i="10"/>
  <c r="C15726" i="10"/>
  <c r="B15726" i="10"/>
  <c r="D15725" i="10"/>
  <c r="C15725" i="10"/>
  <c r="B15725" i="10"/>
  <c r="D15724" i="10"/>
  <c r="C15724" i="10"/>
  <c r="B15724" i="10"/>
  <c r="D15723" i="10"/>
  <c r="C15723" i="10"/>
  <c r="B15723" i="10"/>
  <c r="D15722" i="10"/>
  <c r="C15722" i="10"/>
  <c r="B15722" i="10"/>
  <c r="D15721" i="10"/>
  <c r="C15721" i="10"/>
  <c r="B15721" i="10"/>
  <c r="D15720" i="10"/>
  <c r="C15720" i="10"/>
  <c r="B15720" i="10"/>
  <c r="D15719" i="10"/>
  <c r="C15719" i="10"/>
  <c r="B15719" i="10"/>
  <c r="D15718" i="10"/>
  <c r="C15718" i="10"/>
  <c r="B15718" i="10"/>
  <c r="D15717" i="10"/>
  <c r="C15717" i="10"/>
  <c r="B15717" i="10"/>
  <c r="D15716" i="10"/>
  <c r="C15716" i="10"/>
  <c r="B15716" i="10"/>
  <c r="D15715" i="10"/>
  <c r="C15715" i="10"/>
  <c r="B15715" i="10"/>
  <c r="D15714" i="10"/>
  <c r="C15714" i="10"/>
  <c r="B15714" i="10"/>
  <c r="D15713" i="10"/>
  <c r="C15713" i="10"/>
  <c r="B15713" i="10"/>
  <c r="D15712" i="10"/>
  <c r="C15712" i="10"/>
  <c r="B15712" i="10"/>
  <c r="D15711" i="10"/>
  <c r="C15711" i="10"/>
  <c r="B15711" i="10"/>
  <c r="D15710" i="10"/>
  <c r="C15710" i="10"/>
  <c r="B15710" i="10"/>
  <c r="D15709" i="10"/>
  <c r="C15709" i="10"/>
  <c r="B15709" i="10"/>
  <c r="D15708" i="10"/>
  <c r="C15708" i="10"/>
  <c r="B15708" i="10"/>
  <c r="D15707" i="10"/>
  <c r="C15707" i="10"/>
  <c r="B15707" i="10"/>
  <c r="D15706" i="10"/>
  <c r="C15706" i="10"/>
  <c r="B15706" i="10"/>
  <c r="D15705" i="10"/>
  <c r="C15705" i="10"/>
  <c r="B15705" i="10"/>
  <c r="D15704" i="10"/>
  <c r="C15704" i="10"/>
  <c r="B15704" i="10"/>
  <c r="D15703" i="10"/>
  <c r="C15703" i="10"/>
  <c r="B15703" i="10"/>
  <c r="D15702" i="10"/>
  <c r="C15702" i="10"/>
  <c r="B15702" i="10"/>
  <c r="D15701" i="10"/>
  <c r="C15701" i="10"/>
  <c r="B15701" i="10"/>
  <c r="D15700" i="10"/>
  <c r="C15700" i="10"/>
  <c r="B15700" i="10"/>
  <c r="D15699" i="10"/>
  <c r="C15699" i="10"/>
  <c r="B15699" i="10"/>
  <c r="D15698" i="10"/>
  <c r="C15698" i="10"/>
  <c r="B15698" i="10"/>
  <c r="D15697" i="10"/>
  <c r="C15697" i="10"/>
  <c r="B15697" i="10"/>
  <c r="D15696" i="10"/>
  <c r="C15696" i="10"/>
  <c r="B15696" i="10"/>
  <c r="D15695" i="10"/>
  <c r="C15695" i="10"/>
  <c r="B15695" i="10"/>
  <c r="D15694" i="10"/>
  <c r="C15694" i="10"/>
  <c r="B15694" i="10"/>
  <c r="D15693" i="10"/>
  <c r="C15693" i="10"/>
  <c r="B15693" i="10"/>
  <c r="D15692" i="10"/>
  <c r="C15692" i="10"/>
  <c r="B15692" i="10"/>
  <c r="D15691" i="10"/>
  <c r="C15691" i="10"/>
  <c r="B15691" i="10"/>
  <c r="D15690" i="10"/>
  <c r="C15690" i="10"/>
  <c r="B15690" i="10"/>
  <c r="D15689" i="10"/>
  <c r="C15689" i="10"/>
  <c r="B15689" i="10"/>
  <c r="D15688" i="10"/>
  <c r="C15688" i="10"/>
  <c r="B15688" i="10"/>
  <c r="D15687" i="10"/>
  <c r="C15687" i="10"/>
  <c r="B15687" i="10"/>
  <c r="D15686" i="10"/>
  <c r="C15686" i="10"/>
  <c r="B15686" i="10"/>
  <c r="D15685" i="10"/>
  <c r="C15685" i="10"/>
  <c r="B15685" i="10"/>
  <c r="D15684" i="10"/>
  <c r="C15684" i="10"/>
  <c r="B15684" i="10"/>
  <c r="D15683" i="10"/>
  <c r="C15683" i="10"/>
  <c r="B15683" i="10"/>
  <c r="D15682" i="10"/>
  <c r="C15682" i="10"/>
  <c r="B15682" i="10"/>
  <c r="D15681" i="10"/>
  <c r="C15681" i="10"/>
  <c r="B15681" i="10"/>
  <c r="D15680" i="10"/>
  <c r="C15680" i="10"/>
  <c r="B15680" i="10"/>
  <c r="D15679" i="10"/>
  <c r="C15679" i="10"/>
  <c r="B15679" i="10"/>
  <c r="D15678" i="10"/>
  <c r="C15678" i="10"/>
  <c r="B15678" i="10"/>
  <c r="D15677" i="10"/>
  <c r="C15677" i="10"/>
  <c r="B15677" i="10"/>
  <c r="D15676" i="10"/>
  <c r="C15676" i="10"/>
  <c r="B15676" i="10"/>
  <c r="D15675" i="10"/>
  <c r="C15675" i="10"/>
  <c r="B15675" i="10"/>
  <c r="D15674" i="10"/>
  <c r="C15674" i="10"/>
  <c r="B15674" i="10"/>
  <c r="D15673" i="10"/>
  <c r="C15673" i="10"/>
  <c r="B15673" i="10"/>
  <c r="D15672" i="10"/>
  <c r="C15672" i="10"/>
  <c r="B15672" i="10"/>
  <c r="D15671" i="10"/>
  <c r="C15671" i="10"/>
  <c r="B15671" i="10"/>
  <c r="D15670" i="10"/>
  <c r="C15670" i="10"/>
  <c r="B15670" i="10"/>
  <c r="D15669" i="10"/>
  <c r="C15669" i="10"/>
  <c r="B15669" i="10"/>
  <c r="D15668" i="10"/>
  <c r="C15668" i="10"/>
  <c r="B15668" i="10"/>
  <c r="D15667" i="10"/>
  <c r="C15667" i="10"/>
  <c r="B15667" i="10"/>
  <c r="D15666" i="10"/>
  <c r="C15666" i="10"/>
  <c r="B15666" i="10"/>
  <c r="D15665" i="10"/>
  <c r="C15665" i="10"/>
  <c r="B15665" i="10"/>
  <c r="D15664" i="10"/>
  <c r="C15664" i="10"/>
  <c r="B15664" i="10"/>
  <c r="D15663" i="10"/>
  <c r="C15663" i="10"/>
  <c r="B15663" i="10"/>
  <c r="D15662" i="10"/>
  <c r="C15662" i="10"/>
  <c r="B15662" i="10"/>
  <c r="D15661" i="10"/>
  <c r="C15661" i="10"/>
  <c r="B15661" i="10"/>
  <c r="D15660" i="10"/>
  <c r="C15660" i="10"/>
  <c r="B15660" i="10"/>
  <c r="D15659" i="10"/>
  <c r="C15659" i="10"/>
  <c r="B15659" i="10"/>
  <c r="D15658" i="10"/>
  <c r="C15658" i="10"/>
  <c r="B15658" i="10"/>
  <c r="D15657" i="10"/>
  <c r="C15657" i="10"/>
  <c r="B15657" i="10"/>
  <c r="D15656" i="10"/>
  <c r="C15656" i="10"/>
  <c r="B15656" i="10"/>
  <c r="D15655" i="10"/>
  <c r="C15655" i="10"/>
  <c r="B15655" i="10"/>
  <c r="D15654" i="10"/>
  <c r="C15654" i="10"/>
  <c r="B15654" i="10"/>
  <c r="D15653" i="10"/>
  <c r="C15653" i="10"/>
  <c r="B15653" i="10"/>
  <c r="D15652" i="10"/>
  <c r="C15652" i="10"/>
  <c r="B15652" i="10"/>
  <c r="D15651" i="10"/>
  <c r="C15651" i="10"/>
  <c r="B15651" i="10"/>
  <c r="D15650" i="10"/>
  <c r="C15650" i="10"/>
  <c r="B15650" i="10"/>
  <c r="D15649" i="10"/>
  <c r="C15649" i="10"/>
  <c r="B15649" i="10"/>
  <c r="D15648" i="10"/>
  <c r="C15648" i="10"/>
  <c r="B15648" i="10"/>
  <c r="D15647" i="10"/>
  <c r="C15647" i="10"/>
  <c r="B15647" i="10"/>
  <c r="D15646" i="10"/>
  <c r="C15646" i="10"/>
  <c r="B15646" i="10"/>
  <c r="D15645" i="10"/>
  <c r="C15645" i="10"/>
  <c r="B15645" i="10"/>
  <c r="D15644" i="10"/>
  <c r="C15644" i="10"/>
  <c r="B15644" i="10"/>
  <c r="D15643" i="10"/>
  <c r="C15643" i="10"/>
  <c r="B15643" i="10"/>
  <c r="D15642" i="10"/>
  <c r="C15642" i="10"/>
  <c r="B15642" i="10"/>
  <c r="D15641" i="10"/>
  <c r="C15641" i="10"/>
  <c r="B15641" i="10"/>
  <c r="D15640" i="10"/>
  <c r="C15640" i="10"/>
  <c r="B15640" i="10"/>
  <c r="D15639" i="10"/>
  <c r="C15639" i="10"/>
  <c r="B15639" i="10"/>
  <c r="D15638" i="10"/>
  <c r="C15638" i="10"/>
  <c r="B15638" i="10"/>
  <c r="D15637" i="10"/>
  <c r="C15637" i="10"/>
  <c r="B15637" i="10"/>
  <c r="D15636" i="10"/>
  <c r="C15636" i="10"/>
  <c r="B15636" i="10"/>
  <c r="D15635" i="10"/>
  <c r="C15635" i="10"/>
  <c r="B15635" i="10"/>
  <c r="D15634" i="10"/>
  <c r="C15634" i="10"/>
  <c r="B15634" i="10"/>
  <c r="D15633" i="10"/>
  <c r="C15633" i="10"/>
  <c r="B15633" i="10"/>
  <c r="D15632" i="10"/>
  <c r="C15632" i="10"/>
  <c r="B15632" i="10"/>
  <c r="D15631" i="10"/>
  <c r="C15631" i="10"/>
  <c r="B15631" i="10"/>
  <c r="D15630" i="10"/>
  <c r="C15630" i="10"/>
  <c r="B15630" i="10"/>
  <c r="D15629" i="10"/>
  <c r="C15629" i="10"/>
  <c r="B15629" i="10"/>
  <c r="D15628" i="10"/>
  <c r="C15628" i="10"/>
  <c r="B15628" i="10"/>
  <c r="D15627" i="10"/>
  <c r="C15627" i="10"/>
  <c r="B15627" i="10"/>
  <c r="D15626" i="10"/>
  <c r="C15626" i="10"/>
  <c r="B15626" i="10"/>
  <c r="D15625" i="10"/>
  <c r="C15625" i="10"/>
  <c r="B15625" i="10"/>
  <c r="D15624" i="10"/>
  <c r="C15624" i="10"/>
  <c r="B15624" i="10"/>
  <c r="D15623" i="10"/>
  <c r="C15623" i="10"/>
  <c r="B15623" i="10"/>
  <c r="D15622" i="10"/>
  <c r="C15622" i="10"/>
  <c r="B15622" i="10"/>
  <c r="D15621" i="10"/>
  <c r="C15621" i="10"/>
  <c r="B15621" i="10"/>
  <c r="D15620" i="10"/>
  <c r="C15620" i="10"/>
  <c r="B15620" i="10"/>
  <c r="D15619" i="10"/>
  <c r="C15619" i="10"/>
  <c r="B15619" i="10"/>
  <c r="D15618" i="10"/>
  <c r="C15618" i="10"/>
  <c r="B15618" i="10"/>
  <c r="D15617" i="10"/>
  <c r="C15617" i="10"/>
  <c r="B15617" i="10"/>
  <c r="D15616" i="10"/>
  <c r="C15616" i="10"/>
  <c r="B15616" i="10"/>
  <c r="D15615" i="10"/>
  <c r="C15615" i="10"/>
  <c r="B15615" i="10"/>
  <c r="D15614" i="10"/>
  <c r="C15614" i="10"/>
  <c r="B15614" i="10"/>
  <c r="D15613" i="10"/>
  <c r="C15613" i="10"/>
  <c r="B15613" i="10"/>
  <c r="D15612" i="10"/>
  <c r="C15612" i="10"/>
  <c r="B15612" i="10"/>
  <c r="D15611" i="10"/>
  <c r="C15611" i="10"/>
  <c r="B15611" i="10"/>
  <c r="D15610" i="10"/>
  <c r="C15610" i="10"/>
  <c r="B15610" i="10"/>
  <c r="D15609" i="10"/>
  <c r="C15609" i="10"/>
  <c r="B15609" i="10"/>
  <c r="D15608" i="10"/>
  <c r="C15608" i="10"/>
  <c r="B15608" i="10"/>
  <c r="D15607" i="10"/>
  <c r="C15607" i="10"/>
  <c r="B15607" i="10"/>
  <c r="D15606" i="10"/>
  <c r="C15606" i="10"/>
  <c r="B15606" i="10"/>
  <c r="D15605" i="10"/>
  <c r="C15605" i="10"/>
  <c r="B15605" i="10"/>
  <c r="D15604" i="10"/>
  <c r="C15604" i="10"/>
  <c r="B15604" i="10"/>
  <c r="D15603" i="10"/>
  <c r="C15603" i="10"/>
  <c r="B15603" i="10"/>
  <c r="D15602" i="10"/>
  <c r="C15602" i="10"/>
  <c r="B15602" i="10"/>
  <c r="D15601" i="10"/>
  <c r="C15601" i="10"/>
  <c r="B15601" i="10"/>
  <c r="D15600" i="10"/>
  <c r="C15600" i="10"/>
  <c r="B15600" i="10"/>
  <c r="D15599" i="10"/>
  <c r="C15599" i="10"/>
  <c r="B15599" i="10"/>
  <c r="D15598" i="10"/>
  <c r="C15598" i="10"/>
  <c r="B15598" i="10"/>
  <c r="D15597" i="10"/>
  <c r="C15597" i="10"/>
  <c r="B15597" i="10"/>
  <c r="D15596" i="10"/>
  <c r="C15596" i="10"/>
  <c r="B15596" i="10"/>
  <c r="D15595" i="10"/>
  <c r="C15595" i="10"/>
  <c r="B15595" i="10"/>
  <c r="D15594" i="10"/>
  <c r="C15594" i="10"/>
  <c r="B15594" i="10"/>
  <c r="D15593" i="10"/>
  <c r="C15593" i="10"/>
  <c r="B15593" i="10"/>
  <c r="D15592" i="10"/>
  <c r="C15592" i="10"/>
  <c r="B15592" i="10"/>
  <c r="D15591" i="10"/>
  <c r="C15591" i="10"/>
  <c r="B15591" i="10"/>
  <c r="D15590" i="10"/>
  <c r="C15590" i="10"/>
  <c r="B15590" i="10"/>
  <c r="D15589" i="10"/>
  <c r="C15589" i="10"/>
  <c r="B15589" i="10"/>
  <c r="D15588" i="10"/>
  <c r="C15588" i="10"/>
  <c r="B15588" i="10"/>
  <c r="D15587" i="10"/>
  <c r="C15587" i="10"/>
  <c r="B15587" i="10"/>
  <c r="D15586" i="10"/>
  <c r="C15586" i="10"/>
  <c r="B15586" i="10"/>
  <c r="D15585" i="10"/>
  <c r="C15585" i="10"/>
  <c r="B15585" i="10"/>
  <c r="D15584" i="10"/>
  <c r="C15584" i="10"/>
  <c r="B15584" i="10"/>
  <c r="D15583" i="10"/>
  <c r="C15583" i="10"/>
  <c r="B15583" i="10"/>
  <c r="D15582" i="10"/>
  <c r="C15582" i="10"/>
  <c r="B15582" i="10"/>
  <c r="D15581" i="10"/>
  <c r="C15581" i="10"/>
  <c r="B15581" i="10"/>
  <c r="D15580" i="10"/>
  <c r="C15580" i="10"/>
  <c r="B15580" i="10"/>
  <c r="D15579" i="10"/>
  <c r="C15579" i="10"/>
  <c r="B15579" i="10"/>
  <c r="D15578" i="10"/>
  <c r="C15578" i="10"/>
  <c r="B15578" i="10"/>
  <c r="D15577" i="10"/>
  <c r="C15577" i="10"/>
  <c r="B15577" i="10"/>
  <c r="D15576" i="10"/>
  <c r="C15576" i="10"/>
  <c r="B15576" i="10"/>
  <c r="D15575" i="10"/>
  <c r="C15575" i="10"/>
  <c r="B15575" i="10"/>
  <c r="D15574" i="10"/>
  <c r="C15574" i="10"/>
  <c r="B15574" i="10"/>
  <c r="D15573" i="10"/>
  <c r="C15573" i="10"/>
  <c r="B15573" i="10"/>
  <c r="D15572" i="10"/>
  <c r="C15572" i="10"/>
  <c r="B15572" i="10"/>
  <c r="D15571" i="10"/>
  <c r="C15571" i="10"/>
  <c r="B15571" i="10"/>
  <c r="D15570" i="10"/>
  <c r="C15570" i="10"/>
  <c r="B15570" i="10"/>
  <c r="D15569" i="10"/>
  <c r="C15569" i="10"/>
  <c r="B15569" i="10"/>
  <c r="D15568" i="10"/>
  <c r="C15568" i="10"/>
  <c r="B15568" i="10"/>
  <c r="D15567" i="10"/>
  <c r="C15567" i="10"/>
  <c r="B15567" i="10"/>
  <c r="D15566" i="10"/>
  <c r="C15566" i="10"/>
  <c r="B15566" i="10"/>
  <c r="D15565" i="10"/>
  <c r="C15565" i="10"/>
  <c r="B15565" i="10"/>
  <c r="D15564" i="10"/>
  <c r="C15564" i="10"/>
  <c r="B15564" i="10"/>
  <c r="D15563" i="10"/>
  <c r="C15563" i="10"/>
  <c r="B15563" i="10"/>
  <c r="D15562" i="10"/>
  <c r="C15562" i="10"/>
  <c r="B15562" i="10"/>
  <c r="D15561" i="10"/>
  <c r="C15561" i="10"/>
  <c r="B15561" i="10"/>
  <c r="D15560" i="10"/>
  <c r="C15560" i="10"/>
  <c r="B15560" i="10"/>
  <c r="D15559" i="10"/>
  <c r="C15559" i="10"/>
  <c r="B15559" i="10"/>
  <c r="D15558" i="10"/>
  <c r="C15558" i="10"/>
  <c r="B15558" i="10"/>
  <c r="D15557" i="10"/>
  <c r="C15557" i="10"/>
  <c r="B15557" i="10"/>
  <c r="D15556" i="10"/>
  <c r="C15556" i="10"/>
  <c r="B15556" i="10"/>
  <c r="D15555" i="10"/>
  <c r="C15555" i="10"/>
  <c r="B15555" i="10"/>
  <c r="D15554" i="10"/>
  <c r="C15554" i="10"/>
  <c r="B15554" i="10"/>
  <c r="D15553" i="10"/>
  <c r="C15553" i="10"/>
  <c r="B15553" i="10"/>
  <c r="D15552" i="10"/>
  <c r="C15552" i="10"/>
  <c r="B15552" i="10"/>
  <c r="D15551" i="10"/>
  <c r="C15551" i="10"/>
  <c r="B15551" i="10"/>
  <c r="D15550" i="10"/>
  <c r="C15550" i="10"/>
  <c r="B15550" i="10"/>
  <c r="D15549" i="10"/>
  <c r="C15549" i="10"/>
  <c r="B15549" i="10"/>
  <c r="D15548" i="10"/>
  <c r="C15548" i="10"/>
  <c r="B15548" i="10"/>
  <c r="D15547" i="10"/>
  <c r="C15547" i="10"/>
  <c r="B15547" i="10"/>
  <c r="D15546" i="10"/>
  <c r="C15546" i="10"/>
  <c r="B15546" i="10"/>
  <c r="D15545" i="10"/>
  <c r="C15545" i="10"/>
  <c r="B15545" i="10"/>
  <c r="D15544" i="10"/>
  <c r="C15544" i="10"/>
  <c r="B15544" i="10"/>
  <c r="D15543" i="10"/>
  <c r="C15543" i="10"/>
  <c r="B15543" i="10"/>
  <c r="D15542" i="10"/>
  <c r="C15542" i="10"/>
  <c r="B15542" i="10"/>
  <c r="D15541" i="10"/>
  <c r="C15541" i="10"/>
  <c r="B15541" i="10"/>
  <c r="D15540" i="10"/>
  <c r="C15540" i="10"/>
  <c r="B15540" i="10"/>
  <c r="D15539" i="10"/>
  <c r="C15539" i="10"/>
  <c r="B15539" i="10"/>
  <c r="D15538" i="10"/>
  <c r="C15538" i="10"/>
  <c r="B15538" i="10"/>
  <c r="D15537" i="10"/>
  <c r="C15537" i="10"/>
  <c r="B15537" i="10"/>
  <c r="D15536" i="10"/>
  <c r="C15536" i="10"/>
  <c r="B15536" i="10"/>
  <c r="D15535" i="10"/>
  <c r="C15535" i="10"/>
  <c r="B15535" i="10"/>
  <c r="D15534" i="10"/>
  <c r="C15534" i="10"/>
  <c r="B15534" i="10"/>
  <c r="D15533" i="10"/>
  <c r="C15533" i="10"/>
  <c r="B15533" i="10"/>
  <c r="D15532" i="10"/>
  <c r="C15532" i="10"/>
  <c r="B15532" i="10"/>
  <c r="D15531" i="10"/>
  <c r="C15531" i="10"/>
  <c r="B15531" i="10"/>
  <c r="D15530" i="10"/>
  <c r="C15530" i="10"/>
  <c r="B15530" i="10"/>
  <c r="D15529" i="10"/>
  <c r="C15529" i="10"/>
  <c r="B15529" i="10"/>
  <c r="D15528" i="10"/>
  <c r="C15528" i="10"/>
  <c r="B15528" i="10"/>
  <c r="D15527" i="10"/>
  <c r="C15527" i="10"/>
  <c r="B15527" i="10"/>
  <c r="D15526" i="10"/>
  <c r="C15526" i="10"/>
  <c r="B15526" i="10"/>
  <c r="D15525" i="10"/>
  <c r="C15525" i="10"/>
  <c r="B15525" i="10"/>
  <c r="D15524" i="10"/>
  <c r="C15524" i="10"/>
  <c r="B15524" i="10"/>
  <c r="D15523" i="10"/>
  <c r="C15523" i="10"/>
  <c r="B15523" i="10"/>
  <c r="D15522" i="10"/>
  <c r="C15522" i="10"/>
  <c r="B15522" i="10"/>
  <c r="D15521" i="10"/>
  <c r="C15521" i="10"/>
  <c r="B15521" i="10"/>
  <c r="D15520" i="10"/>
  <c r="C15520" i="10"/>
  <c r="B15520" i="10"/>
  <c r="D15519" i="10"/>
  <c r="C15519" i="10"/>
  <c r="B15519" i="10"/>
  <c r="D15518" i="10"/>
  <c r="C15518" i="10"/>
  <c r="B15518" i="10"/>
  <c r="D15517" i="10"/>
  <c r="C15517" i="10"/>
  <c r="B15517" i="10"/>
  <c r="D15516" i="10"/>
  <c r="C15516" i="10"/>
  <c r="B15516" i="10"/>
  <c r="D15515" i="10"/>
  <c r="C15515" i="10"/>
  <c r="B15515" i="10"/>
  <c r="D15514" i="10"/>
  <c r="C15514" i="10"/>
  <c r="B15514" i="10"/>
  <c r="D15513" i="10"/>
  <c r="C15513" i="10"/>
  <c r="B15513" i="10"/>
  <c r="D15512" i="10"/>
  <c r="C15512" i="10"/>
  <c r="B15512" i="10"/>
  <c r="D15511" i="10"/>
  <c r="C15511" i="10"/>
  <c r="B15511" i="10"/>
  <c r="D15510" i="10"/>
  <c r="C15510" i="10"/>
  <c r="B15510" i="10"/>
  <c r="D15509" i="10"/>
  <c r="C15509" i="10"/>
  <c r="B15509" i="10"/>
  <c r="D15508" i="10"/>
  <c r="C15508" i="10"/>
  <c r="B15508" i="10"/>
  <c r="D15507" i="10"/>
  <c r="C15507" i="10"/>
  <c r="B15507" i="10"/>
  <c r="D15506" i="10"/>
  <c r="C15506" i="10"/>
  <c r="B15506" i="10"/>
  <c r="D15505" i="10"/>
  <c r="C15505" i="10"/>
  <c r="B15505" i="10"/>
  <c r="D15504" i="10"/>
  <c r="C15504" i="10"/>
  <c r="B15504" i="10"/>
  <c r="D15503" i="10"/>
  <c r="C15503" i="10"/>
  <c r="B15503" i="10"/>
  <c r="D15502" i="10"/>
  <c r="C15502" i="10"/>
  <c r="B15502" i="10"/>
  <c r="D15501" i="10"/>
  <c r="C15501" i="10"/>
  <c r="B15501" i="10"/>
  <c r="D15500" i="10"/>
  <c r="C15500" i="10"/>
  <c r="B15500" i="10"/>
  <c r="D15499" i="10"/>
  <c r="C15499" i="10"/>
  <c r="B15499" i="10"/>
  <c r="D15498" i="10"/>
  <c r="C15498" i="10"/>
  <c r="B15498" i="10"/>
  <c r="D15497" i="10"/>
  <c r="C15497" i="10"/>
  <c r="B15497" i="10"/>
  <c r="D15496" i="10"/>
  <c r="C15496" i="10"/>
  <c r="B15496" i="10"/>
  <c r="D15495" i="10"/>
  <c r="C15495" i="10"/>
  <c r="B15495" i="10"/>
  <c r="D15494" i="10"/>
  <c r="C15494" i="10"/>
  <c r="B15494" i="10"/>
  <c r="D15493" i="10"/>
  <c r="C15493" i="10"/>
  <c r="B15493" i="10"/>
  <c r="D15492" i="10"/>
  <c r="C15492" i="10"/>
  <c r="B15492" i="10"/>
  <c r="D15491" i="10"/>
  <c r="C15491" i="10"/>
  <c r="B15491" i="10"/>
  <c r="D15490" i="10"/>
  <c r="C15490" i="10"/>
  <c r="B15490" i="10"/>
  <c r="D15489" i="10"/>
  <c r="C15489" i="10"/>
  <c r="B15489" i="10"/>
  <c r="D15488" i="10"/>
  <c r="C15488" i="10"/>
  <c r="B15488" i="10"/>
  <c r="D15487" i="10"/>
  <c r="C15487" i="10"/>
  <c r="B15487" i="10"/>
  <c r="D15486" i="10"/>
  <c r="C15486" i="10"/>
  <c r="B15486" i="10"/>
  <c r="D15485" i="10"/>
  <c r="C15485" i="10"/>
  <c r="B15485" i="10"/>
  <c r="D15484" i="10"/>
  <c r="C15484" i="10"/>
  <c r="B15484" i="10"/>
  <c r="D15483" i="10"/>
  <c r="C15483" i="10"/>
  <c r="B15483" i="10"/>
  <c r="D15482" i="10"/>
  <c r="C15482" i="10"/>
  <c r="B15482" i="10"/>
  <c r="D15481" i="10"/>
  <c r="C15481" i="10"/>
  <c r="B15481" i="10"/>
  <c r="D15480" i="10"/>
  <c r="C15480" i="10"/>
  <c r="B15480" i="10"/>
  <c r="D15479" i="10"/>
  <c r="C15479" i="10"/>
  <c r="B15479" i="10"/>
  <c r="D15478" i="10"/>
  <c r="C15478" i="10"/>
  <c r="B15478" i="10"/>
  <c r="D15477" i="10"/>
  <c r="C15477" i="10"/>
  <c r="B15477" i="10"/>
  <c r="D15476" i="10"/>
  <c r="C15476" i="10"/>
  <c r="B15476" i="10"/>
  <c r="D15475" i="10"/>
  <c r="C15475" i="10"/>
  <c r="B15475" i="10"/>
  <c r="D15474" i="10"/>
  <c r="C15474" i="10"/>
  <c r="B15474" i="10"/>
  <c r="D15473" i="10"/>
  <c r="C15473" i="10"/>
  <c r="B15473" i="10"/>
  <c r="D15472" i="10"/>
  <c r="C15472" i="10"/>
  <c r="B15472" i="10"/>
  <c r="D15471" i="10"/>
  <c r="C15471" i="10"/>
  <c r="B15471" i="10"/>
  <c r="D15470" i="10"/>
  <c r="C15470" i="10"/>
  <c r="B15470" i="10"/>
  <c r="D15469" i="10"/>
  <c r="C15469" i="10"/>
  <c r="B15469" i="10"/>
  <c r="D15468" i="10"/>
  <c r="C15468" i="10"/>
  <c r="B15468" i="10"/>
  <c r="D15467" i="10"/>
  <c r="C15467" i="10"/>
  <c r="B15467" i="10"/>
  <c r="D15466" i="10"/>
  <c r="C15466" i="10"/>
  <c r="B15466" i="10"/>
  <c r="D15465" i="10"/>
  <c r="C15465" i="10"/>
  <c r="B15465" i="10"/>
  <c r="D15464" i="10"/>
  <c r="C15464" i="10"/>
  <c r="B15464" i="10"/>
  <c r="D15463" i="10"/>
  <c r="C15463" i="10"/>
  <c r="B15463" i="10"/>
  <c r="D15462" i="10"/>
  <c r="C15462" i="10"/>
  <c r="B15462" i="10"/>
  <c r="D15461" i="10"/>
  <c r="C15461" i="10"/>
  <c r="B15461" i="10"/>
  <c r="D15460" i="10"/>
  <c r="C15460" i="10"/>
  <c r="B15460" i="10"/>
  <c r="D15459" i="10"/>
  <c r="C15459" i="10"/>
  <c r="B15459" i="10"/>
  <c r="D15458" i="10"/>
  <c r="C15458" i="10"/>
  <c r="B15458" i="10"/>
  <c r="D15457" i="10"/>
  <c r="C15457" i="10"/>
  <c r="B15457" i="10"/>
  <c r="D15456" i="10"/>
  <c r="C15456" i="10"/>
  <c r="B15456" i="10"/>
  <c r="D15455" i="10"/>
  <c r="C15455" i="10"/>
  <c r="B15455" i="10"/>
  <c r="D15454" i="10"/>
  <c r="C15454" i="10"/>
  <c r="B15454" i="10"/>
  <c r="D15453" i="10"/>
  <c r="C15453" i="10"/>
  <c r="B15453" i="10"/>
  <c r="D15452" i="10"/>
  <c r="C15452" i="10"/>
  <c r="B15452" i="10"/>
  <c r="D15451" i="10"/>
  <c r="C15451" i="10"/>
  <c r="B15451" i="10"/>
  <c r="D15450" i="10"/>
  <c r="C15450" i="10"/>
  <c r="B15450" i="10"/>
  <c r="D15449" i="10"/>
  <c r="C15449" i="10"/>
  <c r="B15449" i="10"/>
  <c r="D15448" i="10"/>
  <c r="C15448" i="10"/>
  <c r="B15448" i="10"/>
  <c r="D15447" i="10"/>
  <c r="C15447" i="10"/>
  <c r="B15447" i="10"/>
  <c r="D15446" i="10"/>
  <c r="C15446" i="10"/>
  <c r="B15446" i="10"/>
  <c r="D15445" i="10"/>
  <c r="C15445" i="10"/>
  <c r="B15445" i="10"/>
  <c r="D15444" i="10"/>
  <c r="C15444" i="10"/>
  <c r="B15444" i="10"/>
  <c r="D15443" i="10"/>
  <c r="C15443" i="10"/>
  <c r="B15443" i="10"/>
  <c r="D15442" i="10"/>
  <c r="C15442" i="10"/>
  <c r="B15442" i="10"/>
  <c r="D15441" i="10"/>
  <c r="C15441" i="10"/>
  <c r="B15441" i="10"/>
  <c r="D15440" i="10"/>
  <c r="C15440" i="10"/>
  <c r="B15440" i="10"/>
  <c r="D15439" i="10"/>
  <c r="C15439" i="10"/>
  <c r="B15439" i="10"/>
  <c r="D15438" i="10"/>
  <c r="C15438" i="10"/>
  <c r="B15438" i="10"/>
  <c r="D15437" i="10"/>
  <c r="C15437" i="10"/>
  <c r="B15437" i="10"/>
  <c r="D15436" i="10"/>
  <c r="C15436" i="10"/>
  <c r="B15436" i="10"/>
  <c r="D15435" i="10"/>
  <c r="C15435" i="10"/>
  <c r="B15435" i="10"/>
  <c r="D15434" i="10"/>
  <c r="C15434" i="10"/>
  <c r="B15434" i="10"/>
  <c r="D15433" i="10"/>
  <c r="C15433" i="10"/>
  <c r="B15433" i="10"/>
  <c r="D15432" i="10"/>
  <c r="C15432" i="10"/>
  <c r="B15432" i="10"/>
  <c r="D15431" i="10"/>
  <c r="C15431" i="10"/>
  <c r="B15431" i="10"/>
  <c r="D15430" i="10"/>
  <c r="C15430" i="10"/>
  <c r="B15430" i="10"/>
  <c r="D15429" i="10"/>
  <c r="C15429" i="10"/>
  <c r="B15429" i="10"/>
  <c r="D15428" i="10"/>
  <c r="C15428" i="10"/>
  <c r="B15428" i="10"/>
  <c r="D15427" i="10"/>
  <c r="C15427" i="10"/>
  <c r="B15427" i="10"/>
  <c r="D15426" i="10"/>
  <c r="C15426" i="10"/>
  <c r="B15426" i="10"/>
  <c r="D15425" i="10"/>
  <c r="C15425" i="10"/>
  <c r="B15425" i="10"/>
  <c r="D15424" i="10"/>
  <c r="C15424" i="10"/>
  <c r="B15424" i="10"/>
  <c r="D15423" i="10"/>
  <c r="C15423" i="10"/>
  <c r="B15423" i="10"/>
  <c r="D15422" i="10"/>
  <c r="C15422" i="10"/>
  <c r="B15422" i="10"/>
  <c r="D15421" i="10"/>
  <c r="C15421" i="10"/>
  <c r="B15421" i="10"/>
  <c r="D15420" i="10"/>
  <c r="C15420" i="10"/>
  <c r="B15420" i="10"/>
  <c r="D15419" i="10"/>
  <c r="C15419" i="10"/>
  <c r="B15419" i="10"/>
  <c r="D15418" i="10"/>
  <c r="C15418" i="10"/>
  <c r="B15418" i="10"/>
  <c r="D15417" i="10"/>
  <c r="C15417" i="10"/>
  <c r="B15417" i="10"/>
  <c r="D15416" i="10"/>
  <c r="C15416" i="10"/>
  <c r="B15416" i="10"/>
  <c r="D15415" i="10"/>
  <c r="C15415" i="10"/>
  <c r="B15415" i="10"/>
  <c r="D15414" i="10"/>
  <c r="C15414" i="10"/>
  <c r="B15414" i="10"/>
  <c r="D15413" i="10"/>
  <c r="C15413" i="10"/>
  <c r="B15413" i="10"/>
  <c r="D15412" i="10"/>
  <c r="C15412" i="10"/>
  <c r="B15412" i="10"/>
  <c r="D15411" i="10"/>
  <c r="C15411" i="10"/>
  <c r="B15411" i="10"/>
  <c r="D15410" i="10"/>
  <c r="C15410" i="10"/>
  <c r="B15410" i="10"/>
  <c r="D15409" i="10"/>
  <c r="C15409" i="10"/>
  <c r="B15409" i="10"/>
  <c r="D15408" i="10"/>
  <c r="C15408" i="10"/>
  <c r="B15408" i="10"/>
  <c r="D15407" i="10"/>
  <c r="C15407" i="10"/>
  <c r="B15407" i="10"/>
  <c r="D15406" i="10"/>
  <c r="C15406" i="10"/>
  <c r="B15406" i="10"/>
  <c r="D15405" i="10"/>
  <c r="C15405" i="10"/>
  <c r="B15405" i="10"/>
  <c r="D15404" i="10"/>
  <c r="C15404" i="10"/>
  <c r="B15404" i="10"/>
  <c r="D15403" i="10"/>
  <c r="C15403" i="10"/>
  <c r="B15403" i="10"/>
  <c r="D15402" i="10"/>
  <c r="C15402" i="10"/>
  <c r="B15402" i="10"/>
  <c r="D15401" i="10"/>
  <c r="C15401" i="10"/>
  <c r="B15401" i="10"/>
  <c r="D15400" i="10"/>
  <c r="C15400" i="10"/>
  <c r="B15400" i="10"/>
  <c r="D15399" i="10"/>
  <c r="C15399" i="10"/>
  <c r="B15399" i="10"/>
  <c r="D15398" i="10"/>
  <c r="C15398" i="10"/>
  <c r="B15398" i="10"/>
  <c r="D15397" i="10"/>
  <c r="C15397" i="10"/>
  <c r="B15397" i="10"/>
  <c r="D15396" i="10"/>
  <c r="C15396" i="10"/>
  <c r="B15396" i="10"/>
  <c r="D15395" i="10"/>
  <c r="C15395" i="10"/>
  <c r="B15395" i="10"/>
  <c r="D15394" i="10"/>
  <c r="C15394" i="10"/>
  <c r="B15394" i="10"/>
  <c r="D15393" i="10"/>
  <c r="C15393" i="10"/>
  <c r="B15393" i="10"/>
  <c r="D15392" i="10"/>
  <c r="C15392" i="10"/>
  <c r="B15392" i="10"/>
  <c r="D15391" i="10"/>
  <c r="C15391" i="10"/>
  <c r="B15391" i="10"/>
  <c r="D15390" i="10"/>
  <c r="C15390" i="10"/>
  <c r="B15390" i="10"/>
  <c r="D15389" i="10"/>
  <c r="C15389" i="10"/>
  <c r="B15389" i="10"/>
  <c r="D15388" i="10"/>
  <c r="C15388" i="10"/>
  <c r="B15388" i="10"/>
  <c r="D15387" i="10"/>
  <c r="C15387" i="10"/>
  <c r="B15387" i="10"/>
  <c r="D15386" i="10"/>
  <c r="C15386" i="10"/>
  <c r="B15386" i="10"/>
  <c r="D15385" i="10"/>
  <c r="C15385" i="10"/>
  <c r="B15385" i="10"/>
  <c r="D15384" i="10"/>
  <c r="C15384" i="10"/>
  <c r="B15384" i="10"/>
  <c r="D15383" i="10"/>
  <c r="C15383" i="10"/>
  <c r="B15383" i="10"/>
  <c r="D15382" i="10"/>
  <c r="C15382" i="10"/>
  <c r="B15382" i="10"/>
  <c r="D15381" i="10"/>
  <c r="C15381" i="10"/>
  <c r="B15381" i="10"/>
  <c r="D15380" i="10"/>
  <c r="C15380" i="10"/>
  <c r="B15380" i="10"/>
  <c r="D15379" i="10"/>
  <c r="C15379" i="10"/>
  <c r="B15379" i="10"/>
  <c r="D15378" i="10"/>
  <c r="C15378" i="10"/>
  <c r="B15378" i="10"/>
  <c r="D15377" i="10"/>
  <c r="C15377" i="10"/>
  <c r="B15377" i="10"/>
  <c r="D15376" i="10"/>
  <c r="C15376" i="10"/>
  <c r="B15376" i="10"/>
  <c r="D15375" i="10"/>
  <c r="C15375" i="10"/>
  <c r="B15375" i="10"/>
  <c r="D15374" i="10"/>
  <c r="C15374" i="10"/>
  <c r="B15374" i="10"/>
  <c r="D15373" i="10"/>
  <c r="C15373" i="10"/>
  <c r="B15373" i="10"/>
  <c r="D15372" i="10"/>
  <c r="C15372" i="10"/>
  <c r="B15372" i="10"/>
  <c r="D15371" i="10"/>
  <c r="C15371" i="10"/>
  <c r="B15371" i="10"/>
  <c r="D15370" i="10"/>
  <c r="C15370" i="10"/>
  <c r="B15370" i="10"/>
  <c r="D15369" i="10"/>
  <c r="C15369" i="10"/>
  <c r="B15369" i="10"/>
  <c r="D15368" i="10"/>
  <c r="C15368" i="10"/>
  <c r="B15368" i="10"/>
  <c r="D15367" i="10"/>
  <c r="C15367" i="10"/>
  <c r="B15367" i="10"/>
  <c r="D15366" i="10"/>
  <c r="C15366" i="10"/>
  <c r="B15366" i="10"/>
  <c r="D15365" i="10"/>
  <c r="C15365" i="10"/>
  <c r="B15365" i="10"/>
  <c r="D15364" i="10"/>
  <c r="C15364" i="10"/>
  <c r="B15364" i="10"/>
  <c r="D15363" i="10"/>
  <c r="C15363" i="10"/>
  <c r="B15363" i="10"/>
  <c r="D15362" i="10"/>
  <c r="C15362" i="10"/>
  <c r="B15362" i="10"/>
  <c r="D15361" i="10"/>
  <c r="C15361" i="10"/>
  <c r="B15361" i="10"/>
  <c r="D15360" i="10"/>
  <c r="C15360" i="10"/>
  <c r="B15360" i="10"/>
  <c r="D15359" i="10"/>
  <c r="C15359" i="10"/>
  <c r="B15359" i="10"/>
  <c r="D15358" i="10"/>
  <c r="C15358" i="10"/>
  <c r="B15358" i="10"/>
  <c r="D15357" i="10"/>
  <c r="C15357" i="10"/>
  <c r="B15357" i="10"/>
  <c r="D15356" i="10"/>
  <c r="C15356" i="10"/>
  <c r="B15356" i="10"/>
  <c r="D15355" i="10"/>
  <c r="C15355" i="10"/>
  <c r="B15355" i="10"/>
  <c r="D15354" i="10"/>
  <c r="C15354" i="10"/>
  <c r="B15354" i="10"/>
  <c r="D15353" i="10"/>
  <c r="C15353" i="10"/>
  <c r="B15353" i="10"/>
  <c r="D15352" i="10"/>
  <c r="C15352" i="10"/>
  <c r="B15352" i="10"/>
  <c r="D15351" i="10"/>
  <c r="C15351" i="10"/>
  <c r="B15351" i="10"/>
  <c r="D15350" i="10"/>
  <c r="C15350" i="10"/>
  <c r="B15350" i="10"/>
  <c r="D15349" i="10"/>
  <c r="C15349" i="10"/>
  <c r="B15349" i="10"/>
  <c r="D15348" i="10"/>
  <c r="C15348" i="10"/>
  <c r="B15348" i="10"/>
  <c r="D15347" i="10"/>
  <c r="C15347" i="10"/>
  <c r="B15347" i="10"/>
  <c r="D15346" i="10"/>
  <c r="C15346" i="10"/>
  <c r="B15346" i="10"/>
  <c r="D15345" i="10"/>
  <c r="C15345" i="10"/>
  <c r="B15345" i="10"/>
  <c r="D15344" i="10"/>
  <c r="C15344" i="10"/>
  <c r="B15344" i="10"/>
  <c r="D15343" i="10"/>
  <c r="C15343" i="10"/>
  <c r="B15343" i="10"/>
  <c r="D15342" i="10"/>
  <c r="C15342" i="10"/>
  <c r="B15342" i="10"/>
  <c r="D15341" i="10"/>
  <c r="C15341" i="10"/>
  <c r="B15341" i="10"/>
  <c r="D15340" i="10"/>
  <c r="C15340" i="10"/>
  <c r="B15340" i="10"/>
  <c r="D15339" i="10"/>
  <c r="C15339" i="10"/>
  <c r="B15339" i="10"/>
  <c r="D15338" i="10"/>
  <c r="C15338" i="10"/>
  <c r="B15338" i="10"/>
  <c r="D15337" i="10"/>
  <c r="C15337" i="10"/>
  <c r="B15337" i="10"/>
  <c r="D15336" i="10"/>
  <c r="C15336" i="10"/>
  <c r="B15336" i="10"/>
  <c r="D15335" i="10"/>
  <c r="C15335" i="10"/>
  <c r="B15335" i="10"/>
  <c r="D15334" i="10"/>
  <c r="C15334" i="10"/>
  <c r="B15334" i="10"/>
  <c r="D15333" i="10"/>
  <c r="C15333" i="10"/>
  <c r="B15333" i="10"/>
  <c r="D15332" i="10"/>
  <c r="C15332" i="10"/>
  <c r="B15332" i="10"/>
  <c r="D15331" i="10"/>
  <c r="C15331" i="10"/>
  <c r="B15331" i="10"/>
  <c r="D15330" i="10"/>
  <c r="C15330" i="10"/>
  <c r="B15330" i="10"/>
  <c r="D15329" i="10"/>
  <c r="C15329" i="10"/>
  <c r="B15329" i="10"/>
  <c r="D15328" i="10"/>
  <c r="C15328" i="10"/>
  <c r="B15328" i="10"/>
  <c r="D15327" i="10"/>
  <c r="C15327" i="10"/>
  <c r="B15327" i="10"/>
  <c r="D15326" i="10"/>
  <c r="C15326" i="10"/>
  <c r="B15326" i="10"/>
  <c r="D15325" i="10"/>
  <c r="C15325" i="10"/>
  <c r="B15325" i="10"/>
  <c r="D15324" i="10"/>
  <c r="C15324" i="10"/>
  <c r="B15324" i="10"/>
  <c r="D15323" i="10"/>
  <c r="C15323" i="10"/>
  <c r="B15323" i="10"/>
  <c r="D15322" i="10"/>
  <c r="C15322" i="10"/>
  <c r="B15322" i="10"/>
  <c r="D15321" i="10"/>
  <c r="C15321" i="10"/>
  <c r="B15321" i="10"/>
  <c r="D15320" i="10"/>
  <c r="C15320" i="10"/>
  <c r="B15320" i="10"/>
  <c r="D15319" i="10"/>
  <c r="C15319" i="10"/>
  <c r="B15319" i="10"/>
  <c r="D15318" i="10"/>
  <c r="C15318" i="10"/>
  <c r="B15318" i="10"/>
  <c r="D15317" i="10"/>
  <c r="C15317" i="10"/>
  <c r="B15317" i="10"/>
  <c r="D15316" i="10"/>
  <c r="C15316" i="10"/>
  <c r="B15316" i="10"/>
  <c r="D15315" i="10"/>
  <c r="C15315" i="10"/>
  <c r="B15315" i="10"/>
  <c r="D15314" i="10"/>
  <c r="C15314" i="10"/>
  <c r="B15314" i="10"/>
  <c r="D15313" i="10"/>
  <c r="C15313" i="10"/>
  <c r="B15313" i="10"/>
  <c r="D15312" i="10"/>
  <c r="C15312" i="10"/>
  <c r="B15312" i="10"/>
  <c r="D15311" i="10"/>
  <c r="C15311" i="10"/>
  <c r="B15311" i="10"/>
  <c r="D15310" i="10"/>
  <c r="C15310" i="10"/>
  <c r="B15310" i="10"/>
  <c r="D15309" i="10"/>
  <c r="C15309" i="10"/>
  <c r="B15309" i="10"/>
  <c r="D15308" i="10"/>
  <c r="C15308" i="10"/>
  <c r="B15308" i="10"/>
  <c r="D15307" i="10"/>
  <c r="C15307" i="10"/>
  <c r="B15307" i="10"/>
  <c r="D15306" i="10"/>
  <c r="C15306" i="10"/>
  <c r="B15306" i="10"/>
  <c r="D15305" i="10"/>
  <c r="C15305" i="10"/>
  <c r="B15305" i="10"/>
  <c r="D15304" i="10"/>
  <c r="C15304" i="10"/>
  <c r="B15304" i="10"/>
  <c r="D15303" i="10"/>
  <c r="C15303" i="10"/>
  <c r="B15303" i="10"/>
  <c r="D15302" i="10"/>
  <c r="C15302" i="10"/>
  <c r="B15302" i="10"/>
  <c r="D15301" i="10"/>
  <c r="C15301" i="10"/>
  <c r="B15301" i="10"/>
  <c r="D15300" i="10"/>
  <c r="C15300" i="10"/>
  <c r="B15300" i="10"/>
  <c r="D15299" i="10"/>
  <c r="C15299" i="10"/>
  <c r="B15299" i="10"/>
  <c r="D15298" i="10"/>
  <c r="C15298" i="10"/>
  <c r="B15298" i="10"/>
  <c r="D15297" i="10"/>
  <c r="C15297" i="10"/>
  <c r="B15297" i="10"/>
  <c r="D15296" i="10"/>
  <c r="C15296" i="10"/>
  <c r="B15296" i="10"/>
  <c r="D15295" i="10"/>
  <c r="C15295" i="10"/>
  <c r="B15295" i="10"/>
  <c r="D15294" i="10"/>
  <c r="C15294" i="10"/>
  <c r="B15294" i="10"/>
  <c r="D15293" i="10"/>
  <c r="C15293" i="10"/>
  <c r="B15293" i="10"/>
  <c r="D15292" i="10"/>
  <c r="C15292" i="10"/>
  <c r="B15292" i="10"/>
  <c r="D15291" i="10"/>
  <c r="C15291" i="10"/>
  <c r="B15291" i="10"/>
  <c r="D15290" i="10"/>
  <c r="C15290" i="10"/>
  <c r="B15290" i="10"/>
  <c r="D15289" i="10"/>
  <c r="C15289" i="10"/>
  <c r="B15289" i="10"/>
  <c r="D15288" i="10"/>
  <c r="C15288" i="10"/>
  <c r="B15288" i="10"/>
  <c r="D15287" i="10"/>
  <c r="C15287" i="10"/>
  <c r="B15287" i="10"/>
  <c r="D15286" i="10"/>
  <c r="C15286" i="10"/>
  <c r="B15286" i="10"/>
  <c r="D15285" i="10"/>
  <c r="C15285" i="10"/>
  <c r="B15285" i="10"/>
  <c r="D15284" i="10"/>
  <c r="C15284" i="10"/>
  <c r="B15284" i="10"/>
  <c r="D15283" i="10"/>
  <c r="C15283" i="10"/>
  <c r="B15283" i="10"/>
  <c r="D15282" i="10"/>
  <c r="C15282" i="10"/>
  <c r="B15282" i="10"/>
  <c r="D15281" i="10"/>
  <c r="C15281" i="10"/>
  <c r="B15281" i="10"/>
  <c r="D15280" i="10"/>
  <c r="C15280" i="10"/>
  <c r="B15280" i="10"/>
  <c r="D15279" i="10"/>
  <c r="C15279" i="10"/>
  <c r="B15279" i="10"/>
  <c r="D15278" i="10"/>
  <c r="C15278" i="10"/>
  <c r="B15278" i="10"/>
  <c r="D15277" i="10"/>
  <c r="C15277" i="10"/>
  <c r="B15277" i="10"/>
  <c r="D15276" i="10"/>
  <c r="C15276" i="10"/>
  <c r="B15276" i="10"/>
  <c r="D15275" i="10"/>
  <c r="C15275" i="10"/>
  <c r="B15275" i="10"/>
  <c r="D15274" i="10"/>
  <c r="C15274" i="10"/>
  <c r="B15274" i="10"/>
  <c r="D15273" i="10"/>
  <c r="C15273" i="10"/>
  <c r="B15273" i="10"/>
  <c r="D15272" i="10"/>
  <c r="C15272" i="10"/>
  <c r="B15272" i="10"/>
  <c r="D15271" i="10"/>
  <c r="C15271" i="10"/>
  <c r="B15271" i="10"/>
  <c r="D15270" i="10"/>
  <c r="C15270" i="10"/>
  <c r="B15270" i="10"/>
  <c r="D15269" i="10"/>
  <c r="C15269" i="10"/>
  <c r="B15269" i="10"/>
  <c r="D15268" i="10"/>
  <c r="C15268" i="10"/>
  <c r="B15268" i="10"/>
  <c r="D15267" i="10"/>
  <c r="C15267" i="10"/>
  <c r="B15267" i="10"/>
  <c r="D15266" i="10"/>
  <c r="C15266" i="10"/>
  <c r="B15266" i="10"/>
  <c r="D15265" i="10"/>
  <c r="C15265" i="10"/>
  <c r="B15265" i="10"/>
  <c r="D15264" i="10"/>
  <c r="C15264" i="10"/>
  <c r="B15264" i="10"/>
  <c r="D15263" i="10"/>
  <c r="C15263" i="10"/>
  <c r="B15263" i="10"/>
  <c r="D15262" i="10"/>
  <c r="C15262" i="10"/>
  <c r="B15262" i="10"/>
  <c r="D15261" i="10"/>
  <c r="C15261" i="10"/>
  <c r="B15261" i="10"/>
  <c r="D15260" i="10"/>
  <c r="C15260" i="10"/>
  <c r="B15260" i="10"/>
  <c r="D15259" i="10"/>
  <c r="C15259" i="10"/>
  <c r="B15259" i="10"/>
  <c r="D15258" i="10"/>
  <c r="C15258" i="10"/>
  <c r="B15258" i="10"/>
  <c r="D15257" i="10"/>
  <c r="C15257" i="10"/>
  <c r="B15257" i="10"/>
  <c r="D15256" i="10"/>
  <c r="C15256" i="10"/>
  <c r="B15256" i="10"/>
  <c r="D15255" i="10"/>
  <c r="C15255" i="10"/>
  <c r="B15255" i="10"/>
  <c r="D15254" i="10"/>
  <c r="C15254" i="10"/>
  <c r="B15254" i="10"/>
  <c r="D15253" i="10"/>
  <c r="C15253" i="10"/>
  <c r="B15253" i="10"/>
  <c r="D15252" i="10"/>
  <c r="C15252" i="10"/>
  <c r="B15252" i="10"/>
  <c r="D15251" i="10"/>
  <c r="C15251" i="10"/>
  <c r="B15251" i="10"/>
  <c r="D15250" i="10"/>
  <c r="C15250" i="10"/>
  <c r="B15250" i="10"/>
  <c r="D15249" i="10"/>
  <c r="C15249" i="10"/>
  <c r="B15249" i="10"/>
  <c r="D15248" i="10"/>
  <c r="C15248" i="10"/>
  <c r="B15248" i="10"/>
  <c r="D15247" i="10"/>
  <c r="C15247" i="10"/>
  <c r="B15247" i="10"/>
  <c r="D15246" i="10"/>
  <c r="C15246" i="10"/>
  <c r="B15246" i="10"/>
  <c r="D15245" i="10"/>
  <c r="C15245" i="10"/>
  <c r="B15245" i="10"/>
  <c r="D15244" i="10"/>
  <c r="C15244" i="10"/>
  <c r="B15244" i="10"/>
  <c r="D15243" i="10"/>
  <c r="C15243" i="10"/>
  <c r="B15243" i="10"/>
  <c r="D15242" i="10"/>
  <c r="C15242" i="10"/>
  <c r="B15242" i="10"/>
  <c r="D15241" i="10"/>
  <c r="C15241" i="10"/>
  <c r="B15241" i="10"/>
  <c r="D15240" i="10"/>
  <c r="C15240" i="10"/>
  <c r="B15240" i="10"/>
  <c r="D15239" i="10"/>
  <c r="C15239" i="10"/>
  <c r="B15239" i="10"/>
  <c r="D15238" i="10"/>
  <c r="C15238" i="10"/>
  <c r="B15238" i="10"/>
  <c r="D15237" i="10"/>
  <c r="C15237" i="10"/>
  <c r="B15237" i="10"/>
  <c r="D15236" i="10"/>
  <c r="C15236" i="10"/>
  <c r="B15236" i="10"/>
  <c r="D15235" i="10"/>
  <c r="C15235" i="10"/>
  <c r="B15235" i="10"/>
  <c r="D15234" i="10"/>
  <c r="C15234" i="10"/>
  <c r="B15234" i="10"/>
  <c r="D15233" i="10"/>
  <c r="C15233" i="10"/>
  <c r="B15233" i="10"/>
  <c r="D15232" i="10"/>
  <c r="C15232" i="10"/>
  <c r="B15232" i="10"/>
  <c r="D15231" i="10"/>
  <c r="C15231" i="10"/>
  <c r="B15231" i="10"/>
  <c r="D15230" i="10"/>
  <c r="C15230" i="10"/>
  <c r="B15230" i="10"/>
  <c r="D15229" i="10"/>
  <c r="C15229" i="10"/>
  <c r="B15229" i="10"/>
  <c r="D15228" i="10"/>
  <c r="C15228" i="10"/>
  <c r="B15228" i="10"/>
  <c r="D15227" i="10"/>
  <c r="C15227" i="10"/>
  <c r="B15227" i="10"/>
  <c r="D15226" i="10"/>
  <c r="C15226" i="10"/>
  <c r="B15226" i="10"/>
  <c r="D15225" i="10"/>
  <c r="C15225" i="10"/>
  <c r="B15225" i="10"/>
  <c r="D15224" i="10"/>
  <c r="C15224" i="10"/>
  <c r="B15224" i="10"/>
  <c r="D15223" i="10"/>
  <c r="C15223" i="10"/>
  <c r="B15223" i="10"/>
  <c r="D15222" i="10"/>
  <c r="C15222" i="10"/>
  <c r="B15222" i="10"/>
  <c r="D15221" i="10"/>
  <c r="C15221" i="10"/>
  <c r="B15221" i="10"/>
  <c r="D15220" i="10"/>
  <c r="C15220" i="10"/>
  <c r="B15220" i="10"/>
  <c r="D15219" i="10"/>
  <c r="C15219" i="10"/>
  <c r="B15219" i="10"/>
  <c r="D15218" i="10"/>
  <c r="C15218" i="10"/>
  <c r="B15218" i="10"/>
  <c r="D15217" i="10"/>
  <c r="C15217" i="10"/>
  <c r="B15217" i="10"/>
  <c r="D15216" i="10"/>
  <c r="C15216" i="10"/>
  <c r="B15216" i="10"/>
  <c r="D15215" i="10"/>
  <c r="C15215" i="10"/>
  <c r="B15215" i="10"/>
  <c r="D15214" i="10"/>
  <c r="C15214" i="10"/>
  <c r="B15214" i="10"/>
  <c r="D15213" i="10"/>
  <c r="C15213" i="10"/>
  <c r="B15213" i="10"/>
  <c r="D15212" i="10"/>
  <c r="C15212" i="10"/>
  <c r="B15212" i="10"/>
  <c r="D15211" i="10"/>
  <c r="C15211" i="10"/>
  <c r="B15211" i="10"/>
  <c r="D15210" i="10"/>
  <c r="C15210" i="10"/>
  <c r="B15210" i="10"/>
  <c r="D15209" i="10"/>
  <c r="C15209" i="10"/>
  <c r="B15209" i="10"/>
  <c r="D15208" i="10"/>
  <c r="C15208" i="10"/>
  <c r="B15208" i="10"/>
  <c r="D15207" i="10"/>
  <c r="C15207" i="10"/>
  <c r="B15207" i="10"/>
  <c r="D15206" i="10"/>
  <c r="C15206" i="10"/>
  <c r="B15206" i="10"/>
  <c r="D15205" i="10"/>
  <c r="C15205" i="10"/>
  <c r="B15205" i="10"/>
  <c r="D15204" i="10"/>
  <c r="C15204" i="10"/>
  <c r="B15204" i="10"/>
  <c r="D15203" i="10"/>
  <c r="C15203" i="10"/>
  <c r="B15203" i="10"/>
  <c r="D15202" i="10"/>
  <c r="C15202" i="10"/>
  <c r="B15202" i="10"/>
  <c r="D15201" i="10"/>
  <c r="C15201" i="10"/>
  <c r="B15201" i="10"/>
  <c r="D15200" i="10"/>
  <c r="C15200" i="10"/>
  <c r="B15200" i="10"/>
  <c r="D15199" i="10"/>
  <c r="C15199" i="10"/>
  <c r="B15199" i="10"/>
  <c r="D15198" i="10"/>
  <c r="C15198" i="10"/>
  <c r="B15198" i="10"/>
  <c r="D15197" i="10"/>
  <c r="C15197" i="10"/>
  <c r="B15197" i="10"/>
  <c r="D15196" i="10"/>
  <c r="C15196" i="10"/>
  <c r="B15196" i="10"/>
  <c r="D15195" i="10"/>
  <c r="C15195" i="10"/>
  <c r="B15195" i="10"/>
  <c r="D15194" i="10"/>
  <c r="C15194" i="10"/>
  <c r="B15194" i="10"/>
  <c r="D15193" i="10"/>
  <c r="C15193" i="10"/>
  <c r="B15193" i="10"/>
  <c r="D15192" i="10"/>
  <c r="C15192" i="10"/>
  <c r="B15192" i="10"/>
  <c r="D15191" i="10"/>
  <c r="C15191" i="10"/>
  <c r="B15191" i="10"/>
  <c r="D15190" i="10"/>
  <c r="C15190" i="10"/>
  <c r="B15190" i="10"/>
  <c r="D15189" i="10"/>
  <c r="C15189" i="10"/>
  <c r="B15189" i="10"/>
  <c r="D15188" i="10"/>
  <c r="C15188" i="10"/>
  <c r="B15188" i="10"/>
  <c r="D15187" i="10"/>
  <c r="C15187" i="10"/>
  <c r="B15187" i="10"/>
  <c r="D15186" i="10"/>
  <c r="C15186" i="10"/>
  <c r="B15186" i="10"/>
  <c r="D15185" i="10"/>
  <c r="C15185" i="10"/>
  <c r="B15185" i="10"/>
  <c r="D15184" i="10"/>
  <c r="C15184" i="10"/>
  <c r="B15184" i="10"/>
  <c r="D15183" i="10"/>
  <c r="C15183" i="10"/>
  <c r="B15183" i="10"/>
  <c r="D15182" i="10"/>
  <c r="C15182" i="10"/>
  <c r="B15182" i="10"/>
  <c r="D15181" i="10"/>
  <c r="C15181" i="10"/>
  <c r="B15181" i="10"/>
  <c r="D15180" i="10"/>
  <c r="C15180" i="10"/>
  <c r="B15180" i="10"/>
  <c r="D15179" i="10"/>
  <c r="C15179" i="10"/>
  <c r="B15179" i="10"/>
  <c r="D15178" i="10"/>
  <c r="C15178" i="10"/>
  <c r="B15178" i="10"/>
  <c r="D15177" i="10"/>
  <c r="C15177" i="10"/>
  <c r="B15177" i="10"/>
  <c r="D15176" i="10"/>
  <c r="C15176" i="10"/>
  <c r="B15176" i="10"/>
  <c r="D15175" i="10"/>
  <c r="C15175" i="10"/>
  <c r="B15175" i="10"/>
  <c r="D15174" i="10"/>
  <c r="C15174" i="10"/>
  <c r="B15174" i="10"/>
  <c r="D15173" i="10"/>
  <c r="C15173" i="10"/>
  <c r="B15173" i="10"/>
  <c r="D15172" i="10"/>
  <c r="C15172" i="10"/>
  <c r="B15172" i="10"/>
  <c r="D15171" i="10"/>
  <c r="C15171" i="10"/>
  <c r="B15171" i="10"/>
  <c r="D15170" i="10"/>
  <c r="C15170" i="10"/>
  <c r="B15170" i="10"/>
  <c r="D15169" i="10"/>
  <c r="C15169" i="10"/>
  <c r="B15169" i="10"/>
  <c r="D15168" i="10"/>
  <c r="C15168" i="10"/>
  <c r="B15168" i="10"/>
  <c r="D15167" i="10"/>
  <c r="C15167" i="10"/>
  <c r="B15167" i="10"/>
  <c r="D15166" i="10"/>
  <c r="C15166" i="10"/>
  <c r="B15166" i="10"/>
  <c r="D15165" i="10"/>
  <c r="C15165" i="10"/>
  <c r="B15165" i="10"/>
  <c r="D15164" i="10"/>
  <c r="C15164" i="10"/>
  <c r="B15164" i="10"/>
  <c r="D15163" i="10"/>
  <c r="C15163" i="10"/>
  <c r="B15163" i="10"/>
  <c r="D15162" i="10"/>
  <c r="C15162" i="10"/>
  <c r="B15162" i="10"/>
  <c r="D15161" i="10"/>
  <c r="C15161" i="10"/>
  <c r="B15161" i="10"/>
  <c r="D15160" i="10"/>
  <c r="C15160" i="10"/>
  <c r="B15160" i="10"/>
  <c r="D15159" i="10"/>
  <c r="C15159" i="10"/>
  <c r="B15159" i="10"/>
  <c r="D15158" i="10"/>
  <c r="C15158" i="10"/>
  <c r="B15158" i="10"/>
  <c r="D15157" i="10"/>
  <c r="C15157" i="10"/>
  <c r="B15157" i="10"/>
  <c r="D15156" i="10"/>
  <c r="C15156" i="10"/>
  <c r="B15156" i="10"/>
  <c r="D15155" i="10"/>
  <c r="C15155" i="10"/>
  <c r="B15155" i="10"/>
  <c r="D15154" i="10"/>
  <c r="C15154" i="10"/>
  <c r="B15154" i="10"/>
  <c r="D15153" i="10"/>
  <c r="C15153" i="10"/>
  <c r="B15153" i="10"/>
  <c r="D15152" i="10"/>
  <c r="C15152" i="10"/>
  <c r="B15152" i="10"/>
  <c r="D15151" i="10"/>
  <c r="C15151" i="10"/>
  <c r="B15151" i="10"/>
  <c r="D15150" i="10"/>
  <c r="C15150" i="10"/>
  <c r="B15150" i="10"/>
  <c r="D15149" i="10"/>
  <c r="C15149" i="10"/>
  <c r="B15149" i="10"/>
  <c r="D15148" i="10"/>
  <c r="C15148" i="10"/>
  <c r="B15148" i="10"/>
  <c r="D15147" i="10"/>
  <c r="C15147" i="10"/>
  <c r="B15147" i="10"/>
  <c r="D15146" i="10"/>
  <c r="C15146" i="10"/>
  <c r="B15146" i="10"/>
  <c r="D15145" i="10"/>
  <c r="C15145" i="10"/>
  <c r="B15145" i="10"/>
  <c r="D15144" i="10"/>
  <c r="C15144" i="10"/>
  <c r="B15144" i="10"/>
  <c r="D15143" i="10"/>
  <c r="C15143" i="10"/>
  <c r="B15143" i="10"/>
  <c r="D15142" i="10"/>
  <c r="C15142" i="10"/>
  <c r="B15142" i="10"/>
  <c r="D15141" i="10"/>
  <c r="C15141" i="10"/>
  <c r="B15141" i="10"/>
  <c r="D15140" i="10"/>
  <c r="C15140" i="10"/>
  <c r="B15140" i="10"/>
  <c r="D15139" i="10"/>
  <c r="C15139" i="10"/>
  <c r="B15139" i="10"/>
  <c r="D15138" i="10"/>
  <c r="C15138" i="10"/>
  <c r="B15138" i="10"/>
  <c r="D15137" i="10"/>
  <c r="C15137" i="10"/>
  <c r="B15137" i="10"/>
  <c r="D15136" i="10"/>
  <c r="C15136" i="10"/>
  <c r="B15136" i="10"/>
  <c r="D15135" i="10"/>
  <c r="C15135" i="10"/>
  <c r="B15135" i="10"/>
  <c r="D15134" i="10"/>
  <c r="C15134" i="10"/>
  <c r="B15134" i="10"/>
  <c r="D15133" i="10"/>
  <c r="C15133" i="10"/>
  <c r="B15133" i="10"/>
  <c r="D15132" i="10"/>
  <c r="C15132" i="10"/>
  <c r="B15132" i="10"/>
  <c r="D15131" i="10"/>
  <c r="C15131" i="10"/>
  <c r="B15131" i="10"/>
  <c r="D15130" i="10"/>
  <c r="C15130" i="10"/>
  <c r="B15130" i="10"/>
  <c r="D15129" i="10"/>
  <c r="C15129" i="10"/>
  <c r="B15129" i="10"/>
  <c r="D15128" i="10"/>
  <c r="C15128" i="10"/>
  <c r="B15128" i="10"/>
  <c r="D15127" i="10"/>
  <c r="C15127" i="10"/>
  <c r="B15127" i="10"/>
  <c r="D15126" i="10"/>
  <c r="C15126" i="10"/>
  <c r="B15126" i="10"/>
  <c r="D15125" i="10"/>
  <c r="C15125" i="10"/>
  <c r="B15125" i="10"/>
  <c r="D15124" i="10"/>
  <c r="C15124" i="10"/>
  <c r="B15124" i="10"/>
  <c r="D15123" i="10"/>
  <c r="C15123" i="10"/>
  <c r="B15123" i="10"/>
  <c r="D15122" i="10"/>
  <c r="C15122" i="10"/>
  <c r="B15122" i="10"/>
  <c r="D15121" i="10"/>
  <c r="C15121" i="10"/>
  <c r="B15121" i="10"/>
  <c r="D15120" i="10"/>
  <c r="C15120" i="10"/>
  <c r="B15120" i="10"/>
  <c r="D15119" i="10"/>
  <c r="C15119" i="10"/>
  <c r="B15119" i="10"/>
  <c r="D15118" i="10"/>
  <c r="C15118" i="10"/>
  <c r="B15118" i="10"/>
  <c r="D15117" i="10"/>
  <c r="C15117" i="10"/>
  <c r="B15117" i="10"/>
  <c r="D15116" i="10"/>
  <c r="C15116" i="10"/>
  <c r="B15116" i="10"/>
  <c r="D15115" i="10"/>
  <c r="C15115" i="10"/>
  <c r="B15115" i="10"/>
  <c r="D15114" i="10"/>
  <c r="C15114" i="10"/>
  <c r="B15114" i="10"/>
  <c r="D15113" i="10"/>
  <c r="C15113" i="10"/>
  <c r="B15113" i="10"/>
  <c r="D15112" i="10"/>
  <c r="C15112" i="10"/>
  <c r="B15112" i="10"/>
  <c r="D15111" i="10"/>
  <c r="C15111" i="10"/>
  <c r="B15111" i="10"/>
  <c r="D15110" i="10"/>
  <c r="C15110" i="10"/>
  <c r="B15110" i="10"/>
  <c r="D15109" i="10"/>
  <c r="C15109" i="10"/>
  <c r="B15109" i="10"/>
  <c r="D15108" i="10"/>
  <c r="C15108" i="10"/>
  <c r="B15108" i="10"/>
  <c r="D15107" i="10"/>
  <c r="C15107" i="10"/>
  <c r="B15107" i="10"/>
  <c r="D15106" i="10"/>
  <c r="C15106" i="10"/>
  <c r="B15106" i="10"/>
  <c r="D15105" i="10"/>
  <c r="C15105" i="10"/>
  <c r="B15105" i="10"/>
  <c r="D15104" i="10"/>
  <c r="C15104" i="10"/>
  <c r="B15104" i="10"/>
  <c r="D15103" i="10"/>
  <c r="C15103" i="10"/>
  <c r="B15103" i="10"/>
  <c r="D15102" i="10"/>
  <c r="C15102" i="10"/>
  <c r="B15102" i="10"/>
  <c r="D15101" i="10"/>
  <c r="C15101" i="10"/>
  <c r="B15101" i="10"/>
  <c r="D15100" i="10"/>
  <c r="C15100" i="10"/>
  <c r="B15100" i="10"/>
  <c r="D15099" i="10"/>
  <c r="C15099" i="10"/>
  <c r="B15099" i="10"/>
  <c r="D15098" i="10"/>
  <c r="C15098" i="10"/>
  <c r="B15098" i="10"/>
  <c r="D15097" i="10"/>
  <c r="C15097" i="10"/>
  <c r="B15097" i="10"/>
  <c r="D15096" i="10"/>
  <c r="C15096" i="10"/>
  <c r="B15096" i="10"/>
  <c r="D15095" i="10"/>
  <c r="C15095" i="10"/>
  <c r="B15095" i="10"/>
  <c r="D15094" i="10"/>
  <c r="C15094" i="10"/>
  <c r="B15094" i="10"/>
  <c r="D15093" i="10"/>
  <c r="C15093" i="10"/>
  <c r="B15093" i="10"/>
  <c r="D15092" i="10"/>
  <c r="C15092" i="10"/>
  <c r="B15092" i="10"/>
  <c r="D15091" i="10"/>
  <c r="C15091" i="10"/>
  <c r="B15091" i="10"/>
  <c r="D15090" i="10"/>
  <c r="C15090" i="10"/>
  <c r="B15090" i="10"/>
  <c r="D15089" i="10"/>
  <c r="C15089" i="10"/>
  <c r="B15089" i="10"/>
  <c r="D15088" i="10"/>
  <c r="C15088" i="10"/>
  <c r="B15088" i="10"/>
  <c r="D15087" i="10"/>
  <c r="C15087" i="10"/>
  <c r="B15087" i="10"/>
  <c r="D15086" i="10"/>
  <c r="C15086" i="10"/>
  <c r="B15086" i="10"/>
  <c r="D15085" i="10"/>
  <c r="C15085" i="10"/>
  <c r="B15085" i="10"/>
  <c r="D15084" i="10"/>
  <c r="C15084" i="10"/>
  <c r="B15084" i="10"/>
  <c r="D15083" i="10"/>
  <c r="C15083" i="10"/>
  <c r="B15083" i="10"/>
  <c r="D15082" i="10"/>
  <c r="C15082" i="10"/>
  <c r="B15082" i="10"/>
  <c r="D15081" i="10"/>
  <c r="C15081" i="10"/>
  <c r="B15081" i="10"/>
  <c r="D15080" i="10"/>
  <c r="C15080" i="10"/>
  <c r="B15080" i="10"/>
  <c r="D15079" i="10"/>
  <c r="C15079" i="10"/>
  <c r="B15079" i="10"/>
  <c r="D15078" i="10"/>
  <c r="C15078" i="10"/>
  <c r="B15078" i="10"/>
  <c r="D15077" i="10"/>
  <c r="C15077" i="10"/>
  <c r="B15077" i="10"/>
  <c r="D15076" i="10"/>
  <c r="C15076" i="10"/>
  <c r="B15076" i="10"/>
  <c r="D15075" i="10"/>
  <c r="C15075" i="10"/>
  <c r="B15075" i="10"/>
  <c r="D15074" i="10"/>
  <c r="C15074" i="10"/>
  <c r="B15074" i="10"/>
  <c r="D15073" i="10"/>
  <c r="C15073" i="10"/>
  <c r="B15073" i="10"/>
  <c r="D15072" i="10"/>
  <c r="C15072" i="10"/>
  <c r="B15072" i="10"/>
  <c r="D15071" i="10"/>
  <c r="C15071" i="10"/>
  <c r="B15071" i="10"/>
  <c r="D15070" i="10"/>
  <c r="C15070" i="10"/>
  <c r="B15070" i="10"/>
  <c r="D15069" i="10"/>
  <c r="C15069" i="10"/>
  <c r="B15069" i="10"/>
  <c r="D15068" i="10"/>
  <c r="C15068" i="10"/>
  <c r="B15068" i="10"/>
  <c r="D15067" i="10"/>
  <c r="C15067" i="10"/>
  <c r="B15067" i="10"/>
  <c r="D15066" i="10"/>
  <c r="C15066" i="10"/>
  <c r="B15066" i="10"/>
  <c r="D15065" i="10"/>
  <c r="C15065" i="10"/>
  <c r="B15065" i="10"/>
  <c r="D15064" i="10"/>
  <c r="C15064" i="10"/>
  <c r="B15064" i="10"/>
  <c r="D15063" i="10"/>
  <c r="C15063" i="10"/>
  <c r="B15063" i="10"/>
  <c r="D15062" i="10"/>
  <c r="C15062" i="10"/>
  <c r="B15062" i="10"/>
  <c r="D15061" i="10"/>
  <c r="C15061" i="10"/>
  <c r="B15061" i="10"/>
  <c r="D15060" i="10"/>
  <c r="C15060" i="10"/>
  <c r="B15060" i="10"/>
  <c r="D15059" i="10"/>
  <c r="C15059" i="10"/>
  <c r="B15059" i="10"/>
  <c r="D15058" i="10"/>
  <c r="C15058" i="10"/>
  <c r="B15058" i="10"/>
  <c r="D15057" i="10"/>
  <c r="C15057" i="10"/>
  <c r="B15057" i="10"/>
  <c r="D15056" i="10"/>
  <c r="C15056" i="10"/>
  <c r="B15056" i="10"/>
  <c r="D15055" i="10"/>
  <c r="C15055" i="10"/>
  <c r="B15055" i="10"/>
  <c r="D15054" i="10"/>
  <c r="C15054" i="10"/>
  <c r="B15054" i="10"/>
  <c r="D15053" i="10"/>
  <c r="C15053" i="10"/>
  <c r="B15053" i="10"/>
  <c r="D15052" i="10"/>
  <c r="C15052" i="10"/>
  <c r="B15052" i="10"/>
  <c r="D15051" i="10"/>
  <c r="C15051" i="10"/>
  <c r="B15051" i="10"/>
  <c r="D15050" i="10"/>
  <c r="C15050" i="10"/>
  <c r="B15050" i="10"/>
  <c r="D15049" i="10"/>
  <c r="C15049" i="10"/>
  <c r="B15049" i="10"/>
  <c r="D15048" i="10"/>
  <c r="C15048" i="10"/>
  <c r="B15048" i="10"/>
  <c r="D15047" i="10"/>
  <c r="C15047" i="10"/>
  <c r="B15047" i="10"/>
  <c r="D15046" i="10"/>
  <c r="C15046" i="10"/>
  <c r="B15046" i="10"/>
  <c r="D15045" i="10"/>
  <c r="C15045" i="10"/>
  <c r="B15045" i="10"/>
  <c r="D15044" i="10"/>
  <c r="C15044" i="10"/>
  <c r="B15044" i="10"/>
  <c r="D15043" i="10"/>
  <c r="C15043" i="10"/>
  <c r="B15043" i="10"/>
  <c r="D15042" i="10"/>
  <c r="C15042" i="10"/>
  <c r="B15042" i="10"/>
  <c r="D15041" i="10"/>
  <c r="C15041" i="10"/>
  <c r="B15041" i="10"/>
  <c r="D15040" i="10"/>
  <c r="C15040" i="10"/>
  <c r="B15040" i="10"/>
  <c r="D15039" i="10"/>
  <c r="C15039" i="10"/>
  <c r="B15039" i="10"/>
  <c r="D15038" i="10"/>
  <c r="C15038" i="10"/>
  <c r="B15038" i="10"/>
  <c r="D15037" i="10"/>
  <c r="C15037" i="10"/>
  <c r="B15037" i="10"/>
  <c r="D15036" i="10"/>
  <c r="C15036" i="10"/>
  <c r="B15036" i="10"/>
  <c r="D15035" i="10"/>
  <c r="C15035" i="10"/>
  <c r="B15035" i="10"/>
  <c r="D15034" i="10"/>
  <c r="C15034" i="10"/>
  <c r="B15034" i="10"/>
  <c r="D15033" i="10"/>
  <c r="C15033" i="10"/>
  <c r="B15033" i="10"/>
  <c r="D15032" i="10"/>
  <c r="C15032" i="10"/>
  <c r="B15032" i="10"/>
  <c r="D15031" i="10"/>
  <c r="C15031" i="10"/>
  <c r="B15031" i="10"/>
  <c r="D15030" i="10"/>
  <c r="C15030" i="10"/>
  <c r="B15030" i="10"/>
  <c r="D15029" i="10"/>
  <c r="C15029" i="10"/>
  <c r="B15029" i="10"/>
  <c r="D15028" i="10"/>
  <c r="C15028" i="10"/>
  <c r="B15028" i="10"/>
  <c r="D15027" i="10"/>
  <c r="C15027" i="10"/>
  <c r="B15027" i="10"/>
  <c r="D15026" i="10"/>
  <c r="C15026" i="10"/>
  <c r="B15026" i="10"/>
  <c r="D15025" i="10"/>
  <c r="C15025" i="10"/>
  <c r="B15025" i="10"/>
  <c r="D15024" i="10"/>
  <c r="C15024" i="10"/>
  <c r="B15024" i="10"/>
  <c r="D15023" i="10"/>
  <c r="C15023" i="10"/>
  <c r="B15023" i="10"/>
  <c r="D15022" i="10"/>
  <c r="C15022" i="10"/>
  <c r="B15022" i="10"/>
  <c r="D15021" i="10"/>
  <c r="C15021" i="10"/>
  <c r="B15021" i="10"/>
  <c r="D15020" i="10"/>
  <c r="C15020" i="10"/>
  <c r="B15020" i="10"/>
  <c r="D15019" i="10"/>
  <c r="C15019" i="10"/>
  <c r="B15019" i="10"/>
  <c r="D15018" i="10"/>
  <c r="C15018" i="10"/>
  <c r="B15018" i="10"/>
  <c r="D15017" i="10"/>
  <c r="C15017" i="10"/>
  <c r="B15017" i="10"/>
  <c r="D15016" i="10"/>
  <c r="C15016" i="10"/>
  <c r="B15016" i="10"/>
  <c r="D15015" i="10"/>
  <c r="C15015" i="10"/>
  <c r="B15015" i="10"/>
  <c r="D15014" i="10"/>
  <c r="C15014" i="10"/>
  <c r="B15014" i="10"/>
  <c r="D15013" i="10"/>
  <c r="C15013" i="10"/>
  <c r="B15013" i="10"/>
  <c r="D15012" i="10"/>
  <c r="C15012" i="10"/>
  <c r="B15012" i="10"/>
  <c r="D15011" i="10"/>
  <c r="C15011" i="10"/>
  <c r="B15011" i="10"/>
  <c r="D15010" i="10"/>
  <c r="C15010" i="10"/>
  <c r="B15010" i="10"/>
  <c r="D15009" i="10"/>
  <c r="C15009" i="10"/>
  <c r="B15009" i="10"/>
  <c r="D15008" i="10"/>
  <c r="C15008" i="10"/>
  <c r="B15008" i="10"/>
  <c r="D15007" i="10"/>
  <c r="C15007" i="10"/>
  <c r="B15007" i="10"/>
  <c r="D15006" i="10"/>
  <c r="C15006" i="10"/>
  <c r="B15006" i="10"/>
  <c r="D15005" i="10"/>
  <c r="C15005" i="10"/>
  <c r="B15005" i="10"/>
  <c r="D15004" i="10"/>
  <c r="C15004" i="10"/>
  <c r="B15004" i="10"/>
  <c r="D15003" i="10"/>
  <c r="C15003" i="10"/>
  <c r="B15003" i="10"/>
  <c r="D15002" i="10"/>
  <c r="C15002" i="10"/>
  <c r="B15002" i="10"/>
  <c r="D15001" i="10"/>
  <c r="C15001" i="10"/>
  <c r="B15001" i="10"/>
  <c r="D15000" i="10"/>
  <c r="C15000" i="10"/>
  <c r="B15000" i="10"/>
  <c r="D14999" i="10"/>
  <c r="C14999" i="10"/>
  <c r="B14999" i="10"/>
  <c r="D14998" i="10"/>
  <c r="C14998" i="10"/>
  <c r="B14998" i="10"/>
  <c r="D14997" i="10"/>
  <c r="C14997" i="10"/>
  <c r="B14997" i="10"/>
  <c r="D14996" i="10"/>
  <c r="C14996" i="10"/>
  <c r="B14996" i="10"/>
  <c r="D14995" i="10"/>
  <c r="C14995" i="10"/>
  <c r="B14995" i="10"/>
  <c r="D14994" i="10"/>
  <c r="C14994" i="10"/>
  <c r="B14994" i="10"/>
  <c r="D14993" i="10"/>
  <c r="C14993" i="10"/>
  <c r="B14993" i="10"/>
  <c r="D14992" i="10"/>
  <c r="C14992" i="10"/>
  <c r="B14992" i="10"/>
  <c r="D14991" i="10"/>
  <c r="C14991" i="10"/>
  <c r="B14991" i="10"/>
  <c r="D14990" i="10"/>
  <c r="C14990" i="10"/>
  <c r="B14990" i="10"/>
  <c r="D14989" i="10"/>
  <c r="C14989" i="10"/>
  <c r="B14989" i="10"/>
  <c r="D14988" i="10"/>
  <c r="C14988" i="10"/>
  <c r="B14988" i="10"/>
  <c r="D14987" i="10"/>
  <c r="C14987" i="10"/>
  <c r="B14987" i="10"/>
  <c r="D14986" i="10"/>
  <c r="C14986" i="10"/>
  <c r="B14986" i="10"/>
  <c r="D14985" i="10"/>
  <c r="C14985" i="10"/>
  <c r="B14985" i="10"/>
  <c r="D14984" i="10"/>
  <c r="C14984" i="10"/>
  <c r="B14984" i="10"/>
  <c r="D14983" i="10"/>
  <c r="C14983" i="10"/>
  <c r="B14983" i="10"/>
  <c r="D14982" i="10"/>
  <c r="C14982" i="10"/>
  <c r="B14982" i="10"/>
  <c r="D14981" i="10"/>
  <c r="C14981" i="10"/>
  <c r="B14981" i="10"/>
  <c r="D14980" i="10"/>
  <c r="C14980" i="10"/>
  <c r="B14980" i="10"/>
  <c r="D14979" i="10"/>
  <c r="C14979" i="10"/>
  <c r="B14979" i="10"/>
  <c r="D14978" i="10"/>
  <c r="C14978" i="10"/>
  <c r="B14978" i="10"/>
  <c r="D14977" i="10"/>
  <c r="C14977" i="10"/>
  <c r="B14977" i="10"/>
  <c r="D14976" i="10"/>
  <c r="C14976" i="10"/>
  <c r="B14976" i="10"/>
  <c r="D14975" i="10"/>
  <c r="C14975" i="10"/>
  <c r="B14975" i="10"/>
  <c r="D14974" i="10"/>
  <c r="C14974" i="10"/>
  <c r="B14974" i="10"/>
  <c r="D14973" i="10"/>
  <c r="C14973" i="10"/>
  <c r="B14973" i="10"/>
  <c r="D14972" i="10"/>
  <c r="C14972" i="10"/>
  <c r="B14972" i="10"/>
  <c r="D14971" i="10"/>
  <c r="C14971" i="10"/>
  <c r="B14971" i="10"/>
  <c r="D14970" i="10"/>
  <c r="C14970" i="10"/>
  <c r="B14970" i="10"/>
  <c r="D14969" i="10"/>
  <c r="C14969" i="10"/>
  <c r="B14969" i="10"/>
  <c r="D14968" i="10"/>
  <c r="C14968" i="10"/>
  <c r="B14968" i="10"/>
  <c r="D14967" i="10"/>
  <c r="C14967" i="10"/>
  <c r="B14967" i="10"/>
  <c r="D14966" i="10"/>
  <c r="C14966" i="10"/>
  <c r="B14966" i="10"/>
  <c r="D14965" i="10"/>
  <c r="C14965" i="10"/>
  <c r="B14965" i="10"/>
  <c r="D14964" i="10"/>
  <c r="C14964" i="10"/>
  <c r="B14964" i="10"/>
  <c r="D14963" i="10"/>
  <c r="C14963" i="10"/>
  <c r="B14963" i="10"/>
  <c r="D14962" i="10"/>
  <c r="C14962" i="10"/>
  <c r="B14962" i="10"/>
  <c r="D14961" i="10"/>
  <c r="C14961" i="10"/>
  <c r="B14961" i="10"/>
  <c r="D14960" i="10"/>
  <c r="C14960" i="10"/>
  <c r="B14960" i="10"/>
  <c r="D14959" i="10"/>
  <c r="C14959" i="10"/>
  <c r="B14959" i="10"/>
  <c r="D14958" i="10"/>
  <c r="C14958" i="10"/>
  <c r="B14958" i="10"/>
  <c r="D14957" i="10"/>
  <c r="C14957" i="10"/>
  <c r="B14957" i="10"/>
  <c r="D14956" i="10"/>
  <c r="C14956" i="10"/>
  <c r="B14956" i="10"/>
  <c r="D14955" i="10"/>
  <c r="C14955" i="10"/>
  <c r="B14955" i="10"/>
  <c r="D14954" i="10"/>
  <c r="C14954" i="10"/>
  <c r="B14954" i="10"/>
  <c r="D14953" i="10"/>
  <c r="C14953" i="10"/>
  <c r="B14953" i="10"/>
  <c r="D14952" i="10"/>
  <c r="C14952" i="10"/>
  <c r="B14952" i="10"/>
  <c r="D14951" i="10"/>
  <c r="C14951" i="10"/>
  <c r="B14951" i="10"/>
  <c r="D14950" i="10"/>
  <c r="C14950" i="10"/>
  <c r="B14950" i="10"/>
  <c r="D14949" i="10"/>
  <c r="C14949" i="10"/>
  <c r="B14949" i="10"/>
  <c r="D14948" i="10"/>
  <c r="C14948" i="10"/>
  <c r="B14948" i="10"/>
  <c r="D14947" i="10"/>
  <c r="C14947" i="10"/>
  <c r="B14947" i="10"/>
  <c r="D14946" i="10"/>
  <c r="C14946" i="10"/>
  <c r="B14946" i="10"/>
  <c r="D14945" i="10"/>
  <c r="C14945" i="10"/>
  <c r="B14945" i="10"/>
  <c r="D14944" i="10"/>
  <c r="C14944" i="10"/>
  <c r="B14944" i="10"/>
  <c r="D14943" i="10"/>
  <c r="C14943" i="10"/>
  <c r="B14943" i="10"/>
  <c r="D14942" i="10"/>
  <c r="C14942" i="10"/>
  <c r="B14942" i="10"/>
  <c r="D14941" i="10"/>
  <c r="C14941" i="10"/>
  <c r="B14941" i="10"/>
  <c r="D14940" i="10"/>
  <c r="C14940" i="10"/>
  <c r="B14940" i="10"/>
  <c r="D14939" i="10"/>
  <c r="C14939" i="10"/>
  <c r="B14939" i="10"/>
  <c r="D14938" i="10"/>
  <c r="C14938" i="10"/>
  <c r="B14938" i="10"/>
  <c r="D14937" i="10"/>
  <c r="C14937" i="10"/>
  <c r="B14937" i="10"/>
  <c r="D14936" i="10"/>
  <c r="C14936" i="10"/>
  <c r="B14936" i="10"/>
  <c r="D14935" i="10"/>
  <c r="C14935" i="10"/>
  <c r="B14935" i="10"/>
  <c r="D14934" i="10"/>
  <c r="C14934" i="10"/>
  <c r="B14934" i="10"/>
  <c r="D14933" i="10"/>
  <c r="C14933" i="10"/>
  <c r="B14933" i="10"/>
  <c r="D14932" i="10"/>
  <c r="C14932" i="10"/>
  <c r="B14932" i="10"/>
  <c r="D14931" i="10"/>
  <c r="C14931" i="10"/>
  <c r="B14931" i="10"/>
  <c r="D14930" i="10"/>
  <c r="C14930" i="10"/>
  <c r="B14930" i="10"/>
  <c r="D14929" i="10"/>
  <c r="C14929" i="10"/>
  <c r="B14929" i="10"/>
  <c r="D14928" i="10"/>
  <c r="C14928" i="10"/>
  <c r="B14928" i="10"/>
  <c r="D14927" i="10"/>
  <c r="C14927" i="10"/>
  <c r="B14927" i="10"/>
  <c r="D14926" i="10"/>
  <c r="C14926" i="10"/>
  <c r="B14926" i="10"/>
  <c r="D14925" i="10"/>
  <c r="C14925" i="10"/>
  <c r="B14925" i="10"/>
  <c r="D14924" i="10"/>
  <c r="C14924" i="10"/>
  <c r="B14924" i="10"/>
  <c r="D14923" i="10"/>
  <c r="C14923" i="10"/>
  <c r="B14923" i="10"/>
  <c r="D14922" i="10"/>
  <c r="C14922" i="10"/>
  <c r="B14922" i="10"/>
  <c r="D14921" i="10"/>
  <c r="C14921" i="10"/>
  <c r="B14921" i="10"/>
  <c r="D14920" i="10"/>
  <c r="C14920" i="10"/>
  <c r="B14920" i="10"/>
  <c r="D14919" i="10"/>
  <c r="C14919" i="10"/>
  <c r="B14919" i="10"/>
  <c r="D14918" i="10"/>
  <c r="C14918" i="10"/>
  <c r="B14918" i="10"/>
  <c r="D14917" i="10"/>
  <c r="C14917" i="10"/>
  <c r="B14917" i="10"/>
  <c r="D14916" i="10"/>
  <c r="C14916" i="10"/>
  <c r="B14916" i="10"/>
  <c r="D14915" i="10"/>
  <c r="C14915" i="10"/>
  <c r="B14915" i="10"/>
  <c r="D14914" i="10"/>
  <c r="C14914" i="10"/>
  <c r="B14914" i="10"/>
  <c r="D14913" i="10"/>
  <c r="C14913" i="10"/>
  <c r="B14913" i="10"/>
  <c r="D14912" i="10"/>
  <c r="C14912" i="10"/>
  <c r="B14912" i="10"/>
  <c r="D14911" i="10"/>
  <c r="C14911" i="10"/>
  <c r="B14911" i="10"/>
  <c r="D14910" i="10"/>
  <c r="C14910" i="10"/>
  <c r="B14910" i="10"/>
  <c r="D14909" i="10"/>
  <c r="C14909" i="10"/>
  <c r="B14909" i="10"/>
  <c r="D14908" i="10"/>
  <c r="C14908" i="10"/>
  <c r="B14908" i="10"/>
  <c r="D14907" i="10"/>
  <c r="C14907" i="10"/>
  <c r="B14907" i="10"/>
  <c r="D14906" i="10"/>
  <c r="C14906" i="10"/>
  <c r="B14906" i="10"/>
  <c r="D14905" i="10"/>
  <c r="C14905" i="10"/>
  <c r="B14905" i="10"/>
  <c r="D14904" i="10"/>
  <c r="C14904" i="10"/>
  <c r="B14904" i="10"/>
  <c r="D14903" i="10"/>
  <c r="C14903" i="10"/>
  <c r="B14903" i="10"/>
  <c r="D14902" i="10"/>
  <c r="C14902" i="10"/>
  <c r="B14902" i="10"/>
  <c r="D14901" i="10"/>
  <c r="C14901" i="10"/>
  <c r="B14901" i="10"/>
  <c r="D14900" i="10"/>
  <c r="C14900" i="10"/>
  <c r="B14900" i="10"/>
  <c r="D14899" i="10"/>
  <c r="C14899" i="10"/>
  <c r="B14899" i="10"/>
  <c r="D14898" i="10"/>
  <c r="C14898" i="10"/>
  <c r="B14898" i="10"/>
  <c r="D14897" i="10"/>
  <c r="C14897" i="10"/>
  <c r="B14897" i="10"/>
  <c r="D14896" i="10"/>
  <c r="C14896" i="10"/>
  <c r="B14896" i="10"/>
  <c r="D14895" i="10"/>
  <c r="C14895" i="10"/>
  <c r="B14895" i="10"/>
  <c r="D14894" i="10"/>
  <c r="C14894" i="10"/>
  <c r="B14894" i="10"/>
  <c r="D14893" i="10"/>
  <c r="C14893" i="10"/>
  <c r="B14893" i="10"/>
  <c r="D14892" i="10"/>
  <c r="C14892" i="10"/>
  <c r="B14892" i="10"/>
  <c r="D14891" i="10"/>
  <c r="C14891" i="10"/>
  <c r="B14891" i="10"/>
  <c r="D14890" i="10"/>
  <c r="C14890" i="10"/>
  <c r="B14890" i="10"/>
  <c r="D14889" i="10"/>
  <c r="C14889" i="10"/>
  <c r="B14889" i="10"/>
  <c r="D14888" i="10"/>
  <c r="C14888" i="10"/>
  <c r="B14888" i="10"/>
  <c r="D14887" i="10"/>
  <c r="C14887" i="10"/>
  <c r="B14887" i="10"/>
  <c r="D14886" i="10"/>
  <c r="C14886" i="10"/>
  <c r="B14886" i="10"/>
  <c r="D14885" i="10"/>
  <c r="C14885" i="10"/>
  <c r="B14885" i="10"/>
  <c r="D14884" i="10"/>
  <c r="C14884" i="10"/>
  <c r="B14884" i="10"/>
  <c r="D14883" i="10"/>
  <c r="C14883" i="10"/>
  <c r="B14883" i="10"/>
  <c r="D14882" i="10"/>
  <c r="C14882" i="10"/>
  <c r="B14882" i="10"/>
  <c r="D14881" i="10"/>
  <c r="C14881" i="10"/>
  <c r="B14881" i="10"/>
  <c r="D14880" i="10"/>
  <c r="C14880" i="10"/>
  <c r="B14880" i="10"/>
  <c r="D14879" i="10"/>
  <c r="C14879" i="10"/>
  <c r="B14879" i="10"/>
  <c r="D14878" i="10"/>
  <c r="C14878" i="10"/>
  <c r="B14878" i="10"/>
  <c r="D14877" i="10"/>
  <c r="C14877" i="10"/>
  <c r="B14877" i="10"/>
  <c r="D14876" i="10"/>
  <c r="C14876" i="10"/>
  <c r="B14876" i="10"/>
  <c r="D14875" i="10"/>
  <c r="C14875" i="10"/>
  <c r="B14875" i="10"/>
  <c r="D14874" i="10"/>
  <c r="C14874" i="10"/>
  <c r="B14874" i="10"/>
  <c r="D14873" i="10"/>
  <c r="C14873" i="10"/>
  <c r="B14873" i="10"/>
  <c r="D14872" i="10"/>
  <c r="C14872" i="10"/>
  <c r="B14872" i="10"/>
  <c r="D14871" i="10"/>
  <c r="C14871" i="10"/>
  <c r="B14871" i="10"/>
  <c r="D14870" i="10"/>
  <c r="C14870" i="10"/>
  <c r="B14870" i="10"/>
  <c r="D14869" i="10"/>
  <c r="C14869" i="10"/>
  <c r="B14869" i="10"/>
  <c r="D14868" i="10"/>
  <c r="C14868" i="10"/>
  <c r="B14868" i="10"/>
  <c r="D14867" i="10"/>
  <c r="C14867" i="10"/>
  <c r="B14867" i="10"/>
  <c r="D14866" i="10"/>
  <c r="C14866" i="10"/>
  <c r="B14866" i="10"/>
  <c r="D14865" i="10"/>
  <c r="C14865" i="10"/>
  <c r="B14865" i="10"/>
  <c r="D14864" i="10"/>
  <c r="C14864" i="10"/>
  <c r="B14864" i="10"/>
  <c r="D14863" i="10"/>
  <c r="C14863" i="10"/>
  <c r="B14863" i="10"/>
  <c r="D14862" i="10"/>
  <c r="C14862" i="10"/>
  <c r="B14862" i="10"/>
  <c r="D14861" i="10"/>
  <c r="C14861" i="10"/>
  <c r="B14861" i="10"/>
  <c r="D14860" i="10"/>
  <c r="C14860" i="10"/>
  <c r="B14860" i="10"/>
  <c r="D14859" i="10"/>
  <c r="C14859" i="10"/>
  <c r="B14859" i="10"/>
  <c r="D14858" i="10"/>
  <c r="C14858" i="10"/>
  <c r="B14858" i="10"/>
  <c r="D14857" i="10"/>
  <c r="C14857" i="10"/>
  <c r="B14857" i="10"/>
  <c r="D14856" i="10"/>
  <c r="C14856" i="10"/>
  <c r="B14856" i="10"/>
  <c r="D14855" i="10"/>
  <c r="C14855" i="10"/>
  <c r="B14855" i="10"/>
  <c r="D14854" i="10"/>
  <c r="C14854" i="10"/>
  <c r="B14854" i="10"/>
  <c r="D14853" i="10"/>
  <c r="C14853" i="10"/>
  <c r="B14853" i="10"/>
  <c r="D14852" i="10"/>
  <c r="C14852" i="10"/>
  <c r="B14852" i="10"/>
  <c r="D14851" i="10"/>
  <c r="C14851" i="10"/>
  <c r="B14851" i="10"/>
  <c r="D14850" i="10"/>
  <c r="C14850" i="10"/>
  <c r="B14850" i="10"/>
  <c r="D14849" i="10"/>
  <c r="C14849" i="10"/>
  <c r="B14849" i="10"/>
  <c r="D14848" i="10"/>
  <c r="C14848" i="10"/>
  <c r="B14848" i="10"/>
  <c r="D14847" i="10"/>
  <c r="C14847" i="10"/>
  <c r="B14847" i="10"/>
  <c r="D14846" i="10"/>
  <c r="C14846" i="10"/>
  <c r="B14846" i="10"/>
  <c r="D14845" i="10"/>
  <c r="C14845" i="10"/>
  <c r="B14845" i="10"/>
  <c r="D14844" i="10"/>
  <c r="C14844" i="10"/>
  <c r="B14844" i="10"/>
  <c r="D14843" i="10"/>
  <c r="C14843" i="10"/>
  <c r="B14843" i="10"/>
  <c r="D14842" i="10"/>
  <c r="C14842" i="10"/>
  <c r="B14842" i="10"/>
  <c r="D14841" i="10"/>
  <c r="C14841" i="10"/>
  <c r="B14841" i="10"/>
  <c r="D14840" i="10"/>
  <c r="C14840" i="10"/>
  <c r="B14840" i="10"/>
  <c r="D14839" i="10"/>
  <c r="C14839" i="10"/>
  <c r="B14839" i="10"/>
  <c r="D14838" i="10"/>
  <c r="C14838" i="10"/>
  <c r="B14838" i="10"/>
  <c r="D14837" i="10"/>
  <c r="C14837" i="10"/>
  <c r="B14837" i="10"/>
  <c r="D14836" i="10"/>
  <c r="C14836" i="10"/>
  <c r="B14836" i="10"/>
  <c r="D14835" i="10"/>
  <c r="C14835" i="10"/>
  <c r="B14835" i="10"/>
  <c r="D14834" i="10"/>
  <c r="C14834" i="10"/>
  <c r="B14834" i="10"/>
  <c r="D14833" i="10"/>
  <c r="C14833" i="10"/>
  <c r="B14833" i="10"/>
  <c r="D14832" i="10"/>
  <c r="C14832" i="10"/>
  <c r="B14832" i="10"/>
  <c r="D14831" i="10"/>
  <c r="C14831" i="10"/>
  <c r="B14831" i="10"/>
  <c r="D14830" i="10"/>
  <c r="C14830" i="10"/>
  <c r="B14830" i="10"/>
  <c r="D14829" i="10"/>
  <c r="C14829" i="10"/>
  <c r="B14829" i="10"/>
  <c r="D14828" i="10"/>
  <c r="C14828" i="10"/>
  <c r="B14828" i="10"/>
  <c r="D14827" i="10"/>
  <c r="C14827" i="10"/>
  <c r="B14827" i="10"/>
  <c r="D14826" i="10"/>
  <c r="C14826" i="10"/>
  <c r="B14826" i="10"/>
  <c r="D14825" i="10"/>
  <c r="C14825" i="10"/>
  <c r="B14825" i="10"/>
  <c r="D14824" i="10"/>
  <c r="C14824" i="10"/>
  <c r="B14824" i="10"/>
  <c r="D14823" i="10"/>
  <c r="C14823" i="10"/>
  <c r="B14823" i="10"/>
  <c r="D14822" i="10"/>
  <c r="C14822" i="10"/>
  <c r="B14822" i="10"/>
  <c r="D14821" i="10"/>
  <c r="C14821" i="10"/>
  <c r="B14821" i="10"/>
  <c r="D14820" i="10"/>
  <c r="C14820" i="10"/>
  <c r="B14820" i="10"/>
  <c r="D14819" i="10"/>
  <c r="C14819" i="10"/>
  <c r="B14819" i="10"/>
  <c r="D14818" i="10"/>
  <c r="C14818" i="10"/>
  <c r="B14818" i="10"/>
  <c r="D14817" i="10"/>
  <c r="C14817" i="10"/>
  <c r="B14817" i="10"/>
  <c r="D14816" i="10"/>
  <c r="C14816" i="10"/>
  <c r="B14816" i="10"/>
  <c r="D14815" i="10"/>
  <c r="C14815" i="10"/>
  <c r="B14815" i="10"/>
  <c r="D14814" i="10"/>
  <c r="C14814" i="10"/>
  <c r="B14814" i="10"/>
  <c r="D14813" i="10"/>
  <c r="C14813" i="10"/>
  <c r="B14813" i="10"/>
  <c r="D14812" i="10"/>
  <c r="C14812" i="10"/>
  <c r="B14812" i="10"/>
  <c r="D14811" i="10"/>
  <c r="C14811" i="10"/>
  <c r="B14811" i="10"/>
  <c r="D14810" i="10"/>
  <c r="C14810" i="10"/>
  <c r="B14810" i="10"/>
  <c r="D14809" i="10"/>
  <c r="C14809" i="10"/>
  <c r="B14809" i="10"/>
  <c r="D14808" i="10"/>
  <c r="C14808" i="10"/>
  <c r="B14808" i="10"/>
  <c r="D14807" i="10"/>
  <c r="C14807" i="10"/>
  <c r="B14807" i="10"/>
  <c r="D14806" i="10"/>
  <c r="C14806" i="10"/>
  <c r="B14806" i="10"/>
  <c r="D14805" i="10"/>
  <c r="C14805" i="10"/>
  <c r="B14805" i="10"/>
  <c r="D14804" i="10"/>
  <c r="C14804" i="10"/>
  <c r="B14804" i="10"/>
  <c r="D14803" i="10"/>
  <c r="C14803" i="10"/>
  <c r="B14803" i="10"/>
  <c r="D14802" i="10"/>
  <c r="C14802" i="10"/>
  <c r="B14802" i="10"/>
  <c r="D14801" i="10"/>
  <c r="C14801" i="10"/>
  <c r="B14801" i="10"/>
  <c r="D14800" i="10"/>
  <c r="C14800" i="10"/>
  <c r="B14800" i="10"/>
  <c r="D14799" i="10"/>
  <c r="C14799" i="10"/>
  <c r="B14799" i="10"/>
  <c r="D14798" i="10"/>
  <c r="C14798" i="10"/>
  <c r="B14798" i="10"/>
  <c r="D14797" i="10"/>
  <c r="C14797" i="10"/>
  <c r="B14797" i="10"/>
  <c r="D14796" i="10"/>
  <c r="C14796" i="10"/>
  <c r="B14796" i="10"/>
  <c r="D14795" i="10"/>
  <c r="C14795" i="10"/>
  <c r="B14795" i="10"/>
  <c r="D14794" i="10"/>
  <c r="C14794" i="10"/>
  <c r="B14794" i="10"/>
  <c r="D14793" i="10"/>
  <c r="C14793" i="10"/>
  <c r="B14793" i="10"/>
  <c r="D14792" i="10"/>
  <c r="C14792" i="10"/>
  <c r="B14792" i="10"/>
  <c r="D14791" i="10"/>
  <c r="C14791" i="10"/>
  <c r="B14791" i="10"/>
  <c r="D14790" i="10"/>
  <c r="C14790" i="10"/>
  <c r="B14790" i="10"/>
  <c r="D14789" i="10"/>
  <c r="C14789" i="10"/>
  <c r="B14789" i="10"/>
  <c r="D14788" i="10"/>
  <c r="C14788" i="10"/>
  <c r="B14788" i="10"/>
  <c r="D14787" i="10"/>
  <c r="C14787" i="10"/>
  <c r="B14787" i="10"/>
  <c r="D14786" i="10"/>
  <c r="C14786" i="10"/>
  <c r="B14786" i="10"/>
  <c r="D14785" i="10"/>
  <c r="C14785" i="10"/>
  <c r="B14785" i="10"/>
  <c r="D14784" i="10"/>
  <c r="C14784" i="10"/>
  <c r="B14784" i="10"/>
  <c r="D14783" i="10"/>
  <c r="C14783" i="10"/>
  <c r="B14783" i="10"/>
  <c r="D14782" i="10"/>
  <c r="C14782" i="10"/>
  <c r="B14782" i="10"/>
  <c r="D14781" i="10"/>
  <c r="C14781" i="10"/>
  <c r="B14781" i="10"/>
  <c r="D14780" i="10"/>
  <c r="C14780" i="10"/>
  <c r="B14780" i="10"/>
  <c r="D14779" i="10"/>
  <c r="C14779" i="10"/>
  <c r="B14779" i="10"/>
  <c r="D14778" i="10"/>
  <c r="C14778" i="10"/>
  <c r="B14778" i="10"/>
  <c r="D14777" i="10"/>
  <c r="C14777" i="10"/>
  <c r="B14777" i="10"/>
  <c r="D14776" i="10"/>
  <c r="C14776" i="10"/>
  <c r="B14776" i="10"/>
  <c r="D14775" i="10"/>
  <c r="C14775" i="10"/>
  <c r="B14775" i="10"/>
  <c r="D14774" i="10"/>
  <c r="C14774" i="10"/>
  <c r="B14774" i="10"/>
  <c r="D14773" i="10"/>
  <c r="C14773" i="10"/>
  <c r="B14773" i="10"/>
  <c r="D14772" i="10"/>
  <c r="C14772" i="10"/>
  <c r="B14772" i="10"/>
  <c r="D14771" i="10"/>
  <c r="C14771" i="10"/>
  <c r="B14771" i="10"/>
  <c r="D14770" i="10"/>
  <c r="C14770" i="10"/>
  <c r="B14770" i="10"/>
  <c r="D14769" i="10"/>
  <c r="C14769" i="10"/>
  <c r="B14769" i="10"/>
  <c r="D14768" i="10"/>
  <c r="C14768" i="10"/>
  <c r="B14768" i="10"/>
  <c r="D14767" i="10"/>
  <c r="C14767" i="10"/>
  <c r="B14767" i="10"/>
  <c r="D14766" i="10"/>
  <c r="C14766" i="10"/>
  <c r="B14766" i="10"/>
  <c r="D14765" i="10"/>
  <c r="C14765" i="10"/>
  <c r="B14765" i="10"/>
  <c r="D14764" i="10"/>
  <c r="C14764" i="10"/>
  <c r="B14764" i="10"/>
  <c r="D14763" i="10"/>
  <c r="C14763" i="10"/>
  <c r="B14763" i="10"/>
  <c r="D14762" i="10"/>
  <c r="C14762" i="10"/>
  <c r="B14762" i="10"/>
  <c r="D14761" i="10"/>
  <c r="C14761" i="10"/>
  <c r="B14761" i="10"/>
  <c r="D14760" i="10"/>
  <c r="C14760" i="10"/>
  <c r="B14760" i="10"/>
  <c r="D14759" i="10"/>
  <c r="C14759" i="10"/>
  <c r="B14759" i="10"/>
  <c r="D14758" i="10"/>
  <c r="C14758" i="10"/>
  <c r="B14758" i="10"/>
  <c r="D14757" i="10"/>
  <c r="C14757" i="10"/>
  <c r="B14757" i="10"/>
  <c r="D14756" i="10"/>
  <c r="C14756" i="10"/>
  <c r="B14756" i="10"/>
  <c r="D14755" i="10"/>
  <c r="C14755" i="10"/>
  <c r="B14755" i="10"/>
  <c r="D14754" i="10"/>
  <c r="C14754" i="10"/>
  <c r="B14754" i="10"/>
  <c r="D14753" i="10"/>
  <c r="C14753" i="10"/>
  <c r="B14753" i="10"/>
  <c r="D14752" i="10"/>
  <c r="C14752" i="10"/>
  <c r="B14752" i="10"/>
  <c r="D14751" i="10"/>
  <c r="C14751" i="10"/>
  <c r="B14751" i="10"/>
  <c r="D14750" i="10"/>
  <c r="C14750" i="10"/>
  <c r="B14750" i="10"/>
  <c r="D14749" i="10"/>
  <c r="C14749" i="10"/>
  <c r="B14749" i="10"/>
  <c r="D14748" i="10"/>
  <c r="C14748" i="10"/>
  <c r="B14748" i="10"/>
  <c r="D14747" i="10"/>
  <c r="C14747" i="10"/>
  <c r="B14747" i="10"/>
  <c r="D14746" i="10"/>
  <c r="C14746" i="10"/>
  <c r="B14746" i="10"/>
  <c r="D14745" i="10"/>
  <c r="C14745" i="10"/>
  <c r="B14745" i="10"/>
  <c r="D14744" i="10"/>
  <c r="C14744" i="10"/>
  <c r="B14744" i="10"/>
  <c r="D14743" i="10"/>
  <c r="C14743" i="10"/>
  <c r="B14743" i="10"/>
  <c r="D14742" i="10"/>
  <c r="C14742" i="10"/>
  <c r="B14742" i="10"/>
  <c r="D14741" i="10"/>
  <c r="C14741" i="10"/>
  <c r="B14741" i="10"/>
  <c r="D14740" i="10"/>
  <c r="C14740" i="10"/>
  <c r="B14740" i="10"/>
  <c r="D14739" i="10"/>
  <c r="C14739" i="10"/>
  <c r="B14739" i="10"/>
  <c r="D14738" i="10"/>
  <c r="C14738" i="10"/>
  <c r="B14738" i="10"/>
  <c r="D14737" i="10"/>
  <c r="C14737" i="10"/>
  <c r="B14737" i="10"/>
  <c r="D14736" i="10"/>
  <c r="C14736" i="10"/>
  <c r="B14736" i="10"/>
  <c r="D14735" i="10"/>
  <c r="C14735" i="10"/>
  <c r="B14735" i="10"/>
  <c r="D14734" i="10"/>
  <c r="C14734" i="10"/>
  <c r="B14734" i="10"/>
  <c r="D14733" i="10"/>
  <c r="C14733" i="10"/>
  <c r="B14733" i="10"/>
  <c r="D14732" i="10"/>
  <c r="C14732" i="10"/>
  <c r="B14732" i="10"/>
  <c r="D14731" i="10"/>
  <c r="C14731" i="10"/>
  <c r="B14731" i="10"/>
  <c r="D14730" i="10"/>
  <c r="C14730" i="10"/>
  <c r="B14730" i="10"/>
  <c r="D14729" i="10"/>
  <c r="C14729" i="10"/>
  <c r="B14729" i="10"/>
  <c r="D14728" i="10"/>
  <c r="C14728" i="10"/>
  <c r="B14728" i="10"/>
  <c r="D14727" i="10"/>
  <c r="C14727" i="10"/>
  <c r="B14727" i="10"/>
  <c r="D14726" i="10"/>
  <c r="C14726" i="10"/>
  <c r="B14726" i="10"/>
  <c r="D14725" i="10"/>
  <c r="C14725" i="10"/>
  <c r="B14725" i="10"/>
  <c r="D14724" i="10"/>
  <c r="C14724" i="10"/>
  <c r="B14724" i="10"/>
  <c r="D14723" i="10"/>
  <c r="C14723" i="10"/>
  <c r="B14723" i="10"/>
  <c r="D14722" i="10"/>
  <c r="C14722" i="10"/>
  <c r="B14722" i="10"/>
  <c r="D14721" i="10"/>
  <c r="C14721" i="10"/>
  <c r="B14721" i="10"/>
  <c r="D14720" i="10"/>
  <c r="C14720" i="10"/>
  <c r="B14720" i="10"/>
  <c r="D14719" i="10"/>
  <c r="C14719" i="10"/>
  <c r="B14719" i="10"/>
  <c r="D14718" i="10"/>
  <c r="C14718" i="10"/>
  <c r="B14718" i="10"/>
  <c r="D14717" i="10"/>
  <c r="C14717" i="10"/>
  <c r="B14717" i="10"/>
  <c r="D14716" i="10"/>
  <c r="C14716" i="10"/>
  <c r="B14716" i="10"/>
  <c r="D14715" i="10"/>
  <c r="C14715" i="10"/>
  <c r="B14715" i="10"/>
  <c r="D14714" i="10"/>
  <c r="C14714" i="10"/>
  <c r="B14714" i="10"/>
  <c r="D14713" i="10"/>
  <c r="C14713" i="10"/>
  <c r="B14713" i="10"/>
  <c r="D14712" i="10"/>
  <c r="C14712" i="10"/>
  <c r="B14712" i="10"/>
  <c r="D14711" i="10"/>
  <c r="C14711" i="10"/>
  <c r="B14711" i="10"/>
  <c r="D14710" i="10"/>
  <c r="C14710" i="10"/>
  <c r="B14710" i="10"/>
  <c r="D14709" i="10"/>
  <c r="C14709" i="10"/>
  <c r="B14709" i="10"/>
  <c r="D14708" i="10"/>
  <c r="C14708" i="10"/>
  <c r="B14708" i="10"/>
  <c r="D14707" i="10"/>
  <c r="C14707" i="10"/>
  <c r="B14707" i="10"/>
  <c r="D14706" i="10"/>
  <c r="C14706" i="10"/>
  <c r="B14706" i="10"/>
  <c r="D14705" i="10"/>
  <c r="C14705" i="10"/>
  <c r="B14705" i="10"/>
  <c r="D14704" i="10"/>
  <c r="C14704" i="10"/>
  <c r="B14704" i="10"/>
  <c r="D14703" i="10"/>
  <c r="C14703" i="10"/>
  <c r="B14703" i="10"/>
  <c r="D14702" i="10"/>
  <c r="C14702" i="10"/>
  <c r="B14702" i="10"/>
  <c r="D14701" i="10"/>
  <c r="C14701" i="10"/>
  <c r="B14701" i="10"/>
  <c r="D14700" i="10"/>
  <c r="C14700" i="10"/>
  <c r="B14700" i="10"/>
  <c r="D14699" i="10"/>
  <c r="C14699" i="10"/>
  <c r="B14699" i="10"/>
  <c r="D14698" i="10"/>
  <c r="C14698" i="10"/>
  <c r="B14698" i="10"/>
  <c r="D14697" i="10"/>
  <c r="C14697" i="10"/>
  <c r="B14697" i="10"/>
  <c r="D14696" i="10"/>
  <c r="C14696" i="10"/>
  <c r="B14696" i="10"/>
  <c r="D14695" i="10"/>
  <c r="C14695" i="10"/>
  <c r="B14695" i="10"/>
  <c r="D14694" i="10"/>
  <c r="C14694" i="10"/>
  <c r="B14694" i="10"/>
  <c r="D14693" i="10"/>
  <c r="C14693" i="10"/>
  <c r="B14693" i="10"/>
  <c r="D14692" i="10"/>
  <c r="C14692" i="10"/>
  <c r="B14692" i="10"/>
  <c r="D14691" i="10"/>
  <c r="C14691" i="10"/>
  <c r="B14691" i="10"/>
  <c r="D14690" i="10"/>
  <c r="C14690" i="10"/>
  <c r="B14690" i="10"/>
  <c r="D14689" i="10"/>
  <c r="C14689" i="10"/>
  <c r="B14689" i="10"/>
  <c r="D14688" i="10"/>
  <c r="C14688" i="10"/>
  <c r="B14688" i="10"/>
  <c r="D14687" i="10"/>
  <c r="C14687" i="10"/>
  <c r="B14687" i="10"/>
  <c r="D14686" i="10"/>
  <c r="C14686" i="10"/>
  <c r="B14686" i="10"/>
  <c r="D14685" i="10"/>
  <c r="C14685" i="10"/>
  <c r="B14685" i="10"/>
  <c r="D14684" i="10"/>
  <c r="C14684" i="10"/>
  <c r="B14684" i="10"/>
  <c r="D14683" i="10"/>
  <c r="C14683" i="10"/>
  <c r="B14683" i="10"/>
  <c r="D14682" i="10"/>
  <c r="C14682" i="10"/>
  <c r="B14682" i="10"/>
  <c r="D14681" i="10"/>
  <c r="C14681" i="10"/>
  <c r="B14681" i="10"/>
  <c r="D14680" i="10"/>
  <c r="C14680" i="10"/>
  <c r="B14680" i="10"/>
  <c r="D14679" i="10"/>
  <c r="C14679" i="10"/>
  <c r="B14679" i="10"/>
  <c r="D14678" i="10"/>
  <c r="C14678" i="10"/>
  <c r="B14678" i="10"/>
  <c r="D14677" i="10"/>
  <c r="C14677" i="10"/>
  <c r="B14677" i="10"/>
  <c r="D14676" i="10"/>
  <c r="C14676" i="10"/>
  <c r="B14676" i="10"/>
  <c r="D14675" i="10"/>
  <c r="C14675" i="10"/>
  <c r="B14675" i="10"/>
  <c r="D14674" i="10"/>
  <c r="C14674" i="10"/>
  <c r="B14674" i="10"/>
  <c r="D14673" i="10"/>
  <c r="C14673" i="10"/>
  <c r="B14673" i="10"/>
  <c r="D14672" i="10"/>
  <c r="C14672" i="10"/>
  <c r="B14672" i="10"/>
  <c r="D14671" i="10"/>
  <c r="C14671" i="10"/>
  <c r="B14671" i="10"/>
  <c r="D14670" i="10"/>
  <c r="C14670" i="10"/>
  <c r="B14670" i="10"/>
  <c r="D14669" i="10"/>
  <c r="C14669" i="10"/>
  <c r="B14669" i="10"/>
  <c r="D14668" i="10"/>
  <c r="C14668" i="10"/>
  <c r="B14668" i="10"/>
  <c r="D14667" i="10"/>
  <c r="C14667" i="10"/>
  <c r="B14667" i="10"/>
  <c r="D14666" i="10"/>
  <c r="C14666" i="10"/>
  <c r="B14666" i="10"/>
  <c r="D14665" i="10"/>
  <c r="C14665" i="10"/>
  <c r="B14665" i="10"/>
  <c r="D14664" i="10"/>
  <c r="C14664" i="10"/>
  <c r="B14664" i="10"/>
  <c r="D14663" i="10"/>
  <c r="C14663" i="10"/>
  <c r="B14663" i="10"/>
  <c r="D14662" i="10"/>
  <c r="C14662" i="10"/>
  <c r="B14662" i="10"/>
  <c r="D14661" i="10"/>
  <c r="C14661" i="10"/>
  <c r="B14661" i="10"/>
  <c r="D14660" i="10"/>
  <c r="C14660" i="10"/>
  <c r="B14660" i="10"/>
  <c r="D14659" i="10"/>
  <c r="C14659" i="10"/>
  <c r="B14659" i="10"/>
  <c r="D14658" i="10"/>
  <c r="C14658" i="10"/>
  <c r="B14658" i="10"/>
  <c r="D14657" i="10"/>
  <c r="C14657" i="10"/>
  <c r="B14657" i="10"/>
  <c r="D14656" i="10"/>
  <c r="C14656" i="10"/>
  <c r="B14656" i="10"/>
  <c r="D14655" i="10"/>
  <c r="C14655" i="10"/>
  <c r="B14655" i="10"/>
  <c r="D14654" i="10"/>
  <c r="C14654" i="10"/>
  <c r="B14654" i="10"/>
  <c r="D14653" i="10"/>
  <c r="C14653" i="10"/>
  <c r="B14653" i="10"/>
  <c r="D14652" i="10"/>
  <c r="C14652" i="10"/>
  <c r="B14652" i="10"/>
  <c r="D14651" i="10"/>
  <c r="C14651" i="10"/>
  <c r="B14651" i="10"/>
  <c r="D14650" i="10"/>
  <c r="C14650" i="10"/>
  <c r="B14650" i="10"/>
  <c r="D14649" i="10"/>
  <c r="C14649" i="10"/>
  <c r="B14649" i="10"/>
  <c r="D14648" i="10"/>
  <c r="C14648" i="10"/>
  <c r="B14648" i="10"/>
  <c r="D14647" i="10"/>
  <c r="C14647" i="10"/>
  <c r="B14647" i="10"/>
  <c r="D14646" i="10"/>
  <c r="C14646" i="10"/>
  <c r="B14646" i="10"/>
  <c r="D14645" i="10"/>
  <c r="C14645" i="10"/>
  <c r="B14645" i="10"/>
  <c r="D14644" i="10"/>
  <c r="C14644" i="10"/>
  <c r="B14644" i="10"/>
  <c r="D14643" i="10"/>
  <c r="C14643" i="10"/>
  <c r="B14643" i="10"/>
  <c r="D14642" i="10"/>
  <c r="C14642" i="10"/>
  <c r="B14642" i="10"/>
  <c r="D14641" i="10"/>
  <c r="C14641" i="10"/>
  <c r="B14641" i="10"/>
  <c r="D14640" i="10"/>
  <c r="C14640" i="10"/>
  <c r="B14640" i="10"/>
  <c r="D14639" i="10"/>
  <c r="C14639" i="10"/>
  <c r="B14639" i="10"/>
  <c r="D14638" i="10"/>
  <c r="C14638" i="10"/>
  <c r="B14638" i="10"/>
  <c r="D14637" i="10"/>
  <c r="C14637" i="10"/>
  <c r="B14637" i="10"/>
  <c r="D14636" i="10"/>
  <c r="C14636" i="10"/>
  <c r="B14636" i="10"/>
  <c r="D14635" i="10"/>
  <c r="C14635" i="10"/>
  <c r="B14635" i="10"/>
  <c r="D14634" i="10"/>
  <c r="C14634" i="10"/>
  <c r="B14634" i="10"/>
  <c r="D14633" i="10"/>
  <c r="C14633" i="10"/>
  <c r="B14633" i="10"/>
  <c r="D14632" i="10"/>
  <c r="C14632" i="10"/>
  <c r="B14632" i="10"/>
  <c r="D14631" i="10"/>
  <c r="C14631" i="10"/>
  <c r="B14631" i="10"/>
  <c r="D14630" i="10"/>
  <c r="C14630" i="10"/>
  <c r="B14630" i="10"/>
  <c r="D14629" i="10"/>
  <c r="C14629" i="10"/>
  <c r="B14629" i="10"/>
  <c r="D14628" i="10"/>
  <c r="C14628" i="10"/>
  <c r="B14628" i="10"/>
  <c r="D14627" i="10"/>
  <c r="C14627" i="10"/>
  <c r="B14627" i="10"/>
  <c r="D14626" i="10"/>
  <c r="C14626" i="10"/>
  <c r="B14626" i="10"/>
  <c r="D14625" i="10"/>
  <c r="C14625" i="10"/>
  <c r="B14625" i="10"/>
  <c r="D14624" i="10"/>
  <c r="C14624" i="10"/>
  <c r="B14624" i="10"/>
  <c r="D14623" i="10"/>
  <c r="C14623" i="10"/>
  <c r="B14623" i="10"/>
  <c r="D14622" i="10"/>
  <c r="C14622" i="10"/>
  <c r="B14622" i="10"/>
  <c r="D14621" i="10"/>
  <c r="C14621" i="10"/>
  <c r="B14621" i="10"/>
  <c r="D14620" i="10"/>
  <c r="C14620" i="10"/>
  <c r="B14620" i="10"/>
  <c r="D14619" i="10"/>
  <c r="C14619" i="10"/>
  <c r="B14619" i="10"/>
  <c r="D14618" i="10"/>
  <c r="C14618" i="10"/>
  <c r="B14618" i="10"/>
  <c r="D14617" i="10"/>
  <c r="C14617" i="10"/>
  <c r="B14617" i="10"/>
  <c r="D14616" i="10"/>
  <c r="C14616" i="10"/>
  <c r="B14616" i="10"/>
  <c r="D14615" i="10"/>
  <c r="C14615" i="10"/>
  <c r="B14615" i="10"/>
  <c r="D14614" i="10"/>
  <c r="C14614" i="10"/>
  <c r="B14614" i="10"/>
  <c r="D14613" i="10"/>
  <c r="C14613" i="10"/>
  <c r="B14613" i="10"/>
  <c r="D14612" i="10"/>
  <c r="C14612" i="10"/>
  <c r="B14612" i="10"/>
  <c r="D14611" i="10"/>
  <c r="C14611" i="10"/>
  <c r="B14611" i="10"/>
  <c r="D14610" i="10"/>
  <c r="C14610" i="10"/>
  <c r="B14610" i="10"/>
  <c r="D14609" i="10"/>
  <c r="C14609" i="10"/>
  <c r="B14609" i="10"/>
  <c r="D14608" i="10"/>
  <c r="C14608" i="10"/>
  <c r="B14608" i="10"/>
  <c r="D14607" i="10"/>
  <c r="C14607" i="10"/>
  <c r="B14607" i="10"/>
  <c r="D14606" i="10"/>
  <c r="C14606" i="10"/>
  <c r="B14606" i="10"/>
  <c r="D14605" i="10"/>
  <c r="C14605" i="10"/>
  <c r="B14605" i="10"/>
  <c r="D14604" i="10"/>
  <c r="C14604" i="10"/>
  <c r="B14604" i="10"/>
  <c r="D14603" i="10"/>
  <c r="C14603" i="10"/>
  <c r="B14603" i="10"/>
  <c r="D14602" i="10"/>
  <c r="C14602" i="10"/>
  <c r="B14602" i="10"/>
  <c r="D14601" i="10"/>
  <c r="C14601" i="10"/>
  <c r="B14601" i="10"/>
  <c r="D14600" i="10"/>
  <c r="C14600" i="10"/>
  <c r="B14600" i="10"/>
  <c r="D14599" i="10"/>
  <c r="C14599" i="10"/>
  <c r="B14599" i="10"/>
  <c r="D14598" i="10"/>
  <c r="C14598" i="10"/>
  <c r="B14598" i="10"/>
  <c r="D14597" i="10"/>
  <c r="C14597" i="10"/>
  <c r="B14597" i="10"/>
  <c r="D14596" i="10"/>
  <c r="C14596" i="10"/>
  <c r="B14596" i="10"/>
  <c r="D14595" i="10"/>
  <c r="C14595" i="10"/>
  <c r="B14595" i="10"/>
  <c r="D14594" i="10"/>
  <c r="C14594" i="10"/>
  <c r="B14594" i="10"/>
  <c r="D14593" i="10"/>
  <c r="C14593" i="10"/>
  <c r="B14593" i="10"/>
  <c r="D14592" i="10"/>
  <c r="C14592" i="10"/>
  <c r="B14592" i="10"/>
  <c r="D14591" i="10"/>
  <c r="C14591" i="10"/>
  <c r="B14591" i="10"/>
  <c r="D14590" i="10"/>
  <c r="C14590" i="10"/>
  <c r="B14590" i="10"/>
  <c r="D14589" i="10"/>
  <c r="C14589" i="10"/>
  <c r="B14589" i="10"/>
  <c r="D14588" i="10"/>
  <c r="C14588" i="10"/>
  <c r="B14588" i="10"/>
  <c r="D14587" i="10"/>
  <c r="C14587" i="10"/>
  <c r="B14587" i="10"/>
  <c r="D14586" i="10"/>
  <c r="C14586" i="10"/>
  <c r="B14586" i="10"/>
  <c r="D14585" i="10"/>
  <c r="C14585" i="10"/>
  <c r="B14585" i="10"/>
  <c r="D14584" i="10"/>
  <c r="C14584" i="10"/>
  <c r="B14584" i="10"/>
  <c r="D14583" i="10"/>
  <c r="C14583" i="10"/>
  <c r="B14583" i="10"/>
  <c r="D14582" i="10"/>
  <c r="C14582" i="10"/>
  <c r="B14582" i="10"/>
  <c r="D14581" i="10"/>
  <c r="C14581" i="10"/>
  <c r="B14581" i="10"/>
  <c r="D14580" i="10"/>
  <c r="C14580" i="10"/>
  <c r="B14580" i="10"/>
  <c r="D14579" i="10"/>
  <c r="C14579" i="10"/>
  <c r="B14579" i="10"/>
  <c r="D14578" i="10"/>
  <c r="C14578" i="10"/>
  <c r="B14578" i="10"/>
  <c r="D14577" i="10"/>
  <c r="C14577" i="10"/>
  <c r="B14577" i="10"/>
  <c r="D14576" i="10"/>
  <c r="C14576" i="10"/>
  <c r="B14576" i="10"/>
  <c r="D14575" i="10"/>
  <c r="C14575" i="10"/>
  <c r="B14575" i="10"/>
  <c r="D14574" i="10"/>
  <c r="C14574" i="10"/>
  <c r="B14574" i="10"/>
  <c r="D14573" i="10"/>
  <c r="C14573" i="10"/>
  <c r="B14573" i="10"/>
  <c r="D14572" i="10"/>
  <c r="C14572" i="10"/>
  <c r="B14572" i="10"/>
  <c r="D14571" i="10"/>
  <c r="C14571" i="10"/>
  <c r="B14571" i="10"/>
  <c r="D14570" i="10"/>
  <c r="C14570" i="10"/>
  <c r="B14570" i="10"/>
  <c r="D14569" i="10"/>
  <c r="C14569" i="10"/>
  <c r="B14569" i="10"/>
  <c r="D14568" i="10"/>
  <c r="C14568" i="10"/>
  <c r="B14568" i="10"/>
  <c r="D14567" i="10"/>
  <c r="C14567" i="10"/>
  <c r="B14567" i="10"/>
  <c r="D14566" i="10"/>
  <c r="C14566" i="10"/>
  <c r="B14566" i="10"/>
  <c r="D14565" i="10"/>
  <c r="C14565" i="10"/>
  <c r="B14565" i="10"/>
  <c r="D14564" i="10"/>
  <c r="C14564" i="10"/>
  <c r="B14564" i="10"/>
  <c r="D14563" i="10"/>
  <c r="C14563" i="10"/>
  <c r="B14563" i="10"/>
  <c r="D14562" i="10"/>
  <c r="C14562" i="10"/>
  <c r="B14562" i="10"/>
  <c r="D14561" i="10"/>
  <c r="C14561" i="10"/>
  <c r="B14561" i="10"/>
  <c r="D14560" i="10"/>
  <c r="C14560" i="10"/>
  <c r="B14560" i="10"/>
  <c r="D14559" i="10"/>
  <c r="C14559" i="10"/>
  <c r="B14559" i="10"/>
  <c r="D14558" i="10"/>
  <c r="C14558" i="10"/>
  <c r="B14558" i="10"/>
  <c r="D14557" i="10"/>
  <c r="C14557" i="10"/>
  <c r="B14557" i="10"/>
  <c r="D14556" i="10"/>
  <c r="C14556" i="10"/>
  <c r="B14556" i="10"/>
  <c r="D14555" i="10"/>
  <c r="C14555" i="10"/>
  <c r="B14555" i="10"/>
  <c r="D14554" i="10"/>
  <c r="C14554" i="10"/>
  <c r="B14554" i="10"/>
  <c r="D14553" i="10"/>
  <c r="C14553" i="10"/>
  <c r="B14553" i="10"/>
  <c r="D14552" i="10"/>
  <c r="C14552" i="10"/>
  <c r="B14552" i="10"/>
  <c r="D14551" i="10"/>
  <c r="C14551" i="10"/>
  <c r="B14551" i="10"/>
  <c r="D14550" i="10"/>
  <c r="C14550" i="10"/>
  <c r="B14550" i="10"/>
  <c r="D14549" i="10"/>
  <c r="C14549" i="10"/>
  <c r="B14549" i="10"/>
  <c r="D14548" i="10"/>
  <c r="C14548" i="10"/>
  <c r="B14548" i="10"/>
  <c r="D14547" i="10"/>
  <c r="C14547" i="10"/>
  <c r="B14547" i="10"/>
  <c r="D14546" i="10"/>
  <c r="C14546" i="10"/>
  <c r="B14546" i="10"/>
  <c r="D14545" i="10"/>
  <c r="C14545" i="10"/>
  <c r="B14545" i="10"/>
  <c r="D14544" i="10"/>
  <c r="C14544" i="10"/>
  <c r="B14544" i="10"/>
  <c r="D14543" i="10"/>
  <c r="C14543" i="10"/>
  <c r="B14543" i="10"/>
  <c r="D14542" i="10"/>
  <c r="C14542" i="10"/>
  <c r="B14542" i="10"/>
  <c r="D14541" i="10"/>
  <c r="C14541" i="10"/>
  <c r="B14541" i="10"/>
  <c r="D14540" i="10"/>
  <c r="C14540" i="10"/>
  <c r="B14540" i="10"/>
  <c r="D14539" i="10"/>
  <c r="C14539" i="10"/>
  <c r="B14539" i="10"/>
  <c r="D14538" i="10"/>
  <c r="C14538" i="10"/>
  <c r="B14538" i="10"/>
  <c r="D14537" i="10"/>
  <c r="C14537" i="10"/>
  <c r="B14537" i="10"/>
  <c r="D14536" i="10"/>
  <c r="C14536" i="10"/>
  <c r="B14536" i="10"/>
  <c r="D14535" i="10"/>
  <c r="C14535" i="10"/>
  <c r="B14535" i="10"/>
  <c r="D14534" i="10"/>
  <c r="C14534" i="10"/>
  <c r="B14534" i="10"/>
  <c r="D14533" i="10"/>
  <c r="C14533" i="10"/>
  <c r="B14533" i="10"/>
  <c r="D14532" i="10"/>
  <c r="C14532" i="10"/>
  <c r="B14532" i="10"/>
  <c r="D14531" i="10"/>
  <c r="C14531" i="10"/>
  <c r="B14531" i="10"/>
  <c r="D14530" i="10"/>
  <c r="C14530" i="10"/>
  <c r="B14530" i="10"/>
  <c r="D14529" i="10"/>
  <c r="C14529" i="10"/>
  <c r="B14529" i="10"/>
  <c r="D14528" i="10"/>
  <c r="C14528" i="10"/>
  <c r="B14528" i="10"/>
  <c r="D14527" i="10"/>
  <c r="C14527" i="10"/>
  <c r="B14527" i="10"/>
  <c r="D14526" i="10"/>
  <c r="C14526" i="10"/>
  <c r="B14526" i="10"/>
  <c r="D14525" i="10"/>
  <c r="C14525" i="10"/>
  <c r="B14525" i="10"/>
  <c r="D14524" i="10"/>
  <c r="C14524" i="10"/>
  <c r="B14524" i="10"/>
  <c r="D14523" i="10"/>
  <c r="C14523" i="10"/>
  <c r="B14523" i="10"/>
  <c r="D14522" i="10"/>
  <c r="C14522" i="10"/>
  <c r="B14522" i="10"/>
  <c r="D14521" i="10"/>
  <c r="C14521" i="10"/>
  <c r="B14521" i="10"/>
  <c r="D14520" i="10"/>
  <c r="C14520" i="10"/>
  <c r="B14520" i="10"/>
  <c r="D14519" i="10"/>
  <c r="C14519" i="10"/>
  <c r="B14519" i="10"/>
  <c r="D14518" i="10"/>
  <c r="C14518" i="10"/>
  <c r="B14518" i="10"/>
  <c r="D14517" i="10"/>
  <c r="C14517" i="10"/>
  <c r="B14517" i="10"/>
  <c r="D14516" i="10"/>
  <c r="C14516" i="10"/>
  <c r="B14516" i="10"/>
  <c r="D14515" i="10"/>
  <c r="C14515" i="10"/>
  <c r="B14515" i="10"/>
  <c r="D14514" i="10"/>
  <c r="C14514" i="10"/>
  <c r="B14514" i="10"/>
  <c r="D14513" i="10"/>
  <c r="C14513" i="10"/>
  <c r="B14513" i="10"/>
  <c r="D14512" i="10"/>
  <c r="C14512" i="10"/>
  <c r="B14512" i="10"/>
  <c r="D14511" i="10"/>
  <c r="C14511" i="10"/>
  <c r="B14511" i="10"/>
  <c r="D14510" i="10"/>
  <c r="C14510" i="10"/>
  <c r="B14510" i="10"/>
  <c r="D14509" i="10"/>
  <c r="C14509" i="10"/>
  <c r="B14509" i="10"/>
  <c r="D14508" i="10"/>
  <c r="C14508" i="10"/>
  <c r="B14508" i="10"/>
  <c r="D14507" i="10"/>
  <c r="C14507" i="10"/>
  <c r="B14507" i="10"/>
  <c r="D14506" i="10"/>
  <c r="C14506" i="10"/>
  <c r="B14506" i="10"/>
  <c r="D14505" i="10"/>
  <c r="C14505" i="10"/>
  <c r="B14505" i="10"/>
  <c r="D14504" i="10"/>
  <c r="C14504" i="10"/>
  <c r="B14504" i="10"/>
  <c r="D14503" i="10"/>
  <c r="C14503" i="10"/>
  <c r="B14503" i="10"/>
  <c r="D14502" i="10"/>
  <c r="C14502" i="10"/>
  <c r="B14502" i="10"/>
  <c r="D14501" i="10"/>
  <c r="C14501" i="10"/>
  <c r="B14501" i="10"/>
  <c r="D14500" i="10"/>
  <c r="C14500" i="10"/>
  <c r="B14500" i="10"/>
  <c r="D14499" i="10"/>
  <c r="C14499" i="10"/>
  <c r="B14499" i="10"/>
  <c r="D14498" i="10"/>
  <c r="C14498" i="10"/>
  <c r="B14498" i="10"/>
  <c r="D14497" i="10"/>
  <c r="C14497" i="10"/>
  <c r="B14497" i="10"/>
  <c r="D14496" i="10"/>
  <c r="C14496" i="10"/>
  <c r="B14496" i="10"/>
  <c r="D14495" i="10"/>
  <c r="C14495" i="10"/>
  <c r="B14495" i="10"/>
  <c r="D14494" i="10"/>
  <c r="C14494" i="10"/>
  <c r="B14494" i="10"/>
  <c r="D14493" i="10"/>
  <c r="C14493" i="10"/>
  <c r="B14493" i="10"/>
  <c r="D14492" i="10"/>
  <c r="C14492" i="10"/>
  <c r="B14492" i="10"/>
  <c r="D14491" i="10"/>
  <c r="C14491" i="10"/>
  <c r="B14491" i="10"/>
  <c r="D14490" i="10"/>
  <c r="C14490" i="10"/>
  <c r="B14490" i="10"/>
  <c r="D14489" i="10"/>
  <c r="C14489" i="10"/>
  <c r="B14489" i="10"/>
  <c r="D14488" i="10"/>
  <c r="C14488" i="10"/>
  <c r="B14488" i="10"/>
  <c r="D14487" i="10"/>
  <c r="C14487" i="10"/>
  <c r="B14487" i="10"/>
  <c r="D14486" i="10"/>
  <c r="C14486" i="10"/>
  <c r="B14486" i="10"/>
  <c r="D14485" i="10"/>
  <c r="C14485" i="10"/>
  <c r="B14485" i="10"/>
  <c r="D14484" i="10"/>
  <c r="C14484" i="10"/>
  <c r="B14484" i="10"/>
  <c r="D14483" i="10"/>
  <c r="C14483" i="10"/>
  <c r="B14483" i="10"/>
  <c r="D14482" i="10"/>
  <c r="C14482" i="10"/>
  <c r="B14482" i="10"/>
  <c r="D14481" i="10"/>
  <c r="C14481" i="10"/>
  <c r="B14481" i="10"/>
  <c r="D14480" i="10"/>
  <c r="C14480" i="10"/>
  <c r="B14480" i="10"/>
  <c r="D14479" i="10"/>
  <c r="C14479" i="10"/>
  <c r="B14479" i="10"/>
  <c r="D14478" i="10"/>
  <c r="C14478" i="10"/>
  <c r="B14478" i="10"/>
  <c r="D14477" i="10"/>
  <c r="C14477" i="10"/>
  <c r="B14477" i="10"/>
  <c r="D14476" i="10"/>
  <c r="C14476" i="10"/>
  <c r="B14476" i="10"/>
  <c r="D14475" i="10"/>
  <c r="C14475" i="10"/>
  <c r="B14475" i="10"/>
  <c r="D14474" i="10"/>
  <c r="C14474" i="10"/>
  <c r="B14474" i="10"/>
  <c r="D14473" i="10"/>
  <c r="C14473" i="10"/>
  <c r="B14473" i="10"/>
  <c r="D14472" i="10"/>
  <c r="C14472" i="10"/>
  <c r="B14472" i="10"/>
  <c r="D14471" i="10"/>
  <c r="C14471" i="10"/>
  <c r="B14471" i="10"/>
  <c r="D14470" i="10"/>
  <c r="C14470" i="10"/>
  <c r="B14470" i="10"/>
  <c r="D14469" i="10"/>
  <c r="C14469" i="10"/>
  <c r="B14469" i="10"/>
  <c r="D14468" i="10"/>
  <c r="C14468" i="10"/>
  <c r="B14468" i="10"/>
  <c r="D14467" i="10"/>
  <c r="C14467" i="10"/>
  <c r="B14467" i="10"/>
  <c r="D14466" i="10"/>
  <c r="C14466" i="10"/>
  <c r="B14466" i="10"/>
  <c r="D14465" i="10"/>
  <c r="C14465" i="10"/>
  <c r="B14465" i="10"/>
  <c r="D14464" i="10"/>
  <c r="C14464" i="10"/>
  <c r="B14464" i="10"/>
  <c r="D14463" i="10"/>
  <c r="C14463" i="10"/>
  <c r="B14463" i="10"/>
  <c r="D14462" i="10"/>
  <c r="C14462" i="10"/>
  <c r="B14462" i="10"/>
  <c r="D14461" i="10"/>
  <c r="C14461" i="10"/>
  <c r="B14461" i="10"/>
  <c r="D14460" i="10"/>
  <c r="C14460" i="10"/>
  <c r="B14460" i="10"/>
  <c r="D14459" i="10"/>
  <c r="C14459" i="10"/>
  <c r="B14459" i="10"/>
  <c r="D14458" i="10"/>
  <c r="C14458" i="10"/>
  <c r="B14458" i="10"/>
  <c r="D14457" i="10"/>
  <c r="C14457" i="10"/>
  <c r="B14457" i="10"/>
  <c r="D14456" i="10"/>
  <c r="C14456" i="10"/>
  <c r="B14456" i="10"/>
  <c r="D14455" i="10"/>
  <c r="C14455" i="10"/>
  <c r="B14455" i="10"/>
  <c r="D14454" i="10"/>
  <c r="C14454" i="10"/>
  <c r="B14454" i="10"/>
  <c r="D14453" i="10"/>
  <c r="C14453" i="10"/>
  <c r="B14453" i="10"/>
  <c r="D14452" i="10"/>
  <c r="C14452" i="10"/>
  <c r="B14452" i="10"/>
  <c r="D14451" i="10"/>
  <c r="C14451" i="10"/>
  <c r="B14451" i="10"/>
  <c r="D14450" i="10"/>
  <c r="C14450" i="10"/>
  <c r="B14450" i="10"/>
  <c r="D14449" i="10"/>
  <c r="C14449" i="10"/>
  <c r="B14449" i="10"/>
  <c r="D14448" i="10"/>
  <c r="C14448" i="10"/>
  <c r="B14448" i="10"/>
  <c r="D14447" i="10"/>
  <c r="C14447" i="10"/>
  <c r="B14447" i="10"/>
  <c r="D14446" i="10"/>
  <c r="C14446" i="10"/>
  <c r="B14446" i="10"/>
  <c r="D14445" i="10"/>
  <c r="C14445" i="10"/>
  <c r="B14445" i="10"/>
  <c r="D14444" i="10"/>
  <c r="C14444" i="10"/>
  <c r="B14444" i="10"/>
  <c r="D14443" i="10"/>
  <c r="C14443" i="10"/>
  <c r="B14443" i="10"/>
  <c r="D14442" i="10"/>
  <c r="C14442" i="10"/>
  <c r="B14442" i="10"/>
  <c r="D14441" i="10"/>
  <c r="C14441" i="10"/>
  <c r="B14441" i="10"/>
  <c r="D14440" i="10"/>
  <c r="C14440" i="10"/>
  <c r="B14440" i="10"/>
  <c r="D14439" i="10"/>
  <c r="C14439" i="10"/>
  <c r="B14439" i="10"/>
  <c r="D14438" i="10"/>
  <c r="C14438" i="10"/>
  <c r="B14438" i="10"/>
  <c r="D14437" i="10"/>
  <c r="C14437" i="10"/>
  <c r="B14437" i="10"/>
  <c r="D14436" i="10"/>
  <c r="C14436" i="10"/>
  <c r="B14436" i="10"/>
  <c r="D14435" i="10"/>
  <c r="C14435" i="10"/>
  <c r="B14435" i="10"/>
  <c r="D14434" i="10"/>
  <c r="C14434" i="10"/>
  <c r="B14434" i="10"/>
  <c r="D14433" i="10"/>
  <c r="C14433" i="10"/>
  <c r="B14433" i="10"/>
  <c r="D14432" i="10"/>
  <c r="C14432" i="10"/>
  <c r="B14432" i="10"/>
  <c r="D14431" i="10"/>
  <c r="C14431" i="10"/>
  <c r="B14431" i="10"/>
  <c r="D14430" i="10"/>
  <c r="C14430" i="10"/>
  <c r="B14430" i="10"/>
  <c r="D14429" i="10"/>
  <c r="C14429" i="10"/>
  <c r="B14429" i="10"/>
  <c r="D14428" i="10"/>
  <c r="C14428" i="10"/>
  <c r="B14428" i="10"/>
  <c r="D14427" i="10"/>
  <c r="C14427" i="10"/>
  <c r="B14427" i="10"/>
  <c r="D14426" i="10"/>
  <c r="C14426" i="10"/>
  <c r="B14426" i="10"/>
  <c r="D14425" i="10"/>
  <c r="C14425" i="10"/>
  <c r="B14425" i="10"/>
  <c r="D14424" i="10"/>
  <c r="C14424" i="10"/>
  <c r="B14424" i="10"/>
  <c r="D14423" i="10"/>
  <c r="C14423" i="10"/>
  <c r="B14423" i="10"/>
  <c r="D14422" i="10"/>
  <c r="C14422" i="10"/>
  <c r="B14422" i="10"/>
  <c r="D14421" i="10"/>
  <c r="C14421" i="10"/>
  <c r="B14421" i="10"/>
  <c r="D14420" i="10"/>
  <c r="C14420" i="10"/>
  <c r="B14420" i="10"/>
  <c r="D14419" i="10"/>
  <c r="C14419" i="10"/>
  <c r="B14419" i="10"/>
  <c r="D14418" i="10"/>
  <c r="C14418" i="10"/>
  <c r="B14418" i="10"/>
  <c r="D14417" i="10"/>
  <c r="C14417" i="10"/>
  <c r="B14417" i="10"/>
  <c r="D14416" i="10"/>
  <c r="C14416" i="10"/>
  <c r="B14416" i="10"/>
  <c r="D14415" i="10"/>
  <c r="C14415" i="10"/>
  <c r="B14415" i="10"/>
  <c r="D14414" i="10"/>
  <c r="C14414" i="10"/>
  <c r="B14414" i="10"/>
  <c r="D14413" i="10"/>
  <c r="C14413" i="10"/>
  <c r="B14413" i="10"/>
  <c r="D14412" i="10"/>
  <c r="C14412" i="10"/>
  <c r="B14412" i="10"/>
  <c r="D14411" i="10"/>
  <c r="C14411" i="10"/>
  <c r="B14411" i="10"/>
  <c r="D14410" i="10"/>
  <c r="C14410" i="10"/>
  <c r="B14410" i="10"/>
  <c r="D14409" i="10"/>
  <c r="C14409" i="10"/>
  <c r="B14409" i="10"/>
  <c r="D14408" i="10"/>
  <c r="C14408" i="10"/>
  <c r="B14408" i="10"/>
  <c r="D14407" i="10"/>
  <c r="C14407" i="10"/>
  <c r="B14407" i="10"/>
  <c r="D14406" i="10"/>
  <c r="C14406" i="10"/>
  <c r="B14406" i="10"/>
  <c r="D14405" i="10"/>
  <c r="C14405" i="10"/>
  <c r="B14405" i="10"/>
  <c r="D14404" i="10"/>
  <c r="C14404" i="10"/>
  <c r="B14404" i="10"/>
  <c r="D14403" i="10"/>
  <c r="C14403" i="10"/>
  <c r="B14403" i="10"/>
  <c r="D14402" i="10"/>
  <c r="C14402" i="10"/>
  <c r="B14402" i="10"/>
  <c r="D14401" i="10"/>
  <c r="C14401" i="10"/>
  <c r="B14401" i="10"/>
  <c r="D14400" i="10"/>
  <c r="C14400" i="10"/>
  <c r="B14400" i="10"/>
  <c r="D14399" i="10"/>
  <c r="C14399" i="10"/>
  <c r="B14399" i="10"/>
  <c r="D14398" i="10"/>
  <c r="C14398" i="10"/>
  <c r="B14398" i="10"/>
  <c r="D14397" i="10"/>
  <c r="C14397" i="10"/>
  <c r="B14397" i="10"/>
  <c r="D14396" i="10"/>
  <c r="C14396" i="10"/>
  <c r="B14396" i="10"/>
  <c r="D14395" i="10"/>
  <c r="C14395" i="10"/>
  <c r="B14395" i="10"/>
  <c r="D14394" i="10"/>
  <c r="C14394" i="10"/>
  <c r="B14394" i="10"/>
  <c r="D14393" i="10"/>
  <c r="C14393" i="10"/>
  <c r="B14393" i="10"/>
  <c r="D14392" i="10"/>
  <c r="C14392" i="10"/>
  <c r="B14392" i="10"/>
  <c r="D14391" i="10"/>
  <c r="C14391" i="10"/>
  <c r="B14391" i="10"/>
  <c r="D14390" i="10"/>
  <c r="C14390" i="10"/>
  <c r="B14390" i="10"/>
  <c r="D14389" i="10"/>
  <c r="C14389" i="10"/>
  <c r="B14389" i="10"/>
  <c r="D14388" i="10"/>
  <c r="C14388" i="10"/>
  <c r="B14388" i="10"/>
  <c r="D14387" i="10"/>
  <c r="C14387" i="10"/>
  <c r="B14387" i="10"/>
  <c r="D14386" i="10"/>
  <c r="C14386" i="10"/>
  <c r="B14386" i="10"/>
  <c r="D14385" i="10"/>
  <c r="C14385" i="10"/>
  <c r="B14385" i="10"/>
  <c r="D14384" i="10"/>
  <c r="C14384" i="10"/>
  <c r="B14384" i="10"/>
  <c r="D14383" i="10"/>
  <c r="C14383" i="10"/>
  <c r="B14383" i="10"/>
  <c r="D14382" i="10"/>
  <c r="C14382" i="10"/>
  <c r="B14382" i="10"/>
  <c r="D14381" i="10"/>
  <c r="C14381" i="10"/>
  <c r="B14381" i="10"/>
  <c r="D14380" i="10"/>
  <c r="C14380" i="10"/>
  <c r="B14380" i="10"/>
  <c r="D14379" i="10"/>
  <c r="C14379" i="10"/>
  <c r="B14379" i="10"/>
  <c r="D14378" i="10"/>
  <c r="C14378" i="10"/>
  <c r="B14378" i="10"/>
  <c r="D14377" i="10"/>
  <c r="C14377" i="10"/>
  <c r="B14377" i="10"/>
  <c r="D14376" i="10"/>
  <c r="C14376" i="10"/>
  <c r="B14376" i="10"/>
  <c r="D14375" i="10"/>
  <c r="C14375" i="10"/>
  <c r="B14375" i="10"/>
  <c r="D14374" i="10"/>
  <c r="C14374" i="10"/>
  <c r="B14374" i="10"/>
  <c r="D14373" i="10"/>
  <c r="C14373" i="10"/>
  <c r="B14373" i="10"/>
  <c r="D14372" i="10"/>
  <c r="C14372" i="10"/>
  <c r="B14372" i="10"/>
  <c r="D14371" i="10"/>
  <c r="C14371" i="10"/>
  <c r="B14371" i="10"/>
  <c r="D14370" i="10"/>
  <c r="C14370" i="10"/>
  <c r="B14370" i="10"/>
  <c r="D14369" i="10"/>
  <c r="C14369" i="10"/>
  <c r="B14369" i="10"/>
  <c r="D14368" i="10"/>
  <c r="C14368" i="10"/>
  <c r="B14368" i="10"/>
  <c r="D14367" i="10"/>
  <c r="C14367" i="10"/>
  <c r="B14367" i="10"/>
  <c r="D14366" i="10"/>
  <c r="C14366" i="10"/>
  <c r="B14366" i="10"/>
  <c r="D14365" i="10"/>
  <c r="C14365" i="10"/>
  <c r="B14365" i="10"/>
  <c r="D14364" i="10"/>
  <c r="C14364" i="10"/>
  <c r="B14364" i="10"/>
  <c r="D14363" i="10"/>
  <c r="C14363" i="10"/>
  <c r="B14363" i="10"/>
  <c r="D14362" i="10"/>
  <c r="C14362" i="10"/>
  <c r="B14362" i="10"/>
  <c r="D14361" i="10"/>
  <c r="C14361" i="10"/>
  <c r="B14361" i="10"/>
  <c r="D14360" i="10"/>
  <c r="C14360" i="10"/>
  <c r="B14360" i="10"/>
  <c r="D14359" i="10"/>
  <c r="C14359" i="10"/>
  <c r="B14359" i="10"/>
  <c r="D14358" i="10"/>
  <c r="C14358" i="10"/>
  <c r="B14358" i="10"/>
  <c r="D14357" i="10"/>
  <c r="C14357" i="10"/>
  <c r="B14357" i="10"/>
  <c r="D14356" i="10"/>
  <c r="C14356" i="10"/>
  <c r="B14356" i="10"/>
  <c r="D14355" i="10"/>
  <c r="C14355" i="10"/>
  <c r="B14355" i="10"/>
  <c r="D14354" i="10"/>
  <c r="C14354" i="10"/>
  <c r="B14354" i="10"/>
  <c r="D14353" i="10"/>
  <c r="C14353" i="10"/>
  <c r="B14353" i="10"/>
  <c r="D14352" i="10"/>
  <c r="C14352" i="10"/>
  <c r="B14352" i="10"/>
  <c r="D14351" i="10"/>
  <c r="C14351" i="10"/>
  <c r="B14351" i="10"/>
  <c r="D14350" i="10"/>
  <c r="C14350" i="10"/>
  <c r="B14350" i="10"/>
  <c r="D14349" i="10"/>
  <c r="C14349" i="10"/>
  <c r="B14349" i="10"/>
  <c r="D14348" i="10"/>
  <c r="C14348" i="10"/>
  <c r="B14348" i="10"/>
  <c r="D14347" i="10"/>
  <c r="C14347" i="10"/>
  <c r="B14347" i="10"/>
  <c r="D14346" i="10"/>
  <c r="C14346" i="10"/>
  <c r="B14346" i="10"/>
  <c r="D14345" i="10"/>
  <c r="C14345" i="10"/>
  <c r="B14345" i="10"/>
  <c r="D14344" i="10"/>
  <c r="C14344" i="10"/>
  <c r="B14344" i="10"/>
  <c r="D14343" i="10"/>
  <c r="C14343" i="10"/>
  <c r="B14343" i="10"/>
  <c r="D14342" i="10"/>
  <c r="C14342" i="10"/>
  <c r="B14342" i="10"/>
  <c r="D14341" i="10"/>
  <c r="C14341" i="10"/>
  <c r="B14341" i="10"/>
  <c r="D14340" i="10"/>
  <c r="C14340" i="10"/>
  <c r="B14340" i="10"/>
  <c r="D14339" i="10"/>
  <c r="C14339" i="10"/>
  <c r="B14339" i="10"/>
  <c r="D14338" i="10"/>
  <c r="C14338" i="10"/>
  <c r="B14338" i="10"/>
  <c r="D14337" i="10"/>
  <c r="C14337" i="10"/>
  <c r="B14337" i="10"/>
  <c r="D14336" i="10"/>
  <c r="C14336" i="10"/>
  <c r="B14336" i="10"/>
  <c r="D14335" i="10"/>
  <c r="C14335" i="10"/>
  <c r="B14335" i="10"/>
  <c r="D14334" i="10"/>
  <c r="C14334" i="10"/>
  <c r="B14334" i="10"/>
  <c r="D14333" i="10"/>
  <c r="C14333" i="10"/>
  <c r="B14333" i="10"/>
  <c r="D14332" i="10"/>
  <c r="C14332" i="10"/>
  <c r="B14332" i="10"/>
  <c r="D14331" i="10"/>
  <c r="C14331" i="10"/>
  <c r="B14331" i="10"/>
  <c r="D14330" i="10"/>
  <c r="C14330" i="10"/>
  <c r="B14330" i="10"/>
  <c r="D14329" i="10"/>
  <c r="C14329" i="10"/>
  <c r="B14329" i="10"/>
  <c r="D14328" i="10"/>
  <c r="C14328" i="10"/>
  <c r="B14328" i="10"/>
  <c r="D14327" i="10"/>
  <c r="C14327" i="10"/>
  <c r="B14327" i="10"/>
  <c r="D14326" i="10"/>
  <c r="C14326" i="10"/>
  <c r="B14326" i="10"/>
  <c r="D14325" i="10"/>
  <c r="C14325" i="10"/>
  <c r="B14325" i="10"/>
  <c r="D14324" i="10"/>
  <c r="C14324" i="10"/>
  <c r="B14324" i="10"/>
  <c r="D14323" i="10"/>
  <c r="C14323" i="10"/>
  <c r="B14323" i="10"/>
  <c r="D14322" i="10"/>
  <c r="C14322" i="10"/>
  <c r="B14322" i="10"/>
  <c r="D14321" i="10"/>
  <c r="C14321" i="10"/>
  <c r="B14321" i="10"/>
  <c r="D14320" i="10"/>
  <c r="C14320" i="10"/>
  <c r="B14320" i="10"/>
  <c r="D14319" i="10"/>
  <c r="C14319" i="10"/>
  <c r="B14319" i="10"/>
  <c r="D14318" i="10"/>
  <c r="C14318" i="10"/>
  <c r="B14318" i="10"/>
  <c r="D14317" i="10"/>
  <c r="C14317" i="10"/>
  <c r="B14317" i="10"/>
  <c r="D14316" i="10"/>
  <c r="C14316" i="10"/>
  <c r="B14316" i="10"/>
  <c r="D14315" i="10"/>
  <c r="C14315" i="10"/>
  <c r="B14315" i="10"/>
  <c r="D14314" i="10"/>
  <c r="C14314" i="10"/>
  <c r="B14314" i="10"/>
  <c r="D14313" i="10"/>
  <c r="C14313" i="10"/>
  <c r="B14313" i="10"/>
  <c r="D14312" i="10"/>
  <c r="C14312" i="10"/>
  <c r="B14312" i="10"/>
  <c r="D14311" i="10"/>
  <c r="C14311" i="10"/>
  <c r="B14311" i="10"/>
  <c r="D14310" i="10"/>
  <c r="C14310" i="10"/>
  <c r="B14310" i="10"/>
  <c r="D14309" i="10"/>
  <c r="C14309" i="10"/>
  <c r="B14309" i="10"/>
  <c r="D14308" i="10"/>
  <c r="C14308" i="10"/>
  <c r="B14308" i="10"/>
  <c r="D14307" i="10"/>
  <c r="C14307" i="10"/>
  <c r="B14307" i="10"/>
  <c r="D14306" i="10"/>
  <c r="C14306" i="10"/>
  <c r="B14306" i="10"/>
  <c r="D14305" i="10"/>
  <c r="C14305" i="10"/>
  <c r="B14305" i="10"/>
  <c r="D14304" i="10"/>
  <c r="C14304" i="10"/>
  <c r="B14304" i="10"/>
  <c r="D14303" i="10"/>
  <c r="C14303" i="10"/>
  <c r="B14303" i="10"/>
  <c r="D14302" i="10"/>
  <c r="C14302" i="10"/>
  <c r="B14302" i="10"/>
  <c r="D14301" i="10"/>
  <c r="C14301" i="10"/>
  <c r="B14301" i="10"/>
  <c r="D14300" i="10"/>
  <c r="C14300" i="10"/>
  <c r="B14300" i="10"/>
  <c r="D14299" i="10"/>
  <c r="C14299" i="10"/>
  <c r="B14299" i="10"/>
  <c r="D14298" i="10"/>
  <c r="C14298" i="10"/>
  <c r="B14298" i="10"/>
  <c r="D14297" i="10"/>
  <c r="C14297" i="10"/>
  <c r="B14297" i="10"/>
  <c r="D14296" i="10"/>
  <c r="C14296" i="10"/>
  <c r="B14296" i="10"/>
  <c r="D14295" i="10"/>
  <c r="C14295" i="10"/>
  <c r="B14295" i="10"/>
  <c r="D14294" i="10"/>
  <c r="C14294" i="10"/>
  <c r="B14294" i="10"/>
  <c r="D14293" i="10"/>
  <c r="C14293" i="10"/>
  <c r="B14293" i="10"/>
  <c r="D14292" i="10"/>
  <c r="C14292" i="10"/>
  <c r="B14292" i="10"/>
  <c r="D14291" i="10"/>
  <c r="C14291" i="10"/>
  <c r="B14291" i="10"/>
  <c r="D14290" i="10"/>
  <c r="C14290" i="10"/>
  <c r="B14290" i="10"/>
  <c r="D14289" i="10"/>
  <c r="C14289" i="10"/>
  <c r="B14289" i="10"/>
  <c r="D14288" i="10"/>
  <c r="C14288" i="10"/>
  <c r="B14288" i="10"/>
  <c r="D14287" i="10"/>
  <c r="C14287" i="10"/>
  <c r="B14287" i="10"/>
  <c r="D14286" i="10"/>
  <c r="C14286" i="10"/>
  <c r="B14286" i="10"/>
  <c r="D14285" i="10"/>
  <c r="C14285" i="10"/>
  <c r="B14285" i="10"/>
  <c r="D14284" i="10"/>
  <c r="C14284" i="10"/>
  <c r="B14284" i="10"/>
  <c r="D14283" i="10"/>
  <c r="C14283" i="10"/>
  <c r="B14283" i="10"/>
  <c r="D14282" i="10"/>
  <c r="C14282" i="10"/>
  <c r="B14282" i="10"/>
  <c r="D14281" i="10"/>
  <c r="C14281" i="10"/>
  <c r="B14281" i="10"/>
  <c r="D14280" i="10"/>
  <c r="C14280" i="10"/>
  <c r="B14280" i="10"/>
  <c r="D14279" i="10"/>
  <c r="C14279" i="10"/>
  <c r="B14279" i="10"/>
  <c r="D14278" i="10"/>
  <c r="C14278" i="10"/>
  <c r="B14278" i="10"/>
  <c r="D14277" i="10"/>
  <c r="C14277" i="10"/>
  <c r="B14277" i="10"/>
  <c r="D14276" i="10"/>
  <c r="C14276" i="10"/>
  <c r="B14276" i="10"/>
  <c r="D14275" i="10"/>
  <c r="C14275" i="10"/>
  <c r="B14275" i="10"/>
  <c r="D14274" i="10"/>
  <c r="C14274" i="10"/>
  <c r="B14274" i="10"/>
  <c r="D14273" i="10"/>
  <c r="C14273" i="10"/>
  <c r="B14273" i="10"/>
  <c r="D14272" i="10"/>
  <c r="C14272" i="10"/>
  <c r="B14272" i="10"/>
  <c r="D14271" i="10"/>
  <c r="C14271" i="10"/>
  <c r="B14271" i="10"/>
  <c r="D14270" i="10"/>
  <c r="C14270" i="10"/>
  <c r="B14270" i="10"/>
  <c r="D14269" i="10"/>
  <c r="C14269" i="10"/>
  <c r="B14269" i="10"/>
  <c r="D14268" i="10"/>
  <c r="C14268" i="10"/>
  <c r="B14268" i="10"/>
  <c r="D14267" i="10"/>
  <c r="C14267" i="10"/>
  <c r="B14267" i="10"/>
  <c r="D14266" i="10"/>
  <c r="C14266" i="10"/>
  <c r="B14266" i="10"/>
  <c r="D14265" i="10"/>
  <c r="C14265" i="10"/>
  <c r="B14265" i="10"/>
  <c r="D14264" i="10"/>
  <c r="C14264" i="10"/>
  <c r="B14264" i="10"/>
  <c r="D14263" i="10"/>
  <c r="C14263" i="10"/>
  <c r="B14263" i="10"/>
  <c r="D14262" i="10"/>
  <c r="C14262" i="10"/>
  <c r="B14262" i="10"/>
  <c r="D14261" i="10"/>
  <c r="C14261" i="10"/>
  <c r="B14261" i="10"/>
  <c r="D14260" i="10"/>
  <c r="C14260" i="10"/>
  <c r="B14260" i="10"/>
  <c r="D14259" i="10"/>
  <c r="C14259" i="10"/>
  <c r="B14259" i="10"/>
  <c r="D14258" i="10"/>
  <c r="C14258" i="10"/>
  <c r="B14258" i="10"/>
  <c r="D14257" i="10"/>
  <c r="C14257" i="10"/>
  <c r="B14257" i="10"/>
  <c r="D14256" i="10"/>
  <c r="C14256" i="10"/>
  <c r="B14256" i="10"/>
  <c r="D14255" i="10"/>
  <c r="C14255" i="10"/>
  <c r="B14255" i="10"/>
  <c r="D14254" i="10"/>
  <c r="C14254" i="10"/>
  <c r="B14254" i="10"/>
  <c r="D14253" i="10"/>
  <c r="C14253" i="10"/>
  <c r="B14253" i="10"/>
  <c r="D14252" i="10"/>
  <c r="C14252" i="10"/>
  <c r="B14252" i="10"/>
  <c r="D14251" i="10"/>
  <c r="C14251" i="10"/>
  <c r="B14251" i="10"/>
  <c r="D14250" i="10"/>
  <c r="C14250" i="10"/>
  <c r="B14250" i="10"/>
  <c r="D14249" i="10"/>
  <c r="C14249" i="10"/>
  <c r="B14249" i="10"/>
  <c r="D14248" i="10"/>
  <c r="C14248" i="10"/>
  <c r="B14248" i="10"/>
  <c r="D14247" i="10"/>
  <c r="C14247" i="10"/>
  <c r="B14247" i="10"/>
  <c r="D14246" i="10"/>
  <c r="C14246" i="10"/>
  <c r="B14246" i="10"/>
  <c r="D14245" i="10"/>
  <c r="C14245" i="10"/>
  <c r="B14245" i="10"/>
  <c r="D14244" i="10"/>
  <c r="C14244" i="10"/>
  <c r="B14244" i="10"/>
  <c r="D14243" i="10"/>
  <c r="C14243" i="10"/>
  <c r="B14243" i="10"/>
  <c r="D14242" i="10"/>
  <c r="C14242" i="10"/>
  <c r="B14242" i="10"/>
  <c r="D14241" i="10"/>
  <c r="C14241" i="10"/>
  <c r="B14241" i="10"/>
  <c r="D14240" i="10"/>
  <c r="C14240" i="10"/>
  <c r="B14240" i="10"/>
  <c r="D14239" i="10"/>
  <c r="C14239" i="10"/>
  <c r="B14239" i="10"/>
  <c r="D14238" i="10"/>
  <c r="C14238" i="10"/>
  <c r="B14238" i="10"/>
  <c r="D14237" i="10"/>
  <c r="C14237" i="10"/>
  <c r="B14237" i="10"/>
  <c r="D14236" i="10"/>
  <c r="C14236" i="10"/>
  <c r="B14236" i="10"/>
  <c r="D14235" i="10"/>
  <c r="C14235" i="10"/>
  <c r="B14235" i="10"/>
  <c r="D14234" i="10"/>
  <c r="C14234" i="10"/>
  <c r="B14234" i="10"/>
  <c r="D14233" i="10"/>
  <c r="C14233" i="10"/>
  <c r="B14233" i="10"/>
  <c r="D14232" i="10"/>
  <c r="C14232" i="10"/>
  <c r="B14232" i="10"/>
  <c r="D14231" i="10"/>
  <c r="C14231" i="10"/>
  <c r="B14231" i="10"/>
  <c r="D14230" i="10"/>
  <c r="C14230" i="10"/>
  <c r="B14230" i="10"/>
  <c r="D14229" i="10"/>
  <c r="C14229" i="10"/>
  <c r="B14229" i="10"/>
  <c r="D14228" i="10"/>
  <c r="C14228" i="10"/>
  <c r="B14228" i="10"/>
  <c r="D14227" i="10"/>
  <c r="C14227" i="10"/>
  <c r="B14227" i="10"/>
  <c r="D14226" i="10"/>
  <c r="C14226" i="10"/>
  <c r="B14226" i="10"/>
  <c r="D14225" i="10"/>
  <c r="C14225" i="10"/>
  <c r="B14225" i="10"/>
  <c r="D14224" i="10"/>
  <c r="C14224" i="10"/>
  <c r="B14224" i="10"/>
  <c r="D14223" i="10"/>
  <c r="C14223" i="10"/>
  <c r="B14223" i="10"/>
  <c r="D14222" i="10"/>
  <c r="C14222" i="10"/>
  <c r="B14222" i="10"/>
  <c r="D14221" i="10"/>
  <c r="C14221" i="10"/>
  <c r="B14221" i="10"/>
  <c r="D14220" i="10"/>
  <c r="C14220" i="10"/>
  <c r="B14220" i="10"/>
  <c r="D14219" i="10"/>
  <c r="C14219" i="10"/>
  <c r="B14219" i="10"/>
  <c r="D14218" i="10"/>
  <c r="C14218" i="10"/>
  <c r="B14218" i="10"/>
  <c r="D14217" i="10"/>
  <c r="C14217" i="10"/>
  <c r="B14217" i="10"/>
  <c r="D14216" i="10"/>
  <c r="C14216" i="10"/>
  <c r="B14216" i="10"/>
  <c r="D14215" i="10"/>
  <c r="C14215" i="10"/>
  <c r="B14215" i="10"/>
  <c r="D14214" i="10"/>
  <c r="C14214" i="10"/>
  <c r="B14214" i="10"/>
  <c r="D14213" i="10"/>
  <c r="C14213" i="10"/>
  <c r="B14213" i="10"/>
  <c r="D14212" i="10"/>
  <c r="C14212" i="10"/>
  <c r="B14212" i="10"/>
  <c r="D14211" i="10"/>
  <c r="C14211" i="10"/>
  <c r="B14211" i="10"/>
  <c r="D14210" i="10"/>
  <c r="C14210" i="10"/>
  <c r="B14210" i="10"/>
  <c r="D14209" i="10"/>
  <c r="C14209" i="10"/>
  <c r="B14209" i="10"/>
  <c r="D14208" i="10"/>
  <c r="C14208" i="10"/>
  <c r="B14208" i="10"/>
  <c r="D14207" i="10"/>
  <c r="C14207" i="10"/>
  <c r="B14207" i="10"/>
  <c r="D14206" i="10"/>
  <c r="C14206" i="10"/>
  <c r="B14206" i="10"/>
  <c r="D14205" i="10"/>
  <c r="C14205" i="10"/>
  <c r="B14205" i="10"/>
  <c r="D14204" i="10"/>
  <c r="C14204" i="10"/>
  <c r="B14204" i="10"/>
  <c r="D14203" i="10"/>
  <c r="C14203" i="10"/>
  <c r="B14203" i="10"/>
  <c r="D14202" i="10"/>
  <c r="C14202" i="10"/>
  <c r="B14202" i="10"/>
  <c r="D14201" i="10"/>
  <c r="C14201" i="10"/>
  <c r="B14201" i="10"/>
  <c r="D14200" i="10"/>
  <c r="C14200" i="10"/>
  <c r="B14200" i="10"/>
  <c r="D14199" i="10"/>
  <c r="C14199" i="10"/>
  <c r="B14199" i="10"/>
  <c r="D14198" i="10"/>
  <c r="C14198" i="10"/>
  <c r="B14198" i="10"/>
  <c r="D14197" i="10"/>
  <c r="C14197" i="10"/>
  <c r="B14197" i="10"/>
  <c r="D14196" i="10"/>
  <c r="C14196" i="10"/>
  <c r="B14196" i="10"/>
  <c r="D14195" i="10"/>
  <c r="C14195" i="10"/>
  <c r="B14195" i="10"/>
  <c r="D14194" i="10"/>
  <c r="C14194" i="10"/>
  <c r="B14194" i="10"/>
  <c r="D14193" i="10"/>
  <c r="C14193" i="10"/>
  <c r="B14193" i="10"/>
  <c r="D14192" i="10"/>
  <c r="C14192" i="10"/>
  <c r="B14192" i="10"/>
  <c r="D14191" i="10"/>
  <c r="C14191" i="10"/>
  <c r="B14191" i="10"/>
  <c r="D14190" i="10"/>
  <c r="C14190" i="10"/>
  <c r="B14190" i="10"/>
  <c r="D14189" i="10"/>
  <c r="C14189" i="10"/>
  <c r="B14189" i="10"/>
  <c r="D14188" i="10"/>
  <c r="C14188" i="10"/>
  <c r="B14188" i="10"/>
  <c r="D14187" i="10"/>
  <c r="C14187" i="10"/>
  <c r="B14187" i="10"/>
  <c r="D14186" i="10"/>
  <c r="C14186" i="10"/>
  <c r="B14186" i="10"/>
  <c r="D14185" i="10"/>
  <c r="C14185" i="10"/>
  <c r="B14185" i="10"/>
  <c r="D14184" i="10"/>
  <c r="C14184" i="10"/>
  <c r="B14184" i="10"/>
  <c r="D14183" i="10"/>
  <c r="C14183" i="10"/>
  <c r="B14183" i="10"/>
  <c r="D14182" i="10"/>
  <c r="C14182" i="10"/>
  <c r="B14182" i="10"/>
  <c r="D14181" i="10"/>
  <c r="C14181" i="10"/>
  <c r="B14181" i="10"/>
  <c r="D14180" i="10"/>
  <c r="C14180" i="10"/>
  <c r="B14180" i="10"/>
  <c r="D14179" i="10"/>
  <c r="C14179" i="10"/>
  <c r="B14179" i="10"/>
  <c r="D14178" i="10"/>
  <c r="C14178" i="10"/>
  <c r="B14178" i="10"/>
  <c r="D14177" i="10"/>
  <c r="C14177" i="10"/>
  <c r="B14177" i="10"/>
  <c r="D14176" i="10"/>
  <c r="C14176" i="10"/>
  <c r="B14176" i="10"/>
  <c r="D14175" i="10"/>
  <c r="C14175" i="10"/>
  <c r="B14175" i="10"/>
  <c r="D14174" i="10"/>
  <c r="C14174" i="10"/>
  <c r="B14174" i="10"/>
  <c r="D14173" i="10"/>
  <c r="C14173" i="10"/>
  <c r="B14173" i="10"/>
  <c r="D14172" i="10"/>
  <c r="C14172" i="10"/>
  <c r="B14172" i="10"/>
  <c r="D14171" i="10"/>
  <c r="C14171" i="10"/>
  <c r="B14171" i="10"/>
  <c r="D14170" i="10"/>
  <c r="C14170" i="10"/>
  <c r="B14170" i="10"/>
  <c r="D14169" i="10"/>
  <c r="C14169" i="10"/>
  <c r="B14169" i="10"/>
  <c r="D14168" i="10"/>
  <c r="C14168" i="10"/>
  <c r="B14168" i="10"/>
  <c r="D14167" i="10"/>
  <c r="C14167" i="10"/>
  <c r="B14167" i="10"/>
  <c r="D14166" i="10"/>
  <c r="C14166" i="10"/>
  <c r="B14166" i="10"/>
  <c r="D14165" i="10"/>
  <c r="C14165" i="10"/>
  <c r="B14165" i="10"/>
  <c r="D14164" i="10"/>
  <c r="C14164" i="10"/>
  <c r="B14164" i="10"/>
  <c r="D14163" i="10"/>
  <c r="C14163" i="10"/>
  <c r="B14163" i="10"/>
  <c r="D14162" i="10"/>
  <c r="C14162" i="10"/>
  <c r="B14162" i="10"/>
  <c r="D14161" i="10"/>
  <c r="C14161" i="10"/>
  <c r="B14161" i="10"/>
  <c r="D14160" i="10"/>
  <c r="C14160" i="10"/>
  <c r="B14160" i="10"/>
  <c r="D14159" i="10"/>
  <c r="C14159" i="10"/>
  <c r="B14159" i="10"/>
  <c r="D14158" i="10"/>
  <c r="C14158" i="10"/>
  <c r="B14158" i="10"/>
  <c r="D14157" i="10"/>
  <c r="C14157" i="10"/>
  <c r="B14157" i="10"/>
  <c r="D14156" i="10"/>
  <c r="C14156" i="10"/>
  <c r="B14156" i="10"/>
  <c r="D14155" i="10"/>
  <c r="C14155" i="10"/>
  <c r="B14155" i="10"/>
  <c r="D14154" i="10"/>
  <c r="C14154" i="10"/>
  <c r="B14154" i="10"/>
  <c r="D14153" i="10"/>
  <c r="C14153" i="10"/>
  <c r="B14153" i="10"/>
  <c r="D14152" i="10"/>
  <c r="C14152" i="10"/>
  <c r="B14152" i="10"/>
  <c r="D14151" i="10"/>
  <c r="C14151" i="10"/>
  <c r="B14151" i="10"/>
  <c r="D14150" i="10"/>
  <c r="C14150" i="10"/>
  <c r="B14150" i="10"/>
  <c r="D14149" i="10"/>
  <c r="C14149" i="10"/>
  <c r="B14149" i="10"/>
  <c r="D14148" i="10"/>
  <c r="C14148" i="10"/>
  <c r="B14148" i="10"/>
  <c r="D14147" i="10"/>
  <c r="C14147" i="10"/>
  <c r="B14147" i="10"/>
  <c r="D14146" i="10"/>
  <c r="C14146" i="10"/>
  <c r="B14146" i="10"/>
  <c r="D14145" i="10"/>
  <c r="C14145" i="10"/>
  <c r="B14145" i="10"/>
  <c r="D14144" i="10"/>
  <c r="C14144" i="10"/>
  <c r="B14144" i="10"/>
  <c r="D14143" i="10"/>
  <c r="C14143" i="10"/>
  <c r="B14143" i="10"/>
  <c r="D14142" i="10"/>
  <c r="C14142" i="10"/>
  <c r="B14142" i="10"/>
  <c r="D14141" i="10"/>
  <c r="C14141" i="10"/>
  <c r="B14141" i="10"/>
  <c r="D14140" i="10"/>
  <c r="C14140" i="10"/>
  <c r="B14140" i="10"/>
  <c r="D14139" i="10"/>
  <c r="C14139" i="10"/>
  <c r="B14139" i="10"/>
  <c r="D14138" i="10"/>
  <c r="C14138" i="10"/>
  <c r="B14138" i="10"/>
  <c r="D14137" i="10"/>
  <c r="C14137" i="10"/>
  <c r="B14137" i="10"/>
  <c r="D14136" i="10"/>
  <c r="C14136" i="10"/>
  <c r="B14136" i="10"/>
  <c r="D14135" i="10"/>
  <c r="C14135" i="10"/>
  <c r="B14135" i="10"/>
  <c r="D14134" i="10"/>
  <c r="C14134" i="10"/>
  <c r="B14134" i="10"/>
  <c r="D14133" i="10"/>
  <c r="C14133" i="10"/>
  <c r="B14133" i="10"/>
  <c r="D14132" i="10"/>
  <c r="C14132" i="10"/>
  <c r="B14132" i="10"/>
  <c r="D14131" i="10"/>
  <c r="C14131" i="10"/>
  <c r="B14131" i="10"/>
  <c r="D14130" i="10"/>
  <c r="C14130" i="10"/>
  <c r="B14130" i="10"/>
  <c r="D14129" i="10"/>
  <c r="C14129" i="10"/>
  <c r="B14129" i="10"/>
  <c r="D14128" i="10"/>
  <c r="C14128" i="10"/>
  <c r="B14128" i="10"/>
  <c r="D14127" i="10"/>
  <c r="C14127" i="10"/>
  <c r="B14127" i="10"/>
  <c r="D14126" i="10"/>
  <c r="C14126" i="10"/>
  <c r="B14126" i="10"/>
  <c r="D14125" i="10"/>
  <c r="C14125" i="10"/>
  <c r="B14125" i="10"/>
  <c r="D14124" i="10"/>
  <c r="C14124" i="10"/>
  <c r="B14124" i="10"/>
  <c r="D14123" i="10"/>
  <c r="C14123" i="10"/>
  <c r="B14123" i="10"/>
  <c r="D14122" i="10"/>
  <c r="C14122" i="10"/>
  <c r="B14122" i="10"/>
  <c r="D14121" i="10"/>
  <c r="C14121" i="10"/>
  <c r="B14121" i="10"/>
  <c r="D14120" i="10"/>
  <c r="C14120" i="10"/>
  <c r="B14120" i="10"/>
  <c r="D14119" i="10"/>
  <c r="C14119" i="10"/>
  <c r="B14119" i="10"/>
  <c r="D14118" i="10"/>
  <c r="C14118" i="10"/>
  <c r="B14118" i="10"/>
  <c r="D14117" i="10"/>
  <c r="C14117" i="10"/>
  <c r="B14117" i="10"/>
  <c r="D14116" i="10"/>
  <c r="C14116" i="10"/>
  <c r="B14116" i="10"/>
  <c r="D14115" i="10"/>
  <c r="C14115" i="10"/>
  <c r="B14115" i="10"/>
  <c r="D14114" i="10"/>
  <c r="C14114" i="10"/>
  <c r="B14114" i="10"/>
  <c r="D14113" i="10"/>
  <c r="C14113" i="10"/>
  <c r="B14113" i="10"/>
  <c r="D14112" i="10"/>
  <c r="C14112" i="10"/>
  <c r="B14112" i="10"/>
  <c r="D14111" i="10"/>
  <c r="C14111" i="10"/>
  <c r="B14111" i="10"/>
  <c r="D14110" i="10"/>
  <c r="C14110" i="10"/>
  <c r="B14110" i="10"/>
  <c r="D14109" i="10"/>
  <c r="C14109" i="10"/>
  <c r="B14109" i="10"/>
  <c r="D14108" i="10"/>
  <c r="C14108" i="10"/>
  <c r="B14108" i="10"/>
  <c r="D14107" i="10"/>
  <c r="C14107" i="10"/>
  <c r="B14107" i="10"/>
  <c r="D14106" i="10"/>
  <c r="C14106" i="10"/>
  <c r="B14106" i="10"/>
  <c r="D14105" i="10"/>
  <c r="C14105" i="10"/>
  <c r="B14105" i="10"/>
  <c r="D14104" i="10"/>
  <c r="C14104" i="10"/>
  <c r="B14104" i="10"/>
  <c r="D14103" i="10"/>
  <c r="C14103" i="10"/>
  <c r="B14103" i="10"/>
  <c r="D14102" i="10"/>
  <c r="C14102" i="10"/>
  <c r="B14102" i="10"/>
  <c r="D14101" i="10"/>
  <c r="C14101" i="10"/>
  <c r="B14101" i="10"/>
  <c r="D14100" i="10"/>
  <c r="C14100" i="10"/>
  <c r="B14100" i="10"/>
  <c r="D14099" i="10"/>
  <c r="C14099" i="10"/>
  <c r="B14099" i="10"/>
  <c r="D14098" i="10"/>
  <c r="C14098" i="10"/>
  <c r="B14098" i="10"/>
  <c r="D14097" i="10"/>
  <c r="C14097" i="10"/>
  <c r="B14097" i="10"/>
  <c r="D14096" i="10"/>
  <c r="C14096" i="10"/>
  <c r="B14096" i="10"/>
  <c r="D14095" i="10"/>
  <c r="C14095" i="10"/>
  <c r="B14095" i="10"/>
  <c r="D14094" i="10"/>
  <c r="C14094" i="10"/>
  <c r="B14094" i="10"/>
  <c r="D14093" i="10"/>
  <c r="C14093" i="10"/>
  <c r="B14093" i="10"/>
  <c r="D14092" i="10"/>
  <c r="C14092" i="10"/>
  <c r="B14092" i="10"/>
  <c r="D14091" i="10"/>
  <c r="C14091" i="10"/>
  <c r="B14091" i="10"/>
  <c r="D14090" i="10"/>
  <c r="C14090" i="10"/>
  <c r="B14090" i="10"/>
  <c r="D14089" i="10"/>
  <c r="C14089" i="10"/>
  <c r="B14089" i="10"/>
  <c r="D14088" i="10"/>
  <c r="C14088" i="10"/>
  <c r="B14088" i="10"/>
  <c r="D14087" i="10"/>
  <c r="C14087" i="10"/>
  <c r="B14087" i="10"/>
  <c r="D14086" i="10"/>
  <c r="C14086" i="10"/>
  <c r="B14086" i="10"/>
  <c r="D14085" i="10"/>
  <c r="C14085" i="10"/>
  <c r="B14085" i="10"/>
  <c r="D14084" i="10"/>
  <c r="C14084" i="10"/>
  <c r="B14084" i="10"/>
  <c r="D14083" i="10"/>
  <c r="C14083" i="10"/>
  <c r="B14083" i="10"/>
  <c r="D14082" i="10"/>
  <c r="C14082" i="10"/>
  <c r="B14082" i="10"/>
  <c r="D14081" i="10"/>
  <c r="C14081" i="10"/>
  <c r="B14081" i="10"/>
  <c r="D14080" i="10"/>
  <c r="C14080" i="10"/>
  <c r="B14080" i="10"/>
  <c r="D14079" i="10"/>
  <c r="C14079" i="10"/>
  <c r="B14079" i="10"/>
  <c r="D14078" i="10"/>
  <c r="C14078" i="10"/>
  <c r="B14078" i="10"/>
  <c r="D14077" i="10"/>
  <c r="C14077" i="10"/>
  <c r="B14077" i="10"/>
  <c r="D14076" i="10"/>
  <c r="C14076" i="10"/>
  <c r="B14076" i="10"/>
  <c r="D14075" i="10"/>
  <c r="C14075" i="10"/>
  <c r="B14075" i="10"/>
  <c r="D14074" i="10"/>
  <c r="C14074" i="10"/>
  <c r="B14074" i="10"/>
  <c r="D14073" i="10"/>
  <c r="C14073" i="10"/>
  <c r="B14073" i="10"/>
  <c r="D14072" i="10"/>
  <c r="C14072" i="10"/>
  <c r="B14072" i="10"/>
  <c r="D14071" i="10"/>
  <c r="C14071" i="10"/>
  <c r="B14071" i="10"/>
  <c r="D14070" i="10"/>
  <c r="C14070" i="10"/>
  <c r="B14070" i="10"/>
  <c r="D14069" i="10"/>
  <c r="C14069" i="10"/>
  <c r="B14069" i="10"/>
  <c r="D14068" i="10"/>
  <c r="C14068" i="10"/>
  <c r="B14068" i="10"/>
  <c r="D14067" i="10"/>
  <c r="C14067" i="10"/>
  <c r="B14067" i="10"/>
  <c r="D14066" i="10"/>
  <c r="C14066" i="10"/>
  <c r="B14066" i="10"/>
  <c r="D14065" i="10"/>
  <c r="C14065" i="10"/>
  <c r="B14065" i="10"/>
  <c r="D14064" i="10"/>
  <c r="C14064" i="10"/>
  <c r="B14064" i="10"/>
  <c r="D14063" i="10"/>
  <c r="C14063" i="10"/>
  <c r="B14063" i="10"/>
  <c r="D14062" i="10"/>
  <c r="C14062" i="10"/>
  <c r="B14062" i="10"/>
  <c r="D14061" i="10"/>
  <c r="C14061" i="10"/>
  <c r="B14061" i="10"/>
  <c r="D14060" i="10"/>
  <c r="C14060" i="10"/>
  <c r="B14060" i="10"/>
  <c r="D14059" i="10"/>
  <c r="C14059" i="10"/>
  <c r="B14059" i="10"/>
  <c r="D14058" i="10"/>
  <c r="C14058" i="10"/>
  <c r="B14058" i="10"/>
  <c r="D14057" i="10"/>
  <c r="C14057" i="10"/>
  <c r="B14057" i="10"/>
  <c r="D14056" i="10"/>
  <c r="C14056" i="10"/>
  <c r="B14056" i="10"/>
  <c r="D14055" i="10"/>
  <c r="C14055" i="10"/>
  <c r="B14055" i="10"/>
  <c r="D14054" i="10"/>
  <c r="C14054" i="10"/>
  <c r="B14054" i="10"/>
  <c r="D14053" i="10"/>
  <c r="C14053" i="10"/>
  <c r="B14053" i="10"/>
  <c r="D14052" i="10"/>
  <c r="C14052" i="10"/>
  <c r="B14052" i="10"/>
  <c r="D14051" i="10"/>
  <c r="C14051" i="10"/>
  <c r="B14051" i="10"/>
  <c r="D14050" i="10"/>
  <c r="C14050" i="10"/>
  <c r="B14050" i="10"/>
  <c r="D14049" i="10"/>
  <c r="C14049" i="10"/>
  <c r="B14049" i="10"/>
  <c r="D14048" i="10"/>
  <c r="C14048" i="10"/>
  <c r="B14048" i="10"/>
  <c r="D14047" i="10"/>
  <c r="C14047" i="10"/>
  <c r="B14047" i="10"/>
  <c r="D14046" i="10"/>
  <c r="C14046" i="10"/>
  <c r="B14046" i="10"/>
  <c r="D14045" i="10"/>
  <c r="C14045" i="10"/>
  <c r="B14045" i="10"/>
  <c r="D14044" i="10"/>
  <c r="C14044" i="10"/>
  <c r="B14044" i="10"/>
  <c r="D14043" i="10"/>
  <c r="C14043" i="10"/>
  <c r="B14043" i="10"/>
  <c r="D14042" i="10"/>
  <c r="C14042" i="10"/>
  <c r="B14042" i="10"/>
  <c r="D14041" i="10"/>
  <c r="C14041" i="10"/>
  <c r="B14041" i="10"/>
  <c r="D14040" i="10"/>
  <c r="C14040" i="10"/>
  <c r="B14040" i="10"/>
  <c r="D14039" i="10"/>
  <c r="C14039" i="10"/>
  <c r="B14039" i="10"/>
  <c r="D14038" i="10"/>
  <c r="C14038" i="10"/>
  <c r="B14038" i="10"/>
  <c r="D14037" i="10"/>
  <c r="C14037" i="10"/>
  <c r="B14037" i="10"/>
  <c r="D14036" i="10"/>
  <c r="C14036" i="10"/>
  <c r="B14036" i="10"/>
  <c r="D14035" i="10"/>
  <c r="C14035" i="10"/>
  <c r="B14035" i="10"/>
  <c r="D14034" i="10"/>
  <c r="C14034" i="10"/>
  <c r="B14034" i="10"/>
  <c r="D14033" i="10"/>
  <c r="C14033" i="10"/>
  <c r="B14033" i="10"/>
  <c r="D14032" i="10"/>
  <c r="C14032" i="10"/>
  <c r="B14032" i="10"/>
  <c r="D14031" i="10"/>
  <c r="C14031" i="10"/>
  <c r="B14031" i="10"/>
  <c r="D14030" i="10"/>
  <c r="C14030" i="10"/>
  <c r="B14030" i="10"/>
  <c r="D14029" i="10"/>
  <c r="C14029" i="10"/>
  <c r="B14029" i="10"/>
  <c r="D14028" i="10"/>
  <c r="C14028" i="10"/>
  <c r="B14028" i="10"/>
  <c r="D14027" i="10"/>
  <c r="C14027" i="10"/>
  <c r="B14027" i="10"/>
  <c r="D14026" i="10"/>
  <c r="C14026" i="10"/>
  <c r="B14026" i="10"/>
  <c r="D14025" i="10"/>
  <c r="C14025" i="10"/>
  <c r="B14025" i="10"/>
  <c r="D14024" i="10"/>
  <c r="C14024" i="10"/>
  <c r="B14024" i="10"/>
  <c r="D14023" i="10"/>
  <c r="C14023" i="10"/>
  <c r="B14023" i="10"/>
  <c r="D14022" i="10"/>
  <c r="C14022" i="10"/>
  <c r="B14022" i="10"/>
  <c r="D14021" i="10"/>
  <c r="C14021" i="10"/>
  <c r="B14021" i="10"/>
  <c r="D14020" i="10"/>
  <c r="C14020" i="10"/>
  <c r="B14020" i="10"/>
  <c r="D14019" i="10"/>
  <c r="C14019" i="10"/>
  <c r="B14019" i="10"/>
  <c r="D14018" i="10"/>
  <c r="C14018" i="10"/>
  <c r="B14018" i="10"/>
  <c r="D14017" i="10"/>
  <c r="C14017" i="10"/>
  <c r="B14017" i="10"/>
  <c r="D14016" i="10"/>
  <c r="C14016" i="10"/>
  <c r="B14016" i="10"/>
  <c r="D14015" i="10"/>
  <c r="C14015" i="10"/>
  <c r="B14015" i="10"/>
  <c r="D14014" i="10"/>
  <c r="C14014" i="10"/>
  <c r="B14014" i="10"/>
  <c r="D14013" i="10"/>
  <c r="C14013" i="10"/>
  <c r="B14013" i="10"/>
  <c r="D14012" i="10"/>
  <c r="C14012" i="10"/>
  <c r="B14012" i="10"/>
  <c r="D14011" i="10"/>
  <c r="C14011" i="10"/>
  <c r="B14011" i="10"/>
  <c r="D14010" i="10"/>
  <c r="C14010" i="10"/>
  <c r="B14010" i="10"/>
  <c r="D14009" i="10"/>
  <c r="C14009" i="10"/>
  <c r="B14009" i="10"/>
  <c r="D14008" i="10"/>
  <c r="C14008" i="10"/>
  <c r="B14008" i="10"/>
  <c r="D14007" i="10"/>
  <c r="C14007" i="10"/>
  <c r="B14007" i="10"/>
  <c r="D14006" i="10"/>
  <c r="C14006" i="10"/>
  <c r="B14006" i="10"/>
  <c r="D14005" i="10"/>
  <c r="C14005" i="10"/>
  <c r="B14005" i="10"/>
  <c r="D14004" i="10"/>
  <c r="C14004" i="10"/>
  <c r="B14004" i="10"/>
  <c r="D14003" i="10"/>
  <c r="C14003" i="10"/>
  <c r="B14003" i="10"/>
  <c r="D14002" i="10"/>
  <c r="C14002" i="10"/>
  <c r="B14002" i="10"/>
  <c r="D14001" i="10"/>
  <c r="C14001" i="10"/>
  <c r="B14001" i="10"/>
  <c r="D14000" i="10"/>
  <c r="C14000" i="10"/>
  <c r="B14000" i="10"/>
  <c r="D13999" i="10"/>
  <c r="C13999" i="10"/>
  <c r="B13999" i="10"/>
  <c r="D13998" i="10"/>
  <c r="C13998" i="10"/>
  <c r="B13998" i="10"/>
  <c r="D13997" i="10"/>
  <c r="C13997" i="10"/>
  <c r="B13997" i="10"/>
  <c r="D13996" i="10"/>
  <c r="C13996" i="10"/>
  <c r="B13996" i="10"/>
  <c r="D13995" i="10"/>
  <c r="C13995" i="10"/>
  <c r="B13995" i="10"/>
  <c r="D13994" i="10"/>
  <c r="C13994" i="10"/>
  <c r="B13994" i="10"/>
  <c r="D13993" i="10"/>
  <c r="C13993" i="10"/>
  <c r="B13993" i="10"/>
  <c r="D13992" i="10"/>
  <c r="C13992" i="10"/>
  <c r="B13992" i="10"/>
  <c r="D13991" i="10"/>
  <c r="C13991" i="10"/>
  <c r="B13991" i="10"/>
  <c r="D13990" i="10"/>
  <c r="C13990" i="10"/>
  <c r="B13990" i="10"/>
  <c r="D13989" i="10"/>
  <c r="C13989" i="10"/>
  <c r="B13989" i="10"/>
  <c r="D13988" i="10"/>
  <c r="C13988" i="10"/>
  <c r="B13988" i="10"/>
  <c r="D13987" i="10"/>
  <c r="C13987" i="10"/>
  <c r="B13987" i="10"/>
  <c r="D13986" i="10"/>
  <c r="C13986" i="10"/>
  <c r="B13986" i="10"/>
  <c r="D13985" i="10"/>
  <c r="C13985" i="10"/>
  <c r="B13985" i="10"/>
  <c r="D13984" i="10"/>
  <c r="C13984" i="10"/>
  <c r="B13984" i="10"/>
  <c r="D13983" i="10"/>
  <c r="C13983" i="10"/>
  <c r="B13983" i="10"/>
  <c r="D13982" i="10"/>
  <c r="C13982" i="10"/>
  <c r="B13982" i="10"/>
  <c r="D13981" i="10"/>
  <c r="C13981" i="10"/>
  <c r="B13981" i="10"/>
  <c r="D13980" i="10"/>
  <c r="C13980" i="10"/>
  <c r="B13980" i="10"/>
  <c r="D13979" i="10"/>
  <c r="C13979" i="10"/>
  <c r="B13979" i="10"/>
  <c r="D13978" i="10"/>
  <c r="C13978" i="10"/>
  <c r="B13978" i="10"/>
  <c r="D13977" i="10"/>
  <c r="C13977" i="10"/>
  <c r="B13977" i="10"/>
  <c r="D13976" i="10"/>
  <c r="C13976" i="10"/>
  <c r="B13976" i="10"/>
  <c r="D13975" i="10"/>
  <c r="C13975" i="10"/>
  <c r="B13975" i="10"/>
  <c r="D13974" i="10"/>
  <c r="C13974" i="10"/>
  <c r="B13974" i="10"/>
  <c r="D13973" i="10"/>
  <c r="C13973" i="10"/>
  <c r="B13973" i="10"/>
  <c r="D13972" i="10"/>
  <c r="C13972" i="10"/>
  <c r="B13972" i="10"/>
  <c r="D13971" i="10"/>
  <c r="C13971" i="10"/>
  <c r="B13971" i="10"/>
  <c r="D13970" i="10"/>
  <c r="C13970" i="10"/>
  <c r="B13970" i="10"/>
  <c r="D13969" i="10"/>
  <c r="C13969" i="10"/>
  <c r="B13969" i="10"/>
  <c r="D13968" i="10"/>
  <c r="C13968" i="10"/>
  <c r="B13968" i="10"/>
  <c r="D13967" i="10"/>
  <c r="C13967" i="10"/>
  <c r="B13967" i="10"/>
  <c r="D13966" i="10"/>
  <c r="C13966" i="10"/>
  <c r="B13966" i="10"/>
  <c r="D13965" i="10"/>
  <c r="C13965" i="10"/>
  <c r="B13965" i="10"/>
  <c r="D13964" i="10"/>
  <c r="C13964" i="10"/>
  <c r="B13964" i="10"/>
  <c r="D13963" i="10"/>
  <c r="C13963" i="10"/>
  <c r="B13963" i="10"/>
  <c r="D13962" i="10"/>
  <c r="C13962" i="10"/>
  <c r="B13962" i="10"/>
  <c r="D13961" i="10"/>
  <c r="C13961" i="10"/>
  <c r="B13961" i="10"/>
  <c r="D13960" i="10"/>
  <c r="C13960" i="10"/>
  <c r="B13960" i="10"/>
  <c r="D13959" i="10"/>
  <c r="C13959" i="10"/>
  <c r="B13959" i="10"/>
  <c r="D13958" i="10"/>
  <c r="C13958" i="10"/>
  <c r="B13958" i="10"/>
  <c r="D13957" i="10"/>
  <c r="C13957" i="10"/>
  <c r="B13957" i="10"/>
  <c r="D13956" i="10"/>
  <c r="C13956" i="10"/>
  <c r="B13956" i="10"/>
  <c r="D13955" i="10"/>
  <c r="C13955" i="10"/>
  <c r="B13955" i="10"/>
  <c r="D13954" i="10"/>
  <c r="C13954" i="10"/>
  <c r="B13954" i="10"/>
  <c r="D13953" i="10"/>
  <c r="C13953" i="10"/>
  <c r="B13953" i="10"/>
  <c r="D13952" i="10"/>
  <c r="C13952" i="10"/>
  <c r="B13952" i="10"/>
  <c r="D13951" i="10"/>
  <c r="C13951" i="10"/>
  <c r="B13951" i="10"/>
  <c r="D13950" i="10"/>
  <c r="C13950" i="10"/>
  <c r="B13950" i="10"/>
  <c r="D13949" i="10"/>
  <c r="C13949" i="10"/>
  <c r="B13949" i="10"/>
  <c r="D13948" i="10"/>
  <c r="C13948" i="10"/>
  <c r="B13948" i="10"/>
  <c r="D13947" i="10"/>
  <c r="C13947" i="10"/>
  <c r="B13947" i="10"/>
  <c r="D13946" i="10"/>
  <c r="C13946" i="10"/>
  <c r="B13946" i="10"/>
  <c r="D13945" i="10"/>
  <c r="C13945" i="10"/>
  <c r="B13945" i="10"/>
  <c r="D13944" i="10"/>
  <c r="C13944" i="10"/>
  <c r="B13944" i="10"/>
  <c r="D13943" i="10"/>
  <c r="C13943" i="10"/>
  <c r="B13943" i="10"/>
  <c r="D13942" i="10"/>
  <c r="C13942" i="10"/>
  <c r="B13942" i="10"/>
  <c r="D13941" i="10"/>
  <c r="C13941" i="10"/>
  <c r="B13941" i="10"/>
  <c r="D13940" i="10"/>
  <c r="C13940" i="10"/>
  <c r="B13940" i="10"/>
  <c r="D13939" i="10"/>
  <c r="C13939" i="10"/>
  <c r="B13939" i="10"/>
  <c r="D13938" i="10"/>
  <c r="C13938" i="10"/>
  <c r="B13938" i="10"/>
  <c r="D13937" i="10"/>
  <c r="C13937" i="10"/>
  <c r="B13937" i="10"/>
  <c r="D13936" i="10"/>
  <c r="C13936" i="10"/>
  <c r="B13936" i="10"/>
  <c r="D13935" i="10"/>
  <c r="C13935" i="10"/>
  <c r="B13935" i="10"/>
  <c r="D13934" i="10"/>
  <c r="C13934" i="10"/>
  <c r="B13934" i="10"/>
  <c r="D13933" i="10"/>
  <c r="C13933" i="10"/>
  <c r="B13933" i="10"/>
  <c r="D13932" i="10"/>
  <c r="C13932" i="10"/>
  <c r="B13932" i="10"/>
  <c r="D13931" i="10"/>
  <c r="C13931" i="10"/>
  <c r="B13931" i="10"/>
  <c r="D13930" i="10"/>
  <c r="C13930" i="10"/>
  <c r="B13930" i="10"/>
  <c r="D13929" i="10"/>
  <c r="C13929" i="10"/>
  <c r="B13929" i="10"/>
  <c r="D13928" i="10"/>
  <c r="C13928" i="10"/>
  <c r="B13928" i="10"/>
  <c r="D13927" i="10"/>
  <c r="C13927" i="10"/>
  <c r="B13927" i="10"/>
  <c r="D13926" i="10"/>
  <c r="C13926" i="10"/>
  <c r="B13926" i="10"/>
  <c r="D13925" i="10"/>
  <c r="C13925" i="10"/>
  <c r="B13925" i="10"/>
  <c r="D13924" i="10"/>
  <c r="C13924" i="10"/>
  <c r="B13924" i="10"/>
  <c r="D13923" i="10"/>
  <c r="C13923" i="10"/>
  <c r="B13923" i="10"/>
  <c r="D13922" i="10"/>
  <c r="C13922" i="10"/>
  <c r="B13922" i="10"/>
  <c r="D13921" i="10"/>
  <c r="C13921" i="10"/>
  <c r="B13921" i="10"/>
  <c r="D13920" i="10"/>
  <c r="C13920" i="10"/>
  <c r="B13920" i="10"/>
  <c r="D13919" i="10"/>
  <c r="C13919" i="10"/>
  <c r="B13919" i="10"/>
  <c r="D13918" i="10"/>
  <c r="C13918" i="10"/>
  <c r="B13918" i="10"/>
  <c r="D13917" i="10"/>
  <c r="C13917" i="10"/>
  <c r="B13917" i="10"/>
  <c r="D13916" i="10"/>
  <c r="C13916" i="10"/>
  <c r="B13916" i="10"/>
  <c r="D13915" i="10"/>
  <c r="C13915" i="10"/>
  <c r="B13915" i="10"/>
  <c r="D13914" i="10"/>
  <c r="C13914" i="10"/>
  <c r="B13914" i="10"/>
  <c r="D13913" i="10"/>
  <c r="C13913" i="10"/>
  <c r="B13913" i="10"/>
  <c r="D13912" i="10"/>
  <c r="C13912" i="10"/>
  <c r="B13912" i="10"/>
  <c r="D13911" i="10"/>
  <c r="C13911" i="10"/>
  <c r="B13911" i="10"/>
  <c r="D13910" i="10"/>
  <c r="C13910" i="10"/>
  <c r="B13910" i="10"/>
  <c r="D13909" i="10"/>
  <c r="C13909" i="10"/>
  <c r="B13909" i="10"/>
  <c r="D13908" i="10"/>
  <c r="C13908" i="10"/>
  <c r="B13908" i="10"/>
  <c r="D13907" i="10"/>
  <c r="C13907" i="10"/>
  <c r="B13907" i="10"/>
  <c r="D13906" i="10"/>
  <c r="C13906" i="10"/>
  <c r="B13906" i="10"/>
  <c r="D13905" i="10"/>
  <c r="C13905" i="10"/>
  <c r="B13905" i="10"/>
  <c r="D13904" i="10"/>
  <c r="C13904" i="10"/>
  <c r="B13904" i="10"/>
  <c r="D13903" i="10"/>
  <c r="C13903" i="10"/>
  <c r="B13903" i="10"/>
  <c r="D13902" i="10"/>
  <c r="C13902" i="10"/>
  <c r="B13902" i="10"/>
  <c r="D13901" i="10"/>
  <c r="C13901" i="10"/>
  <c r="B13901" i="10"/>
  <c r="D13900" i="10"/>
  <c r="C13900" i="10"/>
  <c r="B13900" i="10"/>
  <c r="D13899" i="10"/>
  <c r="C13899" i="10"/>
  <c r="B13899" i="10"/>
  <c r="D13898" i="10"/>
  <c r="C13898" i="10"/>
  <c r="B13898" i="10"/>
  <c r="D13897" i="10"/>
  <c r="C13897" i="10"/>
  <c r="B13897" i="10"/>
  <c r="D13896" i="10"/>
  <c r="C13896" i="10"/>
  <c r="B13896" i="10"/>
  <c r="D13895" i="10"/>
  <c r="C13895" i="10"/>
  <c r="B13895" i="10"/>
  <c r="D13894" i="10"/>
  <c r="C13894" i="10"/>
  <c r="B13894" i="10"/>
  <c r="D13893" i="10"/>
  <c r="C13893" i="10"/>
  <c r="B13893" i="10"/>
  <c r="D13892" i="10"/>
  <c r="C13892" i="10"/>
  <c r="B13892" i="10"/>
  <c r="D13891" i="10"/>
  <c r="C13891" i="10"/>
  <c r="B13891" i="10"/>
  <c r="D13890" i="10"/>
  <c r="C13890" i="10"/>
  <c r="B13890" i="10"/>
  <c r="D13889" i="10"/>
  <c r="C13889" i="10"/>
  <c r="B13889" i="10"/>
  <c r="D13888" i="10"/>
  <c r="C13888" i="10"/>
  <c r="B13888" i="10"/>
  <c r="D13887" i="10"/>
  <c r="C13887" i="10"/>
  <c r="B13887" i="10"/>
  <c r="D13886" i="10"/>
  <c r="C13886" i="10"/>
  <c r="B13886" i="10"/>
  <c r="D13885" i="10"/>
  <c r="C13885" i="10"/>
  <c r="B13885" i="10"/>
  <c r="D13884" i="10"/>
  <c r="C13884" i="10"/>
  <c r="B13884" i="10"/>
  <c r="D13883" i="10"/>
  <c r="C13883" i="10"/>
  <c r="B13883" i="10"/>
  <c r="D13882" i="10"/>
  <c r="C13882" i="10"/>
  <c r="B13882" i="10"/>
  <c r="D13881" i="10"/>
  <c r="C13881" i="10"/>
  <c r="B13881" i="10"/>
  <c r="D13880" i="10"/>
  <c r="C13880" i="10"/>
  <c r="B13880" i="10"/>
  <c r="D13879" i="10"/>
  <c r="C13879" i="10"/>
  <c r="B13879" i="10"/>
  <c r="D13878" i="10"/>
  <c r="C13878" i="10"/>
  <c r="B13878" i="10"/>
  <c r="D13877" i="10"/>
  <c r="C13877" i="10"/>
  <c r="B13877" i="10"/>
  <c r="D13876" i="10"/>
  <c r="C13876" i="10"/>
  <c r="B13876" i="10"/>
  <c r="D13875" i="10"/>
  <c r="C13875" i="10"/>
  <c r="B13875" i="10"/>
  <c r="D13874" i="10"/>
  <c r="C13874" i="10"/>
  <c r="B13874" i="10"/>
  <c r="D13873" i="10"/>
  <c r="C13873" i="10"/>
  <c r="B13873" i="10"/>
  <c r="D13872" i="10"/>
  <c r="C13872" i="10"/>
  <c r="B13872" i="10"/>
  <c r="D13871" i="10"/>
  <c r="C13871" i="10"/>
  <c r="B13871" i="10"/>
  <c r="D13870" i="10"/>
  <c r="C13870" i="10"/>
  <c r="B13870" i="10"/>
  <c r="D13869" i="10"/>
  <c r="C13869" i="10"/>
  <c r="B13869" i="10"/>
  <c r="D13868" i="10"/>
  <c r="C13868" i="10"/>
  <c r="B13868" i="10"/>
  <c r="D13867" i="10"/>
  <c r="C13867" i="10"/>
  <c r="B13867" i="10"/>
  <c r="D13866" i="10"/>
  <c r="C13866" i="10"/>
  <c r="B13866" i="10"/>
  <c r="D13865" i="10"/>
  <c r="C13865" i="10"/>
  <c r="B13865" i="10"/>
  <c r="D13864" i="10"/>
  <c r="C13864" i="10"/>
  <c r="B13864" i="10"/>
  <c r="D13863" i="10"/>
  <c r="C13863" i="10"/>
  <c r="B13863" i="10"/>
  <c r="D13862" i="10"/>
  <c r="C13862" i="10"/>
  <c r="B13862" i="10"/>
  <c r="D13861" i="10"/>
  <c r="C13861" i="10"/>
  <c r="B13861" i="10"/>
  <c r="D13860" i="10"/>
  <c r="C13860" i="10"/>
  <c r="B13860" i="10"/>
  <c r="D13859" i="10"/>
  <c r="C13859" i="10"/>
  <c r="B13859" i="10"/>
  <c r="D13858" i="10"/>
  <c r="C13858" i="10"/>
  <c r="B13858" i="10"/>
  <c r="D13857" i="10"/>
  <c r="C13857" i="10"/>
  <c r="B13857" i="10"/>
  <c r="D13856" i="10"/>
  <c r="C13856" i="10"/>
  <c r="B13856" i="10"/>
  <c r="D13855" i="10"/>
  <c r="C13855" i="10"/>
  <c r="B13855" i="10"/>
  <c r="D13854" i="10"/>
  <c r="C13854" i="10"/>
  <c r="B13854" i="10"/>
  <c r="D13853" i="10"/>
  <c r="C13853" i="10"/>
  <c r="B13853" i="10"/>
  <c r="D13852" i="10"/>
  <c r="C13852" i="10"/>
  <c r="B13852" i="10"/>
  <c r="D13851" i="10"/>
  <c r="C13851" i="10"/>
  <c r="B13851" i="10"/>
  <c r="D13850" i="10"/>
  <c r="C13850" i="10"/>
  <c r="B13850" i="10"/>
  <c r="D13849" i="10"/>
  <c r="C13849" i="10"/>
  <c r="B13849" i="10"/>
  <c r="D13848" i="10"/>
  <c r="C13848" i="10"/>
  <c r="B13848" i="10"/>
  <c r="D13847" i="10"/>
  <c r="C13847" i="10"/>
  <c r="B13847" i="10"/>
  <c r="D13846" i="10"/>
  <c r="C13846" i="10"/>
  <c r="B13846" i="10"/>
  <c r="D13845" i="10"/>
  <c r="C13845" i="10"/>
  <c r="B13845" i="10"/>
  <c r="D13844" i="10"/>
  <c r="C13844" i="10"/>
  <c r="B13844" i="10"/>
  <c r="D13843" i="10"/>
  <c r="C13843" i="10"/>
  <c r="B13843" i="10"/>
  <c r="D13842" i="10"/>
  <c r="C13842" i="10"/>
  <c r="B13842" i="10"/>
  <c r="D13841" i="10"/>
  <c r="C13841" i="10"/>
  <c r="B13841" i="10"/>
  <c r="D13840" i="10"/>
  <c r="C13840" i="10"/>
  <c r="B13840" i="10"/>
  <c r="D13839" i="10"/>
  <c r="C13839" i="10"/>
  <c r="B13839" i="10"/>
  <c r="D13838" i="10"/>
  <c r="C13838" i="10"/>
  <c r="B13838" i="10"/>
  <c r="D13837" i="10"/>
  <c r="C13837" i="10"/>
  <c r="B13837" i="10"/>
  <c r="D13836" i="10"/>
  <c r="C13836" i="10"/>
  <c r="B13836" i="10"/>
  <c r="D13835" i="10"/>
  <c r="C13835" i="10"/>
  <c r="B13835" i="10"/>
  <c r="D13834" i="10"/>
  <c r="C13834" i="10"/>
  <c r="B13834" i="10"/>
  <c r="D13833" i="10"/>
  <c r="C13833" i="10"/>
  <c r="B13833" i="10"/>
  <c r="D13832" i="10"/>
  <c r="C13832" i="10"/>
  <c r="B13832" i="10"/>
  <c r="D13831" i="10"/>
  <c r="C13831" i="10"/>
  <c r="B13831" i="10"/>
  <c r="D13830" i="10"/>
  <c r="C13830" i="10"/>
  <c r="B13830" i="10"/>
  <c r="D13829" i="10"/>
  <c r="C13829" i="10"/>
  <c r="B13829" i="10"/>
  <c r="D13828" i="10"/>
  <c r="C13828" i="10"/>
  <c r="B13828" i="10"/>
  <c r="D13827" i="10"/>
  <c r="C13827" i="10"/>
  <c r="B13827" i="10"/>
  <c r="D13826" i="10"/>
  <c r="C13826" i="10"/>
  <c r="B13826" i="10"/>
  <c r="D13825" i="10"/>
  <c r="C13825" i="10"/>
  <c r="B13825" i="10"/>
  <c r="D13824" i="10"/>
  <c r="C13824" i="10"/>
  <c r="B13824" i="10"/>
  <c r="D13823" i="10"/>
  <c r="C13823" i="10"/>
  <c r="B13823" i="10"/>
  <c r="D13822" i="10"/>
  <c r="C13822" i="10"/>
  <c r="B13822" i="10"/>
  <c r="D13821" i="10"/>
  <c r="C13821" i="10"/>
  <c r="B13821" i="10"/>
  <c r="D13820" i="10"/>
  <c r="C13820" i="10"/>
  <c r="B13820" i="10"/>
  <c r="D13819" i="10"/>
  <c r="C13819" i="10"/>
  <c r="B13819" i="10"/>
  <c r="D13818" i="10"/>
  <c r="C13818" i="10"/>
  <c r="B13818" i="10"/>
  <c r="D13817" i="10"/>
  <c r="C13817" i="10"/>
  <c r="B13817" i="10"/>
  <c r="D13816" i="10"/>
  <c r="C13816" i="10"/>
  <c r="B13816" i="10"/>
  <c r="D13815" i="10"/>
  <c r="C13815" i="10"/>
  <c r="B13815" i="10"/>
  <c r="D13814" i="10"/>
  <c r="C13814" i="10"/>
  <c r="B13814" i="10"/>
  <c r="D13813" i="10"/>
  <c r="C13813" i="10"/>
  <c r="B13813" i="10"/>
  <c r="D13812" i="10"/>
  <c r="C13812" i="10"/>
  <c r="B13812" i="10"/>
  <c r="D13811" i="10"/>
  <c r="C13811" i="10"/>
  <c r="B13811" i="10"/>
  <c r="D13810" i="10"/>
  <c r="C13810" i="10"/>
  <c r="B13810" i="10"/>
  <c r="D13809" i="10"/>
  <c r="C13809" i="10"/>
  <c r="B13809" i="10"/>
  <c r="D13808" i="10"/>
  <c r="C13808" i="10"/>
  <c r="B13808" i="10"/>
  <c r="D13807" i="10"/>
  <c r="C13807" i="10"/>
  <c r="B13807" i="10"/>
  <c r="D13806" i="10"/>
  <c r="C13806" i="10"/>
  <c r="B13806" i="10"/>
  <c r="D13805" i="10"/>
  <c r="C13805" i="10"/>
  <c r="B13805" i="10"/>
  <c r="D13804" i="10"/>
  <c r="C13804" i="10"/>
  <c r="B13804" i="10"/>
  <c r="D13803" i="10"/>
  <c r="C13803" i="10"/>
  <c r="B13803" i="10"/>
  <c r="D13802" i="10"/>
  <c r="C13802" i="10"/>
  <c r="B13802" i="10"/>
  <c r="D13801" i="10"/>
  <c r="C13801" i="10"/>
  <c r="B13801" i="10"/>
  <c r="D13800" i="10"/>
  <c r="C13800" i="10"/>
  <c r="B13800" i="10"/>
  <c r="D13799" i="10"/>
  <c r="C13799" i="10"/>
  <c r="B13799" i="10"/>
  <c r="D13798" i="10"/>
  <c r="C13798" i="10"/>
  <c r="B13798" i="10"/>
  <c r="D13797" i="10"/>
  <c r="C13797" i="10"/>
  <c r="B13797" i="10"/>
  <c r="D13796" i="10"/>
  <c r="C13796" i="10"/>
  <c r="B13796" i="10"/>
  <c r="D13795" i="10"/>
  <c r="C13795" i="10"/>
  <c r="B13795" i="10"/>
  <c r="D13794" i="10"/>
  <c r="C13794" i="10"/>
  <c r="B13794" i="10"/>
  <c r="D13793" i="10"/>
  <c r="C13793" i="10"/>
  <c r="B13793" i="10"/>
  <c r="D13792" i="10"/>
  <c r="C13792" i="10"/>
  <c r="B13792" i="10"/>
  <c r="D13791" i="10"/>
  <c r="C13791" i="10"/>
  <c r="B13791" i="10"/>
  <c r="D13790" i="10"/>
  <c r="C13790" i="10"/>
  <c r="B13790" i="10"/>
  <c r="D13789" i="10"/>
  <c r="C13789" i="10"/>
  <c r="B13789" i="10"/>
  <c r="D13788" i="10"/>
  <c r="C13788" i="10"/>
  <c r="B13788" i="10"/>
  <c r="D13787" i="10"/>
  <c r="C13787" i="10"/>
  <c r="B13787" i="10"/>
  <c r="D13786" i="10"/>
  <c r="C13786" i="10"/>
  <c r="B13786" i="10"/>
  <c r="D13785" i="10"/>
  <c r="C13785" i="10"/>
  <c r="B13785" i="10"/>
  <c r="D13784" i="10"/>
  <c r="C13784" i="10"/>
  <c r="B13784" i="10"/>
  <c r="D13783" i="10"/>
  <c r="C13783" i="10"/>
  <c r="B13783" i="10"/>
  <c r="D13782" i="10"/>
  <c r="C13782" i="10"/>
  <c r="B13782" i="10"/>
  <c r="D13781" i="10"/>
  <c r="C13781" i="10"/>
  <c r="B13781" i="10"/>
  <c r="D13780" i="10"/>
  <c r="C13780" i="10"/>
  <c r="B13780" i="10"/>
  <c r="D13779" i="10"/>
  <c r="C13779" i="10"/>
  <c r="B13779" i="10"/>
  <c r="D13778" i="10"/>
  <c r="C13778" i="10"/>
  <c r="B13778" i="10"/>
  <c r="D13777" i="10"/>
  <c r="C13777" i="10"/>
  <c r="B13777" i="10"/>
  <c r="D13776" i="10"/>
  <c r="C13776" i="10"/>
  <c r="B13776" i="10"/>
  <c r="D13775" i="10"/>
  <c r="C13775" i="10"/>
  <c r="B13775" i="10"/>
  <c r="D13774" i="10"/>
  <c r="C13774" i="10"/>
  <c r="B13774" i="10"/>
  <c r="D13773" i="10"/>
  <c r="C13773" i="10"/>
  <c r="B13773" i="10"/>
  <c r="D13772" i="10"/>
  <c r="C13772" i="10"/>
  <c r="B13772" i="10"/>
  <c r="D13771" i="10"/>
  <c r="C13771" i="10"/>
  <c r="B13771" i="10"/>
  <c r="D13770" i="10"/>
  <c r="C13770" i="10"/>
  <c r="B13770" i="10"/>
  <c r="D13769" i="10"/>
  <c r="C13769" i="10"/>
  <c r="B13769" i="10"/>
  <c r="D13768" i="10"/>
  <c r="C13768" i="10"/>
  <c r="B13768" i="10"/>
  <c r="D13767" i="10"/>
  <c r="C13767" i="10"/>
  <c r="B13767" i="10"/>
  <c r="D13766" i="10"/>
  <c r="C13766" i="10"/>
  <c r="B13766" i="10"/>
  <c r="D13765" i="10"/>
  <c r="C13765" i="10"/>
  <c r="B13765" i="10"/>
  <c r="D13764" i="10"/>
  <c r="C13764" i="10"/>
  <c r="B13764" i="10"/>
  <c r="D13763" i="10"/>
  <c r="C13763" i="10"/>
  <c r="B13763" i="10"/>
  <c r="D13762" i="10"/>
  <c r="C13762" i="10"/>
  <c r="B13762" i="10"/>
  <c r="D13761" i="10"/>
  <c r="C13761" i="10"/>
  <c r="B13761" i="10"/>
  <c r="D13760" i="10"/>
  <c r="C13760" i="10"/>
  <c r="B13760" i="10"/>
  <c r="D13759" i="10"/>
  <c r="C13759" i="10"/>
  <c r="B13759" i="10"/>
  <c r="D13758" i="10"/>
  <c r="C13758" i="10"/>
  <c r="B13758" i="10"/>
  <c r="D13757" i="10"/>
  <c r="C13757" i="10"/>
  <c r="B13757" i="10"/>
  <c r="D13756" i="10"/>
  <c r="C13756" i="10"/>
  <c r="B13756" i="10"/>
  <c r="D13755" i="10"/>
  <c r="C13755" i="10"/>
  <c r="B13755" i="10"/>
  <c r="D13754" i="10"/>
  <c r="C13754" i="10"/>
  <c r="B13754" i="10"/>
  <c r="D13753" i="10"/>
  <c r="C13753" i="10"/>
  <c r="B13753" i="10"/>
  <c r="D13752" i="10"/>
  <c r="C13752" i="10"/>
  <c r="B13752" i="10"/>
  <c r="D13751" i="10"/>
  <c r="C13751" i="10"/>
  <c r="B13751" i="10"/>
  <c r="D13750" i="10"/>
  <c r="C13750" i="10"/>
  <c r="B13750" i="10"/>
  <c r="D13749" i="10"/>
  <c r="C13749" i="10"/>
  <c r="B13749" i="10"/>
  <c r="D13748" i="10"/>
  <c r="C13748" i="10"/>
  <c r="B13748" i="10"/>
  <c r="D13747" i="10"/>
  <c r="C13747" i="10"/>
  <c r="B13747" i="10"/>
  <c r="D13746" i="10"/>
  <c r="C13746" i="10"/>
  <c r="B13746" i="10"/>
  <c r="D13745" i="10"/>
  <c r="C13745" i="10"/>
  <c r="B13745" i="10"/>
  <c r="D13744" i="10"/>
  <c r="C13744" i="10"/>
  <c r="B13744" i="10"/>
  <c r="D13743" i="10"/>
  <c r="C13743" i="10"/>
  <c r="B13743" i="10"/>
  <c r="D13742" i="10"/>
  <c r="C13742" i="10"/>
  <c r="B13742" i="10"/>
  <c r="D13741" i="10"/>
  <c r="C13741" i="10"/>
  <c r="B13741" i="10"/>
  <c r="D13740" i="10"/>
  <c r="C13740" i="10"/>
  <c r="B13740" i="10"/>
  <c r="D13739" i="10"/>
  <c r="C13739" i="10"/>
  <c r="B13739" i="10"/>
  <c r="D13738" i="10"/>
  <c r="C13738" i="10"/>
  <c r="B13738" i="10"/>
  <c r="D13737" i="10"/>
  <c r="C13737" i="10"/>
  <c r="B13737" i="10"/>
  <c r="D13736" i="10"/>
  <c r="C13736" i="10"/>
  <c r="B13736" i="10"/>
  <c r="D13735" i="10"/>
  <c r="C13735" i="10"/>
  <c r="B13735" i="10"/>
  <c r="D13734" i="10"/>
  <c r="C13734" i="10"/>
  <c r="B13734" i="10"/>
  <c r="D13733" i="10"/>
  <c r="C13733" i="10"/>
  <c r="B13733" i="10"/>
  <c r="D13732" i="10"/>
  <c r="C13732" i="10"/>
  <c r="B13732" i="10"/>
  <c r="D13731" i="10"/>
  <c r="C13731" i="10"/>
  <c r="B13731" i="10"/>
  <c r="D13730" i="10"/>
  <c r="C13730" i="10"/>
  <c r="B13730" i="10"/>
  <c r="D13729" i="10"/>
  <c r="C13729" i="10"/>
  <c r="B13729" i="10"/>
  <c r="D13728" i="10"/>
  <c r="C13728" i="10"/>
  <c r="B13728" i="10"/>
  <c r="D13727" i="10"/>
  <c r="C13727" i="10"/>
  <c r="B13727" i="10"/>
  <c r="D13726" i="10"/>
  <c r="C13726" i="10"/>
  <c r="B13726" i="10"/>
  <c r="D13725" i="10"/>
  <c r="C13725" i="10"/>
  <c r="B13725" i="10"/>
  <c r="D13724" i="10"/>
  <c r="C13724" i="10"/>
  <c r="B13724" i="10"/>
  <c r="D13723" i="10"/>
  <c r="C13723" i="10"/>
  <c r="B13723" i="10"/>
  <c r="D13722" i="10"/>
  <c r="C13722" i="10"/>
  <c r="B13722" i="10"/>
  <c r="D13721" i="10"/>
  <c r="C13721" i="10"/>
  <c r="B13721" i="10"/>
  <c r="D13720" i="10"/>
  <c r="C13720" i="10"/>
  <c r="B13720" i="10"/>
  <c r="D13719" i="10"/>
  <c r="C13719" i="10"/>
  <c r="B13719" i="10"/>
  <c r="D13718" i="10"/>
  <c r="C13718" i="10"/>
  <c r="B13718" i="10"/>
  <c r="D13717" i="10"/>
  <c r="C13717" i="10"/>
  <c r="B13717" i="10"/>
  <c r="D13716" i="10"/>
  <c r="C13716" i="10"/>
  <c r="B13716" i="10"/>
  <c r="D13715" i="10"/>
  <c r="C13715" i="10"/>
  <c r="B13715" i="10"/>
  <c r="D13714" i="10"/>
  <c r="C13714" i="10"/>
  <c r="B13714" i="10"/>
  <c r="D13713" i="10"/>
  <c r="C13713" i="10"/>
  <c r="B13713" i="10"/>
  <c r="D13712" i="10"/>
  <c r="C13712" i="10"/>
  <c r="B13712" i="10"/>
  <c r="D13711" i="10"/>
  <c r="C13711" i="10"/>
  <c r="B13711" i="10"/>
  <c r="D13710" i="10"/>
  <c r="C13710" i="10"/>
  <c r="B13710" i="10"/>
  <c r="D13709" i="10"/>
  <c r="C13709" i="10"/>
  <c r="B13709" i="10"/>
  <c r="D13708" i="10"/>
  <c r="C13708" i="10"/>
  <c r="B13708" i="10"/>
  <c r="D13707" i="10"/>
  <c r="C13707" i="10"/>
  <c r="B13707" i="10"/>
  <c r="D13706" i="10"/>
  <c r="C13706" i="10"/>
  <c r="B13706" i="10"/>
  <c r="D13705" i="10"/>
  <c r="C13705" i="10"/>
  <c r="B13705" i="10"/>
  <c r="D13704" i="10"/>
  <c r="C13704" i="10"/>
  <c r="B13704" i="10"/>
  <c r="D13703" i="10"/>
  <c r="C13703" i="10"/>
  <c r="B13703" i="10"/>
  <c r="D13702" i="10"/>
  <c r="C13702" i="10"/>
  <c r="B13702" i="10"/>
  <c r="D13701" i="10"/>
  <c r="C13701" i="10"/>
  <c r="B13701" i="10"/>
  <c r="D13700" i="10"/>
  <c r="C13700" i="10"/>
  <c r="B13700" i="10"/>
  <c r="D13699" i="10"/>
  <c r="C13699" i="10"/>
  <c r="B13699" i="10"/>
  <c r="D13698" i="10"/>
  <c r="C13698" i="10"/>
  <c r="B13698" i="10"/>
  <c r="D13697" i="10"/>
  <c r="C13697" i="10"/>
  <c r="B13697" i="10"/>
  <c r="D13696" i="10"/>
  <c r="C13696" i="10"/>
  <c r="B13696" i="10"/>
  <c r="D13695" i="10"/>
  <c r="C13695" i="10"/>
  <c r="B13695" i="10"/>
  <c r="D13694" i="10"/>
  <c r="C13694" i="10"/>
  <c r="B13694" i="10"/>
  <c r="D13693" i="10"/>
  <c r="C13693" i="10"/>
  <c r="B13693" i="10"/>
  <c r="D13692" i="10"/>
  <c r="C13692" i="10"/>
  <c r="B13692" i="10"/>
  <c r="D13691" i="10"/>
  <c r="C13691" i="10"/>
  <c r="B13691" i="10"/>
  <c r="D13690" i="10"/>
  <c r="C13690" i="10"/>
  <c r="B13690" i="10"/>
  <c r="D13689" i="10"/>
  <c r="C13689" i="10"/>
  <c r="B13689" i="10"/>
  <c r="D13688" i="10"/>
  <c r="C13688" i="10"/>
  <c r="B13688" i="10"/>
  <c r="D13687" i="10"/>
  <c r="C13687" i="10"/>
  <c r="B13687" i="10"/>
  <c r="D13686" i="10"/>
  <c r="C13686" i="10"/>
  <c r="B13686" i="10"/>
  <c r="D13685" i="10"/>
  <c r="C13685" i="10"/>
  <c r="B13685" i="10"/>
  <c r="D13684" i="10"/>
  <c r="C13684" i="10"/>
  <c r="B13684" i="10"/>
  <c r="D13683" i="10"/>
  <c r="C13683" i="10"/>
  <c r="B13683" i="10"/>
  <c r="D13682" i="10"/>
  <c r="C13682" i="10"/>
  <c r="B13682" i="10"/>
  <c r="D13681" i="10"/>
  <c r="C13681" i="10"/>
  <c r="B13681" i="10"/>
  <c r="D13680" i="10"/>
  <c r="C13680" i="10"/>
  <c r="B13680" i="10"/>
  <c r="D13679" i="10"/>
  <c r="C13679" i="10"/>
  <c r="B13679" i="10"/>
  <c r="D13678" i="10"/>
  <c r="C13678" i="10"/>
  <c r="B13678" i="10"/>
  <c r="D13677" i="10"/>
  <c r="C13677" i="10"/>
  <c r="B13677" i="10"/>
  <c r="D13676" i="10"/>
  <c r="C13676" i="10"/>
  <c r="B13676" i="10"/>
  <c r="D13675" i="10"/>
  <c r="C13675" i="10"/>
  <c r="B13675" i="10"/>
  <c r="D13674" i="10"/>
  <c r="C13674" i="10"/>
  <c r="B13674" i="10"/>
  <c r="D13673" i="10"/>
  <c r="C13673" i="10"/>
  <c r="B13673" i="10"/>
  <c r="D13672" i="10"/>
  <c r="C13672" i="10"/>
  <c r="B13672" i="10"/>
  <c r="D13671" i="10"/>
  <c r="C13671" i="10"/>
  <c r="B13671" i="10"/>
  <c r="D13670" i="10"/>
  <c r="C13670" i="10"/>
  <c r="B13670" i="10"/>
  <c r="D13669" i="10"/>
  <c r="C13669" i="10"/>
  <c r="B13669" i="10"/>
  <c r="D13668" i="10"/>
  <c r="C13668" i="10"/>
  <c r="B13668" i="10"/>
  <c r="D13667" i="10"/>
  <c r="C13667" i="10"/>
  <c r="B13667" i="10"/>
  <c r="D13666" i="10"/>
  <c r="C13666" i="10"/>
  <c r="B13666" i="10"/>
  <c r="D13665" i="10"/>
  <c r="C13665" i="10"/>
  <c r="B13665" i="10"/>
  <c r="D13664" i="10"/>
  <c r="C13664" i="10"/>
  <c r="B13664" i="10"/>
  <c r="D13663" i="10"/>
  <c r="C13663" i="10"/>
  <c r="B13663" i="10"/>
  <c r="D13662" i="10"/>
  <c r="C13662" i="10"/>
  <c r="B13662" i="10"/>
  <c r="D13661" i="10"/>
  <c r="C13661" i="10"/>
  <c r="B13661" i="10"/>
  <c r="D13660" i="10"/>
  <c r="C13660" i="10"/>
  <c r="B13660" i="10"/>
  <c r="D13659" i="10"/>
  <c r="C13659" i="10"/>
  <c r="B13659" i="10"/>
  <c r="D13658" i="10"/>
  <c r="C13658" i="10"/>
  <c r="B13658" i="10"/>
  <c r="D13657" i="10"/>
  <c r="C13657" i="10"/>
  <c r="B13657" i="10"/>
  <c r="D13656" i="10"/>
  <c r="C13656" i="10"/>
  <c r="B13656" i="10"/>
  <c r="D13655" i="10"/>
  <c r="C13655" i="10"/>
  <c r="B13655" i="10"/>
  <c r="D13654" i="10"/>
  <c r="C13654" i="10"/>
  <c r="B13654" i="10"/>
  <c r="D13653" i="10"/>
  <c r="C13653" i="10"/>
  <c r="B13653" i="10"/>
  <c r="D13652" i="10"/>
  <c r="C13652" i="10"/>
  <c r="B13652" i="10"/>
  <c r="D13651" i="10"/>
  <c r="C13651" i="10"/>
  <c r="B13651" i="10"/>
  <c r="D13650" i="10"/>
  <c r="C13650" i="10"/>
  <c r="B13650" i="10"/>
  <c r="D13649" i="10"/>
  <c r="C13649" i="10"/>
  <c r="B13649" i="10"/>
  <c r="D13648" i="10"/>
  <c r="C13648" i="10"/>
  <c r="B13648" i="10"/>
  <c r="D13647" i="10"/>
  <c r="C13647" i="10"/>
  <c r="B13647" i="10"/>
  <c r="D13646" i="10"/>
  <c r="C13646" i="10"/>
  <c r="B13646" i="10"/>
  <c r="D13645" i="10"/>
  <c r="C13645" i="10"/>
  <c r="B13645" i="10"/>
  <c r="D13644" i="10"/>
  <c r="C13644" i="10"/>
  <c r="B13644" i="10"/>
  <c r="D13643" i="10"/>
  <c r="C13643" i="10"/>
  <c r="B13643" i="10"/>
  <c r="D13642" i="10"/>
  <c r="C13642" i="10"/>
  <c r="B13642" i="10"/>
  <c r="D13641" i="10"/>
  <c r="C13641" i="10"/>
  <c r="B13641" i="10"/>
  <c r="D13640" i="10"/>
  <c r="C13640" i="10"/>
  <c r="B13640" i="10"/>
  <c r="D13639" i="10"/>
  <c r="C13639" i="10"/>
  <c r="B13639" i="10"/>
  <c r="D13638" i="10"/>
  <c r="C13638" i="10"/>
  <c r="B13638" i="10"/>
  <c r="D13637" i="10"/>
  <c r="C13637" i="10"/>
  <c r="B13637" i="10"/>
  <c r="D13636" i="10"/>
  <c r="C13636" i="10"/>
  <c r="B13636" i="10"/>
  <c r="D13635" i="10"/>
  <c r="C13635" i="10"/>
  <c r="B13635" i="10"/>
  <c r="D13634" i="10"/>
  <c r="C13634" i="10"/>
  <c r="B13634" i="10"/>
  <c r="D13633" i="10"/>
  <c r="C13633" i="10"/>
  <c r="B13633" i="10"/>
  <c r="D13632" i="10"/>
  <c r="C13632" i="10"/>
  <c r="B13632" i="10"/>
  <c r="D13631" i="10"/>
  <c r="C13631" i="10"/>
  <c r="B13631" i="10"/>
  <c r="D13630" i="10"/>
  <c r="C13630" i="10"/>
  <c r="B13630" i="10"/>
  <c r="D13629" i="10"/>
  <c r="C13629" i="10"/>
  <c r="B13629" i="10"/>
  <c r="D13628" i="10"/>
  <c r="C13628" i="10"/>
  <c r="B13628" i="10"/>
  <c r="D13627" i="10"/>
  <c r="C13627" i="10"/>
  <c r="B13627" i="10"/>
  <c r="D13626" i="10"/>
  <c r="C13626" i="10"/>
  <c r="B13626" i="10"/>
  <c r="D13625" i="10"/>
  <c r="C13625" i="10"/>
  <c r="B13625" i="10"/>
  <c r="D13624" i="10"/>
  <c r="C13624" i="10"/>
  <c r="B13624" i="10"/>
  <c r="D13623" i="10"/>
  <c r="C13623" i="10"/>
  <c r="B13623" i="10"/>
  <c r="D13622" i="10"/>
  <c r="C13622" i="10"/>
  <c r="B13622" i="10"/>
  <c r="D13621" i="10"/>
  <c r="C13621" i="10"/>
  <c r="B13621" i="10"/>
  <c r="D13620" i="10"/>
  <c r="C13620" i="10"/>
  <c r="B13620" i="10"/>
  <c r="D13619" i="10"/>
  <c r="C13619" i="10"/>
  <c r="B13619" i="10"/>
  <c r="D13618" i="10"/>
  <c r="C13618" i="10"/>
  <c r="B13618" i="10"/>
  <c r="D13617" i="10"/>
  <c r="C13617" i="10"/>
  <c r="B13617" i="10"/>
  <c r="D13616" i="10"/>
  <c r="C13616" i="10"/>
  <c r="B13616" i="10"/>
  <c r="D13615" i="10"/>
  <c r="C13615" i="10"/>
  <c r="B13615" i="10"/>
  <c r="D13614" i="10"/>
  <c r="C13614" i="10"/>
  <c r="B13614" i="10"/>
  <c r="D13613" i="10"/>
  <c r="C13613" i="10"/>
  <c r="B13613" i="10"/>
  <c r="D13612" i="10"/>
  <c r="C13612" i="10"/>
  <c r="B13612" i="10"/>
  <c r="D13611" i="10"/>
  <c r="C13611" i="10"/>
  <c r="B13611" i="10"/>
  <c r="D13610" i="10"/>
  <c r="C13610" i="10"/>
  <c r="B13610" i="10"/>
  <c r="D13609" i="10"/>
  <c r="C13609" i="10"/>
  <c r="B13609" i="10"/>
  <c r="D13608" i="10"/>
  <c r="C13608" i="10"/>
  <c r="B13608" i="10"/>
  <c r="D13607" i="10"/>
  <c r="C13607" i="10"/>
  <c r="B13607" i="10"/>
  <c r="D13606" i="10"/>
  <c r="C13606" i="10"/>
  <c r="B13606" i="10"/>
  <c r="D13605" i="10"/>
  <c r="C13605" i="10"/>
  <c r="B13605" i="10"/>
  <c r="D13604" i="10"/>
  <c r="C13604" i="10"/>
  <c r="B13604" i="10"/>
  <c r="D13603" i="10"/>
  <c r="C13603" i="10"/>
  <c r="B13603" i="10"/>
  <c r="D13602" i="10"/>
  <c r="C13602" i="10"/>
  <c r="B13602" i="10"/>
  <c r="D13601" i="10"/>
  <c r="C13601" i="10"/>
  <c r="B13601" i="10"/>
  <c r="D13600" i="10"/>
  <c r="C13600" i="10"/>
  <c r="B13600" i="10"/>
  <c r="D13599" i="10"/>
  <c r="C13599" i="10"/>
  <c r="B13599" i="10"/>
  <c r="D13598" i="10"/>
  <c r="C13598" i="10"/>
  <c r="B13598" i="10"/>
  <c r="D13597" i="10"/>
  <c r="C13597" i="10"/>
  <c r="B13597" i="10"/>
  <c r="D13596" i="10"/>
  <c r="C13596" i="10"/>
  <c r="B13596" i="10"/>
  <c r="D13595" i="10"/>
  <c r="C13595" i="10"/>
  <c r="B13595" i="10"/>
  <c r="D13594" i="10"/>
  <c r="C13594" i="10"/>
  <c r="B13594" i="10"/>
  <c r="D13593" i="10"/>
  <c r="C13593" i="10"/>
  <c r="B13593" i="10"/>
  <c r="D13592" i="10"/>
  <c r="C13592" i="10"/>
  <c r="B13592" i="10"/>
  <c r="D13591" i="10"/>
  <c r="C13591" i="10"/>
  <c r="B13591" i="10"/>
  <c r="D13590" i="10"/>
  <c r="C13590" i="10"/>
  <c r="B13590" i="10"/>
  <c r="D13589" i="10"/>
  <c r="C13589" i="10"/>
  <c r="B13589" i="10"/>
  <c r="D13588" i="10"/>
  <c r="C13588" i="10"/>
  <c r="B13588" i="10"/>
  <c r="D13587" i="10"/>
  <c r="C13587" i="10"/>
  <c r="B13587" i="10"/>
  <c r="D13586" i="10"/>
  <c r="C13586" i="10"/>
  <c r="B13586" i="10"/>
  <c r="D13585" i="10"/>
  <c r="C13585" i="10"/>
  <c r="B13585" i="10"/>
  <c r="D13584" i="10"/>
  <c r="C13584" i="10"/>
  <c r="B13584" i="10"/>
  <c r="D13583" i="10"/>
  <c r="C13583" i="10"/>
  <c r="B13583" i="10"/>
  <c r="D13582" i="10"/>
  <c r="C13582" i="10"/>
  <c r="B13582" i="10"/>
  <c r="D13581" i="10"/>
  <c r="C13581" i="10"/>
  <c r="B13581" i="10"/>
  <c r="D13580" i="10"/>
  <c r="C13580" i="10"/>
  <c r="B13580" i="10"/>
  <c r="D13579" i="10"/>
  <c r="C13579" i="10"/>
  <c r="B13579" i="10"/>
  <c r="D13578" i="10"/>
  <c r="C13578" i="10"/>
  <c r="B13578" i="10"/>
  <c r="D13577" i="10"/>
  <c r="C13577" i="10"/>
  <c r="B13577" i="10"/>
  <c r="D13576" i="10"/>
  <c r="C13576" i="10"/>
  <c r="B13576" i="10"/>
  <c r="D13575" i="10"/>
  <c r="C13575" i="10"/>
  <c r="B13575" i="10"/>
  <c r="D13574" i="10"/>
  <c r="C13574" i="10"/>
  <c r="B13574" i="10"/>
  <c r="D13573" i="10"/>
  <c r="C13573" i="10"/>
  <c r="B13573" i="10"/>
  <c r="D13572" i="10"/>
  <c r="C13572" i="10"/>
  <c r="B13572" i="10"/>
  <c r="D13571" i="10"/>
  <c r="C13571" i="10"/>
  <c r="B13571" i="10"/>
  <c r="D13570" i="10"/>
  <c r="C13570" i="10"/>
  <c r="B13570" i="10"/>
  <c r="D13569" i="10"/>
  <c r="C13569" i="10"/>
  <c r="B13569" i="10"/>
  <c r="D13568" i="10"/>
  <c r="C13568" i="10"/>
  <c r="B13568" i="10"/>
  <c r="D13567" i="10"/>
  <c r="C13567" i="10"/>
  <c r="B13567" i="10"/>
  <c r="D13566" i="10"/>
  <c r="C13566" i="10"/>
  <c r="B13566" i="10"/>
  <c r="D13565" i="10"/>
  <c r="C13565" i="10"/>
  <c r="B13565" i="10"/>
  <c r="D13564" i="10"/>
  <c r="C13564" i="10"/>
  <c r="B13564" i="10"/>
  <c r="D13563" i="10"/>
  <c r="C13563" i="10"/>
  <c r="B13563" i="10"/>
  <c r="D13562" i="10"/>
  <c r="C13562" i="10"/>
  <c r="B13562" i="10"/>
  <c r="D13561" i="10"/>
  <c r="C13561" i="10"/>
  <c r="B13561" i="10"/>
  <c r="D13560" i="10"/>
  <c r="C13560" i="10"/>
  <c r="B13560" i="10"/>
  <c r="D13559" i="10"/>
  <c r="C13559" i="10"/>
  <c r="B13559" i="10"/>
  <c r="D13558" i="10"/>
  <c r="C13558" i="10"/>
  <c r="B13558" i="10"/>
  <c r="D13557" i="10"/>
  <c r="C13557" i="10"/>
  <c r="B13557" i="10"/>
  <c r="D13556" i="10"/>
  <c r="C13556" i="10"/>
  <c r="B13556" i="10"/>
  <c r="D13555" i="10"/>
  <c r="C13555" i="10"/>
  <c r="B13555" i="10"/>
  <c r="D13554" i="10"/>
  <c r="C13554" i="10"/>
  <c r="B13554" i="10"/>
  <c r="D13553" i="10"/>
  <c r="C13553" i="10"/>
  <c r="B13553" i="10"/>
  <c r="D13552" i="10"/>
  <c r="C13552" i="10"/>
  <c r="B13552" i="10"/>
  <c r="D13551" i="10"/>
  <c r="C13551" i="10"/>
  <c r="B13551" i="10"/>
  <c r="D13550" i="10"/>
  <c r="C13550" i="10"/>
  <c r="B13550" i="10"/>
  <c r="D13549" i="10"/>
  <c r="C13549" i="10"/>
  <c r="B13549" i="10"/>
  <c r="D13548" i="10"/>
  <c r="C13548" i="10"/>
  <c r="B13548" i="10"/>
  <c r="D13547" i="10"/>
  <c r="C13547" i="10"/>
  <c r="B13547" i="10"/>
  <c r="D13546" i="10"/>
  <c r="C13546" i="10"/>
  <c r="B13546" i="10"/>
  <c r="D13545" i="10"/>
  <c r="C13545" i="10"/>
  <c r="B13545" i="10"/>
  <c r="D13544" i="10"/>
  <c r="C13544" i="10"/>
  <c r="B13544" i="10"/>
  <c r="D13543" i="10"/>
  <c r="C13543" i="10"/>
  <c r="B13543" i="10"/>
  <c r="D13542" i="10"/>
  <c r="C13542" i="10"/>
  <c r="B13542" i="10"/>
  <c r="D13541" i="10"/>
  <c r="C13541" i="10"/>
  <c r="B13541" i="10"/>
  <c r="D13540" i="10"/>
  <c r="C13540" i="10"/>
  <c r="B13540" i="10"/>
  <c r="D13539" i="10"/>
  <c r="C13539" i="10"/>
  <c r="B13539" i="10"/>
  <c r="D13538" i="10"/>
  <c r="C13538" i="10"/>
  <c r="B13538" i="10"/>
  <c r="D13537" i="10"/>
  <c r="C13537" i="10"/>
  <c r="B13537" i="10"/>
  <c r="D13536" i="10"/>
  <c r="C13536" i="10"/>
  <c r="B13536" i="10"/>
  <c r="D13535" i="10"/>
  <c r="C13535" i="10"/>
  <c r="B13535" i="10"/>
  <c r="D13534" i="10"/>
  <c r="C13534" i="10"/>
  <c r="B13534" i="10"/>
  <c r="D13533" i="10"/>
  <c r="C13533" i="10"/>
  <c r="B13533" i="10"/>
  <c r="D13532" i="10"/>
  <c r="C13532" i="10"/>
  <c r="B13532" i="10"/>
  <c r="D13531" i="10"/>
  <c r="C13531" i="10"/>
  <c r="B13531" i="10"/>
  <c r="D13530" i="10"/>
  <c r="C13530" i="10"/>
  <c r="B13530" i="10"/>
  <c r="D13529" i="10"/>
  <c r="C13529" i="10"/>
  <c r="B13529" i="10"/>
  <c r="D13528" i="10"/>
  <c r="C13528" i="10"/>
  <c r="B13528" i="10"/>
  <c r="D13527" i="10"/>
  <c r="C13527" i="10"/>
  <c r="B13527" i="10"/>
  <c r="D13526" i="10"/>
  <c r="C13526" i="10"/>
  <c r="B13526" i="10"/>
  <c r="D13525" i="10"/>
  <c r="C13525" i="10"/>
  <c r="B13525" i="10"/>
  <c r="D13524" i="10"/>
  <c r="C13524" i="10"/>
  <c r="B13524" i="10"/>
  <c r="D13523" i="10"/>
  <c r="C13523" i="10"/>
  <c r="B13523" i="10"/>
  <c r="D13522" i="10"/>
  <c r="C13522" i="10"/>
  <c r="B13522" i="10"/>
  <c r="D13521" i="10"/>
  <c r="C13521" i="10"/>
  <c r="B13521" i="10"/>
  <c r="D13520" i="10"/>
  <c r="C13520" i="10"/>
  <c r="B13520" i="10"/>
  <c r="D13519" i="10"/>
  <c r="C13519" i="10"/>
  <c r="B13519" i="10"/>
  <c r="D13518" i="10"/>
  <c r="C13518" i="10"/>
  <c r="B13518" i="10"/>
  <c r="D13517" i="10"/>
  <c r="C13517" i="10"/>
  <c r="B13517" i="10"/>
  <c r="D13516" i="10"/>
  <c r="C13516" i="10"/>
  <c r="B13516" i="10"/>
  <c r="D13515" i="10"/>
  <c r="C13515" i="10"/>
  <c r="B13515" i="10"/>
  <c r="D13514" i="10"/>
  <c r="C13514" i="10"/>
  <c r="B13514" i="10"/>
  <c r="D13513" i="10"/>
  <c r="C13513" i="10"/>
  <c r="B13513" i="10"/>
  <c r="D13512" i="10"/>
  <c r="C13512" i="10"/>
  <c r="B13512" i="10"/>
  <c r="D13511" i="10"/>
  <c r="C13511" i="10"/>
  <c r="B13511" i="10"/>
  <c r="D13510" i="10"/>
  <c r="C13510" i="10"/>
  <c r="B13510" i="10"/>
  <c r="D13509" i="10"/>
  <c r="C13509" i="10"/>
  <c r="B13509" i="10"/>
  <c r="D13508" i="10"/>
  <c r="C13508" i="10"/>
  <c r="B13508" i="10"/>
  <c r="D13507" i="10"/>
  <c r="C13507" i="10"/>
  <c r="B13507" i="10"/>
  <c r="D13506" i="10"/>
  <c r="C13506" i="10"/>
  <c r="B13506" i="10"/>
  <c r="D13505" i="10"/>
  <c r="C13505" i="10"/>
  <c r="B13505" i="10"/>
  <c r="D13504" i="10"/>
  <c r="C13504" i="10"/>
  <c r="B13504" i="10"/>
  <c r="D13503" i="10"/>
  <c r="C13503" i="10"/>
  <c r="B13503" i="10"/>
  <c r="D13502" i="10"/>
  <c r="C13502" i="10"/>
  <c r="B13502" i="10"/>
  <c r="D13501" i="10"/>
  <c r="C13501" i="10"/>
  <c r="B13501" i="10"/>
  <c r="D13500" i="10"/>
  <c r="C13500" i="10"/>
  <c r="B13500" i="10"/>
  <c r="D13499" i="10"/>
  <c r="C13499" i="10"/>
  <c r="B13499" i="10"/>
  <c r="D13498" i="10"/>
  <c r="C13498" i="10"/>
  <c r="B13498" i="10"/>
  <c r="D13497" i="10"/>
  <c r="C13497" i="10"/>
  <c r="B13497" i="10"/>
  <c r="D13496" i="10"/>
  <c r="C13496" i="10"/>
  <c r="B13496" i="10"/>
  <c r="D13495" i="10"/>
  <c r="C13495" i="10"/>
  <c r="B13495" i="10"/>
  <c r="D13494" i="10"/>
  <c r="C13494" i="10"/>
  <c r="B13494" i="10"/>
  <c r="D13493" i="10"/>
  <c r="C13493" i="10"/>
  <c r="B13493" i="10"/>
  <c r="D13492" i="10"/>
  <c r="C13492" i="10"/>
  <c r="B13492" i="10"/>
  <c r="D13491" i="10"/>
  <c r="C13491" i="10"/>
  <c r="B13491" i="10"/>
  <c r="D13490" i="10"/>
  <c r="C13490" i="10"/>
  <c r="B13490" i="10"/>
  <c r="D13489" i="10"/>
  <c r="C13489" i="10"/>
  <c r="B13489" i="10"/>
  <c r="D13488" i="10"/>
  <c r="C13488" i="10"/>
  <c r="B13488" i="10"/>
  <c r="D13487" i="10"/>
  <c r="C13487" i="10"/>
  <c r="B13487" i="10"/>
  <c r="D13486" i="10"/>
  <c r="C13486" i="10"/>
  <c r="B13486" i="10"/>
  <c r="D13485" i="10"/>
  <c r="C13485" i="10"/>
  <c r="B13485" i="10"/>
  <c r="D13484" i="10"/>
  <c r="C13484" i="10"/>
  <c r="B13484" i="10"/>
  <c r="D13483" i="10"/>
  <c r="C13483" i="10"/>
  <c r="B13483" i="10"/>
  <c r="D13482" i="10"/>
  <c r="C13482" i="10"/>
  <c r="B13482" i="10"/>
  <c r="D13481" i="10"/>
  <c r="C13481" i="10"/>
  <c r="B13481" i="10"/>
  <c r="D13480" i="10"/>
  <c r="C13480" i="10"/>
  <c r="B13480" i="10"/>
  <c r="D13479" i="10"/>
  <c r="C13479" i="10"/>
  <c r="B13479" i="10"/>
  <c r="D13478" i="10"/>
  <c r="C13478" i="10"/>
  <c r="B13478" i="10"/>
  <c r="D13477" i="10"/>
  <c r="C13477" i="10"/>
  <c r="B13477" i="10"/>
  <c r="D13476" i="10"/>
  <c r="C13476" i="10"/>
  <c r="B13476" i="10"/>
  <c r="D13475" i="10"/>
  <c r="C13475" i="10"/>
  <c r="B13475" i="10"/>
  <c r="D13474" i="10"/>
  <c r="C13474" i="10"/>
  <c r="B13474" i="10"/>
  <c r="D13473" i="10"/>
  <c r="C13473" i="10"/>
  <c r="B13473" i="10"/>
  <c r="D13472" i="10"/>
  <c r="C13472" i="10"/>
  <c r="B13472" i="10"/>
  <c r="D13471" i="10"/>
  <c r="C13471" i="10"/>
  <c r="B13471" i="10"/>
  <c r="D13470" i="10"/>
  <c r="C13470" i="10"/>
  <c r="B13470" i="10"/>
  <c r="D13469" i="10"/>
  <c r="C13469" i="10"/>
  <c r="B13469" i="10"/>
  <c r="D13468" i="10"/>
  <c r="C13468" i="10"/>
  <c r="B13468" i="10"/>
  <c r="D13467" i="10"/>
  <c r="C13467" i="10"/>
  <c r="B13467" i="10"/>
  <c r="D13466" i="10"/>
  <c r="C13466" i="10"/>
  <c r="B13466" i="10"/>
  <c r="D13465" i="10"/>
  <c r="C13465" i="10"/>
  <c r="B13465" i="10"/>
  <c r="D13464" i="10"/>
  <c r="C13464" i="10"/>
  <c r="B13464" i="10"/>
  <c r="D13463" i="10"/>
  <c r="C13463" i="10"/>
  <c r="B13463" i="10"/>
  <c r="D13462" i="10"/>
  <c r="C13462" i="10"/>
  <c r="B13462" i="10"/>
  <c r="D13461" i="10"/>
  <c r="C13461" i="10"/>
  <c r="B13461" i="10"/>
  <c r="D13460" i="10"/>
  <c r="C13460" i="10"/>
  <c r="B13460" i="10"/>
  <c r="D13459" i="10"/>
  <c r="C13459" i="10"/>
  <c r="B13459" i="10"/>
  <c r="D13458" i="10"/>
  <c r="C13458" i="10"/>
  <c r="B13458" i="10"/>
  <c r="D13457" i="10"/>
  <c r="C13457" i="10"/>
  <c r="B13457" i="10"/>
  <c r="D13456" i="10"/>
  <c r="C13456" i="10"/>
  <c r="B13456" i="10"/>
  <c r="D13455" i="10"/>
  <c r="C13455" i="10"/>
  <c r="B13455" i="10"/>
  <c r="D13454" i="10"/>
  <c r="C13454" i="10"/>
  <c r="B13454" i="10"/>
  <c r="D13453" i="10"/>
  <c r="C13453" i="10"/>
  <c r="B13453" i="10"/>
  <c r="D13452" i="10"/>
  <c r="C13452" i="10"/>
  <c r="B13452" i="10"/>
  <c r="D13451" i="10"/>
  <c r="C13451" i="10"/>
  <c r="B13451" i="10"/>
  <c r="D13450" i="10"/>
  <c r="C13450" i="10"/>
  <c r="B13450" i="10"/>
  <c r="D13449" i="10"/>
  <c r="C13449" i="10"/>
  <c r="B13449" i="10"/>
  <c r="D13448" i="10"/>
  <c r="C13448" i="10"/>
  <c r="B13448" i="10"/>
  <c r="D13447" i="10"/>
  <c r="C13447" i="10"/>
  <c r="B13447" i="10"/>
  <c r="D13446" i="10"/>
  <c r="C13446" i="10"/>
  <c r="B13446" i="10"/>
  <c r="D13445" i="10"/>
  <c r="C13445" i="10"/>
  <c r="B13445" i="10"/>
  <c r="D13444" i="10"/>
  <c r="C13444" i="10"/>
  <c r="B13444" i="10"/>
  <c r="D13443" i="10"/>
  <c r="C13443" i="10"/>
  <c r="B13443" i="10"/>
  <c r="D13442" i="10"/>
  <c r="C13442" i="10"/>
  <c r="B13442" i="10"/>
  <c r="D13441" i="10"/>
  <c r="C13441" i="10"/>
  <c r="B13441" i="10"/>
  <c r="D13440" i="10"/>
  <c r="C13440" i="10"/>
  <c r="B13440" i="10"/>
  <c r="D13439" i="10"/>
  <c r="C13439" i="10"/>
  <c r="B13439" i="10"/>
  <c r="D13438" i="10"/>
  <c r="C13438" i="10"/>
  <c r="B13438" i="10"/>
  <c r="D13437" i="10"/>
  <c r="C13437" i="10"/>
  <c r="B13437" i="10"/>
  <c r="D13436" i="10"/>
  <c r="C13436" i="10"/>
  <c r="B13436" i="10"/>
  <c r="D13435" i="10"/>
  <c r="C13435" i="10"/>
  <c r="B13435" i="10"/>
  <c r="D13434" i="10"/>
  <c r="C13434" i="10"/>
  <c r="B13434" i="10"/>
  <c r="D13433" i="10"/>
  <c r="C13433" i="10"/>
  <c r="B13433" i="10"/>
  <c r="D13432" i="10"/>
  <c r="C13432" i="10"/>
  <c r="B13432" i="10"/>
  <c r="D13431" i="10"/>
  <c r="C13431" i="10"/>
  <c r="B13431" i="10"/>
  <c r="D13430" i="10"/>
  <c r="C13430" i="10"/>
  <c r="B13430" i="10"/>
  <c r="D13429" i="10"/>
  <c r="C13429" i="10"/>
  <c r="B13429" i="10"/>
  <c r="D13428" i="10"/>
  <c r="C13428" i="10"/>
  <c r="B13428" i="10"/>
  <c r="D13427" i="10"/>
  <c r="C13427" i="10"/>
  <c r="B13427" i="10"/>
  <c r="D13426" i="10"/>
  <c r="C13426" i="10"/>
  <c r="B13426" i="10"/>
  <c r="D13425" i="10"/>
  <c r="C13425" i="10"/>
  <c r="B13425" i="10"/>
  <c r="D13424" i="10"/>
  <c r="C13424" i="10"/>
  <c r="B13424" i="10"/>
  <c r="D13423" i="10"/>
  <c r="C13423" i="10"/>
  <c r="B13423" i="10"/>
  <c r="D13422" i="10"/>
  <c r="C13422" i="10"/>
  <c r="B13422" i="10"/>
  <c r="D13421" i="10"/>
  <c r="C13421" i="10"/>
  <c r="B13421" i="10"/>
  <c r="D13420" i="10"/>
  <c r="C13420" i="10"/>
  <c r="B13420" i="10"/>
  <c r="D13419" i="10"/>
  <c r="C13419" i="10"/>
  <c r="B13419" i="10"/>
  <c r="D13418" i="10"/>
  <c r="C13418" i="10"/>
  <c r="B13418" i="10"/>
  <c r="D13417" i="10"/>
  <c r="C13417" i="10"/>
  <c r="B13417" i="10"/>
  <c r="D13416" i="10"/>
  <c r="C13416" i="10"/>
  <c r="B13416" i="10"/>
  <c r="D13415" i="10"/>
  <c r="C13415" i="10"/>
  <c r="B13415" i="10"/>
  <c r="D13414" i="10"/>
  <c r="C13414" i="10"/>
  <c r="B13414" i="10"/>
  <c r="D13413" i="10"/>
  <c r="C13413" i="10"/>
  <c r="B13413" i="10"/>
  <c r="D13412" i="10"/>
  <c r="C13412" i="10"/>
  <c r="B13412" i="10"/>
  <c r="D13411" i="10"/>
  <c r="C13411" i="10"/>
  <c r="B13411" i="10"/>
  <c r="D13410" i="10"/>
  <c r="C13410" i="10"/>
  <c r="B13410" i="10"/>
  <c r="D13409" i="10"/>
  <c r="C13409" i="10"/>
  <c r="B13409" i="10"/>
  <c r="D13408" i="10"/>
  <c r="C13408" i="10"/>
  <c r="B13408" i="10"/>
  <c r="D13407" i="10"/>
  <c r="C13407" i="10"/>
  <c r="B13407" i="10"/>
  <c r="D13406" i="10"/>
  <c r="C13406" i="10"/>
  <c r="B13406" i="10"/>
  <c r="D13405" i="10"/>
  <c r="C13405" i="10"/>
  <c r="B13405" i="10"/>
  <c r="D13404" i="10"/>
  <c r="C13404" i="10"/>
  <c r="B13404" i="10"/>
  <c r="D13403" i="10"/>
  <c r="C13403" i="10"/>
  <c r="B13403" i="10"/>
  <c r="D13402" i="10"/>
  <c r="C13402" i="10"/>
  <c r="B13402" i="10"/>
  <c r="D13401" i="10"/>
  <c r="C13401" i="10"/>
  <c r="B13401" i="10"/>
  <c r="D13400" i="10"/>
  <c r="C13400" i="10"/>
  <c r="B13400" i="10"/>
  <c r="D13399" i="10"/>
  <c r="C13399" i="10"/>
  <c r="B13399" i="10"/>
  <c r="D13398" i="10"/>
  <c r="C13398" i="10"/>
  <c r="B13398" i="10"/>
  <c r="D13397" i="10"/>
  <c r="C13397" i="10"/>
  <c r="B13397" i="10"/>
  <c r="D13396" i="10"/>
  <c r="C13396" i="10"/>
  <c r="B13396" i="10"/>
  <c r="D13395" i="10"/>
  <c r="C13395" i="10"/>
  <c r="B13395" i="10"/>
  <c r="D13394" i="10"/>
  <c r="C13394" i="10"/>
  <c r="B13394" i="10"/>
  <c r="D13393" i="10"/>
  <c r="C13393" i="10"/>
  <c r="B13393" i="10"/>
  <c r="D13392" i="10"/>
  <c r="C13392" i="10"/>
  <c r="B13392" i="10"/>
  <c r="D13391" i="10"/>
  <c r="C13391" i="10"/>
  <c r="B13391" i="10"/>
  <c r="D13390" i="10"/>
  <c r="C13390" i="10"/>
  <c r="B13390" i="10"/>
  <c r="D13389" i="10"/>
  <c r="C13389" i="10"/>
  <c r="B13389" i="10"/>
  <c r="D13388" i="10"/>
  <c r="C13388" i="10"/>
  <c r="B13388" i="10"/>
  <c r="D13387" i="10"/>
  <c r="C13387" i="10"/>
  <c r="B13387" i="10"/>
  <c r="D13386" i="10"/>
  <c r="C13386" i="10"/>
  <c r="B13386" i="10"/>
  <c r="D13385" i="10"/>
  <c r="C13385" i="10"/>
  <c r="B13385" i="10"/>
  <c r="D13384" i="10"/>
  <c r="C13384" i="10"/>
  <c r="B13384" i="10"/>
  <c r="D13383" i="10"/>
  <c r="C13383" i="10"/>
  <c r="B13383" i="10"/>
  <c r="D13382" i="10"/>
  <c r="C13382" i="10"/>
  <c r="B13382" i="10"/>
  <c r="D13381" i="10"/>
  <c r="C13381" i="10"/>
  <c r="B13381" i="10"/>
  <c r="D13380" i="10"/>
  <c r="C13380" i="10"/>
  <c r="B13380" i="10"/>
  <c r="D13379" i="10"/>
  <c r="C13379" i="10"/>
  <c r="B13379" i="10"/>
  <c r="D13378" i="10"/>
  <c r="C13378" i="10"/>
  <c r="B13378" i="10"/>
  <c r="D13377" i="10"/>
  <c r="C13377" i="10"/>
  <c r="B13377" i="10"/>
  <c r="D13376" i="10"/>
  <c r="C13376" i="10"/>
  <c r="B13376" i="10"/>
  <c r="D13375" i="10"/>
  <c r="C13375" i="10"/>
  <c r="B13375" i="10"/>
  <c r="D13374" i="10"/>
  <c r="C13374" i="10"/>
  <c r="B13374" i="10"/>
  <c r="D13373" i="10"/>
  <c r="C13373" i="10"/>
  <c r="B13373" i="10"/>
  <c r="D13372" i="10"/>
  <c r="C13372" i="10"/>
  <c r="B13372" i="10"/>
  <c r="D13371" i="10"/>
  <c r="C13371" i="10"/>
  <c r="B13371" i="10"/>
  <c r="D13370" i="10"/>
  <c r="C13370" i="10"/>
  <c r="B13370" i="10"/>
  <c r="D13369" i="10"/>
  <c r="C13369" i="10"/>
  <c r="B13369" i="10"/>
  <c r="D13368" i="10"/>
  <c r="C13368" i="10"/>
  <c r="B13368" i="10"/>
  <c r="D13367" i="10"/>
  <c r="C13367" i="10"/>
  <c r="B13367" i="10"/>
  <c r="D13366" i="10"/>
  <c r="C13366" i="10"/>
  <c r="B13366" i="10"/>
  <c r="D13365" i="10"/>
  <c r="C13365" i="10"/>
  <c r="B13365" i="10"/>
  <c r="D13364" i="10"/>
  <c r="C13364" i="10"/>
  <c r="B13364" i="10"/>
  <c r="D13363" i="10"/>
  <c r="C13363" i="10"/>
  <c r="B13363" i="10"/>
  <c r="D13362" i="10"/>
  <c r="C13362" i="10"/>
  <c r="B13362" i="10"/>
  <c r="D13361" i="10"/>
  <c r="C13361" i="10"/>
  <c r="B13361" i="10"/>
  <c r="D13360" i="10"/>
  <c r="C13360" i="10"/>
  <c r="B13360" i="10"/>
  <c r="D13359" i="10"/>
  <c r="C13359" i="10"/>
  <c r="B13359" i="10"/>
  <c r="D13358" i="10"/>
  <c r="C13358" i="10"/>
  <c r="B13358" i="10"/>
  <c r="D13357" i="10"/>
  <c r="C13357" i="10"/>
  <c r="B13357" i="10"/>
  <c r="D13356" i="10"/>
  <c r="C13356" i="10"/>
  <c r="B13356" i="10"/>
  <c r="D13355" i="10"/>
  <c r="C13355" i="10"/>
  <c r="B13355" i="10"/>
  <c r="D13354" i="10"/>
  <c r="C13354" i="10"/>
  <c r="B13354" i="10"/>
  <c r="D13353" i="10"/>
  <c r="C13353" i="10"/>
  <c r="B13353" i="10"/>
  <c r="D13352" i="10"/>
  <c r="C13352" i="10"/>
  <c r="B13352" i="10"/>
  <c r="D13351" i="10"/>
  <c r="C13351" i="10"/>
  <c r="B13351" i="10"/>
  <c r="D13350" i="10"/>
  <c r="C13350" i="10"/>
  <c r="B13350" i="10"/>
  <c r="D13349" i="10"/>
  <c r="C13349" i="10"/>
  <c r="B13349" i="10"/>
  <c r="D13348" i="10"/>
  <c r="C13348" i="10"/>
  <c r="B13348" i="10"/>
  <c r="D13347" i="10"/>
  <c r="C13347" i="10"/>
  <c r="B13347" i="10"/>
  <c r="D13346" i="10"/>
  <c r="C13346" i="10"/>
  <c r="B13346" i="10"/>
  <c r="D13345" i="10"/>
  <c r="C13345" i="10"/>
  <c r="B13345" i="10"/>
  <c r="D13344" i="10"/>
  <c r="C13344" i="10"/>
  <c r="B13344" i="10"/>
  <c r="D13343" i="10"/>
  <c r="C13343" i="10"/>
  <c r="B13343" i="10"/>
  <c r="D13342" i="10"/>
  <c r="C13342" i="10"/>
  <c r="B13342" i="10"/>
  <c r="D13341" i="10"/>
  <c r="C13341" i="10"/>
  <c r="B13341" i="10"/>
  <c r="D13340" i="10"/>
  <c r="C13340" i="10"/>
  <c r="B13340" i="10"/>
  <c r="D13339" i="10"/>
  <c r="C13339" i="10"/>
  <c r="B13339" i="10"/>
  <c r="D13338" i="10"/>
  <c r="C13338" i="10"/>
  <c r="B13338" i="10"/>
  <c r="D13337" i="10"/>
  <c r="C13337" i="10"/>
  <c r="B13337" i="10"/>
  <c r="D13336" i="10"/>
  <c r="C13336" i="10"/>
  <c r="B13336" i="10"/>
  <c r="D13335" i="10"/>
  <c r="C13335" i="10"/>
  <c r="B13335" i="10"/>
  <c r="D13334" i="10"/>
  <c r="C13334" i="10"/>
  <c r="B13334" i="10"/>
  <c r="D13333" i="10"/>
  <c r="C13333" i="10"/>
  <c r="B13333" i="10"/>
  <c r="D13332" i="10"/>
  <c r="C13332" i="10"/>
  <c r="B13332" i="10"/>
  <c r="D13331" i="10"/>
  <c r="C13331" i="10"/>
  <c r="B13331" i="10"/>
  <c r="D13330" i="10"/>
  <c r="C13330" i="10"/>
  <c r="B13330" i="10"/>
  <c r="D13329" i="10"/>
  <c r="C13329" i="10"/>
  <c r="B13329" i="10"/>
  <c r="D13328" i="10"/>
  <c r="C13328" i="10"/>
  <c r="B13328" i="10"/>
  <c r="D13327" i="10"/>
  <c r="C13327" i="10"/>
  <c r="B13327" i="10"/>
  <c r="D13326" i="10"/>
  <c r="C13326" i="10"/>
  <c r="B13326" i="10"/>
  <c r="D13325" i="10"/>
  <c r="C13325" i="10"/>
  <c r="B13325" i="10"/>
  <c r="D13324" i="10"/>
  <c r="C13324" i="10"/>
  <c r="B13324" i="10"/>
  <c r="D13323" i="10"/>
  <c r="C13323" i="10"/>
  <c r="B13323" i="10"/>
  <c r="D13322" i="10"/>
  <c r="C13322" i="10"/>
  <c r="B13322" i="10"/>
  <c r="D13321" i="10"/>
  <c r="C13321" i="10"/>
  <c r="B13321" i="10"/>
  <c r="D13320" i="10"/>
  <c r="C13320" i="10"/>
  <c r="B13320" i="10"/>
  <c r="D13319" i="10"/>
  <c r="C13319" i="10"/>
  <c r="B13319" i="10"/>
  <c r="D13318" i="10"/>
  <c r="C13318" i="10"/>
  <c r="B13318" i="10"/>
  <c r="D13317" i="10"/>
  <c r="C13317" i="10"/>
  <c r="B13317" i="10"/>
  <c r="D13316" i="10"/>
  <c r="C13316" i="10"/>
  <c r="B13316" i="10"/>
  <c r="D13315" i="10"/>
  <c r="C13315" i="10"/>
  <c r="B13315" i="10"/>
  <c r="D13314" i="10"/>
  <c r="C13314" i="10"/>
  <c r="B13314" i="10"/>
  <c r="D13313" i="10"/>
  <c r="C13313" i="10"/>
  <c r="B13313" i="10"/>
  <c r="D13312" i="10"/>
  <c r="C13312" i="10"/>
  <c r="B13312" i="10"/>
  <c r="D13311" i="10"/>
  <c r="C13311" i="10"/>
  <c r="B13311" i="10"/>
  <c r="D13310" i="10"/>
  <c r="C13310" i="10"/>
  <c r="B13310" i="10"/>
  <c r="D13309" i="10"/>
  <c r="C13309" i="10"/>
  <c r="B13309" i="10"/>
  <c r="D13308" i="10"/>
  <c r="C13308" i="10"/>
  <c r="B13308" i="10"/>
  <c r="D13307" i="10"/>
  <c r="C13307" i="10"/>
  <c r="B13307" i="10"/>
  <c r="D13306" i="10"/>
  <c r="C13306" i="10"/>
  <c r="B13306" i="10"/>
  <c r="D13305" i="10"/>
  <c r="C13305" i="10"/>
  <c r="B13305" i="10"/>
  <c r="D13304" i="10"/>
  <c r="C13304" i="10"/>
  <c r="B13304" i="10"/>
  <c r="D13303" i="10"/>
  <c r="C13303" i="10"/>
  <c r="B13303" i="10"/>
  <c r="D13302" i="10"/>
  <c r="C13302" i="10"/>
  <c r="B13302" i="10"/>
  <c r="D13301" i="10"/>
  <c r="C13301" i="10"/>
  <c r="B13301" i="10"/>
  <c r="D13300" i="10"/>
  <c r="C13300" i="10"/>
  <c r="B13300" i="10"/>
  <c r="D13299" i="10"/>
  <c r="C13299" i="10"/>
  <c r="B13299" i="10"/>
  <c r="D13298" i="10"/>
  <c r="C13298" i="10"/>
  <c r="B13298" i="10"/>
  <c r="D13297" i="10"/>
  <c r="C13297" i="10"/>
  <c r="B13297" i="10"/>
  <c r="D13296" i="10"/>
  <c r="C13296" i="10"/>
  <c r="B13296" i="10"/>
  <c r="D13295" i="10"/>
  <c r="C13295" i="10"/>
  <c r="B13295" i="10"/>
  <c r="D13294" i="10"/>
  <c r="C13294" i="10"/>
  <c r="B13294" i="10"/>
  <c r="D13293" i="10"/>
  <c r="C13293" i="10"/>
  <c r="B13293" i="10"/>
  <c r="D13292" i="10"/>
  <c r="C13292" i="10"/>
  <c r="B13292" i="10"/>
  <c r="D13291" i="10"/>
  <c r="C13291" i="10"/>
  <c r="B13291" i="10"/>
  <c r="D13290" i="10"/>
  <c r="C13290" i="10"/>
  <c r="B13290" i="10"/>
  <c r="D13289" i="10"/>
  <c r="C13289" i="10"/>
  <c r="B13289" i="10"/>
  <c r="D13288" i="10"/>
  <c r="C13288" i="10"/>
  <c r="B13288" i="10"/>
  <c r="D13287" i="10"/>
  <c r="C13287" i="10"/>
  <c r="B13287" i="10"/>
  <c r="D13286" i="10"/>
  <c r="C13286" i="10"/>
  <c r="B13286" i="10"/>
  <c r="D13285" i="10"/>
  <c r="C13285" i="10"/>
  <c r="B13285" i="10"/>
  <c r="D13284" i="10"/>
  <c r="C13284" i="10"/>
  <c r="B13284" i="10"/>
  <c r="D13283" i="10"/>
  <c r="C13283" i="10"/>
  <c r="B13283" i="10"/>
  <c r="D13282" i="10"/>
  <c r="C13282" i="10"/>
  <c r="B13282" i="10"/>
  <c r="D13281" i="10"/>
  <c r="C13281" i="10"/>
  <c r="B13281" i="10"/>
  <c r="D13280" i="10"/>
  <c r="C13280" i="10"/>
  <c r="B13280" i="10"/>
  <c r="D13279" i="10"/>
  <c r="C13279" i="10"/>
  <c r="B13279" i="10"/>
  <c r="D13278" i="10"/>
  <c r="C13278" i="10"/>
  <c r="B13278" i="10"/>
  <c r="D13277" i="10"/>
  <c r="C13277" i="10"/>
  <c r="B13277" i="10"/>
  <c r="D13276" i="10"/>
  <c r="C13276" i="10"/>
  <c r="B13276" i="10"/>
  <c r="D13275" i="10"/>
  <c r="C13275" i="10"/>
  <c r="B13275" i="10"/>
  <c r="D13274" i="10"/>
  <c r="C13274" i="10"/>
  <c r="B13274" i="10"/>
  <c r="D13273" i="10"/>
  <c r="C13273" i="10"/>
  <c r="B13273" i="10"/>
  <c r="D13272" i="10"/>
  <c r="C13272" i="10"/>
  <c r="B13272" i="10"/>
  <c r="D13271" i="10"/>
  <c r="C13271" i="10"/>
  <c r="B13271" i="10"/>
  <c r="D13270" i="10"/>
  <c r="C13270" i="10"/>
  <c r="B13270" i="10"/>
  <c r="D13269" i="10"/>
  <c r="C13269" i="10"/>
  <c r="B13269" i="10"/>
  <c r="D13268" i="10"/>
  <c r="C13268" i="10"/>
  <c r="B13268" i="10"/>
  <c r="D13267" i="10"/>
  <c r="C13267" i="10"/>
  <c r="B13267" i="10"/>
  <c r="D13266" i="10"/>
  <c r="C13266" i="10"/>
  <c r="B13266" i="10"/>
  <c r="D13265" i="10"/>
  <c r="C13265" i="10"/>
  <c r="B13265" i="10"/>
  <c r="D13264" i="10"/>
  <c r="C13264" i="10"/>
  <c r="B13264" i="10"/>
  <c r="D13263" i="10"/>
  <c r="C13263" i="10"/>
  <c r="B13263" i="10"/>
  <c r="D13262" i="10"/>
  <c r="C13262" i="10"/>
  <c r="B13262" i="10"/>
  <c r="D13261" i="10"/>
  <c r="C13261" i="10"/>
  <c r="B13261" i="10"/>
  <c r="D13260" i="10"/>
  <c r="C13260" i="10"/>
  <c r="B13260" i="10"/>
  <c r="D13259" i="10"/>
  <c r="C13259" i="10"/>
  <c r="B13259" i="10"/>
  <c r="D13258" i="10"/>
  <c r="C13258" i="10"/>
  <c r="B13258" i="10"/>
  <c r="D13257" i="10"/>
  <c r="C13257" i="10"/>
  <c r="B13257" i="10"/>
  <c r="D13256" i="10"/>
  <c r="C13256" i="10"/>
  <c r="B13256" i="10"/>
  <c r="D13255" i="10"/>
  <c r="C13255" i="10"/>
  <c r="B13255" i="10"/>
  <c r="D13254" i="10"/>
  <c r="C13254" i="10"/>
  <c r="B13254" i="10"/>
  <c r="D13253" i="10"/>
  <c r="C13253" i="10"/>
  <c r="B13253" i="10"/>
  <c r="D13252" i="10"/>
  <c r="C13252" i="10"/>
  <c r="B13252" i="10"/>
  <c r="D13251" i="10"/>
  <c r="C13251" i="10"/>
  <c r="B13251" i="10"/>
  <c r="D13250" i="10"/>
  <c r="C13250" i="10"/>
  <c r="B13250" i="10"/>
  <c r="D13249" i="10"/>
  <c r="C13249" i="10"/>
  <c r="B13249" i="10"/>
  <c r="D13248" i="10"/>
  <c r="C13248" i="10"/>
  <c r="B13248" i="10"/>
  <c r="D13247" i="10"/>
  <c r="C13247" i="10"/>
  <c r="B13247" i="10"/>
  <c r="D13246" i="10"/>
  <c r="C13246" i="10"/>
  <c r="B13246" i="10"/>
  <c r="D13245" i="10"/>
  <c r="C13245" i="10"/>
  <c r="B13245" i="10"/>
  <c r="D13244" i="10"/>
  <c r="C13244" i="10"/>
  <c r="B13244" i="10"/>
  <c r="D13243" i="10"/>
  <c r="C13243" i="10"/>
  <c r="B13243" i="10"/>
  <c r="D13242" i="10"/>
  <c r="C13242" i="10"/>
  <c r="B13242" i="10"/>
  <c r="D13241" i="10"/>
  <c r="C13241" i="10"/>
  <c r="B13241" i="10"/>
  <c r="D13240" i="10"/>
  <c r="C13240" i="10"/>
  <c r="B13240" i="10"/>
  <c r="D13239" i="10"/>
  <c r="C13239" i="10"/>
  <c r="B13239" i="10"/>
  <c r="D13238" i="10"/>
  <c r="C13238" i="10"/>
  <c r="B13238" i="10"/>
  <c r="D13237" i="10"/>
  <c r="C13237" i="10"/>
  <c r="B13237" i="10"/>
  <c r="D13236" i="10"/>
  <c r="C13236" i="10"/>
  <c r="B13236" i="10"/>
  <c r="D13235" i="10"/>
  <c r="C13235" i="10"/>
  <c r="B13235" i="10"/>
  <c r="D13234" i="10"/>
  <c r="C13234" i="10"/>
  <c r="B13234" i="10"/>
  <c r="D13233" i="10"/>
  <c r="C13233" i="10"/>
  <c r="B13233" i="10"/>
  <c r="D13232" i="10"/>
  <c r="C13232" i="10"/>
  <c r="B13232" i="10"/>
  <c r="D13231" i="10"/>
  <c r="C13231" i="10"/>
  <c r="B13231" i="10"/>
  <c r="D13230" i="10"/>
  <c r="C13230" i="10"/>
  <c r="B13230" i="10"/>
  <c r="D13229" i="10"/>
  <c r="C13229" i="10"/>
  <c r="B13229" i="10"/>
  <c r="D13228" i="10"/>
  <c r="C13228" i="10"/>
  <c r="B13228" i="10"/>
  <c r="D13227" i="10"/>
  <c r="C13227" i="10"/>
  <c r="B13227" i="10"/>
  <c r="D13226" i="10"/>
  <c r="C13226" i="10"/>
  <c r="B13226" i="10"/>
  <c r="D13225" i="10"/>
  <c r="C13225" i="10"/>
  <c r="B13225" i="10"/>
  <c r="D13224" i="10"/>
  <c r="C13224" i="10"/>
  <c r="B13224" i="10"/>
  <c r="D13223" i="10"/>
  <c r="C13223" i="10"/>
  <c r="B13223" i="10"/>
  <c r="D13222" i="10"/>
  <c r="C13222" i="10"/>
  <c r="B13222" i="10"/>
  <c r="D13221" i="10"/>
  <c r="C13221" i="10"/>
  <c r="B13221" i="10"/>
  <c r="D13220" i="10"/>
  <c r="C13220" i="10"/>
  <c r="B13220" i="10"/>
  <c r="D13219" i="10"/>
  <c r="C13219" i="10"/>
  <c r="B13219" i="10"/>
  <c r="D13218" i="10"/>
  <c r="C13218" i="10"/>
  <c r="B13218" i="10"/>
  <c r="D13217" i="10"/>
  <c r="C13217" i="10"/>
  <c r="B13217" i="10"/>
  <c r="D13216" i="10"/>
  <c r="C13216" i="10"/>
  <c r="B13216" i="10"/>
  <c r="D13215" i="10"/>
  <c r="C13215" i="10"/>
  <c r="B13215" i="10"/>
  <c r="D13214" i="10"/>
  <c r="C13214" i="10"/>
  <c r="B13214" i="10"/>
  <c r="D13213" i="10"/>
  <c r="C13213" i="10"/>
  <c r="B13213" i="10"/>
  <c r="D13212" i="10"/>
  <c r="C13212" i="10"/>
  <c r="B13212" i="10"/>
  <c r="D13211" i="10"/>
  <c r="C13211" i="10"/>
  <c r="B13211" i="10"/>
  <c r="D13210" i="10"/>
  <c r="C13210" i="10"/>
  <c r="B13210" i="10"/>
  <c r="D13209" i="10"/>
  <c r="C13209" i="10"/>
  <c r="B13209" i="10"/>
  <c r="D13208" i="10"/>
  <c r="C13208" i="10"/>
  <c r="B13208" i="10"/>
  <c r="D13207" i="10"/>
  <c r="C13207" i="10"/>
  <c r="B13207" i="10"/>
  <c r="D13206" i="10"/>
  <c r="C13206" i="10"/>
  <c r="B13206" i="10"/>
  <c r="D13205" i="10"/>
  <c r="C13205" i="10"/>
  <c r="B13205" i="10"/>
  <c r="D13204" i="10"/>
  <c r="C13204" i="10"/>
  <c r="B13204" i="10"/>
  <c r="D13203" i="10"/>
  <c r="C13203" i="10"/>
  <c r="B13203" i="10"/>
  <c r="D13202" i="10"/>
  <c r="C13202" i="10"/>
  <c r="B13202" i="10"/>
  <c r="D13201" i="10"/>
  <c r="C13201" i="10"/>
  <c r="B13201" i="10"/>
  <c r="D13200" i="10"/>
  <c r="C13200" i="10"/>
  <c r="B13200" i="10"/>
  <c r="D13199" i="10"/>
  <c r="C13199" i="10"/>
  <c r="B13199" i="10"/>
  <c r="D13198" i="10"/>
  <c r="C13198" i="10"/>
  <c r="B13198" i="10"/>
  <c r="D13197" i="10"/>
  <c r="C13197" i="10"/>
  <c r="B13197" i="10"/>
  <c r="D13196" i="10"/>
  <c r="C13196" i="10"/>
  <c r="B13196" i="10"/>
  <c r="D13195" i="10"/>
  <c r="C13195" i="10"/>
  <c r="B13195" i="10"/>
  <c r="D13194" i="10"/>
  <c r="C13194" i="10"/>
  <c r="B13194" i="10"/>
  <c r="D13193" i="10"/>
  <c r="C13193" i="10"/>
  <c r="B13193" i="10"/>
  <c r="D13192" i="10"/>
  <c r="C13192" i="10"/>
  <c r="B13192" i="10"/>
  <c r="D13191" i="10"/>
  <c r="C13191" i="10"/>
  <c r="B13191" i="10"/>
  <c r="D13190" i="10"/>
  <c r="C13190" i="10"/>
  <c r="B13190" i="10"/>
  <c r="D13189" i="10"/>
  <c r="C13189" i="10"/>
  <c r="B13189" i="10"/>
  <c r="D13188" i="10"/>
  <c r="C13188" i="10"/>
  <c r="B13188" i="10"/>
  <c r="D13187" i="10"/>
  <c r="C13187" i="10"/>
  <c r="B13187" i="10"/>
  <c r="D13186" i="10"/>
  <c r="C13186" i="10"/>
  <c r="B13186" i="10"/>
  <c r="D13185" i="10"/>
  <c r="C13185" i="10"/>
  <c r="B13185" i="10"/>
  <c r="D13184" i="10"/>
  <c r="C13184" i="10"/>
  <c r="B13184" i="10"/>
  <c r="D13183" i="10"/>
  <c r="C13183" i="10"/>
  <c r="B13183" i="10"/>
  <c r="D13182" i="10"/>
  <c r="C13182" i="10"/>
  <c r="B13182" i="10"/>
  <c r="D13181" i="10"/>
  <c r="C13181" i="10"/>
  <c r="B13181" i="10"/>
  <c r="D13180" i="10"/>
  <c r="C13180" i="10"/>
  <c r="B13180" i="10"/>
  <c r="D13179" i="10"/>
  <c r="C13179" i="10"/>
  <c r="B13179" i="10"/>
  <c r="D13178" i="10"/>
  <c r="C13178" i="10"/>
  <c r="B13178" i="10"/>
  <c r="D13177" i="10"/>
  <c r="C13177" i="10"/>
  <c r="B13177" i="10"/>
  <c r="D13176" i="10"/>
  <c r="C13176" i="10"/>
  <c r="B13176" i="10"/>
  <c r="D13175" i="10"/>
  <c r="C13175" i="10"/>
  <c r="B13175" i="10"/>
  <c r="D13174" i="10"/>
  <c r="C13174" i="10"/>
  <c r="B13174" i="10"/>
  <c r="D13173" i="10"/>
  <c r="C13173" i="10"/>
  <c r="B13173" i="10"/>
  <c r="D13172" i="10"/>
  <c r="C13172" i="10"/>
  <c r="B13172" i="10"/>
  <c r="D13171" i="10"/>
  <c r="C13171" i="10"/>
  <c r="B13171" i="10"/>
  <c r="D13170" i="10"/>
  <c r="C13170" i="10"/>
  <c r="B13170" i="10"/>
  <c r="D13169" i="10"/>
  <c r="C13169" i="10"/>
  <c r="B13169" i="10"/>
  <c r="D13168" i="10"/>
  <c r="C13168" i="10"/>
  <c r="B13168" i="10"/>
  <c r="D13167" i="10"/>
  <c r="C13167" i="10"/>
  <c r="B13167" i="10"/>
  <c r="D13166" i="10"/>
  <c r="C13166" i="10"/>
  <c r="B13166" i="10"/>
  <c r="D13165" i="10"/>
  <c r="C13165" i="10"/>
  <c r="B13165" i="10"/>
  <c r="D13164" i="10"/>
  <c r="C13164" i="10"/>
  <c r="B13164" i="10"/>
  <c r="D13163" i="10"/>
  <c r="C13163" i="10"/>
  <c r="B13163" i="10"/>
  <c r="D13162" i="10"/>
  <c r="C13162" i="10"/>
  <c r="B13162" i="10"/>
  <c r="D13161" i="10"/>
  <c r="C13161" i="10"/>
  <c r="B13161" i="10"/>
  <c r="D13160" i="10"/>
  <c r="C13160" i="10"/>
  <c r="B13160" i="10"/>
  <c r="D13159" i="10"/>
  <c r="C13159" i="10"/>
  <c r="B13159" i="10"/>
  <c r="D13158" i="10"/>
  <c r="C13158" i="10"/>
  <c r="B13158" i="10"/>
  <c r="D13157" i="10"/>
  <c r="C13157" i="10"/>
  <c r="B13157" i="10"/>
  <c r="D13156" i="10"/>
  <c r="C13156" i="10"/>
  <c r="B13156" i="10"/>
  <c r="D13155" i="10"/>
  <c r="C13155" i="10"/>
  <c r="B13155" i="10"/>
  <c r="D13154" i="10"/>
  <c r="C13154" i="10"/>
  <c r="B13154" i="10"/>
  <c r="D13153" i="10"/>
  <c r="C13153" i="10"/>
  <c r="B13153" i="10"/>
  <c r="D13152" i="10"/>
  <c r="C13152" i="10"/>
  <c r="B13152" i="10"/>
  <c r="D13151" i="10"/>
  <c r="C13151" i="10"/>
  <c r="B13151" i="10"/>
  <c r="D13150" i="10"/>
  <c r="C13150" i="10"/>
  <c r="B13150" i="10"/>
  <c r="D13149" i="10"/>
  <c r="C13149" i="10"/>
  <c r="B13149" i="10"/>
  <c r="D13148" i="10"/>
  <c r="C13148" i="10"/>
  <c r="B13148" i="10"/>
  <c r="D13147" i="10"/>
  <c r="C13147" i="10"/>
  <c r="B13147" i="10"/>
  <c r="D13146" i="10"/>
  <c r="C13146" i="10"/>
  <c r="B13146" i="10"/>
  <c r="D13145" i="10"/>
  <c r="C13145" i="10"/>
  <c r="B13145" i="10"/>
  <c r="D13144" i="10"/>
  <c r="C13144" i="10"/>
  <c r="B13144" i="10"/>
  <c r="D13143" i="10"/>
  <c r="C13143" i="10"/>
  <c r="B13143" i="10"/>
  <c r="D13142" i="10"/>
  <c r="C13142" i="10"/>
  <c r="B13142" i="10"/>
  <c r="D13141" i="10"/>
  <c r="C13141" i="10"/>
  <c r="B13141" i="10"/>
  <c r="D13140" i="10"/>
  <c r="C13140" i="10"/>
  <c r="B13140" i="10"/>
  <c r="D13139" i="10"/>
  <c r="C13139" i="10"/>
  <c r="B13139" i="10"/>
  <c r="D13138" i="10"/>
  <c r="C13138" i="10"/>
  <c r="B13138" i="10"/>
  <c r="D13137" i="10"/>
  <c r="C13137" i="10"/>
  <c r="B13137" i="10"/>
  <c r="D13136" i="10"/>
  <c r="C13136" i="10"/>
  <c r="B13136" i="10"/>
  <c r="D13135" i="10"/>
  <c r="C13135" i="10"/>
  <c r="B13135" i="10"/>
  <c r="D13134" i="10"/>
  <c r="C13134" i="10"/>
  <c r="B13134" i="10"/>
  <c r="D13133" i="10"/>
  <c r="C13133" i="10"/>
  <c r="B13133" i="10"/>
  <c r="D13132" i="10"/>
  <c r="C13132" i="10"/>
  <c r="B13132" i="10"/>
  <c r="D13131" i="10"/>
  <c r="C13131" i="10"/>
  <c r="B13131" i="10"/>
  <c r="D13130" i="10"/>
  <c r="C13130" i="10"/>
  <c r="B13130" i="10"/>
  <c r="D13129" i="10"/>
  <c r="C13129" i="10"/>
  <c r="B13129" i="10"/>
  <c r="D13128" i="10"/>
  <c r="C13128" i="10"/>
  <c r="B13128" i="10"/>
  <c r="D13127" i="10"/>
  <c r="C13127" i="10"/>
  <c r="B13127" i="10"/>
  <c r="D13126" i="10"/>
  <c r="C13126" i="10"/>
  <c r="B13126" i="10"/>
  <c r="D13125" i="10"/>
  <c r="C13125" i="10"/>
  <c r="B13125" i="10"/>
  <c r="D13124" i="10"/>
  <c r="C13124" i="10"/>
  <c r="B13124" i="10"/>
  <c r="D13123" i="10"/>
  <c r="C13123" i="10"/>
  <c r="B13123" i="10"/>
  <c r="D13122" i="10"/>
  <c r="C13122" i="10"/>
  <c r="B13122" i="10"/>
  <c r="D13121" i="10"/>
  <c r="C13121" i="10"/>
  <c r="B13121" i="10"/>
  <c r="D13120" i="10"/>
  <c r="C13120" i="10"/>
  <c r="B13120" i="10"/>
  <c r="D13119" i="10"/>
  <c r="C13119" i="10"/>
  <c r="B13119" i="10"/>
  <c r="D13118" i="10"/>
  <c r="C13118" i="10"/>
  <c r="B13118" i="10"/>
  <c r="D13117" i="10"/>
  <c r="C13117" i="10"/>
  <c r="B13117" i="10"/>
  <c r="D13116" i="10"/>
  <c r="C13116" i="10"/>
  <c r="B13116" i="10"/>
  <c r="D13115" i="10"/>
  <c r="C13115" i="10"/>
  <c r="B13115" i="10"/>
  <c r="D13114" i="10"/>
  <c r="C13114" i="10"/>
  <c r="B13114" i="10"/>
  <c r="D13113" i="10"/>
  <c r="C13113" i="10"/>
  <c r="B13113" i="10"/>
  <c r="D13112" i="10"/>
  <c r="C13112" i="10"/>
  <c r="B13112" i="10"/>
  <c r="D13111" i="10"/>
  <c r="C13111" i="10"/>
  <c r="B13111" i="10"/>
  <c r="D13110" i="10"/>
  <c r="C13110" i="10"/>
  <c r="B13110" i="10"/>
  <c r="D13109" i="10"/>
  <c r="C13109" i="10"/>
  <c r="B13109" i="10"/>
  <c r="D13108" i="10"/>
  <c r="C13108" i="10"/>
  <c r="B13108" i="10"/>
  <c r="D13107" i="10"/>
  <c r="C13107" i="10"/>
  <c r="B13107" i="10"/>
  <c r="D13106" i="10"/>
  <c r="C13106" i="10"/>
  <c r="B13106" i="10"/>
  <c r="D13105" i="10"/>
  <c r="C13105" i="10"/>
  <c r="B13105" i="10"/>
  <c r="D13104" i="10"/>
  <c r="C13104" i="10"/>
  <c r="B13104" i="10"/>
  <c r="D13103" i="10"/>
  <c r="C13103" i="10"/>
  <c r="B13103" i="10"/>
  <c r="D13102" i="10"/>
  <c r="C13102" i="10"/>
  <c r="B13102" i="10"/>
  <c r="D13101" i="10"/>
  <c r="C13101" i="10"/>
  <c r="B13101" i="10"/>
  <c r="D13100" i="10"/>
  <c r="C13100" i="10"/>
  <c r="B13100" i="10"/>
  <c r="D13099" i="10"/>
  <c r="C13099" i="10"/>
  <c r="B13099" i="10"/>
  <c r="D13098" i="10"/>
  <c r="C13098" i="10"/>
  <c r="B13098" i="10"/>
  <c r="D13097" i="10"/>
  <c r="C13097" i="10"/>
  <c r="B13097" i="10"/>
  <c r="D13096" i="10"/>
  <c r="C13096" i="10"/>
  <c r="B13096" i="10"/>
  <c r="D13095" i="10"/>
  <c r="C13095" i="10"/>
  <c r="B13095" i="10"/>
  <c r="D13094" i="10"/>
  <c r="C13094" i="10"/>
  <c r="B13094" i="10"/>
  <c r="D13093" i="10"/>
  <c r="C13093" i="10"/>
  <c r="B13093" i="10"/>
  <c r="D13092" i="10"/>
  <c r="C13092" i="10"/>
  <c r="B13092" i="10"/>
  <c r="D13091" i="10"/>
  <c r="C13091" i="10"/>
  <c r="B13091" i="10"/>
  <c r="D13090" i="10"/>
  <c r="C13090" i="10"/>
  <c r="B13090" i="10"/>
  <c r="D13089" i="10"/>
  <c r="C13089" i="10"/>
  <c r="B13089" i="10"/>
  <c r="D13088" i="10"/>
  <c r="C13088" i="10"/>
  <c r="B13088" i="10"/>
  <c r="D13087" i="10"/>
  <c r="C13087" i="10"/>
  <c r="B13087" i="10"/>
  <c r="D13086" i="10"/>
  <c r="C13086" i="10"/>
  <c r="B13086" i="10"/>
  <c r="D13085" i="10"/>
  <c r="C13085" i="10"/>
  <c r="B13085" i="10"/>
  <c r="D13084" i="10"/>
  <c r="C13084" i="10"/>
  <c r="B13084" i="10"/>
  <c r="D13083" i="10"/>
  <c r="C13083" i="10"/>
  <c r="B13083" i="10"/>
  <c r="D13082" i="10"/>
  <c r="C13082" i="10"/>
  <c r="B13082" i="10"/>
  <c r="D13081" i="10"/>
  <c r="C13081" i="10"/>
  <c r="B13081" i="10"/>
  <c r="D13080" i="10"/>
  <c r="C13080" i="10"/>
  <c r="B13080" i="10"/>
  <c r="D13079" i="10"/>
  <c r="C13079" i="10"/>
  <c r="B13079" i="10"/>
  <c r="D13078" i="10"/>
  <c r="C13078" i="10"/>
  <c r="B13078" i="10"/>
  <c r="D13077" i="10"/>
  <c r="C13077" i="10"/>
  <c r="B13077" i="10"/>
  <c r="D13076" i="10"/>
  <c r="C13076" i="10"/>
  <c r="B13076" i="10"/>
  <c r="D13075" i="10"/>
  <c r="C13075" i="10"/>
  <c r="B13075" i="10"/>
  <c r="D13074" i="10"/>
  <c r="C13074" i="10"/>
  <c r="B13074" i="10"/>
  <c r="D13073" i="10"/>
  <c r="C13073" i="10"/>
  <c r="B13073" i="10"/>
  <c r="D13072" i="10"/>
  <c r="C13072" i="10"/>
  <c r="B13072" i="10"/>
  <c r="D13071" i="10"/>
  <c r="C13071" i="10"/>
  <c r="B13071" i="10"/>
  <c r="D13070" i="10"/>
  <c r="C13070" i="10"/>
  <c r="B13070" i="10"/>
  <c r="D13069" i="10"/>
  <c r="C13069" i="10"/>
  <c r="B13069" i="10"/>
  <c r="D13068" i="10"/>
  <c r="C13068" i="10"/>
  <c r="B13068" i="10"/>
  <c r="D13067" i="10"/>
  <c r="C13067" i="10"/>
  <c r="B13067" i="10"/>
  <c r="D13066" i="10"/>
  <c r="C13066" i="10"/>
  <c r="B13066" i="10"/>
  <c r="D13065" i="10"/>
  <c r="C13065" i="10"/>
  <c r="B13065" i="10"/>
  <c r="D13064" i="10"/>
  <c r="C13064" i="10"/>
  <c r="B13064" i="10"/>
  <c r="D13063" i="10"/>
  <c r="C13063" i="10"/>
  <c r="B13063" i="10"/>
  <c r="D13062" i="10"/>
  <c r="C13062" i="10"/>
  <c r="B13062" i="10"/>
  <c r="D13061" i="10"/>
  <c r="C13061" i="10"/>
  <c r="B13061" i="10"/>
  <c r="D13060" i="10"/>
  <c r="C13060" i="10"/>
  <c r="B13060" i="10"/>
  <c r="D13059" i="10"/>
  <c r="C13059" i="10"/>
  <c r="B13059" i="10"/>
  <c r="D13058" i="10"/>
  <c r="C13058" i="10"/>
  <c r="B13058" i="10"/>
  <c r="D13057" i="10"/>
  <c r="C13057" i="10"/>
  <c r="B13057" i="10"/>
  <c r="D13056" i="10"/>
  <c r="C13056" i="10"/>
  <c r="B13056" i="10"/>
  <c r="D13055" i="10"/>
  <c r="C13055" i="10"/>
  <c r="B13055" i="10"/>
  <c r="D13054" i="10"/>
  <c r="C13054" i="10"/>
  <c r="B13054" i="10"/>
  <c r="D13053" i="10"/>
  <c r="C13053" i="10"/>
  <c r="B13053" i="10"/>
  <c r="D13052" i="10"/>
  <c r="C13052" i="10"/>
  <c r="B13052" i="10"/>
  <c r="D13051" i="10"/>
  <c r="C13051" i="10"/>
  <c r="B13051" i="10"/>
  <c r="D13050" i="10"/>
  <c r="C13050" i="10"/>
  <c r="B13050" i="10"/>
  <c r="D13049" i="10"/>
  <c r="C13049" i="10"/>
  <c r="B13049" i="10"/>
  <c r="D13048" i="10"/>
  <c r="C13048" i="10"/>
  <c r="B13048" i="10"/>
  <c r="D13047" i="10"/>
  <c r="C13047" i="10"/>
  <c r="B13047" i="10"/>
  <c r="D13046" i="10"/>
  <c r="C13046" i="10"/>
  <c r="B13046" i="10"/>
  <c r="D13045" i="10"/>
  <c r="C13045" i="10"/>
  <c r="B13045" i="10"/>
  <c r="D13044" i="10"/>
  <c r="C13044" i="10"/>
  <c r="B13044" i="10"/>
  <c r="D13043" i="10"/>
  <c r="C13043" i="10"/>
  <c r="B13043" i="10"/>
  <c r="D13042" i="10"/>
  <c r="C13042" i="10"/>
  <c r="B13042" i="10"/>
  <c r="D13041" i="10"/>
  <c r="C13041" i="10"/>
  <c r="B13041" i="10"/>
  <c r="D13040" i="10"/>
  <c r="C13040" i="10"/>
  <c r="B13040" i="10"/>
  <c r="D13039" i="10"/>
  <c r="C13039" i="10"/>
  <c r="B13039" i="10"/>
  <c r="D13038" i="10"/>
  <c r="C13038" i="10"/>
  <c r="B13038" i="10"/>
  <c r="D13037" i="10"/>
  <c r="C13037" i="10"/>
  <c r="B13037" i="10"/>
  <c r="D13036" i="10"/>
  <c r="C13036" i="10"/>
  <c r="B13036" i="10"/>
  <c r="D13035" i="10"/>
  <c r="C13035" i="10"/>
  <c r="B13035" i="10"/>
  <c r="D13034" i="10"/>
  <c r="C13034" i="10"/>
  <c r="B13034" i="10"/>
  <c r="D13033" i="10"/>
  <c r="C13033" i="10"/>
  <c r="B13033" i="10"/>
  <c r="D13032" i="10"/>
  <c r="C13032" i="10"/>
  <c r="B13032" i="10"/>
  <c r="D13031" i="10"/>
  <c r="C13031" i="10"/>
  <c r="B13031" i="10"/>
  <c r="D13030" i="10"/>
  <c r="C13030" i="10"/>
  <c r="B13030" i="10"/>
  <c r="D13029" i="10"/>
  <c r="C13029" i="10"/>
  <c r="B13029" i="10"/>
  <c r="D13028" i="10"/>
  <c r="C13028" i="10"/>
  <c r="B13028" i="10"/>
  <c r="D13027" i="10"/>
  <c r="C13027" i="10"/>
  <c r="B13027" i="10"/>
  <c r="D13026" i="10"/>
  <c r="C13026" i="10"/>
  <c r="B13026" i="10"/>
  <c r="D13025" i="10"/>
  <c r="C13025" i="10"/>
  <c r="B13025" i="10"/>
  <c r="D13024" i="10"/>
  <c r="C13024" i="10"/>
  <c r="B13024" i="10"/>
  <c r="D13023" i="10"/>
  <c r="C13023" i="10"/>
  <c r="B13023" i="10"/>
  <c r="D13022" i="10"/>
  <c r="C13022" i="10"/>
  <c r="B13022" i="10"/>
  <c r="D13021" i="10"/>
  <c r="C13021" i="10"/>
  <c r="B13021" i="10"/>
  <c r="D13020" i="10"/>
  <c r="C13020" i="10"/>
  <c r="B13020" i="10"/>
  <c r="D13019" i="10"/>
  <c r="C13019" i="10"/>
  <c r="B13019" i="10"/>
  <c r="D13018" i="10"/>
  <c r="C13018" i="10"/>
  <c r="B13018" i="10"/>
  <c r="D13017" i="10"/>
  <c r="C13017" i="10"/>
  <c r="B13017" i="10"/>
  <c r="D13016" i="10"/>
  <c r="C13016" i="10"/>
  <c r="B13016" i="10"/>
  <c r="D13015" i="10"/>
  <c r="C13015" i="10"/>
  <c r="B13015" i="10"/>
  <c r="D13014" i="10"/>
  <c r="C13014" i="10"/>
  <c r="B13014" i="10"/>
  <c r="D13013" i="10"/>
  <c r="C13013" i="10"/>
  <c r="B13013" i="10"/>
  <c r="D13012" i="10"/>
  <c r="C13012" i="10"/>
  <c r="B13012" i="10"/>
  <c r="D13011" i="10"/>
  <c r="C13011" i="10"/>
  <c r="B13011" i="10"/>
  <c r="D13010" i="10"/>
  <c r="C13010" i="10"/>
  <c r="B13010" i="10"/>
  <c r="D13009" i="10"/>
  <c r="C13009" i="10"/>
  <c r="B13009" i="10"/>
  <c r="D13008" i="10"/>
  <c r="C13008" i="10"/>
  <c r="B13008" i="10"/>
  <c r="D13007" i="10"/>
  <c r="C13007" i="10"/>
  <c r="B13007" i="10"/>
  <c r="D13006" i="10"/>
  <c r="C13006" i="10"/>
  <c r="B13006" i="10"/>
  <c r="D13005" i="10"/>
  <c r="C13005" i="10"/>
  <c r="B13005" i="10"/>
  <c r="D13004" i="10"/>
  <c r="C13004" i="10"/>
  <c r="B13004" i="10"/>
  <c r="D13003" i="10"/>
  <c r="C13003" i="10"/>
  <c r="B13003" i="10"/>
  <c r="D13002" i="10"/>
  <c r="C13002" i="10"/>
  <c r="B13002" i="10"/>
  <c r="D13001" i="10"/>
  <c r="C13001" i="10"/>
  <c r="B13001" i="10"/>
  <c r="D13000" i="10"/>
  <c r="C13000" i="10"/>
  <c r="B13000" i="10"/>
  <c r="D12999" i="10"/>
  <c r="C12999" i="10"/>
  <c r="B12999" i="10"/>
  <c r="D12998" i="10"/>
  <c r="C12998" i="10"/>
  <c r="B12998" i="10"/>
  <c r="D12997" i="10"/>
  <c r="C12997" i="10"/>
  <c r="B12997" i="10"/>
  <c r="D12996" i="10"/>
  <c r="C12996" i="10"/>
  <c r="B12996" i="10"/>
  <c r="D12995" i="10"/>
  <c r="C12995" i="10"/>
  <c r="B12995" i="10"/>
  <c r="D12994" i="10"/>
  <c r="C12994" i="10"/>
  <c r="B12994" i="10"/>
  <c r="D12993" i="10"/>
  <c r="C12993" i="10"/>
  <c r="B12993" i="10"/>
  <c r="D12992" i="10"/>
  <c r="C12992" i="10"/>
  <c r="B12992" i="10"/>
  <c r="D12991" i="10"/>
  <c r="C12991" i="10"/>
  <c r="B12991" i="10"/>
  <c r="D12990" i="10"/>
  <c r="C12990" i="10"/>
  <c r="B12990" i="10"/>
  <c r="D12989" i="10"/>
  <c r="C12989" i="10"/>
  <c r="B12989" i="10"/>
  <c r="D12988" i="10"/>
  <c r="C12988" i="10"/>
  <c r="B12988" i="10"/>
  <c r="D12987" i="10"/>
  <c r="C12987" i="10"/>
  <c r="B12987" i="10"/>
  <c r="D12986" i="10"/>
  <c r="C12986" i="10"/>
  <c r="B12986" i="10"/>
  <c r="D12985" i="10"/>
  <c r="C12985" i="10"/>
  <c r="B12985" i="10"/>
  <c r="D12984" i="10"/>
  <c r="C12984" i="10"/>
  <c r="B12984" i="10"/>
  <c r="D12983" i="10"/>
  <c r="C12983" i="10"/>
  <c r="B12983" i="10"/>
  <c r="D12982" i="10"/>
  <c r="C12982" i="10"/>
  <c r="B12982" i="10"/>
  <c r="D12981" i="10"/>
  <c r="C12981" i="10"/>
  <c r="B12981" i="10"/>
  <c r="D12980" i="10"/>
  <c r="C12980" i="10"/>
  <c r="B12980" i="10"/>
  <c r="D12979" i="10"/>
  <c r="C12979" i="10"/>
  <c r="B12979" i="10"/>
  <c r="D12978" i="10"/>
  <c r="C12978" i="10"/>
  <c r="B12978" i="10"/>
  <c r="D12977" i="10"/>
  <c r="C12977" i="10"/>
  <c r="B12977" i="10"/>
  <c r="D12976" i="10"/>
  <c r="C12976" i="10"/>
  <c r="B12976" i="10"/>
  <c r="D12975" i="10"/>
  <c r="C12975" i="10"/>
  <c r="B12975" i="10"/>
  <c r="D12974" i="10"/>
  <c r="C12974" i="10"/>
  <c r="B12974" i="10"/>
  <c r="D12973" i="10"/>
  <c r="C12973" i="10"/>
  <c r="B12973" i="10"/>
  <c r="D12972" i="10"/>
  <c r="C12972" i="10"/>
  <c r="B12972" i="10"/>
  <c r="D12971" i="10"/>
  <c r="C12971" i="10"/>
  <c r="B12971" i="10"/>
  <c r="D12970" i="10"/>
  <c r="C12970" i="10"/>
  <c r="B12970" i="10"/>
  <c r="D12969" i="10"/>
  <c r="C12969" i="10"/>
  <c r="B12969" i="10"/>
  <c r="D12968" i="10"/>
  <c r="C12968" i="10"/>
  <c r="B12968" i="10"/>
  <c r="D12967" i="10"/>
  <c r="C12967" i="10"/>
  <c r="B12967" i="10"/>
  <c r="D12966" i="10"/>
  <c r="C12966" i="10"/>
  <c r="B12966" i="10"/>
  <c r="D12965" i="10"/>
  <c r="C12965" i="10"/>
  <c r="B12965" i="10"/>
  <c r="D12964" i="10"/>
  <c r="C12964" i="10"/>
  <c r="B12964" i="10"/>
  <c r="D12963" i="10"/>
  <c r="C12963" i="10"/>
  <c r="B12963" i="10"/>
  <c r="D12962" i="10"/>
  <c r="C12962" i="10"/>
  <c r="B12962" i="10"/>
  <c r="D12961" i="10"/>
  <c r="C12961" i="10"/>
  <c r="B12961" i="10"/>
  <c r="D12960" i="10"/>
  <c r="C12960" i="10"/>
  <c r="B12960" i="10"/>
  <c r="D12959" i="10"/>
  <c r="C12959" i="10"/>
  <c r="B12959" i="10"/>
  <c r="D12958" i="10"/>
  <c r="C12958" i="10"/>
  <c r="B12958" i="10"/>
  <c r="D12957" i="10"/>
  <c r="C12957" i="10"/>
  <c r="B12957" i="10"/>
  <c r="D12956" i="10"/>
  <c r="C12956" i="10"/>
  <c r="B12956" i="10"/>
  <c r="D12955" i="10"/>
  <c r="C12955" i="10"/>
  <c r="B12955" i="10"/>
  <c r="D12954" i="10"/>
  <c r="C12954" i="10"/>
  <c r="B12954" i="10"/>
  <c r="D12953" i="10"/>
  <c r="C12953" i="10"/>
  <c r="B12953" i="10"/>
  <c r="D12952" i="10"/>
  <c r="C12952" i="10"/>
  <c r="B12952" i="10"/>
  <c r="D12951" i="10"/>
  <c r="C12951" i="10"/>
  <c r="B12951" i="10"/>
  <c r="D12950" i="10"/>
  <c r="C12950" i="10"/>
  <c r="B12950" i="10"/>
  <c r="D12949" i="10"/>
  <c r="C12949" i="10"/>
  <c r="B12949" i="10"/>
  <c r="D12948" i="10"/>
  <c r="C12948" i="10"/>
  <c r="B12948" i="10"/>
  <c r="D12947" i="10"/>
  <c r="C12947" i="10"/>
  <c r="B12947" i="10"/>
  <c r="D12946" i="10"/>
  <c r="C12946" i="10"/>
  <c r="B12946" i="10"/>
  <c r="D12945" i="10"/>
  <c r="C12945" i="10"/>
  <c r="B12945" i="10"/>
  <c r="D12944" i="10"/>
  <c r="C12944" i="10"/>
  <c r="B12944" i="10"/>
  <c r="D12943" i="10"/>
  <c r="C12943" i="10"/>
  <c r="B12943" i="10"/>
  <c r="D12942" i="10"/>
  <c r="C12942" i="10"/>
  <c r="B12942" i="10"/>
  <c r="D12941" i="10"/>
  <c r="C12941" i="10"/>
  <c r="B12941" i="10"/>
  <c r="D12940" i="10"/>
  <c r="C12940" i="10"/>
  <c r="B12940" i="10"/>
  <c r="D12939" i="10"/>
  <c r="C12939" i="10"/>
  <c r="B12939" i="10"/>
  <c r="D12938" i="10"/>
  <c r="C12938" i="10"/>
  <c r="B12938" i="10"/>
  <c r="D12937" i="10"/>
  <c r="C12937" i="10"/>
  <c r="B12937" i="10"/>
  <c r="D12936" i="10"/>
  <c r="C12936" i="10"/>
  <c r="B12936" i="10"/>
  <c r="D12935" i="10"/>
  <c r="C12935" i="10"/>
  <c r="B12935" i="10"/>
  <c r="D12934" i="10"/>
  <c r="C12934" i="10"/>
  <c r="B12934" i="10"/>
  <c r="D12933" i="10"/>
  <c r="C12933" i="10"/>
  <c r="B12933" i="10"/>
  <c r="D12932" i="10"/>
  <c r="C12932" i="10"/>
  <c r="B12932" i="10"/>
  <c r="D12931" i="10"/>
  <c r="C12931" i="10"/>
  <c r="B12931" i="10"/>
  <c r="D12930" i="10"/>
  <c r="C12930" i="10"/>
  <c r="B12930" i="10"/>
  <c r="D12929" i="10"/>
  <c r="C12929" i="10"/>
  <c r="B12929" i="10"/>
  <c r="D12928" i="10"/>
  <c r="C12928" i="10"/>
  <c r="B12928" i="10"/>
  <c r="D12927" i="10"/>
  <c r="C12927" i="10"/>
  <c r="B12927" i="10"/>
  <c r="D12926" i="10"/>
  <c r="C12926" i="10"/>
  <c r="B12926" i="10"/>
  <c r="D12925" i="10"/>
  <c r="C12925" i="10"/>
  <c r="B12925" i="10"/>
  <c r="D12924" i="10"/>
  <c r="C12924" i="10"/>
  <c r="B12924" i="10"/>
  <c r="D12923" i="10"/>
  <c r="C12923" i="10"/>
  <c r="B12923" i="10"/>
  <c r="D12922" i="10"/>
  <c r="C12922" i="10"/>
  <c r="B12922" i="10"/>
  <c r="D12921" i="10"/>
  <c r="C12921" i="10"/>
  <c r="B12921" i="10"/>
  <c r="D12920" i="10"/>
  <c r="C12920" i="10"/>
  <c r="B12920" i="10"/>
  <c r="D12919" i="10"/>
  <c r="C12919" i="10"/>
  <c r="B12919" i="10"/>
  <c r="D12918" i="10"/>
  <c r="C12918" i="10"/>
  <c r="B12918" i="10"/>
  <c r="D12917" i="10"/>
  <c r="C12917" i="10"/>
  <c r="B12917" i="10"/>
  <c r="D12916" i="10"/>
  <c r="C12916" i="10"/>
  <c r="B12916" i="10"/>
  <c r="D12915" i="10"/>
  <c r="C12915" i="10"/>
  <c r="B12915" i="10"/>
  <c r="D12914" i="10"/>
  <c r="C12914" i="10"/>
  <c r="B12914" i="10"/>
  <c r="D12913" i="10"/>
  <c r="C12913" i="10"/>
  <c r="B12913" i="10"/>
  <c r="D12912" i="10"/>
  <c r="C12912" i="10"/>
  <c r="B12912" i="10"/>
  <c r="D12911" i="10"/>
  <c r="C12911" i="10"/>
  <c r="B12911" i="10"/>
  <c r="D12910" i="10"/>
  <c r="C12910" i="10"/>
  <c r="B12910" i="10"/>
  <c r="D12909" i="10"/>
  <c r="C12909" i="10"/>
  <c r="B12909" i="10"/>
  <c r="D12908" i="10"/>
  <c r="C12908" i="10"/>
  <c r="B12908" i="10"/>
  <c r="D12907" i="10"/>
  <c r="C12907" i="10"/>
  <c r="B12907" i="10"/>
  <c r="D12906" i="10"/>
  <c r="C12906" i="10"/>
  <c r="B12906" i="10"/>
  <c r="D12905" i="10"/>
  <c r="C12905" i="10"/>
  <c r="B12905" i="10"/>
  <c r="D12904" i="10"/>
  <c r="C12904" i="10"/>
  <c r="B12904" i="10"/>
  <c r="D12903" i="10"/>
  <c r="C12903" i="10"/>
  <c r="B12903" i="10"/>
  <c r="D12902" i="10"/>
  <c r="C12902" i="10"/>
  <c r="B12902" i="10"/>
  <c r="D12901" i="10"/>
  <c r="C12901" i="10"/>
  <c r="B12901" i="10"/>
  <c r="D12900" i="10"/>
  <c r="C12900" i="10"/>
  <c r="B12900" i="10"/>
  <c r="D12899" i="10"/>
  <c r="C12899" i="10"/>
  <c r="B12899" i="10"/>
  <c r="D12898" i="10"/>
  <c r="C12898" i="10"/>
  <c r="B12898" i="10"/>
  <c r="D12897" i="10"/>
  <c r="C12897" i="10"/>
  <c r="B12897" i="10"/>
  <c r="D12896" i="10"/>
  <c r="C12896" i="10"/>
  <c r="B12896" i="10"/>
  <c r="D12895" i="10"/>
  <c r="C12895" i="10"/>
  <c r="B12895" i="10"/>
  <c r="D12894" i="10"/>
  <c r="C12894" i="10"/>
  <c r="B12894" i="10"/>
  <c r="D12893" i="10"/>
  <c r="C12893" i="10"/>
  <c r="B12893" i="10"/>
  <c r="D12892" i="10"/>
  <c r="C12892" i="10"/>
  <c r="B12892" i="10"/>
  <c r="D12891" i="10"/>
  <c r="C12891" i="10"/>
  <c r="B12891" i="10"/>
  <c r="D12890" i="10"/>
  <c r="C12890" i="10"/>
  <c r="B12890" i="10"/>
  <c r="D12889" i="10"/>
  <c r="C12889" i="10"/>
  <c r="B12889" i="10"/>
  <c r="D12888" i="10"/>
  <c r="C12888" i="10"/>
  <c r="B12888" i="10"/>
  <c r="D12887" i="10"/>
  <c r="C12887" i="10"/>
  <c r="B12887" i="10"/>
  <c r="D12886" i="10"/>
  <c r="C12886" i="10"/>
  <c r="B12886" i="10"/>
  <c r="D12885" i="10"/>
  <c r="C12885" i="10"/>
  <c r="B12885" i="10"/>
  <c r="D12884" i="10"/>
  <c r="C12884" i="10"/>
  <c r="B12884" i="10"/>
  <c r="D12883" i="10"/>
  <c r="C12883" i="10"/>
  <c r="B12883" i="10"/>
  <c r="D12882" i="10"/>
  <c r="C12882" i="10"/>
  <c r="B12882" i="10"/>
  <c r="D12881" i="10"/>
  <c r="C12881" i="10"/>
  <c r="B12881" i="10"/>
  <c r="D12880" i="10"/>
  <c r="C12880" i="10"/>
  <c r="B12880" i="10"/>
  <c r="D12879" i="10"/>
  <c r="C12879" i="10"/>
  <c r="B12879" i="10"/>
  <c r="D12878" i="10"/>
  <c r="C12878" i="10"/>
  <c r="B12878" i="10"/>
  <c r="D12877" i="10"/>
  <c r="C12877" i="10"/>
  <c r="B12877" i="10"/>
  <c r="D12876" i="10"/>
  <c r="C12876" i="10"/>
  <c r="B12876" i="10"/>
  <c r="D12875" i="10"/>
  <c r="C12875" i="10"/>
  <c r="B12875" i="10"/>
  <c r="D12874" i="10"/>
  <c r="C12874" i="10"/>
  <c r="B12874" i="10"/>
  <c r="D12873" i="10"/>
  <c r="C12873" i="10"/>
  <c r="B12873" i="10"/>
  <c r="D12872" i="10"/>
  <c r="C12872" i="10"/>
  <c r="B12872" i="10"/>
  <c r="D12871" i="10"/>
  <c r="C12871" i="10"/>
  <c r="B12871" i="10"/>
  <c r="D12870" i="10"/>
  <c r="C12870" i="10"/>
  <c r="B12870" i="10"/>
  <c r="D12869" i="10"/>
  <c r="C12869" i="10"/>
  <c r="B12869" i="10"/>
  <c r="D12868" i="10"/>
  <c r="C12868" i="10"/>
  <c r="B12868" i="10"/>
  <c r="D12867" i="10"/>
  <c r="C12867" i="10"/>
  <c r="B12867" i="10"/>
  <c r="D12866" i="10"/>
  <c r="C12866" i="10"/>
  <c r="B12866" i="10"/>
  <c r="D12865" i="10"/>
  <c r="C12865" i="10"/>
  <c r="B12865" i="10"/>
  <c r="D12864" i="10"/>
  <c r="C12864" i="10"/>
  <c r="B12864" i="10"/>
  <c r="D12863" i="10"/>
  <c r="C12863" i="10"/>
  <c r="B12863" i="10"/>
  <c r="D12862" i="10"/>
  <c r="C12862" i="10"/>
  <c r="B12862" i="10"/>
  <c r="D12861" i="10"/>
  <c r="C12861" i="10"/>
  <c r="B12861" i="10"/>
  <c r="D12860" i="10"/>
  <c r="C12860" i="10"/>
  <c r="B12860" i="10"/>
  <c r="D12859" i="10"/>
  <c r="C12859" i="10"/>
  <c r="B12859" i="10"/>
  <c r="D12858" i="10"/>
  <c r="C12858" i="10"/>
  <c r="B12858" i="10"/>
  <c r="D12857" i="10"/>
  <c r="C12857" i="10"/>
  <c r="B12857" i="10"/>
  <c r="D12856" i="10"/>
  <c r="C12856" i="10"/>
  <c r="B12856" i="10"/>
  <c r="D12855" i="10"/>
  <c r="C12855" i="10"/>
  <c r="B12855" i="10"/>
  <c r="D12854" i="10"/>
  <c r="C12854" i="10"/>
  <c r="B12854" i="10"/>
  <c r="D12853" i="10"/>
  <c r="C12853" i="10"/>
  <c r="B12853" i="10"/>
  <c r="D12852" i="10"/>
  <c r="C12852" i="10"/>
  <c r="B12852" i="10"/>
  <c r="D12851" i="10"/>
  <c r="C12851" i="10"/>
  <c r="B12851" i="10"/>
  <c r="D12850" i="10"/>
  <c r="C12850" i="10"/>
  <c r="B12850" i="10"/>
  <c r="D12849" i="10"/>
  <c r="C12849" i="10"/>
  <c r="B12849" i="10"/>
  <c r="D12848" i="10"/>
  <c r="C12848" i="10"/>
  <c r="B12848" i="10"/>
  <c r="D12847" i="10"/>
  <c r="C12847" i="10"/>
  <c r="B12847" i="10"/>
  <c r="D12846" i="10"/>
  <c r="C12846" i="10"/>
  <c r="B12846" i="10"/>
  <c r="D12845" i="10"/>
  <c r="C12845" i="10"/>
  <c r="B12845" i="10"/>
  <c r="D12844" i="10"/>
  <c r="C12844" i="10"/>
  <c r="B12844" i="10"/>
  <c r="D12843" i="10"/>
  <c r="C12843" i="10"/>
  <c r="B12843" i="10"/>
  <c r="D12842" i="10"/>
  <c r="C12842" i="10"/>
  <c r="B12842" i="10"/>
  <c r="D12841" i="10"/>
  <c r="C12841" i="10"/>
  <c r="B12841" i="10"/>
  <c r="D12840" i="10"/>
  <c r="C12840" i="10"/>
  <c r="B12840" i="10"/>
  <c r="D12839" i="10"/>
  <c r="C12839" i="10"/>
  <c r="B12839" i="10"/>
  <c r="D12838" i="10"/>
  <c r="C12838" i="10"/>
  <c r="B12838" i="10"/>
  <c r="D12837" i="10"/>
  <c r="C12837" i="10"/>
  <c r="B12837" i="10"/>
  <c r="D12836" i="10"/>
  <c r="C12836" i="10"/>
  <c r="B12836" i="10"/>
  <c r="D12835" i="10"/>
  <c r="C12835" i="10"/>
  <c r="B12835" i="10"/>
  <c r="D12834" i="10"/>
  <c r="C12834" i="10"/>
  <c r="B12834" i="10"/>
  <c r="D12833" i="10"/>
  <c r="C12833" i="10"/>
  <c r="B12833" i="10"/>
  <c r="D12832" i="10"/>
  <c r="C12832" i="10"/>
  <c r="B12832" i="10"/>
  <c r="D12831" i="10"/>
  <c r="C12831" i="10"/>
  <c r="B12831" i="10"/>
  <c r="D12830" i="10"/>
  <c r="C12830" i="10"/>
  <c r="B12830" i="10"/>
  <c r="D12829" i="10"/>
  <c r="C12829" i="10"/>
  <c r="B12829" i="10"/>
  <c r="D12828" i="10"/>
  <c r="C12828" i="10"/>
  <c r="B12828" i="10"/>
  <c r="D12827" i="10"/>
  <c r="C12827" i="10"/>
  <c r="B12827" i="10"/>
  <c r="D12826" i="10"/>
  <c r="C12826" i="10"/>
  <c r="B12826" i="10"/>
  <c r="D12825" i="10"/>
  <c r="C12825" i="10"/>
  <c r="B12825" i="10"/>
  <c r="D12824" i="10"/>
  <c r="C12824" i="10"/>
  <c r="B12824" i="10"/>
  <c r="D12823" i="10"/>
  <c r="C12823" i="10"/>
  <c r="B12823" i="10"/>
  <c r="D12822" i="10"/>
  <c r="C12822" i="10"/>
  <c r="B12822" i="10"/>
  <c r="D12821" i="10"/>
  <c r="C12821" i="10"/>
  <c r="B12821" i="10"/>
  <c r="D12820" i="10"/>
  <c r="C12820" i="10"/>
  <c r="B12820" i="10"/>
  <c r="D12819" i="10"/>
  <c r="C12819" i="10"/>
  <c r="B12819" i="10"/>
  <c r="D12818" i="10"/>
  <c r="C12818" i="10"/>
  <c r="B12818" i="10"/>
  <c r="D12817" i="10"/>
  <c r="C12817" i="10"/>
  <c r="B12817" i="10"/>
  <c r="D12816" i="10"/>
  <c r="C12816" i="10"/>
  <c r="B12816" i="10"/>
  <c r="D12815" i="10"/>
  <c r="C12815" i="10"/>
  <c r="B12815" i="10"/>
  <c r="D12814" i="10"/>
  <c r="C12814" i="10"/>
  <c r="B12814" i="10"/>
  <c r="D12813" i="10"/>
  <c r="C12813" i="10"/>
  <c r="B12813" i="10"/>
  <c r="D12812" i="10"/>
  <c r="C12812" i="10"/>
  <c r="B12812" i="10"/>
  <c r="D12811" i="10"/>
  <c r="C12811" i="10"/>
  <c r="B12811" i="10"/>
  <c r="D12810" i="10"/>
  <c r="C12810" i="10"/>
  <c r="B12810" i="10"/>
  <c r="D12809" i="10"/>
  <c r="C12809" i="10"/>
  <c r="B12809" i="10"/>
  <c r="D12808" i="10"/>
  <c r="C12808" i="10"/>
  <c r="B12808" i="10"/>
  <c r="D12807" i="10"/>
  <c r="C12807" i="10"/>
  <c r="B12807" i="10"/>
  <c r="D12806" i="10"/>
  <c r="C12806" i="10"/>
  <c r="B12806" i="10"/>
  <c r="D12805" i="10"/>
  <c r="C12805" i="10"/>
  <c r="B12805" i="10"/>
  <c r="D12804" i="10"/>
  <c r="C12804" i="10"/>
  <c r="B12804" i="10"/>
  <c r="D12803" i="10"/>
  <c r="C12803" i="10"/>
  <c r="B12803" i="10"/>
  <c r="D12802" i="10"/>
  <c r="C12802" i="10"/>
  <c r="B12802" i="10"/>
  <c r="D12801" i="10"/>
  <c r="C12801" i="10"/>
  <c r="B12801" i="10"/>
  <c r="D12800" i="10"/>
  <c r="C12800" i="10"/>
  <c r="B12800" i="10"/>
  <c r="D12799" i="10"/>
  <c r="C12799" i="10"/>
  <c r="B12799" i="10"/>
  <c r="D12798" i="10"/>
  <c r="C12798" i="10"/>
  <c r="B12798" i="10"/>
  <c r="D12797" i="10"/>
  <c r="C12797" i="10"/>
  <c r="B12797" i="10"/>
  <c r="D12796" i="10"/>
  <c r="C12796" i="10"/>
  <c r="B12796" i="10"/>
  <c r="D12795" i="10"/>
  <c r="C12795" i="10"/>
  <c r="B12795" i="10"/>
  <c r="D12794" i="10"/>
  <c r="C12794" i="10"/>
  <c r="B12794" i="10"/>
  <c r="D12793" i="10"/>
  <c r="C12793" i="10"/>
  <c r="B12793" i="10"/>
  <c r="D12792" i="10"/>
  <c r="C12792" i="10"/>
  <c r="B12792" i="10"/>
  <c r="D12791" i="10"/>
  <c r="C12791" i="10"/>
  <c r="B12791" i="10"/>
  <c r="D12790" i="10"/>
  <c r="C12790" i="10"/>
  <c r="B12790" i="10"/>
  <c r="D12789" i="10"/>
  <c r="C12789" i="10"/>
  <c r="B12789" i="10"/>
  <c r="D12788" i="10"/>
  <c r="C12788" i="10"/>
  <c r="B12788" i="10"/>
  <c r="D12787" i="10"/>
  <c r="C12787" i="10"/>
  <c r="B12787" i="10"/>
  <c r="D12786" i="10"/>
  <c r="C12786" i="10"/>
  <c r="B12786" i="10"/>
  <c r="D12785" i="10"/>
  <c r="C12785" i="10"/>
  <c r="B12785" i="10"/>
  <c r="D12784" i="10"/>
  <c r="C12784" i="10"/>
  <c r="B12784" i="10"/>
  <c r="D12783" i="10"/>
  <c r="C12783" i="10"/>
  <c r="B12783" i="10"/>
  <c r="D12782" i="10"/>
  <c r="C12782" i="10"/>
  <c r="B12782" i="10"/>
  <c r="D12781" i="10"/>
  <c r="C12781" i="10"/>
  <c r="B12781" i="10"/>
  <c r="D12780" i="10"/>
  <c r="C12780" i="10"/>
  <c r="B12780" i="10"/>
  <c r="D12779" i="10"/>
  <c r="C12779" i="10"/>
  <c r="B12779" i="10"/>
  <c r="D12778" i="10"/>
  <c r="C12778" i="10"/>
  <c r="B12778" i="10"/>
  <c r="D12777" i="10"/>
  <c r="C12777" i="10"/>
  <c r="B12777" i="10"/>
  <c r="D12776" i="10"/>
  <c r="C12776" i="10"/>
  <c r="B12776" i="10"/>
  <c r="D12775" i="10"/>
  <c r="C12775" i="10"/>
  <c r="B12775" i="10"/>
  <c r="D12774" i="10"/>
  <c r="C12774" i="10"/>
  <c r="B12774" i="10"/>
  <c r="D12773" i="10"/>
  <c r="C12773" i="10"/>
  <c r="B12773" i="10"/>
  <c r="D12772" i="10"/>
  <c r="C12772" i="10"/>
  <c r="B12772" i="10"/>
  <c r="D12771" i="10"/>
  <c r="C12771" i="10"/>
  <c r="B12771" i="10"/>
  <c r="D12770" i="10"/>
  <c r="C12770" i="10"/>
  <c r="B12770" i="10"/>
  <c r="D12769" i="10"/>
  <c r="C12769" i="10"/>
  <c r="B12769" i="10"/>
  <c r="D12768" i="10"/>
  <c r="C12768" i="10"/>
  <c r="B12768" i="10"/>
  <c r="D12767" i="10"/>
  <c r="C12767" i="10"/>
  <c r="B12767" i="10"/>
  <c r="D12766" i="10"/>
  <c r="C12766" i="10"/>
  <c r="B12766" i="10"/>
  <c r="D12765" i="10"/>
  <c r="C12765" i="10"/>
  <c r="B12765" i="10"/>
  <c r="D12764" i="10"/>
  <c r="C12764" i="10"/>
  <c r="B12764" i="10"/>
  <c r="D12763" i="10"/>
  <c r="C12763" i="10"/>
  <c r="B12763" i="10"/>
  <c r="D12762" i="10"/>
  <c r="C12762" i="10"/>
  <c r="B12762" i="10"/>
  <c r="D12761" i="10"/>
  <c r="C12761" i="10"/>
  <c r="B12761" i="10"/>
  <c r="D12760" i="10"/>
  <c r="C12760" i="10"/>
  <c r="B12760" i="10"/>
  <c r="D12759" i="10"/>
  <c r="C12759" i="10"/>
  <c r="B12759" i="10"/>
  <c r="D12758" i="10"/>
  <c r="C12758" i="10"/>
  <c r="B12758" i="10"/>
  <c r="D12757" i="10"/>
  <c r="C12757" i="10"/>
  <c r="B12757" i="10"/>
  <c r="D12756" i="10"/>
  <c r="C12756" i="10"/>
  <c r="B12756" i="10"/>
  <c r="D12755" i="10"/>
  <c r="C12755" i="10"/>
  <c r="B12755" i="10"/>
  <c r="D12754" i="10"/>
  <c r="C12754" i="10"/>
  <c r="B12754" i="10"/>
  <c r="D12753" i="10"/>
  <c r="C12753" i="10"/>
  <c r="B12753" i="10"/>
  <c r="D12752" i="10"/>
  <c r="C12752" i="10"/>
  <c r="B12752" i="10"/>
  <c r="D12751" i="10"/>
  <c r="C12751" i="10"/>
  <c r="B12751" i="10"/>
  <c r="D12750" i="10"/>
  <c r="C12750" i="10"/>
  <c r="B12750" i="10"/>
  <c r="D12749" i="10"/>
  <c r="C12749" i="10"/>
  <c r="B12749" i="10"/>
  <c r="D12748" i="10"/>
  <c r="C12748" i="10"/>
  <c r="B12748" i="10"/>
  <c r="D12747" i="10"/>
  <c r="C12747" i="10"/>
  <c r="B12747" i="10"/>
  <c r="D12746" i="10"/>
  <c r="C12746" i="10"/>
  <c r="B12746" i="10"/>
  <c r="D12745" i="10"/>
  <c r="C12745" i="10"/>
  <c r="B12745" i="10"/>
  <c r="D12744" i="10"/>
  <c r="C12744" i="10"/>
  <c r="B12744" i="10"/>
  <c r="D12743" i="10"/>
  <c r="C12743" i="10"/>
  <c r="B12743" i="10"/>
  <c r="D12742" i="10"/>
  <c r="C12742" i="10"/>
  <c r="B12742" i="10"/>
  <c r="D12741" i="10"/>
  <c r="C12741" i="10"/>
  <c r="B12741" i="10"/>
  <c r="D12740" i="10"/>
  <c r="C12740" i="10"/>
  <c r="B12740" i="10"/>
  <c r="D12739" i="10"/>
  <c r="C12739" i="10"/>
  <c r="B12739" i="10"/>
  <c r="D12738" i="10"/>
  <c r="C12738" i="10"/>
  <c r="B12738" i="10"/>
  <c r="D12737" i="10"/>
  <c r="C12737" i="10"/>
  <c r="B12737" i="10"/>
  <c r="D12736" i="10"/>
  <c r="C12736" i="10"/>
  <c r="B12736" i="10"/>
  <c r="D12735" i="10"/>
  <c r="C12735" i="10"/>
  <c r="B12735" i="10"/>
  <c r="D12734" i="10"/>
  <c r="C12734" i="10"/>
  <c r="B12734" i="10"/>
  <c r="D12733" i="10"/>
  <c r="C12733" i="10"/>
  <c r="B12733" i="10"/>
  <c r="D12732" i="10"/>
  <c r="C12732" i="10"/>
  <c r="B12732" i="10"/>
  <c r="D12731" i="10"/>
  <c r="C12731" i="10"/>
  <c r="B12731" i="10"/>
  <c r="D12730" i="10"/>
  <c r="C12730" i="10"/>
  <c r="B12730" i="10"/>
  <c r="D12729" i="10"/>
  <c r="C12729" i="10"/>
  <c r="B12729" i="10"/>
  <c r="D12728" i="10"/>
  <c r="C12728" i="10"/>
  <c r="B12728" i="10"/>
  <c r="D12727" i="10"/>
  <c r="C12727" i="10"/>
  <c r="B12727" i="10"/>
  <c r="D12726" i="10"/>
  <c r="C12726" i="10"/>
  <c r="B12726" i="10"/>
  <c r="D12725" i="10"/>
  <c r="C12725" i="10"/>
  <c r="B12725" i="10"/>
  <c r="D12724" i="10"/>
  <c r="C12724" i="10"/>
  <c r="B12724" i="10"/>
  <c r="D12723" i="10"/>
  <c r="C12723" i="10"/>
  <c r="B12723" i="10"/>
  <c r="D12722" i="10"/>
  <c r="C12722" i="10"/>
  <c r="B12722" i="10"/>
  <c r="D12721" i="10"/>
  <c r="C12721" i="10"/>
  <c r="B12721" i="10"/>
  <c r="D12720" i="10"/>
  <c r="C12720" i="10"/>
  <c r="B12720" i="10"/>
  <c r="D12719" i="10"/>
  <c r="C12719" i="10"/>
  <c r="B12719" i="10"/>
  <c r="D12718" i="10"/>
  <c r="C12718" i="10"/>
  <c r="B12718" i="10"/>
  <c r="D12717" i="10"/>
  <c r="C12717" i="10"/>
  <c r="B12717" i="10"/>
  <c r="D12716" i="10"/>
  <c r="C12716" i="10"/>
  <c r="B12716" i="10"/>
  <c r="D12715" i="10"/>
  <c r="C12715" i="10"/>
  <c r="B12715" i="10"/>
  <c r="D12714" i="10"/>
  <c r="C12714" i="10"/>
  <c r="B12714" i="10"/>
  <c r="D12713" i="10"/>
  <c r="C12713" i="10"/>
  <c r="B12713" i="10"/>
  <c r="D12712" i="10"/>
  <c r="C12712" i="10"/>
  <c r="B12712" i="10"/>
  <c r="D12711" i="10"/>
  <c r="C12711" i="10"/>
  <c r="B12711" i="10"/>
  <c r="D12710" i="10"/>
  <c r="C12710" i="10"/>
  <c r="B12710" i="10"/>
  <c r="D12709" i="10"/>
  <c r="C12709" i="10"/>
  <c r="B12709" i="10"/>
  <c r="D12708" i="10"/>
  <c r="C12708" i="10"/>
  <c r="B12708" i="10"/>
  <c r="D12707" i="10"/>
  <c r="C12707" i="10"/>
  <c r="B12707" i="10"/>
  <c r="D12706" i="10"/>
  <c r="C12706" i="10"/>
  <c r="B12706" i="10"/>
  <c r="D12705" i="10"/>
  <c r="C12705" i="10"/>
  <c r="B12705" i="10"/>
  <c r="D12704" i="10"/>
  <c r="C12704" i="10"/>
  <c r="B12704" i="10"/>
  <c r="D12703" i="10"/>
  <c r="C12703" i="10"/>
  <c r="B12703" i="10"/>
  <c r="D12702" i="10"/>
  <c r="C12702" i="10"/>
  <c r="B12702" i="10"/>
  <c r="D12701" i="10"/>
  <c r="C12701" i="10"/>
  <c r="B12701" i="10"/>
  <c r="D12700" i="10"/>
  <c r="C12700" i="10"/>
  <c r="B12700" i="10"/>
  <c r="D12699" i="10"/>
  <c r="C12699" i="10"/>
  <c r="B12699" i="10"/>
  <c r="D12698" i="10"/>
  <c r="C12698" i="10"/>
  <c r="B12698" i="10"/>
  <c r="D12697" i="10"/>
  <c r="C12697" i="10"/>
  <c r="B12697" i="10"/>
  <c r="D12696" i="10"/>
  <c r="C12696" i="10"/>
  <c r="B12696" i="10"/>
  <c r="D12695" i="10"/>
  <c r="C12695" i="10"/>
  <c r="B12695" i="10"/>
  <c r="D12694" i="10"/>
  <c r="C12694" i="10"/>
  <c r="B12694" i="10"/>
  <c r="D12693" i="10"/>
  <c r="C12693" i="10"/>
  <c r="B12693" i="10"/>
  <c r="D12692" i="10"/>
  <c r="C12692" i="10"/>
  <c r="B12692" i="10"/>
  <c r="D12691" i="10"/>
  <c r="C12691" i="10"/>
  <c r="B12691" i="10"/>
  <c r="D12690" i="10"/>
  <c r="C12690" i="10"/>
  <c r="B12690" i="10"/>
  <c r="D12689" i="10"/>
  <c r="C12689" i="10"/>
  <c r="B12689" i="10"/>
  <c r="D12688" i="10"/>
  <c r="C12688" i="10"/>
  <c r="B12688" i="10"/>
  <c r="D12687" i="10"/>
  <c r="C12687" i="10"/>
  <c r="B12687" i="10"/>
  <c r="D12686" i="10"/>
  <c r="C12686" i="10"/>
  <c r="B12686" i="10"/>
  <c r="D12685" i="10"/>
  <c r="C12685" i="10"/>
  <c r="B12685" i="10"/>
  <c r="D12684" i="10"/>
  <c r="C12684" i="10"/>
  <c r="B12684" i="10"/>
  <c r="D12683" i="10"/>
  <c r="C12683" i="10"/>
  <c r="B12683" i="10"/>
  <c r="D12682" i="10"/>
  <c r="C12682" i="10"/>
  <c r="B12682" i="10"/>
  <c r="D12681" i="10"/>
  <c r="C12681" i="10"/>
  <c r="B12681" i="10"/>
  <c r="D12680" i="10"/>
  <c r="C12680" i="10"/>
  <c r="B12680" i="10"/>
  <c r="D12679" i="10"/>
  <c r="C12679" i="10"/>
  <c r="B12679" i="10"/>
  <c r="D12678" i="10"/>
  <c r="C12678" i="10"/>
  <c r="B12678" i="10"/>
  <c r="D12677" i="10"/>
  <c r="C12677" i="10"/>
  <c r="B12677" i="10"/>
  <c r="D12676" i="10"/>
  <c r="C12676" i="10"/>
  <c r="B12676" i="10"/>
  <c r="D12675" i="10"/>
  <c r="C12675" i="10"/>
  <c r="B12675" i="10"/>
  <c r="D12674" i="10"/>
  <c r="C12674" i="10"/>
  <c r="B12674" i="10"/>
  <c r="D12673" i="10"/>
  <c r="C12673" i="10"/>
  <c r="B12673" i="10"/>
  <c r="D12672" i="10"/>
  <c r="C12672" i="10"/>
  <c r="B12672" i="10"/>
  <c r="D12671" i="10"/>
  <c r="C12671" i="10"/>
  <c r="B12671" i="10"/>
  <c r="D12670" i="10"/>
  <c r="C12670" i="10"/>
  <c r="B12670" i="10"/>
  <c r="D12669" i="10"/>
  <c r="C12669" i="10"/>
  <c r="B12669" i="10"/>
  <c r="D12668" i="10"/>
  <c r="C12668" i="10"/>
  <c r="B12668" i="10"/>
  <c r="D12667" i="10"/>
  <c r="C12667" i="10"/>
  <c r="B12667" i="10"/>
  <c r="D12666" i="10"/>
  <c r="C12666" i="10"/>
  <c r="B12666" i="10"/>
  <c r="D12665" i="10"/>
  <c r="C12665" i="10"/>
  <c r="B12665" i="10"/>
  <c r="D12664" i="10"/>
  <c r="C12664" i="10"/>
  <c r="B12664" i="10"/>
  <c r="D12663" i="10"/>
  <c r="C12663" i="10"/>
  <c r="B12663" i="10"/>
  <c r="D12662" i="10"/>
  <c r="C12662" i="10"/>
  <c r="B12662" i="10"/>
  <c r="D12661" i="10"/>
  <c r="C12661" i="10"/>
  <c r="B12661" i="10"/>
  <c r="D12660" i="10"/>
  <c r="C12660" i="10"/>
  <c r="B12660" i="10"/>
  <c r="D12659" i="10"/>
  <c r="C12659" i="10"/>
  <c r="B12659" i="10"/>
  <c r="D12658" i="10"/>
  <c r="C12658" i="10"/>
  <c r="B12658" i="10"/>
  <c r="D12657" i="10"/>
  <c r="C12657" i="10"/>
  <c r="B12657" i="10"/>
  <c r="D12656" i="10"/>
  <c r="C12656" i="10"/>
  <c r="B12656" i="10"/>
  <c r="D12655" i="10"/>
  <c r="C12655" i="10"/>
  <c r="B12655" i="10"/>
  <c r="D12654" i="10"/>
  <c r="C12654" i="10"/>
  <c r="B12654" i="10"/>
  <c r="D12653" i="10"/>
  <c r="C12653" i="10"/>
  <c r="B12653" i="10"/>
  <c r="D12652" i="10"/>
  <c r="C12652" i="10"/>
  <c r="B12652" i="10"/>
  <c r="D12651" i="10"/>
  <c r="C12651" i="10"/>
  <c r="B12651" i="10"/>
  <c r="D12650" i="10"/>
  <c r="C12650" i="10"/>
  <c r="B12650" i="10"/>
  <c r="D12649" i="10"/>
  <c r="C12649" i="10"/>
  <c r="B12649" i="10"/>
  <c r="D12648" i="10"/>
  <c r="C12648" i="10"/>
  <c r="B12648" i="10"/>
  <c r="D12647" i="10"/>
  <c r="C12647" i="10"/>
  <c r="B12647" i="10"/>
  <c r="D12646" i="10"/>
  <c r="C12646" i="10"/>
  <c r="B12646" i="10"/>
  <c r="D12645" i="10"/>
  <c r="C12645" i="10"/>
  <c r="B12645" i="10"/>
  <c r="D12644" i="10"/>
  <c r="C12644" i="10"/>
  <c r="B12644" i="10"/>
  <c r="D12643" i="10"/>
  <c r="C12643" i="10"/>
  <c r="B12643" i="10"/>
  <c r="D12642" i="10"/>
  <c r="C12642" i="10"/>
  <c r="B12642" i="10"/>
  <c r="D12641" i="10"/>
  <c r="C12641" i="10"/>
  <c r="B12641" i="10"/>
  <c r="D12640" i="10"/>
  <c r="C12640" i="10"/>
  <c r="B12640" i="10"/>
  <c r="D12639" i="10"/>
  <c r="C12639" i="10"/>
  <c r="B12639" i="10"/>
  <c r="D12638" i="10"/>
  <c r="C12638" i="10"/>
  <c r="B12638" i="10"/>
  <c r="D12637" i="10"/>
  <c r="C12637" i="10"/>
  <c r="B12637" i="10"/>
  <c r="D12636" i="10"/>
  <c r="C12636" i="10"/>
  <c r="B12636" i="10"/>
  <c r="D12635" i="10"/>
  <c r="C12635" i="10"/>
  <c r="B12635" i="10"/>
  <c r="D12634" i="10"/>
  <c r="C12634" i="10"/>
  <c r="B12634" i="10"/>
  <c r="D12633" i="10"/>
  <c r="C12633" i="10"/>
  <c r="B12633" i="10"/>
  <c r="D12632" i="10"/>
  <c r="C12632" i="10"/>
  <c r="B12632" i="10"/>
  <c r="D12631" i="10"/>
  <c r="C12631" i="10"/>
  <c r="B12631" i="10"/>
  <c r="D12630" i="10"/>
  <c r="C12630" i="10"/>
  <c r="B12630" i="10"/>
  <c r="D12629" i="10"/>
  <c r="C12629" i="10"/>
  <c r="B12629" i="10"/>
  <c r="D12628" i="10"/>
  <c r="C12628" i="10"/>
  <c r="B12628" i="10"/>
  <c r="D12627" i="10"/>
  <c r="C12627" i="10"/>
  <c r="B12627" i="10"/>
  <c r="D12626" i="10"/>
  <c r="C12626" i="10"/>
  <c r="B12626" i="10"/>
  <c r="D12625" i="10"/>
  <c r="C12625" i="10"/>
  <c r="B12625" i="10"/>
  <c r="D12624" i="10"/>
  <c r="C12624" i="10"/>
  <c r="B12624" i="10"/>
  <c r="D12623" i="10"/>
  <c r="C12623" i="10"/>
  <c r="B12623" i="10"/>
  <c r="D12622" i="10"/>
  <c r="C12622" i="10"/>
  <c r="B12622" i="10"/>
  <c r="D12621" i="10"/>
  <c r="C12621" i="10"/>
  <c r="B12621" i="10"/>
  <c r="D12620" i="10"/>
  <c r="C12620" i="10"/>
  <c r="B12620" i="10"/>
  <c r="D12619" i="10"/>
  <c r="C12619" i="10"/>
  <c r="B12619" i="10"/>
  <c r="D12618" i="10"/>
  <c r="C12618" i="10"/>
  <c r="B12618" i="10"/>
  <c r="D12617" i="10"/>
  <c r="C12617" i="10"/>
  <c r="B12617" i="10"/>
  <c r="D12616" i="10"/>
  <c r="C12616" i="10"/>
  <c r="B12616" i="10"/>
  <c r="D12615" i="10"/>
  <c r="C12615" i="10"/>
  <c r="B12615" i="10"/>
  <c r="D12614" i="10"/>
  <c r="C12614" i="10"/>
  <c r="B12614" i="10"/>
  <c r="D12613" i="10"/>
  <c r="C12613" i="10"/>
  <c r="B12613" i="10"/>
  <c r="D12612" i="10"/>
  <c r="C12612" i="10"/>
  <c r="B12612" i="10"/>
  <c r="D12611" i="10"/>
  <c r="C12611" i="10"/>
  <c r="B12611" i="10"/>
  <c r="D12610" i="10"/>
  <c r="C12610" i="10"/>
  <c r="B12610" i="10"/>
  <c r="D12609" i="10"/>
  <c r="C12609" i="10"/>
  <c r="B12609" i="10"/>
  <c r="D12608" i="10"/>
  <c r="C12608" i="10"/>
  <c r="B12608" i="10"/>
  <c r="D12607" i="10"/>
  <c r="C12607" i="10"/>
  <c r="B12607" i="10"/>
  <c r="D12606" i="10"/>
  <c r="C12606" i="10"/>
  <c r="B12606" i="10"/>
  <c r="D12605" i="10"/>
  <c r="C12605" i="10"/>
  <c r="B12605" i="10"/>
  <c r="D12604" i="10"/>
  <c r="C12604" i="10"/>
  <c r="B12604" i="10"/>
  <c r="D12603" i="10"/>
  <c r="C12603" i="10"/>
  <c r="B12603" i="10"/>
  <c r="D12602" i="10"/>
  <c r="C12602" i="10"/>
  <c r="B12602" i="10"/>
  <c r="D12601" i="10"/>
  <c r="C12601" i="10"/>
  <c r="B12601" i="10"/>
  <c r="D12600" i="10"/>
  <c r="C12600" i="10"/>
  <c r="B12600" i="10"/>
  <c r="D12599" i="10"/>
  <c r="C12599" i="10"/>
  <c r="B12599" i="10"/>
  <c r="D12598" i="10"/>
  <c r="C12598" i="10"/>
  <c r="B12598" i="10"/>
  <c r="D12597" i="10"/>
  <c r="C12597" i="10"/>
  <c r="B12597" i="10"/>
  <c r="D12596" i="10"/>
  <c r="C12596" i="10"/>
  <c r="B12596" i="10"/>
  <c r="D12595" i="10"/>
  <c r="C12595" i="10"/>
  <c r="B12595" i="10"/>
  <c r="D12594" i="10"/>
  <c r="C12594" i="10"/>
  <c r="B12594" i="10"/>
  <c r="D12593" i="10"/>
  <c r="C12593" i="10"/>
  <c r="B12593" i="10"/>
  <c r="D12592" i="10"/>
  <c r="C12592" i="10"/>
  <c r="B12592" i="10"/>
  <c r="D12591" i="10"/>
  <c r="C12591" i="10"/>
  <c r="B12591" i="10"/>
  <c r="D12590" i="10"/>
  <c r="C12590" i="10"/>
  <c r="B12590" i="10"/>
  <c r="D12589" i="10"/>
  <c r="C12589" i="10"/>
  <c r="B12589" i="10"/>
  <c r="D12588" i="10"/>
  <c r="C12588" i="10"/>
  <c r="B12588" i="10"/>
  <c r="D12587" i="10"/>
  <c r="C12587" i="10"/>
  <c r="B12587" i="10"/>
  <c r="D12586" i="10"/>
  <c r="C12586" i="10"/>
  <c r="B12586" i="10"/>
  <c r="D12585" i="10"/>
  <c r="C12585" i="10"/>
  <c r="B12585" i="10"/>
  <c r="D12584" i="10"/>
  <c r="C12584" i="10"/>
  <c r="B12584" i="10"/>
  <c r="D12583" i="10"/>
  <c r="C12583" i="10"/>
  <c r="B12583" i="10"/>
  <c r="D12582" i="10"/>
  <c r="C12582" i="10"/>
  <c r="B12582" i="10"/>
  <c r="D12581" i="10"/>
  <c r="C12581" i="10"/>
  <c r="B12581" i="10"/>
  <c r="D12580" i="10"/>
  <c r="C12580" i="10"/>
  <c r="B12580" i="10"/>
  <c r="D12579" i="10"/>
  <c r="C12579" i="10"/>
  <c r="B12579" i="10"/>
  <c r="D12578" i="10"/>
  <c r="C12578" i="10"/>
  <c r="B12578" i="10"/>
  <c r="D12577" i="10"/>
  <c r="C12577" i="10"/>
  <c r="B12577" i="10"/>
  <c r="D12576" i="10"/>
  <c r="C12576" i="10"/>
  <c r="B12576" i="10"/>
  <c r="D12575" i="10"/>
  <c r="C12575" i="10"/>
  <c r="B12575" i="10"/>
  <c r="D12574" i="10"/>
  <c r="C12574" i="10"/>
  <c r="B12574" i="10"/>
  <c r="D12573" i="10"/>
  <c r="C12573" i="10"/>
  <c r="B12573" i="10"/>
  <c r="D12572" i="10"/>
  <c r="C12572" i="10"/>
  <c r="B12572" i="10"/>
  <c r="D12571" i="10"/>
  <c r="C12571" i="10"/>
  <c r="B12571" i="10"/>
  <c r="D12570" i="10"/>
  <c r="C12570" i="10"/>
  <c r="B12570" i="10"/>
  <c r="D12569" i="10"/>
  <c r="C12569" i="10"/>
  <c r="B12569" i="10"/>
  <c r="D12568" i="10"/>
  <c r="C12568" i="10"/>
  <c r="B12568" i="10"/>
  <c r="D12567" i="10"/>
  <c r="C12567" i="10"/>
  <c r="B12567" i="10"/>
  <c r="D12566" i="10"/>
  <c r="C12566" i="10"/>
  <c r="B12566" i="10"/>
  <c r="D12565" i="10"/>
  <c r="C12565" i="10"/>
  <c r="B12565" i="10"/>
  <c r="D12564" i="10"/>
  <c r="C12564" i="10"/>
  <c r="B12564" i="10"/>
  <c r="D12563" i="10"/>
  <c r="C12563" i="10"/>
  <c r="B12563" i="10"/>
  <c r="D12562" i="10"/>
  <c r="C12562" i="10"/>
  <c r="B12562" i="10"/>
  <c r="D12561" i="10"/>
  <c r="C12561" i="10"/>
  <c r="B12561" i="10"/>
  <c r="D12560" i="10"/>
  <c r="C12560" i="10"/>
  <c r="B12560" i="10"/>
  <c r="D12559" i="10"/>
  <c r="C12559" i="10"/>
  <c r="B12559" i="10"/>
  <c r="D12558" i="10"/>
  <c r="C12558" i="10"/>
  <c r="B12558" i="10"/>
  <c r="D12557" i="10"/>
  <c r="C12557" i="10"/>
  <c r="B12557" i="10"/>
  <c r="D12556" i="10"/>
  <c r="C12556" i="10"/>
  <c r="B12556" i="10"/>
  <c r="D12555" i="10"/>
  <c r="C12555" i="10"/>
  <c r="B12555" i="10"/>
  <c r="D12554" i="10"/>
  <c r="C12554" i="10"/>
  <c r="B12554" i="10"/>
  <c r="D12553" i="10"/>
  <c r="C12553" i="10"/>
  <c r="B12553" i="10"/>
  <c r="D12552" i="10"/>
  <c r="C12552" i="10"/>
  <c r="B12552" i="10"/>
  <c r="D12551" i="10"/>
  <c r="C12551" i="10"/>
  <c r="B12551" i="10"/>
  <c r="D12550" i="10"/>
  <c r="C12550" i="10"/>
  <c r="B12550" i="10"/>
  <c r="D12549" i="10"/>
  <c r="C12549" i="10"/>
  <c r="B12549" i="10"/>
  <c r="D12548" i="10"/>
  <c r="C12548" i="10"/>
  <c r="B12548" i="10"/>
  <c r="D12547" i="10"/>
  <c r="C12547" i="10"/>
  <c r="B12547" i="10"/>
  <c r="D12546" i="10"/>
  <c r="C12546" i="10"/>
  <c r="B12546" i="10"/>
  <c r="D12545" i="10"/>
  <c r="C12545" i="10"/>
  <c r="B12545" i="10"/>
  <c r="D12544" i="10"/>
  <c r="C12544" i="10"/>
  <c r="B12544" i="10"/>
  <c r="D12543" i="10"/>
  <c r="C12543" i="10"/>
  <c r="B12543" i="10"/>
  <c r="D12542" i="10"/>
  <c r="C12542" i="10"/>
  <c r="B12542" i="10"/>
  <c r="D12541" i="10"/>
  <c r="C12541" i="10"/>
  <c r="B12541" i="10"/>
  <c r="D12540" i="10"/>
  <c r="C12540" i="10"/>
  <c r="B12540" i="10"/>
  <c r="D12539" i="10"/>
  <c r="C12539" i="10"/>
  <c r="B12539" i="10"/>
  <c r="D12538" i="10"/>
  <c r="C12538" i="10"/>
  <c r="B12538" i="10"/>
  <c r="D12537" i="10"/>
  <c r="C12537" i="10"/>
  <c r="B12537" i="10"/>
  <c r="D12536" i="10"/>
  <c r="C12536" i="10"/>
  <c r="B12536" i="10"/>
  <c r="D12535" i="10"/>
  <c r="C12535" i="10"/>
  <c r="B12535" i="10"/>
  <c r="D12534" i="10"/>
  <c r="C12534" i="10"/>
  <c r="B12534" i="10"/>
  <c r="D12533" i="10"/>
  <c r="C12533" i="10"/>
  <c r="B12533" i="10"/>
  <c r="D12532" i="10"/>
  <c r="C12532" i="10"/>
  <c r="B12532" i="10"/>
  <c r="D12531" i="10"/>
  <c r="C12531" i="10"/>
  <c r="B12531" i="10"/>
  <c r="D12530" i="10"/>
  <c r="C12530" i="10"/>
  <c r="B12530" i="10"/>
  <c r="D12529" i="10"/>
  <c r="C12529" i="10"/>
  <c r="B12529" i="10"/>
  <c r="D12528" i="10"/>
  <c r="C12528" i="10"/>
  <c r="B12528" i="10"/>
  <c r="D12527" i="10"/>
  <c r="C12527" i="10"/>
  <c r="B12527" i="10"/>
  <c r="D12526" i="10"/>
  <c r="C12526" i="10"/>
  <c r="B12526" i="10"/>
  <c r="D12525" i="10"/>
  <c r="C12525" i="10"/>
  <c r="B12525" i="10"/>
  <c r="D12524" i="10"/>
  <c r="C12524" i="10"/>
  <c r="B12524" i="10"/>
  <c r="D12523" i="10"/>
  <c r="C12523" i="10"/>
  <c r="B12523" i="10"/>
  <c r="D12522" i="10"/>
  <c r="C12522" i="10"/>
  <c r="B12522" i="10"/>
  <c r="D12521" i="10"/>
  <c r="C12521" i="10"/>
  <c r="B12521" i="10"/>
  <c r="D12520" i="10"/>
  <c r="C12520" i="10"/>
  <c r="B12520" i="10"/>
  <c r="D12519" i="10"/>
  <c r="C12519" i="10"/>
  <c r="B12519" i="10"/>
  <c r="D12518" i="10"/>
  <c r="C12518" i="10"/>
  <c r="B12518" i="10"/>
  <c r="D12517" i="10"/>
  <c r="C12517" i="10"/>
  <c r="B12517" i="10"/>
  <c r="D12516" i="10"/>
  <c r="C12516" i="10"/>
  <c r="B12516" i="10"/>
  <c r="D12515" i="10"/>
  <c r="C12515" i="10"/>
  <c r="B12515" i="10"/>
  <c r="D12514" i="10"/>
  <c r="C12514" i="10"/>
  <c r="B12514" i="10"/>
  <c r="D12513" i="10"/>
  <c r="C12513" i="10"/>
  <c r="B12513" i="10"/>
  <c r="D12512" i="10"/>
  <c r="C12512" i="10"/>
  <c r="B12512" i="10"/>
  <c r="D12511" i="10"/>
  <c r="C12511" i="10"/>
  <c r="B12511" i="10"/>
  <c r="D12510" i="10"/>
  <c r="C12510" i="10"/>
  <c r="B12510" i="10"/>
  <c r="D12509" i="10"/>
  <c r="C12509" i="10"/>
  <c r="B12509" i="10"/>
  <c r="D12508" i="10"/>
  <c r="C12508" i="10"/>
  <c r="B12508" i="10"/>
  <c r="D12507" i="10"/>
  <c r="C12507" i="10"/>
  <c r="B12507" i="10"/>
  <c r="D12506" i="10"/>
  <c r="C12506" i="10"/>
  <c r="B12506" i="10"/>
  <c r="D12505" i="10"/>
  <c r="C12505" i="10"/>
  <c r="B12505" i="10"/>
  <c r="D12504" i="10"/>
  <c r="C12504" i="10"/>
  <c r="B12504" i="10"/>
  <c r="D12503" i="10"/>
  <c r="C12503" i="10"/>
  <c r="B12503" i="10"/>
  <c r="D12502" i="10"/>
  <c r="C12502" i="10"/>
  <c r="B12502" i="10"/>
  <c r="D12501" i="10"/>
  <c r="C12501" i="10"/>
  <c r="B12501" i="10"/>
  <c r="D12500" i="10"/>
  <c r="C12500" i="10"/>
  <c r="B12500" i="10"/>
  <c r="D12499" i="10"/>
  <c r="C12499" i="10"/>
  <c r="B12499" i="10"/>
  <c r="D12498" i="10"/>
  <c r="C12498" i="10"/>
  <c r="B12498" i="10"/>
  <c r="D12497" i="10"/>
  <c r="C12497" i="10"/>
  <c r="B12497" i="10"/>
  <c r="D12496" i="10"/>
  <c r="C12496" i="10"/>
  <c r="B12496" i="10"/>
  <c r="D12495" i="10"/>
  <c r="C12495" i="10"/>
  <c r="B12495" i="10"/>
  <c r="D12494" i="10"/>
  <c r="C12494" i="10"/>
  <c r="B12494" i="10"/>
  <c r="D12493" i="10"/>
  <c r="C12493" i="10"/>
  <c r="B12493" i="10"/>
  <c r="D12492" i="10"/>
  <c r="C12492" i="10"/>
  <c r="B12492" i="10"/>
  <c r="D12491" i="10"/>
  <c r="C12491" i="10"/>
  <c r="B12491" i="10"/>
  <c r="D12490" i="10"/>
  <c r="C12490" i="10"/>
  <c r="B12490" i="10"/>
  <c r="D12489" i="10"/>
  <c r="C12489" i="10"/>
  <c r="B12489" i="10"/>
  <c r="D12488" i="10"/>
  <c r="C12488" i="10"/>
  <c r="B12488" i="10"/>
  <c r="D12487" i="10"/>
  <c r="C12487" i="10"/>
  <c r="B12487" i="10"/>
  <c r="D12486" i="10"/>
  <c r="C12486" i="10"/>
  <c r="B12486" i="10"/>
  <c r="D12485" i="10"/>
  <c r="C12485" i="10"/>
  <c r="B12485" i="10"/>
  <c r="D12484" i="10"/>
  <c r="C12484" i="10"/>
  <c r="B12484" i="10"/>
  <c r="D12483" i="10"/>
  <c r="C12483" i="10"/>
  <c r="B12483" i="10"/>
  <c r="D12482" i="10"/>
  <c r="C12482" i="10"/>
  <c r="B12482" i="10"/>
  <c r="D12481" i="10"/>
  <c r="C12481" i="10"/>
  <c r="B12481" i="10"/>
  <c r="D12480" i="10"/>
  <c r="C12480" i="10"/>
  <c r="B12480" i="10"/>
  <c r="D12479" i="10"/>
  <c r="C12479" i="10"/>
  <c r="B12479" i="10"/>
  <c r="D12478" i="10"/>
  <c r="C12478" i="10"/>
  <c r="B12478" i="10"/>
  <c r="D12477" i="10"/>
  <c r="C12477" i="10"/>
  <c r="B12477" i="10"/>
  <c r="D12476" i="10"/>
  <c r="C12476" i="10"/>
  <c r="B12476" i="10"/>
  <c r="D12475" i="10"/>
  <c r="C12475" i="10"/>
  <c r="B12475" i="10"/>
  <c r="D12474" i="10"/>
  <c r="C12474" i="10"/>
  <c r="B12474" i="10"/>
  <c r="D12473" i="10"/>
  <c r="C12473" i="10"/>
  <c r="B12473" i="10"/>
  <c r="D12472" i="10"/>
  <c r="C12472" i="10"/>
  <c r="B12472" i="10"/>
  <c r="D12471" i="10"/>
  <c r="C12471" i="10"/>
  <c r="B12471" i="10"/>
  <c r="D12470" i="10"/>
  <c r="C12470" i="10"/>
  <c r="B12470" i="10"/>
  <c r="D12469" i="10"/>
  <c r="C12469" i="10"/>
  <c r="B12469" i="10"/>
  <c r="D12468" i="10"/>
  <c r="C12468" i="10"/>
  <c r="B12468" i="10"/>
  <c r="D12467" i="10"/>
  <c r="C12467" i="10"/>
  <c r="B12467" i="10"/>
  <c r="D12466" i="10"/>
  <c r="C12466" i="10"/>
  <c r="B12466" i="10"/>
  <c r="D12465" i="10"/>
  <c r="C12465" i="10"/>
  <c r="B12465" i="10"/>
  <c r="D12464" i="10"/>
  <c r="C12464" i="10"/>
  <c r="B12464" i="10"/>
  <c r="D12463" i="10"/>
  <c r="C12463" i="10"/>
  <c r="B12463" i="10"/>
  <c r="D12462" i="10"/>
  <c r="C12462" i="10"/>
  <c r="B12462" i="10"/>
  <c r="D12461" i="10"/>
  <c r="C12461" i="10"/>
  <c r="B12461" i="10"/>
  <c r="D12460" i="10"/>
  <c r="C12460" i="10"/>
  <c r="B12460" i="10"/>
  <c r="D12459" i="10"/>
  <c r="C12459" i="10"/>
  <c r="B12459" i="10"/>
  <c r="D12458" i="10"/>
  <c r="C12458" i="10"/>
  <c r="B12458" i="10"/>
  <c r="D12457" i="10"/>
  <c r="C12457" i="10"/>
  <c r="B12457" i="10"/>
  <c r="D12456" i="10"/>
  <c r="C12456" i="10"/>
  <c r="B12456" i="10"/>
  <c r="D12455" i="10"/>
  <c r="C12455" i="10"/>
  <c r="B12455" i="10"/>
  <c r="D12454" i="10"/>
  <c r="C12454" i="10"/>
  <c r="B12454" i="10"/>
  <c r="D12453" i="10"/>
  <c r="C12453" i="10"/>
  <c r="B12453" i="10"/>
  <c r="D12452" i="10"/>
  <c r="C12452" i="10"/>
  <c r="B12452" i="10"/>
  <c r="D12451" i="10"/>
  <c r="C12451" i="10"/>
  <c r="B12451" i="10"/>
  <c r="D12450" i="10"/>
  <c r="C12450" i="10"/>
  <c r="B12450" i="10"/>
  <c r="D12449" i="10"/>
  <c r="C12449" i="10"/>
  <c r="B12449" i="10"/>
  <c r="D12448" i="10"/>
  <c r="C12448" i="10"/>
  <c r="B12448" i="10"/>
  <c r="D12447" i="10"/>
  <c r="C12447" i="10"/>
  <c r="B12447" i="10"/>
  <c r="D12446" i="10"/>
  <c r="C12446" i="10"/>
  <c r="B12446" i="10"/>
  <c r="D12445" i="10"/>
  <c r="C12445" i="10"/>
  <c r="B12445" i="10"/>
  <c r="D12444" i="10"/>
  <c r="C12444" i="10"/>
  <c r="B12444" i="10"/>
  <c r="D12443" i="10"/>
  <c r="C12443" i="10"/>
  <c r="B12443" i="10"/>
  <c r="D12442" i="10"/>
  <c r="C12442" i="10"/>
  <c r="B12442" i="10"/>
  <c r="D12441" i="10"/>
  <c r="C12441" i="10"/>
  <c r="B12441" i="10"/>
  <c r="D12440" i="10"/>
  <c r="C12440" i="10"/>
  <c r="B12440" i="10"/>
  <c r="D12439" i="10"/>
  <c r="C12439" i="10"/>
  <c r="B12439" i="10"/>
  <c r="D12438" i="10"/>
  <c r="C12438" i="10"/>
  <c r="B12438" i="10"/>
  <c r="D12437" i="10"/>
  <c r="C12437" i="10"/>
  <c r="B12437" i="10"/>
  <c r="D12436" i="10"/>
  <c r="C12436" i="10"/>
  <c r="B12436" i="10"/>
  <c r="D12435" i="10"/>
  <c r="C12435" i="10"/>
  <c r="B12435" i="10"/>
  <c r="D12434" i="10"/>
  <c r="C12434" i="10"/>
  <c r="B12434" i="10"/>
  <c r="D12433" i="10"/>
  <c r="C12433" i="10"/>
  <c r="B12433" i="10"/>
  <c r="D12432" i="10"/>
  <c r="C12432" i="10"/>
  <c r="B12432" i="10"/>
  <c r="D12431" i="10"/>
  <c r="C12431" i="10"/>
  <c r="B12431" i="10"/>
  <c r="D12430" i="10"/>
  <c r="C12430" i="10"/>
  <c r="B12430" i="10"/>
  <c r="D12429" i="10"/>
  <c r="C12429" i="10"/>
  <c r="B12429" i="10"/>
  <c r="D12428" i="10"/>
  <c r="C12428" i="10"/>
  <c r="B12428" i="10"/>
  <c r="D12427" i="10"/>
  <c r="C12427" i="10"/>
  <c r="B12427" i="10"/>
  <c r="D12426" i="10"/>
  <c r="C12426" i="10"/>
  <c r="B12426" i="10"/>
  <c r="D12425" i="10"/>
  <c r="C12425" i="10"/>
  <c r="B12425" i="10"/>
  <c r="D12424" i="10"/>
  <c r="C12424" i="10"/>
  <c r="B12424" i="10"/>
  <c r="D12423" i="10"/>
  <c r="C12423" i="10"/>
  <c r="B12423" i="10"/>
  <c r="D12422" i="10"/>
  <c r="C12422" i="10"/>
  <c r="B12422" i="10"/>
  <c r="D12421" i="10"/>
  <c r="C12421" i="10"/>
  <c r="B12421" i="10"/>
  <c r="D12420" i="10"/>
  <c r="C12420" i="10"/>
  <c r="B12420" i="10"/>
  <c r="D12419" i="10"/>
  <c r="C12419" i="10"/>
  <c r="B12419" i="10"/>
  <c r="D12418" i="10"/>
  <c r="C12418" i="10"/>
  <c r="B12418" i="10"/>
  <c r="D12417" i="10"/>
  <c r="C12417" i="10"/>
  <c r="B12417" i="10"/>
  <c r="D12416" i="10"/>
  <c r="C12416" i="10"/>
  <c r="B12416" i="10"/>
  <c r="D12415" i="10"/>
  <c r="C12415" i="10"/>
  <c r="B12415" i="10"/>
  <c r="D12414" i="10"/>
  <c r="C12414" i="10"/>
  <c r="B12414" i="10"/>
  <c r="D12413" i="10"/>
  <c r="C12413" i="10"/>
  <c r="B12413" i="10"/>
  <c r="D12412" i="10"/>
  <c r="C12412" i="10"/>
  <c r="B12412" i="10"/>
  <c r="D12411" i="10"/>
  <c r="C12411" i="10"/>
  <c r="B12411" i="10"/>
  <c r="D12410" i="10"/>
  <c r="C12410" i="10"/>
  <c r="B12410" i="10"/>
  <c r="D12409" i="10"/>
  <c r="C12409" i="10"/>
  <c r="B12409" i="10"/>
  <c r="D12408" i="10"/>
  <c r="C12408" i="10"/>
  <c r="B12408" i="10"/>
  <c r="D12407" i="10"/>
  <c r="C12407" i="10"/>
  <c r="B12407" i="10"/>
  <c r="D12406" i="10"/>
  <c r="C12406" i="10"/>
  <c r="B12406" i="10"/>
  <c r="D12405" i="10"/>
  <c r="C12405" i="10"/>
  <c r="B12405" i="10"/>
  <c r="D12404" i="10"/>
  <c r="C12404" i="10"/>
  <c r="B12404" i="10"/>
  <c r="D12403" i="10"/>
  <c r="C12403" i="10"/>
  <c r="B12403" i="10"/>
  <c r="D12402" i="10"/>
  <c r="C12402" i="10"/>
  <c r="B12402" i="10"/>
  <c r="D12401" i="10"/>
  <c r="C12401" i="10"/>
  <c r="B12401" i="10"/>
  <c r="D12400" i="10"/>
  <c r="C12400" i="10"/>
  <c r="B12400" i="10"/>
  <c r="D12399" i="10"/>
  <c r="C12399" i="10"/>
  <c r="B12399" i="10"/>
  <c r="D12398" i="10"/>
  <c r="C12398" i="10"/>
  <c r="B12398" i="10"/>
  <c r="D12397" i="10"/>
  <c r="C12397" i="10"/>
  <c r="B12397" i="10"/>
  <c r="D12396" i="10"/>
  <c r="C12396" i="10"/>
  <c r="B12396" i="10"/>
  <c r="D12395" i="10"/>
  <c r="C12395" i="10"/>
  <c r="B12395" i="10"/>
  <c r="D12394" i="10"/>
  <c r="C12394" i="10"/>
  <c r="B12394" i="10"/>
  <c r="D12393" i="10"/>
  <c r="C12393" i="10"/>
  <c r="B12393" i="10"/>
  <c r="D12392" i="10"/>
  <c r="C12392" i="10"/>
  <c r="B12392" i="10"/>
  <c r="D12391" i="10"/>
  <c r="C12391" i="10"/>
  <c r="B12391" i="10"/>
  <c r="D12390" i="10"/>
  <c r="C12390" i="10"/>
  <c r="B12390" i="10"/>
  <c r="D12389" i="10"/>
  <c r="C12389" i="10"/>
  <c r="B12389" i="10"/>
  <c r="D12388" i="10"/>
  <c r="C12388" i="10"/>
  <c r="B12388" i="10"/>
  <c r="D12387" i="10"/>
  <c r="C12387" i="10"/>
  <c r="B12387" i="10"/>
  <c r="D12386" i="10"/>
  <c r="C12386" i="10"/>
  <c r="B12386" i="10"/>
  <c r="D12385" i="10"/>
  <c r="C12385" i="10"/>
  <c r="B12385" i="10"/>
  <c r="D12384" i="10"/>
  <c r="C12384" i="10"/>
  <c r="B12384" i="10"/>
  <c r="D12383" i="10"/>
  <c r="C12383" i="10"/>
  <c r="B12383" i="10"/>
  <c r="D12382" i="10"/>
  <c r="C12382" i="10"/>
  <c r="B12382" i="10"/>
  <c r="D12381" i="10"/>
  <c r="C12381" i="10"/>
  <c r="B12381" i="10"/>
  <c r="D12380" i="10"/>
  <c r="C12380" i="10"/>
  <c r="B12380" i="10"/>
  <c r="D12379" i="10"/>
  <c r="C12379" i="10"/>
  <c r="B12379" i="10"/>
  <c r="D12378" i="10"/>
  <c r="C12378" i="10"/>
  <c r="B12378" i="10"/>
  <c r="D12377" i="10"/>
  <c r="C12377" i="10"/>
  <c r="B12377" i="10"/>
  <c r="D12376" i="10"/>
  <c r="C12376" i="10"/>
  <c r="B12376" i="10"/>
  <c r="D12375" i="10"/>
  <c r="C12375" i="10"/>
  <c r="B12375" i="10"/>
  <c r="D12374" i="10"/>
  <c r="C12374" i="10"/>
  <c r="B12374" i="10"/>
  <c r="D12373" i="10"/>
  <c r="C12373" i="10"/>
  <c r="B12373" i="10"/>
  <c r="D12372" i="10"/>
  <c r="C12372" i="10"/>
  <c r="B12372" i="10"/>
  <c r="D12371" i="10"/>
  <c r="C12371" i="10"/>
  <c r="B12371" i="10"/>
  <c r="D12370" i="10"/>
  <c r="C12370" i="10"/>
  <c r="B12370" i="10"/>
  <c r="D12369" i="10"/>
  <c r="C12369" i="10"/>
  <c r="B12369" i="10"/>
  <c r="D12368" i="10"/>
  <c r="C12368" i="10"/>
  <c r="B12368" i="10"/>
  <c r="D12367" i="10"/>
  <c r="C12367" i="10"/>
  <c r="B12367" i="10"/>
  <c r="D12366" i="10"/>
  <c r="C12366" i="10"/>
  <c r="B12366" i="10"/>
  <c r="D12365" i="10"/>
  <c r="C12365" i="10"/>
  <c r="B12365" i="10"/>
  <c r="D12364" i="10"/>
  <c r="C12364" i="10"/>
  <c r="B12364" i="10"/>
  <c r="D12363" i="10"/>
  <c r="C12363" i="10"/>
  <c r="B12363" i="10"/>
  <c r="D12362" i="10"/>
  <c r="C12362" i="10"/>
  <c r="B12362" i="10"/>
  <c r="D12361" i="10"/>
  <c r="C12361" i="10"/>
  <c r="B12361" i="10"/>
  <c r="D12360" i="10"/>
  <c r="C12360" i="10"/>
  <c r="B12360" i="10"/>
  <c r="D12359" i="10"/>
  <c r="C12359" i="10"/>
  <c r="B12359" i="10"/>
  <c r="D12358" i="10"/>
  <c r="C12358" i="10"/>
  <c r="B12358" i="10"/>
  <c r="D12357" i="10"/>
  <c r="C12357" i="10"/>
  <c r="B12357" i="10"/>
  <c r="D12356" i="10"/>
  <c r="C12356" i="10"/>
  <c r="B12356" i="10"/>
  <c r="D12355" i="10"/>
  <c r="C12355" i="10"/>
  <c r="B12355" i="10"/>
  <c r="D12354" i="10"/>
  <c r="C12354" i="10"/>
  <c r="B12354" i="10"/>
  <c r="D12353" i="10"/>
  <c r="C12353" i="10"/>
  <c r="B12353" i="10"/>
  <c r="D12352" i="10"/>
  <c r="C12352" i="10"/>
  <c r="B12352" i="10"/>
  <c r="D12351" i="10"/>
  <c r="C12351" i="10"/>
  <c r="B12351" i="10"/>
  <c r="D12350" i="10"/>
  <c r="C12350" i="10"/>
  <c r="B12350" i="10"/>
  <c r="D12349" i="10"/>
  <c r="C12349" i="10"/>
  <c r="B12349" i="10"/>
  <c r="D12348" i="10"/>
  <c r="C12348" i="10"/>
  <c r="B12348" i="10"/>
  <c r="D12347" i="10"/>
  <c r="C12347" i="10"/>
  <c r="B12347" i="10"/>
  <c r="D12346" i="10"/>
  <c r="C12346" i="10"/>
  <c r="B12346" i="10"/>
  <c r="D12345" i="10"/>
  <c r="C12345" i="10"/>
  <c r="B12345" i="10"/>
  <c r="D12344" i="10"/>
  <c r="C12344" i="10"/>
  <c r="B12344" i="10"/>
  <c r="D12343" i="10"/>
  <c r="C12343" i="10"/>
  <c r="B12343" i="10"/>
  <c r="D12342" i="10"/>
  <c r="C12342" i="10"/>
  <c r="B12342" i="10"/>
  <c r="D12341" i="10"/>
  <c r="C12341" i="10"/>
  <c r="B12341" i="10"/>
  <c r="D12340" i="10"/>
  <c r="C12340" i="10"/>
  <c r="B12340" i="10"/>
  <c r="D12339" i="10"/>
  <c r="C12339" i="10"/>
  <c r="B12339" i="10"/>
  <c r="D12338" i="10"/>
  <c r="C12338" i="10"/>
  <c r="B12338" i="10"/>
  <c r="D12337" i="10"/>
  <c r="C12337" i="10"/>
  <c r="B12337" i="10"/>
  <c r="D12336" i="10"/>
  <c r="C12336" i="10"/>
  <c r="B12336" i="10"/>
  <c r="D12335" i="10"/>
  <c r="C12335" i="10"/>
  <c r="B12335" i="10"/>
  <c r="D12334" i="10"/>
  <c r="C12334" i="10"/>
  <c r="B12334" i="10"/>
  <c r="D12333" i="10"/>
  <c r="C12333" i="10"/>
  <c r="B12333" i="10"/>
  <c r="D12332" i="10"/>
  <c r="C12332" i="10"/>
  <c r="B12332" i="10"/>
  <c r="D12331" i="10"/>
  <c r="C12331" i="10"/>
  <c r="B12331" i="10"/>
  <c r="D12330" i="10"/>
  <c r="C12330" i="10"/>
  <c r="B12330" i="10"/>
  <c r="D12329" i="10"/>
  <c r="C12329" i="10"/>
  <c r="B12329" i="10"/>
  <c r="D12328" i="10"/>
  <c r="C12328" i="10"/>
  <c r="B12328" i="10"/>
  <c r="D12327" i="10"/>
  <c r="C12327" i="10"/>
  <c r="B12327" i="10"/>
  <c r="D12326" i="10"/>
  <c r="C12326" i="10"/>
  <c r="B12326" i="10"/>
  <c r="D12325" i="10"/>
  <c r="C12325" i="10"/>
  <c r="B12325" i="10"/>
  <c r="D12324" i="10"/>
  <c r="C12324" i="10"/>
  <c r="B12324" i="10"/>
  <c r="D12323" i="10"/>
  <c r="C12323" i="10"/>
  <c r="B12323" i="10"/>
  <c r="D12322" i="10"/>
  <c r="C12322" i="10"/>
  <c r="B12322" i="10"/>
  <c r="D12321" i="10"/>
  <c r="C12321" i="10"/>
  <c r="B12321" i="10"/>
  <c r="D12320" i="10"/>
  <c r="C12320" i="10"/>
  <c r="B12320" i="10"/>
  <c r="D12319" i="10"/>
  <c r="C12319" i="10"/>
  <c r="B12319" i="10"/>
  <c r="D12318" i="10"/>
  <c r="C12318" i="10"/>
  <c r="B12318" i="10"/>
  <c r="D12317" i="10"/>
  <c r="C12317" i="10"/>
  <c r="B12317" i="10"/>
  <c r="D12316" i="10"/>
  <c r="C12316" i="10"/>
  <c r="B12316" i="10"/>
  <c r="D12315" i="10"/>
  <c r="C12315" i="10"/>
  <c r="B12315" i="10"/>
  <c r="D12314" i="10"/>
  <c r="C12314" i="10"/>
  <c r="B12314" i="10"/>
  <c r="D12313" i="10"/>
  <c r="C12313" i="10"/>
  <c r="B12313" i="10"/>
  <c r="D12312" i="10"/>
  <c r="C12312" i="10"/>
  <c r="B12312" i="10"/>
  <c r="D12311" i="10"/>
  <c r="C12311" i="10"/>
  <c r="B12311" i="10"/>
  <c r="D12310" i="10"/>
  <c r="C12310" i="10"/>
  <c r="B12310" i="10"/>
  <c r="D12309" i="10"/>
  <c r="C12309" i="10"/>
  <c r="B12309" i="10"/>
  <c r="D12308" i="10"/>
  <c r="C12308" i="10"/>
  <c r="B12308" i="10"/>
  <c r="D12307" i="10"/>
  <c r="C12307" i="10"/>
  <c r="B12307" i="10"/>
  <c r="D12306" i="10"/>
  <c r="C12306" i="10"/>
  <c r="B12306" i="10"/>
  <c r="D12305" i="10"/>
  <c r="C12305" i="10"/>
  <c r="B12305" i="10"/>
  <c r="D12304" i="10"/>
  <c r="C12304" i="10"/>
  <c r="B12304" i="10"/>
  <c r="D12303" i="10"/>
  <c r="C12303" i="10"/>
  <c r="B12303" i="10"/>
  <c r="D12302" i="10"/>
  <c r="C12302" i="10"/>
  <c r="B12302" i="10"/>
  <c r="D12301" i="10"/>
  <c r="C12301" i="10"/>
  <c r="B12301" i="10"/>
  <c r="D12300" i="10"/>
  <c r="C12300" i="10"/>
  <c r="B12300" i="10"/>
  <c r="D12299" i="10"/>
  <c r="C12299" i="10"/>
  <c r="B12299" i="10"/>
  <c r="D12298" i="10"/>
  <c r="C12298" i="10"/>
  <c r="B12298" i="10"/>
  <c r="D12297" i="10"/>
  <c r="C12297" i="10"/>
  <c r="B12297" i="10"/>
  <c r="D12296" i="10"/>
  <c r="C12296" i="10"/>
  <c r="B12296" i="10"/>
  <c r="D12295" i="10"/>
  <c r="C12295" i="10"/>
  <c r="B12295" i="10"/>
  <c r="D12294" i="10"/>
  <c r="C12294" i="10"/>
  <c r="B12294" i="10"/>
  <c r="D12293" i="10"/>
  <c r="C12293" i="10"/>
  <c r="B12293" i="10"/>
  <c r="D12292" i="10"/>
  <c r="C12292" i="10"/>
  <c r="B12292" i="10"/>
  <c r="D12291" i="10"/>
  <c r="C12291" i="10"/>
  <c r="B12291" i="10"/>
  <c r="D12290" i="10"/>
  <c r="C12290" i="10"/>
  <c r="B12290" i="10"/>
  <c r="D12289" i="10"/>
  <c r="C12289" i="10"/>
  <c r="B12289" i="10"/>
  <c r="D12288" i="10"/>
  <c r="C12288" i="10"/>
  <c r="B12288" i="10"/>
  <c r="D12287" i="10"/>
  <c r="C12287" i="10"/>
  <c r="B12287" i="10"/>
  <c r="D12286" i="10"/>
  <c r="C12286" i="10"/>
  <c r="B12286" i="10"/>
  <c r="D12285" i="10"/>
  <c r="C12285" i="10"/>
  <c r="B12285" i="10"/>
  <c r="D12284" i="10"/>
  <c r="C12284" i="10"/>
  <c r="B12284" i="10"/>
  <c r="D12283" i="10"/>
  <c r="C12283" i="10"/>
  <c r="B12283" i="10"/>
  <c r="D12282" i="10"/>
  <c r="C12282" i="10"/>
  <c r="B12282" i="10"/>
  <c r="D12281" i="10"/>
  <c r="C12281" i="10"/>
  <c r="B12281" i="10"/>
  <c r="D12280" i="10"/>
  <c r="C12280" i="10"/>
  <c r="B12280" i="10"/>
  <c r="D12279" i="10"/>
  <c r="C12279" i="10"/>
  <c r="B12279" i="10"/>
  <c r="D12278" i="10"/>
  <c r="C12278" i="10"/>
  <c r="B12278" i="10"/>
  <c r="D12277" i="10"/>
  <c r="C12277" i="10"/>
  <c r="B12277" i="10"/>
  <c r="D12276" i="10"/>
  <c r="C12276" i="10"/>
  <c r="B12276" i="10"/>
  <c r="D12275" i="10"/>
  <c r="C12275" i="10"/>
  <c r="B12275" i="10"/>
  <c r="D12274" i="10"/>
  <c r="C12274" i="10"/>
  <c r="B12274" i="10"/>
  <c r="D12273" i="10"/>
  <c r="C12273" i="10"/>
  <c r="B12273" i="10"/>
  <c r="D12272" i="10"/>
  <c r="C12272" i="10"/>
  <c r="B12272" i="10"/>
  <c r="D12271" i="10"/>
  <c r="C12271" i="10"/>
  <c r="B12271" i="10"/>
  <c r="D12270" i="10"/>
  <c r="C12270" i="10"/>
  <c r="B12270" i="10"/>
  <c r="D12269" i="10"/>
  <c r="C12269" i="10"/>
  <c r="B12269" i="10"/>
  <c r="D12268" i="10"/>
  <c r="C12268" i="10"/>
  <c r="B12268" i="10"/>
  <c r="D12267" i="10"/>
  <c r="C12267" i="10"/>
  <c r="B12267" i="10"/>
  <c r="D12266" i="10"/>
  <c r="C12266" i="10"/>
  <c r="B12266" i="10"/>
  <c r="D12265" i="10"/>
  <c r="C12265" i="10"/>
  <c r="B12265" i="10"/>
  <c r="D12264" i="10"/>
  <c r="C12264" i="10"/>
  <c r="B12264" i="10"/>
  <c r="D12263" i="10"/>
  <c r="C12263" i="10"/>
  <c r="B12263" i="10"/>
  <c r="D12262" i="10"/>
  <c r="C12262" i="10"/>
  <c r="B12262" i="10"/>
  <c r="D12261" i="10"/>
  <c r="C12261" i="10"/>
  <c r="B12261" i="10"/>
  <c r="D12260" i="10"/>
  <c r="C12260" i="10"/>
  <c r="B12260" i="10"/>
  <c r="D12259" i="10"/>
  <c r="C12259" i="10"/>
  <c r="B12259" i="10"/>
  <c r="D12258" i="10"/>
  <c r="C12258" i="10"/>
  <c r="B12258" i="10"/>
  <c r="D12257" i="10"/>
  <c r="C12257" i="10"/>
  <c r="B12257" i="10"/>
  <c r="D12256" i="10"/>
  <c r="C12256" i="10"/>
  <c r="B12256" i="10"/>
  <c r="D12255" i="10"/>
  <c r="C12255" i="10"/>
  <c r="B12255" i="10"/>
  <c r="D12254" i="10"/>
  <c r="C12254" i="10"/>
  <c r="B12254" i="10"/>
  <c r="D12253" i="10"/>
  <c r="C12253" i="10"/>
  <c r="B12253" i="10"/>
  <c r="D12252" i="10"/>
  <c r="C12252" i="10"/>
  <c r="B12252" i="10"/>
  <c r="D12251" i="10"/>
  <c r="C12251" i="10"/>
  <c r="B12251" i="10"/>
  <c r="D12250" i="10"/>
  <c r="C12250" i="10"/>
  <c r="B12250" i="10"/>
  <c r="D12249" i="10"/>
  <c r="C12249" i="10"/>
  <c r="B12249" i="10"/>
  <c r="D12248" i="10"/>
  <c r="C12248" i="10"/>
  <c r="B12248" i="10"/>
  <c r="D12247" i="10"/>
  <c r="C12247" i="10"/>
  <c r="B12247" i="10"/>
  <c r="D12246" i="10"/>
  <c r="C12246" i="10"/>
  <c r="B12246" i="10"/>
  <c r="D12245" i="10"/>
  <c r="C12245" i="10"/>
  <c r="B12245" i="10"/>
  <c r="D12244" i="10"/>
  <c r="C12244" i="10"/>
  <c r="B12244" i="10"/>
  <c r="D12243" i="10"/>
  <c r="C12243" i="10"/>
  <c r="B12243" i="10"/>
  <c r="D12242" i="10"/>
  <c r="C12242" i="10"/>
  <c r="B12242" i="10"/>
  <c r="D12241" i="10"/>
  <c r="C12241" i="10"/>
  <c r="B12241" i="10"/>
  <c r="D12240" i="10"/>
  <c r="C12240" i="10"/>
  <c r="B12240" i="10"/>
  <c r="D12239" i="10"/>
  <c r="C12239" i="10"/>
  <c r="B12239" i="10"/>
  <c r="D12238" i="10"/>
  <c r="C12238" i="10"/>
  <c r="B12238" i="10"/>
  <c r="D12237" i="10"/>
  <c r="C12237" i="10"/>
  <c r="B12237" i="10"/>
  <c r="D12236" i="10"/>
  <c r="C12236" i="10"/>
  <c r="B12236" i="10"/>
  <c r="D12235" i="10"/>
  <c r="C12235" i="10"/>
  <c r="B12235" i="10"/>
  <c r="D12234" i="10"/>
  <c r="C12234" i="10"/>
  <c r="B12234" i="10"/>
  <c r="D12233" i="10"/>
  <c r="C12233" i="10"/>
  <c r="B12233" i="10"/>
  <c r="D12232" i="10"/>
  <c r="C12232" i="10"/>
  <c r="B12232" i="10"/>
  <c r="D12231" i="10"/>
  <c r="C12231" i="10"/>
  <c r="B12231" i="10"/>
  <c r="D12230" i="10"/>
  <c r="C12230" i="10"/>
  <c r="B12230" i="10"/>
  <c r="D12229" i="10"/>
  <c r="C12229" i="10"/>
  <c r="B12229" i="10"/>
  <c r="D12228" i="10"/>
  <c r="C12228" i="10"/>
  <c r="B12228" i="10"/>
  <c r="D12227" i="10"/>
  <c r="C12227" i="10"/>
  <c r="B12227" i="10"/>
  <c r="D12226" i="10"/>
  <c r="C12226" i="10"/>
  <c r="B12226" i="10"/>
  <c r="D12225" i="10"/>
  <c r="C12225" i="10"/>
  <c r="B12225" i="10"/>
  <c r="D12224" i="10"/>
  <c r="C12224" i="10"/>
  <c r="B12224" i="10"/>
  <c r="D12223" i="10"/>
  <c r="C12223" i="10"/>
  <c r="B12223" i="10"/>
  <c r="D12222" i="10"/>
  <c r="C12222" i="10"/>
  <c r="B12222" i="10"/>
  <c r="D12221" i="10"/>
  <c r="C12221" i="10"/>
  <c r="B12221" i="10"/>
  <c r="D12220" i="10"/>
  <c r="C12220" i="10"/>
  <c r="B12220" i="10"/>
  <c r="D12219" i="10"/>
  <c r="C12219" i="10"/>
  <c r="B12219" i="10"/>
  <c r="D12218" i="10"/>
  <c r="C12218" i="10"/>
  <c r="B12218" i="10"/>
  <c r="D12217" i="10"/>
  <c r="C12217" i="10"/>
  <c r="B12217" i="10"/>
  <c r="D12216" i="10"/>
  <c r="C12216" i="10"/>
  <c r="B12216" i="10"/>
  <c r="D12215" i="10"/>
  <c r="C12215" i="10"/>
  <c r="B12215" i="10"/>
  <c r="D12214" i="10"/>
  <c r="C12214" i="10"/>
  <c r="B12214" i="10"/>
  <c r="D12213" i="10"/>
  <c r="C12213" i="10"/>
  <c r="B12213" i="10"/>
  <c r="D12212" i="10"/>
  <c r="C12212" i="10"/>
  <c r="B12212" i="10"/>
  <c r="D12211" i="10"/>
  <c r="C12211" i="10"/>
  <c r="B12211" i="10"/>
  <c r="D12210" i="10"/>
  <c r="C12210" i="10"/>
  <c r="B12210" i="10"/>
  <c r="D12209" i="10"/>
  <c r="C12209" i="10"/>
  <c r="B12209" i="10"/>
  <c r="D12208" i="10"/>
  <c r="C12208" i="10"/>
  <c r="B12208" i="10"/>
  <c r="D12207" i="10"/>
  <c r="C12207" i="10"/>
  <c r="B12207" i="10"/>
  <c r="D12206" i="10"/>
  <c r="C12206" i="10"/>
  <c r="B12206" i="10"/>
  <c r="D12205" i="10"/>
  <c r="C12205" i="10"/>
  <c r="B12205" i="10"/>
  <c r="D12204" i="10"/>
  <c r="C12204" i="10"/>
  <c r="B12204" i="10"/>
  <c r="D12203" i="10"/>
  <c r="C12203" i="10"/>
  <c r="B12203" i="10"/>
  <c r="D12202" i="10"/>
  <c r="C12202" i="10"/>
  <c r="B12202" i="10"/>
  <c r="D12201" i="10"/>
  <c r="C12201" i="10"/>
  <c r="B12201" i="10"/>
  <c r="D12200" i="10"/>
  <c r="C12200" i="10"/>
  <c r="B12200" i="10"/>
  <c r="D12199" i="10"/>
  <c r="C12199" i="10"/>
  <c r="B12199" i="10"/>
  <c r="D12198" i="10"/>
  <c r="C12198" i="10"/>
  <c r="B12198" i="10"/>
  <c r="D12197" i="10"/>
  <c r="C12197" i="10"/>
  <c r="B12197" i="10"/>
  <c r="D12196" i="10"/>
  <c r="C12196" i="10"/>
  <c r="B12196" i="10"/>
  <c r="D12195" i="10"/>
  <c r="C12195" i="10"/>
  <c r="B12195" i="10"/>
  <c r="D12194" i="10"/>
  <c r="C12194" i="10"/>
  <c r="B12194" i="10"/>
  <c r="D12193" i="10"/>
  <c r="C12193" i="10"/>
  <c r="B12193" i="10"/>
  <c r="D12192" i="10"/>
  <c r="C12192" i="10"/>
  <c r="B12192" i="10"/>
  <c r="D12191" i="10"/>
  <c r="C12191" i="10"/>
  <c r="B12191" i="10"/>
  <c r="D12190" i="10"/>
  <c r="C12190" i="10"/>
  <c r="B12190" i="10"/>
  <c r="D12189" i="10"/>
  <c r="C12189" i="10"/>
  <c r="B12189" i="10"/>
  <c r="D12188" i="10"/>
  <c r="C12188" i="10"/>
  <c r="B12188" i="10"/>
  <c r="D12187" i="10"/>
  <c r="C12187" i="10"/>
  <c r="B12187" i="10"/>
  <c r="D12186" i="10"/>
  <c r="C12186" i="10"/>
  <c r="B12186" i="10"/>
  <c r="D12185" i="10"/>
  <c r="C12185" i="10"/>
  <c r="B12185" i="10"/>
  <c r="D12184" i="10"/>
  <c r="C12184" i="10"/>
  <c r="B12184" i="10"/>
  <c r="D12183" i="10"/>
  <c r="C12183" i="10"/>
  <c r="B12183" i="10"/>
  <c r="D12182" i="10"/>
  <c r="C12182" i="10"/>
  <c r="B12182" i="10"/>
  <c r="D12181" i="10"/>
  <c r="C12181" i="10"/>
  <c r="B12181" i="10"/>
  <c r="D12180" i="10"/>
  <c r="C12180" i="10"/>
  <c r="B12180" i="10"/>
  <c r="D12179" i="10"/>
  <c r="C12179" i="10"/>
  <c r="B12179" i="10"/>
  <c r="D12178" i="10"/>
  <c r="C12178" i="10"/>
  <c r="B12178" i="10"/>
  <c r="D12177" i="10"/>
  <c r="C12177" i="10"/>
  <c r="B12177" i="10"/>
  <c r="D12176" i="10"/>
  <c r="C12176" i="10"/>
  <c r="B12176" i="10"/>
  <c r="D12175" i="10"/>
  <c r="C12175" i="10"/>
  <c r="B12175" i="10"/>
  <c r="D12174" i="10"/>
  <c r="C12174" i="10"/>
  <c r="B12174" i="10"/>
  <c r="D12173" i="10"/>
  <c r="C12173" i="10"/>
  <c r="B12173" i="10"/>
  <c r="D12172" i="10"/>
  <c r="C12172" i="10"/>
  <c r="B12172" i="10"/>
  <c r="D12171" i="10"/>
  <c r="C12171" i="10"/>
  <c r="B12171" i="10"/>
  <c r="D12170" i="10"/>
  <c r="C12170" i="10"/>
  <c r="B12170" i="10"/>
  <c r="D12169" i="10"/>
  <c r="C12169" i="10"/>
  <c r="B12169" i="10"/>
  <c r="D12168" i="10"/>
  <c r="C12168" i="10"/>
  <c r="B12168" i="10"/>
  <c r="D12167" i="10"/>
  <c r="C12167" i="10"/>
  <c r="B12167" i="10"/>
  <c r="D12166" i="10"/>
  <c r="C12166" i="10"/>
  <c r="B12166" i="10"/>
  <c r="D12165" i="10"/>
  <c r="C12165" i="10"/>
  <c r="B12165" i="10"/>
  <c r="D12164" i="10"/>
  <c r="C12164" i="10"/>
  <c r="B12164" i="10"/>
  <c r="D12163" i="10"/>
  <c r="C12163" i="10"/>
  <c r="B12163" i="10"/>
  <c r="D12162" i="10"/>
  <c r="C12162" i="10"/>
  <c r="B12162" i="10"/>
  <c r="D12161" i="10"/>
  <c r="C12161" i="10"/>
  <c r="B12161" i="10"/>
  <c r="D12160" i="10"/>
  <c r="C12160" i="10"/>
  <c r="B12160" i="10"/>
  <c r="D12159" i="10"/>
  <c r="C12159" i="10"/>
  <c r="B12159" i="10"/>
  <c r="D12158" i="10"/>
  <c r="C12158" i="10"/>
  <c r="B12158" i="10"/>
  <c r="D12157" i="10"/>
  <c r="C12157" i="10"/>
  <c r="B12157" i="10"/>
  <c r="D12156" i="10"/>
  <c r="C12156" i="10"/>
  <c r="B12156" i="10"/>
  <c r="D12155" i="10"/>
  <c r="C12155" i="10"/>
  <c r="B12155" i="10"/>
  <c r="D12154" i="10"/>
  <c r="C12154" i="10"/>
  <c r="B12154" i="10"/>
  <c r="D12153" i="10"/>
  <c r="C12153" i="10"/>
  <c r="B12153" i="10"/>
  <c r="D12152" i="10"/>
  <c r="C12152" i="10"/>
  <c r="B12152" i="10"/>
  <c r="D12151" i="10"/>
  <c r="C12151" i="10"/>
  <c r="B12151" i="10"/>
  <c r="D12150" i="10"/>
  <c r="C12150" i="10"/>
  <c r="B12150" i="10"/>
  <c r="D12149" i="10"/>
  <c r="C12149" i="10"/>
  <c r="B12149" i="10"/>
  <c r="D12148" i="10"/>
  <c r="C12148" i="10"/>
  <c r="B12148" i="10"/>
  <c r="D12147" i="10"/>
  <c r="C12147" i="10"/>
  <c r="B12147" i="10"/>
  <c r="D12146" i="10"/>
  <c r="C12146" i="10"/>
  <c r="B12146" i="10"/>
  <c r="D12145" i="10"/>
  <c r="C12145" i="10"/>
  <c r="B12145" i="10"/>
  <c r="D12144" i="10"/>
  <c r="C12144" i="10"/>
  <c r="B12144" i="10"/>
  <c r="D12143" i="10"/>
  <c r="C12143" i="10"/>
  <c r="B12143" i="10"/>
  <c r="D12142" i="10"/>
  <c r="C12142" i="10"/>
  <c r="B12142" i="10"/>
  <c r="D12141" i="10"/>
  <c r="C12141" i="10"/>
  <c r="B12141" i="10"/>
  <c r="D12140" i="10"/>
  <c r="C12140" i="10"/>
  <c r="B12140" i="10"/>
  <c r="D12139" i="10"/>
  <c r="C12139" i="10"/>
  <c r="B12139" i="10"/>
  <c r="D12138" i="10"/>
  <c r="C12138" i="10"/>
  <c r="B12138" i="10"/>
  <c r="D12137" i="10"/>
  <c r="C12137" i="10"/>
  <c r="B12137" i="10"/>
  <c r="D12136" i="10"/>
  <c r="C12136" i="10"/>
  <c r="B12136" i="10"/>
  <c r="D12135" i="10"/>
  <c r="C12135" i="10"/>
  <c r="B12135" i="10"/>
  <c r="D12134" i="10"/>
  <c r="C12134" i="10"/>
  <c r="B12134" i="10"/>
  <c r="D12133" i="10"/>
  <c r="C12133" i="10"/>
  <c r="B12133" i="10"/>
  <c r="D12132" i="10"/>
  <c r="C12132" i="10"/>
  <c r="B12132" i="10"/>
  <c r="D12131" i="10"/>
  <c r="C12131" i="10"/>
  <c r="B12131" i="10"/>
  <c r="D12130" i="10"/>
  <c r="C12130" i="10"/>
  <c r="B12130" i="10"/>
  <c r="D12129" i="10"/>
  <c r="C12129" i="10"/>
  <c r="B12129" i="10"/>
  <c r="D12128" i="10"/>
  <c r="C12128" i="10"/>
  <c r="B12128" i="10"/>
  <c r="D12127" i="10"/>
  <c r="C12127" i="10"/>
  <c r="B12127" i="10"/>
  <c r="D12126" i="10"/>
  <c r="C12126" i="10"/>
  <c r="B12126" i="10"/>
  <c r="D12125" i="10"/>
  <c r="C12125" i="10"/>
  <c r="B12125" i="10"/>
  <c r="D12124" i="10"/>
  <c r="C12124" i="10"/>
  <c r="B12124" i="10"/>
  <c r="D12123" i="10"/>
  <c r="C12123" i="10"/>
  <c r="B12123" i="10"/>
  <c r="D12122" i="10"/>
  <c r="C12122" i="10"/>
  <c r="B12122" i="10"/>
  <c r="D12121" i="10"/>
  <c r="C12121" i="10"/>
  <c r="B12121" i="10"/>
  <c r="D12120" i="10"/>
  <c r="C12120" i="10"/>
  <c r="B12120" i="10"/>
  <c r="D12119" i="10"/>
  <c r="C12119" i="10"/>
  <c r="B12119" i="10"/>
  <c r="D12118" i="10"/>
  <c r="C12118" i="10"/>
  <c r="B12118" i="10"/>
  <c r="D12117" i="10"/>
  <c r="C12117" i="10"/>
  <c r="B12117" i="10"/>
  <c r="D12116" i="10"/>
  <c r="C12116" i="10"/>
  <c r="B12116" i="10"/>
  <c r="D12115" i="10"/>
  <c r="C12115" i="10"/>
  <c r="B12115" i="10"/>
  <c r="D12114" i="10"/>
  <c r="C12114" i="10"/>
  <c r="B12114" i="10"/>
  <c r="D12113" i="10"/>
  <c r="C12113" i="10"/>
  <c r="B12113" i="10"/>
  <c r="D12112" i="10"/>
  <c r="C12112" i="10"/>
  <c r="B12112" i="10"/>
  <c r="D12111" i="10"/>
  <c r="C12111" i="10"/>
  <c r="B12111" i="10"/>
  <c r="D12110" i="10"/>
  <c r="C12110" i="10"/>
  <c r="B12110" i="10"/>
  <c r="D12109" i="10"/>
  <c r="C12109" i="10"/>
  <c r="B12109" i="10"/>
  <c r="D12108" i="10"/>
  <c r="C12108" i="10"/>
  <c r="B12108" i="10"/>
  <c r="D12107" i="10"/>
  <c r="C12107" i="10"/>
  <c r="B12107" i="10"/>
  <c r="D12106" i="10"/>
  <c r="C12106" i="10"/>
  <c r="B12106" i="10"/>
  <c r="D12105" i="10"/>
  <c r="C12105" i="10"/>
  <c r="B12105" i="10"/>
  <c r="D12104" i="10"/>
  <c r="C12104" i="10"/>
  <c r="B12104" i="10"/>
  <c r="D12103" i="10"/>
  <c r="C12103" i="10"/>
  <c r="B12103" i="10"/>
  <c r="D12102" i="10"/>
  <c r="C12102" i="10"/>
  <c r="B12102" i="10"/>
  <c r="D12101" i="10"/>
  <c r="C12101" i="10"/>
  <c r="B12101" i="10"/>
  <c r="D12100" i="10"/>
  <c r="C12100" i="10"/>
  <c r="B12100" i="10"/>
  <c r="D12099" i="10"/>
  <c r="C12099" i="10"/>
  <c r="B12099" i="10"/>
  <c r="D12098" i="10"/>
  <c r="C12098" i="10"/>
  <c r="B12098" i="10"/>
  <c r="D12097" i="10"/>
  <c r="C12097" i="10"/>
  <c r="B12097" i="10"/>
  <c r="D12096" i="10"/>
  <c r="C12096" i="10"/>
  <c r="B12096" i="10"/>
  <c r="D12095" i="10"/>
  <c r="C12095" i="10"/>
  <c r="B12095" i="10"/>
  <c r="D12094" i="10"/>
  <c r="C12094" i="10"/>
  <c r="B12094" i="10"/>
  <c r="D12093" i="10"/>
  <c r="C12093" i="10"/>
  <c r="B12093" i="10"/>
  <c r="D12092" i="10"/>
  <c r="C12092" i="10"/>
  <c r="B12092" i="10"/>
  <c r="D12091" i="10"/>
  <c r="C12091" i="10"/>
  <c r="B12091" i="10"/>
  <c r="D12090" i="10"/>
  <c r="C12090" i="10"/>
  <c r="B12090" i="10"/>
  <c r="D12089" i="10"/>
  <c r="C12089" i="10"/>
  <c r="B12089" i="10"/>
  <c r="D12088" i="10"/>
  <c r="C12088" i="10"/>
  <c r="B12088" i="10"/>
  <c r="D12087" i="10"/>
  <c r="C12087" i="10"/>
  <c r="B12087" i="10"/>
  <c r="D12086" i="10"/>
  <c r="C12086" i="10"/>
  <c r="B12086" i="10"/>
  <c r="D12085" i="10"/>
  <c r="C12085" i="10"/>
  <c r="B12085" i="10"/>
  <c r="D12084" i="10"/>
  <c r="C12084" i="10"/>
  <c r="B12084" i="10"/>
  <c r="D12083" i="10"/>
  <c r="C12083" i="10"/>
  <c r="B12083" i="10"/>
  <c r="D12082" i="10"/>
  <c r="C12082" i="10"/>
  <c r="B12082" i="10"/>
  <c r="D12081" i="10"/>
  <c r="C12081" i="10"/>
  <c r="B12081" i="10"/>
  <c r="D12080" i="10"/>
  <c r="C12080" i="10"/>
  <c r="B12080" i="10"/>
  <c r="D12079" i="10"/>
  <c r="C12079" i="10"/>
  <c r="B12079" i="10"/>
  <c r="D12078" i="10"/>
  <c r="C12078" i="10"/>
  <c r="B12078" i="10"/>
  <c r="D12077" i="10"/>
  <c r="C12077" i="10"/>
  <c r="B12077" i="10"/>
  <c r="D12076" i="10"/>
  <c r="C12076" i="10"/>
  <c r="B12076" i="10"/>
  <c r="D12075" i="10"/>
  <c r="C12075" i="10"/>
  <c r="B12075" i="10"/>
  <c r="D12074" i="10"/>
  <c r="C12074" i="10"/>
  <c r="B12074" i="10"/>
  <c r="D12073" i="10"/>
  <c r="C12073" i="10"/>
  <c r="B12073" i="10"/>
  <c r="D12072" i="10"/>
  <c r="C12072" i="10"/>
  <c r="B12072" i="10"/>
  <c r="D12071" i="10"/>
  <c r="C12071" i="10"/>
  <c r="B12071" i="10"/>
  <c r="D12070" i="10"/>
  <c r="C12070" i="10"/>
  <c r="B12070" i="10"/>
  <c r="D12069" i="10"/>
  <c r="C12069" i="10"/>
  <c r="B12069" i="10"/>
  <c r="D12068" i="10"/>
  <c r="C12068" i="10"/>
  <c r="B12068" i="10"/>
  <c r="D12067" i="10"/>
  <c r="C12067" i="10"/>
  <c r="B12067" i="10"/>
  <c r="D12066" i="10"/>
  <c r="C12066" i="10"/>
  <c r="B12066" i="10"/>
  <c r="D12065" i="10"/>
  <c r="C12065" i="10"/>
  <c r="B12065" i="10"/>
  <c r="D12064" i="10"/>
  <c r="C12064" i="10"/>
  <c r="B12064" i="10"/>
  <c r="D12063" i="10"/>
  <c r="C12063" i="10"/>
  <c r="B12063" i="10"/>
  <c r="D12062" i="10"/>
  <c r="C12062" i="10"/>
  <c r="B12062" i="10"/>
  <c r="D12061" i="10"/>
  <c r="C12061" i="10"/>
  <c r="B12061" i="10"/>
  <c r="D12060" i="10"/>
  <c r="C12060" i="10"/>
  <c r="B12060" i="10"/>
  <c r="D12059" i="10"/>
  <c r="C12059" i="10"/>
  <c r="B12059" i="10"/>
  <c r="D12058" i="10"/>
  <c r="C12058" i="10"/>
  <c r="B12058" i="10"/>
  <c r="D12057" i="10"/>
  <c r="C12057" i="10"/>
  <c r="B12057" i="10"/>
  <c r="D12056" i="10"/>
  <c r="C12056" i="10"/>
  <c r="B12056" i="10"/>
  <c r="D12055" i="10"/>
  <c r="C12055" i="10"/>
  <c r="B12055" i="10"/>
  <c r="D12054" i="10"/>
  <c r="C12054" i="10"/>
  <c r="B12054" i="10"/>
  <c r="D12053" i="10"/>
  <c r="C12053" i="10"/>
  <c r="B12053" i="10"/>
  <c r="D12052" i="10"/>
  <c r="C12052" i="10"/>
  <c r="B12052" i="10"/>
  <c r="D12051" i="10"/>
  <c r="C12051" i="10"/>
  <c r="B12051" i="10"/>
  <c r="D12050" i="10"/>
  <c r="C12050" i="10"/>
  <c r="B12050" i="10"/>
  <c r="D12049" i="10"/>
  <c r="C12049" i="10"/>
  <c r="B12049" i="10"/>
  <c r="D12048" i="10"/>
  <c r="C12048" i="10"/>
  <c r="B12048" i="10"/>
  <c r="D12047" i="10"/>
  <c r="C12047" i="10"/>
  <c r="B12047" i="10"/>
  <c r="D12046" i="10"/>
  <c r="C12046" i="10"/>
  <c r="B12046" i="10"/>
  <c r="D12045" i="10"/>
  <c r="C12045" i="10"/>
  <c r="B12045" i="10"/>
  <c r="D12044" i="10"/>
  <c r="C12044" i="10"/>
  <c r="B12044" i="10"/>
  <c r="D12043" i="10"/>
  <c r="C12043" i="10"/>
  <c r="B12043" i="10"/>
  <c r="D12042" i="10"/>
  <c r="C12042" i="10"/>
  <c r="B12042" i="10"/>
  <c r="D12041" i="10"/>
  <c r="C12041" i="10"/>
  <c r="B12041" i="10"/>
  <c r="D12040" i="10"/>
  <c r="C12040" i="10"/>
  <c r="B12040" i="10"/>
  <c r="D12039" i="10"/>
  <c r="C12039" i="10"/>
  <c r="B12039" i="10"/>
  <c r="D12038" i="10"/>
  <c r="C12038" i="10"/>
  <c r="B12038" i="10"/>
  <c r="D12037" i="10"/>
  <c r="C12037" i="10"/>
  <c r="B12037" i="10"/>
  <c r="D12036" i="10"/>
  <c r="C12036" i="10"/>
  <c r="B12036" i="10"/>
  <c r="D12035" i="10"/>
  <c r="C12035" i="10"/>
  <c r="B12035" i="10"/>
  <c r="D12034" i="10"/>
  <c r="C12034" i="10"/>
  <c r="B12034" i="10"/>
  <c r="D12033" i="10"/>
  <c r="C12033" i="10"/>
  <c r="B12033" i="10"/>
  <c r="D12032" i="10"/>
  <c r="C12032" i="10"/>
  <c r="B12032" i="10"/>
  <c r="D12031" i="10"/>
  <c r="C12031" i="10"/>
  <c r="B12031" i="10"/>
  <c r="D12030" i="10"/>
  <c r="C12030" i="10"/>
  <c r="B12030" i="10"/>
  <c r="D12029" i="10"/>
  <c r="C12029" i="10"/>
  <c r="B12029" i="10"/>
  <c r="D12028" i="10"/>
  <c r="C12028" i="10"/>
  <c r="B12028" i="10"/>
  <c r="D12027" i="10"/>
  <c r="C12027" i="10"/>
  <c r="B12027" i="10"/>
  <c r="D12026" i="10"/>
  <c r="C12026" i="10"/>
  <c r="B12026" i="10"/>
  <c r="D12025" i="10"/>
  <c r="C12025" i="10"/>
  <c r="B12025" i="10"/>
  <c r="D12024" i="10"/>
  <c r="C12024" i="10"/>
  <c r="B12024" i="10"/>
  <c r="D12023" i="10"/>
  <c r="C12023" i="10"/>
  <c r="B12023" i="10"/>
  <c r="D12022" i="10"/>
  <c r="C12022" i="10"/>
  <c r="B12022" i="10"/>
  <c r="D12021" i="10"/>
  <c r="C12021" i="10"/>
  <c r="B12021" i="10"/>
  <c r="D12020" i="10"/>
  <c r="C12020" i="10"/>
  <c r="B12020" i="10"/>
  <c r="D12019" i="10"/>
  <c r="C12019" i="10"/>
  <c r="B12019" i="10"/>
  <c r="D12018" i="10"/>
  <c r="C12018" i="10"/>
  <c r="B12018" i="10"/>
  <c r="D12017" i="10"/>
  <c r="C12017" i="10"/>
  <c r="B12017" i="10"/>
  <c r="D12016" i="10"/>
  <c r="C12016" i="10"/>
  <c r="B12016" i="10"/>
  <c r="D12015" i="10"/>
  <c r="C12015" i="10"/>
  <c r="B12015" i="10"/>
  <c r="D12014" i="10"/>
  <c r="C12014" i="10"/>
  <c r="B12014" i="10"/>
  <c r="D12013" i="10"/>
  <c r="C12013" i="10"/>
  <c r="B12013" i="10"/>
  <c r="D12012" i="10"/>
  <c r="C12012" i="10"/>
  <c r="B12012" i="10"/>
  <c r="D12011" i="10"/>
  <c r="C12011" i="10"/>
  <c r="B12011" i="10"/>
  <c r="D12010" i="10"/>
  <c r="C12010" i="10"/>
  <c r="B12010" i="10"/>
  <c r="D12009" i="10"/>
  <c r="C12009" i="10"/>
  <c r="B12009" i="10"/>
  <c r="D12008" i="10"/>
  <c r="C12008" i="10"/>
  <c r="B12008" i="10"/>
  <c r="D12007" i="10"/>
  <c r="C12007" i="10"/>
  <c r="B12007" i="10"/>
  <c r="D12006" i="10"/>
  <c r="C12006" i="10"/>
  <c r="B12006" i="10"/>
  <c r="D12005" i="10"/>
  <c r="C12005" i="10"/>
  <c r="B12005" i="10"/>
  <c r="D12004" i="10"/>
  <c r="C12004" i="10"/>
  <c r="B12004" i="10"/>
  <c r="D12003" i="10"/>
  <c r="C12003" i="10"/>
  <c r="B12003" i="10"/>
  <c r="D12002" i="10"/>
  <c r="C12002" i="10"/>
  <c r="B12002" i="10"/>
  <c r="D12001" i="10"/>
  <c r="C12001" i="10"/>
  <c r="B12001" i="10"/>
  <c r="D12000" i="10"/>
  <c r="C12000" i="10"/>
  <c r="B12000" i="10"/>
  <c r="D11999" i="10"/>
  <c r="C11999" i="10"/>
  <c r="B11999" i="10"/>
  <c r="D11998" i="10"/>
  <c r="C11998" i="10"/>
  <c r="B11998" i="10"/>
  <c r="D11997" i="10"/>
  <c r="C11997" i="10"/>
  <c r="B11997" i="10"/>
  <c r="D11996" i="10"/>
  <c r="C11996" i="10"/>
  <c r="B11996" i="10"/>
  <c r="D11995" i="10"/>
  <c r="C11995" i="10"/>
  <c r="B11995" i="10"/>
  <c r="D11994" i="10"/>
  <c r="C11994" i="10"/>
  <c r="B11994" i="10"/>
  <c r="D11993" i="10"/>
  <c r="C11993" i="10"/>
  <c r="B11993" i="10"/>
  <c r="D11992" i="10"/>
  <c r="C11992" i="10"/>
  <c r="B11992" i="10"/>
  <c r="D11991" i="10"/>
  <c r="C11991" i="10"/>
  <c r="B11991" i="10"/>
  <c r="D11990" i="10"/>
  <c r="C11990" i="10"/>
  <c r="B11990" i="10"/>
  <c r="D11989" i="10"/>
  <c r="C11989" i="10"/>
  <c r="B11989" i="10"/>
  <c r="D11988" i="10"/>
  <c r="C11988" i="10"/>
  <c r="B11988" i="10"/>
  <c r="D11987" i="10"/>
  <c r="C11987" i="10"/>
  <c r="B11987" i="10"/>
  <c r="D11986" i="10"/>
  <c r="C11986" i="10"/>
  <c r="B11986" i="10"/>
  <c r="D11985" i="10"/>
  <c r="C11985" i="10"/>
  <c r="B11985" i="10"/>
  <c r="D11984" i="10"/>
  <c r="C11984" i="10"/>
  <c r="B11984" i="10"/>
  <c r="D11983" i="10"/>
  <c r="C11983" i="10"/>
  <c r="B11983" i="10"/>
  <c r="D11982" i="10"/>
  <c r="C11982" i="10"/>
  <c r="B11982" i="10"/>
  <c r="D11981" i="10"/>
  <c r="C11981" i="10"/>
  <c r="B11981" i="10"/>
  <c r="D11980" i="10"/>
  <c r="C11980" i="10"/>
  <c r="B11980" i="10"/>
  <c r="D11979" i="10"/>
  <c r="C11979" i="10"/>
  <c r="B11979" i="10"/>
  <c r="D11978" i="10"/>
  <c r="C11978" i="10"/>
  <c r="B11978" i="10"/>
  <c r="D11977" i="10"/>
  <c r="C11977" i="10"/>
  <c r="B11977" i="10"/>
  <c r="D11976" i="10"/>
  <c r="C11976" i="10"/>
  <c r="B11976" i="10"/>
  <c r="D11975" i="10"/>
  <c r="C11975" i="10"/>
  <c r="B11975" i="10"/>
  <c r="D11974" i="10"/>
  <c r="C11974" i="10"/>
  <c r="B11974" i="10"/>
  <c r="D11973" i="10"/>
  <c r="C11973" i="10"/>
  <c r="B11973" i="10"/>
  <c r="D11972" i="10"/>
  <c r="C11972" i="10"/>
  <c r="B11972" i="10"/>
  <c r="D11971" i="10"/>
  <c r="C11971" i="10"/>
  <c r="B11971" i="10"/>
  <c r="D11970" i="10"/>
  <c r="C11970" i="10"/>
  <c r="B11970" i="10"/>
  <c r="D11969" i="10"/>
  <c r="C11969" i="10"/>
  <c r="B11969" i="10"/>
  <c r="D11968" i="10"/>
  <c r="C11968" i="10"/>
  <c r="B11968" i="10"/>
  <c r="D11967" i="10"/>
  <c r="C11967" i="10"/>
  <c r="B11967" i="10"/>
  <c r="D11966" i="10"/>
  <c r="C11966" i="10"/>
  <c r="B11966" i="10"/>
  <c r="D11965" i="10"/>
  <c r="C11965" i="10"/>
  <c r="B11965" i="10"/>
  <c r="D11964" i="10"/>
  <c r="C11964" i="10"/>
  <c r="B11964" i="10"/>
  <c r="D11963" i="10"/>
  <c r="C11963" i="10"/>
  <c r="B11963" i="10"/>
  <c r="D11962" i="10"/>
  <c r="C11962" i="10"/>
  <c r="B11962" i="10"/>
  <c r="D11961" i="10"/>
  <c r="C11961" i="10"/>
  <c r="B11961" i="10"/>
  <c r="D11960" i="10"/>
  <c r="C11960" i="10"/>
  <c r="B11960" i="10"/>
  <c r="D11959" i="10"/>
  <c r="C11959" i="10"/>
  <c r="B11959" i="10"/>
  <c r="D11958" i="10"/>
  <c r="C11958" i="10"/>
  <c r="B11958" i="10"/>
  <c r="D11957" i="10"/>
  <c r="C11957" i="10"/>
  <c r="B11957" i="10"/>
  <c r="D11956" i="10"/>
  <c r="C11956" i="10"/>
  <c r="B11956" i="10"/>
  <c r="D11955" i="10"/>
  <c r="C11955" i="10"/>
  <c r="B11955" i="10"/>
  <c r="D11954" i="10"/>
  <c r="C11954" i="10"/>
  <c r="B11954" i="10"/>
  <c r="D11953" i="10"/>
  <c r="C11953" i="10"/>
  <c r="B11953" i="10"/>
  <c r="D11952" i="10"/>
  <c r="C11952" i="10"/>
  <c r="B11952" i="10"/>
  <c r="D11951" i="10"/>
  <c r="C11951" i="10"/>
  <c r="B11951" i="10"/>
  <c r="D11950" i="10"/>
  <c r="C11950" i="10"/>
  <c r="B11950" i="10"/>
  <c r="D11949" i="10"/>
  <c r="C11949" i="10"/>
  <c r="B11949" i="10"/>
  <c r="D11948" i="10"/>
  <c r="C11948" i="10"/>
  <c r="B11948" i="10"/>
  <c r="D11947" i="10"/>
  <c r="C11947" i="10"/>
  <c r="B11947" i="10"/>
  <c r="D11946" i="10"/>
  <c r="C11946" i="10"/>
  <c r="B11946" i="10"/>
  <c r="D11945" i="10"/>
  <c r="C11945" i="10"/>
  <c r="B11945" i="10"/>
  <c r="D11944" i="10"/>
  <c r="C11944" i="10"/>
  <c r="B11944" i="10"/>
  <c r="D11943" i="10"/>
  <c r="C11943" i="10"/>
  <c r="B11943" i="10"/>
  <c r="D11942" i="10"/>
  <c r="C11942" i="10"/>
  <c r="B11942" i="10"/>
  <c r="D11941" i="10"/>
  <c r="C11941" i="10"/>
  <c r="B11941" i="10"/>
  <c r="D11940" i="10"/>
  <c r="C11940" i="10"/>
  <c r="B11940" i="10"/>
  <c r="D11939" i="10"/>
  <c r="C11939" i="10"/>
  <c r="B11939" i="10"/>
  <c r="D11938" i="10"/>
  <c r="C11938" i="10"/>
  <c r="B11938" i="10"/>
  <c r="D11937" i="10"/>
  <c r="C11937" i="10"/>
  <c r="B11937" i="10"/>
  <c r="D11936" i="10"/>
  <c r="C11936" i="10"/>
  <c r="B11936" i="10"/>
  <c r="D11935" i="10"/>
  <c r="C11935" i="10"/>
  <c r="B11935" i="10"/>
  <c r="D11934" i="10"/>
  <c r="C11934" i="10"/>
  <c r="B11934" i="10"/>
  <c r="D11933" i="10"/>
  <c r="C11933" i="10"/>
  <c r="B11933" i="10"/>
  <c r="D11932" i="10"/>
  <c r="C11932" i="10"/>
  <c r="B11932" i="10"/>
  <c r="D11931" i="10"/>
  <c r="C11931" i="10"/>
  <c r="B11931" i="10"/>
  <c r="D11930" i="10"/>
  <c r="C11930" i="10"/>
  <c r="B11930" i="10"/>
  <c r="D11929" i="10"/>
  <c r="C11929" i="10"/>
  <c r="B11929" i="10"/>
  <c r="D11928" i="10"/>
  <c r="C11928" i="10"/>
  <c r="B11928" i="10"/>
  <c r="D11927" i="10"/>
  <c r="C11927" i="10"/>
  <c r="B11927" i="10"/>
  <c r="D11926" i="10"/>
  <c r="C11926" i="10"/>
  <c r="B11926" i="10"/>
  <c r="D11925" i="10"/>
  <c r="C11925" i="10"/>
  <c r="B11925" i="10"/>
  <c r="D11924" i="10"/>
  <c r="C11924" i="10"/>
  <c r="B11924" i="10"/>
  <c r="D11923" i="10"/>
  <c r="C11923" i="10"/>
  <c r="B11923" i="10"/>
  <c r="D11922" i="10"/>
  <c r="C11922" i="10"/>
  <c r="B11922" i="10"/>
  <c r="D11921" i="10"/>
  <c r="C11921" i="10"/>
  <c r="B11921" i="10"/>
  <c r="D11920" i="10"/>
  <c r="C11920" i="10"/>
  <c r="B11920" i="10"/>
  <c r="D11919" i="10"/>
  <c r="C11919" i="10"/>
  <c r="B11919" i="10"/>
  <c r="D11918" i="10"/>
  <c r="C11918" i="10"/>
  <c r="B11918" i="10"/>
  <c r="D11917" i="10"/>
  <c r="C11917" i="10"/>
  <c r="B11917" i="10"/>
  <c r="D11916" i="10"/>
  <c r="C11916" i="10"/>
  <c r="B11916" i="10"/>
  <c r="D11915" i="10"/>
  <c r="C11915" i="10"/>
  <c r="B11915" i="10"/>
  <c r="D11914" i="10"/>
  <c r="C11914" i="10"/>
  <c r="B11914" i="10"/>
  <c r="D11913" i="10"/>
  <c r="C11913" i="10"/>
  <c r="B11913" i="10"/>
  <c r="D11912" i="10"/>
  <c r="C11912" i="10"/>
  <c r="B11912" i="10"/>
  <c r="D11911" i="10"/>
  <c r="C11911" i="10"/>
  <c r="B11911" i="10"/>
  <c r="D11910" i="10"/>
  <c r="C11910" i="10"/>
  <c r="B11910" i="10"/>
  <c r="D11909" i="10"/>
  <c r="C11909" i="10"/>
  <c r="B11909" i="10"/>
  <c r="D11908" i="10"/>
  <c r="C11908" i="10"/>
  <c r="B11908" i="10"/>
  <c r="D11907" i="10"/>
  <c r="C11907" i="10"/>
  <c r="B11907" i="10"/>
  <c r="D11906" i="10"/>
  <c r="C11906" i="10"/>
  <c r="B11906" i="10"/>
  <c r="D11905" i="10"/>
  <c r="C11905" i="10"/>
  <c r="B11905" i="10"/>
  <c r="D11904" i="10"/>
  <c r="C11904" i="10"/>
  <c r="B11904" i="10"/>
  <c r="D11903" i="10"/>
  <c r="C11903" i="10"/>
  <c r="B11903" i="10"/>
  <c r="D11902" i="10"/>
  <c r="C11902" i="10"/>
  <c r="B11902" i="10"/>
  <c r="D11901" i="10"/>
  <c r="C11901" i="10"/>
  <c r="B11901" i="10"/>
  <c r="D11900" i="10"/>
  <c r="C11900" i="10"/>
  <c r="B11900" i="10"/>
  <c r="D11899" i="10"/>
  <c r="C11899" i="10"/>
  <c r="B11899" i="10"/>
  <c r="D11898" i="10"/>
  <c r="C11898" i="10"/>
  <c r="B11898" i="10"/>
  <c r="D11897" i="10"/>
  <c r="C11897" i="10"/>
  <c r="B11897" i="10"/>
  <c r="D11896" i="10"/>
  <c r="C11896" i="10"/>
  <c r="B11896" i="10"/>
  <c r="D11895" i="10"/>
  <c r="C11895" i="10"/>
  <c r="B11895" i="10"/>
  <c r="D11894" i="10"/>
  <c r="C11894" i="10"/>
  <c r="B11894" i="10"/>
  <c r="D11893" i="10"/>
  <c r="C11893" i="10"/>
  <c r="B11893" i="10"/>
  <c r="D11892" i="10"/>
  <c r="C11892" i="10"/>
  <c r="B11892" i="10"/>
  <c r="D11891" i="10"/>
  <c r="C11891" i="10"/>
  <c r="B11891" i="10"/>
  <c r="D11890" i="10"/>
  <c r="C11890" i="10"/>
  <c r="B11890" i="10"/>
  <c r="D11889" i="10"/>
  <c r="C11889" i="10"/>
  <c r="B11889" i="10"/>
  <c r="D11888" i="10"/>
  <c r="C11888" i="10"/>
  <c r="B11888" i="10"/>
  <c r="D11887" i="10"/>
  <c r="C11887" i="10"/>
  <c r="B11887" i="10"/>
  <c r="D11886" i="10"/>
  <c r="C11886" i="10"/>
  <c r="B11886" i="10"/>
  <c r="D11885" i="10"/>
  <c r="C11885" i="10"/>
  <c r="B11885" i="10"/>
  <c r="D11884" i="10"/>
  <c r="C11884" i="10"/>
  <c r="B11884" i="10"/>
  <c r="D11883" i="10"/>
  <c r="C11883" i="10"/>
  <c r="B11883" i="10"/>
  <c r="D11882" i="10"/>
  <c r="C11882" i="10"/>
  <c r="B11882" i="10"/>
  <c r="D11881" i="10"/>
  <c r="C11881" i="10"/>
  <c r="B11881" i="10"/>
  <c r="D11880" i="10"/>
  <c r="C11880" i="10"/>
  <c r="B11880" i="10"/>
  <c r="D11879" i="10"/>
  <c r="C11879" i="10"/>
  <c r="B11879" i="10"/>
  <c r="D11878" i="10"/>
  <c r="C11878" i="10"/>
  <c r="B11878" i="10"/>
  <c r="D11877" i="10"/>
  <c r="C11877" i="10"/>
  <c r="B11877" i="10"/>
  <c r="D11876" i="10"/>
  <c r="C11876" i="10"/>
  <c r="B11876" i="10"/>
  <c r="D11875" i="10"/>
  <c r="C11875" i="10"/>
  <c r="B11875" i="10"/>
  <c r="D11874" i="10"/>
  <c r="C11874" i="10"/>
  <c r="B11874" i="10"/>
  <c r="D11873" i="10"/>
  <c r="C11873" i="10"/>
  <c r="B11873" i="10"/>
  <c r="D11872" i="10"/>
  <c r="C11872" i="10"/>
  <c r="B11872" i="10"/>
  <c r="D11871" i="10"/>
  <c r="C11871" i="10"/>
  <c r="B11871" i="10"/>
  <c r="D11870" i="10"/>
  <c r="C11870" i="10"/>
  <c r="B11870" i="10"/>
  <c r="D11869" i="10"/>
  <c r="C11869" i="10"/>
  <c r="B11869" i="10"/>
  <c r="D11868" i="10"/>
  <c r="C11868" i="10"/>
  <c r="B11868" i="10"/>
  <c r="D11867" i="10"/>
  <c r="C11867" i="10"/>
  <c r="B11867" i="10"/>
  <c r="D11866" i="10"/>
  <c r="C11866" i="10"/>
  <c r="B11866" i="10"/>
  <c r="D11865" i="10"/>
  <c r="C11865" i="10"/>
  <c r="B11865" i="10"/>
  <c r="D11864" i="10"/>
  <c r="C11864" i="10"/>
  <c r="B11864" i="10"/>
  <c r="D11863" i="10"/>
  <c r="C11863" i="10"/>
  <c r="B11863" i="10"/>
  <c r="D11862" i="10"/>
  <c r="C11862" i="10"/>
  <c r="B11862" i="10"/>
  <c r="D11861" i="10"/>
  <c r="C11861" i="10"/>
  <c r="B11861" i="10"/>
  <c r="D11860" i="10"/>
  <c r="C11860" i="10"/>
  <c r="B11860" i="10"/>
  <c r="D11859" i="10"/>
  <c r="C11859" i="10"/>
  <c r="B11859" i="10"/>
  <c r="D11858" i="10"/>
  <c r="C11858" i="10"/>
  <c r="B11858" i="10"/>
  <c r="D11857" i="10"/>
  <c r="C11857" i="10"/>
  <c r="B11857" i="10"/>
  <c r="D11856" i="10"/>
  <c r="C11856" i="10"/>
  <c r="B11856" i="10"/>
  <c r="D11855" i="10"/>
  <c r="C11855" i="10"/>
  <c r="B11855" i="10"/>
  <c r="D11854" i="10"/>
  <c r="C11854" i="10"/>
  <c r="B11854" i="10"/>
  <c r="D11853" i="10"/>
  <c r="C11853" i="10"/>
  <c r="B11853" i="10"/>
  <c r="D11852" i="10"/>
  <c r="C11852" i="10"/>
  <c r="B11852" i="10"/>
  <c r="D11851" i="10"/>
  <c r="C11851" i="10"/>
  <c r="B11851" i="10"/>
  <c r="D11850" i="10"/>
  <c r="C11850" i="10"/>
  <c r="B11850" i="10"/>
  <c r="D11849" i="10"/>
  <c r="C11849" i="10"/>
  <c r="B11849" i="10"/>
  <c r="D11848" i="10"/>
  <c r="C11848" i="10"/>
  <c r="B11848" i="10"/>
  <c r="D11847" i="10"/>
  <c r="C11847" i="10"/>
  <c r="B11847" i="10"/>
  <c r="D11846" i="10"/>
  <c r="C11846" i="10"/>
  <c r="B11846" i="10"/>
  <c r="D11845" i="10"/>
  <c r="C11845" i="10"/>
  <c r="B11845" i="10"/>
  <c r="D11844" i="10"/>
  <c r="C11844" i="10"/>
  <c r="B11844" i="10"/>
  <c r="D11843" i="10"/>
  <c r="C11843" i="10"/>
  <c r="B11843" i="10"/>
  <c r="D11842" i="10"/>
  <c r="C11842" i="10"/>
  <c r="B11842" i="10"/>
  <c r="D11841" i="10"/>
  <c r="C11841" i="10"/>
  <c r="B11841" i="10"/>
  <c r="D11840" i="10"/>
  <c r="C11840" i="10"/>
  <c r="B11840" i="10"/>
  <c r="D11839" i="10"/>
  <c r="C11839" i="10"/>
  <c r="B11839" i="10"/>
  <c r="D11838" i="10"/>
  <c r="C11838" i="10"/>
  <c r="B11838" i="10"/>
  <c r="D11837" i="10"/>
  <c r="C11837" i="10"/>
  <c r="B11837" i="10"/>
  <c r="D11836" i="10"/>
  <c r="C11836" i="10"/>
  <c r="B11836" i="10"/>
  <c r="D11835" i="10"/>
  <c r="C11835" i="10"/>
  <c r="B11835" i="10"/>
  <c r="D11834" i="10"/>
  <c r="C11834" i="10"/>
  <c r="B11834" i="10"/>
  <c r="D11833" i="10"/>
  <c r="C11833" i="10"/>
  <c r="B11833" i="10"/>
  <c r="D11832" i="10"/>
  <c r="C11832" i="10"/>
  <c r="B11832" i="10"/>
  <c r="D11831" i="10"/>
  <c r="C11831" i="10"/>
  <c r="B11831" i="10"/>
  <c r="D11830" i="10"/>
  <c r="C11830" i="10"/>
  <c r="B11830" i="10"/>
  <c r="D11829" i="10"/>
  <c r="C11829" i="10"/>
  <c r="B11829" i="10"/>
  <c r="D11828" i="10"/>
  <c r="C11828" i="10"/>
  <c r="B11828" i="10"/>
  <c r="D11827" i="10"/>
  <c r="C11827" i="10"/>
  <c r="B11827" i="10"/>
  <c r="D11826" i="10"/>
  <c r="C11826" i="10"/>
  <c r="B11826" i="10"/>
  <c r="D11825" i="10"/>
  <c r="C11825" i="10"/>
  <c r="B11825" i="10"/>
  <c r="D11824" i="10"/>
  <c r="C11824" i="10"/>
  <c r="B11824" i="10"/>
  <c r="D11823" i="10"/>
  <c r="C11823" i="10"/>
  <c r="B11823" i="10"/>
  <c r="D11822" i="10"/>
  <c r="C11822" i="10"/>
  <c r="B11822" i="10"/>
  <c r="D11821" i="10"/>
  <c r="C11821" i="10"/>
  <c r="B11821" i="10"/>
  <c r="D11820" i="10"/>
  <c r="C11820" i="10"/>
  <c r="B11820" i="10"/>
  <c r="D11819" i="10"/>
  <c r="C11819" i="10"/>
  <c r="B11819" i="10"/>
  <c r="D11818" i="10"/>
  <c r="C11818" i="10"/>
  <c r="B11818" i="10"/>
  <c r="D11817" i="10"/>
  <c r="C11817" i="10"/>
  <c r="B11817" i="10"/>
  <c r="D11816" i="10"/>
  <c r="C11816" i="10"/>
  <c r="B11816" i="10"/>
  <c r="D11815" i="10"/>
  <c r="C11815" i="10"/>
  <c r="B11815" i="10"/>
  <c r="D11814" i="10"/>
  <c r="C11814" i="10"/>
  <c r="B11814" i="10"/>
  <c r="D11813" i="10"/>
  <c r="C11813" i="10"/>
  <c r="B11813" i="10"/>
  <c r="D11812" i="10"/>
  <c r="C11812" i="10"/>
  <c r="B11812" i="10"/>
  <c r="D11811" i="10"/>
  <c r="C11811" i="10"/>
  <c r="B11811" i="10"/>
  <c r="D11810" i="10"/>
  <c r="C11810" i="10"/>
  <c r="B11810" i="10"/>
  <c r="D11809" i="10"/>
  <c r="C11809" i="10"/>
  <c r="B11809" i="10"/>
  <c r="D11808" i="10"/>
  <c r="C11808" i="10"/>
  <c r="B11808" i="10"/>
  <c r="D11807" i="10"/>
  <c r="C11807" i="10"/>
  <c r="B11807" i="10"/>
  <c r="D11806" i="10"/>
  <c r="C11806" i="10"/>
  <c r="B11806" i="10"/>
  <c r="D11805" i="10"/>
  <c r="C11805" i="10"/>
  <c r="B11805" i="10"/>
  <c r="D11804" i="10"/>
  <c r="C11804" i="10"/>
  <c r="B11804" i="10"/>
  <c r="D11803" i="10"/>
  <c r="C11803" i="10"/>
  <c r="B11803" i="10"/>
  <c r="D11802" i="10"/>
  <c r="C11802" i="10"/>
  <c r="B11802" i="10"/>
  <c r="D11801" i="10"/>
  <c r="C11801" i="10"/>
  <c r="B11801" i="10"/>
  <c r="D11800" i="10"/>
  <c r="C11800" i="10"/>
  <c r="B11800" i="10"/>
  <c r="D11799" i="10"/>
  <c r="C11799" i="10"/>
  <c r="B11799" i="10"/>
  <c r="D11798" i="10"/>
  <c r="C11798" i="10"/>
  <c r="B11798" i="10"/>
  <c r="D11797" i="10"/>
  <c r="C11797" i="10"/>
  <c r="B11797" i="10"/>
  <c r="D11796" i="10"/>
  <c r="C11796" i="10"/>
  <c r="B11796" i="10"/>
  <c r="D11795" i="10"/>
  <c r="C11795" i="10"/>
  <c r="B11795" i="10"/>
  <c r="D11794" i="10"/>
  <c r="C11794" i="10"/>
  <c r="B11794" i="10"/>
  <c r="D11793" i="10"/>
  <c r="C11793" i="10"/>
  <c r="B11793" i="10"/>
  <c r="D11792" i="10"/>
  <c r="C11792" i="10"/>
  <c r="B11792" i="10"/>
  <c r="D11791" i="10"/>
  <c r="C11791" i="10"/>
  <c r="B11791" i="10"/>
  <c r="D11790" i="10"/>
  <c r="C11790" i="10"/>
  <c r="B11790" i="10"/>
  <c r="D11789" i="10"/>
  <c r="C11789" i="10"/>
  <c r="B11789" i="10"/>
  <c r="D11788" i="10"/>
  <c r="C11788" i="10"/>
  <c r="B11788" i="10"/>
  <c r="D11787" i="10"/>
  <c r="C11787" i="10"/>
  <c r="B11787" i="10"/>
  <c r="D11786" i="10"/>
  <c r="C11786" i="10"/>
  <c r="B11786" i="10"/>
  <c r="D11785" i="10"/>
  <c r="C11785" i="10"/>
  <c r="B11785" i="10"/>
  <c r="D11784" i="10"/>
  <c r="C11784" i="10"/>
  <c r="B11784" i="10"/>
  <c r="D11783" i="10"/>
  <c r="C11783" i="10"/>
  <c r="B11783" i="10"/>
  <c r="D11782" i="10"/>
  <c r="C11782" i="10"/>
  <c r="B11782" i="10"/>
  <c r="D11781" i="10"/>
  <c r="C11781" i="10"/>
  <c r="B11781" i="10"/>
  <c r="D11780" i="10"/>
  <c r="C11780" i="10"/>
  <c r="B11780" i="10"/>
  <c r="D11779" i="10"/>
  <c r="C11779" i="10"/>
  <c r="B11779" i="10"/>
  <c r="D11778" i="10"/>
  <c r="C11778" i="10"/>
  <c r="B11778" i="10"/>
  <c r="D11777" i="10"/>
  <c r="C11777" i="10"/>
  <c r="B11777" i="10"/>
  <c r="D11776" i="10"/>
  <c r="C11776" i="10"/>
  <c r="B11776" i="10"/>
  <c r="D11775" i="10"/>
  <c r="C11775" i="10"/>
  <c r="B11775" i="10"/>
  <c r="D11774" i="10"/>
  <c r="C11774" i="10"/>
  <c r="B11774" i="10"/>
  <c r="D11773" i="10"/>
  <c r="C11773" i="10"/>
  <c r="B11773" i="10"/>
  <c r="D11772" i="10"/>
  <c r="C11772" i="10"/>
  <c r="B11772" i="10"/>
  <c r="D11771" i="10"/>
  <c r="C11771" i="10"/>
  <c r="B11771" i="10"/>
  <c r="D11770" i="10"/>
  <c r="C11770" i="10"/>
  <c r="B11770" i="10"/>
  <c r="D11769" i="10"/>
  <c r="C11769" i="10"/>
  <c r="B11769" i="10"/>
  <c r="D11768" i="10"/>
  <c r="C11768" i="10"/>
  <c r="B11768" i="10"/>
  <c r="D11767" i="10"/>
  <c r="C11767" i="10"/>
  <c r="B11767" i="10"/>
  <c r="D11766" i="10"/>
  <c r="C11766" i="10"/>
  <c r="B11766" i="10"/>
  <c r="D11765" i="10"/>
  <c r="C11765" i="10"/>
  <c r="B11765" i="10"/>
  <c r="D11764" i="10"/>
  <c r="C11764" i="10"/>
  <c r="B11764" i="10"/>
  <c r="D11763" i="10"/>
  <c r="C11763" i="10"/>
  <c r="B11763" i="10"/>
  <c r="D11762" i="10"/>
  <c r="C11762" i="10"/>
  <c r="B11762" i="10"/>
  <c r="D11761" i="10"/>
  <c r="C11761" i="10"/>
  <c r="B11761" i="10"/>
  <c r="D11760" i="10"/>
  <c r="C11760" i="10"/>
  <c r="B11760" i="10"/>
  <c r="D11759" i="10"/>
  <c r="C11759" i="10"/>
  <c r="B11759" i="10"/>
  <c r="D11758" i="10"/>
  <c r="C11758" i="10"/>
  <c r="B11758" i="10"/>
  <c r="D11757" i="10"/>
  <c r="C11757" i="10"/>
  <c r="B11757" i="10"/>
  <c r="D11756" i="10"/>
  <c r="C11756" i="10"/>
  <c r="B11756" i="10"/>
  <c r="D11755" i="10"/>
  <c r="C11755" i="10"/>
  <c r="B11755" i="10"/>
  <c r="D11754" i="10"/>
  <c r="C11754" i="10"/>
  <c r="B11754" i="10"/>
  <c r="D11753" i="10"/>
  <c r="C11753" i="10"/>
  <c r="B11753" i="10"/>
  <c r="D11752" i="10"/>
  <c r="C11752" i="10"/>
  <c r="B11752" i="10"/>
  <c r="D11751" i="10"/>
  <c r="C11751" i="10"/>
  <c r="B11751" i="10"/>
  <c r="D11750" i="10"/>
  <c r="C11750" i="10"/>
  <c r="B11750" i="10"/>
  <c r="D11749" i="10"/>
  <c r="C11749" i="10"/>
  <c r="B11749" i="10"/>
  <c r="D11748" i="10"/>
  <c r="C11748" i="10"/>
  <c r="B11748" i="10"/>
  <c r="D11747" i="10"/>
  <c r="C11747" i="10"/>
  <c r="B11747" i="10"/>
  <c r="D11746" i="10"/>
  <c r="C11746" i="10"/>
  <c r="B11746" i="10"/>
  <c r="D11745" i="10"/>
  <c r="C11745" i="10"/>
  <c r="B11745" i="10"/>
  <c r="D11744" i="10"/>
  <c r="C11744" i="10"/>
  <c r="B11744" i="10"/>
  <c r="D11743" i="10"/>
  <c r="C11743" i="10"/>
  <c r="B11743" i="10"/>
  <c r="D11742" i="10"/>
  <c r="C11742" i="10"/>
  <c r="B11742" i="10"/>
  <c r="D11741" i="10"/>
  <c r="C11741" i="10"/>
  <c r="B11741" i="10"/>
  <c r="D11740" i="10"/>
  <c r="C11740" i="10"/>
  <c r="B11740" i="10"/>
  <c r="D11739" i="10"/>
  <c r="C11739" i="10"/>
  <c r="B11739" i="10"/>
  <c r="D11738" i="10"/>
  <c r="C11738" i="10"/>
  <c r="B11738" i="10"/>
  <c r="D11737" i="10"/>
  <c r="C11737" i="10"/>
  <c r="B11737" i="10"/>
  <c r="D11736" i="10"/>
  <c r="C11736" i="10"/>
  <c r="B11736" i="10"/>
  <c r="D11735" i="10"/>
  <c r="C11735" i="10"/>
  <c r="B11735" i="10"/>
  <c r="D11734" i="10"/>
  <c r="C11734" i="10"/>
  <c r="B11734" i="10"/>
  <c r="D11733" i="10"/>
  <c r="C11733" i="10"/>
  <c r="B11733" i="10"/>
  <c r="D11732" i="10"/>
  <c r="C11732" i="10"/>
  <c r="B11732" i="10"/>
  <c r="D11731" i="10"/>
  <c r="C11731" i="10"/>
  <c r="B11731" i="10"/>
  <c r="D11730" i="10"/>
  <c r="C11730" i="10"/>
  <c r="B11730" i="10"/>
  <c r="D11729" i="10"/>
  <c r="C11729" i="10"/>
  <c r="B11729" i="10"/>
  <c r="D11728" i="10"/>
  <c r="C11728" i="10"/>
  <c r="B11728" i="10"/>
  <c r="D11727" i="10"/>
  <c r="C11727" i="10"/>
  <c r="B11727" i="10"/>
  <c r="D11726" i="10"/>
  <c r="C11726" i="10"/>
  <c r="B11726" i="10"/>
  <c r="D11725" i="10"/>
  <c r="C11725" i="10"/>
  <c r="B11725" i="10"/>
  <c r="D11724" i="10"/>
  <c r="C11724" i="10"/>
  <c r="B11724" i="10"/>
  <c r="D11723" i="10"/>
  <c r="C11723" i="10"/>
  <c r="B11723" i="10"/>
  <c r="D11722" i="10"/>
  <c r="C11722" i="10"/>
  <c r="B11722" i="10"/>
  <c r="D11721" i="10"/>
  <c r="C11721" i="10"/>
  <c r="B11721" i="10"/>
  <c r="D11720" i="10"/>
  <c r="C11720" i="10"/>
  <c r="B11720" i="10"/>
  <c r="D11719" i="10"/>
  <c r="C11719" i="10"/>
  <c r="B11719" i="10"/>
  <c r="D11718" i="10"/>
  <c r="C11718" i="10"/>
  <c r="B11718" i="10"/>
  <c r="D11717" i="10"/>
  <c r="C11717" i="10"/>
  <c r="B11717" i="10"/>
  <c r="D11716" i="10"/>
  <c r="C11716" i="10"/>
  <c r="B11716" i="10"/>
  <c r="D11715" i="10"/>
  <c r="C11715" i="10"/>
  <c r="B11715" i="10"/>
  <c r="D11714" i="10"/>
  <c r="C11714" i="10"/>
  <c r="B11714" i="10"/>
  <c r="D11713" i="10"/>
  <c r="C11713" i="10"/>
  <c r="B11713" i="10"/>
  <c r="D11712" i="10"/>
  <c r="C11712" i="10"/>
  <c r="B11712" i="10"/>
  <c r="D11711" i="10"/>
  <c r="C11711" i="10"/>
  <c r="B11711" i="10"/>
  <c r="D11710" i="10"/>
  <c r="C11710" i="10"/>
  <c r="B11710" i="10"/>
  <c r="D11709" i="10"/>
  <c r="C11709" i="10"/>
  <c r="B11709" i="10"/>
  <c r="D11708" i="10"/>
  <c r="C11708" i="10"/>
  <c r="B11708" i="10"/>
  <c r="D11707" i="10"/>
  <c r="C11707" i="10"/>
  <c r="B11707" i="10"/>
  <c r="D11706" i="10"/>
  <c r="C11706" i="10"/>
  <c r="B11706" i="10"/>
  <c r="D11705" i="10"/>
  <c r="C11705" i="10"/>
  <c r="B11705" i="10"/>
  <c r="D11704" i="10"/>
  <c r="C11704" i="10"/>
  <c r="B11704" i="10"/>
  <c r="D11703" i="10"/>
  <c r="C11703" i="10"/>
  <c r="B11703" i="10"/>
  <c r="D11702" i="10"/>
  <c r="C11702" i="10"/>
  <c r="B11702" i="10"/>
  <c r="D11701" i="10"/>
  <c r="C11701" i="10"/>
  <c r="B11701" i="10"/>
  <c r="D11700" i="10"/>
  <c r="C11700" i="10"/>
  <c r="B11700" i="10"/>
  <c r="D11699" i="10"/>
  <c r="C11699" i="10"/>
  <c r="B11699" i="10"/>
  <c r="D11698" i="10"/>
  <c r="C11698" i="10"/>
  <c r="B11698" i="10"/>
  <c r="D11697" i="10"/>
  <c r="C11697" i="10"/>
  <c r="B11697" i="10"/>
  <c r="D11696" i="10"/>
  <c r="C11696" i="10"/>
  <c r="B11696" i="10"/>
  <c r="D11695" i="10"/>
  <c r="C11695" i="10"/>
  <c r="B11695" i="10"/>
  <c r="D11694" i="10"/>
  <c r="C11694" i="10"/>
  <c r="B11694" i="10"/>
  <c r="D11693" i="10"/>
  <c r="C11693" i="10"/>
  <c r="B11693" i="10"/>
  <c r="D11692" i="10"/>
  <c r="C11692" i="10"/>
  <c r="B11692" i="10"/>
  <c r="D11691" i="10"/>
  <c r="C11691" i="10"/>
  <c r="B11691" i="10"/>
  <c r="D11690" i="10"/>
  <c r="C11690" i="10"/>
  <c r="B11690" i="10"/>
  <c r="D11689" i="10"/>
  <c r="C11689" i="10"/>
  <c r="B11689" i="10"/>
  <c r="D11688" i="10"/>
  <c r="C11688" i="10"/>
  <c r="B11688" i="10"/>
  <c r="D11687" i="10"/>
  <c r="C11687" i="10"/>
  <c r="B11687" i="10"/>
  <c r="D11686" i="10"/>
  <c r="C11686" i="10"/>
  <c r="B11686" i="10"/>
  <c r="D11685" i="10"/>
  <c r="C11685" i="10"/>
  <c r="B11685" i="10"/>
  <c r="D11684" i="10"/>
  <c r="C11684" i="10"/>
  <c r="B11684" i="10"/>
  <c r="D11683" i="10"/>
  <c r="C11683" i="10"/>
  <c r="B11683" i="10"/>
  <c r="D11682" i="10"/>
  <c r="C11682" i="10"/>
  <c r="B11682" i="10"/>
  <c r="D11681" i="10"/>
  <c r="C11681" i="10"/>
  <c r="B11681" i="10"/>
  <c r="D11680" i="10"/>
  <c r="C11680" i="10"/>
  <c r="B11680" i="10"/>
  <c r="D11679" i="10"/>
  <c r="C11679" i="10"/>
  <c r="B11679" i="10"/>
  <c r="D11678" i="10"/>
  <c r="C11678" i="10"/>
  <c r="B11678" i="10"/>
  <c r="D11677" i="10"/>
  <c r="C11677" i="10"/>
  <c r="B11677" i="10"/>
  <c r="D11676" i="10"/>
  <c r="C11676" i="10"/>
  <c r="B11676" i="10"/>
  <c r="D11675" i="10"/>
  <c r="C11675" i="10"/>
  <c r="B11675" i="10"/>
  <c r="D11674" i="10"/>
  <c r="C11674" i="10"/>
  <c r="B11674" i="10"/>
  <c r="D11673" i="10"/>
  <c r="C11673" i="10"/>
  <c r="B11673" i="10"/>
  <c r="D11672" i="10"/>
  <c r="C11672" i="10"/>
  <c r="B11672" i="10"/>
  <c r="D11671" i="10"/>
  <c r="C11671" i="10"/>
  <c r="B11671" i="10"/>
  <c r="D11670" i="10"/>
  <c r="C11670" i="10"/>
  <c r="B11670" i="10"/>
  <c r="D11669" i="10"/>
  <c r="C11669" i="10"/>
  <c r="B11669" i="10"/>
  <c r="D11668" i="10"/>
  <c r="C11668" i="10"/>
  <c r="B11668" i="10"/>
  <c r="D11667" i="10"/>
  <c r="C11667" i="10"/>
  <c r="B11667" i="10"/>
  <c r="D11666" i="10"/>
  <c r="C11666" i="10"/>
  <c r="B11666" i="10"/>
  <c r="D11665" i="10"/>
  <c r="C11665" i="10"/>
  <c r="B11665" i="10"/>
  <c r="D11664" i="10"/>
  <c r="C11664" i="10"/>
  <c r="B11664" i="10"/>
  <c r="D11663" i="10"/>
  <c r="C11663" i="10"/>
  <c r="B11663" i="10"/>
  <c r="D11662" i="10"/>
  <c r="C11662" i="10"/>
  <c r="B11662" i="10"/>
  <c r="D11661" i="10"/>
  <c r="C11661" i="10"/>
  <c r="B11661" i="10"/>
  <c r="D11660" i="10"/>
  <c r="C11660" i="10"/>
  <c r="B11660" i="10"/>
  <c r="D11659" i="10"/>
  <c r="C11659" i="10"/>
  <c r="B11659" i="10"/>
  <c r="D11658" i="10"/>
  <c r="C11658" i="10"/>
  <c r="B11658" i="10"/>
  <c r="D11657" i="10"/>
  <c r="C11657" i="10"/>
  <c r="B11657" i="10"/>
  <c r="D11656" i="10"/>
  <c r="C11656" i="10"/>
  <c r="B11656" i="10"/>
  <c r="D11655" i="10"/>
  <c r="C11655" i="10"/>
  <c r="B11655" i="10"/>
  <c r="D11654" i="10"/>
  <c r="C11654" i="10"/>
  <c r="B11654" i="10"/>
  <c r="D11653" i="10"/>
  <c r="C11653" i="10"/>
  <c r="B11653" i="10"/>
  <c r="D11652" i="10"/>
  <c r="C11652" i="10"/>
  <c r="B11652" i="10"/>
  <c r="D11651" i="10"/>
  <c r="C11651" i="10"/>
  <c r="B11651" i="10"/>
  <c r="D11650" i="10"/>
  <c r="C11650" i="10"/>
  <c r="B11650" i="10"/>
  <c r="D11649" i="10"/>
  <c r="C11649" i="10"/>
  <c r="B11649" i="10"/>
  <c r="D11648" i="10"/>
  <c r="C11648" i="10"/>
  <c r="B11648" i="10"/>
  <c r="D11647" i="10"/>
  <c r="C11647" i="10"/>
  <c r="B11647" i="10"/>
  <c r="D11646" i="10"/>
  <c r="C11646" i="10"/>
  <c r="B11646" i="10"/>
  <c r="D11645" i="10"/>
  <c r="C11645" i="10"/>
  <c r="B11645" i="10"/>
  <c r="D11644" i="10"/>
  <c r="C11644" i="10"/>
  <c r="B11644" i="10"/>
  <c r="D11643" i="10"/>
  <c r="C11643" i="10"/>
  <c r="B11643" i="10"/>
  <c r="D11642" i="10"/>
  <c r="C11642" i="10"/>
  <c r="B11642" i="10"/>
  <c r="D11641" i="10"/>
  <c r="C11641" i="10"/>
  <c r="B11641" i="10"/>
  <c r="D11640" i="10"/>
  <c r="C11640" i="10"/>
  <c r="B11640" i="10"/>
  <c r="D11639" i="10"/>
  <c r="C11639" i="10"/>
  <c r="B11639" i="10"/>
  <c r="D11638" i="10"/>
  <c r="C11638" i="10"/>
  <c r="B11638" i="10"/>
  <c r="D11637" i="10"/>
  <c r="C11637" i="10"/>
  <c r="B11637" i="10"/>
  <c r="D11636" i="10"/>
  <c r="C11636" i="10"/>
  <c r="B11636" i="10"/>
  <c r="D11635" i="10"/>
  <c r="C11635" i="10"/>
  <c r="B11635" i="10"/>
  <c r="D11634" i="10"/>
  <c r="C11634" i="10"/>
  <c r="B11634" i="10"/>
  <c r="D11633" i="10"/>
  <c r="C11633" i="10"/>
  <c r="B11633" i="10"/>
  <c r="D11632" i="10"/>
  <c r="C11632" i="10"/>
  <c r="B11632" i="10"/>
  <c r="D11631" i="10"/>
  <c r="C11631" i="10"/>
  <c r="B11631" i="10"/>
  <c r="D11630" i="10"/>
  <c r="C11630" i="10"/>
  <c r="B11630" i="10"/>
  <c r="D11629" i="10"/>
  <c r="C11629" i="10"/>
  <c r="B11629" i="10"/>
  <c r="D11628" i="10"/>
  <c r="C11628" i="10"/>
  <c r="B11628" i="10"/>
  <c r="D11627" i="10"/>
  <c r="C11627" i="10"/>
  <c r="B11627" i="10"/>
  <c r="D11626" i="10"/>
  <c r="C11626" i="10"/>
  <c r="B11626" i="10"/>
  <c r="D11625" i="10"/>
  <c r="C11625" i="10"/>
  <c r="B11625" i="10"/>
  <c r="D11624" i="10"/>
  <c r="C11624" i="10"/>
  <c r="B11624" i="10"/>
  <c r="D11623" i="10"/>
  <c r="C11623" i="10"/>
  <c r="B11623" i="10"/>
  <c r="D11622" i="10"/>
  <c r="C11622" i="10"/>
  <c r="B11622" i="10"/>
  <c r="D11621" i="10"/>
  <c r="C11621" i="10"/>
  <c r="B11621" i="10"/>
  <c r="D11620" i="10"/>
  <c r="C11620" i="10"/>
  <c r="B11620" i="10"/>
  <c r="D11619" i="10"/>
  <c r="C11619" i="10"/>
  <c r="B11619" i="10"/>
  <c r="D11618" i="10"/>
  <c r="C11618" i="10"/>
  <c r="B11618" i="10"/>
  <c r="D11617" i="10"/>
  <c r="C11617" i="10"/>
  <c r="B11617" i="10"/>
  <c r="D11616" i="10"/>
  <c r="C11616" i="10"/>
  <c r="B11616" i="10"/>
  <c r="D11615" i="10"/>
  <c r="C11615" i="10"/>
  <c r="B11615" i="10"/>
  <c r="D11614" i="10"/>
  <c r="C11614" i="10"/>
  <c r="B11614" i="10"/>
  <c r="D11613" i="10"/>
  <c r="C11613" i="10"/>
  <c r="B11613" i="10"/>
  <c r="D11612" i="10"/>
  <c r="C11612" i="10"/>
  <c r="B11612" i="10"/>
  <c r="D11611" i="10"/>
  <c r="C11611" i="10"/>
  <c r="B11611" i="10"/>
  <c r="D11610" i="10"/>
  <c r="C11610" i="10"/>
  <c r="B11610" i="10"/>
  <c r="D11609" i="10"/>
  <c r="C11609" i="10"/>
  <c r="B11609" i="10"/>
  <c r="D11608" i="10"/>
  <c r="C11608" i="10"/>
  <c r="B11608" i="10"/>
  <c r="D11607" i="10"/>
  <c r="C11607" i="10"/>
  <c r="B11607" i="10"/>
  <c r="D11606" i="10"/>
  <c r="C11606" i="10"/>
  <c r="B11606" i="10"/>
  <c r="D11605" i="10"/>
  <c r="C11605" i="10"/>
  <c r="B11605" i="10"/>
  <c r="D11604" i="10"/>
  <c r="C11604" i="10"/>
  <c r="B11604" i="10"/>
  <c r="D11603" i="10"/>
  <c r="C11603" i="10"/>
  <c r="B11603" i="10"/>
  <c r="D11602" i="10"/>
  <c r="C11602" i="10"/>
  <c r="B11602" i="10"/>
  <c r="D11601" i="10"/>
  <c r="C11601" i="10"/>
  <c r="B11601" i="10"/>
  <c r="D11600" i="10"/>
  <c r="C11600" i="10"/>
  <c r="B11600" i="10"/>
  <c r="D11599" i="10"/>
  <c r="C11599" i="10"/>
  <c r="B11599" i="10"/>
  <c r="D11598" i="10"/>
  <c r="C11598" i="10"/>
  <c r="B11598" i="10"/>
  <c r="D11597" i="10"/>
  <c r="C11597" i="10"/>
  <c r="B11597" i="10"/>
  <c r="D11596" i="10"/>
  <c r="C11596" i="10"/>
  <c r="B11596" i="10"/>
  <c r="D11595" i="10"/>
  <c r="C11595" i="10"/>
  <c r="B11595" i="10"/>
  <c r="D11594" i="10"/>
  <c r="C11594" i="10"/>
  <c r="B11594" i="10"/>
  <c r="D11593" i="10"/>
  <c r="C11593" i="10"/>
  <c r="B11593" i="10"/>
  <c r="D11592" i="10"/>
  <c r="C11592" i="10"/>
  <c r="B11592" i="10"/>
  <c r="D11591" i="10"/>
  <c r="C11591" i="10"/>
  <c r="B11591" i="10"/>
  <c r="D11590" i="10"/>
  <c r="C11590" i="10"/>
  <c r="B11590" i="10"/>
  <c r="D11589" i="10"/>
  <c r="C11589" i="10"/>
  <c r="B11589" i="10"/>
  <c r="D11588" i="10"/>
  <c r="C11588" i="10"/>
  <c r="B11588" i="10"/>
  <c r="D11587" i="10"/>
  <c r="C11587" i="10"/>
  <c r="B11587" i="10"/>
  <c r="D11586" i="10"/>
  <c r="C11586" i="10"/>
  <c r="B11586" i="10"/>
  <c r="D11585" i="10"/>
  <c r="C11585" i="10"/>
  <c r="B11585" i="10"/>
  <c r="D11584" i="10"/>
  <c r="C11584" i="10"/>
  <c r="B11584" i="10"/>
  <c r="D11583" i="10"/>
  <c r="C11583" i="10"/>
  <c r="B11583" i="10"/>
  <c r="D11582" i="10"/>
  <c r="C11582" i="10"/>
  <c r="B11582" i="10"/>
  <c r="D11581" i="10"/>
  <c r="C11581" i="10"/>
  <c r="B11581" i="10"/>
  <c r="D11580" i="10"/>
  <c r="C11580" i="10"/>
  <c r="B11580" i="10"/>
  <c r="D11579" i="10"/>
  <c r="C11579" i="10"/>
  <c r="B11579" i="10"/>
  <c r="D11578" i="10"/>
  <c r="C11578" i="10"/>
  <c r="B11578" i="10"/>
  <c r="D11577" i="10"/>
  <c r="C11577" i="10"/>
  <c r="B11577" i="10"/>
  <c r="D11576" i="10"/>
  <c r="C11576" i="10"/>
  <c r="B11576" i="10"/>
  <c r="D11575" i="10"/>
  <c r="C11575" i="10"/>
  <c r="B11575" i="10"/>
  <c r="D11574" i="10"/>
  <c r="C11574" i="10"/>
  <c r="B11574" i="10"/>
  <c r="D11573" i="10"/>
  <c r="C11573" i="10"/>
  <c r="B11573" i="10"/>
  <c r="D11572" i="10"/>
  <c r="C11572" i="10"/>
  <c r="B11572" i="10"/>
  <c r="D11571" i="10"/>
  <c r="C11571" i="10"/>
  <c r="B11571" i="10"/>
  <c r="D11570" i="10"/>
  <c r="C11570" i="10"/>
  <c r="B11570" i="10"/>
  <c r="D11569" i="10"/>
  <c r="C11569" i="10"/>
  <c r="B11569" i="10"/>
  <c r="D11568" i="10"/>
  <c r="C11568" i="10"/>
  <c r="B11568" i="10"/>
  <c r="D11567" i="10"/>
  <c r="C11567" i="10"/>
  <c r="B11567" i="10"/>
  <c r="D11566" i="10"/>
  <c r="C11566" i="10"/>
  <c r="B11566" i="10"/>
  <c r="D11565" i="10"/>
  <c r="C11565" i="10"/>
  <c r="B11565" i="10"/>
  <c r="D11564" i="10"/>
  <c r="C11564" i="10"/>
  <c r="B11564" i="10"/>
  <c r="D11563" i="10"/>
  <c r="C11563" i="10"/>
  <c r="B11563" i="10"/>
  <c r="D11562" i="10"/>
  <c r="C11562" i="10"/>
  <c r="B11562" i="10"/>
  <c r="D11561" i="10"/>
  <c r="C11561" i="10"/>
  <c r="B11561" i="10"/>
  <c r="D11560" i="10"/>
  <c r="C11560" i="10"/>
  <c r="B11560" i="10"/>
  <c r="D11559" i="10"/>
  <c r="C11559" i="10"/>
  <c r="B11559" i="10"/>
  <c r="D11558" i="10"/>
  <c r="C11558" i="10"/>
  <c r="B11558" i="10"/>
  <c r="D11557" i="10"/>
  <c r="C11557" i="10"/>
  <c r="B11557" i="10"/>
  <c r="D11556" i="10"/>
  <c r="C11556" i="10"/>
  <c r="B11556" i="10"/>
  <c r="D11555" i="10"/>
  <c r="C11555" i="10"/>
  <c r="B11555" i="10"/>
  <c r="D11554" i="10"/>
  <c r="C11554" i="10"/>
  <c r="B11554" i="10"/>
  <c r="D11553" i="10"/>
  <c r="C11553" i="10"/>
  <c r="B11553" i="10"/>
  <c r="D11552" i="10"/>
  <c r="C11552" i="10"/>
  <c r="B11552" i="10"/>
  <c r="D11551" i="10"/>
  <c r="C11551" i="10"/>
  <c r="B11551" i="10"/>
  <c r="D11550" i="10"/>
  <c r="C11550" i="10"/>
  <c r="B11550" i="10"/>
  <c r="D11549" i="10"/>
  <c r="C11549" i="10"/>
  <c r="B11549" i="10"/>
  <c r="D11548" i="10"/>
  <c r="C11548" i="10"/>
  <c r="B11548" i="10"/>
  <c r="D11547" i="10"/>
  <c r="C11547" i="10"/>
  <c r="B11547" i="10"/>
  <c r="D11546" i="10"/>
  <c r="C11546" i="10"/>
  <c r="B11546" i="10"/>
  <c r="D11545" i="10"/>
  <c r="C11545" i="10"/>
  <c r="B11545" i="10"/>
  <c r="D11544" i="10"/>
  <c r="C11544" i="10"/>
  <c r="B11544" i="10"/>
  <c r="D11543" i="10"/>
  <c r="C11543" i="10"/>
  <c r="B11543" i="10"/>
  <c r="D11542" i="10"/>
  <c r="C11542" i="10"/>
  <c r="B11542" i="10"/>
  <c r="D11541" i="10"/>
  <c r="C11541" i="10"/>
  <c r="B11541" i="10"/>
  <c r="D11540" i="10"/>
  <c r="C11540" i="10"/>
  <c r="B11540" i="10"/>
  <c r="D11539" i="10"/>
  <c r="C11539" i="10"/>
  <c r="B11539" i="10"/>
  <c r="D11538" i="10"/>
  <c r="C11538" i="10"/>
  <c r="B11538" i="10"/>
  <c r="D11537" i="10"/>
  <c r="C11537" i="10"/>
  <c r="B11537" i="10"/>
  <c r="D11536" i="10"/>
  <c r="C11536" i="10"/>
  <c r="B11536" i="10"/>
  <c r="D11535" i="10"/>
  <c r="C11535" i="10"/>
  <c r="B11535" i="10"/>
  <c r="D11534" i="10"/>
  <c r="C11534" i="10"/>
  <c r="B11534" i="10"/>
  <c r="D11533" i="10"/>
  <c r="C11533" i="10"/>
  <c r="B11533" i="10"/>
  <c r="D11532" i="10"/>
  <c r="C11532" i="10"/>
  <c r="B11532" i="10"/>
  <c r="D11531" i="10"/>
  <c r="C11531" i="10"/>
  <c r="B11531" i="10"/>
  <c r="D11530" i="10"/>
  <c r="C11530" i="10"/>
  <c r="B11530" i="10"/>
  <c r="D11529" i="10"/>
  <c r="C11529" i="10"/>
  <c r="B11529" i="10"/>
  <c r="D11528" i="10"/>
  <c r="C11528" i="10"/>
  <c r="B11528" i="10"/>
  <c r="D11527" i="10"/>
  <c r="C11527" i="10"/>
  <c r="B11527" i="10"/>
  <c r="D11526" i="10"/>
  <c r="C11526" i="10"/>
  <c r="B11526" i="10"/>
  <c r="D11525" i="10"/>
  <c r="C11525" i="10"/>
  <c r="B11525" i="10"/>
  <c r="D11524" i="10"/>
  <c r="C11524" i="10"/>
  <c r="B11524" i="10"/>
  <c r="D11523" i="10"/>
  <c r="C11523" i="10"/>
  <c r="B11523" i="10"/>
  <c r="D11522" i="10"/>
  <c r="C11522" i="10"/>
  <c r="B11522" i="10"/>
  <c r="D11521" i="10"/>
  <c r="C11521" i="10"/>
  <c r="B11521" i="10"/>
  <c r="D11520" i="10"/>
  <c r="C11520" i="10"/>
  <c r="B11520" i="10"/>
  <c r="D11519" i="10"/>
  <c r="C11519" i="10"/>
  <c r="B11519" i="10"/>
  <c r="D11518" i="10"/>
  <c r="C11518" i="10"/>
  <c r="B11518" i="10"/>
  <c r="D11517" i="10"/>
  <c r="C11517" i="10"/>
  <c r="B11517" i="10"/>
  <c r="D11516" i="10"/>
  <c r="C11516" i="10"/>
  <c r="B11516" i="10"/>
  <c r="D11515" i="10"/>
  <c r="C11515" i="10"/>
  <c r="B11515" i="10"/>
  <c r="D11514" i="10"/>
  <c r="C11514" i="10"/>
  <c r="B11514" i="10"/>
  <c r="D11513" i="10"/>
  <c r="C11513" i="10"/>
  <c r="B11513" i="10"/>
  <c r="D11512" i="10"/>
  <c r="C11512" i="10"/>
  <c r="B11512" i="10"/>
  <c r="D11511" i="10"/>
  <c r="C11511" i="10"/>
  <c r="B11511" i="10"/>
  <c r="D11510" i="10"/>
  <c r="C11510" i="10"/>
  <c r="B11510" i="10"/>
  <c r="D11509" i="10"/>
  <c r="C11509" i="10"/>
  <c r="B11509" i="10"/>
  <c r="D11508" i="10"/>
  <c r="C11508" i="10"/>
  <c r="B11508" i="10"/>
  <c r="D11507" i="10"/>
  <c r="C11507" i="10"/>
  <c r="B11507" i="10"/>
  <c r="D11506" i="10"/>
  <c r="C11506" i="10"/>
  <c r="B11506" i="10"/>
  <c r="D11505" i="10"/>
  <c r="C11505" i="10"/>
  <c r="B11505" i="10"/>
  <c r="D11504" i="10"/>
  <c r="C11504" i="10"/>
  <c r="B11504" i="10"/>
  <c r="D11503" i="10"/>
  <c r="C11503" i="10"/>
  <c r="B11503" i="10"/>
  <c r="D11502" i="10"/>
  <c r="C11502" i="10"/>
  <c r="B11502" i="10"/>
  <c r="D11501" i="10"/>
  <c r="C11501" i="10"/>
  <c r="B11501" i="10"/>
  <c r="D11500" i="10"/>
  <c r="C11500" i="10"/>
  <c r="B11500" i="10"/>
  <c r="D11499" i="10"/>
  <c r="C11499" i="10"/>
  <c r="B11499" i="10"/>
  <c r="D11498" i="10"/>
  <c r="C11498" i="10"/>
  <c r="B11498" i="10"/>
  <c r="D11497" i="10"/>
  <c r="C11497" i="10"/>
  <c r="B11497" i="10"/>
  <c r="D11496" i="10"/>
  <c r="C11496" i="10"/>
  <c r="B11496" i="10"/>
  <c r="D11495" i="10"/>
  <c r="C11495" i="10"/>
  <c r="B11495" i="10"/>
  <c r="D11494" i="10"/>
  <c r="C11494" i="10"/>
  <c r="B11494" i="10"/>
  <c r="D11493" i="10"/>
  <c r="C11493" i="10"/>
  <c r="B11493" i="10"/>
  <c r="D11492" i="10"/>
  <c r="C11492" i="10"/>
  <c r="B11492" i="10"/>
  <c r="D11491" i="10"/>
  <c r="C11491" i="10"/>
  <c r="B11491" i="10"/>
  <c r="D11490" i="10"/>
  <c r="C11490" i="10"/>
  <c r="B11490" i="10"/>
  <c r="D11489" i="10"/>
  <c r="C11489" i="10"/>
  <c r="B11489" i="10"/>
  <c r="D11488" i="10"/>
  <c r="C11488" i="10"/>
  <c r="B11488" i="10"/>
  <c r="D11487" i="10"/>
  <c r="C11487" i="10"/>
  <c r="B11487" i="10"/>
  <c r="D11486" i="10"/>
  <c r="C11486" i="10"/>
  <c r="B11486" i="10"/>
  <c r="D11485" i="10"/>
  <c r="C11485" i="10"/>
  <c r="B11485" i="10"/>
  <c r="D11484" i="10"/>
  <c r="C11484" i="10"/>
  <c r="B11484" i="10"/>
  <c r="D11483" i="10"/>
  <c r="C11483" i="10"/>
  <c r="B11483" i="10"/>
  <c r="D11482" i="10"/>
  <c r="C11482" i="10"/>
  <c r="B11482" i="10"/>
  <c r="D11481" i="10"/>
  <c r="C11481" i="10"/>
  <c r="B11481" i="10"/>
  <c r="D11480" i="10"/>
  <c r="C11480" i="10"/>
  <c r="B11480" i="10"/>
  <c r="D11479" i="10"/>
  <c r="C11479" i="10"/>
  <c r="B11479" i="10"/>
  <c r="D11478" i="10"/>
  <c r="C11478" i="10"/>
  <c r="B11478" i="10"/>
  <c r="D11477" i="10"/>
  <c r="C11477" i="10"/>
  <c r="B11477" i="10"/>
  <c r="D11476" i="10"/>
  <c r="C11476" i="10"/>
  <c r="B11476" i="10"/>
  <c r="D11475" i="10"/>
  <c r="C11475" i="10"/>
  <c r="B11475" i="10"/>
  <c r="D11474" i="10"/>
  <c r="C11474" i="10"/>
  <c r="B11474" i="10"/>
  <c r="D11473" i="10"/>
  <c r="C11473" i="10"/>
  <c r="B11473" i="10"/>
  <c r="D11472" i="10"/>
  <c r="C11472" i="10"/>
  <c r="B11472" i="10"/>
  <c r="D11471" i="10"/>
  <c r="C11471" i="10"/>
  <c r="B11471" i="10"/>
  <c r="D11470" i="10"/>
  <c r="C11470" i="10"/>
  <c r="B11470" i="10"/>
  <c r="D11469" i="10"/>
  <c r="C11469" i="10"/>
  <c r="B11469" i="10"/>
  <c r="D11468" i="10"/>
  <c r="C11468" i="10"/>
  <c r="B11468" i="10"/>
  <c r="D11467" i="10"/>
  <c r="C11467" i="10"/>
  <c r="B11467" i="10"/>
  <c r="D11466" i="10"/>
  <c r="C11466" i="10"/>
  <c r="B11466" i="10"/>
  <c r="D11465" i="10"/>
  <c r="C11465" i="10"/>
  <c r="B11465" i="10"/>
  <c r="D11464" i="10"/>
  <c r="C11464" i="10"/>
  <c r="B11464" i="10"/>
  <c r="D11463" i="10"/>
  <c r="C11463" i="10"/>
  <c r="B11463" i="10"/>
  <c r="D11462" i="10"/>
  <c r="C11462" i="10"/>
  <c r="B11462" i="10"/>
  <c r="D11461" i="10"/>
  <c r="C11461" i="10"/>
  <c r="B11461" i="10"/>
  <c r="D11460" i="10"/>
  <c r="C11460" i="10"/>
  <c r="B11460" i="10"/>
  <c r="D11459" i="10"/>
  <c r="C11459" i="10"/>
  <c r="B11459" i="10"/>
  <c r="D11458" i="10"/>
  <c r="C11458" i="10"/>
  <c r="B11458" i="10"/>
  <c r="D11457" i="10"/>
  <c r="C11457" i="10"/>
  <c r="B11457" i="10"/>
  <c r="D11456" i="10"/>
  <c r="C11456" i="10"/>
  <c r="B11456" i="10"/>
  <c r="D11455" i="10"/>
  <c r="C11455" i="10"/>
  <c r="B11455" i="10"/>
  <c r="D11454" i="10"/>
  <c r="C11454" i="10"/>
  <c r="B11454" i="10"/>
  <c r="D11453" i="10"/>
  <c r="C11453" i="10"/>
  <c r="B11453" i="10"/>
  <c r="D11452" i="10"/>
  <c r="C11452" i="10"/>
  <c r="B11452" i="10"/>
  <c r="D11451" i="10"/>
  <c r="C11451" i="10"/>
  <c r="B11451" i="10"/>
  <c r="D11450" i="10"/>
  <c r="C11450" i="10"/>
  <c r="B11450" i="10"/>
  <c r="D11449" i="10"/>
  <c r="C11449" i="10"/>
  <c r="B11449" i="10"/>
  <c r="D11448" i="10"/>
  <c r="C11448" i="10"/>
  <c r="B11448" i="10"/>
  <c r="D11447" i="10"/>
  <c r="C11447" i="10"/>
  <c r="B11447" i="10"/>
  <c r="D11446" i="10"/>
  <c r="C11446" i="10"/>
  <c r="B11446" i="10"/>
  <c r="D11445" i="10"/>
  <c r="C11445" i="10"/>
  <c r="B11445" i="10"/>
  <c r="D11444" i="10"/>
  <c r="C11444" i="10"/>
  <c r="B11444" i="10"/>
  <c r="D11443" i="10"/>
  <c r="C11443" i="10"/>
  <c r="B11443" i="10"/>
  <c r="D11442" i="10"/>
  <c r="C11442" i="10"/>
  <c r="B11442" i="10"/>
  <c r="D11441" i="10"/>
  <c r="C11441" i="10"/>
  <c r="B11441" i="10"/>
  <c r="D11440" i="10"/>
  <c r="C11440" i="10"/>
  <c r="B11440" i="10"/>
  <c r="D11439" i="10"/>
  <c r="C11439" i="10"/>
  <c r="B11439" i="10"/>
  <c r="D11438" i="10"/>
  <c r="C11438" i="10"/>
  <c r="B11438" i="10"/>
  <c r="D11437" i="10"/>
  <c r="C11437" i="10"/>
  <c r="B11437" i="10"/>
  <c r="D11436" i="10"/>
  <c r="C11436" i="10"/>
  <c r="B11436" i="10"/>
  <c r="D11435" i="10"/>
  <c r="C11435" i="10"/>
  <c r="B11435" i="10"/>
  <c r="D11434" i="10"/>
  <c r="C11434" i="10"/>
  <c r="B11434" i="10"/>
  <c r="D11433" i="10"/>
  <c r="C11433" i="10"/>
  <c r="B11433" i="10"/>
  <c r="D11432" i="10"/>
  <c r="C11432" i="10"/>
  <c r="B11432" i="10"/>
  <c r="D11431" i="10"/>
  <c r="C11431" i="10"/>
  <c r="B11431" i="10"/>
  <c r="D11430" i="10"/>
  <c r="C11430" i="10"/>
  <c r="B11430" i="10"/>
  <c r="D11429" i="10"/>
  <c r="C11429" i="10"/>
  <c r="B11429" i="10"/>
  <c r="D11428" i="10"/>
  <c r="C11428" i="10"/>
  <c r="B11428" i="10"/>
  <c r="D11427" i="10"/>
  <c r="C11427" i="10"/>
  <c r="B11427" i="10"/>
  <c r="D11426" i="10"/>
  <c r="C11426" i="10"/>
  <c r="B11426" i="10"/>
  <c r="D11425" i="10"/>
  <c r="C11425" i="10"/>
  <c r="B11425" i="10"/>
  <c r="D11424" i="10"/>
  <c r="C11424" i="10"/>
  <c r="B11424" i="10"/>
  <c r="D11423" i="10"/>
  <c r="C11423" i="10"/>
  <c r="B11423" i="10"/>
  <c r="D11422" i="10"/>
  <c r="C11422" i="10"/>
  <c r="B11422" i="10"/>
  <c r="D11421" i="10"/>
  <c r="C11421" i="10"/>
  <c r="B11421" i="10"/>
  <c r="D11420" i="10"/>
  <c r="C11420" i="10"/>
  <c r="B11420" i="10"/>
  <c r="D11419" i="10"/>
  <c r="C11419" i="10"/>
  <c r="B11419" i="10"/>
  <c r="D11418" i="10"/>
  <c r="C11418" i="10"/>
  <c r="B11418" i="10"/>
  <c r="D11417" i="10"/>
  <c r="C11417" i="10"/>
  <c r="B11417" i="10"/>
  <c r="D11416" i="10"/>
  <c r="C11416" i="10"/>
  <c r="B11416" i="10"/>
  <c r="D11415" i="10"/>
  <c r="C11415" i="10"/>
  <c r="B11415" i="10"/>
  <c r="D11414" i="10"/>
  <c r="C11414" i="10"/>
  <c r="B11414" i="10"/>
  <c r="D11413" i="10"/>
  <c r="C11413" i="10"/>
  <c r="B11413" i="10"/>
  <c r="D11412" i="10"/>
  <c r="C11412" i="10"/>
  <c r="B11412" i="10"/>
  <c r="D11411" i="10"/>
  <c r="C11411" i="10"/>
  <c r="B11411" i="10"/>
  <c r="D11410" i="10"/>
  <c r="C11410" i="10"/>
  <c r="B11410" i="10"/>
  <c r="D11409" i="10"/>
  <c r="C11409" i="10"/>
  <c r="B11409" i="10"/>
  <c r="D11408" i="10"/>
  <c r="C11408" i="10"/>
  <c r="B11408" i="10"/>
  <c r="D11407" i="10"/>
  <c r="C11407" i="10"/>
  <c r="B11407" i="10"/>
  <c r="D11406" i="10"/>
  <c r="C11406" i="10"/>
  <c r="B11406" i="10"/>
  <c r="D11405" i="10"/>
  <c r="C11405" i="10"/>
  <c r="B11405" i="10"/>
  <c r="D11404" i="10"/>
  <c r="C11404" i="10"/>
  <c r="B11404" i="10"/>
  <c r="D11403" i="10"/>
  <c r="C11403" i="10"/>
  <c r="B11403" i="10"/>
  <c r="D11402" i="10"/>
  <c r="C11402" i="10"/>
  <c r="B11402" i="10"/>
  <c r="D11401" i="10"/>
  <c r="C11401" i="10"/>
  <c r="B11401" i="10"/>
  <c r="D11400" i="10"/>
  <c r="C11400" i="10"/>
  <c r="B11400" i="10"/>
  <c r="D11399" i="10"/>
  <c r="C11399" i="10"/>
  <c r="B11399" i="10"/>
  <c r="D11398" i="10"/>
  <c r="C11398" i="10"/>
  <c r="B11398" i="10"/>
  <c r="D11397" i="10"/>
  <c r="C11397" i="10"/>
  <c r="B11397" i="10"/>
  <c r="D11396" i="10"/>
  <c r="C11396" i="10"/>
  <c r="B11396" i="10"/>
  <c r="D11395" i="10"/>
  <c r="C11395" i="10"/>
  <c r="B11395" i="10"/>
  <c r="D11394" i="10"/>
  <c r="C11394" i="10"/>
  <c r="B11394" i="10"/>
  <c r="D11393" i="10"/>
  <c r="C11393" i="10"/>
  <c r="B11393" i="10"/>
  <c r="D11392" i="10"/>
  <c r="C11392" i="10"/>
  <c r="B11392" i="10"/>
  <c r="D11391" i="10"/>
  <c r="C11391" i="10"/>
  <c r="B11391" i="10"/>
  <c r="D11390" i="10"/>
  <c r="C11390" i="10"/>
  <c r="B11390" i="10"/>
  <c r="D11389" i="10"/>
  <c r="C11389" i="10"/>
  <c r="B11389" i="10"/>
  <c r="D11388" i="10"/>
  <c r="C11388" i="10"/>
  <c r="B11388" i="10"/>
  <c r="D11387" i="10"/>
  <c r="C11387" i="10"/>
  <c r="B11387" i="10"/>
  <c r="D11386" i="10"/>
  <c r="C11386" i="10"/>
  <c r="B11386" i="10"/>
  <c r="D11385" i="10"/>
  <c r="C11385" i="10"/>
  <c r="B11385" i="10"/>
  <c r="D11384" i="10"/>
  <c r="C11384" i="10"/>
  <c r="B11384" i="10"/>
  <c r="D11383" i="10"/>
  <c r="C11383" i="10"/>
  <c r="B11383" i="10"/>
  <c r="D11382" i="10"/>
  <c r="C11382" i="10"/>
  <c r="B11382" i="10"/>
  <c r="D11381" i="10"/>
  <c r="C11381" i="10"/>
  <c r="B11381" i="10"/>
  <c r="D11380" i="10"/>
  <c r="C11380" i="10"/>
  <c r="B11380" i="10"/>
  <c r="D11379" i="10"/>
  <c r="C11379" i="10"/>
  <c r="B11379" i="10"/>
  <c r="D11378" i="10"/>
  <c r="C11378" i="10"/>
  <c r="B11378" i="10"/>
  <c r="D11377" i="10"/>
  <c r="C11377" i="10"/>
  <c r="B11377" i="10"/>
  <c r="D11376" i="10"/>
  <c r="C11376" i="10"/>
  <c r="B11376" i="10"/>
  <c r="D11375" i="10"/>
  <c r="C11375" i="10"/>
  <c r="B11375" i="10"/>
  <c r="D11374" i="10"/>
  <c r="C11374" i="10"/>
  <c r="B11374" i="10"/>
  <c r="D11373" i="10"/>
  <c r="C11373" i="10"/>
  <c r="B11373" i="10"/>
  <c r="D11372" i="10"/>
  <c r="C11372" i="10"/>
  <c r="B11372" i="10"/>
  <c r="D11371" i="10"/>
  <c r="C11371" i="10"/>
  <c r="B11371" i="10"/>
  <c r="D11370" i="10"/>
  <c r="C11370" i="10"/>
  <c r="B11370" i="10"/>
  <c r="D11369" i="10"/>
  <c r="C11369" i="10"/>
  <c r="B11369" i="10"/>
  <c r="D11368" i="10"/>
  <c r="C11368" i="10"/>
  <c r="B11368" i="10"/>
  <c r="D11367" i="10"/>
  <c r="C11367" i="10"/>
  <c r="B11367" i="10"/>
  <c r="D11366" i="10"/>
  <c r="C11366" i="10"/>
  <c r="B11366" i="10"/>
  <c r="D11365" i="10"/>
  <c r="C11365" i="10"/>
  <c r="B11365" i="10"/>
  <c r="D11364" i="10"/>
  <c r="C11364" i="10"/>
  <c r="B11364" i="10"/>
  <c r="D11363" i="10"/>
  <c r="C11363" i="10"/>
  <c r="B11363" i="10"/>
  <c r="D11362" i="10"/>
  <c r="C11362" i="10"/>
  <c r="B11362" i="10"/>
  <c r="D11361" i="10"/>
  <c r="C11361" i="10"/>
  <c r="B11361" i="10"/>
  <c r="D11360" i="10"/>
  <c r="C11360" i="10"/>
  <c r="B11360" i="10"/>
  <c r="D11359" i="10"/>
  <c r="C11359" i="10"/>
  <c r="B11359" i="10"/>
  <c r="D11358" i="10"/>
  <c r="C11358" i="10"/>
  <c r="B11358" i="10"/>
  <c r="D11357" i="10"/>
  <c r="C11357" i="10"/>
  <c r="B11357" i="10"/>
  <c r="D11356" i="10"/>
  <c r="C11356" i="10"/>
  <c r="B11356" i="10"/>
  <c r="D11355" i="10"/>
  <c r="C11355" i="10"/>
  <c r="B11355" i="10"/>
  <c r="D11354" i="10"/>
  <c r="C11354" i="10"/>
  <c r="B11354" i="10"/>
  <c r="D11353" i="10"/>
  <c r="C11353" i="10"/>
  <c r="B11353" i="10"/>
  <c r="D11352" i="10"/>
  <c r="C11352" i="10"/>
  <c r="B11352" i="10"/>
  <c r="D11351" i="10"/>
  <c r="C11351" i="10"/>
  <c r="B11351" i="10"/>
  <c r="D11350" i="10"/>
  <c r="C11350" i="10"/>
  <c r="B11350" i="10"/>
  <c r="D11349" i="10"/>
  <c r="C11349" i="10"/>
  <c r="B11349" i="10"/>
  <c r="D11348" i="10"/>
  <c r="C11348" i="10"/>
  <c r="B11348" i="10"/>
  <c r="D11347" i="10"/>
  <c r="C11347" i="10"/>
  <c r="B11347" i="10"/>
  <c r="D11346" i="10"/>
  <c r="C11346" i="10"/>
  <c r="B11346" i="10"/>
  <c r="D11345" i="10"/>
  <c r="C11345" i="10"/>
  <c r="B11345" i="10"/>
  <c r="D11344" i="10"/>
  <c r="C11344" i="10"/>
  <c r="B11344" i="10"/>
  <c r="D11343" i="10"/>
  <c r="C11343" i="10"/>
  <c r="B11343" i="10"/>
  <c r="D11342" i="10"/>
  <c r="C11342" i="10"/>
  <c r="B11342" i="10"/>
  <c r="D11341" i="10"/>
  <c r="C11341" i="10"/>
  <c r="B11341" i="10"/>
  <c r="D11340" i="10"/>
  <c r="C11340" i="10"/>
  <c r="B11340" i="10"/>
  <c r="D11339" i="10"/>
  <c r="C11339" i="10"/>
  <c r="B11339" i="10"/>
  <c r="D11338" i="10"/>
  <c r="C11338" i="10"/>
  <c r="B11338" i="10"/>
  <c r="D11337" i="10"/>
  <c r="C11337" i="10"/>
  <c r="B11337" i="10"/>
  <c r="D11336" i="10"/>
  <c r="C11336" i="10"/>
  <c r="B11336" i="10"/>
  <c r="D11335" i="10"/>
  <c r="C11335" i="10"/>
  <c r="B11335" i="10"/>
  <c r="D11334" i="10"/>
  <c r="C11334" i="10"/>
  <c r="B11334" i="10"/>
  <c r="D11333" i="10"/>
  <c r="C11333" i="10"/>
  <c r="B11333" i="10"/>
  <c r="D11332" i="10"/>
  <c r="C11332" i="10"/>
  <c r="B11332" i="10"/>
  <c r="D11331" i="10"/>
  <c r="C11331" i="10"/>
  <c r="B11331" i="10"/>
  <c r="D11330" i="10"/>
  <c r="C11330" i="10"/>
  <c r="B11330" i="10"/>
  <c r="D11329" i="10"/>
  <c r="C11329" i="10"/>
  <c r="B11329" i="10"/>
  <c r="D11328" i="10"/>
  <c r="C11328" i="10"/>
  <c r="B11328" i="10"/>
  <c r="D11327" i="10"/>
  <c r="C11327" i="10"/>
  <c r="B11327" i="10"/>
  <c r="D11326" i="10"/>
  <c r="C11326" i="10"/>
  <c r="B11326" i="10"/>
  <c r="D11325" i="10"/>
  <c r="C11325" i="10"/>
  <c r="B11325" i="10"/>
  <c r="D11324" i="10"/>
  <c r="C11324" i="10"/>
  <c r="B11324" i="10"/>
  <c r="D11323" i="10"/>
  <c r="C11323" i="10"/>
  <c r="B11323" i="10"/>
  <c r="D11322" i="10"/>
  <c r="C11322" i="10"/>
  <c r="B11322" i="10"/>
  <c r="D11321" i="10"/>
  <c r="C11321" i="10"/>
  <c r="B11321" i="10"/>
  <c r="D11320" i="10"/>
  <c r="C11320" i="10"/>
  <c r="B11320" i="10"/>
  <c r="D11319" i="10"/>
  <c r="C11319" i="10"/>
  <c r="B11319" i="10"/>
  <c r="D11318" i="10"/>
  <c r="C11318" i="10"/>
  <c r="B11318" i="10"/>
  <c r="D11317" i="10"/>
  <c r="C11317" i="10"/>
  <c r="B11317" i="10"/>
  <c r="D11316" i="10"/>
  <c r="C11316" i="10"/>
  <c r="B11316" i="10"/>
  <c r="D11315" i="10"/>
  <c r="C11315" i="10"/>
  <c r="B11315" i="10"/>
  <c r="D11314" i="10"/>
  <c r="C11314" i="10"/>
  <c r="B11314" i="10"/>
  <c r="D11313" i="10"/>
  <c r="C11313" i="10"/>
  <c r="B11313" i="10"/>
  <c r="D11312" i="10"/>
  <c r="C11312" i="10"/>
  <c r="B11312" i="10"/>
  <c r="D11311" i="10"/>
  <c r="C11311" i="10"/>
  <c r="B11311" i="10"/>
  <c r="D11310" i="10"/>
  <c r="C11310" i="10"/>
  <c r="B11310" i="10"/>
  <c r="D11309" i="10"/>
  <c r="C11309" i="10"/>
  <c r="B11309" i="10"/>
  <c r="D11308" i="10"/>
  <c r="C11308" i="10"/>
  <c r="B11308" i="10"/>
  <c r="D11307" i="10"/>
  <c r="C11307" i="10"/>
  <c r="B11307" i="10"/>
  <c r="D11306" i="10"/>
  <c r="C11306" i="10"/>
  <c r="B11306" i="10"/>
  <c r="D11305" i="10"/>
  <c r="C11305" i="10"/>
  <c r="B11305" i="10"/>
  <c r="D11304" i="10"/>
  <c r="C11304" i="10"/>
  <c r="B11304" i="10"/>
  <c r="D11303" i="10"/>
  <c r="C11303" i="10"/>
  <c r="B11303" i="10"/>
  <c r="D11302" i="10"/>
  <c r="C11302" i="10"/>
  <c r="B11302" i="10"/>
  <c r="D11301" i="10"/>
  <c r="C11301" i="10"/>
  <c r="B11301" i="10"/>
  <c r="D11300" i="10"/>
  <c r="C11300" i="10"/>
  <c r="B11300" i="10"/>
  <c r="D11299" i="10"/>
  <c r="C11299" i="10"/>
  <c r="B11299" i="10"/>
  <c r="D11298" i="10"/>
  <c r="C11298" i="10"/>
  <c r="B11298" i="10"/>
  <c r="D11297" i="10"/>
  <c r="C11297" i="10"/>
  <c r="B11297" i="10"/>
  <c r="D11296" i="10"/>
  <c r="C11296" i="10"/>
  <c r="B11296" i="10"/>
  <c r="D11295" i="10"/>
  <c r="C11295" i="10"/>
  <c r="B11295" i="10"/>
  <c r="D11294" i="10"/>
  <c r="C11294" i="10"/>
  <c r="B11294" i="10"/>
  <c r="D11293" i="10"/>
  <c r="C11293" i="10"/>
  <c r="B11293" i="10"/>
  <c r="D11292" i="10"/>
  <c r="C11292" i="10"/>
  <c r="B11292" i="10"/>
  <c r="D11291" i="10"/>
  <c r="C11291" i="10"/>
  <c r="B11291" i="10"/>
  <c r="D11290" i="10"/>
  <c r="C11290" i="10"/>
  <c r="B11290" i="10"/>
  <c r="D11289" i="10"/>
  <c r="C11289" i="10"/>
  <c r="B11289" i="10"/>
  <c r="D11288" i="10"/>
  <c r="C11288" i="10"/>
  <c r="B11288" i="10"/>
  <c r="D11287" i="10"/>
  <c r="C11287" i="10"/>
  <c r="B11287" i="10"/>
  <c r="D11286" i="10"/>
  <c r="C11286" i="10"/>
  <c r="B11286" i="10"/>
  <c r="D11285" i="10"/>
  <c r="C11285" i="10"/>
  <c r="B11285" i="10"/>
  <c r="D11284" i="10"/>
  <c r="C11284" i="10"/>
  <c r="B11284" i="10"/>
  <c r="D11283" i="10"/>
  <c r="C11283" i="10"/>
  <c r="B11283" i="10"/>
  <c r="D11282" i="10"/>
  <c r="C11282" i="10"/>
  <c r="B11282" i="10"/>
  <c r="D11281" i="10"/>
  <c r="C11281" i="10"/>
  <c r="B11281" i="10"/>
  <c r="D11280" i="10"/>
  <c r="C11280" i="10"/>
  <c r="B11280" i="10"/>
  <c r="D11279" i="10"/>
  <c r="C11279" i="10"/>
  <c r="B11279" i="10"/>
  <c r="D11278" i="10"/>
  <c r="C11278" i="10"/>
  <c r="B11278" i="10"/>
  <c r="D11277" i="10"/>
  <c r="C11277" i="10"/>
  <c r="B11277" i="10"/>
  <c r="D11276" i="10"/>
  <c r="C11276" i="10"/>
  <c r="B11276" i="10"/>
  <c r="D11275" i="10"/>
  <c r="C11275" i="10"/>
  <c r="B11275" i="10"/>
  <c r="D11274" i="10"/>
  <c r="C11274" i="10"/>
  <c r="B11274" i="10"/>
  <c r="D11273" i="10"/>
  <c r="C11273" i="10"/>
  <c r="B11273" i="10"/>
  <c r="D11272" i="10"/>
  <c r="C11272" i="10"/>
  <c r="B11272" i="10"/>
  <c r="D11271" i="10"/>
  <c r="C11271" i="10"/>
  <c r="B11271" i="10"/>
  <c r="D11270" i="10"/>
  <c r="C11270" i="10"/>
  <c r="B11270" i="10"/>
  <c r="D11269" i="10"/>
  <c r="C11269" i="10"/>
  <c r="B11269" i="10"/>
  <c r="D11268" i="10"/>
  <c r="C11268" i="10"/>
  <c r="B11268" i="10"/>
  <c r="D11267" i="10"/>
  <c r="C11267" i="10"/>
  <c r="B11267" i="10"/>
  <c r="D11266" i="10"/>
  <c r="C11266" i="10"/>
  <c r="B11266" i="10"/>
  <c r="D11265" i="10"/>
  <c r="C11265" i="10"/>
  <c r="B11265" i="10"/>
  <c r="D11264" i="10"/>
  <c r="C11264" i="10"/>
  <c r="B11264" i="10"/>
  <c r="D11263" i="10"/>
  <c r="C11263" i="10"/>
  <c r="B11263" i="10"/>
  <c r="D11262" i="10"/>
  <c r="C11262" i="10"/>
  <c r="B11262" i="10"/>
  <c r="D11261" i="10"/>
  <c r="C11261" i="10"/>
  <c r="B11261" i="10"/>
  <c r="D11260" i="10"/>
  <c r="C11260" i="10"/>
  <c r="B11260" i="10"/>
  <c r="D11259" i="10"/>
  <c r="C11259" i="10"/>
  <c r="B11259" i="10"/>
  <c r="D11258" i="10"/>
  <c r="C11258" i="10"/>
  <c r="B11258" i="10"/>
  <c r="D11257" i="10"/>
  <c r="C11257" i="10"/>
  <c r="B11257" i="10"/>
  <c r="D11256" i="10"/>
  <c r="C11256" i="10"/>
  <c r="B11256" i="10"/>
  <c r="D11255" i="10"/>
  <c r="C11255" i="10"/>
  <c r="B11255" i="10"/>
  <c r="D11254" i="10"/>
  <c r="C11254" i="10"/>
  <c r="B11254" i="10"/>
  <c r="D11253" i="10"/>
  <c r="C11253" i="10"/>
  <c r="B11253" i="10"/>
  <c r="D11252" i="10"/>
  <c r="C11252" i="10"/>
  <c r="B11252" i="10"/>
  <c r="D11251" i="10"/>
  <c r="C11251" i="10"/>
  <c r="B11251" i="10"/>
  <c r="D11250" i="10"/>
  <c r="C11250" i="10"/>
  <c r="B11250" i="10"/>
  <c r="D11249" i="10"/>
  <c r="C11249" i="10"/>
  <c r="B11249" i="10"/>
  <c r="D11248" i="10"/>
  <c r="C11248" i="10"/>
  <c r="B11248" i="10"/>
  <c r="D11247" i="10"/>
  <c r="C11247" i="10"/>
  <c r="B11247" i="10"/>
  <c r="D11246" i="10"/>
  <c r="C11246" i="10"/>
  <c r="B11246" i="10"/>
  <c r="D11245" i="10"/>
  <c r="C11245" i="10"/>
  <c r="B11245" i="10"/>
  <c r="D11244" i="10"/>
  <c r="C11244" i="10"/>
  <c r="B11244" i="10"/>
  <c r="D11243" i="10"/>
  <c r="C11243" i="10"/>
  <c r="B11243" i="10"/>
  <c r="D11242" i="10"/>
  <c r="C11242" i="10"/>
  <c r="B11242" i="10"/>
  <c r="D11241" i="10"/>
  <c r="C11241" i="10"/>
  <c r="B11241" i="10"/>
  <c r="D11240" i="10"/>
  <c r="C11240" i="10"/>
  <c r="B11240" i="10"/>
  <c r="D11239" i="10"/>
  <c r="C11239" i="10"/>
  <c r="B11239" i="10"/>
  <c r="D11238" i="10"/>
  <c r="C11238" i="10"/>
  <c r="B11238" i="10"/>
  <c r="D11237" i="10"/>
  <c r="C11237" i="10"/>
  <c r="B11237" i="10"/>
  <c r="D11236" i="10"/>
  <c r="C11236" i="10"/>
  <c r="B11236" i="10"/>
  <c r="D11235" i="10"/>
  <c r="C11235" i="10"/>
  <c r="B11235" i="10"/>
  <c r="D11234" i="10"/>
  <c r="C11234" i="10"/>
  <c r="B11234" i="10"/>
  <c r="D11233" i="10"/>
  <c r="C11233" i="10"/>
  <c r="B11233" i="10"/>
  <c r="D11232" i="10"/>
  <c r="C11232" i="10"/>
  <c r="B11232" i="10"/>
  <c r="D11231" i="10"/>
  <c r="C11231" i="10"/>
  <c r="B11231" i="10"/>
  <c r="D11230" i="10"/>
  <c r="C11230" i="10"/>
  <c r="B11230" i="10"/>
  <c r="D11229" i="10"/>
  <c r="C11229" i="10"/>
  <c r="B11229" i="10"/>
  <c r="D11228" i="10"/>
  <c r="C11228" i="10"/>
  <c r="B11228" i="10"/>
  <c r="D11227" i="10"/>
  <c r="C11227" i="10"/>
  <c r="B11227" i="10"/>
  <c r="D11226" i="10"/>
  <c r="C11226" i="10"/>
  <c r="B11226" i="10"/>
  <c r="D11225" i="10"/>
  <c r="C11225" i="10"/>
  <c r="B11225" i="10"/>
  <c r="D11224" i="10"/>
  <c r="C11224" i="10"/>
  <c r="B11224" i="10"/>
  <c r="D11223" i="10"/>
  <c r="C11223" i="10"/>
  <c r="B11223" i="10"/>
  <c r="D11222" i="10"/>
  <c r="C11222" i="10"/>
  <c r="B11222" i="10"/>
  <c r="D11221" i="10"/>
  <c r="C11221" i="10"/>
  <c r="B11221" i="10"/>
  <c r="D11220" i="10"/>
  <c r="C11220" i="10"/>
  <c r="B11220" i="10"/>
  <c r="D11219" i="10"/>
  <c r="C11219" i="10"/>
  <c r="B11219" i="10"/>
  <c r="D11218" i="10"/>
  <c r="C11218" i="10"/>
  <c r="B11218" i="10"/>
  <c r="D11217" i="10"/>
  <c r="C11217" i="10"/>
  <c r="B11217" i="10"/>
  <c r="D11216" i="10"/>
  <c r="C11216" i="10"/>
  <c r="B11216" i="10"/>
  <c r="D11215" i="10"/>
  <c r="C11215" i="10"/>
  <c r="B11215" i="10"/>
  <c r="D11214" i="10"/>
  <c r="C11214" i="10"/>
  <c r="B11214" i="10"/>
  <c r="D11213" i="10"/>
  <c r="C11213" i="10"/>
  <c r="B11213" i="10"/>
  <c r="D11212" i="10"/>
  <c r="C11212" i="10"/>
  <c r="B11212" i="10"/>
  <c r="D11211" i="10"/>
  <c r="C11211" i="10"/>
  <c r="B11211" i="10"/>
  <c r="D11210" i="10"/>
  <c r="C11210" i="10"/>
  <c r="B11210" i="10"/>
  <c r="D11209" i="10"/>
  <c r="C11209" i="10"/>
  <c r="B11209" i="10"/>
  <c r="D11208" i="10"/>
  <c r="C11208" i="10"/>
  <c r="B11208" i="10"/>
  <c r="D11207" i="10"/>
  <c r="C11207" i="10"/>
  <c r="B11207" i="10"/>
  <c r="D11206" i="10"/>
  <c r="C11206" i="10"/>
  <c r="B11206" i="10"/>
  <c r="D11205" i="10"/>
  <c r="C11205" i="10"/>
  <c r="B11205" i="10"/>
  <c r="D11204" i="10"/>
  <c r="C11204" i="10"/>
  <c r="B11204" i="10"/>
  <c r="D11203" i="10"/>
  <c r="C11203" i="10"/>
  <c r="B11203" i="10"/>
  <c r="D11202" i="10"/>
  <c r="C11202" i="10"/>
  <c r="B11202" i="10"/>
  <c r="D11201" i="10"/>
  <c r="C11201" i="10"/>
  <c r="B11201" i="10"/>
  <c r="D11200" i="10"/>
  <c r="C11200" i="10"/>
  <c r="B11200" i="10"/>
  <c r="D11199" i="10"/>
  <c r="C11199" i="10"/>
  <c r="B11199" i="10"/>
  <c r="D11198" i="10"/>
  <c r="C11198" i="10"/>
  <c r="B11198" i="10"/>
  <c r="D11197" i="10"/>
  <c r="C11197" i="10"/>
  <c r="B11197" i="10"/>
  <c r="D11196" i="10"/>
  <c r="C11196" i="10"/>
  <c r="B11196" i="10"/>
  <c r="D11195" i="10"/>
  <c r="C11195" i="10"/>
  <c r="B11195" i="10"/>
  <c r="D11194" i="10"/>
  <c r="C11194" i="10"/>
  <c r="B11194" i="10"/>
  <c r="D11193" i="10"/>
  <c r="C11193" i="10"/>
  <c r="B11193" i="10"/>
  <c r="D11192" i="10"/>
  <c r="C11192" i="10"/>
  <c r="B11192" i="10"/>
  <c r="D11191" i="10"/>
  <c r="C11191" i="10"/>
  <c r="B11191" i="10"/>
  <c r="D11190" i="10"/>
  <c r="C11190" i="10"/>
  <c r="B11190" i="10"/>
  <c r="D11189" i="10"/>
  <c r="C11189" i="10"/>
  <c r="B11189" i="10"/>
  <c r="D11188" i="10"/>
  <c r="C11188" i="10"/>
  <c r="B11188" i="10"/>
  <c r="D11187" i="10"/>
  <c r="C11187" i="10"/>
  <c r="B11187" i="10"/>
  <c r="D11186" i="10"/>
  <c r="C11186" i="10"/>
  <c r="B11186" i="10"/>
  <c r="D11185" i="10"/>
  <c r="C11185" i="10"/>
  <c r="B11185" i="10"/>
  <c r="D11184" i="10"/>
  <c r="C11184" i="10"/>
  <c r="B11184" i="10"/>
  <c r="D11183" i="10"/>
  <c r="C11183" i="10"/>
  <c r="B11183" i="10"/>
  <c r="D11182" i="10"/>
  <c r="C11182" i="10"/>
  <c r="B11182" i="10"/>
  <c r="D11181" i="10"/>
  <c r="C11181" i="10"/>
  <c r="B11181" i="10"/>
  <c r="D11180" i="10"/>
  <c r="C11180" i="10"/>
  <c r="B11180" i="10"/>
  <c r="D11179" i="10"/>
  <c r="C11179" i="10"/>
  <c r="B11179" i="10"/>
  <c r="D11178" i="10"/>
  <c r="C11178" i="10"/>
  <c r="B11178" i="10"/>
  <c r="D11177" i="10"/>
  <c r="C11177" i="10"/>
  <c r="B11177" i="10"/>
  <c r="D11176" i="10"/>
  <c r="C11176" i="10"/>
  <c r="B11176" i="10"/>
  <c r="D11175" i="10"/>
  <c r="C11175" i="10"/>
  <c r="B11175" i="10"/>
  <c r="D11174" i="10"/>
  <c r="C11174" i="10"/>
  <c r="B11174" i="10"/>
  <c r="D11173" i="10"/>
  <c r="C11173" i="10"/>
  <c r="B11173" i="10"/>
  <c r="D11172" i="10"/>
  <c r="C11172" i="10"/>
  <c r="B11172" i="10"/>
  <c r="D11171" i="10"/>
  <c r="C11171" i="10"/>
  <c r="B11171" i="10"/>
  <c r="D11170" i="10"/>
  <c r="C11170" i="10"/>
  <c r="B11170" i="10"/>
  <c r="D11169" i="10"/>
  <c r="C11169" i="10"/>
  <c r="B11169" i="10"/>
  <c r="D11168" i="10"/>
  <c r="C11168" i="10"/>
  <c r="B11168" i="10"/>
  <c r="D11167" i="10"/>
  <c r="C11167" i="10"/>
  <c r="B11167" i="10"/>
  <c r="D11166" i="10"/>
  <c r="C11166" i="10"/>
  <c r="B11166" i="10"/>
  <c r="D11165" i="10"/>
  <c r="C11165" i="10"/>
  <c r="B11165" i="10"/>
  <c r="D11164" i="10"/>
  <c r="C11164" i="10"/>
  <c r="B11164" i="10"/>
  <c r="D11163" i="10"/>
  <c r="C11163" i="10"/>
  <c r="B11163" i="10"/>
  <c r="D11162" i="10"/>
  <c r="C11162" i="10"/>
  <c r="B11162" i="10"/>
  <c r="D11161" i="10"/>
  <c r="C11161" i="10"/>
  <c r="B11161" i="10"/>
  <c r="D11160" i="10"/>
  <c r="C11160" i="10"/>
  <c r="B11160" i="10"/>
  <c r="D11159" i="10"/>
  <c r="C11159" i="10"/>
  <c r="B11159" i="10"/>
  <c r="D11158" i="10"/>
  <c r="C11158" i="10"/>
  <c r="B11158" i="10"/>
  <c r="D11157" i="10"/>
  <c r="C11157" i="10"/>
  <c r="B11157" i="10"/>
  <c r="D11156" i="10"/>
  <c r="C11156" i="10"/>
  <c r="B11156" i="10"/>
  <c r="D11155" i="10"/>
  <c r="C11155" i="10"/>
  <c r="B11155" i="10"/>
  <c r="D11154" i="10"/>
  <c r="C11154" i="10"/>
  <c r="B11154" i="10"/>
  <c r="D11153" i="10"/>
  <c r="C11153" i="10"/>
  <c r="B11153" i="10"/>
  <c r="D11152" i="10"/>
  <c r="C11152" i="10"/>
  <c r="B11152" i="10"/>
  <c r="D11151" i="10"/>
  <c r="C11151" i="10"/>
  <c r="B11151" i="10"/>
  <c r="D11150" i="10"/>
  <c r="C11150" i="10"/>
  <c r="B11150" i="10"/>
  <c r="D11149" i="10"/>
  <c r="C11149" i="10"/>
  <c r="B11149" i="10"/>
  <c r="D11148" i="10"/>
  <c r="C11148" i="10"/>
  <c r="B11148" i="10"/>
  <c r="D11147" i="10"/>
  <c r="C11147" i="10"/>
  <c r="B11147" i="10"/>
  <c r="D11146" i="10"/>
  <c r="C11146" i="10"/>
  <c r="B11146" i="10"/>
  <c r="D11145" i="10"/>
  <c r="C11145" i="10"/>
  <c r="B11145" i="10"/>
  <c r="D11144" i="10"/>
  <c r="C11144" i="10"/>
  <c r="B11144" i="10"/>
  <c r="D11143" i="10"/>
  <c r="C11143" i="10"/>
  <c r="B11143" i="10"/>
  <c r="D11142" i="10"/>
  <c r="C11142" i="10"/>
  <c r="B11142" i="10"/>
  <c r="D11141" i="10"/>
  <c r="C11141" i="10"/>
  <c r="B11141" i="10"/>
  <c r="D11140" i="10"/>
  <c r="C11140" i="10"/>
  <c r="B11140" i="10"/>
  <c r="D11139" i="10"/>
  <c r="C11139" i="10"/>
  <c r="B11139" i="10"/>
  <c r="D11138" i="10"/>
  <c r="C11138" i="10"/>
  <c r="B11138" i="10"/>
  <c r="D11137" i="10"/>
  <c r="C11137" i="10"/>
  <c r="B11137" i="10"/>
  <c r="D11136" i="10"/>
  <c r="C11136" i="10"/>
  <c r="B11136" i="10"/>
  <c r="D11135" i="10"/>
  <c r="C11135" i="10"/>
  <c r="B11135" i="10"/>
  <c r="D11134" i="10"/>
  <c r="C11134" i="10"/>
  <c r="B11134" i="10"/>
  <c r="D11133" i="10"/>
  <c r="C11133" i="10"/>
  <c r="B11133" i="10"/>
  <c r="D11132" i="10"/>
  <c r="C11132" i="10"/>
  <c r="B11132" i="10"/>
  <c r="D11131" i="10"/>
  <c r="C11131" i="10"/>
  <c r="B11131" i="10"/>
  <c r="D11130" i="10"/>
  <c r="C11130" i="10"/>
  <c r="B11130" i="10"/>
  <c r="D11129" i="10"/>
  <c r="C11129" i="10"/>
  <c r="B11129" i="10"/>
  <c r="D11128" i="10"/>
  <c r="C11128" i="10"/>
  <c r="B11128" i="10"/>
  <c r="D11127" i="10"/>
  <c r="C11127" i="10"/>
  <c r="B11127" i="10"/>
  <c r="D11126" i="10"/>
  <c r="C11126" i="10"/>
  <c r="B11126" i="10"/>
  <c r="D11125" i="10"/>
  <c r="C11125" i="10"/>
  <c r="B11125" i="10"/>
  <c r="D11124" i="10"/>
  <c r="C11124" i="10"/>
  <c r="B11124" i="10"/>
  <c r="D11123" i="10"/>
  <c r="C11123" i="10"/>
  <c r="B11123" i="10"/>
  <c r="D11122" i="10"/>
  <c r="C11122" i="10"/>
  <c r="B11122" i="10"/>
  <c r="D11121" i="10"/>
  <c r="C11121" i="10"/>
  <c r="B11121" i="10"/>
  <c r="D11120" i="10"/>
  <c r="C11120" i="10"/>
  <c r="B11120" i="10"/>
  <c r="D11119" i="10"/>
  <c r="C11119" i="10"/>
  <c r="B11119" i="10"/>
  <c r="D11118" i="10"/>
  <c r="C11118" i="10"/>
  <c r="B11118" i="10"/>
  <c r="D11117" i="10"/>
  <c r="C11117" i="10"/>
  <c r="B11117" i="10"/>
  <c r="D11116" i="10"/>
  <c r="C11116" i="10"/>
  <c r="B11116" i="10"/>
  <c r="D11115" i="10"/>
  <c r="C11115" i="10"/>
  <c r="B11115" i="10"/>
  <c r="D11114" i="10"/>
  <c r="C11114" i="10"/>
  <c r="B11114" i="10"/>
  <c r="D11113" i="10"/>
  <c r="C11113" i="10"/>
  <c r="B11113" i="10"/>
  <c r="D11112" i="10"/>
  <c r="C11112" i="10"/>
  <c r="B11112" i="10"/>
  <c r="D11111" i="10"/>
  <c r="C11111" i="10"/>
  <c r="B11111" i="10"/>
  <c r="D11110" i="10"/>
  <c r="C11110" i="10"/>
  <c r="B11110" i="10"/>
  <c r="D11109" i="10"/>
  <c r="C11109" i="10"/>
  <c r="B11109" i="10"/>
  <c r="D11108" i="10"/>
  <c r="C11108" i="10"/>
  <c r="B11108" i="10"/>
  <c r="D11107" i="10"/>
  <c r="C11107" i="10"/>
  <c r="B11107" i="10"/>
  <c r="D11106" i="10"/>
  <c r="C11106" i="10"/>
  <c r="B11106" i="10"/>
  <c r="D11105" i="10"/>
  <c r="C11105" i="10"/>
  <c r="B11105" i="10"/>
  <c r="D11104" i="10"/>
  <c r="C11104" i="10"/>
  <c r="B11104" i="10"/>
  <c r="D11103" i="10"/>
  <c r="C11103" i="10"/>
  <c r="B11103" i="10"/>
  <c r="D11102" i="10"/>
  <c r="C11102" i="10"/>
  <c r="B11102" i="10"/>
  <c r="D11101" i="10"/>
  <c r="C11101" i="10"/>
  <c r="B11101" i="10"/>
  <c r="D11100" i="10"/>
  <c r="C11100" i="10"/>
  <c r="B11100" i="10"/>
  <c r="D11099" i="10"/>
  <c r="C11099" i="10"/>
  <c r="B11099" i="10"/>
  <c r="D11098" i="10"/>
  <c r="C11098" i="10"/>
  <c r="B11098" i="10"/>
  <c r="D11097" i="10"/>
  <c r="C11097" i="10"/>
  <c r="B11097" i="10"/>
  <c r="D11096" i="10"/>
  <c r="C11096" i="10"/>
  <c r="B11096" i="10"/>
  <c r="D11095" i="10"/>
  <c r="C11095" i="10"/>
  <c r="B11095" i="10"/>
  <c r="D11094" i="10"/>
  <c r="C11094" i="10"/>
  <c r="B11094" i="10"/>
  <c r="D11093" i="10"/>
  <c r="C11093" i="10"/>
  <c r="B11093" i="10"/>
  <c r="D11092" i="10"/>
  <c r="C11092" i="10"/>
  <c r="B11092" i="10"/>
  <c r="D11091" i="10"/>
  <c r="C11091" i="10"/>
  <c r="B11091" i="10"/>
  <c r="D11090" i="10"/>
  <c r="C11090" i="10"/>
  <c r="B11090" i="10"/>
  <c r="D11089" i="10"/>
  <c r="C11089" i="10"/>
  <c r="B11089" i="10"/>
  <c r="D11088" i="10"/>
  <c r="C11088" i="10"/>
  <c r="B11088" i="10"/>
  <c r="D11087" i="10"/>
  <c r="C11087" i="10"/>
  <c r="B11087" i="10"/>
  <c r="D11086" i="10"/>
  <c r="C11086" i="10"/>
  <c r="B11086" i="10"/>
  <c r="D11085" i="10"/>
  <c r="C11085" i="10"/>
  <c r="B11085" i="10"/>
  <c r="D11084" i="10"/>
  <c r="C11084" i="10"/>
  <c r="B11084" i="10"/>
  <c r="D11083" i="10"/>
  <c r="C11083" i="10"/>
  <c r="B11083" i="10"/>
  <c r="D11082" i="10"/>
  <c r="C11082" i="10"/>
  <c r="B11082" i="10"/>
  <c r="D11081" i="10"/>
  <c r="C11081" i="10"/>
  <c r="B11081" i="10"/>
  <c r="D11080" i="10"/>
  <c r="C11080" i="10"/>
  <c r="B11080" i="10"/>
  <c r="D11079" i="10"/>
  <c r="C11079" i="10"/>
  <c r="B11079" i="10"/>
  <c r="D11078" i="10"/>
  <c r="C11078" i="10"/>
  <c r="B11078" i="10"/>
  <c r="D11077" i="10"/>
  <c r="C11077" i="10"/>
  <c r="B11077" i="10"/>
  <c r="D11076" i="10"/>
  <c r="C11076" i="10"/>
  <c r="B11076" i="10"/>
  <c r="D11075" i="10"/>
  <c r="C11075" i="10"/>
  <c r="B11075" i="10"/>
  <c r="D11074" i="10"/>
  <c r="C11074" i="10"/>
  <c r="B11074" i="10"/>
  <c r="D11073" i="10"/>
  <c r="C11073" i="10"/>
  <c r="B11073" i="10"/>
  <c r="D11072" i="10"/>
  <c r="C11072" i="10"/>
  <c r="B11072" i="10"/>
  <c r="D11071" i="10"/>
  <c r="C11071" i="10"/>
  <c r="B11071" i="10"/>
  <c r="D11070" i="10"/>
  <c r="C11070" i="10"/>
  <c r="B11070" i="10"/>
  <c r="D11069" i="10"/>
  <c r="C11069" i="10"/>
  <c r="B11069" i="10"/>
  <c r="D11068" i="10"/>
  <c r="C11068" i="10"/>
  <c r="B11068" i="10"/>
  <c r="D11067" i="10"/>
  <c r="C11067" i="10"/>
  <c r="B11067" i="10"/>
  <c r="D11066" i="10"/>
  <c r="C11066" i="10"/>
  <c r="B11066" i="10"/>
  <c r="D11065" i="10"/>
  <c r="C11065" i="10"/>
  <c r="B11065" i="10"/>
  <c r="D11064" i="10"/>
  <c r="C11064" i="10"/>
  <c r="B11064" i="10"/>
  <c r="D11063" i="10"/>
  <c r="C11063" i="10"/>
  <c r="B11063" i="10"/>
  <c r="D11062" i="10"/>
  <c r="C11062" i="10"/>
  <c r="B11062" i="10"/>
  <c r="D11061" i="10"/>
  <c r="C11061" i="10"/>
  <c r="B11061" i="10"/>
  <c r="D11060" i="10"/>
  <c r="C11060" i="10"/>
  <c r="B11060" i="10"/>
  <c r="D11059" i="10"/>
  <c r="C11059" i="10"/>
  <c r="B11059" i="10"/>
  <c r="D11058" i="10"/>
  <c r="C11058" i="10"/>
  <c r="B11058" i="10"/>
  <c r="D11057" i="10"/>
  <c r="C11057" i="10"/>
  <c r="B11057" i="10"/>
  <c r="D11056" i="10"/>
  <c r="C11056" i="10"/>
  <c r="B11056" i="10"/>
  <c r="D11055" i="10"/>
  <c r="C11055" i="10"/>
  <c r="B11055" i="10"/>
  <c r="D11054" i="10"/>
  <c r="C11054" i="10"/>
  <c r="B11054" i="10"/>
  <c r="D11053" i="10"/>
  <c r="C11053" i="10"/>
  <c r="B11053" i="10"/>
  <c r="D11052" i="10"/>
  <c r="C11052" i="10"/>
  <c r="B11052" i="10"/>
  <c r="D11051" i="10"/>
  <c r="C11051" i="10"/>
  <c r="B11051" i="10"/>
  <c r="D11050" i="10"/>
  <c r="C11050" i="10"/>
  <c r="B11050" i="10"/>
  <c r="D11049" i="10"/>
  <c r="C11049" i="10"/>
  <c r="B11049" i="10"/>
  <c r="D11048" i="10"/>
  <c r="C11048" i="10"/>
  <c r="B11048" i="10"/>
  <c r="D11047" i="10"/>
  <c r="C11047" i="10"/>
  <c r="B11047" i="10"/>
  <c r="D11046" i="10"/>
  <c r="C11046" i="10"/>
  <c r="B11046" i="10"/>
  <c r="D11045" i="10"/>
  <c r="C11045" i="10"/>
  <c r="B11045" i="10"/>
  <c r="D11044" i="10"/>
  <c r="C11044" i="10"/>
  <c r="B11044" i="10"/>
  <c r="D11043" i="10"/>
  <c r="C11043" i="10"/>
  <c r="B11043" i="10"/>
  <c r="D11042" i="10"/>
  <c r="C11042" i="10"/>
  <c r="B11042" i="10"/>
  <c r="D11041" i="10"/>
  <c r="C11041" i="10"/>
  <c r="B11041" i="10"/>
  <c r="D11040" i="10"/>
  <c r="C11040" i="10"/>
  <c r="B11040" i="10"/>
  <c r="D11039" i="10"/>
  <c r="C11039" i="10"/>
  <c r="B11039" i="10"/>
  <c r="D11038" i="10"/>
  <c r="C11038" i="10"/>
  <c r="B11038" i="10"/>
  <c r="D11037" i="10"/>
  <c r="C11037" i="10"/>
  <c r="B11037" i="10"/>
  <c r="D11036" i="10"/>
  <c r="C11036" i="10"/>
  <c r="B11036" i="10"/>
  <c r="D11035" i="10"/>
  <c r="C11035" i="10"/>
  <c r="B11035" i="10"/>
  <c r="D11034" i="10"/>
  <c r="C11034" i="10"/>
  <c r="B11034" i="10"/>
  <c r="D11033" i="10"/>
  <c r="C11033" i="10"/>
  <c r="B11033" i="10"/>
  <c r="D11032" i="10"/>
  <c r="C11032" i="10"/>
  <c r="B11032" i="10"/>
  <c r="D11031" i="10"/>
  <c r="C11031" i="10"/>
  <c r="B11031" i="10"/>
  <c r="D11030" i="10"/>
  <c r="C11030" i="10"/>
  <c r="B11030" i="10"/>
  <c r="D11029" i="10"/>
  <c r="C11029" i="10"/>
  <c r="B11029" i="10"/>
  <c r="D11028" i="10"/>
  <c r="C11028" i="10"/>
  <c r="B11028" i="10"/>
  <c r="D11027" i="10"/>
  <c r="C11027" i="10"/>
  <c r="B11027" i="10"/>
  <c r="D11026" i="10"/>
  <c r="C11026" i="10"/>
  <c r="B11026" i="10"/>
  <c r="D11025" i="10"/>
  <c r="C11025" i="10"/>
  <c r="B11025" i="10"/>
  <c r="D11024" i="10"/>
  <c r="C11024" i="10"/>
  <c r="B11024" i="10"/>
  <c r="D11023" i="10"/>
  <c r="C11023" i="10"/>
  <c r="B11023" i="10"/>
  <c r="D11022" i="10"/>
  <c r="C11022" i="10"/>
  <c r="B11022" i="10"/>
  <c r="D11021" i="10"/>
  <c r="C11021" i="10"/>
  <c r="B11021" i="10"/>
  <c r="D11020" i="10"/>
  <c r="C11020" i="10"/>
  <c r="B11020" i="10"/>
  <c r="D11019" i="10"/>
  <c r="C11019" i="10"/>
  <c r="B11019" i="10"/>
  <c r="D11018" i="10"/>
  <c r="C11018" i="10"/>
  <c r="B11018" i="10"/>
  <c r="D11017" i="10"/>
  <c r="C11017" i="10"/>
  <c r="B11017" i="10"/>
  <c r="D11016" i="10"/>
  <c r="C11016" i="10"/>
  <c r="B11016" i="10"/>
  <c r="D11015" i="10"/>
  <c r="C11015" i="10"/>
  <c r="B11015" i="10"/>
  <c r="D11014" i="10"/>
  <c r="C11014" i="10"/>
  <c r="B11014" i="10"/>
  <c r="D11013" i="10"/>
  <c r="C11013" i="10"/>
  <c r="B11013" i="10"/>
  <c r="D11012" i="10"/>
  <c r="C11012" i="10"/>
  <c r="B11012" i="10"/>
  <c r="D11011" i="10"/>
  <c r="C11011" i="10"/>
  <c r="B11011" i="10"/>
  <c r="D11010" i="10"/>
  <c r="C11010" i="10"/>
  <c r="B11010" i="10"/>
  <c r="D11009" i="10"/>
  <c r="C11009" i="10"/>
  <c r="B11009" i="10"/>
  <c r="D11008" i="10"/>
  <c r="C11008" i="10"/>
  <c r="B11008" i="10"/>
  <c r="D11007" i="10"/>
  <c r="C11007" i="10"/>
  <c r="B11007" i="10"/>
  <c r="D11006" i="10"/>
  <c r="C11006" i="10"/>
  <c r="B11006" i="10"/>
  <c r="D11005" i="10"/>
  <c r="C11005" i="10"/>
  <c r="B11005" i="10"/>
  <c r="D11004" i="10"/>
  <c r="C11004" i="10"/>
  <c r="B11004" i="10"/>
  <c r="D11003" i="10"/>
  <c r="C11003" i="10"/>
  <c r="B11003" i="10"/>
  <c r="D11002" i="10"/>
  <c r="C11002" i="10"/>
  <c r="B11002" i="10"/>
  <c r="D11001" i="10"/>
  <c r="C11001" i="10"/>
  <c r="B11001" i="10"/>
  <c r="D11000" i="10"/>
  <c r="C11000" i="10"/>
  <c r="B11000" i="10"/>
  <c r="D10999" i="10"/>
  <c r="C10999" i="10"/>
  <c r="B10999" i="10"/>
  <c r="D10998" i="10"/>
  <c r="C10998" i="10"/>
  <c r="B10998" i="10"/>
  <c r="D10997" i="10"/>
  <c r="C10997" i="10"/>
  <c r="B10997" i="10"/>
  <c r="D10996" i="10"/>
  <c r="C10996" i="10"/>
  <c r="B10996" i="10"/>
  <c r="D10995" i="10"/>
  <c r="C10995" i="10"/>
  <c r="B10995" i="10"/>
  <c r="D10994" i="10"/>
  <c r="C10994" i="10"/>
  <c r="B10994" i="10"/>
  <c r="D10993" i="10"/>
  <c r="C10993" i="10"/>
  <c r="B10993" i="10"/>
  <c r="D10992" i="10"/>
  <c r="C10992" i="10"/>
  <c r="B10992" i="10"/>
  <c r="D10991" i="10"/>
  <c r="C10991" i="10"/>
  <c r="B10991" i="10"/>
  <c r="D10990" i="10"/>
  <c r="C10990" i="10"/>
  <c r="B10990" i="10"/>
  <c r="D10989" i="10"/>
  <c r="C10989" i="10"/>
  <c r="B10989" i="10"/>
  <c r="D10988" i="10"/>
  <c r="C10988" i="10"/>
  <c r="B10988" i="10"/>
  <c r="D10987" i="10"/>
  <c r="C10987" i="10"/>
  <c r="B10987" i="10"/>
  <c r="D10986" i="10"/>
  <c r="C10986" i="10"/>
  <c r="B10986" i="10"/>
  <c r="D10985" i="10"/>
  <c r="C10985" i="10"/>
  <c r="B10985" i="10"/>
  <c r="D10984" i="10"/>
  <c r="C10984" i="10"/>
  <c r="B10984" i="10"/>
  <c r="D10983" i="10"/>
  <c r="C10983" i="10"/>
  <c r="B10983" i="10"/>
  <c r="D10982" i="10"/>
  <c r="C10982" i="10"/>
  <c r="B10982" i="10"/>
  <c r="D10981" i="10"/>
  <c r="C10981" i="10"/>
  <c r="B10981" i="10"/>
  <c r="D10980" i="10"/>
  <c r="C10980" i="10"/>
  <c r="B10980" i="10"/>
  <c r="D10979" i="10"/>
  <c r="C10979" i="10"/>
  <c r="B10979" i="10"/>
  <c r="D10978" i="10"/>
  <c r="C10978" i="10"/>
  <c r="B10978" i="10"/>
  <c r="D10977" i="10"/>
  <c r="C10977" i="10"/>
  <c r="B10977" i="10"/>
  <c r="D10976" i="10"/>
  <c r="C10976" i="10"/>
  <c r="B10976" i="10"/>
  <c r="D10975" i="10"/>
  <c r="C10975" i="10"/>
  <c r="B10975" i="10"/>
  <c r="D10974" i="10"/>
  <c r="C10974" i="10"/>
  <c r="B10974" i="10"/>
  <c r="D10973" i="10"/>
  <c r="C10973" i="10"/>
  <c r="B10973" i="10"/>
  <c r="D10972" i="10"/>
  <c r="C10972" i="10"/>
  <c r="B10972" i="10"/>
  <c r="D10971" i="10"/>
  <c r="C10971" i="10"/>
  <c r="B10971" i="10"/>
  <c r="D10970" i="10"/>
  <c r="C10970" i="10"/>
  <c r="B10970" i="10"/>
  <c r="D10969" i="10"/>
  <c r="C10969" i="10"/>
  <c r="B10969" i="10"/>
  <c r="D10968" i="10"/>
  <c r="C10968" i="10"/>
  <c r="B10968" i="10"/>
  <c r="D10967" i="10"/>
  <c r="C10967" i="10"/>
  <c r="B10967" i="10"/>
  <c r="D10966" i="10"/>
  <c r="C10966" i="10"/>
  <c r="B10966" i="10"/>
  <c r="D10965" i="10"/>
  <c r="C10965" i="10"/>
  <c r="B10965" i="10"/>
  <c r="D10964" i="10"/>
  <c r="C10964" i="10"/>
  <c r="B10964" i="10"/>
  <c r="D10963" i="10"/>
  <c r="C10963" i="10"/>
  <c r="B10963" i="10"/>
  <c r="D10962" i="10"/>
  <c r="C10962" i="10"/>
  <c r="B10962" i="10"/>
  <c r="D10961" i="10"/>
  <c r="C10961" i="10"/>
  <c r="B10961" i="10"/>
  <c r="D10960" i="10"/>
  <c r="C10960" i="10"/>
  <c r="B10960" i="10"/>
  <c r="D10959" i="10"/>
  <c r="C10959" i="10"/>
  <c r="B10959" i="10"/>
  <c r="D10958" i="10"/>
  <c r="C10958" i="10"/>
  <c r="B10958" i="10"/>
  <c r="D10957" i="10"/>
  <c r="C10957" i="10"/>
  <c r="B10957" i="10"/>
  <c r="D10956" i="10"/>
  <c r="C10956" i="10"/>
  <c r="B10956" i="10"/>
  <c r="D10955" i="10"/>
  <c r="C10955" i="10"/>
  <c r="B10955" i="10"/>
  <c r="D10954" i="10"/>
  <c r="C10954" i="10"/>
  <c r="B10954" i="10"/>
  <c r="D10953" i="10"/>
  <c r="C10953" i="10"/>
  <c r="B10953" i="10"/>
  <c r="D10952" i="10"/>
  <c r="C10952" i="10"/>
  <c r="B10952" i="10"/>
  <c r="D10951" i="10"/>
  <c r="C10951" i="10"/>
  <c r="B10951" i="10"/>
  <c r="D10950" i="10"/>
  <c r="C10950" i="10"/>
  <c r="B10950" i="10"/>
  <c r="D10949" i="10"/>
  <c r="C10949" i="10"/>
  <c r="B10949" i="10"/>
  <c r="D10948" i="10"/>
  <c r="C10948" i="10"/>
  <c r="B10948" i="10"/>
  <c r="D10947" i="10"/>
  <c r="C10947" i="10"/>
  <c r="B10947" i="10"/>
  <c r="D10946" i="10"/>
  <c r="C10946" i="10"/>
  <c r="B10946" i="10"/>
  <c r="D10945" i="10"/>
  <c r="C10945" i="10"/>
  <c r="B10945" i="10"/>
  <c r="D10944" i="10"/>
  <c r="C10944" i="10"/>
  <c r="B10944" i="10"/>
  <c r="D10943" i="10"/>
  <c r="C10943" i="10"/>
  <c r="B10943" i="10"/>
  <c r="D10942" i="10"/>
  <c r="C10942" i="10"/>
  <c r="B10942" i="10"/>
  <c r="D10941" i="10"/>
  <c r="C10941" i="10"/>
  <c r="B10941" i="10"/>
  <c r="D10940" i="10"/>
  <c r="C10940" i="10"/>
  <c r="B10940" i="10"/>
  <c r="D10939" i="10"/>
  <c r="C10939" i="10"/>
  <c r="B10939" i="10"/>
  <c r="D10938" i="10"/>
  <c r="C10938" i="10"/>
  <c r="B10938" i="10"/>
  <c r="D10937" i="10"/>
  <c r="C10937" i="10"/>
  <c r="B10937" i="10"/>
  <c r="D10936" i="10"/>
  <c r="C10936" i="10"/>
  <c r="B10936" i="10"/>
  <c r="D10935" i="10"/>
  <c r="C10935" i="10"/>
  <c r="B10935" i="10"/>
  <c r="D10934" i="10"/>
  <c r="C10934" i="10"/>
  <c r="B10934" i="10"/>
  <c r="D10933" i="10"/>
  <c r="C10933" i="10"/>
  <c r="B10933" i="10"/>
  <c r="D10932" i="10"/>
  <c r="C10932" i="10"/>
  <c r="B10932" i="10"/>
  <c r="D10931" i="10"/>
  <c r="C10931" i="10"/>
  <c r="B10931" i="10"/>
  <c r="D10930" i="10"/>
  <c r="C10930" i="10"/>
  <c r="B10930" i="10"/>
  <c r="D10929" i="10"/>
  <c r="C10929" i="10"/>
  <c r="B10929" i="10"/>
  <c r="D10928" i="10"/>
  <c r="C10928" i="10"/>
  <c r="B10928" i="10"/>
  <c r="D10927" i="10"/>
  <c r="C10927" i="10"/>
  <c r="B10927" i="10"/>
  <c r="D10926" i="10"/>
  <c r="C10926" i="10"/>
  <c r="B10926" i="10"/>
  <c r="D10925" i="10"/>
  <c r="C10925" i="10"/>
  <c r="B10925" i="10"/>
  <c r="D10924" i="10"/>
  <c r="C10924" i="10"/>
  <c r="B10924" i="10"/>
  <c r="D10923" i="10"/>
  <c r="C10923" i="10"/>
  <c r="B10923" i="10"/>
  <c r="D10922" i="10"/>
  <c r="C10922" i="10"/>
  <c r="B10922" i="10"/>
  <c r="D10921" i="10"/>
  <c r="C10921" i="10"/>
  <c r="B10921" i="10"/>
  <c r="D10920" i="10"/>
  <c r="C10920" i="10"/>
  <c r="B10920" i="10"/>
  <c r="D10919" i="10"/>
  <c r="C10919" i="10"/>
  <c r="B10919" i="10"/>
  <c r="D10918" i="10"/>
  <c r="C10918" i="10"/>
  <c r="B10918" i="10"/>
  <c r="D10917" i="10"/>
  <c r="C10917" i="10"/>
  <c r="B10917" i="10"/>
  <c r="D10916" i="10"/>
  <c r="C10916" i="10"/>
  <c r="B10916" i="10"/>
  <c r="D10915" i="10"/>
  <c r="C10915" i="10"/>
  <c r="B10915" i="10"/>
  <c r="D10914" i="10"/>
  <c r="C10914" i="10"/>
  <c r="B10914" i="10"/>
  <c r="D10913" i="10"/>
  <c r="C10913" i="10"/>
  <c r="B10913" i="10"/>
  <c r="D10912" i="10"/>
  <c r="C10912" i="10"/>
  <c r="B10912" i="10"/>
  <c r="D10911" i="10"/>
  <c r="C10911" i="10"/>
  <c r="B10911" i="10"/>
  <c r="D10910" i="10"/>
  <c r="C10910" i="10"/>
  <c r="B10910" i="10"/>
  <c r="D10909" i="10"/>
  <c r="C10909" i="10"/>
  <c r="B10909" i="10"/>
  <c r="D10908" i="10"/>
  <c r="C10908" i="10"/>
  <c r="B10908" i="10"/>
  <c r="D10907" i="10"/>
  <c r="C10907" i="10"/>
  <c r="B10907" i="10"/>
  <c r="D10906" i="10"/>
  <c r="C10906" i="10"/>
  <c r="B10906" i="10"/>
  <c r="D10905" i="10"/>
  <c r="C10905" i="10"/>
  <c r="B10905" i="10"/>
  <c r="D10904" i="10"/>
  <c r="C10904" i="10"/>
  <c r="B10904" i="10"/>
  <c r="D10903" i="10"/>
  <c r="C10903" i="10"/>
  <c r="B10903" i="10"/>
  <c r="D10902" i="10"/>
  <c r="C10902" i="10"/>
  <c r="B10902" i="10"/>
  <c r="D10901" i="10"/>
  <c r="C10901" i="10"/>
  <c r="B10901" i="10"/>
  <c r="D10900" i="10"/>
  <c r="C10900" i="10"/>
  <c r="B10900" i="10"/>
  <c r="D10899" i="10"/>
  <c r="C10899" i="10"/>
  <c r="B10899" i="10"/>
  <c r="D10898" i="10"/>
  <c r="C10898" i="10"/>
  <c r="B10898" i="10"/>
  <c r="D10897" i="10"/>
  <c r="C10897" i="10"/>
  <c r="B10897" i="10"/>
  <c r="D10896" i="10"/>
  <c r="C10896" i="10"/>
  <c r="B10896" i="10"/>
  <c r="D10895" i="10"/>
  <c r="C10895" i="10"/>
  <c r="B10895" i="10"/>
  <c r="D10894" i="10"/>
  <c r="C10894" i="10"/>
  <c r="B10894" i="10"/>
  <c r="D10893" i="10"/>
  <c r="C10893" i="10"/>
  <c r="B10893" i="10"/>
  <c r="D10892" i="10"/>
  <c r="C10892" i="10"/>
  <c r="B10892" i="10"/>
  <c r="D10891" i="10"/>
  <c r="C10891" i="10"/>
  <c r="B10891" i="10"/>
  <c r="D10890" i="10"/>
  <c r="C10890" i="10"/>
  <c r="B10890" i="10"/>
  <c r="D10889" i="10"/>
  <c r="C10889" i="10"/>
  <c r="B10889" i="10"/>
  <c r="D10888" i="10"/>
  <c r="C10888" i="10"/>
  <c r="B10888" i="10"/>
  <c r="D10887" i="10"/>
  <c r="C10887" i="10"/>
  <c r="B10887" i="10"/>
  <c r="D10886" i="10"/>
  <c r="C10886" i="10"/>
  <c r="B10886" i="10"/>
  <c r="D10885" i="10"/>
  <c r="C10885" i="10"/>
  <c r="B10885" i="10"/>
  <c r="D10884" i="10"/>
  <c r="C10884" i="10"/>
  <c r="B10884" i="10"/>
  <c r="D10883" i="10"/>
  <c r="C10883" i="10"/>
  <c r="B10883" i="10"/>
  <c r="D10882" i="10"/>
  <c r="C10882" i="10"/>
  <c r="B10882" i="10"/>
  <c r="D10881" i="10"/>
  <c r="C10881" i="10"/>
  <c r="B10881" i="10"/>
  <c r="D10880" i="10"/>
  <c r="C10880" i="10"/>
  <c r="B10880" i="10"/>
  <c r="D10879" i="10"/>
  <c r="C10879" i="10"/>
  <c r="B10879" i="10"/>
  <c r="D10878" i="10"/>
  <c r="C10878" i="10"/>
  <c r="B10878" i="10"/>
  <c r="D10877" i="10"/>
  <c r="C10877" i="10"/>
  <c r="B10877" i="10"/>
  <c r="D10876" i="10"/>
  <c r="C10876" i="10"/>
  <c r="B10876" i="10"/>
  <c r="D10875" i="10"/>
  <c r="C10875" i="10"/>
  <c r="B10875" i="10"/>
  <c r="D10874" i="10"/>
  <c r="C10874" i="10"/>
  <c r="B10874" i="10"/>
  <c r="D10873" i="10"/>
  <c r="C10873" i="10"/>
  <c r="B10873" i="10"/>
  <c r="D10872" i="10"/>
  <c r="C10872" i="10"/>
  <c r="B10872" i="10"/>
  <c r="D10871" i="10"/>
  <c r="C10871" i="10"/>
  <c r="B10871" i="10"/>
  <c r="D10870" i="10"/>
  <c r="C10870" i="10"/>
  <c r="B10870" i="10"/>
  <c r="D10869" i="10"/>
  <c r="C10869" i="10"/>
  <c r="B10869" i="10"/>
  <c r="D10868" i="10"/>
  <c r="C10868" i="10"/>
  <c r="B10868" i="10"/>
  <c r="D10867" i="10"/>
  <c r="C10867" i="10"/>
  <c r="B10867" i="10"/>
  <c r="D10866" i="10"/>
  <c r="C10866" i="10"/>
  <c r="B10866" i="10"/>
  <c r="D10865" i="10"/>
  <c r="C10865" i="10"/>
  <c r="B10865" i="10"/>
  <c r="D10864" i="10"/>
  <c r="C10864" i="10"/>
  <c r="B10864" i="10"/>
  <c r="D10863" i="10"/>
  <c r="C10863" i="10"/>
  <c r="B10863" i="10"/>
  <c r="D10862" i="10"/>
  <c r="C10862" i="10"/>
  <c r="B10862" i="10"/>
  <c r="D10861" i="10"/>
  <c r="C10861" i="10"/>
  <c r="B10861" i="10"/>
  <c r="D10860" i="10"/>
  <c r="C10860" i="10"/>
  <c r="B10860" i="10"/>
  <c r="D10859" i="10"/>
  <c r="C10859" i="10"/>
  <c r="B10859" i="10"/>
  <c r="D10858" i="10"/>
  <c r="C10858" i="10"/>
  <c r="B10858" i="10"/>
  <c r="D10857" i="10"/>
  <c r="C10857" i="10"/>
  <c r="B10857" i="10"/>
  <c r="D10856" i="10"/>
  <c r="C10856" i="10"/>
  <c r="B10856" i="10"/>
  <c r="D10855" i="10"/>
  <c r="C10855" i="10"/>
  <c r="B10855" i="10"/>
  <c r="D10854" i="10"/>
  <c r="C10854" i="10"/>
  <c r="B10854" i="10"/>
  <c r="D10853" i="10"/>
  <c r="C10853" i="10"/>
  <c r="B10853" i="10"/>
  <c r="D10852" i="10"/>
  <c r="C10852" i="10"/>
  <c r="B10852" i="10"/>
  <c r="D10851" i="10"/>
  <c r="C10851" i="10"/>
  <c r="B10851" i="10"/>
  <c r="D10850" i="10"/>
  <c r="C10850" i="10"/>
  <c r="B10850" i="10"/>
  <c r="D10849" i="10"/>
  <c r="C10849" i="10"/>
  <c r="B10849" i="10"/>
  <c r="D10848" i="10"/>
  <c r="C10848" i="10"/>
  <c r="B10848" i="10"/>
  <c r="D10847" i="10"/>
  <c r="C10847" i="10"/>
  <c r="B10847" i="10"/>
  <c r="D10846" i="10"/>
  <c r="C10846" i="10"/>
  <c r="B10846" i="10"/>
  <c r="D10845" i="10"/>
  <c r="C10845" i="10"/>
  <c r="B10845" i="10"/>
  <c r="D10844" i="10"/>
  <c r="C10844" i="10"/>
  <c r="B10844" i="10"/>
  <c r="D10843" i="10"/>
  <c r="C10843" i="10"/>
  <c r="B10843" i="10"/>
  <c r="D10842" i="10"/>
  <c r="C10842" i="10"/>
  <c r="B10842" i="10"/>
  <c r="D10841" i="10"/>
  <c r="C10841" i="10"/>
  <c r="B10841" i="10"/>
  <c r="D10840" i="10"/>
  <c r="C10840" i="10"/>
  <c r="B10840" i="10"/>
  <c r="D10839" i="10"/>
  <c r="C10839" i="10"/>
  <c r="B10839" i="10"/>
  <c r="D10838" i="10"/>
  <c r="C10838" i="10"/>
  <c r="B10838" i="10"/>
  <c r="D10837" i="10"/>
  <c r="C10837" i="10"/>
  <c r="B10837" i="10"/>
  <c r="D10836" i="10"/>
  <c r="C10836" i="10"/>
  <c r="B10836" i="10"/>
  <c r="D10835" i="10"/>
  <c r="C10835" i="10"/>
  <c r="B10835" i="10"/>
  <c r="D10834" i="10"/>
  <c r="C10834" i="10"/>
  <c r="B10834" i="10"/>
  <c r="D10833" i="10"/>
  <c r="C10833" i="10"/>
  <c r="B10833" i="10"/>
  <c r="D10832" i="10"/>
  <c r="C10832" i="10"/>
  <c r="B10832" i="10"/>
  <c r="D10831" i="10"/>
  <c r="C10831" i="10"/>
  <c r="B10831" i="10"/>
  <c r="D10830" i="10"/>
  <c r="C10830" i="10"/>
  <c r="B10830" i="10"/>
  <c r="D10829" i="10"/>
  <c r="C10829" i="10"/>
  <c r="B10829" i="10"/>
  <c r="D10828" i="10"/>
  <c r="C10828" i="10"/>
  <c r="B10828" i="10"/>
  <c r="D10827" i="10"/>
  <c r="C10827" i="10"/>
  <c r="B10827" i="10"/>
  <c r="D10826" i="10"/>
  <c r="C10826" i="10"/>
  <c r="B10826" i="10"/>
  <c r="D10825" i="10"/>
  <c r="C10825" i="10"/>
  <c r="B10825" i="10"/>
  <c r="D10824" i="10"/>
  <c r="C10824" i="10"/>
  <c r="B10824" i="10"/>
  <c r="D10823" i="10"/>
  <c r="C10823" i="10"/>
  <c r="B10823" i="10"/>
  <c r="D10822" i="10"/>
  <c r="C10822" i="10"/>
  <c r="B10822" i="10"/>
  <c r="D10821" i="10"/>
  <c r="C10821" i="10"/>
  <c r="B10821" i="10"/>
  <c r="D10820" i="10"/>
  <c r="C10820" i="10"/>
  <c r="B10820" i="10"/>
  <c r="D10819" i="10"/>
  <c r="C10819" i="10"/>
  <c r="B10819" i="10"/>
  <c r="D10818" i="10"/>
  <c r="C10818" i="10"/>
  <c r="B10818" i="10"/>
  <c r="D10817" i="10"/>
  <c r="C10817" i="10"/>
  <c r="B10817" i="10"/>
  <c r="D10816" i="10"/>
  <c r="C10816" i="10"/>
  <c r="B10816" i="10"/>
  <c r="D10815" i="10"/>
  <c r="C10815" i="10"/>
  <c r="B10815" i="10"/>
  <c r="D10814" i="10"/>
  <c r="C10814" i="10"/>
  <c r="B10814" i="10"/>
  <c r="D10813" i="10"/>
  <c r="C10813" i="10"/>
  <c r="B10813" i="10"/>
  <c r="D10812" i="10"/>
  <c r="C10812" i="10"/>
  <c r="B10812" i="10"/>
  <c r="D10811" i="10"/>
  <c r="C10811" i="10"/>
  <c r="B10811" i="10"/>
  <c r="D10810" i="10"/>
  <c r="C10810" i="10"/>
  <c r="B10810" i="10"/>
  <c r="D10809" i="10"/>
  <c r="C10809" i="10"/>
  <c r="B10809" i="10"/>
  <c r="D10808" i="10"/>
  <c r="C10808" i="10"/>
  <c r="B10808" i="10"/>
  <c r="D10807" i="10"/>
  <c r="C10807" i="10"/>
  <c r="B10807" i="10"/>
  <c r="D10806" i="10"/>
  <c r="C10806" i="10"/>
  <c r="B10806" i="10"/>
  <c r="D10805" i="10"/>
  <c r="C10805" i="10"/>
  <c r="B10805" i="10"/>
  <c r="D10804" i="10"/>
  <c r="C10804" i="10"/>
  <c r="B10804" i="10"/>
  <c r="D10803" i="10"/>
  <c r="C10803" i="10"/>
  <c r="B10803" i="10"/>
  <c r="D10802" i="10"/>
  <c r="C10802" i="10"/>
  <c r="B10802" i="10"/>
  <c r="D10801" i="10"/>
  <c r="C10801" i="10"/>
  <c r="B10801" i="10"/>
  <c r="D10800" i="10"/>
  <c r="C10800" i="10"/>
  <c r="B10800" i="10"/>
  <c r="D10799" i="10"/>
  <c r="C10799" i="10"/>
  <c r="B10799" i="10"/>
  <c r="D10798" i="10"/>
  <c r="C10798" i="10"/>
  <c r="B10798" i="10"/>
  <c r="D10797" i="10"/>
  <c r="C10797" i="10"/>
  <c r="B10797" i="10"/>
  <c r="D10796" i="10"/>
  <c r="C10796" i="10"/>
  <c r="B10796" i="10"/>
  <c r="D10795" i="10"/>
  <c r="C10795" i="10"/>
  <c r="B10795" i="10"/>
  <c r="D10794" i="10"/>
  <c r="C10794" i="10"/>
  <c r="B10794" i="10"/>
  <c r="D10793" i="10"/>
  <c r="C10793" i="10"/>
  <c r="B10793" i="10"/>
  <c r="D10792" i="10"/>
  <c r="C10792" i="10"/>
  <c r="B10792" i="10"/>
  <c r="D10791" i="10"/>
  <c r="C10791" i="10"/>
  <c r="B10791" i="10"/>
  <c r="D10790" i="10"/>
  <c r="C10790" i="10"/>
  <c r="B10790" i="10"/>
  <c r="D10789" i="10"/>
  <c r="C10789" i="10"/>
  <c r="B10789" i="10"/>
  <c r="D10788" i="10"/>
  <c r="C10788" i="10"/>
  <c r="B10788" i="10"/>
  <c r="D10787" i="10"/>
  <c r="C10787" i="10"/>
  <c r="B10787" i="10"/>
  <c r="D10786" i="10"/>
  <c r="C10786" i="10"/>
  <c r="B10786" i="10"/>
  <c r="D10785" i="10"/>
  <c r="C10785" i="10"/>
  <c r="B10785" i="10"/>
  <c r="D10784" i="10"/>
  <c r="C10784" i="10"/>
  <c r="B10784" i="10"/>
  <c r="D10783" i="10"/>
  <c r="C10783" i="10"/>
  <c r="B10783" i="10"/>
  <c r="D10782" i="10"/>
  <c r="C10782" i="10"/>
  <c r="B10782" i="10"/>
  <c r="D10781" i="10"/>
  <c r="C10781" i="10"/>
  <c r="B10781" i="10"/>
  <c r="D10780" i="10"/>
  <c r="C10780" i="10"/>
  <c r="B10780" i="10"/>
  <c r="D10779" i="10"/>
  <c r="C10779" i="10"/>
  <c r="B10779" i="10"/>
  <c r="D10778" i="10"/>
  <c r="C10778" i="10"/>
  <c r="B10778" i="10"/>
  <c r="D10777" i="10"/>
  <c r="C10777" i="10"/>
  <c r="B10777" i="10"/>
  <c r="D10776" i="10"/>
  <c r="C10776" i="10"/>
  <c r="B10776" i="10"/>
  <c r="D10775" i="10"/>
  <c r="C10775" i="10"/>
  <c r="B10775" i="10"/>
  <c r="D10774" i="10"/>
  <c r="C10774" i="10"/>
  <c r="B10774" i="10"/>
  <c r="D10773" i="10"/>
  <c r="C10773" i="10"/>
  <c r="B10773" i="10"/>
  <c r="D10772" i="10"/>
  <c r="C10772" i="10"/>
  <c r="B10772" i="10"/>
  <c r="D10771" i="10"/>
  <c r="C10771" i="10"/>
  <c r="B10771" i="10"/>
  <c r="D10770" i="10"/>
  <c r="C10770" i="10"/>
  <c r="B10770" i="10"/>
  <c r="D10769" i="10"/>
  <c r="C10769" i="10"/>
  <c r="B10769" i="10"/>
  <c r="D10768" i="10"/>
  <c r="C10768" i="10"/>
  <c r="B10768" i="10"/>
  <c r="D10767" i="10"/>
  <c r="C10767" i="10"/>
  <c r="B10767" i="10"/>
  <c r="D10766" i="10"/>
  <c r="C10766" i="10"/>
  <c r="B10766" i="10"/>
  <c r="D10765" i="10"/>
  <c r="C10765" i="10"/>
  <c r="B10765" i="10"/>
  <c r="D10764" i="10"/>
  <c r="C10764" i="10"/>
  <c r="B10764" i="10"/>
  <c r="D10763" i="10"/>
  <c r="C10763" i="10"/>
  <c r="B10763" i="10"/>
  <c r="D10762" i="10"/>
  <c r="C10762" i="10"/>
  <c r="B10762" i="10"/>
  <c r="D10761" i="10"/>
  <c r="C10761" i="10"/>
  <c r="B10761" i="10"/>
  <c r="D10760" i="10"/>
  <c r="C10760" i="10"/>
  <c r="B10760" i="10"/>
  <c r="D10759" i="10"/>
  <c r="C10759" i="10"/>
  <c r="B10759" i="10"/>
  <c r="D10758" i="10"/>
  <c r="C10758" i="10"/>
  <c r="B10758" i="10"/>
  <c r="D10757" i="10"/>
  <c r="C10757" i="10"/>
  <c r="B10757" i="10"/>
  <c r="D10756" i="10"/>
  <c r="C10756" i="10"/>
  <c r="B10756" i="10"/>
  <c r="D10755" i="10"/>
  <c r="C10755" i="10"/>
  <c r="B10755" i="10"/>
  <c r="D10754" i="10"/>
  <c r="C10754" i="10"/>
  <c r="B10754" i="10"/>
  <c r="D10753" i="10"/>
  <c r="C10753" i="10"/>
  <c r="B10753" i="10"/>
  <c r="D10752" i="10"/>
  <c r="C10752" i="10"/>
  <c r="B10752" i="10"/>
  <c r="D10751" i="10"/>
  <c r="C10751" i="10"/>
  <c r="B10751" i="10"/>
  <c r="D10750" i="10"/>
  <c r="C10750" i="10"/>
  <c r="B10750" i="10"/>
  <c r="D10749" i="10"/>
  <c r="C10749" i="10"/>
  <c r="B10749" i="10"/>
  <c r="D10748" i="10"/>
  <c r="C10748" i="10"/>
  <c r="B10748" i="10"/>
  <c r="D10747" i="10"/>
  <c r="C10747" i="10"/>
  <c r="B10747" i="10"/>
  <c r="D10746" i="10"/>
  <c r="C10746" i="10"/>
  <c r="B10746" i="10"/>
  <c r="D10745" i="10"/>
  <c r="C10745" i="10"/>
  <c r="B10745" i="10"/>
  <c r="D10744" i="10"/>
  <c r="C10744" i="10"/>
  <c r="B10744" i="10"/>
  <c r="D10743" i="10"/>
  <c r="C10743" i="10"/>
  <c r="B10743" i="10"/>
  <c r="D10742" i="10"/>
  <c r="C10742" i="10"/>
  <c r="B10742" i="10"/>
  <c r="D10741" i="10"/>
  <c r="C10741" i="10"/>
  <c r="B10741" i="10"/>
  <c r="D10740" i="10"/>
  <c r="C10740" i="10"/>
  <c r="B10740" i="10"/>
  <c r="D10739" i="10"/>
  <c r="C10739" i="10"/>
  <c r="B10739" i="10"/>
  <c r="D10738" i="10"/>
  <c r="C10738" i="10"/>
  <c r="B10738" i="10"/>
  <c r="D10737" i="10"/>
  <c r="C10737" i="10"/>
  <c r="B10737" i="10"/>
  <c r="D10736" i="10"/>
  <c r="C10736" i="10"/>
  <c r="B10736" i="10"/>
  <c r="D10735" i="10"/>
  <c r="C10735" i="10"/>
  <c r="B10735" i="10"/>
  <c r="D10734" i="10"/>
  <c r="C10734" i="10"/>
  <c r="B10734" i="10"/>
  <c r="D10733" i="10"/>
  <c r="C10733" i="10"/>
  <c r="B10733" i="10"/>
  <c r="D10732" i="10"/>
  <c r="C10732" i="10"/>
  <c r="B10732" i="10"/>
  <c r="D10731" i="10"/>
  <c r="C10731" i="10"/>
  <c r="B10731" i="10"/>
  <c r="D10730" i="10"/>
  <c r="C10730" i="10"/>
  <c r="B10730" i="10"/>
  <c r="D10729" i="10"/>
  <c r="C10729" i="10"/>
  <c r="B10729" i="10"/>
  <c r="D10728" i="10"/>
  <c r="C10728" i="10"/>
  <c r="B10728" i="10"/>
  <c r="D10727" i="10"/>
  <c r="C10727" i="10"/>
  <c r="B10727" i="10"/>
  <c r="D10726" i="10"/>
  <c r="C10726" i="10"/>
  <c r="B10726" i="10"/>
  <c r="D10725" i="10"/>
  <c r="C10725" i="10"/>
  <c r="B10725" i="10"/>
  <c r="D10724" i="10"/>
  <c r="C10724" i="10"/>
  <c r="B10724" i="10"/>
  <c r="D10723" i="10"/>
  <c r="C10723" i="10"/>
  <c r="B10723" i="10"/>
  <c r="D10722" i="10"/>
  <c r="C10722" i="10"/>
  <c r="B10722" i="10"/>
  <c r="D10721" i="10"/>
  <c r="C10721" i="10"/>
  <c r="B10721" i="10"/>
  <c r="D10720" i="10"/>
  <c r="C10720" i="10"/>
  <c r="B10720" i="10"/>
  <c r="D10719" i="10"/>
  <c r="C10719" i="10"/>
  <c r="B10719" i="10"/>
  <c r="D10718" i="10"/>
  <c r="C10718" i="10"/>
  <c r="B10718" i="10"/>
  <c r="D10717" i="10"/>
  <c r="C10717" i="10"/>
  <c r="B10717" i="10"/>
  <c r="D10716" i="10"/>
  <c r="C10716" i="10"/>
  <c r="B10716" i="10"/>
  <c r="D10715" i="10"/>
  <c r="C10715" i="10"/>
  <c r="B10715" i="10"/>
  <c r="D10714" i="10"/>
  <c r="C10714" i="10"/>
  <c r="B10714" i="10"/>
  <c r="D10713" i="10"/>
  <c r="C10713" i="10"/>
  <c r="B10713" i="10"/>
  <c r="D10712" i="10"/>
  <c r="C10712" i="10"/>
  <c r="B10712" i="10"/>
  <c r="D10711" i="10"/>
  <c r="C10711" i="10"/>
  <c r="B10711" i="10"/>
  <c r="D10710" i="10"/>
  <c r="C10710" i="10"/>
  <c r="B10710" i="10"/>
  <c r="D10709" i="10"/>
  <c r="C10709" i="10"/>
  <c r="B10709" i="10"/>
  <c r="D10708" i="10"/>
  <c r="C10708" i="10"/>
  <c r="B10708" i="10"/>
  <c r="D10707" i="10"/>
  <c r="C10707" i="10"/>
  <c r="B10707" i="10"/>
  <c r="D10706" i="10"/>
  <c r="C10706" i="10"/>
  <c r="B10706" i="10"/>
  <c r="D10705" i="10"/>
  <c r="C10705" i="10"/>
  <c r="B10705" i="10"/>
  <c r="D10704" i="10"/>
  <c r="C10704" i="10"/>
  <c r="B10704" i="10"/>
  <c r="D10703" i="10"/>
  <c r="C10703" i="10"/>
  <c r="B10703" i="10"/>
  <c r="D10702" i="10"/>
  <c r="C10702" i="10"/>
  <c r="B10702" i="10"/>
  <c r="D10701" i="10"/>
  <c r="C10701" i="10"/>
  <c r="B10701" i="10"/>
  <c r="D10700" i="10"/>
  <c r="C10700" i="10"/>
  <c r="B10700" i="10"/>
  <c r="D10699" i="10"/>
  <c r="C10699" i="10"/>
  <c r="B10699" i="10"/>
  <c r="D10698" i="10"/>
  <c r="C10698" i="10"/>
  <c r="B10698" i="10"/>
  <c r="D10697" i="10"/>
  <c r="C10697" i="10"/>
  <c r="B10697" i="10"/>
  <c r="D10696" i="10"/>
  <c r="C10696" i="10"/>
  <c r="B10696" i="10"/>
  <c r="D10695" i="10"/>
  <c r="C10695" i="10"/>
  <c r="B10695" i="10"/>
  <c r="D10694" i="10"/>
  <c r="C10694" i="10"/>
  <c r="B10694" i="10"/>
  <c r="D10693" i="10"/>
  <c r="C10693" i="10"/>
  <c r="B10693" i="10"/>
  <c r="D10692" i="10"/>
  <c r="C10692" i="10"/>
  <c r="B10692" i="10"/>
  <c r="D10691" i="10"/>
  <c r="C10691" i="10"/>
  <c r="B10691" i="10"/>
  <c r="D10690" i="10"/>
  <c r="C10690" i="10"/>
  <c r="B10690" i="10"/>
  <c r="D10689" i="10"/>
  <c r="C10689" i="10"/>
  <c r="B10689" i="10"/>
  <c r="D10688" i="10"/>
  <c r="C10688" i="10"/>
  <c r="B10688" i="10"/>
  <c r="D10687" i="10"/>
  <c r="C10687" i="10"/>
  <c r="B10687" i="10"/>
  <c r="D10686" i="10"/>
  <c r="C10686" i="10"/>
  <c r="B10686" i="10"/>
  <c r="D10685" i="10"/>
  <c r="C10685" i="10"/>
  <c r="B10685" i="10"/>
  <c r="D10684" i="10"/>
  <c r="C10684" i="10"/>
  <c r="B10684" i="10"/>
  <c r="D10683" i="10"/>
  <c r="C10683" i="10"/>
  <c r="B10683" i="10"/>
  <c r="D10682" i="10"/>
  <c r="C10682" i="10"/>
  <c r="B10682" i="10"/>
  <c r="D10681" i="10"/>
  <c r="C10681" i="10"/>
  <c r="B10681" i="10"/>
  <c r="D10680" i="10"/>
  <c r="C10680" i="10"/>
  <c r="B10680" i="10"/>
  <c r="D10679" i="10"/>
  <c r="C10679" i="10"/>
  <c r="B10679" i="10"/>
  <c r="D10678" i="10"/>
  <c r="C10678" i="10"/>
  <c r="B10678" i="10"/>
  <c r="D10677" i="10"/>
  <c r="C10677" i="10"/>
  <c r="B10677" i="10"/>
  <c r="D10676" i="10"/>
  <c r="C10676" i="10"/>
  <c r="B10676" i="10"/>
  <c r="D10675" i="10"/>
  <c r="C10675" i="10"/>
  <c r="B10675" i="10"/>
  <c r="D10674" i="10"/>
  <c r="C10674" i="10"/>
  <c r="B10674" i="10"/>
  <c r="D10673" i="10"/>
  <c r="C10673" i="10"/>
  <c r="B10673" i="10"/>
  <c r="D10672" i="10"/>
  <c r="C10672" i="10"/>
  <c r="B10672" i="10"/>
  <c r="D10671" i="10"/>
  <c r="C10671" i="10"/>
  <c r="B10671" i="10"/>
  <c r="D10670" i="10"/>
  <c r="C10670" i="10"/>
  <c r="B10670" i="10"/>
  <c r="D10669" i="10"/>
  <c r="C10669" i="10"/>
  <c r="B10669" i="10"/>
  <c r="D10668" i="10"/>
  <c r="C10668" i="10"/>
  <c r="B10668" i="10"/>
  <c r="D10667" i="10"/>
  <c r="C10667" i="10"/>
  <c r="B10667" i="10"/>
  <c r="D10666" i="10"/>
  <c r="C10666" i="10"/>
  <c r="B10666" i="10"/>
  <c r="D10665" i="10"/>
  <c r="C10665" i="10"/>
  <c r="B10665" i="10"/>
  <c r="D10664" i="10"/>
  <c r="C10664" i="10"/>
  <c r="B10664" i="10"/>
  <c r="D10663" i="10"/>
  <c r="C10663" i="10"/>
  <c r="B10663" i="10"/>
  <c r="D10662" i="10"/>
  <c r="C10662" i="10"/>
  <c r="B10662" i="10"/>
  <c r="D10661" i="10"/>
  <c r="C10661" i="10"/>
  <c r="B10661" i="10"/>
  <c r="D10660" i="10"/>
  <c r="C10660" i="10"/>
  <c r="B10660" i="10"/>
  <c r="D10659" i="10"/>
  <c r="C10659" i="10"/>
  <c r="B10659" i="10"/>
  <c r="D10658" i="10"/>
  <c r="C10658" i="10"/>
  <c r="B10658" i="10"/>
  <c r="D10657" i="10"/>
  <c r="C10657" i="10"/>
  <c r="B10657" i="10"/>
  <c r="D10656" i="10"/>
  <c r="C10656" i="10"/>
  <c r="B10656" i="10"/>
  <c r="D10655" i="10"/>
  <c r="C10655" i="10"/>
  <c r="B10655" i="10"/>
  <c r="D10654" i="10"/>
  <c r="C10654" i="10"/>
  <c r="B10654" i="10"/>
  <c r="D10653" i="10"/>
  <c r="C10653" i="10"/>
  <c r="B10653" i="10"/>
  <c r="D10652" i="10"/>
  <c r="C10652" i="10"/>
  <c r="B10652" i="10"/>
  <c r="D10651" i="10"/>
  <c r="C10651" i="10"/>
  <c r="B10651" i="10"/>
  <c r="D10650" i="10"/>
  <c r="C10650" i="10"/>
  <c r="B10650" i="10"/>
  <c r="D10649" i="10"/>
  <c r="C10649" i="10"/>
  <c r="B10649" i="10"/>
  <c r="D10648" i="10"/>
  <c r="C10648" i="10"/>
  <c r="B10648" i="10"/>
  <c r="D10647" i="10"/>
  <c r="C10647" i="10"/>
  <c r="B10647" i="10"/>
  <c r="D10646" i="10"/>
  <c r="C10646" i="10"/>
  <c r="B10646" i="10"/>
  <c r="D10645" i="10"/>
  <c r="C10645" i="10"/>
  <c r="B10645" i="10"/>
  <c r="D10644" i="10"/>
  <c r="C10644" i="10"/>
  <c r="B10644" i="10"/>
  <c r="D10643" i="10"/>
  <c r="C10643" i="10"/>
  <c r="B10643" i="10"/>
  <c r="D10642" i="10"/>
  <c r="C10642" i="10"/>
  <c r="B10642" i="10"/>
  <c r="D10641" i="10"/>
  <c r="C10641" i="10"/>
  <c r="B10641" i="10"/>
  <c r="D10640" i="10"/>
  <c r="C10640" i="10"/>
  <c r="B10640" i="10"/>
  <c r="D10639" i="10"/>
  <c r="C10639" i="10"/>
  <c r="B10639" i="10"/>
  <c r="D10638" i="10"/>
  <c r="C10638" i="10"/>
  <c r="B10638" i="10"/>
  <c r="D10637" i="10"/>
  <c r="C10637" i="10"/>
  <c r="B10637" i="10"/>
  <c r="D10636" i="10"/>
  <c r="C10636" i="10"/>
  <c r="B10636" i="10"/>
  <c r="D10635" i="10"/>
  <c r="C10635" i="10"/>
  <c r="B10635" i="10"/>
  <c r="D10634" i="10"/>
  <c r="C10634" i="10"/>
  <c r="B10634" i="10"/>
  <c r="D10633" i="10"/>
  <c r="C10633" i="10"/>
  <c r="B10633" i="10"/>
  <c r="D10632" i="10"/>
  <c r="C10632" i="10"/>
  <c r="B10632" i="10"/>
  <c r="D10631" i="10"/>
  <c r="C10631" i="10"/>
  <c r="B10631" i="10"/>
  <c r="D10630" i="10"/>
  <c r="C10630" i="10"/>
  <c r="B10630" i="10"/>
  <c r="D10629" i="10"/>
  <c r="C10629" i="10"/>
  <c r="B10629" i="10"/>
  <c r="D10628" i="10"/>
  <c r="C10628" i="10"/>
  <c r="B10628" i="10"/>
  <c r="D10627" i="10"/>
  <c r="C10627" i="10"/>
  <c r="B10627" i="10"/>
  <c r="D10626" i="10"/>
  <c r="C10626" i="10"/>
  <c r="B10626" i="10"/>
  <c r="D10625" i="10"/>
  <c r="C10625" i="10"/>
  <c r="B10625" i="10"/>
  <c r="D10624" i="10"/>
  <c r="C10624" i="10"/>
  <c r="B10624" i="10"/>
  <c r="D10623" i="10"/>
  <c r="C10623" i="10"/>
  <c r="B10623" i="10"/>
  <c r="D10622" i="10"/>
  <c r="C10622" i="10"/>
  <c r="B10622" i="10"/>
  <c r="D10621" i="10"/>
  <c r="C10621" i="10"/>
  <c r="B10621" i="10"/>
  <c r="D10620" i="10"/>
  <c r="C10620" i="10"/>
  <c r="B10620" i="10"/>
  <c r="D10619" i="10"/>
  <c r="C10619" i="10"/>
  <c r="B10619" i="10"/>
  <c r="D10618" i="10"/>
  <c r="C10618" i="10"/>
  <c r="B10618" i="10"/>
  <c r="D10617" i="10"/>
  <c r="C10617" i="10"/>
  <c r="B10617" i="10"/>
  <c r="D10616" i="10"/>
  <c r="C10616" i="10"/>
  <c r="B10616" i="10"/>
  <c r="D10615" i="10"/>
  <c r="C10615" i="10"/>
  <c r="B10615" i="10"/>
  <c r="D10614" i="10"/>
  <c r="C10614" i="10"/>
  <c r="B10614" i="10"/>
  <c r="D10613" i="10"/>
  <c r="C10613" i="10"/>
  <c r="B10613" i="10"/>
  <c r="D10612" i="10"/>
  <c r="C10612" i="10"/>
  <c r="B10612" i="10"/>
  <c r="D10611" i="10"/>
  <c r="C10611" i="10"/>
  <c r="B10611" i="10"/>
  <c r="D10610" i="10"/>
  <c r="C10610" i="10"/>
  <c r="B10610" i="10"/>
  <c r="D10609" i="10"/>
  <c r="C10609" i="10"/>
  <c r="B10609" i="10"/>
  <c r="D10608" i="10"/>
  <c r="C10608" i="10"/>
  <c r="B10608" i="10"/>
  <c r="D10607" i="10"/>
  <c r="C10607" i="10"/>
  <c r="B10607" i="10"/>
  <c r="D10606" i="10"/>
  <c r="C10606" i="10"/>
  <c r="B10606" i="10"/>
  <c r="D10605" i="10"/>
  <c r="C10605" i="10"/>
  <c r="B10605" i="10"/>
  <c r="D10604" i="10"/>
  <c r="C10604" i="10"/>
  <c r="B10604" i="10"/>
  <c r="D10603" i="10"/>
  <c r="C10603" i="10"/>
  <c r="B10603" i="10"/>
  <c r="D10602" i="10"/>
  <c r="C10602" i="10"/>
  <c r="B10602" i="10"/>
  <c r="D10601" i="10"/>
  <c r="C10601" i="10"/>
  <c r="B10601" i="10"/>
  <c r="D10600" i="10"/>
  <c r="C10600" i="10"/>
  <c r="B10600" i="10"/>
  <c r="D10599" i="10"/>
  <c r="C10599" i="10"/>
  <c r="B10599" i="10"/>
  <c r="D10598" i="10"/>
  <c r="C10598" i="10"/>
  <c r="B10598" i="10"/>
  <c r="D10597" i="10"/>
  <c r="C10597" i="10"/>
  <c r="B10597" i="10"/>
  <c r="D10596" i="10"/>
  <c r="C10596" i="10"/>
  <c r="B10596" i="10"/>
  <c r="D10595" i="10"/>
  <c r="C10595" i="10"/>
  <c r="B10595" i="10"/>
  <c r="D10594" i="10"/>
  <c r="C10594" i="10"/>
  <c r="B10594" i="10"/>
  <c r="D10593" i="10"/>
  <c r="C10593" i="10"/>
  <c r="B10593" i="10"/>
  <c r="D10592" i="10"/>
  <c r="C10592" i="10"/>
  <c r="B10592" i="10"/>
  <c r="D10591" i="10"/>
  <c r="C10591" i="10"/>
  <c r="B10591" i="10"/>
  <c r="D10590" i="10"/>
  <c r="C10590" i="10"/>
  <c r="B10590" i="10"/>
  <c r="D10589" i="10"/>
  <c r="C10589" i="10"/>
  <c r="B10589" i="10"/>
  <c r="D10588" i="10"/>
  <c r="C10588" i="10"/>
  <c r="B10588" i="10"/>
  <c r="D10587" i="10"/>
  <c r="C10587" i="10"/>
  <c r="B10587" i="10"/>
  <c r="D10586" i="10"/>
  <c r="C10586" i="10"/>
  <c r="B10586" i="10"/>
  <c r="D10585" i="10"/>
  <c r="C10585" i="10"/>
  <c r="B10585" i="10"/>
  <c r="D10584" i="10"/>
  <c r="C10584" i="10"/>
  <c r="B10584" i="10"/>
  <c r="D10583" i="10"/>
  <c r="C10583" i="10"/>
  <c r="B10583" i="10"/>
  <c r="D10582" i="10"/>
  <c r="C10582" i="10"/>
  <c r="B10582" i="10"/>
  <c r="D10581" i="10"/>
  <c r="C10581" i="10"/>
  <c r="B10581" i="10"/>
  <c r="D10580" i="10"/>
  <c r="C10580" i="10"/>
  <c r="B10580" i="10"/>
  <c r="D10579" i="10"/>
  <c r="C10579" i="10"/>
  <c r="B10579" i="10"/>
  <c r="D10578" i="10"/>
  <c r="C10578" i="10"/>
  <c r="B10578" i="10"/>
  <c r="D10577" i="10"/>
  <c r="C10577" i="10"/>
  <c r="B10577" i="10"/>
  <c r="D10576" i="10"/>
  <c r="C10576" i="10"/>
  <c r="B10576" i="10"/>
  <c r="D10575" i="10"/>
  <c r="C10575" i="10"/>
  <c r="B10575" i="10"/>
  <c r="D10574" i="10"/>
  <c r="C10574" i="10"/>
  <c r="B10574" i="10"/>
  <c r="D10573" i="10"/>
  <c r="C10573" i="10"/>
  <c r="B10573" i="10"/>
  <c r="D10572" i="10"/>
  <c r="C10572" i="10"/>
  <c r="B10572" i="10"/>
  <c r="D10571" i="10"/>
  <c r="C10571" i="10"/>
  <c r="B10571" i="10"/>
  <c r="D10570" i="10"/>
  <c r="C10570" i="10"/>
  <c r="B10570" i="10"/>
  <c r="D10569" i="10"/>
  <c r="C10569" i="10"/>
  <c r="B10569" i="10"/>
  <c r="D10568" i="10"/>
  <c r="C10568" i="10"/>
  <c r="B10568" i="10"/>
  <c r="D10567" i="10"/>
  <c r="C10567" i="10"/>
  <c r="B10567" i="10"/>
  <c r="D10566" i="10"/>
  <c r="C10566" i="10"/>
  <c r="B10566" i="10"/>
  <c r="D10565" i="10"/>
  <c r="C10565" i="10"/>
  <c r="B10565" i="10"/>
  <c r="D10564" i="10"/>
  <c r="C10564" i="10"/>
  <c r="B10564" i="10"/>
  <c r="D10563" i="10"/>
  <c r="C10563" i="10"/>
  <c r="B10563" i="10"/>
  <c r="D10562" i="10"/>
  <c r="C10562" i="10"/>
  <c r="B10562" i="10"/>
  <c r="D10561" i="10"/>
  <c r="C10561" i="10"/>
  <c r="B10561" i="10"/>
  <c r="D10560" i="10"/>
  <c r="C10560" i="10"/>
  <c r="B10560" i="10"/>
  <c r="D10559" i="10"/>
  <c r="C10559" i="10"/>
  <c r="B10559" i="10"/>
  <c r="D10558" i="10"/>
  <c r="C10558" i="10"/>
  <c r="B10558" i="10"/>
  <c r="D10557" i="10"/>
  <c r="C10557" i="10"/>
  <c r="B10557" i="10"/>
  <c r="D10556" i="10"/>
  <c r="C10556" i="10"/>
  <c r="B10556" i="10"/>
  <c r="D10555" i="10"/>
  <c r="C10555" i="10"/>
  <c r="B10555" i="10"/>
  <c r="D10554" i="10"/>
  <c r="C10554" i="10"/>
  <c r="B10554" i="10"/>
  <c r="D10553" i="10"/>
  <c r="C10553" i="10"/>
  <c r="B10553" i="10"/>
  <c r="D10552" i="10"/>
  <c r="C10552" i="10"/>
  <c r="B10552" i="10"/>
  <c r="D10551" i="10"/>
  <c r="C10551" i="10"/>
  <c r="B10551" i="10"/>
  <c r="D10550" i="10"/>
  <c r="C10550" i="10"/>
  <c r="B10550" i="10"/>
  <c r="D10549" i="10"/>
  <c r="C10549" i="10"/>
  <c r="B10549" i="10"/>
  <c r="D10548" i="10"/>
  <c r="C10548" i="10"/>
  <c r="B10548" i="10"/>
  <c r="D10547" i="10"/>
  <c r="C10547" i="10"/>
  <c r="B10547" i="10"/>
  <c r="D10546" i="10"/>
  <c r="C10546" i="10"/>
  <c r="B10546" i="10"/>
  <c r="D10545" i="10"/>
  <c r="C10545" i="10"/>
  <c r="B10545" i="10"/>
  <c r="D10544" i="10"/>
  <c r="C10544" i="10"/>
  <c r="B10544" i="10"/>
  <c r="D10543" i="10"/>
  <c r="C10543" i="10"/>
  <c r="B10543" i="10"/>
  <c r="D10542" i="10"/>
  <c r="C10542" i="10"/>
  <c r="B10542" i="10"/>
  <c r="D10541" i="10"/>
  <c r="C10541" i="10"/>
  <c r="B10541" i="10"/>
  <c r="D10540" i="10"/>
  <c r="C10540" i="10"/>
  <c r="B10540" i="10"/>
  <c r="D10539" i="10"/>
  <c r="C10539" i="10"/>
  <c r="B10539" i="10"/>
  <c r="D10538" i="10"/>
  <c r="C10538" i="10"/>
  <c r="B10538" i="10"/>
  <c r="D10537" i="10"/>
  <c r="C10537" i="10"/>
  <c r="B10537" i="10"/>
  <c r="D10536" i="10"/>
  <c r="C10536" i="10"/>
  <c r="B10536" i="10"/>
  <c r="D10535" i="10"/>
  <c r="C10535" i="10"/>
  <c r="B10535" i="10"/>
  <c r="D10534" i="10"/>
  <c r="C10534" i="10"/>
  <c r="B10534" i="10"/>
  <c r="D10533" i="10"/>
  <c r="C10533" i="10"/>
  <c r="B10533" i="10"/>
  <c r="D10532" i="10"/>
  <c r="C10532" i="10"/>
  <c r="B10532" i="10"/>
  <c r="D10531" i="10"/>
  <c r="C10531" i="10"/>
  <c r="B10531" i="10"/>
  <c r="D10530" i="10"/>
  <c r="C10530" i="10"/>
  <c r="B10530" i="10"/>
  <c r="D10529" i="10"/>
  <c r="C10529" i="10"/>
  <c r="B10529" i="10"/>
  <c r="D10528" i="10"/>
  <c r="C10528" i="10"/>
  <c r="B10528" i="10"/>
  <c r="D10527" i="10"/>
  <c r="C10527" i="10"/>
  <c r="B10527" i="10"/>
  <c r="D10526" i="10"/>
  <c r="C10526" i="10"/>
  <c r="B10526" i="10"/>
  <c r="D10525" i="10"/>
  <c r="C10525" i="10"/>
  <c r="B10525" i="10"/>
  <c r="D10524" i="10"/>
  <c r="C10524" i="10"/>
  <c r="B10524" i="10"/>
  <c r="D10523" i="10"/>
  <c r="C10523" i="10"/>
  <c r="B10523" i="10"/>
  <c r="D10522" i="10"/>
  <c r="C10522" i="10"/>
  <c r="B10522" i="10"/>
  <c r="D10521" i="10"/>
  <c r="C10521" i="10"/>
  <c r="B10521" i="10"/>
  <c r="D10520" i="10"/>
  <c r="C10520" i="10"/>
  <c r="B10520" i="10"/>
  <c r="D10519" i="10"/>
  <c r="C10519" i="10"/>
  <c r="B10519" i="10"/>
  <c r="D10518" i="10"/>
  <c r="C10518" i="10"/>
  <c r="B10518" i="10"/>
  <c r="D10517" i="10"/>
  <c r="C10517" i="10"/>
  <c r="B10517" i="10"/>
  <c r="D10516" i="10"/>
  <c r="C10516" i="10"/>
  <c r="B10516" i="10"/>
  <c r="D10515" i="10"/>
  <c r="C10515" i="10"/>
  <c r="B10515" i="10"/>
  <c r="D10514" i="10"/>
  <c r="C10514" i="10"/>
  <c r="B10514" i="10"/>
  <c r="D10513" i="10"/>
  <c r="C10513" i="10"/>
  <c r="B10513" i="10"/>
  <c r="D10512" i="10"/>
  <c r="C10512" i="10"/>
  <c r="B10512" i="10"/>
  <c r="D10511" i="10"/>
  <c r="C10511" i="10"/>
  <c r="B10511" i="10"/>
  <c r="D10510" i="10"/>
  <c r="C10510" i="10"/>
  <c r="B10510" i="10"/>
  <c r="D10509" i="10"/>
  <c r="C10509" i="10"/>
  <c r="B10509" i="10"/>
  <c r="D10508" i="10"/>
  <c r="C10508" i="10"/>
  <c r="B10508" i="10"/>
  <c r="D10507" i="10"/>
  <c r="C10507" i="10"/>
  <c r="B10507" i="10"/>
  <c r="D10506" i="10"/>
  <c r="C10506" i="10"/>
  <c r="B10506" i="10"/>
  <c r="D10505" i="10"/>
  <c r="C10505" i="10"/>
  <c r="B10505" i="10"/>
  <c r="D10504" i="10"/>
  <c r="C10504" i="10"/>
  <c r="B10504" i="10"/>
  <c r="D10503" i="10"/>
  <c r="C10503" i="10"/>
  <c r="B10503" i="10"/>
  <c r="D10502" i="10"/>
  <c r="C10502" i="10"/>
  <c r="B10502" i="10"/>
  <c r="D10501" i="10"/>
  <c r="C10501" i="10"/>
  <c r="B10501" i="10"/>
  <c r="D10500" i="10"/>
  <c r="C10500" i="10"/>
  <c r="B10500" i="10"/>
  <c r="D10499" i="10"/>
  <c r="C10499" i="10"/>
  <c r="B10499" i="10"/>
  <c r="D10498" i="10"/>
  <c r="C10498" i="10"/>
  <c r="B10498" i="10"/>
  <c r="D10497" i="10"/>
  <c r="C10497" i="10"/>
  <c r="B10497" i="10"/>
  <c r="D10496" i="10"/>
  <c r="C10496" i="10"/>
  <c r="B10496" i="10"/>
  <c r="D10495" i="10"/>
  <c r="C10495" i="10"/>
  <c r="B10495" i="10"/>
  <c r="D10494" i="10"/>
  <c r="C10494" i="10"/>
  <c r="B10494" i="10"/>
  <c r="D10493" i="10"/>
  <c r="C10493" i="10"/>
  <c r="B10493" i="10"/>
  <c r="D10492" i="10"/>
  <c r="C10492" i="10"/>
  <c r="B10492" i="10"/>
  <c r="D10491" i="10"/>
  <c r="C10491" i="10"/>
  <c r="B10491" i="10"/>
  <c r="D10490" i="10"/>
  <c r="C10490" i="10"/>
  <c r="B10490" i="10"/>
  <c r="D10489" i="10"/>
  <c r="C10489" i="10"/>
  <c r="B10489" i="10"/>
  <c r="D10488" i="10"/>
  <c r="C10488" i="10"/>
  <c r="B10488" i="10"/>
  <c r="D10487" i="10"/>
  <c r="C10487" i="10"/>
  <c r="B10487" i="10"/>
  <c r="D10486" i="10"/>
  <c r="C10486" i="10"/>
  <c r="B10486" i="10"/>
  <c r="D10485" i="10"/>
  <c r="C10485" i="10"/>
  <c r="B10485" i="10"/>
  <c r="D10484" i="10"/>
  <c r="C10484" i="10"/>
  <c r="B10484" i="10"/>
  <c r="D10483" i="10"/>
  <c r="C10483" i="10"/>
  <c r="B10483" i="10"/>
  <c r="D10482" i="10"/>
  <c r="C10482" i="10"/>
  <c r="B10482" i="10"/>
  <c r="D10481" i="10"/>
  <c r="C10481" i="10"/>
  <c r="B10481" i="10"/>
  <c r="D10480" i="10"/>
  <c r="C10480" i="10"/>
  <c r="B10480" i="10"/>
  <c r="D10479" i="10"/>
  <c r="C10479" i="10"/>
  <c r="B10479" i="10"/>
  <c r="D10478" i="10"/>
  <c r="C10478" i="10"/>
  <c r="B10478" i="10"/>
  <c r="D10477" i="10"/>
  <c r="C10477" i="10"/>
  <c r="B10477" i="10"/>
  <c r="D10476" i="10"/>
  <c r="C10476" i="10"/>
  <c r="B10476" i="10"/>
  <c r="D10475" i="10"/>
  <c r="C10475" i="10"/>
  <c r="B10475" i="10"/>
  <c r="D10474" i="10"/>
  <c r="C10474" i="10"/>
  <c r="B10474" i="10"/>
  <c r="D10473" i="10"/>
  <c r="C10473" i="10"/>
  <c r="B10473" i="10"/>
  <c r="D10472" i="10"/>
  <c r="C10472" i="10"/>
  <c r="B10472" i="10"/>
  <c r="D10471" i="10"/>
  <c r="C10471" i="10"/>
  <c r="B10471" i="10"/>
  <c r="D10470" i="10"/>
  <c r="C10470" i="10"/>
  <c r="B10470" i="10"/>
  <c r="D10469" i="10"/>
  <c r="C10469" i="10"/>
  <c r="B10469" i="10"/>
  <c r="D10468" i="10"/>
  <c r="C10468" i="10"/>
  <c r="B10468" i="10"/>
  <c r="D10467" i="10"/>
  <c r="C10467" i="10"/>
  <c r="B10467" i="10"/>
  <c r="D10466" i="10"/>
  <c r="C10466" i="10"/>
  <c r="B10466" i="10"/>
  <c r="D10465" i="10"/>
  <c r="C10465" i="10"/>
  <c r="B10465" i="10"/>
  <c r="D10464" i="10"/>
  <c r="C10464" i="10"/>
  <c r="B10464" i="10"/>
  <c r="D10463" i="10"/>
  <c r="C10463" i="10"/>
  <c r="B10463" i="10"/>
  <c r="D10462" i="10"/>
  <c r="C10462" i="10"/>
  <c r="B10462" i="10"/>
  <c r="D10461" i="10"/>
  <c r="C10461" i="10"/>
  <c r="B10461" i="10"/>
  <c r="D10460" i="10"/>
  <c r="C10460" i="10"/>
  <c r="B10460" i="10"/>
  <c r="D10459" i="10"/>
  <c r="C10459" i="10"/>
  <c r="B10459" i="10"/>
  <c r="D10458" i="10"/>
  <c r="C10458" i="10"/>
  <c r="B10458" i="10"/>
  <c r="D10457" i="10"/>
  <c r="C10457" i="10"/>
  <c r="B10457" i="10"/>
  <c r="D10456" i="10"/>
  <c r="C10456" i="10"/>
  <c r="B10456" i="10"/>
  <c r="D10455" i="10"/>
  <c r="C10455" i="10"/>
  <c r="B10455" i="10"/>
  <c r="D10454" i="10"/>
  <c r="C10454" i="10"/>
  <c r="B10454" i="10"/>
  <c r="D10453" i="10"/>
  <c r="C10453" i="10"/>
  <c r="B10453" i="10"/>
  <c r="D10452" i="10"/>
  <c r="C10452" i="10"/>
  <c r="B10452" i="10"/>
  <c r="D10451" i="10"/>
  <c r="C10451" i="10"/>
  <c r="B10451" i="10"/>
  <c r="D10450" i="10"/>
  <c r="C10450" i="10"/>
  <c r="B10450" i="10"/>
  <c r="D10449" i="10"/>
  <c r="C10449" i="10"/>
  <c r="B10449" i="10"/>
  <c r="D10448" i="10"/>
  <c r="C10448" i="10"/>
  <c r="B10448" i="10"/>
  <c r="D10447" i="10"/>
  <c r="C10447" i="10"/>
  <c r="B10447" i="10"/>
  <c r="D10446" i="10"/>
  <c r="C10446" i="10"/>
  <c r="B10446" i="10"/>
  <c r="D10445" i="10"/>
  <c r="C10445" i="10"/>
  <c r="B10445" i="10"/>
  <c r="D10444" i="10"/>
  <c r="C10444" i="10"/>
  <c r="B10444" i="10"/>
  <c r="D10443" i="10"/>
  <c r="C10443" i="10"/>
  <c r="B10443" i="10"/>
  <c r="D10442" i="10"/>
  <c r="C10442" i="10"/>
  <c r="B10442" i="10"/>
  <c r="D10441" i="10"/>
  <c r="C10441" i="10"/>
  <c r="B10441" i="10"/>
  <c r="D10440" i="10"/>
  <c r="C10440" i="10"/>
  <c r="B10440" i="10"/>
  <c r="D10439" i="10"/>
  <c r="C10439" i="10"/>
  <c r="B10439" i="10"/>
  <c r="D10438" i="10"/>
  <c r="C10438" i="10"/>
  <c r="B10438" i="10"/>
  <c r="D10437" i="10"/>
  <c r="C10437" i="10"/>
  <c r="B10437" i="10"/>
  <c r="D10436" i="10"/>
  <c r="C10436" i="10"/>
  <c r="B10436" i="10"/>
  <c r="D10435" i="10"/>
  <c r="C10435" i="10"/>
  <c r="B10435" i="10"/>
  <c r="D10434" i="10"/>
  <c r="C10434" i="10"/>
  <c r="B10434" i="10"/>
  <c r="D10433" i="10"/>
  <c r="C10433" i="10"/>
  <c r="B10433" i="10"/>
  <c r="D10432" i="10"/>
  <c r="C10432" i="10"/>
  <c r="B10432" i="10"/>
  <c r="D10431" i="10"/>
  <c r="C10431" i="10"/>
  <c r="B10431" i="10"/>
  <c r="D10430" i="10"/>
  <c r="C10430" i="10"/>
  <c r="B10430" i="10"/>
  <c r="D10429" i="10"/>
  <c r="C10429" i="10"/>
  <c r="B10429" i="10"/>
  <c r="D10428" i="10"/>
  <c r="C10428" i="10"/>
  <c r="B10428" i="10"/>
  <c r="D10427" i="10"/>
  <c r="C10427" i="10"/>
  <c r="B10427" i="10"/>
  <c r="D10426" i="10"/>
  <c r="C10426" i="10"/>
  <c r="B10426" i="10"/>
  <c r="D10425" i="10"/>
  <c r="C10425" i="10"/>
  <c r="B10425" i="10"/>
  <c r="D10424" i="10"/>
  <c r="C10424" i="10"/>
  <c r="B10424" i="10"/>
  <c r="D10423" i="10"/>
  <c r="C10423" i="10"/>
  <c r="B10423" i="10"/>
  <c r="D10422" i="10"/>
  <c r="C10422" i="10"/>
  <c r="B10422" i="10"/>
  <c r="D10421" i="10"/>
  <c r="C10421" i="10"/>
  <c r="B10421" i="10"/>
  <c r="D10420" i="10"/>
  <c r="C10420" i="10"/>
  <c r="B10420" i="10"/>
  <c r="D10419" i="10"/>
  <c r="C10419" i="10"/>
  <c r="B10419" i="10"/>
  <c r="D10418" i="10"/>
  <c r="C10418" i="10"/>
  <c r="B10418" i="10"/>
  <c r="D10417" i="10"/>
  <c r="C10417" i="10"/>
  <c r="B10417" i="10"/>
  <c r="D10416" i="10"/>
  <c r="C10416" i="10"/>
  <c r="B10416" i="10"/>
  <c r="D10415" i="10"/>
  <c r="C10415" i="10"/>
  <c r="B10415" i="10"/>
  <c r="D10414" i="10"/>
  <c r="C10414" i="10"/>
  <c r="B10414" i="10"/>
  <c r="D10413" i="10"/>
  <c r="C10413" i="10"/>
  <c r="B10413" i="10"/>
  <c r="D10412" i="10"/>
  <c r="C10412" i="10"/>
  <c r="B10412" i="10"/>
  <c r="D10411" i="10"/>
  <c r="C10411" i="10"/>
  <c r="B10411" i="10"/>
  <c r="D10410" i="10"/>
  <c r="C10410" i="10"/>
  <c r="B10410" i="10"/>
  <c r="D10409" i="10"/>
  <c r="C10409" i="10"/>
  <c r="B10409" i="10"/>
  <c r="D10408" i="10"/>
  <c r="C10408" i="10"/>
  <c r="B10408" i="10"/>
  <c r="D10407" i="10"/>
  <c r="C10407" i="10"/>
  <c r="B10407" i="10"/>
  <c r="D10406" i="10"/>
  <c r="C10406" i="10"/>
  <c r="B10406" i="10"/>
  <c r="D10405" i="10"/>
  <c r="C10405" i="10"/>
  <c r="B10405" i="10"/>
  <c r="D10404" i="10"/>
  <c r="C10404" i="10"/>
  <c r="B10404" i="10"/>
  <c r="D10403" i="10"/>
  <c r="C10403" i="10"/>
  <c r="B10403" i="10"/>
  <c r="D10402" i="10"/>
  <c r="C10402" i="10"/>
  <c r="B10402" i="10"/>
  <c r="D10401" i="10"/>
  <c r="C10401" i="10"/>
  <c r="B10401" i="10"/>
  <c r="D10400" i="10"/>
  <c r="C10400" i="10"/>
  <c r="B10400" i="10"/>
  <c r="D10399" i="10"/>
  <c r="C10399" i="10"/>
  <c r="B10399" i="10"/>
  <c r="D10398" i="10"/>
  <c r="C10398" i="10"/>
  <c r="B10398" i="10"/>
  <c r="D10397" i="10"/>
  <c r="C10397" i="10"/>
  <c r="B10397" i="10"/>
  <c r="D10396" i="10"/>
  <c r="C10396" i="10"/>
  <c r="B10396" i="10"/>
  <c r="D10395" i="10"/>
  <c r="C10395" i="10"/>
  <c r="B10395" i="10"/>
  <c r="D10394" i="10"/>
  <c r="C10394" i="10"/>
  <c r="B10394" i="10"/>
  <c r="D10393" i="10"/>
  <c r="C10393" i="10"/>
  <c r="B10393" i="10"/>
  <c r="D10392" i="10"/>
  <c r="C10392" i="10"/>
  <c r="B10392" i="10"/>
  <c r="D10391" i="10"/>
  <c r="C10391" i="10"/>
  <c r="B10391" i="10"/>
  <c r="D10390" i="10"/>
  <c r="C10390" i="10"/>
  <c r="B10390" i="10"/>
  <c r="D10389" i="10"/>
  <c r="C10389" i="10"/>
  <c r="B10389" i="10"/>
  <c r="D10388" i="10"/>
  <c r="C10388" i="10"/>
  <c r="B10388" i="10"/>
  <c r="D10387" i="10"/>
  <c r="C10387" i="10"/>
  <c r="B10387" i="10"/>
  <c r="D10386" i="10"/>
  <c r="C10386" i="10"/>
  <c r="B10386" i="10"/>
  <c r="D10385" i="10"/>
  <c r="C10385" i="10"/>
  <c r="B10385" i="10"/>
  <c r="D10384" i="10"/>
  <c r="C10384" i="10"/>
  <c r="B10384" i="10"/>
  <c r="D10383" i="10"/>
  <c r="C10383" i="10"/>
  <c r="B10383" i="10"/>
  <c r="D10382" i="10"/>
  <c r="C10382" i="10"/>
  <c r="B10382" i="10"/>
  <c r="D10381" i="10"/>
  <c r="C10381" i="10"/>
  <c r="B10381" i="10"/>
  <c r="D10380" i="10"/>
  <c r="C10380" i="10"/>
  <c r="B10380" i="10"/>
  <c r="D10379" i="10"/>
  <c r="C10379" i="10"/>
  <c r="B10379" i="10"/>
  <c r="D10378" i="10"/>
  <c r="C10378" i="10"/>
  <c r="B10378" i="10"/>
  <c r="D10377" i="10"/>
  <c r="C10377" i="10"/>
  <c r="B10377" i="10"/>
  <c r="D10376" i="10"/>
  <c r="C10376" i="10"/>
  <c r="B10376" i="10"/>
  <c r="D10375" i="10"/>
  <c r="C10375" i="10"/>
  <c r="B10375" i="10"/>
  <c r="D10374" i="10"/>
  <c r="C10374" i="10"/>
  <c r="B10374" i="10"/>
  <c r="D10373" i="10"/>
  <c r="C10373" i="10"/>
  <c r="B10373" i="10"/>
  <c r="D10372" i="10"/>
  <c r="C10372" i="10"/>
  <c r="B10372" i="10"/>
  <c r="D10371" i="10"/>
  <c r="C10371" i="10"/>
  <c r="B10371" i="10"/>
  <c r="D10370" i="10"/>
  <c r="C10370" i="10"/>
  <c r="B10370" i="10"/>
  <c r="D10369" i="10"/>
  <c r="C10369" i="10"/>
  <c r="B10369" i="10"/>
  <c r="D10368" i="10"/>
  <c r="C10368" i="10"/>
  <c r="B10368" i="10"/>
  <c r="D10367" i="10"/>
  <c r="C10367" i="10"/>
  <c r="B10367" i="10"/>
  <c r="D10366" i="10"/>
  <c r="C10366" i="10"/>
  <c r="B10366" i="10"/>
  <c r="D10365" i="10"/>
  <c r="C10365" i="10"/>
  <c r="B10365" i="10"/>
  <c r="D10364" i="10"/>
  <c r="C10364" i="10"/>
  <c r="B10364" i="10"/>
  <c r="D10363" i="10"/>
  <c r="C10363" i="10"/>
  <c r="B10363" i="10"/>
  <c r="D10362" i="10"/>
  <c r="C10362" i="10"/>
  <c r="B10362" i="10"/>
  <c r="D10361" i="10"/>
  <c r="C10361" i="10"/>
  <c r="B10361" i="10"/>
  <c r="D10360" i="10"/>
  <c r="C10360" i="10"/>
  <c r="B10360" i="10"/>
  <c r="D10359" i="10"/>
  <c r="C10359" i="10"/>
  <c r="B10359" i="10"/>
  <c r="D10358" i="10"/>
  <c r="C10358" i="10"/>
  <c r="B10358" i="10"/>
  <c r="D10357" i="10"/>
  <c r="C10357" i="10"/>
  <c r="B10357" i="10"/>
  <c r="D10356" i="10"/>
  <c r="C10356" i="10"/>
  <c r="B10356" i="10"/>
  <c r="D10355" i="10"/>
  <c r="C10355" i="10"/>
  <c r="B10355" i="10"/>
  <c r="D10354" i="10"/>
  <c r="C10354" i="10"/>
  <c r="B10354" i="10"/>
  <c r="D10353" i="10"/>
  <c r="C10353" i="10"/>
  <c r="B10353" i="10"/>
  <c r="D10352" i="10"/>
  <c r="C10352" i="10"/>
  <c r="B10352" i="10"/>
  <c r="D10351" i="10"/>
  <c r="C10351" i="10"/>
  <c r="B10351" i="10"/>
  <c r="D10350" i="10"/>
  <c r="C10350" i="10"/>
  <c r="B10350" i="10"/>
  <c r="D10349" i="10"/>
  <c r="C10349" i="10"/>
  <c r="B10349" i="10"/>
  <c r="D10348" i="10"/>
  <c r="C10348" i="10"/>
  <c r="B10348" i="10"/>
  <c r="D10347" i="10"/>
  <c r="C10347" i="10"/>
  <c r="B10347" i="10"/>
  <c r="D10346" i="10"/>
  <c r="C10346" i="10"/>
  <c r="B10346" i="10"/>
  <c r="D10345" i="10"/>
  <c r="C10345" i="10"/>
  <c r="B10345" i="10"/>
  <c r="D10344" i="10"/>
  <c r="C10344" i="10"/>
  <c r="B10344" i="10"/>
  <c r="D10343" i="10"/>
  <c r="C10343" i="10"/>
  <c r="B10343" i="10"/>
  <c r="D10342" i="10"/>
  <c r="C10342" i="10"/>
  <c r="B10342" i="10"/>
  <c r="D10341" i="10"/>
  <c r="C10341" i="10"/>
  <c r="B10341" i="10"/>
  <c r="D10340" i="10"/>
  <c r="C10340" i="10"/>
  <c r="B10340" i="10"/>
  <c r="D10339" i="10"/>
  <c r="C10339" i="10"/>
  <c r="B10339" i="10"/>
  <c r="D10338" i="10"/>
  <c r="C10338" i="10"/>
  <c r="B10338" i="10"/>
  <c r="D10337" i="10"/>
  <c r="C10337" i="10"/>
  <c r="B10337" i="10"/>
  <c r="D10336" i="10"/>
  <c r="C10336" i="10"/>
  <c r="B10336" i="10"/>
  <c r="D10335" i="10"/>
  <c r="C10335" i="10"/>
  <c r="B10335" i="10"/>
  <c r="D10334" i="10"/>
  <c r="C10334" i="10"/>
  <c r="B10334" i="10"/>
  <c r="D10333" i="10"/>
  <c r="C10333" i="10"/>
  <c r="B10333" i="10"/>
  <c r="D10332" i="10"/>
  <c r="C10332" i="10"/>
  <c r="B10332" i="10"/>
  <c r="D10331" i="10"/>
  <c r="C10331" i="10"/>
  <c r="B10331" i="10"/>
  <c r="D10330" i="10"/>
  <c r="C10330" i="10"/>
  <c r="B10330" i="10"/>
  <c r="D10329" i="10"/>
  <c r="C10329" i="10"/>
  <c r="B10329" i="10"/>
  <c r="D10328" i="10"/>
  <c r="C10328" i="10"/>
  <c r="B10328" i="10"/>
  <c r="D10327" i="10"/>
  <c r="C10327" i="10"/>
  <c r="B10327" i="10"/>
  <c r="D10326" i="10"/>
  <c r="C10326" i="10"/>
  <c r="B10326" i="10"/>
  <c r="D10325" i="10"/>
  <c r="C10325" i="10"/>
  <c r="B10325" i="10"/>
  <c r="D10324" i="10"/>
  <c r="C10324" i="10"/>
  <c r="B10324" i="10"/>
  <c r="D10323" i="10"/>
  <c r="C10323" i="10"/>
  <c r="B10323" i="10"/>
  <c r="D10322" i="10"/>
  <c r="C10322" i="10"/>
  <c r="B10322" i="10"/>
  <c r="D10321" i="10"/>
  <c r="C10321" i="10"/>
  <c r="B10321" i="10"/>
  <c r="D10320" i="10"/>
  <c r="C10320" i="10"/>
  <c r="B10320" i="10"/>
  <c r="D10319" i="10"/>
  <c r="C10319" i="10"/>
  <c r="B10319" i="10"/>
  <c r="D10318" i="10"/>
  <c r="C10318" i="10"/>
  <c r="B10318" i="10"/>
  <c r="D10317" i="10"/>
  <c r="C10317" i="10"/>
  <c r="B10317" i="10"/>
  <c r="D10316" i="10"/>
  <c r="C10316" i="10"/>
  <c r="B10316" i="10"/>
  <c r="D10315" i="10"/>
  <c r="C10315" i="10"/>
  <c r="B10315" i="10"/>
  <c r="D10314" i="10"/>
  <c r="C10314" i="10"/>
  <c r="B10314" i="10"/>
  <c r="D10313" i="10"/>
  <c r="C10313" i="10"/>
  <c r="B10313" i="10"/>
  <c r="D10312" i="10"/>
  <c r="C10312" i="10"/>
  <c r="B10312" i="10"/>
  <c r="D10311" i="10"/>
  <c r="C10311" i="10"/>
  <c r="B10311" i="10"/>
  <c r="D10310" i="10"/>
  <c r="C10310" i="10"/>
  <c r="B10310" i="10"/>
  <c r="D10309" i="10"/>
  <c r="C10309" i="10"/>
  <c r="B10309" i="10"/>
  <c r="D10308" i="10"/>
  <c r="C10308" i="10"/>
  <c r="B10308" i="10"/>
  <c r="D10307" i="10"/>
  <c r="C10307" i="10"/>
  <c r="B10307" i="10"/>
  <c r="D10306" i="10"/>
  <c r="C10306" i="10"/>
  <c r="B10306" i="10"/>
  <c r="D10305" i="10"/>
  <c r="C10305" i="10"/>
  <c r="B10305" i="10"/>
  <c r="D10304" i="10"/>
  <c r="C10304" i="10"/>
  <c r="B10304" i="10"/>
  <c r="D10303" i="10"/>
  <c r="C10303" i="10"/>
  <c r="B10303" i="10"/>
  <c r="D10302" i="10"/>
  <c r="C10302" i="10"/>
  <c r="B10302" i="10"/>
  <c r="D10301" i="10"/>
  <c r="C10301" i="10"/>
  <c r="B10301" i="10"/>
  <c r="D10300" i="10"/>
  <c r="C10300" i="10"/>
  <c r="B10300" i="10"/>
  <c r="D10299" i="10"/>
  <c r="C10299" i="10"/>
  <c r="B10299" i="10"/>
  <c r="D10298" i="10"/>
  <c r="C10298" i="10"/>
  <c r="B10298" i="10"/>
  <c r="D10297" i="10"/>
  <c r="C10297" i="10"/>
  <c r="B10297" i="10"/>
  <c r="D10296" i="10"/>
  <c r="C10296" i="10"/>
  <c r="B10296" i="10"/>
  <c r="D10295" i="10"/>
  <c r="C10295" i="10"/>
  <c r="B10295" i="10"/>
  <c r="D10294" i="10"/>
  <c r="C10294" i="10"/>
  <c r="B10294" i="10"/>
  <c r="D10293" i="10"/>
  <c r="C10293" i="10"/>
  <c r="B10293" i="10"/>
  <c r="D10292" i="10"/>
  <c r="C10292" i="10"/>
  <c r="B10292" i="10"/>
  <c r="D10291" i="10"/>
  <c r="C10291" i="10"/>
  <c r="B10291" i="10"/>
  <c r="D10290" i="10"/>
  <c r="C10290" i="10"/>
  <c r="B10290" i="10"/>
  <c r="D10289" i="10"/>
  <c r="C10289" i="10"/>
  <c r="B10289" i="10"/>
  <c r="D10288" i="10"/>
  <c r="C10288" i="10"/>
  <c r="B10288" i="10"/>
  <c r="D10287" i="10"/>
  <c r="C10287" i="10"/>
  <c r="B10287" i="10"/>
  <c r="D10286" i="10"/>
  <c r="C10286" i="10"/>
  <c r="B10286" i="10"/>
  <c r="D10285" i="10"/>
  <c r="C10285" i="10"/>
  <c r="B10285" i="10"/>
  <c r="D10284" i="10"/>
  <c r="C10284" i="10"/>
  <c r="B10284" i="10"/>
  <c r="D10283" i="10"/>
  <c r="C10283" i="10"/>
  <c r="B10283" i="10"/>
  <c r="D10282" i="10"/>
  <c r="C10282" i="10"/>
  <c r="B10282" i="10"/>
  <c r="D10281" i="10"/>
  <c r="C10281" i="10"/>
  <c r="B10281" i="10"/>
  <c r="D10280" i="10"/>
  <c r="C10280" i="10"/>
  <c r="B10280" i="10"/>
  <c r="D10279" i="10"/>
  <c r="C10279" i="10"/>
  <c r="B10279" i="10"/>
  <c r="D10278" i="10"/>
  <c r="C10278" i="10"/>
  <c r="B10278" i="10"/>
  <c r="D10277" i="10"/>
  <c r="C10277" i="10"/>
  <c r="B10277" i="10"/>
  <c r="D10276" i="10"/>
  <c r="C10276" i="10"/>
  <c r="B10276" i="10"/>
  <c r="D10275" i="10"/>
  <c r="C10275" i="10"/>
  <c r="B10275" i="10"/>
  <c r="D10274" i="10"/>
  <c r="C10274" i="10"/>
  <c r="B10274" i="10"/>
  <c r="D10273" i="10"/>
  <c r="C10273" i="10"/>
  <c r="B10273" i="10"/>
  <c r="D10272" i="10"/>
  <c r="C10272" i="10"/>
  <c r="B10272" i="10"/>
  <c r="D10271" i="10"/>
  <c r="C10271" i="10"/>
  <c r="B10271" i="10"/>
  <c r="D10270" i="10"/>
  <c r="C10270" i="10"/>
  <c r="B10270" i="10"/>
  <c r="D10269" i="10"/>
  <c r="C10269" i="10"/>
  <c r="B10269" i="10"/>
  <c r="D10268" i="10"/>
  <c r="C10268" i="10"/>
  <c r="B10268" i="10"/>
  <c r="D10267" i="10"/>
  <c r="C10267" i="10"/>
  <c r="B10267" i="10"/>
  <c r="D10266" i="10"/>
  <c r="C10266" i="10"/>
  <c r="B10266" i="10"/>
  <c r="D10265" i="10"/>
  <c r="C10265" i="10"/>
  <c r="B10265" i="10"/>
  <c r="D10264" i="10"/>
  <c r="C10264" i="10"/>
  <c r="B10264" i="10"/>
  <c r="D10263" i="10"/>
  <c r="C10263" i="10"/>
  <c r="B10263" i="10"/>
  <c r="D10262" i="10"/>
  <c r="C10262" i="10"/>
  <c r="B10262" i="10"/>
  <c r="D10261" i="10"/>
  <c r="C10261" i="10"/>
  <c r="B10261" i="10"/>
  <c r="D10260" i="10"/>
  <c r="C10260" i="10"/>
  <c r="B10260" i="10"/>
  <c r="D10259" i="10"/>
  <c r="C10259" i="10"/>
  <c r="B10259" i="10"/>
  <c r="D10258" i="10"/>
  <c r="C10258" i="10"/>
  <c r="B10258" i="10"/>
  <c r="D10257" i="10"/>
  <c r="C10257" i="10"/>
  <c r="B10257" i="10"/>
  <c r="D10256" i="10"/>
  <c r="C10256" i="10"/>
  <c r="B10256" i="10"/>
  <c r="D10255" i="10"/>
  <c r="C10255" i="10"/>
  <c r="B10255" i="10"/>
  <c r="D10254" i="10"/>
  <c r="C10254" i="10"/>
  <c r="B10254" i="10"/>
  <c r="D10253" i="10"/>
  <c r="C10253" i="10"/>
  <c r="B10253" i="10"/>
  <c r="D10252" i="10"/>
  <c r="C10252" i="10"/>
  <c r="B10252" i="10"/>
  <c r="D10251" i="10"/>
  <c r="C10251" i="10"/>
  <c r="B10251" i="10"/>
  <c r="D10250" i="10"/>
  <c r="C10250" i="10"/>
  <c r="B10250" i="10"/>
  <c r="D10249" i="10"/>
  <c r="C10249" i="10"/>
  <c r="B10249" i="10"/>
  <c r="D10248" i="10"/>
  <c r="C10248" i="10"/>
  <c r="B10248" i="10"/>
  <c r="D10247" i="10"/>
  <c r="C10247" i="10"/>
  <c r="B10247" i="10"/>
  <c r="D10246" i="10"/>
  <c r="C10246" i="10"/>
  <c r="B10246" i="10"/>
  <c r="D10245" i="10"/>
  <c r="C10245" i="10"/>
  <c r="B10245" i="10"/>
  <c r="D10244" i="10"/>
  <c r="C10244" i="10"/>
  <c r="B10244" i="10"/>
  <c r="D10243" i="10"/>
  <c r="C10243" i="10"/>
  <c r="B10243" i="10"/>
  <c r="D10242" i="10"/>
  <c r="C10242" i="10"/>
  <c r="B10242" i="10"/>
  <c r="D10241" i="10"/>
  <c r="C10241" i="10"/>
  <c r="B10241" i="10"/>
  <c r="D10240" i="10"/>
  <c r="C10240" i="10"/>
  <c r="B10240" i="10"/>
  <c r="D10239" i="10"/>
  <c r="C10239" i="10"/>
  <c r="B10239" i="10"/>
  <c r="D10238" i="10"/>
  <c r="C10238" i="10"/>
  <c r="B10238" i="10"/>
  <c r="D10237" i="10"/>
  <c r="C10237" i="10"/>
  <c r="B10237" i="10"/>
  <c r="D10236" i="10"/>
  <c r="C10236" i="10"/>
  <c r="B10236" i="10"/>
  <c r="D10235" i="10"/>
  <c r="C10235" i="10"/>
  <c r="B10235" i="10"/>
  <c r="D10234" i="10"/>
  <c r="C10234" i="10"/>
  <c r="B10234" i="10"/>
  <c r="D10233" i="10"/>
  <c r="C10233" i="10"/>
  <c r="B10233" i="10"/>
  <c r="D10232" i="10"/>
  <c r="C10232" i="10"/>
  <c r="B10232" i="10"/>
  <c r="D10231" i="10"/>
  <c r="C10231" i="10"/>
  <c r="B10231" i="10"/>
  <c r="D10230" i="10"/>
  <c r="C10230" i="10"/>
  <c r="B10230" i="10"/>
  <c r="D10229" i="10"/>
  <c r="C10229" i="10"/>
  <c r="B10229" i="10"/>
  <c r="D10228" i="10"/>
  <c r="C10228" i="10"/>
  <c r="B10228" i="10"/>
  <c r="D10227" i="10"/>
  <c r="C10227" i="10"/>
  <c r="B10227" i="10"/>
  <c r="D10226" i="10"/>
  <c r="C10226" i="10"/>
  <c r="B10226" i="10"/>
  <c r="D10225" i="10"/>
  <c r="C10225" i="10"/>
  <c r="B10225" i="10"/>
  <c r="D10224" i="10"/>
  <c r="C10224" i="10"/>
  <c r="B10224" i="10"/>
  <c r="D10223" i="10"/>
  <c r="C10223" i="10"/>
  <c r="B10223" i="10"/>
  <c r="D10222" i="10"/>
  <c r="C10222" i="10"/>
  <c r="B10222" i="10"/>
  <c r="D10221" i="10"/>
  <c r="C10221" i="10"/>
  <c r="B10221" i="10"/>
  <c r="D10220" i="10"/>
  <c r="C10220" i="10"/>
  <c r="B10220" i="10"/>
  <c r="D10219" i="10"/>
  <c r="C10219" i="10"/>
  <c r="B10219" i="10"/>
  <c r="D10218" i="10"/>
  <c r="C10218" i="10"/>
  <c r="B10218" i="10"/>
  <c r="D10217" i="10"/>
  <c r="C10217" i="10"/>
  <c r="B10217" i="10"/>
  <c r="D10216" i="10"/>
  <c r="C10216" i="10"/>
  <c r="B10216" i="10"/>
  <c r="D10215" i="10"/>
  <c r="C10215" i="10"/>
  <c r="B10215" i="10"/>
  <c r="D10214" i="10"/>
  <c r="C10214" i="10"/>
  <c r="B10214" i="10"/>
  <c r="D10213" i="10"/>
  <c r="C10213" i="10"/>
  <c r="B10213" i="10"/>
  <c r="D10212" i="10"/>
  <c r="C10212" i="10"/>
  <c r="B10212" i="10"/>
  <c r="D10211" i="10"/>
  <c r="C10211" i="10"/>
  <c r="B10211" i="10"/>
  <c r="D10210" i="10"/>
  <c r="C10210" i="10"/>
  <c r="B10210" i="10"/>
  <c r="D10209" i="10"/>
  <c r="C10209" i="10"/>
  <c r="B10209" i="10"/>
  <c r="D10208" i="10"/>
  <c r="C10208" i="10"/>
  <c r="B10208" i="10"/>
  <c r="D10207" i="10"/>
  <c r="C10207" i="10"/>
  <c r="B10207" i="10"/>
  <c r="D10206" i="10"/>
  <c r="C10206" i="10"/>
  <c r="B10206" i="10"/>
  <c r="D10205" i="10"/>
  <c r="C10205" i="10"/>
  <c r="B10205" i="10"/>
  <c r="D10204" i="10"/>
  <c r="C10204" i="10"/>
  <c r="B10204" i="10"/>
  <c r="D10203" i="10"/>
  <c r="C10203" i="10"/>
  <c r="B10203" i="10"/>
  <c r="D10202" i="10"/>
  <c r="C10202" i="10"/>
  <c r="B10202" i="10"/>
  <c r="D10201" i="10"/>
  <c r="C10201" i="10"/>
  <c r="B10201" i="10"/>
  <c r="D10200" i="10"/>
  <c r="C10200" i="10"/>
  <c r="B10200" i="10"/>
  <c r="D10199" i="10"/>
  <c r="C10199" i="10"/>
  <c r="B10199" i="10"/>
  <c r="D10198" i="10"/>
  <c r="C10198" i="10"/>
  <c r="B10198" i="10"/>
  <c r="D10197" i="10"/>
  <c r="C10197" i="10"/>
  <c r="B10197" i="10"/>
  <c r="D10196" i="10"/>
  <c r="C10196" i="10"/>
  <c r="B10196" i="10"/>
  <c r="D10195" i="10"/>
  <c r="C10195" i="10"/>
  <c r="B10195" i="10"/>
  <c r="D10194" i="10"/>
  <c r="C10194" i="10"/>
  <c r="B10194" i="10"/>
  <c r="D10193" i="10"/>
  <c r="C10193" i="10"/>
  <c r="B10193" i="10"/>
  <c r="D10192" i="10"/>
  <c r="C10192" i="10"/>
  <c r="B10192" i="10"/>
  <c r="D10191" i="10"/>
  <c r="C10191" i="10"/>
  <c r="B10191" i="10"/>
  <c r="D10190" i="10"/>
  <c r="C10190" i="10"/>
  <c r="B10190" i="10"/>
  <c r="D10189" i="10"/>
  <c r="C10189" i="10"/>
  <c r="B10189" i="10"/>
  <c r="D10188" i="10"/>
  <c r="C10188" i="10"/>
  <c r="B10188" i="10"/>
  <c r="D10187" i="10"/>
  <c r="C10187" i="10"/>
  <c r="B10187" i="10"/>
  <c r="D10186" i="10"/>
  <c r="C10186" i="10"/>
  <c r="B10186" i="10"/>
  <c r="D10185" i="10"/>
  <c r="C10185" i="10"/>
  <c r="B10185" i="10"/>
  <c r="D10184" i="10"/>
  <c r="C10184" i="10"/>
  <c r="B10184" i="10"/>
  <c r="D10183" i="10"/>
  <c r="C10183" i="10"/>
  <c r="B10183" i="10"/>
  <c r="D10182" i="10"/>
  <c r="C10182" i="10"/>
  <c r="B10182" i="10"/>
  <c r="D10181" i="10"/>
  <c r="C10181" i="10"/>
  <c r="B10181" i="10"/>
  <c r="D10180" i="10"/>
  <c r="C10180" i="10"/>
  <c r="B10180" i="10"/>
  <c r="D10179" i="10"/>
  <c r="C10179" i="10"/>
  <c r="B10179" i="10"/>
  <c r="D10178" i="10"/>
  <c r="C10178" i="10"/>
  <c r="B10178" i="10"/>
  <c r="D10177" i="10"/>
  <c r="C10177" i="10"/>
  <c r="B10177" i="10"/>
  <c r="D10176" i="10"/>
  <c r="C10176" i="10"/>
  <c r="B10176" i="10"/>
  <c r="D10175" i="10"/>
  <c r="C10175" i="10"/>
  <c r="B10175" i="10"/>
  <c r="D10174" i="10"/>
  <c r="C10174" i="10"/>
  <c r="B10174" i="10"/>
  <c r="D10173" i="10"/>
  <c r="C10173" i="10"/>
  <c r="B10173" i="10"/>
  <c r="D10172" i="10"/>
  <c r="C10172" i="10"/>
  <c r="B10172" i="10"/>
  <c r="D10171" i="10"/>
  <c r="C10171" i="10"/>
  <c r="B10171" i="10"/>
  <c r="D10170" i="10"/>
  <c r="C10170" i="10"/>
  <c r="B10170" i="10"/>
  <c r="D10169" i="10"/>
  <c r="C10169" i="10"/>
  <c r="B10169" i="10"/>
  <c r="D10168" i="10"/>
  <c r="C10168" i="10"/>
  <c r="B10168" i="10"/>
  <c r="D10167" i="10"/>
  <c r="C10167" i="10"/>
  <c r="B10167" i="10"/>
  <c r="D10166" i="10"/>
  <c r="C10166" i="10"/>
  <c r="B10166" i="10"/>
  <c r="D10165" i="10"/>
  <c r="C10165" i="10"/>
  <c r="B10165" i="10"/>
  <c r="D10164" i="10"/>
  <c r="C10164" i="10"/>
  <c r="B10164" i="10"/>
  <c r="D10163" i="10"/>
  <c r="C10163" i="10"/>
  <c r="B10163" i="10"/>
  <c r="D10162" i="10"/>
  <c r="C10162" i="10"/>
  <c r="B10162" i="10"/>
  <c r="D10161" i="10"/>
  <c r="C10161" i="10"/>
  <c r="B10161" i="10"/>
  <c r="D10160" i="10"/>
  <c r="C10160" i="10"/>
  <c r="B10160" i="10"/>
  <c r="D10159" i="10"/>
  <c r="C10159" i="10"/>
  <c r="B10159" i="10"/>
  <c r="D10158" i="10"/>
  <c r="C10158" i="10"/>
  <c r="B10158" i="10"/>
  <c r="D10157" i="10"/>
  <c r="C10157" i="10"/>
  <c r="B10157" i="10"/>
  <c r="D10156" i="10"/>
  <c r="C10156" i="10"/>
  <c r="B10156" i="10"/>
  <c r="D10155" i="10"/>
  <c r="C10155" i="10"/>
  <c r="B10155" i="10"/>
  <c r="D10154" i="10"/>
  <c r="C10154" i="10"/>
  <c r="B10154" i="10"/>
  <c r="D10153" i="10"/>
  <c r="C10153" i="10"/>
  <c r="B10153" i="10"/>
  <c r="D10152" i="10"/>
  <c r="C10152" i="10"/>
  <c r="B10152" i="10"/>
  <c r="D10151" i="10"/>
  <c r="C10151" i="10"/>
  <c r="B10151" i="10"/>
  <c r="D10150" i="10"/>
  <c r="C10150" i="10"/>
  <c r="B10150" i="10"/>
  <c r="D10149" i="10"/>
  <c r="C10149" i="10"/>
  <c r="B10149" i="10"/>
  <c r="D10148" i="10"/>
  <c r="C10148" i="10"/>
  <c r="B10148" i="10"/>
  <c r="D10147" i="10"/>
  <c r="C10147" i="10"/>
  <c r="B10147" i="10"/>
  <c r="D10146" i="10"/>
  <c r="C10146" i="10"/>
  <c r="B10146" i="10"/>
  <c r="D10145" i="10"/>
  <c r="C10145" i="10"/>
  <c r="B10145" i="10"/>
  <c r="D10144" i="10"/>
  <c r="C10144" i="10"/>
  <c r="B10144" i="10"/>
  <c r="D10143" i="10"/>
  <c r="C10143" i="10"/>
  <c r="B10143" i="10"/>
  <c r="D10142" i="10"/>
  <c r="C10142" i="10"/>
  <c r="B10142" i="10"/>
  <c r="D10141" i="10"/>
  <c r="C10141" i="10"/>
  <c r="B10141" i="10"/>
  <c r="D10140" i="10"/>
  <c r="C10140" i="10"/>
  <c r="B10140" i="10"/>
  <c r="D10139" i="10"/>
  <c r="C10139" i="10"/>
  <c r="B10139" i="10"/>
  <c r="D10138" i="10"/>
  <c r="C10138" i="10"/>
  <c r="B10138" i="10"/>
  <c r="D10137" i="10"/>
  <c r="C10137" i="10"/>
  <c r="B10137" i="10"/>
  <c r="D10136" i="10"/>
  <c r="C10136" i="10"/>
  <c r="B10136" i="10"/>
  <c r="D10135" i="10"/>
  <c r="C10135" i="10"/>
  <c r="B10135" i="10"/>
  <c r="D10134" i="10"/>
  <c r="C10134" i="10"/>
  <c r="B10134" i="10"/>
  <c r="D10133" i="10"/>
  <c r="C10133" i="10"/>
  <c r="B10133" i="10"/>
  <c r="D10132" i="10"/>
  <c r="C10132" i="10"/>
  <c r="B10132" i="10"/>
  <c r="D10131" i="10"/>
  <c r="C10131" i="10"/>
  <c r="B10131" i="10"/>
  <c r="D10130" i="10"/>
  <c r="C10130" i="10"/>
  <c r="B10130" i="10"/>
  <c r="D10129" i="10"/>
  <c r="C10129" i="10"/>
  <c r="B10129" i="10"/>
  <c r="D10128" i="10"/>
  <c r="C10128" i="10"/>
  <c r="B10128" i="10"/>
  <c r="D10127" i="10"/>
  <c r="C10127" i="10"/>
  <c r="B10127" i="10"/>
  <c r="D10126" i="10"/>
  <c r="C10126" i="10"/>
  <c r="B10126" i="10"/>
  <c r="D10125" i="10"/>
  <c r="C10125" i="10"/>
  <c r="B10125" i="10"/>
  <c r="D10124" i="10"/>
  <c r="C10124" i="10"/>
  <c r="B10124" i="10"/>
  <c r="D10123" i="10"/>
  <c r="C10123" i="10"/>
  <c r="B10123" i="10"/>
  <c r="D10122" i="10"/>
  <c r="C10122" i="10"/>
  <c r="B10122" i="10"/>
  <c r="D10121" i="10"/>
  <c r="C10121" i="10"/>
  <c r="B10121" i="10"/>
  <c r="D10120" i="10"/>
  <c r="C10120" i="10"/>
  <c r="B10120" i="10"/>
  <c r="D10119" i="10"/>
  <c r="C10119" i="10"/>
  <c r="B10119" i="10"/>
  <c r="D10118" i="10"/>
  <c r="C10118" i="10"/>
  <c r="B10118" i="10"/>
  <c r="D10117" i="10"/>
  <c r="C10117" i="10"/>
  <c r="B10117" i="10"/>
  <c r="D10116" i="10"/>
  <c r="C10116" i="10"/>
  <c r="B10116" i="10"/>
  <c r="D10115" i="10"/>
  <c r="C10115" i="10"/>
  <c r="B10115" i="10"/>
  <c r="D10114" i="10"/>
  <c r="C10114" i="10"/>
  <c r="B10114" i="10"/>
  <c r="D10113" i="10"/>
  <c r="C10113" i="10"/>
  <c r="B10113" i="10"/>
  <c r="D10112" i="10"/>
  <c r="C10112" i="10"/>
  <c r="B10112" i="10"/>
  <c r="D10111" i="10"/>
  <c r="C10111" i="10"/>
  <c r="B10111" i="10"/>
  <c r="D10110" i="10"/>
  <c r="C10110" i="10"/>
  <c r="B10110" i="10"/>
  <c r="D10109" i="10"/>
  <c r="C10109" i="10"/>
  <c r="B10109" i="10"/>
  <c r="D10108" i="10"/>
  <c r="C10108" i="10"/>
  <c r="B10108" i="10"/>
  <c r="D10107" i="10"/>
  <c r="C10107" i="10"/>
  <c r="B10107" i="10"/>
  <c r="D10106" i="10"/>
  <c r="C10106" i="10"/>
  <c r="B10106" i="10"/>
  <c r="D10105" i="10"/>
  <c r="C10105" i="10"/>
  <c r="B10105" i="10"/>
  <c r="D10104" i="10"/>
  <c r="C10104" i="10"/>
  <c r="B10104" i="10"/>
  <c r="D10103" i="10"/>
  <c r="C10103" i="10"/>
  <c r="B10103" i="10"/>
  <c r="D10102" i="10"/>
  <c r="C10102" i="10"/>
  <c r="B10102" i="10"/>
  <c r="D10101" i="10"/>
  <c r="C10101" i="10"/>
  <c r="B10101" i="10"/>
  <c r="D10100" i="10"/>
  <c r="C10100" i="10"/>
  <c r="B10100" i="10"/>
  <c r="D10099" i="10"/>
  <c r="C10099" i="10"/>
  <c r="B10099" i="10"/>
  <c r="D10098" i="10"/>
  <c r="C10098" i="10"/>
  <c r="B10098" i="10"/>
  <c r="D10097" i="10"/>
  <c r="C10097" i="10"/>
  <c r="B10097" i="10"/>
  <c r="D10096" i="10"/>
  <c r="C10096" i="10"/>
  <c r="B10096" i="10"/>
  <c r="D10095" i="10"/>
  <c r="C10095" i="10"/>
  <c r="B10095" i="10"/>
  <c r="D10094" i="10"/>
  <c r="C10094" i="10"/>
  <c r="B10094" i="10"/>
  <c r="D10093" i="10"/>
  <c r="C10093" i="10"/>
  <c r="B10093" i="10"/>
  <c r="D10092" i="10"/>
  <c r="C10092" i="10"/>
  <c r="B10092" i="10"/>
  <c r="D10091" i="10"/>
  <c r="C10091" i="10"/>
  <c r="B10091" i="10"/>
  <c r="D10090" i="10"/>
  <c r="C10090" i="10"/>
  <c r="B10090" i="10"/>
  <c r="D10089" i="10"/>
  <c r="C10089" i="10"/>
  <c r="B10089" i="10"/>
  <c r="D10088" i="10"/>
  <c r="C10088" i="10"/>
  <c r="B10088" i="10"/>
  <c r="D10087" i="10"/>
  <c r="C10087" i="10"/>
  <c r="B10087" i="10"/>
  <c r="D10086" i="10"/>
  <c r="C10086" i="10"/>
  <c r="B10086" i="10"/>
  <c r="D10085" i="10"/>
  <c r="C10085" i="10"/>
  <c r="B10085" i="10"/>
  <c r="D10084" i="10"/>
  <c r="C10084" i="10"/>
  <c r="B10084" i="10"/>
  <c r="D10083" i="10"/>
  <c r="C10083" i="10"/>
  <c r="B10083" i="10"/>
  <c r="D10082" i="10"/>
  <c r="C10082" i="10"/>
  <c r="B10082" i="10"/>
  <c r="D10081" i="10"/>
  <c r="C10081" i="10"/>
  <c r="B10081" i="10"/>
  <c r="D10080" i="10"/>
  <c r="C10080" i="10"/>
  <c r="B10080" i="10"/>
  <c r="D10079" i="10"/>
  <c r="C10079" i="10"/>
  <c r="B10079" i="10"/>
  <c r="D10078" i="10"/>
  <c r="C10078" i="10"/>
  <c r="B10078" i="10"/>
  <c r="D10077" i="10"/>
  <c r="C10077" i="10"/>
  <c r="B10077" i="10"/>
  <c r="D10076" i="10"/>
  <c r="C10076" i="10"/>
  <c r="B10076" i="10"/>
  <c r="D10075" i="10"/>
  <c r="C10075" i="10"/>
  <c r="B10075" i="10"/>
  <c r="D10074" i="10"/>
  <c r="C10074" i="10"/>
  <c r="B10074" i="10"/>
  <c r="D10073" i="10"/>
  <c r="C10073" i="10"/>
  <c r="B10073" i="10"/>
  <c r="D10072" i="10"/>
  <c r="C10072" i="10"/>
  <c r="B10072" i="10"/>
  <c r="D10071" i="10"/>
  <c r="C10071" i="10"/>
  <c r="B10071" i="10"/>
  <c r="D10070" i="10"/>
  <c r="C10070" i="10"/>
  <c r="B10070" i="10"/>
  <c r="D10069" i="10"/>
  <c r="C10069" i="10"/>
  <c r="B10069" i="10"/>
  <c r="D10068" i="10"/>
  <c r="C10068" i="10"/>
  <c r="B10068" i="10"/>
  <c r="D10067" i="10"/>
  <c r="C10067" i="10"/>
  <c r="B10067" i="10"/>
  <c r="D10066" i="10"/>
  <c r="C10066" i="10"/>
  <c r="B10066" i="10"/>
  <c r="D10065" i="10"/>
  <c r="C10065" i="10"/>
  <c r="B10065" i="10"/>
  <c r="D10064" i="10"/>
  <c r="C10064" i="10"/>
  <c r="B10064" i="10"/>
  <c r="D10063" i="10"/>
  <c r="C10063" i="10"/>
  <c r="B10063" i="10"/>
  <c r="D10062" i="10"/>
  <c r="C10062" i="10"/>
  <c r="B10062" i="10"/>
  <c r="D10061" i="10"/>
  <c r="C10061" i="10"/>
  <c r="B10061" i="10"/>
  <c r="D10060" i="10"/>
  <c r="C10060" i="10"/>
  <c r="B10060" i="10"/>
  <c r="D10059" i="10"/>
  <c r="C10059" i="10"/>
  <c r="B10059" i="10"/>
  <c r="D10058" i="10"/>
  <c r="C10058" i="10"/>
  <c r="B10058" i="10"/>
  <c r="D10057" i="10"/>
  <c r="C10057" i="10"/>
  <c r="B10057" i="10"/>
  <c r="D10056" i="10"/>
  <c r="C10056" i="10"/>
  <c r="B10056" i="10"/>
  <c r="D10055" i="10"/>
  <c r="C10055" i="10"/>
  <c r="B10055" i="10"/>
  <c r="D10054" i="10"/>
  <c r="C10054" i="10"/>
  <c r="B10054" i="10"/>
  <c r="D10053" i="10"/>
  <c r="C10053" i="10"/>
  <c r="B10053" i="10"/>
  <c r="D10052" i="10"/>
  <c r="C10052" i="10"/>
  <c r="B10052" i="10"/>
  <c r="D10051" i="10"/>
  <c r="C10051" i="10"/>
  <c r="B10051" i="10"/>
  <c r="D10050" i="10"/>
  <c r="C10050" i="10"/>
  <c r="B10050" i="10"/>
  <c r="D10049" i="10"/>
  <c r="C10049" i="10"/>
  <c r="B10049" i="10"/>
  <c r="D10048" i="10"/>
  <c r="C10048" i="10"/>
  <c r="B10048" i="10"/>
  <c r="D10047" i="10"/>
  <c r="C10047" i="10"/>
  <c r="B10047" i="10"/>
  <c r="D10046" i="10"/>
  <c r="C10046" i="10"/>
  <c r="B10046" i="10"/>
  <c r="D10045" i="10"/>
  <c r="C10045" i="10"/>
  <c r="B10045" i="10"/>
  <c r="D10044" i="10"/>
  <c r="C10044" i="10"/>
  <c r="B10044" i="10"/>
  <c r="D10043" i="10"/>
  <c r="C10043" i="10"/>
  <c r="B10043" i="10"/>
  <c r="D10042" i="10"/>
  <c r="C10042" i="10"/>
  <c r="B10042" i="10"/>
  <c r="D10041" i="10"/>
  <c r="C10041" i="10"/>
  <c r="B10041" i="10"/>
  <c r="D10040" i="10"/>
  <c r="C10040" i="10"/>
  <c r="B10040" i="10"/>
  <c r="D10039" i="10"/>
  <c r="C10039" i="10"/>
  <c r="B10039" i="10"/>
  <c r="D10038" i="10"/>
  <c r="C10038" i="10"/>
  <c r="B10038" i="10"/>
  <c r="D10037" i="10"/>
  <c r="C10037" i="10"/>
  <c r="B10037" i="10"/>
  <c r="D10036" i="10"/>
  <c r="C10036" i="10"/>
  <c r="B10036" i="10"/>
  <c r="D10035" i="10"/>
  <c r="C10035" i="10"/>
  <c r="B10035" i="10"/>
  <c r="D10034" i="10"/>
  <c r="C10034" i="10"/>
  <c r="B10034" i="10"/>
  <c r="D10033" i="10"/>
  <c r="C10033" i="10"/>
  <c r="B10033" i="10"/>
  <c r="D10032" i="10"/>
  <c r="C10032" i="10"/>
  <c r="B10032" i="10"/>
  <c r="D10031" i="10"/>
  <c r="C10031" i="10"/>
  <c r="B10031" i="10"/>
  <c r="D10030" i="10"/>
  <c r="C10030" i="10"/>
  <c r="B10030" i="10"/>
  <c r="D10029" i="10"/>
  <c r="C10029" i="10"/>
  <c r="B10029" i="10"/>
  <c r="D10028" i="10"/>
  <c r="C10028" i="10"/>
  <c r="B10028" i="10"/>
  <c r="D10027" i="10"/>
  <c r="C10027" i="10"/>
  <c r="B10027" i="10"/>
  <c r="D10026" i="10"/>
  <c r="C10026" i="10"/>
  <c r="B10026" i="10"/>
  <c r="D10025" i="10"/>
  <c r="C10025" i="10"/>
  <c r="B10025" i="10"/>
  <c r="D10024" i="10"/>
  <c r="C10024" i="10"/>
  <c r="B10024" i="10"/>
  <c r="D10023" i="10"/>
  <c r="C10023" i="10"/>
  <c r="B10023" i="10"/>
  <c r="D10022" i="10"/>
  <c r="C10022" i="10"/>
  <c r="B10022" i="10"/>
  <c r="D10021" i="10"/>
  <c r="C10021" i="10"/>
  <c r="B10021" i="10"/>
  <c r="D10020" i="10"/>
  <c r="C10020" i="10"/>
  <c r="B10020" i="10"/>
  <c r="D10019" i="10"/>
  <c r="C10019" i="10"/>
  <c r="B10019" i="10"/>
  <c r="D10018" i="10"/>
  <c r="C10018" i="10"/>
  <c r="B10018" i="10"/>
  <c r="D10017" i="10"/>
  <c r="C10017" i="10"/>
  <c r="B10017" i="10"/>
  <c r="D10016" i="10"/>
  <c r="C10016" i="10"/>
  <c r="B10016" i="10"/>
  <c r="D10015" i="10"/>
  <c r="C10015" i="10"/>
  <c r="B10015" i="10"/>
  <c r="D10014" i="10"/>
  <c r="C10014" i="10"/>
  <c r="B10014" i="10"/>
  <c r="D10013" i="10"/>
  <c r="C10013" i="10"/>
  <c r="B10013" i="10"/>
  <c r="D10012" i="10"/>
  <c r="C10012" i="10"/>
  <c r="B10012" i="10"/>
  <c r="D10011" i="10"/>
  <c r="C10011" i="10"/>
  <c r="B10011" i="10"/>
  <c r="D10010" i="10"/>
  <c r="C10010" i="10"/>
  <c r="B10010" i="10"/>
  <c r="D10009" i="10"/>
  <c r="C10009" i="10"/>
  <c r="B10009" i="10"/>
  <c r="D10008" i="10"/>
  <c r="C10008" i="10"/>
  <c r="B10008" i="10"/>
  <c r="D10007" i="10"/>
  <c r="C10007" i="10"/>
  <c r="B10007" i="10"/>
  <c r="D10006" i="10"/>
  <c r="C10006" i="10"/>
  <c r="B10006" i="10"/>
  <c r="D10005" i="10"/>
  <c r="C10005" i="10"/>
  <c r="B10005" i="10"/>
  <c r="D10004" i="10"/>
  <c r="C10004" i="10"/>
  <c r="B10004" i="10"/>
  <c r="D10003" i="10"/>
  <c r="C10003" i="10"/>
  <c r="B10003" i="10"/>
  <c r="D10002" i="10"/>
  <c r="C10002" i="10"/>
  <c r="B10002" i="10"/>
  <c r="D10001" i="10"/>
  <c r="C10001" i="10"/>
  <c r="B10001" i="10"/>
  <c r="D10000" i="10"/>
  <c r="C10000" i="10"/>
  <c r="B10000" i="10"/>
  <c r="D9999" i="10"/>
  <c r="C9999" i="10"/>
  <c r="B9999" i="10"/>
  <c r="D9998" i="10"/>
  <c r="C9998" i="10"/>
  <c r="B9998" i="10"/>
  <c r="D9997" i="10"/>
  <c r="C9997" i="10"/>
  <c r="B9997" i="10"/>
  <c r="D9996" i="10"/>
  <c r="C9996" i="10"/>
  <c r="B9996" i="10"/>
  <c r="D9995" i="10"/>
  <c r="C9995" i="10"/>
  <c r="B9995" i="10"/>
  <c r="D9994" i="10"/>
  <c r="C9994" i="10"/>
  <c r="B9994" i="10"/>
  <c r="D9993" i="10"/>
  <c r="C9993" i="10"/>
  <c r="B9993" i="10"/>
  <c r="D9992" i="10"/>
  <c r="C9992" i="10"/>
  <c r="B9992" i="10"/>
  <c r="D9991" i="10"/>
  <c r="C9991" i="10"/>
  <c r="B9991" i="10"/>
  <c r="D9990" i="10"/>
  <c r="C9990" i="10"/>
  <c r="B9990" i="10"/>
  <c r="D9989" i="10"/>
  <c r="C9989" i="10"/>
  <c r="B9989" i="10"/>
  <c r="D9988" i="10"/>
  <c r="C9988" i="10"/>
  <c r="B9988" i="10"/>
  <c r="D9987" i="10"/>
  <c r="C9987" i="10"/>
  <c r="B9987" i="10"/>
  <c r="D9986" i="10"/>
  <c r="C9986" i="10"/>
  <c r="B9986" i="10"/>
  <c r="D9985" i="10"/>
  <c r="C9985" i="10"/>
  <c r="B9985" i="10"/>
  <c r="D9984" i="10"/>
  <c r="C9984" i="10"/>
  <c r="B9984" i="10"/>
  <c r="D9983" i="10"/>
  <c r="C9983" i="10"/>
  <c r="B9983" i="10"/>
  <c r="D9982" i="10"/>
  <c r="C9982" i="10"/>
  <c r="B9982" i="10"/>
  <c r="D9981" i="10"/>
  <c r="C9981" i="10"/>
  <c r="B9981" i="10"/>
  <c r="D9980" i="10"/>
  <c r="C9980" i="10"/>
  <c r="B9980" i="10"/>
  <c r="D9979" i="10"/>
  <c r="C9979" i="10"/>
  <c r="B9979" i="10"/>
  <c r="D9978" i="10"/>
  <c r="C9978" i="10"/>
  <c r="B9978" i="10"/>
  <c r="D9977" i="10"/>
  <c r="C9977" i="10"/>
  <c r="B9977" i="10"/>
  <c r="D9976" i="10"/>
  <c r="C9976" i="10"/>
  <c r="B9976" i="10"/>
  <c r="D9975" i="10"/>
  <c r="C9975" i="10"/>
  <c r="B9975" i="10"/>
  <c r="D9974" i="10"/>
  <c r="C9974" i="10"/>
  <c r="B9974" i="10"/>
  <c r="D9973" i="10"/>
  <c r="C9973" i="10"/>
  <c r="B9973" i="10"/>
  <c r="D9972" i="10"/>
  <c r="C9972" i="10"/>
  <c r="B9972" i="10"/>
  <c r="D9971" i="10"/>
  <c r="C9971" i="10"/>
  <c r="B9971" i="10"/>
  <c r="D9970" i="10"/>
  <c r="C9970" i="10"/>
  <c r="B9970" i="10"/>
  <c r="D9969" i="10"/>
  <c r="C9969" i="10"/>
  <c r="B9969" i="10"/>
  <c r="D9968" i="10"/>
  <c r="C9968" i="10"/>
  <c r="B9968" i="10"/>
  <c r="D9967" i="10"/>
  <c r="C9967" i="10"/>
  <c r="B9967" i="10"/>
  <c r="D9966" i="10"/>
  <c r="C9966" i="10"/>
  <c r="B9966" i="10"/>
  <c r="D9965" i="10"/>
  <c r="C9965" i="10"/>
  <c r="B9965" i="10"/>
  <c r="D9964" i="10"/>
  <c r="C9964" i="10"/>
  <c r="B9964" i="10"/>
  <c r="D9963" i="10"/>
  <c r="C9963" i="10"/>
  <c r="B9963" i="10"/>
  <c r="D9962" i="10"/>
  <c r="C9962" i="10"/>
  <c r="B9962" i="10"/>
  <c r="D9961" i="10"/>
  <c r="C9961" i="10"/>
  <c r="B9961" i="10"/>
  <c r="D9960" i="10"/>
  <c r="C9960" i="10"/>
  <c r="B9960" i="10"/>
  <c r="D9959" i="10"/>
  <c r="C9959" i="10"/>
  <c r="B9959" i="10"/>
  <c r="D9958" i="10"/>
  <c r="C9958" i="10"/>
  <c r="B9958" i="10"/>
  <c r="D9957" i="10"/>
  <c r="C9957" i="10"/>
  <c r="B9957" i="10"/>
  <c r="D9956" i="10"/>
  <c r="C9956" i="10"/>
  <c r="B9956" i="10"/>
  <c r="D9955" i="10"/>
  <c r="C9955" i="10"/>
  <c r="B9955" i="10"/>
  <c r="D9954" i="10"/>
  <c r="C9954" i="10"/>
  <c r="B9954" i="10"/>
  <c r="D9953" i="10"/>
  <c r="C9953" i="10"/>
  <c r="B9953" i="10"/>
  <c r="D9952" i="10"/>
  <c r="C9952" i="10"/>
  <c r="B9952" i="10"/>
  <c r="D9951" i="10"/>
  <c r="C9951" i="10"/>
  <c r="B9951" i="10"/>
  <c r="D9950" i="10"/>
  <c r="C9950" i="10"/>
  <c r="B9950" i="10"/>
  <c r="D9949" i="10"/>
  <c r="C9949" i="10"/>
  <c r="B9949" i="10"/>
  <c r="D9948" i="10"/>
  <c r="C9948" i="10"/>
  <c r="B9948" i="10"/>
  <c r="D9947" i="10"/>
  <c r="C9947" i="10"/>
  <c r="B9947" i="10"/>
  <c r="D9946" i="10"/>
  <c r="C9946" i="10"/>
  <c r="B9946" i="10"/>
  <c r="D9945" i="10"/>
  <c r="C9945" i="10"/>
  <c r="B9945" i="10"/>
  <c r="D9944" i="10"/>
  <c r="C9944" i="10"/>
  <c r="B9944" i="10"/>
  <c r="D9943" i="10"/>
  <c r="C9943" i="10"/>
  <c r="B9943" i="10"/>
  <c r="D9942" i="10"/>
  <c r="C9942" i="10"/>
  <c r="B9942" i="10"/>
  <c r="D9941" i="10"/>
  <c r="C9941" i="10"/>
  <c r="B9941" i="10"/>
  <c r="D9940" i="10"/>
  <c r="C9940" i="10"/>
  <c r="B9940" i="10"/>
  <c r="D9939" i="10"/>
  <c r="C9939" i="10"/>
  <c r="B9939" i="10"/>
  <c r="D9938" i="10"/>
  <c r="C9938" i="10"/>
  <c r="B9938" i="10"/>
  <c r="D9937" i="10"/>
  <c r="C9937" i="10"/>
  <c r="B9937" i="10"/>
  <c r="D9936" i="10"/>
  <c r="C9936" i="10"/>
  <c r="B9936" i="10"/>
  <c r="D9935" i="10"/>
  <c r="C9935" i="10"/>
  <c r="B9935" i="10"/>
  <c r="D9934" i="10"/>
  <c r="C9934" i="10"/>
  <c r="B9934" i="10"/>
  <c r="D9933" i="10"/>
  <c r="C9933" i="10"/>
  <c r="B9933" i="10"/>
  <c r="D9932" i="10"/>
  <c r="C9932" i="10"/>
  <c r="B9932" i="10"/>
  <c r="D9931" i="10"/>
  <c r="C9931" i="10"/>
  <c r="B9931" i="10"/>
  <c r="D9930" i="10"/>
  <c r="C9930" i="10"/>
  <c r="B9930" i="10"/>
  <c r="D9929" i="10"/>
  <c r="C9929" i="10"/>
  <c r="B9929" i="10"/>
  <c r="D9928" i="10"/>
  <c r="C9928" i="10"/>
  <c r="B9928" i="10"/>
  <c r="D9927" i="10"/>
  <c r="C9927" i="10"/>
  <c r="B9927" i="10"/>
  <c r="D9926" i="10"/>
  <c r="C9926" i="10"/>
  <c r="B9926" i="10"/>
  <c r="D9925" i="10"/>
  <c r="C9925" i="10"/>
  <c r="B9925" i="10"/>
  <c r="D9924" i="10"/>
  <c r="C9924" i="10"/>
  <c r="B9924" i="10"/>
  <c r="D9923" i="10"/>
  <c r="C9923" i="10"/>
  <c r="B9923" i="10"/>
  <c r="D9922" i="10"/>
  <c r="C9922" i="10"/>
  <c r="B9922" i="10"/>
  <c r="D9921" i="10"/>
  <c r="C9921" i="10"/>
  <c r="B9921" i="10"/>
  <c r="D9920" i="10"/>
  <c r="C9920" i="10"/>
  <c r="B9920" i="10"/>
  <c r="D9919" i="10"/>
  <c r="C9919" i="10"/>
  <c r="B9919" i="10"/>
  <c r="D9918" i="10"/>
  <c r="C9918" i="10"/>
  <c r="B9918" i="10"/>
  <c r="D9917" i="10"/>
  <c r="C9917" i="10"/>
  <c r="B9917" i="10"/>
  <c r="D9916" i="10"/>
  <c r="C9916" i="10"/>
  <c r="B9916" i="10"/>
  <c r="D9915" i="10"/>
  <c r="C9915" i="10"/>
  <c r="B9915" i="10"/>
  <c r="D9914" i="10"/>
  <c r="C9914" i="10"/>
  <c r="B9914" i="10"/>
  <c r="D9913" i="10"/>
  <c r="C9913" i="10"/>
  <c r="B9913" i="10"/>
  <c r="D9912" i="10"/>
  <c r="C9912" i="10"/>
  <c r="B9912" i="10"/>
  <c r="D9911" i="10"/>
  <c r="C9911" i="10"/>
  <c r="B9911" i="10"/>
  <c r="D9910" i="10"/>
  <c r="C9910" i="10"/>
  <c r="B9910" i="10"/>
  <c r="D9909" i="10"/>
  <c r="C9909" i="10"/>
  <c r="B9909" i="10"/>
  <c r="D9908" i="10"/>
  <c r="C9908" i="10"/>
  <c r="B9908" i="10"/>
  <c r="D9907" i="10"/>
  <c r="C9907" i="10"/>
  <c r="B9907" i="10"/>
  <c r="D9906" i="10"/>
  <c r="C9906" i="10"/>
  <c r="B9906" i="10"/>
  <c r="D9905" i="10"/>
  <c r="C9905" i="10"/>
  <c r="B9905" i="10"/>
  <c r="D9904" i="10"/>
  <c r="C9904" i="10"/>
  <c r="B9904" i="10"/>
  <c r="D9903" i="10"/>
  <c r="C9903" i="10"/>
  <c r="B9903" i="10"/>
  <c r="D9902" i="10"/>
  <c r="C9902" i="10"/>
  <c r="B9902" i="10"/>
  <c r="D9901" i="10"/>
  <c r="C9901" i="10"/>
  <c r="B9901" i="10"/>
  <c r="D9900" i="10"/>
  <c r="C9900" i="10"/>
  <c r="B9900" i="10"/>
  <c r="D9899" i="10"/>
  <c r="C9899" i="10"/>
  <c r="B9899" i="10"/>
  <c r="D9898" i="10"/>
  <c r="C9898" i="10"/>
  <c r="B9898" i="10"/>
  <c r="D9897" i="10"/>
  <c r="C9897" i="10"/>
  <c r="B9897" i="10"/>
  <c r="D9896" i="10"/>
  <c r="C9896" i="10"/>
  <c r="B9896" i="10"/>
  <c r="D9895" i="10"/>
  <c r="C9895" i="10"/>
  <c r="B9895" i="10"/>
  <c r="D9894" i="10"/>
  <c r="C9894" i="10"/>
  <c r="B9894" i="10"/>
  <c r="D9893" i="10"/>
  <c r="C9893" i="10"/>
  <c r="B9893" i="10"/>
  <c r="D9892" i="10"/>
  <c r="C9892" i="10"/>
  <c r="B9892" i="10"/>
  <c r="D9891" i="10"/>
  <c r="C9891" i="10"/>
  <c r="B9891" i="10"/>
  <c r="D9890" i="10"/>
  <c r="C9890" i="10"/>
  <c r="B9890" i="10"/>
  <c r="D9889" i="10"/>
  <c r="C9889" i="10"/>
  <c r="B9889" i="10"/>
  <c r="D9888" i="10"/>
  <c r="C9888" i="10"/>
  <c r="B9888" i="10"/>
  <c r="D9887" i="10"/>
  <c r="C9887" i="10"/>
  <c r="B9887" i="10"/>
  <c r="D9886" i="10"/>
  <c r="C9886" i="10"/>
  <c r="B9886" i="10"/>
  <c r="D9885" i="10"/>
  <c r="C9885" i="10"/>
  <c r="B9885" i="10"/>
  <c r="D9884" i="10"/>
  <c r="C9884" i="10"/>
  <c r="B9884" i="10"/>
  <c r="D9883" i="10"/>
  <c r="C9883" i="10"/>
  <c r="B9883" i="10"/>
  <c r="D9882" i="10"/>
  <c r="C9882" i="10"/>
  <c r="B9882" i="10"/>
  <c r="D9881" i="10"/>
  <c r="C9881" i="10"/>
  <c r="B9881" i="10"/>
  <c r="D9880" i="10"/>
  <c r="C9880" i="10"/>
  <c r="B9880" i="10"/>
  <c r="D9879" i="10"/>
  <c r="C9879" i="10"/>
  <c r="B9879" i="10"/>
  <c r="D9878" i="10"/>
  <c r="C9878" i="10"/>
  <c r="B9878" i="10"/>
  <c r="D9877" i="10"/>
  <c r="C9877" i="10"/>
  <c r="B9877" i="10"/>
  <c r="D9876" i="10"/>
  <c r="C9876" i="10"/>
  <c r="B9876" i="10"/>
  <c r="D9875" i="10"/>
  <c r="C9875" i="10"/>
  <c r="B9875" i="10"/>
  <c r="D9874" i="10"/>
  <c r="C9874" i="10"/>
  <c r="B9874" i="10"/>
  <c r="D9873" i="10"/>
  <c r="C9873" i="10"/>
  <c r="B9873" i="10"/>
  <c r="D9872" i="10"/>
  <c r="C9872" i="10"/>
  <c r="B9872" i="10"/>
  <c r="D9871" i="10"/>
  <c r="C9871" i="10"/>
  <c r="B9871" i="10"/>
  <c r="D9870" i="10"/>
  <c r="C9870" i="10"/>
  <c r="B9870" i="10"/>
  <c r="D9869" i="10"/>
  <c r="C9869" i="10"/>
  <c r="B9869" i="10"/>
  <c r="D9868" i="10"/>
  <c r="C9868" i="10"/>
  <c r="B9868" i="10"/>
  <c r="D9867" i="10"/>
  <c r="C9867" i="10"/>
  <c r="B9867" i="10"/>
  <c r="D9866" i="10"/>
  <c r="C9866" i="10"/>
  <c r="B9866" i="10"/>
  <c r="D9865" i="10"/>
  <c r="C9865" i="10"/>
  <c r="B9865" i="10"/>
  <c r="D9864" i="10"/>
  <c r="C9864" i="10"/>
  <c r="B9864" i="10"/>
  <c r="D9863" i="10"/>
  <c r="C9863" i="10"/>
  <c r="B9863" i="10"/>
  <c r="D9862" i="10"/>
  <c r="C9862" i="10"/>
  <c r="B9862" i="10"/>
  <c r="D9861" i="10"/>
  <c r="C9861" i="10"/>
  <c r="B9861" i="10"/>
  <c r="D9860" i="10"/>
  <c r="C9860" i="10"/>
  <c r="B9860" i="10"/>
  <c r="D9859" i="10"/>
  <c r="C9859" i="10"/>
  <c r="B9859" i="10"/>
  <c r="D9858" i="10"/>
  <c r="C9858" i="10"/>
  <c r="B9858" i="10"/>
  <c r="D9857" i="10"/>
  <c r="C9857" i="10"/>
  <c r="B9857" i="10"/>
  <c r="D9856" i="10"/>
  <c r="C9856" i="10"/>
  <c r="B9856" i="10"/>
  <c r="D9855" i="10"/>
  <c r="C9855" i="10"/>
  <c r="B9855" i="10"/>
  <c r="D9854" i="10"/>
  <c r="C9854" i="10"/>
  <c r="B9854" i="10"/>
  <c r="D9853" i="10"/>
  <c r="C9853" i="10"/>
  <c r="B9853" i="10"/>
  <c r="D9852" i="10"/>
  <c r="C9852" i="10"/>
  <c r="B9852" i="10"/>
  <c r="D9851" i="10"/>
  <c r="C9851" i="10"/>
  <c r="B9851" i="10"/>
  <c r="D9850" i="10"/>
  <c r="C9850" i="10"/>
  <c r="B9850" i="10"/>
  <c r="D9849" i="10"/>
  <c r="C9849" i="10"/>
  <c r="B9849" i="10"/>
  <c r="D9848" i="10"/>
  <c r="C9848" i="10"/>
  <c r="B9848" i="10"/>
  <c r="D9847" i="10"/>
  <c r="C9847" i="10"/>
  <c r="B9847" i="10"/>
  <c r="D9846" i="10"/>
  <c r="C9846" i="10"/>
  <c r="B9846" i="10"/>
  <c r="D9845" i="10"/>
  <c r="C9845" i="10"/>
  <c r="B9845" i="10"/>
  <c r="D9844" i="10"/>
  <c r="C9844" i="10"/>
  <c r="B9844" i="10"/>
  <c r="D9843" i="10"/>
  <c r="C9843" i="10"/>
  <c r="B9843" i="10"/>
  <c r="D9842" i="10"/>
  <c r="C9842" i="10"/>
  <c r="B9842" i="10"/>
  <c r="D9841" i="10"/>
  <c r="C9841" i="10"/>
  <c r="B9841" i="10"/>
  <c r="D9840" i="10"/>
  <c r="C9840" i="10"/>
  <c r="B9840" i="10"/>
  <c r="D9839" i="10"/>
  <c r="C9839" i="10"/>
  <c r="B9839" i="10"/>
  <c r="D9838" i="10"/>
  <c r="C9838" i="10"/>
  <c r="B9838" i="10"/>
  <c r="D9837" i="10"/>
  <c r="C9837" i="10"/>
  <c r="B9837" i="10"/>
  <c r="D9836" i="10"/>
  <c r="C9836" i="10"/>
  <c r="B9836" i="10"/>
  <c r="D9835" i="10"/>
  <c r="C9835" i="10"/>
  <c r="B9835" i="10"/>
  <c r="D9834" i="10"/>
  <c r="C9834" i="10"/>
  <c r="B9834" i="10"/>
  <c r="D9833" i="10"/>
  <c r="C9833" i="10"/>
  <c r="B9833" i="10"/>
  <c r="D9832" i="10"/>
  <c r="C9832" i="10"/>
  <c r="B9832" i="10"/>
  <c r="D9831" i="10"/>
  <c r="C9831" i="10"/>
  <c r="B9831" i="10"/>
  <c r="D9830" i="10"/>
  <c r="C9830" i="10"/>
  <c r="B9830" i="10"/>
  <c r="D9829" i="10"/>
  <c r="C9829" i="10"/>
  <c r="B9829" i="10"/>
  <c r="D9828" i="10"/>
  <c r="C9828" i="10"/>
  <c r="B9828" i="10"/>
  <c r="D9827" i="10"/>
  <c r="C9827" i="10"/>
  <c r="B9827" i="10"/>
  <c r="D9826" i="10"/>
  <c r="C9826" i="10"/>
  <c r="B9826" i="10"/>
  <c r="D9825" i="10"/>
  <c r="C9825" i="10"/>
  <c r="B9825" i="10"/>
  <c r="D9824" i="10"/>
  <c r="C9824" i="10"/>
  <c r="B9824" i="10"/>
  <c r="D9823" i="10"/>
  <c r="C9823" i="10"/>
  <c r="B9823" i="10"/>
  <c r="D9822" i="10"/>
  <c r="C9822" i="10"/>
  <c r="B9822" i="10"/>
  <c r="D9821" i="10"/>
  <c r="C9821" i="10"/>
  <c r="B9821" i="10"/>
  <c r="D9820" i="10"/>
  <c r="C9820" i="10"/>
  <c r="B9820" i="10"/>
  <c r="D9819" i="10"/>
  <c r="C9819" i="10"/>
  <c r="B9819" i="10"/>
  <c r="D9818" i="10"/>
  <c r="C9818" i="10"/>
  <c r="B9818" i="10"/>
  <c r="D9817" i="10"/>
  <c r="C9817" i="10"/>
  <c r="B9817" i="10"/>
  <c r="D9816" i="10"/>
  <c r="C9816" i="10"/>
  <c r="B9816" i="10"/>
  <c r="D9815" i="10"/>
  <c r="C9815" i="10"/>
  <c r="B9815" i="10"/>
  <c r="D9814" i="10"/>
  <c r="C9814" i="10"/>
  <c r="B9814" i="10"/>
  <c r="D9813" i="10"/>
  <c r="C9813" i="10"/>
  <c r="B9813" i="10"/>
  <c r="D9812" i="10"/>
  <c r="C9812" i="10"/>
  <c r="B9812" i="10"/>
  <c r="D9811" i="10"/>
  <c r="C9811" i="10"/>
  <c r="B9811" i="10"/>
  <c r="D9810" i="10"/>
  <c r="C9810" i="10"/>
  <c r="B9810" i="10"/>
  <c r="D9809" i="10"/>
  <c r="C9809" i="10"/>
  <c r="B9809" i="10"/>
  <c r="D9808" i="10"/>
  <c r="C9808" i="10"/>
  <c r="B9808" i="10"/>
  <c r="D9807" i="10"/>
  <c r="C9807" i="10"/>
  <c r="B9807" i="10"/>
  <c r="D9806" i="10"/>
  <c r="C9806" i="10"/>
  <c r="B9806" i="10"/>
  <c r="D9805" i="10"/>
  <c r="C9805" i="10"/>
  <c r="B9805" i="10"/>
  <c r="D9804" i="10"/>
  <c r="C9804" i="10"/>
  <c r="B9804" i="10"/>
  <c r="D9803" i="10"/>
  <c r="C9803" i="10"/>
  <c r="B9803" i="10"/>
  <c r="D9802" i="10"/>
  <c r="C9802" i="10"/>
  <c r="B9802" i="10"/>
  <c r="D9801" i="10"/>
  <c r="C9801" i="10"/>
  <c r="B9801" i="10"/>
  <c r="D9800" i="10"/>
  <c r="C9800" i="10"/>
  <c r="B9800" i="10"/>
  <c r="D9799" i="10"/>
  <c r="C9799" i="10"/>
  <c r="B9799" i="10"/>
  <c r="D9798" i="10"/>
  <c r="C9798" i="10"/>
  <c r="B9798" i="10"/>
  <c r="D9797" i="10"/>
  <c r="C9797" i="10"/>
  <c r="B9797" i="10"/>
  <c r="D9796" i="10"/>
  <c r="C9796" i="10"/>
  <c r="B9796" i="10"/>
  <c r="D9795" i="10"/>
  <c r="C9795" i="10"/>
  <c r="B9795" i="10"/>
  <c r="D9794" i="10"/>
  <c r="C9794" i="10"/>
  <c r="B9794" i="10"/>
  <c r="D9793" i="10"/>
  <c r="C9793" i="10"/>
  <c r="B9793" i="10"/>
  <c r="D9792" i="10"/>
  <c r="C9792" i="10"/>
  <c r="B9792" i="10"/>
  <c r="D9791" i="10"/>
  <c r="C9791" i="10"/>
  <c r="B9791" i="10"/>
  <c r="D9790" i="10"/>
  <c r="C9790" i="10"/>
  <c r="B9790" i="10"/>
  <c r="D9789" i="10"/>
  <c r="C9789" i="10"/>
  <c r="B9789" i="10"/>
  <c r="D9788" i="10"/>
  <c r="C9788" i="10"/>
  <c r="B9788" i="10"/>
  <c r="D9787" i="10"/>
  <c r="C9787" i="10"/>
  <c r="B9787" i="10"/>
  <c r="D9786" i="10"/>
  <c r="C9786" i="10"/>
  <c r="B9786" i="10"/>
  <c r="D9785" i="10"/>
  <c r="C9785" i="10"/>
  <c r="B9785" i="10"/>
  <c r="D9784" i="10"/>
  <c r="C9784" i="10"/>
  <c r="B9784" i="10"/>
  <c r="D9783" i="10"/>
  <c r="C9783" i="10"/>
  <c r="B9783" i="10"/>
  <c r="D9782" i="10"/>
  <c r="C9782" i="10"/>
  <c r="B9782" i="10"/>
  <c r="D9781" i="10"/>
  <c r="C9781" i="10"/>
  <c r="B9781" i="10"/>
  <c r="D9780" i="10"/>
  <c r="C9780" i="10"/>
  <c r="B9780" i="10"/>
  <c r="D9779" i="10"/>
  <c r="C9779" i="10"/>
  <c r="B9779" i="10"/>
  <c r="D9778" i="10"/>
  <c r="C9778" i="10"/>
  <c r="B9778" i="10"/>
  <c r="D9777" i="10"/>
  <c r="C9777" i="10"/>
  <c r="B9777" i="10"/>
  <c r="D9776" i="10"/>
  <c r="C9776" i="10"/>
  <c r="B9776" i="10"/>
  <c r="D9775" i="10"/>
  <c r="C9775" i="10"/>
  <c r="B9775" i="10"/>
  <c r="D9774" i="10"/>
  <c r="C9774" i="10"/>
  <c r="B9774" i="10"/>
  <c r="D9773" i="10"/>
  <c r="C9773" i="10"/>
  <c r="B9773" i="10"/>
  <c r="D9772" i="10"/>
  <c r="C9772" i="10"/>
  <c r="B9772" i="10"/>
  <c r="D9771" i="10"/>
  <c r="C9771" i="10"/>
  <c r="B9771" i="10"/>
  <c r="D9770" i="10"/>
  <c r="C9770" i="10"/>
  <c r="B9770" i="10"/>
  <c r="D9769" i="10"/>
  <c r="C9769" i="10"/>
  <c r="B9769" i="10"/>
  <c r="D9768" i="10"/>
  <c r="C9768" i="10"/>
  <c r="B9768" i="10"/>
  <c r="D9767" i="10"/>
  <c r="C9767" i="10"/>
  <c r="B9767" i="10"/>
  <c r="D9766" i="10"/>
  <c r="C9766" i="10"/>
  <c r="B9766" i="10"/>
  <c r="D9765" i="10"/>
  <c r="C9765" i="10"/>
  <c r="B9765" i="10"/>
  <c r="D9764" i="10"/>
  <c r="C9764" i="10"/>
  <c r="B9764" i="10"/>
  <c r="D9763" i="10"/>
  <c r="C9763" i="10"/>
  <c r="B9763" i="10"/>
  <c r="D9762" i="10"/>
  <c r="C9762" i="10"/>
  <c r="B9762" i="10"/>
  <c r="D9761" i="10"/>
  <c r="C9761" i="10"/>
  <c r="B9761" i="10"/>
  <c r="D9760" i="10"/>
  <c r="C9760" i="10"/>
  <c r="B9760" i="10"/>
  <c r="D9759" i="10"/>
  <c r="C9759" i="10"/>
  <c r="B9759" i="10"/>
  <c r="D9758" i="10"/>
  <c r="C9758" i="10"/>
  <c r="B9758" i="10"/>
  <c r="D9757" i="10"/>
  <c r="C9757" i="10"/>
  <c r="B9757" i="10"/>
  <c r="D9756" i="10"/>
  <c r="C9756" i="10"/>
  <c r="B9756" i="10"/>
  <c r="D9755" i="10"/>
  <c r="C9755" i="10"/>
  <c r="B9755" i="10"/>
  <c r="D9754" i="10"/>
  <c r="C9754" i="10"/>
  <c r="B9754" i="10"/>
  <c r="D9753" i="10"/>
  <c r="C9753" i="10"/>
  <c r="B9753" i="10"/>
  <c r="D9752" i="10"/>
  <c r="C9752" i="10"/>
  <c r="B9752" i="10"/>
  <c r="D9751" i="10"/>
  <c r="C9751" i="10"/>
  <c r="B9751" i="10"/>
  <c r="D9750" i="10"/>
  <c r="C9750" i="10"/>
  <c r="B9750" i="10"/>
  <c r="D9749" i="10"/>
  <c r="C9749" i="10"/>
  <c r="B9749" i="10"/>
  <c r="D9748" i="10"/>
  <c r="C9748" i="10"/>
  <c r="B9748" i="10"/>
  <c r="D9747" i="10"/>
  <c r="C9747" i="10"/>
  <c r="B9747" i="10"/>
  <c r="D9746" i="10"/>
  <c r="C9746" i="10"/>
  <c r="B9746" i="10"/>
  <c r="D9745" i="10"/>
  <c r="C9745" i="10"/>
  <c r="B9745" i="10"/>
  <c r="D9744" i="10"/>
  <c r="C9744" i="10"/>
  <c r="B9744" i="10"/>
  <c r="D9743" i="10"/>
  <c r="C9743" i="10"/>
  <c r="B9743" i="10"/>
  <c r="D9742" i="10"/>
  <c r="C9742" i="10"/>
  <c r="B9742" i="10"/>
  <c r="D9741" i="10"/>
  <c r="C9741" i="10"/>
  <c r="B9741" i="10"/>
  <c r="D9740" i="10"/>
  <c r="C9740" i="10"/>
  <c r="B9740" i="10"/>
  <c r="D9739" i="10"/>
  <c r="C9739" i="10"/>
  <c r="B9739" i="10"/>
  <c r="D9738" i="10"/>
  <c r="C9738" i="10"/>
  <c r="B9738" i="10"/>
  <c r="D9737" i="10"/>
  <c r="C9737" i="10"/>
  <c r="B9737" i="10"/>
  <c r="D9736" i="10"/>
  <c r="C9736" i="10"/>
  <c r="B9736" i="10"/>
  <c r="D9735" i="10"/>
  <c r="C9735" i="10"/>
  <c r="B9735" i="10"/>
  <c r="D9734" i="10"/>
  <c r="C9734" i="10"/>
  <c r="B9734" i="10"/>
  <c r="D9733" i="10"/>
  <c r="C9733" i="10"/>
  <c r="B9733" i="10"/>
  <c r="D9732" i="10"/>
  <c r="C9732" i="10"/>
  <c r="B9732" i="10"/>
  <c r="D9731" i="10"/>
  <c r="C9731" i="10"/>
  <c r="B9731" i="10"/>
  <c r="D9730" i="10"/>
  <c r="C9730" i="10"/>
  <c r="B9730" i="10"/>
  <c r="D9729" i="10"/>
  <c r="C9729" i="10"/>
  <c r="B9729" i="10"/>
  <c r="D9728" i="10"/>
  <c r="C9728" i="10"/>
  <c r="B9728" i="10"/>
  <c r="D9727" i="10"/>
  <c r="C9727" i="10"/>
  <c r="B9727" i="10"/>
  <c r="D9726" i="10"/>
  <c r="C9726" i="10"/>
  <c r="B9726" i="10"/>
  <c r="D9725" i="10"/>
  <c r="C9725" i="10"/>
  <c r="B9725" i="10"/>
  <c r="D9724" i="10"/>
  <c r="C9724" i="10"/>
  <c r="B9724" i="10"/>
  <c r="D9723" i="10"/>
  <c r="C9723" i="10"/>
  <c r="B9723" i="10"/>
  <c r="D9722" i="10"/>
  <c r="C9722" i="10"/>
  <c r="B9722" i="10"/>
  <c r="D9721" i="10"/>
  <c r="C9721" i="10"/>
  <c r="B9721" i="10"/>
  <c r="D9720" i="10"/>
  <c r="C9720" i="10"/>
  <c r="B9720" i="10"/>
  <c r="D9719" i="10"/>
  <c r="C9719" i="10"/>
  <c r="B9719" i="10"/>
  <c r="D9718" i="10"/>
  <c r="C9718" i="10"/>
  <c r="B9718" i="10"/>
  <c r="D9717" i="10"/>
  <c r="C9717" i="10"/>
  <c r="B9717" i="10"/>
  <c r="D9716" i="10"/>
  <c r="C9716" i="10"/>
  <c r="B9716" i="10"/>
  <c r="D9715" i="10"/>
  <c r="C9715" i="10"/>
  <c r="B9715" i="10"/>
  <c r="D9714" i="10"/>
  <c r="C9714" i="10"/>
  <c r="B9714" i="10"/>
  <c r="D9713" i="10"/>
  <c r="C9713" i="10"/>
  <c r="B9713" i="10"/>
  <c r="D9712" i="10"/>
  <c r="C9712" i="10"/>
  <c r="B9712" i="10"/>
  <c r="D9711" i="10"/>
  <c r="C9711" i="10"/>
  <c r="B9711" i="10"/>
  <c r="D9710" i="10"/>
  <c r="C9710" i="10"/>
  <c r="B9710" i="10"/>
  <c r="D9709" i="10"/>
  <c r="C9709" i="10"/>
  <c r="B9709" i="10"/>
  <c r="D9708" i="10"/>
  <c r="C9708" i="10"/>
  <c r="B9708" i="10"/>
  <c r="D9707" i="10"/>
  <c r="C9707" i="10"/>
  <c r="B9707" i="10"/>
  <c r="D9706" i="10"/>
  <c r="C9706" i="10"/>
  <c r="B9706" i="10"/>
  <c r="D9705" i="10"/>
  <c r="C9705" i="10"/>
  <c r="B9705" i="10"/>
  <c r="D9704" i="10"/>
  <c r="C9704" i="10"/>
  <c r="B9704" i="10"/>
  <c r="D9703" i="10"/>
  <c r="C9703" i="10"/>
  <c r="B9703" i="10"/>
  <c r="D9702" i="10"/>
  <c r="C9702" i="10"/>
  <c r="B9702" i="10"/>
  <c r="D9701" i="10"/>
  <c r="C9701" i="10"/>
  <c r="B9701" i="10"/>
  <c r="D9700" i="10"/>
  <c r="C9700" i="10"/>
  <c r="B9700" i="10"/>
  <c r="D9699" i="10"/>
  <c r="C9699" i="10"/>
  <c r="B9699" i="10"/>
  <c r="D9698" i="10"/>
  <c r="C9698" i="10"/>
  <c r="B9698" i="10"/>
  <c r="D9697" i="10"/>
  <c r="C9697" i="10"/>
  <c r="B9697" i="10"/>
  <c r="D9696" i="10"/>
  <c r="C9696" i="10"/>
  <c r="B9696" i="10"/>
  <c r="D9695" i="10"/>
  <c r="C9695" i="10"/>
  <c r="B9695" i="10"/>
  <c r="D9694" i="10"/>
  <c r="C9694" i="10"/>
  <c r="B9694" i="10"/>
  <c r="D9693" i="10"/>
  <c r="C9693" i="10"/>
  <c r="B9693" i="10"/>
  <c r="D9692" i="10"/>
  <c r="C9692" i="10"/>
  <c r="B9692" i="10"/>
  <c r="D9691" i="10"/>
  <c r="C9691" i="10"/>
  <c r="B9691" i="10"/>
  <c r="D9690" i="10"/>
  <c r="C9690" i="10"/>
  <c r="B9690" i="10"/>
  <c r="D9689" i="10"/>
  <c r="C9689" i="10"/>
  <c r="B9689" i="10"/>
  <c r="D9688" i="10"/>
  <c r="C9688" i="10"/>
  <c r="B9688" i="10"/>
  <c r="D9687" i="10"/>
  <c r="C9687" i="10"/>
  <c r="B9687" i="10"/>
  <c r="D9686" i="10"/>
  <c r="C9686" i="10"/>
  <c r="B9686" i="10"/>
  <c r="D9685" i="10"/>
  <c r="C9685" i="10"/>
  <c r="B9685" i="10"/>
  <c r="D9684" i="10"/>
  <c r="C9684" i="10"/>
  <c r="B9684" i="10"/>
  <c r="D9683" i="10"/>
  <c r="C9683" i="10"/>
  <c r="B9683" i="10"/>
  <c r="D9682" i="10"/>
  <c r="C9682" i="10"/>
  <c r="B9682" i="10"/>
  <c r="D9681" i="10"/>
  <c r="C9681" i="10"/>
  <c r="B9681" i="10"/>
  <c r="D9680" i="10"/>
  <c r="C9680" i="10"/>
  <c r="B9680" i="10"/>
  <c r="D9679" i="10"/>
  <c r="C9679" i="10"/>
  <c r="B9679" i="10"/>
  <c r="D9678" i="10"/>
  <c r="C9678" i="10"/>
  <c r="B9678" i="10"/>
  <c r="D9677" i="10"/>
  <c r="C9677" i="10"/>
  <c r="B9677" i="10"/>
  <c r="D9676" i="10"/>
  <c r="C9676" i="10"/>
  <c r="B9676" i="10"/>
  <c r="D9675" i="10"/>
  <c r="C9675" i="10"/>
  <c r="B9675" i="10"/>
  <c r="D9674" i="10"/>
  <c r="C9674" i="10"/>
  <c r="B9674" i="10"/>
  <c r="D9673" i="10"/>
  <c r="C9673" i="10"/>
  <c r="B9673" i="10"/>
  <c r="D9672" i="10"/>
  <c r="C9672" i="10"/>
  <c r="B9672" i="10"/>
  <c r="D9671" i="10"/>
  <c r="C9671" i="10"/>
  <c r="B9671" i="10"/>
  <c r="D9670" i="10"/>
  <c r="C9670" i="10"/>
  <c r="B9670" i="10"/>
  <c r="D9669" i="10"/>
  <c r="C9669" i="10"/>
  <c r="B9669" i="10"/>
  <c r="D9668" i="10"/>
  <c r="C9668" i="10"/>
  <c r="B9668" i="10"/>
  <c r="D9667" i="10"/>
  <c r="C9667" i="10"/>
  <c r="B9667" i="10"/>
  <c r="D9666" i="10"/>
  <c r="C9666" i="10"/>
  <c r="B9666" i="10"/>
  <c r="D9665" i="10"/>
  <c r="C9665" i="10"/>
  <c r="B9665" i="10"/>
  <c r="D9664" i="10"/>
  <c r="C9664" i="10"/>
  <c r="B9664" i="10"/>
  <c r="D9663" i="10"/>
  <c r="C9663" i="10"/>
  <c r="B9663" i="10"/>
  <c r="D9662" i="10"/>
  <c r="C9662" i="10"/>
  <c r="B9662" i="10"/>
  <c r="D9661" i="10"/>
  <c r="C9661" i="10"/>
  <c r="B9661" i="10"/>
  <c r="D9660" i="10"/>
  <c r="C9660" i="10"/>
  <c r="B9660" i="10"/>
  <c r="D9659" i="10"/>
  <c r="C9659" i="10"/>
  <c r="B9659" i="10"/>
  <c r="D9658" i="10"/>
  <c r="C9658" i="10"/>
  <c r="B9658" i="10"/>
  <c r="D9657" i="10"/>
  <c r="C9657" i="10"/>
  <c r="B9657" i="10"/>
  <c r="D9656" i="10"/>
  <c r="C9656" i="10"/>
  <c r="B9656" i="10"/>
  <c r="D9655" i="10"/>
  <c r="C9655" i="10"/>
  <c r="B9655" i="10"/>
  <c r="D9654" i="10"/>
  <c r="C9654" i="10"/>
  <c r="B9654" i="10"/>
  <c r="D9653" i="10"/>
  <c r="C9653" i="10"/>
  <c r="B9653" i="10"/>
  <c r="D9652" i="10"/>
  <c r="C9652" i="10"/>
  <c r="B9652" i="10"/>
  <c r="D9651" i="10"/>
  <c r="C9651" i="10"/>
  <c r="B9651" i="10"/>
  <c r="D9650" i="10"/>
  <c r="C9650" i="10"/>
  <c r="B9650" i="10"/>
  <c r="D9649" i="10"/>
  <c r="C9649" i="10"/>
  <c r="B9649" i="10"/>
  <c r="D9648" i="10"/>
  <c r="C9648" i="10"/>
  <c r="B9648" i="10"/>
  <c r="D9647" i="10"/>
  <c r="C9647" i="10"/>
  <c r="B9647" i="10"/>
  <c r="D9646" i="10"/>
  <c r="C9646" i="10"/>
  <c r="B9646" i="10"/>
  <c r="D9645" i="10"/>
  <c r="C9645" i="10"/>
  <c r="B9645" i="10"/>
  <c r="D9644" i="10"/>
  <c r="C9644" i="10"/>
  <c r="B9644" i="10"/>
  <c r="D9643" i="10"/>
  <c r="C9643" i="10"/>
  <c r="B9643" i="10"/>
  <c r="D9642" i="10"/>
  <c r="C9642" i="10"/>
  <c r="B9642" i="10"/>
  <c r="D9641" i="10"/>
  <c r="C9641" i="10"/>
  <c r="B9641" i="10"/>
  <c r="D9640" i="10"/>
  <c r="C9640" i="10"/>
  <c r="B9640" i="10"/>
  <c r="D9639" i="10"/>
  <c r="C9639" i="10"/>
  <c r="B9639" i="10"/>
  <c r="D9638" i="10"/>
  <c r="C9638" i="10"/>
  <c r="B9638" i="10"/>
  <c r="D9637" i="10"/>
  <c r="C9637" i="10"/>
  <c r="B9637" i="10"/>
  <c r="D9636" i="10"/>
  <c r="C9636" i="10"/>
  <c r="B9636" i="10"/>
  <c r="D9635" i="10"/>
  <c r="C9635" i="10"/>
  <c r="B9635" i="10"/>
  <c r="D9634" i="10"/>
  <c r="C9634" i="10"/>
  <c r="B9634" i="10"/>
  <c r="D9633" i="10"/>
  <c r="C9633" i="10"/>
  <c r="B9633" i="10"/>
  <c r="D9632" i="10"/>
  <c r="C9632" i="10"/>
  <c r="B9632" i="10"/>
  <c r="D9631" i="10"/>
  <c r="C9631" i="10"/>
  <c r="B9631" i="10"/>
  <c r="D9630" i="10"/>
  <c r="C9630" i="10"/>
  <c r="B9630" i="10"/>
  <c r="D9629" i="10"/>
  <c r="C9629" i="10"/>
  <c r="B9629" i="10"/>
  <c r="D9628" i="10"/>
  <c r="C9628" i="10"/>
  <c r="B9628" i="10"/>
  <c r="D9627" i="10"/>
  <c r="C9627" i="10"/>
  <c r="B9627" i="10"/>
  <c r="D9626" i="10"/>
  <c r="C9626" i="10"/>
  <c r="B9626" i="10"/>
  <c r="D9625" i="10"/>
  <c r="C9625" i="10"/>
  <c r="B9625" i="10"/>
  <c r="D9624" i="10"/>
  <c r="C9624" i="10"/>
  <c r="B9624" i="10"/>
  <c r="D9623" i="10"/>
  <c r="C9623" i="10"/>
  <c r="B9623" i="10"/>
  <c r="D9622" i="10"/>
  <c r="C9622" i="10"/>
  <c r="B9622" i="10"/>
  <c r="D9621" i="10"/>
  <c r="C9621" i="10"/>
  <c r="B9621" i="10"/>
  <c r="D9620" i="10"/>
  <c r="C9620" i="10"/>
  <c r="B9620" i="10"/>
  <c r="D9619" i="10"/>
  <c r="C9619" i="10"/>
  <c r="B9619" i="10"/>
  <c r="D9618" i="10"/>
  <c r="C9618" i="10"/>
  <c r="B9618" i="10"/>
  <c r="D9617" i="10"/>
  <c r="C9617" i="10"/>
  <c r="B9617" i="10"/>
  <c r="D9616" i="10"/>
  <c r="C9616" i="10"/>
  <c r="B9616" i="10"/>
  <c r="D9615" i="10"/>
  <c r="C9615" i="10"/>
  <c r="B9615" i="10"/>
  <c r="D9614" i="10"/>
  <c r="C9614" i="10"/>
  <c r="B9614" i="10"/>
  <c r="D9613" i="10"/>
  <c r="C9613" i="10"/>
  <c r="B9613" i="10"/>
  <c r="D9612" i="10"/>
  <c r="C9612" i="10"/>
  <c r="B9612" i="10"/>
  <c r="D9611" i="10"/>
  <c r="C9611" i="10"/>
  <c r="B9611" i="10"/>
  <c r="D9610" i="10"/>
  <c r="C9610" i="10"/>
  <c r="B9610" i="10"/>
  <c r="D9609" i="10"/>
  <c r="C9609" i="10"/>
  <c r="B9609" i="10"/>
  <c r="D9608" i="10"/>
  <c r="C9608" i="10"/>
  <c r="B9608" i="10"/>
  <c r="D9607" i="10"/>
  <c r="C9607" i="10"/>
  <c r="B9607" i="10"/>
  <c r="D9606" i="10"/>
  <c r="C9606" i="10"/>
  <c r="B9606" i="10"/>
  <c r="D9605" i="10"/>
  <c r="C9605" i="10"/>
  <c r="B9605" i="10"/>
  <c r="D9604" i="10"/>
  <c r="C9604" i="10"/>
  <c r="B9604" i="10"/>
  <c r="D9603" i="10"/>
  <c r="C9603" i="10"/>
  <c r="B9603" i="10"/>
  <c r="D9602" i="10"/>
  <c r="C9602" i="10"/>
  <c r="B9602" i="10"/>
  <c r="D9601" i="10"/>
  <c r="C9601" i="10"/>
  <c r="B9601" i="10"/>
  <c r="D9600" i="10"/>
  <c r="C9600" i="10"/>
  <c r="B9600" i="10"/>
  <c r="D9599" i="10"/>
  <c r="C9599" i="10"/>
  <c r="B9599" i="10"/>
  <c r="D9598" i="10"/>
  <c r="C9598" i="10"/>
  <c r="B9598" i="10"/>
  <c r="D9597" i="10"/>
  <c r="C9597" i="10"/>
  <c r="B9597" i="10"/>
  <c r="D9596" i="10"/>
  <c r="C9596" i="10"/>
  <c r="B9596" i="10"/>
  <c r="D9595" i="10"/>
  <c r="C9595" i="10"/>
  <c r="B9595" i="10"/>
  <c r="D9594" i="10"/>
  <c r="C9594" i="10"/>
  <c r="B9594" i="10"/>
  <c r="D9593" i="10"/>
  <c r="C9593" i="10"/>
  <c r="B9593" i="10"/>
  <c r="D9592" i="10"/>
  <c r="C9592" i="10"/>
  <c r="B9592" i="10"/>
  <c r="D9591" i="10"/>
  <c r="C9591" i="10"/>
  <c r="B9591" i="10"/>
  <c r="D9590" i="10"/>
  <c r="C9590" i="10"/>
  <c r="B9590" i="10"/>
  <c r="D9589" i="10"/>
  <c r="C9589" i="10"/>
  <c r="B9589" i="10"/>
  <c r="D9588" i="10"/>
  <c r="C9588" i="10"/>
  <c r="B9588" i="10"/>
  <c r="D9587" i="10"/>
  <c r="C9587" i="10"/>
  <c r="B9587" i="10"/>
  <c r="D9586" i="10"/>
  <c r="C9586" i="10"/>
  <c r="B9586" i="10"/>
  <c r="D9585" i="10"/>
  <c r="C9585" i="10"/>
  <c r="B9585" i="10"/>
  <c r="D9584" i="10"/>
  <c r="C9584" i="10"/>
  <c r="B9584" i="10"/>
  <c r="D9583" i="10"/>
  <c r="C9583" i="10"/>
  <c r="B9583" i="10"/>
  <c r="D9582" i="10"/>
  <c r="C9582" i="10"/>
  <c r="B9582" i="10"/>
  <c r="D9581" i="10"/>
  <c r="C9581" i="10"/>
  <c r="B9581" i="10"/>
  <c r="D9580" i="10"/>
  <c r="C9580" i="10"/>
  <c r="B9580" i="10"/>
  <c r="D9579" i="10"/>
  <c r="C9579" i="10"/>
  <c r="B9579" i="10"/>
  <c r="D9578" i="10"/>
  <c r="C9578" i="10"/>
  <c r="B9578" i="10"/>
  <c r="D9577" i="10"/>
  <c r="C9577" i="10"/>
  <c r="B9577" i="10"/>
  <c r="D9576" i="10"/>
  <c r="C9576" i="10"/>
  <c r="B9576" i="10"/>
  <c r="D9575" i="10"/>
  <c r="C9575" i="10"/>
  <c r="B9575" i="10"/>
  <c r="D9574" i="10"/>
  <c r="C9574" i="10"/>
  <c r="B9574" i="10"/>
  <c r="D9573" i="10"/>
  <c r="C9573" i="10"/>
  <c r="B9573" i="10"/>
  <c r="D9572" i="10"/>
  <c r="C9572" i="10"/>
  <c r="B9572" i="10"/>
  <c r="D9571" i="10"/>
  <c r="C9571" i="10"/>
  <c r="B9571" i="10"/>
  <c r="D9570" i="10"/>
  <c r="C9570" i="10"/>
  <c r="B9570" i="10"/>
  <c r="D9569" i="10"/>
  <c r="C9569" i="10"/>
  <c r="B9569" i="10"/>
  <c r="D9568" i="10"/>
  <c r="C9568" i="10"/>
  <c r="B9568" i="10"/>
  <c r="D9567" i="10"/>
  <c r="C9567" i="10"/>
  <c r="B9567" i="10"/>
  <c r="D9566" i="10"/>
  <c r="C9566" i="10"/>
  <c r="B9566" i="10"/>
  <c r="D9565" i="10"/>
  <c r="C9565" i="10"/>
  <c r="B9565" i="10"/>
  <c r="D9564" i="10"/>
  <c r="C9564" i="10"/>
  <c r="B9564" i="10"/>
  <c r="D9563" i="10"/>
  <c r="C9563" i="10"/>
  <c r="B9563" i="10"/>
  <c r="D9562" i="10"/>
  <c r="C9562" i="10"/>
  <c r="B9562" i="10"/>
  <c r="D9561" i="10"/>
  <c r="C9561" i="10"/>
  <c r="B9561" i="10"/>
  <c r="D9560" i="10"/>
  <c r="C9560" i="10"/>
  <c r="B9560" i="10"/>
  <c r="D9559" i="10"/>
  <c r="C9559" i="10"/>
  <c r="B9559" i="10"/>
  <c r="D9558" i="10"/>
  <c r="C9558" i="10"/>
  <c r="B9558" i="10"/>
  <c r="D9557" i="10"/>
  <c r="C9557" i="10"/>
  <c r="B9557" i="10"/>
  <c r="D9556" i="10"/>
  <c r="C9556" i="10"/>
  <c r="B9556" i="10"/>
  <c r="D9555" i="10"/>
  <c r="C9555" i="10"/>
  <c r="B9555" i="10"/>
  <c r="D9554" i="10"/>
  <c r="C9554" i="10"/>
  <c r="B9554" i="10"/>
  <c r="D9553" i="10"/>
  <c r="C9553" i="10"/>
  <c r="B9553" i="10"/>
  <c r="D9552" i="10"/>
  <c r="C9552" i="10"/>
  <c r="B9552" i="10"/>
  <c r="D9551" i="10"/>
  <c r="C9551" i="10"/>
  <c r="B9551" i="10"/>
  <c r="D9550" i="10"/>
  <c r="C9550" i="10"/>
  <c r="B9550" i="10"/>
  <c r="D9549" i="10"/>
  <c r="C9549" i="10"/>
  <c r="B9549" i="10"/>
  <c r="D9548" i="10"/>
  <c r="C9548" i="10"/>
  <c r="B9548" i="10"/>
  <c r="D9547" i="10"/>
  <c r="C9547" i="10"/>
  <c r="B9547" i="10"/>
  <c r="D9546" i="10"/>
  <c r="C9546" i="10"/>
  <c r="B9546" i="10"/>
  <c r="D9545" i="10"/>
  <c r="C9545" i="10"/>
  <c r="B9545" i="10"/>
  <c r="D9544" i="10"/>
  <c r="C9544" i="10"/>
  <c r="B9544" i="10"/>
  <c r="D9543" i="10"/>
  <c r="C9543" i="10"/>
  <c r="B9543" i="10"/>
  <c r="D9542" i="10"/>
  <c r="C9542" i="10"/>
  <c r="B9542" i="10"/>
  <c r="D9541" i="10"/>
  <c r="C9541" i="10"/>
  <c r="B9541" i="10"/>
  <c r="D9540" i="10"/>
  <c r="C9540" i="10"/>
  <c r="B9540" i="10"/>
  <c r="D9539" i="10"/>
  <c r="C9539" i="10"/>
  <c r="B9539" i="10"/>
  <c r="D9538" i="10"/>
  <c r="C9538" i="10"/>
  <c r="B9538" i="10"/>
  <c r="D9537" i="10"/>
  <c r="C9537" i="10"/>
  <c r="B9537" i="10"/>
  <c r="D9536" i="10"/>
  <c r="C9536" i="10"/>
  <c r="B9536" i="10"/>
  <c r="D9535" i="10"/>
  <c r="C9535" i="10"/>
  <c r="B9535" i="10"/>
  <c r="D9534" i="10"/>
  <c r="C9534" i="10"/>
  <c r="B9534" i="10"/>
  <c r="D9533" i="10"/>
  <c r="C9533" i="10"/>
  <c r="B9533" i="10"/>
  <c r="D9532" i="10"/>
  <c r="C9532" i="10"/>
  <c r="B9532" i="10"/>
  <c r="D9531" i="10"/>
  <c r="C9531" i="10"/>
  <c r="B9531" i="10"/>
  <c r="D9530" i="10"/>
  <c r="C9530" i="10"/>
  <c r="B9530" i="10"/>
  <c r="D9529" i="10"/>
  <c r="C9529" i="10"/>
  <c r="B9529" i="10"/>
  <c r="D9528" i="10"/>
  <c r="C9528" i="10"/>
  <c r="B9528" i="10"/>
  <c r="D9527" i="10"/>
  <c r="C9527" i="10"/>
  <c r="B9527" i="10"/>
  <c r="D9526" i="10"/>
  <c r="C9526" i="10"/>
  <c r="B9526" i="10"/>
  <c r="D9525" i="10"/>
  <c r="C9525" i="10"/>
  <c r="B9525" i="10"/>
  <c r="D9524" i="10"/>
  <c r="C9524" i="10"/>
  <c r="B9524" i="10"/>
  <c r="D9523" i="10"/>
  <c r="C9523" i="10"/>
  <c r="B9523" i="10"/>
  <c r="D9522" i="10"/>
  <c r="C9522" i="10"/>
  <c r="B9522" i="10"/>
  <c r="D9521" i="10"/>
  <c r="C9521" i="10"/>
  <c r="B9521" i="10"/>
  <c r="D9520" i="10"/>
  <c r="C9520" i="10"/>
  <c r="B9520" i="10"/>
  <c r="D9519" i="10"/>
  <c r="C9519" i="10"/>
  <c r="B9519" i="10"/>
  <c r="D9518" i="10"/>
  <c r="C9518" i="10"/>
  <c r="B9518" i="10"/>
  <c r="D9517" i="10"/>
  <c r="C9517" i="10"/>
  <c r="B9517" i="10"/>
  <c r="D9516" i="10"/>
  <c r="C9516" i="10"/>
  <c r="B9516" i="10"/>
  <c r="D9515" i="10"/>
  <c r="C9515" i="10"/>
  <c r="B9515" i="10"/>
  <c r="D9514" i="10"/>
  <c r="C9514" i="10"/>
  <c r="B9514" i="10"/>
  <c r="D9513" i="10"/>
  <c r="C9513" i="10"/>
  <c r="B9513" i="10"/>
  <c r="D9512" i="10"/>
  <c r="C9512" i="10"/>
  <c r="B9512" i="10"/>
  <c r="D9511" i="10"/>
  <c r="C9511" i="10"/>
  <c r="B9511" i="10"/>
  <c r="D9510" i="10"/>
  <c r="C9510" i="10"/>
  <c r="B9510" i="10"/>
  <c r="D9509" i="10"/>
  <c r="C9509" i="10"/>
  <c r="B9509" i="10"/>
  <c r="D9508" i="10"/>
  <c r="C9508" i="10"/>
  <c r="B9508" i="10"/>
  <c r="D9507" i="10"/>
  <c r="C9507" i="10"/>
  <c r="B9507" i="10"/>
  <c r="D9506" i="10"/>
  <c r="C9506" i="10"/>
  <c r="B9506" i="10"/>
  <c r="D9505" i="10"/>
  <c r="C9505" i="10"/>
  <c r="B9505" i="10"/>
  <c r="D9504" i="10"/>
  <c r="C9504" i="10"/>
  <c r="B9504" i="10"/>
  <c r="D9503" i="10"/>
  <c r="C9503" i="10"/>
  <c r="B9503" i="10"/>
  <c r="D9502" i="10"/>
  <c r="C9502" i="10"/>
  <c r="B9502" i="10"/>
  <c r="D9501" i="10"/>
  <c r="C9501" i="10"/>
  <c r="B9501" i="10"/>
  <c r="D9500" i="10"/>
  <c r="C9500" i="10"/>
  <c r="B9500" i="10"/>
  <c r="D9499" i="10"/>
  <c r="C9499" i="10"/>
  <c r="B9499" i="10"/>
  <c r="D9498" i="10"/>
  <c r="C9498" i="10"/>
  <c r="B9498" i="10"/>
  <c r="D9497" i="10"/>
  <c r="C9497" i="10"/>
  <c r="B9497" i="10"/>
  <c r="D9496" i="10"/>
  <c r="C9496" i="10"/>
  <c r="B9496" i="10"/>
  <c r="D9495" i="10"/>
  <c r="C9495" i="10"/>
  <c r="B9495" i="10"/>
  <c r="D9494" i="10"/>
  <c r="C9494" i="10"/>
  <c r="B9494" i="10"/>
  <c r="D9493" i="10"/>
  <c r="C9493" i="10"/>
  <c r="B9493" i="10"/>
  <c r="D9492" i="10"/>
  <c r="C9492" i="10"/>
  <c r="B9492" i="10"/>
  <c r="D9491" i="10"/>
  <c r="C9491" i="10"/>
  <c r="B9491" i="10"/>
  <c r="D9490" i="10"/>
  <c r="C9490" i="10"/>
  <c r="B9490" i="10"/>
  <c r="D9489" i="10"/>
  <c r="C9489" i="10"/>
  <c r="B9489" i="10"/>
  <c r="D9488" i="10"/>
  <c r="C9488" i="10"/>
  <c r="B9488" i="10"/>
  <c r="D9487" i="10"/>
  <c r="C9487" i="10"/>
  <c r="B9487" i="10"/>
  <c r="D9486" i="10"/>
  <c r="C9486" i="10"/>
  <c r="B9486" i="10"/>
  <c r="D9485" i="10"/>
  <c r="C9485" i="10"/>
  <c r="B9485" i="10"/>
  <c r="D9484" i="10"/>
  <c r="C9484" i="10"/>
  <c r="B9484" i="10"/>
  <c r="D9483" i="10"/>
  <c r="C9483" i="10"/>
  <c r="B9483" i="10"/>
  <c r="D9482" i="10"/>
  <c r="C9482" i="10"/>
  <c r="B9482" i="10"/>
  <c r="D9481" i="10"/>
  <c r="C9481" i="10"/>
  <c r="B9481" i="10"/>
  <c r="D9480" i="10"/>
  <c r="C9480" i="10"/>
  <c r="B9480" i="10"/>
  <c r="D9479" i="10"/>
  <c r="C9479" i="10"/>
  <c r="B9479" i="10"/>
  <c r="D9478" i="10"/>
  <c r="C9478" i="10"/>
  <c r="B9478" i="10"/>
  <c r="D9477" i="10"/>
  <c r="C9477" i="10"/>
  <c r="B9477" i="10"/>
  <c r="D9476" i="10"/>
  <c r="C9476" i="10"/>
  <c r="B9476" i="10"/>
  <c r="D9475" i="10"/>
  <c r="C9475" i="10"/>
  <c r="B9475" i="10"/>
  <c r="D9474" i="10"/>
  <c r="C9474" i="10"/>
  <c r="B9474" i="10"/>
  <c r="D9473" i="10"/>
  <c r="C9473" i="10"/>
  <c r="B9473" i="10"/>
  <c r="D9472" i="10"/>
  <c r="C9472" i="10"/>
  <c r="B9472" i="10"/>
  <c r="D9471" i="10"/>
  <c r="C9471" i="10"/>
  <c r="B9471" i="10"/>
  <c r="D9470" i="10"/>
  <c r="C9470" i="10"/>
  <c r="B9470" i="10"/>
  <c r="D9469" i="10"/>
  <c r="C9469" i="10"/>
  <c r="B9469" i="10"/>
  <c r="D9468" i="10"/>
  <c r="C9468" i="10"/>
  <c r="B9468" i="10"/>
  <c r="D9467" i="10"/>
  <c r="C9467" i="10"/>
  <c r="B9467" i="10"/>
  <c r="D9466" i="10"/>
  <c r="C9466" i="10"/>
  <c r="B9466" i="10"/>
  <c r="D9465" i="10"/>
  <c r="C9465" i="10"/>
  <c r="B9465" i="10"/>
  <c r="D9464" i="10"/>
  <c r="C9464" i="10"/>
  <c r="B9464" i="10"/>
  <c r="D9463" i="10"/>
  <c r="C9463" i="10"/>
  <c r="B9463" i="10"/>
  <c r="D9462" i="10"/>
  <c r="C9462" i="10"/>
  <c r="B9462" i="10"/>
  <c r="D9461" i="10"/>
  <c r="C9461" i="10"/>
  <c r="B9461" i="10"/>
  <c r="D9460" i="10"/>
  <c r="C9460" i="10"/>
  <c r="B9460" i="10"/>
  <c r="D9459" i="10"/>
  <c r="C9459" i="10"/>
  <c r="B9459" i="10"/>
  <c r="D9458" i="10"/>
  <c r="C9458" i="10"/>
  <c r="B9458" i="10"/>
  <c r="D9457" i="10"/>
  <c r="C9457" i="10"/>
  <c r="B9457" i="10"/>
  <c r="D9456" i="10"/>
  <c r="C9456" i="10"/>
  <c r="B9456" i="10"/>
  <c r="D9455" i="10"/>
  <c r="C9455" i="10"/>
  <c r="B9455" i="10"/>
  <c r="D9454" i="10"/>
  <c r="C9454" i="10"/>
  <c r="B9454" i="10"/>
  <c r="D9453" i="10"/>
  <c r="C9453" i="10"/>
  <c r="B9453" i="10"/>
  <c r="D9452" i="10"/>
  <c r="C9452" i="10"/>
  <c r="B9452" i="10"/>
  <c r="D9451" i="10"/>
  <c r="C9451" i="10"/>
  <c r="B9451" i="10"/>
  <c r="D9450" i="10"/>
  <c r="C9450" i="10"/>
  <c r="B9450" i="10"/>
  <c r="D9449" i="10"/>
  <c r="C9449" i="10"/>
  <c r="B9449" i="10"/>
  <c r="D9448" i="10"/>
  <c r="C9448" i="10"/>
  <c r="B9448" i="10"/>
  <c r="D9447" i="10"/>
  <c r="C9447" i="10"/>
  <c r="B9447" i="10"/>
  <c r="D9446" i="10"/>
  <c r="C9446" i="10"/>
  <c r="B9446" i="10"/>
  <c r="D9445" i="10"/>
  <c r="C9445" i="10"/>
  <c r="B9445" i="10"/>
  <c r="D9444" i="10"/>
  <c r="C9444" i="10"/>
  <c r="B9444" i="10"/>
  <c r="D9443" i="10"/>
  <c r="C9443" i="10"/>
  <c r="B9443" i="10"/>
  <c r="D9442" i="10"/>
  <c r="C9442" i="10"/>
  <c r="B9442" i="10"/>
  <c r="D9441" i="10"/>
  <c r="C9441" i="10"/>
  <c r="B9441" i="10"/>
  <c r="D9440" i="10"/>
  <c r="C9440" i="10"/>
  <c r="B9440" i="10"/>
  <c r="D9439" i="10"/>
  <c r="C9439" i="10"/>
  <c r="B9439" i="10"/>
  <c r="D9438" i="10"/>
  <c r="C9438" i="10"/>
  <c r="B9438" i="10"/>
  <c r="D9437" i="10"/>
  <c r="C9437" i="10"/>
  <c r="B9437" i="10"/>
  <c r="D9436" i="10"/>
  <c r="C9436" i="10"/>
  <c r="B9436" i="10"/>
  <c r="D9435" i="10"/>
  <c r="C9435" i="10"/>
  <c r="B9435" i="10"/>
  <c r="D9434" i="10"/>
  <c r="C9434" i="10"/>
  <c r="B9434" i="10"/>
  <c r="D9433" i="10"/>
  <c r="C9433" i="10"/>
  <c r="B9433" i="10"/>
  <c r="D9432" i="10"/>
  <c r="C9432" i="10"/>
  <c r="B9432" i="10"/>
  <c r="D9431" i="10"/>
  <c r="C9431" i="10"/>
  <c r="B9431" i="10"/>
  <c r="D9430" i="10"/>
  <c r="C9430" i="10"/>
  <c r="B9430" i="10"/>
  <c r="D9429" i="10"/>
  <c r="C9429" i="10"/>
  <c r="B9429" i="10"/>
  <c r="D9428" i="10"/>
  <c r="C9428" i="10"/>
  <c r="B9428" i="10"/>
  <c r="D9427" i="10"/>
  <c r="C9427" i="10"/>
  <c r="B9427" i="10"/>
  <c r="D9426" i="10"/>
  <c r="C9426" i="10"/>
  <c r="B9426" i="10"/>
  <c r="D9425" i="10"/>
  <c r="C9425" i="10"/>
  <c r="B9425" i="10"/>
  <c r="D9424" i="10"/>
  <c r="C9424" i="10"/>
  <c r="B9424" i="10"/>
  <c r="D9423" i="10"/>
  <c r="C9423" i="10"/>
  <c r="B9423" i="10"/>
  <c r="D9422" i="10"/>
  <c r="C9422" i="10"/>
  <c r="B9422" i="10"/>
  <c r="D9421" i="10"/>
  <c r="C9421" i="10"/>
  <c r="B9421" i="10"/>
  <c r="D9420" i="10"/>
  <c r="C9420" i="10"/>
  <c r="B9420" i="10"/>
  <c r="D9419" i="10"/>
  <c r="C9419" i="10"/>
  <c r="B9419" i="10"/>
  <c r="D9418" i="10"/>
  <c r="C9418" i="10"/>
  <c r="B9418" i="10"/>
  <c r="D9417" i="10"/>
  <c r="C9417" i="10"/>
  <c r="B9417" i="10"/>
  <c r="D9416" i="10"/>
  <c r="C9416" i="10"/>
  <c r="B9416" i="10"/>
  <c r="D9415" i="10"/>
  <c r="C9415" i="10"/>
  <c r="B9415" i="10"/>
  <c r="D9414" i="10"/>
  <c r="C9414" i="10"/>
  <c r="B9414" i="10"/>
  <c r="D9413" i="10"/>
  <c r="C9413" i="10"/>
  <c r="B9413" i="10"/>
  <c r="D9412" i="10"/>
  <c r="C9412" i="10"/>
  <c r="B9412" i="10"/>
  <c r="D9411" i="10"/>
  <c r="C9411" i="10"/>
  <c r="B9411" i="10"/>
  <c r="D9410" i="10"/>
  <c r="C9410" i="10"/>
  <c r="B9410" i="10"/>
  <c r="D9409" i="10"/>
  <c r="C9409" i="10"/>
  <c r="B9409" i="10"/>
  <c r="D9408" i="10"/>
  <c r="C9408" i="10"/>
  <c r="B9408" i="10"/>
  <c r="D9407" i="10"/>
  <c r="C9407" i="10"/>
  <c r="B9407" i="10"/>
  <c r="D9406" i="10"/>
  <c r="C9406" i="10"/>
  <c r="B9406" i="10"/>
  <c r="D9405" i="10"/>
  <c r="C9405" i="10"/>
  <c r="B9405" i="10"/>
  <c r="D9404" i="10"/>
  <c r="C9404" i="10"/>
  <c r="B9404" i="10"/>
  <c r="D9403" i="10"/>
  <c r="C9403" i="10"/>
  <c r="B9403" i="10"/>
  <c r="D9402" i="10"/>
  <c r="C9402" i="10"/>
  <c r="B9402" i="10"/>
  <c r="D9401" i="10"/>
  <c r="C9401" i="10"/>
  <c r="B9401" i="10"/>
  <c r="D9400" i="10"/>
  <c r="C9400" i="10"/>
  <c r="B9400" i="10"/>
  <c r="D9399" i="10"/>
  <c r="C9399" i="10"/>
  <c r="B9399" i="10"/>
  <c r="D9398" i="10"/>
  <c r="C9398" i="10"/>
  <c r="B9398" i="10"/>
  <c r="D9397" i="10"/>
  <c r="C9397" i="10"/>
  <c r="B9397" i="10"/>
  <c r="D9396" i="10"/>
  <c r="C9396" i="10"/>
  <c r="B9396" i="10"/>
  <c r="D9395" i="10"/>
  <c r="C9395" i="10"/>
  <c r="B9395" i="10"/>
  <c r="D9394" i="10"/>
  <c r="C9394" i="10"/>
  <c r="B9394" i="10"/>
  <c r="D9393" i="10"/>
  <c r="C9393" i="10"/>
  <c r="B9393" i="10"/>
  <c r="D9392" i="10"/>
  <c r="C9392" i="10"/>
  <c r="B9392" i="10"/>
  <c r="D9391" i="10"/>
  <c r="C9391" i="10"/>
  <c r="B9391" i="10"/>
  <c r="D9390" i="10"/>
  <c r="C9390" i="10"/>
  <c r="B9390" i="10"/>
  <c r="D9389" i="10"/>
  <c r="C9389" i="10"/>
  <c r="B9389" i="10"/>
  <c r="D9388" i="10"/>
  <c r="C9388" i="10"/>
  <c r="B9388" i="10"/>
  <c r="D9387" i="10"/>
  <c r="C9387" i="10"/>
  <c r="B9387" i="10"/>
  <c r="D9386" i="10"/>
  <c r="C9386" i="10"/>
  <c r="B9386" i="10"/>
  <c r="D9385" i="10"/>
  <c r="C9385" i="10"/>
  <c r="B9385" i="10"/>
  <c r="D9384" i="10"/>
  <c r="C9384" i="10"/>
  <c r="B9384" i="10"/>
  <c r="D9383" i="10"/>
  <c r="C9383" i="10"/>
  <c r="B9383" i="10"/>
  <c r="D9382" i="10"/>
  <c r="C9382" i="10"/>
  <c r="B9382" i="10"/>
  <c r="D9381" i="10"/>
  <c r="C9381" i="10"/>
  <c r="B9381" i="10"/>
  <c r="D9380" i="10"/>
  <c r="C9380" i="10"/>
  <c r="B9380" i="10"/>
  <c r="D9379" i="10"/>
  <c r="C9379" i="10"/>
  <c r="B9379" i="10"/>
  <c r="D9378" i="10"/>
  <c r="C9378" i="10"/>
  <c r="B9378" i="10"/>
  <c r="D9377" i="10"/>
  <c r="C9377" i="10"/>
  <c r="B9377" i="10"/>
  <c r="D9376" i="10"/>
  <c r="C9376" i="10"/>
  <c r="B9376" i="10"/>
  <c r="D9375" i="10"/>
  <c r="C9375" i="10"/>
  <c r="B9375" i="10"/>
  <c r="D9374" i="10"/>
  <c r="C9374" i="10"/>
  <c r="B9374" i="10"/>
  <c r="D9373" i="10"/>
  <c r="C9373" i="10"/>
  <c r="B9373" i="10"/>
  <c r="D9372" i="10"/>
  <c r="C9372" i="10"/>
  <c r="B9372" i="10"/>
  <c r="D9371" i="10"/>
  <c r="C9371" i="10"/>
  <c r="B9371" i="10"/>
  <c r="D9370" i="10"/>
  <c r="C9370" i="10"/>
  <c r="B9370" i="10"/>
  <c r="D9369" i="10"/>
  <c r="C9369" i="10"/>
  <c r="B9369" i="10"/>
  <c r="D9368" i="10"/>
  <c r="C9368" i="10"/>
  <c r="B9368" i="10"/>
  <c r="D9367" i="10"/>
  <c r="C9367" i="10"/>
  <c r="B9367" i="10"/>
  <c r="D9366" i="10"/>
  <c r="C9366" i="10"/>
  <c r="B9366" i="10"/>
  <c r="D9365" i="10"/>
  <c r="C9365" i="10"/>
  <c r="B9365" i="10"/>
  <c r="D9364" i="10"/>
  <c r="C9364" i="10"/>
  <c r="B9364" i="10"/>
  <c r="D9363" i="10"/>
  <c r="C9363" i="10"/>
  <c r="B9363" i="10"/>
  <c r="D9362" i="10"/>
  <c r="C9362" i="10"/>
  <c r="B9362" i="10"/>
  <c r="D9361" i="10"/>
  <c r="C9361" i="10"/>
  <c r="B9361" i="10"/>
  <c r="D9360" i="10"/>
  <c r="C9360" i="10"/>
  <c r="B9360" i="10"/>
  <c r="D9359" i="10"/>
  <c r="C9359" i="10"/>
  <c r="B9359" i="10"/>
  <c r="D9358" i="10"/>
  <c r="C9358" i="10"/>
  <c r="B9358" i="10"/>
  <c r="D9357" i="10"/>
  <c r="C9357" i="10"/>
  <c r="B9357" i="10"/>
  <c r="D9356" i="10"/>
  <c r="C9356" i="10"/>
  <c r="B9356" i="10"/>
  <c r="D9355" i="10"/>
  <c r="C9355" i="10"/>
  <c r="B9355" i="10"/>
  <c r="D9354" i="10"/>
  <c r="C9354" i="10"/>
  <c r="B9354" i="10"/>
  <c r="D9353" i="10"/>
  <c r="C9353" i="10"/>
  <c r="B9353" i="10"/>
  <c r="D9352" i="10"/>
  <c r="C9352" i="10"/>
  <c r="B9352" i="10"/>
  <c r="D9351" i="10"/>
  <c r="C9351" i="10"/>
  <c r="B9351" i="10"/>
  <c r="D9350" i="10"/>
  <c r="C9350" i="10"/>
  <c r="B9350" i="10"/>
  <c r="D9349" i="10"/>
  <c r="C9349" i="10"/>
  <c r="B9349" i="10"/>
  <c r="D9348" i="10"/>
  <c r="C9348" i="10"/>
  <c r="B9348" i="10"/>
  <c r="D9347" i="10"/>
  <c r="C9347" i="10"/>
  <c r="B9347" i="10"/>
  <c r="D9346" i="10"/>
  <c r="C9346" i="10"/>
  <c r="B9346" i="10"/>
  <c r="D9345" i="10"/>
  <c r="C9345" i="10"/>
  <c r="B9345" i="10"/>
  <c r="D9344" i="10"/>
  <c r="C9344" i="10"/>
  <c r="B9344" i="10"/>
  <c r="D9343" i="10"/>
  <c r="C9343" i="10"/>
  <c r="B9343" i="10"/>
  <c r="D9342" i="10"/>
  <c r="C9342" i="10"/>
  <c r="B9342" i="10"/>
  <c r="D9341" i="10"/>
  <c r="C9341" i="10"/>
  <c r="B9341" i="10"/>
  <c r="D9340" i="10"/>
  <c r="C9340" i="10"/>
  <c r="B9340" i="10"/>
  <c r="D9339" i="10"/>
  <c r="C9339" i="10"/>
  <c r="B9339" i="10"/>
  <c r="D9338" i="10"/>
  <c r="C9338" i="10"/>
  <c r="B9338" i="10"/>
  <c r="D9337" i="10"/>
  <c r="C9337" i="10"/>
  <c r="B9337" i="10"/>
  <c r="D9336" i="10"/>
  <c r="C9336" i="10"/>
  <c r="B9336" i="10"/>
  <c r="D9335" i="10"/>
  <c r="C9335" i="10"/>
  <c r="B9335" i="10"/>
  <c r="D9334" i="10"/>
  <c r="C9334" i="10"/>
  <c r="B9334" i="10"/>
  <c r="D9333" i="10"/>
  <c r="C9333" i="10"/>
  <c r="B9333" i="10"/>
  <c r="D9332" i="10"/>
  <c r="C9332" i="10"/>
  <c r="B9332" i="10"/>
  <c r="D9331" i="10"/>
  <c r="C9331" i="10"/>
  <c r="B9331" i="10"/>
  <c r="D9330" i="10"/>
  <c r="C9330" i="10"/>
  <c r="B9330" i="10"/>
  <c r="D9329" i="10"/>
  <c r="C9329" i="10"/>
  <c r="B9329" i="10"/>
  <c r="D9328" i="10"/>
  <c r="C9328" i="10"/>
  <c r="B9328" i="10"/>
  <c r="D9327" i="10"/>
  <c r="C9327" i="10"/>
  <c r="B9327" i="10"/>
  <c r="D9326" i="10"/>
  <c r="C9326" i="10"/>
  <c r="B9326" i="10"/>
  <c r="D9325" i="10"/>
  <c r="C9325" i="10"/>
  <c r="B9325" i="10"/>
  <c r="D9324" i="10"/>
  <c r="C9324" i="10"/>
  <c r="B9324" i="10"/>
  <c r="D9323" i="10"/>
  <c r="C9323" i="10"/>
  <c r="B9323" i="10"/>
  <c r="D9322" i="10"/>
  <c r="C9322" i="10"/>
  <c r="B9322" i="10"/>
  <c r="D9321" i="10"/>
  <c r="C9321" i="10"/>
  <c r="B9321" i="10"/>
  <c r="D9320" i="10"/>
  <c r="C9320" i="10"/>
  <c r="B9320" i="10"/>
  <c r="D9319" i="10"/>
  <c r="C9319" i="10"/>
  <c r="B9319" i="10"/>
  <c r="D9318" i="10"/>
  <c r="C9318" i="10"/>
  <c r="B9318" i="10"/>
  <c r="D9317" i="10"/>
  <c r="C9317" i="10"/>
  <c r="B9317" i="10"/>
  <c r="D9316" i="10"/>
  <c r="C9316" i="10"/>
  <c r="B9316" i="10"/>
  <c r="D9315" i="10"/>
  <c r="C9315" i="10"/>
  <c r="B9315" i="10"/>
  <c r="D9314" i="10"/>
  <c r="C9314" i="10"/>
  <c r="B9314" i="10"/>
  <c r="D9313" i="10"/>
  <c r="C9313" i="10"/>
  <c r="B9313" i="10"/>
  <c r="D9312" i="10"/>
  <c r="C9312" i="10"/>
  <c r="B9312" i="10"/>
  <c r="D9311" i="10"/>
  <c r="C9311" i="10"/>
  <c r="B9311" i="10"/>
  <c r="D9310" i="10"/>
  <c r="C9310" i="10"/>
  <c r="B9310" i="10"/>
  <c r="D9309" i="10"/>
  <c r="C9309" i="10"/>
  <c r="B9309" i="10"/>
  <c r="D9308" i="10"/>
  <c r="C9308" i="10"/>
  <c r="B9308" i="10"/>
  <c r="D9307" i="10"/>
  <c r="C9307" i="10"/>
  <c r="B9307" i="10"/>
  <c r="D9306" i="10"/>
  <c r="C9306" i="10"/>
  <c r="B9306" i="10"/>
  <c r="D9305" i="10"/>
  <c r="C9305" i="10"/>
  <c r="B9305" i="10"/>
  <c r="D9304" i="10"/>
  <c r="C9304" i="10"/>
  <c r="B9304" i="10"/>
  <c r="D9303" i="10"/>
  <c r="C9303" i="10"/>
  <c r="B9303" i="10"/>
  <c r="D9302" i="10"/>
  <c r="C9302" i="10"/>
  <c r="B9302" i="10"/>
  <c r="D9301" i="10"/>
  <c r="C9301" i="10"/>
  <c r="B9301" i="10"/>
  <c r="D9300" i="10"/>
  <c r="C9300" i="10"/>
  <c r="B9300" i="10"/>
  <c r="D9299" i="10"/>
  <c r="C9299" i="10"/>
  <c r="B9299" i="10"/>
  <c r="D9298" i="10"/>
  <c r="C9298" i="10"/>
  <c r="B9298" i="10"/>
  <c r="D9297" i="10"/>
  <c r="C9297" i="10"/>
  <c r="B9297" i="10"/>
  <c r="D9296" i="10"/>
  <c r="C9296" i="10"/>
  <c r="B9296" i="10"/>
  <c r="D9295" i="10"/>
  <c r="C9295" i="10"/>
  <c r="B9295" i="10"/>
  <c r="D9294" i="10"/>
  <c r="C9294" i="10"/>
  <c r="B9294" i="10"/>
  <c r="D9293" i="10"/>
  <c r="C9293" i="10"/>
  <c r="B9293" i="10"/>
  <c r="D9292" i="10"/>
  <c r="C9292" i="10"/>
  <c r="B9292" i="10"/>
  <c r="D9291" i="10"/>
  <c r="C9291" i="10"/>
  <c r="B9291" i="10"/>
  <c r="D9290" i="10"/>
  <c r="C9290" i="10"/>
  <c r="B9290" i="10"/>
  <c r="D9289" i="10"/>
  <c r="C9289" i="10"/>
  <c r="B9289" i="10"/>
  <c r="D9288" i="10"/>
  <c r="C9288" i="10"/>
  <c r="B9288" i="10"/>
  <c r="D9287" i="10"/>
  <c r="C9287" i="10"/>
  <c r="B9287" i="10"/>
  <c r="D9286" i="10"/>
  <c r="C9286" i="10"/>
  <c r="B9286" i="10"/>
  <c r="D9285" i="10"/>
  <c r="C9285" i="10"/>
  <c r="B9285" i="10"/>
  <c r="D9284" i="10"/>
  <c r="C9284" i="10"/>
  <c r="B9284" i="10"/>
  <c r="D9283" i="10"/>
  <c r="C9283" i="10"/>
  <c r="B9283" i="10"/>
  <c r="D9282" i="10"/>
  <c r="C9282" i="10"/>
  <c r="B9282" i="10"/>
  <c r="D9281" i="10"/>
  <c r="C9281" i="10"/>
  <c r="B9281" i="10"/>
  <c r="D9280" i="10"/>
  <c r="C9280" i="10"/>
  <c r="B9280" i="10"/>
  <c r="D9279" i="10"/>
  <c r="C9279" i="10"/>
  <c r="B9279" i="10"/>
  <c r="D9278" i="10"/>
  <c r="C9278" i="10"/>
  <c r="B9278" i="10"/>
  <c r="D9277" i="10"/>
  <c r="C9277" i="10"/>
  <c r="B9277" i="10"/>
  <c r="D9276" i="10"/>
  <c r="C9276" i="10"/>
  <c r="B9276" i="10"/>
  <c r="D9275" i="10"/>
  <c r="C9275" i="10"/>
  <c r="B9275" i="10"/>
  <c r="D9274" i="10"/>
  <c r="C9274" i="10"/>
  <c r="B9274" i="10"/>
  <c r="D9273" i="10"/>
  <c r="C9273" i="10"/>
  <c r="B9273" i="10"/>
  <c r="D9272" i="10"/>
  <c r="C9272" i="10"/>
  <c r="B9272" i="10"/>
  <c r="D9271" i="10"/>
  <c r="C9271" i="10"/>
  <c r="B9271" i="10"/>
  <c r="D9270" i="10"/>
  <c r="C9270" i="10"/>
  <c r="B9270" i="10"/>
  <c r="D9269" i="10"/>
  <c r="C9269" i="10"/>
  <c r="B9269" i="10"/>
  <c r="D9268" i="10"/>
  <c r="C9268" i="10"/>
  <c r="B9268" i="10"/>
  <c r="D9267" i="10"/>
  <c r="C9267" i="10"/>
  <c r="B9267" i="10"/>
  <c r="D9266" i="10"/>
  <c r="C9266" i="10"/>
  <c r="B9266" i="10"/>
  <c r="D9265" i="10"/>
  <c r="C9265" i="10"/>
  <c r="B9265" i="10"/>
  <c r="D9264" i="10"/>
  <c r="C9264" i="10"/>
  <c r="B9264" i="10"/>
  <c r="D9263" i="10"/>
  <c r="C9263" i="10"/>
  <c r="B9263" i="10"/>
  <c r="D9262" i="10"/>
  <c r="C9262" i="10"/>
  <c r="B9262" i="10"/>
  <c r="D9261" i="10"/>
  <c r="C9261" i="10"/>
  <c r="B9261" i="10"/>
  <c r="D9260" i="10"/>
  <c r="C9260" i="10"/>
  <c r="B9260" i="10"/>
  <c r="D9259" i="10"/>
  <c r="C9259" i="10"/>
  <c r="B9259" i="10"/>
  <c r="D9258" i="10"/>
  <c r="C9258" i="10"/>
  <c r="B9258" i="10"/>
  <c r="D9257" i="10"/>
  <c r="C9257" i="10"/>
  <c r="B9257" i="10"/>
  <c r="D9256" i="10"/>
  <c r="C9256" i="10"/>
  <c r="B9256" i="10"/>
  <c r="D9255" i="10"/>
  <c r="C9255" i="10"/>
  <c r="B9255" i="10"/>
  <c r="D9254" i="10"/>
  <c r="C9254" i="10"/>
  <c r="B9254" i="10"/>
  <c r="D9253" i="10"/>
  <c r="C9253" i="10"/>
  <c r="B9253" i="10"/>
  <c r="D9252" i="10"/>
  <c r="C9252" i="10"/>
  <c r="B9252" i="10"/>
  <c r="D9251" i="10"/>
  <c r="C9251" i="10"/>
  <c r="B9251" i="10"/>
  <c r="D9250" i="10"/>
  <c r="C9250" i="10"/>
  <c r="B9250" i="10"/>
  <c r="D9249" i="10"/>
  <c r="C9249" i="10"/>
  <c r="B9249" i="10"/>
  <c r="D9248" i="10"/>
  <c r="C9248" i="10"/>
  <c r="B9248" i="10"/>
  <c r="D9247" i="10"/>
  <c r="C9247" i="10"/>
  <c r="B9247" i="10"/>
  <c r="D9246" i="10"/>
  <c r="C9246" i="10"/>
  <c r="B9246" i="10"/>
  <c r="D9245" i="10"/>
  <c r="C9245" i="10"/>
  <c r="B9245" i="10"/>
  <c r="D9244" i="10"/>
  <c r="C9244" i="10"/>
  <c r="B9244" i="10"/>
  <c r="D9243" i="10"/>
  <c r="C9243" i="10"/>
  <c r="B9243" i="10"/>
  <c r="D9242" i="10"/>
  <c r="C9242" i="10"/>
  <c r="B9242" i="10"/>
  <c r="D9241" i="10"/>
  <c r="C9241" i="10"/>
  <c r="B9241" i="10"/>
  <c r="D9240" i="10"/>
  <c r="C9240" i="10"/>
  <c r="B9240" i="10"/>
  <c r="D9239" i="10"/>
  <c r="C9239" i="10"/>
  <c r="B9239" i="10"/>
  <c r="D9238" i="10"/>
  <c r="C9238" i="10"/>
  <c r="B9238" i="10"/>
  <c r="D9237" i="10"/>
  <c r="C9237" i="10"/>
  <c r="B9237" i="10"/>
  <c r="D9236" i="10"/>
  <c r="C9236" i="10"/>
  <c r="B9236" i="10"/>
  <c r="D9235" i="10"/>
  <c r="C9235" i="10"/>
  <c r="B9235" i="10"/>
  <c r="D9234" i="10"/>
  <c r="C9234" i="10"/>
  <c r="B9234" i="10"/>
  <c r="D9233" i="10"/>
  <c r="C9233" i="10"/>
  <c r="B9233" i="10"/>
  <c r="D9232" i="10"/>
  <c r="C9232" i="10"/>
  <c r="B9232" i="10"/>
  <c r="D9231" i="10"/>
  <c r="C9231" i="10"/>
  <c r="B9231" i="10"/>
  <c r="D9230" i="10"/>
  <c r="C9230" i="10"/>
  <c r="B9230" i="10"/>
  <c r="D9229" i="10"/>
  <c r="C9229" i="10"/>
  <c r="B9229" i="10"/>
  <c r="D9228" i="10"/>
  <c r="C9228" i="10"/>
  <c r="B9228" i="10"/>
  <c r="D9227" i="10"/>
  <c r="C9227" i="10"/>
  <c r="B9227" i="10"/>
  <c r="D9226" i="10"/>
  <c r="C9226" i="10"/>
  <c r="B9226" i="10"/>
  <c r="D9225" i="10"/>
  <c r="C9225" i="10"/>
  <c r="B9225" i="10"/>
  <c r="D9224" i="10"/>
  <c r="C9224" i="10"/>
  <c r="B9224" i="10"/>
  <c r="D9223" i="10"/>
  <c r="C9223" i="10"/>
  <c r="B9223" i="10"/>
  <c r="D9222" i="10"/>
  <c r="C9222" i="10"/>
  <c r="B9222" i="10"/>
  <c r="D9221" i="10"/>
  <c r="C9221" i="10"/>
  <c r="B9221" i="10"/>
  <c r="D9220" i="10"/>
  <c r="C9220" i="10"/>
  <c r="B9220" i="10"/>
  <c r="D9219" i="10"/>
  <c r="C9219" i="10"/>
  <c r="B9219" i="10"/>
  <c r="D9218" i="10"/>
  <c r="C9218" i="10"/>
  <c r="B9218" i="10"/>
  <c r="D9217" i="10"/>
  <c r="C9217" i="10"/>
  <c r="B9217" i="10"/>
  <c r="D9216" i="10"/>
  <c r="C9216" i="10"/>
  <c r="B9216" i="10"/>
  <c r="D9215" i="10"/>
  <c r="C9215" i="10"/>
  <c r="B9215" i="10"/>
  <c r="D9214" i="10"/>
  <c r="C9214" i="10"/>
  <c r="B9214" i="10"/>
  <c r="D9213" i="10"/>
  <c r="C9213" i="10"/>
  <c r="B9213" i="10"/>
  <c r="D9212" i="10"/>
  <c r="C9212" i="10"/>
  <c r="B9212" i="10"/>
  <c r="D9211" i="10"/>
  <c r="C9211" i="10"/>
  <c r="B9211" i="10"/>
  <c r="D9210" i="10"/>
  <c r="C9210" i="10"/>
  <c r="B9210" i="10"/>
  <c r="D9209" i="10"/>
  <c r="C9209" i="10"/>
  <c r="B9209" i="10"/>
  <c r="D9208" i="10"/>
  <c r="C9208" i="10"/>
  <c r="B9208" i="10"/>
  <c r="D9207" i="10"/>
  <c r="C9207" i="10"/>
  <c r="B9207" i="10"/>
  <c r="D9206" i="10"/>
  <c r="C9206" i="10"/>
  <c r="B9206" i="10"/>
  <c r="D9205" i="10"/>
  <c r="C9205" i="10"/>
  <c r="B9205" i="10"/>
  <c r="D9204" i="10"/>
  <c r="C9204" i="10"/>
  <c r="B9204" i="10"/>
  <c r="D9203" i="10"/>
  <c r="C9203" i="10"/>
  <c r="B9203" i="10"/>
  <c r="D9202" i="10"/>
  <c r="C9202" i="10"/>
  <c r="B9202" i="10"/>
  <c r="D9201" i="10"/>
  <c r="C9201" i="10"/>
  <c r="B9201" i="10"/>
  <c r="D9200" i="10"/>
  <c r="C9200" i="10"/>
  <c r="B9200" i="10"/>
  <c r="D9199" i="10"/>
  <c r="C9199" i="10"/>
  <c r="B9199" i="10"/>
  <c r="D9198" i="10"/>
  <c r="C9198" i="10"/>
  <c r="B9198" i="10"/>
  <c r="D9197" i="10"/>
  <c r="C9197" i="10"/>
  <c r="B9197" i="10"/>
  <c r="D9196" i="10"/>
  <c r="C9196" i="10"/>
  <c r="B9196" i="10"/>
  <c r="D9195" i="10"/>
  <c r="C9195" i="10"/>
  <c r="B9195" i="10"/>
  <c r="D9194" i="10"/>
  <c r="C9194" i="10"/>
  <c r="B9194" i="10"/>
  <c r="D9193" i="10"/>
  <c r="C9193" i="10"/>
  <c r="B9193" i="10"/>
  <c r="D9192" i="10"/>
  <c r="C9192" i="10"/>
  <c r="B9192" i="10"/>
  <c r="D9191" i="10"/>
  <c r="C9191" i="10"/>
  <c r="B9191" i="10"/>
  <c r="D9190" i="10"/>
  <c r="C9190" i="10"/>
  <c r="B9190" i="10"/>
  <c r="D9189" i="10"/>
  <c r="C9189" i="10"/>
  <c r="B9189" i="10"/>
  <c r="D9188" i="10"/>
  <c r="C9188" i="10"/>
  <c r="B9188" i="10"/>
  <c r="D9187" i="10"/>
  <c r="C9187" i="10"/>
  <c r="B9187" i="10"/>
  <c r="D9186" i="10"/>
  <c r="C9186" i="10"/>
  <c r="B9186" i="10"/>
  <c r="D9185" i="10"/>
  <c r="C9185" i="10"/>
  <c r="B9185" i="10"/>
  <c r="D9184" i="10"/>
  <c r="C9184" i="10"/>
  <c r="B9184" i="10"/>
  <c r="D9183" i="10"/>
  <c r="C9183" i="10"/>
  <c r="B9183" i="10"/>
  <c r="D9182" i="10"/>
  <c r="C9182" i="10"/>
  <c r="B9182" i="10"/>
  <c r="D9181" i="10"/>
  <c r="C9181" i="10"/>
  <c r="B9181" i="10"/>
  <c r="D9180" i="10"/>
  <c r="C9180" i="10"/>
  <c r="B9180" i="10"/>
  <c r="D9179" i="10"/>
  <c r="C9179" i="10"/>
  <c r="B9179" i="10"/>
  <c r="D9178" i="10"/>
  <c r="C9178" i="10"/>
  <c r="B9178" i="10"/>
  <c r="D9177" i="10"/>
  <c r="C9177" i="10"/>
  <c r="B9177" i="10"/>
  <c r="D9176" i="10"/>
  <c r="C9176" i="10"/>
  <c r="B9176" i="10"/>
  <c r="D9175" i="10"/>
  <c r="C9175" i="10"/>
  <c r="B9175" i="10"/>
  <c r="D9174" i="10"/>
  <c r="C9174" i="10"/>
  <c r="B9174" i="10"/>
  <c r="D9173" i="10"/>
  <c r="C9173" i="10"/>
  <c r="B9173" i="10"/>
  <c r="D9172" i="10"/>
  <c r="C9172" i="10"/>
  <c r="B9172" i="10"/>
  <c r="D9171" i="10"/>
  <c r="C9171" i="10"/>
  <c r="B9171" i="10"/>
  <c r="D9170" i="10"/>
  <c r="C9170" i="10"/>
  <c r="B9170" i="10"/>
  <c r="D9169" i="10"/>
  <c r="C9169" i="10"/>
  <c r="B9169" i="10"/>
  <c r="D9168" i="10"/>
  <c r="C9168" i="10"/>
  <c r="B9168" i="10"/>
  <c r="D9167" i="10"/>
  <c r="C9167" i="10"/>
  <c r="B9167" i="10"/>
  <c r="D9166" i="10"/>
  <c r="C9166" i="10"/>
  <c r="B9166" i="10"/>
  <c r="D9165" i="10"/>
  <c r="C9165" i="10"/>
  <c r="B9165" i="10"/>
  <c r="D9164" i="10"/>
  <c r="C9164" i="10"/>
  <c r="B9164" i="10"/>
  <c r="D9163" i="10"/>
  <c r="C9163" i="10"/>
  <c r="B9163" i="10"/>
  <c r="D9162" i="10"/>
  <c r="C9162" i="10"/>
  <c r="B9162" i="10"/>
  <c r="D9161" i="10"/>
  <c r="C9161" i="10"/>
  <c r="B9161" i="10"/>
  <c r="D9160" i="10"/>
  <c r="C9160" i="10"/>
  <c r="B9160" i="10"/>
  <c r="D9159" i="10"/>
  <c r="C9159" i="10"/>
  <c r="B9159" i="10"/>
  <c r="D9158" i="10"/>
  <c r="C9158" i="10"/>
  <c r="B9158" i="10"/>
  <c r="D9157" i="10"/>
  <c r="C9157" i="10"/>
  <c r="B9157" i="10"/>
  <c r="D9156" i="10"/>
  <c r="C9156" i="10"/>
  <c r="B9156" i="10"/>
  <c r="D9155" i="10"/>
  <c r="C9155" i="10"/>
  <c r="B9155" i="10"/>
  <c r="D9154" i="10"/>
  <c r="C9154" i="10"/>
  <c r="B9154" i="10"/>
  <c r="D9153" i="10"/>
  <c r="C9153" i="10"/>
  <c r="B9153" i="10"/>
  <c r="D9152" i="10"/>
  <c r="C9152" i="10"/>
  <c r="B9152" i="10"/>
  <c r="D9151" i="10"/>
  <c r="C9151" i="10"/>
  <c r="B9151" i="10"/>
  <c r="D9150" i="10"/>
  <c r="C9150" i="10"/>
  <c r="B9150" i="10"/>
  <c r="D9149" i="10"/>
  <c r="C9149" i="10"/>
  <c r="B9149" i="10"/>
  <c r="D9148" i="10"/>
  <c r="C9148" i="10"/>
  <c r="B9148" i="10"/>
  <c r="D9147" i="10"/>
  <c r="C9147" i="10"/>
  <c r="B9147" i="10"/>
  <c r="D9146" i="10"/>
  <c r="C9146" i="10"/>
  <c r="B9146" i="10"/>
  <c r="D9145" i="10"/>
  <c r="C9145" i="10"/>
  <c r="B9145" i="10"/>
  <c r="D9144" i="10"/>
  <c r="C9144" i="10"/>
  <c r="B9144" i="10"/>
  <c r="D9143" i="10"/>
  <c r="C9143" i="10"/>
  <c r="B9143" i="10"/>
  <c r="D9142" i="10"/>
  <c r="C9142" i="10"/>
  <c r="B9142" i="10"/>
  <c r="D9141" i="10"/>
  <c r="C9141" i="10"/>
  <c r="B9141" i="10"/>
  <c r="D9140" i="10"/>
  <c r="C9140" i="10"/>
  <c r="B9140" i="10"/>
  <c r="D9139" i="10"/>
  <c r="C9139" i="10"/>
  <c r="B9139" i="10"/>
  <c r="D9138" i="10"/>
  <c r="C9138" i="10"/>
  <c r="B9138" i="10"/>
  <c r="D9137" i="10"/>
  <c r="C9137" i="10"/>
  <c r="B9137" i="10"/>
  <c r="D9136" i="10"/>
  <c r="C9136" i="10"/>
  <c r="B9136" i="10"/>
  <c r="D9135" i="10"/>
  <c r="C9135" i="10"/>
  <c r="B9135" i="10"/>
  <c r="D9134" i="10"/>
  <c r="C9134" i="10"/>
  <c r="B9134" i="10"/>
  <c r="D9133" i="10"/>
  <c r="C9133" i="10"/>
  <c r="B9133" i="10"/>
  <c r="D9132" i="10"/>
  <c r="C9132" i="10"/>
  <c r="B9132" i="10"/>
  <c r="D9131" i="10"/>
  <c r="C9131" i="10"/>
  <c r="B9131" i="10"/>
  <c r="D9130" i="10"/>
  <c r="C9130" i="10"/>
  <c r="B9130" i="10"/>
  <c r="D9129" i="10"/>
  <c r="C9129" i="10"/>
  <c r="B9129" i="10"/>
  <c r="D9128" i="10"/>
  <c r="C9128" i="10"/>
  <c r="B9128" i="10"/>
  <c r="D9127" i="10"/>
  <c r="C9127" i="10"/>
  <c r="B9127" i="10"/>
  <c r="D9126" i="10"/>
  <c r="C9126" i="10"/>
  <c r="B9126" i="10"/>
  <c r="D9125" i="10"/>
  <c r="C9125" i="10"/>
  <c r="B9125" i="10"/>
  <c r="D9124" i="10"/>
  <c r="C9124" i="10"/>
  <c r="B9124" i="10"/>
  <c r="D9123" i="10"/>
  <c r="C9123" i="10"/>
  <c r="B9123" i="10"/>
  <c r="D9122" i="10"/>
  <c r="C9122" i="10"/>
  <c r="B9122" i="10"/>
  <c r="D9121" i="10"/>
  <c r="C9121" i="10"/>
  <c r="B9121" i="10"/>
  <c r="D9120" i="10"/>
  <c r="C9120" i="10"/>
  <c r="B9120" i="10"/>
  <c r="D9119" i="10"/>
  <c r="C9119" i="10"/>
  <c r="B9119" i="10"/>
  <c r="D9118" i="10"/>
  <c r="C9118" i="10"/>
  <c r="B9118" i="10"/>
  <c r="D9117" i="10"/>
  <c r="C9117" i="10"/>
  <c r="B9117" i="10"/>
  <c r="D9116" i="10"/>
  <c r="C9116" i="10"/>
  <c r="B9116" i="10"/>
  <c r="D9115" i="10"/>
  <c r="C9115" i="10"/>
  <c r="B9115" i="10"/>
  <c r="D9114" i="10"/>
  <c r="C9114" i="10"/>
  <c r="B9114" i="10"/>
  <c r="D9113" i="10"/>
  <c r="C9113" i="10"/>
  <c r="B9113" i="10"/>
  <c r="D9112" i="10"/>
  <c r="C9112" i="10"/>
  <c r="B9112" i="10"/>
  <c r="D9111" i="10"/>
  <c r="C9111" i="10"/>
  <c r="B9111" i="10"/>
  <c r="D9110" i="10"/>
  <c r="C9110" i="10"/>
  <c r="B9110" i="10"/>
  <c r="D9109" i="10"/>
  <c r="C9109" i="10"/>
  <c r="B9109" i="10"/>
  <c r="D9108" i="10"/>
  <c r="C9108" i="10"/>
  <c r="B9108" i="10"/>
  <c r="D9107" i="10"/>
  <c r="C9107" i="10"/>
  <c r="B9107" i="10"/>
  <c r="D9106" i="10"/>
  <c r="C9106" i="10"/>
  <c r="B9106" i="10"/>
  <c r="D9105" i="10"/>
  <c r="C9105" i="10"/>
  <c r="B9105" i="10"/>
  <c r="D9104" i="10"/>
  <c r="C9104" i="10"/>
  <c r="B9104" i="10"/>
  <c r="D9103" i="10"/>
  <c r="C9103" i="10"/>
  <c r="B9103" i="10"/>
  <c r="D9102" i="10"/>
  <c r="C9102" i="10"/>
  <c r="B9102" i="10"/>
  <c r="D9101" i="10"/>
  <c r="C9101" i="10"/>
  <c r="B9101" i="10"/>
  <c r="D9100" i="10"/>
  <c r="C9100" i="10"/>
  <c r="B9100" i="10"/>
  <c r="D9099" i="10"/>
  <c r="C9099" i="10"/>
  <c r="B9099" i="10"/>
  <c r="D9098" i="10"/>
  <c r="C9098" i="10"/>
  <c r="B9098" i="10"/>
  <c r="D9097" i="10"/>
  <c r="C9097" i="10"/>
  <c r="B9097" i="10"/>
  <c r="D9096" i="10"/>
  <c r="C9096" i="10"/>
  <c r="B9096" i="10"/>
  <c r="D9095" i="10"/>
  <c r="C9095" i="10"/>
  <c r="B9095" i="10"/>
  <c r="D9094" i="10"/>
  <c r="C9094" i="10"/>
  <c r="B9094" i="10"/>
  <c r="D9093" i="10"/>
  <c r="C9093" i="10"/>
  <c r="B9093" i="10"/>
  <c r="D9092" i="10"/>
  <c r="C9092" i="10"/>
  <c r="B9092" i="10"/>
  <c r="D9091" i="10"/>
  <c r="C9091" i="10"/>
  <c r="B9091" i="10"/>
  <c r="D9090" i="10"/>
  <c r="C9090" i="10"/>
  <c r="B9090" i="10"/>
  <c r="D9089" i="10"/>
  <c r="C9089" i="10"/>
  <c r="B9089" i="10"/>
  <c r="D9088" i="10"/>
  <c r="C9088" i="10"/>
  <c r="B9088" i="10"/>
  <c r="D9087" i="10"/>
  <c r="C9087" i="10"/>
  <c r="B9087" i="10"/>
  <c r="D9086" i="10"/>
  <c r="C9086" i="10"/>
  <c r="B9086" i="10"/>
  <c r="D9085" i="10"/>
  <c r="C9085" i="10"/>
  <c r="B9085" i="10"/>
  <c r="D9084" i="10"/>
  <c r="C9084" i="10"/>
  <c r="B9084" i="10"/>
  <c r="D9083" i="10"/>
  <c r="C9083" i="10"/>
  <c r="B9083" i="10"/>
  <c r="D9082" i="10"/>
  <c r="C9082" i="10"/>
  <c r="B9082" i="10"/>
  <c r="D9081" i="10"/>
  <c r="C9081" i="10"/>
  <c r="B9081" i="10"/>
  <c r="D9080" i="10"/>
  <c r="C9080" i="10"/>
  <c r="B9080" i="10"/>
  <c r="D9079" i="10"/>
  <c r="C9079" i="10"/>
  <c r="B9079" i="10"/>
  <c r="D9078" i="10"/>
  <c r="C9078" i="10"/>
  <c r="B9078" i="10"/>
  <c r="D9077" i="10"/>
  <c r="C9077" i="10"/>
  <c r="B9077" i="10"/>
  <c r="D9076" i="10"/>
  <c r="C9076" i="10"/>
  <c r="B9076" i="10"/>
  <c r="D9075" i="10"/>
  <c r="C9075" i="10"/>
  <c r="B9075" i="10"/>
  <c r="D9074" i="10"/>
  <c r="C9074" i="10"/>
  <c r="B9074" i="10"/>
  <c r="D9073" i="10"/>
  <c r="C9073" i="10"/>
  <c r="B9073" i="10"/>
  <c r="D9072" i="10"/>
  <c r="C9072" i="10"/>
  <c r="B9072" i="10"/>
  <c r="D9071" i="10"/>
  <c r="C9071" i="10"/>
  <c r="B9071" i="10"/>
  <c r="D9070" i="10"/>
  <c r="C9070" i="10"/>
  <c r="B9070" i="10"/>
  <c r="D9069" i="10"/>
  <c r="C9069" i="10"/>
  <c r="B9069" i="10"/>
  <c r="D9068" i="10"/>
  <c r="C9068" i="10"/>
  <c r="B9068" i="10"/>
  <c r="D9067" i="10"/>
  <c r="C9067" i="10"/>
  <c r="B9067" i="10"/>
  <c r="D9066" i="10"/>
  <c r="C9066" i="10"/>
  <c r="B9066" i="10"/>
  <c r="D9065" i="10"/>
  <c r="C9065" i="10"/>
  <c r="B9065" i="10"/>
  <c r="D9064" i="10"/>
  <c r="C9064" i="10"/>
  <c r="B9064" i="10"/>
  <c r="D9063" i="10"/>
  <c r="C9063" i="10"/>
  <c r="B9063" i="10"/>
  <c r="D9062" i="10"/>
  <c r="C9062" i="10"/>
  <c r="B9062" i="10"/>
  <c r="D9061" i="10"/>
  <c r="C9061" i="10"/>
  <c r="B9061" i="10"/>
  <c r="D9060" i="10"/>
  <c r="C9060" i="10"/>
  <c r="B9060" i="10"/>
  <c r="D9059" i="10"/>
  <c r="C9059" i="10"/>
  <c r="B9059" i="10"/>
  <c r="D9058" i="10"/>
  <c r="C9058" i="10"/>
  <c r="B9058" i="10"/>
  <c r="D9057" i="10"/>
  <c r="C9057" i="10"/>
  <c r="B9057" i="10"/>
  <c r="D9056" i="10"/>
  <c r="C9056" i="10"/>
  <c r="B9056" i="10"/>
  <c r="D9055" i="10"/>
  <c r="C9055" i="10"/>
  <c r="B9055" i="10"/>
  <c r="D9054" i="10"/>
  <c r="C9054" i="10"/>
  <c r="B9054" i="10"/>
  <c r="D9053" i="10"/>
  <c r="C9053" i="10"/>
  <c r="B9053" i="10"/>
  <c r="D9052" i="10"/>
  <c r="C9052" i="10"/>
  <c r="B9052" i="10"/>
  <c r="D9051" i="10"/>
  <c r="C9051" i="10"/>
  <c r="B9051" i="10"/>
  <c r="D9050" i="10"/>
  <c r="C9050" i="10"/>
  <c r="B9050" i="10"/>
  <c r="D9049" i="10"/>
  <c r="C9049" i="10"/>
  <c r="B9049" i="10"/>
  <c r="D9048" i="10"/>
  <c r="C9048" i="10"/>
  <c r="B9048" i="10"/>
  <c r="D9047" i="10"/>
  <c r="C9047" i="10"/>
  <c r="B9047" i="10"/>
  <c r="D9046" i="10"/>
  <c r="C9046" i="10"/>
  <c r="B9046" i="10"/>
  <c r="D9045" i="10"/>
  <c r="C9045" i="10"/>
  <c r="B9045" i="10"/>
  <c r="D9044" i="10"/>
  <c r="C9044" i="10"/>
  <c r="B9044" i="10"/>
  <c r="D9043" i="10"/>
  <c r="C9043" i="10"/>
  <c r="B9043" i="10"/>
  <c r="D9042" i="10"/>
  <c r="C9042" i="10"/>
  <c r="B9042" i="10"/>
  <c r="D9041" i="10"/>
  <c r="C9041" i="10"/>
  <c r="B9041" i="10"/>
  <c r="D9040" i="10"/>
  <c r="C9040" i="10"/>
  <c r="B9040" i="10"/>
  <c r="D9039" i="10"/>
  <c r="C9039" i="10"/>
  <c r="B9039" i="10"/>
  <c r="D9038" i="10"/>
  <c r="C9038" i="10"/>
  <c r="B9038" i="10"/>
  <c r="D9037" i="10"/>
  <c r="C9037" i="10"/>
  <c r="B9037" i="10"/>
  <c r="D9036" i="10"/>
  <c r="C9036" i="10"/>
  <c r="B9036" i="10"/>
  <c r="D9035" i="10"/>
  <c r="C9035" i="10"/>
  <c r="B9035" i="10"/>
  <c r="D9034" i="10"/>
  <c r="C9034" i="10"/>
  <c r="B9034" i="10"/>
  <c r="D9033" i="10"/>
  <c r="C9033" i="10"/>
  <c r="B9033" i="10"/>
  <c r="D9032" i="10"/>
  <c r="C9032" i="10"/>
  <c r="B9032" i="10"/>
  <c r="D9031" i="10"/>
  <c r="C9031" i="10"/>
  <c r="B9031" i="10"/>
  <c r="D9030" i="10"/>
  <c r="C9030" i="10"/>
  <c r="B9030" i="10"/>
  <c r="D9029" i="10"/>
  <c r="C9029" i="10"/>
  <c r="B9029" i="10"/>
  <c r="D9028" i="10"/>
  <c r="C9028" i="10"/>
  <c r="B9028" i="10"/>
  <c r="D9027" i="10"/>
  <c r="C9027" i="10"/>
  <c r="B9027" i="10"/>
  <c r="D9026" i="10"/>
  <c r="C9026" i="10"/>
  <c r="B9026" i="10"/>
  <c r="D9025" i="10"/>
  <c r="C9025" i="10"/>
  <c r="B9025" i="10"/>
  <c r="D9024" i="10"/>
  <c r="C9024" i="10"/>
  <c r="B9024" i="10"/>
  <c r="D9023" i="10"/>
  <c r="C9023" i="10"/>
  <c r="B9023" i="10"/>
  <c r="D9022" i="10"/>
  <c r="C9022" i="10"/>
  <c r="B9022" i="10"/>
  <c r="D9021" i="10"/>
  <c r="C9021" i="10"/>
  <c r="B9021" i="10"/>
  <c r="D9020" i="10"/>
  <c r="C9020" i="10"/>
  <c r="B9020" i="10"/>
  <c r="D9019" i="10"/>
  <c r="C9019" i="10"/>
  <c r="B9019" i="10"/>
  <c r="D9018" i="10"/>
  <c r="C9018" i="10"/>
  <c r="B9018" i="10"/>
  <c r="D9017" i="10"/>
  <c r="C9017" i="10"/>
  <c r="B9017" i="10"/>
  <c r="D9016" i="10"/>
  <c r="C9016" i="10"/>
  <c r="B9016" i="10"/>
  <c r="D9015" i="10"/>
  <c r="C9015" i="10"/>
  <c r="B9015" i="10"/>
  <c r="D9014" i="10"/>
  <c r="C9014" i="10"/>
  <c r="B9014" i="10"/>
  <c r="D9013" i="10"/>
  <c r="C9013" i="10"/>
  <c r="B9013" i="10"/>
  <c r="D9012" i="10"/>
  <c r="C9012" i="10"/>
  <c r="B9012" i="10"/>
  <c r="D9011" i="10"/>
  <c r="C9011" i="10"/>
  <c r="B9011" i="10"/>
  <c r="D9010" i="10"/>
  <c r="C9010" i="10"/>
  <c r="B9010" i="10"/>
  <c r="D9009" i="10"/>
  <c r="C9009" i="10"/>
  <c r="B9009" i="10"/>
  <c r="D9008" i="10"/>
  <c r="C9008" i="10"/>
  <c r="B9008" i="10"/>
  <c r="D9007" i="10"/>
  <c r="C9007" i="10"/>
  <c r="B9007" i="10"/>
  <c r="D9006" i="10"/>
  <c r="C9006" i="10"/>
  <c r="B9006" i="10"/>
  <c r="D9005" i="10"/>
  <c r="C9005" i="10"/>
  <c r="B9005" i="10"/>
  <c r="D9004" i="10"/>
  <c r="C9004" i="10"/>
  <c r="B9004" i="10"/>
  <c r="D9003" i="10"/>
  <c r="C9003" i="10"/>
  <c r="B9003" i="10"/>
  <c r="D9002" i="10"/>
  <c r="C9002" i="10"/>
  <c r="B9002" i="10"/>
  <c r="D9001" i="10"/>
  <c r="C9001" i="10"/>
  <c r="B9001" i="10"/>
  <c r="D9000" i="10"/>
  <c r="C9000" i="10"/>
  <c r="B9000" i="10"/>
  <c r="D8999" i="10"/>
  <c r="C8999" i="10"/>
  <c r="B8999" i="10"/>
  <c r="D8998" i="10"/>
  <c r="C8998" i="10"/>
  <c r="B8998" i="10"/>
  <c r="D8997" i="10"/>
  <c r="C8997" i="10"/>
  <c r="B8997" i="10"/>
  <c r="D8996" i="10"/>
  <c r="C8996" i="10"/>
  <c r="B8996" i="10"/>
  <c r="D8995" i="10"/>
  <c r="C8995" i="10"/>
  <c r="B8995" i="10"/>
  <c r="D8994" i="10"/>
  <c r="C8994" i="10"/>
  <c r="B8994" i="10"/>
  <c r="D8993" i="10"/>
  <c r="C8993" i="10"/>
  <c r="B8993" i="10"/>
  <c r="D8992" i="10"/>
  <c r="C8992" i="10"/>
  <c r="B8992" i="10"/>
  <c r="D8991" i="10"/>
  <c r="C8991" i="10"/>
  <c r="B8991" i="10"/>
  <c r="D8990" i="10"/>
  <c r="C8990" i="10"/>
  <c r="B8990" i="10"/>
  <c r="D8989" i="10"/>
  <c r="C8989" i="10"/>
  <c r="B8989" i="10"/>
  <c r="D8988" i="10"/>
  <c r="C8988" i="10"/>
  <c r="B8988" i="10"/>
  <c r="D8987" i="10"/>
  <c r="C8987" i="10"/>
  <c r="B8987" i="10"/>
  <c r="D8986" i="10"/>
  <c r="C8986" i="10"/>
  <c r="B8986" i="10"/>
  <c r="D8985" i="10"/>
  <c r="C8985" i="10"/>
  <c r="B8985" i="10"/>
  <c r="D8984" i="10"/>
  <c r="C8984" i="10"/>
  <c r="B8984" i="10"/>
  <c r="D8983" i="10"/>
  <c r="C8983" i="10"/>
  <c r="B8983" i="10"/>
  <c r="D8982" i="10"/>
  <c r="C8982" i="10"/>
  <c r="B8982" i="10"/>
  <c r="D8981" i="10"/>
  <c r="C8981" i="10"/>
  <c r="B8981" i="10"/>
  <c r="D8980" i="10"/>
  <c r="C8980" i="10"/>
  <c r="B8980" i="10"/>
  <c r="D8979" i="10"/>
  <c r="C8979" i="10"/>
  <c r="B8979" i="10"/>
  <c r="D8978" i="10"/>
  <c r="C8978" i="10"/>
  <c r="B8978" i="10"/>
  <c r="D8977" i="10"/>
  <c r="C8977" i="10"/>
  <c r="B8977" i="10"/>
  <c r="D8976" i="10"/>
  <c r="C8976" i="10"/>
  <c r="B8976" i="10"/>
  <c r="D8975" i="10"/>
  <c r="C8975" i="10"/>
  <c r="B8975" i="10"/>
  <c r="D8974" i="10"/>
  <c r="C8974" i="10"/>
  <c r="B8974" i="10"/>
  <c r="D8973" i="10"/>
  <c r="C8973" i="10"/>
  <c r="B8973" i="10"/>
  <c r="D8972" i="10"/>
  <c r="C8972" i="10"/>
  <c r="B8972" i="10"/>
  <c r="D8971" i="10"/>
  <c r="C8971" i="10"/>
  <c r="B8971" i="10"/>
  <c r="D8970" i="10"/>
  <c r="C8970" i="10"/>
  <c r="B8970" i="10"/>
  <c r="D8969" i="10"/>
  <c r="C8969" i="10"/>
  <c r="B8969" i="10"/>
  <c r="D8968" i="10"/>
  <c r="C8968" i="10"/>
  <c r="B8968" i="10"/>
  <c r="D8967" i="10"/>
  <c r="C8967" i="10"/>
  <c r="B8967" i="10"/>
  <c r="D8966" i="10"/>
  <c r="C8966" i="10"/>
  <c r="B8966" i="10"/>
  <c r="D8965" i="10"/>
  <c r="C8965" i="10"/>
  <c r="B8965" i="10"/>
  <c r="D8964" i="10"/>
  <c r="C8964" i="10"/>
  <c r="B8964" i="10"/>
  <c r="D8963" i="10"/>
  <c r="C8963" i="10"/>
  <c r="B8963" i="10"/>
  <c r="D8962" i="10"/>
  <c r="C8962" i="10"/>
  <c r="B8962" i="10"/>
  <c r="D8961" i="10"/>
  <c r="C8961" i="10"/>
  <c r="B8961" i="10"/>
  <c r="D8960" i="10"/>
  <c r="C8960" i="10"/>
  <c r="B8960" i="10"/>
  <c r="D8959" i="10"/>
  <c r="C8959" i="10"/>
  <c r="B8959" i="10"/>
  <c r="D8958" i="10"/>
  <c r="C8958" i="10"/>
  <c r="B8958" i="10"/>
  <c r="D8957" i="10"/>
  <c r="C8957" i="10"/>
  <c r="B8957" i="10"/>
  <c r="D8956" i="10"/>
  <c r="C8956" i="10"/>
  <c r="B8956" i="10"/>
  <c r="D8955" i="10"/>
  <c r="C8955" i="10"/>
  <c r="B8955" i="10"/>
  <c r="D8954" i="10"/>
  <c r="C8954" i="10"/>
  <c r="B8954" i="10"/>
  <c r="D8953" i="10"/>
  <c r="C8953" i="10"/>
  <c r="B8953" i="10"/>
  <c r="D8952" i="10"/>
  <c r="C8952" i="10"/>
  <c r="B8952" i="10"/>
  <c r="D8951" i="10"/>
  <c r="C8951" i="10"/>
  <c r="B8951" i="10"/>
  <c r="D8950" i="10"/>
  <c r="C8950" i="10"/>
  <c r="B8950" i="10"/>
  <c r="D8949" i="10"/>
  <c r="C8949" i="10"/>
  <c r="B8949" i="10"/>
  <c r="D8948" i="10"/>
  <c r="C8948" i="10"/>
  <c r="B8948" i="10"/>
  <c r="D8947" i="10"/>
  <c r="C8947" i="10"/>
  <c r="B8947" i="10"/>
  <c r="D8946" i="10"/>
  <c r="C8946" i="10"/>
  <c r="B8946" i="10"/>
  <c r="D8945" i="10"/>
  <c r="C8945" i="10"/>
  <c r="B8945" i="10"/>
  <c r="D8944" i="10"/>
  <c r="C8944" i="10"/>
  <c r="B8944" i="10"/>
  <c r="D8943" i="10"/>
  <c r="C8943" i="10"/>
  <c r="B8943" i="10"/>
  <c r="D8942" i="10"/>
  <c r="C8942" i="10"/>
  <c r="B8942" i="10"/>
  <c r="D8941" i="10"/>
  <c r="C8941" i="10"/>
  <c r="B8941" i="10"/>
  <c r="D8940" i="10"/>
  <c r="C8940" i="10"/>
  <c r="B8940" i="10"/>
  <c r="D8939" i="10"/>
  <c r="C8939" i="10"/>
  <c r="B8939" i="10"/>
  <c r="D8938" i="10"/>
  <c r="C8938" i="10"/>
  <c r="B8938" i="10"/>
  <c r="D8937" i="10"/>
  <c r="C8937" i="10"/>
  <c r="B8937" i="10"/>
  <c r="D8936" i="10"/>
  <c r="C8936" i="10"/>
  <c r="B8936" i="10"/>
  <c r="D8935" i="10"/>
  <c r="C8935" i="10"/>
  <c r="B8935" i="10"/>
  <c r="D8934" i="10"/>
  <c r="C8934" i="10"/>
  <c r="B8934" i="10"/>
  <c r="D8933" i="10"/>
  <c r="C8933" i="10"/>
  <c r="B8933" i="10"/>
  <c r="D8932" i="10"/>
  <c r="C8932" i="10"/>
  <c r="B8932" i="10"/>
  <c r="D8931" i="10"/>
  <c r="C8931" i="10"/>
  <c r="B8931" i="10"/>
  <c r="D8930" i="10"/>
  <c r="C8930" i="10"/>
  <c r="B8930" i="10"/>
  <c r="D8929" i="10"/>
  <c r="C8929" i="10"/>
  <c r="B8929" i="10"/>
  <c r="D8928" i="10"/>
  <c r="C8928" i="10"/>
  <c r="B8928" i="10"/>
  <c r="D8927" i="10"/>
  <c r="C8927" i="10"/>
  <c r="B8927" i="10"/>
  <c r="D8926" i="10"/>
  <c r="C8926" i="10"/>
  <c r="B8926" i="10"/>
  <c r="D8925" i="10"/>
  <c r="C8925" i="10"/>
  <c r="B8925" i="10"/>
  <c r="D8924" i="10"/>
  <c r="C8924" i="10"/>
  <c r="B8924" i="10"/>
  <c r="D8923" i="10"/>
  <c r="C8923" i="10"/>
  <c r="B8923" i="10"/>
  <c r="D8922" i="10"/>
  <c r="C8922" i="10"/>
  <c r="B8922" i="10"/>
  <c r="D8921" i="10"/>
  <c r="C8921" i="10"/>
  <c r="B8921" i="10"/>
  <c r="D8920" i="10"/>
  <c r="C8920" i="10"/>
  <c r="B8920" i="10"/>
  <c r="D8919" i="10"/>
  <c r="C8919" i="10"/>
  <c r="B8919" i="10"/>
  <c r="D8918" i="10"/>
  <c r="C8918" i="10"/>
  <c r="B8918" i="10"/>
  <c r="D8917" i="10"/>
  <c r="C8917" i="10"/>
  <c r="B8917" i="10"/>
  <c r="D8916" i="10"/>
  <c r="C8916" i="10"/>
  <c r="B8916" i="10"/>
  <c r="D8915" i="10"/>
  <c r="C8915" i="10"/>
  <c r="B8915" i="10"/>
  <c r="D8914" i="10"/>
  <c r="C8914" i="10"/>
  <c r="B8914" i="10"/>
  <c r="D8913" i="10"/>
  <c r="C8913" i="10"/>
  <c r="B8913" i="10"/>
  <c r="D8912" i="10"/>
  <c r="C8912" i="10"/>
  <c r="B8912" i="10"/>
  <c r="D8911" i="10"/>
  <c r="C8911" i="10"/>
  <c r="B8911" i="10"/>
  <c r="D8910" i="10"/>
  <c r="C8910" i="10"/>
  <c r="B8910" i="10"/>
  <c r="D8909" i="10"/>
  <c r="C8909" i="10"/>
  <c r="B8909" i="10"/>
  <c r="D8908" i="10"/>
  <c r="C8908" i="10"/>
  <c r="B8908" i="10"/>
  <c r="D8907" i="10"/>
  <c r="C8907" i="10"/>
  <c r="B8907" i="10"/>
  <c r="D8906" i="10"/>
  <c r="C8906" i="10"/>
  <c r="B8906" i="10"/>
  <c r="D8905" i="10"/>
  <c r="C8905" i="10"/>
  <c r="B8905" i="10"/>
  <c r="D8904" i="10"/>
  <c r="C8904" i="10"/>
  <c r="B8904" i="10"/>
  <c r="D8903" i="10"/>
  <c r="C8903" i="10"/>
  <c r="B8903" i="10"/>
  <c r="D8902" i="10"/>
  <c r="C8902" i="10"/>
  <c r="B8902" i="10"/>
  <c r="D8901" i="10"/>
  <c r="C8901" i="10"/>
  <c r="B8901" i="10"/>
  <c r="D8900" i="10"/>
  <c r="C8900" i="10"/>
  <c r="B8900" i="10"/>
  <c r="D8899" i="10"/>
  <c r="C8899" i="10"/>
  <c r="B8899" i="10"/>
  <c r="D8898" i="10"/>
  <c r="C8898" i="10"/>
  <c r="B8898" i="10"/>
  <c r="D8897" i="10"/>
  <c r="C8897" i="10"/>
  <c r="B8897" i="10"/>
  <c r="D8896" i="10"/>
  <c r="C8896" i="10"/>
  <c r="B8896" i="10"/>
  <c r="D8895" i="10"/>
  <c r="C8895" i="10"/>
  <c r="B8895" i="10"/>
  <c r="D8894" i="10"/>
  <c r="C8894" i="10"/>
  <c r="B8894" i="10"/>
  <c r="D8893" i="10"/>
  <c r="C8893" i="10"/>
  <c r="B8893" i="10"/>
  <c r="D8892" i="10"/>
  <c r="C8892" i="10"/>
  <c r="B8892" i="10"/>
  <c r="D8891" i="10"/>
  <c r="C8891" i="10"/>
  <c r="B8891" i="10"/>
  <c r="D8890" i="10"/>
  <c r="C8890" i="10"/>
  <c r="B8890" i="10"/>
  <c r="D8889" i="10"/>
  <c r="C8889" i="10"/>
  <c r="B8889" i="10"/>
  <c r="D8888" i="10"/>
  <c r="C8888" i="10"/>
  <c r="B8888" i="10"/>
  <c r="D8887" i="10"/>
  <c r="C8887" i="10"/>
  <c r="B8887" i="10"/>
  <c r="D8886" i="10"/>
  <c r="C8886" i="10"/>
  <c r="B8886" i="10"/>
  <c r="D8885" i="10"/>
  <c r="C8885" i="10"/>
  <c r="B8885" i="10"/>
  <c r="D8884" i="10"/>
  <c r="C8884" i="10"/>
  <c r="B8884" i="10"/>
  <c r="D8883" i="10"/>
  <c r="C8883" i="10"/>
  <c r="B8883" i="10"/>
  <c r="D8882" i="10"/>
  <c r="C8882" i="10"/>
  <c r="B8882" i="10"/>
  <c r="D8881" i="10"/>
  <c r="C8881" i="10"/>
  <c r="B8881" i="10"/>
  <c r="D8880" i="10"/>
  <c r="C8880" i="10"/>
  <c r="B8880" i="10"/>
  <c r="D8879" i="10"/>
  <c r="C8879" i="10"/>
  <c r="B8879" i="10"/>
  <c r="D8878" i="10"/>
  <c r="C8878" i="10"/>
  <c r="B8878" i="10"/>
  <c r="D8877" i="10"/>
  <c r="C8877" i="10"/>
  <c r="B8877" i="10"/>
  <c r="D8876" i="10"/>
  <c r="C8876" i="10"/>
  <c r="B8876" i="10"/>
  <c r="D8875" i="10"/>
  <c r="C8875" i="10"/>
  <c r="B8875" i="10"/>
  <c r="D8874" i="10"/>
  <c r="C8874" i="10"/>
  <c r="B8874" i="10"/>
  <c r="D8873" i="10"/>
  <c r="C8873" i="10"/>
  <c r="B8873" i="10"/>
  <c r="D8872" i="10"/>
  <c r="C8872" i="10"/>
  <c r="B8872" i="10"/>
  <c r="D8871" i="10"/>
  <c r="C8871" i="10"/>
  <c r="B8871" i="10"/>
  <c r="D8870" i="10"/>
  <c r="C8870" i="10"/>
  <c r="B8870" i="10"/>
  <c r="D8869" i="10"/>
  <c r="C8869" i="10"/>
  <c r="B8869" i="10"/>
  <c r="D8868" i="10"/>
  <c r="C8868" i="10"/>
  <c r="B8868" i="10"/>
  <c r="D8867" i="10"/>
  <c r="C8867" i="10"/>
  <c r="B8867" i="10"/>
  <c r="D8866" i="10"/>
  <c r="C8866" i="10"/>
  <c r="B8866" i="10"/>
  <c r="D8865" i="10"/>
  <c r="C8865" i="10"/>
  <c r="B8865" i="10"/>
  <c r="D8864" i="10"/>
  <c r="C8864" i="10"/>
  <c r="B8864" i="10"/>
  <c r="D8863" i="10"/>
  <c r="C8863" i="10"/>
  <c r="B8863" i="10"/>
  <c r="D8862" i="10"/>
  <c r="C8862" i="10"/>
  <c r="B8862" i="10"/>
  <c r="D8861" i="10"/>
  <c r="C8861" i="10"/>
  <c r="B8861" i="10"/>
  <c r="D8860" i="10"/>
  <c r="C8860" i="10"/>
  <c r="B8860" i="10"/>
  <c r="D8859" i="10"/>
  <c r="C8859" i="10"/>
  <c r="B8859" i="10"/>
  <c r="D8858" i="10"/>
  <c r="C8858" i="10"/>
  <c r="B8858" i="10"/>
  <c r="D8857" i="10"/>
  <c r="C8857" i="10"/>
  <c r="B8857" i="10"/>
  <c r="D8856" i="10"/>
  <c r="C8856" i="10"/>
  <c r="B8856" i="10"/>
  <c r="D8855" i="10"/>
  <c r="C8855" i="10"/>
  <c r="B8855" i="10"/>
  <c r="D8854" i="10"/>
  <c r="C8854" i="10"/>
  <c r="B8854" i="10"/>
  <c r="D8853" i="10"/>
  <c r="C8853" i="10"/>
  <c r="B8853" i="10"/>
  <c r="D8852" i="10"/>
  <c r="C8852" i="10"/>
  <c r="B8852" i="10"/>
  <c r="D8851" i="10"/>
  <c r="C8851" i="10"/>
  <c r="B8851" i="10"/>
  <c r="D8850" i="10"/>
  <c r="C8850" i="10"/>
  <c r="B8850" i="10"/>
  <c r="D8849" i="10"/>
  <c r="C8849" i="10"/>
  <c r="B8849" i="10"/>
  <c r="D8848" i="10"/>
  <c r="C8848" i="10"/>
  <c r="B8848" i="10"/>
  <c r="D8847" i="10"/>
  <c r="C8847" i="10"/>
  <c r="B8847" i="10"/>
  <c r="D8846" i="10"/>
  <c r="C8846" i="10"/>
  <c r="B8846" i="10"/>
  <c r="D8845" i="10"/>
  <c r="C8845" i="10"/>
  <c r="B8845" i="10"/>
  <c r="D8844" i="10"/>
  <c r="C8844" i="10"/>
  <c r="B8844" i="10"/>
  <c r="D8843" i="10"/>
  <c r="C8843" i="10"/>
  <c r="B8843" i="10"/>
  <c r="D8842" i="10"/>
  <c r="C8842" i="10"/>
  <c r="B8842" i="10"/>
  <c r="D8841" i="10"/>
  <c r="C8841" i="10"/>
  <c r="B8841" i="10"/>
  <c r="D8840" i="10"/>
  <c r="C8840" i="10"/>
  <c r="B8840" i="10"/>
  <c r="D8839" i="10"/>
  <c r="C8839" i="10"/>
  <c r="B8839" i="10"/>
  <c r="D8838" i="10"/>
  <c r="C8838" i="10"/>
  <c r="B8838" i="10"/>
  <c r="D8837" i="10"/>
  <c r="C8837" i="10"/>
  <c r="B8837" i="10"/>
  <c r="D8836" i="10"/>
  <c r="C8836" i="10"/>
  <c r="B8836" i="10"/>
  <c r="D8835" i="10"/>
  <c r="C8835" i="10"/>
  <c r="B8835" i="10"/>
  <c r="D8834" i="10"/>
  <c r="C8834" i="10"/>
  <c r="B8834" i="10"/>
  <c r="D8833" i="10"/>
  <c r="C8833" i="10"/>
  <c r="B8833" i="10"/>
  <c r="D8832" i="10"/>
  <c r="C8832" i="10"/>
  <c r="B8832" i="10"/>
  <c r="D8831" i="10"/>
  <c r="C8831" i="10"/>
  <c r="B8831" i="10"/>
  <c r="D8830" i="10"/>
  <c r="C8830" i="10"/>
  <c r="B8830" i="10"/>
  <c r="D8829" i="10"/>
  <c r="C8829" i="10"/>
  <c r="B8829" i="10"/>
  <c r="D8828" i="10"/>
  <c r="C8828" i="10"/>
  <c r="B8828" i="10"/>
  <c r="D8827" i="10"/>
  <c r="C8827" i="10"/>
  <c r="B8827" i="10"/>
  <c r="D8826" i="10"/>
  <c r="C8826" i="10"/>
  <c r="B8826" i="10"/>
  <c r="D8825" i="10"/>
  <c r="C8825" i="10"/>
  <c r="B8825" i="10"/>
  <c r="D8824" i="10"/>
  <c r="C8824" i="10"/>
  <c r="B8824" i="10"/>
  <c r="D8823" i="10"/>
  <c r="C8823" i="10"/>
  <c r="B8823" i="10"/>
  <c r="D8822" i="10"/>
  <c r="C8822" i="10"/>
  <c r="B8822" i="10"/>
  <c r="D8821" i="10"/>
  <c r="C8821" i="10"/>
  <c r="B8821" i="10"/>
  <c r="D8820" i="10"/>
  <c r="C8820" i="10"/>
  <c r="B8820" i="10"/>
  <c r="D8819" i="10"/>
  <c r="C8819" i="10"/>
  <c r="B8819" i="10"/>
  <c r="D8818" i="10"/>
  <c r="C8818" i="10"/>
  <c r="B8818" i="10"/>
  <c r="D8817" i="10"/>
  <c r="C8817" i="10"/>
  <c r="B8817" i="10"/>
  <c r="D8816" i="10"/>
  <c r="C8816" i="10"/>
  <c r="B8816" i="10"/>
  <c r="D8815" i="10"/>
  <c r="C8815" i="10"/>
  <c r="B8815" i="10"/>
  <c r="D8814" i="10"/>
  <c r="C8814" i="10"/>
  <c r="B8814" i="10"/>
  <c r="D8813" i="10"/>
  <c r="C8813" i="10"/>
  <c r="B8813" i="10"/>
  <c r="D8812" i="10"/>
  <c r="C8812" i="10"/>
  <c r="B8812" i="10"/>
  <c r="D8811" i="10"/>
  <c r="C8811" i="10"/>
  <c r="B8811" i="10"/>
  <c r="D8810" i="10"/>
  <c r="C8810" i="10"/>
  <c r="B8810" i="10"/>
  <c r="D8809" i="10"/>
  <c r="C8809" i="10"/>
  <c r="B8809" i="10"/>
  <c r="D8808" i="10"/>
  <c r="C8808" i="10"/>
  <c r="B8808" i="10"/>
  <c r="D8807" i="10"/>
  <c r="C8807" i="10"/>
  <c r="B8807" i="10"/>
  <c r="D8806" i="10"/>
  <c r="C8806" i="10"/>
  <c r="B8806" i="10"/>
  <c r="D8805" i="10"/>
  <c r="C8805" i="10"/>
  <c r="B8805" i="10"/>
  <c r="D8804" i="10"/>
  <c r="C8804" i="10"/>
  <c r="B8804" i="10"/>
  <c r="D8803" i="10"/>
  <c r="C8803" i="10"/>
  <c r="B8803" i="10"/>
  <c r="D8802" i="10"/>
  <c r="C8802" i="10"/>
  <c r="B8802" i="10"/>
  <c r="D8801" i="10"/>
  <c r="C8801" i="10"/>
  <c r="B8801" i="10"/>
  <c r="D8800" i="10"/>
  <c r="C8800" i="10"/>
  <c r="B8800" i="10"/>
  <c r="D8799" i="10"/>
  <c r="C8799" i="10"/>
  <c r="B8799" i="10"/>
  <c r="D8798" i="10"/>
  <c r="C8798" i="10"/>
  <c r="B8798" i="10"/>
  <c r="D8797" i="10"/>
  <c r="C8797" i="10"/>
  <c r="B8797" i="10"/>
  <c r="D8796" i="10"/>
  <c r="C8796" i="10"/>
  <c r="B8796" i="10"/>
  <c r="D8795" i="10"/>
  <c r="C8795" i="10"/>
  <c r="B8795" i="10"/>
  <c r="D8794" i="10"/>
  <c r="C8794" i="10"/>
  <c r="B8794" i="10"/>
  <c r="D8793" i="10"/>
  <c r="C8793" i="10"/>
  <c r="B8793" i="10"/>
  <c r="D8792" i="10"/>
  <c r="C8792" i="10"/>
  <c r="B8792" i="10"/>
  <c r="D8791" i="10"/>
  <c r="C8791" i="10"/>
  <c r="B8791" i="10"/>
  <c r="D8790" i="10"/>
  <c r="C8790" i="10"/>
  <c r="B8790" i="10"/>
  <c r="D8789" i="10"/>
  <c r="C8789" i="10"/>
  <c r="B8789" i="10"/>
  <c r="D8788" i="10"/>
  <c r="C8788" i="10"/>
  <c r="B8788" i="10"/>
  <c r="D8787" i="10"/>
  <c r="C8787" i="10"/>
  <c r="B8787" i="10"/>
  <c r="D8786" i="10"/>
  <c r="C8786" i="10"/>
  <c r="B8786" i="10"/>
  <c r="D8785" i="10"/>
  <c r="C8785" i="10"/>
  <c r="B8785" i="10"/>
  <c r="D8784" i="10"/>
  <c r="C8784" i="10"/>
  <c r="B8784" i="10"/>
  <c r="D8783" i="10"/>
  <c r="C8783" i="10"/>
  <c r="B8783" i="10"/>
  <c r="D8782" i="10"/>
  <c r="C8782" i="10"/>
  <c r="B8782" i="10"/>
  <c r="D8781" i="10"/>
  <c r="C8781" i="10"/>
  <c r="B8781" i="10"/>
  <c r="D8780" i="10"/>
  <c r="C8780" i="10"/>
  <c r="B8780" i="10"/>
  <c r="D8779" i="10"/>
  <c r="C8779" i="10"/>
  <c r="B8779" i="10"/>
  <c r="D8778" i="10"/>
  <c r="C8778" i="10"/>
  <c r="B8778" i="10"/>
  <c r="D8777" i="10"/>
  <c r="C8777" i="10"/>
  <c r="B8777" i="10"/>
  <c r="D8776" i="10"/>
  <c r="C8776" i="10"/>
  <c r="B8776" i="10"/>
  <c r="D8775" i="10"/>
  <c r="C8775" i="10"/>
  <c r="B8775" i="10"/>
  <c r="D8774" i="10"/>
  <c r="C8774" i="10"/>
  <c r="B8774" i="10"/>
  <c r="D8773" i="10"/>
  <c r="C8773" i="10"/>
  <c r="B8773" i="10"/>
  <c r="D8772" i="10"/>
  <c r="C8772" i="10"/>
  <c r="B8772" i="10"/>
  <c r="D8771" i="10"/>
  <c r="C8771" i="10"/>
  <c r="B8771" i="10"/>
  <c r="D8770" i="10"/>
  <c r="C8770" i="10"/>
  <c r="B8770" i="10"/>
  <c r="D8769" i="10"/>
  <c r="C8769" i="10"/>
  <c r="B8769" i="10"/>
  <c r="D8768" i="10"/>
  <c r="C8768" i="10"/>
  <c r="B8768" i="10"/>
  <c r="D8767" i="10"/>
  <c r="C8767" i="10"/>
  <c r="B8767" i="10"/>
  <c r="D8766" i="10"/>
  <c r="C8766" i="10"/>
  <c r="B8766" i="10"/>
  <c r="D8765" i="10"/>
  <c r="C8765" i="10"/>
  <c r="B8765" i="10"/>
  <c r="D8764" i="10"/>
  <c r="C8764" i="10"/>
  <c r="B8764" i="10"/>
  <c r="D8763" i="10"/>
  <c r="C8763" i="10"/>
  <c r="B8763" i="10"/>
  <c r="D8762" i="10"/>
  <c r="C8762" i="10"/>
  <c r="B8762" i="10"/>
  <c r="D8761" i="10"/>
  <c r="C8761" i="10"/>
  <c r="B8761" i="10"/>
  <c r="D8760" i="10"/>
  <c r="C8760" i="10"/>
  <c r="B8760" i="10"/>
  <c r="D8759" i="10"/>
  <c r="C8759" i="10"/>
  <c r="B8759" i="10"/>
  <c r="D8758" i="10"/>
  <c r="C8758" i="10"/>
  <c r="B8758" i="10"/>
  <c r="D8757" i="10"/>
  <c r="C8757" i="10"/>
  <c r="B8757" i="10"/>
  <c r="D8756" i="10"/>
  <c r="C8756" i="10"/>
  <c r="B8756" i="10"/>
  <c r="D8755" i="10"/>
  <c r="C8755" i="10"/>
  <c r="B8755" i="10"/>
  <c r="D8754" i="10"/>
  <c r="C8754" i="10"/>
  <c r="B8754" i="10"/>
  <c r="D8753" i="10"/>
  <c r="C8753" i="10"/>
  <c r="B8753" i="10"/>
  <c r="D8752" i="10"/>
  <c r="C8752" i="10"/>
  <c r="B8752" i="10"/>
  <c r="D8751" i="10"/>
  <c r="C8751" i="10"/>
  <c r="B8751" i="10"/>
  <c r="D8750" i="10"/>
  <c r="C8750" i="10"/>
  <c r="B8750" i="10"/>
  <c r="D8749" i="10"/>
  <c r="C8749" i="10"/>
  <c r="B8749" i="10"/>
  <c r="D8748" i="10"/>
  <c r="C8748" i="10"/>
  <c r="B8748" i="10"/>
  <c r="D8747" i="10"/>
  <c r="C8747" i="10"/>
  <c r="B8747" i="10"/>
  <c r="D8746" i="10"/>
  <c r="C8746" i="10"/>
  <c r="B8746" i="10"/>
  <c r="D8745" i="10"/>
  <c r="C8745" i="10"/>
  <c r="B8745" i="10"/>
  <c r="D8744" i="10"/>
  <c r="C8744" i="10"/>
  <c r="B8744" i="10"/>
  <c r="D8743" i="10"/>
  <c r="C8743" i="10"/>
  <c r="B8743" i="10"/>
  <c r="D8742" i="10"/>
  <c r="C8742" i="10"/>
  <c r="B8742" i="10"/>
  <c r="D8741" i="10"/>
  <c r="C8741" i="10"/>
  <c r="B8741" i="10"/>
  <c r="D8740" i="10"/>
  <c r="C8740" i="10"/>
  <c r="B8740" i="10"/>
  <c r="D8739" i="10"/>
  <c r="C8739" i="10"/>
  <c r="B8739" i="10"/>
  <c r="D8738" i="10"/>
  <c r="C8738" i="10"/>
  <c r="B8738" i="10"/>
  <c r="D8737" i="10"/>
  <c r="C8737" i="10"/>
  <c r="B8737" i="10"/>
  <c r="D8736" i="10"/>
  <c r="C8736" i="10"/>
  <c r="B8736" i="10"/>
  <c r="D8735" i="10"/>
  <c r="C8735" i="10"/>
  <c r="B8735" i="10"/>
  <c r="D8734" i="10"/>
  <c r="C8734" i="10"/>
  <c r="B8734" i="10"/>
  <c r="D8733" i="10"/>
  <c r="C8733" i="10"/>
  <c r="B8733" i="10"/>
  <c r="D8732" i="10"/>
  <c r="C8732" i="10"/>
  <c r="B8732" i="10"/>
  <c r="D8731" i="10"/>
  <c r="C8731" i="10"/>
  <c r="B8731" i="10"/>
  <c r="D8730" i="10"/>
  <c r="C8730" i="10"/>
  <c r="B8730" i="10"/>
  <c r="D8729" i="10"/>
  <c r="C8729" i="10"/>
  <c r="B8729" i="10"/>
  <c r="D8728" i="10"/>
  <c r="C8728" i="10"/>
  <c r="B8728" i="10"/>
  <c r="D8727" i="10"/>
  <c r="C8727" i="10"/>
  <c r="B8727" i="10"/>
  <c r="D8726" i="10"/>
  <c r="C8726" i="10"/>
  <c r="B8726" i="10"/>
  <c r="D8725" i="10"/>
  <c r="C8725" i="10"/>
  <c r="B8725" i="10"/>
  <c r="D8724" i="10"/>
  <c r="C8724" i="10"/>
  <c r="B8724" i="10"/>
  <c r="D8723" i="10"/>
  <c r="C8723" i="10"/>
  <c r="B8723" i="10"/>
  <c r="D8722" i="10"/>
  <c r="C8722" i="10"/>
  <c r="B8722" i="10"/>
  <c r="D8721" i="10"/>
  <c r="C8721" i="10"/>
  <c r="B8721" i="10"/>
  <c r="D8720" i="10"/>
  <c r="C8720" i="10"/>
  <c r="B8720" i="10"/>
  <c r="D8719" i="10"/>
  <c r="C8719" i="10"/>
  <c r="B8719" i="10"/>
  <c r="D8718" i="10"/>
  <c r="C8718" i="10"/>
  <c r="B8718" i="10"/>
  <c r="D8717" i="10"/>
  <c r="C8717" i="10"/>
  <c r="B8717" i="10"/>
  <c r="D8716" i="10"/>
  <c r="C8716" i="10"/>
  <c r="B8716" i="10"/>
  <c r="D8715" i="10"/>
  <c r="C8715" i="10"/>
  <c r="B8715" i="10"/>
  <c r="D8714" i="10"/>
  <c r="C8714" i="10"/>
  <c r="B8714" i="10"/>
  <c r="D8713" i="10"/>
  <c r="C8713" i="10"/>
  <c r="B8713" i="10"/>
  <c r="D8712" i="10"/>
  <c r="C8712" i="10"/>
  <c r="B8712" i="10"/>
  <c r="D8711" i="10"/>
  <c r="C8711" i="10"/>
  <c r="B8711" i="10"/>
  <c r="D8710" i="10"/>
  <c r="C8710" i="10"/>
  <c r="B8710" i="10"/>
  <c r="D8709" i="10"/>
  <c r="C8709" i="10"/>
  <c r="B8709" i="10"/>
  <c r="D8708" i="10"/>
  <c r="C8708" i="10"/>
  <c r="B8708" i="10"/>
  <c r="D8707" i="10"/>
  <c r="C8707" i="10"/>
  <c r="B8707" i="10"/>
  <c r="D8706" i="10"/>
  <c r="C8706" i="10"/>
  <c r="B8706" i="10"/>
  <c r="D8705" i="10"/>
  <c r="C8705" i="10"/>
  <c r="B8705" i="10"/>
  <c r="D8704" i="10"/>
  <c r="C8704" i="10"/>
  <c r="B8704" i="10"/>
  <c r="D8703" i="10"/>
  <c r="C8703" i="10"/>
  <c r="B8703" i="10"/>
  <c r="D8702" i="10"/>
  <c r="C8702" i="10"/>
  <c r="B8702" i="10"/>
  <c r="D8701" i="10"/>
  <c r="C8701" i="10"/>
  <c r="B8701" i="10"/>
  <c r="D8700" i="10"/>
  <c r="C8700" i="10"/>
  <c r="B8700" i="10"/>
  <c r="D8699" i="10"/>
  <c r="C8699" i="10"/>
  <c r="B8699" i="10"/>
  <c r="D8698" i="10"/>
  <c r="C8698" i="10"/>
  <c r="B8698" i="10"/>
  <c r="D8697" i="10"/>
  <c r="C8697" i="10"/>
  <c r="B8697" i="10"/>
  <c r="D8696" i="10"/>
  <c r="C8696" i="10"/>
  <c r="B8696" i="10"/>
  <c r="D8695" i="10"/>
  <c r="C8695" i="10"/>
  <c r="B8695" i="10"/>
  <c r="D8694" i="10"/>
  <c r="C8694" i="10"/>
  <c r="B8694" i="10"/>
  <c r="D8693" i="10"/>
  <c r="C8693" i="10"/>
  <c r="B8693" i="10"/>
  <c r="D8692" i="10"/>
  <c r="C8692" i="10"/>
  <c r="B8692" i="10"/>
  <c r="D8691" i="10"/>
  <c r="C8691" i="10"/>
  <c r="B8691" i="10"/>
  <c r="D8690" i="10"/>
  <c r="C8690" i="10"/>
  <c r="B8690" i="10"/>
  <c r="D8689" i="10"/>
  <c r="C8689" i="10"/>
  <c r="B8689" i="10"/>
  <c r="D8688" i="10"/>
  <c r="C8688" i="10"/>
  <c r="B8688" i="10"/>
  <c r="D8687" i="10"/>
  <c r="C8687" i="10"/>
  <c r="B8687" i="10"/>
  <c r="D8686" i="10"/>
  <c r="C8686" i="10"/>
  <c r="B8686" i="10"/>
  <c r="D8685" i="10"/>
  <c r="C8685" i="10"/>
  <c r="B8685" i="10"/>
  <c r="D8684" i="10"/>
  <c r="C8684" i="10"/>
  <c r="B8684" i="10"/>
  <c r="D8683" i="10"/>
  <c r="C8683" i="10"/>
  <c r="B8683" i="10"/>
  <c r="D8682" i="10"/>
  <c r="C8682" i="10"/>
  <c r="B8682" i="10"/>
  <c r="D8681" i="10"/>
  <c r="C8681" i="10"/>
  <c r="B8681" i="10"/>
  <c r="D8680" i="10"/>
  <c r="C8680" i="10"/>
  <c r="B8680" i="10"/>
  <c r="D8679" i="10"/>
  <c r="C8679" i="10"/>
  <c r="B8679" i="10"/>
  <c r="D8678" i="10"/>
  <c r="C8678" i="10"/>
  <c r="B8678" i="10"/>
  <c r="D8677" i="10"/>
  <c r="C8677" i="10"/>
  <c r="B8677" i="10"/>
  <c r="D8676" i="10"/>
  <c r="C8676" i="10"/>
  <c r="B8676" i="10"/>
  <c r="D8675" i="10"/>
  <c r="C8675" i="10"/>
  <c r="B8675" i="10"/>
  <c r="D8674" i="10"/>
  <c r="C8674" i="10"/>
  <c r="B8674" i="10"/>
  <c r="D8673" i="10"/>
  <c r="C8673" i="10"/>
  <c r="B8673" i="10"/>
  <c r="D8672" i="10"/>
  <c r="C8672" i="10"/>
  <c r="B8672" i="10"/>
  <c r="D8671" i="10"/>
  <c r="C8671" i="10"/>
  <c r="B8671" i="10"/>
  <c r="D8670" i="10"/>
  <c r="C8670" i="10"/>
  <c r="B8670" i="10"/>
  <c r="D8669" i="10"/>
  <c r="C8669" i="10"/>
  <c r="B8669" i="10"/>
  <c r="D8668" i="10"/>
  <c r="C8668" i="10"/>
  <c r="B8668" i="10"/>
  <c r="D8667" i="10"/>
  <c r="C8667" i="10"/>
  <c r="B8667" i="10"/>
  <c r="D8666" i="10"/>
  <c r="C8666" i="10"/>
  <c r="B8666" i="10"/>
  <c r="D8665" i="10"/>
  <c r="C8665" i="10"/>
  <c r="B8665" i="10"/>
  <c r="D8664" i="10"/>
  <c r="C8664" i="10"/>
  <c r="B8664" i="10"/>
  <c r="D8663" i="10"/>
  <c r="C8663" i="10"/>
  <c r="B8663" i="10"/>
  <c r="D8662" i="10"/>
  <c r="C8662" i="10"/>
  <c r="B8662" i="10"/>
  <c r="D8661" i="10"/>
  <c r="C8661" i="10"/>
  <c r="B8661" i="10"/>
  <c r="D8660" i="10"/>
  <c r="C8660" i="10"/>
  <c r="B8660" i="10"/>
  <c r="D8659" i="10"/>
  <c r="C8659" i="10"/>
  <c r="B8659" i="10"/>
  <c r="D8658" i="10"/>
  <c r="C8658" i="10"/>
  <c r="B8658" i="10"/>
  <c r="D8657" i="10"/>
  <c r="C8657" i="10"/>
  <c r="B8657" i="10"/>
  <c r="D8656" i="10"/>
  <c r="C8656" i="10"/>
  <c r="B8656" i="10"/>
  <c r="D8655" i="10"/>
  <c r="C8655" i="10"/>
  <c r="B8655" i="10"/>
  <c r="D8654" i="10"/>
  <c r="C8654" i="10"/>
  <c r="B8654" i="10"/>
  <c r="D8653" i="10"/>
  <c r="C8653" i="10"/>
  <c r="B8653" i="10"/>
  <c r="D8652" i="10"/>
  <c r="C8652" i="10"/>
  <c r="B8652" i="10"/>
  <c r="D8651" i="10"/>
  <c r="C8651" i="10"/>
  <c r="B8651" i="10"/>
  <c r="D8650" i="10"/>
  <c r="C8650" i="10"/>
  <c r="B8650" i="10"/>
  <c r="D8649" i="10"/>
  <c r="C8649" i="10"/>
  <c r="B8649" i="10"/>
  <c r="D8648" i="10"/>
  <c r="C8648" i="10"/>
  <c r="B8648" i="10"/>
  <c r="D8647" i="10"/>
  <c r="C8647" i="10"/>
  <c r="B8647" i="10"/>
  <c r="D8646" i="10"/>
  <c r="C8646" i="10"/>
  <c r="B8646" i="10"/>
  <c r="D8645" i="10"/>
  <c r="C8645" i="10"/>
  <c r="B8645" i="10"/>
  <c r="D8644" i="10"/>
  <c r="C8644" i="10"/>
  <c r="B8644" i="10"/>
  <c r="D8643" i="10"/>
  <c r="C8643" i="10"/>
  <c r="B8643" i="10"/>
  <c r="D8642" i="10"/>
  <c r="C8642" i="10"/>
  <c r="B8642" i="10"/>
  <c r="D8641" i="10"/>
  <c r="C8641" i="10"/>
  <c r="B8641" i="10"/>
  <c r="D8640" i="10"/>
  <c r="C8640" i="10"/>
  <c r="B8640" i="10"/>
  <c r="D8639" i="10"/>
  <c r="C8639" i="10"/>
  <c r="B8639" i="10"/>
  <c r="D8638" i="10"/>
  <c r="C8638" i="10"/>
  <c r="B8638" i="10"/>
  <c r="D8637" i="10"/>
  <c r="C8637" i="10"/>
  <c r="B8637" i="10"/>
  <c r="D8636" i="10"/>
  <c r="C8636" i="10"/>
  <c r="B8636" i="10"/>
  <c r="D8635" i="10"/>
  <c r="C8635" i="10"/>
  <c r="B8635" i="10"/>
  <c r="D8634" i="10"/>
  <c r="C8634" i="10"/>
  <c r="B8634" i="10"/>
  <c r="D8633" i="10"/>
  <c r="C8633" i="10"/>
  <c r="B8633" i="10"/>
  <c r="D8632" i="10"/>
  <c r="C8632" i="10"/>
  <c r="B8632" i="10"/>
  <c r="D8631" i="10"/>
  <c r="C8631" i="10"/>
  <c r="B8631" i="10"/>
  <c r="D8630" i="10"/>
  <c r="C8630" i="10"/>
  <c r="B8630" i="10"/>
  <c r="D8629" i="10"/>
  <c r="C8629" i="10"/>
  <c r="B8629" i="10"/>
  <c r="D8628" i="10"/>
  <c r="C8628" i="10"/>
  <c r="B8628" i="10"/>
  <c r="D8627" i="10"/>
  <c r="C8627" i="10"/>
  <c r="B8627" i="10"/>
  <c r="D8626" i="10"/>
  <c r="C8626" i="10"/>
  <c r="B8626" i="10"/>
  <c r="D8625" i="10"/>
  <c r="C8625" i="10"/>
  <c r="B8625" i="10"/>
  <c r="D8624" i="10"/>
  <c r="C8624" i="10"/>
  <c r="B8624" i="10"/>
  <c r="D8623" i="10"/>
  <c r="C8623" i="10"/>
  <c r="B8623" i="10"/>
  <c r="D8622" i="10"/>
  <c r="C8622" i="10"/>
  <c r="B8622" i="10"/>
  <c r="D8621" i="10"/>
  <c r="C8621" i="10"/>
  <c r="B8621" i="10"/>
  <c r="D8620" i="10"/>
  <c r="C8620" i="10"/>
  <c r="B8620" i="10"/>
  <c r="D8619" i="10"/>
  <c r="C8619" i="10"/>
  <c r="B8619" i="10"/>
  <c r="D8618" i="10"/>
  <c r="C8618" i="10"/>
  <c r="B8618" i="10"/>
  <c r="D8617" i="10"/>
  <c r="C8617" i="10"/>
  <c r="B8617" i="10"/>
  <c r="D8616" i="10"/>
  <c r="C8616" i="10"/>
  <c r="B8616" i="10"/>
  <c r="D8615" i="10"/>
  <c r="C8615" i="10"/>
  <c r="B8615" i="10"/>
  <c r="D8614" i="10"/>
  <c r="C8614" i="10"/>
  <c r="B8614" i="10"/>
  <c r="D8613" i="10"/>
  <c r="C8613" i="10"/>
  <c r="B8613" i="10"/>
  <c r="D8612" i="10"/>
  <c r="C8612" i="10"/>
  <c r="B8612" i="10"/>
  <c r="D8611" i="10"/>
  <c r="C8611" i="10"/>
  <c r="B8611" i="10"/>
  <c r="D8610" i="10"/>
  <c r="C8610" i="10"/>
  <c r="B8610" i="10"/>
  <c r="D8609" i="10"/>
  <c r="C8609" i="10"/>
  <c r="B8609" i="10"/>
  <c r="D8608" i="10"/>
  <c r="C8608" i="10"/>
  <c r="B8608" i="10"/>
  <c r="D8607" i="10"/>
  <c r="C8607" i="10"/>
  <c r="B8607" i="10"/>
  <c r="D8606" i="10"/>
  <c r="C8606" i="10"/>
  <c r="B8606" i="10"/>
  <c r="D8605" i="10"/>
  <c r="C8605" i="10"/>
  <c r="B8605" i="10"/>
  <c r="D8604" i="10"/>
  <c r="C8604" i="10"/>
  <c r="B8604" i="10"/>
  <c r="D8603" i="10"/>
  <c r="C8603" i="10"/>
  <c r="B8603" i="10"/>
  <c r="D8602" i="10"/>
  <c r="C8602" i="10"/>
  <c r="B8602" i="10"/>
  <c r="D8601" i="10"/>
  <c r="C8601" i="10"/>
  <c r="B8601" i="10"/>
  <c r="D8600" i="10"/>
  <c r="C8600" i="10"/>
  <c r="B8600" i="10"/>
  <c r="D8599" i="10"/>
  <c r="C8599" i="10"/>
  <c r="B8599" i="10"/>
  <c r="D8598" i="10"/>
  <c r="C8598" i="10"/>
  <c r="B8598" i="10"/>
  <c r="D8597" i="10"/>
  <c r="C8597" i="10"/>
  <c r="B8597" i="10"/>
  <c r="D8596" i="10"/>
  <c r="C8596" i="10"/>
  <c r="B8596" i="10"/>
  <c r="D8595" i="10"/>
  <c r="C8595" i="10"/>
  <c r="B8595" i="10"/>
  <c r="D8594" i="10"/>
  <c r="C8594" i="10"/>
  <c r="B8594" i="10"/>
  <c r="D8593" i="10"/>
  <c r="C8593" i="10"/>
  <c r="B8593" i="10"/>
  <c r="D8592" i="10"/>
  <c r="C8592" i="10"/>
  <c r="B8592" i="10"/>
  <c r="D8591" i="10"/>
  <c r="C8591" i="10"/>
  <c r="B8591" i="10"/>
  <c r="D8590" i="10"/>
  <c r="C8590" i="10"/>
  <c r="B8590" i="10"/>
  <c r="D8589" i="10"/>
  <c r="C8589" i="10"/>
  <c r="B8589" i="10"/>
  <c r="D8588" i="10"/>
  <c r="C8588" i="10"/>
  <c r="B8588" i="10"/>
  <c r="D8587" i="10"/>
  <c r="C8587" i="10"/>
  <c r="B8587" i="10"/>
  <c r="D8586" i="10"/>
  <c r="C8586" i="10"/>
  <c r="B8586" i="10"/>
  <c r="D8585" i="10"/>
  <c r="C8585" i="10"/>
  <c r="B8585" i="10"/>
  <c r="D8584" i="10"/>
  <c r="C8584" i="10"/>
  <c r="B8584" i="10"/>
  <c r="D8583" i="10"/>
  <c r="C8583" i="10"/>
  <c r="B8583" i="10"/>
  <c r="D8582" i="10"/>
  <c r="C8582" i="10"/>
  <c r="B8582" i="10"/>
  <c r="D8581" i="10"/>
  <c r="C8581" i="10"/>
  <c r="B8581" i="10"/>
  <c r="D8580" i="10"/>
  <c r="C8580" i="10"/>
  <c r="B8580" i="10"/>
  <c r="D8579" i="10"/>
  <c r="C8579" i="10"/>
  <c r="B8579" i="10"/>
  <c r="D8578" i="10"/>
  <c r="C8578" i="10"/>
  <c r="B8578" i="10"/>
  <c r="D8577" i="10"/>
  <c r="C8577" i="10"/>
  <c r="B8577" i="10"/>
  <c r="D8576" i="10"/>
  <c r="C8576" i="10"/>
  <c r="B8576" i="10"/>
  <c r="D8575" i="10"/>
  <c r="C8575" i="10"/>
  <c r="B8575" i="10"/>
  <c r="D8574" i="10"/>
  <c r="C8574" i="10"/>
  <c r="B8574" i="10"/>
  <c r="D8573" i="10"/>
  <c r="C8573" i="10"/>
  <c r="B8573" i="10"/>
  <c r="D8572" i="10"/>
  <c r="C8572" i="10"/>
  <c r="B8572" i="10"/>
  <c r="D8571" i="10"/>
  <c r="C8571" i="10"/>
  <c r="B8571" i="10"/>
  <c r="D8570" i="10"/>
  <c r="C8570" i="10"/>
  <c r="B8570" i="10"/>
  <c r="D8569" i="10"/>
  <c r="C8569" i="10"/>
  <c r="B8569" i="10"/>
  <c r="D8568" i="10"/>
  <c r="C8568" i="10"/>
  <c r="B8568" i="10"/>
  <c r="D8567" i="10"/>
  <c r="C8567" i="10"/>
  <c r="B8567" i="10"/>
  <c r="D8566" i="10"/>
  <c r="C8566" i="10"/>
  <c r="B8566" i="10"/>
  <c r="D8565" i="10"/>
  <c r="C8565" i="10"/>
  <c r="B8565" i="10"/>
  <c r="D8564" i="10"/>
  <c r="C8564" i="10"/>
  <c r="B8564" i="10"/>
  <c r="D8563" i="10"/>
  <c r="C8563" i="10"/>
  <c r="B8563" i="10"/>
  <c r="D8562" i="10"/>
  <c r="C8562" i="10"/>
  <c r="B8562" i="10"/>
  <c r="D8561" i="10"/>
  <c r="C8561" i="10"/>
  <c r="B8561" i="10"/>
  <c r="D8560" i="10"/>
  <c r="C8560" i="10"/>
  <c r="B8560" i="10"/>
  <c r="D8559" i="10"/>
  <c r="C8559" i="10"/>
  <c r="B8559" i="10"/>
  <c r="D8558" i="10"/>
  <c r="C8558" i="10"/>
  <c r="B8558" i="10"/>
  <c r="D8557" i="10"/>
  <c r="C8557" i="10"/>
  <c r="B8557" i="10"/>
  <c r="D8556" i="10"/>
  <c r="C8556" i="10"/>
  <c r="B8556" i="10"/>
  <c r="D8555" i="10"/>
  <c r="C8555" i="10"/>
  <c r="B8555" i="10"/>
  <c r="D8554" i="10"/>
  <c r="C8554" i="10"/>
  <c r="B8554" i="10"/>
  <c r="D8553" i="10"/>
  <c r="C8553" i="10"/>
  <c r="B8553" i="10"/>
  <c r="D8552" i="10"/>
  <c r="C8552" i="10"/>
  <c r="B8552" i="10"/>
  <c r="D8551" i="10"/>
  <c r="C8551" i="10"/>
  <c r="B8551" i="10"/>
  <c r="D8550" i="10"/>
  <c r="C8550" i="10"/>
  <c r="B8550" i="10"/>
  <c r="D8549" i="10"/>
  <c r="C8549" i="10"/>
  <c r="B8549" i="10"/>
  <c r="D8548" i="10"/>
  <c r="C8548" i="10"/>
  <c r="B8548" i="10"/>
  <c r="D8547" i="10"/>
  <c r="C8547" i="10"/>
  <c r="B8547" i="10"/>
  <c r="D8546" i="10"/>
  <c r="C8546" i="10"/>
  <c r="B8546" i="10"/>
  <c r="D8545" i="10"/>
  <c r="C8545" i="10"/>
  <c r="B8545" i="10"/>
  <c r="D8544" i="10"/>
  <c r="C8544" i="10"/>
  <c r="B8544" i="10"/>
  <c r="D8543" i="10"/>
  <c r="C8543" i="10"/>
  <c r="B8543" i="10"/>
  <c r="D8542" i="10"/>
  <c r="C8542" i="10"/>
  <c r="B8542" i="10"/>
  <c r="D8541" i="10"/>
  <c r="C8541" i="10"/>
  <c r="B8541" i="10"/>
  <c r="D8540" i="10"/>
  <c r="C8540" i="10"/>
  <c r="B8540" i="10"/>
  <c r="D8539" i="10"/>
  <c r="C8539" i="10"/>
  <c r="B8539" i="10"/>
  <c r="D8538" i="10"/>
  <c r="C8538" i="10"/>
  <c r="B8538" i="10"/>
  <c r="D8537" i="10"/>
  <c r="C8537" i="10"/>
  <c r="B8537" i="10"/>
  <c r="D8536" i="10"/>
  <c r="C8536" i="10"/>
  <c r="B8536" i="10"/>
  <c r="D8535" i="10"/>
  <c r="C8535" i="10"/>
  <c r="B8535" i="10"/>
  <c r="D8534" i="10"/>
  <c r="C8534" i="10"/>
  <c r="B8534" i="10"/>
  <c r="D8533" i="10"/>
  <c r="C8533" i="10"/>
  <c r="B8533" i="10"/>
  <c r="D8532" i="10"/>
  <c r="C8532" i="10"/>
  <c r="B8532" i="10"/>
  <c r="D8531" i="10"/>
  <c r="C8531" i="10"/>
  <c r="B8531" i="10"/>
  <c r="D8530" i="10"/>
  <c r="C8530" i="10"/>
  <c r="B8530" i="10"/>
  <c r="D8529" i="10"/>
  <c r="C8529" i="10"/>
  <c r="B8529" i="10"/>
  <c r="D8528" i="10"/>
  <c r="C8528" i="10"/>
  <c r="B8528" i="10"/>
  <c r="D8527" i="10"/>
  <c r="C8527" i="10"/>
  <c r="B8527" i="10"/>
  <c r="D8526" i="10"/>
  <c r="C8526" i="10"/>
  <c r="B8526" i="10"/>
  <c r="D8525" i="10"/>
  <c r="C8525" i="10"/>
  <c r="B8525" i="10"/>
  <c r="D8524" i="10"/>
  <c r="C8524" i="10"/>
  <c r="B8524" i="10"/>
  <c r="D8523" i="10"/>
  <c r="C8523" i="10"/>
  <c r="B8523" i="10"/>
  <c r="D8522" i="10"/>
  <c r="C8522" i="10"/>
  <c r="B8522" i="10"/>
  <c r="D8521" i="10"/>
  <c r="C8521" i="10"/>
  <c r="B8521" i="10"/>
  <c r="D8520" i="10"/>
  <c r="C8520" i="10"/>
  <c r="B8520" i="10"/>
  <c r="D8519" i="10"/>
  <c r="C8519" i="10"/>
  <c r="B8519" i="10"/>
  <c r="D8518" i="10"/>
  <c r="C8518" i="10"/>
  <c r="B8518" i="10"/>
  <c r="D8517" i="10"/>
  <c r="C8517" i="10"/>
  <c r="B8517" i="10"/>
  <c r="D8516" i="10"/>
  <c r="C8516" i="10"/>
  <c r="B8516" i="10"/>
  <c r="D8515" i="10"/>
  <c r="C8515" i="10"/>
  <c r="B8515" i="10"/>
  <c r="D8514" i="10"/>
  <c r="C8514" i="10"/>
  <c r="B8514" i="10"/>
  <c r="D8513" i="10"/>
  <c r="C8513" i="10"/>
  <c r="B8513" i="10"/>
  <c r="D8512" i="10"/>
  <c r="C8512" i="10"/>
  <c r="B8512" i="10"/>
  <c r="D8511" i="10"/>
  <c r="C8511" i="10"/>
  <c r="B8511" i="10"/>
  <c r="D8510" i="10"/>
  <c r="C8510" i="10"/>
  <c r="B8510" i="10"/>
  <c r="D8509" i="10"/>
  <c r="C8509" i="10"/>
  <c r="B8509" i="10"/>
  <c r="D8508" i="10"/>
  <c r="C8508" i="10"/>
  <c r="B8508" i="10"/>
  <c r="D8507" i="10"/>
  <c r="C8507" i="10"/>
  <c r="B8507" i="10"/>
  <c r="D8506" i="10"/>
  <c r="C8506" i="10"/>
  <c r="B8506" i="10"/>
  <c r="D8505" i="10"/>
  <c r="C8505" i="10"/>
  <c r="B8505" i="10"/>
  <c r="D8504" i="10"/>
  <c r="C8504" i="10"/>
  <c r="B8504" i="10"/>
  <c r="D8503" i="10"/>
  <c r="C8503" i="10"/>
  <c r="B8503" i="10"/>
  <c r="D8502" i="10"/>
  <c r="C8502" i="10"/>
  <c r="B8502" i="10"/>
  <c r="D8501" i="10"/>
  <c r="C8501" i="10"/>
  <c r="B8501" i="10"/>
  <c r="D8500" i="10"/>
  <c r="C8500" i="10"/>
  <c r="B8500" i="10"/>
  <c r="D8499" i="10"/>
  <c r="C8499" i="10"/>
  <c r="B8499" i="10"/>
  <c r="D8498" i="10"/>
  <c r="C8498" i="10"/>
  <c r="B8498" i="10"/>
  <c r="D8497" i="10"/>
  <c r="C8497" i="10"/>
  <c r="B8497" i="10"/>
  <c r="D8496" i="10"/>
  <c r="C8496" i="10"/>
  <c r="B8496" i="10"/>
  <c r="D8495" i="10"/>
  <c r="C8495" i="10"/>
  <c r="B8495" i="10"/>
  <c r="D8494" i="10"/>
  <c r="C8494" i="10"/>
  <c r="B8494" i="10"/>
  <c r="D8493" i="10"/>
  <c r="C8493" i="10"/>
  <c r="B8493" i="10"/>
  <c r="D8492" i="10"/>
  <c r="C8492" i="10"/>
  <c r="B8492" i="10"/>
  <c r="D8491" i="10"/>
  <c r="C8491" i="10"/>
  <c r="B8491" i="10"/>
  <c r="D8490" i="10"/>
  <c r="C8490" i="10"/>
  <c r="B8490" i="10"/>
  <c r="D8489" i="10"/>
  <c r="C8489" i="10"/>
  <c r="B8489" i="10"/>
  <c r="D8488" i="10"/>
  <c r="C8488" i="10"/>
  <c r="B8488" i="10"/>
  <c r="D8487" i="10"/>
  <c r="C8487" i="10"/>
  <c r="B8487" i="10"/>
  <c r="D8486" i="10"/>
  <c r="C8486" i="10"/>
  <c r="B8486" i="10"/>
  <c r="D8485" i="10"/>
  <c r="C8485" i="10"/>
  <c r="B8485" i="10"/>
  <c r="D8484" i="10"/>
  <c r="C8484" i="10"/>
  <c r="B8484" i="10"/>
  <c r="D8483" i="10"/>
  <c r="C8483" i="10"/>
  <c r="B8483" i="10"/>
  <c r="D8482" i="10"/>
  <c r="C8482" i="10"/>
  <c r="B8482" i="10"/>
  <c r="D8481" i="10"/>
  <c r="C8481" i="10"/>
  <c r="B8481" i="10"/>
  <c r="D8480" i="10"/>
  <c r="C8480" i="10"/>
  <c r="B8480" i="10"/>
  <c r="D8479" i="10"/>
  <c r="C8479" i="10"/>
  <c r="B8479" i="10"/>
  <c r="D8478" i="10"/>
  <c r="C8478" i="10"/>
  <c r="B8478" i="10"/>
  <c r="D8477" i="10"/>
  <c r="C8477" i="10"/>
  <c r="B8477" i="10"/>
  <c r="D8476" i="10"/>
  <c r="C8476" i="10"/>
  <c r="B8476" i="10"/>
  <c r="D8475" i="10"/>
  <c r="C8475" i="10"/>
  <c r="B8475" i="10"/>
  <c r="D8474" i="10"/>
  <c r="C8474" i="10"/>
  <c r="B8474" i="10"/>
  <c r="D8473" i="10"/>
  <c r="C8473" i="10"/>
  <c r="B8473" i="10"/>
  <c r="D8472" i="10"/>
  <c r="C8472" i="10"/>
  <c r="B8472" i="10"/>
  <c r="D8471" i="10"/>
  <c r="C8471" i="10"/>
  <c r="B8471" i="10"/>
  <c r="D8470" i="10"/>
  <c r="C8470" i="10"/>
  <c r="B8470" i="10"/>
  <c r="D8469" i="10"/>
  <c r="C8469" i="10"/>
  <c r="B8469" i="10"/>
  <c r="D8468" i="10"/>
  <c r="C8468" i="10"/>
  <c r="B8468" i="10"/>
  <c r="D8467" i="10"/>
  <c r="C8467" i="10"/>
  <c r="B8467" i="10"/>
  <c r="D8466" i="10"/>
  <c r="C8466" i="10"/>
  <c r="B8466" i="10"/>
  <c r="D8465" i="10"/>
  <c r="C8465" i="10"/>
  <c r="B8465" i="10"/>
  <c r="D8464" i="10"/>
  <c r="C8464" i="10"/>
  <c r="B8464" i="10"/>
  <c r="D8463" i="10"/>
  <c r="C8463" i="10"/>
  <c r="B8463" i="10"/>
  <c r="D8462" i="10"/>
  <c r="C8462" i="10"/>
  <c r="B8462" i="10"/>
  <c r="D8461" i="10"/>
  <c r="C8461" i="10"/>
  <c r="B8461" i="10"/>
  <c r="D8460" i="10"/>
  <c r="C8460" i="10"/>
  <c r="B8460" i="10"/>
  <c r="D8459" i="10"/>
  <c r="C8459" i="10"/>
  <c r="B8459" i="10"/>
  <c r="D8458" i="10"/>
  <c r="C8458" i="10"/>
  <c r="B8458" i="10"/>
  <c r="D8457" i="10"/>
  <c r="C8457" i="10"/>
  <c r="B8457" i="10"/>
  <c r="D8456" i="10"/>
  <c r="C8456" i="10"/>
  <c r="B8456" i="10"/>
  <c r="D8455" i="10"/>
  <c r="C8455" i="10"/>
  <c r="B8455" i="10"/>
  <c r="D8454" i="10"/>
  <c r="C8454" i="10"/>
  <c r="B8454" i="10"/>
  <c r="D8453" i="10"/>
  <c r="C8453" i="10"/>
  <c r="B8453" i="10"/>
  <c r="D8452" i="10"/>
  <c r="C8452" i="10"/>
  <c r="B8452" i="10"/>
  <c r="D8451" i="10"/>
  <c r="C8451" i="10"/>
  <c r="B8451" i="10"/>
  <c r="D8450" i="10"/>
  <c r="C8450" i="10"/>
  <c r="B8450" i="10"/>
  <c r="D8449" i="10"/>
  <c r="C8449" i="10"/>
  <c r="B8449" i="10"/>
  <c r="D8448" i="10"/>
  <c r="C8448" i="10"/>
  <c r="B8448" i="10"/>
  <c r="D8447" i="10"/>
  <c r="C8447" i="10"/>
  <c r="B8447" i="10"/>
  <c r="D8446" i="10"/>
  <c r="C8446" i="10"/>
  <c r="B8446" i="10"/>
  <c r="D8445" i="10"/>
  <c r="C8445" i="10"/>
  <c r="B8445" i="10"/>
  <c r="D8444" i="10"/>
  <c r="C8444" i="10"/>
  <c r="B8444" i="10"/>
  <c r="D8443" i="10"/>
  <c r="C8443" i="10"/>
  <c r="B8443" i="10"/>
  <c r="D8442" i="10"/>
  <c r="C8442" i="10"/>
  <c r="B8442" i="10"/>
  <c r="D8441" i="10"/>
  <c r="C8441" i="10"/>
  <c r="B8441" i="10"/>
  <c r="D8440" i="10"/>
  <c r="C8440" i="10"/>
  <c r="B8440" i="10"/>
  <c r="D8439" i="10"/>
  <c r="C8439" i="10"/>
  <c r="B8439" i="10"/>
  <c r="D8438" i="10"/>
  <c r="C8438" i="10"/>
  <c r="B8438" i="10"/>
  <c r="D8437" i="10"/>
  <c r="C8437" i="10"/>
  <c r="B8437" i="10"/>
  <c r="D8436" i="10"/>
  <c r="C8436" i="10"/>
  <c r="B8436" i="10"/>
  <c r="D8435" i="10"/>
  <c r="C8435" i="10"/>
  <c r="B8435" i="10"/>
  <c r="D8434" i="10"/>
  <c r="C8434" i="10"/>
  <c r="B8434" i="10"/>
  <c r="D8433" i="10"/>
  <c r="C8433" i="10"/>
  <c r="B8433" i="10"/>
  <c r="D8432" i="10"/>
  <c r="C8432" i="10"/>
  <c r="B8432" i="10"/>
  <c r="D8431" i="10"/>
  <c r="C8431" i="10"/>
  <c r="B8431" i="10"/>
  <c r="D8430" i="10"/>
  <c r="C8430" i="10"/>
  <c r="B8430" i="10"/>
  <c r="D8429" i="10"/>
  <c r="C8429" i="10"/>
  <c r="B8429" i="10"/>
  <c r="D8428" i="10"/>
  <c r="C8428" i="10"/>
  <c r="B8428" i="10"/>
  <c r="D8427" i="10"/>
  <c r="C8427" i="10"/>
  <c r="B8427" i="10"/>
  <c r="D8426" i="10"/>
  <c r="C8426" i="10"/>
  <c r="B8426" i="10"/>
  <c r="D8425" i="10"/>
  <c r="C8425" i="10"/>
  <c r="B8425" i="10"/>
  <c r="D8424" i="10"/>
  <c r="C8424" i="10"/>
  <c r="B8424" i="10"/>
  <c r="D8423" i="10"/>
  <c r="C8423" i="10"/>
  <c r="B8423" i="10"/>
  <c r="D8422" i="10"/>
  <c r="C8422" i="10"/>
  <c r="B8422" i="10"/>
  <c r="D8421" i="10"/>
  <c r="C8421" i="10"/>
  <c r="B8421" i="10"/>
  <c r="D8420" i="10"/>
  <c r="C8420" i="10"/>
  <c r="B8420" i="10"/>
  <c r="D8419" i="10"/>
  <c r="C8419" i="10"/>
  <c r="B8419" i="10"/>
  <c r="D8418" i="10"/>
  <c r="C8418" i="10"/>
  <c r="B8418" i="10"/>
  <c r="D8417" i="10"/>
  <c r="C8417" i="10"/>
  <c r="B8417" i="10"/>
  <c r="D8416" i="10"/>
  <c r="C8416" i="10"/>
  <c r="B8416" i="10"/>
  <c r="D8415" i="10"/>
  <c r="C8415" i="10"/>
  <c r="B8415" i="10"/>
  <c r="D8414" i="10"/>
  <c r="C8414" i="10"/>
  <c r="B8414" i="10"/>
  <c r="D8413" i="10"/>
  <c r="C8413" i="10"/>
  <c r="B8413" i="10"/>
  <c r="D8412" i="10"/>
  <c r="C8412" i="10"/>
  <c r="B8412" i="10"/>
  <c r="D8411" i="10"/>
  <c r="C8411" i="10"/>
  <c r="B8411" i="10"/>
  <c r="D8410" i="10"/>
  <c r="C8410" i="10"/>
  <c r="B8410" i="10"/>
  <c r="D8409" i="10"/>
  <c r="C8409" i="10"/>
  <c r="B8409" i="10"/>
  <c r="D8408" i="10"/>
  <c r="C8408" i="10"/>
  <c r="B8408" i="10"/>
  <c r="D8407" i="10"/>
  <c r="C8407" i="10"/>
  <c r="B8407" i="10"/>
  <c r="D8406" i="10"/>
  <c r="C8406" i="10"/>
  <c r="B8406" i="10"/>
  <c r="D8405" i="10"/>
  <c r="C8405" i="10"/>
  <c r="B8405" i="10"/>
  <c r="D8404" i="10"/>
  <c r="C8404" i="10"/>
  <c r="B8404" i="10"/>
  <c r="D8403" i="10"/>
  <c r="C8403" i="10"/>
  <c r="B8403" i="10"/>
  <c r="D8402" i="10"/>
  <c r="C8402" i="10"/>
  <c r="B8402" i="10"/>
  <c r="D8401" i="10"/>
  <c r="C8401" i="10"/>
  <c r="B8401" i="10"/>
  <c r="D8400" i="10"/>
  <c r="C8400" i="10"/>
  <c r="B8400" i="10"/>
  <c r="D8399" i="10"/>
  <c r="C8399" i="10"/>
  <c r="B8399" i="10"/>
  <c r="D8398" i="10"/>
  <c r="C8398" i="10"/>
  <c r="B8398" i="10"/>
  <c r="D8397" i="10"/>
  <c r="C8397" i="10"/>
  <c r="B8397" i="10"/>
  <c r="D8396" i="10"/>
  <c r="C8396" i="10"/>
  <c r="B8396" i="10"/>
  <c r="D8395" i="10"/>
  <c r="C8395" i="10"/>
  <c r="B8395" i="10"/>
  <c r="D8394" i="10"/>
  <c r="C8394" i="10"/>
  <c r="B8394" i="10"/>
  <c r="D8393" i="10"/>
  <c r="C8393" i="10"/>
  <c r="B8393" i="10"/>
  <c r="D8392" i="10"/>
  <c r="C8392" i="10"/>
  <c r="B8392" i="10"/>
  <c r="D8391" i="10"/>
  <c r="C8391" i="10"/>
  <c r="B8391" i="10"/>
  <c r="D8390" i="10"/>
  <c r="C8390" i="10"/>
  <c r="B8390" i="10"/>
  <c r="D8389" i="10"/>
  <c r="C8389" i="10"/>
  <c r="B8389" i="10"/>
  <c r="D8388" i="10"/>
  <c r="C8388" i="10"/>
  <c r="B8388" i="10"/>
  <c r="D8387" i="10"/>
  <c r="C8387" i="10"/>
  <c r="B8387" i="10"/>
  <c r="D8386" i="10"/>
  <c r="C8386" i="10"/>
  <c r="B8386" i="10"/>
  <c r="D8385" i="10"/>
  <c r="C8385" i="10"/>
  <c r="B8385" i="10"/>
  <c r="D8384" i="10"/>
  <c r="C8384" i="10"/>
  <c r="B8384" i="10"/>
  <c r="D8383" i="10"/>
  <c r="C8383" i="10"/>
  <c r="B8383" i="10"/>
  <c r="D8382" i="10"/>
  <c r="C8382" i="10"/>
  <c r="B8382" i="10"/>
  <c r="D8381" i="10"/>
  <c r="C8381" i="10"/>
  <c r="B8381" i="10"/>
  <c r="D8380" i="10"/>
  <c r="C8380" i="10"/>
  <c r="B8380" i="10"/>
  <c r="D8379" i="10"/>
  <c r="C8379" i="10"/>
  <c r="B8379" i="10"/>
  <c r="D8378" i="10"/>
  <c r="C8378" i="10"/>
  <c r="B8378" i="10"/>
  <c r="D8377" i="10"/>
  <c r="C8377" i="10"/>
  <c r="B8377" i="10"/>
  <c r="D8376" i="10"/>
  <c r="C8376" i="10"/>
  <c r="B8376" i="10"/>
  <c r="D8375" i="10"/>
  <c r="C8375" i="10"/>
  <c r="B8375" i="10"/>
  <c r="D8374" i="10"/>
  <c r="C8374" i="10"/>
  <c r="B8374" i="10"/>
  <c r="D8373" i="10"/>
  <c r="C8373" i="10"/>
  <c r="B8373" i="10"/>
  <c r="D8372" i="10"/>
  <c r="C8372" i="10"/>
  <c r="B8372" i="10"/>
  <c r="D8371" i="10"/>
  <c r="C8371" i="10"/>
  <c r="B8371" i="10"/>
  <c r="D8370" i="10"/>
  <c r="C8370" i="10"/>
  <c r="B8370" i="10"/>
  <c r="D8369" i="10"/>
  <c r="C8369" i="10"/>
  <c r="B8369" i="10"/>
  <c r="D8368" i="10"/>
  <c r="C8368" i="10"/>
  <c r="B8368" i="10"/>
  <c r="D8367" i="10"/>
  <c r="C8367" i="10"/>
  <c r="B8367" i="10"/>
  <c r="D8366" i="10"/>
  <c r="C8366" i="10"/>
  <c r="B8366" i="10"/>
  <c r="D8365" i="10"/>
  <c r="C8365" i="10"/>
  <c r="B8365" i="10"/>
  <c r="D8364" i="10"/>
  <c r="C8364" i="10"/>
  <c r="B8364" i="10"/>
  <c r="D8363" i="10"/>
  <c r="C8363" i="10"/>
  <c r="B8363" i="10"/>
  <c r="D8362" i="10"/>
  <c r="C8362" i="10"/>
  <c r="B8362" i="10"/>
  <c r="D8361" i="10"/>
  <c r="C8361" i="10"/>
  <c r="B8361" i="10"/>
  <c r="D8360" i="10"/>
  <c r="C8360" i="10"/>
  <c r="B8360" i="10"/>
  <c r="D8359" i="10"/>
  <c r="C8359" i="10"/>
  <c r="B8359" i="10"/>
  <c r="D8358" i="10"/>
  <c r="C8358" i="10"/>
  <c r="B8358" i="10"/>
  <c r="D8357" i="10"/>
  <c r="C8357" i="10"/>
  <c r="B8357" i="10"/>
  <c r="D8356" i="10"/>
  <c r="C8356" i="10"/>
  <c r="B8356" i="10"/>
  <c r="D8355" i="10"/>
  <c r="C8355" i="10"/>
  <c r="B8355" i="10"/>
  <c r="D8354" i="10"/>
  <c r="C8354" i="10"/>
  <c r="B8354" i="10"/>
  <c r="D8353" i="10"/>
  <c r="C8353" i="10"/>
  <c r="B8353" i="10"/>
  <c r="D8352" i="10"/>
  <c r="C8352" i="10"/>
  <c r="B8352" i="10"/>
  <c r="D8351" i="10"/>
  <c r="C8351" i="10"/>
  <c r="B8351" i="10"/>
  <c r="D8350" i="10"/>
  <c r="C8350" i="10"/>
  <c r="B8350" i="10"/>
  <c r="D8349" i="10"/>
  <c r="C8349" i="10"/>
  <c r="B8349" i="10"/>
  <c r="D8348" i="10"/>
  <c r="C8348" i="10"/>
  <c r="B8348" i="10"/>
  <c r="D8347" i="10"/>
  <c r="C8347" i="10"/>
  <c r="B8347" i="10"/>
  <c r="D8346" i="10"/>
  <c r="C8346" i="10"/>
  <c r="B8346" i="10"/>
  <c r="D8345" i="10"/>
  <c r="C8345" i="10"/>
  <c r="B8345" i="10"/>
  <c r="D8344" i="10"/>
  <c r="C8344" i="10"/>
  <c r="B8344" i="10"/>
  <c r="D8343" i="10"/>
  <c r="C8343" i="10"/>
  <c r="B8343" i="10"/>
  <c r="D8342" i="10"/>
  <c r="C8342" i="10"/>
  <c r="B8342" i="10"/>
  <c r="D8341" i="10"/>
  <c r="C8341" i="10"/>
  <c r="B8341" i="10"/>
  <c r="D8340" i="10"/>
  <c r="C8340" i="10"/>
  <c r="B8340" i="10"/>
  <c r="D8339" i="10"/>
  <c r="C8339" i="10"/>
  <c r="B8339" i="10"/>
  <c r="D8338" i="10"/>
  <c r="C8338" i="10"/>
  <c r="B8338" i="10"/>
  <c r="D8337" i="10"/>
  <c r="C8337" i="10"/>
  <c r="B8337" i="10"/>
  <c r="D8336" i="10"/>
  <c r="C8336" i="10"/>
  <c r="B8336" i="10"/>
  <c r="D8335" i="10"/>
  <c r="C8335" i="10"/>
  <c r="B8335" i="10"/>
  <c r="D8334" i="10"/>
  <c r="C8334" i="10"/>
  <c r="B8334" i="10"/>
  <c r="D8333" i="10"/>
  <c r="C8333" i="10"/>
  <c r="B8333" i="10"/>
  <c r="D8332" i="10"/>
  <c r="C8332" i="10"/>
  <c r="B8332" i="10"/>
  <c r="D8331" i="10"/>
  <c r="C8331" i="10"/>
  <c r="B8331" i="10"/>
  <c r="D8330" i="10"/>
  <c r="C8330" i="10"/>
  <c r="B8330" i="10"/>
  <c r="D8329" i="10"/>
  <c r="C8329" i="10"/>
  <c r="B8329" i="10"/>
  <c r="D8328" i="10"/>
  <c r="C8328" i="10"/>
  <c r="B8328" i="10"/>
  <c r="D8327" i="10"/>
  <c r="C8327" i="10"/>
  <c r="B8327" i="10"/>
  <c r="D8326" i="10"/>
  <c r="C8326" i="10"/>
  <c r="B8326" i="10"/>
  <c r="D8325" i="10"/>
  <c r="C8325" i="10"/>
  <c r="B8325" i="10"/>
  <c r="D8324" i="10"/>
  <c r="C8324" i="10"/>
  <c r="B8324" i="10"/>
  <c r="D8323" i="10"/>
  <c r="C8323" i="10"/>
  <c r="B8323" i="10"/>
  <c r="D8322" i="10"/>
  <c r="C8322" i="10"/>
  <c r="B8322" i="10"/>
  <c r="D8321" i="10"/>
  <c r="C8321" i="10"/>
  <c r="B8321" i="10"/>
  <c r="D8320" i="10"/>
  <c r="C8320" i="10"/>
  <c r="B8320" i="10"/>
  <c r="D8319" i="10"/>
  <c r="C8319" i="10"/>
  <c r="B8319" i="10"/>
  <c r="D8318" i="10"/>
  <c r="C8318" i="10"/>
  <c r="B8318" i="10"/>
  <c r="D8317" i="10"/>
  <c r="C8317" i="10"/>
  <c r="B8317" i="10"/>
  <c r="D8316" i="10"/>
  <c r="C8316" i="10"/>
  <c r="B8316" i="10"/>
  <c r="D8315" i="10"/>
  <c r="C8315" i="10"/>
  <c r="B8315" i="10"/>
  <c r="D8314" i="10"/>
  <c r="C8314" i="10"/>
  <c r="B8314" i="10"/>
  <c r="D8313" i="10"/>
  <c r="C8313" i="10"/>
  <c r="B8313" i="10"/>
  <c r="D8312" i="10"/>
  <c r="C8312" i="10"/>
  <c r="B8312" i="10"/>
  <c r="D8311" i="10"/>
  <c r="C8311" i="10"/>
  <c r="B8311" i="10"/>
  <c r="D8310" i="10"/>
  <c r="C8310" i="10"/>
  <c r="B8310" i="10"/>
  <c r="D8309" i="10"/>
  <c r="C8309" i="10"/>
  <c r="B8309" i="10"/>
  <c r="D8308" i="10"/>
  <c r="C8308" i="10"/>
  <c r="B8308" i="10"/>
  <c r="D8307" i="10"/>
  <c r="C8307" i="10"/>
  <c r="B8307" i="10"/>
  <c r="D8306" i="10"/>
  <c r="C8306" i="10"/>
  <c r="B8306" i="10"/>
  <c r="D8305" i="10"/>
  <c r="C8305" i="10"/>
  <c r="B8305" i="10"/>
  <c r="D8304" i="10"/>
  <c r="C8304" i="10"/>
  <c r="B8304" i="10"/>
  <c r="D8303" i="10"/>
  <c r="C8303" i="10"/>
  <c r="B8303" i="10"/>
  <c r="D8302" i="10"/>
  <c r="C8302" i="10"/>
  <c r="B8302" i="10"/>
  <c r="D8301" i="10"/>
  <c r="C8301" i="10"/>
  <c r="B8301" i="10"/>
  <c r="D8300" i="10"/>
  <c r="C8300" i="10"/>
  <c r="B8300" i="10"/>
  <c r="D8299" i="10"/>
  <c r="C8299" i="10"/>
  <c r="B8299" i="10"/>
  <c r="D8298" i="10"/>
  <c r="C8298" i="10"/>
  <c r="B8298" i="10"/>
  <c r="D8297" i="10"/>
  <c r="C8297" i="10"/>
  <c r="B8297" i="10"/>
  <c r="D8296" i="10"/>
  <c r="C8296" i="10"/>
  <c r="B8296" i="10"/>
  <c r="D8295" i="10"/>
  <c r="C8295" i="10"/>
  <c r="B8295" i="10"/>
  <c r="D8294" i="10"/>
  <c r="C8294" i="10"/>
  <c r="B8294" i="10"/>
  <c r="D8293" i="10"/>
  <c r="C8293" i="10"/>
  <c r="B8293" i="10"/>
  <c r="D8292" i="10"/>
  <c r="C8292" i="10"/>
  <c r="B8292" i="10"/>
  <c r="D8291" i="10"/>
  <c r="C8291" i="10"/>
  <c r="B8291" i="10"/>
  <c r="D8290" i="10"/>
  <c r="C8290" i="10"/>
  <c r="B8290" i="10"/>
  <c r="D8289" i="10"/>
  <c r="C8289" i="10"/>
  <c r="B8289" i="10"/>
  <c r="D8288" i="10"/>
  <c r="C8288" i="10"/>
  <c r="B8288" i="10"/>
  <c r="D8287" i="10"/>
  <c r="C8287" i="10"/>
  <c r="B8287" i="10"/>
  <c r="D8286" i="10"/>
  <c r="C8286" i="10"/>
  <c r="B8286" i="10"/>
  <c r="D8285" i="10"/>
  <c r="C8285" i="10"/>
  <c r="B8285" i="10"/>
  <c r="D8284" i="10"/>
  <c r="C8284" i="10"/>
  <c r="B8284" i="10"/>
  <c r="D8283" i="10"/>
  <c r="C8283" i="10"/>
  <c r="B8283" i="10"/>
  <c r="D8282" i="10"/>
  <c r="C8282" i="10"/>
  <c r="B8282" i="10"/>
  <c r="D8281" i="10"/>
  <c r="C8281" i="10"/>
  <c r="B8281" i="10"/>
  <c r="D8280" i="10"/>
  <c r="C8280" i="10"/>
  <c r="B8280" i="10"/>
  <c r="D8279" i="10"/>
  <c r="C8279" i="10"/>
  <c r="B8279" i="10"/>
  <c r="D8278" i="10"/>
  <c r="C8278" i="10"/>
  <c r="B8278" i="10"/>
  <c r="D8277" i="10"/>
  <c r="C8277" i="10"/>
  <c r="B8277" i="10"/>
  <c r="D8276" i="10"/>
  <c r="C8276" i="10"/>
  <c r="B8276" i="10"/>
  <c r="D8275" i="10"/>
  <c r="C8275" i="10"/>
  <c r="B8275" i="10"/>
  <c r="D8274" i="10"/>
  <c r="C8274" i="10"/>
  <c r="B8274" i="10"/>
  <c r="D8273" i="10"/>
  <c r="C8273" i="10"/>
  <c r="B8273" i="10"/>
  <c r="D8272" i="10"/>
  <c r="C8272" i="10"/>
  <c r="B8272" i="10"/>
  <c r="D8271" i="10"/>
  <c r="C8271" i="10"/>
  <c r="B8271" i="10"/>
  <c r="D8270" i="10"/>
  <c r="C8270" i="10"/>
  <c r="B8270" i="10"/>
  <c r="D8269" i="10"/>
  <c r="C8269" i="10"/>
  <c r="B8269" i="10"/>
  <c r="D8268" i="10"/>
  <c r="C8268" i="10"/>
  <c r="B8268" i="10"/>
  <c r="D8267" i="10"/>
  <c r="C8267" i="10"/>
  <c r="B8267" i="10"/>
  <c r="D8266" i="10"/>
  <c r="C8266" i="10"/>
  <c r="B8266" i="10"/>
  <c r="D8265" i="10"/>
  <c r="C8265" i="10"/>
  <c r="B8265" i="10"/>
  <c r="D8264" i="10"/>
  <c r="C8264" i="10"/>
  <c r="B8264" i="10"/>
  <c r="D8263" i="10"/>
  <c r="C8263" i="10"/>
  <c r="B8263" i="10"/>
  <c r="D8262" i="10"/>
  <c r="C8262" i="10"/>
  <c r="B8262" i="10"/>
  <c r="D8261" i="10"/>
  <c r="C8261" i="10"/>
  <c r="B8261" i="10"/>
  <c r="D8260" i="10"/>
  <c r="C8260" i="10"/>
  <c r="B8260" i="10"/>
  <c r="D8259" i="10"/>
  <c r="C8259" i="10"/>
  <c r="B8259" i="10"/>
  <c r="D8258" i="10"/>
  <c r="C8258" i="10"/>
  <c r="B8258" i="10"/>
  <c r="D8257" i="10"/>
  <c r="C8257" i="10"/>
  <c r="B8257" i="10"/>
  <c r="D8256" i="10"/>
  <c r="C8256" i="10"/>
  <c r="B8256" i="10"/>
  <c r="D8255" i="10"/>
  <c r="C8255" i="10"/>
  <c r="B8255" i="10"/>
  <c r="D8254" i="10"/>
  <c r="C8254" i="10"/>
  <c r="B8254" i="10"/>
  <c r="D8253" i="10"/>
  <c r="C8253" i="10"/>
  <c r="B8253" i="10"/>
  <c r="D8252" i="10"/>
  <c r="C8252" i="10"/>
  <c r="B8252" i="10"/>
  <c r="D8251" i="10"/>
  <c r="C8251" i="10"/>
  <c r="B8251" i="10"/>
  <c r="D8250" i="10"/>
  <c r="C8250" i="10"/>
  <c r="B8250" i="10"/>
  <c r="D8249" i="10"/>
  <c r="C8249" i="10"/>
  <c r="B8249" i="10"/>
  <c r="D8248" i="10"/>
  <c r="C8248" i="10"/>
  <c r="B8248" i="10"/>
  <c r="D8247" i="10"/>
  <c r="C8247" i="10"/>
  <c r="B8247" i="10"/>
  <c r="D8246" i="10"/>
  <c r="C8246" i="10"/>
  <c r="B8246" i="10"/>
  <c r="D8245" i="10"/>
  <c r="C8245" i="10"/>
  <c r="B8245" i="10"/>
  <c r="D8244" i="10"/>
  <c r="C8244" i="10"/>
  <c r="B8244" i="10"/>
  <c r="D8243" i="10"/>
  <c r="C8243" i="10"/>
  <c r="B8243" i="10"/>
  <c r="D8242" i="10"/>
  <c r="C8242" i="10"/>
  <c r="B8242" i="10"/>
  <c r="D8241" i="10"/>
  <c r="C8241" i="10"/>
  <c r="B8241" i="10"/>
  <c r="D8240" i="10"/>
  <c r="C8240" i="10"/>
  <c r="B8240" i="10"/>
  <c r="D8239" i="10"/>
  <c r="C8239" i="10"/>
  <c r="B8239" i="10"/>
  <c r="D8238" i="10"/>
  <c r="C8238" i="10"/>
  <c r="B8238" i="10"/>
  <c r="D8237" i="10"/>
  <c r="C8237" i="10"/>
  <c r="B8237" i="10"/>
  <c r="D8236" i="10"/>
  <c r="C8236" i="10"/>
  <c r="B8236" i="10"/>
  <c r="D8235" i="10"/>
  <c r="C8235" i="10"/>
  <c r="B8235" i="10"/>
  <c r="D8234" i="10"/>
  <c r="C8234" i="10"/>
  <c r="B8234" i="10"/>
  <c r="D8233" i="10"/>
  <c r="C8233" i="10"/>
  <c r="B8233" i="10"/>
  <c r="D8232" i="10"/>
  <c r="C8232" i="10"/>
  <c r="B8232" i="10"/>
  <c r="D8231" i="10"/>
  <c r="C8231" i="10"/>
  <c r="B8231" i="10"/>
  <c r="D8230" i="10"/>
  <c r="C8230" i="10"/>
  <c r="B8230" i="10"/>
  <c r="D8229" i="10"/>
  <c r="C8229" i="10"/>
  <c r="B8229" i="10"/>
  <c r="D8228" i="10"/>
  <c r="C8228" i="10"/>
  <c r="B8228" i="10"/>
  <c r="D8227" i="10"/>
  <c r="C8227" i="10"/>
  <c r="B8227" i="10"/>
  <c r="D8226" i="10"/>
  <c r="C8226" i="10"/>
  <c r="B8226" i="10"/>
  <c r="D8225" i="10"/>
  <c r="C8225" i="10"/>
  <c r="B8225" i="10"/>
  <c r="D8224" i="10"/>
  <c r="C8224" i="10"/>
  <c r="B8224" i="10"/>
  <c r="D8223" i="10"/>
  <c r="C8223" i="10"/>
  <c r="B8223" i="10"/>
  <c r="D8222" i="10"/>
  <c r="C8222" i="10"/>
  <c r="B8222" i="10"/>
  <c r="D8221" i="10"/>
  <c r="C8221" i="10"/>
  <c r="B8221" i="10"/>
  <c r="D8220" i="10"/>
  <c r="C8220" i="10"/>
  <c r="B8220" i="10"/>
  <c r="D8219" i="10"/>
  <c r="C8219" i="10"/>
  <c r="B8219" i="10"/>
  <c r="D8218" i="10"/>
  <c r="C8218" i="10"/>
  <c r="B8218" i="10"/>
  <c r="D8217" i="10"/>
  <c r="C8217" i="10"/>
  <c r="B8217" i="10"/>
  <c r="D8216" i="10"/>
  <c r="C8216" i="10"/>
  <c r="B8216" i="10"/>
  <c r="D8215" i="10"/>
  <c r="C8215" i="10"/>
  <c r="B8215" i="10"/>
  <c r="D8214" i="10"/>
  <c r="C8214" i="10"/>
  <c r="B8214" i="10"/>
  <c r="D8213" i="10"/>
  <c r="C8213" i="10"/>
  <c r="B8213" i="10"/>
  <c r="D8212" i="10"/>
  <c r="C8212" i="10"/>
  <c r="B8212" i="10"/>
  <c r="D8211" i="10"/>
  <c r="C8211" i="10"/>
  <c r="B8211" i="10"/>
  <c r="D8210" i="10"/>
  <c r="C8210" i="10"/>
  <c r="B8210" i="10"/>
  <c r="D8209" i="10"/>
  <c r="C8209" i="10"/>
  <c r="B8209" i="10"/>
  <c r="D8208" i="10"/>
  <c r="C8208" i="10"/>
  <c r="B8208" i="10"/>
  <c r="D8207" i="10"/>
  <c r="C8207" i="10"/>
  <c r="B8207" i="10"/>
  <c r="D8206" i="10"/>
  <c r="C8206" i="10"/>
  <c r="B8206" i="10"/>
  <c r="D8205" i="10"/>
  <c r="C8205" i="10"/>
  <c r="B8205" i="10"/>
  <c r="D8204" i="10"/>
  <c r="C8204" i="10"/>
  <c r="B8204" i="10"/>
  <c r="D8203" i="10"/>
  <c r="C8203" i="10"/>
  <c r="B8203" i="10"/>
  <c r="D8202" i="10"/>
  <c r="C8202" i="10"/>
  <c r="B8202" i="10"/>
  <c r="D8201" i="10"/>
  <c r="C8201" i="10"/>
  <c r="B8201" i="10"/>
  <c r="D8200" i="10"/>
  <c r="C8200" i="10"/>
  <c r="B8200" i="10"/>
  <c r="D8199" i="10"/>
  <c r="C8199" i="10"/>
  <c r="B8199" i="10"/>
  <c r="D8198" i="10"/>
  <c r="C8198" i="10"/>
  <c r="B8198" i="10"/>
  <c r="D8197" i="10"/>
  <c r="C8197" i="10"/>
  <c r="B8197" i="10"/>
  <c r="D8196" i="10"/>
  <c r="C8196" i="10"/>
  <c r="B8196" i="10"/>
  <c r="D8195" i="10"/>
  <c r="C8195" i="10"/>
  <c r="B8195" i="10"/>
  <c r="D8194" i="10"/>
  <c r="C8194" i="10"/>
  <c r="B8194" i="10"/>
  <c r="D8193" i="10"/>
  <c r="C8193" i="10"/>
  <c r="B8193" i="10"/>
  <c r="D8192" i="10"/>
  <c r="C8192" i="10"/>
  <c r="B8192" i="10"/>
  <c r="D8191" i="10"/>
  <c r="C8191" i="10"/>
  <c r="B8191" i="10"/>
  <c r="D8190" i="10"/>
  <c r="C8190" i="10"/>
  <c r="B8190" i="10"/>
  <c r="D8189" i="10"/>
  <c r="C8189" i="10"/>
  <c r="B8189" i="10"/>
  <c r="D8188" i="10"/>
  <c r="C8188" i="10"/>
  <c r="B8188" i="10"/>
  <c r="D8187" i="10"/>
  <c r="C8187" i="10"/>
  <c r="B8187" i="10"/>
  <c r="D8186" i="10"/>
  <c r="C8186" i="10"/>
  <c r="B8186" i="10"/>
  <c r="D8185" i="10"/>
  <c r="C8185" i="10"/>
  <c r="B8185" i="10"/>
  <c r="D8184" i="10"/>
  <c r="C8184" i="10"/>
  <c r="B8184" i="10"/>
  <c r="D8183" i="10"/>
  <c r="C8183" i="10"/>
  <c r="B8183" i="10"/>
  <c r="D8182" i="10"/>
  <c r="C8182" i="10"/>
  <c r="B8182" i="10"/>
  <c r="D8181" i="10"/>
  <c r="C8181" i="10"/>
  <c r="B8181" i="10"/>
  <c r="D8180" i="10"/>
  <c r="C8180" i="10"/>
  <c r="B8180" i="10"/>
  <c r="D8179" i="10"/>
  <c r="C8179" i="10"/>
  <c r="B8179" i="10"/>
  <c r="D8178" i="10"/>
  <c r="C8178" i="10"/>
  <c r="B8178" i="10"/>
  <c r="D8177" i="10"/>
  <c r="C8177" i="10"/>
  <c r="B8177" i="10"/>
  <c r="D8176" i="10"/>
  <c r="C8176" i="10"/>
  <c r="B8176" i="10"/>
  <c r="D8175" i="10"/>
  <c r="C8175" i="10"/>
  <c r="B8175" i="10"/>
  <c r="D8174" i="10"/>
  <c r="C8174" i="10"/>
  <c r="B8174" i="10"/>
  <c r="D8173" i="10"/>
  <c r="C8173" i="10"/>
  <c r="B8173" i="10"/>
  <c r="D8172" i="10"/>
  <c r="C8172" i="10"/>
  <c r="B8172" i="10"/>
  <c r="D8171" i="10"/>
  <c r="C8171" i="10"/>
  <c r="B8171" i="10"/>
  <c r="D8170" i="10"/>
  <c r="C8170" i="10"/>
  <c r="B8170" i="10"/>
  <c r="D8169" i="10"/>
  <c r="C8169" i="10"/>
  <c r="B8169" i="10"/>
  <c r="D8168" i="10"/>
  <c r="C8168" i="10"/>
  <c r="B8168" i="10"/>
  <c r="D8167" i="10"/>
  <c r="C8167" i="10"/>
  <c r="B8167" i="10"/>
  <c r="D8166" i="10"/>
  <c r="C8166" i="10"/>
  <c r="B8166" i="10"/>
  <c r="D8165" i="10"/>
  <c r="C8165" i="10"/>
  <c r="B8165" i="10"/>
  <c r="D8164" i="10"/>
  <c r="C8164" i="10"/>
  <c r="B8164" i="10"/>
  <c r="D8163" i="10"/>
  <c r="C8163" i="10"/>
  <c r="B8163" i="10"/>
  <c r="D8162" i="10"/>
  <c r="C8162" i="10"/>
  <c r="B8162" i="10"/>
  <c r="D8161" i="10"/>
  <c r="C8161" i="10"/>
  <c r="B8161" i="10"/>
  <c r="D8160" i="10"/>
  <c r="C8160" i="10"/>
  <c r="B8160" i="10"/>
  <c r="D8159" i="10"/>
  <c r="C8159" i="10"/>
  <c r="B8159" i="10"/>
  <c r="D8158" i="10"/>
  <c r="C8158" i="10"/>
  <c r="B8158" i="10"/>
  <c r="D8157" i="10"/>
  <c r="C8157" i="10"/>
  <c r="B8157" i="10"/>
  <c r="D8156" i="10"/>
  <c r="C8156" i="10"/>
  <c r="B8156" i="10"/>
  <c r="D8155" i="10"/>
  <c r="C8155" i="10"/>
  <c r="B8155" i="10"/>
  <c r="D8154" i="10"/>
  <c r="C8154" i="10"/>
  <c r="B8154" i="10"/>
  <c r="D8153" i="10"/>
  <c r="C8153" i="10"/>
  <c r="B8153" i="10"/>
  <c r="D8152" i="10"/>
  <c r="C8152" i="10"/>
  <c r="B8152" i="10"/>
  <c r="D8151" i="10"/>
  <c r="C8151" i="10"/>
  <c r="B8151" i="10"/>
  <c r="D8150" i="10"/>
  <c r="C8150" i="10"/>
  <c r="B8150" i="10"/>
  <c r="D8149" i="10"/>
  <c r="C8149" i="10"/>
  <c r="B8149" i="10"/>
  <c r="D8148" i="10"/>
  <c r="C8148" i="10"/>
  <c r="B8148" i="10"/>
  <c r="D8147" i="10"/>
  <c r="C8147" i="10"/>
  <c r="B8147" i="10"/>
  <c r="D8146" i="10"/>
  <c r="C8146" i="10"/>
  <c r="B8146" i="10"/>
  <c r="D8145" i="10"/>
  <c r="C8145" i="10"/>
  <c r="B8145" i="10"/>
  <c r="D8144" i="10"/>
  <c r="C8144" i="10"/>
  <c r="B8144" i="10"/>
  <c r="D8143" i="10"/>
  <c r="C8143" i="10"/>
  <c r="B8143" i="10"/>
  <c r="D8142" i="10"/>
  <c r="C8142" i="10"/>
  <c r="B8142" i="10"/>
  <c r="D8141" i="10"/>
  <c r="C8141" i="10"/>
  <c r="B8141" i="10"/>
  <c r="D8140" i="10"/>
  <c r="C8140" i="10"/>
  <c r="B8140" i="10"/>
  <c r="D8139" i="10"/>
  <c r="C8139" i="10"/>
  <c r="B8139" i="10"/>
  <c r="D8138" i="10"/>
  <c r="C8138" i="10"/>
  <c r="B8138" i="10"/>
  <c r="D8137" i="10"/>
  <c r="C8137" i="10"/>
  <c r="B8137" i="10"/>
  <c r="D8136" i="10"/>
  <c r="C8136" i="10"/>
  <c r="B8136" i="10"/>
  <c r="D8135" i="10"/>
  <c r="C8135" i="10"/>
  <c r="B8135" i="10"/>
  <c r="D8134" i="10"/>
  <c r="C8134" i="10"/>
  <c r="B8134" i="10"/>
  <c r="D8133" i="10"/>
  <c r="C8133" i="10"/>
  <c r="B8133" i="10"/>
  <c r="D8132" i="10"/>
  <c r="C8132" i="10"/>
  <c r="B8132" i="10"/>
  <c r="D8131" i="10"/>
  <c r="C8131" i="10"/>
  <c r="B8131" i="10"/>
  <c r="D8130" i="10"/>
  <c r="C8130" i="10"/>
  <c r="B8130" i="10"/>
  <c r="D8129" i="10"/>
  <c r="C8129" i="10"/>
  <c r="B8129" i="10"/>
  <c r="D8128" i="10"/>
  <c r="C8128" i="10"/>
  <c r="B8128" i="10"/>
  <c r="D8127" i="10"/>
  <c r="C8127" i="10"/>
  <c r="B8127" i="10"/>
  <c r="D8126" i="10"/>
  <c r="C8126" i="10"/>
  <c r="B8126" i="10"/>
  <c r="D8125" i="10"/>
  <c r="C8125" i="10"/>
  <c r="B8125" i="10"/>
  <c r="D8124" i="10"/>
  <c r="C8124" i="10"/>
  <c r="B8124" i="10"/>
  <c r="D8123" i="10"/>
  <c r="C8123" i="10"/>
  <c r="B8123" i="10"/>
  <c r="D8122" i="10"/>
  <c r="C8122" i="10"/>
  <c r="B8122" i="10"/>
  <c r="D8121" i="10"/>
  <c r="C8121" i="10"/>
  <c r="B8121" i="10"/>
  <c r="D8120" i="10"/>
  <c r="C8120" i="10"/>
  <c r="B8120" i="10"/>
  <c r="D8119" i="10"/>
  <c r="C8119" i="10"/>
  <c r="B8119" i="10"/>
  <c r="D8118" i="10"/>
  <c r="C8118" i="10"/>
  <c r="B8118" i="10"/>
  <c r="D8117" i="10"/>
  <c r="C8117" i="10"/>
  <c r="B8117" i="10"/>
  <c r="D8116" i="10"/>
  <c r="C8116" i="10"/>
  <c r="B8116" i="10"/>
  <c r="D8115" i="10"/>
  <c r="C8115" i="10"/>
  <c r="B8115" i="10"/>
  <c r="D8114" i="10"/>
  <c r="C8114" i="10"/>
  <c r="B8114" i="10"/>
  <c r="D8113" i="10"/>
  <c r="C8113" i="10"/>
  <c r="B8113" i="10"/>
  <c r="D8112" i="10"/>
  <c r="C8112" i="10"/>
  <c r="B8112" i="10"/>
  <c r="D8111" i="10"/>
  <c r="C8111" i="10"/>
  <c r="B8111" i="10"/>
  <c r="D8110" i="10"/>
  <c r="C8110" i="10"/>
  <c r="B8110" i="10"/>
  <c r="D8109" i="10"/>
  <c r="C8109" i="10"/>
  <c r="B8109" i="10"/>
  <c r="D8108" i="10"/>
  <c r="C8108" i="10"/>
  <c r="B8108" i="10"/>
  <c r="D8107" i="10"/>
  <c r="C8107" i="10"/>
  <c r="B8107" i="10"/>
  <c r="D8106" i="10"/>
  <c r="C8106" i="10"/>
  <c r="B8106" i="10"/>
  <c r="D8105" i="10"/>
  <c r="C8105" i="10"/>
  <c r="B8105" i="10"/>
  <c r="D8104" i="10"/>
  <c r="C8104" i="10"/>
  <c r="B8104" i="10"/>
  <c r="D8103" i="10"/>
  <c r="C8103" i="10"/>
  <c r="B8103" i="10"/>
  <c r="D8102" i="10"/>
  <c r="C8102" i="10"/>
  <c r="B8102" i="10"/>
  <c r="D8101" i="10"/>
  <c r="C8101" i="10"/>
  <c r="B8101" i="10"/>
  <c r="D8100" i="10"/>
  <c r="C8100" i="10"/>
  <c r="B8100" i="10"/>
  <c r="D8099" i="10"/>
  <c r="C8099" i="10"/>
  <c r="B8099" i="10"/>
  <c r="D8098" i="10"/>
  <c r="C8098" i="10"/>
  <c r="B8098" i="10"/>
  <c r="D8097" i="10"/>
  <c r="C8097" i="10"/>
  <c r="B8097" i="10"/>
  <c r="D8096" i="10"/>
  <c r="C8096" i="10"/>
  <c r="B8096" i="10"/>
  <c r="D8095" i="10"/>
  <c r="C8095" i="10"/>
  <c r="B8095" i="10"/>
  <c r="D8094" i="10"/>
  <c r="C8094" i="10"/>
  <c r="B8094" i="10"/>
  <c r="D8093" i="10"/>
  <c r="C8093" i="10"/>
  <c r="B8093" i="10"/>
  <c r="D8092" i="10"/>
  <c r="C8092" i="10"/>
  <c r="B8092" i="10"/>
  <c r="D8091" i="10"/>
  <c r="C8091" i="10"/>
  <c r="B8091" i="10"/>
  <c r="D8090" i="10"/>
  <c r="C8090" i="10"/>
  <c r="B8090" i="10"/>
  <c r="D8089" i="10"/>
  <c r="C8089" i="10"/>
  <c r="B8089" i="10"/>
  <c r="D8088" i="10"/>
  <c r="C8088" i="10"/>
  <c r="B8088" i="10"/>
  <c r="D8087" i="10"/>
  <c r="C8087" i="10"/>
  <c r="B8087" i="10"/>
  <c r="D8086" i="10"/>
  <c r="C8086" i="10"/>
  <c r="B8086" i="10"/>
  <c r="D8085" i="10"/>
  <c r="C8085" i="10"/>
  <c r="B8085" i="10"/>
  <c r="D8084" i="10"/>
  <c r="C8084" i="10"/>
  <c r="B8084" i="10"/>
  <c r="D8083" i="10"/>
  <c r="C8083" i="10"/>
  <c r="B8083" i="10"/>
  <c r="D8082" i="10"/>
  <c r="C8082" i="10"/>
  <c r="B8082" i="10"/>
  <c r="D8081" i="10"/>
  <c r="C8081" i="10"/>
  <c r="B8081" i="10"/>
  <c r="D8080" i="10"/>
  <c r="C8080" i="10"/>
  <c r="B8080" i="10"/>
  <c r="D8079" i="10"/>
  <c r="C8079" i="10"/>
  <c r="B8079" i="10"/>
  <c r="D8078" i="10"/>
  <c r="C8078" i="10"/>
  <c r="B8078" i="10"/>
  <c r="D8077" i="10"/>
  <c r="C8077" i="10"/>
  <c r="B8077" i="10"/>
  <c r="D8076" i="10"/>
  <c r="C8076" i="10"/>
  <c r="B8076" i="10"/>
  <c r="D8075" i="10"/>
  <c r="C8075" i="10"/>
  <c r="B8075" i="10"/>
  <c r="D8074" i="10"/>
  <c r="C8074" i="10"/>
  <c r="B8074" i="10"/>
  <c r="D8073" i="10"/>
  <c r="C8073" i="10"/>
  <c r="B8073" i="10"/>
  <c r="D8072" i="10"/>
  <c r="C8072" i="10"/>
  <c r="B8072" i="10"/>
  <c r="D8071" i="10"/>
  <c r="C8071" i="10"/>
  <c r="B8071" i="10"/>
  <c r="D8070" i="10"/>
  <c r="C8070" i="10"/>
  <c r="B8070" i="10"/>
  <c r="D8069" i="10"/>
  <c r="C8069" i="10"/>
  <c r="B8069" i="10"/>
  <c r="D8068" i="10"/>
  <c r="C8068" i="10"/>
  <c r="B8068" i="10"/>
  <c r="D8067" i="10"/>
  <c r="C8067" i="10"/>
  <c r="B8067" i="10"/>
  <c r="D8066" i="10"/>
  <c r="C8066" i="10"/>
  <c r="B8066" i="10"/>
  <c r="D8065" i="10"/>
  <c r="C8065" i="10"/>
  <c r="B8065" i="10"/>
  <c r="D8064" i="10"/>
  <c r="C8064" i="10"/>
  <c r="B8064" i="10"/>
  <c r="D8063" i="10"/>
  <c r="C8063" i="10"/>
  <c r="B8063" i="10"/>
  <c r="D8062" i="10"/>
  <c r="C8062" i="10"/>
  <c r="B8062" i="10"/>
  <c r="D8061" i="10"/>
  <c r="C8061" i="10"/>
  <c r="B8061" i="10"/>
  <c r="D8060" i="10"/>
  <c r="C8060" i="10"/>
  <c r="B8060" i="10"/>
  <c r="D8059" i="10"/>
  <c r="C8059" i="10"/>
  <c r="B8059" i="10"/>
  <c r="D8058" i="10"/>
  <c r="C8058" i="10"/>
  <c r="B8058" i="10"/>
  <c r="D8057" i="10"/>
  <c r="C8057" i="10"/>
  <c r="B8057" i="10"/>
  <c r="D8056" i="10"/>
  <c r="C8056" i="10"/>
  <c r="B8056" i="10"/>
  <c r="D8055" i="10"/>
  <c r="C8055" i="10"/>
  <c r="B8055" i="10"/>
  <c r="D8054" i="10"/>
  <c r="C8054" i="10"/>
  <c r="B8054" i="10"/>
  <c r="D8053" i="10"/>
  <c r="C8053" i="10"/>
  <c r="B8053" i="10"/>
  <c r="D8052" i="10"/>
  <c r="C8052" i="10"/>
  <c r="B8052" i="10"/>
  <c r="D8051" i="10"/>
  <c r="C8051" i="10"/>
  <c r="B8051" i="10"/>
  <c r="D8050" i="10"/>
  <c r="C8050" i="10"/>
  <c r="B8050" i="10"/>
  <c r="D8049" i="10"/>
  <c r="C8049" i="10"/>
  <c r="B8049" i="10"/>
  <c r="D8048" i="10"/>
  <c r="C8048" i="10"/>
  <c r="B8048" i="10"/>
  <c r="D8047" i="10"/>
  <c r="C8047" i="10"/>
  <c r="B8047" i="10"/>
  <c r="D8046" i="10"/>
  <c r="C8046" i="10"/>
  <c r="B8046" i="10"/>
  <c r="D8045" i="10"/>
  <c r="C8045" i="10"/>
  <c r="B8045" i="10"/>
  <c r="D8044" i="10"/>
  <c r="C8044" i="10"/>
  <c r="B8044" i="10"/>
  <c r="D8043" i="10"/>
  <c r="C8043" i="10"/>
  <c r="B8043" i="10"/>
  <c r="D8042" i="10"/>
  <c r="C8042" i="10"/>
  <c r="B8042" i="10"/>
  <c r="D8041" i="10"/>
  <c r="C8041" i="10"/>
  <c r="B8041" i="10"/>
  <c r="D8040" i="10"/>
  <c r="C8040" i="10"/>
  <c r="B8040" i="10"/>
  <c r="D8039" i="10"/>
  <c r="C8039" i="10"/>
  <c r="B8039" i="10"/>
  <c r="D8038" i="10"/>
  <c r="C8038" i="10"/>
  <c r="B8038" i="10"/>
  <c r="D8037" i="10"/>
  <c r="C8037" i="10"/>
  <c r="B8037" i="10"/>
  <c r="D8036" i="10"/>
  <c r="C8036" i="10"/>
  <c r="B8036" i="10"/>
  <c r="D8035" i="10"/>
  <c r="C8035" i="10"/>
  <c r="B8035" i="10"/>
  <c r="D8034" i="10"/>
  <c r="C8034" i="10"/>
  <c r="B8034" i="10"/>
  <c r="D8033" i="10"/>
  <c r="C8033" i="10"/>
  <c r="B8033" i="10"/>
  <c r="D8032" i="10"/>
  <c r="C8032" i="10"/>
  <c r="B8032" i="10"/>
  <c r="D8031" i="10"/>
  <c r="C8031" i="10"/>
  <c r="B8031" i="10"/>
  <c r="D8030" i="10"/>
  <c r="C8030" i="10"/>
  <c r="B8030" i="10"/>
  <c r="D8029" i="10"/>
  <c r="C8029" i="10"/>
  <c r="B8029" i="10"/>
  <c r="D8028" i="10"/>
  <c r="C8028" i="10"/>
  <c r="B8028" i="10"/>
  <c r="D8027" i="10"/>
  <c r="C8027" i="10"/>
  <c r="B8027" i="10"/>
  <c r="D8026" i="10"/>
  <c r="C8026" i="10"/>
  <c r="B8026" i="10"/>
  <c r="D8025" i="10"/>
  <c r="C8025" i="10"/>
  <c r="B8025" i="10"/>
  <c r="D8024" i="10"/>
  <c r="C8024" i="10"/>
  <c r="B8024" i="10"/>
  <c r="D8023" i="10"/>
  <c r="C8023" i="10"/>
  <c r="B8023" i="10"/>
  <c r="D8022" i="10"/>
  <c r="C8022" i="10"/>
  <c r="B8022" i="10"/>
  <c r="D8021" i="10"/>
  <c r="C8021" i="10"/>
  <c r="B8021" i="10"/>
  <c r="D8020" i="10"/>
  <c r="C8020" i="10"/>
  <c r="B8020" i="10"/>
  <c r="D8019" i="10"/>
  <c r="C8019" i="10"/>
  <c r="B8019" i="10"/>
  <c r="D8018" i="10"/>
  <c r="C8018" i="10"/>
  <c r="B8018" i="10"/>
  <c r="D8017" i="10"/>
  <c r="C8017" i="10"/>
  <c r="B8017" i="10"/>
  <c r="D8016" i="10"/>
  <c r="C8016" i="10"/>
  <c r="B8016" i="10"/>
  <c r="D8015" i="10"/>
  <c r="C8015" i="10"/>
  <c r="B8015" i="10"/>
  <c r="D8014" i="10"/>
  <c r="C8014" i="10"/>
  <c r="B8014" i="10"/>
  <c r="D8013" i="10"/>
  <c r="C8013" i="10"/>
  <c r="B8013" i="10"/>
  <c r="D8012" i="10"/>
  <c r="C8012" i="10"/>
  <c r="B8012" i="10"/>
  <c r="D8011" i="10"/>
  <c r="C8011" i="10"/>
  <c r="B8011" i="10"/>
  <c r="D8010" i="10"/>
  <c r="C8010" i="10"/>
  <c r="B8010" i="10"/>
  <c r="D8009" i="10"/>
  <c r="C8009" i="10"/>
  <c r="B8009" i="10"/>
  <c r="D8008" i="10"/>
  <c r="C8008" i="10"/>
  <c r="B8008" i="10"/>
  <c r="D8007" i="10"/>
  <c r="C8007" i="10"/>
  <c r="B8007" i="10"/>
  <c r="D8006" i="10"/>
  <c r="C8006" i="10"/>
  <c r="B8006" i="10"/>
  <c r="D8005" i="10"/>
  <c r="C8005" i="10"/>
  <c r="B8005" i="10"/>
  <c r="D8004" i="10"/>
  <c r="C8004" i="10"/>
  <c r="B8004" i="10"/>
  <c r="D8003" i="10"/>
  <c r="C8003" i="10"/>
  <c r="B8003" i="10"/>
  <c r="D8002" i="10"/>
  <c r="C8002" i="10"/>
  <c r="B8002" i="10"/>
  <c r="D8001" i="10"/>
  <c r="C8001" i="10"/>
  <c r="B8001" i="10"/>
  <c r="D8000" i="10"/>
  <c r="C8000" i="10"/>
  <c r="B8000" i="10"/>
  <c r="D7999" i="10"/>
  <c r="C7999" i="10"/>
  <c r="B7999" i="10"/>
  <c r="D7998" i="10"/>
  <c r="C7998" i="10"/>
  <c r="B7998" i="10"/>
  <c r="D7997" i="10"/>
  <c r="C7997" i="10"/>
  <c r="B7997" i="10"/>
  <c r="D7996" i="10"/>
  <c r="C7996" i="10"/>
  <c r="B7996" i="10"/>
  <c r="D7995" i="10"/>
  <c r="C7995" i="10"/>
  <c r="B7995" i="10"/>
  <c r="D7994" i="10"/>
  <c r="C7994" i="10"/>
  <c r="B7994" i="10"/>
  <c r="D7993" i="10"/>
  <c r="C7993" i="10"/>
  <c r="B7993" i="10"/>
  <c r="D7992" i="10"/>
  <c r="C7992" i="10"/>
  <c r="B7992" i="10"/>
  <c r="D7991" i="10"/>
  <c r="C7991" i="10"/>
  <c r="B7991" i="10"/>
  <c r="D7990" i="10"/>
  <c r="C7990" i="10"/>
  <c r="B7990" i="10"/>
  <c r="D7989" i="10"/>
  <c r="C7989" i="10"/>
  <c r="B7989" i="10"/>
  <c r="D7988" i="10"/>
  <c r="C7988" i="10"/>
  <c r="B7988" i="10"/>
  <c r="D7987" i="10"/>
  <c r="C7987" i="10"/>
  <c r="B7987" i="10"/>
  <c r="D7986" i="10"/>
  <c r="C7986" i="10"/>
  <c r="B7986" i="10"/>
  <c r="D7985" i="10"/>
  <c r="C7985" i="10"/>
  <c r="B7985" i="10"/>
  <c r="D7984" i="10"/>
  <c r="C7984" i="10"/>
  <c r="B7984" i="10"/>
  <c r="D7983" i="10"/>
  <c r="C7983" i="10"/>
  <c r="B7983" i="10"/>
  <c r="D7982" i="10"/>
  <c r="C7982" i="10"/>
  <c r="B7982" i="10"/>
  <c r="D7981" i="10"/>
  <c r="C7981" i="10"/>
  <c r="B7981" i="10"/>
  <c r="D7980" i="10"/>
  <c r="C7980" i="10"/>
  <c r="B7980" i="10"/>
  <c r="D7979" i="10"/>
  <c r="C7979" i="10"/>
  <c r="B7979" i="10"/>
  <c r="D7978" i="10"/>
  <c r="C7978" i="10"/>
  <c r="B7978" i="10"/>
  <c r="D7977" i="10"/>
  <c r="C7977" i="10"/>
  <c r="B7977" i="10"/>
  <c r="D7976" i="10"/>
  <c r="C7976" i="10"/>
  <c r="B7976" i="10"/>
  <c r="D7975" i="10"/>
  <c r="C7975" i="10"/>
  <c r="B7975" i="10"/>
  <c r="D7974" i="10"/>
  <c r="C7974" i="10"/>
  <c r="B7974" i="10"/>
  <c r="D7973" i="10"/>
  <c r="C7973" i="10"/>
  <c r="B7973" i="10"/>
  <c r="D7972" i="10"/>
  <c r="C7972" i="10"/>
  <c r="B7972" i="10"/>
  <c r="D7971" i="10"/>
  <c r="C7971" i="10"/>
  <c r="B7971" i="10"/>
  <c r="D7970" i="10"/>
  <c r="C7970" i="10"/>
  <c r="B7970" i="10"/>
  <c r="D7969" i="10"/>
  <c r="C7969" i="10"/>
  <c r="B7969" i="10"/>
  <c r="D7968" i="10"/>
  <c r="C7968" i="10"/>
  <c r="B7968" i="10"/>
  <c r="D7967" i="10"/>
  <c r="C7967" i="10"/>
  <c r="B7967" i="10"/>
  <c r="D7966" i="10"/>
  <c r="C7966" i="10"/>
  <c r="B7966" i="10"/>
  <c r="D7965" i="10"/>
  <c r="C7965" i="10"/>
  <c r="B7965" i="10"/>
  <c r="D7964" i="10"/>
  <c r="C7964" i="10"/>
  <c r="B7964" i="10"/>
  <c r="D7963" i="10"/>
  <c r="C7963" i="10"/>
  <c r="B7963" i="10"/>
  <c r="D7962" i="10"/>
  <c r="C7962" i="10"/>
  <c r="B7962" i="10"/>
  <c r="D7961" i="10"/>
  <c r="C7961" i="10"/>
  <c r="B7961" i="10"/>
  <c r="D7960" i="10"/>
  <c r="C7960" i="10"/>
  <c r="B7960" i="10"/>
  <c r="D7959" i="10"/>
  <c r="C7959" i="10"/>
  <c r="B7959" i="10"/>
  <c r="D7958" i="10"/>
  <c r="C7958" i="10"/>
  <c r="B7958" i="10"/>
  <c r="D7957" i="10"/>
  <c r="C7957" i="10"/>
  <c r="B7957" i="10"/>
  <c r="D7956" i="10"/>
  <c r="C7956" i="10"/>
  <c r="B7956" i="10"/>
  <c r="D7955" i="10"/>
  <c r="C7955" i="10"/>
  <c r="B7955" i="10"/>
  <c r="D7954" i="10"/>
  <c r="C7954" i="10"/>
  <c r="B7954" i="10"/>
  <c r="D7953" i="10"/>
  <c r="C7953" i="10"/>
  <c r="B7953" i="10"/>
  <c r="D7952" i="10"/>
  <c r="C7952" i="10"/>
  <c r="B7952" i="10"/>
  <c r="D7951" i="10"/>
  <c r="C7951" i="10"/>
  <c r="B7951" i="10"/>
  <c r="D7950" i="10"/>
  <c r="C7950" i="10"/>
  <c r="B7950" i="10"/>
  <c r="D7949" i="10"/>
  <c r="C7949" i="10"/>
  <c r="B7949" i="10"/>
  <c r="D7948" i="10"/>
  <c r="C7948" i="10"/>
  <c r="B7948" i="10"/>
  <c r="D7947" i="10"/>
  <c r="C7947" i="10"/>
  <c r="B7947" i="10"/>
  <c r="D7946" i="10"/>
  <c r="C7946" i="10"/>
  <c r="B7946" i="10"/>
  <c r="D7945" i="10"/>
  <c r="C7945" i="10"/>
  <c r="B7945" i="10"/>
  <c r="D7944" i="10"/>
  <c r="C7944" i="10"/>
  <c r="B7944" i="10"/>
  <c r="D7943" i="10"/>
  <c r="C7943" i="10"/>
  <c r="B7943" i="10"/>
  <c r="D7942" i="10"/>
  <c r="C7942" i="10"/>
  <c r="B7942" i="10"/>
  <c r="D7941" i="10"/>
  <c r="C7941" i="10"/>
  <c r="B7941" i="10"/>
  <c r="D7940" i="10"/>
  <c r="C7940" i="10"/>
  <c r="B7940" i="10"/>
  <c r="D7939" i="10"/>
  <c r="C7939" i="10"/>
  <c r="B7939" i="10"/>
  <c r="D7938" i="10"/>
  <c r="C7938" i="10"/>
  <c r="B7938" i="10"/>
  <c r="D7937" i="10"/>
  <c r="C7937" i="10"/>
  <c r="B7937" i="10"/>
  <c r="D7936" i="10"/>
  <c r="C7936" i="10"/>
  <c r="B7936" i="10"/>
  <c r="D7935" i="10"/>
  <c r="C7935" i="10"/>
  <c r="B7935" i="10"/>
  <c r="D7934" i="10"/>
  <c r="C7934" i="10"/>
  <c r="B7934" i="10"/>
  <c r="D7933" i="10"/>
  <c r="C7933" i="10"/>
  <c r="B7933" i="10"/>
  <c r="D7932" i="10"/>
  <c r="C7932" i="10"/>
  <c r="B7932" i="10"/>
  <c r="D7931" i="10"/>
  <c r="C7931" i="10"/>
  <c r="B7931" i="10"/>
  <c r="D7930" i="10"/>
  <c r="C7930" i="10"/>
  <c r="B7930" i="10"/>
  <c r="D7929" i="10"/>
  <c r="C7929" i="10"/>
  <c r="B7929" i="10"/>
  <c r="D7928" i="10"/>
  <c r="C7928" i="10"/>
  <c r="B7928" i="10"/>
  <c r="D7927" i="10"/>
  <c r="C7927" i="10"/>
  <c r="B7927" i="10"/>
  <c r="D7926" i="10"/>
  <c r="C7926" i="10"/>
  <c r="B7926" i="10"/>
  <c r="D7925" i="10"/>
  <c r="C7925" i="10"/>
  <c r="B7925" i="10"/>
  <c r="D7924" i="10"/>
  <c r="C7924" i="10"/>
  <c r="B7924" i="10"/>
  <c r="D7923" i="10"/>
  <c r="C7923" i="10"/>
  <c r="B7923" i="10"/>
  <c r="D7922" i="10"/>
  <c r="C7922" i="10"/>
  <c r="B7922" i="10"/>
  <c r="D7921" i="10"/>
  <c r="C7921" i="10"/>
  <c r="B7921" i="10"/>
  <c r="D7920" i="10"/>
  <c r="C7920" i="10"/>
  <c r="B7920" i="10"/>
  <c r="D7919" i="10"/>
  <c r="C7919" i="10"/>
  <c r="B7919" i="10"/>
  <c r="D7918" i="10"/>
  <c r="C7918" i="10"/>
  <c r="B7918" i="10"/>
  <c r="D7917" i="10"/>
  <c r="C7917" i="10"/>
  <c r="B7917" i="10"/>
  <c r="D7916" i="10"/>
  <c r="C7916" i="10"/>
  <c r="B7916" i="10"/>
  <c r="D7915" i="10"/>
  <c r="C7915" i="10"/>
  <c r="B7915" i="10"/>
  <c r="D7914" i="10"/>
  <c r="C7914" i="10"/>
  <c r="B7914" i="10"/>
  <c r="D7913" i="10"/>
  <c r="C7913" i="10"/>
  <c r="B7913" i="10"/>
  <c r="D7912" i="10"/>
  <c r="C7912" i="10"/>
  <c r="B7912" i="10"/>
  <c r="D7911" i="10"/>
  <c r="C7911" i="10"/>
  <c r="B7911" i="10"/>
  <c r="D7910" i="10"/>
  <c r="C7910" i="10"/>
  <c r="B7910" i="10"/>
  <c r="D7909" i="10"/>
  <c r="C7909" i="10"/>
  <c r="B7909" i="10"/>
  <c r="D7908" i="10"/>
  <c r="C7908" i="10"/>
  <c r="B7908" i="10"/>
  <c r="D7907" i="10"/>
  <c r="C7907" i="10"/>
  <c r="B7907" i="10"/>
  <c r="D7906" i="10"/>
  <c r="C7906" i="10"/>
  <c r="B7906" i="10"/>
  <c r="D7905" i="10"/>
  <c r="C7905" i="10"/>
  <c r="B7905" i="10"/>
  <c r="D7904" i="10"/>
  <c r="C7904" i="10"/>
  <c r="B7904" i="10"/>
  <c r="D7903" i="10"/>
  <c r="C7903" i="10"/>
  <c r="B7903" i="10"/>
  <c r="D7902" i="10"/>
  <c r="C7902" i="10"/>
  <c r="B7902" i="10"/>
  <c r="D7901" i="10"/>
  <c r="C7901" i="10"/>
  <c r="B7901" i="10"/>
  <c r="D7900" i="10"/>
  <c r="C7900" i="10"/>
  <c r="B7900" i="10"/>
  <c r="D7899" i="10"/>
  <c r="C7899" i="10"/>
  <c r="B7899" i="10"/>
  <c r="D7898" i="10"/>
  <c r="C7898" i="10"/>
  <c r="B7898" i="10"/>
  <c r="D7897" i="10"/>
  <c r="C7897" i="10"/>
  <c r="B7897" i="10"/>
  <c r="D7896" i="10"/>
  <c r="C7896" i="10"/>
  <c r="B7896" i="10"/>
  <c r="D7895" i="10"/>
  <c r="C7895" i="10"/>
  <c r="B7895" i="10"/>
  <c r="D7894" i="10"/>
  <c r="C7894" i="10"/>
  <c r="B7894" i="10"/>
  <c r="D7893" i="10"/>
  <c r="C7893" i="10"/>
  <c r="B7893" i="10"/>
  <c r="D7892" i="10"/>
  <c r="C7892" i="10"/>
  <c r="B7892" i="10"/>
  <c r="D7891" i="10"/>
  <c r="C7891" i="10"/>
  <c r="B7891" i="10"/>
  <c r="D7890" i="10"/>
  <c r="C7890" i="10"/>
  <c r="B7890" i="10"/>
  <c r="D7889" i="10"/>
  <c r="C7889" i="10"/>
  <c r="B7889" i="10"/>
  <c r="D7888" i="10"/>
  <c r="C7888" i="10"/>
  <c r="B7888" i="10"/>
  <c r="D7887" i="10"/>
  <c r="C7887" i="10"/>
  <c r="B7887" i="10"/>
  <c r="D7886" i="10"/>
  <c r="C7886" i="10"/>
  <c r="B7886" i="10"/>
  <c r="D7885" i="10"/>
  <c r="C7885" i="10"/>
  <c r="B7885" i="10"/>
  <c r="D7884" i="10"/>
  <c r="C7884" i="10"/>
  <c r="B7884" i="10"/>
  <c r="D7883" i="10"/>
  <c r="C7883" i="10"/>
  <c r="B7883" i="10"/>
  <c r="D7882" i="10"/>
  <c r="C7882" i="10"/>
  <c r="B7882" i="10"/>
  <c r="D7881" i="10"/>
  <c r="C7881" i="10"/>
  <c r="B7881" i="10"/>
  <c r="D7880" i="10"/>
  <c r="C7880" i="10"/>
  <c r="B7880" i="10"/>
  <c r="D7879" i="10"/>
  <c r="C7879" i="10"/>
  <c r="B7879" i="10"/>
  <c r="D7878" i="10"/>
  <c r="C7878" i="10"/>
  <c r="B7878" i="10"/>
  <c r="D7877" i="10"/>
  <c r="C7877" i="10"/>
  <c r="B7877" i="10"/>
  <c r="D7876" i="10"/>
  <c r="C7876" i="10"/>
  <c r="B7876" i="10"/>
  <c r="D7875" i="10"/>
  <c r="C7875" i="10"/>
  <c r="B7875" i="10"/>
  <c r="D7874" i="10"/>
  <c r="C7874" i="10"/>
  <c r="B7874" i="10"/>
  <c r="D7873" i="10"/>
  <c r="C7873" i="10"/>
  <c r="B7873" i="10"/>
  <c r="D7872" i="10"/>
  <c r="C7872" i="10"/>
  <c r="B7872" i="10"/>
  <c r="D7871" i="10"/>
  <c r="C7871" i="10"/>
  <c r="B7871" i="10"/>
  <c r="D7870" i="10"/>
  <c r="C7870" i="10"/>
  <c r="B7870" i="10"/>
  <c r="D7869" i="10"/>
  <c r="C7869" i="10"/>
  <c r="B7869" i="10"/>
  <c r="D7868" i="10"/>
  <c r="C7868" i="10"/>
  <c r="B7868" i="10"/>
  <c r="D7867" i="10"/>
  <c r="C7867" i="10"/>
  <c r="B7867" i="10"/>
  <c r="D7866" i="10"/>
  <c r="C7866" i="10"/>
  <c r="B7866" i="10"/>
  <c r="D7865" i="10"/>
  <c r="C7865" i="10"/>
  <c r="B7865" i="10"/>
  <c r="D7864" i="10"/>
  <c r="C7864" i="10"/>
  <c r="B7864" i="10"/>
  <c r="D7863" i="10"/>
  <c r="C7863" i="10"/>
  <c r="B7863" i="10"/>
  <c r="D7862" i="10"/>
  <c r="C7862" i="10"/>
  <c r="B7862" i="10"/>
  <c r="D7861" i="10"/>
  <c r="C7861" i="10"/>
  <c r="B7861" i="10"/>
  <c r="D7860" i="10"/>
  <c r="C7860" i="10"/>
  <c r="B7860" i="10"/>
  <c r="D7859" i="10"/>
  <c r="C7859" i="10"/>
  <c r="B7859" i="10"/>
  <c r="D7858" i="10"/>
  <c r="C7858" i="10"/>
  <c r="B7858" i="10"/>
  <c r="D7857" i="10"/>
  <c r="C7857" i="10"/>
  <c r="B7857" i="10"/>
  <c r="D7856" i="10"/>
  <c r="C7856" i="10"/>
  <c r="B7856" i="10"/>
  <c r="D7855" i="10"/>
  <c r="C7855" i="10"/>
  <c r="B7855" i="10"/>
  <c r="D7854" i="10"/>
  <c r="C7854" i="10"/>
  <c r="B7854" i="10"/>
  <c r="D7853" i="10"/>
  <c r="C7853" i="10"/>
  <c r="B7853" i="10"/>
  <c r="D7852" i="10"/>
  <c r="C7852" i="10"/>
  <c r="B7852" i="10"/>
  <c r="D7851" i="10"/>
  <c r="C7851" i="10"/>
  <c r="B7851" i="10"/>
  <c r="D7850" i="10"/>
  <c r="C7850" i="10"/>
  <c r="B7850" i="10"/>
  <c r="D7849" i="10"/>
  <c r="C7849" i="10"/>
  <c r="B7849" i="10"/>
  <c r="D7848" i="10"/>
  <c r="C7848" i="10"/>
  <c r="B7848" i="10"/>
  <c r="D7847" i="10"/>
  <c r="C7847" i="10"/>
  <c r="B7847" i="10"/>
  <c r="D7846" i="10"/>
  <c r="C7846" i="10"/>
  <c r="B7846" i="10"/>
  <c r="D7845" i="10"/>
  <c r="C7845" i="10"/>
  <c r="B7845" i="10"/>
  <c r="D7844" i="10"/>
  <c r="C7844" i="10"/>
  <c r="B7844" i="10"/>
  <c r="D7843" i="10"/>
  <c r="C7843" i="10"/>
  <c r="B7843" i="10"/>
  <c r="D7842" i="10"/>
  <c r="C7842" i="10"/>
  <c r="B7842" i="10"/>
  <c r="D7841" i="10"/>
  <c r="C7841" i="10"/>
  <c r="B7841" i="10"/>
  <c r="D7840" i="10"/>
  <c r="C7840" i="10"/>
  <c r="B7840" i="10"/>
  <c r="D7839" i="10"/>
  <c r="C7839" i="10"/>
  <c r="B7839" i="10"/>
  <c r="D7838" i="10"/>
  <c r="C7838" i="10"/>
  <c r="B7838" i="10"/>
  <c r="D7837" i="10"/>
  <c r="C7837" i="10"/>
  <c r="B7837" i="10"/>
  <c r="D7836" i="10"/>
  <c r="C7836" i="10"/>
  <c r="B7836" i="10"/>
  <c r="D7835" i="10"/>
  <c r="C7835" i="10"/>
  <c r="B7835" i="10"/>
  <c r="D7834" i="10"/>
  <c r="C7834" i="10"/>
  <c r="B7834" i="10"/>
  <c r="D7833" i="10"/>
  <c r="C7833" i="10"/>
  <c r="B7833" i="10"/>
  <c r="D7832" i="10"/>
  <c r="C7832" i="10"/>
  <c r="B7832" i="10"/>
  <c r="D7831" i="10"/>
  <c r="C7831" i="10"/>
  <c r="B7831" i="10"/>
  <c r="D7830" i="10"/>
  <c r="C7830" i="10"/>
  <c r="B7830" i="10"/>
  <c r="D7829" i="10"/>
  <c r="C7829" i="10"/>
  <c r="B7829" i="10"/>
  <c r="D7828" i="10"/>
  <c r="C7828" i="10"/>
  <c r="B7828" i="10"/>
  <c r="D7827" i="10"/>
  <c r="C7827" i="10"/>
  <c r="B7827" i="10"/>
  <c r="D7826" i="10"/>
  <c r="C7826" i="10"/>
  <c r="B7826" i="10"/>
  <c r="D7825" i="10"/>
  <c r="C7825" i="10"/>
  <c r="B7825" i="10"/>
  <c r="D7824" i="10"/>
  <c r="C7824" i="10"/>
  <c r="B7824" i="10"/>
  <c r="D7823" i="10"/>
  <c r="C7823" i="10"/>
  <c r="B7823" i="10"/>
  <c r="D7822" i="10"/>
  <c r="C7822" i="10"/>
  <c r="B7822" i="10"/>
  <c r="D7821" i="10"/>
  <c r="C7821" i="10"/>
  <c r="B7821" i="10"/>
  <c r="D7820" i="10"/>
  <c r="C7820" i="10"/>
  <c r="B7820" i="10"/>
  <c r="D7819" i="10"/>
  <c r="C7819" i="10"/>
  <c r="B7819" i="10"/>
  <c r="D7818" i="10"/>
  <c r="C7818" i="10"/>
  <c r="B7818" i="10"/>
  <c r="D7817" i="10"/>
  <c r="C7817" i="10"/>
  <c r="B7817" i="10"/>
  <c r="D7816" i="10"/>
  <c r="C7816" i="10"/>
  <c r="B7816" i="10"/>
  <c r="D7815" i="10"/>
  <c r="C7815" i="10"/>
  <c r="B7815" i="10"/>
  <c r="D7814" i="10"/>
  <c r="C7814" i="10"/>
  <c r="B7814" i="10"/>
  <c r="D7813" i="10"/>
  <c r="C7813" i="10"/>
  <c r="B7813" i="10"/>
  <c r="D7812" i="10"/>
  <c r="C7812" i="10"/>
  <c r="B7812" i="10"/>
  <c r="D7811" i="10"/>
  <c r="C7811" i="10"/>
  <c r="B7811" i="10"/>
  <c r="D7810" i="10"/>
  <c r="C7810" i="10"/>
  <c r="B7810" i="10"/>
  <c r="D7809" i="10"/>
  <c r="C7809" i="10"/>
  <c r="B7809" i="10"/>
  <c r="D7808" i="10"/>
  <c r="C7808" i="10"/>
  <c r="B7808" i="10"/>
  <c r="D7807" i="10"/>
  <c r="C7807" i="10"/>
  <c r="B7807" i="10"/>
  <c r="D7806" i="10"/>
  <c r="C7806" i="10"/>
  <c r="B7806" i="10"/>
  <c r="D7805" i="10"/>
  <c r="C7805" i="10"/>
  <c r="B7805" i="10"/>
  <c r="D7804" i="10"/>
  <c r="C7804" i="10"/>
  <c r="B7804" i="10"/>
  <c r="D7803" i="10"/>
  <c r="C7803" i="10"/>
  <c r="B7803" i="10"/>
  <c r="D7802" i="10"/>
  <c r="C7802" i="10"/>
  <c r="B7802" i="10"/>
  <c r="D7801" i="10"/>
  <c r="C7801" i="10"/>
  <c r="B7801" i="10"/>
  <c r="D7800" i="10"/>
  <c r="C7800" i="10"/>
  <c r="B7800" i="10"/>
  <c r="D7799" i="10"/>
  <c r="C7799" i="10"/>
  <c r="B7799" i="10"/>
  <c r="D7798" i="10"/>
  <c r="C7798" i="10"/>
  <c r="B7798" i="10"/>
  <c r="D7797" i="10"/>
  <c r="C7797" i="10"/>
  <c r="B7797" i="10"/>
  <c r="D7796" i="10"/>
  <c r="C7796" i="10"/>
  <c r="B7796" i="10"/>
  <c r="D7795" i="10"/>
  <c r="C7795" i="10"/>
  <c r="B7795" i="10"/>
  <c r="D7794" i="10"/>
  <c r="C7794" i="10"/>
  <c r="B7794" i="10"/>
  <c r="D7793" i="10"/>
  <c r="C7793" i="10"/>
  <c r="B7793" i="10"/>
  <c r="D7792" i="10"/>
  <c r="C7792" i="10"/>
  <c r="B7792" i="10"/>
  <c r="D7791" i="10"/>
  <c r="C7791" i="10"/>
  <c r="B7791" i="10"/>
  <c r="D7790" i="10"/>
  <c r="C7790" i="10"/>
  <c r="B7790" i="10"/>
  <c r="D7789" i="10"/>
  <c r="C7789" i="10"/>
  <c r="B7789" i="10"/>
  <c r="D7788" i="10"/>
  <c r="C7788" i="10"/>
  <c r="B7788" i="10"/>
  <c r="D7787" i="10"/>
  <c r="C7787" i="10"/>
  <c r="B7787" i="10"/>
  <c r="D7786" i="10"/>
  <c r="C7786" i="10"/>
  <c r="B7786" i="10"/>
  <c r="D7785" i="10"/>
  <c r="C7785" i="10"/>
  <c r="B7785" i="10"/>
  <c r="D7784" i="10"/>
  <c r="C7784" i="10"/>
  <c r="B7784" i="10"/>
  <c r="D7783" i="10"/>
  <c r="C7783" i="10"/>
  <c r="B7783" i="10"/>
  <c r="D7782" i="10"/>
  <c r="C7782" i="10"/>
  <c r="B7782" i="10"/>
  <c r="D7781" i="10"/>
  <c r="C7781" i="10"/>
  <c r="B7781" i="10"/>
  <c r="D7780" i="10"/>
  <c r="C7780" i="10"/>
  <c r="B7780" i="10"/>
  <c r="D7779" i="10"/>
  <c r="C7779" i="10"/>
  <c r="B7779" i="10"/>
  <c r="D7778" i="10"/>
  <c r="C7778" i="10"/>
  <c r="B7778" i="10"/>
  <c r="D7777" i="10"/>
  <c r="C7777" i="10"/>
  <c r="B7777" i="10"/>
  <c r="D7776" i="10"/>
  <c r="C7776" i="10"/>
  <c r="B7776" i="10"/>
  <c r="D7775" i="10"/>
  <c r="C7775" i="10"/>
  <c r="B7775" i="10"/>
  <c r="D7774" i="10"/>
  <c r="C7774" i="10"/>
  <c r="B7774" i="10"/>
  <c r="D7773" i="10"/>
  <c r="C7773" i="10"/>
  <c r="B7773" i="10"/>
  <c r="D7772" i="10"/>
  <c r="C7772" i="10"/>
  <c r="B7772" i="10"/>
  <c r="D7771" i="10"/>
  <c r="C7771" i="10"/>
  <c r="B7771" i="10"/>
  <c r="D7770" i="10"/>
  <c r="C7770" i="10"/>
  <c r="B7770" i="10"/>
  <c r="D7769" i="10"/>
  <c r="C7769" i="10"/>
  <c r="B7769" i="10"/>
  <c r="D7768" i="10"/>
  <c r="C7768" i="10"/>
  <c r="B7768" i="10"/>
  <c r="D7767" i="10"/>
  <c r="C7767" i="10"/>
  <c r="B7767" i="10"/>
  <c r="D7766" i="10"/>
  <c r="C7766" i="10"/>
  <c r="B7766" i="10"/>
  <c r="D7765" i="10"/>
  <c r="C7765" i="10"/>
  <c r="B7765" i="10"/>
  <c r="D7764" i="10"/>
  <c r="C7764" i="10"/>
  <c r="B7764" i="10"/>
  <c r="D7763" i="10"/>
  <c r="C7763" i="10"/>
  <c r="B7763" i="10"/>
  <c r="D7762" i="10"/>
  <c r="C7762" i="10"/>
  <c r="B7762" i="10"/>
  <c r="D7761" i="10"/>
  <c r="C7761" i="10"/>
  <c r="B7761" i="10"/>
  <c r="D7760" i="10"/>
  <c r="C7760" i="10"/>
  <c r="B7760" i="10"/>
  <c r="D7759" i="10"/>
  <c r="C7759" i="10"/>
  <c r="B7759" i="10"/>
  <c r="D7758" i="10"/>
  <c r="C7758" i="10"/>
  <c r="B7758" i="10"/>
  <c r="D7757" i="10"/>
  <c r="C7757" i="10"/>
  <c r="B7757" i="10"/>
  <c r="D7756" i="10"/>
  <c r="C7756" i="10"/>
  <c r="B7756" i="10"/>
  <c r="D7755" i="10"/>
  <c r="C7755" i="10"/>
  <c r="B7755" i="10"/>
  <c r="D7754" i="10"/>
  <c r="C7754" i="10"/>
  <c r="B7754" i="10"/>
  <c r="D7753" i="10"/>
  <c r="C7753" i="10"/>
  <c r="B7753" i="10"/>
  <c r="D7752" i="10"/>
  <c r="C7752" i="10"/>
  <c r="B7752" i="10"/>
  <c r="D7751" i="10"/>
  <c r="C7751" i="10"/>
  <c r="B7751" i="10"/>
  <c r="D7750" i="10"/>
  <c r="C7750" i="10"/>
  <c r="B7750" i="10"/>
  <c r="D7749" i="10"/>
  <c r="C7749" i="10"/>
  <c r="B7749" i="10"/>
  <c r="D7748" i="10"/>
  <c r="C7748" i="10"/>
  <c r="B7748" i="10"/>
  <c r="D7747" i="10"/>
  <c r="C7747" i="10"/>
  <c r="B7747" i="10"/>
  <c r="D7746" i="10"/>
  <c r="C7746" i="10"/>
  <c r="B7746" i="10"/>
  <c r="D7745" i="10"/>
  <c r="C7745" i="10"/>
  <c r="B7745" i="10"/>
  <c r="D7744" i="10"/>
  <c r="C7744" i="10"/>
  <c r="B7744" i="10"/>
  <c r="D7743" i="10"/>
  <c r="C7743" i="10"/>
  <c r="B7743" i="10"/>
  <c r="D7742" i="10"/>
  <c r="C7742" i="10"/>
  <c r="B7742" i="10"/>
  <c r="D7741" i="10"/>
  <c r="C7741" i="10"/>
  <c r="B7741" i="10"/>
  <c r="D7740" i="10"/>
  <c r="C7740" i="10"/>
  <c r="B7740" i="10"/>
  <c r="D7739" i="10"/>
  <c r="C7739" i="10"/>
  <c r="B7739" i="10"/>
  <c r="D7738" i="10"/>
  <c r="C7738" i="10"/>
  <c r="B7738" i="10"/>
  <c r="D7737" i="10"/>
  <c r="C7737" i="10"/>
  <c r="B7737" i="10"/>
  <c r="D7736" i="10"/>
  <c r="C7736" i="10"/>
  <c r="B7736" i="10"/>
  <c r="D7735" i="10"/>
  <c r="C7735" i="10"/>
  <c r="B7735" i="10"/>
  <c r="D7734" i="10"/>
  <c r="C7734" i="10"/>
  <c r="B7734" i="10"/>
  <c r="D7733" i="10"/>
  <c r="C7733" i="10"/>
  <c r="B7733" i="10"/>
  <c r="D7732" i="10"/>
  <c r="C7732" i="10"/>
  <c r="B7732" i="10"/>
  <c r="D7731" i="10"/>
  <c r="C7731" i="10"/>
  <c r="B7731" i="10"/>
  <c r="D7730" i="10"/>
  <c r="C7730" i="10"/>
  <c r="B7730" i="10"/>
  <c r="D7729" i="10"/>
  <c r="C7729" i="10"/>
  <c r="B7729" i="10"/>
  <c r="D7728" i="10"/>
  <c r="C7728" i="10"/>
  <c r="B7728" i="10"/>
  <c r="D7727" i="10"/>
  <c r="C7727" i="10"/>
  <c r="B7727" i="10"/>
  <c r="D7726" i="10"/>
  <c r="C7726" i="10"/>
  <c r="B7726" i="10"/>
  <c r="D7725" i="10"/>
  <c r="C7725" i="10"/>
  <c r="B7725" i="10"/>
  <c r="D7724" i="10"/>
  <c r="C7724" i="10"/>
  <c r="B7724" i="10"/>
  <c r="D7723" i="10"/>
  <c r="C7723" i="10"/>
  <c r="B7723" i="10"/>
  <c r="D7722" i="10"/>
  <c r="C7722" i="10"/>
  <c r="B7722" i="10"/>
  <c r="D7721" i="10"/>
  <c r="C7721" i="10"/>
  <c r="B7721" i="10"/>
  <c r="D7720" i="10"/>
  <c r="C7720" i="10"/>
  <c r="B7720" i="10"/>
  <c r="D7719" i="10"/>
  <c r="C7719" i="10"/>
  <c r="B7719" i="10"/>
  <c r="D7718" i="10"/>
  <c r="C7718" i="10"/>
  <c r="B7718" i="10"/>
  <c r="D7717" i="10"/>
  <c r="C7717" i="10"/>
  <c r="B7717" i="10"/>
  <c r="D7716" i="10"/>
  <c r="C7716" i="10"/>
  <c r="B7716" i="10"/>
  <c r="D7715" i="10"/>
  <c r="C7715" i="10"/>
  <c r="B7715" i="10"/>
  <c r="D7714" i="10"/>
  <c r="C7714" i="10"/>
  <c r="B7714" i="10"/>
  <c r="D7713" i="10"/>
  <c r="C7713" i="10"/>
  <c r="B7713" i="10"/>
  <c r="D7712" i="10"/>
  <c r="C7712" i="10"/>
  <c r="B7712" i="10"/>
  <c r="D7711" i="10"/>
  <c r="C7711" i="10"/>
  <c r="B7711" i="10"/>
  <c r="D7710" i="10"/>
  <c r="C7710" i="10"/>
  <c r="B7710" i="10"/>
  <c r="D7709" i="10"/>
  <c r="C7709" i="10"/>
  <c r="B7709" i="10"/>
  <c r="D7708" i="10"/>
  <c r="C7708" i="10"/>
  <c r="B7708" i="10"/>
  <c r="D7707" i="10"/>
  <c r="C7707" i="10"/>
  <c r="B7707" i="10"/>
  <c r="D7706" i="10"/>
  <c r="C7706" i="10"/>
  <c r="B7706" i="10"/>
  <c r="D7705" i="10"/>
  <c r="C7705" i="10"/>
  <c r="B7705" i="10"/>
  <c r="D7704" i="10"/>
  <c r="C7704" i="10"/>
  <c r="B7704" i="10"/>
  <c r="D7703" i="10"/>
  <c r="C7703" i="10"/>
  <c r="B7703" i="10"/>
  <c r="D7702" i="10"/>
  <c r="C7702" i="10"/>
  <c r="B7702" i="10"/>
  <c r="D7701" i="10"/>
  <c r="C7701" i="10"/>
  <c r="B7701" i="10"/>
  <c r="D7700" i="10"/>
  <c r="C7700" i="10"/>
  <c r="B7700" i="10"/>
  <c r="D7699" i="10"/>
  <c r="C7699" i="10"/>
  <c r="B7699" i="10"/>
  <c r="D7698" i="10"/>
  <c r="C7698" i="10"/>
  <c r="B7698" i="10"/>
  <c r="D7697" i="10"/>
  <c r="C7697" i="10"/>
  <c r="B7697" i="10"/>
  <c r="D7696" i="10"/>
  <c r="C7696" i="10"/>
  <c r="B7696" i="10"/>
  <c r="D7695" i="10"/>
  <c r="C7695" i="10"/>
  <c r="B7695" i="10"/>
  <c r="D7694" i="10"/>
  <c r="C7694" i="10"/>
  <c r="B7694" i="10"/>
  <c r="D7693" i="10"/>
  <c r="C7693" i="10"/>
  <c r="B7693" i="10"/>
  <c r="D7692" i="10"/>
  <c r="C7692" i="10"/>
  <c r="B7692" i="10"/>
  <c r="D7691" i="10"/>
  <c r="C7691" i="10"/>
  <c r="B7691" i="10"/>
  <c r="D7690" i="10"/>
  <c r="C7690" i="10"/>
  <c r="B7690" i="10"/>
  <c r="D7689" i="10"/>
  <c r="C7689" i="10"/>
  <c r="B7689" i="10"/>
  <c r="D7688" i="10"/>
  <c r="C7688" i="10"/>
  <c r="B7688" i="10"/>
  <c r="D7687" i="10"/>
  <c r="C7687" i="10"/>
  <c r="B7687" i="10"/>
  <c r="D7686" i="10"/>
  <c r="C7686" i="10"/>
  <c r="B7686" i="10"/>
  <c r="D7685" i="10"/>
  <c r="C7685" i="10"/>
  <c r="B7685" i="10"/>
  <c r="D7684" i="10"/>
  <c r="C7684" i="10"/>
  <c r="B7684" i="10"/>
  <c r="D7683" i="10"/>
  <c r="C7683" i="10"/>
  <c r="B7683" i="10"/>
  <c r="D7682" i="10"/>
  <c r="C7682" i="10"/>
  <c r="B7682" i="10"/>
  <c r="D7681" i="10"/>
  <c r="C7681" i="10"/>
  <c r="B7681" i="10"/>
  <c r="D7680" i="10"/>
  <c r="C7680" i="10"/>
  <c r="B7680" i="10"/>
  <c r="D7679" i="10"/>
  <c r="C7679" i="10"/>
  <c r="B7679" i="10"/>
  <c r="D7678" i="10"/>
  <c r="C7678" i="10"/>
  <c r="B7678" i="10"/>
  <c r="D7677" i="10"/>
  <c r="C7677" i="10"/>
  <c r="B7677" i="10"/>
  <c r="D7676" i="10"/>
  <c r="C7676" i="10"/>
  <c r="B7676" i="10"/>
  <c r="D7675" i="10"/>
  <c r="C7675" i="10"/>
  <c r="B7675" i="10"/>
  <c r="D7674" i="10"/>
  <c r="C7674" i="10"/>
  <c r="B7674" i="10"/>
  <c r="D7673" i="10"/>
  <c r="C7673" i="10"/>
  <c r="B7673" i="10"/>
  <c r="D7672" i="10"/>
  <c r="C7672" i="10"/>
  <c r="B7672" i="10"/>
  <c r="D7671" i="10"/>
  <c r="C7671" i="10"/>
  <c r="B7671" i="10"/>
  <c r="D7670" i="10"/>
  <c r="C7670" i="10"/>
  <c r="B7670" i="10"/>
  <c r="D7669" i="10"/>
  <c r="C7669" i="10"/>
  <c r="B7669" i="10"/>
  <c r="D7668" i="10"/>
  <c r="C7668" i="10"/>
  <c r="B7668" i="10"/>
  <c r="D7667" i="10"/>
  <c r="C7667" i="10"/>
  <c r="B7667" i="10"/>
  <c r="D7666" i="10"/>
  <c r="C7666" i="10"/>
  <c r="B7666" i="10"/>
  <c r="D7665" i="10"/>
  <c r="C7665" i="10"/>
  <c r="B7665" i="10"/>
  <c r="D7664" i="10"/>
  <c r="C7664" i="10"/>
  <c r="B7664" i="10"/>
  <c r="D7663" i="10"/>
  <c r="C7663" i="10"/>
  <c r="B7663" i="10"/>
  <c r="D7662" i="10"/>
  <c r="C7662" i="10"/>
  <c r="B7662" i="10"/>
  <c r="D7661" i="10"/>
  <c r="C7661" i="10"/>
  <c r="B7661" i="10"/>
  <c r="D7660" i="10"/>
  <c r="C7660" i="10"/>
  <c r="B7660" i="10"/>
  <c r="D7659" i="10"/>
  <c r="C7659" i="10"/>
  <c r="B7659" i="10"/>
  <c r="D7658" i="10"/>
  <c r="C7658" i="10"/>
  <c r="B7658" i="10"/>
  <c r="D7657" i="10"/>
  <c r="C7657" i="10"/>
  <c r="B7657" i="10"/>
  <c r="D7656" i="10"/>
  <c r="C7656" i="10"/>
  <c r="B7656" i="10"/>
  <c r="D7655" i="10"/>
  <c r="C7655" i="10"/>
  <c r="B7655" i="10"/>
  <c r="D7654" i="10"/>
  <c r="C7654" i="10"/>
  <c r="B7654" i="10"/>
  <c r="D7653" i="10"/>
  <c r="C7653" i="10"/>
  <c r="B7653" i="10"/>
  <c r="D7652" i="10"/>
  <c r="C7652" i="10"/>
  <c r="B7652" i="10"/>
  <c r="D7651" i="10"/>
  <c r="C7651" i="10"/>
  <c r="B7651" i="10"/>
  <c r="D7650" i="10"/>
  <c r="C7650" i="10"/>
  <c r="B7650" i="10"/>
  <c r="D7649" i="10"/>
  <c r="C7649" i="10"/>
  <c r="B7649" i="10"/>
  <c r="D7648" i="10"/>
  <c r="C7648" i="10"/>
  <c r="B7648" i="10"/>
  <c r="D7647" i="10"/>
  <c r="C7647" i="10"/>
  <c r="B7647" i="10"/>
  <c r="D7646" i="10"/>
  <c r="C7646" i="10"/>
  <c r="B7646" i="10"/>
  <c r="D7645" i="10"/>
  <c r="C7645" i="10"/>
  <c r="B7645" i="10"/>
  <c r="D7644" i="10"/>
  <c r="C7644" i="10"/>
  <c r="B7644" i="10"/>
  <c r="D7643" i="10"/>
  <c r="C7643" i="10"/>
  <c r="B7643" i="10"/>
  <c r="D7642" i="10"/>
  <c r="C7642" i="10"/>
  <c r="B7642" i="10"/>
  <c r="D7641" i="10"/>
  <c r="C7641" i="10"/>
  <c r="B7641" i="10"/>
  <c r="D7640" i="10"/>
  <c r="C7640" i="10"/>
  <c r="B7640" i="10"/>
  <c r="D7639" i="10"/>
  <c r="C7639" i="10"/>
  <c r="B7639" i="10"/>
  <c r="D7638" i="10"/>
  <c r="C7638" i="10"/>
  <c r="B7638" i="10"/>
  <c r="D7637" i="10"/>
  <c r="C7637" i="10"/>
  <c r="B7637" i="10"/>
  <c r="D7636" i="10"/>
  <c r="C7636" i="10"/>
  <c r="B7636" i="10"/>
  <c r="D7635" i="10"/>
  <c r="C7635" i="10"/>
  <c r="B7635" i="10"/>
  <c r="D7634" i="10"/>
  <c r="C7634" i="10"/>
  <c r="B7634" i="10"/>
  <c r="D7633" i="10"/>
  <c r="C7633" i="10"/>
  <c r="B7633" i="10"/>
  <c r="D7632" i="10"/>
  <c r="C7632" i="10"/>
  <c r="B7632" i="10"/>
  <c r="D7631" i="10"/>
  <c r="C7631" i="10"/>
  <c r="B7631" i="10"/>
  <c r="D7630" i="10"/>
  <c r="C7630" i="10"/>
  <c r="B7630" i="10"/>
  <c r="D7629" i="10"/>
  <c r="C7629" i="10"/>
  <c r="B7629" i="10"/>
  <c r="D7628" i="10"/>
  <c r="C7628" i="10"/>
  <c r="B7628" i="10"/>
  <c r="D7627" i="10"/>
  <c r="C7627" i="10"/>
  <c r="B7627" i="10"/>
  <c r="D7626" i="10"/>
  <c r="C7626" i="10"/>
  <c r="B7626" i="10"/>
  <c r="D7625" i="10"/>
  <c r="C7625" i="10"/>
  <c r="B7625" i="10"/>
  <c r="D7624" i="10"/>
  <c r="C7624" i="10"/>
  <c r="B7624" i="10"/>
  <c r="D7623" i="10"/>
  <c r="C7623" i="10"/>
  <c r="B7623" i="10"/>
  <c r="D7622" i="10"/>
  <c r="C7622" i="10"/>
  <c r="B7622" i="10"/>
  <c r="D7621" i="10"/>
  <c r="C7621" i="10"/>
  <c r="B7621" i="10"/>
  <c r="D7620" i="10"/>
  <c r="C7620" i="10"/>
  <c r="B7620" i="10"/>
  <c r="D7619" i="10"/>
  <c r="C7619" i="10"/>
  <c r="B7619" i="10"/>
  <c r="D7618" i="10"/>
  <c r="C7618" i="10"/>
  <c r="B7618" i="10"/>
  <c r="D7617" i="10"/>
  <c r="C7617" i="10"/>
  <c r="B7617" i="10"/>
  <c r="D7616" i="10"/>
  <c r="C7616" i="10"/>
  <c r="B7616" i="10"/>
  <c r="D7615" i="10"/>
  <c r="C7615" i="10"/>
  <c r="B7615" i="10"/>
  <c r="D7614" i="10"/>
  <c r="C7614" i="10"/>
  <c r="B7614" i="10"/>
  <c r="D7613" i="10"/>
  <c r="C7613" i="10"/>
  <c r="B7613" i="10"/>
  <c r="D7612" i="10"/>
  <c r="C7612" i="10"/>
  <c r="B7612" i="10"/>
  <c r="D7611" i="10"/>
  <c r="C7611" i="10"/>
  <c r="B7611" i="10"/>
  <c r="D7610" i="10"/>
  <c r="C7610" i="10"/>
  <c r="B7610" i="10"/>
  <c r="D7609" i="10"/>
  <c r="C7609" i="10"/>
  <c r="B7609" i="10"/>
  <c r="D7608" i="10"/>
  <c r="C7608" i="10"/>
  <c r="B7608" i="10"/>
  <c r="D7607" i="10"/>
  <c r="C7607" i="10"/>
  <c r="B7607" i="10"/>
  <c r="D7606" i="10"/>
  <c r="C7606" i="10"/>
  <c r="B7606" i="10"/>
  <c r="D7605" i="10"/>
  <c r="C7605" i="10"/>
  <c r="B7605" i="10"/>
  <c r="D7604" i="10"/>
  <c r="C7604" i="10"/>
  <c r="B7604" i="10"/>
  <c r="D7603" i="10"/>
  <c r="C7603" i="10"/>
  <c r="B7603" i="10"/>
  <c r="D7602" i="10"/>
  <c r="C7602" i="10"/>
  <c r="B7602" i="10"/>
  <c r="D7601" i="10"/>
  <c r="C7601" i="10"/>
  <c r="B7601" i="10"/>
  <c r="D7600" i="10"/>
  <c r="C7600" i="10"/>
  <c r="B7600" i="10"/>
  <c r="D7599" i="10"/>
  <c r="C7599" i="10"/>
  <c r="B7599" i="10"/>
  <c r="D7598" i="10"/>
  <c r="C7598" i="10"/>
  <c r="B7598" i="10"/>
  <c r="D7597" i="10"/>
  <c r="C7597" i="10"/>
  <c r="B7597" i="10"/>
  <c r="D7596" i="10"/>
  <c r="C7596" i="10"/>
  <c r="B7596" i="10"/>
  <c r="D7595" i="10"/>
  <c r="C7595" i="10"/>
  <c r="B7595" i="10"/>
  <c r="D7594" i="10"/>
  <c r="C7594" i="10"/>
  <c r="B7594" i="10"/>
  <c r="D7593" i="10"/>
  <c r="C7593" i="10"/>
  <c r="B7593" i="10"/>
  <c r="D7592" i="10"/>
  <c r="C7592" i="10"/>
  <c r="B7592" i="10"/>
  <c r="D7591" i="10"/>
  <c r="C7591" i="10"/>
  <c r="B7591" i="10"/>
  <c r="D7590" i="10"/>
  <c r="C7590" i="10"/>
  <c r="B7590" i="10"/>
  <c r="D7589" i="10"/>
  <c r="C7589" i="10"/>
  <c r="B7589" i="10"/>
  <c r="D7588" i="10"/>
  <c r="C7588" i="10"/>
  <c r="B7588" i="10"/>
  <c r="D7587" i="10"/>
  <c r="C7587" i="10"/>
  <c r="B7587" i="10"/>
  <c r="D7586" i="10"/>
  <c r="C7586" i="10"/>
  <c r="B7586" i="10"/>
  <c r="D7585" i="10"/>
  <c r="C7585" i="10"/>
  <c r="B7585" i="10"/>
  <c r="D7584" i="10"/>
  <c r="C7584" i="10"/>
  <c r="B7584" i="10"/>
  <c r="D7583" i="10"/>
  <c r="C7583" i="10"/>
  <c r="B7583" i="10"/>
  <c r="D7582" i="10"/>
  <c r="C7582" i="10"/>
  <c r="B7582" i="10"/>
  <c r="D7581" i="10"/>
  <c r="C7581" i="10"/>
  <c r="B7581" i="10"/>
  <c r="D7580" i="10"/>
  <c r="C7580" i="10"/>
  <c r="B7580" i="10"/>
  <c r="D7579" i="10"/>
  <c r="C7579" i="10"/>
  <c r="B7579" i="10"/>
  <c r="D7578" i="10"/>
  <c r="C7578" i="10"/>
  <c r="B7578" i="10"/>
  <c r="D7577" i="10"/>
  <c r="C7577" i="10"/>
  <c r="B7577" i="10"/>
  <c r="D7576" i="10"/>
  <c r="C7576" i="10"/>
  <c r="B7576" i="10"/>
  <c r="D7575" i="10"/>
  <c r="C7575" i="10"/>
  <c r="B7575" i="10"/>
  <c r="D7574" i="10"/>
  <c r="C7574" i="10"/>
  <c r="B7574" i="10"/>
  <c r="D7573" i="10"/>
  <c r="C7573" i="10"/>
  <c r="B7573" i="10"/>
  <c r="D7572" i="10"/>
  <c r="C7572" i="10"/>
  <c r="B7572" i="10"/>
  <c r="D7571" i="10"/>
  <c r="C7571" i="10"/>
  <c r="B7571" i="10"/>
  <c r="D7570" i="10"/>
  <c r="C7570" i="10"/>
  <c r="B7570" i="10"/>
  <c r="D7569" i="10"/>
  <c r="C7569" i="10"/>
  <c r="B7569" i="10"/>
  <c r="D7568" i="10"/>
  <c r="C7568" i="10"/>
  <c r="B7568" i="10"/>
  <c r="D7567" i="10"/>
  <c r="C7567" i="10"/>
  <c r="B7567" i="10"/>
  <c r="D7566" i="10"/>
  <c r="C7566" i="10"/>
  <c r="B7566" i="10"/>
  <c r="D7565" i="10"/>
  <c r="C7565" i="10"/>
  <c r="B7565" i="10"/>
  <c r="D7564" i="10"/>
  <c r="C7564" i="10"/>
  <c r="B7564" i="10"/>
  <c r="D7563" i="10"/>
  <c r="C7563" i="10"/>
  <c r="B7563" i="10"/>
  <c r="D7562" i="10"/>
  <c r="C7562" i="10"/>
  <c r="B7562" i="10"/>
  <c r="D7561" i="10"/>
  <c r="C7561" i="10"/>
  <c r="B7561" i="10"/>
  <c r="D7560" i="10"/>
  <c r="C7560" i="10"/>
  <c r="B7560" i="10"/>
  <c r="D7559" i="10"/>
  <c r="C7559" i="10"/>
  <c r="B7559" i="10"/>
  <c r="D7558" i="10"/>
  <c r="C7558" i="10"/>
  <c r="B7558" i="10"/>
  <c r="D7557" i="10"/>
  <c r="C7557" i="10"/>
  <c r="B7557" i="10"/>
  <c r="D7556" i="10"/>
  <c r="C7556" i="10"/>
  <c r="B7556" i="10"/>
  <c r="D7555" i="10"/>
  <c r="C7555" i="10"/>
  <c r="B7555" i="10"/>
  <c r="D7554" i="10"/>
  <c r="C7554" i="10"/>
  <c r="B7554" i="10"/>
  <c r="D7553" i="10"/>
  <c r="C7553" i="10"/>
  <c r="B7553" i="10"/>
  <c r="D7552" i="10"/>
  <c r="C7552" i="10"/>
  <c r="B7552" i="10"/>
  <c r="D7551" i="10"/>
  <c r="C7551" i="10"/>
  <c r="B7551" i="10"/>
  <c r="D7550" i="10"/>
  <c r="C7550" i="10"/>
  <c r="B7550" i="10"/>
  <c r="D7549" i="10"/>
  <c r="C7549" i="10"/>
  <c r="B7549" i="10"/>
  <c r="D7548" i="10"/>
  <c r="C7548" i="10"/>
  <c r="B7548" i="10"/>
  <c r="D7547" i="10"/>
  <c r="C7547" i="10"/>
  <c r="B7547" i="10"/>
  <c r="D7546" i="10"/>
  <c r="C7546" i="10"/>
  <c r="B7546" i="10"/>
  <c r="D7545" i="10"/>
  <c r="C7545" i="10"/>
  <c r="B7545" i="10"/>
  <c r="D7544" i="10"/>
  <c r="C7544" i="10"/>
  <c r="B7544" i="10"/>
  <c r="D7543" i="10"/>
  <c r="C7543" i="10"/>
  <c r="B7543" i="10"/>
  <c r="D7542" i="10"/>
  <c r="C7542" i="10"/>
  <c r="B7542" i="10"/>
  <c r="D7541" i="10"/>
  <c r="C7541" i="10"/>
  <c r="B7541" i="10"/>
  <c r="D7540" i="10"/>
  <c r="C7540" i="10"/>
  <c r="B7540" i="10"/>
  <c r="D7539" i="10"/>
  <c r="C7539" i="10"/>
  <c r="B7539" i="10"/>
  <c r="D7538" i="10"/>
  <c r="C7538" i="10"/>
  <c r="B7538" i="10"/>
  <c r="D7537" i="10"/>
  <c r="C7537" i="10"/>
  <c r="B7537" i="10"/>
  <c r="D7536" i="10"/>
  <c r="C7536" i="10"/>
  <c r="B7536" i="10"/>
  <c r="D7535" i="10"/>
  <c r="C7535" i="10"/>
  <c r="B7535" i="10"/>
  <c r="D7534" i="10"/>
  <c r="C7534" i="10"/>
  <c r="B7534" i="10"/>
  <c r="D7533" i="10"/>
  <c r="C7533" i="10"/>
  <c r="B7533" i="10"/>
  <c r="D7532" i="10"/>
  <c r="C7532" i="10"/>
  <c r="B7532" i="10"/>
  <c r="D7531" i="10"/>
  <c r="C7531" i="10"/>
  <c r="B7531" i="10"/>
  <c r="D7530" i="10"/>
  <c r="C7530" i="10"/>
  <c r="B7530" i="10"/>
  <c r="D7529" i="10"/>
  <c r="C7529" i="10"/>
  <c r="B7529" i="10"/>
  <c r="D7528" i="10"/>
  <c r="C7528" i="10"/>
  <c r="B7528" i="10"/>
  <c r="D7527" i="10"/>
  <c r="C7527" i="10"/>
  <c r="B7527" i="10"/>
  <c r="D7526" i="10"/>
  <c r="C7526" i="10"/>
  <c r="B7526" i="10"/>
  <c r="D7525" i="10"/>
  <c r="C7525" i="10"/>
  <c r="B7525" i="10"/>
  <c r="D7524" i="10"/>
  <c r="C7524" i="10"/>
  <c r="B7524" i="10"/>
  <c r="D7523" i="10"/>
  <c r="C7523" i="10"/>
  <c r="B7523" i="10"/>
  <c r="D7522" i="10"/>
  <c r="C7522" i="10"/>
  <c r="B7522" i="10"/>
  <c r="D7521" i="10"/>
  <c r="C7521" i="10"/>
  <c r="B7521" i="10"/>
  <c r="D7520" i="10"/>
  <c r="C7520" i="10"/>
  <c r="B7520" i="10"/>
  <c r="D7519" i="10"/>
  <c r="C7519" i="10"/>
  <c r="B7519" i="10"/>
  <c r="D7518" i="10"/>
  <c r="C7518" i="10"/>
  <c r="B7518" i="10"/>
  <c r="D7517" i="10"/>
  <c r="C7517" i="10"/>
  <c r="B7517" i="10"/>
  <c r="D7516" i="10"/>
  <c r="C7516" i="10"/>
  <c r="B7516" i="10"/>
  <c r="D7515" i="10"/>
  <c r="C7515" i="10"/>
  <c r="B7515" i="10"/>
  <c r="D7514" i="10"/>
  <c r="C7514" i="10"/>
  <c r="B7514" i="10"/>
  <c r="D7513" i="10"/>
  <c r="C7513" i="10"/>
  <c r="B7513" i="10"/>
  <c r="D7512" i="10"/>
  <c r="C7512" i="10"/>
  <c r="B7512" i="10"/>
  <c r="D7511" i="10"/>
  <c r="C7511" i="10"/>
  <c r="B7511" i="10"/>
  <c r="D7510" i="10"/>
  <c r="C7510" i="10"/>
  <c r="B7510" i="10"/>
  <c r="D7509" i="10"/>
  <c r="C7509" i="10"/>
  <c r="B7509" i="10"/>
  <c r="D7508" i="10"/>
  <c r="C7508" i="10"/>
  <c r="B7508" i="10"/>
  <c r="D7507" i="10"/>
  <c r="C7507" i="10"/>
  <c r="B7507" i="10"/>
  <c r="D7506" i="10"/>
  <c r="C7506" i="10"/>
  <c r="B7506" i="10"/>
  <c r="D7505" i="10"/>
  <c r="C7505" i="10"/>
  <c r="B7505" i="10"/>
  <c r="D7504" i="10"/>
  <c r="C7504" i="10"/>
  <c r="B7504" i="10"/>
  <c r="D7503" i="10"/>
  <c r="C7503" i="10"/>
  <c r="B7503" i="10"/>
  <c r="D7502" i="10"/>
  <c r="C7502" i="10"/>
  <c r="B7502" i="10"/>
  <c r="D7501" i="10"/>
  <c r="C7501" i="10"/>
  <c r="B7501" i="10"/>
  <c r="D7500" i="10"/>
  <c r="C7500" i="10"/>
  <c r="B7500" i="10"/>
  <c r="D7499" i="10"/>
  <c r="C7499" i="10"/>
  <c r="B7499" i="10"/>
  <c r="D7498" i="10"/>
  <c r="C7498" i="10"/>
  <c r="B7498" i="10"/>
  <c r="D7497" i="10"/>
  <c r="C7497" i="10"/>
  <c r="B7497" i="10"/>
  <c r="D7496" i="10"/>
  <c r="C7496" i="10"/>
  <c r="B7496" i="10"/>
  <c r="D7495" i="10"/>
  <c r="C7495" i="10"/>
  <c r="B7495" i="10"/>
  <c r="D7494" i="10"/>
  <c r="C7494" i="10"/>
  <c r="B7494" i="10"/>
  <c r="D7493" i="10"/>
  <c r="C7493" i="10"/>
  <c r="B7493" i="10"/>
  <c r="D7492" i="10"/>
  <c r="C7492" i="10"/>
  <c r="B7492" i="10"/>
  <c r="D7491" i="10"/>
  <c r="C7491" i="10"/>
  <c r="B7491" i="10"/>
  <c r="D7490" i="10"/>
  <c r="C7490" i="10"/>
  <c r="B7490" i="10"/>
  <c r="D7489" i="10"/>
  <c r="C7489" i="10"/>
  <c r="B7489" i="10"/>
  <c r="D7488" i="10"/>
  <c r="C7488" i="10"/>
  <c r="B7488" i="10"/>
  <c r="D7487" i="10"/>
  <c r="C7487" i="10"/>
  <c r="B7487" i="10"/>
  <c r="D7486" i="10"/>
  <c r="C7486" i="10"/>
  <c r="B7486" i="10"/>
  <c r="D7485" i="10"/>
  <c r="C7485" i="10"/>
  <c r="B7485" i="10"/>
  <c r="D7484" i="10"/>
  <c r="C7484" i="10"/>
  <c r="B7484" i="10"/>
  <c r="D7483" i="10"/>
  <c r="C7483" i="10"/>
  <c r="B7483" i="10"/>
  <c r="D7482" i="10"/>
  <c r="C7482" i="10"/>
  <c r="B7482" i="10"/>
  <c r="D7481" i="10"/>
  <c r="C7481" i="10"/>
  <c r="B7481" i="10"/>
  <c r="D7480" i="10"/>
  <c r="C7480" i="10"/>
  <c r="B7480" i="10"/>
  <c r="D7479" i="10"/>
  <c r="C7479" i="10"/>
  <c r="B7479" i="10"/>
  <c r="D7478" i="10"/>
  <c r="C7478" i="10"/>
  <c r="B7478" i="10"/>
  <c r="D7477" i="10"/>
  <c r="C7477" i="10"/>
  <c r="B7477" i="10"/>
  <c r="D7476" i="10"/>
  <c r="C7476" i="10"/>
  <c r="B7476" i="10"/>
  <c r="D7475" i="10"/>
  <c r="C7475" i="10"/>
  <c r="B7475" i="10"/>
  <c r="D7474" i="10"/>
  <c r="C7474" i="10"/>
  <c r="B7474" i="10"/>
  <c r="D7473" i="10"/>
  <c r="C7473" i="10"/>
  <c r="B7473" i="10"/>
  <c r="D7472" i="10"/>
  <c r="C7472" i="10"/>
  <c r="B7472" i="10"/>
  <c r="D7471" i="10"/>
  <c r="C7471" i="10"/>
  <c r="B7471" i="10"/>
  <c r="D7470" i="10"/>
  <c r="C7470" i="10"/>
  <c r="B7470" i="10"/>
  <c r="D7469" i="10"/>
  <c r="C7469" i="10"/>
  <c r="B7469" i="10"/>
  <c r="D7468" i="10"/>
  <c r="C7468" i="10"/>
  <c r="B7468" i="10"/>
  <c r="D7467" i="10"/>
  <c r="C7467" i="10"/>
  <c r="B7467" i="10"/>
  <c r="D7466" i="10"/>
  <c r="C7466" i="10"/>
  <c r="B7466" i="10"/>
  <c r="D7465" i="10"/>
  <c r="C7465" i="10"/>
  <c r="B7465" i="10"/>
  <c r="D7464" i="10"/>
  <c r="C7464" i="10"/>
  <c r="B7464" i="10"/>
  <c r="D7463" i="10"/>
  <c r="C7463" i="10"/>
  <c r="B7463" i="10"/>
  <c r="D7462" i="10"/>
  <c r="C7462" i="10"/>
  <c r="B7462" i="10"/>
  <c r="D7461" i="10"/>
  <c r="C7461" i="10"/>
  <c r="B7461" i="10"/>
  <c r="D7460" i="10"/>
  <c r="C7460" i="10"/>
  <c r="B7460" i="10"/>
  <c r="D7459" i="10"/>
  <c r="C7459" i="10"/>
  <c r="B7459" i="10"/>
  <c r="D7458" i="10"/>
  <c r="C7458" i="10"/>
  <c r="B7458" i="10"/>
  <c r="D7457" i="10"/>
  <c r="C7457" i="10"/>
  <c r="B7457" i="10"/>
  <c r="D7456" i="10"/>
  <c r="C7456" i="10"/>
  <c r="B7456" i="10"/>
  <c r="D7455" i="10"/>
  <c r="C7455" i="10"/>
  <c r="B7455" i="10"/>
  <c r="D7454" i="10"/>
  <c r="C7454" i="10"/>
  <c r="B7454" i="10"/>
  <c r="D7453" i="10"/>
  <c r="C7453" i="10"/>
  <c r="B7453" i="10"/>
  <c r="D7452" i="10"/>
  <c r="C7452" i="10"/>
  <c r="B7452" i="10"/>
  <c r="D7451" i="10"/>
  <c r="C7451" i="10"/>
  <c r="B7451" i="10"/>
  <c r="D7450" i="10"/>
  <c r="C7450" i="10"/>
  <c r="B7450" i="10"/>
  <c r="D7449" i="10"/>
  <c r="C7449" i="10"/>
  <c r="B7449" i="10"/>
  <c r="D7448" i="10"/>
  <c r="C7448" i="10"/>
  <c r="B7448" i="10"/>
  <c r="D7447" i="10"/>
  <c r="C7447" i="10"/>
  <c r="B7447" i="10"/>
  <c r="D7446" i="10"/>
  <c r="C7446" i="10"/>
  <c r="B7446" i="10"/>
  <c r="D7445" i="10"/>
  <c r="C7445" i="10"/>
  <c r="B7445" i="10"/>
  <c r="D7444" i="10"/>
  <c r="C7444" i="10"/>
  <c r="B7444" i="10"/>
  <c r="D7443" i="10"/>
  <c r="C7443" i="10"/>
  <c r="B7443" i="10"/>
  <c r="D7442" i="10"/>
  <c r="C7442" i="10"/>
  <c r="B7442" i="10"/>
  <c r="D7441" i="10"/>
  <c r="C7441" i="10"/>
  <c r="B7441" i="10"/>
  <c r="D7440" i="10"/>
  <c r="C7440" i="10"/>
  <c r="B7440" i="10"/>
  <c r="D7439" i="10"/>
  <c r="C7439" i="10"/>
  <c r="B7439" i="10"/>
  <c r="D7438" i="10"/>
  <c r="C7438" i="10"/>
  <c r="B7438" i="10"/>
  <c r="D7437" i="10"/>
  <c r="C7437" i="10"/>
  <c r="B7437" i="10"/>
  <c r="D7436" i="10"/>
  <c r="C7436" i="10"/>
  <c r="B7436" i="10"/>
  <c r="D7435" i="10"/>
  <c r="C7435" i="10"/>
  <c r="B7435" i="10"/>
  <c r="D7434" i="10"/>
  <c r="C7434" i="10"/>
  <c r="B7434" i="10"/>
  <c r="D7433" i="10"/>
  <c r="C7433" i="10"/>
  <c r="B7433" i="10"/>
  <c r="D7432" i="10"/>
  <c r="C7432" i="10"/>
  <c r="B7432" i="10"/>
  <c r="D7431" i="10"/>
  <c r="C7431" i="10"/>
  <c r="B7431" i="10"/>
  <c r="D7430" i="10"/>
  <c r="C7430" i="10"/>
  <c r="B7430" i="10"/>
  <c r="D7429" i="10"/>
  <c r="C7429" i="10"/>
  <c r="B7429" i="10"/>
  <c r="D7428" i="10"/>
  <c r="C7428" i="10"/>
  <c r="B7428" i="10"/>
  <c r="D7427" i="10"/>
  <c r="C7427" i="10"/>
  <c r="B7427" i="10"/>
  <c r="D7426" i="10"/>
  <c r="C7426" i="10"/>
  <c r="B7426" i="10"/>
  <c r="D7425" i="10"/>
  <c r="C7425" i="10"/>
  <c r="B7425" i="10"/>
  <c r="D7424" i="10"/>
  <c r="C7424" i="10"/>
  <c r="B7424" i="10"/>
  <c r="D7423" i="10"/>
  <c r="C7423" i="10"/>
  <c r="B7423" i="10"/>
  <c r="D7422" i="10"/>
  <c r="C7422" i="10"/>
  <c r="B7422" i="10"/>
  <c r="D7421" i="10"/>
  <c r="C7421" i="10"/>
  <c r="B7421" i="10"/>
  <c r="D7420" i="10"/>
  <c r="C7420" i="10"/>
  <c r="B7420" i="10"/>
  <c r="D7419" i="10"/>
  <c r="C7419" i="10"/>
  <c r="B7419" i="10"/>
  <c r="D7418" i="10"/>
  <c r="C7418" i="10"/>
  <c r="B7418" i="10"/>
  <c r="D7417" i="10"/>
  <c r="C7417" i="10"/>
  <c r="B7417" i="10"/>
  <c r="D7416" i="10"/>
  <c r="C7416" i="10"/>
  <c r="B7416" i="10"/>
  <c r="D7415" i="10"/>
  <c r="C7415" i="10"/>
  <c r="B7415" i="10"/>
  <c r="D7414" i="10"/>
  <c r="C7414" i="10"/>
  <c r="B7414" i="10"/>
  <c r="D7413" i="10"/>
  <c r="C7413" i="10"/>
  <c r="B7413" i="10"/>
  <c r="D7412" i="10"/>
  <c r="C7412" i="10"/>
  <c r="B7412" i="10"/>
  <c r="D7411" i="10"/>
  <c r="C7411" i="10"/>
  <c r="B7411" i="10"/>
  <c r="D7410" i="10"/>
  <c r="C7410" i="10"/>
  <c r="B7410" i="10"/>
  <c r="D7409" i="10"/>
  <c r="C7409" i="10"/>
  <c r="B7409" i="10"/>
  <c r="D7408" i="10"/>
  <c r="C7408" i="10"/>
  <c r="B7408" i="10"/>
  <c r="D7407" i="10"/>
  <c r="C7407" i="10"/>
  <c r="B7407" i="10"/>
  <c r="D7406" i="10"/>
  <c r="C7406" i="10"/>
  <c r="B7406" i="10"/>
  <c r="D7405" i="10"/>
  <c r="C7405" i="10"/>
  <c r="B7405" i="10"/>
  <c r="D7404" i="10"/>
  <c r="C7404" i="10"/>
  <c r="B7404" i="10"/>
  <c r="D7403" i="10"/>
  <c r="C7403" i="10"/>
  <c r="B7403" i="10"/>
  <c r="D7402" i="10"/>
  <c r="C7402" i="10"/>
  <c r="B7402" i="10"/>
  <c r="D7401" i="10"/>
  <c r="C7401" i="10"/>
  <c r="B7401" i="10"/>
  <c r="D7400" i="10"/>
  <c r="C7400" i="10"/>
  <c r="B7400" i="10"/>
  <c r="D7399" i="10"/>
  <c r="C7399" i="10"/>
  <c r="B7399" i="10"/>
  <c r="D7398" i="10"/>
  <c r="C7398" i="10"/>
  <c r="B7398" i="10"/>
  <c r="D7397" i="10"/>
  <c r="C7397" i="10"/>
  <c r="B7397" i="10"/>
  <c r="D7396" i="10"/>
  <c r="C7396" i="10"/>
  <c r="B7396" i="10"/>
  <c r="D7395" i="10"/>
  <c r="C7395" i="10"/>
  <c r="B7395" i="10"/>
  <c r="D7394" i="10"/>
  <c r="C7394" i="10"/>
  <c r="B7394" i="10"/>
  <c r="D7393" i="10"/>
  <c r="C7393" i="10"/>
  <c r="B7393" i="10"/>
  <c r="D7392" i="10"/>
  <c r="C7392" i="10"/>
  <c r="B7392" i="10"/>
  <c r="D7391" i="10"/>
  <c r="C7391" i="10"/>
  <c r="B7391" i="10"/>
  <c r="D7390" i="10"/>
  <c r="C7390" i="10"/>
  <c r="B7390" i="10"/>
  <c r="D7389" i="10"/>
  <c r="C7389" i="10"/>
  <c r="B7389" i="10"/>
  <c r="D7388" i="10"/>
  <c r="C7388" i="10"/>
  <c r="B7388" i="10"/>
  <c r="D7387" i="10"/>
  <c r="C7387" i="10"/>
  <c r="B7387" i="10"/>
  <c r="D7386" i="10"/>
  <c r="C7386" i="10"/>
  <c r="B7386" i="10"/>
  <c r="D7385" i="10"/>
  <c r="C7385" i="10"/>
  <c r="B7385" i="10"/>
  <c r="D7384" i="10"/>
  <c r="C7384" i="10"/>
  <c r="B7384" i="10"/>
  <c r="D7383" i="10"/>
  <c r="C7383" i="10"/>
  <c r="B7383" i="10"/>
  <c r="D7382" i="10"/>
  <c r="C7382" i="10"/>
  <c r="B7382" i="10"/>
  <c r="D7381" i="10"/>
  <c r="C7381" i="10"/>
  <c r="B7381" i="10"/>
  <c r="D7380" i="10"/>
  <c r="C7380" i="10"/>
  <c r="B7380" i="10"/>
  <c r="D7379" i="10"/>
  <c r="C7379" i="10"/>
  <c r="B7379" i="10"/>
  <c r="D7378" i="10"/>
  <c r="C7378" i="10"/>
  <c r="B7378" i="10"/>
  <c r="D7377" i="10"/>
  <c r="C7377" i="10"/>
  <c r="B7377" i="10"/>
  <c r="D7376" i="10"/>
  <c r="C7376" i="10"/>
  <c r="B7376" i="10"/>
  <c r="D7375" i="10"/>
  <c r="C7375" i="10"/>
  <c r="B7375" i="10"/>
  <c r="D7374" i="10"/>
  <c r="C7374" i="10"/>
  <c r="B7374" i="10"/>
  <c r="D7373" i="10"/>
  <c r="C7373" i="10"/>
  <c r="B7373" i="10"/>
  <c r="D7372" i="10"/>
  <c r="C7372" i="10"/>
  <c r="B7372" i="10"/>
  <c r="D7371" i="10"/>
  <c r="C7371" i="10"/>
  <c r="B7371" i="10"/>
  <c r="D7370" i="10"/>
  <c r="C7370" i="10"/>
  <c r="B7370" i="10"/>
  <c r="D7369" i="10"/>
  <c r="C7369" i="10"/>
  <c r="B7369" i="10"/>
  <c r="D7368" i="10"/>
  <c r="C7368" i="10"/>
  <c r="B7368" i="10"/>
  <c r="D7367" i="10"/>
  <c r="C7367" i="10"/>
  <c r="B7367" i="10"/>
  <c r="D7366" i="10"/>
  <c r="C7366" i="10"/>
  <c r="B7366" i="10"/>
  <c r="D7365" i="10"/>
  <c r="C7365" i="10"/>
  <c r="B7365" i="10"/>
  <c r="D7364" i="10"/>
  <c r="C7364" i="10"/>
  <c r="B7364" i="10"/>
  <c r="D7363" i="10"/>
  <c r="C7363" i="10"/>
  <c r="B7363" i="10"/>
  <c r="D7362" i="10"/>
  <c r="C7362" i="10"/>
  <c r="B7362" i="10"/>
  <c r="D7361" i="10"/>
  <c r="C7361" i="10"/>
  <c r="B7361" i="10"/>
  <c r="D7360" i="10"/>
  <c r="C7360" i="10"/>
  <c r="B7360" i="10"/>
  <c r="D7359" i="10"/>
  <c r="C7359" i="10"/>
  <c r="B7359" i="10"/>
  <c r="D7358" i="10"/>
  <c r="C7358" i="10"/>
  <c r="B7358" i="10"/>
  <c r="D7357" i="10"/>
  <c r="C7357" i="10"/>
  <c r="B7357" i="10"/>
  <c r="D7356" i="10"/>
  <c r="C7356" i="10"/>
  <c r="B7356" i="10"/>
  <c r="D7355" i="10"/>
  <c r="C7355" i="10"/>
  <c r="B7355" i="10"/>
  <c r="D7354" i="10"/>
  <c r="C7354" i="10"/>
  <c r="B7354" i="10"/>
  <c r="D7353" i="10"/>
  <c r="C7353" i="10"/>
  <c r="B7353" i="10"/>
  <c r="D7352" i="10"/>
  <c r="C7352" i="10"/>
  <c r="B7352" i="10"/>
  <c r="D7351" i="10"/>
  <c r="C7351" i="10"/>
  <c r="B7351" i="10"/>
  <c r="D7350" i="10"/>
  <c r="C7350" i="10"/>
  <c r="B7350" i="10"/>
  <c r="D7349" i="10"/>
  <c r="C7349" i="10"/>
  <c r="B7349" i="10"/>
  <c r="D7348" i="10"/>
  <c r="C7348" i="10"/>
  <c r="B7348" i="10"/>
  <c r="D7347" i="10"/>
  <c r="C7347" i="10"/>
  <c r="B7347" i="10"/>
  <c r="D7346" i="10"/>
  <c r="C7346" i="10"/>
  <c r="B7346" i="10"/>
  <c r="D7345" i="10"/>
  <c r="C7345" i="10"/>
  <c r="B7345" i="10"/>
  <c r="D7344" i="10"/>
  <c r="C7344" i="10"/>
  <c r="B7344" i="10"/>
  <c r="D7343" i="10"/>
  <c r="C7343" i="10"/>
  <c r="B7343" i="10"/>
  <c r="D7342" i="10"/>
  <c r="C7342" i="10"/>
  <c r="B7342" i="10"/>
  <c r="D7341" i="10"/>
  <c r="C7341" i="10"/>
  <c r="B7341" i="10"/>
  <c r="D7340" i="10"/>
  <c r="C7340" i="10"/>
  <c r="B7340" i="10"/>
  <c r="D7339" i="10"/>
  <c r="C7339" i="10"/>
  <c r="B7339" i="10"/>
  <c r="D7338" i="10"/>
  <c r="C7338" i="10"/>
  <c r="B7338" i="10"/>
  <c r="D7337" i="10"/>
  <c r="C7337" i="10"/>
  <c r="B7337" i="10"/>
  <c r="D7336" i="10"/>
  <c r="C7336" i="10"/>
  <c r="B7336" i="10"/>
  <c r="D7335" i="10"/>
  <c r="C7335" i="10"/>
  <c r="B7335" i="10"/>
  <c r="D7334" i="10"/>
  <c r="C7334" i="10"/>
  <c r="B7334" i="10"/>
  <c r="D7333" i="10"/>
  <c r="C7333" i="10"/>
  <c r="B7333" i="10"/>
  <c r="D7332" i="10"/>
  <c r="C7332" i="10"/>
  <c r="B7332" i="10"/>
  <c r="D7331" i="10"/>
  <c r="C7331" i="10"/>
  <c r="B7331" i="10"/>
  <c r="D7330" i="10"/>
  <c r="C7330" i="10"/>
  <c r="B7330" i="10"/>
  <c r="D7329" i="10"/>
  <c r="C7329" i="10"/>
  <c r="B7329" i="10"/>
  <c r="D7328" i="10"/>
  <c r="C7328" i="10"/>
  <c r="B7328" i="10"/>
  <c r="D7327" i="10"/>
  <c r="C7327" i="10"/>
  <c r="B7327" i="10"/>
  <c r="D7326" i="10"/>
  <c r="C7326" i="10"/>
  <c r="B7326" i="10"/>
  <c r="D7325" i="10"/>
  <c r="C7325" i="10"/>
  <c r="B7325" i="10"/>
  <c r="D7324" i="10"/>
  <c r="C7324" i="10"/>
  <c r="B7324" i="10"/>
  <c r="D7323" i="10"/>
  <c r="C7323" i="10"/>
  <c r="B7323" i="10"/>
  <c r="D7322" i="10"/>
  <c r="C7322" i="10"/>
  <c r="B7322" i="10"/>
  <c r="D7321" i="10"/>
  <c r="C7321" i="10"/>
  <c r="B7321" i="10"/>
  <c r="D7320" i="10"/>
  <c r="C7320" i="10"/>
  <c r="B7320" i="10"/>
  <c r="D7319" i="10"/>
  <c r="C7319" i="10"/>
  <c r="B7319" i="10"/>
  <c r="D7318" i="10"/>
  <c r="C7318" i="10"/>
  <c r="B7318" i="10"/>
  <c r="D7317" i="10"/>
  <c r="C7317" i="10"/>
  <c r="B7317" i="10"/>
  <c r="D7316" i="10"/>
  <c r="C7316" i="10"/>
  <c r="B7316" i="10"/>
  <c r="D7315" i="10"/>
  <c r="C7315" i="10"/>
  <c r="B7315" i="10"/>
  <c r="D7314" i="10"/>
  <c r="C7314" i="10"/>
  <c r="B7314" i="10"/>
  <c r="D7313" i="10"/>
  <c r="C7313" i="10"/>
  <c r="B7313" i="10"/>
  <c r="D7312" i="10"/>
  <c r="C7312" i="10"/>
  <c r="B7312" i="10"/>
  <c r="D7311" i="10"/>
  <c r="C7311" i="10"/>
  <c r="B7311" i="10"/>
  <c r="D7310" i="10"/>
  <c r="C7310" i="10"/>
  <c r="B7310" i="10"/>
  <c r="D7309" i="10"/>
  <c r="C7309" i="10"/>
  <c r="B7309" i="10"/>
  <c r="D7308" i="10"/>
  <c r="C7308" i="10"/>
  <c r="B7308" i="10"/>
  <c r="D7307" i="10"/>
  <c r="C7307" i="10"/>
  <c r="B7307" i="10"/>
  <c r="D7306" i="10"/>
  <c r="C7306" i="10"/>
  <c r="B7306" i="10"/>
  <c r="D7305" i="10"/>
  <c r="C7305" i="10"/>
  <c r="B7305" i="10"/>
  <c r="D7304" i="10"/>
  <c r="C7304" i="10"/>
  <c r="B7304" i="10"/>
  <c r="D7303" i="10"/>
  <c r="C7303" i="10"/>
  <c r="B7303" i="10"/>
  <c r="D7302" i="10"/>
  <c r="C7302" i="10"/>
  <c r="B7302" i="10"/>
  <c r="D7301" i="10"/>
  <c r="C7301" i="10"/>
  <c r="B7301" i="10"/>
  <c r="D7300" i="10"/>
  <c r="C7300" i="10"/>
  <c r="B7300" i="10"/>
  <c r="D7299" i="10"/>
  <c r="C7299" i="10"/>
  <c r="B7299" i="10"/>
  <c r="D7298" i="10"/>
  <c r="C7298" i="10"/>
  <c r="B7298" i="10"/>
  <c r="D7297" i="10"/>
  <c r="C7297" i="10"/>
  <c r="B7297" i="10"/>
  <c r="D7296" i="10"/>
  <c r="C7296" i="10"/>
  <c r="B7296" i="10"/>
  <c r="D7295" i="10"/>
  <c r="C7295" i="10"/>
  <c r="B7295" i="10"/>
  <c r="D7294" i="10"/>
  <c r="C7294" i="10"/>
  <c r="B7294" i="10"/>
  <c r="D7293" i="10"/>
  <c r="C7293" i="10"/>
  <c r="B7293" i="10"/>
  <c r="D7292" i="10"/>
  <c r="C7292" i="10"/>
  <c r="B7292" i="10"/>
  <c r="D7291" i="10"/>
  <c r="C7291" i="10"/>
  <c r="B7291" i="10"/>
  <c r="D7290" i="10"/>
  <c r="C7290" i="10"/>
  <c r="B7290" i="10"/>
  <c r="D7289" i="10"/>
  <c r="C7289" i="10"/>
  <c r="B7289" i="10"/>
  <c r="D7288" i="10"/>
  <c r="C7288" i="10"/>
  <c r="B7288" i="10"/>
  <c r="D7287" i="10"/>
  <c r="C7287" i="10"/>
  <c r="B7287" i="10"/>
  <c r="D7286" i="10"/>
  <c r="C7286" i="10"/>
  <c r="B7286" i="10"/>
  <c r="D7285" i="10"/>
  <c r="C7285" i="10"/>
  <c r="B7285" i="10"/>
  <c r="D7284" i="10"/>
  <c r="C7284" i="10"/>
  <c r="B7284" i="10"/>
  <c r="D7283" i="10"/>
  <c r="C7283" i="10"/>
  <c r="B7283" i="10"/>
  <c r="D7282" i="10"/>
  <c r="C7282" i="10"/>
  <c r="B7282" i="10"/>
  <c r="D7281" i="10"/>
  <c r="C7281" i="10"/>
  <c r="B7281" i="10"/>
  <c r="D7280" i="10"/>
  <c r="C7280" i="10"/>
  <c r="B7280" i="10"/>
  <c r="D7279" i="10"/>
  <c r="C7279" i="10"/>
  <c r="B7279" i="10"/>
  <c r="D7278" i="10"/>
  <c r="C7278" i="10"/>
  <c r="B7278" i="10"/>
  <c r="D7277" i="10"/>
  <c r="C7277" i="10"/>
  <c r="B7277" i="10"/>
  <c r="D7276" i="10"/>
  <c r="C7276" i="10"/>
  <c r="B7276" i="10"/>
  <c r="D7275" i="10"/>
  <c r="C7275" i="10"/>
  <c r="B7275" i="10"/>
  <c r="D7274" i="10"/>
  <c r="C7274" i="10"/>
  <c r="B7274" i="10"/>
  <c r="D7273" i="10"/>
  <c r="C7273" i="10"/>
  <c r="B7273" i="10"/>
  <c r="D7272" i="10"/>
  <c r="C7272" i="10"/>
  <c r="B7272" i="10"/>
  <c r="D7271" i="10"/>
  <c r="C7271" i="10"/>
  <c r="B7271" i="10"/>
  <c r="D7270" i="10"/>
  <c r="C7270" i="10"/>
  <c r="B7270" i="10"/>
  <c r="D7269" i="10"/>
  <c r="C7269" i="10"/>
  <c r="B7269" i="10"/>
  <c r="D7268" i="10"/>
  <c r="C7268" i="10"/>
  <c r="B7268" i="10"/>
  <c r="D7267" i="10"/>
  <c r="C7267" i="10"/>
  <c r="B7267" i="10"/>
  <c r="D7266" i="10"/>
  <c r="C7266" i="10"/>
  <c r="B7266" i="10"/>
  <c r="D7265" i="10"/>
  <c r="C7265" i="10"/>
  <c r="B7265" i="10"/>
  <c r="D7264" i="10"/>
  <c r="C7264" i="10"/>
  <c r="B7264" i="10"/>
  <c r="D7263" i="10"/>
  <c r="C7263" i="10"/>
  <c r="B7263" i="10"/>
  <c r="D7262" i="10"/>
  <c r="C7262" i="10"/>
  <c r="B7262" i="10"/>
  <c r="D7261" i="10"/>
  <c r="C7261" i="10"/>
  <c r="B7261" i="10"/>
  <c r="D7260" i="10"/>
  <c r="C7260" i="10"/>
  <c r="B7260" i="10"/>
  <c r="D7259" i="10"/>
  <c r="C7259" i="10"/>
  <c r="B7259" i="10"/>
  <c r="D7258" i="10"/>
  <c r="C7258" i="10"/>
  <c r="B7258" i="10"/>
  <c r="D7257" i="10"/>
  <c r="C7257" i="10"/>
  <c r="B7257" i="10"/>
  <c r="D7256" i="10"/>
  <c r="C7256" i="10"/>
  <c r="B7256" i="10"/>
  <c r="D7255" i="10"/>
  <c r="C7255" i="10"/>
  <c r="B7255" i="10"/>
  <c r="D7254" i="10"/>
  <c r="C7254" i="10"/>
  <c r="B7254" i="10"/>
  <c r="D7253" i="10"/>
  <c r="C7253" i="10"/>
  <c r="B7253" i="10"/>
  <c r="D7252" i="10"/>
  <c r="C7252" i="10"/>
  <c r="B7252" i="10"/>
  <c r="D7251" i="10"/>
  <c r="C7251" i="10"/>
  <c r="B7251" i="10"/>
  <c r="D7250" i="10"/>
  <c r="C7250" i="10"/>
  <c r="B7250" i="10"/>
  <c r="D7249" i="10"/>
  <c r="C7249" i="10"/>
  <c r="B7249" i="10"/>
  <c r="D7248" i="10"/>
  <c r="C7248" i="10"/>
  <c r="B7248" i="10"/>
  <c r="D7247" i="10"/>
  <c r="C7247" i="10"/>
  <c r="B7247" i="10"/>
  <c r="D7246" i="10"/>
  <c r="C7246" i="10"/>
  <c r="B7246" i="10"/>
  <c r="D7245" i="10"/>
  <c r="C7245" i="10"/>
  <c r="B7245" i="10"/>
  <c r="D7244" i="10"/>
  <c r="C7244" i="10"/>
  <c r="B7244" i="10"/>
  <c r="D7243" i="10"/>
  <c r="C7243" i="10"/>
  <c r="B7243" i="10"/>
  <c r="D7242" i="10"/>
  <c r="C7242" i="10"/>
  <c r="B7242" i="10"/>
  <c r="D7241" i="10"/>
  <c r="C7241" i="10"/>
  <c r="B7241" i="10"/>
  <c r="D7240" i="10"/>
  <c r="C7240" i="10"/>
  <c r="B7240" i="10"/>
  <c r="D7239" i="10"/>
  <c r="C7239" i="10"/>
  <c r="B7239" i="10"/>
  <c r="D7238" i="10"/>
  <c r="C7238" i="10"/>
  <c r="B7238" i="10"/>
  <c r="D7237" i="10"/>
  <c r="C7237" i="10"/>
  <c r="B7237" i="10"/>
  <c r="D7236" i="10"/>
  <c r="C7236" i="10"/>
  <c r="B7236" i="10"/>
  <c r="D7235" i="10"/>
  <c r="C7235" i="10"/>
  <c r="B7235" i="10"/>
  <c r="D7234" i="10"/>
  <c r="C7234" i="10"/>
  <c r="B7234" i="10"/>
  <c r="D7233" i="10"/>
  <c r="C7233" i="10"/>
  <c r="B7233" i="10"/>
  <c r="D7232" i="10"/>
  <c r="C7232" i="10"/>
  <c r="B7232" i="10"/>
  <c r="D7231" i="10"/>
  <c r="C7231" i="10"/>
  <c r="B7231" i="10"/>
  <c r="D7230" i="10"/>
  <c r="C7230" i="10"/>
  <c r="B7230" i="10"/>
  <c r="D7229" i="10"/>
  <c r="C7229" i="10"/>
  <c r="B7229" i="10"/>
  <c r="D7228" i="10"/>
  <c r="C7228" i="10"/>
  <c r="B7228" i="10"/>
  <c r="D7227" i="10"/>
  <c r="C7227" i="10"/>
  <c r="B7227" i="10"/>
  <c r="D7226" i="10"/>
  <c r="C7226" i="10"/>
  <c r="B7226" i="10"/>
  <c r="D7225" i="10"/>
  <c r="C7225" i="10"/>
  <c r="B7225" i="10"/>
  <c r="D7224" i="10"/>
  <c r="C7224" i="10"/>
  <c r="B7224" i="10"/>
  <c r="D7223" i="10"/>
  <c r="C7223" i="10"/>
  <c r="B7223" i="10"/>
  <c r="D7222" i="10"/>
  <c r="C7222" i="10"/>
  <c r="B7222" i="10"/>
  <c r="D7221" i="10"/>
  <c r="C7221" i="10"/>
  <c r="B7221" i="10"/>
  <c r="D7220" i="10"/>
  <c r="C7220" i="10"/>
  <c r="B7220" i="10"/>
  <c r="D7219" i="10"/>
  <c r="C7219" i="10"/>
  <c r="B7219" i="10"/>
  <c r="D7218" i="10"/>
  <c r="C7218" i="10"/>
  <c r="B7218" i="10"/>
  <c r="D7217" i="10"/>
  <c r="C7217" i="10"/>
  <c r="B7217" i="10"/>
  <c r="D7216" i="10"/>
  <c r="C7216" i="10"/>
  <c r="B7216" i="10"/>
  <c r="D7215" i="10"/>
  <c r="C7215" i="10"/>
  <c r="B7215" i="10"/>
  <c r="D7214" i="10"/>
  <c r="C7214" i="10"/>
  <c r="B7214" i="10"/>
  <c r="D7213" i="10"/>
  <c r="C7213" i="10"/>
  <c r="B7213" i="10"/>
  <c r="D7212" i="10"/>
  <c r="C7212" i="10"/>
  <c r="B7212" i="10"/>
  <c r="D7211" i="10"/>
  <c r="C7211" i="10"/>
  <c r="B7211" i="10"/>
  <c r="D7210" i="10"/>
  <c r="C7210" i="10"/>
  <c r="B7210" i="10"/>
  <c r="D7209" i="10"/>
  <c r="C7209" i="10"/>
  <c r="B7209" i="10"/>
  <c r="D7208" i="10"/>
  <c r="C7208" i="10"/>
  <c r="B7208" i="10"/>
  <c r="D7207" i="10"/>
  <c r="C7207" i="10"/>
  <c r="B7207" i="10"/>
  <c r="D7206" i="10"/>
  <c r="C7206" i="10"/>
  <c r="B7206" i="10"/>
  <c r="D7205" i="10"/>
  <c r="C7205" i="10"/>
  <c r="B7205" i="10"/>
  <c r="D7204" i="10"/>
  <c r="C7204" i="10"/>
  <c r="B7204" i="10"/>
  <c r="D7203" i="10"/>
  <c r="C7203" i="10"/>
  <c r="B7203" i="10"/>
  <c r="D7202" i="10"/>
  <c r="C7202" i="10"/>
  <c r="B7202" i="10"/>
  <c r="D7201" i="10"/>
  <c r="C7201" i="10"/>
  <c r="B7201" i="10"/>
  <c r="D7200" i="10"/>
  <c r="C7200" i="10"/>
  <c r="B7200" i="10"/>
  <c r="D7199" i="10"/>
  <c r="C7199" i="10"/>
  <c r="B7199" i="10"/>
  <c r="D7198" i="10"/>
  <c r="C7198" i="10"/>
  <c r="B7198" i="10"/>
  <c r="D7197" i="10"/>
  <c r="C7197" i="10"/>
  <c r="B7197" i="10"/>
  <c r="D7196" i="10"/>
  <c r="C7196" i="10"/>
  <c r="B7196" i="10"/>
  <c r="D7195" i="10"/>
  <c r="C7195" i="10"/>
  <c r="B7195" i="10"/>
  <c r="D7194" i="10"/>
  <c r="C7194" i="10"/>
  <c r="B7194" i="10"/>
  <c r="D7193" i="10"/>
  <c r="C7193" i="10"/>
  <c r="B7193" i="10"/>
  <c r="D7192" i="10"/>
  <c r="C7192" i="10"/>
  <c r="B7192" i="10"/>
  <c r="D7191" i="10"/>
  <c r="C7191" i="10"/>
  <c r="B7191" i="10"/>
  <c r="D7190" i="10"/>
  <c r="C7190" i="10"/>
  <c r="B7190" i="10"/>
  <c r="D7189" i="10"/>
  <c r="C7189" i="10"/>
  <c r="B7189" i="10"/>
  <c r="D7188" i="10"/>
  <c r="C7188" i="10"/>
  <c r="B7188" i="10"/>
  <c r="D7187" i="10"/>
  <c r="C7187" i="10"/>
  <c r="B7187" i="10"/>
  <c r="D7186" i="10"/>
  <c r="C7186" i="10"/>
  <c r="B7186" i="10"/>
  <c r="D7185" i="10"/>
  <c r="C7185" i="10"/>
  <c r="B7185" i="10"/>
  <c r="D7184" i="10"/>
  <c r="C7184" i="10"/>
  <c r="B7184" i="10"/>
  <c r="D7183" i="10"/>
  <c r="C7183" i="10"/>
  <c r="B7183" i="10"/>
  <c r="D7182" i="10"/>
  <c r="C7182" i="10"/>
  <c r="B7182" i="10"/>
  <c r="D7181" i="10"/>
  <c r="C7181" i="10"/>
  <c r="B7181" i="10"/>
  <c r="D7180" i="10"/>
  <c r="C7180" i="10"/>
  <c r="B7180" i="10"/>
  <c r="D7179" i="10"/>
  <c r="C7179" i="10"/>
  <c r="B7179" i="10"/>
  <c r="D7178" i="10"/>
  <c r="C7178" i="10"/>
  <c r="B7178" i="10"/>
  <c r="D7177" i="10"/>
  <c r="C7177" i="10"/>
  <c r="B7177" i="10"/>
  <c r="D7176" i="10"/>
  <c r="C7176" i="10"/>
  <c r="B7176" i="10"/>
  <c r="D7175" i="10"/>
  <c r="C7175" i="10"/>
  <c r="B7175" i="10"/>
  <c r="D7174" i="10"/>
  <c r="C7174" i="10"/>
  <c r="B7174" i="10"/>
  <c r="D7173" i="10"/>
  <c r="C7173" i="10"/>
  <c r="B7173" i="10"/>
  <c r="D7172" i="10"/>
  <c r="C7172" i="10"/>
  <c r="B7172" i="10"/>
  <c r="D7171" i="10"/>
  <c r="C7171" i="10"/>
  <c r="B7171" i="10"/>
  <c r="D7170" i="10"/>
  <c r="C7170" i="10"/>
  <c r="B7170" i="10"/>
  <c r="D7169" i="10"/>
  <c r="C7169" i="10"/>
  <c r="B7169" i="10"/>
  <c r="D7168" i="10"/>
  <c r="C7168" i="10"/>
  <c r="B7168" i="10"/>
  <c r="D7167" i="10"/>
  <c r="C7167" i="10"/>
  <c r="B7167" i="10"/>
  <c r="D7166" i="10"/>
  <c r="C7166" i="10"/>
  <c r="B7166" i="10"/>
  <c r="D7165" i="10"/>
  <c r="C7165" i="10"/>
  <c r="B7165" i="10"/>
  <c r="D7164" i="10"/>
  <c r="C7164" i="10"/>
  <c r="B7164" i="10"/>
  <c r="D7163" i="10"/>
  <c r="C7163" i="10"/>
  <c r="B7163" i="10"/>
  <c r="D7162" i="10"/>
  <c r="C7162" i="10"/>
  <c r="B7162" i="10"/>
  <c r="D7161" i="10"/>
  <c r="C7161" i="10"/>
  <c r="B7161" i="10"/>
  <c r="D7160" i="10"/>
  <c r="C7160" i="10"/>
  <c r="B7160" i="10"/>
  <c r="D7159" i="10"/>
  <c r="C7159" i="10"/>
  <c r="B7159" i="10"/>
  <c r="D7158" i="10"/>
  <c r="C7158" i="10"/>
  <c r="B7158" i="10"/>
  <c r="D7157" i="10"/>
  <c r="C7157" i="10"/>
  <c r="B7157" i="10"/>
  <c r="D7156" i="10"/>
  <c r="C7156" i="10"/>
  <c r="B7156" i="10"/>
  <c r="D7155" i="10"/>
  <c r="C7155" i="10"/>
  <c r="B7155" i="10"/>
  <c r="D7154" i="10"/>
  <c r="C7154" i="10"/>
  <c r="B7154" i="10"/>
  <c r="D7153" i="10"/>
  <c r="C7153" i="10"/>
  <c r="B7153" i="10"/>
  <c r="D7152" i="10"/>
  <c r="C7152" i="10"/>
  <c r="B7152" i="10"/>
  <c r="D7151" i="10"/>
  <c r="C7151" i="10"/>
  <c r="B7151" i="10"/>
  <c r="D7150" i="10"/>
  <c r="C7150" i="10"/>
  <c r="B7150" i="10"/>
  <c r="D7149" i="10"/>
  <c r="C7149" i="10"/>
  <c r="B7149" i="10"/>
  <c r="D7148" i="10"/>
  <c r="C7148" i="10"/>
  <c r="B7148" i="10"/>
  <c r="D7147" i="10"/>
  <c r="C7147" i="10"/>
  <c r="B7147" i="10"/>
  <c r="D7146" i="10"/>
  <c r="C7146" i="10"/>
  <c r="B7146" i="10"/>
  <c r="D7145" i="10"/>
  <c r="C7145" i="10"/>
  <c r="B7145" i="10"/>
  <c r="D7144" i="10"/>
  <c r="C7144" i="10"/>
  <c r="B7144" i="10"/>
  <c r="D7143" i="10"/>
  <c r="C7143" i="10"/>
  <c r="B7143" i="10"/>
  <c r="D7142" i="10"/>
  <c r="C7142" i="10"/>
  <c r="B7142" i="10"/>
  <c r="D7141" i="10"/>
  <c r="C7141" i="10"/>
  <c r="B7141" i="10"/>
  <c r="D7140" i="10"/>
  <c r="C7140" i="10"/>
  <c r="B7140" i="10"/>
  <c r="D7139" i="10"/>
  <c r="C7139" i="10"/>
  <c r="B7139" i="10"/>
  <c r="D7138" i="10"/>
  <c r="C7138" i="10"/>
  <c r="B7138" i="10"/>
  <c r="D7137" i="10"/>
  <c r="C7137" i="10"/>
  <c r="B7137" i="10"/>
  <c r="D7136" i="10"/>
  <c r="C7136" i="10"/>
  <c r="B7136" i="10"/>
  <c r="D7135" i="10"/>
  <c r="C7135" i="10"/>
  <c r="B7135" i="10"/>
  <c r="D7134" i="10"/>
  <c r="C7134" i="10"/>
  <c r="B7134" i="10"/>
  <c r="D7133" i="10"/>
  <c r="C7133" i="10"/>
  <c r="B7133" i="10"/>
  <c r="D7132" i="10"/>
  <c r="C7132" i="10"/>
  <c r="B7132" i="10"/>
  <c r="D7131" i="10"/>
  <c r="C7131" i="10"/>
  <c r="B7131" i="10"/>
  <c r="D7130" i="10"/>
  <c r="C7130" i="10"/>
  <c r="B7130" i="10"/>
  <c r="D7129" i="10"/>
  <c r="C7129" i="10"/>
  <c r="B7129" i="10"/>
  <c r="D7128" i="10"/>
  <c r="C7128" i="10"/>
  <c r="B7128" i="10"/>
  <c r="D7127" i="10"/>
  <c r="C7127" i="10"/>
  <c r="B7127" i="10"/>
  <c r="D7126" i="10"/>
  <c r="C7126" i="10"/>
  <c r="B7126" i="10"/>
  <c r="D7125" i="10"/>
  <c r="C7125" i="10"/>
  <c r="B7125" i="10"/>
  <c r="D7124" i="10"/>
  <c r="C7124" i="10"/>
  <c r="B7124" i="10"/>
  <c r="D7123" i="10"/>
  <c r="C7123" i="10"/>
  <c r="B7123" i="10"/>
  <c r="D7122" i="10"/>
  <c r="C7122" i="10"/>
  <c r="B7122" i="10"/>
  <c r="D7121" i="10"/>
  <c r="C7121" i="10"/>
  <c r="B7121" i="10"/>
  <c r="D7120" i="10"/>
  <c r="C7120" i="10"/>
  <c r="B7120" i="10"/>
  <c r="D7119" i="10"/>
  <c r="C7119" i="10"/>
  <c r="B7119" i="10"/>
  <c r="D7118" i="10"/>
  <c r="C7118" i="10"/>
  <c r="B7118" i="10"/>
  <c r="D7117" i="10"/>
  <c r="C7117" i="10"/>
  <c r="B7117" i="10"/>
  <c r="D7116" i="10"/>
  <c r="C7116" i="10"/>
  <c r="B7116" i="10"/>
  <c r="D7115" i="10"/>
  <c r="C7115" i="10"/>
  <c r="B7115" i="10"/>
  <c r="D7114" i="10"/>
  <c r="C7114" i="10"/>
  <c r="B7114" i="10"/>
  <c r="D7113" i="10"/>
  <c r="C7113" i="10"/>
  <c r="B7113" i="10"/>
  <c r="D7112" i="10"/>
  <c r="C7112" i="10"/>
  <c r="B7112" i="10"/>
  <c r="D7111" i="10"/>
  <c r="C7111" i="10"/>
  <c r="B7111" i="10"/>
  <c r="D7110" i="10"/>
  <c r="C7110" i="10"/>
  <c r="B7110" i="10"/>
  <c r="D7109" i="10"/>
  <c r="C7109" i="10"/>
  <c r="B7109" i="10"/>
  <c r="D7108" i="10"/>
  <c r="C7108" i="10"/>
  <c r="B7108" i="10"/>
  <c r="D7107" i="10"/>
  <c r="C7107" i="10"/>
  <c r="B7107" i="10"/>
  <c r="D7106" i="10"/>
  <c r="C7106" i="10"/>
  <c r="B7106" i="10"/>
  <c r="D7105" i="10"/>
  <c r="C7105" i="10"/>
  <c r="B7105" i="10"/>
  <c r="D7104" i="10"/>
  <c r="C7104" i="10"/>
  <c r="B7104" i="10"/>
  <c r="D7103" i="10"/>
  <c r="C7103" i="10"/>
  <c r="B7103" i="10"/>
  <c r="D7102" i="10"/>
  <c r="C7102" i="10"/>
  <c r="B7102" i="10"/>
  <c r="D7101" i="10"/>
  <c r="C7101" i="10"/>
  <c r="B7101" i="10"/>
  <c r="D7100" i="10"/>
  <c r="C7100" i="10"/>
  <c r="B7100" i="10"/>
  <c r="D7099" i="10"/>
  <c r="C7099" i="10"/>
  <c r="B7099" i="10"/>
  <c r="D7098" i="10"/>
  <c r="C7098" i="10"/>
  <c r="B7098" i="10"/>
  <c r="D7097" i="10"/>
  <c r="C7097" i="10"/>
  <c r="B7097" i="10"/>
  <c r="D7096" i="10"/>
  <c r="C7096" i="10"/>
  <c r="B7096" i="10"/>
  <c r="D7095" i="10"/>
  <c r="C7095" i="10"/>
  <c r="B7095" i="10"/>
  <c r="D7094" i="10"/>
  <c r="C7094" i="10"/>
  <c r="B7094" i="10"/>
  <c r="D7093" i="10"/>
  <c r="C7093" i="10"/>
  <c r="B7093" i="10"/>
  <c r="D7092" i="10"/>
  <c r="C7092" i="10"/>
  <c r="B7092" i="10"/>
  <c r="D7091" i="10"/>
  <c r="C7091" i="10"/>
  <c r="B7091" i="10"/>
  <c r="D7090" i="10"/>
  <c r="C7090" i="10"/>
  <c r="B7090" i="10"/>
  <c r="D7089" i="10"/>
  <c r="C7089" i="10"/>
  <c r="B7089" i="10"/>
  <c r="D7088" i="10"/>
  <c r="C7088" i="10"/>
  <c r="B7088" i="10"/>
  <c r="D7087" i="10"/>
  <c r="C7087" i="10"/>
  <c r="B7087" i="10"/>
  <c r="D7086" i="10"/>
  <c r="C7086" i="10"/>
  <c r="B7086" i="10"/>
  <c r="D7085" i="10"/>
  <c r="C7085" i="10"/>
  <c r="B7085" i="10"/>
  <c r="D7084" i="10"/>
  <c r="C7084" i="10"/>
  <c r="B7084" i="10"/>
  <c r="D7083" i="10"/>
  <c r="C7083" i="10"/>
  <c r="B7083" i="10"/>
  <c r="D7082" i="10"/>
  <c r="C7082" i="10"/>
  <c r="B7082" i="10"/>
  <c r="D7081" i="10"/>
  <c r="C7081" i="10"/>
  <c r="B7081" i="10"/>
  <c r="D7080" i="10"/>
  <c r="C7080" i="10"/>
  <c r="B7080" i="10"/>
  <c r="D7079" i="10"/>
  <c r="C7079" i="10"/>
  <c r="B7079" i="10"/>
  <c r="D7078" i="10"/>
  <c r="C7078" i="10"/>
  <c r="B7078" i="10"/>
  <c r="D7077" i="10"/>
  <c r="C7077" i="10"/>
  <c r="B7077" i="10"/>
  <c r="D7076" i="10"/>
  <c r="C7076" i="10"/>
  <c r="B7076" i="10"/>
  <c r="D7075" i="10"/>
  <c r="C7075" i="10"/>
  <c r="B7075" i="10"/>
  <c r="D7074" i="10"/>
  <c r="C7074" i="10"/>
  <c r="B7074" i="10"/>
  <c r="D7073" i="10"/>
  <c r="C7073" i="10"/>
  <c r="B7073" i="10"/>
  <c r="D7072" i="10"/>
  <c r="C7072" i="10"/>
  <c r="B7072" i="10"/>
  <c r="D7071" i="10"/>
  <c r="C7071" i="10"/>
  <c r="B7071" i="10"/>
  <c r="D7070" i="10"/>
  <c r="C7070" i="10"/>
  <c r="B7070" i="10"/>
  <c r="D7069" i="10"/>
  <c r="C7069" i="10"/>
  <c r="B7069" i="10"/>
  <c r="D7068" i="10"/>
  <c r="C7068" i="10"/>
  <c r="B7068" i="10"/>
  <c r="D7067" i="10"/>
  <c r="C7067" i="10"/>
  <c r="B7067" i="10"/>
  <c r="D7066" i="10"/>
  <c r="C7066" i="10"/>
  <c r="B7066" i="10"/>
  <c r="D7065" i="10"/>
  <c r="C7065" i="10"/>
  <c r="B7065" i="10"/>
  <c r="D7064" i="10"/>
  <c r="C7064" i="10"/>
  <c r="B7064" i="10"/>
  <c r="D7063" i="10"/>
  <c r="C7063" i="10"/>
  <c r="B7063" i="10"/>
  <c r="D7062" i="10"/>
  <c r="C7062" i="10"/>
  <c r="B7062" i="10"/>
  <c r="D7061" i="10"/>
  <c r="C7061" i="10"/>
  <c r="B7061" i="10"/>
  <c r="D7060" i="10"/>
  <c r="C7060" i="10"/>
  <c r="B7060" i="10"/>
  <c r="D7059" i="10"/>
  <c r="C7059" i="10"/>
  <c r="B7059" i="10"/>
  <c r="D7058" i="10"/>
  <c r="C7058" i="10"/>
  <c r="B7058" i="10"/>
  <c r="D7057" i="10"/>
  <c r="C7057" i="10"/>
  <c r="B7057" i="10"/>
  <c r="D7056" i="10"/>
  <c r="C7056" i="10"/>
  <c r="B7056" i="10"/>
  <c r="D7055" i="10"/>
  <c r="C7055" i="10"/>
  <c r="B7055" i="10"/>
  <c r="D7054" i="10"/>
  <c r="C7054" i="10"/>
  <c r="B7054" i="10"/>
  <c r="D7053" i="10"/>
  <c r="C7053" i="10"/>
  <c r="B7053" i="10"/>
  <c r="D7052" i="10"/>
  <c r="C7052" i="10"/>
  <c r="B7052" i="10"/>
  <c r="D7051" i="10"/>
  <c r="C7051" i="10"/>
  <c r="B7051" i="10"/>
  <c r="D7050" i="10"/>
  <c r="C7050" i="10"/>
  <c r="B7050" i="10"/>
  <c r="D7049" i="10"/>
  <c r="C7049" i="10"/>
  <c r="B7049" i="10"/>
  <c r="D7048" i="10"/>
  <c r="C7048" i="10"/>
  <c r="B7048" i="10"/>
  <c r="D7047" i="10"/>
  <c r="C7047" i="10"/>
  <c r="B7047" i="10"/>
  <c r="D7046" i="10"/>
  <c r="C7046" i="10"/>
  <c r="B7046" i="10"/>
  <c r="D7045" i="10"/>
  <c r="C7045" i="10"/>
  <c r="B7045" i="10"/>
  <c r="D7044" i="10"/>
  <c r="C7044" i="10"/>
  <c r="B7044" i="10"/>
  <c r="D7043" i="10"/>
  <c r="C7043" i="10"/>
  <c r="B7043" i="10"/>
  <c r="D7042" i="10"/>
  <c r="C7042" i="10"/>
  <c r="B7042" i="10"/>
  <c r="D7041" i="10"/>
  <c r="C7041" i="10"/>
  <c r="B7041" i="10"/>
  <c r="D7040" i="10"/>
  <c r="C7040" i="10"/>
  <c r="B7040" i="10"/>
  <c r="D7039" i="10"/>
  <c r="C7039" i="10"/>
  <c r="B7039" i="10"/>
  <c r="D7038" i="10"/>
  <c r="C7038" i="10"/>
  <c r="B7038" i="10"/>
  <c r="D7037" i="10"/>
  <c r="C7037" i="10"/>
  <c r="B7037" i="10"/>
  <c r="D7036" i="10"/>
  <c r="C7036" i="10"/>
  <c r="B7036" i="10"/>
  <c r="D7035" i="10"/>
  <c r="C7035" i="10"/>
  <c r="B7035" i="10"/>
  <c r="D7034" i="10"/>
  <c r="C7034" i="10"/>
  <c r="B7034" i="10"/>
  <c r="D7033" i="10"/>
  <c r="C7033" i="10"/>
  <c r="B7033" i="10"/>
  <c r="D7032" i="10"/>
  <c r="C7032" i="10"/>
  <c r="B7032" i="10"/>
  <c r="D7031" i="10"/>
  <c r="C7031" i="10"/>
  <c r="B7031" i="10"/>
  <c r="D7030" i="10"/>
  <c r="C7030" i="10"/>
  <c r="B7030" i="10"/>
  <c r="D7029" i="10"/>
  <c r="C7029" i="10"/>
  <c r="B7029" i="10"/>
  <c r="D7028" i="10"/>
  <c r="C7028" i="10"/>
  <c r="B7028" i="10"/>
  <c r="D7027" i="10"/>
  <c r="C7027" i="10"/>
  <c r="B7027" i="10"/>
  <c r="D7026" i="10"/>
  <c r="C7026" i="10"/>
  <c r="B7026" i="10"/>
  <c r="D7025" i="10"/>
  <c r="C7025" i="10"/>
  <c r="B7025" i="10"/>
  <c r="D7024" i="10"/>
  <c r="C7024" i="10"/>
  <c r="B7024" i="10"/>
  <c r="D7023" i="10"/>
  <c r="C7023" i="10"/>
  <c r="B7023" i="10"/>
  <c r="D7022" i="10"/>
  <c r="C7022" i="10"/>
  <c r="B7022" i="10"/>
  <c r="D7021" i="10"/>
  <c r="C7021" i="10"/>
  <c r="B7021" i="10"/>
  <c r="D7020" i="10"/>
  <c r="C7020" i="10"/>
  <c r="B7020" i="10"/>
  <c r="D7019" i="10"/>
  <c r="C7019" i="10"/>
  <c r="B7019" i="10"/>
  <c r="D7018" i="10"/>
  <c r="C7018" i="10"/>
  <c r="B7018" i="10"/>
  <c r="D7017" i="10"/>
  <c r="C7017" i="10"/>
  <c r="B7017" i="10"/>
  <c r="D7016" i="10"/>
  <c r="C7016" i="10"/>
  <c r="B7016" i="10"/>
  <c r="D7015" i="10"/>
  <c r="C7015" i="10"/>
  <c r="B7015" i="10"/>
  <c r="D7014" i="10"/>
  <c r="C7014" i="10"/>
  <c r="B7014" i="10"/>
  <c r="D7013" i="10"/>
  <c r="C7013" i="10"/>
  <c r="B7013" i="10"/>
  <c r="D7012" i="10"/>
  <c r="C7012" i="10"/>
  <c r="B7012" i="10"/>
  <c r="D7011" i="10"/>
  <c r="C7011" i="10"/>
  <c r="B7011" i="10"/>
  <c r="D7010" i="10"/>
  <c r="C7010" i="10"/>
  <c r="B7010" i="10"/>
  <c r="D7009" i="10"/>
  <c r="C7009" i="10"/>
  <c r="B7009" i="10"/>
  <c r="D7008" i="10"/>
  <c r="C7008" i="10"/>
  <c r="B7008" i="10"/>
  <c r="D7007" i="10"/>
  <c r="C7007" i="10"/>
  <c r="B7007" i="10"/>
  <c r="D7006" i="10"/>
  <c r="C7006" i="10"/>
  <c r="B7006" i="10"/>
  <c r="D7005" i="10"/>
  <c r="C7005" i="10"/>
  <c r="B7005" i="10"/>
  <c r="D7004" i="10"/>
  <c r="C7004" i="10"/>
  <c r="B7004" i="10"/>
  <c r="D7003" i="10"/>
  <c r="C7003" i="10"/>
  <c r="B7003" i="10"/>
  <c r="D7002" i="10"/>
  <c r="C7002" i="10"/>
  <c r="B7002" i="10"/>
  <c r="D7001" i="10"/>
  <c r="C7001" i="10"/>
  <c r="B7001" i="10"/>
  <c r="D7000" i="10"/>
  <c r="C7000" i="10"/>
  <c r="B7000" i="10"/>
  <c r="D6999" i="10"/>
  <c r="C6999" i="10"/>
  <c r="B6999" i="10"/>
  <c r="D6998" i="10"/>
  <c r="C6998" i="10"/>
  <c r="B6998" i="10"/>
  <c r="D6997" i="10"/>
  <c r="C6997" i="10"/>
  <c r="B6997" i="10"/>
  <c r="D6996" i="10"/>
  <c r="C6996" i="10"/>
  <c r="B6996" i="10"/>
  <c r="D6995" i="10"/>
  <c r="C6995" i="10"/>
  <c r="B6995" i="10"/>
  <c r="D6994" i="10"/>
  <c r="C6994" i="10"/>
  <c r="B6994" i="10"/>
  <c r="D6993" i="10"/>
  <c r="C6993" i="10"/>
  <c r="B6993" i="10"/>
  <c r="D6992" i="10"/>
  <c r="C6992" i="10"/>
  <c r="B6992" i="10"/>
  <c r="D6991" i="10"/>
  <c r="C6991" i="10"/>
  <c r="B6991" i="10"/>
  <c r="D6990" i="10"/>
  <c r="C6990" i="10"/>
  <c r="B6990" i="10"/>
  <c r="D6989" i="10"/>
  <c r="C6989" i="10"/>
  <c r="B6989" i="10"/>
  <c r="D6988" i="10"/>
  <c r="C6988" i="10"/>
  <c r="B6988" i="10"/>
  <c r="D6987" i="10"/>
  <c r="C6987" i="10"/>
  <c r="B6987" i="10"/>
  <c r="D6986" i="10"/>
  <c r="C6986" i="10"/>
  <c r="B6986" i="10"/>
  <c r="D6985" i="10"/>
  <c r="C6985" i="10"/>
  <c r="B6985" i="10"/>
  <c r="D6984" i="10"/>
  <c r="C6984" i="10"/>
  <c r="B6984" i="10"/>
  <c r="D6983" i="10"/>
  <c r="C6983" i="10"/>
  <c r="B6983" i="10"/>
  <c r="D6982" i="10"/>
  <c r="C6982" i="10"/>
  <c r="B6982" i="10"/>
  <c r="D6981" i="10"/>
  <c r="C6981" i="10"/>
  <c r="B6981" i="10"/>
  <c r="D6980" i="10"/>
  <c r="C6980" i="10"/>
  <c r="B6980" i="10"/>
  <c r="D6979" i="10"/>
  <c r="C6979" i="10"/>
  <c r="B6979" i="10"/>
  <c r="D6978" i="10"/>
  <c r="C6978" i="10"/>
  <c r="B6978" i="10"/>
  <c r="D6977" i="10"/>
  <c r="C6977" i="10"/>
  <c r="B6977" i="10"/>
  <c r="D6976" i="10"/>
  <c r="C6976" i="10"/>
  <c r="B6976" i="10"/>
  <c r="D6975" i="10"/>
  <c r="C6975" i="10"/>
  <c r="B6975" i="10"/>
  <c r="D6974" i="10"/>
  <c r="C6974" i="10"/>
  <c r="B6974" i="10"/>
  <c r="D6973" i="10"/>
  <c r="C6973" i="10"/>
  <c r="B6973" i="10"/>
  <c r="D6972" i="10"/>
  <c r="C6972" i="10"/>
  <c r="B6972" i="10"/>
  <c r="D6971" i="10"/>
  <c r="C6971" i="10"/>
  <c r="B6971" i="10"/>
  <c r="D6970" i="10"/>
  <c r="C6970" i="10"/>
  <c r="B6970" i="10"/>
  <c r="D6969" i="10"/>
  <c r="C6969" i="10"/>
  <c r="B6969" i="10"/>
  <c r="D6968" i="10"/>
  <c r="C6968" i="10"/>
  <c r="B6968" i="10"/>
  <c r="D6967" i="10"/>
  <c r="C6967" i="10"/>
  <c r="B6967" i="10"/>
  <c r="D6966" i="10"/>
  <c r="C6966" i="10"/>
  <c r="B6966" i="10"/>
  <c r="D6965" i="10"/>
  <c r="C6965" i="10"/>
  <c r="B6965" i="10"/>
  <c r="D6964" i="10"/>
  <c r="C6964" i="10"/>
  <c r="B6964" i="10"/>
  <c r="D6963" i="10"/>
  <c r="C6963" i="10"/>
  <c r="B6963" i="10"/>
  <c r="D6962" i="10"/>
  <c r="C6962" i="10"/>
  <c r="B6962" i="10"/>
  <c r="D6961" i="10"/>
  <c r="C6961" i="10"/>
  <c r="B6961" i="10"/>
  <c r="D6960" i="10"/>
  <c r="C6960" i="10"/>
  <c r="B6960" i="10"/>
  <c r="D6959" i="10"/>
  <c r="C6959" i="10"/>
  <c r="B6959" i="10"/>
  <c r="D6958" i="10"/>
  <c r="C6958" i="10"/>
  <c r="B6958" i="10"/>
  <c r="D6957" i="10"/>
  <c r="C6957" i="10"/>
  <c r="B6957" i="10"/>
  <c r="D6956" i="10"/>
  <c r="C6956" i="10"/>
  <c r="B6956" i="10"/>
  <c r="D6955" i="10"/>
  <c r="C6955" i="10"/>
  <c r="B6955" i="10"/>
  <c r="D6954" i="10"/>
  <c r="C6954" i="10"/>
  <c r="B6954" i="10"/>
  <c r="D6953" i="10"/>
  <c r="C6953" i="10"/>
  <c r="B6953" i="10"/>
  <c r="D6952" i="10"/>
  <c r="C6952" i="10"/>
  <c r="B6952" i="10"/>
  <c r="D6951" i="10"/>
  <c r="C6951" i="10"/>
  <c r="B6951" i="10"/>
  <c r="D6950" i="10"/>
  <c r="C6950" i="10"/>
  <c r="B6950" i="10"/>
  <c r="D6949" i="10"/>
  <c r="C6949" i="10"/>
  <c r="B6949" i="10"/>
  <c r="D6948" i="10"/>
  <c r="C6948" i="10"/>
  <c r="B6948" i="10"/>
  <c r="D6947" i="10"/>
  <c r="C6947" i="10"/>
  <c r="B6947" i="10"/>
  <c r="D6946" i="10"/>
  <c r="C6946" i="10"/>
  <c r="B6946" i="10"/>
  <c r="D6945" i="10"/>
  <c r="C6945" i="10"/>
  <c r="B6945" i="10"/>
  <c r="D6944" i="10"/>
  <c r="C6944" i="10"/>
  <c r="B6944" i="10"/>
  <c r="D6943" i="10"/>
  <c r="C6943" i="10"/>
  <c r="B6943" i="10"/>
  <c r="D6942" i="10"/>
  <c r="C6942" i="10"/>
  <c r="B6942" i="10"/>
  <c r="D6941" i="10"/>
  <c r="C6941" i="10"/>
  <c r="B6941" i="10"/>
  <c r="D6940" i="10"/>
  <c r="C6940" i="10"/>
  <c r="B6940" i="10"/>
  <c r="D6939" i="10"/>
  <c r="C6939" i="10"/>
  <c r="B6939" i="10"/>
  <c r="D6938" i="10"/>
  <c r="C6938" i="10"/>
  <c r="B6938" i="10"/>
  <c r="D6937" i="10"/>
  <c r="C6937" i="10"/>
  <c r="B6937" i="10"/>
  <c r="D6936" i="10"/>
  <c r="C6936" i="10"/>
  <c r="B6936" i="10"/>
  <c r="D6935" i="10"/>
  <c r="C6935" i="10"/>
  <c r="B6935" i="10"/>
  <c r="D6934" i="10"/>
  <c r="C6934" i="10"/>
  <c r="B6934" i="10"/>
  <c r="D6933" i="10"/>
  <c r="C6933" i="10"/>
  <c r="B6933" i="10"/>
  <c r="D6932" i="10"/>
  <c r="C6932" i="10"/>
  <c r="B6932" i="10"/>
  <c r="D6931" i="10"/>
  <c r="C6931" i="10"/>
  <c r="B6931" i="10"/>
  <c r="D6930" i="10"/>
  <c r="C6930" i="10"/>
  <c r="B6930" i="10"/>
  <c r="D6929" i="10"/>
  <c r="C6929" i="10"/>
  <c r="B6929" i="10"/>
  <c r="D6928" i="10"/>
  <c r="C6928" i="10"/>
  <c r="B6928" i="10"/>
  <c r="D6927" i="10"/>
  <c r="C6927" i="10"/>
  <c r="B6927" i="10"/>
  <c r="D6926" i="10"/>
  <c r="C6926" i="10"/>
  <c r="B6926" i="10"/>
  <c r="D6925" i="10"/>
  <c r="C6925" i="10"/>
  <c r="B6925" i="10"/>
  <c r="D6924" i="10"/>
  <c r="C6924" i="10"/>
  <c r="B6924" i="10"/>
  <c r="D6923" i="10"/>
  <c r="C6923" i="10"/>
  <c r="B6923" i="10"/>
  <c r="D6922" i="10"/>
  <c r="C6922" i="10"/>
  <c r="B6922" i="10"/>
  <c r="D6921" i="10"/>
  <c r="C6921" i="10"/>
  <c r="B6921" i="10"/>
  <c r="D6920" i="10"/>
  <c r="C6920" i="10"/>
  <c r="B6920" i="10"/>
  <c r="D6919" i="10"/>
  <c r="C6919" i="10"/>
  <c r="B6919" i="10"/>
  <c r="D6918" i="10"/>
  <c r="C6918" i="10"/>
  <c r="B6918" i="10"/>
  <c r="D6917" i="10"/>
  <c r="C6917" i="10"/>
  <c r="B6917" i="10"/>
  <c r="D6916" i="10"/>
  <c r="C6916" i="10"/>
  <c r="B6916" i="10"/>
  <c r="D6915" i="10"/>
  <c r="C6915" i="10"/>
  <c r="B6915" i="10"/>
  <c r="D6914" i="10"/>
  <c r="C6914" i="10"/>
  <c r="B6914" i="10"/>
  <c r="D6913" i="10"/>
  <c r="C6913" i="10"/>
  <c r="B6913" i="10"/>
  <c r="D6912" i="10"/>
  <c r="C6912" i="10"/>
  <c r="B6912" i="10"/>
  <c r="D6911" i="10"/>
  <c r="C6911" i="10"/>
  <c r="B6911" i="10"/>
  <c r="D6910" i="10"/>
  <c r="C6910" i="10"/>
  <c r="B6910" i="10"/>
  <c r="D6909" i="10"/>
  <c r="C6909" i="10"/>
  <c r="B6909" i="10"/>
  <c r="D6908" i="10"/>
  <c r="C6908" i="10"/>
  <c r="B6908" i="10"/>
  <c r="D6907" i="10"/>
  <c r="C6907" i="10"/>
  <c r="B6907" i="10"/>
  <c r="D6906" i="10"/>
  <c r="C6906" i="10"/>
  <c r="B6906" i="10"/>
  <c r="D6905" i="10"/>
  <c r="C6905" i="10"/>
  <c r="B6905" i="10"/>
  <c r="D6904" i="10"/>
  <c r="C6904" i="10"/>
  <c r="B6904" i="10"/>
  <c r="D6903" i="10"/>
  <c r="C6903" i="10"/>
  <c r="B6903" i="10"/>
  <c r="D6902" i="10"/>
  <c r="C6902" i="10"/>
  <c r="B6902" i="10"/>
  <c r="D6901" i="10"/>
  <c r="C6901" i="10"/>
  <c r="B6901" i="10"/>
  <c r="D6900" i="10"/>
  <c r="C6900" i="10"/>
  <c r="B6900" i="10"/>
  <c r="D6899" i="10"/>
  <c r="C6899" i="10"/>
  <c r="B6899" i="10"/>
  <c r="D6898" i="10"/>
  <c r="C6898" i="10"/>
  <c r="B6898" i="10"/>
  <c r="D6897" i="10"/>
  <c r="C6897" i="10"/>
  <c r="B6897" i="10"/>
  <c r="D6896" i="10"/>
  <c r="C6896" i="10"/>
  <c r="B6896" i="10"/>
  <c r="D6895" i="10"/>
  <c r="C6895" i="10"/>
  <c r="B6895" i="10"/>
  <c r="D6894" i="10"/>
  <c r="C6894" i="10"/>
  <c r="B6894" i="10"/>
  <c r="D6893" i="10"/>
  <c r="C6893" i="10"/>
  <c r="B6893" i="10"/>
  <c r="D6892" i="10"/>
  <c r="C6892" i="10"/>
  <c r="B6892" i="10"/>
  <c r="D6891" i="10"/>
  <c r="C6891" i="10"/>
  <c r="B6891" i="10"/>
  <c r="D6890" i="10"/>
  <c r="C6890" i="10"/>
  <c r="B6890" i="10"/>
  <c r="D6889" i="10"/>
  <c r="C6889" i="10"/>
  <c r="B6889" i="10"/>
  <c r="D6888" i="10"/>
  <c r="C6888" i="10"/>
  <c r="B6888" i="10"/>
  <c r="D6887" i="10"/>
  <c r="C6887" i="10"/>
  <c r="B6887" i="10"/>
  <c r="D6886" i="10"/>
  <c r="C6886" i="10"/>
  <c r="B6886" i="10"/>
  <c r="D6885" i="10"/>
  <c r="C6885" i="10"/>
  <c r="B6885" i="10"/>
  <c r="D6884" i="10"/>
  <c r="C6884" i="10"/>
  <c r="B6884" i="10"/>
  <c r="D6883" i="10"/>
  <c r="C6883" i="10"/>
  <c r="B6883" i="10"/>
  <c r="D6882" i="10"/>
  <c r="C6882" i="10"/>
  <c r="B6882" i="10"/>
  <c r="D6881" i="10"/>
  <c r="C6881" i="10"/>
  <c r="B6881" i="10"/>
  <c r="D6880" i="10"/>
  <c r="C6880" i="10"/>
  <c r="B6880" i="10"/>
  <c r="D6879" i="10"/>
  <c r="C6879" i="10"/>
  <c r="B6879" i="10"/>
  <c r="D6878" i="10"/>
  <c r="C6878" i="10"/>
  <c r="B6878" i="10"/>
  <c r="D6877" i="10"/>
  <c r="C6877" i="10"/>
  <c r="B6877" i="10"/>
  <c r="D6876" i="10"/>
  <c r="C6876" i="10"/>
  <c r="B6876" i="10"/>
  <c r="D6875" i="10"/>
  <c r="C6875" i="10"/>
  <c r="B6875" i="10"/>
  <c r="D6874" i="10"/>
  <c r="C6874" i="10"/>
  <c r="B6874" i="10"/>
  <c r="D6873" i="10"/>
  <c r="C6873" i="10"/>
  <c r="B6873" i="10"/>
  <c r="D6872" i="10"/>
  <c r="C6872" i="10"/>
  <c r="B6872" i="10"/>
  <c r="D6871" i="10"/>
  <c r="C6871" i="10"/>
  <c r="B6871" i="10"/>
  <c r="D6870" i="10"/>
  <c r="C6870" i="10"/>
  <c r="B6870" i="10"/>
  <c r="D6869" i="10"/>
  <c r="C6869" i="10"/>
  <c r="B6869" i="10"/>
  <c r="D6868" i="10"/>
  <c r="C6868" i="10"/>
  <c r="B6868" i="10"/>
  <c r="D6867" i="10"/>
  <c r="C6867" i="10"/>
  <c r="B6867" i="10"/>
  <c r="D6866" i="10"/>
  <c r="C6866" i="10"/>
  <c r="B6866" i="10"/>
  <c r="D6865" i="10"/>
  <c r="C6865" i="10"/>
  <c r="B6865" i="10"/>
  <c r="D6864" i="10"/>
  <c r="C6864" i="10"/>
  <c r="B6864" i="10"/>
  <c r="D6863" i="10"/>
  <c r="C6863" i="10"/>
  <c r="B6863" i="10"/>
  <c r="D6862" i="10"/>
  <c r="C6862" i="10"/>
  <c r="B6862" i="10"/>
  <c r="D6861" i="10"/>
  <c r="C6861" i="10"/>
  <c r="B6861" i="10"/>
  <c r="D6860" i="10"/>
  <c r="C6860" i="10"/>
  <c r="B6860" i="10"/>
  <c r="D6859" i="10"/>
  <c r="C6859" i="10"/>
  <c r="B6859" i="10"/>
  <c r="D6858" i="10"/>
  <c r="C6858" i="10"/>
  <c r="B6858" i="10"/>
  <c r="D6857" i="10"/>
  <c r="C6857" i="10"/>
  <c r="B6857" i="10"/>
  <c r="D6856" i="10"/>
  <c r="C6856" i="10"/>
  <c r="B6856" i="10"/>
  <c r="D6855" i="10"/>
  <c r="C6855" i="10"/>
  <c r="B6855" i="10"/>
  <c r="D6854" i="10"/>
  <c r="C6854" i="10"/>
  <c r="B6854" i="10"/>
  <c r="D6853" i="10"/>
  <c r="C6853" i="10"/>
  <c r="B6853" i="10"/>
  <c r="D6852" i="10"/>
  <c r="C6852" i="10"/>
  <c r="B6852" i="10"/>
  <c r="D6851" i="10"/>
  <c r="C6851" i="10"/>
  <c r="B6851" i="10"/>
  <c r="D6850" i="10"/>
  <c r="C6850" i="10"/>
  <c r="B6850" i="10"/>
  <c r="D6849" i="10"/>
  <c r="C6849" i="10"/>
  <c r="B6849" i="10"/>
  <c r="D6848" i="10"/>
  <c r="C6848" i="10"/>
  <c r="B6848" i="10"/>
  <c r="D6847" i="10"/>
  <c r="C6847" i="10"/>
  <c r="B6847" i="10"/>
  <c r="D6846" i="10"/>
  <c r="C6846" i="10"/>
  <c r="B6846" i="10"/>
  <c r="D6845" i="10"/>
  <c r="C6845" i="10"/>
  <c r="B6845" i="10"/>
  <c r="D6844" i="10"/>
  <c r="C6844" i="10"/>
  <c r="B6844" i="10"/>
  <c r="D6843" i="10"/>
  <c r="C6843" i="10"/>
  <c r="B6843" i="10"/>
  <c r="D6842" i="10"/>
  <c r="C6842" i="10"/>
  <c r="B6842" i="10"/>
  <c r="D6841" i="10"/>
  <c r="C6841" i="10"/>
  <c r="B6841" i="10"/>
  <c r="D6840" i="10"/>
  <c r="C6840" i="10"/>
  <c r="B6840" i="10"/>
  <c r="D6839" i="10"/>
  <c r="C6839" i="10"/>
  <c r="B6839" i="10"/>
  <c r="D6838" i="10"/>
  <c r="C6838" i="10"/>
  <c r="B6838" i="10"/>
  <c r="D6837" i="10"/>
  <c r="C6837" i="10"/>
  <c r="B6837" i="10"/>
  <c r="D6836" i="10"/>
  <c r="C6836" i="10"/>
  <c r="B6836" i="10"/>
  <c r="D6835" i="10"/>
  <c r="C6835" i="10"/>
  <c r="B6835" i="10"/>
  <c r="D6834" i="10"/>
  <c r="C6834" i="10"/>
  <c r="B6834" i="10"/>
  <c r="D6833" i="10"/>
  <c r="C6833" i="10"/>
  <c r="B6833" i="10"/>
  <c r="D6832" i="10"/>
  <c r="C6832" i="10"/>
  <c r="B6832" i="10"/>
  <c r="D6831" i="10"/>
  <c r="C6831" i="10"/>
  <c r="B6831" i="10"/>
  <c r="D6830" i="10"/>
  <c r="C6830" i="10"/>
  <c r="B6830" i="10"/>
  <c r="D6829" i="10"/>
  <c r="C6829" i="10"/>
  <c r="B6829" i="10"/>
  <c r="D6828" i="10"/>
  <c r="C6828" i="10"/>
  <c r="B6828" i="10"/>
  <c r="D6827" i="10"/>
  <c r="C6827" i="10"/>
  <c r="B6827" i="10"/>
  <c r="D6826" i="10"/>
  <c r="C6826" i="10"/>
  <c r="B6826" i="10"/>
  <c r="D6825" i="10"/>
  <c r="C6825" i="10"/>
  <c r="B6825" i="10"/>
  <c r="D6824" i="10"/>
  <c r="C6824" i="10"/>
  <c r="B6824" i="10"/>
  <c r="D6823" i="10"/>
  <c r="C6823" i="10"/>
  <c r="B6823" i="10"/>
  <c r="D6822" i="10"/>
  <c r="C6822" i="10"/>
  <c r="B6822" i="10"/>
  <c r="D6821" i="10"/>
  <c r="C6821" i="10"/>
  <c r="B6821" i="10"/>
  <c r="D6820" i="10"/>
  <c r="C6820" i="10"/>
  <c r="B6820" i="10"/>
  <c r="D6819" i="10"/>
  <c r="C6819" i="10"/>
  <c r="B6819" i="10"/>
  <c r="D6818" i="10"/>
  <c r="C6818" i="10"/>
  <c r="B6818" i="10"/>
  <c r="D6817" i="10"/>
  <c r="C6817" i="10"/>
  <c r="B6817" i="10"/>
  <c r="D6816" i="10"/>
  <c r="C6816" i="10"/>
  <c r="B6816" i="10"/>
  <c r="D6815" i="10"/>
  <c r="C6815" i="10"/>
  <c r="B6815" i="10"/>
  <c r="D6814" i="10"/>
  <c r="C6814" i="10"/>
  <c r="B6814" i="10"/>
  <c r="D6813" i="10"/>
  <c r="C6813" i="10"/>
  <c r="B6813" i="10"/>
  <c r="D6812" i="10"/>
  <c r="C6812" i="10"/>
  <c r="B6812" i="10"/>
  <c r="D6811" i="10"/>
  <c r="C6811" i="10"/>
  <c r="B6811" i="10"/>
  <c r="D6810" i="10"/>
  <c r="C6810" i="10"/>
  <c r="B6810" i="10"/>
  <c r="D6809" i="10"/>
  <c r="C6809" i="10"/>
  <c r="B6809" i="10"/>
  <c r="D6808" i="10"/>
  <c r="C6808" i="10"/>
  <c r="B6808" i="10"/>
  <c r="D6807" i="10"/>
  <c r="C6807" i="10"/>
  <c r="B6807" i="10"/>
  <c r="D6806" i="10"/>
  <c r="C6806" i="10"/>
  <c r="B6806" i="10"/>
  <c r="D6805" i="10"/>
  <c r="C6805" i="10"/>
  <c r="B6805" i="10"/>
  <c r="D6804" i="10"/>
  <c r="C6804" i="10"/>
  <c r="B6804" i="10"/>
  <c r="D6803" i="10"/>
  <c r="C6803" i="10"/>
  <c r="B6803" i="10"/>
  <c r="D6802" i="10"/>
  <c r="C6802" i="10"/>
  <c r="B6802" i="10"/>
  <c r="D6801" i="10"/>
  <c r="C6801" i="10"/>
  <c r="B6801" i="10"/>
  <c r="D6800" i="10"/>
  <c r="C6800" i="10"/>
  <c r="B6800" i="10"/>
  <c r="D6799" i="10"/>
  <c r="C6799" i="10"/>
  <c r="B6799" i="10"/>
  <c r="D6798" i="10"/>
  <c r="C6798" i="10"/>
  <c r="B6798" i="10"/>
  <c r="D6797" i="10"/>
  <c r="C6797" i="10"/>
  <c r="B6797" i="10"/>
  <c r="D6796" i="10"/>
  <c r="C6796" i="10"/>
  <c r="B6796" i="10"/>
  <c r="D6795" i="10"/>
  <c r="C6795" i="10"/>
  <c r="B6795" i="10"/>
  <c r="D6794" i="10"/>
  <c r="C6794" i="10"/>
  <c r="B6794" i="10"/>
  <c r="D6793" i="10"/>
  <c r="C6793" i="10"/>
  <c r="B6793" i="10"/>
  <c r="D6792" i="10"/>
  <c r="C6792" i="10"/>
  <c r="B6792" i="10"/>
  <c r="D6791" i="10"/>
  <c r="C6791" i="10"/>
  <c r="B6791" i="10"/>
  <c r="D6790" i="10"/>
  <c r="C6790" i="10"/>
  <c r="B6790" i="10"/>
  <c r="D6789" i="10"/>
  <c r="C6789" i="10"/>
  <c r="B6789" i="10"/>
  <c r="D6788" i="10"/>
  <c r="C6788" i="10"/>
  <c r="B6788" i="10"/>
  <c r="D6787" i="10"/>
  <c r="C6787" i="10"/>
  <c r="B6787" i="10"/>
  <c r="D6786" i="10"/>
  <c r="C6786" i="10"/>
  <c r="B6786" i="10"/>
  <c r="D6785" i="10"/>
  <c r="C6785" i="10"/>
  <c r="B6785" i="10"/>
  <c r="D6784" i="10"/>
  <c r="C6784" i="10"/>
  <c r="B6784" i="10"/>
  <c r="D6783" i="10"/>
  <c r="C6783" i="10"/>
  <c r="B6783" i="10"/>
  <c r="D6782" i="10"/>
  <c r="C6782" i="10"/>
  <c r="B6782" i="10"/>
  <c r="D6781" i="10"/>
  <c r="C6781" i="10"/>
  <c r="B6781" i="10"/>
  <c r="D6780" i="10"/>
  <c r="C6780" i="10"/>
  <c r="B6780" i="10"/>
  <c r="D6779" i="10"/>
  <c r="C6779" i="10"/>
  <c r="B6779" i="10"/>
  <c r="D6778" i="10"/>
  <c r="C6778" i="10"/>
  <c r="B6778" i="10"/>
  <c r="D6777" i="10"/>
  <c r="C6777" i="10"/>
  <c r="B6777" i="10"/>
  <c r="D6776" i="10"/>
  <c r="C6776" i="10"/>
  <c r="B6776" i="10"/>
  <c r="D6775" i="10"/>
  <c r="C6775" i="10"/>
  <c r="B6775" i="10"/>
  <c r="D6774" i="10"/>
  <c r="C6774" i="10"/>
  <c r="B6774" i="10"/>
  <c r="D6773" i="10"/>
  <c r="C6773" i="10"/>
  <c r="B6773" i="10"/>
  <c r="D6772" i="10"/>
  <c r="C6772" i="10"/>
  <c r="B6772" i="10"/>
  <c r="D6771" i="10"/>
  <c r="C6771" i="10"/>
  <c r="B6771" i="10"/>
  <c r="D6770" i="10"/>
  <c r="C6770" i="10"/>
  <c r="B6770" i="10"/>
  <c r="D6769" i="10"/>
  <c r="C6769" i="10"/>
  <c r="B6769" i="10"/>
  <c r="D6768" i="10"/>
  <c r="C6768" i="10"/>
  <c r="B6768" i="10"/>
  <c r="D6767" i="10"/>
  <c r="C6767" i="10"/>
  <c r="B6767" i="10"/>
  <c r="D6766" i="10"/>
  <c r="C6766" i="10"/>
  <c r="B6766" i="10"/>
  <c r="D6765" i="10"/>
  <c r="C6765" i="10"/>
  <c r="B6765" i="10"/>
  <c r="D6764" i="10"/>
  <c r="C6764" i="10"/>
  <c r="B6764" i="10"/>
  <c r="D6763" i="10"/>
  <c r="C6763" i="10"/>
  <c r="B6763" i="10"/>
  <c r="D6762" i="10"/>
  <c r="C6762" i="10"/>
  <c r="B6762" i="10"/>
  <c r="D6761" i="10"/>
  <c r="C6761" i="10"/>
  <c r="B6761" i="10"/>
  <c r="D6760" i="10"/>
  <c r="C6760" i="10"/>
  <c r="B6760" i="10"/>
  <c r="D6759" i="10"/>
  <c r="C6759" i="10"/>
  <c r="B6759" i="10"/>
  <c r="D6758" i="10"/>
  <c r="C6758" i="10"/>
  <c r="B6758" i="10"/>
  <c r="D6757" i="10"/>
  <c r="C6757" i="10"/>
  <c r="B6757" i="10"/>
  <c r="D6756" i="10"/>
  <c r="C6756" i="10"/>
  <c r="B6756" i="10"/>
  <c r="D6755" i="10"/>
  <c r="C6755" i="10"/>
  <c r="B6755" i="10"/>
  <c r="D6754" i="10"/>
  <c r="C6754" i="10"/>
  <c r="B6754" i="10"/>
  <c r="D6753" i="10"/>
  <c r="C6753" i="10"/>
  <c r="B6753" i="10"/>
  <c r="D6752" i="10"/>
  <c r="C6752" i="10"/>
  <c r="B6752" i="10"/>
  <c r="D6751" i="10"/>
  <c r="C6751" i="10"/>
  <c r="B6751" i="10"/>
  <c r="D6750" i="10"/>
  <c r="C6750" i="10"/>
  <c r="B6750" i="10"/>
  <c r="D6749" i="10"/>
  <c r="C6749" i="10"/>
  <c r="B6749" i="10"/>
  <c r="D6748" i="10"/>
  <c r="C6748" i="10"/>
  <c r="B6748" i="10"/>
  <c r="D6747" i="10"/>
  <c r="C6747" i="10"/>
  <c r="B6747" i="10"/>
  <c r="D6746" i="10"/>
  <c r="C6746" i="10"/>
  <c r="B6746" i="10"/>
  <c r="D6745" i="10"/>
  <c r="C6745" i="10"/>
  <c r="B6745" i="10"/>
  <c r="D6744" i="10"/>
  <c r="C6744" i="10"/>
  <c r="B6744" i="10"/>
  <c r="D6743" i="10"/>
  <c r="C6743" i="10"/>
  <c r="B6743" i="10"/>
  <c r="D6742" i="10"/>
  <c r="C6742" i="10"/>
  <c r="B6742" i="10"/>
  <c r="D6741" i="10"/>
  <c r="C6741" i="10"/>
  <c r="B6741" i="10"/>
  <c r="D6740" i="10"/>
  <c r="C6740" i="10"/>
  <c r="B6740" i="10"/>
  <c r="D6739" i="10"/>
  <c r="C6739" i="10"/>
  <c r="B6739" i="10"/>
  <c r="D6738" i="10"/>
  <c r="C6738" i="10"/>
  <c r="B6738" i="10"/>
  <c r="D6737" i="10"/>
  <c r="C6737" i="10"/>
  <c r="B6737" i="10"/>
  <c r="D6736" i="10"/>
  <c r="C6736" i="10"/>
  <c r="B6736" i="10"/>
  <c r="D6735" i="10"/>
  <c r="C6735" i="10"/>
  <c r="B6735" i="10"/>
  <c r="D6734" i="10"/>
  <c r="C6734" i="10"/>
  <c r="B6734" i="10"/>
  <c r="D6733" i="10"/>
  <c r="C6733" i="10"/>
  <c r="B6733" i="10"/>
  <c r="D6732" i="10"/>
  <c r="C6732" i="10"/>
  <c r="B6732" i="10"/>
  <c r="D6731" i="10"/>
  <c r="C6731" i="10"/>
  <c r="B6731" i="10"/>
  <c r="D6730" i="10"/>
  <c r="C6730" i="10"/>
  <c r="B6730" i="10"/>
  <c r="D6729" i="10"/>
  <c r="C6729" i="10"/>
  <c r="B6729" i="10"/>
  <c r="D6728" i="10"/>
  <c r="C6728" i="10"/>
  <c r="B6728" i="10"/>
  <c r="D6727" i="10"/>
  <c r="C6727" i="10"/>
  <c r="B6727" i="10"/>
  <c r="D6726" i="10"/>
  <c r="C6726" i="10"/>
  <c r="B6726" i="10"/>
  <c r="D6725" i="10"/>
  <c r="C6725" i="10"/>
  <c r="B6725" i="10"/>
  <c r="D6724" i="10"/>
  <c r="C6724" i="10"/>
  <c r="B6724" i="10"/>
  <c r="D6723" i="10"/>
  <c r="C6723" i="10"/>
  <c r="B6723" i="10"/>
  <c r="D6722" i="10"/>
  <c r="C6722" i="10"/>
  <c r="B6722" i="10"/>
  <c r="D6721" i="10"/>
  <c r="C6721" i="10"/>
  <c r="B6721" i="10"/>
  <c r="D6720" i="10"/>
  <c r="C6720" i="10"/>
  <c r="B6720" i="10"/>
  <c r="D6719" i="10"/>
  <c r="C6719" i="10"/>
  <c r="B6719" i="10"/>
  <c r="D6718" i="10"/>
  <c r="C6718" i="10"/>
  <c r="B6718" i="10"/>
  <c r="D6717" i="10"/>
  <c r="C6717" i="10"/>
  <c r="B6717" i="10"/>
  <c r="D6716" i="10"/>
  <c r="C6716" i="10"/>
  <c r="B6716" i="10"/>
  <c r="D6715" i="10"/>
  <c r="C6715" i="10"/>
  <c r="B6715" i="10"/>
  <c r="D6714" i="10"/>
  <c r="C6714" i="10"/>
  <c r="B6714" i="10"/>
  <c r="D6713" i="10"/>
  <c r="C6713" i="10"/>
  <c r="B6713" i="10"/>
  <c r="D6712" i="10"/>
  <c r="C6712" i="10"/>
  <c r="B6712" i="10"/>
  <c r="D6711" i="10"/>
  <c r="C6711" i="10"/>
  <c r="B6711" i="10"/>
  <c r="D6710" i="10"/>
  <c r="C6710" i="10"/>
  <c r="B6710" i="10"/>
  <c r="D6709" i="10"/>
  <c r="C6709" i="10"/>
  <c r="B6709" i="10"/>
  <c r="D6708" i="10"/>
  <c r="C6708" i="10"/>
  <c r="B6708" i="10"/>
  <c r="D6707" i="10"/>
  <c r="C6707" i="10"/>
  <c r="B6707" i="10"/>
  <c r="D6706" i="10"/>
  <c r="C6706" i="10"/>
  <c r="B6706" i="10"/>
  <c r="D6705" i="10"/>
  <c r="C6705" i="10"/>
  <c r="B6705" i="10"/>
  <c r="D6704" i="10"/>
  <c r="C6704" i="10"/>
  <c r="B6704" i="10"/>
  <c r="D6703" i="10"/>
  <c r="C6703" i="10"/>
  <c r="B6703" i="10"/>
  <c r="D6702" i="10"/>
  <c r="C6702" i="10"/>
  <c r="B6702" i="10"/>
  <c r="D6701" i="10"/>
  <c r="C6701" i="10"/>
  <c r="B6701" i="10"/>
  <c r="D6700" i="10"/>
  <c r="C6700" i="10"/>
  <c r="B6700" i="10"/>
  <c r="D6699" i="10"/>
  <c r="C6699" i="10"/>
  <c r="B6699" i="10"/>
  <c r="D6698" i="10"/>
  <c r="C6698" i="10"/>
  <c r="B6698" i="10"/>
  <c r="D6697" i="10"/>
  <c r="C6697" i="10"/>
  <c r="B6697" i="10"/>
  <c r="D6696" i="10"/>
  <c r="C6696" i="10"/>
  <c r="B6696" i="10"/>
  <c r="D6695" i="10"/>
  <c r="C6695" i="10"/>
  <c r="B6695" i="10"/>
  <c r="D6694" i="10"/>
  <c r="C6694" i="10"/>
  <c r="B6694" i="10"/>
  <c r="D6693" i="10"/>
  <c r="C6693" i="10"/>
  <c r="B6693" i="10"/>
  <c r="D6692" i="10"/>
  <c r="C6692" i="10"/>
  <c r="B6692" i="10"/>
  <c r="D6691" i="10"/>
  <c r="C6691" i="10"/>
  <c r="B6691" i="10"/>
  <c r="D6690" i="10"/>
  <c r="C6690" i="10"/>
  <c r="B6690" i="10"/>
  <c r="D6689" i="10"/>
  <c r="C6689" i="10"/>
  <c r="B6689" i="10"/>
  <c r="D6688" i="10"/>
  <c r="C6688" i="10"/>
  <c r="B6688" i="10"/>
  <c r="D6687" i="10"/>
  <c r="C6687" i="10"/>
  <c r="B6687" i="10"/>
  <c r="D6686" i="10"/>
  <c r="C6686" i="10"/>
  <c r="B6686" i="10"/>
  <c r="D6685" i="10"/>
  <c r="C6685" i="10"/>
  <c r="B6685" i="10"/>
  <c r="D6684" i="10"/>
  <c r="C6684" i="10"/>
  <c r="B6684" i="10"/>
  <c r="D6683" i="10"/>
  <c r="C6683" i="10"/>
  <c r="B6683" i="10"/>
  <c r="D6682" i="10"/>
  <c r="C6682" i="10"/>
  <c r="B6682" i="10"/>
  <c r="D6681" i="10"/>
  <c r="C6681" i="10"/>
  <c r="B6681" i="10"/>
  <c r="D6680" i="10"/>
  <c r="C6680" i="10"/>
  <c r="B6680" i="10"/>
  <c r="D6679" i="10"/>
  <c r="C6679" i="10"/>
  <c r="B6679" i="10"/>
  <c r="D6678" i="10"/>
  <c r="C6678" i="10"/>
  <c r="B6678" i="10"/>
  <c r="D6677" i="10"/>
  <c r="C6677" i="10"/>
  <c r="B6677" i="10"/>
  <c r="D6676" i="10"/>
  <c r="C6676" i="10"/>
  <c r="B6676" i="10"/>
  <c r="D6675" i="10"/>
  <c r="C6675" i="10"/>
  <c r="B6675" i="10"/>
  <c r="D6674" i="10"/>
  <c r="C6674" i="10"/>
  <c r="B6674" i="10"/>
  <c r="D6673" i="10"/>
  <c r="C6673" i="10"/>
  <c r="B6673" i="10"/>
  <c r="D6672" i="10"/>
  <c r="C6672" i="10"/>
  <c r="B6672" i="10"/>
  <c r="D6671" i="10"/>
  <c r="C6671" i="10"/>
  <c r="B6671" i="10"/>
  <c r="D6670" i="10"/>
  <c r="C6670" i="10"/>
  <c r="B6670" i="10"/>
  <c r="D6669" i="10"/>
  <c r="C6669" i="10"/>
  <c r="B6669" i="10"/>
  <c r="D6668" i="10"/>
  <c r="C6668" i="10"/>
  <c r="B6668" i="10"/>
  <c r="D6667" i="10"/>
  <c r="C6667" i="10"/>
  <c r="B6667" i="10"/>
  <c r="D6666" i="10"/>
  <c r="C6666" i="10"/>
  <c r="B6666" i="10"/>
  <c r="D6665" i="10"/>
  <c r="C6665" i="10"/>
  <c r="B6665" i="10"/>
  <c r="D6664" i="10"/>
  <c r="C6664" i="10"/>
  <c r="B6664" i="10"/>
  <c r="D6663" i="10"/>
  <c r="C6663" i="10"/>
  <c r="B6663" i="10"/>
  <c r="D6662" i="10"/>
  <c r="C6662" i="10"/>
  <c r="B6662" i="10"/>
  <c r="D6661" i="10"/>
  <c r="C6661" i="10"/>
  <c r="B6661" i="10"/>
  <c r="D6660" i="10"/>
  <c r="C6660" i="10"/>
  <c r="B6660" i="10"/>
  <c r="D6659" i="10"/>
  <c r="C6659" i="10"/>
  <c r="B6659" i="10"/>
  <c r="D6658" i="10"/>
  <c r="C6658" i="10"/>
  <c r="B6658" i="10"/>
  <c r="D6657" i="10"/>
  <c r="C6657" i="10"/>
  <c r="B6657" i="10"/>
  <c r="D6656" i="10"/>
  <c r="C6656" i="10"/>
  <c r="B6656" i="10"/>
  <c r="D6655" i="10"/>
  <c r="C6655" i="10"/>
  <c r="B6655" i="10"/>
  <c r="D6654" i="10"/>
  <c r="C6654" i="10"/>
  <c r="B6654" i="10"/>
  <c r="D6653" i="10"/>
  <c r="C6653" i="10"/>
  <c r="B6653" i="10"/>
  <c r="D6652" i="10"/>
  <c r="C6652" i="10"/>
  <c r="B6652" i="10"/>
  <c r="D6651" i="10"/>
  <c r="C6651" i="10"/>
  <c r="B6651" i="10"/>
  <c r="D6650" i="10"/>
  <c r="C6650" i="10"/>
  <c r="B6650" i="10"/>
  <c r="D6649" i="10"/>
  <c r="C6649" i="10"/>
  <c r="B6649" i="10"/>
  <c r="D6648" i="10"/>
  <c r="C6648" i="10"/>
  <c r="B6648" i="10"/>
  <c r="D6647" i="10"/>
  <c r="C6647" i="10"/>
  <c r="B6647" i="10"/>
  <c r="D6646" i="10"/>
  <c r="C6646" i="10"/>
  <c r="B6646" i="10"/>
  <c r="D6645" i="10"/>
  <c r="C6645" i="10"/>
  <c r="B6645" i="10"/>
  <c r="D6644" i="10"/>
  <c r="C6644" i="10"/>
  <c r="B6644" i="10"/>
  <c r="D6643" i="10"/>
  <c r="C6643" i="10"/>
  <c r="B6643" i="10"/>
  <c r="D6642" i="10"/>
  <c r="C6642" i="10"/>
  <c r="B6642" i="10"/>
  <c r="D6641" i="10"/>
  <c r="C6641" i="10"/>
  <c r="B6641" i="10"/>
  <c r="D6640" i="10"/>
  <c r="C6640" i="10"/>
  <c r="B6640" i="10"/>
  <c r="D6639" i="10"/>
  <c r="C6639" i="10"/>
  <c r="B6639" i="10"/>
  <c r="D6638" i="10"/>
  <c r="C6638" i="10"/>
  <c r="B6638" i="10"/>
  <c r="D6637" i="10"/>
  <c r="C6637" i="10"/>
  <c r="B6637" i="10"/>
  <c r="D6636" i="10"/>
  <c r="C6636" i="10"/>
  <c r="B6636" i="10"/>
  <c r="D6635" i="10"/>
  <c r="C6635" i="10"/>
  <c r="B6635" i="10"/>
  <c r="D6634" i="10"/>
  <c r="C6634" i="10"/>
  <c r="B6634" i="10"/>
  <c r="D6633" i="10"/>
  <c r="C6633" i="10"/>
  <c r="B6633" i="10"/>
  <c r="D6632" i="10"/>
  <c r="C6632" i="10"/>
  <c r="B6632" i="10"/>
  <c r="D6631" i="10"/>
  <c r="C6631" i="10"/>
  <c r="B6631" i="10"/>
  <c r="D6630" i="10"/>
  <c r="C6630" i="10"/>
  <c r="B6630" i="10"/>
  <c r="D6629" i="10"/>
  <c r="C6629" i="10"/>
  <c r="B6629" i="10"/>
  <c r="D6628" i="10"/>
  <c r="C6628" i="10"/>
  <c r="B6628" i="10"/>
  <c r="D6627" i="10"/>
  <c r="C6627" i="10"/>
  <c r="B6627" i="10"/>
  <c r="D6626" i="10"/>
  <c r="C6626" i="10"/>
  <c r="B6626" i="10"/>
  <c r="D6625" i="10"/>
  <c r="C6625" i="10"/>
  <c r="B6625" i="10"/>
  <c r="D6624" i="10"/>
  <c r="C6624" i="10"/>
  <c r="B6624" i="10"/>
  <c r="D6623" i="10"/>
  <c r="C6623" i="10"/>
  <c r="B6623" i="10"/>
  <c r="D6622" i="10"/>
  <c r="C6622" i="10"/>
  <c r="B6622" i="10"/>
  <c r="D6621" i="10"/>
  <c r="C6621" i="10"/>
  <c r="B6621" i="10"/>
  <c r="D6620" i="10"/>
  <c r="C6620" i="10"/>
  <c r="B6620" i="10"/>
  <c r="D6619" i="10"/>
  <c r="C6619" i="10"/>
  <c r="B6619" i="10"/>
  <c r="D6618" i="10"/>
  <c r="C6618" i="10"/>
  <c r="B6618" i="10"/>
  <c r="D6617" i="10"/>
  <c r="C6617" i="10"/>
  <c r="B6617" i="10"/>
  <c r="D6616" i="10"/>
  <c r="C6616" i="10"/>
  <c r="B6616" i="10"/>
  <c r="D6615" i="10"/>
  <c r="C6615" i="10"/>
  <c r="B6615" i="10"/>
  <c r="D6614" i="10"/>
  <c r="C6614" i="10"/>
  <c r="B6614" i="10"/>
  <c r="D6613" i="10"/>
  <c r="C6613" i="10"/>
  <c r="B6613" i="10"/>
  <c r="D6612" i="10"/>
  <c r="C6612" i="10"/>
  <c r="B6612" i="10"/>
  <c r="D6611" i="10"/>
  <c r="C6611" i="10"/>
  <c r="B6611" i="10"/>
  <c r="D6610" i="10"/>
  <c r="C6610" i="10"/>
  <c r="B6610" i="10"/>
  <c r="D6609" i="10"/>
  <c r="C6609" i="10"/>
  <c r="B6609" i="10"/>
  <c r="D6608" i="10"/>
  <c r="C6608" i="10"/>
  <c r="B6608" i="10"/>
  <c r="D6607" i="10"/>
  <c r="C6607" i="10"/>
  <c r="B6607" i="10"/>
  <c r="D6606" i="10"/>
  <c r="C6606" i="10"/>
  <c r="B6606" i="10"/>
  <c r="D6605" i="10"/>
  <c r="C6605" i="10"/>
  <c r="B6605" i="10"/>
  <c r="D6604" i="10"/>
  <c r="C6604" i="10"/>
  <c r="B6604" i="10"/>
  <c r="D6603" i="10"/>
  <c r="C6603" i="10"/>
  <c r="B6603" i="10"/>
  <c r="D6602" i="10"/>
  <c r="C6602" i="10"/>
  <c r="B6602" i="10"/>
  <c r="D6601" i="10"/>
  <c r="C6601" i="10"/>
  <c r="B6601" i="10"/>
  <c r="D6600" i="10"/>
  <c r="C6600" i="10"/>
  <c r="B6600" i="10"/>
  <c r="D6599" i="10"/>
  <c r="C6599" i="10"/>
  <c r="B6599" i="10"/>
  <c r="D6598" i="10"/>
  <c r="C6598" i="10"/>
  <c r="B6598" i="10"/>
  <c r="D6597" i="10"/>
  <c r="C6597" i="10"/>
  <c r="B6597" i="10"/>
  <c r="D6596" i="10"/>
  <c r="C6596" i="10"/>
  <c r="B6596" i="10"/>
  <c r="D6595" i="10"/>
  <c r="C6595" i="10"/>
  <c r="B6595" i="10"/>
  <c r="D6594" i="10"/>
  <c r="C6594" i="10"/>
  <c r="B6594" i="10"/>
  <c r="D6593" i="10"/>
  <c r="C6593" i="10"/>
  <c r="B6593" i="10"/>
  <c r="D6592" i="10"/>
  <c r="C6592" i="10"/>
  <c r="B6592" i="10"/>
  <c r="D6591" i="10"/>
  <c r="C6591" i="10"/>
  <c r="B6591" i="10"/>
  <c r="D6590" i="10"/>
  <c r="C6590" i="10"/>
  <c r="B6590" i="10"/>
  <c r="D6589" i="10"/>
  <c r="C6589" i="10"/>
  <c r="B6589" i="10"/>
  <c r="D6588" i="10"/>
  <c r="C6588" i="10"/>
  <c r="B6588" i="10"/>
  <c r="D6587" i="10"/>
  <c r="C6587" i="10"/>
  <c r="B6587" i="10"/>
  <c r="D6586" i="10"/>
  <c r="C6586" i="10"/>
  <c r="B6586" i="10"/>
  <c r="D6585" i="10"/>
  <c r="C6585" i="10"/>
  <c r="B6585" i="10"/>
  <c r="D6584" i="10"/>
  <c r="C6584" i="10"/>
  <c r="B6584" i="10"/>
  <c r="D6583" i="10"/>
  <c r="C6583" i="10"/>
  <c r="B6583" i="10"/>
  <c r="D6582" i="10"/>
  <c r="C6582" i="10"/>
  <c r="B6582" i="10"/>
  <c r="D6581" i="10"/>
  <c r="C6581" i="10"/>
  <c r="B6581" i="10"/>
  <c r="D6580" i="10"/>
  <c r="C6580" i="10"/>
  <c r="B6580" i="10"/>
  <c r="D6579" i="10"/>
  <c r="C6579" i="10"/>
  <c r="B6579" i="10"/>
  <c r="D6578" i="10"/>
  <c r="C6578" i="10"/>
  <c r="B6578" i="10"/>
  <c r="D6577" i="10"/>
  <c r="C6577" i="10"/>
  <c r="B6577" i="10"/>
  <c r="D6576" i="10"/>
  <c r="C6576" i="10"/>
  <c r="B6576" i="10"/>
  <c r="D6575" i="10"/>
  <c r="C6575" i="10"/>
  <c r="B6575" i="10"/>
  <c r="D6574" i="10"/>
  <c r="C6574" i="10"/>
  <c r="B6574" i="10"/>
  <c r="D6573" i="10"/>
  <c r="C6573" i="10"/>
  <c r="B6573" i="10"/>
  <c r="D6572" i="10"/>
  <c r="C6572" i="10"/>
  <c r="B6572" i="10"/>
  <c r="D6571" i="10"/>
  <c r="C6571" i="10"/>
  <c r="B6571" i="10"/>
  <c r="D6570" i="10"/>
  <c r="C6570" i="10"/>
  <c r="B6570" i="10"/>
  <c r="D6569" i="10"/>
  <c r="C6569" i="10"/>
  <c r="B6569" i="10"/>
  <c r="D6568" i="10"/>
  <c r="C6568" i="10"/>
  <c r="B6568" i="10"/>
  <c r="D6567" i="10"/>
  <c r="C6567" i="10"/>
  <c r="B6567" i="10"/>
  <c r="D6566" i="10"/>
  <c r="C6566" i="10"/>
  <c r="B6566" i="10"/>
  <c r="D6565" i="10"/>
  <c r="C6565" i="10"/>
  <c r="B6565" i="10"/>
  <c r="D6564" i="10"/>
  <c r="C6564" i="10"/>
  <c r="B6564" i="10"/>
  <c r="D6563" i="10"/>
  <c r="C6563" i="10"/>
  <c r="B6563" i="10"/>
  <c r="D6562" i="10"/>
  <c r="C6562" i="10"/>
  <c r="B6562" i="10"/>
  <c r="D6561" i="10"/>
  <c r="C6561" i="10"/>
  <c r="B6561" i="10"/>
  <c r="D6560" i="10"/>
  <c r="C6560" i="10"/>
  <c r="B6560" i="10"/>
  <c r="D6559" i="10"/>
  <c r="C6559" i="10"/>
  <c r="B6559" i="10"/>
  <c r="D6558" i="10"/>
  <c r="C6558" i="10"/>
  <c r="B6558" i="10"/>
  <c r="D6557" i="10"/>
  <c r="C6557" i="10"/>
  <c r="B6557" i="10"/>
  <c r="D6556" i="10"/>
  <c r="C6556" i="10"/>
  <c r="B6556" i="10"/>
  <c r="D6555" i="10"/>
  <c r="C6555" i="10"/>
  <c r="B6555" i="10"/>
  <c r="D6554" i="10"/>
  <c r="C6554" i="10"/>
  <c r="B6554" i="10"/>
  <c r="D6553" i="10"/>
  <c r="C6553" i="10"/>
  <c r="B6553" i="10"/>
  <c r="D6552" i="10"/>
  <c r="C6552" i="10"/>
  <c r="B6552" i="10"/>
  <c r="D6551" i="10"/>
  <c r="C6551" i="10"/>
  <c r="B6551" i="10"/>
  <c r="D6550" i="10"/>
  <c r="C6550" i="10"/>
  <c r="B6550" i="10"/>
  <c r="D6549" i="10"/>
  <c r="C6549" i="10"/>
  <c r="B6549" i="10"/>
  <c r="D6548" i="10"/>
  <c r="C6548" i="10"/>
  <c r="B6548" i="10"/>
  <c r="D6547" i="10"/>
  <c r="C6547" i="10"/>
  <c r="B6547" i="10"/>
  <c r="D6546" i="10"/>
  <c r="C6546" i="10"/>
  <c r="B6546" i="10"/>
  <c r="D6545" i="10"/>
  <c r="C6545" i="10"/>
  <c r="B6545" i="10"/>
  <c r="D6544" i="10"/>
  <c r="C6544" i="10"/>
  <c r="B6544" i="10"/>
  <c r="D6543" i="10"/>
  <c r="C6543" i="10"/>
  <c r="B6543" i="10"/>
  <c r="D6542" i="10"/>
  <c r="C6542" i="10"/>
  <c r="B6542" i="10"/>
  <c r="D6541" i="10"/>
  <c r="C6541" i="10"/>
  <c r="B6541" i="10"/>
  <c r="D6540" i="10"/>
  <c r="C6540" i="10"/>
  <c r="B6540" i="10"/>
  <c r="D6539" i="10"/>
  <c r="C6539" i="10"/>
  <c r="B6539" i="10"/>
  <c r="D6538" i="10"/>
  <c r="C6538" i="10"/>
  <c r="B6538" i="10"/>
  <c r="D6537" i="10"/>
  <c r="C6537" i="10"/>
  <c r="B6537" i="10"/>
  <c r="D6536" i="10"/>
  <c r="C6536" i="10"/>
  <c r="B6536" i="10"/>
  <c r="D6535" i="10"/>
  <c r="C6535" i="10"/>
  <c r="B6535" i="10"/>
  <c r="D6534" i="10"/>
  <c r="C6534" i="10"/>
  <c r="B6534" i="10"/>
  <c r="D6533" i="10"/>
  <c r="C6533" i="10"/>
  <c r="B6533" i="10"/>
  <c r="D6532" i="10"/>
  <c r="C6532" i="10"/>
  <c r="B6532" i="10"/>
  <c r="D6531" i="10"/>
  <c r="C6531" i="10"/>
  <c r="B6531" i="10"/>
  <c r="D6530" i="10"/>
  <c r="C6530" i="10"/>
  <c r="B6530" i="10"/>
  <c r="D6529" i="10"/>
  <c r="C6529" i="10"/>
  <c r="B6529" i="10"/>
  <c r="D6528" i="10"/>
  <c r="C6528" i="10"/>
  <c r="B6528" i="10"/>
  <c r="D6527" i="10"/>
  <c r="C6527" i="10"/>
  <c r="B6527" i="10"/>
  <c r="D6526" i="10"/>
  <c r="C6526" i="10"/>
  <c r="B6526" i="10"/>
  <c r="D6525" i="10"/>
  <c r="C6525" i="10"/>
  <c r="B6525" i="10"/>
  <c r="D6524" i="10"/>
  <c r="C6524" i="10"/>
  <c r="B6524" i="10"/>
  <c r="D6523" i="10"/>
  <c r="C6523" i="10"/>
  <c r="B6523" i="10"/>
  <c r="D6522" i="10"/>
  <c r="C6522" i="10"/>
  <c r="B6522" i="10"/>
  <c r="D6521" i="10"/>
  <c r="C6521" i="10"/>
  <c r="B6521" i="10"/>
  <c r="D6520" i="10"/>
  <c r="C6520" i="10"/>
  <c r="B6520" i="10"/>
  <c r="D6519" i="10"/>
  <c r="C6519" i="10"/>
  <c r="B6519" i="10"/>
  <c r="D6518" i="10"/>
  <c r="C6518" i="10"/>
  <c r="B6518" i="10"/>
  <c r="D6517" i="10"/>
  <c r="C6517" i="10"/>
  <c r="B6517" i="10"/>
  <c r="D6516" i="10"/>
  <c r="C6516" i="10"/>
  <c r="B6516" i="10"/>
  <c r="D6515" i="10"/>
  <c r="C6515" i="10"/>
  <c r="B6515" i="10"/>
  <c r="D6514" i="10"/>
  <c r="C6514" i="10"/>
  <c r="B6514" i="10"/>
  <c r="D6513" i="10"/>
  <c r="C6513" i="10"/>
  <c r="B6513" i="10"/>
  <c r="D6512" i="10"/>
  <c r="C6512" i="10"/>
  <c r="B6512" i="10"/>
  <c r="D6511" i="10"/>
  <c r="C6511" i="10"/>
  <c r="B6511" i="10"/>
  <c r="D6510" i="10"/>
  <c r="C6510" i="10"/>
  <c r="B6510" i="10"/>
  <c r="D6509" i="10"/>
  <c r="C6509" i="10"/>
  <c r="B6509" i="10"/>
  <c r="D6508" i="10"/>
  <c r="C6508" i="10"/>
  <c r="B6508" i="10"/>
  <c r="D6507" i="10"/>
  <c r="C6507" i="10"/>
  <c r="B6507" i="10"/>
  <c r="D6506" i="10"/>
  <c r="C6506" i="10"/>
  <c r="B6506" i="10"/>
  <c r="D6505" i="10"/>
  <c r="C6505" i="10"/>
  <c r="B6505" i="10"/>
  <c r="D6504" i="10"/>
  <c r="C6504" i="10"/>
  <c r="B6504" i="10"/>
  <c r="D6503" i="10"/>
  <c r="C6503" i="10"/>
  <c r="B6503" i="10"/>
  <c r="D6502" i="10"/>
  <c r="C6502" i="10"/>
  <c r="B6502" i="10"/>
  <c r="D6501" i="10"/>
  <c r="C6501" i="10"/>
  <c r="B6501" i="10"/>
  <c r="D6500" i="10"/>
  <c r="C6500" i="10"/>
  <c r="B6500" i="10"/>
  <c r="D6499" i="10"/>
  <c r="C6499" i="10"/>
  <c r="B6499" i="10"/>
  <c r="D6498" i="10"/>
  <c r="C6498" i="10"/>
  <c r="B6498" i="10"/>
  <c r="D6497" i="10"/>
  <c r="C6497" i="10"/>
  <c r="B6497" i="10"/>
  <c r="D6496" i="10"/>
  <c r="C6496" i="10"/>
  <c r="B6496" i="10"/>
  <c r="D6495" i="10"/>
  <c r="C6495" i="10"/>
  <c r="B6495" i="10"/>
  <c r="D6494" i="10"/>
  <c r="C6494" i="10"/>
  <c r="B6494" i="10"/>
  <c r="D6493" i="10"/>
  <c r="C6493" i="10"/>
  <c r="B6493" i="10"/>
  <c r="D6492" i="10"/>
  <c r="C6492" i="10"/>
  <c r="B6492" i="10"/>
  <c r="D6491" i="10"/>
  <c r="C6491" i="10"/>
  <c r="B6491" i="10"/>
  <c r="D6490" i="10"/>
  <c r="C6490" i="10"/>
  <c r="B6490" i="10"/>
  <c r="D6489" i="10"/>
  <c r="C6489" i="10"/>
  <c r="B6489" i="10"/>
  <c r="D6488" i="10"/>
  <c r="C6488" i="10"/>
  <c r="B6488" i="10"/>
  <c r="D6487" i="10"/>
  <c r="C6487" i="10"/>
  <c r="B6487" i="10"/>
  <c r="D6486" i="10"/>
  <c r="C6486" i="10"/>
  <c r="B6486" i="10"/>
  <c r="D6485" i="10"/>
  <c r="C6485" i="10"/>
  <c r="B6485" i="10"/>
  <c r="D6484" i="10"/>
  <c r="C6484" i="10"/>
  <c r="B6484" i="10"/>
  <c r="D6483" i="10"/>
  <c r="C6483" i="10"/>
  <c r="B6483" i="10"/>
  <c r="D6482" i="10"/>
  <c r="C6482" i="10"/>
  <c r="B6482" i="10"/>
  <c r="D6481" i="10"/>
  <c r="C6481" i="10"/>
  <c r="B6481" i="10"/>
  <c r="D6480" i="10"/>
  <c r="C6480" i="10"/>
  <c r="B6480" i="10"/>
  <c r="D6479" i="10"/>
  <c r="C6479" i="10"/>
  <c r="B6479" i="10"/>
  <c r="D6478" i="10"/>
  <c r="C6478" i="10"/>
  <c r="B6478" i="10"/>
  <c r="D6477" i="10"/>
  <c r="C6477" i="10"/>
  <c r="B6477" i="10"/>
  <c r="D6476" i="10"/>
  <c r="C6476" i="10"/>
  <c r="B6476" i="10"/>
  <c r="D6475" i="10"/>
  <c r="C6475" i="10"/>
  <c r="B6475" i="10"/>
  <c r="D6474" i="10"/>
  <c r="C6474" i="10"/>
  <c r="B6474" i="10"/>
  <c r="D6473" i="10"/>
  <c r="C6473" i="10"/>
  <c r="B6473" i="10"/>
  <c r="D6472" i="10"/>
  <c r="C6472" i="10"/>
  <c r="B6472" i="10"/>
  <c r="D6471" i="10"/>
  <c r="C6471" i="10"/>
  <c r="B6471" i="10"/>
  <c r="D6470" i="10"/>
  <c r="C6470" i="10"/>
  <c r="B6470" i="10"/>
  <c r="D6469" i="10"/>
  <c r="C6469" i="10"/>
  <c r="B6469" i="10"/>
  <c r="D6468" i="10"/>
  <c r="C6468" i="10"/>
  <c r="B6468" i="10"/>
  <c r="D6467" i="10"/>
  <c r="C6467" i="10"/>
  <c r="B6467" i="10"/>
  <c r="D6466" i="10"/>
  <c r="C6466" i="10"/>
  <c r="B6466" i="10"/>
  <c r="D6465" i="10"/>
  <c r="C6465" i="10"/>
  <c r="B6465" i="10"/>
  <c r="D6464" i="10"/>
  <c r="C6464" i="10"/>
  <c r="B6464" i="10"/>
  <c r="D6463" i="10"/>
  <c r="C6463" i="10"/>
  <c r="B6463" i="10"/>
  <c r="D6462" i="10"/>
  <c r="C6462" i="10"/>
  <c r="B6462" i="10"/>
  <c r="D6461" i="10"/>
  <c r="C6461" i="10"/>
  <c r="B6461" i="10"/>
  <c r="D6460" i="10"/>
  <c r="C6460" i="10"/>
  <c r="B6460" i="10"/>
  <c r="D6459" i="10"/>
  <c r="C6459" i="10"/>
  <c r="B6459" i="10"/>
  <c r="D6458" i="10"/>
  <c r="C6458" i="10"/>
  <c r="B6458" i="10"/>
  <c r="D6457" i="10"/>
  <c r="C6457" i="10"/>
  <c r="B6457" i="10"/>
  <c r="D6456" i="10"/>
  <c r="C6456" i="10"/>
  <c r="B6456" i="10"/>
  <c r="D6455" i="10"/>
  <c r="C6455" i="10"/>
  <c r="B6455" i="10"/>
  <c r="D6454" i="10"/>
  <c r="C6454" i="10"/>
  <c r="B6454" i="10"/>
  <c r="D6453" i="10"/>
  <c r="C6453" i="10"/>
  <c r="B6453" i="10"/>
  <c r="D6452" i="10"/>
  <c r="C6452" i="10"/>
  <c r="B6452" i="10"/>
  <c r="D6451" i="10"/>
  <c r="C6451" i="10"/>
  <c r="B6451" i="10"/>
  <c r="D6450" i="10"/>
  <c r="C6450" i="10"/>
  <c r="B6450" i="10"/>
  <c r="D6449" i="10"/>
  <c r="C6449" i="10"/>
  <c r="B6449" i="10"/>
  <c r="D6448" i="10"/>
  <c r="C6448" i="10"/>
  <c r="B6448" i="10"/>
  <c r="D6447" i="10"/>
  <c r="C6447" i="10"/>
  <c r="B6447" i="10"/>
  <c r="D6446" i="10"/>
  <c r="C6446" i="10"/>
  <c r="B6446" i="10"/>
  <c r="D6445" i="10"/>
  <c r="C6445" i="10"/>
  <c r="B6445" i="10"/>
  <c r="D6444" i="10"/>
  <c r="C6444" i="10"/>
  <c r="B6444" i="10"/>
  <c r="D6443" i="10"/>
  <c r="C6443" i="10"/>
  <c r="B6443" i="10"/>
  <c r="D6442" i="10"/>
  <c r="C6442" i="10"/>
  <c r="B6442" i="10"/>
  <c r="D6441" i="10"/>
  <c r="C6441" i="10"/>
  <c r="B6441" i="10"/>
  <c r="D6440" i="10"/>
  <c r="C6440" i="10"/>
  <c r="B6440" i="10"/>
  <c r="D6439" i="10"/>
  <c r="C6439" i="10"/>
  <c r="B6439" i="10"/>
  <c r="D6438" i="10"/>
  <c r="C6438" i="10"/>
  <c r="B6438" i="10"/>
  <c r="D6437" i="10"/>
  <c r="C6437" i="10"/>
  <c r="B6437" i="10"/>
  <c r="D6436" i="10"/>
  <c r="C6436" i="10"/>
  <c r="B6436" i="10"/>
  <c r="D6435" i="10"/>
  <c r="C6435" i="10"/>
  <c r="B6435" i="10"/>
  <c r="D6434" i="10"/>
  <c r="C6434" i="10"/>
  <c r="B6434" i="10"/>
  <c r="D6433" i="10"/>
  <c r="C6433" i="10"/>
  <c r="B6433" i="10"/>
  <c r="D6432" i="10"/>
  <c r="C6432" i="10"/>
  <c r="B6432" i="10"/>
  <c r="D6431" i="10"/>
  <c r="C6431" i="10"/>
  <c r="B6431" i="10"/>
  <c r="D6430" i="10"/>
  <c r="C6430" i="10"/>
  <c r="B6430" i="10"/>
  <c r="D6429" i="10"/>
  <c r="C6429" i="10"/>
  <c r="B6429" i="10"/>
  <c r="D6428" i="10"/>
  <c r="C6428" i="10"/>
  <c r="B6428" i="10"/>
  <c r="D6427" i="10"/>
  <c r="C6427" i="10"/>
  <c r="B6427" i="10"/>
  <c r="D6426" i="10"/>
  <c r="C6426" i="10"/>
  <c r="B6426" i="10"/>
  <c r="D6425" i="10"/>
  <c r="C6425" i="10"/>
  <c r="B6425" i="10"/>
  <c r="D6424" i="10"/>
  <c r="C6424" i="10"/>
  <c r="B6424" i="10"/>
  <c r="D6423" i="10"/>
  <c r="C6423" i="10"/>
  <c r="B6423" i="10"/>
  <c r="D6422" i="10"/>
  <c r="C6422" i="10"/>
  <c r="B6422" i="10"/>
  <c r="D6421" i="10"/>
  <c r="C6421" i="10"/>
  <c r="B6421" i="10"/>
  <c r="D6420" i="10"/>
  <c r="C6420" i="10"/>
  <c r="B6420" i="10"/>
  <c r="D6419" i="10"/>
  <c r="C6419" i="10"/>
  <c r="B6419" i="10"/>
  <c r="D6418" i="10"/>
  <c r="C6418" i="10"/>
  <c r="B6418" i="10"/>
  <c r="D6417" i="10"/>
  <c r="C6417" i="10"/>
  <c r="B6417" i="10"/>
  <c r="D6416" i="10"/>
  <c r="C6416" i="10"/>
  <c r="B6416" i="10"/>
  <c r="D6415" i="10"/>
  <c r="C6415" i="10"/>
  <c r="B6415" i="10"/>
  <c r="D6414" i="10"/>
  <c r="C6414" i="10"/>
  <c r="B6414" i="10"/>
  <c r="D6413" i="10"/>
  <c r="C6413" i="10"/>
  <c r="B6413" i="10"/>
  <c r="D6412" i="10"/>
  <c r="C6412" i="10"/>
  <c r="B6412" i="10"/>
  <c r="D6411" i="10"/>
  <c r="C6411" i="10"/>
  <c r="B6411" i="10"/>
  <c r="D6410" i="10"/>
  <c r="C6410" i="10"/>
  <c r="B6410" i="10"/>
  <c r="D6409" i="10"/>
  <c r="C6409" i="10"/>
  <c r="B6409" i="10"/>
  <c r="D6408" i="10"/>
  <c r="C6408" i="10"/>
  <c r="B6408" i="10"/>
  <c r="D6407" i="10"/>
  <c r="C6407" i="10"/>
  <c r="B6407" i="10"/>
  <c r="D6406" i="10"/>
  <c r="C6406" i="10"/>
  <c r="B6406" i="10"/>
  <c r="D6405" i="10"/>
  <c r="C6405" i="10"/>
  <c r="B6405" i="10"/>
  <c r="D6404" i="10"/>
  <c r="C6404" i="10"/>
  <c r="B6404" i="10"/>
  <c r="D6403" i="10"/>
  <c r="C6403" i="10"/>
  <c r="B6403" i="10"/>
  <c r="D6402" i="10"/>
  <c r="C6402" i="10"/>
  <c r="B6402" i="10"/>
  <c r="D6401" i="10"/>
  <c r="C6401" i="10"/>
  <c r="B6401" i="10"/>
  <c r="D6400" i="10"/>
  <c r="C6400" i="10"/>
  <c r="B6400" i="10"/>
  <c r="D6399" i="10"/>
  <c r="C6399" i="10"/>
  <c r="B6399" i="10"/>
  <c r="D6398" i="10"/>
  <c r="C6398" i="10"/>
  <c r="B6398" i="10"/>
  <c r="D6397" i="10"/>
  <c r="C6397" i="10"/>
  <c r="B6397" i="10"/>
  <c r="D6396" i="10"/>
  <c r="C6396" i="10"/>
  <c r="B6396" i="10"/>
  <c r="D6395" i="10"/>
  <c r="C6395" i="10"/>
  <c r="B6395" i="10"/>
  <c r="D6394" i="10"/>
  <c r="C6394" i="10"/>
  <c r="B6394" i="10"/>
  <c r="D6393" i="10"/>
  <c r="C6393" i="10"/>
  <c r="B6393" i="10"/>
  <c r="D6392" i="10"/>
  <c r="C6392" i="10"/>
  <c r="B6392" i="10"/>
  <c r="D6391" i="10"/>
  <c r="C6391" i="10"/>
  <c r="B6391" i="10"/>
  <c r="D6390" i="10"/>
  <c r="C6390" i="10"/>
  <c r="B6390" i="10"/>
  <c r="D6389" i="10"/>
  <c r="C6389" i="10"/>
  <c r="B6389" i="10"/>
  <c r="D6388" i="10"/>
  <c r="C6388" i="10"/>
  <c r="B6388" i="10"/>
  <c r="D6387" i="10"/>
  <c r="C6387" i="10"/>
  <c r="B6387" i="10"/>
  <c r="D6386" i="10"/>
  <c r="C6386" i="10"/>
  <c r="B6386" i="10"/>
  <c r="D6385" i="10"/>
  <c r="C6385" i="10"/>
  <c r="B6385" i="10"/>
  <c r="D6384" i="10"/>
  <c r="C6384" i="10"/>
  <c r="B6384" i="10"/>
  <c r="D6383" i="10"/>
  <c r="C6383" i="10"/>
  <c r="B6383" i="10"/>
  <c r="D6382" i="10"/>
  <c r="C6382" i="10"/>
  <c r="B6382" i="10"/>
  <c r="D6381" i="10"/>
  <c r="C6381" i="10"/>
  <c r="B6381" i="10"/>
  <c r="D6380" i="10"/>
  <c r="C6380" i="10"/>
  <c r="B6380" i="10"/>
  <c r="D6379" i="10"/>
  <c r="C6379" i="10"/>
  <c r="B6379" i="10"/>
  <c r="D6378" i="10"/>
  <c r="C6378" i="10"/>
  <c r="B6378" i="10"/>
  <c r="D6377" i="10"/>
  <c r="C6377" i="10"/>
  <c r="B6377" i="10"/>
  <c r="D6376" i="10"/>
  <c r="C6376" i="10"/>
  <c r="B6376" i="10"/>
  <c r="D6375" i="10"/>
  <c r="C6375" i="10"/>
  <c r="B6375" i="10"/>
  <c r="D6374" i="10"/>
  <c r="C6374" i="10"/>
  <c r="B6374" i="10"/>
  <c r="D6373" i="10"/>
  <c r="C6373" i="10"/>
  <c r="B6373" i="10"/>
  <c r="D6372" i="10"/>
  <c r="C6372" i="10"/>
  <c r="B6372" i="10"/>
  <c r="D6371" i="10"/>
  <c r="C6371" i="10"/>
  <c r="B6371" i="10"/>
  <c r="D6370" i="10"/>
  <c r="C6370" i="10"/>
  <c r="B6370" i="10"/>
  <c r="D6369" i="10"/>
  <c r="C6369" i="10"/>
  <c r="B6369" i="10"/>
  <c r="D6368" i="10"/>
  <c r="C6368" i="10"/>
  <c r="B6368" i="10"/>
  <c r="D6367" i="10"/>
  <c r="C6367" i="10"/>
  <c r="B6367" i="10"/>
  <c r="D6366" i="10"/>
  <c r="C6366" i="10"/>
  <c r="B6366" i="10"/>
  <c r="D6365" i="10"/>
  <c r="C6365" i="10"/>
  <c r="B6365" i="10"/>
  <c r="D6364" i="10"/>
  <c r="C6364" i="10"/>
  <c r="B6364" i="10"/>
  <c r="D6363" i="10"/>
  <c r="C6363" i="10"/>
  <c r="B6363" i="10"/>
  <c r="D6362" i="10"/>
  <c r="C6362" i="10"/>
  <c r="B6362" i="10"/>
  <c r="D6361" i="10"/>
  <c r="C6361" i="10"/>
  <c r="B6361" i="10"/>
  <c r="D6360" i="10"/>
  <c r="C6360" i="10"/>
  <c r="B6360" i="10"/>
  <c r="D6359" i="10"/>
  <c r="C6359" i="10"/>
  <c r="B6359" i="10"/>
  <c r="D6358" i="10"/>
  <c r="C6358" i="10"/>
  <c r="B6358" i="10"/>
  <c r="D6357" i="10"/>
  <c r="C6357" i="10"/>
  <c r="B6357" i="10"/>
  <c r="D6356" i="10"/>
  <c r="C6356" i="10"/>
  <c r="B6356" i="10"/>
  <c r="D6355" i="10"/>
  <c r="C6355" i="10"/>
  <c r="B6355" i="10"/>
  <c r="D6354" i="10"/>
  <c r="C6354" i="10"/>
  <c r="B6354" i="10"/>
  <c r="D6353" i="10"/>
  <c r="C6353" i="10"/>
  <c r="B6353" i="10"/>
  <c r="D6352" i="10"/>
  <c r="C6352" i="10"/>
  <c r="B6352" i="10"/>
  <c r="D6351" i="10"/>
  <c r="C6351" i="10"/>
  <c r="B6351" i="10"/>
  <c r="D6350" i="10"/>
  <c r="C6350" i="10"/>
  <c r="B6350" i="10"/>
  <c r="D6349" i="10"/>
  <c r="C6349" i="10"/>
  <c r="B6349" i="10"/>
  <c r="D6348" i="10"/>
  <c r="C6348" i="10"/>
  <c r="B6348" i="10"/>
  <c r="D6347" i="10"/>
  <c r="C6347" i="10"/>
  <c r="B6347" i="10"/>
  <c r="D6346" i="10"/>
  <c r="C6346" i="10"/>
  <c r="B6346" i="10"/>
  <c r="D6345" i="10"/>
  <c r="C6345" i="10"/>
  <c r="B6345" i="10"/>
  <c r="D6344" i="10"/>
  <c r="C6344" i="10"/>
  <c r="B6344" i="10"/>
  <c r="D6343" i="10"/>
  <c r="C6343" i="10"/>
  <c r="B6343" i="10"/>
  <c r="D6342" i="10"/>
  <c r="C6342" i="10"/>
  <c r="B6342" i="10"/>
  <c r="D6341" i="10"/>
  <c r="C6341" i="10"/>
  <c r="B6341" i="10"/>
  <c r="D6340" i="10"/>
  <c r="C6340" i="10"/>
  <c r="B6340" i="10"/>
  <c r="D6339" i="10"/>
  <c r="C6339" i="10"/>
  <c r="B6339" i="10"/>
  <c r="D6338" i="10"/>
  <c r="C6338" i="10"/>
  <c r="B6338" i="10"/>
  <c r="D6337" i="10"/>
  <c r="C6337" i="10"/>
  <c r="B6337" i="10"/>
  <c r="D6336" i="10"/>
  <c r="C6336" i="10"/>
  <c r="B6336" i="10"/>
  <c r="D6335" i="10"/>
  <c r="C6335" i="10"/>
  <c r="B6335" i="10"/>
  <c r="D6334" i="10"/>
  <c r="C6334" i="10"/>
  <c r="B6334" i="10"/>
  <c r="D6333" i="10"/>
  <c r="C6333" i="10"/>
  <c r="B6333" i="10"/>
  <c r="D6332" i="10"/>
  <c r="C6332" i="10"/>
  <c r="B6332" i="10"/>
  <c r="D6331" i="10"/>
  <c r="C6331" i="10"/>
  <c r="B6331" i="10"/>
  <c r="D6330" i="10"/>
  <c r="C6330" i="10"/>
  <c r="B6330" i="10"/>
  <c r="D6329" i="10"/>
  <c r="C6329" i="10"/>
  <c r="B6329" i="10"/>
  <c r="D6328" i="10"/>
  <c r="C6328" i="10"/>
  <c r="B6328" i="10"/>
  <c r="D6327" i="10"/>
  <c r="C6327" i="10"/>
  <c r="B6327" i="10"/>
  <c r="D6326" i="10"/>
  <c r="C6326" i="10"/>
  <c r="B6326" i="10"/>
  <c r="D6325" i="10"/>
  <c r="C6325" i="10"/>
  <c r="B6325" i="10"/>
  <c r="D6324" i="10"/>
  <c r="C6324" i="10"/>
  <c r="B6324" i="10"/>
  <c r="D6323" i="10"/>
  <c r="C6323" i="10"/>
  <c r="B6323" i="10"/>
  <c r="D6322" i="10"/>
  <c r="C6322" i="10"/>
  <c r="B6322" i="10"/>
  <c r="D6321" i="10"/>
  <c r="C6321" i="10"/>
  <c r="B6321" i="10"/>
  <c r="D6320" i="10"/>
  <c r="C6320" i="10"/>
  <c r="B6320" i="10"/>
  <c r="D6319" i="10"/>
  <c r="C6319" i="10"/>
  <c r="B6319" i="10"/>
  <c r="D6318" i="10"/>
  <c r="C6318" i="10"/>
  <c r="B6318" i="10"/>
  <c r="D6317" i="10"/>
  <c r="C6317" i="10"/>
  <c r="B6317" i="10"/>
  <c r="D6316" i="10"/>
  <c r="C6316" i="10"/>
  <c r="B6316" i="10"/>
  <c r="D6315" i="10"/>
  <c r="C6315" i="10"/>
  <c r="B6315" i="10"/>
  <c r="D6314" i="10"/>
  <c r="C6314" i="10"/>
  <c r="B6314" i="10"/>
  <c r="D6313" i="10"/>
  <c r="C6313" i="10"/>
  <c r="B6313" i="10"/>
  <c r="D6312" i="10"/>
  <c r="C6312" i="10"/>
  <c r="B6312" i="10"/>
  <c r="D6311" i="10"/>
  <c r="C6311" i="10"/>
  <c r="B6311" i="10"/>
  <c r="D6310" i="10"/>
  <c r="C6310" i="10"/>
  <c r="B6310" i="10"/>
  <c r="D6309" i="10"/>
  <c r="C6309" i="10"/>
  <c r="B6309" i="10"/>
  <c r="D6308" i="10"/>
  <c r="C6308" i="10"/>
  <c r="B6308" i="10"/>
  <c r="D6307" i="10"/>
  <c r="C6307" i="10"/>
  <c r="B6307" i="10"/>
  <c r="D6306" i="10"/>
  <c r="C6306" i="10"/>
  <c r="B6306" i="10"/>
  <c r="D6305" i="10"/>
  <c r="C6305" i="10"/>
  <c r="B6305" i="10"/>
  <c r="D6304" i="10"/>
  <c r="C6304" i="10"/>
  <c r="B6304" i="10"/>
  <c r="D6303" i="10"/>
  <c r="C6303" i="10"/>
  <c r="B6303" i="10"/>
  <c r="D6302" i="10"/>
  <c r="C6302" i="10"/>
  <c r="B6302" i="10"/>
  <c r="D6301" i="10"/>
  <c r="C6301" i="10"/>
  <c r="B6301" i="10"/>
  <c r="D6300" i="10"/>
  <c r="C6300" i="10"/>
  <c r="B6300" i="10"/>
  <c r="D6299" i="10"/>
  <c r="C6299" i="10"/>
  <c r="B6299" i="10"/>
  <c r="D6298" i="10"/>
  <c r="C6298" i="10"/>
  <c r="B6298" i="10"/>
  <c r="D6297" i="10"/>
  <c r="C6297" i="10"/>
  <c r="B6297" i="10"/>
  <c r="D6296" i="10"/>
  <c r="C6296" i="10"/>
  <c r="B6296" i="10"/>
  <c r="D6295" i="10"/>
  <c r="C6295" i="10"/>
  <c r="B6295" i="10"/>
  <c r="D6294" i="10"/>
  <c r="C6294" i="10"/>
  <c r="B6294" i="10"/>
  <c r="D6293" i="10"/>
  <c r="C6293" i="10"/>
  <c r="B6293" i="10"/>
  <c r="D6292" i="10"/>
  <c r="C6292" i="10"/>
  <c r="B6292" i="10"/>
  <c r="D6291" i="10"/>
  <c r="C6291" i="10"/>
  <c r="B6291" i="10"/>
  <c r="D6290" i="10"/>
  <c r="C6290" i="10"/>
  <c r="B6290" i="10"/>
  <c r="D6289" i="10"/>
  <c r="C6289" i="10"/>
  <c r="B6289" i="10"/>
  <c r="D6288" i="10"/>
  <c r="C6288" i="10"/>
  <c r="B6288" i="10"/>
  <c r="D6287" i="10"/>
  <c r="C6287" i="10"/>
  <c r="B6287" i="10"/>
  <c r="D6286" i="10"/>
  <c r="C6286" i="10"/>
  <c r="B6286" i="10"/>
  <c r="D6285" i="10"/>
  <c r="C6285" i="10"/>
  <c r="B6285" i="10"/>
  <c r="D6284" i="10"/>
  <c r="C6284" i="10"/>
  <c r="B6284" i="10"/>
  <c r="D6283" i="10"/>
  <c r="C6283" i="10"/>
  <c r="B6283" i="10"/>
  <c r="D6282" i="10"/>
  <c r="C6282" i="10"/>
  <c r="B6282" i="10"/>
  <c r="D6281" i="10"/>
  <c r="C6281" i="10"/>
  <c r="B6281" i="10"/>
  <c r="D6280" i="10"/>
  <c r="C6280" i="10"/>
  <c r="B6280" i="10"/>
  <c r="D6279" i="10"/>
  <c r="C6279" i="10"/>
  <c r="B6279" i="10"/>
  <c r="D6278" i="10"/>
  <c r="C6278" i="10"/>
  <c r="B6278" i="10"/>
  <c r="D6277" i="10"/>
  <c r="C6277" i="10"/>
  <c r="B6277" i="10"/>
  <c r="D6276" i="10"/>
  <c r="C6276" i="10"/>
  <c r="B6276" i="10"/>
  <c r="D6275" i="10"/>
  <c r="C6275" i="10"/>
  <c r="B6275" i="10"/>
  <c r="D6274" i="10"/>
  <c r="C6274" i="10"/>
  <c r="B6274" i="10"/>
  <c r="D6273" i="10"/>
  <c r="C6273" i="10"/>
  <c r="B6273" i="10"/>
  <c r="D6272" i="10"/>
  <c r="C6272" i="10"/>
  <c r="B6272" i="10"/>
  <c r="D6271" i="10"/>
  <c r="C6271" i="10"/>
  <c r="B6271" i="10"/>
  <c r="D6270" i="10"/>
  <c r="C6270" i="10"/>
  <c r="B6270" i="10"/>
  <c r="D6269" i="10"/>
  <c r="C6269" i="10"/>
  <c r="B6269" i="10"/>
  <c r="D6268" i="10"/>
  <c r="C6268" i="10"/>
  <c r="B6268" i="10"/>
  <c r="D6267" i="10"/>
  <c r="C6267" i="10"/>
  <c r="B6267" i="10"/>
  <c r="D6266" i="10"/>
  <c r="C6266" i="10"/>
  <c r="B6266" i="10"/>
  <c r="D6265" i="10"/>
  <c r="C6265" i="10"/>
  <c r="B6265" i="10"/>
  <c r="D6264" i="10"/>
  <c r="C6264" i="10"/>
  <c r="B6264" i="10"/>
  <c r="D6263" i="10"/>
  <c r="C6263" i="10"/>
  <c r="B6263" i="10"/>
  <c r="D6262" i="10"/>
  <c r="C6262" i="10"/>
  <c r="B6262" i="10"/>
  <c r="D6261" i="10"/>
  <c r="C6261" i="10"/>
  <c r="B6261" i="10"/>
  <c r="D6260" i="10"/>
  <c r="C6260" i="10"/>
  <c r="B6260" i="10"/>
  <c r="D6259" i="10"/>
  <c r="C6259" i="10"/>
  <c r="B6259" i="10"/>
  <c r="D6258" i="10"/>
  <c r="C6258" i="10"/>
  <c r="B6258" i="10"/>
  <c r="D6257" i="10"/>
  <c r="C6257" i="10"/>
  <c r="B6257" i="10"/>
  <c r="D6256" i="10"/>
  <c r="C6256" i="10"/>
  <c r="B6256" i="10"/>
  <c r="D6255" i="10"/>
  <c r="C6255" i="10"/>
  <c r="B6255" i="10"/>
  <c r="D6254" i="10"/>
  <c r="C6254" i="10"/>
  <c r="B6254" i="10"/>
  <c r="D6253" i="10"/>
  <c r="C6253" i="10"/>
  <c r="B6253" i="10"/>
  <c r="D6252" i="10"/>
  <c r="C6252" i="10"/>
  <c r="B6252" i="10"/>
  <c r="D6251" i="10"/>
  <c r="C6251" i="10"/>
  <c r="B6251" i="10"/>
  <c r="D6250" i="10"/>
  <c r="C6250" i="10"/>
  <c r="B6250" i="10"/>
  <c r="D6249" i="10"/>
  <c r="C6249" i="10"/>
  <c r="B6249" i="10"/>
  <c r="D6248" i="10"/>
  <c r="C6248" i="10"/>
  <c r="B6248" i="10"/>
  <c r="D6247" i="10"/>
  <c r="C6247" i="10"/>
  <c r="B6247" i="10"/>
  <c r="D6246" i="10"/>
  <c r="C6246" i="10"/>
  <c r="B6246" i="10"/>
  <c r="D6245" i="10"/>
  <c r="C6245" i="10"/>
  <c r="B6245" i="10"/>
  <c r="D6244" i="10"/>
  <c r="C6244" i="10"/>
  <c r="B6244" i="10"/>
  <c r="D6243" i="10"/>
  <c r="C6243" i="10"/>
  <c r="B6243" i="10"/>
  <c r="D6242" i="10"/>
  <c r="C6242" i="10"/>
  <c r="B6242" i="10"/>
  <c r="D6241" i="10"/>
  <c r="C6241" i="10"/>
  <c r="B6241" i="10"/>
  <c r="D6240" i="10"/>
  <c r="C6240" i="10"/>
  <c r="B6240" i="10"/>
  <c r="D6239" i="10"/>
  <c r="C6239" i="10"/>
  <c r="B6239" i="10"/>
  <c r="D6238" i="10"/>
  <c r="C6238" i="10"/>
  <c r="B6238" i="10"/>
  <c r="D6237" i="10"/>
  <c r="C6237" i="10"/>
  <c r="B6237" i="10"/>
  <c r="D6236" i="10"/>
  <c r="C6236" i="10"/>
  <c r="B6236" i="10"/>
  <c r="D6235" i="10"/>
  <c r="C6235" i="10"/>
  <c r="B6235" i="10"/>
  <c r="D6234" i="10"/>
  <c r="C6234" i="10"/>
  <c r="B6234" i="10"/>
  <c r="D6233" i="10"/>
  <c r="C6233" i="10"/>
  <c r="B6233" i="10"/>
  <c r="D6232" i="10"/>
  <c r="C6232" i="10"/>
  <c r="B6232" i="10"/>
  <c r="D6231" i="10"/>
  <c r="C6231" i="10"/>
  <c r="B6231" i="10"/>
  <c r="D6230" i="10"/>
  <c r="C6230" i="10"/>
  <c r="B6230" i="10"/>
  <c r="D6229" i="10"/>
  <c r="C6229" i="10"/>
  <c r="B6229" i="10"/>
  <c r="D6228" i="10"/>
  <c r="C6228" i="10"/>
  <c r="B6228" i="10"/>
  <c r="D6227" i="10"/>
  <c r="C6227" i="10"/>
  <c r="B6227" i="10"/>
  <c r="D6226" i="10"/>
  <c r="C6226" i="10"/>
  <c r="B6226" i="10"/>
  <c r="D6225" i="10"/>
  <c r="C6225" i="10"/>
  <c r="B6225" i="10"/>
  <c r="D6224" i="10"/>
  <c r="C6224" i="10"/>
  <c r="B6224" i="10"/>
  <c r="D6223" i="10"/>
  <c r="C6223" i="10"/>
  <c r="B6223" i="10"/>
  <c r="D6222" i="10"/>
  <c r="C6222" i="10"/>
  <c r="B6222" i="10"/>
  <c r="D6221" i="10"/>
  <c r="C6221" i="10"/>
  <c r="B6221" i="10"/>
  <c r="D6220" i="10"/>
  <c r="C6220" i="10"/>
  <c r="B6220" i="10"/>
  <c r="D6219" i="10"/>
  <c r="C6219" i="10"/>
  <c r="B6219" i="10"/>
  <c r="D6218" i="10"/>
  <c r="C6218" i="10"/>
  <c r="B6218" i="10"/>
  <c r="D6217" i="10"/>
  <c r="C6217" i="10"/>
  <c r="B6217" i="10"/>
  <c r="D6216" i="10"/>
  <c r="C6216" i="10"/>
  <c r="B6216" i="10"/>
  <c r="D6215" i="10"/>
  <c r="C6215" i="10"/>
  <c r="B6215" i="10"/>
  <c r="D6214" i="10"/>
  <c r="C6214" i="10"/>
  <c r="B6214" i="10"/>
  <c r="D6213" i="10"/>
  <c r="C6213" i="10"/>
  <c r="B6213" i="10"/>
  <c r="D6212" i="10"/>
  <c r="C6212" i="10"/>
  <c r="B6212" i="10"/>
  <c r="D6211" i="10"/>
  <c r="C6211" i="10"/>
  <c r="B6211" i="10"/>
  <c r="D6210" i="10"/>
  <c r="C6210" i="10"/>
  <c r="B6210" i="10"/>
  <c r="D6209" i="10"/>
  <c r="C6209" i="10"/>
  <c r="B6209" i="10"/>
  <c r="D6208" i="10"/>
  <c r="C6208" i="10"/>
  <c r="B6208" i="10"/>
  <c r="D6207" i="10"/>
  <c r="C6207" i="10"/>
  <c r="B6207" i="10"/>
  <c r="D6206" i="10"/>
  <c r="C6206" i="10"/>
  <c r="B6206" i="10"/>
  <c r="D6205" i="10"/>
  <c r="C6205" i="10"/>
  <c r="B6205" i="10"/>
  <c r="D6204" i="10"/>
  <c r="C6204" i="10"/>
  <c r="B6204" i="10"/>
  <c r="D6203" i="10"/>
  <c r="C6203" i="10"/>
  <c r="B6203" i="10"/>
  <c r="D6202" i="10"/>
  <c r="C6202" i="10"/>
  <c r="B6202" i="10"/>
  <c r="D6201" i="10"/>
  <c r="C6201" i="10"/>
  <c r="B6201" i="10"/>
  <c r="D6200" i="10"/>
  <c r="C6200" i="10"/>
  <c r="B6200" i="10"/>
  <c r="D6199" i="10"/>
  <c r="C6199" i="10"/>
  <c r="B6199" i="10"/>
  <c r="D6198" i="10"/>
  <c r="C6198" i="10"/>
  <c r="B6198" i="10"/>
  <c r="D6197" i="10"/>
  <c r="C6197" i="10"/>
  <c r="B6197" i="10"/>
  <c r="D6196" i="10"/>
  <c r="C6196" i="10"/>
  <c r="B6196" i="10"/>
  <c r="D6195" i="10"/>
  <c r="C6195" i="10"/>
  <c r="B6195" i="10"/>
  <c r="D6194" i="10"/>
  <c r="C6194" i="10"/>
  <c r="B6194" i="10"/>
  <c r="D6193" i="10"/>
  <c r="C6193" i="10"/>
  <c r="B6193" i="10"/>
  <c r="D6192" i="10"/>
  <c r="C6192" i="10"/>
  <c r="B6192" i="10"/>
  <c r="D6191" i="10"/>
  <c r="C6191" i="10"/>
  <c r="B6191" i="10"/>
  <c r="D6190" i="10"/>
  <c r="C6190" i="10"/>
  <c r="B6190" i="10"/>
  <c r="D6189" i="10"/>
  <c r="C6189" i="10"/>
  <c r="B6189" i="10"/>
  <c r="D6188" i="10"/>
  <c r="C6188" i="10"/>
  <c r="B6188" i="10"/>
  <c r="D6187" i="10"/>
  <c r="C6187" i="10"/>
  <c r="B6187" i="10"/>
  <c r="D6186" i="10"/>
  <c r="C6186" i="10"/>
  <c r="B6186" i="10"/>
  <c r="D6185" i="10"/>
  <c r="C6185" i="10"/>
  <c r="B6185" i="10"/>
  <c r="D6184" i="10"/>
  <c r="C6184" i="10"/>
  <c r="B6184" i="10"/>
  <c r="D6183" i="10"/>
  <c r="C6183" i="10"/>
  <c r="B6183" i="10"/>
  <c r="D6182" i="10"/>
  <c r="C6182" i="10"/>
  <c r="B6182" i="10"/>
  <c r="D6181" i="10"/>
  <c r="C6181" i="10"/>
  <c r="B6181" i="10"/>
  <c r="D6180" i="10"/>
  <c r="C6180" i="10"/>
  <c r="B6180" i="10"/>
  <c r="D6179" i="10"/>
  <c r="C6179" i="10"/>
  <c r="B6179" i="10"/>
  <c r="D6178" i="10"/>
  <c r="C6178" i="10"/>
  <c r="B6178" i="10"/>
  <c r="D6177" i="10"/>
  <c r="C6177" i="10"/>
  <c r="B6177" i="10"/>
  <c r="D6176" i="10"/>
  <c r="C6176" i="10"/>
  <c r="B6176" i="10"/>
  <c r="D6175" i="10"/>
  <c r="C6175" i="10"/>
  <c r="B6175" i="10"/>
  <c r="D6174" i="10"/>
  <c r="C6174" i="10"/>
  <c r="B6174" i="10"/>
  <c r="D6173" i="10"/>
  <c r="C6173" i="10"/>
  <c r="B6173" i="10"/>
  <c r="D6172" i="10"/>
  <c r="C6172" i="10"/>
  <c r="B6172" i="10"/>
  <c r="D6171" i="10"/>
  <c r="C6171" i="10"/>
  <c r="B6171" i="10"/>
  <c r="D6170" i="10"/>
  <c r="C6170" i="10"/>
  <c r="B6170" i="10"/>
  <c r="D6169" i="10"/>
  <c r="C6169" i="10"/>
  <c r="B6169" i="10"/>
  <c r="D6168" i="10"/>
  <c r="C6168" i="10"/>
  <c r="B6168" i="10"/>
  <c r="D6167" i="10"/>
  <c r="C6167" i="10"/>
  <c r="B6167" i="10"/>
  <c r="D6166" i="10"/>
  <c r="C6166" i="10"/>
  <c r="B6166" i="10"/>
  <c r="D6165" i="10"/>
  <c r="C6165" i="10"/>
  <c r="B6165" i="10"/>
  <c r="D6164" i="10"/>
  <c r="C6164" i="10"/>
  <c r="B6164" i="10"/>
  <c r="D6163" i="10"/>
  <c r="C6163" i="10"/>
  <c r="B6163" i="10"/>
  <c r="D6162" i="10"/>
  <c r="C6162" i="10"/>
  <c r="B6162" i="10"/>
  <c r="D6161" i="10"/>
  <c r="C6161" i="10"/>
  <c r="B6161" i="10"/>
  <c r="D6160" i="10"/>
  <c r="C6160" i="10"/>
  <c r="B6160" i="10"/>
  <c r="D6159" i="10"/>
  <c r="C6159" i="10"/>
  <c r="B6159" i="10"/>
  <c r="D6158" i="10"/>
  <c r="C6158" i="10"/>
  <c r="B6158" i="10"/>
  <c r="D6157" i="10"/>
  <c r="C6157" i="10"/>
  <c r="B6157" i="10"/>
  <c r="D6156" i="10"/>
  <c r="C6156" i="10"/>
  <c r="B6156" i="10"/>
  <c r="D6155" i="10"/>
  <c r="C6155" i="10"/>
  <c r="B6155" i="10"/>
  <c r="D6154" i="10"/>
  <c r="C6154" i="10"/>
  <c r="B6154" i="10"/>
  <c r="D6153" i="10"/>
  <c r="C6153" i="10"/>
  <c r="B6153" i="10"/>
  <c r="D6152" i="10"/>
  <c r="C6152" i="10"/>
  <c r="B6152" i="10"/>
  <c r="D6151" i="10"/>
  <c r="C6151" i="10"/>
  <c r="B6151" i="10"/>
  <c r="D6150" i="10"/>
  <c r="C6150" i="10"/>
  <c r="B6150" i="10"/>
  <c r="D6149" i="10"/>
  <c r="C6149" i="10"/>
  <c r="B6149" i="10"/>
  <c r="D6148" i="10"/>
  <c r="C6148" i="10"/>
  <c r="B6148" i="10"/>
  <c r="D6147" i="10"/>
  <c r="C6147" i="10"/>
  <c r="B6147" i="10"/>
  <c r="D6146" i="10"/>
  <c r="C6146" i="10"/>
  <c r="B6146" i="10"/>
  <c r="D6145" i="10"/>
  <c r="C6145" i="10"/>
  <c r="B6145" i="10"/>
  <c r="D6144" i="10"/>
  <c r="C6144" i="10"/>
  <c r="B6144" i="10"/>
  <c r="D6143" i="10"/>
  <c r="C6143" i="10"/>
  <c r="B6143" i="10"/>
  <c r="D6142" i="10"/>
  <c r="C6142" i="10"/>
  <c r="B6142" i="10"/>
  <c r="D6141" i="10"/>
  <c r="C6141" i="10"/>
  <c r="B6141" i="10"/>
  <c r="D6140" i="10"/>
  <c r="C6140" i="10"/>
  <c r="B6140" i="10"/>
  <c r="D6139" i="10"/>
  <c r="C6139" i="10"/>
  <c r="B6139" i="10"/>
  <c r="D6138" i="10"/>
  <c r="C6138" i="10"/>
  <c r="B6138" i="10"/>
  <c r="D6137" i="10"/>
  <c r="C6137" i="10"/>
  <c r="B6137" i="10"/>
  <c r="D6136" i="10"/>
  <c r="C6136" i="10"/>
  <c r="B6136" i="10"/>
  <c r="D6135" i="10"/>
  <c r="C6135" i="10"/>
  <c r="B6135" i="10"/>
  <c r="D6134" i="10"/>
  <c r="C6134" i="10"/>
  <c r="B6134" i="10"/>
  <c r="D6133" i="10"/>
  <c r="C6133" i="10"/>
  <c r="B6133" i="10"/>
  <c r="D6132" i="10"/>
  <c r="C6132" i="10"/>
  <c r="B6132" i="10"/>
  <c r="D6131" i="10"/>
  <c r="C6131" i="10"/>
  <c r="B6131" i="10"/>
  <c r="D6130" i="10"/>
  <c r="C6130" i="10"/>
  <c r="B6130" i="10"/>
  <c r="D6129" i="10"/>
  <c r="C6129" i="10"/>
  <c r="B6129" i="10"/>
  <c r="D6128" i="10"/>
  <c r="C6128" i="10"/>
  <c r="B6128" i="10"/>
  <c r="D6127" i="10"/>
  <c r="C6127" i="10"/>
  <c r="B6127" i="10"/>
  <c r="D6126" i="10"/>
  <c r="C6126" i="10"/>
  <c r="B6126" i="10"/>
  <c r="D6125" i="10"/>
  <c r="C6125" i="10"/>
  <c r="B6125" i="10"/>
  <c r="D6124" i="10"/>
  <c r="C6124" i="10"/>
  <c r="B6124" i="10"/>
  <c r="D6123" i="10"/>
  <c r="C6123" i="10"/>
  <c r="B6123" i="10"/>
  <c r="D6122" i="10"/>
  <c r="C6122" i="10"/>
  <c r="B6122" i="10"/>
  <c r="D6121" i="10"/>
  <c r="C6121" i="10"/>
  <c r="B6121" i="10"/>
  <c r="D6120" i="10"/>
  <c r="C6120" i="10"/>
  <c r="B6120" i="10"/>
  <c r="D6119" i="10"/>
  <c r="C6119" i="10"/>
  <c r="B6119" i="10"/>
  <c r="D6118" i="10"/>
  <c r="C6118" i="10"/>
  <c r="B6118" i="10"/>
  <c r="D6117" i="10"/>
  <c r="C6117" i="10"/>
  <c r="B6117" i="10"/>
  <c r="D6116" i="10"/>
  <c r="C6116" i="10"/>
  <c r="B6116" i="10"/>
  <c r="D6115" i="10"/>
  <c r="C6115" i="10"/>
  <c r="B6115" i="10"/>
  <c r="D6114" i="10"/>
  <c r="C6114" i="10"/>
  <c r="B6114" i="10"/>
  <c r="D6113" i="10"/>
  <c r="C6113" i="10"/>
  <c r="B6113" i="10"/>
  <c r="D6112" i="10"/>
  <c r="C6112" i="10"/>
  <c r="B6112" i="10"/>
  <c r="D6111" i="10"/>
  <c r="C6111" i="10"/>
  <c r="B6111" i="10"/>
  <c r="D6110" i="10"/>
  <c r="C6110" i="10"/>
  <c r="B6110" i="10"/>
  <c r="D6109" i="10"/>
  <c r="C6109" i="10"/>
  <c r="B6109" i="10"/>
  <c r="D6108" i="10"/>
  <c r="C6108" i="10"/>
  <c r="B6108" i="10"/>
  <c r="D6107" i="10"/>
  <c r="C6107" i="10"/>
  <c r="B6107" i="10"/>
  <c r="D6106" i="10"/>
  <c r="C6106" i="10"/>
  <c r="B6106" i="10"/>
  <c r="D6105" i="10"/>
  <c r="C6105" i="10"/>
  <c r="B6105" i="10"/>
  <c r="D6104" i="10"/>
  <c r="C6104" i="10"/>
  <c r="B6104" i="10"/>
  <c r="D6103" i="10"/>
  <c r="C6103" i="10"/>
  <c r="B6103" i="10"/>
  <c r="D6102" i="10"/>
  <c r="C6102" i="10"/>
  <c r="B6102" i="10"/>
  <c r="D6101" i="10"/>
  <c r="C6101" i="10"/>
  <c r="B6101" i="10"/>
  <c r="D6100" i="10"/>
  <c r="C6100" i="10"/>
  <c r="B6100" i="10"/>
  <c r="D6099" i="10"/>
  <c r="C6099" i="10"/>
  <c r="B6099" i="10"/>
  <c r="D6098" i="10"/>
  <c r="C6098" i="10"/>
  <c r="B6098" i="10"/>
  <c r="D6097" i="10"/>
  <c r="C6097" i="10"/>
  <c r="B6097" i="10"/>
  <c r="D6096" i="10"/>
  <c r="C6096" i="10"/>
  <c r="B6096" i="10"/>
  <c r="D6095" i="10"/>
  <c r="C6095" i="10"/>
  <c r="B6095" i="10"/>
  <c r="D6094" i="10"/>
  <c r="C6094" i="10"/>
  <c r="B6094" i="10"/>
  <c r="D6093" i="10"/>
  <c r="C6093" i="10"/>
  <c r="B6093" i="10"/>
  <c r="D6092" i="10"/>
  <c r="C6092" i="10"/>
  <c r="B6092" i="10"/>
  <c r="D6091" i="10"/>
  <c r="C6091" i="10"/>
  <c r="B6091" i="10"/>
  <c r="D6090" i="10"/>
  <c r="C6090" i="10"/>
  <c r="B6090" i="10"/>
  <c r="D6089" i="10"/>
  <c r="C6089" i="10"/>
  <c r="B6089" i="10"/>
  <c r="D6088" i="10"/>
  <c r="C6088" i="10"/>
  <c r="B6088" i="10"/>
  <c r="D6087" i="10"/>
  <c r="C6087" i="10"/>
  <c r="B6087" i="10"/>
  <c r="D6086" i="10"/>
  <c r="C6086" i="10"/>
  <c r="B6086" i="10"/>
  <c r="D6085" i="10"/>
  <c r="C6085" i="10"/>
  <c r="B6085" i="10"/>
  <c r="D6084" i="10"/>
  <c r="C6084" i="10"/>
  <c r="B6084" i="10"/>
  <c r="D6083" i="10"/>
  <c r="C6083" i="10"/>
  <c r="B6083" i="10"/>
  <c r="D6082" i="10"/>
  <c r="C6082" i="10"/>
  <c r="B6082" i="10"/>
  <c r="D6081" i="10"/>
  <c r="C6081" i="10"/>
  <c r="B6081" i="10"/>
  <c r="D6080" i="10"/>
  <c r="C6080" i="10"/>
  <c r="B6080" i="10"/>
  <c r="D6079" i="10"/>
  <c r="C6079" i="10"/>
  <c r="B6079" i="10"/>
  <c r="D6078" i="10"/>
  <c r="C6078" i="10"/>
  <c r="B6078" i="10"/>
  <c r="D6077" i="10"/>
  <c r="C6077" i="10"/>
  <c r="B6077" i="10"/>
  <c r="D6076" i="10"/>
  <c r="C6076" i="10"/>
  <c r="B6076" i="10"/>
  <c r="D6075" i="10"/>
  <c r="C6075" i="10"/>
  <c r="B6075" i="10"/>
  <c r="D6074" i="10"/>
  <c r="C6074" i="10"/>
  <c r="B6074" i="10"/>
  <c r="D6073" i="10"/>
  <c r="C6073" i="10"/>
  <c r="B6073" i="10"/>
  <c r="D6072" i="10"/>
  <c r="C6072" i="10"/>
  <c r="B6072" i="10"/>
  <c r="D6071" i="10"/>
  <c r="C6071" i="10"/>
  <c r="B6071" i="10"/>
  <c r="D6070" i="10"/>
  <c r="C6070" i="10"/>
  <c r="B6070" i="10"/>
  <c r="D6069" i="10"/>
  <c r="C6069" i="10"/>
  <c r="B6069" i="10"/>
  <c r="D6068" i="10"/>
  <c r="C6068" i="10"/>
  <c r="B6068" i="10"/>
  <c r="D6067" i="10"/>
  <c r="C6067" i="10"/>
  <c r="B6067" i="10"/>
  <c r="D6066" i="10"/>
  <c r="C6066" i="10"/>
  <c r="B6066" i="10"/>
  <c r="D6065" i="10"/>
  <c r="C6065" i="10"/>
  <c r="B6065" i="10"/>
  <c r="D6064" i="10"/>
  <c r="C6064" i="10"/>
  <c r="B6064" i="10"/>
  <c r="D6063" i="10"/>
  <c r="C6063" i="10"/>
  <c r="B6063" i="10"/>
  <c r="D6062" i="10"/>
  <c r="C6062" i="10"/>
  <c r="B6062" i="10"/>
  <c r="D6061" i="10"/>
  <c r="C6061" i="10"/>
  <c r="B6061" i="10"/>
  <c r="D6060" i="10"/>
  <c r="C6060" i="10"/>
  <c r="B6060" i="10"/>
  <c r="D6059" i="10"/>
  <c r="C6059" i="10"/>
  <c r="B6059" i="10"/>
  <c r="D6058" i="10"/>
  <c r="C6058" i="10"/>
  <c r="B6058" i="10"/>
  <c r="D6057" i="10"/>
  <c r="C6057" i="10"/>
  <c r="B6057" i="10"/>
  <c r="D6056" i="10"/>
  <c r="C6056" i="10"/>
  <c r="B6056" i="10"/>
  <c r="D6055" i="10"/>
  <c r="C6055" i="10"/>
  <c r="B6055" i="10"/>
  <c r="D6054" i="10"/>
  <c r="C6054" i="10"/>
  <c r="B6054" i="10"/>
  <c r="D6053" i="10"/>
  <c r="C6053" i="10"/>
  <c r="B6053" i="10"/>
  <c r="D6052" i="10"/>
  <c r="C6052" i="10"/>
  <c r="B6052" i="10"/>
  <c r="D6051" i="10"/>
  <c r="C6051" i="10"/>
  <c r="B6051" i="10"/>
  <c r="D6050" i="10"/>
  <c r="C6050" i="10"/>
  <c r="B6050" i="10"/>
  <c r="D6049" i="10"/>
  <c r="C6049" i="10"/>
  <c r="B6049" i="10"/>
  <c r="D6048" i="10"/>
  <c r="C6048" i="10"/>
  <c r="B6048" i="10"/>
  <c r="D6047" i="10"/>
  <c r="C6047" i="10"/>
  <c r="B6047" i="10"/>
  <c r="D6046" i="10"/>
  <c r="C6046" i="10"/>
  <c r="B6046" i="10"/>
  <c r="D6045" i="10"/>
  <c r="C6045" i="10"/>
  <c r="B6045" i="10"/>
  <c r="D6044" i="10"/>
  <c r="C6044" i="10"/>
  <c r="B6044" i="10"/>
  <c r="D6043" i="10"/>
  <c r="C6043" i="10"/>
  <c r="B6043" i="10"/>
  <c r="D6042" i="10"/>
  <c r="C6042" i="10"/>
  <c r="B6042" i="10"/>
  <c r="D6041" i="10"/>
  <c r="C6041" i="10"/>
  <c r="B6041" i="10"/>
  <c r="D6040" i="10"/>
  <c r="C6040" i="10"/>
  <c r="B6040" i="10"/>
  <c r="D6039" i="10"/>
  <c r="C6039" i="10"/>
  <c r="B6039" i="10"/>
  <c r="D6038" i="10"/>
  <c r="C6038" i="10"/>
  <c r="B6038" i="10"/>
  <c r="D6037" i="10"/>
  <c r="C6037" i="10"/>
  <c r="B6037" i="10"/>
  <c r="D6036" i="10"/>
  <c r="C6036" i="10"/>
  <c r="B6036" i="10"/>
  <c r="D6035" i="10"/>
  <c r="C6035" i="10"/>
  <c r="B6035" i="10"/>
  <c r="D6034" i="10"/>
  <c r="C6034" i="10"/>
  <c r="B6034" i="10"/>
  <c r="D6033" i="10"/>
  <c r="C6033" i="10"/>
  <c r="B6033" i="10"/>
  <c r="D6032" i="10"/>
  <c r="C6032" i="10"/>
  <c r="B6032" i="10"/>
  <c r="D6031" i="10"/>
  <c r="C6031" i="10"/>
  <c r="B6031" i="10"/>
  <c r="D6030" i="10"/>
  <c r="C6030" i="10"/>
  <c r="B6030" i="10"/>
  <c r="D6029" i="10"/>
  <c r="C6029" i="10"/>
  <c r="B6029" i="10"/>
  <c r="D6028" i="10"/>
  <c r="C6028" i="10"/>
  <c r="B6028" i="10"/>
  <c r="D6027" i="10"/>
  <c r="C6027" i="10"/>
  <c r="B6027" i="10"/>
  <c r="D6026" i="10"/>
  <c r="C6026" i="10"/>
  <c r="B6026" i="10"/>
  <c r="D6025" i="10"/>
  <c r="C6025" i="10"/>
  <c r="B6025" i="10"/>
  <c r="D6024" i="10"/>
  <c r="C6024" i="10"/>
  <c r="B6024" i="10"/>
  <c r="D6023" i="10"/>
  <c r="C6023" i="10"/>
  <c r="B6023" i="10"/>
  <c r="D6022" i="10"/>
  <c r="C6022" i="10"/>
  <c r="B6022" i="10"/>
  <c r="D6021" i="10"/>
  <c r="C6021" i="10"/>
  <c r="B6021" i="10"/>
  <c r="D6020" i="10"/>
  <c r="C6020" i="10"/>
  <c r="B6020" i="10"/>
  <c r="D6019" i="10"/>
  <c r="C6019" i="10"/>
  <c r="B6019" i="10"/>
  <c r="D6018" i="10"/>
  <c r="C6018" i="10"/>
  <c r="B6018" i="10"/>
  <c r="D6017" i="10"/>
  <c r="C6017" i="10"/>
  <c r="B6017" i="10"/>
  <c r="D6016" i="10"/>
  <c r="C6016" i="10"/>
  <c r="B6016" i="10"/>
  <c r="D6015" i="10"/>
  <c r="C6015" i="10"/>
  <c r="B6015" i="10"/>
  <c r="D6014" i="10"/>
  <c r="C6014" i="10"/>
  <c r="B6014" i="10"/>
  <c r="D6013" i="10"/>
  <c r="C6013" i="10"/>
  <c r="B6013" i="10"/>
  <c r="D6012" i="10"/>
  <c r="C6012" i="10"/>
  <c r="B6012" i="10"/>
  <c r="D6011" i="10"/>
  <c r="C6011" i="10"/>
  <c r="B6011" i="10"/>
  <c r="D6010" i="10"/>
  <c r="C6010" i="10"/>
  <c r="B6010" i="10"/>
  <c r="D6009" i="10"/>
  <c r="C6009" i="10"/>
  <c r="B6009" i="10"/>
  <c r="D6008" i="10"/>
  <c r="C6008" i="10"/>
  <c r="B6008" i="10"/>
  <c r="D6007" i="10"/>
  <c r="C6007" i="10"/>
  <c r="B6007" i="10"/>
  <c r="D6006" i="10"/>
  <c r="C6006" i="10"/>
  <c r="B6006" i="10"/>
  <c r="D6005" i="10"/>
  <c r="C6005" i="10"/>
  <c r="B6005" i="10"/>
  <c r="D6004" i="10"/>
  <c r="C6004" i="10"/>
  <c r="B6004" i="10"/>
  <c r="D6003" i="10"/>
  <c r="C6003" i="10"/>
  <c r="B6003" i="10"/>
  <c r="D6002" i="10"/>
  <c r="C6002" i="10"/>
  <c r="B6002" i="10"/>
  <c r="D6001" i="10"/>
  <c r="C6001" i="10"/>
  <c r="B6001" i="10"/>
  <c r="D6000" i="10"/>
  <c r="C6000" i="10"/>
  <c r="B6000" i="10"/>
  <c r="D5999" i="10"/>
  <c r="C5999" i="10"/>
  <c r="B5999" i="10"/>
  <c r="D5998" i="10"/>
  <c r="C5998" i="10"/>
  <c r="B5998" i="10"/>
  <c r="D5997" i="10"/>
  <c r="C5997" i="10"/>
  <c r="B5997" i="10"/>
  <c r="D5996" i="10"/>
  <c r="C5996" i="10"/>
  <c r="B5996" i="10"/>
  <c r="D5995" i="10"/>
  <c r="C5995" i="10"/>
  <c r="B5995" i="10"/>
  <c r="D5994" i="10"/>
  <c r="C5994" i="10"/>
  <c r="B5994" i="10"/>
  <c r="D5993" i="10"/>
  <c r="C5993" i="10"/>
  <c r="B5993" i="10"/>
  <c r="D5992" i="10"/>
  <c r="C5992" i="10"/>
  <c r="B5992" i="10"/>
  <c r="D5991" i="10"/>
  <c r="C5991" i="10"/>
  <c r="B5991" i="10"/>
  <c r="D5990" i="10"/>
  <c r="C5990" i="10"/>
  <c r="B5990" i="10"/>
  <c r="D5989" i="10"/>
  <c r="C5989" i="10"/>
  <c r="B5989" i="10"/>
  <c r="D5988" i="10"/>
  <c r="C5988" i="10"/>
  <c r="B5988" i="10"/>
  <c r="D5987" i="10"/>
  <c r="C5987" i="10"/>
  <c r="B5987" i="10"/>
  <c r="D5986" i="10"/>
  <c r="C5986" i="10"/>
  <c r="B5986" i="10"/>
  <c r="D5985" i="10"/>
  <c r="C5985" i="10"/>
  <c r="B5985" i="10"/>
  <c r="D5984" i="10"/>
  <c r="C5984" i="10"/>
  <c r="B5984" i="10"/>
  <c r="D5983" i="10"/>
  <c r="C5983" i="10"/>
  <c r="B5983" i="10"/>
  <c r="D5982" i="10"/>
  <c r="C5982" i="10"/>
  <c r="B5982" i="10"/>
  <c r="D5981" i="10"/>
  <c r="C5981" i="10"/>
  <c r="B5981" i="10"/>
  <c r="D5980" i="10"/>
  <c r="C5980" i="10"/>
  <c r="B5980" i="10"/>
  <c r="D5979" i="10"/>
  <c r="C5979" i="10"/>
  <c r="B5979" i="10"/>
  <c r="D5978" i="10"/>
  <c r="C5978" i="10"/>
  <c r="B5978" i="10"/>
  <c r="D5977" i="10"/>
  <c r="C5977" i="10"/>
  <c r="B5977" i="10"/>
  <c r="D5976" i="10"/>
  <c r="C5976" i="10"/>
  <c r="B5976" i="10"/>
  <c r="D5975" i="10"/>
  <c r="C5975" i="10"/>
  <c r="B5975" i="10"/>
  <c r="D5974" i="10"/>
  <c r="C5974" i="10"/>
  <c r="B5974" i="10"/>
  <c r="D5973" i="10"/>
  <c r="C5973" i="10"/>
  <c r="B5973" i="10"/>
  <c r="D5972" i="10"/>
  <c r="C5972" i="10"/>
  <c r="B5972" i="10"/>
  <c r="D5971" i="10"/>
  <c r="C5971" i="10"/>
  <c r="B5971" i="10"/>
  <c r="D5970" i="10"/>
  <c r="C5970" i="10"/>
  <c r="B5970" i="10"/>
  <c r="D5969" i="10"/>
  <c r="C5969" i="10"/>
  <c r="B5969" i="10"/>
  <c r="D5968" i="10"/>
  <c r="C5968" i="10"/>
  <c r="B5968" i="10"/>
  <c r="D5967" i="10"/>
  <c r="C5967" i="10"/>
  <c r="B5967" i="10"/>
  <c r="D5966" i="10"/>
  <c r="C5966" i="10"/>
  <c r="B5966" i="10"/>
  <c r="D5965" i="10"/>
  <c r="C5965" i="10"/>
  <c r="B5965" i="10"/>
  <c r="D5964" i="10"/>
  <c r="C5964" i="10"/>
  <c r="B5964" i="10"/>
  <c r="D5963" i="10"/>
  <c r="C5963" i="10"/>
  <c r="B5963" i="10"/>
  <c r="D5962" i="10"/>
  <c r="C5962" i="10"/>
  <c r="B5962" i="10"/>
  <c r="D5961" i="10"/>
  <c r="C5961" i="10"/>
  <c r="B5961" i="10"/>
  <c r="D5960" i="10"/>
  <c r="C5960" i="10"/>
  <c r="B5960" i="10"/>
  <c r="D5959" i="10"/>
  <c r="C5959" i="10"/>
  <c r="B5959" i="10"/>
  <c r="D5958" i="10"/>
  <c r="C5958" i="10"/>
  <c r="B5958" i="10"/>
  <c r="D5957" i="10"/>
  <c r="C5957" i="10"/>
  <c r="B5957" i="10"/>
  <c r="D5956" i="10"/>
  <c r="C5956" i="10"/>
  <c r="B5956" i="10"/>
  <c r="D5955" i="10"/>
  <c r="C5955" i="10"/>
  <c r="B5955" i="10"/>
  <c r="D5954" i="10"/>
  <c r="C5954" i="10"/>
  <c r="B5954" i="10"/>
  <c r="D5953" i="10"/>
  <c r="C5953" i="10"/>
  <c r="B5953" i="10"/>
  <c r="D5952" i="10"/>
  <c r="C5952" i="10"/>
  <c r="B5952" i="10"/>
  <c r="D5951" i="10"/>
  <c r="C5951" i="10"/>
  <c r="B5951" i="10"/>
  <c r="D5950" i="10"/>
  <c r="C5950" i="10"/>
  <c r="B5950" i="10"/>
  <c r="D5949" i="10"/>
  <c r="C5949" i="10"/>
  <c r="B5949" i="10"/>
  <c r="D5948" i="10"/>
  <c r="C5948" i="10"/>
  <c r="B5948" i="10"/>
  <c r="D5947" i="10"/>
  <c r="C5947" i="10"/>
  <c r="B5947" i="10"/>
  <c r="D5946" i="10"/>
  <c r="C5946" i="10"/>
  <c r="B5946" i="10"/>
  <c r="D5945" i="10"/>
  <c r="C5945" i="10"/>
  <c r="B5945" i="10"/>
  <c r="D5944" i="10"/>
  <c r="C5944" i="10"/>
  <c r="B5944" i="10"/>
  <c r="D5943" i="10"/>
  <c r="C5943" i="10"/>
  <c r="B5943" i="10"/>
  <c r="D5942" i="10"/>
  <c r="C5942" i="10"/>
  <c r="B5942" i="10"/>
  <c r="D5941" i="10"/>
  <c r="C5941" i="10"/>
  <c r="B5941" i="10"/>
  <c r="D5940" i="10"/>
  <c r="C5940" i="10"/>
  <c r="B5940" i="10"/>
  <c r="D5939" i="10"/>
  <c r="C5939" i="10"/>
  <c r="B5939" i="10"/>
  <c r="D5938" i="10"/>
  <c r="C5938" i="10"/>
  <c r="B5938" i="10"/>
  <c r="D5937" i="10"/>
  <c r="C5937" i="10"/>
  <c r="B5937" i="10"/>
  <c r="D5936" i="10"/>
  <c r="C5936" i="10"/>
  <c r="B5936" i="10"/>
  <c r="D5935" i="10"/>
  <c r="C5935" i="10"/>
  <c r="B5935" i="10"/>
  <c r="D5934" i="10"/>
  <c r="C5934" i="10"/>
  <c r="B5934" i="10"/>
  <c r="D5933" i="10"/>
  <c r="C5933" i="10"/>
  <c r="B5933" i="10"/>
  <c r="D5932" i="10"/>
  <c r="C5932" i="10"/>
  <c r="B5932" i="10"/>
  <c r="D5931" i="10"/>
  <c r="C5931" i="10"/>
  <c r="B5931" i="10"/>
  <c r="D5930" i="10"/>
  <c r="C5930" i="10"/>
  <c r="B5930" i="10"/>
  <c r="D5929" i="10"/>
  <c r="C5929" i="10"/>
  <c r="B5929" i="10"/>
  <c r="D5928" i="10"/>
  <c r="C5928" i="10"/>
  <c r="B5928" i="10"/>
  <c r="D5927" i="10"/>
  <c r="C5927" i="10"/>
  <c r="B5927" i="10"/>
  <c r="D5926" i="10"/>
  <c r="C5926" i="10"/>
  <c r="B5926" i="10"/>
  <c r="D5925" i="10"/>
  <c r="C5925" i="10"/>
  <c r="B5925" i="10"/>
  <c r="D5924" i="10"/>
  <c r="C5924" i="10"/>
  <c r="B5924" i="10"/>
  <c r="D5923" i="10"/>
  <c r="C5923" i="10"/>
  <c r="B5923" i="10"/>
  <c r="D5922" i="10"/>
  <c r="C5922" i="10"/>
  <c r="B5922" i="10"/>
  <c r="D5921" i="10"/>
  <c r="C5921" i="10"/>
  <c r="B5921" i="10"/>
  <c r="D5920" i="10"/>
  <c r="C5920" i="10"/>
  <c r="B5920" i="10"/>
  <c r="D5919" i="10"/>
  <c r="C5919" i="10"/>
  <c r="B5919" i="10"/>
  <c r="D5918" i="10"/>
  <c r="C5918" i="10"/>
  <c r="B5918" i="10"/>
  <c r="D5917" i="10"/>
  <c r="C5917" i="10"/>
  <c r="B5917" i="10"/>
  <c r="D5916" i="10"/>
  <c r="C5916" i="10"/>
  <c r="B5916" i="10"/>
  <c r="D5915" i="10"/>
  <c r="C5915" i="10"/>
  <c r="B5915" i="10"/>
  <c r="D5914" i="10"/>
  <c r="C5914" i="10"/>
  <c r="B5914" i="10"/>
  <c r="D5913" i="10"/>
  <c r="C5913" i="10"/>
  <c r="B5913" i="10"/>
  <c r="D5912" i="10"/>
  <c r="C5912" i="10"/>
  <c r="B5912" i="10"/>
  <c r="D5911" i="10"/>
  <c r="C5911" i="10"/>
  <c r="B5911" i="10"/>
  <c r="D5910" i="10"/>
  <c r="C5910" i="10"/>
  <c r="B5910" i="10"/>
  <c r="D5909" i="10"/>
  <c r="C5909" i="10"/>
  <c r="B5909" i="10"/>
  <c r="D5908" i="10"/>
  <c r="C5908" i="10"/>
  <c r="B5908" i="10"/>
  <c r="D5907" i="10"/>
  <c r="C5907" i="10"/>
  <c r="B5907" i="10"/>
  <c r="D5906" i="10"/>
  <c r="C5906" i="10"/>
  <c r="B5906" i="10"/>
  <c r="D5905" i="10"/>
  <c r="C5905" i="10"/>
  <c r="B5905" i="10"/>
  <c r="D5904" i="10"/>
  <c r="C5904" i="10"/>
  <c r="B5904" i="10"/>
  <c r="D5903" i="10"/>
  <c r="C5903" i="10"/>
  <c r="B5903" i="10"/>
  <c r="D5902" i="10"/>
  <c r="C5902" i="10"/>
  <c r="B5902" i="10"/>
  <c r="D5901" i="10"/>
  <c r="C5901" i="10"/>
  <c r="B5901" i="10"/>
  <c r="D5900" i="10"/>
  <c r="C5900" i="10"/>
  <c r="B5900" i="10"/>
  <c r="D5899" i="10"/>
  <c r="C5899" i="10"/>
  <c r="B5899" i="10"/>
  <c r="D5898" i="10"/>
  <c r="C5898" i="10"/>
  <c r="B5898" i="10"/>
  <c r="D5897" i="10"/>
  <c r="C5897" i="10"/>
  <c r="B5897" i="10"/>
  <c r="D5896" i="10"/>
  <c r="C5896" i="10"/>
  <c r="B5896" i="10"/>
  <c r="D5895" i="10"/>
  <c r="C5895" i="10"/>
  <c r="B5895" i="10"/>
  <c r="D5894" i="10"/>
  <c r="C5894" i="10"/>
  <c r="B5894" i="10"/>
  <c r="D5893" i="10"/>
  <c r="C5893" i="10"/>
  <c r="B5893" i="10"/>
  <c r="D5892" i="10"/>
  <c r="C5892" i="10"/>
  <c r="B5892" i="10"/>
  <c r="D5891" i="10"/>
  <c r="C5891" i="10"/>
  <c r="B5891" i="10"/>
  <c r="D5890" i="10"/>
  <c r="C5890" i="10"/>
  <c r="B5890" i="10"/>
  <c r="D5889" i="10"/>
  <c r="C5889" i="10"/>
  <c r="B5889" i="10"/>
  <c r="D5888" i="10"/>
  <c r="C5888" i="10"/>
  <c r="B5888" i="10"/>
  <c r="D5887" i="10"/>
  <c r="C5887" i="10"/>
  <c r="B5887" i="10"/>
  <c r="D5886" i="10"/>
  <c r="C5886" i="10"/>
  <c r="B5886" i="10"/>
  <c r="D5885" i="10"/>
  <c r="C5885" i="10"/>
  <c r="B5885" i="10"/>
  <c r="D5884" i="10"/>
  <c r="C5884" i="10"/>
  <c r="B5884" i="10"/>
  <c r="D5883" i="10"/>
  <c r="C5883" i="10"/>
  <c r="B5883" i="10"/>
  <c r="D5882" i="10"/>
  <c r="C5882" i="10"/>
  <c r="B5882" i="10"/>
  <c r="D5881" i="10"/>
  <c r="C5881" i="10"/>
  <c r="B5881" i="10"/>
  <c r="D5880" i="10"/>
  <c r="C5880" i="10"/>
  <c r="B5880" i="10"/>
  <c r="D5879" i="10"/>
  <c r="C5879" i="10"/>
  <c r="B5879" i="10"/>
  <c r="D5878" i="10"/>
  <c r="C5878" i="10"/>
  <c r="B5878" i="10"/>
  <c r="D5877" i="10"/>
  <c r="C5877" i="10"/>
  <c r="B5877" i="10"/>
  <c r="D5876" i="10"/>
  <c r="C5876" i="10"/>
  <c r="B5876" i="10"/>
  <c r="D5875" i="10"/>
  <c r="C5875" i="10"/>
  <c r="B5875" i="10"/>
  <c r="D5874" i="10"/>
  <c r="C5874" i="10"/>
  <c r="B5874" i="10"/>
  <c r="D5873" i="10"/>
  <c r="C5873" i="10"/>
  <c r="B5873" i="10"/>
  <c r="D5872" i="10"/>
  <c r="C5872" i="10"/>
  <c r="B5872" i="10"/>
  <c r="D5871" i="10"/>
  <c r="C5871" i="10"/>
  <c r="B5871" i="10"/>
  <c r="D5870" i="10"/>
  <c r="C5870" i="10"/>
  <c r="B5870" i="10"/>
  <c r="D5869" i="10"/>
  <c r="C5869" i="10"/>
  <c r="B5869" i="10"/>
  <c r="D5868" i="10"/>
  <c r="C5868" i="10"/>
  <c r="B5868" i="10"/>
  <c r="D5867" i="10"/>
  <c r="C5867" i="10"/>
  <c r="B5867" i="10"/>
  <c r="D5866" i="10"/>
  <c r="C5866" i="10"/>
  <c r="B5866" i="10"/>
  <c r="D5865" i="10"/>
  <c r="C5865" i="10"/>
  <c r="B5865" i="10"/>
  <c r="D5864" i="10"/>
  <c r="C5864" i="10"/>
  <c r="B5864" i="10"/>
  <c r="D5863" i="10"/>
  <c r="C5863" i="10"/>
  <c r="B5863" i="10"/>
  <c r="D5862" i="10"/>
  <c r="C5862" i="10"/>
  <c r="B5862" i="10"/>
  <c r="D5861" i="10"/>
  <c r="C5861" i="10"/>
  <c r="B5861" i="10"/>
  <c r="D5860" i="10"/>
  <c r="C5860" i="10"/>
  <c r="B5860" i="10"/>
  <c r="D5859" i="10"/>
  <c r="C5859" i="10"/>
  <c r="B5859" i="10"/>
  <c r="D5858" i="10"/>
  <c r="C5858" i="10"/>
  <c r="B5858" i="10"/>
  <c r="D5857" i="10"/>
  <c r="C5857" i="10"/>
  <c r="B5857" i="10"/>
  <c r="D5856" i="10"/>
  <c r="C5856" i="10"/>
  <c r="B5856" i="10"/>
  <c r="D5855" i="10"/>
  <c r="C5855" i="10"/>
  <c r="B5855" i="10"/>
  <c r="D5854" i="10"/>
  <c r="C5854" i="10"/>
  <c r="B5854" i="10"/>
  <c r="D5853" i="10"/>
  <c r="C5853" i="10"/>
  <c r="B5853" i="10"/>
  <c r="D5852" i="10"/>
  <c r="C5852" i="10"/>
  <c r="B5852" i="10"/>
  <c r="D5851" i="10"/>
  <c r="C5851" i="10"/>
  <c r="B5851" i="10"/>
  <c r="D5850" i="10"/>
  <c r="C5850" i="10"/>
  <c r="B5850" i="10"/>
  <c r="D5849" i="10"/>
  <c r="C5849" i="10"/>
  <c r="B5849" i="10"/>
  <c r="D5848" i="10"/>
  <c r="C5848" i="10"/>
  <c r="B5848" i="10"/>
  <c r="D5847" i="10"/>
  <c r="C5847" i="10"/>
  <c r="B5847" i="10"/>
  <c r="D5846" i="10"/>
  <c r="C5846" i="10"/>
  <c r="B5846" i="10"/>
  <c r="D5845" i="10"/>
  <c r="C5845" i="10"/>
  <c r="B5845" i="10"/>
  <c r="D5844" i="10"/>
  <c r="C5844" i="10"/>
  <c r="B5844" i="10"/>
  <c r="D5843" i="10"/>
  <c r="C5843" i="10"/>
  <c r="B5843" i="10"/>
  <c r="D5842" i="10"/>
  <c r="C5842" i="10"/>
  <c r="B5842" i="10"/>
  <c r="D5841" i="10"/>
  <c r="C5841" i="10"/>
  <c r="B5841" i="10"/>
  <c r="D5840" i="10"/>
  <c r="C5840" i="10"/>
  <c r="B5840" i="10"/>
  <c r="D5839" i="10"/>
  <c r="C5839" i="10"/>
  <c r="B5839" i="10"/>
  <c r="D5838" i="10"/>
  <c r="C5838" i="10"/>
  <c r="B5838" i="10"/>
  <c r="D5837" i="10"/>
  <c r="C5837" i="10"/>
  <c r="B5837" i="10"/>
  <c r="D5836" i="10"/>
  <c r="C5836" i="10"/>
  <c r="B5836" i="10"/>
  <c r="D5835" i="10"/>
  <c r="C5835" i="10"/>
  <c r="B5835" i="10"/>
  <c r="D5834" i="10"/>
  <c r="C5834" i="10"/>
  <c r="B5834" i="10"/>
  <c r="D5833" i="10"/>
  <c r="C5833" i="10"/>
  <c r="B5833" i="10"/>
  <c r="D5832" i="10"/>
  <c r="C5832" i="10"/>
  <c r="B5832" i="10"/>
  <c r="D5831" i="10"/>
  <c r="C5831" i="10"/>
  <c r="B5831" i="10"/>
  <c r="D5830" i="10"/>
  <c r="C5830" i="10"/>
  <c r="B5830" i="10"/>
  <c r="D5829" i="10"/>
  <c r="C5829" i="10"/>
  <c r="B5829" i="10"/>
  <c r="D5828" i="10"/>
  <c r="C5828" i="10"/>
  <c r="B5828" i="10"/>
  <c r="D5827" i="10"/>
  <c r="C5827" i="10"/>
  <c r="B5827" i="10"/>
  <c r="D5826" i="10"/>
  <c r="C5826" i="10"/>
  <c r="B5826" i="10"/>
  <c r="D5825" i="10"/>
  <c r="C5825" i="10"/>
  <c r="B5825" i="10"/>
  <c r="D5824" i="10"/>
  <c r="C5824" i="10"/>
  <c r="B5824" i="10"/>
  <c r="D5823" i="10"/>
  <c r="C5823" i="10"/>
  <c r="B5823" i="10"/>
  <c r="D5822" i="10"/>
  <c r="C5822" i="10"/>
  <c r="B5822" i="10"/>
  <c r="D5821" i="10"/>
  <c r="C5821" i="10"/>
  <c r="B5821" i="10"/>
  <c r="D5820" i="10"/>
  <c r="C5820" i="10"/>
  <c r="B5820" i="10"/>
  <c r="D5819" i="10"/>
  <c r="C5819" i="10"/>
  <c r="B5819" i="10"/>
  <c r="D5818" i="10"/>
  <c r="C5818" i="10"/>
  <c r="B5818" i="10"/>
  <c r="D5817" i="10"/>
  <c r="C5817" i="10"/>
  <c r="B5817" i="10"/>
  <c r="D5816" i="10"/>
  <c r="C5816" i="10"/>
  <c r="B5816" i="10"/>
  <c r="D5815" i="10"/>
  <c r="C5815" i="10"/>
  <c r="B5815" i="10"/>
  <c r="D5814" i="10"/>
  <c r="C5814" i="10"/>
  <c r="B5814" i="10"/>
  <c r="D5813" i="10"/>
  <c r="C5813" i="10"/>
  <c r="B5813" i="10"/>
  <c r="D5812" i="10"/>
  <c r="C5812" i="10"/>
  <c r="B5812" i="10"/>
  <c r="D5811" i="10"/>
  <c r="C5811" i="10"/>
  <c r="B5811" i="10"/>
  <c r="D5810" i="10"/>
  <c r="C5810" i="10"/>
  <c r="B5810" i="10"/>
  <c r="D5809" i="10"/>
  <c r="C5809" i="10"/>
  <c r="B5809" i="10"/>
  <c r="D5808" i="10"/>
  <c r="C5808" i="10"/>
  <c r="B5808" i="10"/>
  <c r="D5807" i="10"/>
  <c r="C5807" i="10"/>
  <c r="B5807" i="10"/>
  <c r="D5806" i="10"/>
  <c r="C5806" i="10"/>
  <c r="B5806" i="10"/>
  <c r="D5805" i="10"/>
  <c r="C5805" i="10"/>
  <c r="B5805" i="10"/>
  <c r="D5804" i="10"/>
  <c r="C5804" i="10"/>
  <c r="B5804" i="10"/>
  <c r="D5803" i="10"/>
  <c r="C5803" i="10"/>
  <c r="B5803" i="10"/>
  <c r="D5802" i="10"/>
  <c r="C5802" i="10"/>
  <c r="B5802" i="10"/>
  <c r="D5801" i="10"/>
  <c r="C5801" i="10"/>
  <c r="B5801" i="10"/>
  <c r="D5800" i="10"/>
  <c r="C5800" i="10"/>
  <c r="B5800" i="10"/>
  <c r="D5799" i="10"/>
  <c r="C5799" i="10"/>
  <c r="B5799" i="10"/>
  <c r="D5798" i="10"/>
  <c r="C5798" i="10"/>
  <c r="B5798" i="10"/>
  <c r="D5797" i="10"/>
  <c r="C5797" i="10"/>
  <c r="B5797" i="10"/>
  <c r="D5796" i="10"/>
  <c r="C5796" i="10"/>
  <c r="B5796" i="10"/>
  <c r="D5795" i="10"/>
  <c r="C5795" i="10"/>
  <c r="B5795" i="10"/>
  <c r="D5794" i="10"/>
  <c r="C5794" i="10"/>
  <c r="B5794" i="10"/>
  <c r="D5793" i="10"/>
  <c r="C5793" i="10"/>
  <c r="B5793" i="10"/>
  <c r="D5792" i="10"/>
  <c r="C5792" i="10"/>
  <c r="B5792" i="10"/>
  <c r="D5791" i="10"/>
  <c r="C5791" i="10"/>
  <c r="B5791" i="10"/>
  <c r="D5790" i="10"/>
  <c r="C5790" i="10"/>
  <c r="B5790" i="10"/>
  <c r="D5789" i="10"/>
  <c r="C5789" i="10"/>
  <c r="B5789" i="10"/>
  <c r="D5788" i="10"/>
  <c r="C5788" i="10"/>
  <c r="B5788" i="10"/>
  <c r="D5787" i="10"/>
  <c r="C5787" i="10"/>
  <c r="B5787" i="10"/>
  <c r="D5786" i="10"/>
  <c r="C5786" i="10"/>
  <c r="B5786" i="10"/>
  <c r="D5785" i="10"/>
  <c r="C5785" i="10"/>
  <c r="B5785" i="10"/>
  <c r="D5784" i="10"/>
  <c r="C5784" i="10"/>
  <c r="B5784" i="10"/>
  <c r="D5783" i="10"/>
  <c r="C5783" i="10"/>
  <c r="B5783" i="10"/>
  <c r="D5782" i="10"/>
  <c r="C5782" i="10"/>
  <c r="B5782" i="10"/>
  <c r="D5781" i="10"/>
  <c r="C5781" i="10"/>
  <c r="B5781" i="10"/>
  <c r="D5780" i="10"/>
  <c r="C5780" i="10"/>
  <c r="B5780" i="10"/>
  <c r="D5779" i="10"/>
  <c r="C5779" i="10"/>
  <c r="B5779" i="10"/>
  <c r="D5778" i="10"/>
  <c r="C5778" i="10"/>
  <c r="B5778" i="10"/>
  <c r="D5777" i="10"/>
  <c r="C5777" i="10"/>
  <c r="B5777" i="10"/>
  <c r="D5776" i="10"/>
  <c r="C5776" i="10"/>
  <c r="B5776" i="10"/>
  <c r="D5775" i="10"/>
  <c r="C5775" i="10"/>
  <c r="B5775" i="10"/>
  <c r="D5774" i="10"/>
  <c r="C5774" i="10"/>
  <c r="B5774" i="10"/>
  <c r="D5773" i="10"/>
  <c r="C5773" i="10"/>
  <c r="B5773" i="10"/>
  <c r="D5772" i="10"/>
  <c r="C5772" i="10"/>
  <c r="B5772" i="10"/>
  <c r="D5771" i="10"/>
  <c r="C5771" i="10"/>
  <c r="B5771" i="10"/>
  <c r="D5770" i="10"/>
  <c r="C5770" i="10"/>
  <c r="B5770" i="10"/>
  <c r="D5769" i="10"/>
  <c r="C5769" i="10"/>
  <c r="B5769" i="10"/>
  <c r="D5768" i="10"/>
  <c r="C5768" i="10"/>
  <c r="B5768" i="10"/>
  <c r="D5767" i="10"/>
  <c r="C5767" i="10"/>
  <c r="B5767" i="10"/>
  <c r="D5766" i="10"/>
  <c r="C5766" i="10"/>
  <c r="B5766" i="10"/>
  <c r="D5765" i="10"/>
  <c r="C5765" i="10"/>
  <c r="B5765" i="10"/>
  <c r="D5764" i="10"/>
  <c r="C5764" i="10"/>
  <c r="B5764" i="10"/>
  <c r="D5763" i="10"/>
  <c r="C5763" i="10"/>
  <c r="B5763" i="10"/>
  <c r="D5762" i="10"/>
  <c r="C5762" i="10"/>
  <c r="B5762" i="10"/>
  <c r="D5761" i="10"/>
  <c r="C5761" i="10"/>
  <c r="B5761" i="10"/>
  <c r="D5760" i="10"/>
  <c r="C5760" i="10"/>
  <c r="B5760" i="10"/>
  <c r="D5759" i="10"/>
  <c r="C5759" i="10"/>
  <c r="B5759" i="10"/>
  <c r="D5758" i="10"/>
  <c r="C5758" i="10"/>
  <c r="B5758" i="10"/>
  <c r="D5757" i="10"/>
  <c r="C5757" i="10"/>
  <c r="B5757" i="10"/>
  <c r="D5756" i="10"/>
  <c r="C5756" i="10"/>
  <c r="B5756" i="10"/>
  <c r="D5755" i="10"/>
  <c r="C5755" i="10"/>
  <c r="B5755" i="10"/>
  <c r="D5754" i="10"/>
  <c r="C5754" i="10"/>
  <c r="B5754" i="10"/>
  <c r="D5753" i="10"/>
  <c r="C5753" i="10"/>
  <c r="B5753" i="10"/>
  <c r="D5752" i="10"/>
  <c r="C5752" i="10"/>
  <c r="B5752" i="10"/>
  <c r="D5751" i="10"/>
  <c r="C5751" i="10"/>
  <c r="B5751" i="10"/>
  <c r="D5750" i="10"/>
  <c r="C5750" i="10"/>
  <c r="B5750" i="10"/>
  <c r="D5749" i="10"/>
  <c r="C5749" i="10"/>
  <c r="B5749" i="10"/>
  <c r="D5748" i="10"/>
  <c r="C5748" i="10"/>
  <c r="B5748" i="10"/>
  <c r="D5747" i="10"/>
  <c r="C5747" i="10"/>
  <c r="B5747" i="10"/>
  <c r="D5746" i="10"/>
  <c r="C5746" i="10"/>
  <c r="B5746" i="10"/>
  <c r="D5745" i="10"/>
  <c r="C5745" i="10"/>
  <c r="B5745" i="10"/>
  <c r="D5744" i="10"/>
  <c r="C5744" i="10"/>
  <c r="B5744" i="10"/>
  <c r="D5743" i="10"/>
  <c r="C5743" i="10"/>
  <c r="B5743" i="10"/>
  <c r="D5742" i="10"/>
  <c r="C5742" i="10"/>
  <c r="B5742" i="10"/>
  <c r="D5741" i="10"/>
  <c r="C5741" i="10"/>
  <c r="B5741" i="10"/>
  <c r="D5740" i="10"/>
  <c r="C5740" i="10"/>
  <c r="B5740" i="10"/>
  <c r="D5739" i="10"/>
  <c r="C5739" i="10"/>
  <c r="B5739" i="10"/>
  <c r="D5738" i="10"/>
  <c r="C5738" i="10"/>
  <c r="B5738" i="10"/>
  <c r="D5737" i="10"/>
  <c r="C5737" i="10"/>
  <c r="B5737" i="10"/>
  <c r="D5736" i="10"/>
  <c r="C5736" i="10"/>
  <c r="B5736" i="10"/>
  <c r="D5735" i="10"/>
  <c r="C5735" i="10"/>
  <c r="B5735" i="10"/>
  <c r="D5734" i="10"/>
  <c r="C5734" i="10"/>
  <c r="B5734" i="10"/>
  <c r="D5733" i="10"/>
  <c r="C5733" i="10"/>
  <c r="B5733" i="10"/>
  <c r="D5732" i="10"/>
  <c r="C5732" i="10"/>
  <c r="B5732" i="10"/>
  <c r="D5731" i="10"/>
  <c r="C5731" i="10"/>
  <c r="B5731" i="10"/>
  <c r="D5730" i="10"/>
  <c r="C5730" i="10"/>
  <c r="B5730" i="10"/>
  <c r="D5729" i="10"/>
  <c r="C5729" i="10"/>
  <c r="B5729" i="10"/>
  <c r="D5728" i="10"/>
  <c r="C5728" i="10"/>
  <c r="B5728" i="10"/>
  <c r="D5727" i="10"/>
  <c r="C5727" i="10"/>
  <c r="B5727" i="10"/>
  <c r="D5726" i="10"/>
  <c r="C5726" i="10"/>
  <c r="B5726" i="10"/>
  <c r="D5725" i="10"/>
  <c r="C5725" i="10"/>
  <c r="B5725" i="10"/>
  <c r="D5724" i="10"/>
  <c r="C5724" i="10"/>
  <c r="B5724" i="10"/>
  <c r="D5723" i="10"/>
  <c r="C5723" i="10"/>
  <c r="B5723" i="10"/>
  <c r="D5722" i="10"/>
  <c r="C5722" i="10"/>
  <c r="B5722" i="10"/>
  <c r="D5721" i="10"/>
  <c r="C5721" i="10"/>
  <c r="B5721" i="10"/>
  <c r="D5720" i="10"/>
  <c r="C5720" i="10"/>
  <c r="B5720" i="10"/>
  <c r="D5719" i="10"/>
  <c r="C5719" i="10"/>
  <c r="B5719" i="10"/>
  <c r="D5718" i="10"/>
  <c r="C5718" i="10"/>
  <c r="B5718" i="10"/>
  <c r="D5717" i="10"/>
  <c r="C5717" i="10"/>
  <c r="B5717" i="10"/>
  <c r="D5716" i="10"/>
  <c r="C5716" i="10"/>
  <c r="B5716" i="10"/>
  <c r="D5715" i="10"/>
  <c r="C5715" i="10"/>
  <c r="B5715" i="10"/>
  <c r="D5714" i="10"/>
  <c r="C5714" i="10"/>
  <c r="B5714" i="10"/>
  <c r="D5713" i="10"/>
  <c r="C5713" i="10"/>
  <c r="B5713" i="10"/>
  <c r="D5712" i="10"/>
  <c r="C5712" i="10"/>
  <c r="B5712" i="10"/>
  <c r="D5711" i="10"/>
  <c r="C5711" i="10"/>
  <c r="B5711" i="10"/>
  <c r="D5710" i="10"/>
  <c r="C5710" i="10"/>
  <c r="B5710" i="10"/>
  <c r="D5709" i="10"/>
  <c r="C5709" i="10"/>
  <c r="B5709" i="10"/>
  <c r="D5708" i="10"/>
  <c r="C5708" i="10"/>
  <c r="B5708" i="10"/>
  <c r="D5707" i="10"/>
  <c r="C5707" i="10"/>
  <c r="B5707" i="10"/>
  <c r="D5706" i="10"/>
  <c r="C5706" i="10"/>
  <c r="B5706" i="10"/>
  <c r="D5705" i="10"/>
  <c r="C5705" i="10"/>
  <c r="B5705" i="10"/>
  <c r="D5704" i="10"/>
  <c r="C5704" i="10"/>
  <c r="B5704" i="10"/>
  <c r="D5703" i="10"/>
  <c r="C5703" i="10"/>
  <c r="B5703" i="10"/>
  <c r="D5702" i="10"/>
  <c r="C5702" i="10"/>
  <c r="B5702" i="10"/>
  <c r="D5701" i="10"/>
  <c r="C5701" i="10"/>
  <c r="B5701" i="10"/>
  <c r="D5700" i="10"/>
  <c r="C5700" i="10"/>
  <c r="B5700" i="10"/>
  <c r="D5699" i="10"/>
  <c r="C5699" i="10"/>
  <c r="B5699" i="10"/>
  <c r="D5698" i="10"/>
  <c r="C5698" i="10"/>
  <c r="B5698" i="10"/>
  <c r="D5697" i="10"/>
  <c r="C5697" i="10"/>
  <c r="B5697" i="10"/>
  <c r="D5696" i="10"/>
  <c r="C5696" i="10"/>
  <c r="B5696" i="10"/>
  <c r="D5695" i="10"/>
  <c r="C5695" i="10"/>
  <c r="B5695" i="10"/>
  <c r="D5694" i="10"/>
  <c r="C5694" i="10"/>
  <c r="B5694" i="10"/>
  <c r="D5693" i="10"/>
  <c r="C5693" i="10"/>
  <c r="B5693" i="10"/>
  <c r="D5692" i="10"/>
  <c r="C5692" i="10"/>
  <c r="B5692" i="10"/>
  <c r="D5691" i="10"/>
  <c r="C5691" i="10"/>
  <c r="B5691" i="10"/>
  <c r="D5690" i="10"/>
  <c r="C5690" i="10"/>
  <c r="B5690" i="10"/>
  <c r="D5689" i="10"/>
  <c r="C5689" i="10"/>
  <c r="B5689" i="10"/>
  <c r="D5688" i="10"/>
  <c r="C5688" i="10"/>
  <c r="B5688" i="10"/>
  <c r="D5687" i="10"/>
  <c r="C5687" i="10"/>
  <c r="B5687" i="10"/>
  <c r="D5686" i="10"/>
  <c r="C5686" i="10"/>
  <c r="B5686" i="10"/>
  <c r="D5685" i="10"/>
  <c r="C5685" i="10"/>
  <c r="B5685" i="10"/>
  <c r="D5684" i="10"/>
  <c r="C5684" i="10"/>
  <c r="B5684" i="10"/>
  <c r="D5683" i="10"/>
  <c r="C5683" i="10"/>
  <c r="B5683" i="10"/>
  <c r="D5682" i="10"/>
  <c r="C5682" i="10"/>
  <c r="B5682" i="10"/>
  <c r="D5681" i="10"/>
  <c r="C5681" i="10"/>
  <c r="B5681" i="10"/>
  <c r="D5680" i="10"/>
  <c r="C5680" i="10"/>
  <c r="B5680" i="10"/>
  <c r="D5679" i="10"/>
  <c r="C5679" i="10"/>
  <c r="B5679" i="10"/>
  <c r="D5678" i="10"/>
  <c r="C5678" i="10"/>
  <c r="B5678" i="10"/>
  <c r="D5677" i="10"/>
  <c r="C5677" i="10"/>
  <c r="B5677" i="10"/>
  <c r="D5676" i="10"/>
  <c r="C5676" i="10"/>
  <c r="B5676" i="10"/>
  <c r="D5675" i="10"/>
  <c r="C5675" i="10"/>
  <c r="B5675" i="10"/>
  <c r="D5674" i="10"/>
  <c r="C5674" i="10"/>
  <c r="B5674" i="10"/>
  <c r="D5673" i="10"/>
  <c r="C5673" i="10"/>
  <c r="B5673" i="10"/>
  <c r="D5672" i="10"/>
  <c r="C5672" i="10"/>
  <c r="B5672" i="10"/>
  <c r="D5671" i="10"/>
  <c r="C5671" i="10"/>
  <c r="B5671" i="10"/>
  <c r="D5670" i="10"/>
  <c r="C5670" i="10"/>
  <c r="B5670" i="10"/>
  <c r="D5669" i="10"/>
  <c r="C5669" i="10"/>
  <c r="B5669" i="10"/>
  <c r="D5668" i="10"/>
  <c r="C5668" i="10"/>
  <c r="B5668" i="10"/>
  <c r="D5667" i="10"/>
  <c r="C5667" i="10"/>
  <c r="B5667" i="10"/>
  <c r="D5666" i="10"/>
  <c r="C5666" i="10"/>
  <c r="B5666" i="10"/>
  <c r="D5665" i="10"/>
  <c r="C5665" i="10"/>
  <c r="B5665" i="10"/>
  <c r="D5664" i="10"/>
  <c r="C5664" i="10"/>
  <c r="B5664" i="10"/>
  <c r="D5663" i="10"/>
  <c r="C5663" i="10"/>
  <c r="B5663" i="10"/>
  <c r="D5662" i="10"/>
  <c r="C5662" i="10"/>
  <c r="B5662" i="10"/>
  <c r="D5661" i="10"/>
  <c r="C5661" i="10"/>
  <c r="B5661" i="10"/>
  <c r="D5660" i="10"/>
  <c r="C5660" i="10"/>
  <c r="B5660" i="10"/>
  <c r="D5659" i="10"/>
  <c r="C5659" i="10"/>
  <c r="B5659" i="10"/>
  <c r="D5658" i="10"/>
  <c r="C5658" i="10"/>
  <c r="B5658" i="10"/>
  <c r="D5657" i="10"/>
  <c r="C5657" i="10"/>
  <c r="B5657" i="10"/>
  <c r="D5656" i="10"/>
  <c r="C5656" i="10"/>
  <c r="B5656" i="10"/>
  <c r="D5655" i="10"/>
  <c r="C5655" i="10"/>
  <c r="B5655" i="10"/>
  <c r="D5654" i="10"/>
  <c r="C5654" i="10"/>
  <c r="B5654" i="10"/>
  <c r="D5653" i="10"/>
  <c r="C5653" i="10"/>
  <c r="B5653" i="10"/>
  <c r="D5652" i="10"/>
  <c r="C5652" i="10"/>
  <c r="B5652" i="10"/>
  <c r="D5651" i="10"/>
  <c r="C5651" i="10"/>
  <c r="B5651" i="10"/>
  <c r="D5650" i="10"/>
  <c r="C5650" i="10"/>
  <c r="B5650" i="10"/>
  <c r="D5649" i="10"/>
  <c r="C5649" i="10"/>
  <c r="B5649" i="10"/>
  <c r="D5648" i="10"/>
  <c r="C5648" i="10"/>
  <c r="B5648" i="10"/>
  <c r="D5647" i="10"/>
  <c r="C5647" i="10"/>
  <c r="B5647" i="10"/>
  <c r="D5646" i="10"/>
  <c r="C5646" i="10"/>
  <c r="B5646" i="10"/>
  <c r="D5645" i="10"/>
  <c r="C5645" i="10"/>
  <c r="B5645" i="10"/>
  <c r="D5644" i="10"/>
  <c r="C5644" i="10"/>
  <c r="B5644" i="10"/>
  <c r="D5643" i="10"/>
  <c r="C5643" i="10"/>
  <c r="B5643" i="10"/>
  <c r="D5642" i="10"/>
  <c r="C5642" i="10"/>
  <c r="B5642" i="10"/>
  <c r="D5641" i="10"/>
  <c r="C5641" i="10"/>
  <c r="B5641" i="10"/>
  <c r="D5640" i="10"/>
  <c r="C5640" i="10"/>
  <c r="B5640" i="10"/>
  <c r="D5639" i="10"/>
  <c r="C5639" i="10"/>
  <c r="B5639" i="10"/>
  <c r="D5638" i="10"/>
  <c r="C5638" i="10"/>
  <c r="B5638" i="10"/>
  <c r="D5637" i="10"/>
  <c r="C5637" i="10"/>
  <c r="B5637" i="10"/>
  <c r="D5636" i="10"/>
  <c r="C5636" i="10"/>
  <c r="B5636" i="10"/>
  <c r="D5635" i="10"/>
  <c r="C5635" i="10"/>
  <c r="B5635" i="10"/>
  <c r="D5634" i="10"/>
  <c r="C5634" i="10"/>
  <c r="B5634" i="10"/>
  <c r="D5633" i="10"/>
  <c r="C5633" i="10"/>
  <c r="B5633" i="10"/>
  <c r="D5632" i="10"/>
  <c r="C5632" i="10"/>
  <c r="B5632" i="10"/>
  <c r="D5631" i="10"/>
  <c r="C5631" i="10"/>
  <c r="B5631" i="10"/>
  <c r="D5630" i="10"/>
  <c r="C5630" i="10"/>
  <c r="B5630" i="10"/>
  <c r="D5629" i="10"/>
  <c r="C5629" i="10"/>
  <c r="B5629" i="10"/>
  <c r="D5628" i="10"/>
  <c r="C5628" i="10"/>
  <c r="B5628" i="10"/>
  <c r="D5627" i="10"/>
  <c r="C5627" i="10"/>
  <c r="B5627" i="10"/>
  <c r="D5626" i="10"/>
  <c r="C5626" i="10"/>
  <c r="B5626" i="10"/>
  <c r="D5625" i="10"/>
  <c r="C5625" i="10"/>
  <c r="B5625" i="10"/>
  <c r="D5624" i="10"/>
  <c r="C5624" i="10"/>
  <c r="B5624" i="10"/>
  <c r="D5623" i="10"/>
  <c r="C5623" i="10"/>
  <c r="B5623" i="10"/>
  <c r="D5622" i="10"/>
  <c r="C5622" i="10"/>
  <c r="B5622" i="10"/>
  <c r="D5621" i="10"/>
  <c r="C5621" i="10"/>
  <c r="B5621" i="10"/>
  <c r="D5620" i="10"/>
  <c r="C5620" i="10"/>
  <c r="B5620" i="10"/>
  <c r="D5619" i="10"/>
  <c r="C5619" i="10"/>
  <c r="B5619" i="10"/>
  <c r="D5618" i="10"/>
  <c r="C5618" i="10"/>
  <c r="B5618" i="10"/>
  <c r="D5617" i="10"/>
  <c r="C5617" i="10"/>
  <c r="B5617" i="10"/>
  <c r="D5616" i="10"/>
  <c r="C5616" i="10"/>
  <c r="B5616" i="10"/>
  <c r="D5615" i="10"/>
  <c r="C5615" i="10"/>
  <c r="B5615" i="10"/>
  <c r="D5614" i="10"/>
  <c r="C5614" i="10"/>
  <c r="B5614" i="10"/>
  <c r="D5613" i="10"/>
  <c r="C5613" i="10"/>
  <c r="B5613" i="10"/>
  <c r="D5612" i="10"/>
  <c r="C5612" i="10"/>
  <c r="B5612" i="10"/>
  <c r="D5611" i="10"/>
  <c r="C5611" i="10"/>
  <c r="B5611" i="10"/>
  <c r="D5610" i="10"/>
  <c r="C5610" i="10"/>
  <c r="B5610" i="10"/>
  <c r="D5609" i="10"/>
  <c r="C5609" i="10"/>
  <c r="B5609" i="10"/>
  <c r="D5608" i="10"/>
  <c r="C5608" i="10"/>
  <c r="B5608" i="10"/>
  <c r="D5607" i="10"/>
  <c r="C5607" i="10"/>
  <c r="B5607" i="10"/>
  <c r="D5606" i="10"/>
  <c r="C5606" i="10"/>
  <c r="B5606" i="10"/>
  <c r="D5605" i="10"/>
  <c r="C5605" i="10"/>
  <c r="B5605" i="10"/>
  <c r="D5604" i="10"/>
  <c r="C5604" i="10"/>
  <c r="B5604" i="10"/>
  <c r="D5603" i="10"/>
  <c r="C5603" i="10"/>
  <c r="B5603" i="10"/>
  <c r="D5602" i="10"/>
  <c r="C5602" i="10"/>
  <c r="B5602" i="10"/>
  <c r="D5601" i="10"/>
  <c r="C5601" i="10"/>
  <c r="B5601" i="10"/>
  <c r="D5600" i="10"/>
  <c r="C5600" i="10"/>
  <c r="B5600" i="10"/>
  <c r="D5599" i="10"/>
  <c r="C5599" i="10"/>
  <c r="B5599" i="10"/>
  <c r="D5598" i="10"/>
  <c r="C5598" i="10"/>
  <c r="B5598" i="10"/>
  <c r="D5597" i="10"/>
  <c r="C5597" i="10"/>
  <c r="B5597" i="10"/>
  <c r="D5596" i="10"/>
  <c r="C5596" i="10"/>
  <c r="B5596" i="10"/>
  <c r="D5595" i="10"/>
  <c r="C5595" i="10"/>
  <c r="B5595" i="10"/>
  <c r="D5594" i="10"/>
  <c r="C5594" i="10"/>
  <c r="B5594" i="10"/>
  <c r="D5593" i="10"/>
  <c r="C5593" i="10"/>
  <c r="B5593" i="10"/>
  <c r="D5592" i="10"/>
  <c r="C5592" i="10"/>
  <c r="B5592" i="10"/>
  <c r="D5591" i="10"/>
  <c r="C5591" i="10"/>
  <c r="B5591" i="10"/>
  <c r="D5590" i="10"/>
  <c r="C5590" i="10"/>
  <c r="B5590" i="10"/>
  <c r="D5589" i="10"/>
  <c r="C5589" i="10"/>
  <c r="B5589" i="10"/>
  <c r="D5588" i="10"/>
  <c r="C5588" i="10"/>
  <c r="B5588" i="10"/>
  <c r="D5587" i="10"/>
  <c r="C5587" i="10"/>
  <c r="B5587" i="10"/>
  <c r="D5586" i="10"/>
  <c r="C5586" i="10"/>
  <c r="B5586" i="10"/>
  <c r="D5585" i="10"/>
  <c r="C5585" i="10"/>
  <c r="B5585" i="10"/>
  <c r="D5584" i="10"/>
  <c r="C5584" i="10"/>
  <c r="B5584" i="10"/>
  <c r="D5583" i="10"/>
  <c r="C5583" i="10"/>
  <c r="B5583" i="10"/>
  <c r="D5582" i="10"/>
  <c r="C5582" i="10"/>
  <c r="B5582" i="10"/>
  <c r="D5581" i="10"/>
  <c r="C5581" i="10"/>
  <c r="B5581" i="10"/>
  <c r="D5580" i="10"/>
  <c r="C5580" i="10"/>
  <c r="B5580" i="10"/>
  <c r="D5579" i="10"/>
  <c r="C5579" i="10"/>
  <c r="B5579" i="10"/>
  <c r="D5578" i="10"/>
  <c r="C5578" i="10"/>
  <c r="B5578" i="10"/>
  <c r="D5577" i="10"/>
  <c r="C5577" i="10"/>
  <c r="B5577" i="10"/>
  <c r="D5576" i="10"/>
  <c r="C5576" i="10"/>
  <c r="B5576" i="10"/>
  <c r="D5575" i="10"/>
  <c r="C5575" i="10"/>
  <c r="B5575" i="10"/>
  <c r="D5574" i="10"/>
  <c r="C5574" i="10"/>
  <c r="B5574" i="10"/>
  <c r="D5573" i="10"/>
  <c r="C5573" i="10"/>
  <c r="B5573" i="10"/>
  <c r="D5572" i="10"/>
  <c r="C5572" i="10"/>
  <c r="B5572" i="10"/>
  <c r="D5571" i="10"/>
  <c r="C5571" i="10"/>
  <c r="B5571" i="10"/>
  <c r="D5570" i="10"/>
  <c r="C5570" i="10"/>
  <c r="B5570" i="10"/>
  <c r="D5569" i="10"/>
  <c r="C5569" i="10"/>
  <c r="B5569" i="10"/>
  <c r="D5568" i="10"/>
  <c r="C5568" i="10"/>
  <c r="B5568" i="10"/>
  <c r="D5567" i="10"/>
  <c r="C5567" i="10"/>
  <c r="B5567" i="10"/>
  <c r="D5566" i="10"/>
  <c r="C5566" i="10"/>
  <c r="B5566" i="10"/>
  <c r="D5565" i="10"/>
  <c r="C5565" i="10"/>
  <c r="B5565" i="10"/>
  <c r="D5564" i="10"/>
  <c r="C5564" i="10"/>
  <c r="B5564" i="10"/>
  <c r="D5563" i="10"/>
  <c r="C5563" i="10"/>
  <c r="B5563" i="10"/>
  <c r="D5562" i="10"/>
  <c r="C5562" i="10"/>
  <c r="B5562" i="10"/>
  <c r="D5561" i="10"/>
  <c r="C5561" i="10"/>
  <c r="B5561" i="10"/>
  <c r="D5560" i="10"/>
  <c r="C5560" i="10"/>
  <c r="B5560" i="10"/>
  <c r="D5559" i="10"/>
  <c r="C5559" i="10"/>
  <c r="B5559" i="10"/>
  <c r="D5558" i="10"/>
  <c r="C5558" i="10"/>
  <c r="B5558" i="10"/>
  <c r="D5557" i="10"/>
  <c r="C5557" i="10"/>
  <c r="B5557" i="10"/>
  <c r="D5556" i="10"/>
  <c r="C5556" i="10"/>
  <c r="B5556" i="10"/>
  <c r="D5555" i="10"/>
  <c r="C5555" i="10"/>
  <c r="B5555" i="10"/>
  <c r="D5554" i="10"/>
  <c r="C5554" i="10"/>
  <c r="B5554" i="10"/>
  <c r="D5553" i="10"/>
  <c r="C5553" i="10"/>
  <c r="B5553" i="10"/>
  <c r="D5552" i="10"/>
  <c r="C5552" i="10"/>
  <c r="B5552" i="10"/>
  <c r="D5551" i="10"/>
  <c r="C5551" i="10"/>
  <c r="B5551" i="10"/>
  <c r="D5550" i="10"/>
  <c r="C5550" i="10"/>
  <c r="B5550" i="10"/>
  <c r="D5549" i="10"/>
  <c r="C5549" i="10"/>
  <c r="B5549" i="10"/>
  <c r="D5548" i="10"/>
  <c r="C5548" i="10"/>
  <c r="B5548" i="10"/>
  <c r="D5547" i="10"/>
  <c r="C5547" i="10"/>
  <c r="B5547" i="10"/>
  <c r="D5546" i="10"/>
  <c r="C5546" i="10"/>
  <c r="B5546" i="10"/>
  <c r="D5545" i="10"/>
  <c r="C5545" i="10"/>
  <c r="B5545" i="10"/>
  <c r="D5544" i="10"/>
  <c r="C5544" i="10"/>
  <c r="B5544" i="10"/>
  <c r="D5543" i="10"/>
  <c r="C5543" i="10"/>
  <c r="B5543" i="10"/>
  <c r="D5542" i="10"/>
  <c r="C5542" i="10"/>
  <c r="B5542" i="10"/>
  <c r="D5541" i="10"/>
  <c r="C5541" i="10"/>
  <c r="B5541" i="10"/>
  <c r="D5540" i="10"/>
  <c r="C5540" i="10"/>
  <c r="B5540" i="10"/>
  <c r="D5539" i="10"/>
  <c r="C5539" i="10"/>
  <c r="B5539" i="10"/>
  <c r="D5538" i="10"/>
  <c r="C5538" i="10"/>
  <c r="B5538" i="10"/>
  <c r="D5537" i="10"/>
  <c r="C5537" i="10"/>
  <c r="B5537" i="10"/>
  <c r="D5536" i="10"/>
  <c r="C5536" i="10"/>
  <c r="B5536" i="10"/>
  <c r="D5535" i="10"/>
  <c r="C5535" i="10"/>
  <c r="B5535" i="10"/>
  <c r="D5534" i="10"/>
  <c r="C5534" i="10"/>
  <c r="B5534" i="10"/>
  <c r="D5533" i="10"/>
  <c r="C5533" i="10"/>
  <c r="B5533" i="10"/>
  <c r="D5532" i="10"/>
  <c r="C5532" i="10"/>
  <c r="B5532" i="10"/>
  <c r="D5531" i="10"/>
  <c r="C5531" i="10"/>
  <c r="B5531" i="10"/>
  <c r="D5530" i="10"/>
  <c r="C5530" i="10"/>
  <c r="B5530" i="10"/>
  <c r="D5529" i="10"/>
  <c r="C5529" i="10"/>
  <c r="B5529" i="10"/>
  <c r="D5528" i="10"/>
  <c r="C5528" i="10"/>
  <c r="B5528" i="10"/>
  <c r="D5527" i="10"/>
  <c r="C5527" i="10"/>
  <c r="B5527" i="10"/>
  <c r="D5526" i="10"/>
  <c r="C5526" i="10"/>
  <c r="B5526" i="10"/>
  <c r="D5525" i="10"/>
  <c r="C5525" i="10"/>
  <c r="B5525" i="10"/>
  <c r="D5524" i="10"/>
  <c r="C5524" i="10"/>
  <c r="B5524" i="10"/>
  <c r="D5523" i="10"/>
  <c r="C5523" i="10"/>
  <c r="B5523" i="10"/>
  <c r="D5522" i="10"/>
  <c r="C5522" i="10"/>
  <c r="B5522" i="10"/>
  <c r="D5521" i="10"/>
  <c r="C5521" i="10"/>
  <c r="B5521" i="10"/>
  <c r="D5520" i="10"/>
  <c r="C5520" i="10"/>
  <c r="B5520" i="10"/>
  <c r="D5519" i="10"/>
  <c r="C5519" i="10"/>
  <c r="B5519" i="10"/>
  <c r="D5518" i="10"/>
  <c r="C5518" i="10"/>
  <c r="B5518" i="10"/>
  <c r="D5517" i="10"/>
  <c r="C5517" i="10"/>
  <c r="B5517" i="10"/>
  <c r="D5516" i="10"/>
  <c r="C5516" i="10"/>
  <c r="B5516" i="10"/>
  <c r="D5515" i="10"/>
  <c r="C5515" i="10"/>
  <c r="B5515" i="10"/>
  <c r="D5514" i="10"/>
  <c r="C5514" i="10"/>
  <c r="B5514" i="10"/>
  <c r="D5513" i="10"/>
  <c r="C5513" i="10"/>
  <c r="B5513" i="10"/>
  <c r="D5512" i="10"/>
  <c r="C5512" i="10"/>
  <c r="B5512" i="10"/>
  <c r="D5511" i="10"/>
  <c r="C5511" i="10"/>
  <c r="B5511" i="10"/>
  <c r="D5510" i="10"/>
  <c r="C5510" i="10"/>
  <c r="B5510" i="10"/>
  <c r="D5509" i="10"/>
  <c r="C5509" i="10"/>
  <c r="B5509" i="10"/>
  <c r="D5508" i="10"/>
  <c r="C5508" i="10"/>
  <c r="B5508" i="10"/>
  <c r="D5507" i="10"/>
  <c r="C5507" i="10"/>
  <c r="B5507" i="10"/>
  <c r="D5506" i="10"/>
  <c r="C5506" i="10"/>
  <c r="B5506" i="10"/>
  <c r="D5505" i="10"/>
  <c r="C5505" i="10"/>
  <c r="B5505" i="10"/>
  <c r="D5504" i="10"/>
  <c r="C5504" i="10"/>
  <c r="B5504" i="10"/>
  <c r="D5503" i="10"/>
  <c r="C5503" i="10"/>
  <c r="B5503" i="10"/>
  <c r="D5502" i="10"/>
  <c r="C5502" i="10"/>
  <c r="B5502" i="10"/>
  <c r="D5501" i="10"/>
  <c r="C5501" i="10"/>
  <c r="B5501" i="10"/>
  <c r="D5500" i="10"/>
  <c r="C5500" i="10"/>
  <c r="B5500" i="10"/>
  <c r="D5499" i="10"/>
  <c r="C5499" i="10"/>
  <c r="B5499" i="10"/>
  <c r="D5498" i="10"/>
  <c r="C5498" i="10"/>
  <c r="B5498" i="10"/>
  <c r="D5497" i="10"/>
  <c r="C5497" i="10"/>
  <c r="B5497" i="10"/>
  <c r="D5496" i="10"/>
  <c r="C5496" i="10"/>
  <c r="B5496" i="10"/>
  <c r="D5495" i="10"/>
  <c r="C5495" i="10"/>
  <c r="B5495" i="10"/>
  <c r="D5494" i="10"/>
  <c r="C5494" i="10"/>
  <c r="B5494" i="10"/>
  <c r="D5493" i="10"/>
  <c r="C5493" i="10"/>
  <c r="B5493" i="10"/>
  <c r="D5492" i="10"/>
  <c r="C5492" i="10"/>
  <c r="B5492" i="10"/>
  <c r="D5491" i="10"/>
  <c r="C5491" i="10"/>
  <c r="B5491" i="10"/>
  <c r="D5490" i="10"/>
  <c r="C5490" i="10"/>
  <c r="B5490" i="10"/>
  <c r="D5489" i="10"/>
  <c r="C5489" i="10"/>
  <c r="B5489" i="10"/>
  <c r="D5488" i="10"/>
  <c r="C5488" i="10"/>
  <c r="B5488" i="10"/>
  <c r="D5487" i="10"/>
  <c r="C5487" i="10"/>
  <c r="B5487" i="10"/>
  <c r="D5486" i="10"/>
  <c r="C5486" i="10"/>
  <c r="B5486" i="10"/>
  <c r="D5485" i="10"/>
  <c r="C5485" i="10"/>
  <c r="B5485" i="10"/>
  <c r="D5484" i="10"/>
  <c r="C5484" i="10"/>
  <c r="B5484" i="10"/>
  <c r="D5483" i="10"/>
  <c r="C5483" i="10"/>
  <c r="B5483" i="10"/>
  <c r="D5482" i="10"/>
  <c r="C5482" i="10"/>
  <c r="B5482" i="10"/>
  <c r="D5481" i="10"/>
  <c r="C5481" i="10"/>
  <c r="B5481" i="10"/>
  <c r="D5480" i="10"/>
  <c r="C5480" i="10"/>
  <c r="B5480" i="10"/>
  <c r="D5479" i="10"/>
  <c r="C5479" i="10"/>
  <c r="B5479" i="10"/>
  <c r="D5478" i="10"/>
  <c r="C5478" i="10"/>
  <c r="B5478" i="10"/>
  <c r="D5477" i="10"/>
  <c r="C5477" i="10"/>
  <c r="B5477" i="10"/>
  <c r="D5476" i="10"/>
  <c r="C5476" i="10"/>
  <c r="B5476" i="10"/>
  <c r="D5475" i="10"/>
  <c r="C5475" i="10"/>
  <c r="B5475" i="10"/>
  <c r="D5474" i="10"/>
  <c r="C5474" i="10"/>
  <c r="B5474" i="10"/>
  <c r="D5473" i="10"/>
  <c r="C5473" i="10"/>
  <c r="B5473" i="10"/>
  <c r="D5472" i="10"/>
  <c r="C5472" i="10"/>
  <c r="B5472" i="10"/>
  <c r="D5471" i="10"/>
  <c r="C5471" i="10"/>
  <c r="B5471" i="10"/>
  <c r="D5470" i="10"/>
  <c r="C5470" i="10"/>
  <c r="B5470" i="10"/>
  <c r="D5469" i="10"/>
  <c r="C5469" i="10"/>
  <c r="B5469" i="10"/>
  <c r="D5468" i="10"/>
  <c r="C5468" i="10"/>
  <c r="B5468" i="10"/>
  <c r="D5467" i="10"/>
  <c r="C5467" i="10"/>
  <c r="B5467" i="10"/>
  <c r="D5466" i="10"/>
  <c r="C5466" i="10"/>
  <c r="B5466" i="10"/>
  <c r="D5465" i="10"/>
  <c r="C5465" i="10"/>
  <c r="B5465" i="10"/>
  <c r="D5464" i="10"/>
  <c r="C5464" i="10"/>
  <c r="B5464" i="10"/>
  <c r="D5463" i="10"/>
  <c r="C5463" i="10"/>
  <c r="B5463" i="10"/>
  <c r="D5462" i="10"/>
  <c r="C5462" i="10"/>
  <c r="B5462" i="10"/>
  <c r="D5461" i="10"/>
  <c r="C5461" i="10"/>
  <c r="B5461" i="10"/>
  <c r="D5460" i="10"/>
  <c r="C5460" i="10"/>
  <c r="B5460" i="10"/>
  <c r="D5459" i="10"/>
  <c r="C5459" i="10"/>
  <c r="B5459" i="10"/>
  <c r="D5458" i="10"/>
  <c r="C5458" i="10"/>
  <c r="B5458" i="10"/>
  <c r="D5457" i="10"/>
  <c r="C5457" i="10"/>
  <c r="B5457" i="10"/>
  <c r="D5456" i="10"/>
  <c r="C5456" i="10"/>
  <c r="B5456" i="10"/>
  <c r="D5455" i="10"/>
  <c r="C5455" i="10"/>
  <c r="B5455" i="10"/>
  <c r="D5454" i="10"/>
  <c r="C5454" i="10"/>
  <c r="B5454" i="10"/>
  <c r="D5453" i="10"/>
  <c r="C5453" i="10"/>
  <c r="B5453" i="10"/>
  <c r="D5452" i="10"/>
  <c r="C5452" i="10"/>
  <c r="B5452" i="10"/>
  <c r="D5451" i="10"/>
  <c r="C5451" i="10"/>
  <c r="B5451" i="10"/>
  <c r="D5450" i="10"/>
  <c r="C5450" i="10"/>
  <c r="B5450" i="10"/>
  <c r="D5449" i="10"/>
  <c r="C5449" i="10"/>
  <c r="B5449" i="10"/>
  <c r="D5448" i="10"/>
  <c r="C5448" i="10"/>
  <c r="B5448" i="10"/>
  <c r="D5447" i="10"/>
  <c r="C5447" i="10"/>
  <c r="B5447" i="10"/>
  <c r="D5446" i="10"/>
  <c r="C5446" i="10"/>
  <c r="B5446" i="10"/>
  <c r="D5445" i="10"/>
  <c r="C5445" i="10"/>
  <c r="B5445" i="10"/>
  <c r="D5444" i="10"/>
  <c r="C5444" i="10"/>
  <c r="B5444" i="10"/>
  <c r="D5443" i="10"/>
  <c r="C5443" i="10"/>
  <c r="B5443" i="10"/>
  <c r="D5442" i="10"/>
  <c r="C5442" i="10"/>
  <c r="B5442" i="10"/>
  <c r="D5441" i="10"/>
  <c r="C5441" i="10"/>
  <c r="B5441" i="10"/>
  <c r="D5440" i="10"/>
  <c r="C5440" i="10"/>
  <c r="B5440" i="10"/>
  <c r="D5439" i="10"/>
  <c r="C5439" i="10"/>
  <c r="B5439" i="10"/>
  <c r="D5438" i="10"/>
  <c r="C5438" i="10"/>
  <c r="B5438" i="10"/>
  <c r="D5437" i="10"/>
  <c r="C5437" i="10"/>
  <c r="B5437" i="10"/>
  <c r="D5436" i="10"/>
  <c r="C5436" i="10"/>
  <c r="B5436" i="10"/>
  <c r="D5435" i="10"/>
  <c r="C5435" i="10"/>
  <c r="B5435" i="10"/>
  <c r="D5434" i="10"/>
  <c r="C5434" i="10"/>
  <c r="B5434" i="10"/>
  <c r="D5433" i="10"/>
  <c r="C5433" i="10"/>
  <c r="B5433" i="10"/>
  <c r="D5432" i="10"/>
  <c r="C5432" i="10"/>
  <c r="B5432" i="10"/>
  <c r="D5431" i="10"/>
  <c r="C5431" i="10"/>
  <c r="B5431" i="10"/>
  <c r="D5430" i="10"/>
  <c r="C5430" i="10"/>
  <c r="B5430" i="10"/>
  <c r="D5429" i="10"/>
  <c r="C5429" i="10"/>
  <c r="B5429" i="10"/>
  <c r="D5428" i="10"/>
  <c r="C5428" i="10"/>
  <c r="B5428" i="10"/>
  <c r="D5427" i="10"/>
  <c r="C5427" i="10"/>
  <c r="B5427" i="10"/>
  <c r="D5426" i="10"/>
  <c r="C5426" i="10"/>
  <c r="B5426" i="10"/>
  <c r="D5425" i="10"/>
  <c r="C5425" i="10"/>
  <c r="B5425" i="10"/>
  <c r="D5424" i="10"/>
  <c r="C5424" i="10"/>
  <c r="B5424" i="10"/>
  <c r="D5423" i="10"/>
  <c r="C5423" i="10"/>
  <c r="B5423" i="10"/>
  <c r="D5422" i="10"/>
  <c r="C5422" i="10"/>
  <c r="B5422" i="10"/>
  <c r="D5421" i="10"/>
  <c r="C5421" i="10"/>
  <c r="B5421" i="10"/>
  <c r="D5420" i="10"/>
  <c r="C5420" i="10"/>
  <c r="B5420" i="10"/>
  <c r="D5419" i="10"/>
  <c r="C5419" i="10"/>
  <c r="B5419" i="10"/>
  <c r="D5418" i="10"/>
  <c r="C5418" i="10"/>
  <c r="B5418" i="10"/>
  <c r="D5417" i="10"/>
  <c r="C5417" i="10"/>
  <c r="B5417" i="10"/>
  <c r="D5416" i="10"/>
  <c r="C5416" i="10"/>
  <c r="B5416" i="10"/>
  <c r="D5415" i="10"/>
  <c r="C5415" i="10"/>
  <c r="B5415" i="10"/>
  <c r="D5414" i="10"/>
  <c r="C5414" i="10"/>
  <c r="B5414" i="10"/>
  <c r="D5413" i="10"/>
  <c r="C5413" i="10"/>
  <c r="B5413" i="10"/>
  <c r="D5412" i="10"/>
  <c r="C5412" i="10"/>
  <c r="B5412" i="10"/>
  <c r="D5411" i="10"/>
  <c r="C5411" i="10"/>
  <c r="B5411" i="10"/>
  <c r="D5410" i="10"/>
  <c r="C5410" i="10"/>
  <c r="B5410" i="10"/>
  <c r="D5409" i="10"/>
  <c r="C5409" i="10"/>
  <c r="B5409" i="10"/>
  <c r="D5408" i="10"/>
  <c r="C5408" i="10"/>
  <c r="B5408" i="10"/>
  <c r="D5407" i="10"/>
  <c r="C5407" i="10"/>
  <c r="B5407" i="10"/>
  <c r="D5406" i="10"/>
  <c r="C5406" i="10"/>
  <c r="B5406" i="10"/>
  <c r="D5405" i="10"/>
  <c r="C5405" i="10"/>
  <c r="B5405" i="10"/>
  <c r="D5404" i="10"/>
  <c r="C5404" i="10"/>
  <c r="B5404" i="10"/>
  <c r="D5403" i="10"/>
  <c r="C5403" i="10"/>
  <c r="B5403" i="10"/>
  <c r="D5402" i="10"/>
  <c r="C5402" i="10"/>
  <c r="B5402" i="10"/>
  <c r="D5401" i="10"/>
  <c r="C5401" i="10"/>
  <c r="B5401" i="10"/>
  <c r="D5400" i="10"/>
  <c r="C5400" i="10"/>
  <c r="B5400" i="10"/>
  <c r="D5399" i="10"/>
  <c r="C5399" i="10"/>
  <c r="B5399" i="10"/>
  <c r="D5398" i="10"/>
  <c r="C5398" i="10"/>
  <c r="B5398" i="10"/>
  <c r="D5397" i="10"/>
  <c r="C5397" i="10"/>
  <c r="B5397" i="10"/>
  <c r="D5396" i="10"/>
  <c r="C5396" i="10"/>
  <c r="B5396" i="10"/>
  <c r="D5395" i="10"/>
  <c r="C5395" i="10"/>
  <c r="B5395" i="10"/>
  <c r="D5394" i="10"/>
  <c r="C5394" i="10"/>
  <c r="B5394" i="10"/>
  <c r="D5393" i="10"/>
  <c r="C5393" i="10"/>
  <c r="B5393" i="10"/>
  <c r="D5392" i="10"/>
  <c r="C5392" i="10"/>
  <c r="B5392" i="10"/>
  <c r="D5391" i="10"/>
  <c r="C5391" i="10"/>
  <c r="B5391" i="10"/>
  <c r="D5390" i="10"/>
  <c r="C5390" i="10"/>
  <c r="B5390" i="10"/>
  <c r="D5389" i="10"/>
  <c r="C5389" i="10"/>
  <c r="B5389" i="10"/>
  <c r="D5388" i="10"/>
  <c r="C5388" i="10"/>
  <c r="B5388" i="10"/>
  <c r="D5387" i="10"/>
  <c r="C5387" i="10"/>
  <c r="B5387" i="10"/>
  <c r="D5386" i="10"/>
  <c r="C5386" i="10"/>
  <c r="B5386" i="10"/>
  <c r="D5385" i="10"/>
  <c r="C5385" i="10"/>
  <c r="B5385" i="10"/>
  <c r="D5384" i="10"/>
  <c r="C5384" i="10"/>
  <c r="B5384" i="10"/>
  <c r="D5383" i="10"/>
  <c r="C5383" i="10"/>
  <c r="B5383" i="10"/>
  <c r="D5382" i="10"/>
  <c r="C5382" i="10"/>
  <c r="B5382" i="10"/>
  <c r="D5381" i="10"/>
  <c r="C5381" i="10"/>
  <c r="B5381" i="10"/>
  <c r="D5380" i="10"/>
  <c r="C5380" i="10"/>
  <c r="B5380" i="10"/>
  <c r="D5379" i="10"/>
  <c r="C5379" i="10"/>
  <c r="B5379" i="10"/>
  <c r="D5378" i="10"/>
  <c r="C5378" i="10"/>
  <c r="B5378" i="10"/>
  <c r="D5377" i="10"/>
  <c r="C5377" i="10"/>
  <c r="B5377" i="10"/>
  <c r="D5376" i="10"/>
  <c r="C5376" i="10"/>
  <c r="B5376" i="10"/>
  <c r="D5375" i="10"/>
  <c r="C5375" i="10"/>
  <c r="B5375" i="10"/>
  <c r="D5374" i="10"/>
  <c r="C5374" i="10"/>
  <c r="B5374" i="10"/>
  <c r="D5373" i="10"/>
  <c r="C5373" i="10"/>
  <c r="B5373" i="10"/>
  <c r="D5372" i="10"/>
  <c r="C5372" i="10"/>
  <c r="B5372" i="10"/>
  <c r="D5371" i="10"/>
  <c r="C5371" i="10"/>
  <c r="B5371" i="10"/>
  <c r="D5370" i="10"/>
  <c r="C5370" i="10"/>
  <c r="B5370" i="10"/>
  <c r="D5369" i="10"/>
  <c r="C5369" i="10"/>
  <c r="B5369" i="10"/>
  <c r="D5368" i="10"/>
  <c r="C5368" i="10"/>
  <c r="B5368" i="10"/>
  <c r="D5367" i="10"/>
  <c r="C5367" i="10"/>
  <c r="B5367" i="10"/>
  <c r="D5366" i="10"/>
  <c r="C5366" i="10"/>
  <c r="B5366" i="10"/>
  <c r="D5365" i="10"/>
  <c r="C5365" i="10"/>
  <c r="B5365" i="10"/>
  <c r="D5364" i="10"/>
  <c r="C5364" i="10"/>
  <c r="B5364" i="10"/>
  <c r="D5363" i="10"/>
  <c r="C5363" i="10"/>
  <c r="B5363" i="10"/>
  <c r="D5362" i="10"/>
  <c r="C5362" i="10"/>
  <c r="B5362" i="10"/>
  <c r="D5361" i="10"/>
  <c r="C5361" i="10"/>
  <c r="B5361" i="10"/>
  <c r="D5360" i="10"/>
  <c r="C5360" i="10"/>
  <c r="B5360" i="10"/>
  <c r="D5359" i="10"/>
  <c r="C5359" i="10"/>
  <c r="B5359" i="10"/>
  <c r="D5358" i="10"/>
  <c r="C5358" i="10"/>
  <c r="B5358" i="10"/>
  <c r="D5357" i="10"/>
  <c r="C5357" i="10"/>
  <c r="B5357" i="10"/>
  <c r="D5356" i="10"/>
  <c r="C5356" i="10"/>
  <c r="B5356" i="10"/>
  <c r="D5355" i="10"/>
  <c r="C5355" i="10"/>
  <c r="B5355" i="10"/>
  <c r="D5354" i="10"/>
  <c r="C5354" i="10"/>
  <c r="B5354" i="10"/>
  <c r="D5353" i="10"/>
  <c r="C5353" i="10"/>
  <c r="B5353" i="10"/>
  <c r="D5352" i="10"/>
  <c r="C5352" i="10"/>
  <c r="B5352" i="10"/>
  <c r="D5351" i="10"/>
  <c r="C5351" i="10"/>
  <c r="B5351" i="10"/>
  <c r="D5350" i="10"/>
  <c r="C5350" i="10"/>
  <c r="B5350" i="10"/>
  <c r="D5349" i="10"/>
  <c r="C5349" i="10"/>
  <c r="B5349" i="10"/>
  <c r="D5348" i="10"/>
  <c r="C5348" i="10"/>
  <c r="B5348" i="10"/>
  <c r="D5347" i="10"/>
  <c r="C5347" i="10"/>
  <c r="B5347" i="10"/>
  <c r="D5346" i="10"/>
  <c r="C5346" i="10"/>
  <c r="B5346" i="10"/>
  <c r="D5345" i="10"/>
  <c r="C5345" i="10"/>
  <c r="B5345" i="10"/>
  <c r="D5344" i="10"/>
  <c r="C5344" i="10"/>
  <c r="B5344" i="10"/>
  <c r="D5343" i="10"/>
  <c r="C5343" i="10"/>
  <c r="B5343" i="10"/>
  <c r="D5342" i="10"/>
  <c r="C5342" i="10"/>
  <c r="B5342" i="10"/>
  <c r="D5341" i="10"/>
  <c r="C5341" i="10"/>
  <c r="B5341" i="10"/>
  <c r="D5340" i="10"/>
  <c r="C5340" i="10"/>
  <c r="B5340" i="10"/>
  <c r="D5339" i="10"/>
  <c r="C5339" i="10"/>
  <c r="B5339" i="10"/>
  <c r="D5338" i="10"/>
  <c r="C5338" i="10"/>
  <c r="B5338" i="10"/>
  <c r="D5337" i="10"/>
  <c r="C5337" i="10"/>
  <c r="B5337" i="10"/>
  <c r="D5336" i="10"/>
  <c r="C5336" i="10"/>
  <c r="B5336" i="10"/>
  <c r="D5335" i="10"/>
  <c r="C5335" i="10"/>
  <c r="B5335" i="10"/>
  <c r="D5334" i="10"/>
  <c r="C5334" i="10"/>
  <c r="B5334" i="10"/>
  <c r="D5333" i="10"/>
  <c r="C5333" i="10"/>
  <c r="B5333" i="10"/>
  <c r="D5332" i="10"/>
  <c r="C5332" i="10"/>
  <c r="B5332" i="10"/>
  <c r="D5331" i="10"/>
  <c r="C5331" i="10"/>
  <c r="B5331" i="10"/>
  <c r="D5330" i="10"/>
  <c r="C5330" i="10"/>
  <c r="B5330" i="10"/>
  <c r="D5329" i="10"/>
  <c r="C5329" i="10"/>
  <c r="B5329" i="10"/>
  <c r="D5328" i="10"/>
  <c r="C5328" i="10"/>
  <c r="B5328" i="10"/>
  <c r="D5327" i="10"/>
  <c r="C5327" i="10"/>
  <c r="B5327" i="10"/>
  <c r="D5326" i="10"/>
  <c r="C5326" i="10"/>
  <c r="B5326" i="10"/>
  <c r="D5325" i="10"/>
  <c r="C5325" i="10"/>
  <c r="B5325" i="10"/>
  <c r="D5324" i="10"/>
  <c r="C5324" i="10"/>
  <c r="B5324" i="10"/>
  <c r="D5323" i="10"/>
  <c r="C5323" i="10"/>
  <c r="B5323" i="10"/>
  <c r="D5322" i="10"/>
  <c r="C5322" i="10"/>
  <c r="B5322" i="10"/>
  <c r="D5321" i="10"/>
  <c r="C5321" i="10"/>
  <c r="B5321" i="10"/>
  <c r="D5320" i="10"/>
  <c r="C5320" i="10"/>
  <c r="B5320" i="10"/>
  <c r="D5319" i="10"/>
  <c r="C5319" i="10"/>
  <c r="B5319" i="10"/>
  <c r="D5318" i="10"/>
  <c r="C5318" i="10"/>
  <c r="B5318" i="10"/>
  <c r="D5317" i="10"/>
  <c r="C5317" i="10"/>
  <c r="B5317" i="10"/>
  <c r="D5316" i="10"/>
  <c r="C5316" i="10"/>
  <c r="B5316" i="10"/>
  <c r="D5315" i="10"/>
  <c r="C5315" i="10"/>
  <c r="B5315" i="10"/>
  <c r="D5314" i="10"/>
  <c r="C5314" i="10"/>
  <c r="B5314" i="10"/>
  <c r="D5313" i="10"/>
  <c r="C5313" i="10"/>
  <c r="B5313" i="10"/>
  <c r="D5312" i="10"/>
  <c r="C5312" i="10"/>
  <c r="B5312" i="10"/>
  <c r="D5311" i="10"/>
  <c r="C5311" i="10"/>
  <c r="B5311" i="10"/>
  <c r="D5310" i="10"/>
  <c r="C5310" i="10"/>
  <c r="B5310" i="10"/>
  <c r="D5309" i="10"/>
  <c r="C5309" i="10"/>
  <c r="B5309" i="10"/>
  <c r="D5308" i="10"/>
  <c r="C5308" i="10"/>
  <c r="B5308" i="10"/>
  <c r="D5307" i="10"/>
  <c r="C5307" i="10"/>
  <c r="B5307" i="10"/>
  <c r="D5306" i="10"/>
  <c r="C5306" i="10"/>
  <c r="B5306" i="10"/>
  <c r="D5305" i="10"/>
  <c r="C5305" i="10"/>
  <c r="B5305" i="10"/>
  <c r="D5304" i="10"/>
  <c r="C5304" i="10"/>
  <c r="B5304" i="10"/>
  <c r="D5303" i="10"/>
  <c r="C5303" i="10"/>
  <c r="B5303" i="10"/>
  <c r="D5302" i="10"/>
  <c r="C5302" i="10"/>
  <c r="B5302" i="10"/>
  <c r="D5301" i="10"/>
  <c r="C5301" i="10"/>
  <c r="B5301" i="10"/>
  <c r="D5300" i="10"/>
  <c r="C5300" i="10"/>
  <c r="B5300" i="10"/>
  <c r="D5299" i="10"/>
  <c r="C5299" i="10"/>
  <c r="B5299" i="10"/>
  <c r="D5298" i="10"/>
  <c r="C5298" i="10"/>
  <c r="B5298" i="10"/>
  <c r="D5297" i="10"/>
  <c r="C5297" i="10"/>
  <c r="B5297" i="10"/>
  <c r="D5296" i="10"/>
  <c r="C5296" i="10"/>
  <c r="B5296" i="10"/>
  <c r="D5295" i="10"/>
  <c r="C5295" i="10"/>
  <c r="B5295" i="10"/>
  <c r="D5294" i="10"/>
  <c r="C5294" i="10"/>
  <c r="B5294" i="10"/>
  <c r="D5293" i="10"/>
  <c r="C5293" i="10"/>
  <c r="B5293" i="10"/>
  <c r="D5292" i="10"/>
  <c r="C5292" i="10"/>
  <c r="B5292" i="10"/>
  <c r="D5291" i="10"/>
  <c r="C5291" i="10"/>
  <c r="B5291" i="10"/>
  <c r="D5290" i="10"/>
  <c r="C5290" i="10"/>
  <c r="B5290" i="10"/>
  <c r="D5289" i="10"/>
  <c r="C5289" i="10"/>
  <c r="B5289" i="10"/>
  <c r="D5288" i="10"/>
  <c r="C5288" i="10"/>
  <c r="B5288" i="10"/>
  <c r="D5287" i="10"/>
  <c r="C5287" i="10"/>
  <c r="B5287" i="10"/>
  <c r="D5286" i="10"/>
  <c r="C5286" i="10"/>
  <c r="B5286" i="10"/>
  <c r="D5285" i="10"/>
  <c r="C5285" i="10"/>
  <c r="B5285" i="10"/>
  <c r="D5284" i="10"/>
  <c r="C5284" i="10"/>
  <c r="B5284" i="10"/>
  <c r="D5283" i="10"/>
  <c r="C5283" i="10"/>
  <c r="B5283" i="10"/>
  <c r="D5282" i="10"/>
  <c r="C5282" i="10"/>
  <c r="B5282" i="10"/>
  <c r="D5281" i="10"/>
  <c r="C5281" i="10"/>
  <c r="B5281" i="10"/>
  <c r="D5280" i="10"/>
  <c r="C5280" i="10"/>
  <c r="B5280" i="10"/>
  <c r="D5279" i="10"/>
  <c r="C5279" i="10"/>
  <c r="B5279" i="10"/>
  <c r="D5278" i="10"/>
  <c r="C5278" i="10"/>
  <c r="B5278" i="10"/>
  <c r="D5277" i="10"/>
  <c r="C5277" i="10"/>
  <c r="B5277" i="10"/>
  <c r="D5276" i="10"/>
  <c r="C5276" i="10"/>
  <c r="B5276" i="10"/>
  <c r="D5275" i="10"/>
  <c r="C5275" i="10"/>
  <c r="B5275" i="10"/>
  <c r="D5274" i="10"/>
  <c r="C5274" i="10"/>
  <c r="B5274" i="10"/>
  <c r="D5273" i="10"/>
  <c r="C5273" i="10"/>
  <c r="B5273" i="10"/>
  <c r="D5272" i="10"/>
  <c r="C5272" i="10"/>
  <c r="B5272" i="10"/>
  <c r="D5271" i="10"/>
  <c r="C5271" i="10"/>
  <c r="B5271" i="10"/>
  <c r="D5270" i="10"/>
  <c r="C5270" i="10"/>
  <c r="B5270" i="10"/>
  <c r="D5269" i="10"/>
  <c r="C5269" i="10"/>
  <c r="B5269" i="10"/>
  <c r="D5268" i="10"/>
  <c r="C5268" i="10"/>
  <c r="B5268" i="10"/>
  <c r="D5267" i="10"/>
  <c r="C5267" i="10"/>
  <c r="B5267" i="10"/>
  <c r="D5266" i="10"/>
  <c r="C5266" i="10"/>
  <c r="B5266" i="10"/>
  <c r="D5265" i="10"/>
  <c r="C5265" i="10"/>
  <c r="B5265" i="10"/>
  <c r="D5264" i="10"/>
  <c r="C5264" i="10"/>
  <c r="B5264" i="10"/>
  <c r="D5263" i="10"/>
  <c r="C5263" i="10"/>
  <c r="B5263" i="10"/>
  <c r="D5262" i="10"/>
  <c r="C5262" i="10"/>
  <c r="B5262" i="10"/>
  <c r="D5261" i="10"/>
  <c r="C5261" i="10"/>
  <c r="B5261" i="10"/>
  <c r="D5260" i="10"/>
  <c r="C5260" i="10"/>
  <c r="B5260" i="10"/>
  <c r="D5259" i="10"/>
  <c r="C5259" i="10"/>
  <c r="B5259" i="10"/>
  <c r="D5258" i="10"/>
  <c r="C5258" i="10"/>
  <c r="B5258" i="10"/>
  <c r="D5257" i="10"/>
  <c r="C5257" i="10"/>
  <c r="B5257" i="10"/>
  <c r="D5256" i="10"/>
  <c r="C5256" i="10"/>
  <c r="B5256" i="10"/>
  <c r="D5255" i="10"/>
  <c r="C5255" i="10"/>
  <c r="B5255" i="10"/>
  <c r="D5254" i="10"/>
  <c r="C5254" i="10"/>
  <c r="B5254" i="10"/>
  <c r="D5253" i="10"/>
  <c r="C5253" i="10"/>
  <c r="B5253" i="10"/>
  <c r="D5252" i="10"/>
  <c r="C5252" i="10"/>
  <c r="B5252" i="10"/>
  <c r="D5251" i="10"/>
  <c r="C5251" i="10"/>
  <c r="B5251" i="10"/>
  <c r="D5250" i="10"/>
  <c r="C5250" i="10"/>
  <c r="B5250" i="10"/>
  <c r="D5249" i="10"/>
  <c r="C5249" i="10"/>
  <c r="B5249" i="10"/>
  <c r="D5248" i="10"/>
  <c r="C5248" i="10"/>
  <c r="B5248" i="10"/>
  <c r="D5247" i="10"/>
  <c r="C5247" i="10"/>
  <c r="B5247" i="10"/>
  <c r="D5246" i="10"/>
  <c r="C5246" i="10"/>
  <c r="B5246" i="10"/>
  <c r="D5245" i="10"/>
  <c r="C5245" i="10"/>
  <c r="B5245" i="10"/>
  <c r="D5244" i="10"/>
  <c r="C5244" i="10"/>
  <c r="B5244" i="10"/>
  <c r="D5243" i="10"/>
  <c r="C5243" i="10"/>
  <c r="B5243" i="10"/>
  <c r="D5242" i="10"/>
  <c r="C5242" i="10"/>
  <c r="B5242" i="10"/>
  <c r="D5241" i="10"/>
  <c r="C5241" i="10"/>
  <c r="B5241" i="10"/>
  <c r="D5240" i="10"/>
  <c r="C5240" i="10"/>
  <c r="B5240" i="10"/>
  <c r="D5239" i="10"/>
  <c r="C5239" i="10"/>
  <c r="B5239" i="10"/>
  <c r="D5238" i="10"/>
  <c r="C5238" i="10"/>
  <c r="B5238" i="10"/>
  <c r="D5237" i="10"/>
  <c r="C5237" i="10"/>
  <c r="B5237" i="10"/>
  <c r="D5236" i="10"/>
  <c r="C5236" i="10"/>
  <c r="B5236" i="10"/>
  <c r="D5235" i="10"/>
  <c r="C5235" i="10"/>
  <c r="B5235" i="10"/>
  <c r="D5234" i="10"/>
  <c r="C5234" i="10"/>
  <c r="B5234" i="10"/>
  <c r="D5233" i="10"/>
  <c r="C5233" i="10"/>
  <c r="B5233" i="10"/>
  <c r="D5232" i="10"/>
  <c r="C5232" i="10"/>
  <c r="B5232" i="10"/>
  <c r="D5231" i="10"/>
  <c r="C5231" i="10"/>
  <c r="B5231" i="10"/>
  <c r="D5230" i="10"/>
  <c r="C5230" i="10"/>
  <c r="B5230" i="10"/>
  <c r="D5229" i="10"/>
  <c r="C5229" i="10"/>
  <c r="B5229" i="10"/>
  <c r="D5228" i="10"/>
  <c r="C5228" i="10"/>
  <c r="B5228" i="10"/>
  <c r="D5227" i="10"/>
  <c r="C5227" i="10"/>
  <c r="B5227" i="10"/>
  <c r="D5226" i="10"/>
  <c r="C5226" i="10"/>
  <c r="B5226" i="10"/>
  <c r="D5225" i="10"/>
  <c r="C5225" i="10"/>
  <c r="B5225" i="10"/>
  <c r="D5224" i="10"/>
  <c r="C5224" i="10"/>
  <c r="B5224" i="10"/>
  <c r="D5223" i="10"/>
  <c r="C5223" i="10"/>
  <c r="B5223" i="10"/>
  <c r="D5222" i="10"/>
  <c r="C5222" i="10"/>
  <c r="B5222" i="10"/>
  <c r="D5221" i="10"/>
  <c r="C5221" i="10"/>
  <c r="B5221" i="10"/>
  <c r="D5220" i="10"/>
  <c r="C5220" i="10"/>
  <c r="B5220" i="10"/>
  <c r="D5219" i="10"/>
  <c r="C5219" i="10"/>
  <c r="B5219" i="10"/>
  <c r="D5218" i="10"/>
  <c r="C5218" i="10"/>
  <c r="B5218" i="10"/>
  <c r="D5217" i="10"/>
  <c r="C5217" i="10"/>
  <c r="B5217" i="10"/>
  <c r="D5216" i="10"/>
  <c r="C5216" i="10"/>
  <c r="B5216" i="10"/>
  <c r="D5215" i="10"/>
  <c r="C5215" i="10"/>
  <c r="B5215" i="10"/>
  <c r="D5214" i="10"/>
  <c r="C5214" i="10"/>
  <c r="B5214" i="10"/>
  <c r="D5213" i="10"/>
  <c r="C5213" i="10"/>
  <c r="B5213" i="10"/>
  <c r="D5212" i="10"/>
  <c r="C5212" i="10"/>
  <c r="B5212" i="10"/>
  <c r="D5211" i="10"/>
  <c r="C5211" i="10"/>
  <c r="B5211" i="10"/>
  <c r="D5210" i="10"/>
  <c r="C5210" i="10"/>
  <c r="B5210" i="10"/>
  <c r="D5209" i="10"/>
  <c r="C5209" i="10"/>
  <c r="B5209" i="10"/>
  <c r="D5208" i="10"/>
  <c r="C5208" i="10"/>
  <c r="B5208" i="10"/>
  <c r="D5207" i="10"/>
  <c r="C5207" i="10"/>
  <c r="B5207" i="10"/>
  <c r="D5206" i="10"/>
  <c r="C5206" i="10"/>
  <c r="B5206" i="10"/>
  <c r="D5205" i="10"/>
  <c r="C5205" i="10"/>
  <c r="B5205" i="10"/>
  <c r="D5204" i="10"/>
  <c r="C5204" i="10"/>
  <c r="B5204" i="10"/>
  <c r="D5203" i="10"/>
  <c r="C5203" i="10"/>
  <c r="B5203" i="10"/>
  <c r="D5202" i="10"/>
  <c r="C5202" i="10"/>
  <c r="B5202" i="10"/>
  <c r="D5201" i="10"/>
  <c r="C5201" i="10"/>
  <c r="B5201" i="10"/>
  <c r="D5200" i="10"/>
  <c r="C5200" i="10"/>
  <c r="B5200" i="10"/>
  <c r="D5199" i="10"/>
  <c r="C5199" i="10"/>
  <c r="B5199" i="10"/>
  <c r="D5198" i="10"/>
  <c r="C5198" i="10"/>
  <c r="B5198" i="10"/>
  <c r="D5197" i="10"/>
  <c r="C5197" i="10"/>
  <c r="B5197" i="10"/>
  <c r="D5196" i="10"/>
  <c r="C5196" i="10"/>
  <c r="B5196" i="10"/>
  <c r="D5195" i="10"/>
  <c r="C5195" i="10"/>
  <c r="B5195" i="10"/>
  <c r="D5194" i="10"/>
  <c r="C5194" i="10"/>
  <c r="B5194" i="10"/>
  <c r="D5193" i="10"/>
  <c r="C5193" i="10"/>
  <c r="B5193" i="10"/>
  <c r="D5192" i="10"/>
  <c r="C5192" i="10"/>
  <c r="B5192" i="10"/>
  <c r="D5191" i="10"/>
  <c r="C5191" i="10"/>
  <c r="B5191" i="10"/>
  <c r="D5190" i="10"/>
  <c r="C5190" i="10"/>
  <c r="B5190" i="10"/>
  <c r="D5189" i="10"/>
  <c r="C5189" i="10"/>
  <c r="B5189" i="10"/>
  <c r="D5188" i="10"/>
  <c r="C5188" i="10"/>
  <c r="B5188" i="10"/>
  <c r="D5187" i="10"/>
  <c r="C5187" i="10"/>
  <c r="B5187" i="10"/>
  <c r="D5186" i="10"/>
  <c r="C5186" i="10"/>
  <c r="B5186" i="10"/>
  <c r="D5185" i="10"/>
  <c r="C5185" i="10"/>
  <c r="B5185" i="10"/>
  <c r="D5184" i="10"/>
  <c r="C5184" i="10"/>
  <c r="B5184" i="10"/>
  <c r="D5183" i="10"/>
  <c r="C5183" i="10"/>
  <c r="B5183" i="10"/>
  <c r="D5182" i="10"/>
  <c r="C5182" i="10"/>
  <c r="B5182" i="10"/>
  <c r="D5181" i="10"/>
  <c r="C5181" i="10"/>
  <c r="B5181" i="10"/>
  <c r="D5180" i="10"/>
  <c r="C5180" i="10"/>
  <c r="B5180" i="10"/>
  <c r="D5179" i="10"/>
  <c r="C5179" i="10"/>
  <c r="B5179" i="10"/>
  <c r="D5178" i="10"/>
  <c r="C5178" i="10"/>
  <c r="B5178" i="10"/>
  <c r="D5177" i="10"/>
  <c r="C5177" i="10"/>
  <c r="B5177" i="10"/>
  <c r="D5176" i="10"/>
  <c r="C5176" i="10"/>
  <c r="B5176" i="10"/>
  <c r="D5175" i="10"/>
  <c r="C5175" i="10"/>
  <c r="B5175" i="10"/>
  <c r="D5174" i="10"/>
  <c r="C5174" i="10"/>
  <c r="B5174" i="10"/>
  <c r="D5173" i="10"/>
  <c r="C5173" i="10"/>
  <c r="B5173" i="10"/>
  <c r="D5172" i="10"/>
  <c r="C5172" i="10"/>
  <c r="B5172" i="10"/>
  <c r="D5171" i="10"/>
  <c r="C5171" i="10"/>
  <c r="B5171" i="10"/>
  <c r="D5170" i="10"/>
  <c r="C5170" i="10"/>
  <c r="B5170" i="10"/>
  <c r="D5169" i="10"/>
  <c r="C5169" i="10"/>
  <c r="B5169" i="10"/>
  <c r="D5168" i="10"/>
  <c r="C5168" i="10"/>
  <c r="B5168" i="10"/>
  <c r="D5167" i="10"/>
  <c r="C5167" i="10"/>
  <c r="B5167" i="10"/>
  <c r="D5166" i="10"/>
  <c r="C5166" i="10"/>
  <c r="B5166" i="10"/>
  <c r="D5165" i="10"/>
  <c r="C5165" i="10"/>
  <c r="B5165" i="10"/>
  <c r="D5164" i="10"/>
  <c r="C5164" i="10"/>
  <c r="B5164" i="10"/>
  <c r="D5163" i="10"/>
  <c r="C5163" i="10"/>
  <c r="B5163" i="10"/>
  <c r="D5162" i="10"/>
  <c r="C5162" i="10"/>
  <c r="B5162" i="10"/>
  <c r="D5161" i="10"/>
  <c r="C5161" i="10"/>
  <c r="B5161" i="10"/>
  <c r="D5160" i="10"/>
  <c r="C5160" i="10"/>
  <c r="B5160" i="10"/>
  <c r="D5159" i="10"/>
  <c r="C5159" i="10"/>
  <c r="B5159" i="10"/>
  <c r="D5158" i="10"/>
  <c r="C5158" i="10"/>
  <c r="B5158" i="10"/>
  <c r="D5157" i="10"/>
  <c r="C5157" i="10"/>
  <c r="B5157" i="10"/>
  <c r="D5156" i="10"/>
  <c r="C5156" i="10"/>
  <c r="B5156" i="10"/>
  <c r="D5155" i="10"/>
  <c r="C5155" i="10"/>
  <c r="B5155" i="10"/>
  <c r="D5154" i="10"/>
  <c r="C5154" i="10"/>
  <c r="B5154" i="10"/>
  <c r="D5153" i="10"/>
  <c r="C5153" i="10"/>
  <c r="B5153" i="10"/>
  <c r="D5152" i="10"/>
  <c r="C5152" i="10"/>
  <c r="B5152" i="10"/>
  <c r="D5151" i="10"/>
  <c r="C5151" i="10"/>
  <c r="B5151" i="10"/>
  <c r="D5150" i="10"/>
  <c r="C5150" i="10"/>
  <c r="B5150" i="10"/>
  <c r="D5149" i="10"/>
  <c r="C5149" i="10"/>
  <c r="B5149" i="10"/>
  <c r="D5148" i="10"/>
  <c r="C5148" i="10"/>
  <c r="B5148" i="10"/>
  <c r="D5147" i="10"/>
  <c r="C5147" i="10"/>
  <c r="B5147" i="10"/>
  <c r="D5146" i="10"/>
  <c r="C5146" i="10"/>
  <c r="B5146" i="10"/>
  <c r="D5145" i="10"/>
  <c r="C5145" i="10"/>
  <c r="B5145" i="10"/>
  <c r="D5144" i="10"/>
  <c r="C5144" i="10"/>
  <c r="B5144" i="10"/>
  <c r="D5143" i="10"/>
  <c r="C5143" i="10"/>
  <c r="B5143" i="10"/>
  <c r="D5142" i="10"/>
  <c r="C5142" i="10"/>
  <c r="B5142" i="10"/>
  <c r="D5141" i="10"/>
  <c r="C5141" i="10"/>
  <c r="B5141" i="10"/>
  <c r="D5140" i="10"/>
  <c r="C5140" i="10"/>
  <c r="B5140" i="10"/>
  <c r="D5139" i="10"/>
  <c r="C5139" i="10"/>
  <c r="B5139" i="10"/>
  <c r="D5138" i="10"/>
  <c r="C5138" i="10"/>
  <c r="B5138" i="10"/>
  <c r="D5137" i="10"/>
  <c r="C5137" i="10"/>
  <c r="B5137" i="10"/>
  <c r="D5136" i="10"/>
  <c r="C5136" i="10"/>
  <c r="B5136" i="10"/>
  <c r="D5135" i="10"/>
  <c r="C5135" i="10"/>
  <c r="B5135" i="10"/>
  <c r="D5134" i="10"/>
  <c r="C5134" i="10"/>
  <c r="B5134" i="10"/>
  <c r="D5133" i="10"/>
  <c r="C5133" i="10"/>
  <c r="B5133" i="10"/>
  <c r="D5132" i="10"/>
  <c r="C5132" i="10"/>
  <c r="B5132" i="10"/>
  <c r="D5131" i="10"/>
  <c r="C5131" i="10"/>
  <c r="B5131" i="10"/>
  <c r="D5130" i="10"/>
  <c r="C5130" i="10"/>
  <c r="B5130" i="10"/>
  <c r="D5129" i="10"/>
  <c r="C5129" i="10"/>
  <c r="B5129" i="10"/>
  <c r="D5128" i="10"/>
  <c r="C5128" i="10"/>
  <c r="B5128" i="10"/>
  <c r="D5127" i="10"/>
  <c r="C5127" i="10"/>
  <c r="B5127" i="10"/>
  <c r="D5126" i="10"/>
  <c r="C5126" i="10"/>
  <c r="B5126" i="10"/>
  <c r="D5125" i="10"/>
  <c r="C5125" i="10"/>
  <c r="B5125" i="10"/>
  <c r="D5124" i="10"/>
  <c r="C5124" i="10"/>
  <c r="B5124" i="10"/>
  <c r="D5123" i="10"/>
  <c r="C5123" i="10"/>
  <c r="B5123" i="10"/>
  <c r="D5122" i="10"/>
  <c r="C5122" i="10"/>
  <c r="B5122" i="10"/>
  <c r="D5121" i="10"/>
  <c r="C5121" i="10"/>
  <c r="B5121" i="10"/>
  <c r="D5120" i="10"/>
  <c r="C5120" i="10"/>
  <c r="B5120" i="10"/>
  <c r="D5119" i="10"/>
  <c r="C5119" i="10"/>
  <c r="B5119" i="10"/>
  <c r="D5118" i="10"/>
  <c r="C5118" i="10"/>
  <c r="B5118" i="10"/>
  <c r="D5117" i="10"/>
  <c r="C5117" i="10"/>
  <c r="B5117" i="10"/>
  <c r="D5116" i="10"/>
  <c r="C5116" i="10"/>
  <c r="B5116" i="10"/>
  <c r="D5115" i="10"/>
  <c r="C5115" i="10"/>
  <c r="B5115" i="10"/>
  <c r="D5114" i="10"/>
  <c r="C5114" i="10"/>
  <c r="B5114" i="10"/>
  <c r="D5113" i="10"/>
  <c r="C5113" i="10"/>
  <c r="B5113" i="10"/>
  <c r="D5112" i="10"/>
  <c r="C5112" i="10"/>
  <c r="B5112" i="10"/>
  <c r="D5111" i="10"/>
  <c r="C5111" i="10"/>
  <c r="B5111" i="10"/>
  <c r="D5110" i="10"/>
  <c r="C5110" i="10"/>
  <c r="B5110" i="10"/>
  <c r="D5109" i="10"/>
  <c r="C5109" i="10"/>
  <c r="B5109" i="10"/>
  <c r="D5108" i="10"/>
  <c r="C5108" i="10"/>
  <c r="B5108" i="10"/>
  <c r="D5107" i="10"/>
  <c r="C5107" i="10"/>
  <c r="B5107" i="10"/>
  <c r="D5106" i="10"/>
  <c r="C5106" i="10"/>
  <c r="B5106" i="10"/>
  <c r="D5105" i="10"/>
  <c r="C5105" i="10"/>
  <c r="B5105" i="10"/>
  <c r="D5104" i="10"/>
  <c r="C5104" i="10"/>
  <c r="B5104" i="10"/>
  <c r="D5103" i="10"/>
  <c r="C5103" i="10"/>
  <c r="B5103" i="10"/>
  <c r="D5102" i="10"/>
  <c r="C5102" i="10"/>
  <c r="B5102" i="10"/>
  <c r="D5101" i="10"/>
  <c r="C5101" i="10"/>
  <c r="B5101" i="10"/>
  <c r="D5100" i="10"/>
  <c r="C5100" i="10"/>
  <c r="B5100" i="10"/>
  <c r="D5099" i="10"/>
  <c r="C5099" i="10"/>
  <c r="B5099" i="10"/>
  <c r="D5098" i="10"/>
  <c r="C5098" i="10"/>
  <c r="B5098" i="10"/>
  <c r="D5097" i="10"/>
  <c r="C5097" i="10"/>
  <c r="B5097" i="10"/>
  <c r="D5096" i="10"/>
  <c r="C5096" i="10"/>
  <c r="B5096" i="10"/>
  <c r="D5095" i="10"/>
  <c r="C5095" i="10"/>
  <c r="B5095" i="10"/>
  <c r="D5094" i="10"/>
  <c r="C5094" i="10"/>
  <c r="B5094" i="10"/>
  <c r="D5093" i="10"/>
  <c r="C5093" i="10"/>
  <c r="B5093" i="10"/>
  <c r="D5092" i="10"/>
  <c r="C5092" i="10"/>
  <c r="B5092" i="10"/>
  <c r="D5091" i="10"/>
  <c r="C5091" i="10"/>
  <c r="B5091" i="10"/>
  <c r="D5090" i="10"/>
  <c r="C5090" i="10"/>
  <c r="B5090" i="10"/>
  <c r="D5089" i="10"/>
  <c r="C5089" i="10"/>
  <c r="B5089" i="10"/>
  <c r="D5088" i="10"/>
  <c r="C5088" i="10"/>
  <c r="B5088" i="10"/>
  <c r="D5087" i="10"/>
  <c r="C5087" i="10"/>
  <c r="B5087" i="10"/>
  <c r="D5086" i="10"/>
  <c r="C5086" i="10"/>
  <c r="B5086" i="10"/>
  <c r="D5085" i="10"/>
  <c r="C5085" i="10"/>
  <c r="B5085" i="10"/>
  <c r="D5084" i="10"/>
  <c r="C5084" i="10"/>
  <c r="B5084" i="10"/>
  <c r="D5083" i="10"/>
  <c r="C5083" i="10"/>
  <c r="B5083" i="10"/>
  <c r="D5082" i="10"/>
  <c r="C5082" i="10"/>
  <c r="B5082" i="10"/>
  <c r="D5081" i="10"/>
  <c r="C5081" i="10"/>
  <c r="B5081" i="10"/>
  <c r="D5080" i="10"/>
  <c r="C5080" i="10"/>
  <c r="B5080" i="10"/>
  <c r="D5079" i="10"/>
  <c r="C5079" i="10"/>
  <c r="B5079" i="10"/>
  <c r="D5078" i="10"/>
  <c r="C5078" i="10"/>
  <c r="B5078" i="10"/>
  <c r="D5077" i="10"/>
  <c r="C5077" i="10"/>
  <c r="B5077" i="10"/>
  <c r="D5076" i="10"/>
  <c r="C5076" i="10"/>
  <c r="B5076" i="10"/>
  <c r="D5075" i="10"/>
  <c r="C5075" i="10"/>
  <c r="B5075" i="10"/>
  <c r="D5074" i="10"/>
  <c r="C5074" i="10"/>
  <c r="B5074" i="10"/>
  <c r="D5073" i="10"/>
  <c r="C5073" i="10"/>
  <c r="B5073" i="10"/>
  <c r="D5072" i="10"/>
  <c r="C5072" i="10"/>
  <c r="B5072" i="10"/>
  <c r="D5071" i="10"/>
  <c r="C5071" i="10"/>
  <c r="B5071" i="10"/>
  <c r="D5070" i="10"/>
  <c r="C5070" i="10"/>
  <c r="B5070" i="10"/>
  <c r="D5069" i="10"/>
  <c r="C5069" i="10"/>
  <c r="B5069" i="10"/>
  <c r="D5068" i="10"/>
  <c r="C5068" i="10"/>
  <c r="B5068" i="10"/>
  <c r="D5067" i="10"/>
  <c r="C5067" i="10"/>
  <c r="B5067" i="10"/>
  <c r="D5066" i="10"/>
  <c r="C5066" i="10"/>
  <c r="B5066" i="10"/>
  <c r="D5065" i="10"/>
  <c r="C5065" i="10"/>
  <c r="B5065" i="10"/>
  <c r="D5064" i="10"/>
  <c r="C5064" i="10"/>
  <c r="B5064" i="10"/>
  <c r="D5063" i="10"/>
  <c r="C5063" i="10"/>
  <c r="B5063" i="10"/>
  <c r="D5062" i="10"/>
  <c r="C5062" i="10"/>
  <c r="B5062" i="10"/>
  <c r="D5061" i="10"/>
  <c r="C5061" i="10"/>
  <c r="B5061" i="10"/>
  <c r="D5060" i="10"/>
  <c r="C5060" i="10"/>
  <c r="B5060" i="10"/>
  <c r="D5059" i="10"/>
  <c r="C5059" i="10"/>
  <c r="B5059" i="10"/>
  <c r="D5058" i="10"/>
  <c r="C5058" i="10"/>
  <c r="B5058" i="10"/>
  <c r="D5057" i="10"/>
  <c r="C5057" i="10"/>
  <c r="B5057" i="10"/>
  <c r="D5056" i="10"/>
  <c r="C5056" i="10"/>
  <c r="B5056" i="10"/>
  <c r="D5055" i="10"/>
  <c r="C5055" i="10"/>
  <c r="B5055" i="10"/>
  <c r="D5054" i="10"/>
  <c r="C5054" i="10"/>
  <c r="B5054" i="10"/>
  <c r="D5053" i="10"/>
  <c r="C5053" i="10"/>
  <c r="B5053" i="10"/>
  <c r="D5052" i="10"/>
  <c r="C5052" i="10"/>
  <c r="B5052" i="10"/>
  <c r="D5051" i="10"/>
  <c r="C5051" i="10"/>
  <c r="B5051" i="10"/>
  <c r="D5050" i="10"/>
  <c r="C5050" i="10"/>
  <c r="B5050" i="10"/>
  <c r="D5049" i="10"/>
  <c r="C5049" i="10"/>
  <c r="B5049" i="10"/>
  <c r="D5048" i="10"/>
  <c r="C5048" i="10"/>
  <c r="B5048" i="10"/>
  <c r="D5047" i="10"/>
  <c r="C5047" i="10"/>
  <c r="B5047" i="10"/>
  <c r="D5046" i="10"/>
  <c r="C5046" i="10"/>
  <c r="B5046" i="10"/>
  <c r="D5045" i="10"/>
  <c r="C5045" i="10"/>
  <c r="B5045" i="10"/>
  <c r="D5044" i="10"/>
  <c r="C5044" i="10"/>
  <c r="B5044" i="10"/>
  <c r="D5043" i="10"/>
  <c r="C5043" i="10"/>
  <c r="B5043" i="10"/>
  <c r="D5042" i="10"/>
  <c r="C5042" i="10"/>
  <c r="B5042" i="10"/>
  <c r="D5041" i="10"/>
  <c r="C5041" i="10"/>
  <c r="B5041" i="10"/>
  <c r="D5040" i="10"/>
  <c r="C5040" i="10"/>
  <c r="B5040" i="10"/>
  <c r="D5039" i="10"/>
  <c r="C5039" i="10"/>
  <c r="B5039" i="10"/>
  <c r="D5038" i="10"/>
  <c r="C5038" i="10"/>
  <c r="B5038" i="10"/>
  <c r="D5037" i="10"/>
  <c r="C5037" i="10"/>
  <c r="B5037" i="10"/>
  <c r="D5036" i="10"/>
  <c r="C5036" i="10"/>
  <c r="B5036" i="10"/>
  <c r="D5035" i="10"/>
  <c r="C5035" i="10"/>
  <c r="B5035" i="10"/>
  <c r="D5034" i="10"/>
  <c r="C5034" i="10"/>
  <c r="B5034" i="10"/>
  <c r="D5033" i="10"/>
  <c r="C5033" i="10"/>
  <c r="B5033" i="10"/>
  <c r="D5032" i="10"/>
  <c r="C5032" i="10"/>
  <c r="B5032" i="10"/>
  <c r="D5031" i="10"/>
  <c r="C5031" i="10"/>
  <c r="B5031" i="10"/>
  <c r="D5030" i="10"/>
  <c r="C5030" i="10"/>
  <c r="B5030" i="10"/>
  <c r="D5029" i="10"/>
  <c r="C5029" i="10"/>
  <c r="B5029" i="10"/>
  <c r="D5028" i="10"/>
  <c r="C5028" i="10"/>
  <c r="B5028" i="10"/>
  <c r="D5027" i="10"/>
  <c r="C5027" i="10"/>
  <c r="B5027" i="10"/>
  <c r="D5026" i="10"/>
  <c r="C5026" i="10"/>
  <c r="B5026" i="10"/>
  <c r="D5025" i="10"/>
  <c r="C5025" i="10"/>
  <c r="B5025" i="10"/>
  <c r="D5024" i="10"/>
  <c r="C5024" i="10"/>
  <c r="B5024" i="10"/>
  <c r="D5023" i="10"/>
  <c r="C5023" i="10"/>
  <c r="B5023" i="10"/>
  <c r="D5022" i="10"/>
  <c r="C5022" i="10"/>
  <c r="B5022" i="10"/>
  <c r="D5021" i="10"/>
  <c r="C5021" i="10"/>
  <c r="B5021" i="10"/>
  <c r="D5020" i="10"/>
  <c r="C5020" i="10"/>
  <c r="B5020" i="10"/>
  <c r="D5019" i="10"/>
  <c r="C5019" i="10"/>
  <c r="B5019" i="10"/>
  <c r="D5018" i="10"/>
  <c r="C5018" i="10"/>
  <c r="B5018" i="10"/>
  <c r="D5017" i="10"/>
  <c r="C5017" i="10"/>
  <c r="B5017" i="10"/>
  <c r="D5016" i="10"/>
  <c r="C5016" i="10"/>
  <c r="B5016" i="10"/>
  <c r="D5015" i="10"/>
  <c r="C5015" i="10"/>
  <c r="B5015" i="10"/>
  <c r="D5014" i="10"/>
  <c r="C5014" i="10"/>
  <c r="B5014" i="10"/>
  <c r="D5013" i="10"/>
  <c r="C5013" i="10"/>
  <c r="B5013" i="10"/>
  <c r="D5012" i="10"/>
  <c r="C5012" i="10"/>
  <c r="B5012" i="10"/>
  <c r="D5011" i="10"/>
  <c r="C5011" i="10"/>
  <c r="B5011" i="10"/>
  <c r="D5010" i="10"/>
  <c r="C5010" i="10"/>
  <c r="B5010" i="10"/>
  <c r="D5009" i="10"/>
  <c r="C5009" i="10"/>
  <c r="B5009" i="10"/>
  <c r="D5008" i="10"/>
  <c r="C5008" i="10"/>
  <c r="B5008" i="10"/>
  <c r="D5007" i="10"/>
  <c r="C5007" i="10"/>
  <c r="B5007" i="10"/>
  <c r="D5006" i="10"/>
  <c r="C5006" i="10"/>
  <c r="B5006" i="10"/>
  <c r="D5005" i="10"/>
  <c r="C5005" i="10"/>
  <c r="B5005" i="10"/>
  <c r="D5004" i="10"/>
  <c r="C5004" i="10"/>
  <c r="B5004" i="10"/>
  <c r="D5003" i="10"/>
  <c r="C5003" i="10"/>
  <c r="B5003" i="10"/>
  <c r="D5002" i="10"/>
  <c r="C5002" i="10"/>
  <c r="B5002" i="10"/>
  <c r="D5001" i="10"/>
  <c r="C5001" i="10"/>
  <c r="B5001" i="10"/>
  <c r="D5000" i="10"/>
  <c r="C5000" i="10"/>
  <c r="B5000" i="10"/>
  <c r="D4999" i="10"/>
  <c r="C4999" i="10"/>
  <c r="B4999" i="10"/>
  <c r="D4998" i="10"/>
  <c r="C4998" i="10"/>
  <c r="B4998" i="10"/>
  <c r="D4997" i="10"/>
  <c r="C4997" i="10"/>
  <c r="B4997" i="10"/>
  <c r="D4996" i="10"/>
  <c r="C4996" i="10"/>
  <c r="B4996" i="10"/>
  <c r="D4995" i="10"/>
  <c r="C4995" i="10"/>
  <c r="B4995" i="10"/>
  <c r="D4994" i="10"/>
  <c r="C4994" i="10"/>
  <c r="B4994" i="10"/>
  <c r="D4993" i="10"/>
  <c r="C4993" i="10"/>
  <c r="B4993" i="10"/>
  <c r="D4992" i="10"/>
  <c r="C4992" i="10"/>
  <c r="B4992" i="10"/>
  <c r="D4991" i="10"/>
  <c r="C4991" i="10"/>
  <c r="B4991" i="10"/>
  <c r="D4990" i="10"/>
  <c r="C4990" i="10"/>
  <c r="B4990" i="10"/>
  <c r="D4989" i="10"/>
  <c r="C4989" i="10"/>
  <c r="B4989" i="10"/>
  <c r="D4988" i="10"/>
  <c r="C4988" i="10"/>
  <c r="B4988" i="10"/>
  <c r="D4987" i="10"/>
  <c r="C4987" i="10"/>
  <c r="B4987" i="10"/>
  <c r="D4986" i="10"/>
  <c r="C4986" i="10"/>
  <c r="B4986" i="10"/>
  <c r="D4985" i="10"/>
  <c r="C4985" i="10"/>
  <c r="B4985" i="10"/>
  <c r="D4984" i="10"/>
  <c r="C4984" i="10"/>
  <c r="B4984" i="10"/>
  <c r="D4983" i="10"/>
  <c r="C4983" i="10"/>
  <c r="B4983" i="10"/>
  <c r="D4982" i="10"/>
  <c r="C4982" i="10"/>
  <c r="B4982" i="10"/>
  <c r="D4981" i="10"/>
  <c r="C4981" i="10"/>
  <c r="B4981" i="10"/>
  <c r="D4980" i="10"/>
  <c r="C4980" i="10"/>
  <c r="B4980" i="10"/>
  <c r="D4979" i="10"/>
  <c r="C4979" i="10"/>
  <c r="B4979" i="10"/>
  <c r="D4978" i="10"/>
  <c r="C4978" i="10"/>
  <c r="B4978" i="10"/>
  <c r="D4977" i="10"/>
  <c r="C4977" i="10"/>
  <c r="B4977" i="10"/>
  <c r="D4976" i="10"/>
  <c r="C4976" i="10"/>
  <c r="B4976" i="10"/>
  <c r="D4975" i="10"/>
  <c r="C4975" i="10"/>
  <c r="B4975" i="10"/>
  <c r="D4974" i="10"/>
  <c r="C4974" i="10"/>
  <c r="B4974" i="10"/>
  <c r="D4973" i="10"/>
  <c r="C4973" i="10"/>
  <c r="B4973" i="10"/>
  <c r="D4972" i="10"/>
  <c r="C4972" i="10"/>
  <c r="B4972" i="10"/>
  <c r="D4971" i="10"/>
  <c r="C4971" i="10"/>
  <c r="B4971" i="10"/>
  <c r="D4970" i="10"/>
  <c r="C4970" i="10"/>
  <c r="B4970" i="10"/>
  <c r="D4969" i="10"/>
  <c r="C4969" i="10"/>
  <c r="B4969" i="10"/>
  <c r="D4968" i="10"/>
  <c r="C4968" i="10"/>
  <c r="B4968" i="10"/>
  <c r="D4967" i="10"/>
  <c r="C4967" i="10"/>
  <c r="B4967" i="10"/>
  <c r="D4966" i="10"/>
  <c r="C4966" i="10"/>
  <c r="B4966" i="10"/>
  <c r="D4965" i="10"/>
  <c r="C4965" i="10"/>
  <c r="B4965" i="10"/>
  <c r="D4964" i="10"/>
  <c r="C4964" i="10"/>
  <c r="B4964" i="10"/>
  <c r="D4963" i="10"/>
  <c r="C4963" i="10"/>
  <c r="B4963" i="10"/>
  <c r="D4962" i="10"/>
  <c r="C4962" i="10"/>
  <c r="B4962" i="10"/>
  <c r="D4961" i="10"/>
  <c r="C4961" i="10"/>
  <c r="B4961" i="10"/>
  <c r="D4960" i="10"/>
  <c r="C4960" i="10"/>
  <c r="B4960" i="10"/>
  <c r="D4959" i="10"/>
  <c r="C4959" i="10"/>
  <c r="B4959" i="10"/>
  <c r="D4958" i="10"/>
  <c r="C4958" i="10"/>
  <c r="B4958" i="10"/>
  <c r="D4957" i="10"/>
  <c r="C4957" i="10"/>
  <c r="B4957" i="10"/>
  <c r="D4956" i="10"/>
  <c r="C4956" i="10"/>
  <c r="B4956" i="10"/>
  <c r="D4955" i="10"/>
  <c r="C4955" i="10"/>
  <c r="B4955" i="10"/>
  <c r="D4954" i="10"/>
  <c r="C4954" i="10"/>
  <c r="B4954" i="10"/>
  <c r="D4953" i="10"/>
  <c r="C4953" i="10"/>
  <c r="B4953" i="10"/>
  <c r="D4952" i="10"/>
  <c r="C4952" i="10"/>
  <c r="B4952" i="10"/>
  <c r="D4951" i="10"/>
  <c r="C4951" i="10"/>
  <c r="B4951" i="10"/>
  <c r="D4950" i="10"/>
  <c r="C4950" i="10"/>
  <c r="B4950" i="10"/>
  <c r="D4949" i="10"/>
  <c r="C4949" i="10"/>
  <c r="B4949" i="10"/>
  <c r="D4948" i="10"/>
  <c r="C4948" i="10"/>
  <c r="B4948" i="10"/>
  <c r="D4947" i="10"/>
  <c r="C4947" i="10"/>
  <c r="B4947" i="10"/>
  <c r="D4946" i="10"/>
  <c r="C4946" i="10"/>
  <c r="B4946" i="10"/>
  <c r="D4945" i="10"/>
  <c r="C4945" i="10"/>
  <c r="B4945" i="10"/>
  <c r="D4944" i="10"/>
  <c r="C4944" i="10"/>
  <c r="B4944" i="10"/>
  <c r="D4943" i="10"/>
  <c r="C4943" i="10"/>
  <c r="B4943" i="10"/>
  <c r="D4942" i="10"/>
  <c r="C4942" i="10"/>
  <c r="B4942" i="10"/>
  <c r="D4941" i="10"/>
  <c r="C4941" i="10"/>
  <c r="B4941" i="10"/>
  <c r="D4940" i="10"/>
  <c r="C4940" i="10"/>
  <c r="B4940" i="10"/>
  <c r="D4939" i="10"/>
  <c r="C4939" i="10"/>
  <c r="B4939" i="10"/>
  <c r="D4938" i="10"/>
  <c r="C4938" i="10"/>
  <c r="B4938" i="10"/>
  <c r="D4937" i="10"/>
  <c r="C4937" i="10"/>
  <c r="B4937" i="10"/>
  <c r="D4936" i="10"/>
  <c r="C4936" i="10"/>
  <c r="B4936" i="10"/>
  <c r="D4935" i="10"/>
  <c r="C4935" i="10"/>
  <c r="B4935" i="10"/>
  <c r="D4934" i="10"/>
  <c r="C4934" i="10"/>
  <c r="B4934" i="10"/>
  <c r="D4933" i="10"/>
  <c r="C4933" i="10"/>
  <c r="B4933" i="10"/>
  <c r="D4932" i="10"/>
  <c r="C4932" i="10"/>
  <c r="B4932" i="10"/>
  <c r="D4931" i="10"/>
  <c r="C4931" i="10"/>
  <c r="B4931" i="10"/>
  <c r="D4930" i="10"/>
  <c r="C4930" i="10"/>
  <c r="B4930" i="10"/>
  <c r="D4929" i="10"/>
  <c r="C4929" i="10"/>
  <c r="B4929" i="10"/>
  <c r="D4928" i="10"/>
  <c r="C4928" i="10"/>
  <c r="B4928" i="10"/>
  <c r="D4927" i="10"/>
  <c r="C4927" i="10"/>
  <c r="B4927" i="10"/>
  <c r="D4926" i="10"/>
  <c r="C4926" i="10"/>
  <c r="B4926" i="10"/>
  <c r="D4925" i="10"/>
  <c r="C4925" i="10"/>
  <c r="B4925" i="10"/>
  <c r="D4924" i="10"/>
  <c r="C4924" i="10"/>
  <c r="B4924" i="10"/>
  <c r="D4923" i="10"/>
  <c r="C4923" i="10"/>
  <c r="B4923" i="10"/>
  <c r="D4922" i="10"/>
  <c r="C4922" i="10"/>
  <c r="B4922" i="10"/>
  <c r="D4921" i="10"/>
  <c r="C4921" i="10"/>
  <c r="B4921" i="10"/>
  <c r="D4920" i="10"/>
  <c r="C4920" i="10"/>
  <c r="B4920" i="10"/>
  <c r="D4919" i="10"/>
  <c r="C4919" i="10"/>
  <c r="B4919" i="10"/>
  <c r="D4918" i="10"/>
  <c r="C4918" i="10"/>
  <c r="B4918" i="10"/>
  <c r="D4917" i="10"/>
  <c r="C4917" i="10"/>
  <c r="B4917" i="10"/>
  <c r="D4916" i="10"/>
  <c r="C4916" i="10"/>
  <c r="B4916" i="10"/>
  <c r="D4915" i="10"/>
  <c r="C4915" i="10"/>
  <c r="B4915" i="10"/>
  <c r="D4914" i="10"/>
  <c r="C4914" i="10"/>
  <c r="B4914" i="10"/>
  <c r="D4913" i="10"/>
  <c r="C4913" i="10"/>
  <c r="B4913" i="10"/>
  <c r="D4912" i="10"/>
  <c r="C4912" i="10"/>
  <c r="B4912" i="10"/>
  <c r="D4911" i="10"/>
  <c r="C4911" i="10"/>
  <c r="B4911" i="10"/>
  <c r="D4910" i="10"/>
  <c r="C4910" i="10"/>
  <c r="B4910" i="10"/>
  <c r="D4909" i="10"/>
  <c r="C4909" i="10"/>
  <c r="B4909" i="10"/>
  <c r="D4908" i="10"/>
  <c r="C4908" i="10"/>
  <c r="B4908" i="10"/>
  <c r="D4907" i="10"/>
  <c r="C4907" i="10"/>
  <c r="B4907" i="10"/>
  <c r="D4906" i="10"/>
  <c r="C4906" i="10"/>
  <c r="B4906" i="10"/>
  <c r="D4905" i="10"/>
  <c r="C4905" i="10"/>
  <c r="B4905" i="10"/>
  <c r="D4904" i="10"/>
  <c r="C4904" i="10"/>
  <c r="B4904" i="10"/>
  <c r="D4903" i="10"/>
  <c r="C4903" i="10"/>
  <c r="B4903" i="10"/>
  <c r="D4902" i="10"/>
  <c r="C4902" i="10"/>
  <c r="B4902" i="10"/>
  <c r="D4901" i="10"/>
  <c r="C4901" i="10"/>
  <c r="B4901" i="10"/>
  <c r="D4900" i="10"/>
  <c r="C4900" i="10"/>
  <c r="B4900" i="10"/>
  <c r="D4899" i="10"/>
  <c r="C4899" i="10"/>
  <c r="B4899" i="10"/>
  <c r="D4898" i="10"/>
  <c r="C4898" i="10"/>
  <c r="B4898" i="10"/>
  <c r="D4897" i="10"/>
  <c r="C4897" i="10"/>
  <c r="B4897" i="10"/>
  <c r="D4896" i="10"/>
  <c r="C4896" i="10"/>
  <c r="B4896" i="10"/>
  <c r="D4895" i="10"/>
  <c r="C4895" i="10"/>
  <c r="B4895" i="10"/>
  <c r="D4894" i="10"/>
  <c r="C4894" i="10"/>
  <c r="B4894" i="10"/>
  <c r="D4893" i="10"/>
  <c r="C4893" i="10"/>
  <c r="B4893" i="10"/>
  <c r="D4892" i="10"/>
  <c r="C4892" i="10"/>
  <c r="B4892" i="10"/>
  <c r="D4891" i="10"/>
  <c r="C4891" i="10"/>
  <c r="B4891" i="10"/>
  <c r="D4890" i="10"/>
  <c r="C4890" i="10"/>
  <c r="B4890" i="10"/>
  <c r="D4889" i="10"/>
  <c r="C4889" i="10"/>
  <c r="B4889" i="10"/>
  <c r="D4888" i="10"/>
  <c r="C4888" i="10"/>
  <c r="B4888" i="10"/>
  <c r="D4887" i="10"/>
  <c r="C4887" i="10"/>
  <c r="B4887" i="10"/>
  <c r="D4886" i="10"/>
  <c r="C4886" i="10"/>
  <c r="B4886" i="10"/>
  <c r="D4885" i="10"/>
  <c r="C4885" i="10"/>
  <c r="B4885" i="10"/>
  <c r="D4884" i="10"/>
  <c r="C4884" i="10"/>
  <c r="B4884" i="10"/>
  <c r="D4883" i="10"/>
  <c r="C4883" i="10"/>
  <c r="B4883" i="10"/>
  <c r="D4882" i="10"/>
  <c r="C4882" i="10"/>
  <c r="B4882" i="10"/>
  <c r="D4881" i="10"/>
  <c r="C4881" i="10"/>
  <c r="B4881" i="10"/>
  <c r="D4880" i="10"/>
  <c r="C4880" i="10"/>
  <c r="B4880" i="10"/>
  <c r="D4879" i="10"/>
  <c r="C4879" i="10"/>
  <c r="B4879" i="10"/>
  <c r="D4878" i="10"/>
  <c r="C4878" i="10"/>
  <c r="B4878" i="10"/>
  <c r="D4877" i="10"/>
  <c r="C4877" i="10"/>
  <c r="B4877" i="10"/>
  <c r="D4876" i="10"/>
  <c r="C4876" i="10"/>
  <c r="B4876" i="10"/>
  <c r="D4875" i="10"/>
  <c r="C4875" i="10"/>
  <c r="B4875" i="10"/>
  <c r="D4874" i="10"/>
  <c r="C4874" i="10"/>
  <c r="B4874" i="10"/>
  <c r="D4873" i="10"/>
  <c r="C4873" i="10"/>
  <c r="B4873" i="10"/>
  <c r="D4872" i="10"/>
  <c r="C4872" i="10"/>
  <c r="B4872" i="10"/>
  <c r="D4871" i="10"/>
  <c r="C4871" i="10"/>
  <c r="B4871" i="10"/>
  <c r="D4870" i="10"/>
  <c r="C4870" i="10"/>
  <c r="B4870" i="10"/>
  <c r="D4869" i="10"/>
  <c r="C4869" i="10"/>
  <c r="B4869" i="10"/>
  <c r="D4868" i="10"/>
  <c r="C4868" i="10"/>
  <c r="B4868" i="10"/>
  <c r="D4867" i="10"/>
  <c r="C4867" i="10"/>
  <c r="B4867" i="10"/>
  <c r="D4866" i="10"/>
  <c r="C4866" i="10"/>
  <c r="B4866" i="10"/>
  <c r="D4865" i="10"/>
  <c r="C4865" i="10"/>
  <c r="B4865" i="10"/>
  <c r="D4864" i="10"/>
  <c r="C4864" i="10"/>
  <c r="B4864" i="10"/>
  <c r="D4863" i="10"/>
  <c r="C4863" i="10"/>
  <c r="B4863" i="10"/>
  <c r="D4862" i="10"/>
  <c r="C4862" i="10"/>
  <c r="B4862" i="10"/>
  <c r="D4861" i="10"/>
  <c r="C4861" i="10"/>
  <c r="B4861" i="10"/>
  <c r="D4860" i="10"/>
  <c r="C4860" i="10"/>
  <c r="B4860" i="10"/>
  <c r="D4859" i="10"/>
  <c r="C4859" i="10"/>
  <c r="B4859" i="10"/>
  <c r="D4858" i="10"/>
  <c r="C4858" i="10"/>
  <c r="B4858" i="10"/>
  <c r="D4857" i="10"/>
  <c r="C4857" i="10"/>
  <c r="B4857" i="10"/>
  <c r="D4856" i="10"/>
  <c r="C4856" i="10"/>
  <c r="B4856" i="10"/>
  <c r="D4855" i="10"/>
  <c r="C4855" i="10"/>
  <c r="B4855" i="10"/>
  <c r="D4854" i="10"/>
  <c r="C4854" i="10"/>
  <c r="B4854" i="10"/>
  <c r="D4853" i="10"/>
  <c r="C4853" i="10"/>
  <c r="B4853" i="10"/>
  <c r="D4852" i="10"/>
  <c r="C4852" i="10"/>
  <c r="B4852" i="10"/>
  <c r="D4851" i="10"/>
  <c r="C4851" i="10"/>
  <c r="B4851" i="10"/>
  <c r="D4850" i="10"/>
  <c r="C4850" i="10"/>
  <c r="B4850" i="10"/>
  <c r="D4849" i="10"/>
  <c r="C4849" i="10"/>
  <c r="B4849" i="10"/>
  <c r="D4848" i="10"/>
  <c r="C4848" i="10"/>
  <c r="B4848" i="10"/>
  <c r="D4847" i="10"/>
  <c r="C4847" i="10"/>
  <c r="B4847" i="10"/>
  <c r="D4846" i="10"/>
  <c r="C4846" i="10"/>
  <c r="B4846" i="10"/>
  <c r="D4845" i="10"/>
  <c r="C4845" i="10"/>
  <c r="B4845" i="10"/>
  <c r="D4844" i="10"/>
  <c r="C4844" i="10"/>
  <c r="B4844" i="10"/>
  <c r="D4843" i="10"/>
  <c r="C4843" i="10"/>
  <c r="B4843" i="10"/>
  <c r="D4842" i="10"/>
  <c r="C4842" i="10"/>
  <c r="B4842" i="10"/>
  <c r="D4841" i="10"/>
  <c r="C4841" i="10"/>
  <c r="B4841" i="10"/>
  <c r="D4840" i="10"/>
  <c r="C4840" i="10"/>
  <c r="B4840" i="10"/>
  <c r="D4839" i="10"/>
  <c r="C4839" i="10"/>
  <c r="B4839" i="10"/>
  <c r="D4838" i="10"/>
  <c r="C4838" i="10"/>
  <c r="B4838" i="10"/>
  <c r="D4837" i="10"/>
  <c r="C4837" i="10"/>
  <c r="B4837" i="10"/>
  <c r="D4836" i="10"/>
  <c r="C4836" i="10"/>
  <c r="B4836" i="10"/>
  <c r="D4835" i="10"/>
  <c r="C4835" i="10"/>
  <c r="B4835" i="10"/>
  <c r="D4834" i="10"/>
  <c r="C4834" i="10"/>
  <c r="B4834" i="10"/>
  <c r="D4833" i="10"/>
  <c r="C4833" i="10"/>
  <c r="B4833" i="10"/>
  <c r="D4832" i="10"/>
  <c r="C4832" i="10"/>
  <c r="B4832" i="10"/>
  <c r="D4831" i="10"/>
  <c r="C4831" i="10"/>
  <c r="B4831" i="10"/>
  <c r="D4830" i="10"/>
  <c r="C4830" i="10"/>
  <c r="B4830" i="10"/>
  <c r="D4829" i="10"/>
  <c r="C4829" i="10"/>
  <c r="B4829" i="10"/>
  <c r="D4828" i="10"/>
  <c r="C4828" i="10"/>
  <c r="B4828" i="10"/>
  <c r="D4827" i="10"/>
  <c r="C4827" i="10"/>
  <c r="B4827" i="10"/>
  <c r="D4826" i="10"/>
  <c r="C4826" i="10"/>
  <c r="B4826" i="10"/>
  <c r="D4825" i="10"/>
  <c r="C4825" i="10"/>
  <c r="B4825" i="10"/>
  <c r="D4824" i="10"/>
  <c r="C4824" i="10"/>
  <c r="B4824" i="10"/>
  <c r="D4823" i="10"/>
  <c r="C4823" i="10"/>
  <c r="B4823" i="10"/>
  <c r="D4822" i="10"/>
  <c r="C4822" i="10"/>
  <c r="B4822" i="10"/>
  <c r="D4821" i="10"/>
  <c r="C4821" i="10"/>
  <c r="B4821" i="10"/>
  <c r="D4820" i="10"/>
  <c r="C4820" i="10"/>
  <c r="B4820" i="10"/>
  <c r="D4819" i="10"/>
  <c r="C4819" i="10"/>
  <c r="B4819" i="10"/>
  <c r="D4818" i="10"/>
  <c r="C4818" i="10"/>
  <c r="B4818" i="10"/>
  <c r="D4817" i="10"/>
  <c r="C4817" i="10"/>
  <c r="B4817" i="10"/>
  <c r="D4816" i="10"/>
  <c r="C4816" i="10"/>
  <c r="B4816" i="10"/>
  <c r="D4815" i="10"/>
  <c r="C4815" i="10"/>
  <c r="B4815" i="10"/>
  <c r="D4814" i="10"/>
  <c r="C4814" i="10"/>
  <c r="B4814" i="10"/>
  <c r="D4813" i="10"/>
  <c r="C4813" i="10"/>
  <c r="B4813" i="10"/>
  <c r="D4812" i="10"/>
  <c r="C4812" i="10"/>
  <c r="B4812" i="10"/>
  <c r="D4811" i="10"/>
  <c r="C4811" i="10"/>
  <c r="B4811" i="10"/>
  <c r="D4810" i="10"/>
  <c r="C4810" i="10"/>
  <c r="B4810" i="10"/>
  <c r="D4809" i="10"/>
  <c r="C4809" i="10"/>
  <c r="B4809" i="10"/>
  <c r="D4808" i="10"/>
  <c r="C4808" i="10"/>
  <c r="B4808" i="10"/>
  <c r="D4807" i="10"/>
  <c r="C4807" i="10"/>
  <c r="B4807" i="10"/>
  <c r="D4806" i="10"/>
  <c r="C4806" i="10"/>
  <c r="B4806" i="10"/>
  <c r="D4805" i="10"/>
  <c r="C4805" i="10"/>
  <c r="B4805" i="10"/>
  <c r="D4804" i="10"/>
  <c r="C4804" i="10"/>
  <c r="B4804" i="10"/>
  <c r="D4803" i="10"/>
  <c r="C4803" i="10"/>
  <c r="B4803" i="10"/>
  <c r="D4802" i="10"/>
  <c r="C4802" i="10"/>
  <c r="B4802" i="10"/>
  <c r="D4801" i="10"/>
  <c r="C4801" i="10"/>
  <c r="B4801" i="10"/>
  <c r="D4800" i="10"/>
  <c r="C4800" i="10"/>
  <c r="B4800" i="10"/>
  <c r="D4799" i="10"/>
  <c r="C4799" i="10"/>
  <c r="B4799" i="10"/>
  <c r="D4798" i="10"/>
  <c r="C4798" i="10"/>
  <c r="B4798" i="10"/>
  <c r="D4797" i="10"/>
  <c r="C4797" i="10"/>
  <c r="B4797" i="10"/>
  <c r="D4796" i="10"/>
  <c r="C4796" i="10"/>
  <c r="B4796" i="10"/>
  <c r="D4795" i="10"/>
  <c r="C4795" i="10"/>
  <c r="B4795" i="10"/>
  <c r="D4794" i="10"/>
  <c r="C4794" i="10"/>
  <c r="B4794" i="10"/>
  <c r="D4793" i="10"/>
  <c r="C4793" i="10"/>
  <c r="B4793" i="10"/>
  <c r="D4792" i="10"/>
  <c r="C4792" i="10"/>
  <c r="B4792" i="10"/>
  <c r="D4791" i="10"/>
  <c r="C4791" i="10"/>
  <c r="B4791" i="10"/>
  <c r="D4790" i="10"/>
  <c r="C4790" i="10"/>
  <c r="B4790" i="10"/>
  <c r="D4789" i="10"/>
  <c r="C4789" i="10"/>
  <c r="B4789" i="10"/>
  <c r="D4788" i="10"/>
  <c r="C4788" i="10"/>
  <c r="B4788" i="10"/>
  <c r="D4787" i="10"/>
  <c r="C4787" i="10"/>
  <c r="B4787" i="10"/>
  <c r="D4786" i="10"/>
  <c r="C4786" i="10"/>
  <c r="B4786" i="10"/>
  <c r="D4785" i="10"/>
  <c r="C4785" i="10"/>
  <c r="B4785" i="10"/>
  <c r="D4784" i="10"/>
  <c r="C4784" i="10"/>
  <c r="B4784" i="10"/>
  <c r="D4783" i="10"/>
  <c r="C4783" i="10"/>
  <c r="B4783" i="10"/>
  <c r="D4782" i="10"/>
  <c r="C4782" i="10"/>
  <c r="B4782" i="10"/>
  <c r="D4781" i="10"/>
  <c r="C4781" i="10"/>
  <c r="B4781" i="10"/>
  <c r="D4780" i="10"/>
  <c r="C4780" i="10"/>
  <c r="B4780" i="10"/>
  <c r="D4779" i="10"/>
  <c r="C4779" i="10"/>
  <c r="B4779" i="10"/>
  <c r="D4778" i="10"/>
  <c r="C4778" i="10"/>
  <c r="B4778" i="10"/>
  <c r="D4777" i="10"/>
  <c r="C4777" i="10"/>
  <c r="B4777" i="10"/>
  <c r="D4776" i="10"/>
  <c r="C4776" i="10"/>
  <c r="B4776" i="10"/>
  <c r="D4775" i="10"/>
  <c r="C4775" i="10"/>
  <c r="B4775" i="10"/>
  <c r="D4774" i="10"/>
  <c r="C4774" i="10"/>
  <c r="B4774" i="10"/>
  <c r="D4773" i="10"/>
  <c r="C4773" i="10"/>
  <c r="B4773" i="10"/>
  <c r="D4772" i="10"/>
  <c r="C4772" i="10"/>
  <c r="B4772" i="10"/>
  <c r="D4771" i="10"/>
  <c r="C4771" i="10"/>
  <c r="B4771" i="10"/>
  <c r="D4770" i="10"/>
  <c r="C4770" i="10"/>
  <c r="B4770" i="10"/>
  <c r="D4769" i="10"/>
  <c r="C4769" i="10"/>
  <c r="B4769" i="10"/>
  <c r="D4768" i="10"/>
  <c r="C4768" i="10"/>
  <c r="B4768" i="10"/>
  <c r="D4767" i="10"/>
  <c r="C4767" i="10"/>
  <c r="B4767" i="10"/>
  <c r="D4766" i="10"/>
  <c r="C4766" i="10"/>
  <c r="B4766" i="10"/>
  <c r="D4765" i="10"/>
  <c r="C4765" i="10"/>
  <c r="B4765" i="10"/>
  <c r="D4764" i="10"/>
  <c r="C4764" i="10"/>
  <c r="B4764" i="10"/>
  <c r="D4763" i="10"/>
  <c r="C4763" i="10"/>
  <c r="B4763" i="10"/>
  <c r="D4762" i="10"/>
  <c r="C4762" i="10"/>
  <c r="B4762" i="10"/>
  <c r="D4761" i="10"/>
  <c r="C4761" i="10"/>
  <c r="B4761" i="10"/>
  <c r="D4760" i="10"/>
  <c r="C4760" i="10"/>
  <c r="B4760" i="10"/>
  <c r="D4759" i="10"/>
  <c r="C4759" i="10"/>
  <c r="B4759" i="10"/>
  <c r="D4758" i="10"/>
  <c r="C4758" i="10"/>
  <c r="B4758" i="10"/>
  <c r="D4757" i="10"/>
  <c r="C4757" i="10"/>
  <c r="B4757" i="10"/>
  <c r="D4756" i="10"/>
  <c r="C4756" i="10"/>
  <c r="B4756" i="10"/>
  <c r="D4755" i="10"/>
  <c r="C4755" i="10"/>
  <c r="B4755" i="10"/>
  <c r="D4754" i="10"/>
  <c r="C4754" i="10"/>
  <c r="B4754" i="10"/>
  <c r="D4753" i="10"/>
  <c r="C4753" i="10"/>
  <c r="B4753" i="10"/>
  <c r="D4752" i="10"/>
  <c r="C4752" i="10"/>
  <c r="B4752" i="10"/>
  <c r="D4751" i="10"/>
  <c r="C4751" i="10"/>
  <c r="B4751" i="10"/>
  <c r="D4750" i="10"/>
  <c r="C4750" i="10"/>
  <c r="B4750" i="10"/>
  <c r="D4749" i="10"/>
  <c r="C4749" i="10"/>
  <c r="B4749" i="10"/>
  <c r="D4748" i="10"/>
  <c r="C4748" i="10"/>
  <c r="B4748" i="10"/>
  <c r="D4747" i="10"/>
  <c r="C4747" i="10"/>
  <c r="B4747" i="10"/>
  <c r="D4746" i="10"/>
  <c r="C4746" i="10"/>
  <c r="B4746" i="10"/>
  <c r="D4745" i="10"/>
  <c r="C4745" i="10"/>
  <c r="B4745" i="10"/>
  <c r="D4744" i="10"/>
  <c r="C4744" i="10"/>
  <c r="B4744" i="10"/>
  <c r="D4743" i="10"/>
  <c r="C4743" i="10"/>
  <c r="B4743" i="10"/>
  <c r="D4742" i="10"/>
  <c r="C4742" i="10"/>
  <c r="B4742" i="10"/>
  <c r="D4741" i="10"/>
  <c r="C4741" i="10"/>
  <c r="B4741" i="10"/>
  <c r="D4740" i="10"/>
  <c r="C4740" i="10"/>
  <c r="B4740" i="10"/>
  <c r="D4739" i="10"/>
  <c r="C4739" i="10"/>
  <c r="B4739" i="10"/>
  <c r="D4738" i="10"/>
  <c r="C4738" i="10"/>
  <c r="B4738" i="10"/>
  <c r="D4737" i="10"/>
  <c r="C4737" i="10"/>
  <c r="B4737" i="10"/>
  <c r="D4736" i="10"/>
  <c r="C4736" i="10"/>
  <c r="B4736" i="10"/>
  <c r="D4735" i="10"/>
  <c r="C4735" i="10"/>
  <c r="B4735" i="10"/>
  <c r="D4734" i="10"/>
  <c r="C4734" i="10"/>
  <c r="B4734" i="10"/>
  <c r="D4733" i="10"/>
  <c r="C4733" i="10"/>
  <c r="B4733" i="10"/>
  <c r="D4732" i="10"/>
  <c r="C4732" i="10"/>
  <c r="B4732" i="10"/>
  <c r="D4731" i="10"/>
  <c r="C4731" i="10"/>
  <c r="B4731" i="10"/>
  <c r="D4730" i="10"/>
  <c r="C4730" i="10"/>
  <c r="B4730" i="10"/>
  <c r="D4729" i="10"/>
  <c r="C4729" i="10"/>
  <c r="B4729" i="10"/>
  <c r="D4728" i="10"/>
  <c r="C4728" i="10"/>
  <c r="B4728" i="10"/>
  <c r="D4727" i="10"/>
  <c r="C4727" i="10"/>
  <c r="B4727" i="10"/>
  <c r="D4726" i="10"/>
  <c r="C4726" i="10"/>
  <c r="B4726" i="10"/>
  <c r="D4725" i="10"/>
  <c r="C4725" i="10"/>
  <c r="B4725" i="10"/>
  <c r="D4724" i="10"/>
  <c r="C4724" i="10"/>
  <c r="B4724" i="10"/>
  <c r="D4723" i="10"/>
  <c r="C4723" i="10"/>
  <c r="B4723" i="10"/>
  <c r="D4722" i="10"/>
  <c r="C4722" i="10"/>
  <c r="B4722" i="10"/>
  <c r="D4721" i="10"/>
  <c r="C4721" i="10"/>
  <c r="B4721" i="10"/>
  <c r="D4720" i="10"/>
  <c r="C4720" i="10"/>
  <c r="B4720" i="10"/>
  <c r="D4719" i="10"/>
  <c r="C4719" i="10"/>
  <c r="B4719" i="10"/>
  <c r="D4718" i="10"/>
  <c r="C4718" i="10"/>
  <c r="B4718" i="10"/>
  <c r="D4717" i="10"/>
  <c r="C4717" i="10"/>
  <c r="B4717" i="10"/>
  <c r="D4716" i="10"/>
  <c r="C4716" i="10"/>
  <c r="B4716" i="10"/>
  <c r="D4715" i="10"/>
  <c r="C4715" i="10"/>
  <c r="B4715" i="10"/>
  <c r="D4714" i="10"/>
  <c r="C4714" i="10"/>
  <c r="B4714" i="10"/>
  <c r="D4713" i="10"/>
  <c r="C4713" i="10"/>
  <c r="B4713" i="10"/>
  <c r="D4712" i="10"/>
  <c r="C4712" i="10"/>
  <c r="B4712" i="10"/>
  <c r="D4711" i="10"/>
  <c r="C4711" i="10"/>
  <c r="B4711" i="10"/>
  <c r="D4710" i="10"/>
  <c r="C4710" i="10"/>
  <c r="B4710" i="10"/>
  <c r="D4709" i="10"/>
  <c r="C4709" i="10"/>
  <c r="B4709" i="10"/>
  <c r="D4708" i="10"/>
  <c r="C4708" i="10"/>
  <c r="B4708" i="10"/>
  <c r="D4707" i="10"/>
  <c r="C4707" i="10"/>
  <c r="B4707" i="10"/>
  <c r="D4706" i="10"/>
  <c r="C4706" i="10"/>
  <c r="B4706" i="10"/>
  <c r="D4705" i="10"/>
  <c r="C4705" i="10"/>
  <c r="B4705" i="10"/>
  <c r="D4704" i="10"/>
  <c r="C4704" i="10"/>
  <c r="B4704" i="10"/>
  <c r="D4703" i="10"/>
  <c r="C4703" i="10"/>
  <c r="B4703" i="10"/>
  <c r="D4702" i="10"/>
  <c r="C4702" i="10"/>
  <c r="B4702" i="10"/>
  <c r="D4701" i="10"/>
  <c r="C4701" i="10"/>
  <c r="B4701" i="10"/>
  <c r="D4700" i="10"/>
  <c r="C4700" i="10"/>
  <c r="B4700" i="10"/>
  <c r="D4699" i="10"/>
  <c r="C4699" i="10"/>
  <c r="B4699" i="10"/>
  <c r="D4698" i="10"/>
  <c r="C4698" i="10"/>
  <c r="B4698" i="10"/>
  <c r="D4697" i="10"/>
  <c r="C4697" i="10"/>
  <c r="B4697" i="10"/>
  <c r="D4696" i="10"/>
  <c r="C4696" i="10"/>
  <c r="B4696" i="10"/>
  <c r="D4695" i="10"/>
  <c r="C4695" i="10"/>
  <c r="B4695" i="10"/>
  <c r="D4694" i="10"/>
  <c r="C4694" i="10"/>
  <c r="B4694" i="10"/>
  <c r="D4693" i="10"/>
  <c r="C4693" i="10"/>
  <c r="B4693" i="10"/>
  <c r="D4692" i="10"/>
  <c r="C4692" i="10"/>
  <c r="B4692" i="10"/>
  <c r="D4691" i="10"/>
  <c r="C4691" i="10"/>
  <c r="B4691" i="10"/>
  <c r="D4690" i="10"/>
  <c r="C4690" i="10"/>
  <c r="B4690" i="10"/>
  <c r="D4689" i="10"/>
  <c r="C4689" i="10"/>
  <c r="B4689" i="10"/>
  <c r="D4688" i="10"/>
  <c r="C4688" i="10"/>
  <c r="B4688" i="10"/>
  <c r="D4687" i="10"/>
  <c r="C4687" i="10"/>
  <c r="B4687" i="10"/>
  <c r="D4686" i="10"/>
  <c r="C4686" i="10"/>
  <c r="B4686" i="10"/>
  <c r="D4685" i="10"/>
  <c r="C4685" i="10"/>
  <c r="B4685" i="10"/>
  <c r="D4684" i="10"/>
  <c r="C4684" i="10"/>
  <c r="B4684" i="10"/>
  <c r="D4683" i="10"/>
  <c r="C4683" i="10"/>
  <c r="B4683" i="10"/>
  <c r="D4682" i="10"/>
  <c r="C4682" i="10"/>
  <c r="B4682" i="10"/>
  <c r="D4681" i="10"/>
  <c r="C4681" i="10"/>
  <c r="B4681" i="10"/>
  <c r="D4680" i="10"/>
  <c r="C4680" i="10"/>
  <c r="B4680" i="10"/>
  <c r="D4679" i="10"/>
  <c r="C4679" i="10"/>
  <c r="B4679" i="10"/>
  <c r="D4678" i="10"/>
  <c r="C4678" i="10"/>
  <c r="B4678" i="10"/>
  <c r="D4677" i="10"/>
  <c r="C4677" i="10"/>
  <c r="B4677" i="10"/>
  <c r="D4676" i="10"/>
  <c r="C4676" i="10"/>
  <c r="B4676" i="10"/>
  <c r="D4675" i="10"/>
  <c r="C4675" i="10"/>
  <c r="B4675" i="10"/>
  <c r="D4674" i="10"/>
  <c r="C4674" i="10"/>
  <c r="B4674" i="10"/>
  <c r="D4673" i="10"/>
  <c r="C4673" i="10"/>
  <c r="B4673" i="10"/>
  <c r="D4672" i="10"/>
  <c r="C4672" i="10"/>
  <c r="B4672" i="10"/>
  <c r="D4671" i="10"/>
  <c r="C4671" i="10"/>
  <c r="B4671" i="10"/>
  <c r="D4670" i="10"/>
  <c r="C4670" i="10"/>
  <c r="B4670" i="10"/>
  <c r="D4669" i="10"/>
  <c r="C4669" i="10"/>
  <c r="B4669" i="10"/>
  <c r="D4668" i="10"/>
  <c r="C4668" i="10"/>
  <c r="B4668" i="10"/>
  <c r="D4667" i="10"/>
  <c r="C4667" i="10"/>
  <c r="B4667" i="10"/>
  <c r="D4666" i="10"/>
  <c r="C4666" i="10"/>
  <c r="B4666" i="10"/>
  <c r="D4665" i="10"/>
  <c r="C4665" i="10"/>
  <c r="B4665" i="10"/>
  <c r="D4664" i="10"/>
  <c r="C4664" i="10"/>
  <c r="B4664" i="10"/>
  <c r="D4663" i="10"/>
  <c r="C4663" i="10"/>
  <c r="B4663" i="10"/>
  <c r="D4662" i="10"/>
  <c r="C4662" i="10"/>
  <c r="B4662" i="10"/>
  <c r="D4661" i="10"/>
  <c r="C4661" i="10"/>
  <c r="B4661" i="10"/>
  <c r="D4660" i="10"/>
  <c r="C4660" i="10"/>
  <c r="B4660" i="10"/>
  <c r="D4659" i="10"/>
  <c r="C4659" i="10"/>
  <c r="B4659" i="10"/>
  <c r="D4658" i="10"/>
  <c r="C4658" i="10"/>
  <c r="B4658" i="10"/>
  <c r="D4657" i="10"/>
  <c r="C4657" i="10"/>
  <c r="B4657" i="10"/>
  <c r="D4656" i="10"/>
  <c r="C4656" i="10"/>
  <c r="B4656" i="10"/>
  <c r="D4655" i="10"/>
  <c r="C4655" i="10"/>
  <c r="B4655" i="10"/>
  <c r="D4654" i="10"/>
  <c r="C4654" i="10"/>
  <c r="B4654" i="10"/>
  <c r="D4653" i="10"/>
  <c r="C4653" i="10"/>
  <c r="B4653" i="10"/>
  <c r="D4652" i="10"/>
  <c r="C4652" i="10"/>
  <c r="B4652" i="10"/>
  <c r="D4651" i="10"/>
  <c r="C4651" i="10"/>
  <c r="B4651" i="10"/>
  <c r="D4650" i="10"/>
  <c r="C4650" i="10"/>
  <c r="B4650" i="10"/>
  <c r="D4649" i="10"/>
  <c r="C4649" i="10"/>
  <c r="B4649" i="10"/>
  <c r="D4648" i="10"/>
  <c r="C4648" i="10"/>
  <c r="B4648" i="10"/>
  <c r="D4647" i="10"/>
  <c r="C4647" i="10"/>
  <c r="B4647" i="10"/>
  <c r="D4646" i="10"/>
  <c r="C4646" i="10"/>
  <c r="B4646" i="10"/>
  <c r="D4645" i="10"/>
  <c r="C4645" i="10"/>
  <c r="B4645" i="10"/>
  <c r="D4644" i="10"/>
  <c r="C4644" i="10"/>
  <c r="B4644" i="10"/>
  <c r="D4643" i="10"/>
  <c r="C4643" i="10"/>
  <c r="B4643" i="10"/>
  <c r="D4642" i="10"/>
  <c r="C4642" i="10"/>
  <c r="B4642" i="10"/>
  <c r="D4641" i="10"/>
  <c r="C4641" i="10"/>
  <c r="B4641" i="10"/>
  <c r="D4640" i="10"/>
  <c r="C4640" i="10"/>
  <c r="B4640" i="10"/>
  <c r="D4639" i="10"/>
  <c r="C4639" i="10"/>
  <c r="B4639" i="10"/>
  <c r="D4638" i="10"/>
  <c r="C4638" i="10"/>
  <c r="B4638" i="10"/>
  <c r="D4637" i="10"/>
  <c r="C4637" i="10"/>
  <c r="B4637" i="10"/>
  <c r="D4636" i="10"/>
  <c r="C4636" i="10"/>
  <c r="B4636" i="10"/>
  <c r="D4635" i="10"/>
  <c r="C4635" i="10"/>
  <c r="B4635" i="10"/>
  <c r="D4634" i="10"/>
  <c r="C4634" i="10"/>
  <c r="B4634" i="10"/>
  <c r="D4633" i="10"/>
  <c r="C4633" i="10"/>
  <c r="B4633" i="10"/>
  <c r="D4632" i="10"/>
  <c r="C4632" i="10"/>
  <c r="B4632" i="10"/>
  <c r="D4631" i="10"/>
  <c r="C4631" i="10"/>
  <c r="B4631" i="10"/>
  <c r="D4630" i="10"/>
  <c r="C4630" i="10"/>
  <c r="B4630" i="10"/>
  <c r="D4629" i="10"/>
  <c r="C4629" i="10"/>
  <c r="B4629" i="10"/>
  <c r="D4628" i="10"/>
  <c r="C4628" i="10"/>
  <c r="B4628" i="10"/>
  <c r="D4627" i="10"/>
  <c r="C4627" i="10"/>
  <c r="B4627" i="10"/>
  <c r="D4626" i="10"/>
  <c r="C4626" i="10"/>
  <c r="B4626" i="10"/>
  <c r="D4625" i="10"/>
  <c r="C4625" i="10"/>
  <c r="B4625" i="10"/>
  <c r="D4624" i="10"/>
  <c r="C4624" i="10"/>
  <c r="B4624" i="10"/>
  <c r="D4623" i="10"/>
  <c r="C4623" i="10"/>
  <c r="B4623" i="10"/>
  <c r="D4622" i="10"/>
  <c r="C4622" i="10"/>
  <c r="B4622" i="10"/>
  <c r="D4621" i="10"/>
  <c r="C4621" i="10"/>
  <c r="B4621" i="10"/>
  <c r="D4620" i="10"/>
  <c r="C4620" i="10"/>
  <c r="B4620" i="10"/>
  <c r="D4619" i="10"/>
  <c r="C4619" i="10"/>
  <c r="B4619" i="10"/>
  <c r="D4618" i="10"/>
  <c r="C4618" i="10"/>
  <c r="B4618" i="10"/>
  <c r="D4617" i="10"/>
  <c r="C4617" i="10"/>
  <c r="B4617" i="10"/>
  <c r="D4616" i="10"/>
  <c r="C4616" i="10"/>
  <c r="B4616" i="10"/>
  <c r="D4615" i="10"/>
  <c r="C4615" i="10"/>
  <c r="B4615" i="10"/>
  <c r="D4614" i="10"/>
  <c r="C4614" i="10"/>
  <c r="B4614" i="10"/>
  <c r="D4613" i="10"/>
  <c r="C4613" i="10"/>
  <c r="B4613" i="10"/>
  <c r="D4612" i="10"/>
  <c r="C4612" i="10"/>
  <c r="B4612" i="10"/>
  <c r="D4611" i="10"/>
  <c r="C4611" i="10"/>
  <c r="B4611" i="10"/>
  <c r="D4610" i="10"/>
  <c r="C4610" i="10"/>
  <c r="B4610" i="10"/>
  <c r="D4609" i="10"/>
  <c r="C4609" i="10"/>
  <c r="B4609" i="10"/>
  <c r="D4608" i="10"/>
  <c r="C4608" i="10"/>
  <c r="B4608" i="10"/>
  <c r="D4607" i="10"/>
  <c r="C4607" i="10"/>
  <c r="B4607" i="10"/>
  <c r="D4606" i="10"/>
  <c r="C4606" i="10"/>
  <c r="B4606" i="10"/>
  <c r="D4605" i="10"/>
  <c r="C4605" i="10"/>
  <c r="B4605" i="10"/>
  <c r="D4604" i="10"/>
  <c r="C4604" i="10"/>
  <c r="B4604" i="10"/>
  <c r="D4603" i="10"/>
  <c r="C4603" i="10"/>
  <c r="B4603" i="10"/>
  <c r="D4602" i="10"/>
  <c r="C4602" i="10"/>
  <c r="B4602" i="10"/>
  <c r="D4601" i="10"/>
  <c r="C4601" i="10"/>
  <c r="B4601" i="10"/>
  <c r="D4600" i="10"/>
  <c r="C4600" i="10"/>
  <c r="B4600" i="10"/>
  <c r="D4599" i="10"/>
  <c r="C4599" i="10"/>
  <c r="B4599" i="10"/>
  <c r="D4598" i="10"/>
  <c r="C4598" i="10"/>
  <c r="B4598" i="10"/>
  <c r="D4597" i="10"/>
  <c r="C4597" i="10"/>
  <c r="B4597" i="10"/>
  <c r="D4596" i="10"/>
  <c r="C4596" i="10"/>
  <c r="B4596" i="10"/>
  <c r="D4595" i="10"/>
  <c r="C4595" i="10"/>
  <c r="B4595" i="10"/>
  <c r="D4594" i="10"/>
  <c r="C4594" i="10"/>
  <c r="B4594" i="10"/>
  <c r="D4593" i="10"/>
  <c r="C4593" i="10"/>
  <c r="B4593" i="10"/>
  <c r="D4592" i="10"/>
  <c r="C4592" i="10"/>
  <c r="B4592" i="10"/>
  <c r="D4591" i="10"/>
  <c r="C4591" i="10"/>
  <c r="B4591" i="10"/>
  <c r="D4590" i="10"/>
  <c r="C4590" i="10"/>
  <c r="B4590" i="10"/>
  <c r="D4589" i="10"/>
  <c r="C4589" i="10"/>
  <c r="B4589" i="10"/>
  <c r="D4588" i="10"/>
  <c r="C4588" i="10"/>
  <c r="B4588" i="10"/>
  <c r="D4587" i="10"/>
  <c r="C4587" i="10"/>
  <c r="B4587" i="10"/>
  <c r="D4586" i="10"/>
  <c r="C4586" i="10"/>
  <c r="B4586" i="10"/>
  <c r="D4585" i="10"/>
  <c r="C4585" i="10"/>
  <c r="B4585" i="10"/>
  <c r="D4584" i="10"/>
  <c r="C4584" i="10"/>
  <c r="B4584" i="10"/>
  <c r="D4583" i="10"/>
  <c r="C4583" i="10"/>
  <c r="B4583" i="10"/>
  <c r="D4582" i="10"/>
  <c r="C4582" i="10"/>
  <c r="B4582" i="10"/>
  <c r="D4581" i="10"/>
  <c r="C4581" i="10"/>
  <c r="B4581" i="10"/>
  <c r="D4580" i="10"/>
  <c r="C4580" i="10"/>
  <c r="B4580" i="10"/>
  <c r="D4579" i="10"/>
  <c r="C4579" i="10"/>
  <c r="B4579" i="10"/>
  <c r="D4578" i="10"/>
  <c r="C4578" i="10"/>
  <c r="B4578" i="10"/>
  <c r="D4577" i="10"/>
  <c r="C4577" i="10"/>
  <c r="B4577" i="10"/>
  <c r="D4576" i="10"/>
  <c r="C4576" i="10"/>
  <c r="B4576" i="10"/>
  <c r="D4575" i="10"/>
  <c r="C4575" i="10"/>
  <c r="B4575" i="10"/>
  <c r="D4574" i="10"/>
  <c r="C4574" i="10"/>
  <c r="B4574" i="10"/>
  <c r="D4573" i="10"/>
  <c r="C4573" i="10"/>
  <c r="B4573" i="10"/>
  <c r="D4572" i="10"/>
  <c r="C4572" i="10"/>
  <c r="B4572" i="10"/>
  <c r="D4571" i="10"/>
  <c r="C4571" i="10"/>
  <c r="B4571" i="10"/>
  <c r="D4570" i="10"/>
  <c r="C4570" i="10"/>
  <c r="B4570" i="10"/>
  <c r="D4569" i="10"/>
  <c r="C4569" i="10"/>
  <c r="B4569" i="10"/>
  <c r="D4568" i="10"/>
  <c r="C4568" i="10"/>
  <c r="B4568" i="10"/>
  <c r="D4567" i="10"/>
  <c r="C4567" i="10"/>
  <c r="B4567" i="10"/>
  <c r="D4566" i="10"/>
  <c r="C4566" i="10"/>
  <c r="B4566" i="10"/>
  <c r="D4565" i="10"/>
  <c r="C4565" i="10"/>
  <c r="B4565" i="10"/>
  <c r="D4564" i="10"/>
  <c r="C4564" i="10"/>
  <c r="B4564" i="10"/>
  <c r="D4563" i="10"/>
  <c r="C4563" i="10"/>
  <c r="B4563" i="10"/>
  <c r="D4562" i="10"/>
  <c r="C4562" i="10"/>
  <c r="B4562" i="10"/>
  <c r="D4561" i="10"/>
  <c r="C4561" i="10"/>
  <c r="B4561" i="10"/>
  <c r="D4560" i="10"/>
  <c r="C4560" i="10"/>
  <c r="B4560" i="10"/>
  <c r="D4559" i="10"/>
  <c r="C4559" i="10"/>
  <c r="B4559" i="10"/>
  <c r="D4558" i="10"/>
  <c r="C4558" i="10"/>
  <c r="B4558" i="10"/>
  <c r="D4557" i="10"/>
  <c r="C4557" i="10"/>
  <c r="B4557" i="10"/>
  <c r="D4556" i="10"/>
  <c r="C4556" i="10"/>
  <c r="B4556" i="10"/>
  <c r="D4555" i="10"/>
  <c r="C4555" i="10"/>
  <c r="B4555" i="10"/>
  <c r="D4554" i="10"/>
  <c r="C4554" i="10"/>
  <c r="B4554" i="10"/>
  <c r="D4553" i="10"/>
  <c r="C4553" i="10"/>
  <c r="B4553" i="10"/>
  <c r="D4552" i="10"/>
  <c r="C4552" i="10"/>
  <c r="B4552" i="10"/>
  <c r="D4551" i="10"/>
  <c r="C4551" i="10"/>
  <c r="B4551" i="10"/>
  <c r="D4550" i="10"/>
  <c r="C4550" i="10"/>
  <c r="B4550" i="10"/>
  <c r="D4549" i="10"/>
  <c r="C4549" i="10"/>
  <c r="B4549" i="10"/>
  <c r="D4548" i="10"/>
  <c r="C4548" i="10"/>
  <c r="B4548" i="10"/>
  <c r="D4547" i="10"/>
  <c r="C4547" i="10"/>
  <c r="B4547" i="10"/>
  <c r="D4546" i="10"/>
  <c r="C4546" i="10"/>
  <c r="B4546" i="10"/>
  <c r="D4545" i="10"/>
  <c r="C4545" i="10"/>
  <c r="B4545" i="10"/>
  <c r="D4544" i="10"/>
  <c r="C4544" i="10"/>
  <c r="B4544" i="10"/>
  <c r="D4543" i="10"/>
  <c r="C4543" i="10"/>
  <c r="B4543" i="10"/>
  <c r="D4542" i="10"/>
  <c r="C4542" i="10"/>
  <c r="B4542" i="10"/>
  <c r="D4541" i="10"/>
  <c r="C4541" i="10"/>
  <c r="B4541" i="10"/>
  <c r="D4540" i="10"/>
  <c r="C4540" i="10"/>
  <c r="B4540" i="10"/>
  <c r="D4539" i="10"/>
  <c r="C4539" i="10"/>
  <c r="B4539" i="10"/>
  <c r="D4538" i="10"/>
  <c r="C4538" i="10"/>
  <c r="B4538" i="10"/>
  <c r="D4537" i="10"/>
  <c r="C4537" i="10"/>
  <c r="B4537" i="10"/>
  <c r="D4536" i="10"/>
  <c r="C4536" i="10"/>
  <c r="B4536" i="10"/>
  <c r="D4535" i="10"/>
  <c r="C4535" i="10"/>
  <c r="B4535" i="10"/>
  <c r="D4534" i="10"/>
  <c r="C4534" i="10"/>
  <c r="B4534" i="10"/>
  <c r="D4533" i="10"/>
  <c r="C4533" i="10"/>
  <c r="B4533" i="10"/>
  <c r="D4532" i="10"/>
  <c r="C4532" i="10"/>
  <c r="B4532" i="10"/>
  <c r="D4531" i="10"/>
  <c r="C4531" i="10"/>
  <c r="B4531" i="10"/>
  <c r="D4530" i="10"/>
  <c r="C4530" i="10"/>
  <c r="B4530" i="10"/>
  <c r="D4529" i="10"/>
  <c r="C4529" i="10"/>
  <c r="B4529" i="10"/>
  <c r="D4528" i="10"/>
  <c r="C4528" i="10"/>
  <c r="B4528" i="10"/>
  <c r="D4527" i="10"/>
  <c r="C4527" i="10"/>
  <c r="B4527" i="10"/>
  <c r="D4526" i="10"/>
  <c r="C4526" i="10"/>
  <c r="B4526" i="10"/>
  <c r="D4525" i="10"/>
  <c r="C4525" i="10"/>
  <c r="B4525" i="10"/>
  <c r="D4524" i="10"/>
  <c r="C4524" i="10"/>
  <c r="B4524" i="10"/>
  <c r="D4523" i="10"/>
  <c r="C4523" i="10"/>
  <c r="B4523" i="10"/>
  <c r="D4522" i="10"/>
  <c r="C4522" i="10"/>
  <c r="B4522" i="10"/>
  <c r="D4521" i="10"/>
  <c r="C4521" i="10"/>
  <c r="B4521" i="10"/>
  <c r="D4520" i="10"/>
  <c r="C4520" i="10"/>
  <c r="B4520" i="10"/>
  <c r="D4519" i="10"/>
  <c r="C4519" i="10"/>
  <c r="B4519" i="10"/>
  <c r="D4518" i="10"/>
  <c r="C4518" i="10"/>
  <c r="B4518" i="10"/>
  <c r="D4517" i="10"/>
  <c r="C4517" i="10"/>
  <c r="B4517" i="10"/>
  <c r="D4516" i="10"/>
  <c r="C4516" i="10"/>
  <c r="B4516" i="10"/>
  <c r="D4515" i="10"/>
  <c r="C4515" i="10"/>
  <c r="B4515" i="10"/>
  <c r="D4514" i="10"/>
  <c r="C4514" i="10"/>
  <c r="B4514" i="10"/>
  <c r="D4513" i="10"/>
  <c r="C4513" i="10"/>
  <c r="B4513" i="10"/>
  <c r="D4512" i="10"/>
  <c r="C4512" i="10"/>
  <c r="B4512" i="10"/>
  <c r="D4511" i="10"/>
  <c r="C4511" i="10"/>
  <c r="B4511" i="10"/>
  <c r="D4510" i="10"/>
  <c r="C4510" i="10"/>
  <c r="B4510" i="10"/>
  <c r="D4509" i="10"/>
  <c r="C4509" i="10"/>
  <c r="B4509" i="10"/>
  <c r="D4508" i="10"/>
  <c r="C4508" i="10"/>
  <c r="B4508" i="10"/>
  <c r="D4507" i="10"/>
  <c r="C4507" i="10"/>
  <c r="B4507" i="10"/>
  <c r="D4506" i="10"/>
  <c r="C4506" i="10"/>
  <c r="B4506" i="10"/>
  <c r="D4505" i="10"/>
  <c r="C4505" i="10"/>
  <c r="B4505" i="10"/>
  <c r="D4504" i="10"/>
  <c r="C4504" i="10"/>
  <c r="B4504" i="10"/>
  <c r="D4503" i="10"/>
  <c r="C4503" i="10"/>
  <c r="B4503" i="10"/>
  <c r="D4502" i="10"/>
  <c r="C4502" i="10"/>
  <c r="B4502" i="10"/>
  <c r="D4501" i="10"/>
  <c r="C4501" i="10"/>
  <c r="B4501" i="10"/>
  <c r="D4500" i="10"/>
  <c r="C4500" i="10"/>
  <c r="B4500" i="10"/>
  <c r="D4499" i="10"/>
  <c r="C4499" i="10"/>
  <c r="B4499" i="10"/>
  <c r="D4498" i="10"/>
  <c r="C4498" i="10"/>
  <c r="B4498" i="10"/>
  <c r="D4497" i="10"/>
  <c r="C4497" i="10"/>
  <c r="B4497" i="10"/>
  <c r="D4496" i="10"/>
  <c r="C4496" i="10"/>
  <c r="B4496" i="10"/>
  <c r="D4495" i="10"/>
  <c r="C4495" i="10"/>
  <c r="B4495" i="10"/>
  <c r="D4494" i="10"/>
  <c r="C4494" i="10"/>
  <c r="B4494" i="10"/>
  <c r="D4493" i="10"/>
  <c r="C4493" i="10"/>
  <c r="B4493" i="10"/>
  <c r="D4492" i="10"/>
  <c r="C4492" i="10"/>
  <c r="B4492" i="10"/>
  <c r="D4491" i="10"/>
  <c r="C4491" i="10"/>
  <c r="B4491" i="10"/>
  <c r="D4490" i="10"/>
  <c r="C4490" i="10"/>
  <c r="B4490" i="10"/>
  <c r="D4489" i="10"/>
  <c r="C4489" i="10"/>
  <c r="B4489" i="10"/>
  <c r="D4488" i="10"/>
  <c r="C4488" i="10"/>
  <c r="B4488" i="10"/>
  <c r="D4487" i="10"/>
  <c r="C4487" i="10"/>
  <c r="B4487" i="10"/>
  <c r="D4486" i="10"/>
  <c r="C4486" i="10"/>
  <c r="B4486" i="10"/>
  <c r="D4485" i="10"/>
  <c r="C4485" i="10"/>
  <c r="B4485" i="10"/>
  <c r="D4484" i="10"/>
  <c r="C4484" i="10"/>
  <c r="B4484" i="10"/>
  <c r="D4483" i="10"/>
  <c r="C4483" i="10"/>
  <c r="B4483" i="10"/>
  <c r="D4482" i="10"/>
  <c r="C4482" i="10"/>
  <c r="B4482" i="10"/>
  <c r="D4481" i="10"/>
  <c r="C4481" i="10"/>
  <c r="B4481" i="10"/>
  <c r="D4480" i="10"/>
  <c r="C4480" i="10"/>
  <c r="B4480" i="10"/>
  <c r="D4479" i="10"/>
  <c r="C4479" i="10"/>
  <c r="B4479" i="10"/>
  <c r="D4478" i="10"/>
  <c r="C4478" i="10"/>
  <c r="B4478" i="10"/>
  <c r="D4477" i="10"/>
  <c r="C4477" i="10"/>
  <c r="B4477" i="10"/>
  <c r="D4476" i="10"/>
  <c r="C4476" i="10"/>
  <c r="B4476" i="10"/>
  <c r="D4475" i="10"/>
  <c r="C4475" i="10"/>
  <c r="B4475" i="10"/>
  <c r="D4474" i="10"/>
  <c r="C4474" i="10"/>
  <c r="B4474" i="10"/>
  <c r="D4473" i="10"/>
  <c r="C4473" i="10"/>
  <c r="B4473" i="10"/>
  <c r="D4472" i="10"/>
  <c r="C4472" i="10"/>
  <c r="B4472" i="10"/>
  <c r="D4471" i="10"/>
  <c r="C4471" i="10"/>
  <c r="B4471" i="10"/>
  <c r="D4470" i="10"/>
  <c r="C4470" i="10"/>
  <c r="B4470" i="10"/>
  <c r="D4469" i="10"/>
  <c r="C4469" i="10"/>
  <c r="B4469" i="10"/>
  <c r="D4468" i="10"/>
  <c r="C4468" i="10"/>
  <c r="B4468" i="10"/>
  <c r="D4467" i="10"/>
  <c r="C4467" i="10"/>
  <c r="B4467" i="10"/>
  <c r="D4466" i="10"/>
  <c r="C4466" i="10"/>
  <c r="B4466" i="10"/>
  <c r="D4465" i="10"/>
  <c r="C4465" i="10"/>
  <c r="B4465" i="10"/>
  <c r="D4464" i="10"/>
  <c r="C4464" i="10"/>
  <c r="B4464" i="10"/>
  <c r="D4463" i="10"/>
  <c r="C4463" i="10"/>
  <c r="B4463" i="10"/>
  <c r="D4462" i="10"/>
  <c r="C4462" i="10"/>
  <c r="B4462" i="10"/>
  <c r="D4461" i="10"/>
  <c r="C4461" i="10"/>
  <c r="B4461" i="10"/>
  <c r="D4460" i="10"/>
  <c r="C4460" i="10"/>
  <c r="B4460" i="10"/>
  <c r="D4459" i="10"/>
  <c r="C4459" i="10"/>
  <c r="B4459" i="10"/>
  <c r="D4458" i="10"/>
  <c r="C4458" i="10"/>
  <c r="B4458" i="10"/>
  <c r="D4457" i="10"/>
  <c r="C4457" i="10"/>
  <c r="B4457" i="10"/>
  <c r="D4456" i="10"/>
  <c r="C4456" i="10"/>
  <c r="B4456" i="10"/>
  <c r="D4455" i="10"/>
  <c r="C4455" i="10"/>
  <c r="B4455" i="10"/>
  <c r="D4454" i="10"/>
  <c r="C4454" i="10"/>
  <c r="B4454" i="10"/>
  <c r="D4453" i="10"/>
  <c r="C4453" i="10"/>
  <c r="B4453" i="10"/>
  <c r="D4452" i="10"/>
  <c r="C4452" i="10"/>
  <c r="B4452" i="10"/>
  <c r="D4451" i="10"/>
  <c r="C4451" i="10"/>
  <c r="B4451" i="10"/>
  <c r="D4450" i="10"/>
  <c r="C4450" i="10"/>
  <c r="B4450" i="10"/>
  <c r="D4449" i="10"/>
  <c r="C4449" i="10"/>
  <c r="B4449" i="10"/>
  <c r="D4448" i="10"/>
  <c r="C4448" i="10"/>
  <c r="B4448" i="10"/>
  <c r="D4447" i="10"/>
  <c r="C4447" i="10"/>
  <c r="B4447" i="10"/>
  <c r="D4446" i="10"/>
  <c r="C4446" i="10"/>
  <c r="B4446" i="10"/>
  <c r="D4445" i="10"/>
  <c r="C4445" i="10"/>
  <c r="B4445" i="10"/>
  <c r="D4444" i="10"/>
  <c r="C4444" i="10"/>
  <c r="B4444" i="10"/>
  <c r="D4443" i="10"/>
  <c r="C4443" i="10"/>
  <c r="B4443" i="10"/>
  <c r="D4442" i="10"/>
  <c r="C4442" i="10"/>
  <c r="B4442" i="10"/>
  <c r="D4441" i="10"/>
  <c r="C4441" i="10"/>
  <c r="B4441" i="10"/>
  <c r="D4440" i="10"/>
  <c r="C4440" i="10"/>
  <c r="B4440" i="10"/>
  <c r="D4439" i="10"/>
  <c r="C4439" i="10"/>
  <c r="B4439" i="10"/>
  <c r="D4438" i="10"/>
  <c r="C4438" i="10"/>
  <c r="B4438" i="10"/>
  <c r="D4437" i="10"/>
  <c r="C4437" i="10"/>
  <c r="B4437" i="10"/>
  <c r="D4436" i="10"/>
  <c r="C4436" i="10"/>
  <c r="B4436" i="10"/>
  <c r="D4435" i="10"/>
  <c r="C4435" i="10"/>
  <c r="B4435" i="10"/>
  <c r="D4434" i="10"/>
  <c r="C4434" i="10"/>
  <c r="B4434" i="10"/>
  <c r="D4433" i="10"/>
  <c r="C4433" i="10"/>
  <c r="B4433" i="10"/>
  <c r="D4432" i="10"/>
  <c r="C4432" i="10"/>
  <c r="B4432" i="10"/>
  <c r="D4431" i="10"/>
  <c r="C4431" i="10"/>
  <c r="B4431" i="10"/>
  <c r="D4430" i="10"/>
  <c r="C4430" i="10"/>
  <c r="B4430" i="10"/>
  <c r="D4429" i="10"/>
  <c r="C4429" i="10"/>
  <c r="B4429" i="10"/>
  <c r="D4428" i="10"/>
  <c r="C4428" i="10"/>
  <c r="B4428" i="10"/>
  <c r="D4427" i="10"/>
  <c r="C4427" i="10"/>
  <c r="B4427" i="10"/>
  <c r="D4426" i="10"/>
  <c r="C4426" i="10"/>
  <c r="B4426" i="10"/>
  <c r="D4425" i="10"/>
  <c r="C4425" i="10"/>
  <c r="B4425" i="10"/>
  <c r="D4424" i="10"/>
  <c r="C4424" i="10"/>
  <c r="B4424" i="10"/>
  <c r="D4423" i="10"/>
  <c r="C4423" i="10"/>
  <c r="B4423" i="10"/>
  <c r="D4422" i="10"/>
  <c r="C4422" i="10"/>
  <c r="B4422" i="10"/>
  <c r="D4421" i="10"/>
  <c r="C4421" i="10"/>
  <c r="B4421" i="10"/>
  <c r="D4420" i="10"/>
  <c r="C4420" i="10"/>
  <c r="B4420" i="10"/>
  <c r="D4419" i="10"/>
  <c r="C4419" i="10"/>
  <c r="B4419" i="10"/>
  <c r="D4418" i="10"/>
  <c r="C4418" i="10"/>
  <c r="B4418" i="10"/>
  <c r="D4417" i="10"/>
  <c r="C4417" i="10"/>
  <c r="B4417" i="10"/>
  <c r="D4416" i="10"/>
  <c r="C4416" i="10"/>
  <c r="B4416" i="10"/>
  <c r="D4415" i="10"/>
  <c r="C4415" i="10"/>
  <c r="B4415" i="10"/>
  <c r="D4414" i="10"/>
  <c r="C4414" i="10"/>
  <c r="B4414" i="10"/>
  <c r="D4413" i="10"/>
  <c r="C4413" i="10"/>
  <c r="B4413" i="10"/>
  <c r="D4412" i="10"/>
  <c r="C4412" i="10"/>
  <c r="B4412" i="10"/>
  <c r="D4411" i="10"/>
  <c r="C4411" i="10"/>
  <c r="B4411" i="10"/>
  <c r="D4410" i="10"/>
  <c r="C4410" i="10"/>
  <c r="B4410" i="10"/>
  <c r="D4409" i="10"/>
  <c r="C4409" i="10"/>
  <c r="B4409" i="10"/>
  <c r="D4408" i="10"/>
  <c r="C4408" i="10"/>
  <c r="B4408" i="10"/>
  <c r="D4407" i="10"/>
  <c r="C4407" i="10"/>
  <c r="B4407" i="10"/>
  <c r="D4406" i="10"/>
  <c r="C4406" i="10"/>
  <c r="B4406" i="10"/>
  <c r="D4405" i="10"/>
  <c r="C4405" i="10"/>
  <c r="B4405" i="10"/>
  <c r="D4404" i="10"/>
  <c r="C4404" i="10"/>
  <c r="B4404" i="10"/>
  <c r="D4403" i="10"/>
  <c r="C4403" i="10"/>
  <c r="B4403" i="10"/>
  <c r="D4402" i="10"/>
  <c r="C4402" i="10"/>
  <c r="B4402" i="10"/>
  <c r="D4401" i="10"/>
  <c r="C4401" i="10"/>
  <c r="B4401" i="10"/>
  <c r="D4400" i="10"/>
  <c r="C4400" i="10"/>
  <c r="B4400" i="10"/>
  <c r="D4399" i="10"/>
  <c r="C4399" i="10"/>
  <c r="B4399" i="10"/>
  <c r="D4398" i="10"/>
  <c r="C4398" i="10"/>
  <c r="B4398" i="10"/>
  <c r="D4397" i="10"/>
  <c r="C4397" i="10"/>
  <c r="B4397" i="10"/>
  <c r="D4396" i="10"/>
  <c r="C4396" i="10"/>
  <c r="B4396" i="10"/>
  <c r="D4395" i="10"/>
  <c r="C4395" i="10"/>
  <c r="B4395" i="10"/>
  <c r="D4394" i="10"/>
  <c r="C4394" i="10"/>
  <c r="B4394" i="10"/>
  <c r="D4393" i="10"/>
  <c r="C4393" i="10"/>
  <c r="B4393" i="10"/>
  <c r="D4392" i="10"/>
  <c r="C4392" i="10"/>
  <c r="B4392" i="10"/>
  <c r="D4391" i="10"/>
  <c r="C4391" i="10"/>
  <c r="B4391" i="10"/>
  <c r="D4390" i="10"/>
  <c r="C4390" i="10"/>
  <c r="B4390" i="10"/>
  <c r="D4389" i="10"/>
  <c r="C4389" i="10"/>
  <c r="B4389" i="10"/>
  <c r="D4388" i="10"/>
  <c r="C4388" i="10"/>
  <c r="B4388" i="10"/>
  <c r="D4387" i="10"/>
  <c r="C4387" i="10"/>
  <c r="B4387" i="10"/>
  <c r="D4386" i="10"/>
  <c r="C4386" i="10"/>
  <c r="B4386" i="10"/>
  <c r="D4385" i="10"/>
  <c r="C4385" i="10"/>
  <c r="B4385" i="10"/>
  <c r="D4384" i="10"/>
  <c r="C4384" i="10"/>
  <c r="B4384" i="10"/>
  <c r="D4383" i="10"/>
  <c r="C4383" i="10"/>
  <c r="B4383" i="10"/>
  <c r="D4382" i="10"/>
  <c r="C4382" i="10"/>
  <c r="B4382" i="10"/>
  <c r="D4381" i="10"/>
  <c r="C4381" i="10"/>
  <c r="B4381" i="10"/>
  <c r="D4380" i="10"/>
  <c r="C4380" i="10"/>
  <c r="B4380" i="10"/>
  <c r="D4379" i="10"/>
  <c r="C4379" i="10"/>
  <c r="B4379" i="10"/>
  <c r="D4378" i="10"/>
  <c r="C4378" i="10"/>
  <c r="B4378" i="10"/>
  <c r="D4377" i="10"/>
  <c r="C4377" i="10"/>
  <c r="B4377" i="10"/>
  <c r="D4376" i="10"/>
  <c r="C4376" i="10"/>
  <c r="B4376" i="10"/>
  <c r="D4375" i="10"/>
  <c r="C4375" i="10"/>
  <c r="B4375" i="10"/>
  <c r="D4374" i="10"/>
  <c r="C4374" i="10"/>
  <c r="B4374" i="10"/>
  <c r="D4373" i="10"/>
  <c r="C4373" i="10"/>
  <c r="B4373" i="10"/>
  <c r="D4372" i="10"/>
  <c r="C4372" i="10"/>
  <c r="B4372" i="10"/>
  <c r="D4371" i="10"/>
  <c r="C4371" i="10"/>
  <c r="B4371" i="10"/>
  <c r="D4370" i="10"/>
  <c r="C4370" i="10"/>
  <c r="B4370" i="10"/>
  <c r="D4369" i="10"/>
  <c r="C4369" i="10"/>
  <c r="B4369" i="10"/>
  <c r="D4368" i="10"/>
  <c r="C4368" i="10"/>
  <c r="B4368" i="10"/>
  <c r="D4367" i="10"/>
  <c r="C4367" i="10"/>
  <c r="B4367" i="10"/>
  <c r="D4366" i="10"/>
  <c r="C4366" i="10"/>
  <c r="B4366" i="10"/>
  <c r="D4365" i="10"/>
  <c r="C4365" i="10"/>
  <c r="B4365" i="10"/>
  <c r="D4364" i="10"/>
  <c r="C4364" i="10"/>
  <c r="B4364" i="10"/>
  <c r="D4363" i="10"/>
  <c r="C4363" i="10"/>
  <c r="B4363" i="10"/>
  <c r="D4362" i="10"/>
  <c r="C4362" i="10"/>
  <c r="B4362" i="10"/>
  <c r="D4361" i="10"/>
  <c r="C4361" i="10"/>
  <c r="B4361" i="10"/>
  <c r="D4360" i="10"/>
  <c r="C4360" i="10"/>
  <c r="B4360" i="10"/>
  <c r="D4359" i="10"/>
  <c r="C4359" i="10"/>
  <c r="B4359" i="10"/>
  <c r="D4358" i="10"/>
  <c r="C4358" i="10"/>
  <c r="B4358" i="10"/>
  <c r="D4357" i="10"/>
  <c r="C4357" i="10"/>
  <c r="B4357" i="10"/>
  <c r="D4356" i="10"/>
  <c r="C4356" i="10"/>
  <c r="B4356" i="10"/>
  <c r="D4355" i="10"/>
  <c r="C4355" i="10"/>
  <c r="B4355" i="10"/>
  <c r="D4354" i="10"/>
  <c r="C4354" i="10"/>
  <c r="B4354" i="10"/>
  <c r="D4353" i="10"/>
  <c r="C4353" i="10"/>
  <c r="B4353" i="10"/>
  <c r="D4352" i="10"/>
  <c r="C4352" i="10"/>
  <c r="B4352" i="10"/>
  <c r="D4351" i="10"/>
  <c r="C4351" i="10"/>
  <c r="B4351" i="10"/>
  <c r="D4350" i="10"/>
  <c r="C4350" i="10"/>
  <c r="B4350" i="10"/>
  <c r="D4349" i="10"/>
  <c r="C4349" i="10"/>
  <c r="B4349" i="10"/>
  <c r="D4348" i="10"/>
  <c r="C4348" i="10"/>
  <c r="B4348" i="10"/>
  <c r="D4347" i="10"/>
  <c r="C4347" i="10"/>
  <c r="B4347" i="10"/>
  <c r="D4346" i="10"/>
  <c r="C4346" i="10"/>
  <c r="B4346" i="10"/>
  <c r="D4345" i="10"/>
  <c r="C4345" i="10"/>
  <c r="B4345" i="10"/>
  <c r="D4344" i="10"/>
  <c r="C4344" i="10"/>
  <c r="B4344" i="10"/>
  <c r="D4343" i="10"/>
  <c r="C4343" i="10"/>
  <c r="B4343" i="10"/>
  <c r="D4342" i="10"/>
  <c r="C4342" i="10"/>
  <c r="B4342" i="10"/>
  <c r="D4341" i="10"/>
  <c r="C4341" i="10"/>
  <c r="B4341" i="10"/>
  <c r="D4340" i="10"/>
  <c r="C4340" i="10"/>
  <c r="B4340" i="10"/>
  <c r="D4339" i="10"/>
  <c r="C4339" i="10"/>
  <c r="B4339" i="10"/>
  <c r="D4338" i="10"/>
  <c r="C4338" i="10"/>
  <c r="B4338" i="10"/>
  <c r="D4337" i="10"/>
  <c r="C4337" i="10"/>
  <c r="B4337" i="10"/>
  <c r="D4336" i="10"/>
  <c r="C4336" i="10"/>
  <c r="B4336" i="10"/>
  <c r="D4335" i="10"/>
  <c r="C4335" i="10"/>
  <c r="B4335" i="10"/>
  <c r="D4334" i="10"/>
  <c r="C4334" i="10"/>
  <c r="B4334" i="10"/>
  <c r="D4333" i="10"/>
  <c r="C4333" i="10"/>
  <c r="B4333" i="10"/>
  <c r="D4332" i="10"/>
  <c r="C4332" i="10"/>
  <c r="B4332" i="10"/>
  <c r="D4331" i="10"/>
  <c r="C4331" i="10"/>
  <c r="B4331" i="10"/>
  <c r="D4330" i="10"/>
  <c r="C4330" i="10"/>
  <c r="B4330" i="10"/>
  <c r="D4329" i="10"/>
  <c r="C4329" i="10"/>
  <c r="B4329" i="10"/>
  <c r="D4328" i="10"/>
  <c r="C4328" i="10"/>
  <c r="B4328" i="10"/>
  <c r="D4327" i="10"/>
  <c r="C4327" i="10"/>
  <c r="B4327" i="10"/>
  <c r="D4326" i="10"/>
  <c r="C4326" i="10"/>
  <c r="B4326" i="10"/>
  <c r="D4325" i="10"/>
  <c r="C4325" i="10"/>
  <c r="B4325" i="10"/>
  <c r="D4324" i="10"/>
  <c r="C4324" i="10"/>
  <c r="B4324" i="10"/>
  <c r="D4323" i="10"/>
  <c r="C4323" i="10"/>
  <c r="B4323" i="10"/>
  <c r="D4322" i="10"/>
  <c r="C4322" i="10"/>
  <c r="B4322" i="10"/>
  <c r="D4321" i="10"/>
  <c r="C4321" i="10"/>
  <c r="B4321" i="10"/>
  <c r="D4320" i="10"/>
  <c r="C4320" i="10"/>
  <c r="B4320" i="10"/>
  <c r="D4319" i="10"/>
  <c r="C4319" i="10"/>
  <c r="B4319" i="10"/>
  <c r="D4318" i="10"/>
  <c r="C4318" i="10"/>
  <c r="B4318" i="10"/>
  <c r="D4317" i="10"/>
  <c r="C4317" i="10"/>
  <c r="B4317" i="10"/>
  <c r="D4316" i="10"/>
  <c r="C4316" i="10"/>
  <c r="B4316" i="10"/>
  <c r="D4315" i="10"/>
  <c r="C4315" i="10"/>
  <c r="B4315" i="10"/>
  <c r="D4314" i="10"/>
  <c r="C4314" i="10"/>
  <c r="B4314" i="10"/>
  <c r="D4313" i="10"/>
  <c r="C4313" i="10"/>
  <c r="B4313" i="10"/>
  <c r="D4312" i="10"/>
  <c r="C4312" i="10"/>
  <c r="B4312" i="10"/>
  <c r="D4311" i="10"/>
  <c r="C4311" i="10"/>
  <c r="B4311" i="10"/>
  <c r="D4310" i="10"/>
  <c r="C4310" i="10"/>
  <c r="B4310" i="10"/>
  <c r="D4309" i="10"/>
  <c r="C4309" i="10"/>
  <c r="B4309" i="10"/>
  <c r="D4308" i="10"/>
  <c r="C4308" i="10"/>
  <c r="B4308" i="10"/>
  <c r="D4307" i="10"/>
  <c r="C4307" i="10"/>
  <c r="B4307" i="10"/>
  <c r="D4306" i="10"/>
  <c r="C4306" i="10"/>
  <c r="B4306" i="10"/>
  <c r="D4305" i="10"/>
  <c r="C4305" i="10"/>
  <c r="B4305" i="10"/>
  <c r="D4304" i="10"/>
  <c r="C4304" i="10"/>
  <c r="B4304" i="10"/>
  <c r="D4303" i="10"/>
  <c r="C4303" i="10"/>
  <c r="B4303" i="10"/>
  <c r="D4302" i="10"/>
  <c r="C4302" i="10"/>
  <c r="B4302" i="10"/>
  <c r="D4301" i="10"/>
  <c r="C4301" i="10"/>
  <c r="B4301" i="10"/>
  <c r="D4300" i="10"/>
  <c r="C4300" i="10"/>
  <c r="B4300" i="10"/>
  <c r="D4299" i="10"/>
  <c r="C4299" i="10"/>
  <c r="B4299" i="10"/>
  <c r="D4298" i="10"/>
  <c r="C4298" i="10"/>
  <c r="B4298" i="10"/>
  <c r="D4297" i="10"/>
  <c r="C4297" i="10"/>
  <c r="B4297" i="10"/>
  <c r="D4296" i="10"/>
  <c r="C4296" i="10"/>
  <c r="B4296" i="10"/>
  <c r="D4295" i="10"/>
  <c r="C4295" i="10"/>
  <c r="B4295" i="10"/>
  <c r="D4294" i="10"/>
  <c r="C4294" i="10"/>
  <c r="B4294" i="10"/>
  <c r="D4293" i="10"/>
  <c r="C4293" i="10"/>
  <c r="B4293" i="10"/>
  <c r="D4292" i="10"/>
  <c r="C4292" i="10"/>
  <c r="B4292" i="10"/>
  <c r="D4291" i="10"/>
  <c r="C4291" i="10"/>
  <c r="B4291" i="10"/>
  <c r="D4290" i="10"/>
  <c r="C4290" i="10"/>
  <c r="B4290" i="10"/>
  <c r="D4289" i="10"/>
  <c r="C4289" i="10"/>
  <c r="B4289" i="10"/>
  <c r="D4288" i="10"/>
  <c r="C4288" i="10"/>
  <c r="B4288" i="10"/>
  <c r="D4287" i="10"/>
  <c r="C4287" i="10"/>
  <c r="B4287" i="10"/>
  <c r="D4286" i="10"/>
  <c r="C4286" i="10"/>
  <c r="B4286" i="10"/>
  <c r="D4285" i="10"/>
  <c r="C4285" i="10"/>
  <c r="B4285" i="10"/>
  <c r="D4284" i="10"/>
  <c r="C4284" i="10"/>
  <c r="B4284" i="10"/>
  <c r="D4283" i="10"/>
  <c r="C4283" i="10"/>
  <c r="B4283" i="10"/>
  <c r="D4282" i="10"/>
  <c r="C4282" i="10"/>
  <c r="B4282" i="10"/>
  <c r="D4281" i="10"/>
  <c r="C4281" i="10"/>
  <c r="B4281" i="10"/>
  <c r="D4280" i="10"/>
  <c r="C4280" i="10"/>
  <c r="B4280" i="10"/>
  <c r="D4279" i="10"/>
  <c r="C4279" i="10"/>
  <c r="B4279" i="10"/>
  <c r="D4278" i="10"/>
  <c r="C4278" i="10"/>
  <c r="B4278" i="10"/>
  <c r="D4277" i="10"/>
  <c r="C4277" i="10"/>
  <c r="B4277" i="10"/>
  <c r="D4276" i="10"/>
  <c r="C4276" i="10"/>
  <c r="B4276" i="10"/>
  <c r="D4275" i="10"/>
  <c r="C4275" i="10"/>
  <c r="B4275" i="10"/>
  <c r="D4274" i="10"/>
  <c r="C4274" i="10"/>
  <c r="B4274" i="10"/>
  <c r="D4273" i="10"/>
  <c r="C4273" i="10"/>
  <c r="B4273" i="10"/>
  <c r="D4272" i="10"/>
  <c r="C4272" i="10"/>
  <c r="B4272" i="10"/>
  <c r="D4271" i="10"/>
  <c r="C4271" i="10"/>
  <c r="B4271" i="10"/>
  <c r="D4270" i="10"/>
  <c r="C4270" i="10"/>
  <c r="B4270" i="10"/>
  <c r="D4269" i="10"/>
  <c r="C4269" i="10"/>
  <c r="B4269" i="10"/>
  <c r="D4268" i="10"/>
  <c r="C4268" i="10"/>
  <c r="B4268" i="10"/>
  <c r="D4267" i="10"/>
  <c r="C4267" i="10"/>
  <c r="B4267" i="10"/>
  <c r="D4266" i="10"/>
  <c r="C4266" i="10"/>
  <c r="B4266" i="10"/>
  <c r="D4265" i="10"/>
  <c r="C4265" i="10"/>
  <c r="B4265" i="10"/>
  <c r="D4264" i="10"/>
  <c r="C4264" i="10"/>
  <c r="B4264" i="10"/>
  <c r="D4263" i="10"/>
  <c r="C4263" i="10"/>
  <c r="B4263" i="10"/>
  <c r="D4262" i="10"/>
  <c r="C4262" i="10"/>
  <c r="B4262" i="10"/>
  <c r="D4261" i="10"/>
  <c r="C4261" i="10"/>
  <c r="B4261" i="10"/>
  <c r="D4260" i="10"/>
  <c r="C4260" i="10"/>
  <c r="B4260" i="10"/>
  <c r="D4259" i="10"/>
  <c r="C4259" i="10"/>
  <c r="B4259" i="10"/>
  <c r="D4258" i="10"/>
  <c r="C4258" i="10"/>
  <c r="B4258" i="10"/>
  <c r="D4257" i="10"/>
  <c r="C4257" i="10"/>
  <c r="B4257" i="10"/>
  <c r="D4256" i="10"/>
  <c r="C4256" i="10"/>
  <c r="B4256" i="10"/>
  <c r="D4255" i="10"/>
  <c r="C4255" i="10"/>
  <c r="B4255" i="10"/>
  <c r="D4254" i="10"/>
  <c r="C4254" i="10"/>
  <c r="B4254" i="10"/>
  <c r="D4253" i="10"/>
  <c r="C4253" i="10"/>
  <c r="B4253" i="10"/>
  <c r="D4252" i="10"/>
  <c r="C4252" i="10"/>
  <c r="B4252" i="10"/>
  <c r="D4251" i="10"/>
  <c r="C4251" i="10"/>
  <c r="B4251" i="10"/>
  <c r="D4250" i="10"/>
  <c r="C4250" i="10"/>
  <c r="B4250" i="10"/>
  <c r="D4249" i="10"/>
  <c r="C4249" i="10"/>
  <c r="B4249" i="10"/>
  <c r="D4248" i="10"/>
  <c r="C4248" i="10"/>
  <c r="B4248" i="10"/>
  <c r="D4247" i="10"/>
  <c r="C4247" i="10"/>
  <c r="B4247" i="10"/>
  <c r="D4246" i="10"/>
  <c r="C4246" i="10"/>
  <c r="B4246" i="10"/>
  <c r="D4245" i="10"/>
  <c r="C4245" i="10"/>
  <c r="B4245" i="10"/>
  <c r="D4244" i="10"/>
  <c r="C4244" i="10"/>
  <c r="B4244" i="10"/>
  <c r="D4243" i="10"/>
  <c r="C4243" i="10"/>
  <c r="B4243" i="10"/>
  <c r="D4242" i="10"/>
  <c r="C4242" i="10"/>
  <c r="B4242" i="10"/>
  <c r="D4241" i="10"/>
  <c r="C4241" i="10"/>
  <c r="B4241" i="10"/>
  <c r="D4240" i="10"/>
  <c r="C4240" i="10"/>
  <c r="B4240" i="10"/>
  <c r="D4239" i="10"/>
  <c r="C4239" i="10"/>
  <c r="B4239" i="10"/>
  <c r="D4238" i="10"/>
  <c r="C4238" i="10"/>
  <c r="B4238" i="10"/>
  <c r="D4237" i="10"/>
  <c r="C4237" i="10"/>
  <c r="B4237" i="10"/>
  <c r="D4236" i="10"/>
  <c r="C4236" i="10"/>
  <c r="B4236" i="10"/>
  <c r="D4235" i="10"/>
  <c r="C4235" i="10"/>
  <c r="B4235" i="10"/>
  <c r="D4234" i="10"/>
  <c r="C4234" i="10"/>
  <c r="B4234" i="10"/>
  <c r="D4233" i="10"/>
  <c r="C4233" i="10"/>
  <c r="B4233" i="10"/>
  <c r="D4232" i="10"/>
  <c r="C4232" i="10"/>
  <c r="B4232" i="10"/>
  <c r="D4231" i="10"/>
  <c r="C4231" i="10"/>
  <c r="B4231" i="10"/>
  <c r="D4230" i="10"/>
  <c r="C4230" i="10"/>
  <c r="B4230" i="10"/>
  <c r="D4229" i="10"/>
  <c r="C4229" i="10"/>
  <c r="B4229" i="10"/>
  <c r="D4228" i="10"/>
  <c r="C4228" i="10"/>
  <c r="B4228" i="10"/>
  <c r="D4227" i="10"/>
  <c r="C4227" i="10"/>
  <c r="B4227" i="10"/>
  <c r="D4226" i="10"/>
  <c r="C4226" i="10"/>
  <c r="B4226" i="10"/>
  <c r="D4225" i="10"/>
  <c r="C4225" i="10"/>
  <c r="B4225" i="10"/>
  <c r="D4224" i="10"/>
  <c r="C4224" i="10"/>
  <c r="B4224" i="10"/>
  <c r="D4223" i="10"/>
  <c r="C4223" i="10"/>
  <c r="B4223" i="10"/>
  <c r="D4222" i="10"/>
  <c r="C4222" i="10"/>
  <c r="B4222" i="10"/>
  <c r="D4221" i="10"/>
  <c r="C4221" i="10"/>
  <c r="B4221" i="10"/>
  <c r="D4220" i="10"/>
  <c r="C4220" i="10"/>
  <c r="B4220" i="10"/>
  <c r="D4219" i="10"/>
  <c r="C4219" i="10"/>
  <c r="B4219" i="10"/>
  <c r="D4218" i="10"/>
  <c r="C4218" i="10"/>
  <c r="B4218" i="10"/>
  <c r="D4217" i="10"/>
  <c r="C4217" i="10"/>
  <c r="B4217" i="10"/>
  <c r="D4216" i="10"/>
  <c r="C4216" i="10"/>
  <c r="B4216" i="10"/>
  <c r="D4215" i="10"/>
  <c r="C4215" i="10"/>
  <c r="B4215" i="10"/>
  <c r="D4214" i="10"/>
  <c r="C4214" i="10"/>
  <c r="B4214" i="10"/>
  <c r="D4213" i="10"/>
  <c r="C4213" i="10"/>
  <c r="B4213" i="10"/>
  <c r="D4212" i="10"/>
  <c r="C4212" i="10"/>
  <c r="B4212" i="10"/>
  <c r="D4211" i="10"/>
  <c r="C4211" i="10"/>
  <c r="B4211" i="10"/>
  <c r="D4210" i="10"/>
  <c r="C4210" i="10"/>
  <c r="B4210" i="10"/>
  <c r="D4209" i="10"/>
  <c r="C4209" i="10"/>
  <c r="B4209" i="10"/>
  <c r="D4208" i="10"/>
  <c r="C4208" i="10"/>
  <c r="B4208" i="10"/>
  <c r="D4207" i="10"/>
  <c r="C4207" i="10"/>
  <c r="B4207" i="10"/>
  <c r="D4206" i="10"/>
  <c r="C4206" i="10"/>
  <c r="B4206" i="10"/>
  <c r="D4205" i="10"/>
  <c r="C4205" i="10"/>
  <c r="B4205" i="10"/>
  <c r="D4204" i="10"/>
  <c r="C4204" i="10"/>
  <c r="B4204" i="10"/>
  <c r="D4203" i="10"/>
  <c r="C4203" i="10"/>
  <c r="B4203" i="10"/>
  <c r="D4202" i="10"/>
  <c r="C4202" i="10"/>
  <c r="B4202" i="10"/>
  <c r="D4201" i="10"/>
  <c r="C4201" i="10"/>
  <c r="B4201" i="10"/>
  <c r="D4200" i="10"/>
  <c r="C4200" i="10"/>
  <c r="B4200" i="10"/>
  <c r="D4199" i="10"/>
  <c r="C4199" i="10"/>
  <c r="B4199" i="10"/>
  <c r="D4198" i="10"/>
  <c r="C4198" i="10"/>
  <c r="B4198" i="10"/>
  <c r="D4197" i="10"/>
  <c r="C4197" i="10"/>
  <c r="B4197" i="10"/>
  <c r="D4196" i="10"/>
  <c r="C4196" i="10"/>
  <c r="B4196" i="10"/>
  <c r="D4195" i="10"/>
  <c r="C4195" i="10"/>
  <c r="B4195" i="10"/>
  <c r="D4194" i="10"/>
  <c r="C4194" i="10"/>
  <c r="B4194" i="10"/>
  <c r="D4193" i="10"/>
  <c r="C4193" i="10"/>
  <c r="B4193" i="10"/>
  <c r="D4192" i="10"/>
  <c r="C4192" i="10"/>
  <c r="B4192" i="10"/>
  <c r="D4191" i="10"/>
  <c r="C4191" i="10"/>
  <c r="B4191" i="10"/>
  <c r="D4190" i="10"/>
  <c r="C4190" i="10"/>
  <c r="B4190" i="10"/>
  <c r="D4189" i="10"/>
  <c r="C4189" i="10"/>
  <c r="B4189" i="10"/>
  <c r="D4188" i="10"/>
  <c r="C4188" i="10"/>
  <c r="B4188" i="10"/>
  <c r="D4187" i="10"/>
  <c r="C4187" i="10"/>
  <c r="B4187" i="10"/>
  <c r="D4186" i="10"/>
  <c r="C4186" i="10"/>
  <c r="B4186" i="10"/>
  <c r="D4185" i="10"/>
  <c r="C4185" i="10"/>
  <c r="B4185" i="10"/>
  <c r="D4184" i="10"/>
  <c r="C4184" i="10"/>
  <c r="B4184" i="10"/>
  <c r="D4183" i="10"/>
  <c r="C4183" i="10"/>
  <c r="B4183" i="10"/>
  <c r="D4182" i="10"/>
  <c r="C4182" i="10"/>
  <c r="B4182" i="10"/>
  <c r="D4181" i="10"/>
  <c r="C4181" i="10"/>
  <c r="B4181" i="10"/>
  <c r="D4180" i="10"/>
  <c r="C4180" i="10"/>
  <c r="B4180" i="10"/>
  <c r="D4179" i="10"/>
  <c r="C4179" i="10"/>
  <c r="B4179" i="10"/>
  <c r="D4178" i="10"/>
  <c r="C4178" i="10"/>
  <c r="B4178" i="10"/>
  <c r="D4177" i="10"/>
  <c r="C4177" i="10"/>
  <c r="B4177" i="10"/>
  <c r="D4176" i="10"/>
  <c r="C4176" i="10"/>
  <c r="B4176" i="10"/>
  <c r="D4175" i="10"/>
  <c r="C4175" i="10"/>
  <c r="B4175" i="10"/>
  <c r="D4174" i="10"/>
  <c r="C4174" i="10"/>
  <c r="B4174" i="10"/>
  <c r="D4173" i="10"/>
  <c r="C4173" i="10"/>
  <c r="B4173" i="10"/>
  <c r="D4172" i="10"/>
  <c r="C4172" i="10"/>
  <c r="B4172" i="10"/>
  <c r="D4171" i="10"/>
  <c r="C4171" i="10"/>
  <c r="B4171" i="10"/>
  <c r="D4170" i="10"/>
  <c r="C4170" i="10"/>
  <c r="B4170" i="10"/>
  <c r="D4169" i="10"/>
  <c r="C4169" i="10"/>
  <c r="B4169" i="10"/>
  <c r="D4168" i="10"/>
  <c r="C4168" i="10"/>
  <c r="B4168" i="10"/>
  <c r="D4167" i="10"/>
  <c r="C4167" i="10"/>
  <c r="B4167" i="10"/>
  <c r="D4166" i="10"/>
  <c r="C4166" i="10"/>
  <c r="B4166" i="10"/>
  <c r="D4165" i="10"/>
  <c r="C4165" i="10"/>
  <c r="B4165" i="10"/>
  <c r="D4164" i="10"/>
  <c r="C4164" i="10"/>
  <c r="B4164" i="10"/>
  <c r="D4163" i="10"/>
  <c r="C4163" i="10"/>
  <c r="B4163" i="10"/>
  <c r="D4162" i="10"/>
  <c r="C4162" i="10"/>
  <c r="B4162" i="10"/>
  <c r="D4161" i="10"/>
  <c r="C4161" i="10"/>
  <c r="B4161" i="10"/>
  <c r="D4160" i="10"/>
  <c r="C4160" i="10"/>
  <c r="B4160" i="10"/>
  <c r="D4159" i="10"/>
  <c r="C4159" i="10"/>
  <c r="B4159" i="10"/>
  <c r="D4158" i="10"/>
  <c r="C4158" i="10"/>
  <c r="B4158" i="10"/>
  <c r="D4157" i="10"/>
  <c r="C4157" i="10"/>
  <c r="B4157" i="10"/>
  <c r="D4156" i="10"/>
  <c r="C4156" i="10"/>
  <c r="B4156" i="10"/>
  <c r="D4155" i="10"/>
  <c r="C4155" i="10"/>
  <c r="B4155" i="10"/>
  <c r="D4154" i="10"/>
  <c r="C4154" i="10"/>
  <c r="B4154" i="10"/>
  <c r="D4153" i="10"/>
  <c r="C4153" i="10"/>
  <c r="B4153" i="10"/>
  <c r="D4152" i="10"/>
  <c r="C4152" i="10"/>
  <c r="B4152" i="10"/>
  <c r="D4151" i="10"/>
  <c r="C4151" i="10"/>
  <c r="B4151" i="10"/>
  <c r="D4150" i="10"/>
  <c r="C4150" i="10"/>
  <c r="B4150" i="10"/>
  <c r="D4149" i="10"/>
  <c r="C4149" i="10"/>
  <c r="B4149" i="10"/>
  <c r="D4148" i="10"/>
  <c r="C4148" i="10"/>
  <c r="B4148" i="10"/>
  <c r="D4147" i="10"/>
  <c r="C4147" i="10"/>
  <c r="B4147" i="10"/>
  <c r="D4146" i="10"/>
  <c r="C4146" i="10"/>
  <c r="B4146" i="10"/>
  <c r="D4145" i="10"/>
  <c r="C4145" i="10"/>
  <c r="B4145" i="10"/>
  <c r="D4144" i="10"/>
  <c r="C4144" i="10"/>
  <c r="B4144" i="10"/>
  <c r="D4143" i="10"/>
  <c r="C4143" i="10"/>
  <c r="B4143" i="10"/>
  <c r="D4142" i="10"/>
  <c r="C4142" i="10"/>
  <c r="B4142" i="10"/>
  <c r="D4141" i="10"/>
  <c r="C4141" i="10"/>
  <c r="B4141" i="10"/>
  <c r="D4140" i="10"/>
  <c r="C4140" i="10"/>
  <c r="B4140" i="10"/>
  <c r="D4139" i="10"/>
  <c r="C4139" i="10"/>
  <c r="B4139" i="10"/>
  <c r="D4138" i="10"/>
  <c r="C4138" i="10"/>
  <c r="B4138" i="10"/>
  <c r="D4137" i="10"/>
  <c r="C4137" i="10"/>
  <c r="B4137" i="10"/>
  <c r="D4136" i="10"/>
  <c r="C4136" i="10"/>
  <c r="B4136" i="10"/>
  <c r="D4135" i="10"/>
  <c r="C4135" i="10"/>
  <c r="B4135" i="10"/>
  <c r="D4134" i="10"/>
  <c r="C4134" i="10"/>
  <c r="B4134" i="10"/>
  <c r="D4133" i="10"/>
  <c r="C4133" i="10"/>
  <c r="B4133" i="10"/>
  <c r="D4132" i="10"/>
  <c r="C4132" i="10"/>
  <c r="B4132" i="10"/>
  <c r="D4131" i="10"/>
  <c r="C4131" i="10"/>
  <c r="B4131" i="10"/>
  <c r="D4130" i="10"/>
  <c r="C4130" i="10"/>
  <c r="B4130" i="10"/>
  <c r="D4129" i="10"/>
  <c r="C4129" i="10"/>
  <c r="B4129" i="10"/>
  <c r="D4128" i="10"/>
  <c r="C4128" i="10"/>
  <c r="B4128" i="10"/>
  <c r="D4127" i="10"/>
  <c r="C4127" i="10"/>
  <c r="B4127" i="10"/>
  <c r="D4126" i="10"/>
  <c r="C4126" i="10"/>
  <c r="B4126" i="10"/>
  <c r="D4125" i="10"/>
  <c r="C4125" i="10"/>
  <c r="B4125" i="10"/>
  <c r="D4124" i="10"/>
  <c r="C4124" i="10"/>
  <c r="B4124" i="10"/>
  <c r="D4123" i="10"/>
  <c r="C4123" i="10"/>
  <c r="B4123" i="10"/>
  <c r="D4122" i="10"/>
  <c r="C4122" i="10"/>
  <c r="B4122" i="10"/>
  <c r="D4121" i="10"/>
  <c r="C4121" i="10"/>
  <c r="B4121" i="10"/>
  <c r="D4120" i="10"/>
  <c r="C4120" i="10"/>
  <c r="B4120" i="10"/>
  <c r="D4119" i="10"/>
  <c r="C4119" i="10"/>
  <c r="B4119" i="10"/>
  <c r="D4118" i="10"/>
  <c r="C4118" i="10"/>
  <c r="B4118" i="10"/>
  <c r="D4117" i="10"/>
  <c r="C4117" i="10"/>
  <c r="B4117" i="10"/>
  <c r="D4116" i="10"/>
  <c r="C4116" i="10"/>
  <c r="B4116" i="10"/>
  <c r="D4115" i="10"/>
  <c r="C4115" i="10"/>
  <c r="B4115" i="10"/>
  <c r="D4114" i="10"/>
  <c r="C4114" i="10"/>
  <c r="B4114" i="10"/>
  <c r="D4113" i="10"/>
  <c r="C4113" i="10"/>
  <c r="B4113" i="10"/>
  <c r="D4112" i="10"/>
  <c r="C4112" i="10"/>
  <c r="B4112" i="10"/>
  <c r="D4111" i="10"/>
  <c r="C4111" i="10"/>
  <c r="B4111" i="10"/>
  <c r="D4110" i="10"/>
  <c r="C4110" i="10"/>
  <c r="B4110" i="10"/>
  <c r="D4109" i="10"/>
  <c r="C4109" i="10"/>
  <c r="B4109" i="10"/>
  <c r="D4108" i="10"/>
  <c r="C4108" i="10"/>
  <c r="B4108" i="10"/>
  <c r="D4107" i="10"/>
  <c r="C4107" i="10"/>
  <c r="B4107" i="10"/>
  <c r="D4106" i="10"/>
  <c r="C4106" i="10"/>
  <c r="B4106" i="10"/>
  <c r="D4105" i="10"/>
  <c r="C4105" i="10"/>
  <c r="B4105" i="10"/>
  <c r="D4104" i="10"/>
  <c r="C4104" i="10"/>
  <c r="B4104" i="10"/>
  <c r="D4103" i="10"/>
  <c r="C4103" i="10"/>
  <c r="B4103" i="10"/>
  <c r="D4102" i="10"/>
  <c r="C4102" i="10"/>
  <c r="B4102" i="10"/>
  <c r="D4101" i="10"/>
  <c r="C4101" i="10"/>
  <c r="B4101" i="10"/>
  <c r="D4100" i="10"/>
  <c r="C4100" i="10"/>
  <c r="B4100" i="10"/>
  <c r="D4099" i="10"/>
  <c r="C4099" i="10"/>
  <c r="B4099" i="10"/>
  <c r="D4098" i="10"/>
  <c r="C4098" i="10"/>
  <c r="B4098" i="10"/>
  <c r="D4097" i="10"/>
  <c r="C4097" i="10"/>
  <c r="B4097" i="10"/>
  <c r="D4096" i="10"/>
  <c r="C4096" i="10"/>
  <c r="B4096" i="10"/>
  <c r="D4095" i="10"/>
  <c r="C4095" i="10"/>
  <c r="B4095" i="10"/>
  <c r="D4094" i="10"/>
  <c r="C4094" i="10"/>
  <c r="B4094" i="10"/>
  <c r="D4093" i="10"/>
  <c r="C4093" i="10"/>
  <c r="B4093" i="10"/>
  <c r="D4092" i="10"/>
  <c r="C4092" i="10"/>
  <c r="B4092" i="10"/>
  <c r="D4091" i="10"/>
  <c r="C4091" i="10"/>
  <c r="B4091" i="10"/>
  <c r="D4090" i="10"/>
  <c r="C4090" i="10"/>
  <c r="B4090" i="10"/>
  <c r="D4089" i="10"/>
  <c r="C4089" i="10"/>
  <c r="B4089" i="10"/>
  <c r="D4088" i="10"/>
  <c r="C4088" i="10"/>
  <c r="B4088" i="10"/>
  <c r="D4087" i="10"/>
  <c r="C4087" i="10"/>
  <c r="B4087" i="10"/>
  <c r="D4086" i="10"/>
  <c r="C4086" i="10"/>
  <c r="B4086" i="10"/>
  <c r="D4085" i="10"/>
  <c r="C4085" i="10"/>
  <c r="B4085" i="10"/>
  <c r="D4084" i="10"/>
  <c r="C4084" i="10"/>
  <c r="B4084" i="10"/>
  <c r="D4083" i="10"/>
  <c r="C4083" i="10"/>
  <c r="B4083" i="10"/>
  <c r="D4082" i="10"/>
  <c r="C4082" i="10"/>
  <c r="B4082" i="10"/>
  <c r="D4081" i="10"/>
  <c r="C4081" i="10"/>
  <c r="B4081" i="10"/>
  <c r="D4080" i="10"/>
  <c r="C4080" i="10"/>
  <c r="B4080" i="10"/>
  <c r="D4079" i="10"/>
  <c r="C4079" i="10"/>
  <c r="B4079" i="10"/>
  <c r="D4078" i="10"/>
  <c r="C4078" i="10"/>
  <c r="B4078" i="10"/>
  <c r="D4077" i="10"/>
  <c r="C4077" i="10"/>
  <c r="B4077" i="10"/>
  <c r="D4076" i="10"/>
  <c r="C4076" i="10"/>
  <c r="B4076" i="10"/>
  <c r="D4075" i="10"/>
  <c r="C4075" i="10"/>
  <c r="B4075" i="10"/>
  <c r="D4074" i="10"/>
  <c r="C4074" i="10"/>
  <c r="B4074" i="10"/>
  <c r="D4073" i="10"/>
  <c r="C4073" i="10"/>
  <c r="B4073" i="10"/>
  <c r="D4072" i="10"/>
  <c r="C4072" i="10"/>
  <c r="B4072" i="10"/>
  <c r="D4071" i="10"/>
  <c r="C4071" i="10"/>
  <c r="B4071" i="10"/>
  <c r="D4070" i="10"/>
  <c r="C4070" i="10"/>
  <c r="B4070" i="10"/>
  <c r="D4069" i="10"/>
  <c r="C4069" i="10"/>
  <c r="B4069" i="10"/>
  <c r="D4068" i="10"/>
  <c r="C4068" i="10"/>
  <c r="B4068" i="10"/>
  <c r="D4067" i="10"/>
  <c r="C4067" i="10"/>
  <c r="B4067" i="10"/>
  <c r="D4066" i="10"/>
  <c r="C4066" i="10"/>
  <c r="B4066" i="10"/>
  <c r="D4065" i="10"/>
  <c r="C4065" i="10"/>
  <c r="B4065" i="10"/>
  <c r="D4064" i="10"/>
  <c r="C4064" i="10"/>
  <c r="B4064" i="10"/>
  <c r="D4063" i="10"/>
  <c r="C4063" i="10"/>
  <c r="B4063" i="10"/>
  <c r="D4062" i="10"/>
  <c r="C4062" i="10"/>
  <c r="B4062" i="10"/>
  <c r="D4061" i="10"/>
  <c r="C4061" i="10"/>
  <c r="B4061" i="10"/>
  <c r="D4060" i="10"/>
  <c r="C4060" i="10"/>
  <c r="B4060" i="10"/>
  <c r="D4059" i="10"/>
  <c r="C4059" i="10"/>
  <c r="B4059" i="10"/>
  <c r="D4058" i="10"/>
  <c r="C4058" i="10"/>
  <c r="B4058" i="10"/>
  <c r="D4057" i="10"/>
  <c r="C4057" i="10"/>
  <c r="B4057" i="10"/>
  <c r="D4056" i="10"/>
  <c r="C4056" i="10"/>
  <c r="B4056" i="10"/>
  <c r="D4055" i="10"/>
  <c r="C4055" i="10"/>
  <c r="B4055" i="10"/>
  <c r="D4054" i="10"/>
  <c r="C4054" i="10"/>
  <c r="B4054" i="10"/>
  <c r="D4053" i="10"/>
  <c r="C4053" i="10"/>
  <c r="B4053" i="10"/>
  <c r="D4052" i="10"/>
  <c r="C4052" i="10"/>
  <c r="B4052" i="10"/>
  <c r="D4051" i="10"/>
  <c r="C4051" i="10"/>
  <c r="B4051" i="10"/>
  <c r="D4050" i="10"/>
  <c r="C4050" i="10"/>
  <c r="B4050" i="10"/>
  <c r="D4049" i="10"/>
  <c r="C4049" i="10"/>
  <c r="B4049" i="10"/>
  <c r="D4048" i="10"/>
  <c r="C4048" i="10"/>
  <c r="B4048" i="10"/>
  <c r="D4047" i="10"/>
  <c r="C4047" i="10"/>
  <c r="B4047" i="10"/>
  <c r="D4046" i="10"/>
  <c r="C4046" i="10"/>
  <c r="B4046" i="10"/>
  <c r="D4045" i="10"/>
  <c r="C4045" i="10"/>
  <c r="B4045" i="10"/>
  <c r="D4044" i="10"/>
  <c r="C4044" i="10"/>
  <c r="B4044" i="10"/>
  <c r="D4043" i="10"/>
  <c r="C4043" i="10"/>
  <c r="B4043" i="10"/>
  <c r="D4042" i="10"/>
  <c r="C4042" i="10"/>
  <c r="B4042" i="10"/>
  <c r="D4041" i="10"/>
  <c r="C4041" i="10"/>
  <c r="B4041" i="10"/>
  <c r="D4040" i="10"/>
  <c r="C4040" i="10"/>
  <c r="B4040" i="10"/>
  <c r="D4039" i="10"/>
  <c r="C4039" i="10"/>
  <c r="B4039" i="10"/>
  <c r="D4038" i="10"/>
  <c r="C4038" i="10"/>
  <c r="B4038" i="10"/>
  <c r="D4037" i="10"/>
  <c r="C4037" i="10"/>
  <c r="B4037" i="10"/>
  <c r="D4036" i="10"/>
  <c r="C4036" i="10"/>
  <c r="B4036" i="10"/>
  <c r="D4035" i="10"/>
  <c r="C4035" i="10"/>
  <c r="B4035" i="10"/>
  <c r="D4034" i="10"/>
  <c r="C4034" i="10"/>
  <c r="B4034" i="10"/>
  <c r="D4033" i="10"/>
  <c r="C4033" i="10"/>
  <c r="B4033" i="10"/>
  <c r="D4032" i="10"/>
  <c r="C4032" i="10"/>
  <c r="B4032" i="10"/>
  <c r="D4031" i="10"/>
  <c r="C4031" i="10"/>
  <c r="B4031" i="10"/>
  <c r="D4030" i="10"/>
  <c r="C4030" i="10"/>
  <c r="B4030" i="10"/>
  <c r="D4029" i="10"/>
  <c r="C4029" i="10"/>
  <c r="B4029" i="10"/>
  <c r="D4028" i="10"/>
  <c r="C4028" i="10"/>
  <c r="B4028" i="10"/>
  <c r="D4027" i="10"/>
  <c r="C4027" i="10"/>
  <c r="B4027" i="10"/>
  <c r="D4026" i="10"/>
  <c r="C4026" i="10"/>
  <c r="B4026" i="10"/>
  <c r="D4025" i="10"/>
  <c r="C4025" i="10"/>
  <c r="B4025" i="10"/>
  <c r="D4024" i="10"/>
  <c r="C4024" i="10"/>
  <c r="B4024" i="10"/>
  <c r="D4023" i="10"/>
  <c r="C4023" i="10"/>
  <c r="B4023" i="10"/>
  <c r="D4022" i="10"/>
  <c r="C4022" i="10"/>
  <c r="B4022" i="10"/>
  <c r="D4021" i="10"/>
  <c r="C4021" i="10"/>
  <c r="B4021" i="10"/>
  <c r="D4020" i="10"/>
  <c r="C4020" i="10"/>
  <c r="B4020" i="10"/>
  <c r="D4019" i="10"/>
  <c r="C4019" i="10"/>
  <c r="B4019" i="10"/>
  <c r="D4018" i="10"/>
  <c r="C4018" i="10"/>
  <c r="B4018" i="10"/>
  <c r="D4017" i="10"/>
  <c r="C4017" i="10"/>
  <c r="B4017" i="10"/>
  <c r="D4016" i="10"/>
  <c r="C4016" i="10"/>
  <c r="B4016" i="10"/>
  <c r="D4015" i="10"/>
  <c r="C4015" i="10"/>
  <c r="B4015" i="10"/>
  <c r="D4014" i="10"/>
  <c r="C4014" i="10"/>
  <c r="B4014" i="10"/>
  <c r="D4013" i="10"/>
  <c r="C4013" i="10"/>
  <c r="B4013" i="10"/>
  <c r="D4012" i="10"/>
  <c r="C4012" i="10"/>
  <c r="B4012" i="10"/>
  <c r="D4011" i="10"/>
  <c r="C4011" i="10"/>
  <c r="B4011" i="10"/>
  <c r="D4010" i="10"/>
  <c r="C4010" i="10"/>
  <c r="B4010" i="10"/>
  <c r="D4009" i="10"/>
  <c r="C4009" i="10"/>
  <c r="B4009" i="10"/>
  <c r="D4008" i="10"/>
  <c r="C4008" i="10"/>
  <c r="B4008" i="10"/>
  <c r="D4007" i="10"/>
  <c r="C4007" i="10"/>
  <c r="B4007" i="10"/>
  <c r="D4006" i="10"/>
  <c r="C4006" i="10"/>
  <c r="B4006" i="10"/>
  <c r="D4005" i="10"/>
  <c r="C4005" i="10"/>
  <c r="B4005" i="10"/>
  <c r="D4004" i="10"/>
  <c r="C4004" i="10"/>
  <c r="B4004" i="10"/>
  <c r="D4003" i="10"/>
  <c r="C4003" i="10"/>
  <c r="B4003" i="10"/>
  <c r="D4002" i="10"/>
  <c r="C4002" i="10"/>
  <c r="B4002" i="10"/>
  <c r="D4001" i="10"/>
  <c r="C4001" i="10"/>
  <c r="B4001" i="10"/>
  <c r="D4000" i="10"/>
  <c r="C4000" i="10"/>
  <c r="B4000" i="10"/>
  <c r="D3999" i="10"/>
  <c r="C3999" i="10"/>
  <c r="B3999" i="10"/>
  <c r="D3998" i="10"/>
  <c r="C3998" i="10"/>
  <c r="B3998" i="10"/>
  <c r="D3997" i="10"/>
  <c r="C3997" i="10"/>
  <c r="B3997" i="10"/>
  <c r="D3996" i="10"/>
  <c r="C3996" i="10"/>
  <c r="B3996" i="10"/>
  <c r="D3995" i="10"/>
  <c r="C3995" i="10"/>
  <c r="B3995" i="10"/>
  <c r="D3994" i="10"/>
  <c r="C3994" i="10"/>
  <c r="B3994" i="10"/>
  <c r="D3993" i="10"/>
  <c r="C3993" i="10"/>
  <c r="B3993" i="10"/>
  <c r="D3992" i="10"/>
  <c r="C3992" i="10"/>
  <c r="B3992" i="10"/>
  <c r="D3991" i="10"/>
  <c r="C3991" i="10"/>
  <c r="B3991" i="10"/>
  <c r="D3990" i="10"/>
  <c r="C3990" i="10"/>
  <c r="B3990" i="10"/>
  <c r="D3989" i="10"/>
  <c r="C3989" i="10"/>
  <c r="B3989" i="10"/>
  <c r="D3988" i="10"/>
  <c r="C3988" i="10"/>
  <c r="B3988" i="10"/>
  <c r="D3987" i="10"/>
  <c r="C3987" i="10"/>
  <c r="B3987" i="10"/>
  <c r="D3986" i="10"/>
  <c r="C3986" i="10"/>
  <c r="B3986" i="10"/>
  <c r="D3985" i="10"/>
  <c r="C3985" i="10"/>
  <c r="B3985" i="10"/>
  <c r="D3984" i="10"/>
  <c r="C3984" i="10"/>
  <c r="B3984" i="10"/>
  <c r="D3983" i="10"/>
  <c r="C3983" i="10"/>
  <c r="B3983" i="10"/>
  <c r="D3982" i="10"/>
  <c r="C3982" i="10"/>
  <c r="B3982" i="10"/>
  <c r="D3981" i="10"/>
  <c r="C3981" i="10"/>
  <c r="B3981" i="10"/>
  <c r="D3980" i="10"/>
  <c r="C3980" i="10"/>
  <c r="B3980" i="10"/>
  <c r="D3979" i="10"/>
  <c r="C3979" i="10"/>
  <c r="B3979" i="10"/>
  <c r="D3978" i="10"/>
  <c r="C3978" i="10"/>
  <c r="B3978" i="10"/>
  <c r="D3977" i="10"/>
  <c r="C3977" i="10"/>
  <c r="B3977" i="10"/>
  <c r="D3976" i="10"/>
  <c r="C3976" i="10"/>
  <c r="B3976" i="10"/>
  <c r="D3975" i="10"/>
  <c r="C3975" i="10"/>
  <c r="B3975" i="10"/>
  <c r="D3974" i="10"/>
  <c r="C3974" i="10"/>
  <c r="B3974" i="10"/>
  <c r="D3973" i="10"/>
  <c r="C3973" i="10"/>
  <c r="B3973" i="10"/>
  <c r="D3972" i="10"/>
  <c r="C3972" i="10"/>
  <c r="B3972" i="10"/>
  <c r="D3971" i="10"/>
  <c r="C3971" i="10"/>
  <c r="B3971" i="10"/>
  <c r="D3970" i="10"/>
  <c r="C3970" i="10"/>
  <c r="B3970" i="10"/>
  <c r="D3969" i="10"/>
  <c r="C3969" i="10"/>
  <c r="B3969" i="10"/>
  <c r="D3968" i="10"/>
  <c r="C3968" i="10"/>
  <c r="B3968" i="10"/>
  <c r="D3967" i="10"/>
  <c r="C3967" i="10"/>
  <c r="B3967" i="10"/>
  <c r="D3966" i="10"/>
  <c r="C3966" i="10"/>
  <c r="B3966" i="10"/>
  <c r="D3965" i="10"/>
  <c r="C3965" i="10"/>
  <c r="B3965" i="10"/>
  <c r="D3964" i="10"/>
  <c r="C3964" i="10"/>
  <c r="B3964" i="10"/>
  <c r="D3963" i="10"/>
  <c r="C3963" i="10"/>
  <c r="B3963" i="10"/>
  <c r="D3962" i="10"/>
  <c r="C3962" i="10"/>
  <c r="B3962" i="10"/>
  <c r="D3961" i="10"/>
  <c r="C3961" i="10"/>
  <c r="B3961" i="10"/>
  <c r="D3960" i="10"/>
  <c r="C3960" i="10"/>
  <c r="B3960" i="10"/>
  <c r="D3959" i="10"/>
  <c r="C3959" i="10"/>
  <c r="B3959" i="10"/>
  <c r="D3958" i="10"/>
  <c r="C3958" i="10"/>
  <c r="B3958" i="10"/>
  <c r="D3957" i="10"/>
  <c r="C3957" i="10"/>
  <c r="B3957" i="10"/>
  <c r="D3956" i="10"/>
  <c r="C3956" i="10"/>
  <c r="B3956" i="10"/>
  <c r="D3955" i="10"/>
  <c r="C3955" i="10"/>
  <c r="B3955" i="10"/>
  <c r="D3954" i="10"/>
  <c r="C3954" i="10"/>
  <c r="B3954" i="10"/>
  <c r="D3953" i="10"/>
  <c r="C3953" i="10"/>
  <c r="B3953" i="10"/>
  <c r="D3952" i="10"/>
  <c r="C3952" i="10"/>
  <c r="B3952" i="10"/>
  <c r="D3951" i="10"/>
  <c r="C3951" i="10"/>
  <c r="B3951" i="10"/>
  <c r="D3950" i="10"/>
  <c r="C3950" i="10"/>
  <c r="B3950" i="10"/>
  <c r="D3949" i="10"/>
  <c r="C3949" i="10"/>
  <c r="B3949" i="10"/>
  <c r="D3948" i="10"/>
  <c r="C3948" i="10"/>
  <c r="B3948" i="10"/>
  <c r="D3947" i="10"/>
  <c r="C3947" i="10"/>
  <c r="B3947" i="10"/>
  <c r="D3946" i="10"/>
  <c r="C3946" i="10"/>
  <c r="B3946" i="10"/>
  <c r="D3945" i="10"/>
  <c r="C3945" i="10"/>
  <c r="B3945" i="10"/>
  <c r="D3944" i="10"/>
  <c r="C3944" i="10"/>
  <c r="B3944" i="10"/>
  <c r="D3943" i="10"/>
  <c r="C3943" i="10"/>
  <c r="B3943" i="10"/>
  <c r="D3942" i="10"/>
  <c r="C3942" i="10"/>
  <c r="B3942" i="10"/>
  <c r="D3941" i="10"/>
  <c r="C3941" i="10"/>
  <c r="B3941" i="10"/>
  <c r="D3940" i="10"/>
  <c r="C3940" i="10"/>
  <c r="B3940" i="10"/>
  <c r="D3939" i="10"/>
  <c r="C3939" i="10"/>
  <c r="B3939" i="10"/>
  <c r="D3938" i="10"/>
  <c r="C3938" i="10"/>
  <c r="B3938" i="10"/>
  <c r="D3937" i="10"/>
  <c r="C3937" i="10"/>
  <c r="B3937" i="10"/>
  <c r="D3936" i="10"/>
  <c r="C3936" i="10"/>
  <c r="B3936" i="10"/>
  <c r="D3935" i="10"/>
  <c r="C3935" i="10"/>
  <c r="B3935" i="10"/>
  <c r="D3934" i="10"/>
  <c r="C3934" i="10"/>
  <c r="B3934" i="10"/>
  <c r="D3933" i="10"/>
  <c r="C3933" i="10"/>
  <c r="B3933" i="10"/>
  <c r="D3932" i="10"/>
  <c r="C3932" i="10"/>
  <c r="B3932" i="10"/>
  <c r="D3931" i="10"/>
  <c r="C3931" i="10"/>
  <c r="B3931" i="10"/>
  <c r="D3930" i="10"/>
  <c r="C3930" i="10"/>
  <c r="B3930" i="10"/>
  <c r="D3929" i="10"/>
  <c r="C3929" i="10"/>
  <c r="B3929" i="10"/>
  <c r="D3928" i="10"/>
  <c r="C3928" i="10"/>
  <c r="B3928" i="10"/>
  <c r="D3927" i="10"/>
  <c r="C3927" i="10"/>
  <c r="B3927" i="10"/>
  <c r="D3926" i="10"/>
  <c r="C3926" i="10"/>
  <c r="B3926" i="10"/>
  <c r="D3925" i="10"/>
  <c r="C3925" i="10"/>
  <c r="B3925" i="10"/>
  <c r="D3924" i="10"/>
  <c r="C3924" i="10"/>
  <c r="B3924" i="10"/>
  <c r="D3923" i="10"/>
  <c r="C3923" i="10"/>
  <c r="B3923" i="10"/>
  <c r="D3922" i="10"/>
  <c r="C3922" i="10"/>
  <c r="B3922" i="10"/>
  <c r="D3921" i="10"/>
  <c r="C3921" i="10"/>
  <c r="B3921" i="10"/>
  <c r="D3920" i="10"/>
  <c r="C3920" i="10"/>
  <c r="B3920" i="10"/>
  <c r="D3919" i="10"/>
  <c r="C3919" i="10"/>
  <c r="B3919" i="10"/>
  <c r="D3918" i="10"/>
  <c r="C3918" i="10"/>
  <c r="B3918" i="10"/>
  <c r="D3917" i="10"/>
  <c r="C3917" i="10"/>
  <c r="B3917" i="10"/>
  <c r="D3916" i="10"/>
  <c r="C3916" i="10"/>
  <c r="B3916" i="10"/>
  <c r="D3915" i="10"/>
  <c r="C3915" i="10"/>
  <c r="B3915" i="10"/>
  <c r="D3914" i="10"/>
  <c r="C3914" i="10"/>
  <c r="B3914" i="10"/>
  <c r="D3913" i="10"/>
  <c r="C3913" i="10"/>
  <c r="B3913" i="10"/>
  <c r="D3912" i="10"/>
  <c r="C3912" i="10"/>
  <c r="B3912" i="10"/>
  <c r="D3911" i="10"/>
  <c r="C3911" i="10"/>
  <c r="B3911" i="10"/>
  <c r="D3910" i="10"/>
  <c r="C3910" i="10"/>
  <c r="B3910" i="10"/>
  <c r="D3909" i="10"/>
  <c r="C3909" i="10"/>
  <c r="B3909" i="10"/>
  <c r="D3908" i="10"/>
  <c r="C3908" i="10"/>
  <c r="B3908" i="10"/>
  <c r="D3907" i="10"/>
  <c r="C3907" i="10"/>
  <c r="B3907" i="10"/>
  <c r="D3906" i="10"/>
  <c r="C3906" i="10"/>
  <c r="B3906" i="10"/>
  <c r="D3905" i="10"/>
  <c r="C3905" i="10"/>
  <c r="B3905" i="10"/>
  <c r="D3904" i="10"/>
  <c r="C3904" i="10"/>
  <c r="B3904" i="10"/>
  <c r="D3903" i="10"/>
  <c r="C3903" i="10"/>
  <c r="B3903" i="10"/>
  <c r="D3902" i="10"/>
  <c r="C3902" i="10"/>
  <c r="B3902" i="10"/>
  <c r="D3901" i="10"/>
  <c r="C3901" i="10"/>
  <c r="B3901" i="10"/>
  <c r="D3900" i="10"/>
  <c r="C3900" i="10"/>
  <c r="B3900" i="10"/>
  <c r="D3899" i="10"/>
  <c r="C3899" i="10"/>
  <c r="B3899" i="10"/>
  <c r="D3898" i="10"/>
  <c r="C3898" i="10"/>
  <c r="B3898" i="10"/>
  <c r="D3897" i="10"/>
  <c r="C3897" i="10"/>
  <c r="B3897" i="10"/>
  <c r="D3896" i="10"/>
  <c r="C3896" i="10"/>
  <c r="B3896" i="10"/>
  <c r="D3895" i="10"/>
  <c r="C3895" i="10"/>
  <c r="B3895" i="10"/>
  <c r="D3894" i="10"/>
  <c r="C3894" i="10"/>
  <c r="B3894" i="10"/>
  <c r="D3893" i="10"/>
  <c r="C3893" i="10"/>
  <c r="B3893" i="10"/>
  <c r="D3892" i="10"/>
  <c r="C3892" i="10"/>
  <c r="B3892" i="10"/>
  <c r="D3891" i="10"/>
  <c r="C3891" i="10"/>
  <c r="B3891" i="10"/>
  <c r="D3890" i="10"/>
  <c r="C3890" i="10"/>
  <c r="B3890" i="10"/>
  <c r="D3889" i="10"/>
  <c r="C3889" i="10"/>
  <c r="B3889" i="10"/>
  <c r="D3888" i="10"/>
  <c r="C3888" i="10"/>
  <c r="B3888" i="10"/>
  <c r="D3887" i="10"/>
  <c r="C3887" i="10"/>
  <c r="B3887" i="10"/>
  <c r="D3886" i="10"/>
  <c r="C3886" i="10"/>
  <c r="B3886" i="10"/>
  <c r="D3885" i="10"/>
  <c r="C3885" i="10"/>
  <c r="B3885" i="10"/>
  <c r="D3884" i="10"/>
  <c r="C3884" i="10"/>
  <c r="B3884" i="10"/>
  <c r="D3883" i="10"/>
  <c r="C3883" i="10"/>
  <c r="B3883" i="10"/>
  <c r="D3882" i="10"/>
  <c r="C3882" i="10"/>
  <c r="B3882" i="10"/>
  <c r="D3881" i="10"/>
  <c r="C3881" i="10"/>
  <c r="B3881" i="10"/>
  <c r="D3880" i="10"/>
  <c r="C3880" i="10"/>
  <c r="B3880" i="10"/>
  <c r="D3879" i="10"/>
  <c r="C3879" i="10"/>
  <c r="B3879" i="10"/>
  <c r="D3878" i="10"/>
  <c r="C3878" i="10"/>
  <c r="B3878" i="10"/>
  <c r="D3877" i="10"/>
  <c r="C3877" i="10"/>
  <c r="B3877" i="10"/>
  <c r="D3876" i="10"/>
  <c r="C3876" i="10"/>
  <c r="B3876" i="10"/>
  <c r="D3875" i="10"/>
  <c r="C3875" i="10"/>
  <c r="B3875" i="10"/>
  <c r="D3874" i="10"/>
  <c r="C3874" i="10"/>
  <c r="B3874" i="10"/>
  <c r="D3873" i="10"/>
  <c r="C3873" i="10"/>
  <c r="B3873" i="10"/>
  <c r="D3872" i="10"/>
  <c r="C3872" i="10"/>
  <c r="B3872" i="10"/>
  <c r="D3871" i="10"/>
  <c r="C3871" i="10"/>
  <c r="B3871" i="10"/>
  <c r="D3870" i="10"/>
  <c r="C3870" i="10"/>
  <c r="B3870" i="10"/>
  <c r="D3869" i="10"/>
  <c r="C3869" i="10"/>
  <c r="B3869" i="10"/>
  <c r="D3868" i="10"/>
  <c r="C3868" i="10"/>
  <c r="B3868" i="10"/>
  <c r="D3867" i="10"/>
  <c r="C3867" i="10"/>
  <c r="B3867" i="10"/>
  <c r="D3866" i="10"/>
  <c r="C3866" i="10"/>
  <c r="B3866" i="10"/>
  <c r="D3865" i="10"/>
  <c r="C3865" i="10"/>
  <c r="B3865" i="10"/>
  <c r="D3864" i="10"/>
  <c r="C3864" i="10"/>
  <c r="B3864" i="10"/>
  <c r="D3863" i="10"/>
  <c r="C3863" i="10"/>
  <c r="B3863" i="10"/>
  <c r="D3862" i="10"/>
  <c r="C3862" i="10"/>
  <c r="B3862" i="10"/>
  <c r="D3861" i="10"/>
  <c r="C3861" i="10"/>
  <c r="B3861" i="10"/>
  <c r="D3860" i="10"/>
  <c r="C3860" i="10"/>
  <c r="B3860" i="10"/>
  <c r="D3859" i="10"/>
  <c r="C3859" i="10"/>
  <c r="B3859" i="10"/>
  <c r="D3858" i="10"/>
  <c r="C3858" i="10"/>
  <c r="B3858" i="10"/>
  <c r="D3857" i="10"/>
  <c r="C3857" i="10"/>
  <c r="B3857" i="10"/>
  <c r="D3856" i="10"/>
  <c r="C3856" i="10"/>
  <c r="B3856" i="10"/>
  <c r="D3855" i="10"/>
  <c r="C3855" i="10"/>
  <c r="B3855" i="10"/>
  <c r="D3854" i="10"/>
  <c r="C3854" i="10"/>
  <c r="B3854" i="10"/>
  <c r="D3853" i="10"/>
  <c r="C3853" i="10"/>
  <c r="B3853" i="10"/>
  <c r="D3852" i="10"/>
  <c r="C3852" i="10"/>
  <c r="B3852" i="10"/>
  <c r="D3851" i="10"/>
  <c r="C3851" i="10"/>
  <c r="B3851" i="10"/>
  <c r="D3850" i="10"/>
  <c r="C3850" i="10"/>
  <c r="B3850" i="10"/>
  <c r="D3849" i="10"/>
  <c r="C3849" i="10"/>
  <c r="B3849" i="10"/>
  <c r="D3848" i="10"/>
  <c r="C3848" i="10"/>
  <c r="B3848" i="10"/>
  <c r="D3847" i="10"/>
  <c r="C3847" i="10"/>
  <c r="B3847" i="10"/>
  <c r="D3846" i="10"/>
  <c r="C3846" i="10"/>
  <c r="B3846" i="10"/>
  <c r="D3845" i="10"/>
  <c r="C3845" i="10"/>
  <c r="B3845" i="10"/>
  <c r="D3844" i="10"/>
  <c r="C3844" i="10"/>
  <c r="B3844" i="10"/>
  <c r="D3843" i="10"/>
  <c r="C3843" i="10"/>
  <c r="B3843" i="10"/>
  <c r="D3842" i="10"/>
  <c r="C3842" i="10"/>
  <c r="B3842" i="10"/>
  <c r="D3841" i="10"/>
  <c r="C3841" i="10"/>
  <c r="B3841" i="10"/>
  <c r="D3840" i="10"/>
  <c r="C3840" i="10"/>
  <c r="B3840" i="10"/>
  <c r="D3839" i="10"/>
  <c r="C3839" i="10"/>
  <c r="B3839" i="10"/>
  <c r="D3838" i="10"/>
  <c r="C3838" i="10"/>
  <c r="B3838" i="10"/>
  <c r="D3837" i="10"/>
  <c r="C3837" i="10"/>
  <c r="B3837" i="10"/>
  <c r="D3836" i="10"/>
  <c r="C3836" i="10"/>
  <c r="B3836" i="10"/>
  <c r="D3835" i="10"/>
  <c r="C3835" i="10"/>
  <c r="B3835" i="10"/>
  <c r="D3834" i="10"/>
  <c r="C3834" i="10"/>
  <c r="B3834" i="10"/>
  <c r="D3833" i="10"/>
  <c r="C3833" i="10"/>
  <c r="B3833" i="10"/>
  <c r="D3832" i="10"/>
  <c r="C3832" i="10"/>
  <c r="B3832" i="10"/>
  <c r="D3831" i="10"/>
  <c r="C3831" i="10"/>
  <c r="B3831" i="10"/>
  <c r="D3830" i="10"/>
  <c r="C3830" i="10"/>
  <c r="B3830" i="10"/>
  <c r="D3829" i="10"/>
  <c r="C3829" i="10"/>
  <c r="B3829" i="10"/>
  <c r="D3828" i="10"/>
  <c r="C3828" i="10"/>
  <c r="B3828" i="10"/>
  <c r="D3827" i="10"/>
  <c r="C3827" i="10"/>
  <c r="B3827" i="10"/>
  <c r="D3826" i="10"/>
  <c r="C3826" i="10"/>
  <c r="B3826" i="10"/>
  <c r="D3825" i="10"/>
  <c r="C3825" i="10"/>
  <c r="B3825" i="10"/>
  <c r="D3824" i="10"/>
  <c r="C3824" i="10"/>
  <c r="B3824" i="10"/>
  <c r="D3823" i="10"/>
  <c r="C3823" i="10"/>
  <c r="B3823" i="10"/>
  <c r="D3822" i="10"/>
  <c r="C3822" i="10"/>
  <c r="B3822" i="10"/>
  <c r="D3821" i="10"/>
  <c r="C3821" i="10"/>
  <c r="B3821" i="10"/>
  <c r="D3820" i="10"/>
  <c r="C3820" i="10"/>
  <c r="B3820" i="10"/>
  <c r="D3819" i="10"/>
  <c r="C3819" i="10"/>
  <c r="B3819" i="10"/>
  <c r="D3818" i="10"/>
  <c r="C3818" i="10"/>
  <c r="B3818" i="10"/>
  <c r="D3817" i="10"/>
  <c r="C3817" i="10"/>
  <c r="B3817" i="10"/>
  <c r="D3816" i="10"/>
  <c r="C3816" i="10"/>
  <c r="B3816" i="10"/>
  <c r="D3815" i="10"/>
  <c r="C3815" i="10"/>
  <c r="B3815" i="10"/>
  <c r="D3814" i="10"/>
  <c r="C3814" i="10"/>
  <c r="B3814" i="10"/>
  <c r="D3813" i="10"/>
  <c r="C3813" i="10"/>
  <c r="B3813" i="10"/>
  <c r="D3812" i="10"/>
  <c r="C3812" i="10"/>
  <c r="B3812" i="10"/>
  <c r="D3811" i="10"/>
  <c r="C3811" i="10"/>
  <c r="B3811" i="10"/>
  <c r="D3810" i="10"/>
  <c r="C3810" i="10"/>
  <c r="B3810" i="10"/>
  <c r="D3809" i="10"/>
  <c r="C3809" i="10"/>
  <c r="B3809" i="10"/>
  <c r="D3808" i="10"/>
  <c r="C3808" i="10"/>
  <c r="B3808" i="10"/>
  <c r="D3807" i="10"/>
  <c r="C3807" i="10"/>
  <c r="B3807" i="10"/>
  <c r="D3806" i="10"/>
  <c r="C3806" i="10"/>
  <c r="B3806" i="10"/>
  <c r="D3805" i="10"/>
  <c r="C3805" i="10"/>
  <c r="B3805" i="10"/>
  <c r="D3804" i="10"/>
  <c r="C3804" i="10"/>
  <c r="B3804" i="10"/>
  <c r="D3803" i="10"/>
  <c r="C3803" i="10"/>
  <c r="B3803" i="10"/>
  <c r="D3802" i="10"/>
  <c r="C3802" i="10"/>
  <c r="B3802" i="10"/>
  <c r="D3801" i="10"/>
  <c r="C3801" i="10"/>
  <c r="B3801" i="10"/>
  <c r="D3800" i="10"/>
  <c r="C3800" i="10"/>
  <c r="B3800" i="10"/>
  <c r="D3799" i="10"/>
  <c r="C3799" i="10"/>
  <c r="B3799" i="10"/>
  <c r="D3798" i="10"/>
  <c r="C3798" i="10"/>
  <c r="B3798" i="10"/>
  <c r="D3797" i="10"/>
  <c r="C3797" i="10"/>
  <c r="B3797" i="10"/>
  <c r="D3796" i="10"/>
  <c r="C3796" i="10"/>
  <c r="B3796" i="10"/>
  <c r="D3795" i="10"/>
  <c r="C3795" i="10"/>
  <c r="B3795" i="10"/>
  <c r="D3794" i="10"/>
  <c r="C3794" i="10"/>
  <c r="B3794" i="10"/>
  <c r="D3793" i="10"/>
  <c r="C3793" i="10"/>
  <c r="B3793" i="10"/>
  <c r="D3792" i="10"/>
  <c r="C3792" i="10"/>
  <c r="B3792" i="10"/>
  <c r="D3791" i="10"/>
  <c r="C3791" i="10"/>
  <c r="B3791" i="10"/>
  <c r="D3790" i="10"/>
  <c r="C3790" i="10"/>
  <c r="B3790" i="10"/>
  <c r="D3789" i="10"/>
  <c r="C3789" i="10"/>
  <c r="B3789" i="10"/>
  <c r="D3788" i="10"/>
  <c r="C3788" i="10"/>
  <c r="B3788" i="10"/>
  <c r="D3787" i="10"/>
  <c r="C3787" i="10"/>
  <c r="B3787" i="10"/>
  <c r="D3786" i="10"/>
  <c r="C3786" i="10"/>
  <c r="B3786" i="10"/>
  <c r="D3785" i="10"/>
  <c r="C3785" i="10"/>
  <c r="B3785" i="10"/>
  <c r="D3784" i="10"/>
  <c r="C3784" i="10"/>
  <c r="B3784" i="10"/>
  <c r="D3783" i="10"/>
  <c r="C3783" i="10"/>
  <c r="B3783" i="10"/>
  <c r="D3782" i="10"/>
  <c r="C3782" i="10"/>
  <c r="B3782" i="10"/>
  <c r="D3781" i="10"/>
  <c r="C3781" i="10"/>
  <c r="B3781" i="10"/>
  <c r="D3780" i="10"/>
  <c r="C3780" i="10"/>
  <c r="B3780" i="10"/>
  <c r="D3779" i="10"/>
  <c r="C3779" i="10"/>
  <c r="B3779" i="10"/>
  <c r="D3778" i="10"/>
  <c r="C3778" i="10"/>
  <c r="B3778" i="10"/>
  <c r="D3777" i="10"/>
  <c r="C3777" i="10"/>
  <c r="B3777" i="10"/>
  <c r="D3776" i="10"/>
  <c r="C3776" i="10"/>
  <c r="B3776" i="10"/>
  <c r="D3775" i="10"/>
  <c r="C3775" i="10"/>
  <c r="B3775" i="10"/>
  <c r="D3774" i="10"/>
  <c r="C3774" i="10"/>
  <c r="B3774" i="10"/>
  <c r="D3773" i="10"/>
  <c r="C3773" i="10"/>
  <c r="B3773" i="10"/>
  <c r="D3772" i="10"/>
  <c r="C3772" i="10"/>
  <c r="B3772" i="10"/>
  <c r="D3771" i="10"/>
  <c r="C3771" i="10"/>
  <c r="B3771" i="10"/>
  <c r="D3770" i="10"/>
  <c r="C3770" i="10"/>
  <c r="B3770" i="10"/>
  <c r="D3769" i="10"/>
  <c r="C3769" i="10"/>
  <c r="B3769" i="10"/>
  <c r="D3768" i="10"/>
  <c r="C3768" i="10"/>
  <c r="B3768" i="10"/>
  <c r="D3767" i="10"/>
  <c r="C3767" i="10"/>
  <c r="B3767" i="10"/>
  <c r="D3766" i="10"/>
  <c r="C3766" i="10"/>
  <c r="B3766" i="10"/>
  <c r="D3765" i="10"/>
  <c r="C3765" i="10"/>
  <c r="B3765" i="10"/>
  <c r="D3764" i="10"/>
  <c r="C3764" i="10"/>
  <c r="B3764" i="10"/>
  <c r="D3763" i="10"/>
  <c r="C3763" i="10"/>
  <c r="B3763" i="10"/>
  <c r="D3762" i="10"/>
  <c r="C3762" i="10"/>
  <c r="B3762" i="10"/>
  <c r="D3761" i="10"/>
  <c r="C3761" i="10"/>
  <c r="B3761" i="10"/>
  <c r="D3760" i="10"/>
  <c r="C3760" i="10"/>
  <c r="B3760" i="10"/>
  <c r="D3759" i="10"/>
  <c r="C3759" i="10"/>
  <c r="B3759" i="10"/>
  <c r="D3758" i="10"/>
  <c r="C3758" i="10"/>
  <c r="B3758" i="10"/>
  <c r="D3757" i="10"/>
  <c r="C3757" i="10"/>
  <c r="B3757" i="10"/>
  <c r="D3756" i="10"/>
  <c r="C3756" i="10"/>
  <c r="B3756" i="10"/>
  <c r="D3755" i="10"/>
  <c r="C3755" i="10"/>
  <c r="B3755" i="10"/>
  <c r="D3754" i="10"/>
  <c r="C3754" i="10"/>
  <c r="B3754" i="10"/>
  <c r="D3753" i="10"/>
  <c r="C3753" i="10"/>
  <c r="B3753" i="10"/>
  <c r="D3752" i="10"/>
  <c r="C3752" i="10"/>
  <c r="B3752" i="10"/>
  <c r="D3751" i="10"/>
  <c r="C3751" i="10"/>
  <c r="B3751" i="10"/>
  <c r="D3750" i="10"/>
  <c r="C3750" i="10"/>
  <c r="B3750" i="10"/>
  <c r="D3749" i="10"/>
  <c r="C3749" i="10"/>
  <c r="B3749" i="10"/>
  <c r="D3748" i="10"/>
  <c r="C3748" i="10"/>
  <c r="B3748" i="10"/>
  <c r="D3747" i="10"/>
  <c r="C3747" i="10"/>
  <c r="B3747" i="10"/>
  <c r="D3746" i="10"/>
  <c r="C3746" i="10"/>
  <c r="B3746" i="10"/>
  <c r="D3745" i="10"/>
  <c r="C3745" i="10"/>
  <c r="B3745" i="10"/>
  <c r="D3744" i="10"/>
  <c r="C3744" i="10"/>
  <c r="B3744" i="10"/>
  <c r="D3743" i="10"/>
  <c r="C3743" i="10"/>
  <c r="B3743" i="10"/>
  <c r="D3742" i="10"/>
  <c r="C3742" i="10"/>
  <c r="B3742" i="10"/>
  <c r="D3741" i="10"/>
  <c r="C3741" i="10"/>
  <c r="B3741" i="10"/>
  <c r="D3740" i="10"/>
  <c r="C3740" i="10"/>
  <c r="B3740" i="10"/>
  <c r="D3739" i="10"/>
  <c r="C3739" i="10"/>
  <c r="B3739" i="10"/>
  <c r="D3738" i="10"/>
  <c r="C3738" i="10"/>
  <c r="B3738" i="10"/>
  <c r="D3737" i="10"/>
  <c r="C3737" i="10"/>
  <c r="B3737" i="10"/>
  <c r="D3736" i="10"/>
  <c r="C3736" i="10"/>
  <c r="B3736" i="10"/>
  <c r="D3735" i="10"/>
  <c r="C3735" i="10"/>
  <c r="B3735" i="10"/>
  <c r="D3734" i="10"/>
  <c r="C3734" i="10"/>
  <c r="B3734" i="10"/>
  <c r="D3733" i="10"/>
  <c r="C3733" i="10"/>
  <c r="B3733" i="10"/>
  <c r="D3732" i="10"/>
  <c r="C3732" i="10"/>
  <c r="B3732" i="10"/>
  <c r="D3731" i="10"/>
  <c r="C3731" i="10"/>
  <c r="B3731" i="10"/>
  <c r="D3730" i="10"/>
  <c r="C3730" i="10"/>
  <c r="B3730" i="10"/>
  <c r="D3729" i="10"/>
  <c r="C3729" i="10"/>
  <c r="B3729" i="10"/>
  <c r="D3728" i="10"/>
  <c r="C3728" i="10"/>
  <c r="B3728" i="10"/>
  <c r="D3727" i="10"/>
  <c r="C3727" i="10"/>
  <c r="B3727" i="10"/>
  <c r="D3726" i="10"/>
  <c r="C3726" i="10"/>
  <c r="B3726" i="10"/>
  <c r="D3725" i="10"/>
  <c r="C3725" i="10"/>
  <c r="B3725" i="10"/>
  <c r="D3724" i="10"/>
  <c r="C3724" i="10"/>
  <c r="B3724" i="10"/>
  <c r="D3723" i="10"/>
  <c r="C3723" i="10"/>
  <c r="B3723" i="10"/>
  <c r="D3722" i="10"/>
  <c r="C3722" i="10"/>
  <c r="B3722" i="10"/>
  <c r="D3721" i="10"/>
  <c r="C3721" i="10"/>
  <c r="B3721" i="10"/>
  <c r="D3720" i="10"/>
  <c r="C3720" i="10"/>
  <c r="B3720" i="10"/>
  <c r="D3719" i="10"/>
  <c r="C3719" i="10"/>
  <c r="B3719" i="10"/>
  <c r="D3718" i="10"/>
  <c r="C3718" i="10"/>
  <c r="B3718" i="10"/>
  <c r="D3717" i="10"/>
  <c r="C3717" i="10"/>
  <c r="B3717" i="10"/>
  <c r="D3716" i="10"/>
  <c r="C3716" i="10"/>
  <c r="B3716" i="10"/>
  <c r="D3715" i="10"/>
  <c r="C3715" i="10"/>
  <c r="B3715" i="10"/>
  <c r="D3714" i="10"/>
  <c r="C3714" i="10"/>
  <c r="B3714" i="10"/>
  <c r="D3713" i="10"/>
  <c r="C3713" i="10"/>
  <c r="B3713" i="10"/>
  <c r="D3712" i="10"/>
  <c r="C3712" i="10"/>
  <c r="B3712" i="10"/>
  <c r="D3711" i="10"/>
  <c r="C3711" i="10"/>
  <c r="B3711" i="10"/>
  <c r="D3710" i="10"/>
  <c r="C3710" i="10"/>
  <c r="B3710" i="10"/>
  <c r="D3709" i="10"/>
  <c r="C3709" i="10"/>
  <c r="B3709" i="10"/>
  <c r="D3708" i="10"/>
  <c r="C3708" i="10"/>
  <c r="B3708" i="10"/>
  <c r="D3707" i="10"/>
  <c r="C3707" i="10"/>
  <c r="B3707" i="10"/>
  <c r="D3706" i="10"/>
  <c r="C3706" i="10"/>
  <c r="B3706" i="10"/>
  <c r="D3705" i="10"/>
  <c r="C3705" i="10"/>
  <c r="B3705" i="10"/>
  <c r="D3704" i="10"/>
  <c r="C3704" i="10"/>
  <c r="B3704" i="10"/>
  <c r="D3703" i="10"/>
  <c r="C3703" i="10"/>
  <c r="B3703" i="10"/>
  <c r="D3702" i="10"/>
  <c r="C3702" i="10"/>
  <c r="B3702" i="10"/>
  <c r="D3701" i="10"/>
  <c r="C3701" i="10"/>
  <c r="B3701" i="10"/>
  <c r="D3700" i="10"/>
  <c r="C3700" i="10"/>
  <c r="B3700" i="10"/>
  <c r="D3699" i="10"/>
  <c r="C3699" i="10"/>
  <c r="B3699" i="10"/>
  <c r="D3698" i="10"/>
  <c r="C3698" i="10"/>
  <c r="B3698" i="10"/>
  <c r="D3697" i="10"/>
  <c r="C3697" i="10"/>
  <c r="B3697" i="10"/>
  <c r="D3696" i="10"/>
  <c r="C3696" i="10"/>
  <c r="B3696" i="10"/>
  <c r="D3695" i="10"/>
  <c r="C3695" i="10"/>
  <c r="B3695" i="10"/>
  <c r="D3694" i="10"/>
  <c r="C3694" i="10"/>
  <c r="B3694" i="10"/>
  <c r="D3693" i="10"/>
  <c r="C3693" i="10"/>
  <c r="B3693" i="10"/>
  <c r="D3692" i="10"/>
  <c r="C3692" i="10"/>
  <c r="B3692" i="10"/>
  <c r="D3691" i="10"/>
  <c r="C3691" i="10"/>
  <c r="B3691" i="10"/>
  <c r="D3690" i="10"/>
  <c r="C3690" i="10"/>
  <c r="B3690" i="10"/>
  <c r="D3689" i="10"/>
  <c r="C3689" i="10"/>
  <c r="B3689" i="10"/>
  <c r="D3688" i="10"/>
  <c r="C3688" i="10"/>
  <c r="B3688" i="10"/>
  <c r="D3687" i="10"/>
  <c r="C3687" i="10"/>
  <c r="B3687" i="10"/>
  <c r="D3686" i="10"/>
  <c r="C3686" i="10"/>
  <c r="B3686" i="10"/>
  <c r="D3685" i="10"/>
  <c r="C3685" i="10"/>
  <c r="B3685" i="10"/>
  <c r="D3684" i="10"/>
  <c r="C3684" i="10"/>
  <c r="B3684" i="10"/>
  <c r="D3683" i="10"/>
  <c r="C3683" i="10"/>
  <c r="B3683" i="10"/>
  <c r="D3682" i="10"/>
  <c r="C3682" i="10"/>
  <c r="B3682" i="10"/>
  <c r="D3681" i="10"/>
  <c r="C3681" i="10"/>
  <c r="B3681" i="10"/>
  <c r="D3680" i="10"/>
  <c r="C3680" i="10"/>
  <c r="B3680" i="10"/>
  <c r="D3679" i="10"/>
  <c r="C3679" i="10"/>
  <c r="B3679" i="10"/>
  <c r="D3678" i="10"/>
  <c r="C3678" i="10"/>
  <c r="B3678" i="10"/>
  <c r="D3677" i="10"/>
  <c r="C3677" i="10"/>
  <c r="B3677" i="10"/>
  <c r="D3676" i="10"/>
  <c r="C3676" i="10"/>
  <c r="B3676" i="10"/>
  <c r="D3675" i="10"/>
  <c r="C3675" i="10"/>
  <c r="B3675" i="10"/>
  <c r="D3674" i="10"/>
  <c r="C3674" i="10"/>
  <c r="B3674" i="10"/>
  <c r="D3673" i="10"/>
  <c r="C3673" i="10"/>
  <c r="B3673" i="10"/>
  <c r="D3672" i="10"/>
  <c r="C3672" i="10"/>
  <c r="B3672" i="10"/>
  <c r="D3671" i="10"/>
  <c r="C3671" i="10"/>
  <c r="B3671" i="10"/>
  <c r="D3670" i="10"/>
  <c r="C3670" i="10"/>
  <c r="B3670" i="10"/>
  <c r="D3669" i="10"/>
  <c r="C3669" i="10"/>
  <c r="B3669" i="10"/>
  <c r="D3668" i="10"/>
  <c r="C3668" i="10"/>
  <c r="B3668" i="10"/>
  <c r="D3667" i="10"/>
  <c r="C3667" i="10"/>
  <c r="B3667" i="10"/>
  <c r="D3666" i="10"/>
  <c r="C3666" i="10"/>
  <c r="B3666" i="10"/>
  <c r="D3665" i="10"/>
  <c r="C3665" i="10"/>
  <c r="B3665" i="10"/>
  <c r="D3664" i="10"/>
  <c r="C3664" i="10"/>
  <c r="B3664" i="10"/>
  <c r="D3663" i="10"/>
  <c r="C3663" i="10"/>
  <c r="B3663" i="10"/>
  <c r="D3662" i="10"/>
  <c r="C3662" i="10"/>
  <c r="B3662" i="10"/>
  <c r="D3661" i="10"/>
  <c r="C3661" i="10"/>
  <c r="B3661" i="10"/>
  <c r="D3660" i="10"/>
  <c r="C3660" i="10"/>
  <c r="B3660" i="10"/>
  <c r="D3659" i="10"/>
  <c r="C3659" i="10"/>
  <c r="B3659" i="10"/>
  <c r="D3658" i="10"/>
  <c r="C3658" i="10"/>
  <c r="B3658" i="10"/>
  <c r="D3657" i="10"/>
  <c r="C3657" i="10"/>
  <c r="B3657" i="10"/>
  <c r="D3656" i="10"/>
  <c r="C3656" i="10"/>
  <c r="B3656" i="10"/>
  <c r="D3655" i="10"/>
  <c r="C3655" i="10"/>
  <c r="B3655" i="10"/>
  <c r="D3654" i="10"/>
  <c r="C3654" i="10"/>
  <c r="B3654" i="10"/>
  <c r="D3653" i="10"/>
  <c r="C3653" i="10"/>
  <c r="B3653" i="10"/>
  <c r="D3652" i="10"/>
  <c r="C3652" i="10"/>
  <c r="B3652" i="10"/>
  <c r="D3651" i="10"/>
  <c r="C3651" i="10"/>
  <c r="B3651" i="10"/>
  <c r="D3650" i="10"/>
  <c r="C3650" i="10"/>
  <c r="B3650" i="10"/>
  <c r="D3649" i="10"/>
  <c r="C3649" i="10"/>
  <c r="B3649" i="10"/>
  <c r="D3648" i="10"/>
  <c r="C3648" i="10"/>
  <c r="B3648" i="10"/>
  <c r="D3647" i="10"/>
  <c r="C3647" i="10"/>
  <c r="B3647" i="10"/>
  <c r="D3646" i="10"/>
  <c r="C3646" i="10"/>
  <c r="B3646" i="10"/>
  <c r="D3645" i="10"/>
  <c r="C3645" i="10"/>
  <c r="B3645" i="10"/>
  <c r="D3644" i="10"/>
  <c r="C3644" i="10"/>
  <c r="B3644" i="10"/>
  <c r="D3643" i="10"/>
  <c r="C3643" i="10"/>
  <c r="B3643" i="10"/>
  <c r="D3642" i="10"/>
  <c r="C3642" i="10"/>
  <c r="B3642" i="10"/>
  <c r="D3641" i="10"/>
  <c r="C3641" i="10"/>
  <c r="B3641" i="10"/>
  <c r="D3640" i="10"/>
  <c r="C3640" i="10"/>
  <c r="B3640" i="10"/>
  <c r="D3639" i="10"/>
  <c r="C3639" i="10"/>
  <c r="B3639" i="10"/>
  <c r="D3638" i="10"/>
  <c r="C3638" i="10"/>
  <c r="B3638" i="10"/>
  <c r="D3637" i="10"/>
  <c r="C3637" i="10"/>
  <c r="B3637" i="10"/>
  <c r="D3636" i="10"/>
  <c r="C3636" i="10"/>
  <c r="B3636" i="10"/>
  <c r="D3635" i="10"/>
  <c r="C3635" i="10"/>
  <c r="B3635" i="10"/>
  <c r="D3634" i="10"/>
  <c r="C3634" i="10"/>
  <c r="B3634" i="10"/>
  <c r="D3633" i="10"/>
  <c r="C3633" i="10"/>
  <c r="B3633" i="10"/>
  <c r="D3632" i="10"/>
  <c r="C3632" i="10"/>
  <c r="B3632" i="10"/>
  <c r="D3631" i="10"/>
  <c r="C3631" i="10"/>
  <c r="B3631" i="10"/>
  <c r="D3630" i="10"/>
  <c r="C3630" i="10"/>
  <c r="B3630" i="10"/>
  <c r="D3629" i="10"/>
  <c r="C3629" i="10"/>
  <c r="B3629" i="10"/>
  <c r="D3628" i="10"/>
  <c r="C3628" i="10"/>
  <c r="B3628" i="10"/>
  <c r="D3627" i="10"/>
  <c r="C3627" i="10"/>
  <c r="B3627" i="10"/>
  <c r="D3626" i="10"/>
  <c r="C3626" i="10"/>
  <c r="B3626" i="10"/>
  <c r="D3625" i="10"/>
  <c r="C3625" i="10"/>
  <c r="B3625" i="10"/>
  <c r="D3624" i="10"/>
  <c r="C3624" i="10"/>
  <c r="B3624" i="10"/>
  <c r="D3623" i="10"/>
  <c r="C3623" i="10"/>
  <c r="B3623" i="10"/>
  <c r="D3622" i="10"/>
  <c r="C3622" i="10"/>
  <c r="B3622" i="10"/>
  <c r="D3621" i="10"/>
  <c r="C3621" i="10"/>
  <c r="B3621" i="10"/>
  <c r="D3620" i="10"/>
  <c r="C3620" i="10"/>
  <c r="B3620" i="10"/>
  <c r="D3619" i="10"/>
  <c r="C3619" i="10"/>
  <c r="B3619" i="10"/>
  <c r="D3618" i="10"/>
  <c r="C3618" i="10"/>
  <c r="B3618" i="10"/>
  <c r="D3617" i="10"/>
  <c r="C3617" i="10"/>
  <c r="B3617" i="10"/>
  <c r="D3616" i="10"/>
  <c r="C3616" i="10"/>
  <c r="B3616" i="10"/>
  <c r="D3615" i="10"/>
  <c r="C3615" i="10"/>
  <c r="B3615" i="10"/>
  <c r="D3614" i="10"/>
  <c r="C3614" i="10"/>
  <c r="B3614" i="10"/>
  <c r="D3613" i="10"/>
  <c r="C3613" i="10"/>
  <c r="B3613" i="10"/>
  <c r="D3612" i="10"/>
  <c r="C3612" i="10"/>
  <c r="B3612" i="10"/>
  <c r="D3611" i="10"/>
  <c r="C3611" i="10"/>
  <c r="B3611" i="10"/>
  <c r="D3610" i="10"/>
  <c r="C3610" i="10"/>
  <c r="B3610" i="10"/>
  <c r="D3609" i="10"/>
  <c r="C3609" i="10"/>
  <c r="B3609" i="10"/>
  <c r="D3608" i="10"/>
  <c r="C3608" i="10"/>
  <c r="B3608" i="10"/>
  <c r="D3607" i="10"/>
  <c r="C3607" i="10"/>
  <c r="B3607" i="10"/>
  <c r="D3606" i="10"/>
  <c r="C3606" i="10"/>
  <c r="B3606" i="10"/>
  <c r="D3605" i="10"/>
  <c r="C3605" i="10"/>
  <c r="B3605" i="10"/>
  <c r="D3604" i="10"/>
  <c r="C3604" i="10"/>
  <c r="B3604" i="10"/>
  <c r="D3603" i="10"/>
  <c r="C3603" i="10"/>
  <c r="B3603" i="10"/>
  <c r="D3602" i="10"/>
  <c r="C3602" i="10"/>
  <c r="B3602" i="10"/>
  <c r="D3601" i="10"/>
  <c r="C3601" i="10"/>
  <c r="B3601" i="10"/>
  <c r="D3600" i="10"/>
  <c r="C3600" i="10"/>
  <c r="B3600" i="10"/>
  <c r="D3599" i="10"/>
  <c r="C3599" i="10"/>
  <c r="B3599" i="10"/>
  <c r="D3598" i="10"/>
  <c r="C3598" i="10"/>
  <c r="B3598" i="10"/>
  <c r="D3597" i="10"/>
  <c r="C3597" i="10"/>
  <c r="B3597" i="10"/>
  <c r="D3596" i="10"/>
  <c r="C3596" i="10"/>
  <c r="B3596" i="10"/>
  <c r="D3595" i="10"/>
  <c r="C3595" i="10"/>
  <c r="B3595" i="10"/>
  <c r="D3594" i="10"/>
  <c r="C3594" i="10"/>
  <c r="B3594" i="10"/>
  <c r="D3593" i="10"/>
  <c r="C3593" i="10"/>
  <c r="B3593" i="10"/>
  <c r="D3592" i="10"/>
  <c r="C3592" i="10"/>
  <c r="B3592" i="10"/>
  <c r="D3591" i="10"/>
  <c r="C3591" i="10"/>
  <c r="B3591" i="10"/>
  <c r="D3590" i="10"/>
  <c r="C3590" i="10"/>
  <c r="B3590" i="10"/>
  <c r="D3589" i="10"/>
  <c r="C3589" i="10"/>
  <c r="B3589" i="10"/>
  <c r="D3588" i="10"/>
  <c r="C3588" i="10"/>
  <c r="B3588" i="10"/>
  <c r="D3587" i="10"/>
  <c r="C3587" i="10"/>
  <c r="B3587" i="10"/>
  <c r="D3586" i="10"/>
  <c r="C3586" i="10"/>
  <c r="B3586" i="10"/>
  <c r="D3585" i="10"/>
  <c r="C3585" i="10"/>
  <c r="B3585" i="10"/>
  <c r="D3584" i="10"/>
  <c r="C3584" i="10"/>
  <c r="B3584" i="10"/>
  <c r="D3583" i="10"/>
  <c r="C3583" i="10"/>
  <c r="B3583" i="10"/>
  <c r="D3582" i="10"/>
  <c r="C3582" i="10"/>
  <c r="B3582" i="10"/>
  <c r="D3581" i="10"/>
  <c r="C3581" i="10"/>
  <c r="B3581" i="10"/>
  <c r="D3580" i="10"/>
  <c r="C3580" i="10"/>
  <c r="B3580" i="10"/>
  <c r="D3579" i="10"/>
  <c r="C3579" i="10"/>
  <c r="B3579" i="10"/>
  <c r="D3578" i="10"/>
  <c r="C3578" i="10"/>
  <c r="B3578" i="10"/>
  <c r="D3577" i="10"/>
  <c r="C3577" i="10"/>
  <c r="B3577" i="10"/>
  <c r="D3576" i="10"/>
  <c r="C3576" i="10"/>
  <c r="B3576" i="10"/>
  <c r="D3575" i="10"/>
  <c r="C3575" i="10"/>
  <c r="B3575" i="10"/>
  <c r="D3574" i="10"/>
  <c r="C3574" i="10"/>
  <c r="B3574" i="10"/>
  <c r="D3573" i="10"/>
  <c r="C3573" i="10"/>
  <c r="B3573" i="10"/>
  <c r="D3572" i="10"/>
  <c r="C3572" i="10"/>
  <c r="B3572" i="10"/>
  <c r="D3571" i="10"/>
  <c r="C3571" i="10"/>
  <c r="B3571" i="10"/>
  <c r="D3570" i="10"/>
  <c r="C3570" i="10"/>
  <c r="B3570" i="10"/>
  <c r="D3569" i="10"/>
  <c r="C3569" i="10"/>
  <c r="B3569" i="10"/>
  <c r="D3568" i="10"/>
  <c r="C3568" i="10"/>
  <c r="B3568" i="10"/>
  <c r="D3567" i="10"/>
  <c r="C3567" i="10"/>
  <c r="B3567" i="10"/>
  <c r="D3566" i="10"/>
  <c r="C3566" i="10"/>
  <c r="B3566" i="10"/>
  <c r="D3565" i="10"/>
  <c r="C3565" i="10"/>
  <c r="B3565" i="10"/>
  <c r="D3564" i="10"/>
  <c r="C3564" i="10"/>
  <c r="B3564" i="10"/>
  <c r="D3563" i="10"/>
  <c r="C3563" i="10"/>
  <c r="B3563" i="10"/>
  <c r="D3562" i="10"/>
  <c r="C3562" i="10"/>
  <c r="B3562" i="10"/>
  <c r="D3561" i="10"/>
  <c r="C3561" i="10"/>
  <c r="B3561" i="10"/>
  <c r="D3560" i="10"/>
  <c r="C3560" i="10"/>
  <c r="B3560" i="10"/>
  <c r="D3559" i="10"/>
  <c r="C3559" i="10"/>
  <c r="B3559" i="10"/>
  <c r="D3558" i="10"/>
  <c r="C3558" i="10"/>
  <c r="B3558" i="10"/>
  <c r="D3557" i="10"/>
  <c r="C3557" i="10"/>
  <c r="B3557" i="10"/>
  <c r="D3556" i="10"/>
  <c r="C3556" i="10"/>
  <c r="B3556" i="10"/>
  <c r="D3555" i="10"/>
  <c r="C3555" i="10"/>
  <c r="B3555" i="10"/>
  <c r="D3554" i="10"/>
  <c r="C3554" i="10"/>
  <c r="B3554" i="10"/>
  <c r="D3553" i="10"/>
  <c r="C3553" i="10"/>
  <c r="B3553" i="10"/>
  <c r="D3552" i="10"/>
  <c r="C3552" i="10"/>
  <c r="B3552" i="10"/>
  <c r="D3551" i="10"/>
  <c r="C3551" i="10"/>
  <c r="B3551" i="10"/>
  <c r="D3550" i="10"/>
  <c r="C3550" i="10"/>
  <c r="B3550" i="10"/>
  <c r="D3549" i="10"/>
  <c r="C3549" i="10"/>
  <c r="B3549" i="10"/>
  <c r="D3548" i="10"/>
  <c r="C3548" i="10"/>
  <c r="B3548" i="10"/>
  <c r="D3547" i="10"/>
  <c r="C3547" i="10"/>
  <c r="B3547" i="10"/>
  <c r="D3546" i="10"/>
  <c r="C3546" i="10"/>
  <c r="B3546" i="10"/>
  <c r="D3545" i="10"/>
  <c r="C3545" i="10"/>
  <c r="B3545" i="10"/>
  <c r="D3544" i="10"/>
  <c r="C3544" i="10"/>
  <c r="B3544" i="10"/>
  <c r="D3543" i="10"/>
  <c r="C3543" i="10"/>
  <c r="B3543" i="10"/>
  <c r="D3542" i="10"/>
  <c r="C3542" i="10"/>
  <c r="B3542" i="10"/>
  <c r="D3541" i="10"/>
  <c r="C3541" i="10"/>
  <c r="B3541" i="10"/>
  <c r="D3540" i="10"/>
  <c r="C3540" i="10"/>
  <c r="B3540" i="10"/>
  <c r="D3539" i="10"/>
  <c r="C3539" i="10"/>
  <c r="B3539" i="10"/>
  <c r="D3538" i="10"/>
  <c r="C3538" i="10"/>
  <c r="B3538" i="10"/>
  <c r="D3537" i="10"/>
  <c r="C3537" i="10"/>
  <c r="B3537" i="10"/>
  <c r="D3536" i="10"/>
  <c r="C3536" i="10"/>
  <c r="B3536" i="10"/>
  <c r="D3535" i="10"/>
  <c r="C3535" i="10"/>
  <c r="B3535" i="10"/>
  <c r="D3534" i="10"/>
  <c r="C3534" i="10"/>
  <c r="B3534" i="10"/>
  <c r="D3533" i="10"/>
  <c r="C3533" i="10"/>
  <c r="B3533" i="10"/>
  <c r="D3532" i="10"/>
  <c r="C3532" i="10"/>
  <c r="B3532" i="10"/>
  <c r="D3531" i="10"/>
  <c r="C3531" i="10"/>
  <c r="B3531" i="10"/>
  <c r="D3530" i="10"/>
  <c r="C3530" i="10"/>
  <c r="B3530" i="10"/>
  <c r="D3529" i="10"/>
  <c r="C3529" i="10"/>
  <c r="B3529" i="10"/>
  <c r="D3528" i="10"/>
  <c r="C3528" i="10"/>
  <c r="B3528" i="10"/>
  <c r="D3527" i="10"/>
  <c r="C3527" i="10"/>
  <c r="B3527" i="10"/>
  <c r="D3526" i="10"/>
  <c r="C3526" i="10"/>
  <c r="B3526" i="10"/>
  <c r="D3525" i="10"/>
  <c r="C3525" i="10"/>
  <c r="B3525" i="10"/>
  <c r="D3524" i="10"/>
  <c r="C3524" i="10"/>
  <c r="B3524" i="10"/>
  <c r="D3523" i="10"/>
  <c r="C3523" i="10"/>
  <c r="B3523" i="10"/>
  <c r="D3522" i="10"/>
  <c r="C3522" i="10"/>
  <c r="B3522" i="10"/>
  <c r="D3521" i="10"/>
  <c r="C3521" i="10"/>
  <c r="B3521" i="10"/>
  <c r="D3520" i="10"/>
  <c r="C3520" i="10"/>
  <c r="B3520" i="10"/>
  <c r="D3519" i="10"/>
  <c r="C3519" i="10"/>
  <c r="B3519" i="10"/>
  <c r="D3518" i="10"/>
  <c r="C3518" i="10"/>
  <c r="B3518" i="10"/>
  <c r="D3517" i="10"/>
  <c r="C3517" i="10"/>
  <c r="B3517" i="10"/>
  <c r="D3516" i="10"/>
  <c r="C3516" i="10"/>
  <c r="B3516" i="10"/>
  <c r="D3515" i="10"/>
  <c r="C3515" i="10"/>
  <c r="B3515" i="10"/>
  <c r="D3514" i="10"/>
  <c r="C3514" i="10"/>
  <c r="B3514" i="10"/>
  <c r="D3513" i="10"/>
  <c r="C3513" i="10"/>
  <c r="B3513" i="10"/>
  <c r="D3512" i="10"/>
  <c r="C3512" i="10"/>
  <c r="B3512" i="10"/>
  <c r="D3511" i="10"/>
  <c r="C3511" i="10"/>
  <c r="B3511" i="10"/>
  <c r="D3510" i="10"/>
  <c r="C3510" i="10"/>
  <c r="B3510" i="10"/>
  <c r="D3509" i="10"/>
  <c r="C3509" i="10"/>
  <c r="B3509" i="10"/>
  <c r="D3508" i="10"/>
  <c r="C3508" i="10"/>
  <c r="B3508" i="10"/>
  <c r="D3507" i="10"/>
  <c r="C3507" i="10"/>
  <c r="B3507" i="10"/>
  <c r="D3506" i="10"/>
  <c r="C3506" i="10"/>
  <c r="B3506" i="10"/>
  <c r="D3505" i="10"/>
  <c r="C3505" i="10"/>
  <c r="B3505" i="10"/>
  <c r="D3504" i="10"/>
  <c r="C3504" i="10"/>
  <c r="B3504" i="10"/>
  <c r="D3503" i="10"/>
  <c r="C3503" i="10"/>
  <c r="B3503" i="10"/>
  <c r="D3502" i="10"/>
  <c r="C3502" i="10"/>
  <c r="B3502" i="10"/>
  <c r="D3501" i="10"/>
  <c r="C3501" i="10"/>
  <c r="B3501" i="10"/>
  <c r="D3500" i="10"/>
  <c r="C3500" i="10"/>
  <c r="B3500" i="10"/>
  <c r="D3499" i="10"/>
  <c r="C3499" i="10"/>
  <c r="B3499" i="10"/>
  <c r="D3498" i="10"/>
  <c r="C3498" i="10"/>
  <c r="B3498" i="10"/>
  <c r="D3497" i="10"/>
  <c r="C3497" i="10"/>
  <c r="B3497" i="10"/>
  <c r="D3496" i="10"/>
  <c r="C3496" i="10"/>
  <c r="B3496" i="10"/>
  <c r="D3495" i="10"/>
  <c r="C3495" i="10"/>
  <c r="B3495" i="10"/>
  <c r="D3494" i="10"/>
  <c r="C3494" i="10"/>
  <c r="B3494" i="10"/>
  <c r="D3493" i="10"/>
  <c r="C3493" i="10"/>
  <c r="B3493" i="10"/>
  <c r="D3492" i="10"/>
  <c r="C3492" i="10"/>
  <c r="B3492" i="10"/>
  <c r="D3491" i="10"/>
  <c r="C3491" i="10"/>
  <c r="B3491" i="10"/>
  <c r="D3490" i="10"/>
  <c r="C3490" i="10"/>
  <c r="B3490" i="10"/>
  <c r="D3489" i="10"/>
  <c r="C3489" i="10"/>
  <c r="B3489" i="10"/>
  <c r="D3488" i="10"/>
  <c r="C3488" i="10"/>
  <c r="B3488" i="10"/>
  <c r="D3487" i="10"/>
  <c r="C3487" i="10"/>
  <c r="B3487" i="10"/>
  <c r="D3486" i="10"/>
  <c r="C3486" i="10"/>
  <c r="B3486" i="10"/>
  <c r="D3485" i="10"/>
  <c r="C3485" i="10"/>
  <c r="B3485" i="10"/>
  <c r="D3484" i="10"/>
  <c r="C3484" i="10"/>
  <c r="B3484" i="10"/>
  <c r="D3483" i="10"/>
  <c r="C3483" i="10"/>
  <c r="B3483" i="10"/>
  <c r="D3482" i="10"/>
  <c r="C3482" i="10"/>
  <c r="B3482" i="10"/>
  <c r="D3481" i="10"/>
  <c r="C3481" i="10"/>
  <c r="B3481" i="10"/>
  <c r="D3480" i="10"/>
  <c r="C3480" i="10"/>
  <c r="B3480" i="10"/>
  <c r="D3479" i="10"/>
  <c r="C3479" i="10"/>
  <c r="B3479" i="10"/>
  <c r="D3478" i="10"/>
  <c r="C3478" i="10"/>
  <c r="B3478" i="10"/>
  <c r="D3477" i="10"/>
  <c r="C3477" i="10"/>
  <c r="B3477" i="10"/>
  <c r="D3476" i="10"/>
  <c r="C3476" i="10"/>
  <c r="B3476" i="10"/>
  <c r="D3475" i="10"/>
  <c r="C3475" i="10"/>
  <c r="B3475" i="10"/>
  <c r="D3474" i="10"/>
  <c r="C3474" i="10"/>
  <c r="B3474" i="10"/>
  <c r="D3473" i="10"/>
  <c r="C3473" i="10"/>
  <c r="B3473" i="10"/>
  <c r="D3472" i="10"/>
  <c r="C3472" i="10"/>
  <c r="B3472" i="10"/>
  <c r="D3471" i="10"/>
  <c r="C3471" i="10"/>
  <c r="B3471" i="10"/>
  <c r="D3470" i="10"/>
  <c r="C3470" i="10"/>
  <c r="B3470" i="10"/>
  <c r="D3469" i="10"/>
  <c r="C3469" i="10"/>
  <c r="B3469" i="10"/>
  <c r="D3468" i="10"/>
  <c r="C3468" i="10"/>
  <c r="B3468" i="10"/>
  <c r="D3467" i="10"/>
  <c r="C3467" i="10"/>
  <c r="B3467" i="10"/>
  <c r="D3466" i="10"/>
  <c r="C3466" i="10"/>
  <c r="B3466" i="10"/>
  <c r="D3465" i="10"/>
  <c r="C3465" i="10"/>
  <c r="B3465" i="10"/>
  <c r="D3464" i="10"/>
  <c r="C3464" i="10"/>
  <c r="B3464" i="10"/>
  <c r="D3463" i="10"/>
  <c r="C3463" i="10"/>
  <c r="B3463" i="10"/>
  <c r="D3462" i="10"/>
  <c r="C3462" i="10"/>
  <c r="B3462" i="10"/>
  <c r="D3461" i="10"/>
  <c r="C3461" i="10"/>
  <c r="B3461" i="10"/>
  <c r="D3460" i="10"/>
  <c r="C3460" i="10"/>
  <c r="B3460" i="10"/>
  <c r="D3459" i="10"/>
  <c r="C3459" i="10"/>
  <c r="B3459" i="10"/>
  <c r="D3458" i="10"/>
  <c r="C3458" i="10"/>
  <c r="B3458" i="10"/>
  <c r="D3457" i="10"/>
  <c r="C3457" i="10"/>
  <c r="B3457" i="10"/>
  <c r="D3456" i="10"/>
  <c r="C3456" i="10"/>
  <c r="B3456" i="10"/>
  <c r="D3455" i="10"/>
  <c r="C3455" i="10"/>
  <c r="B3455" i="10"/>
  <c r="D3454" i="10"/>
  <c r="C3454" i="10"/>
  <c r="B3454" i="10"/>
  <c r="D3453" i="10"/>
  <c r="C3453" i="10"/>
  <c r="B3453" i="10"/>
  <c r="D3452" i="10"/>
  <c r="C3452" i="10"/>
  <c r="B3452" i="10"/>
  <c r="D3451" i="10"/>
  <c r="C3451" i="10"/>
  <c r="B3451" i="10"/>
  <c r="D3450" i="10"/>
  <c r="C3450" i="10"/>
  <c r="B3450" i="10"/>
  <c r="D3449" i="10"/>
  <c r="C3449" i="10"/>
  <c r="B3449" i="10"/>
  <c r="D3448" i="10"/>
  <c r="C3448" i="10"/>
  <c r="B3448" i="10"/>
  <c r="D3447" i="10"/>
  <c r="C3447" i="10"/>
  <c r="B3447" i="10"/>
  <c r="D3446" i="10"/>
  <c r="C3446" i="10"/>
  <c r="B3446" i="10"/>
  <c r="D3445" i="10"/>
  <c r="C3445" i="10"/>
  <c r="B3445" i="10"/>
  <c r="D3444" i="10"/>
  <c r="C3444" i="10"/>
  <c r="B3444" i="10"/>
  <c r="D3443" i="10"/>
  <c r="C3443" i="10"/>
  <c r="B3443" i="10"/>
  <c r="D3442" i="10"/>
  <c r="C3442" i="10"/>
  <c r="B3442" i="10"/>
  <c r="D3441" i="10"/>
  <c r="C3441" i="10"/>
  <c r="B3441" i="10"/>
  <c r="D3440" i="10"/>
  <c r="C3440" i="10"/>
  <c r="B3440" i="10"/>
  <c r="D3439" i="10"/>
  <c r="C3439" i="10"/>
  <c r="B3439" i="10"/>
  <c r="D3438" i="10"/>
  <c r="C3438" i="10"/>
  <c r="B3438" i="10"/>
  <c r="D3437" i="10"/>
  <c r="C3437" i="10"/>
  <c r="B3437" i="10"/>
  <c r="D3436" i="10"/>
  <c r="C3436" i="10"/>
  <c r="B3436" i="10"/>
  <c r="D3435" i="10"/>
  <c r="C3435" i="10"/>
  <c r="B3435" i="10"/>
  <c r="D3434" i="10"/>
  <c r="C3434" i="10"/>
  <c r="B3434" i="10"/>
  <c r="D3433" i="10"/>
  <c r="C3433" i="10"/>
  <c r="B3433" i="10"/>
  <c r="D3432" i="10"/>
  <c r="C3432" i="10"/>
  <c r="B3432" i="10"/>
  <c r="D3431" i="10"/>
  <c r="C3431" i="10"/>
  <c r="B3431" i="10"/>
  <c r="D3430" i="10"/>
  <c r="C3430" i="10"/>
  <c r="B3430" i="10"/>
  <c r="D3429" i="10"/>
  <c r="C3429" i="10"/>
  <c r="B3429" i="10"/>
  <c r="D3428" i="10"/>
  <c r="C3428" i="10"/>
  <c r="B3428" i="10"/>
  <c r="D3427" i="10"/>
  <c r="C3427" i="10"/>
  <c r="B3427" i="10"/>
  <c r="D3426" i="10"/>
  <c r="C3426" i="10"/>
  <c r="B3426" i="10"/>
  <c r="D3425" i="10"/>
  <c r="C3425" i="10"/>
  <c r="B3425" i="10"/>
  <c r="D3424" i="10"/>
  <c r="C3424" i="10"/>
  <c r="B3424" i="10"/>
  <c r="D3423" i="10"/>
  <c r="C3423" i="10"/>
  <c r="B3423" i="10"/>
  <c r="D3422" i="10"/>
  <c r="C3422" i="10"/>
  <c r="B3422" i="10"/>
  <c r="D3421" i="10"/>
  <c r="C3421" i="10"/>
  <c r="B3421" i="10"/>
  <c r="D3420" i="10"/>
  <c r="C3420" i="10"/>
  <c r="B3420" i="10"/>
  <c r="D3419" i="10"/>
  <c r="C3419" i="10"/>
  <c r="B3419" i="10"/>
  <c r="D3418" i="10"/>
  <c r="C3418" i="10"/>
  <c r="B3418" i="10"/>
  <c r="D3417" i="10"/>
  <c r="C3417" i="10"/>
  <c r="B3417" i="10"/>
  <c r="D3416" i="10"/>
  <c r="C3416" i="10"/>
  <c r="B3416" i="10"/>
  <c r="D3415" i="10"/>
  <c r="C3415" i="10"/>
  <c r="B3415" i="10"/>
  <c r="D3414" i="10"/>
  <c r="C3414" i="10"/>
  <c r="B3414" i="10"/>
  <c r="D3413" i="10"/>
  <c r="C3413" i="10"/>
  <c r="B3413" i="10"/>
  <c r="D3412" i="10"/>
  <c r="C3412" i="10"/>
  <c r="B3412" i="10"/>
  <c r="D3411" i="10"/>
  <c r="C3411" i="10"/>
  <c r="B3411" i="10"/>
  <c r="D3410" i="10"/>
  <c r="C3410" i="10"/>
  <c r="B3410" i="10"/>
  <c r="D3409" i="10"/>
  <c r="C3409" i="10"/>
  <c r="B3409" i="10"/>
  <c r="D3408" i="10"/>
  <c r="C3408" i="10"/>
  <c r="B3408" i="10"/>
  <c r="D3407" i="10"/>
  <c r="C3407" i="10"/>
  <c r="B3407" i="10"/>
  <c r="D3406" i="10"/>
  <c r="C3406" i="10"/>
  <c r="B3406" i="10"/>
  <c r="D3405" i="10"/>
  <c r="C3405" i="10"/>
  <c r="B3405" i="10"/>
  <c r="D3404" i="10"/>
  <c r="C3404" i="10"/>
  <c r="B3404" i="10"/>
  <c r="D3403" i="10"/>
  <c r="C3403" i="10"/>
  <c r="B3403" i="10"/>
  <c r="D3402" i="10"/>
  <c r="C3402" i="10"/>
  <c r="B3402" i="10"/>
  <c r="D3401" i="10"/>
  <c r="C3401" i="10"/>
  <c r="B3401" i="10"/>
  <c r="D3400" i="10"/>
  <c r="C3400" i="10"/>
  <c r="B3400" i="10"/>
  <c r="D3399" i="10"/>
  <c r="C3399" i="10"/>
  <c r="B3399" i="10"/>
  <c r="D3398" i="10"/>
  <c r="C3398" i="10"/>
  <c r="B3398" i="10"/>
  <c r="D3397" i="10"/>
  <c r="C3397" i="10"/>
  <c r="B3397" i="10"/>
  <c r="D3396" i="10"/>
  <c r="C3396" i="10"/>
  <c r="B3396" i="10"/>
  <c r="D3395" i="10"/>
  <c r="C3395" i="10"/>
  <c r="B3395" i="10"/>
  <c r="D3394" i="10"/>
  <c r="C3394" i="10"/>
  <c r="B3394" i="10"/>
  <c r="D3393" i="10"/>
  <c r="C3393" i="10"/>
  <c r="B3393" i="10"/>
  <c r="D3392" i="10"/>
  <c r="C3392" i="10"/>
  <c r="B3392" i="10"/>
  <c r="D3391" i="10"/>
  <c r="C3391" i="10"/>
  <c r="B3391" i="10"/>
  <c r="D3390" i="10"/>
  <c r="C3390" i="10"/>
  <c r="B3390" i="10"/>
  <c r="D3389" i="10"/>
  <c r="C3389" i="10"/>
  <c r="B3389" i="10"/>
  <c r="D3388" i="10"/>
  <c r="C3388" i="10"/>
  <c r="B3388" i="10"/>
  <c r="D3387" i="10"/>
  <c r="C3387" i="10"/>
  <c r="B3387" i="10"/>
  <c r="D3386" i="10"/>
  <c r="C3386" i="10"/>
  <c r="B3386" i="10"/>
  <c r="D3385" i="10"/>
  <c r="C3385" i="10"/>
  <c r="B3385" i="10"/>
  <c r="D3384" i="10"/>
  <c r="C3384" i="10"/>
  <c r="B3384" i="10"/>
  <c r="D3383" i="10"/>
  <c r="C3383" i="10"/>
  <c r="B3383" i="10"/>
  <c r="D3382" i="10"/>
  <c r="C3382" i="10"/>
  <c r="B3382" i="10"/>
  <c r="D3381" i="10"/>
  <c r="C3381" i="10"/>
  <c r="B3381" i="10"/>
  <c r="D3380" i="10"/>
  <c r="C3380" i="10"/>
  <c r="B3380" i="10"/>
  <c r="D3379" i="10"/>
  <c r="C3379" i="10"/>
  <c r="B3379" i="10"/>
  <c r="D3378" i="10"/>
  <c r="C3378" i="10"/>
  <c r="B3378" i="10"/>
  <c r="D3377" i="10"/>
  <c r="C3377" i="10"/>
  <c r="B3377" i="10"/>
  <c r="D3376" i="10"/>
  <c r="C3376" i="10"/>
  <c r="B3376" i="10"/>
  <c r="D3375" i="10"/>
  <c r="C3375" i="10"/>
  <c r="B3375" i="10"/>
  <c r="D3374" i="10"/>
  <c r="C3374" i="10"/>
  <c r="B3374" i="10"/>
  <c r="D3373" i="10"/>
  <c r="C3373" i="10"/>
  <c r="B3373" i="10"/>
  <c r="D3372" i="10"/>
  <c r="C3372" i="10"/>
  <c r="B3372" i="10"/>
  <c r="D3371" i="10"/>
  <c r="C3371" i="10"/>
  <c r="B3371" i="10"/>
  <c r="D3370" i="10"/>
  <c r="C3370" i="10"/>
  <c r="B3370" i="10"/>
  <c r="D3369" i="10"/>
  <c r="C3369" i="10"/>
  <c r="B3369" i="10"/>
  <c r="D3368" i="10"/>
  <c r="C3368" i="10"/>
  <c r="B3368" i="10"/>
  <c r="D3367" i="10"/>
  <c r="C3367" i="10"/>
  <c r="B3367" i="10"/>
  <c r="D3366" i="10"/>
  <c r="C3366" i="10"/>
  <c r="B3366" i="10"/>
  <c r="D3365" i="10"/>
  <c r="C3365" i="10"/>
  <c r="B3365" i="10"/>
  <c r="D3364" i="10"/>
  <c r="C3364" i="10"/>
  <c r="B3364" i="10"/>
  <c r="D3363" i="10"/>
  <c r="C3363" i="10"/>
  <c r="B3363" i="10"/>
  <c r="D3362" i="10"/>
  <c r="C3362" i="10"/>
  <c r="B3362" i="10"/>
  <c r="D3361" i="10"/>
  <c r="C3361" i="10"/>
  <c r="B3361" i="10"/>
  <c r="D3360" i="10"/>
  <c r="C3360" i="10"/>
  <c r="B3360" i="10"/>
  <c r="D3359" i="10"/>
  <c r="C3359" i="10"/>
  <c r="B3359" i="10"/>
  <c r="D3358" i="10"/>
  <c r="C3358" i="10"/>
  <c r="B3358" i="10"/>
  <c r="D3357" i="10"/>
  <c r="C3357" i="10"/>
  <c r="B3357" i="10"/>
  <c r="D3356" i="10"/>
  <c r="C3356" i="10"/>
  <c r="B3356" i="10"/>
  <c r="D3355" i="10"/>
  <c r="C3355" i="10"/>
  <c r="B3355" i="10"/>
  <c r="D3354" i="10"/>
  <c r="C3354" i="10"/>
  <c r="B3354" i="10"/>
  <c r="D3353" i="10"/>
  <c r="C3353" i="10"/>
  <c r="B3353" i="10"/>
  <c r="D3352" i="10"/>
  <c r="C3352" i="10"/>
  <c r="B3352" i="10"/>
  <c r="D3351" i="10"/>
  <c r="C3351" i="10"/>
  <c r="B3351" i="10"/>
  <c r="D3350" i="10"/>
  <c r="C3350" i="10"/>
  <c r="B3350" i="10"/>
  <c r="D3349" i="10"/>
  <c r="C3349" i="10"/>
  <c r="B3349" i="10"/>
  <c r="D3348" i="10"/>
  <c r="C3348" i="10"/>
  <c r="B3348" i="10"/>
  <c r="D3347" i="10"/>
  <c r="C3347" i="10"/>
  <c r="B3347" i="10"/>
  <c r="D3346" i="10"/>
  <c r="C3346" i="10"/>
  <c r="B3346" i="10"/>
  <c r="D3345" i="10"/>
  <c r="C3345" i="10"/>
  <c r="B3345" i="10"/>
  <c r="D3344" i="10"/>
  <c r="C3344" i="10"/>
  <c r="B3344" i="10"/>
  <c r="D3343" i="10"/>
  <c r="C3343" i="10"/>
  <c r="B3343" i="10"/>
  <c r="D3342" i="10"/>
  <c r="C3342" i="10"/>
  <c r="B3342" i="10"/>
  <c r="D3341" i="10"/>
  <c r="C3341" i="10"/>
  <c r="B3341" i="10"/>
  <c r="D3340" i="10"/>
  <c r="C3340" i="10"/>
  <c r="B3340" i="10"/>
  <c r="D3339" i="10"/>
  <c r="C3339" i="10"/>
  <c r="B3339" i="10"/>
  <c r="D3338" i="10"/>
  <c r="C3338" i="10"/>
  <c r="B3338" i="10"/>
  <c r="D3337" i="10"/>
  <c r="C3337" i="10"/>
  <c r="B3337" i="10"/>
  <c r="D3336" i="10"/>
  <c r="C3336" i="10"/>
  <c r="B3336" i="10"/>
  <c r="D3335" i="10"/>
  <c r="C3335" i="10"/>
  <c r="B3335" i="10"/>
  <c r="D3334" i="10"/>
  <c r="C3334" i="10"/>
  <c r="B3334" i="10"/>
  <c r="D3333" i="10"/>
  <c r="C3333" i="10"/>
  <c r="B3333" i="10"/>
  <c r="D3332" i="10"/>
  <c r="C3332" i="10"/>
  <c r="B3332" i="10"/>
  <c r="D3331" i="10"/>
  <c r="C3331" i="10"/>
  <c r="B3331" i="10"/>
  <c r="D3330" i="10"/>
  <c r="C3330" i="10"/>
  <c r="B3330" i="10"/>
  <c r="D3329" i="10"/>
  <c r="C3329" i="10"/>
  <c r="B3329" i="10"/>
  <c r="D3328" i="10"/>
  <c r="C3328" i="10"/>
  <c r="B3328" i="10"/>
  <c r="D3327" i="10"/>
  <c r="C3327" i="10"/>
  <c r="B3327" i="10"/>
  <c r="D3326" i="10"/>
  <c r="C3326" i="10"/>
  <c r="B3326" i="10"/>
  <c r="D3325" i="10"/>
  <c r="C3325" i="10"/>
  <c r="B3325" i="10"/>
  <c r="D3324" i="10"/>
  <c r="C3324" i="10"/>
  <c r="B3324" i="10"/>
  <c r="D3323" i="10"/>
  <c r="C3323" i="10"/>
  <c r="B3323" i="10"/>
  <c r="D3322" i="10"/>
  <c r="C3322" i="10"/>
  <c r="B3322" i="10"/>
  <c r="D3321" i="10"/>
  <c r="C3321" i="10"/>
  <c r="B3321" i="10"/>
  <c r="D3320" i="10"/>
  <c r="C3320" i="10"/>
  <c r="B3320" i="10"/>
  <c r="D3319" i="10"/>
  <c r="C3319" i="10"/>
  <c r="B3319" i="10"/>
  <c r="D3318" i="10"/>
  <c r="C3318" i="10"/>
  <c r="B3318" i="10"/>
  <c r="D3317" i="10"/>
  <c r="C3317" i="10"/>
  <c r="B3317" i="10"/>
  <c r="D3316" i="10"/>
  <c r="C3316" i="10"/>
  <c r="B3316" i="10"/>
  <c r="D3315" i="10"/>
  <c r="C3315" i="10"/>
  <c r="B3315" i="10"/>
  <c r="D3314" i="10"/>
  <c r="C3314" i="10"/>
  <c r="B3314" i="10"/>
  <c r="D3313" i="10"/>
  <c r="C3313" i="10"/>
  <c r="B3313" i="10"/>
  <c r="D3312" i="10"/>
  <c r="C3312" i="10"/>
  <c r="B3312" i="10"/>
  <c r="D3311" i="10"/>
  <c r="C3311" i="10"/>
  <c r="B3311" i="10"/>
  <c r="D3310" i="10"/>
  <c r="C3310" i="10"/>
  <c r="B3310" i="10"/>
  <c r="D3309" i="10"/>
  <c r="C3309" i="10"/>
  <c r="B3309" i="10"/>
  <c r="D3308" i="10"/>
  <c r="C3308" i="10"/>
  <c r="B3308" i="10"/>
  <c r="D3307" i="10"/>
  <c r="C3307" i="10"/>
  <c r="B3307" i="10"/>
  <c r="D3306" i="10"/>
  <c r="C3306" i="10"/>
  <c r="B3306" i="10"/>
  <c r="D3305" i="10"/>
  <c r="C3305" i="10"/>
  <c r="B3305" i="10"/>
  <c r="D3304" i="10"/>
  <c r="C3304" i="10"/>
  <c r="B3304" i="10"/>
  <c r="D3303" i="10"/>
  <c r="C3303" i="10"/>
  <c r="B3303" i="10"/>
  <c r="D3302" i="10"/>
  <c r="C3302" i="10"/>
  <c r="B3302" i="10"/>
  <c r="D3301" i="10"/>
  <c r="C3301" i="10"/>
  <c r="B3301" i="10"/>
  <c r="D3300" i="10"/>
  <c r="C3300" i="10"/>
  <c r="B3300" i="10"/>
  <c r="D3299" i="10"/>
  <c r="C3299" i="10"/>
  <c r="B3299" i="10"/>
  <c r="D3298" i="10"/>
  <c r="C3298" i="10"/>
  <c r="B3298" i="10"/>
  <c r="D3297" i="10"/>
  <c r="C3297" i="10"/>
  <c r="B3297" i="10"/>
  <c r="D3296" i="10"/>
  <c r="C3296" i="10"/>
  <c r="B3296" i="10"/>
  <c r="D3295" i="10"/>
  <c r="C3295" i="10"/>
  <c r="B3295" i="10"/>
  <c r="D3294" i="10"/>
  <c r="C3294" i="10"/>
  <c r="B3294" i="10"/>
  <c r="D3293" i="10"/>
  <c r="C3293" i="10"/>
  <c r="B3293" i="10"/>
  <c r="D3292" i="10"/>
  <c r="C3292" i="10"/>
  <c r="B3292" i="10"/>
  <c r="D3291" i="10"/>
  <c r="C3291" i="10"/>
  <c r="B3291" i="10"/>
  <c r="D3290" i="10"/>
  <c r="C3290" i="10"/>
  <c r="B3290" i="10"/>
  <c r="D3289" i="10"/>
  <c r="C3289" i="10"/>
  <c r="B3289" i="10"/>
  <c r="D3288" i="10"/>
  <c r="C3288" i="10"/>
  <c r="B3288" i="10"/>
  <c r="D3287" i="10"/>
  <c r="C3287" i="10"/>
  <c r="B3287" i="10"/>
  <c r="D3286" i="10"/>
  <c r="C3286" i="10"/>
  <c r="B3286" i="10"/>
  <c r="D3285" i="10"/>
  <c r="C3285" i="10"/>
  <c r="B3285" i="10"/>
  <c r="D3284" i="10"/>
  <c r="C3284" i="10"/>
  <c r="B3284" i="10"/>
  <c r="D3283" i="10"/>
  <c r="C3283" i="10"/>
  <c r="B3283" i="10"/>
  <c r="D3282" i="10"/>
  <c r="C3282" i="10"/>
  <c r="B3282" i="10"/>
  <c r="D3281" i="10"/>
  <c r="C3281" i="10"/>
  <c r="B3281" i="10"/>
  <c r="D3280" i="10"/>
  <c r="C3280" i="10"/>
  <c r="B3280" i="10"/>
  <c r="D3279" i="10"/>
  <c r="C3279" i="10"/>
  <c r="B3279" i="10"/>
  <c r="D3278" i="10"/>
  <c r="C3278" i="10"/>
  <c r="B3278" i="10"/>
  <c r="D3277" i="10"/>
  <c r="C3277" i="10"/>
  <c r="B3277" i="10"/>
  <c r="D3276" i="10"/>
  <c r="C3276" i="10"/>
  <c r="B3276" i="10"/>
  <c r="D3275" i="10"/>
  <c r="C3275" i="10"/>
  <c r="B3275" i="10"/>
  <c r="D3274" i="10"/>
  <c r="C3274" i="10"/>
  <c r="B3274" i="10"/>
  <c r="D3273" i="10"/>
  <c r="C3273" i="10"/>
  <c r="B3273" i="10"/>
  <c r="D3272" i="10"/>
  <c r="C3272" i="10"/>
  <c r="B3272" i="10"/>
  <c r="D3271" i="10"/>
  <c r="C3271" i="10"/>
  <c r="B3271" i="10"/>
  <c r="D3270" i="10"/>
  <c r="C3270" i="10"/>
  <c r="B3270" i="10"/>
  <c r="D3269" i="10"/>
  <c r="C3269" i="10"/>
  <c r="B3269" i="10"/>
  <c r="D3268" i="10"/>
  <c r="C3268" i="10"/>
  <c r="B3268" i="10"/>
  <c r="D3267" i="10"/>
  <c r="C3267" i="10"/>
  <c r="B3267" i="10"/>
  <c r="D3266" i="10"/>
  <c r="C3266" i="10"/>
  <c r="B3266" i="10"/>
  <c r="D3265" i="10"/>
  <c r="C3265" i="10"/>
  <c r="B3265" i="10"/>
  <c r="D3264" i="10"/>
  <c r="C3264" i="10"/>
  <c r="B3264" i="10"/>
  <c r="D3263" i="10"/>
  <c r="C3263" i="10"/>
  <c r="B3263" i="10"/>
  <c r="D3262" i="10"/>
  <c r="C3262" i="10"/>
  <c r="B3262" i="10"/>
  <c r="D3261" i="10"/>
  <c r="C3261" i="10"/>
  <c r="B3261" i="10"/>
  <c r="D3260" i="10"/>
  <c r="C3260" i="10"/>
  <c r="B3260" i="10"/>
  <c r="D3259" i="10"/>
  <c r="C3259" i="10"/>
  <c r="B3259" i="10"/>
  <c r="D3258" i="10"/>
  <c r="C3258" i="10"/>
  <c r="B3258" i="10"/>
  <c r="D3257" i="10"/>
  <c r="C3257" i="10"/>
  <c r="B3257" i="10"/>
  <c r="D3256" i="10"/>
  <c r="C3256" i="10"/>
  <c r="B3256" i="10"/>
  <c r="D3255" i="10"/>
  <c r="C3255" i="10"/>
  <c r="B3255" i="10"/>
  <c r="D3254" i="10"/>
  <c r="C3254" i="10"/>
  <c r="B3254" i="10"/>
  <c r="D3253" i="10"/>
  <c r="C3253" i="10"/>
  <c r="B3253" i="10"/>
  <c r="D3252" i="10"/>
  <c r="C3252" i="10"/>
  <c r="B3252" i="10"/>
  <c r="D3251" i="10"/>
  <c r="C3251" i="10"/>
  <c r="B3251" i="10"/>
  <c r="D3250" i="10"/>
  <c r="C3250" i="10"/>
  <c r="B3250" i="10"/>
  <c r="D3249" i="10"/>
  <c r="C3249" i="10"/>
  <c r="B3249" i="10"/>
  <c r="D3248" i="10"/>
  <c r="C3248" i="10"/>
  <c r="B3248" i="10"/>
  <c r="D3247" i="10"/>
  <c r="C3247" i="10"/>
  <c r="B3247" i="10"/>
  <c r="D3246" i="10"/>
  <c r="C3246" i="10"/>
  <c r="B3246" i="10"/>
  <c r="D3245" i="10"/>
  <c r="C3245" i="10"/>
  <c r="B3245" i="10"/>
  <c r="D3244" i="10"/>
  <c r="C3244" i="10"/>
  <c r="B3244" i="10"/>
  <c r="D3243" i="10"/>
  <c r="C3243" i="10"/>
  <c r="B3243" i="10"/>
  <c r="D3242" i="10"/>
  <c r="C3242" i="10"/>
  <c r="B3242" i="10"/>
  <c r="D3241" i="10"/>
  <c r="C3241" i="10"/>
  <c r="B3241" i="10"/>
  <c r="D3240" i="10"/>
  <c r="C3240" i="10"/>
  <c r="B3240" i="10"/>
  <c r="D3239" i="10"/>
  <c r="C3239" i="10"/>
  <c r="B3239" i="10"/>
  <c r="D3238" i="10"/>
  <c r="C3238" i="10"/>
  <c r="B3238" i="10"/>
  <c r="D3237" i="10"/>
  <c r="C3237" i="10"/>
  <c r="B3237" i="10"/>
  <c r="D3236" i="10"/>
  <c r="C3236" i="10"/>
  <c r="B3236" i="10"/>
  <c r="D3235" i="10"/>
  <c r="C3235" i="10"/>
  <c r="B3235" i="10"/>
  <c r="D3234" i="10"/>
  <c r="C3234" i="10"/>
  <c r="B3234" i="10"/>
  <c r="D3233" i="10"/>
  <c r="C3233" i="10"/>
  <c r="B3233" i="10"/>
  <c r="D3232" i="10"/>
  <c r="C3232" i="10"/>
  <c r="B3232" i="10"/>
  <c r="D3231" i="10"/>
  <c r="C3231" i="10"/>
  <c r="B3231" i="10"/>
  <c r="D3230" i="10"/>
  <c r="C3230" i="10"/>
  <c r="B3230" i="10"/>
  <c r="D3229" i="10"/>
  <c r="C3229" i="10"/>
  <c r="B3229" i="10"/>
  <c r="D3228" i="10"/>
  <c r="C3228" i="10"/>
  <c r="B3228" i="10"/>
  <c r="D3227" i="10"/>
  <c r="C3227" i="10"/>
  <c r="B3227" i="10"/>
  <c r="D3226" i="10"/>
  <c r="C3226" i="10"/>
  <c r="B3226" i="10"/>
  <c r="D3225" i="10"/>
  <c r="C3225" i="10"/>
  <c r="B3225" i="10"/>
  <c r="D3224" i="10"/>
  <c r="C3224" i="10"/>
  <c r="B3224" i="10"/>
  <c r="D3223" i="10"/>
  <c r="C3223" i="10"/>
  <c r="B3223" i="10"/>
  <c r="D3222" i="10"/>
  <c r="C3222" i="10"/>
  <c r="B3222" i="10"/>
  <c r="D3221" i="10"/>
  <c r="C3221" i="10"/>
  <c r="B3221" i="10"/>
  <c r="D3220" i="10"/>
  <c r="C3220" i="10"/>
  <c r="B3220" i="10"/>
  <c r="D3219" i="10"/>
  <c r="C3219" i="10"/>
  <c r="B3219" i="10"/>
  <c r="D3218" i="10"/>
  <c r="C3218" i="10"/>
  <c r="B3218" i="10"/>
  <c r="D3217" i="10"/>
  <c r="C3217" i="10"/>
  <c r="B3217" i="10"/>
  <c r="D3216" i="10"/>
  <c r="C3216" i="10"/>
  <c r="B3216" i="10"/>
  <c r="D3215" i="10"/>
  <c r="C3215" i="10"/>
  <c r="B3215" i="10"/>
  <c r="D3214" i="10"/>
  <c r="C3214" i="10"/>
  <c r="B3214" i="10"/>
  <c r="D3213" i="10"/>
  <c r="C3213" i="10"/>
  <c r="B3213" i="10"/>
  <c r="D3212" i="10"/>
  <c r="C3212" i="10"/>
  <c r="B3212" i="10"/>
  <c r="D3211" i="10"/>
  <c r="C3211" i="10"/>
  <c r="B3211" i="10"/>
  <c r="D3210" i="10"/>
  <c r="C3210" i="10"/>
  <c r="B3210" i="10"/>
  <c r="D3209" i="10"/>
  <c r="C3209" i="10"/>
  <c r="B3209" i="10"/>
  <c r="D3208" i="10"/>
  <c r="C3208" i="10"/>
  <c r="B3208" i="10"/>
  <c r="D3207" i="10"/>
  <c r="C3207" i="10"/>
  <c r="B3207" i="10"/>
  <c r="D3206" i="10"/>
  <c r="C3206" i="10"/>
  <c r="B3206" i="10"/>
  <c r="D3205" i="10"/>
  <c r="C3205" i="10"/>
  <c r="B3205" i="10"/>
  <c r="D3204" i="10"/>
  <c r="C3204" i="10"/>
  <c r="B3204" i="10"/>
  <c r="D3203" i="10"/>
  <c r="C3203" i="10"/>
  <c r="B3203" i="10"/>
  <c r="D3202" i="10"/>
  <c r="C3202" i="10"/>
  <c r="B3202" i="10"/>
  <c r="D3201" i="10"/>
  <c r="C3201" i="10"/>
  <c r="B3201" i="10"/>
  <c r="D3200" i="10"/>
  <c r="C3200" i="10"/>
  <c r="B3200" i="10"/>
  <c r="D3199" i="10"/>
  <c r="C3199" i="10"/>
  <c r="B3199" i="10"/>
  <c r="D3198" i="10"/>
  <c r="C3198" i="10"/>
  <c r="B3198" i="10"/>
  <c r="D3197" i="10"/>
  <c r="C3197" i="10"/>
  <c r="B3197" i="10"/>
  <c r="D3196" i="10"/>
  <c r="C3196" i="10"/>
  <c r="B3196" i="10"/>
  <c r="D3195" i="10"/>
  <c r="C3195" i="10"/>
  <c r="B3195" i="10"/>
  <c r="D3194" i="10"/>
  <c r="C3194" i="10"/>
  <c r="B3194" i="10"/>
  <c r="D3193" i="10"/>
  <c r="C3193" i="10"/>
  <c r="B3193" i="10"/>
  <c r="D3192" i="10"/>
  <c r="C3192" i="10"/>
  <c r="B3192" i="10"/>
  <c r="D3191" i="10"/>
  <c r="C3191" i="10"/>
  <c r="B3191" i="10"/>
  <c r="D3190" i="10"/>
  <c r="C3190" i="10"/>
  <c r="B3190" i="10"/>
  <c r="D3189" i="10"/>
  <c r="C3189" i="10"/>
  <c r="B3189" i="10"/>
  <c r="D3188" i="10"/>
  <c r="C3188" i="10"/>
  <c r="B3188" i="10"/>
  <c r="D3187" i="10"/>
  <c r="C3187" i="10"/>
  <c r="B3187" i="10"/>
  <c r="D3186" i="10"/>
  <c r="C3186" i="10"/>
  <c r="B3186" i="10"/>
  <c r="D3185" i="10"/>
  <c r="C3185" i="10"/>
  <c r="B3185" i="10"/>
  <c r="D3184" i="10"/>
  <c r="C3184" i="10"/>
  <c r="B3184" i="10"/>
  <c r="D3183" i="10"/>
  <c r="C3183" i="10"/>
  <c r="B3183" i="10"/>
  <c r="D3182" i="10"/>
  <c r="C3182" i="10"/>
  <c r="B3182" i="10"/>
  <c r="D3181" i="10"/>
  <c r="C3181" i="10"/>
  <c r="B3181" i="10"/>
  <c r="D3180" i="10"/>
  <c r="C3180" i="10"/>
  <c r="B3180" i="10"/>
  <c r="D3179" i="10"/>
  <c r="C3179" i="10"/>
  <c r="B3179" i="10"/>
  <c r="D3178" i="10"/>
  <c r="C3178" i="10"/>
  <c r="B3178" i="10"/>
  <c r="D3177" i="10"/>
  <c r="C3177" i="10"/>
  <c r="B3177" i="10"/>
  <c r="D3176" i="10"/>
  <c r="C3176" i="10"/>
  <c r="B3176" i="10"/>
  <c r="D3175" i="10"/>
  <c r="C3175" i="10"/>
  <c r="B3175" i="10"/>
  <c r="D3174" i="10"/>
  <c r="C3174" i="10"/>
  <c r="B3174" i="10"/>
  <c r="D3173" i="10"/>
  <c r="C3173" i="10"/>
  <c r="B3173" i="10"/>
  <c r="D3172" i="10"/>
  <c r="C3172" i="10"/>
  <c r="B3172" i="10"/>
  <c r="D3171" i="10"/>
  <c r="C3171" i="10"/>
  <c r="B3171" i="10"/>
  <c r="D3170" i="10"/>
  <c r="C3170" i="10"/>
  <c r="B3170" i="10"/>
  <c r="D3169" i="10"/>
  <c r="C3169" i="10"/>
  <c r="B3169" i="10"/>
  <c r="D3168" i="10"/>
  <c r="C3168" i="10"/>
  <c r="B3168" i="10"/>
  <c r="D3167" i="10"/>
  <c r="C3167" i="10"/>
  <c r="B3167" i="10"/>
  <c r="D3166" i="10"/>
  <c r="C3166" i="10"/>
  <c r="B3166" i="10"/>
  <c r="D3165" i="10"/>
  <c r="C3165" i="10"/>
  <c r="B3165" i="10"/>
  <c r="D3164" i="10"/>
  <c r="C3164" i="10"/>
  <c r="B3164" i="10"/>
  <c r="D3163" i="10"/>
  <c r="C3163" i="10"/>
  <c r="B3163" i="10"/>
  <c r="D3162" i="10"/>
  <c r="C3162" i="10"/>
  <c r="B3162" i="10"/>
  <c r="D3161" i="10"/>
  <c r="C3161" i="10"/>
  <c r="B3161" i="10"/>
  <c r="D3160" i="10"/>
  <c r="C3160" i="10"/>
  <c r="B3160" i="10"/>
  <c r="D3159" i="10"/>
  <c r="C3159" i="10"/>
  <c r="B3159" i="10"/>
  <c r="D3158" i="10"/>
  <c r="C3158" i="10"/>
  <c r="B3158" i="10"/>
  <c r="D3157" i="10"/>
  <c r="C3157" i="10"/>
  <c r="B3157" i="10"/>
  <c r="D3156" i="10"/>
  <c r="C3156" i="10"/>
  <c r="B3156" i="10"/>
  <c r="D3155" i="10"/>
  <c r="C3155" i="10"/>
  <c r="B3155" i="10"/>
  <c r="D3154" i="10"/>
  <c r="C3154" i="10"/>
  <c r="B3154" i="10"/>
  <c r="D3153" i="10"/>
  <c r="C3153" i="10"/>
  <c r="B3153" i="10"/>
  <c r="D3152" i="10"/>
  <c r="C3152" i="10"/>
  <c r="B3152" i="10"/>
  <c r="D3151" i="10"/>
  <c r="C3151" i="10"/>
  <c r="B3151" i="10"/>
  <c r="D3150" i="10"/>
  <c r="C3150" i="10"/>
  <c r="B3150" i="10"/>
  <c r="D3149" i="10"/>
  <c r="C3149" i="10"/>
  <c r="B3149" i="10"/>
  <c r="D3148" i="10"/>
  <c r="C3148" i="10"/>
  <c r="B3148" i="10"/>
  <c r="D3147" i="10"/>
  <c r="C3147" i="10"/>
  <c r="B3147" i="10"/>
  <c r="D3146" i="10"/>
  <c r="C3146" i="10"/>
  <c r="B3146" i="10"/>
  <c r="D3145" i="10"/>
  <c r="C3145" i="10"/>
  <c r="B3145" i="10"/>
  <c r="D3144" i="10"/>
  <c r="C3144" i="10"/>
  <c r="B3144" i="10"/>
  <c r="D3143" i="10"/>
  <c r="C3143" i="10"/>
  <c r="B3143" i="10"/>
  <c r="D3142" i="10"/>
  <c r="C3142" i="10"/>
  <c r="B3142" i="10"/>
  <c r="D3141" i="10"/>
  <c r="C3141" i="10"/>
  <c r="B3141" i="10"/>
  <c r="D3140" i="10"/>
  <c r="C3140" i="10"/>
  <c r="B3140" i="10"/>
  <c r="D3139" i="10"/>
  <c r="C3139" i="10"/>
  <c r="B3139" i="10"/>
  <c r="D3138" i="10"/>
  <c r="C3138" i="10"/>
  <c r="B3138" i="10"/>
  <c r="D3137" i="10"/>
  <c r="C3137" i="10"/>
  <c r="B3137" i="10"/>
  <c r="D3136" i="10"/>
  <c r="C3136" i="10"/>
  <c r="B3136" i="10"/>
  <c r="D3135" i="10"/>
  <c r="C3135" i="10"/>
  <c r="B3135" i="10"/>
  <c r="D3134" i="10"/>
  <c r="C3134" i="10"/>
  <c r="B3134" i="10"/>
  <c r="D3133" i="10"/>
  <c r="C3133" i="10"/>
  <c r="B3133" i="10"/>
  <c r="D3132" i="10"/>
  <c r="C3132" i="10"/>
  <c r="B3132" i="10"/>
  <c r="D3131" i="10"/>
  <c r="C3131" i="10"/>
  <c r="B3131" i="10"/>
  <c r="D3130" i="10"/>
  <c r="C3130" i="10"/>
  <c r="B3130" i="10"/>
  <c r="D3129" i="10"/>
  <c r="C3129" i="10"/>
  <c r="B3129" i="10"/>
  <c r="D3128" i="10"/>
  <c r="C3128" i="10"/>
  <c r="B3128" i="10"/>
  <c r="D3127" i="10"/>
  <c r="C3127" i="10"/>
  <c r="B3127" i="10"/>
  <c r="D3126" i="10"/>
  <c r="C3126" i="10"/>
  <c r="B3126" i="10"/>
  <c r="D3125" i="10"/>
  <c r="C3125" i="10"/>
  <c r="B3125" i="10"/>
  <c r="D3124" i="10"/>
  <c r="C3124" i="10"/>
  <c r="B3124" i="10"/>
  <c r="D3123" i="10"/>
  <c r="C3123" i="10"/>
  <c r="B3123" i="10"/>
  <c r="D3122" i="10"/>
  <c r="C3122" i="10"/>
  <c r="B3122" i="10"/>
  <c r="D3121" i="10"/>
  <c r="C3121" i="10"/>
  <c r="B3121" i="10"/>
  <c r="D3120" i="10"/>
  <c r="C3120" i="10"/>
  <c r="B3120" i="10"/>
  <c r="D3119" i="10"/>
  <c r="C3119" i="10"/>
  <c r="B3119" i="10"/>
  <c r="D3118" i="10"/>
  <c r="C3118" i="10"/>
  <c r="B3118" i="10"/>
  <c r="D3117" i="10"/>
  <c r="C3117" i="10"/>
  <c r="B3117" i="10"/>
  <c r="D3116" i="10"/>
  <c r="C3116" i="10"/>
  <c r="B3116" i="10"/>
  <c r="D3115" i="10"/>
  <c r="C3115" i="10"/>
  <c r="B3115" i="10"/>
  <c r="D3114" i="10"/>
  <c r="C3114" i="10"/>
  <c r="B3114" i="10"/>
  <c r="D3113" i="10"/>
  <c r="C3113" i="10"/>
  <c r="B3113" i="10"/>
  <c r="D3112" i="10"/>
  <c r="C3112" i="10"/>
  <c r="B3112" i="10"/>
  <c r="D3111" i="10"/>
  <c r="C3111" i="10"/>
  <c r="B3111" i="10"/>
  <c r="D3110" i="10"/>
  <c r="C3110" i="10"/>
  <c r="B3110" i="10"/>
  <c r="D3109" i="10"/>
  <c r="C3109" i="10"/>
  <c r="B3109" i="10"/>
  <c r="D3108" i="10"/>
  <c r="C3108" i="10"/>
  <c r="B3108" i="10"/>
  <c r="D3107" i="10"/>
  <c r="C3107" i="10"/>
  <c r="B3107" i="10"/>
  <c r="D3106" i="10"/>
  <c r="C3106" i="10"/>
  <c r="B3106" i="10"/>
  <c r="D3105" i="10"/>
  <c r="C3105" i="10"/>
  <c r="B3105" i="10"/>
  <c r="D3104" i="10"/>
  <c r="C3104" i="10"/>
  <c r="B3104" i="10"/>
  <c r="D3103" i="10"/>
  <c r="C3103" i="10"/>
  <c r="B3103" i="10"/>
  <c r="D3102" i="10"/>
  <c r="C3102" i="10"/>
  <c r="B3102" i="10"/>
  <c r="D3101" i="10"/>
  <c r="C3101" i="10"/>
  <c r="B3101" i="10"/>
  <c r="D3100" i="10"/>
  <c r="C3100" i="10"/>
  <c r="B3100" i="10"/>
  <c r="D3099" i="10"/>
  <c r="C3099" i="10"/>
  <c r="B3099" i="10"/>
  <c r="D3098" i="10"/>
  <c r="C3098" i="10"/>
  <c r="B3098" i="10"/>
  <c r="D3097" i="10"/>
  <c r="C3097" i="10"/>
  <c r="B3097" i="10"/>
  <c r="D3096" i="10"/>
  <c r="C3096" i="10"/>
  <c r="B3096" i="10"/>
  <c r="D3095" i="10"/>
  <c r="C3095" i="10"/>
  <c r="B3095" i="10"/>
  <c r="D3094" i="10"/>
  <c r="C3094" i="10"/>
  <c r="B3094" i="10"/>
  <c r="D3093" i="10"/>
  <c r="C3093" i="10"/>
  <c r="B3093" i="10"/>
  <c r="D3092" i="10"/>
  <c r="C3092" i="10"/>
  <c r="B3092" i="10"/>
  <c r="D3091" i="10"/>
  <c r="C3091" i="10"/>
  <c r="B3091" i="10"/>
  <c r="D3090" i="10"/>
  <c r="C3090" i="10"/>
  <c r="B3090" i="10"/>
  <c r="D3089" i="10"/>
  <c r="C3089" i="10"/>
  <c r="B3089" i="10"/>
  <c r="D3088" i="10"/>
  <c r="C3088" i="10"/>
  <c r="B3088" i="10"/>
  <c r="D3087" i="10"/>
  <c r="C3087" i="10"/>
  <c r="B3087" i="10"/>
  <c r="D3086" i="10"/>
  <c r="C3086" i="10"/>
  <c r="B3086" i="10"/>
  <c r="D3085" i="10"/>
  <c r="C3085" i="10"/>
  <c r="B3085" i="10"/>
  <c r="D3084" i="10"/>
  <c r="C3084" i="10"/>
  <c r="B3084" i="10"/>
  <c r="D3083" i="10"/>
  <c r="C3083" i="10"/>
  <c r="B3083" i="10"/>
  <c r="D3082" i="10"/>
  <c r="C3082" i="10"/>
  <c r="B3082" i="10"/>
  <c r="D3081" i="10"/>
  <c r="C3081" i="10"/>
  <c r="B3081" i="10"/>
  <c r="D3080" i="10"/>
  <c r="C3080" i="10"/>
  <c r="B3080" i="10"/>
  <c r="D3079" i="10"/>
  <c r="C3079" i="10"/>
  <c r="B3079" i="10"/>
  <c r="D3078" i="10"/>
  <c r="C3078" i="10"/>
  <c r="B3078" i="10"/>
  <c r="D3077" i="10"/>
  <c r="C3077" i="10"/>
  <c r="B3077" i="10"/>
  <c r="D3076" i="10"/>
  <c r="C3076" i="10"/>
  <c r="B3076" i="10"/>
  <c r="D3075" i="10"/>
  <c r="C3075" i="10"/>
  <c r="B3075" i="10"/>
  <c r="D3074" i="10"/>
  <c r="C3074" i="10"/>
  <c r="B3074" i="10"/>
  <c r="D3073" i="10"/>
  <c r="C3073" i="10"/>
  <c r="B3073" i="10"/>
  <c r="D3072" i="10"/>
  <c r="C3072" i="10"/>
  <c r="B3072" i="10"/>
  <c r="D3071" i="10"/>
  <c r="C3071" i="10"/>
  <c r="B3071" i="10"/>
  <c r="D3070" i="10"/>
  <c r="C3070" i="10"/>
  <c r="B3070" i="10"/>
  <c r="D3069" i="10"/>
  <c r="C3069" i="10"/>
  <c r="B3069" i="10"/>
  <c r="D3068" i="10"/>
  <c r="C3068" i="10"/>
  <c r="B3068" i="10"/>
  <c r="D3067" i="10"/>
  <c r="C3067" i="10"/>
  <c r="B3067" i="10"/>
  <c r="D3066" i="10"/>
  <c r="C3066" i="10"/>
  <c r="B3066" i="10"/>
  <c r="D3065" i="10"/>
  <c r="C3065" i="10"/>
  <c r="B3065" i="10"/>
  <c r="D3064" i="10"/>
  <c r="C3064" i="10"/>
  <c r="B3064" i="10"/>
  <c r="D3063" i="10"/>
  <c r="C3063" i="10"/>
  <c r="B3063" i="10"/>
  <c r="D3062" i="10"/>
  <c r="C3062" i="10"/>
  <c r="B3062" i="10"/>
  <c r="D3061" i="10"/>
  <c r="C3061" i="10"/>
  <c r="B3061" i="10"/>
  <c r="D3060" i="10"/>
  <c r="C3060" i="10"/>
  <c r="B3060" i="10"/>
  <c r="D3059" i="10"/>
  <c r="C3059" i="10"/>
  <c r="B3059" i="10"/>
  <c r="D3058" i="10"/>
  <c r="C3058" i="10"/>
  <c r="B3058" i="10"/>
  <c r="D3057" i="10"/>
  <c r="C3057" i="10"/>
  <c r="B3057" i="10"/>
  <c r="D3056" i="10"/>
  <c r="C3056" i="10"/>
  <c r="B3056" i="10"/>
  <c r="D3055" i="10"/>
  <c r="C3055" i="10"/>
  <c r="B3055" i="10"/>
  <c r="D3054" i="10"/>
  <c r="C3054" i="10"/>
  <c r="B3054" i="10"/>
  <c r="D3053" i="10"/>
  <c r="C3053" i="10"/>
  <c r="B3053" i="10"/>
  <c r="D3052" i="10"/>
  <c r="C3052" i="10"/>
  <c r="B3052" i="10"/>
  <c r="D3051" i="10"/>
  <c r="C3051" i="10"/>
  <c r="B3051" i="10"/>
  <c r="D3050" i="10"/>
  <c r="C3050" i="10"/>
  <c r="B3050" i="10"/>
  <c r="D3049" i="10"/>
  <c r="C3049" i="10"/>
  <c r="B3049" i="10"/>
  <c r="D3048" i="10"/>
  <c r="C3048" i="10"/>
  <c r="B3048" i="10"/>
  <c r="D3047" i="10"/>
  <c r="C3047" i="10"/>
  <c r="B3047" i="10"/>
  <c r="D3046" i="10"/>
  <c r="C3046" i="10"/>
  <c r="B3046" i="10"/>
  <c r="D3045" i="10"/>
  <c r="C3045" i="10"/>
  <c r="B3045" i="10"/>
  <c r="D3044" i="10"/>
  <c r="C3044" i="10"/>
  <c r="B3044" i="10"/>
  <c r="D3043" i="10"/>
  <c r="C3043" i="10"/>
  <c r="B3043" i="10"/>
  <c r="D3042" i="10"/>
  <c r="C3042" i="10"/>
  <c r="B3042" i="10"/>
  <c r="D3041" i="10"/>
  <c r="C3041" i="10"/>
  <c r="B3041" i="10"/>
  <c r="D3040" i="10"/>
  <c r="C3040" i="10"/>
  <c r="B3040" i="10"/>
  <c r="D3039" i="10"/>
  <c r="C3039" i="10"/>
  <c r="B3039" i="10"/>
  <c r="D3038" i="10"/>
  <c r="C3038" i="10"/>
  <c r="B3038" i="10"/>
  <c r="D3037" i="10"/>
  <c r="C3037" i="10"/>
  <c r="B3037" i="10"/>
  <c r="D3036" i="10"/>
  <c r="C3036" i="10"/>
  <c r="B3036" i="10"/>
  <c r="D3035" i="10"/>
  <c r="C3035" i="10"/>
  <c r="B3035" i="10"/>
  <c r="D3034" i="10"/>
  <c r="C3034" i="10"/>
  <c r="B3034" i="10"/>
  <c r="D3033" i="10"/>
  <c r="C3033" i="10"/>
  <c r="B3033" i="10"/>
  <c r="D3032" i="10"/>
  <c r="C3032" i="10"/>
  <c r="B3032" i="10"/>
  <c r="D3031" i="10"/>
  <c r="C3031" i="10"/>
  <c r="B3031" i="10"/>
  <c r="D3030" i="10"/>
  <c r="C3030" i="10"/>
  <c r="B3030" i="10"/>
  <c r="D3029" i="10"/>
  <c r="C3029" i="10"/>
  <c r="B3029" i="10"/>
  <c r="D3028" i="10"/>
  <c r="C3028" i="10"/>
  <c r="B3028" i="10"/>
  <c r="D3027" i="10"/>
  <c r="C3027" i="10"/>
  <c r="B3027" i="10"/>
  <c r="D3026" i="10"/>
  <c r="C3026" i="10"/>
  <c r="B3026" i="10"/>
  <c r="D3025" i="10"/>
  <c r="C3025" i="10"/>
  <c r="B3025" i="10"/>
  <c r="D3024" i="10"/>
  <c r="C3024" i="10"/>
  <c r="B3024" i="10"/>
  <c r="D3023" i="10"/>
  <c r="C3023" i="10"/>
  <c r="B3023" i="10"/>
  <c r="D3022" i="10"/>
  <c r="C3022" i="10"/>
  <c r="B3022" i="10"/>
  <c r="D3021" i="10"/>
  <c r="C3021" i="10"/>
  <c r="B3021" i="10"/>
  <c r="D3020" i="10"/>
  <c r="C3020" i="10"/>
  <c r="B3020" i="10"/>
  <c r="D3019" i="10"/>
  <c r="C3019" i="10"/>
  <c r="B3019" i="10"/>
  <c r="D3018" i="10"/>
  <c r="C3018" i="10"/>
  <c r="B3018" i="10"/>
  <c r="D3017" i="10"/>
  <c r="C3017" i="10"/>
  <c r="B3017" i="10"/>
  <c r="D3016" i="10"/>
  <c r="C3016" i="10"/>
  <c r="B3016" i="10"/>
  <c r="D3015" i="10"/>
  <c r="C3015" i="10"/>
  <c r="B3015" i="10"/>
  <c r="D3014" i="10"/>
  <c r="C3014" i="10"/>
  <c r="B3014" i="10"/>
  <c r="D3013" i="10"/>
  <c r="C3013" i="10"/>
  <c r="B3013" i="10"/>
  <c r="D3012" i="10"/>
  <c r="C3012" i="10"/>
  <c r="B3012" i="10"/>
  <c r="D3011" i="10"/>
  <c r="C3011" i="10"/>
  <c r="B3011" i="10"/>
  <c r="D3010" i="10"/>
  <c r="C3010" i="10"/>
  <c r="B3010" i="10"/>
  <c r="D3009" i="10"/>
  <c r="C3009" i="10"/>
  <c r="B3009" i="10"/>
  <c r="D3008" i="10"/>
  <c r="C3008" i="10"/>
  <c r="B3008" i="10"/>
  <c r="D3007" i="10"/>
  <c r="C3007" i="10"/>
  <c r="B3007" i="10"/>
  <c r="D3006" i="10"/>
  <c r="C3006" i="10"/>
  <c r="B3006" i="10"/>
  <c r="D3005" i="10"/>
  <c r="C3005" i="10"/>
  <c r="B3005" i="10"/>
  <c r="D3004" i="10"/>
  <c r="C3004" i="10"/>
  <c r="B3004" i="10"/>
  <c r="D3003" i="10"/>
  <c r="C3003" i="10"/>
  <c r="B3003" i="10"/>
  <c r="D3002" i="10"/>
  <c r="C3002" i="10"/>
  <c r="B3002" i="10"/>
  <c r="D3001" i="10"/>
  <c r="C3001" i="10"/>
  <c r="B3001" i="10"/>
  <c r="D3000" i="10"/>
  <c r="C3000" i="10"/>
  <c r="B3000" i="10"/>
  <c r="D2999" i="10"/>
  <c r="C2999" i="10"/>
  <c r="B2999" i="10"/>
  <c r="D2998" i="10"/>
  <c r="C2998" i="10"/>
  <c r="B2998" i="10"/>
  <c r="D2997" i="10"/>
  <c r="C2997" i="10"/>
  <c r="B2997" i="10"/>
  <c r="D2996" i="10"/>
  <c r="C2996" i="10"/>
  <c r="B2996" i="10"/>
  <c r="D2995" i="10"/>
  <c r="C2995" i="10"/>
  <c r="B2995" i="10"/>
  <c r="D2994" i="10"/>
  <c r="C2994" i="10"/>
  <c r="B2994" i="10"/>
  <c r="D2993" i="10"/>
  <c r="C2993" i="10"/>
  <c r="B2993" i="10"/>
  <c r="D2992" i="10"/>
  <c r="C2992" i="10"/>
  <c r="B2992" i="10"/>
  <c r="D2991" i="10"/>
  <c r="C2991" i="10"/>
  <c r="B2991" i="10"/>
  <c r="D2990" i="10"/>
  <c r="C2990" i="10"/>
  <c r="B2990" i="10"/>
  <c r="D2989" i="10"/>
  <c r="C2989" i="10"/>
  <c r="B2989" i="10"/>
  <c r="D2988" i="10"/>
  <c r="C2988" i="10"/>
  <c r="B2988" i="10"/>
  <c r="D2987" i="10"/>
  <c r="C2987" i="10"/>
  <c r="B2987" i="10"/>
  <c r="D2986" i="10"/>
  <c r="C2986" i="10"/>
  <c r="B2986" i="10"/>
  <c r="D2985" i="10"/>
  <c r="C2985" i="10"/>
  <c r="B2985" i="10"/>
  <c r="D2984" i="10"/>
  <c r="C2984" i="10"/>
  <c r="B2984" i="10"/>
  <c r="D2983" i="10"/>
  <c r="C2983" i="10"/>
  <c r="B2983" i="10"/>
  <c r="D2982" i="10"/>
  <c r="C2982" i="10"/>
  <c r="B2982" i="10"/>
  <c r="D2981" i="10"/>
  <c r="C2981" i="10"/>
  <c r="B2981" i="10"/>
  <c r="D2980" i="10"/>
  <c r="C2980" i="10"/>
  <c r="B2980" i="10"/>
  <c r="D2979" i="10"/>
  <c r="C2979" i="10"/>
  <c r="B2979" i="10"/>
  <c r="D2978" i="10"/>
  <c r="C2978" i="10"/>
  <c r="B2978" i="10"/>
  <c r="D2977" i="10"/>
  <c r="C2977" i="10"/>
  <c r="B2977" i="10"/>
  <c r="D2976" i="10"/>
  <c r="C2976" i="10"/>
  <c r="B2976" i="10"/>
  <c r="D2975" i="10"/>
  <c r="C2975" i="10"/>
  <c r="B2975" i="10"/>
  <c r="D2974" i="10"/>
  <c r="C2974" i="10"/>
  <c r="B2974" i="10"/>
  <c r="D2973" i="10"/>
  <c r="C2973" i="10"/>
  <c r="B2973" i="10"/>
  <c r="D2972" i="10"/>
  <c r="C2972" i="10"/>
  <c r="B2972" i="10"/>
  <c r="D2971" i="10"/>
  <c r="C2971" i="10"/>
  <c r="B2971" i="10"/>
  <c r="D2970" i="10"/>
  <c r="C2970" i="10"/>
  <c r="B2970" i="10"/>
  <c r="D2969" i="10"/>
  <c r="C2969" i="10"/>
  <c r="B2969" i="10"/>
  <c r="D2968" i="10"/>
  <c r="C2968" i="10"/>
  <c r="B2968" i="10"/>
  <c r="D2967" i="10"/>
  <c r="C2967" i="10"/>
  <c r="B2967" i="10"/>
  <c r="D2966" i="10"/>
  <c r="C2966" i="10"/>
  <c r="B2966" i="10"/>
  <c r="D2965" i="10"/>
  <c r="C2965" i="10"/>
  <c r="B2965" i="10"/>
  <c r="D2964" i="10"/>
  <c r="C2964" i="10"/>
  <c r="B2964" i="10"/>
  <c r="D2963" i="10"/>
  <c r="C2963" i="10"/>
  <c r="B2963" i="10"/>
  <c r="D2962" i="10"/>
  <c r="C2962" i="10"/>
  <c r="B2962" i="10"/>
  <c r="D2961" i="10"/>
  <c r="C2961" i="10"/>
  <c r="B2961" i="10"/>
  <c r="D2960" i="10"/>
  <c r="C2960" i="10"/>
  <c r="B2960" i="10"/>
  <c r="D2959" i="10"/>
  <c r="C2959" i="10"/>
  <c r="B2959" i="10"/>
  <c r="D2958" i="10"/>
  <c r="C2958" i="10"/>
  <c r="B2958" i="10"/>
  <c r="D2957" i="10"/>
  <c r="C2957" i="10"/>
  <c r="B2957" i="10"/>
  <c r="D2956" i="10"/>
  <c r="C2956" i="10"/>
  <c r="B2956" i="10"/>
  <c r="D2955" i="10"/>
  <c r="C2955" i="10"/>
  <c r="B2955" i="10"/>
  <c r="D2954" i="10"/>
  <c r="C2954" i="10"/>
  <c r="B2954" i="10"/>
  <c r="D2953" i="10"/>
  <c r="C2953" i="10"/>
  <c r="B2953" i="10"/>
  <c r="D2952" i="10"/>
  <c r="C2952" i="10"/>
  <c r="B2952" i="10"/>
  <c r="D2951" i="10"/>
  <c r="C2951" i="10"/>
  <c r="B2951" i="10"/>
  <c r="D2950" i="10"/>
  <c r="C2950" i="10"/>
  <c r="B2950" i="10"/>
  <c r="D2949" i="10"/>
  <c r="C2949" i="10"/>
  <c r="B2949" i="10"/>
  <c r="D2948" i="10"/>
  <c r="C2948" i="10"/>
  <c r="B2948" i="10"/>
  <c r="D2947" i="10"/>
  <c r="C2947" i="10"/>
  <c r="B2947" i="10"/>
  <c r="D2946" i="10"/>
  <c r="C2946" i="10"/>
  <c r="B2946" i="10"/>
  <c r="D2945" i="10"/>
  <c r="C2945" i="10"/>
  <c r="B2945" i="10"/>
  <c r="D2944" i="10"/>
  <c r="C2944" i="10"/>
  <c r="B2944" i="10"/>
  <c r="D2943" i="10"/>
  <c r="C2943" i="10"/>
  <c r="B2943" i="10"/>
  <c r="D2942" i="10"/>
  <c r="C2942" i="10"/>
  <c r="B2942" i="10"/>
  <c r="D2941" i="10"/>
  <c r="C2941" i="10"/>
  <c r="B2941" i="10"/>
  <c r="D2940" i="10"/>
  <c r="C2940" i="10"/>
  <c r="B2940" i="10"/>
  <c r="D2939" i="10"/>
  <c r="C2939" i="10"/>
  <c r="B2939" i="10"/>
  <c r="D2938" i="10"/>
  <c r="C2938" i="10"/>
  <c r="B2938" i="10"/>
  <c r="D2937" i="10"/>
  <c r="C2937" i="10"/>
  <c r="B2937" i="10"/>
  <c r="D2936" i="10"/>
  <c r="C2936" i="10"/>
  <c r="B2936" i="10"/>
  <c r="D2935" i="10"/>
  <c r="C2935" i="10"/>
  <c r="B2935" i="10"/>
  <c r="D2934" i="10"/>
  <c r="C2934" i="10"/>
  <c r="B2934" i="10"/>
  <c r="D2933" i="10"/>
  <c r="C2933" i="10"/>
  <c r="B2933" i="10"/>
  <c r="D2932" i="10"/>
  <c r="C2932" i="10"/>
  <c r="B2932" i="10"/>
  <c r="D2931" i="10"/>
  <c r="C2931" i="10"/>
  <c r="B2931" i="10"/>
  <c r="D2930" i="10"/>
  <c r="C2930" i="10"/>
  <c r="B2930" i="10"/>
  <c r="D2929" i="10"/>
  <c r="C2929" i="10"/>
  <c r="B2929" i="10"/>
  <c r="D2928" i="10"/>
  <c r="C2928" i="10"/>
  <c r="B2928" i="10"/>
  <c r="D2927" i="10"/>
  <c r="C2927" i="10"/>
  <c r="B2927" i="10"/>
  <c r="D2926" i="10"/>
  <c r="C2926" i="10"/>
  <c r="B2926" i="10"/>
  <c r="D2925" i="10"/>
  <c r="C2925" i="10"/>
  <c r="B2925" i="10"/>
  <c r="D2924" i="10"/>
  <c r="C2924" i="10"/>
  <c r="B2924" i="10"/>
  <c r="D2923" i="10"/>
  <c r="C2923" i="10"/>
  <c r="B2923" i="10"/>
  <c r="D2922" i="10"/>
  <c r="C2922" i="10"/>
  <c r="B2922" i="10"/>
  <c r="D2921" i="10"/>
  <c r="C2921" i="10"/>
  <c r="B2921" i="10"/>
  <c r="D2920" i="10"/>
  <c r="C2920" i="10"/>
  <c r="B2920" i="10"/>
  <c r="D2919" i="10"/>
  <c r="C2919" i="10"/>
  <c r="B2919" i="10"/>
  <c r="D2918" i="10"/>
  <c r="C2918" i="10"/>
  <c r="B2918" i="10"/>
  <c r="D2917" i="10"/>
  <c r="C2917" i="10"/>
  <c r="B2917" i="10"/>
  <c r="D2916" i="10"/>
  <c r="C2916" i="10"/>
  <c r="B2916" i="10"/>
  <c r="D2915" i="10"/>
  <c r="C2915" i="10"/>
  <c r="B2915" i="10"/>
  <c r="D2914" i="10"/>
  <c r="C2914" i="10"/>
  <c r="B2914" i="10"/>
  <c r="D2913" i="10"/>
  <c r="C2913" i="10"/>
  <c r="B2913" i="10"/>
  <c r="D2912" i="10"/>
  <c r="C2912" i="10"/>
  <c r="B2912" i="10"/>
  <c r="D2911" i="10"/>
  <c r="C2911" i="10"/>
  <c r="B2911" i="10"/>
  <c r="D2910" i="10"/>
  <c r="C2910" i="10"/>
  <c r="B2910" i="10"/>
  <c r="D2909" i="10"/>
  <c r="C2909" i="10"/>
  <c r="B2909" i="10"/>
  <c r="D2908" i="10"/>
  <c r="C2908" i="10"/>
  <c r="B2908" i="10"/>
  <c r="D2907" i="10"/>
  <c r="C2907" i="10"/>
  <c r="B2907" i="10"/>
  <c r="D2906" i="10"/>
  <c r="C2906" i="10"/>
  <c r="B2906" i="10"/>
  <c r="D2905" i="10"/>
  <c r="C2905" i="10"/>
  <c r="B2905" i="10"/>
  <c r="D2904" i="10"/>
  <c r="C2904" i="10"/>
  <c r="B2904" i="10"/>
  <c r="D2903" i="10"/>
  <c r="C2903" i="10"/>
  <c r="B2903" i="10"/>
  <c r="D2902" i="10"/>
  <c r="C2902" i="10"/>
  <c r="B2902" i="10"/>
  <c r="D2901" i="10"/>
  <c r="C2901" i="10"/>
  <c r="B2901" i="10"/>
  <c r="D2900" i="10"/>
  <c r="C2900" i="10"/>
  <c r="B2900" i="10"/>
  <c r="D2899" i="10"/>
  <c r="C2899" i="10"/>
  <c r="B2899" i="10"/>
  <c r="D2898" i="10"/>
  <c r="C2898" i="10"/>
  <c r="B2898" i="10"/>
  <c r="D2897" i="10"/>
  <c r="C2897" i="10"/>
  <c r="B2897" i="10"/>
  <c r="D2896" i="10"/>
  <c r="C2896" i="10"/>
  <c r="B2896" i="10"/>
  <c r="D2895" i="10"/>
  <c r="C2895" i="10"/>
  <c r="B2895" i="10"/>
  <c r="D2894" i="10"/>
  <c r="C2894" i="10"/>
  <c r="B2894" i="10"/>
  <c r="D2893" i="10"/>
  <c r="C2893" i="10"/>
  <c r="B2893" i="10"/>
  <c r="D2892" i="10"/>
  <c r="C2892" i="10"/>
  <c r="B2892" i="10"/>
  <c r="D2891" i="10"/>
  <c r="C2891" i="10"/>
  <c r="B2891" i="10"/>
  <c r="D2890" i="10"/>
  <c r="C2890" i="10"/>
  <c r="B2890" i="10"/>
  <c r="D2889" i="10"/>
  <c r="C2889" i="10"/>
  <c r="B2889" i="10"/>
  <c r="D2888" i="10"/>
  <c r="C2888" i="10"/>
  <c r="B2888" i="10"/>
  <c r="D2887" i="10"/>
  <c r="C2887" i="10"/>
  <c r="B2887" i="10"/>
  <c r="D2886" i="10"/>
  <c r="C2886" i="10"/>
  <c r="B2886" i="10"/>
  <c r="D2885" i="10"/>
  <c r="C2885" i="10"/>
  <c r="B2885" i="10"/>
  <c r="D2884" i="10"/>
  <c r="C2884" i="10"/>
  <c r="B2884" i="10"/>
  <c r="D2883" i="10"/>
  <c r="C2883" i="10"/>
  <c r="B2883" i="10"/>
  <c r="D2882" i="10"/>
  <c r="C2882" i="10"/>
  <c r="B2882" i="10"/>
  <c r="D2881" i="10"/>
  <c r="C2881" i="10"/>
  <c r="B2881" i="10"/>
  <c r="D2880" i="10"/>
  <c r="C2880" i="10"/>
  <c r="B2880" i="10"/>
  <c r="D2879" i="10"/>
  <c r="C2879" i="10"/>
  <c r="B2879" i="10"/>
  <c r="D2878" i="10"/>
  <c r="C2878" i="10"/>
  <c r="B2878" i="10"/>
  <c r="D2877" i="10"/>
  <c r="C2877" i="10"/>
  <c r="B2877" i="10"/>
  <c r="D2876" i="10"/>
  <c r="C2876" i="10"/>
  <c r="B2876" i="10"/>
  <c r="D2875" i="10"/>
  <c r="C2875" i="10"/>
  <c r="B2875" i="10"/>
  <c r="D2874" i="10"/>
  <c r="C2874" i="10"/>
  <c r="B2874" i="10"/>
  <c r="D2873" i="10"/>
  <c r="C2873" i="10"/>
  <c r="B2873" i="10"/>
  <c r="D2872" i="10"/>
  <c r="C2872" i="10"/>
  <c r="B2872" i="10"/>
  <c r="D2871" i="10"/>
  <c r="C2871" i="10"/>
  <c r="B2871" i="10"/>
  <c r="D2870" i="10"/>
  <c r="C2870" i="10"/>
  <c r="B2870" i="10"/>
  <c r="D2869" i="10"/>
  <c r="C2869" i="10"/>
  <c r="B2869" i="10"/>
  <c r="D2868" i="10"/>
  <c r="C2868" i="10"/>
  <c r="B2868" i="10"/>
  <c r="D2867" i="10"/>
  <c r="C2867" i="10"/>
  <c r="B2867" i="10"/>
  <c r="D2866" i="10"/>
  <c r="C2866" i="10"/>
  <c r="B2866" i="10"/>
  <c r="D2865" i="10"/>
  <c r="C2865" i="10"/>
  <c r="B2865" i="10"/>
  <c r="D2864" i="10"/>
  <c r="C2864" i="10"/>
  <c r="B2864" i="10"/>
  <c r="D2863" i="10"/>
  <c r="C2863" i="10"/>
  <c r="B2863" i="10"/>
  <c r="D2862" i="10"/>
  <c r="C2862" i="10"/>
  <c r="B2862" i="10"/>
  <c r="D2861" i="10"/>
  <c r="C2861" i="10"/>
  <c r="B2861" i="10"/>
  <c r="D2860" i="10"/>
  <c r="C2860" i="10"/>
  <c r="B2860" i="10"/>
  <c r="D2859" i="10"/>
  <c r="C2859" i="10"/>
  <c r="B2859" i="10"/>
  <c r="D2858" i="10"/>
  <c r="C2858" i="10"/>
  <c r="B2858" i="10"/>
  <c r="D2857" i="10"/>
  <c r="C2857" i="10"/>
  <c r="B2857" i="10"/>
  <c r="D2856" i="10"/>
  <c r="C2856" i="10"/>
  <c r="B2856" i="10"/>
  <c r="D2855" i="10"/>
  <c r="C2855" i="10"/>
  <c r="B2855" i="10"/>
  <c r="D2854" i="10"/>
  <c r="C2854" i="10"/>
  <c r="B2854" i="10"/>
  <c r="D2853" i="10"/>
  <c r="C2853" i="10"/>
  <c r="B2853" i="10"/>
  <c r="D2852" i="10"/>
  <c r="C2852" i="10"/>
  <c r="B2852" i="10"/>
  <c r="D2851" i="10"/>
  <c r="C2851" i="10"/>
  <c r="B2851" i="10"/>
  <c r="D2850" i="10"/>
  <c r="C2850" i="10"/>
  <c r="B2850" i="10"/>
  <c r="D2849" i="10"/>
  <c r="C2849" i="10"/>
  <c r="B2849" i="10"/>
  <c r="D2848" i="10"/>
  <c r="C2848" i="10"/>
  <c r="B2848" i="10"/>
  <c r="D2847" i="10"/>
  <c r="C2847" i="10"/>
  <c r="B2847" i="10"/>
  <c r="D2846" i="10"/>
  <c r="C2846" i="10"/>
  <c r="B2846" i="10"/>
  <c r="D2845" i="10"/>
  <c r="C2845" i="10"/>
  <c r="B2845" i="10"/>
  <c r="D2844" i="10"/>
  <c r="C2844" i="10"/>
  <c r="B2844" i="10"/>
  <c r="D2843" i="10"/>
  <c r="C2843" i="10"/>
  <c r="B2843" i="10"/>
  <c r="D2842" i="10"/>
  <c r="C2842" i="10"/>
  <c r="B2842" i="10"/>
  <c r="D2841" i="10"/>
  <c r="C2841" i="10"/>
  <c r="B2841" i="10"/>
  <c r="D2840" i="10"/>
  <c r="C2840" i="10"/>
  <c r="B2840" i="10"/>
  <c r="D2839" i="10"/>
  <c r="C2839" i="10"/>
  <c r="B2839" i="10"/>
  <c r="D2838" i="10"/>
  <c r="C2838" i="10"/>
  <c r="B2838" i="10"/>
  <c r="D2837" i="10"/>
  <c r="C2837" i="10"/>
  <c r="B2837" i="10"/>
  <c r="D2836" i="10"/>
  <c r="C2836" i="10"/>
  <c r="B2836" i="10"/>
  <c r="D2835" i="10"/>
  <c r="C2835" i="10"/>
  <c r="B2835" i="10"/>
  <c r="D2834" i="10"/>
  <c r="C2834" i="10"/>
  <c r="B2834" i="10"/>
  <c r="D2833" i="10"/>
  <c r="C2833" i="10"/>
  <c r="B2833" i="10"/>
  <c r="D2832" i="10"/>
  <c r="C2832" i="10"/>
  <c r="B2832" i="10"/>
  <c r="D2831" i="10"/>
  <c r="C2831" i="10"/>
  <c r="B2831" i="10"/>
  <c r="D2830" i="10"/>
  <c r="C2830" i="10"/>
  <c r="B2830" i="10"/>
  <c r="D2829" i="10"/>
  <c r="C2829" i="10"/>
  <c r="B2829" i="10"/>
  <c r="D2828" i="10"/>
  <c r="C2828" i="10"/>
  <c r="B2828" i="10"/>
  <c r="D2827" i="10"/>
  <c r="C2827" i="10"/>
  <c r="B2827" i="10"/>
  <c r="D2826" i="10"/>
  <c r="C2826" i="10"/>
  <c r="B2826" i="10"/>
  <c r="D2825" i="10"/>
  <c r="C2825" i="10"/>
  <c r="B2825" i="10"/>
  <c r="D2824" i="10"/>
  <c r="C2824" i="10"/>
  <c r="B2824" i="10"/>
  <c r="D2823" i="10"/>
  <c r="C2823" i="10"/>
  <c r="B2823" i="10"/>
  <c r="D2822" i="10"/>
  <c r="C2822" i="10"/>
  <c r="B2822" i="10"/>
  <c r="D2821" i="10"/>
  <c r="C2821" i="10"/>
  <c r="B2821" i="10"/>
  <c r="D2820" i="10"/>
  <c r="C2820" i="10"/>
  <c r="B2820" i="10"/>
  <c r="D2819" i="10"/>
  <c r="C2819" i="10"/>
  <c r="B2819" i="10"/>
  <c r="D2818" i="10"/>
  <c r="C2818" i="10"/>
  <c r="B2818" i="10"/>
  <c r="D2817" i="10"/>
  <c r="C2817" i="10"/>
  <c r="B2817" i="10"/>
  <c r="D2816" i="10"/>
  <c r="C2816" i="10"/>
  <c r="B2816" i="10"/>
  <c r="D2815" i="10"/>
  <c r="C2815" i="10"/>
  <c r="B2815" i="10"/>
  <c r="D2814" i="10"/>
  <c r="C2814" i="10"/>
  <c r="B2814" i="10"/>
  <c r="D2813" i="10"/>
  <c r="C2813" i="10"/>
  <c r="B2813" i="10"/>
  <c r="D2812" i="10"/>
  <c r="C2812" i="10"/>
  <c r="B2812" i="10"/>
  <c r="D2811" i="10"/>
  <c r="C2811" i="10"/>
  <c r="B2811" i="10"/>
  <c r="D2810" i="10"/>
  <c r="C2810" i="10"/>
  <c r="B2810" i="10"/>
  <c r="D2809" i="10"/>
  <c r="C2809" i="10"/>
  <c r="B2809" i="10"/>
  <c r="D2808" i="10"/>
  <c r="C2808" i="10"/>
  <c r="B2808" i="10"/>
  <c r="D2807" i="10"/>
  <c r="C2807" i="10"/>
  <c r="B2807" i="10"/>
  <c r="D2806" i="10"/>
  <c r="C2806" i="10"/>
  <c r="B2806" i="10"/>
  <c r="D2805" i="10"/>
  <c r="C2805" i="10"/>
  <c r="B2805" i="10"/>
  <c r="D2804" i="10"/>
  <c r="C2804" i="10"/>
  <c r="B2804" i="10"/>
  <c r="D2803" i="10"/>
  <c r="C2803" i="10"/>
  <c r="B2803" i="10"/>
  <c r="D2802" i="10"/>
  <c r="C2802" i="10"/>
  <c r="B2802" i="10"/>
  <c r="D2801" i="10"/>
  <c r="C2801" i="10"/>
  <c r="B2801" i="10"/>
  <c r="D2800" i="10"/>
  <c r="C2800" i="10"/>
  <c r="B2800" i="10"/>
  <c r="D2799" i="10"/>
  <c r="C2799" i="10"/>
  <c r="B2799" i="10"/>
  <c r="D2798" i="10"/>
  <c r="C2798" i="10"/>
  <c r="B2798" i="10"/>
  <c r="D2797" i="10"/>
  <c r="C2797" i="10"/>
  <c r="B2797" i="10"/>
  <c r="D2796" i="10"/>
  <c r="C2796" i="10"/>
  <c r="B2796" i="10"/>
  <c r="D2795" i="10"/>
  <c r="C2795" i="10"/>
  <c r="B2795" i="10"/>
  <c r="D2794" i="10"/>
  <c r="C2794" i="10"/>
  <c r="B2794" i="10"/>
  <c r="D2793" i="10"/>
  <c r="C2793" i="10"/>
  <c r="B2793" i="10"/>
  <c r="D2792" i="10"/>
  <c r="C2792" i="10"/>
  <c r="B2792" i="10"/>
  <c r="D2791" i="10"/>
  <c r="C2791" i="10"/>
  <c r="B2791" i="10"/>
  <c r="D2790" i="10"/>
  <c r="C2790" i="10"/>
  <c r="B2790" i="10"/>
  <c r="D2789" i="10"/>
  <c r="C2789" i="10"/>
  <c r="B2789" i="10"/>
  <c r="D2788" i="10"/>
  <c r="C2788" i="10"/>
  <c r="B2788" i="10"/>
  <c r="D2787" i="10"/>
  <c r="C2787" i="10"/>
  <c r="B2787" i="10"/>
  <c r="D2786" i="10"/>
  <c r="C2786" i="10"/>
  <c r="B2786" i="10"/>
  <c r="D2785" i="10"/>
  <c r="C2785" i="10"/>
  <c r="B2785" i="10"/>
  <c r="D2784" i="10"/>
  <c r="C2784" i="10"/>
  <c r="B2784" i="10"/>
  <c r="D2783" i="10"/>
  <c r="C2783" i="10"/>
  <c r="B2783" i="10"/>
  <c r="D2782" i="10"/>
  <c r="C2782" i="10"/>
  <c r="B2782" i="10"/>
  <c r="D2781" i="10"/>
  <c r="C2781" i="10"/>
  <c r="B2781" i="10"/>
  <c r="D2780" i="10"/>
  <c r="C2780" i="10"/>
  <c r="B2780" i="10"/>
  <c r="D2779" i="10"/>
  <c r="C2779" i="10"/>
  <c r="B2779" i="10"/>
  <c r="D2778" i="10"/>
  <c r="C2778" i="10"/>
  <c r="B2778" i="10"/>
  <c r="D2777" i="10"/>
  <c r="C2777" i="10"/>
  <c r="B2777" i="10"/>
  <c r="D2776" i="10"/>
  <c r="C2776" i="10"/>
  <c r="B2776" i="10"/>
  <c r="D2775" i="10"/>
  <c r="C2775" i="10"/>
  <c r="B2775" i="10"/>
  <c r="D2774" i="10"/>
  <c r="C2774" i="10"/>
  <c r="B2774" i="10"/>
  <c r="D2773" i="10"/>
  <c r="C2773" i="10"/>
  <c r="B2773" i="10"/>
  <c r="D2772" i="10"/>
  <c r="C2772" i="10"/>
  <c r="B2772" i="10"/>
  <c r="D2771" i="10"/>
  <c r="C2771" i="10"/>
  <c r="B2771" i="10"/>
  <c r="D2770" i="10"/>
  <c r="C2770" i="10"/>
  <c r="B2770" i="10"/>
  <c r="D2769" i="10"/>
  <c r="C2769" i="10"/>
  <c r="B2769" i="10"/>
  <c r="D2768" i="10"/>
  <c r="C2768" i="10"/>
  <c r="B2768" i="10"/>
  <c r="D2767" i="10"/>
  <c r="C2767" i="10"/>
  <c r="B2767" i="10"/>
  <c r="D2766" i="10"/>
  <c r="C2766" i="10"/>
  <c r="B2766" i="10"/>
  <c r="D2765" i="10"/>
  <c r="C2765" i="10"/>
  <c r="B2765" i="10"/>
  <c r="D2764" i="10"/>
  <c r="C2764" i="10"/>
  <c r="B2764" i="10"/>
  <c r="D2763" i="10"/>
  <c r="C2763" i="10"/>
  <c r="B2763" i="10"/>
  <c r="D2762" i="10"/>
  <c r="C2762" i="10"/>
  <c r="B2762" i="10"/>
  <c r="D2761" i="10"/>
  <c r="C2761" i="10"/>
  <c r="B2761" i="10"/>
  <c r="D2760" i="10"/>
  <c r="C2760" i="10"/>
  <c r="B2760" i="10"/>
  <c r="D2759" i="10"/>
  <c r="C2759" i="10"/>
  <c r="B2759" i="10"/>
  <c r="D2758" i="10"/>
  <c r="C2758" i="10"/>
  <c r="B2758" i="10"/>
  <c r="D2757" i="10"/>
  <c r="C2757" i="10"/>
  <c r="B2757" i="10"/>
  <c r="D2756" i="10"/>
  <c r="C2756" i="10"/>
  <c r="B2756" i="10"/>
  <c r="D2755" i="10"/>
  <c r="C2755" i="10"/>
  <c r="B2755" i="10"/>
  <c r="D2754" i="10"/>
  <c r="C2754" i="10"/>
  <c r="B2754" i="10"/>
  <c r="D2753" i="10"/>
  <c r="C2753" i="10"/>
  <c r="B2753" i="10"/>
  <c r="D2752" i="10"/>
  <c r="C2752" i="10"/>
  <c r="B2752" i="10"/>
  <c r="D2751" i="10"/>
  <c r="C2751" i="10"/>
  <c r="B2751" i="10"/>
  <c r="D2750" i="10"/>
  <c r="C2750" i="10"/>
  <c r="B2750" i="10"/>
  <c r="D2749" i="10"/>
  <c r="C2749" i="10"/>
  <c r="B2749" i="10"/>
  <c r="D2748" i="10"/>
  <c r="C2748" i="10"/>
  <c r="B2748" i="10"/>
  <c r="D2747" i="10"/>
  <c r="C2747" i="10"/>
  <c r="B2747" i="10"/>
  <c r="D2746" i="10"/>
  <c r="C2746" i="10"/>
  <c r="B2746" i="10"/>
  <c r="D2745" i="10"/>
  <c r="C2745" i="10"/>
  <c r="B2745" i="10"/>
  <c r="D2744" i="10"/>
  <c r="C2744" i="10"/>
  <c r="B2744" i="10"/>
  <c r="D2743" i="10"/>
  <c r="C2743" i="10"/>
  <c r="B2743" i="10"/>
  <c r="D2742" i="10"/>
  <c r="C2742" i="10"/>
  <c r="B2742" i="10"/>
  <c r="D2741" i="10"/>
  <c r="C2741" i="10"/>
  <c r="B2741" i="10"/>
  <c r="D2740" i="10"/>
  <c r="C2740" i="10"/>
  <c r="B2740" i="10"/>
  <c r="D2739" i="10"/>
  <c r="C2739" i="10"/>
  <c r="B2739" i="10"/>
  <c r="D2738" i="10"/>
  <c r="C2738" i="10"/>
  <c r="B2738" i="10"/>
  <c r="D2737" i="10"/>
  <c r="C2737" i="10"/>
  <c r="B2737" i="10"/>
  <c r="D2736" i="10"/>
  <c r="C2736" i="10"/>
  <c r="B2736" i="10"/>
  <c r="D2735" i="10"/>
  <c r="C2735" i="10"/>
  <c r="B2735" i="10"/>
  <c r="D2734" i="10"/>
  <c r="C2734" i="10"/>
  <c r="B2734" i="10"/>
  <c r="D2733" i="10"/>
  <c r="C2733" i="10"/>
  <c r="B2733" i="10"/>
  <c r="D2732" i="10"/>
  <c r="C2732" i="10"/>
  <c r="B2732" i="10"/>
  <c r="D2731" i="10"/>
  <c r="C2731" i="10"/>
  <c r="B2731" i="10"/>
  <c r="D2730" i="10"/>
  <c r="C2730" i="10"/>
  <c r="B2730" i="10"/>
  <c r="D2729" i="10"/>
  <c r="C2729" i="10"/>
  <c r="B2729" i="10"/>
  <c r="D2728" i="10"/>
  <c r="C2728" i="10"/>
  <c r="B2728" i="10"/>
  <c r="D2727" i="10"/>
  <c r="C2727" i="10"/>
  <c r="B2727" i="10"/>
  <c r="D2726" i="10"/>
  <c r="C2726" i="10"/>
  <c r="B2726" i="10"/>
  <c r="D2725" i="10"/>
  <c r="C2725" i="10"/>
  <c r="B2725" i="10"/>
  <c r="D2724" i="10"/>
  <c r="C2724" i="10"/>
  <c r="B2724" i="10"/>
  <c r="D2723" i="10"/>
  <c r="C2723" i="10"/>
  <c r="B2723" i="10"/>
  <c r="D2722" i="10"/>
  <c r="C2722" i="10"/>
  <c r="B2722" i="10"/>
  <c r="D2721" i="10"/>
  <c r="C2721" i="10"/>
  <c r="B2721" i="10"/>
  <c r="D2720" i="10"/>
  <c r="C2720" i="10"/>
  <c r="B2720" i="10"/>
  <c r="D2719" i="10"/>
  <c r="C2719" i="10"/>
  <c r="B2719" i="10"/>
  <c r="D2718" i="10"/>
  <c r="C2718" i="10"/>
  <c r="B2718" i="10"/>
  <c r="D2717" i="10"/>
  <c r="C2717" i="10"/>
  <c r="B2717" i="10"/>
  <c r="D2716" i="10"/>
  <c r="C2716" i="10"/>
  <c r="B2716" i="10"/>
  <c r="D2715" i="10"/>
  <c r="C2715" i="10"/>
  <c r="B2715" i="10"/>
  <c r="D2714" i="10"/>
  <c r="C2714" i="10"/>
  <c r="B2714" i="10"/>
  <c r="D2713" i="10"/>
  <c r="C2713" i="10"/>
  <c r="B2713" i="10"/>
  <c r="D2712" i="10"/>
  <c r="C2712" i="10"/>
  <c r="B2712" i="10"/>
  <c r="D2711" i="10"/>
  <c r="C2711" i="10"/>
  <c r="B2711" i="10"/>
  <c r="D2710" i="10"/>
  <c r="C2710" i="10"/>
  <c r="B2710" i="10"/>
  <c r="D2709" i="10"/>
  <c r="C2709" i="10"/>
  <c r="B2709" i="10"/>
  <c r="D2708" i="10"/>
  <c r="C2708" i="10"/>
  <c r="B2708" i="10"/>
  <c r="D2707" i="10"/>
  <c r="C2707" i="10"/>
  <c r="B2707" i="10"/>
  <c r="D2706" i="10"/>
  <c r="C2706" i="10"/>
  <c r="B2706" i="10"/>
  <c r="D2705" i="10"/>
  <c r="C2705" i="10"/>
  <c r="B2705" i="10"/>
  <c r="D2704" i="10"/>
  <c r="C2704" i="10"/>
  <c r="B2704" i="10"/>
  <c r="D2703" i="10"/>
  <c r="C2703" i="10"/>
  <c r="B2703" i="10"/>
  <c r="D2702" i="10"/>
  <c r="C2702" i="10"/>
  <c r="B2702" i="10"/>
  <c r="D2701" i="10"/>
  <c r="C2701" i="10"/>
  <c r="B2701" i="10"/>
  <c r="D2700" i="10"/>
  <c r="C2700" i="10"/>
  <c r="B2700" i="10"/>
  <c r="D2699" i="10"/>
  <c r="C2699" i="10"/>
  <c r="B2699" i="10"/>
  <c r="D2698" i="10"/>
  <c r="C2698" i="10"/>
  <c r="B2698" i="10"/>
  <c r="D2697" i="10"/>
  <c r="C2697" i="10"/>
  <c r="B2697" i="10"/>
  <c r="D2696" i="10"/>
  <c r="C2696" i="10"/>
  <c r="B2696" i="10"/>
  <c r="D2695" i="10"/>
  <c r="C2695" i="10"/>
  <c r="B2695" i="10"/>
  <c r="D2694" i="10"/>
  <c r="C2694" i="10"/>
  <c r="B2694" i="10"/>
  <c r="D2693" i="10"/>
  <c r="C2693" i="10"/>
  <c r="B2693" i="10"/>
  <c r="D2692" i="10"/>
  <c r="C2692" i="10"/>
  <c r="B2692" i="10"/>
  <c r="D2691" i="10"/>
  <c r="C2691" i="10"/>
  <c r="B2691" i="10"/>
  <c r="D2690" i="10"/>
  <c r="C2690" i="10"/>
  <c r="B2690" i="10"/>
  <c r="D2689" i="10"/>
  <c r="C2689" i="10"/>
  <c r="B2689" i="10"/>
  <c r="D2688" i="10"/>
  <c r="C2688" i="10"/>
  <c r="B2688" i="10"/>
  <c r="D2687" i="10"/>
  <c r="C2687" i="10"/>
  <c r="B2687" i="10"/>
  <c r="D2686" i="10"/>
  <c r="C2686" i="10"/>
  <c r="B2686" i="10"/>
  <c r="D2685" i="10"/>
  <c r="C2685" i="10"/>
  <c r="B2685" i="10"/>
  <c r="D2684" i="10"/>
  <c r="C2684" i="10"/>
  <c r="B2684" i="10"/>
  <c r="D2683" i="10"/>
  <c r="C2683" i="10"/>
  <c r="B2683" i="10"/>
  <c r="D2682" i="10"/>
  <c r="C2682" i="10"/>
  <c r="B2682" i="10"/>
  <c r="D2681" i="10"/>
  <c r="C2681" i="10"/>
  <c r="B2681" i="10"/>
  <c r="D2680" i="10"/>
  <c r="C2680" i="10"/>
  <c r="B2680" i="10"/>
  <c r="D2679" i="10"/>
  <c r="C2679" i="10"/>
  <c r="B2679" i="10"/>
  <c r="D2678" i="10"/>
  <c r="C2678" i="10"/>
  <c r="B2678" i="10"/>
  <c r="D2677" i="10"/>
  <c r="C2677" i="10"/>
  <c r="B2677" i="10"/>
  <c r="D2676" i="10"/>
  <c r="C2676" i="10"/>
  <c r="B2676" i="10"/>
  <c r="D2675" i="10"/>
  <c r="C2675" i="10"/>
  <c r="B2675" i="10"/>
  <c r="D2674" i="10"/>
  <c r="C2674" i="10"/>
  <c r="B2674" i="10"/>
  <c r="D2673" i="10"/>
  <c r="C2673" i="10"/>
  <c r="B2673" i="10"/>
  <c r="D2672" i="10"/>
  <c r="C2672" i="10"/>
  <c r="B2672" i="10"/>
  <c r="D2671" i="10"/>
  <c r="C2671" i="10"/>
  <c r="B2671" i="10"/>
  <c r="D2670" i="10"/>
  <c r="C2670" i="10"/>
  <c r="B2670" i="10"/>
  <c r="D2669" i="10"/>
  <c r="C2669" i="10"/>
  <c r="B2669" i="10"/>
  <c r="D2668" i="10"/>
  <c r="C2668" i="10"/>
  <c r="B2668" i="10"/>
  <c r="D2667" i="10"/>
  <c r="C2667" i="10"/>
  <c r="B2667" i="10"/>
  <c r="D2666" i="10"/>
  <c r="C2666" i="10"/>
  <c r="B2666" i="10"/>
  <c r="D2665" i="10"/>
  <c r="C2665" i="10"/>
  <c r="B2665" i="10"/>
  <c r="D2664" i="10"/>
  <c r="C2664" i="10"/>
  <c r="B2664" i="10"/>
  <c r="D2663" i="10"/>
  <c r="C2663" i="10"/>
  <c r="B2663" i="10"/>
  <c r="D2662" i="10"/>
  <c r="C2662" i="10"/>
  <c r="B2662" i="10"/>
  <c r="D2661" i="10"/>
  <c r="C2661" i="10"/>
  <c r="B2661" i="10"/>
  <c r="D2660" i="10"/>
  <c r="C2660" i="10"/>
  <c r="B2660" i="10"/>
  <c r="D2659" i="10"/>
  <c r="C2659" i="10"/>
  <c r="B2659" i="10"/>
  <c r="D2658" i="10"/>
  <c r="C2658" i="10"/>
  <c r="B2658" i="10"/>
  <c r="D2657" i="10"/>
  <c r="C2657" i="10"/>
  <c r="B2657" i="10"/>
  <c r="D2656" i="10"/>
  <c r="C2656" i="10"/>
  <c r="B2656" i="10"/>
  <c r="D2655" i="10"/>
  <c r="C2655" i="10"/>
  <c r="B2655" i="10"/>
  <c r="D2654" i="10"/>
  <c r="C2654" i="10"/>
  <c r="B2654" i="10"/>
  <c r="D2653" i="10"/>
  <c r="C2653" i="10"/>
  <c r="B2653" i="10"/>
  <c r="D2652" i="10"/>
  <c r="C2652" i="10"/>
  <c r="B2652" i="10"/>
  <c r="D2651" i="10"/>
  <c r="C2651" i="10"/>
  <c r="B2651" i="10"/>
  <c r="D2650" i="10"/>
  <c r="C2650" i="10"/>
  <c r="B2650" i="10"/>
  <c r="D2649" i="10"/>
  <c r="C2649" i="10"/>
  <c r="B2649" i="10"/>
  <c r="D2648" i="10"/>
  <c r="C2648" i="10"/>
  <c r="B2648" i="10"/>
  <c r="D2647" i="10"/>
  <c r="C2647" i="10"/>
  <c r="B2647" i="10"/>
  <c r="D2646" i="10"/>
  <c r="C2646" i="10"/>
  <c r="B2646" i="10"/>
  <c r="D2645" i="10"/>
  <c r="C2645" i="10"/>
  <c r="B2645" i="10"/>
  <c r="D2644" i="10"/>
  <c r="C2644" i="10"/>
  <c r="B2644" i="10"/>
  <c r="D2643" i="10"/>
  <c r="C2643" i="10"/>
  <c r="B2643" i="10"/>
  <c r="D2642" i="10"/>
  <c r="C2642" i="10"/>
  <c r="B2642" i="10"/>
  <c r="D2641" i="10"/>
  <c r="C2641" i="10"/>
  <c r="B2641" i="10"/>
  <c r="D2640" i="10"/>
  <c r="C2640" i="10"/>
  <c r="B2640" i="10"/>
  <c r="D2639" i="10"/>
  <c r="C2639" i="10"/>
  <c r="B2639" i="10"/>
  <c r="D2638" i="10"/>
  <c r="C2638" i="10"/>
  <c r="B2638" i="10"/>
  <c r="D2637" i="10"/>
  <c r="C2637" i="10"/>
  <c r="B2637" i="10"/>
  <c r="D2636" i="10"/>
  <c r="C2636" i="10"/>
  <c r="B2636" i="10"/>
  <c r="D2635" i="10"/>
  <c r="C2635" i="10"/>
  <c r="B2635" i="10"/>
  <c r="D2634" i="10"/>
  <c r="C2634" i="10"/>
  <c r="B2634" i="10"/>
  <c r="D2633" i="10"/>
  <c r="C2633" i="10"/>
  <c r="B2633" i="10"/>
  <c r="D2632" i="10"/>
  <c r="C2632" i="10"/>
  <c r="B2632" i="10"/>
  <c r="D2631" i="10"/>
  <c r="C2631" i="10"/>
  <c r="B2631" i="10"/>
  <c r="D2630" i="10"/>
  <c r="C2630" i="10"/>
  <c r="B2630" i="10"/>
  <c r="D2629" i="10"/>
  <c r="C2629" i="10"/>
  <c r="B2629" i="10"/>
  <c r="D2628" i="10"/>
  <c r="C2628" i="10"/>
  <c r="B2628" i="10"/>
  <c r="D2627" i="10"/>
  <c r="C2627" i="10"/>
  <c r="B2627" i="10"/>
  <c r="D2626" i="10"/>
  <c r="C2626" i="10"/>
  <c r="B2626" i="10"/>
  <c r="D2625" i="10"/>
  <c r="C2625" i="10"/>
  <c r="B2625" i="10"/>
  <c r="D2624" i="10"/>
  <c r="C2624" i="10"/>
  <c r="B2624" i="10"/>
  <c r="D2623" i="10"/>
  <c r="C2623" i="10"/>
  <c r="B2623" i="10"/>
  <c r="D2622" i="10"/>
  <c r="C2622" i="10"/>
  <c r="B2622" i="10"/>
  <c r="D2621" i="10"/>
  <c r="C2621" i="10"/>
  <c r="B2621" i="10"/>
  <c r="D2620" i="10"/>
  <c r="C2620" i="10"/>
  <c r="B2620" i="10"/>
  <c r="D2619" i="10"/>
  <c r="C2619" i="10"/>
  <c r="B2619" i="10"/>
  <c r="D2618" i="10"/>
  <c r="C2618" i="10"/>
  <c r="B2618" i="10"/>
  <c r="D2617" i="10"/>
  <c r="C2617" i="10"/>
  <c r="B2617" i="10"/>
  <c r="D2616" i="10"/>
  <c r="C2616" i="10"/>
  <c r="B2616" i="10"/>
  <c r="D2615" i="10"/>
  <c r="C2615" i="10"/>
  <c r="B2615" i="10"/>
  <c r="D2614" i="10"/>
  <c r="C2614" i="10"/>
  <c r="B2614" i="10"/>
  <c r="D2613" i="10"/>
  <c r="C2613" i="10"/>
  <c r="B2613" i="10"/>
  <c r="D2612" i="10"/>
  <c r="C2612" i="10"/>
  <c r="B2612" i="10"/>
  <c r="D2611" i="10"/>
  <c r="C2611" i="10"/>
  <c r="B2611" i="10"/>
  <c r="D2610" i="10"/>
  <c r="C2610" i="10"/>
  <c r="B2610" i="10"/>
  <c r="D2609" i="10"/>
  <c r="C2609" i="10"/>
  <c r="B2609" i="10"/>
  <c r="D2608" i="10"/>
  <c r="C2608" i="10"/>
  <c r="B2608" i="10"/>
  <c r="D2607" i="10"/>
  <c r="C2607" i="10"/>
  <c r="B2607" i="10"/>
  <c r="D2606" i="10"/>
  <c r="C2606" i="10"/>
  <c r="B2606" i="10"/>
  <c r="D2605" i="10"/>
  <c r="C2605" i="10"/>
  <c r="B2605" i="10"/>
  <c r="D2604" i="10"/>
  <c r="C2604" i="10"/>
  <c r="B2604" i="10"/>
  <c r="D2603" i="10"/>
  <c r="C2603" i="10"/>
  <c r="B2603" i="10"/>
  <c r="D2602" i="10"/>
  <c r="C2602" i="10"/>
  <c r="B2602" i="10"/>
  <c r="D2601" i="10"/>
  <c r="C2601" i="10"/>
  <c r="B2601" i="10"/>
  <c r="D2600" i="10"/>
  <c r="C2600" i="10"/>
  <c r="B2600" i="10"/>
  <c r="D2599" i="10"/>
  <c r="C2599" i="10"/>
  <c r="B2599" i="10"/>
  <c r="D2598" i="10"/>
  <c r="C2598" i="10"/>
  <c r="B2598" i="10"/>
  <c r="D2597" i="10"/>
  <c r="C2597" i="10"/>
  <c r="B2597" i="10"/>
  <c r="D2596" i="10"/>
  <c r="C2596" i="10"/>
  <c r="B2596" i="10"/>
  <c r="D2595" i="10"/>
  <c r="C2595" i="10"/>
  <c r="B2595" i="10"/>
  <c r="D2594" i="10"/>
  <c r="C2594" i="10"/>
  <c r="B2594" i="10"/>
  <c r="D2593" i="10"/>
  <c r="C2593" i="10"/>
  <c r="B2593" i="10"/>
  <c r="D2592" i="10"/>
  <c r="C2592" i="10"/>
  <c r="B2592" i="10"/>
  <c r="D2591" i="10"/>
  <c r="C2591" i="10"/>
  <c r="B2591" i="10"/>
  <c r="D2590" i="10"/>
  <c r="C2590" i="10"/>
  <c r="B2590" i="10"/>
  <c r="D2589" i="10"/>
  <c r="C2589" i="10"/>
  <c r="B2589" i="10"/>
  <c r="D2588" i="10"/>
  <c r="C2588" i="10"/>
  <c r="B2588" i="10"/>
  <c r="D2587" i="10"/>
  <c r="C2587" i="10"/>
  <c r="B2587" i="10"/>
  <c r="D2586" i="10"/>
  <c r="C2586" i="10"/>
  <c r="B2586" i="10"/>
  <c r="D2585" i="10"/>
  <c r="C2585" i="10"/>
  <c r="B2585" i="10"/>
  <c r="D2584" i="10"/>
  <c r="C2584" i="10"/>
  <c r="B2584" i="10"/>
  <c r="D2583" i="10"/>
  <c r="C2583" i="10"/>
  <c r="B2583" i="10"/>
  <c r="D2582" i="10"/>
  <c r="C2582" i="10"/>
  <c r="B2582" i="10"/>
  <c r="D2581" i="10"/>
  <c r="C2581" i="10"/>
  <c r="B2581" i="10"/>
  <c r="D2580" i="10"/>
  <c r="C2580" i="10"/>
  <c r="B2580" i="10"/>
  <c r="D2579" i="10"/>
  <c r="C2579" i="10"/>
  <c r="B2579" i="10"/>
  <c r="D2578" i="10"/>
  <c r="C2578" i="10"/>
  <c r="B2578" i="10"/>
  <c r="D2577" i="10"/>
  <c r="C2577" i="10"/>
  <c r="B2577" i="10"/>
  <c r="D2576" i="10"/>
  <c r="C2576" i="10"/>
  <c r="B2576" i="10"/>
  <c r="D2575" i="10"/>
  <c r="C2575" i="10"/>
  <c r="B2575" i="10"/>
  <c r="D2574" i="10"/>
  <c r="C2574" i="10"/>
  <c r="B2574" i="10"/>
  <c r="D2573" i="10"/>
  <c r="C2573" i="10"/>
  <c r="B2573" i="10"/>
  <c r="D2572" i="10"/>
  <c r="C2572" i="10"/>
  <c r="B2572" i="10"/>
  <c r="D2571" i="10"/>
  <c r="C2571" i="10"/>
  <c r="B2571" i="10"/>
  <c r="D2570" i="10"/>
  <c r="C2570" i="10"/>
  <c r="B2570" i="10"/>
  <c r="D2569" i="10"/>
  <c r="C2569" i="10"/>
  <c r="B2569" i="10"/>
  <c r="D2568" i="10"/>
  <c r="C2568" i="10"/>
  <c r="B2568" i="10"/>
  <c r="D2567" i="10"/>
  <c r="C2567" i="10"/>
  <c r="B2567" i="10"/>
  <c r="D2566" i="10"/>
  <c r="C2566" i="10"/>
  <c r="B2566" i="10"/>
  <c r="D2565" i="10"/>
  <c r="C2565" i="10"/>
  <c r="B2565" i="10"/>
  <c r="D2564" i="10"/>
  <c r="C2564" i="10"/>
  <c r="B2564" i="10"/>
  <c r="D2563" i="10"/>
  <c r="C2563" i="10"/>
  <c r="B2563" i="10"/>
  <c r="D2562" i="10"/>
  <c r="C2562" i="10"/>
  <c r="B2562" i="10"/>
  <c r="D2561" i="10"/>
  <c r="C2561" i="10"/>
  <c r="B2561" i="10"/>
  <c r="D2560" i="10"/>
  <c r="C2560" i="10"/>
  <c r="B2560" i="10"/>
  <c r="D2559" i="10"/>
  <c r="C2559" i="10"/>
  <c r="B2559" i="10"/>
  <c r="D2558" i="10"/>
  <c r="C2558" i="10"/>
  <c r="B2558" i="10"/>
  <c r="D2557" i="10"/>
  <c r="C2557" i="10"/>
  <c r="B2557" i="10"/>
  <c r="D2556" i="10"/>
  <c r="C2556" i="10"/>
  <c r="B2556" i="10"/>
  <c r="D2555" i="10"/>
  <c r="C2555" i="10"/>
  <c r="B2555" i="10"/>
  <c r="D2554" i="10"/>
  <c r="C2554" i="10"/>
  <c r="B2554" i="10"/>
  <c r="D2553" i="10"/>
  <c r="C2553" i="10"/>
  <c r="B2553" i="10"/>
  <c r="D2552" i="10"/>
  <c r="C2552" i="10"/>
  <c r="B2552" i="10"/>
  <c r="D2551" i="10"/>
  <c r="C2551" i="10"/>
  <c r="B2551" i="10"/>
  <c r="D2550" i="10"/>
  <c r="C2550" i="10"/>
  <c r="B2550" i="10"/>
  <c r="D2549" i="10"/>
  <c r="C2549" i="10"/>
  <c r="B2549" i="10"/>
  <c r="D2548" i="10"/>
  <c r="C2548" i="10"/>
  <c r="B2548" i="10"/>
  <c r="D2547" i="10"/>
  <c r="C2547" i="10"/>
  <c r="B2547" i="10"/>
  <c r="D2546" i="10"/>
  <c r="C2546" i="10"/>
  <c r="B2546" i="10"/>
  <c r="D2545" i="10"/>
  <c r="C2545" i="10"/>
  <c r="B2545" i="10"/>
  <c r="D2544" i="10"/>
  <c r="C2544" i="10"/>
  <c r="B2544" i="10"/>
  <c r="D2543" i="10"/>
  <c r="C2543" i="10"/>
  <c r="B2543" i="10"/>
  <c r="D2542" i="10"/>
  <c r="C2542" i="10"/>
  <c r="B2542" i="10"/>
  <c r="D2541" i="10"/>
  <c r="C2541" i="10"/>
  <c r="B2541" i="10"/>
  <c r="D2540" i="10"/>
  <c r="C2540" i="10"/>
  <c r="B2540" i="10"/>
  <c r="D2539" i="10"/>
  <c r="C2539" i="10"/>
  <c r="B2539" i="10"/>
  <c r="D2538" i="10"/>
  <c r="C2538" i="10"/>
  <c r="B2538" i="10"/>
  <c r="D2537" i="10"/>
  <c r="C2537" i="10"/>
  <c r="B2537" i="10"/>
  <c r="D2536" i="10"/>
  <c r="C2536" i="10"/>
  <c r="B2536" i="10"/>
  <c r="D2535" i="10"/>
  <c r="C2535" i="10"/>
  <c r="B2535" i="10"/>
  <c r="D2534" i="10"/>
  <c r="C2534" i="10"/>
  <c r="B2534" i="10"/>
  <c r="D2533" i="10"/>
  <c r="C2533" i="10"/>
  <c r="B2533" i="10"/>
  <c r="D2532" i="10"/>
  <c r="C2532" i="10"/>
  <c r="B2532" i="10"/>
  <c r="D2531" i="10"/>
  <c r="C2531" i="10"/>
  <c r="B2531" i="10"/>
  <c r="D2530" i="10"/>
  <c r="C2530" i="10"/>
  <c r="B2530" i="10"/>
  <c r="D2529" i="10"/>
  <c r="C2529" i="10"/>
  <c r="B2529" i="10"/>
  <c r="D2528" i="10"/>
  <c r="C2528" i="10"/>
  <c r="B2528" i="10"/>
  <c r="D2527" i="10"/>
  <c r="C2527" i="10"/>
  <c r="B2527" i="10"/>
  <c r="D2526" i="10"/>
  <c r="C2526" i="10"/>
  <c r="B2526" i="10"/>
  <c r="D2525" i="10"/>
  <c r="C2525" i="10"/>
  <c r="B2525" i="10"/>
  <c r="D2524" i="10"/>
  <c r="C2524" i="10"/>
  <c r="B2524" i="10"/>
  <c r="D2523" i="10"/>
  <c r="C2523" i="10"/>
  <c r="B2523" i="10"/>
  <c r="D2522" i="10"/>
  <c r="C2522" i="10"/>
  <c r="B2522" i="10"/>
  <c r="D2521" i="10"/>
  <c r="C2521" i="10"/>
  <c r="B2521" i="10"/>
  <c r="D2520" i="10"/>
  <c r="C2520" i="10"/>
  <c r="B2520" i="10"/>
  <c r="D2519" i="10"/>
  <c r="C2519" i="10"/>
  <c r="B2519" i="10"/>
  <c r="D2518" i="10"/>
  <c r="C2518" i="10"/>
  <c r="B2518" i="10"/>
  <c r="D2517" i="10"/>
  <c r="C2517" i="10"/>
  <c r="B2517" i="10"/>
  <c r="D2516" i="10"/>
  <c r="C2516" i="10"/>
  <c r="B2516" i="10"/>
  <c r="D2515" i="10"/>
  <c r="C2515" i="10"/>
  <c r="B2515" i="10"/>
  <c r="D2514" i="10"/>
  <c r="C2514" i="10"/>
  <c r="B2514" i="10"/>
  <c r="D2513" i="10"/>
  <c r="C2513" i="10"/>
  <c r="B2513" i="10"/>
  <c r="D2512" i="10"/>
  <c r="C2512" i="10"/>
  <c r="B2512" i="10"/>
  <c r="D2511" i="10"/>
  <c r="C2511" i="10"/>
  <c r="B2511" i="10"/>
  <c r="D2510" i="10"/>
  <c r="C2510" i="10"/>
  <c r="B2510" i="10"/>
  <c r="D2509" i="10"/>
  <c r="C2509" i="10"/>
  <c r="B2509" i="10"/>
  <c r="D2508" i="10"/>
  <c r="C2508" i="10"/>
  <c r="B2508" i="10"/>
  <c r="D2507" i="10"/>
  <c r="C2507" i="10"/>
  <c r="B2507" i="10"/>
  <c r="D2506" i="10"/>
  <c r="C2506" i="10"/>
  <c r="B2506" i="10"/>
  <c r="D2505" i="10"/>
  <c r="C2505" i="10"/>
  <c r="B2505" i="10"/>
  <c r="D2504" i="10"/>
  <c r="C2504" i="10"/>
  <c r="B2504" i="10"/>
  <c r="D2503" i="10"/>
  <c r="C2503" i="10"/>
  <c r="B2503" i="10"/>
  <c r="D2502" i="10"/>
  <c r="C2502" i="10"/>
  <c r="B2502" i="10"/>
  <c r="D2501" i="10"/>
  <c r="C2501" i="10"/>
  <c r="B2501" i="10"/>
  <c r="D2500" i="10"/>
  <c r="C2500" i="10"/>
  <c r="B2500" i="10"/>
  <c r="D2499" i="10"/>
  <c r="C2499" i="10"/>
  <c r="B2499" i="10"/>
  <c r="D2498" i="10"/>
  <c r="C2498" i="10"/>
  <c r="B2498" i="10"/>
  <c r="D2497" i="10"/>
  <c r="C2497" i="10"/>
  <c r="B2497" i="10"/>
  <c r="D2496" i="10"/>
  <c r="C2496" i="10"/>
  <c r="B2496" i="10"/>
  <c r="D2495" i="10"/>
  <c r="C2495" i="10"/>
  <c r="B2495" i="10"/>
  <c r="D2494" i="10"/>
  <c r="C2494" i="10"/>
  <c r="B2494" i="10"/>
  <c r="D2493" i="10"/>
  <c r="C2493" i="10"/>
  <c r="B2493" i="10"/>
  <c r="D2492" i="10"/>
  <c r="C2492" i="10"/>
  <c r="B2492" i="10"/>
  <c r="D2491" i="10"/>
  <c r="C2491" i="10"/>
  <c r="B2491" i="10"/>
  <c r="D2490" i="10"/>
  <c r="C2490" i="10"/>
  <c r="B2490" i="10"/>
  <c r="D2489" i="10"/>
  <c r="C2489" i="10"/>
  <c r="B2489" i="10"/>
  <c r="D2488" i="10"/>
  <c r="C2488" i="10"/>
  <c r="B2488" i="10"/>
  <c r="D2487" i="10"/>
  <c r="C2487" i="10"/>
  <c r="B2487" i="10"/>
  <c r="D2486" i="10"/>
  <c r="C2486" i="10"/>
  <c r="B2486" i="10"/>
  <c r="D2485" i="10"/>
  <c r="C2485" i="10"/>
  <c r="B2485" i="10"/>
  <c r="D2484" i="10"/>
  <c r="C2484" i="10"/>
  <c r="B2484" i="10"/>
  <c r="D2483" i="10"/>
  <c r="C2483" i="10"/>
  <c r="B2483" i="10"/>
  <c r="D2482" i="10"/>
  <c r="C2482" i="10"/>
  <c r="B2482" i="10"/>
  <c r="D2481" i="10"/>
  <c r="C2481" i="10"/>
  <c r="B2481" i="10"/>
  <c r="D2480" i="10"/>
  <c r="C2480" i="10"/>
  <c r="B2480" i="10"/>
  <c r="D2479" i="10"/>
  <c r="C2479" i="10"/>
  <c r="B2479" i="10"/>
  <c r="D2478" i="10"/>
  <c r="C2478" i="10"/>
  <c r="B2478" i="10"/>
  <c r="D2477" i="10"/>
  <c r="C2477" i="10"/>
  <c r="B2477" i="10"/>
  <c r="D2476" i="10"/>
  <c r="C2476" i="10"/>
  <c r="B2476" i="10"/>
  <c r="D2475" i="10"/>
  <c r="C2475" i="10"/>
  <c r="B2475" i="10"/>
  <c r="D2474" i="10"/>
  <c r="C2474" i="10"/>
  <c r="B2474" i="10"/>
  <c r="D2473" i="10"/>
  <c r="C2473" i="10"/>
  <c r="B2473" i="10"/>
  <c r="D2472" i="10"/>
  <c r="C2472" i="10"/>
  <c r="B2472" i="10"/>
  <c r="D2471" i="10"/>
  <c r="C2471" i="10"/>
  <c r="B2471" i="10"/>
  <c r="D2470" i="10"/>
  <c r="C2470" i="10"/>
  <c r="B2470" i="10"/>
  <c r="D2469" i="10"/>
  <c r="C2469" i="10"/>
  <c r="B2469" i="10"/>
  <c r="D2468" i="10"/>
  <c r="C2468" i="10"/>
  <c r="B2468" i="10"/>
  <c r="D2467" i="10"/>
  <c r="C2467" i="10"/>
  <c r="B2467" i="10"/>
  <c r="D2466" i="10"/>
  <c r="C2466" i="10"/>
  <c r="B2466" i="10"/>
  <c r="D2465" i="10"/>
  <c r="C2465" i="10"/>
  <c r="B2465" i="10"/>
  <c r="D2464" i="10"/>
  <c r="C2464" i="10"/>
  <c r="B2464" i="10"/>
  <c r="D2463" i="10"/>
  <c r="C2463" i="10"/>
  <c r="B2463" i="10"/>
  <c r="D2462" i="10"/>
  <c r="C2462" i="10"/>
  <c r="B2462" i="10"/>
  <c r="D2461" i="10"/>
  <c r="C2461" i="10"/>
  <c r="B2461" i="10"/>
  <c r="D2460" i="10"/>
  <c r="C2460" i="10"/>
  <c r="B2460" i="10"/>
  <c r="D2459" i="10"/>
  <c r="C2459" i="10"/>
  <c r="B2459" i="10"/>
  <c r="D2458" i="10"/>
  <c r="C2458" i="10"/>
  <c r="B2458" i="10"/>
  <c r="D2457" i="10"/>
  <c r="C2457" i="10"/>
  <c r="B2457" i="10"/>
  <c r="D2456" i="10"/>
  <c r="C2456" i="10"/>
  <c r="B2456" i="10"/>
  <c r="D2455" i="10"/>
  <c r="C2455" i="10"/>
  <c r="B2455" i="10"/>
  <c r="D2454" i="10"/>
  <c r="C2454" i="10"/>
  <c r="B2454" i="10"/>
  <c r="D2453" i="10"/>
  <c r="C2453" i="10"/>
  <c r="B2453" i="10"/>
  <c r="D2452" i="10"/>
  <c r="C2452" i="10"/>
  <c r="B2452" i="10"/>
  <c r="D2451" i="10"/>
  <c r="C2451" i="10"/>
  <c r="B2451" i="10"/>
  <c r="D2450" i="10"/>
  <c r="C2450" i="10"/>
  <c r="B2450" i="10"/>
  <c r="D2449" i="10"/>
  <c r="C2449" i="10"/>
  <c r="B2449" i="10"/>
  <c r="D2448" i="10"/>
  <c r="C2448" i="10"/>
  <c r="B2448" i="10"/>
  <c r="D2447" i="10"/>
  <c r="C2447" i="10"/>
  <c r="B2447" i="10"/>
  <c r="D2446" i="10"/>
  <c r="C2446" i="10"/>
  <c r="B2446" i="10"/>
  <c r="D2445" i="10"/>
  <c r="C2445" i="10"/>
  <c r="B2445" i="10"/>
  <c r="D2444" i="10"/>
  <c r="C2444" i="10"/>
  <c r="B2444" i="10"/>
  <c r="D2443" i="10"/>
  <c r="C2443" i="10"/>
  <c r="B2443" i="10"/>
  <c r="D2442" i="10"/>
  <c r="C2442" i="10"/>
  <c r="B2442" i="10"/>
  <c r="D2441" i="10"/>
  <c r="C2441" i="10"/>
  <c r="B2441" i="10"/>
  <c r="D2440" i="10"/>
  <c r="C2440" i="10"/>
  <c r="B2440" i="10"/>
  <c r="D2439" i="10"/>
  <c r="C2439" i="10"/>
  <c r="B2439" i="10"/>
  <c r="D2438" i="10"/>
  <c r="C2438" i="10"/>
  <c r="B2438" i="10"/>
  <c r="D2437" i="10"/>
  <c r="C2437" i="10"/>
  <c r="B2437" i="10"/>
  <c r="D2436" i="10"/>
  <c r="C2436" i="10"/>
  <c r="B2436" i="10"/>
  <c r="D2435" i="10"/>
  <c r="C2435" i="10"/>
  <c r="B2435" i="10"/>
  <c r="D2434" i="10"/>
  <c r="C2434" i="10"/>
  <c r="B2434" i="10"/>
  <c r="D2433" i="10"/>
  <c r="C2433" i="10"/>
  <c r="B2433" i="10"/>
  <c r="D2432" i="10"/>
  <c r="C2432" i="10"/>
  <c r="B2432" i="10"/>
  <c r="D2431" i="10"/>
  <c r="C2431" i="10"/>
  <c r="B2431" i="10"/>
  <c r="D2430" i="10"/>
  <c r="C2430" i="10"/>
  <c r="B2430" i="10"/>
  <c r="D2429" i="10"/>
  <c r="C2429" i="10"/>
  <c r="B2429" i="10"/>
  <c r="D2428" i="10"/>
  <c r="C2428" i="10"/>
  <c r="B2428" i="10"/>
  <c r="D2427" i="10"/>
  <c r="C2427" i="10"/>
  <c r="B2427" i="10"/>
  <c r="D2426" i="10"/>
  <c r="C2426" i="10"/>
  <c r="B2426" i="10"/>
  <c r="D2425" i="10"/>
  <c r="C2425" i="10"/>
  <c r="B2425" i="10"/>
  <c r="D2424" i="10"/>
  <c r="C2424" i="10"/>
  <c r="B2424" i="10"/>
  <c r="D2423" i="10"/>
  <c r="C2423" i="10"/>
  <c r="B2423" i="10"/>
  <c r="D2422" i="10"/>
  <c r="C2422" i="10"/>
  <c r="B2422" i="10"/>
  <c r="D2421" i="10"/>
  <c r="C2421" i="10"/>
  <c r="B2421" i="10"/>
  <c r="D2420" i="10"/>
  <c r="C2420" i="10"/>
  <c r="B2420" i="10"/>
  <c r="D2419" i="10"/>
  <c r="C2419" i="10"/>
  <c r="B2419" i="10"/>
  <c r="D2418" i="10"/>
  <c r="C2418" i="10"/>
  <c r="B2418" i="10"/>
  <c r="D2417" i="10"/>
  <c r="C2417" i="10"/>
  <c r="B2417" i="10"/>
  <c r="D2416" i="10"/>
  <c r="C2416" i="10"/>
  <c r="B2416" i="10"/>
  <c r="D2415" i="10"/>
  <c r="C2415" i="10"/>
  <c r="B2415" i="10"/>
  <c r="D2414" i="10"/>
  <c r="C2414" i="10"/>
  <c r="B2414" i="10"/>
  <c r="D2413" i="10"/>
  <c r="C2413" i="10"/>
  <c r="B2413" i="10"/>
  <c r="D2412" i="10"/>
  <c r="C2412" i="10"/>
  <c r="B2412" i="10"/>
  <c r="D2411" i="10"/>
  <c r="C2411" i="10"/>
  <c r="B2411" i="10"/>
  <c r="D2410" i="10"/>
  <c r="C2410" i="10"/>
  <c r="B2410" i="10"/>
  <c r="D2409" i="10"/>
  <c r="C2409" i="10"/>
  <c r="B2409" i="10"/>
  <c r="D2408" i="10"/>
  <c r="C2408" i="10"/>
  <c r="B2408" i="10"/>
  <c r="D2407" i="10"/>
  <c r="C2407" i="10"/>
  <c r="B2407" i="10"/>
  <c r="D2406" i="10"/>
  <c r="C2406" i="10"/>
  <c r="B2406" i="10"/>
  <c r="D2405" i="10"/>
  <c r="C2405" i="10"/>
  <c r="B2405" i="10"/>
  <c r="D2404" i="10"/>
  <c r="C2404" i="10"/>
  <c r="B2404" i="10"/>
  <c r="D2403" i="10"/>
  <c r="C2403" i="10"/>
  <c r="B2403" i="10"/>
  <c r="D2402" i="10"/>
  <c r="C2402" i="10"/>
  <c r="B2402" i="10"/>
  <c r="D2401" i="10"/>
  <c r="C2401" i="10"/>
  <c r="B2401" i="10"/>
  <c r="D2400" i="10"/>
  <c r="C2400" i="10"/>
  <c r="B2400" i="10"/>
  <c r="D2399" i="10"/>
  <c r="C2399" i="10"/>
  <c r="B2399" i="10"/>
  <c r="D2398" i="10"/>
  <c r="C2398" i="10"/>
  <c r="B2398" i="10"/>
  <c r="D2397" i="10"/>
  <c r="C2397" i="10"/>
  <c r="B2397" i="10"/>
  <c r="D2396" i="10"/>
  <c r="C2396" i="10"/>
  <c r="B2396" i="10"/>
  <c r="D2395" i="10"/>
  <c r="C2395" i="10"/>
  <c r="B2395" i="10"/>
  <c r="D2394" i="10"/>
  <c r="C2394" i="10"/>
  <c r="B2394" i="10"/>
  <c r="D2393" i="10"/>
  <c r="C2393" i="10"/>
  <c r="B2393" i="10"/>
  <c r="D2392" i="10"/>
  <c r="C2392" i="10"/>
  <c r="B2392" i="10"/>
  <c r="D2391" i="10"/>
  <c r="C2391" i="10"/>
  <c r="B2391" i="10"/>
  <c r="D2390" i="10"/>
  <c r="C2390" i="10"/>
  <c r="B2390" i="10"/>
  <c r="D2389" i="10"/>
  <c r="C2389" i="10"/>
  <c r="B2389" i="10"/>
  <c r="D2388" i="10"/>
  <c r="C2388" i="10"/>
  <c r="B2388" i="10"/>
  <c r="D2387" i="10"/>
  <c r="C2387" i="10"/>
  <c r="B2387" i="10"/>
  <c r="D2386" i="10"/>
  <c r="C2386" i="10"/>
  <c r="B2386" i="10"/>
  <c r="D2385" i="10"/>
  <c r="C2385" i="10"/>
  <c r="B2385" i="10"/>
  <c r="D2384" i="10"/>
  <c r="C2384" i="10"/>
  <c r="B2384" i="10"/>
  <c r="D2383" i="10"/>
  <c r="C2383" i="10"/>
  <c r="B2383" i="10"/>
  <c r="D2382" i="10"/>
  <c r="C2382" i="10"/>
  <c r="B2382" i="10"/>
  <c r="D2381" i="10"/>
  <c r="C2381" i="10"/>
  <c r="B2381" i="10"/>
  <c r="D2380" i="10"/>
  <c r="C2380" i="10"/>
  <c r="B2380" i="10"/>
  <c r="D2379" i="10"/>
  <c r="C2379" i="10"/>
  <c r="B2379" i="10"/>
  <c r="D2378" i="10"/>
  <c r="C2378" i="10"/>
  <c r="B2378" i="10"/>
  <c r="D2377" i="10"/>
  <c r="C2377" i="10"/>
  <c r="B2377" i="10"/>
  <c r="D2376" i="10"/>
  <c r="C2376" i="10"/>
  <c r="B2376" i="10"/>
  <c r="D2375" i="10"/>
  <c r="C2375" i="10"/>
  <c r="B2375" i="10"/>
  <c r="D2374" i="10"/>
  <c r="C2374" i="10"/>
  <c r="B2374" i="10"/>
  <c r="D2373" i="10"/>
  <c r="C2373" i="10"/>
  <c r="B2373" i="10"/>
  <c r="D2372" i="10"/>
  <c r="C2372" i="10"/>
  <c r="B2372" i="10"/>
  <c r="D2371" i="10"/>
  <c r="C2371" i="10"/>
  <c r="B2371" i="10"/>
  <c r="D2370" i="10"/>
  <c r="C2370" i="10"/>
  <c r="B2370" i="10"/>
  <c r="D2369" i="10"/>
  <c r="C2369" i="10"/>
  <c r="B2369" i="10"/>
  <c r="D2368" i="10"/>
  <c r="C2368" i="10"/>
  <c r="B2368" i="10"/>
  <c r="D2367" i="10"/>
  <c r="C2367" i="10"/>
  <c r="B2367" i="10"/>
  <c r="D2366" i="10"/>
  <c r="C2366" i="10"/>
  <c r="B2366" i="10"/>
  <c r="D2365" i="10"/>
  <c r="C2365" i="10"/>
  <c r="B2365" i="10"/>
  <c r="D2364" i="10"/>
  <c r="C2364" i="10"/>
  <c r="B2364" i="10"/>
  <c r="D2363" i="10"/>
  <c r="C2363" i="10"/>
  <c r="B2363" i="10"/>
  <c r="D2362" i="10"/>
  <c r="C2362" i="10"/>
  <c r="B2362" i="10"/>
  <c r="D2361" i="10"/>
  <c r="C2361" i="10"/>
  <c r="B2361" i="10"/>
  <c r="D2360" i="10"/>
  <c r="C2360" i="10"/>
  <c r="B2360" i="10"/>
  <c r="D2359" i="10"/>
  <c r="C2359" i="10"/>
  <c r="B2359" i="10"/>
  <c r="D2358" i="10"/>
  <c r="C2358" i="10"/>
  <c r="B2358" i="10"/>
  <c r="D2357" i="10"/>
  <c r="C2357" i="10"/>
  <c r="B2357" i="10"/>
  <c r="D2356" i="10"/>
  <c r="C2356" i="10"/>
  <c r="B2356" i="10"/>
  <c r="D2355" i="10"/>
  <c r="C2355" i="10"/>
  <c r="B2355" i="10"/>
  <c r="D2354" i="10"/>
  <c r="C2354" i="10"/>
  <c r="B2354" i="10"/>
  <c r="D2353" i="10"/>
  <c r="C2353" i="10"/>
  <c r="B2353" i="10"/>
  <c r="D2352" i="10"/>
  <c r="C2352" i="10"/>
  <c r="B2352" i="10"/>
  <c r="D2351" i="10"/>
  <c r="C2351" i="10"/>
  <c r="B2351" i="10"/>
  <c r="D2350" i="10"/>
  <c r="C2350" i="10"/>
  <c r="B2350" i="10"/>
  <c r="D2349" i="10"/>
  <c r="C2349" i="10"/>
  <c r="B2349" i="10"/>
  <c r="D2348" i="10"/>
  <c r="C2348" i="10"/>
  <c r="B2348" i="10"/>
  <c r="D2347" i="10"/>
  <c r="C2347" i="10"/>
  <c r="B2347" i="10"/>
  <c r="D2346" i="10"/>
  <c r="C2346" i="10"/>
  <c r="B2346" i="10"/>
  <c r="D2345" i="10"/>
  <c r="C2345" i="10"/>
  <c r="B2345" i="10"/>
  <c r="D2344" i="10"/>
  <c r="C2344" i="10"/>
  <c r="B2344" i="10"/>
  <c r="D2343" i="10"/>
  <c r="C2343" i="10"/>
  <c r="B2343" i="10"/>
  <c r="D2342" i="10"/>
  <c r="C2342" i="10"/>
  <c r="B2342" i="10"/>
  <c r="D2341" i="10"/>
  <c r="C2341" i="10"/>
  <c r="B2341" i="10"/>
  <c r="D2340" i="10"/>
  <c r="C2340" i="10"/>
  <c r="B2340" i="10"/>
  <c r="D2339" i="10"/>
  <c r="C2339" i="10"/>
  <c r="B2339" i="10"/>
  <c r="D2338" i="10"/>
  <c r="C2338" i="10"/>
  <c r="B2338" i="10"/>
  <c r="D2337" i="10"/>
  <c r="C2337" i="10"/>
  <c r="B2337" i="10"/>
  <c r="D2336" i="10"/>
  <c r="C2336" i="10"/>
  <c r="B2336" i="10"/>
  <c r="D2335" i="10"/>
  <c r="C2335" i="10"/>
  <c r="B2335" i="10"/>
  <c r="D2334" i="10"/>
  <c r="C2334" i="10"/>
  <c r="B2334" i="10"/>
  <c r="D2333" i="10"/>
  <c r="C2333" i="10"/>
  <c r="B2333" i="10"/>
  <c r="D2332" i="10"/>
  <c r="C2332" i="10"/>
  <c r="B2332" i="10"/>
  <c r="D2331" i="10"/>
  <c r="C2331" i="10"/>
  <c r="B2331" i="10"/>
  <c r="D2330" i="10"/>
  <c r="C2330" i="10"/>
  <c r="B2330" i="10"/>
  <c r="D2329" i="10"/>
  <c r="C2329" i="10"/>
  <c r="B2329" i="10"/>
  <c r="D2328" i="10"/>
  <c r="C2328" i="10"/>
  <c r="B2328" i="10"/>
  <c r="D2327" i="10"/>
  <c r="C2327" i="10"/>
  <c r="B2327" i="10"/>
  <c r="D2326" i="10"/>
  <c r="C2326" i="10"/>
  <c r="B2326" i="10"/>
  <c r="D2325" i="10"/>
  <c r="C2325" i="10"/>
  <c r="B2325" i="10"/>
  <c r="D2324" i="10"/>
  <c r="C2324" i="10"/>
  <c r="B2324" i="10"/>
  <c r="D2323" i="10"/>
  <c r="C2323" i="10"/>
  <c r="B2323" i="10"/>
  <c r="D2322" i="10"/>
  <c r="C2322" i="10"/>
  <c r="B2322" i="10"/>
  <c r="D2321" i="10"/>
  <c r="C2321" i="10"/>
  <c r="B2321" i="10"/>
  <c r="D2320" i="10"/>
  <c r="C2320" i="10"/>
  <c r="B2320" i="10"/>
  <c r="D2319" i="10"/>
  <c r="C2319" i="10"/>
  <c r="B2319" i="10"/>
  <c r="D2318" i="10"/>
  <c r="C2318" i="10"/>
  <c r="B2318" i="10"/>
  <c r="D2317" i="10"/>
  <c r="C2317" i="10"/>
  <c r="B2317" i="10"/>
  <c r="D2316" i="10"/>
  <c r="C2316" i="10"/>
  <c r="B2316" i="10"/>
  <c r="D2315" i="10"/>
  <c r="C2315" i="10"/>
  <c r="B2315" i="10"/>
  <c r="D2314" i="10"/>
  <c r="C2314" i="10"/>
  <c r="B2314" i="10"/>
  <c r="D2313" i="10"/>
  <c r="C2313" i="10"/>
  <c r="B2313" i="10"/>
  <c r="D2312" i="10"/>
  <c r="C2312" i="10"/>
  <c r="B2312" i="10"/>
  <c r="D2311" i="10"/>
  <c r="C2311" i="10"/>
  <c r="B2311" i="10"/>
  <c r="D2310" i="10"/>
  <c r="C2310" i="10"/>
  <c r="B2310" i="10"/>
  <c r="D2309" i="10"/>
  <c r="C2309" i="10"/>
  <c r="B2309" i="10"/>
  <c r="D2308" i="10"/>
  <c r="C2308" i="10"/>
  <c r="B2308" i="10"/>
  <c r="D2307" i="10"/>
  <c r="C2307" i="10"/>
  <c r="B2307" i="10"/>
  <c r="D2306" i="10"/>
  <c r="C2306" i="10"/>
  <c r="B2306" i="10"/>
  <c r="D2305" i="10"/>
  <c r="C2305" i="10"/>
  <c r="B2305" i="10"/>
  <c r="D2304" i="10"/>
  <c r="C2304" i="10"/>
  <c r="B2304" i="10"/>
  <c r="D2303" i="10"/>
  <c r="C2303" i="10"/>
  <c r="B2303" i="10"/>
  <c r="D2302" i="10"/>
  <c r="C2302" i="10"/>
  <c r="B2302" i="10"/>
  <c r="D2301" i="10"/>
  <c r="C2301" i="10"/>
  <c r="B2301" i="10"/>
  <c r="D2300" i="10"/>
  <c r="C2300" i="10"/>
  <c r="B2300" i="10"/>
  <c r="D2299" i="10"/>
  <c r="C2299" i="10"/>
  <c r="B2299" i="10"/>
  <c r="D2298" i="10"/>
  <c r="C2298" i="10"/>
  <c r="B2298" i="10"/>
  <c r="D2297" i="10"/>
  <c r="C2297" i="10"/>
  <c r="B2297" i="10"/>
  <c r="D2296" i="10"/>
  <c r="C2296" i="10"/>
  <c r="B2296" i="10"/>
  <c r="D2295" i="10"/>
  <c r="C2295" i="10"/>
  <c r="B2295" i="10"/>
  <c r="D2294" i="10"/>
  <c r="C2294" i="10"/>
  <c r="B2294" i="10"/>
  <c r="D2293" i="10"/>
  <c r="C2293" i="10"/>
  <c r="B2293" i="10"/>
  <c r="D2292" i="10"/>
  <c r="C2292" i="10"/>
  <c r="B2292" i="10"/>
  <c r="D2291" i="10"/>
  <c r="C2291" i="10"/>
  <c r="B2291" i="10"/>
  <c r="D2290" i="10"/>
  <c r="C2290" i="10"/>
  <c r="B2290" i="10"/>
  <c r="D2289" i="10"/>
  <c r="C2289" i="10"/>
  <c r="B2289" i="10"/>
  <c r="D2288" i="10"/>
  <c r="C2288" i="10"/>
  <c r="B2288" i="10"/>
  <c r="D2287" i="10"/>
  <c r="C2287" i="10"/>
  <c r="B2287" i="10"/>
  <c r="D2286" i="10"/>
  <c r="C2286" i="10"/>
  <c r="B2286" i="10"/>
  <c r="D2285" i="10"/>
  <c r="C2285" i="10"/>
  <c r="B2285" i="10"/>
  <c r="D2284" i="10"/>
  <c r="C2284" i="10"/>
  <c r="B2284" i="10"/>
  <c r="D2283" i="10"/>
  <c r="C2283" i="10"/>
  <c r="B2283" i="10"/>
  <c r="D2282" i="10"/>
  <c r="C2282" i="10"/>
  <c r="B2282" i="10"/>
  <c r="D2281" i="10"/>
  <c r="C2281" i="10"/>
  <c r="B2281" i="10"/>
  <c r="D2280" i="10"/>
  <c r="C2280" i="10"/>
  <c r="B2280" i="10"/>
  <c r="D2279" i="10"/>
  <c r="C2279" i="10"/>
  <c r="B2279" i="10"/>
  <c r="D2278" i="10"/>
  <c r="C2278" i="10"/>
  <c r="B2278" i="10"/>
  <c r="D2277" i="10"/>
  <c r="C2277" i="10"/>
  <c r="B2277" i="10"/>
  <c r="D2276" i="10"/>
  <c r="C2276" i="10"/>
  <c r="B2276" i="10"/>
  <c r="D2275" i="10"/>
  <c r="C2275" i="10"/>
  <c r="B2275" i="10"/>
  <c r="D2274" i="10"/>
  <c r="C2274" i="10"/>
  <c r="B2274" i="10"/>
  <c r="D2273" i="10"/>
  <c r="C2273" i="10"/>
  <c r="B2273" i="10"/>
  <c r="D2272" i="10"/>
  <c r="C2272" i="10"/>
  <c r="B2272" i="10"/>
  <c r="D2271" i="10"/>
  <c r="C2271" i="10"/>
  <c r="B2271" i="10"/>
  <c r="D2270" i="10"/>
  <c r="C2270" i="10"/>
  <c r="B2270" i="10"/>
  <c r="D2269" i="10"/>
  <c r="C2269" i="10"/>
  <c r="B2269" i="10"/>
  <c r="D2268" i="10"/>
  <c r="C2268" i="10"/>
  <c r="B2268" i="10"/>
  <c r="D2267" i="10"/>
  <c r="C2267" i="10"/>
  <c r="B2267" i="10"/>
  <c r="D2266" i="10"/>
  <c r="C2266" i="10"/>
  <c r="B2266" i="10"/>
  <c r="D2265" i="10"/>
  <c r="C2265" i="10"/>
  <c r="B2265" i="10"/>
  <c r="D2264" i="10"/>
  <c r="C2264" i="10"/>
  <c r="B2264" i="10"/>
  <c r="D2263" i="10"/>
  <c r="C2263" i="10"/>
  <c r="B2263" i="10"/>
  <c r="D2262" i="10"/>
  <c r="C2262" i="10"/>
  <c r="B2262" i="10"/>
  <c r="D2261" i="10"/>
  <c r="C2261" i="10"/>
  <c r="B2261" i="10"/>
  <c r="D2260" i="10"/>
  <c r="C2260" i="10"/>
  <c r="B2260" i="10"/>
  <c r="D2259" i="10"/>
  <c r="C2259" i="10"/>
  <c r="B2259" i="10"/>
  <c r="D2258" i="10"/>
  <c r="C2258" i="10"/>
  <c r="B2258" i="10"/>
  <c r="D2257" i="10"/>
  <c r="C2257" i="10"/>
  <c r="B2257" i="10"/>
  <c r="D2256" i="10"/>
  <c r="C2256" i="10"/>
  <c r="B2256" i="10"/>
  <c r="D2255" i="10"/>
  <c r="C2255" i="10"/>
  <c r="B2255" i="10"/>
  <c r="D2254" i="10"/>
  <c r="C2254" i="10"/>
  <c r="B2254" i="10"/>
  <c r="D2253" i="10"/>
  <c r="C2253" i="10"/>
  <c r="B2253" i="10"/>
  <c r="D2252" i="10"/>
  <c r="C2252" i="10"/>
  <c r="B2252" i="10"/>
  <c r="D2251" i="10"/>
  <c r="C2251" i="10"/>
  <c r="B2251" i="10"/>
  <c r="D2250" i="10"/>
  <c r="C2250" i="10"/>
  <c r="B2250" i="10"/>
  <c r="D2249" i="10"/>
  <c r="C2249" i="10"/>
  <c r="B2249" i="10"/>
  <c r="D2248" i="10"/>
  <c r="C2248" i="10"/>
  <c r="B2248" i="10"/>
  <c r="D2247" i="10"/>
  <c r="C2247" i="10"/>
  <c r="B2247" i="10"/>
  <c r="D2246" i="10"/>
  <c r="C2246" i="10"/>
  <c r="B2246" i="10"/>
  <c r="D2245" i="10"/>
  <c r="C2245" i="10"/>
  <c r="B2245" i="10"/>
  <c r="D2244" i="10"/>
  <c r="C2244" i="10"/>
  <c r="B2244" i="10"/>
  <c r="D2243" i="10"/>
  <c r="C2243" i="10"/>
  <c r="B2243" i="10"/>
  <c r="D2242" i="10"/>
  <c r="C2242" i="10"/>
  <c r="B2242" i="10"/>
  <c r="D2241" i="10"/>
  <c r="C2241" i="10"/>
  <c r="B2241" i="10"/>
  <c r="D2240" i="10"/>
  <c r="C2240" i="10"/>
  <c r="B2240" i="10"/>
  <c r="D2239" i="10"/>
  <c r="C2239" i="10"/>
  <c r="B2239" i="10"/>
  <c r="D2238" i="10"/>
  <c r="C2238" i="10"/>
  <c r="B2238" i="10"/>
  <c r="D2237" i="10"/>
  <c r="C2237" i="10"/>
  <c r="B2237" i="10"/>
  <c r="D2236" i="10"/>
  <c r="C2236" i="10"/>
  <c r="B2236" i="10"/>
  <c r="D2235" i="10"/>
  <c r="C2235" i="10"/>
  <c r="B2235" i="10"/>
  <c r="D2234" i="10"/>
  <c r="C2234" i="10"/>
  <c r="B2234" i="10"/>
  <c r="D2233" i="10"/>
  <c r="C2233" i="10"/>
  <c r="B2233" i="10"/>
  <c r="D2232" i="10"/>
  <c r="C2232" i="10"/>
  <c r="B2232" i="10"/>
  <c r="D2231" i="10"/>
  <c r="C2231" i="10"/>
  <c r="B2231" i="10"/>
  <c r="D2230" i="10"/>
  <c r="C2230" i="10"/>
  <c r="B2230" i="10"/>
  <c r="D2229" i="10"/>
  <c r="C2229" i="10"/>
  <c r="B2229" i="10"/>
  <c r="D2228" i="10"/>
  <c r="C2228" i="10"/>
  <c r="B2228" i="10"/>
  <c r="D2227" i="10"/>
  <c r="C2227" i="10"/>
  <c r="B2227" i="10"/>
  <c r="D2226" i="10"/>
  <c r="C2226" i="10"/>
  <c r="B2226" i="10"/>
  <c r="D2225" i="10"/>
  <c r="C2225" i="10"/>
  <c r="B2225" i="10"/>
  <c r="D2224" i="10"/>
  <c r="C2224" i="10"/>
  <c r="B2224" i="10"/>
  <c r="D2223" i="10"/>
  <c r="C2223" i="10"/>
  <c r="B2223" i="10"/>
  <c r="D2222" i="10"/>
  <c r="C2222" i="10"/>
  <c r="B2222" i="10"/>
  <c r="D2221" i="10"/>
  <c r="C2221" i="10"/>
  <c r="B2221" i="10"/>
  <c r="D2220" i="10"/>
  <c r="C2220" i="10"/>
  <c r="B2220" i="10"/>
  <c r="D2219" i="10"/>
  <c r="C2219" i="10"/>
  <c r="B2219" i="10"/>
  <c r="D2218" i="10"/>
  <c r="C2218" i="10"/>
  <c r="B2218" i="10"/>
  <c r="D2217" i="10"/>
  <c r="C2217" i="10"/>
  <c r="B2217" i="10"/>
  <c r="D2216" i="10"/>
  <c r="C2216" i="10"/>
  <c r="B2216" i="10"/>
  <c r="D2215" i="10"/>
  <c r="C2215" i="10"/>
  <c r="B2215" i="10"/>
  <c r="D2214" i="10"/>
  <c r="C2214" i="10"/>
  <c r="B2214" i="10"/>
  <c r="D2213" i="10"/>
  <c r="C2213" i="10"/>
  <c r="B2213" i="10"/>
  <c r="D2212" i="10"/>
  <c r="C2212" i="10"/>
  <c r="B2212" i="10"/>
  <c r="D2211" i="10"/>
  <c r="C2211" i="10"/>
  <c r="B2211" i="10"/>
  <c r="D2210" i="10"/>
  <c r="C2210" i="10"/>
  <c r="B2210" i="10"/>
  <c r="D2209" i="10"/>
  <c r="C2209" i="10"/>
  <c r="B2209" i="10"/>
  <c r="D2208" i="10"/>
  <c r="C2208" i="10"/>
  <c r="B2208" i="10"/>
  <c r="D2207" i="10"/>
  <c r="C2207" i="10"/>
  <c r="B2207" i="10"/>
  <c r="D2206" i="10"/>
  <c r="C2206" i="10"/>
  <c r="B2206" i="10"/>
  <c r="D2205" i="10"/>
  <c r="C2205" i="10"/>
  <c r="B2205" i="10"/>
  <c r="D2204" i="10"/>
  <c r="C2204" i="10"/>
  <c r="B2204" i="10"/>
  <c r="D2203" i="10"/>
  <c r="C2203" i="10"/>
  <c r="B2203" i="10"/>
  <c r="D2202" i="10"/>
  <c r="C2202" i="10"/>
  <c r="B2202" i="10"/>
  <c r="D2201" i="10"/>
  <c r="C2201" i="10"/>
  <c r="B2201" i="10"/>
  <c r="D2200" i="10"/>
  <c r="C2200" i="10"/>
  <c r="B2200" i="10"/>
  <c r="D2199" i="10"/>
  <c r="C2199" i="10"/>
  <c r="B2199" i="10"/>
  <c r="D2198" i="10"/>
  <c r="C2198" i="10"/>
  <c r="B2198" i="10"/>
  <c r="D2197" i="10"/>
  <c r="C2197" i="10"/>
  <c r="B2197" i="10"/>
  <c r="D2196" i="10"/>
  <c r="C2196" i="10"/>
  <c r="B2196" i="10"/>
  <c r="D2195" i="10"/>
  <c r="C2195" i="10"/>
  <c r="B2195" i="10"/>
  <c r="D2194" i="10"/>
  <c r="C2194" i="10"/>
  <c r="B2194" i="10"/>
  <c r="D2193" i="10"/>
  <c r="C2193" i="10"/>
  <c r="B2193" i="10"/>
  <c r="D2192" i="10"/>
  <c r="C2192" i="10"/>
  <c r="B2192" i="10"/>
  <c r="D2191" i="10"/>
  <c r="C2191" i="10"/>
  <c r="B2191" i="10"/>
  <c r="D2190" i="10"/>
  <c r="C2190" i="10"/>
  <c r="B2190" i="10"/>
  <c r="D2189" i="10"/>
  <c r="C2189" i="10"/>
  <c r="B2189" i="10"/>
  <c r="D2188" i="10"/>
  <c r="C2188" i="10"/>
  <c r="B2188" i="10"/>
  <c r="D2187" i="10"/>
  <c r="C2187" i="10"/>
  <c r="B2187" i="10"/>
  <c r="D2186" i="10"/>
  <c r="C2186" i="10"/>
  <c r="B2186" i="10"/>
  <c r="D2185" i="10"/>
  <c r="C2185" i="10"/>
  <c r="B2185" i="10"/>
  <c r="D2184" i="10"/>
  <c r="C2184" i="10"/>
  <c r="B2184" i="10"/>
  <c r="D2183" i="10"/>
  <c r="C2183" i="10"/>
  <c r="B2183" i="10"/>
  <c r="D2182" i="10"/>
  <c r="C2182" i="10"/>
  <c r="B2182" i="10"/>
  <c r="D2181" i="10"/>
  <c r="C2181" i="10"/>
  <c r="B2181" i="10"/>
  <c r="D2180" i="10"/>
  <c r="C2180" i="10"/>
  <c r="B2180" i="10"/>
  <c r="D2179" i="10"/>
  <c r="C2179" i="10"/>
  <c r="B2179" i="10"/>
  <c r="D2178" i="10"/>
  <c r="C2178" i="10"/>
  <c r="B2178" i="10"/>
  <c r="D2177" i="10"/>
  <c r="C2177" i="10"/>
  <c r="B2177" i="10"/>
  <c r="D2176" i="10"/>
  <c r="C2176" i="10"/>
  <c r="B2176" i="10"/>
  <c r="D2175" i="10"/>
  <c r="C2175" i="10"/>
  <c r="B2175" i="10"/>
  <c r="D2174" i="10"/>
  <c r="C2174" i="10"/>
  <c r="B2174" i="10"/>
  <c r="D2173" i="10"/>
  <c r="C2173" i="10"/>
  <c r="B2173" i="10"/>
  <c r="D2172" i="10"/>
  <c r="C2172" i="10"/>
  <c r="B2172" i="10"/>
  <c r="D2171" i="10"/>
  <c r="C2171" i="10"/>
  <c r="B2171" i="10"/>
  <c r="D2170" i="10"/>
  <c r="C2170" i="10"/>
  <c r="B2170" i="10"/>
  <c r="D2169" i="10"/>
  <c r="C2169" i="10"/>
  <c r="B2169" i="10"/>
  <c r="D2168" i="10"/>
  <c r="C2168" i="10"/>
  <c r="B2168" i="10"/>
  <c r="D2167" i="10"/>
  <c r="C2167" i="10"/>
  <c r="B2167" i="10"/>
  <c r="D2166" i="10"/>
  <c r="C2166" i="10"/>
  <c r="B2166" i="10"/>
  <c r="D2165" i="10"/>
  <c r="C2165" i="10"/>
  <c r="B2165" i="10"/>
  <c r="D2164" i="10"/>
  <c r="C2164" i="10"/>
  <c r="B2164" i="10"/>
  <c r="D2163" i="10"/>
  <c r="C2163" i="10"/>
  <c r="B2163" i="10"/>
  <c r="D2162" i="10"/>
  <c r="C2162" i="10"/>
  <c r="B2162" i="10"/>
  <c r="D2161" i="10"/>
  <c r="C2161" i="10"/>
  <c r="B2161" i="10"/>
  <c r="D2160" i="10"/>
  <c r="C2160" i="10"/>
  <c r="B2160" i="10"/>
  <c r="D2159" i="10"/>
  <c r="C2159" i="10"/>
  <c r="B2159" i="10"/>
  <c r="D2158" i="10"/>
  <c r="C2158" i="10"/>
  <c r="B2158" i="10"/>
  <c r="D2157" i="10"/>
  <c r="C2157" i="10"/>
  <c r="B2157" i="10"/>
  <c r="D2156" i="10"/>
  <c r="C2156" i="10"/>
  <c r="B2156" i="10"/>
  <c r="D2155" i="10"/>
  <c r="C2155" i="10"/>
  <c r="B2155" i="10"/>
  <c r="D2154" i="10"/>
  <c r="C2154" i="10"/>
  <c r="B2154" i="10"/>
  <c r="D2153" i="10"/>
  <c r="C2153" i="10"/>
  <c r="B2153" i="10"/>
  <c r="D2152" i="10"/>
  <c r="C2152" i="10"/>
  <c r="B2152" i="10"/>
  <c r="D2151" i="10"/>
  <c r="C2151" i="10"/>
  <c r="B2151" i="10"/>
  <c r="D2150" i="10"/>
  <c r="C2150" i="10"/>
  <c r="B2150" i="10"/>
  <c r="D2149" i="10"/>
  <c r="C2149" i="10"/>
  <c r="B2149" i="10"/>
  <c r="D2148" i="10"/>
  <c r="C2148" i="10"/>
  <c r="B2148" i="10"/>
  <c r="D2147" i="10"/>
  <c r="C2147" i="10"/>
  <c r="B2147" i="10"/>
  <c r="D2146" i="10"/>
  <c r="C2146" i="10"/>
  <c r="B2146" i="10"/>
  <c r="D2145" i="10"/>
  <c r="C2145" i="10"/>
  <c r="B2145" i="10"/>
  <c r="D2144" i="10"/>
  <c r="C2144" i="10"/>
  <c r="B2144" i="10"/>
  <c r="D2143" i="10"/>
  <c r="C2143" i="10"/>
  <c r="B2143" i="10"/>
  <c r="D2142" i="10"/>
  <c r="C2142" i="10"/>
  <c r="B2142" i="10"/>
  <c r="D2141" i="10"/>
  <c r="C2141" i="10"/>
  <c r="B2141" i="10"/>
  <c r="D2140" i="10"/>
  <c r="C2140" i="10"/>
  <c r="B2140" i="10"/>
  <c r="D2139" i="10"/>
  <c r="C2139" i="10"/>
  <c r="B2139" i="10"/>
  <c r="D2138" i="10"/>
  <c r="C2138" i="10"/>
  <c r="B2138" i="10"/>
  <c r="D2137" i="10"/>
  <c r="C2137" i="10"/>
  <c r="B2137" i="10"/>
  <c r="D2136" i="10"/>
  <c r="C2136" i="10"/>
  <c r="B2136" i="10"/>
  <c r="D2135" i="10"/>
  <c r="C2135" i="10"/>
  <c r="B2135" i="10"/>
  <c r="D2134" i="10"/>
  <c r="C2134" i="10"/>
  <c r="B2134" i="10"/>
  <c r="D2133" i="10"/>
  <c r="C2133" i="10"/>
  <c r="B2133" i="10"/>
  <c r="D2132" i="10"/>
  <c r="C2132" i="10"/>
  <c r="B2132" i="10"/>
  <c r="D2131" i="10"/>
  <c r="C2131" i="10"/>
  <c r="B2131" i="10"/>
  <c r="D2130" i="10"/>
  <c r="C2130" i="10"/>
  <c r="B2130" i="10"/>
  <c r="D2129" i="10"/>
  <c r="C2129" i="10"/>
  <c r="B2129" i="10"/>
  <c r="D2128" i="10"/>
  <c r="C2128" i="10"/>
  <c r="B2128" i="10"/>
  <c r="D2127" i="10"/>
  <c r="C2127" i="10"/>
  <c r="B2127" i="10"/>
  <c r="D2126" i="10"/>
  <c r="C2126" i="10"/>
  <c r="B2126" i="10"/>
  <c r="D2125" i="10"/>
  <c r="C2125" i="10"/>
  <c r="B2125" i="10"/>
  <c r="D2124" i="10"/>
  <c r="C2124" i="10"/>
  <c r="B2124" i="10"/>
  <c r="D2123" i="10"/>
  <c r="C2123" i="10"/>
  <c r="B2123" i="10"/>
  <c r="D2122" i="10"/>
  <c r="C2122" i="10"/>
  <c r="B2122" i="10"/>
  <c r="D2121" i="10"/>
  <c r="C2121" i="10"/>
  <c r="B2121" i="10"/>
  <c r="D2120" i="10"/>
  <c r="C2120" i="10"/>
  <c r="B2120" i="10"/>
  <c r="D2119" i="10"/>
  <c r="C2119" i="10"/>
  <c r="B2119" i="10"/>
  <c r="D2118" i="10"/>
  <c r="C2118" i="10"/>
  <c r="B2118" i="10"/>
  <c r="D2117" i="10"/>
  <c r="C2117" i="10"/>
  <c r="B2117" i="10"/>
  <c r="D2116" i="10"/>
  <c r="C2116" i="10"/>
  <c r="B2116" i="10"/>
  <c r="D2115" i="10"/>
  <c r="C2115" i="10"/>
  <c r="B2115" i="10"/>
  <c r="D2114" i="10"/>
  <c r="C2114" i="10"/>
  <c r="B2114" i="10"/>
  <c r="D2113" i="10"/>
  <c r="C2113" i="10"/>
  <c r="B2113" i="10"/>
  <c r="D2112" i="10"/>
  <c r="C2112" i="10"/>
  <c r="B2112" i="10"/>
  <c r="D2111" i="10"/>
  <c r="C2111" i="10"/>
  <c r="B2111" i="10"/>
  <c r="D2110" i="10"/>
  <c r="C2110" i="10"/>
  <c r="B2110" i="10"/>
  <c r="D2109" i="10"/>
  <c r="C2109" i="10"/>
  <c r="B2109" i="10"/>
  <c r="D2108" i="10"/>
  <c r="C2108" i="10"/>
  <c r="B2108" i="10"/>
  <c r="D2107" i="10"/>
  <c r="C2107" i="10"/>
  <c r="B2107" i="10"/>
  <c r="D2106" i="10"/>
  <c r="C2106" i="10"/>
  <c r="B2106" i="10"/>
  <c r="D2105" i="10"/>
  <c r="C2105" i="10"/>
  <c r="B2105" i="10"/>
  <c r="D2104" i="10"/>
  <c r="C2104" i="10"/>
  <c r="B2104" i="10"/>
  <c r="D2103" i="10"/>
  <c r="C2103" i="10"/>
  <c r="B2103" i="10"/>
  <c r="D2102" i="10"/>
  <c r="C2102" i="10"/>
  <c r="B2102" i="10"/>
  <c r="D2101" i="10"/>
  <c r="C2101" i="10"/>
  <c r="B2101" i="10"/>
  <c r="D2100" i="10"/>
  <c r="C2100" i="10"/>
  <c r="B2100" i="10"/>
  <c r="D2099" i="10"/>
  <c r="C2099" i="10"/>
  <c r="B2099" i="10"/>
  <c r="D2098" i="10"/>
  <c r="C2098" i="10"/>
  <c r="B2098" i="10"/>
  <c r="D2097" i="10"/>
  <c r="C2097" i="10"/>
  <c r="B2097" i="10"/>
  <c r="D2096" i="10"/>
  <c r="C2096" i="10"/>
  <c r="B2096" i="10"/>
  <c r="D2095" i="10"/>
  <c r="C2095" i="10"/>
  <c r="B2095" i="10"/>
  <c r="D2094" i="10"/>
  <c r="C2094" i="10"/>
  <c r="B2094" i="10"/>
  <c r="D2093" i="10"/>
  <c r="C2093" i="10"/>
  <c r="B2093" i="10"/>
  <c r="D2092" i="10"/>
  <c r="C2092" i="10"/>
  <c r="B2092" i="10"/>
  <c r="D2091" i="10"/>
  <c r="C2091" i="10"/>
  <c r="B2091" i="10"/>
  <c r="D2090" i="10"/>
  <c r="C2090" i="10"/>
  <c r="B2090" i="10"/>
  <c r="D2089" i="10"/>
  <c r="C2089" i="10"/>
  <c r="B2089" i="10"/>
  <c r="D2088" i="10"/>
  <c r="C2088" i="10"/>
  <c r="B2088" i="10"/>
  <c r="D2087" i="10"/>
  <c r="C2087" i="10"/>
  <c r="B2087" i="10"/>
  <c r="D2086" i="10"/>
  <c r="C2086" i="10"/>
  <c r="B2086" i="10"/>
  <c r="D2085" i="10"/>
  <c r="C2085" i="10"/>
  <c r="B2085" i="10"/>
  <c r="D2084" i="10"/>
  <c r="C2084" i="10"/>
  <c r="B2084" i="10"/>
  <c r="D2083" i="10"/>
  <c r="C2083" i="10"/>
  <c r="B2083" i="10"/>
  <c r="D2082" i="10"/>
  <c r="C2082" i="10"/>
  <c r="B2082" i="10"/>
  <c r="D2081" i="10"/>
  <c r="C2081" i="10"/>
  <c r="B2081" i="10"/>
  <c r="D2080" i="10"/>
  <c r="C2080" i="10"/>
  <c r="B2080" i="10"/>
  <c r="D2079" i="10"/>
  <c r="C2079" i="10"/>
  <c r="B2079" i="10"/>
  <c r="D2078" i="10"/>
  <c r="C2078" i="10"/>
  <c r="B2078" i="10"/>
  <c r="D2077" i="10"/>
  <c r="C2077" i="10"/>
  <c r="B2077" i="10"/>
  <c r="D2076" i="10"/>
  <c r="C2076" i="10"/>
  <c r="B2076" i="10"/>
  <c r="D2075" i="10"/>
  <c r="C2075" i="10"/>
  <c r="B2075" i="10"/>
  <c r="D2074" i="10"/>
  <c r="C2074" i="10"/>
  <c r="B2074" i="10"/>
  <c r="D2073" i="10"/>
  <c r="C2073" i="10"/>
  <c r="B2073" i="10"/>
  <c r="D2072" i="10"/>
  <c r="C2072" i="10"/>
  <c r="B2072" i="10"/>
  <c r="D2071" i="10"/>
  <c r="C2071" i="10"/>
  <c r="B2071" i="10"/>
  <c r="D2070" i="10"/>
  <c r="C2070" i="10"/>
  <c r="B2070" i="10"/>
  <c r="D2069" i="10"/>
  <c r="C2069" i="10"/>
  <c r="B2069" i="10"/>
  <c r="D2068" i="10"/>
  <c r="C2068" i="10"/>
  <c r="B2068" i="10"/>
  <c r="D2067" i="10"/>
  <c r="C2067" i="10"/>
  <c r="B2067" i="10"/>
  <c r="D2066" i="10"/>
  <c r="C2066" i="10"/>
  <c r="B2066" i="10"/>
  <c r="D2065" i="10"/>
  <c r="C2065" i="10"/>
  <c r="B2065" i="10"/>
  <c r="D2064" i="10"/>
  <c r="C2064" i="10"/>
  <c r="B2064" i="10"/>
  <c r="D2063" i="10"/>
  <c r="C2063" i="10"/>
  <c r="B2063" i="10"/>
  <c r="D2062" i="10"/>
  <c r="C2062" i="10"/>
  <c r="B2062" i="10"/>
  <c r="D2061" i="10"/>
  <c r="C2061" i="10"/>
  <c r="B2061" i="10"/>
  <c r="D2060" i="10"/>
  <c r="C2060" i="10"/>
  <c r="B2060" i="10"/>
  <c r="D2059" i="10"/>
  <c r="C2059" i="10"/>
  <c r="B2059" i="10"/>
  <c r="D2058" i="10"/>
  <c r="C2058" i="10"/>
  <c r="B2058" i="10"/>
  <c r="D2057" i="10"/>
  <c r="C2057" i="10"/>
  <c r="B2057" i="10"/>
  <c r="D2056" i="10"/>
  <c r="C2056" i="10"/>
  <c r="B2056" i="10"/>
  <c r="D2055" i="10"/>
  <c r="C2055" i="10"/>
  <c r="B2055" i="10"/>
  <c r="D2054" i="10"/>
  <c r="C2054" i="10"/>
  <c r="B2054" i="10"/>
  <c r="D2053" i="10"/>
  <c r="C2053" i="10"/>
  <c r="B2053" i="10"/>
  <c r="D2052" i="10"/>
  <c r="C2052" i="10"/>
  <c r="B2052" i="10"/>
  <c r="D2051" i="10"/>
  <c r="C2051" i="10"/>
  <c r="B2051" i="10"/>
  <c r="D2050" i="10"/>
  <c r="C2050" i="10"/>
  <c r="B2050" i="10"/>
  <c r="D2049" i="10"/>
  <c r="C2049" i="10"/>
  <c r="B2049" i="10"/>
  <c r="D2048" i="10"/>
  <c r="C2048" i="10"/>
  <c r="B2048" i="10"/>
  <c r="D2047" i="10"/>
  <c r="C2047" i="10"/>
  <c r="B2047" i="10"/>
  <c r="D2046" i="10"/>
  <c r="C2046" i="10"/>
  <c r="B2046" i="10"/>
  <c r="D2045" i="10"/>
  <c r="C2045" i="10"/>
  <c r="B2045" i="10"/>
  <c r="D2044" i="10"/>
  <c r="C2044" i="10"/>
  <c r="B2044" i="10"/>
  <c r="D2043" i="10"/>
  <c r="C2043" i="10"/>
  <c r="B2043" i="10"/>
  <c r="D2042" i="10"/>
  <c r="C2042" i="10"/>
  <c r="B2042" i="10"/>
  <c r="D2041" i="10"/>
  <c r="C2041" i="10"/>
  <c r="B2041" i="10"/>
  <c r="D2040" i="10"/>
  <c r="C2040" i="10"/>
  <c r="B2040" i="10"/>
  <c r="D2039" i="10"/>
  <c r="C2039" i="10"/>
  <c r="B2039" i="10"/>
  <c r="D2038" i="10"/>
  <c r="C2038" i="10"/>
  <c r="B2038" i="10"/>
  <c r="D2037" i="10"/>
  <c r="C2037" i="10"/>
  <c r="B2037" i="10"/>
  <c r="D2036" i="10"/>
  <c r="C2036" i="10"/>
  <c r="B2036" i="10"/>
  <c r="D2035" i="10"/>
  <c r="C2035" i="10"/>
  <c r="B2035" i="10"/>
  <c r="D2034" i="10"/>
  <c r="C2034" i="10"/>
  <c r="B2034" i="10"/>
  <c r="D2033" i="10"/>
  <c r="C2033" i="10"/>
  <c r="B2033" i="10"/>
  <c r="D2032" i="10"/>
  <c r="C2032" i="10"/>
  <c r="B2032" i="10"/>
  <c r="D2031" i="10"/>
  <c r="C2031" i="10"/>
  <c r="B2031" i="10"/>
  <c r="D2030" i="10"/>
  <c r="C2030" i="10"/>
  <c r="B2030" i="10"/>
  <c r="D2029" i="10"/>
  <c r="C2029" i="10"/>
  <c r="B2029" i="10"/>
  <c r="D2028" i="10"/>
  <c r="C2028" i="10"/>
  <c r="B2028" i="10"/>
  <c r="D2027" i="10"/>
  <c r="C2027" i="10"/>
  <c r="B2027" i="10"/>
  <c r="D2026" i="10"/>
  <c r="C2026" i="10"/>
  <c r="B2026" i="10"/>
  <c r="D2025" i="10"/>
  <c r="C2025" i="10"/>
  <c r="B2025" i="10"/>
  <c r="D2024" i="10"/>
  <c r="C2024" i="10"/>
  <c r="B2024" i="10"/>
  <c r="D2023" i="10"/>
  <c r="C2023" i="10"/>
  <c r="B2023" i="10"/>
  <c r="D2022" i="10"/>
  <c r="C2022" i="10"/>
  <c r="B2022" i="10"/>
  <c r="D2021" i="10"/>
  <c r="C2021" i="10"/>
  <c r="B2021" i="10"/>
  <c r="D2020" i="10"/>
  <c r="C2020" i="10"/>
  <c r="B2020" i="10"/>
  <c r="D2019" i="10"/>
  <c r="C2019" i="10"/>
  <c r="B2019" i="10"/>
  <c r="D2018" i="10"/>
  <c r="C2018" i="10"/>
  <c r="B2018" i="10"/>
  <c r="D2017" i="10"/>
  <c r="C2017" i="10"/>
  <c r="B2017" i="10"/>
  <c r="D2016" i="10"/>
  <c r="C2016" i="10"/>
  <c r="B2016" i="10"/>
  <c r="D2015" i="10"/>
  <c r="C2015" i="10"/>
  <c r="B2015" i="10"/>
  <c r="D2014" i="10"/>
  <c r="C2014" i="10"/>
  <c r="B2014" i="10"/>
  <c r="D2013" i="10"/>
  <c r="C2013" i="10"/>
  <c r="B2013" i="10"/>
  <c r="D2012" i="10"/>
  <c r="C2012" i="10"/>
  <c r="B2012" i="10"/>
  <c r="D2011" i="10"/>
  <c r="C2011" i="10"/>
  <c r="B2011" i="10"/>
  <c r="D2010" i="10"/>
  <c r="C2010" i="10"/>
  <c r="B2010" i="10"/>
  <c r="D2009" i="10"/>
  <c r="C2009" i="10"/>
  <c r="B2009" i="10"/>
  <c r="D2008" i="10"/>
  <c r="C2008" i="10"/>
  <c r="B2008" i="10"/>
  <c r="D2007" i="10"/>
  <c r="C2007" i="10"/>
  <c r="B2007" i="10"/>
  <c r="D2006" i="10"/>
  <c r="C2006" i="10"/>
  <c r="B2006" i="10"/>
  <c r="D2005" i="10"/>
  <c r="C2005" i="10"/>
  <c r="B2005" i="10"/>
  <c r="D2004" i="10"/>
  <c r="C2004" i="10"/>
  <c r="B2004" i="10"/>
  <c r="D2003" i="10"/>
  <c r="C2003" i="10"/>
  <c r="B2003" i="10"/>
  <c r="D2002" i="10"/>
  <c r="C2002" i="10"/>
  <c r="B2002" i="10"/>
  <c r="D2001" i="10"/>
  <c r="C2001" i="10"/>
  <c r="B2001" i="10"/>
  <c r="D2000" i="10"/>
  <c r="C2000" i="10"/>
  <c r="B2000" i="10"/>
  <c r="D1999" i="10"/>
  <c r="C1999" i="10"/>
  <c r="B1999" i="10"/>
  <c r="D1998" i="10"/>
  <c r="C1998" i="10"/>
  <c r="B1998" i="10"/>
  <c r="D1997" i="10"/>
  <c r="C1997" i="10"/>
  <c r="B1997" i="10"/>
  <c r="D1996" i="10"/>
  <c r="C1996" i="10"/>
  <c r="B1996" i="10"/>
  <c r="D1995" i="10"/>
  <c r="C1995" i="10"/>
  <c r="B1995" i="10"/>
  <c r="D1994" i="10"/>
  <c r="C1994" i="10"/>
  <c r="B1994" i="10"/>
  <c r="D1993" i="10"/>
  <c r="C1993" i="10"/>
  <c r="B1993" i="10"/>
  <c r="D1992" i="10"/>
  <c r="C1992" i="10"/>
  <c r="B1992" i="10"/>
  <c r="D1991" i="10"/>
  <c r="C1991" i="10"/>
  <c r="B1991" i="10"/>
  <c r="D1990" i="10"/>
  <c r="C1990" i="10"/>
  <c r="B1990" i="10"/>
  <c r="D1989" i="10"/>
  <c r="C1989" i="10"/>
  <c r="B1989" i="10"/>
  <c r="D1988" i="10"/>
  <c r="C1988" i="10"/>
  <c r="B1988" i="10"/>
  <c r="D1987" i="10"/>
  <c r="C1987" i="10"/>
  <c r="B1987" i="10"/>
  <c r="D1986" i="10"/>
  <c r="C1986" i="10"/>
  <c r="B1986" i="10"/>
  <c r="D1985" i="10"/>
  <c r="C1985" i="10"/>
  <c r="B1985" i="10"/>
  <c r="D1984" i="10"/>
  <c r="C1984" i="10"/>
  <c r="B1984" i="10"/>
  <c r="D1983" i="10"/>
  <c r="C1983" i="10"/>
  <c r="B1983" i="10"/>
  <c r="D1982" i="10"/>
  <c r="C1982" i="10"/>
  <c r="B1982" i="10"/>
  <c r="D1981" i="10"/>
  <c r="C1981" i="10"/>
  <c r="B1981" i="10"/>
  <c r="D1980" i="10"/>
  <c r="C1980" i="10"/>
  <c r="B1980" i="10"/>
  <c r="D1979" i="10"/>
  <c r="C1979" i="10"/>
  <c r="B1979" i="10"/>
  <c r="D1978" i="10"/>
  <c r="C1978" i="10"/>
  <c r="B1978" i="10"/>
  <c r="D1977" i="10"/>
  <c r="C1977" i="10"/>
  <c r="B1977" i="10"/>
  <c r="D1976" i="10"/>
  <c r="C1976" i="10"/>
  <c r="B1976" i="10"/>
  <c r="D1975" i="10"/>
  <c r="C1975" i="10"/>
  <c r="B1975" i="10"/>
  <c r="D1974" i="10"/>
  <c r="C1974" i="10"/>
  <c r="B1974" i="10"/>
  <c r="D1973" i="10"/>
  <c r="C1973" i="10"/>
  <c r="B1973" i="10"/>
  <c r="D1972" i="10"/>
  <c r="C1972" i="10"/>
  <c r="B1972" i="10"/>
  <c r="D1971" i="10"/>
  <c r="C1971" i="10"/>
  <c r="B1971" i="10"/>
  <c r="D1970" i="10"/>
  <c r="C1970" i="10"/>
  <c r="B1970" i="10"/>
  <c r="D1969" i="10"/>
  <c r="C1969" i="10"/>
  <c r="B1969" i="10"/>
  <c r="D1968" i="10"/>
  <c r="C1968" i="10"/>
  <c r="B1968" i="10"/>
  <c r="D1967" i="10"/>
  <c r="C1967" i="10"/>
  <c r="B1967" i="10"/>
  <c r="D1966" i="10"/>
  <c r="C1966" i="10"/>
  <c r="B1966" i="10"/>
  <c r="D1965" i="10"/>
  <c r="C1965" i="10"/>
  <c r="B1965" i="10"/>
  <c r="D1964" i="10"/>
  <c r="C1964" i="10"/>
  <c r="B1964" i="10"/>
  <c r="D1963" i="10"/>
  <c r="C1963" i="10"/>
  <c r="B1963" i="10"/>
  <c r="D1962" i="10"/>
  <c r="C1962" i="10"/>
  <c r="B1962" i="10"/>
  <c r="D1961" i="10"/>
  <c r="C1961" i="10"/>
  <c r="B1961" i="10"/>
  <c r="D1960" i="10"/>
  <c r="C1960" i="10"/>
  <c r="B1960" i="10"/>
  <c r="D1959" i="10"/>
  <c r="C1959" i="10"/>
  <c r="B1959" i="10"/>
  <c r="D1958" i="10"/>
  <c r="C1958" i="10"/>
  <c r="B1958" i="10"/>
  <c r="D1957" i="10"/>
  <c r="C1957" i="10"/>
  <c r="B1957" i="10"/>
  <c r="D1956" i="10"/>
  <c r="C1956" i="10"/>
  <c r="B1956" i="10"/>
  <c r="D1955" i="10"/>
  <c r="C1955" i="10"/>
  <c r="B1955" i="10"/>
  <c r="D1954" i="10"/>
  <c r="C1954" i="10"/>
  <c r="B1954" i="10"/>
  <c r="D1953" i="10"/>
  <c r="C1953" i="10"/>
  <c r="B1953" i="10"/>
  <c r="D1952" i="10"/>
  <c r="C1952" i="10"/>
  <c r="B1952" i="10"/>
  <c r="D1951" i="10"/>
  <c r="C1951" i="10"/>
  <c r="B1951" i="10"/>
  <c r="D1950" i="10"/>
  <c r="C1950" i="10"/>
  <c r="B1950" i="10"/>
  <c r="D1949" i="10"/>
  <c r="C1949" i="10"/>
  <c r="B1949" i="10"/>
  <c r="D1948" i="10"/>
  <c r="C1948" i="10"/>
  <c r="B1948" i="10"/>
  <c r="D1947" i="10"/>
  <c r="C1947" i="10"/>
  <c r="B1947" i="10"/>
  <c r="D1946" i="10"/>
  <c r="C1946" i="10"/>
  <c r="B1946" i="10"/>
  <c r="D1945" i="10"/>
  <c r="C1945" i="10"/>
  <c r="B1945" i="10"/>
  <c r="D1944" i="10"/>
  <c r="C1944" i="10"/>
  <c r="B1944" i="10"/>
  <c r="D1943" i="10"/>
  <c r="C1943" i="10"/>
  <c r="B1943" i="10"/>
  <c r="D1942" i="10"/>
  <c r="C1942" i="10"/>
  <c r="B1942" i="10"/>
  <c r="D1941" i="10"/>
  <c r="C1941" i="10"/>
  <c r="B1941" i="10"/>
  <c r="D1940" i="10"/>
  <c r="C1940" i="10"/>
  <c r="B1940" i="10"/>
  <c r="D1939" i="10"/>
  <c r="C1939" i="10"/>
  <c r="B1939" i="10"/>
  <c r="D1938" i="10"/>
  <c r="C1938" i="10"/>
  <c r="B1938" i="10"/>
  <c r="D1937" i="10"/>
  <c r="C1937" i="10"/>
  <c r="B1937" i="10"/>
  <c r="D1936" i="10"/>
  <c r="C1936" i="10"/>
  <c r="B1936" i="10"/>
  <c r="D1935" i="10"/>
  <c r="C1935" i="10"/>
  <c r="B1935" i="10"/>
  <c r="D1934" i="10"/>
  <c r="C1934" i="10"/>
  <c r="B1934" i="10"/>
  <c r="D1933" i="10"/>
  <c r="C1933" i="10"/>
  <c r="B1933" i="10"/>
  <c r="D1932" i="10"/>
  <c r="C1932" i="10"/>
  <c r="B1932" i="10"/>
  <c r="D1931" i="10"/>
  <c r="C1931" i="10"/>
  <c r="B1931" i="10"/>
  <c r="D1930" i="10"/>
  <c r="C1930" i="10"/>
  <c r="B1930" i="10"/>
  <c r="D1929" i="10"/>
  <c r="C1929" i="10"/>
  <c r="B1929" i="10"/>
  <c r="D1928" i="10"/>
  <c r="C1928" i="10"/>
  <c r="B1928" i="10"/>
  <c r="D1927" i="10"/>
  <c r="C1927" i="10"/>
  <c r="B1927" i="10"/>
  <c r="D1926" i="10"/>
  <c r="C1926" i="10"/>
  <c r="B1926" i="10"/>
  <c r="D1925" i="10"/>
  <c r="C1925" i="10"/>
  <c r="B1925" i="10"/>
  <c r="D1924" i="10"/>
  <c r="C1924" i="10"/>
  <c r="B1924" i="10"/>
  <c r="D1923" i="10"/>
  <c r="C1923" i="10"/>
  <c r="B1923" i="10"/>
  <c r="D1922" i="10"/>
  <c r="C1922" i="10"/>
  <c r="B1922" i="10"/>
  <c r="D1921" i="10"/>
  <c r="C1921" i="10"/>
  <c r="B1921" i="10"/>
  <c r="D1920" i="10"/>
  <c r="C1920" i="10"/>
  <c r="B1920" i="10"/>
  <c r="D1919" i="10"/>
  <c r="C1919" i="10"/>
  <c r="B1919" i="10"/>
  <c r="D1918" i="10"/>
  <c r="C1918" i="10"/>
  <c r="B1918" i="10"/>
  <c r="D1917" i="10"/>
  <c r="C1917" i="10"/>
  <c r="B1917" i="10"/>
  <c r="D1916" i="10"/>
  <c r="C1916" i="10"/>
  <c r="B1916" i="10"/>
  <c r="D1915" i="10"/>
  <c r="C1915" i="10"/>
  <c r="B1915" i="10"/>
  <c r="D1914" i="10"/>
  <c r="C1914" i="10"/>
  <c r="B1914" i="10"/>
  <c r="D1913" i="10"/>
  <c r="C1913" i="10"/>
  <c r="B1913" i="10"/>
  <c r="D1912" i="10"/>
  <c r="C1912" i="10"/>
  <c r="B1912" i="10"/>
  <c r="D1911" i="10"/>
  <c r="C1911" i="10"/>
  <c r="B1911" i="10"/>
  <c r="D1910" i="10"/>
  <c r="C1910" i="10"/>
  <c r="B1910" i="10"/>
  <c r="D1909" i="10"/>
  <c r="C1909" i="10"/>
  <c r="B1909" i="10"/>
  <c r="D1908" i="10"/>
  <c r="C1908" i="10"/>
  <c r="B1908" i="10"/>
  <c r="D1907" i="10"/>
  <c r="C1907" i="10"/>
  <c r="B1907" i="10"/>
  <c r="D1906" i="10"/>
  <c r="C1906" i="10"/>
  <c r="B1906" i="10"/>
  <c r="D1905" i="10"/>
  <c r="C1905" i="10"/>
  <c r="B1905" i="10"/>
  <c r="D1904" i="10"/>
  <c r="C1904" i="10"/>
  <c r="B1904" i="10"/>
  <c r="D1903" i="10"/>
  <c r="C1903" i="10"/>
  <c r="B1903" i="10"/>
  <c r="D1902" i="10"/>
  <c r="C1902" i="10"/>
  <c r="B1902" i="10"/>
  <c r="D1901" i="10"/>
  <c r="C1901" i="10"/>
  <c r="B1901" i="10"/>
  <c r="D1900" i="10"/>
  <c r="C1900" i="10"/>
  <c r="B1900" i="10"/>
  <c r="D1899" i="10"/>
  <c r="C1899" i="10"/>
  <c r="B1899" i="10"/>
  <c r="D1898" i="10"/>
  <c r="C1898" i="10"/>
  <c r="B1898" i="10"/>
  <c r="D1897" i="10"/>
  <c r="C1897" i="10"/>
  <c r="B1897" i="10"/>
  <c r="D1896" i="10"/>
  <c r="C1896" i="10"/>
  <c r="B1896" i="10"/>
  <c r="D1895" i="10"/>
  <c r="C1895" i="10"/>
  <c r="B1895" i="10"/>
  <c r="D1894" i="10"/>
  <c r="C1894" i="10"/>
  <c r="B1894" i="10"/>
  <c r="D1893" i="10"/>
  <c r="C1893" i="10"/>
  <c r="B1893" i="10"/>
  <c r="D1892" i="10"/>
  <c r="C1892" i="10"/>
  <c r="B1892" i="10"/>
  <c r="D1891" i="10"/>
  <c r="C1891" i="10"/>
  <c r="B1891" i="10"/>
  <c r="D1890" i="10"/>
  <c r="C1890" i="10"/>
  <c r="B1890" i="10"/>
  <c r="D1889" i="10"/>
  <c r="C1889" i="10"/>
  <c r="B1889" i="10"/>
  <c r="D1888" i="10"/>
  <c r="C1888" i="10"/>
  <c r="B1888" i="10"/>
  <c r="D1887" i="10"/>
  <c r="C1887" i="10"/>
  <c r="B1887" i="10"/>
  <c r="D1886" i="10"/>
  <c r="C1886" i="10"/>
  <c r="B1886" i="10"/>
  <c r="D1885" i="10"/>
  <c r="C1885" i="10"/>
  <c r="B1885" i="10"/>
  <c r="D1884" i="10"/>
  <c r="C1884" i="10"/>
  <c r="B1884" i="10"/>
  <c r="D1883" i="10"/>
  <c r="C1883" i="10"/>
  <c r="B1883" i="10"/>
  <c r="D1882" i="10"/>
  <c r="C1882" i="10"/>
  <c r="B1882" i="10"/>
  <c r="D1881" i="10"/>
  <c r="C1881" i="10"/>
  <c r="B1881" i="10"/>
  <c r="D1880" i="10"/>
  <c r="C1880" i="10"/>
  <c r="B1880" i="10"/>
  <c r="D1879" i="10"/>
  <c r="C1879" i="10"/>
  <c r="B1879" i="10"/>
  <c r="D1878" i="10"/>
  <c r="C1878" i="10"/>
  <c r="B1878" i="10"/>
  <c r="D1877" i="10"/>
  <c r="C1877" i="10"/>
  <c r="B1877" i="10"/>
  <c r="D1876" i="10"/>
  <c r="C1876" i="10"/>
  <c r="B1876" i="10"/>
  <c r="D1875" i="10"/>
  <c r="C1875" i="10"/>
  <c r="B1875" i="10"/>
  <c r="D1874" i="10"/>
  <c r="C1874" i="10"/>
  <c r="B1874" i="10"/>
  <c r="D1873" i="10"/>
  <c r="C1873" i="10"/>
  <c r="B1873" i="10"/>
  <c r="D1872" i="10"/>
  <c r="C1872" i="10"/>
  <c r="B1872" i="10"/>
  <c r="D1871" i="10"/>
  <c r="C1871" i="10"/>
  <c r="B1871" i="10"/>
  <c r="D1870" i="10"/>
  <c r="C1870" i="10"/>
  <c r="B1870" i="10"/>
  <c r="D1869" i="10"/>
  <c r="C1869" i="10"/>
  <c r="B1869" i="10"/>
  <c r="D1868" i="10"/>
  <c r="C1868" i="10"/>
  <c r="B1868" i="10"/>
  <c r="D1867" i="10"/>
  <c r="C1867" i="10"/>
  <c r="B1867" i="10"/>
  <c r="D1866" i="10"/>
  <c r="C1866" i="10"/>
  <c r="B1866" i="10"/>
  <c r="D1865" i="10"/>
  <c r="C1865" i="10"/>
  <c r="B1865" i="10"/>
  <c r="D1864" i="10"/>
  <c r="C1864" i="10"/>
  <c r="B1864" i="10"/>
  <c r="D1863" i="10"/>
  <c r="C1863" i="10"/>
  <c r="B1863" i="10"/>
  <c r="D1862" i="10"/>
  <c r="C1862" i="10"/>
  <c r="B1862" i="10"/>
  <c r="D1861" i="10"/>
  <c r="C1861" i="10"/>
  <c r="B1861" i="10"/>
  <c r="D1860" i="10"/>
  <c r="C1860" i="10"/>
  <c r="B1860" i="10"/>
  <c r="D1859" i="10"/>
  <c r="C1859" i="10"/>
  <c r="B1859" i="10"/>
  <c r="D1858" i="10"/>
  <c r="C1858" i="10"/>
  <c r="B1858" i="10"/>
  <c r="D1857" i="10"/>
  <c r="C1857" i="10"/>
  <c r="B1857" i="10"/>
  <c r="D1856" i="10"/>
  <c r="C1856" i="10"/>
  <c r="B1856" i="10"/>
  <c r="D1855" i="10"/>
  <c r="C1855" i="10"/>
  <c r="B1855" i="10"/>
  <c r="D1854" i="10"/>
  <c r="C1854" i="10"/>
  <c r="B1854" i="10"/>
  <c r="D1853" i="10"/>
  <c r="C1853" i="10"/>
  <c r="B1853" i="10"/>
  <c r="D1852" i="10"/>
  <c r="C1852" i="10"/>
  <c r="B1852" i="10"/>
  <c r="D1851" i="10"/>
  <c r="C1851" i="10"/>
  <c r="B1851" i="10"/>
  <c r="D1850" i="10"/>
  <c r="C1850" i="10"/>
  <c r="B1850" i="10"/>
  <c r="D1849" i="10"/>
  <c r="C1849" i="10"/>
  <c r="B1849" i="10"/>
  <c r="D1848" i="10"/>
  <c r="C1848" i="10"/>
  <c r="B1848" i="10"/>
  <c r="D1847" i="10"/>
  <c r="C1847" i="10"/>
  <c r="B1847" i="10"/>
  <c r="D1846" i="10"/>
  <c r="C1846" i="10"/>
  <c r="B1846" i="10"/>
  <c r="D1845" i="10"/>
  <c r="C1845" i="10"/>
  <c r="B1845" i="10"/>
  <c r="D1844" i="10"/>
  <c r="C1844" i="10"/>
  <c r="B1844" i="10"/>
  <c r="D1843" i="10"/>
  <c r="C1843" i="10"/>
  <c r="B1843" i="10"/>
  <c r="D1842" i="10"/>
  <c r="C1842" i="10"/>
  <c r="B1842" i="10"/>
  <c r="D1841" i="10"/>
  <c r="C1841" i="10"/>
  <c r="B1841" i="10"/>
  <c r="D1840" i="10"/>
  <c r="C1840" i="10"/>
  <c r="B1840" i="10"/>
  <c r="D1839" i="10"/>
  <c r="C1839" i="10"/>
  <c r="B1839" i="10"/>
  <c r="D1838" i="10"/>
  <c r="C1838" i="10"/>
  <c r="B1838" i="10"/>
  <c r="D1837" i="10"/>
  <c r="C1837" i="10"/>
  <c r="B1837" i="10"/>
  <c r="D1836" i="10"/>
  <c r="C1836" i="10"/>
  <c r="B1836" i="10"/>
  <c r="D1835" i="10"/>
  <c r="C1835" i="10"/>
  <c r="B1835" i="10"/>
  <c r="D1834" i="10"/>
  <c r="C1834" i="10"/>
  <c r="B1834" i="10"/>
  <c r="D1833" i="10"/>
  <c r="C1833" i="10"/>
  <c r="B1833" i="10"/>
  <c r="D1832" i="10"/>
  <c r="C1832" i="10"/>
  <c r="B1832" i="10"/>
  <c r="D1831" i="10"/>
  <c r="C1831" i="10"/>
  <c r="B1831" i="10"/>
  <c r="D1830" i="10"/>
  <c r="C1830" i="10"/>
  <c r="B1830" i="10"/>
  <c r="D1829" i="10"/>
  <c r="C1829" i="10"/>
  <c r="B1829" i="10"/>
  <c r="D1828" i="10"/>
  <c r="C1828" i="10"/>
  <c r="B1828" i="10"/>
  <c r="D1827" i="10"/>
  <c r="C1827" i="10"/>
  <c r="B1827" i="10"/>
  <c r="D1826" i="10"/>
  <c r="C1826" i="10"/>
  <c r="B1826" i="10"/>
  <c r="D1825" i="10"/>
  <c r="C1825" i="10"/>
  <c r="B1825" i="10"/>
  <c r="D1824" i="10"/>
  <c r="C1824" i="10"/>
  <c r="B1824" i="10"/>
  <c r="D1823" i="10"/>
  <c r="C1823" i="10"/>
  <c r="B1823" i="10"/>
  <c r="D1822" i="10"/>
  <c r="C1822" i="10"/>
  <c r="B1822" i="10"/>
  <c r="D1821" i="10"/>
  <c r="C1821" i="10"/>
  <c r="B1821" i="10"/>
  <c r="D1820" i="10"/>
  <c r="C1820" i="10"/>
  <c r="B1820" i="10"/>
  <c r="D1819" i="10"/>
  <c r="C1819" i="10"/>
  <c r="B1819" i="10"/>
  <c r="D1818" i="10"/>
  <c r="C1818" i="10"/>
  <c r="B1818" i="10"/>
  <c r="D1817" i="10"/>
  <c r="C1817" i="10"/>
  <c r="B1817" i="10"/>
  <c r="D1816" i="10"/>
  <c r="C1816" i="10"/>
  <c r="B1816" i="10"/>
  <c r="D1815" i="10"/>
  <c r="C1815" i="10"/>
  <c r="B1815" i="10"/>
  <c r="D1814" i="10"/>
  <c r="C1814" i="10"/>
  <c r="B1814" i="10"/>
  <c r="D1813" i="10"/>
  <c r="C1813" i="10"/>
  <c r="B1813" i="10"/>
  <c r="D1812" i="10"/>
  <c r="C1812" i="10"/>
  <c r="B1812" i="10"/>
  <c r="D1811" i="10"/>
  <c r="C1811" i="10"/>
  <c r="B1811" i="10"/>
  <c r="D1810" i="10"/>
  <c r="C1810" i="10"/>
  <c r="B1810" i="10"/>
  <c r="D1809" i="10"/>
  <c r="C1809" i="10"/>
  <c r="B1809" i="10"/>
  <c r="D1808" i="10"/>
  <c r="C1808" i="10"/>
  <c r="B1808" i="10"/>
  <c r="D1807" i="10"/>
  <c r="C1807" i="10"/>
  <c r="B1807" i="10"/>
  <c r="D1806" i="10"/>
  <c r="C1806" i="10"/>
  <c r="B1806" i="10"/>
  <c r="D1805" i="10"/>
  <c r="C1805" i="10"/>
  <c r="B1805" i="10"/>
  <c r="D1804" i="10"/>
  <c r="C1804" i="10"/>
  <c r="B1804" i="10"/>
  <c r="D1803" i="10"/>
  <c r="C1803" i="10"/>
  <c r="B1803" i="10"/>
  <c r="D1802" i="10"/>
  <c r="C1802" i="10"/>
  <c r="B1802" i="10"/>
  <c r="D1801" i="10"/>
  <c r="C1801" i="10"/>
  <c r="B1801" i="10"/>
  <c r="D1800" i="10"/>
  <c r="C1800" i="10"/>
  <c r="B1800" i="10"/>
  <c r="D1799" i="10"/>
  <c r="C1799" i="10"/>
  <c r="B1799" i="10"/>
  <c r="D1798" i="10"/>
  <c r="C1798" i="10"/>
  <c r="B1798" i="10"/>
  <c r="D1797" i="10"/>
  <c r="C1797" i="10"/>
  <c r="B1797" i="10"/>
  <c r="D1796" i="10"/>
  <c r="C1796" i="10"/>
  <c r="B1796" i="10"/>
  <c r="D1795" i="10"/>
  <c r="C1795" i="10"/>
  <c r="B1795" i="10"/>
  <c r="D1794" i="10"/>
  <c r="C1794" i="10"/>
  <c r="B1794" i="10"/>
  <c r="D1793" i="10"/>
  <c r="C1793" i="10"/>
  <c r="B1793" i="10"/>
  <c r="D1792" i="10"/>
  <c r="C1792" i="10"/>
  <c r="B1792" i="10"/>
  <c r="D1791" i="10"/>
  <c r="C1791" i="10"/>
  <c r="B1791" i="10"/>
  <c r="D1790" i="10"/>
  <c r="C1790" i="10"/>
  <c r="B1790" i="10"/>
  <c r="D1789" i="10"/>
  <c r="C1789" i="10"/>
  <c r="B1789" i="10"/>
  <c r="D1788" i="10"/>
  <c r="C1788" i="10"/>
  <c r="B1788" i="10"/>
  <c r="D1787" i="10"/>
  <c r="C1787" i="10"/>
  <c r="B1787" i="10"/>
  <c r="D1786" i="10"/>
  <c r="C1786" i="10"/>
  <c r="B1786" i="10"/>
  <c r="D1785" i="10"/>
  <c r="C1785" i="10"/>
  <c r="B1785" i="10"/>
  <c r="D1784" i="10"/>
  <c r="C1784" i="10"/>
  <c r="B1784" i="10"/>
  <c r="D1783" i="10"/>
  <c r="C1783" i="10"/>
  <c r="B1783" i="10"/>
  <c r="D1782" i="10"/>
  <c r="C1782" i="10"/>
  <c r="B1782" i="10"/>
  <c r="D1781" i="10"/>
  <c r="C1781" i="10"/>
  <c r="B1781" i="10"/>
  <c r="D1780" i="10"/>
  <c r="C1780" i="10"/>
  <c r="B1780" i="10"/>
  <c r="D1779" i="10"/>
  <c r="C1779" i="10"/>
  <c r="B1779" i="10"/>
  <c r="D1778" i="10"/>
  <c r="C1778" i="10"/>
  <c r="B1778" i="10"/>
  <c r="D1777" i="10"/>
  <c r="C1777" i="10"/>
  <c r="B1777" i="10"/>
  <c r="D1776" i="10"/>
  <c r="C1776" i="10"/>
  <c r="B1776" i="10"/>
  <c r="D1775" i="10"/>
  <c r="C1775" i="10"/>
  <c r="B1775" i="10"/>
  <c r="D1774" i="10"/>
  <c r="C1774" i="10"/>
  <c r="B1774" i="10"/>
  <c r="D1773" i="10"/>
  <c r="C1773" i="10"/>
  <c r="B1773" i="10"/>
  <c r="D1772" i="10"/>
  <c r="C1772" i="10"/>
  <c r="B1772" i="10"/>
  <c r="D1771" i="10"/>
  <c r="C1771" i="10"/>
  <c r="B1771" i="10"/>
  <c r="D1770" i="10"/>
  <c r="C1770" i="10"/>
  <c r="B1770" i="10"/>
  <c r="D1769" i="10"/>
  <c r="C1769" i="10"/>
  <c r="B1769" i="10"/>
  <c r="D1768" i="10"/>
  <c r="C1768" i="10"/>
  <c r="B1768" i="10"/>
  <c r="D1767" i="10"/>
  <c r="C1767" i="10"/>
  <c r="B1767" i="10"/>
  <c r="D1766" i="10"/>
  <c r="C1766" i="10"/>
  <c r="B1766" i="10"/>
  <c r="D1765" i="10"/>
  <c r="C1765" i="10"/>
  <c r="B1765" i="10"/>
  <c r="D1764" i="10"/>
  <c r="C1764" i="10"/>
  <c r="B1764" i="10"/>
  <c r="D1763" i="10"/>
  <c r="C1763" i="10"/>
  <c r="B1763" i="10"/>
  <c r="D1762" i="10"/>
  <c r="C1762" i="10"/>
  <c r="B1762" i="10"/>
  <c r="D1761" i="10"/>
  <c r="C1761" i="10"/>
  <c r="B1761" i="10"/>
  <c r="D1760" i="10"/>
  <c r="C1760" i="10"/>
  <c r="B1760" i="10"/>
  <c r="D1759" i="10"/>
  <c r="C1759" i="10"/>
  <c r="B1759" i="10"/>
  <c r="D1758" i="10"/>
  <c r="C1758" i="10"/>
  <c r="B1758" i="10"/>
  <c r="D1757" i="10"/>
  <c r="C1757" i="10"/>
  <c r="B1757" i="10"/>
  <c r="D1756" i="10"/>
  <c r="C1756" i="10"/>
  <c r="B1756" i="10"/>
  <c r="D1755" i="10"/>
  <c r="C1755" i="10"/>
  <c r="B1755" i="10"/>
  <c r="D1754" i="10"/>
  <c r="C1754" i="10"/>
  <c r="B1754" i="10"/>
  <c r="D1753" i="10"/>
  <c r="C1753" i="10"/>
  <c r="B1753" i="10"/>
  <c r="D1752" i="10"/>
  <c r="C1752" i="10"/>
  <c r="B1752" i="10"/>
  <c r="D1751" i="10"/>
  <c r="C1751" i="10"/>
  <c r="B1751" i="10"/>
  <c r="D1750" i="10"/>
  <c r="C1750" i="10"/>
  <c r="B1750" i="10"/>
  <c r="D1749" i="10"/>
  <c r="C1749" i="10"/>
  <c r="B1749" i="10"/>
  <c r="D1748" i="10"/>
  <c r="C1748" i="10"/>
  <c r="B1748" i="10"/>
  <c r="D1747" i="10"/>
  <c r="C1747" i="10"/>
  <c r="B1747" i="10"/>
  <c r="D1746" i="10"/>
  <c r="C1746" i="10"/>
  <c r="B1746" i="10"/>
  <c r="D1745" i="10"/>
  <c r="C1745" i="10"/>
  <c r="B1745" i="10"/>
  <c r="D1744" i="10"/>
  <c r="C1744" i="10"/>
  <c r="B1744" i="10"/>
  <c r="D1743" i="10"/>
  <c r="C1743" i="10"/>
  <c r="B1743" i="10"/>
  <c r="D1742" i="10"/>
  <c r="C1742" i="10"/>
  <c r="B1742" i="10"/>
  <c r="D1741" i="10"/>
  <c r="C1741" i="10"/>
  <c r="B1741" i="10"/>
  <c r="D1740" i="10"/>
  <c r="C1740" i="10"/>
  <c r="B1740" i="10"/>
  <c r="D1739" i="10"/>
  <c r="C1739" i="10"/>
  <c r="B1739" i="10"/>
  <c r="D1738" i="10"/>
  <c r="C1738" i="10"/>
  <c r="B1738" i="10"/>
  <c r="D1737" i="10"/>
  <c r="C1737" i="10"/>
  <c r="B1737" i="10"/>
  <c r="D1736" i="10"/>
  <c r="C1736" i="10"/>
  <c r="B1736" i="10"/>
  <c r="D1735" i="10"/>
  <c r="C1735" i="10"/>
  <c r="B1735" i="10"/>
  <c r="D1734" i="10"/>
  <c r="C1734" i="10"/>
  <c r="B1734" i="10"/>
  <c r="D1733" i="10"/>
  <c r="C1733" i="10"/>
  <c r="B1733" i="10"/>
  <c r="D1732" i="10"/>
  <c r="C1732" i="10"/>
  <c r="B1732" i="10"/>
  <c r="D1731" i="10"/>
  <c r="C1731" i="10"/>
  <c r="B1731" i="10"/>
  <c r="D1730" i="10"/>
  <c r="C1730" i="10"/>
  <c r="B1730" i="10"/>
  <c r="D1729" i="10"/>
  <c r="C1729" i="10"/>
  <c r="B1729" i="10"/>
  <c r="D1728" i="10"/>
  <c r="C1728" i="10"/>
  <c r="B1728" i="10"/>
  <c r="D1727" i="10"/>
  <c r="C1727" i="10"/>
  <c r="B1727" i="10"/>
  <c r="D1726" i="10"/>
  <c r="C1726" i="10"/>
  <c r="B1726" i="10"/>
  <c r="D1725" i="10"/>
  <c r="C1725" i="10"/>
  <c r="B1725" i="10"/>
  <c r="D1724" i="10"/>
  <c r="C1724" i="10"/>
  <c r="B1724" i="10"/>
  <c r="D1723" i="10"/>
  <c r="C1723" i="10"/>
  <c r="B1723" i="10"/>
  <c r="D1722" i="10"/>
  <c r="C1722" i="10"/>
  <c r="B1722" i="10"/>
  <c r="D1721" i="10"/>
  <c r="C1721" i="10"/>
  <c r="B1721" i="10"/>
  <c r="D1720" i="10"/>
  <c r="C1720" i="10"/>
  <c r="B1720" i="10"/>
  <c r="D1719" i="10"/>
  <c r="C1719" i="10"/>
  <c r="B1719" i="10"/>
  <c r="D1718" i="10"/>
  <c r="C1718" i="10"/>
  <c r="B1718" i="10"/>
  <c r="D1717" i="10"/>
  <c r="C1717" i="10"/>
  <c r="B1717" i="10"/>
  <c r="D1716" i="10"/>
  <c r="C1716" i="10"/>
  <c r="B1716" i="10"/>
  <c r="D1715" i="10"/>
  <c r="C1715" i="10"/>
  <c r="B1715" i="10"/>
  <c r="D1714" i="10"/>
  <c r="C1714" i="10"/>
  <c r="B1714" i="10"/>
  <c r="D1713" i="10"/>
  <c r="C1713" i="10"/>
  <c r="B1713" i="10"/>
  <c r="D1712" i="10"/>
  <c r="C1712" i="10"/>
  <c r="B1712" i="10"/>
  <c r="D1711" i="10"/>
  <c r="C1711" i="10"/>
  <c r="B1711" i="10"/>
  <c r="D1710" i="10"/>
  <c r="C1710" i="10"/>
  <c r="B1710" i="10"/>
  <c r="D1709" i="10"/>
  <c r="C1709" i="10"/>
  <c r="B1709" i="10"/>
  <c r="D1708" i="10"/>
  <c r="C1708" i="10"/>
  <c r="B1708" i="10"/>
  <c r="D1707" i="10"/>
  <c r="C1707" i="10"/>
  <c r="B1707" i="10"/>
  <c r="D1706" i="10"/>
  <c r="C1706" i="10"/>
  <c r="B1706" i="10"/>
  <c r="D1705" i="10"/>
  <c r="C1705" i="10"/>
  <c r="B1705" i="10"/>
  <c r="D1704" i="10"/>
  <c r="C1704" i="10"/>
  <c r="B1704" i="10"/>
  <c r="D1703" i="10"/>
  <c r="C1703" i="10"/>
  <c r="B1703" i="10"/>
  <c r="D1702" i="10"/>
  <c r="C1702" i="10"/>
  <c r="B1702" i="10"/>
  <c r="D1701" i="10"/>
  <c r="C1701" i="10"/>
  <c r="B1701" i="10"/>
  <c r="D1700" i="10"/>
  <c r="C1700" i="10"/>
  <c r="B1700" i="10"/>
  <c r="D1699" i="10"/>
  <c r="C1699" i="10"/>
  <c r="B1699" i="10"/>
  <c r="D1698" i="10"/>
  <c r="C1698" i="10"/>
  <c r="B1698" i="10"/>
  <c r="D1697" i="10"/>
  <c r="C1697" i="10"/>
  <c r="B1697" i="10"/>
  <c r="D1696" i="10"/>
  <c r="C1696" i="10"/>
  <c r="B1696" i="10"/>
  <c r="D1695" i="10"/>
  <c r="C1695" i="10"/>
  <c r="B1695" i="10"/>
  <c r="D1694" i="10"/>
  <c r="C1694" i="10"/>
  <c r="B1694" i="10"/>
  <c r="D1693" i="10"/>
  <c r="C1693" i="10"/>
  <c r="B1693" i="10"/>
  <c r="D1692" i="10"/>
  <c r="C1692" i="10"/>
  <c r="B1692" i="10"/>
  <c r="D1691" i="10"/>
  <c r="C1691" i="10"/>
  <c r="B1691" i="10"/>
  <c r="D1690" i="10"/>
  <c r="C1690" i="10"/>
  <c r="B1690" i="10"/>
  <c r="D1689" i="10"/>
  <c r="C1689" i="10"/>
  <c r="B1689" i="10"/>
  <c r="D1688" i="10"/>
  <c r="C1688" i="10"/>
  <c r="B1688" i="10"/>
  <c r="D1687" i="10"/>
  <c r="C1687" i="10"/>
  <c r="B1687" i="10"/>
  <c r="D1686" i="10"/>
  <c r="C1686" i="10"/>
  <c r="B1686" i="10"/>
  <c r="D1685" i="10"/>
  <c r="C1685" i="10"/>
  <c r="B1685" i="10"/>
  <c r="D1684" i="10"/>
  <c r="C1684" i="10"/>
  <c r="B1684" i="10"/>
  <c r="D1683" i="10"/>
  <c r="C1683" i="10"/>
  <c r="B1683" i="10"/>
  <c r="D1682" i="10"/>
  <c r="C1682" i="10"/>
  <c r="B1682" i="10"/>
  <c r="D1681" i="10"/>
  <c r="C1681" i="10"/>
  <c r="B1681" i="10"/>
  <c r="D1680" i="10"/>
  <c r="C1680" i="10"/>
  <c r="B1680" i="10"/>
  <c r="D1679" i="10"/>
  <c r="C1679" i="10"/>
  <c r="B1679" i="10"/>
  <c r="D1678" i="10"/>
  <c r="C1678" i="10"/>
  <c r="B1678" i="10"/>
  <c r="D1677" i="10"/>
  <c r="C1677" i="10"/>
  <c r="B1677" i="10"/>
  <c r="D1676" i="10"/>
  <c r="C1676" i="10"/>
  <c r="B1676" i="10"/>
  <c r="D1675" i="10"/>
  <c r="C1675" i="10"/>
  <c r="B1675" i="10"/>
  <c r="D1674" i="10"/>
  <c r="C1674" i="10"/>
  <c r="B1674" i="10"/>
  <c r="D1673" i="10"/>
  <c r="C1673" i="10"/>
  <c r="B1673" i="10"/>
  <c r="D1672" i="10"/>
  <c r="C1672" i="10"/>
  <c r="B1672" i="10"/>
  <c r="D1671" i="10"/>
  <c r="C1671" i="10"/>
  <c r="B1671" i="10"/>
  <c r="D1670" i="10"/>
  <c r="C1670" i="10"/>
  <c r="B1670" i="10"/>
  <c r="D1669" i="10"/>
  <c r="C1669" i="10"/>
  <c r="B1669" i="10"/>
  <c r="D1668" i="10"/>
  <c r="C1668" i="10"/>
  <c r="B1668" i="10"/>
  <c r="D1667" i="10"/>
  <c r="C1667" i="10"/>
  <c r="B1667" i="10"/>
  <c r="D1666" i="10"/>
  <c r="C1666" i="10"/>
  <c r="B1666" i="10"/>
  <c r="D1665" i="10"/>
  <c r="C1665" i="10"/>
  <c r="B1665" i="10"/>
  <c r="D1664" i="10"/>
  <c r="C1664" i="10"/>
  <c r="B1664" i="10"/>
  <c r="D1663" i="10"/>
  <c r="C1663" i="10"/>
  <c r="B1663" i="10"/>
  <c r="D1662" i="10"/>
  <c r="C1662" i="10"/>
  <c r="B1662" i="10"/>
  <c r="D1661" i="10"/>
  <c r="C1661" i="10"/>
  <c r="B1661" i="10"/>
  <c r="D1660" i="10"/>
  <c r="C1660" i="10"/>
  <c r="B1660" i="10"/>
  <c r="D1659" i="10"/>
  <c r="C1659" i="10"/>
  <c r="B1659" i="10"/>
  <c r="D1658" i="10"/>
  <c r="C1658" i="10"/>
  <c r="B1658" i="10"/>
  <c r="D1657" i="10"/>
  <c r="C1657" i="10"/>
  <c r="B1657" i="10"/>
  <c r="D1656" i="10"/>
  <c r="C1656" i="10"/>
  <c r="B1656" i="10"/>
  <c r="D1655" i="10"/>
  <c r="C1655" i="10"/>
  <c r="B1655" i="10"/>
  <c r="D1654" i="10"/>
  <c r="C1654" i="10"/>
  <c r="B1654" i="10"/>
  <c r="D1653" i="10"/>
  <c r="C1653" i="10"/>
  <c r="B1653" i="10"/>
  <c r="D1652" i="10"/>
  <c r="C1652" i="10"/>
  <c r="B1652" i="10"/>
  <c r="D1651" i="10"/>
  <c r="C1651" i="10"/>
  <c r="B1651" i="10"/>
  <c r="D1650" i="10"/>
  <c r="C1650" i="10"/>
  <c r="B1650" i="10"/>
  <c r="D1649" i="10"/>
  <c r="C1649" i="10"/>
  <c r="B1649" i="10"/>
  <c r="D1648" i="10"/>
  <c r="C1648" i="10"/>
  <c r="B1648" i="10"/>
  <c r="D1647" i="10"/>
  <c r="C1647" i="10"/>
  <c r="B1647" i="10"/>
  <c r="D1646" i="10"/>
  <c r="C1646" i="10"/>
  <c r="B1646" i="10"/>
  <c r="D1645" i="10"/>
  <c r="C1645" i="10"/>
  <c r="B1645" i="10"/>
  <c r="D1644" i="10"/>
  <c r="C1644" i="10"/>
  <c r="B1644" i="10"/>
  <c r="D1643" i="10"/>
  <c r="C1643" i="10"/>
  <c r="B1643" i="10"/>
  <c r="D1642" i="10"/>
  <c r="C1642" i="10"/>
  <c r="B1642" i="10"/>
  <c r="D1641" i="10"/>
  <c r="C1641" i="10"/>
  <c r="B1641" i="10"/>
  <c r="D1640" i="10"/>
  <c r="C1640" i="10"/>
  <c r="B1640" i="10"/>
  <c r="D1639" i="10"/>
  <c r="C1639" i="10"/>
  <c r="B1639" i="10"/>
  <c r="D1638" i="10"/>
  <c r="C1638" i="10"/>
  <c r="B1638" i="10"/>
  <c r="D1637" i="10"/>
  <c r="C1637" i="10"/>
  <c r="B1637" i="10"/>
  <c r="D1636" i="10"/>
  <c r="C1636" i="10"/>
  <c r="B1636" i="10"/>
  <c r="D1635" i="10"/>
  <c r="C1635" i="10"/>
  <c r="B1635" i="10"/>
  <c r="D1634" i="10"/>
  <c r="C1634" i="10"/>
  <c r="B1634" i="10"/>
  <c r="D1633" i="10"/>
  <c r="C1633" i="10"/>
  <c r="B1633" i="10"/>
  <c r="D1632" i="10"/>
  <c r="C1632" i="10"/>
  <c r="B1632" i="10"/>
  <c r="D1631" i="10"/>
  <c r="C1631" i="10"/>
  <c r="B1631" i="10"/>
  <c r="D1630" i="10"/>
  <c r="C1630" i="10"/>
  <c r="B1630" i="10"/>
  <c r="D1629" i="10"/>
  <c r="C1629" i="10"/>
  <c r="B1629" i="10"/>
  <c r="D1628" i="10"/>
  <c r="C1628" i="10"/>
  <c r="B1628" i="10"/>
  <c r="D1627" i="10"/>
  <c r="C1627" i="10"/>
  <c r="B1627" i="10"/>
  <c r="D1626" i="10"/>
  <c r="C1626" i="10"/>
  <c r="B1626" i="10"/>
  <c r="D1625" i="10"/>
  <c r="C1625" i="10"/>
  <c r="B1625" i="10"/>
  <c r="D1624" i="10"/>
  <c r="C1624" i="10"/>
  <c r="B1624" i="10"/>
  <c r="D1623" i="10"/>
  <c r="C1623" i="10"/>
  <c r="B1623" i="10"/>
  <c r="D1622" i="10"/>
  <c r="C1622" i="10"/>
  <c r="B1622" i="10"/>
  <c r="D1621" i="10"/>
  <c r="C1621" i="10"/>
  <c r="B1621" i="10"/>
  <c r="D1620" i="10"/>
  <c r="C1620" i="10"/>
  <c r="B1620" i="10"/>
  <c r="D1619" i="10"/>
  <c r="C1619" i="10"/>
  <c r="B1619" i="10"/>
  <c r="D1618" i="10"/>
  <c r="C1618" i="10"/>
  <c r="B1618" i="10"/>
  <c r="D1617" i="10"/>
  <c r="C1617" i="10"/>
  <c r="B1617" i="10"/>
  <c r="D1616" i="10"/>
  <c r="C1616" i="10"/>
  <c r="B1616" i="10"/>
  <c r="D1615" i="10"/>
  <c r="C1615" i="10"/>
  <c r="B1615" i="10"/>
  <c r="D1614" i="10"/>
  <c r="C1614" i="10"/>
  <c r="B1614" i="10"/>
  <c r="D1613" i="10"/>
  <c r="C1613" i="10"/>
  <c r="B1613" i="10"/>
  <c r="D1612" i="10"/>
  <c r="C1612" i="10"/>
  <c r="B1612" i="10"/>
  <c r="D1611" i="10"/>
  <c r="C1611" i="10"/>
  <c r="B1611" i="10"/>
  <c r="D1610" i="10"/>
  <c r="C1610" i="10"/>
  <c r="B1610" i="10"/>
  <c r="D1609" i="10"/>
  <c r="C1609" i="10"/>
  <c r="B1609" i="10"/>
  <c r="D1608" i="10"/>
  <c r="C1608" i="10"/>
  <c r="B1608" i="10"/>
  <c r="D1607" i="10"/>
  <c r="C1607" i="10"/>
  <c r="B1607" i="10"/>
  <c r="D1606" i="10"/>
  <c r="C1606" i="10"/>
  <c r="B1606" i="10"/>
  <c r="D1605" i="10"/>
  <c r="C1605" i="10"/>
  <c r="B1605" i="10"/>
  <c r="D1604" i="10"/>
  <c r="C1604" i="10"/>
  <c r="B1604" i="10"/>
  <c r="D1603" i="10"/>
  <c r="C1603" i="10"/>
  <c r="B1603" i="10"/>
  <c r="D1602" i="10"/>
  <c r="C1602" i="10"/>
  <c r="B1602" i="10"/>
  <c r="D1601" i="10"/>
  <c r="C1601" i="10"/>
  <c r="B1601" i="10"/>
  <c r="D1600" i="10"/>
  <c r="C1600" i="10"/>
  <c r="B1600" i="10"/>
  <c r="D1599" i="10"/>
  <c r="C1599" i="10"/>
  <c r="B1599" i="10"/>
  <c r="D1598" i="10"/>
  <c r="C1598" i="10"/>
  <c r="B1598" i="10"/>
  <c r="D1597" i="10"/>
  <c r="C1597" i="10"/>
  <c r="B1597" i="10"/>
  <c r="D1596" i="10"/>
  <c r="C1596" i="10"/>
  <c r="B1596" i="10"/>
  <c r="D1595" i="10"/>
  <c r="C1595" i="10"/>
  <c r="B1595" i="10"/>
  <c r="D1594" i="10"/>
  <c r="C1594" i="10"/>
  <c r="B1594" i="10"/>
  <c r="D1593" i="10"/>
  <c r="C1593" i="10"/>
  <c r="B1593" i="10"/>
  <c r="D1592" i="10"/>
  <c r="C1592" i="10"/>
  <c r="B1592" i="10"/>
  <c r="D1591" i="10"/>
  <c r="C1591" i="10"/>
  <c r="B1591" i="10"/>
  <c r="D1590" i="10"/>
  <c r="C1590" i="10"/>
  <c r="B1590" i="10"/>
  <c r="D1589" i="10"/>
  <c r="C1589" i="10"/>
  <c r="B1589" i="10"/>
  <c r="D1588" i="10"/>
  <c r="C1588" i="10"/>
  <c r="B1588" i="10"/>
  <c r="D1587" i="10"/>
  <c r="C1587" i="10"/>
  <c r="B1587" i="10"/>
  <c r="D1586" i="10"/>
  <c r="C1586" i="10"/>
  <c r="B1586" i="10"/>
  <c r="D1585" i="10"/>
  <c r="C1585" i="10"/>
  <c r="B1585" i="10"/>
  <c r="D1584" i="10"/>
  <c r="C1584" i="10"/>
  <c r="B1584" i="10"/>
  <c r="D1583" i="10"/>
  <c r="C1583" i="10"/>
  <c r="B1583" i="10"/>
  <c r="D1582" i="10"/>
  <c r="C1582" i="10"/>
  <c r="B1582" i="10"/>
  <c r="D1581" i="10"/>
  <c r="C1581" i="10"/>
  <c r="B1581" i="10"/>
  <c r="D1580" i="10"/>
  <c r="C1580" i="10"/>
  <c r="B1580" i="10"/>
  <c r="D1579" i="10"/>
  <c r="C1579" i="10"/>
  <c r="B1579" i="10"/>
  <c r="D1578" i="10"/>
  <c r="C1578" i="10"/>
  <c r="B1578" i="10"/>
  <c r="D1577" i="10"/>
  <c r="C1577" i="10"/>
  <c r="B1577" i="10"/>
  <c r="D1576" i="10"/>
  <c r="C1576" i="10"/>
  <c r="B1576" i="10"/>
  <c r="D1575" i="10"/>
  <c r="C1575" i="10"/>
  <c r="B1575" i="10"/>
  <c r="D1574" i="10"/>
  <c r="C1574" i="10"/>
  <c r="B1574" i="10"/>
  <c r="D1573" i="10"/>
  <c r="C1573" i="10"/>
  <c r="B1573" i="10"/>
  <c r="D1572" i="10"/>
  <c r="C1572" i="10"/>
  <c r="B1572" i="10"/>
  <c r="D1571" i="10"/>
  <c r="C1571" i="10"/>
  <c r="B1571" i="10"/>
  <c r="D1570" i="10"/>
  <c r="C1570" i="10"/>
  <c r="B1570" i="10"/>
  <c r="D1569" i="10"/>
  <c r="C1569" i="10"/>
  <c r="B1569" i="10"/>
  <c r="D1568" i="10"/>
  <c r="C1568" i="10"/>
  <c r="B1568" i="10"/>
  <c r="D1567" i="10"/>
  <c r="C1567" i="10"/>
  <c r="B1567" i="10"/>
  <c r="D1566" i="10"/>
  <c r="C1566" i="10"/>
  <c r="B1566" i="10"/>
  <c r="D1565" i="10"/>
  <c r="C1565" i="10"/>
  <c r="B1565" i="10"/>
  <c r="D1564" i="10"/>
  <c r="C1564" i="10"/>
  <c r="B1564" i="10"/>
  <c r="D1563" i="10"/>
  <c r="C1563" i="10"/>
  <c r="B1563" i="10"/>
  <c r="D1562" i="10"/>
  <c r="C1562" i="10"/>
  <c r="B1562" i="10"/>
  <c r="D1561" i="10"/>
  <c r="C1561" i="10"/>
  <c r="B1561" i="10"/>
  <c r="D1560" i="10"/>
  <c r="C1560" i="10"/>
  <c r="B1560" i="10"/>
  <c r="D1559" i="10"/>
  <c r="C1559" i="10"/>
  <c r="B1559" i="10"/>
  <c r="D1558" i="10"/>
  <c r="C1558" i="10"/>
  <c r="B1558" i="10"/>
  <c r="D1557" i="10"/>
  <c r="C1557" i="10"/>
  <c r="B1557" i="10"/>
  <c r="D1556" i="10"/>
  <c r="C1556" i="10"/>
  <c r="B1556" i="10"/>
  <c r="D1555" i="10"/>
  <c r="C1555" i="10"/>
  <c r="B1555" i="10"/>
  <c r="D1554" i="10"/>
  <c r="C1554" i="10"/>
  <c r="B1554" i="10"/>
  <c r="D1553" i="10"/>
  <c r="C1553" i="10"/>
  <c r="B1553" i="10"/>
  <c r="D1552" i="10"/>
  <c r="C1552" i="10"/>
  <c r="B1552" i="10"/>
  <c r="D1551" i="10"/>
  <c r="C1551" i="10"/>
  <c r="B1551" i="10"/>
  <c r="D1550" i="10"/>
  <c r="C1550" i="10"/>
  <c r="B1550" i="10"/>
  <c r="D1549" i="10"/>
  <c r="C1549" i="10"/>
  <c r="B1549" i="10"/>
  <c r="D1548" i="10"/>
  <c r="C1548" i="10"/>
  <c r="B1548" i="10"/>
  <c r="D1547" i="10"/>
  <c r="C1547" i="10"/>
  <c r="B1547" i="10"/>
  <c r="D1546" i="10"/>
  <c r="C1546" i="10"/>
  <c r="B1546" i="10"/>
  <c r="D1545" i="10"/>
  <c r="C1545" i="10"/>
  <c r="B1545" i="10"/>
  <c r="D1544" i="10"/>
  <c r="C1544" i="10"/>
  <c r="B1544" i="10"/>
  <c r="D1543" i="10"/>
  <c r="C1543" i="10"/>
  <c r="B1543" i="10"/>
  <c r="D1542" i="10"/>
  <c r="C1542" i="10"/>
  <c r="B1542" i="10"/>
  <c r="D1541" i="10"/>
  <c r="C1541" i="10"/>
  <c r="B1541" i="10"/>
  <c r="D1540" i="10"/>
  <c r="C1540" i="10"/>
  <c r="B1540" i="10"/>
  <c r="D1539" i="10"/>
  <c r="C1539" i="10"/>
  <c r="B1539" i="10"/>
  <c r="D1538" i="10"/>
  <c r="C1538" i="10"/>
  <c r="B1538" i="10"/>
  <c r="D1537" i="10"/>
  <c r="C1537" i="10"/>
  <c r="B1537" i="10"/>
  <c r="D1536" i="10"/>
  <c r="C1536" i="10"/>
  <c r="B1536" i="10"/>
  <c r="D1535" i="10"/>
  <c r="C1535" i="10"/>
  <c r="B1535" i="10"/>
  <c r="D1534" i="10"/>
  <c r="C1534" i="10"/>
  <c r="B1534" i="10"/>
  <c r="D1533" i="10"/>
  <c r="C1533" i="10"/>
  <c r="B1533" i="10"/>
  <c r="D1532" i="10"/>
  <c r="C1532" i="10"/>
  <c r="B1532" i="10"/>
  <c r="D1531" i="10"/>
  <c r="C1531" i="10"/>
  <c r="B1531" i="10"/>
  <c r="D1530" i="10"/>
  <c r="C1530" i="10"/>
  <c r="B1530" i="10"/>
  <c r="D1529" i="10"/>
  <c r="C1529" i="10"/>
  <c r="B1529" i="10"/>
  <c r="D1528" i="10"/>
  <c r="C1528" i="10"/>
  <c r="B1528" i="10"/>
  <c r="D1527" i="10"/>
  <c r="C1527" i="10"/>
  <c r="B1527" i="10"/>
  <c r="D1526" i="10"/>
  <c r="C1526" i="10"/>
  <c r="B1526" i="10"/>
  <c r="D1525" i="10"/>
  <c r="C1525" i="10"/>
  <c r="B1525" i="10"/>
  <c r="D1524" i="10"/>
  <c r="C1524" i="10"/>
  <c r="B1524" i="10"/>
  <c r="D1523" i="10"/>
  <c r="C1523" i="10"/>
  <c r="B1523" i="10"/>
  <c r="D1522" i="10"/>
  <c r="C1522" i="10"/>
  <c r="B1522" i="10"/>
  <c r="D1521" i="10"/>
  <c r="C1521" i="10"/>
  <c r="B1521" i="10"/>
  <c r="D1520" i="10"/>
  <c r="C1520" i="10"/>
  <c r="B1520" i="10"/>
  <c r="D1519" i="10"/>
  <c r="C1519" i="10"/>
  <c r="B1519" i="10"/>
  <c r="D1518" i="10"/>
  <c r="C1518" i="10"/>
  <c r="B1518" i="10"/>
  <c r="D1517" i="10"/>
  <c r="C1517" i="10"/>
  <c r="B1517" i="10"/>
  <c r="D1516" i="10"/>
  <c r="C1516" i="10"/>
  <c r="B1516" i="10"/>
  <c r="D1515" i="10"/>
  <c r="C1515" i="10"/>
  <c r="B1515" i="10"/>
  <c r="D1514" i="10"/>
  <c r="C1514" i="10"/>
  <c r="B1514" i="10"/>
  <c r="D1513" i="10"/>
  <c r="C1513" i="10"/>
  <c r="B1513" i="10"/>
  <c r="D1512" i="10"/>
  <c r="C1512" i="10"/>
  <c r="B1512" i="10"/>
  <c r="D1511" i="10"/>
  <c r="C1511" i="10"/>
  <c r="B1511" i="10"/>
  <c r="D1510" i="10"/>
  <c r="C1510" i="10"/>
  <c r="B1510" i="10"/>
  <c r="D1509" i="10"/>
  <c r="C1509" i="10"/>
  <c r="B1509" i="10"/>
  <c r="D1508" i="10"/>
  <c r="C1508" i="10"/>
  <c r="B1508" i="10"/>
  <c r="D1507" i="10"/>
  <c r="C1507" i="10"/>
  <c r="B1507" i="10"/>
  <c r="D1506" i="10"/>
  <c r="C1506" i="10"/>
  <c r="B1506" i="10"/>
  <c r="D1505" i="10"/>
  <c r="C1505" i="10"/>
  <c r="B1505" i="10"/>
  <c r="D1504" i="10"/>
  <c r="C1504" i="10"/>
  <c r="B1504" i="10"/>
  <c r="D1503" i="10"/>
  <c r="C1503" i="10"/>
  <c r="B1503" i="10"/>
  <c r="D1502" i="10"/>
  <c r="C1502" i="10"/>
  <c r="B1502" i="10"/>
  <c r="D1501" i="10"/>
  <c r="C1501" i="10"/>
  <c r="B1501" i="10"/>
  <c r="D1500" i="10"/>
  <c r="C1500" i="10"/>
  <c r="B1500" i="10"/>
  <c r="D1499" i="10"/>
  <c r="C1499" i="10"/>
  <c r="B1499" i="10"/>
  <c r="D1498" i="10"/>
  <c r="C1498" i="10"/>
  <c r="B1498" i="10"/>
  <c r="D1497" i="10"/>
  <c r="C1497" i="10"/>
  <c r="B1497" i="10"/>
  <c r="D1496" i="10"/>
  <c r="C1496" i="10"/>
  <c r="B1496" i="10"/>
  <c r="D1495" i="10"/>
  <c r="C1495" i="10"/>
  <c r="B1495" i="10"/>
  <c r="D1494" i="10"/>
  <c r="C1494" i="10"/>
  <c r="B1494" i="10"/>
  <c r="D1493" i="10"/>
  <c r="C1493" i="10"/>
  <c r="B1493" i="10"/>
  <c r="D1492" i="10"/>
  <c r="C1492" i="10"/>
  <c r="B1492" i="10"/>
  <c r="D1491" i="10"/>
  <c r="C1491" i="10"/>
  <c r="B1491" i="10"/>
  <c r="D1490" i="10"/>
  <c r="C1490" i="10"/>
  <c r="B1490" i="10"/>
  <c r="D1489" i="10"/>
  <c r="C1489" i="10"/>
  <c r="B1489" i="10"/>
  <c r="D1488" i="10"/>
  <c r="C1488" i="10"/>
  <c r="B1488" i="10"/>
  <c r="D1487" i="10"/>
  <c r="C1487" i="10"/>
  <c r="B1487" i="10"/>
  <c r="D1486" i="10"/>
  <c r="C1486" i="10"/>
  <c r="B1486" i="10"/>
  <c r="D1485" i="10"/>
  <c r="C1485" i="10"/>
  <c r="B1485" i="10"/>
  <c r="D1484" i="10"/>
  <c r="C1484" i="10"/>
  <c r="B1484" i="10"/>
  <c r="D1483" i="10"/>
  <c r="C1483" i="10"/>
  <c r="B1483" i="10"/>
  <c r="D1482" i="10"/>
  <c r="C1482" i="10"/>
  <c r="B1482" i="10"/>
  <c r="D1481" i="10"/>
  <c r="C1481" i="10"/>
  <c r="B1481" i="10"/>
  <c r="D1480" i="10"/>
  <c r="C1480" i="10"/>
  <c r="B1480" i="10"/>
  <c r="D1479" i="10"/>
  <c r="C1479" i="10"/>
  <c r="B1479" i="10"/>
  <c r="D1478" i="10"/>
  <c r="C1478" i="10"/>
  <c r="B1478" i="10"/>
  <c r="D1477" i="10"/>
  <c r="C1477" i="10"/>
  <c r="B1477" i="10"/>
  <c r="D1476" i="10"/>
  <c r="C1476" i="10"/>
  <c r="B1476" i="10"/>
  <c r="D1475" i="10"/>
  <c r="C1475" i="10"/>
  <c r="B1475" i="10"/>
  <c r="D1474" i="10"/>
  <c r="C1474" i="10"/>
  <c r="B1474" i="10"/>
  <c r="D1473" i="10"/>
  <c r="C1473" i="10"/>
  <c r="B1473" i="10"/>
  <c r="D1472" i="10"/>
  <c r="C1472" i="10"/>
  <c r="B1472" i="10"/>
  <c r="D1471" i="10"/>
  <c r="C1471" i="10"/>
  <c r="B1471" i="10"/>
  <c r="D1470" i="10"/>
  <c r="C1470" i="10"/>
  <c r="B1470" i="10"/>
  <c r="D1469" i="10"/>
  <c r="C1469" i="10"/>
  <c r="B1469" i="10"/>
  <c r="D1468" i="10"/>
  <c r="C1468" i="10"/>
  <c r="B1468" i="10"/>
  <c r="D1467" i="10"/>
  <c r="C1467" i="10"/>
  <c r="B1467" i="10"/>
  <c r="D1466" i="10"/>
  <c r="C1466" i="10"/>
  <c r="B1466" i="10"/>
  <c r="D1465" i="10"/>
  <c r="C1465" i="10"/>
  <c r="B1465" i="10"/>
  <c r="D1464" i="10"/>
  <c r="C1464" i="10"/>
  <c r="B1464" i="10"/>
  <c r="D1463" i="10"/>
  <c r="C1463" i="10"/>
  <c r="B1463" i="10"/>
  <c r="D1462" i="10"/>
  <c r="C1462" i="10"/>
  <c r="B1462" i="10"/>
  <c r="D1461" i="10"/>
  <c r="C1461" i="10"/>
  <c r="B1461" i="10"/>
  <c r="D1460" i="10"/>
  <c r="C1460" i="10"/>
  <c r="B1460" i="10"/>
  <c r="D1459" i="10"/>
  <c r="C1459" i="10"/>
  <c r="B1459" i="10"/>
  <c r="D1458" i="10"/>
  <c r="C1458" i="10"/>
  <c r="B1458" i="10"/>
  <c r="D1457" i="10"/>
  <c r="C1457" i="10"/>
  <c r="B1457" i="10"/>
  <c r="D1456" i="10"/>
  <c r="C1456" i="10"/>
  <c r="B1456" i="10"/>
  <c r="D1455" i="10"/>
  <c r="C1455" i="10"/>
  <c r="B1455" i="10"/>
  <c r="D1454" i="10"/>
  <c r="C1454" i="10"/>
  <c r="B1454" i="10"/>
  <c r="D1453" i="10"/>
  <c r="C1453" i="10"/>
  <c r="B1453" i="10"/>
  <c r="D1452" i="10"/>
  <c r="C1452" i="10"/>
  <c r="B1452" i="10"/>
  <c r="D1451" i="10"/>
  <c r="C1451" i="10"/>
  <c r="B1451" i="10"/>
  <c r="D1450" i="10"/>
  <c r="C1450" i="10"/>
  <c r="B1450" i="10"/>
  <c r="D1449" i="10"/>
  <c r="C1449" i="10"/>
  <c r="B1449" i="10"/>
  <c r="D1448" i="10"/>
  <c r="C1448" i="10"/>
  <c r="B1448" i="10"/>
  <c r="D1447" i="10"/>
  <c r="C1447" i="10"/>
  <c r="B1447" i="10"/>
  <c r="D1446" i="10"/>
  <c r="C1446" i="10"/>
  <c r="B1446" i="10"/>
  <c r="D1445" i="10"/>
  <c r="C1445" i="10"/>
  <c r="B1445" i="10"/>
  <c r="D1444" i="10"/>
  <c r="C1444" i="10"/>
  <c r="B1444" i="10"/>
  <c r="D1443" i="10"/>
  <c r="C1443" i="10"/>
  <c r="B1443" i="10"/>
  <c r="D1442" i="10"/>
  <c r="C1442" i="10"/>
  <c r="B1442" i="10"/>
  <c r="D1441" i="10"/>
  <c r="C1441" i="10"/>
  <c r="B1441" i="10"/>
  <c r="D1440" i="10"/>
  <c r="C1440" i="10"/>
  <c r="B1440" i="10"/>
  <c r="D1439" i="10"/>
  <c r="C1439" i="10"/>
  <c r="B1439" i="10"/>
  <c r="D1438" i="10"/>
  <c r="C1438" i="10"/>
  <c r="B1438" i="10"/>
  <c r="D1437" i="10"/>
  <c r="C1437" i="10"/>
  <c r="B1437" i="10"/>
  <c r="D1436" i="10"/>
  <c r="C1436" i="10"/>
  <c r="B1436" i="10"/>
  <c r="D1435" i="10"/>
  <c r="C1435" i="10"/>
  <c r="B1435" i="10"/>
  <c r="D1434" i="10"/>
  <c r="C1434" i="10"/>
  <c r="B1434" i="10"/>
  <c r="D1433" i="10"/>
  <c r="C1433" i="10"/>
  <c r="B1433" i="10"/>
  <c r="D1432" i="10"/>
  <c r="C1432" i="10"/>
  <c r="B1432" i="10"/>
  <c r="D1431" i="10"/>
  <c r="C1431" i="10"/>
  <c r="B1431" i="10"/>
  <c r="D1430" i="10"/>
  <c r="C1430" i="10"/>
  <c r="B1430" i="10"/>
  <c r="D1429" i="10"/>
  <c r="C1429" i="10"/>
  <c r="B1429" i="10"/>
  <c r="D1428" i="10"/>
  <c r="C1428" i="10"/>
  <c r="B1428" i="10"/>
  <c r="D1427" i="10"/>
  <c r="C1427" i="10"/>
  <c r="B1427" i="10"/>
  <c r="D1426" i="10"/>
  <c r="C1426" i="10"/>
  <c r="B1426" i="10"/>
  <c r="D1425" i="10"/>
  <c r="C1425" i="10"/>
  <c r="B1425" i="10"/>
  <c r="D1424" i="10"/>
  <c r="C1424" i="10"/>
  <c r="B1424" i="10"/>
  <c r="D1423" i="10"/>
  <c r="C1423" i="10"/>
  <c r="B1423" i="10"/>
  <c r="D1422" i="10"/>
  <c r="C1422" i="10"/>
  <c r="B1422" i="10"/>
  <c r="D1421" i="10"/>
  <c r="C1421" i="10"/>
  <c r="B1421" i="10"/>
  <c r="D1420" i="10"/>
  <c r="C1420" i="10"/>
  <c r="B1420" i="10"/>
  <c r="D1419" i="10"/>
  <c r="C1419" i="10"/>
  <c r="B1419" i="10"/>
  <c r="D1418" i="10"/>
  <c r="C1418" i="10"/>
  <c r="B1418" i="10"/>
  <c r="D1417" i="10"/>
  <c r="C1417" i="10"/>
  <c r="B1417" i="10"/>
  <c r="D1416" i="10"/>
  <c r="C1416" i="10"/>
  <c r="B1416" i="10"/>
  <c r="D1415" i="10"/>
  <c r="C1415" i="10"/>
  <c r="B1415" i="10"/>
  <c r="D1414" i="10"/>
  <c r="C1414" i="10"/>
  <c r="B1414" i="10"/>
  <c r="D1413" i="10"/>
  <c r="C1413" i="10"/>
  <c r="B1413" i="10"/>
  <c r="D1412" i="10"/>
  <c r="C1412" i="10"/>
  <c r="B1412" i="10"/>
  <c r="D1411" i="10"/>
  <c r="C1411" i="10"/>
  <c r="B1411" i="10"/>
  <c r="D1410" i="10"/>
  <c r="C1410" i="10"/>
  <c r="B1410" i="10"/>
  <c r="D1409" i="10"/>
  <c r="C1409" i="10"/>
  <c r="B1409" i="10"/>
  <c r="D1408" i="10"/>
  <c r="C1408" i="10"/>
  <c r="B1408" i="10"/>
  <c r="D1407" i="10"/>
  <c r="C1407" i="10"/>
  <c r="B1407" i="10"/>
  <c r="D1406" i="10"/>
  <c r="C1406" i="10"/>
  <c r="B1406" i="10"/>
  <c r="D1405" i="10"/>
  <c r="C1405" i="10"/>
  <c r="B1405" i="10"/>
  <c r="D1404" i="10"/>
  <c r="C1404" i="10"/>
  <c r="B1404" i="10"/>
  <c r="D1403" i="10"/>
  <c r="C1403" i="10"/>
  <c r="B1403" i="10"/>
  <c r="D1402" i="10"/>
  <c r="C1402" i="10"/>
  <c r="B1402" i="10"/>
  <c r="D1401" i="10"/>
  <c r="C1401" i="10"/>
  <c r="B1401" i="10"/>
  <c r="D1400" i="10"/>
  <c r="C1400" i="10"/>
  <c r="B1400" i="10"/>
  <c r="D1399" i="10"/>
  <c r="C1399" i="10"/>
  <c r="B1399" i="10"/>
  <c r="D1398" i="10"/>
  <c r="C1398" i="10"/>
  <c r="B1398" i="10"/>
  <c r="D1397" i="10"/>
  <c r="C1397" i="10"/>
  <c r="B1397" i="10"/>
  <c r="D1396" i="10"/>
  <c r="C1396" i="10"/>
  <c r="B1396" i="10"/>
  <c r="D1395" i="10"/>
  <c r="C1395" i="10"/>
  <c r="B1395" i="10"/>
  <c r="D1394" i="10"/>
  <c r="C1394" i="10"/>
  <c r="B1394" i="10"/>
  <c r="D1393" i="10"/>
  <c r="C1393" i="10"/>
  <c r="B1393" i="10"/>
  <c r="D1392" i="10"/>
  <c r="C1392" i="10"/>
  <c r="B1392" i="10"/>
  <c r="D1391" i="10"/>
  <c r="C1391" i="10"/>
  <c r="B1391" i="10"/>
  <c r="D1390" i="10"/>
  <c r="C1390" i="10"/>
  <c r="B1390" i="10"/>
  <c r="D1389" i="10"/>
  <c r="C1389" i="10"/>
  <c r="B1389" i="10"/>
  <c r="D1388" i="10"/>
  <c r="C1388" i="10"/>
  <c r="B1388" i="10"/>
  <c r="D1387" i="10"/>
  <c r="C1387" i="10"/>
  <c r="B1387" i="10"/>
  <c r="D1386" i="10"/>
  <c r="C1386" i="10"/>
  <c r="B1386" i="10"/>
  <c r="D1385" i="10"/>
  <c r="C1385" i="10"/>
  <c r="B1385" i="10"/>
  <c r="D1384" i="10"/>
  <c r="C1384" i="10"/>
  <c r="B1384" i="10"/>
  <c r="D1383" i="10"/>
  <c r="C1383" i="10"/>
  <c r="B1383" i="10"/>
  <c r="D1382" i="10"/>
  <c r="C1382" i="10"/>
  <c r="B1382" i="10"/>
  <c r="D1381" i="10"/>
  <c r="C1381" i="10"/>
  <c r="B1381" i="10"/>
  <c r="D1380" i="10"/>
  <c r="C1380" i="10"/>
  <c r="B1380" i="10"/>
  <c r="D1379" i="10"/>
  <c r="C1379" i="10"/>
  <c r="B1379" i="10"/>
  <c r="D1378" i="10"/>
  <c r="C1378" i="10"/>
  <c r="B1378" i="10"/>
  <c r="D1377" i="10"/>
  <c r="C1377" i="10"/>
  <c r="B1377" i="10"/>
  <c r="D1376" i="10"/>
  <c r="C1376" i="10"/>
  <c r="B1376" i="10"/>
  <c r="D1375" i="10"/>
  <c r="C1375" i="10"/>
  <c r="B1375" i="10"/>
  <c r="D1374" i="10"/>
  <c r="C1374" i="10"/>
  <c r="B1374" i="10"/>
  <c r="D1373" i="10"/>
  <c r="C1373" i="10"/>
  <c r="B1373" i="10"/>
  <c r="D1372" i="10"/>
  <c r="C1372" i="10"/>
  <c r="B1372" i="10"/>
  <c r="D1371" i="10"/>
  <c r="C1371" i="10"/>
  <c r="B1371" i="10"/>
  <c r="D1370" i="10"/>
  <c r="C1370" i="10"/>
  <c r="B1370" i="10"/>
  <c r="D1369" i="10"/>
  <c r="C1369" i="10"/>
  <c r="B1369" i="10"/>
  <c r="D1368" i="10"/>
  <c r="C1368" i="10"/>
  <c r="B1368" i="10"/>
  <c r="D1367" i="10"/>
  <c r="C1367" i="10"/>
  <c r="B1367" i="10"/>
  <c r="D1366" i="10"/>
  <c r="C1366" i="10"/>
  <c r="B1366" i="10"/>
  <c r="D1365" i="10"/>
  <c r="C1365" i="10"/>
  <c r="B1365" i="10"/>
  <c r="D1364" i="10"/>
  <c r="C1364" i="10"/>
  <c r="B1364" i="10"/>
  <c r="D1363" i="10"/>
  <c r="C1363" i="10"/>
  <c r="B1363" i="10"/>
  <c r="D1362" i="10"/>
  <c r="C1362" i="10"/>
  <c r="B1362" i="10"/>
  <c r="D1361" i="10"/>
  <c r="C1361" i="10"/>
  <c r="B1361" i="10"/>
  <c r="D1360" i="10"/>
  <c r="C1360" i="10"/>
  <c r="B1360" i="10"/>
  <c r="D1359" i="10"/>
  <c r="C1359" i="10"/>
  <c r="B1359" i="10"/>
  <c r="D1358" i="10"/>
  <c r="C1358" i="10"/>
  <c r="B1358" i="10"/>
  <c r="D1357" i="10"/>
  <c r="C1357" i="10"/>
  <c r="B1357" i="10"/>
  <c r="D1356" i="10"/>
  <c r="C1356" i="10"/>
  <c r="B1356" i="10"/>
  <c r="D1355" i="10"/>
  <c r="C1355" i="10"/>
  <c r="B1355" i="10"/>
  <c r="D1354" i="10"/>
  <c r="C1354" i="10"/>
  <c r="B1354" i="10"/>
  <c r="D1353" i="10"/>
  <c r="C1353" i="10"/>
  <c r="B1353" i="10"/>
  <c r="D1352" i="10"/>
  <c r="C1352" i="10"/>
  <c r="B1352" i="10"/>
  <c r="D1351" i="10"/>
  <c r="C1351" i="10"/>
  <c r="B1351" i="10"/>
  <c r="D1350" i="10"/>
  <c r="C1350" i="10"/>
  <c r="B1350" i="10"/>
  <c r="D1349" i="10"/>
  <c r="C1349" i="10"/>
  <c r="B1349" i="10"/>
  <c r="D1348" i="10"/>
  <c r="C1348" i="10"/>
  <c r="B1348" i="10"/>
  <c r="D1347" i="10"/>
  <c r="C1347" i="10"/>
  <c r="B1347" i="10"/>
  <c r="D1346" i="10"/>
  <c r="C1346" i="10"/>
  <c r="B1346" i="10"/>
  <c r="D1345" i="10"/>
  <c r="C1345" i="10"/>
  <c r="B1345" i="10"/>
  <c r="D1344" i="10"/>
  <c r="C1344" i="10"/>
  <c r="B1344" i="10"/>
  <c r="D1343" i="10"/>
  <c r="C1343" i="10"/>
  <c r="B1343" i="10"/>
  <c r="D1342" i="10"/>
  <c r="C1342" i="10"/>
  <c r="B1342" i="10"/>
  <c r="D1341" i="10"/>
  <c r="C1341" i="10"/>
  <c r="B1341" i="10"/>
  <c r="D1340" i="10"/>
  <c r="C1340" i="10"/>
  <c r="B1340" i="10"/>
  <c r="D1339" i="10"/>
  <c r="C1339" i="10"/>
  <c r="B1339" i="10"/>
  <c r="D1338" i="10"/>
  <c r="C1338" i="10"/>
  <c r="B1338" i="10"/>
  <c r="D1337" i="10"/>
  <c r="C1337" i="10"/>
  <c r="B1337" i="10"/>
  <c r="D1336" i="10"/>
  <c r="C1336" i="10"/>
  <c r="B1336" i="10"/>
  <c r="D1335" i="10"/>
  <c r="C1335" i="10"/>
  <c r="B1335" i="10"/>
  <c r="D1334" i="10"/>
  <c r="C1334" i="10"/>
  <c r="B1334" i="10"/>
  <c r="D1333" i="10"/>
  <c r="C1333" i="10"/>
  <c r="B1333" i="10"/>
  <c r="D1332" i="10"/>
  <c r="C1332" i="10"/>
  <c r="B1332" i="10"/>
  <c r="D1331" i="10"/>
  <c r="C1331" i="10"/>
  <c r="B1331" i="10"/>
  <c r="D1330" i="10"/>
  <c r="C1330" i="10"/>
  <c r="B1330" i="10"/>
  <c r="D1329" i="10"/>
  <c r="C1329" i="10"/>
  <c r="B1329" i="10"/>
  <c r="D1328" i="10"/>
  <c r="C1328" i="10"/>
  <c r="B1328" i="10"/>
  <c r="D1327" i="10"/>
  <c r="C1327" i="10"/>
  <c r="B1327" i="10"/>
  <c r="D1326" i="10"/>
  <c r="C1326" i="10"/>
  <c r="B1326" i="10"/>
  <c r="D1325" i="10"/>
  <c r="C1325" i="10"/>
  <c r="B1325" i="10"/>
  <c r="D1324" i="10"/>
  <c r="C1324" i="10"/>
  <c r="B1324" i="10"/>
  <c r="D1323" i="10"/>
  <c r="C1323" i="10"/>
  <c r="B1323" i="10"/>
  <c r="D1322" i="10"/>
  <c r="C1322" i="10"/>
  <c r="B1322" i="10"/>
  <c r="D1321" i="10"/>
  <c r="C1321" i="10"/>
  <c r="B1321" i="10"/>
  <c r="D1320" i="10"/>
  <c r="C1320" i="10"/>
  <c r="B1320" i="10"/>
  <c r="D1319" i="10"/>
  <c r="C1319" i="10"/>
  <c r="B1319" i="10"/>
  <c r="D1318" i="10"/>
  <c r="C1318" i="10"/>
  <c r="B1318" i="10"/>
  <c r="D1317" i="10"/>
  <c r="C1317" i="10"/>
  <c r="B1317" i="10"/>
  <c r="D1316" i="10"/>
  <c r="C1316" i="10"/>
  <c r="B1316" i="10"/>
  <c r="D1315" i="10"/>
  <c r="C1315" i="10"/>
  <c r="B1315" i="10"/>
  <c r="D1314" i="10"/>
  <c r="C1314" i="10"/>
  <c r="B1314" i="10"/>
  <c r="D1313" i="10"/>
  <c r="C1313" i="10"/>
  <c r="B1313" i="10"/>
  <c r="D1312" i="10"/>
  <c r="C1312" i="10"/>
  <c r="B1312" i="10"/>
  <c r="D1311" i="10"/>
  <c r="C1311" i="10"/>
  <c r="B1311" i="10"/>
  <c r="D1310" i="10"/>
  <c r="C1310" i="10"/>
  <c r="B1310" i="10"/>
  <c r="D1309" i="10"/>
  <c r="C1309" i="10"/>
  <c r="B1309" i="10"/>
  <c r="D1308" i="10"/>
  <c r="C1308" i="10"/>
  <c r="B1308" i="10"/>
  <c r="D1307" i="10"/>
  <c r="C1307" i="10"/>
  <c r="B1307" i="10"/>
  <c r="D1306" i="10"/>
  <c r="C1306" i="10"/>
  <c r="B1306" i="10"/>
  <c r="D1305" i="10"/>
  <c r="C1305" i="10"/>
  <c r="B1305" i="10"/>
  <c r="D1304" i="10"/>
  <c r="C1304" i="10"/>
  <c r="B1304" i="10"/>
  <c r="D1303" i="10"/>
  <c r="C1303" i="10"/>
  <c r="B1303" i="10"/>
  <c r="D1302" i="10"/>
  <c r="C1302" i="10"/>
  <c r="B1302" i="10"/>
  <c r="D1301" i="10"/>
  <c r="C1301" i="10"/>
  <c r="B1301" i="10"/>
  <c r="D1300" i="10"/>
  <c r="C1300" i="10"/>
  <c r="B1300" i="10"/>
  <c r="D1299" i="10"/>
  <c r="C1299" i="10"/>
  <c r="B1299" i="10"/>
  <c r="D1298" i="10"/>
  <c r="C1298" i="10"/>
  <c r="B1298" i="10"/>
  <c r="D1297" i="10"/>
  <c r="C1297" i="10"/>
  <c r="B1297" i="10"/>
  <c r="D1296" i="10"/>
  <c r="C1296" i="10"/>
  <c r="B1296" i="10"/>
  <c r="D1295" i="10"/>
  <c r="C1295" i="10"/>
  <c r="B1295" i="10"/>
  <c r="D1294" i="10"/>
  <c r="C1294" i="10"/>
  <c r="B1294" i="10"/>
  <c r="D1293" i="10"/>
  <c r="C1293" i="10"/>
  <c r="B1293" i="10"/>
  <c r="D1292" i="10"/>
  <c r="C1292" i="10"/>
  <c r="B1292" i="10"/>
  <c r="D1291" i="10"/>
  <c r="C1291" i="10"/>
  <c r="B1291" i="10"/>
  <c r="D1290" i="10"/>
  <c r="C1290" i="10"/>
  <c r="B1290" i="10"/>
  <c r="D1289" i="10"/>
  <c r="C1289" i="10"/>
  <c r="B1289" i="10"/>
  <c r="D1288" i="10"/>
  <c r="C1288" i="10"/>
  <c r="B1288" i="10"/>
  <c r="D1287" i="10"/>
  <c r="C1287" i="10"/>
  <c r="B1287" i="10"/>
  <c r="D1286" i="10"/>
  <c r="C1286" i="10"/>
  <c r="B1286" i="10"/>
  <c r="D1285" i="10"/>
  <c r="C1285" i="10"/>
  <c r="B1285" i="10"/>
  <c r="D1284" i="10"/>
  <c r="C1284" i="10"/>
  <c r="B1284" i="10"/>
  <c r="D1283" i="10"/>
  <c r="C1283" i="10"/>
  <c r="B1283" i="10"/>
  <c r="D1282" i="10"/>
  <c r="C1282" i="10"/>
  <c r="B1282" i="10"/>
  <c r="D1281" i="10"/>
  <c r="C1281" i="10"/>
  <c r="B1281" i="10"/>
  <c r="D1280" i="10"/>
  <c r="C1280" i="10"/>
  <c r="B1280" i="10"/>
  <c r="D1279" i="10"/>
  <c r="C1279" i="10"/>
  <c r="B1279" i="10"/>
  <c r="D1278" i="10"/>
  <c r="C1278" i="10"/>
  <c r="B1278" i="10"/>
  <c r="D1277" i="10"/>
  <c r="C1277" i="10"/>
  <c r="B1277" i="10"/>
  <c r="D1276" i="10"/>
  <c r="C1276" i="10"/>
  <c r="B1276" i="10"/>
  <c r="D1275" i="10"/>
  <c r="C1275" i="10"/>
  <c r="B1275" i="10"/>
  <c r="D1274" i="10"/>
  <c r="C1274" i="10"/>
  <c r="B1274" i="10"/>
  <c r="D1273" i="10"/>
  <c r="C1273" i="10"/>
  <c r="B1273" i="10"/>
  <c r="D1272" i="10"/>
  <c r="C1272" i="10"/>
  <c r="B1272" i="10"/>
  <c r="D1271" i="10"/>
  <c r="C1271" i="10"/>
  <c r="B1271" i="10"/>
  <c r="D1270" i="10"/>
  <c r="C1270" i="10"/>
  <c r="B1270" i="10"/>
  <c r="D1269" i="10"/>
  <c r="C1269" i="10"/>
  <c r="B1269" i="10"/>
  <c r="D1268" i="10"/>
  <c r="C1268" i="10"/>
  <c r="B1268" i="10"/>
  <c r="D1267" i="10"/>
  <c r="C1267" i="10"/>
  <c r="B1267" i="10"/>
  <c r="D1266" i="10"/>
  <c r="C1266" i="10"/>
  <c r="B1266" i="10"/>
  <c r="D1265" i="10"/>
  <c r="C1265" i="10"/>
  <c r="B1265" i="10"/>
  <c r="D1264" i="10"/>
  <c r="C1264" i="10"/>
  <c r="B1264" i="10"/>
  <c r="D1263" i="10"/>
  <c r="C1263" i="10"/>
  <c r="B1263" i="10"/>
  <c r="D1262" i="10"/>
  <c r="C1262" i="10"/>
  <c r="B1262" i="10"/>
  <c r="D1261" i="10"/>
  <c r="C1261" i="10"/>
  <c r="B1261" i="10"/>
  <c r="D1260" i="10"/>
  <c r="C1260" i="10"/>
  <c r="B1260" i="10"/>
  <c r="D1259" i="10"/>
  <c r="C1259" i="10"/>
  <c r="B1259" i="10"/>
  <c r="D1258" i="10"/>
  <c r="C1258" i="10"/>
  <c r="B1258" i="10"/>
  <c r="D1257" i="10"/>
  <c r="C1257" i="10"/>
  <c r="B1257" i="10"/>
  <c r="D1256" i="10"/>
  <c r="C1256" i="10"/>
  <c r="B1256" i="10"/>
  <c r="D1255" i="10"/>
  <c r="C1255" i="10"/>
  <c r="B1255" i="10"/>
  <c r="D1254" i="10"/>
  <c r="C1254" i="10"/>
  <c r="B1254" i="10"/>
  <c r="D1253" i="10"/>
  <c r="C1253" i="10"/>
  <c r="B1253" i="10"/>
  <c r="D1252" i="10"/>
  <c r="C1252" i="10"/>
  <c r="B1252" i="10"/>
  <c r="D1251" i="10"/>
  <c r="C1251" i="10"/>
  <c r="B1251" i="10"/>
  <c r="D1250" i="10"/>
  <c r="C1250" i="10"/>
  <c r="B1250" i="10"/>
  <c r="D1249" i="10"/>
  <c r="C1249" i="10"/>
  <c r="B1249" i="10"/>
  <c r="D1248" i="10"/>
  <c r="C1248" i="10"/>
  <c r="B1248" i="10"/>
  <c r="D1247" i="10"/>
  <c r="C1247" i="10"/>
  <c r="B1247" i="10"/>
  <c r="D1246" i="10"/>
  <c r="C1246" i="10"/>
  <c r="B1246" i="10"/>
  <c r="D1245" i="10"/>
  <c r="C1245" i="10"/>
  <c r="B1245" i="10"/>
  <c r="D1244" i="10"/>
  <c r="C1244" i="10"/>
  <c r="B1244" i="10"/>
  <c r="D1243" i="10"/>
  <c r="C1243" i="10"/>
  <c r="B1243" i="10"/>
  <c r="D1242" i="10"/>
  <c r="C1242" i="10"/>
  <c r="B1242" i="10"/>
  <c r="D1241" i="10"/>
  <c r="C1241" i="10"/>
  <c r="B1241" i="10"/>
  <c r="D1240" i="10"/>
  <c r="C1240" i="10"/>
  <c r="B1240" i="10"/>
  <c r="D1239" i="10"/>
  <c r="C1239" i="10"/>
  <c r="B1239" i="10"/>
  <c r="D1238" i="10"/>
  <c r="C1238" i="10"/>
  <c r="B1238" i="10"/>
  <c r="D1237" i="10"/>
  <c r="C1237" i="10"/>
  <c r="B1237" i="10"/>
  <c r="D1236" i="10"/>
  <c r="C1236" i="10"/>
  <c r="B1236" i="10"/>
  <c r="D1235" i="10"/>
  <c r="C1235" i="10"/>
  <c r="B1235" i="10"/>
  <c r="D1234" i="10"/>
  <c r="C1234" i="10"/>
  <c r="B1234" i="10"/>
  <c r="D1233" i="10"/>
  <c r="C1233" i="10"/>
  <c r="B1233" i="10"/>
  <c r="D1232" i="10"/>
  <c r="C1232" i="10"/>
  <c r="B1232" i="10"/>
  <c r="D1231" i="10"/>
  <c r="C1231" i="10"/>
  <c r="B1231" i="10"/>
  <c r="D1230" i="10"/>
  <c r="C1230" i="10"/>
  <c r="B1230" i="10"/>
  <c r="D1229" i="10"/>
  <c r="C1229" i="10"/>
  <c r="B1229" i="10"/>
  <c r="D1228" i="10"/>
  <c r="C1228" i="10"/>
  <c r="B1228" i="10"/>
  <c r="D1227" i="10"/>
  <c r="C1227" i="10"/>
  <c r="B1227" i="10"/>
  <c r="D1226" i="10"/>
  <c r="C1226" i="10"/>
  <c r="B1226" i="10"/>
  <c r="D1225" i="10"/>
  <c r="C1225" i="10"/>
  <c r="B1225" i="10"/>
  <c r="D1224" i="10"/>
  <c r="C1224" i="10"/>
  <c r="B1224" i="10"/>
  <c r="D1223" i="10"/>
  <c r="C1223" i="10"/>
  <c r="B1223" i="10"/>
  <c r="D1222" i="10"/>
  <c r="C1222" i="10"/>
  <c r="B1222" i="10"/>
  <c r="D1221" i="10"/>
  <c r="C1221" i="10"/>
  <c r="B1221" i="10"/>
  <c r="D1220" i="10"/>
  <c r="C1220" i="10"/>
  <c r="B1220" i="10"/>
  <c r="D1219" i="10"/>
  <c r="C1219" i="10"/>
  <c r="B1219" i="10"/>
  <c r="D1218" i="10"/>
  <c r="C1218" i="10"/>
  <c r="B1218" i="10"/>
  <c r="D1217" i="10"/>
  <c r="C1217" i="10"/>
  <c r="B1217" i="10"/>
  <c r="D1216" i="10"/>
  <c r="C1216" i="10"/>
  <c r="B1216" i="10"/>
  <c r="D1215" i="10"/>
  <c r="C1215" i="10"/>
  <c r="B1215" i="10"/>
  <c r="D1214" i="10"/>
  <c r="C1214" i="10"/>
  <c r="B1214" i="10"/>
  <c r="D1213" i="10"/>
  <c r="C1213" i="10"/>
  <c r="B1213" i="10"/>
  <c r="D1212" i="10"/>
  <c r="C1212" i="10"/>
  <c r="B1212" i="10"/>
  <c r="D1211" i="10"/>
  <c r="C1211" i="10"/>
  <c r="B1211" i="10"/>
  <c r="D1210" i="10"/>
  <c r="C1210" i="10"/>
  <c r="B1210" i="10"/>
  <c r="D1209" i="10"/>
  <c r="C1209" i="10"/>
  <c r="B1209" i="10"/>
  <c r="D1208" i="10"/>
  <c r="C1208" i="10"/>
  <c r="B1208" i="10"/>
  <c r="D1207" i="10"/>
  <c r="C1207" i="10"/>
  <c r="B1207" i="10"/>
  <c r="D1206" i="10"/>
  <c r="C1206" i="10"/>
  <c r="B1206" i="10"/>
  <c r="D1205" i="10"/>
  <c r="C1205" i="10"/>
  <c r="B1205" i="10"/>
  <c r="D1204" i="10"/>
  <c r="C1204" i="10"/>
  <c r="B1204" i="10"/>
  <c r="D1203" i="10"/>
  <c r="C1203" i="10"/>
  <c r="B1203" i="10"/>
  <c r="D1202" i="10"/>
  <c r="C1202" i="10"/>
  <c r="B1202" i="10"/>
  <c r="D1201" i="10"/>
  <c r="C1201" i="10"/>
  <c r="B1201" i="10"/>
  <c r="D1200" i="10"/>
  <c r="C1200" i="10"/>
  <c r="B1200" i="10"/>
  <c r="D1199" i="10"/>
  <c r="C1199" i="10"/>
  <c r="B1199" i="10"/>
  <c r="D1198" i="10"/>
  <c r="C1198" i="10"/>
  <c r="B1198" i="10"/>
  <c r="D1197" i="10"/>
  <c r="C1197" i="10"/>
  <c r="B1197" i="10"/>
  <c r="D1196" i="10"/>
  <c r="C1196" i="10"/>
  <c r="B1196" i="10"/>
  <c r="D1195" i="10"/>
  <c r="C1195" i="10"/>
  <c r="B1195" i="10"/>
  <c r="D1194" i="10"/>
  <c r="C1194" i="10"/>
  <c r="B1194" i="10"/>
  <c r="D1193" i="10"/>
  <c r="C1193" i="10"/>
  <c r="B1193" i="10"/>
  <c r="D1192" i="10"/>
  <c r="C1192" i="10"/>
  <c r="B1192" i="10"/>
  <c r="D1191" i="10"/>
  <c r="C1191" i="10"/>
  <c r="B1191" i="10"/>
  <c r="D1190" i="10"/>
  <c r="C1190" i="10"/>
  <c r="B1190" i="10"/>
  <c r="D1189" i="10"/>
  <c r="C1189" i="10"/>
  <c r="B1189" i="10"/>
  <c r="D1188" i="10"/>
  <c r="C1188" i="10"/>
  <c r="B1188" i="10"/>
  <c r="D1187" i="10"/>
  <c r="C1187" i="10"/>
  <c r="B1187" i="10"/>
  <c r="D1186" i="10"/>
  <c r="C1186" i="10"/>
  <c r="B1186" i="10"/>
  <c r="D1185" i="10"/>
  <c r="C1185" i="10"/>
  <c r="B1185" i="10"/>
  <c r="D1184" i="10"/>
  <c r="C1184" i="10"/>
  <c r="B1184" i="10"/>
  <c r="D1183" i="10"/>
  <c r="C1183" i="10"/>
  <c r="B1183" i="10"/>
  <c r="D1182" i="10"/>
  <c r="C1182" i="10"/>
  <c r="B1182" i="10"/>
  <c r="D1181" i="10"/>
  <c r="C1181" i="10"/>
  <c r="B1181" i="10"/>
  <c r="D1180" i="10"/>
  <c r="C1180" i="10"/>
  <c r="B1180" i="10"/>
  <c r="D1179" i="10"/>
  <c r="C1179" i="10"/>
  <c r="B1179" i="10"/>
  <c r="D1178" i="10"/>
  <c r="C1178" i="10"/>
  <c r="B1178" i="10"/>
  <c r="D1177" i="10"/>
  <c r="C1177" i="10"/>
  <c r="B1177" i="10"/>
  <c r="D1176" i="10"/>
  <c r="C1176" i="10"/>
  <c r="B1176" i="10"/>
  <c r="D1175" i="10"/>
  <c r="C1175" i="10"/>
  <c r="B1175" i="10"/>
  <c r="D1174" i="10"/>
  <c r="C1174" i="10"/>
  <c r="B1174" i="10"/>
  <c r="D1173" i="10"/>
  <c r="C1173" i="10"/>
  <c r="B1173" i="10"/>
  <c r="D1172" i="10"/>
  <c r="C1172" i="10"/>
  <c r="B1172" i="10"/>
  <c r="D1171" i="10"/>
  <c r="C1171" i="10"/>
  <c r="B1171" i="10"/>
  <c r="D1170" i="10"/>
  <c r="C1170" i="10"/>
  <c r="B1170" i="10"/>
  <c r="D1169" i="10"/>
  <c r="C1169" i="10"/>
  <c r="B1169" i="10"/>
  <c r="D1168" i="10"/>
  <c r="C1168" i="10"/>
  <c r="B1168" i="10"/>
  <c r="D1167" i="10"/>
  <c r="C1167" i="10"/>
  <c r="B1167" i="10"/>
  <c r="D1166" i="10"/>
  <c r="C1166" i="10"/>
  <c r="B1166" i="10"/>
  <c r="D1165" i="10"/>
  <c r="C1165" i="10"/>
  <c r="B1165" i="10"/>
  <c r="D1164" i="10"/>
  <c r="C1164" i="10"/>
  <c r="B1164" i="10"/>
  <c r="D1163" i="10"/>
  <c r="C1163" i="10"/>
  <c r="B1163" i="10"/>
  <c r="D1162" i="10"/>
  <c r="C1162" i="10"/>
  <c r="B1162" i="10"/>
  <c r="D1161" i="10"/>
  <c r="C1161" i="10"/>
  <c r="B1161" i="10"/>
  <c r="D1160" i="10"/>
  <c r="C1160" i="10"/>
  <c r="B1160" i="10"/>
  <c r="D1159" i="10"/>
  <c r="C1159" i="10"/>
  <c r="B1159" i="10"/>
  <c r="D1158" i="10"/>
  <c r="C1158" i="10"/>
  <c r="B1158" i="10"/>
  <c r="D1157" i="10"/>
  <c r="C1157" i="10"/>
  <c r="B1157" i="10"/>
  <c r="D1156" i="10"/>
  <c r="C1156" i="10"/>
  <c r="B1156" i="10"/>
  <c r="D1155" i="10"/>
  <c r="C1155" i="10"/>
  <c r="B1155" i="10"/>
  <c r="D1154" i="10"/>
  <c r="C1154" i="10"/>
  <c r="B1154" i="10"/>
  <c r="D1153" i="10"/>
  <c r="C1153" i="10"/>
  <c r="B1153" i="10"/>
  <c r="D1152" i="10"/>
  <c r="C1152" i="10"/>
  <c r="B1152" i="10"/>
  <c r="D1151" i="10"/>
  <c r="C1151" i="10"/>
  <c r="B1151" i="10"/>
  <c r="D1150" i="10"/>
  <c r="C1150" i="10"/>
  <c r="B1150" i="10"/>
  <c r="D1149" i="10"/>
  <c r="C1149" i="10"/>
  <c r="B1149" i="10"/>
  <c r="D1148" i="10"/>
  <c r="C1148" i="10"/>
  <c r="B1148" i="10"/>
  <c r="D1147" i="10"/>
  <c r="C1147" i="10"/>
  <c r="B1147" i="10"/>
  <c r="D1146" i="10"/>
  <c r="C1146" i="10"/>
  <c r="B1146" i="10"/>
  <c r="D1145" i="10"/>
  <c r="C1145" i="10"/>
  <c r="B1145" i="10"/>
  <c r="D1144" i="10"/>
  <c r="C1144" i="10"/>
  <c r="B1144" i="10"/>
  <c r="D1143" i="10"/>
  <c r="C1143" i="10"/>
  <c r="B1143" i="10"/>
  <c r="D1142" i="10"/>
  <c r="C1142" i="10"/>
  <c r="B1142" i="10"/>
  <c r="D1141" i="10"/>
  <c r="C1141" i="10"/>
  <c r="B1141" i="10"/>
  <c r="D1140" i="10"/>
  <c r="C1140" i="10"/>
  <c r="B1140" i="10"/>
  <c r="D1139" i="10"/>
  <c r="C1139" i="10"/>
  <c r="B1139" i="10"/>
  <c r="D1138" i="10"/>
  <c r="C1138" i="10"/>
  <c r="B1138" i="10"/>
  <c r="D1137" i="10"/>
  <c r="C1137" i="10"/>
  <c r="B1137" i="10"/>
  <c r="D1136" i="10"/>
  <c r="C1136" i="10"/>
  <c r="B1136" i="10"/>
  <c r="D1135" i="10"/>
  <c r="C1135" i="10"/>
  <c r="B1135" i="10"/>
  <c r="D1134" i="10"/>
  <c r="C1134" i="10"/>
  <c r="B1134" i="10"/>
  <c r="D1133" i="10"/>
  <c r="C1133" i="10"/>
  <c r="B1133" i="10"/>
  <c r="D1132" i="10"/>
  <c r="C1132" i="10"/>
  <c r="B1132" i="10"/>
  <c r="D1131" i="10"/>
  <c r="C1131" i="10"/>
  <c r="B1131" i="10"/>
  <c r="D1130" i="10"/>
  <c r="C1130" i="10"/>
  <c r="B1130" i="10"/>
  <c r="D1129" i="10"/>
  <c r="C1129" i="10"/>
  <c r="B1129" i="10"/>
  <c r="D1128" i="10"/>
  <c r="C1128" i="10"/>
  <c r="B1128" i="10"/>
  <c r="D1127" i="10"/>
  <c r="C1127" i="10"/>
  <c r="B1127" i="10"/>
  <c r="D1126" i="10"/>
  <c r="C1126" i="10"/>
  <c r="B1126" i="10"/>
  <c r="D1125" i="10"/>
  <c r="C1125" i="10"/>
  <c r="B1125" i="10"/>
  <c r="D1124" i="10"/>
  <c r="C1124" i="10"/>
  <c r="B1124" i="10"/>
  <c r="D1123" i="10"/>
  <c r="C1123" i="10"/>
  <c r="B1123" i="10"/>
  <c r="D1122" i="10"/>
  <c r="C1122" i="10"/>
  <c r="B1122" i="10"/>
  <c r="D1121" i="10"/>
  <c r="C1121" i="10"/>
  <c r="B1121" i="10"/>
  <c r="D1120" i="10"/>
  <c r="C1120" i="10"/>
  <c r="B1120" i="10"/>
  <c r="D1119" i="10"/>
  <c r="C1119" i="10"/>
  <c r="B1119" i="10"/>
  <c r="D1118" i="10"/>
  <c r="C1118" i="10"/>
  <c r="B1118" i="10"/>
  <c r="D1117" i="10"/>
  <c r="C1117" i="10"/>
  <c r="B1117" i="10"/>
  <c r="D1116" i="10"/>
  <c r="C1116" i="10"/>
  <c r="B1116" i="10"/>
  <c r="D1115" i="10"/>
  <c r="C1115" i="10"/>
  <c r="B1115" i="10"/>
  <c r="D1114" i="10"/>
  <c r="C1114" i="10"/>
  <c r="B1114" i="10"/>
  <c r="D1113" i="10"/>
  <c r="C1113" i="10"/>
  <c r="B1113" i="10"/>
  <c r="D1112" i="10"/>
  <c r="C1112" i="10"/>
  <c r="B1112" i="10"/>
  <c r="D1111" i="10"/>
  <c r="C1111" i="10"/>
  <c r="B1111" i="10"/>
  <c r="D1110" i="10"/>
  <c r="C1110" i="10"/>
  <c r="B1110" i="10"/>
  <c r="D1109" i="10"/>
  <c r="C1109" i="10"/>
  <c r="B1109" i="10"/>
  <c r="D1108" i="10"/>
  <c r="C1108" i="10"/>
  <c r="B1108" i="10"/>
  <c r="D1107" i="10"/>
  <c r="C1107" i="10"/>
  <c r="B1107" i="10"/>
  <c r="D1106" i="10"/>
  <c r="C1106" i="10"/>
  <c r="B1106" i="10"/>
  <c r="D1105" i="10"/>
  <c r="C1105" i="10"/>
  <c r="B1105" i="10"/>
  <c r="D1104" i="10"/>
  <c r="C1104" i="10"/>
  <c r="B1104" i="10"/>
  <c r="D1103" i="10"/>
  <c r="C1103" i="10"/>
  <c r="B1103" i="10"/>
  <c r="D1102" i="10"/>
  <c r="C1102" i="10"/>
  <c r="B1102" i="10"/>
  <c r="D1101" i="10"/>
  <c r="C1101" i="10"/>
  <c r="B1101" i="10"/>
  <c r="D1100" i="10"/>
  <c r="C1100" i="10"/>
  <c r="B1100" i="10"/>
  <c r="D1099" i="10"/>
  <c r="C1099" i="10"/>
  <c r="B1099" i="10"/>
  <c r="D1098" i="10"/>
  <c r="C1098" i="10"/>
  <c r="B1098" i="10"/>
  <c r="D1097" i="10"/>
  <c r="C1097" i="10"/>
  <c r="B1097" i="10"/>
  <c r="D1096" i="10"/>
  <c r="C1096" i="10"/>
  <c r="B1096" i="10"/>
  <c r="D1095" i="10"/>
  <c r="C1095" i="10"/>
  <c r="B1095" i="10"/>
  <c r="D1094" i="10"/>
  <c r="C1094" i="10"/>
  <c r="B1094" i="10"/>
  <c r="D1093" i="10"/>
  <c r="C1093" i="10"/>
  <c r="B1093" i="10"/>
  <c r="D1092" i="10"/>
  <c r="C1092" i="10"/>
  <c r="B1092" i="10"/>
  <c r="D1091" i="10"/>
  <c r="C1091" i="10"/>
  <c r="B1091" i="10"/>
  <c r="D1090" i="10"/>
  <c r="C1090" i="10"/>
  <c r="B1090" i="10"/>
  <c r="D1089" i="10"/>
  <c r="C1089" i="10"/>
  <c r="B1089" i="10"/>
  <c r="D1088" i="10"/>
  <c r="C1088" i="10"/>
  <c r="B1088" i="10"/>
  <c r="D1087" i="10"/>
  <c r="C1087" i="10"/>
  <c r="B1087" i="10"/>
  <c r="D1086" i="10"/>
  <c r="C1086" i="10"/>
  <c r="B1086" i="10"/>
  <c r="D1085" i="10"/>
  <c r="C1085" i="10"/>
  <c r="B1085" i="10"/>
  <c r="D1084" i="10"/>
  <c r="C1084" i="10"/>
  <c r="B1084" i="10"/>
  <c r="D1083" i="10"/>
  <c r="C1083" i="10"/>
  <c r="B1083" i="10"/>
  <c r="D1082" i="10"/>
  <c r="C1082" i="10"/>
  <c r="B1082" i="10"/>
  <c r="D1081" i="10"/>
  <c r="C1081" i="10"/>
  <c r="B1081" i="10"/>
  <c r="D1080" i="10"/>
  <c r="C1080" i="10"/>
  <c r="B1080" i="10"/>
  <c r="D1079" i="10"/>
  <c r="C1079" i="10"/>
  <c r="B1079" i="10"/>
  <c r="D1078" i="10"/>
  <c r="C1078" i="10"/>
  <c r="B1078" i="10"/>
  <c r="D1077" i="10"/>
  <c r="C1077" i="10"/>
  <c r="B1077" i="10"/>
  <c r="D1076" i="10"/>
  <c r="C1076" i="10"/>
  <c r="B1076" i="10"/>
  <c r="D1075" i="10"/>
  <c r="C1075" i="10"/>
  <c r="B1075" i="10"/>
  <c r="D1074" i="10"/>
  <c r="C1074" i="10"/>
  <c r="B1074" i="10"/>
  <c r="D1073" i="10"/>
  <c r="C1073" i="10"/>
  <c r="B1073" i="10"/>
  <c r="D1072" i="10"/>
  <c r="C1072" i="10"/>
  <c r="B1072" i="10"/>
  <c r="D1071" i="10"/>
  <c r="C1071" i="10"/>
  <c r="B1071" i="10"/>
  <c r="D1070" i="10"/>
  <c r="C1070" i="10"/>
  <c r="B1070" i="10"/>
  <c r="D1069" i="10"/>
  <c r="C1069" i="10"/>
  <c r="B1069" i="10"/>
  <c r="D1068" i="10"/>
  <c r="C1068" i="10"/>
  <c r="B1068" i="10"/>
  <c r="D1067" i="10"/>
  <c r="C1067" i="10"/>
  <c r="B1067" i="10"/>
  <c r="D1066" i="10"/>
  <c r="C1066" i="10"/>
  <c r="B1066" i="10"/>
  <c r="D1065" i="10"/>
  <c r="C1065" i="10"/>
  <c r="B1065" i="10"/>
  <c r="D1064" i="10"/>
  <c r="C1064" i="10"/>
  <c r="B1064" i="10"/>
  <c r="D1063" i="10"/>
  <c r="C1063" i="10"/>
  <c r="B1063" i="10"/>
  <c r="D1062" i="10"/>
  <c r="C1062" i="10"/>
  <c r="B1062" i="10"/>
  <c r="D1061" i="10"/>
  <c r="C1061" i="10"/>
  <c r="B1061" i="10"/>
  <c r="D1060" i="10"/>
  <c r="C1060" i="10"/>
  <c r="B1060" i="10"/>
  <c r="D1059" i="10"/>
  <c r="C1059" i="10"/>
  <c r="B1059" i="10"/>
  <c r="D1058" i="10"/>
  <c r="C1058" i="10"/>
  <c r="B1058" i="10"/>
  <c r="D1057" i="10"/>
  <c r="C1057" i="10"/>
  <c r="B1057" i="10"/>
  <c r="D1056" i="10"/>
  <c r="C1056" i="10"/>
  <c r="B1056" i="10"/>
  <c r="D1055" i="10"/>
  <c r="C1055" i="10"/>
  <c r="B1055" i="10"/>
  <c r="D1054" i="10"/>
  <c r="C1054" i="10"/>
  <c r="B1054" i="10"/>
  <c r="D1053" i="10"/>
  <c r="C1053" i="10"/>
  <c r="B1053" i="10"/>
  <c r="D1052" i="10"/>
  <c r="C1052" i="10"/>
  <c r="B1052" i="10"/>
  <c r="D1051" i="10"/>
  <c r="C1051" i="10"/>
  <c r="B1051" i="10"/>
  <c r="D1050" i="10"/>
  <c r="C1050" i="10"/>
  <c r="B1050" i="10"/>
  <c r="D1049" i="10"/>
  <c r="C1049" i="10"/>
  <c r="B1049" i="10"/>
  <c r="D1048" i="10"/>
  <c r="C1048" i="10"/>
  <c r="B1048" i="10"/>
  <c r="D1047" i="10"/>
  <c r="C1047" i="10"/>
  <c r="B1047" i="10"/>
  <c r="D1046" i="10"/>
  <c r="C1046" i="10"/>
  <c r="B1046" i="10"/>
  <c r="D1045" i="10"/>
  <c r="C1045" i="10"/>
  <c r="B1045" i="10"/>
  <c r="D1044" i="10"/>
  <c r="C1044" i="10"/>
  <c r="B1044" i="10"/>
  <c r="D1043" i="10"/>
  <c r="C1043" i="10"/>
  <c r="B1043" i="10"/>
  <c r="D1042" i="10"/>
  <c r="C1042" i="10"/>
  <c r="B1042" i="10"/>
  <c r="D1041" i="10"/>
  <c r="C1041" i="10"/>
  <c r="B1041" i="10"/>
  <c r="D1040" i="10"/>
  <c r="C1040" i="10"/>
  <c r="B1040" i="10"/>
  <c r="D1039" i="10"/>
  <c r="C1039" i="10"/>
  <c r="B1039" i="10"/>
  <c r="D1038" i="10"/>
  <c r="C1038" i="10"/>
  <c r="B1038" i="10"/>
  <c r="D1037" i="10"/>
  <c r="C1037" i="10"/>
  <c r="B1037" i="10"/>
  <c r="D1036" i="10"/>
  <c r="C1036" i="10"/>
  <c r="B1036" i="10"/>
  <c r="D1035" i="10"/>
  <c r="C1035" i="10"/>
  <c r="B1035" i="10"/>
  <c r="D1034" i="10"/>
  <c r="C1034" i="10"/>
  <c r="B1034" i="10"/>
  <c r="D1033" i="10"/>
  <c r="C1033" i="10"/>
  <c r="B1033" i="10"/>
  <c r="D1032" i="10"/>
  <c r="C1032" i="10"/>
  <c r="B1032" i="10"/>
  <c r="D1031" i="10"/>
  <c r="C1031" i="10"/>
  <c r="B1031" i="10"/>
  <c r="D1030" i="10"/>
  <c r="C1030" i="10"/>
  <c r="B1030" i="10"/>
  <c r="D1029" i="10"/>
  <c r="C1029" i="10"/>
  <c r="B1029" i="10"/>
  <c r="D1028" i="10"/>
  <c r="C1028" i="10"/>
  <c r="B1028" i="10"/>
  <c r="D1027" i="10"/>
  <c r="C1027" i="10"/>
  <c r="B1027" i="10"/>
  <c r="D1026" i="10"/>
  <c r="C1026" i="10"/>
  <c r="B1026" i="10"/>
  <c r="D1025" i="10"/>
  <c r="C1025" i="10"/>
  <c r="B1025" i="10"/>
  <c r="D1024" i="10"/>
  <c r="C1024" i="10"/>
  <c r="B1024" i="10"/>
  <c r="D1023" i="10"/>
  <c r="C1023" i="10"/>
  <c r="B1023" i="10"/>
  <c r="D1022" i="10"/>
  <c r="C1022" i="10"/>
  <c r="B1022" i="10"/>
  <c r="D1021" i="10"/>
  <c r="C1021" i="10"/>
  <c r="B1021" i="10"/>
  <c r="D1020" i="10"/>
  <c r="C1020" i="10"/>
  <c r="B1020" i="10"/>
  <c r="D1019" i="10"/>
  <c r="C1019" i="10"/>
  <c r="B1019" i="10"/>
  <c r="D1018" i="10"/>
  <c r="C1018" i="10"/>
  <c r="B1018" i="10"/>
  <c r="D1017" i="10"/>
  <c r="C1017" i="10"/>
  <c r="B1017" i="10"/>
  <c r="D1016" i="10"/>
  <c r="C1016" i="10"/>
  <c r="B1016" i="10"/>
  <c r="D1015" i="10"/>
  <c r="C1015" i="10"/>
  <c r="B1015" i="10"/>
  <c r="D1014" i="10"/>
  <c r="C1014" i="10"/>
  <c r="B1014" i="10"/>
  <c r="D1013" i="10"/>
  <c r="C1013" i="10"/>
  <c r="B1013" i="10"/>
  <c r="D1012" i="10"/>
  <c r="C1012" i="10"/>
  <c r="B1012" i="10"/>
  <c r="D1011" i="10"/>
  <c r="C1011" i="10"/>
  <c r="B1011" i="10"/>
  <c r="D1010" i="10"/>
  <c r="C1010" i="10"/>
  <c r="B1010" i="10"/>
  <c r="D1009" i="10"/>
  <c r="C1009" i="10"/>
  <c r="B1009" i="10"/>
  <c r="D1008" i="10"/>
  <c r="C1008" i="10"/>
  <c r="B1008" i="10"/>
  <c r="D1007" i="10"/>
  <c r="C1007" i="10"/>
  <c r="B1007" i="10"/>
  <c r="D1006" i="10"/>
  <c r="C1006" i="10"/>
  <c r="B1006" i="10"/>
  <c r="D1005" i="10"/>
  <c r="C1005" i="10"/>
  <c r="B1005" i="10"/>
  <c r="D1004" i="10"/>
  <c r="C1004" i="10"/>
  <c r="B1004" i="10"/>
  <c r="D1003" i="10"/>
  <c r="C1003" i="10"/>
  <c r="B1003" i="10"/>
  <c r="D1002" i="10"/>
  <c r="C1002" i="10"/>
  <c r="B1002" i="10"/>
  <c r="D1001" i="10"/>
  <c r="C1001" i="10"/>
  <c r="B1001" i="10"/>
  <c r="D1000" i="10"/>
  <c r="C1000" i="10"/>
  <c r="B1000" i="10"/>
  <c r="D999" i="10"/>
  <c r="C999" i="10"/>
  <c r="B999" i="10"/>
  <c r="D998" i="10"/>
  <c r="C998" i="10"/>
  <c r="B998" i="10"/>
  <c r="D997" i="10"/>
  <c r="C997" i="10"/>
  <c r="B997" i="10"/>
  <c r="D996" i="10"/>
  <c r="C996" i="10"/>
  <c r="B996" i="10"/>
  <c r="D995" i="10"/>
  <c r="C995" i="10"/>
  <c r="B995" i="10"/>
  <c r="D994" i="10"/>
  <c r="C994" i="10"/>
  <c r="B994" i="10"/>
  <c r="D993" i="10"/>
  <c r="C993" i="10"/>
  <c r="B993" i="10"/>
  <c r="D992" i="10"/>
  <c r="C992" i="10"/>
  <c r="B992" i="10"/>
  <c r="D991" i="10"/>
  <c r="C991" i="10"/>
  <c r="B991" i="10"/>
  <c r="D990" i="10"/>
  <c r="C990" i="10"/>
  <c r="B990" i="10"/>
  <c r="D989" i="10"/>
  <c r="C989" i="10"/>
  <c r="B989" i="10"/>
  <c r="D988" i="10"/>
  <c r="C988" i="10"/>
  <c r="B988" i="10"/>
  <c r="D987" i="10"/>
  <c r="C987" i="10"/>
  <c r="B987" i="10"/>
  <c r="D986" i="10"/>
  <c r="C986" i="10"/>
  <c r="B986" i="10"/>
  <c r="D985" i="10"/>
  <c r="C985" i="10"/>
  <c r="B985" i="10"/>
  <c r="D984" i="10"/>
  <c r="C984" i="10"/>
  <c r="B984" i="10"/>
  <c r="D983" i="10"/>
  <c r="C983" i="10"/>
  <c r="B983" i="10"/>
  <c r="D982" i="10"/>
  <c r="C982" i="10"/>
  <c r="B982" i="10"/>
  <c r="D981" i="10"/>
  <c r="C981" i="10"/>
  <c r="B981" i="10"/>
  <c r="D980" i="10"/>
  <c r="C980" i="10"/>
  <c r="B980" i="10"/>
  <c r="D979" i="10"/>
  <c r="C979" i="10"/>
  <c r="B979" i="10"/>
  <c r="D978" i="10"/>
  <c r="C978" i="10"/>
  <c r="B978" i="10"/>
  <c r="D977" i="10"/>
  <c r="C977" i="10"/>
  <c r="B977" i="10"/>
  <c r="D976" i="10"/>
  <c r="C976" i="10"/>
  <c r="B976" i="10"/>
  <c r="D975" i="10"/>
  <c r="C975" i="10"/>
  <c r="B975" i="10"/>
  <c r="D974" i="10"/>
  <c r="C974" i="10"/>
  <c r="B974" i="10"/>
  <c r="D973" i="10"/>
  <c r="C973" i="10"/>
  <c r="B973" i="10"/>
  <c r="D972" i="10"/>
  <c r="C972" i="10"/>
  <c r="B972" i="10"/>
  <c r="D971" i="10"/>
  <c r="C971" i="10"/>
  <c r="B971" i="10"/>
  <c r="D970" i="10"/>
  <c r="C970" i="10"/>
  <c r="B970" i="10"/>
  <c r="D969" i="10"/>
  <c r="C969" i="10"/>
  <c r="B969" i="10"/>
  <c r="D968" i="10"/>
  <c r="C968" i="10"/>
  <c r="B968" i="10"/>
  <c r="D967" i="10"/>
  <c r="C967" i="10"/>
  <c r="B967" i="10"/>
  <c r="D966" i="10"/>
  <c r="C966" i="10"/>
  <c r="B966" i="10"/>
  <c r="D965" i="10"/>
  <c r="C965" i="10"/>
  <c r="B965" i="10"/>
  <c r="D964" i="10"/>
  <c r="C964" i="10"/>
  <c r="B964" i="10"/>
  <c r="D963" i="10"/>
  <c r="C963" i="10"/>
  <c r="B963" i="10"/>
  <c r="D962" i="10"/>
  <c r="C962" i="10"/>
  <c r="B962" i="10"/>
  <c r="D961" i="10"/>
  <c r="C961" i="10"/>
  <c r="B961" i="10"/>
  <c r="D960" i="10"/>
  <c r="C960" i="10"/>
  <c r="B960" i="10"/>
  <c r="D959" i="10"/>
  <c r="C959" i="10"/>
  <c r="B959" i="10"/>
  <c r="D958" i="10"/>
  <c r="C958" i="10"/>
  <c r="B958" i="10"/>
  <c r="D957" i="10"/>
  <c r="C957" i="10"/>
  <c r="B957" i="10"/>
  <c r="D956" i="10"/>
  <c r="C956" i="10"/>
  <c r="B956" i="10"/>
  <c r="D955" i="10"/>
  <c r="C955" i="10"/>
  <c r="B955" i="10"/>
  <c r="D954" i="10"/>
  <c r="C954" i="10"/>
  <c r="B954" i="10"/>
  <c r="D953" i="10"/>
  <c r="C953" i="10"/>
  <c r="B953" i="10"/>
  <c r="D952" i="10"/>
  <c r="C952" i="10"/>
  <c r="B952" i="10"/>
  <c r="D951" i="10"/>
  <c r="C951" i="10"/>
  <c r="B951" i="10"/>
  <c r="D950" i="10"/>
  <c r="C950" i="10"/>
  <c r="B950" i="10"/>
  <c r="D949" i="10"/>
  <c r="C949" i="10"/>
  <c r="B949" i="10"/>
  <c r="D948" i="10"/>
  <c r="C948" i="10"/>
  <c r="B948" i="10"/>
  <c r="D947" i="10"/>
  <c r="C947" i="10"/>
  <c r="B947" i="10"/>
  <c r="D946" i="10"/>
  <c r="C946" i="10"/>
  <c r="B946" i="10"/>
  <c r="D945" i="10"/>
  <c r="C945" i="10"/>
  <c r="B945" i="10"/>
  <c r="D944" i="10"/>
  <c r="C944" i="10"/>
  <c r="B944" i="10"/>
  <c r="D943" i="10"/>
  <c r="C943" i="10"/>
  <c r="B943" i="10"/>
  <c r="D942" i="10"/>
  <c r="C942" i="10"/>
  <c r="B942" i="10"/>
  <c r="D941" i="10"/>
  <c r="C941" i="10"/>
  <c r="B941" i="10"/>
  <c r="D940" i="10"/>
  <c r="C940" i="10"/>
  <c r="B940" i="10"/>
  <c r="D939" i="10"/>
  <c r="C939" i="10"/>
  <c r="B939" i="10"/>
  <c r="D938" i="10"/>
  <c r="C938" i="10"/>
  <c r="B938" i="10"/>
  <c r="D937" i="10"/>
  <c r="C937" i="10"/>
  <c r="B937" i="10"/>
  <c r="D936" i="10"/>
  <c r="C936" i="10"/>
  <c r="B936" i="10"/>
  <c r="D935" i="10"/>
  <c r="C935" i="10"/>
  <c r="B935" i="10"/>
  <c r="D934" i="10"/>
  <c r="C934" i="10"/>
  <c r="B934" i="10"/>
  <c r="D933" i="10"/>
  <c r="C933" i="10"/>
  <c r="B933" i="10"/>
  <c r="D932" i="10"/>
  <c r="C932" i="10"/>
  <c r="B932" i="10"/>
  <c r="D931" i="10"/>
  <c r="C931" i="10"/>
  <c r="B931" i="10"/>
  <c r="D930" i="10"/>
  <c r="C930" i="10"/>
  <c r="B930" i="10"/>
  <c r="D929" i="10"/>
  <c r="C929" i="10"/>
  <c r="B929" i="10"/>
  <c r="D928" i="10"/>
  <c r="C928" i="10"/>
  <c r="B928" i="10"/>
  <c r="D927" i="10"/>
  <c r="C927" i="10"/>
  <c r="B927" i="10"/>
  <c r="D926" i="10"/>
  <c r="C926" i="10"/>
  <c r="B926" i="10"/>
  <c r="D925" i="10"/>
  <c r="C925" i="10"/>
  <c r="B925" i="10"/>
  <c r="D924" i="10"/>
  <c r="C924" i="10"/>
  <c r="B924" i="10"/>
  <c r="D923" i="10"/>
  <c r="C923" i="10"/>
  <c r="B923" i="10"/>
  <c r="D922" i="10"/>
  <c r="C922" i="10"/>
  <c r="B922" i="10"/>
  <c r="D921" i="10"/>
  <c r="C921" i="10"/>
  <c r="B921" i="10"/>
  <c r="D920" i="10"/>
  <c r="C920" i="10"/>
  <c r="B920" i="10"/>
  <c r="D919" i="10"/>
  <c r="C919" i="10"/>
  <c r="B919" i="10"/>
  <c r="D918" i="10"/>
  <c r="C918" i="10"/>
  <c r="B918" i="10"/>
  <c r="D917" i="10"/>
  <c r="C917" i="10"/>
  <c r="B917" i="10"/>
  <c r="D916" i="10"/>
  <c r="C916" i="10"/>
  <c r="B916" i="10"/>
  <c r="D915" i="10"/>
  <c r="C915" i="10"/>
  <c r="B915" i="10"/>
  <c r="D914" i="10"/>
  <c r="C914" i="10"/>
  <c r="B914" i="10"/>
  <c r="D913" i="10"/>
  <c r="C913" i="10"/>
  <c r="B913" i="10"/>
  <c r="D912" i="10"/>
  <c r="C912" i="10"/>
  <c r="B912" i="10"/>
  <c r="D911" i="10"/>
  <c r="C911" i="10"/>
  <c r="B911" i="10"/>
  <c r="D910" i="10"/>
  <c r="C910" i="10"/>
  <c r="B910" i="10"/>
  <c r="D909" i="10"/>
  <c r="C909" i="10"/>
  <c r="B909" i="10"/>
  <c r="D908" i="10"/>
  <c r="C908" i="10"/>
  <c r="B908" i="10"/>
  <c r="D907" i="10"/>
  <c r="C907" i="10"/>
  <c r="B907" i="10"/>
  <c r="D906" i="10"/>
  <c r="C906" i="10"/>
  <c r="B906" i="10"/>
  <c r="D905" i="10"/>
  <c r="C905" i="10"/>
  <c r="B905" i="10"/>
  <c r="D904" i="10"/>
  <c r="C904" i="10"/>
  <c r="B904" i="10"/>
  <c r="D903" i="10"/>
  <c r="C903" i="10"/>
  <c r="B903" i="10"/>
  <c r="D902" i="10"/>
  <c r="C902" i="10"/>
  <c r="B902" i="10"/>
  <c r="D901" i="10"/>
  <c r="C901" i="10"/>
  <c r="B901" i="10"/>
  <c r="D900" i="10"/>
  <c r="C900" i="10"/>
  <c r="B900" i="10"/>
  <c r="D899" i="10"/>
  <c r="C899" i="10"/>
  <c r="B899" i="10"/>
  <c r="D898" i="10"/>
  <c r="C898" i="10"/>
  <c r="B898" i="10"/>
  <c r="D897" i="10"/>
  <c r="C897" i="10"/>
  <c r="B897" i="10"/>
  <c r="D896" i="10"/>
  <c r="C896" i="10"/>
  <c r="B896" i="10"/>
  <c r="D895" i="10"/>
  <c r="C895" i="10"/>
  <c r="B895" i="10"/>
  <c r="D894" i="10"/>
  <c r="C894" i="10"/>
  <c r="B894" i="10"/>
  <c r="D893" i="10"/>
  <c r="C893" i="10"/>
  <c r="B893" i="10"/>
  <c r="D892" i="10"/>
  <c r="C892" i="10"/>
  <c r="B892" i="10"/>
  <c r="D891" i="10"/>
  <c r="C891" i="10"/>
  <c r="B891" i="10"/>
  <c r="D890" i="10"/>
  <c r="C890" i="10"/>
  <c r="B890" i="10"/>
  <c r="D889" i="10"/>
  <c r="C889" i="10"/>
  <c r="B889" i="10"/>
  <c r="D888" i="10"/>
  <c r="C888" i="10"/>
  <c r="B888" i="10"/>
  <c r="D887" i="10"/>
  <c r="C887" i="10"/>
  <c r="B887" i="10"/>
  <c r="D886" i="10"/>
  <c r="C886" i="10"/>
  <c r="B886" i="10"/>
  <c r="D885" i="10"/>
  <c r="C885" i="10"/>
  <c r="B885" i="10"/>
  <c r="D884" i="10"/>
  <c r="C884" i="10"/>
  <c r="B884" i="10"/>
  <c r="D883" i="10"/>
  <c r="C883" i="10"/>
  <c r="B883" i="10"/>
  <c r="D882" i="10"/>
  <c r="C882" i="10"/>
  <c r="B882" i="10"/>
  <c r="D881" i="10"/>
  <c r="C881" i="10"/>
  <c r="B881" i="10"/>
  <c r="D880" i="10"/>
  <c r="C880" i="10"/>
  <c r="B880" i="10"/>
  <c r="D879" i="10"/>
  <c r="C879" i="10"/>
  <c r="B879" i="10"/>
  <c r="D878" i="10"/>
  <c r="C878" i="10"/>
  <c r="B878" i="10"/>
  <c r="D877" i="10"/>
  <c r="C877" i="10"/>
  <c r="B877" i="10"/>
  <c r="D876" i="10"/>
  <c r="C876" i="10"/>
  <c r="B876" i="10"/>
  <c r="D875" i="10"/>
  <c r="C875" i="10"/>
  <c r="B875" i="10"/>
  <c r="D874" i="10"/>
  <c r="C874" i="10"/>
  <c r="B874" i="10"/>
  <c r="D873" i="10"/>
  <c r="C873" i="10"/>
  <c r="B873" i="10"/>
  <c r="D872" i="10"/>
  <c r="C872" i="10"/>
  <c r="B872" i="10"/>
  <c r="D871" i="10"/>
  <c r="C871" i="10"/>
  <c r="B871" i="10"/>
  <c r="D870" i="10"/>
  <c r="C870" i="10"/>
  <c r="B870" i="10"/>
  <c r="D869" i="10"/>
  <c r="C869" i="10"/>
  <c r="B869" i="10"/>
  <c r="D868" i="10"/>
  <c r="C868" i="10"/>
  <c r="B868" i="10"/>
  <c r="D867" i="10"/>
  <c r="C867" i="10"/>
  <c r="B867" i="10"/>
  <c r="D866" i="10"/>
  <c r="C866" i="10"/>
  <c r="B866" i="10"/>
  <c r="D865" i="10"/>
  <c r="C865" i="10"/>
  <c r="B865" i="10"/>
  <c r="D864" i="10"/>
  <c r="C864" i="10"/>
  <c r="B864" i="10"/>
  <c r="D863" i="10"/>
  <c r="C863" i="10"/>
  <c r="B863" i="10"/>
  <c r="D862" i="10"/>
  <c r="C862" i="10"/>
  <c r="B862" i="10"/>
  <c r="D861" i="10"/>
  <c r="C861" i="10"/>
  <c r="B861" i="10"/>
  <c r="D860" i="10"/>
  <c r="C860" i="10"/>
  <c r="B860" i="10"/>
  <c r="D859" i="10"/>
  <c r="C859" i="10"/>
  <c r="B859" i="10"/>
  <c r="D858" i="10"/>
  <c r="C858" i="10"/>
  <c r="B858" i="10"/>
  <c r="D857" i="10"/>
  <c r="C857" i="10"/>
  <c r="B857" i="10"/>
  <c r="D856" i="10"/>
  <c r="C856" i="10"/>
  <c r="B856" i="10"/>
  <c r="D855" i="10"/>
  <c r="C855" i="10"/>
  <c r="B855" i="10"/>
  <c r="D854" i="10"/>
  <c r="C854" i="10"/>
  <c r="B854" i="10"/>
  <c r="D853" i="10"/>
  <c r="C853" i="10"/>
  <c r="B853" i="10"/>
  <c r="D852" i="10"/>
  <c r="C852" i="10"/>
  <c r="B852" i="10"/>
  <c r="D851" i="10"/>
  <c r="C851" i="10"/>
  <c r="B851" i="10"/>
  <c r="D850" i="10"/>
  <c r="C850" i="10"/>
  <c r="B850" i="10"/>
  <c r="D849" i="10"/>
  <c r="C849" i="10"/>
  <c r="B849" i="10"/>
  <c r="D848" i="10"/>
  <c r="C848" i="10"/>
  <c r="B848" i="10"/>
  <c r="D847" i="10"/>
  <c r="C847" i="10"/>
  <c r="B847" i="10"/>
  <c r="D846" i="10"/>
  <c r="C846" i="10"/>
  <c r="B846" i="10"/>
  <c r="D845" i="10"/>
  <c r="C845" i="10"/>
  <c r="B845" i="10"/>
  <c r="D844" i="10"/>
  <c r="C844" i="10"/>
  <c r="B844" i="10"/>
  <c r="D843" i="10"/>
  <c r="C843" i="10"/>
  <c r="B843" i="10"/>
  <c r="D842" i="10"/>
  <c r="C842" i="10"/>
  <c r="B842" i="10"/>
  <c r="D841" i="10"/>
  <c r="C841" i="10"/>
  <c r="B841" i="10"/>
  <c r="D840" i="10"/>
  <c r="C840" i="10"/>
  <c r="B840" i="10"/>
  <c r="D839" i="10"/>
  <c r="C839" i="10"/>
  <c r="B839" i="10"/>
  <c r="D838" i="10"/>
  <c r="C838" i="10"/>
  <c r="B838" i="10"/>
  <c r="D837" i="10"/>
  <c r="C837" i="10"/>
  <c r="B837" i="10"/>
  <c r="D836" i="10"/>
  <c r="C836" i="10"/>
  <c r="B836" i="10"/>
  <c r="D835" i="10"/>
  <c r="C835" i="10"/>
  <c r="B835" i="10"/>
  <c r="D834" i="10"/>
  <c r="C834" i="10"/>
  <c r="B834" i="10"/>
  <c r="D833" i="10"/>
  <c r="C833" i="10"/>
  <c r="B833" i="10"/>
  <c r="D832" i="10"/>
  <c r="C832" i="10"/>
  <c r="B832" i="10"/>
  <c r="D831" i="10"/>
  <c r="C831" i="10"/>
  <c r="B831" i="10"/>
  <c r="D830" i="10"/>
  <c r="C830" i="10"/>
  <c r="B830" i="10"/>
  <c r="D829" i="10"/>
  <c r="C829" i="10"/>
  <c r="B829" i="10"/>
  <c r="D828" i="10"/>
  <c r="C828" i="10"/>
  <c r="B828" i="10"/>
  <c r="D827" i="10"/>
  <c r="C827" i="10"/>
  <c r="B827" i="10"/>
  <c r="D826" i="10"/>
  <c r="C826" i="10"/>
  <c r="B826" i="10"/>
  <c r="D825" i="10"/>
  <c r="C825" i="10"/>
  <c r="B825" i="10"/>
  <c r="D824" i="10"/>
  <c r="C824" i="10"/>
  <c r="B824" i="10"/>
  <c r="D823" i="10"/>
  <c r="C823" i="10"/>
  <c r="B823" i="10"/>
  <c r="D822" i="10"/>
  <c r="C822" i="10"/>
  <c r="B822" i="10"/>
  <c r="D821" i="10"/>
  <c r="C821" i="10"/>
  <c r="B821" i="10"/>
  <c r="D820" i="10"/>
  <c r="C820" i="10"/>
  <c r="B820" i="10"/>
  <c r="D819" i="10"/>
  <c r="C819" i="10"/>
  <c r="B819" i="10"/>
  <c r="D818" i="10"/>
  <c r="C818" i="10"/>
  <c r="B818" i="10"/>
  <c r="D817" i="10"/>
  <c r="C817" i="10"/>
  <c r="B817" i="10"/>
  <c r="D816" i="10"/>
  <c r="C816" i="10"/>
  <c r="B816" i="10"/>
  <c r="D815" i="10"/>
  <c r="C815" i="10"/>
  <c r="B815" i="10"/>
  <c r="D814" i="10"/>
  <c r="C814" i="10"/>
  <c r="B814" i="10"/>
  <c r="D813" i="10"/>
  <c r="C813" i="10"/>
  <c r="B813" i="10"/>
  <c r="D812" i="10"/>
  <c r="C812" i="10"/>
  <c r="B812" i="10"/>
  <c r="D811" i="10"/>
  <c r="C811" i="10"/>
  <c r="B811" i="10"/>
  <c r="D810" i="10"/>
  <c r="C810" i="10"/>
  <c r="B810" i="10"/>
  <c r="D809" i="10"/>
  <c r="C809" i="10"/>
  <c r="B809" i="10"/>
  <c r="D808" i="10"/>
  <c r="C808" i="10"/>
  <c r="B808" i="10"/>
  <c r="D807" i="10"/>
  <c r="C807" i="10"/>
  <c r="B807" i="10"/>
  <c r="D806" i="10"/>
  <c r="C806" i="10"/>
  <c r="B806" i="10"/>
  <c r="D805" i="10"/>
  <c r="C805" i="10"/>
  <c r="B805" i="10"/>
  <c r="D804" i="10"/>
  <c r="C804" i="10"/>
  <c r="B804" i="10"/>
  <c r="D803" i="10"/>
  <c r="C803" i="10"/>
  <c r="B803" i="10"/>
  <c r="D802" i="10"/>
  <c r="C802" i="10"/>
  <c r="B802" i="10"/>
  <c r="D801" i="10"/>
  <c r="C801" i="10"/>
  <c r="B801" i="10"/>
  <c r="D800" i="10"/>
  <c r="C800" i="10"/>
  <c r="B800" i="10"/>
  <c r="D799" i="10"/>
  <c r="C799" i="10"/>
  <c r="B799" i="10"/>
  <c r="D798" i="10"/>
  <c r="C798" i="10"/>
  <c r="B798" i="10"/>
  <c r="D797" i="10"/>
  <c r="C797" i="10"/>
  <c r="B797" i="10"/>
  <c r="D796" i="10"/>
  <c r="C796" i="10"/>
  <c r="B796" i="10"/>
  <c r="D795" i="10"/>
  <c r="C795" i="10"/>
  <c r="B795" i="10"/>
  <c r="D794" i="10"/>
  <c r="C794" i="10"/>
  <c r="B794" i="10"/>
  <c r="D793" i="10"/>
  <c r="C793" i="10"/>
  <c r="B793" i="10"/>
  <c r="D792" i="10"/>
  <c r="C792" i="10"/>
  <c r="B792" i="10"/>
  <c r="D791" i="10"/>
  <c r="C791" i="10"/>
  <c r="B791" i="10"/>
  <c r="D790" i="10"/>
  <c r="C790" i="10"/>
  <c r="B790" i="10"/>
  <c r="D789" i="10"/>
  <c r="C789" i="10"/>
  <c r="B789" i="10"/>
  <c r="D788" i="10"/>
  <c r="C788" i="10"/>
  <c r="B788" i="10"/>
  <c r="D787" i="10"/>
  <c r="C787" i="10"/>
  <c r="B787" i="10"/>
  <c r="D786" i="10"/>
  <c r="C786" i="10"/>
  <c r="B786" i="10"/>
  <c r="D785" i="10"/>
  <c r="C785" i="10"/>
  <c r="B785" i="10"/>
  <c r="D784" i="10"/>
  <c r="C784" i="10"/>
  <c r="B784" i="10"/>
  <c r="D783" i="10"/>
  <c r="C783" i="10"/>
  <c r="B783" i="10"/>
  <c r="D782" i="10"/>
  <c r="C782" i="10"/>
  <c r="B782" i="10"/>
  <c r="D781" i="10"/>
  <c r="C781" i="10"/>
  <c r="B781" i="10"/>
  <c r="D780" i="10"/>
  <c r="C780" i="10"/>
  <c r="B780" i="10"/>
  <c r="D779" i="10"/>
  <c r="C779" i="10"/>
  <c r="B779" i="10"/>
  <c r="D778" i="10"/>
  <c r="C778" i="10"/>
  <c r="B778" i="10"/>
  <c r="D777" i="10"/>
  <c r="C777" i="10"/>
  <c r="B777" i="10"/>
  <c r="D776" i="10"/>
  <c r="C776" i="10"/>
  <c r="B776" i="10"/>
  <c r="D775" i="10"/>
  <c r="C775" i="10"/>
  <c r="B775" i="10"/>
  <c r="D774" i="10"/>
  <c r="C774" i="10"/>
  <c r="B774" i="10"/>
  <c r="D773" i="10"/>
  <c r="C773" i="10"/>
  <c r="B773" i="10"/>
  <c r="D772" i="10"/>
  <c r="C772" i="10"/>
  <c r="B772" i="10"/>
  <c r="D771" i="10"/>
  <c r="C771" i="10"/>
  <c r="B771" i="10"/>
  <c r="D770" i="10"/>
  <c r="C770" i="10"/>
  <c r="B770" i="10"/>
  <c r="D769" i="10"/>
  <c r="C769" i="10"/>
  <c r="B769" i="10"/>
  <c r="D768" i="10"/>
  <c r="C768" i="10"/>
  <c r="B768" i="10"/>
  <c r="D767" i="10"/>
  <c r="C767" i="10"/>
  <c r="B767" i="10"/>
  <c r="D766" i="10"/>
  <c r="C766" i="10"/>
  <c r="B766" i="10"/>
  <c r="D765" i="10"/>
  <c r="C765" i="10"/>
  <c r="B765" i="10"/>
  <c r="D764" i="10"/>
  <c r="C764" i="10"/>
  <c r="B764" i="10"/>
  <c r="D763" i="10"/>
  <c r="C763" i="10"/>
  <c r="B763" i="10"/>
  <c r="D762" i="10"/>
  <c r="C762" i="10"/>
  <c r="B762" i="10"/>
  <c r="D761" i="10"/>
  <c r="C761" i="10"/>
  <c r="B761" i="10"/>
  <c r="D760" i="10"/>
  <c r="C760" i="10"/>
  <c r="B760" i="10"/>
  <c r="D759" i="10"/>
  <c r="C759" i="10"/>
  <c r="B759" i="10"/>
  <c r="D758" i="10"/>
  <c r="C758" i="10"/>
  <c r="B758" i="10"/>
  <c r="D757" i="10"/>
  <c r="C757" i="10"/>
  <c r="B757" i="10"/>
  <c r="D756" i="10"/>
  <c r="C756" i="10"/>
  <c r="B756" i="10"/>
  <c r="D755" i="10"/>
  <c r="C755" i="10"/>
  <c r="B755" i="10"/>
  <c r="D754" i="10"/>
  <c r="C754" i="10"/>
  <c r="B754" i="10"/>
  <c r="D753" i="10"/>
  <c r="C753" i="10"/>
  <c r="B753" i="10"/>
  <c r="D752" i="10"/>
  <c r="C752" i="10"/>
  <c r="B752" i="10"/>
  <c r="D751" i="10"/>
  <c r="C751" i="10"/>
  <c r="B751" i="10"/>
  <c r="D750" i="10"/>
  <c r="C750" i="10"/>
  <c r="B750" i="10"/>
  <c r="D749" i="10"/>
  <c r="C749" i="10"/>
  <c r="B749" i="10"/>
  <c r="D748" i="10"/>
  <c r="C748" i="10"/>
  <c r="B748" i="10"/>
  <c r="D747" i="10"/>
  <c r="C747" i="10"/>
  <c r="B747" i="10"/>
  <c r="D746" i="10"/>
  <c r="C746" i="10"/>
  <c r="B746" i="10"/>
  <c r="D745" i="10"/>
  <c r="C745" i="10"/>
  <c r="B745" i="10"/>
  <c r="D744" i="10"/>
  <c r="C744" i="10"/>
  <c r="B744" i="10"/>
  <c r="D743" i="10"/>
  <c r="C743" i="10"/>
  <c r="B743" i="10"/>
  <c r="D742" i="10"/>
  <c r="C742" i="10"/>
  <c r="B742" i="10"/>
  <c r="D741" i="10"/>
  <c r="C741" i="10"/>
  <c r="B741" i="10"/>
  <c r="D740" i="10"/>
  <c r="C740" i="10"/>
  <c r="B740" i="10"/>
  <c r="D739" i="10"/>
  <c r="C739" i="10"/>
  <c r="B739" i="10"/>
  <c r="D738" i="10"/>
  <c r="C738" i="10"/>
  <c r="B738" i="10"/>
  <c r="D737" i="10"/>
  <c r="C737" i="10"/>
  <c r="B737" i="10"/>
  <c r="D736" i="10"/>
  <c r="C736" i="10"/>
  <c r="B736" i="10"/>
  <c r="D735" i="10"/>
  <c r="C735" i="10"/>
  <c r="B735" i="10"/>
  <c r="D734" i="10"/>
  <c r="C734" i="10"/>
  <c r="B734" i="10"/>
  <c r="D733" i="10"/>
  <c r="C733" i="10"/>
  <c r="B733" i="10"/>
  <c r="D732" i="10"/>
  <c r="C732" i="10"/>
  <c r="B732" i="10"/>
  <c r="D731" i="10"/>
  <c r="C731" i="10"/>
  <c r="B731" i="10"/>
  <c r="D730" i="10"/>
  <c r="C730" i="10"/>
  <c r="B730" i="10"/>
  <c r="D729" i="10"/>
  <c r="C729" i="10"/>
  <c r="B729" i="10"/>
  <c r="D728" i="10"/>
  <c r="C728" i="10"/>
  <c r="B728" i="10"/>
  <c r="D727" i="10"/>
  <c r="C727" i="10"/>
  <c r="B727" i="10"/>
  <c r="D726" i="10"/>
  <c r="C726" i="10"/>
  <c r="B726" i="10"/>
  <c r="D725" i="10"/>
  <c r="C725" i="10"/>
  <c r="B725" i="10"/>
  <c r="D724" i="10"/>
  <c r="C724" i="10"/>
  <c r="B724" i="10"/>
  <c r="D723" i="10"/>
  <c r="C723" i="10"/>
  <c r="B723" i="10"/>
  <c r="D722" i="10"/>
  <c r="C722" i="10"/>
  <c r="B722" i="10"/>
  <c r="D721" i="10"/>
  <c r="C721" i="10"/>
  <c r="B721" i="10"/>
  <c r="D720" i="10"/>
  <c r="C720" i="10"/>
  <c r="B720" i="10"/>
  <c r="D719" i="10"/>
  <c r="C719" i="10"/>
  <c r="B719" i="10"/>
  <c r="D718" i="10"/>
  <c r="C718" i="10"/>
  <c r="B718" i="10"/>
  <c r="D717" i="10"/>
  <c r="C717" i="10"/>
  <c r="B717" i="10"/>
  <c r="D716" i="10"/>
  <c r="C716" i="10"/>
  <c r="B716" i="10"/>
  <c r="D715" i="10"/>
  <c r="C715" i="10"/>
  <c r="B715" i="10"/>
  <c r="D714" i="10"/>
  <c r="C714" i="10"/>
  <c r="B714" i="10"/>
  <c r="D713" i="10"/>
  <c r="C713" i="10"/>
  <c r="B713" i="10"/>
  <c r="D712" i="10"/>
  <c r="C712" i="10"/>
  <c r="B712" i="10"/>
  <c r="D711" i="10"/>
  <c r="C711" i="10"/>
  <c r="B711" i="10"/>
  <c r="D710" i="10"/>
  <c r="C710" i="10"/>
  <c r="B710" i="10"/>
  <c r="D709" i="10"/>
  <c r="C709" i="10"/>
  <c r="B709" i="10"/>
  <c r="D708" i="10"/>
  <c r="C708" i="10"/>
  <c r="B708" i="10"/>
  <c r="D707" i="10"/>
  <c r="C707" i="10"/>
  <c r="B707" i="10"/>
  <c r="D706" i="10"/>
  <c r="C706" i="10"/>
  <c r="B706" i="10"/>
  <c r="D705" i="10"/>
  <c r="C705" i="10"/>
  <c r="B705" i="10"/>
  <c r="D704" i="10"/>
  <c r="C704" i="10"/>
  <c r="B704" i="10"/>
  <c r="D703" i="10"/>
  <c r="C703" i="10"/>
  <c r="B703" i="10"/>
  <c r="D702" i="10"/>
  <c r="C702" i="10"/>
  <c r="B702" i="10"/>
  <c r="D701" i="10"/>
  <c r="C701" i="10"/>
  <c r="B701" i="10"/>
  <c r="D700" i="10"/>
  <c r="C700" i="10"/>
  <c r="B700" i="10"/>
  <c r="D699" i="10"/>
  <c r="C699" i="10"/>
  <c r="B699" i="10"/>
  <c r="D698" i="10"/>
  <c r="C698" i="10"/>
  <c r="B698" i="10"/>
  <c r="D697" i="10"/>
  <c r="C697" i="10"/>
  <c r="B697" i="10"/>
  <c r="D696" i="10"/>
  <c r="C696" i="10"/>
  <c r="B696" i="10"/>
  <c r="D695" i="10"/>
  <c r="C695" i="10"/>
  <c r="B695" i="10"/>
  <c r="D694" i="10"/>
  <c r="C694" i="10"/>
  <c r="B694" i="10"/>
  <c r="D693" i="10"/>
  <c r="C693" i="10"/>
  <c r="B693" i="10"/>
  <c r="D692" i="10"/>
  <c r="C692" i="10"/>
  <c r="B692" i="10"/>
  <c r="D691" i="10"/>
  <c r="C691" i="10"/>
  <c r="B691" i="10"/>
  <c r="D690" i="10"/>
  <c r="C690" i="10"/>
  <c r="B690" i="10"/>
  <c r="D689" i="10"/>
  <c r="C689" i="10"/>
  <c r="B689" i="10"/>
  <c r="D688" i="10"/>
  <c r="C688" i="10"/>
  <c r="B688" i="10"/>
  <c r="D687" i="10"/>
  <c r="C687" i="10"/>
  <c r="B687" i="10"/>
  <c r="D686" i="10"/>
  <c r="C686" i="10"/>
  <c r="B686" i="10"/>
  <c r="D685" i="10"/>
  <c r="C685" i="10"/>
  <c r="B685" i="10"/>
  <c r="D684" i="10"/>
  <c r="C684" i="10"/>
  <c r="B684" i="10"/>
  <c r="D683" i="10"/>
  <c r="C683" i="10"/>
  <c r="B683" i="10"/>
  <c r="D682" i="10"/>
  <c r="C682" i="10"/>
  <c r="B682" i="10"/>
  <c r="D681" i="10"/>
  <c r="C681" i="10"/>
  <c r="B681" i="10"/>
  <c r="D680" i="10"/>
  <c r="C680" i="10"/>
  <c r="B680" i="10"/>
  <c r="D679" i="10"/>
  <c r="C679" i="10"/>
  <c r="B679" i="10"/>
  <c r="D678" i="10"/>
  <c r="C678" i="10"/>
  <c r="B678" i="10"/>
  <c r="D677" i="10"/>
  <c r="C677" i="10"/>
  <c r="B677" i="10"/>
  <c r="D676" i="10"/>
  <c r="C676" i="10"/>
  <c r="B676" i="10"/>
  <c r="D675" i="10"/>
  <c r="C675" i="10"/>
  <c r="B675" i="10"/>
  <c r="D674" i="10"/>
  <c r="C674" i="10"/>
  <c r="B674" i="10"/>
  <c r="D673" i="10"/>
  <c r="C673" i="10"/>
  <c r="B673" i="10"/>
  <c r="D672" i="10"/>
  <c r="C672" i="10"/>
  <c r="B672" i="10"/>
  <c r="D671" i="10"/>
  <c r="C671" i="10"/>
  <c r="B671" i="10"/>
  <c r="D670" i="10"/>
  <c r="C670" i="10"/>
  <c r="B670" i="10"/>
  <c r="D669" i="10"/>
  <c r="C669" i="10"/>
  <c r="B669" i="10"/>
  <c r="D668" i="10"/>
  <c r="C668" i="10"/>
  <c r="B668" i="10"/>
  <c r="D667" i="10"/>
  <c r="C667" i="10"/>
  <c r="B667" i="10"/>
  <c r="D666" i="10"/>
  <c r="C666" i="10"/>
  <c r="B666" i="10"/>
  <c r="D665" i="10"/>
  <c r="C665" i="10"/>
  <c r="B665" i="10"/>
  <c r="D664" i="10"/>
  <c r="C664" i="10"/>
  <c r="B664" i="10"/>
  <c r="D663" i="10"/>
  <c r="C663" i="10"/>
  <c r="B663" i="10"/>
  <c r="D662" i="10"/>
  <c r="C662" i="10"/>
  <c r="B662" i="10"/>
  <c r="D661" i="10"/>
  <c r="C661" i="10"/>
  <c r="B661" i="10"/>
  <c r="D660" i="10"/>
  <c r="C660" i="10"/>
  <c r="B660" i="10"/>
  <c r="D659" i="10"/>
  <c r="C659" i="10"/>
  <c r="B659" i="10"/>
  <c r="D658" i="10"/>
  <c r="C658" i="10"/>
  <c r="B658" i="10"/>
  <c r="D657" i="10"/>
  <c r="C657" i="10"/>
  <c r="B657" i="10"/>
  <c r="D656" i="10"/>
  <c r="C656" i="10"/>
  <c r="B656" i="10"/>
  <c r="D655" i="10"/>
  <c r="C655" i="10"/>
  <c r="B655" i="10"/>
  <c r="D654" i="10"/>
  <c r="C654" i="10"/>
  <c r="B654" i="10"/>
  <c r="D653" i="10"/>
  <c r="C653" i="10"/>
  <c r="B653" i="10"/>
  <c r="D652" i="10"/>
  <c r="C652" i="10"/>
  <c r="B652" i="10"/>
  <c r="D651" i="10"/>
  <c r="C651" i="10"/>
  <c r="B651" i="10"/>
  <c r="D650" i="10"/>
  <c r="C650" i="10"/>
  <c r="B650" i="10"/>
  <c r="D649" i="10"/>
  <c r="C649" i="10"/>
  <c r="B649" i="10"/>
  <c r="D648" i="10"/>
  <c r="C648" i="10"/>
  <c r="B648" i="10"/>
  <c r="D647" i="10"/>
  <c r="C647" i="10"/>
  <c r="B647" i="10"/>
  <c r="D646" i="10"/>
  <c r="C646" i="10"/>
  <c r="B646" i="10"/>
  <c r="D645" i="10"/>
  <c r="C645" i="10"/>
  <c r="B645" i="10"/>
  <c r="D644" i="10"/>
  <c r="C644" i="10"/>
  <c r="B644" i="10"/>
  <c r="D643" i="10"/>
  <c r="C643" i="10"/>
  <c r="B643" i="10"/>
  <c r="D642" i="10"/>
  <c r="C642" i="10"/>
  <c r="B642" i="10"/>
  <c r="D641" i="10"/>
  <c r="C641" i="10"/>
  <c r="B641" i="10"/>
  <c r="D640" i="10"/>
  <c r="C640" i="10"/>
  <c r="B640" i="10"/>
  <c r="D639" i="10"/>
  <c r="C639" i="10"/>
  <c r="B639" i="10"/>
  <c r="D638" i="10"/>
  <c r="C638" i="10"/>
  <c r="B638" i="10"/>
  <c r="D637" i="10"/>
  <c r="C637" i="10"/>
  <c r="B637" i="10"/>
  <c r="D636" i="10"/>
  <c r="C636" i="10"/>
  <c r="B636" i="10"/>
  <c r="D635" i="10"/>
  <c r="C635" i="10"/>
  <c r="B635" i="10"/>
  <c r="D634" i="10"/>
  <c r="C634" i="10"/>
  <c r="B634" i="10"/>
  <c r="D633" i="10"/>
  <c r="C633" i="10"/>
  <c r="B633" i="10"/>
  <c r="D632" i="10"/>
  <c r="C632" i="10"/>
  <c r="B632" i="10"/>
  <c r="D631" i="10"/>
  <c r="C631" i="10"/>
  <c r="B631" i="10"/>
  <c r="D630" i="10"/>
  <c r="C630" i="10"/>
  <c r="B630" i="10"/>
  <c r="D629" i="10"/>
  <c r="C629" i="10"/>
  <c r="B629" i="10"/>
  <c r="D628" i="10"/>
  <c r="C628" i="10"/>
  <c r="B628" i="10"/>
  <c r="D627" i="10"/>
  <c r="C627" i="10"/>
  <c r="B627" i="10"/>
  <c r="D626" i="10"/>
  <c r="C626" i="10"/>
  <c r="B626" i="10"/>
  <c r="D625" i="10"/>
  <c r="C625" i="10"/>
  <c r="B625" i="10"/>
  <c r="D624" i="10"/>
  <c r="C624" i="10"/>
  <c r="B624" i="10"/>
  <c r="D623" i="10"/>
  <c r="C623" i="10"/>
  <c r="B623" i="10"/>
  <c r="D622" i="10"/>
  <c r="C622" i="10"/>
  <c r="B622" i="10"/>
  <c r="D621" i="10"/>
  <c r="C621" i="10"/>
  <c r="B621" i="10"/>
  <c r="D620" i="10"/>
  <c r="C620" i="10"/>
  <c r="B620" i="10"/>
  <c r="D619" i="10"/>
  <c r="C619" i="10"/>
  <c r="B619" i="10"/>
  <c r="D618" i="10"/>
  <c r="C618" i="10"/>
  <c r="B618" i="10"/>
  <c r="D617" i="10"/>
  <c r="C617" i="10"/>
  <c r="B617" i="10"/>
  <c r="D616" i="10"/>
  <c r="C616" i="10"/>
  <c r="B616" i="10"/>
  <c r="D615" i="10"/>
  <c r="C615" i="10"/>
  <c r="B615" i="10"/>
  <c r="D614" i="10"/>
  <c r="C614" i="10"/>
  <c r="B614" i="10"/>
  <c r="D613" i="10"/>
  <c r="C613" i="10"/>
  <c r="B613" i="10"/>
  <c r="D612" i="10"/>
  <c r="C612" i="10"/>
  <c r="B612" i="10"/>
  <c r="D611" i="10"/>
  <c r="C611" i="10"/>
  <c r="B611" i="10"/>
  <c r="D610" i="10"/>
  <c r="C610" i="10"/>
  <c r="B610" i="10"/>
  <c r="D609" i="10"/>
  <c r="C609" i="10"/>
  <c r="B609" i="10"/>
  <c r="D608" i="10"/>
  <c r="C608" i="10"/>
  <c r="B608" i="10"/>
  <c r="D607" i="10"/>
  <c r="C607" i="10"/>
  <c r="B607" i="10"/>
  <c r="D606" i="10"/>
  <c r="C606" i="10"/>
  <c r="B606" i="10"/>
  <c r="D605" i="10"/>
  <c r="C605" i="10"/>
  <c r="B605" i="10"/>
  <c r="D604" i="10"/>
  <c r="C604" i="10"/>
  <c r="B604" i="10"/>
  <c r="D603" i="10"/>
  <c r="C603" i="10"/>
  <c r="B603" i="10"/>
  <c r="D602" i="10"/>
  <c r="C602" i="10"/>
  <c r="B602" i="10"/>
  <c r="D601" i="10"/>
  <c r="C601" i="10"/>
  <c r="B601" i="10"/>
  <c r="D600" i="10"/>
  <c r="C600" i="10"/>
  <c r="B600" i="10"/>
  <c r="D599" i="10"/>
  <c r="C599" i="10"/>
  <c r="B599" i="10"/>
  <c r="D598" i="10"/>
  <c r="C598" i="10"/>
  <c r="B598" i="10"/>
  <c r="D597" i="10"/>
  <c r="C597" i="10"/>
  <c r="B597" i="10"/>
  <c r="D596" i="10"/>
  <c r="C596" i="10"/>
  <c r="B596" i="10"/>
  <c r="D595" i="10"/>
  <c r="C595" i="10"/>
  <c r="B595" i="10"/>
  <c r="D594" i="10"/>
  <c r="C594" i="10"/>
  <c r="B594" i="10"/>
  <c r="D593" i="10"/>
  <c r="C593" i="10"/>
  <c r="B593" i="10"/>
  <c r="D592" i="10"/>
  <c r="C592" i="10"/>
  <c r="B592" i="10"/>
  <c r="D591" i="10"/>
  <c r="C591" i="10"/>
  <c r="B591" i="10"/>
  <c r="D590" i="10"/>
  <c r="C590" i="10"/>
  <c r="B590" i="10"/>
  <c r="D589" i="10"/>
  <c r="C589" i="10"/>
  <c r="B589" i="10"/>
  <c r="D588" i="10"/>
  <c r="C588" i="10"/>
  <c r="B588" i="10"/>
  <c r="D587" i="10"/>
  <c r="C587" i="10"/>
  <c r="B587" i="10"/>
  <c r="D586" i="10"/>
  <c r="C586" i="10"/>
  <c r="B586" i="10"/>
  <c r="D585" i="10"/>
  <c r="C585" i="10"/>
  <c r="B585" i="10"/>
  <c r="D584" i="10"/>
  <c r="C584" i="10"/>
  <c r="B584" i="10"/>
  <c r="D583" i="10"/>
  <c r="C583" i="10"/>
  <c r="B583" i="10"/>
  <c r="D582" i="10"/>
  <c r="C582" i="10"/>
  <c r="B582" i="10"/>
  <c r="D581" i="10"/>
  <c r="C581" i="10"/>
  <c r="B581" i="10"/>
  <c r="D580" i="10"/>
  <c r="C580" i="10"/>
  <c r="B580" i="10"/>
  <c r="D579" i="10"/>
  <c r="C579" i="10"/>
  <c r="B579" i="10"/>
  <c r="D578" i="10"/>
  <c r="C578" i="10"/>
  <c r="B578" i="10"/>
  <c r="D577" i="10"/>
  <c r="C577" i="10"/>
  <c r="B577" i="10"/>
  <c r="D576" i="10"/>
  <c r="C576" i="10"/>
  <c r="B576" i="10"/>
  <c r="D575" i="10"/>
  <c r="C575" i="10"/>
  <c r="B575" i="10"/>
  <c r="D574" i="10"/>
  <c r="C574" i="10"/>
  <c r="B574" i="10"/>
  <c r="D573" i="10"/>
  <c r="C573" i="10"/>
  <c r="B573" i="10"/>
  <c r="D572" i="10"/>
  <c r="C572" i="10"/>
  <c r="B572" i="10"/>
  <c r="D571" i="10"/>
  <c r="C571" i="10"/>
  <c r="B571" i="10"/>
  <c r="D570" i="10"/>
  <c r="C570" i="10"/>
  <c r="B570" i="10"/>
  <c r="D569" i="10"/>
  <c r="C569" i="10"/>
  <c r="B569" i="10"/>
  <c r="D568" i="10"/>
  <c r="C568" i="10"/>
  <c r="B568" i="10"/>
  <c r="D567" i="10"/>
  <c r="C567" i="10"/>
  <c r="B567" i="10"/>
  <c r="D566" i="10"/>
  <c r="C566" i="10"/>
  <c r="B566" i="10"/>
  <c r="D565" i="10"/>
  <c r="C565" i="10"/>
  <c r="B565" i="10"/>
  <c r="D564" i="10"/>
  <c r="C564" i="10"/>
  <c r="B564" i="10"/>
  <c r="D563" i="10"/>
  <c r="C563" i="10"/>
  <c r="B563" i="10"/>
  <c r="D562" i="10"/>
  <c r="C562" i="10"/>
  <c r="B562" i="10"/>
  <c r="D561" i="10"/>
  <c r="C561" i="10"/>
  <c r="B561" i="10"/>
  <c r="D560" i="10"/>
  <c r="C560" i="10"/>
  <c r="B560" i="10"/>
  <c r="D559" i="10"/>
  <c r="C559" i="10"/>
  <c r="B559" i="10"/>
  <c r="D558" i="10"/>
  <c r="C558" i="10"/>
  <c r="B558" i="10"/>
  <c r="D557" i="10"/>
  <c r="C557" i="10"/>
  <c r="B557" i="10"/>
  <c r="D556" i="10"/>
  <c r="C556" i="10"/>
  <c r="B556" i="10"/>
  <c r="D555" i="10"/>
  <c r="C555" i="10"/>
  <c r="B555" i="10"/>
  <c r="D554" i="10"/>
  <c r="C554" i="10"/>
  <c r="B554" i="10"/>
  <c r="D553" i="10"/>
  <c r="C553" i="10"/>
  <c r="B553" i="10"/>
  <c r="D552" i="10"/>
  <c r="C552" i="10"/>
  <c r="B552" i="10"/>
  <c r="D551" i="10"/>
  <c r="C551" i="10"/>
  <c r="B551" i="10"/>
  <c r="D550" i="10"/>
  <c r="C550" i="10"/>
  <c r="B550" i="10"/>
  <c r="D549" i="10"/>
  <c r="C549" i="10"/>
  <c r="B549" i="10"/>
  <c r="D548" i="10"/>
  <c r="C548" i="10"/>
  <c r="B548" i="10"/>
  <c r="D547" i="10"/>
  <c r="C547" i="10"/>
  <c r="B547" i="10"/>
  <c r="D546" i="10"/>
  <c r="C546" i="10"/>
  <c r="B546" i="10"/>
  <c r="D545" i="10"/>
  <c r="C545" i="10"/>
  <c r="B545" i="10"/>
  <c r="D544" i="10"/>
  <c r="C544" i="10"/>
  <c r="B544" i="10"/>
  <c r="D543" i="10"/>
  <c r="C543" i="10"/>
  <c r="B543" i="10"/>
  <c r="D542" i="10"/>
  <c r="C542" i="10"/>
  <c r="B542" i="10"/>
  <c r="D541" i="10"/>
  <c r="C541" i="10"/>
  <c r="B541" i="10"/>
  <c r="D540" i="10"/>
  <c r="C540" i="10"/>
  <c r="B540" i="10"/>
  <c r="D539" i="10"/>
  <c r="C539" i="10"/>
  <c r="B539" i="10"/>
  <c r="D538" i="10"/>
  <c r="C538" i="10"/>
  <c r="B538" i="10"/>
  <c r="D537" i="10"/>
  <c r="C537" i="10"/>
  <c r="B537" i="10"/>
  <c r="D536" i="10"/>
  <c r="C536" i="10"/>
  <c r="B536" i="10"/>
  <c r="D535" i="10"/>
  <c r="C535" i="10"/>
  <c r="B535" i="10"/>
  <c r="D534" i="10"/>
  <c r="C534" i="10"/>
  <c r="B534" i="10"/>
  <c r="D533" i="10"/>
  <c r="C533" i="10"/>
  <c r="B533" i="10"/>
  <c r="D532" i="10"/>
  <c r="C532" i="10"/>
  <c r="B532" i="10"/>
  <c r="D531" i="10"/>
  <c r="C531" i="10"/>
  <c r="B531" i="10"/>
  <c r="D530" i="10"/>
  <c r="C530" i="10"/>
  <c r="B530" i="10"/>
  <c r="D529" i="10"/>
  <c r="C529" i="10"/>
  <c r="B529" i="10"/>
  <c r="D528" i="10"/>
  <c r="C528" i="10"/>
  <c r="B528" i="10"/>
  <c r="D527" i="10"/>
  <c r="C527" i="10"/>
  <c r="B527" i="10"/>
  <c r="D526" i="10"/>
  <c r="C526" i="10"/>
  <c r="B526" i="10"/>
  <c r="D525" i="10"/>
  <c r="C525" i="10"/>
  <c r="B525" i="10"/>
  <c r="D524" i="10"/>
  <c r="C524" i="10"/>
  <c r="B524" i="10"/>
  <c r="D523" i="10"/>
  <c r="C523" i="10"/>
  <c r="B523" i="10"/>
  <c r="D522" i="10"/>
  <c r="C522" i="10"/>
  <c r="B522" i="10"/>
  <c r="D521" i="10"/>
  <c r="C521" i="10"/>
  <c r="B521" i="10"/>
  <c r="D520" i="10"/>
  <c r="C520" i="10"/>
  <c r="B520" i="10"/>
  <c r="D519" i="10"/>
  <c r="C519" i="10"/>
  <c r="B519" i="10"/>
  <c r="D518" i="10"/>
  <c r="C518" i="10"/>
  <c r="B518" i="10"/>
  <c r="D517" i="10"/>
  <c r="C517" i="10"/>
  <c r="B517" i="10"/>
  <c r="D516" i="10"/>
  <c r="C516" i="10"/>
  <c r="B516" i="10"/>
  <c r="D515" i="10"/>
  <c r="C515" i="10"/>
  <c r="B515" i="10"/>
  <c r="D514" i="10"/>
  <c r="C514" i="10"/>
  <c r="B514" i="10"/>
  <c r="D513" i="10"/>
  <c r="C513" i="10"/>
  <c r="B513" i="10"/>
  <c r="D512" i="10"/>
  <c r="C512" i="10"/>
  <c r="B512" i="10"/>
  <c r="D511" i="10"/>
  <c r="C511" i="10"/>
  <c r="B511" i="10"/>
  <c r="D510" i="10"/>
  <c r="C510" i="10"/>
  <c r="B510" i="10"/>
  <c r="D509" i="10"/>
  <c r="C509" i="10"/>
  <c r="B509" i="10"/>
  <c r="D508" i="10"/>
  <c r="C508" i="10"/>
  <c r="B508" i="10"/>
  <c r="D507" i="10"/>
  <c r="C507" i="10"/>
  <c r="B507" i="10"/>
  <c r="D506" i="10"/>
  <c r="C506" i="10"/>
  <c r="B506" i="10"/>
  <c r="D505" i="10"/>
  <c r="C505" i="10"/>
  <c r="B505" i="10"/>
  <c r="D504" i="10"/>
  <c r="C504" i="10"/>
  <c r="B504" i="10"/>
  <c r="D503" i="10"/>
  <c r="C503" i="10"/>
  <c r="B503" i="10"/>
  <c r="D502" i="10"/>
  <c r="C502" i="10"/>
  <c r="B502" i="10"/>
  <c r="D501" i="10"/>
  <c r="C501" i="10"/>
  <c r="B501" i="10"/>
  <c r="D500" i="10"/>
  <c r="C500" i="10"/>
  <c r="B500" i="10"/>
  <c r="D499" i="10"/>
  <c r="C499" i="10"/>
  <c r="B499" i="10"/>
  <c r="D498" i="10"/>
  <c r="C498" i="10"/>
  <c r="B498" i="10"/>
  <c r="D497" i="10"/>
  <c r="C497" i="10"/>
  <c r="B497" i="10"/>
  <c r="D496" i="10"/>
  <c r="C496" i="10"/>
  <c r="B496" i="10"/>
  <c r="D495" i="10"/>
  <c r="C495" i="10"/>
  <c r="B495" i="10"/>
  <c r="D494" i="10"/>
  <c r="C494" i="10"/>
  <c r="B494" i="10"/>
  <c r="D493" i="10"/>
  <c r="C493" i="10"/>
  <c r="B493" i="10"/>
  <c r="D492" i="10"/>
  <c r="C492" i="10"/>
  <c r="B492" i="10"/>
  <c r="D491" i="10"/>
  <c r="C491" i="10"/>
  <c r="B491" i="10"/>
  <c r="D490" i="10"/>
  <c r="C490" i="10"/>
  <c r="B490" i="10"/>
  <c r="D489" i="10"/>
  <c r="C489" i="10"/>
  <c r="B489" i="10"/>
  <c r="D488" i="10"/>
  <c r="C488" i="10"/>
  <c r="B488" i="10"/>
  <c r="D487" i="10"/>
  <c r="C487" i="10"/>
  <c r="B487" i="10"/>
  <c r="D486" i="10"/>
  <c r="C486" i="10"/>
  <c r="B486" i="10"/>
  <c r="D485" i="10"/>
  <c r="C485" i="10"/>
  <c r="B485" i="10"/>
  <c r="D484" i="10"/>
  <c r="C484" i="10"/>
  <c r="B484" i="10"/>
  <c r="D483" i="10"/>
  <c r="C483" i="10"/>
  <c r="B483" i="10"/>
  <c r="D482" i="10"/>
  <c r="C482" i="10"/>
  <c r="B482" i="10"/>
  <c r="D481" i="10"/>
  <c r="C481" i="10"/>
  <c r="B481" i="10"/>
  <c r="D480" i="10"/>
  <c r="C480" i="10"/>
  <c r="B480" i="10"/>
  <c r="D479" i="10"/>
  <c r="C479" i="10"/>
  <c r="B479" i="10"/>
  <c r="D478" i="10"/>
  <c r="C478" i="10"/>
  <c r="B478" i="10"/>
  <c r="D477" i="10"/>
  <c r="C477" i="10"/>
  <c r="B477" i="10"/>
  <c r="D476" i="10"/>
  <c r="C476" i="10"/>
  <c r="B476" i="10"/>
  <c r="D475" i="10"/>
  <c r="C475" i="10"/>
  <c r="B475" i="10"/>
  <c r="D474" i="10"/>
  <c r="C474" i="10"/>
  <c r="B474" i="10"/>
  <c r="D473" i="10"/>
  <c r="C473" i="10"/>
  <c r="B473" i="10"/>
  <c r="D472" i="10"/>
  <c r="C472" i="10"/>
  <c r="B472" i="10"/>
  <c r="D471" i="10"/>
  <c r="C471" i="10"/>
  <c r="B471" i="10"/>
  <c r="D470" i="10"/>
  <c r="C470" i="10"/>
  <c r="B470" i="10"/>
  <c r="D469" i="10"/>
  <c r="C469" i="10"/>
  <c r="B469" i="10"/>
  <c r="D468" i="10"/>
  <c r="C468" i="10"/>
  <c r="B468" i="10"/>
  <c r="D467" i="10"/>
  <c r="C467" i="10"/>
  <c r="B467" i="10"/>
  <c r="D466" i="10"/>
  <c r="C466" i="10"/>
  <c r="B466" i="10"/>
  <c r="D465" i="10"/>
  <c r="C465" i="10"/>
  <c r="B465" i="10"/>
  <c r="D464" i="10"/>
  <c r="C464" i="10"/>
  <c r="B464" i="10"/>
  <c r="D463" i="10"/>
  <c r="C463" i="10"/>
  <c r="B463" i="10"/>
  <c r="D462" i="10"/>
  <c r="C462" i="10"/>
  <c r="B462" i="10"/>
  <c r="D461" i="10"/>
  <c r="C461" i="10"/>
  <c r="B461" i="10"/>
  <c r="D460" i="10"/>
  <c r="C460" i="10"/>
  <c r="B460" i="10"/>
  <c r="D459" i="10"/>
  <c r="C459" i="10"/>
  <c r="B459" i="10"/>
  <c r="D458" i="10"/>
  <c r="C458" i="10"/>
  <c r="B458" i="10"/>
  <c r="D457" i="10"/>
  <c r="C457" i="10"/>
  <c r="B457" i="10"/>
  <c r="D456" i="10"/>
  <c r="C456" i="10"/>
  <c r="B456" i="10"/>
  <c r="D455" i="10"/>
  <c r="C455" i="10"/>
  <c r="B455" i="10"/>
  <c r="D454" i="10"/>
  <c r="C454" i="10"/>
  <c r="B454" i="10"/>
  <c r="D453" i="10"/>
  <c r="C453" i="10"/>
  <c r="B453" i="10"/>
  <c r="D452" i="10"/>
  <c r="C452" i="10"/>
  <c r="B452" i="10"/>
  <c r="D451" i="10"/>
  <c r="C451" i="10"/>
  <c r="B451" i="10"/>
  <c r="D450" i="10"/>
  <c r="C450" i="10"/>
  <c r="B450" i="10"/>
  <c r="D449" i="10"/>
  <c r="C449" i="10"/>
  <c r="B449" i="10"/>
  <c r="D448" i="10"/>
  <c r="C448" i="10"/>
  <c r="B448" i="10"/>
  <c r="D447" i="10"/>
  <c r="C447" i="10"/>
  <c r="B447" i="10"/>
  <c r="D446" i="10"/>
  <c r="C446" i="10"/>
  <c r="B446" i="10"/>
  <c r="D445" i="10"/>
  <c r="C445" i="10"/>
  <c r="B445" i="10"/>
  <c r="D444" i="10"/>
  <c r="C444" i="10"/>
  <c r="B444" i="10"/>
  <c r="D443" i="10"/>
  <c r="C443" i="10"/>
  <c r="B443" i="10"/>
  <c r="D442" i="10"/>
  <c r="C442" i="10"/>
  <c r="B442" i="10"/>
  <c r="D441" i="10"/>
  <c r="C441" i="10"/>
  <c r="B441" i="10"/>
  <c r="D440" i="10"/>
  <c r="C440" i="10"/>
  <c r="B440" i="10"/>
  <c r="D439" i="10"/>
  <c r="C439" i="10"/>
  <c r="B439" i="10"/>
  <c r="D438" i="10"/>
  <c r="C438" i="10"/>
  <c r="B438" i="10"/>
  <c r="D437" i="10"/>
  <c r="C437" i="10"/>
  <c r="B437" i="10"/>
  <c r="D436" i="10"/>
  <c r="C436" i="10"/>
  <c r="B436" i="10"/>
  <c r="D435" i="10"/>
  <c r="C435" i="10"/>
  <c r="B435" i="10"/>
  <c r="D434" i="10"/>
  <c r="C434" i="10"/>
  <c r="B434" i="10"/>
  <c r="D433" i="10"/>
  <c r="C433" i="10"/>
  <c r="B433" i="10"/>
  <c r="D432" i="10"/>
  <c r="C432" i="10"/>
  <c r="B432" i="10"/>
  <c r="D431" i="10"/>
  <c r="C431" i="10"/>
  <c r="B431" i="10"/>
  <c r="D430" i="10"/>
  <c r="C430" i="10"/>
  <c r="B430" i="10"/>
  <c r="D429" i="10"/>
  <c r="C429" i="10"/>
  <c r="B429" i="10"/>
  <c r="D428" i="10"/>
  <c r="C428" i="10"/>
  <c r="B428" i="10"/>
  <c r="D427" i="10"/>
  <c r="C427" i="10"/>
  <c r="B427" i="10"/>
  <c r="D426" i="10"/>
  <c r="C426" i="10"/>
  <c r="B426" i="10"/>
  <c r="D425" i="10"/>
  <c r="C425" i="10"/>
  <c r="B425" i="10"/>
  <c r="D424" i="10"/>
  <c r="C424" i="10"/>
  <c r="B424" i="10"/>
  <c r="D423" i="10"/>
  <c r="C423" i="10"/>
  <c r="B423" i="10"/>
  <c r="D422" i="10"/>
  <c r="C422" i="10"/>
  <c r="B422" i="10"/>
  <c r="D421" i="10"/>
  <c r="C421" i="10"/>
  <c r="B421" i="10"/>
  <c r="D420" i="10"/>
  <c r="C420" i="10"/>
  <c r="B420" i="10"/>
  <c r="D419" i="10"/>
  <c r="C419" i="10"/>
  <c r="B419" i="10"/>
  <c r="D418" i="10"/>
  <c r="C418" i="10"/>
  <c r="B418" i="10"/>
  <c r="D417" i="10"/>
  <c r="C417" i="10"/>
  <c r="B417" i="10"/>
  <c r="D416" i="10"/>
  <c r="C416" i="10"/>
  <c r="B416" i="10"/>
  <c r="D415" i="10"/>
  <c r="C415" i="10"/>
  <c r="B415" i="10"/>
  <c r="D414" i="10"/>
  <c r="C414" i="10"/>
  <c r="B414" i="10"/>
  <c r="D413" i="10"/>
  <c r="C413" i="10"/>
  <c r="B413" i="10"/>
  <c r="D412" i="10"/>
  <c r="C412" i="10"/>
  <c r="B412" i="10"/>
  <c r="D411" i="10"/>
  <c r="C411" i="10"/>
  <c r="B411" i="10"/>
  <c r="D410" i="10"/>
  <c r="C410" i="10"/>
  <c r="B410" i="10"/>
  <c r="D409" i="10"/>
  <c r="C409" i="10"/>
  <c r="B409" i="10"/>
  <c r="D408" i="10"/>
  <c r="C408" i="10"/>
  <c r="B408" i="10"/>
  <c r="D407" i="10"/>
  <c r="C407" i="10"/>
  <c r="B407" i="10"/>
  <c r="D406" i="10"/>
  <c r="C406" i="10"/>
  <c r="B406" i="10"/>
  <c r="D405" i="10"/>
  <c r="C405" i="10"/>
  <c r="B405" i="10"/>
  <c r="D404" i="10"/>
  <c r="C404" i="10"/>
  <c r="B404" i="10"/>
  <c r="D403" i="10"/>
  <c r="C403" i="10"/>
  <c r="B403" i="10"/>
  <c r="D402" i="10"/>
  <c r="C402" i="10"/>
  <c r="B402" i="10"/>
  <c r="D401" i="10"/>
  <c r="C401" i="10"/>
  <c r="B401" i="10"/>
  <c r="D400" i="10"/>
  <c r="C400" i="10"/>
  <c r="B400" i="10"/>
  <c r="D399" i="10"/>
  <c r="C399" i="10"/>
  <c r="B399" i="10"/>
  <c r="D398" i="10"/>
  <c r="C398" i="10"/>
  <c r="B398" i="10"/>
  <c r="D397" i="10"/>
  <c r="C397" i="10"/>
  <c r="B397" i="10"/>
  <c r="D396" i="10"/>
  <c r="C396" i="10"/>
  <c r="B396" i="10"/>
  <c r="D395" i="10"/>
  <c r="C395" i="10"/>
  <c r="B395" i="10"/>
  <c r="D394" i="10"/>
  <c r="C394" i="10"/>
  <c r="B394" i="10"/>
  <c r="D393" i="10"/>
  <c r="C393" i="10"/>
  <c r="B393" i="10"/>
  <c r="D392" i="10"/>
  <c r="C392" i="10"/>
  <c r="B392" i="10"/>
  <c r="D391" i="10"/>
  <c r="C391" i="10"/>
  <c r="B391" i="10"/>
  <c r="D390" i="10"/>
  <c r="C390" i="10"/>
  <c r="B390" i="10"/>
  <c r="D389" i="10"/>
  <c r="C389" i="10"/>
  <c r="B389" i="10"/>
  <c r="D388" i="10"/>
  <c r="C388" i="10"/>
  <c r="B388" i="10"/>
  <c r="D387" i="10"/>
  <c r="C387" i="10"/>
  <c r="B387" i="10"/>
  <c r="D386" i="10"/>
  <c r="C386" i="10"/>
  <c r="B386" i="10"/>
  <c r="D385" i="10"/>
  <c r="C385" i="10"/>
  <c r="B385" i="10"/>
  <c r="D384" i="10"/>
  <c r="C384" i="10"/>
  <c r="B384" i="10"/>
  <c r="D383" i="10"/>
  <c r="C383" i="10"/>
  <c r="B383" i="10"/>
  <c r="D382" i="10"/>
  <c r="C382" i="10"/>
  <c r="B382" i="10"/>
  <c r="D381" i="10"/>
  <c r="C381" i="10"/>
  <c r="B381" i="10"/>
  <c r="D380" i="10"/>
  <c r="C380" i="10"/>
  <c r="B380" i="10"/>
  <c r="D379" i="10"/>
  <c r="C379" i="10"/>
  <c r="B379" i="10"/>
  <c r="D378" i="10"/>
  <c r="C378" i="10"/>
  <c r="B378" i="10"/>
  <c r="D377" i="10"/>
  <c r="C377" i="10"/>
  <c r="B377" i="10"/>
  <c r="D376" i="10"/>
  <c r="C376" i="10"/>
  <c r="B376" i="10"/>
  <c r="D375" i="10"/>
  <c r="C375" i="10"/>
  <c r="B375" i="10"/>
  <c r="D374" i="10"/>
  <c r="C374" i="10"/>
  <c r="B374" i="10"/>
  <c r="D373" i="10"/>
  <c r="C373" i="10"/>
  <c r="B373" i="10"/>
  <c r="D372" i="10"/>
  <c r="C372" i="10"/>
  <c r="B372" i="10"/>
  <c r="D371" i="10"/>
  <c r="C371" i="10"/>
  <c r="B371" i="10"/>
  <c r="D370" i="10"/>
  <c r="C370" i="10"/>
  <c r="B370" i="10"/>
  <c r="D369" i="10"/>
  <c r="C369" i="10"/>
  <c r="B369" i="10"/>
  <c r="D368" i="10"/>
  <c r="C368" i="10"/>
  <c r="B368" i="10"/>
  <c r="D367" i="10"/>
  <c r="C367" i="10"/>
  <c r="B367" i="10"/>
  <c r="D366" i="10"/>
  <c r="C366" i="10"/>
  <c r="B366" i="10"/>
  <c r="D365" i="10"/>
  <c r="C365" i="10"/>
  <c r="B365" i="10"/>
  <c r="D364" i="10"/>
  <c r="C364" i="10"/>
  <c r="B364" i="10"/>
  <c r="D363" i="10"/>
  <c r="C363" i="10"/>
  <c r="B363" i="10"/>
  <c r="D362" i="10"/>
  <c r="C362" i="10"/>
  <c r="B362" i="10"/>
  <c r="D361" i="10"/>
  <c r="C361" i="10"/>
  <c r="B361" i="10"/>
  <c r="D360" i="10"/>
  <c r="C360" i="10"/>
  <c r="B360" i="10"/>
  <c r="D359" i="10"/>
  <c r="C359" i="10"/>
  <c r="B359" i="10"/>
  <c r="D358" i="10"/>
  <c r="C358" i="10"/>
  <c r="B358" i="10"/>
  <c r="D357" i="10"/>
  <c r="C357" i="10"/>
  <c r="B357" i="10"/>
  <c r="D356" i="10"/>
  <c r="C356" i="10"/>
  <c r="B356" i="10"/>
  <c r="D355" i="10"/>
  <c r="C355" i="10"/>
  <c r="B355" i="10"/>
  <c r="D354" i="10"/>
  <c r="C354" i="10"/>
  <c r="B354" i="10"/>
  <c r="D353" i="10"/>
  <c r="C353" i="10"/>
  <c r="B353" i="10"/>
  <c r="D352" i="10"/>
  <c r="C352" i="10"/>
  <c r="B352" i="10"/>
  <c r="D351" i="10"/>
  <c r="C351" i="10"/>
  <c r="B351" i="10"/>
  <c r="D350" i="10"/>
  <c r="C350" i="10"/>
  <c r="B350" i="10"/>
  <c r="D349" i="10"/>
  <c r="C349" i="10"/>
  <c r="B349" i="10"/>
  <c r="D348" i="10"/>
  <c r="C348" i="10"/>
  <c r="B348" i="10"/>
  <c r="D347" i="10"/>
  <c r="C347" i="10"/>
  <c r="B347" i="10"/>
  <c r="D346" i="10"/>
  <c r="C346" i="10"/>
  <c r="B346" i="10"/>
  <c r="D345" i="10"/>
  <c r="C345" i="10"/>
  <c r="B345" i="10"/>
  <c r="D344" i="10"/>
  <c r="C344" i="10"/>
  <c r="B344" i="10"/>
  <c r="D343" i="10"/>
  <c r="C343" i="10"/>
  <c r="B343" i="10"/>
  <c r="D342" i="10"/>
  <c r="C342" i="10"/>
  <c r="B342" i="10"/>
  <c r="D341" i="10"/>
  <c r="C341" i="10"/>
  <c r="B341" i="10"/>
  <c r="D340" i="10"/>
  <c r="C340" i="10"/>
  <c r="B340" i="10"/>
  <c r="D339" i="10"/>
  <c r="C339" i="10"/>
  <c r="B339" i="10"/>
  <c r="D338" i="10"/>
  <c r="C338" i="10"/>
  <c r="B338" i="10"/>
  <c r="D337" i="10"/>
  <c r="C337" i="10"/>
  <c r="B337" i="10"/>
  <c r="D336" i="10"/>
  <c r="C336" i="10"/>
  <c r="B336" i="10"/>
  <c r="D335" i="10"/>
  <c r="C335" i="10"/>
  <c r="B335" i="10"/>
  <c r="D334" i="10"/>
  <c r="C334" i="10"/>
  <c r="B334" i="10"/>
  <c r="D333" i="10"/>
  <c r="C333" i="10"/>
  <c r="B333" i="10"/>
  <c r="D332" i="10"/>
  <c r="C332" i="10"/>
  <c r="B332" i="10"/>
  <c r="D331" i="10"/>
  <c r="C331" i="10"/>
  <c r="B331" i="10"/>
  <c r="D330" i="10"/>
  <c r="C330" i="10"/>
  <c r="B330" i="10"/>
  <c r="D329" i="10"/>
  <c r="C329" i="10"/>
  <c r="B329" i="10"/>
  <c r="D328" i="10"/>
  <c r="C328" i="10"/>
  <c r="B328" i="10"/>
  <c r="D327" i="10"/>
  <c r="C327" i="10"/>
  <c r="B327" i="10"/>
  <c r="D326" i="10"/>
  <c r="C326" i="10"/>
  <c r="B326" i="10"/>
  <c r="D325" i="10"/>
  <c r="C325" i="10"/>
  <c r="B325" i="10"/>
  <c r="D324" i="10"/>
  <c r="C324" i="10"/>
  <c r="B324" i="10"/>
  <c r="D323" i="10"/>
  <c r="C323" i="10"/>
  <c r="B323" i="10"/>
  <c r="D322" i="10"/>
  <c r="C322" i="10"/>
  <c r="B322" i="10"/>
  <c r="D321" i="10"/>
  <c r="C321" i="10"/>
  <c r="B321" i="10"/>
  <c r="D320" i="10"/>
  <c r="C320" i="10"/>
  <c r="B320" i="10"/>
  <c r="D319" i="10"/>
  <c r="C319" i="10"/>
  <c r="B319" i="10"/>
  <c r="D318" i="10"/>
  <c r="C318" i="10"/>
  <c r="B318" i="10"/>
  <c r="D317" i="10"/>
  <c r="C317" i="10"/>
  <c r="B317" i="10"/>
  <c r="D316" i="10"/>
  <c r="C316" i="10"/>
  <c r="B316" i="10"/>
  <c r="D315" i="10"/>
  <c r="C315" i="10"/>
  <c r="B315" i="10"/>
  <c r="D314" i="10"/>
  <c r="C314" i="10"/>
  <c r="B314" i="10"/>
  <c r="D313" i="10"/>
  <c r="C313" i="10"/>
  <c r="B313" i="10"/>
  <c r="D312" i="10"/>
  <c r="C312" i="10"/>
  <c r="B312" i="10"/>
  <c r="D311" i="10"/>
  <c r="C311" i="10"/>
  <c r="B311" i="10"/>
  <c r="D310" i="10"/>
  <c r="C310" i="10"/>
  <c r="B310" i="10"/>
  <c r="D309" i="10"/>
  <c r="C309" i="10"/>
  <c r="B309" i="10"/>
  <c r="D308" i="10"/>
  <c r="C308" i="10"/>
  <c r="B308" i="10"/>
  <c r="D307" i="10"/>
  <c r="C307" i="10"/>
  <c r="B307" i="10"/>
  <c r="D306" i="10"/>
  <c r="C306" i="10"/>
  <c r="B306" i="10"/>
  <c r="D305" i="10"/>
  <c r="C305" i="10"/>
  <c r="B305" i="10"/>
  <c r="D304" i="10"/>
  <c r="C304" i="10"/>
  <c r="B304" i="10"/>
  <c r="D303" i="10"/>
  <c r="C303" i="10"/>
  <c r="B303" i="10"/>
  <c r="D302" i="10"/>
  <c r="C302" i="10"/>
  <c r="B302" i="10"/>
  <c r="D301" i="10"/>
  <c r="C301" i="10"/>
  <c r="B301" i="10"/>
  <c r="D300" i="10"/>
  <c r="C300" i="10"/>
  <c r="B300" i="10"/>
  <c r="D299" i="10"/>
  <c r="C299" i="10"/>
  <c r="B299" i="10"/>
  <c r="D298" i="10"/>
  <c r="C298" i="10"/>
  <c r="B298" i="10"/>
  <c r="D297" i="10"/>
  <c r="C297" i="10"/>
  <c r="B297" i="10"/>
  <c r="D296" i="10"/>
  <c r="C296" i="10"/>
  <c r="B296" i="10"/>
  <c r="D295" i="10"/>
  <c r="C295" i="10"/>
  <c r="B295" i="10"/>
  <c r="D294" i="10"/>
  <c r="C294" i="10"/>
  <c r="B294" i="10"/>
  <c r="D293" i="10"/>
  <c r="C293" i="10"/>
  <c r="B293" i="10"/>
  <c r="D292" i="10"/>
  <c r="C292" i="10"/>
  <c r="B292" i="10"/>
  <c r="D291" i="10"/>
  <c r="C291" i="10"/>
  <c r="B291" i="10"/>
  <c r="D290" i="10"/>
  <c r="C290" i="10"/>
  <c r="B290" i="10"/>
  <c r="D289" i="10"/>
  <c r="C289" i="10"/>
  <c r="B289" i="10"/>
  <c r="D288" i="10"/>
  <c r="C288" i="10"/>
  <c r="B288" i="10"/>
  <c r="D287" i="10"/>
  <c r="C287" i="10"/>
  <c r="B287" i="10"/>
  <c r="D286" i="10"/>
  <c r="C286" i="10"/>
  <c r="B286" i="10"/>
  <c r="D285" i="10"/>
  <c r="C285" i="10"/>
  <c r="B285" i="10"/>
  <c r="D284" i="10"/>
  <c r="C284" i="10"/>
  <c r="B284" i="10"/>
  <c r="D283" i="10"/>
  <c r="C283" i="10"/>
  <c r="B283" i="10"/>
  <c r="D282" i="10"/>
  <c r="C282" i="10"/>
  <c r="B282" i="10"/>
  <c r="D281" i="10"/>
  <c r="C281" i="10"/>
  <c r="B281" i="10"/>
  <c r="D280" i="10"/>
  <c r="C280" i="10"/>
  <c r="B280" i="10"/>
  <c r="D279" i="10"/>
  <c r="C279" i="10"/>
  <c r="B279" i="10"/>
  <c r="D278" i="10"/>
  <c r="C278" i="10"/>
  <c r="B278" i="10"/>
  <c r="D277" i="10"/>
  <c r="C277" i="10"/>
  <c r="B277" i="10"/>
  <c r="D276" i="10"/>
  <c r="C276" i="10"/>
  <c r="B276" i="10"/>
  <c r="D275" i="10"/>
  <c r="C275" i="10"/>
  <c r="B275" i="10"/>
  <c r="D274" i="10"/>
  <c r="C274" i="10"/>
  <c r="B274" i="10"/>
  <c r="D273" i="10"/>
  <c r="C273" i="10"/>
  <c r="B273" i="10"/>
  <c r="D272" i="10"/>
  <c r="C272" i="10"/>
  <c r="B272" i="10"/>
  <c r="D271" i="10"/>
  <c r="C271" i="10"/>
  <c r="B271" i="10"/>
  <c r="D270" i="10"/>
  <c r="C270" i="10"/>
  <c r="B270" i="10"/>
  <c r="D269" i="10"/>
  <c r="C269" i="10"/>
  <c r="B269" i="10"/>
  <c r="D268" i="10"/>
  <c r="C268" i="10"/>
  <c r="B268" i="10"/>
  <c r="D267" i="10"/>
  <c r="C267" i="10"/>
  <c r="B267" i="10"/>
  <c r="D266" i="10"/>
  <c r="C266" i="10"/>
  <c r="B266" i="10"/>
  <c r="D265" i="10"/>
  <c r="C265" i="10"/>
  <c r="B265" i="10"/>
  <c r="D264" i="10"/>
  <c r="C264" i="10"/>
  <c r="B264" i="10"/>
  <c r="D263" i="10"/>
  <c r="C263" i="10"/>
  <c r="B263" i="10"/>
  <c r="D262" i="10"/>
  <c r="C262" i="10"/>
  <c r="B262" i="10"/>
  <c r="D261" i="10"/>
  <c r="C261" i="10"/>
  <c r="B261" i="10"/>
  <c r="D260" i="10"/>
  <c r="C260" i="10"/>
  <c r="B260" i="10"/>
  <c r="D259" i="10"/>
  <c r="C259" i="10"/>
  <c r="B259" i="10"/>
  <c r="D258" i="10"/>
  <c r="C258" i="10"/>
  <c r="B258" i="10"/>
  <c r="D257" i="10"/>
  <c r="C257" i="10"/>
  <c r="B257" i="10"/>
  <c r="D256" i="10"/>
  <c r="C256" i="10"/>
  <c r="B256" i="10"/>
  <c r="D255" i="10"/>
  <c r="C255" i="10"/>
  <c r="B255" i="10"/>
  <c r="D254" i="10"/>
  <c r="C254" i="10"/>
  <c r="B254" i="10"/>
  <c r="D253" i="10"/>
  <c r="C253" i="10"/>
  <c r="B253" i="10"/>
  <c r="D252" i="10"/>
  <c r="C252" i="10"/>
  <c r="B252" i="10"/>
  <c r="D251" i="10"/>
  <c r="C251" i="10"/>
  <c r="B251" i="10"/>
  <c r="D250" i="10"/>
  <c r="C250" i="10"/>
  <c r="B250" i="10"/>
  <c r="D249" i="10"/>
  <c r="C249" i="10"/>
  <c r="B249" i="10"/>
  <c r="D248" i="10"/>
  <c r="C248" i="10"/>
  <c r="B248" i="10"/>
  <c r="D247" i="10"/>
  <c r="C247" i="10"/>
  <c r="B247" i="10"/>
  <c r="D246" i="10"/>
  <c r="C246" i="10"/>
  <c r="B246" i="10"/>
  <c r="D245" i="10"/>
  <c r="C245" i="10"/>
  <c r="B245" i="10"/>
  <c r="D244" i="10"/>
  <c r="C244" i="10"/>
  <c r="B244" i="10"/>
  <c r="D243" i="10"/>
  <c r="C243" i="10"/>
  <c r="B243" i="10"/>
  <c r="D242" i="10"/>
  <c r="C242" i="10"/>
  <c r="B242" i="10"/>
  <c r="D241" i="10"/>
  <c r="C241" i="10"/>
  <c r="B241" i="10"/>
  <c r="D240" i="10"/>
  <c r="C240" i="10"/>
  <c r="B240" i="10"/>
  <c r="D239" i="10"/>
  <c r="C239" i="10"/>
  <c r="B239" i="10"/>
  <c r="D238" i="10"/>
  <c r="C238" i="10"/>
  <c r="B238" i="10"/>
  <c r="D237" i="10"/>
  <c r="C237" i="10"/>
  <c r="B237" i="10"/>
  <c r="D236" i="10"/>
  <c r="C236" i="10"/>
  <c r="B236" i="10"/>
  <c r="D235" i="10"/>
  <c r="C235" i="10"/>
  <c r="B235" i="10"/>
  <c r="D234" i="10"/>
  <c r="C234" i="10"/>
  <c r="B234" i="10"/>
  <c r="D233" i="10"/>
  <c r="C233" i="10"/>
  <c r="B233" i="10"/>
  <c r="D232" i="10"/>
  <c r="C232" i="10"/>
  <c r="B232" i="10"/>
  <c r="D231" i="10"/>
  <c r="C231" i="10"/>
  <c r="B231" i="10"/>
  <c r="D230" i="10"/>
  <c r="C230" i="10"/>
  <c r="B230" i="10"/>
  <c r="D229" i="10"/>
  <c r="C229" i="10"/>
  <c r="B229" i="10"/>
  <c r="D228" i="10"/>
  <c r="C228" i="10"/>
  <c r="B228" i="10"/>
  <c r="D227" i="10"/>
  <c r="C227" i="10"/>
  <c r="B227" i="10"/>
  <c r="D226" i="10"/>
  <c r="C226" i="10"/>
  <c r="B226" i="10"/>
  <c r="D225" i="10"/>
  <c r="C225" i="10"/>
  <c r="B225" i="10"/>
  <c r="D224" i="10"/>
  <c r="C224" i="10"/>
  <c r="B224" i="10"/>
  <c r="D223" i="10"/>
  <c r="C223" i="10"/>
  <c r="B223" i="10"/>
  <c r="D222" i="10"/>
  <c r="C222" i="10"/>
  <c r="B222" i="10"/>
  <c r="D221" i="10"/>
  <c r="C221" i="10"/>
  <c r="B221" i="10"/>
  <c r="D220" i="10"/>
  <c r="C220" i="10"/>
  <c r="B220" i="10"/>
  <c r="D219" i="10"/>
  <c r="C219" i="10"/>
  <c r="B219" i="10"/>
  <c r="D218" i="10"/>
  <c r="C218" i="10"/>
  <c r="B218" i="10"/>
  <c r="D217" i="10"/>
  <c r="C217" i="10"/>
  <c r="B217" i="10"/>
  <c r="D216" i="10"/>
  <c r="C216" i="10"/>
  <c r="B216" i="10"/>
  <c r="D215" i="10"/>
  <c r="C215" i="10"/>
  <c r="B215" i="10"/>
  <c r="D214" i="10"/>
  <c r="C214" i="10"/>
  <c r="B214" i="10"/>
  <c r="D213" i="10"/>
  <c r="C213" i="10"/>
  <c r="B213" i="10"/>
  <c r="D212" i="10"/>
  <c r="C212" i="10"/>
  <c r="B212" i="10"/>
  <c r="D211" i="10"/>
  <c r="C211" i="10"/>
  <c r="B211" i="10"/>
  <c r="D210" i="10"/>
  <c r="C210" i="10"/>
  <c r="B210" i="10"/>
  <c r="D209" i="10"/>
  <c r="C209" i="10"/>
  <c r="B209" i="10"/>
  <c r="D208" i="10"/>
  <c r="C208" i="10"/>
  <c r="B208" i="10"/>
  <c r="D207" i="10"/>
  <c r="C207" i="10"/>
  <c r="B207" i="10"/>
  <c r="D206" i="10"/>
  <c r="C206" i="10"/>
  <c r="B206" i="10"/>
  <c r="D205" i="10"/>
  <c r="C205" i="10"/>
  <c r="B205" i="10"/>
  <c r="D204" i="10"/>
  <c r="C204" i="10"/>
  <c r="B204" i="10"/>
  <c r="D203" i="10"/>
  <c r="C203" i="10"/>
  <c r="B203" i="10"/>
  <c r="D202" i="10"/>
  <c r="C202" i="10"/>
  <c r="B202" i="10"/>
  <c r="D201" i="10"/>
  <c r="C201" i="10"/>
  <c r="B201" i="10"/>
  <c r="D200" i="10"/>
  <c r="C200" i="10"/>
  <c r="B200" i="10"/>
  <c r="D199" i="10"/>
  <c r="C199" i="10"/>
  <c r="B199" i="10"/>
  <c r="D198" i="10"/>
  <c r="C198" i="10"/>
  <c r="B198" i="10"/>
  <c r="D197" i="10"/>
  <c r="C197" i="10"/>
  <c r="B197" i="10"/>
  <c r="D196" i="10"/>
  <c r="C196" i="10"/>
  <c r="B196" i="10"/>
  <c r="D195" i="10"/>
  <c r="C195" i="10"/>
  <c r="B195" i="10"/>
  <c r="D194" i="10"/>
  <c r="C194" i="10"/>
  <c r="B194" i="10"/>
  <c r="D193" i="10"/>
  <c r="C193" i="10"/>
  <c r="B193" i="10"/>
  <c r="D192" i="10"/>
  <c r="C192" i="10"/>
  <c r="B192" i="10"/>
  <c r="D191" i="10"/>
  <c r="C191" i="10"/>
  <c r="B191" i="10"/>
  <c r="D190" i="10"/>
  <c r="C190" i="10"/>
  <c r="B190" i="10"/>
  <c r="D189" i="10"/>
  <c r="C189" i="10"/>
  <c r="B189" i="10"/>
  <c r="D188" i="10"/>
  <c r="C188" i="10"/>
  <c r="B188" i="10"/>
  <c r="D187" i="10"/>
  <c r="C187" i="10"/>
  <c r="B187" i="10"/>
  <c r="D186" i="10"/>
  <c r="C186" i="10"/>
  <c r="B186" i="10"/>
  <c r="D185" i="10"/>
  <c r="C185" i="10"/>
  <c r="B185" i="10"/>
  <c r="D184" i="10"/>
  <c r="C184" i="10"/>
  <c r="B184" i="10"/>
  <c r="D183" i="10"/>
  <c r="C183" i="10"/>
  <c r="B183" i="10"/>
  <c r="D182" i="10"/>
  <c r="C182" i="10"/>
  <c r="B182" i="10"/>
  <c r="D181" i="10"/>
  <c r="C181" i="10"/>
  <c r="B181" i="10"/>
  <c r="D180" i="10"/>
  <c r="C180" i="10"/>
  <c r="B180" i="10"/>
  <c r="D179" i="10"/>
  <c r="C179" i="10"/>
  <c r="B179" i="10"/>
  <c r="D178" i="10"/>
  <c r="C178" i="10"/>
  <c r="B178" i="10"/>
  <c r="D177" i="10"/>
  <c r="C177" i="10"/>
  <c r="B177" i="10"/>
  <c r="D176" i="10"/>
  <c r="C176" i="10"/>
  <c r="B176" i="10"/>
  <c r="D175" i="10"/>
  <c r="C175" i="10"/>
  <c r="B175" i="10"/>
  <c r="D174" i="10"/>
  <c r="C174" i="10"/>
  <c r="B174" i="10"/>
  <c r="D173" i="10"/>
  <c r="C173" i="10"/>
  <c r="B173" i="10"/>
  <c r="D172" i="10"/>
  <c r="C172" i="10"/>
  <c r="B172" i="10"/>
  <c r="D171" i="10"/>
  <c r="C171" i="10"/>
  <c r="B171" i="10"/>
  <c r="D170" i="10"/>
  <c r="C170" i="10"/>
  <c r="B170" i="10"/>
  <c r="D169" i="10"/>
  <c r="C169" i="10"/>
  <c r="B169" i="10"/>
  <c r="D168" i="10"/>
  <c r="C168" i="10"/>
  <c r="B168" i="10"/>
  <c r="D167" i="10"/>
  <c r="C167" i="10"/>
  <c r="B167" i="10"/>
  <c r="D166" i="10"/>
  <c r="C166" i="10"/>
  <c r="B166" i="10"/>
  <c r="D165" i="10"/>
  <c r="C165" i="10"/>
  <c r="B165" i="10"/>
  <c r="D164" i="10"/>
  <c r="C164" i="10"/>
  <c r="B164" i="10"/>
  <c r="D163" i="10"/>
  <c r="C163" i="10"/>
  <c r="B163" i="10"/>
  <c r="D162" i="10"/>
  <c r="C162" i="10"/>
  <c r="B162" i="10"/>
  <c r="D161" i="10"/>
  <c r="C161" i="10"/>
  <c r="B161" i="10"/>
  <c r="D160" i="10"/>
  <c r="C160" i="10"/>
  <c r="B160" i="10"/>
  <c r="D159" i="10"/>
  <c r="C159" i="10"/>
  <c r="B159" i="10"/>
  <c r="D158" i="10"/>
  <c r="C158" i="10"/>
  <c r="B158" i="10"/>
  <c r="D157" i="10"/>
  <c r="C157" i="10"/>
  <c r="B157" i="10"/>
  <c r="D156" i="10"/>
  <c r="C156" i="10"/>
  <c r="B156" i="10"/>
  <c r="D155" i="10"/>
  <c r="C155" i="10"/>
  <c r="B155" i="10"/>
  <c r="D154" i="10"/>
  <c r="C154" i="10"/>
  <c r="B154" i="10"/>
  <c r="D153" i="10"/>
  <c r="C153" i="10"/>
  <c r="B153" i="10"/>
  <c r="D152" i="10"/>
  <c r="C152" i="10"/>
  <c r="B152" i="10"/>
  <c r="D151" i="10"/>
  <c r="C151" i="10"/>
  <c r="B151" i="10"/>
  <c r="D150" i="10"/>
  <c r="C150" i="10"/>
  <c r="B150" i="10"/>
  <c r="D149" i="10"/>
  <c r="C149" i="10"/>
  <c r="B149" i="10"/>
  <c r="D148" i="10"/>
  <c r="C148" i="10"/>
  <c r="B148" i="10"/>
  <c r="D147" i="10"/>
  <c r="C147" i="10"/>
  <c r="B147" i="10"/>
  <c r="D146" i="10"/>
  <c r="C146" i="10"/>
  <c r="B146" i="10"/>
  <c r="D145" i="10"/>
  <c r="C145" i="10"/>
  <c r="B145" i="10"/>
  <c r="D144" i="10"/>
  <c r="C144" i="10"/>
  <c r="B144" i="10"/>
  <c r="D143" i="10"/>
  <c r="C143" i="10"/>
  <c r="B143" i="10"/>
  <c r="D142" i="10"/>
  <c r="C142" i="10"/>
  <c r="B142" i="10"/>
  <c r="D141" i="10"/>
  <c r="C141" i="10"/>
  <c r="B141" i="10"/>
  <c r="D140" i="10"/>
  <c r="C140" i="10"/>
  <c r="B140" i="10"/>
  <c r="D139" i="10"/>
  <c r="C139" i="10"/>
  <c r="B139" i="10"/>
  <c r="D138" i="10"/>
  <c r="C138" i="10"/>
  <c r="B138" i="10"/>
  <c r="D137" i="10"/>
  <c r="C137" i="10"/>
  <c r="B137" i="10"/>
  <c r="D136" i="10"/>
  <c r="C136" i="10"/>
  <c r="B136" i="10"/>
  <c r="D135" i="10"/>
  <c r="C135" i="10"/>
  <c r="B135" i="10"/>
  <c r="D134" i="10"/>
  <c r="C134" i="10"/>
  <c r="B134" i="10"/>
  <c r="D133" i="10"/>
  <c r="C133" i="10"/>
  <c r="B133" i="10"/>
  <c r="D132" i="10"/>
  <c r="C132" i="10"/>
  <c r="B132" i="10"/>
  <c r="D131" i="10"/>
  <c r="C131" i="10"/>
  <c r="B131" i="10"/>
  <c r="D130" i="10"/>
  <c r="C130" i="10"/>
  <c r="B130" i="10"/>
  <c r="D129" i="10"/>
  <c r="C129" i="10"/>
  <c r="B129" i="10"/>
  <c r="D128" i="10"/>
  <c r="C128" i="10"/>
  <c r="B128" i="10"/>
  <c r="D127" i="10"/>
  <c r="C127" i="10"/>
  <c r="B127" i="10"/>
  <c r="D126" i="10"/>
  <c r="C126" i="10"/>
  <c r="B126" i="10"/>
  <c r="D125" i="10"/>
  <c r="C125" i="10"/>
  <c r="B125" i="10"/>
  <c r="D124" i="10"/>
  <c r="C124" i="10"/>
  <c r="B124" i="10"/>
  <c r="D123" i="10"/>
  <c r="C123" i="10"/>
  <c r="B123" i="10"/>
  <c r="D122" i="10"/>
  <c r="C122" i="10"/>
  <c r="B122" i="10"/>
  <c r="D121" i="10"/>
  <c r="C121" i="10"/>
  <c r="B121" i="10"/>
  <c r="D120" i="10"/>
  <c r="C120" i="10"/>
  <c r="B120" i="10"/>
  <c r="D119" i="10"/>
  <c r="C119" i="10"/>
  <c r="B119" i="10"/>
  <c r="D118" i="10"/>
  <c r="C118" i="10"/>
  <c r="B118" i="10"/>
  <c r="D117" i="10"/>
  <c r="C117" i="10"/>
  <c r="B117" i="10"/>
  <c r="D116" i="10"/>
  <c r="C116" i="10"/>
  <c r="B116" i="10"/>
  <c r="D115" i="10"/>
  <c r="C115" i="10"/>
  <c r="B115" i="10"/>
  <c r="D114" i="10"/>
  <c r="C114" i="10"/>
  <c r="B114" i="10"/>
  <c r="D113" i="10"/>
  <c r="C113" i="10"/>
  <c r="B113" i="10"/>
  <c r="D112" i="10"/>
  <c r="C112" i="10"/>
  <c r="B112" i="10"/>
  <c r="D111" i="10"/>
  <c r="C111" i="10"/>
  <c r="B111" i="10"/>
  <c r="D110" i="10"/>
  <c r="C110" i="10"/>
  <c r="B110" i="10"/>
  <c r="D109" i="10"/>
  <c r="C109" i="10"/>
  <c r="B109" i="10"/>
  <c r="D108" i="10"/>
  <c r="C108" i="10"/>
  <c r="B108" i="10"/>
  <c r="D107" i="10"/>
  <c r="C107" i="10"/>
  <c r="B107" i="10"/>
  <c r="D106" i="10"/>
  <c r="C106" i="10"/>
  <c r="B106" i="10"/>
  <c r="D105" i="10"/>
  <c r="C105" i="10"/>
  <c r="B105" i="10"/>
  <c r="D104" i="10"/>
  <c r="C104" i="10"/>
  <c r="B104" i="10"/>
  <c r="D103" i="10"/>
  <c r="C103" i="10"/>
  <c r="B103" i="10"/>
  <c r="D102" i="10"/>
  <c r="C102" i="10"/>
  <c r="B102" i="10"/>
  <c r="D101" i="10"/>
  <c r="C101" i="10"/>
  <c r="B101" i="10"/>
  <c r="D100" i="10"/>
  <c r="C100" i="10"/>
  <c r="B100" i="10"/>
  <c r="D99" i="10"/>
  <c r="C99" i="10"/>
  <c r="B99" i="10"/>
  <c r="D98" i="10"/>
  <c r="C98" i="10"/>
  <c r="B98" i="10"/>
  <c r="D97" i="10"/>
  <c r="C97" i="10"/>
  <c r="B97" i="10"/>
  <c r="D96" i="10"/>
  <c r="C96" i="10"/>
  <c r="B96" i="10"/>
  <c r="D95" i="10"/>
  <c r="C95" i="10"/>
  <c r="B95" i="10"/>
  <c r="D94" i="10"/>
  <c r="C94" i="10"/>
  <c r="B94" i="10"/>
  <c r="D93" i="10"/>
  <c r="C93" i="10"/>
  <c r="B93" i="10"/>
  <c r="D92" i="10"/>
  <c r="C92" i="10"/>
  <c r="B92" i="10"/>
  <c r="D91" i="10"/>
  <c r="C91" i="10"/>
  <c r="B91" i="10"/>
  <c r="D90" i="10"/>
  <c r="C90" i="10"/>
  <c r="B90" i="10"/>
  <c r="D89" i="10"/>
  <c r="C89" i="10"/>
  <c r="B89" i="10"/>
  <c r="D88" i="10"/>
  <c r="C88" i="10"/>
  <c r="B88" i="10"/>
  <c r="D87" i="10"/>
  <c r="C87" i="10"/>
  <c r="B87" i="10"/>
  <c r="D86" i="10"/>
  <c r="C86" i="10"/>
  <c r="B86" i="10"/>
  <c r="D85" i="10"/>
  <c r="C85" i="10"/>
  <c r="B85" i="10"/>
  <c r="D84" i="10"/>
  <c r="C84" i="10"/>
  <c r="B84" i="10"/>
  <c r="D83" i="10"/>
  <c r="C83" i="10"/>
  <c r="B83" i="10"/>
  <c r="D82" i="10"/>
  <c r="C82" i="10"/>
  <c r="B82" i="10"/>
  <c r="D81" i="10"/>
  <c r="C81" i="10"/>
  <c r="B81" i="10"/>
  <c r="D80" i="10"/>
  <c r="C80" i="10"/>
  <c r="B80" i="10"/>
  <c r="D79" i="10"/>
  <c r="C79" i="10"/>
  <c r="B79" i="10"/>
  <c r="D78" i="10"/>
  <c r="C78" i="10"/>
  <c r="B78" i="10"/>
  <c r="D77" i="10"/>
  <c r="C77" i="10"/>
  <c r="B77" i="10"/>
  <c r="D76" i="10"/>
  <c r="C76" i="10"/>
  <c r="B76" i="10"/>
  <c r="D75" i="10"/>
  <c r="C75" i="10"/>
  <c r="B75" i="10"/>
  <c r="D74" i="10"/>
  <c r="C74" i="10"/>
  <c r="B74" i="10"/>
  <c r="D73" i="10"/>
  <c r="C73" i="10"/>
  <c r="B73" i="10"/>
  <c r="D72" i="10"/>
  <c r="C72" i="10"/>
  <c r="B72" i="10"/>
  <c r="D71" i="10"/>
  <c r="C71" i="10"/>
  <c r="B71" i="10"/>
  <c r="D70" i="10"/>
  <c r="C70" i="10"/>
  <c r="B70" i="10"/>
  <c r="D69" i="10"/>
  <c r="C69" i="10"/>
  <c r="B69" i="10"/>
  <c r="D68" i="10"/>
  <c r="C68" i="10"/>
  <c r="B68" i="10"/>
  <c r="D67" i="10"/>
  <c r="C67" i="10"/>
  <c r="B67" i="10"/>
  <c r="D66" i="10"/>
  <c r="C66" i="10"/>
  <c r="B66" i="10"/>
  <c r="D65" i="10"/>
  <c r="C65" i="10"/>
  <c r="B65" i="10"/>
  <c r="D64" i="10"/>
  <c r="C64" i="10"/>
  <c r="B64" i="10"/>
  <c r="D63" i="10"/>
  <c r="C63" i="10"/>
  <c r="B63" i="10"/>
  <c r="D62" i="10"/>
  <c r="C62" i="10"/>
  <c r="B62" i="10"/>
  <c r="D61" i="10"/>
  <c r="C61" i="10"/>
  <c r="B61" i="10"/>
  <c r="D60" i="10"/>
  <c r="C60" i="10"/>
  <c r="B60" i="10"/>
  <c r="D59" i="10"/>
  <c r="C59" i="10"/>
  <c r="B59" i="10"/>
  <c r="D58" i="10"/>
  <c r="C58" i="10"/>
  <c r="B58" i="10"/>
  <c r="D57" i="10"/>
  <c r="C57" i="10"/>
  <c r="B57" i="10"/>
  <c r="D56" i="10"/>
  <c r="C56" i="10"/>
  <c r="B56" i="10"/>
  <c r="D55" i="10"/>
  <c r="C55" i="10"/>
  <c r="B55" i="10"/>
  <c r="D54" i="10"/>
  <c r="C54" i="10"/>
  <c r="B54" i="10"/>
  <c r="D53" i="10"/>
  <c r="C53" i="10"/>
  <c r="B53" i="10"/>
  <c r="D52" i="10"/>
  <c r="C52" i="10"/>
  <c r="B52" i="10"/>
  <c r="D51" i="10"/>
  <c r="C51" i="10"/>
  <c r="B51" i="10"/>
  <c r="D50" i="10"/>
  <c r="C50" i="10"/>
  <c r="B50" i="10"/>
  <c r="D49" i="10"/>
  <c r="C49" i="10"/>
  <c r="B49" i="10"/>
  <c r="D48" i="10"/>
  <c r="C48" i="10"/>
  <c r="B48" i="10"/>
  <c r="D47" i="10"/>
  <c r="C47" i="10"/>
  <c r="B47" i="10"/>
  <c r="D46" i="10"/>
  <c r="C46" i="10"/>
  <c r="B46" i="10"/>
  <c r="D45" i="10"/>
  <c r="C45" i="10"/>
  <c r="B45" i="10"/>
  <c r="D44" i="10"/>
  <c r="C44" i="10"/>
  <c r="B44" i="10"/>
  <c r="D43" i="10"/>
  <c r="C43" i="10"/>
  <c r="B43" i="10"/>
  <c r="D42" i="10"/>
  <c r="C42" i="10"/>
  <c r="B42" i="10"/>
  <c r="D41" i="10"/>
  <c r="C41" i="10"/>
  <c r="B41" i="10"/>
  <c r="D40" i="10"/>
  <c r="C40" i="10"/>
  <c r="B40" i="10"/>
  <c r="D39" i="10"/>
  <c r="C39" i="10"/>
  <c r="B39" i="10"/>
  <c r="D38" i="10"/>
  <c r="C38" i="10"/>
  <c r="B38" i="10"/>
  <c r="D37" i="10"/>
  <c r="C37" i="10"/>
  <c r="B37" i="10"/>
  <c r="D36" i="10"/>
  <c r="C36" i="10"/>
  <c r="B36" i="10"/>
  <c r="D35" i="10"/>
  <c r="C35" i="10"/>
  <c r="B35" i="10"/>
  <c r="D34" i="10"/>
  <c r="C34" i="10"/>
  <c r="B34" i="10"/>
  <c r="D33" i="10"/>
  <c r="C33" i="10"/>
  <c r="B33" i="10"/>
  <c r="D32" i="10"/>
  <c r="C32" i="10"/>
  <c r="B32" i="10"/>
  <c r="D31" i="10"/>
  <c r="C31" i="10"/>
  <c r="B31" i="10"/>
  <c r="D30" i="10"/>
  <c r="C30" i="10"/>
  <c r="B30" i="10"/>
  <c r="D29" i="10"/>
  <c r="C29" i="10"/>
  <c r="B29" i="10"/>
  <c r="D28" i="10"/>
  <c r="C28" i="10"/>
  <c r="B28" i="10"/>
  <c r="D27" i="10"/>
  <c r="C27" i="10"/>
  <c r="B27" i="10"/>
  <c r="D26" i="10"/>
  <c r="C26" i="10"/>
  <c r="B26" i="10"/>
  <c r="D25" i="10"/>
  <c r="C25" i="10"/>
  <c r="B25" i="10"/>
  <c r="D24" i="10"/>
  <c r="C24" i="10"/>
  <c r="B24" i="10"/>
  <c r="D23" i="10"/>
  <c r="C23" i="10"/>
  <c r="B23" i="10"/>
  <c r="D22" i="10"/>
  <c r="C22" i="10"/>
  <c r="B22" i="10"/>
  <c r="D21" i="10"/>
  <c r="C21" i="10"/>
  <c r="B21" i="10"/>
  <c r="D20" i="10"/>
  <c r="C20" i="10"/>
  <c r="B20" i="10"/>
  <c r="D19" i="10"/>
  <c r="C19" i="10"/>
  <c r="B19" i="10"/>
  <c r="D18" i="10"/>
  <c r="C18" i="10"/>
  <c r="B18" i="10"/>
  <c r="D17" i="10"/>
  <c r="C17" i="10"/>
  <c r="B17" i="10"/>
  <c r="D16" i="10"/>
  <c r="C16" i="10"/>
  <c r="B16" i="10"/>
  <c r="D15" i="10"/>
  <c r="C15" i="10"/>
  <c r="B15" i="10"/>
  <c r="D14" i="10"/>
  <c r="C14" i="10"/>
  <c r="B14" i="10"/>
  <c r="D13" i="10"/>
  <c r="C13" i="10"/>
  <c r="B13" i="10"/>
  <c r="D12" i="10"/>
  <c r="C12" i="10"/>
  <c r="B12" i="10"/>
  <c r="D11" i="10"/>
  <c r="C11" i="10"/>
  <c r="B11" i="10"/>
  <c r="D10" i="10"/>
  <c r="C10" i="10"/>
  <c r="B10" i="10"/>
  <c r="D9" i="10"/>
  <c r="C9" i="10"/>
  <c r="B9" i="10"/>
  <c r="D8" i="10"/>
  <c r="C8" i="10"/>
  <c r="B8" i="10"/>
  <c r="D7" i="10"/>
  <c r="C7" i="10"/>
  <c r="B7" i="10"/>
  <c r="D6" i="10"/>
  <c r="C6" i="10"/>
  <c r="B6" i="10"/>
  <c r="D5" i="10"/>
  <c r="C5" i="10"/>
  <c r="B5" i="10"/>
  <c r="D4" i="10"/>
  <c r="C4" i="10"/>
  <c r="B4" i="10"/>
</calcChain>
</file>

<file path=xl/sharedStrings.xml><?xml version="1.0" encoding="utf-8"?>
<sst xmlns="http://schemas.openxmlformats.org/spreadsheetml/2006/main" count="36943" uniqueCount="13782">
  <si>
    <t>Muhammad Haziq</t>
  </si>
  <si>
    <t>Bin Mohd Nor</t>
  </si>
  <si>
    <t>Hibah</t>
  </si>
  <si>
    <t>Lelaki</t>
  </si>
  <si>
    <t>Tukang masak</t>
  </si>
  <si>
    <t>Kuala Lumpur</t>
  </si>
  <si>
    <t>Ya</t>
  </si>
  <si>
    <t>0167562916</t>
  </si>
  <si>
    <t>haziqppj@gmail.com</t>
  </si>
  <si>
    <t>Pagi</t>
  </si>
  <si>
    <t>Online</t>
  </si>
  <si>
    <t>WhatsApp</t>
  </si>
  <si>
    <t>3/8 11.11pm ws</t>
  </si>
  <si>
    <t>5/10 9.57am call. Kenalkan diri terus letak</t>
  </si>
  <si>
    <t>Muhammad Dani</t>
  </si>
  <si>
    <t>Bin zamani</t>
  </si>
  <si>
    <t>Kad MedikalHibah</t>
  </si>
  <si>
    <t>Kilang</t>
  </si>
  <si>
    <t>Simpang renggam</t>
  </si>
  <si>
    <t>Tidak</t>
  </si>
  <si>
    <t>0172041041</t>
  </si>
  <si>
    <t>mcoc2064@gmail.com</t>
  </si>
  <si>
    <t>Tengah Hari</t>
  </si>
  <si>
    <t>7/8 4.15pm ws</t>
  </si>
  <si>
    <t>5/10 10.03am call. Terus call ended</t>
  </si>
  <si>
    <t>Zira</t>
  </si>
  <si>
    <t>Binti rawi</t>
  </si>
  <si>
    <t>Wanita</t>
  </si>
  <si>
    <t>Kerani</t>
  </si>
  <si>
    <t>NO.6-1-D, BLOK 6, RUMAH PANGSA JALAN HOSPITAL, 30450, IPOH, PERAK</t>
  </si>
  <si>
    <t>0142449493</t>
  </si>
  <si>
    <t>rawizira4064@gmail.com</t>
  </si>
  <si>
    <t>9/8 2.53pm ws</t>
  </si>
  <si>
    <t xml:space="preserve">5/10 10.04am call. Tak angkat masuk voicemail </t>
  </si>
  <si>
    <t>Shanizah</t>
  </si>
  <si>
    <t>Binti Siron</t>
  </si>
  <si>
    <t>Pensyarah</t>
  </si>
  <si>
    <t>Melaka</t>
  </si>
  <si>
    <t>0166498664</t>
  </si>
  <si>
    <t>shanizahsiron5506@gmail.com</t>
  </si>
  <si>
    <t>Petang</t>
  </si>
  <si>
    <t>9/8 9.53pm ws</t>
  </si>
  <si>
    <t>5/10 10.09am call. Tak angkat masuk voicemail. Dia hantar ws cakap dah amik hibah dengan orang lain</t>
  </si>
  <si>
    <t>siti marhamah</t>
  </si>
  <si>
    <t>binti ahmad</t>
  </si>
  <si>
    <t>cleaner</t>
  </si>
  <si>
    <t>kota tinggi</t>
  </si>
  <si>
    <t>0139094847</t>
  </si>
  <si>
    <t>sitimarhamah947@gmail.com</t>
  </si>
  <si>
    <t>10/8 9.31am ws</t>
  </si>
  <si>
    <t xml:space="preserve">5/10 10.10am call. Tak angkat masuk voicemail </t>
  </si>
  <si>
    <t>mispan</t>
  </si>
  <si>
    <t>bin mangon</t>
  </si>
  <si>
    <t>Tidak bekerja</t>
  </si>
  <si>
    <t>NO 14 KG SG BESAR</t>
  </si>
  <si>
    <t>0173443210</t>
  </si>
  <si>
    <t>misma62@yahoo.com.my</t>
  </si>
  <si>
    <t>16/8 1.56pm ws</t>
  </si>
  <si>
    <t>Dah amik dengan agent dekat jb</t>
  </si>
  <si>
    <t>Azman</t>
  </si>
  <si>
    <t>Bin Yahaya</t>
  </si>
  <si>
    <t>Berniaga</t>
  </si>
  <si>
    <t>66 Airis 1, Taman Tunku Sarina 3, Bandar Darulaman, 06000, Jitra, Kedah.</t>
  </si>
  <si>
    <t>0194795533</t>
  </si>
  <si>
    <t>azmany.mrsb@gmail.com</t>
  </si>
  <si>
    <t>Depan-depan</t>
  </si>
  <si>
    <t>16/8 1.59pm ws</t>
  </si>
  <si>
    <t>5/10 10.13am call. Tak angkat</t>
  </si>
  <si>
    <t>zainun</t>
  </si>
  <si>
    <t>binti sulaiman</t>
  </si>
  <si>
    <t>kerani</t>
  </si>
  <si>
    <t>sandakan, sabah</t>
  </si>
  <si>
    <t>01118632650</t>
  </si>
  <si>
    <t>zainun.johan@gmail.com</t>
  </si>
  <si>
    <t>16/8 2.01pm ws</t>
  </si>
  <si>
    <t xml:space="preserve">5/10 10.16am call. Tak angkat masuk voicemail </t>
  </si>
  <si>
    <t>Tajuddin</t>
  </si>
  <si>
    <t>Bin samsuddjn</t>
  </si>
  <si>
    <t>Jurutrknik</t>
  </si>
  <si>
    <t>Lot 13 lorong 11 tanjung api 25050 kuantan pahang</t>
  </si>
  <si>
    <t>0194558466</t>
  </si>
  <si>
    <t>tajuddinsamsuddin7670@gmail.com</t>
  </si>
  <si>
    <t>16/8 2.05pm ws</t>
  </si>
  <si>
    <t>5/10 10.19am call. Dah amik dengan orang lain</t>
  </si>
  <si>
    <t>Mohammad Yussaini</t>
  </si>
  <si>
    <t>Bin Mohd Yusuf</t>
  </si>
  <si>
    <t>Review Polisi SekarangKad MedikalHibah</t>
  </si>
  <si>
    <t>Sektor pertanian</t>
  </si>
  <si>
    <t>172 Taman Aman Anak Bukit,06550 Alor Setar Kedah darul aman</t>
  </si>
  <si>
    <t>0174927381</t>
  </si>
  <si>
    <t>yussainiyusuf81@gmail.com</t>
  </si>
  <si>
    <t>17/8 4.15pm ws</t>
  </si>
  <si>
    <t>5/10 10.22am call. Tak angkat</t>
  </si>
  <si>
    <t>MOHD ROZI</t>
  </si>
  <si>
    <t>Bin ABDULLAH</t>
  </si>
  <si>
    <t>Swasta</t>
  </si>
  <si>
    <t>S5/1/7 SEROJA APARTMENT</t>
  </si>
  <si>
    <t>0163163592</t>
  </si>
  <si>
    <t>ogytruckquik@gmail.com</t>
  </si>
  <si>
    <t>Panggilan Telefon</t>
  </si>
  <si>
    <t>20/8 9.34pm ws</t>
  </si>
  <si>
    <t>Dah amik dengan maybank</t>
  </si>
  <si>
    <t>Wan Mohd Firdaus</t>
  </si>
  <si>
    <t>Wan Hashim</t>
  </si>
  <si>
    <t>Kuala Terengganu</t>
  </si>
  <si>
    <t>0199706424</t>
  </si>
  <si>
    <t>daus.hashim8890@gmail.com</t>
  </si>
  <si>
    <t>22/8 9.04pm ws</t>
  </si>
  <si>
    <t>5/10 10.33am call. Belum bincang dengan wife lagi. Boleh follow up balik minggu akhir bulan 10</t>
  </si>
  <si>
    <t>Boleh follow up balik akhir tahun</t>
  </si>
  <si>
    <t>Azizan</t>
  </si>
  <si>
    <t>bin Alwi</t>
  </si>
  <si>
    <t>Pesara</t>
  </si>
  <si>
    <t>A - 05 - 06, BLOK A, APARTMENT LAKE VIEW,  TAMAN JASA PERWIRA, JALAN SG TUA, 68100 BT CAVES,  SELANGOR</t>
  </si>
  <si>
    <t>0178448420</t>
  </si>
  <si>
    <t>anzara9810@gmail.com</t>
  </si>
  <si>
    <t>22/8 11.42am ws</t>
  </si>
  <si>
    <t>5/10 10.36am call. Tak angkat masuk voicemail</t>
  </si>
  <si>
    <t>SITI NORDIANA</t>
  </si>
  <si>
    <t>BINTI SUDIN</t>
  </si>
  <si>
    <t>Kad Medikal</t>
  </si>
  <si>
    <t>QC ASSISTANT</t>
  </si>
  <si>
    <t>NO 59, JALAN DAUN SATU 18/5A, SEKSYEN 18, 40200 SHAH ALAM</t>
  </si>
  <si>
    <t>0173816013</t>
  </si>
  <si>
    <t>diana.iana00@gmail.com</t>
  </si>
  <si>
    <t>22/8 9.20pm ws</t>
  </si>
  <si>
    <t xml:space="preserve">Tak berminat </t>
  </si>
  <si>
    <t>HARUN</t>
  </si>
  <si>
    <t>BUHARI</t>
  </si>
  <si>
    <t>Pengurius</t>
  </si>
  <si>
    <t>BI-1F-04, Seri Warisan Apartment, Batu 7, Jalan Tuaran Inanam, 88450 Kota Kinabalu, Sabah</t>
  </si>
  <si>
    <t>0198990285</t>
  </si>
  <si>
    <t>harun@giatmara.edu.my</t>
  </si>
  <si>
    <t>23/8 9.54am call. Tak angkat</t>
  </si>
  <si>
    <t>5/10 10.39am call. Tak angkat masuk voicemail . 10.42am dia call balik. Dia masih berminat. Mintak hantarkan quotation ke email dia. 11.03am quotation send via email</t>
  </si>
  <si>
    <t xml:space="preserve">11/10 9.22am call. Tak angkat masuk voicemail </t>
  </si>
  <si>
    <t xml:space="preserve">18/10 12.38pm call. Tak angkat masuk voicemail </t>
  </si>
  <si>
    <t>Nor Azura</t>
  </si>
  <si>
    <t>Binti Mohd Shah</t>
  </si>
  <si>
    <t>Housewife</t>
  </si>
  <si>
    <t>Blk 121 bedok reservoir rd 470121 eunos</t>
  </si>
  <si>
    <t>89028382</t>
  </si>
  <si>
    <t>azuran380@gmail.com</t>
  </si>
  <si>
    <t>Nombor tak cukup</t>
  </si>
  <si>
    <t>5/10 11.05am call nombor 0189028382 tapi not in service. Try call nombor 0139028382 tapi tak angkat masuk voicemail. 11.14am sent email</t>
  </si>
  <si>
    <t>Hermanpailani</t>
  </si>
  <si>
    <t>Bin masrudin</t>
  </si>
  <si>
    <t>Driver lori</t>
  </si>
  <si>
    <t>Rawang selangor</t>
  </si>
  <si>
    <t>0132046123</t>
  </si>
  <si>
    <t>citraratu_jemi@yahoo.com</t>
  </si>
  <si>
    <t>29/8 9.39am ws</t>
  </si>
  <si>
    <t>5/10 11.20am call. Wife dia angkat dan memang tengah duduk sebelah dia tengah drive. Boleh call semula lagi sejam atau ws je balik. Dah ws semula 11.21am. Dapat reply. Dia baru berhenti kerja. Tunggu dapat kerja baru. Boleh follow up balik akhir tahun ni</t>
  </si>
  <si>
    <t>Afiq ibtisam</t>
  </si>
  <si>
    <t>Bin tabri</t>
  </si>
  <si>
    <t>Psk 80 jln cempedak Kg endah Selangor</t>
  </si>
  <si>
    <t>0192951251</t>
  </si>
  <si>
    <t>Afiqibtisam93@gmail.com</t>
  </si>
  <si>
    <t>31/8 10.09pm ws</t>
  </si>
  <si>
    <t>Dah amik dengan agent lain</t>
  </si>
  <si>
    <t>1716</t>
  </si>
  <si>
    <t>Zulkifliee</t>
  </si>
  <si>
    <t>Bin jamari</t>
  </si>
  <si>
    <t>Pencen</t>
  </si>
  <si>
    <t>No 422 blok 18 felda sungai mas 81900 kota tinggi johor</t>
  </si>
  <si>
    <t>0122627371</t>
  </si>
  <si>
    <t>zbj44@yahoo.com</t>
  </si>
  <si>
    <t>1/9 9.47am ws</t>
  </si>
  <si>
    <t>Done deal</t>
  </si>
  <si>
    <t>Azizah</t>
  </si>
  <si>
    <t>Othmqn</t>
  </si>
  <si>
    <t>Suri rumah</t>
  </si>
  <si>
    <t>Senawang Negeri Sembilan</t>
  </si>
  <si>
    <t>0146574149</t>
  </si>
  <si>
    <t>azie273604@gmail.com</t>
  </si>
  <si>
    <t>Malam</t>
  </si>
  <si>
    <t>1/9 9.54am ws</t>
  </si>
  <si>
    <t>5/10 11.44pm call. Dah ada untuk diri sendiri. Cuma sedang mencari untuk anak. Dah ws mintak details anak untuk buat quotation dan bagi poster untuk kempen hibah 250k</t>
  </si>
  <si>
    <t>Siddieq yacob</t>
  </si>
  <si>
    <t>Say na</t>
  </si>
  <si>
    <t>Sendiri</t>
  </si>
  <si>
    <t>Subang jaya</t>
  </si>
  <si>
    <t>0145209047</t>
  </si>
  <si>
    <t>wnurdamia96@gmail.com</t>
  </si>
  <si>
    <t>1/9 9.59am ws</t>
  </si>
  <si>
    <t>5/10 2.55pm call. Dah amik lain</t>
  </si>
  <si>
    <t>Fashaa</t>
  </si>
  <si>
    <t>Jefvina</t>
  </si>
  <si>
    <t>Line Leader</t>
  </si>
  <si>
    <t>8A-4-5 Kompleks Pulau Mutiara, Gat Lebuh Macallum 10300 Penang</t>
  </si>
  <si>
    <t>01164639396</t>
  </si>
  <si>
    <t>prasannarani2623@gmail.com</t>
  </si>
  <si>
    <t>1/9 10.03am ws</t>
  </si>
  <si>
    <t>5/10 2.56pm call. Tak angkat</t>
  </si>
  <si>
    <t>Rusli</t>
  </si>
  <si>
    <t>Bin mat taib</t>
  </si>
  <si>
    <t>Peniaga</t>
  </si>
  <si>
    <t>No. 111 jln ttj 3/3, tm tuanku jaafar 71450 seremban</t>
  </si>
  <si>
    <t>0135869114</t>
  </si>
  <si>
    <t>riohitam@gmail.com</t>
  </si>
  <si>
    <t>1/9 12.29am email</t>
  </si>
  <si>
    <t>5/10 2.58pm call. Tak angkat. 3.04pm dia call balik guna nombor 0193676150 kata dah proceed dengan agent lain</t>
  </si>
  <si>
    <t>Nadia</t>
  </si>
  <si>
    <t>Abdullah</t>
  </si>
  <si>
    <t>01110767447</t>
  </si>
  <si>
    <t>erickje.dol@yahoo.com</t>
  </si>
  <si>
    <t>1/9 12.36am ws</t>
  </si>
  <si>
    <t>5/10 3pm call. Tak angkat masuk voicemail</t>
  </si>
  <si>
    <t>NORMINAH</t>
  </si>
  <si>
    <t>ABDUL RAHMAN</t>
  </si>
  <si>
    <t>Lot 204,Blok 215 lotong ulu sibuga 6</t>
  </si>
  <si>
    <t>01116066032</t>
  </si>
  <si>
    <t>norminahrahman@yahoo.com.my</t>
  </si>
  <si>
    <t>Email</t>
  </si>
  <si>
    <t>5/10 9.51pm call. Dia kata cari quotation untuk kawan dia. Dah dapat no kawan dia tapi so far tak reply</t>
  </si>
  <si>
    <t>Muhammad ikmal</t>
  </si>
  <si>
    <t>Abdul latif</t>
  </si>
  <si>
    <t>SENIOR MANAGER FINANCE MAYBANK</t>
  </si>
  <si>
    <t>MBB ALAM DAMAI</t>
  </si>
  <si>
    <t>01156927020</t>
  </si>
  <si>
    <t>muhammadikmal.abdullatif@maybank.com</t>
  </si>
  <si>
    <t>6/9 10.23am call</t>
  </si>
  <si>
    <t>5/10 3.06pm call. Salah info dia tak mintak pon</t>
  </si>
  <si>
    <t>Mohd</t>
  </si>
  <si>
    <t>Azri</t>
  </si>
  <si>
    <t>79 taman sri serting bandar seri jempol</t>
  </si>
  <si>
    <t>0136609381</t>
  </si>
  <si>
    <t>azri096.ma@gmail.com</t>
  </si>
  <si>
    <t>6/9 10.50am ws</t>
  </si>
  <si>
    <t xml:space="preserve">5/10 3.08pm call. Tak angkat masuk voicemail </t>
  </si>
  <si>
    <t>Normalina</t>
  </si>
  <si>
    <t>Warehouse Officer</t>
  </si>
  <si>
    <t>No 47 Jalan Bayu 8/5, Taman Nusabayu, 79200 Iskandar Puteri, Johor</t>
  </si>
  <si>
    <t>0139272190</t>
  </si>
  <si>
    <t>normalinaabdullah1989@gmail.com</t>
  </si>
  <si>
    <t>10/9 6.11pm ws</t>
  </si>
  <si>
    <t xml:space="preserve">5/10 3.10pm call. Tak angkat masuk voicemail </t>
  </si>
  <si>
    <t>3/11 4.03pm call. Tak berminat</t>
  </si>
  <si>
    <t>Aneesa</t>
  </si>
  <si>
    <t>Jainal Abidin</t>
  </si>
  <si>
    <t>Hulu Langat</t>
  </si>
  <si>
    <t>0122553695</t>
  </si>
  <si>
    <t>info_hotsprings@yahoo.com</t>
  </si>
  <si>
    <t>10/9 6.14pm ws</t>
  </si>
  <si>
    <t xml:space="preserve">5/10 3.12pm call. Tak angkat masuk voicemail </t>
  </si>
  <si>
    <t>Nazariah</t>
  </si>
  <si>
    <t>Binti rahman</t>
  </si>
  <si>
    <t>Sales Assistant</t>
  </si>
  <si>
    <t>Bukit rambai melaka</t>
  </si>
  <si>
    <t>0102805992</t>
  </si>
  <si>
    <t>nazariahsahlan@gmail.com</t>
  </si>
  <si>
    <t>10/9 6.16pm ws</t>
  </si>
  <si>
    <t>5/10 3.15pm call. Orang lain angkat dia pergi tempat lain. Kerja kat mall butik padini. Cuti hari rabu je. Biasa kerja 10pagi-10malam</t>
  </si>
  <si>
    <t>11/10 9.20am call. No response time out</t>
  </si>
  <si>
    <t>Afiqah</t>
  </si>
  <si>
    <t>Manufacturing</t>
  </si>
  <si>
    <t>Kuala Pilah</t>
  </si>
  <si>
    <t>0172439054</t>
  </si>
  <si>
    <t>afiqahabdullah15@yahoo.com</t>
  </si>
  <si>
    <t>14/9 10.36am ws</t>
  </si>
  <si>
    <t>5/10 3.18pm call. Tak angkat no response time out</t>
  </si>
  <si>
    <t>Shukri</t>
  </si>
  <si>
    <t>Bin Azmi</t>
  </si>
  <si>
    <t>Kerja sendiri</t>
  </si>
  <si>
    <t>Puchong</t>
  </si>
  <si>
    <t>0142208415</t>
  </si>
  <si>
    <t>azlinasaman5190@gmail.com</t>
  </si>
  <si>
    <t>14/9 10.39am ws</t>
  </si>
  <si>
    <t xml:space="preserve">5/10 3.20pm call. Tak angkat masuk voicemail </t>
  </si>
  <si>
    <t>zuhailah afifah</t>
  </si>
  <si>
    <t>binti hamdan</t>
  </si>
  <si>
    <t>sales service</t>
  </si>
  <si>
    <t>sungai petani</t>
  </si>
  <si>
    <t>0125993772</t>
  </si>
  <si>
    <t>zuhailah.afifah99@gmail.com</t>
  </si>
  <si>
    <t>13/9 9.56am ws</t>
  </si>
  <si>
    <t>5/10 3.24pm call. Kata dah buat hibah dengan maybank husband bayarkan tapi details coverage tak pasti. Dia mintak quotation dalam ws</t>
  </si>
  <si>
    <t>propose quotation medical card</t>
  </si>
  <si>
    <t>MUHAMAD HAFIZ</t>
  </si>
  <si>
    <t>BIN HISAMUDDIN</t>
  </si>
  <si>
    <t>PENGHANTAR BARANG &amp;amp; MAKANAN</t>
  </si>
  <si>
    <t>G-1-1 APARTMENT NURI JALAN BM 4/5 OFF PERSIARAN</t>
  </si>
  <si>
    <t>0178485846</t>
  </si>
  <si>
    <t>putrahafiz553@gmail.com</t>
  </si>
  <si>
    <t>14/9 10.43am ws</t>
  </si>
  <si>
    <t>5/10 3.28pm call. Tak berminat dah</t>
  </si>
  <si>
    <t>Nur Amirah</t>
  </si>
  <si>
    <t>Binti Roslan</t>
  </si>
  <si>
    <t>Operator kilang</t>
  </si>
  <si>
    <t>Butterworth/Penang</t>
  </si>
  <si>
    <t>01127445693</t>
  </si>
  <si>
    <t>nuramirahroslan7@gmail.com</t>
  </si>
  <si>
    <t>13/9 3.24pm ws</t>
  </si>
  <si>
    <t>Muhammad Fakharuddin</t>
  </si>
  <si>
    <t>Abd Kadir Bin Aji</t>
  </si>
  <si>
    <t>Dropship Choco Albab</t>
  </si>
  <si>
    <t>Tiang lampu 43,jalan parit panjang</t>
  </si>
  <si>
    <t>0187886423</t>
  </si>
  <si>
    <t>Muhammadfakharuddinabdkadirabd@gmail.com</t>
  </si>
  <si>
    <t>13/9 9.55am ws</t>
  </si>
  <si>
    <t>Edrawati</t>
  </si>
  <si>
    <t>Edwin</t>
  </si>
  <si>
    <t>Pegawai kesihatan persekitaran</t>
  </si>
  <si>
    <t>Kota kinabalu</t>
  </si>
  <si>
    <t>0168314599</t>
  </si>
  <si>
    <t>lai_ppkp@yahoo.co.uk</t>
  </si>
  <si>
    <t>13/9 3.33pm ws</t>
  </si>
  <si>
    <t xml:space="preserve">5/10 3.32pm call. Kata haritu tunggu jugak tapi tak dapat info. Dah ws tapi 1 tick je. Akan confirmkan balik bila masa sesuai untuk appointment </t>
  </si>
  <si>
    <t>MANSOR</t>
  </si>
  <si>
    <t>ISMAIL</t>
  </si>
  <si>
    <t>EXECUTIVE</t>
  </si>
  <si>
    <t>C-03-39 PANGSAPURI SRI PENARA</t>
  </si>
  <si>
    <t>0136031799</t>
  </si>
  <si>
    <t>mansorismail8@gmail.com</t>
  </si>
  <si>
    <t>13/9 3.23pm ws</t>
  </si>
  <si>
    <t xml:space="preserve">5/10 3.34pm call. Tak angkat masuk voicemail </t>
  </si>
  <si>
    <t>ADTG</t>
  </si>
  <si>
    <t>Chgf</t>
  </si>
  <si>
    <t>Tsg g</t>
  </si>
  <si>
    <t>Dgf</t>
  </si>
  <si>
    <t>0175266826</t>
  </si>
  <si>
    <t>along_hasnieda@yahoo.com</t>
  </si>
  <si>
    <t>Salah isi</t>
  </si>
  <si>
    <t>Muhammad</t>
  </si>
  <si>
    <t>Nor hakimi bin md nor</t>
  </si>
  <si>
    <t>Mengurut</t>
  </si>
  <si>
    <t>Lot 4063 kg melayu 84500 panchur muar johor</t>
  </si>
  <si>
    <t>0137620437</t>
  </si>
  <si>
    <t>avekieaveki@gmail.com</t>
  </si>
  <si>
    <t>15/9 10.29am ws</t>
  </si>
  <si>
    <t xml:space="preserve">5/10 3.36pm call. Terus masuk voicemail </t>
  </si>
  <si>
    <t>Mohd Razali</t>
  </si>
  <si>
    <t>Bin Abdul Ghani</t>
  </si>
  <si>
    <t>Guru</t>
  </si>
  <si>
    <t>Juru, Pulau Pinang</t>
  </si>
  <si>
    <t>0166960798</t>
  </si>
  <si>
    <t>zali882015@gmail.com</t>
  </si>
  <si>
    <t>15/9 10.38am ws</t>
  </si>
  <si>
    <t>5/10 3.37pm call. Tidak dapat dihubungi</t>
  </si>
  <si>
    <t>Mohd Shafudin</t>
  </si>
  <si>
    <t>Bin Sharif</t>
  </si>
  <si>
    <t>Kerajaan</t>
  </si>
  <si>
    <t>No. 30, Jalan IB 8, Taman Intan Baiduri, 43900 Sepang, Selangor</t>
  </si>
  <si>
    <t>0192469630</t>
  </si>
  <si>
    <t>mss1708@gmail.com</t>
  </si>
  <si>
    <t>16/9 1.29pm ws</t>
  </si>
  <si>
    <t>5/10 3.44pm call. Bagi review balik. Boleh follow up semula 13/10 nanti</t>
  </si>
  <si>
    <t>JOE LOUISE</t>
  </si>
  <si>
    <t>YANAPRETAS</t>
  </si>
  <si>
    <t>pemandu</t>
  </si>
  <si>
    <t>BLOCK B-3-5 TIARA HATAMAS APARTMENT ,CHERAS</t>
  </si>
  <si>
    <t>0182881793</t>
  </si>
  <si>
    <t>joe65106@gmail.com</t>
  </si>
  <si>
    <t>25/9 2.54pm ws</t>
  </si>
  <si>
    <t>5/10 3.46pm call. Tengah drive nanti suruh call balik</t>
  </si>
  <si>
    <t>JIRI</t>
  </si>
  <si>
    <t>BIN ABD AJID</t>
  </si>
  <si>
    <t>WELDER</t>
  </si>
  <si>
    <t>Jln senangin lorong 2/2 kulim kedah 09600</t>
  </si>
  <si>
    <t>01133278472</t>
  </si>
  <si>
    <t>tomj46981@gmail.com</t>
  </si>
  <si>
    <t>21/9 1.14pm ws</t>
  </si>
  <si>
    <t>Muhammad assyidi</t>
  </si>
  <si>
    <t>Abdul rasid</t>
  </si>
  <si>
    <t>Ni 65 Jalan Mawar 2b prima Beruntung 48300 rawang selangor</t>
  </si>
  <si>
    <t>0193583974</t>
  </si>
  <si>
    <t>qasehqissya_qq@yahoo.com</t>
  </si>
  <si>
    <t>25/9 2.57pm ws</t>
  </si>
  <si>
    <t>5/10 3.49pm call. Tengah buzy. Dia akan reply nanti. Btw ni nombor wife dia</t>
  </si>
  <si>
    <t>Nuridayu mohamad</t>
  </si>
  <si>
    <t>Khalil</t>
  </si>
  <si>
    <t>Review Polisi Sekarang</t>
  </si>
  <si>
    <t>suri rumah</t>
  </si>
  <si>
    <t>367 jalan juasseh sentosa 15,taman juasseh sentosa 72500 kuala pilah,n.sembilan</t>
  </si>
  <si>
    <t>01158905909</t>
  </si>
  <si>
    <t>wikowikomalkd783@gmail.com</t>
  </si>
  <si>
    <t>23/9 5.53pm call</t>
  </si>
  <si>
    <t>5/10 3.51pm call. Lepas intro nama terus letak</t>
  </si>
  <si>
    <t>zulaiha</t>
  </si>
  <si>
    <t>yusuf</t>
  </si>
  <si>
    <t>sales</t>
  </si>
  <si>
    <t>johor</t>
  </si>
  <si>
    <t>zulaihayusuf@gmail.com</t>
  </si>
  <si>
    <t>25/9 2.42pm call</t>
  </si>
  <si>
    <t xml:space="preserve">5/10 3.54pm call. Tak angkat masuk voicemail </t>
  </si>
  <si>
    <t>Noraini</t>
  </si>
  <si>
    <t>Binti azit</t>
  </si>
  <si>
    <t>Perhotelan</t>
  </si>
  <si>
    <t>No.345.jalan atap.ampang Kuala lumpur</t>
  </si>
  <si>
    <t>0122911789</t>
  </si>
  <si>
    <t>norainiazit13@gmail.com</t>
  </si>
  <si>
    <t>26/9 3pm ws</t>
  </si>
  <si>
    <t>5/10 3.56pm call. Ringing lepastu line buzy</t>
  </si>
  <si>
    <t>AZIZ</t>
  </si>
  <si>
    <t>BIN MAT TAHIR</t>
  </si>
  <si>
    <t>PENGAWAL KESELAMATAN</t>
  </si>
  <si>
    <t>SABAH</t>
  </si>
  <si>
    <t>0139530546</t>
  </si>
  <si>
    <t>syaffnsh@gmail.com</t>
  </si>
  <si>
    <t>26/9 3.02pm ws</t>
  </si>
  <si>
    <t xml:space="preserve">5/10 3.58pm call. Tak angkat masuk voicemail </t>
  </si>
  <si>
    <t>Shairul rizal</t>
  </si>
  <si>
    <t>Omar</t>
  </si>
  <si>
    <t>Pengawal keselamatan</t>
  </si>
  <si>
    <t>No38,jalan wawasan maju 7, taman wawasan 2, 26820 rompin pahang</t>
  </si>
  <si>
    <t>0132769140</t>
  </si>
  <si>
    <t>rizalomar57@gmail.com</t>
  </si>
  <si>
    <t>26/9 3.04pm ws</t>
  </si>
  <si>
    <t>5/10 3.59pm call. Terus tak dapat call</t>
  </si>
  <si>
    <t>Kamsia</t>
  </si>
  <si>
    <t>Binti kamba</t>
  </si>
  <si>
    <t>LAHAD DATU, SABAH</t>
  </si>
  <si>
    <t>0168317647</t>
  </si>
  <si>
    <t>kamsia_miea@hotmail.com</t>
  </si>
  <si>
    <t>28/9 8.46pm ws</t>
  </si>
  <si>
    <t>Follow up by ws je</t>
  </si>
  <si>
    <t>Dia tengah decide lagi. Boleh slow down on follow up dia</t>
  </si>
  <si>
    <t>Ayla</t>
  </si>
  <si>
    <t>Bt Abdullah</t>
  </si>
  <si>
    <t>Penjual</t>
  </si>
  <si>
    <t>Pahang</t>
  </si>
  <si>
    <t>0132167449</t>
  </si>
  <si>
    <t>lyla@gmail.com</t>
  </si>
  <si>
    <t>28/9 8.50pm call</t>
  </si>
  <si>
    <t>5/10 4.04pm call. Terus tak dapat call</t>
  </si>
  <si>
    <t>mohd rosdi</t>
  </si>
  <si>
    <t>bin rahmat</t>
  </si>
  <si>
    <t>kakitangan kerajaan</t>
  </si>
  <si>
    <t>penaga</t>
  </si>
  <si>
    <t>0195291011</t>
  </si>
  <si>
    <t>mohdrosdirahmat@gmail.com</t>
  </si>
  <si>
    <t>28/9 8.48pm ws</t>
  </si>
  <si>
    <t>Rosilawati</t>
  </si>
  <si>
    <t>Haron</t>
  </si>
  <si>
    <t>Kewangan</t>
  </si>
  <si>
    <t>Taman megah jaya 2</t>
  </si>
  <si>
    <t>0179244206</t>
  </si>
  <si>
    <t>rosilawatiharon14@gmail.com</t>
  </si>
  <si>
    <t>2/10 2.06pm email</t>
  </si>
  <si>
    <t>5/10 4.08pm call. Terus tak dapat call</t>
  </si>
  <si>
    <t>MOHD AMINOR HAFIZ</t>
  </si>
  <si>
    <t>BIN MOHD ZURKI</t>
  </si>
  <si>
    <t>POLIS DIRAJA MALAYSIA</t>
  </si>
  <si>
    <t>NO 55 JALAN PP 3/7 TAMAN PUTRA PERDANA 43100 PUCHONG SELANGOR</t>
  </si>
  <si>
    <t>0195046975</t>
  </si>
  <si>
    <t>aminorhafiz949@gmail.com</t>
  </si>
  <si>
    <t>2/10 2.24pm ws</t>
  </si>
  <si>
    <t xml:space="preserve">5/10 4.09p call. Tak angkat terus forward ke voicemail </t>
  </si>
  <si>
    <t>Dennis</t>
  </si>
  <si>
    <t>Anak Geoffrey Andin</t>
  </si>
  <si>
    <t>Penyelia Keselamatan</t>
  </si>
  <si>
    <t>Lot 11481, Jalan Lada Taman Jelita Off Taman Tunku</t>
  </si>
  <si>
    <t>0107669341</t>
  </si>
  <si>
    <t>eleazerdennis@gmail.com</t>
  </si>
  <si>
    <t>9/10 10.26am call. 10/10 9pm online</t>
  </si>
  <si>
    <t>Sazari</t>
  </si>
  <si>
    <t>Bin mohamad</t>
  </si>
  <si>
    <t>No.36 jln mawar 2/3,ambangan height,08000 sg.petani kedah</t>
  </si>
  <si>
    <t>01158800781</t>
  </si>
  <si>
    <t>sazarimo@gmail.com</t>
  </si>
  <si>
    <t>9/10 10.32am call. Tengah meeting. Nanti call balik tengah hari</t>
  </si>
  <si>
    <t>Muhammad Ziyad</t>
  </si>
  <si>
    <t>Zahrullaili</t>
  </si>
  <si>
    <t>Review Polisi SekarangHibah</t>
  </si>
  <si>
    <t>Executive</t>
  </si>
  <si>
    <t>NO 22, JALAN MAKMUR 32, TAMAN SEKIAH MAKMUR</t>
  </si>
  <si>
    <t>0172551440</t>
  </si>
  <si>
    <t>ziyadzahrul@yahoo.com</t>
  </si>
  <si>
    <t>9/10 10.33am call. Call ended</t>
  </si>
  <si>
    <t>Noor maszalina</t>
  </si>
  <si>
    <t>Binti Noh</t>
  </si>
  <si>
    <t>Surirumah</t>
  </si>
  <si>
    <t>Sungai petani, Kedah</t>
  </si>
  <si>
    <t>01137099363</t>
  </si>
  <si>
    <t>maszalinaoshin@gmail.com</t>
  </si>
  <si>
    <t xml:space="preserve">9/10 10.35am call. Tak angkat masuk voicemail </t>
  </si>
  <si>
    <t>Readzuan</t>
  </si>
  <si>
    <t>Bin Salleh</t>
  </si>
  <si>
    <t>Makenik</t>
  </si>
  <si>
    <t>No 1414 Jalan Sri Putri 4/4 Taman Putri kulai 81000 Kulai Johor</t>
  </si>
  <si>
    <t>0106667545</t>
  </si>
  <si>
    <t>ewansalleh1211@gmail.com</t>
  </si>
  <si>
    <t>9/10 10.41am call. Appointment 10/10 3pm</t>
  </si>
  <si>
    <t>Zawanah</t>
  </si>
  <si>
    <t>Maidin</t>
  </si>
  <si>
    <t>Guru tadika</t>
  </si>
  <si>
    <t>ALBAGHDADI PLAYTIME CENTRE APC PAPAR,, DEPAN SK SURATI,LOT 39,KG SURATI,JLN LHU</t>
  </si>
  <si>
    <t>0178211350</t>
  </si>
  <si>
    <t>zawanahmaidin94@gmail.com</t>
  </si>
  <si>
    <t>9/10 10.47am call. Tak angkat</t>
  </si>
  <si>
    <t>Annashuha</t>
  </si>
  <si>
    <t>Zakry</t>
  </si>
  <si>
    <t>Kajang</t>
  </si>
  <si>
    <t>0132464148</t>
  </si>
  <si>
    <t>annashuha.zakry@gmail.com</t>
  </si>
  <si>
    <t xml:space="preserve">12/10 10.28am call. Dia mintak quotation </t>
  </si>
  <si>
    <t>Ashlin masuri</t>
  </si>
  <si>
    <t>Binti abu bakar</t>
  </si>
  <si>
    <t>Sektör kerajaan</t>
  </si>
  <si>
    <t>Kuching Sarawak</t>
  </si>
  <si>
    <t>0162755638</t>
  </si>
  <si>
    <t>arash6783@gmail.com</t>
  </si>
  <si>
    <t>12/10 11.19am call. Suruh ws je sebab nak boarding</t>
  </si>
  <si>
    <t>Latif</t>
  </si>
  <si>
    <t>Bin Abdullah</t>
  </si>
  <si>
    <t>Pen pegawai kebajikan masyarakat</t>
  </si>
  <si>
    <t>Jkr 1208-A Jalan syawal 82000 Pontian johor</t>
  </si>
  <si>
    <t>0163469466</t>
  </si>
  <si>
    <t>isyaerynahafiz@gmail.com</t>
  </si>
  <si>
    <t>12/10 11.29am call. Ni nombor wife dia. Appointment set 12/10 2pm online</t>
  </si>
  <si>
    <t>ABDUL</t>
  </si>
  <si>
    <t>BIN M.JAMALUDDIN</t>
  </si>
  <si>
    <t>Lot ptd 22914</t>
  </si>
  <si>
    <t>0127424418</t>
  </si>
  <si>
    <t>syeikh.abdulrahman89@yahoo.com</t>
  </si>
  <si>
    <t>12/10 11.34am call. Dia suruh ws</t>
  </si>
  <si>
    <t>NORMILA</t>
  </si>
  <si>
    <t>BINTI RASHID</t>
  </si>
  <si>
    <t>KERANI</t>
  </si>
  <si>
    <t>NO. 217 JALAN GV 13, TAMAN GREEN VIEW, BATU 12 71050 PORT DICKSON NEGERI SEMBILAN</t>
  </si>
  <si>
    <t>0164133623</t>
  </si>
  <si>
    <t>normila91@yahoo.com</t>
  </si>
  <si>
    <t>14/10 1.51pm call. Proceed bagi quotation guna ws</t>
  </si>
  <si>
    <t>nurfarahsuhada</t>
  </si>
  <si>
    <t>Binti Rosli</t>
  </si>
  <si>
    <t>No 14 jalan suria 14 taman suria</t>
  </si>
  <si>
    <t>01136827461</t>
  </si>
  <si>
    <t>farah931205@gmail.com</t>
  </si>
  <si>
    <t>14/10 2.23pm call. Tak angkat</t>
  </si>
  <si>
    <t xml:space="preserve">24/10 3.05pm call. Dia nak keluar so mintak details je untuk buat quotations </t>
  </si>
  <si>
    <t>30/10 2.54pm dah follow up mintak dia isi details</t>
  </si>
  <si>
    <t>nur shazwan</t>
  </si>
  <si>
    <t>bin baharom</t>
  </si>
  <si>
    <t>sendiri</t>
  </si>
  <si>
    <t>no 26, jalan perdana 34, taman bukit perdana</t>
  </si>
  <si>
    <t>0177242321</t>
  </si>
  <si>
    <t>nurshazwan89@gmail.com</t>
  </si>
  <si>
    <t>14/10 2.26pm call. Kata tak ada isi pon</t>
  </si>
  <si>
    <t>Hisham</t>
  </si>
  <si>
    <t>Bin Kunchimon</t>
  </si>
  <si>
    <t>15 , Jalan nagasari 5, segamat baru, 85000 Segamat, Johor</t>
  </si>
  <si>
    <t>0193336958</t>
  </si>
  <si>
    <t>hisamedar@gmail.com</t>
  </si>
  <si>
    <t>14/10 2.28pm call. Tak angkat</t>
  </si>
  <si>
    <t>30/10 2.56pm call. Tak ringing</t>
  </si>
  <si>
    <t>Mohd Akfan</t>
  </si>
  <si>
    <t>Sajuri</t>
  </si>
  <si>
    <t>bersara</t>
  </si>
  <si>
    <t>NO.22, SUBLOT 16, LORONG 5,</t>
  </si>
  <si>
    <t>0198552750</t>
  </si>
  <si>
    <t>fanifan62@gmail.com</t>
  </si>
  <si>
    <t>18/10 10.32am call. Appointment 18/10 12pm online</t>
  </si>
  <si>
    <t>Appointment ampang 26/10 3pm. Alamat confirmkan balik dengan dia</t>
  </si>
  <si>
    <t>a. Irana</t>
  </si>
  <si>
    <t>Samsuddin</t>
  </si>
  <si>
    <t>Pembantu takbit</t>
  </si>
  <si>
    <t>Ipd semporna</t>
  </si>
  <si>
    <t>0142807467</t>
  </si>
  <si>
    <t>akusigompilut@yahoo.com</t>
  </si>
  <si>
    <t>18/10 9.36am call. Tak angkat</t>
  </si>
  <si>
    <t>24/10 3.19pm call. Terus letak</t>
  </si>
  <si>
    <t>Mohd Idham</t>
  </si>
  <si>
    <t>Bin Rashgul</t>
  </si>
  <si>
    <t>Sektor Kerajaan</t>
  </si>
  <si>
    <t>Sabah</t>
  </si>
  <si>
    <t>0105188891</t>
  </si>
  <si>
    <t>Idhamrashgul@gmail.com</t>
  </si>
  <si>
    <t>18/10 9.40am call. Tak angkat</t>
  </si>
  <si>
    <t>24/10 3.22pm call. Ringin lepastu call ended</t>
  </si>
  <si>
    <t>Shasha</t>
  </si>
  <si>
    <t>Khahar</t>
  </si>
  <si>
    <t>Hotel</t>
  </si>
  <si>
    <t>3-28-7 Ceria Residence, Solok Sungai Emas 2,Batu Feringghi</t>
  </si>
  <si>
    <t>01124335147</t>
  </si>
  <si>
    <t>sashayukiesha93@gmail.com</t>
  </si>
  <si>
    <t>18/10 9.43am call. Tak angkat</t>
  </si>
  <si>
    <t>24/10 3.25pm call. Tak angkat</t>
  </si>
  <si>
    <t>30/10 3.01pm call. Tak angkat</t>
  </si>
  <si>
    <t>28/11 10.19am call. Tak angkat</t>
  </si>
  <si>
    <t>Siti Asiah</t>
  </si>
  <si>
    <t>Binti Ahmad</t>
  </si>
  <si>
    <t>Buyer</t>
  </si>
  <si>
    <t>Bayan baru/penang</t>
  </si>
  <si>
    <t>0124567082</t>
  </si>
  <si>
    <t>sha.mad21@yahoo.com</t>
  </si>
  <si>
    <t>19/10 11.16am call. On medical leave. Boleh contact balik next week isnin</t>
  </si>
  <si>
    <t>30/10 3.03pm call. Speaking lepastu kata not convinience to talk</t>
  </si>
  <si>
    <t>24/1 10.36am call. Buat masa sekarang tak interested</t>
  </si>
  <si>
    <t>Adam Harris</t>
  </si>
  <si>
    <t>Bin Mohd yazid</t>
  </si>
  <si>
    <t>Pesawah</t>
  </si>
  <si>
    <t>No 4 masjid tinggi bagan serai Perak</t>
  </si>
  <si>
    <t>0169688853</t>
  </si>
  <si>
    <t>adamharis0451@gmail.com</t>
  </si>
  <si>
    <t>23/10 11.13am call. Tak angkat</t>
  </si>
  <si>
    <t>24/10 3.28pm call. Tak ringing</t>
  </si>
  <si>
    <t>30/10 3.08pm call. Buzy dia mintak call minggu depan rabu atau khamis</t>
  </si>
  <si>
    <t>Noramira</t>
  </si>
  <si>
    <t>Binti Ab Ghani</t>
  </si>
  <si>
    <t>02-02-22 Flat Sri Langkawi 1</t>
  </si>
  <si>
    <t>0149706928</t>
  </si>
  <si>
    <t>miraghani@ymail.com</t>
  </si>
  <si>
    <t xml:space="preserve">23/10 11.15am call. Just follow up ws sebab dia receptionist </t>
  </si>
  <si>
    <t>Saleh</t>
  </si>
  <si>
    <t>Bin Yasin</t>
  </si>
  <si>
    <t>Johor</t>
  </si>
  <si>
    <t>0104685043</t>
  </si>
  <si>
    <t>sumimairah97@gmail.com</t>
  </si>
  <si>
    <t>23/10 11.18am call. Nombor anak dia perempuan, nak quotation hibah ayah dia</t>
  </si>
  <si>
    <t>NAZIRAH</t>
  </si>
  <si>
    <t>JULAILI</t>
  </si>
  <si>
    <t>Aras 3-01 blok lavender taman perumahan polis</t>
  </si>
  <si>
    <t>108216896</t>
  </si>
  <si>
    <t>nazirahjulaili@gmail.com</t>
  </si>
  <si>
    <t>23/10 11.27am call. Appointment 29/10 9pm</t>
  </si>
  <si>
    <t>30/10 3.12pm call. Tak angkat</t>
  </si>
  <si>
    <t>28/11 10.18am call. Baru intro dah letak. Hantar ws dah untuk dah tak follow up lagi</t>
  </si>
  <si>
    <t>Marhana</t>
  </si>
  <si>
    <t>Binti Shamwan</t>
  </si>
  <si>
    <t>Housekeeping</t>
  </si>
  <si>
    <t>0122627817</t>
  </si>
  <si>
    <t>funny0774@yahoo.com</t>
  </si>
  <si>
    <t>23/10 11.28am call. Tak angkat</t>
  </si>
  <si>
    <t>3/11 10.38pm call. Tak angkat</t>
  </si>
  <si>
    <t>MOHD RUEZANI</t>
  </si>
  <si>
    <t>BIN MOHD ZAIBIN</t>
  </si>
  <si>
    <t>PDRM</t>
  </si>
  <si>
    <t>BATALION 9 PASUKAN GERAKAN AM,21300 KUALA NERUS,TERENGGANU</t>
  </si>
  <si>
    <t>0198525498</t>
  </si>
  <si>
    <t>rezamohd34@gmail.com</t>
  </si>
  <si>
    <t>23/10 11.33am call. Appointment 24/10 9pm</t>
  </si>
  <si>
    <t>Akhir tahun follow up</t>
  </si>
  <si>
    <t>Hasnatun Azhar</t>
  </si>
  <si>
    <t>Bin Yaakob</t>
  </si>
  <si>
    <t>Staff Gading Kasturi Sdn Bhd</t>
  </si>
  <si>
    <t>372, Jalan Airis 4, Tmn Tunku Sarina 3, 06000 Jitra Kedah</t>
  </si>
  <si>
    <t>0126578385</t>
  </si>
  <si>
    <t>hasnatun.gksb@gmail.com</t>
  </si>
  <si>
    <t>23/10 10.00am call. Buzy dan dah follow up ws</t>
  </si>
  <si>
    <t>razif</t>
  </si>
  <si>
    <t>muhammed nordin</t>
  </si>
  <si>
    <t>pensyarah</t>
  </si>
  <si>
    <t>Universiti Teknologi MARA</t>
  </si>
  <si>
    <t>0195665348</t>
  </si>
  <si>
    <t>razifmn@uitm.edu.my</t>
  </si>
  <si>
    <t>23/10 10.15am call. Buzy dan dah follow up ws</t>
  </si>
  <si>
    <t>Lestari sahaja</t>
  </si>
  <si>
    <t>Nurul Hawani</t>
  </si>
  <si>
    <t>Binti Nordin</t>
  </si>
  <si>
    <t>AA19 Rumah Kakitangan Kilang Getah Pasir Besar</t>
  </si>
  <si>
    <t>018310911</t>
  </si>
  <si>
    <t>hawaninordin850@gmail.com</t>
  </si>
  <si>
    <t>30/10 4.15pm sent email</t>
  </si>
  <si>
    <t>aini mardiana</t>
  </si>
  <si>
    <t>agmad mokhtar</t>
  </si>
  <si>
    <t>pelukis pelan</t>
  </si>
  <si>
    <t>shah alam</t>
  </si>
  <si>
    <t>diana.mokhtar27@gmail.com</t>
  </si>
  <si>
    <t>30/10 10.21am call. Tak angkat</t>
  </si>
  <si>
    <t>Norhaliza</t>
  </si>
  <si>
    <t>Binti Maat</t>
  </si>
  <si>
    <t>Hr &amp;amp; admin officer</t>
  </si>
  <si>
    <t>23, Jalan Sungai Kapar Indah 7, tmn sg kapar indah, 42200 Kapar klang</t>
  </si>
  <si>
    <t>01115778497</t>
  </si>
  <si>
    <t>marissa.azizan@yahoo.com</t>
  </si>
  <si>
    <t>30/10 10.22am call. Dah amik 29/10 dengan agent lain</t>
  </si>
  <si>
    <t>WANA</t>
  </si>
  <si>
    <t>AZ</t>
  </si>
  <si>
    <t>PASIR GUDANG</t>
  </si>
  <si>
    <t>01139737763</t>
  </si>
  <si>
    <t>azwanasalleh@gmail.com</t>
  </si>
  <si>
    <t>30/10 10.28am call. Tak angkat</t>
  </si>
  <si>
    <t>3/11 10.45am call. Buzy call balik 3/4 pm nanti</t>
  </si>
  <si>
    <t>15/11 11.23am call. Tak berminat lagi tapi boleh je follow up semula</t>
  </si>
  <si>
    <t>Khairul Hishamudin</t>
  </si>
  <si>
    <t>Bin Zainal Abidin</t>
  </si>
  <si>
    <t>Tidak berkerja</t>
  </si>
  <si>
    <t>Shah Alam, Selangor</t>
  </si>
  <si>
    <t>0192627322</t>
  </si>
  <si>
    <t>ismais74@yahoo.com</t>
  </si>
  <si>
    <t>1/11 2.11pm call. tak angkat. dah proceed ws</t>
  </si>
  <si>
    <t>salmah</t>
  </si>
  <si>
    <t>razak</t>
  </si>
  <si>
    <t>penolong pegawai penilaian</t>
  </si>
  <si>
    <t>No. 580, Lorong Rambai 1, Taman Seri Rambai</t>
  </si>
  <si>
    <t>01112357179</t>
  </si>
  <si>
    <t>salrazak2621@gmail.com</t>
  </si>
  <si>
    <t>1/11 2.13pm call. tak angkat. dah proceed ws</t>
  </si>
  <si>
    <t>3/11 11.48am call. Tak angkat</t>
  </si>
  <si>
    <t>Nina</t>
  </si>
  <si>
    <t>Maikel</t>
  </si>
  <si>
    <t>Manager</t>
  </si>
  <si>
    <t>Cheras Selangor</t>
  </si>
  <si>
    <t>0147164982</t>
  </si>
  <si>
    <t>zamnana90@gmail.com</t>
  </si>
  <si>
    <t>1/11 2.31pm call. tak angkat. dah proceed ws</t>
  </si>
  <si>
    <t>sham</t>
  </si>
  <si>
    <t>bin kubah</t>
  </si>
  <si>
    <t>construction manager</t>
  </si>
  <si>
    <t>kepayan low cost housing, jalan bunga patuma 2,lorong kibouvang, lot 63</t>
  </si>
  <si>
    <t>0165877757</t>
  </si>
  <si>
    <t>shamkubah@gmail.com</t>
  </si>
  <si>
    <t>1/11 2.36pm call. tak angkat. dah proceed ws</t>
  </si>
  <si>
    <t>3/11 10.57am call. Tak angkat</t>
  </si>
  <si>
    <t>Farahzila</t>
  </si>
  <si>
    <t>Binti sukaini</t>
  </si>
  <si>
    <t>Kedai makan</t>
  </si>
  <si>
    <t>No 45,jalan 3 Taman Sri JELOK kajang</t>
  </si>
  <si>
    <t>01139064875</t>
  </si>
  <si>
    <t>zillafarah80@gmail.com</t>
  </si>
  <si>
    <t>1/11 2.39pm call. tak dapat. ws pon tak ada</t>
  </si>
  <si>
    <t>Emy Hasnida</t>
  </si>
  <si>
    <t>Mohd Arshad</t>
  </si>
  <si>
    <t>Juru X-Ray</t>
  </si>
  <si>
    <t>SASMEC @IIUM, Kuantan Pahang</t>
  </si>
  <si>
    <t>0172138610</t>
  </si>
  <si>
    <t>emyarshad@gmail.com</t>
  </si>
  <si>
    <t>7/11 9.21am call. Dia nak hibah harta untuk bapak dia tapi dah bagi jugak quotation hibah takaful dekat dia</t>
  </si>
  <si>
    <t>Zanizam</t>
  </si>
  <si>
    <t>Bin Saioon</t>
  </si>
  <si>
    <t>Pekebun</t>
  </si>
  <si>
    <t>0167527474</t>
  </si>
  <si>
    <t>aqeelah.rizqeen@gmail.com</t>
  </si>
  <si>
    <t>7/11 9.42am call. Nombor wife nanti dia confirmkan dulu dengan husband dia. Boleh follow up 7/11 lepas 6 petang</t>
  </si>
  <si>
    <t>Abdul Majid bin kudin</t>
  </si>
  <si>
    <t>Majid</t>
  </si>
  <si>
    <t>Pesara kerajaan</t>
  </si>
  <si>
    <t>Lot 3073 lorong rumah mengaji kampong Delek baru Klang selangor</t>
  </si>
  <si>
    <t>0126609841</t>
  </si>
  <si>
    <t>abdulmajid.kudin@gmail.com</t>
  </si>
  <si>
    <t>7/11 9.46am call. Appointment 12pm dekat klang</t>
  </si>
  <si>
    <t>Siti hasmawati</t>
  </si>
  <si>
    <t>Binti Hanafi</t>
  </si>
  <si>
    <t>No 6 jalan sp8/24 Bandar  Saujana Putra</t>
  </si>
  <si>
    <t>0105201458</t>
  </si>
  <si>
    <t>Hasma81@gmail.com</t>
  </si>
  <si>
    <t>7/11 9.52am call. Tak angkat. Proceed ws</t>
  </si>
  <si>
    <t>Aziana izzan</t>
  </si>
  <si>
    <t>Binti azman</t>
  </si>
  <si>
    <t>Jurukecantikan</t>
  </si>
  <si>
    <t>A-2-36,blok palas,pangsapuri las palmas,jalan desa ria,bandar country homes rawang,Selangor.</t>
  </si>
  <si>
    <t>0122445669</t>
  </si>
  <si>
    <t>azianaizzanwa9045q@gmail.com</t>
  </si>
  <si>
    <t>7/11 10.01am call. Dia cakap sakit tekak. Proceed bagi quotation by ws</t>
  </si>
  <si>
    <t>Nuraidatulfazmim</t>
  </si>
  <si>
    <t>Anuar</t>
  </si>
  <si>
    <t>IT</t>
  </si>
  <si>
    <t>Shah alam</t>
  </si>
  <si>
    <t>0162440467</t>
  </si>
  <si>
    <t>fazmim.anuar@gmail.com</t>
  </si>
  <si>
    <t>7/11 10.21am call. Tak angkat. Proceed ws</t>
  </si>
  <si>
    <t>Aznan</t>
  </si>
  <si>
    <t>bin Che Ahmad</t>
  </si>
  <si>
    <t>Ipoh perak</t>
  </si>
  <si>
    <t>0183762808</t>
  </si>
  <si>
    <t>drnan6874@gmail.com</t>
  </si>
  <si>
    <t>9/11 2.09pm call. appointment 11/11 12pm online</t>
  </si>
  <si>
    <t>Hana</t>
  </si>
  <si>
    <t>Fakrul</t>
  </si>
  <si>
    <t>Freelancer</t>
  </si>
  <si>
    <t>Pasir Puteh</t>
  </si>
  <si>
    <t>01119294583</t>
  </si>
  <si>
    <t>nrl.aihana@gmail.com</t>
  </si>
  <si>
    <t>14/11 10.12am call. Tengah sakit. Nanti follow up ws</t>
  </si>
  <si>
    <t>Ahmad Supian</t>
  </si>
  <si>
    <t>Bin Salim</t>
  </si>
  <si>
    <t>Pengurus</t>
  </si>
  <si>
    <t>Puncak Alam</t>
  </si>
  <si>
    <t>0123687340</t>
  </si>
  <si>
    <t>ahmad.supian.salim@gmail.com</t>
  </si>
  <si>
    <t>14/11 10.17am call. Salah nombor</t>
  </si>
  <si>
    <t>hafadza</t>
  </si>
  <si>
    <t>binti ab rahman</t>
  </si>
  <si>
    <t>no 45,jalan tsj 3,taman sri jelok kajang</t>
  </si>
  <si>
    <t>01139064872</t>
  </si>
  <si>
    <t>14/11 10.23am call. Appointment 17/11 3pm sri jelok</t>
  </si>
  <si>
    <t>Muhamad Hafiz</t>
  </si>
  <si>
    <t>Bin Mahamud</t>
  </si>
  <si>
    <t>Web Programmer</t>
  </si>
  <si>
    <t>3-15 Impiana Apartmen, Jalan Semanggi Utama 1, 43500 Semenyih, Selangor.</t>
  </si>
  <si>
    <t>01133282842</t>
  </si>
  <si>
    <t>m.hafizmahamud@gmail.com</t>
  </si>
  <si>
    <t>22/11 10.05am call. Appointment 23/11 1pm</t>
  </si>
  <si>
    <t>MUHAMAD AMIRUL SYAZWAN</t>
  </si>
  <si>
    <t>BIN ZULASMAN</t>
  </si>
  <si>
    <t>General Worker</t>
  </si>
  <si>
    <t>No 18, Kampung Parit Tengah, Mukim 7, 83700 Yong Peng, Johor</t>
  </si>
  <si>
    <t>01136017365</t>
  </si>
  <si>
    <t>amirulsyazwanz@icloud.com</t>
  </si>
  <si>
    <t>22/11 10.09am call. Appointment 23/11 10am</t>
  </si>
  <si>
    <t>Mohamad Solehizam</t>
  </si>
  <si>
    <t>Bin Abdul Rahim</t>
  </si>
  <si>
    <t>Kerja kampung</t>
  </si>
  <si>
    <t>No 23, jln Tengku Abdul Rahman, kepala batas Jitra Kedah</t>
  </si>
  <si>
    <t>0133067179</t>
  </si>
  <si>
    <t>iezam2004@yahoo.com</t>
  </si>
  <si>
    <t>22/11 10.13am call. Appointment 23/11 9pm</t>
  </si>
  <si>
    <t>Md azhar</t>
  </si>
  <si>
    <t>Abdul rahim</t>
  </si>
  <si>
    <t>Farmer</t>
  </si>
  <si>
    <t>Bandar melaka</t>
  </si>
  <si>
    <t>0176587274</t>
  </si>
  <si>
    <t>moh.azahar@gmail.com</t>
  </si>
  <si>
    <t>22/11 10.18am call. Follow up guna ws je</t>
  </si>
  <si>
    <t>Hadi Akbar</t>
  </si>
  <si>
    <t>Bin Saipudin</t>
  </si>
  <si>
    <t>Restoran</t>
  </si>
  <si>
    <t>lot1313c Jalan Kampung Gangsa 76100 Durian Tunggal</t>
  </si>
  <si>
    <t>0164398645</t>
  </si>
  <si>
    <t>abaiakbar039@gmail.con</t>
  </si>
  <si>
    <t>22/11 10.21am call. Tak angkat. Follow up ws</t>
  </si>
  <si>
    <t>Resan</t>
  </si>
  <si>
    <t>Raja</t>
  </si>
  <si>
    <t>Consultant</t>
  </si>
  <si>
    <t>No. 100 hala 7,taman keledang emas</t>
  </si>
  <si>
    <t>0165318613</t>
  </si>
  <si>
    <t>Resansam8613@gmail.com</t>
  </si>
  <si>
    <t>27/12 9.21am call. Nak quotation je dulu</t>
  </si>
  <si>
    <t>Sabilah</t>
  </si>
  <si>
    <t>Binti Shaik Alaudeen</t>
  </si>
  <si>
    <t>2A Jalan Kelumpang 27/41,40400</t>
  </si>
  <si>
    <t>0122006786</t>
  </si>
  <si>
    <t>suffianrk@gmail.com</t>
  </si>
  <si>
    <t>27/12 9.25am call. Nanti akan contact semula 29/12</t>
  </si>
  <si>
    <t>2023/12/23 at 1:05 AM</t>
  </si>
  <si>
    <t xml:space="preserve">Mohd shukri Bin abdullah
</t>
  </si>
  <si>
    <t>Hibah
Kad Medikal</t>
  </si>
  <si>
    <t xml:space="preserve">53-3 km4 kampung musai 75150 melaka
</t>
  </si>
  <si>
    <t>0146856854</t>
  </si>
  <si>
    <t>shukri78@gmail.com</t>
  </si>
  <si>
    <t>5/1 10.46am call. Tak dapat. Proceed ws</t>
  </si>
  <si>
    <t>2023/12/25 at 8:45 AM</t>
  </si>
  <si>
    <t>Halienah Binti Ismail</t>
  </si>
  <si>
    <t xml:space="preserve">23/02/1995
</t>
  </si>
  <si>
    <t xml:space="preserve">Taman Ganggarak 87000 Labuan
</t>
  </si>
  <si>
    <t>0132532767</t>
  </si>
  <si>
    <t>lynaaismail@gmail.com</t>
  </si>
  <si>
    <t>5/1 10.48am call. Masuk voicemail</t>
  </si>
  <si>
    <t>JAMNAH</t>
  </si>
  <si>
    <t>Abdul sani</t>
  </si>
  <si>
    <t>SK TANDEK PETI SURAT 381.89108 Kota marudu</t>
  </si>
  <si>
    <t>01115035664</t>
  </si>
  <si>
    <t>jabdulsani1970@gmail.com</t>
  </si>
  <si>
    <t xml:space="preserve">5/1 10.52am call. Tak angkat masuk voicemail </t>
  </si>
  <si>
    <t>SHAIK HAFIZOL SHAH</t>
  </si>
  <si>
    <t>BIN SHAIK BADUSHA</t>
  </si>
  <si>
    <t>PEGAWAI PENJARA KA 22</t>
  </si>
  <si>
    <t>0128824846</t>
  </si>
  <si>
    <t>hafizshah20195@yahoo.com</t>
  </si>
  <si>
    <t>5/1 10.55am call. Tak angkat</t>
  </si>
  <si>
    <t>2023/12/28 at 8:36 AM</t>
  </si>
  <si>
    <t>Zawawi Abdullaj</t>
  </si>
  <si>
    <t xml:space="preserve">16/03/1959
</t>
  </si>
  <si>
    <t xml:space="preserve">No 6 jln puj 1/1, 43300 seri kembangan selangor
</t>
  </si>
  <si>
    <t>0129001670</t>
  </si>
  <si>
    <t>mzawawi.ab@gmail.com</t>
  </si>
  <si>
    <t>5/1 10.56am call. Dia cari hibah harta. Dah explain flow dan dia nak tengok dulu tentang hibah harta</t>
  </si>
  <si>
    <t>Ivve</t>
  </si>
  <si>
    <t>Komudis</t>
  </si>
  <si>
    <t>Jururawat</t>
  </si>
  <si>
    <t>Kiulu Tamparuli Sabah</t>
  </si>
  <si>
    <t>0168128679</t>
  </si>
  <si>
    <t>agus6358d@gmail.com</t>
  </si>
  <si>
    <t xml:space="preserve">5/1 10.58am call. No unavailable </t>
  </si>
  <si>
    <t>ROSNANI</t>
  </si>
  <si>
    <t>BINTI ABDULLAH</t>
  </si>
  <si>
    <t>OPERATOR PENGELUARAN</t>
  </si>
  <si>
    <t>NO 163 FASA 5 DESA KEDA NAGALILIT 09400 PADANG SERAI KEDAH</t>
  </si>
  <si>
    <t>01112905410</t>
  </si>
  <si>
    <t>kechiek11@icloud.com</t>
  </si>
  <si>
    <t xml:space="preserve">5/1 10.59am call. Masuk voicemail </t>
  </si>
  <si>
    <t>Mohd Fahruz</t>
  </si>
  <si>
    <t>Bin Abdul Patah</t>
  </si>
  <si>
    <t>Oil &amp;amp; Gas</t>
  </si>
  <si>
    <t>No 52, Jalan Bukit Mutiara 3, Taman Bukit Mutiara</t>
  </si>
  <si>
    <t>0127316559</t>
  </si>
  <si>
    <t>mohd_fahruz@yahoo.com</t>
  </si>
  <si>
    <t xml:space="preserve">5/1 11am call. No unavailable </t>
  </si>
  <si>
    <t>Syaidatul Syima</t>
  </si>
  <si>
    <t>Binti khusnin</t>
  </si>
  <si>
    <t>Pembantu pengurusan murid</t>
  </si>
  <si>
    <t>No 452 Persiaran Mutiara 1, Taman Desa Maju Perak, 36700 Langkap Perak</t>
  </si>
  <si>
    <t>01126963898</t>
  </si>
  <si>
    <t>syaidatul831007@gmail.com</t>
  </si>
  <si>
    <t>5/1 11.02am call. Masuk voicemail</t>
  </si>
  <si>
    <t>MD. Yasin</t>
  </si>
  <si>
    <t>Baba</t>
  </si>
  <si>
    <t>Batu berendam</t>
  </si>
  <si>
    <t>0162178461</t>
  </si>
  <si>
    <t>nadiniaga.marketing@gmail.com</t>
  </si>
  <si>
    <t>10/1 9.34am call. Untuk ayah umur 82 tahun. So tak boleh proceed as lowest age umur 69</t>
  </si>
  <si>
    <t>Halim</t>
  </si>
  <si>
    <t>Ketumbar heights condominium</t>
  </si>
  <si>
    <t>01112386546</t>
  </si>
  <si>
    <t>apple_memberzc@icloud.com</t>
  </si>
  <si>
    <t>10/1 10.41am call. Tak angkat. Proceed ws</t>
  </si>
  <si>
    <t>AHMAD SOBIRIN</t>
  </si>
  <si>
    <t>MOHAMAD</t>
  </si>
  <si>
    <t>Assistance Manager</t>
  </si>
  <si>
    <t>No. 1578, LORONG PADUKA, JALAN TUNKU BENDAHARA, 09000 KULIM, KEDAH</t>
  </si>
  <si>
    <t>0132449004</t>
  </si>
  <si>
    <t>ahmadsobirin08@gmail.com</t>
  </si>
  <si>
    <t>10/1 10. 43am call. Appointment 10/1 12pm online</t>
  </si>
  <si>
    <t>siti aishah</t>
  </si>
  <si>
    <t>jailani</t>
  </si>
  <si>
    <t>c-13-05 ppr lembah subang 2</t>
  </si>
  <si>
    <t>0197851709</t>
  </si>
  <si>
    <t>chaca9172@yahoo.com</t>
  </si>
  <si>
    <t>10/1 10.45am call. Tak angkat. Proceed ws</t>
  </si>
  <si>
    <t>Nur Jannah</t>
  </si>
  <si>
    <t>Binti Jain</t>
  </si>
  <si>
    <t>Blok 1 tingkat bawah lot 7(1-0-7),Taman Jaya Diri,Sepanggar</t>
  </si>
  <si>
    <t>0142843626</t>
  </si>
  <si>
    <t>jannahnadzril1554@gmail.com</t>
  </si>
  <si>
    <t>12/1 10.46am call. Appointment 13/1 10am online</t>
  </si>
  <si>
    <t>Helmy</t>
  </si>
  <si>
    <t>Bin Ishak</t>
  </si>
  <si>
    <t>Field Supervisor</t>
  </si>
  <si>
    <t>Ladang Dawn (FEHB),Bandar Melati 26900 Bandar Tun Razak Keratong Pahang Darul Makmur</t>
  </si>
  <si>
    <t>0109146990</t>
  </si>
  <si>
    <t>amzaramani8572@gmail.com</t>
  </si>
  <si>
    <t>12/1 11.12am call. Appointment 13/1 3pm online</t>
  </si>
  <si>
    <t>MOHD OSNIRAN</t>
  </si>
  <si>
    <t>BIN OTHMAN</t>
  </si>
  <si>
    <t>Lembaga kemajuan ikan malaysia</t>
  </si>
  <si>
    <t>NILAI</t>
  </si>
  <si>
    <t>0129536500</t>
  </si>
  <si>
    <t>rosnita65@gmail.com</t>
  </si>
  <si>
    <t>15/1 10.18am call. Tak angkat. Proceed ws</t>
  </si>
  <si>
    <t>NOR HANANI</t>
  </si>
  <si>
    <t>BINTI JA'FAR</t>
  </si>
  <si>
    <t>NO 30 JALAN MAWAR 1, PERUMAHAN OREN 81800 ULU TIRAM, JOHOR</t>
  </si>
  <si>
    <t>0172077096</t>
  </si>
  <si>
    <t>hananijafar@gmail.com</t>
  </si>
  <si>
    <t>21/1 2.46pm call. tengah kerja. mintak ws je</t>
  </si>
  <si>
    <t>Riduan</t>
  </si>
  <si>
    <t>Bin sukaryadi</t>
  </si>
  <si>
    <t>Waiter</t>
  </si>
  <si>
    <t>NO.289 KAMPUNG BARU KOTA SAMARAHAN</t>
  </si>
  <si>
    <t>0109274641</t>
  </si>
  <si>
    <t>wantokaie@gmail.com</t>
  </si>
  <si>
    <t>21/1 2.51pm call. tak angkat. proceed ws</t>
  </si>
  <si>
    <t>NURUL FARAH DIEANA</t>
  </si>
  <si>
    <t>BINTI MADZLI</t>
  </si>
  <si>
    <t>HUMAN RESOURCES</t>
  </si>
  <si>
    <t>NO 365 PERSIARAN SM2I/10 ,</t>
  </si>
  <si>
    <t>0174339846</t>
  </si>
  <si>
    <t>farahmadzli@gmail.com</t>
  </si>
  <si>
    <t>22/1 11.08am call tak angkat. proceed ws</t>
  </si>
  <si>
    <t>Mohd Ridzuan</t>
  </si>
  <si>
    <t>Bin Harun</t>
  </si>
  <si>
    <t>Pemandu Syarikat (Kereta)</t>
  </si>
  <si>
    <t>Taman Pelangi</t>
  </si>
  <si>
    <t>Pulau Pinang</t>
  </si>
  <si>
    <t>01133161007</t>
  </si>
  <si>
    <t>mdridzuanharun@gmail.com</t>
  </si>
  <si>
    <t>24/1 10.32am call. Engage. Proceed ws</t>
  </si>
  <si>
    <t>2024/01/24 at 10:57 AM</t>
  </si>
  <si>
    <t xml:space="preserve">siti fuzaiyah ramdzan
</t>
  </si>
  <si>
    <t xml:space="preserve">No 6 LORONG AMAN, BT 29 kg pengkalan ra
</t>
  </si>
  <si>
    <t>01151217251</t>
  </si>
  <si>
    <t>ramdzanfuzaiyah@gmail.com</t>
  </si>
  <si>
    <t xml:space="preserve">Petang
</t>
  </si>
  <si>
    <t>29/1 10.21am call. Engage. Proceed ws</t>
  </si>
  <si>
    <t>Mazlan bin</t>
  </si>
  <si>
    <t>Alu</t>
  </si>
  <si>
    <t>Tentera</t>
  </si>
  <si>
    <t>Kampung languban</t>
  </si>
  <si>
    <t>Sarawak</t>
  </si>
  <si>
    <t>0146809360</t>
  </si>
  <si>
    <t>syafiqahaqillah96@gmail.com</t>
  </si>
  <si>
    <t>29/1 10.24am call. Buzy suruh ws je</t>
  </si>
  <si>
    <t>Shahrizal</t>
  </si>
  <si>
    <t>Bin Khalid</t>
  </si>
  <si>
    <t>Bekerja sendiri</t>
  </si>
  <si>
    <t>Felcra changkat lada kampong gajah</t>
  </si>
  <si>
    <t>Perak</t>
  </si>
  <si>
    <t>0174011718</t>
  </si>
  <si>
    <t>shahrizalkhalid81@gmail.com</t>
  </si>
  <si>
    <t>29/1 10.32am call. Engage. Proceed ws</t>
  </si>
  <si>
    <t>2024/01/25 at 10:11 PM</t>
  </si>
  <si>
    <t xml:space="preserve">Jasmin banu Mud pitchay
</t>
  </si>
  <si>
    <t xml:space="preserve">27/03/1980
</t>
  </si>
  <si>
    <t xml:space="preserve">Wanita
</t>
  </si>
  <si>
    <t xml:space="preserve">1-15 jln sungai daun
</t>
  </si>
  <si>
    <t xml:space="preserve">Pulau Pinang
</t>
  </si>
  <si>
    <t xml:space="preserve">01125344976
</t>
  </si>
  <si>
    <t>jasmin800327@gmail.com</t>
  </si>
  <si>
    <t>29/1 10.35am call. Nak tau details dulu</t>
  </si>
  <si>
    <t>Aimi</t>
  </si>
  <si>
    <t>binti Daud</t>
  </si>
  <si>
    <t>SM SAINS SULTAN ISKANDAR</t>
  </si>
  <si>
    <t>aimi.binti.daud@gmail.com</t>
  </si>
  <si>
    <t>29/1 10.42am call. busy ws je dulu</t>
  </si>
  <si>
    <t>Saimon bin Mangon</t>
  </si>
  <si>
    <t>Saimon</t>
  </si>
  <si>
    <t>Juruteknik</t>
  </si>
  <si>
    <t>05-05-01 Subang Suria Jalan Bintang U5/33 Sekys U5</t>
  </si>
  <si>
    <t>Selangor</t>
  </si>
  <si>
    <t>0163708952</t>
  </si>
  <si>
    <t>saimonwc3462@gmail.com</t>
  </si>
  <si>
    <t>29/10.45am call. Engage. Proceed ws</t>
  </si>
  <si>
    <t>Khana</t>
  </si>
  <si>
    <t>Senderi</t>
  </si>
  <si>
    <t>Kg baru bukit anak dara Kijal kemaman</t>
  </si>
  <si>
    <t>Terengganu</t>
  </si>
  <si>
    <t>0179197568</t>
  </si>
  <si>
    <t>mohdkhana21@gmail.com</t>
  </si>
  <si>
    <t>30/1 5.12pm call. appointment 30/1 9pm</t>
  </si>
  <si>
    <t>Mohd Khairul</t>
  </si>
  <si>
    <t>Pembantu Operasi</t>
  </si>
  <si>
    <t>Mantin</t>
  </si>
  <si>
    <t>Negeri Sembilan</t>
  </si>
  <si>
    <t>0122913269</t>
  </si>
  <si>
    <t>hyroul@yahoo.com</t>
  </si>
  <si>
    <t>5/2 11.03am call. Busy suruh ws je</t>
  </si>
  <si>
    <t>Norideh</t>
  </si>
  <si>
    <t>Bin sinor</t>
  </si>
  <si>
    <t>Taman politeknik</t>
  </si>
  <si>
    <t>0183226629</t>
  </si>
  <si>
    <t>rizaljoecole64@gmail.com</t>
  </si>
  <si>
    <t>5/2 11.06am call. Tak angkat. Proceed ws</t>
  </si>
  <si>
    <t xml:space="preserve">2024/02/02 at 10:29 AM
</t>
  </si>
  <si>
    <t xml:space="preserve">MUHAMMAD ASMADI MOHD ASMAWI BIN
</t>
  </si>
  <si>
    <t>TELLER AR RANHU</t>
  </si>
  <si>
    <t xml:space="preserve">C-09-17 vista lavender, jalan kinrara seksyen 3, taman kinrara seksyen 3, 47190 puchong, selangor.
</t>
  </si>
  <si>
    <t xml:space="preserve">Selangor
</t>
  </si>
  <si>
    <t>60188710598</t>
  </si>
  <si>
    <t>MuhammadAsmadi1992@gmail.com</t>
  </si>
  <si>
    <t>5/2 11.12am call. Tak angkat. Proceed ws</t>
  </si>
  <si>
    <t>Mohd khana</t>
  </si>
  <si>
    <t>Bin mohd</t>
  </si>
  <si>
    <t>No22 jln55 indera sempurna 25150 Kuantan pahang</t>
  </si>
  <si>
    <t>Sama dengan atas</t>
  </si>
  <si>
    <t>MOHD AZIM</t>
  </si>
  <si>
    <t>MOD YUS@MOHD YUNOS</t>
  </si>
  <si>
    <t>PEMBANTU JURUTERA</t>
  </si>
  <si>
    <t>K-2-12A, LAMAN IMPIAN</t>
  </si>
  <si>
    <t>0197893932</t>
  </si>
  <si>
    <t>nisrinaleyya@gmail.com</t>
  </si>
  <si>
    <t>2/6 6.44pm call. tak angkat</t>
  </si>
  <si>
    <t>6/10 4.14pm call. Dah ada hibah</t>
  </si>
  <si>
    <t>Mohd ali</t>
  </si>
  <si>
    <t>Kimik</t>
  </si>
  <si>
    <t>17 Jalan sungai Merbau kemuning Greenville, kota kemuning, shah alam</t>
  </si>
  <si>
    <t>0105373194</t>
  </si>
  <si>
    <t>mohamad221@uitm.edu.my</t>
  </si>
  <si>
    <t>2/6 6.52pm call. buzy. follow up through ws</t>
  </si>
  <si>
    <t>6/10 4.19pm call. Nak buat hibah harta</t>
  </si>
  <si>
    <t>2023/06/09 at 1:26 PM</t>
  </si>
  <si>
    <t xml:space="preserve">Nur Azmah Binti Abdullah
</t>
  </si>
  <si>
    <t xml:space="preserve">25/02/1987
</t>
  </si>
  <si>
    <t xml:space="preserve">APARTMEN SEJATI UJANA, BLOk D12-04-1F, BATU 7 OFF JLN AIRPORT
</t>
  </si>
  <si>
    <t>djaz.hdok@gmail.com</t>
  </si>
  <si>
    <t xml:space="preserve">Depan-depan
</t>
  </si>
  <si>
    <t>Tak ada nombor</t>
  </si>
  <si>
    <t>Boleh try follow up by email</t>
  </si>
  <si>
    <t>Rahim</t>
  </si>
  <si>
    <t>109-30-1(Northern Block) Condo Bistari,Jln 1/64D Off Jln Putra</t>
  </si>
  <si>
    <t>rhmcb30@gmail.com</t>
  </si>
  <si>
    <t>6/10 4.24pm call. Dia suruh call esok</t>
  </si>
  <si>
    <t>Siti Hajar</t>
  </si>
  <si>
    <t>Binti omar</t>
  </si>
  <si>
    <t>0134266274</t>
  </si>
  <si>
    <t>sitihajaromar644@gmail.com</t>
  </si>
  <si>
    <t>6/10 4.26pm call. Tak angkat masuk voicemail</t>
  </si>
  <si>
    <t>Mohd Razib</t>
  </si>
  <si>
    <t>Bin Wan</t>
  </si>
  <si>
    <t>Semenyih Selangor</t>
  </si>
  <si>
    <t>0129708071</t>
  </si>
  <si>
    <t>razibw68@gmail.com</t>
  </si>
  <si>
    <t>Arzilla Arifin</t>
  </si>
  <si>
    <t>Arifin</t>
  </si>
  <si>
    <t>Influencer</t>
  </si>
  <si>
    <t>0198605323</t>
  </si>
  <si>
    <t>ruhh@gmail.com</t>
  </si>
  <si>
    <t xml:space="preserve">8/10 11.08am call. Not in service </t>
  </si>
  <si>
    <t>Wan</t>
  </si>
  <si>
    <t>36 Jalan TPS 2/17,Taman Pelangi Semenyih 2,43500 Semenyih</t>
  </si>
  <si>
    <t>16/6 8.52am ws</t>
  </si>
  <si>
    <t>md khairulnizat</t>
  </si>
  <si>
    <t>bin patlitlah</t>
  </si>
  <si>
    <t>penyelia</t>
  </si>
  <si>
    <t>no 182 jln semangat 7 tmn sri lambak kluang johor</t>
  </si>
  <si>
    <t>0137891877</t>
  </si>
  <si>
    <t>khairulpa@pop.iwk.com.my</t>
  </si>
  <si>
    <t>18/6 7.26am ws</t>
  </si>
  <si>
    <t>10/10 3.16pm call. Tak angkat</t>
  </si>
  <si>
    <t>Muhamad sam</t>
  </si>
  <si>
    <t>Bin Shamsuddin</t>
  </si>
  <si>
    <t>Pasir gudang johor</t>
  </si>
  <si>
    <t>0164255752</t>
  </si>
  <si>
    <t>muhamadsam562@gmail.com</t>
  </si>
  <si>
    <t>10/01 3.19pm call. Tak angkat</t>
  </si>
  <si>
    <t>NORANITA</t>
  </si>
  <si>
    <t>BINTI MOKHRAJI</t>
  </si>
  <si>
    <t>NO 1031 FELDA AIR TAWAR 2</t>
  </si>
  <si>
    <t>0197385247</t>
  </si>
  <si>
    <t>msnoranitamokhraji@gmail.com</t>
  </si>
  <si>
    <t>20/6 8am</t>
  </si>
  <si>
    <t>10/10 3.21pm call. No ringing terus call ended</t>
  </si>
  <si>
    <t>Hazwan</t>
  </si>
  <si>
    <t>Ahmad</t>
  </si>
  <si>
    <t>Oil Movement Technician</t>
  </si>
  <si>
    <t>Johor Bahru</t>
  </si>
  <si>
    <t>0192321246</t>
  </si>
  <si>
    <t>wairayyan89@gmail.com</t>
  </si>
  <si>
    <t>Wan noriah</t>
  </si>
  <si>
    <t>Bisness</t>
  </si>
  <si>
    <t>TS6416 KAMPUNG SIMPANG TIGA,KUBANG ULU,14400 BUKIT MERTAJAM,PULAU PINANG</t>
  </si>
  <si>
    <t>0174537197</t>
  </si>
  <si>
    <t>wannorin54@gmail.com</t>
  </si>
  <si>
    <t>21/6 4.01pm sent ws</t>
  </si>
  <si>
    <t>10/10 3.23pm call. Terus call ended</t>
  </si>
  <si>
    <t xml:space="preserve">Yogesrau 
</t>
  </si>
  <si>
    <t>Ramaloo</t>
  </si>
  <si>
    <t>Workshop</t>
  </si>
  <si>
    <t xml:space="preserve">No 8 Taman Pinggiran bernam tanjung malim
</t>
  </si>
  <si>
    <t>0149424503</t>
  </si>
  <si>
    <t>ywaryn@gmail.com</t>
  </si>
  <si>
    <t>Muhammad Shahrul Haizam</t>
  </si>
  <si>
    <t>Bin Jamil</t>
  </si>
  <si>
    <t>Palau penang</t>
  </si>
  <si>
    <t>01124146033</t>
  </si>
  <si>
    <t>adamaboy8615@gmail.com</t>
  </si>
  <si>
    <t>4/7 appointment tapi postpone ke 11/7 10pm</t>
  </si>
  <si>
    <t>Nisaa</t>
  </si>
  <si>
    <t>Johari</t>
  </si>
  <si>
    <t>NA</t>
  </si>
  <si>
    <t>Batu Gajah, Perak</t>
  </si>
  <si>
    <t>0103843765</t>
  </si>
  <si>
    <t>nisaa5703@gmail.com</t>
  </si>
  <si>
    <t>26/6 9.49am sent</t>
  </si>
  <si>
    <t>10/10 3.26pm call. Lepas intro kata mana ada terus letak</t>
  </si>
  <si>
    <t>2023/06/26 at 1:24 PM</t>
  </si>
  <si>
    <t xml:space="preserve">Hairulizam Muhamad
</t>
  </si>
  <si>
    <t xml:space="preserve">Bekerja sendiri
</t>
  </si>
  <si>
    <t xml:space="preserve">D-02-02 PPR PANTAI RIA JALAN LEMBAH PANTAI 59200 KUALA LUMPUR
</t>
  </si>
  <si>
    <t>01118838643</t>
  </si>
  <si>
    <t>hairulizammuhamad@gmail.com</t>
  </si>
  <si>
    <t>27/6 3.15pm ws</t>
  </si>
  <si>
    <t>10/10 3.28pm call. Tak angkat</t>
  </si>
  <si>
    <t>Ammar Saleh</t>
  </si>
  <si>
    <t>Bin Abd Hamid</t>
  </si>
  <si>
    <t>Mambang Diawan/Perak</t>
  </si>
  <si>
    <t>01121552117</t>
  </si>
  <si>
    <t>ammarsaleh91@yahoo.com</t>
  </si>
  <si>
    <t>28/6 10.46am dah ws. dah siap hantar quotation 1.52pm</t>
  </si>
  <si>
    <t>10/10 3.30pm call. Dia letak</t>
  </si>
  <si>
    <t>amir</t>
  </si>
  <si>
    <t>ali</t>
  </si>
  <si>
    <t>supervisor</t>
  </si>
  <si>
    <t>kampung terang</t>
  </si>
  <si>
    <t>0177666456</t>
  </si>
  <si>
    <t>shahrul148@gmail.com</t>
  </si>
  <si>
    <t>28/6 8am sent email</t>
  </si>
  <si>
    <t>10/10 3.33pm call. Dia letak</t>
  </si>
  <si>
    <t>Ain</t>
  </si>
  <si>
    <t>Pembantu makmal</t>
  </si>
  <si>
    <t>Kuantan</t>
  </si>
  <si>
    <t>0182990300</t>
  </si>
  <si>
    <t>wannurulainwanhusin84@gmail.com</t>
  </si>
  <si>
    <t>29/6 10.29am ws</t>
  </si>
  <si>
    <t>11/10 9.16am call. Tak angkat masuk voicemail</t>
  </si>
  <si>
    <t>DIYANA</t>
  </si>
  <si>
    <t>NARISA</t>
  </si>
  <si>
    <t>CUSTOMER SERVICE</t>
  </si>
  <si>
    <t>JOHOR BAHRU JOHOR</t>
  </si>
  <si>
    <t>01111488355</t>
  </si>
  <si>
    <t>diyarisa@ymail.com</t>
  </si>
  <si>
    <t>1/7 6.42pm ws</t>
  </si>
  <si>
    <t>11/10 9.18am call. Tak angkat call ended</t>
  </si>
  <si>
    <t xml:space="preserve">2023/07/01 at 5:43 AM
</t>
  </si>
  <si>
    <t xml:space="preserve">NUR ATHIRAH 
</t>
  </si>
  <si>
    <t>BINTI MD SALEHUDDIN</t>
  </si>
  <si>
    <t xml:space="preserve">PEMBANTU TADBIR
</t>
  </si>
  <si>
    <t xml:space="preserve">LORONG MASJID TENGAH 4, BATU 21 1/4 KAMPUNG DURIAN DAUN, 78300 MASJID TANAH, MELAKA
</t>
  </si>
  <si>
    <t>0136522923</t>
  </si>
  <si>
    <t>nathirahmsalehuddin@gmail.com</t>
  </si>
  <si>
    <t>3/7 2.01pm sent</t>
  </si>
  <si>
    <t>Dah amik dengan kawan</t>
  </si>
  <si>
    <t xml:space="preserve"> 2023/07/01 at 7:27 PM</t>
  </si>
  <si>
    <t xml:space="preserve">REDZUAN HANIFF 
</t>
  </si>
  <si>
    <t>BIN MOHD ZIN</t>
  </si>
  <si>
    <t xml:space="preserve">16/07/2023
</t>
  </si>
  <si>
    <t xml:space="preserve">Bekerja Sendiri
</t>
  </si>
  <si>
    <t xml:space="preserve">LOT 3550 JALAN JATI KAMPUNG MELAYU SUBANG, 40150 SHAH ALAM SELANGOR
</t>
  </si>
  <si>
    <t>0129270015</t>
  </si>
  <si>
    <t>zinnharriz@gmail.com</t>
  </si>
  <si>
    <t>3/7 2.03pm ws</t>
  </si>
  <si>
    <t xml:space="preserve">11/10 9.47am call. Kena block nombor </t>
  </si>
  <si>
    <t>Norazliza</t>
  </si>
  <si>
    <t>Binti Majid</t>
  </si>
  <si>
    <t>Makmal Perubatan</t>
  </si>
  <si>
    <t>Lot 12473 kg Padang Kala,Jalan Syed kuning</t>
  </si>
  <si>
    <t>0137445865</t>
  </si>
  <si>
    <t>norazlizamajid@yahoo.com.my</t>
  </si>
  <si>
    <t>3/7 1.56pm ws</t>
  </si>
  <si>
    <t>11/10 10.02am call. Ada cancer. Akan operate dalam beberapa hari lagi</t>
  </si>
  <si>
    <t>Jamal Deen</t>
  </si>
  <si>
    <t>Bin Ali</t>
  </si>
  <si>
    <t>Temerloh Pahang</t>
  </si>
  <si>
    <t>0196762155</t>
  </si>
  <si>
    <t>shahirah0310@gmail.com</t>
  </si>
  <si>
    <t>4/7 3.43pm ws</t>
  </si>
  <si>
    <t xml:space="preserve">11/10 10.06pm call. Buat masa sekarang tak berminat </t>
  </si>
  <si>
    <t>Muhammad Shafiq Amri</t>
  </si>
  <si>
    <t>Bin Lamat</t>
  </si>
  <si>
    <t>Juruaudit</t>
  </si>
  <si>
    <t>HSE 84, LRG 17, FASA 3, TMN KUALA MENGGATAL, JLN SEPANGGAR, 88450 KOTA KINABALU, SABAH.</t>
  </si>
  <si>
    <t>0146843401</t>
  </si>
  <si>
    <t>shafiqamri991@gmail.com</t>
  </si>
  <si>
    <t>4/7 3.46pm sent</t>
  </si>
  <si>
    <t>11/10 10.11am call. Tak berminat dah</t>
  </si>
  <si>
    <t>HASNIZA</t>
  </si>
  <si>
    <t>HAWAFI</t>
  </si>
  <si>
    <t>TELEMARKETING</t>
  </si>
  <si>
    <t>Ampang</t>
  </si>
  <si>
    <t>0173012761</t>
  </si>
  <si>
    <t>chacadaboom@gmail.com</t>
  </si>
  <si>
    <t>4/7 3.49pm sent</t>
  </si>
  <si>
    <t>11/10 10.46am call. Tak angkat</t>
  </si>
  <si>
    <t>teh hanisah</t>
  </si>
  <si>
    <t>bin nasurudin</t>
  </si>
  <si>
    <t>eksekutif ptptn</t>
  </si>
  <si>
    <t>nilai, n9</t>
  </si>
  <si>
    <t>0182543217</t>
  </si>
  <si>
    <t>tehhanisah@ptptn.gov.my</t>
  </si>
  <si>
    <t>8/7 7.24am sent</t>
  </si>
  <si>
    <t xml:space="preserve">11/10 3.13pm call. Tak angkat masuk voicemail </t>
  </si>
  <si>
    <t>Nor Azita</t>
  </si>
  <si>
    <t>Binti Abdul Ghani</t>
  </si>
  <si>
    <t>Pembantu Tadbir (Perkeranian/Operasi)</t>
  </si>
  <si>
    <t>Lot 2781 Jalan Kandis, Kampung Hujung Repek, 16310 Bachok, Kelantan</t>
  </si>
  <si>
    <t>0139534185</t>
  </si>
  <si>
    <t>eetasiv01@gmail.com</t>
  </si>
  <si>
    <t>11/7 8am schedule sent. 12/7 11am call. Appointment 14/7 12pm by call</t>
  </si>
  <si>
    <t>Syazwan</t>
  </si>
  <si>
    <t>Bin Sadali</t>
  </si>
  <si>
    <t>Pereka Grafik</t>
  </si>
  <si>
    <t>No.45, Jalan Murni 2, 71800 Nilai, Negeri Sembilan</t>
  </si>
  <si>
    <t>0125134935</t>
  </si>
  <si>
    <t>budsic86@gmail.com</t>
  </si>
  <si>
    <t>11/7 8am schedule sent. 12/7 11.03am call. Buzy akan check email</t>
  </si>
  <si>
    <t>11/10 3.18pm call. Dah amik lain</t>
  </si>
  <si>
    <t>Wan mohammad azim</t>
  </si>
  <si>
    <t>Bin wan jusoh</t>
  </si>
  <si>
    <t>Operator pam pasir</t>
  </si>
  <si>
    <t>439, kampung geting 16200 tumpat kelantan</t>
  </si>
  <si>
    <t>0196068428</t>
  </si>
  <si>
    <t>wanmohammadazim@gmail.com</t>
  </si>
  <si>
    <t>11/7 9.59am ws. 12/7 11.06am call. Buzy suruh call balik jumaat nanti</t>
  </si>
  <si>
    <t>11/10 3.23pm call. Sekarang tak ada pendapatan</t>
  </si>
  <si>
    <t xml:space="preserve"> 2023/07/08 at 7:27 PM
</t>
  </si>
  <si>
    <t xml:space="preserve">NORHAFIZAHTUN
</t>
  </si>
  <si>
    <t xml:space="preserve"> BT MOHD NAZAR</t>
  </si>
  <si>
    <t>Cashier</t>
  </si>
  <si>
    <t xml:space="preserve">B9-2-37 ,BLOK 9 ,
</t>
  </si>
  <si>
    <t>01139008240</t>
  </si>
  <si>
    <t>isz.naz0295@gmail.com</t>
  </si>
  <si>
    <t>11/7 10.02am ws</t>
  </si>
  <si>
    <t xml:space="preserve">11/10 3.24pm call. Number unreachable </t>
  </si>
  <si>
    <t xml:space="preserve"> 2023/07/09 at 3:43 PM</t>
  </si>
  <si>
    <t xml:space="preserve">Muhammad Amirol Iman 
</t>
  </si>
  <si>
    <t>Bin Ab Aziz</t>
  </si>
  <si>
    <t xml:space="preserve">NO 63, TAMAN SRI DERGA FASA 1, 05300, ALOR SETAR, KEDAH
</t>
  </si>
  <si>
    <t xml:space="preserve">0195291923
</t>
  </si>
  <si>
    <t>amirolsuarez7@gmail.com</t>
  </si>
  <si>
    <t>11/7 10.03am ws</t>
  </si>
  <si>
    <t xml:space="preserve">11/10 3.27pm call. Sekali ring terus masuk voicemail </t>
  </si>
  <si>
    <t>AINATUL AFRINA</t>
  </si>
  <si>
    <t>ARZANI</t>
  </si>
  <si>
    <t>Pitas, Sabah</t>
  </si>
  <si>
    <t>0133066411</t>
  </si>
  <si>
    <t>inazenyelly@gmail.com</t>
  </si>
  <si>
    <t>11/7 10.05am ws</t>
  </si>
  <si>
    <t>11/10 3.30pm call. Dah amik dengan takaful ikhlas</t>
  </si>
  <si>
    <t>Surijana @ Rushdy</t>
  </si>
  <si>
    <t>Bin Palattui</t>
  </si>
  <si>
    <t>TB8919,Lorong 3, Taman Wawasan, Jln Utara Baru, 91000 Tawau Sabah</t>
  </si>
  <si>
    <t>0133519207</t>
  </si>
  <si>
    <t>srushdy2011@gmail.com</t>
  </si>
  <si>
    <t>16/7 12.07pm ws</t>
  </si>
  <si>
    <t>Nak amik hibah harta</t>
  </si>
  <si>
    <t>Najwa nabilah</t>
  </si>
  <si>
    <t>Binti juinin</t>
  </si>
  <si>
    <t>Ranau sabah</t>
  </si>
  <si>
    <t>0178652141</t>
  </si>
  <si>
    <t>najwajuinin92@gmail.com</t>
  </si>
  <si>
    <t>16/7 12.01 pm call. tak angkat</t>
  </si>
  <si>
    <t>11/10 3.33pm call. Ringing lepastu call ended</t>
  </si>
  <si>
    <t>Takdir</t>
  </si>
  <si>
    <t>Bin Sandiwa</t>
  </si>
  <si>
    <t>Pengawal Keselamatan</t>
  </si>
  <si>
    <t>01131986585</t>
  </si>
  <si>
    <t>mrscompong@gmail.com</t>
  </si>
  <si>
    <t>17/7 1.12pm ws</t>
  </si>
  <si>
    <t>11/10 3.36pm call. Tak angkat lepastu call ended</t>
  </si>
  <si>
    <t>MOHD ZAHLAN BIN HASSAN</t>
  </si>
  <si>
    <t>HASSAN</t>
  </si>
  <si>
    <t>PENJUAL KERETA</t>
  </si>
  <si>
    <t>127T JALAN BUKIT CHINA,75100 MELAKA</t>
  </si>
  <si>
    <t>0177678341</t>
  </si>
  <si>
    <t>zahlanhassan@gmail.com</t>
  </si>
  <si>
    <t>17/7 9.03pm ws</t>
  </si>
  <si>
    <t>11/10 3.39pm call. Masih belum berminat. Minggu depan boleh follow up semula</t>
  </si>
  <si>
    <t>harif</t>
  </si>
  <si>
    <t>FAZILLAH</t>
  </si>
  <si>
    <t>it SUPPORT</t>
  </si>
  <si>
    <t>cyberjaya</t>
  </si>
  <si>
    <t>0195470949</t>
  </si>
  <si>
    <t>fazillahharif@gmail.com</t>
  </si>
  <si>
    <t>17/7 9.06pm ws</t>
  </si>
  <si>
    <t>11/10 3.42pm call. Dah amik ge</t>
  </si>
  <si>
    <t>Sophia</t>
  </si>
  <si>
    <t>J</t>
  </si>
  <si>
    <t>Kl</t>
  </si>
  <si>
    <t>0183991897</t>
  </si>
  <si>
    <t>erlinnatasha@gmail.com</t>
  </si>
  <si>
    <t>20/7 9.04pm ws</t>
  </si>
  <si>
    <t>11/10 3.45pm call. Boleh bagi quotation guna whatsapp sahaja</t>
  </si>
  <si>
    <t>Azli</t>
  </si>
  <si>
    <t>Bin mahmood</t>
  </si>
  <si>
    <t>Penyelia akaun</t>
  </si>
  <si>
    <t>C-G-2, Pelangi Indah</t>
  </si>
  <si>
    <t>0182129897</t>
  </si>
  <si>
    <t>mahmoodazli76@gmail.com</t>
  </si>
  <si>
    <t>20/7 9.06pm ws</t>
  </si>
  <si>
    <t>1596</t>
  </si>
  <si>
    <t>Eskandaria Yeoshaqeena</t>
  </si>
  <si>
    <t>Binti rahim</t>
  </si>
  <si>
    <t>Account</t>
  </si>
  <si>
    <t>Cheras</t>
  </si>
  <si>
    <t>01133214950</t>
  </si>
  <si>
    <t>yeoshaqeena@gmail.com</t>
  </si>
  <si>
    <t>20/7 8.49pm call. Buzy just follow up ws</t>
  </si>
  <si>
    <t>nor suhaiza bt yahaya</t>
  </si>
  <si>
    <t>yahaya</t>
  </si>
  <si>
    <t>polis bantuan</t>
  </si>
  <si>
    <t>blok e no 18 desa taming sari</t>
  </si>
  <si>
    <t>0183197981</t>
  </si>
  <si>
    <t>suhaizaija94@gmail.com</t>
  </si>
  <si>
    <t>20/7 9.11pm ws</t>
  </si>
  <si>
    <t>11/10 3.47pm call. Ringing sekali terus call ended</t>
  </si>
  <si>
    <t>2023/07/21 at 7:25 AM</t>
  </si>
  <si>
    <t xml:space="preserve">Syufaat Bin morni
</t>
  </si>
  <si>
    <t xml:space="preserve">26/04/1993
</t>
  </si>
  <si>
    <t xml:space="preserve">Merchandiser cum promoter
</t>
  </si>
  <si>
    <t xml:space="preserve">S2F3 BLOCK B,LEE LING VILLA,TAMAN SRI PERKASA,93050 kuching sarawak
</t>
  </si>
  <si>
    <t>0128939937</t>
  </si>
  <si>
    <t>syufaat7945@gmail.com</t>
  </si>
  <si>
    <t>24/7 10.22am ws</t>
  </si>
  <si>
    <t>11/10 3.49pm call. Tak angkat. 3.50pm dia call balik. Kata dah amik dengan fwd</t>
  </si>
  <si>
    <t>Khalid</t>
  </si>
  <si>
    <t>Md Shah</t>
  </si>
  <si>
    <t>bekerja sendiri</t>
  </si>
  <si>
    <t>segamat johor</t>
  </si>
  <si>
    <t>0137435632</t>
  </si>
  <si>
    <t>asmahhassim1010@gmail.com</t>
  </si>
  <si>
    <t>24/7 10.25am ws</t>
  </si>
  <si>
    <t>Asmah</t>
  </si>
  <si>
    <t>Hassim</t>
  </si>
  <si>
    <t>Segamat Johor</t>
  </si>
  <si>
    <t>11/10 3.52pm call. Terus call ended</t>
  </si>
  <si>
    <t>Zulnaim</t>
  </si>
  <si>
    <t>Bin Kamaruddin</t>
  </si>
  <si>
    <t>Bekerja Sendiri</t>
  </si>
  <si>
    <t>PT 959-B Lorong Depan Sek.Keb.Lundang ,Jalan Sekolah 15150 Kota Bharu ,Kelabtan</t>
  </si>
  <si>
    <t>01137424734</t>
  </si>
  <si>
    <t>zul_aim@yahoo.com</t>
  </si>
  <si>
    <t>25/7 11.46pm call. Buzy nanti call balik</t>
  </si>
  <si>
    <t>11/10 3.54pm call. Tak angkat masuk voicemail</t>
  </si>
  <si>
    <t>Mohd Khairusham</t>
  </si>
  <si>
    <t>Bin Mohd Fadoalah</t>
  </si>
  <si>
    <t>Bagan Serai,Perak</t>
  </si>
  <si>
    <t>0194918251</t>
  </si>
  <si>
    <t>lelakhairusham@gmail.com</t>
  </si>
  <si>
    <t>25/7 12.30pm sent</t>
  </si>
  <si>
    <t>12/10 10.13am call. Tak angkat masuk voicemail</t>
  </si>
  <si>
    <t>Mohd Hairul Azlan</t>
  </si>
  <si>
    <t>Bin Ahmad</t>
  </si>
  <si>
    <t>Pekerja Am koperasi</t>
  </si>
  <si>
    <t>262 jalan yakin 8,taman sri lambak,86000 Kluang johor</t>
  </si>
  <si>
    <t>0108954914</t>
  </si>
  <si>
    <t>hayrulazlan@gmail.com</t>
  </si>
  <si>
    <t>31/7 3.19pm ws</t>
  </si>
  <si>
    <t>12/10 10.16am call. Tak angkat masuk voicemail</t>
  </si>
  <si>
    <t>Patricia</t>
  </si>
  <si>
    <t>Clare</t>
  </si>
  <si>
    <t>Clerk</t>
  </si>
  <si>
    <t>No.53, Lorong 3F staking perdana</t>
  </si>
  <si>
    <t>0198576469</t>
  </si>
  <si>
    <t>patriciaclare99@gmail.com</t>
  </si>
  <si>
    <t>3/8 10.43pm ws</t>
  </si>
  <si>
    <t>12/10 10.17am call. Tak angkat lepastu call ended</t>
  </si>
  <si>
    <t>Norfazura</t>
  </si>
  <si>
    <t>Bte M Salleh</t>
  </si>
  <si>
    <t>NO 1 JALAN DESA 9/5</t>
  </si>
  <si>
    <t>0103129472</t>
  </si>
  <si>
    <t>norfazuranor@gmail.com</t>
  </si>
  <si>
    <t>3/8 10.59pm ws</t>
  </si>
  <si>
    <t>12/10 10.19am call. No ringing terus call ended</t>
  </si>
  <si>
    <t>Noor Assenna</t>
  </si>
  <si>
    <t>Binti Abdullah</t>
  </si>
  <si>
    <t>No 29 jalan bendahara 5,taman puteri,83000 batu pahat, johor</t>
  </si>
  <si>
    <t>01118768910</t>
  </si>
  <si>
    <t>anna67720@gmail.com</t>
  </si>
  <si>
    <t>12/10 10.22am call. Dia tak perasan ws</t>
  </si>
  <si>
    <t>MOHAMAD RUKAINI</t>
  </si>
  <si>
    <t>BIN ABD HAMID</t>
  </si>
  <si>
    <t>TENTERA</t>
  </si>
  <si>
    <t>No 151 KAMPUNG MEMALI 09100 BALING KEDAH</t>
  </si>
  <si>
    <t>0105535152</t>
  </si>
  <si>
    <t>mrna9915@gmail.com</t>
  </si>
  <si>
    <t>13/6 12.52pm call. Salah orang</t>
  </si>
  <si>
    <t>12/10 3.52pm call. Nak tanya bini dulu</t>
  </si>
  <si>
    <t>Mohd Rujhan</t>
  </si>
  <si>
    <t>Bin Sidek</t>
  </si>
  <si>
    <t>0133387000</t>
  </si>
  <si>
    <t>turtleliner@yahoo.com</t>
  </si>
  <si>
    <t xml:space="preserve">13/6 12.49pm call. Dah ada tak berminat </t>
  </si>
  <si>
    <t>Siti Fairos</t>
  </si>
  <si>
    <t>Binti Mohd Yunus</t>
  </si>
  <si>
    <t>Agency Executive</t>
  </si>
  <si>
    <t>Klang</t>
  </si>
  <si>
    <t>0173574185</t>
  </si>
  <si>
    <t>Muhammadadamsitifairos@gmail.com</t>
  </si>
  <si>
    <t>13/6 12.47pm call. Dah ada tak berminat</t>
  </si>
  <si>
    <t>Kad MedikalHibah PruBSN Lestari</t>
  </si>
  <si>
    <t>Chow kit, KL</t>
  </si>
  <si>
    <t>00172697608</t>
  </si>
  <si>
    <t>13/6 12.45pm call. Tak angkat</t>
  </si>
  <si>
    <t>12/10 4.09pm bagi quotation sahaja</t>
  </si>
  <si>
    <t>NOOR JAMAI'YAH</t>
  </si>
  <si>
    <t>BT JAMALUDDIN</t>
  </si>
  <si>
    <t>AKAUN</t>
  </si>
  <si>
    <t>LOT 2328 A,KG SETIA KUANG, JLN KUNDANG, 48050 RAWANG, SELANGOR</t>
  </si>
  <si>
    <t>01139496603</t>
  </si>
  <si>
    <t>jemnoor6226@gmail.com</t>
  </si>
  <si>
    <t>13/6 12.44pm call. Tak angkat</t>
  </si>
  <si>
    <t>12/10 4.15pm call. Appointment 15/10 3pm area sungai buloh</t>
  </si>
  <si>
    <t>Zanariah</t>
  </si>
  <si>
    <t>Binti Sulieman</t>
  </si>
  <si>
    <t>Hibah PruBSN Lestari</t>
  </si>
  <si>
    <t>tidak bekerjs</t>
  </si>
  <si>
    <t>0137592518</t>
  </si>
  <si>
    <t>sitisyazwani98@icloud.com</t>
  </si>
  <si>
    <t>13/6 12.43pm call. Salah nombor</t>
  </si>
  <si>
    <t>12/10 4.18pm call. Tak angkat</t>
  </si>
  <si>
    <t>khoiruzaman</t>
  </si>
  <si>
    <t>suhadi</t>
  </si>
  <si>
    <t>juruteknik</t>
  </si>
  <si>
    <t>NO 155, JLN SERI MAHKOTA AMAN 2, TAMAN SERI MAHKOTA AMAN</t>
  </si>
  <si>
    <t>0179689082</t>
  </si>
  <si>
    <t>krollsuhadi68@gmail.com</t>
  </si>
  <si>
    <t>13/6 12.42pm call. Tak berminat dah</t>
  </si>
  <si>
    <t>Mas</t>
  </si>
  <si>
    <t>Ridzwan</t>
  </si>
  <si>
    <t>0103618836</t>
  </si>
  <si>
    <t>rhmm0221@gmail.com</t>
  </si>
  <si>
    <t>13/6 12.40pm call. Tak angkat</t>
  </si>
  <si>
    <t>12/10 4.23pm call. Dah amik dengan aia</t>
  </si>
  <si>
    <t>Ahmad Aiman</t>
  </si>
  <si>
    <t>Bin Ariffin</t>
  </si>
  <si>
    <t>Engineer</t>
  </si>
  <si>
    <t>Lot pt 23875 Jalan Kelulut 1 Kampung Kelulut</t>
  </si>
  <si>
    <t>01162582528</t>
  </si>
  <si>
    <t>thezenfone@gmail.com</t>
  </si>
  <si>
    <t>13/6 12.39pm call. Tak angkat</t>
  </si>
  <si>
    <t xml:space="preserve">12/10 4.26pm call. Tak berminat </t>
  </si>
  <si>
    <t>AZRI</t>
  </si>
  <si>
    <t>BIN MOHAMAD NOOR</t>
  </si>
  <si>
    <t>SEKTOR INDUSTRI</t>
  </si>
  <si>
    <t>butterworth</t>
  </si>
  <si>
    <t>0175199700</t>
  </si>
  <si>
    <t>azri.pg.in@gmail.com</t>
  </si>
  <si>
    <t>13/6 12.36pm call. Nak quotation sahaja</t>
  </si>
  <si>
    <t>Muhamad afkar</t>
  </si>
  <si>
    <t>Jamaluddin</t>
  </si>
  <si>
    <t>Hibah PruBSN LestariHibah</t>
  </si>
  <si>
    <t>01116139003</t>
  </si>
  <si>
    <t>muhdafkar972@gmail.com</t>
  </si>
  <si>
    <t xml:space="preserve">13/6 12.32pm call. Dah ada dengan aia. Tak berminat </t>
  </si>
  <si>
    <t>Malathi</t>
  </si>
  <si>
    <t>Sugumaran</t>
  </si>
  <si>
    <t>Online business</t>
  </si>
  <si>
    <t>No.41a JLN SETIA 1, JINJANG UTARA TAMBAHAN</t>
  </si>
  <si>
    <t>01111664498</t>
  </si>
  <si>
    <t>malsu84@ymail.com</t>
  </si>
  <si>
    <t>13/6 12.30pm call. Tak angkat</t>
  </si>
  <si>
    <t xml:space="preserve">17/10 1028am call. Anak dia angkat. Line tak berapa clear so dia akan call balik. Speaking English </t>
  </si>
  <si>
    <t>Siti Athirah</t>
  </si>
  <si>
    <t>Binti Amaram</t>
  </si>
  <si>
    <t>Sales assistant</t>
  </si>
  <si>
    <t>Changlun</t>
  </si>
  <si>
    <t>0197650085</t>
  </si>
  <si>
    <t>athirahmisaki@gmail.com</t>
  </si>
  <si>
    <t>13/6 12.29pm call. Dah ada tak berminat</t>
  </si>
  <si>
    <t>Shahril</t>
  </si>
  <si>
    <t>Bin Sukkeri</t>
  </si>
  <si>
    <t>No 352 JLN DA S10/14, Taman Desa Aman</t>
  </si>
  <si>
    <t>0174318020</t>
  </si>
  <si>
    <t>shahrilaiman80@yahoo.com</t>
  </si>
  <si>
    <t>13/6 12.27pm call. Engage</t>
  </si>
  <si>
    <t>17/10 10.30am call. Tak angkat masuk voicemail. Tak pernah ws lagi</t>
  </si>
  <si>
    <t>maizatul nuraini</t>
  </si>
  <si>
    <t>bin nazarudin</t>
  </si>
  <si>
    <t>0186629679</t>
  </si>
  <si>
    <t>maizatulnuraini01@gmail.com</t>
  </si>
  <si>
    <t>13/6 12.26pm call. Tak angkat</t>
  </si>
  <si>
    <t>17/10 10.36am call. Tak angkat masuk voicemail</t>
  </si>
  <si>
    <t>Nurain Natashar</t>
  </si>
  <si>
    <t>Binti Sophan</t>
  </si>
  <si>
    <t>Admin</t>
  </si>
  <si>
    <t>Lot 1680, Fasa 2, Lorong cahya damai 1, Bandar baru samariang, 93050 Kuching, sarawak</t>
  </si>
  <si>
    <t>0138753400</t>
  </si>
  <si>
    <t>natasharnurain@gmail.com</t>
  </si>
  <si>
    <t>13/6 11.56am call. Angkat tapi buzy. Follow up ws sahaja</t>
  </si>
  <si>
    <t>17/10 10.39am call. Tak angkat tiba2 call ended</t>
  </si>
  <si>
    <t>Fairouz</t>
  </si>
  <si>
    <t>Mohd Sulaiman</t>
  </si>
  <si>
    <t>E hailing</t>
  </si>
  <si>
    <t>Alor Gajah</t>
  </si>
  <si>
    <t>0123386504</t>
  </si>
  <si>
    <t>eizamohdyamin@gmail.com</t>
  </si>
  <si>
    <t>13/6 11.54am call. Buzy tengah drive, akan call semula. Biasa malam free</t>
  </si>
  <si>
    <t>17/10 10.42am call. Ws sahaj atau call balik malam</t>
  </si>
  <si>
    <t>Flora</t>
  </si>
  <si>
    <t>Anthony</t>
  </si>
  <si>
    <t>Johor bahru</t>
  </si>
  <si>
    <t>0127452999</t>
  </si>
  <si>
    <t>flora6161@gmail.com</t>
  </si>
  <si>
    <t>13/6 11.47am call. Appointment online 14/6 4pm</t>
  </si>
  <si>
    <t>Nur Shazwani</t>
  </si>
  <si>
    <t>Binti Ab Kadir</t>
  </si>
  <si>
    <t>Kad MedikalHibah PruBSN LestariHibah</t>
  </si>
  <si>
    <t>Environmental Engineer</t>
  </si>
  <si>
    <t>SRB-4D 09-14 ANTARXIA PARK @ FOREST CITY, JALAN FOREST CITY 5, PULAU SATU,</t>
  </si>
  <si>
    <t>0109410133</t>
  </si>
  <si>
    <t>nurshazwanikadir@gmail.com</t>
  </si>
  <si>
    <t>13/6 11.45am call. Tak angkat</t>
  </si>
  <si>
    <t>17/10 10.45am call. Tak angkat masuk voicemail</t>
  </si>
  <si>
    <t xml:space="preserve">12/12 10.55am call. Dia kata tak pernah isi. Tak nak appointment tapi boleh slowly attempt </t>
  </si>
  <si>
    <t>ZAMBRUS</t>
  </si>
  <si>
    <t>BIN SALLEH</t>
  </si>
  <si>
    <t>Penjawat Awam - suruhanmjaya koperasi malaysia - penolong opengarah kanan - pegawai ehwawl ekonomi</t>
  </si>
  <si>
    <t>B3 JALAN VISTANA 3A, TAMAN VISTANA FASA 4, JALAN LANGGAR</t>
  </si>
  <si>
    <t>0195596916</t>
  </si>
  <si>
    <t>zambrusskm@gmail.com</t>
  </si>
  <si>
    <t>13/6 11.42am call. Appointment online khamis 15/6 pukul 1pm</t>
  </si>
  <si>
    <t>16/6</t>
  </si>
  <si>
    <t>15/6</t>
  </si>
  <si>
    <t>Mohama Fikri</t>
  </si>
  <si>
    <t>Bin Ismail</t>
  </si>
  <si>
    <t>Bandar Baharu</t>
  </si>
  <si>
    <t>0135295149</t>
  </si>
  <si>
    <t>fikkrieft@gmail.com</t>
  </si>
  <si>
    <t>7/6 5.25pm call. engage</t>
  </si>
  <si>
    <t>17/10 10.47am call. Tak ringing terus unavailable</t>
  </si>
  <si>
    <t>12/12 11.01am call. Tak angkat</t>
  </si>
  <si>
    <t>Mohammad azam</t>
  </si>
  <si>
    <t>Bin tengku jajang sagita</t>
  </si>
  <si>
    <t>Bebas</t>
  </si>
  <si>
    <t>9 jalan selasih 23 taman pasir putih pasir gudang 81700 johor</t>
  </si>
  <si>
    <t>0178400759</t>
  </si>
  <si>
    <t>Azam251197@emaul.com</t>
  </si>
  <si>
    <t>7/6 5.27pm call. engage</t>
  </si>
  <si>
    <t>17/10 10.49am call. Tak ringin terus masuk voicemail</t>
  </si>
  <si>
    <t>12/12 11.02 call. Nombor not in service</t>
  </si>
  <si>
    <t>Fazli</t>
  </si>
  <si>
    <t>Bin Omar</t>
  </si>
  <si>
    <t>Masjid Tanah/Melaka</t>
  </si>
  <si>
    <t>0125647977</t>
  </si>
  <si>
    <t>fazliomar5069@gmail.com</t>
  </si>
  <si>
    <t>7/6 2.03pm call. Engage</t>
  </si>
  <si>
    <t>17/10 3.20pm call. nak hibah harta</t>
  </si>
  <si>
    <t>nor farah wahida</t>
  </si>
  <si>
    <t>binti jalal</t>
  </si>
  <si>
    <t>bisnes online</t>
  </si>
  <si>
    <t>lot 11696 kg delek baru</t>
  </si>
  <si>
    <t>01127906560</t>
  </si>
  <si>
    <t>nrfrhwhd03@gmail.com</t>
  </si>
  <si>
    <t>7/6 2.02pm call. Engage</t>
  </si>
  <si>
    <t>12/12 11.08am call. Appointment 12/12 12pm online</t>
  </si>
  <si>
    <t>Norlisa Syamira</t>
  </si>
  <si>
    <t>Binti Mat Aroh</t>
  </si>
  <si>
    <t>B214 Jalan Kem Taman Desa Cempaka 33100 Pengkalan Hulu Perak</t>
  </si>
  <si>
    <t>0194628852</t>
  </si>
  <si>
    <t>norlisasyamiraa@gmail.com</t>
  </si>
  <si>
    <t>7/6 2pm call. Tak angkat</t>
  </si>
  <si>
    <t>Muhammad Nor Hakimi bin</t>
  </si>
  <si>
    <t>MD nor</t>
  </si>
  <si>
    <t>Mengurut dan berniaga minyak urut</t>
  </si>
  <si>
    <t>Homestay Baraqah jalan bani selamat kg jawa 84500 panchur Muar johor</t>
  </si>
  <si>
    <t>7/6 1.57pm call. Engage</t>
  </si>
  <si>
    <t>Mohd alif bin ishak</t>
  </si>
  <si>
    <t>Bin ishak</t>
  </si>
  <si>
    <t>Starbucks coffee</t>
  </si>
  <si>
    <t>103-3b lingkaran 1,pusat niaga Batu caves,68109 Batu caves ,selangor</t>
  </si>
  <si>
    <t>0135028184</t>
  </si>
  <si>
    <t>mohdalifirdina10@gmail.com</t>
  </si>
  <si>
    <t>7/6 1.49pm call. Tak angkat</t>
  </si>
  <si>
    <t>17/10 4.41pm call. Tak angkat masuk voicemail</t>
  </si>
  <si>
    <t>Muhammad Saiful</t>
  </si>
  <si>
    <t>Bin Kamarudin</t>
  </si>
  <si>
    <t>Homecare technician coway</t>
  </si>
  <si>
    <t>B-94-B JALAN SELASIH, FELDA ULU TEBRAU</t>
  </si>
  <si>
    <t>01127826998</t>
  </si>
  <si>
    <t>atikah.saat@gmail.com</t>
  </si>
  <si>
    <t>7/6 1.47pm call. Engage</t>
  </si>
  <si>
    <t>AZDI</t>
  </si>
  <si>
    <t>AHMAD</t>
  </si>
  <si>
    <t>KAJANG</t>
  </si>
  <si>
    <t>01235564554</t>
  </si>
  <si>
    <t>vikoy9@gmail.com</t>
  </si>
  <si>
    <t>7/6 1.35pm call. Engage. Nombor lebih 1</t>
  </si>
  <si>
    <t>Rizal</t>
  </si>
  <si>
    <t>Ubaid</t>
  </si>
  <si>
    <t>Pembantu Tadbir</t>
  </si>
  <si>
    <t>Putrajaya</t>
  </si>
  <si>
    <t>01127354006</t>
  </si>
  <si>
    <t>rzlubaid@gmail.com</t>
  </si>
  <si>
    <t>7/6 11.18am call. Buzy tengah kursus</t>
  </si>
  <si>
    <t>Robaaton</t>
  </si>
  <si>
    <t>Binti Yahya</t>
  </si>
  <si>
    <t>Kakita gan kerajaan</t>
  </si>
  <si>
    <t>Bangi/selangor</t>
  </si>
  <si>
    <t>0132502666</t>
  </si>
  <si>
    <t>robaatonyahya@gmail.com</t>
  </si>
  <si>
    <t>7/6 11.06am call. Tak angkat</t>
  </si>
  <si>
    <t>WENDY</t>
  </si>
  <si>
    <t>JOHNY</t>
  </si>
  <si>
    <t>RUMAH CATHERINE TAMOH, SUNGAI AUP,, 96007 SIBU, SARAWAK</t>
  </si>
  <si>
    <t>01125077501</t>
  </si>
  <si>
    <t>alvywen89@gmail.com</t>
  </si>
  <si>
    <t>Amirul Rafie</t>
  </si>
  <si>
    <t>Bin Amran</t>
  </si>
  <si>
    <t>Site Safety Supervisor</t>
  </si>
  <si>
    <t>puchong selangor</t>
  </si>
  <si>
    <t>0105657501</t>
  </si>
  <si>
    <t>rafieamirul@gmail.com</t>
  </si>
  <si>
    <t>7/6 10.19am call. Appointment 8/6 6pm kat area puchong</t>
  </si>
  <si>
    <t>Aidil</t>
  </si>
  <si>
    <t>no.46, jalan 4/24, bandar tasik puteri</t>
  </si>
  <si>
    <t>0134605967</t>
  </si>
  <si>
    <t>aidil270579@gmail.com</t>
  </si>
  <si>
    <t>7/6 10.13am call. Respond okay tapi buzy. Call semula lepas lunch. 1.33pm call tak angkat</t>
  </si>
  <si>
    <t>HAIRUL ZUL HUSNY</t>
  </si>
  <si>
    <t>BIN MAT ZIN</t>
  </si>
  <si>
    <t>JURUTERA</t>
  </si>
  <si>
    <t>No.40 Jalan Teratai 55, Taman Johor Jaya, 81100 Johor Bahru</t>
  </si>
  <si>
    <t>0127020201</t>
  </si>
  <si>
    <t>kumfatt.zull@gmail.com</t>
  </si>
  <si>
    <t>7/6 10.10am call. Tak angkat. 10.56 hairul call balik tapi line tak clear. Nanti akan follow up semula. Dah ambik dengan prubsn agent lain</t>
  </si>
  <si>
    <t>Guntur</t>
  </si>
  <si>
    <t>Bin Helmi</t>
  </si>
  <si>
    <t>Lift Installer</t>
  </si>
  <si>
    <t>No. 153, Lorong 2, Taman Wijaya Park, Manggatal, 88450, Kota Kinabalu, Sabah</t>
  </si>
  <si>
    <t>0168485087</t>
  </si>
  <si>
    <t>helena84.aliu@gmail.com</t>
  </si>
  <si>
    <t>7/6 10.02am call. Engage</t>
  </si>
  <si>
    <t>Fazilah</t>
  </si>
  <si>
    <t>Binti yusof</t>
  </si>
  <si>
    <t>Pembantu tadbir</t>
  </si>
  <si>
    <t>Flat smk sindumin sipitang</t>
  </si>
  <si>
    <t>0197087841</t>
  </si>
  <si>
    <t>fazilahbintiyusof@gmail.com</t>
  </si>
  <si>
    <t>7/6 9.57am call. Kata tak pernah isi form online</t>
  </si>
  <si>
    <t>Shahrul Adzha</t>
  </si>
  <si>
    <t>Polis</t>
  </si>
  <si>
    <t>Kota tinggi, Johor</t>
  </si>
  <si>
    <t>01163161055</t>
  </si>
  <si>
    <t>shah_adz@yahoo.com</t>
  </si>
  <si>
    <t>7/6 9.46am call. Tak angkat</t>
  </si>
  <si>
    <t>18/10 10.04am call. Follow up call balik 19/10 3pm</t>
  </si>
  <si>
    <t>Mohd Ekhwanul ehsan</t>
  </si>
  <si>
    <t>Bin selamat</t>
  </si>
  <si>
    <t>Lot 2548 lorong b1 jalan tunku kampung tunku petrajaya</t>
  </si>
  <si>
    <t>0128094711</t>
  </si>
  <si>
    <t>iqwanihsan11@gmail.com</t>
  </si>
  <si>
    <t>7/6 9.40am call. Tak angkat</t>
  </si>
  <si>
    <t>Noraihan</t>
  </si>
  <si>
    <t>Binti Noordin</t>
  </si>
  <si>
    <t>Pegawai Tadbir</t>
  </si>
  <si>
    <t>Serdang, Selangor</t>
  </si>
  <si>
    <t>0122303615</t>
  </si>
  <si>
    <t>noraihan@upm.edu.my</t>
  </si>
  <si>
    <t>7/6 9.32am call. Engage</t>
  </si>
  <si>
    <t>18/10 10.07am call. Weekend follow up</t>
  </si>
  <si>
    <t>Baqir</t>
  </si>
  <si>
    <t>Abdul Basir</t>
  </si>
  <si>
    <t>Drafter</t>
  </si>
  <si>
    <t>Setia Alam</t>
  </si>
  <si>
    <t>0104556163</t>
  </si>
  <si>
    <t>nsakinahnrdn@gmail.com</t>
  </si>
  <si>
    <t>7/6 9.29am call. Buzy, proceed on ws</t>
  </si>
  <si>
    <t>Muhamad syuib</t>
  </si>
  <si>
    <t>Bin md rashid</t>
  </si>
  <si>
    <t>Security</t>
  </si>
  <si>
    <t>Kangar</t>
  </si>
  <si>
    <t>00174912916</t>
  </si>
  <si>
    <t>syuibrashid3@gmail.com</t>
  </si>
  <si>
    <t>2/6 6.48pm call. tak angkat</t>
  </si>
  <si>
    <t>Norlaila</t>
  </si>
  <si>
    <t>Binti mohamad ishak</t>
  </si>
  <si>
    <t>5751 taman pinggiran 11 felda sg kelamah 73400 gemas n.sembila</t>
  </si>
  <si>
    <t>01140475080</t>
  </si>
  <si>
    <t>1984norlaila@gmail.com</t>
  </si>
  <si>
    <t>2/6 6.46pm call. engage</t>
  </si>
  <si>
    <t>CHE BING</t>
  </si>
  <si>
    <t>PEGAWAI PROJEK</t>
  </si>
  <si>
    <t>LOT, 3763, KG. TELAGA GAYONG,</t>
  </si>
  <si>
    <t>0198118770</t>
  </si>
  <si>
    <t>azzins@gmailmail.com</t>
  </si>
  <si>
    <t>1/6 11.52am call. Tengah drive. Nanti call balik</t>
  </si>
  <si>
    <t>18/0 10.11am call. Petang ni follow up balik</t>
  </si>
  <si>
    <t>Mohd Zulfaqar</t>
  </si>
  <si>
    <t>Bin Mohd Ali</t>
  </si>
  <si>
    <t>Project consultant</t>
  </si>
  <si>
    <t>balakong seri kembangan</t>
  </si>
  <si>
    <t>0173148926</t>
  </si>
  <si>
    <t>mohdali.zulfaqar@gmail.com</t>
  </si>
  <si>
    <t>1/6 11.43am call. Follow up whatsapp</t>
  </si>
  <si>
    <t>Samzuliznor</t>
  </si>
  <si>
    <t>Che Salleh</t>
  </si>
  <si>
    <t>Kuantan pahang</t>
  </si>
  <si>
    <t>0176696597</t>
  </si>
  <si>
    <t>norfatihahabakar@gmail.com</t>
  </si>
  <si>
    <t>1/6 11.30am call. Appointment set on 6/6 1pm zoom online</t>
  </si>
  <si>
    <t>AK AHMAD</t>
  </si>
  <si>
    <t>BIN PG DAUD</t>
  </si>
  <si>
    <t>GURU</t>
  </si>
  <si>
    <t>F31,TAMAN MALAWA JAYA,88450 KOTA KINABALU</t>
  </si>
  <si>
    <t>0138978724</t>
  </si>
  <si>
    <t>awangku5487@gmail.com</t>
  </si>
  <si>
    <t>1/6 11.19am call. Cant be reach</t>
  </si>
  <si>
    <t>Ariffikri</t>
  </si>
  <si>
    <t>Muhamad Amiruddin</t>
  </si>
  <si>
    <t>0136940986</t>
  </si>
  <si>
    <t>sinargnius4u@gmail.com</t>
  </si>
  <si>
    <t>1/6 11.18am call. Tak angkat</t>
  </si>
  <si>
    <t>Mohammad shahmim</t>
  </si>
  <si>
    <t>Bin abdul fani</t>
  </si>
  <si>
    <t>KUANTAN PAHANG</t>
  </si>
  <si>
    <t>0142434452</t>
  </si>
  <si>
    <t>shahmim93@gmail.com</t>
  </si>
  <si>
    <t>1/6 11.16am call. Engage. Update: Tak ada ws</t>
  </si>
  <si>
    <t>Veraelwina</t>
  </si>
  <si>
    <t>Binti ali muhamad</t>
  </si>
  <si>
    <t>Customer service</t>
  </si>
  <si>
    <t>No 38 jalan 4c taman muhibbah batu 17, 48000 rawang selangor</t>
  </si>
  <si>
    <t>01116386058</t>
  </si>
  <si>
    <t>erawina_84@yahoo.com</t>
  </si>
  <si>
    <t>26/6 11.28am call. Follow up ws</t>
  </si>
  <si>
    <t xml:space="preserve">30/10 10.42am call. Tak angkat ringing sampai voicemail </t>
  </si>
  <si>
    <t>Zaharom</t>
  </si>
  <si>
    <t>Pemandu lori</t>
  </si>
  <si>
    <t>Gerai Jkkk No.2 Taman Bunga Raya,Jalan Baru,14000,Bkt Mertajam,Penang</t>
  </si>
  <si>
    <t>0126468033</t>
  </si>
  <si>
    <t>zaharom691@gmail.com</t>
  </si>
  <si>
    <t>26/6 11am call. Tak angkat</t>
  </si>
  <si>
    <t>30/10 10.48am call. Appointment online 31/10 10am</t>
  </si>
  <si>
    <t>Muhammad nur asri</t>
  </si>
  <si>
    <t>bin khamis</t>
  </si>
  <si>
    <t>safety officer</t>
  </si>
  <si>
    <t>no 35 jalan UDA utama 6/4,bandar uda utama,81200 johor</t>
  </si>
  <si>
    <t>0137893894</t>
  </si>
  <si>
    <t>afagroup74@gmail.com</t>
  </si>
  <si>
    <t>26/6 10.46am call. Engage</t>
  </si>
  <si>
    <t>30/10 10.49am call. Dia buzy kena call balik petang</t>
  </si>
  <si>
    <t>Kohaye</t>
  </si>
  <si>
    <t>Kuasah</t>
  </si>
  <si>
    <t>Tuaran, sabah</t>
  </si>
  <si>
    <t>169389009</t>
  </si>
  <si>
    <t>kkohaye@yahoo.com</t>
  </si>
  <si>
    <t>26/6 10.45am call. Tak angkat</t>
  </si>
  <si>
    <t>30/10 10.50am call. Cant be reach</t>
  </si>
  <si>
    <t>Mohamad Azlin</t>
  </si>
  <si>
    <t>bin Abu Bakar</t>
  </si>
  <si>
    <t>Pelaut</t>
  </si>
  <si>
    <t>Lot 245. Lorong Mehah Jaya 13,Taman Megah Jaya,90000 Sandakan, Sabah</t>
  </si>
  <si>
    <t>0198966825</t>
  </si>
  <si>
    <t>m.azlinabubakar@gmail.com</t>
  </si>
  <si>
    <t>26/6 10.44am call. Engage</t>
  </si>
  <si>
    <t>30/10 10.52am call. Buzy call balik 2-3 hari lagi</t>
  </si>
  <si>
    <t>Muhammad noor</t>
  </si>
  <si>
    <t>Sungai petani</t>
  </si>
  <si>
    <t>0134493757</t>
  </si>
  <si>
    <t>waniemat9989@gmail.com</t>
  </si>
  <si>
    <t>26/6 10.44am call. Tak angkat</t>
  </si>
  <si>
    <t>30/10 10.54am call. Buzy call balik esok</t>
  </si>
  <si>
    <t>Mustaffa Bin Mohamad Salleh</t>
  </si>
  <si>
    <t>Salleh</t>
  </si>
  <si>
    <t>Lot 4809 Jln Paip Kg Haji Mohd Shariff 41050 Meru Klang Selangor</t>
  </si>
  <si>
    <t>0172996135</t>
  </si>
  <si>
    <t>mustaffasalleh88@gmail.com</t>
  </si>
  <si>
    <t>26/6 10.42am call. Tak angkat</t>
  </si>
  <si>
    <t>Mohd Zaidi</t>
  </si>
  <si>
    <t>Bin Salih</t>
  </si>
  <si>
    <t>Jasin Melaka</t>
  </si>
  <si>
    <t>0182735164</t>
  </si>
  <si>
    <t>katijahsabtu@gmail.com</t>
  </si>
  <si>
    <t>26/6 10.41am call. Tak angkat</t>
  </si>
  <si>
    <t>Sumazly</t>
  </si>
  <si>
    <t>Bin Sulaiman</t>
  </si>
  <si>
    <t>pencen kerajaan</t>
  </si>
  <si>
    <t>Lot 28346, Blakang Masjid Nur Bakti, Taman Desa Bakti, Gong Badak, Kuala Nerus, Terengganu</t>
  </si>
  <si>
    <t>0199899833</t>
  </si>
  <si>
    <t>sumazly@gmail.com</t>
  </si>
  <si>
    <t>26/6 10.39am call. Suruh follow up ws</t>
  </si>
  <si>
    <t>Norazila</t>
  </si>
  <si>
    <t>Zakaria</t>
  </si>
  <si>
    <t>Pekan pahang</t>
  </si>
  <si>
    <t>0179831019</t>
  </si>
  <si>
    <t>iraam9643@gmail.com</t>
  </si>
  <si>
    <t>26/6 10.35am call. Engage</t>
  </si>
  <si>
    <t>Shamsuladha</t>
  </si>
  <si>
    <t>Zainal</t>
  </si>
  <si>
    <t>Driver</t>
  </si>
  <si>
    <t>01123525066</t>
  </si>
  <si>
    <t>adhasham14@gmail.com</t>
  </si>
  <si>
    <t>26/6 10.33am. Call. Tak angkat. Nak quotation income protection, hibah dengan accident</t>
  </si>
  <si>
    <t>Hazizi</t>
  </si>
  <si>
    <t>Bin Hussain</t>
  </si>
  <si>
    <t>Security (pengurusan)</t>
  </si>
  <si>
    <t>Besut, Terengganu</t>
  </si>
  <si>
    <t>0168238279</t>
  </si>
  <si>
    <t>hazizi379379@gmail.com</t>
  </si>
  <si>
    <t>26/6 10.27am call. Tak angkat</t>
  </si>
  <si>
    <t>Nazri (ali nama betul)</t>
  </si>
  <si>
    <t>Bin a aziz</t>
  </si>
  <si>
    <t>Kg padang pulut</t>
  </si>
  <si>
    <t>01140739171</t>
  </si>
  <si>
    <t>ammarfayyadh67@gmail.com</t>
  </si>
  <si>
    <t>26/6 10.26am. Salah nombor</t>
  </si>
  <si>
    <t>Sabri</t>
  </si>
  <si>
    <t>Razali</t>
  </si>
  <si>
    <t>Kontrak</t>
  </si>
  <si>
    <t>No.33, jalan KP 3/2,, Taman Kajang Prima</t>
  </si>
  <si>
    <t>0123842956</t>
  </si>
  <si>
    <t>msabri.work@gmail.com</t>
  </si>
  <si>
    <t>26/6 10.24am call. Dah amik</t>
  </si>
  <si>
    <t>MURSYIDAH</t>
  </si>
  <si>
    <t>Yahya</t>
  </si>
  <si>
    <t>0134340420</t>
  </si>
  <si>
    <t>mursyidahyahya@gmail.com</t>
  </si>
  <si>
    <t>26/6 10.22am call. Tak angkat</t>
  </si>
  <si>
    <t>bagi quotation sahaja 250k</t>
  </si>
  <si>
    <t>Alin</t>
  </si>
  <si>
    <t>Hasim</t>
  </si>
  <si>
    <t>PELUKIS PELAN</t>
  </si>
  <si>
    <t>NEGERI SEMBILAN</t>
  </si>
  <si>
    <t>0109172310</t>
  </si>
  <si>
    <t>alinhasim92@gmail.com</t>
  </si>
  <si>
    <t>31/10 10.20am call. Cant be reach</t>
  </si>
  <si>
    <t>done</t>
  </si>
  <si>
    <t>Azmi</t>
  </si>
  <si>
    <t>No 29 Jalan Lintang Setia 11 Taman Meru 4 Meru Klang</t>
  </si>
  <si>
    <t>0127967441</t>
  </si>
  <si>
    <t>zazmi348@gmail.com</t>
  </si>
  <si>
    <t>31/10 10.21am call. Tak dapat</t>
  </si>
  <si>
    <t>Mohd Faizal</t>
  </si>
  <si>
    <t>Bin Mohd Radzi</t>
  </si>
  <si>
    <t>Skruti</t>
  </si>
  <si>
    <t>74a Felda bersia, Jalan pekeliling 2, 33320 Gerik, Perak</t>
  </si>
  <si>
    <t>0137197295</t>
  </si>
  <si>
    <t>mohdfaizal.jb87@gmail.com</t>
  </si>
  <si>
    <t>31/10 10.28am call. Ringing tapi tak angkat</t>
  </si>
  <si>
    <t>Abdul Rahim</t>
  </si>
  <si>
    <t>Bin othman</t>
  </si>
  <si>
    <t>Pemandu</t>
  </si>
  <si>
    <t>G G 3 Blok G indah Condominium jln pju 10/9 Prima Damansara 47830 PJ Selangor</t>
  </si>
  <si>
    <t>0186667045</t>
  </si>
  <si>
    <t>cbdrahim@gmail.com</t>
  </si>
  <si>
    <t>31/10 10.32am call. Dah ada sakit buah pinggang. Tak berminat</t>
  </si>
  <si>
    <t>fatin</t>
  </si>
  <si>
    <t>binti rizuwan</t>
  </si>
  <si>
    <t>Bisnes online</t>
  </si>
  <si>
    <t>21 Taman Titiwangsa</t>
  </si>
  <si>
    <t>01110205732</t>
  </si>
  <si>
    <t>fatinrizuwan@gmail.com</t>
  </si>
  <si>
    <t>31/10 10.35am call. Petang nanti call balik</t>
  </si>
  <si>
    <t>Safuan amir bin mohd rooslee</t>
  </si>
  <si>
    <t>Felda technoplan</t>
  </si>
  <si>
    <t>No 177 blo 8 felda serting hilir 6 72120 bandar seri jempol negeri sembilan</t>
  </si>
  <si>
    <t>01140170954</t>
  </si>
  <si>
    <t>safuan0954@gmail.com</t>
  </si>
  <si>
    <t>31/10 10.36am call. Ringing sekali lepastu engage</t>
  </si>
  <si>
    <t>NOR SHAZLEN</t>
  </si>
  <si>
    <t>NO 23 JALAN KANGKUNG 24/6</t>
  </si>
  <si>
    <t>01163396936</t>
  </si>
  <si>
    <t>shazlenramle@gmail.com</t>
  </si>
  <si>
    <t>31/10 10.37am call. Angkat tapi lepastu terus letak</t>
  </si>
  <si>
    <t>halimaton</t>
  </si>
  <si>
    <t>nordin</t>
  </si>
  <si>
    <t>planner</t>
  </si>
  <si>
    <t>senawang</t>
  </si>
  <si>
    <t>01135828745</t>
  </si>
  <si>
    <t>aimanazila22@gmail.com</t>
  </si>
  <si>
    <t>31/10 10.41am call. Not in service</t>
  </si>
  <si>
    <t>Bin Masni</t>
  </si>
  <si>
    <t>Pemandu Lori</t>
  </si>
  <si>
    <t>Gombak</t>
  </si>
  <si>
    <t>0179928068</t>
  </si>
  <si>
    <t>Nadirah_ahmad@outlook.com</t>
  </si>
  <si>
    <t>CLOSED WIFE RM 77.95 (GET)  + HUSBAND RM138.00 (ZURICH)</t>
  </si>
  <si>
    <t>INDRANI NADARAJAN</t>
  </si>
  <si>
    <t>Rani</t>
  </si>
  <si>
    <t>NO.12 HULUBALANG 8C TAMAN SENTOSA</t>
  </si>
  <si>
    <t>0102615884</t>
  </si>
  <si>
    <t>ranikumar051179@gmail.com</t>
  </si>
  <si>
    <t>31/10 10.42am call. Tak angkat</t>
  </si>
  <si>
    <t>Mohammad amirul afiq</t>
  </si>
  <si>
    <t>Bin mohd aris</t>
  </si>
  <si>
    <t>Contractor</t>
  </si>
  <si>
    <t>No 141 batu 28 kampung jenderam hilir</t>
  </si>
  <si>
    <t>0109024513</t>
  </si>
  <si>
    <t>nurazura278@gmail.com</t>
  </si>
  <si>
    <t>26/6 10.18am call. Tak angkat</t>
  </si>
  <si>
    <t>31/10 10.43am call. Tak angkat</t>
  </si>
  <si>
    <t>Rohaizad</t>
  </si>
  <si>
    <t>Bin abu bakar</t>
  </si>
  <si>
    <t>Mekanik motorsikal</t>
  </si>
  <si>
    <t>No 16 jalan rp10/3 rawang perdana 2</t>
  </si>
  <si>
    <t>01160812331</t>
  </si>
  <si>
    <t>rohaizadabubakar20@gmail.com</t>
  </si>
  <si>
    <t>26/6 10.17am call. Tak angkat</t>
  </si>
  <si>
    <t>31/10 10.44am call. Call ringing sampai the number cant be reach</t>
  </si>
  <si>
    <t>INSYIRAH KAMALIA</t>
  </si>
  <si>
    <t>BINTI SAHRIL</t>
  </si>
  <si>
    <t>STUDENT</t>
  </si>
  <si>
    <t>NO 46 TAMAN ZAMRUD KAMPUNG JENDERAM HULU 43800 DENGKIL SELANGOR</t>
  </si>
  <si>
    <t>0127612003</t>
  </si>
  <si>
    <t>insyirahkamalia659@gmail.com</t>
  </si>
  <si>
    <t>26/6 10.16am call. Engage</t>
  </si>
  <si>
    <t>31/10 10.46am call. Tak dapat</t>
  </si>
  <si>
    <t>Azhar</t>
  </si>
  <si>
    <t>Bin abdullah</t>
  </si>
  <si>
    <t>8 lrg pauh jaya 2/4 tmn pauh jaya 13700 perai , pulau pinang</t>
  </si>
  <si>
    <t>0167693111</t>
  </si>
  <si>
    <t>zillion.amira@gmail.com</t>
  </si>
  <si>
    <t>26/6 10.15am call. Tak angkat</t>
  </si>
  <si>
    <t>31/10 10.48am call. Tengah meeting nanti call balik</t>
  </si>
  <si>
    <t>ROSLI</t>
  </si>
  <si>
    <t>PEGAWAI IMIGRESEN</t>
  </si>
  <si>
    <t>KUALA TERENGGANU</t>
  </si>
  <si>
    <t>01126787800</t>
  </si>
  <si>
    <t>rpjjusm@gmail.com</t>
  </si>
  <si>
    <t>26/6 10.14am call. Engage</t>
  </si>
  <si>
    <t>31/10 10.49am call. Engage</t>
  </si>
  <si>
    <t>Siti Malini</t>
  </si>
  <si>
    <t>Binti Suhaili</t>
  </si>
  <si>
    <t>Lot 13920, Lorong Interhill 16, Jalan Airport miri sarawak</t>
  </si>
  <si>
    <t>01156268581</t>
  </si>
  <si>
    <t>sitimalini8581@gmail.com</t>
  </si>
  <si>
    <t>26/6 10.13am call. Tak angkat</t>
  </si>
  <si>
    <t>31/10 10.51am call. Tak angkat</t>
  </si>
  <si>
    <t>Hinawati</t>
  </si>
  <si>
    <t>Binti Md Japar</t>
  </si>
  <si>
    <t>kg pimping, peti surat 86,, 89728 membakut sabah</t>
  </si>
  <si>
    <t>0198801884</t>
  </si>
  <si>
    <t>watiemj81@gmail.com</t>
  </si>
  <si>
    <t>26/6 10.10am all. Tengah sibuk. Call semula 12.30pm nanti</t>
  </si>
  <si>
    <t>31/10 10.55am call. Tak angkat</t>
  </si>
  <si>
    <t>Mohamad Al Amfal</t>
  </si>
  <si>
    <t>Bin Amrin</t>
  </si>
  <si>
    <t>Juruteknik Elektrik</t>
  </si>
  <si>
    <t>0172092484</t>
  </si>
  <si>
    <t>alamfal1106@gmail.com</t>
  </si>
  <si>
    <t>26/6 10.07am call. Appointment set 2/7 11am zoom online</t>
  </si>
  <si>
    <t>31/10 10.59am call. Tak angkat</t>
  </si>
  <si>
    <t>Hadzmeru Hadzree</t>
  </si>
  <si>
    <t>Bin Hasan</t>
  </si>
  <si>
    <t>Kangar, Perlis</t>
  </si>
  <si>
    <t>0194054642</t>
  </si>
  <si>
    <t>hadzmerul.h@gmail.com</t>
  </si>
  <si>
    <t>26/6 9.59am call. Appointment set 2/7 3pm zoom online</t>
  </si>
  <si>
    <t>31/10 11.02am call. Nanti confirmkan balik dalam ws</t>
  </si>
  <si>
    <t>Muhammad Azman</t>
  </si>
  <si>
    <t>bin Muhammad naufal</t>
  </si>
  <si>
    <t>Pempamdu grab</t>
  </si>
  <si>
    <t>01128771428</t>
  </si>
  <si>
    <t>azman.naufal2301@gmail.com</t>
  </si>
  <si>
    <t>21/6 3.53pm call. Engage</t>
  </si>
  <si>
    <t>31/10 11.04am call. Number cant be reach</t>
  </si>
  <si>
    <t>Norazhan</t>
  </si>
  <si>
    <t>Najmuddin</t>
  </si>
  <si>
    <t>Kakitangan awam</t>
  </si>
  <si>
    <t>Batu kikir</t>
  </si>
  <si>
    <t>0122309497</t>
  </si>
  <si>
    <t>azhannajmuddin1984@gmail.com</t>
  </si>
  <si>
    <t>21/6 3.52pm call. Tak angkat</t>
  </si>
  <si>
    <t>31/10 11.21am call. Suruh follow up by ws</t>
  </si>
  <si>
    <t>mohd faizal</t>
  </si>
  <si>
    <t>bin awang ngah</t>
  </si>
  <si>
    <t>imigresen</t>
  </si>
  <si>
    <t>760 jalan puteri 4 taman puteri 09400 padang serai kedah</t>
  </si>
  <si>
    <t>0135210365</t>
  </si>
  <si>
    <t>mfaizalawangngah@gmail.com</t>
  </si>
  <si>
    <t>21/6 3.46pm call. Tak angkat</t>
  </si>
  <si>
    <t>31/10 11.24am call. Tak angkat</t>
  </si>
  <si>
    <t>Azlina</t>
  </si>
  <si>
    <t>Binti kiloi@patrick</t>
  </si>
  <si>
    <t>Kampung bongkol,pitas sabah</t>
  </si>
  <si>
    <t>01129971374</t>
  </si>
  <si>
    <t>annaayo221097@gmail.com</t>
  </si>
  <si>
    <t>21/6 3.45pm call. Tak angkat</t>
  </si>
  <si>
    <t>31/10 11.24am call. Tak ringing terus ended</t>
  </si>
  <si>
    <t>Muhammad Farhan nazreen</t>
  </si>
  <si>
    <t>Bin Nazri</t>
  </si>
  <si>
    <t>Jurutera Mekanik</t>
  </si>
  <si>
    <t>Unit-C blok C 203 pangsapuri seri cempaka tasik kiambang ,serendah ,Hulu selangor</t>
  </si>
  <si>
    <t>01170041679</t>
  </si>
  <si>
    <t>farhannazreen26@gmail.com</t>
  </si>
  <si>
    <t>21/6 3.39pm call. Buzy. Follow up guna ws</t>
  </si>
  <si>
    <t>31/10 11.26am call. Ringing 3 kali lepastu call ended</t>
  </si>
  <si>
    <t>Muhammad Fahmi</t>
  </si>
  <si>
    <t>Bin Samdin</t>
  </si>
  <si>
    <t>No. 44, pkt 1,</t>
  </si>
  <si>
    <t>0166455381</t>
  </si>
  <si>
    <t>luthfibro21@gmail.com</t>
  </si>
  <si>
    <t>21/6 3.36pm call. Suara tak clear. Call semula pukul 5</t>
  </si>
  <si>
    <t>31/10 11.27am call. Tak angkat</t>
  </si>
  <si>
    <t>Muhammad Syafiq Iskandar</t>
  </si>
  <si>
    <t>Chef</t>
  </si>
  <si>
    <t>B-2-15 PPR Pudu Ulu Taman Pudu Ulu 56100 Kuala Lumpur</t>
  </si>
  <si>
    <t>0194241286</t>
  </si>
  <si>
    <t>domiskndxr22@gmail.com</t>
  </si>
  <si>
    <t>21/6 3.34pm call. Tak angkat</t>
  </si>
  <si>
    <t>31/10 11.32am call. Tak angkat</t>
  </si>
  <si>
    <t>Norashillah</t>
  </si>
  <si>
    <t>binti muhammad nur</t>
  </si>
  <si>
    <t>kg limbawan keningau</t>
  </si>
  <si>
    <t>0147025692</t>
  </si>
  <si>
    <t>shillahsharil@gmail.com</t>
  </si>
  <si>
    <t>21/6 3.31pm call. Salah nombor</t>
  </si>
  <si>
    <t>MUHAMMAD AIQAL</t>
  </si>
  <si>
    <t>BIN ABDUL HAFIZ</t>
  </si>
  <si>
    <t>operator kilang</t>
  </si>
  <si>
    <t>negeri sembilan</t>
  </si>
  <si>
    <t>0148045631</t>
  </si>
  <si>
    <t>abgaiqal@gmail.com</t>
  </si>
  <si>
    <t>21/6 3.30pm call. Engage</t>
  </si>
  <si>
    <t>31/10 5pm call. tak angkat</t>
  </si>
  <si>
    <t>Saiful azman</t>
  </si>
  <si>
    <t>Bin Mohamad Ibrahim</t>
  </si>
  <si>
    <t>Pegawai penjara</t>
  </si>
  <si>
    <t>Taiping perak</t>
  </si>
  <si>
    <t>0169615518</t>
  </si>
  <si>
    <t>epoesniperz82@gmail.com</t>
  </si>
  <si>
    <t>21/6 3.29pm call. Tak angkat</t>
  </si>
  <si>
    <t>31/10 5.03pm call. tak ringing terus masuk voicemail</t>
  </si>
  <si>
    <t>Jefri</t>
  </si>
  <si>
    <t>Din</t>
  </si>
  <si>
    <t>Office</t>
  </si>
  <si>
    <t>Subang Jaya</t>
  </si>
  <si>
    <t>0139611100</t>
  </si>
  <si>
    <t>mohd.jefri@hotmail.com</t>
  </si>
  <si>
    <t>21/6 3.27pm call. Tak angkat</t>
  </si>
  <si>
    <t>31/10 5.05pm call. tak angkat</t>
  </si>
  <si>
    <t>Mohd Nadzri</t>
  </si>
  <si>
    <t>bin ishak</t>
  </si>
  <si>
    <t>Pembantu Perubatan</t>
  </si>
  <si>
    <t>no 93,jalan lunas indah 4, taman lunas indah, lunas</t>
  </si>
  <si>
    <t>0134663078</t>
  </si>
  <si>
    <t>nadzri06@gmail.com</t>
  </si>
  <si>
    <t>21/6 3.18pm call. Suruh follow up by ws</t>
  </si>
  <si>
    <t>31/10 5.07pm call. tak angkat</t>
  </si>
  <si>
    <t>Fajar ikhwan</t>
  </si>
  <si>
    <t>shaharuddin</t>
  </si>
  <si>
    <t>01132729922</t>
  </si>
  <si>
    <t>fajarikhwanshaharuddin71@gmail.com</t>
  </si>
  <si>
    <t>21/6 3.15pm call. Okay tapi tak ada masa free. Set semula masa lepas raya haji</t>
  </si>
  <si>
    <t>31/10 5.12pm call. appointment 5/11 9pm shah alam</t>
  </si>
  <si>
    <t>Mohd Amiruddin Bin Abdul Majid</t>
  </si>
  <si>
    <t>Amir</t>
  </si>
  <si>
    <t>Pembantu operasi</t>
  </si>
  <si>
    <t>B1 kuarters pengurusan air Pahang berhad</t>
  </si>
  <si>
    <t>0108661896</t>
  </si>
  <si>
    <t>amiranasuha1986@gmail.com</t>
  </si>
  <si>
    <t>21/6 3.09pm call. Tak angkat</t>
  </si>
  <si>
    <t xml:space="preserve">1/11 3.13pm call. tak angkat </t>
  </si>
  <si>
    <t>Dollyallyta</t>
  </si>
  <si>
    <t>Doloh</t>
  </si>
  <si>
    <t>0166875286</t>
  </si>
  <si>
    <t>dolleyenator@gmail.com</t>
  </si>
  <si>
    <t>21/6 3.06pm call. Not in service</t>
  </si>
  <si>
    <t>1/11 3.16pm call. tak ringing then call ended</t>
  </si>
  <si>
    <t>Mohammad Amir Zharif</t>
  </si>
  <si>
    <t>Bin Mohamad Azilan</t>
  </si>
  <si>
    <t>Technical Coordinator</t>
  </si>
  <si>
    <t>A-23A-02, Residensi Kepongmas, Taman Metropolitan Kepong, 52100 Kuala Lumpur, Wilayah Persekutuan Kuala Lumpur</t>
  </si>
  <si>
    <t>0107619830</t>
  </si>
  <si>
    <t>amirduduk@gmail.com</t>
  </si>
  <si>
    <t>21/6 3.04pm call. Tak angkat</t>
  </si>
  <si>
    <t>1/11 3.19pm call. tak angkat boleh try ws</t>
  </si>
  <si>
    <t>Afiq</t>
  </si>
  <si>
    <t>Bin sulaiman</t>
  </si>
  <si>
    <t>Lory driver</t>
  </si>
  <si>
    <t>D-4-15 LORONG TENGGIRI 1, 13700 SEBERANG JAYA , PERAI, PULAU PINANG</t>
  </si>
  <si>
    <t>0146021036</t>
  </si>
  <si>
    <t>afiq295117@gmail.com</t>
  </si>
  <si>
    <t>21/6  3.02pm call. Openkan appointment 24/6 malam secara online. 22/6 pagi call balik untuk confirmkan</t>
  </si>
  <si>
    <t>1/11 3.21pm call engage</t>
  </si>
  <si>
    <t>abdul hadi</t>
  </si>
  <si>
    <t>bin mahadi</t>
  </si>
  <si>
    <t>operator kren</t>
  </si>
  <si>
    <t>batu 11 kampung paya rumput jaya sungai udang 76300 melaka</t>
  </si>
  <si>
    <t>0193603361</t>
  </si>
  <si>
    <t>abdulhadi5617@gmail.com</t>
  </si>
  <si>
    <t>21/6 2.58pm call. Appointment set 23/6 9pm</t>
  </si>
  <si>
    <t xml:space="preserve">1/11 2pm call. tak angkat </t>
  </si>
  <si>
    <t>ABD RAZAK</t>
  </si>
  <si>
    <t>BIN SENIN</t>
  </si>
  <si>
    <t>KONTRAKTOR</t>
  </si>
  <si>
    <t>52-155 JALAN BIDARA 1, DESA BIDARA , 26700 MUADZAM SHAH , PAHANG</t>
  </si>
  <si>
    <t>0199587983</t>
  </si>
  <si>
    <t>razakrsauto@gmail.com</t>
  </si>
  <si>
    <t>21/6 2.55pm call. Engage</t>
  </si>
  <si>
    <t xml:space="preserve">2/11 2.03pm call. tak angkat </t>
  </si>
  <si>
    <t>Amer Fakhrusy Syakirin</t>
  </si>
  <si>
    <t>Bin Mokhtar</t>
  </si>
  <si>
    <t>SRT Security- technician atm machine</t>
  </si>
  <si>
    <t>No 32 Jalan telawi 2 taman sri telawi 70400 seremban negeri sembilan</t>
  </si>
  <si>
    <t>0193659250</t>
  </si>
  <si>
    <t>amrfs139@gmail.com</t>
  </si>
  <si>
    <t>20/6 12.13pm call. Buzy. Appointment 22/6 9pm online</t>
  </si>
  <si>
    <t>Mohd Fadli</t>
  </si>
  <si>
    <t>Bin Nor Azmi</t>
  </si>
  <si>
    <t>0116540170</t>
  </si>
  <si>
    <t>rnurasyikin@gmail.com</t>
  </si>
  <si>
    <t>Mohamad Azizi</t>
  </si>
  <si>
    <t>Bin Mazlan</t>
  </si>
  <si>
    <t>No 33 Kampung Permatang Bonglai Besar Ayer Hitam 06150 Jitra Kedah</t>
  </si>
  <si>
    <t>0163393150</t>
  </si>
  <si>
    <t>azizimohd100@gmail.com</t>
  </si>
  <si>
    <t>20/6 12.10pm call. Not in service</t>
  </si>
  <si>
    <t xml:space="preserve">2/11 2.07pm. ringing lepastu unavailable </t>
  </si>
  <si>
    <t>Kamarulariffin</t>
  </si>
  <si>
    <t>LOT 6552 JALAN TEPI SUNGAI BERTEK, OFF JALAN BENTENG</t>
  </si>
  <si>
    <t>0162925133</t>
  </si>
  <si>
    <t>kamalfotozoom@gmail.com</t>
  </si>
  <si>
    <t>20/6 2pm call. Tak berminat</t>
  </si>
  <si>
    <t>2/11 2.14pm call. esok tengah hari call balik</t>
  </si>
  <si>
    <t>MOHD SALLIM</t>
  </si>
  <si>
    <t>BIN ABDULLAH</t>
  </si>
  <si>
    <t>PESARA ATM</t>
  </si>
  <si>
    <t>NO 466, JALAN SRI PAGI 12 , TAMAN SRI PAGI , 70450 SEREMBAN NEGERI SEMBILAN</t>
  </si>
  <si>
    <t>0168109624</t>
  </si>
  <si>
    <t>encikvannes@gmail.com</t>
  </si>
  <si>
    <t>20/6 1152am call. Tak angkat</t>
  </si>
  <si>
    <t>2/11 2.16pm call. nanti atas pukul 5 boleh call balik</t>
  </si>
  <si>
    <t>izham</t>
  </si>
  <si>
    <t>satar</t>
  </si>
  <si>
    <t>jurutera</t>
  </si>
  <si>
    <t>penang</t>
  </si>
  <si>
    <t>0174544552</t>
  </si>
  <si>
    <t>khairu_ummah89@yahoo.com</t>
  </si>
  <si>
    <t>18/6 10.41am call. Tak angkat</t>
  </si>
  <si>
    <t>2/11 2.18pm call. tak ringing call ended</t>
  </si>
  <si>
    <t>Suraya</t>
  </si>
  <si>
    <t>binti A wahab</t>
  </si>
  <si>
    <t>NO 2 LORONG 3, TAMAN HAJI AHMAD JAMIL</t>
  </si>
  <si>
    <t>0134220337</t>
  </si>
  <si>
    <t>mushawwir24.thaitchana@gmail.com</t>
  </si>
  <si>
    <t>18/6 10.40am call. Appointment 20/6 malam 9</t>
  </si>
  <si>
    <t xml:space="preserve">2/11 2.21pm call. tak angkat </t>
  </si>
  <si>
    <t>Shariffudin</t>
  </si>
  <si>
    <t>Nibong Tebal</t>
  </si>
  <si>
    <t>0194740000</t>
  </si>
  <si>
    <t>sasid71@gmail.com</t>
  </si>
  <si>
    <t>18/610.35am call. Tak angkat</t>
  </si>
  <si>
    <t xml:space="preserve">2/11 2.22pm call. ringing tapi unavailable </t>
  </si>
  <si>
    <t>Nama</t>
  </si>
  <si>
    <t>Hp no.</t>
  </si>
  <si>
    <t>Alamat</t>
  </si>
  <si>
    <t>Tarikh lahir</t>
  </si>
  <si>
    <t>Status merokok</t>
  </si>
  <si>
    <t>1st remark</t>
  </si>
  <si>
    <t>Date</t>
  </si>
  <si>
    <t>2nd remark</t>
  </si>
  <si>
    <t>3rd remark</t>
  </si>
  <si>
    <t>4th remark</t>
  </si>
  <si>
    <t>5th remark</t>
  </si>
  <si>
    <t>6th remark</t>
  </si>
  <si>
    <t>7th remark</t>
  </si>
  <si>
    <t>8th remark</t>
  </si>
  <si>
    <t>9th remark</t>
  </si>
  <si>
    <t>10th remark</t>
  </si>
  <si>
    <t>11th remark</t>
  </si>
  <si>
    <t>12th remark</t>
  </si>
  <si>
    <t>Conclusion</t>
  </si>
  <si>
    <t>26/6 11.28am call. Follow up ws. Details dah confirmkan. Quotations medic protector dan video explanation dah bagi</t>
  </si>
  <si>
    <t>Dah bagi countdown medic protector</t>
  </si>
  <si>
    <t>Last day countdown medic protector</t>
  </si>
  <si>
    <t>Blast warisan plus 250k</t>
  </si>
  <si>
    <t>31/10 ws untuk folow up call. Dia reply cakap buzy. Mintak dia next date untuk follow up tapi diam je</t>
  </si>
  <si>
    <t>10.41am call. Tak angkat. Dah proceed ws untuk follow up quotation sebelum ni</t>
  </si>
  <si>
    <t>Blast offer 250k</t>
  </si>
  <si>
    <t>Call tak angkat</t>
  </si>
  <si>
    <t>Salah save nombor zaharom. Ter save nombor nur asri sebagai zaharom. Ws ke nombor nur asri dan tak dapat reply untuk appointment</t>
  </si>
  <si>
    <t>17/11 10.36am call. Tak angkat. Proceed to ws untuk dapatkan appointment</t>
  </si>
  <si>
    <t>Blast offer 250k. 1 tick je. Dah kena block kat ws</t>
  </si>
  <si>
    <t>30/10 10.49am call. Dia buzy kena call balik petang. Petang tu tak call</t>
  </si>
  <si>
    <t>17/11 10.34am call. Tak angkat</t>
  </si>
  <si>
    <t>11/17</t>
  </si>
  <si>
    <t>Call. Kenalkan diri dia letak</t>
  </si>
  <si>
    <t>0169389009</t>
  </si>
  <si>
    <t>17/11 10.51am call. Cant be reach</t>
  </si>
  <si>
    <t>Call. Kenalkan diri lepastu dia letak</t>
  </si>
  <si>
    <t>Call tapi unavailable</t>
  </si>
  <si>
    <t>Tak angkat</t>
  </si>
  <si>
    <t>30/10 11.24am call. Tak angkat</t>
  </si>
  <si>
    <t>Call lepastu dia letak</t>
  </si>
  <si>
    <t>Tanya tentang hibah di kata kiv dulu</t>
  </si>
  <si>
    <t>Blast medic protector last day tapi tak reply</t>
  </si>
  <si>
    <t>Blast hibah warisan 250k tak reply</t>
  </si>
  <si>
    <t>Bagi quotation baru</t>
  </si>
  <si>
    <t>30/10 11.29am call. Tak angkat</t>
  </si>
  <si>
    <t>10.44am call. Buzy follow up by ws je</t>
  </si>
  <si>
    <t>Tengah drive. Nanti pukul 3 call balik</t>
  </si>
  <si>
    <t>Ws follow up. Dia mintak jadual hibah 50k, 100k, 200k. Dah bagi dia nak baca dulu</t>
  </si>
  <si>
    <t>Blast warisan 250k dan dia reply. Dah bagi quotation dia kata mahal jugak</t>
  </si>
  <si>
    <t>Blast warisan 250k last day. Dia mintak tunggu nak fikir dulu</t>
  </si>
  <si>
    <t>Follow up untuk quotation lama dia. Warisan akan tamat akhir tahun ni. Anugerah dia akan berubah harga bulan 1 nanti</t>
  </si>
  <si>
    <t xml:space="preserve">Bagi revised quotation </t>
  </si>
  <si>
    <t>30/10 11.40am call. Tak angkat</t>
  </si>
  <si>
    <t>10.48am call. Tak angkat</t>
  </si>
  <si>
    <t>Ws bagi poster warisangold</t>
  </si>
  <si>
    <t>30/10 11.48am call. Dia mintak quotation warisan 250k</t>
  </si>
  <si>
    <t>Ws follow up tapi tak reply</t>
  </si>
  <si>
    <t>bagi quotation hibah anugerah dengan warisangold</t>
  </si>
  <si>
    <t>Dah amik dengan orang lain tapi boleh je blast promotion</t>
  </si>
  <si>
    <t>Tak ada ws so tak boleh blast</t>
  </si>
  <si>
    <t>Nombor lain so tak blast</t>
  </si>
  <si>
    <t>31/10 10.35am call. Petang nanti call balik. 4.57pm call. Tak dapat</t>
  </si>
  <si>
    <t>Tak dapat call</t>
  </si>
  <si>
    <t>Dah amik dengan aia</t>
  </si>
  <si>
    <t>Number cant be reach</t>
  </si>
  <si>
    <t>Not in service</t>
  </si>
  <si>
    <t>Engage</t>
  </si>
  <si>
    <t>Call. Dia nak tengok quotation dulu. Dah bagi</t>
  </si>
  <si>
    <t>Dia kata salah nombor</t>
  </si>
  <si>
    <t>Confirmkan semula by ws. Tapi tak ada reply</t>
  </si>
  <si>
    <t>Blast 8 hari lagi offer</t>
  </si>
  <si>
    <t>Dah bagi quotation baru</t>
  </si>
  <si>
    <t>Cant be reach</t>
  </si>
  <si>
    <t>Call. Dia suruh ws je</t>
  </si>
  <si>
    <t>Call. Tak angkat</t>
  </si>
  <si>
    <t>Call. Cakap halfway dia terus letak</t>
  </si>
  <si>
    <t>Blast medic protector last day</t>
  </si>
  <si>
    <t>Blast 250k</t>
  </si>
  <si>
    <t>Call. Kawan dia tolong angkatkan</t>
  </si>
  <si>
    <t>Tak boleh ws so tak boleh blast</t>
  </si>
  <si>
    <t>Call. Kata dah amik cuepacs ada hibah. Dia okay je kalau nak bagi quotation atau kempen</t>
  </si>
  <si>
    <t>Bagi quotation dan video explaination</t>
  </si>
  <si>
    <t>Call. Tak angkat. 30 minit lepastu dia call balik. Dia kata tak berminat</t>
  </si>
  <si>
    <t>Appointment tak jadi sebab dia kata banyak komitmen</t>
  </si>
  <si>
    <t>Hantar ws je kat dia remind quotation dia habis akhir bulan 3 ni</t>
  </si>
  <si>
    <t>Nombor tak ada ws tak boleh blast</t>
  </si>
  <si>
    <t>Nombor tak ada ws so tak boleh blast</t>
  </si>
  <si>
    <t>Call. Angkat tapi diam je</t>
  </si>
  <si>
    <t>Dah ada tak berminat</t>
  </si>
  <si>
    <t>Blast promo buddy up</t>
  </si>
  <si>
    <t>Call. Tak angkat. Beberapa minit lepas tu dia call balik tapi yang call anak dia guna nombor dia</t>
  </si>
  <si>
    <t>Dah amik tak berminat</t>
  </si>
  <si>
    <t>Tak ada no ws so tak boleh blast</t>
  </si>
  <si>
    <t>Masih tak ada apa2 lagi. Dia mintak proceed ws je</t>
  </si>
  <si>
    <t>Tak angkat tiba2 end</t>
  </si>
  <si>
    <t>Remind quotation dia akan berubah</t>
  </si>
  <si>
    <t>Blast buddy up</t>
  </si>
  <si>
    <t>Call. Tapi suara putus2</t>
  </si>
  <si>
    <t>Kenalkan diri</t>
  </si>
  <si>
    <t>Blast promo warisangold</t>
  </si>
  <si>
    <t>Call. Dah amik dengan aia</t>
  </si>
  <si>
    <t>Tak ada ws so tak dapat blast</t>
  </si>
  <si>
    <t>Tak ada ws so tak boleh ws</t>
  </si>
  <si>
    <t>Tak boleh ws</t>
  </si>
  <si>
    <t>Tak ada ws</t>
  </si>
  <si>
    <t>12.04pm call. Tak angkat</t>
  </si>
  <si>
    <t>12.12pm call. Tak angkat. Dah ws intro</t>
  </si>
  <si>
    <t>Dah bagi quotation dekat ws</t>
  </si>
  <si>
    <t>Dah ws</t>
  </si>
  <si>
    <t>Call terus ended. Proceed ws</t>
  </si>
  <si>
    <t>Blast promo 250k</t>
  </si>
  <si>
    <t>Bagi quotation medical card anak dia</t>
  </si>
  <si>
    <t>Blast promo warisan plus</t>
  </si>
  <si>
    <t>Update quotation medical card anak dia</t>
  </si>
  <si>
    <t>Bagi quotation on hibah kat dia</t>
  </si>
  <si>
    <t>7/2</t>
  </si>
  <si>
    <t>Nama linkedin</t>
  </si>
  <si>
    <t>Follow up date</t>
  </si>
  <si>
    <t>Aina Marina R</t>
  </si>
  <si>
    <t>Nurin Irdina</t>
  </si>
  <si>
    <t>Muhammad Haziq Furqan bin Mohd Haizal</t>
  </si>
  <si>
    <t>Aisyatul Humaira</t>
  </si>
  <si>
    <t>Nurin Irdina Mohammad Nazri</t>
  </si>
  <si>
    <t>Amani Hussaini</t>
  </si>
  <si>
    <t>Muhammad Zharfan Mohd Fitri</t>
  </si>
  <si>
    <t>Sarah Raihana</t>
  </si>
  <si>
    <t>Ain Humaira</t>
  </si>
  <si>
    <t>Herni Natasya</t>
  </si>
  <si>
    <t>Nurin Irdina Mohd Zaki</t>
  </si>
  <si>
    <t>Mirza Jaslan</t>
  </si>
  <si>
    <t>Nadrah Batrisya</t>
  </si>
  <si>
    <t>Huda Zulkaini</t>
  </si>
  <si>
    <t>Amira Izzaty</t>
  </si>
  <si>
    <t>Muhammad Danial Alif Sazali</t>
  </si>
  <si>
    <t>Adi Hakimi</t>
  </si>
  <si>
    <t>Daniel Aiman</t>
  </si>
  <si>
    <t>Dzaleen Aryffa</t>
  </si>
  <si>
    <t>Ainin Sofiya</t>
  </si>
  <si>
    <t>Aqeef Mdisa</t>
  </si>
  <si>
    <t>Shaziana Nashree</t>
  </si>
  <si>
    <t>Ayuni Auni</t>
  </si>
  <si>
    <t>Shahmin Aiman</t>
  </si>
  <si>
    <t>Junaidah Bensali</t>
  </si>
  <si>
    <t>Muahamad Ikmal Hadi Abd Rahim</t>
  </si>
  <si>
    <t>Atikah Amar</t>
  </si>
  <si>
    <t>Nur Fatin Izzati Muhamad Rusdan</t>
  </si>
  <si>
    <t>Nik Nazwan Syafiq Nik Yahaya</t>
  </si>
  <si>
    <t>Ahmad Zharif bin Khalid</t>
  </si>
  <si>
    <t>Qayyum Badarozzaman</t>
  </si>
  <si>
    <t>Arief Hafizi</t>
  </si>
  <si>
    <t>Syakrah Mohd Isa</t>
  </si>
  <si>
    <t>Asma Husna</t>
  </si>
  <si>
    <t>Aina Zulaikha</t>
  </si>
  <si>
    <t>Ain Syafiqah</t>
  </si>
  <si>
    <t>Muhammad Luqman</t>
  </si>
  <si>
    <t>Adlina Farhani Amirudin</t>
  </si>
  <si>
    <t>Anis Aqilah Tasnimuddin</t>
  </si>
  <si>
    <t>Ahmad Basyeer</t>
  </si>
  <si>
    <t>Fatihah Nabilah Hamid</t>
  </si>
  <si>
    <t>Nur Fatin Syakirah Aminuddin</t>
  </si>
  <si>
    <t>Arif Firdaus</t>
  </si>
  <si>
    <t>Alya Afira Shamshir</t>
  </si>
  <si>
    <t>Nureen Damiya</t>
  </si>
  <si>
    <t>Saadiah Lazim</t>
  </si>
  <si>
    <t>Hilman Nawar</t>
  </si>
  <si>
    <t>Azim Syahimi</t>
  </si>
  <si>
    <t>Mazarina Insyirah Idris</t>
  </si>
  <si>
    <t>Nur Eilzhraa</t>
  </si>
  <si>
    <t>Adnan Shafi</t>
  </si>
  <si>
    <t>Alysha Azham</t>
  </si>
  <si>
    <t>Sastina Masran</t>
  </si>
  <si>
    <t>Wan Kamalia</t>
  </si>
  <si>
    <t>Sarah Anisah Syaiful Azwan</t>
  </si>
  <si>
    <t>Aina Suraiya Azman</t>
  </si>
  <si>
    <t>Tunku Faris Izzuddin Shah</t>
  </si>
  <si>
    <t>Nabila Abd Ghani</t>
  </si>
  <si>
    <t>Muhammad Danial Eirfan bin Abd Majid</t>
  </si>
  <si>
    <t>Ahmad Najwan bin Nordin</t>
  </si>
  <si>
    <t>Nur Afrina</t>
  </si>
  <si>
    <t>Anis Farizah Mohd Hazlin</t>
  </si>
  <si>
    <t>Nur Liyana Rusydina</t>
  </si>
  <si>
    <t>Nurin Sakinah Harusalleh</t>
  </si>
  <si>
    <t>Nur Batrisyia</t>
  </si>
  <si>
    <t>Aidil Hakimi Zamri</t>
  </si>
  <si>
    <t>Siti Fatihah</t>
  </si>
  <si>
    <t>Arisya Farhana binti Rosli</t>
  </si>
  <si>
    <t>Nor Aizuddin Nazif</t>
  </si>
  <si>
    <t>Amira Liyana</t>
  </si>
  <si>
    <t>Yasir Isyraf Basori</t>
  </si>
  <si>
    <t>Arissa Sofea Azhar</t>
  </si>
  <si>
    <t>Nur Sofea</t>
  </si>
  <si>
    <t>Mirza Shamina Mohd Yazid</t>
  </si>
  <si>
    <t>Nazrul Hafeez Rosly</t>
  </si>
  <si>
    <t>Adira Amani Hamizat</t>
  </si>
  <si>
    <t>Syahirul Akmal</t>
  </si>
  <si>
    <t>Nabil Hadi Zakaria</t>
  </si>
  <si>
    <t>Nur Intan Azzahana Balqis</t>
  </si>
  <si>
    <t>Nur Anisa Balqis Hisham</t>
  </si>
  <si>
    <t>Suhailah Asri</t>
  </si>
  <si>
    <t>Asfarina Nasha</t>
  </si>
  <si>
    <t>Nurul Faizi</t>
  </si>
  <si>
    <t>Sharifah Arisya Farhana</t>
  </si>
  <si>
    <t>Aressa Sofea</t>
  </si>
  <si>
    <t>Nur Haziqah</t>
  </si>
  <si>
    <t>Muhammad Suhail bin Ahmad Sharifudin</t>
  </si>
  <si>
    <t>Wan Nur Aliyah</t>
  </si>
  <si>
    <t>Fariq Asyraaf</t>
  </si>
  <si>
    <t>Farahin Zamani</t>
  </si>
  <si>
    <t>Iman Farhana Juanih</t>
  </si>
  <si>
    <t>Amiera Amani</t>
  </si>
  <si>
    <t>Iman Daniel</t>
  </si>
  <si>
    <t>Alif El-Hadi</t>
  </si>
  <si>
    <t>Iman Fatini Meor Zaidi</t>
  </si>
  <si>
    <t>Iwanina Binti Mohamad Saleh</t>
  </si>
  <si>
    <t>Aiman Syafiq</t>
  </si>
  <si>
    <t>Abbas Sufian Akmal Irfan</t>
  </si>
  <si>
    <t>Nadhilah Norapendi</t>
  </si>
  <si>
    <t>Mohamed Kamal Irfan</t>
  </si>
  <si>
    <t>Farid Fithrie</t>
  </si>
  <si>
    <t>Muhammad Aiman</t>
  </si>
  <si>
    <t>Nurul Ain Md Noor</t>
  </si>
  <si>
    <t>Erisya Nadira Efendi</t>
  </si>
  <si>
    <t>Ainnur Fatihin</t>
  </si>
  <si>
    <t>Sharmine Pang</t>
  </si>
  <si>
    <t>Amyra Alisha</t>
  </si>
  <si>
    <t>Intan Zulaikha Muzafar</t>
  </si>
  <si>
    <t>Nafiz Fahmi</t>
  </si>
  <si>
    <t>Alya Mohd Noor</t>
  </si>
  <si>
    <t>Mohamad Haziq Azri bin Mohamed Thoriq</t>
  </si>
  <si>
    <t>Khairul Idlan</t>
  </si>
  <si>
    <t>Danish Zulkifly</t>
  </si>
  <si>
    <t>syahmi Nasir</t>
  </si>
  <si>
    <t>Imdad Azman</t>
  </si>
  <si>
    <t>Muhammad Iqbal bin Hazlan</t>
  </si>
  <si>
    <t>Siti Fatihah binti Fathy</t>
  </si>
  <si>
    <t>Adam Bazil</t>
  </si>
  <si>
    <t>Madihah Mazhan</t>
  </si>
  <si>
    <t>Muhammad Rahimi</t>
  </si>
  <si>
    <t>Khairun Nabila</t>
  </si>
  <si>
    <t xml:space="preserve">Anis Amira binti Ahmad </t>
  </si>
  <si>
    <t>Akmal Zunurain</t>
  </si>
  <si>
    <t>A'isyah A'qilah Abdul Jalil</t>
  </si>
  <si>
    <t>Nurul Syahmin Suhaimi</t>
  </si>
  <si>
    <t>Muhammad Faris Haziq Zulkifli</t>
  </si>
  <si>
    <t>Nor Aiman bin Mohamad Yusof</t>
  </si>
  <si>
    <t>Hanani Azmi</t>
  </si>
  <si>
    <t>Siti Nor Zubaidah Zaharrudin</t>
  </si>
  <si>
    <t>Nursyafiqah Adilah Azizul</t>
  </si>
  <si>
    <t>Wan Muhammad Haziq bin Wan Abd Manan</t>
  </si>
  <si>
    <t>Muhammad Amirul Faris</t>
  </si>
  <si>
    <t>Nur Syazana Suhaila</t>
  </si>
  <si>
    <t>Wan Muhammad Adam bin Wan Mohd Bukhari</t>
  </si>
  <si>
    <t>Zulaika Izzati</t>
  </si>
  <si>
    <t>Hadif Azhar</t>
  </si>
  <si>
    <t>Nurfaizah Mohd Imran</t>
  </si>
  <si>
    <t>Nur Syafiqah</t>
  </si>
  <si>
    <t>Haziq Haikal Hadnan</t>
  </si>
  <si>
    <t>Norhayati Mohd Nazar</t>
  </si>
  <si>
    <t>Fifeey Aneesa Mohd Reezam</t>
  </si>
  <si>
    <t>Nurul Syakirin Borhan</t>
  </si>
  <si>
    <t xml:space="preserve">Nur Alia Syuhada </t>
  </si>
  <si>
    <t>Ain Hanisah</t>
  </si>
  <si>
    <t>Irdina Subki</t>
  </si>
  <si>
    <t>Airin Jasmin</t>
  </si>
  <si>
    <t>Damia Syamimie Binti Marzuki</t>
  </si>
  <si>
    <t>Aisha Rosmadi</t>
  </si>
  <si>
    <t>Nurul Natasha</t>
  </si>
  <si>
    <t>Mirul Rizzal</t>
  </si>
  <si>
    <t>Maisarah Rafiq</t>
  </si>
  <si>
    <t>Afriena Nafeesa Amir</t>
  </si>
  <si>
    <t>Nurin Amni Mohd Sobry</t>
  </si>
  <si>
    <t>Muhamad Fahmi Sidqi</t>
  </si>
  <si>
    <t>Arni Marhaini Mohamed Azli</t>
  </si>
  <si>
    <t>Amirah Atiqah</t>
  </si>
  <si>
    <t>Batrisyia Radzi</t>
  </si>
  <si>
    <t>Mohamad Aliff Aiman</t>
  </si>
  <si>
    <t>Taufiq Bahari</t>
  </si>
  <si>
    <t>Muhammad Syafiq Razali</t>
  </si>
  <si>
    <t>Ngatiny Nashehah binti Nasip</t>
  </si>
  <si>
    <t>Muhammad Syamil Fikri</t>
  </si>
  <si>
    <t>syahmi Hadi Nasarudin</t>
  </si>
  <si>
    <t>Ahmad Shahziq Danish bin Ahmad Shahkirin</t>
  </si>
  <si>
    <t>Misya Muzamil</t>
  </si>
  <si>
    <t>Khairin Huzairi</t>
  </si>
  <si>
    <t>Asyraaf Danial</t>
  </si>
  <si>
    <t>Nuratiqah Shamiela Hishamuddin</t>
  </si>
  <si>
    <t>Nadhirah Nasharuddin</t>
  </si>
  <si>
    <t>Muhammad Ilhan Haziq Sobirin</t>
  </si>
  <si>
    <t>Nur Izzah Farhana binti Jamil</t>
  </si>
  <si>
    <t>Norlin Anas</t>
  </si>
  <si>
    <t>Nurul Iman</t>
  </si>
  <si>
    <t>Mohamad Hasif Danial Bin Mazlan</t>
  </si>
  <si>
    <t>Emir Amani Mohamad Nasir</t>
  </si>
  <si>
    <t>Nabila Saidi</t>
  </si>
  <si>
    <t>Nuraida Asyilla Binti Abd Aziz</t>
  </si>
  <si>
    <t>Aiman Zakwan</t>
  </si>
  <si>
    <t>Amalina Aina Azizan</t>
  </si>
  <si>
    <t>Nur Ain Mohd Nazir</t>
  </si>
  <si>
    <t>Aina Afiqah Syahirah</t>
  </si>
  <si>
    <t>Izyan Shazhanis</t>
  </si>
  <si>
    <t>Dayana Syahrizah Zohari</t>
  </si>
  <si>
    <t>Nurin Irdina Mohd Nazim</t>
  </si>
  <si>
    <t>Harith Syahmie Zulfikree</t>
  </si>
  <si>
    <t>Anis Zulaika</t>
  </si>
  <si>
    <t>Amira Nur Hani Mohd Azmi</t>
  </si>
  <si>
    <t>Ahmad Amirul Haziq</t>
  </si>
  <si>
    <t>Nurin Farhana Mohd Rizul</t>
  </si>
  <si>
    <t>Muhammad Faiz Syahmi</t>
  </si>
  <si>
    <t>Nur Anisa Farhana</t>
  </si>
  <si>
    <t>Ainul Arisya Muhammad Hanafiah</t>
  </si>
  <si>
    <t xml:space="preserve">Izzah Maisara </t>
  </si>
  <si>
    <t>Nursyahaiza Mohd Syarudin</t>
  </si>
  <si>
    <t>Nur Hana Khalilah</t>
  </si>
  <si>
    <t>Nuha Irdina Iskandar Zulkhairi</t>
  </si>
  <si>
    <t>Widad Khairina</t>
  </si>
  <si>
    <t>Nurain Natasha Sa'idin</t>
  </si>
  <si>
    <t>Noraznil Azmi</t>
  </si>
  <si>
    <t>Asyraf Mat Nawi</t>
  </si>
  <si>
    <t>Nurliyana Binti Mohd Shafei</t>
  </si>
  <si>
    <t>Najwa Syahirah</t>
  </si>
  <si>
    <t>Puteri Nursayyidatul Husna Jaafaruddin</t>
  </si>
  <si>
    <t>Adri Haqimi</t>
  </si>
  <si>
    <t>Nurul Sharina Abd Manan</t>
  </si>
  <si>
    <t>Ain Azib</t>
  </si>
  <si>
    <t>Siti Nursyakirah</t>
  </si>
  <si>
    <t>Nur Farhah Izazi Zainul Asri</t>
  </si>
  <si>
    <t>Adam Adnan</t>
  </si>
  <si>
    <t>Siti Nur Nabihah Muhamad Fairul Anuar</t>
  </si>
  <si>
    <t>Aiman Wirman Aziz</t>
  </si>
  <si>
    <t>Razlan Habil</t>
  </si>
  <si>
    <t>Ainin Sofea</t>
  </si>
  <si>
    <t>Ain Safiah</t>
  </si>
  <si>
    <t>Muhammad Nazreen Danial Nordin</t>
  </si>
  <si>
    <t>Nur Liyana Hanis Binti Ya'cob</t>
  </si>
  <si>
    <t>Maizatul Syamimie</t>
  </si>
  <si>
    <t>Husna Hakimah</t>
  </si>
  <si>
    <t>Sarah Faizal</t>
  </si>
  <si>
    <t>Ilyana Izzati</t>
  </si>
  <si>
    <t>Damia Aurora</t>
  </si>
  <si>
    <t>Nur Qurani</t>
  </si>
  <si>
    <t>Faridizzuddin Rosli</t>
  </si>
  <si>
    <t>Nur Aimi Athirah</t>
  </si>
  <si>
    <t>Zarul Al-amin</t>
  </si>
  <si>
    <t>Siti Alyana Amira Ahmad Sheffri</t>
  </si>
  <si>
    <t>Ariq Mohd Ridzuan</t>
  </si>
  <si>
    <t>Nurul Zalikha Sharifuddin</t>
  </si>
  <si>
    <t>Muhammad Fakhrullah</t>
  </si>
  <si>
    <t>Alif Afifi</t>
  </si>
  <si>
    <t>Natasha Suhailee</t>
  </si>
  <si>
    <t>Muhammad Akmalarif Khalimi</t>
  </si>
  <si>
    <t>Muohamad Afeeq Sazali</t>
  </si>
  <si>
    <t>Azzuhri Azman</t>
  </si>
  <si>
    <t>Haziq Atan</t>
  </si>
  <si>
    <t>Muhammad Hafizudin bin Muhammad Rosli</t>
  </si>
  <si>
    <t>Aishah Mohamad</t>
  </si>
  <si>
    <t>Anis Nursyafiqah</t>
  </si>
  <si>
    <t>Nureen Batrisyia Balqis</t>
  </si>
  <si>
    <t>Siti Nurul Nabilah</t>
  </si>
  <si>
    <t>Nur Izzati A'lima</t>
  </si>
  <si>
    <t>Hafiy Naim</t>
  </si>
  <si>
    <t>Arfa Zafran</t>
  </si>
  <si>
    <t>Nurin Nuwairah Mohd Akmali</t>
  </si>
  <si>
    <t>Nurul Syafina Zaidi</t>
  </si>
  <si>
    <t>Aqila Rosdan</t>
  </si>
  <si>
    <t>Nur Ashikin Nurudin</t>
  </si>
  <si>
    <t>Nik Aiman</t>
  </si>
  <si>
    <t>Syakirah Izzani</t>
  </si>
  <si>
    <t>Alisya Athirah</t>
  </si>
  <si>
    <t>Nur Syafiqah Sofea</t>
  </si>
  <si>
    <t>Sabrina Natasha</t>
  </si>
  <si>
    <t>Adriana Humayra Shalizan</t>
  </si>
  <si>
    <t>Putri Angelia</t>
  </si>
  <si>
    <t>Nurul Saedah</t>
  </si>
  <si>
    <t>Nur Umierah</t>
  </si>
  <si>
    <t>Aina Nadira Mohd Fadzli</t>
  </si>
  <si>
    <t>Nur Ezurin Farisha</t>
  </si>
  <si>
    <t>Ahtirah Haziqah</t>
  </si>
  <si>
    <t>Wardina Alias</t>
  </si>
  <si>
    <t>Qistina Aziz</t>
  </si>
  <si>
    <t>Suria Albina Abd Hamid</t>
  </si>
  <si>
    <t>Nurin Nadhirah</t>
  </si>
  <si>
    <t>Nurul Izzaty Zulkifli</t>
  </si>
  <si>
    <t>Nabila Rosli</t>
  </si>
  <si>
    <t>Yusra Hanim</t>
  </si>
  <si>
    <t>Nurul Natasha Nabila Baharum</t>
  </si>
  <si>
    <t>Nur Erfana</t>
  </si>
  <si>
    <t>Amir Nabihan</t>
  </si>
  <si>
    <t>Muhammad Iman</t>
  </si>
  <si>
    <t>Aisyah Sufiah</t>
  </si>
  <si>
    <t>Mifzal Mohamad Nazrel</t>
  </si>
  <si>
    <t>Amira Zainal</t>
  </si>
  <si>
    <t>Nursyaza Nadia Azman</t>
  </si>
  <si>
    <t>Nur Afiqah</t>
  </si>
  <si>
    <t>Arieana Insyirah</t>
  </si>
  <si>
    <t xml:space="preserve">Ahmad Kamil Mahmud </t>
  </si>
  <si>
    <t>Nur Syazwani Mohamad Rosli</t>
  </si>
  <si>
    <t>Aina Mardia Rahimi</t>
  </si>
  <si>
    <t>Nor Nadjwa Azmi</t>
  </si>
  <si>
    <t>Zeyri Azri</t>
  </si>
  <si>
    <t>Muhd Akid Zahirulhaq</t>
  </si>
  <si>
    <t>Muhd Akid zahirulhaq</t>
  </si>
  <si>
    <t>Nurul Atirah Yahaya</t>
  </si>
  <si>
    <t>Niurin Aina</t>
  </si>
  <si>
    <t>Alia Amira Ali Akmal</t>
  </si>
  <si>
    <t>Aliah Hana Ruzaidi</t>
  </si>
  <si>
    <t>Farhan Latiff</t>
  </si>
  <si>
    <t>Mirza Syahmi</t>
  </si>
  <si>
    <t>Nur Zuleisha Zakaria</t>
  </si>
  <si>
    <t>Amzar Syahmi</t>
  </si>
  <si>
    <t>Intan Nurfarahanim</t>
  </si>
  <si>
    <t>Iman Sufiah Ali Imran</t>
  </si>
  <si>
    <t>Anis Aqilah Mohd Asri</t>
  </si>
  <si>
    <t>Muhammad Firdaus Abdullah</t>
  </si>
  <si>
    <t xml:space="preserve">Nur Syuhada </t>
  </si>
  <si>
    <t>Nurhaziqah Husna</t>
  </si>
  <si>
    <t>Uzma Nisa Zuraidy</t>
  </si>
  <si>
    <t>Alya Rezal</t>
  </si>
  <si>
    <t>Alfiza Ahmad</t>
  </si>
  <si>
    <t>Azim Yunus</t>
  </si>
  <si>
    <t>Balqis Insyirah Kamaludin</t>
  </si>
  <si>
    <t>Fahrulhaqiem Husaini Aza</t>
  </si>
  <si>
    <t>Ammar Rais bin Mohd Akhbar</t>
  </si>
  <si>
    <t>Sharifah Ilham Sofea binti Nazarudin</t>
  </si>
  <si>
    <t>Zaid Zunaidi</t>
  </si>
  <si>
    <t>Muhammad Qayyum</t>
  </si>
  <si>
    <t>Irdina Yusra</t>
  </si>
  <si>
    <t>Khairul Amri</t>
  </si>
  <si>
    <t>Arinna Qaisara Zul Azhari</t>
  </si>
  <si>
    <t>Nur Atikah bin Mohammad Saiful</t>
  </si>
  <si>
    <t>Muhammad Zakuan Zulkarnain</t>
  </si>
  <si>
    <t>Muhammad Akmal bin Rosli</t>
  </si>
  <si>
    <t>Nurul Namirah binti Saiful Idzhar</t>
  </si>
  <si>
    <t>Aina Nur Insyeerah</t>
  </si>
  <si>
    <t>Farhana HF</t>
  </si>
  <si>
    <t>Nur Hidayah</t>
  </si>
  <si>
    <t>Muhammad Nur Fitri Suhaimi</t>
  </si>
  <si>
    <t>Sayed Ahmad Faris Alfeizal</t>
  </si>
  <si>
    <t>Muhammad Fahim</t>
  </si>
  <si>
    <t>Muhammad Akram bin Reduan</t>
  </si>
  <si>
    <t>Imran Syahmi</t>
  </si>
  <si>
    <t>Nurul Aini Azlinda binti Hasmi</t>
  </si>
  <si>
    <t>Sarah Muhammad Hazli</t>
  </si>
  <si>
    <t>Luqman Azman</t>
  </si>
  <si>
    <t>Muhammad Adlan Azizuddin</t>
  </si>
  <si>
    <t>Muhammad Haziq Iqbal Mohamad Nizam</t>
  </si>
  <si>
    <t>Muhammad Arif bin Dzohari</t>
  </si>
  <si>
    <t>Ariff Haikal</t>
  </si>
  <si>
    <t>Nur Aneesa Batrisyia</t>
  </si>
  <si>
    <t>Afeq Fikri</t>
  </si>
  <si>
    <t>Zarith Zakhuan Mazlee</t>
  </si>
  <si>
    <t>Najihah Noor Rusdeen</t>
  </si>
  <si>
    <t>Qurratu Ain Azhari</t>
  </si>
  <si>
    <t>Nur Iman Ayesha</t>
  </si>
  <si>
    <t>Muhamad Faizzudin Roslan</t>
  </si>
  <si>
    <t>Dayang Siti Hajar Abdul Rahman</t>
  </si>
  <si>
    <t>Aishah Munirah Azli</t>
  </si>
  <si>
    <t>Arif Amzar bin Badrudin</t>
  </si>
  <si>
    <t>Iqmal Ameer</t>
  </si>
  <si>
    <t>Putera Anuar</t>
  </si>
  <si>
    <t>Muhamad Aqil Said Muhamad Khalil</t>
  </si>
  <si>
    <t>Noor Shasha</t>
  </si>
  <si>
    <t>Aainaa Mohamad Yusof</t>
  </si>
  <si>
    <t>Nurhanim Nazira Rosly</t>
  </si>
  <si>
    <t>Nurdina Syaheera</t>
  </si>
  <si>
    <t>Farah Nabihah Mohd Nasir</t>
  </si>
  <si>
    <t>Mohd Waziffahmi</t>
  </si>
  <si>
    <t>Hakimah Solehah</t>
  </si>
  <si>
    <t>Hariz Hilman</t>
  </si>
  <si>
    <t>Siti Nur Daeyanna Samsudin</t>
  </si>
  <si>
    <t>Nadiah Adriana</t>
  </si>
  <si>
    <t>Muhammad Syahrul Izzani Bin Yahaya</t>
  </si>
  <si>
    <t>Imran Aqil</t>
  </si>
  <si>
    <t>Aisyahzahidah Binti Jasni</t>
  </si>
  <si>
    <t>Nur Afini Ariffah</t>
  </si>
  <si>
    <t>Aiman Jumerah</t>
  </si>
  <si>
    <t xml:space="preserve">NUR EZATUL RUSHDIA AHMAD ROSHIDI </t>
  </si>
  <si>
    <t>Fatin Nadhirah</t>
  </si>
  <si>
    <t>Nur Aishah Nor Fauzi</t>
  </si>
  <si>
    <t>Humaira Nabeela</t>
  </si>
  <si>
    <t>Nur Aqilah Hashim</t>
  </si>
  <si>
    <t>Adam Hafizuddin</t>
  </si>
  <si>
    <t>Rifal Fauzi</t>
  </si>
  <si>
    <t>Aliatul Izzah Jasman</t>
  </si>
  <si>
    <t>Haikal Taufik</t>
  </si>
  <si>
    <t>Badriyah Said</t>
  </si>
  <si>
    <t>Nurina Batrisyia</t>
  </si>
  <si>
    <t>Yasmin Sahari</t>
  </si>
  <si>
    <t>Amin Azani</t>
  </si>
  <si>
    <t>Nurin Ilyana Mohd Nazri</t>
  </si>
  <si>
    <t>Saffiah Rosle</t>
  </si>
  <si>
    <t>Danial Nizam</t>
  </si>
  <si>
    <t>Nqib Razak</t>
  </si>
  <si>
    <t>Nur Aishah Binti Hussain</t>
  </si>
  <si>
    <t>Syakir Al-Muhaimin Suazizi</t>
  </si>
  <si>
    <t>Soraya Hussain</t>
  </si>
  <si>
    <t>Syahrul Aiman</t>
  </si>
  <si>
    <t>Azan Aimal</t>
  </si>
  <si>
    <t>Nur Shaqeerah Shamsul Anuar</t>
  </si>
  <si>
    <t>NurSyarina Aina</t>
  </si>
  <si>
    <t>Siti Najwa Afiqah Mazlan</t>
  </si>
  <si>
    <t>Nurul Nabila Natasyah Fazli</t>
  </si>
  <si>
    <t>Najmizul Azim bin Mohd Azmy</t>
  </si>
  <si>
    <t>Muhammad Afiq Zulhusni bin Zailani</t>
  </si>
  <si>
    <t>Nureen Syamimi</t>
  </si>
  <si>
    <t>Tnegku Aideed Amsyar Tengku Harizam</t>
  </si>
  <si>
    <t>Haiqal Ezanee</t>
  </si>
  <si>
    <t>Julia Irsalina</t>
  </si>
  <si>
    <t xml:space="preserve">Syahmi (Mohd Syahrin) Syihabudin </t>
  </si>
  <si>
    <t>Danish Haiqal</t>
  </si>
  <si>
    <t>Afiq Irfan</t>
  </si>
  <si>
    <t>Abdullah Jasni</t>
  </si>
  <si>
    <t>Hasniza Illias</t>
  </si>
  <si>
    <t>Ariqah Sarah</t>
  </si>
  <si>
    <t>Alya Rasyidah</t>
  </si>
  <si>
    <t>Ainul Radhiah binti Yusof</t>
  </si>
  <si>
    <t>Muazzam Muzaini</t>
  </si>
  <si>
    <t>Sitti Sarah</t>
  </si>
  <si>
    <t>Khairda Fardina</t>
  </si>
  <si>
    <t>Nur Nabilah Mohd Noor Hafizie</t>
  </si>
  <si>
    <t>Basyirah Harisma</t>
  </si>
  <si>
    <t>Muhamad Anas Farhan Mohd Noor</t>
  </si>
  <si>
    <t>Siti Rahimah</t>
  </si>
  <si>
    <t>Nurin Farhah</t>
  </si>
  <si>
    <t>Abqory Khan</t>
  </si>
  <si>
    <t>Wan Khalish Haikal Wan Hariss</t>
  </si>
  <si>
    <t>Nursyafiqah Mulkiaman</t>
  </si>
  <si>
    <t xml:space="preserve">Nur Athirah </t>
  </si>
  <si>
    <t>Alif Qusairy</t>
  </si>
  <si>
    <t>Syarifah Nur Adriana</t>
  </si>
  <si>
    <t>Nur Aisya Putri Suratman</t>
  </si>
  <si>
    <t>Fathin Nureen Najwa Nordin</t>
  </si>
  <si>
    <t>Elia Ezurien</t>
  </si>
  <si>
    <t>Hana Humaira</t>
  </si>
  <si>
    <t>Adlin Ilyana Kamarol Azre</t>
  </si>
  <si>
    <t>Farisha Fazli</t>
  </si>
  <si>
    <t>Siti Zulaika Abd Wahid</t>
  </si>
  <si>
    <t>Engku Hariz</t>
  </si>
  <si>
    <t>Siti Aishah Mohd Baharudin</t>
  </si>
  <si>
    <t>Abdul Raiyd Abdullah</t>
  </si>
  <si>
    <t>Ainurzilatul Shima</t>
  </si>
  <si>
    <t>Aina Hanisah Apr 8</t>
  </si>
  <si>
    <t>Last date</t>
  </si>
  <si>
    <t>Remark</t>
  </si>
  <si>
    <t>!st date</t>
  </si>
  <si>
    <t>2nd date</t>
  </si>
  <si>
    <t>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</si>
  <si>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 Active conversation. Press return to go to conversation details</t>
  </si>
  <si>
    <t>Open the options list in your conversation with Azhad Azman and Aina Hanisah</t>
  </si>
  <si>
    <t>Fifeey Aneesa Mohd ReezamStatus is reachable</t>
  </si>
  <si>
    <t>You: Hai assalamualaikum Fifeey,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</si>
  <si>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 Press return to go to conversation details</t>
  </si>
  <si>
    <t>Open the options list in your conversation with Azhad Azman and Fifeey Aneesa Mohd Reezam</t>
  </si>
  <si>
    <t>You: Hai assalamualaikum Norhayati,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</si>
  <si>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Norhayati Mohd Nazar</t>
  </si>
  <si>
    <t>Haziq Haikal HadnanStatus is reachable</t>
  </si>
  <si>
    <t>You: Hai assalamualaikum Haziq,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</si>
  <si>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Haziq Haikal Hadnan</t>
  </si>
  <si>
    <t>Nur Syafiqah, #OPEN_TO_WORKStatus is reachable</t>
  </si>
  <si>
    <t>You: Hai assalamualaikum Syafiqah,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</si>
  <si>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Syafiqah</t>
  </si>
  <si>
    <t>Nur Amirah, #OPEN_TO_WORKStatus is online</t>
  </si>
  <si>
    <t>You: Hai assalamualaikum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</si>
  <si>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Amirah</t>
  </si>
  <si>
    <t>Nurfaizah Mohd Imran, #OPEN_TO_WORK</t>
  </si>
  <si>
    <t>You: Hai assalamualaikum Nurfaizah,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</si>
  <si>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Nurfaizah Mohd Imran</t>
  </si>
  <si>
    <t>Hadif AzharStatus is reachable</t>
  </si>
  <si>
    <t>You: Hai assalamualaikum Hadif,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</si>
  <si>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Hadif Azhar</t>
  </si>
  <si>
    <t>Zulaika Izzati, #OPEN_TO_WORKStatus is reachable</t>
  </si>
  <si>
    <t>You: Hai assalamualaikum Zulaika,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</si>
  <si>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Zulaika Izzati and Azhad Azman</t>
  </si>
  <si>
    <t>Nursyafiqah Adilah AzizulStatus is reachable</t>
  </si>
  <si>
    <t>You: Hai assalamualaikum Nursyafiqah,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</si>
  <si>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Nursyafiqah Adilah Azizul and Azhad Azman</t>
  </si>
  <si>
    <t>You: Hai assalamualaikum Zubaidah,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</si>
  <si>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Nor Zubaidah Zaharrudin</t>
  </si>
  <si>
    <t>You: Hai assalamualaikum Hanani,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</si>
  <si>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Hanani Azmi</t>
  </si>
  <si>
    <t>You: Hai assalamualaikum Hanani,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</si>
  <si>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Aiman Yusof</t>
  </si>
  <si>
    <t>You: Hai assalamualaikum Aiman,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</si>
  <si>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Aiman Yusof</t>
  </si>
  <si>
    <t>Muhammad Faris Haziq ZulkifliStatus is reachable</t>
  </si>
  <si>
    <t>You: Hai assalamualaikum Faris,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</si>
  <si>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Muhammad Faris Haziq Zulkifli and Azhad Azman</t>
  </si>
  <si>
    <t>You: Hai assalamualaikum A'isyah,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</si>
  <si>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A'isyah A'qilah Abdul Jalil</t>
  </si>
  <si>
    <t>ANIS AMIRA BINTI AHMAD, #OPEN_TO_WORK</t>
  </si>
  <si>
    <t>ANIS AMIRA BINTI AHMAD</t>
  </si>
  <si>
    <t>You: Hai assalamualaikum Anis,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</si>
  <si>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ANIS AMIRA BINTI AHMAD</t>
  </si>
  <si>
    <t>Khairun NabilaStatus is reachable</t>
  </si>
  <si>
    <t>You: Hai assalamualaikum Khairun,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</si>
  <si>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Khairun Nabila</t>
  </si>
  <si>
    <t>Madihah Aryssa</t>
  </si>
  <si>
    <t>You: Hai assalamualaikum Madihah,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</si>
  <si>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Madihah Aryssa</t>
  </si>
  <si>
    <t>Adam BazilStatus is reachable</t>
  </si>
  <si>
    <t>You: Hai assalamualaikum Adam,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</si>
  <si>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Adam Bazil and Azhad Azman</t>
  </si>
  <si>
    <t>Muhammad Iqbal Bin HazlanStatus is reachable</t>
  </si>
  <si>
    <t>Muhammad Iqbal Bin Hazlan</t>
  </si>
  <si>
    <t>You: Hai assalamualaikum Iqbal,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</si>
  <si>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Iqbal Bin Hazlan</t>
  </si>
  <si>
    <t>Imdad AzmanStatus is reachable</t>
  </si>
  <si>
    <t>You: Hai assalamualaikum Imdad, saya Azhad nihon sotsu tahun 2017. Sorry kalau ganggu. Actually sekarang saya tengah mencari individu yang kerja di nihon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</si>
  <si>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Imdad Azman</t>
  </si>
  <si>
    <t>Syahmi NasirStatus is reachable</t>
  </si>
  <si>
    <t>Syahmi Nasir</t>
  </si>
  <si>
    <t>You: Hai assalamualaikum Syahmi,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</si>
  <si>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Syahmi Nasir</t>
  </si>
  <si>
    <t>Danish Zulkifly, #OPEN_TO_WORKStatus is reachable</t>
  </si>
  <si>
    <t>You: Hai assalamualaikum Danish,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</si>
  <si>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Danish Zulkifly and Azhad Azman</t>
  </si>
  <si>
    <t>Khairul Idlan, #OPEN_TO_WORK</t>
  </si>
  <si>
    <t>You: Hai assalamualaikum Khairul,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</si>
  <si>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Khairul Idlan</t>
  </si>
  <si>
    <t>Mohamad Haziq Azri bin Mohamed ThoriqStatus is reachable</t>
  </si>
  <si>
    <t>Open the options list in your conversation with Azhad Azman and Mohamad Haziq Azri bin Mohamed Thoriq</t>
  </si>
  <si>
    <t>You: Hai assalamualaikum Alya,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</si>
  <si>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Alya Mohd Noor and Azhad Azman</t>
  </si>
  <si>
    <t>Amyra AlishaStatus is reachable</t>
  </si>
  <si>
    <t>You: Hai assalamualaikum Amyra,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</si>
  <si>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Amyra Alisha</t>
  </si>
  <si>
    <t>Sharmine PangStatus is reachable</t>
  </si>
  <si>
    <t>You: Hai assalamualaikum Sharmine,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</si>
  <si>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Sharmine Pang</t>
  </si>
  <si>
    <t>Ainnur FatihinStatus is reachable</t>
  </si>
  <si>
    <t>You: Hai assalamualaikum Ainnur,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</si>
  <si>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Ainnur Fatihin and Azhad Azman</t>
  </si>
  <si>
    <t>Erisya Nadira Efendi, #OPEN_TO_WORKStatus is reachable</t>
  </si>
  <si>
    <t>You: Hai assalamualaikum Erisya,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</si>
  <si>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Erisya Nadira Efendi</t>
  </si>
  <si>
    <t>Nurul Ain Md NoorStatus is reachable</t>
  </si>
  <si>
    <t>You: Hai assalamualaikum Nurul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</si>
  <si>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Ain Md Noor</t>
  </si>
  <si>
    <t>Farid Fithrie, #OPEN_TO_WORKStatus is reachable</t>
  </si>
  <si>
    <t>You: Hai assalamualaikum Farid,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</si>
  <si>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Farid Fithrie</t>
  </si>
  <si>
    <t>MOHAMED KAMAL IRFAN BIN MOHD ASRI, #OPEN_TO_WORK</t>
  </si>
  <si>
    <t>MOHAMED KAMAL IRFAN BIN MOHD ASRI</t>
  </si>
  <si>
    <t>You: Hai assalamualaikum Kamal,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</si>
  <si>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MOHAMED KAMAL IRFAN BIN MOHD ASRI</t>
  </si>
  <si>
    <t>You: Hai assalamualaikum Abbas,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</si>
  <si>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Abbas Sufian Akmal Irfan</t>
  </si>
  <si>
    <t>Aiman SyafiqStatus is reachable</t>
  </si>
  <si>
    <t>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</si>
  <si>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Aiman Syafiq</t>
  </si>
  <si>
    <t>Iwanina Binti Mohamad Saleh, #OPEN_TO_WORKStatus is online</t>
  </si>
  <si>
    <t>You: Hai assalamualaikum Iwanina,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</si>
  <si>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Iwanina Binti Mohamad Saleh</t>
  </si>
  <si>
    <t>You: Hai assalamualaikum Iman,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</si>
  <si>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Iman Fatini Meor Zaidi</t>
  </si>
  <si>
    <t>You: Hai assalamualaikum Alif,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</si>
  <si>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Alif El-Hadi</t>
  </si>
  <si>
    <t>Open the options list in your conversation with Azhad Azman and Iman Daniel</t>
  </si>
  <si>
    <t>Amiera Amani, #OPEN_TO_WORKStatus is reachable</t>
  </si>
  <si>
    <t>You: Hai assalamualaikum Amiera,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</si>
  <si>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Amiera Amani</t>
  </si>
  <si>
    <t>You: Hai assalamualaikum Iman, saya Azhad nihon sotsu tahun 2017. Sorry kalau ganggu. Actually sekarang saya tengah mencari individu yang kerja di nihon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</si>
  <si>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Iman Farhana Juanih</t>
  </si>
  <si>
    <t>You: Hai assalamualaikum Farahin,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</si>
  <si>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Farahin Zamani</t>
  </si>
  <si>
    <t>Fariq AsyraafStatus is reachable</t>
  </si>
  <si>
    <t>You: Hai assalamualaikum Fariq,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</si>
  <si>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Fariq Asyraaf</t>
  </si>
  <si>
    <t>Wan Nur Aliyah, #OPEN_TO_WORKStatus is reachable</t>
  </si>
  <si>
    <t>You: Hai assalamualaikum Wan Nur Aliya,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</si>
  <si>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Wan Nur Aliyah</t>
  </si>
  <si>
    <t>Muhammad Suhail Bin Ahmad Sharifuddin</t>
  </si>
  <si>
    <t>You: Hai assalamualaikum Suhail,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</si>
  <si>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Suhail Bin Ahmad Sharifuddin</t>
  </si>
  <si>
    <t>Nur AlishaStatus is reachable</t>
  </si>
  <si>
    <t>Nur Alisha</t>
  </si>
  <si>
    <t>Nur: Wa'alaikumussalam, saya tak berminat, Terima kasih :)</t>
  </si>
  <si>
    <t>Open the options list in your conversation with Azhad Azman and Nur Alisha</t>
  </si>
  <si>
    <t>ENGKU AIMAN ZAKWANStatus is reachable</t>
  </si>
  <si>
    <t>ENGKU AIMAN ZAKWAN</t>
  </si>
  <si>
    <t>ENGKU AIMAN: 👍</t>
  </si>
  <si>
    <t>Open the options list in your conversation with Azhad Azman and ENGKU AIMAN ZAKWAN</t>
  </si>
  <si>
    <t>Jean Philippe A.</t>
  </si>
  <si>
    <t>Sponsored Malaysian Writer Opportunity</t>
  </si>
  <si>
    <t>Open the options list in your conversation with Jean Philippe A.</t>
  </si>
  <si>
    <t>Moeko Takahashi, #HIRINGStatus is reachable</t>
  </si>
  <si>
    <t>Moeko Takahashi</t>
  </si>
  <si>
    <t>Moeko: こんにちは！ 突然のご連絡失礼いたします。Language Talent Solutionsの高橋と申します。 プロフィールを拝見し、日本語スキルを活かせるお仕事にご興味があるのではと思い、ご連絡いたしました。 Language Talent Solutionsでは日本語を使ったカスタマーサポートのお仕事を中心にマレーシアでの就職支援をしております。 ご経験やスキルに合うポジションかもしれませんので、ぜひ一度お話しさせていただければと思います。 ご興味がございましたら、ぜひこのメッセージに返信いただくか、 takahashimoeko@languagetalentsolutions.com WhatsApp +601121716634 までご連絡ください！ ご返信をお待ちしております！</t>
  </si>
  <si>
    <t>Open the options list in your conversation with Azhad Azman and Moeko Takahashi</t>
  </si>
  <si>
    <t>Adi Safuan</t>
  </si>
  <si>
    <t>Adi: Assalamualaikum En Azhad, Saya Adi dari Mutiara Taman Negara, lokasi unik untuk pasukan tuan berehat daripada rutin harian, mempererat hubungan, dan berkembang bersama. Dengan keindahan alam semula jadi, ia sesuai untuk retret atau aktiviti teambuilding. Saya sedia berkongsi lebih lanjut.</t>
  </si>
  <si>
    <t>Open the options list in your conversation with Adi Safuan and Azhad Azman</t>
  </si>
  <si>
    <t>AZIM ARSHAD</t>
  </si>
  <si>
    <t>You: Online atau jumpa?</t>
  </si>
  <si>
    <t>Open the options list in your conversation with Azhad Azman and AZIM ARSHAD</t>
  </si>
  <si>
    <t>Nur Fatin Amirah Abdul Rani, #OPEN_TO_WORKStatus is reachable</t>
  </si>
  <si>
    <t>Nur Fatin Amirah Abdul Rani</t>
  </si>
  <si>
    <t>Nur Fatin Amirah: Okay, noted</t>
  </si>
  <si>
    <t>Open the options list in your conversation with Azhad Azman and Nur Fatin Amirah Abdul Rani</t>
  </si>
  <si>
    <t>Nur Athirah</t>
  </si>
  <si>
    <t>You: I see. Since dah ada, how about saya just offer free service on review dan summary kan sahaja polisi yang ada boleh?</t>
  </si>
  <si>
    <t>Open the options list in your conversation with Azhad Azman and Nur Athirah</t>
  </si>
  <si>
    <t>Harith ImanStatus is reachable</t>
  </si>
  <si>
    <t>Harith Iman</t>
  </si>
  <si>
    <t>You: Terima kasih atas reply. Kalau ada soalan atau inquiry tentang takaful in the future, boleh je contact saya InshaAllah. Semoga dipermudahkan urusan</t>
  </si>
  <si>
    <t>Open the options list in your conversation with Azhad Azman and Harith Iman</t>
  </si>
  <si>
    <t>Farah Aqilah ZainorStatus is reachable</t>
  </si>
  <si>
    <t>Farah Aqilah Zainor</t>
  </si>
  <si>
    <t>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</si>
  <si>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Farah Aqilah Zainor</t>
  </si>
  <si>
    <t>Nur AlifStatus is reachable</t>
  </si>
  <si>
    <t>Nur Alif</t>
  </si>
  <si>
    <t>You: Hai assalamualaikum Alif,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</si>
  <si>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Alif</t>
  </si>
  <si>
    <t>Muhammad Fakhrul Ariffin</t>
  </si>
  <si>
    <t>You: Hai assalamualaikum Fakhrul,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</si>
  <si>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Fakhrul Ariffin</t>
  </si>
  <si>
    <t>Sharifah Nur Atikah Syed Khaidzir</t>
  </si>
  <si>
    <t>You: Hai assalamualaikum Sharifah,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</si>
  <si>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Sharifah Nur Atikah Syed Khaidzir and Azhad Azman</t>
  </si>
  <si>
    <t>Siti Hajar Shamsul Azman, #OPEN_TO_WORK</t>
  </si>
  <si>
    <t>Siti Hajar Shamsul Azman</t>
  </si>
  <si>
    <t>You: Hai assalamualaikum Siti Hajar,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</si>
  <si>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Hajar Shamsul Azman</t>
  </si>
  <si>
    <t>Siti Nurhidayah</t>
  </si>
  <si>
    <t>You: Hai assalamualaikum Nurhidayah,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</si>
  <si>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Nurhidayah</t>
  </si>
  <si>
    <t>Asmah Fatinnurlisa Binti Abu Bakar</t>
  </si>
  <si>
    <t>You: Hai assalamualaikum Asmah,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</si>
  <si>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Asmah Fatinnurlisa Binti Abu Bakar</t>
  </si>
  <si>
    <t>Nur Irdina Mahazi</t>
  </si>
  <si>
    <t>You: Hai assalamualaikum Nur Irdina,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</si>
  <si>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Irdina Mahazi</t>
  </si>
  <si>
    <t>Zafris Amani Hamidon</t>
  </si>
  <si>
    <t>You: Hai assalamualaikum Zafris,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</si>
  <si>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Zafris Amani Hamidon</t>
  </si>
  <si>
    <t>Nina Nasir</t>
  </si>
  <si>
    <t>You: Hai assalamualaikum Nina Nasir,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</si>
  <si>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Nina Nasir</t>
  </si>
  <si>
    <t>Amirul Hafiz, #OPEN_TO_WORK</t>
  </si>
  <si>
    <t>Amirul Hafiz</t>
  </si>
  <si>
    <t>You: Hai assalamualaikum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</si>
  <si>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Amirul Hafiz</t>
  </si>
  <si>
    <t>Yunus Badee, #OPEN_TO_WORK</t>
  </si>
  <si>
    <t>Yunus Badee</t>
  </si>
  <si>
    <t>You: Hai assalamualaikum Yunus,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</si>
  <si>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Yunus Badee</t>
  </si>
  <si>
    <t>Syahirah Zamri</t>
  </si>
  <si>
    <t>You: Hai assalamualaikum Syahirah,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</si>
  <si>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Syahirah Zamri</t>
  </si>
  <si>
    <t>AJA SOFEA ANISSA</t>
  </si>
  <si>
    <t>You: Hai assalamualaikum Aja Sofea,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</si>
  <si>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AJA SOFEA ANISSA</t>
  </si>
  <si>
    <t>Nur Habibatul Muluk, #OPEN_TO_WORK</t>
  </si>
  <si>
    <t>Nur Habibatul Muluk</t>
  </si>
  <si>
    <t>You: Hai assalamualaikum Habibatul,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</si>
  <si>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Habibatul Muluk</t>
  </si>
  <si>
    <t>Puteri Rosdi, #OPEN_TO_WORK</t>
  </si>
  <si>
    <t>Puteri Rosdi</t>
  </si>
  <si>
    <t>You: Hai assalamualaikum Puteri,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</si>
  <si>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Puteri Rosdi</t>
  </si>
  <si>
    <t>Syahanim Zahari</t>
  </si>
  <si>
    <t>You: Hai assalamualaikum Syahanim,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</si>
  <si>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Syahanim Zahari and Azhad Azman</t>
  </si>
  <si>
    <t>Alisya Wan Amran</t>
  </si>
  <si>
    <t>You: Hai assalamualaikum Alisya,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</si>
  <si>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Alisya Wan Amran</t>
  </si>
  <si>
    <t>MUHAMAD QHAIROUL KULAH, #OPEN_TO_WORK</t>
  </si>
  <si>
    <t>MUHAMAD QHAIROUL KULAH</t>
  </si>
  <si>
    <t>You: Hai assalamualaikum Qhairoul,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</si>
  <si>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MUHAMAD QHAIROUL KULAH</t>
  </si>
  <si>
    <t>Muhammad Hanafi Bin Mohd Yunus</t>
  </si>
  <si>
    <t>You: Hai assalamualaikum tuan Hanafi,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</si>
  <si>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Hanafi Bin Mohd Yunus</t>
  </si>
  <si>
    <t>Tengku Farihah, #OPEN_TO_WORK</t>
  </si>
  <si>
    <t>Tengku Farihah</t>
  </si>
  <si>
    <t>You: Hai assalamualaikum Tengku Farihah,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</si>
  <si>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Tengku Farihah</t>
  </si>
  <si>
    <t>Shaheezul Shahrom, #OPEN_TO_WORK</t>
  </si>
  <si>
    <t>Shaheezul Shahrom</t>
  </si>
  <si>
    <t>You: Hai assalamualaikum Shaheezul,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</si>
  <si>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Shaheezul Shahrom</t>
  </si>
  <si>
    <t>Nazratul Nisa Razak, #OPEN_TO_WORK</t>
  </si>
  <si>
    <t>Nazratul Nisa Razak</t>
  </si>
  <si>
    <t>You: Hai assalamualaikum Nazratul,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</si>
  <si>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Nazratul Nisa Razak</t>
  </si>
  <si>
    <t>Nurul Shuhaida Md Harith, #OPEN_TO_WORK</t>
  </si>
  <si>
    <t>Nurul Shuhaida Md Harith</t>
  </si>
  <si>
    <t>You: Hai assalamualaikum Shuhaida,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</si>
  <si>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Shuhaida Md Harith</t>
  </si>
  <si>
    <t>Farah Husna Azhar, #OPEN_TO_WORK</t>
  </si>
  <si>
    <t>Farah Husna Azhar</t>
  </si>
  <si>
    <t>Open the options list in your conversation with Azhad Azman and Farah Husna Azhar</t>
  </si>
  <si>
    <t>Nadzirah Mohd Nazeri, #OPEN_TO_WORKStatus is reachable</t>
  </si>
  <si>
    <t>Nadzirah Mohd Nazeri</t>
  </si>
  <si>
    <t>You: Hai assalamualaikum Nadzirah,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</si>
  <si>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Nadzirah Mohd Nazeri</t>
  </si>
  <si>
    <t>Hanani Arshad, #OPEN_TO_WORKStatus is reachable</t>
  </si>
  <si>
    <t>Hanani Arshad</t>
  </si>
  <si>
    <t>Open the options list in your conversation with Azhad Azman and Hanani Arshad</t>
  </si>
  <si>
    <t>Muhammad Norazim</t>
  </si>
  <si>
    <t>You: Hai assalamualaikum Norazim,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</si>
  <si>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Norazim</t>
  </si>
  <si>
    <t>NORFATIN AKILA HALIM, #OPEN_TO_WORKStatus is reachable</t>
  </si>
  <si>
    <t>NORFATIN AKILA HALIM</t>
  </si>
  <si>
    <t>You: Hai assalamualaikum Norfatin,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</si>
  <si>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NORFATIN AKILA HALIM</t>
  </si>
  <si>
    <t>Nur Aisyah Abd RahimStatus is reachable</t>
  </si>
  <si>
    <t>Nur Aisyah Abd Rahim</t>
  </si>
  <si>
    <t>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</si>
  <si>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 Aisyah Abd Rahim and Azhad Azman</t>
  </si>
  <si>
    <t>Syamimi Nadrah, #OPEN_TO_WORK</t>
  </si>
  <si>
    <t>Syamimi Nadrah</t>
  </si>
  <si>
    <t>You: Hai assalamualaikum Syamimi,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</si>
  <si>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Syamimi Nadrah</t>
  </si>
  <si>
    <t>Ameera AdrianaStatus is reachable</t>
  </si>
  <si>
    <t>Ameera Adriana</t>
  </si>
  <si>
    <t>You: Hai assalamualaikum Ameera,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</si>
  <si>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Ameera Adriana</t>
  </si>
  <si>
    <t>Misha RidzuanStatus is reachable</t>
  </si>
  <si>
    <t>Misha Ridzuan</t>
  </si>
  <si>
    <t>You: Hai assalamualaikum Misha,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</si>
  <si>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Misha Ridzuan</t>
  </si>
  <si>
    <t>Rabiatul Arifah, #OPEN_TO_WORKStatus is reachable</t>
  </si>
  <si>
    <t>Rabiatul Arifah</t>
  </si>
  <si>
    <t>You: Hai assalamualaikum Rabiatul,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</si>
  <si>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Rabiatul Arifah</t>
  </si>
  <si>
    <t>Ainnur Shahirah</t>
  </si>
  <si>
    <t>Open the options list in your conversation with Azhad Azman and Ainnur Shahirah</t>
  </si>
  <si>
    <t>Fatin SyafiqahStatus is reachable</t>
  </si>
  <si>
    <t>Fatin Syafiqah</t>
  </si>
  <si>
    <t>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</si>
  <si>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Fatin Syafiqah</t>
  </si>
  <si>
    <t>Aleeya Zaini</t>
  </si>
  <si>
    <t>You: Hai assalamualaikum Aleeya,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</si>
  <si>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Aleeya Zaini</t>
  </si>
  <si>
    <t>shuhada shuhaimiStatus is reachable</t>
  </si>
  <si>
    <t>shuhada shuhaimi</t>
  </si>
  <si>
    <t>You: Hai assalamualaikum Shuhada,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</si>
  <si>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shuhada shuhaimi</t>
  </si>
  <si>
    <t>NUR HAMIZA BINTI ZAINUDIN</t>
  </si>
  <si>
    <t>You: Hai assalamualaikum Hamiza,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</si>
  <si>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HAMIZA BINTI ZAINUDIN</t>
  </si>
  <si>
    <t>Emylia Ilianii, #OPEN_TO_WORK</t>
  </si>
  <si>
    <t>Emylia Ilianii</t>
  </si>
  <si>
    <t>You: Hai assalamualaikum Emylia,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</si>
  <si>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Emylia Ilianii</t>
  </si>
  <si>
    <t>Nur Suriya, #OPEN_TO_WORK</t>
  </si>
  <si>
    <t>Nur Suriya</t>
  </si>
  <si>
    <t>You: Hai assalamualaikum Nur Suriya,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</si>
  <si>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Suriya</t>
  </si>
  <si>
    <t>Abdullah bin Amirhamza, ASA</t>
  </si>
  <si>
    <t>You: Hai assalamualaikum Abdullah,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</si>
  <si>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Abdullah bin Amirhamza, ASA and Azhad Azman</t>
  </si>
  <si>
    <t>Alia Izzura, #OPEN_TO_WORK</t>
  </si>
  <si>
    <t>Alia Izzura</t>
  </si>
  <si>
    <t>You: Hai assalamualaikum Alia,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</si>
  <si>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Alia Izzura</t>
  </si>
  <si>
    <t>Najwa Asri, #OPEN_TO_WORK</t>
  </si>
  <si>
    <t>Najwa Asri</t>
  </si>
  <si>
    <t>You: Terima kasih atas reply. Kalau ada soalan atau inquiry in the future, boleh je contact saya InshaAllah. Semoga dipermudahkan urusan</t>
  </si>
  <si>
    <t>Open the options list in your conversation with Azhad Azman and Najwa Asri</t>
  </si>
  <si>
    <t>Aina Namirah, #OPEN_TO_WORK</t>
  </si>
  <si>
    <t>Aina Namirah</t>
  </si>
  <si>
    <t>Open the options list in your conversation with Azhad Azman and Aina Namirah</t>
  </si>
  <si>
    <t>Fatima Iznor</t>
  </si>
  <si>
    <t>You: Terima kasih atas reply dan doa. Kalau ada soalan atau inquiry in the future, boleh je contact saya. Semoga dipermudahkan urusan jugak</t>
  </si>
  <si>
    <t>Open the options list in your conversation with Azhad Azman and Fatima Iznor</t>
  </si>
  <si>
    <t>Fakhrul Azizi Ahmad ZamriStatus is reachable</t>
  </si>
  <si>
    <t>Fakhrul Azizi Ahmad Zamri</t>
  </si>
  <si>
    <t>You: Tak apa. Terima kasih atas reply dan doanya. Saya doakan semoga dipermudahkan urusan dan sama2 kita diberikan rezeki untuk berjumpa dengan lailatul qadr</t>
  </si>
  <si>
    <t>Open the options list in your conversation with Azhad Azman and Fakhrul Azizi Ahmad Zamri</t>
  </si>
  <si>
    <t>Alya BatrisyiaStatus is reachable</t>
  </si>
  <si>
    <t>Alya Batrisyia</t>
  </si>
  <si>
    <t>You: Hai assalamualaikum Alya,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</si>
  <si>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Alya Batrisyia</t>
  </si>
  <si>
    <t>Arif Danial Bin Ismail, #OPEN_TO_WORK</t>
  </si>
  <si>
    <t>Arif Danial Bin Ismail</t>
  </si>
  <si>
    <t>You: Hai assalamualaikum Arif,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</si>
  <si>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Arif Danial Bin Ismail</t>
  </si>
  <si>
    <t>Ariffin Abdul Rashid</t>
  </si>
  <si>
    <t>You: Hai assalamualaikum Ariffin,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</si>
  <si>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Ariffin Abdul Rashid</t>
  </si>
  <si>
    <t>Hajar Hafizan, #OPEN_TO_WORKStatus is reachable</t>
  </si>
  <si>
    <t>Hajar Hafizan</t>
  </si>
  <si>
    <t>You: Hai assalamualaikum Hajar,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</si>
  <si>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Hajar Hafizan</t>
  </si>
  <si>
    <t>Muhamad Khairulamirin Hassan, #OPEN_TO_WORKStatus is reachable</t>
  </si>
  <si>
    <t>Muhamad Khairulamirin Hassan</t>
  </si>
  <si>
    <t>You: Hai assalamualaikum Khairulamirin,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</si>
  <si>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Muhamad Khairulamirin Hassan</t>
  </si>
  <si>
    <t>Norhafiza HamzahStatus is reachable</t>
  </si>
  <si>
    <t>Norhafiza Hamzah</t>
  </si>
  <si>
    <t>You: Hai assalamualaikum Norhafiza,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</si>
  <si>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Norhafiza Hamzah</t>
  </si>
  <si>
    <t>Adi Azwari, #OPEN_TO_WORKStatus is reachable</t>
  </si>
  <si>
    <t>Adi Azwari</t>
  </si>
  <si>
    <t>You: Hai assalamualaikum Adi Azwari,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</si>
  <si>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Adi Azwari and Azhad Azman</t>
  </si>
  <si>
    <t>Hani HazirahStatus is reachable</t>
  </si>
  <si>
    <t>Hani Hazirah</t>
  </si>
  <si>
    <t>You: Hai assalamualaikum Hani,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</si>
  <si>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Hani Hazirah</t>
  </si>
  <si>
    <t>Siti Faqihah Mohd RosdiStatus is reachable</t>
  </si>
  <si>
    <t>Siti Faqihah Mohd Rosdi</t>
  </si>
  <si>
    <t>You: Hai assalamualaikum Faqihah,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</si>
  <si>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Faqihah Mohd Rosdi</t>
  </si>
  <si>
    <t>Auni ZakieahStatus is reachable</t>
  </si>
  <si>
    <t>Auni Zakieah</t>
  </si>
  <si>
    <t>You: Hai assalamualaikum Auni,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</si>
  <si>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Auni Zakieah</t>
  </si>
  <si>
    <t>Nurulhusna Izati Azmi</t>
  </si>
  <si>
    <t>You: Hai assalamualaikum Nurulhusna,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</si>
  <si>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Nurulhusna Izati Azmi</t>
  </si>
  <si>
    <t>Wan Maisarah Wan Muhammad Faisal, #OPEN_TO_WORKStatus is reachable</t>
  </si>
  <si>
    <t>Wan Maisarah Wan Muhammad Faisal</t>
  </si>
  <si>
    <t>You: Hai assalamualaikum Wan Maisarah,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</si>
  <si>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Wan Maisarah Wan Muhammad Faisal</t>
  </si>
  <si>
    <t>Muhammad Nur Ruzaini Mohamed JamilStatus is reachable</t>
  </si>
  <si>
    <t>Muhammad Nur Ruzaini Mohamed Jamil</t>
  </si>
  <si>
    <t>You: Hai assalamualaikum Ruzaini,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</si>
  <si>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Nur Ruzaini Mohamed Jamil</t>
  </si>
  <si>
    <t>Adam Amir, #OPEN_TO_WORK</t>
  </si>
  <si>
    <t>Adam Amir</t>
  </si>
  <si>
    <t>You: Hai assalamualaikum tuan Adam,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</si>
  <si>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Adam Amir and Azhad Azman</t>
  </si>
  <si>
    <t>Raudatul Qistina</t>
  </si>
  <si>
    <t>You: Hai assalamualaikum Raudatul,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</si>
  <si>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Raudatul Qistina</t>
  </si>
  <si>
    <t>Farina Suleiman</t>
  </si>
  <si>
    <t>You: Hai assalamualaikum Farina,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</si>
  <si>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Farina Suleiman</t>
  </si>
  <si>
    <t>Noor ZulaikhaStatus is reachable</t>
  </si>
  <si>
    <t>Noor Zulaikha</t>
  </si>
  <si>
    <t>You: Hai assalamualaikum Zulaikha,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</si>
  <si>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Noor Zulaikha</t>
  </si>
  <si>
    <t>Anies Natasha, #OPEN_TO_WORKStatus is reachable</t>
  </si>
  <si>
    <t>Anies Natasha</t>
  </si>
  <si>
    <t>Anies: Baik encik, terima kasih 😄 semoga dimurahkan rezeki, selamat berpuasa encik</t>
  </si>
  <si>
    <t>Open the options list in your conversation with Azhad Azman and Anies Natasha</t>
  </si>
  <si>
    <t>Aimi Najihah Suhaimi</t>
  </si>
  <si>
    <t>You: Hai assalamualaikum Aimi,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</si>
  <si>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Aimi Najihah Suhaimi and Azhad Azman</t>
  </si>
  <si>
    <t>Nur Syafiah Salma, #OPEN_TO_WORKStatus is reachable</t>
  </si>
  <si>
    <t>Nur Syafiah Salma</t>
  </si>
  <si>
    <t>You: Hai assalamualaikum Syafiah,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</si>
  <si>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Syafiah Salma</t>
  </si>
  <si>
    <t>Ahmad Shah Bullah Mohd Yaakub, #OPEN_TO_WORKStatus is reachable</t>
  </si>
  <si>
    <t>Ahmad Shah Bullah Mohd Yaakub</t>
  </si>
  <si>
    <t>You: Hai assalamualaikum Ahmad Shah,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</si>
  <si>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Ahmad Shah Bullah Mohd Yaakub</t>
  </si>
  <si>
    <t>Afiqah Annuar</t>
  </si>
  <si>
    <t>You: Hai assalamualaikum 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</si>
  <si>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Afiqah Annuar and Azhad Azman</t>
  </si>
  <si>
    <t>Nur Ain NatashaStatus is reachable</t>
  </si>
  <si>
    <t>Nur Ain Natasha</t>
  </si>
  <si>
    <t>You: Hai assalamualaikum Nur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</si>
  <si>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Ain Natasha</t>
  </si>
  <si>
    <t>Ridzwan RadziStatus is reachable</t>
  </si>
  <si>
    <t>Ridzwan Radzi</t>
  </si>
  <si>
    <t>You: Hai assalamualaikum Ridzwan,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</si>
  <si>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Ridzwan Radzi</t>
  </si>
  <si>
    <t>Intan Rashidah</t>
  </si>
  <si>
    <t>You: Hai assalamualaikum Intan,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</si>
  <si>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Intan Rashidah</t>
  </si>
  <si>
    <t>MOHAMAD FIRDAUS ZULKIFLIStatus is reachable</t>
  </si>
  <si>
    <t>MOHAMAD FIRDAUS ZULKIFLI</t>
  </si>
  <si>
    <t>You: Hai assalamualaikum Firdaus,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</si>
  <si>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MOHAMAD FIRDAUS ZULKIFLI</t>
  </si>
  <si>
    <t>Nur Suhaida, #OPEN_TO_WORKStatus is reachable</t>
  </si>
  <si>
    <t>Nur Suhaida</t>
  </si>
  <si>
    <t>You: Hai assalamualaikum Suhaida,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</si>
  <si>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 Suhaida and Azhad Azman</t>
  </si>
  <si>
    <t>Ilyanna AizamStatus is reachable</t>
  </si>
  <si>
    <t>Ilyanna Aizam</t>
  </si>
  <si>
    <t>You: Hai assalamualaikum Ilyanna,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</si>
  <si>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Ilyanna Aizam</t>
  </si>
  <si>
    <t>Adreena Amal, #OPEN_TO_WORKStatus is reachable</t>
  </si>
  <si>
    <t>Adreena Amal</t>
  </si>
  <si>
    <t>You: Hai assalamualaikum Adreena,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</si>
  <si>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Adreena Amal</t>
  </si>
  <si>
    <t>Nur Azhanie AzmiStatus is reachable</t>
  </si>
  <si>
    <t>Nur Azhanie Azmi</t>
  </si>
  <si>
    <t>You: Hai assalamualaikum puan Azhanie,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</si>
  <si>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 Azhanie Azmi and Azhad Azman</t>
  </si>
  <si>
    <t>NUR AZLIYANAStatus is reachable</t>
  </si>
  <si>
    <t>NUR AZLIYANA</t>
  </si>
  <si>
    <t>You: Hai assalamualaikum Azliyana,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</si>
  <si>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AZLIYANA</t>
  </si>
  <si>
    <t>Absarina Suhaili</t>
  </si>
  <si>
    <t>You: Hai assalamualaikum Absarina,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</si>
  <si>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Absarina Suhaili</t>
  </si>
  <si>
    <t>Nur Naqiyatul Najihah</t>
  </si>
  <si>
    <t>You: Hai assalamualaikum Naqiyatul,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</si>
  <si>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 Naqiyatul Najihah and Azhad Azman</t>
  </si>
  <si>
    <t>Nurul Najiha Azman</t>
  </si>
  <si>
    <t>You: Hai assalamualaikum Najiha,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</si>
  <si>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Najiha Azman</t>
  </si>
  <si>
    <t>Nur Hanim</t>
  </si>
  <si>
    <t>You: Hai assalamualaikum Hanim,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</si>
  <si>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Hanim</t>
  </si>
  <si>
    <t>Muhammad Afiq Aizat Khairuddin</t>
  </si>
  <si>
    <t>You: Hai assalamualaikum 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</si>
  <si>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Muhammad Afiq Aizat Khairuddin and Azhad Azman</t>
  </si>
  <si>
    <t>Nor erna amira Binti amram</t>
  </si>
  <si>
    <t>You: Hai assalamualaikum Erna,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</si>
  <si>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 erna amira Binti amram</t>
  </si>
  <si>
    <t>BATRISYIA ATHIRAH BINTI ZAMUDIN, #OPEN_TO_WORK</t>
  </si>
  <si>
    <t>BATRISYIA ATHIRAH BINTI ZAMUDIN</t>
  </si>
  <si>
    <t>You: Hai assalamualaikum Batrisyia,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</si>
  <si>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BATRISYIA ATHIRAH BINTI ZAMUDIN</t>
  </si>
  <si>
    <t>Noor Safwa HidayahStatus is reachable</t>
  </si>
  <si>
    <t>Noor Safwa Hidayah</t>
  </si>
  <si>
    <t>You: Hai assalamualaikum Safwa,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</si>
  <si>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Noor Safwa Hidayah</t>
  </si>
  <si>
    <t>Siti Aisyah HamidonStatus is reachable</t>
  </si>
  <si>
    <t>Siti Aisyah Hamidon</t>
  </si>
  <si>
    <t>You: Hai assalamualaikum Siti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</si>
  <si>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Aisyah Hamidon</t>
  </si>
  <si>
    <t>Zulfadhli Ibrahim</t>
  </si>
  <si>
    <t>You: Hai assalamualaikum tuan Zulfadhli,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</si>
  <si>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Zulfadhli Ibrahim and Azhad Azman</t>
  </si>
  <si>
    <t>Aina Nerina, #OPEN_TO_WORK</t>
  </si>
  <si>
    <t>Aina Nerina</t>
  </si>
  <si>
    <t>Open the options list in your conversation with Azhad Azman and Aina Nerina</t>
  </si>
  <si>
    <t>Muhammad IlmanStatus is reachable</t>
  </si>
  <si>
    <t>Muhammad Ilman</t>
  </si>
  <si>
    <t>You: Baik. Terima kasih atas reply. Jika ada soalan atau inquiry pada masa depan, feel free to contact me inshaAllah. Semoga dipermudahkan urusan</t>
  </si>
  <si>
    <t>Open the options list in your conversation with Azhad Azman and Muhammad Ilman</t>
  </si>
  <si>
    <t>Muhammad Haziq Sirhan Muhammad Rezal, #OPEN_TO_WORKStatus is reachable</t>
  </si>
  <si>
    <t>Muhammad Haziq Sirhan Muhammad Rezal</t>
  </si>
  <si>
    <t>You: Maaf just for confirmation. It is okay untuk kita set masa?</t>
  </si>
  <si>
    <t>Open the options list in your conversation with Azhad Azman and Muhammad Haziq Sirhan Muhammad Rezal</t>
  </si>
  <si>
    <t>Mohd Hanis Fasya RamleeStatus is online</t>
  </si>
  <si>
    <t>Mohd Hanis Fasya Ramlee</t>
  </si>
  <si>
    <t>You: Hai assalamualaikum tuan Hanis Fasya, saya Azhad dari PruBSN. Sorry kalau ganggu. Actually sekarang saya tengah mencari individu untuk saya dapatkan peluang sharing sahaja berkaitan takaful since ini kerja hakiki saya sebagai PruBSN wealth planner. Boleh ke kalau saya nak set appointment secara bersemuka ataupun online?</t>
  </si>
  <si>
    <t>Open the options list in your conversation with Azhad Azman and Mohd Hanis Fasya Ramlee</t>
  </si>
  <si>
    <t>Nazatul Shahera, #OPEN_TO_WORKStatus is reachable</t>
  </si>
  <si>
    <t>Nazatul Shahera</t>
  </si>
  <si>
    <t>You: Hai assalamualaikum Nazatul,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</si>
  <si>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Nazatul Shahera</t>
  </si>
  <si>
    <t>Muhammad Soleh Mufleh Noor Anuar</t>
  </si>
  <si>
    <t>You: Hai assalamualaikum Soleh,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</si>
  <si>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Soleh Mufleh Noor Anuar</t>
  </si>
  <si>
    <t>Azrai Zulfadli, #OPEN_TO_WORKStatus is reachable</t>
  </si>
  <si>
    <t>Azrai Zulfadli</t>
  </si>
  <si>
    <t>You: Hai assalamualaikum Azrai,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</si>
  <si>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Azrai Zulfadli</t>
  </si>
  <si>
    <t>Fatin Norain</t>
  </si>
  <si>
    <t>Open the options list in your conversation with Azhad Azman and Fatin Norain</t>
  </si>
  <si>
    <t>Zaidi HamidStatus is reachable</t>
  </si>
  <si>
    <t>Zaidi Hamid</t>
  </si>
  <si>
    <t>You: Hai assalamualaikum Zaidi,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</si>
  <si>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Zaidi Hamid</t>
  </si>
  <si>
    <t>SITI AISYAH ROSLIN, #HIRINGStatus is online</t>
  </si>
  <si>
    <t>SITI AISYAH ROSLIN</t>
  </si>
  <si>
    <t>Open the options list in your conversation with Azhad Azman and SITI AISYAH ROSLIN</t>
  </si>
  <si>
    <t>Maizatul SyamimieStatus is reachable</t>
  </si>
  <si>
    <t>You: Hai assalamualaikum Maizatul,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</si>
  <si>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Maizatul Syamimie</t>
  </si>
  <si>
    <t>Irfan Hakim, #OPEN_TO_WORKStatus is reachable</t>
  </si>
  <si>
    <t>Irfan Hakim</t>
  </si>
  <si>
    <t>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</si>
  <si>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Irfan Hakim</t>
  </si>
  <si>
    <t>Iqbal Tasyrik, #OPEN_TO_WORK</t>
  </si>
  <si>
    <t>Iqbal Tasyrik</t>
  </si>
  <si>
    <t>You: Hai assalamualaikum Iqbal,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</si>
  <si>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Iqbal Tasyrik</t>
  </si>
  <si>
    <t>SAFIRA SAFIE, #OPEN_TO_WORK</t>
  </si>
  <si>
    <t>SAFIRA SAFIE</t>
  </si>
  <si>
    <t>You: Hai assalamualaikum Safira,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</si>
  <si>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SAFIRA SAFIE</t>
  </si>
  <si>
    <t>Izzatul Farahin Iskandar</t>
  </si>
  <si>
    <t>You: Hai assalamualaikum Izzatul,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</si>
  <si>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Izzatul Farahin Iskandar</t>
  </si>
  <si>
    <t>Razali Ahmad, #OPEN_TO_WORK</t>
  </si>
  <si>
    <t>Razali Ahmad</t>
  </si>
  <si>
    <t>You: Hai assalamualaikum tuan Razali,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</si>
  <si>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Razali Ahmad and Azhad Azman</t>
  </si>
  <si>
    <t>Aqillah Razali, #OPEN_TO_WORK</t>
  </si>
  <si>
    <t>Aqillah Razali</t>
  </si>
  <si>
    <t>You: Hai assalamualaikum Aqillah,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</si>
  <si>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Aqillah Razali and Azhad Azman</t>
  </si>
  <si>
    <t>Afieqah Abdul Rahman, #OPEN_TO_WORK</t>
  </si>
  <si>
    <t>Afieqah Abdul Rahman</t>
  </si>
  <si>
    <t>You: Hai assalamualaikum Afieqah,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</si>
  <si>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Afieqah Abdul Rahman</t>
  </si>
  <si>
    <t>Athira Farahiyah Saharudin, #OPEN_TO_WORKStatus is reachable</t>
  </si>
  <si>
    <t>Athira Farahiyah Saharudin</t>
  </si>
  <si>
    <t>You: Hai assalamualaikum Athira,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</si>
  <si>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Athira Farahiyah Saharudin</t>
  </si>
  <si>
    <t>Zal Hasmi, #OPEN_TO_WORKStatus is online</t>
  </si>
  <si>
    <t>Zal Hasmi</t>
  </si>
  <si>
    <t>You: Hai assalamualaikum Zal Hasmi,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</si>
  <si>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Zal Hasmi</t>
  </si>
  <si>
    <t>MUHAMMAD MUADZZIN MOHD ZAINI, #OPEN_TO_WORKStatus is online</t>
  </si>
  <si>
    <t>MUHAMMAD MUADZZIN MOHD ZAINI</t>
  </si>
  <si>
    <t>You: Hai assalamualaikum Muadzzin,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</si>
  <si>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MUADZZIN MOHD ZAINI</t>
  </si>
  <si>
    <t>Amyzatul Husna ZulkifliStatus is reachable</t>
  </si>
  <si>
    <t>Amyzatul Husna Zulkifli</t>
  </si>
  <si>
    <t>You: Hai assalamualaikum Amyzatul,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</si>
  <si>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Amyzatul Husna Zulkifli</t>
  </si>
  <si>
    <t>Nurshahreen Natasha Mohd Amin, #OPEN_TO_WORKStatus is reachable</t>
  </si>
  <si>
    <t>Nurshahreen Natasha Mohd Amin</t>
  </si>
  <si>
    <t>You: Maaf kalau ada salah faham. Saya tidak mengaharapkan sebarang langganan. Sekadar menjalankan kerja saya untuk sharing sahaja. Kalau tak keberatan maybe boleh buat online je</t>
  </si>
  <si>
    <t>Open the options list in your conversation with Azhad Azman and Nurshahreen Natasha Mohd Amin</t>
  </si>
  <si>
    <t>Umar Hadhari ZuhairiStatus is reachable</t>
  </si>
  <si>
    <t>Umar Hadhari Zuhairi</t>
  </si>
  <si>
    <t>You: Hai assalamualaikum Umar,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</si>
  <si>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Umar Hadhari Zuhairi</t>
  </si>
  <si>
    <t>Nuraina Suraya SuhaimiStatus is reachable</t>
  </si>
  <si>
    <t>Nuraina Suraya Suhaimi</t>
  </si>
  <si>
    <t>You: Hai assalamualaikum Nuraina,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</si>
  <si>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Nuraina Suraya Suhaimi</t>
  </si>
  <si>
    <t>Nurliyana Bt Mohd Azam, #OPEN_TO_WORKStatus is reachable</t>
  </si>
  <si>
    <t>Nurliyana Bt Mohd Azam</t>
  </si>
  <si>
    <t>You: Hai assalamualaikum Nurliyana,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</si>
  <si>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Nurliyana Bt Mohd Azam</t>
  </si>
  <si>
    <t>Muhammad Haziq Abbas Bin AzmiStatus is reachable</t>
  </si>
  <si>
    <t>Muhammad Haziq Abbas Bin Azmi</t>
  </si>
  <si>
    <t>You: Hai assalamualaikum Haziq,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</si>
  <si>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Muhammad Haziq Abbas Bin Azmi and Azhad Azman</t>
  </si>
  <si>
    <t>Hilmi Ilman Kamal, #OPEN_TO_WORKStatus is reachable</t>
  </si>
  <si>
    <t>Hilmi Ilman Kamal</t>
  </si>
  <si>
    <t>You: Hai assalamualaikum Hilmi,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</si>
  <si>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Hilmi Ilman Kamal</t>
  </si>
  <si>
    <t>Aida AzmiStatus is reachable</t>
  </si>
  <si>
    <t>Aida Azmi</t>
  </si>
  <si>
    <t>You: Hai assalamualaikum Aida,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</si>
  <si>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Aida Azmi and Azhad Azman</t>
  </si>
  <si>
    <t>Nurin Nazifa TalibStatus is reachable</t>
  </si>
  <si>
    <t>Nurin Nazifa Talib</t>
  </si>
  <si>
    <t>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</si>
  <si>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Nurin Nazifa Talib</t>
  </si>
  <si>
    <t>Adibah AzaliStatus is reachable</t>
  </si>
  <si>
    <t>Adibah Azali</t>
  </si>
  <si>
    <t>You: Hai assalamualaikum Adibah,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</si>
  <si>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Adibah Azali</t>
  </si>
  <si>
    <t>Nur Fikri Daniel bin Azam, #OPEN_TO_WORKStatus is reachable</t>
  </si>
  <si>
    <t>Nur Fikri Daniel bin Azam</t>
  </si>
  <si>
    <t>You: Hai assalamualaikum Fikri,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</si>
  <si>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Fikri Daniel bin Azam</t>
  </si>
  <si>
    <t>Najib Sulaiman</t>
  </si>
  <si>
    <t>You: Hai assalamualaikum Najib,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</si>
  <si>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Najib Sulaiman</t>
  </si>
  <si>
    <t>NOOR DALILA CHE HALIM</t>
  </si>
  <si>
    <t>You: Hai assalamualaikum Dalila,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</si>
  <si>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NOOR DALILA CHE HALIM</t>
  </si>
  <si>
    <t>Aliff Najmi, #OPEN_TO_WORK</t>
  </si>
  <si>
    <t>Aliff Najmi</t>
  </si>
  <si>
    <t>You: Hai assalamualaikum Aliff,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</si>
  <si>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Aliff Najmi</t>
  </si>
  <si>
    <t>Anis Syuhada Ishak, #OPEN_TO_WORK</t>
  </si>
  <si>
    <t>Anis Syuhada Ishak</t>
  </si>
  <si>
    <t>You: Hai assalamualaikum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</si>
  <si>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Anis Syuhada Ishak</t>
  </si>
  <si>
    <t>Muhammad Iqbal Mahazi</t>
  </si>
  <si>
    <t>Open the options list in your conversation with Azhad Azman and Muhammad Iqbal Mahazi</t>
  </si>
  <si>
    <t>Nurul Aina Majura, #OPEN_TO_WORKStatus is reachable</t>
  </si>
  <si>
    <t>Nurul Aina Majura</t>
  </si>
  <si>
    <t>Open the options list in your conversation with Nurul Aina Majura and Azhad Azman</t>
  </si>
  <si>
    <t>Nur Nisha Nabila MisdonStatus is reachable</t>
  </si>
  <si>
    <t>Nur Nisha Nabila Misdon</t>
  </si>
  <si>
    <t>You: Hai assalamualaikum Nisha,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</si>
  <si>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Nisha Nabila Misdon</t>
  </si>
  <si>
    <t>Marwani Rashid</t>
  </si>
  <si>
    <t>You: Hai assalamualaikum Marwani,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</si>
  <si>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Marwani Rashid</t>
  </si>
  <si>
    <t>Azim NazmiStatus is reachable</t>
  </si>
  <si>
    <t>Azim Nazmi</t>
  </si>
  <si>
    <t>You: Hai assalamualaikum Azim,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</si>
  <si>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Azim Nazmi</t>
  </si>
  <si>
    <t>Nur Natrah MashodStatus is reachable</t>
  </si>
  <si>
    <t>Nur Natrah Mashod</t>
  </si>
  <si>
    <t>You: Hai assalamualaikum Natrah, saya Azhad dari PruBSN. Sorry kalau ganggu. Actually sekarang saya tengah mencari individu untuk saya dapatkan peluang sharing sahaja berkaitan takaful since ini kerja hakiki saya sebagai PruBSN wealth planner. Boleh ke kalau saya nak set appointment secara bersemuka ataupun online?</t>
  </si>
  <si>
    <t>Open the options list in your conversation with Azhad Azman and Nur Natrah Mashod</t>
  </si>
  <si>
    <t>Zubayr Afiq ZakariaStatus is online</t>
  </si>
  <si>
    <t>Zubayr Afiq Zakaria</t>
  </si>
  <si>
    <t>You: Hai assalamualaikum Zubayr,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</si>
  <si>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Zubayr Afiq Zakaria and Azhad Azman</t>
  </si>
  <si>
    <t>NUR NAQIBAH SYAMEEM ABD MALIKStatus is reachable</t>
  </si>
  <si>
    <t>NUR NAQIBAH SYAMEEM ABD MALIK</t>
  </si>
  <si>
    <t>You: Hai assalamualaikum Naqibah,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</si>
  <si>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NAQIBAH SYAMEEM ABD MALIK</t>
  </si>
  <si>
    <t>Elfi Zuraidha</t>
  </si>
  <si>
    <t>You: Hai assalamualaikum Elfi,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</si>
  <si>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Elfi Zuraidha and Azhad Azman</t>
  </si>
  <si>
    <t>Atiqah RoslanStatus is reachable</t>
  </si>
  <si>
    <t>Atiqah Roslan</t>
  </si>
  <si>
    <t>You: Hai assalamualaikum Atiqah,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</si>
  <si>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Atiqah Roslan and Azhad Azman</t>
  </si>
  <si>
    <t>Batrisya Mazlee, #OPEN_TO_WORK</t>
  </si>
  <si>
    <t>Batrisya Mazlee</t>
  </si>
  <si>
    <t>You: Hai assalamualaikum Batrisya,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</si>
  <si>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Batrisya Mazlee</t>
  </si>
  <si>
    <t>Ankit Agrawal</t>
  </si>
  <si>
    <t>Sponsored Go Live with E-invoicing in 24 Hours through Excel sheets</t>
  </si>
  <si>
    <t>Open the options list in your conversation with Ankit Agrawal</t>
  </si>
  <si>
    <t>Nur Iwana Irdina, #OPEN_TO_WORKStatus is reachable</t>
  </si>
  <si>
    <t>Nur Iwana Irdina</t>
  </si>
  <si>
    <t>You: Baik no problem. Terima kasih atas reply. Kalau ada soalan atau inquiry berkaitan takaful boleh je contact saya inshaAllah. Semiga dipermudahkan urusan dan selamat menjalani ibadah puasa</t>
  </si>
  <si>
    <t>Open the options list in your conversation with Azhad Azman and Nur Iwana Irdina</t>
  </si>
  <si>
    <t>Muhammad Razif Abdul Razak</t>
  </si>
  <si>
    <t>You: Hai assalamualaikum tuan Razif,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</si>
  <si>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Muhammad Razif Abdul Razak and Azhad Azman</t>
  </si>
  <si>
    <t>Asyraf Wahab, #OPEN_TO_WORK</t>
  </si>
  <si>
    <t>Asyraf Wahab</t>
  </si>
  <si>
    <t>You: Hai assalamualaikum tuan Asyraf,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</si>
  <si>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Asyraf Wahab and Azhad Azman</t>
  </si>
  <si>
    <t>Amirah Z</t>
  </si>
  <si>
    <t>Open the options list in your conversation with Amirah Z and Azhad Azman</t>
  </si>
  <si>
    <t>Siti NoraliaStatus is reachable</t>
  </si>
  <si>
    <t>Siti Noralia</t>
  </si>
  <si>
    <t>You: Hai assalamualaikum Noralia,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</si>
  <si>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Noralia</t>
  </si>
  <si>
    <t>Nur Afiqah Amira</t>
  </si>
  <si>
    <t>Open the options list in your conversation with Azhad Azman and Nur Afiqah Amira</t>
  </si>
  <si>
    <t>Puteri Nur Iman, #OPEN_TO_WORK</t>
  </si>
  <si>
    <t>Puteri Nur Iman</t>
  </si>
  <si>
    <t>Open the options list in your conversation with Puteri Nur Iman and Azhad Azman</t>
  </si>
  <si>
    <t>Aiman Hafiz Muhamad</t>
  </si>
  <si>
    <t>Open the options list in your conversation with Aiman Hafiz Muhamad and Azhad Azman</t>
  </si>
  <si>
    <t>AININ FARIHAH</t>
  </si>
  <si>
    <t>You: Hai assalamualaikum Ainin,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</si>
  <si>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AININ FARIHAH</t>
  </si>
  <si>
    <t>Irenea Maisarah, #OPEN_TO_WORKStatus is reachable</t>
  </si>
  <si>
    <t>Irenea Maisarah</t>
  </si>
  <si>
    <t>You: Hai assalamualaikum Irenea,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</si>
  <si>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Irenea Maisarah</t>
  </si>
  <si>
    <t>Hajar SadoonStatus is reachable</t>
  </si>
  <si>
    <t>Hajar Sadoon</t>
  </si>
  <si>
    <t>Open the options list in your conversation with Azhad Azman and Hajar Sadoon</t>
  </si>
  <si>
    <t>Eryna Musfirah</t>
  </si>
  <si>
    <t>You: Hai assalamualaikum Eryna,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</si>
  <si>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Eryna Musfirah</t>
  </si>
  <si>
    <t>Nur Athirah ZulriadiStatus is reachable</t>
  </si>
  <si>
    <t>Nur Athirah Zulriadi</t>
  </si>
  <si>
    <t>You: Hai assalamualaikum Athirah,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</si>
  <si>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Athirah Zulriadi</t>
  </si>
  <si>
    <t>Faiz DhiyauddinStatus is reachable</t>
  </si>
  <si>
    <t>Faiz Dhiyauddin</t>
  </si>
  <si>
    <t>You: Hai assalamualaikum Faiz,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</si>
  <si>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Faiz Dhiyauddin</t>
  </si>
  <si>
    <t>mohd nazrol AliasStatus is reachable</t>
  </si>
  <si>
    <t>mohd nazrol Alias</t>
  </si>
  <si>
    <t>You: Hai assalamualaikum tuan Nazrol,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</si>
  <si>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mohd nazrol Alias</t>
  </si>
  <si>
    <t>Azim OslanStatus is reachable</t>
  </si>
  <si>
    <t>Azim Oslan</t>
  </si>
  <si>
    <t>Open the options list in your conversation with Azim Oslan and Azhad Azman</t>
  </si>
  <si>
    <t>Haziq Ilham Aziz Azhar, #OPEN_TO_WORKStatus is reachable</t>
  </si>
  <si>
    <t>Haziq Ilham Aziz Azhar</t>
  </si>
  <si>
    <t>Open the options list in your conversation with Azhad Azman and Haziq Ilham Aziz Azhar</t>
  </si>
  <si>
    <t>Ilham Nasrin, #OPEN_TO_WORK</t>
  </si>
  <si>
    <t>Ilham Nasrin</t>
  </si>
  <si>
    <t>You: Hai assalamualaikum Ilham,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</si>
  <si>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Ilham Nasrin</t>
  </si>
  <si>
    <t>Anis Ainul Nisha Mohamad, #OPEN_TO_WORKStatus is reachable</t>
  </si>
  <si>
    <t>Anis Ainul Nisha Mohamad</t>
  </si>
  <si>
    <t>You: I see. How about saya offer free service on review and summarize current insurance? So that lebih senang nanti untuk jadi reference in the future</t>
  </si>
  <si>
    <t>Open the options list in your conversation with Azhad Azman and Anis Ainul Nisha Mohamad</t>
  </si>
  <si>
    <t>Abdullah Akram AzmanStatus is reachable</t>
  </si>
  <si>
    <t>Abdullah Akram Azman</t>
  </si>
  <si>
    <t>Open the options list in your conversation with Azhad Azman and Abdullah Akram Azman</t>
  </si>
  <si>
    <t>Nur Hidayah Saharuddin, #OPEN_TO_WORK</t>
  </si>
  <si>
    <t>Nur Hidayah Saharuddin</t>
  </si>
  <si>
    <t>You: Hai assalamualaikum Hidayah,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</si>
  <si>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Hidayah Saharuddin</t>
  </si>
  <si>
    <t>Izzah AzdiStatus is reachable</t>
  </si>
  <si>
    <t>Izzah Azdi</t>
  </si>
  <si>
    <t>You: Hai assalamualaikum Izzah,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</si>
  <si>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Izzah Azdi</t>
  </si>
  <si>
    <t>Fairuz Zukri</t>
  </si>
  <si>
    <t>You: Hai assalamualaikum Fairuz,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</si>
  <si>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Fairuz Zukri and Azhad Azman</t>
  </si>
  <si>
    <t>Azairul HafizStatus is reachable</t>
  </si>
  <si>
    <t>Azairul Hafiz</t>
  </si>
  <si>
    <t>You: Hai assalamualaikum Azairul,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</si>
  <si>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Azairul Hafiz</t>
  </si>
  <si>
    <t>Muhammad Faris Aiman, #OPEN_TO_WORK</t>
  </si>
  <si>
    <t>Muhammad Faris Aiman</t>
  </si>
  <si>
    <t>You: Hai assalamualaikum Faris,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</si>
  <si>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Muhammad Faris Aiman and Azhad Azman</t>
  </si>
  <si>
    <t>Raimi Rawandi Bin Khalid</t>
  </si>
  <si>
    <t>You: Hai assalamualaikum Raimi,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</si>
  <si>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Raimi Rawandi Bin Khalid</t>
  </si>
  <si>
    <t>Luqman Hakim Agus Purwanto</t>
  </si>
  <si>
    <t>You: Hai assalamualaikum Luqman,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</si>
  <si>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Luqman Hakim Agus Purwanto</t>
  </si>
  <si>
    <t>Nur Athirah bt Nur Ismail, #OPEN_TO_WORK</t>
  </si>
  <si>
    <t>Nur Athirah bt Nur Ismail</t>
  </si>
  <si>
    <t>Open the options list in your conversation with Azhad Azman and Nur Athirah bt Nur Ismail</t>
  </si>
  <si>
    <t>Nurul Farhanah</t>
  </si>
  <si>
    <t>You: Hai assalamualaikum Farhanah,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</si>
  <si>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Farhanah</t>
  </si>
  <si>
    <t>Nurul Faiqah</t>
  </si>
  <si>
    <t>You: Hai assalamualaikum Faiqah,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</si>
  <si>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Faiqah</t>
  </si>
  <si>
    <t>Mohamad Syahrul Amir Mohamad Ariff, #OPEN_TO_WORK</t>
  </si>
  <si>
    <t>Mohamad Syahrul Amir Mohamad Ariff</t>
  </si>
  <si>
    <t>You: Hai assalamualaikum Syahrul,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</si>
  <si>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Mohamad Syahrul Amir Mohamad Ariff</t>
  </si>
  <si>
    <t>Muhammad Aniq Nasri</t>
  </si>
  <si>
    <t>You: Hai assalamualaikum Aniq,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</si>
  <si>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Muhammad Aniq Nasri and Azhad Azman</t>
  </si>
  <si>
    <t>Ros Zainab Emira</t>
  </si>
  <si>
    <t>You: Hai assalamualaikum Ros Zainab,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</si>
  <si>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Ros Zainab Emira</t>
  </si>
  <si>
    <t>Muhammad Aizuddin</t>
  </si>
  <si>
    <t>You: Hai assalamualaikum Aizuddin,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</si>
  <si>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Aizuddin</t>
  </si>
  <si>
    <t>Nur Amni Bahirah Ab Wahit, #OPEN_TO_WORK</t>
  </si>
  <si>
    <t>Nur Amni Bahirah Ab Wahit</t>
  </si>
  <si>
    <t>You: Hai assalamualaikum Nur Amni,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</si>
  <si>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Amni Bahirah Ab Wahit</t>
  </si>
  <si>
    <t>AMIERUL SHAFIQ BIN MOHAMED NASSIR, #OPEN_TO_WORK</t>
  </si>
  <si>
    <t>AMIERUL SHAFIQ BIN MOHAMED NASSIR</t>
  </si>
  <si>
    <t>You: Hai assalamualaikum Amierul,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</si>
  <si>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AMIERUL SHAFIQ BIN MOHAMED NASSIR</t>
  </si>
  <si>
    <t>Syarifah Nur Najwa Syed Alwi, #OPEN_TO_WORK</t>
  </si>
  <si>
    <t>Syarifah Nur Najwa Syed Alwi</t>
  </si>
  <si>
    <t>You: Hai assalamualaikum Syarifah,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</si>
  <si>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Syarifah Nur Najwa Syed Alwi</t>
  </si>
  <si>
    <t>Danial Haqim</t>
  </si>
  <si>
    <t>You: Hai assalamualaikum Danial,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</si>
  <si>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Danial Haqim</t>
  </si>
  <si>
    <t>Amerul Izwan Afiq Amiruddin</t>
  </si>
  <si>
    <t>You: Hai assalamualaikum Amerul,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</si>
  <si>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Amerul Izwan Afiq Amiruddin</t>
  </si>
  <si>
    <t>Muhammad Hifzhan Jamaluddin</t>
  </si>
  <si>
    <t>You: Hai assalamualaikum Hifzhan,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</si>
  <si>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Hifzhan Jamaluddin</t>
  </si>
  <si>
    <t>AZ ZAHRA SOFIA</t>
  </si>
  <si>
    <t>You: Hai assalamualaikum Az Zahra,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</si>
  <si>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AZ ZAHRA SOFIA</t>
  </si>
  <si>
    <t>Nurul Syafiqah</t>
  </si>
  <si>
    <t>Open the options list in your conversation with Azhad Azman and Nurul Syafiqah</t>
  </si>
  <si>
    <t>Nurfarah Hanisah</t>
  </si>
  <si>
    <t>You: Hai assalamualaikum Nurfarah,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</si>
  <si>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Nurfarah Hanisah</t>
  </si>
  <si>
    <t>Just you now</t>
  </si>
  <si>
    <t>You: Hai assalamualaikum Nufa,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</si>
  <si>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t>
  </si>
  <si>
    <t>Shazerin Farhan</t>
  </si>
  <si>
    <t>You: Hai assalamualaikum Shazerin,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</si>
  <si>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Shazerin Farhan</t>
  </si>
  <si>
    <t>Luqman Nordin</t>
  </si>
  <si>
    <t>Open the options list in your conversation with Azhad Azman and Luqman Nordin</t>
  </si>
  <si>
    <t>Nurul Hafizah</t>
  </si>
  <si>
    <t>You: Hai assalamualaikum Hafizah,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</si>
  <si>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Hafizah</t>
  </si>
  <si>
    <t>NURIN SYUHADA ISA</t>
  </si>
  <si>
    <t>Open the options list in your conversation with Azhad Azman and NURIN SYUHADA ISA</t>
  </si>
  <si>
    <t>Raja Nurul Amirah RI</t>
  </si>
  <si>
    <t>Open the options list in your conversation with Azhad Azman and Raja Nurul Amirah RI</t>
  </si>
  <si>
    <t>Muhammad Amirul ArifStatus is reachable</t>
  </si>
  <si>
    <t>Muhammad Amirul Arif</t>
  </si>
  <si>
    <t>Open the options list in your conversation with Azhad Azman and Muhammad Amirul Arif</t>
  </si>
  <si>
    <t>Nabihah Abdul Rahman, #OPEN_TO_WORKStatus is reachable</t>
  </si>
  <si>
    <t>Nabihah Abdul Rahman</t>
  </si>
  <si>
    <t>You: Hai assalamualaikum Nabihah,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</si>
  <si>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Nabihah Abdul Rahman and Azhad Azman</t>
  </si>
  <si>
    <t>NUR AIN NATASYA RAMZAM, #OPEN_TO_WORKStatus is reachable</t>
  </si>
  <si>
    <t>NUR AIN NATASYA RAMZAM</t>
  </si>
  <si>
    <t>Open the options list in your conversation with Azhad Azman and NUR AIN NATASYA RAMZAM</t>
  </si>
  <si>
    <t>sakinah suhaimiStatus is reachable</t>
  </si>
  <si>
    <t>sakinah suhaimi</t>
  </si>
  <si>
    <t>You: Hai assalamualaikum Sakinah,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</si>
  <si>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sakinah suhaimi</t>
  </si>
  <si>
    <t>Hafawati RosdiStatus is reachable</t>
  </si>
  <si>
    <t>Hafawati Rosdi</t>
  </si>
  <si>
    <t>You: Hai assalamualaikum Hafawati,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</si>
  <si>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Hafawati Rosdi</t>
  </si>
  <si>
    <t>Ali imranStatus is reachable</t>
  </si>
  <si>
    <t>Ali imran</t>
  </si>
  <si>
    <t>You: Hai assalamualaikum Ali,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</si>
  <si>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Ali imran</t>
  </si>
  <si>
    <t>Hanee HuwainaStatus is reachable</t>
  </si>
  <si>
    <t>Hanee Huwaina</t>
  </si>
  <si>
    <t>You: Hai assalamualaikum Hanee,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</si>
  <si>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Hanee Huwaina</t>
  </si>
  <si>
    <t>Muhamad Iskandar Ariffin, #OPEN_TO_WORKStatus is reachable</t>
  </si>
  <si>
    <t>Muhamad Iskandar Ariffin</t>
  </si>
  <si>
    <t>You: Hai assalamualaikum Iskandar,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</si>
  <si>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Muhamad Iskandar Ariffin</t>
  </si>
  <si>
    <t>Ikhwan Kamal</t>
  </si>
  <si>
    <t>Ikhwan: Okay baik. Selamat berpuasa jugak. Terima kasih</t>
  </si>
  <si>
    <t>Open the options list in your conversation with Azhad Azman and Ikhwan Kamal</t>
  </si>
  <si>
    <t>Iqbal HaziqStatus is reachable</t>
  </si>
  <si>
    <t>Iqbal Haziq</t>
  </si>
  <si>
    <t>Open the options list in your conversation with Azhad Azman and Iqbal Haziq</t>
  </si>
  <si>
    <t>Sheila Shahzreen</t>
  </si>
  <si>
    <t>You: Hai assalamualaikum puan Sheila,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</si>
  <si>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Sheila Shahzreen and Azhad Azman</t>
  </si>
  <si>
    <t>Hani Karmila</t>
  </si>
  <si>
    <t>Open the options list in your conversation with Azhad Azman and Hani Karmila</t>
  </si>
  <si>
    <t>Puteri AthirahStatus is reachable</t>
  </si>
  <si>
    <t>Puteri Athirah</t>
  </si>
  <si>
    <t>Open the options list in your conversation with Azhad Azman and Puteri Athirah</t>
  </si>
  <si>
    <t>Azzarima RahimStatus is reachable</t>
  </si>
  <si>
    <t>Azzarima Rahim</t>
  </si>
  <si>
    <t>You: Hai assalamualaikum Azzarima,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</si>
  <si>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Azzarima Rahim</t>
  </si>
  <si>
    <t>Aliff Meerza MaysnanStatus is reachable</t>
  </si>
  <si>
    <t>Aliff Meerza Maysnan</t>
  </si>
  <si>
    <t>Open the options list in your conversation with Azhad Azman and Aliff Meerza Maysnan</t>
  </si>
  <si>
    <t>Nurul Fatihah</t>
  </si>
  <si>
    <t>You: Hai assalamualaikum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</si>
  <si>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Fatihah</t>
  </si>
  <si>
    <t>Naim Ruhaizad, #OPEN_TO_WORK</t>
  </si>
  <si>
    <t>Naim Ruhaizad</t>
  </si>
  <si>
    <t>You: Hai assalamualaikum Naim,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</si>
  <si>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Naim Ruhaizad</t>
  </si>
  <si>
    <t>Zeqry Danial Muzamil Zuraidy</t>
  </si>
  <si>
    <t>This message has been deleted.</t>
  </si>
  <si>
    <t>Open the options list in your conversation with Azhad Azman and Zeqry Danial Muzamil Zuraidy</t>
  </si>
  <si>
    <t>Ahmad Muaz</t>
  </si>
  <si>
    <t>You: Hai assalamualaikum Muaz,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</si>
  <si>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Ahmad Muaz and Azhad Azman</t>
  </si>
  <si>
    <t>Nurul Syuhada Binti Arifin</t>
  </si>
  <si>
    <t>You: Hai assalamualaikum Syuhada,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</si>
  <si>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Syuhada Binti Arifin</t>
  </si>
  <si>
    <t>Muhammad Amir Naqiuddin Salleh</t>
  </si>
  <si>
    <t>You: Hai assalamualaikum Amir,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</si>
  <si>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Amir Naqiuddin Salleh</t>
  </si>
  <si>
    <t>Aiman Aqil</t>
  </si>
  <si>
    <t>Open the options list in your conversation with Azhad Azman and Aiman Aqil</t>
  </si>
  <si>
    <t>Daniel Shah, #OPEN_TO_WORK</t>
  </si>
  <si>
    <t>Daniel Shah</t>
  </si>
  <si>
    <t>You: Hai assalamualaikum Daniel,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</si>
  <si>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Daniel Shah</t>
  </si>
  <si>
    <t>Muhammad Azri Bin Abdullah</t>
  </si>
  <si>
    <t>You: Hai assalamualaikum Azri,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</si>
  <si>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Azri Bin Abdullah</t>
  </si>
  <si>
    <t>arif khushairy</t>
  </si>
  <si>
    <t>Open the options list in your conversation with Azhad Azman and arif khushairy</t>
  </si>
  <si>
    <t>AHMAD AZZAM BIN ZAIDI</t>
  </si>
  <si>
    <t>You: Hai assalamualaikum Azzam,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</si>
  <si>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AHMAD AZZAM BIN ZAIDI</t>
  </si>
  <si>
    <t>Nur Alia Syafika, #OPEN_TO_WORK</t>
  </si>
  <si>
    <t>Nur Alia Syafika</t>
  </si>
  <si>
    <t>You: Hai assalamualaikum Nur Alia,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</si>
  <si>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Alia Syafika</t>
  </si>
  <si>
    <t>Ayu Musa</t>
  </si>
  <si>
    <t>You: Hai assalamualaikum Ayu,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</si>
  <si>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Ayu Musa</t>
  </si>
  <si>
    <t>Sara Nur Imani</t>
  </si>
  <si>
    <t>You: Hai assalamualaikum Sara,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</si>
  <si>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Sara Nur Imani</t>
  </si>
  <si>
    <t>muhammad asywad</t>
  </si>
  <si>
    <t>You: Hai assalamualaikum Asywad,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</si>
  <si>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asywad</t>
  </si>
  <si>
    <t>Daleen Natalia</t>
  </si>
  <si>
    <t>You: Hai assalamualaikum Daleen,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</si>
  <si>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Daleen Natalia</t>
  </si>
  <si>
    <t>Siti Diyanah Shamsuddin</t>
  </si>
  <si>
    <t>You: Hai assalamualaikum Diyanah,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</si>
  <si>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Diyanah Shamsuddin</t>
  </si>
  <si>
    <t>Mohamad Firdaus, #OPEN_TO_WORK</t>
  </si>
  <si>
    <t>Mohamad Firdaus</t>
  </si>
  <si>
    <t>Open the options list in your conversation with Azhad Azman and Mohamad Firdaus</t>
  </si>
  <si>
    <t>NUR ALYA SYAZWANI</t>
  </si>
  <si>
    <t>You: Hai assalamualaikum Nur Alya,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</si>
  <si>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ALYA SYAZWANI</t>
  </si>
  <si>
    <t>NUR SHAZWANI</t>
  </si>
  <si>
    <t>You: Hai assalamualaikum puan Shazwani,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</si>
  <si>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 SHAZWANI and Azhad Azman</t>
  </si>
  <si>
    <t>Nur Irdayu Noorhisam, #OPEN_TO_WORK</t>
  </si>
  <si>
    <t>Nur Irdayu Noorhisam</t>
  </si>
  <si>
    <t>You: Hai assalamualaikum Irdayu,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</si>
  <si>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Irdayu Noorhisam</t>
  </si>
  <si>
    <t>NOR ARIFATUL ISMA</t>
  </si>
  <si>
    <t>You: Hai assalamualaikum Arifatul,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</si>
  <si>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 ARIFATUL ISMA</t>
  </si>
  <si>
    <t>NURUL AISYAH ZAINUDDIN</t>
  </si>
  <si>
    <t>Open the options list in your conversation with Azhad Azman and NURUL AISYAH ZAINUDDIN</t>
  </si>
  <si>
    <t>Siti Amirah</t>
  </si>
  <si>
    <t>You: Hai assalamualaikum Siti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</si>
  <si>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Amirah</t>
  </si>
  <si>
    <t>Nashrul Hazim Bin A. Aziz</t>
  </si>
  <si>
    <t>You: Hai assalamualaikum Nashrul,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</si>
  <si>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Nashrul Hazim Bin A. Aziz</t>
  </si>
  <si>
    <t>Khairul Izzaty, #OPEN_TO_WORK</t>
  </si>
  <si>
    <t>Khairul Izzaty</t>
  </si>
  <si>
    <t>You: Hai assalamualaikum Khairul Izzaty,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</si>
  <si>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Khairul Izzaty</t>
  </si>
  <si>
    <t>Nur Jihan MazukiStatus is reachable</t>
  </si>
  <si>
    <t>Nur Jihan Mazuki</t>
  </si>
  <si>
    <t>You: Hai assalamualaikum Nur Jihan,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</si>
  <si>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Jihan Mazuki</t>
  </si>
  <si>
    <t>Izzati Fauzi, #OPEN_TO_WORKStatus is reachable</t>
  </si>
  <si>
    <t>Izzati Fauzi</t>
  </si>
  <si>
    <t>You: Hai assalamualaikum 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</si>
  <si>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Izzati Fauzi</t>
  </si>
  <si>
    <t>Megat Zarif, #OPEN_TO_WORK</t>
  </si>
  <si>
    <t>Megat Zarif</t>
  </si>
  <si>
    <t>You: Hai assalamualaikum Megat,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</si>
  <si>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Megat Zarif and Azhad Azman</t>
  </si>
  <si>
    <t>Zarul AswadStatus is reachable</t>
  </si>
  <si>
    <t>Zarul Aswad</t>
  </si>
  <si>
    <t>You: Hai assalamualaikum Zarul,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</si>
  <si>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Zarul Aswad</t>
  </si>
  <si>
    <t>Nadhirah Husaimi, #OPEN_TO_WORKStatus is reachable</t>
  </si>
  <si>
    <t>Nadhirah Husaimi</t>
  </si>
  <si>
    <t>You: Hai assalamualaikum Nadhirah,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</si>
  <si>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Nadhirah Husaimi</t>
  </si>
  <si>
    <t>Muhamad Zulfazlie Ismail .Status is reachable</t>
  </si>
  <si>
    <t>Muhamad Zulfazlie Ismail .</t>
  </si>
  <si>
    <t>You: Hai assalamualaikum Zulfazlie,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</si>
  <si>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Muhamad Zulfazlie Ismail . and Azhad Azman</t>
  </si>
  <si>
    <t>Farid BajuriStatus is reachable</t>
  </si>
  <si>
    <t>Farid Bajuri</t>
  </si>
  <si>
    <t>You: Hai assalamualaikum tuan Farid,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</si>
  <si>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Farid Bajuri</t>
  </si>
  <si>
    <t>Izat Firdaus, #OPEN_TO_WORK</t>
  </si>
  <si>
    <t>Izat Firdaus</t>
  </si>
  <si>
    <t>You: Hai assalamualaikum Izat,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</si>
  <si>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Izat Firdaus</t>
  </si>
  <si>
    <t>Irfan Fadzli</t>
  </si>
  <si>
    <t>Open the options list in your conversation with Irfan Fadzli and Azhad Azman</t>
  </si>
  <si>
    <t>Nur Aqilah, #OPEN_TO_WORKStatus is reachable</t>
  </si>
  <si>
    <t>Nur Aqilah</t>
  </si>
  <si>
    <t>You: Hai assalamualaikum Nur Aqilah,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</si>
  <si>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Aqilah</t>
  </si>
  <si>
    <t>Nur Anisa Balqis Hisham, #OPEN_TO_WORKStatus is reachable</t>
  </si>
  <si>
    <t>You: Tak apa its okay. Terima kasih for reply. Kalau ada soalan atau inquiry in the future, feel free to contact me. Semoga dipermudahkan urusan dan selamat berpuasa</t>
  </si>
  <si>
    <t>Open the options list in your conversation with Azhad Azman and Nur Anisa Balqis Hisham</t>
  </si>
  <si>
    <t>Juzaili Romaizam</t>
  </si>
  <si>
    <t>Juzaili: Saya agent</t>
  </si>
  <si>
    <t>Open the options list in your conversation with Azhad Azman and Juzaili Romaizam</t>
  </si>
  <si>
    <t>Nur EllyanaStatus is reachable</t>
  </si>
  <si>
    <t>Nur Ellyana</t>
  </si>
  <si>
    <t>Nur: hi, xiexie jugak Azhad ☺️</t>
  </si>
  <si>
    <t>Open the options list in your conversation with Azhad Azman and Nur Ellyana</t>
  </si>
  <si>
    <t>Muhd Syakir Saidi, #OPEN_TO_WORKStatus is reachable</t>
  </si>
  <si>
    <t>Muhd Syakir Saidi</t>
  </si>
  <si>
    <t>You: Terima kasih di atas reply dan doanya. InshaAllah jika ada soalan atau inquiry di masa hadapan, boleh je contact saya. Semoga dipermudahkan urusan dan selamat berpuasa dan beramal ibadah</t>
  </si>
  <si>
    <t>Open the options list in your conversation with Azhad Azman and Muhd Syakir Saidi</t>
  </si>
  <si>
    <t>Danial Ezani, #HIRING</t>
  </si>
  <si>
    <t>Danial Ezani</t>
  </si>
  <si>
    <t>Open the options list in your conversation with Azhad Azman and Danial Ezani</t>
  </si>
  <si>
    <t>Norhidayahtul Sakinah, #OPEN_TO_WORK</t>
  </si>
  <si>
    <t>Norhidayahtul Sakinah</t>
  </si>
  <si>
    <t>You: Hai assalamualaikum Norhidayahtul,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</si>
  <si>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Norhidayahtul Sakinah</t>
  </si>
  <si>
    <t>Alif Ahmad, #OPEN_TO_WORK</t>
  </si>
  <si>
    <t>Alif Ahmad</t>
  </si>
  <si>
    <t>Open the options list in your conversation with Azhad Azman and Alif Ahmad</t>
  </si>
  <si>
    <t>Mohamad Sodiqul Aufa Fadillah</t>
  </si>
  <si>
    <t>You: Hai assalamualaikum Sodiqul,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</si>
  <si>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Mohamad Sodiqul Aufa Fadillah</t>
  </si>
  <si>
    <t>shafizah safingi, #OPEN_TO_WORK</t>
  </si>
  <si>
    <t>shafizah safingi</t>
  </si>
  <si>
    <t>You: Hai assalamualaikum Shafizah,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</si>
  <si>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shafizah safingi and Azhad Azman</t>
  </si>
  <si>
    <t>Nadzirah Afiqah</t>
  </si>
  <si>
    <t>Open the options list in your conversation with Azhad Azman and Nadzirah Afiqah</t>
  </si>
  <si>
    <t>Alia Maisarah Ahmad Junaidi</t>
  </si>
  <si>
    <t>Open the options list in your conversation with Azhad Azman and Alia Maisarah Ahmad Junaidi</t>
  </si>
  <si>
    <t>Nik Nur Athirah Nik Muhd Radzi</t>
  </si>
  <si>
    <t>You: Hai assalamualaikum Nik Nur Athirah,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</si>
  <si>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Nik Nur Athirah Nik Muhd Radzi</t>
  </si>
  <si>
    <t>Siti Aisyah, #OPEN_TO_WORK</t>
  </si>
  <si>
    <t>Siti Aisyah</t>
  </si>
  <si>
    <t>Open the options list in your conversation with Azhad Azman and Siti Aisyah</t>
  </si>
  <si>
    <t>Amir Hamzah Zuraini, #OPEN_TO_WORK</t>
  </si>
  <si>
    <t>Amir Hamzah Zuraini</t>
  </si>
  <si>
    <t>You: Hai assalamualaikum Amir Hamzah,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</si>
  <si>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Amir Hamzah Zuraini</t>
  </si>
  <si>
    <t>Syahirah Zaki, #OPEN_TO_WORK</t>
  </si>
  <si>
    <t>Syahirah Zaki</t>
  </si>
  <si>
    <t>You: Public mutual ada takaful?</t>
  </si>
  <si>
    <t>Open the options list in your conversation with Azhad Azman and Syahirah Zaki</t>
  </si>
  <si>
    <t>Azhad Alif</t>
  </si>
  <si>
    <t>You: Hai assalamualaikum Azhad,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</si>
  <si>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Azhad Alif</t>
  </si>
  <si>
    <t>ARIEF HAIKAL</t>
  </si>
  <si>
    <t>You: Hai assalamualaikum Arief,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</si>
  <si>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ARIEF HAIKAL</t>
  </si>
  <si>
    <t>Hafiz Suhairol</t>
  </si>
  <si>
    <t>You: Hai assalamualaikum Hafiz,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</si>
  <si>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Hafiz Suhairol</t>
  </si>
  <si>
    <t>Danial Hakimi Shahzool Hazimin</t>
  </si>
  <si>
    <t>Open the options list in your conversation with Azhad Azman and Danial Hakimi Shahzool Hazimin</t>
  </si>
  <si>
    <t>Mashitah Jani</t>
  </si>
  <si>
    <t>You: Hai assalamualaikum Mashitah,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</si>
  <si>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Mashitah Jani</t>
  </si>
  <si>
    <t>Amreel Amsyar, #OPEN_TO_WORK</t>
  </si>
  <si>
    <t>Amreel Amsyar</t>
  </si>
  <si>
    <t>You: Hai assalamualaikum Amreel,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</si>
  <si>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Amreel Amsyar</t>
  </si>
  <si>
    <t>Aqif Anaqin</t>
  </si>
  <si>
    <t>You: Hai assalamualaikum Aqif,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</si>
  <si>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Aqif Anaqin and Azhad Azman</t>
  </si>
  <si>
    <t>MUHAMMAD IQHMAL BIN SAMRIN</t>
  </si>
  <si>
    <t>You: Hai assalamualaikum Iqhmal,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</si>
  <si>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IQHMAL BIN SAMRIN</t>
  </si>
  <si>
    <t>Madihah Jamian, #OPEN_TO_WORK</t>
  </si>
  <si>
    <t>Madihah Jamian</t>
  </si>
  <si>
    <t>Open the options list in your conversation with Azhad Azman and Madihah Jamian</t>
  </si>
  <si>
    <t>Aisyah Zaril</t>
  </si>
  <si>
    <t>Open the options list in your conversation with Azhad Azman and Aisyah Zaril</t>
  </si>
  <si>
    <t>Muhamad Syazwan Mohd Sahid, #OPEN_TO_WORK</t>
  </si>
  <si>
    <t>Muhamad Syazwan Mohd Sahid</t>
  </si>
  <si>
    <t>You: Hai assalamualaikum Syazwan,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</si>
  <si>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Muhamad Syazwan Mohd Sahid</t>
  </si>
  <si>
    <t>Nurul Hafifah</t>
  </si>
  <si>
    <t>You: Hai assalamualaikum Hafifah,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</si>
  <si>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Hafifah</t>
  </si>
  <si>
    <t>Farzana NurAliah, #OPEN_TO_WORK</t>
  </si>
  <si>
    <t>Farzana NurAliah</t>
  </si>
  <si>
    <t>You: Hai assalamualaikum Farzana,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</si>
  <si>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Farzana NurAliah and Azhad Azman</t>
  </si>
  <si>
    <t>NorFatin Shazwany</t>
  </si>
  <si>
    <t>Open the options list in your conversation with Azhad Azman and NorFatin Shazwany</t>
  </si>
  <si>
    <t>Muhammad Irfan Hakimi, #OPEN_TO_WORKStatus is reachable</t>
  </si>
  <si>
    <t>Muhammad Irfan Hakimi</t>
  </si>
  <si>
    <t>Open the options list in your conversation with Azhad Azman and Muhammad Irfan Hakimi</t>
  </si>
  <si>
    <t>ASMA' NAJIHA BINTI KHAHARUDDINStatus is reachable</t>
  </si>
  <si>
    <t>ASMA' NAJIHA BINTI KHAHARUDDIN</t>
  </si>
  <si>
    <t>You: Hai assalamualaikum Asma',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</si>
  <si>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ASMA' NAJIHA BINTI KHAHARUDDIN and Azhad Azman</t>
  </si>
  <si>
    <t>Aliah Hanani</t>
  </si>
  <si>
    <t>You: Hai assalamualaikum Aliah,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</si>
  <si>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Aliah Hanani</t>
  </si>
  <si>
    <t>Auni Najwa, #OPEN_TO_WORKStatus is reachable</t>
  </si>
  <si>
    <t>Auni Najwa</t>
  </si>
  <si>
    <t>Open the options list in your conversation with Azhad Azman and Auni Najwa</t>
  </si>
  <si>
    <t>Nurina Fathini Binti Umar, #OPEN_TO_WORKStatus is reachable</t>
  </si>
  <si>
    <t>Nurina Fathini Binti Umar</t>
  </si>
  <si>
    <t>You: Hai assalamualaikum Nurina,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</si>
  <si>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Nurina Fathini Binti Umar</t>
  </si>
  <si>
    <t>NUR ELLYANA SYAHEERA RAZAFIZI, #OPEN_TO_WORKStatus is reachable</t>
  </si>
  <si>
    <t>NUR ELLYANA SYAHEERA RAZAFIZI</t>
  </si>
  <si>
    <t>You: Hai assalamualaikum Ellyana,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</si>
  <si>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ELLYANA SYAHEERA RAZAFIZI</t>
  </si>
  <si>
    <t>Khairul Hakimi, #OPEN_TO_WORK</t>
  </si>
  <si>
    <t>Khairul Hakimi</t>
  </si>
  <si>
    <t>You: Hai assalamualaikum Khairul,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</si>
  <si>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Khairul Hakimi</t>
  </si>
  <si>
    <t>Muhammad Nurakmal</t>
  </si>
  <si>
    <t>You: Hai assalamualaikum Nurakmal,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</si>
  <si>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Nurakmal</t>
  </si>
  <si>
    <t>Mar`ie Izzati Zakaria, #OPEN_TO_WORK</t>
  </si>
  <si>
    <t>Mar`ie Izzati Zakaria</t>
  </si>
  <si>
    <t>You: Hai assalamualaikum Mar'ie,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</si>
  <si>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Mar`ie Izzati Zakaria</t>
  </si>
  <si>
    <t>Najiha Safia</t>
  </si>
  <si>
    <t>Open the options list in your conversation with Azhad Azman and Najiha Safia</t>
  </si>
  <si>
    <t>Muhammad Asri Bin ZainudinStatus is reachable</t>
  </si>
  <si>
    <t>Muhammad Asri Bin Zainudin</t>
  </si>
  <si>
    <t>You: Hai assalamualaikum Asri,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</si>
  <si>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Asri Bin Zainudin</t>
  </si>
  <si>
    <t>Ainatul RadhiahStatus is reachable</t>
  </si>
  <si>
    <t>Ainatul Radhiah</t>
  </si>
  <si>
    <t>You: Hai assalamualaikum Ainatul,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</si>
  <si>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Ainatul Radhiah</t>
  </si>
  <si>
    <t>Afisya Hannani HuszainiStatus is reachable</t>
  </si>
  <si>
    <t>Afisya Hannani Huszaini</t>
  </si>
  <si>
    <t>You: Hai assalamualaikum Afisya,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</si>
  <si>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Afisya Hannani Huszaini and Azhad Azman</t>
  </si>
  <si>
    <t>Sarah Najwa Junaidey</t>
  </si>
  <si>
    <t>You: Hai assalamualaikum 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</si>
  <si>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Sarah Najwa Junaidey</t>
  </si>
  <si>
    <t>MOHD AKMAL AFIQ HASHIM</t>
  </si>
  <si>
    <t>You: Hai assalamualaikum Akmal,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</si>
  <si>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MOHD AKMAL AFIQ HASHIM</t>
  </si>
  <si>
    <t>Muhammad Faris Bin Abdul Hadi</t>
  </si>
  <si>
    <t>Open the options list in your conversation with Azhad Azman and Muhammad Faris Bin Abdul Hadi</t>
  </si>
  <si>
    <t>Nazarrul FahmiStatus is reachable</t>
  </si>
  <si>
    <t>Nazarrul Fahmi</t>
  </si>
  <si>
    <t>You: Hai assalamualaikum Nazarrul,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</si>
  <si>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Nazarrul Fahmi</t>
  </si>
  <si>
    <t>Nurimanudin Ishmuddin, #OPEN_TO_WORKStatus is reachable</t>
  </si>
  <si>
    <t>Nurimanudin Ishmuddin</t>
  </si>
  <si>
    <t>You: Hai assalamualaikum Nurimanudin,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</si>
  <si>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Nurimanudin Ishmuddin</t>
  </si>
  <si>
    <t>Aqidah LimanStatus is reachable</t>
  </si>
  <si>
    <t>Aqidah Liman</t>
  </si>
  <si>
    <t>You: Hai assalamualaikum Aqidah,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</si>
  <si>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Aqidah Liman</t>
  </si>
  <si>
    <t>Ammar Amsyar RamlanStatus is reachable</t>
  </si>
  <si>
    <t>Ammar Amsyar Ramlan</t>
  </si>
  <si>
    <t>You: Hai assalamualaikum Ammar,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</si>
  <si>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Ammar Amsyar Ramlan</t>
  </si>
  <si>
    <t>Arina Haziqah binti Mohd Selamat</t>
  </si>
  <si>
    <t>You: Hai assalamualaikum Arina,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</si>
  <si>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Arina Haziqah binti Mohd Selamat</t>
  </si>
  <si>
    <t>Fatin Khadijah binti Roslan</t>
  </si>
  <si>
    <t>Open the options list in your conversation with Azhad Azman and Fatin Khadijah binti Roslan</t>
  </si>
  <si>
    <t>Ahmad Afiq Zafri Bin Mohd Zainuddin</t>
  </si>
  <si>
    <t>Open the options list in your conversation with Azhad Azman and Ahmad Afiq Zafri Bin Mohd Zainuddin</t>
  </si>
  <si>
    <t>Nur Husnina Norishak</t>
  </si>
  <si>
    <t>You: Hai assalamualaikum Husnina,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</si>
  <si>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Husnina Norishak</t>
  </si>
  <si>
    <t>Amir Annuar, #OPEN_TO_WORK</t>
  </si>
  <si>
    <t>Amir Annuar</t>
  </si>
  <si>
    <t>Open the options list in your conversation with Azhad Azman and Amir Annuar</t>
  </si>
  <si>
    <t>Ahmad Ihsan Bin Ismail</t>
  </si>
  <si>
    <t>You: Saya faham akan situasi sekarang. Cuma ni sekadar sharing sahaja. No obligation pon. InshaAllah boleh jadi reference bila ada pendapatan tetap nanti. Kalau kita buat online sahaja boleh ke?</t>
  </si>
  <si>
    <t>Open the options list in your conversation with Azhad Azman and Ahmad Ihsan Bin Ismail</t>
  </si>
  <si>
    <t>Syuhada Azhar, #OPEN_TO_WORK</t>
  </si>
  <si>
    <t>Syuhada Azhar</t>
  </si>
  <si>
    <t>You: Baik terima kasih for reply. Current agent still active? Kalau tak maybe i can offer my service and review back your policy</t>
  </si>
  <si>
    <t>Open the options list in your conversation with Azhad Azman and Syuhada Azhar</t>
  </si>
  <si>
    <t>Fareesya Yasmine Nuha Mohd Annuar</t>
  </si>
  <si>
    <t>You: PruBSN is short form for Prudential BSN Takaful. Pernah dengar? One of takaful provider in malaysia</t>
  </si>
  <si>
    <t>Open the options list in your conversation with Azhad Azman and Fareesya Yasmine Nuha Mohd Annuar</t>
  </si>
  <si>
    <t>Wan Muhammad Faizal</t>
  </si>
  <si>
    <t>You: Hai assalamualaikum Wan Muhammad,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</si>
  <si>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Wan Muhammad Faizal</t>
  </si>
  <si>
    <t>Muhammad Nasrul Bin Azmi, #OPEN_TO_WORK</t>
  </si>
  <si>
    <t>Muhammad Nasrul Bin Azmi</t>
  </si>
  <si>
    <t>You: Hai assalamualaikum Nasrul,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</si>
  <si>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Muhammad Nasrul Bin Azmi and Azhad Azman</t>
  </si>
  <si>
    <t>Adib Iqbal</t>
  </si>
  <si>
    <t>You: Hai assalamualaikum Adib,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</si>
  <si>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Adib Iqbal</t>
  </si>
  <si>
    <t>Azrol Azmi</t>
  </si>
  <si>
    <t>You: Hai assalamualaikum Azrol,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</si>
  <si>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Azrol Azmi</t>
  </si>
  <si>
    <t>Muhammad Azri Husaini Bin Azzuadi, #OPEN_TO_WORK</t>
  </si>
  <si>
    <t>Muhammad Azri Husaini Bin Azzuadi</t>
  </si>
  <si>
    <t>Open the options list in your conversation with Azhad Azman and Muhammad Azri Husaini Bin Azzuadi</t>
  </si>
  <si>
    <t>Fatin Najihah, #OPEN_TO_WORK</t>
  </si>
  <si>
    <t>Fatin Najihah</t>
  </si>
  <si>
    <t>Open the options list in your conversation with Fatin Najihah and Azhad Azman</t>
  </si>
  <si>
    <t>Muhammad Farouq</t>
  </si>
  <si>
    <t>You: Hai assalamualaikum Farouq,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</si>
  <si>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Muhammad Farouq and Azhad Azman</t>
  </si>
  <si>
    <t>Zallin Zainudin</t>
  </si>
  <si>
    <t>You: Hai assalamualaikum Zallin,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</si>
  <si>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Zallin Zainudin</t>
  </si>
  <si>
    <t>MUHAMMAD DANIEL BIN BAHUDDIN, #OPEN_TO_WORK</t>
  </si>
  <si>
    <t>MUHAMMAD DANIEL BIN BAHUDDIN</t>
  </si>
  <si>
    <t>Open the options list in your conversation with Azhad Azman and MUHAMMAD DANIEL BIN BAHUDDIN</t>
  </si>
  <si>
    <t>Nazrun Naim</t>
  </si>
  <si>
    <t>You: Hai assalamualaikum Nazrun,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</si>
  <si>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Nazrun Naim</t>
  </si>
  <si>
    <t>Yumni Abd Aziz, #OPEN_TO_WORK</t>
  </si>
  <si>
    <t>Yumni Abd Aziz</t>
  </si>
  <si>
    <t>You: Hai assalamualaikum Yumni,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</si>
  <si>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Yumni Abd Aziz and Azhad Azman</t>
  </si>
  <si>
    <t>Fareez Johari, #OPEN_TO_WORK</t>
  </si>
  <si>
    <t>Fareez Johari</t>
  </si>
  <si>
    <t>You: Hai assalamualaikum Fareez,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</si>
  <si>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Fareez Johari and Azhad Azman</t>
  </si>
  <si>
    <t>muhd aiman mohd shahizam</t>
  </si>
  <si>
    <t>Open the options list in your conversation with Azhad Azman and muhd aiman mohd shahizam</t>
  </si>
  <si>
    <t>Amirul Hakim Hamzah</t>
  </si>
  <si>
    <t>Open the options list in your conversation with Azhad Azman and Amirul Hakim Hamzah</t>
  </si>
  <si>
    <t>Irfan Arshad</t>
  </si>
  <si>
    <t>Open the options list in your conversation with Azhad Azman and Irfan Arshad</t>
  </si>
  <si>
    <t>Anis Nabihah, #OPEN_TO_WORK</t>
  </si>
  <si>
    <t>Anis Nabihah</t>
  </si>
  <si>
    <t>Open the options list in your conversation with Azhad Azman and Anis Nabihah</t>
  </si>
  <si>
    <t>Mohd Khairul Asyraf Bujairimi</t>
  </si>
  <si>
    <t>You: Hai assalamualaikum Khairul, saya Azhad nihonsotsu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</si>
  <si>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Mohd Khairul Asyraf Bujairimi and Azhad Azman</t>
  </si>
  <si>
    <t>Siti Sorfina Johari</t>
  </si>
  <si>
    <t>You: Hai assalamualaikum Sorfina,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</si>
  <si>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Sorfina Johari</t>
  </si>
  <si>
    <t>Najwa Asyilah Yusof, #OPEN_TO_WORK</t>
  </si>
  <si>
    <t>Najwa Asyilah Yusof</t>
  </si>
  <si>
    <t>You: Hai assalamualaikum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</si>
  <si>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Najwa Asyilah Yusof</t>
  </si>
  <si>
    <t>Syazwan Shahrol, #OPEN_TO_WORK</t>
  </si>
  <si>
    <t>Syazwan Shahrol</t>
  </si>
  <si>
    <t>Open the options list in your conversation with Azhad Azman and Syazwan Shahrol</t>
  </si>
  <si>
    <t>Ijadd Radzuan</t>
  </si>
  <si>
    <t>You: Hai assalamualaikum Ijadd,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</si>
  <si>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Ijadd Radzuan</t>
  </si>
  <si>
    <t>Waniza Wan Yusoff, #OPEN_TO_WORK</t>
  </si>
  <si>
    <t>Waniza Wan Yusoff</t>
  </si>
  <si>
    <t>Waniza: 👍</t>
  </si>
  <si>
    <t>Open the options list in your conversation with Waniza Wan Yusoff and Azhad Azman</t>
  </si>
  <si>
    <t>Mohd Hadif Mohd Arsad</t>
  </si>
  <si>
    <t>You: Tak apa. Saya faham atas kekangan masa. Kalau saya follow up semula selepas raya boleh ye?</t>
  </si>
  <si>
    <t>Open the options list in your conversation with Azhad Azman and Mohd Hadif Mohd Arsad</t>
  </si>
  <si>
    <t>Maryam Zainuddin</t>
  </si>
  <si>
    <t>You: I see. Actually lagi la related for those yang kerja or study overseas. Ada advantange kalau tahu awal about takaful compared to yang kerja local. Sebab saya ada few clients kerja dekat japan and korea and they agree with this.</t>
  </si>
  <si>
    <t>Open the options list in your conversation with Maryam Zainuddin and Azhad Azman</t>
  </si>
  <si>
    <t>FARISH DANIAL WAN HUSNI</t>
  </si>
  <si>
    <t>You: Hai. Terima kasih atas reply dan ucapan. InshaAllah nanti kalau ada soalan atau inquiry mengenai takaful, boleh la contact saya. Semoga dipermudahkan urusan dan selamat berpuasa</t>
  </si>
  <si>
    <t>Open the options list in your conversation with Azhad Azman and FARISH DANIAL WAN HUSNI</t>
  </si>
  <si>
    <t>Adib Iskandar Johari</t>
  </si>
  <si>
    <t>Adib Iskandar: Terima kasih Tuan. Selamat berpuasa juga ya. Semoga murah rezeki Tuan. 👍🏻</t>
  </si>
  <si>
    <t>Open the options list in your conversation with Azhad Azman and Adib Iskandar Johari</t>
  </si>
  <si>
    <t>Nur Farisha Hidayu</t>
  </si>
  <si>
    <t>Nur Farisha: 👍</t>
  </si>
  <si>
    <t>Open the options list in your conversation with Azhad Azman and Nur Farisha Hidayu</t>
  </si>
  <si>
    <t>Wan Nurin Rusyidah</t>
  </si>
  <si>
    <t>You: Terima kasih atas reply. Its okay no problem. If saya follow up semula your availability lepas raya nanti boleh ke?</t>
  </si>
  <si>
    <t>Open the options list in your conversation with Azhad Azman and Wan Nurin Rusyidah</t>
  </si>
  <si>
    <t>You: Alhamdulillah dah ada. Is it okay if i want to extend my service to review your policy. Biasanya akan review setiap tahun. Saya boleh tolong reviewkan. Is that okay?</t>
  </si>
  <si>
    <t>Open the options list in your conversation with Sharifah Arisya Farhana and Azhad Azman</t>
  </si>
  <si>
    <t>Qurratul Aini Mohd Shamsuddin, #OPEN_TO_WORK</t>
  </si>
  <si>
    <t>Qurratul Aini Mohd Shamsuddin</t>
  </si>
  <si>
    <t>You: Eh tak apa memang ada buat sharing dengan student pon ada. Boleh jadikan reference nanti bila dah start bekerja. Lagipun memang kerja saya sharing je. The rest terpulang pada awak untuk decide</t>
  </si>
  <si>
    <t>Open the options list in your conversation with Azhad Azman and Qurratul Aini Mohd Shamsuddin</t>
  </si>
  <si>
    <t>Akmal Syazwan, #OPEN_TO_WORK</t>
  </si>
  <si>
    <t>Akmal Syazwan</t>
  </si>
  <si>
    <t>You: Which one do you prefer?</t>
  </si>
  <si>
    <t>Open the options list in your conversation with Azhad Azman and Akmal Syazwan</t>
  </si>
  <si>
    <t>Mohd Alif Aiman, #OPEN_TO_WORK</t>
  </si>
  <si>
    <t>Mohd Alif Aiman</t>
  </si>
  <si>
    <t>Open the options list in your conversation with Azhad Azman and Mohd Alif Aiman</t>
  </si>
  <si>
    <t>Muhammad Danish Iman</t>
  </si>
  <si>
    <t>Open the options list in your conversation with Azhad Azman and Muhammad Danish Iman</t>
  </si>
  <si>
    <t>NUR LUTFIYAH MELYNA MOHD JAMIL, #OPEN_TO_WORK</t>
  </si>
  <si>
    <t>NUR LUTFIYAH MELYNA MOHD JAMIL</t>
  </si>
  <si>
    <t>You: Hai assalamualaikum Lutfiyah,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</si>
  <si>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LUTFIYAH MELYNA MOHD JAMIL</t>
  </si>
  <si>
    <t>Kasyful Yussof, #OPEN_TO_WORK</t>
  </si>
  <si>
    <t>Kasyful Yussof</t>
  </si>
  <si>
    <t>You: Hai assalamualaikum Kasyful,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</si>
  <si>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Kasyful Yussof and Azhad Azman</t>
  </si>
  <si>
    <t>Muhammad Nur Fitri Bin Mohd Yunus</t>
  </si>
  <si>
    <t>You: Hai assalamualaikum Fitri,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</si>
  <si>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Nur Fitri Bin Mohd Yunus</t>
  </si>
  <si>
    <t>MOHAMAD FARIDZUAN ALI</t>
  </si>
  <si>
    <t>You: Hai assalamualaikum Faridzuan,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</si>
  <si>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MOHAMAD FARIDZUAN ALI</t>
  </si>
  <si>
    <t>Muhammad Hazman</t>
  </si>
  <si>
    <t>You: Hai assalamualaikum Hazman,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</si>
  <si>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Hazman</t>
  </si>
  <si>
    <t>Aisyah Rahim, #OPEN_TO_WORK</t>
  </si>
  <si>
    <t>Aisyah Rahim</t>
  </si>
  <si>
    <t>Open the options list in your conversation with Azhad Azman and Aisyah Rahim</t>
  </si>
  <si>
    <t>Arif Ghazali</t>
  </si>
  <si>
    <t>Open the options list in your conversation with Azhad Azman and Arif Ghazali</t>
  </si>
  <si>
    <t>Atheerah Aziz</t>
  </si>
  <si>
    <t>You: Hai assalamualaikum Atheerah,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</si>
  <si>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Atheerah Aziz and Azhad Azman</t>
  </si>
  <si>
    <t>Zainur Aziza Zainuddin</t>
  </si>
  <si>
    <t>You: Hai assalamualaikum Zainur,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</si>
  <si>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Zainur Aziza Zainuddin and Azhad Azman</t>
  </si>
  <si>
    <t>Shafiq Azizi</t>
  </si>
  <si>
    <t>You: Hai assalamualaikum Shafiq,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</si>
  <si>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Shafiq Azizi</t>
  </si>
  <si>
    <t>IZZUDDIN AZIZI</t>
  </si>
  <si>
    <t>You: Hai assalamualaikum tuan Izzuddin,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</si>
  <si>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IZZUDDIN AZIZI and Azhad Azman</t>
  </si>
  <si>
    <t>Mawar Zarith</t>
  </si>
  <si>
    <t>You: Hai assalamualaikum Mawar,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</si>
  <si>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Mawar Zarith</t>
  </si>
  <si>
    <t>Wan Nur Nabila</t>
  </si>
  <si>
    <t>You: Hai assalamualaikum Nabila,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</si>
  <si>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Wan Nur Nabila</t>
  </si>
  <si>
    <t>Faezah Ayub</t>
  </si>
  <si>
    <t>You: Hai assalamualaikum puan Faezah,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</si>
  <si>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Faezah Ayub and Azhad Azman</t>
  </si>
  <si>
    <t>Ainn Ms, #OPEN_TO_WORK</t>
  </si>
  <si>
    <t>Ainn Ms</t>
  </si>
  <si>
    <t>You: Hai assalamualaikum Ainn,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</si>
  <si>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Ainn Ms</t>
  </si>
  <si>
    <t>Zafirah Zaini, #OPEN_TO_WORK</t>
  </si>
  <si>
    <t>Zafirah Zaini</t>
  </si>
  <si>
    <t>You: Hai assalamualaikum Zafirah,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</si>
  <si>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Zafirah Zaini</t>
  </si>
  <si>
    <t>Izzati Azmi, #OPEN_TO_WORK</t>
  </si>
  <si>
    <t>Izzati Azmi</t>
  </si>
  <si>
    <t>Open the options list in your conversation with Azhad Azman and Izzati Azmi</t>
  </si>
  <si>
    <t>Zahid Hissam</t>
  </si>
  <si>
    <t>You: Hai assalamualaikum Zahid,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</si>
  <si>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Zahid Hissam</t>
  </si>
  <si>
    <t>Nuraufa Mohamed Zuki, MCCS</t>
  </si>
  <si>
    <t>You: Hai assalamualaikum Nuraufa,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</si>
  <si>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Nuraufa Mohamed Zuki, MCCS</t>
  </si>
  <si>
    <t>Noor Hanisya</t>
  </si>
  <si>
    <t>You: Hai assalamualaikum Noor Hanisya,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</si>
  <si>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Noor Hanisya</t>
  </si>
  <si>
    <t>Amirah Syafiqah Mohd Nazim</t>
  </si>
  <si>
    <t>Open the options list in your conversation with Azhad Azman and Amirah Syafiqah Mohd Nazim</t>
  </si>
  <si>
    <t>Syania Saiful</t>
  </si>
  <si>
    <t>You: Hai assalamualaikum Syania,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</si>
  <si>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Syania Saiful</t>
  </si>
  <si>
    <t>NurulJannah Johan, #OPEN_TO_WORK</t>
  </si>
  <si>
    <t>NurulJannah Johan</t>
  </si>
  <si>
    <t>You: Hai assalamualaikum Nurul Jannah,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</si>
  <si>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NurulJannah Johan</t>
  </si>
  <si>
    <t>You: Hai assalamualaikum Athirah, saya Azhad dari PruBSN. Sorry kalau ganggu. Actually sekarang saya tengah mencari individu yang bekerja oversea untuk saya dapatkan peluang sharing sahaja berkaitan takaful dan wealth planning since ini kerja hakiki saya sebagai PruBSN wealth planner. Boleh ke kalau saya nak set appointment secara bersemuka ataupun online?</t>
  </si>
  <si>
    <t>Nik Muhammad Faris Hakimi, #OPEN_TO_WORK</t>
  </si>
  <si>
    <t>Nik Muhammad Faris Hakimi</t>
  </si>
  <si>
    <t>You: Hai assalamualaikum Nik Muhammad,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</si>
  <si>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Nik Muhammad Faris Hakimi</t>
  </si>
  <si>
    <t>Amirul Hakim</t>
  </si>
  <si>
    <t>Open the options list in your conversation with Azhad Azman and Amirul Hakim</t>
  </si>
  <si>
    <t>Nuriman Zakilfaton</t>
  </si>
  <si>
    <t>You: Hai assalamualaikum Nuriman,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</si>
  <si>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Nuriman Zakilfaton</t>
  </si>
  <si>
    <t>Alyaa Abdul Rahman, #OPEN_TO_WORK</t>
  </si>
  <si>
    <t>Alyaa Abdul Rahman</t>
  </si>
  <si>
    <t>You: Hai assalamualaikum Alyaa,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</si>
  <si>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Alyaa Abdul Rahman</t>
  </si>
  <si>
    <t>Nur Arifah Kamal Din, #OPEN_TO_WORK</t>
  </si>
  <si>
    <t>Nur Arifah Kamal Din</t>
  </si>
  <si>
    <t>You: Hai assalamualaikum Arifah,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</si>
  <si>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 Arifah Kamal Din and Azhad Azman</t>
  </si>
  <si>
    <t>Nor Farha</t>
  </si>
  <si>
    <t>You: Hai assalamualaikum Farha,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</si>
  <si>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Nor Farha and Azhad Azman</t>
  </si>
  <si>
    <t>Balqis Zakaria</t>
  </si>
  <si>
    <t>You: Hai assalamualaikum Balqis,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</si>
  <si>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Balqis Zakaria</t>
  </si>
  <si>
    <t>SARAH QISTINA</t>
  </si>
  <si>
    <t>Open the options list in your conversation with Azhad Azman and SARAH QISTINA</t>
  </si>
  <si>
    <t>Nur Azariah Natasha Zakariah, #OPEN_TO_WORK</t>
  </si>
  <si>
    <t>Nur Azariah Natasha Zakariah</t>
  </si>
  <si>
    <t>You: Hai assalamualaikum Azariah,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</si>
  <si>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 Azariah Natasha Zakariah and Azhad Azman</t>
  </si>
  <si>
    <t>Nur Syamimi, #OPEN_TO_WORK</t>
  </si>
  <si>
    <t>Nur Syamimi</t>
  </si>
  <si>
    <t>Open the options list in your conversation with Azhad Azman and Nur Syamimi</t>
  </si>
  <si>
    <t>AZIM ZAINAL</t>
  </si>
  <si>
    <t>You: Hai assalamualaikum tuan Azim,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</si>
  <si>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AZIM ZAINAL</t>
  </si>
  <si>
    <t>Annur Nadhirah</t>
  </si>
  <si>
    <t>You: Hai assalamualaikum Annur,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</si>
  <si>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Annur Nadhirah</t>
  </si>
  <si>
    <t>Muhammad Amin Qayyum Bin Mohd Razi, #OPEN_TO_WORK</t>
  </si>
  <si>
    <t>Muhammad Amin Qayyum Bin Mohd Razi</t>
  </si>
  <si>
    <t>You: Terima kasih atas reply. InshaAllah kalau ada soalan atau inquiry in the future, boleh la contact saya. Semoga dipermudahkan urusan dan selamat berpuasa</t>
  </si>
  <si>
    <t>Open the options list in your conversation with Azhad Azman and Muhammad Amin Qayyum Bin Mohd Razi</t>
  </si>
  <si>
    <t>Arif Izzuddin</t>
  </si>
  <si>
    <t>You: Baik inshaAllah. Semoga dipermudahkan urusan</t>
  </si>
  <si>
    <t>Open the options list in your conversation with Azhad Azman and Arif Izzuddin</t>
  </si>
  <si>
    <t>Irfan Fathullah Norzaini, #OPEN_TO_WORK</t>
  </si>
  <si>
    <t>Irfan Fathullah Norzaini</t>
  </si>
  <si>
    <t>You: Okay baik. Terima kasih for reply. InshaAllah kalau ada soalan atau inquiry in the future boleh contact saya. Semoga dipermudahkan urusan</t>
  </si>
  <si>
    <t>Open the options list in your conversation with Azhad Azman and Irfan Fathullah Norzaini</t>
  </si>
  <si>
    <t>Ahmad Azman, #OPEN_TO_WORK</t>
  </si>
  <si>
    <t>Ahmad Azman</t>
  </si>
  <si>
    <t>You: Hai assalamualaikum Ahmad Azman,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</si>
  <si>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Ahmad Azman</t>
  </si>
  <si>
    <t>Faridahanin Fauzi</t>
  </si>
  <si>
    <t>You: Hai assalamualaikum Faridahanin,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</si>
  <si>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Faridahanin Fauzi</t>
  </si>
  <si>
    <t>MUHAMMAD DANISH MUHAIMI, #OPEN_TO_WORK</t>
  </si>
  <si>
    <t>MUHAMMAD DANISH MUHAIMI</t>
  </si>
  <si>
    <t>Open the options list in your conversation with Azhad Azman and MUHAMMAD DANISH MUHAIMI</t>
  </si>
  <si>
    <t>Firdaus Zuhaimi</t>
  </si>
  <si>
    <t>Open the options list in your conversation with Azhad Azman and Firdaus Zuhaimi</t>
  </si>
  <si>
    <t>Farra Syamina</t>
  </si>
  <si>
    <t>You: Hai assalamualaikum Farra Syamina,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</si>
  <si>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Farra Syamina</t>
  </si>
  <si>
    <t>Abdul Faqih</t>
  </si>
  <si>
    <t>You: Hai assalamualaikum Abdul Faqih,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</si>
  <si>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Abdul Faqih</t>
  </si>
  <si>
    <t>Tengku Ayu Tengku Yusoff, #OPEN_TO_WORK</t>
  </si>
  <si>
    <t>Tengku Ayu Tengku Yusoff</t>
  </si>
  <si>
    <t>You: Hai assalamualaikum Tengku Ayu,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</si>
  <si>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Tengku Ayu Tengku Yusoff and Azhad Azman</t>
  </si>
  <si>
    <t>Nur Hana, #OPEN_TO_WORK</t>
  </si>
  <si>
    <t>Nur Hana</t>
  </si>
  <si>
    <t>You: Hai assalamualaikum Nur Hana,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</si>
  <si>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Hana</t>
  </si>
  <si>
    <t>Nurfakhira Adzami</t>
  </si>
  <si>
    <t>You: Hai assalamualaikum Nurfakhira,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</si>
  <si>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Nurfakhira Adzami</t>
  </si>
  <si>
    <t>Farisya Mirza Lokman</t>
  </si>
  <si>
    <t>You: Hai assalamualaikum Farisya,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</si>
  <si>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Farisya Mirza Lokman</t>
  </si>
  <si>
    <t>Farah Hamizah</t>
  </si>
  <si>
    <t>Open the options list in your conversation with Azhad Azman and Farah Hamizah</t>
  </si>
  <si>
    <t>Ahmad Hasif Norzli, #OPEN_TO_WORK</t>
  </si>
  <si>
    <t>Ahmad Hasif Norzli</t>
  </si>
  <si>
    <t>You: Hai assalamualaikum Hasif,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</si>
  <si>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Ahmad Hasif Norzli</t>
  </si>
  <si>
    <t>Fatihah Prajudi</t>
  </si>
  <si>
    <t>Open the options list in your conversation with Azhad Azman and Fatihah Prajudi</t>
  </si>
  <si>
    <t>You: Hai assalamualaikum Ariff,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</si>
  <si>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Ariff Haikal</t>
  </si>
  <si>
    <t>NUR AFIQAH KHAIRUL AZMI</t>
  </si>
  <si>
    <t>Open the options list in your conversation with Azhad Azman and NUR AFIQAH KHAIRUL AZMI</t>
  </si>
  <si>
    <t>Adilah Rosli, #OPEN_TO_WORK</t>
  </si>
  <si>
    <t>Adilah Rosli</t>
  </si>
  <si>
    <t>You: Hai assalamualaikum Adilah,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</si>
  <si>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Adilah Rosli</t>
  </si>
  <si>
    <t>Aiman Ihsan</t>
  </si>
  <si>
    <t>Open the options list in your conversation with Aiman Ihsan and Azhad Azman</t>
  </si>
  <si>
    <t>LUQMAN HAKIM MUHAIYUDDIN</t>
  </si>
  <si>
    <t>Open the options list in your conversation with Azhad Azman and LUQMAN HAKIM MUHAIYUDDIN</t>
  </si>
  <si>
    <t>Nurul Qistina</t>
  </si>
  <si>
    <t>You: Hai assalamualaikum Qistina,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</si>
  <si>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Qistina</t>
  </si>
  <si>
    <t>Alia Natasya, #OPEN_TO_WORK</t>
  </si>
  <si>
    <t>Alia Natasya</t>
  </si>
  <si>
    <t>Open the options list in your conversation with Azhad Azman and Alia Natasya</t>
  </si>
  <si>
    <t>Lina Izzaty</t>
  </si>
  <si>
    <t>You: Hai assalamualaikum 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</si>
  <si>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Lina Izzaty</t>
  </si>
  <si>
    <t>Siti Najwa Zakaria, #OPEN_TO_WORK</t>
  </si>
  <si>
    <t>Siti Najwa Zakaria</t>
  </si>
  <si>
    <t>You: Hai assalamualaikum Siti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</si>
  <si>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Najwa Zakaria</t>
  </si>
  <si>
    <t>Nur Afiqah Khairul Arif</t>
  </si>
  <si>
    <t>Open the options list in your conversation with Azhad Azman and Nur Afiqah Khairul Arif</t>
  </si>
  <si>
    <t>Syahira Halimin</t>
  </si>
  <si>
    <t>You: Hai assalamualaikum Syahira,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</si>
  <si>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Syahira Halimin</t>
  </si>
  <si>
    <t>Nur Illiyin Baharin</t>
  </si>
  <si>
    <t>You: Hai assalamualaikum puan Illiyin,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</si>
  <si>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 Illiyin Baharin and Azhad Azman</t>
  </si>
  <si>
    <t>Siti Anis, #OPEN_TO_WORK</t>
  </si>
  <si>
    <t>Siti Anis</t>
  </si>
  <si>
    <t>You: Hai assalamualaikum Siti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</si>
  <si>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Siti Anis and Azhad Azman</t>
  </si>
  <si>
    <t>Nadrah Mohd Fairus</t>
  </si>
  <si>
    <t>You: Hai assalamualaikum Nadrah,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</si>
  <si>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Nadrah Mohd Fairus</t>
  </si>
  <si>
    <t>Nurfatini binti Mohd Sukri</t>
  </si>
  <si>
    <t>You: Hai assalamualaikum Nurfatini,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</si>
  <si>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Nurfatini binti Mohd Sukri</t>
  </si>
  <si>
    <t>Azril Rizar</t>
  </si>
  <si>
    <t>You: Hai assalamualaikum Azril,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</si>
  <si>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Azril Rizar</t>
  </si>
  <si>
    <t>Imanina Filza Ibrahim</t>
  </si>
  <si>
    <t>You: Hai assalamualaikum Imanina,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</si>
  <si>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Imanina Filza Ibrahim</t>
  </si>
  <si>
    <t>Nur Aliah Abu Bakar</t>
  </si>
  <si>
    <t>Open the options list in your conversation with Azhad Azman and Nur Aliah Abu Bakar</t>
  </si>
  <si>
    <t>Fatin Adilah Anuar</t>
  </si>
  <si>
    <t>You: Hai assalamualaikum Fatin Adilah,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</si>
  <si>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Fatin Adilah Anuar</t>
  </si>
  <si>
    <t>Zuhrah Musfirah</t>
  </si>
  <si>
    <t>You: Hai assalamualaikum Zuhrah,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</si>
  <si>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Zuhrah Musfirah</t>
  </si>
  <si>
    <t>Husnina Batrisyia Wan Asmuri, #OPEN_TO_WORK</t>
  </si>
  <si>
    <t>Husnina Batrisyia Wan Asmuri</t>
  </si>
  <si>
    <t>Open the options list in your conversation with Azhad Azman and Husnina Batrisyia Wan Asmuri</t>
  </si>
  <si>
    <t>Ayu Wirfani Sani, #OPEN_TO_WORK</t>
  </si>
  <si>
    <t>Ayu Wirfani Sani</t>
  </si>
  <si>
    <t>You: Hai assalamualaikum Ayu Wirfani,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</si>
  <si>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Ayu Wirfani Sani</t>
  </si>
  <si>
    <t>Nur Fatihah Syafiqa, #OPEN_TO_WORK</t>
  </si>
  <si>
    <t>Nur Fatihah Syafiqa</t>
  </si>
  <si>
    <t>Open the options list in your conversation with Azhad Azman and Nur Fatihah Syafiqa</t>
  </si>
  <si>
    <t>Shariena Azwany</t>
  </si>
  <si>
    <t>You: Hai assalamualaikum Shariena,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</si>
  <si>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Shariena Azwany</t>
  </si>
  <si>
    <t>Farid Roslan</t>
  </si>
  <si>
    <t>You: Hai assalamualaikum Farid, saya Azhad dari PruBSN. Sorry kalau ganggu. Actually sekarang saya tengah mencari individu yang bekerja oversea untuk saya dapatkan peluang sharing sahaja berkaitan takaful dan wealth planning since ini kerja hakiki saya sebagai PruBSN wealth planner. Boleh ke kalau saya nak set appointment secara bersemuka ataupun online?</t>
  </si>
  <si>
    <t>Open the options list in your conversation with Farid Roslan and Azhad Azman</t>
  </si>
  <si>
    <t>MUHAMMAD KHAIRUL IMAN</t>
  </si>
  <si>
    <t>Open the options list in your conversation with Azhad Azman and MUHAMMAD KHAIRUL IMAN</t>
  </si>
  <si>
    <t>Umi Balqis</t>
  </si>
  <si>
    <t>You: Hai assalamualaikum Umi,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</si>
  <si>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Umi Balqis</t>
  </si>
  <si>
    <t>Najmi Naim</t>
  </si>
  <si>
    <t>You: Hai assalamualaikum Najmi,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</si>
  <si>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Najmi Naim</t>
  </si>
  <si>
    <t>Siti Marjan Ahmad Kamal, #OPEN_TO_WORK</t>
  </si>
  <si>
    <t>Siti Marjan Ahmad Kamal</t>
  </si>
  <si>
    <t>You: Hai assalamualaikum Siti Marjan,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</si>
  <si>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Marjan Ahmad Kamal</t>
  </si>
  <si>
    <t>Muhammad Adam, #OPEN_TO_WORK</t>
  </si>
  <si>
    <t>Muhammad Adam</t>
  </si>
  <si>
    <t>You: Hai assalamualaikum Adam,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</si>
  <si>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Adam</t>
  </si>
  <si>
    <t>Muhammad Razin Naif</t>
  </si>
  <si>
    <t>You: Hai assalamualaikum Razin,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</si>
  <si>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Razin Naif</t>
  </si>
  <si>
    <t>Adnan Shafi, #OPEN_TO_WORKStatus is reachable</t>
  </si>
  <si>
    <t>Adnan: Sorry i dont understand malay.</t>
  </si>
  <si>
    <t>Open the options list in your conversation with Azhad Azman and Adnan Shafi</t>
  </si>
  <si>
    <t>Haziq ZakariaStatus is reachable</t>
  </si>
  <si>
    <t>Haziq Zakaria</t>
  </si>
  <si>
    <t>Open the options list in your conversation with Azhad Azman and Haziq Zakaria</t>
  </si>
  <si>
    <t>Muaz OmarStatus is online</t>
  </si>
  <si>
    <t>Muaz Omar</t>
  </si>
  <si>
    <t>Open the options list in your conversation with Azhad Azman and Muaz Omar</t>
  </si>
  <si>
    <t>Nursorfina Ismail, #OPEN_TO_WORKStatus is reachable</t>
  </si>
  <si>
    <t>Nursorfina Ismail</t>
  </si>
  <si>
    <t>You: Hai assalamualaikum Nursorfina,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</si>
  <si>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Nursorfina Ismail</t>
  </si>
  <si>
    <t>Fatin Fatihah SarkawiStatus is reachable</t>
  </si>
  <si>
    <t>Fatin Fatihah Sarkawi</t>
  </si>
  <si>
    <t>Open the options list in your conversation with Fatin Fatihah Sarkawi and Azhad Azman</t>
  </si>
  <si>
    <t>Muhammad Saifuddin ZamzuriStatus is reachable</t>
  </si>
  <si>
    <t>Muhammad Saifuddin Zamzuri</t>
  </si>
  <si>
    <t>You: Hai assalamualaikum Saifuddin,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</si>
  <si>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Saifuddin Zamzuri</t>
  </si>
  <si>
    <t>Ammar Danial, #OPEN_TO_WORK</t>
  </si>
  <si>
    <t>Ammar Danial</t>
  </si>
  <si>
    <t>Open the options list in your conversation with Azhad Azman and Ammar Danial</t>
  </si>
  <si>
    <t>ADAM AIMAN NAZMI, #OPEN_TO_WORK</t>
  </si>
  <si>
    <t>ADAM AIMAN NAZMI</t>
  </si>
  <si>
    <t>Open the options list in your conversation with Azhad Azman and ADAM AIMAN NAZMI</t>
  </si>
  <si>
    <t>Nur Fatin AmalinStatus is reachable</t>
  </si>
  <si>
    <t>Nur Fatin Amalin</t>
  </si>
  <si>
    <t>Open the options list in your conversation with Azhad Azman and Nur Fatin Amalin</t>
  </si>
  <si>
    <t>Razeen RafidiStatus is reachable</t>
  </si>
  <si>
    <t>Razeen Rafidi</t>
  </si>
  <si>
    <t>You: Hai assalamualaikum Razeen,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</si>
  <si>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Razeen Rafidi</t>
  </si>
  <si>
    <t>Aidil Safwan</t>
  </si>
  <si>
    <t>You: Hai assalamualaikum Aidil,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</si>
  <si>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Aidil Safwan and Azhad Azman</t>
  </si>
  <si>
    <t>Siti Intan Suraya, #OPEN_TO_WORKStatus is reachable</t>
  </si>
  <si>
    <t>Siti Intan Suraya</t>
  </si>
  <si>
    <t>You: Hai assalamualaikum Siti Intan Suraya,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</si>
  <si>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Intan Suraya</t>
  </si>
  <si>
    <t>Nik Muhammad AlawiStatus is reachable</t>
  </si>
  <si>
    <t>Nik Muhammad Alawi</t>
  </si>
  <si>
    <t>You: Hai assalamualaikum Alawi,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</si>
  <si>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Nik Muhammad Alawi</t>
  </si>
  <si>
    <t>Ridwan Hakim NasirStatus is reachable</t>
  </si>
  <si>
    <t>Ridwan Hakim Nasir</t>
  </si>
  <si>
    <t>You: I see. No problem. Boleh ke kalau saya follow up semula lepas raya?</t>
  </si>
  <si>
    <t>Open the options list in your conversation with Azhad Azman and Ridwan Hakim Nasir</t>
  </si>
  <si>
    <t>Anas Azhari</t>
  </si>
  <si>
    <t>You: Hai assalamualaikum Anas,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</si>
  <si>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Anas Azhari</t>
  </si>
  <si>
    <t>Nurin Awang</t>
  </si>
  <si>
    <t>Open the options list in your conversation with Azhad Azman and Nurin Awang</t>
  </si>
  <si>
    <t>NUR ANIS LIYANA MOHAMAD, #OPEN_TO_WORK</t>
  </si>
  <si>
    <t>NUR ANIS LIYANA MOHAMAD</t>
  </si>
  <si>
    <t>You: Hai assalamualaikum Nur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</si>
  <si>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ANIS LIYANA MOHAMAD</t>
  </si>
  <si>
    <t>Siti Aisyah Abdul Ghaffar</t>
  </si>
  <si>
    <t>Open the options list in your conversation with Azhad Azman and Siti Aisyah Abdul Ghaffar</t>
  </si>
  <si>
    <t>Nurshuhadah Anuar, #OPEN_TO_WORK</t>
  </si>
  <si>
    <t>Nurshuhadah Anuar</t>
  </si>
  <si>
    <t>You: Hai assalamualaikum Nurshuhadah,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</si>
  <si>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Nurshuhadah Anuar</t>
  </si>
  <si>
    <t>A’ishah Raudhah, #OPEN_TO_WORK</t>
  </si>
  <si>
    <t>A’ishah Raudhah</t>
  </si>
  <si>
    <t>You: Hai assalamualaikum A'ishah,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</si>
  <si>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A’ishah Raudhah</t>
  </si>
  <si>
    <t>Ain Nur Hawa Ishak, #OPEN_TO_WORK</t>
  </si>
  <si>
    <t>Ain Nur Hawa Ishak</t>
  </si>
  <si>
    <t>You: Hai assalamualaikum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</si>
  <si>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Ain Nur Hawa Ishak</t>
  </si>
  <si>
    <t>Izzat Fikry, #OPEN_TO_WORK</t>
  </si>
  <si>
    <t>Izzat Fikry</t>
  </si>
  <si>
    <t>You: Hai assalamualaikum Izzat,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</si>
  <si>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Izzat Fikry</t>
  </si>
  <si>
    <t>Sofea Anastasia Mohd Said, #OPEN_TO_WORK</t>
  </si>
  <si>
    <t>Sofea Anastasia Mohd Said</t>
  </si>
  <si>
    <t>You: Hai assalamualaikum Sofea,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</si>
  <si>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Sofea Anastasia Mohd Said</t>
  </si>
  <si>
    <t>Wan Fitri Daniel Wan Kamaruzaman, #OPEN_TO_WORK</t>
  </si>
  <si>
    <t>Wan Fitri Daniel Wan Kamaruzaman</t>
  </si>
  <si>
    <t>You: Its okay tak apa pon kalau ada. Just for sharing sahaja okay ke?</t>
  </si>
  <si>
    <t>Open the options list in your conversation with Azhad Azman and Wan Fitri Daniel Wan Kamaruzaman</t>
  </si>
  <si>
    <t>Ezzatie Nordin</t>
  </si>
  <si>
    <t>You: Hai assalamualaikum Ezzatie,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</si>
  <si>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Ezzatie Nordin</t>
  </si>
  <si>
    <t>Zuhairi Naim</t>
  </si>
  <si>
    <t>You: Hai assalamualaikum Zuhairi,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</si>
  <si>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Zuhairi Naim</t>
  </si>
  <si>
    <t>Amirah Izzaty Muhd Azidin, #OPEN_TO_WORK</t>
  </si>
  <si>
    <t>Amirah Izzaty Muhd Azidin</t>
  </si>
  <si>
    <t>Open the options list in your conversation with Azhad Azman and Amirah Izzaty Muhd Azidin</t>
  </si>
  <si>
    <t>Amirah Qistina, #OPEN_TO_WORK</t>
  </si>
  <si>
    <t>Amirah Qistina</t>
  </si>
  <si>
    <t>Open the options list in your conversation with Azhad Azman and Amirah Qistina</t>
  </si>
  <si>
    <t>Asma Zulkifli, #OPEN_TO_WORK</t>
  </si>
  <si>
    <t>Asma Zulkifli</t>
  </si>
  <si>
    <t>You: Hai assalamualaikum Asma,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</si>
  <si>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Asma Zulkifli</t>
  </si>
  <si>
    <t>Aliff Haqimee</t>
  </si>
  <si>
    <t>Open the options list in your conversation with Azhad Azman and Aliff Haqimee</t>
  </si>
  <si>
    <t>Afnan Haiqal, #OPEN_TO_WORK</t>
  </si>
  <si>
    <t>Afnan Haiqal</t>
  </si>
  <si>
    <t>You: Hai assalamualaikum Afnan,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</si>
  <si>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Afnan Haiqal and Azhad Azman</t>
  </si>
  <si>
    <t>KHAIRUN NAZWA ASYIKIN BINTI KHAIRULNAZLI, #OPEN_TO_WORK</t>
  </si>
  <si>
    <t>KHAIRUN NAZWA ASYIKIN BINTI KHAIRULNAZLI</t>
  </si>
  <si>
    <t>You: Hai assalamualaikum Khairun Nazwa,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</si>
  <si>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KHAIRUN NAZWA ASYIKIN BINTI KHAIRULNAZLI</t>
  </si>
  <si>
    <t>Ain Farhana, #OPEN_TO_WORK</t>
  </si>
  <si>
    <t>Ain Farhana</t>
  </si>
  <si>
    <t>Open the options list in your conversation with Azhad Azman and Ain Farhana</t>
  </si>
  <si>
    <t>Hanis Nadhirah</t>
  </si>
  <si>
    <t>You: Hai assalamualaikum Hanis,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</si>
  <si>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Hanis Nadhirah</t>
  </si>
  <si>
    <t>Amirul Adli Roslan</t>
  </si>
  <si>
    <t>Open the options list in your conversation with Azhad Azman and Amirul Adli Roslan</t>
  </si>
  <si>
    <t>Azhan Syakirin</t>
  </si>
  <si>
    <t>You: Hai assalamualaikum Azhan,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</si>
  <si>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Azhan Syakirin</t>
  </si>
  <si>
    <t>Fazrul Naim</t>
  </si>
  <si>
    <t>You: Hai assalamualaikum Fazrul,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</si>
  <si>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Fazrul Naim</t>
  </si>
  <si>
    <t>Amira Izzah Zakaria, #OPEN_TO_WORK</t>
  </si>
  <si>
    <t>Amira Izzah Zakaria</t>
  </si>
  <si>
    <t>You: Hai assalamualaikum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</si>
  <si>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Amira Izzah Zakaria and Azhad Azman</t>
  </si>
  <si>
    <t>Muhammad Afiquddin Nor Azman</t>
  </si>
  <si>
    <t>You: Hai assalamualaikum Afiquddin,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</si>
  <si>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Afiquddin Nor Azman</t>
  </si>
  <si>
    <t>Muhammad Farhan Farihin</t>
  </si>
  <si>
    <t>You: Hai assalamualaikum Farhan,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</si>
  <si>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Farhan Farihin</t>
  </si>
  <si>
    <t>Amiera Aqiela</t>
  </si>
  <si>
    <t>You: Hai assalamualaikum Amiera,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</si>
  <si>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Amiera Aqiela</t>
  </si>
  <si>
    <t>Nur Haziqah, #OPEN_TO_WORK</t>
  </si>
  <si>
    <t>You: Hai assalamualaikum Haziqah,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</si>
  <si>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Haziqah</t>
  </si>
  <si>
    <t>You: Hai assalamualaikum Nurul Faizi,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</si>
  <si>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Faizi</t>
  </si>
  <si>
    <t>Asfarina Nasha, #OPEN_TO_WORK</t>
  </si>
  <si>
    <t>You: Hai assalamualaikum Asfarina,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</si>
  <si>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Asfarina Nasha</t>
  </si>
  <si>
    <t>Suhailah Asri, #OPEN_TO_WORK</t>
  </si>
  <si>
    <t>You: Hai assalamualaikum Suhailah,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</si>
  <si>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Suhailah Asri</t>
  </si>
  <si>
    <t>Nur Intan Azzahana Balqis, #OPEN_TO_WORK</t>
  </si>
  <si>
    <t>Open the options list in your conversation with Azhad Azman and Nur Intan Azzahana Balqis</t>
  </si>
  <si>
    <t>Nabil Hadi Zakaria, #OPEN_TO_WORK</t>
  </si>
  <si>
    <t>You: Hai assalamualaikum Nabil,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</si>
  <si>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Nabil Hadi Zakaria</t>
  </si>
  <si>
    <t>Syahirul Akmal, #OPEN_TO_WORK</t>
  </si>
  <si>
    <t>You: Hai assalamualaikum Syahirul,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</si>
  <si>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Syahirul Akmal</t>
  </si>
  <si>
    <t>Adira Amani Hamizat, #OPEN_TO_WORK</t>
  </si>
  <si>
    <t>You: Hai assalamualaikum Adira,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</si>
  <si>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Adira Amani Hamizat and Azhad Azman</t>
  </si>
  <si>
    <t>You: Hai assalamualaikum Nazrul,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</si>
  <si>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Nazrul Hafeez Rosly</t>
  </si>
  <si>
    <t>Nur Syafiqah Sofea, #HIRING</t>
  </si>
  <si>
    <t>Open the options list in your conversation with Azhad Azman and Nur Syafiqah Sofea</t>
  </si>
  <si>
    <t>Nur Aisya Sofea, #OPEN_TO_WORK</t>
  </si>
  <si>
    <t>Nur Aisya Sofea</t>
  </si>
  <si>
    <t>You: Hai assalamualaikum Aisya,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</si>
  <si>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Aisya Sofea</t>
  </si>
  <si>
    <t>Nur Ainin Sofea</t>
  </si>
  <si>
    <t>Open the options list in your conversation with Azhad Azman and Nur Ainin Sofea</t>
  </si>
  <si>
    <t>Nur Sofea, #OPEN_TO_WORK</t>
  </si>
  <si>
    <t>Open the options list in your conversation with Azhad Azman and Nur Sofea</t>
  </si>
  <si>
    <t>RADEN SOFEA ARISSA RADEN ELLY SHAH, #OPEN_TO_WORK</t>
  </si>
  <si>
    <t>RADEN SOFEA ARISSA RADEN ELLY SHAH</t>
  </si>
  <si>
    <t>You: Hai assalamualaikum Raden Sofea,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</si>
  <si>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RADEN SOFEA ARISSA RADEN ELLY SHAH</t>
  </si>
  <si>
    <t>You: Hai assalamualaikum Arissa,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</si>
  <si>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Arissa Sofea Azhar</t>
  </si>
  <si>
    <t>Yasir Isyraf Basori, #OPEN_TO_WORK</t>
  </si>
  <si>
    <t>You: Hai assalamualaikum Yasir,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</si>
  <si>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Yasir Isyraf Basori</t>
  </si>
  <si>
    <t>Open the options list in your conversation with Azhad Azman and Amira Liyana</t>
  </si>
  <si>
    <t>NOR AIZUDDIN NAZIF Norzaid, #OPEN_TO_WORK</t>
  </si>
  <si>
    <t>NOR AIZUDDIN NAZIF Norzaid</t>
  </si>
  <si>
    <t>Open the options list in your conversation with Azhad Azman and NOR AIZUDDIN NAZIF Norzaid</t>
  </si>
  <si>
    <t>Arisya Farhana Binti Rosli</t>
  </si>
  <si>
    <t>You: Hai assalamualaikum Arisya,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</si>
  <si>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Arisya Farhana Binti Rosli</t>
  </si>
  <si>
    <t>Siti Fatihah Binti Fathy, #OPEN_TO_WORK</t>
  </si>
  <si>
    <t>Siti Fatihah Binti Fathy</t>
  </si>
  <si>
    <t>You: Hai assalamualaikum Siti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</si>
  <si>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Siti Fatihah Binti Fathy and Azhad Azman</t>
  </si>
  <si>
    <t>Siti Fatihah, #OPEN_TO_WORK</t>
  </si>
  <si>
    <t>Open the options list in your conversation with Azhad Azman and Siti Fatihah</t>
  </si>
  <si>
    <t>Open the options list in your conversation with Azhad Azman and Aidil Hakimi Zamri</t>
  </si>
  <si>
    <t>Open the options list in your conversation with Azhad Azman and Nur Batrisyia</t>
  </si>
  <si>
    <t>Nur Azmina Batrisyia</t>
  </si>
  <si>
    <t>You: Hai assalamualaikum Azmina,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</si>
  <si>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Azmina Batrisyia</t>
  </si>
  <si>
    <t>Open the options list in your conversation with Azhad Azman and Nurin Sakinah Harusalleh</t>
  </si>
  <si>
    <t>You: Hai assalamualaikum Nur 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</si>
  <si>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Liyana Rusydina</t>
  </si>
  <si>
    <t>Open the options list in your conversation with Azhad Azman and Anis Farizah Mohd Hazlin</t>
  </si>
  <si>
    <t>Nur Afrina, #OPEN_TO_WORK</t>
  </si>
  <si>
    <t>You: Hai assalamualaikum Nur Afrina,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</si>
  <si>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Afrina</t>
  </si>
  <si>
    <t>Ahmad Najwan Bin Nordin</t>
  </si>
  <si>
    <t>You: Hai assalamualaikum Najwan,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</si>
  <si>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Ahmad Najwan Bin Nordin</t>
  </si>
  <si>
    <t>Muhammad Danial Eirfan (다니엘), #OPEN_TO_WORK</t>
  </si>
  <si>
    <t>Muhammad Danial Eirfan (다니엘)</t>
  </si>
  <si>
    <t>Open the options list in your conversation with Azhad Azman and Muhammad Danial Eirfan (다니엘)</t>
  </si>
  <si>
    <t>Nabila Abd Ghani, #OPEN_TO_WORK</t>
  </si>
  <si>
    <t>Open the options list in your conversation with Azhad Azman and Nabila Abd Ghani</t>
  </si>
  <si>
    <t>You: Hai assalamualaikum Tunku Faris,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</si>
  <si>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Tunku Faris Izzuddin Shah</t>
  </si>
  <si>
    <t>Open the options list in your conversation with Azhad Azman and Aina Suraiya Azman</t>
  </si>
  <si>
    <t>Open the options list in your conversation with Azhad Azman and Sarah Anisah Syaiful Azwan</t>
  </si>
  <si>
    <t>You: Hai assalamualaikum Sastina,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</si>
  <si>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Sastina Masran</t>
  </si>
  <si>
    <t>Alysha Azham, #OPEN_TO_WORK</t>
  </si>
  <si>
    <t>You: Hai assalamualaikum Alysha,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</si>
  <si>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Alysha Azham</t>
  </si>
  <si>
    <t>You: Hai assalamualaikum Eilzhraa,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</si>
  <si>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Eilzhraa</t>
  </si>
  <si>
    <t>Mazarina insyirah Idris</t>
  </si>
  <si>
    <t>You: Hai assalamualaikum Mazarina,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</si>
  <si>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Mazarina insyirah Idris</t>
  </si>
  <si>
    <t>Open the options list in your conversation with Azhad Azman and Azim Syahimi</t>
  </si>
  <si>
    <t>You: Hai assalamualaikum Hilman,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</si>
  <si>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Hilman Nawar</t>
  </si>
  <si>
    <t>Saadiah Lazim, #OPEN_TO_WORK</t>
  </si>
  <si>
    <t>You: Hai assalamualaikum Saadiah,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</si>
  <si>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Saadiah Lazim</t>
  </si>
  <si>
    <t>You: Hai assalamualaikum Nureen,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</si>
  <si>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Nureen Damiya</t>
  </si>
  <si>
    <t>Alya Afira Shamshir, #OPEN_TO_WORK</t>
  </si>
  <si>
    <t>Open the options list in your conversation with Azhad Azman and Alya Afira Shamshir</t>
  </si>
  <si>
    <t>Open the options list in your conversation with Arif Firdaus and Azhad Azman</t>
  </si>
  <si>
    <t>You: Hai assalamualaikum Nur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</si>
  <si>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Fatin Syakirah Aminuddin</t>
  </si>
  <si>
    <t>Fatihah Nabilah Hamid, #OPEN_TO_WORK</t>
  </si>
  <si>
    <t>Open the options list in your conversation with Azhad Azman and Fatihah Nabilah Hamid</t>
  </si>
  <si>
    <t>Ahmad Basyeer, #OPEN_TO_WORK</t>
  </si>
  <si>
    <t>You: Hai assalamualaikum Basyeer,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</si>
  <si>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Ahmad Basyeer</t>
  </si>
  <si>
    <t>Anis Nur Aqilah Mohd Hilmi, #OPEN_TO_WORK</t>
  </si>
  <si>
    <t>Anis Nur Aqilah Mohd Hilmi</t>
  </si>
  <si>
    <t>Open the options list in your conversation with Azhad Azman and Anis Nur Aqilah Mohd Hilmi</t>
  </si>
  <si>
    <t>Open the options list in your conversation with Azhad Azman and Anis Aqilah Tasnimuddin</t>
  </si>
  <si>
    <t>Adlina Farhani Amirudin, #OPEN_TO_WORK</t>
  </si>
  <si>
    <t>You: Hai assalamualaikum Adlina,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</si>
  <si>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Adlina Farhani Amirudin</t>
  </si>
  <si>
    <t>Nur Ain Syafiqah Yusof, #OPEN_TO_WORK</t>
  </si>
  <si>
    <t>Nur Ain Syafiqah Yusof</t>
  </si>
  <si>
    <t>Open the options list in your conversation with Azhad Azman and Nur Ain Syafiqah Yusof</t>
  </si>
  <si>
    <t>Open the options list in your conversation with Azhad Azman and Aina Zulaikha</t>
  </si>
  <si>
    <t>Asma Husna, #OPEN_TO_WORK</t>
  </si>
  <si>
    <t>Open the options list in your conversation with Azhad Azman and Asma Husna</t>
  </si>
  <si>
    <t>You: Hai assalamualaikum Syakrah,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</si>
  <si>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Syakrah Mohd Isa</t>
  </si>
  <si>
    <t>Nor Aina Safiah Saihuddin, #OPEN_TO_WORK</t>
  </si>
  <si>
    <t>Nor Aina Safiah Saihuddin</t>
  </si>
  <si>
    <t>You: Hi. Thank you for your reply. If you have inquiries or questions regarding takaful or wealth planning in the future, feel free to contact me. Stay safe and have a nice day</t>
  </si>
  <si>
    <t>Open the options list in your conversation with Azhad Azman and Nor Aina Safiah Saihuddin</t>
  </si>
  <si>
    <t>Aiman Yaacob, #OPEN_TO_WORK</t>
  </si>
  <si>
    <t>Aiman Yaacob</t>
  </si>
  <si>
    <t>Open the options list in your conversation with Azhad Azman and Aiman Yaacob</t>
  </si>
  <si>
    <t>Farihin Zuki, #OPEN_TO_WORK</t>
  </si>
  <si>
    <t>Farihin Zuki</t>
  </si>
  <si>
    <t>You: Hai assalamualaikum Farihin,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</si>
  <si>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Farihin Zuki and Azhad Azman</t>
  </si>
  <si>
    <t>Farah Nadzirah</t>
  </si>
  <si>
    <t>Open the options list in your conversation with Azhad Azman and Farah Nadzirah</t>
  </si>
  <si>
    <t>Julita Nabila Ismail</t>
  </si>
  <si>
    <t>You: Hai assalamualaikum Julita,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</si>
  <si>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Julita Nabila Ismail</t>
  </si>
  <si>
    <t>Rysha Amira Azmi, #OPEN_TO_WORK</t>
  </si>
  <si>
    <t>Rysha Amira Azmi</t>
  </si>
  <si>
    <t>You: Hai assalamualaikum Rysha,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</si>
  <si>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Rysha Amira Azmi</t>
  </si>
  <si>
    <t>Yong Ahmad Firdaus</t>
  </si>
  <si>
    <t>Open the options list in your conversation with Azhad Azman and Yong Ahmad Firdaus</t>
  </si>
  <si>
    <t>Zalikha Hanis, #OPEN_TO_WORK</t>
  </si>
  <si>
    <t>Zalikha Hanis</t>
  </si>
  <si>
    <t>You: Hai assalamualaikum Zalikha,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</si>
  <si>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Zalikha Hanis</t>
  </si>
  <si>
    <t>Aliah Izzati</t>
  </si>
  <si>
    <t>Open the options list in your conversation with Azhad Azman and Aliah Izzati</t>
  </si>
  <si>
    <t>MUHAMMAD AMIRUL, #OPEN_TO_WORK</t>
  </si>
  <si>
    <t>MUHAMMAD AMIRUL</t>
  </si>
  <si>
    <t>Open the options list in your conversation with Azhad Azman and MUHAMMAD AMIRUL</t>
  </si>
  <si>
    <t>Azma Nazirah, #OPEN_TO_WORK</t>
  </si>
  <si>
    <t>Azma Nazirah</t>
  </si>
  <si>
    <t>You: Hai assalamualaikum Azma,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</si>
  <si>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Azma Nazirah</t>
  </si>
  <si>
    <t>Syafiq Suprman</t>
  </si>
  <si>
    <t>You: Hai assalamualaikum tuan Syafiq,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</si>
  <si>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Syafiq Suprman and Azhad Azman</t>
  </si>
  <si>
    <t>Siti Noratikah</t>
  </si>
  <si>
    <t>You: Hai assalamualaikum Noratikah,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</si>
  <si>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Noratikah</t>
  </si>
  <si>
    <t>NURIN AMIRA AREZAN NORIZAM, #OPEN_TO_WORK</t>
  </si>
  <si>
    <t>NURIN AMIRA AREZAN NORIZAM</t>
  </si>
  <si>
    <t>You: Hai assalamualaikum Nurin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</si>
  <si>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NURIN AMIRA AREZAN NORIZAM</t>
  </si>
  <si>
    <t>Amira Shuhaimi</t>
  </si>
  <si>
    <t>Open the options list in your conversation with Azhad Azman and Amira Shuhaimi</t>
  </si>
  <si>
    <t>Nurul Farihah</t>
  </si>
  <si>
    <t>You: Hai assalamualaikum Farihah,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</si>
  <si>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Farihah</t>
  </si>
  <si>
    <t>Nur Saniah Athirah Zaki</t>
  </si>
  <si>
    <t>You: Hai assalamualaikum Saniah,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</si>
  <si>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 Saniah Athirah Zaki and Azhad Azman</t>
  </si>
  <si>
    <t>Hazmi Bahri, #OPEN_TO_WORK</t>
  </si>
  <si>
    <t>Hazmi Bahri</t>
  </si>
  <si>
    <t>You: Hai assalamualaikum Hazmi,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</si>
  <si>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Hazmi Bahri</t>
  </si>
  <si>
    <t>Izzati Azlan</t>
  </si>
  <si>
    <t>Open the options list in your conversation with Azhad Azman and Izzati Azlan</t>
  </si>
  <si>
    <t>Nur Ameera Abdul Rasid, #OPEN_TO_WORKStatus is reachable</t>
  </si>
  <si>
    <t>Nur Ameera Abdul Rasid</t>
  </si>
  <si>
    <t>You: Hai assalamualaikum puan Ameera,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</si>
  <si>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Ameera Abdul Rasid</t>
  </si>
  <si>
    <t>Nur Najwa Mohd Robi</t>
  </si>
  <si>
    <t>You: Hai assalamualaikum puan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</si>
  <si>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Najwa Mohd Robi</t>
  </si>
  <si>
    <t>NUR FATIHAH ZULKAFLI</t>
  </si>
  <si>
    <t>Open the options list in your conversation with Azhad Azman and NUR FATIHAH ZULKAFLI</t>
  </si>
  <si>
    <t>Riana Azzirah Mohd FauziStatus is reachable</t>
  </si>
  <si>
    <t>Riana Azzirah Mohd Fauzi</t>
  </si>
  <si>
    <t>You: Hai assalamualaikum Riana,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</si>
  <si>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Riana Azzirah Mohd Fauzi</t>
  </si>
  <si>
    <t>Wan Sofina AzmeiStatus is reachable</t>
  </si>
  <si>
    <t>Wan Sofina Azmei</t>
  </si>
  <si>
    <t>You: Hai assalamualaikum Sofina,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</si>
  <si>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Wan Sofina Azmei and Azhad Azman</t>
  </si>
  <si>
    <t>Siti Mariyam ZazalyStatus is reachable</t>
  </si>
  <si>
    <t>Siti Mariyam Zazaly</t>
  </si>
  <si>
    <t>You: Hai assalamualaikum Siti Mariyam,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</si>
  <si>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Mariyam Zazaly</t>
  </si>
  <si>
    <t>Zaim FatihahStatus is reachable</t>
  </si>
  <si>
    <t>Zaim Fatihah</t>
  </si>
  <si>
    <t>You: Hai assalamualaikum Zaim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</si>
  <si>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Zaim Fatihah</t>
  </si>
  <si>
    <t>FARAH FARZANA HAMZOL ASWARStatus is reachable</t>
  </si>
  <si>
    <t>FARAH FARZANA HAMZOL ASWAR</t>
  </si>
  <si>
    <t>Open the options list in your conversation with Azhad Azman and FARAH FARZANA HAMZOL ASWAR</t>
  </si>
  <si>
    <t>Nur Aliah Farhana, #OPEN_TO_WORKStatus is reachable</t>
  </si>
  <si>
    <t>Nur Aliah Farhana</t>
  </si>
  <si>
    <t>Open the options list in your conversation with Nur Aliah Farhana and Azhad Azman</t>
  </si>
  <si>
    <t>Ros AmirahStatus is reachable</t>
  </si>
  <si>
    <t>Ros Amirah</t>
  </si>
  <si>
    <t>You: Hai assalamualaikum Ros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</si>
  <si>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Ros Amirah</t>
  </si>
  <si>
    <t>MUHAMMAD AMIR FARHAN YUSRI, #OPEN_TO_WORKStatus is reachable</t>
  </si>
  <si>
    <t>MUHAMMAD AMIR FARHAN YUSRI</t>
  </si>
  <si>
    <t>You: Hai assalamualaikum Amir Farhan,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</si>
  <si>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AMIR FARHAN YUSRI</t>
  </si>
  <si>
    <t>Wan NurizzatiStatus is reachable</t>
  </si>
  <si>
    <t>Wan Nurizzati</t>
  </si>
  <si>
    <t>You: Hai assalamualaikum Nurizzati,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</si>
  <si>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Wan Nurizzati</t>
  </si>
  <si>
    <t>Dania IrdeenaStatus is reachable</t>
  </si>
  <si>
    <t>Dania Irdeena</t>
  </si>
  <si>
    <t>You: Hai assalamualaikum Dania,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</si>
  <si>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Dania Irdeena</t>
  </si>
  <si>
    <t>Mohd Khairul SubhiStatus is reachable</t>
  </si>
  <si>
    <t>Mohd Khairul Subhi</t>
  </si>
  <si>
    <t>Open the options list in your conversation with Azhad Azman and Mohd Khairul Subhi</t>
  </si>
  <si>
    <t>Syazana SallehStatus is reachable</t>
  </si>
  <si>
    <t>Syazana Salleh</t>
  </si>
  <si>
    <t>You: Hai assalamualaikum Syazana,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</si>
  <si>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Syazana Salleh</t>
  </si>
  <si>
    <t>Izzah NashohaStatus is reachable</t>
  </si>
  <si>
    <t>Izzah Nashoha</t>
  </si>
  <si>
    <t>Open the options list in your conversation with Azhad Azman and Izzah Nashoha</t>
  </si>
  <si>
    <t>Fairuz IrdinaStatus is reachable</t>
  </si>
  <si>
    <t>Fairuz Irdina</t>
  </si>
  <si>
    <t>Open the options list in your conversation with Azhad Azman and Fairuz Irdina</t>
  </si>
  <si>
    <t>Azyan Azhar</t>
  </si>
  <si>
    <t>You: Hai assalamualaikum Azyan,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</si>
  <si>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Azyan Azhar</t>
  </si>
  <si>
    <t>Aliah Eliana Masron</t>
  </si>
  <si>
    <t>Open the options list in your conversation with Azhad Azman and Aliah Eliana Masron</t>
  </si>
  <si>
    <t>Izzatul HidayahStatus is reachable</t>
  </si>
  <si>
    <t>Izzatul Hidayah</t>
  </si>
  <si>
    <t>You: Hai assalamualaikum puan Izzatul,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</si>
  <si>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Izzatul Hidayah</t>
  </si>
  <si>
    <t>NUR NAJWA EZATI MOHAMMED FAUZIStatus is reachable</t>
  </si>
  <si>
    <t>NUR NAJWA EZATI MOHAMMED FAUZI</t>
  </si>
  <si>
    <t>Open the options list in your conversation with Azhad Azman and NUR NAJWA EZATI MOHAMMED FAUZI</t>
  </si>
  <si>
    <t>Isfahan B Juliah, #OPEN_TO_WORKStatus is reachable</t>
  </si>
  <si>
    <t>Isfahan B Juliah</t>
  </si>
  <si>
    <t>You: Hai assalamualaikum Isfahan,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</si>
  <si>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Isfahan B Juliah</t>
  </si>
  <si>
    <t>Ummi Aisyah YasminStatus is online</t>
  </si>
  <si>
    <t>Ummi Aisyah Yasmin</t>
  </si>
  <si>
    <t>You: Hai assalamualaikum Ummi,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</si>
  <si>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Ummi Aisyah Yasmin</t>
  </si>
  <si>
    <t>Hakim Sarip</t>
  </si>
  <si>
    <t>You: Hai assalamualaikum Hakim, saya Azhad dari PruBSN. Sorry kalau ganggu. Actually sekarang saya tengah mencari individu yang bekerja overseas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</si>
  <si>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Hakim Sarip</t>
  </si>
  <si>
    <t>Ahmad KhairanStatus is reachable</t>
  </si>
  <si>
    <t>Ahmad Khairan</t>
  </si>
  <si>
    <t>You: Hai assalamualaikum Khairan,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</si>
  <si>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Ahmad Khairan</t>
  </si>
  <si>
    <t>Wan Nor FadhiraStatus is reachable</t>
  </si>
  <si>
    <t>Wan Nor Fadhira</t>
  </si>
  <si>
    <t>You: Hai assalamualaikum Fadhira,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</si>
  <si>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Wan Nor Fadhira and Azhad Azman</t>
  </si>
  <si>
    <t>NURIN IRDINA MOHD ZAKIStatus is reachable</t>
  </si>
  <si>
    <t>NURIN IRDINA MOHD ZAKI</t>
  </si>
  <si>
    <t>You: Oh bukan sekarang. Maybe weekend minggu depan ke. Online pon okay InshaAllah dalam 30 minit je</t>
  </si>
  <si>
    <t>Open the options list in your conversation with Azhad Azman and NURIN IRDINA MOHD ZAKI</t>
  </si>
  <si>
    <t>Arief HafiziStatus is reachable</t>
  </si>
  <si>
    <t>Open the options list in your conversation with Azhad Azman and Arief Hafizi</t>
  </si>
  <si>
    <t>Qayyum BadarozzamanStatus is reachable</t>
  </si>
  <si>
    <t>You: Hai assalamualaikum Qayyum,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</si>
  <si>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Qayyum Badarozzaman</t>
  </si>
  <si>
    <t>Ahmad Zharif Bin Khalid, #OPEN_TO_WORKStatus is reachable</t>
  </si>
  <si>
    <t>Ahmad Zharif Bin Khalid</t>
  </si>
  <si>
    <t>You: Hai assalamualaikum Zharif,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</si>
  <si>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Ahmad Zharif Bin Khalid</t>
  </si>
  <si>
    <t>Nik Nazwan Syafiq Nik yahaya, #OPEN_TO_WORK</t>
  </si>
  <si>
    <t>Nik Nazwan Syafiq Nik yahaya</t>
  </si>
  <si>
    <t>You: Hai assalamualaikum Nik Nazwan,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</si>
  <si>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Nik Nazwan Syafiq Nik yahaya</t>
  </si>
  <si>
    <t>Nur Atikah Sairol Amar, #OPEN_TO_WORK</t>
  </si>
  <si>
    <t>Nur Atikah Sairol Amar</t>
  </si>
  <si>
    <t>You: Hai assalamualaikum Atikah,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</si>
  <si>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Atikah Sairol Amar</t>
  </si>
  <si>
    <t>MUHAMAD IKMAL HADI ABD RAHIM, #OPEN_TO_WORK</t>
  </si>
  <si>
    <t>MUHAMAD IKMAL HADI ABD RAHIM</t>
  </si>
  <si>
    <t>You: Hai assalamualaikum Ikmal,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</si>
  <si>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MUHAMAD IKMAL HADI ABD RAHIM</t>
  </si>
  <si>
    <t>Junaidah bensali, #OPEN_TO_WORK</t>
  </si>
  <si>
    <t>Junaidah bensali</t>
  </si>
  <si>
    <t>You: Hai assalamualaikum Junaidah,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</si>
  <si>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Junaidah bensali</t>
  </si>
  <si>
    <t>Shahmin Aiman, #OPEN_TO_WORK</t>
  </si>
  <si>
    <t>You: Hai assalamualaikum Shahmin,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</si>
  <si>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Shahmin Aiman</t>
  </si>
  <si>
    <t>Shaziana Nashree, #OPEN_TO_WORK</t>
  </si>
  <si>
    <t>You: Hai assalamualaikum Shaziana,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</si>
  <si>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Shaziana Nashree</t>
  </si>
  <si>
    <t>Open the options list in your conversation with Azhad Azman and Ainin Sofiya</t>
  </si>
  <si>
    <t>Dzaleen Aryffa, #OPEN_TO_WORK</t>
  </si>
  <si>
    <t>You: Hai assalamualaikum Dzaleen,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</si>
  <si>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Dzaleen Aryffa</t>
  </si>
  <si>
    <t>Open the options list in your conversation with Azhad Azman and Daniel Aiman</t>
  </si>
  <si>
    <t>Adi Hakimi, #OPEN_TO_WORK</t>
  </si>
  <si>
    <t>You: Hai assalamualaikum Adi,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</si>
  <si>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Adi Hakimi</t>
  </si>
  <si>
    <t>Muhammad Danial Alif Sazali, #OPEN_TO_WORK</t>
  </si>
  <si>
    <t>Open the options list in your conversation with Azhad Azman and Muhammad Danial Alif Sazali</t>
  </si>
  <si>
    <t>Open the options list in your conversation with Azhad Azman and Amira Izzaty</t>
  </si>
  <si>
    <t>You: Hai assalamualaikum Huda,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</si>
  <si>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Huda Zulkaini</t>
  </si>
  <si>
    <t>Open the options list in your conversation with Azhad Azman and Nadrah Batrisya</t>
  </si>
  <si>
    <t>You: Hai assalamualaikum Mirza,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</si>
  <si>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Mirza Jaslan</t>
  </si>
  <si>
    <t>Herni Natasya, #OPEN_TO_WORK</t>
  </si>
  <si>
    <t>You: Hai assalamualaikum Herni,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</si>
  <si>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Herni Natasya</t>
  </si>
  <si>
    <t>Ain Humaira, #OPEN_TO_WORK</t>
  </si>
  <si>
    <t>You: Hai assalamualaikum Ain Humaira,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</si>
  <si>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Ain Humaira</t>
  </si>
  <si>
    <t>Sarah Raihana, #OPEN_TO_WORK</t>
  </si>
  <si>
    <t>Open the options list in your conversation with Azhad Azman and Sarah Raihana</t>
  </si>
  <si>
    <t>Muhammad Zharfan Mohd Fitri, #OPEN_TO_WORK</t>
  </si>
  <si>
    <t>You: Hai assalamualaikum Zharfan,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</si>
  <si>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Zharfan Mohd Fitri</t>
  </si>
  <si>
    <t>Amani Hussaini, #OPEN_TO_WORK</t>
  </si>
  <si>
    <t>You: Hai assalamualaikum Amani,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</si>
  <si>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Amani Hussaini</t>
  </si>
  <si>
    <t>Nurin Irdina Mohammad Nazri, #OPEN_TO_WORK</t>
  </si>
  <si>
    <t>Open the options list in your conversation with Azhad Azman and Nurin Irdina Mohammad Nazri</t>
  </si>
  <si>
    <t>Rina Sharwana</t>
  </si>
  <si>
    <t>Rina: Good morning, I hope this message find you well. Kindly let me know if you're interested, since based on your background, you're the right one to go digital! Thank you for your time!</t>
  </si>
  <si>
    <t>Open the options list in your conversation with Azhad Azman and Rina Sharwana</t>
  </si>
  <si>
    <t>Khartu Paul Monsang</t>
  </si>
  <si>
    <t>Khartu Paul: Hi Azhad Azman, I have seen your profile and would like to check if you may be open for the new opportunities in the job Market We have vacancies for Japanese speaker for the role of Customer Success specialist for our clients based in Penang Malaysia The salary is upto 9500RM Including allowance (shift based) Kindly advise if the salary is aligned with your current and expected and interested to know more on JD.</t>
  </si>
  <si>
    <t>Open the options list in your conversation with Khartu Paul Monsang and Azhad Azman</t>
  </si>
  <si>
    <t>Emmy Nazihah</t>
  </si>
  <si>
    <t>Emmy: Nihao (hello) En Azhad,l'm Emmy 🙋🏻‍♀️ Happy to connect with you! If you really want to learn MANDARIN LANGUAGE via online. I want to invite you for 2 Hours Amazing Mandarin Conversation Class (AMC) for FREE! Normal price would be RM80 but no now it is fully sponsored in conjuction of New Year 2025! We also will 𝗽𝗿𝗼𝘃𝗶𝗱𝗲 𝗘-𝗖𝗲𝗿𝘁𝗶𝗳𝗶𝗰𝗮𝘁𝗲 PM me if you are interested 0102185624, or left your phone number so I can WA you instead</t>
  </si>
  <si>
    <t>Open the options list in your conversation with Azhad Azman and Emmy Nazihah</t>
  </si>
  <si>
    <t>Huzail Aiman, #OPEN_TO_WORK</t>
  </si>
  <si>
    <t>Huzail Aiman</t>
  </si>
  <si>
    <t>Huzail: hai waalaikumsalam! thank youu but i have joined other insurance company!</t>
  </si>
  <si>
    <t>Open the options list in your conversation with Azhad Azman and Huzail Aiman</t>
  </si>
  <si>
    <t>Ahmad Nazim</t>
  </si>
  <si>
    <t>Ahmad: Sbb ada kerja full time. Susah sikit nak commit.</t>
  </si>
  <si>
    <t>Open the options list in your conversation with Azhad Azman and Ahmad Nazim</t>
  </si>
  <si>
    <t>Nurul Huda</t>
  </si>
  <si>
    <t>Open the options list in your conversation with Azhad Azman and Nurul Huda</t>
  </si>
  <si>
    <t>MUHAMAD HARIZ MUHAMAD RAZIB</t>
  </si>
  <si>
    <t>You: Hai assalamualaikum Hariz,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</si>
  <si>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MUHAMAD HARIZ MUHAMAD RAZIB</t>
  </si>
  <si>
    <t>Hamie Aufa</t>
  </si>
  <si>
    <t>You: Hai assalamualaikum Hamie,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</si>
  <si>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Hamie Aufa</t>
  </si>
  <si>
    <t>Muhammad Sulaiman</t>
  </si>
  <si>
    <t>You: Hai assalamualaikum Sulaiman,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</si>
  <si>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Sulaiman</t>
  </si>
  <si>
    <t>Izzati Afandi</t>
  </si>
  <si>
    <t>Open the options list in your conversation with Azhad Azman and Izzati Afandi</t>
  </si>
  <si>
    <t>Arnie Sabila</t>
  </si>
  <si>
    <t>You: Hai assalamualaikum Arnie,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</si>
  <si>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Arnie Sabila</t>
  </si>
  <si>
    <t>Muhammad Aiman Faris, #OPEN_TO_WORK</t>
  </si>
  <si>
    <t>Muhammad Aiman Faris</t>
  </si>
  <si>
    <t>Open the options list in your conversation with Azhad Azman and Muhammad Aiman Faris</t>
  </si>
  <si>
    <t>Uwais Muizuddin Arshad</t>
  </si>
  <si>
    <t>You: Hai assalamualaikum Uwais,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</si>
  <si>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Uwais Muizuddin Arshad and Azhad Azman</t>
  </si>
  <si>
    <t>AINA AFIQAH ASMIStatus is reachable</t>
  </si>
  <si>
    <t>AINA AFIQAH ASMI</t>
  </si>
  <si>
    <t>Open the options list in your conversation with Azhad Azman and AINA AFIQAH ASMI</t>
  </si>
  <si>
    <t>Nurul Nabilah KifliStatus is reachable</t>
  </si>
  <si>
    <t>Nurul Nabilah Kifli</t>
  </si>
  <si>
    <t>You: Hai assalamualaikum Nabilah,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</si>
  <si>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Nabilah Kifli</t>
  </si>
  <si>
    <t>Nur Farhana Ahmad</t>
  </si>
  <si>
    <t>You: Hai assalamualaikum Farhana,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</si>
  <si>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Farhana Ahmad</t>
  </si>
  <si>
    <t>Mohd Azree Bin MahasanStatus is reachable</t>
  </si>
  <si>
    <t>Mohd Azree Bin Mahasan</t>
  </si>
  <si>
    <t>You: Hai assalamualaikum tuan Azree,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</si>
  <si>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Mohd Azree Bin Mahasan</t>
  </si>
  <si>
    <t>AISYAH ZAKIRAH ZULKEFLI</t>
  </si>
  <si>
    <t>Open the options list in your conversation with AISYAH ZAKIRAH ZULKEFLI and Azhad Azman</t>
  </si>
  <si>
    <t>Nur SuhailaStatus is reachable</t>
  </si>
  <si>
    <t>Nur Suhaila</t>
  </si>
  <si>
    <t>You: Hai assalamualaikum Nur Suhaila,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</si>
  <si>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Suhaila</t>
  </si>
  <si>
    <t>Alyysa NajwaStatus is reachable</t>
  </si>
  <si>
    <t>Alyysa Najwa</t>
  </si>
  <si>
    <t>You: Hai assalamualaikum Alyysa,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</si>
  <si>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Alyysa Najwa</t>
  </si>
  <si>
    <t>Norfarahanissah Abdullah, #OPEN_TO_WORKStatus is reachable</t>
  </si>
  <si>
    <t>Norfarahanissah Abdullah</t>
  </si>
  <si>
    <t>You: Hai assalamualaikum Norfarahanissah,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</si>
  <si>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Norfarahanissah Abdullah</t>
  </si>
  <si>
    <t>Zulaikha HananStatus is reachable</t>
  </si>
  <si>
    <t>Zulaikha Hanan</t>
  </si>
  <si>
    <t>Open the options list in your conversation with Azhad Azman and Zulaikha Hanan</t>
  </si>
  <si>
    <t>Nadia binti Abdul GhaniStatus is reachable</t>
  </si>
  <si>
    <t>Nadia binti Abdul Ghani</t>
  </si>
  <si>
    <t>You: Hai assalamualaikum puan Nadia,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</si>
  <si>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Nadia binti Abdul Ghani and Azhad Azman</t>
  </si>
  <si>
    <t>Ili Najiha Rosli</t>
  </si>
  <si>
    <t>You: Hai assalamualaikum Ili Najiha,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</si>
  <si>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Ili Najiha Rosli</t>
  </si>
  <si>
    <t>Shahmi Farhan, #OPEN_TO_WORKStatus is reachable</t>
  </si>
  <si>
    <t>Shahmi Farhan</t>
  </si>
  <si>
    <t>You: Hai assalamualaikum Shahmi,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</si>
  <si>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Shahmi Farhan</t>
  </si>
  <si>
    <t>Azmiera AzmanStatus is online</t>
  </si>
  <si>
    <t>Azmiera Azman</t>
  </si>
  <si>
    <t>You: Hai assalamualaikum Azmiera,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</si>
  <si>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Azmiera Azman</t>
  </si>
  <si>
    <t>Ridhwan Rusydi Azri Roslan</t>
  </si>
  <si>
    <t>You: Hai assalamualaikum tuan Ridhwan,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</si>
  <si>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Ridhwan Rusydi Azri Roslan and Azhad Azman</t>
  </si>
  <si>
    <t>Aqiq Amzar</t>
  </si>
  <si>
    <t>You: Hai assalamualaikum tuan Aqiq,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</si>
  <si>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Aqiq Amzar and Azhad Azman</t>
  </si>
  <si>
    <t>Wan Nur SofiezaStatus is reachable</t>
  </si>
  <si>
    <t>Wan Nur Sofieza</t>
  </si>
  <si>
    <t>You: Hai assalamualaikum Wan Nur Sofieza,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</si>
  <si>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Wan Nur Sofieza</t>
  </si>
  <si>
    <t>Arina AmiraStatus is reachable</t>
  </si>
  <si>
    <t>Arina Amira</t>
  </si>
  <si>
    <t>Open the options list in your conversation with Azhad Azman and Arina Amira</t>
  </si>
  <si>
    <t>Azlyana AzlyStatus is reachable</t>
  </si>
  <si>
    <t>Azlyana Azly</t>
  </si>
  <si>
    <t>You: Hai assalamualaikum Azlyana,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</si>
  <si>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Azlyana Azly</t>
  </si>
  <si>
    <t>Munirah Aina Azmi, #OPEN_TO_WORKStatus is reachable</t>
  </si>
  <si>
    <t>Munirah Aina Azmi</t>
  </si>
  <si>
    <t>You: Hai assalamualaikum Munirah,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</si>
  <si>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Munirah Aina Azmi</t>
  </si>
  <si>
    <t>Zetty ZulaikaStatus is reachable</t>
  </si>
  <si>
    <t>Zetty Zulaika</t>
  </si>
  <si>
    <t>You: Hai assalamualaikum Zetty,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</si>
  <si>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Zetty Zulaika</t>
  </si>
  <si>
    <t>Hakim Kamaruddin</t>
  </si>
  <si>
    <t>You: Hai assalamualaikum tuan Hakim,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</si>
  <si>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Hakim Kamaruddin and Azhad Azman</t>
  </si>
  <si>
    <t>Syauqi ShamsudinStatus is reachable</t>
  </si>
  <si>
    <t>Syauqi Shamsudin</t>
  </si>
  <si>
    <t>You: Hai assalamualaikum Syauqi,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</si>
  <si>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Syauqi Shamsudin</t>
  </si>
  <si>
    <t>Mohamad Faris Norhisam, #OPEN_TO_WORKStatus is reachable</t>
  </si>
  <si>
    <t>Mohamad Faris Norhisam</t>
  </si>
  <si>
    <t>Open the options list in your conversation with Azhad Azman and Mohamad Faris Norhisam</t>
  </si>
  <si>
    <t>Sufia IrdinaStatus is reachable</t>
  </si>
  <si>
    <t>Sufia Irdina</t>
  </si>
  <si>
    <t>You: Hai assalamualaikum Sufia,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</si>
  <si>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Sufia Irdina</t>
  </si>
  <si>
    <t>Alia Melissa</t>
  </si>
  <si>
    <t>Open the options list in your conversation with Azhad Azman and Alia Melissa</t>
  </si>
  <si>
    <t>Mahmood Farees Iman Mahmood HishamStatus is reachable</t>
  </si>
  <si>
    <t>Mahmood Farees Iman Mahmood Hisham</t>
  </si>
  <si>
    <t>You: Hai assalamualaikum Farees,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</si>
  <si>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Mahmood Farees Iman Mahmood Hisham</t>
  </si>
  <si>
    <t>Nur Amalina</t>
  </si>
  <si>
    <t>You: Hai assalamualaikum Amalina,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</si>
  <si>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Amalina</t>
  </si>
  <si>
    <t>Nayli BatrisyiaStatus is reachable</t>
  </si>
  <si>
    <t>Nayli Batrisyia</t>
  </si>
  <si>
    <t>You: Hai assalamualaikum Nayli,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</si>
  <si>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Nayli Batrisyia</t>
  </si>
  <si>
    <t>Syafiqah Shamsuddin, #OPEN_TO_WORKStatus is reachable</t>
  </si>
  <si>
    <t>Syafiqah Shamsuddin</t>
  </si>
  <si>
    <t>Open the options list in your conversation with Azhad Azman and Syafiqah Shamsuddin</t>
  </si>
  <si>
    <t>AizaL Haziq Abdul RazakStatus is reachable</t>
  </si>
  <si>
    <t>AizaL Haziq Abdul Razak</t>
  </si>
  <si>
    <t>You: Hai assalamualaikum tuan Aizal,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</si>
  <si>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AizaL Haziq Abdul Razak and Azhad Azman</t>
  </si>
  <si>
    <t>Nurillya Maisarah, #OPEN_TO_WORKStatus is reachable</t>
  </si>
  <si>
    <t>Nurillya Maisarah</t>
  </si>
  <si>
    <t>You: Hi its okay. Thank you for reply. Really appreciate it. Stay safe and have a nice day</t>
  </si>
  <si>
    <t>Open the options list in your conversation with Azhad Azman and Nurillya Maisarah</t>
  </si>
  <si>
    <t>Muhamad Mohaimin Motada</t>
  </si>
  <si>
    <t>You: Hai assalamualaikum Mohaimin,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</si>
  <si>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Muhamad Mohaimin Motada</t>
  </si>
  <si>
    <t>FARAH AUNI MARDHATI ZAKARIA</t>
  </si>
  <si>
    <t>Open the options list in your conversation with Azhad Azman and FARAH AUNI MARDHATI ZAKARIA</t>
  </si>
  <si>
    <t>Muhammad Asyraaf Iqbal Bin Ibrahim, #OPEN_TO_WORK</t>
  </si>
  <si>
    <t>Muhammad Asyraaf Iqbal Bin Ibrahim</t>
  </si>
  <si>
    <t>You: Hai assalamualaikum Asyraaf,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</si>
  <si>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Muhammad Asyraaf Iqbal Bin Ibrahim and Azhad Azman</t>
  </si>
  <si>
    <t>Nur Namirah Shahiddin</t>
  </si>
  <si>
    <t>You: Hai assalamualaikum Namirah,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</si>
  <si>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Namirah Shahiddin</t>
  </si>
  <si>
    <t>Amira Aqilah</t>
  </si>
  <si>
    <t>Open the options list in your conversation with Azhad Azman and Amira Aqilah</t>
  </si>
  <si>
    <t>Danish Zamri</t>
  </si>
  <si>
    <t>Open the options list in your conversation with Danish Zamri and Azhad Azman</t>
  </si>
  <si>
    <t>Najla Farisa</t>
  </si>
  <si>
    <t>You: Hai assalamualaikum Najla,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</si>
  <si>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Najla Farisa</t>
  </si>
  <si>
    <t>Nurul Wahida, #OPEN_TO_WORK</t>
  </si>
  <si>
    <t>Nurul Wahida</t>
  </si>
  <si>
    <t>You: Hai assalamualaikum Wahida,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</si>
  <si>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Wahida</t>
  </si>
  <si>
    <t>Nurlyana Afiqah</t>
  </si>
  <si>
    <t>You: Hai assalamualaikum Nurlyana,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</si>
  <si>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Nurlyana Afiqah</t>
  </si>
  <si>
    <t>Muhammad Naqeeb</t>
  </si>
  <si>
    <t>You: Hai assalamualaikum Naqeeb,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</si>
  <si>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Naqeeb</t>
  </si>
  <si>
    <t>Muhammad Nur Salam</t>
  </si>
  <si>
    <t>You: Hai assalamualaikum Nur Salam,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</si>
  <si>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Nur Salam</t>
  </si>
  <si>
    <t>Irfan Danial</t>
  </si>
  <si>
    <t>Open the options list in your conversation with Azhad Azman and Irfan Danial</t>
  </si>
  <si>
    <t>Muhammad Nuraiman</t>
  </si>
  <si>
    <t>You: Hai assalamualaikum Nuraiman,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</si>
  <si>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Nuraiman</t>
  </si>
  <si>
    <t>Balqis Adam</t>
  </si>
  <si>
    <t>Open the options list in your conversation with Azhad Azman and Balqis Adam</t>
  </si>
  <si>
    <t>Nur Aisyah Mahjub</t>
  </si>
  <si>
    <t>Open the options list in your conversation with Azhad Azman and Nur Aisyah Mahjub</t>
  </si>
  <si>
    <t>Ainur Aqilah</t>
  </si>
  <si>
    <t>You: Hai assalamualaikum Ainur,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</si>
  <si>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Ainur Aqilah</t>
  </si>
  <si>
    <t>Sarah Farisya Abdul Razak, #OPEN_TO_WORK</t>
  </si>
  <si>
    <t>Sarah Farisya Abdul Razak</t>
  </si>
  <si>
    <t>Open the options list in your conversation with Azhad Azman and Sarah Farisya Abdul Razak</t>
  </si>
  <si>
    <t>Farid Zawawi</t>
  </si>
  <si>
    <t>Open the options list in your conversation with Farid Zawawi and Azhad Azman</t>
  </si>
  <si>
    <t>Asytar Rozaini</t>
  </si>
  <si>
    <t>You: Hai assalamualaikum Asytar,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</si>
  <si>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Asytar Rozaini</t>
  </si>
  <si>
    <t>Nik Kifli</t>
  </si>
  <si>
    <t>You: Hai assalamualaikum Nik Kifli,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</si>
  <si>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Nik Kifli</t>
  </si>
  <si>
    <t>Hassanal Hakim</t>
  </si>
  <si>
    <t>You: Hai assalamualaikum Hassanal,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</si>
  <si>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Hassanal Hakim</t>
  </si>
  <si>
    <t>Nur Izati Atikah, #OPEN_TO_WORK</t>
  </si>
  <si>
    <t>Nur Izati Atikah</t>
  </si>
  <si>
    <t>You: Hai assalamualaikum Izati,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</si>
  <si>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Izati Atikah</t>
  </si>
  <si>
    <t>Alia Balqis</t>
  </si>
  <si>
    <t>Open the options list in your conversation with Azhad Azman and Alia Balqis</t>
  </si>
  <si>
    <t>Amar Hakim</t>
  </si>
  <si>
    <t>You: Hai assalamualaikum Amar,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</si>
  <si>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Amar Hakim</t>
  </si>
  <si>
    <t>HAIKAL MUHAMAD</t>
  </si>
  <si>
    <t>You: Hai assalamualaikum Haikal,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</si>
  <si>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HAIKAL MUHAMAD</t>
  </si>
  <si>
    <t>Nurul Nazira Md Nizal, #OPEN_TO_WORK</t>
  </si>
  <si>
    <t>Nurul Nazira Md Nizal</t>
  </si>
  <si>
    <t>You: Hai assalamualaikum Nazira,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</si>
  <si>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Nurul Nazira Md Nizal and Azhad Azman</t>
  </si>
  <si>
    <t>Ikhwan Hakimi IsmailStatus is reachable</t>
  </si>
  <si>
    <t>Ikhwan Hakimi Ismail</t>
  </si>
  <si>
    <t>You: Okay baik. Terima kasih ye reply. Kalau ada inquiry atau soalan berkaitan takaful atau wealth planning in the future, boleh je contact saya. Semoga dipermudahkan urusan</t>
  </si>
  <si>
    <t>Open the options list in your conversation with Azhad Azman and Ikhwan Hakimi Ismail</t>
  </si>
  <si>
    <t>Muhammad Ashraf bin Jafarie, #OPEN_TO_WORKStatus is reachable</t>
  </si>
  <si>
    <t>Muhammad Ashraf bin Jafarie</t>
  </si>
  <si>
    <t>You: Hai assalamualaikum Ashraf,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</si>
  <si>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Ashraf bin Jafarie</t>
  </si>
  <si>
    <t>Norhazimah Abdul Halim, #OPEN_TO_WORKStatus is reachable</t>
  </si>
  <si>
    <t>Norhazimah Abdul Halim</t>
  </si>
  <si>
    <t>You: Hai assalamualaikum Norhazimah,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</si>
  <si>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Norhazimah Abdul Halim</t>
  </si>
  <si>
    <t>Noratira Azri</t>
  </si>
  <si>
    <t>You: Hai assalamualaikum Noratira,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</si>
  <si>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Noratira Azri</t>
  </si>
  <si>
    <t>Muhammad Alif Irfan Azam</t>
  </si>
  <si>
    <t>Open the options list in your conversation with Azhad Azman and Muhammad Alif Irfan Azam</t>
  </si>
  <si>
    <t>Farah Adilah Fisal</t>
  </si>
  <si>
    <t>Open the options list in your conversation with Azhad Azman and Farah Adilah Fisal</t>
  </si>
  <si>
    <t>Nur Fariana Mustaffa</t>
  </si>
  <si>
    <t>You: Hai assalamualaikum Fariana,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</si>
  <si>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Fariana Mustaffa</t>
  </si>
  <si>
    <t>Dinie Najwa ZaherStatus is reachable</t>
  </si>
  <si>
    <t>Dinie Najwa Zaher</t>
  </si>
  <si>
    <t>You: Hai assalamualaikum Dinie,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</si>
  <si>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Dinie Najwa Zaher</t>
  </si>
  <si>
    <t>Ahmad HaikalStatus is reachable</t>
  </si>
  <si>
    <t>Ahmad Haikal</t>
  </si>
  <si>
    <t>Open the options list in your conversation with Azhad Azman and Ahmad Haikal</t>
  </si>
  <si>
    <t>Yusuf Iman, #OPEN_TO_WORKStatus is reachable</t>
  </si>
  <si>
    <t>Yusuf Iman</t>
  </si>
  <si>
    <t>You: Hai assalamualaikum Yusuf,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</si>
  <si>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Yusuf Iman</t>
  </si>
  <si>
    <t>irfan saifullah, #OPEN_TO_WORKStatus is reachable</t>
  </si>
  <si>
    <t>irfan saifullah</t>
  </si>
  <si>
    <t>Open the options list in your conversation with Azhad Azman and irfan saifullah</t>
  </si>
  <si>
    <t>Muhamad Ashraf RazakStatus is reachable</t>
  </si>
  <si>
    <t>Muhamad Ashraf Razak</t>
  </si>
  <si>
    <t>You: Hai assalamualaikum tuan Ashraf,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</si>
  <si>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Muhamad Ashraf Razak and Azhad Azman</t>
  </si>
  <si>
    <t>Anisah Syazwani</t>
  </si>
  <si>
    <t>You: Hai assalamualaikum Anisah,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</si>
  <si>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Anisah Syazwani</t>
  </si>
  <si>
    <t>Ammar AzmiStatus is reachable</t>
  </si>
  <si>
    <t>Ammar Azmi</t>
  </si>
  <si>
    <t>Open the options list in your conversation with Azhad Azman and Ammar Azmi</t>
  </si>
  <si>
    <t>Nukman AqilStatus is reachable</t>
  </si>
  <si>
    <t>Nukman Aqil</t>
  </si>
  <si>
    <t>You: Hai assalamualaikum Nukman,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</si>
  <si>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Nukman Aqil</t>
  </si>
  <si>
    <t>Muhamad Azraf bin Aidil, #OPEN_TO_WORKStatus is reachable</t>
  </si>
  <si>
    <t>Muhamad Azraf bin Aidil</t>
  </si>
  <si>
    <t>You: Hai assalamualaikum Azraf,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</si>
  <si>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Muhamad Azraf bin Aidil</t>
  </si>
  <si>
    <t>You: Hai assalamualaikum tuan Khalis,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</si>
  <si>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NURUL IZZAH MAZELAN, #OPEN_TO_WORK</t>
  </si>
  <si>
    <t>NURUL IZZAH MAZELAN</t>
  </si>
  <si>
    <t>You: Hai assalamualaikum Nurul Izzah,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</si>
  <si>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IZZAH MAZELAN</t>
  </si>
  <si>
    <t>Nazmi Naim Bin NordinStatus is reachable</t>
  </si>
  <si>
    <t>Nazmi Naim Bin Nordin</t>
  </si>
  <si>
    <t>You: Hai assalamualaikum Nazmi,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</si>
  <si>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Nazmi Naim Bin Nordin</t>
  </si>
  <si>
    <t>HANIS NABILAH MOHD NAJIBStatus is reachable</t>
  </si>
  <si>
    <t>HANIS NABILAH MOHD NAJIB</t>
  </si>
  <si>
    <t>Open the options list in your conversation with Azhad Azman and HANIS NABILAH MOHD NAJIB</t>
  </si>
  <si>
    <t>Fatin Nadiah M, #OPEN_TO_WORKStatus is reachable</t>
  </si>
  <si>
    <t>Fatin Nadiah M</t>
  </si>
  <si>
    <t>You: Okay baik. Terima kasih jugak ye sudi reply. Semoga dipermudahkan urusan</t>
  </si>
  <si>
    <t>Open the options list in your conversation with Azhad Azman and Fatin Nadiah M</t>
  </si>
  <si>
    <t>Nur Ain ZulkefliStatus is reachable</t>
  </si>
  <si>
    <t>Nur Ain Zulkefli</t>
  </si>
  <si>
    <t>Nur Ain: Amin amin insyaAllah terima kasih ya En Azhad. No problem saya doakan En Azhad dipermudahkan urusan dalam mencari customer and dapat customer yg baik2 yeah.</t>
  </si>
  <si>
    <t>Open the options list in your conversation with Nur Ain Zulkefli and Azhad Azman</t>
  </si>
  <si>
    <t>Izyanisa Mohamad, #OPEN_TO_WORKStatus is reachable</t>
  </si>
  <si>
    <t>Izyanisa Mohamad</t>
  </si>
  <si>
    <t>You: Hai assalamualaikum Izyanisa,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</si>
  <si>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Izyanisa Mohamad</t>
  </si>
  <si>
    <t>Afiqah Zubi</t>
  </si>
  <si>
    <t>Open the options list in your conversation with Azhad Azman and Afiqah Zubi</t>
  </si>
  <si>
    <t>Miza Faizah Jammi, #OPEN_TO_WORKStatus is reachable</t>
  </si>
  <si>
    <t>Miza Faizah Jammi</t>
  </si>
  <si>
    <t>You: Hai assalamualaikum Miza,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</si>
  <si>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Miza Faizah Jammi</t>
  </si>
  <si>
    <t>Muhsin Bin AlwiStatus is online</t>
  </si>
  <si>
    <t>Muhsin Bin Alwi</t>
  </si>
  <si>
    <t>You: Oh baik no problem. Jika ada soalan atau inquiry in the future, boleh contact saya inshaAllah. Semoga dipermudahkan urusan</t>
  </si>
  <si>
    <t>Open the options list in your conversation with Azhad Azman and Muhsin Bin Alwi</t>
  </si>
  <si>
    <t>EQRA ESHAMStatus is reachable</t>
  </si>
  <si>
    <t>EQRA ESHAM</t>
  </si>
  <si>
    <t>You: Hai assalamualaikum Eqra,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</si>
  <si>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EQRA ESHAM</t>
  </si>
  <si>
    <t>Farahin NasirStatus is reachable</t>
  </si>
  <si>
    <t>Farahin Nasir</t>
  </si>
  <si>
    <t>You: Hai assalamualaikum Farahin, saya Azhad dari PruBSN. Sorry kalau ganggu. Actually sekarang saya tengah mencari individu yang bekerja di luar negara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</si>
  <si>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Farahin Nasir</t>
  </si>
  <si>
    <t>Asha Aziz</t>
  </si>
  <si>
    <t>You: Hai assalamualaikum Asha,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</si>
  <si>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Asha Aziz</t>
  </si>
  <si>
    <t>Anas HairoziStatus is reachable</t>
  </si>
  <si>
    <t>Anas Hairozi</t>
  </si>
  <si>
    <t>You: Hai assalamualaikum tuan Anas,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</si>
  <si>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Anas Hairozi</t>
  </si>
  <si>
    <t>Nursyamimi NajwaStatus is reachable</t>
  </si>
  <si>
    <t>Nursyamimi Najwa</t>
  </si>
  <si>
    <t>You: Hai assalamualaikum Nursyamimi,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</si>
  <si>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Nursyamimi Najwa</t>
  </si>
  <si>
    <t>Muhammad Nazrul Haqem Saleh, #OPEN_TO_WORKStatus is reachable</t>
  </si>
  <si>
    <t>Muhammad Nazrul Haqem Saleh</t>
  </si>
  <si>
    <t>Open the options list in your conversation with Azhad Azman and Muhammad Nazrul Haqem Saleh</t>
  </si>
  <si>
    <t>MARSYA RABBIATUN ADDAWIYAH, #OPEN_TO_WORK</t>
  </si>
  <si>
    <t>MARSYA RABBIATUN ADDAWIYAH</t>
  </si>
  <si>
    <t>You: Hai assalamualaikum Marsya,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</si>
  <si>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MARSYA RABBIATUN ADDAWIYAH</t>
  </si>
  <si>
    <t>Nurshahrimin S.</t>
  </si>
  <si>
    <t>You: Hai assalamualaikum Nurshahrimin,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</si>
  <si>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Nurshahrimin S.</t>
  </si>
  <si>
    <t>Mohd Sukri Salleh</t>
  </si>
  <si>
    <t>You: Hai assalamualaikum Sukri,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</si>
  <si>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Mohd Sukri Salleh</t>
  </si>
  <si>
    <t>Siti Nor Hafizah Azzaharuddin</t>
  </si>
  <si>
    <t>Open the options list in your conversation with Azhad Azman and Siti Nor Hafizah Azzaharuddin</t>
  </si>
  <si>
    <t>Nurul Hanis, #OPEN_TO_WORKStatus is reachable</t>
  </si>
  <si>
    <t>Nurul Hanis</t>
  </si>
  <si>
    <t>Open the options list in your conversation with Azhad Azman and Nurul Hanis</t>
  </si>
  <si>
    <t>Nur Shafiqah Binti Abdul Sini</t>
  </si>
  <si>
    <t>You: Hai assalamualaikum Shafiqah,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</si>
  <si>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Shafiqah Binti Abdul Sini</t>
  </si>
  <si>
    <t>Nur Raisa Adelin, #OPEN_TO_WORKStatus is reachable</t>
  </si>
  <si>
    <t>Nur Raisa Adelin</t>
  </si>
  <si>
    <t>You: Hai assalamualaikum Raisa,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</si>
  <si>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Raisa Adelin</t>
  </si>
  <si>
    <t>Muhd Daniel AliasStatus is reachable</t>
  </si>
  <si>
    <t>Muhd Daniel Alias</t>
  </si>
  <si>
    <t>Open the options list in your conversation with Azhad Azman and Muhd Daniel Alias</t>
  </si>
  <si>
    <t>Adib FarqihimStatus is reachable</t>
  </si>
  <si>
    <t>Adib Farqihim</t>
  </si>
  <si>
    <t>Open the options list in your conversation with Azhad Azman and Adib Farqihim</t>
  </si>
  <si>
    <t>Sara Dania Hairon Nizam, #OPEN_TO_WORK</t>
  </si>
  <si>
    <t>Sara Dania Hairon Nizam</t>
  </si>
  <si>
    <t>Open the options list in your conversation with Azhad Azman and Sara Dania Hairon Nizam</t>
  </si>
  <si>
    <t>Aimi Sahira HalimStatus is reachable</t>
  </si>
  <si>
    <t>Aimi Sahira Halim</t>
  </si>
  <si>
    <t>Open the options list in your conversation with Azhad Azman and Aimi Sahira Halim</t>
  </si>
  <si>
    <t>Muhammad ShahmiStatus is reachable</t>
  </si>
  <si>
    <t>Muhammad Shahmi</t>
  </si>
  <si>
    <t>Open the options list in your conversation with Muhammad Shahmi and Azhad Azman</t>
  </si>
  <si>
    <t>MUHAMAD ARIFF FAHMI BIN MD AMIN HAMZASStatus is reachable</t>
  </si>
  <si>
    <t>MUHAMAD ARIFF FAHMI BIN MD AMIN HAMZAS</t>
  </si>
  <si>
    <t>Open the options list in your conversation with Azhad Azman and MUHAMAD ARIFF FAHMI BIN MD AMIN HAMZAS</t>
  </si>
  <si>
    <t>Zaid Harithah, #OPEN_TO_WORKStatus is reachable</t>
  </si>
  <si>
    <t>Zaid Harithah</t>
  </si>
  <si>
    <t>You: Hai assalamualaikum Zaid,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</si>
  <si>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Zaid Harithah</t>
  </si>
  <si>
    <t>Afifah ZafirahStatus is reachable</t>
  </si>
  <si>
    <t>Afifah Zafirah</t>
  </si>
  <si>
    <t>You: Hai assalamualaikum Afifah,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</si>
  <si>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Afifah Zafirah</t>
  </si>
  <si>
    <t>Muhammad Aiman Hannan RuslanStatus is reachable</t>
  </si>
  <si>
    <t>Muhammad Aiman Hannan Ruslan</t>
  </si>
  <si>
    <t>Open the options list in your conversation with Azhad Azman and Muhammad Aiman Hannan Ruslan</t>
  </si>
  <si>
    <t>Nurin AmalinStatus is reachable</t>
  </si>
  <si>
    <t>Nurin Amalin</t>
  </si>
  <si>
    <t>You: Hai. Thanks for the reply. Semoga dipermudahkan urusan Nurin inshaAllah</t>
  </si>
  <si>
    <t>Open the options list in your conversation with Azhad Azman and Nurin Amalin</t>
  </si>
  <si>
    <t>Syahirah ShawariStatus is reachable</t>
  </si>
  <si>
    <t>Syahirah Shawari</t>
  </si>
  <si>
    <t>Open the options list in your conversation with Azhad Azman and Syahirah Shawari</t>
  </si>
  <si>
    <t>Afyq RukainiStatus is reachable</t>
  </si>
  <si>
    <t>Afyq Rukaini</t>
  </si>
  <si>
    <t>You: Hai assalamualaikum Afyq,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</si>
  <si>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Afyq Rukaini</t>
  </si>
  <si>
    <t>Mohd Hafizh Khamsan</t>
  </si>
  <si>
    <t>You: Hai assalamualaikum tuan Hafizh,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</si>
  <si>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Mohd Hafizh Khamsan and Azhad Azman</t>
  </si>
  <si>
    <t>Naqiba Lucma</t>
  </si>
  <si>
    <t>You: Hai assalamualaikum Naqiba,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</si>
  <si>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Naqiba Lucma</t>
  </si>
  <si>
    <t>Azri Harith, #OPEN_TO_WORK</t>
  </si>
  <si>
    <t>Azri Harith</t>
  </si>
  <si>
    <t>Open the options list in your conversation with Azhad Azman and Azri Harith</t>
  </si>
  <si>
    <t>Adeliena Hanisha, #HIRING</t>
  </si>
  <si>
    <t>Adeliena Hanisha</t>
  </si>
  <si>
    <t>You: Hai assalamualaikum Adeliena,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</si>
  <si>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Adeliena Hanisha</t>
  </si>
  <si>
    <t>NABIL DARWISY, #OPEN_TO_WORK</t>
  </si>
  <si>
    <t>NABIL DARWISY</t>
  </si>
  <si>
    <t>Open the options list in your conversation with Azhad Azman and NABIL DARWISY</t>
  </si>
  <si>
    <t>izzati alwani</t>
  </si>
  <si>
    <t>Open the options list in your conversation with izzati alwani and Azhad Azman</t>
  </si>
  <si>
    <t>Firdhaus Mohamed Badruddin</t>
  </si>
  <si>
    <t>You: Hai assalamualaikum Firdhaus,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</si>
  <si>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Firdhaus Mohamed Badruddin</t>
  </si>
  <si>
    <t>Atiqah Hadam</t>
  </si>
  <si>
    <t>Open the options list in your conversation with Azhad Azman and Atiqah Hadam</t>
  </si>
  <si>
    <t>Afiqa Fitria Adlan Choong, #OPEN_TO_WORK</t>
  </si>
  <si>
    <t>Afiqa Fitria Adlan Choong</t>
  </si>
  <si>
    <t>You: Hai assalamualaikum Afiqa,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</si>
  <si>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Afiqa Fitria Adlan Choong</t>
  </si>
  <si>
    <t>Zulaikha Sobri</t>
  </si>
  <si>
    <t>Open the options list in your conversation with Azhad Azman and Zulaikha Sobri</t>
  </si>
  <si>
    <t>Hajar Mazlan</t>
  </si>
  <si>
    <t>Open the options list in your conversation with Azhad Azman and Hajar Mazlan</t>
  </si>
  <si>
    <t>Nizam Asmari</t>
  </si>
  <si>
    <t>You: Hai assalamualaikum tuan Nizam,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</si>
  <si>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Nizam Asmari and Azhad Azman</t>
  </si>
  <si>
    <t>Azrin Yusof</t>
  </si>
  <si>
    <t>You: Hai assalamualaikum tuan Azrin,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</si>
  <si>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Azrin Yusof and Azhad Azman</t>
  </si>
  <si>
    <t>Nur Syahira</t>
  </si>
  <si>
    <t>Open the options list in your conversation with Azhad Azman and Nur Syahira</t>
  </si>
  <si>
    <t>Noor Syazwan Noor Zukhi</t>
  </si>
  <si>
    <t>You: Hai assalamualaikum tuan Syazwan,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</si>
  <si>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Noor Syazwan Noor Zukhi and Azhad Azman</t>
  </si>
  <si>
    <t>Muhammad Haziq Helmi Bin Abu Bakar</t>
  </si>
  <si>
    <t>You: Hai assalamualaikum tuan Haziq,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</si>
  <si>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Muhammad Haziq Helmi Bin Abu Bakar and Azhad Azman</t>
  </si>
  <si>
    <t>Farihah Ilyana</t>
  </si>
  <si>
    <t>Open the options list in your conversation with Azhad Azman and Farihah Ilyana</t>
  </si>
  <si>
    <t>NUR AIN MAISARA AZHAR</t>
  </si>
  <si>
    <t>You: Thank you for the reply and wish. InshaAllah if you got any inquiry or question regarding takaful in the future, feel free to ask me. Stay safe and have a nice day</t>
  </si>
  <si>
    <t>Open the options list in your conversation with Azhad Azman and NUR AIN MAISARA AZHAR</t>
  </si>
  <si>
    <t>Aiesyah Ahmad, #OPEN_TO_WORK</t>
  </si>
  <si>
    <t>Aiesyah Ahmad</t>
  </si>
  <si>
    <t>You: Hai assalamualaikum Aiesyah,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</si>
  <si>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Aiesyah Ahmad</t>
  </si>
  <si>
    <t>Farisha Nazri</t>
  </si>
  <si>
    <t>You: Hai assalamualaikum Farisha,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</si>
  <si>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Farisha Nazri</t>
  </si>
  <si>
    <t>Toharah Abd Rahim</t>
  </si>
  <si>
    <t>You: Hai assalamualaikum puan Toharah,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</si>
  <si>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Toharah Abd Rahim</t>
  </si>
  <si>
    <t>Asyraaf Hafiz</t>
  </si>
  <si>
    <t>Open the options list in your conversation with Azhad Azman and Asyraaf Hafiz</t>
  </si>
  <si>
    <t>fatin arafah adirah, #OPEN_TO_WORK</t>
  </si>
  <si>
    <t>fatin arafah adirah</t>
  </si>
  <si>
    <t>Open the options list in your conversation with Azhad Azman and fatin arafah adirah</t>
  </si>
  <si>
    <t>Rosiman Nasir</t>
  </si>
  <si>
    <t>You: Hai assalamualaikum Rosiman,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</si>
  <si>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Rosiman Nasir</t>
  </si>
  <si>
    <t>Amir Afiq Shukri, #OPEN_TO_WORK</t>
  </si>
  <si>
    <t>Amir Afiq Shukri</t>
  </si>
  <si>
    <t>Open the options list in your conversation with Azhad Azman and Amir Afiq Shukri</t>
  </si>
  <si>
    <t>Sabrina Barawas, #OPEN_TO_WORK</t>
  </si>
  <si>
    <t>Sabrina Barawas</t>
  </si>
  <si>
    <t>You: Hai assalamualaikum Sabrina,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</si>
  <si>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Sabrina Barawas</t>
  </si>
  <si>
    <t>Andie Nur Sabrina (Sabby), #OPEN_TO_WORK</t>
  </si>
  <si>
    <t>Andie Nur Sabrina (Sabby)</t>
  </si>
  <si>
    <t>You: Hai assalamualaikum puan Sabrina,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</si>
  <si>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Andie Nur Sabrina (Sabby)</t>
  </si>
  <si>
    <t>Nusaibah Syahidah Abu Bakar, #OPEN_TO_WORK</t>
  </si>
  <si>
    <t>Nusaibah Syahidah Abu Bakar</t>
  </si>
  <si>
    <t>You: Hai assalamualaikum puan Nusaibah,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</si>
  <si>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Nusaibah Syahidah Abu Bakar and Azhad Azman</t>
  </si>
  <si>
    <t>Fatin Nazihah Razali</t>
  </si>
  <si>
    <t>Open the options list in your conversation with Fatin Nazihah Razali and Azhad Azman</t>
  </si>
  <si>
    <t>NURSHAZLIN OTHMANStatus is reachable</t>
  </si>
  <si>
    <t>NURSHAZLIN OTHMAN</t>
  </si>
  <si>
    <t>You: Hai assalamualaikum Nurshazlin,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</si>
  <si>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NURSHAZLIN OTHMAN</t>
  </si>
  <si>
    <t>Haikal Ishak, #OPEN_TO_WORKStatus is reachable</t>
  </si>
  <si>
    <t>Haikal Ishak</t>
  </si>
  <si>
    <t>Open the options list in your conversation with Haikal Ishak and Azhad Azman</t>
  </si>
  <si>
    <t>Nur Hidayah, #OPEN_TO_WORK</t>
  </si>
  <si>
    <t>Open the options list in your conversation with Azhad Azman and Nur Hidayah</t>
  </si>
  <si>
    <t>Nurul Arisya Yusree</t>
  </si>
  <si>
    <t>Open the options list in your conversation with Azhad Azman and Nurul Arisya Yusree</t>
  </si>
  <si>
    <t>Muhammad Fikrialif Mohd ZaibStatus is reachable</t>
  </si>
  <si>
    <t>Muhammad Fikrialif Mohd Zaib</t>
  </si>
  <si>
    <t>You: Hai assalamualaikum Fikrialif,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</si>
  <si>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Fikrialif Mohd Zaib</t>
  </si>
  <si>
    <t>NUR AYUNI ZULKIFLI, #OPEN_TO_WORKStatus is reachable</t>
  </si>
  <si>
    <t>NUR AYUNI ZULKIFLI</t>
  </si>
  <si>
    <t>You: Hai assalamualaikum Ayuni,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</si>
  <si>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AYUNI ZULKIFLI</t>
  </si>
  <si>
    <t>Amirul Idham</t>
  </si>
  <si>
    <t>You: Hai assalamualaikum Amirul Idham,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</si>
  <si>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Amirul Idham</t>
  </si>
  <si>
    <t>Wan Nurhusna, #OPEN_TO_WORK</t>
  </si>
  <si>
    <t>Wan Nurhusna</t>
  </si>
  <si>
    <t>You: Hai assalamualaikum Wan Nurhusna,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</si>
  <si>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Wan Nurhusna and Azhad Azman</t>
  </si>
  <si>
    <t>Hamizan Hakiemi Yuhairi, #OPEN_TO_WORKStatus is reachable</t>
  </si>
  <si>
    <t>Hamizan Hakiemi Yuhairi</t>
  </si>
  <si>
    <t>You: Hai assalamualaikum Hamizan,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</si>
  <si>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Hamizan Hakiemi Yuhairi</t>
  </si>
  <si>
    <t>Alia Yuslaimi, #OPEN_TO_WORKStatus is reachable</t>
  </si>
  <si>
    <t>Alia Yuslaimi</t>
  </si>
  <si>
    <t>You: Thank you for the reply and wish. Stay safe and have a nice day. And all the best to you too</t>
  </si>
  <si>
    <t>Open the options list in your conversation with Azhad Azman and Alia Yuslaimi</t>
  </si>
  <si>
    <t>Arif Hakimi RidzwanStatus is reachable</t>
  </si>
  <si>
    <t>Arif Hakimi Ridzwan</t>
  </si>
  <si>
    <t>Open the options list in your conversation with Azhad Azman and Arif Hakimi Ridzwan</t>
  </si>
  <si>
    <t>Nurul Iftitah Noryazid</t>
  </si>
  <si>
    <t>You: Hai assalamualaikum Iftitah,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</si>
  <si>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Nurul Iftitah Noryazid and Azhad Azman</t>
  </si>
  <si>
    <t>Mimie Azman</t>
  </si>
  <si>
    <t>You: Hai assalamualaikum Mimie,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</si>
  <si>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Mimie Azman</t>
  </si>
  <si>
    <t>Muhammad Sazwan Emir Mat Saad, #OPEN_TO_WORKStatus is reachable</t>
  </si>
  <si>
    <t>Muhammad Sazwan Emir Mat Saad</t>
  </si>
  <si>
    <t>You: Hai assalamualaikum Sazwan,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</si>
  <si>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Sazwan Emir Mat Saad</t>
  </si>
  <si>
    <t>Afif HazeryStatus is reachable</t>
  </si>
  <si>
    <t>Afif Hazery</t>
  </si>
  <si>
    <t>You: Hai assalamualaikum Afif,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</si>
  <si>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Afif Hazery</t>
  </si>
  <si>
    <t>Khayrin Iriessa</t>
  </si>
  <si>
    <t>You: Hai assalamualaikum Khayrin,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</si>
  <si>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Khayrin Iriessa</t>
  </si>
  <si>
    <t>Inarah RahimStatus is reachable</t>
  </si>
  <si>
    <t>Inarah Rahim</t>
  </si>
  <si>
    <t>You: Hai assalamualaikum Inarah,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</si>
  <si>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Inarah Rahim</t>
  </si>
  <si>
    <t>Izzat Abdul HamidStatus is reachable</t>
  </si>
  <si>
    <t>Izzat Abdul Hamid</t>
  </si>
  <si>
    <t>Open the options list in your conversation with Azhad Azman and Izzat Abdul Hamid</t>
  </si>
  <si>
    <t>Syahida Syafika Rusdi, #OPEN_TO_WORKStatus is reachable</t>
  </si>
  <si>
    <t>Syahida Syafika Rusdi</t>
  </si>
  <si>
    <t>You: Hai assalamualaikum Syahida,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</si>
  <si>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Syahida Syafika Rusdi</t>
  </si>
  <si>
    <t>MAWADDAH BINTI MOHAMMAD KHASIMStatus is reachable</t>
  </si>
  <si>
    <t>MAWADDAH BINTI MOHAMMAD KHASIM</t>
  </si>
  <si>
    <t>You: Hai assalamualaikum Mawaddah,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</si>
  <si>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MAWADDAH BINTI MOHAMMAD KHASIM</t>
  </si>
  <si>
    <t>NUR NAJWA 'IZZATI SHAFARIZAL, #OPEN_TO_WORKStatus is reachable</t>
  </si>
  <si>
    <t>NUR NAJWA 'IZZATI SHAFARIZAL</t>
  </si>
  <si>
    <t>Open the options list in your conversation with Azhad Azman and NUR NAJWA 'IZZATI SHAFARIZAL</t>
  </si>
  <si>
    <t>Anis SyazwaniStatus is reachable</t>
  </si>
  <si>
    <t>Anis Syazwani</t>
  </si>
  <si>
    <t>Open the options list in your conversation with Azhad Azman and Anis Syazwani</t>
  </si>
  <si>
    <t>Dayana ZaianiStatus is reachable</t>
  </si>
  <si>
    <t>Dayana Zaiani</t>
  </si>
  <si>
    <t>You: Hai assalamualaikum Dayana,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</si>
  <si>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Dayana Zaiani</t>
  </si>
  <si>
    <t>Mas Zhafir Zhikri Abdul AzidStatus is reachable</t>
  </si>
  <si>
    <t>Mas Zhafir Zhikri Abdul Azid</t>
  </si>
  <si>
    <t>You: Hai assalamualaikum Zhafir,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</si>
  <si>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Mas Zhafir Zhikri Abdul Azid and Azhad Azman</t>
  </si>
  <si>
    <t>Khairunnisa Kamarul Ariffin</t>
  </si>
  <si>
    <t>You: Hai assalamualaikum Khairunnisa,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</si>
  <si>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Khairunnisa Kamarul Ariffin and Azhad Azman</t>
  </si>
  <si>
    <t>Hidayah Ahmad, #OPEN_TO_WORKStatus is reachable</t>
  </si>
  <si>
    <t>Hidayah Ahmad</t>
  </si>
  <si>
    <t>Open the options list in your conversation with Hidayah Ahmad and Azhad Azman</t>
  </si>
  <si>
    <t>Faiz RuzelanStatus is reachable</t>
  </si>
  <si>
    <t>Faiz Ruzelan</t>
  </si>
  <si>
    <t>Open the options list in your conversation with Azhad Azman and Faiz Ruzelan</t>
  </si>
  <si>
    <t>Marissa SaffiyaStatus is reachable</t>
  </si>
  <si>
    <t>Marissa Saffiya</t>
  </si>
  <si>
    <t>You: Hai assalamualaikum Marissa,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</si>
  <si>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Marissa Saffiya</t>
  </si>
  <si>
    <t>Noorain Salwani Fauzi, #OPEN_TO_WORKStatus is reachable</t>
  </si>
  <si>
    <t>Noorain Salwani Fauzi</t>
  </si>
  <si>
    <t>You: Hai assalamualaikum Noorain,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</si>
  <si>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Noorain Salwani Fauzi</t>
  </si>
  <si>
    <t>Aiman JefreyStatus is reachable</t>
  </si>
  <si>
    <t>Aiman Jefrey</t>
  </si>
  <si>
    <t>Open the options list in your conversation with Azhad Azman and Aiman Jefrey</t>
  </si>
  <si>
    <t>Ungku Amirah Najihah, #OPEN_TO_WORKStatus is reachable</t>
  </si>
  <si>
    <t>Ungku Amirah Najihah</t>
  </si>
  <si>
    <t>You: Hai assalamualaikum Ungku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</si>
  <si>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Ungku Amirah Najihah</t>
  </si>
  <si>
    <t>Nadhirah Hanis, #OPEN_TO_WORK</t>
  </si>
  <si>
    <t>Nadhirah Hanis</t>
  </si>
  <si>
    <t>Open the options list in your conversation with Azhad Azman and Nadhirah Hanis</t>
  </si>
  <si>
    <t>Amirah Masturina, #OPEN_TO_WORKStatus is reachable</t>
  </si>
  <si>
    <t>Amirah Masturina</t>
  </si>
  <si>
    <t>Amirah: 👍</t>
  </si>
  <si>
    <t>Open the options list in your conversation with Azhad Azman and Amirah Masturina</t>
  </si>
  <si>
    <t>Muhamad Aqil Azad Mohd RosliStatus is reachable</t>
  </si>
  <si>
    <t>Muhamad Aqil Azad Mohd Rosli</t>
  </si>
  <si>
    <t>You: Thank you for the reply. Really appreciate it. Good for you then. However feel free to contact me if you need second opinion regarding takaful and wealth planning. Stay safe and have a nice day</t>
  </si>
  <si>
    <t>Open the options list in your conversation with Azhad Azman and Muhamad Aqil Azad Mohd Rosli</t>
  </si>
  <si>
    <t>Nur Elyana NazaruddinStatus is online</t>
  </si>
  <si>
    <t>Nur Elyana Nazaruddin</t>
  </si>
  <si>
    <t>Nur Elyana: I see. Xiexie, terima kasih sebab respon saya, En Azhad. Takpe, kalau nak rasa nak belajar mandarin or ada kawan2/saudara yg nak belajar Mandarin boleh contact saya, saya akan bantu 👍</t>
  </si>
  <si>
    <t>Open the options list in your conversation with Azhad Azman and Nur Elyana Nazaruddin</t>
  </si>
  <si>
    <t>Nur Amanie Husna, #OPEN_TO_WORKStatus is reachable</t>
  </si>
  <si>
    <t>Nur Amanie Husna</t>
  </si>
  <si>
    <t>Nur Amanie: Hai waalaikumsalam Encik Azhad, terima kasih atas mesej dan usaha encik. Buat masa sekarang, saya belum berminat untuk tahu lebih lanjut tentang takaful. Mungkin di masa akan datang, saya akan pertimbangkan. All the best dalam kerjaya encik!</t>
  </si>
  <si>
    <t>Open the options list in your conversation with Azhad Azman and Nur Amanie Husna</t>
  </si>
  <si>
    <t>Akmal HafizStatus is reachable</t>
  </si>
  <si>
    <t>Akmal Hafiz</t>
  </si>
  <si>
    <t>You: Kalau saya follow up semula minggu depan boleh ke?</t>
  </si>
  <si>
    <t>Open the options list in your conversation with Azhad Azman and Akmal Hafiz</t>
  </si>
  <si>
    <t>Aleena Safiyyah</t>
  </si>
  <si>
    <t>You: Saya nak peluang untuk berikan sharing tentang takaful dan wealth planning kepada awak</t>
  </si>
  <si>
    <t>Open the options list in your conversation with Azhad Azman and Aleena Safiyyah</t>
  </si>
  <si>
    <t>Raja Hamidah Teja Baijuri, #OPEN_TO_WORKStatus is reachable</t>
  </si>
  <si>
    <t>Raja Hamidah Teja Baijuri</t>
  </si>
  <si>
    <t>You: Hai assalamualaikum Raja Hamidah,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</si>
  <si>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Raja Hamidah Teja Baijuri</t>
  </si>
  <si>
    <t>NAZATUL ADIBAH THAMStatus is reachable</t>
  </si>
  <si>
    <t>NAZATUL ADIBAH THAM</t>
  </si>
  <si>
    <t>Open the options list in your conversation with Azhad Azman and NAZATUL ADIBAH THAM</t>
  </si>
  <si>
    <t>Aina Ramzi, #OPEN_TO_WORKStatus is reachable</t>
  </si>
  <si>
    <t>Aina Ramzi</t>
  </si>
  <si>
    <t>Open the options list in your conversation with Azhad Azman and Aina Ramzi</t>
  </si>
  <si>
    <t>NUR SAQINAH BOHARIStatus is reachable</t>
  </si>
  <si>
    <t>NUR SAQINAH BOHARI</t>
  </si>
  <si>
    <t>You: Hai assalamualaikum Saqinah,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</si>
  <si>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SAQINAH BOHARI</t>
  </si>
  <si>
    <t>Muhammad Izzuddin, #OPEN_TO_WORKStatus is reachable</t>
  </si>
  <si>
    <t>Muhammad Izzuddin</t>
  </si>
  <si>
    <t>You: Hai assalamualaikum Izzuddin,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</si>
  <si>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Izzuddin</t>
  </si>
  <si>
    <t>Nur Kajurina, #OPEN_TO_WORKStatus is reachable</t>
  </si>
  <si>
    <t>Nur Kajurina</t>
  </si>
  <si>
    <t>You: Hai assalamualaikum Kajurina,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</si>
  <si>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Kajurina</t>
  </si>
  <si>
    <t>Hajar NabilahStatus is reachable</t>
  </si>
  <si>
    <t>Hajar Nabilah</t>
  </si>
  <si>
    <t>You: Hai assalamualaikum puan Hajar,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</si>
  <si>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Hajar Nabilah and Azhad Azman</t>
  </si>
  <si>
    <t>Nazirah KhalidStatus is reachable</t>
  </si>
  <si>
    <t>Nazirah Khalid</t>
  </si>
  <si>
    <t>You: Hai assalamualaikum puan Nazirah,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</si>
  <si>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Nazirah Khalid</t>
  </si>
  <si>
    <t>Zaidah HazwaniStatus is reachable</t>
  </si>
  <si>
    <t>Zaidah Hazwani</t>
  </si>
  <si>
    <t>You: Hai assalamualaikum Zaidah,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</si>
  <si>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Zaidah Hazwani</t>
  </si>
  <si>
    <t>Haini Aziman, #OPEN_TO_WORKStatus is reachable</t>
  </si>
  <si>
    <t>Haini Aziman</t>
  </si>
  <si>
    <t>You: Hai assalamualaikum Haini,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</si>
  <si>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Haini Aziman</t>
  </si>
  <si>
    <t>Arief Haikal Rosli, #OPEN_TO_WORKStatus is reachable</t>
  </si>
  <si>
    <t>Arief Haikal Rosli</t>
  </si>
  <si>
    <t>Open the options list in your conversation with Azhad Azman and Arief Haikal Rosli</t>
  </si>
  <si>
    <t>Dayangku Amy Hazrein</t>
  </si>
  <si>
    <t>You: Hai assalamualaikum Dayangku,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</si>
  <si>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Dayangku Amy Hazrein</t>
  </si>
  <si>
    <t>Natasha Farhanah Ibrahim, #OPEN_TO_WORKStatus is reachable</t>
  </si>
  <si>
    <t>Natasha Farhanah Ibrahim</t>
  </si>
  <si>
    <t>You: Hai assalamualaikum Natasha,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</si>
  <si>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Natasha Farhanah Ibrahim and Azhad Azman</t>
  </si>
  <si>
    <t>Diyana Shafira, #OPEN_TO_WORKStatus is online</t>
  </si>
  <si>
    <t>Diyana Shafira</t>
  </si>
  <si>
    <t>You: Hai assalamualaikum Diyana,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</si>
  <si>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Diyana Shafira</t>
  </si>
  <si>
    <t>Soleh Abu HassanStatus is reachable</t>
  </si>
  <si>
    <t>Soleh Abu Hassan</t>
  </si>
  <si>
    <t>Open the options list in your conversation with Azhad Azman and Soleh Abu Hassan</t>
  </si>
  <si>
    <t>Nur Aida FarisaStatus is reachable</t>
  </si>
  <si>
    <t>Nur Aida Farisa</t>
  </si>
  <si>
    <t>Open the options list in your conversation with Azhad Azman and Nur Aida Farisa</t>
  </si>
  <si>
    <t>Anis Najwa HabibullahStatus is online</t>
  </si>
  <si>
    <t>Anis Najwa Habibullah</t>
  </si>
  <si>
    <t>You: Hai assalamualaikum Anis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</si>
  <si>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Anis Najwa Habibullah</t>
  </si>
  <si>
    <t>Nurul Aisyah KhoiriStatus is reachable</t>
  </si>
  <si>
    <t>Nurul Aisyah Khoiri</t>
  </si>
  <si>
    <t>Open the options list in your conversation with Azhad Azman and Nurul Aisyah Khoiri</t>
  </si>
  <si>
    <t>Nazrul RasdanStatus is reachable</t>
  </si>
  <si>
    <t>Nazrul Rasdan</t>
  </si>
  <si>
    <t>Open the options list in your conversation with Azhad Azman and Nazrul Rasdan</t>
  </si>
  <si>
    <t>Nur Afiqah ZainalStatus is reachable</t>
  </si>
  <si>
    <t>Nur Afiqah Zainal</t>
  </si>
  <si>
    <t>Open the options list in your conversation with Nur Afiqah Zainal and Azhad Azman</t>
  </si>
  <si>
    <t>Ahmad Nashruddin, #OPEN_TO_WORKStatus is reachable</t>
  </si>
  <si>
    <t>Ahmad Nashruddin</t>
  </si>
  <si>
    <t>You: Okay baik. Terima kasih sangat2 atas reply. Kalau ada inquiry atau soalan tentang takaful in the future, feel free to contact me. Semoga dipermudahkan urusan</t>
  </si>
  <si>
    <t>Open the options list in your conversation with Azhad Azman and Ahmad Nashruddin</t>
  </si>
  <si>
    <t>ALIA ZULKIFLI</t>
  </si>
  <si>
    <t>You: Sama2. Terima kasih atas reply. Kalau ada inquiry atau soalan tentang takaful in the future, feel free to contact me. Semoga dipermudahkan urusan</t>
  </si>
  <si>
    <t>Open the options list in your conversation with Azhad Azman and ALIA ZULKIFLI</t>
  </si>
  <si>
    <t>Zurita Abu Zahar</t>
  </si>
  <si>
    <t>You: Hai assalamualaikum puan Zurita,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</si>
  <si>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Zurita Abu Zahar and Azhad Azman</t>
  </si>
  <si>
    <t>Muhamad HidirStatus is reachable</t>
  </si>
  <si>
    <t>Muhamad Hidir</t>
  </si>
  <si>
    <t>You: Hai assalamualaikum Hidir,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</si>
  <si>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Muhamad Hidir and Azhad Azman</t>
  </si>
  <si>
    <t>Rahman Samsuar, #OPEN_TO_WORKStatus is reachable</t>
  </si>
  <si>
    <t>Rahman Samsuar</t>
  </si>
  <si>
    <t>You: Hai assalamualaikum Rahman,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</si>
  <si>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Rahman Samsuar</t>
  </si>
  <si>
    <t>Nurshazrin HarudinStatus is reachable</t>
  </si>
  <si>
    <t>Nurshazrin Harudin</t>
  </si>
  <si>
    <t>You: Hai assalamualaikum Nurshazrin,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</si>
  <si>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Nurshazrin Harudin</t>
  </si>
  <si>
    <t>Nordanisha Aliyaa Ramli, #OPEN_TO_WORKStatus is online</t>
  </si>
  <si>
    <t>Nordanisha Aliyaa Ramli</t>
  </si>
  <si>
    <t>You: Hai assalamualaikum Nordanisha,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</si>
  <si>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Nordanisha Aliyaa Ramli</t>
  </si>
  <si>
    <t>Nur FatihahStatus is reachable</t>
  </si>
  <si>
    <t>Nur Fatihah</t>
  </si>
  <si>
    <t>You: Hai assalamualaikum Nur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</si>
  <si>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Fatihah</t>
  </si>
  <si>
    <t>Ahmad Zarul HisyamStatus is reachable</t>
  </si>
  <si>
    <t>Ahmad Zarul Hisyam</t>
  </si>
  <si>
    <t>Open the options list in your conversation with Azhad Azman and Ahmad Zarul Hisyam</t>
  </si>
  <si>
    <t>Azim Haziq, #OPEN_TO_WORK</t>
  </si>
  <si>
    <t>Azim Haziq</t>
  </si>
  <si>
    <t>Open the options list in your conversation with Azhad Azman and Azim Haziq</t>
  </si>
  <si>
    <t>MUHAMMAD HILMI ABD RAZAK, #OPEN_TO_WORK</t>
  </si>
  <si>
    <t>MUHAMMAD HILMI ABD RAZAK</t>
  </si>
  <si>
    <t>Open the options list in your conversation with Azhad Azman and MUHAMMAD HILMI ABD RAZAK</t>
  </si>
  <si>
    <t>Norhafieqa Aliesya, #OPEN_TO_WORKStatus is reachable</t>
  </si>
  <si>
    <t>Norhafieqa Aliesya</t>
  </si>
  <si>
    <t>You: Hai assalamualaikum Norhafieqa,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</si>
  <si>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Norhafieqa Aliesya</t>
  </si>
  <si>
    <t>Nabila Nasya</t>
  </si>
  <si>
    <t>Open the options list in your conversation with Azhad Azman and Nabila Nasya</t>
  </si>
  <si>
    <t>Siti Zulaika MahadiStatus is reachable</t>
  </si>
  <si>
    <t>Siti Zulaika Mahadi</t>
  </si>
  <si>
    <t>Open the options list in your conversation with Azhad Azman and Siti Zulaika Mahadi</t>
  </si>
  <si>
    <t>Nur Aira Abd Rahman</t>
  </si>
  <si>
    <t>You: Hai assalamualaikum puan Aira,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</si>
  <si>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 Aira Abd Rahman and Azhad Azman</t>
  </si>
  <si>
    <t>NASRIN AFRINAStatus is reachable</t>
  </si>
  <si>
    <t>NASRIN AFRINA</t>
  </si>
  <si>
    <t>You: Hai assalamualaikum Nasrin Afrina,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</si>
  <si>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NASRIN AFRINA</t>
  </si>
  <si>
    <t>Muhammad Nabil RejabStatus is reachable</t>
  </si>
  <si>
    <t>Muhammad Nabil Rejab</t>
  </si>
  <si>
    <t>Open the options list in your conversation with Azhad Azman and Muhammad Nabil Rejab</t>
  </si>
  <si>
    <t>Ain Natasha</t>
  </si>
  <si>
    <t>Open the options list in your conversation with Ain Natasha and Azhad Azman</t>
  </si>
  <si>
    <t>Muhammad IskandarStatus is reachable</t>
  </si>
  <si>
    <t>Muhammad Iskandar</t>
  </si>
  <si>
    <t>You: Okay baik. Terima kasih ye atas reply. Kalau ada soalan atau inquiry in the future, boleh je contact saya. Moga dipermudahkan urusan</t>
  </si>
  <si>
    <t>Open the options list in your conversation with Azhad Azman and Muhammad Iskandar</t>
  </si>
  <si>
    <t>Nur Ain, #OPEN_TO_WORKStatus is reachable</t>
  </si>
  <si>
    <t>Nur Ain</t>
  </si>
  <si>
    <t>Open the options list in your conversation with Nur Ain and Azhad Azman</t>
  </si>
  <si>
    <t>Noor FarhaStatus is reachable</t>
  </si>
  <si>
    <t>Noor Farha</t>
  </si>
  <si>
    <t>You: Hai assalamualaikum Noor Farha,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</si>
  <si>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Noor Farha</t>
  </si>
  <si>
    <t>Tuan Putri Khaleesa DelailaStatus is reachable</t>
  </si>
  <si>
    <t>Tuan Putri Khaleesa Delaila</t>
  </si>
  <si>
    <t>You: Hai assalamualaikum Tuan Putri Khaleesa,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</si>
  <si>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Tuan Putri Khaleesa Delaila</t>
  </si>
  <si>
    <t>Muhammad Azmier MuhamadStatus is reachable</t>
  </si>
  <si>
    <t>Muhammad Azmier Muhamad</t>
  </si>
  <si>
    <t>You: Hai assalamualaikum Azmier,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</si>
  <si>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Azmier Muhamad</t>
  </si>
  <si>
    <t>Nur Liyana FatihahStatus is reachable</t>
  </si>
  <si>
    <t>Nur Liyana Fatihah</t>
  </si>
  <si>
    <t>Open the options list in your conversation with Azhad Azman and Nur Liyana Fatihah</t>
  </si>
  <si>
    <t>Khalila Haphidz, #OPEN_TO_WORK</t>
  </si>
  <si>
    <t>Khalila Haphidz</t>
  </si>
  <si>
    <t>You: Hai assalamualaikum Khalila,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</si>
  <si>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Khalila Haphidz</t>
  </si>
  <si>
    <t>Aina Anuar, #OPEN_TO_WORK</t>
  </si>
  <si>
    <t>Aina Anuar</t>
  </si>
  <si>
    <t>Open the options list in your conversation with Aina Anuar and Azhad Azman</t>
  </si>
  <si>
    <t>Muhammad Fakhrul Zaman, #OPEN_TO_WORKStatus is reachable</t>
  </si>
  <si>
    <t>Muhammad Fakhrul Zaman</t>
  </si>
  <si>
    <t>Open the options list in your conversation with Muhammad Fakhrul Zaman and Azhad Azman</t>
  </si>
  <si>
    <t>NURUL IZZAH MOHD ZAIN, #OPEN_TO_WORK</t>
  </si>
  <si>
    <t>NURUL IZZAH MOHD ZAIN</t>
  </si>
  <si>
    <t>Open the options list in your conversation with Azhad Azman and NURUL IZZAH MOHD ZAIN</t>
  </si>
  <si>
    <t>Nurashidah Rosli</t>
  </si>
  <si>
    <t>You: Hai assalamualaikum puan Nurashidah,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</si>
  <si>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Nurashidah Rosli and Azhad Azman</t>
  </si>
  <si>
    <t>Nazhan HishamStatus is reachable</t>
  </si>
  <si>
    <t>Nazhan Hisham</t>
  </si>
  <si>
    <t>You: Hai assalamualaikum Nazhan,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</si>
  <si>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Nazhan Hisham</t>
  </si>
  <si>
    <t>Nurfarah Yasmin</t>
  </si>
  <si>
    <t>Open the options list in your conversation with Nurfarah Yasmin and Azhad Azman</t>
  </si>
  <si>
    <t>Dayang Nurnazrin Abang BurhanuddinStatus is reachable</t>
  </si>
  <si>
    <t>Dayang Nurnazrin Abang Burhanuddin</t>
  </si>
  <si>
    <t>You: Hai assalamualaikum Dayang,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</si>
  <si>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Dayang Nurnazrin Abang Burhanuddin</t>
  </si>
  <si>
    <t>Faris AimanStatus is reachable</t>
  </si>
  <si>
    <t>Faris Aiman</t>
  </si>
  <si>
    <t>Open the options list in your conversation with Azhad Azman and Faris Aiman</t>
  </si>
  <si>
    <t>Aisyah Khaidir</t>
  </si>
  <si>
    <t>Open the options list in your conversation with Azhad Azman and Aisyah Khaidir</t>
  </si>
  <si>
    <t>Ramizah Mukhtar, #OPEN_TO_WORK</t>
  </si>
  <si>
    <t>Ramizah Mukhtar</t>
  </si>
  <si>
    <t>You: Hai assalamualaikum Ramizah,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</si>
  <si>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Ramizah Mukhtar</t>
  </si>
  <si>
    <t>Azeym MustafaStatus is reachable</t>
  </si>
  <si>
    <t>Azeym Mustafa</t>
  </si>
  <si>
    <t>You: Hai assalamualaikum Azeym,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</si>
  <si>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Azeym Mustafa</t>
  </si>
  <si>
    <t>AIN AUNI, #OPEN_TO_WORKStatus is reachable</t>
  </si>
  <si>
    <t>AIN AUNI</t>
  </si>
  <si>
    <t>You: Hai assalamualaikum Ain Auni,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</si>
  <si>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AIN AUNI</t>
  </si>
  <si>
    <t>Amirul FaizalStatus is reachable</t>
  </si>
  <si>
    <t>Amirul Faizal</t>
  </si>
  <si>
    <t>Open the options list in your conversation with Azhad Azman and Amirul Faizal</t>
  </si>
  <si>
    <t>Nur Hana IrdayuStatus is reachable</t>
  </si>
  <si>
    <t>Nur Hana Irdayu</t>
  </si>
  <si>
    <t>Open the options list in your conversation with Azhad Azman and Nur Hana Irdayu</t>
  </si>
  <si>
    <t>Ain NazatulStatus is reachable</t>
  </si>
  <si>
    <t>Ain Nazatul</t>
  </si>
  <si>
    <t>Open the options list in your conversation with Azhad Azman and Ain Nazatul</t>
  </si>
  <si>
    <t>Nurulfatma Aina Fauzi, #OPEN_TO_WORK</t>
  </si>
  <si>
    <t>Nurulfatma Aina Fauzi</t>
  </si>
  <si>
    <t>You: Hai assalamualaikum Nurulfatma,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</si>
  <si>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Nurulfatma Aina Fauzi</t>
  </si>
  <si>
    <t>Siti Nur Fatimah AzharStatus is reachable</t>
  </si>
  <si>
    <t>Siti Nur Fatimah Azhar</t>
  </si>
  <si>
    <t>You: Hai assalamualaikum Fatimah,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</si>
  <si>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Nur Fatimah Azhar</t>
  </si>
  <si>
    <t>Zuhazwan Irfan Zulkifli</t>
  </si>
  <si>
    <t>You: Hai assalamualaikum Zuhazwan,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</si>
  <si>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Zuhazwan Irfan Zulkifli</t>
  </si>
  <si>
    <t>Marsya Arrisa, #OPEN_TO_WORK</t>
  </si>
  <si>
    <t>Marsya Arrisa</t>
  </si>
  <si>
    <t>Open the options list in your conversation with Azhad Azman and Marsya Arrisa</t>
  </si>
  <si>
    <t>Amirah Amir</t>
  </si>
  <si>
    <t>You: Hai assalamualaikum puan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</si>
  <si>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Amirah Amir</t>
  </si>
  <si>
    <t>Nafiizuddin Danial, #OPEN_TO_WORKStatus is reachable</t>
  </si>
  <si>
    <t>Nafiizuddin Danial</t>
  </si>
  <si>
    <t>You: Hai assalamualaikum Nafiizuddin,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</si>
  <si>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Nafiizuddin Danial</t>
  </si>
  <si>
    <t>Nurhafizahtul Nadhirah</t>
  </si>
  <si>
    <t>You: Hai assalamualaikum Nurhafizahtul,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</si>
  <si>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Nurhafizahtul Nadhirah</t>
  </si>
  <si>
    <t>Iman RosliStatus is online</t>
  </si>
  <si>
    <t>Iman Rosli</t>
  </si>
  <si>
    <t>You: Hai assalamualaikum 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</si>
  <si>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Iman Rosli</t>
  </si>
  <si>
    <t>Aniq AliasStatus is reachable</t>
  </si>
  <si>
    <t>Aniq Alias</t>
  </si>
  <si>
    <t>Open the options list in your conversation with Azhad Azman and Aniq Alias</t>
  </si>
  <si>
    <t>Lia MayuniStatus is reachable</t>
  </si>
  <si>
    <t>Lia Mayuni</t>
  </si>
  <si>
    <t>You: Hai assalamualaikum 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</si>
  <si>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Lia Mayuni</t>
  </si>
  <si>
    <t>Nurul Aini Yusari, #OPEN_TO_WORK</t>
  </si>
  <si>
    <t>Nurul Aini Yusari</t>
  </si>
  <si>
    <t>You: Hai assalamualaikum Nurul Aini,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</si>
  <si>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Aini Yusari</t>
  </si>
  <si>
    <t>Nur Azlinn ZamriStatus is reachable</t>
  </si>
  <si>
    <t>Nur Azlinn Zamri</t>
  </si>
  <si>
    <t>You: Hai assalamualaikum puan Nur Azlinn,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</si>
  <si>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 Azlinn Zamri and Azhad Azman</t>
  </si>
  <si>
    <t>Alisa A.</t>
  </si>
  <si>
    <t>You: Hai assalamualaikum Alisa,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</si>
  <si>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Alisa A.</t>
  </si>
  <si>
    <t>Norazelin Sallehuddin, #OPEN_TO_WORKStatus is reachable</t>
  </si>
  <si>
    <t>Norazelin Sallehuddin</t>
  </si>
  <si>
    <t>You: Hai assalamualaikum puan Norazelin,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</si>
  <si>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Norazelin Sallehuddin and Azhad Azman</t>
  </si>
  <si>
    <t>Siti Nur Raihan Ahmad, #OPEN_TO_WORKStatus is online</t>
  </si>
  <si>
    <t>Siti Nur Raihan Ahmad</t>
  </si>
  <si>
    <t>You: Hai assalamualaikum Raihan,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</si>
  <si>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Nur Raihan Ahmad</t>
  </si>
  <si>
    <t>Sabrina Kamal</t>
  </si>
  <si>
    <t>Open the options list in your conversation with Azhad Azman and Sabrina Kamal</t>
  </si>
  <si>
    <t>Shomida RoumhayatyStatus is reachable</t>
  </si>
  <si>
    <t>Shomida Roumhayaty</t>
  </si>
  <si>
    <t>You: Hai assalamualaikum Shomida,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</si>
  <si>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Shomida Roumhayaty and Azhad Azman</t>
  </si>
  <si>
    <t>Nurr Al'liyah Khaisul Mahdi, #HIRINGStatus is online</t>
  </si>
  <si>
    <t>Nurr Al'liyah Khaisul Mahdi</t>
  </si>
  <si>
    <t>You: Terima kasih for reply. Bukan nak buat sekarang. Just nak set masa dulu. Is it okay kalau kita set masa next week?</t>
  </si>
  <si>
    <t>Open the options list in your conversation with Azhad Azman and Nurr Al'liyah Khaisul Mahdi</t>
  </si>
  <si>
    <t>Nur Damia Hananni</t>
  </si>
  <si>
    <t>You: Hai assalamualaikum Damia,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</si>
  <si>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Damia Hananni</t>
  </si>
  <si>
    <t>Izzuddin NazmiStatus is reachable</t>
  </si>
  <si>
    <t>Izzuddin Nazmi</t>
  </si>
  <si>
    <t>Open the options list in your conversation with Azhad Azman and Izzuddin Nazmi</t>
  </si>
  <si>
    <t>Aishah IsmailStatus is reachable</t>
  </si>
  <si>
    <t>Aishah Ismail</t>
  </si>
  <si>
    <t>You: Hai assalamualaikum Aishah,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</si>
  <si>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Aishah Ismail</t>
  </si>
  <si>
    <t>Nur Diyana Nadhah, #OPEN_TO_WORK</t>
  </si>
  <si>
    <t>Nur Diyana Nadhah</t>
  </si>
  <si>
    <t>Open the options list in your conversation with Nur Diyana Nadhah and Azhad Azman</t>
  </si>
  <si>
    <t>Norizan Mat AilStatus is reachable</t>
  </si>
  <si>
    <t>Norizan Mat Ail</t>
  </si>
  <si>
    <t>You: Hai assalamualaikum Norizan,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</si>
  <si>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Norizan Mat Ail and Azhad Azman</t>
  </si>
  <si>
    <t>Muhamad Haziq JauziStatus is reachable</t>
  </si>
  <si>
    <t>Muhamad Haziq Jauzi</t>
  </si>
  <si>
    <t>Open the options list in your conversation with Muhamad Haziq Jauzi and Azhad Azman</t>
  </si>
  <si>
    <t>Berliana Anom Ramli, #OPEN_TO_WORKStatus is reachable</t>
  </si>
  <si>
    <t>Berliana Anom Ramli</t>
  </si>
  <si>
    <t>You: Hai assalamualaikum Berliana,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</si>
  <si>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Berliana Anom Ramli</t>
  </si>
  <si>
    <t>Amirul ZukiludinStatus is reachable</t>
  </si>
  <si>
    <t>Amirul Zukiludin</t>
  </si>
  <si>
    <t>Open the options list in your conversation with Azhad Azman and Amirul Zukiludin</t>
  </si>
  <si>
    <t>SITI NURAISYA MOHAMMAD ROHIStatus is reachable</t>
  </si>
  <si>
    <t>SITI NURAISYA MOHAMMAD ROHI</t>
  </si>
  <si>
    <t>You: Hai assalamualaikum Siti Nuraisya,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</si>
  <si>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NURAISYA MOHAMMAD ROHI</t>
  </si>
  <si>
    <t>Ir. Muhammad Imanuddin AhamadStatus is online</t>
  </si>
  <si>
    <t>Ir. Muhammad Imanuddin Ahamad</t>
  </si>
  <si>
    <t>You: Hai assalamualaikum tuan Imanuddin,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</si>
  <si>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Ir. Muhammad Imanuddin Ahamad and Azhad Azman</t>
  </si>
  <si>
    <t>Muhammad Ammar, #OPEN_TO_WORKStatus is reachable</t>
  </si>
  <si>
    <t>Muhammad Ammar</t>
  </si>
  <si>
    <t>Open the options list in your conversation with Muhammad Ammar and Azhad Azman</t>
  </si>
  <si>
    <t>Fatihah Adlin Mohd Rashid</t>
  </si>
  <si>
    <t>Open the options list in your conversation with Fatihah Adlin Mohd Rashid and Azhad Azman</t>
  </si>
  <si>
    <t>Afieq Amran, #OPEN_TO_WORKStatus is reachable</t>
  </si>
  <si>
    <t>Afieq Amran</t>
  </si>
  <si>
    <t>You: Hai assalamualaikum Afieq,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</si>
  <si>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Afieq Amran</t>
  </si>
  <si>
    <t>Ekhmal Sabaruddin ., #OPEN_TO_WORKStatus is reachable</t>
  </si>
  <si>
    <t>Ekhmal Sabaruddin .</t>
  </si>
  <si>
    <t>You: Hai assalamualaikum Ekhmal,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</si>
  <si>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Ekhmal Sabaruddin .</t>
  </si>
  <si>
    <t>Nur Aiman Fiqry, #OPEN_TO_WORKStatus is reachable</t>
  </si>
  <si>
    <t>Nur Aiman Fiqry</t>
  </si>
  <si>
    <t>You: Hai assalamualaikum Nur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</si>
  <si>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Aiman Fiqry</t>
  </si>
  <si>
    <t>NURBATRISYA AWATIF IDHAM UMARIStatus is reachable</t>
  </si>
  <si>
    <t>NURBATRISYA AWATIF IDHAM UMARI</t>
  </si>
  <si>
    <t>You: Hai assalamualaikum Nurbatrisya,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</si>
  <si>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NURBATRISYA AWATIF IDHAM UMARI</t>
  </si>
  <si>
    <t>Basirah Adibah Ahmad Yani, #OPEN_TO_WORKStatus is reachable</t>
  </si>
  <si>
    <t>Basirah Adibah Ahmad Yani</t>
  </si>
  <si>
    <t>You: Hai assalamualaikum Basirah,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</si>
  <si>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Basirah Adibah Ahmad Yani</t>
  </si>
  <si>
    <t>Norazwani Asad, #OPEN_TO_WORKStatus is reachable</t>
  </si>
  <si>
    <t>Norazwani Asad</t>
  </si>
  <si>
    <t>You: Hai assalamualaikum Norhazwani,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</si>
  <si>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Norazwani Asad</t>
  </si>
  <si>
    <t>MUHAMMAD AMIN SAIPUL BAHRIStatus is reachable</t>
  </si>
  <si>
    <t>MUHAMMAD AMIN SAIPUL BAHRI</t>
  </si>
  <si>
    <t>You: Hai assalamualaikum Amin,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</si>
  <si>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AMIN SAIPUL BAHRI</t>
  </si>
  <si>
    <t>Maisarah Mesbahol Munir</t>
  </si>
  <si>
    <t>You: Hai assalamualaikum Maisarah,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</si>
  <si>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Maisarah Mesbahol Munir</t>
  </si>
  <si>
    <t>Adillah NajiahStatus is reachable</t>
  </si>
  <si>
    <t>Adillah Najiah</t>
  </si>
  <si>
    <t>You: Hai assalamualaikum Adillah,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</si>
  <si>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Adillah Najiah</t>
  </si>
  <si>
    <t>Nurain Ramlee</t>
  </si>
  <si>
    <t>You: Hai assalamualaikum Nurain,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</si>
  <si>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Nurain Ramlee</t>
  </si>
  <si>
    <t>Afiq AzmansahStatus is reachable</t>
  </si>
  <si>
    <t>Afiq Azmansah</t>
  </si>
  <si>
    <t>You: Atau lebih baik kalau kita boleh set appointment online. Boleh custom terus</t>
  </si>
  <si>
    <t>Open the options list in your conversation with Azhad Azman and Afiq Azmansah</t>
  </si>
  <si>
    <t>Siti Nur Balqis Lokman</t>
  </si>
  <si>
    <t>You: Hai assalamualaikum Siti Nur Balqis,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</si>
  <si>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Nur Balqis Lokman</t>
  </si>
  <si>
    <t>Halina Anuar, #OPEN_TO_WORK</t>
  </si>
  <si>
    <t>Halina Anuar</t>
  </si>
  <si>
    <t>You: Hai assalamualaikum Halina,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</si>
  <si>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Halina Anuar</t>
  </si>
  <si>
    <t>Jawahir HezrinStatus is reachable</t>
  </si>
  <si>
    <t>Jawahir Hezrin</t>
  </si>
  <si>
    <t>You: Hai assalamualaikum Jawahir,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</si>
  <si>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Jawahir Hezrin</t>
  </si>
  <si>
    <t>Areena Syakirah Khairy</t>
  </si>
  <si>
    <t>You: Hai assalamualaikum Areena,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</si>
  <si>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Areena Syakirah Khairy</t>
  </si>
  <si>
    <t>Nurul Diyana</t>
  </si>
  <si>
    <t>You: Hai assalamualaikum Nurul Diyana,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</si>
  <si>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Diyana</t>
  </si>
  <si>
    <t>Ahmad Luqman ZulkifliStatus is reachable</t>
  </si>
  <si>
    <t>Ahmad Luqman Zulkifli</t>
  </si>
  <si>
    <t>Open the options list in your conversation with Ahmad Luqman Zulkifli and Azhad Azman</t>
  </si>
  <si>
    <t>Emira Sofea Shahrul Yusri, #OPEN_TO_WORKStatus is reachable</t>
  </si>
  <si>
    <t>Emira Sofea Shahrul Yusri</t>
  </si>
  <si>
    <t>You: Hai assalamualaikum Emira,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</si>
  <si>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Emira Sofea Shahrul Yusri and Azhad Azman</t>
  </si>
  <si>
    <t>siti nuramirah binti kamarudin</t>
  </si>
  <si>
    <t>You: Hai assalamualaikum Nuramirah,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</si>
  <si>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nuramirah binti kamarudin</t>
  </si>
  <si>
    <t>SITI NOR AINA NAJWA MOHAMAD FAZALI, #OPEN_TO_WORK</t>
  </si>
  <si>
    <t>SITI NOR AINA NAJWA MOHAMAD FAZALI</t>
  </si>
  <si>
    <t>You: Hai assalamualaikum Siti Nor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</si>
  <si>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NOR AINA NAJWA MOHAMAD FAZALI</t>
  </si>
  <si>
    <t>TASNEEM IBERAHIM, #OPEN_TO_WORK</t>
  </si>
  <si>
    <t>TASNEEM IBERAHIM</t>
  </si>
  <si>
    <t>You: Hai assalamualaikum Tasneem,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</si>
  <si>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TASNEEM IBERAHIM</t>
  </si>
  <si>
    <t>Aiman DanishStatus is reachable</t>
  </si>
  <si>
    <t>Aiman Danish</t>
  </si>
  <si>
    <t>Open the options list in your conversation with Azhad Azman and Aiman Danish</t>
  </si>
  <si>
    <t>Ainin Zarifah Binti Kamal Zuhairi, #OPEN_TO_WORKStatus is reachable</t>
  </si>
  <si>
    <t>Ainin Zarifah Binti Kamal Zuhairi</t>
  </si>
  <si>
    <t>Open the options list in your conversation with Azhad Azman and Ainin Zarifah Binti Kamal Zuhairi</t>
  </si>
  <si>
    <t>NUR IZREEN SYAHIRAH MOHD AZHARStatus is reachable</t>
  </si>
  <si>
    <t>NUR IZREEN SYAHIRAH MOHD AZHAR</t>
  </si>
  <si>
    <t>You: Hai assalamualaikum puan Izreen,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</si>
  <si>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 IZREEN SYAHIRAH MOHD AZHAR and Azhad Azman</t>
  </si>
  <si>
    <t>Saiful IzwanStatus is reachable</t>
  </si>
  <si>
    <t>Saiful Izwan</t>
  </si>
  <si>
    <t>You: Hai assalamualaikum Saiful,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</si>
  <si>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Saiful Izwan</t>
  </si>
  <si>
    <t>Syaza Nabihah AzmiStatus is reachable</t>
  </si>
  <si>
    <t>Syaza Nabihah Azmi</t>
  </si>
  <si>
    <t>You: Hai assalamualaikum Syaza,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</si>
  <si>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Syaza Nabihah Azmi</t>
  </si>
  <si>
    <t>Nurul Dayana Syafiqa Mohamad SapriStatus is reachable</t>
  </si>
  <si>
    <t>Nurul Dayana Syafiqa Mohamad Sapri</t>
  </si>
  <si>
    <t>Open the options list in your conversation with Azhad Azman and Nurul Dayana Syafiqa Mohamad Sapri</t>
  </si>
  <si>
    <t>Nur Ain SyafiqahStatus is reachable</t>
  </si>
  <si>
    <t>Nur Ain Syafiqah</t>
  </si>
  <si>
    <t>Open the options list in your conversation with Nur Ain Syafiqah and Azhad Azman</t>
  </si>
  <si>
    <t>Amirah AzizStatus is reachable</t>
  </si>
  <si>
    <t>Amirah Aziz</t>
  </si>
  <si>
    <t>Open the options list in your conversation with Azhad Azman and Amirah Aziz</t>
  </si>
  <si>
    <t>Nur Liyana AzahariStatus is reachable</t>
  </si>
  <si>
    <t>Nur Liyana Azahari</t>
  </si>
  <si>
    <t>You: Hai assalamualaikum Liayana,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</si>
  <si>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Liyana Azahari</t>
  </si>
  <si>
    <t>Norshafiqah Ismail, ACCA</t>
  </si>
  <si>
    <t>You: Hai assalamualaikum Norshafiqah,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</si>
  <si>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Norshafiqah Ismail, ACCA and Azhad Azman</t>
  </si>
  <si>
    <t>Ahmad MahyuddinStatus is reachable</t>
  </si>
  <si>
    <t>Ahmad Mahyuddin</t>
  </si>
  <si>
    <t>You: Hai assalamualaikum Mahyuddin,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</si>
  <si>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Ahmad Mahyuddin</t>
  </si>
  <si>
    <t>NUR ANIS IDAYU BINTI AZIZANStatus is reachable</t>
  </si>
  <si>
    <t>NUR ANIS IDAYU BINTI AZIZAN</t>
  </si>
  <si>
    <t>Open the options list in your conversation with Azhad Azman and NUR ANIS IDAYU BINTI AZIZAN</t>
  </si>
  <si>
    <t>Emilia Suhaini, #OPEN_TO_WORKStatus is reachable</t>
  </si>
  <si>
    <t>Emilia Suhaini</t>
  </si>
  <si>
    <t>You: Hai assalamualaikum Emilia,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</si>
  <si>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Emilia Suhaini</t>
  </si>
  <si>
    <t>Mazida Mansor</t>
  </si>
  <si>
    <t>You: Hai assalamualaikum puan Mazida,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</si>
  <si>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Mazida Mansor</t>
  </si>
  <si>
    <t>Siti Anis Zafeera Mohamad Zamri, #OPEN_TO_WORKStatus is reachable</t>
  </si>
  <si>
    <t>Siti Anis Zafeera Mohamad Zamri</t>
  </si>
  <si>
    <t>You: Hai assalamualaikum puan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</si>
  <si>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Siti Anis Zafeera Mohamad Zamri and Azhad Azman</t>
  </si>
  <si>
    <t>Yasminn AizalStatus is reachable</t>
  </si>
  <si>
    <t>Yasminn Aizal</t>
  </si>
  <si>
    <t>You: Hai assalamualaikum Yasminn,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</si>
  <si>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Yasminn Aizal and Azhad Azman</t>
  </si>
  <si>
    <t>DHIYA DAMIAStatus is reachable</t>
  </si>
  <si>
    <t>DHIYA DAMIA</t>
  </si>
  <si>
    <t>You: Hai assalamualaikum Dhiya,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</si>
  <si>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DHIYA DAMIA</t>
  </si>
  <si>
    <t>Wan Muhammad HazimStatus is reachable</t>
  </si>
  <si>
    <t>Wan Muhammad Hazim</t>
  </si>
  <si>
    <t>You: Hai assalamualaikum 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</si>
  <si>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Wan Muhammad Hazim and Azhad Azman</t>
  </si>
  <si>
    <t>Fadhilah Mat Arif</t>
  </si>
  <si>
    <t>You: Hai assalamualaikum Fadhilah,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</si>
  <si>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Fadhilah Mat Arif and Azhad Azman</t>
  </si>
  <si>
    <t>Nur Farah Nisa, #OPEN_TO_WORKStatus is reachable</t>
  </si>
  <si>
    <t>Nur Farah Nisa</t>
  </si>
  <si>
    <t>Open the options list in your conversation with Azhad Azman and Nur Farah Nisa</t>
  </si>
  <si>
    <t>Nur Fatin Najihah, #OPEN_TO_WORKStatus is reachable</t>
  </si>
  <si>
    <t>Nur Fatin Najihah</t>
  </si>
  <si>
    <t>Open the options list in your conversation with Azhad Azman and Nur Fatin Najihah</t>
  </si>
  <si>
    <t>Maznah MohammadStatus is reachable</t>
  </si>
  <si>
    <t>Maznah Mohammad</t>
  </si>
  <si>
    <t>You: Hai assalamualaikum Maznah,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</si>
  <si>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Maznah Mohammad</t>
  </si>
  <si>
    <t>Tun NurdayanaStatus is reachable</t>
  </si>
  <si>
    <t>Tun Nurdayana</t>
  </si>
  <si>
    <t>You: Hi. Thank you for the reply and wish. Stay safe and have a nice day ahead</t>
  </si>
  <si>
    <t>Open the options list in your conversation with Tun Nurdayana and Azhad Azman</t>
  </si>
  <si>
    <t>Fatimah ZarinaStatus is reachable</t>
  </si>
  <si>
    <t>Fatimah Zarina</t>
  </si>
  <si>
    <t>Open the options list in your conversation with Fatimah Zarina and Azhad Azman</t>
  </si>
  <si>
    <t>Fatimah Syafa JaaparStatus is reachable</t>
  </si>
  <si>
    <t>Fatimah Syafa Jaapar</t>
  </si>
  <si>
    <t>Open the options list in your conversation with Fatimah Syafa Jaapar and Azhad Azman</t>
  </si>
  <si>
    <t>IKMAL HAKIM BIN NOR AZLAN</t>
  </si>
  <si>
    <t>Open the options list in your conversation with IKMAL HAKIM BIN NOR AZLAN and Azhad Azman</t>
  </si>
  <si>
    <t>Luqman Shukor, #OPEN_TO_WORKStatus is reachable</t>
  </si>
  <si>
    <t>Luqman Shukor</t>
  </si>
  <si>
    <t>You: Hai assalamualaikum tuan Luqman,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</si>
  <si>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Luqman Shukor</t>
  </si>
  <si>
    <t>Alia Munirah Mohamad, #OPEN_TO_WORKStatus is reachable</t>
  </si>
  <si>
    <t>Alia Munirah Mohamad</t>
  </si>
  <si>
    <t>Open the options list in your conversation with Azhad Azman and Alia Munirah Mohamad</t>
  </si>
  <si>
    <t>Nur Hafizahana Mohd Ripin</t>
  </si>
  <si>
    <t>You: Hai assalamualaikum Hafizahana,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</si>
  <si>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Hafizahana Mohd Ripin</t>
  </si>
  <si>
    <t>Sofea QistinaStatus is reachable</t>
  </si>
  <si>
    <t>Sofea Qistina</t>
  </si>
  <si>
    <t>Open the options list in your conversation with Azhad Azman and Sofea Qistina</t>
  </si>
  <si>
    <t>Sharifah ZulaikhaStatus is reachable</t>
  </si>
  <si>
    <t>Sharifah Zulaikha</t>
  </si>
  <si>
    <t>Open the options list in your conversation with Azhad Azman and Sharifah Zulaikha</t>
  </si>
  <si>
    <t>Nor Fazlin, #OPEN_TO_WORKStatus is reachable</t>
  </si>
  <si>
    <t>Nor Fazlin</t>
  </si>
  <si>
    <t>You: Hai assalamualaikum Nor Fazlin,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</si>
  <si>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 Fazlin</t>
  </si>
  <si>
    <t>Ahmad AniqStatus is reachable</t>
  </si>
  <si>
    <t>Ahmad Aniq</t>
  </si>
  <si>
    <t>Open the options list in your conversation with Azhad Azman and Ahmad Aniq</t>
  </si>
  <si>
    <t>Hanan Abd RasyidStatus is reachable</t>
  </si>
  <si>
    <t>Hanan Abd Rasyid</t>
  </si>
  <si>
    <t>You: Hai assalamualaikum Hanan,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</si>
  <si>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Hanan Abd Rasyid</t>
  </si>
  <si>
    <t>Nuralia NatashaStatus is reachable</t>
  </si>
  <si>
    <t>Nuralia Natasha</t>
  </si>
  <si>
    <t>You: Hai assalamualaikum Nuralia,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</si>
  <si>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Nuralia Natasha</t>
  </si>
  <si>
    <t>Yasmin Razali</t>
  </si>
  <si>
    <t>You: Hai assalamualaikum Yasmin,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</si>
  <si>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Yasmin Razali</t>
  </si>
  <si>
    <t>NOR BAITI BINTI IDRISStatus is reachable</t>
  </si>
  <si>
    <t>NOR BAITI BINTI IDRIS</t>
  </si>
  <si>
    <t>You: Hai assalamualaikum Nor Baiti,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</si>
  <si>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 BAITI BINTI IDRIS</t>
  </si>
  <si>
    <t>Noor Aina NajwaStatus is reachable</t>
  </si>
  <si>
    <t>Noor Aina Najwa</t>
  </si>
  <si>
    <t>You: Hai assalamualaikum Noor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</si>
  <si>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Noor Aina Najwa</t>
  </si>
  <si>
    <t>Nur Adli AkmalStatus is reachable</t>
  </si>
  <si>
    <t>Nur Adli Akmal</t>
  </si>
  <si>
    <t>You: Hai assalamualaikum Nur Adli,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</si>
  <si>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Adli Akmal</t>
  </si>
  <si>
    <t>Zulaikha Zulkifli, #OPEN_TO_WORKStatus is reachable</t>
  </si>
  <si>
    <t>Zulaikha Zulkifli</t>
  </si>
  <si>
    <t>Open the options list in your conversation with Azhad Azman and Zulaikha Zulkifli</t>
  </si>
  <si>
    <t>MOHD ZULHUZAIMI UNDANG, #OPEN_TO_WORKStatus is reachable</t>
  </si>
  <si>
    <t>MOHD ZULHUZAIMI UNDANG</t>
  </si>
  <si>
    <t>You: Hai assalamualaikum Zulhuzaimi,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</si>
  <si>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MOHD ZULHUZAIMI UNDANG</t>
  </si>
  <si>
    <t>NUR NAJWAN ADIBAH MOHD NAZEEM</t>
  </si>
  <si>
    <t>You: Hai assalamualaikum Nur Najwan,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</si>
  <si>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NAJWAN ADIBAH MOHD NAZEEM</t>
  </si>
  <si>
    <t>Nor Atilia Athira ZaahariStatus is reachable</t>
  </si>
  <si>
    <t>Nor Atilia Athira Zaahari</t>
  </si>
  <si>
    <t>Nor Atilia Athira: Assalamualaikum Mr. Azhad Azman. Thank you for accepting to connect. Nice to meet you. I am Nor Atilia from Public Mutual. I just want to ask a quick question, are you a Public Mutual investor?</t>
  </si>
  <si>
    <t>Open the options list in your conversation with Nor Atilia Athira Zaahari and Azhad Azman</t>
  </si>
  <si>
    <t>NAZIRAH NAZARIStatus is reachable</t>
  </si>
  <si>
    <t>NAZIRAH NAZARI</t>
  </si>
  <si>
    <t>NAZIRAH: Hai Waalaikumusalam En. azhad. Thank you for approaching me and thank you for considering me for the appointment. Im truly sorry for my late response. Unfortunately, I regret to inform you that I am unable to attend as I am currently focused on a pressing deadline that requires my full attention. I truly appreciate your understanding.</t>
  </si>
  <si>
    <t>Open the options list in your conversation with Azhad Azman and NAZIRAH NAZARI</t>
  </si>
  <si>
    <t>Farah TashaStatus is reachable</t>
  </si>
  <si>
    <t>Farah Tasha</t>
  </si>
  <si>
    <t>You: Its okay. Thank you for the reply and wish. May Allah ease your journey</t>
  </si>
  <si>
    <t>Open the options list in your conversation with Azhad Azman and Farah Tasha</t>
  </si>
  <si>
    <t>Farhana Kamaruddin, #OPEN_TO_WORKStatus is reachable</t>
  </si>
  <si>
    <t>Farhana Kamaruddin</t>
  </si>
  <si>
    <t>Farhana: Assalamu'alaikum, Nihao (hello) Azhad Azman.  l am Farhana🙋🏻‍♀️ Happy to connect with you! If you really want to learn MANDARIN LANGUAGE via online. I want to invite you for 2 Hours Amazing Mandarin Conversation Class (AMC) for FREE! Normal price would be RM80 but no now it is fully sponsored in conjuction of New Year 2025! We also will 𝗽𝗿𝗼𝘃𝗶𝗱𝗲 𝗘-𝗖𝗲𝗿𝘁𝗶𝗳𝗶𝗰𝗮𝘁𝗲 PM me if you are interested 01161495890, or left your phone number so I can WA you instead.</t>
  </si>
  <si>
    <t>Open the options list in your conversation with Azhad Azman and Farhana Kamaruddin</t>
  </si>
  <si>
    <t>Muhammad Hakimi RuzlanStatus is reachable</t>
  </si>
  <si>
    <t>Muhammad Hakimi Ruzlan</t>
  </si>
  <si>
    <t>You: Hai assalamualaikum tuan Hakimi,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</si>
  <si>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Muhammad Hakimi Ruzlan and Azhad Azman</t>
  </si>
  <si>
    <t>Atiqah Azlan</t>
  </si>
  <si>
    <t>You: Hai assalamualaikum puan Atiqah,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</si>
  <si>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Atiqah Azlan</t>
  </si>
  <si>
    <t>Ana Syahirah</t>
  </si>
  <si>
    <t>You: Hai assalamualaikum Ana Syahirah,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</si>
  <si>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Ana Syahirah</t>
  </si>
  <si>
    <t>IRFAN ZAHEEN RUSDIStatus is reachable</t>
  </si>
  <si>
    <t>IRFAN ZAHEEN RUSDI</t>
  </si>
  <si>
    <t>Open the options list in your conversation with Azhad Azman and IRFAN ZAHEEN RUSDI</t>
  </si>
  <si>
    <t>Hanis Huraizah Misran, #OPEN_TO_WORKStatus is reachable</t>
  </si>
  <si>
    <t>Hanis Huraizah Misran</t>
  </si>
  <si>
    <t>You: Hai assalamualaikum puan Hanis,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</si>
  <si>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Hanis Huraizah Misran</t>
  </si>
  <si>
    <t>Ameera ZaminStatus is online</t>
  </si>
  <si>
    <t>Ameera Zamin</t>
  </si>
  <si>
    <t>Open the options list in your conversation with Azhad Azman and Ameera Zamin</t>
  </si>
  <si>
    <t>Nadiatul NabilahStatus is reachable</t>
  </si>
  <si>
    <t>Nadiatul Nabilah</t>
  </si>
  <si>
    <t>You: Hai assalamualaikum Nadiatul,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</si>
  <si>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Nadiatul Nabilah</t>
  </si>
  <si>
    <t>Muhammad ShahirStatus is reachable</t>
  </si>
  <si>
    <t>Muhammad Shahir</t>
  </si>
  <si>
    <t>You: Hai assalamualaikum Shahir,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</si>
  <si>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Shahir</t>
  </si>
  <si>
    <t>Azeqa AzwaStatus is online</t>
  </si>
  <si>
    <t>Azeqa Azwa</t>
  </si>
  <si>
    <t>You: Hai assalamualaikum Azeqa,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</si>
  <si>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Azeqa Azwa</t>
  </si>
  <si>
    <t>Syafiq RazaliStatus is reachable</t>
  </si>
  <si>
    <t>Syafiq Razali</t>
  </si>
  <si>
    <t>Open the options list in your conversation with Syafiq Razali and Azhad Azman</t>
  </si>
  <si>
    <t>Nur Ain Daud, #OPEN_TO_WORK</t>
  </si>
  <si>
    <t>Nur Ain Daud</t>
  </si>
  <si>
    <t>Open the options list in your conversation with Azhad Azman and Nur Ain Daud</t>
  </si>
  <si>
    <t>Nur Fatihah Abdul RazakStatus is reachable</t>
  </si>
  <si>
    <t>Nur Fatihah Abdul Razak</t>
  </si>
  <si>
    <t>Open the options list in your conversation with Azhad Azman and Nur Fatihah Abdul Razak</t>
  </si>
  <si>
    <t>Ellyana Shameera, #OPEN_TO_WORKStatus is reachable</t>
  </si>
  <si>
    <t>Ellyana Shameera</t>
  </si>
  <si>
    <t>Open the options list in your conversation with Azhad Azman and Ellyana Shameera</t>
  </si>
  <si>
    <t>AKMAL HAKIM BIN SHAMSUL ANUAR</t>
  </si>
  <si>
    <t>Open the options list in your conversation with Azhad Azman and AKMAL HAKIM BIN SHAMSUL ANUAR</t>
  </si>
  <si>
    <t>Fatin SyafierahStatus is reachable</t>
  </si>
  <si>
    <t>Fatin Syafierah</t>
  </si>
  <si>
    <t>Open the options list in your conversation with Azhad Azman and Fatin Syafierah</t>
  </si>
  <si>
    <t>Nabil Suhaimi</t>
  </si>
  <si>
    <t>Open the options list in your conversation with Azhad Azman and Nabil Suhaimi</t>
  </si>
  <si>
    <t>Nur Basirah, #OPEN_TO_WORKStatus is reachable</t>
  </si>
  <si>
    <t>Nur Basirah</t>
  </si>
  <si>
    <t>You: Hai assalamualaikum Nur Basirah,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</si>
  <si>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Basirah</t>
  </si>
  <si>
    <t>Ain Sofea IbrahimStatus is reachable</t>
  </si>
  <si>
    <t>Ain Sofea Ibrahim</t>
  </si>
  <si>
    <t>You: I see. No problem. Is it okay kalau saya follow up semula next month for your availability?</t>
  </si>
  <si>
    <t>Open the options list in your conversation with Azhad Azman and Ain Sofea Ibrahim</t>
  </si>
  <si>
    <t>Nur Adiba RosleyStatus is reachable</t>
  </si>
  <si>
    <t>Nur Adiba Rosley</t>
  </si>
  <si>
    <t>Nur Adiba: Thank you and may Allah bless you too. Have a nice day</t>
  </si>
  <si>
    <t>Open the options list in your conversation with Azhad Azman and Nur Adiba Rosley</t>
  </si>
  <si>
    <t>Izzat Irfan, #OPEN_TO_WORKStatus is reachable</t>
  </si>
  <si>
    <t>Izzat Irfan</t>
  </si>
  <si>
    <t>Izzat: Prudential</t>
  </si>
  <si>
    <t>Open the options list in your conversation with Izzat Irfan and Azhad Azman</t>
  </si>
  <si>
    <t>Nurul Nadia Othman, #OPEN_TO_WORK</t>
  </si>
  <si>
    <t>Nurul Nadia Othman</t>
  </si>
  <si>
    <t>You: Hai terima kasih atas reply. Sure no problem. Kalau ada soalan or any inquiries feel free to contact me. Semoga dipermudahkan urusan</t>
  </si>
  <si>
    <t>Open the options list in your conversation with Azhad Azman and Nurul Nadia Othman</t>
  </si>
  <si>
    <t>Nurul Azaumairah</t>
  </si>
  <si>
    <t>Nurul: Thanks Azhad</t>
  </si>
  <si>
    <t>Open the options list in your conversation with Azhad Azman and Nurul Azaumairah</t>
  </si>
  <si>
    <t>Anis Abdullah, #OPEN_TO_WORKStatus is reachable</t>
  </si>
  <si>
    <t>Anis Abdullah</t>
  </si>
  <si>
    <t>You: I see. Terima kasih reply. Saya doakan semoga dipermudahkan urusan ye. Good luck</t>
  </si>
  <si>
    <t>Open the options list in your conversation with Azhad Azman and Anis Abdullah</t>
  </si>
  <si>
    <t>Normazliana NazriStatus is reachable</t>
  </si>
  <si>
    <t>Normazliana Nazri</t>
  </si>
  <si>
    <t>You: Hai assalamualaikum puan Normazliana,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</si>
  <si>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Normazliana Nazri</t>
  </si>
  <si>
    <t>Sr. Azlina MustafarStatus is reachable</t>
  </si>
  <si>
    <t>Sr. Azlina Mustafar</t>
  </si>
  <si>
    <t>You: Hai assalamualaikum puan Azlina,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</si>
  <si>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Sr. Azlina Mustafar</t>
  </si>
  <si>
    <t>AHMAD ANIQ SHAHMIE AHMAD SALEHINStatus is reachable</t>
  </si>
  <si>
    <t>AHMAD ANIQ SHAHMIE AHMAD SALEHIN</t>
  </si>
  <si>
    <t>Open the options list in your conversation with Azhad Azman and AHMAD ANIQ SHAHMIE AHMAD SALEHIN</t>
  </si>
  <si>
    <t>Muhammad Akmal Bin AliasStatus is reachable</t>
  </si>
  <si>
    <t>Muhammad Akmal Bin Alias</t>
  </si>
  <si>
    <t>Open the options list in your conversation with Azhad Azman and Muhammad Akmal Bin Alias</t>
  </si>
  <si>
    <t>Nurina Syahmina RameshStatus is online</t>
  </si>
  <si>
    <t>Nurina Syahmina Ramesh</t>
  </si>
  <si>
    <t>You: Hai assalamualaikum Nurina Syahmina,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</si>
  <si>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Nurina Syahmina Ramesh</t>
  </si>
  <si>
    <t>Farhanna Najwa ShamsudinStatus is reachable</t>
  </si>
  <si>
    <t>Farhanna Najwa Shamsudin</t>
  </si>
  <si>
    <t>You: Sure boleh je. Thank you for reply. InshaAllah if need opinion or ada inquiries feel free to contact me. Semoga dipermudahkan urusan</t>
  </si>
  <si>
    <t>Open the options list in your conversation with Azhad Azman and Farhanna Najwa Shamsudin</t>
  </si>
  <si>
    <t>Fahmiatul Balqish RosliStatus is reachable</t>
  </si>
  <si>
    <t>Fahmiatul Balqish Rosli</t>
  </si>
  <si>
    <t>You: Hai assalamualaikum Fahmiatul,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</si>
  <si>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Fahmiatul Balqish Rosli</t>
  </si>
  <si>
    <t>Syazwan KhadhriStatus is reachable</t>
  </si>
  <si>
    <t>Syazwan Khadhri</t>
  </si>
  <si>
    <t>Open the options list in your conversation with Azhad Azman and Syazwan Khadhri</t>
  </si>
  <si>
    <t>Alif Khalid, #OPEN_TO_WORKStatus is reachable</t>
  </si>
  <si>
    <t>Alif Khalid</t>
  </si>
  <si>
    <t>Open the options list in your conversation with Azhad Azman and Alif Khalid</t>
  </si>
  <si>
    <t>Hafidz AlimiStatus is reachable</t>
  </si>
  <si>
    <t>Hafidz Alimi</t>
  </si>
  <si>
    <t>You: Hai assalamualaikum Hafidz,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</si>
  <si>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Hafidz Alimi</t>
  </si>
  <si>
    <t>Muhammad NurhazeeqStatus is reachable</t>
  </si>
  <si>
    <t>Muhammad Nurhazeeq</t>
  </si>
  <si>
    <t>You: Hai assalamualaikum Nurhazeeq,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</si>
  <si>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Nurhazeeq</t>
  </si>
  <si>
    <t>MOHAMAD SYAWAL ISAN, #OPEN_TO_WORKStatus is reachable</t>
  </si>
  <si>
    <t>MOHAMAD SYAWAL ISAN</t>
  </si>
  <si>
    <t>You: Hai assalamualaikum Syawal,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</si>
  <si>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MOHAMAD SYAWAL ISAN</t>
  </si>
  <si>
    <t>Imran Nohaimi, #OPEN_TO_WORKStatus is reachable</t>
  </si>
  <si>
    <t>Imran Nohaimi</t>
  </si>
  <si>
    <t>You: Hai assalamualaikum tuan Imran,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</si>
  <si>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Imran Nohaimi and Azhad Azman</t>
  </si>
  <si>
    <t>Nuzul Irfan, #OPEN_TO_WORKStatus is reachable</t>
  </si>
  <si>
    <t>Nuzul Irfan</t>
  </si>
  <si>
    <t>Open the options list in your conversation with Azhad Azman and Nuzul Irfan</t>
  </si>
  <si>
    <t>Siti Afifah Maprasulle</t>
  </si>
  <si>
    <t>Open the options list in your conversation with Azhad Azman and Siti Afifah Maprasulle</t>
  </si>
  <si>
    <t>Hazzarul HaqimieStatus is reachable</t>
  </si>
  <si>
    <t>Hazzarul Haqimie</t>
  </si>
  <si>
    <t>You: Hai assalamualaikum Hazzarul,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</si>
  <si>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Hazzarul Haqimie</t>
  </si>
  <si>
    <t>Khairul Amirin KhairudinStatus is reachable</t>
  </si>
  <si>
    <t>Khairul Amirin Khairudin</t>
  </si>
  <si>
    <t>You: Hai assalamualaikum tuan Khairul,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</si>
  <si>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Khairul Amirin Khairudin and Azhad Azman</t>
  </si>
  <si>
    <t>Ariff Haikal, #OPEN_TO_WORK</t>
  </si>
  <si>
    <t>Open the options list in your conversation with Ariff Haikal and Azhad Azman</t>
  </si>
  <si>
    <t>Muhamad Nuruddeen, #OPEN_TO_WORKStatus is reachable</t>
  </si>
  <si>
    <t>Muhamad Nuruddeen</t>
  </si>
  <si>
    <t>You: Hai assalamualaikum Nuruddeen,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</si>
  <si>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Muhamad Nuruddeen</t>
  </si>
  <si>
    <t>Najwa Syakirah Mohd Shamsuddin, #OPEN_TO_WORKStatus is reachable</t>
  </si>
  <si>
    <t>Najwa Syakirah Mohd Shamsuddin</t>
  </si>
  <si>
    <t>Open the options list in your conversation with Azhad Azman and Najwa Syakirah Mohd Shamsuddin</t>
  </si>
  <si>
    <t>Ainin AzyyatiStatus is reachable</t>
  </si>
  <si>
    <t>Ainin Azyyati</t>
  </si>
  <si>
    <t>Open the options list in your conversation with Azhad Azman and Ainin Azyyati</t>
  </si>
  <si>
    <t>Dalila Mazlan, #OPEN_TO_WORK</t>
  </si>
  <si>
    <t>Dalila Mazlan</t>
  </si>
  <si>
    <t>Open the options list in your conversation with Azhad Azman and Dalila Mazlan</t>
  </si>
  <si>
    <t>Nurnadhihah Natasha, #OPEN_TO_WORKStatus is reachable</t>
  </si>
  <si>
    <t>Nurnadhihah Natasha</t>
  </si>
  <si>
    <t>You: Hai assalamualaikum Nurnadhihah,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</si>
  <si>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Nurnadhihah Natasha</t>
  </si>
  <si>
    <t>NUR ADRINA MURAD, #OPEN_TO_WORKStatus is reachable</t>
  </si>
  <si>
    <t>NUR ADRINA MURAD</t>
  </si>
  <si>
    <t>You: Hai assalamualaikum Adrina,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</si>
  <si>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ADRINA MURAD</t>
  </si>
  <si>
    <t>Muhamad Yusuf NunisStatus is reachable</t>
  </si>
  <si>
    <t>Muhamad Yusuf Nunis</t>
  </si>
  <si>
    <t>You: Hai assalamualaikum tuan Yusuf,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</si>
  <si>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Muhamad Yusuf Nunis</t>
  </si>
  <si>
    <t>Muhammad Fahmi Mazlan, #OPEN_TO_WORKStatus is reachable</t>
  </si>
  <si>
    <t>Muhammad Fahmi Mazlan</t>
  </si>
  <si>
    <t>You: Hai assalamualaikum Fahmi,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</si>
  <si>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Fahmi Mazlan</t>
  </si>
  <si>
    <t>Basyeera BahrinStatus is reachable</t>
  </si>
  <si>
    <t>Basyeera Bahrin</t>
  </si>
  <si>
    <t>You: Hai assalamualaikum puan Basyeera,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</si>
  <si>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Basyeera Bahrin</t>
  </si>
  <si>
    <t>Muhammad Zul Irfan Mohd ZamberiStatus is reachable</t>
  </si>
  <si>
    <t>Muhammad Zul Irfan Mohd Zamberi</t>
  </si>
  <si>
    <t>You: Hai assalamualaikum Zul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</si>
  <si>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Zul Irfan Mohd Zamberi</t>
  </si>
  <si>
    <t>Nur Kamilia ShaharuddinStatus is reachable</t>
  </si>
  <si>
    <t>Nur Kamilia Shaharuddin</t>
  </si>
  <si>
    <t>You: Hai assalamualaikum Nur Kamilia,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</si>
  <si>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Kamilia Shaharuddin</t>
  </si>
  <si>
    <t>Aiman Syaker Ahmad Zaim</t>
  </si>
  <si>
    <t>Open the options list in your conversation with Azhad Azman and Aiman Syaker Ahmad Zaim</t>
  </si>
  <si>
    <t>Nur Airenna Idayu, #OPEN_TO_WORKStatus is reachable</t>
  </si>
  <si>
    <t>Nur Airenna Idayu</t>
  </si>
  <si>
    <t>You: Hai assalamualaikum Nur Airenna,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</si>
  <si>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Airenna Idayu</t>
  </si>
  <si>
    <t>Muhammad Faiq Irfan Mohd Farid, #OPEN_TO_WORKStatus is reachable</t>
  </si>
  <si>
    <t>Muhammad Faiq Irfan Mohd Farid</t>
  </si>
  <si>
    <t>You: Hai assalamualaikum Faiq,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</si>
  <si>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Faiq Irfan Mohd Farid</t>
  </si>
  <si>
    <t>Lydia Erlindawati Abdul GaniStatus is reachable</t>
  </si>
  <si>
    <t>Lydia Erlindawati Abdul Gani</t>
  </si>
  <si>
    <t>You: Hai assalamualaikum Lydia,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</si>
  <si>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Lydia Erlindawati Abdul Gani</t>
  </si>
  <si>
    <t>MUHAMMAD NAZZHIF, #OPEN_TO_WORKStatus is online</t>
  </si>
  <si>
    <t>MUHAMMAD NAZZHIF</t>
  </si>
  <si>
    <t>You: Hai assalamualaikum Nazzhif,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</si>
  <si>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NAZZHIF</t>
  </si>
  <si>
    <t>SITI NURSYAZWANI BINTI SHAHIZAMStatus is reachable</t>
  </si>
  <si>
    <t>SITI NURSYAZWANI BINTI SHAHIZAM</t>
  </si>
  <si>
    <t>You: Hai assalamualaikum Nursyazwani,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</si>
  <si>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NURSYAZWANI BINTI SHAHIZAM</t>
  </si>
  <si>
    <t>Elissa Khairunnisa Zulkeflee, #OPEN_TO_WORKStatus is reachable</t>
  </si>
  <si>
    <t>Elissa Khairunnisa Zulkeflee</t>
  </si>
  <si>
    <t>You: Hai assalamualaikum Elissa,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</si>
  <si>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Elissa Khairunnisa Zulkeflee</t>
  </si>
  <si>
    <t>Ridzwan AfiffuddinStatus is reachable</t>
  </si>
  <si>
    <t>Ridzwan Afiffuddin</t>
  </si>
  <si>
    <t>Open the options list in your conversation with Azhad Azman and Ridzwan Afiffuddin</t>
  </si>
  <si>
    <t>Nursyahirah Alawih, #OPEN_TO_WORKStatus is reachable</t>
  </si>
  <si>
    <t>Nursyahirah Alawih</t>
  </si>
  <si>
    <t>You: Hai assalamualaikum Nursyahirah,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</si>
  <si>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Nursyahirah Alawih</t>
  </si>
  <si>
    <t>Nor Iffah Masturah, #OPEN_TO_WORK</t>
  </si>
  <si>
    <t>Nor Iffah Masturah</t>
  </si>
  <si>
    <t>You: Hai assalamualaikum Iffah,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</si>
  <si>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 Iffah Masturah</t>
  </si>
  <si>
    <t>Nur Zalikha SaharudinStatus is online</t>
  </si>
  <si>
    <t>Nur Zalikha Saharudin</t>
  </si>
  <si>
    <t>You: Hi. Thank you for the reply and wish. InshaAllah semoga dipermudahkan urusan puan sekeluarga.</t>
  </si>
  <si>
    <t>Open the options list in your conversation with Azhad Azman and Nur Zalikha Saharudin</t>
  </si>
  <si>
    <t>Syaffiya AzniStatus is reachable</t>
  </si>
  <si>
    <t>Syaffiya Azni</t>
  </si>
  <si>
    <t>You: Hai assalamualaikum Syaffiya,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</si>
  <si>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Syaffiya Azni</t>
  </si>
  <si>
    <t>Nur AsyilaStatus is reachable</t>
  </si>
  <si>
    <t>Nur Asyila</t>
  </si>
  <si>
    <t>You: Hai assalamualaikum Asyila,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</si>
  <si>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Asyila</t>
  </si>
  <si>
    <t>Raihana Roslan</t>
  </si>
  <si>
    <t>You: Hai assalamualaikum Raihana,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</si>
  <si>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Raihana Roslan</t>
  </si>
  <si>
    <t>Farah Elmynajwa Shahabudin, #OPEN_TO_WORKStatus is online</t>
  </si>
  <si>
    <t>Farah Elmynajwa Shahabudin</t>
  </si>
  <si>
    <t>Open the options list in your conversation with Azhad Azman and Farah Elmynajwa Shahabudin</t>
  </si>
  <si>
    <t>Nur Syahirah R., #OPEN_TO_WORKStatus is reachable</t>
  </si>
  <si>
    <t>Nur Syahirah R.</t>
  </si>
  <si>
    <t>Open the options list in your conversation with Azhad Azman and Nur Syahirah R.</t>
  </si>
  <si>
    <t>Syahira SallehuddinStatus is reachable</t>
  </si>
  <si>
    <t>Syahira Sallehuddin</t>
  </si>
  <si>
    <t>Open the options list in your conversation with Azhad Azman and Syahira Sallehuddin</t>
  </si>
  <si>
    <t>Nur Azimah Mokhtar</t>
  </si>
  <si>
    <t>You: Hai assalamualaikum Azimah,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</si>
  <si>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Azimah Mokhtar</t>
  </si>
  <si>
    <t>Adib Adam NawawiStatus is reachable</t>
  </si>
  <si>
    <t>Adib Adam Nawawi</t>
  </si>
  <si>
    <t>Open the options list in your conversation with Adib Adam Nawawi and Azhad Azman</t>
  </si>
  <si>
    <t>Aisyah Aqila Azman, #OPEN_TO_WORKStatus is reachable</t>
  </si>
  <si>
    <t>Aisyah Aqila Azman</t>
  </si>
  <si>
    <t>Open the options list in your conversation with Aisyah Aqila Azman and Azhad Azman</t>
  </si>
  <si>
    <t>Aisyah Waheeda OthmanStatus is reachable</t>
  </si>
  <si>
    <t>Aisyah Waheeda Othman</t>
  </si>
  <si>
    <t>Open the options list in your conversation with Azhad Azman and Aisyah Waheeda Othman</t>
  </si>
  <si>
    <t>Aminahani Syahira Saharuddin, #OPEN_TO_WORKStatus is reachable</t>
  </si>
  <si>
    <t>Aminahani Syahira Saharuddin</t>
  </si>
  <si>
    <t>You: Hai assalamualaikum Aminahani,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</si>
  <si>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Aminahani Syahira Saharuddin</t>
  </si>
  <si>
    <t>Aina Syasya Syazwina, #OPEN_TO_WORKStatus is reachable</t>
  </si>
  <si>
    <t>Aina Syasya Syazwina</t>
  </si>
  <si>
    <t>Open the options list in your conversation with Azhad Azman and Aina Syasya Syazwina</t>
  </si>
  <si>
    <t>Mohammad Amir Rashid Bin Razak</t>
  </si>
  <si>
    <t>Open the options list in your conversation with Mohammad Amir Rashid Bin Razak and Azhad Azman</t>
  </si>
  <si>
    <t>Hasyimah Suhaimi</t>
  </si>
  <si>
    <t>You: Hai assalamualaikum Hasyimah,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</si>
  <si>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Hasyimah Suhaimi</t>
  </si>
  <si>
    <t>Nur Aliah Hani Saiful AmirStatus is reachable</t>
  </si>
  <si>
    <t>Nur Aliah Hani Saiful Amir</t>
  </si>
  <si>
    <t>Open the options list in your conversation with Azhad Azman and Nur Aliah Hani Saiful Amir</t>
  </si>
  <si>
    <t>Hijjratul Fauziah Mohammad Yusof, #OPEN_TO_WORKStatus is reachable</t>
  </si>
  <si>
    <t>Hijjratul Fauziah Mohammad Yusof</t>
  </si>
  <si>
    <t>You: Hai assalamualaikum Hijjratul Fauziah,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</si>
  <si>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Hijjratul Fauziah Mohammad Yusof</t>
  </si>
  <si>
    <t>MUHAMMAD ARIF NOR SHARIZAN, #OPEN_TO_WORKStatus is reachable</t>
  </si>
  <si>
    <t>MUHAMMAD ARIF NOR SHARIZAN</t>
  </si>
  <si>
    <t>Open the options list in your conversation with Azhad Azman and MUHAMMAD ARIF NOR SHARIZAN</t>
  </si>
  <si>
    <t>Farah Aqilah Azmi</t>
  </si>
  <si>
    <t>Open the options list in your conversation with Farah Aqilah Azmi and Azhad Azman</t>
  </si>
  <si>
    <t>Naim Nasir, #OPEN_TO_WORKStatus is reachable</t>
  </si>
  <si>
    <t>Naim Nasir</t>
  </si>
  <si>
    <t>You: Hai assalamualaikum tuan Naim,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</si>
  <si>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Naim Nasir and Azhad Azman</t>
  </si>
  <si>
    <t>Asyrafulkhair AsebStatus is online</t>
  </si>
  <si>
    <t>Asyrafulkhair Aseb</t>
  </si>
  <si>
    <t>You: Hai assalamualaikum Asyrafulkhair,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</si>
  <si>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Asyrafulkhair Aseb</t>
  </si>
  <si>
    <t>Nur Amira Hasnaa Binti ZainudinStatus is reachable</t>
  </si>
  <si>
    <t>Nur Amira Hasnaa Binti Zainudin</t>
  </si>
  <si>
    <t>Open the options list in your conversation with Azhad Azman and Nur Amira Hasnaa Binti Zainudin</t>
  </si>
  <si>
    <t>Haiqal Aidid Hakim, #OPEN_TO_WORKStatus is online</t>
  </si>
  <si>
    <t>Haiqal Aidid Hakim</t>
  </si>
  <si>
    <t>You: Hai assalamualaikum Haiqal,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</si>
  <si>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Haiqal Aidid Hakim and Azhad Azman</t>
  </si>
  <si>
    <t>Noor Mirsya Azmeera, #OPEN_TO_WORKStatus is reachable</t>
  </si>
  <si>
    <t>Noor Mirsya Azmeera</t>
  </si>
  <si>
    <t>You: Hai assalamualaikum Mirsya,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</si>
  <si>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Noor Mirsya Azmeera</t>
  </si>
  <si>
    <t>Masturina AthirahStatus is reachable</t>
  </si>
  <si>
    <t>Masturina Athirah</t>
  </si>
  <si>
    <t>You: Hai assalamualaikum Masturina,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</si>
  <si>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Masturina Athirah</t>
  </si>
  <si>
    <t>Jasmine Farah' Ain Mohd Jeffri</t>
  </si>
  <si>
    <t>You: Hai assalamualaikum Jasmine,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</si>
  <si>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Jasmine Farah' Ain Mohd Jeffri and Azhad Azman</t>
  </si>
  <si>
    <t>Shaida SalwaStatus is reachable</t>
  </si>
  <si>
    <t>Shaida Salwa</t>
  </si>
  <si>
    <t>You: Hai assalamualaikum Shaida,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</si>
  <si>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Shaida Salwa</t>
  </si>
  <si>
    <t>Anis Sofea</t>
  </si>
  <si>
    <t>You: Hai assalamualaikum Anis Sofea,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</si>
  <si>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Anis Sofea</t>
  </si>
  <si>
    <t>Putri Intan, #OPEN_TO_WORK</t>
  </si>
  <si>
    <t>Putri Intan</t>
  </si>
  <si>
    <t>You: Hai assalamualaikum Putri,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</si>
  <si>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Putri Intan</t>
  </si>
  <si>
    <t>Phoebe Wang</t>
  </si>
  <si>
    <t>Phoebe: Hi Azhad, thanks for connecting! As I mentioned, As I mentioned, Domo consolidates your financial data from multiple sources into a single platform, enabling real-time monitoring and automated reporting. This helps finance teams shift from manual data processing to driving strategic decisions. Are you free for a quick chat this week? Phoebe https://www.domo.com/</t>
  </si>
  <si>
    <t>Open the options list in your conversation with Azhad Azman and Phoebe Wang</t>
  </si>
  <si>
    <t>IMAN ILHAM AZAMUDDIN, #OPEN_TO_WORKStatus is reachable</t>
  </si>
  <si>
    <t>IMAN ILHAM AZAMUDDIN</t>
  </si>
  <si>
    <t>You: Semoga dipermudahkan urusan</t>
  </si>
  <si>
    <t>Open the options list in your conversation with Azhad Azman and IMAN ILHAM AZAMUDDIN</t>
  </si>
  <si>
    <t>Nurul Afiqah Nor Arizal, #OPEN_TO_WORKStatus is reachable</t>
  </si>
  <si>
    <t>Nurul Afiqah Nor Arizal</t>
  </si>
  <si>
    <t>You: Terima kasih atas reply dan doanya. Saya doakan semoga dipermudahkan urusan</t>
  </si>
  <si>
    <t>Open the options list in your conversation with Azhad Azman and Nurul Afiqah Nor Arizal</t>
  </si>
  <si>
    <t>Adriana NorzaidiStatus is reachable</t>
  </si>
  <si>
    <t>Adriana Norzaidi</t>
  </si>
  <si>
    <t>You: Hai assalamualaikum Adriana,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</si>
  <si>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Adriana Norzaidi and Azhad Azman</t>
  </si>
  <si>
    <t>Muhamad Nabil Fikri Abdul HamidStatus is reachable</t>
  </si>
  <si>
    <t>Muhamad Nabil Fikri Abdul Hamid</t>
  </si>
  <si>
    <t>Open the options list in your conversation with Azhad Azman and Muhamad Nabil Fikri Abdul Hamid</t>
  </si>
  <si>
    <t>NORFAZURA FITRI BINTI HASBULLAH</t>
  </si>
  <si>
    <t>You: Hai assalamualaikum Norfazura,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</si>
  <si>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NORFAZURA FITRI BINTI HASBULLAH</t>
  </si>
  <si>
    <t>Syarifah Nur Fakhira Syed NizamStatus is reachable</t>
  </si>
  <si>
    <t>Syarifah Nur Fakhira Syed Nizam</t>
  </si>
  <si>
    <t>Open the options list in your conversation with Azhad Azman and Syarifah Nur Fakhira Syed Nizam</t>
  </si>
  <si>
    <t>Mohamad Irfan Shah Mohd Hisham</t>
  </si>
  <si>
    <t>Open the options list in your conversation with Azhad Azman and Mohamad Irfan Shah Mohd Hisham</t>
  </si>
  <si>
    <t>Danish Afdal Azman, #OPEN_TO_WORKStatus is reachable</t>
  </si>
  <si>
    <t>Danish Afdal Azman</t>
  </si>
  <si>
    <t>Open the options list in your conversation with Azhad Azman and Danish Afdal Azman</t>
  </si>
  <si>
    <t>Nuraina Afiqah Aziz, #OPEN_TO_WORK</t>
  </si>
  <si>
    <t>Nuraina Afiqah Aziz</t>
  </si>
  <si>
    <t>Open the options list in your conversation with Nuraina Afiqah Aziz and Azhad Azman</t>
  </si>
  <si>
    <t>Muhammad Afif Syafieq, #OPEN_TO_WORKStatus is reachable</t>
  </si>
  <si>
    <t>Muhammad Afif Syafieq</t>
  </si>
  <si>
    <t>Open the options list in your conversation with Azhad Azman and Muhammad Afif Syafieq</t>
  </si>
  <si>
    <t>Najmina Nadrah Mohshin, #OPEN_TO_WORKStatus is reachable</t>
  </si>
  <si>
    <t>Najmina Nadrah Mohshin</t>
  </si>
  <si>
    <t>You: Hai assalamualaikum Najmina,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</si>
  <si>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Najmina Nadrah Mohshin</t>
  </si>
  <si>
    <t>Intan Norhafizah Zainol Abas, #OPEN_TO_WORK</t>
  </si>
  <si>
    <t>Intan Norhafizah Zainol Abas</t>
  </si>
  <si>
    <t>Open the options list in your conversation with Azhad Azman and Intan Norhafizah Zainol Abas</t>
  </si>
  <si>
    <t>Nuraisya Mohktar, #OPEN_TO_WORKStatus is reachable</t>
  </si>
  <si>
    <t>Nuraisya Mohktar</t>
  </si>
  <si>
    <t>You: Hai assalamualaikum Nuraisya,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</si>
  <si>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Nuraisya Mohktar</t>
  </si>
  <si>
    <t>Zainaty NurdiniStatus is reachable</t>
  </si>
  <si>
    <t>Zainaty Nurdini</t>
  </si>
  <si>
    <t>You: Terima kasih atas reply dan doanya. Semoga dipermudahkan urusan</t>
  </si>
  <si>
    <t>Open the options list in your conversation with Azhad Azman and Zainaty Nurdini</t>
  </si>
  <si>
    <t>Anuar Aleif NasrunStatus is reachable</t>
  </si>
  <si>
    <t>Anuar Aleif Nasrun</t>
  </si>
  <si>
    <t>You: Hai assalamualaikum tuan Anuar,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</si>
  <si>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Anuar Aleif Nasrun and Azhad Azman</t>
  </si>
  <si>
    <t>Nurhazwani J., #OPEN_TO_WORK</t>
  </si>
  <si>
    <t>Nurhazwani J.</t>
  </si>
  <si>
    <t>You: Hai assalamualaikum Nurhazwani,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</si>
  <si>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Nurhazwani J.</t>
  </si>
  <si>
    <t>Shakina Mohd Razif, #OPEN_TO_WORKStatus is reachable</t>
  </si>
  <si>
    <t>Shakina Mohd Razif</t>
  </si>
  <si>
    <t>You: Hai assalamualaikum Shakina,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</si>
  <si>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Shakina Mohd Razif</t>
  </si>
  <si>
    <t>Khaira Nabila RusliStatus is reachable</t>
  </si>
  <si>
    <t>Khaira Nabila Rusli</t>
  </si>
  <si>
    <t>You: Hai assalamualaikum puan Khaira Nabila,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</si>
  <si>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Khaira Nabila Rusli and Azhad Azman</t>
  </si>
  <si>
    <t>Nuril ArissaStatus is reachable</t>
  </si>
  <si>
    <t>Nuril Arissa</t>
  </si>
  <si>
    <t>You: Hai assalamualaikum Nuril Arissa,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</si>
  <si>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Nuril Arissa</t>
  </si>
  <si>
    <t>NUR IRDINA MOHD KHAIRILStatus is reachable</t>
  </si>
  <si>
    <t>NUR IRDINA MOHD KHAIRIL</t>
  </si>
  <si>
    <t>You: Hai assalamualaikum Irdina,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</si>
  <si>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IRDINA MOHD KHAIRIL</t>
  </si>
  <si>
    <t>Nuraliah Mohamed FirdausStatus is reachable</t>
  </si>
  <si>
    <t>Nuraliah Mohamed Firdaus</t>
  </si>
  <si>
    <t>You: Hai assalamualaikum Nuraliah,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</si>
  <si>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Nuraliah Mohamed Firdaus</t>
  </si>
  <si>
    <t>Muhammad Naqib Nasir, #OPEN_TO_WORKStatus is reachable</t>
  </si>
  <si>
    <t>Muhammad Naqib Nasir</t>
  </si>
  <si>
    <t>You: Hai assalamualaikum Naqib,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</si>
  <si>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Naqib Nasir</t>
  </si>
  <si>
    <t>Siti Maisarah Z.Status is reachable</t>
  </si>
  <si>
    <t>Siti Maisarah Z.</t>
  </si>
  <si>
    <t>Open the options list in your conversation with Azhad Azman and Siti Maisarah Z.</t>
  </si>
  <si>
    <t>Aqilah BahrainStatus is reachable</t>
  </si>
  <si>
    <t>Aqilah Bahrain</t>
  </si>
  <si>
    <t>You: Hai assalamualaikum Aqilah,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</si>
  <si>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Aqilah Bahrain</t>
  </si>
  <si>
    <t>MUHAMMAD ADAM HAKIMI, #OPEN_TO_WORKStatus is reachable</t>
  </si>
  <si>
    <t>MUHAMMAD ADAM HAKIMI</t>
  </si>
  <si>
    <t>Open the options list in your conversation with MUHAMMAD ADAM HAKIMI and Azhad Azman</t>
  </si>
  <si>
    <t>Irfan Haziq Khairul Ridzuan</t>
  </si>
  <si>
    <t>Open the options list in your conversation with Azhad Azman and Irfan Haziq Khairul Ridzuan</t>
  </si>
  <si>
    <t>Nordar IkhwanStatus is reachable</t>
  </si>
  <si>
    <t>Nordar Ikhwan</t>
  </si>
  <si>
    <t>You: Hai assalamualaikum Nordar Ikhwan,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</si>
  <si>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Nordar Ikhwan</t>
  </si>
  <si>
    <t>Nurul Aini SyazwaniStatus is reachable</t>
  </si>
  <si>
    <t>Nurul Aini Syazwani</t>
  </si>
  <si>
    <t>You: Hai assalamualaikum Aini Syazwani,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</si>
  <si>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Aini Syazwani</t>
  </si>
  <si>
    <t>Nur Fateehah Zaili, #OPEN_TO_WORK</t>
  </si>
  <si>
    <t>Nur Fateehah Zaili</t>
  </si>
  <si>
    <t>You: Hai assalamualaikum Fateehah,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</si>
  <si>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Fateehah Zaili</t>
  </si>
  <si>
    <t>Nur Irina Ameerah RoslanStatus is reachable</t>
  </si>
  <si>
    <t>Nur Irina Ameerah Roslan</t>
  </si>
  <si>
    <t>You: Okay no problem. Terima kasih atas reply. Semoga dipermudahkan urusan</t>
  </si>
  <si>
    <t>Open the options list in your conversation with Azhad Azman and Nur Irina Ameerah Roslan</t>
  </si>
  <si>
    <t>Johaikal JamaluddinStatus is reachable</t>
  </si>
  <si>
    <t>Johaikal Jamaluddin</t>
  </si>
  <si>
    <t>You: Hai assalamualaikum Johaikal,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</si>
  <si>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Johaikal Jamaluddin</t>
  </si>
  <si>
    <t>Nur syahiraStatus is reachable</t>
  </si>
  <si>
    <t>Nur syahira</t>
  </si>
  <si>
    <t>You: Hai assalamualaikum Nursyahira,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</si>
  <si>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syahira</t>
  </si>
  <si>
    <t>Amanina Shamsuddin, #OPEN_TO_WORKStatus is reachable</t>
  </si>
  <si>
    <t>Amanina Shamsuddin</t>
  </si>
  <si>
    <t>You: Hai assalamualaikum Amanina,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</si>
  <si>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Amanina Shamsuddin</t>
  </si>
  <si>
    <t>Intan Nuratiqah Mior Awaluddin</t>
  </si>
  <si>
    <t>Open the options list in your conversation with Azhad Azman and Intan Nuratiqah Mior Awaluddin</t>
  </si>
  <si>
    <t>Haninazira Suzzana</t>
  </si>
  <si>
    <t>You: Hai assalamualaikum Haninazira,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</si>
  <si>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Haninazira Suzzana</t>
  </si>
  <si>
    <t>Nur ShazwaniStatus is reachable</t>
  </si>
  <si>
    <t>You: Hai assalamualaikum Shazwani,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</si>
  <si>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Shazwani</t>
  </si>
  <si>
    <t>Syazlina Shuhaimy, #OPEN_TO_WORKStatus is online</t>
  </si>
  <si>
    <t>Syazlina Shuhaimy</t>
  </si>
  <si>
    <t>You: Hai assalamualaikum Shazlina,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</si>
  <si>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Syazlina Shuhaimy</t>
  </si>
  <si>
    <t>Nurina Zulaikha, #OPEN_TO_WORK</t>
  </si>
  <si>
    <t>Nurina Zulaikha</t>
  </si>
  <si>
    <t>Open the options list in your conversation with Nurina Zulaikha and Azhad Azman</t>
  </si>
  <si>
    <t>Ain Ibrahim, #OPEN_TO_WORKStatus is reachable</t>
  </si>
  <si>
    <t>Ain Ibrahim</t>
  </si>
  <si>
    <t>Open the options list in your conversation with Azhad Azman and Ain Ibrahim</t>
  </si>
  <si>
    <t>Mohammad Nur SyafaatStatus is reachable</t>
  </si>
  <si>
    <t>Mohammad Nur Syafaat</t>
  </si>
  <si>
    <t>You: Hai assalamualaikum Syafaat,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</si>
  <si>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Mohammad Nur Syafaat</t>
  </si>
  <si>
    <t>Nur Zafirah Abdul Aziz</t>
  </si>
  <si>
    <t>Open the options list in your conversation with Azhad Azman and Nur Zafirah Abdul Aziz</t>
  </si>
  <si>
    <t>Muhd SyukranStatus is reachable</t>
  </si>
  <si>
    <t>Muhd Syukran</t>
  </si>
  <si>
    <t>You: Hai assalamualaikum Syukran,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</si>
  <si>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Muhd Syukran</t>
  </si>
  <si>
    <t>Amey Zulaikha, #OPEN_TO_WORKStatus is reachable</t>
  </si>
  <si>
    <t>Amey Zulaikha</t>
  </si>
  <si>
    <t>You: Hai assalamualaikum Amey Zulaikha,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</si>
  <si>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Amey Zulaikha</t>
  </si>
  <si>
    <t>Nurin NabilahStatus is reachable</t>
  </si>
  <si>
    <t>Nurin Nabilah</t>
  </si>
  <si>
    <t>You: Hai assalamualaikum Nurin Nabilah,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</si>
  <si>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Nurin Nabilah</t>
  </si>
  <si>
    <t>Lily Suraya Samsuddin</t>
  </si>
  <si>
    <t>You: Terima kasih di atas maklum balas. Saya sangat hargainya. Kami di Prubsn ada product hibah yang confirm lulus walaupun sudah ada penyakit serius. Jika tak keberatan, boleh la saya share dulu sudi</t>
  </si>
  <si>
    <t>Open the options list in your conversation with Lily Suraya Samsuddin and Azhad Azman</t>
  </si>
  <si>
    <t>FAEZ MAZLANStatus is reachable</t>
  </si>
  <si>
    <t>FAEZ MAZLAN</t>
  </si>
  <si>
    <t>You: Hai assalamualaikum Faez,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</si>
  <si>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FAEZ MAZLAN</t>
  </si>
  <si>
    <t>SITI NURNATASHA ARISA SAIROL ARIZALStatus is reachable</t>
  </si>
  <si>
    <t>SITI NURNATASHA ARISA SAIROL ARIZAL</t>
  </si>
  <si>
    <t>You: Hai assalamualaikum Nurnatasha,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</si>
  <si>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NURNATASHA ARISA SAIROL ARIZAL</t>
  </si>
  <si>
    <t>Afif Danial, #OPEN_TO_WORKStatus is reachable</t>
  </si>
  <si>
    <t>Afif Danial</t>
  </si>
  <si>
    <t>Open the options list in your conversation with Azhad Azman and Afif Danial</t>
  </si>
  <si>
    <t>Nurul Atiqah Ishak, #OPEN_TO_WORKStatus is reachable</t>
  </si>
  <si>
    <t>Nurul Atiqah Ishak</t>
  </si>
  <si>
    <t>Open the options list in your conversation with Azhad Azman and Nurul Atiqah Ishak</t>
  </si>
  <si>
    <t>Elina Zaidi, #OPEN_TO_WORKStatus is reachable</t>
  </si>
  <si>
    <t>Elina Zaidi</t>
  </si>
  <si>
    <t>You: Hai assalamualaikum Elina,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</si>
  <si>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Elina Zaidi</t>
  </si>
  <si>
    <t>Soraya RidzuanStatus is reachable</t>
  </si>
  <si>
    <t>Soraya Ridzuan</t>
  </si>
  <si>
    <t>You: Hai assalamualaikum Wan Zetty Soraya,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</si>
  <si>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Soraya Ridzuan</t>
  </si>
  <si>
    <t>Yasmin Athira, #OPEN_TO_WORK</t>
  </si>
  <si>
    <t>Yasmin Athira</t>
  </si>
  <si>
    <t>Open the options list in your conversation with Azhad Azman and Yasmin Athira</t>
  </si>
  <si>
    <t>Meesya Azwa</t>
  </si>
  <si>
    <t>You: Hai assalamualaikum Meesya,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</si>
  <si>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Meesya Azwa</t>
  </si>
  <si>
    <t>Nur Syaahidah Syahirunnisaa Muhammad Amirul AshrafStatus is reachable</t>
  </si>
  <si>
    <t>Nur Syaahidah Syahirunnisaa Muhammad Amirul Ashraf</t>
  </si>
  <si>
    <t>You: Hai assalamualaikum Syaahidah,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</si>
  <si>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 Syaahidah Syahirunnisaa Muhammad Amirul Ashraf and Azhad Azman</t>
  </si>
  <si>
    <t>Muhammad Nur Firdaus Bin MustazaStatus is reachable</t>
  </si>
  <si>
    <t>Muhammad Nur Firdaus Bin Mustaza</t>
  </si>
  <si>
    <t>Open the options list in your conversation with Azhad Azman and Muhammad Nur Firdaus Bin Mustaza</t>
  </si>
  <si>
    <t>Nur Fatimah Md Saizuddin, #OPEN_TO_WORKStatus is reachable</t>
  </si>
  <si>
    <t>Nur Fatimah Md Saizuddin</t>
  </si>
  <si>
    <t>You: Terima kasih atas reply. Semoga dipermudahkan urusan</t>
  </si>
  <si>
    <t>Open the options list in your conversation with Azhad Azman and Nur Fatimah Md Saizuddin</t>
  </si>
  <si>
    <t>Syafiqa JaafarStatus is reachable</t>
  </si>
  <si>
    <t>Syafiqa Jaafar</t>
  </si>
  <si>
    <t>You: Hai assalamualaikum Syafiqa,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</si>
  <si>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Syafiqa Jaafar and Azhad Azman</t>
  </si>
  <si>
    <t>NIK ADIB AIMAN, #OPEN_TO_WORK</t>
  </si>
  <si>
    <t>NIK ADIB AIMAN</t>
  </si>
  <si>
    <t>You: Hai assalamualaikum Nik Adib,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</si>
  <si>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NIK ADIB AIMAN</t>
  </si>
  <si>
    <t>Sarah Irdina RidzwanStatus is reachable</t>
  </si>
  <si>
    <t>Sarah Irdina Ridzwan</t>
  </si>
  <si>
    <t>Open the options list in your conversation with Azhad Azman and Sarah Irdina Ridzwan</t>
  </si>
  <si>
    <t>Nur Syarah Ain Amri</t>
  </si>
  <si>
    <t>You: Hai assalamualaikum Nur Syarah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</si>
  <si>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Syarah Ain Amri</t>
  </si>
  <si>
    <t>Siti Nur Najihah Mohd Azhari, #OPEN_TO_WORKStatus is reachable</t>
  </si>
  <si>
    <t>Siti Nur Najihah Mohd Azhari</t>
  </si>
  <si>
    <t>You: Hai assalamualaikum Najihah,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</si>
  <si>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Nur Najihah Mohd Azhari</t>
  </si>
  <si>
    <t>SITI NURQAMARINA, #OPEN_TO_WORKStatus is reachable</t>
  </si>
  <si>
    <t>SITI NURQAMARINA</t>
  </si>
  <si>
    <t>You: Hai assalamualaikum Siti Nurqamarina,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</si>
  <si>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NURQAMARINA</t>
  </si>
  <si>
    <t>Hayati MoktarStatus is reachable</t>
  </si>
  <si>
    <t>Hayati Moktar</t>
  </si>
  <si>
    <t>You: Hai assalamualaikum Hayati,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</si>
  <si>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Hayati Moktar</t>
  </si>
  <si>
    <t>Alif AimanStatus is reachable</t>
  </si>
  <si>
    <t>Alif Aiman</t>
  </si>
  <si>
    <t>You: Hai assalamualaikum Alif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</si>
  <si>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Alif Aiman</t>
  </si>
  <si>
    <t>Mohammad Zaidikamal FauziStatus is reachable</t>
  </si>
  <si>
    <t>Mohammad Zaidikamal Fauzi</t>
  </si>
  <si>
    <t>You: Hai assalamualaikum Zaidikamal,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</si>
  <si>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Mohammad Zaidikamal Fauzi</t>
  </si>
  <si>
    <t>Anis SyafiqahStatus is reachable</t>
  </si>
  <si>
    <t>Anis Syafiqah</t>
  </si>
  <si>
    <t>You: Hai assalamualaikum Anis Syafiqah,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</si>
  <si>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Anis Syafiqah</t>
  </si>
  <si>
    <t>Salwana Salim, #OPEN_TO_WORKStatus is reachable</t>
  </si>
  <si>
    <t>Salwana Salim</t>
  </si>
  <si>
    <t>You: Hai assalamualaikum Salwana,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</si>
  <si>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Salwana Salim</t>
  </si>
  <si>
    <t>Farah Maria</t>
  </si>
  <si>
    <t>Open the options list in your conversation with Farah Maria and Azhad Azman</t>
  </si>
  <si>
    <t>Nazirah Harun</t>
  </si>
  <si>
    <t>You: Hai assalamualaikum Hazirah,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</si>
  <si>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Nazirah Harun</t>
  </si>
  <si>
    <t>Dania R.</t>
  </si>
  <si>
    <t>Open the options list in your conversation with Azhad Azman and Dania R.</t>
  </si>
  <si>
    <t>Nur Raihanah RoeslanStatus is online</t>
  </si>
  <si>
    <t>Nur Raihanah Roeslan</t>
  </si>
  <si>
    <t>You: Hai assalamualaikum Raihanah,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</si>
  <si>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Raihanah Roeslan</t>
  </si>
  <si>
    <t>Emyza Amirah MazlihamStatus is reachable</t>
  </si>
  <si>
    <t>Emyza Amirah Mazliham</t>
  </si>
  <si>
    <t>You: Hai assalamualaikum Emyza,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</si>
  <si>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Emyza Amirah Mazliham</t>
  </si>
  <si>
    <t>Aizatul Izzaty, JLPT N1, #OPEN_TO_WORK</t>
  </si>
  <si>
    <t>Aizatul Izzaty, JLPT N1</t>
  </si>
  <si>
    <t>You: Hai assalamualaikum puan Aizatul,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</si>
  <si>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Aizatul Izzaty, JLPT N1 and Azhad Azman</t>
  </si>
  <si>
    <t>Danial Zamzuri</t>
  </si>
  <si>
    <t>Danial: orait terima kasih</t>
  </si>
  <si>
    <t>Open the options list in your conversation with Azhad Azman and Danial Zamzuri</t>
  </si>
  <si>
    <t>Muhammad NurehsanStatus is reachable</t>
  </si>
  <si>
    <t>Muhammad Nurehsan</t>
  </si>
  <si>
    <t>You: Okay baik. Terima kasih atas reply. Kalau ada soalan atau inquiry tentang takaful, feel free to contact me. Semoga dipermudahkan urusan</t>
  </si>
  <si>
    <t>Open the options list in your conversation with Azhad Azman and Muhammad Nurehsan</t>
  </si>
  <si>
    <t>Firdaus AkramStatus is reachable</t>
  </si>
  <si>
    <t>Firdaus Akram</t>
  </si>
  <si>
    <t>Firdaus: 👍</t>
  </si>
  <si>
    <t>Open the options list in your conversation with Azhad Azman and Firdaus Akram</t>
  </si>
  <si>
    <t>Aliah Aqilah, #OPEN_TO_WORKStatus is reachable</t>
  </si>
  <si>
    <t>Aliah Aqilah</t>
  </si>
  <si>
    <t>You: Faham no problem. Kalau next week saya follow up semula on your availability boleh ke?</t>
  </si>
  <si>
    <t>Open the options list in your conversation with Azhad Azman and Aliah Aqilah</t>
  </si>
  <si>
    <t>Heidi Nai Soraya</t>
  </si>
  <si>
    <t>You: Hai assalamualaikum Soraya,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</si>
  <si>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Heidi Nai Soraya and Azhad Azman</t>
  </si>
  <si>
    <t>Nurul AzmiraStatus is reachable</t>
  </si>
  <si>
    <t>Nurul Azmira</t>
  </si>
  <si>
    <t>You: Hai assalamualaikum Azmira,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</si>
  <si>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Azmira</t>
  </si>
  <si>
    <t>Farah Natasya, #OPEN_TO_WORK</t>
  </si>
  <si>
    <t>Farah Natasya</t>
  </si>
  <si>
    <t>You: Hai assalamualaikum Farah Natasya,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</si>
  <si>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Farah Natasya</t>
  </si>
  <si>
    <t>Julia Emilynn</t>
  </si>
  <si>
    <t>You: Hai assalamualaikum Julia,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</si>
  <si>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Julia Emilynn</t>
  </si>
  <si>
    <t>Nur Ilizawati Muhamad, #OPEN_TO_WORKStatus is reachable</t>
  </si>
  <si>
    <t>Nur Ilizawati Muhamad</t>
  </si>
  <si>
    <t>You: Hai assalamualaikum puan Ilizawati,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</si>
  <si>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 Ilizawati Muhamad and Azhad Azman</t>
  </si>
  <si>
    <t>Wan Nur Khaleda Ibrahim</t>
  </si>
  <si>
    <t>You: Hai assalamualaikum Khaleda,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</si>
  <si>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Wan Nur Khaleda Ibrahim and Azhad Azman</t>
  </si>
  <si>
    <t>Haziq Rashid</t>
  </si>
  <si>
    <t>Open the options list in your conversation with Haziq Rashid and Azhad Azman</t>
  </si>
  <si>
    <t>Aisyah Razak</t>
  </si>
  <si>
    <t>Open the options list in your conversation with Azhad Azman and Aisyah Razak</t>
  </si>
  <si>
    <t>Nur Zulain AinulmusfirahStatus is reachable</t>
  </si>
  <si>
    <t>Nur Zulain Ainulmusfirah</t>
  </si>
  <si>
    <t>You: Hai assalamualaikum Nur Zulain,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</si>
  <si>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 Zulain Ainulmusfirah and Azhad Azman</t>
  </si>
  <si>
    <t>Alifah Ilyana Mohd Rafi</t>
  </si>
  <si>
    <t>You: Hai assalamualaikum Alifah,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</si>
  <si>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Alifah Ilyana Mohd Rafi and Azhad Azman</t>
  </si>
  <si>
    <t>Fatin Najihah Mohamad Hirwan, #OPEN_TO_WORKStatus is reachable</t>
  </si>
  <si>
    <t>Fatin Najihah Mohamad Hirwan</t>
  </si>
  <si>
    <t>Open the options list in your conversation with Azhad Azman and Fatin Najihah Mohamad Hirwan</t>
  </si>
  <si>
    <t>aswad mdnor, #OPEN_TO_WORKStatus is reachable</t>
  </si>
  <si>
    <t>aswad mdnor</t>
  </si>
  <si>
    <t>You: Hai assalamualaikum Aswad,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</si>
  <si>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aswad mdnor and Azhad Azman</t>
  </si>
  <si>
    <t>Natasha Azlin Ahmed Affendy, #OPEN_TO_WORK</t>
  </si>
  <si>
    <t>Natasha Azlin Ahmed Affendy</t>
  </si>
  <si>
    <t>Open the options list in your conversation with Azhad Azman and Natasha Azlin Ahmed Affendy</t>
  </si>
  <si>
    <t>Siti Zulaiha, #OPEN_TO_WORKStatus is reachable</t>
  </si>
  <si>
    <t>Siti Zulaiha</t>
  </si>
  <si>
    <t>You: Hai assalamualaikum Siti Zulaiha,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</si>
  <si>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Zulaiha</t>
  </si>
  <si>
    <t>Mohd Zaidi Abd Hair, #OPEN_TO_WORK</t>
  </si>
  <si>
    <t>Mohd Zaidi Abd Hair</t>
  </si>
  <si>
    <t>You: Hai assalamualaikum tuan Zaidi,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</si>
  <si>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Mohd Zaidi Abd Hair and Azhad Azman</t>
  </si>
  <si>
    <t>Athirah JafriStatus is reachable</t>
  </si>
  <si>
    <t>Athirah Jafri</t>
  </si>
  <si>
    <t>Open the options list in your conversation with Azhad Azman and Athirah Jafri</t>
  </si>
  <si>
    <t>Noor SyaffynasStatus is reachable</t>
  </si>
  <si>
    <t>Noor Syaffynas</t>
  </si>
  <si>
    <t>You: Hai assalamualaikum puan Noor Syaffynas,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</si>
  <si>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Noor Syaffynas and Azhad Azman</t>
  </si>
  <si>
    <t>Farisha Izza Atiqah SukartisStatus is reachable</t>
  </si>
  <si>
    <t>Farisha Izza Atiqah Sukartis</t>
  </si>
  <si>
    <t>Open the options list in your conversation with Azhad Azman and Farisha Izza Atiqah Sukartis</t>
  </si>
  <si>
    <t>Nur Izzni Hartini Zulbahari</t>
  </si>
  <si>
    <t>You: Hai assalamualaikum Nur Izzni,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</si>
  <si>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Izzni Hartini Zulbahari</t>
  </si>
  <si>
    <t>Muhd Afiq Iqhwan Muhd ZaidiStatus is reachable</t>
  </si>
  <si>
    <t>Muhd Afiq Iqhwan Muhd Zaidi</t>
  </si>
  <si>
    <t>Open the options list in your conversation with Azhad Azman and Muhd Afiq Iqhwan Muhd Zaidi</t>
  </si>
  <si>
    <t>Arinah FadzilStatus is reachable</t>
  </si>
  <si>
    <t>Arinah Fadzil</t>
  </si>
  <si>
    <t>You: Hai assalamualaikum Arinah,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</si>
  <si>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Arinah Fadzil</t>
  </si>
  <si>
    <t>Ainul Khairina</t>
  </si>
  <si>
    <t>You: Hai assalamualaikum Ainul Khairina,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</si>
  <si>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Ainul Khairina</t>
  </si>
  <si>
    <t>Norshahrizan Binti Ramli</t>
  </si>
  <si>
    <t>You: Hai assalamualaikum puan Norshahrizan,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</si>
  <si>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Norshahrizan Binti Ramli and Azhad Azman</t>
  </si>
  <si>
    <t>Siti Maisarah AzmanStatus is reachable</t>
  </si>
  <si>
    <t>Siti Maisarah Azman</t>
  </si>
  <si>
    <t>You: Hai assalamualaikum Siti Maisarah,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</si>
  <si>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Maisarah Azman</t>
  </si>
  <si>
    <t>Muhammad Izz MuqriStatus is reachable</t>
  </si>
  <si>
    <t>Muhammad Izz Muqri</t>
  </si>
  <si>
    <t>You: Hai assalamualaikum Izz Muqri,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</si>
  <si>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Izz Muqri</t>
  </si>
  <si>
    <t>AMIRA NATASHA AHMAD SAZALI, #OPEN_TO_WORK</t>
  </si>
  <si>
    <t>AMIRA NATASHA AHMAD SAZALI</t>
  </si>
  <si>
    <t>Open the options list in your conversation with Azhad Azman and AMIRA NATASHA AHMAD SAZALI</t>
  </si>
  <si>
    <t>Nur Shahirah Shaharuddin, #OPEN_TO_WORKStatus is reachable</t>
  </si>
  <si>
    <t>Nur Shahirah Shaharuddin</t>
  </si>
  <si>
    <t>You: Hai assalamualaikum Nur Shahirah,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</si>
  <si>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Shahirah Shaharuddin</t>
  </si>
  <si>
    <t>DAYANG HAFEEZA BINTI ABANG MOHAMAD HEIZANStatus is reachable</t>
  </si>
  <si>
    <t>DAYANG HAFEEZA BINTI ABANG MOHAMAD HEIZAN</t>
  </si>
  <si>
    <t>You: Hai assalamualaikum Dayang Hafeeza,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</si>
  <si>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DAYANG HAFEEZA BINTI ABANG MOHAMAD HEIZAN</t>
  </si>
  <si>
    <t>SYAMIRA FATMA, #OPEN_TO_WORKStatus is reachable</t>
  </si>
  <si>
    <t>SYAMIRA FATMA</t>
  </si>
  <si>
    <t>You: Hai assalamualaikum Syamira,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</si>
  <si>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SYAMIRA FATMA</t>
  </si>
  <si>
    <t>Muhammad Zulazman Azmizam</t>
  </si>
  <si>
    <t>You: Hai assalamualaikum Zulazman,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</si>
  <si>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Zulazman Azmizam</t>
  </si>
  <si>
    <t>Nur FirzanahStatus is reachable</t>
  </si>
  <si>
    <t>Nur Firzanah</t>
  </si>
  <si>
    <t>You: Hai assalamualaikum Nur Firzanah,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</si>
  <si>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Firzanah</t>
  </si>
  <si>
    <t>Atikah SaharilStatus is reachable</t>
  </si>
  <si>
    <t>Atikah Saharil</t>
  </si>
  <si>
    <t>Open the options list in your conversation with Azhad Azman and Atikah Saharil</t>
  </si>
  <si>
    <t>Ain Amirah KamarulzamanStatus is reachable</t>
  </si>
  <si>
    <t>Ain Amirah Kamarulzaman</t>
  </si>
  <si>
    <t>You: Hai assalamualaikum Ain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</si>
  <si>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Ain Amirah Kamarulzaman and Azhad Azman</t>
  </si>
  <si>
    <t>Danial EzamStatus is reachable</t>
  </si>
  <si>
    <t>Danial Ezam</t>
  </si>
  <si>
    <t>Open the options list in your conversation with Azhad Azman and Danial Ezam</t>
  </si>
  <si>
    <t>Aliff JafarStatus is reachable</t>
  </si>
  <si>
    <t>Aliff Jafar</t>
  </si>
  <si>
    <t>Open the options list in your conversation with Azhad Azman and Aliff Jafar</t>
  </si>
  <si>
    <t>Ts. Noorilyana AbdullahStatus is reachable</t>
  </si>
  <si>
    <t>Ts. Noorilyana Abdullah</t>
  </si>
  <si>
    <t>You: Hai assalamualaikum puan Noorilyana,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</si>
  <si>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Ts. Noorilyana Abdullah and Azhad Azman</t>
  </si>
  <si>
    <t>Muhammad Arif FarhanStatus is online</t>
  </si>
  <si>
    <t>Muhammad Arif Farhan</t>
  </si>
  <si>
    <t>You: Hai assalamualaikum Arif Farhan,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</si>
  <si>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Arif Farhan</t>
  </si>
  <si>
    <t>Ikram Muslim</t>
  </si>
  <si>
    <t>You: Hai assalamualaikum Ikram,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</si>
  <si>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Ikram Muslim</t>
  </si>
  <si>
    <t>Nazrin AzlanStatus is reachable</t>
  </si>
  <si>
    <t>Nazrin Azlan</t>
  </si>
  <si>
    <t>You: Hai assalamualaikum tuan Nazrin,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</si>
  <si>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Nazrin Azlan and Azhad Azman</t>
  </si>
  <si>
    <t>NOOR AIN BINTI ROZAINIStatus is reachable</t>
  </si>
  <si>
    <t>NOOR AIN BINTI ROZAINI</t>
  </si>
  <si>
    <t>You: Hai assalamualaikum puan Noor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</si>
  <si>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NOOR AIN BINTI ROZAINI and Azhad Azman</t>
  </si>
  <si>
    <t>MUHAMMAD FAIEZUL ZAFFREY BIN MOHD AZMIStatus is reachable</t>
  </si>
  <si>
    <t>MUHAMMAD FAIEZUL ZAFFREY BIN MOHD AZMI</t>
  </si>
  <si>
    <t>You: Hai assalamualaikum Faiezul,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</si>
  <si>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FAIEZUL ZAFFREY BIN MOHD AZMI</t>
  </si>
  <si>
    <t>Nur Farhana, #OPEN_TO_WORKStatus is reachable</t>
  </si>
  <si>
    <t>Nur Farhana</t>
  </si>
  <si>
    <t>Open the options list in your conversation with Azhad Azman and Nur Farhana</t>
  </si>
  <si>
    <t>MAISARAH BINTI MOHD ROBAT, #OPEN_TO_WORKStatus is reachable</t>
  </si>
  <si>
    <t>MAISARAH BINTI MOHD ROBAT</t>
  </si>
  <si>
    <t>You: Hai assalamualaikum puan Maisarah,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</si>
  <si>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MAISARAH BINTI MOHD ROBAT</t>
  </si>
  <si>
    <t>Amiru AsyrafStatus is online</t>
  </si>
  <si>
    <t>Amiru Asyraf</t>
  </si>
  <si>
    <t>You: Hai assalamualaikum tuan Amiru,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</si>
  <si>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Amiru Asyraf and Azhad Azman</t>
  </si>
  <si>
    <t>Anis Mawaddah Abd Khair Fahmi, #OPEN_TO_WORKStatus is reachable</t>
  </si>
  <si>
    <t>Anis Mawaddah Abd Khair Fahmi</t>
  </si>
  <si>
    <t>Open the options list in your conversation with Azhad Azman and Anis Mawaddah Abd Khair Fahmi</t>
  </si>
  <si>
    <t>Atirah Abd Latif, #OPEN_TO_WORKStatus is online</t>
  </si>
  <si>
    <t>Atirah Abd Latif</t>
  </si>
  <si>
    <t>You: Hai assalamualaikum Atirah,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</si>
  <si>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Atirah Abd Latif</t>
  </si>
  <si>
    <t>Nor Ashraf NorsahperiStatus is reachable</t>
  </si>
  <si>
    <t>Nor Ashraf Norsahperi</t>
  </si>
  <si>
    <t>You: Hai assalamualaikum tuan Nor Ashraf,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</si>
  <si>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Nor Ashraf Norsahperi and Azhad Azman</t>
  </si>
  <si>
    <t>Muhammad Izzat Farhan Bin Hamzah FansuriStatus is reachable</t>
  </si>
  <si>
    <t>Muhammad Izzat Farhan Bin Hamzah Fansuri</t>
  </si>
  <si>
    <t>Open the options list in your conversation with Azhad Azman and Muhammad Izzat Farhan Bin Hamzah Fansuri</t>
  </si>
  <si>
    <t>Hanis Sufi</t>
  </si>
  <si>
    <t>Open the options list in your conversation with Azhad Azman and Hanis Sufi</t>
  </si>
  <si>
    <t>Nuraiman MustaqimStatus is reachable</t>
  </si>
  <si>
    <t>Nuraiman Mustaqim</t>
  </si>
  <si>
    <t>Open the options list in your conversation with Azhad Azman and Nuraiman Mustaqim</t>
  </si>
  <si>
    <t>Izzati TajuddinStatus is reachable</t>
  </si>
  <si>
    <t>Izzati Tajuddin</t>
  </si>
  <si>
    <t>Open the options list in your conversation with Izzati Tajuddin and Azhad Azman</t>
  </si>
  <si>
    <t>Siti Rumaisha</t>
  </si>
  <si>
    <t>You: Hai assalamualaikum puan Siti Rumaisha,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</si>
  <si>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Siti Rumaisha and Azhad Azman</t>
  </si>
  <si>
    <t>Norkhairunnisa Mohamed NordinStatus is reachable</t>
  </si>
  <si>
    <t>Norkhairunnisa Mohamed Nordin</t>
  </si>
  <si>
    <t>You: Hai assalamualaikum Norkhairunnisa,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</si>
  <si>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Norkhairunnisa Mohamed Nordin</t>
  </si>
  <si>
    <t>Nadhira Qasreena, #OPEN_TO_WORKStatus is reachable</t>
  </si>
  <si>
    <t>Nadhira Qasreena</t>
  </si>
  <si>
    <t>You: Hai assalamualaikum Nadhira,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</si>
  <si>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Nadhira Qasreena</t>
  </si>
  <si>
    <t>Afwan HakimStatus is reachable</t>
  </si>
  <si>
    <t>Afwan Hakim</t>
  </si>
  <si>
    <t>You: Hai assalamualaikum Afwan,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</si>
  <si>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Afwan Hakim</t>
  </si>
  <si>
    <t>Nor Azura Ma Yusof, #OPEN_TO_WORK</t>
  </si>
  <si>
    <t>Nor Azura Ma Yusof</t>
  </si>
  <si>
    <t>You: Terima kasih atas maklum balas. InshaAllah jika ada soalan atau inquiry berkaitan takaful, feel free to contact me in the future. Semoga dipermudahkan urusan</t>
  </si>
  <si>
    <t>Open the options list in your conversation with Azhad Azman and Nor Azura Ma Yusof</t>
  </si>
  <si>
    <t>Aliya Nadirah A.H, #OPEN_TO_WORKStatus is reachable</t>
  </si>
  <si>
    <t>Aliya Nadirah A.H</t>
  </si>
  <si>
    <t>You: Hi assalamualaikum. Maaf ganggu. Just nak follow up semula on our previous converssation. It is okay kalau saya nak set masa for appointment?</t>
  </si>
  <si>
    <t>Open the options list in your conversation with Azhad Azman and Aliya Nadirah A.H</t>
  </si>
  <si>
    <t>Nur Fadilah NatashaStatus is reachable</t>
  </si>
  <si>
    <t>Nur Fadilah Natasha</t>
  </si>
  <si>
    <t>You: Hai assalamualaikum Nur Fadilah,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</si>
  <si>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Fadilah Natasha</t>
  </si>
  <si>
    <t>Hanita HilmiStatus is reachable</t>
  </si>
  <si>
    <t>Hanita Hilmi</t>
  </si>
  <si>
    <t>You: Hai assalamualaikum Hanita,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</si>
  <si>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Hanita Hilmi</t>
  </si>
  <si>
    <t>Andros LidamStatus is reachable</t>
  </si>
  <si>
    <t>Andros Lidam</t>
  </si>
  <si>
    <t>You: Hai Andros,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</si>
  <si>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Andros Lidam</t>
  </si>
  <si>
    <t>Farahin zulkarnain</t>
  </si>
  <si>
    <t>You: Hai assalamualaikum Farahin,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</si>
  <si>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Farahin zulkarnain and Azhad Azman</t>
  </si>
  <si>
    <t>Syaza Aunie Rozali, #OPEN_TO_WORK</t>
  </si>
  <si>
    <t>Syaza Aunie Rozali</t>
  </si>
  <si>
    <t>Open the options list in your conversation with Syaza Aunie Rozali and Azhad Azman</t>
  </si>
  <si>
    <t>SITI SARAH BALQIS KAMARUDIN</t>
  </si>
  <si>
    <t>You: Hai assalamualaikum Siti 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</si>
  <si>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SARAH BALQIS KAMARUDIN</t>
  </si>
  <si>
    <t>anis nafisa, #OPEN_TO_WORKStatus is reachable</t>
  </si>
  <si>
    <t>anis nafisa</t>
  </si>
  <si>
    <t>You: Hai assalamualaikum Anis Nafisa,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</si>
  <si>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anis nafisa</t>
  </si>
  <si>
    <t>Nur AdlinStatus is reachable</t>
  </si>
  <si>
    <t>Nur Adlin</t>
  </si>
  <si>
    <t>You: Hai assalamualaikum puan Nur Adlin, saya Azhad nihon sotsu tahun 2017. Sorry kalau ganggu. Actually sekarang saya tengah mencari individu yang bekerja di nihon untuk saya dapatkan peluang sharing sahaja berkaitan takaful dan wealth planning since ini kerja hakiki saya sebagai PruBSN wealth planner. Boleh ke kalau saya nak set appointment secara bersemuka ataupun online?</t>
  </si>
  <si>
    <t>Open the options list in your conversation with Nur Adlin and Azhad Azman</t>
  </si>
  <si>
    <t>Nur AmalinaStatus is reachable</t>
  </si>
  <si>
    <t>You: Hai assalamualaikum puan Amalina,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</si>
  <si>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Siti Nur HanaStatus is online</t>
  </si>
  <si>
    <t>Siti Nur Hana</t>
  </si>
  <si>
    <t>You: Hai assalamualaikum Siti Nur Hana,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</si>
  <si>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Nur Hana</t>
  </si>
  <si>
    <t>- farah, #OPEN_TO_WORKStatus is reachable</t>
  </si>
  <si>
    <t>- farah</t>
  </si>
  <si>
    <t>Open the options list in your conversation with Azhad Azman and - farah</t>
  </si>
  <si>
    <t>Atria Maisarah, #OPEN_TO_WORKStatus is reachable</t>
  </si>
  <si>
    <t>Atria Maisarah</t>
  </si>
  <si>
    <t>You: Hai assalamualaikum Nur Atria,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</si>
  <si>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Atria Maisarah</t>
  </si>
  <si>
    <t>Nila Natasa ChikitaStatus is reachable</t>
  </si>
  <si>
    <t>Nila Natasa Chikita</t>
  </si>
  <si>
    <t>You: Hai assalamualaikum Nila,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</si>
  <si>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Nila Natasa Chikita</t>
  </si>
  <si>
    <t>Syahida Aqilah, #OPEN_TO_WORKStatus is reachable</t>
  </si>
  <si>
    <t>Syahida Aqilah</t>
  </si>
  <si>
    <t>Open the options list in your conversation with Azhad Azman and Syahida Aqilah</t>
  </si>
  <si>
    <t>SHAHIRFFAN ADDAMStatus is reachable</t>
  </si>
  <si>
    <t>SHAHIRFFAN ADDAM</t>
  </si>
  <si>
    <t>You: Hai assalamualaikum Shahirffan,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</si>
  <si>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SHAHIRFFAN ADDAM</t>
  </si>
  <si>
    <t>NURUL DALILA AHMAD FAUZIStatus is reachable</t>
  </si>
  <si>
    <t>NURUL DALILA AHMAD FAUZI</t>
  </si>
  <si>
    <t>You: Hai assalamualaikum Nurul Dalila,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</si>
  <si>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DALILA AHMAD FAUZI</t>
  </si>
  <si>
    <t>Anis SakinahStatus is online</t>
  </si>
  <si>
    <t>Anis Sakinah</t>
  </si>
  <si>
    <t>You: Sama. Terima kasih jugak for reply. Saya doakan semoga dipermudahkan urusan</t>
  </si>
  <si>
    <t>Open the options list in your conversation with Azhad Azman and Anis Sakinah</t>
  </si>
  <si>
    <t>Syahiri MohdStatus is reachable</t>
  </si>
  <si>
    <t>Syahiri Mohd</t>
  </si>
  <si>
    <t>You: Boleh inshaAllah. Sekarang ada dekat area mana? Prefer jumpa atau online?</t>
  </si>
  <si>
    <t>Open the options list in your conversation with Azhad Azman and Syahiri Mohd</t>
  </si>
  <si>
    <t>Norain AbdullahStatus is reachable</t>
  </si>
  <si>
    <t>Norain Abdullah</t>
  </si>
  <si>
    <t>You: Hai assalamualaikum Norain, saya Azhad nihon sotsu tahun 2017. Sorry kalau ganggu. Actually sekarang saya tengah mencari individu yang stay dekat nihon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</si>
  <si>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Norain Abdullah</t>
  </si>
  <si>
    <t>Muhammad Aidid Mohd Tarmizi</t>
  </si>
  <si>
    <t>Muhammad Aidid: Baik. Semoga dipermudahkan urusan juga.</t>
  </si>
  <si>
    <t>Open the options list in your conversation with Azhad Azman and Muhammad Aidid Mohd Tarmizi</t>
  </si>
  <si>
    <t>MUHAMMAD AFIQ BIN ABDUL AZIZStatus is reachable</t>
  </si>
  <si>
    <t>MUHAMMAD AFIQ BIN ABDUL AZIZ</t>
  </si>
  <si>
    <t>Open the options list in your conversation with Azhad Azman and MUHAMMAD AFIQ BIN ABDUL AZIZ</t>
  </si>
  <si>
    <t>Siti Ezrin Ismail</t>
  </si>
  <si>
    <t>You: Hai assalamualaikum Siti Ezrin,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</si>
  <si>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Ezrin Ismail</t>
  </si>
  <si>
    <t>Aidahtun SyafiqahStatus is reachable</t>
  </si>
  <si>
    <t>Aidahtun Syafiqah</t>
  </si>
  <si>
    <t>Aidahtun: 👍</t>
  </si>
  <si>
    <t>Open the options list in your conversation with Aidahtun Syafiqah and Azhad Azman</t>
  </si>
  <si>
    <t>Ahmad AimanStatus is reachable</t>
  </si>
  <si>
    <t>Open the options list in your conversation with Azhad Azman and Ahmad Aiman</t>
  </si>
  <si>
    <t>Syed EusoffStatus is reachable</t>
  </si>
  <si>
    <t>Syed Eusoff</t>
  </si>
  <si>
    <t>You: Hai assalamualaikum tuan Syed Eusoff,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</si>
  <si>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Syed Eusoff</t>
  </si>
  <si>
    <t>Tengku Arish IskandarStatus is reachable</t>
  </si>
  <si>
    <t>Tengku Arish Iskandar</t>
  </si>
  <si>
    <t>You: Hai assalamualaikum tuan Arish,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</si>
  <si>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Tengku Arish Iskandar</t>
  </si>
  <si>
    <t>Aliff Fitri</t>
  </si>
  <si>
    <t>Open the options list in your conversation with Azhad Azman and Aliff Fitri</t>
  </si>
  <si>
    <t>Adly HakimStatus is reachable</t>
  </si>
  <si>
    <t>Adly Hakim</t>
  </si>
  <si>
    <t>You: Hai assalamualaikum Adly,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</si>
  <si>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Adly Hakim</t>
  </si>
  <si>
    <t>Muhamad Shakir Mohd RazaliStatus is reachable</t>
  </si>
  <si>
    <t>Muhamad Shakir Mohd Razali</t>
  </si>
  <si>
    <t>You: Hai assalamualaikum Shakir,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</si>
  <si>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Muhamad Shakir Mohd Razali</t>
  </si>
  <si>
    <t>Muhammad IqbalStatus is reachable</t>
  </si>
  <si>
    <t>Muhammad Iqbal</t>
  </si>
  <si>
    <t>You: Oh yeke. Under company apa ye kalau tak kisah share dengan saya?</t>
  </si>
  <si>
    <t>Open the options list in your conversation with Azhad Azman and Muhammad Iqbal</t>
  </si>
  <si>
    <t>Muhammad Syahir HasanStatus is reachable</t>
  </si>
  <si>
    <t>Muhammad Syahir Hasan</t>
  </si>
  <si>
    <t>You: Hai assalamualaikum tuan Syahir,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</si>
  <si>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Syahir Hasan</t>
  </si>
  <si>
    <t>Naeilah Shokri, #OPEN_TO_WORKStatus is reachable</t>
  </si>
  <si>
    <t>Naeilah Shokri</t>
  </si>
  <si>
    <t>You: Hai assalamualaikum Naeilah,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</si>
  <si>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Naeilah Shokri</t>
  </si>
  <si>
    <t>Anis SyuhadaStatus is reachable</t>
  </si>
  <si>
    <t>Anis Syuhada</t>
  </si>
  <si>
    <t>Open the options list in your conversation with Anis Syuhada and Azhad Azman</t>
  </si>
  <si>
    <t>aqli yusoff, #OPEN_TO_WORKStatus is reachable</t>
  </si>
  <si>
    <t>aqli yusoff</t>
  </si>
  <si>
    <t>You: Hai assalamualaikum Aqli,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</si>
  <si>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aqli yusoff</t>
  </si>
  <si>
    <t>Nurul AthirahStatus is reachable</t>
  </si>
  <si>
    <t>Nurul Athirah</t>
  </si>
  <si>
    <t>Open the options list in your conversation with Nurul Athirah and Azhad Azman</t>
  </si>
  <si>
    <t>Muhammad HafizuddinStatus is reachable</t>
  </si>
  <si>
    <t>Muhammad Hafizuddin</t>
  </si>
  <si>
    <t>You: Hai assalamualaikum Hafizuddin,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</si>
  <si>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Muhammad Hafizuddin and Azhad Azman</t>
  </si>
  <si>
    <t>Muhammad Zakwan Bin RoshaizakStatus is reachable</t>
  </si>
  <si>
    <t>Muhammad Zakwan Bin Roshaizak</t>
  </si>
  <si>
    <t>You: Hai assalamualaikum Zakwan,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</si>
  <si>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Zakwan Bin Roshaizak</t>
  </si>
  <si>
    <t>Ariff NoorismanStatus is reachable</t>
  </si>
  <si>
    <t>Ariff Noorisman</t>
  </si>
  <si>
    <t>Open the options list in your conversation with Azhad Azman and Ariff Noorisman</t>
  </si>
  <si>
    <t>Amiera Khairina, #OPEN_TO_WORK</t>
  </si>
  <si>
    <t>Amiera Khairina</t>
  </si>
  <si>
    <t>Open the options list in your conversation with Azhad Azman and Amiera Khairina</t>
  </si>
  <si>
    <t>Ummi BalqisStatus is reachable</t>
  </si>
  <si>
    <t>Ummi Balqis</t>
  </si>
  <si>
    <t>Open the options list in your conversation with Azhad Azman and Ummi Balqis</t>
  </si>
  <si>
    <t>Nurhanis Zahirah AzharStatus is reachable</t>
  </si>
  <si>
    <t>Nurhanis Zahirah Azhar</t>
  </si>
  <si>
    <t>You: Hai assalamualaikum Nurhanis,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</si>
  <si>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Nurhanis Zahirah Azhar</t>
  </si>
  <si>
    <t>Miza Fathini MohamadStatus is reachable</t>
  </si>
  <si>
    <t>Miza Fathini Mohamad</t>
  </si>
  <si>
    <t>Open the options list in your conversation with Azhad Azman and Miza Fathini Mohamad</t>
  </si>
  <si>
    <t>Badri Shah, #OPEN_TO_WORKStatus is reachable</t>
  </si>
  <si>
    <t>Badri Shah</t>
  </si>
  <si>
    <t>You: Hai assalamualaikum Badri,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</si>
  <si>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Badri Shah</t>
  </si>
  <si>
    <t>Amirul HakimStatus is reachable</t>
  </si>
  <si>
    <t>Syazwathiqah Abdul Rahman, #OPEN_TO_WORKStatus is reachable</t>
  </si>
  <si>
    <t>Syazwathiqah Abdul Rahman</t>
  </si>
  <si>
    <t>You: Baik no problem. Terima kasih atas reply dan doanya. InshaAllah boleh contact saya in the future jika ada soalan atau inquiry berkenaan takaful dan wealth planning. Saya doakan semoga dipermudahkan segala urusan</t>
  </si>
  <si>
    <t>Open the options list in your conversation with Azhad Azman and Syazwathiqah Abdul Rahman</t>
  </si>
  <si>
    <t>Fadhilah Mohd RashidStatus is reachable</t>
  </si>
  <si>
    <t>Fadhilah Mohd Rashid</t>
  </si>
  <si>
    <t>Open the options list in your conversation with Azhad Azman and Fadhilah Mohd Rashid</t>
  </si>
  <si>
    <t>Syukri Zakari, #OPEN_TO_WORKStatus is reachable</t>
  </si>
  <si>
    <t>Syukri Zakari</t>
  </si>
  <si>
    <t>You: Hai assalamualaikum Syukri,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</si>
  <si>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Syukri Zakari</t>
  </si>
  <si>
    <t>Najihah Sanuri</t>
  </si>
  <si>
    <t>Open the options list in your conversation with Azhad Azman and Najihah Sanuri</t>
  </si>
  <si>
    <t>Muhamad Habibi Asri</t>
  </si>
  <si>
    <t>You: Hai assalamualaikum Habibi,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</si>
  <si>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Muhamad Habibi Asri</t>
  </si>
  <si>
    <t>Amirah Fatihin, #OPEN_TO_WORK</t>
  </si>
  <si>
    <t>Amirah Fatihin</t>
  </si>
  <si>
    <t>Open the options list in your conversation with Azhad Azman and Amirah Fatihin</t>
  </si>
  <si>
    <t>Muqri MorhalimStatus is reachable</t>
  </si>
  <si>
    <t>Muqri Morhalim</t>
  </si>
  <si>
    <t>You: Hai assalamualaikum Muqri,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</si>
  <si>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Muqri Morhalim</t>
  </si>
  <si>
    <t>Azrai ZulkiffliStatus is reachable</t>
  </si>
  <si>
    <t>Azrai Zulkiffli</t>
  </si>
  <si>
    <t>You: Hai assalamualaikum tuan Azrai,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</si>
  <si>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Azrai Zulkiffli and Azhad Azman</t>
  </si>
  <si>
    <t>Luqman HaqeemStatus is reachable</t>
  </si>
  <si>
    <t>Luqman Haqeem</t>
  </si>
  <si>
    <t>Open the options list in your conversation with Azhad Azman and Luqman Haqeem</t>
  </si>
  <si>
    <t>Nur Asyikin RazaliStatus is reachable</t>
  </si>
  <si>
    <t>Nur Asyikin Razali</t>
  </si>
  <si>
    <t>You: Hai assalamualaikum Asyikin,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</si>
  <si>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Asyikin Razali</t>
  </si>
  <si>
    <t>Nurrul ZainStatus is reachable</t>
  </si>
  <si>
    <t>Nurrul Zain</t>
  </si>
  <si>
    <t>You: Hai assalamualaikum puan Nurrul Zain,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</si>
  <si>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Nurrul Zain</t>
  </si>
  <si>
    <t>Mohamad SyamimStatus is reachable</t>
  </si>
  <si>
    <t>Mohamad Syamim</t>
  </si>
  <si>
    <t>You: Hai assalamualaikum tuan Syamim,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</si>
  <si>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Mohamad Syamim</t>
  </si>
  <si>
    <t>lukman zainalStatus is reachable</t>
  </si>
  <si>
    <t>lukman zainal</t>
  </si>
  <si>
    <t>You: Hai assalamualaikum Lukman,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</si>
  <si>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lukman zainal</t>
  </si>
  <si>
    <t>Intan Afiza, #OPEN_TO_WORK</t>
  </si>
  <si>
    <t>Intan Afiza</t>
  </si>
  <si>
    <t>You: Hai assalamualaikum Intan Afiza,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</si>
  <si>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Intan Afiza</t>
  </si>
  <si>
    <t>NUSRAT REHANA, #OPEN_TO_WORK</t>
  </si>
  <si>
    <t>NUSRAT REHANA</t>
  </si>
  <si>
    <t>You: Hai assalamualaikum Nusrat,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</si>
  <si>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NUSRAT REHANA</t>
  </si>
  <si>
    <t>MUHAMAD AKIF NAJMI JUNAIDI, #OPEN_TO_WORK</t>
  </si>
  <si>
    <t>MUHAMAD AKIF NAJMI JUNAIDI</t>
  </si>
  <si>
    <t>You: Hai assalamualaikum Akif Najmi,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</si>
  <si>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MUHAMAD AKIF NAJMI JUNAIDI</t>
  </si>
  <si>
    <t>Sarah SuhaimiStatus is reachable</t>
  </si>
  <si>
    <t>Sarah Suhaimi</t>
  </si>
  <si>
    <t>You: Hai assalamualaikum Sarah Suhaimi,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</si>
  <si>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Sarah Suhaimi</t>
  </si>
  <si>
    <t>Ain NajlaStatus is online</t>
  </si>
  <si>
    <t>Ain Najla</t>
  </si>
  <si>
    <t>You: Hai assalamualaikum Ain Najla,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</si>
  <si>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Ain Najla</t>
  </si>
  <si>
    <t>Aizat RobaniStatus is reachable</t>
  </si>
  <si>
    <t>Aizat Robani</t>
  </si>
  <si>
    <t>You: Hai assalamualaikum Aizat,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</si>
  <si>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Aizat Robani</t>
  </si>
  <si>
    <t>Nur Dalila Dyana ZahriStatus is reachable</t>
  </si>
  <si>
    <t>Nur Dalila Dyana Zahri</t>
  </si>
  <si>
    <t>You: Hai assalamualaikum Nur Dalila,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</si>
  <si>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Dalila Dyana Zahri</t>
  </si>
  <si>
    <t>NURUL ELEEZA, #OPEN_TO_WORKStatus is reachable</t>
  </si>
  <si>
    <t>NURUL ELEEZA</t>
  </si>
  <si>
    <t>You: Hai assalamualaikum Nurul Eleeza,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</si>
  <si>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ELEEZA</t>
  </si>
  <si>
    <t>Siti Nurfakhira Ahmad Raslan</t>
  </si>
  <si>
    <t>Open the options list in your conversation with Azhad Azman and Siti Nurfakhira Ahmad Raslan</t>
  </si>
  <si>
    <t>Amilia Azmen</t>
  </si>
  <si>
    <t>You: Hai assalamualaikum Amilia,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</si>
  <si>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Amilia Azmen</t>
  </si>
  <si>
    <t>Haziq KhairiStatus is reachable</t>
  </si>
  <si>
    <t>Haziq Khairi</t>
  </si>
  <si>
    <t>Open the options list in your conversation with Azhad Azman and Haziq Khairi</t>
  </si>
  <si>
    <t>Aufa HusainiStatus is reachable</t>
  </si>
  <si>
    <t>Aufa Husaini</t>
  </si>
  <si>
    <t>You: Hai assalamualaikum Aufa,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</si>
  <si>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Aufa Husaini</t>
  </si>
  <si>
    <t>AMIR ANWAR</t>
  </si>
  <si>
    <t>You: I see. Okay no problem. Thank you for the reply. Semoga dipermudahkan urusan</t>
  </si>
  <si>
    <t>Open the options list in your conversation with Azhad Azman and AMIR ANWAR</t>
  </si>
  <si>
    <t>Farizal AhmadStatus is reachable</t>
  </si>
  <si>
    <t>Farizal Ahmad</t>
  </si>
  <si>
    <t>Farizal: Sama2 Azhad</t>
  </si>
  <si>
    <t>Open the options list in your conversation with Farizal Ahmad and Azhad Azman</t>
  </si>
  <si>
    <t>Nur Amirah Abd LatiffStatus is reachable</t>
  </si>
  <si>
    <t>Nur Amirah Abd Latiff</t>
  </si>
  <si>
    <t>Open the options list in your conversation with Nur Amirah Abd Latiff and Azhad Azman</t>
  </si>
  <si>
    <t>Irfan Rosman</t>
  </si>
  <si>
    <t>Open the options list in your conversation with Azhad Azman and Irfan Rosman</t>
  </si>
  <si>
    <t>Nazrul AzmiStatus is reachable</t>
  </si>
  <si>
    <t>Nazrul Azmi</t>
  </si>
  <si>
    <t>Open the options list in your conversation with Azhad Azman and Nazrul Azmi</t>
  </si>
  <si>
    <t>Nur Ainin Sofiya Khaleelu Rahman</t>
  </si>
  <si>
    <t>You: Hai assalamualaikum Nur Ainin,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</si>
  <si>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Ainin Sofiya Khaleelu Rahman</t>
  </si>
  <si>
    <t>IMRON SHAMLI, #OPEN_TO_WORKStatus is online</t>
  </si>
  <si>
    <t>IMRON SHAMLI</t>
  </si>
  <si>
    <t>You: Hai assalamualaikum Imron,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</si>
  <si>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IMRON SHAMLI</t>
  </si>
  <si>
    <t>Haida Sabrina Hamizi</t>
  </si>
  <si>
    <t>You: Hai assalamualaikum Haida Sabrina,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</si>
  <si>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Haida Sabrina Hamizi</t>
  </si>
  <si>
    <t>NAJWA AQILAH BINTI SAAD, #OPEN_TO_WORKStatus is reachable</t>
  </si>
  <si>
    <t>NAJWA AQILAH BINTI SAAD</t>
  </si>
  <si>
    <t>Open the options list in your conversation with Azhad Azman and NAJWA AQILAH BINTI SAAD</t>
  </si>
  <si>
    <t>Ammar Azman</t>
  </si>
  <si>
    <t>Open the options list in your conversation with Azhad Azman and Ammar Azman</t>
  </si>
  <si>
    <t>Muhammad Faiz Ahmad TarmiziStatus is reachable</t>
  </si>
  <si>
    <t>Muhammad Faiz Ahmad Tarmizi</t>
  </si>
  <si>
    <t>Open the options list in your conversation with Azhad Azman and Muhammad Faiz Ahmad Tarmizi</t>
  </si>
  <si>
    <t>Lubna Ahmad Nizam</t>
  </si>
  <si>
    <t>You: Hai assalamualaikum Lubna,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</si>
  <si>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Lubna Ahmad Nizam</t>
  </si>
  <si>
    <t>Siti SarahStatus is reachable</t>
  </si>
  <si>
    <t>Siti Sarah</t>
  </si>
  <si>
    <t>Open the options list in your conversation with Azhad Azman and Siti Sarah</t>
  </si>
  <si>
    <t>Abang AimanStatus is reachable</t>
  </si>
  <si>
    <t>Abang Aiman</t>
  </si>
  <si>
    <t>You: Hai assalamualaikum Abang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</si>
  <si>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Abang Aiman</t>
  </si>
  <si>
    <t>Khairul Azrin Juhari, #OPEN_TO_WORKStatus is reachable</t>
  </si>
  <si>
    <t>Khairul Azrin Juhari</t>
  </si>
  <si>
    <t>You: Hai assalamualaikum Khairul Azrin,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</si>
  <si>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Khairul Azrin Juhari</t>
  </si>
  <si>
    <t>Muhammad Hamizan, #OPEN_TO_WORKStatus is reachable</t>
  </si>
  <si>
    <t>Muhammad Hamizan</t>
  </si>
  <si>
    <t>Open the options list in your conversation with Azhad Azman and Muhammad Hamizan</t>
  </si>
  <si>
    <t>Syahminisa NazriStatus is reachable</t>
  </si>
  <si>
    <t>Syahminisa Nazri</t>
  </si>
  <si>
    <t>You: Hai assalamualaikum Syahminisa,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</si>
  <si>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Syahminisa Nazri</t>
  </si>
  <si>
    <t>Norsafikah IsmailStatus is reachable</t>
  </si>
  <si>
    <t>Norsafikah Ismail</t>
  </si>
  <si>
    <t>You: Hai assalamualaikum Norsafikah,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</si>
  <si>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Norsafikah Ismail</t>
  </si>
  <si>
    <t>Raja Fatin</t>
  </si>
  <si>
    <t>You: Hai assalamualaikum Raja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</si>
  <si>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Raja Fatin and Azhad Azman</t>
  </si>
  <si>
    <t>Azrul Hakimi MustafaStatus is reachable</t>
  </si>
  <si>
    <t>Azrul Hakimi Mustafa</t>
  </si>
  <si>
    <t>You: Hai assalamualaikum Azrul,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</si>
  <si>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Azrul Hakimi Mustafa</t>
  </si>
  <si>
    <t>Mohd Syafiq Mazlan, #OPEN_TO_WORK</t>
  </si>
  <si>
    <t>Mohd Syafiq Mazlan</t>
  </si>
  <si>
    <t>You: Boleh ke tuan jika saya offer service saya untuk review current product yang tuan dah ada?</t>
  </si>
  <si>
    <t>Open the options list in your conversation with Mohd Syafiq Mazlan and Azhad Azman</t>
  </si>
  <si>
    <t>Durriyyah Shakirah ShukorStatus is reachable</t>
  </si>
  <si>
    <t>Durriyyah Shakirah Shukor</t>
  </si>
  <si>
    <t>You: Hai assalamualaikum Duriyyah Shakirah,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</si>
  <si>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Durriyyah Shakirah Shukor and Azhad Azman</t>
  </si>
  <si>
    <t>Sabreena Shafeera, #OPEN_TO_WORK</t>
  </si>
  <si>
    <t>Sabreena Shafeera</t>
  </si>
  <si>
    <t>You: Hai Sabreena,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</si>
  <si>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Sabreena Shafeera</t>
  </si>
  <si>
    <t>NURUL MAIZATULHANA MAZLANStatus is reachable</t>
  </si>
  <si>
    <t>NURUL MAIZATULHANA MAZLAN</t>
  </si>
  <si>
    <t>You: Hai assalamualaikum Maizatulhana,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</si>
  <si>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MAIZATULHANA MAZLAN</t>
  </si>
  <si>
    <t>Nurnajwa Khairuddin</t>
  </si>
  <si>
    <t>You: Hai assalamualaikum Nurnajwa,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</si>
  <si>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Nurnajwa Khairuddin</t>
  </si>
  <si>
    <t>Ameer IrfanStatus is reachable</t>
  </si>
  <si>
    <t>Ameer Irfan</t>
  </si>
  <si>
    <t>You: Hai assalamualaikum Ameer,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</si>
  <si>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Ameer Irfan</t>
  </si>
  <si>
    <t>Airil HashimStatus is reachable</t>
  </si>
  <si>
    <t>Airil Hashim</t>
  </si>
  <si>
    <t>You: Hai assalamualaikum Airil,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</si>
  <si>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Airil Hashim and Azhad Azman</t>
  </si>
  <si>
    <t>Muhammad Hanif SaniStatus is reachable</t>
  </si>
  <si>
    <t>Muhammad Hanif Sani</t>
  </si>
  <si>
    <t>You: Hai assalamualaikum tuan Hanif,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</si>
  <si>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Muhammad Hanif Sani and Azhad Azman</t>
  </si>
  <si>
    <t>Adam RoslanStatus is reachable</t>
  </si>
  <si>
    <t>Adam Roslan</t>
  </si>
  <si>
    <t>You: Berminat tak?</t>
  </si>
  <si>
    <t>Open the options list in your conversation with Azhad Azman and Adam Roslan</t>
  </si>
  <si>
    <t>Nurul Syasya Athirah, #OPEN_TO_WORKStatus is reachable</t>
  </si>
  <si>
    <t>Nurul Syasya Athirah</t>
  </si>
  <si>
    <t>You: No problem. Saya hargai reply dari awak. Saya doakan semoga dipermudahkan segala urusan</t>
  </si>
  <si>
    <t>Open the options list in your conversation with Azhad Azman and Nurul Syasya Athirah</t>
  </si>
  <si>
    <t>Nadiha MusaddadStatus is reachable</t>
  </si>
  <si>
    <t>Nadiha Musaddad</t>
  </si>
  <si>
    <t>You: I see. Terima kasih sangat atas reply. Alhamdulillah jika semuanya dah fully protected. Saya doakan semoga dipermudahkan segala urusan Nadiha</t>
  </si>
  <si>
    <t>Open the options list in your conversation with Azhad Azman and Nadiha Musaddad</t>
  </si>
  <si>
    <t>Nurul AimanStatus is reachable</t>
  </si>
  <si>
    <t>Nurul Aiman</t>
  </si>
  <si>
    <t>You: Hai assalamualaikum Nurul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</si>
  <si>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Aiman</t>
  </si>
  <si>
    <t>Harith IzzatStatus is reachable</t>
  </si>
  <si>
    <t>Harith Izzat</t>
  </si>
  <si>
    <t>You: Hai assalamualaikum Harith,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</si>
  <si>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Harith Izzat</t>
  </si>
  <si>
    <t>Nurul Nasuha Adlina Mazlan, #OPEN_TO_WORKStatus is reachable</t>
  </si>
  <si>
    <t>Nurul Nasuha Adlina Mazlan</t>
  </si>
  <si>
    <t>You: Hai assalamualaikum Nasuha,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</si>
  <si>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Nasuha Adlina Mazlan</t>
  </si>
  <si>
    <t>Mohammad Immtiaz Bin Laimon</t>
  </si>
  <si>
    <t>You: Hai assalamualaikum Immtiaz,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</si>
  <si>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Mohammad Immtiaz Bin Laimon</t>
  </si>
  <si>
    <t>Nur Afiqah Abd Aziz</t>
  </si>
  <si>
    <t>You: Hai assalamualaikum Nur 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</si>
  <si>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Afiqah Abd Aziz</t>
  </si>
  <si>
    <t>nurain fatihah</t>
  </si>
  <si>
    <t>Open the options list in your conversation with Azhad Azman and nurain fatihah</t>
  </si>
  <si>
    <t>Akhlam Shakirah, #OPEN_TO_WORK</t>
  </si>
  <si>
    <t>Akhlam Shakirah</t>
  </si>
  <si>
    <t>You: Hai assalamualaikum Akhlam Shakirah,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</si>
  <si>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Akhlam Shakirah</t>
  </si>
  <si>
    <t>Muhammad azhad Hassan, #OPEN_TO_WORKStatus is online</t>
  </si>
  <si>
    <t>Muhammad azhad Hassan</t>
  </si>
  <si>
    <t>Open the options list in your conversation with Azhad Azman and Muhammad azhad Hassan</t>
  </si>
  <si>
    <t>Muhammad Nadzri Arzaman, #OPEN_TO_WORKStatus is reachable</t>
  </si>
  <si>
    <t>Muhammad Nadzri Arzaman</t>
  </si>
  <si>
    <t>You: Hai assalamualaikum Nadzri,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</si>
  <si>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Nadzri Arzaman</t>
  </si>
  <si>
    <t>ADLIL FARIQ</t>
  </si>
  <si>
    <t>You: Hai assalamualaikum Adlil,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</si>
  <si>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ADLIL FARIQ</t>
  </si>
  <si>
    <t>FARA AYUNNA, #OPEN_TO_WORKStatus is reachable</t>
  </si>
  <si>
    <t>FARA AYUNNA</t>
  </si>
  <si>
    <t>You: Hai assalamualaikum Fara,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</si>
  <si>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FARA AYUNNA</t>
  </si>
  <si>
    <t>Nor Fatin Syahirah</t>
  </si>
  <si>
    <t>Open the options list in your conversation with Nor Fatin Syahirah and Azhad Azman</t>
  </si>
  <si>
    <t>Rizzqi ShahStatus is reachable</t>
  </si>
  <si>
    <t>Rizzqi Shah</t>
  </si>
  <si>
    <t>You: Hai assalamualaikum Rizzqi,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</si>
  <si>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Rizzqi Shah</t>
  </si>
  <si>
    <t>Khairil Azril, #OPEN_TO_WORKStatus is reachable</t>
  </si>
  <si>
    <t>Khairil Azril</t>
  </si>
  <si>
    <t>You: Hai assalamualaikum Khairil,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</si>
  <si>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Khairil Azril</t>
  </si>
  <si>
    <t>Arief FarhanStatus is reachable</t>
  </si>
  <si>
    <t>Arief Farhan</t>
  </si>
  <si>
    <t>Open the options list in your conversation with Arief Farhan and Azhad Azman</t>
  </si>
  <si>
    <t>Irsyad Hakim, #OPEN_TO_WORKStatus is reachable</t>
  </si>
  <si>
    <t>Irsyad Hakim</t>
  </si>
  <si>
    <t>You: Hai assalamualaikum Irsyad,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</si>
  <si>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Irsyad Hakim</t>
  </si>
  <si>
    <t>Farah Dania Choo, #OPEN_TO_WORKStatus is reachable</t>
  </si>
  <si>
    <t>Farah Dania Choo</t>
  </si>
  <si>
    <t>Open the options list in your conversation with Azhad Azman and Farah Dania Choo</t>
  </si>
  <si>
    <t>Aiman Sufi Mohamad KarimStatus is reachable</t>
  </si>
  <si>
    <t>Aiman Sufi Mohamad Karim</t>
  </si>
  <si>
    <t>Open the options list in your conversation with Azhad Azman and Aiman Sufi Mohamad Karim</t>
  </si>
  <si>
    <t>Siti Nur Azlina</t>
  </si>
  <si>
    <t>You: Hai assalamualaikum Siti Nur Azlina,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</si>
  <si>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Nur Azlina</t>
  </si>
  <si>
    <t>Husna Saharudin, #OPEN_TO_WORKStatus is reachable</t>
  </si>
  <si>
    <t>Husna Saharudin</t>
  </si>
  <si>
    <t>You: Hai assalamualaikum Husna,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</si>
  <si>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Husna Saharudin</t>
  </si>
  <si>
    <t>SHARIFAH NURKHALIESYAH, #HIRINGStatus is online</t>
  </si>
  <si>
    <t>SHARIFAH NURKHALIESYAH</t>
  </si>
  <si>
    <t>Open the options list in your conversation with SHARIFAH NURKHALIESYAH and Azhad Azman</t>
  </si>
  <si>
    <t>Salsabila Tasya Harris, #OPEN_TO_WORKStatus is reachable</t>
  </si>
  <si>
    <t>Salsabila Tasya Harris</t>
  </si>
  <si>
    <t>You: Hai assalamualaikum Salsabila,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</si>
  <si>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Salsabila Tasya Harris</t>
  </si>
  <si>
    <t>Huzaifah RamliStatus is reachable</t>
  </si>
  <si>
    <t>Huzaifah Ramli</t>
  </si>
  <si>
    <t>You: Hai assalamualaikum Huzaifah,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</si>
  <si>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Huzaifah Ramli</t>
  </si>
  <si>
    <t>FARAH HANIMStatus is online</t>
  </si>
  <si>
    <t>FARAH HANIM</t>
  </si>
  <si>
    <t>You: Hai assalamualaikum puan Farah Hanim,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</si>
  <si>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FARAH HANIM</t>
  </si>
  <si>
    <t>Fathiah Diyana</t>
  </si>
  <si>
    <t>You: Hai assalamualaikum Fathiah,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</si>
  <si>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Fathiah Diyana and Azhad Azman</t>
  </si>
  <si>
    <t>Syahmi WafiqStatus is reachable</t>
  </si>
  <si>
    <t>Syahmi Wafiq</t>
  </si>
  <si>
    <t>You: Hai assalamualaikum Syahmi,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</si>
  <si>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Syahmi Wafiq</t>
  </si>
  <si>
    <t>Adlina ZulkernainStatus is reachable</t>
  </si>
  <si>
    <t>Adlina Zulkernain</t>
  </si>
  <si>
    <t>Open the options list in your conversation with Azhad Azman and Adlina Zulkernain</t>
  </si>
  <si>
    <t>Nayli Mahamad FadziliStatus is reachable</t>
  </si>
  <si>
    <t>Nayli Mahamad Fadzili</t>
  </si>
  <si>
    <t>Open the options list in your conversation with Azhad Azman and Nayli Mahamad Fadzili</t>
  </si>
  <si>
    <t>Khairul Iqmal</t>
  </si>
  <si>
    <t>Open the options list in your conversation with Azhad Azman and Khairul Iqmal</t>
  </si>
  <si>
    <t>Nurul Izzah Abul JalilStatus is reachable</t>
  </si>
  <si>
    <t>Nurul Izzah Abul Jalil</t>
  </si>
  <si>
    <t>Open the options list in your conversation with Azhad Azman and Nurul Izzah Abul Jalil</t>
  </si>
  <si>
    <t>Hanifan saufiStatus is reachable</t>
  </si>
  <si>
    <t>Hanifan saufi</t>
  </si>
  <si>
    <t>You: Hai assalamualaikum Hanifan,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</si>
  <si>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Hanifan saufi</t>
  </si>
  <si>
    <t>Amran Mohd Zakerini, #OPEN_TO_WORKStatus is reachable</t>
  </si>
  <si>
    <t>Amran Mohd Zakerini</t>
  </si>
  <si>
    <t>You: Hai assalamualaikum Amran,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</si>
  <si>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Amran Mohd Zakerini and Azhad Azman</t>
  </si>
  <si>
    <t>MUHAMAD ADIB MUSTAZIM, #OPEN_TO_WORKStatus is reachable</t>
  </si>
  <si>
    <t>MUHAMAD ADIB MUSTAZIM</t>
  </si>
  <si>
    <t>Open the options list in your conversation with Azhad Azman and MUHAMAD ADIB MUSTAZIM</t>
  </si>
  <si>
    <t>zureen nasuha</t>
  </si>
  <si>
    <t>You: Hai assalamualaikum Zureen,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</si>
  <si>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zureen nasuha</t>
  </si>
  <si>
    <t>Zulnasri SaidStatus is reachable</t>
  </si>
  <si>
    <t>Zulnasri Said</t>
  </si>
  <si>
    <t>You: Hai assalamualaikum Zulnasri,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</si>
  <si>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Zulnasri Said</t>
  </si>
  <si>
    <t>Munirah Azman</t>
  </si>
  <si>
    <t>Open the options list in your conversation with Azhad Azman and Munirah Azman</t>
  </si>
  <si>
    <t>Aziela Arif</t>
  </si>
  <si>
    <t>You: Hai assalamualaikum puan Aziela,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</si>
  <si>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Aziela Arif and Azhad Azman</t>
  </si>
  <si>
    <t>Nurin Najihah, #OPEN_TO_WORKStatus is reachable</t>
  </si>
  <si>
    <t>Nurin Najihah</t>
  </si>
  <si>
    <t>Open the options list in your conversation with Nurin Najihah and Azhad Azman</t>
  </si>
  <si>
    <t>Nur Syahirah Mokhtar, #OPEN_TO_WORKStatus is reachable</t>
  </si>
  <si>
    <t>Nur Syahirah Mokhtar</t>
  </si>
  <si>
    <t>Open the options list in your conversation with Azhad Azman and Nur Syahirah Mokhtar</t>
  </si>
  <si>
    <t>Syafinaz RoslanStatus is reachable</t>
  </si>
  <si>
    <t>Syafinaz Roslan</t>
  </si>
  <si>
    <t>You: Hai assalamualaikum Syafinaz,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</si>
  <si>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Syafinaz Roslan</t>
  </si>
  <si>
    <t>Ammarul Mubsyir AnandzacheryStatus is reachable</t>
  </si>
  <si>
    <t>Ammarul Mubsyir Anandzachery</t>
  </si>
  <si>
    <t>You: Hai assalamualaikum Ammarul,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</si>
  <si>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Ammarul Mubsyir Anandzachery</t>
  </si>
  <si>
    <t>Anis AthirahStatus is reachable</t>
  </si>
  <si>
    <t>Anis Athirah</t>
  </si>
  <si>
    <t>Open the options list in your conversation with Azhad Azman and Anis Athirah</t>
  </si>
  <si>
    <t>Ezzan Eusop, #OPEN_TO_WORK</t>
  </si>
  <si>
    <t>Ezzan Eusop</t>
  </si>
  <si>
    <t>You: Hai assalamualaikum Ezzan,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</si>
  <si>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Ezzan Eusop</t>
  </si>
  <si>
    <t>Safiyyah H.</t>
  </si>
  <si>
    <t>You: Hai assalamualaikum puan Safiyyah,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</si>
  <si>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Safiyyah H.</t>
  </si>
  <si>
    <t>Arissa NadirahStatus is reachable</t>
  </si>
  <si>
    <t>Arissa Nadirah</t>
  </si>
  <si>
    <t>Open the options list in your conversation with Azhad Azman and Arissa Nadirah</t>
  </si>
  <si>
    <t>Syazana Ahmad Khairi</t>
  </si>
  <si>
    <t>Open the options list in your conversation with Azhad Azman and Syazana Ahmad Khairi</t>
  </si>
  <si>
    <t>Nazira Shahira TelitStatus is reachable</t>
  </si>
  <si>
    <t>Nazira Shahira Telit</t>
  </si>
  <si>
    <t>Open the options list in your conversation with Azhad Azman and Nazira Shahira Telit</t>
  </si>
  <si>
    <t>Safrina SyazwanieStatus is reachable</t>
  </si>
  <si>
    <t>Safrina Syazwanie</t>
  </si>
  <si>
    <t>You: Hai assalamualaikum Safrina,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</si>
  <si>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Safrina Syazwanie</t>
  </si>
  <si>
    <t>Azharina AidaStatus is reachable</t>
  </si>
  <si>
    <t>Azharina Aida</t>
  </si>
  <si>
    <t>You: Hai assalamualaikum Azharinda,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</si>
  <si>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Azharina Aida</t>
  </si>
  <si>
    <t>Nabilah Natasha</t>
  </si>
  <si>
    <t>Open the options list in your conversation with Azhad Azman and Nabilah Natasha</t>
  </si>
  <si>
    <t>Syafiqah Yusof, #OPEN_TO_WORKStatus is reachable</t>
  </si>
  <si>
    <t>Syafiqah Yusof</t>
  </si>
  <si>
    <t>Open the options list in your conversation with Azhad Azman and Syafiqah Yusof</t>
  </si>
  <si>
    <t>NUR IKHRAM ABU KASSIMStatus is reachable</t>
  </si>
  <si>
    <t>NUR IKHRAM ABU KASSIM</t>
  </si>
  <si>
    <t>You: Hai assalamualaikum tuan Nur Ikhram,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</si>
  <si>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 IKHRAM ABU KASSIM and Azhad Azman</t>
  </si>
  <si>
    <t>Nur Kamilah Nordin</t>
  </si>
  <si>
    <t>You: Hai assalamualaikum Nur Kamilah,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</si>
  <si>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Kamilah Nordin</t>
  </si>
  <si>
    <t>Nursyasya Hannani, #OPEN_TO_WORKStatus is reachable</t>
  </si>
  <si>
    <t>Nursyasya Hannani</t>
  </si>
  <si>
    <t>You: Hai assalamualaikum Nursyasya,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</si>
  <si>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Nursyasya Hannani</t>
  </si>
  <si>
    <t>Siti AfiqaStatus is reachable</t>
  </si>
  <si>
    <t>Siti Afiqa</t>
  </si>
  <si>
    <t>You: Hai assalamualaikum Siti Afiqa,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</si>
  <si>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Afiqa</t>
  </si>
  <si>
    <t>Nurin AqilahStatus is reachable</t>
  </si>
  <si>
    <t>Nurin Aqilah</t>
  </si>
  <si>
    <t>Open the options list in your conversation with Azhad Azman and Nurin Aqilah</t>
  </si>
  <si>
    <t>Izzati Nazari, #OPEN_TO_WORKStatus is reachable</t>
  </si>
  <si>
    <t>Izzati Nazari</t>
  </si>
  <si>
    <t>You: Thank you for the reply and the wish. Understand on your current position right now. However, do contact me if you have any question or inquiry regarding takaful in the future. InshaAllah may Allah ease everything for you</t>
  </si>
  <si>
    <t>Open the options list in your conversation with Azhad Azman and Izzati Nazari</t>
  </si>
  <si>
    <t>Nurul 'Fatini Binti Mokhtar</t>
  </si>
  <si>
    <t>Open the options list in your conversation with Azhad Azman and Nurul 'Fatini Binti Mokhtar</t>
  </si>
  <si>
    <t>Ikmal HakimStatus is reachable</t>
  </si>
  <si>
    <t>Ikmal Hakim</t>
  </si>
  <si>
    <t>Ikmal: InsyaAllah. Semoga urusan encik juga dipermudahkan</t>
  </si>
  <si>
    <t>Open the options list in your conversation with Azhad Azman and Ikmal Hakim</t>
  </si>
  <si>
    <t>Nur Adlin Jazlina Zulkefli, #OPEN_TO_WORKStatus is reachable</t>
  </si>
  <si>
    <t>Nur Adlin Jazlina Zulkefli</t>
  </si>
  <si>
    <t>You: Terima kasih atas reply dan doanya. Kalau ada inquiry atau soalan berkaitan takaful boleh contact saya in the future. Semoga dipermudahkan urusan jugak</t>
  </si>
  <si>
    <t>Open the options list in your conversation with Azhad Azman and Nur Adlin Jazlina Zulkefli</t>
  </si>
  <si>
    <t>Muzakkir MustaffaStatus is reachable</t>
  </si>
  <si>
    <t>Muzakkir Mustaffa</t>
  </si>
  <si>
    <t>You: Tuan pefer untuk kita set appointment secara online atau bersemuka?</t>
  </si>
  <si>
    <t>Open the options list in your conversation with Azhad Azman and Muzakkir Mustaffa</t>
  </si>
  <si>
    <t>Muhammad Amir Danial bin SamsuriStatus is reachable</t>
  </si>
  <si>
    <t>Muhammad Amir Danial bin Samsuri</t>
  </si>
  <si>
    <t>You: Terima kasih atas reply. Kalau perlukan second opinion berkenaan takaful, boleh contact saya in the future. Semoga dipermudahkan urusan</t>
  </si>
  <si>
    <t>Open the options list in your conversation with Azhad Azman and Muhammad Amir Danial bin Samsuri</t>
  </si>
  <si>
    <t>Muhammad Aliff HaiqalStatus is reachable</t>
  </si>
  <si>
    <t>Muhammad Aliff Haiqal</t>
  </si>
  <si>
    <t>You: Terima kasih atas reply. Kalau ada inquiry atau soalan berkaitan takaful boleh contact saya in the future. Semoga dipermudahkan urusan</t>
  </si>
  <si>
    <t>Open the options list in your conversation with Azhad Azman and Muhammad Aliff Haiqal</t>
  </si>
  <si>
    <t>Mohd Adli Bin Rosdi, #OPEN_TO_WORKStatus is reachable</t>
  </si>
  <si>
    <t>Mohd Adli Bin Rosdi</t>
  </si>
  <si>
    <t>You: Hai assalamualaikum Adli,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</si>
  <si>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Mohd Adli Bin Rosdi</t>
  </si>
  <si>
    <t>Iman Shahmi Shahruddin</t>
  </si>
  <si>
    <t>You: Hai assalamualaikum Iman Shahmi,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</si>
  <si>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Iman Shahmi Shahruddin</t>
  </si>
  <si>
    <t>Aishah FarzanaStatus is reachable</t>
  </si>
  <si>
    <t>Aishah Farzana</t>
  </si>
  <si>
    <t>Open the options list in your conversation with Azhad Azman and Aishah Farzana</t>
  </si>
  <si>
    <t>Rafiqah Rofie</t>
  </si>
  <si>
    <t>You: Hai assalamualaikum Rafiqah,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</si>
  <si>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Rafiqah Rofie</t>
  </si>
  <si>
    <t>Irfan HazwanStatus is reachable</t>
  </si>
  <si>
    <t>Irfan Hazwan</t>
  </si>
  <si>
    <t>Open the options list in your conversation with Azhad Azman and Irfan Hazwan</t>
  </si>
  <si>
    <t>Nur Izzatul Hezrina, #OPEN_TO_WORKStatus is reachable</t>
  </si>
  <si>
    <t>Nur Izzatul Hezrina</t>
  </si>
  <si>
    <t>Open the options list in your conversation with Azhad Azman and Nur Izzatul Hezrina</t>
  </si>
  <si>
    <t>Ainur Fatihah Asyiqin, #OPEN_TO_WORK</t>
  </si>
  <si>
    <t>Ainur Fatihah Asyiqin</t>
  </si>
  <si>
    <t>Open the options list in your conversation with Ainur Fatihah Asyiqin and Azhad Azman</t>
  </si>
  <si>
    <t>Najwa NazirahStatus is reachable</t>
  </si>
  <si>
    <t>Najwa Nazirah</t>
  </si>
  <si>
    <t>Open the options list in your conversation with Najwa Nazirah and Azhad Azman</t>
  </si>
  <si>
    <t>Irfan Rahimi, #OPEN_TO_WORKStatus is reachable</t>
  </si>
  <si>
    <t>Irfan Rahimi</t>
  </si>
  <si>
    <t>Open the options list in your conversation with Azhad Azman and Irfan Rahimi</t>
  </si>
  <si>
    <t>Nabilah Asri</t>
  </si>
  <si>
    <t>Open the options list in your conversation with Nabilah Asri and Azhad Azman</t>
  </si>
  <si>
    <t>Muhammad Imran Md Ghazaly</t>
  </si>
  <si>
    <t>You: Hai assalamualaikum Imran,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</si>
  <si>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Imran Md Ghazaly</t>
  </si>
  <si>
    <t>Daniel Syafiq, #OPEN_TO_WORK</t>
  </si>
  <si>
    <t>Daniel Syafiq</t>
  </si>
  <si>
    <t>Open the options list in your conversation with Azhad Azman and Daniel Syafiq</t>
  </si>
  <si>
    <t>Najihan Mohd NorberStatus is reachable</t>
  </si>
  <si>
    <t>Najihan Mohd Norber</t>
  </si>
  <si>
    <t>You: Hai assalamualaikum Najihan,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</si>
  <si>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Najihan Mohd Norber and Azhad Azman</t>
  </si>
  <si>
    <t>Nuh Ilham, #OPEN_TO_WORKStatus is reachable</t>
  </si>
  <si>
    <t>Nuh Ilham</t>
  </si>
  <si>
    <t>You: Hai assalamualaikum Nuh Ilham,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</si>
  <si>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Nuh Ilham</t>
  </si>
  <si>
    <t>Nur Qurratu’ AiniStatus is reachable</t>
  </si>
  <si>
    <t>Nur Qurratu’ Aini</t>
  </si>
  <si>
    <t>You: Hai assalamualaikum Qurratu’ Aini,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</si>
  <si>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Qurratu’ Aini</t>
  </si>
  <si>
    <t>Azlin Fazira</t>
  </si>
  <si>
    <t>You: Hai assalamualaikum Azlin,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</si>
  <si>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Azlin Fazira</t>
  </si>
  <si>
    <t>Khairul Fathriz Bin Khairul NizamStatus is reachable</t>
  </si>
  <si>
    <t>Khairul Fathriz Bin Khairul Nizam</t>
  </si>
  <si>
    <t>Open the options list in your conversation with Azhad Azman and Khairul Fathriz Bin Khairul Nizam</t>
  </si>
  <si>
    <t>Adilah AnuarStatus is reachable</t>
  </si>
  <si>
    <t>Adilah Anuar</t>
  </si>
  <si>
    <t>Open the options list in your conversation with Azhad Azman and Adilah Anuar</t>
  </si>
  <si>
    <t>Nur Azwani Mahat, #OPEN_TO_WORKStatus is reachable</t>
  </si>
  <si>
    <t>Nur Azwani Mahat</t>
  </si>
  <si>
    <t>You: Hai assalamualaikum 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</si>
  <si>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Azwani Mahat</t>
  </si>
  <si>
    <t>Luqman Danial, #OPEN_TO_WORKStatus is reachable</t>
  </si>
  <si>
    <t>Luqman Danial</t>
  </si>
  <si>
    <t>Open the options list in your conversation with Azhad Azman and Luqman Danial</t>
  </si>
  <si>
    <t>Wan Aisyah Wan MananStatus is reachable</t>
  </si>
  <si>
    <t>Wan Aisyah Wan Manan</t>
  </si>
  <si>
    <t>You: Hai assalamualaikum Wan Nur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</si>
  <si>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Wan Aisyah Wan Manan</t>
  </si>
  <si>
    <t>Firdaus FadzilStatus is online</t>
  </si>
  <si>
    <t>Firdaus Fadzil</t>
  </si>
  <si>
    <t>Open the options list in your conversation with Azhad Azman and Firdaus Fadzil</t>
  </si>
  <si>
    <t>Farah Nurliyana, #OPEN_TO_WORKStatus is reachable</t>
  </si>
  <si>
    <t>Farah Nurliyana</t>
  </si>
  <si>
    <t>Open the options list in your conversation with Azhad Azman and Farah Nurliyana</t>
  </si>
  <si>
    <t>Shafiq Alif Ikhwan Aminuddin, #OPEN_TO_WORKStatus is reachable</t>
  </si>
  <si>
    <t>Shafiq Alif Ikhwan Aminuddin</t>
  </si>
  <si>
    <t>Open the options list in your conversation with Azhad Azman and Shafiq Alif Ikhwan Aminuddin</t>
  </si>
  <si>
    <t>Shahirul Hakim, #OPEN_TO_WORKStatus is online</t>
  </si>
  <si>
    <t>Shahirul Hakim</t>
  </si>
  <si>
    <t>You: Hai assalamualaikum Shahirul,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</si>
  <si>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Shahirul Hakim</t>
  </si>
  <si>
    <t>Iffah Syazwani Binti Zakaria, #OPEN_TO_WORKStatus is reachable</t>
  </si>
  <si>
    <t>Iffah Syazwani Binti Zakaria</t>
  </si>
  <si>
    <t>Open the options list in your conversation with Iffah Syazwani Binti Zakaria and Azhad Azman</t>
  </si>
  <si>
    <t>Nurnatasya AlyaStatus is reachable</t>
  </si>
  <si>
    <t>Nurnatasya Alya</t>
  </si>
  <si>
    <t>You: Hai assalamualaikum Nurnatasya,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</si>
  <si>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Nurnatasya Alya</t>
  </si>
  <si>
    <t>Fatima Rosalind Rostam, #OPEN_TO_WORKStatus is reachable</t>
  </si>
  <si>
    <t>Fatima Rosalind Rostam</t>
  </si>
  <si>
    <t>You: Hai assalamualaikum Fatima,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</si>
  <si>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Fatima Rosalind Rostam</t>
  </si>
  <si>
    <t>Nur Aishah Soufiah, #OPEN_TO_WORKStatus is reachable</t>
  </si>
  <si>
    <t>Nur Aishah Soufiah</t>
  </si>
  <si>
    <t>Open the options list in your conversation with Azhad Azman and Nur Aishah Soufiah</t>
  </si>
  <si>
    <t>Syarifah NaurahStatus is reachable</t>
  </si>
  <si>
    <t>Syarifah Naurah</t>
  </si>
  <si>
    <t>Open the options list in your conversation with Azhad Azman and Syarifah Naurah</t>
  </si>
  <si>
    <t>Syakir ShaffieStatus is reachable</t>
  </si>
  <si>
    <t>Syakir Shaffie</t>
  </si>
  <si>
    <t>You: Hai assalamualaikum Syakir,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</si>
  <si>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Syakir Shaffie</t>
  </si>
  <si>
    <t>Muhammad Haziq Jamil, #OPEN_TO_WORKStatus is reachable</t>
  </si>
  <si>
    <t>Muhammad Haziq Jamil</t>
  </si>
  <si>
    <t>Open the options list in your conversation with Azhad Azman and Muhammad Haziq Jamil</t>
  </si>
  <si>
    <t>Najiha ZailaniStatus is reachable</t>
  </si>
  <si>
    <t>Najiha Zailani</t>
  </si>
  <si>
    <t>Open the options list in your conversation with Azhad Azman and Najiha Zailani</t>
  </si>
  <si>
    <t>Abu Zar, #OPEN_TO_WORKStatus is reachable</t>
  </si>
  <si>
    <t>Abu Zar</t>
  </si>
  <si>
    <t>You: Hai assalamualaikum Abu Zar,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</si>
  <si>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Abu Zar</t>
  </si>
  <si>
    <t>Izzah AmirahStatus is reachable</t>
  </si>
  <si>
    <t>Izzah Amirah</t>
  </si>
  <si>
    <t>Open the options list in your conversation with Azhad Azman and Izzah Amirah</t>
  </si>
  <si>
    <t>Malek Faisal Mustapha</t>
  </si>
  <si>
    <t>You: Hai assalamualaikum tuan Malek,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</si>
  <si>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Malek Faisal Mustapha and Azhad Azman</t>
  </si>
  <si>
    <t>Noor A'thiqahStatus is reachable</t>
  </si>
  <si>
    <t>Noor A'thiqah</t>
  </si>
  <si>
    <t>You: Hai assalamualaikum Noor A’thiqah,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</si>
  <si>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Noor A'thiqah and Azhad Azman</t>
  </si>
  <si>
    <t>Syazwani Aqilah</t>
  </si>
  <si>
    <t>You: Hai assalamualaikum Syazwani,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</si>
  <si>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Syazwani Aqilah</t>
  </si>
  <si>
    <t>Mohamad Khairulnaim Mohamad SallehStatus is reachable</t>
  </si>
  <si>
    <t>Mohamad Khairulnaim Mohamad Salleh</t>
  </si>
  <si>
    <t>You: Hai assalamualaikum Khairulnaim,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</si>
  <si>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Mohamad Khairulnaim Mohamad Salleh</t>
  </si>
  <si>
    <t>Noor Shahreezah Mohammad SafieStatus is reachable</t>
  </si>
  <si>
    <t>Noor Shahreezah Mohammad Safie</t>
  </si>
  <si>
    <t>You: Hai assalamualaikum puan Eazah,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</si>
  <si>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Noor Shahreezah Mohammad Safie</t>
  </si>
  <si>
    <t>Nur Adila Mohd NoorStatus is reachable</t>
  </si>
  <si>
    <t>Nur Adila Mohd Noor</t>
  </si>
  <si>
    <t>You: Hai assalamualaikum puan Adila,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</si>
  <si>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 Adila Mohd Noor and Azhad Azman</t>
  </si>
  <si>
    <t>Muhammad Nur Faiz, #OPEN_TO_WORKStatus is reachable</t>
  </si>
  <si>
    <t>Muhammad Nur Faiz</t>
  </si>
  <si>
    <t>Open the options list in your conversation with Azhad Azman and Muhammad Nur Faiz</t>
  </si>
  <si>
    <t>MUHAMMAD AMIRUL DANIAL KHALIDStatus is reachable</t>
  </si>
  <si>
    <t>MUHAMMAD AMIRUL DANIAL KHALID</t>
  </si>
  <si>
    <t>You: Hai assalamualaikum tuan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</si>
  <si>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MUHAMMAD AMIRUL DANIAL KHALID and Azhad Azman</t>
  </si>
  <si>
    <t>Aisyah Husna Md. IsaStatus is reachable</t>
  </si>
  <si>
    <t>Aisyah Husna Md. Isa</t>
  </si>
  <si>
    <t>Open the options list in your conversation with Azhad Azman and Aisyah Husna Md. Isa</t>
  </si>
  <si>
    <t>illma tarmizi, #OPEN_TO_WORKStatus is reachable</t>
  </si>
  <si>
    <t>illma tarmizi</t>
  </si>
  <si>
    <t>You: Hai assalamualaikum Illma,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</si>
  <si>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illma tarmizi and Azhad Azman</t>
  </si>
  <si>
    <t>Nur Athirah, #OPEN_TO_WORK</t>
  </si>
  <si>
    <t>Nur: Waalaikumsalam En.Azhad, Thank you very much for offering me the position at PruBSN. I truly appreciate the opportunity. However, after careful consideration, I regret to inform you that I am unable to accept the offer as I am currently seeking an internship to complete my studies. I hope we can stay in touch, and I sincerely appreciate your understanding. Thank you again for your time and consideration.</t>
  </si>
  <si>
    <t>Wan Nur Damia Karmilia Wan AnuarStatus is reachable</t>
  </si>
  <si>
    <t>Wan Nur Damia Karmilia Wan Anuar</t>
  </si>
  <si>
    <t>You: I see. Kalau dah ada is good enough. Terima kasih atas reply. Jika ada inquiry atau soalan boleh je contact saya. Semoga dipermudahkan urusan</t>
  </si>
  <si>
    <t>Open the options list in your conversation with Wan Nur Damia Karmilia Wan Anuar and Azhad Azman</t>
  </si>
  <si>
    <t>Amiruddin HaikalStatus is reachable</t>
  </si>
  <si>
    <t>Amiruddin Haikal</t>
  </si>
  <si>
    <t>You: Okay baik no problem. Terima kasih atas reply. Jika ada inquiry atau soalan boleh je contact saya. Semoga dipermudahkan urusan</t>
  </si>
  <si>
    <t>Open the options list in your conversation with Azhad Azman and Amiruddin Haikal</t>
  </si>
  <si>
    <t>Muhamad Shahidan, #OPEN_TO_WORKStatus is reachable</t>
  </si>
  <si>
    <t>Muhamad Shahidan</t>
  </si>
  <si>
    <t>Open the options list in your conversation with Azhad Azman and Muhamad Shahidan</t>
  </si>
  <si>
    <t>Muhammad Ammar Roslan, #OPEN_TO_WORKStatus is reachable</t>
  </si>
  <si>
    <t>Muhammad Ammar Roslan</t>
  </si>
  <si>
    <t>Muhammad Ammar: Aamiin, terima kasih En. Azhad</t>
  </si>
  <si>
    <t>Open the options list in your conversation with Azhad Azman and Muhammad Ammar Roslan</t>
  </si>
  <si>
    <t>MOHAMAD FITRI AIMAN BIN IDRIS</t>
  </si>
  <si>
    <t>MOHAMAD FITRI AIMAN: Hi Waalaikumsalam Azhad. Terima kasih atas offer dan peluang yg diberi. Akan tetapi saya sudah ada wealth planner saya sendiri yang mana rakan sekolah saya yg berkerja dibawah AIA. So kali ini mungkin saya terpaksa menolak. But in the future kalau saya perlukan khidmat Azhad, saya akan contact secara terus dengan Azhad. Terima kasih ya</t>
  </si>
  <si>
    <t>Open the options list in your conversation with Azhad Azman and MOHAMAD FITRI AIMAN BIN IDRIS</t>
  </si>
  <si>
    <t>Hidayah HushairiStatus is reachable</t>
  </si>
  <si>
    <t>Hidayah Hushairi</t>
  </si>
  <si>
    <t>Hidayah: Takpe terima kasih encik</t>
  </si>
  <si>
    <t>Open the options list in your conversation with Azhad Azman and Hidayah Hushairi</t>
  </si>
  <si>
    <t>MOHD SHUKRI BIN HAIBStatus is reachable</t>
  </si>
  <si>
    <t>MOHD SHUKRI BIN HAIB</t>
  </si>
  <si>
    <t>You: Baik no problem. Kalau saya nak follow up semula availability bulan depan boleh ke?</t>
  </si>
  <si>
    <t>Open the options list in your conversation with Azhad Azman and MOHD SHUKRI BIN HAIB</t>
  </si>
  <si>
    <t>Sarah ShahrilStatus is reachable</t>
  </si>
  <si>
    <t>Sarah Shahril</t>
  </si>
  <si>
    <t>You: Baik no problem Sarah. Kalau saya follow up semula bulan depan on your availability boleh ke?</t>
  </si>
  <si>
    <t>Open the options list in your conversation with Azhad Azman and Sarah Shahril</t>
  </si>
  <si>
    <t>Intan Nur Kamilia</t>
  </si>
  <si>
    <t>You: Kalau nak set esok malam atau sabtu malam around pukul 9, which one yang okay?</t>
  </si>
  <si>
    <t>Open the options list in your conversation with Azhad Azman and Intan Nur Kamilia</t>
  </si>
  <si>
    <t>Zumirah KamalStatus is reachable</t>
  </si>
  <si>
    <t>Zumirah Kamal</t>
  </si>
  <si>
    <t>You: Sure no problem. Kalau saya follow up semula on your availability next month boleh ke?</t>
  </si>
  <si>
    <t>Open the options list in your conversation with Azhad Azman and Zumirah Kamal</t>
  </si>
  <si>
    <t>Muhammad Ikram Mohd Padhli, #OPEN_TO_WORKStatus is reachable</t>
  </si>
  <si>
    <t>Muhammad Ikram Mohd Padhli</t>
  </si>
  <si>
    <t>Open the options list in your conversation with Azhad Azman and Muhammad Ikram Mohd Padhli</t>
  </si>
  <si>
    <t>Syahmi Haikal Mohamad Helmi, #OPEN_TO_WORKStatus is reachable</t>
  </si>
  <si>
    <t>Syahmi Haikal Mohamad Helmi</t>
  </si>
  <si>
    <t>Open the options list in your conversation with Azhad Azman and Syahmi Haikal Mohamad Helmi</t>
  </si>
  <si>
    <t>Nur Farah Izzati</t>
  </si>
  <si>
    <t>Open the options list in your conversation with Nur Farah Izzati and Azhad Azman</t>
  </si>
  <si>
    <t>Yunalis Amani</t>
  </si>
  <si>
    <t>You: Hai assalamualaikum Yunalis,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</si>
  <si>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Yunalis Amani and Azhad Azman</t>
  </si>
  <si>
    <t>Hazirah Ahmad Irfan, #OPEN_TO_WORK</t>
  </si>
  <si>
    <t>Hazirah Ahmad Irfan</t>
  </si>
  <si>
    <t>Open the options list in your conversation with Azhad Azman and Hazirah Ahmad Irfan</t>
  </si>
  <si>
    <t>Nur Muhammad Aiman Jamaludin</t>
  </si>
  <si>
    <t>You: Terima kasih atas reply. Saya doakan semoga dipermudahkan segala urusan jugak untuk Aiman</t>
  </si>
  <si>
    <t>Open the options list in your conversation with Azhad Azman and Nur Muhammad Aiman Jamaludin</t>
  </si>
  <si>
    <t>Muhammad Amir ZahidinStatus is reachable</t>
  </si>
  <si>
    <t>Muhammad Amir Zahidin</t>
  </si>
  <si>
    <t>Muhammad Amir: 👍</t>
  </si>
  <si>
    <t>Open the options list in your conversation with Muhammad Amir Zahidin and Azhad Azman</t>
  </si>
  <si>
    <t>Wan Nur 'Atikah Wan Mohd Zaki, #OPEN_TO_WORKStatus is reachable</t>
  </si>
  <si>
    <t>Wan Nur 'Atikah Wan Mohd Zaki</t>
  </si>
  <si>
    <t>You: Hai assalamualaikum Wan Nur ‘Atikah,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</si>
  <si>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Wan Nur 'Atikah Wan Mohd Zaki</t>
  </si>
  <si>
    <t>Liyana Zailani, #OPEN_TO_WORKStatus is reachable</t>
  </si>
  <si>
    <t>Liyana Zailani</t>
  </si>
  <si>
    <t>You: Hai assalamualaikum 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</si>
  <si>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Liyana Zailani</t>
  </si>
  <si>
    <t>Fatih Rijal</t>
  </si>
  <si>
    <t>You: Hai assalamualaikum Fatih,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</si>
  <si>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Fatih Rijal</t>
  </si>
  <si>
    <t>Syaniz Syaza HalidStatus is reachable</t>
  </si>
  <si>
    <t>Syaniz Syaza Halid</t>
  </si>
  <si>
    <t>You: Hai assalamualaikum Syaniz,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</si>
  <si>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Syaniz Syaza Halid</t>
  </si>
  <si>
    <t>muhammad danial bin sa'adon, #OPEN_TO_WORK</t>
  </si>
  <si>
    <t>muhammad danial bin sa'adon</t>
  </si>
  <si>
    <t>Open the options list in your conversation with Azhad Azman and muhammad danial bin sa'adon</t>
  </si>
  <si>
    <t>Fatin SofeaStatus is reachable</t>
  </si>
  <si>
    <t>Fatin Sofea</t>
  </si>
  <si>
    <t>You: Hai assalamualaikum Fatin Sofea,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</si>
  <si>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Fatin Sofea</t>
  </si>
  <si>
    <t>Nayli Ruslan, #OPEN_TO_WORKStatus is reachable</t>
  </si>
  <si>
    <t>Nayli Ruslan</t>
  </si>
  <si>
    <t>Open the options list in your conversation with Azhad Azman and Nayli Ruslan</t>
  </si>
  <si>
    <t>Amelia Adrina Azli, #OPEN_TO_WORK</t>
  </si>
  <si>
    <t>Amelia Adrina Azli</t>
  </si>
  <si>
    <t>You: Hai assalamualaikum Amelia,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</si>
  <si>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Amelia Adrina Azli</t>
  </si>
  <si>
    <t>NURUL SYAHIRAH, #OPEN_TO_WORKStatus is reachable</t>
  </si>
  <si>
    <t>NURUL SYAHIRAH</t>
  </si>
  <si>
    <t>Open the options list in your conversation with Azhad Azman and NURUL SYAHIRAH</t>
  </si>
  <si>
    <t>Hamizan OmarStatus is reachable</t>
  </si>
  <si>
    <t>Hamizan Omar</t>
  </si>
  <si>
    <t>Open the options list in your conversation with Azhad Azman and Hamizan Omar</t>
  </si>
  <si>
    <t>Syaheedah Mohd Ali, #OPEN_TO_WORKStatus is reachable</t>
  </si>
  <si>
    <t>Syaheedah Mohd Ali</t>
  </si>
  <si>
    <t>You: Hai assalamualaikum Syaheedah,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</si>
  <si>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Syaheedah Mohd Ali</t>
  </si>
  <si>
    <t>Aina Shazwina</t>
  </si>
  <si>
    <t>Open the options list in your conversation with Azhad Azman and Aina Shazwina</t>
  </si>
  <si>
    <t>Raihan ZainudinStatus is reachable</t>
  </si>
  <si>
    <t>Raihan Zainudin</t>
  </si>
  <si>
    <t>Open the options list in your conversation with Azhad Azman and Raihan Zainudin</t>
  </si>
  <si>
    <t>Syasya ShaharinStatus is reachable</t>
  </si>
  <si>
    <t>Syasya Shaharin</t>
  </si>
  <si>
    <t>You: Hai assalamualaikum Syasya,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</si>
  <si>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Syasya Shaharin</t>
  </si>
  <si>
    <t>DANIAL HAIKALStatus is reachable</t>
  </si>
  <si>
    <t>DANIAL HAIKAL</t>
  </si>
  <si>
    <t>Open the options list in your conversation with Azhad Azman and DANIAL HAIKAL</t>
  </si>
  <si>
    <t>Nurul Afieqah Mohd Sukhri, #OPEN_TO_WORKStatus is reachable</t>
  </si>
  <si>
    <t>Nurul Afieqah Mohd Sukhri</t>
  </si>
  <si>
    <t>You: Hai assalamualaikum Nurul Afieqah,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</si>
  <si>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Afieqah Mohd Sukhri</t>
  </si>
  <si>
    <t>Nur Izzati Mohd Hanapiah, #OPEN_TO_WORKStatus is reachable</t>
  </si>
  <si>
    <t>Nur Izzati Mohd Hanapiah</t>
  </si>
  <si>
    <t>You: Hai assalamualaikum Nur 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</si>
  <si>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Izzati Mohd Hanapiah</t>
  </si>
  <si>
    <t>Irfah Abdul RahmanStatus is reachable</t>
  </si>
  <si>
    <t>Irfah Abdul Rahman</t>
  </si>
  <si>
    <t>You: Hai assalamualaikum puan Irfah,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</si>
  <si>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Irfah Abdul Rahman</t>
  </si>
  <si>
    <t>Nisa Ardini, #OPEN_TO_WORKStatus is reachable</t>
  </si>
  <si>
    <t>Nisa Ardini</t>
  </si>
  <si>
    <t>You: Hai assalamualaikum Nisa,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</si>
  <si>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Nisa Ardini</t>
  </si>
  <si>
    <t>Adam Faridz, #OPEN_TO_WORKStatus is reachable</t>
  </si>
  <si>
    <t>Adam Faridz</t>
  </si>
  <si>
    <t>Open the options list in your conversation with Azhad Azman and Adam Faridz</t>
  </si>
  <si>
    <t>Adriana SurayaStatus is reachable</t>
  </si>
  <si>
    <t>Adriana Suraya</t>
  </si>
  <si>
    <t>Open the options list in your conversation with Adriana Suraya and Azhad Azman</t>
  </si>
  <si>
    <t>Fatihah RahimStatus is reachable</t>
  </si>
  <si>
    <t>Fatihah Rahim</t>
  </si>
  <si>
    <t>Open the options list in your conversation with Azhad Azman and Fatihah Rahim</t>
  </si>
  <si>
    <t>Adib Iman Hamen</t>
  </si>
  <si>
    <t>Open the options list in your conversation with Adib Iman Hamen and Azhad Azman</t>
  </si>
  <si>
    <t>Muhammad Irfan Mohd MokhtarStatus is reachable</t>
  </si>
  <si>
    <t>Muhammad Irfan Mohd Mokhtar</t>
  </si>
  <si>
    <t>Open the options list in your conversation with Azhad Azman and Muhammad Irfan Mohd Mokhtar</t>
  </si>
  <si>
    <t>Ain Nabila Khairuddin, ACIS (CS) (CGP)Status is reachable</t>
  </si>
  <si>
    <t>Ain Nabila Khairuddin, ACIS (CS) (CGP)</t>
  </si>
  <si>
    <t>You: Hai assalamualaikum Ain Nabila,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</si>
  <si>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Ain Nabila Khairuddin, ACIS (CS) (CGP)</t>
  </si>
  <si>
    <t>Iffat Abdul LatifStatus is reachable</t>
  </si>
  <si>
    <t>Iffat Abdul Latif</t>
  </si>
  <si>
    <t>You: Hai assalamualaikum Iffat,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</si>
  <si>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Iffat Abdul Latif</t>
  </si>
  <si>
    <t>Elisa Nazri, #OPEN_TO_WORKStatus is reachable</t>
  </si>
  <si>
    <t>Elisa Nazri</t>
  </si>
  <si>
    <t>You: Hai assalamualaikum Elisa,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</si>
  <si>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Elisa Nazri</t>
  </si>
  <si>
    <t>Alia Nurathirah Ibrahim</t>
  </si>
  <si>
    <t>You: Terima kasih atas reply. InshaAllah kalau ada inquiry atau soalan berkaitan takaful atau wealth planning, feel free to contact me for second opinion. Saya doakan semoga dipermudahkan segala urusan</t>
  </si>
  <si>
    <t>Open the options list in your conversation with Alia Nurathirah Ibrahim and Azhad Azman</t>
  </si>
  <si>
    <t>LinkedIn Member</t>
  </si>
  <si>
    <t>This message may contain unwanted or harmful content.</t>
  </si>
  <si>
    <t>Open the options list in your conversation with Azhad Azman and LinkedIn Member</t>
  </si>
  <si>
    <t>Hafizuddin OmarStatus is online</t>
  </si>
  <si>
    <t>Hafizuddin Omar</t>
  </si>
  <si>
    <t>You: Hai assalamualaikum tuan Hafizuddin,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</si>
  <si>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Hafizuddin Omar and Azhad Azman</t>
  </si>
  <si>
    <t>Iffah Diyana NorazmiStatus is reachable</t>
  </si>
  <si>
    <t>Iffah Diyana Norazmi</t>
  </si>
  <si>
    <t>You: Hai assalamualaikum Iffah Diyana,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</si>
  <si>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Iffah Diyana Norazmi</t>
  </si>
  <si>
    <t>Nur Syaizzati Azmi</t>
  </si>
  <si>
    <t>You: Hai assalamualaikum Syaizzati,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</si>
  <si>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Syaizzati Azmi</t>
  </si>
  <si>
    <t>Muhammad Faiq Thaqif Bin Zahir</t>
  </si>
  <si>
    <t>You: Hai assalamualaikum Faiq Thaqif,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</si>
  <si>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Faiq Thaqif Bin Zahir</t>
  </si>
  <si>
    <t>Siti Nur Aisyah, #HIRING</t>
  </si>
  <si>
    <t>Siti Nur Aisyah</t>
  </si>
  <si>
    <t>You: Hai assalamualaikum Siti Nur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</si>
  <si>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Nur Aisyah</t>
  </si>
  <si>
    <t>Nur Hamizah Najian</t>
  </si>
  <si>
    <t>You: Hai assalamualaikum Nur Hamizah,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</si>
  <si>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Hamizah Najian</t>
  </si>
  <si>
    <t>Nurul NajwaStatus is reachable</t>
  </si>
  <si>
    <t>Nurul Najwa</t>
  </si>
  <si>
    <t>You: Hai assalamualaikum Nurul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</si>
  <si>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Najwa</t>
  </si>
  <si>
    <t>Arifah MaisarahStatus is reachable</t>
  </si>
  <si>
    <t>Arifah Maisarah</t>
  </si>
  <si>
    <t>You: Terima kasih atas reply dan doanya. Saya hargainya. InshaAllah nanti kalau ada inquiry atau soalan berkaitan takaful atau wealth planning, feel free to contact me anytime. Saya doakan semoga dipermudahkan segala urusan</t>
  </si>
  <si>
    <t>Open the options list in your conversation with Azhad Azman and Arifah Maisarah</t>
  </si>
  <si>
    <t>Nafisah Abdul Rahman</t>
  </si>
  <si>
    <t>You: Hai assalamualaikum Nafisah,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</si>
  <si>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Nafisah Abdul Rahman</t>
  </si>
  <si>
    <t>Andi FarisleeStatus is reachable</t>
  </si>
  <si>
    <t>Andi Farislee</t>
  </si>
  <si>
    <t>You: Hai Andi,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</si>
  <si>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Andi Farislee</t>
  </si>
  <si>
    <t>Hannah Nurien Alya, #OPEN_TO_WORKStatus is reachable</t>
  </si>
  <si>
    <t>Hannah Nurien Alya</t>
  </si>
  <si>
    <t>You: Hai assalamualaikum Hannah,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</si>
  <si>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Hannah Nurien Alya</t>
  </si>
  <si>
    <t>NUR QURRATUAINI, #OPEN_TO_WORKStatus is reachable</t>
  </si>
  <si>
    <t>NUR QURRATUAINI</t>
  </si>
  <si>
    <t>You: Hai assalamualaikum Qurratuaini,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</si>
  <si>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QURRATUAINI</t>
  </si>
  <si>
    <t>Nur Zulaika, #OPEN_TO_WORKStatus is reachable</t>
  </si>
  <si>
    <t>Nur Zulaika</t>
  </si>
  <si>
    <t>You: Hai assalamualaikum Nur Zulaika,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</si>
  <si>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Zulaika</t>
  </si>
  <si>
    <t>Ikhwan FaisalStatus is reachable</t>
  </si>
  <si>
    <t>Ikhwan Faisal</t>
  </si>
  <si>
    <t>You: Hai assalamualaikum Ikhwan,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</si>
  <si>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Ikhwan Faisal</t>
  </si>
  <si>
    <t>Athirah ZambriStatus is reachable</t>
  </si>
  <si>
    <t>Athirah Zambri</t>
  </si>
  <si>
    <t>Open the options list in your conversation with Azhad Azman and Athirah Zambri</t>
  </si>
  <si>
    <t>Nahdiyatul Istiqama IdrisStatus is reachable</t>
  </si>
  <si>
    <t>Nahdiyatul Istiqama Idris</t>
  </si>
  <si>
    <t>You: Hai assalamualaikum Nahdiyatul,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</si>
  <si>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Nahdiyatul Istiqama Idris</t>
  </si>
  <si>
    <t>Arif Nasrullah, #OPEN_TO_WORK</t>
  </si>
  <si>
    <t>Arif Nasrullah</t>
  </si>
  <si>
    <t>Open the options list in your conversation with Arif Nasrullah and Azhad Azman</t>
  </si>
  <si>
    <t>Aina Zulaika Md Ramli</t>
  </si>
  <si>
    <t>You: Hai assalamualaikum Aina Zulaika,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</si>
  <si>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Aina Zulaika Md Ramli</t>
  </si>
  <si>
    <t>Khairunnisa yusra, #OPEN_TO_WORK</t>
  </si>
  <si>
    <t>Khairunnisa yusra</t>
  </si>
  <si>
    <t>Open the options list in your conversation with Azhad Azman and Khairunnisa yusra</t>
  </si>
  <si>
    <t>Nur Fatimah Azzahra</t>
  </si>
  <si>
    <t>You: Hai assalamualaikum Nur Fatimah,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</si>
  <si>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Fatimah Azzahra</t>
  </si>
  <si>
    <t>Ameera Adleen, #OPEN_TO_WORK</t>
  </si>
  <si>
    <t>Ameera Adleen</t>
  </si>
  <si>
    <t>Open the options list in your conversation with Azhad Azman and Ameera Adleen</t>
  </si>
  <si>
    <t>Qyla Hashim, #OPEN_TO_WORK</t>
  </si>
  <si>
    <t>Qyla Hashim</t>
  </si>
  <si>
    <t>You: Hai assalamualaikum Qyla,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</si>
  <si>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Qyla Hashim</t>
  </si>
  <si>
    <t>Yasmin Halim</t>
  </si>
  <si>
    <t>You: Hai assalamualaikum Yasmin, saya Azhad dari PruBSN. Sorry kalau ganggu. Actually sekarang saya tengah mencari individu yang bekerja di luar negara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</si>
  <si>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Yasmin Halim</t>
  </si>
  <si>
    <t>Nik Rania, #OPEN_TO_WORK</t>
  </si>
  <si>
    <t>Nik Rania</t>
  </si>
  <si>
    <t>You: Hai assalamualaikum Nik Rania,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</si>
  <si>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Nik Rania</t>
  </si>
  <si>
    <t>Nor Fattin Mohd NorStatus is reachable</t>
  </si>
  <si>
    <t>Nor Fattin Mohd Nor</t>
  </si>
  <si>
    <t>You: Hai assalamualaikum Fattin,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</si>
  <si>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Nor Fattin Mohd Nor and Azhad Azman</t>
  </si>
  <si>
    <t>ARDINI ROZAIDI, #OPEN_TO_WORKStatus is reachable</t>
  </si>
  <si>
    <t>ARDINI ROZAIDI</t>
  </si>
  <si>
    <t>You: Hai assalamualaikum Ardini,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</si>
  <si>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ARDINI ROZAIDI</t>
  </si>
  <si>
    <t>Aina SophiaStatus is reachable</t>
  </si>
  <si>
    <t>Aina Sophia</t>
  </si>
  <si>
    <t>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</si>
  <si>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'Aina Sophia</t>
  </si>
  <si>
    <t>Amierul Syazwan Bin RazakStatus is reachable</t>
  </si>
  <si>
    <t>Amierul Syazwan Bin Razak</t>
  </si>
  <si>
    <t>You: Hai assalamualaikum tuan Amierul,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</si>
  <si>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Amierul Syazwan Bin Razak and Azhad Azman</t>
  </si>
  <si>
    <t>Huwaida Awatif Hazman</t>
  </si>
  <si>
    <t>You: Hai assalamualaikum Huwaida,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</si>
  <si>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Huwaida Awatif Hazman and Azhad Azman</t>
  </si>
  <si>
    <t>Nur Nabilah Nurasmara, #OPEN_TO_WORKStatus is reachable</t>
  </si>
  <si>
    <t>Nur Nabilah Nurasmara</t>
  </si>
  <si>
    <t>Open the options list in your conversation with Azhad Azman and Nur Nabilah Nurasmara</t>
  </si>
  <si>
    <t>Ahmad UsaidStatus is reachable</t>
  </si>
  <si>
    <t>Ahmad Usaid</t>
  </si>
  <si>
    <t>You: Hai assalamualaikum Ahmad Usaid,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</si>
  <si>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Ahmad Usaid</t>
  </si>
  <si>
    <t>Naufal RamliStatus is reachable</t>
  </si>
  <si>
    <t>Naufal Ramli</t>
  </si>
  <si>
    <t>You: Hai assalamualaikum tuan Naufal,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</si>
  <si>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Naufal Ramli and Azhad Azman</t>
  </si>
  <si>
    <t>Muhammad Farhan Shafie, #OPEN_TO_WORKStatus is reachable</t>
  </si>
  <si>
    <t>Muhammad Farhan Shafie</t>
  </si>
  <si>
    <t>You: Hai assalamualaikum Farhan Shafie,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</si>
  <si>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Farhan Shafie</t>
  </si>
  <si>
    <t>MUHAMMAD AL AMIN HASLANStatus is reachable</t>
  </si>
  <si>
    <t>MUHAMMAD AL AMIN HASLAN</t>
  </si>
  <si>
    <t>You: Hai assalamualaikum Al Amin,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</si>
  <si>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AL AMIN HASLAN</t>
  </si>
  <si>
    <t>Faiezlan Abd Aziz, #OPEN_TO_WORKStatus is reachable</t>
  </si>
  <si>
    <t>Faiezlan Abd Aziz</t>
  </si>
  <si>
    <t>You: Hai assalamualaikum Faiezlan,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</si>
  <si>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Faiezlan Abd Aziz</t>
  </si>
  <si>
    <t>NOR ARIF AIMRAN, #OPEN_TO_WORK</t>
  </si>
  <si>
    <t>NOR ARIF AIMRAN</t>
  </si>
  <si>
    <t>You: Hai assalamualaikum Arif Aimran,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</si>
  <si>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 ARIF AIMRAN</t>
  </si>
  <si>
    <t>Muhammad AsyrafStatus is reachable</t>
  </si>
  <si>
    <t>Muhammad Asyraf</t>
  </si>
  <si>
    <t>You: Hai assalamualaikum Muhammad Asyraf,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</si>
  <si>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Asyraf</t>
  </si>
  <si>
    <t>Nurul Farhanah Mansuriatus ShahrirStatus is reachable</t>
  </si>
  <si>
    <t>Nurul Farhanah Mansuriatus Shahrir</t>
  </si>
  <si>
    <t>You: Hai assalamualaikum Nurul Farhanah,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</si>
  <si>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Farhanah Mansuriatus Shahrir</t>
  </si>
  <si>
    <t>Syafiqah IshakStatus is reachable</t>
  </si>
  <si>
    <t>Syafiqah Ishak</t>
  </si>
  <si>
    <t>Open the options list in your conversation with Azhad Azman and Syafiqah Ishak</t>
  </si>
  <si>
    <t>Nurin Najwa Sharizan, #OPEN_TO_WORKStatus is reachable</t>
  </si>
  <si>
    <t>Nurin Najwa Sharizan</t>
  </si>
  <si>
    <t>You: Hai assalamualaikum Nurin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</si>
  <si>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Nurin Najwa Sharizan</t>
  </si>
  <si>
    <t>Nurul Atiqah Binti Abu BakarStatus is reachable</t>
  </si>
  <si>
    <t>Nurul Atiqah Binti Abu Bakar</t>
  </si>
  <si>
    <t>You: Hai assalamualaikum Nurul Atiqah,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</si>
  <si>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Atiqah Binti Abu Bakar</t>
  </si>
  <si>
    <t>Najiha NazariStatus is reachable</t>
  </si>
  <si>
    <t>Najiha Nazari</t>
  </si>
  <si>
    <t>Open the options list in your conversation with Azhad Azman and Najiha Nazari</t>
  </si>
  <si>
    <t>Syahirah Balqis</t>
  </si>
  <si>
    <t>Open the options list in your conversation with Azhad Azman and Syahirah Balqis</t>
  </si>
  <si>
    <t>Muhd Syafiq, #OPEN_TO_WORK</t>
  </si>
  <si>
    <t>Muhd Syafiq</t>
  </si>
  <si>
    <t>You: Hai assalamualaikum Muhd Syafiq,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</si>
  <si>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Muhd Syafiq</t>
  </si>
  <si>
    <t>Noor Syamira MustafaStatus is reachable</t>
  </si>
  <si>
    <t>Noor Syamira Mustafa</t>
  </si>
  <si>
    <t>You: Hai assalamualaikum puan Noor Syamira,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</si>
  <si>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Noor Syamira Mustafa</t>
  </si>
  <si>
    <t>Nur Aneis, #HIRING</t>
  </si>
  <si>
    <t>Nur Aneis</t>
  </si>
  <si>
    <t>You: Hai assalamualaikum Nur Aneis,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</si>
  <si>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 Aneis and Azhad Azman</t>
  </si>
  <si>
    <t>Hanisah Ismail Fahmi</t>
  </si>
  <si>
    <t>You: Hai assalamualaikum Hanisah,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</si>
  <si>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Hanisah Ismail Fahmi</t>
  </si>
  <si>
    <t>You: Hai assalamualaikum Nurul Aida,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</si>
  <si>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Zareen Amirah, #OPEN_TO_WORKStatus is reachable</t>
  </si>
  <si>
    <t>Zareen Amirah</t>
  </si>
  <si>
    <t>You: Hai assalamualaikum Zareen,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</si>
  <si>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Zareen Amirah</t>
  </si>
  <si>
    <t>UMAR ISMAT BIN MOHD NASRI, #OPEN_TO_WORKStatus is reachable</t>
  </si>
  <si>
    <t>UMAR ISMAT BIN MOHD NASRI</t>
  </si>
  <si>
    <t>Open the options list in your conversation with Azhad Azman and UMAR ISMAT BIN MOHD NASRI</t>
  </si>
  <si>
    <t>NUR ASSYURA MD YASIN, #OPEN_TO_WORKStatus is reachable</t>
  </si>
  <si>
    <t>NUR ASSYURA MD YASIN</t>
  </si>
  <si>
    <t>You: Hai assalamualaikum Nur Assyura,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</si>
  <si>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ASSYURA MD YASIN</t>
  </si>
  <si>
    <t>Nur Elyfasya Tarmizi, #OPEN_TO_WORKStatus is reachable</t>
  </si>
  <si>
    <t>Nur Elyfasya Tarmizi</t>
  </si>
  <si>
    <t>You: Hai assalamualaikum Elyfasya,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</si>
  <si>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Elyfasya Tarmizi</t>
  </si>
  <si>
    <t>Iman NatashaStatus is reachable</t>
  </si>
  <si>
    <t>Iman Natasha</t>
  </si>
  <si>
    <t>You: Hai assalamualaikum Iman Natasha,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</si>
  <si>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Iman Natasha</t>
  </si>
  <si>
    <t>Farisya FarhanaStatus is reachable</t>
  </si>
  <si>
    <t>Farisya Farhana</t>
  </si>
  <si>
    <t>Open the options list in your conversation with Farisya Farhana and Azhad Azman</t>
  </si>
  <si>
    <t>Afriena RosliStatus is reachable</t>
  </si>
  <si>
    <t>Afriena Rosli</t>
  </si>
  <si>
    <t>You: Hai assalamualaikum Afriena,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</si>
  <si>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Afriena Rosli</t>
  </si>
  <si>
    <t>Afiqah ZulkepliStatus is reachable</t>
  </si>
  <si>
    <t>Afiqah Zulkepli</t>
  </si>
  <si>
    <t>Open the options list in your conversation with Azhad Azman and Afiqah Zulkepli</t>
  </si>
  <si>
    <t>Amylia Khairani, #OPEN_TO_WORKStatus is reachable</t>
  </si>
  <si>
    <t>Amylia Khairani</t>
  </si>
  <si>
    <t>You: Hai assalamualaikum Amylia,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</si>
  <si>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Amylia Khairani</t>
  </si>
  <si>
    <t>Nur Izzaty binti Md KamaludinStatus is reachable</t>
  </si>
  <si>
    <t>Nur Izzaty binti Md Kamaludin</t>
  </si>
  <si>
    <t>You: Hai assalamualaikum Izzaty,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</si>
  <si>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Izzaty binti Md Kamaludin</t>
  </si>
  <si>
    <t>Che Nur Syafiqah Che Abd Malek, #OPEN_TO_WORKStatus is reachable</t>
  </si>
  <si>
    <t>Che Nur Syafiqah Che Abd Malek</t>
  </si>
  <si>
    <t>You: Hai assalamualaikum Che Nur Syafiqah,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</si>
  <si>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Che Nur Syafiqah Che Abd Malek</t>
  </si>
  <si>
    <t>Shazlinda NordinStatus is reachable</t>
  </si>
  <si>
    <t>Shazlinda Nordin</t>
  </si>
  <si>
    <t>You: Hai assalamualaikum Shazlinda,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</si>
  <si>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Shazlinda Nordin</t>
  </si>
  <si>
    <t>Nurin Jaslina ZulkanainStatus is reachable</t>
  </si>
  <si>
    <t>Nurin Jaslina Zulkanain</t>
  </si>
  <si>
    <t>You: Hai assalamualaikum Nurin Jaslina,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</si>
  <si>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Nurin Jaslina Zulkanain</t>
  </si>
  <si>
    <t>Ahmad Farid Hamidi Saiday, #OPEN_TO_WORKStatus is reachable</t>
  </si>
  <si>
    <t>Ahmad Farid Hamidi Saiday</t>
  </si>
  <si>
    <t>You: Hai assalamualaikum Farid,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</si>
  <si>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Ahmad Farid Hamidi Saiday</t>
  </si>
  <si>
    <t>NUR AMIRA FATIHA ZULKIPLI, #OPEN_TO_WORK</t>
  </si>
  <si>
    <t>NUR AMIRA FATIHA ZULKIPLI</t>
  </si>
  <si>
    <t>Open the options list in your conversation with Azhad Azman and NUR AMIRA FATIHA ZULKIPLI</t>
  </si>
  <si>
    <t>Asilah Balqis, ACIS (CS) (CGP), #OPEN_TO_WORK</t>
  </si>
  <si>
    <t>Asilah Balqis, ACIS (CS) (CGP)</t>
  </si>
  <si>
    <t>You: Hai assalamualaikum puan Asilah,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</si>
  <si>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Asilah Balqis, ACIS (CS) (CGP) and Azhad Azman</t>
  </si>
  <si>
    <t>Hidayatulasyikin Rekemin, #OPEN_TO_WORKStatus is reachable</t>
  </si>
  <si>
    <t>Hidayatulasyikin Rekemin</t>
  </si>
  <si>
    <t>You: Hai assalamualaikum Hidayatulasyikin,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</si>
  <si>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Hidayatulasyikin Rekemin</t>
  </si>
  <si>
    <t>Nurul Zafirah Kamal Asraf, #OPEN_TO_WORKStatus is reachable</t>
  </si>
  <si>
    <t>Nurul Zafirah Kamal Asraf</t>
  </si>
  <si>
    <t>Open the options list in your conversation with Azhad Azman and Nurul Zafirah Kamal Asraf</t>
  </si>
  <si>
    <t>NUR FATHIN ASYIERA, #OPEN_TO_WORK</t>
  </si>
  <si>
    <t>NUR FATHIN ASYIERA</t>
  </si>
  <si>
    <t>You: Hai assalamualaikum Fathin,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</si>
  <si>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FATHIN ASYIERA</t>
  </si>
  <si>
    <t>Nurin Nazurah Binti Nadzrene Nazurah, #OPEN_TO_WORKStatus is reachable</t>
  </si>
  <si>
    <t>Nurin Nazurah Binti Nadzrene Nazurah</t>
  </si>
  <si>
    <t>Open the options list in your conversation with Nurin Nazurah Binti Nadzrene Nazurah and Azhad Azman</t>
  </si>
  <si>
    <t>Nur Aneesa, #OPEN_TO_WORK</t>
  </si>
  <si>
    <t>Nur Aneesa</t>
  </si>
  <si>
    <t>You: Hai assalamualaikum Nur Aneesa,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</si>
  <si>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Aneesa</t>
  </si>
  <si>
    <t>Amal FirdausStatus is reachable</t>
  </si>
  <si>
    <t>Amal Firdaus</t>
  </si>
  <si>
    <t>You: Hai assalamualaikum Amal,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</si>
  <si>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Amal Firdaus and Azhad Azman</t>
  </si>
  <si>
    <t>Qistina Fuat</t>
  </si>
  <si>
    <t>Open the options list in your conversation with Azhad Azman and Qistina Fuat</t>
  </si>
  <si>
    <t>Nurin Mustafa</t>
  </si>
  <si>
    <t>Open the options list in your conversation with Azhad Azman and Nurin Mustafa</t>
  </si>
  <si>
    <t>MUHAMMAD THAQIF HAZIM BIN HAMADI, #OPEN_TO_WORKStatus is reachable</t>
  </si>
  <si>
    <t>MUHAMMAD THAQIF HAZIM BIN HAMADI</t>
  </si>
  <si>
    <t>You: Hai assalamualaikum Thaqif,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</si>
  <si>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THAQIF HAZIM BIN HAMADI</t>
  </si>
  <si>
    <t>Syazwina ZainiStatus is reachable</t>
  </si>
  <si>
    <t>Syazwina Zaini</t>
  </si>
  <si>
    <t>You: Hai assalamualaikum Syazwina,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</si>
  <si>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Syazwina Zaini</t>
  </si>
  <si>
    <t>Nur Fazliyana RazaliStatus is reachable</t>
  </si>
  <si>
    <t>Nur Fazliyana Razali</t>
  </si>
  <si>
    <t>You: Hai assalamualaikum puan Fazliyana,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</si>
  <si>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 Fazliyana Razali and Azhad Azman</t>
  </si>
  <si>
    <t>Nurin Aina Ahmad, #OPEN_TO_WORKStatus is reachable</t>
  </si>
  <si>
    <t>Nurin Aina Ahmad</t>
  </si>
  <si>
    <t>Nurin Aina: Hi Mr. Azhar, I’m interested in joining Process Executive as advertised. As a recent graduate with strong analytical skills and good communication, I believe I’d be a great fit. May I know on how to apply this position?</t>
  </si>
  <si>
    <t>Open the options list in your conversation with Nurin Aina Ahmad and Azhad Azman</t>
  </si>
  <si>
    <t>Hazriq Azraei Halimi, #OPEN_TO_WORKStatus is reachable</t>
  </si>
  <si>
    <t>Hazriq Azraei Halimi</t>
  </si>
  <si>
    <t>Hazriq Azraei: Waalaikummussalam and Hi Azhad, thank you for reaching out and considering me for this opportunity. I truly appreciate your dedication to sharing insights on takaful and wealth planning. Currently, I cannot commit to a meeting or appointment, as my current schedule does not allow it. However, I appreciate your understanding, and I wish you continued success in your work with PruBSN. Thank you again, and I hope we may connect under different circumstances in the future.</t>
  </si>
  <si>
    <t>Open the options list in your conversation with Azhad Azman and Hazriq Azraei Halimi</t>
  </si>
  <si>
    <t>Ahmad Khairi Hakiim Bin Ahmad Kamal, #OPEN_TO_WORKStatus is reachable</t>
  </si>
  <si>
    <t>Ahmad Khairi Hakiim Bin Ahmad Kamal</t>
  </si>
  <si>
    <t>You: Hai assalamualaikum Khairi,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</si>
  <si>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Ahmad Khairi Hakiim Bin Ahmad Kamal</t>
  </si>
  <si>
    <t>Muhammad AminStatus is reachable</t>
  </si>
  <si>
    <t>Muhammad Amin</t>
  </si>
  <si>
    <t>Open the options list in your conversation with Azhad Azman and Muhammad Amin</t>
  </si>
  <si>
    <t>Aqil ZulkurnainiStatus is reachable</t>
  </si>
  <si>
    <t>Aqil Zulkurnaini</t>
  </si>
  <si>
    <t>You: Hai assalamualaikum Aqil,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</si>
  <si>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Aqil Zulkurnaini</t>
  </si>
  <si>
    <t>Puteri Zulkifle</t>
  </si>
  <si>
    <t>Open the options list in your conversation with Azhad Azman and Puteri Zulkifle</t>
  </si>
  <si>
    <t>MUHAMMAD HAZIQ SHAHRILStatus is reachable</t>
  </si>
  <si>
    <t>MUHAMMAD HAZIQ SHAHRIL</t>
  </si>
  <si>
    <t>Open the options list in your conversation with Azhad Azman and MUHAMMAD HAZIQ SHAHRIL</t>
  </si>
  <si>
    <t>Mohd Syafiz Qayyum JamilStatus is reachable</t>
  </si>
  <si>
    <t>Mohd Syafiz Qayyum Jamil</t>
  </si>
  <si>
    <t>You: Hai assalamualaikum Syafiz,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</si>
  <si>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Mohd Syafiz Qayyum Jamil</t>
  </si>
  <si>
    <t>Fatihah Atiqah Azmi, #OPEN_TO_WORKStatus is reachable</t>
  </si>
  <si>
    <t>Fatihah Atiqah Azmi</t>
  </si>
  <si>
    <t>Open the options list in your conversation with Azhad Azman and Fatihah Atiqah Azmi</t>
  </si>
  <si>
    <t>Ahmad FirdausStatus is reachable</t>
  </si>
  <si>
    <t>Ahmad Firdaus</t>
  </si>
  <si>
    <t>You: Hai assalamualaikum Firdaus, saya Azhad nihon sotsu tahun 2017. Sorry kalau ganggu. Actually sekarang saya tengah mencari individu yang kerja overseas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</si>
  <si>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Ahmad Firdaus</t>
  </si>
  <si>
    <t>Nur Ain Fatin Nabila Yusri</t>
  </si>
  <si>
    <t>Open the options list in your conversation with Azhad Azman and Nur Ain Fatin Nabila Yusri</t>
  </si>
  <si>
    <t>Anis Shahirah, #OPEN_TO_WORKStatus is reachable</t>
  </si>
  <si>
    <t>Anis Shahirah</t>
  </si>
  <si>
    <t>Open the options list in your conversation with Anis Shahirah and Azhad Azman</t>
  </si>
  <si>
    <t>Wan Ainul Afiqa Binti Wan AzmanStatus is reachable</t>
  </si>
  <si>
    <t>Wan Ainul Afiqa Binti Wan Azman</t>
  </si>
  <si>
    <t>You: Baik no problem. Terima kasih atas reply. Kalau ada inquiry atau soalan tentang takaful dan wealth planning, feel free to contact me anytime inshaAllah. Semoga dipermudahkan urusan Ainul</t>
  </si>
  <si>
    <t>Open the options list in your conversation with Azhad Azman and Wan Ainul Afiqa Binti Wan Azman</t>
  </si>
  <si>
    <t>Shakirah Ahmad BuniStatus is reachable</t>
  </si>
  <si>
    <t>Shakirah Ahmad Buni</t>
  </si>
  <si>
    <t>You: Hai assalamualaikum puan Shakirah,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</si>
  <si>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Shakirah Ahmad Buni and Azhad Azman</t>
  </si>
  <si>
    <t>Sarah Azman, #OPEN_TO_WORKStatus is reachable</t>
  </si>
  <si>
    <t>Sarah Azman</t>
  </si>
  <si>
    <t>Open the options list in your conversation with Azhad Azman and Sarah Azman</t>
  </si>
  <si>
    <t>Nurul Daniea, #OPEN_TO_WORKStatus is reachable</t>
  </si>
  <si>
    <t>Nurul Daniea</t>
  </si>
  <si>
    <t>You: Hai assalamualaikum Daniea,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</si>
  <si>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Daniea</t>
  </si>
  <si>
    <t>Nur Dania Intan Zulaikha Binti Hisam, #OPEN_TO_WORKStatus is reachable</t>
  </si>
  <si>
    <t>Nur Dania Intan Zulaikha Binti Hisam</t>
  </si>
  <si>
    <t>Open the options list in your conversation with Azhad Azman and Nur Dania Intan Zulaikha Binti Hisam</t>
  </si>
  <si>
    <t>Aina Syafiqah Yussaini, #OPEN_TO_WORKStatus is online</t>
  </si>
  <si>
    <t>Aina Syafiqah Yussaini</t>
  </si>
  <si>
    <t>Open the options list in your conversation with Azhad Azman and Aina Syafiqah Yussaini</t>
  </si>
  <si>
    <t>Siti Nasihah AfandiStatus is reachable</t>
  </si>
  <si>
    <t>Siti Nasihah Afandi</t>
  </si>
  <si>
    <t>You: Hai assalamualaikum Nasihah,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</si>
  <si>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Nasihah Afandi</t>
  </si>
  <si>
    <t>Aqilah Izhar</t>
  </si>
  <si>
    <t>Open the options list in your conversation with Azhad Azman and Aqilah Izhar</t>
  </si>
  <si>
    <t>Najeeha SafeaStatus is reachable</t>
  </si>
  <si>
    <t>Najeeha Safea</t>
  </si>
  <si>
    <t>You: Hai assalamualaikum Najeeha,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</si>
  <si>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Najeeha Safea</t>
  </si>
  <si>
    <t>Ammar IzzaneyStatus is reachable</t>
  </si>
  <si>
    <t>Ammar Izzaney</t>
  </si>
  <si>
    <t>Open the options list in your conversation with Azhad Azman and Ammar Izzaney</t>
  </si>
  <si>
    <t>Aishah AsyiqinStatus is reachable</t>
  </si>
  <si>
    <t>Aishah Asyiqin</t>
  </si>
  <si>
    <t>Open the options list in your conversation with Azhad Azman and Aishah Asyiqin</t>
  </si>
  <si>
    <t>NAJIHAH WAHID, #OPEN_TO_WORK</t>
  </si>
  <si>
    <t>NAJIHAH WAHID</t>
  </si>
  <si>
    <t>Open the options list in your conversation with Azhad Azman and NAJIHAH WAHID</t>
  </si>
  <si>
    <t>Muhammad YadiStatus is reachable</t>
  </si>
  <si>
    <t>Muhammad Yadi</t>
  </si>
  <si>
    <t>You: Hai assalamualaikum Muhammad Yadi,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</si>
  <si>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Yadi</t>
  </si>
  <si>
    <t>Batrisyia Kiranah, #OPEN_TO_WORK</t>
  </si>
  <si>
    <t>Batrisyia Kiranah</t>
  </si>
  <si>
    <t>Open the options list in your conversation with Azhad Azman and Batrisyia Kiranah</t>
  </si>
  <si>
    <t>Nurul shahira Razali, #OPEN_TO_WORKStatus is reachable</t>
  </si>
  <si>
    <t>Nurul shahira Razali</t>
  </si>
  <si>
    <t>You: Hai assalamualaikum cik Shahira,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</si>
  <si>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shahira Razali</t>
  </si>
  <si>
    <t>Aisyah RostanStatus is reachable</t>
  </si>
  <si>
    <t>Aisyah Rostan</t>
  </si>
  <si>
    <t>Open the options list in your conversation with Azhad Azman and Aisyah Rostan</t>
  </si>
  <si>
    <t>Ain Bashirah, #OPEN_TO_WORKStatus is reachable</t>
  </si>
  <si>
    <t>Ain Bashirah</t>
  </si>
  <si>
    <t>You: Hai assalamualaikum Ain Bashirah,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</si>
  <si>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Ain Bashirah</t>
  </si>
  <si>
    <t>Qayyimah Md Arif</t>
  </si>
  <si>
    <t>You: Hai assalamualaikum Qayyimah,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</si>
  <si>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Qayyimah Md Arif</t>
  </si>
  <si>
    <t>Syahril Rafieq Bin Abd ManabStatus is reachable</t>
  </si>
  <si>
    <t>Syahril Rafieq Bin Abd Manab</t>
  </si>
  <si>
    <t>You: Hai assalamualaikum tuan Syahril,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</si>
  <si>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Syahril Rafieq Bin Abd Manab and Azhad Azman</t>
  </si>
  <si>
    <t>fatimah al zaharah alias, #OPEN_TO_WORKStatus is reachable</t>
  </si>
  <si>
    <t>fatimah al zaharah alias</t>
  </si>
  <si>
    <t>Open the options list in your conversation with Azhad Azman and fatimah al zaharah alias</t>
  </si>
  <si>
    <t>Azfar Asyraf Bin Ramli, #OPEN_TO_WORKStatus is reachable</t>
  </si>
  <si>
    <t>Azfar Asyraf Bin Ramli</t>
  </si>
  <si>
    <t>You: Hai assalamualaikum Azfar,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</si>
  <si>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Azfar Asyraf Bin Ramli</t>
  </si>
  <si>
    <t>Nor Nazira ZaimiStatus is reachable</t>
  </si>
  <si>
    <t>Nor Nazira Zaimi</t>
  </si>
  <si>
    <t>You: Hai assalamualaikum Nor Nazira,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</si>
  <si>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 Nazira Zaimi</t>
  </si>
  <si>
    <t>Kanae Ezawa</t>
  </si>
  <si>
    <t>You: Yes i am living in Malaysia right now. How may i help you?</t>
  </si>
  <si>
    <t>Open the options list in your conversation with Azhad Azman and Kanae Ezawa</t>
  </si>
  <si>
    <t>Emma KartinaStatus is reachable</t>
  </si>
  <si>
    <t>Emma Kartina</t>
  </si>
  <si>
    <t>You: Hai Emma. Just wondering, it is okay kalau saya nak dapatkan peluang untuk sharing tentang takaful dan wealth planning with Emma?</t>
  </si>
  <si>
    <t>Open the options list in your conversation with Azhad Azman and Emma Kartina</t>
  </si>
  <si>
    <t>Balqis Raof, #OPEN_TO_WORKStatus is reachable</t>
  </si>
  <si>
    <t>Balqis Raof</t>
  </si>
  <si>
    <t>Open the options list in your conversation with Azhad Azman and Balqis Raof</t>
  </si>
  <si>
    <t>Amira ShukorStatus is reachable</t>
  </si>
  <si>
    <t>Amira Shukor</t>
  </si>
  <si>
    <t>Open the options list in your conversation with Amira Shukor and Azhad Azman</t>
  </si>
  <si>
    <t>Hazira Aqila HashimStatus is reachable</t>
  </si>
  <si>
    <t>Hazira Aqila Hashim</t>
  </si>
  <si>
    <t>You: Hai assalamualaikum Hazira,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</si>
  <si>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Hazira Aqila Hashim</t>
  </si>
  <si>
    <t>Liyana AnuarStatus is reachable</t>
  </si>
  <si>
    <t>Liyana Anuar</t>
  </si>
  <si>
    <t>Open the options list in your conversation with Azhad Azman and Liyana Anuar</t>
  </si>
  <si>
    <t>NUR AMANI SYAMIMI MOHAMAD NAZIR, #OPEN_TO_WORKStatus is reachable</t>
  </si>
  <si>
    <t>NUR AMANI SYAMIMI MOHAMAD NAZIR</t>
  </si>
  <si>
    <t>Open the options list in your conversation with Azhad Azman and NUR AMANI SYAMIMI MOHAMAD NAZIR</t>
  </si>
  <si>
    <t>Nur Hanani Mohd RadzuanStatus is reachable</t>
  </si>
  <si>
    <t>Nur Hanani Mohd Radzuan</t>
  </si>
  <si>
    <t>Open the options list in your conversation with Azhad Azman and Nur Hanani Mohd Radzuan</t>
  </si>
  <si>
    <t>Syazwan TaslimStatus is reachable</t>
  </si>
  <si>
    <t>Syazwan Taslim</t>
  </si>
  <si>
    <t>Open the options list in your conversation with Azhad Azman and Syazwan Taslim</t>
  </si>
  <si>
    <t>Farhana Zulkafli, BFP ACAStatus is reachable</t>
  </si>
  <si>
    <t>Farhana Zulkafli, BFP ACA</t>
  </si>
  <si>
    <t>Open the options list in your conversation with Azhad Azman and Farhana Zulkafli, BFP ACA</t>
  </si>
  <si>
    <t>Muhd Nizar Fazrin bin HafizStatus is reachable</t>
  </si>
  <si>
    <t>Muhd Nizar Fazrin bin Hafiz</t>
  </si>
  <si>
    <t>You: Hai assalamualaikum Nizar,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</si>
  <si>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Muhd Nizar Fazrin bin Hafiz and Azhad Azman</t>
  </si>
  <si>
    <t>Maisarah Mohtar, #OPEN_TO_WORK</t>
  </si>
  <si>
    <t>Maisarah Mohtar</t>
  </si>
  <si>
    <t>Open the options list in your conversation with Azhad Azman and Maisarah Mohtar</t>
  </si>
  <si>
    <t>Zulkifli MamatStatus is reachable</t>
  </si>
  <si>
    <t>Zulkifli Mamat</t>
  </si>
  <si>
    <t>You: Hai assalamualaikum tuan Zulkifli,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</si>
  <si>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Zulkifli Mamat</t>
  </si>
  <si>
    <t>Nurul Amirah Md Yusoff</t>
  </si>
  <si>
    <t>Open the options list in your conversation with Azhad Azman and Nurul Amirah Md Yusoff</t>
  </si>
  <si>
    <t>Siti Husna Khairul Zaman, #OPEN_TO_WORKStatus is reachable</t>
  </si>
  <si>
    <t>Siti Husna Khairul Zaman</t>
  </si>
  <si>
    <t>You: Hai assalamualaikum Siti Husna,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</si>
  <si>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Husna Khairul Zaman</t>
  </si>
  <si>
    <t>Najid IdulBakriStatus is reachable</t>
  </si>
  <si>
    <t>Najid IdulBakri</t>
  </si>
  <si>
    <t>You: Hai assalamualaikum tuan Najid,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</si>
  <si>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Najid IdulBakri</t>
  </si>
  <si>
    <t>Ifdatul Aziera Nazri, #OPEN_TO_WORKStatus is reachable</t>
  </si>
  <si>
    <t>Ifdatul Aziera Nazri</t>
  </si>
  <si>
    <t>You: Hai assalamualaikum Ifdatul,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</si>
  <si>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Ifdatul Aziera Nazri</t>
  </si>
  <si>
    <t>Nurul AinStatus is reachable</t>
  </si>
  <si>
    <t>Nurul Ain</t>
  </si>
  <si>
    <t>Open the options list in your conversation with Azhad Azman and Nurul Ain</t>
  </si>
  <si>
    <t>Puteri Nursyaqilah</t>
  </si>
  <si>
    <t>You: Hai assalamualaikum Nursyaqilah,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</si>
  <si>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Puteri Nursyaqilah</t>
  </si>
  <si>
    <t>Farah AdibahStatus is reachable</t>
  </si>
  <si>
    <t>Farah Adibah</t>
  </si>
  <si>
    <t>You: Hai assalamualaikum Farah Adibah,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</si>
  <si>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Farah Adibah and Azhad Azman</t>
  </si>
  <si>
    <t>Adlika ArzemiStatus is reachable</t>
  </si>
  <si>
    <t>Adlika Arzemi</t>
  </si>
  <si>
    <t>You: Hai assalamualaikum Adlika Arzemi,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</si>
  <si>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Adlika Arzemi</t>
  </si>
  <si>
    <t>Muhammad RushdiStatus is online</t>
  </si>
  <si>
    <t>Muhammad Rushdi</t>
  </si>
  <si>
    <t>You: Hai assalamualaikum Rushdi,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</si>
  <si>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Rushdi</t>
  </si>
  <si>
    <t>Nor Ainna Fitri, #OPEN_TO_WORK</t>
  </si>
  <si>
    <t>Nor Ainna Fitri</t>
  </si>
  <si>
    <t>You: Hai assalamualaikum Ainna,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</si>
  <si>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 Ainna Fitri</t>
  </si>
  <si>
    <t>Ahmad Farhan, #OPEN_TO_WORKStatus is reachable</t>
  </si>
  <si>
    <t>Ahmad Farhan</t>
  </si>
  <si>
    <t>Open the options list in your conversation with Azhad Azman and Ahmad Farhan</t>
  </si>
  <si>
    <t>Muhammad Syahmi Nor Dzaini, #OPEN_TO_WORK</t>
  </si>
  <si>
    <t>Muhammad Syahmi Nor Dzaini</t>
  </si>
  <si>
    <t>Open the options list in your conversation with Azhad Azman and Muhammad Syahmi Nor Dzaini</t>
  </si>
  <si>
    <t>Nurin Syafiqah, #OPEN_TO_WORKStatus is reachable</t>
  </si>
  <si>
    <t>Nurin Syafiqah</t>
  </si>
  <si>
    <t>Open the options list in your conversation with Azhad Azman and Nurin Syafiqah</t>
  </si>
  <si>
    <t>Nur Liyana Abdul RahmanStatus is reachable</t>
  </si>
  <si>
    <t>Nur Liyana Abdul Rahman</t>
  </si>
  <si>
    <t>You: I see. Thank you for the reply. Semoga terus berjaya dalam bidang takaful ni ye</t>
  </si>
  <si>
    <t>Open the options list in your conversation with Nur Liyana Abdul Rahman and Azhad Azman</t>
  </si>
  <si>
    <t>Danial Hafiz, #OPEN_TO_WORKStatus is reachable</t>
  </si>
  <si>
    <t>Danial Hafiz</t>
  </si>
  <si>
    <t>You: Okay baik. Terima kasih atas reply. Jika ada inquiry atau soalan boleh je contact saya. Semoga dipermudahkan urusan Danial</t>
  </si>
  <si>
    <t>Open the options list in your conversation with Azhad Azman and Danial Hafiz</t>
  </si>
  <si>
    <t>Muhammad Irfan Shamsul BahariStatus is reachable</t>
  </si>
  <si>
    <t>Muhammad Irfan Shamsul Bahari</t>
  </si>
  <si>
    <t>You: Okay baik. Terima kasih atas reply. Jika ada inquiry atau soalan boleh je contact saya. Semoga dipermudahkan urusan Irfan</t>
  </si>
  <si>
    <t>Open the options list in your conversation with Azhad Azman and Muhammad Irfan Shamsul Bahari</t>
  </si>
  <si>
    <t>Syazana Aliah Zakaria, #OPEN_TO_WORKStatus is reachable</t>
  </si>
  <si>
    <t>Syazana Aliah Zakaria</t>
  </si>
  <si>
    <t>Open the options list in your conversation with Syazana Aliah Zakaria and Azhad Azman</t>
  </si>
  <si>
    <t>Rizwan RasidStatus is reachable</t>
  </si>
  <si>
    <t>Rizwan Rasid</t>
  </si>
  <si>
    <t>You: Hai assalamualaikum Rizwan,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</si>
  <si>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Rizwan Rasid and Azhad Azman</t>
  </si>
  <si>
    <t>Mohamad AriffinStatus is reachable</t>
  </si>
  <si>
    <t>Mohamad Ariffin</t>
  </si>
  <si>
    <t>Open the options list in your conversation with Azhad Azman and Mohamad Ariffin</t>
  </si>
  <si>
    <t>Puteri Azwan, #OPEN_TO_WORKStatus is reachable</t>
  </si>
  <si>
    <t>Puteri Azwan</t>
  </si>
  <si>
    <t>You: Hai assalamualaikum Puteri Azwan,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</si>
  <si>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Puteri Azwan</t>
  </si>
  <si>
    <t>Nurizati Ahmad NizamStatus is reachable</t>
  </si>
  <si>
    <t>Nurizati Ahmad Nizam</t>
  </si>
  <si>
    <t>You: Hai assalamualaikum Nurizati,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</si>
  <si>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Nurizati Ahmad Nizam</t>
  </si>
  <si>
    <t>Amirul Syafiq, #OPEN_TO_WORKStatus is reachable</t>
  </si>
  <si>
    <t>Amirul Syafiq</t>
  </si>
  <si>
    <t>You: Hai assalamualaikum tuan Amirul Syafiq,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</si>
  <si>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Amirul Syafiq and Azhad Azman</t>
  </si>
  <si>
    <t>Nurul Ainaa NajwaStatus is reachable</t>
  </si>
  <si>
    <t>Nurul Ainaa Najwa</t>
  </si>
  <si>
    <t>You: Hai assalamualaikum Nurul Ainaa,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</si>
  <si>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Ainaa Najwa</t>
  </si>
  <si>
    <t>Muhammad Hafizuddin Rahimie Hidir, #OPEN_TO_WORKStatus is reachable</t>
  </si>
  <si>
    <t>Muhammad Hafizuddin Rahimie Hidir</t>
  </si>
  <si>
    <t>Open the options list in your conversation with Azhad Azman and Muhammad Hafizuddin Rahimie Hidir</t>
  </si>
  <si>
    <t>Idris Bin MustaphaStatus is reachable</t>
  </si>
  <si>
    <t>Idris Bin Mustapha</t>
  </si>
  <si>
    <t>You: Hai assalamualaikum tuan Idris,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</si>
  <si>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Idris Bin Mustapha</t>
  </si>
  <si>
    <t>Amir Zainal RasidStatus is reachable</t>
  </si>
  <si>
    <t>Amir Zainal Rasid</t>
  </si>
  <si>
    <t>Open the options list in your conversation with Azhad Azman and Amir Zainal Rasid</t>
  </si>
  <si>
    <t>M Haziq Hashim, #OPEN_TO_WORK</t>
  </si>
  <si>
    <t>M Haziq Hashim</t>
  </si>
  <si>
    <t>Open the options list in your conversation with M Haziq Hashim and Azhad Azman</t>
  </si>
  <si>
    <t>Amir Harith Mohamad Shakif, #OPEN_TO_WORK</t>
  </si>
  <si>
    <t>Amir Harith Mohamad Shakif</t>
  </si>
  <si>
    <t>You: Hai assalamualaikum Amir Harith,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</si>
  <si>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Amir Harith Mohamad Shakif</t>
  </si>
  <si>
    <t>Muhammad Aminuddin Syamsul AzharStatus is reachable</t>
  </si>
  <si>
    <t>Muhammad Aminuddin Syamsul Azhar</t>
  </si>
  <si>
    <t>You: Hai assalamualaikum Aminuddin,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</si>
  <si>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Aminuddin Syamsul Azhar</t>
  </si>
  <si>
    <t>Nurul UmairahStatus is reachable</t>
  </si>
  <si>
    <t>Nurul Umairah</t>
  </si>
  <si>
    <t>You: Hai assalamualaikum Nurul Umairah,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</si>
  <si>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Umairah</t>
  </si>
  <si>
    <t>MUHAMAD AMIRULHADI BIN AMIR BOHTARStatus is reachable</t>
  </si>
  <si>
    <t>MUHAMAD AMIRULHADI BIN AMIR BOHTAR</t>
  </si>
  <si>
    <t>You: Hai assalamualaikum Amirulhadi,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</si>
  <si>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MUHAMAD AMIRULHADI BIN AMIR BOHTAR</t>
  </si>
  <si>
    <t>Wan Haifa NasuhaStatus is reachable</t>
  </si>
  <si>
    <t>Wan Haifa Nasuha</t>
  </si>
  <si>
    <t>You: Hai assalamualaikum Wan Haifa Nasuha,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</si>
  <si>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Wan Haifa Nasuha</t>
  </si>
  <si>
    <t>Mohd Zulfahmi, #OPEN_TO_WORK</t>
  </si>
  <si>
    <t>Mohd Zulfahmi</t>
  </si>
  <si>
    <t>You: Hai assalamualaikum Zulfahmi,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</si>
  <si>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Mohd Zulfahmi</t>
  </si>
  <si>
    <t>QAISARA AZIZAH AMRANUDIN</t>
  </si>
  <si>
    <t>You: Hai assalamualaikum Qaisara,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</si>
  <si>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QAISARA AZIZAH AMRANUDIN</t>
  </si>
  <si>
    <t>Fikri HakimStatus is reachable</t>
  </si>
  <si>
    <t>Fikri Hakim</t>
  </si>
  <si>
    <t>Open the options list in your conversation with Azhad Azman and Fikri Hakim</t>
  </si>
  <si>
    <t>Mior Hazman</t>
  </si>
  <si>
    <t>You: Hai assalamualaikum Mior,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</si>
  <si>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Mior Hazman</t>
  </si>
  <si>
    <t>Fadzil Aamaluddin</t>
  </si>
  <si>
    <t>You: Hai assalamualaikum Fadzil,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</si>
  <si>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Fadzil Aamaluddin</t>
  </si>
  <si>
    <t>Ahmad Shamsulfaiz, #OPEN_TO_WORKStatus is reachable</t>
  </si>
  <si>
    <t>Ahmad Shamsulfaiz</t>
  </si>
  <si>
    <t>You: Hai assalamualaikum Shamsulfaiz,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</si>
  <si>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Ahmad Shamsulfaiz</t>
  </si>
  <si>
    <t>Muhammad Fazril KamarrudinStatus is reachable</t>
  </si>
  <si>
    <t>Muhammad Fazril Kamarrudin</t>
  </si>
  <si>
    <t>You: Hai assalamualaikum Fazril,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</si>
  <si>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Fazril Kamarrudin</t>
  </si>
  <si>
    <t>Zulfikaar ZaidiStatus is online</t>
  </si>
  <si>
    <t>Zulfikaar Zaidi</t>
  </si>
  <si>
    <t>You: Hai assalamualaikum Zulfikaar,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</si>
  <si>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Zulfikaar Zaidi</t>
  </si>
  <si>
    <t>Adib ZikriStatus is reachable</t>
  </si>
  <si>
    <t>Adib Zikri</t>
  </si>
  <si>
    <t>Open the options list in your conversation with Azhad Azman and Adib Zikri</t>
  </si>
  <si>
    <t>Faris IskandarStatus is reachable</t>
  </si>
  <si>
    <t>Faris Iskandar</t>
  </si>
  <si>
    <t>You: Hai assalamualaikum tuan Faris,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</si>
  <si>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Faris Iskandar</t>
  </si>
  <si>
    <t>Siti Nursehah</t>
  </si>
  <si>
    <t>Siti sent an attachment</t>
  </si>
  <si>
    <t>Open the options list in your conversation with Azhad Azman and Siti Nursehah</t>
  </si>
  <si>
    <t>Siti Najiha Nazari, #OPEN_TO_WORK</t>
  </si>
  <si>
    <t>Siti Najiha Nazari</t>
  </si>
  <si>
    <t>Siti Najiha: Hai Azhad, waalaikumsalam. Terima kasih banyak atas mesej dan tawaran yang dikongsikan. Buat masa ini, saya tidak bercadang untuk mengadakan sebarang pertemuan berkaitan dengan takaful atau perancangan kewangan. Namun, saya hargai usaha dan dedikasi anda dalam bidang ini. Semoga segala urusan dan usaha anda bersama PruBSN berjalan dengan lancar. Terima kasih sekali lagi atas pemahaman anda, dan saya ucapkan selamat maju jaya!</t>
  </si>
  <si>
    <t>Open the options list in your conversation with Azhad Azman and Siti Najiha Nazari</t>
  </si>
  <si>
    <t>Ungku EzzatStatus is reachable</t>
  </si>
  <si>
    <t>Ungku Ezzat</t>
  </si>
  <si>
    <t>Ungku: Hi, I'm Ungku Mohd Ezzat, a Bachelor of Psychology (Hons) student at Open University Malaysia (OUM). As part of my final year project, I’m conducting a research study titled “Assessing the Influence of Fixed vs. Flexible Work Arrangements on Employees' Commute Stress Levels in Companies near Kuala Lumpur.” I’m reaching out to invite professionals to participate in a brief survey (10-15 minutes). Your responses will remain confidential and are solely for academic research purposes. If you’re interested, you can access the survey here: https://lnkd.in/gw-WUY4s Your input is incredibly valuable in contributing to the success of this study. Should you have any questions or need further information, feel free to contact me via LinkedIn or at 011-37014133 / ungkuezzat@oum.edu.my Thank you for your time and support!</t>
  </si>
  <si>
    <t>Open the options list in your conversation with Azhad Azman and Ungku Ezzat</t>
  </si>
  <si>
    <t>Na'imah Abdul Kadir</t>
  </si>
  <si>
    <t>You: Baik no problem. Terima kasih atas reply. Kalau ada soalan atau inquiry berkaitan takaful dan wealth planning, feel free to contact me anytime inshaAllah. Saya juga doakan semoga urusan Na’imah sentiasa dipermudahkan</t>
  </si>
  <si>
    <t>Open the options list in your conversation with Azhad Azman and Na'imah Abdul Kadir</t>
  </si>
  <si>
    <t>Muhammad Hisyam Safi'n, #OPEN_TO_WORKStatus is reachable</t>
  </si>
  <si>
    <t>Muhammad Hisyam Safi'n</t>
  </si>
  <si>
    <t>Muhammad Hisyam: 👍</t>
  </si>
  <si>
    <t>Open the options list in your conversation with Muhammad Hisyam Safi'n and Azhad Azman</t>
  </si>
  <si>
    <t>Muhammad Haziq Bin Mohd FazillStatus is reachable</t>
  </si>
  <si>
    <t>Muhammad Haziq Bin Mohd Fazill</t>
  </si>
  <si>
    <t>Open the options list in your conversation with Azhad Azman and Muhammad Haziq Bin Mohd Fazill</t>
  </si>
  <si>
    <t>Shaidatul Natasha, #OPEN_TO_WORKStatus is reachable</t>
  </si>
  <si>
    <t>Shaidatul Natasha</t>
  </si>
  <si>
    <t>You: Hai assalamualaikum Shaidatul,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</si>
  <si>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Shaidatul Natasha</t>
  </si>
  <si>
    <t>AmirulNazmi MohammadStatus is reachable</t>
  </si>
  <si>
    <t>AmirulNazmi Mohammad</t>
  </si>
  <si>
    <t>You: Hai assalamualaikum Amirul Nazmi,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</si>
  <si>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AmirulNazmi Mohammad</t>
  </si>
  <si>
    <t>Mohamad Fahmi S.Status is reachable</t>
  </si>
  <si>
    <t>Mohamad Fahmi S.</t>
  </si>
  <si>
    <t>Open the options list in your conversation with Mohamad Fahmi S. and Azhad Azman</t>
  </si>
  <si>
    <t>AHMAD NUR IMAN BIN AHMAD SUMARIStatus is reachable</t>
  </si>
  <si>
    <t>AHMAD NUR IMAN BIN AHMAD SUMARI</t>
  </si>
  <si>
    <t>Open the options list in your conversation with Azhad Azman and AHMAD NUR IMAN BIN AHMAD SUMARI</t>
  </si>
  <si>
    <t>Hanis Izzati RedhuanStatus is online</t>
  </si>
  <si>
    <t>Hanis Izzati Redhuan</t>
  </si>
  <si>
    <t>Open the options list in your conversation with Azhad Azman and Hanis Izzati Redhuan</t>
  </si>
  <si>
    <t>Shafika Ghani</t>
  </si>
  <si>
    <t>You: Hai assalamualaikum Shafika,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</si>
  <si>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Shafika Ghani</t>
  </si>
  <si>
    <t>Muhammad Yusuf, #OPEN_TO_WORK</t>
  </si>
  <si>
    <t>Muhammad Yusuf</t>
  </si>
  <si>
    <t>Open the options list in your conversation with Azhad Azman and Muhammad Yusuf</t>
  </si>
  <si>
    <t>Nur Hawaniss Herissya Md HarisStatus is reachable</t>
  </si>
  <si>
    <t>Nur Hawaniss Herissya Md Haris</t>
  </si>
  <si>
    <t>You: Hai assalamualaikum Hawaniss,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</si>
  <si>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Hawaniss Herissya Md Haris</t>
  </si>
  <si>
    <t>Nur Azyma Nasrun, #OPEN_TO_WORKStatus is reachable</t>
  </si>
  <si>
    <t>Nur Azyma Nasrun</t>
  </si>
  <si>
    <t>You: Hai assalamualaikum Azyma,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</si>
  <si>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 Azyma Nasrun and Azhad Azman</t>
  </si>
  <si>
    <t>Muhammad Zikri, #OPEN_TO_WORKStatus is reachable</t>
  </si>
  <si>
    <t>Muhammad Zikri</t>
  </si>
  <si>
    <t>You: Hai assalamualaikum Zikri,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</si>
  <si>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Zikri</t>
  </si>
  <si>
    <t>Fathin Aquiella, #OPEN_TO_WORKStatus is reachable</t>
  </si>
  <si>
    <t>Fathin Aquiella</t>
  </si>
  <si>
    <t>Open the options list in your conversation with Fathin Aquiella and Azhad Azman</t>
  </si>
  <si>
    <t>Zahrah Annisa</t>
  </si>
  <si>
    <t>You: Hai assalamualaikum Zahrah,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</si>
  <si>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Zahrah Annisa</t>
  </si>
  <si>
    <t>Amirul Latif</t>
  </si>
  <si>
    <t>You: Hai assalamualaikum Amirul Latif,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</si>
  <si>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Amirul Latif</t>
  </si>
  <si>
    <t>Fazrin ZamStatus is reachable</t>
  </si>
  <si>
    <t>Fazrin Zam</t>
  </si>
  <si>
    <t>You: Hai assalamualaikum Fazrin,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</si>
  <si>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Fazrin Zam</t>
  </si>
  <si>
    <t>NURUL SALBIAH BINTI HUSSIN, #OPEN_TO_WORKStatus is reachable</t>
  </si>
  <si>
    <t>NURUL SALBIAH BINTI HUSSIN</t>
  </si>
  <si>
    <t>You: Hai assalamualaikum Nurul Salbiah,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</si>
  <si>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SALBIAH BINTI HUSSIN</t>
  </si>
  <si>
    <t>Nurul Amirah, #OPEN_TO_WORKStatus is reachable</t>
  </si>
  <si>
    <t>Nurul Amirah</t>
  </si>
  <si>
    <t>You: Hai assalamualaikum Nurul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</si>
  <si>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Amirah</t>
  </si>
  <si>
    <t>Khaliesah AmaliaStatus is reachable</t>
  </si>
  <si>
    <t>Khaliesah Amalia</t>
  </si>
  <si>
    <t>You: Hai assalamualaikum Khaliesah,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</si>
  <si>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Khaliesah Amalia</t>
  </si>
  <si>
    <t>SITI HAJAR MOHD ZULKIFLIStatus is reachable</t>
  </si>
  <si>
    <t>SITI HAJAR MOHD ZULKIFLI</t>
  </si>
  <si>
    <t>Open the options list in your conversation with Azhad Azman and SITI HAJAR MOHD ZULKIFLI</t>
  </si>
  <si>
    <t>Sharmine AyunieStatus is online</t>
  </si>
  <si>
    <t>Sharmine Ayunie</t>
  </si>
  <si>
    <t>Open the options list in your conversation with Azhad Azman and Sharmine Ayunie</t>
  </si>
  <si>
    <t>Muhammad Izzat Haziq Rumaizi, #OPEN_TO_WORKStatus is reachable</t>
  </si>
  <si>
    <t>Muhammad Izzat Haziq Rumaizi</t>
  </si>
  <si>
    <t>Open the options list in your conversation with Muhammad Izzat Haziq Rumaizi and Azhad Azman</t>
  </si>
  <si>
    <t>Gs Wan Juliyana Wan Abd RazakStatus is reachable</t>
  </si>
  <si>
    <t>Gs Wan Juliyana Wan Abd Razak</t>
  </si>
  <si>
    <t>You: Hai assalamualaikum puan Wan Juliyana,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</si>
  <si>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Gs Wan Juliyana Wan Abd Razak and Azhad Azman</t>
  </si>
  <si>
    <t>Mashitah Muhamad Khalil, #OPEN_TO_WORKStatus is reachable</t>
  </si>
  <si>
    <t>Mashitah Muhamad Khalil</t>
  </si>
  <si>
    <t>Open the options list in your conversation with Azhad Azman and Mashitah Muhamad Khalil</t>
  </si>
  <si>
    <t>Md Yazid AhmadStatus is reachable</t>
  </si>
  <si>
    <t>Md Yazid Ahmad</t>
  </si>
  <si>
    <t>You: Hai assalamualaikum tuan Yazid Ahmad,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</si>
  <si>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Md Yazid Ahmad and Azhad Azman</t>
  </si>
  <si>
    <t>Maisarah Nuraliyaa, #OPEN_TO_WORK</t>
  </si>
  <si>
    <t>Maisarah Nuraliyaa</t>
  </si>
  <si>
    <t>Open the options list in your conversation with Azhad Azman and Maisarah Nuraliyaa</t>
  </si>
  <si>
    <t>Syasya ZainalStatus is online</t>
  </si>
  <si>
    <t>Syasya Zainal</t>
  </si>
  <si>
    <t>Open the options list in your conversation with Syasya Zainal and Azhad Azman</t>
  </si>
  <si>
    <t>Rizal Akhmar, #OPEN_TO_WORKStatus is reachable</t>
  </si>
  <si>
    <t>Rizal Akhmar</t>
  </si>
  <si>
    <t>You: Hai assalamualaikum Rizal,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</si>
  <si>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Rizal Akhmar</t>
  </si>
  <si>
    <t>Shahrul FirdausStatus is reachable</t>
  </si>
  <si>
    <t>Shahrul Firdaus</t>
  </si>
  <si>
    <t>You: Hai assalamualaikum tuan Shahrul,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</si>
  <si>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Shahrul Firdaus</t>
  </si>
  <si>
    <t>Nursyifaa Syahira Ruslan, #OPEN_TO_WORK</t>
  </si>
  <si>
    <t>Nursyifaa Syahira Ruslan</t>
  </si>
  <si>
    <t>You: Hai assalamualaikum puan Nursyifaa,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</si>
  <si>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Nursyifaa Syahira Ruslan and Azhad Azman</t>
  </si>
  <si>
    <t>Aina Fatnin Mohd YatimStatus is online</t>
  </si>
  <si>
    <t>Aina Fatnin Mohd Yatim</t>
  </si>
  <si>
    <t>You: Hai assalamualaikum Aina Fatnin,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</si>
  <si>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Aina Fatnin Mohd Yatim</t>
  </si>
  <si>
    <t>Haziqah AuniStatus is reachable</t>
  </si>
  <si>
    <t>Haziqah Auni</t>
  </si>
  <si>
    <t>Open the options list in your conversation with Azhad Azman and Haziqah Auni</t>
  </si>
  <si>
    <t>Abdul HadiStatus is reachable</t>
  </si>
  <si>
    <t>Abdul Hadi</t>
  </si>
  <si>
    <t>You: Hai assalamualaikum Abdul Hadi,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</si>
  <si>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Abdul Hadi</t>
  </si>
  <si>
    <t>Muhamad Ikmal Hakimi bin Norkamal, #OPEN_TO_WORKStatus is reachable</t>
  </si>
  <si>
    <t>Muhamad Ikmal Hakimi bin Norkamal</t>
  </si>
  <si>
    <t>You: Baik. Terima kasih atas reply. Kalau ada inquiry atau soalan berkaitan takaful in the future, feel free to contact me anytime. Saya doakan semoga sentiasa dipermudahkan urusan</t>
  </si>
  <si>
    <t>Open the options list in your conversation with Azhad Azman and Muhamad Ikmal Hakimi bin Norkamal</t>
  </si>
  <si>
    <t>Muhammad Afiq Hazwan, #OPEN_TO_WORKStatus is reachable</t>
  </si>
  <si>
    <t>Muhammad Afiq Hazwan</t>
  </si>
  <si>
    <t>You: Hi. Tak apa saya faham situasi sekarang. Boleh ke kalau saya follow up semula bulan 11 ni?</t>
  </si>
  <si>
    <t>Open the options list in your conversation with Azhad Azman and Muhammad Afiq Hazwan</t>
  </si>
  <si>
    <t>Izzhafri Zuhaili, #OPEN_TO_WORKStatus is reachable</t>
  </si>
  <si>
    <t>Izzhafri Zuhaili</t>
  </si>
  <si>
    <t>You: Hi. Thank you for the reply. Understood your current situation as a student but i would like to have apportunity for a sharing to many people as i can regardless of their current financial situation. Hopefully with my sharing can give a whole new perspective on how people will planning ahead managing their finance while pursuing their own carreer. Maybe i can get a specific month or time for me to follow up back on you after exams?</t>
  </si>
  <si>
    <t>Open the options list in your conversation with Azhad Azman and Izzhafri Zuhaili</t>
  </si>
  <si>
    <t>Nur Syasya Shahrom, #OPEN_TO_WORKStatus is reachable</t>
  </si>
  <si>
    <t>Nur Syasya Shahrom</t>
  </si>
  <si>
    <t>Nur Syasya: Sure! Insya Allah</t>
  </si>
  <si>
    <t>Open the options list in your conversation with Azhad Azman and Nur Syasya Shahrom</t>
  </si>
  <si>
    <t>Ain Nisa Binti Muhamad Shah, #OPEN_TO_WORKStatus is reachable</t>
  </si>
  <si>
    <t>Ain Nisa Binti Muhamad Shah</t>
  </si>
  <si>
    <t>Ain Nisa: Baik terima kasih</t>
  </si>
  <si>
    <t>Open the options list in your conversation with Azhad Azman and Ain Nisa Binti Muhamad Shah</t>
  </si>
  <si>
    <t>Ahmad Muhsin Mohd NizamStatus is reachable</t>
  </si>
  <si>
    <t>Ahmad Muhsin Mohd Nizam</t>
  </si>
  <si>
    <t>Ahmad Muhsin: Sure</t>
  </si>
  <si>
    <t>Open the options list in your conversation with Azhad Azman and Ahmad Muhsin Mohd Nizam</t>
  </si>
  <si>
    <t>Nur Ain Nasirah ZamriStatus is reachable</t>
  </si>
  <si>
    <t>Nur Ain Nasirah Zamri</t>
  </si>
  <si>
    <t>Nur Ain Nasirah: Terima Kasih Tuan</t>
  </si>
  <si>
    <t>Open the options list in your conversation with Azhad Azman and Nur Ain Nasirah Zamri</t>
  </si>
  <si>
    <t>Shazana Abd Shukri, #OPEN_TO_WORKStatus is reachable</t>
  </si>
  <si>
    <t>Shazana Abd Shukri</t>
  </si>
  <si>
    <t>Shazana: Sama2 😊</t>
  </si>
  <si>
    <t>Open the options list in your conversation with Azhad Azman and Shazana Abd Shukri</t>
  </si>
  <si>
    <t>Afif DanialStatus is reachable</t>
  </si>
  <si>
    <t>You: Eh tak apa no problem. InshaAllah kalau ada inquiry atau soalan berkenaan takaful di masa hadapan boleh la contact saya. Semoga dipermudahkan urusan</t>
  </si>
  <si>
    <t>Nurul Natasha Jallal, #OPEN_TO_WORKStatus is reachable</t>
  </si>
  <si>
    <t>Nurul Natasha Jallal</t>
  </si>
  <si>
    <t>You: Hai assalamualaikum Nurul Natasha,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</si>
  <si>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Natasha Jallal</t>
  </si>
  <si>
    <t>Anis FarihaStatus is reachable</t>
  </si>
  <si>
    <t>Anis Fariha</t>
  </si>
  <si>
    <t>You: Hai assalamualaikum Anis Fariha,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</si>
  <si>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Anis Fariha</t>
  </si>
  <si>
    <t>Nur Afifah Mazlan, #OPEN_TO_WORKStatus is reachable</t>
  </si>
  <si>
    <t>Nur Afifah Mazlan</t>
  </si>
  <si>
    <t>You: Hai assalamualaikum Nur Afifah,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</si>
  <si>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 Afifah Mazlan and Azhad Azman</t>
  </si>
  <si>
    <t>Nazif Syazwan Ahmad Tajudin, #OPEN_TO_WORKStatus is reachable</t>
  </si>
  <si>
    <t>Nazif Syazwan Ahmad Tajudin</t>
  </si>
  <si>
    <t>You: Hai assalamualaikum Nazif,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</si>
  <si>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Nazif Syazwan Ahmad Tajudin and Azhad Azman</t>
  </si>
  <si>
    <t>Fatehah Zainudin</t>
  </si>
  <si>
    <t>You: Hai assalamualaikum Fatehah,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</si>
  <si>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Fatehah Zainudin</t>
  </si>
  <si>
    <t>Adib JumainStatus is reachable</t>
  </si>
  <si>
    <t>Adib Jumain</t>
  </si>
  <si>
    <t>Open the options list in your conversation with Azhad Azman and Adib Jumain</t>
  </si>
  <si>
    <t>Puteri Ainurul Megat Ainuddin</t>
  </si>
  <si>
    <t>You: Hai assalamualaikum Puteri Ainurul,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</si>
  <si>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Puteri Ainurul Megat Ainuddin</t>
  </si>
  <si>
    <t>Nurul AlisStatus is reachable</t>
  </si>
  <si>
    <t>Nurul Alis</t>
  </si>
  <si>
    <t>You: Hai assalamualaikum Nurul Alis,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</si>
  <si>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Alis</t>
  </si>
  <si>
    <t>Nurhafizatul Syafina, #OPEN_TO_WORK</t>
  </si>
  <si>
    <t>Nurhafizatul Syafina</t>
  </si>
  <si>
    <t>You: Hai assalamualaikum Nurhafizatul,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</si>
  <si>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Nurhafizatul Syafina</t>
  </si>
  <si>
    <t>Hanif AffandiStatus is reachable</t>
  </si>
  <si>
    <t>Hanif Affandi</t>
  </si>
  <si>
    <t>You: Hai assalamualaikum Hanif,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</si>
  <si>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Hanif Affandi</t>
  </si>
  <si>
    <t>Fatimah KarimStatus is reachable</t>
  </si>
  <si>
    <t>Fatimah Karim</t>
  </si>
  <si>
    <t>Open the options list in your conversation with Azhad Azman and Fatimah Karim</t>
  </si>
  <si>
    <t>Nurhani ZakirahStatus is reachable</t>
  </si>
  <si>
    <t>Nurhani Zakirah</t>
  </si>
  <si>
    <t>You: Hai assalamualaikum Nurhani,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</si>
  <si>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Nurhani Zakirah</t>
  </si>
  <si>
    <t>Syazwani Mohd Sohaimi, #OPEN_TO_WORKStatus is reachable</t>
  </si>
  <si>
    <t>Syazwani Mohd Sohaimi</t>
  </si>
  <si>
    <t>Open the options list in your conversation with Azhad Azman and Syazwani Mohd Sohaimi</t>
  </si>
  <si>
    <t>You: Hai assalamualaikum Hanina,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</si>
  <si>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Noor Diana JamaludinStatus is reachable</t>
  </si>
  <si>
    <t>Noor Diana Jamaludin</t>
  </si>
  <si>
    <t>You: Hai assalamualaikum puan Noor Diana,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</si>
  <si>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Noor Diana Jamaludin and Azhad Azman</t>
  </si>
  <si>
    <t>Siti Aisyah Zulkifli, #OPEN_TO_WORKStatus is reachable</t>
  </si>
  <si>
    <t>Siti Aisyah Zulkifli</t>
  </si>
  <si>
    <t>Open the options list in your conversation with Azhad Azman and Siti Aisyah Zulkifli</t>
  </si>
  <si>
    <t>Hasbur Rahman, #OPEN_TO_WORK</t>
  </si>
  <si>
    <t>Hasbur Rahman</t>
  </si>
  <si>
    <t>You: Hai assalamualaikum Hasbur,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</si>
  <si>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Hasbur Rahman</t>
  </si>
  <si>
    <t>Siti Nurbaya Alias, #OPEN_TO_WORKStatus is reachable</t>
  </si>
  <si>
    <t>Siti Nurbaya Alias</t>
  </si>
  <si>
    <t>You: Hai assalamualaikum Siti Nurbaya,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</si>
  <si>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Siti Nurbaya Alias and Azhad Azman</t>
  </si>
  <si>
    <t>Nurdiniarina AbdullahStatus is reachable</t>
  </si>
  <si>
    <t>Nurdiniarina Abdullah</t>
  </si>
  <si>
    <t>You: Hai assalamualaikum Nurdiniarina,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</si>
  <si>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Nurdiniarina Abdullah and Azhad Azman</t>
  </si>
  <si>
    <t>Marissa Sofea, #OPEN_TO_WORKStatus is reachable</t>
  </si>
  <si>
    <t>Marissa Sofea</t>
  </si>
  <si>
    <t>You: Alhamdulillah jika sudah ada pendedahan. Terima kasih atas reply dan doanya. Saya juga doakan Marissa dipermudahkan segala urusan</t>
  </si>
  <si>
    <t>Open the options list in your conversation with Azhad Azman and Marissa Sofea</t>
  </si>
  <si>
    <t>Muhammad Hanif Najwan Norsham, #OPEN_TO_WORKStatus is reachable</t>
  </si>
  <si>
    <t>Muhammad Hanif Najwan Norsham</t>
  </si>
  <si>
    <t>Muhammad Hanif Najwan: Baik terima kasih cik Azhad</t>
  </si>
  <si>
    <t>Open the options list in your conversation with Azhad Azman and Muhammad Hanif Najwan Norsham</t>
  </si>
  <si>
    <t>Nur AdeenaStatus is reachable</t>
  </si>
  <si>
    <t>Nur Adeena</t>
  </si>
  <si>
    <t>Nur: Sure En Azhad</t>
  </si>
  <si>
    <t>Open the options list in your conversation with Azhad Azman and Nur Adeena</t>
  </si>
  <si>
    <t>Mohd Yatim IbrahimStatus is reachable</t>
  </si>
  <si>
    <t>Mohd Yatim Ibrahim</t>
  </si>
  <si>
    <t>Mohd Yatim: Waalaikumussalam InshaAllah</t>
  </si>
  <si>
    <t>Open the options list in your conversation with Azhad Azman and Mohd Yatim Ibrahim</t>
  </si>
  <si>
    <t>Fazli Faruk, #OPEN_TO_WORKStatus is reachable</t>
  </si>
  <si>
    <t>Fazli Faruk</t>
  </si>
  <si>
    <t>You: Hai assalamualaikum Fazli,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</si>
  <si>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Fazli Faruk</t>
  </si>
  <si>
    <t>Siti Nuramira Roslan, #OPEN_TO_WORKStatus is reachable</t>
  </si>
  <si>
    <t>Siti Nuramira Roslan</t>
  </si>
  <si>
    <t>You: Hai assalamualaikum Siti Nuramira,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</si>
  <si>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Nuramira Roslan</t>
  </si>
  <si>
    <t>Izzat R.</t>
  </si>
  <si>
    <t>Open the options list in your conversation with Azhad Azman and Izzat R.</t>
  </si>
  <si>
    <t>Syafiqa AtirahStatus is reachable</t>
  </si>
  <si>
    <t>Syafiqa Atirah</t>
  </si>
  <si>
    <t>Open the options list in your conversation with Azhad Azman and Syafiqa Atirah</t>
  </si>
  <si>
    <t>Intan SakinahStatus is reachable</t>
  </si>
  <si>
    <t>Intan Sakinah</t>
  </si>
  <si>
    <t>You: Hai assalamualaikum Intan Sakinah,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</si>
  <si>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Intan Sakinah and Azhad Azman</t>
  </si>
  <si>
    <t>Nur AfifahStatus is reachable</t>
  </si>
  <si>
    <t>Nur Afifah</t>
  </si>
  <si>
    <t>Open the options list in your conversation with Azhad Azman and Nur Afifah</t>
  </si>
  <si>
    <t>Nadiah Mohd Hamdan</t>
  </si>
  <si>
    <t>You: Hai assalamualaikum Nadiah,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</si>
  <si>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Nadiah Mohd Hamdan</t>
  </si>
  <si>
    <t>Nurul Nabilah AminuddinStatus is reachable</t>
  </si>
  <si>
    <t>Nurul Nabilah Aminuddin</t>
  </si>
  <si>
    <t>Open the options list in your conversation with Azhad Azman and Nurul Nabilah Aminuddin</t>
  </si>
  <si>
    <t>Nurul Natasya Emilia Amir, #OPEN_TO_WORKStatus is reachable</t>
  </si>
  <si>
    <t>Nurul Natasya Emilia Amir</t>
  </si>
  <si>
    <t>You: Hai assalamualaikum Natasya,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</si>
  <si>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Natasya Emilia Amir</t>
  </si>
  <si>
    <t>Saiful AkmalStatus is reachable</t>
  </si>
  <si>
    <t>Saiful Akmal</t>
  </si>
  <si>
    <t>Open the options list in your conversation with Azhad Azman and Saiful Akmal</t>
  </si>
  <si>
    <t>Nur Sabrina, #OPEN_TO_WORKStatus is reachable</t>
  </si>
  <si>
    <t>Nur Sabrina</t>
  </si>
  <si>
    <t>You: Hai assalamualaikum Nur Sabrina,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</si>
  <si>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Sabrina</t>
  </si>
  <si>
    <t>Haida Suraya TajuddinStatus is reachable</t>
  </si>
  <si>
    <t>Haida Suraya Tajuddin</t>
  </si>
  <si>
    <t>You: Hai assalamualaikum Haida Suraya,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</si>
  <si>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Haida Suraya Tajuddin</t>
  </si>
  <si>
    <t>Muhammad Harith RonhazliStatus is reachable</t>
  </si>
  <si>
    <t>Muhammad Harith Ronhazli</t>
  </si>
  <si>
    <t>Open the options list in your conversation with Muhammad Harith Ronhazli and Azhad Azman</t>
  </si>
  <si>
    <t>Zulakmal AzhariStatus is reachable</t>
  </si>
  <si>
    <t>Zulakmal Azhari</t>
  </si>
  <si>
    <t>You: Hai assalamualaikum Zulakmal,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</si>
  <si>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Zulakmal Azhari</t>
  </si>
  <si>
    <t>Nurarif AzizStatus is reachable</t>
  </si>
  <si>
    <t>Nurarif Aziz</t>
  </si>
  <si>
    <t>You: Hai assalamualaikum Nurarif,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</si>
  <si>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Nurarif Aziz</t>
  </si>
  <si>
    <t>Nur Amirah SyazwaniStatus is reachable</t>
  </si>
  <si>
    <t>Nur Amirah Syazwani</t>
  </si>
  <si>
    <t>You: Hai assalamualaikum Nur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</si>
  <si>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Amirah Syazwani</t>
  </si>
  <si>
    <t>Syamimi Sukri, #OPEN_TO_WORKStatus is reachable</t>
  </si>
  <si>
    <t>Syamimi Sukri</t>
  </si>
  <si>
    <t>Open the options list in your conversation with Azhad Azman and Syamimi Sukri</t>
  </si>
  <si>
    <t>Nurul Faiznoor Muhammad FairusStatus is reachable</t>
  </si>
  <si>
    <t>Nurul Faiznoor Muhammad Fairus</t>
  </si>
  <si>
    <t>You: Hai assalamualaikum puan Nurul,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</si>
  <si>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Faiznoor Muhammad Fairus</t>
  </si>
  <si>
    <t>Nadiah Haziqah NassirStatus is reachable</t>
  </si>
  <si>
    <t>Nadiah Haziqah Nassir</t>
  </si>
  <si>
    <t>Open the options list in your conversation with Azhad Azman and Nadiah Haziqah Nassir</t>
  </si>
  <si>
    <t>Husna ShahferiStatus is reachable</t>
  </si>
  <si>
    <t>Husna Shahferi</t>
  </si>
  <si>
    <t>Open the options list in your conversation with Azhad Azman and Husna Shahferi</t>
  </si>
  <si>
    <t>Fatin Amanina Mat Zaid, #OPEN_TO_WORK</t>
  </si>
  <si>
    <t>Fatin Amanina Mat Zaid</t>
  </si>
  <si>
    <t>You: Hai assalamualaikum puan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</si>
  <si>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Fatin Amanina Mat Zaid</t>
  </si>
  <si>
    <t>Nurul Shahirah Gazzalih, #OPEN_TO_WORKStatus is reachable</t>
  </si>
  <si>
    <t>Nurul Shahirah Gazzalih</t>
  </si>
  <si>
    <t>You: Hai assalamualaikum Shahirah,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</si>
  <si>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Shahirah Gazzalih</t>
  </si>
  <si>
    <t>Muhammad Keith Hazman Bin Sarazim, #OPEN_TO_WORK</t>
  </si>
  <si>
    <t>Muhammad Keith Hazman Bin Sarazim</t>
  </si>
  <si>
    <t>You: Hai assalamualaikum Keith Hazman,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</si>
  <si>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Keith Hazman Bin Sarazim</t>
  </si>
  <si>
    <t>Fadhlin Adibah Zarifah, #OPEN_TO_WORKStatus is reachable</t>
  </si>
  <si>
    <t>Fadhlin Adibah Zarifah</t>
  </si>
  <si>
    <t>You: Hai assalamualaikum Fadhlin Adibah,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</si>
  <si>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Fadhlin Adibah Zarifah</t>
  </si>
  <si>
    <t>Muhammad Nur Hafiz bin Abdul ShukorStatus is online</t>
  </si>
  <si>
    <t>Muhammad Nur Hafiz bin Abdul Shukor</t>
  </si>
  <si>
    <t>Muhammad Nur Hafiz: 👍</t>
  </si>
  <si>
    <t>Open the options list in your conversation with Azhad Azman and Muhammad Nur Hafiz bin Abdul Shukor</t>
  </si>
  <si>
    <t>Farah Nur Irdina M. Dzulkifli</t>
  </si>
  <si>
    <t>You: Tak apa its okay. Terima kasih atas reply. Saya doakan semoga segala urusan Irdina dipermudahkan</t>
  </si>
  <si>
    <t>Open the options list in your conversation with Azhad Azman and Farah Nur Irdina M. Dzulkifli</t>
  </si>
  <si>
    <t>Muhammad Azharan Bin Ahmad</t>
  </si>
  <si>
    <t>Muhammad Azharan: Semoga Tuan dipermudahkan rezeki dan diberkati🤲🏻</t>
  </si>
  <si>
    <t>Open the options list in your conversation with Azhad Azman and Muhammad Azharan Bin Ahmad</t>
  </si>
  <si>
    <t>AINUR AZREEN AZIZUL, #OPEN_TO_WORKStatus is reachable</t>
  </si>
  <si>
    <t>AINUR AZREEN AZIZUL</t>
  </si>
  <si>
    <t>AINUR AZREEN: Aamiin terima kasih</t>
  </si>
  <si>
    <t>Open the options list in your conversation with AINUR AZREEN AZIZUL and Azhad Azman</t>
  </si>
  <si>
    <t>Hanis Syahirah</t>
  </si>
  <si>
    <t>Open the options list in your conversation with Azhad Azman and Hanis Syahirah</t>
  </si>
  <si>
    <t>Zul Kasymira ZulkifliStatus is reachable</t>
  </si>
  <si>
    <t>Zul Kasymira Zulkifli</t>
  </si>
  <si>
    <t>You: Hai assalamualaikum Kasymira,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</si>
  <si>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Zul Kasymira Zulkifli</t>
  </si>
  <si>
    <t>Zul A.Status is reachable</t>
  </si>
  <si>
    <t>Zul A.</t>
  </si>
  <si>
    <t>You: Hai assalamualaikum tuan Zul,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</si>
  <si>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Zul A. and Azhad Azman</t>
  </si>
  <si>
    <t>Aliyah ShahrinStatus is online</t>
  </si>
  <si>
    <t>Aliyah Shahrin</t>
  </si>
  <si>
    <t>You: Hai assalamualaikum Aliyah,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</si>
  <si>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Aliyah Shahrin</t>
  </si>
  <si>
    <t>Muhammad FarhanStatus is reachable</t>
  </si>
  <si>
    <t>Muhammad Farhan</t>
  </si>
  <si>
    <t>Open the options list in your conversation with Azhad Azman and Muhammad Farhan</t>
  </si>
  <si>
    <t>Anas DanialStatus is reachable</t>
  </si>
  <si>
    <t>Anas Danial</t>
  </si>
  <si>
    <t>Open the options list in your conversation with Azhad Azman and Anas Danial</t>
  </si>
  <si>
    <t>Haikal ZikryStatus is reachable</t>
  </si>
  <si>
    <t>Haikal Zikry</t>
  </si>
  <si>
    <t>Open the options list in your conversation with Azhad Azman and Haikal Zikry</t>
  </si>
  <si>
    <t>Syazwana Ridzuan, #OPEN_TO_WORKStatus is reachable</t>
  </si>
  <si>
    <t>Syazwana Ridzuan</t>
  </si>
  <si>
    <t>You: Hai assalamualaikum Syazwana,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</si>
  <si>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Syazwana Ridzuan</t>
  </si>
  <si>
    <t>MASLINA ABDULLAHStatus is reachable</t>
  </si>
  <si>
    <t>MASLINA ABDULLAH</t>
  </si>
  <si>
    <t>You: Hai assalamualaikum Maslina,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</si>
  <si>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MASLINA ABDULLAH</t>
  </si>
  <si>
    <t>Yusuf Danial, #OPEN_TO_WORKStatus is reachable</t>
  </si>
  <si>
    <t>Yusuf Danial</t>
  </si>
  <si>
    <t>Open the options list in your conversation with Yusuf Danial and Azhad Azman</t>
  </si>
  <si>
    <t>Nadhrah Husni, #OPEN_TO_WORKStatus is reachable</t>
  </si>
  <si>
    <t>Nadhrah Husni</t>
  </si>
  <si>
    <t>You: Hai assalamualaikum Nadhrah,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</si>
  <si>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Nadhrah Husni and Azhad Azman</t>
  </si>
  <si>
    <t>Nurulnasuha Rahim</t>
  </si>
  <si>
    <t>You: Hai assalamualaikum Nurul Nasuha,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</si>
  <si>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Nurulnasuha Rahim and Azhad Azman</t>
  </si>
  <si>
    <t>Noor Zahirah Sayadi, #OPEN_TO_WORKStatus is reachable</t>
  </si>
  <si>
    <t>Noor Zahirah Sayadi</t>
  </si>
  <si>
    <t>You: Hai assalamualaikum Noor Zahirah,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</si>
  <si>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Noor Zahirah Sayadi</t>
  </si>
  <si>
    <t>Muhammad Adib Razin Mohd AdnanStatus is reachable</t>
  </si>
  <si>
    <t>Muhammad Adib Razin Mohd Adnan</t>
  </si>
  <si>
    <t>You: Hai assalamualaikum Adib Razin,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</si>
  <si>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Muhammad Adib Razin Mohd Adnan and Azhad Azman</t>
  </si>
  <si>
    <t>Nur Fatin Nabilah Mohd Nizam</t>
  </si>
  <si>
    <t>You: Hai assalamualaikum Fatin Nabilah,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</si>
  <si>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Fatin Nabilah Mohd Nizam</t>
  </si>
  <si>
    <t>Dalilah K. Hanafi</t>
  </si>
  <si>
    <t>You: Hai assalamualaikum Dalilah,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</si>
  <si>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Dalilah K. Hanafi</t>
  </si>
  <si>
    <t>Nurshyamimy ZafirahStatus is reachable</t>
  </si>
  <si>
    <t>Nurshyamimy Zafirah</t>
  </si>
  <si>
    <t>You: Hai assalamualaikum Nurshyamimy,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</si>
  <si>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Nurshyamimy Zafirah</t>
  </si>
  <si>
    <t>Wan Raudhatul Aqilah Abdul Ghafar</t>
  </si>
  <si>
    <t>You: Hai assalamualaikum Wan Raudhatul,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</si>
  <si>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Wan Raudhatul Aqilah Abdul Ghafar</t>
  </si>
  <si>
    <t>Nur Aliya Azzahra</t>
  </si>
  <si>
    <t>You: Hai assalamualaikum Nur Aliya,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</si>
  <si>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 Aliya Azzahra and Azhad Azman</t>
  </si>
  <si>
    <t>Nur Anissya</t>
  </si>
  <si>
    <t>You: Hai assalamualaikum Nur Anissya,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</si>
  <si>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Anissya</t>
  </si>
  <si>
    <t>Widad ShahirahStatus is reachable</t>
  </si>
  <si>
    <t>Widad Shahirah</t>
  </si>
  <si>
    <t>You: Hai assalamualaikum Widad Shahirah,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</si>
  <si>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Widad Shahirah</t>
  </si>
  <si>
    <t>Haani YazanStatus is online</t>
  </si>
  <si>
    <t>Haani Yazan</t>
  </si>
  <si>
    <t>You: Hai assalamualaikum Haani,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</si>
  <si>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Haani Yazan</t>
  </si>
  <si>
    <t>Muhamad AmirrulHakimiStatus is reachable</t>
  </si>
  <si>
    <t>Muhamad AmirrulHakimi</t>
  </si>
  <si>
    <t>You: Hai assalamualaikum Amirul Hakimi,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</si>
  <si>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Muhamad AmirrulHakimi</t>
  </si>
  <si>
    <t>Dhaniah AdnanStatus is reachable</t>
  </si>
  <si>
    <t>Dhaniah Adnan</t>
  </si>
  <si>
    <t>You: Hai assalamualaikum Dhaniah,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</si>
  <si>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Dhaniah Adnan</t>
  </si>
  <si>
    <t>Amirul Fahmi MahyuddinStatus is reachable</t>
  </si>
  <si>
    <t>Amirul Fahmi Mahyuddin</t>
  </si>
  <si>
    <t>You: Hai assalamualaikum Amirul Fahmi,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</si>
  <si>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Amirul Fahmi Mahyuddin</t>
  </si>
  <si>
    <t>Nurul NabilahStatus is reachable</t>
  </si>
  <si>
    <t>Nurul Nabilah</t>
  </si>
  <si>
    <t>You: Hai assalamualaikum Nurul Nabilah,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</si>
  <si>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Nabilah</t>
  </si>
  <si>
    <t>Shahira Najwa, #OPEN_TO_WORKStatus is reachable</t>
  </si>
  <si>
    <t>Shahira Najwa</t>
  </si>
  <si>
    <t>You: Hai assalamualaikum Shahira,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</si>
  <si>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Shahira Najwa and Azhad Azman</t>
  </si>
  <si>
    <t>Siti Syahirah Noory</t>
  </si>
  <si>
    <t>You: Hai assalamualaikum Siti Syahirah,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</si>
  <si>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Syahirah Noory</t>
  </si>
  <si>
    <t>Syed Muhaimin Afiq Syed Mohamad IshamuddinStatus is reachable</t>
  </si>
  <si>
    <t>Syed Muhaimin Afiq Syed Mohamad Ishamuddin</t>
  </si>
  <si>
    <t>You: Hai assalamualaikum Syed Muhaimin,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</si>
  <si>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Syed Muhaimin Afiq Syed Mohamad Ishamuddin</t>
  </si>
  <si>
    <t>Mohammad Irfan Abd Wahab, #OPEN_TO_WORKStatus is reachable</t>
  </si>
  <si>
    <t>Mohammad Irfan Abd Wahab</t>
  </si>
  <si>
    <t>Open the options list in your conversation with Azhad Azman and Mohammad Irfan Abd Wahab</t>
  </si>
  <si>
    <t>muhamad ariff hussin, #OPEN_TO_WORKStatus is reachable</t>
  </si>
  <si>
    <t>muhamad ariff hussin</t>
  </si>
  <si>
    <t>You: Hai assalamualaikum tuan Ariff,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</si>
  <si>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muhamad ariff hussin and Azhad Azman</t>
  </si>
  <si>
    <t>Farisha ElynaStatus is reachable</t>
  </si>
  <si>
    <t>Farisha Elyna</t>
  </si>
  <si>
    <t>Open the options list in your conversation with Azhad Azman and Farisha Elyna</t>
  </si>
  <si>
    <t>Rafie Bahrin, #OPEN_TO_WORKStatus is reachable</t>
  </si>
  <si>
    <t>Rafie Bahrin</t>
  </si>
  <si>
    <t>You: Hai assalamualaikum Rafie,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</si>
  <si>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Rafie Bahrin</t>
  </si>
  <si>
    <t>Nur Ain Izani, #OPEN_TO_WORK</t>
  </si>
  <si>
    <t>Nur Ain Izani</t>
  </si>
  <si>
    <t>Nur Ain: Baik terima kasih..</t>
  </si>
  <si>
    <t>Open the options list in your conversation with Nur Ain Izani and Azhad Azman</t>
  </si>
  <si>
    <t>Farid IkhwanStatus is reachable</t>
  </si>
  <si>
    <t>Farid Ikhwan</t>
  </si>
  <si>
    <t>You: Alhamdulillah kalau dah ada. Terima kasih atas maklum balas dan doanya. Saya doakan semoga urusan Farid dipermudahkan InshaAllah</t>
  </si>
  <si>
    <t>Open the options list in your conversation with Azhad Azman and Farid Ikhwan</t>
  </si>
  <si>
    <t>Fatini Syazana, #OPEN_TO_WORKStatus is reachable</t>
  </si>
  <si>
    <t>Fatini Syazana</t>
  </si>
  <si>
    <t>You: Hai assalamualaikum Fatini Syazana,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</si>
  <si>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Fatini Syazana</t>
  </si>
  <si>
    <t>Siti Nurin Amalin, #OPEN_TO_WORKStatus is reachable</t>
  </si>
  <si>
    <t>Siti Nurin Amalin</t>
  </si>
  <si>
    <t>You: Hai assalamualaikum Siti Nurin Amalin,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</si>
  <si>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Nurin Amalin</t>
  </si>
  <si>
    <t>Rizal AsyrafStatus is reachable</t>
  </si>
  <si>
    <t>Rizal Asyraf</t>
  </si>
  <si>
    <t>Open the options list in your conversation with Azhad Azman and Rizal Asyraf</t>
  </si>
  <si>
    <t>Hazwan Faiz</t>
  </si>
  <si>
    <t>You: Hai assalamualaikum Hazwan,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</si>
  <si>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Hazwan Faiz and Azhad Azman</t>
  </si>
  <si>
    <t>Nur Nabilah Izzati</t>
  </si>
  <si>
    <t>You: Hai assalamualaikum Nur Nabilah 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</si>
  <si>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 Nabilah Izzati and Azhad Azman</t>
  </si>
  <si>
    <t>Muhamad Syahmi Mohd Nazri, #OPEN_TO_WORKStatus is online</t>
  </si>
  <si>
    <t>Muhamad Syahmi Mohd Nazri</t>
  </si>
  <si>
    <t>Open the options list in your conversation with Azhad Azman and Muhamad Syahmi Mohd Nazri</t>
  </si>
  <si>
    <t>Syazwani Zaihan, #OPEN_TO_WORKStatus is reachable</t>
  </si>
  <si>
    <t>Syazwani Zaihan</t>
  </si>
  <si>
    <t>Open the options list in your conversation with Azhad Azman and Syazwani Zaihan</t>
  </si>
  <si>
    <t>Nurfareha Matussin, #OPEN_TO_WORKStatus is reachable</t>
  </si>
  <si>
    <t>Nurfareha Matussin</t>
  </si>
  <si>
    <t>You: Hai assalamualaikum Nurfareha,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</si>
  <si>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Nurfareha Matussin</t>
  </si>
  <si>
    <t>Rabiatul Saharuddin, #OPEN_TO_WORKStatus is reachable</t>
  </si>
  <si>
    <t>Rabiatul Saharuddin</t>
  </si>
  <si>
    <t>Open the options list in your conversation with Azhad Azman and Rabiatul Saharuddin</t>
  </si>
  <si>
    <t>Fatin AzhanStatus is reachable</t>
  </si>
  <si>
    <t>Fatin Azhan</t>
  </si>
  <si>
    <t>Open the options list in your conversation with Azhad Azman and Fatin Azhan</t>
  </si>
  <si>
    <t>Akmal Izudin</t>
  </si>
  <si>
    <t>Open the options list in your conversation with Azhad Azman and Akmal Izudin</t>
  </si>
  <si>
    <t>Azmaliza Abu Rudin, #OPEN_TO_WORKStatus is reachable</t>
  </si>
  <si>
    <t>Azmaliza Abu Rudin</t>
  </si>
  <si>
    <t>You: Hai assalamualaikum Azmaliza,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</si>
  <si>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Azmaliza Abu Rudin</t>
  </si>
  <si>
    <t>Nur Shafiqah, #OPEN_TO_WORK</t>
  </si>
  <si>
    <t>Nur Shafiqah</t>
  </si>
  <si>
    <t>Open the options list in your conversation with Azhad Azman and Nur Shafiqah</t>
  </si>
  <si>
    <t>KHAIRUN NADIA HASRIN, #OPEN_TO_WORK</t>
  </si>
  <si>
    <t>KHAIRUN NADIA HASRIN</t>
  </si>
  <si>
    <t>You: Hai assalamualaikum Khairun Nadia,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</si>
  <si>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KHAIRUN NADIA HASRIN and Azhad Azman</t>
  </si>
  <si>
    <t>Haikal ZaidiStatus is reachable</t>
  </si>
  <si>
    <t>Haikal Zaidi</t>
  </si>
  <si>
    <t>Open the options list in your conversation with Azhad Azman and Haikal Zaidi</t>
  </si>
  <si>
    <t>Nur Rahayu Ahmad Ramlee, #OPEN_TO_WORKStatus is reachable</t>
  </si>
  <si>
    <t>Nur Rahayu Ahmad Ramlee</t>
  </si>
  <si>
    <t>You: Hai assalamualaikum Rahayu,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</si>
  <si>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Rahayu Ahmad Ramlee</t>
  </si>
  <si>
    <t>Mohamad Nazif, #OPEN_TO_WORK</t>
  </si>
  <si>
    <t>Mohamad Nazif</t>
  </si>
  <si>
    <t>You: Hai assalamualaikum tuan Nazif,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</si>
  <si>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Mohamad Nazif and Azhad Azman</t>
  </si>
  <si>
    <t>Muhammad AzamuddinStatus is reachable</t>
  </si>
  <si>
    <t>Muhammad Azamuddin</t>
  </si>
  <si>
    <t>You: Hai assalamualaikum Azamuddin,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</si>
  <si>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Azamuddin</t>
  </si>
  <si>
    <t>Aishah Intan Natasha Abd Rahman</t>
  </si>
  <si>
    <t>Open the options list in your conversation with Azhad Azman and Aishah Intan Natasha Abd Rahman</t>
  </si>
  <si>
    <t>Alif ImranStatus is reachable</t>
  </si>
  <si>
    <t>Alif Imran</t>
  </si>
  <si>
    <t>Open the options list in your conversation with Azhad Azman and Alif Imran</t>
  </si>
  <si>
    <t>Noorshakina Che Zabidi, #OPEN_TO_WORKStatus is reachable</t>
  </si>
  <si>
    <t>Noorshakina Che Zabidi</t>
  </si>
  <si>
    <t>You: Hai assalamualaikum Noorshakina,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</si>
  <si>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Noorshakina Che Zabidi and Azhad Azman</t>
  </si>
  <si>
    <t>Afifah HakimahStatus is reachable</t>
  </si>
  <si>
    <t>Afifah Hakimah</t>
  </si>
  <si>
    <t>Open the options list in your conversation with Azhad Azman and Afifah Hakimah</t>
  </si>
  <si>
    <t>Nur Atiqah AzmiStatus is reachable</t>
  </si>
  <si>
    <t>Nur Atiqah Azmi</t>
  </si>
  <si>
    <t>Open the options list in your conversation with Azhad Azman and Nur Atiqah Azmi</t>
  </si>
  <si>
    <t>Haris Hafizin NohStatus is reachable</t>
  </si>
  <si>
    <t>Haris Hafizin Noh</t>
  </si>
  <si>
    <t>You: Hai assalamualaikum Haris,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</si>
  <si>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Haris Hafizin Noh</t>
  </si>
  <si>
    <t>Azhan RizanStatus is reachable</t>
  </si>
  <si>
    <t>Azhan Rizan</t>
  </si>
  <si>
    <t>Open the options list in your conversation with Azhan Rizan and Azhad Azman</t>
  </si>
  <si>
    <t>Farisa Aqilla FauzeeStatus is reachable</t>
  </si>
  <si>
    <t>Farisa Aqilla Fauzee</t>
  </si>
  <si>
    <t>You: Hai assalamualaikum Farisa,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</si>
  <si>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Farisa Aqilla Fauzee</t>
  </si>
  <si>
    <t>Damian Mering Kebing</t>
  </si>
  <si>
    <t>You: Hai apa khabar Damian,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</si>
  <si>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Damian Mering Kebing</t>
  </si>
  <si>
    <t>Muhammad Uzair Muizz B SallehuddinStatus is reachable</t>
  </si>
  <si>
    <t>Muhammad Uzair Muizz B Sallehuddin</t>
  </si>
  <si>
    <t>You: Hai assalamualaikum Uzair,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</si>
  <si>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Uzair Muizz B Sallehuddin</t>
  </si>
  <si>
    <t>You: Hai assalamualaikum Nuramira,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</si>
  <si>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Khairunisa Nadrah</t>
  </si>
  <si>
    <t>You: Hai assalamualaikum Khairunisa,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</si>
  <si>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Khairunisa Nadrah and Azhad Azman</t>
  </si>
  <si>
    <t>Mohamad Fazree Ahmat, #OPEN_TO_WORKStatus is reachable</t>
  </si>
  <si>
    <t>Mohamad Fazree Ahmat</t>
  </si>
  <si>
    <t>You: Hai assalamualaikum tuan Fazree,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</si>
  <si>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Mohamad Fazree Ahmat and Azhad Azman</t>
  </si>
  <si>
    <t>Aimi ZuhaidaStatus is reachable</t>
  </si>
  <si>
    <t>Aimi Zuhaida</t>
  </si>
  <si>
    <t>Open the options list in your conversation with Azhad Azman and Aimi Zuhaida</t>
  </si>
  <si>
    <t>NUR SABRINA MOHD AKHIR, #OPEN_TO_WORKStatus is reachable</t>
  </si>
  <si>
    <t>NUR SABRINA MOHD AKHIR</t>
  </si>
  <si>
    <t>Open the options list in your conversation with Azhad Azman and NUR SABRINA MOHD AKHIR</t>
  </si>
  <si>
    <t>Amirul Mukhlis DrahmanStatus is reachable</t>
  </si>
  <si>
    <t>Amirul Mukhlis Drahman</t>
  </si>
  <si>
    <t>You: Terima kasih atas reply. Saya hargainya. InshaAllah kalau ada inquiry atau soalan berkaitan takaful in the future boleh je contact saya semula. Semoga dipermudahkan urusan</t>
  </si>
  <si>
    <t>Open the options list in your conversation with Azhad Azman and Amirul Mukhlis Drahman</t>
  </si>
  <si>
    <t>Salina Yazid, PHRi</t>
  </si>
  <si>
    <t>Salina: Insya-Allah, all the best.</t>
  </si>
  <si>
    <t>Open the options list in your conversation with Salina Yazid, PHRi and Azhad Azman</t>
  </si>
  <si>
    <t>Amnah 'Aadel, #OPEN_TO_WORKStatus is reachable</t>
  </si>
  <si>
    <t>Amnah 'Aadel</t>
  </si>
  <si>
    <t>You: Okay no problem. Terima kasih atas reply. Saya hargainya. InshaAllah kalau ada inquiry atau soalan berkaitan takaful in the future boleh je contact saya semula. Semoga dipermudahkan urusan</t>
  </si>
  <si>
    <t>Open the options list in your conversation with Azhad Azman and Amnah 'Aadel</t>
  </si>
  <si>
    <t>Khairah Auni Binti KhairuddinStatus is reachable</t>
  </si>
  <si>
    <t>Khairah Auni Binti Khairuddin</t>
  </si>
  <si>
    <t>You: Hai assalamualaikum Khairah Auni,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</si>
  <si>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Khairah Auni Binti Khairuddin</t>
  </si>
  <si>
    <t>Dayang Nur Nadirah Awg Abdul WahabStatus is reachable</t>
  </si>
  <si>
    <t>Dayang Nur Nadirah Awg Abdul Wahab</t>
  </si>
  <si>
    <t>Open the options list in your conversation with Dayang Nur Nadirah Awg Abdul Wahab and Azhad Azman</t>
  </si>
  <si>
    <t>Wan Maisara Hanum Wan NohStatus is reachable</t>
  </si>
  <si>
    <t>Wan Maisara Hanum Wan Noh</t>
  </si>
  <si>
    <t>You: Hai assalamualaikum Wan Maisara,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</si>
  <si>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Wan Maisara Hanum Wan Noh</t>
  </si>
  <si>
    <t>Nurul FatihahStatus is reachable</t>
  </si>
  <si>
    <t>You: Hai assalamualaikum Nurul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</si>
  <si>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Damia HumairahStatus is reachable</t>
  </si>
  <si>
    <t>Damia Humairah</t>
  </si>
  <si>
    <t>Open the options list in your conversation with Azhad Azman and Damia Humairah</t>
  </si>
  <si>
    <t>Muhammad Amirul Rashidi bin Zulkifli</t>
  </si>
  <si>
    <t>You: Hai assalamualaikum Amirul Rashidi,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</si>
  <si>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Muhammad Amirul Rashidi bin Zulkifli and Azhad Azman</t>
  </si>
  <si>
    <t>Nurul Ain Natasha, #OPEN_TO_WORK</t>
  </si>
  <si>
    <t>Nurul Ain Natasha</t>
  </si>
  <si>
    <t>Open the options list in your conversation with Azhad Azman and Nurul Ain Natasha</t>
  </si>
  <si>
    <t>MUHAMMAD ZAINIStatus is reachable</t>
  </si>
  <si>
    <t>MUHAMMAD ZAINI</t>
  </si>
  <si>
    <t>You: Hai assalamualaikum Muhammad Zaini,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</si>
  <si>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ZAINI</t>
  </si>
  <si>
    <t>Ahmad Nurmizan AsyrafStatus is reachable</t>
  </si>
  <si>
    <t>Ahmad Nurmizan Asyraf</t>
  </si>
  <si>
    <t>You: Hai assalamualaikum Nurmizan,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</si>
  <si>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Ahmad Nurmizan Asyraf</t>
  </si>
  <si>
    <t>Natasya Hana Abdul RahmanStatus is reachable</t>
  </si>
  <si>
    <t>Natasya Hana Abdul Rahman</t>
  </si>
  <si>
    <t>Open the options list in your conversation with Azhad Azman and Natasya Hana Abdul Rahman</t>
  </si>
  <si>
    <t>Aida Nazalisya</t>
  </si>
  <si>
    <t>Open the options list in your conversation with Azhad Azman and Aida Nazalisya</t>
  </si>
  <si>
    <t>Hazim Waffa, #OPEN_TO_WORKStatus is reachable</t>
  </si>
  <si>
    <t>Hazim Waffa</t>
  </si>
  <si>
    <t>You: Hai assalamualaikum Hazim,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</si>
  <si>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Hazim Waffa</t>
  </si>
  <si>
    <t>Mohd Khairool, #OPEN_TO_WORKStatus is reachable</t>
  </si>
  <si>
    <t>Mohd Khairool</t>
  </si>
  <si>
    <t>You: Hai assalamualaikum Mohd Khairool,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</si>
  <si>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Mohd Khairool</t>
  </si>
  <si>
    <t>Nik Nursyasya LailiStatus is reachable</t>
  </si>
  <si>
    <t>Nik Nursyasya Laili</t>
  </si>
  <si>
    <t>You: Hai assalamualaikum Nik Nursyasya,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</si>
  <si>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Nik Nursyasya Laili</t>
  </si>
  <si>
    <t>Nur QawimahStatus is reachable</t>
  </si>
  <si>
    <t>Nur Qawimah</t>
  </si>
  <si>
    <t>You: Hai assalamualaikum Nur Qawimah,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</si>
  <si>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Qawimah</t>
  </si>
  <si>
    <t>Amiliyana Nurdini Kamarulamin</t>
  </si>
  <si>
    <t>You: Hai assalamualaikum Amiliyana,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</si>
  <si>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Amiliyana Nurdini Kamarulamin</t>
  </si>
  <si>
    <t>Ummi SofiaStatus is online</t>
  </si>
  <si>
    <t>Ummi Sofia</t>
  </si>
  <si>
    <t>Open the options list in your conversation with Azhad Azman and Ummi Sofia</t>
  </si>
  <si>
    <t>Muhamad Aidil IqbalStatus is reachable</t>
  </si>
  <si>
    <t>Muhamad Aidil Iqbal</t>
  </si>
  <si>
    <t>Open the options list in your conversation with Azhad Azman and Muhamad Aidil Iqbal</t>
  </si>
  <si>
    <t>Nur Syamira (シャミラ)Status is reachable</t>
  </si>
  <si>
    <t>Nur Syamira (シャミラ)</t>
  </si>
  <si>
    <t>Open the options list in your conversation with Azhad Azman and Nur Syamira (シャミラ)</t>
  </si>
  <si>
    <t>Syazwani Awang, #OPEN_TO_WORKStatus is reachable</t>
  </si>
  <si>
    <t>Syazwani Awang</t>
  </si>
  <si>
    <t>Open the options list in your conversation with Azhad Azman and Syazwani Awang</t>
  </si>
  <si>
    <t>Athif SharifStatus is reachable</t>
  </si>
  <si>
    <t>Athif Sharif</t>
  </si>
  <si>
    <t>You: Hai assalamualaikum Athif,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</si>
  <si>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Athif Sharif</t>
  </si>
  <si>
    <t>Nik Mohd Azfar Nik AffendiStatus is reachable</t>
  </si>
  <si>
    <t>Nik Mohd Azfar Nik Affendi</t>
  </si>
  <si>
    <t>You: Hai assalamualaikum Nik Mohd Azfar,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</si>
  <si>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Nik Mohd Azfar Nik Affendi</t>
  </si>
  <si>
    <t>Nur Farhana Aminuddin, #OPEN_TO_WORKStatus is reachable</t>
  </si>
  <si>
    <t>Nur Farhana Aminuddin</t>
  </si>
  <si>
    <t>You: Hai assalamualaikum Nur Farhana,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</si>
  <si>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Farhana Aminuddin</t>
  </si>
  <si>
    <t>Lailan Safina MuhammudStatus is reachable</t>
  </si>
  <si>
    <t>Lailan Safina Muhammud</t>
  </si>
  <si>
    <t>You: Hai assalamualaikum Lailan Safina,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</si>
  <si>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Lailan Safina Muhammud</t>
  </si>
  <si>
    <t>Muhammad Syafiq Mohd SallehStatus is reachable</t>
  </si>
  <si>
    <t>Muhammad Syafiq Mohd Salleh</t>
  </si>
  <si>
    <t>You: Hai assalamualaikum Syafiq,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</si>
  <si>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Syafiq Mohd Salleh</t>
  </si>
  <si>
    <t>Muhamad Asyraf Afiq, #OPEN_TO_WORKStatus is reachable</t>
  </si>
  <si>
    <t>Muhamad Asyraf Afiq</t>
  </si>
  <si>
    <t>You: Amin. Terima kasih atas reply. Saya hargainya. InshaAllah kalau ada inquiry atau soalan berkaitan takaful in the future boleh je contact saya semula. Semoga dipermudahkan urusan jugak</t>
  </si>
  <si>
    <t>Open the options list in your conversation with Azhad Azman and Muhamad Asyraf Afiq</t>
  </si>
  <si>
    <t>Nurul Nabihah, #OPEN_TO_WORKStatus is reachable</t>
  </si>
  <si>
    <t>Nurul Nabihah</t>
  </si>
  <si>
    <t>You: Saya memang share kat semua orang termasuk student pon. Just for early exposure inshaAllah boleh jadi reference in the future</t>
  </si>
  <si>
    <t>Open the options list in your conversation with Azhad Azman and Nurul Nabihah</t>
  </si>
  <si>
    <t>Nur Imanina RazakStatus is reachable</t>
  </si>
  <si>
    <t>Nur Imanina Razak</t>
  </si>
  <si>
    <t>Open the options list in your conversation with Azhad Azman and Nur Imanina Razak</t>
  </si>
  <si>
    <t>Fadhilah ZakiStatus is reachable</t>
  </si>
  <si>
    <t>Fadhilah Zaki</t>
  </si>
  <si>
    <t>Open the options list in your conversation with Azhad Azman and Fadhilah Zaki</t>
  </si>
  <si>
    <t>Nur Syazana</t>
  </si>
  <si>
    <t>You: Hai assalamualaikum Nur Syazana,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</si>
  <si>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 Syazana and Azhad Azman</t>
  </si>
  <si>
    <t>Nur Izzati AzaludinStatus is reachable</t>
  </si>
  <si>
    <t>Nur Izzati Azaludin</t>
  </si>
  <si>
    <t>Open the options list in your conversation with Azhad Azman and Nur Izzati Azaludin</t>
  </si>
  <si>
    <t>Fara Carina Khairi, #OPEN_TO_WORK</t>
  </si>
  <si>
    <t>Fara Carina Khairi</t>
  </si>
  <si>
    <t>Open the options list in your conversation with Fara Carina Khairi and Azhad Azman</t>
  </si>
  <si>
    <t>Muhammad Anwar Syafiq bin ZakariaStatus is reachable</t>
  </si>
  <si>
    <t>Muhammad Anwar Syafiq bin Zakaria</t>
  </si>
  <si>
    <t>You: Hai assalamualaikum Anwar Syafiq,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</si>
  <si>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Muhammad Anwar Syafiq bin Zakaria and Azhad Azman</t>
  </si>
  <si>
    <t>Muhammad Ammir Mohd ThushanStatus is reachable</t>
  </si>
  <si>
    <t>Muhammad Ammir Mohd Thushan</t>
  </si>
  <si>
    <t>You: Hai assalamualaikum Ammir, saya Azhad dari</t>
  </si>
  <si>
    <t>Bibi Balqis Bohari</t>
  </si>
  <si>
    <t>You: Hai assalamualaikum Bibi Balqis,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</si>
  <si>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Bibi Balqis Bohari</t>
  </si>
  <si>
    <t>Muhamad Amiruden, #OPEN_TO_WORKStatus is reachable</t>
  </si>
  <si>
    <t>Muhamad Amiruden</t>
  </si>
  <si>
    <t>You: Hai assalamualaikum Amiruden,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</si>
  <si>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Muhamad Amiruden</t>
  </si>
  <si>
    <t>Kamil Luqman, #OPEN_TO_WORKStatus is reachable</t>
  </si>
  <si>
    <t>Kamil Luqman</t>
  </si>
  <si>
    <t>You: Hai assalamualaikum Kamil,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</si>
  <si>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Kamil Luqman</t>
  </si>
  <si>
    <t>Sabrina binti GhazaliStatus is reachable</t>
  </si>
  <si>
    <t>Sabrina binti Ghazali</t>
  </si>
  <si>
    <t>Open the options list in your conversation with Azhad Azman and Sabrina binti Ghazali</t>
  </si>
  <si>
    <t>Fatin ShafiqaStatus is reachable</t>
  </si>
  <si>
    <t>Fatin Shafiqa</t>
  </si>
  <si>
    <t>You: Hai assalamualaikum Fatin Shafiqa,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</si>
  <si>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Fatin Shafiqa and Azhad Azman</t>
  </si>
  <si>
    <t>Nur Raihan</t>
  </si>
  <si>
    <t>You: Hai assalamualaikum Nur Raihan,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</si>
  <si>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Raihan</t>
  </si>
  <si>
    <t>Nurhaziqah NasirStatus is reachable</t>
  </si>
  <si>
    <t>Nurhaziqah Nasir</t>
  </si>
  <si>
    <t>You: Hai assalamualaikum Nurhaziqah,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</si>
  <si>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Nurhaziqah Nasir</t>
  </si>
  <si>
    <t>ANATI MAHIRAH DOLKORNAINStatus is reachable</t>
  </si>
  <si>
    <t>ANATI MAHIRAH DOLKORNAIN</t>
  </si>
  <si>
    <t>You: Hai assalamualaikum Anati Mahirah,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</si>
  <si>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ANATI MAHIRAH DOLKORNAIN and Azhad Azman</t>
  </si>
  <si>
    <t>Nurulain Nabila, #OPEN_TO_WORKStatus is reachable</t>
  </si>
  <si>
    <t>Nurulain Nabila</t>
  </si>
  <si>
    <t>You: Hai assalamualaikum Nurulain,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</si>
  <si>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Nurulain Nabila</t>
  </si>
  <si>
    <t>Nur Azilah MZStatus is reachable</t>
  </si>
  <si>
    <t>Nur Azilah MZ</t>
  </si>
  <si>
    <t>You: Hai assalamualaikum Nur Azilah,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</si>
  <si>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Azilah MZ</t>
  </si>
  <si>
    <t>Hani Mastura</t>
  </si>
  <si>
    <t>You: Hai assalamualaikum Hani Mastura,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</si>
  <si>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Hani Mastura</t>
  </si>
  <si>
    <t>Mizah Zanian, #OPEN_TO_WORKStatus is reachable</t>
  </si>
  <si>
    <t>Mizah Zanian</t>
  </si>
  <si>
    <t>You: Hai assalamualaikum Mizah,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</si>
  <si>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Mizah Zanian</t>
  </si>
  <si>
    <t>Ridhwan Aiman, #OPEN_TO_WORKStatus is reachable</t>
  </si>
  <si>
    <t>Ridhwan Aiman</t>
  </si>
  <si>
    <t>Open the options list in your conversation with Azhad Azman and Ridhwan Aiman</t>
  </si>
  <si>
    <t>Mohammad SyahiranStatus is reachable</t>
  </si>
  <si>
    <t>Mohammad Syahiran</t>
  </si>
  <si>
    <t>You: Hai assalamualaikum Syahiran,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</si>
  <si>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Mohammad Syahiran</t>
  </si>
  <si>
    <t>Amirul Khairuldin, #OPEN_TO_WORKStatus is online</t>
  </si>
  <si>
    <t>Amirul Khairuldin</t>
  </si>
  <si>
    <t>Open the options list in your conversation with Azhad Azman and Amirul Khairuldin</t>
  </si>
  <si>
    <t>Nadila NorsaidiStatus is reachable</t>
  </si>
  <si>
    <t>Nadila Norsaidi</t>
  </si>
  <si>
    <t>You: Hai assalamualaikum cik Nadila,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</si>
  <si>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Nadila Norsaidi and Azhad Azman</t>
  </si>
  <si>
    <t>Muhammad Ady NuqmanStatus is reachable</t>
  </si>
  <si>
    <t>Muhammad Ady Nuqman</t>
  </si>
  <si>
    <t>You: Hai assalamualaikum Ady Nuqman,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</si>
  <si>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Ady Nuqman</t>
  </si>
  <si>
    <t>MUHAMMAD NUR ADLI ROSE AZMAN SHAH, #OPEN_TO_WORKStatus is reachable</t>
  </si>
  <si>
    <t>MUHAMMAD NUR ADLI ROSE AZMAN SHAH</t>
  </si>
  <si>
    <t>You: Hai assalamualaikum tuan Nur Adli Rose,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</si>
  <si>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NUR ADLI ROSE AZMAN SHAH</t>
  </si>
  <si>
    <t>Hanna AbdullahStatus is reachable</t>
  </si>
  <si>
    <t>Hanna Abdullah</t>
  </si>
  <si>
    <t>You: Hai assalamualaikum Hanna,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</si>
  <si>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Hanna Abdullah and Azhad Azman</t>
  </si>
  <si>
    <t>Nurul Aqila Abdul Razak</t>
  </si>
  <si>
    <t>You: Hai assalamualaikum Aqila,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</si>
  <si>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Aqila Abdul Razak</t>
  </si>
  <si>
    <t>NUR AISHAH AFIFAH HUSAIN, #OPEN_TO_WORKStatus is reachable</t>
  </si>
  <si>
    <t>NUR AISHAH AFIFAH HUSAIN</t>
  </si>
  <si>
    <t>Open the options list in your conversation with Azhad Azman and NUR AISHAH AFIFAH HUSAIN</t>
  </si>
  <si>
    <t>Muhd Imran</t>
  </si>
  <si>
    <t>You: Hai assalamualaikum Muhd Imran,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</si>
  <si>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Muhd Imran</t>
  </si>
  <si>
    <t>Nur Amisya Azurin RosliStatus is reachable</t>
  </si>
  <si>
    <t>Nur Amisya Azurin Rosli</t>
  </si>
  <si>
    <t>You: Hai assalamualaikum Amisya,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</si>
  <si>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Amisya Azurin Rosli</t>
  </si>
  <si>
    <t>Shahira samadStatus is reachable</t>
  </si>
  <si>
    <t>Shahira samad</t>
  </si>
  <si>
    <t>Open the options list in your conversation with Azhad Azman and Shahira samad</t>
  </si>
  <si>
    <t>Nurul Shahira Mohd Shaiful, #OPEN_TO_WORK</t>
  </si>
  <si>
    <t>Nurul Shahira Mohd Shaiful</t>
  </si>
  <si>
    <t>Open the options list in your conversation with Azhad Azman and Nurul Shahira Mohd Shaiful</t>
  </si>
  <si>
    <t>Alya AmaniStatus is reachable</t>
  </si>
  <si>
    <t>Alya Amani</t>
  </si>
  <si>
    <t>Open the options list in your conversation with Azhad Azman and Alya Amani</t>
  </si>
  <si>
    <t>Afiqah Majid, #OPEN_TO_WORK</t>
  </si>
  <si>
    <t>Afiqah Majid</t>
  </si>
  <si>
    <t>Open the options list in your conversation with Azhad Azman and Afiqah Majid</t>
  </si>
  <si>
    <t>Izzat AsmawiStatus is reachable</t>
  </si>
  <si>
    <t>Izzat Asmawi</t>
  </si>
  <si>
    <t>Open the options list in your conversation with Azhad Azman and Izzat Asmawi</t>
  </si>
  <si>
    <t>Fakhrul Hardy, #OPEN_TO_WORKStatus is reachable</t>
  </si>
  <si>
    <t>Fakhrul Hardy</t>
  </si>
  <si>
    <t>Open the options list in your conversation with Azhad Azman and Fakhrul Hardy</t>
  </si>
  <si>
    <t>Maki Nun AminStatus is reachable</t>
  </si>
  <si>
    <t>Maki Nun Amin</t>
  </si>
  <si>
    <t>You: Hai assalamualaikum tuan Maki Nun Amin,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</si>
  <si>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Maki Nun Amin</t>
  </si>
  <si>
    <t>Nurliyana Hafizah Binti IderisStatus is reachable</t>
  </si>
  <si>
    <t>Nurliyana Hafizah Binti Ideris</t>
  </si>
  <si>
    <t>Open the options list in your conversation with Azhad Azman and Nurliyana Hafizah Binti Ideris</t>
  </si>
  <si>
    <t>Ros Aleeya AryaniStatus is reachable</t>
  </si>
  <si>
    <t>Ros Aleeya Aryani</t>
  </si>
  <si>
    <t>You: Hai assalamualaikum Ros Aleeya,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</si>
  <si>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Ros Aleeya Aryani</t>
  </si>
  <si>
    <t>Akif Tapsir, #OPEN_TO_WORKStatus is online</t>
  </si>
  <si>
    <t>Akif Tapsir</t>
  </si>
  <si>
    <t>You: Hai assalamualaikum Akif,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</si>
  <si>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Akif Tapsir</t>
  </si>
  <si>
    <t>Hafiz Muslie</t>
  </si>
  <si>
    <t>Open the options list in your conversation with Azhad Azman and Hafiz Muslie</t>
  </si>
  <si>
    <t>Nur Izzah, #OPEN_TO_WORK</t>
  </si>
  <si>
    <t>Nur Izzah</t>
  </si>
  <si>
    <t>You: Hai assalamualaikum Nur Izzah,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</si>
  <si>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Izzah</t>
  </si>
  <si>
    <t>Nur Khalisya Hani Kamarul Hisham</t>
  </si>
  <si>
    <t>You: Hai assalamualaikum Khalisya Hani,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</si>
  <si>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Khalisya Hani Kamarul Hisham</t>
  </si>
  <si>
    <t>MUHAMMAD A’LIF</t>
  </si>
  <si>
    <t>You: Hai assalamualaikum A’lif,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</si>
  <si>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A’LIF</t>
  </si>
  <si>
    <t>Iman SyahirahStatus is reachable</t>
  </si>
  <si>
    <t>Iman Syahirah</t>
  </si>
  <si>
    <t>You: Hai assalamualaikum Iman Syahirah,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</si>
  <si>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Iman Syahirah</t>
  </si>
  <si>
    <t>Siti Sarah, #OPEN_TO_WORKStatus is reachable</t>
  </si>
  <si>
    <t>SITI NUR AISYAH MOHD SAPAWI, #OPEN_TO_WORKStatus is reachable</t>
  </si>
  <si>
    <t>SITI NUR AISYAH MOHD SAPAWI</t>
  </si>
  <si>
    <t>Open the options list in your conversation with Azhad Azman and SITI NUR AISYAH MOHD SAPAWI</t>
  </si>
  <si>
    <t>Amira IranyStatus is reachable</t>
  </si>
  <si>
    <t>Amira Irany</t>
  </si>
  <si>
    <t>Open the options list in your conversation with Azhad Azman and Amira Irany</t>
  </si>
  <si>
    <t>Adriana Suhaimee</t>
  </si>
  <si>
    <t>Open the options list in your conversation with Azhad Azman and Adriana Suhaimee</t>
  </si>
  <si>
    <t>Nur Batrisyia ZubirStatus is reachable</t>
  </si>
  <si>
    <t>Nur Batrisyia Zubir</t>
  </si>
  <si>
    <t>Open the options list in your conversation with Azhad Azman and Nur Batrisyia Zubir</t>
  </si>
  <si>
    <t>AMIRA NAZIRA ROSAMRANStatus is reachable</t>
  </si>
  <si>
    <t>AMIRA NAZIRA ROSAMRAN</t>
  </si>
  <si>
    <t>Open the options list in your conversation with Azhad Azman and AMIRA NAZIRA ROSAMRAN</t>
  </si>
  <si>
    <t>Ahmad Syukran AzmiStatus is reachable</t>
  </si>
  <si>
    <t>Ahmad Syukran Azmi</t>
  </si>
  <si>
    <t>You: Hai assalamualaikum Ahmad Syukran,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</si>
  <si>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Ahmad Syukran Azmi</t>
  </si>
  <si>
    <t>Sharul Amir</t>
  </si>
  <si>
    <t>You: Hai assalamualaikum Sharul Amir,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</si>
  <si>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Sharul Amir</t>
  </si>
  <si>
    <t>Farah Izzati Abdul Hamid</t>
  </si>
  <si>
    <t>You: Hai assalamualaikum Farah 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</si>
  <si>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Farah Izzati Abdul Hamid</t>
  </si>
  <si>
    <t>Aina Najiha, #OPEN_TO_WORKStatus is reachable</t>
  </si>
  <si>
    <t>Aina Najiha</t>
  </si>
  <si>
    <t>Open the options list in your conversation with Azhad Azman and Aina Najiha</t>
  </si>
  <si>
    <t>Muhammad Firdaus Bin Mohd Shaiful AzharStatus is reachable</t>
  </si>
  <si>
    <t>Muhammad Firdaus Bin Mohd Shaiful Azhar</t>
  </si>
  <si>
    <t>Open the options list in your conversation with Muhammad Firdaus Bin Mohd Shaiful Azhar and Azhad Azman</t>
  </si>
  <si>
    <t>Qistina Walin Mohd Azrin, #OPEN_TO_WORKStatus is reachable</t>
  </si>
  <si>
    <t>Qistina Walin Mohd Azrin</t>
  </si>
  <si>
    <t>Open the options list in your conversation with Azhad Azman and Qistina Walin Mohd Azrin</t>
  </si>
  <si>
    <t>Mohammad Fitri</t>
  </si>
  <si>
    <t>Open the options list in your conversation with Azhad Azman and Mohammad Fitri</t>
  </si>
  <si>
    <t>Nurul Afifah Fauzi, #OPEN_TO_WORKStatus is reachable</t>
  </si>
  <si>
    <t>Nurul Afifah Fauzi</t>
  </si>
  <si>
    <t>Open the options list in your conversation with Azhad Azman and Nurul Afifah Fauzi</t>
  </si>
  <si>
    <t>NURUL AYU NAJWA MOHD ZUBIR, #OPEN_TO_WORKStatus is reachable</t>
  </si>
  <si>
    <t>NURUL AYU NAJWA MOHD ZUBIR</t>
  </si>
  <si>
    <t>You: Hai assalamualaikum Ayu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</si>
  <si>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AYU NAJWA MOHD ZUBIR</t>
  </si>
  <si>
    <t>Syazza Sobri, #OPEN_TO_WORKStatus is reachable</t>
  </si>
  <si>
    <t>Syazza Sobri</t>
  </si>
  <si>
    <t>You: Hai assalamualaikum Syazza,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</si>
  <si>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Syazza Sobri</t>
  </si>
  <si>
    <t>Muhammad Noor Syafeeq RanStatus is reachable</t>
  </si>
  <si>
    <t>Muhammad Noor Syafeeq Ran</t>
  </si>
  <si>
    <t>You: Hai assalamualaikum Syafeeq,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</si>
  <si>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Noor Syafeeq Ran</t>
  </si>
  <si>
    <t>Ahmad Syahir Ahmad TarmiziStatus is reachable</t>
  </si>
  <si>
    <t>Ahmad Syahir Ahmad Tarmizi</t>
  </si>
  <si>
    <t>Open the options list in your conversation with Azhad Azman and Ahmad Syahir Ahmad Tarmizi</t>
  </si>
  <si>
    <t>Nurdanish Effendi Roestam EffendiStatus is reachable</t>
  </si>
  <si>
    <t>Nurdanish Effendi Roestam Effendi</t>
  </si>
  <si>
    <t>You: Hai assalamualaikum Nurdanish,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</si>
  <si>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Nurdanish Effendi Roestam Effendi</t>
  </si>
  <si>
    <t>Nur Syuhada Hairol AzwanStatus is reachable</t>
  </si>
  <si>
    <t>Nur Syuhada Hairol Azwan</t>
  </si>
  <si>
    <t>Open the options list in your conversation with Azhad Azman and Nur Syuhada Hairol Azwan</t>
  </si>
  <si>
    <t>Ahmad Naim Azman, #OPEN_TO_WORKStatus is reachable</t>
  </si>
  <si>
    <t>Ahmad Naim Azman</t>
  </si>
  <si>
    <t>You: Hai assalamualaikum Ahmad Naim,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</si>
  <si>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Ahmad Naim Azman</t>
  </si>
  <si>
    <t>SITI ZAKIAH MOHAMAD HADIS</t>
  </si>
  <si>
    <t>You: Hai assalamualaikum Zakiah,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</si>
  <si>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ZAKIAH MOHAMAD HADIS</t>
  </si>
  <si>
    <t>Nadiah Najib</t>
  </si>
  <si>
    <t>Open the options list in your conversation with Nadiah Najib and Azhad Azman</t>
  </si>
  <si>
    <t>Khairum Mawaddah Halimi</t>
  </si>
  <si>
    <t>You: Hai assalamualaikum Khairum,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</si>
  <si>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Khairum Mawaddah Halimi and Azhad Azman</t>
  </si>
  <si>
    <t>Hana Abdullah, #OPEN_TO_WORKStatus is reachable</t>
  </si>
  <si>
    <t>Hana Abdullah</t>
  </si>
  <si>
    <t>You: Hai assalamualaikum Hana,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</si>
  <si>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Hana Abdullah</t>
  </si>
  <si>
    <t>Hazzeen Zavyat</t>
  </si>
  <si>
    <t>You: Hai assalamualaikum Hazzeen,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</si>
  <si>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Hazzeen Zavyat and Azhad Azman</t>
  </si>
  <si>
    <t>Aisyah Halim</t>
  </si>
  <si>
    <t>Open the options list in your conversation with Azhad Azman and Aisyah Halim</t>
  </si>
  <si>
    <t>Nur Rasyiqah Unigkutti</t>
  </si>
  <si>
    <t>You: Hai assalamualaikum Rasyiqah,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</si>
  <si>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Rasyiqah Unigkutti</t>
  </si>
  <si>
    <t>Haiqal NadzrulStatus is reachable</t>
  </si>
  <si>
    <t>Haiqal Nadzrul</t>
  </si>
  <si>
    <t>Open the options list in your conversation with Azhad Azman and Haiqal Nadzrul</t>
  </si>
  <si>
    <t>Isnimyati JoepriStatus is reachable</t>
  </si>
  <si>
    <t>Isnimyati Joepri</t>
  </si>
  <si>
    <t>You: Hai assalamualaikum Isnimyati,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</si>
  <si>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Isnimyati Joepri</t>
  </si>
  <si>
    <t>Syaheed Kamal, #OPEN_TO_WORKStatus is reachable</t>
  </si>
  <si>
    <t>Syaheed Kamal</t>
  </si>
  <si>
    <t>You: Hai assalamualaikum Syaheed,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</si>
  <si>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Syaheed Kamal</t>
  </si>
  <si>
    <t>Alya Afreena</t>
  </si>
  <si>
    <t>Open the options list in your conversation with Azhad Azman and Alya Afreena</t>
  </si>
  <si>
    <t>Aiman AminStatus is reachable</t>
  </si>
  <si>
    <t>Aiman Amin</t>
  </si>
  <si>
    <t>Open the options list in your conversation with Azhad Azman and Aiman Amin</t>
  </si>
  <si>
    <t>Ridzuan FadzilStatus is reachable</t>
  </si>
  <si>
    <t>Ridzuan Fadzil</t>
  </si>
  <si>
    <t>You: Hai assalamualaikum tuan Ridzuan,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</si>
  <si>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Ridzuan Fadzil</t>
  </si>
  <si>
    <t>NOR ARIF AIMAN, #OPEN_TO_WORK</t>
  </si>
  <si>
    <t>NOR ARIF AIMAN</t>
  </si>
  <si>
    <t>NOR ARIF: 👍</t>
  </si>
  <si>
    <t>Open the options list in your conversation with Azhad Azman and NOR ARIF AIMAN</t>
  </si>
  <si>
    <t>Hanif AfandiStatus is reachable</t>
  </si>
  <si>
    <t>Hanif Afandi</t>
  </si>
  <si>
    <t>Open the options list in your conversation with Azhad Azman and Hanif Afandi</t>
  </si>
  <si>
    <t>SYAFIQ AIMAN, #OPEN_TO_WORKStatus is reachable</t>
  </si>
  <si>
    <t>SYAFIQ AIMAN</t>
  </si>
  <si>
    <t>Open the options list in your conversation with Azhad Azman and SYAFIQ AIMAN</t>
  </si>
  <si>
    <t>Siti Syaziyah, #OPEN_TO_WORKStatus is reachable</t>
  </si>
  <si>
    <t>Siti Syaziyah</t>
  </si>
  <si>
    <t>You: Hai assalamualaikum Syaziyah,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</si>
  <si>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Syaziyah</t>
  </si>
  <si>
    <t>Azizudin Aizal, #OPEN_TO_WORKStatus is reachable</t>
  </si>
  <si>
    <t>Azizudin Aizal</t>
  </si>
  <si>
    <t>You: Hai assalamualaikum Azizudin,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</si>
  <si>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Azizudin Aizal</t>
  </si>
  <si>
    <t>Syafiq Aiman Bin ShamsudinStatus is online</t>
  </si>
  <si>
    <t>Syafiq Aiman Bin Shamsudin</t>
  </si>
  <si>
    <t>Open the options list in your conversation with Azhad Azman and Syafiq Aiman Bin Shamsudin</t>
  </si>
  <si>
    <t>Alia Nabilah Fuad, #OPEN_TO_WORK</t>
  </si>
  <si>
    <t>Alia Nabilah Fuad</t>
  </si>
  <si>
    <t>Open the options list in your conversation with Azhad Azman and Alia Nabilah Fuad</t>
  </si>
  <si>
    <t>Muhammad Azri</t>
  </si>
  <si>
    <t>You: Hai assalamualaikum Azri, saya Azhad dari</t>
  </si>
  <si>
    <t>Amir Anwar</t>
  </si>
  <si>
    <t>Open the options list in your conversation with Amir Anwar and Azhad Azman</t>
  </si>
  <si>
    <t>Shakirin DzakariyaStatus is reachable</t>
  </si>
  <si>
    <t>Shakirin Dzakariya</t>
  </si>
  <si>
    <t>You: Hai assalamualaikum Shakirin,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</si>
  <si>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Shakirin Dzakariya</t>
  </si>
  <si>
    <t>NURUL FATIHAH</t>
  </si>
  <si>
    <t>NURUL: Aamin and thank you atas doa dan sokongan En. Saya hargai maklum balas ini dan berharap kita dapat berhubung lagi di masa hadapan.</t>
  </si>
  <si>
    <t>Open the options list in your conversation with Azhad Azman and NURUL FATIHAH</t>
  </si>
  <si>
    <t>Haziq HilmiStatus is online</t>
  </si>
  <si>
    <t>Haziq Hilmi</t>
  </si>
  <si>
    <t>You: Terima kasih atas maklum balas. Saya sangat hargainya. Saya doakan semoga dipermudahkan urusan inshaAllah</t>
  </si>
  <si>
    <t>Open the options list in your conversation with Azhad Azman and Haziq Hilmi</t>
  </si>
  <si>
    <t>Wan FakhriStatus is reachable</t>
  </si>
  <si>
    <t>Wan Fakhri</t>
  </si>
  <si>
    <t>Wan: https://forms.gle/CcRwh1ZBVkNJfPKSA</t>
  </si>
  <si>
    <t>Open the options list in your conversation with Azhad Azman and Wan Fakhri</t>
  </si>
  <si>
    <t>NORSYARAFANA MOHAMMAD RAMLAN, #OPEN_TO_WORKStatus is reachable</t>
  </si>
  <si>
    <t>NORSYARAFANA MOHAMMAD RAMLAN</t>
  </si>
  <si>
    <t>NORSYARAFANA: Baik terima kasih. Semoga dipermudahkan urusan encik juga.</t>
  </si>
  <si>
    <t>Open the options list in your conversation with Azhad Azman and NORSYARAFANA MOHAMMAD RAMLAN</t>
  </si>
  <si>
    <t>Muhamad Izz QayyumStatus is reachable</t>
  </si>
  <si>
    <t>Muhamad Izz Qayyum</t>
  </si>
  <si>
    <t>Open the options list in your conversation with Azhad Azman and Muhamad Izz Qayyum</t>
  </si>
  <si>
    <t>AIDIEL AZRYStatus is reachable</t>
  </si>
  <si>
    <t>AIDIEL AZRY</t>
  </si>
  <si>
    <t>Open the options list in your conversation with Azhad Azman and AIDIEL AZRY</t>
  </si>
  <si>
    <t>MOHAMAD ISYRAQ AL-NASRAH, #OPEN_TO_WORKStatus is reachable</t>
  </si>
  <si>
    <t>MOHAMAD ISYRAQ AL-NASRAH</t>
  </si>
  <si>
    <t>Open the options list in your conversation with Azhad Azman and MOHAMAD ISYRAQ AL-NASRAH</t>
  </si>
  <si>
    <t>Mohammad Taufik Bin Ahmad</t>
  </si>
  <si>
    <t>You: Hai assalamualaikum tuan Taufik,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</si>
  <si>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Mohammad Taufik Bin Ahmad and Azhad Azman</t>
  </si>
  <si>
    <t>Wizney KhusnaStatus is reachable</t>
  </si>
  <si>
    <t>Wizney Khusna</t>
  </si>
  <si>
    <t>You: Hai assalamualaikum Wizney Khusna,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</si>
  <si>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Wizney Khusna</t>
  </si>
  <si>
    <t>Nur Putri Nashuha Mahmud, #OPEN_TO_WORKStatus is reachable</t>
  </si>
  <si>
    <t>Nur Putri Nashuha Mahmud</t>
  </si>
  <si>
    <t>You: Hai assalamualaikum Putri Nashuha,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</si>
  <si>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Putri Nashuha Mahmud</t>
  </si>
  <si>
    <t>Nur Fakhira</t>
  </si>
  <si>
    <t>You: Hai assalamualaikum Fakhira,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</si>
  <si>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Fakhira</t>
  </si>
  <si>
    <t>Noor Hidayah</t>
  </si>
  <si>
    <t>Open the options list in your conversation with Azhad Azman and Noor Hidayah</t>
  </si>
  <si>
    <t>Alya MaryanaStatus is online</t>
  </si>
  <si>
    <t>Alya Maryana</t>
  </si>
  <si>
    <t>Open the options list in your conversation with Azhad Azman and Alya Maryana</t>
  </si>
  <si>
    <t>Nurul Aqilah Binti Maidin, #OPEN_TO_WORKStatus is reachable</t>
  </si>
  <si>
    <t>Nurul Aqilah Binti Maidin</t>
  </si>
  <si>
    <t>You: Hai assalamualaikum Nurul Aqilah,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</si>
  <si>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Aqilah Binti Maidin</t>
  </si>
  <si>
    <t>Farah Hanan, #OPEN_TO_WORK</t>
  </si>
  <si>
    <t>Farah Hanan</t>
  </si>
  <si>
    <t>Open the options list in your conversation with Azhad Azman and Farah Hanan</t>
  </si>
  <si>
    <t>Nur Asmadira Hasniah binti Ahmad Zahidi, #OPEN_TO_WORKStatus is reachable</t>
  </si>
  <si>
    <t>Nur Asmadira Hasniah binti Ahmad Zahidi</t>
  </si>
  <si>
    <t>You: Hai assalamualaikum Asmadira,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</si>
  <si>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Asmadira Hasniah binti Ahmad Zahidi</t>
  </si>
  <si>
    <t>Nur Ellisa, #OPEN_TO_WORK</t>
  </si>
  <si>
    <t>Nur Ellisa</t>
  </si>
  <si>
    <t>You: Hai assalamualaikum Nur Ellisa,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</si>
  <si>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Ellisa</t>
  </si>
  <si>
    <t>Nurin NasuhaStatus is reachable</t>
  </si>
  <si>
    <t>Nurin Nasuha</t>
  </si>
  <si>
    <t>Open the options list in your conversation with Azhad Azman and Nurin Nasuha</t>
  </si>
  <si>
    <t>Alif Akmal, #OPEN_TO_WORKStatus is reachable</t>
  </si>
  <si>
    <t>Alif Akmal</t>
  </si>
  <si>
    <t>Open the options list in your conversation with Azhad Azman and Alif Akmal</t>
  </si>
  <si>
    <t>Fatini Makhtar</t>
  </si>
  <si>
    <t>You: Hai assalamualaikum Fatini,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</si>
  <si>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Fatini Makhtar</t>
  </si>
  <si>
    <t>Mohamad Hairie Bin Yaacob, #OPEN_TO_WORKStatus is reachable</t>
  </si>
  <si>
    <t>Mohamad Hairie Bin Yaacob</t>
  </si>
  <si>
    <t>You: Hai assalamualaikum Hairie,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</si>
  <si>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Mohamad Hairie Bin Yaacob</t>
  </si>
  <si>
    <t>MUHAMMAD HAKEEM BIN SHAHRIN, #OPEN_TO_WORKStatus is reachable</t>
  </si>
  <si>
    <t>MUHAMMAD HAKEEM BIN SHAHRIN</t>
  </si>
  <si>
    <t>You: Hai assalamualaikum Hakeem,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</si>
  <si>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HAKEEM BIN SHAHRIN</t>
  </si>
  <si>
    <t>Amirul KhamarudinStatus is reachable</t>
  </si>
  <si>
    <t>Amirul Khamarudin</t>
  </si>
  <si>
    <t>Open the options list in your conversation with Azhad Azman and Amirul Khamarudin</t>
  </si>
  <si>
    <t>Aiman HarithStatus is reachable</t>
  </si>
  <si>
    <t>Aiman Harith</t>
  </si>
  <si>
    <t>Open the options list in your conversation with Azhad Azman and Aiman Harith</t>
  </si>
  <si>
    <t>Nur Athirah Khalid, #OPEN_TO_WORKStatus is reachable</t>
  </si>
  <si>
    <t>Nur Athirah Khalid</t>
  </si>
  <si>
    <t>Open the options list in your conversation with Azhad Azman and Nur Athirah Khalid</t>
  </si>
  <si>
    <t>Muhammad Hafiz Fazrishah, #OPEN_TO_WORKStatus is reachable</t>
  </si>
  <si>
    <t>Muhammad Hafiz Fazrishah</t>
  </si>
  <si>
    <t>Open the options list in your conversation with Azhad Azman and Muhammad Hafiz Fazrishah</t>
  </si>
  <si>
    <t>Hafeeq Aizat, #OPEN_TO_WORKStatus is reachable</t>
  </si>
  <si>
    <t>Hafeeq Aizat</t>
  </si>
  <si>
    <t>You: Hai assalamualaikum Hafeeq,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</si>
  <si>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Hafeeq Aizat</t>
  </si>
  <si>
    <t>Nisa Nasuha</t>
  </si>
  <si>
    <t>You: Hai assalamualaikum Nisa Nasuha,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</si>
  <si>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Nisa Nasuha</t>
  </si>
  <si>
    <t>Syahida Ayub, #OPEN_TO_WORKStatus is reachable</t>
  </si>
  <si>
    <t>Syahida Ayub</t>
  </si>
  <si>
    <t>Open the options list in your conversation with Azhad Azman and Syahida Ayub</t>
  </si>
  <si>
    <t>Hidayah RosdiStatus is reachable</t>
  </si>
  <si>
    <t>Hidayah Rosdi</t>
  </si>
  <si>
    <t>You: Hai assalamualaikum Nur Hidayah,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</si>
  <si>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Hidayah Rosdi</t>
  </si>
  <si>
    <t>Norazreen Mohamad Faizal, #OPEN_TO_WORKStatus is reachable</t>
  </si>
  <si>
    <t>Norazreen Mohamad Faizal</t>
  </si>
  <si>
    <t>You: Hai assalamualaikum Norazreen,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</si>
  <si>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Norazreen Mohamad Faizal</t>
  </si>
  <si>
    <t>Nazhan Shah</t>
  </si>
  <si>
    <t>Open the options list in your conversation with Azhad Azman and Nazhan Shah</t>
  </si>
  <si>
    <t>Muhamad Zulhilmi Hafiz bin Abdul Rahman, #OPEN_TO_WORKStatus is reachable</t>
  </si>
  <si>
    <t>Muhamad Zulhilmi Hafiz bin Abdul Rahman</t>
  </si>
  <si>
    <t>You: Hai assalamualaikum Zulhilmi,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</si>
  <si>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Muhamad Zulhilmi Hafiz bin Abdul Rahman</t>
  </si>
  <si>
    <t>Hasrul Dasreen, #OPEN_TO_WORKStatus is reachable</t>
  </si>
  <si>
    <t>Hasrul Dasreen</t>
  </si>
  <si>
    <t>You: Hai assalamualaikum Hasrul,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</si>
  <si>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Hasrul Dasreen</t>
  </si>
  <si>
    <t>Renan Elias Gobbi</t>
  </si>
  <si>
    <t>Renan: Good afternoon, I am glad to receive your recommendation I hope we can have a better communication opportunity You can call me Annie, I am from Tokyo and currently working in HK What about you?</t>
  </si>
  <si>
    <t>Open the options list in your conversation with Renan Elias Gobbi and Azhad Azman</t>
  </si>
  <si>
    <t>Afifah Othman</t>
  </si>
  <si>
    <t>You: Terima kasih atas reply. Boleh ke kalau saya nak dapatkan peluang untuk sharing berkaitan takaful dan wealth planning?</t>
  </si>
  <si>
    <t>Open the options list in your conversation with Azhad Azman and Afifah Othman</t>
  </si>
  <si>
    <t>Tasnim Harizan, #OPEN_TO_WORKStatus is reachable</t>
  </si>
  <si>
    <t>Tasnim Harizan</t>
  </si>
  <si>
    <t>You: Hai assalamualaikum Tasnim,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</si>
  <si>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Tasnim Harizan</t>
  </si>
  <si>
    <t>Mohd Aiman Mohd Najib</t>
  </si>
  <si>
    <t>Open the options list in your conversation with Azhad Azman and Mohd Aiman Mohd Najib</t>
  </si>
  <si>
    <t>Siti Hanum A RahmanStatus is reachable</t>
  </si>
  <si>
    <t>Siti Hanum A Rahman</t>
  </si>
  <si>
    <t>You: Hai assalamualaikum puan Siti Hanum,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</si>
  <si>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Siti Hanum A Rahman and Azhad Azman</t>
  </si>
  <si>
    <t>Nur Ain NabilaStatus is reachable</t>
  </si>
  <si>
    <t>Nur Ain Nabila</t>
  </si>
  <si>
    <t>Open the options list in your conversation with Azhad Azman and Nur Ain Nabila</t>
  </si>
  <si>
    <t>Nur Nadia Aniesa Hamran, #OPEN_TO_WORKStatus is reachable</t>
  </si>
  <si>
    <t>Nur Nadia Aniesa Hamran</t>
  </si>
  <si>
    <t>You: Hai assalamualaikum Nadia,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</si>
  <si>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Nadia Aniesa Hamran</t>
  </si>
  <si>
    <t>Nur Liyana Zulaikha NadriStatus is reachable</t>
  </si>
  <si>
    <t>Nur Liyana Zulaikha Nadri</t>
  </si>
  <si>
    <t>Open the options list in your conversation with Azhad Azman and Nur Liyana Zulaikha Nadri</t>
  </si>
  <si>
    <t>Farha Aisyah RosolStatus is reachable</t>
  </si>
  <si>
    <t>Farha Aisyah Rosol</t>
  </si>
  <si>
    <t>Open the options list in your conversation with Azhad Azman and Farha Aisyah Rosol</t>
  </si>
  <si>
    <t>Nur ZayanaStatus is reachable</t>
  </si>
  <si>
    <t>Nur Zayana</t>
  </si>
  <si>
    <t>You: Hai assalamualaikum Zayana,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</si>
  <si>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 Zayana and Azhad Azman</t>
  </si>
  <si>
    <t>Izwan Haziq Bin YaacobStatus is reachable</t>
  </si>
  <si>
    <t>Izwan Haziq Bin Yaacob</t>
  </si>
  <si>
    <t>You: Hai assalamualaikum tuan Izwan, saya Azhad nihon sotsu tahun 2017. Sorry kalau ganggu. Actually sekarang saya tengah mencari individu yang kerja di nihon untuk saya dapatkan peluang sharing sahaja berkaitan takaful dan wealth planning since ini kerja hakiki saya sebagai PruBSN wealth planner. Boleh ke kalau saya nak set appointment secara bersemuka ataupun online?</t>
  </si>
  <si>
    <t>Open the options list in your conversation with Izwan Haziq Bin Yaacob and Azhad Azman</t>
  </si>
  <si>
    <t>Nafisah Nabilah</t>
  </si>
  <si>
    <t>Open the options list in your conversation with Nafisah Nabilah and Azhad Azman</t>
  </si>
  <si>
    <t>Mohammad Syafiq Mohd Dom, #OPEN_TO_WORKStatus is reachable</t>
  </si>
  <si>
    <t>Mohammad Syafiq Mohd Dom</t>
  </si>
  <si>
    <t>Open the options list in your conversation with Mohammad Syafiq Mohd Dom and Azhad Azman</t>
  </si>
  <si>
    <t>Haikal Rahmat</t>
  </si>
  <si>
    <t>Open the options list in your conversation with Azhad Azman and Haikal Rahmat</t>
  </si>
  <si>
    <t>Nur Jazmina Aliah Mohammad Zaidi, #OPEN_TO_WORKStatus is reachable</t>
  </si>
  <si>
    <t>Nur Jazmina Aliah Mohammad Zaidi</t>
  </si>
  <si>
    <t>You: Hai assalamualaikum Jazmina,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</si>
  <si>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Jazmina Aliah Mohammad Zaidi</t>
  </si>
  <si>
    <t>Dhaniyah NizamStatus is reachable</t>
  </si>
  <si>
    <t>Dhaniyah Nizam</t>
  </si>
  <si>
    <t>You: Hai assalamualaikum Dhaniyah,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</si>
  <si>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Dhaniyah Nizam</t>
  </si>
  <si>
    <t>Nur 'Ealina JufriStatus is reachable</t>
  </si>
  <si>
    <t>Nur 'Ealina Jufri</t>
  </si>
  <si>
    <t>You: Hai assalamualaikum Nur ‘Ealina,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</si>
  <si>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'Ealina Jufri</t>
  </si>
  <si>
    <t>Alyaa Amira, #OPEN_TO_WORKStatus is reachable</t>
  </si>
  <si>
    <t>Alyaa Amira</t>
  </si>
  <si>
    <t>Open the options list in your conversation with Azhad Azman and Alyaa Amira</t>
  </si>
  <si>
    <t>Muhammad Safwan, #OPEN_TO_WORKStatus is reachable</t>
  </si>
  <si>
    <t>Muhammad Safwan</t>
  </si>
  <si>
    <t>You: Hai assalamualaikum Safwan,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</si>
  <si>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Muhammad Safwan and Azhad Azman</t>
  </si>
  <si>
    <t>Nabilah ‘AdaniStatus is reachable</t>
  </si>
  <si>
    <t>Nabilah ‘Adani</t>
  </si>
  <si>
    <t>Open the options list in your conversation with Azhad Azman and Nabilah ‘Adani</t>
  </si>
  <si>
    <t>Ain NadiraStatus is reachable</t>
  </si>
  <si>
    <t>Ain Nadira</t>
  </si>
  <si>
    <t>You: Hi. Thank you for your reply. Really appreciate it. InshaAllah in the future kalau ada any inquiry regarding takaful and wealth planning, please don’t hesitate to contact me. Semoga dipermudahkan urusan</t>
  </si>
  <si>
    <t>Open the options list in your conversation with Ain Nadira and Azhad Azman</t>
  </si>
  <si>
    <t>M Aiman Ridwan M HafashStatus is reachable</t>
  </si>
  <si>
    <t>M Aiman Ridwan M Hafash</t>
  </si>
  <si>
    <t>You: I see. Alhamdulillah kalau dah cover everything. Kalau ada inquiry atau nak tau anything product takaful in the future, feel free to contact me. Semoga dipermudahkan urusan</t>
  </si>
  <si>
    <t>Open the options list in your conversation with M Aiman Ridwan M Hafash and Azhad Azman</t>
  </si>
  <si>
    <t>Muhamad Danial Aizat Bin AzmanStatus is reachable</t>
  </si>
  <si>
    <t>Muhamad Danial Aizat Bin Azman</t>
  </si>
  <si>
    <t>Muhamad Danial Aizat: 👍</t>
  </si>
  <si>
    <t>Open the options list in your conversation with Azhad Azman and Muhamad Danial Aizat Bin Azman</t>
  </si>
  <si>
    <t>Syazreena Mohd ShafryStatus is reachable</t>
  </si>
  <si>
    <t>Syazreena Mohd Shafry</t>
  </si>
  <si>
    <t>You: Terima kasih atas reply. Just nak inform yang ni for sharing purpose sahaja. Any decision saya serahkan pada kebijaksanaan Syazreena. Saya doakan semoga dipermudahkan urusan</t>
  </si>
  <si>
    <t>Open the options list in your conversation with Azhad Azman and Syazreena Mohd Shafry</t>
  </si>
  <si>
    <t>Siti Nur 'Atiqah</t>
  </si>
  <si>
    <t>You: Hai assalamualaikum Siti Nur ‘Atiqah,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</si>
  <si>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Siti Nur 'Atiqah and Azhad Azman</t>
  </si>
  <si>
    <t>Amyli Qistina Mohd FahrosStatus is reachable</t>
  </si>
  <si>
    <t>Amyli Qistina Mohd Fahros</t>
  </si>
  <si>
    <t>You: Hai assalamualaikum Amyli,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</si>
  <si>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Amyli Qistina Mohd Fahros</t>
  </si>
  <si>
    <t>Azaharul AkmalStatus is reachable</t>
  </si>
  <si>
    <t>Azaharul Akmal</t>
  </si>
  <si>
    <t>You: Hai assalamualaikum Azaharul,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</si>
  <si>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Azaharul Akmal</t>
  </si>
  <si>
    <t>Najwa KamaruzamanStatus is online</t>
  </si>
  <si>
    <t>Najwa Kamaruzaman</t>
  </si>
  <si>
    <t>Open the options list in your conversation with Azhad Azman and Najwa Kamaruzaman</t>
  </si>
  <si>
    <t>Amalina Supey (Japanese Speaker)</t>
  </si>
  <si>
    <t>Open the options list in your conversation with Azhad Azman and Amalina Supey (Japanese Speaker)</t>
  </si>
  <si>
    <t>Wan Humaira</t>
  </si>
  <si>
    <t>You: Hai assalamualaikum Wan Humaira,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</si>
  <si>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Wan Humaira</t>
  </si>
  <si>
    <t>Ezad Fikri, #OPEN_TO_WORKStatus is reachable</t>
  </si>
  <si>
    <t>Ezad Fikri</t>
  </si>
  <si>
    <t>You: Hai assalamualaikum Ezad,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</si>
  <si>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Ezad Fikri</t>
  </si>
  <si>
    <t>Nur Qamarina Izaty, #OPEN_TO_WORK</t>
  </si>
  <si>
    <t>Nur Qamarina Izaty</t>
  </si>
  <si>
    <t>You: Hai assalamualaikum Qamarina,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</si>
  <si>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Qamarina Izaty</t>
  </si>
  <si>
    <t>Wan Nur Mashitah Wan Mohd Ghazni, #OPEN_TO_WORK</t>
  </si>
  <si>
    <t>Wan Nur Mashitah Wan Mohd Ghazni</t>
  </si>
  <si>
    <t>Open the options list in your conversation with Azhad Azman and Wan Nur Mashitah Wan Mohd Ghazni</t>
  </si>
  <si>
    <t>Nisrin Abdjamil, #OPEN_TO_WORK</t>
  </si>
  <si>
    <t>Nisrin Abdjamil</t>
  </si>
  <si>
    <t>You: Hai assalamualaikum Nisrin,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</si>
  <si>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Nisrin Abdjamil</t>
  </si>
  <si>
    <t>Nazira Aizam</t>
  </si>
  <si>
    <t>Open the options list in your conversation with Azhad Azman and Nazira Aizam</t>
  </si>
  <si>
    <t>Mohamad Rashdan bin IsaStatus is reachable</t>
  </si>
  <si>
    <t>Mohamad Rashdan bin Isa</t>
  </si>
  <si>
    <t>You: Hai assalamualaikum tuan Rashdan,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</si>
  <si>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Mohamad Rashdan bin Isa and Azhad Azman</t>
  </si>
  <si>
    <t>Haziq IlmamStatus is reachable</t>
  </si>
  <si>
    <t>Haziq Ilmam</t>
  </si>
  <si>
    <t>Open the options list in your conversation with Azhad Azman and Haziq Ilmam</t>
  </si>
  <si>
    <t>Khaleeda kamalStatus is reachable</t>
  </si>
  <si>
    <t>Khaleeda kamal</t>
  </si>
  <si>
    <t>You: Hai assalamualaikum Khaleeda,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</si>
  <si>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Khaleeda kamal</t>
  </si>
  <si>
    <t>Sharifah Nur Syed OmarStatus is online</t>
  </si>
  <si>
    <t>Sharifah Nur Syed Omar</t>
  </si>
  <si>
    <t>Open the options list in your conversation with Sharifah Nur Syed Omar and Azhad Azman</t>
  </si>
  <si>
    <t>Muizzuddin JaffaridinStatus is reachable</t>
  </si>
  <si>
    <t>Muizzuddin Jaffaridin</t>
  </si>
  <si>
    <t>You: Hai assalamualaikum Muizzuddin,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</si>
  <si>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Muizzuddin Jaffaridin</t>
  </si>
  <si>
    <t>Nur Qurratu Iman Rusli</t>
  </si>
  <si>
    <t>You: Hai assalamualaikum Qurratu,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</si>
  <si>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 Qurratu Iman Rusli and Azhad Azman</t>
  </si>
  <si>
    <t>Nurulain AthirahStatus is reachable</t>
  </si>
  <si>
    <t>Nurulain Athirah</t>
  </si>
  <si>
    <t>Open the options list in your conversation with Azhad Azman and Nurulain Athirah</t>
  </si>
  <si>
    <t>Azfar Syaukani AzizanStatus is reachable</t>
  </si>
  <si>
    <t>Azfar Syaukani Azizan</t>
  </si>
  <si>
    <t>You: Hai assalamualaikum tuan Azfar,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</si>
  <si>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Azfar Syaukani Azizan and Azhad Azman</t>
  </si>
  <si>
    <t>Haslysha YusufStatus is reachable</t>
  </si>
  <si>
    <t>Haslysha Yusuf</t>
  </si>
  <si>
    <t>You: Hai assalamualaikum Haslysha,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</si>
  <si>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Haslysha Yusuf</t>
  </si>
  <si>
    <t>Nurul Syifaa NikmatStatus is reachable</t>
  </si>
  <si>
    <t>Nurul Syifaa Nikmat</t>
  </si>
  <si>
    <t>You: Hai assalamualaikum Syifaa,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</si>
  <si>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Syifaa Nikmat</t>
  </si>
  <si>
    <t>Mirzan IskandarStatus is reachable</t>
  </si>
  <si>
    <t>Mirzan Iskandar</t>
  </si>
  <si>
    <t>You: Hai assalamualaikum Mirzan,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</si>
  <si>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Mirzan Iskandar and Azhad Azman</t>
  </si>
  <si>
    <t>Sabrina Izzah, #OPEN_TO_WORK</t>
  </si>
  <si>
    <t>Sabrina Izzah</t>
  </si>
  <si>
    <t>Open the options list in your conversation with Azhad Azman and Sabrina Izzah</t>
  </si>
  <si>
    <t>Haris Haikal, #OPEN_TO_WORKStatus is reachable</t>
  </si>
  <si>
    <t>Haris Haikal</t>
  </si>
  <si>
    <t>Open the options list in your conversation with Azhad Azman and Haris Haikal</t>
  </si>
  <si>
    <t>Muhammad Zulhilmi RazakStatus is reachable</t>
  </si>
  <si>
    <t>Muhammad Zulhilmi Razak</t>
  </si>
  <si>
    <t>Open the options list in your conversation with Azhad Azman and Muhammad Zulhilmi Razak</t>
  </si>
  <si>
    <t>MAWADDAH MADIHAH</t>
  </si>
  <si>
    <t>Open the options list in your conversation with Azhad Azman and MAWADDAH MADIHAH</t>
  </si>
  <si>
    <t>Norsyahirah Tamizi, #OPEN_TO_WORKStatus is reachable</t>
  </si>
  <si>
    <t>Norsyahirah Tamizi</t>
  </si>
  <si>
    <t>You: Hai assalamualaikum Norsyahirah,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</si>
  <si>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Norsyahirah Tamizi</t>
  </si>
  <si>
    <t>Nurul Izzati AznanStatus is reachable</t>
  </si>
  <si>
    <t>Nurul Izzati Aznan</t>
  </si>
  <si>
    <t>Open the options list in your conversation with Azhad Azman and Nurul Izzati Aznan</t>
  </si>
  <si>
    <t>Muhammad Amirul Mohd Nadzri</t>
  </si>
  <si>
    <t>Open the options list in your conversation with Azhad Azman and Muhammad Amirul Mohd Nadzri</t>
  </si>
  <si>
    <t>MUHAMMAD ASYRAF ISHAKStatus is reachable</t>
  </si>
  <si>
    <t>MUHAMMAD ASYRAF ISHAK</t>
  </si>
  <si>
    <t>You: Hai assalamualaikum Asyraf,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</si>
  <si>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ASYRAF ISHAK</t>
  </si>
  <si>
    <t>Nurin Irdina Ab Rashid, #OPEN_TO_WORKStatus is reachable</t>
  </si>
  <si>
    <t>Nurin Irdina Ab Rashid</t>
  </si>
  <si>
    <t>Open the options list in your conversation with Azhad Azman and Nurin Irdina Ab Rashid</t>
  </si>
  <si>
    <t>AMANI NAJIHAH IBRAHIM, #OPEN_TO_WORKStatus is reachable</t>
  </si>
  <si>
    <t>AMANI NAJIHAH IBRAHIM</t>
  </si>
  <si>
    <t>You: Hai assalamualaikum Nuramani,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</si>
  <si>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AMANI NAJIHAH IBRAHIM</t>
  </si>
  <si>
    <t>Nuratikah Shuhaimi</t>
  </si>
  <si>
    <t>You: Hai assalamualaikum Nuratikah,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</si>
  <si>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Nuratikah Shuhaimi</t>
  </si>
  <si>
    <t>Muhammad SyamilStatus is online</t>
  </si>
  <si>
    <t>Muhammad Syamil</t>
  </si>
  <si>
    <t>You: Hai assalamualaikum Syamil,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</si>
  <si>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Syamil</t>
  </si>
  <si>
    <t>Nazrohafiz Ahmad DinStatus is reachable</t>
  </si>
  <si>
    <t>Nazrohafiz Ahmad Din</t>
  </si>
  <si>
    <t>You: Hai assalamualaikum Nazrohafiz,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</si>
  <si>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Nazrohafiz Ahmad Din</t>
  </si>
  <si>
    <t>Nurul Syahidah</t>
  </si>
  <si>
    <t>You: Hai assalamualaikum Syahidah,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</si>
  <si>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Syahidah</t>
  </si>
  <si>
    <t>Haris Padillah Bin Haji Dan, #OPEN_TO_WORKStatus is reachable</t>
  </si>
  <si>
    <t>Haris Padillah Bin Haji Dan</t>
  </si>
  <si>
    <t>You: Hai assalamualaikum tuan Haris,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</si>
  <si>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Haris Padillah Bin Haji Dan</t>
  </si>
  <si>
    <t>Nurhanna Syafiqa Norhisham, #OPEN_TO_WORKStatus is reachable</t>
  </si>
  <si>
    <t>Nurhanna Syafiqa Norhisham</t>
  </si>
  <si>
    <t>You: Hai assalamualaikum Nurhanna,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</si>
  <si>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Nurhanna Syafiqa Norhisham</t>
  </si>
  <si>
    <t>Hannah Syafiah RidzuanStatus is reachable</t>
  </si>
  <si>
    <t>Hannah Syafiah Ridzuan</t>
  </si>
  <si>
    <t>Open the options list in your conversation with Azhad Azman and Hannah Syafiah Ridzuan</t>
  </si>
  <si>
    <t>Arumi Mirza Amirruddin, #OPEN_TO_WORKStatus is reachable</t>
  </si>
  <si>
    <t>Arumi Mirza Amirruddin</t>
  </si>
  <si>
    <t>You: Hai assalamualaikum Arumi,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</si>
  <si>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Arumi Mirza Amirruddin</t>
  </si>
  <si>
    <t>Nurul Farahani Binti Mohamad HussinStatus is reachable</t>
  </si>
  <si>
    <t>Nurul Farahani Binti Mohamad Hussin</t>
  </si>
  <si>
    <t>You: Hai assalamualaikum Farahani,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</si>
  <si>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Farahani Binti Mohamad Hussin</t>
  </si>
  <si>
    <t>Nur Amira Izzaty Mohamad</t>
  </si>
  <si>
    <t>Open the options list in your conversation with Azhad Azman and Nur Amira Izzaty Mohamad</t>
  </si>
  <si>
    <t>Fauziah AfrijalStatus is reachable</t>
  </si>
  <si>
    <t>Fauziah Afrijal</t>
  </si>
  <si>
    <t>You: Hai assalamualaikum Fauziah,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</si>
  <si>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Fauziah Afrijal</t>
  </si>
  <si>
    <t>Anas Razali</t>
  </si>
  <si>
    <t>Open the options list in your conversation with Azhad Azman and Anas Razali</t>
  </si>
  <si>
    <t>You: Hai assalamualaikum Nik Nur Batrisyia,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</si>
  <si>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Siti M Manap</t>
  </si>
  <si>
    <t>You: Hai assalamualaikum puan Siti,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</si>
  <si>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M Manap</t>
  </si>
  <si>
    <t>Farah Syafiqah</t>
  </si>
  <si>
    <t>Open the options list in your conversation with Azhad Azman and Farah Syafiqah</t>
  </si>
  <si>
    <t>Zuraida Idrus, #OPEN_TO_WORK</t>
  </si>
  <si>
    <t>Zuraida Idrus</t>
  </si>
  <si>
    <t>You: Hai assalamualaikum Zuraida,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</si>
  <si>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Zuraida Idrus</t>
  </si>
  <si>
    <t>Ts.Mohd Izham HarunStatus is reachable</t>
  </si>
  <si>
    <t>Ts.Mohd Izham Harun</t>
  </si>
  <si>
    <t>You: Hai assalamualaikum tuan Izham,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</si>
  <si>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Ts.Mohd Izham Harun</t>
  </si>
  <si>
    <t>Shahmie Haziq</t>
  </si>
  <si>
    <t>You: Hai assalamualaikum Shahmie,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</si>
  <si>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Shahmie Haziq and Azhad Azman</t>
  </si>
  <si>
    <t>Nurul Fatin NadiahStatus is reachable</t>
  </si>
  <si>
    <t>Nurul Fatin Nadiah</t>
  </si>
  <si>
    <t>Open the options list in your conversation with Azhad Azman and Nurul Fatin Nadiah</t>
  </si>
  <si>
    <t>MUHAMMAD NUR FARHAN NASIR ALI, #OPEN_TO_WORKStatus is reachable</t>
  </si>
  <si>
    <t>MUHAMMAD NUR FARHAN NASIR ALI</t>
  </si>
  <si>
    <t>Open the options list in your conversation with Azhad Azman and MUHAMMAD NUR FARHAN NASIR ALI</t>
  </si>
  <si>
    <t>Syahir YusriStatus is reachable</t>
  </si>
  <si>
    <t>Syahir Yusri</t>
  </si>
  <si>
    <t>You: Hai assalamualaikum Syahir,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</si>
  <si>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Syahir Yusri</t>
  </si>
  <si>
    <t>Nurin SyazwinaStatus is reachable</t>
  </si>
  <si>
    <t>Nurin Syazwina</t>
  </si>
  <si>
    <t>Open the options list in your conversation with Nurin Syazwina and Azhad Azman</t>
  </si>
  <si>
    <t>Farisha Irdayu, #OPEN_TO_WORKStatus is reachable</t>
  </si>
  <si>
    <t>Farisha Irdayu</t>
  </si>
  <si>
    <t>Open the options list in your conversation with Azhad Azman and Farisha Irdayu</t>
  </si>
  <si>
    <t>Mohammad Hizami Mohd YasinStatus is reachable</t>
  </si>
  <si>
    <t>Mohammad Hizami Mohd Yasin</t>
  </si>
  <si>
    <t>You: Hai assalamualaikum Hizami,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</si>
  <si>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Mohammad Hizami Mohd Yasin</t>
  </si>
  <si>
    <t>Nur Imanina</t>
  </si>
  <si>
    <t>Open the options list in your conversation with Azhad Azman and Nur Imanina</t>
  </si>
  <si>
    <t>Muhammad Akhil KamarudinStatus is reachable</t>
  </si>
  <si>
    <t>Muhammad Akhil Kamarudin</t>
  </si>
  <si>
    <t>You: Hai assalamualaikum Akhil,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</si>
  <si>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Akhil Kamarudin</t>
  </si>
  <si>
    <t>Nor Amira Shakirah, #OPEN_TO_WORKStatus is online</t>
  </si>
  <si>
    <t>Nor Amira Shakirah</t>
  </si>
  <si>
    <t>Open the options list in your conversation with Azhad Azman and Nor Amira Shakirah</t>
  </si>
  <si>
    <t>Sofia AmaniStatus is reachable</t>
  </si>
  <si>
    <t>Sofia Amani</t>
  </si>
  <si>
    <t>You: Hai assalamualaikum Sofia,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</si>
  <si>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Sofia Amani</t>
  </si>
  <si>
    <t>Adiba Kormain</t>
  </si>
  <si>
    <t>You: Hai assalamualaikum Adiba,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</si>
  <si>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Adiba Kormain</t>
  </si>
  <si>
    <t>Arief HakimiStatus is online</t>
  </si>
  <si>
    <t>Arief Hakimi</t>
  </si>
  <si>
    <t>Open the options list in your conversation with Azhad Azman and Arief Hakimi</t>
  </si>
  <si>
    <t>Zahirah Zulkefli, #OPEN_TO_WORK</t>
  </si>
  <si>
    <t>Zahirah Zulkefli</t>
  </si>
  <si>
    <t>You: Hai assalamualaikum Zahirah,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</si>
  <si>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Zahirah Zulkefli</t>
  </si>
  <si>
    <t>Emylin Zainuddin, #HIRINGStatus is reachable</t>
  </si>
  <si>
    <t>Emylin Zainuddin</t>
  </si>
  <si>
    <t>You: Hai assalamualaikum Emylin,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</si>
  <si>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Emylin Zainuddin</t>
  </si>
  <si>
    <t>Aqilah Husna Azmi, #OPEN_TO_WORKStatus is reachable</t>
  </si>
  <si>
    <t>Aqilah Husna Azmi</t>
  </si>
  <si>
    <t>Open the options list in your conversation with Azhad Azman and Aqilah Husna Azmi</t>
  </si>
  <si>
    <t>Siti ShariniStatus is reachable</t>
  </si>
  <si>
    <t>Siti Sharini</t>
  </si>
  <si>
    <t>You: Hai assalamualaikum puan Siti Sharini,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</si>
  <si>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Siti Sharini and Azhad Azman</t>
  </si>
  <si>
    <t>Amira Farisha</t>
  </si>
  <si>
    <t>Open the options list in your conversation with Azhad Azman and Amira Farisha</t>
  </si>
  <si>
    <t>Dania Afrina Rozlin, #OPEN_TO_WORKStatus is reachable</t>
  </si>
  <si>
    <t>Dania Afrina Rozlin</t>
  </si>
  <si>
    <t>Open the options list in your conversation with Azhad Azman and Dania Afrina Rozlin</t>
  </si>
  <si>
    <t>Fatimah Najwa, #OPEN_TO_WORK</t>
  </si>
  <si>
    <t>Fatimah Najwa</t>
  </si>
  <si>
    <t>Open the options list in your conversation with Azhad Azman and Fatimah Najwa</t>
  </si>
  <si>
    <t>Nur'aina fatini Mohd azmiStatus is reachable</t>
  </si>
  <si>
    <t>Nur'aina fatini Mohd azmi</t>
  </si>
  <si>
    <t>You: Hai assalamualaikum Nur’aina,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</si>
  <si>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Nur'aina fatini Mohd azmi and Azhad Azman</t>
  </si>
  <si>
    <t>Aateah ZairuddinStatus is online</t>
  </si>
  <si>
    <t>Aateah Zairuddin</t>
  </si>
  <si>
    <t>You: Hai assalamualaikum Aateah,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</si>
  <si>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Aateah Zairuddin</t>
  </si>
  <si>
    <t>Kamarul AzmeerStatus is reachable</t>
  </si>
  <si>
    <t>Kamarul Azmeer</t>
  </si>
  <si>
    <t>You: Hai assalamualaikum Kamarul,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</si>
  <si>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Kamarul Azmeer</t>
  </si>
  <si>
    <t>Nazrin Shamsudin, #OPEN_TO_WORKStatus is online</t>
  </si>
  <si>
    <t>Nazrin Shamsudin</t>
  </si>
  <si>
    <t>You: Hai assalamualaikum Nazrin,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</si>
  <si>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Nazrin Shamsudin and Azhad Azman</t>
  </si>
  <si>
    <t>Nur Anis Elyssa, #OPEN_TO_WORKStatus is reachable</t>
  </si>
  <si>
    <t>Nur Anis Elyssa</t>
  </si>
  <si>
    <t>Open the options list in your conversation with Azhad Azman and Nur Anis Elyssa</t>
  </si>
  <si>
    <t>Nuraini Shafiqah, #OPEN_TO_WORKStatus is reachable</t>
  </si>
  <si>
    <t>Nuraini Shafiqah</t>
  </si>
  <si>
    <t>You: Hai assalamualaikum Nuraini,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</si>
  <si>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Nuraini Shafiqah</t>
  </si>
  <si>
    <t>khadijah jefriniza</t>
  </si>
  <si>
    <t>You: Hai assalamualaikum Khadijah,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</si>
  <si>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khadijah jefriniza</t>
  </si>
  <si>
    <t>Nur Sajidah</t>
  </si>
  <si>
    <t>You: Okay. Semoga dipermudahkan urusan</t>
  </si>
  <si>
    <t>Open the options list in your conversation with Azhad Azman and Nur Sajidah</t>
  </si>
  <si>
    <t>Nurain SuhailaStatus is reachable</t>
  </si>
  <si>
    <t>Nurain Suhaila</t>
  </si>
  <si>
    <t>Open the options list in your conversation with Azhad Azman and Nurain Suhaila</t>
  </si>
  <si>
    <t>Nor Azira Natasha binti Abd Wahid, #OPEN_TO_WORKStatus is online</t>
  </si>
  <si>
    <t>Nor Azira Natasha binti Abd Wahid</t>
  </si>
  <si>
    <t>You: Hai assalamualaikum Azira,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</si>
  <si>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 Azira Natasha binti Abd Wahid</t>
  </si>
  <si>
    <t>Azrul Jahaya</t>
  </si>
  <si>
    <t>Open the options list in your conversation with Azhad Azman and Azrul Jahaya</t>
  </si>
  <si>
    <t>Iqhma AsyqemStatus is reachable</t>
  </si>
  <si>
    <t>Iqhma Asyqem</t>
  </si>
  <si>
    <t>You: Hai assalamualaikum Iqhma,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</si>
  <si>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Iqhma Asyqem</t>
  </si>
  <si>
    <t>Izzah Rafi, #OPEN_TO_WORK</t>
  </si>
  <si>
    <t>Izzah Rafi</t>
  </si>
  <si>
    <t>Open the options list in your conversation with Azhad Azman and Izzah Rafi</t>
  </si>
  <si>
    <t>Fitrah IbrahimStatus is reachable</t>
  </si>
  <si>
    <t>Fitrah Ibrahim</t>
  </si>
  <si>
    <t>You: Hai assalamualaikum Fitrah,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</si>
  <si>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Fitrah Ibrahim</t>
  </si>
  <si>
    <t>Nurul Asyiqin Binti SyahrizanStatus is online</t>
  </si>
  <si>
    <t>Nurul Asyiqin Binti Syahrizan</t>
  </si>
  <si>
    <t>You: Hai assalamualaikum Asyiqin,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</si>
  <si>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Asyiqin Binti Syahrizan</t>
  </si>
  <si>
    <t>Rusydina Rafaie, #OPEN_TO_WORKStatus is online</t>
  </si>
  <si>
    <t>Rusydina Rafaie</t>
  </si>
  <si>
    <t>You: Hai assalamualaikum Rusydina,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</si>
  <si>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Rusydina Rafaie</t>
  </si>
  <si>
    <t>Nur Farahin Abdul MulokStatus is reachable</t>
  </si>
  <si>
    <t>Nur Farahin Abdul Mulok</t>
  </si>
  <si>
    <t>Open the options list in your conversation with Azhad Azman and Nur Farahin Abdul Mulok</t>
  </si>
  <si>
    <t>Nabil Hakmi Bin BadrulhisamStatus is reachable</t>
  </si>
  <si>
    <t>Nabil Hakmi Bin Badrulhisam</t>
  </si>
  <si>
    <t>You: Hai assalamualaikum Nabil Hakmi,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</si>
  <si>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Nabil Hakmi Bin Badrulhisam</t>
  </si>
  <si>
    <t>Izzan Fatini Ahmad Mohyar</t>
  </si>
  <si>
    <t>You: Hai assalamualaikum Izzan Fatini,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</si>
  <si>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Izzan Fatini Ahmad Mohyar</t>
  </si>
  <si>
    <t>Nissa Mohd Zanuri</t>
  </si>
  <si>
    <t>You: Hai assalamualaikum Nissa,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</si>
  <si>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Nissa Mohd Zanuri</t>
  </si>
  <si>
    <t>Muhammad Ridzuan Sri AbdullahStatus is reachable</t>
  </si>
  <si>
    <t>Muhammad Ridzuan Sri Abdullah</t>
  </si>
  <si>
    <t>Open the options list in your conversation with Azhad Azman and Muhammad Ridzuan Sri Abdullah</t>
  </si>
  <si>
    <t>Nayle Evanna Muhammad FariqStatus is reachable</t>
  </si>
  <si>
    <t>Nayle Evanna Muhammad Fariq</t>
  </si>
  <si>
    <t>You: Hai assalamualaikum Nayle,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</si>
  <si>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Nayle Evanna Muhammad Fariq</t>
  </si>
  <si>
    <t>Farah Aina, #OPEN_TO_WORK</t>
  </si>
  <si>
    <t>Farah Aina</t>
  </si>
  <si>
    <t>Open the options list in your conversation with Azhad Azman and Farah Aina</t>
  </si>
  <si>
    <t>Fatin NabilaStatus is reachable</t>
  </si>
  <si>
    <t>Fatin Nabila</t>
  </si>
  <si>
    <t>Open the options list in your conversation with Azhad Azman and Fatin Nabila</t>
  </si>
  <si>
    <t>Sarah Ezreen, #OPEN_TO_WORK</t>
  </si>
  <si>
    <t>Sarah Ezreen</t>
  </si>
  <si>
    <t>Sarah: aamiin, terima kasih ya</t>
  </si>
  <si>
    <t>Open the options list in your conversation with Azhad Azman and Sarah Ezreen</t>
  </si>
  <si>
    <t>Shahreeza Safiruz MuhammadStatus is reachable</t>
  </si>
  <si>
    <t>Shahreeza Safiruz Muhammad</t>
  </si>
  <si>
    <t>Shahreeza Safiruz: Waalaikumussalam Tuan Azhad. Maaf saya dah ada dah PruBSN. Terima kasih ya.</t>
  </si>
  <si>
    <t>Open the options list in your conversation with Shahreeza Safiruz Muhammad and Azhad Azman</t>
  </si>
  <si>
    <t>Muhammad Amir Hafiz Mohd Bakif, #OPEN_TO_WORKStatus is reachable</t>
  </si>
  <si>
    <t>Muhammad Amir Hafiz Mohd Bakif</t>
  </si>
  <si>
    <t>Muhammad Amir Hafiz: Waalaikumussalam takpe cik azhan, saya tak berminat</t>
  </si>
  <si>
    <t>Open the options list in your conversation with Azhad Azman and Muhammad Amir Hafiz Mohd Bakif</t>
  </si>
  <si>
    <t>Nazihah ZahariStatus is online</t>
  </si>
  <si>
    <t>Nazihah Zahari</t>
  </si>
  <si>
    <t>You: Hai assalamualaikum Nazihah,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</si>
  <si>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Nazihah Zahari and Azhad Azman</t>
  </si>
  <si>
    <t>Raihan AmranStatus is reachable</t>
  </si>
  <si>
    <t>Raihan Amran</t>
  </si>
  <si>
    <t>Open the options list in your conversation with Azhad Azman and Raihan Amran</t>
  </si>
  <si>
    <t>Adam Putera Farid Iskandar, #OPEN_TO_WORKStatus is reachable</t>
  </si>
  <si>
    <t>Adam Putera Farid Iskandar</t>
  </si>
  <si>
    <t>You: Hai assalamualaikum tuan Adam Putera,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</si>
  <si>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Adam Putera Farid Iskandar and Azhad Azman</t>
  </si>
  <si>
    <t>Izzah Atirah, #OPEN_TO_WORK</t>
  </si>
  <si>
    <t>Izzah Atirah</t>
  </si>
  <si>
    <t>Open the options list in your conversation with Azhad Azman and Izzah Atirah</t>
  </si>
  <si>
    <t>Nur Diyana AtiqahStatus is reachable</t>
  </si>
  <si>
    <t>Nur Diyana Atiqah</t>
  </si>
  <si>
    <t>Open the options list in your conversation with Nur Diyana Atiqah and Azhad Azman</t>
  </si>
  <si>
    <t>Nur FarihahStatus is reachable</t>
  </si>
  <si>
    <t>Nur Farihah</t>
  </si>
  <si>
    <t>You: Hai assalamualaikum Nur Farihah,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</si>
  <si>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Farihah</t>
  </si>
  <si>
    <t>Auni UmairahStatus is reachable</t>
  </si>
  <si>
    <t>Auni Umairah</t>
  </si>
  <si>
    <t>Open the options list in your conversation with Azhad Azman and Auni Umairah</t>
  </si>
  <si>
    <t>Alissa Syazlin, #OPEN_TO_WORK</t>
  </si>
  <si>
    <t>Alissa Syazlin</t>
  </si>
  <si>
    <t>You: Hai assalamualaikum Alissa,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</si>
  <si>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Alissa Syazlin</t>
  </si>
  <si>
    <t>Nurdini Aisya Md MazmiStatus is reachable</t>
  </si>
  <si>
    <t>Nurdini Aisya Md Mazmi</t>
  </si>
  <si>
    <t>You: Hai assalamualaikum Nurdini,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</si>
  <si>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Nurdini Aisya Md Mazmi</t>
  </si>
  <si>
    <t>Erisha Shazrin, #OPEN_TO_WORKStatus is reachable</t>
  </si>
  <si>
    <t>Erisha Shazrin</t>
  </si>
  <si>
    <t>You: Hai assalamualaikum Erisha,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</si>
  <si>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Erisha Shazrin</t>
  </si>
  <si>
    <t>Ras Ainim Sofiya Rauzan</t>
  </si>
  <si>
    <t>You: Hai assalamualaikum Ainim Sofiya,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</si>
  <si>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Ras Ainim Sofiya Rauzan</t>
  </si>
  <si>
    <t>Dalila AzazlanStatus is reachable</t>
  </si>
  <si>
    <t>Dalila Azazlan</t>
  </si>
  <si>
    <t>Open the options list in your conversation with Azhad Azman and Dalila Azazlan</t>
  </si>
  <si>
    <t>Nur Aisyah Zalifah Amaran</t>
  </si>
  <si>
    <t>Open the options list in your conversation with Azhad Azman and Nur Aisyah Zalifah Amaran</t>
  </si>
  <si>
    <t>Putri Nur Ain Dalilah, #OPEN_TO_WORKStatus is reachable</t>
  </si>
  <si>
    <t>Putri Nur Ain Dalilah</t>
  </si>
  <si>
    <t>Open the options list in your conversation with Azhad Azman and Putri Nur Ain Dalilah</t>
  </si>
  <si>
    <t>Irwan Yahya</t>
  </si>
  <si>
    <t>You: Hai assalamualaikum Irwan,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</si>
  <si>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Irwan Yahya</t>
  </si>
  <si>
    <t>MUHAMMAD HASNAN ADAMStatus is reachable</t>
  </si>
  <si>
    <t>MUHAMMAD HASNAN ADAM</t>
  </si>
  <si>
    <t>You: Hai assalamualaikum Hasnan,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</si>
  <si>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HASNAN ADAM</t>
  </si>
  <si>
    <t>Muhamad Lutfi Hadi AzizStatus is reachable</t>
  </si>
  <si>
    <t>Muhamad Lutfi Hadi Aziz</t>
  </si>
  <si>
    <t>You: Hai assalamualaikum Lutfi, saya Azhad nihon sotsu tahun 2017. Sorry kalau ganggu. Actually sekarang saya tengah mencari individu yang kerja di nihon untuk saya dapatkan peluang sharing sahaja berkaitan takaful dan wealth planning since ini kerja hakiki saya sebagai PruBSN wealth planner. Boleh ke kalau saya nak set appointment secara bersemuka ataupun online?</t>
  </si>
  <si>
    <t>Open the options list in your conversation with Muhamad Lutfi Hadi Aziz and Azhad Azman</t>
  </si>
  <si>
    <t>Harith Daniel Ahmad MawardiStatus is reachable</t>
  </si>
  <si>
    <t>Harith Daniel Ahmad Mawardi</t>
  </si>
  <si>
    <t>Open the options list in your conversation with Azhad Azman and Harith Daniel Ahmad Mawardi</t>
  </si>
  <si>
    <t>Liyana Syahirah, #OPEN_TO_WORK</t>
  </si>
  <si>
    <t>Liyana Syahirah</t>
  </si>
  <si>
    <t>Open the options list in your conversation with Azhad Azman and Liyana Syahirah</t>
  </si>
  <si>
    <t>Faris Zulkefly</t>
  </si>
  <si>
    <t>You: Baik no problem. Terima kasih atas reply. Semoga dipermudahkan urusan InshaAllah</t>
  </si>
  <si>
    <t>Open the options list in your conversation with Azhad Azman and Faris Zulkefly</t>
  </si>
  <si>
    <t>Kamilah HalilStatus is reachable</t>
  </si>
  <si>
    <t>Kamilah Halil</t>
  </si>
  <si>
    <t>Kamilah: Maaf Tuan Azhad, saya sudah mempunyai takaful, Terima kasih.</t>
  </si>
  <si>
    <t>Open the options list in your conversation with Azhad Azman and Kamilah Halil</t>
  </si>
  <si>
    <t>Mira Elyssa Iman Miswary</t>
  </si>
  <si>
    <t>You: Hai assalamualaikum 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</si>
  <si>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Mira Elyssa Iman Miswary and Azhad Azman</t>
  </si>
  <si>
    <t>Aiyisyah Shuhaimi</t>
  </si>
  <si>
    <t>You: Hai assalamualaikum Aiyisyah,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</si>
  <si>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Aiyisyah Shuhaimi</t>
  </si>
  <si>
    <t>Nurul Alya Syazwani, #OPEN_TO_WORKStatus is reachable</t>
  </si>
  <si>
    <t>Nurul Alya Syazwani</t>
  </si>
  <si>
    <t>Open the options list in your conversation with Azhad Azman and Nurul Alya Syazwani</t>
  </si>
  <si>
    <t>Wan Roshada, #OPEN_TO_WORKStatus is reachable</t>
  </si>
  <si>
    <t>Wan Roshada</t>
  </si>
  <si>
    <t>You: Hai assalamualaikum Wan Roshada,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</si>
  <si>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Wan Roshada</t>
  </si>
  <si>
    <t>Hurin SofeaStatus is reachable</t>
  </si>
  <si>
    <t>Hurin Sofea</t>
  </si>
  <si>
    <t>You: Hai assalamualaikum Hurin,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</si>
  <si>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Hurin Sofea</t>
  </si>
  <si>
    <t>Shafik Nur Akmal Bin SelamatStatus is reachable</t>
  </si>
  <si>
    <t>Shafik Nur Akmal Bin Selamat</t>
  </si>
  <si>
    <t>You: Hai assalamualaikum Shafik,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</si>
  <si>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Shafik Nur Akmal Bin Selamat and Azhad Azman</t>
  </si>
  <si>
    <t>BAITI SILAHStatus is reachable</t>
  </si>
  <si>
    <t>BAITI SILAH</t>
  </si>
  <si>
    <t>You: Hai assalamualaikum puan Baiti,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</si>
  <si>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BAITI SILAH</t>
  </si>
  <si>
    <t>SITI NURZULAIKHA TAJUDDINStatus is reachable</t>
  </si>
  <si>
    <t>SITI NURZULAIKHA TAJUDDIN</t>
  </si>
  <si>
    <t>You: Hai assalamualaikum Nurzulaikha,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</si>
  <si>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NURZULAIKHA TAJUDDIN</t>
  </si>
  <si>
    <t>Muhammad Syahmi Adha Mohammad RozaidiStatus is reachable</t>
  </si>
  <si>
    <t>Muhammad Syahmi Adha Mohammad Rozaidi</t>
  </si>
  <si>
    <t>Open the options list in your conversation with Azhad Azman and Muhammad Syahmi Adha Mohammad Rozaidi</t>
  </si>
  <si>
    <t>Nor Farhane, #OPEN_TO_WORK</t>
  </si>
  <si>
    <t>Nor Farhane</t>
  </si>
  <si>
    <t>You: Hai assalamualaikum Farhane,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</si>
  <si>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 Farhane</t>
  </si>
  <si>
    <t>Nadia FauziStatus is reachable</t>
  </si>
  <si>
    <t>Nadia Fauzi</t>
  </si>
  <si>
    <t>Open the options list in your conversation with Azhad Azman and Nadia Fauzi</t>
  </si>
  <si>
    <t>Nurul Damia Binti Senu, #OPEN_TO_WORKStatus is reachable</t>
  </si>
  <si>
    <t>Nurul Damia Binti Senu</t>
  </si>
  <si>
    <t>You: Hai assalamualaikum Nurul Damia,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</si>
  <si>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Damia Binti Senu</t>
  </si>
  <si>
    <t>Zulfah Sahari, #OPEN_TO_WORKStatus is reachable</t>
  </si>
  <si>
    <t>Zulfah Sahari</t>
  </si>
  <si>
    <t>You: Hai assalamualaikum Zulfah,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</si>
  <si>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Zulfah Sahari</t>
  </si>
  <si>
    <t>Ummairah Zakaria, #OPEN_TO_WORKStatus is reachable</t>
  </si>
  <si>
    <t>Ummairah Zakaria</t>
  </si>
  <si>
    <t>You: Hai assalamualaikum Ummairah,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</si>
  <si>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Ummairah Zakaria</t>
  </si>
  <si>
    <t>nur fathia mutalibStatus is reachable</t>
  </si>
  <si>
    <t>nur fathia mutalib</t>
  </si>
  <si>
    <t>You: Hai assalamualaikum Fathia,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</si>
  <si>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fathia mutalib</t>
  </si>
  <si>
    <t>Wafiy Muiz, #OPEN_TO_WORKStatus is reachable</t>
  </si>
  <si>
    <t>Wafiy Muiz</t>
  </si>
  <si>
    <t>You: Hai assalamualaikum Wafiy,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</si>
  <si>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Wafiy Muiz</t>
  </si>
  <si>
    <t>Farehah Othman</t>
  </si>
  <si>
    <t>You: Hai assalamualaikum Farehah,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</si>
  <si>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Farehah Othman and Azhad Azman</t>
  </si>
  <si>
    <t>Nur Fariza, #OPEN_TO_WORKStatus is reachable</t>
  </si>
  <si>
    <t>Nur Fariza</t>
  </si>
  <si>
    <t>You: Hai assalamualaikum Fariza,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</si>
  <si>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Fariza</t>
  </si>
  <si>
    <t>Amir Aizat Ahmad, #OPEN_TO_WORKStatus is reachable</t>
  </si>
  <si>
    <t>Amir Aizat Ahmad</t>
  </si>
  <si>
    <t>Open the options list in your conversation with Azhad Azman and Amir Aizat Ahmad</t>
  </si>
  <si>
    <t>Muhammad Naufal, #OPEN_TO_WORKStatus is reachable</t>
  </si>
  <si>
    <t>Muhammad Naufal</t>
  </si>
  <si>
    <t>You: Hai assalamualaikum Naufal,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</si>
  <si>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Muhammad Naufal and Azhad Azman</t>
  </si>
  <si>
    <t>Syahmi KhairudinStatus is reachable</t>
  </si>
  <si>
    <t>Syahmi Khairudin</t>
  </si>
  <si>
    <t>Open the options list in your conversation with Azhad Azman and Syahmi Khairudin</t>
  </si>
  <si>
    <t>Amisha Azman, #OPEN_TO_WORK</t>
  </si>
  <si>
    <t>Amisha Azman</t>
  </si>
  <si>
    <t>You: Hai assalamualaikum Amisha,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</si>
  <si>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Amisha Azman</t>
  </si>
  <si>
    <t>Arisya Ahmad ZainiStatus is online</t>
  </si>
  <si>
    <t>Arisya Ahmad Zaini</t>
  </si>
  <si>
    <t>Open the options list in your conversation with Arisya Ahmad Zaini and Azhad Azman</t>
  </si>
  <si>
    <t>Nik IrfanStatus is reachable</t>
  </si>
  <si>
    <t>Nik Irfan</t>
  </si>
  <si>
    <t>You: Hai assalamualaikum Nik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</si>
  <si>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Nik Irfan and Azhad Azman</t>
  </si>
  <si>
    <t>Ardini Athirah Jamaluddin</t>
  </si>
  <si>
    <t>Open the options list in your conversation with Azhad Azman and Ardini Athirah Jamaluddin</t>
  </si>
  <si>
    <t>Nur Fariz Aqashah Mohd Fadzli, #OPEN_TO_WORKStatus is reachable</t>
  </si>
  <si>
    <t>Nur Fariz Aqashah Mohd Fadzli</t>
  </si>
  <si>
    <t>You: Hai assalamualaikum Fariz,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</si>
  <si>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Fariz Aqashah Mohd Fadzli</t>
  </si>
  <si>
    <t>Ir. Ts. Dr. Muhammad Hanif RamleeStatus is reachable</t>
  </si>
  <si>
    <t>Ir. Ts. Dr. Muhammad Hanif Ramlee</t>
  </si>
  <si>
    <t>Open the options list in your conversation with Ir. Ts. Dr. Muhammad Hanif Ramlee and Azhad Azman</t>
  </si>
  <si>
    <t>Nur Anisah, #OPEN_TO_WORKStatus is reachable</t>
  </si>
  <si>
    <t>Nur Anisah</t>
  </si>
  <si>
    <t>You: Hai assalamualaikum Nur Anisah,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</si>
  <si>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Anisah</t>
  </si>
  <si>
    <t>NUR SABRINA AHMAD NAZRIStatus is reachable</t>
  </si>
  <si>
    <t>NUR SABRINA AHMAD NAZRI</t>
  </si>
  <si>
    <t>Open the options list in your conversation with Azhad Azman and NUR SABRINA AHMAD NAZRI</t>
  </si>
  <si>
    <t>Sabrina ZahirStatus is reachable</t>
  </si>
  <si>
    <t>Sabrina Zahir</t>
  </si>
  <si>
    <t>Open the options list in your conversation with Azhad Azman and Sabrina Zahir</t>
  </si>
  <si>
    <t>Nur LeanaStatus is reachable</t>
  </si>
  <si>
    <t>Nur Leana</t>
  </si>
  <si>
    <t>You: Hai assalamualaikum Nur Leana,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</si>
  <si>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Leana</t>
  </si>
  <si>
    <t>Siti Nurdinie, #OPEN_TO_WORK</t>
  </si>
  <si>
    <t>Siti Nurdinie</t>
  </si>
  <si>
    <t>You: Hai assalamualaikum Nurdinie,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</si>
  <si>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Nurdinie</t>
  </si>
  <si>
    <t>Qasdina Marsya Azhar, #OPEN_TO_WORK</t>
  </si>
  <si>
    <t>Qasdina Marsya Azhar</t>
  </si>
  <si>
    <t>You: Hai assalamualaikum Qasdina,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</si>
  <si>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Qasdina Marsya Azhar</t>
  </si>
  <si>
    <t>Nur Aqilah AzmiStatus is reachable</t>
  </si>
  <si>
    <t>Nur Aqilah Azmi</t>
  </si>
  <si>
    <t>Open the options list in your conversation with Azhad Azman and Nur Aqilah Azmi</t>
  </si>
  <si>
    <t>Akmal Hazizie</t>
  </si>
  <si>
    <t>Open the options list in your conversation with Azhad Azman and Akmal Hazizie</t>
  </si>
  <si>
    <t>Adrianna Zamry, #OPEN_TO_WORKStatus is reachable</t>
  </si>
  <si>
    <t>Adrianna Zamry</t>
  </si>
  <si>
    <t>You: Hai assalamualaikum Adrianna,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</si>
  <si>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Adrianna Zamry</t>
  </si>
  <si>
    <t>Wan Nursahira Bt Wan Noor, #OPEN_TO_WORKStatus is reachable</t>
  </si>
  <si>
    <t>Wan Nursahira Bt Wan Noor</t>
  </si>
  <si>
    <t>You: Hai assalamualaikum Wan Nursahira,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</si>
  <si>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Wan Nursahira Bt Wan Noor and Azhad Azman</t>
  </si>
  <si>
    <t>Hany Syaza</t>
  </si>
  <si>
    <t>You: Hai assalamualaikum Hany,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</si>
  <si>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Hany Syaza</t>
  </si>
  <si>
    <t>Muhammad Arif Hakimi bin Abdul RahmanStatus is reachable</t>
  </si>
  <si>
    <t>Muhammad Arif Hakimi bin Abdul Rahman</t>
  </si>
  <si>
    <t>Open the options list in your conversation with Muhammad Arif Hakimi bin Abdul Rahman and Azhad Azman</t>
  </si>
  <si>
    <t>Nur Athirah YahdyStatus is reachable</t>
  </si>
  <si>
    <t>Nur Athirah Yahdy</t>
  </si>
  <si>
    <t>Open the options list in your conversation with Nur Athirah Yahdy and Azhad Azman</t>
  </si>
  <si>
    <t>Eifa Hakham</t>
  </si>
  <si>
    <t>You: Hai assalamualaikum Eifa,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</si>
  <si>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Eifa Hakham</t>
  </si>
  <si>
    <t>Siti Norbalqis, #OPEN_TO_WORKStatus is reachable</t>
  </si>
  <si>
    <t>Siti Norbalqis</t>
  </si>
  <si>
    <t>You: Hai assalamualaikum Norbalqis,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</si>
  <si>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Norbalqis</t>
  </si>
  <si>
    <t>Afefa Jalil, #OPEN_TO_WORKStatus is reachable</t>
  </si>
  <si>
    <t>Afefa Jalil</t>
  </si>
  <si>
    <t>You: Hai assalamualaikum Afefa,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</si>
  <si>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Afefa Jalil and Azhad Azman</t>
  </si>
  <si>
    <t>Nur Ain Antassya, #OPEN_TO_WORKStatus is reachable</t>
  </si>
  <si>
    <t>Nur Ain Antassya</t>
  </si>
  <si>
    <t>Open the options list in your conversation with Azhad Azman and Nur Ain Antassya</t>
  </si>
  <si>
    <t>Muhammad Hail AzharStatus is reachable</t>
  </si>
  <si>
    <t>Muhammad Hail Azhar</t>
  </si>
  <si>
    <t>You: Hai assalamualaikum Hail,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</si>
  <si>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Muhammad Hail Azhar and Azhad Azman</t>
  </si>
  <si>
    <t>Shahrul SammuriStatus is reachable</t>
  </si>
  <si>
    <t>Shahrul Sammuri</t>
  </si>
  <si>
    <t>You: Hai assalamualaikum Shahrul,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</si>
  <si>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Shahrul Sammuri</t>
  </si>
  <si>
    <t>Kamal Syahman KamarudinStatus is reachable</t>
  </si>
  <si>
    <t>Kamal Syahman Kamarudin</t>
  </si>
  <si>
    <t>You: Hai assalamualaikum Kamal,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</si>
  <si>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Kamal Syahman Kamarudin</t>
  </si>
  <si>
    <t>Ts. Muhamed Afeeq Abdul WahabStatus is reachable</t>
  </si>
  <si>
    <t>Ts. Muhamed Afeeq Abdul Wahab</t>
  </si>
  <si>
    <t>You: Hai assalamualaikum tuan Affeq,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</si>
  <si>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Ts. Muhamed Afeeq Abdul Wahab and Azhad Azman</t>
  </si>
  <si>
    <t>Salwah Azmal, #OPEN_TO_WORKStatus is reachable</t>
  </si>
  <si>
    <t>Salwah Azmal</t>
  </si>
  <si>
    <t>You: Hai assalamualaikum Salwah,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</si>
  <si>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Salwah Azmal</t>
  </si>
  <si>
    <t>Wan Nur Sabrina, #OPEN_TO_WORK</t>
  </si>
  <si>
    <t>Wan Nur Sabrina</t>
  </si>
  <si>
    <t>You: Hai assalamualaikum Wan Nur Sabrina,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</si>
  <si>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Wan Nur Sabrina</t>
  </si>
  <si>
    <t>Nur liana Izzati Mohd Tazri, #OPEN_TO_WORK</t>
  </si>
  <si>
    <t>Nur liana Izzati Mohd Tazri</t>
  </si>
  <si>
    <t>You: Hai assalamualaikum puan Liana,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</si>
  <si>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 liana Izzati Mohd Tazri and Azhad Azman</t>
  </si>
  <si>
    <t>Zuhairah Raihanah ZasmadeyStatus is reachable</t>
  </si>
  <si>
    <t>Zuhairah Raihanah Zasmadey</t>
  </si>
  <si>
    <t>You: Hai assalamualaikum Zuhairah,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</si>
  <si>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Zuhairah Raihanah Zasmadey</t>
  </si>
  <si>
    <t>Syaheera YusriStatus is reachable</t>
  </si>
  <si>
    <t>Syaheera Yusri</t>
  </si>
  <si>
    <t>You: Hai assalamualaikum Syaheera,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</si>
  <si>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Syaheera Yusri and Azhad Azman</t>
  </si>
  <si>
    <t>Nadirah Rosman</t>
  </si>
  <si>
    <t>You: Hai assalamualaikum Nadirah,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</si>
  <si>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Nadirah Rosman</t>
  </si>
  <si>
    <t>Amirah MazriStatus is reachable</t>
  </si>
  <si>
    <t>Amirah Mazri</t>
  </si>
  <si>
    <t>Open the options list in your conversation with Azhad Azman and Amirah Mazri</t>
  </si>
  <si>
    <t>NorHaniza Mohamad Yusoff, #OPEN_TO_WORKStatus is reachable</t>
  </si>
  <si>
    <t>NorHaniza Mohamad Yusoff</t>
  </si>
  <si>
    <t>You: Hai assalamualaikum NorHaniza,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</si>
  <si>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NorHaniza Mohamad Yusoff and Azhad Azman</t>
  </si>
  <si>
    <t>Muhammad ZharifStatus is online</t>
  </si>
  <si>
    <t>Muhammad Zharif</t>
  </si>
  <si>
    <t>Open the options list in your conversation with Azhad Azman and Muhammad Zharif</t>
  </si>
  <si>
    <t>syadiyah azli, #OPEN_TO_WORKStatus is reachable</t>
  </si>
  <si>
    <t>syadiyah azli</t>
  </si>
  <si>
    <t>You: Hai assalamualaikum Syadiyah,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</si>
  <si>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syadiyah azli</t>
  </si>
  <si>
    <t>Noraishah IntauStatus is reachable</t>
  </si>
  <si>
    <t>Noraishah Intau</t>
  </si>
  <si>
    <t>You: Hai assalamualaikum Noraishah,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</si>
  <si>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Noraishah Intau</t>
  </si>
  <si>
    <t>Seri Nur Syasya</t>
  </si>
  <si>
    <t>Open the options list in your conversation with Azhad Azman and Seri Nur Syasya</t>
  </si>
  <si>
    <t>ARISHA NORIZAM</t>
  </si>
  <si>
    <t>You: Hai assalamualaikum Arisha,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</si>
  <si>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ARISHA NORIZAM</t>
  </si>
  <si>
    <t>Muhammad SyahmiStatus is reachable</t>
  </si>
  <si>
    <t>Muhammad Syahmi</t>
  </si>
  <si>
    <t>You: Hai assalamualaikum tuan Syahmi,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</si>
  <si>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Muhammad Syahmi and Azhad Azman</t>
  </si>
  <si>
    <t>Muhammad Sufi AfifiStatus is reachable</t>
  </si>
  <si>
    <t>Muhammad Sufi Afifi</t>
  </si>
  <si>
    <t>You: Hai assalamualaikum Sufi,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</si>
  <si>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Sufi Afifi</t>
  </si>
  <si>
    <t>Nurin Irdina, #HIRINGStatus is online</t>
  </si>
  <si>
    <t>Open the options list in your conversation with Azhad Azman and Nurin Irdina</t>
  </si>
  <si>
    <t>Aini Nur Wahida, #OPEN_TO_WORKStatus is reachable</t>
  </si>
  <si>
    <t>Aini Nur Wahida</t>
  </si>
  <si>
    <t>You: Hai assalamualaikum Aini,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</si>
  <si>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Aini Nur Wahida</t>
  </si>
  <si>
    <t>Nurfarah Afiqah Yusni</t>
  </si>
  <si>
    <t>Open the options list in your conversation with Azhad Azman and Nurfarah Afiqah Yusni</t>
  </si>
  <si>
    <t>Amirul IskandarStatus is reachable</t>
  </si>
  <si>
    <t>Amirul Iskandar</t>
  </si>
  <si>
    <t>Open the options list in your conversation with Azhad Azman and Amirul Iskandar</t>
  </si>
  <si>
    <t>Nuranisah Shamsul BahriStatus is reachable</t>
  </si>
  <si>
    <t>Nuranisah Shamsul Bahri</t>
  </si>
  <si>
    <t>You: Hai assalamualaikum Nuranisah,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</si>
  <si>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Nuranisah Shamsul Bahri</t>
  </si>
  <si>
    <t>Nurul Asyiqin RosliStatus is reachable</t>
  </si>
  <si>
    <t>Nurul Asyiqin Rosli</t>
  </si>
  <si>
    <t>Open the options list in your conversation with Azhad Azman and Nurul Asyiqin Rosli</t>
  </si>
  <si>
    <t>Sarah AzereenStatus is reachable</t>
  </si>
  <si>
    <t>Sarah Azereen</t>
  </si>
  <si>
    <t>Open the options list in your conversation with Azhad Azman and Sarah Azereen</t>
  </si>
  <si>
    <t>Sharipah IzratulStatus is reachable</t>
  </si>
  <si>
    <t>Sharipah Izratul</t>
  </si>
  <si>
    <t>You: Hai assalamualaikum Sharipah,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</si>
  <si>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Sharipah Izratul and Azhad Azman</t>
  </si>
  <si>
    <t>Miza Nur Filzah, #OPEN_TO_WORKStatus is reachable</t>
  </si>
  <si>
    <t>Miza Nur Filzah</t>
  </si>
  <si>
    <t>Open the options list in your conversation with Azhad Azman and Miza Nur Filzah</t>
  </si>
  <si>
    <t>Anis Nadhirah</t>
  </si>
  <si>
    <t>Open the options list in your conversation with Azhad Azman and Anis Nadhirah</t>
  </si>
  <si>
    <t>Mohammad Syafiq Jemain, #OPEN_TO_WORKStatus is reachable</t>
  </si>
  <si>
    <t>Mohammad Syafiq Jemain</t>
  </si>
  <si>
    <t>Open the options list in your conversation with Azhad Azman and Mohammad Syafiq Jemain</t>
  </si>
  <si>
    <t>Nabihah TehStatus is reachable</t>
  </si>
  <si>
    <t>Nabihah Teh</t>
  </si>
  <si>
    <t>Open the options list in your conversation with Azhad Azman and Nabihah Teh</t>
  </si>
  <si>
    <t>Faiz AzhanStatus is online</t>
  </si>
  <si>
    <t>Faiz Azhan</t>
  </si>
  <si>
    <t>Open the options list in your conversation with Azhad Azman and Faiz Azhan</t>
  </si>
  <si>
    <t>Fatin Maisarah Kamarul Zaman</t>
  </si>
  <si>
    <t>You: Hai assalamualaikum Fatin Maisarah,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</si>
  <si>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Fatin Maisarah Kamarul Zaman and Azhad Azman</t>
  </si>
  <si>
    <t>Farah Najihah Zamani, #OPEN_TO_WORKStatus is reachable</t>
  </si>
  <si>
    <t>Farah Najihah Zamani</t>
  </si>
  <si>
    <t>You: Hai assalamualaikum Farah Najihah,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</si>
  <si>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Farah Najihah Zamani</t>
  </si>
  <si>
    <t>Mohd Hadi Mohd AminStatus is reachable</t>
  </si>
  <si>
    <t>Mohd Hadi Mohd Amin</t>
  </si>
  <si>
    <t>Mohd Hadi: 👍</t>
  </si>
  <si>
    <t>Open the options list in your conversation with Azhad Azman and Mohd Hadi Mohd Amin</t>
  </si>
  <si>
    <t>Nur Syafiqah Nadia binti JohariStatus is reachable</t>
  </si>
  <si>
    <t>Nur Syafiqah Nadia binti Johari</t>
  </si>
  <si>
    <t>Nur Syafiqah Nadia: Waalaikumussalam wbt Thank you for your message Saya dah ada dgn agen prubsn sy 👍 terima kasih ya</t>
  </si>
  <si>
    <t>Open the options list in your conversation with Nur Syafiqah Nadia binti Johari and Azhad Azman</t>
  </si>
  <si>
    <t>Tc. Muhamad Haziq FarhanStatus is reachable</t>
  </si>
  <si>
    <t>Tc. Muhamad Haziq Farhan</t>
  </si>
  <si>
    <t>You: Terima kasih atas reply. InshaAllah ada rezeki dimasa akan datang. Semoga dipermudahkan urusan</t>
  </si>
  <si>
    <t>Open the options list in your conversation with Azhad Azman and Tc. Muhamad Haziq Farhan</t>
  </si>
  <si>
    <t>Nor Khairunnisa</t>
  </si>
  <si>
    <t>Open the options list in your conversation with Nor Khairunnisa and Azhad Azman</t>
  </si>
  <si>
    <t>Aishah Al-hafizahStatus is reachable</t>
  </si>
  <si>
    <t>Aishah Al-hafizah</t>
  </si>
  <si>
    <t>Open the options list in your conversation with Aishah Al-hafizah and Azhad Azman</t>
  </si>
  <si>
    <t>Razin Asyraf, #OPEN_TO_WORKStatus is reachable</t>
  </si>
  <si>
    <t>Razin Asyraf</t>
  </si>
  <si>
    <t>Open the options list in your conversation with Azhad Azman and Razin Asyraf</t>
  </si>
  <si>
    <t>Ahmad Hafiy, #OPEN_TO_WORKStatus is reachable</t>
  </si>
  <si>
    <t>Ahmad Hafiy</t>
  </si>
  <si>
    <t>You: Hai assalamualaikum Ahmad Hafiy,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</si>
  <si>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Ahmad Hafiy</t>
  </si>
  <si>
    <t>Nazirah Radzi KhanStatus is reachable</t>
  </si>
  <si>
    <t>Nazirah Radzi Khan</t>
  </si>
  <si>
    <t>You: Hai assalamualaikum Nazirah,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</si>
  <si>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Nazirah Radzi Khan</t>
  </si>
  <si>
    <t>Aiman Hakim NazimStatus is reachable</t>
  </si>
  <si>
    <t>Aiman Hakim Nazim</t>
  </si>
  <si>
    <t>Open the options list in your conversation with Azhad Azman and Aiman Hakim Nazim</t>
  </si>
  <si>
    <t>Asma' Salsabila, #OPEN_TO_WORKStatus is reachable</t>
  </si>
  <si>
    <t>Asma' Salsabila</t>
  </si>
  <si>
    <t>You: Hai assalamualaikum Asma’,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</si>
  <si>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Asma' Salsabila</t>
  </si>
  <si>
    <t>Farhaqim Balqis, #OPEN_TO_WORK</t>
  </si>
  <si>
    <t>Farhaqim Balqis</t>
  </si>
  <si>
    <t>You: Hai assalamualaikum Farhaqim,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</si>
  <si>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Farhaqim Balqis and Azhad Azman</t>
  </si>
  <si>
    <t>NURUL SYAMINA ABDULLAH SAHIDIStatus is reachable</t>
  </si>
  <si>
    <t>NURUL SYAMINA ABDULLAH SAHIDI</t>
  </si>
  <si>
    <t>You: Hai assalamualaikum Nurul Syamina,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</si>
  <si>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SYAMINA ABDULLAH SAHIDI</t>
  </si>
  <si>
    <t>Nur Iznie Mazzuana ZakariaStatus is reachable</t>
  </si>
  <si>
    <t>Nur Iznie Mazzuana Zakaria</t>
  </si>
  <si>
    <t>You: Hai assalamualaikum puan Nur Iznie,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</si>
  <si>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 Iznie Mazzuana Zakaria and Azhad Azman</t>
  </si>
  <si>
    <t>Wan Afwan ShakirStatus is reachable</t>
  </si>
  <si>
    <t>Wan Afwan Shakir</t>
  </si>
  <si>
    <t>Open the options list in your conversation with Azhad Azman and Wan Afwan Shakir</t>
  </si>
  <si>
    <t>Farah Binti Mohd FauziStatus is online</t>
  </si>
  <si>
    <t>Farah Binti Mohd Fauzi</t>
  </si>
  <si>
    <t>Open the options list in your conversation with Azhad Azman and Farah Binti Mohd Fauzi</t>
  </si>
  <si>
    <t>Hafiz KamaruddinStatus is reachable</t>
  </si>
  <si>
    <t>Hafiz Kamaruddin</t>
  </si>
  <si>
    <t>Open the options list in your conversation with Azhad Azman and Hafiz Kamaruddin</t>
  </si>
  <si>
    <t>Haswani MadlanStatus is reachable</t>
  </si>
  <si>
    <t>Haswani Madlan</t>
  </si>
  <si>
    <t>You: Hai assalamualaikum Haswani,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</si>
  <si>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Haswani Madlan and Azhad Azman</t>
  </si>
  <si>
    <t>Abrar Yusoff</t>
  </si>
  <si>
    <t>You: Hai assalamualaikum Abrar, saya Azhad nihon sotsu tahun 2017. Sorry kalau ganggu. Actually sekarang saya tengah mencari individu yang kerja kat nihon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</si>
  <si>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Abrar Yusoff</t>
  </si>
  <si>
    <t>Wardah Safiyyah, #OPEN_TO_WORKStatus is reachable</t>
  </si>
  <si>
    <t>Wardah Safiyyah</t>
  </si>
  <si>
    <t>You: Hai assalamualaikum Wardah,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</si>
  <si>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Wardah Safiyyah</t>
  </si>
  <si>
    <t>Wan Hazwani Husna</t>
  </si>
  <si>
    <t>You: Hai assalamualaikum Hazwani,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</si>
  <si>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Wan Hazwani Husna</t>
  </si>
  <si>
    <t>Anas Azlan</t>
  </si>
  <si>
    <t>Open the options list in your conversation with Anas Azlan and Azhad Azman</t>
  </si>
  <si>
    <t>Nuriza Aznie Mohd ZaidiStatus is reachable</t>
  </si>
  <si>
    <t>Nuriza Aznie Mohd Zaidi</t>
  </si>
  <si>
    <t>You: Hai assalamualaikum Nuriza,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</si>
  <si>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Nuriza Aznie Mohd Zaidi and Azhad Azman</t>
  </si>
  <si>
    <t>Marwan DanialStatus is reachable</t>
  </si>
  <si>
    <t>Marwan Danial</t>
  </si>
  <si>
    <t>You: Hai assalamualaikum tuan Marwan,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</si>
  <si>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Marwan Danial</t>
  </si>
  <si>
    <t>Amierul Mohamad NorStatus is reachable</t>
  </si>
  <si>
    <t>Amierul Mohamad Nor</t>
  </si>
  <si>
    <t>Open the options list in your conversation with Amierul Mohamad Nor and Azhad Azman</t>
  </si>
  <si>
    <t>Siti Noor Laila Binti Mat RasidStatus is reachable</t>
  </si>
  <si>
    <t>Siti Noor Laila Binti Mat Rasid</t>
  </si>
  <si>
    <t>You: Hai assalamualaikum puan Siti Noor Laila,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</si>
  <si>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Noor Laila Binti Mat Rasid</t>
  </si>
  <si>
    <t>Danish DanialStatus is reachable</t>
  </si>
  <si>
    <t>Danish Danial</t>
  </si>
  <si>
    <t>Open the options list in your conversation with Azhad Azman and Danish Danial</t>
  </si>
  <si>
    <t>Saidatul Raudhah, #OPEN_TO_WORKStatus is reachable</t>
  </si>
  <si>
    <t>Saidatul Raudhah</t>
  </si>
  <si>
    <t>You: Hai assalamualaikum Saidatul,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</si>
  <si>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Saidatul Raudhah</t>
  </si>
  <si>
    <t>Fatin Khairunnisa, #OPEN_TO_WORK</t>
  </si>
  <si>
    <t>Fatin Khairunnisa</t>
  </si>
  <si>
    <t>Open the options list in your conversation with Azhad Azman and Fatin Khairunnisa</t>
  </si>
  <si>
    <t>Filza AnissaStatus is reachable</t>
  </si>
  <si>
    <t>Filza Anissa</t>
  </si>
  <si>
    <t>You: Hai assalamualaikum Filza,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</si>
  <si>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Filza Anissa</t>
  </si>
  <si>
    <t>Muhammad Firdaus Norhammadi, #OPEN_TO_WORKStatus is reachable</t>
  </si>
  <si>
    <t>Muhammad Firdaus Norhammadi</t>
  </si>
  <si>
    <t>Open the options list in your conversation with Azhad Azman and Muhammad Firdaus Norhammadi</t>
  </si>
  <si>
    <t>Muhammad Hanif Bin Aduini, #OPEN_TO_WORKStatus is reachable</t>
  </si>
  <si>
    <t>Muhammad Hanif Bin Aduini</t>
  </si>
  <si>
    <t>Open the options list in your conversation with Azhad Azman and Muhammad Hanif Bin Aduini</t>
  </si>
  <si>
    <t>Izzat Haziq</t>
  </si>
  <si>
    <t>Open the options list in your conversation with Azhad Azman and Izzat Haziq</t>
  </si>
  <si>
    <t>Nur Kamarul Syaabah Ng</t>
  </si>
  <si>
    <t>You: Hai assalamualaikum puan Kamarul Syaabah,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</si>
  <si>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 Kamarul Syaabah Ng and Azhad Azman</t>
  </si>
  <si>
    <t>Muhammad Fikri OthmanStatus is reachable</t>
  </si>
  <si>
    <t>Muhammad Fikri Othman</t>
  </si>
  <si>
    <t>You: Hai assalamualaikum tuan Fikri,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</si>
  <si>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Muhammad Fikri Othman and Azhad Azman</t>
  </si>
  <si>
    <t>AIDA KHUSLIStatus is reachable</t>
  </si>
  <si>
    <t>AIDA KHUSLI</t>
  </si>
  <si>
    <t>Open the options list in your conversation with Azhad Azman and AIDA KHUSLI</t>
  </si>
  <si>
    <t>Open the options list in your conversation with Azhad Azman and Siti Hajar</t>
  </si>
  <si>
    <t>Haziq AimanStatus is reachable</t>
  </si>
  <si>
    <t>Haziq Aiman</t>
  </si>
  <si>
    <t>Open the options list in your conversation with Azhad Azman and Haziq Aiman</t>
  </si>
  <si>
    <t>Muhammad Jeffri Bin Sufyan, #OPEN_TO_WORKStatus is reachable</t>
  </si>
  <si>
    <t>Muhammad Jeffri Bin Sufyan</t>
  </si>
  <si>
    <t>You: Hai assalamualaikum Jeffri,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</si>
  <si>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Muhammad Jeffri Bin Sufyan and Azhad Azman</t>
  </si>
  <si>
    <t>Alis Amirah, #OPEN_TO_WORKStatus is reachable</t>
  </si>
  <si>
    <t>Alis Amirah</t>
  </si>
  <si>
    <t>You: Hai assalamualaikum Alis,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</si>
  <si>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Alis Amirah</t>
  </si>
  <si>
    <t>Siti Shafura A KarimStatus is reachable</t>
  </si>
  <si>
    <t>Siti Shafura A Karim</t>
  </si>
  <si>
    <t>You: Hai assalamualaikum Shafura,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</si>
  <si>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Siti Shafura A Karim and Azhad Azman</t>
  </si>
  <si>
    <t>Nur Aina Ilyka Aziman</t>
  </si>
  <si>
    <t>Open the options list in your conversation with Azhad Azman and Nur Aina Ilyka Aziman</t>
  </si>
  <si>
    <t>Farah Adibah, #OPEN_TO_WORKStatus is reachable</t>
  </si>
  <si>
    <t>Open the options list in your conversation with Azhad Azman and Farah Adibah</t>
  </si>
  <si>
    <t>Nur Athirah HudaStatus is reachable</t>
  </si>
  <si>
    <t>Nur Athirah Huda</t>
  </si>
  <si>
    <t>Nur Athirah: 👍</t>
  </si>
  <si>
    <t>Open the options list in your conversation with Azhad Azman and Nur Athirah Huda</t>
  </si>
  <si>
    <t>Amirul Rosli</t>
  </si>
  <si>
    <t>Amirul: Waalaikumussalam Azhad, terima kasih atas tawaran tersebut. Saya hargai usaha anda dalam berkongsi mengenai takaful dan perancangan kekayaan. Namun, buat masa ini saya tidak mempunyai keperluan untuk sesi tersebut. Jika ada perubahan di masa hadapan, saya akan hubungi anda. Terima kasih sekali lagi dan semoga urusan anda dipermudahkan.</t>
  </si>
  <si>
    <t>Open the options list in your conversation with Amirul Rosli and Azhad Azman</t>
  </si>
  <si>
    <t>Nur Nabila Hanis ZulkifliStatus is reachable</t>
  </si>
  <si>
    <t>Nur Nabila Hanis Zulkifli</t>
  </si>
  <si>
    <t>Nur Nabila Hanis: Hai, Waalaikumsalam. Thank you so much Mr. Azhad Azman for offering but as for now I am not interested as I had few commitments but may be in the future I kight use your services. Have a good day</t>
  </si>
  <si>
    <t>Open the options list in your conversation with Azhad Azman and Nur Nabila Hanis Zulkifli</t>
  </si>
  <si>
    <t>Nazirul Mubin Muhamad SharifStatus is reachable</t>
  </si>
  <si>
    <t>Nazirul Mubin Muhamad Sharif</t>
  </si>
  <si>
    <t>You: Ntah aku pon tak sure</t>
  </si>
  <si>
    <t>Open the options list in your conversation with Nazirul Mubin Muhamad Sharif and Azhad Azman</t>
  </si>
  <si>
    <t>Alia Asna</t>
  </si>
  <si>
    <t>Open the options list in your conversation with Azhad Azman and Alia Asna</t>
  </si>
  <si>
    <t>Aza Har</t>
  </si>
  <si>
    <t>You: Hai assalamualaikum senpai, saya Azhad sotsu muroran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</si>
  <si>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Aza Har and Azhad Azman</t>
  </si>
  <si>
    <t>Naadhilatul Awaanis Mohammad Ayub, #OPEN_TO_WORKStatus is reachable</t>
  </si>
  <si>
    <t>Naadhilatul Awaanis Mohammad Ayub</t>
  </si>
  <si>
    <t>You: Hai assalamualaikum Naadhilatul,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</si>
  <si>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Naadhilatul Awaanis Mohammad Ayub</t>
  </si>
  <si>
    <t>Afiqah AqilahStatus is online</t>
  </si>
  <si>
    <t>Afiqah Aqilah</t>
  </si>
  <si>
    <t>Open the options list in your conversation with Azhad Azman and Afiqah Aqilah</t>
  </si>
  <si>
    <t>Aishah Mizan, #OPEN_TO_WORK</t>
  </si>
  <si>
    <t>Aishah Mizan</t>
  </si>
  <si>
    <t>Open the options list in your conversation with Azhad Azman and Aishah Mizan</t>
  </si>
  <si>
    <t>Imran HakimiStatus is reachable</t>
  </si>
  <si>
    <t>Imran Hakimi</t>
  </si>
  <si>
    <t>Open the options list in your conversation with Azhad Azman and Imran Hakimi</t>
  </si>
  <si>
    <t>Farah Aina FazlyStatus is reachable</t>
  </si>
  <si>
    <t>Farah Aina Fazly</t>
  </si>
  <si>
    <t>Open the options list in your conversation with Azhad Azman and Farah Aina Fazly</t>
  </si>
  <si>
    <t>Putri Nurisha AdawiahStatus is reachable</t>
  </si>
  <si>
    <t>Putri Nurisha Adawiah</t>
  </si>
  <si>
    <t>Open the options list in your conversation with Azhad Azman and Putri Nurisha Adawiah</t>
  </si>
  <si>
    <t>Raziman Mahathir</t>
  </si>
  <si>
    <t>You: Hai assalamualaikum Raziman,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</si>
  <si>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Raziman Mahathir</t>
  </si>
  <si>
    <t>Adnin Suhaimi, #OPEN_TO_WORKStatus is reachable</t>
  </si>
  <si>
    <t>Adnin Suhaimi</t>
  </si>
  <si>
    <t>You: Hai assalamualaikum Adnin,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</si>
  <si>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Adnin Suhaimi</t>
  </si>
  <si>
    <t>Fatimi AminStatus is reachable</t>
  </si>
  <si>
    <t>Fatimi Amin</t>
  </si>
  <si>
    <t>You: Hai assalamualaikum Fatimi,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</si>
  <si>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Fatimi Amin</t>
  </si>
  <si>
    <t>Amirah Abu SujakStatus is reachable</t>
  </si>
  <si>
    <t>Amirah Abu Sujak</t>
  </si>
  <si>
    <t>Open the options list in your conversation with Azhad Azman and Amirah Abu Sujak</t>
  </si>
  <si>
    <t>Nuradiilah ZailaniStatus is reachable</t>
  </si>
  <si>
    <t>Nuradiilah Zailani</t>
  </si>
  <si>
    <t>You: Hai assalamualaikum Nuradiilah,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</si>
  <si>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Nuradiilah Zailani</t>
  </si>
  <si>
    <t>Nabilah JamaliStatus is reachable</t>
  </si>
  <si>
    <t>Nabilah Jamali</t>
  </si>
  <si>
    <t>Open the options list in your conversation with Azhad Azman and Nabilah Jamali</t>
  </si>
  <si>
    <t>Sofeah NurainiStatus is reachable</t>
  </si>
  <si>
    <t>Sofeah Nuraini</t>
  </si>
  <si>
    <t>You: Hai assalamualaikum Sofeah,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</si>
  <si>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Sofeah Nuraini and Azhad Azman</t>
  </si>
  <si>
    <t>Balqis Mahard, #OPEN_TO_WORKStatus is reachable</t>
  </si>
  <si>
    <t>Balqis Mahard</t>
  </si>
  <si>
    <t>You: No problem tapi bukan sekarang actually. Ingat nak mintak masa next week maybe kalau weekdays malam atau weekend ikutlah yang mana Balqis prefer</t>
  </si>
  <si>
    <t>Open the options list in your conversation with Azhad Azman and Balqis Mahard</t>
  </si>
  <si>
    <t>Farah Hanna Ibrahim, #OPEN_TO_WORKStatus is reachable</t>
  </si>
  <si>
    <t>Farah Hanna Ibrahim</t>
  </si>
  <si>
    <t>Open the options list in your conversation with Azhad Azman and Farah Hanna Ibrahim</t>
  </si>
  <si>
    <t>Amirol SyazwanStatus is reachable</t>
  </si>
  <si>
    <t>Amirol Syazwan</t>
  </si>
  <si>
    <t>You: Hai assalamualaikum Amirol,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</si>
  <si>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Amirol Syazwan</t>
  </si>
  <si>
    <t>MUHAMAD AFIQ IZUDDIN ISKANDAR MIRDZAStatus is reachable</t>
  </si>
  <si>
    <t>MUHAMAD AFIQ IZUDDIN ISKANDAR MIRDZA</t>
  </si>
  <si>
    <t>Open the options list in your conversation with Azhad Azman and MUHAMAD AFIQ IZUDDIN ISKANDAR MIRDZA</t>
  </si>
  <si>
    <t>Muhammad Aimannudin Mohamad SopieStatus is reachable</t>
  </si>
  <si>
    <t>Muhammad Aimannudin Mohamad Sopie</t>
  </si>
  <si>
    <t>You: Hai assalamualaikum Aimannudin,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</si>
  <si>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Aimannudin Mohamad Sopie</t>
  </si>
  <si>
    <t>Syafiq Syahmi SazaliStatus is reachable</t>
  </si>
  <si>
    <t>Syafiq Syahmi Sazali</t>
  </si>
  <si>
    <t>Open the options list in your conversation with Azhad Azman and Syafiq Syahmi Sazali</t>
  </si>
  <si>
    <t>Khairul asyrafStatus is reachable</t>
  </si>
  <si>
    <t>Khairul asyraf</t>
  </si>
  <si>
    <t>You: Hai assalamualaikum Khairul Asyraf,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</si>
  <si>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Khairul asyraf</t>
  </si>
  <si>
    <t>Ahmad AminStatus is reachable</t>
  </si>
  <si>
    <t>Ahmad Amin</t>
  </si>
  <si>
    <t>You: Hai assalamualaikum Ahmad Amin,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</si>
  <si>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Ahmad Amin</t>
  </si>
  <si>
    <t>AKMAL BIN AMINUDINStatus is reachable</t>
  </si>
  <si>
    <t>AKMAL BIN AMINUDIN</t>
  </si>
  <si>
    <t>Open the options list in your conversation with Azhad Azman and AKMAL BIN AMINUDIN</t>
  </si>
  <si>
    <t>Nur BalqisStatus is reachable</t>
  </si>
  <si>
    <t>Nur Balqis</t>
  </si>
  <si>
    <t>Open the options list in your conversation with Azhad Azman and Nur Balqis</t>
  </si>
  <si>
    <t>Khalili Ismail, #OPEN_TO_WORKStatus is reachable</t>
  </si>
  <si>
    <t>Khalili Ismail</t>
  </si>
  <si>
    <t>You: Hai assalamualaikum Khalili,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</si>
  <si>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Khalili Ismail and Azhad Azman</t>
  </si>
  <si>
    <t>Hidayah Roslan, #OPEN_TO_WORKStatus is reachable</t>
  </si>
  <si>
    <t>Hidayah Roslan</t>
  </si>
  <si>
    <t>Open the options list in your conversation with Azhad Azman and Hidayah Roslan</t>
  </si>
  <si>
    <t>Harith SyahirStatus is reachable</t>
  </si>
  <si>
    <t>Harith Syahir</t>
  </si>
  <si>
    <t>Open the options list in your conversation with Harith Syahir and Azhad Azman</t>
  </si>
  <si>
    <t>Norynn Farisya, #OPEN_TO_WORKStatus is reachable</t>
  </si>
  <si>
    <t>Norynn Farisya</t>
  </si>
  <si>
    <t>You: Hai assalamualaikum Norynn,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</si>
  <si>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Norynn Farisya</t>
  </si>
  <si>
    <t>Norfarizul ZulkarnainsamsiStatus is reachable</t>
  </si>
  <si>
    <t>Norfarizul Zulkarnainsamsi</t>
  </si>
  <si>
    <t>You: Hai assalamualaikum Norfarizul,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</si>
  <si>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Norfarizul Zulkarnainsamsi</t>
  </si>
  <si>
    <t>Alia Farhana, #OPEN_TO_WORKStatus is reachable</t>
  </si>
  <si>
    <t>Alia Farhana</t>
  </si>
  <si>
    <t>Open the options list in your conversation with Azhad Azman and Alia Farhana</t>
  </si>
  <si>
    <t>Azraei RamliStatus is reachable</t>
  </si>
  <si>
    <t>Azraei Ramli</t>
  </si>
  <si>
    <t>You: Hai assalamualaikum Azraei,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</si>
  <si>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Azraei Ramli and Azhad Azman</t>
  </si>
  <si>
    <t>Hairiez RoslinStatus is reachable</t>
  </si>
  <si>
    <t>Hairiez Roslin</t>
  </si>
  <si>
    <t>You: Hai assalamualaikum Hairiez,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</si>
  <si>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Hairiez Roslin</t>
  </si>
  <si>
    <t>Nabeela Farhana Shamsul, #OPEN_TO_WORK</t>
  </si>
  <si>
    <t>Nabeela Farhana Shamsul</t>
  </si>
  <si>
    <t>You: Hai assalamualaikum Nabeela,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</si>
  <si>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Nabeela Farhana Shamsul</t>
  </si>
  <si>
    <t>Wan Shazwan Wan IsmailStatus is reachable</t>
  </si>
  <si>
    <t>Wan Shazwan Wan Ismail</t>
  </si>
  <si>
    <t>You: Hai assalamualaikum tuan Wan Shazwan,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</si>
  <si>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Wan Shazwan Wan Ismail and Azhad Azman</t>
  </si>
  <si>
    <t>Amirah RosliStatus is online</t>
  </si>
  <si>
    <t>Amirah Rosli</t>
  </si>
  <si>
    <t>Open the options list in your conversation with Azhad Azman and Amirah Rosli</t>
  </si>
  <si>
    <t>Hasni SuhannaStatus is reachable</t>
  </si>
  <si>
    <t>Hasni Suhanna</t>
  </si>
  <si>
    <t>You: Hai assalamualaikum Hasni,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</si>
  <si>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Hasni Suhanna</t>
  </si>
  <si>
    <t>MUHAMAD SYAHRUL AZIM BIN MOHD SAUFFIStatus is reachable</t>
  </si>
  <si>
    <t>MUHAMAD SYAHRUL AZIM BIN MOHD SAUFFI</t>
  </si>
  <si>
    <t>Open the options list in your conversation with Azhad Azman and MUHAMAD SYAHRUL AZIM BIN MOHD SAUFFI</t>
  </si>
  <si>
    <t>Sarah HaidaStatus is reachable</t>
  </si>
  <si>
    <t>Sarah Haida</t>
  </si>
  <si>
    <t>Open the options list in your conversation with Sarah Haida and Azhad Azman</t>
  </si>
  <si>
    <t>Muhammad Redhuan, #OPEN_TO_WORKStatus is online</t>
  </si>
  <si>
    <t>Muhammad Redhuan</t>
  </si>
  <si>
    <t>You: Hai assalamualaikum Redhuan,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</si>
  <si>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Muhammad Redhuan and Azhad Azman</t>
  </si>
  <si>
    <t>Muhammad Amirul Nashriq AzizStatus is reachable</t>
  </si>
  <si>
    <t>Muhammad Amirul Nashriq Aziz</t>
  </si>
  <si>
    <t>You: Hai assalamualaikum Amirul Nashriq,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</si>
  <si>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Amirul Nashriq Aziz</t>
  </si>
  <si>
    <t>Ahmad Sharif Elham Bin Mohamad, #OPEN_TO_WORKStatus is reachable</t>
  </si>
  <si>
    <t>Ahmad Sharif Elham Bin Mohamad</t>
  </si>
  <si>
    <t>You: Hai assalamualaikum Sharif,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</si>
  <si>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Ahmad Sharif Elham Bin Mohamad</t>
  </si>
  <si>
    <t>Fariza Haizumi AhmadStatus is reachable</t>
  </si>
  <si>
    <t>Fariza Haizumi Ahmad</t>
  </si>
  <si>
    <t>Open the options list in your conversation with Azhad Azman and Fariza Haizumi Ahmad</t>
  </si>
  <si>
    <t>PUTERI NURATIQAH BINTI ABDULLAHStatus is reachable</t>
  </si>
  <si>
    <t>PUTERI NURATIQAH BINTI ABDULLAH</t>
  </si>
  <si>
    <t>Open the options list in your conversation with Azhad Azman and PUTERI NURATIQAH BINTI ABDULLAH</t>
  </si>
  <si>
    <t>Siti Nornadirah MisbanStatus is reachable</t>
  </si>
  <si>
    <t>Siti Nornadirah Misban</t>
  </si>
  <si>
    <t>You: Hai assalamualaikum Siti Nornadirah,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</si>
  <si>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Nornadirah Misban</t>
  </si>
  <si>
    <t>Mohd Fahmi Mohd Fuad, #OPEN_TO_WORKStatus is reachable</t>
  </si>
  <si>
    <t>Mohd Fahmi Mohd Fuad</t>
  </si>
  <si>
    <t>Open the options list in your conversation with Mohd Fahmi Mohd Fuad and Azhad Azman</t>
  </si>
  <si>
    <t>Irfan KasramStatus is reachable</t>
  </si>
  <si>
    <t>Irfan Kasram</t>
  </si>
  <si>
    <t>Open the options list in your conversation with Azhad Azman and Irfan Kasram</t>
  </si>
  <si>
    <t>Fariz RoslanStatus is reachable</t>
  </si>
  <si>
    <t>Fariz Roslan</t>
  </si>
  <si>
    <t>Open the options list in your conversation with Fariz Roslan and Azhad Azman</t>
  </si>
  <si>
    <t>Nur AsyimahStatus is reachable</t>
  </si>
  <si>
    <t>Nur Asyimah</t>
  </si>
  <si>
    <t>You: Hai assalamualaikum Asyimah,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</si>
  <si>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Asyimah</t>
  </si>
  <si>
    <t>Athirah Luwi, #OPEN_TO_WORKStatus is reachable</t>
  </si>
  <si>
    <t>Athirah Luwi</t>
  </si>
  <si>
    <t>Open the options list in your conversation with Azhad Azman and Athirah Luwi</t>
  </si>
  <si>
    <t>ANIS NABIILAH BALQIS AZMAN, #OPEN_TO_WORK</t>
  </si>
  <si>
    <t>ANIS NABIILAH BALQIS AZMAN</t>
  </si>
  <si>
    <t>Open the options list in your conversation with Azhad Azman and ANIS NABIILAH BALQIS AZMAN</t>
  </si>
  <si>
    <t>Farhan ShamsudinStatus is reachable</t>
  </si>
  <si>
    <t>Farhan Shamsudin</t>
  </si>
  <si>
    <t>Open the options list in your conversation with Azhad Azman and Farhan Shamsudin</t>
  </si>
  <si>
    <t>Aisyah Syahirah</t>
  </si>
  <si>
    <t>Open the options list in your conversation with Azhad Azman and Aisyah Syahirah</t>
  </si>
  <si>
    <t>Azizi BasirStatus is reachable</t>
  </si>
  <si>
    <t>Azizi Basir</t>
  </si>
  <si>
    <t>You: Hai assalamualaikum Azizi,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</si>
  <si>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Azizi Basir</t>
  </si>
  <si>
    <t>Aimi SyahirahStatus is reachable</t>
  </si>
  <si>
    <t>Aimi Syahirah</t>
  </si>
  <si>
    <t>Open the options list in your conversation with Aimi Syahirah and Azhad Azman</t>
  </si>
  <si>
    <t>Mohammad Fikriz Kaim, PMP®</t>
  </si>
  <si>
    <t>You: Hai assalamualaikum Fikriz,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</si>
  <si>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Mohammad Fikriz Kaim, PMP®</t>
  </si>
  <si>
    <t>MUHAMMAD IKMAL HAKIMIE BIN ROESLANStatus is reachable</t>
  </si>
  <si>
    <t>MUHAMMAD IKMAL HAKIMIE BIN ROESLAN</t>
  </si>
  <si>
    <t>Open the options list in your conversation with MUHAMMAD IKMAL HAKIMIE BIN ROESLAN and Azhad Azman</t>
  </si>
  <si>
    <t>Farah Wahidah</t>
  </si>
  <si>
    <t>You: Hai assalamualaikum Farah Wahidah,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</si>
  <si>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Farah Wahidah</t>
  </si>
  <si>
    <t>Sabrina Norazman</t>
  </si>
  <si>
    <t>Open the options list in your conversation with Azhad Azman and Sabrina Norazman</t>
  </si>
  <si>
    <t>Nur Fatin Amirah JeferiStatus is reachable</t>
  </si>
  <si>
    <t>Nur Fatin Amirah Jeferi</t>
  </si>
  <si>
    <t>Open the options list in your conversation with Azhad Azman and Nur Fatin Amirah Jeferi</t>
  </si>
  <si>
    <t>Shahreez IkhmanStatus is reachable</t>
  </si>
  <si>
    <t>Shahreez Ikhman</t>
  </si>
  <si>
    <t>You: Hai assalamualaikum Shahreez,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</si>
  <si>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Shahreez Ikhman</t>
  </si>
  <si>
    <t>Nur AzyhanStatus is reachable</t>
  </si>
  <si>
    <t>Nur Azyhan</t>
  </si>
  <si>
    <t>You: Hai assalamualaikum Azyhan,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</si>
  <si>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Azyhan</t>
  </si>
  <si>
    <t>Mohd NizamStatus is reachable</t>
  </si>
  <si>
    <t>Mohd Nizam</t>
  </si>
  <si>
    <t>You: Hai assalamualaikum Nizam,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</si>
  <si>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Mohd Nizam and Azhad Azman</t>
  </si>
  <si>
    <t>MUHAMMAD HAFIZUDDIN KIFLIStatus is reachable</t>
  </si>
  <si>
    <t>MUHAMMAD HAFIZUDDIN KIFLI</t>
  </si>
  <si>
    <t>Open the options list in your conversation with Azhad Azman and MUHAMMAD HAFIZUDDIN KIFLI</t>
  </si>
  <si>
    <t>Nur Atiqah AmranStatus is reachable</t>
  </si>
  <si>
    <t>Nur Atiqah Amran</t>
  </si>
  <si>
    <t>Open the options list in your conversation with Azhad Azman and Nur Atiqah Amran</t>
  </si>
  <si>
    <t>Farah Akhir, #OPEN_TO_WORKStatus is reachable</t>
  </si>
  <si>
    <t>Farah Akhir</t>
  </si>
  <si>
    <t>Open the options list in your conversation with Azhad Azman and Farah Akhir</t>
  </si>
  <si>
    <t>Ariff Fadhlin Bin AzameStatus is reachable</t>
  </si>
  <si>
    <t>Ariff Fadhlin Bin Azame</t>
  </si>
  <si>
    <t>Open the options list in your conversation with Ariff Fadhlin Bin Azame and Azhad Azman</t>
  </si>
  <si>
    <t>Izzah SyazwaniStatus is reachable</t>
  </si>
  <si>
    <t>Izzah Syazwani</t>
  </si>
  <si>
    <t>Open the options list in your conversation with Azhad Azman and Izzah Syazwani</t>
  </si>
  <si>
    <t>Fauzana NawariStatus is reachable</t>
  </si>
  <si>
    <t>Fauzana Nawari</t>
  </si>
  <si>
    <t>You: Hai assalamualaikum Fauzana,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</si>
  <si>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Fauzana Nawari</t>
  </si>
  <si>
    <t>Shukhada Mohd Hussin</t>
  </si>
  <si>
    <t>You: Hai assalamualaikum Shukhada,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</si>
  <si>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Shukhada Mohd Hussin and Azhad Azman</t>
  </si>
  <si>
    <t>Nurul ShahidaStatus is reachable</t>
  </si>
  <si>
    <t>Nurul Shahida</t>
  </si>
  <si>
    <t>You: Hai assalamualaikum Shahida,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</si>
  <si>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Nurul Shahida and Azhad Azman</t>
  </si>
  <si>
    <t>Balqis KamalStatus is reachable</t>
  </si>
  <si>
    <t>Balqis Kamal</t>
  </si>
  <si>
    <t>Open the options list in your conversation with Azhad Azman and Balqis Kamal</t>
  </si>
  <si>
    <t>Ameer Farid, #OPEN_TO_WORKStatus is reachable</t>
  </si>
  <si>
    <t>Ameer Farid</t>
  </si>
  <si>
    <t>Open the options list in your conversation with Azhad Azman and Ameer Farid</t>
  </si>
  <si>
    <t>Haslini Abdullah</t>
  </si>
  <si>
    <t>You: Hai assalamualaikum Haslini,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</si>
  <si>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Haslini Abdullah and Azhad Azman</t>
  </si>
  <si>
    <t>Nur Aliaa Atiqah ImranStatus is online</t>
  </si>
  <si>
    <t>Nur Aliaa Atiqah Imran</t>
  </si>
  <si>
    <t>You: Hai assalamualaikum Aliaa,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</si>
  <si>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Aliaa Atiqah Imran</t>
  </si>
  <si>
    <t>Shafiqah Rashid</t>
  </si>
  <si>
    <t>Open the options list in your conversation with Azhad Azman and Shafiqah Rashid</t>
  </si>
  <si>
    <t>Khairul Aqil, #OPEN_TO_WORK</t>
  </si>
  <si>
    <t>Khairul Aqil</t>
  </si>
  <si>
    <t>Open the options list in your conversation with Azhad Azman and Khairul Aqil</t>
  </si>
  <si>
    <t>Nur Intan Azmira</t>
  </si>
  <si>
    <t>Open the options list in your conversation with Azhad Azman and Nur Intan Azmira</t>
  </si>
  <si>
    <t>Nur Najwa Nasuha, #OPEN_TO_WORKStatus is reachable</t>
  </si>
  <si>
    <t>Nur Najwa Nasuha</t>
  </si>
  <si>
    <t>Open the options list in your conversation with Azhad Azman and Nur Najwa Nasuha</t>
  </si>
  <si>
    <t>Noor Idham Bin Md Noor RudinStatus is reachable</t>
  </si>
  <si>
    <t>Noor Idham Bin Md Noor Rudin</t>
  </si>
  <si>
    <t>You: Hai assalamualaikum Idham,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</si>
  <si>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Noor Idham Bin Md Noor Rudin and Azhad Azman</t>
  </si>
  <si>
    <t>Nor Syuhadah</t>
  </si>
  <si>
    <t>You: Hai assalamualaikum Syuhadah,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</si>
  <si>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 Syuhadah</t>
  </si>
  <si>
    <t>Liyana Nabilah Mohd Nazmi, #OPEN_TO_WORKStatus is reachable</t>
  </si>
  <si>
    <t>Liyana Nabilah Mohd Nazmi</t>
  </si>
  <si>
    <t>Open the options list in your conversation with Azhad Azman and Liyana Nabilah Mohd Nazmi</t>
  </si>
  <si>
    <t>Amirul Aiman Abdul Rahim, #OPEN_TO_WORKStatus is reachable</t>
  </si>
  <si>
    <t>Amirul Aiman Abdul Rahim</t>
  </si>
  <si>
    <t>Open the options list in your conversation with Azhad Azman and Amirul Aiman Abdul Rahim</t>
  </si>
  <si>
    <t>Muhammad SafuanStatus is reachable</t>
  </si>
  <si>
    <t>Muhammad Safuan</t>
  </si>
  <si>
    <t>You: Hai assalamualaikum Safuan,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</si>
  <si>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Safuan</t>
  </si>
  <si>
    <t>MUHAMMAD FARID MOHD NOR</t>
  </si>
  <si>
    <t>Open the options list in your conversation with MUHAMMAD FARID MOHD NOR and Azhad Azman</t>
  </si>
  <si>
    <t>Luqman Hambali, #OPEN_TO_WORK</t>
  </si>
  <si>
    <t>Luqman Hambali</t>
  </si>
  <si>
    <t>Open the options list in your conversation with Azhad Azman and Luqman Hambali</t>
  </si>
  <si>
    <t>Zahir Helmi</t>
  </si>
  <si>
    <t>You: Hai assalamualaikum Zahir,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</si>
  <si>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Zahir Helmi</t>
  </si>
  <si>
    <t>You: Hai assalamualaikum Nurul Huda,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</si>
  <si>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Atiqah Natasha, #OPEN_TO_WORK</t>
  </si>
  <si>
    <t>Atiqah Natasha</t>
  </si>
  <si>
    <t>Open the options list in your conversation with Azhad Azman and Atiqah Natasha</t>
  </si>
  <si>
    <t>Faiqah YahyaStatus is reachable</t>
  </si>
  <si>
    <t>Faiqah Yahya</t>
  </si>
  <si>
    <t>Open the options list in your conversation with Azhad Azman and Faiqah Yahya</t>
  </si>
  <si>
    <t>Nur Nadhirah Irdina, #OPEN_TO_WORKStatus is reachable</t>
  </si>
  <si>
    <t>Nur Nadhirah Irdina</t>
  </si>
  <si>
    <t>Open the options list in your conversation with Azhad Azman and Nur Nadhirah Irdina</t>
  </si>
  <si>
    <t>Mahshitah Mahmood, #OPEN_TO_WORKStatus is reachable</t>
  </si>
  <si>
    <t>Mahshitah Mahmood</t>
  </si>
  <si>
    <t>Open the options list in your conversation with Azhad Azman and Mahshitah Mahmood</t>
  </si>
  <si>
    <t>Khairunnisa' Abdul HalimStatus is online</t>
  </si>
  <si>
    <t>Khairunnisa' Abdul Halim</t>
  </si>
  <si>
    <t>You: Hai assalamualaikum Khairunnisa’,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</si>
  <si>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Khairunnisa' Abdul Halim and Azhad Azman</t>
  </si>
  <si>
    <t>Nur Zuyyin Zayanah, #OPEN_TO_WORKStatus is reachable</t>
  </si>
  <si>
    <t>Nur Zuyyin Zayanah</t>
  </si>
  <si>
    <t>You: Hai assalamualaikum Zuyyin,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</si>
  <si>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Zuyyin Zayanah</t>
  </si>
  <si>
    <t>Aliff Aiman ZafridinStatus is reachable</t>
  </si>
  <si>
    <t>Aliff Aiman Zafridin</t>
  </si>
  <si>
    <t>You: Hai assalamualaikum Aliff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</si>
  <si>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Aliff Aiman Zafridin</t>
  </si>
  <si>
    <t>Aliya Sofea</t>
  </si>
  <si>
    <t>You: Hai assalamualaikum Aliya,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</si>
  <si>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Aliya Sofea</t>
  </si>
  <si>
    <t>Ummi UmairahStatus is reachable</t>
  </si>
  <si>
    <t>Ummi Umairah</t>
  </si>
  <si>
    <t>You: Hai assalamualaikum Ummi Umairah,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</si>
  <si>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Ummi Umairah</t>
  </si>
  <si>
    <t>Lisa AfreenaStatus is reachable</t>
  </si>
  <si>
    <t>Lisa Afreena</t>
  </si>
  <si>
    <t>You: Hai assalamualaikum Lisa,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</si>
  <si>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Lisa Afreena</t>
  </si>
  <si>
    <t>aini hanani, #OPEN_TO_WORK</t>
  </si>
  <si>
    <t>aini hanani</t>
  </si>
  <si>
    <t>Open the options list in your conversation with Azhad Azman and aini hanani</t>
  </si>
  <si>
    <t>Mohd Erwan</t>
  </si>
  <si>
    <t>You: Hai assalamualaikum tuan Erwan,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</si>
  <si>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Mohd Erwan</t>
  </si>
  <si>
    <t>Nur Shameera Rahim</t>
  </si>
  <si>
    <t>You: Hai assalamualaikum Shameera,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</si>
  <si>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Shameera Rahim</t>
  </si>
  <si>
    <t>Afnan Azhar</t>
  </si>
  <si>
    <t>Open the options list in your conversation with Azhad Azman and Afnan Azhar</t>
  </si>
  <si>
    <t>Nur Najihah Abd Basir, #OPEN_TO_WORKStatus is reachable</t>
  </si>
  <si>
    <t>Nur Najihah Abd Basir</t>
  </si>
  <si>
    <t>Open the options list in your conversation with Azhad Azman and Nur Najihah Abd Basir</t>
  </si>
  <si>
    <t>Nur Aziemah Binti Mohd ZainalStatus is reachable</t>
  </si>
  <si>
    <t>Nur Aziemah Binti Mohd Zainal</t>
  </si>
  <si>
    <t>You: Hai assalamualaikum Aziemah,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</si>
  <si>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Aziemah Binti Mohd Zainal</t>
  </si>
  <si>
    <t>Mohd Saiful Azimi Mahmud</t>
  </si>
  <si>
    <t>You: Hai assalamualaikum tuan Saiful,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</si>
  <si>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Mohd Saiful Azimi Mahmud and Azhad Azman</t>
  </si>
  <si>
    <t>ANIQ IZDIHAR KHUZAIRI, #OPEN_TO_WORKStatus is reachable</t>
  </si>
  <si>
    <t>ANIQ IZDIHAR KHUZAIRI</t>
  </si>
  <si>
    <t>Open the options list in your conversation with Azhad Azman and ANIQ IZDIHAR KHUZAIRI</t>
  </si>
  <si>
    <t>Nur Fatimah binti Ramli</t>
  </si>
  <si>
    <t>Open the options list in your conversation with Nur Fatimah binti Ramli and Azhad Azman</t>
  </si>
  <si>
    <t>Hidayah Abjan</t>
  </si>
  <si>
    <t>Open the options list in your conversation with Azhad Azman and Hidayah Abjan</t>
  </si>
  <si>
    <t>MUHAMMAD AMIRUL HAFIZ BIN MOHD RADZAIStatus is reachable</t>
  </si>
  <si>
    <t>MUHAMMAD AMIRUL HAFIZ BIN MOHD RADZAI</t>
  </si>
  <si>
    <t>You: Hai assalamualaikum Amirul Hafiz,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</si>
  <si>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AMIRUL HAFIZ BIN MOHD RADZAI</t>
  </si>
  <si>
    <t>Wan Nur Farzana Wan SafwanStatus is reachable</t>
  </si>
  <si>
    <t>Wan Nur Farzana Wan Safwan</t>
  </si>
  <si>
    <t>You: Hai assalamualaikum Wan Nur Farzana,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</si>
  <si>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Wan Nur Farzana Wan Safwan</t>
  </si>
  <si>
    <t>Syaza Amirah, #OPEN_TO_WORKStatus is reachable</t>
  </si>
  <si>
    <t>Syaza Amirah</t>
  </si>
  <si>
    <t>Open the options list in your conversation with Azhad Azman and Syaza Amirah</t>
  </si>
  <si>
    <t>Effarina Hashim, #OPEN_TO_WORKStatus is reachable</t>
  </si>
  <si>
    <t>Effarina Hashim</t>
  </si>
  <si>
    <t>You: Hai assalamualaikum Effarina,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</si>
  <si>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Effarina Hashim</t>
  </si>
  <si>
    <t>Wahida Rahim</t>
  </si>
  <si>
    <t>You: Hai assalamualaikum puan Wahida,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</si>
  <si>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Wahida Rahim and Azhad Azman</t>
  </si>
  <si>
    <t>Azri AzharStatus is reachable</t>
  </si>
  <si>
    <t>Azri Azhar</t>
  </si>
  <si>
    <t>Open the options list in your conversation with Azhad Azman and Azri Azhar</t>
  </si>
  <si>
    <t>Sakinah Ishak</t>
  </si>
  <si>
    <t>Open the options list in your conversation with Azhad Azman and Sakinah Ishak</t>
  </si>
  <si>
    <t>Khairina Batrisyia Aina Mohd Rizal</t>
  </si>
  <si>
    <t>You: Hai assalamualaikum Khairina,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</si>
  <si>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Khairina Batrisyia Aina Mohd Rizal</t>
  </si>
  <si>
    <t>Noratiqah YusopStatus is reachable</t>
  </si>
  <si>
    <t>Noratiqah Yusop</t>
  </si>
  <si>
    <t>You: Hai assalamualaikum puan Noratiqah,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</si>
  <si>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Noratiqah Yusop</t>
  </si>
  <si>
    <t>Siti Nur Aisya Othman, #OPEN_TO_WORKStatus is reachable</t>
  </si>
  <si>
    <t>Siti Nur Aisya Othman</t>
  </si>
  <si>
    <t>Open the options list in your conversation with Azhad Azman and Siti Nur Aisya Othman</t>
  </si>
  <si>
    <t>Siti Nur Sarah</t>
  </si>
  <si>
    <t>You: Hai assalamualaikum Siti Nur 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</si>
  <si>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Siti Nur Sarah</t>
  </si>
  <si>
    <t>Anis Zulaikha, #OPEN_TO_WORKStatus is reachable</t>
  </si>
  <si>
    <t>Anis Zulaikha</t>
  </si>
  <si>
    <t>Open the options list in your conversation with Azhad Azman and Anis Zulaikha</t>
  </si>
  <si>
    <t>Nurul Atiqah Hj RoshaliStatus is reachable</t>
  </si>
  <si>
    <t>Nurul Atiqah Hj Roshali</t>
  </si>
  <si>
    <t>Open the options list in your conversation with Nurul Atiqah Hj Roshali and Azhad Azman</t>
  </si>
  <si>
    <t>Nurul IzzahStatus is reachable</t>
  </si>
  <si>
    <t>Nurul Izzah</t>
  </si>
  <si>
    <t>Open the options list in your conversation with Azhad Azman and Nurul Izzah</t>
  </si>
  <si>
    <t>Syaedi Syafrilnizam</t>
  </si>
  <si>
    <t>You: Hai assalamualaikum Syaedi,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</si>
  <si>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Syaedi Syafrilnizam and Azhad Azman</t>
  </si>
  <si>
    <t>Mimi Syahira RosmanStatus is reachable</t>
  </si>
  <si>
    <t>Mimi Syahira Rosman</t>
  </si>
  <si>
    <t>You: Hai assalamualaikum Mimi,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</si>
  <si>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Mimi Syahira Rosman</t>
  </si>
  <si>
    <t>Fatin Izzati Abd Rahman, #OPEN_TO_WORKStatus is reachable</t>
  </si>
  <si>
    <t>Fatin Izzati Abd Rahman</t>
  </si>
  <si>
    <t>Open the options list in your conversation with Azhad Azman and Fatin Izzati Abd Rahman</t>
  </si>
  <si>
    <t>Izzah Syafina Roslan, #OPEN_TO_WORKStatus is reachable</t>
  </si>
  <si>
    <t>Izzah Syafina Roslan</t>
  </si>
  <si>
    <t>Open the options list in your conversation with Azhad Azman and Izzah Syafina Roslan</t>
  </si>
  <si>
    <t>Norsuhada SehnonStatus is reachable</t>
  </si>
  <si>
    <t>Norsuhada Sehnon</t>
  </si>
  <si>
    <t>You: Hai assalamualaikum puan Norsuhada,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</si>
  <si>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Norsuhada Sehnon</t>
  </si>
  <si>
    <t>Puteri Iylia Natasya Binti Mohamad Helmi</t>
  </si>
  <si>
    <t>You: Hai assalamualaikum Puteri Iylia,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</si>
  <si>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Puteri Iylia Natasya Binti Mohamad Helmi</t>
  </si>
  <si>
    <t>AISYAH ZAIFUDDIN, #OPEN_TO_WORK</t>
  </si>
  <si>
    <t>AISYAH ZAIFUDDIN</t>
  </si>
  <si>
    <t>Open the options list in your conversation with AISYAH ZAIFUDDIN and Azhad Azman</t>
  </si>
  <si>
    <t>Noor Adzlizawati AdnanStatus is reachable</t>
  </si>
  <si>
    <t>Noor Adzlizawati Adnan</t>
  </si>
  <si>
    <t>You: Hai assalamualaikum Puan Liza,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</si>
  <si>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Noor Adzlizawati Adnan and Azhad Azman</t>
  </si>
  <si>
    <t>Mohamad Adzeem Mohamad Yuden</t>
  </si>
  <si>
    <t>You: Hai assalamualaikum Adzeem,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</si>
  <si>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Mohamad Adzeem Mohamad Yuden</t>
  </si>
  <si>
    <t>Muhammad Faizal Mohd Zin, #OPEN_TO_WORKStatus is reachable</t>
  </si>
  <si>
    <t>Muhammad Faizal Mohd Zin</t>
  </si>
  <si>
    <t>You: Hai assalamualaikum tuan Faizal,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</si>
  <si>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Muhammad Faizal Mohd Zin and Azhad Azman</t>
  </si>
  <si>
    <t>Husna Mardhiah MudaStatus is reachable</t>
  </si>
  <si>
    <t>Husna Mardhiah Muda</t>
  </si>
  <si>
    <t>Open the options list in your conversation with Husna Mardhiah Muda and Azhad Azman</t>
  </si>
  <si>
    <t>Emeer HaiqalStatus is reachable</t>
  </si>
  <si>
    <t>Emeer Haiqal</t>
  </si>
  <si>
    <t>You: Hai assalamualaikum Emeer,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</si>
  <si>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Emeer Haiqal</t>
  </si>
  <si>
    <t>Nur Zahirah Akmar binti Baharom</t>
  </si>
  <si>
    <t>Open the options list in your conversation with Azhad Azman and Nur Zahirah Akmar binti Baharom</t>
  </si>
  <si>
    <t>Muhammad Marzuk Azhan Bin Abu SemanStatus is reachable</t>
  </si>
  <si>
    <t>Muhammad Marzuk Azhan Bin Abu Seman</t>
  </si>
  <si>
    <t>You: Hai assalamualaikum Marzuk,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</si>
  <si>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Marzuk Azhan Bin Abu Seman</t>
  </si>
  <si>
    <t>Syed Mohammad Asyraf, #OPEN_TO_WORKStatus is reachable</t>
  </si>
  <si>
    <t>Syed Mohammad Asyraf</t>
  </si>
  <si>
    <t>Open the options list in your conversation with Azhad Azman and Syed Mohammad Asyraf</t>
  </si>
  <si>
    <t>Anis Aisyah</t>
  </si>
  <si>
    <t>Open the options list in your conversation with Azhad Azman and Anis Aisyah</t>
  </si>
  <si>
    <t>Muhammad Iqmal Qamil</t>
  </si>
  <si>
    <t>You: Hai assalamualaikum Iqmal,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</si>
  <si>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Iqmal Qamil</t>
  </si>
  <si>
    <t>Danial Irfan Zainuddin</t>
  </si>
  <si>
    <t>Open the options list in your conversation with Azhad Azman and Danial Irfan Zainuddin</t>
  </si>
  <si>
    <t>Shafiq IshakStatus is reachable</t>
  </si>
  <si>
    <t>Shafiq Ishak</t>
  </si>
  <si>
    <t>You: Hai assalamualaikum tuan Shafiq,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</si>
  <si>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Shafiq Ishak and Azhad Azman</t>
  </si>
  <si>
    <t>Nurul Bahirah</t>
  </si>
  <si>
    <t>You: Hai assalamualaikum Nurul Bahirah,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</si>
  <si>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Bahirah</t>
  </si>
  <si>
    <t>Nur Syafeeka</t>
  </si>
  <si>
    <t>You: Hai assalamualaikum Syafeeka,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</si>
  <si>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Nur Syafeeka and Azhad Azman</t>
  </si>
  <si>
    <t>MUHAMMAD HAFEEZUR RAHMAN BIN ISMADIStatus is reachable</t>
  </si>
  <si>
    <t>MUHAMMAD HAFEEZUR RAHMAN BIN ISMADI</t>
  </si>
  <si>
    <t>You: Hai assalamualaikum Hafeezur Rahman,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</si>
  <si>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HAFEEZUR RAHMAN BIN ISMADI</t>
  </si>
  <si>
    <t>Hazim JohanStatus is reachable</t>
  </si>
  <si>
    <t>Hazim Johan</t>
  </si>
  <si>
    <t>Open the options list in your conversation with Azhad Azman and Hazim Johan</t>
  </si>
  <si>
    <t>Aizzahtul Athirah AtanStatus is reachable</t>
  </si>
  <si>
    <t>Aizzahtul Athirah Atan</t>
  </si>
  <si>
    <t>You: Hai assalamualaikum Aizzahtul. Sorry ganggu. Just nak mention currently ada product takaful specifically untuk women. If interested, I can share some summary for you to go through first. Anyway, sorry again for interrupting, may Allah ease your day inshaAllah</t>
  </si>
  <si>
    <t>Open the options list in your conversation with Azhad Azman and Aizzahtul Athirah Atan</t>
  </si>
  <si>
    <t>Nor Azliney Ramli, #OPEN_TO_WORKStatus is reachable</t>
  </si>
  <si>
    <t>Nor Azliney Ramli</t>
  </si>
  <si>
    <t>You: Hai assalamualaikum Azliney. Sorry ganggu. Just nak mention currently ada product takaful specifically untuk women. If interested, I can share some summary for you to go through first. Anyway, sorry again for interrupting, may Allah ease your day inshaAllah</t>
  </si>
  <si>
    <t>Open the options list in your conversation with Azhad Azman and Nor Azliney Ramli</t>
  </si>
  <si>
    <t>Irra Syardilla</t>
  </si>
  <si>
    <t>You: Hai assalamualaikum Irra. Sorry ganggu. Just nak mention currently ada product takaful specifically untuk women. If interested, I can share some summary for you to go through first. Anyway, sorry again for interrupting, may Allah ease your day inshaAllah</t>
  </si>
  <si>
    <t>Open the options list in your conversation with Irra Syardilla and Azhad Azman</t>
  </si>
  <si>
    <t>Danish Afiq</t>
  </si>
  <si>
    <t>You: Hai assalamualaikum Danish. Sorry just nak follow up semula on previous conversation. Is everything clear on my explanation tentang financial pyramid above?</t>
  </si>
  <si>
    <t>Open the options list in your conversation with Azhad Azman and Danish Afiq</t>
  </si>
  <si>
    <t>Liana AzmanStatus is reachable</t>
  </si>
  <si>
    <t>Liana Azman</t>
  </si>
  <si>
    <t>You: Hai assalamualaikum. Sorry ganggu. Just want to mention currently PruBSN have takaful product specifically for women. If interested, I can share some summary for you to go through first. Anyway, sorry again for interrupting, may Allah ease your day inshaAllah</t>
  </si>
  <si>
    <t>Open the options list in your conversation with Liana Azman and Azhad Azman</t>
  </si>
  <si>
    <t>Nik Alya, #OPEN_TO_WORK</t>
  </si>
  <si>
    <t>Nik Alya</t>
  </si>
  <si>
    <t>You: Hai assalamualaikum Alya. Sorry ganggu. Just nak mention currently ada product takaful specifically untuk women. If interested, I can share some summary for you to go through first. Anyway, sorry again for interrupting, may Allah ease your day inshaAllah</t>
  </si>
  <si>
    <t>Open the options list in your conversation with Azhad Azman and Nik Alya</t>
  </si>
  <si>
    <t>Balqis Ahmad, #OPEN_TO_WORKStatus is reachable</t>
  </si>
  <si>
    <t>Balqis Ahmad</t>
  </si>
  <si>
    <t>You: Terima kasih atas reply. InshaAllah jika ada rezeki di masa hadapan kita boleh set semula nanti. Saya doakan semoga dipermudahkan segala urusan Balqis</t>
  </si>
  <si>
    <t>Open the options list in your conversation with Azhad Azman and Balqis Ahmad</t>
  </si>
  <si>
    <t>Aminur RaihanStatus is reachable</t>
  </si>
  <si>
    <t>Aminur Raihan</t>
  </si>
  <si>
    <t>You: Hai assalamualaikum Aminur,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</si>
  <si>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Aminur Raihan</t>
  </si>
  <si>
    <t>Ir. Ts. Dr. Hidayat MatStatus is reachable</t>
  </si>
  <si>
    <t>Ir. Ts. Dr. Hidayat Mat</t>
  </si>
  <si>
    <t>You: Hai assalamualaikum tuan Ir. Ts. Dr. Hidayat Mat, saya Azhad dari PruBSN. Sorry kalau ganggu. Saya yakin tuan sudah ada perlindunagn takaful untuk diri tuan dan keluarga, cuma saya ingin dapatkan peluang untuk sharing berkaitan legacy planning dan pengurusan harta. InshaAllah pada masa yang sama akan review juga segala polisi tuan yang ada as part of kerja hakiki saya sebagai PruBSN wealth planner. Boleh ke kalau saya nak set appointment secara bersemuka ataupun online?</t>
  </si>
  <si>
    <t>Open the options list in your conversation with Ir. Ts. Dr. Hidayat Mat and Azhad Azman</t>
  </si>
  <si>
    <t>Muhsin MazlanStatus is reachable</t>
  </si>
  <si>
    <t>Muhsin Mazlan</t>
  </si>
  <si>
    <t>You: Hai assalamualaikum tuan Muhsin, saya Azhad dari PruBSN takaful. Sorry kalau ganggu. Saya notice tentang profile di LinkedIn ini dan saya berminat untuk mengajak tuan menambah pendapatan sebagai PruBSN wealth planner. Sehubungan itu, saya berhasrat untuk mengajak tuan untuk dengar dahulu our business opportunity sharing so that tuan boleh consider further on this business. Saya mengharapkan reply dari tuan berkaitan pelawaan saya ini. Terima kasih</t>
  </si>
  <si>
    <t>Open the options list in your conversation with Azhad Azman and Muhsin Mazlan</t>
  </si>
  <si>
    <t>Nurul Izzati Asyiqin</t>
  </si>
  <si>
    <t>You: Hai assalamualaikum Nurul 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</si>
  <si>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Nurul Izzati Asyiqin</t>
  </si>
  <si>
    <t>Hanzalah Azmi, #OPEN_TO_WORKStatus is reachable</t>
  </si>
  <si>
    <t>Hanzalah Azmi</t>
  </si>
  <si>
    <t>You: Hai assalamualaikum Hanzalah,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</si>
  <si>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Hanzalah Azmi</t>
  </si>
  <si>
    <t>Noorsalwanisah ZainalStatus is reachable</t>
  </si>
  <si>
    <t>Noorsalwanisah Zainal</t>
  </si>
  <si>
    <t>You: Hai assalamualaikum Noorsalwanisah,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</si>
  <si>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Noorsalwanisah Zainal</t>
  </si>
  <si>
    <t>Sofiya Qistina Yin</t>
  </si>
  <si>
    <t>You: Hai assalamualaikum Sofiya,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</si>
  <si>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Sofiya Qistina Yin</t>
  </si>
  <si>
    <t>Ana Maria SalihuddinStatus is reachable</t>
  </si>
  <si>
    <t>Ana Maria Salihuddin</t>
  </si>
  <si>
    <t>You: Hai assalamualaikum puan Ana Maria, saya Azhad dari PruBSN. Sorry kalau ganggu. Saya yakin puan sudah ada perlindunagn takaful untuk diri puan dan keluarga, cuma saya ingin dapatkan peluang untuk sharing berkaitan legacy planning dan pengurusan harta. InshaAllah pada masa yang sama akan review juga segala polisi puan yang ada as part of kerja hakiki saya sebagai PruBSN wealth planner. Boleh ke kalau saya nak set appointment secara bersemuka ataupun online?</t>
  </si>
  <si>
    <t>Open the options list in your conversation with Ana Maria Salihuddin and Azhad Azman</t>
  </si>
  <si>
    <t>Muhammad Aminuddin Md AzizanStatus is reachable</t>
  </si>
  <si>
    <t>Muhammad Aminuddin Md Azizan</t>
  </si>
  <si>
    <t>You: Hai assalamualaikum tuan Aminuddin, saya Azhad dari PruBSN. Sorry kalau ganggu. Saya yakin tuan sudah ada perlindunagn takaful untuk diri tuan dan keluarga, cuma saya ingin dapatkan peluang untuk sharing berkaitan legacy planning dan pengurusan harta. InshaAllah pada masa yang sama akan review juga segala polisi tuan yang ada as part of kerja hakiki saya sebagai PruBSN wealth planner. Boleh ke kalau saya nak set appointment secara bersemuka ataupun online?</t>
  </si>
  <si>
    <t>Open the options list in your conversation with Muhammad Aminuddin Md Azizan and Azhad Azman</t>
  </si>
  <si>
    <t>Nurshuhadatul Husna binti Mohd ZukiStatus is reachable</t>
  </si>
  <si>
    <t>Nurshuhadatul Husna binti Mohd Zuki</t>
  </si>
  <si>
    <t>You: Hai assalamualaikum Nurshuhadatul Husna,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</si>
  <si>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Nurshuhadatul Husna binti Mohd Zuki</t>
  </si>
  <si>
    <t>Muhammad ZulhusniStatus is reachable</t>
  </si>
  <si>
    <t>Muhammad Zulhusni</t>
  </si>
  <si>
    <t>You: Hai assalamualaikum Zulhusni,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</si>
  <si>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Muhammad Zulhusni and Azhad Azman</t>
  </si>
  <si>
    <t>Capt. Muhammad Hafiz Saleh</t>
  </si>
  <si>
    <t>You: Hai assalamualaikum tuan Capt. Muhammad Hafiz, saya Azhad dari PruBSN. Sorry kalau ganggu. Saya yakin tuan sudah ada perlindunagn takaful untuk diri tuan dan keluarga, cuma saya ingin dapatkan peluang untuk sharing berkaitan legacy planning dan pengurusan harta. InshaAllah pada masa yang sama akan review juga segala polisi tuan yang ada as part of kerja hakiki saya sebagai PruBSN wealth planner. Boleh ke kalau saya nak set appointment secara bersemuka ataupun online?</t>
  </si>
  <si>
    <t>Open the options list in your conversation with Capt. Muhammad Hafiz Saleh and Azhad Azman</t>
  </si>
  <si>
    <t>Nur Iwani, #OPEN_TO_WORKStatus is reachable</t>
  </si>
  <si>
    <t>Nur Iwani</t>
  </si>
  <si>
    <t>You: Hai assalamualaikum Nur Iwani,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</si>
  <si>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Iwani</t>
  </si>
  <si>
    <t>Muhammad Muhaimin, #OPEN_TO_WORKStatus is online</t>
  </si>
  <si>
    <t>Muhammad Muhaimin</t>
  </si>
  <si>
    <t>You: Hai assalamualaikum Muhaimin,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</si>
  <si>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Muhammad Muhaimin</t>
  </si>
  <si>
    <t>Wan ZukrinaStatus is reachable</t>
  </si>
  <si>
    <t>Wan Zukrina</t>
  </si>
  <si>
    <t>You: Hai assalamualaikum Wan Zukrina,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</si>
  <si>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Wan Zukrina</t>
  </si>
  <si>
    <t>Nur Akma Shuhada Mohd Zamro, #OPEN_TO_WORKStatus is reachable</t>
  </si>
  <si>
    <t>Nur Akma Shuhada Mohd Zamro</t>
  </si>
  <si>
    <t>You: Hai assalamualaikum Akma,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</si>
  <si>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Open the options list in your conversation with Azhad Azman and Nur Akma Shuhada Mohd Zamro</t>
  </si>
  <si>
    <t>Falah Mansor, #OPEN_TO_WORKStatus is reachable</t>
  </si>
  <si>
    <t>Falah Mansor</t>
  </si>
  <si>
    <t>You: Hai assalamualaikum tuan Falah, saya Azhad dari PruBSN. Sorry kalau ganggu. Saya yakin tuan sudah ada perlindunagn takaful untuk diri tuan dan keluarga, cuma saya ingin dapatkan peluang untuk sharing berkaitan takaful dan wealth planning dan pada masa yang sama review juga segala polisi tuan as part of kerja hakiki saya sebagai PruBSN wealth planner. Boleh ke kalau saya nak set appointment secara bersemuka ataupun online?</t>
  </si>
  <si>
    <t>Open the options list in your conversation with Azhad Azman and Falah Mansor</t>
  </si>
  <si>
    <t>Zaidatulnisha Ab JalilStatus is reachable</t>
  </si>
  <si>
    <t>Zaidatulnisha Ab Jalil</t>
  </si>
  <si>
    <t>You: Hai assalamualaikum puan Zaidatulnisha, saya Azhad dari PruBSN. Sorry kalau ganggu. Saya yakin tuan sudah ada perlindunagn takaful untuk diri puan dan keluarga, cuma saya ingin dapatkan peluang untuk sharing berkaitan takaful dan wealth planning dan pada masa yang sama review juga segala polisi puan as part of kerja hakiki saya sebagai PruBSN wealth planner. Boleh ke kalau saya nak set appointment secara bersemuka ataupun online?</t>
  </si>
  <si>
    <t>Open the options list in your conversation with Zaidatulnisha Ab Jalil and Azhad Azman</t>
  </si>
  <si>
    <t>Syahmi SuleimanStatus is reachable</t>
  </si>
  <si>
    <t>Syahmi Suleiman</t>
  </si>
  <si>
    <t>You: Hai assalamualaikum tuan Syahmi, saya Azhad dari PruBSN. Sorry kalau ganggu. Saya yakin tuan sudah ada perlindunagn takaful untuk diri tuan dan keluarga, cuma saya ingin dapatkan peluang untuk sharing berkaitan takaful dan wealth planning dan pada masa yang sama review juga segala polisi tuan as part of kerja hakiki saya sebagai PruBSN wealth planner. Boleh ke kalau saya nak set appointment secara bersemuka ataupun online?</t>
  </si>
  <si>
    <t>Open the options list in your conversation with Syahmi Suleiman and Azhad Azman</t>
  </si>
  <si>
    <t>Atiqah AliasStatus is reachable</t>
  </si>
  <si>
    <t>Atiqah Alias</t>
  </si>
  <si>
    <t>Open the options list in your conversation with Azhad Azman and Atiqah Alias</t>
  </si>
  <si>
    <t>Ku Muhamad Aminhaikal Bin Ku MHD ZakiStatus is reachable</t>
  </si>
  <si>
    <t>Ku Muhamad Aminhaikal Bin Ku MHD Zaki</t>
  </si>
  <si>
    <t>Open the options list in your conversation with Azhad Azman and Ku Muhamad Aminhaikal Bin Ku MHD Zaki</t>
  </si>
  <si>
    <t>Khairina Atiqah Khairil Hizar</t>
  </si>
  <si>
    <t>You: Hai assalamualaikum Khairina,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</si>
  <si>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Khairina Atiqah Khairil Hizar and Azhad Azman</t>
  </si>
  <si>
    <t>Nurul A. SaharuddinStatus is reachable</t>
  </si>
  <si>
    <t>Nurul A. Saharuddin</t>
  </si>
  <si>
    <t>You: Hai assalamualaikum Nurul, saya Azhad dari PruBSN. Sorry kalau ganggu. Actually sekarang saya tengah mencari individu yang akan mula bekerja untuk saya dapatkan peluang sharing berkaitan takaful dan wealth planning sebelum mula bekerja nanti since ini kerja hakiki saya sebagai PruBSN wealth planner. Boleh ke kalau saya nak set appointment secara bersemuka ataupun online?</t>
  </si>
  <si>
    <t>Open the options list in your conversation with Azhad Azman and Nurul A. Saharuddin</t>
  </si>
  <si>
    <t>Mohd Muslim Mohd Aruwa (MMMA)Status is reachable</t>
  </si>
  <si>
    <t>Mohd Muslim Mohd Aruwa (MMMA)</t>
  </si>
  <si>
    <t>You: Hai assalamualaikum tuan Muslim, saya Azhad dari PruBSN. Sorry kalau ganggu. Saya yakin tuan sudah ada perlindunagn takaful untuk diri tuan dan keluarga, cuma saya ingin dapatkan peluang untuk sharing berkaitan takaful dan wealth planning dan pada masa yang sama review juga segala polisi tuan as part of kerja hakiki saya sebagai PruBSN wealth planner. Jika tidak keberatan, boleh ke kalau saya nak set appointment secara bersemuka ataupun online?</t>
  </si>
  <si>
    <t>Open the options list in your conversation with Mohd Muslim Mohd Aruwa (MMMA) and Azhad Azman</t>
  </si>
  <si>
    <t>Izzat HaziqStatus is reachable</t>
  </si>
  <si>
    <t>You: Hai assalamualaikum Izzat,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t>
  </si>
  <si>
    <t>Nur Hanani Binti HarunStatus is reachable</t>
  </si>
  <si>
    <t>Nur Hanani Binti Harun</t>
  </si>
  <si>
    <t>You: Hai assalamualaikum Hanani,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</si>
  <si>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 Hanani Binti Harun</t>
  </si>
  <si>
    <t>Muhammad SamsudianStatus is reachable</t>
  </si>
  <si>
    <t>Muhammad Samsudian</t>
  </si>
  <si>
    <t>You: Hai assalamualaikum tuan Samsudian, saya Azhad dari PruBSN. Sorry kalau ganggu. Saya yakin tuan sudah ada perlindunagn takaful untuk diri tuan dan keluarga, cuma saya ingin dapatkan peluang untuk sharing berkaitan takaful dan wealth planning dan pada masa yang sama review juga segala polisi tuan as part of kerja hakiki saya sebagai PruBSN wealth planner. Boleh ke kalau saya nak set appointment secara bersemuka ataupun online?</t>
  </si>
  <si>
    <t>Open the options list in your conversation with Muhammad Samsudian and Azhad Azman</t>
  </si>
  <si>
    <t>Naqib Laham, #OPEN_TO_WORKStatus is reachable</t>
  </si>
  <si>
    <t>Naqib Laham</t>
  </si>
  <si>
    <t>You: Hai assalamualaikum Naqib,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</si>
  <si>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Naqib Laham</t>
  </si>
  <si>
    <t>Ir. Dr. Mohd Azman Abas</t>
  </si>
  <si>
    <t>You: Hai assalamualaikum tuan Azman Abas, saya Azhad dari PruBSN. Sorry kalau ganggu. Saya yakin tuan sudah ada perlindunagn takaful untuk diri tuan dan keluarga, cuma saya ingin dapatkan peluang untuk sharing berkaitan takaful dan wealth planning dan pada masa yang sama review juga segala polisi tuan as part of kerja hakiki saya sebagai PruBSN wealth planner. Boleh ke kalau saya nak set appointment secara bersemuka ataupun online?</t>
  </si>
  <si>
    <t>Open the options list in your conversation with Ir. Dr. Mohd Azman Abas and Azhad Azman</t>
  </si>
  <si>
    <t>Afiq Zhafran, #OPEN_TO_WORKStatus is reachable</t>
  </si>
  <si>
    <t>Afiq Zhafran</t>
  </si>
  <si>
    <t>You: Hai assalamualaikum Afiq,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</si>
  <si>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Afiq Zhafran</t>
  </si>
  <si>
    <t>Mohamad Firdaus Kharul Azman</t>
  </si>
  <si>
    <t>You: Hai assalamualaikum tuan Firdaus,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</si>
  <si>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Mohamad Firdaus Kharul Azman</t>
  </si>
  <si>
    <t>Nuraini Suhaiza</t>
  </si>
  <si>
    <t>You: Hai assalamualaikum Nuraini,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</si>
  <si>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Nuraini Suhaiza</t>
  </si>
  <si>
    <t>Shazlin ShafiqahStatus is reachable</t>
  </si>
  <si>
    <t>Shazlin Shafiqah</t>
  </si>
  <si>
    <t>You: Hai assalamualaikum Shazlin,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</si>
  <si>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Shazlin Shafiqah</t>
  </si>
  <si>
    <t>Mohamad Najmi Abdul Jalil, #OPEN_TO_WORKStatus is reachable</t>
  </si>
  <si>
    <t>Mohamad Najmi Abdul Jalil</t>
  </si>
  <si>
    <t>You: Hai assalamualaikum tuan Najmi,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</si>
  <si>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Mohamad Najmi Abdul Jalil and Azhad Azman</t>
  </si>
  <si>
    <t>Ezzry NadzrinStatus is reachable</t>
  </si>
  <si>
    <t>Ezzry Nadzrin</t>
  </si>
  <si>
    <t>You: Hai assalamualaikum tuan Ezzry,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</si>
  <si>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Ezzry Nadzrin and Azhad Azman</t>
  </si>
  <si>
    <t>Afiqah Illyana, #OPEN_TO_WORKStatus is reachable</t>
  </si>
  <si>
    <t>Afiqah Illyana</t>
  </si>
  <si>
    <t>You: Hai assalamualaikum Afiqah, saya Azhad dari PruBSN takaful. Sorry kalau ganggu. Actually sekarang saya tengah mencari individu untuk saya dapatkan peluang sharing berkaitan business opportunity di dalam bidang takaful since saya perasan Afiqah ada pengalaman dalam bidang yang sama. Kalau tak keberatan, boleh la join kami punya virtual business opportunity program secara online je malam ni pukul 8.30pm. Jika berminat, boleh reply untuk saya berikan link zoom</t>
  </si>
  <si>
    <t>Open the options list in your conversation with Azhad Azman and Afiqah Illyana</t>
  </si>
  <si>
    <t>Russyazila AhmadStatus is reachable</t>
  </si>
  <si>
    <t>Russyazila Ahmad</t>
  </si>
  <si>
    <t>You: Hai assalamualaikum puan Russyazila,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t>
  </si>
  <si>
    <t>Open the options list in your conversation with Azhad Azman and Russyazila Ahmad</t>
  </si>
  <si>
    <t>Fakhrul Ariff</t>
  </si>
  <si>
    <t>You: Hai assalamualaikum tuan Fakhrul,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</si>
  <si>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Fakhrul Ariff and Azhad Azman</t>
  </si>
  <si>
    <t>Izz QayyimStatus is reachable</t>
  </si>
  <si>
    <t>Izz Qayyim</t>
  </si>
  <si>
    <t>You: Hai assalamualaikum tuan Izz,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</si>
  <si>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Izz Qayyim and Azhad Azman</t>
  </si>
  <si>
    <t>Rosihan Addin</t>
  </si>
  <si>
    <t>You: Hai assalamualaikum tuan Rosidan,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</si>
  <si>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Rosihan Addin</t>
  </si>
  <si>
    <t>Nurul NadzrinaStatus is reachable</t>
  </si>
  <si>
    <t>Nurul Nadzrina</t>
  </si>
  <si>
    <t>You: Hai assalamualaikum cik Nurul Nadzrina,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</si>
  <si>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Nurul Nadzrina</t>
  </si>
  <si>
    <t>Khaidir Khamaron, #OPEN_TO_WORKStatus is reachable</t>
  </si>
  <si>
    <t>Khaidir Khamaron</t>
  </si>
  <si>
    <t>You: Hai assalamualaikum Khaidir,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</si>
  <si>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Khaidir Khamaron</t>
  </si>
  <si>
    <t>Noor Azimah Ajas ManStatus is reachable</t>
  </si>
  <si>
    <t>Noor Azimah Ajas Man</t>
  </si>
  <si>
    <t>You: Hai assalamualaikum cik Azimah,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</si>
  <si>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Noor Azimah Ajas Man</t>
  </si>
  <si>
    <t>Asyira Fakriah, #OPEN_TO_WORKStatus is reachable</t>
  </si>
  <si>
    <t>Asyira Fakriah</t>
  </si>
  <si>
    <t>You: Hai assalamualaikum Asyira,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</si>
  <si>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Asyira Fakriah</t>
  </si>
  <si>
    <t>Qistina Kamal, #OPEN_TO_WORKStatus is reachable</t>
  </si>
  <si>
    <t>Qistina Kamal</t>
  </si>
  <si>
    <t>You: Hai assalamualaikum Qistina,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</si>
  <si>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Qistina Kamal</t>
  </si>
  <si>
    <t>Harith Ariffin Kamal AriffinStatus is reachable</t>
  </si>
  <si>
    <t>Harith Ariffin Kamal Ariffin</t>
  </si>
  <si>
    <t>You: Hai assalamualaikum Harith,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</si>
  <si>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Harith Ariffin Kamal Ariffin</t>
  </si>
  <si>
    <t>Syafiq YudinStatus is reachable</t>
  </si>
  <si>
    <t>Syafiq Yudin</t>
  </si>
  <si>
    <t>You: Hai assalamualaikum tuan Syafiq,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</si>
  <si>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Syafiq Yudin</t>
  </si>
  <si>
    <t>Ahmad Faiz Bin MahmudStatus is reachable</t>
  </si>
  <si>
    <t>Ahmad Faiz Bin Mahmud</t>
  </si>
  <si>
    <t>You: Hai assalamualaikum tuan Faiz,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</si>
  <si>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Ahmad Faiz Bin Mahmud</t>
  </si>
  <si>
    <t>Nor Annora Abdul Hamid, #OPEN_TO_WORK</t>
  </si>
  <si>
    <t>Nor Annora Abdul Hamid</t>
  </si>
  <si>
    <t>You: Hai assalamualaikum Annora,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</si>
  <si>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Nor Annora Abdul Hamid</t>
  </si>
  <si>
    <t>Muhammad Syazani</t>
  </si>
  <si>
    <t>You: Hai assalamualaikum tuan Syazani,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</si>
  <si>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Muhammad Syazani</t>
  </si>
  <si>
    <t>Ezrin Abdul Rahim</t>
  </si>
  <si>
    <t>You: Hai assalamualaikum tuan Ezrin,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</si>
  <si>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Ezrin Abdul Rahim and Azhad Azman</t>
  </si>
  <si>
    <t>Amanni Shuhaimi, #OPEN_TO_WORKStatus is reachable</t>
  </si>
  <si>
    <t>Amanni Shuhaimi</t>
  </si>
  <si>
    <t>You: Hai assalamualaikum Amanni,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</si>
  <si>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Amanni Shuhaimi</t>
  </si>
  <si>
    <t>Damia YasminStatus is reachable</t>
  </si>
  <si>
    <t>Damia Yasmin</t>
  </si>
  <si>
    <t>You: Hai assalamualaikum Damia, saya Azhad nihon sotsu tahun 2017.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</si>
  <si>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Damia Yasmin and Azhad Azman</t>
  </si>
  <si>
    <t>Iffah Hamzah</t>
  </si>
  <si>
    <t>You: Hai. Assalamualaikum puan, mintak maaf mengganggu. Nama saya Azhad and saya DM ni untuk dapatkan opportunity for sharing sahaja. Saya come across profile puan tadi and thought of asking puan pernah tak dengar anything about wealth planning and legacy planning? Since saya working as PruBSN wealth planner, saya tergerak hati untuk approach puan. Boleh ke kalau saya nak set appointment secara bersemuka ataupun online?</t>
  </si>
  <si>
    <t>Open the options list in your conversation with Azhad Azman and Iffah Hamzah</t>
  </si>
  <si>
    <t>Ainun Mardhiah Adhasraimi, #OPEN_TO_WORKStatus is reachable</t>
  </si>
  <si>
    <t>Ainun Mardhiah Adhasraimi</t>
  </si>
  <si>
    <t>You: Hai assalamualaikum Ainun,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</si>
  <si>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Ainun Mardhiah Adhasraimi and Azhad Azman</t>
  </si>
  <si>
    <t>Amirul Haziq AzmanStatus is reachable</t>
  </si>
  <si>
    <t>Amirul Haziq Azman</t>
  </si>
  <si>
    <t>You: Hai. Assalamualaikum tuan, mintak maaf mengganggu. Nama saya Azhad and saya DM ni for sharing purposes sahaja. Saya come across profile tuan tadi and thought of asking tuan pernah tak dengar anything about wealth planning and legacy planning? Since saya working as PruBSN wealth planner, saya tergerak hati untuk approach tuan. Boleh ke kalau saya nak set appointment secara bersemuka ataupun online?</t>
  </si>
  <si>
    <t>Open the options list in your conversation with Azhad Azman and Amirul Haziq Azman</t>
  </si>
  <si>
    <t>Rafidah Jaya</t>
  </si>
  <si>
    <t>You: Hai. Assalamualaikum puan, mintak maaf mengganggu. Nama saya Azhad and saya DM ni for sharing purposes sahaja. Saya come across profile puan tadi and thought of asking puan pernah dengar tak anything about wealth planning and legacy planning? Since saya working as PruBSN wealth planner, saya tergerak hati untuk approach puan. Boleh ke kalau saya nak set appointment secara bersemuka ataupun online?</t>
  </si>
  <si>
    <t>Open the options list in your conversation with Azhad Azman and Rafidah Jaya</t>
  </si>
  <si>
    <t>Muhammad Irfirudin</t>
  </si>
  <si>
    <t>You: Hai. Assalamualaikum tuan, mintak maaf mengganggu. Nama saya Azhad and saya DM ni for sharing purposes. Saya come across profile tuan tadi and thought of asking tuan pernah dengar anything about wealth planning and legacy planning tak? Since saya working as PruBSN wealth planner, saya tergerak hati untuk approach tuan. Boleh ke kalau saya nak set appointment secara bersemuka ataupun online?</t>
  </si>
  <si>
    <t>Open the options list in your conversation with Muhammad Irfirudin and Azhad Azman</t>
  </si>
  <si>
    <t>Che Amirul Syafiq Iqbal</t>
  </si>
  <si>
    <t>Open the options list in your conversation with Azhad Azman and Che Amirul Syafiq Iqbal</t>
  </si>
  <si>
    <t>Khairul Akmal bin NoormaizanStatus is reachable</t>
  </si>
  <si>
    <t>Khairul Akmal bin Noormaizan</t>
  </si>
  <si>
    <t>You: Hai assalamualaikum Khairul,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</si>
  <si>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Khairul Akmal bin Noormaizan</t>
  </si>
  <si>
    <t>Nurin Hanissa, #OPEN_TO_WORKStatus is reachable</t>
  </si>
  <si>
    <t>Nurin Hanissa</t>
  </si>
  <si>
    <t>You: Hai assalamualaikum cik Nurin,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</si>
  <si>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Nurin Hanissa and Azhad Azman</t>
  </si>
  <si>
    <t>MUHAMAD FAIZ SAIDStatus is reachable</t>
  </si>
  <si>
    <t>MUHAMAD FAIZ SAID</t>
  </si>
  <si>
    <t>You: Hai assalamualaikum Faiz,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</si>
  <si>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MUHAMAD FAIZ SAID and Azhad Azman</t>
  </si>
  <si>
    <t>Mohd Azlan</t>
  </si>
  <si>
    <t>You: Hai assalamualaikum tuan Azlan,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</si>
  <si>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Mohd Azlan and Azhad Azman</t>
  </si>
  <si>
    <t>Iqmal Hakeem JaffriStatus is reachable</t>
  </si>
  <si>
    <t>Iqmal Hakeem Jaffri</t>
  </si>
  <si>
    <t>You: Hai assalamualaikum Iqmal,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</si>
  <si>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Iqmal Hakeem Jaffri</t>
  </si>
  <si>
    <t>Nur Shakina Mohd ShariffStatus is reachable</t>
  </si>
  <si>
    <t>Nur Shakina Mohd Shariff</t>
  </si>
  <si>
    <t>You: Hai assalamualaikum cik Shakina,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</si>
  <si>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 Shakina Mohd Shariff</t>
  </si>
  <si>
    <t>Hikall GhazallyStatus is reachable</t>
  </si>
  <si>
    <t>Hikall Ghazally</t>
  </si>
  <si>
    <t>You: Hai assalamualaikum Hikall,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</si>
  <si>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Hikall Ghazally</t>
  </si>
  <si>
    <t>You: Hai assalamualaikum Aisyah,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</si>
  <si>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Qistina AusiStatus is reachable</t>
  </si>
  <si>
    <t>Qistina Ausi</t>
  </si>
  <si>
    <t>Open the options list in your conversation with Azhad Azman and Qistina Ausi</t>
  </si>
  <si>
    <t>Nabilah Jailani, #OPEN_TO_WORK</t>
  </si>
  <si>
    <t>Nabilah Jailani</t>
  </si>
  <si>
    <t>You: Hai assalamualaikum Nabilah,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</si>
  <si>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Nabilah Jailani and Azhad Azman</t>
  </si>
  <si>
    <t>Natasha AffandyStatus is reachable</t>
  </si>
  <si>
    <t>Natasha Affandy</t>
  </si>
  <si>
    <t>You: Hai assalamualaikum Adriena,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</si>
  <si>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Natasha Affandy and Azhad Azman</t>
  </si>
  <si>
    <t>Nur Amira, #OPEN_TO_WORK</t>
  </si>
  <si>
    <t>Nur Amira</t>
  </si>
  <si>
    <t>You: Hai assalamualaikum Amira,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</si>
  <si>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 Amira</t>
  </si>
  <si>
    <t>Nurulhuda Mahadi</t>
  </si>
  <si>
    <t>You: Hai assalamualaikum cik Nurulhuda,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</si>
  <si>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Nurulhuda Mahadi and Azhad Azman</t>
  </si>
  <si>
    <t>Puteri Indahsari Binti Ruzali</t>
  </si>
  <si>
    <t>You: Hai assalamualaikum Puteri,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t>
  </si>
  <si>
    <t>Open the options list in your conversation with Puteri Indahsari Binti Ruzali and Azhad Azman</t>
  </si>
  <si>
    <t>Mohamad Haidar Bin Aziz</t>
  </si>
  <si>
    <t>You: Hai assalamualaikum Haidar,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</si>
  <si>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Mohamad Haidar Bin Aziz</t>
  </si>
  <si>
    <t>Syamsul Ikmal</t>
  </si>
  <si>
    <t>You: Hai assalamualaikum Syamsul,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</si>
  <si>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Syamsul Ikmal and Azhad Azman</t>
  </si>
  <si>
    <t>Irdina Dayana Izaiyuddin, #OPEN_TO_WORK</t>
  </si>
  <si>
    <t>Irdina Dayana Izaiyuddin</t>
  </si>
  <si>
    <t>You: Hai assalamualaikum Irdina,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</si>
  <si>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Irdina Dayana Izaiyuddin</t>
  </si>
  <si>
    <t>Nur Shauqil AminStatus is reachable</t>
  </si>
  <si>
    <t>Nur Shauqil Amin</t>
  </si>
  <si>
    <t>You: Hai assalamualaikum Shauqil,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</si>
  <si>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Nur Shauqil Amin and Azhad Azman</t>
  </si>
  <si>
    <t>Zulhisyam Muliyadi</t>
  </si>
  <si>
    <t>You: Hai assalamualaikum Zulhisyam,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t>
  </si>
  <si>
    <t>Open the options list in your conversation with Azhad Azman and Zulhisyam Muliyadi</t>
  </si>
  <si>
    <t>Azrul Shah Azman</t>
  </si>
  <si>
    <t>You: Hai assalamualaikum tuan Azrul,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</si>
  <si>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Azrul Shah Azman</t>
  </si>
  <si>
    <t>Jazmeen Jamaludin</t>
  </si>
  <si>
    <t>You: Hai assalamualaikum cik Jazmeen,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</si>
  <si>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Jazmeen Jamaludin</t>
  </si>
  <si>
    <t>Diana AzharStatus is online</t>
  </si>
  <si>
    <t>Diana Azhar</t>
  </si>
  <si>
    <t>You: Hai assalamualaikum Diana,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</si>
  <si>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Diana Azhar</t>
  </si>
  <si>
    <t>Hareez HaikalStatus is reachable</t>
  </si>
  <si>
    <t>Hareez Haikal</t>
  </si>
  <si>
    <t>You: Hai assalamualaikum Hareez,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</si>
  <si>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Hareez Haikal</t>
  </si>
  <si>
    <t>Kusyairi MustafaStatus is reachable</t>
  </si>
  <si>
    <t>Kusyairi Mustafa</t>
  </si>
  <si>
    <t>You: Hai assalamualaikum tuan Kusyairi,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t>
  </si>
  <si>
    <t>Open the options list in your conversation with Kusyairi Mustafa and Azhad Azman</t>
  </si>
  <si>
    <t>Hairulnizam HashimStatus is reachable</t>
  </si>
  <si>
    <t>Hairulnizam Hashim</t>
  </si>
  <si>
    <t>You: Hai assalamualaikum tuan Hairulnizam,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t>
  </si>
  <si>
    <t>Open the options list in your conversation with Hairulnizam Hashim and Azhad Azman</t>
  </si>
  <si>
    <t>Aiza AzliaStatus is reachable</t>
  </si>
  <si>
    <t>Aiza Azlia</t>
  </si>
  <si>
    <t>You: Hai assalamualaikum cik Aiza,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</si>
  <si>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Aiza Azlia</t>
  </si>
  <si>
    <t>Syafiq TamiziStatus is reachable</t>
  </si>
  <si>
    <t>Syafiq Tamizi</t>
  </si>
  <si>
    <t>Open the options list in your conversation with Syafiq Tamizi and Azhad Azman</t>
  </si>
  <si>
    <t>Nur AtiqahStatus is reachable</t>
  </si>
  <si>
    <t>Nur Atiqah</t>
  </si>
  <si>
    <t>You: Hai assalamualaikum cik Atiqah,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</si>
  <si>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Nur Atiqah and Azhad Azman</t>
  </si>
  <si>
    <t>Muhammad Nadzrin Ramlan</t>
  </si>
  <si>
    <t>You: Hai assalamualaikum tuan Nadzrin,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</si>
  <si>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Muhammad Nadzrin Ramlan and Azhad Azman</t>
  </si>
  <si>
    <t>Alya YasmeenStatus is reachable</t>
  </si>
  <si>
    <t>Alya Yasmeen</t>
  </si>
  <si>
    <t>You: Hai assalamualaikum Alya,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</si>
  <si>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Alya Yasmeen</t>
  </si>
  <si>
    <t>Muhammad Fadhli Abdul HadiStatus is reachable</t>
  </si>
  <si>
    <t>Muhammad Fadhli Abdul Hadi</t>
  </si>
  <si>
    <t>You: Hai assalamualaikum Fadhli,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</si>
  <si>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Muhammad Fadhli Abdul Hadi</t>
  </si>
  <si>
    <t>Faruq Ahmad</t>
  </si>
  <si>
    <t>You: Hai assalamualaikum Faruq,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t>
  </si>
  <si>
    <t>Open the options list in your conversation with Azhad Azman and Faruq Ahmad</t>
  </si>
  <si>
    <t>Nur Amira Syaza Binti Nordin</t>
  </si>
  <si>
    <t>Open the options list in your conversation with Nur Amira Syaza Binti Nordin and Azhad Azman</t>
  </si>
  <si>
    <t>Sofiah HanifStatus is reachable</t>
  </si>
  <si>
    <t>Sofiah Hanif</t>
  </si>
  <si>
    <t>You: Hai assalamualaikum Sofiah,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</si>
  <si>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Sofiah Hanif</t>
  </si>
  <si>
    <t>Nur Maisarah Hisham</t>
  </si>
  <si>
    <t>You: Hai assalamualaikum cik Maisarah, saya Azhad dari PruBSN. Sorry kalau ganggu. Actually sekarang saya tengah mencari individu yang bekerja di overseas untuk saya dapatkan peluang sharing berkaitan takaful dan wealth planning since ini kerja hakiki saya sebagai PruBSN wealth planner. Boleh ke kalau saya nak set appointment secara bersemuka ataupun online?</t>
  </si>
  <si>
    <t>Open the options list in your conversation with Nur Maisarah Hisham and Azhad Azman</t>
  </si>
  <si>
    <t>Annur Atieyah RokumarStatus is reachable</t>
  </si>
  <si>
    <t>Annur Atieyah Rokumar</t>
  </si>
  <si>
    <t>You: Hai assalamualaikum Annur,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t>
  </si>
  <si>
    <t>Open the options list in your conversation with Azhad Azman and Annur Atieyah Rokumar</t>
  </si>
  <si>
    <t>Nur HaniemStatus is reachable</t>
  </si>
  <si>
    <t>Nur Haniem</t>
  </si>
  <si>
    <t>You: Hai assalamualaikum Haniem,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</si>
  <si>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 Haniem</t>
  </si>
  <si>
    <t>Hajid Jamal</t>
  </si>
  <si>
    <t>You: Hai assalamualaikum tuan Hajid,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</si>
  <si>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Hajid Jamal</t>
  </si>
  <si>
    <t>Azri MustafaStatus is reachable</t>
  </si>
  <si>
    <t>Azri Mustafa</t>
  </si>
  <si>
    <t>You: Hai assalamualaikum Azri,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t>
  </si>
  <si>
    <t>Open the options list in your conversation with Azhad Azman and Azri Mustafa</t>
  </si>
  <si>
    <t>AHMAD RAZIN BIN CHE JOHARI</t>
  </si>
  <si>
    <t>You: Hai assalamualaikum tuan Razin,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</si>
  <si>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AHMAD RAZIN BIN CHE JOHARI</t>
  </si>
  <si>
    <t>AINAA AMIRAH BT MOHD NOHStatus is reachable</t>
  </si>
  <si>
    <t>AINAA AMIRAH BT MOHD NOH</t>
  </si>
  <si>
    <t>You: Hai assalamualaikum cik Ainaa,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</si>
  <si>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AINAA AMIRAH BT MOHD NOH and Azhad Azman</t>
  </si>
  <si>
    <t>FAISAL ROSDI</t>
  </si>
  <si>
    <t>You: Hai assalamualaikum tuan Faisal,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</si>
  <si>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FAISAL ROSDI and Azhad Azman</t>
  </si>
  <si>
    <t>Wan Nor Zawanah Wan Ahmad, #OPEN_TO_WORKStatus is reachable</t>
  </si>
  <si>
    <t>Wan Nor Zawanah Wan Ahmad</t>
  </si>
  <si>
    <t>You: Hai assalamualaikum Zawanah,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</si>
  <si>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Wan Nor Zawanah Wan Ahmad</t>
  </si>
  <si>
    <t>NUR FATEHAH MUHAMAD</t>
  </si>
  <si>
    <t>You: Hai assalamualaikum Fatehah,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</si>
  <si>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 FATEHAH MUHAMAD</t>
  </si>
  <si>
    <t>Aisyah Athirah</t>
  </si>
  <si>
    <t>Open the options list in your conversation with Azhad Azman and Aisyah Athirah</t>
  </si>
  <si>
    <t>Latifah Nazirah</t>
  </si>
  <si>
    <t>You: Hai assalamualaikum Latifah,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</si>
  <si>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Latifah Nazirah and Azhad Azman</t>
  </si>
  <si>
    <t>Muhammad Zuhair</t>
  </si>
  <si>
    <t>You: Hai assalamualaikum Zuhair,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</si>
  <si>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Muhammad Zuhair</t>
  </si>
  <si>
    <t>Muhammad 'Arif Firdaus Azman</t>
  </si>
  <si>
    <t>You: Hai assalamualaikum tuan ‘Arif,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</si>
  <si>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Muhammad 'Arif Firdaus Azman and Azhad Azman</t>
  </si>
  <si>
    <t>Nurul Izzati, #OPEN_TO_WORK</t>
  </si>
  <si>
    <t>Nurul Izzati</t>
  </si>
  <si>
    <t>You: Hai assalamualaikum cik Izzati,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</si>
  <si>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Nurul Izzati</t>
  </si>
  <si>
    <t>Zulaikha Jaafar</t>
  </si>
  <si>
    <t>You: Hai assalamualaikum cik Zulaikha,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</si>
  <si>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Zulaikha Jaafar</t>
  </si>
  <si>
    <t>Ika Amira, PMP</t>
  </si>
  <si>
    <t>You: Hai assalamualaikum Ika,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</si>
  <si>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Ika Amira, PMP and Azhad Azman</t>
  </si>
  <si>
    <t>Khairunnisa Mohd</t>
  </si>
  <si>
    <t>You: Hai assalamualaikum Khairunnisa,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</si>
  <si>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Khairunnisa Mohd</t>
  </si>
  <si>
    <t>Farahana Nabila Mahmud Riyadh</t>
  </si>
  <si>
    <t>You: Hai assalamualaikum Farahana,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t>
  </si>
  <si>
    <t>Open the options list in your conversation with Azhad Azman and Farahana Nabila Mahmud Riyadh</t>
  </si>
  <si>
    <t>Fairuz Hilmi</t>
  </si>
  <si>
    <t>You: Hai assalamualaikum tuan Fairuz,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</si>
  <si>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Fairuz Hilmi and Azhad Azman</t>
  </si>
  <si>
    <t>NUR AZILA KUSMIRAN, #OPEN_TO_WORK</t>
  </si>
  <si>
    <t>NUR AZILA KUSMIRAN</t>
  </si>
  <si>
    <t>You: Hai assalamualaikum Azila,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</si>
  <si>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NUR AZILA KUSMIRAN and Azhad Azman</t>
  </si>
  <si>
    <t>Atif Humaidi</t>
  </si>
  <si>
    <t>You: Hai assalamualaikum Atif,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</si>
  <si>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Atif Humaidi</t>
  </si>
  <si>
    <t>Nurul Syafiqah Abdul Aziz, #OPEN_TO_WORK</t>
  </si>
  <si>
    <t>Nurul Syafiqah Abdul Aziz</t>
  </si>
  <si>
    <t>You: Hai assalamualaikum Syafiqah,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</si>
  <si>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Nurul Syafiqah Abdul Aziz</t>
  </si>
  <si>
    <t>Zuraina Jali</t>
  </si>
  <si>
    <t>You: Hai assalamualaikum Zuraina,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t>
  </si>
  <si>
    <t>Open the options list in your conversation with Azhad Azman and Zuraina Jali</t>
  </si>
  <si>
    <t>Nor Amanina Ruslan</t>
  </si>
  <si>
    <t>You: Hai assalamualaikum Amanina,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</si>
  <si>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Nor Amanina Ruslan and Azhad Azman</t>
  </si>
  <si>
    <t>wan syafiqah(シャフィカ)</t>
  </si>
  <si>
    <t>Wan Haniff Feisal Suhaimi</t>
  </si>
  <si>
    <t>You: Hai assalamualaikum Wan Haniff,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</si>
  <si>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Wan Haniff Feisal Suhaimi</t>
  </si>
  <si>
    <t>NUR NAJIHA NAJWA</t>
  </si>
  <si>
    <t>You: Hai assalamualaikum Najiha,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</si>
  <si>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 NAJIHA NAJWA</t>
  </si>
  <si>
    <t>Muhammad Nursyahmi NorayeenStatus is reachable</t>
  </si>
  <si>
    <t>Muhammad Nursyahmi Norayeen</t>
  </si>
  <si>
    <t>You: Hai assalamualaikum Nursyahmi,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</si>
  <si>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Muhammad Nursyahmi Norayeen</t>
  </si>
  <si>
    <t>Zikri ZainudiStatus is reachable</t>
  </si>
  <si>
    <t>Zikri Zainudi</t>
  </si>
  <si>
    <t>You: Hai assalamualaikum Zikri,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t>
  </si>
  <si>
    <t>Open the options list in your conversation with Azhad Azman and Zikri Zainudi</t>
  </si>
  <si>
    <t>Nazrin Syahmi, #OPEN_TO_WORKStatus is reachable</t>
  </si>
  <si>
    <t>Nazrin Syahmi</t>
  </si>
  <si>
    <t>You: Hai assalamualaikum Nazrin,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</si>
  <si>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Nazrin Syahmi</t>
  </si>
  <si>
    <t>Khairina Shah</t>
  </si>
  <si>
    <t>You: Hai assalamualaikum Khairina,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</si>
  <si>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Khairina Shah</t>
  </si>
  <si>
    <t>Wan Noruddin Rasol</t>
  </si>
  <si>
    <t>You: Hai assalamualaikum Wan Noruddin,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</si>
  <si>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Wan Noruddin Rasol</t>
  </si>
  <si>
    <t>Aisya Hifni</t>
  </si>
  <si>
    <t>You: Hai assalamualaikum Aisya,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</si>
  <si>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Aisya Hifni and Azhad Azman</t>
  </si>
  <si>
    <t>Faiez NizamStatus is reachable</t>
  </si>
  <si>
    <t>Faiez Nizam</t>
  </si>
  <si>
    <t>You: Hai assalamualaikum tuan Faiez,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</si>
  <si>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Faiez Nizam</t>
  </si>
  <si>
    <t>Syahira ShafirStatus is reachable</t>
  </si>
  <si>
    <t>Syahira Shafir</t>
  </si>
  <si>
    <t>You: Hai assalamualaikum Syahira, saya Azhad nihon sotsu tahun 2017. Sorry kalau ganggu. Actually sekarang saya tengah mencari individu untuk saya dapatkan peluang sharing berkaitan takaful dan wealth planning since ini kerja hakiki saya sebagai PruBSN wealth planner. Boleh ke kalau saya nak set appointment secara bersemuka ataupun online?</t>
  </si>
  <si>
    <t>Open the options list in your conversation with Azhad Azman and Syahira Shafir</t>
  </si>
  <si>
    <t>Norasyikin Ahmad, #OPEN_TO_WORKStatus is reachable</t>
  </si>
  <si>
    <t>Norasyikin Ahmad</t>
  </si>
  <si>
    <t>You: Hai assalamualaikum Norasyikin,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</si>
  <si>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Norasyikin Ahmad</t>
  </si>
  <si>
    <t>Muhammad Meerashah Bin Sultan AlawdeenStatus is reachable</t>
  </si>
  <si>
    <t>Muhammad Meerashah Bin Sultan Alawdeen</t>
  </si>
  <si>
    <t>You: Hai assalamualaikum Meerashah, saya Azhad nihon sotsu tahun 2017.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</si>
  <si>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Muhammad Meerashah Bin Sultan Alawdeen</t>
  </si>
  <si>
    <t>Muhammad Rusyaidi Roslan</t>
  </si>
  <si>
    <t>You: Hai assalamualaikum tuan Rusyaidi,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</si>
  <si>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Muhammad Rusyaidi Roslan</t>
  </si>
  <si>
    <t>Adriana Hazwani</t>
  </si>
  <si>
    <t>You: Hai assalamualaikum Adriana,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t>
  </si>
  <si>
    <t>Open the options list in your conversation with Azhad Azman and Adriana Hazwani</t>
  </si>
  <si>
    <t>NURUL AFIQAH BINTI NORAZAHARStatus is reachable</t>
  </si>
  <si>
    <t>NURUL AFIQAH BINTI NORAZAHAR</t>
  </si>
  <si>
    <t>You: Hai assalamualaikum Afiqah, saya Azhad nihon sotsu tahun 2017.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</si>
  <si>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NURUL AFIQAH BINTI NORAZAHAR and Azhad Azman</t>
  </si>
  <si>
    <t>Ai'syah Khairul Anuar, #OPEN_TO_WORKStatus is reachable</t>
  </si>
  <si>
    <t>Ai'syah Khairul Anuar</t>
  </si>
  <si>
    <t>You: Hai assalamualaikum Ai’syah,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</si>
  <si>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Ai'syah Khairul Anuar</t>
  </si>
  <si>
    <t>Mohamed Azim Mohamed AssirStatus is reachable</t>
  </si>
  <si>
    <t>Mohamed Azim Mohamed Assir</t>
  </si>
  <si>
    <t>You: Hai assalamualaikum Azim,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</si>
  <si>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Mohamed Azim Mohamed Assir and Azhad Azman</t>
  </si>
  <si>
    <t>Nur Sufilea Izzati</t>
  </si>
  <si>
    <t>You: Hai assalamualaikum cik Nur Sufilea,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</si>
  <si>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 Sufilea Izzati</t>
  </si>
  <si>
    <t>Khairunnisa IbrahimStatus is reachable</t>
  </si>
  <si>
    <t>Khairunnisa Ibrahim</t>
  </si>
  <si>
    <t>You: Hai assalamualaikum cik Khairunnisa,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</si>
  <si>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Khairunnisa Ibrahim</t>
  </si>
  <si>
    <t>Mohd FaizulStatus is reachable</t>
  </si>
  <si>
    <t>Mohd Faizul</t>
  </si>
  <si>
    <t>You: Hai assalamualaikum Faizul,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t>
  </si>
  <si>
    <t>Open the options list in your conversation with Azhad Azman and Mohd Faizul</t>
  </si>
  <si>
    <t>Safiah Azahari</t>
  </si>
  <si>
    <t>You: Hai assalamualaikum Safiah,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</si>
  <si>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Safiah Azahari</t>
  </si>
  <si>
    <t>Nur SalsabilaStatus is reachable</t>
  </si>
  <si>
    <t>Nur Salsabila</t>
  </si>
  <si>
    <t>You: Hai assalamualaikum Nur Salsabila,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</si>
  <si>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 Salsabila</t>
  </si>
  <si>
    <t>MUHAMAD IRHAM ZAFRAN MOHD NATA, #OPEN_TO_WORKStatus is reachable</t>
  </si>
  <si>
    <t>MUHAMAD IRHAM ZAFRAN MOHD NATA</t>
  </si>
  <si>
    <t>You: Hai assalamualaikum Irham,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</si>
  <si>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MUHAMAD IRHAM ZAFRAN MOHD NATA</t>
  </si>
  <si>
    <t>Siti Aminah Ibrahim, #OPEN_TO_WORK</t>
  </si>
  <si>
    <t>Siti Aminah Ibrahim</t>
  </si>
  <si>
    <t>You: Hai assalamualaikum Aminah, saya Azhad sotsu muroran jugak tahun 2017. Sorry kalau ganggu. Actually sekarang saya tengah mencari kohai untuk saya dapatkan peluang sharing berkaitan takaful dan wealth planning since ini kerja hakiki saya sebagai PruBSN wealth planner. Just for sharing purpose je. Boleh ke kalau saya nak set appointment secara bersemuka ataupun online?</t>
  </si>
  <si>
    <t>Open the options list in your conversation with Siti Aminah Ibrahim and Azhad Azman</t>
  </si>
  <si>
    <t>Nathalia Iqbal, #OPEN_TO_WORKStatus is reachable</t>
  </si>
  <si>
    <t>Nathalia Iqbal</t>
  </si>
  <si>
    <t>You: Hai assalamualaikum cik Nathalia,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</si>
  <si>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Nathalia Iqbal</t>
  </si>
  <si>
    <t>Izzat AmirStatus is reachable</t>
  </si>
  <si>
    <t>Izzat Amir</t>
  </si>
  <si>
    <t>You: Hai assalamualaikum Izzat,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</si>
  <si>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Izzat Amir</t>
  </si>
  <si>
    <t>Liyana Yazid, MBAStatus is reachable</t>
  </si>
  <si>
    <t>Liyana Yazid, MBA</t>
  </si>
  <si>
    <t>You: Hai assalamualaikum puan Liyana, saya Azhad dari PruBSN.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t>
  </si>
  <si>
    <t>Open the options list in your conversation with Liyana Yazid, MBA and Azhad Azman</t>
  </si>
  <si>
    <t>Muhammad Aqil Arfan RosliStatus is reachable</t>
  </si>
  <si>
    <t>Muhammad Aqil Arfan Rosli</t>
  </si>
  <si>
    <t>You: Hai assalamualaikum Aqil,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</si>
  <si>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Muhammad Aqil Arfan Rosli and Azhad Azman</t>
  </si>
  <si>
    <t>Amir FikriStatus is reachable</t>
  </si>
  <si>
    <t>Amir Fikri</t>
  </si>
  <si>
    <t>You: Hai assalamualaikum taun Amir,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</si>
  <si>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Amir Fikri</t>
  </si>
  <si>
    <t>Irsyad Harith Razi</t>
  </si>
  <si>
    <t>You: Hai assalamualaikum tuan Irsyad, saya Azhad dari PruBSN. Sorry kalau ganggu. Actually sekarang saya tengah mencari individu yang bekerjaya untuk saya dapatkan peluang sharing berkaitan takaful dan wealth planning since ini kerja hakiki saya sebagai PruBSN wealth planner. Boleh ke kalau saya nak set appointment secara bersemuka ataupun online?</t>
  </si>
  <si>
    <t>Open the options list in your conversation with Irsyad Harith Razi and Azhad Azman</t>
  </si>
  <si>
    <t>Qamarul Munirah</t>
  </si>
  <si>
    <t>You: Hai assalamualaikum cik Qamarul,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</si>
  <si>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Qamarul Munirah and Azhad Azman</t>
  </si>
  <si>
    <t>Alif NasrullahStatus is reachable</t>
  </si>
  <si>
    <t>Alif Nasrullah</t>
  </si>
  <si>
    <t>You: Hai assalamualaikum tuan Alif,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</si>
  <si>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Alif Nasrullah</t>
  </si>
  <si>
    <t>Sara Sariani</t>
  </si>
  <si>
    <t>You: Hai assalamualaikum cik Sara,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t>
  </si>
  <si>
    <t>Open the options list in your conversation with Sara Sariani and Azhad Azman</t>
  </si>
  <si>
    <t>Syahmi Izzat Iliyasak</t>
  </si>
  <si>
    <t>You: Hai assalamualaikum tuan Syahmi,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</si>
  <si>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Syahmi Izzat Iliyasak and Azhad Azman</t>
  </si>
  <si>
    <t>Noradilah Nasir</t>
  </si>
  <si>
    <t>You: Hai assalamualaikum cik Noradilah,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</si>
  <si>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Noradilah Nasir and Azhad Azman</t>
  </si>
  <si>
    <t>Nor Farah Mardhiah Mohd Shahimi</t>
  </si>
  <si>
    <t>You: Hai assalamualaikum cik Nor Farah Mardhiah, saya Azhad dari PruBSN. Sorry kalau ganggu. Actually sekarang saya tengah mencari individu yang akan mula bekerja local atau overseas untuk saya dapatkan peluang sharing berkaitan takaful dan wealth planning since ini kerja hakiki saya sebagai PruBSN wealth planner. Boleh ke kalau saya nak set appointment secara bersemuka ataupun online?</t>
  </si>
  <si>
    <t>Open the options list in your conversation with Nor Farah Mardhiah Mohd Shahimi and Azhad Azman</t>
  </si>
  <si>
    <t>Hanisah Kamsuri, #OPEN_TO_WORKStatus is reachable</t>
  </si>
  <si>
    <t>Hanisah Kamsuri</t>
  </si>
  <si>
    <t>You: Hai assalamualaikum Hanisah,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</si>
  <si>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Hanisah Kamsuri</t>
  </si>
  <si>
    <t>Azim Alway</t>
  </si>
  <si>
    <t>Open the options list in your conversation with Azim Alway and Azhad Azman</t>
  </si>
  <si>
    <t>Yasmin Mohd</t>
  </si>
  <si>
    <t>You: Hai assalamualaikum Yasmin,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</si>
  <si>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Yasmin Mohd</t>
  </si>
  <si>
    <t>Hanis SafiaStatus is online</t>
  </si>
  <si>
    <t>Hanis Safia</t>
  </si>
  <si>
    <t>You: Hai assalamualaikum Hanis,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</si>
  <si>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Hanis Safia</t>
  </si>
  <si>
    <t>NASRUL SHAFIQ RAZALIStatus is reachable</t>
  </si>
  <si>
    <t>NASRUL SHAFIQ RAZALI</t>
  </si>
  <si>
    <t>You: Hai assalamualaikum tuan Nasrul,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</si>
  <si>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NASRUL SHAFIQ RAZALI and Azhad Azman</t>
  </si>
  <si>
    <t>Hariz HarunStatus is reachable</t>
  </si>
  <si>
    <t>Hariz Harun</t>
  </si>
  <si>
    <t>You: Terima kasih atas reply. InshaAllah kalau ada inquiry atau ada sebarang soalan berkaitan takaful atau wealth planning, boleh la contact saya di 0137654477. Semoga dipermudahkan urusan InshaAllah</t>
  </si>
  <si>
    <t>Open the options list in your conversation with Azhad Azman and Hariz Harun</t>
  </si>
  <si>
    <t>Muhammad Ali Hashemi bin Ahmad Nizar, #OPEN_TO_WORKStatus is reachable</t>
  </si>
  <si>
    <t>Muhammad Ali Hashemi bin Ahmad Nizar</t>
  </si>
  <si>
    <t>You: Hai assalamualaikum Muhammad Ali,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</si>
  <si>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Muhammad Ali Hashemi bin Ahmad Nizar and Azhad Azman</t>
  </si>
  <si>
    <t>Mohammad Farhan NorhishamStatus is reachable</t>
  </si>
  <si>
    <t>Mohammad Farhan Norhisham</t>
  </si>
  <si>
    <t>You: Hai assalamualaikum Farhan,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</si>
  <si>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Mohammad Farhan Norhisham and Azhad Azman</t>
  </si>
  <si>
    <t>Ahmad Nabil</t>
  </si>
  <si>
    <t>You: Hai assalamualaikum Nabil,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</si>
  <si>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Ahmad Nabil</t>
  </si>
  <si>
    <t>Megat Nazirul Syahmi, #OPEN_TO_WORK</t>
  </si>
  <si>
    <t>Megat Nazirul Syahmi</t>
  </si>
  <si>
    <t>You: Hai assalamualaikum Megat,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</si>
  <si>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Megat Nazirul Syahmi</t>
  </si>
  <si>
    <t>Mustaqim Mansor, #OPEN_TO_WORKStatus is reachable</t>
  </si>
  <si>
    <t>Mustaqim Mansor</t>
  </si>
  <si>
    <t>You: Hai assalamualaikum Mustaqim,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</si>
  <si>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Mustaqim Mansor</t>
  </si>
  <si>
    <t>Ivana Nur Farrisya Binti Rozlan</t>
  </si>
  <si>
    <t>You: Hai assalamualaikum Farrisya,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t>
  </si>
  <si>
    <t>Open the options list in your conversation with Azhad Azman and Ivana Nur Farrisya Binti Rozlan</t>
  </si>
  <si>
    <t>Noor Haizan Adnan, #OPEN_TO_WORKStatus is reachable</t>
  </si>
  <si>
    <t>Noor Haizan Adnan</t>
  </si>
  <si>
    <t>You: Hai assalamualaikum Noor Haizan,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</si>
  <si>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Noor Haizan Adnan</t>
  </si>
  <si>
    <t>Adam Haris Ashraf, #OPEN_TO_WORKStatus is reachable</t>
  </si>
  <si>
    <t>Adam Haris Ashraf</t>
  </si>
  <si>
    <t>You: Hai assalamualaikum Adam,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t>
  </si>
  <si>
    <t>Open the options list in your conversation with Azhad Azman and Adam Haris Ashraf</t>
  </si>
  <si>
    <t>Atirah Mustafa, #OPEN_TO_WORKStatus is reachable</t>
  </si>
  <si>
    <t>Atirah Mustafa</t>
  </si>
  <si>
    <t>You: Hai assalamualaikum Atirah,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</si>
  <si>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Atirah Mustafa</t>
  </si>
  <si>
    <t>Kamal Kharazi Khairuzin</t>
  </si>
  <si>
    <t>You: Hai assalamualaikum Kamal,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</si>
  <si>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Kamal Kharazi Khairuzin</t>
  </si>
  <si>
    <t>Muhammad Taqieyyuddin Bin Mohd TajuddinStatus is reachable</t>
  </si>
  <si>
    <t>Muhammad Taqieyyuddin Bin Mohd Tajuddin</t>
  </si>
  <si>
    <t>You: Hai assalamualaikum Taqieyyuddin,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</si>
  <si>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Muhammad Taqieyyuddin Bin Mohd Tajuddin</t>
  </si>
  <si>
    <t>Muhamad FaizStatus is reachable</t>
  </si>
  <si>
    <t>Muhamad Faiz</t>
  </si>
  <si>
    <t>You: Hai assalamualaikum Muhammad Faiz,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</si>
  <si>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Muhamad Faiz</t>
  </si>
  <si>
    <t>Aliff FirdausStatus is reachable</t>
  </si>
  <si>
    <t>Aliff Firdaus</t>
  </si>
  <si>
    <t>You: Hai assalamualaikum Aliff,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</si>
  <si>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Aliff Firdaus and Azhad Azman</t>
  </si>
  <si>
    <t>Ain Nur Farhana Zakaria, #OPEN_TO_WORKStatus is reachable</t>
  </si>
  <si>
    <t>Ain Nur Farhana Zakaria</t>
  </si>
  <si>
    <t>You: Hai assalamualaikum Ain,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</si>
  <si>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Ain Nur Farhana Zakaria</t>
  </si>
  <si>
    <t>Iylia Juhanis JumaatStatus is reachable</t>
  </si>
  <si>
    <t>Iylia Juhanis Jumaat</t>
  </si>
  <si>
    <t>You: Hai assalamualaikum Iylia, saya Azhad dari PruBSN. Sorry kalau ganggu. Actually sekarang saya tengah mencari student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</si>
  <si>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Iylia Juhanis Jumaat</t>
  </si>
  <si>
    <t>MUHAMMAD HAZIQ IMRAN BIN HASNOL IMRAN, #OPEN_TO_WORKStatus is reachable</t>
  </si>
  <si>
    <t>MUHAMMAD HAZIQ IMRAN BIN HASNOL IMRAN</t>
  </si>
  <si>
    <t>You: Hai assalamualaikum Haziq,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</si>
  <si>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MUHAMMAD HAZIQ IMRAN BIN HASNOL IMRAN</t>
  </si>
  <si>
    <t>Nur Fatihah, #OPEN_TO_WORKStatus is reachable</t>
  </si>
  <si>
    <t>You: Hai assalamualaikum Fatihah,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t>
  </si>
  <si>
    <t>Fatihah Zulkifli</t>
  </si>
  <si>
    <t>You: Hai assalamualaikum Fatihah,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</si>
  <si>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Fatihah Zulkifli</t>
  </si>
  <si>
    <t>Putra Hakimmuddin Wahid</t>
  </si>
  <si>
    <t>You: Hai assalamualaikum Putra,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</si>
  <si>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Putra Hakimmuddin Wahid and Azhad Azman</t>
  </si>
  <si>
    <t>Khatijah Azman, CPA(M)Status is reachable</t>
  </si>
  <si>
    <t>Khatijah Azman, CPA(M)</t>
  </si>
  <si>
    <t>You: Hai assalamualaikum Khatijah,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</si>
  <si>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Khatijah Azman, CPA(M)</t>
  </si>
  <si>
    <t>Zakwan Zahit</t>
  </si>
  <si>
    <t>You: Hai assalamualaikum Zakwan,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</si>
  <si>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Zakwan Zahit</t>
  </si>
  <si>
    <t>Nurul Shafiqa Aqila Rudzuanazmi</t>
  </si>
  <si>
    <t>You: Hai assalamualaikum Shafiqa,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</si>
  <si>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Nurul Shafiqa Aqila Rudzuanazmi and Azhad Azman</t>
  </si>
  <si>
    <t>Diyanah Khairulzan</t>
  </si>
  <si>
    <t>You: Hai assalamualaikum Diyanah,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t>
  </si>
  <si>
    <t>Open the options list in your conversation with Azhad Azman and Diyanah Khairulzan</t>
  </si>
  <si>
    <t>Mohamad Rasydan Hakimi Mohd.Rozi</t>
  </si>
  <si>
    <t>You: Hai assalamualaikum Rasydan,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</si>
  <si>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Mohamad Rasydan Hakimi Mohd.Rozi</t>
  </si>
  <si>
    <t>LUQMAN ARIEF</t>
  </si>
  <si>
    <t>You: Hai assalamualaikum Luqman,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</si>
  <si>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LUQMAN ARIEF</t>
  </si>
  <si>
    <t>Muhammad Afif Ikhwan Mohd Afandi</t>
  </si>
  <si>
    <t>You: Hai assalamualaikum Afif,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</si>
  <si>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Muhammad Afif Ikhwan Mohd Afandi</t>
  </si>
  <si>
    <t>Muhammad Muntazar Bin Hairi</t>
  </si>
  <si>
    <t>You: Hai assalamualaikum tuan Muntazar,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</si>
  <si>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Muhammad Muntazar Bin Hairi</t>
  </si>
  <si>
    <t>SITI NURMAISARAH FAKRUL AZWAN, #OPEN_TO_WORK</t>
  </si>
  <si>
    <t>SITI NURMAISARAH FAKRUL AZWAN</t>
  </si>
  <si>
    <t>You: Hai assalamualaikum Siti Nurmaisarah,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t>
  </si>
  <si>
    <t>Open the options list in your conversation with Azhad Azman and SITI NURMAISARAH FAKRUL AZWAN</t>
  </si>
  <si>
    <t>Asrol Helmi Mohamad</t>
  </si>
  <si>
    <t>You: Hai assalamualaikum tuan Asrol,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</si>
  <si>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Asrol Helmi Mohamad and Azhad Azman</t>
  </si>
  <si>
    <t>Muhammad Nabil bin Mat Zinan</t>
  </si>
  <si>
    <t>Open the options list in your conversation with Muhammad Nabil bin Mat Zinan and Azhad Azman</t>
  </si>
  <si>
    <t>Nadhira Syazwani</t>
  </si>
  <si>
    <t>You: Hai assalamualaikum Nadhira,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t>
  </si>
  <si>
    <t>Open the options list in your conversation with Azhad Azman and Nadhira Syazwani</t>
  </si>
  <si>
    <t>Muhammad Fahmi bin Ramzi</t>
  </si>
  <si>
    <t>You: Hai assalamualaikum Fahmi,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</si>
  <si>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Muhammad Fahmi bin Ramzi</t>
  </si>
  <si>
    <t>Natasya Jasbindar</t>
  </si>
  <si>
    <t>You: Hai assalamualaikum Nur Natasya,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</si>
  <si>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Natasya Jasbindar</t>
  </si>
  <si>
    <t>Nuranis Hurin, #OPEN_TO_WORK</t>
  </si>
  <si>
    <t>Nuranis Hurin</t>
  </si>
  <si>
    <t>You: Hai assalamualaikum Nuranis,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</si>
  <si>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Nuranis Hurin</t>
  </si>
  <si>
    <t>Muhammad Nidzam</t>
  </si>
  <si>
    <t>You: Hai assalamualaikum tuan Nidzam,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</si>
  <si>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Muhammad Nidzam and Azhad Azman</t>
  </si>
  <si>
    <t>Athirah Uzair</t>
  </si>
  <si>
    <t>You: Hai assalamualaikum Athirah,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</si>
  <si>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Athirah Uzair</t>
  </si>
  <si>
    <t>Uwaiss Shahar</t>
  </si>
  <si>
    <t>You: Hai assalamualaikum Uwais,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</si>
  <si>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Uwaiss Shahar</t>
  </si>
  <si>
    <t>Azizul Faizi Khairil Faizi</t>
  </si>
  <si>
    <t>You: Hai assalamualaikum Azizul,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</si>
  <si>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Azizul Faizi Khairil Faizi</t>
  </si>
  <si>
    <t>NUR HAZLYN AZHAR</t>
  </si>
  <si>
    <t>You: Hai assalamualaikum Hazlyn,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</si>
  <si>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 HAZLYN AZHAR</t>
  </si>
  <si>
    <t>Aliff Irsyad</t>
  </si>
  <si>
    <t>You: Hai assalamualaikum Aliff,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</si>
  <si>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Aliff Irsyad</t>
  </si>
  <si>
    <t>Zaid Hazim Johari</t>
  </si>
  <si>
    <t>You: Hai assalamualaikum Zaid,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</si>
  <si>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Zaid Hazim Johari</t>
  </si>
  <si>
    <t>HALIMATUS AB KARIM</t>
  </si>
  <si>
    <t>You: Hai assalamualaikum Halimatus,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</si>
  <si>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HALIMATUS AB KARIM and Azhad Azman</t>
  </si>
  <si>
    <t>Raja Akmal Firdaus</t>
  </si>
  <si>
    <t>You: Hai assalamualaikum Raja Akmal,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</si>
  <si>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Raja Akmal Firdaus</t>
  </si>
  <si>
    <t>Mimie Jasni</t>
  </si>
  <si>
    <t>You: Hai assalamualaikum Mimie,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</si>
  <si>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Mimie Jasni</t>
  </si>
  <si>
    <t>Anirah binti Muhammad Shariffudin TehStatus is reachable</t>
  </si>
  <si>
    <t>Anirah binti Muhammad Shariffudin Teh</t>
  </si>
  <si>
    <t>You: Terima kasih atas reply. InshaAllah in the future kalau ada inquiry atau masalah berkaitan takaful atau wealth planning boleh la contact saya. Semoga dipermudahkan urusan</t>
  </si>
  <si>
    <t>Open the options list in your conversation with Anirah binti Muhammad Shariffudin Teh and Azhad Azman</t>
  </si>
  <si>
    <t>Poh Yee ChooStatus is online</t>
  </si>
  <si>
    <t>Poh Yee Choo</t>
  </si>
  <si>
    <t>Poh Yee: Hi Encik Azhad Azaman~ Konnichiwa dan Salam Sejahtera~ This is Poh Yee here, from I-Staff, a Japan recruitment agency in Malaysia. I would like to say, Thank you so much for accepting my connection invites! よろしくお願いします！</t>
  </si>
  <si>
    <t>Open the options list in your conversation with Azhad Azman and Poh Yee Choo</t>
  </si>
  <si>
    <t>Fadzlun Shakirah Esmail, #OPEN_TO_WORKStatus is reachable</t>
  </si>
  <si>
    <t>Fadzlun Shakirah Esmail</t>
  </si>
  <si>
    <t>You: Hai. Sorry, it is okay kalau saya nak set appointment secara bersemuka ataupun online?</t>
  </si>
  <si>
    <t>Open the options list in your conversation with Azhad Azman and Fadzlun Shakirah Esmail</t>
  </si>
  <si>
    <t>Ainul Shafiza, #OPEN_TO_WORKStatus is reachable</t>
  </si>
  <si>
    <t>Ainul Shafiza</t>
  </si>
  <si>
    <t>You: Hai assalamualaikum Ainul,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</si>
  <si>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Ainul Shafiza</t>
  </si>
  <si>
    <t>Nur Atiqah Binti Abd RashidStatus is reachable</t>
  </si>
  <si>
    <t>Nur Atiqah Binti Abd Rashid</t>
  </si>
  <si>
    <t>You: Hai assalamualaikum Atiqah,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</si>
  <si>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 Atiqah Binti Abd Rashid</t>
  </si>
  <si>
    <t>Izzatty Qaisara</t>
  </si>
  <si>
    <t>You: Hai assalamualaikum Izzatty,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</si>
  <si>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Izzatty Qaisara</t>
  </si>
  <si>
    <t>Nor AthirahStatus is reachable</t>
  </si>
  <si>
    <t>Nor Athirah</t>
  </si>
  <si>
    <t>You: Hai assalamualaikum Athirah,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</si>
  <si>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Nor Athirah</t>
  </si>
  <si>
    <t>Hazeq daniel Wan hairur rizalStatus is reachable</t>
  </si>
  <si>
    <t>Hazeq daniel Wan hairur rizal</t>
  </si>
  <si>
    <t>You: Hai assalamualaikum Hazeq,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</si>
  <si>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Hazeq daniel Wan hairur rizal</t>
  </si>
  <si>
    <t>Hanis Afiqah JaffarStatus is reachable</t>
  </si>
  <si>
    <t>Hanis Afiqah Jaffar</t>
  </si>
  <si>
    <t>You: Hai assalamualaikum Hanis,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</si>
  <si>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Hanis Afiqah Jaffar</t>
  </si>
  <si>
    <t>Bin Suhaili Hafizin SyahmiStatus is reachable</t>
  </si>
  <si>
    <t>Bin Suhaili Hafizin Syahmi</t>
  </si>
  <si>
    <t>You: Hai assalamualaikum Suhaili,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</si>
  <si>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Bin Suhaili Hafizin Syahmi</t>
  </si>
  <si>
    <t>Nor Astiana, #OPEN_TO_WORKStatus is reachable</t>
  </si>
  <si>
    <t>Nor Astiana</t>
  </si>
  <si>
    <t>You: Hai assalamualaikum Astiana,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</si>
  <si>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Nor Astiana</t>
  </si>
  <si>
    <t>Muhammad Syahmi bin Roslan</t>
  </si>
  <si>
    <t>You: Hai assalamualaikum Syahmi,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</si>
  <si>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Muhammad Syahmi bin Roslan</t>
  </si>
  <si>
    <t>Shahirah Shamharir</t>
  </si>
  <si>
    <t>You: Hai assalamualaikum Shahirah,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</si>
  <si>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Shahirah Shamharir</t>
  </si>
  <si>
    <t>Muhammad Hilmi RazaliStatus is reachable</t>
  </si>
  <si>
    <t>Muhammad Hilmi Razali</t>
  </si>
  <si>
    <t>You: Hai assalamualaikum Hilmi,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</si>
  <si>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Muhammad Hilmi Razali and Azhad Azman</t>
  </si>
  <si>
    <t>Ameerul AmeenStatus is reachable</t>
  </si>
  <si>
    <t>Ameerul Ameen</t>
  </si>
  <si>
    <t>You: Hai assalamualaikum Ameerul,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</si>
  <si>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Ameerul Ameen and Azhad Azman</t>
  </si>
  <si>
    <t>Khairil KhaironStatus is reachable</t>
  </si>
  <si>
    <t>Khairil Khairon</t>
  </si>
  <si>
    <t>You: Hai assalamualaikum Khairil,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</si>
  <si>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Khairil Khairon</t>
  </si>
  <si>
    <t>Nurin AmiraStatus is reachable</t>
  </si>
  <si>
    <t>Nurin Amira</t>
  </si>
  <si>
    <t>You: Hai assalamualaikum Nurin,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</si>
  <si>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Nurin Amira</t>
  </si>
  <si>
    <t>Afiqah Abdul AzizStatus is reachable</t>
  </si>
  <si>
    <t>Afiqah Abdul Aziz</t>
  </si>
  <si>
    <t>You: Hai assalamualaikum Afiqah,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</si>
  <si>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Afiqah Abdul Aziz and Azhad Azman</t>
  </si>
  <si>
    <t>Elsya Syaqilla Binti Abdul Samat</t>
  </si>
  <si>
    <t>You: Hai assalamualaikum Elsya,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t>
  </si>
  <si>
    <t>Open the options list in your conversation with Azhad Azman and Elsya Syaqilla Binti Abdul Samat</t>
  </si>
  <si>
    <t>Alif Firdaus Mohd FadhirStatus is reachable</t>
  </si>
  <si>
    <t>Alif Firdaus Mohd Fadhir</t>
  </si>
  <si>
    <t>You: Hai assalamualaikum Alif,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</si>
  <si>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Alif Firdaus Mohd Fadhir</t>
  </si>
  <si>
    <t>Muhamad Firdaus bin DaudStatus is reachable</t>
  </si>
  <si>
    <t>Muhamad Firdaus bin Daud</t>
  </si>
  <si>
    <t>You: Hai assalamualaikum Firdaus,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</si>
  <si>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Muhamad Firdaus bin Daud</t>
  </si>
  <si>
    <t>Aainaa Binti Abd Hamid</t>
  </si>
  <si>
    <t>You: Hai assalamualaikum Aainaa,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</si>
  <si>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Aainaa Binti Abd Hamid</t>
  </si>
  <si>
    <t>AMIRUL HAIZAT AZMIStatus is reachable</t>
  </si>
  <si>
    <t>AMIRUL HAIZAT AZMI</t>
  </si>
  <si>
    <t>You: Hai assalamualaikum Amirul,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</si>
  <si>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AMIRUL HAIZAT AZMI</t>
  </si>
  <si>
    <t>Farhan Arif</t>
  </si>
  <si>
    <t>You: Hai assalamualaikum Farhan,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</si>
  <si>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Farhan Arif</t>
  </si>
  <si>
    <t>Nurul Nadia Natasha Ab RahmanStatus is reachable</t>
  </si>
  <si>
    <t>Nurul Nadia Natasha Ab Rahman</t>
  </si>
  <si>
    <t>You: Hai assalamualaikum Nadia,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</si>
  <si>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Nurul Nadia Natasha Ab Rahman</t>
  </si>
  <si>
    <t>SITI AISYAH BINTI AHMAD SABIR</t>
  </si>
  <si>
    <t>Open the options list in your conversation with SITI AISYAH BINTI AHMAD SABIR and Azhad Azman</t>
  </si>
  <si>
    <t>Muhammad NazmiStatus is online</t>
  </si>
  <si>
    <t>Muhammad Nazmi</t>
  </si>
  <si>
    <t>You: Hai assalamualaikum Nazmi,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</si>
  <si>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Muhammad Nazmi</t>
  </si>
  <si>
    <t>Nurshamimi Nabila</t>
  </si>
  <si>
    <t>You: Hai assalamualaikum Nurshamimi,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</si>
  <si>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Nurshamimi Nabila</t>
  </si>
  <si>
    <t>Maisarah Rosdi, #OPEN_TO_WORKStatus is reachable</t>
  </si>
  <si>
    <t>Maisarah Rosdi</t>
  </si>
  <si>
    <t>You: Hai assalamualaikum Maisarah,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</si>
  <si>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Maisarah Rosdi</t>
  </si>
  <si>
    <t>Nurul Syahirah binti Md ShahStatus is reachable</t>
  </si>
  <si>
    <t>Nurul Syahirah binti Md Shah</t>
  </si>
  <si>
    <t>You: Hai assalamualaikum Syahirah,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</si>
  <si>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Nurul Syahirah binti Md Shah</t>
  </si>
  <si>
    <t>Izzat KamalStatus is reachable</t>
  </si>
  <si>
    <t>Izzat Kamal</t>
  </si>
  <si>
    <t>Open the options list in your conversation with Azhad Azman and Izzat Kamal</t>
  </si>
  <si>
    <t>Nurul Izzatie Zulkiflee, #OPEN_TO_WORKStatus is reachable</t>
  </si>
  <si>
    <t>Nurul Izzatie Zulkiflee</t>
  </si>
  <si>
    <t>You: Hai assalamualaikum Izzatie,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t>
  </si>
  <si>
    <t>Open the options list in your conversation with Nurul Izzatie Zulkiflee and Azhad Azman</t>
  </si>
  <si>
    <t>Adlan SukorStatus is reachable</t>
  </si>
  <si>
    <t>Adlan Sukor</t>
  </si>
  <si>
    <t>You: Hai assalamualaikum Encik Adlan,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</si>
  <si>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Adlan Sukor and Azhad Azman</t>
  </si>
  <si>
    <t>Zafirah ZainiStatus is reachable</t>
  </si>
  <si>
    <t>You: Hai assalamualaikum Zafirah,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</si>
  <si>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Muhammad Afiq MohidenStatus is reachable</t>
  </si>
  <si>
    <t>Muhammad Afiq Mohiden</t>
  </si>
  <si>
    <t>Open the options list in your conversation with Azhad Azman and Muhammad Afiq Mohiden</t>
  </si>
  <si>
    <t>Nurul Aini Athirah Abdul Rahim, #OPEN_TO_WORK</t>
  </si>
  <si>
    <t>Nurul Aini Athirah Abdul Rahim</t>
  </si>
  <si>
    <t>You: Hai assalamualaikum Aini,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</si>
  <si>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Nurul Aini Athirah Abdul Rahim</t>
  </si>
  <si>
    <t>AMIRUL ISKANDARStatus is reachable</t>
  </si>
  <si>
    <t>AMIRUL ISKANDAR</t>
  </si>
  <si>
    <t>You: Hai assalamualaikum Amirul, saya Azhad nihon sotsu tahun 2017. Sorry kalau ganggu. Actually sekarang saya tengah mencari individu yang bekerja dekat nihon untuk saya dapatkan peluang sharing berkaitan takaful dan wealth planning since ini kerja hakiki saya sebagai PruBSN wealth planner. Boleh ke kalau saya nak set appointment secara bersemuka ataupun online?</t>
  </si>
  <si>
    <t>Open the options list in your conversation with AMIRUL ISKANDAR and Azhad Azman</t>
  </si>
  <si>
    <t>Nurrul Syafawati HumamStatus is reachable</t>
  </si>
  <si>
    <t>Nurrul Syafawati Humam</t>
  </si>
  <si>
    <t>You: Hai assalamualaikum Nurul Syafawati, saya Azhad nihon sotsu tahun 2017. Sorry kalau ganggu. Actually sekarang saya tengah mencari individu yang bekerja di overseas untuk saya dapatkan peluang sharing berkaitan takaful dan wealth planning since ini kerja hakiki saya sebagai PruBSN wealth planner. Boleh ke kalau saya nak set appointment secara bersemuka ataupun online?</t>
  </si>
  <si>
    <t>Open the options list in your conversation with Nurrul Syafawati Humam and Azhad Azman</t>
  </si>
  <si>
    <t>Firdaus RazakStatus is reachable</t>
  </si>
  <si>
    <t>Firdaus Razak</t>
  </si>
  <si>
    <t>Open the options list in your conversation with Azhad Azman and Firdaus Razak</t>
  </si>
  <si>
    <t>Nik Akmar Marini, #OPEN_TO_WORKStatus is reachable</t>
  </si>
  <si>
    <t>Nik Akmar Marini</t>
  </si>
  <si>
    <t>You: Hai assalamualaikum Nik Akmar,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</si>
  <si>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Nik Akmar Marini and Azhad Azman</t>
  </si>
  <si>
    <t>Nurul Nadia Nabilah Binti Rahman</t>
  </si>
  <si>
    <t>You: Hai assalamualaikum Nadia,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</si>
  <si>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Nurul Nadia Nabilah Binti Rahman</t>
  </si>
  <si>
    <t>Mohd Abdul Hafiz Bin Abdullah</t>
  </si>
  <si>
    <t>You: Hai assalamualaikum Abdul Hafiz,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</si>
  <si>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Mohd Abdul Hafiz Bin Abdullah and Azhad Azman</t>
  </si>
  <si>
    <t>Aina Shafiqah</t>
  </si>
  <si>
    <t>You: Hai assalamualaikum Aina,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</si>
  <si>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Aina Shafiqah</t>
  </si>
  <si>
    <t>Firzana Eiwany Mashi Khairil Mashi</t>
  </si>
  <si>
    <t>You: Hai assalamualaikum Firzana,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</si>
  <si>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Firzana Eiwany Mashi Khairil Mashi</t>
  </si>
  <si>
    <t>Siti ZulaikaStatus is reachable</t>
  </si>
  <si>
    <t>Siti Zulaika</t>
  </si>
  <si>
    <t>You: Hai assalamualaikum Zulaika,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t>
  </si>
  <si>
    <t>Open the options list in your conversation with Siti Zulaika and Azhad Azman</t>
  </si>
  <si>
    <t>Nur SyazanaStatus is reachable</t>
  </si>
  <si>
    <t>You: Hai assalamualaikum Syazana,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</si>
  <si>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 Syazana</t>
  </si>
  <si>
    <t>Adi Putra AzizanStatus is reachable</t>
  </si>
  <si>
    <t>Adi Putra Azizan</t>
  </si>
  <si>
    <t>You: Hai assalamualaikum Adi Putra,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</si>
  <si>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Adi Putra Azizan</t>
  </si>
  <si>
    <t>Dayana Sofia Mohd Effendy, #OPEN_TO_WORKStatus is reachable</t>
  </si>
  <si>
    <t>Dayana Sofia Mohd Effendy</t>
  </si>
  <si>
    <t>You: Hai assalamualaikum Dayana,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</si>
  <si>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Dayana Sofia Mohd Effendy</t>
  </si>
  <si>
    <t>Nur Atiqah Syazrina Aziz</t>
  </si>
  <si>
    <t>Open the options list in your conversation with Azhad Azman and Nur Atiqah Syazrina Aziz</t>
  </si>
  <si>
    <t>Nur Fazlina Farahin Ahmad SazalliStatus is reachable</t>
  </si>
  <si>
    <t>Nur Fazlina Farahin Ahmad Sazalli</t>
  </si>
  <si>
    <t>You: Hai assalamualaikum Fazlina,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</si>
  <si>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 Fazlina Farahin Ahmad Sazalli</t>
  </si>
  <si>
    <t>Iskandar ZulkarnainStatus is reachable</t>
  </si>
  <si>
    <t>Iskandar Zulkarnain</t>
  </si>
  <si>
    <t>You: Hai assalamualaikum Iskandar,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</si>
  <si>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Iskandar Zulkarnain</t>
  </si>
  <si>
    <t>Nur Alyssa Nabiha EsaStatus is reachable</t>
  </si>
  <si>
    <t>Nur Alyssa Nabiha Esa</t>
  </si>
  <si>
    <t>You: Hai assalamualaikum Alyssa,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</si>
  <si>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 Alyssa Nabiha Esa</t>
  </si>
  <si>
    <t>Muhammad Hafiz Iskandar Bin Johan, #OPEN_TO_WORKStatus is reachable</t>
  </si>
  <si>
    <t>Muhammad Hafiz Iskandar Bin Johan</t>
  </si>
  <si>
    <t>You: Hai assalamualaikum Hafiz,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</si>
  <si>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Muhammad Hafiz Iskandar Bin Johan</t>
  </si>
  <si>
    <t>Hairul AzizanStatus is reachable</t>
  </si>
  <si>
    <t>Hairul Azizan</t>
  </si>
  <si>
    <t>You: Hai assalamualaikum Hairul,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</si>
  <si>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Hairul Azizan and Azhad Azman</t>
  </si>
  <si>
    <t>Nurazwani Mohd SabriStatus is reachable</t>
  </si>
  <si>
    <t>Nurazwani Mohd Sabri</t>
  </si>
  <si>
    <t>You: Hai assalamualaikum Nurazwani,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</si>
  <si>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Nurazwani Mohd Sabri</t>
  </si>
  <si>
    <t>HAKIM ZULKIFLIStatus is reachable</t>
  </si>
  <si>
    <t>HAKIM ZULKIFLI</t>
  </si>
  <si>
    <t>You: Hai assalamualaikum Hakim, saya Azhad nihon sotsu tahun 2017. Sorry kalau ganggu. Actually sekarang saya tengah mencari individu yang bekerja dekat nihon untuk saya dapatkan peluang sharing berkaitan takaful dan wealth planning since ini kerja hakiki saya sebagai PruBSN wealth planner. Boleh ke kalau saya nak set appointment secara bersemuka ataupun online?</t>
  </si>
  <si>
    <t>Open the options list in your conversation with HAKIM ZULKIFLI and Azhad Azman</t>
  </si>
  <si>
    <t>Syiraz Maj</t>
  </si>
  <si>
    <t>You: Hai assalamualaikum Syiraj,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</si>
  <si>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Syiraz Maj</t>
  </si>
  <si>
    <t>Ilman ArifStatus is reachable</t>
  </si>
  <si>
    <t>Ilman Arif</t>
  </si>
  <si>
    <t>You: Hai assalamualaikum Ilman,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</si>
  <si>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Ilman Arif</t>
  </si>
  <si>
    <t>HAFIZ SOFIUDDIN ABDUL MUZAHID, #OPEN_TO_WORKStatus is reachable</t>
  </si>
  <si>
    <t>HAFIZ SOFIUDDIN ABDUL MUZAHID</t>
  </si>
  <si>
    <t>You: Hai assalamualaikum Hafiz,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</si>
  <si>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HAFIZ SOFIUDDIN ABDUL MUZAHID</t>
  </si>
  <si>
    <t>Natasha RazlanStatus is reachable</t>
  </si>
  <si>
    <t>Natasha Razlan</t>
  </si>
  <si>
    <t>You: Hai assalamualaikum Natasha,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</si>
  <si>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Natasha Razlan</t>
  </si>
  <si>
    <t>Aqilah Musa</t>
  </si>
  <si>
    <t>You: Hai assalamualaikum Aqilah,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</si>
  <si>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Aqilah Musa</t>
  </si>
  <si>
    <t>Aisyah Najeeha</t>
  </si>
  <si>
    <t>Open the options list in your conversation with Azhad Azman and Aisyah Najeeha</t>
  </si>
  <si>
    <t>Nazmi Zainul AbidinStatus is reachable</t>
  </si>
  <si>
    <t>Nazmi Zainul Abidin</t>
  </si>
  <si>
    <t>You: Hai assalamualaikum Nazmi,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</si>
  <si>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Nazmi Zainul Abidin and Azhad Azman</t>
  </si>
  <si>
    <t>Nurul NurFitri JamaluddinStatus is reachable</t>
  </si>
  <si>
    <t>Nurul NurFitri Jamaluddin</t>
  </si>
  <si>
    <t>You: Hai assalamualaikum Nurul,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</si>
  <si>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Nurul NurFitri Jamaluddin</t>
  </si>
  <si>
    <t>Firdaus MazlanStatus is reachable</t>
  </si>
  <si>
    <t>Firdaus Mazlan</t>
  </si>
  <si>
    <t>Open the options list in your conversation with Firdaus Mazlan and Azhad Azman</t>
  </si>
  <si>
    <t>Haziq Haiqal</t>
  </si>
  <si>
    <t>You: Hai assalamualaikum Haziq,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</si>
  <si>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Haziq Haiqal</t>
  </si>
  <si>
    <t>Ellia HizuddinStatus is online</t>
  </si>
  <si>
    <t>Ellia Hizuddin</t>
  </si>
  <si>
    <t>You: Hai assalamualaikum Ellia,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</si>
  <si>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Ellia Hizuddin</t>
  </si>
  <si>
    <t>Suhana MislizarStatus is reachable</t>
  </si>
  <si>
    <t>Suhana Mislizar</t>
  </si>
  <si>
    <t>You: Hai assalamualaikum Suhana,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</si>
  <si>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Suhana Mislizar and Azhad Azman</t>
  </si>
  <si>
    <t>Abuzar ZulkifliStatus is reachable</t>
  </si>
  <si>
    <t>Abuzar Zulkifli</t>
  </si>
  <si>
    <t>You: Hai assalamualaikum Abuzar,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</si>
  <si>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Abuzar Zulkifli</t>
  </si>
  <si>
    <t>Zahid Kamarzaman</t>
  </si>
  <si>
    <t>You: Hai assalamualaikum Zahid,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</si>
  <si>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Zahid Kamarzaman and Azhad Azman</t>
  </si>
  <si>
    <t>Ariff Jamil</t>
  </si>
  <si>
    <t>You: Hai assalamualaikum Ariff,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</si>
  <si>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Ariff Jamil and Azhad Azman</t>
  </si>
  <si>
    <t>Nurul Farahayza, #OPEN_TO_WORK</t>
  </si>
  <si>
    <t>Nurul Farahayza</t>
  </si>
  <si>
    <t>You: Hai assalamualaikum Farahayza,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</si>
  <si>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Nurul Farahayza</t>
  </si>
  <si>
    <t>Ameer Amsyar Mohd AwiStatus is reachable</t>
  </si>
  <si>
    <t>Ameer Amsyar Mohd Awi</t>
  </si>
  <si>
    <t>You: Hai assalamualaikum Ameer,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</si>
  <si>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Ameer Amsyar Mohd Awi</t>
  </si>
  <si>
    <t>Amir SamsudinStatus is reachable</t>
  </si>
  <si>
    <t>Amir Samsudin</t>
  </si>
  <si>
    <t>You: Hai assalamualaikum Amir,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</si>
  <si>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Amir Samsudin</t>
  </si>
  <si>
    <t>Nurul Izzati Yuziman, #OPEN_TO_WORKStatus is reachable</t>
  </si>
  <si>
    <t>Nurul Izzati Yuziman</t>
  </si>
  <si>
    <t>You: Hai assalamualaikum Izzati,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</si>
  <si>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Nurul Izzati Yuziman and Azhad Azman</t>
  </si>
  <si>
    <t>Muhammad Bin M Saud, #OPEN_TO_WORKStatus is reachable</t>
  </si>
  <si>
    <t>Muhammad Bin M Saud</t>
  </si>
  <si>
    <t>You: Hai assalamualaikum Muhammad,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</si>
  <si>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Muhammad Bin M Saud</t>
  </si>
  <si>
    <t>Nor Aqillah AimanStatus is reachable</t>
  </si>
  <si>
    <t>Nor Aqillah Aiman</t>
  </si>
  <si>
    <t>You: Hai assalamualaikum Nor Aqillah,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</si>
  <si>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Nor Aqillah Aiman</t>
  </si>
  <si>
    <t>Nureene Dhaniea Afriena Muhamad Zaki, #OPEN_TO_WORK</t>
  </si>
  <si>
    <t>Nureene Dhaniea Afriena Muhamad Zaki</t>
  </si>
  <si>
    <t>You: Hai assalamualaikum Nureene,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</si>
  <si>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Nureene Dhaniea Afriena Muhamad Zaki</t>
  </si>
  <si>
    <t>Dang Aina Jasmin</t>
  </si>
  <si>
    <t>You: Hai assalamualaikum Dang Aina,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</si>
  <si>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Dang Aina Jasmin</t>
  </si>
  <si>
    <t>NUR A'DILAH A'QILAH YAHAYA, #OPEN_TO_WORKStatus is online</t>
  </si>
  <si>
    <t>NUR A'DILAH A'QILAH YAHAYA</t>
  </si>
  <si>
    <t>You: Hai assalamualaikum A’dilah,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</si>
  <si>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 A'DILAH A'QILAH YAHAYA</t>
  </si>
  <si>
    <t>Raja Nur Izny KamaliyahStatus is reachable</t>
  </si>
  <si>
    <t>Raja Nur Izny Kamaliyah</t>
  </si>
  <si>
    <t>You: Hai assalamualaikum Raja Nur Izny,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</si>
  <si>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Raja Nur Izny Kamaliyah and Azhad Azman</t>
  </si>
  <si>
    <t>NIK MUHAMMAD MUHAIMIN NIK ABDUL AZIZ</t>
  </si>
  <si>
    <t>You: Hai assalamualaikum Nik Muhammad,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</si>
  <si>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NIK MUHAMMAD MUHAIMIN NIK ABDUL AZIZ</t>
  </si>
  <si>
    <t>Nurlaili Zainal Abidin</t>
  </si>
  <si>
    <t>You: Hai assalamualaikum Nurlaili, saya Azhad dari PruBSN. Sorry kalau ganggu</t>
  </si>
  <si>
    <t>Intan Syazwana Abdul Aziz</t>
  </si>
  <si>
    <t>You: Hai assalamualaikum Syazwana,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</si>
  <si>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Intan Syazwana Abdul Aziz</t>
  </si>
  <si>
    <t>Nurul Hasnah ZakariaStatus is reachable</t>
  </si>
  <si>
    <t>Nurul Hasnah Zakaria</t>
  </si>
  <si>
    <t>You: Hai assalamualaikum Hasnah,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</si>
  <si>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Nurul Hasnah Zakaria</t>
  </si>
  <si>
    <t>Muhammad Harith Zuraimi</t>
  </si>
  <si>
    <t>Open the options list in your conversation with Azhad Azman and Muhammad Harith Zuraimi</t>
  </si>
  <si>
    <t>Harith Aiman Bin Hamilton</t>
  </si>
  <si>
    <t>Open the options list in your conversation with Azhad Azman and Harith Aiman Bin Hamilton</t>
  </si>
  <si>
    <t>Nik Nur Maisarah HusninaStatus is reachable</t>
  </si>
  <si>
    <t>Nik Nur Maisarah Husnina</t>
  </si>
  <si>
    <t>Open the options list in your conversation with Azhad Azman and Nik Nur Maisarah Husnina</t>
  </si>
  <si>
    <t>Nuraina NadiaStatus is reachable</t>
  </si>
  <si>
    <t>Nuraina Nadia</t>
  </si>
  <si>
    <t>You: Hai assalamualaikum Nuraina,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</si>
  <si>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Nuraina Nadia</t>
  </si>
  <si>
    <t>Afiqah HazirahStatus is reachable</t>
  </si>
  <si>
    <t>Afiqah Hazirah</t>
  </si>
  <si>
    <t>You: Hai assalamualaikum Afiqah,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</si>
  <si>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Afiqah Hazirah</t>
  </si>
  <si>
    <t>Sharifah Nur Annisa Alwani, #OPEN_TO_WORKStatus is reachable</t>
  </si>
  <si>
    <t>Sharifah Nur Annisa Alwani</t>
  </si>
  <si>
    <t>You: Hai assalamualaikum Sharifah,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</si>
  <si>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Sharifah Nur Annisa Alwani</t>
  </si>
  <si>
    <t>Nur Batrisyia Azhar</t>
  </si>
  <si>
    <t>You: Hai assalamualaikum Batrisyia,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</si>
  <si>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 Batrisyia Azhar</t>
  </si>
  <si>
    <t>Nur Akmal AimanStatus is reachable</t>
  </si>
  <si>
    <t>Nur Akmal Aiman</t>
  </si>
  <si>
    <t>You: Hai assalamualaikum Akmal. Moga dalam keadaan sihat sentiasa. Maaf ganggu. Cuma nak tahu jika ada masa free untuk kita set masa appointment minggu ni atau minggu depan?</t>
  </si>
  <si>
    <t>Open the options list in your conversation with Azhad Azman and Nur Akmal Aiman</t>
  </si>
  <si>
    <t>Nurul 'Izzati Binti Mohd Taipor</t>
  </si>
  <si>
    <t>You: Hai assalamualaikum Izzati. Maaf ganggu. Cuma nak kepastian bila kita boleh set masa untuk sesi review semula polisi sedia ada? Mungkin kita boleh set masa minggu ni atau minggu depan jika ada waktu free</t>
  </si>
  <si>
    <t>Open the options list in your conversation with Nurul 'Izzati Binti Mohd Taipor and Azhad Azman</t>
  </si>
  <si>
    <t>Ummu Farah NajwaStatus is reachable</t>
  </si>
  <si>
    <t>Ummu Farah Najwa</t>
  </si>
  <si>
    <t>You: Hai assalamualaikum Ummu,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</si>
  <si>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Ummu Farah Najwa</t>
  </si>
  <si>
    <t>Nurul Qistina AliaStatus is reachable</t>
  </si>
  <si>
    <t>Nurul Qistina Alia</t>
  </si>
  <si>
    <t>You: Hai assalamualaikum Qistina,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</si>
  <si>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Nurul Qistina Alia</t>
  </si>
  <si>
    <t>Megat Muhammad Fahmee Bin Epindi</t>
  </si>
  <si>
    <t>Open the options list in your conversation with Azhad Azman and Megat Muhammad Fahmee Bin Epindi</t>
  </si>
  <si>
    <t>Azeera SulaimanStatus is reachable</t>
  </si>
  <si>
    <t>Azeera Sulaiman</t>
  </si>
  <si>
    <t>You: Hai assalamualaikum Azeera,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</si>
  <si>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Azeera Sulaiman</t>
  </si>
  <si>
    <t>Syafiq RahimStatus is reachable</t>
  </si>
  <si>
    <t>Syafiq Rahim</t>
  </si>
  <si>
    <t>You: Hai assalamualaikum Syafiq,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</si>
  <si>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Syafiq Rahim</t>
  </si>
  <si>
    <t>Shahzmeera Shahrin</t>
  </si>
  <si>
    <t>You: Hai assalamualaikum Shahzmeera,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</si>
  <si>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Shahzmeera Shahrin</t>
  </si>
  <si>
    <t>Nur Fatin Najwa NoornekmanStatus is online</t>
  </si>
  <si>
    <t>Nur Fatin Najwa Noornekman</t>
  </si>
  <si>
    <t>You: Hai assalamualaikum Fatin Najwa,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</si>
  <si>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 Fatin Najwa Noornekman</t>
  </si>
  <si>
    <t>Nur Wahda, #OPEN_TO_WORK</t>
  </si>
  <si>
    <t>Nur Wahda</t>
  </si>
  <si>
    <t>You: Hai assalamualaikum Wahda,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</si>
  <si>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Nur Wahda and Azhad Azman</t>
  </si>
  <si>
    <t>Puteri Anis Asyiqin</t>
  </si>
  <si>
    <t>You: Hai assalamualaikum Puteri Anis,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</si>
  <si>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Puteri Anis Asyiqin and Azhad Azman</t>
  </si>
  <si>
    <t>NUR AININ SOFIYA, #OPEN_TO_WORKStatus is reachable</t>
  </si>
  <si>
    <t>NUR AININ SOFIYA</t>
  </si>
  <si>
    <t>You: Hai assalamualaikum Ainin,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</si>
  <si>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 AININ SOFIYA</t>
  </si>
  <si>
    <t>Faris FairuzStatus is reachable</t>
  </si>
  <si>
    <t>Faris Fairuz</t>
  </si>
  <si>
    <t>You: Hai assalamualaikum Faris,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</si>
  <si>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Faris Fairuz</t>
  </si>
  <si>
    <t>Ahmad Ariff Hilmi Ahmad FuaadStatus is online</t>
  </si>
  <si>
    <t>Ahmad Ariff Hilmi Ahmad Fuaad</t>
  </si>
  <si>
    <t>Open the options list in your conversation with Azhad Azman and Ahmad Ariff Hilmi Ahmad Fuaad</t>
  </si>
  <si>
    <t>Nik Nur Aliya Qistina Nik Mohd ZailaniStatus is reachable</t>
  </si>
  <si>
    <t>Nik Nur Aliya Qistina Nik Mohd Zailani</t>
  </si>
  <si>
    <t>You: Hai assalamualaikum Aliya,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</si>
  <si>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Nik Nur Aliya Qistina Nik Mohd Zailani</t>
  </si>
  <si>
    <t>Muhammad Firdaus Abdul RahimStatus is online</t>
  </si>
  <si>
    <t>Muhammad Firdaus Abdul Rahim</t>
  </si>
  <si>
    <t>You: Hai assalamualaikum Firdaus,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t>
  </si>
  <si>
    <t>Open the options list in your conversation with Muhammad Firdaus Abdul Rahim and Azhad Azman</t>
  </si>
  <si>
    <t>Siti Noorashikin Asseri</t>
  </si>
  <si>
    <t>You: Hai assalamualaikum Noorashikin,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</si>
  <si>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Siti Noorashikin Asseri and Azhad Azman</t>
  </si>
  <si>
    <t>Adam Ariffin</t>
  </si>
  <si>
    <t>You: Hai assalamualaikum Adam,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</si>
  <si>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Adam Ariffin and Azhad Azman</t>
  </si>
  <si>
    <t>Ros Amirah Fatin Jefrin, #OPEN_TO_WORKStatus is reachable</t>
  </si>
  <si>
    <t>Ros Amirah Fatin Jefrin</t>
  </si>
  <si>
    <t>You: Hai assalamualaikum Ros Amirah,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</si>
  <si>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Ros Amirah Fatin Jefrin</t>
  </si>
  <si>
    <t>Muhammad Danish ShahmiStatus is reachable</t>
  </si>
  <si>
    <t>Muhammad Danish Shahmi</t>
  </si>
  <si>
    <t>You: Hai assalamualaikum Danish,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</si>
  <si>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Muhammad Danish Shahmi</t>
  </si>
  <si>
    <t>Nazeera Nasir, #OPEN_TO_WORK</t>
  </si>
  <si>
    <t>Nazeera Nasir</t>
  </si>
  <si>
    <t>You: Hai assalamualaikum Nazeera,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</si>
  <si>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Nazeera Nasir</t>
  </si>
  <si>
    <t>Muhamad Haziq RuslanStatus is reachable</t>
  </si>
  <si>
    <t>Muhamad Haziq Ruslan</t>
  </si>
  <si>
    <t>Open the options list in your conversation with Azhad Azman and Muhamad Haziq Ruslan</t>
  </si>
  <si>
    <t>Nurain Natasya Mohamad, #OPEN_TO_WORKStatus is reachable</t>
  </si>
  <si>
    <t>Nurain Natasya Mohamad</t>
  </si>
  <si>
    <t>You: Hai assalamualaikum Nurain,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</si>
  <si>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Nurain Natasya Mohamad</t>
  </si>
  <si>
    <t>Izzul Iqmal MazlanStatus is reachable</t>
  </si>
  <si>
    <t>Izzul Iqmal Mazlan</t>
  </si>
  <si>
    <t>You: Hai assalamualaikum Izzul,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</si>
  <si>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Izzul Iqmal Mazlan and Azhad Azman</t>
  </si>
  <si>
    <t>Nor AtifaStatus is reachable</t>
  </si>
  <si>
    <t>Nor Atifa</t>
  </si>
  <si>
    <t>You: Hai assalamualaikum Atifa,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</si>
  <si>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Nor Atifa and Azhad Azman</t>
  </si>
  <si>
    <t>Muhammad Aliff Hakimi Zaharuddin</t>
  </si>
  <si>
    <t>Open the options list in your conversation with Azhad Azman and Muhammad Aliff Hakimi Zaharuddin</t>
  </si>
  <si>
    <t>Abdul RahmanStatus is reachable</t>
  </si>
  <si>
    <t>Abdul Rahman</t>
  </si>
  <si>
    <t>You: Hai assalamualaikum Abdul Rahman,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</si>
  <si>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Abdul Rahman</t>
  </si>
  <si>
    <t>Danish Irfan YusniStatus is online</t>
  </si>
  <si>
    <t>Danish Irfan Yusni</t>
  </si>
  <si>
    <t>You: Hai assalamualaikum Danish, saya Azhad dari PruBSN. Sorry kalau ganggu. Actually sekarang saya tengah mencari individu yang akan mula atau sudah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</si>
  <si>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Danish Irfan Yusni</t>
  </si>
  <si>
    <t>Nur Wahida Amalin Mahadi, #OPEN_TO_WORKStatus is reachable</t>
  </si>
  <si>
    <t>Nur Wahida Amalin Mahadi</t>
  </si>
  <si>
    <t>You: Hai assalamualaikum Wahida,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</si>
  <si>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 Wahida Amalin Mahadi</t>
  </si>
  <si>
    <t>Nur Reen NajihahStatus is reachable</t>
  </si>
  <si>
    <t>Nur Reen Najihah</t>
  </si>
  <si>
    <t>You: Hai assalamualaikum Najihah,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</si>
  <si>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Nur Reen Najihah and Azhad Azman</t>
  </si>
  <si>
    <t>Puteri Intan Masyitah ZamriStatus is reachable</t>
  </si>
  <si>
    <t>Puteri Intan Masyitah Zamri</t>
  </si>
  <si>
    <t>You: Hai assalamualaikum Puteri,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</si>
  <si>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Puteri Intan Masyitah Zamri and Azhad Azman</t>
  </si>
  <si>
    <t>Aniq Daniel, #OPEN_TO_WORKStatus is reachable</t>
  </si>
  <si>
    <t>Aniq Daniel</t>
  </si>
  <si>
    <t>You: Hai assalamualaikum Aniq,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</si>
  <si>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Aniq Daniel</t>
  </si>
  <si>
    <t>Khairul AfnanStatus is reachable</t>
  </si>
  <si>
    <t>Khairul Afnan</t>
  </si>
  <si>
    <t>Open the options list in your conversation with Azhad Azman and Khairul Afnan</t>
  </si>
  <si>
    <t>Mohd Syahmi Bin Addi Saiful Rizal VoonStatus is reachable</t>
  </si>
  <si>
    <t>Mohd Syahmi Bin Addi Saiful Rizal Voon</t>
  </si>
  <si>
    <t>You: Hai assalamualaikum Syahmi, saya Azhad nihon sotsu tahun 2017. Sorry kalau ganggu. Actually sekarang saya tengah mencari individu yang baru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</si>
  <si>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Mohd Syahmi Bin Addi Saiful Rizal Voon</t>
  </si>
  <si>
    <t>Shahrul Sheh, #OPEN_TO_WORKStatus is reachable</t>
  </si>
  <si>
    <t>Shahrul Sheh</t>
  </si>
  <si>
    <t>You: Hai assalamualaikum Shahrul,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</si>
  <si>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Shahrul Sheh</t>
  </si>
  <si>
    <t>Nur Zahirah ZulkifliStatus is reachable</t>
  </si>
  <si>
    <t>Nur Zahirah Zulkifli</t>
  </si>
  <si>
    <t>You: Hai assalamualaikum Zahirah,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</si>
  <si>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 Zahirah Zulkifli</t>
  </si>
  <si>
    <t>Izzati Razak</t>
  </si>
  <si>
    <t>You: Hai assalamualaikum Izzati,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</si>
  <si>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Izzati Razak</t>
  </si>
  <si>
    <t>Siti Raihanah Binti Mohd Raffee</t>
  </si>
  <si>
    <t>You: Hai assalamualaikum Siti Raihanah,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</si>
  <si>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Siti Raihanah Binti Mohd Raffee</t>
  </si>
  <si>
    <t>Aireen Arisya</t>
  </si>
  <si>
    <t>You: Hai assalamualaikum Aireen,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</si>
  <si>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Aireen Arisya</t>
  </si>
  <si>
    <t>Nur MadihahStatus is reachable</t>
  </si>
  <si>
    <t>Nur Madihah</t>
  </si>
  <si>
    <t>You: Hai assalamualaikum Nur Madinah,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</si>
  <si>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 Madihah</t>
  </si>
  <si>
    <t>Syahir ZakwanStatus is reachable</t>
  </si>
  <si>
    <t>Syahir Zakwan</t>
  </si>
  <si>
    <t>You: Hai assalamualaikum Syahir,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</si>
  <si>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Syahir Zakwan</t>
  </si>
  <si>
    <t>AZAD IMRANStatus is reachable</t>
  </si>
  <si>
    <t>AZAD IMRAN</t>
  </si>
  <si>
    <t>You: Hai assalamualaikum Azad, saya Azhad dari PruBSN. Sorry kalau ganggu. Actually sekarang saya tengah mencari individu yang akan mula atau sudah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</si>
  <si>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AZAD IMRAN</t>
  </si>
  <si>
    <t>Siti Nursara Wardina BaharinStatus is online</t>
  </si>
  <si>
    <t>Siti Nursara Wardina Baharin</t>
  </si>
  <si>
    <t>You: Hai assalamualaikum Nursara,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</si>
  <si>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Siti Nursara Wardina Baharin</t>
  </si>
  <si>
    <t>Bulya HakimiStatus is reachable</t>
  </si>
  <si>
    <t>Bulya Hakimi</t>
  </si>
  <si>
    <t>You: Hai assalamualaikum Bulya,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</si>
  <si>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Bulya Hakimi</t>
  </si>
  <si>
    <t>Nur Afrina Abdul Haris, #OPEN_TO_WORKStatus is reachable</t>
  </si>
  <si>
    <t>Nur Afrina Abdul Haris</t>
  </si>
  <si>
    <t>You: Hai assalamualaikum Nur Afrina,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</si>
  <si>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 Afrina Abdul Haris</t>
  </si>
  <si>
    <t>Aiman Faris, #OPEN_TO_WORK</t>
  </si>
  <si>
    <t>Aiman Faris</t>
  </si>
  <si>
    <t>You: Hai assalamualaikum Aiman,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</si>
  <si>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Aiman Faris</t>
  </si>
  <si>
    <t>Muhamad Ramdhan Bin Dollah</t>
  </si>
  <si>
    <t>You: Hai assalamualaikum Ramdhan,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</si>
  <si>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Muhamad Ramdhan Bin Dollah</t>
  </si>
  <si>
    <t>Nureen Ameera</t>
  </si>
  <si>
    <t>You: Hai assalamualaikum Nureen,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</si>
  <si>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Nureen Ameera and Azhad Azman</t>
  </si>
  <si>
    <t>NURIN NADHIRAH ABDUL RAHMANStatus is reachable</t>
  </si>
  <si>
    <t>NURIN NADHIRAH ABDUL RAHMAN</t>
  </si>
  <si>
    <t>You: Hai assalamualaikum Nurin,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</si>
  <si>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NURIN NADHIRAH ABDUL RAHMAN</t>
  </si>
  <si>
    <t>Azfar Suzalee, #OPEN_TO_WORK</t>
  </si>
  <si>
    <t>Azfar Suzalee</t>
  </si>
  <si>
    <t>You: Hai assalamualaikum Azfar,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</si>
  <si>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Azfar Suzalee</t>
  </si>
  <si>
    <t>Intan SyarmimiStatus is reachable</t>
  </si>
  <si>
    <t>Intan Syarmimi</t>
  </si>
  <si>
    <t>You: Hai assalamualaikum Intan,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</si>
  <si>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Intan Syarmimi</t>
  </si>
  <si>
    <t>Mohamad Asyraf Aiman Bin Abdul MajeedStatus is reachable</t>
  </si>
  <si>
    <t>Mohamad Asyraf Aiman Bin Abdul Majeed</t>
  </si>
  <si>
    <t>You: Hai assalamualaikum Asyraf,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</si>
  <si>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Mohamad Asyraf Aiman Bin Abdul Majeed and Azhad Azman</t>
  </si>
  <si>
    <t>ATHIRAH ADIB LOTStatus is reachable</t>
  </si>
  <si>
    <t>ATHIRAH ADIB LOT</t>
  </si>
  <si>
    <t>Open the options list in your conversation with ATHIRAH ADIB LOT and Azhad Azman</t>
  </si>
  <si>
    <t>Muhamad Noor Ikmal IbrahimStatus is reachable</t>
  </si>
  <si>
    <t>Muhamad Noor Ikmal Ibrahim</t>
  </si>
  <si>
    <t>You: Hai assalamualaikum Noor Ikhmal,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</si>
  <si>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Muhamad Noor Ikmal Ibrahim</t>
  </si>
  <si>
    <t>Aizat Hamizuddin Bin AzlanStatus is reachable</t>
  </si>
  <si>
    <t>Aizat Hamizuddin Bin Azlan</t>
  </si>
  <si>
    <t>You: Hai assalamualaikum Aizat,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</si>
  <si>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Aizat Hamizuddin Bin Azlan</t>
  </si>
  <si>
    <t>Muhammad Adib Abdul KadirStatus is reachable</t>
  </si>
  <si>
    <t>Muhammad Adib Abdul Kadir</t>
  </si>
  <si>
    <t>You: Hai assalamualaikum Adib,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</si>
  <si>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Muhammad Adib Abdul Kadir</t>
  </si>
  <si>
    <t>Ariff Raffi</t>
  </si>
  <si>
    <t>Open the options list in your conversation with Azhad Azman and Ariff Raffi</t>
  </si>
  <si>
    <t>Muhammad Hakim bin Mohd AriffinStatus is reachable</t>
  </si>
  <si>
    <t>Muhammad Hakim bin Mohd Ariffin</t>
  </si>
  <si>
    <t>You: Hai assalamualaikum Hakim,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</si>
  <si>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Muhammad Hakim bin Mohd Ariffin</t>
  </si>
  <si>
    <t>Aisyah Ibrahim, #OPEN_TO_WORKStatus is reachable</t>
  </si>
  <si>
    <t>Aisyah Ibrahim</t>
  </si>
  <si>
    <t>You: Hai assalamualaikum Aisyah,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</si>
  <si>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Aisyah Ibrahim</t>
  </si>
  <si>
    <t>Ikhzzat Rahim</t>
  </si>
  <si>
    <t>You: Hai assalamualaikum Ikhzzat,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</si>
  <si>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Ikhzzat Rahim</t>
  </si>
  <si>
    <t>Fathin HaryanniStatus is reachable</t>
  </si>
  <si>
    <t>Fathin Haryanni</t>
  </si>
  <si>
    <t>You: Hai assalamualaikum Fathin,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</si>
  <si>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Fathin Haryanni</t>
  </si>
  <si>
    <t>Nurul Husna Mohamad Fadhil, #OPEN_TO_WORKStatus is reachable</t>
  </si>
  <si>
    <t>Nurul Husna Mohamad Fadhil</t>
  </si>
  <si>
    <t>You: Hai assalamualaikum Husna,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</si>
  <si>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Nurul Husna Mohamad Fadhil</t>
  </si>
  <si>
    <t>Syahirah Adila, #OPEN_TO_WORKStatus is reachable</t>
  </si>
  <si>
    <t>Syahirah Adila</t>
  </si>
  <si>
    <t>You: Hai assalamualaikum Syahirah,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</si>
  <si>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Syahirah Adila and Azhad Azman</t>
  </si>
  <si>
    <t>Syazwan Fauzi, #OPEN_TO_WORKStatus is reachable</t>
  </si>
  <si>
    <t>Syazwan Fauzi</t>
  </si>
  <si>
    <t>You: Hai assalamualaikum Syazwan, saya Azhad nihon sotsu tahun 2017. Sorry kalau ganggu. Actually sekarang saya tengah mencari individu bekerja di nihon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</si>
  <si>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Syazwan Fauzi</t>
  </si>
  <si>
    <t>Hasif Adly, #OPEN_TO_WORK</t>
  </si>
  <si>
    <t>Hasif Adly</t>
  </si>
  <si>
    <t>You: Hai assalamualaikum Hasif,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</si>
  <si>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Hasif Adly</t>
  </si>
  <si>
    <t>Afiq Amin</t>
  </si>
  <si>
    <t>Open the options list in your conversation with Azhad Azman and Afiq Amin</t>
  </si>
  <si>
    <t>Nadiah Ha, #OPEN_TO_WORK</t>
  </si>
  <si>
    <t>Nadiah Ha</t>
  </si>
  <si>
    <t>You: Hai assalamualaikum Nadiah,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</si>
  <si>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Nadiah Ha and Azhad Azman</t>
  </si>
  <si>
    <t>Naim Shauqi, #OPEN_TO_WORKStatus is reachable</t>
  </si>
  <si>
    <t>Naim Shauqi</t>
  </si>
  <si>
    <t>You: Hai assalamualaikum Naim, saya Azhad dari PruBSN. Sorry kalau ganggu. Actually sekarang saya tengah mencari individu yang bekerja di overseas untuk saya dapatkan peluang sharing berkaitan takaful dan wealth planning since ini kerja hakiki saya sebagai PruBSN wealth planner. Boleh ke kalau saya nak set appointment secara bersemuka ataupun online?</t>
  </si>
  <si>
    <t>Open the options list in your conversation with Azhad Azman and Naim Shauqi</t>
  </si>
  <si>
    <t>Amie .Status is reachable</t>
  </si>
  <si>
    <t>Amie .</t>
  </si>
  <si>
    <t>You: Hai assalamualaikum Hamid,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</si>
  <si>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Amie .</t>
  </si>
  <si>
    <t>Saidatul Iva Binti NordinStatus is reachable</t>
  </si>
  <si>
    <t>Saidatul Iva Binti Nordin</t>
  </si>
  <si>
    <t>You: Hai assalamualaikum Saidatul,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</si>
  <si>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Saidatul Iva Binti Nordin and Azhad Azman</t>
  </si>
  <si>
    <t>Amirul Sharoni, #OPEN_TO_WORKStatus is reachable</t>
  </si>
  <si>
    <t>Amirul Sharoni</t>
  </si>
  <si>
    <t>Open the options list in your conversation with Azhad Azman and Amirul Sharoni</t>
  </si>
  <si>
    <t>Nurul Nazurah Khan, #OPEN_TO_WORKStatus is reachable</t>
  </si>
  <si>
    <t>Nurul Nazurah Khan</t>
  </si>
  <si>
    <t>You: Hai assalamualaikum Nazurah,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</si>
  <si>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Nurul Nazurah Khan and Azhad Azman</t>
  </si>
  <si>
    <t>Nurul Annisa Adam</t>
  </si>
  <si>
    <t>You: Hai assalamualaikum Annisa,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</si>
  <si>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Nurul Annisa Adam</t>
  </si>
  <si>
    <t>Muhammad Ariff Hanafi, #OPEN_TO_WORKStatus is reachable</t>
  </si>
  <si>
    <t>Muhammad Ariff Hanafi</t>
  </si>
  <si>
    <t>Open the options list in your conversation with Azhad Azman and Muhammad Ariff Hanafi</t>
  </si>
  <si>
    <t>Izzah SyakiraStatus is reachable</t>
  </si>
  <si>
    <t>Izzah Syakira</t>
  </si>
  <si>
    <t>You: Hai assalamualaikum Izzah,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</si>
  <si>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Izzah Syakira</t>
  </si>
  <si>
    <t>Nur Hanisah AbdullahStatus is reachable</t>
  </si>
  <si>
    <t>Nur Hanisah Abdullah</t>
  </si>
  <si>
    <t>Open the options list in your conversation with Azhad Azman and Nur Hanisah Abdullah</t>
  </si>
  <si>
    <t>Amirul Aizat, #OPEN_TO_WORKStatus is reachable</t>
  </si>
  <si>
    <t>Amirul Aizat</t>
  </si>
  <si>
    <t>Open the options list in your conversation with Amirul Aizat and Azhad Azman</t>
  </si>
  <si>
    <t>You: Hai assalamualaikum Fatin,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</si>
  <si>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Diyanah Masud, #OPEN_TO_WORKStatus is reachable</t>
  </si>
  <si>
    <t>Diyanah Masud</t>
  </si>
  <si>
    <t>You: Hai assalamualaikum Diyanah,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</si>
  <si>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Diyanah Masud</t>
  </si>
  <si>
    <t>NOOR EZATIE</t>
  </si>
  <si>
    <t>You: Hai assalamualaikum Noor Ezatie,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</si>
  <si>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NOOR EZATIE</t>
  </si>
  <si>
    <t>Nur Hawariah IbrahimStatus is reachable</t>
  </si>
  <si>
    <t>Nur Hawariah Ibrahim</t>
  </si>
  <si>
    <t>You: Hai assalamualaikum Hawariah,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</si>
  <si>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 Hawariah Ibrahim</t>
  </si>
  <si>
    <t>Amyira Natasha Mahari, #OPEN_TO_WORKStatus is reachable</t>
  </si>
  <si>
    <t>Amyira Natasha Mahari</t>
  </si>
  <si>
    <t>You: Hai assalamualaikum Amyira,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</si>
  <si>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Amyira Natasha Mahari</t>
  </si>
  <si>
    <t>Hani Qamaliah Habdin</t>
  </si>
  <si>
    <t>You: Hai assalamualaikum Hani,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</si>
  <si>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Hani Qamaliah Habdin</t>
  </si>
  <si>
    <t>AIMI NAJWA BINTI RAZLAN, #OPEN_TO_WORKStatus is reachable</t>
  </si>
  <si>
    <t>AIMI NAJWA BINTI RAZLAN</t>
  </si>
  <si>
    <t>You: Hai assalamualaikum Aimi,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</si>
  <si>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AIMI NAJWA BINTI RAZLAN</t>
  </si>
  <si>
    <t>Nurul Safia Rosman, #OPEN_TO_WORKStatus is reachable</t>
  </si>
  <si>
    <t>Nurul Safia Rosman</t>
  </si>
  <si>
    <t>You: Hai assalamualaikum Safia,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</si>
  <si>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Nurul Safia Rosman</t>
  </si>
  <si>
    <t>MUHAMMAD DANISH ZUHAIRI BIN AZRIN, #OPEN_TO_WORKStatus is reachable</t>
  </si>
  <si>
    <t>MUHAMMAD DANISH ZUHAIRI BIN AZRIN</t>
  </si>
  <si>
    <t>Open the options list in your conversation with Azhad Azman and MUHAMMAD DANISH ZUHAIRI BIN AZRIN</t>
  </si>
  <si>
    <t>Nur Nabila Huda Bt Muhammad</t>
  </si>
  <si>
    <t>You: Hai assalamualaikum Nabila,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</si>
  <si>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 Nabila Huda Bt Muhammad</t>
  </si>
  <si>
    <t>Hasanah Zaharian, #OPEN_TO_WORKStatus is online</t>
  </si>
  <si>
    <t>Hasanah Zaharian</t>
  </si>
  <si>
    <t>You: Hai assalamualaikum Hasanah,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</si>
  <si>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Hasanah Zaharian</t>
  </si>
  <si>
    <t>Nadiah Huzaini</t>
  </si>
  <si>
    <t>Open the options list in your conversation with Azhad Azman and Nadiah Huzaini</t>
  </si>
  <si>
    <t>Khairul NizamStatus is reachable</t>
  </si>
  <si>
    <t>Khairul Nizam</t>
  </si>
  <si>
    <t>You: Hai assalamualaikum Khairul,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</si>
  <si>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Khairul Nizam</t>
  </si>
  <si>
    <t>Jan Musa, #OPEN_TO_WORKStatus is reachable</t>
  </si>
  <si>
    <t>Jan Musa</t>
  </si>
  <si>
    <t>You: Hai assalamualaikum Nurjan,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</si>
  <si>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Jan Musa</t>
  </si>
  <si>
    <t>Allysa FazmiStatus is reachable</t>
  </si>
  <si>
    <t>Allysa Fazmi</t>
  </si>
  <si>
    <t>You: Hai assalamualaikum Allysa,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</si>
  <si>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Allysa Fazmi</t>
  </si>
  <si>
    <t>Siti Safwah, #OPEN_TO_WORKStatus is online</t>
  </si>
  <si>
    <t>Siti Safwah</t>
  </si>
  <si>
    <t>You: Hai assalamualaikum Siti Safwah,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</si>
  <si>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Siti Safwah</t>
  </si>
  <si>
    <t>Auni Fatini, #OPEN_TO_WORKStatus is reachable</t>
  </si>
  <si>
    <t>Auni Fatini</t>
  </si>
  <si>
    <t>You: Hai assalamualaikum Auni,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</si>
  <si>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Auni Fatini</t>
  </si>
  <si>
    <t>Tuan Muhamad Faiq, #OPEN_TO_WORKStatus is reachable</t>
  </si>
  <si>
    <t>Tuan Muhamad Faiq</t>
  </si>
  <si>
    <t>You: Hai assalamualaikum Tuan,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</si>
  <si>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Tuan Muhamad Faiq</t>
  </si>
  <si>
    <t>SITI HAJAR BINTI NASIP SUPIADIStatus is reachable</t>
  </si>
  <si>
    <t>SITI HAJAR BINTI NASIP SUPIADI</t>
  </si>
  <si>
    <t>You: Hai assalamualaikum Siti Hajar,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</si>
  <si>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SITI HAJAR BINTI NASIP SUPIADI and Azhad Azman</t>
  </si>
  <si>
    <t>Farzana Jaiman, #OPEN_TO_WORKStatus is reachable</t>
  </si>
  <si>
    <t>Farzana Jaiman</t>
  </si>
  <si>
    <t>You: Hai assalamualaikum Farzana,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</si>
  <si>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Farzana Jaiman</t>
  </si>
  <si>
    <t>Nur Farina Binti Mohd Nor</t>
  </si>
  <si>
    <t>You: Hai assalamualaikum Farina,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</si>
  <si>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 Farina Binti Mohd Nor</t>
  </si>
  <si>
    <t>Muhammad Izzul Iman Ahmad SurianshahStatus is online</t>
  </si>
  <si>
    <t>Muhammad Izzul Iman Ahmad Surianshah</t>
  </si>
  <si>
    <t>You: Hai assalamualaikum Izzul,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</si>
  <si>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Muhammad Izzul Iman Ahmad Surianshah</t>
  </si>
  <si>
    <t>Nor SyafiqahStatus is reachable</t>
  </si>
  <si>
    <t>Nor Syafiqah</t>
  </si>
  <si>
    <t>Open the options list in your conversation with Nor Syafiqah and Azhad Azman</t>
  </si>
  <si>
    <t>nur arfah alyaStatus is reachable</t>
  </si>
  <si>
    <t>nur arfah alya</t>
  </si>
  <si>
    <t>You: Hai assalamualaikum Arfah,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</si>
  <si>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 arfah alya</t>
  </si>
  <si>
    <t>Nurin Batrisyia NizhamStatus is reachable</t>
  </si>
  <si>
    <t>Nurin Batrisyia Nizham</t>
  </si>
  <si>
    <t>Open the options list in your conversation with Azhad Azman and Nurin Batrisyia Nizham</t>
  </si>
  <si>
    <t>Hazrul Naim, #OPEN_TO_WORKStatus is reachable</t>
  </si>
  <si>
    <t>Hazrul Naim</t>
  </si>
  <si>
    <t>You: Hai assalamualaikum Hazrul,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</si>
  <si>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Hazrul Naim</t>
  </si>
  <si>
    <t>Ayesha Azli</t>
  </si>
  <si>
    <t>You: Hai assalamualaikum Ayesha,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</si>
  <si>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Ayesha Azli</t>
  </si>
  <si>
    <t>Amirah NatashaStatus is reachable</t>
  </si>
  <si>
    <t>Amirah Natasha</t>
  </si>
  <si>
    <t>You: Hai assalamualaikum Amirah,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</si>
  <si>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Amirah Natasha</t>
  </si>
  <si>
    <t>Nurul Shazreen Azman</t>
  </si>
  <si>
    <t>You: Hai assalamualaikum Nurul Shazreen,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</si>
  <si>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Nurul Shazreen Azman</t>
  </si>
  <si>
    <t>Aiyani Hakim, #OPEN_TO_WORKStatus is reachable</t>
  </si>
  <si>
    <t>Aiyani Hakim</t>
  </si>
  <si>
    <t>You: Hai assalamualaikum Aiyani,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</si>
  <si>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Aiyani Hakim</t>
  </si>
  <si>
    <t>ACRYL SAIF ZAINAL, #OPEN_TO_WORKStatus is reachable</t>
  </si>
  <si>
    <t>ACRYL SAIF ZAINAL</t>
  </si>
  <si>
    <t>You: Hai assalamualaikum Acryl,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</si>
  <si>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ACRYL SAIF ZAINAL</t>
  </si>
  <si>
    <t>Muhammad ‘AfifStatus is online</t>
  </si>
  <si>
    <t>Muhammad ‘Afif</t>
  </si>
  <si>
    <t>You: Hai assalamualaikum ‘Afif,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</si>
  <si>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Muhammad ‘Afif</t>
  </si>
  <si>
    <t>Azraf Syauqi Azman, #OPEN_TO_WORKStatus is reachable</t>
  </si>
  <si>
    <t>Azraf Syauqi Azman</t>
  </si>
  <si>
    <t>You: Hai assalamualaikum Azraf,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</si>
  <si>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Azraf Syauqi Azman</t>
  </si>
  <si>
    <t>Luqman Hakim Mohamed Alkaf, #OPEN_TO_WORKStatus is reachable</t>
  </si>
  <si>
    <t>Luqman Hakim Mohamed Alkaf</t>
  </si>
  <si>
    <t>Open the options list in your conversation with Luqman Hakim Mohamed Alkaf and Azhad Azman</t>
  </si>
  <si>
    <t>Shania Aufaa FirdianiStatus is reachable</t>
  </si>
  <si>
    <t>Shania Aufaa Firdiani</t>
  </si>
  <si>
    <t>You: Hai assalamualaikum Shania,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</si>
  <si>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Shania Aufaa Firdiani</t>
  </si>
  <si>
    <t>Nurdiyana Amira Binti Nizam, #OPEN_TO_WORKStatus is reachable</t>
  </si>
  <si>
    <t>Nurdiyana Amira Binti Nizam</t>
  </si>
  <si>
    <t>You: Hai assalamualaikum Nurdiyana,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</si>
  <si>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Nurdiyana Amira Binti Nizam</t>
  </si>
  <si>
    <t>Syahrul Izwan, #OPEN_TO_WORKStatus is reachable</t>
  </si>
  <si>
    <t>Syahrul Izwan</t>
  </si>
  <si>
    <t>You: Hai assalamualaikum Syahrul,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</si>
  <si>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Syahrul Izwan</t>
  </si>
  <si>
    <t>Muhd Aliff, #OPEN_TO_WORKStatus is reachable</t>
  </si>
  <si>
    <t>Muhd Aliff</t>
  </si>
  <si>
    <t>You: Hai assalamualaikum Muhd Aliff,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</si>
  <si>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Muhd Aliff</t>
  </si>
  <si>
    <t>Awatif Qarirah ZakriStatus is reachable</t>
  </si>
  <si>
    <t>Awatif Qarirah Zakri</t>
  </si>
  <si>
    <t>You: Hai assalamualaikum Awatif,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</si>
  <si>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Awatif Qarirah Zakri and Azhad Azman</t>
  </si>
  <si>
    <t>M. Zulfikar MuhamadStatus is online</t>
  </si>
  <si>
    <t>M. Zulfikar Muhamad</t>
  </si>
  <si>
    <t>You: Hai assalamualaikum Zulfikar,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</si>
  <si>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M. Zulfikar Muhamad and Azhad Azman</t>
  </si>
  <si>
    <t>You: Hai assalamualaikum Alya,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</si>
  <si>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Fazanah AdlyStatus is reachable</t>
  </si>
  <si>
    <t>Fazanah Adly</t>
  </si>
  <si>
    <t>You: Hai assalamualaikum Fazanah,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</si>
  <si>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Fazanah Adly</t>
  </si>
  <si>
    <t>Mohammad Hizamee Irsyaduddin Bin AziziStatus is reachable</t>
  </si>
  <si>
    <t>Mohammad Hizamee Irsyaduddin Bin Azizi</t>
  </si>
  <si>
    <t>You: Hai assalamualaikum Hizamee,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</si>
  <si>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Mohammad Hizamee Irsyaduddin Bin Azizi</t>
  </si>
  <si>
    <t>Nurazira SarmanStatus is reachable</t>
  </si>
  <si>
    <t>Nurazira Sarman</t>
  </si>
  <si>
    <t>You: Hai assalamualaikum Nurazira,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</si>
  <si>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Nurazira Sarman</t>
  </si>
  <si>
    <t>Muhammad Faiz Helmi, #OPEN_TO_WORKStatus is reachable</t>
  </si>
  <si>
    <t>Muhammad Faiz Helmi</t>
  </si>
  <si>
    <t>You: Hai assalamualaikum Faiz,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</si>
  <si>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Muhammad Faiz Helmi</t>
  </si>
  <si>
    <t>Tengku Nur Iqra</t>
  </si>
  <si>
    <t>You: Hai assalamualaikum Tengku,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</si>
  <si>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Tengku Nur Iqra</t>
  </si>
  <si>
    <t>Afrina Azahari</t>
  </si>
  <si>
    <t>You: Hai assalamualaikum Afrina,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</si>
  <si>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Afrina Azahari</t>
  </si>
  <si>
    <t>Rose SheryleenStatus is reachable</t>
  </si>
  <si>
    <t>Rose Sheryleen</t>
  </si>
  <si>
    <t>You: Hai assalamualaikum Rose,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</si>
  <si>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Rose Sheryleen</t>
  </si>
  <si>
    <t>Hazirah AzizStatus is reachable</t>
  </si>
  <si>
    <t>Hazirah Aziz</t>
  </si>
  <si>
    <t>You: Hai assalamualaikum Hazirah,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</si>
  <si>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Hazirah Aziz</t>
  </si>
  <si>
    <t>Syazana Rozlan, #OPEN_TO_WORKStatus is reachable</t>
  </si>
  <si>
    <t>Syazana Rozlan</t>
  </si>
  <si>
    <t>You: Hai assalamualaikum Syazana,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</si>
  <si>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Syazana Rozlan</t>
  </si>
  <si>
    <t>Ahmad Danish Abu Talib</t>
  </si>
  <si>
    <t>You: Hai assalamualaikum Ahmad Danish,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t>
  </si>
  <si>
    <t>Open the options list in your conversation with Azhad Azman and Ahmad Danish Abu Talib</t>
  </si>
  <si>
    <t>Izzad Shah MokhtarStatus is reachable</t>
  </si>
  <si>
    <t>Izzad Shah Mokhtar</t>
  </si>
  <si>
    <t>You: Hai assalamualaikum Izzad,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</si>
  <si>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Izzad Shah Mokhtar</t>
  </si>
  <si>
    <t>Nazrul AnwarStatus is reachable</t>
  </si>
  <si>
    <t>Nazrul Anwar</t>
  </si>
  <si>
    <t>You: Hai assalamualaikum Nazrul,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</si>
  <si>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Nazrul Anwar</t>
  </si>
  <si>
    <t>Shahrul Ridzwan, #OPEN_TO_WORKStatus is reachable</t>
  </si>
  <si>
    <t>Shahrul Ridzwan</t>
  </si>
  <si>
    <t>You: Hai assalamualaikum Shahrul,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</si>
  <si>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Shahrul Ridzwan</t>
  </si>
  <si>
    <t>Nur Naimi Najwa</t>
  </si>
  <si>
    <t>You: Hai assalamualaikum Nur Naimi,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</si>
  <si>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 Naimi Najwa</t>
  </si>
  <si>
    <t>Siti Rose Airyn Binti Omariza, #OPEN_TO_WORKStatus is reachable</t>
  </si>
  <si>
    <t>Siti Rose Airyn Binti Omariza</t>
  </si>
  <si>
    <t>You: Hai assalamualaikum Siti Rose Airyn,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</si>
  <si>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Siti Rose Airyn Binti Omariza and Azhad Azman</t>
  </si>
  <si>
    <t>Amirrudin Mat YatimStatus is reachable</t>
  </si>
  <si>
    <t>Amirrudin Mat Yatim</t>
  </si>
  <si>
    <t>You: Hai assalamualaikum Amirrudin,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</si>
  <si>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Amirrudin Mat Yatim</t>
  </si>
  <si>
    <t>Aqil Haziq</t>
  </si>
  <si>
    <t>You: Hai assalamualaikum Aqil,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t>
  </si>
  <si>
    <t>Open the options list in your conversation with Azhad Azman and Aqil Haziq</t>
  </si>
  <si>
    <t>Wardina ZaliaStatus is reachable</t>
  </si>
  <si>
    <t>Wardina Zalia</t>
  </si>
  <si>
    <t>You: Hai assalamualaikum Wardina,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</si>
  <si>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Wardina Zalia</t>
  </si>
  <si>
    <t>Arifah EliyanaStatus is reachable</t>
  </si>
  <si>
    <t>Arifah Eliyana</t>
  </si>
  <si>
    <t>You: Hai assalamualaikum Arifah,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</si>
  <si>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Arifah Eliyana</t>
  </si>
  <si>
    <t>Putri Anis NadiaStatus is reachable</t>
  </si>
  <si>
    <t>Putri Anis Nadia</t>
  </si>
  <si>
    <t>You: Hai assalamualaikum Putri Anis,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</si>
  <si>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Putri Anis Nadia</t>
  </si>
  <si>
    <t>Sharifah Khairunnisa</t>
  </si>
  <si>
    <t>You: Hai assalamualaikum Puan Sharifah, saya Azhad dari PruBSN. Sorry kalau ganggu. Actually sekarang saya tengah mencari founder atau HR department untuk dapatkan peluang sharing berkaitan company benefit dan SME takaful. Adakah puan berminat untuk dengar dahulu sharing dari saya?</t>
  </si>
  <si>
    <t>Open the options list in your conversation with Sharifah Khairunnisa and Azhad Azman</t>
  </si>
  <si>
    <t>Sheikh Muhammad Aiman Haiqal Bin Seh Abd AzizStatus is reachable</t>
  </si>
  <si>
    <t>Sheikh Muhammad Aiman Haiqal Bin Seh Abd Aziz</t>
  </si>
  <si>
    <t>Open the options list in your conversation with Sheikh Muhammad Aiman Haiqal Bin Seh Abd Aziz and Azhad Azman</t>
  </si>
  <si>
    <t>NURUL HUDA AWALUDIN, #OPEN_TO_WORKStatus is online</t>
  </si>
  <si>
    <t>NURUL HUDA AWALUDIN</t>
  </si>
  <si>
    <t>You: Hai assalamualaikum Nurul Huda,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</si>
  <si>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NURUL HUDA AWALUDIN</t>
  </si>
  <si>
    <t>Sufia ZulaikhaStatus is reachable</t>
  </si>
  <si>
    <t>Sufia Zulaikha</t>
  </si>
  <si>
    <t>You: Hai assalamualaikum Sufia,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</si>
  <si>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Sufia Zulaikha</t>
  </si>
  <si>
    <t>QISTINA AISHA ABDUL SUKUR, #OPEN_TO_WORKStatus is reachable</t>
  </si>
  <si>
    <t>QISTINA AISHA ABDUL SUKUR</t>
  </si>
  <si>
    <t>Open the options list in your conversation with Azhad Azman and QISTINA AISHA ABDUL SUKUR</t>
  </si>
  <si>
    <t>Nurul Hannani IsmailStatus is reachable</t>
  </si>
  <si>
    <t>Nurul Hannani Ismail</t>
  </si>
  <si>
    <t>You: Hai assalamualaikum Hannani,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</si>
  <si>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Nurul Hannani Ismail</t>
  </si>
  <si>
    <t>Nabila Husna Mohd Fazli, #HIRINGStatus is online</t>
  </si>
  <si>
    <t>Nabila Husna Mohd Fazli</t>
  </si>
  <si>
    <t>You: Hai assalamualaikum Nabila,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</si>
  <si>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Nabila Husna Mohd Fazli and Azhad Azman</t>
  </si>
  <si>
    <t>Mira Kadri</t>
  </si>
  <si>
    <t>You: Hai assalamualaikum Mira,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</si>
  <si>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Mira Kadri and Azhad Azman</t>
  </si>
  <si>
    <t>Allifah Ajrina</t>
  </si>
  <si>
    <t>You: Hai assalamualaikum Allifah,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</si>
  <si>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Allifah Ajrina</t>
  </si>
  <si>
    <t>Afifah Roznan, #OPEN_TO_WORK</t>
  </si>
  <si>
    <t>Afifah Roznan</t>
  </si>
  <si>
    <t>You: Hai assalamualaikum Afifah,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</si>
  <si>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Afifah Roznan</t>
  </si>
  <si>
    <t>Haziq Hamdi, #OPEN_TO_WORKStatus is reachable</t>
  </si>
  <si>
    <t>Haziq Hamdi</t>
  </si>
  <si>
    <t>You: Hai assalamualaikum Haziq,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</si>
  <si>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Haziq Hamdi</t>
  </si>
  <si>
    <t>Maslinda KamsiakimStatus is reachable</t>
  </si>
  <si>
    <t>Maslinda Kamsiakim</t>
  </si>
  <si>
    <t>You: Hai assalamualaikum Maslinda,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</si>
  <si>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Maslinda Kamsiakim and Azhad Azman</t>
  </si>
  <si>
    <t>Nur Atiqah NordinStatus is reachable</t>
  </si>
  <si>
    <t>Nur Atiqah Nordin</t>
  </si>
  <si>
    <t>You: Hai assalamualaikum Atiqah, saya Azhad dari PruBSN. Sorry kalau ganggu. Actually sekarang saya tengah mencari individu yang sudah ada takaful untuk saya offer sevice saya iaitu review dan summary balik semua polisi takaful since ini kerja hakiki saya dan kpi saya pada tahun ini. Boleh ke kalau saya nak set appointment secara bersemuka ataupun online?</t>
  </si>
  <si>
    <t>Open the options list in your conversation with Azhad Azman and Nur Atiqah Nordin</t>
  </si>
  <si>
    <t>Muhammad Naim, #OPEN_TO_WORKStatus is reachable</t>
  </si>
  <si>
    <t>Muhammad Naim</t>
  </si>
  <si>
    <t>You: Hai assalamualaikum Naim, saya Azhad dari PruBSN. Sorry kalau ganggu. Actually sekarang saya tengah mencari individu yang sudah ada takaful untuk saya offer sevice saya iaitu review dan summary balik semua polisi takaful since ini kerja hakiki saya dan kpi saya pada tahun ini. Boleh ke kalau saya nak set appointment secara bersemuka ataupun online?</t>
  </si>
  <si>
    <t>Open the options list in your conversation with Azhad Azman and Muhammad Naim</t>
  </si>
  <si>
    <t>Mohammad Alimudin Bin Mohd AliStatus is reachable</t>
  </si>
  <si>
    <t>Mohammad Alimudin Bin Mohd Ali</t>
  </si>
  <si>
    <t>You: Hai assalamualaikum Alimudin, saya Azhad dari PruBSN. Sorry kalau ganggu. Actually sekarang saya tengah mencari individu yang sudah ada takaful untuk saya offer sevice saya iaitu review dan summary balik semua polisi takaful since ini kerja hakiki saya dan kpi saya pada tahun ini. Boleh ke kalau saya nak set appointment secara bersemuka ataupun online?</t>
  </si>
  <si>
    <t>Open the options list in your conversation with Mohammad Alimudin Bin Mohd Ali and Azhad Azman</t>
  </si>
  <si>
    <t>Noor Nasrin Ishak</t>
  </si>
  <si>
    <t>You: Hai assalamualaikum Noor Nasrin, saya Azhad dari PruBSN. Sorry kalau ganggu. Actually sekarang saya tengah mencari individu yang sudah ada takaful untuk saya offer sevice saya iaitu review dan summary balik semua polisi takaful since ini kerja hakiki saya dan kpi saya pada tahun ini. Boleh ke kalau saya nak set appointment secara bersemuka ataupun online?</t>
  </si>
  <si>
    <t>Open the options list in your conversation with Azhad Azman and Noor Nasrin Ishak</t>
  </si>
  <si>
    <t>Afiqah AkmaStatus is reachable</t>
  </si>
  <si>
    <t>Afiqah Akma</t>
  </si>
  <si>
    <t>Open the options list in your conversation with Afiqah Akma and Azhad Azman</t>
  </si>
  <si>
    <t>Iqlia HKStatus is reachable</t>
  </si>
  <si>
    <t>Iqlia HK</t>
  </si>
  <si>
    <t>You: Hai assalamualaikum Iqlia,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</si>
  <si>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Iqlia HK and Azhad Azman</t>
  </si>
  <si>
    <t>Putri Aiman Najihah Megat MudzaffarStatus is reachable</t>
  </si>
  <si>
    <t>Putri Aiman Najihah Megat Mudzaffar</t>
  </si>
  <si>
    <t>You: Hai assalamualaikum Putri,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</si>
  <si>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Putri Aiman Najihah Megat Mudzaffar</t>
  </si>
  <si>
    <t>Hasnisha Ladeheng</t>
  </si>
  <si>
    <t>You: Hai assalamualaikum Hasnida,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</si>
  <si>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Hasnisha Ladeheng and Azhad Azman</t>
  </si>
  <si>
    <t>Diana Mustaffa</t>
  </si>
  <si>
    <t>Open the options list in your conversation with Azhad Azman and Diana Mustaffa</t>
  </si>
  <si>
    <t>Sarah Amalina AdliStatus is reachable</t>
  </si>
  <si>
    <t>Sarah Amalina Adli</t>
  </si>
  <si>
    <t>You: Hai assalamualaikum Sarah,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</si>
  <si>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Sarah Amalina Adli and Azhad Azman</t>
  </si>
  <si>
    <t>Shamsul AmriStatus is reachable</t>
  </si>
  <si>
    <t>Shamsul Amri</t>
  </si>
  <si>
    <t>Nurul Syazwany Kamaluddin</t>
  </si>
  <si>
    <t>You: Hai assalamualaikum Syazwany,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</si>
  <si>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Nurul Syazwany Kamaluddin</t>
  </si>
  <si>
    <t>Farrah Najihah SaifuddinStatus is reachable</t>
  </si>
  <si>
    <t>Farrah Najihah Saifuddin</t>
  </si>
  <si>
    <t>You: Hai assalamualaikum Farrah,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</si>
  <si>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Farrah Najihah Saifuddin</t>
  </si>
  <si>
    <t>Ahmad Qutaibah Ahmad Azam</t>
  </si>
  <si>
    <t>You: Hai assalamualaikum Qutaibah,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</si>
  <si>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Ahmad Qutaibah Ahmad Azam and Azhad Azman</t>
  </si>
  <si>
    <t>Nur Fatilah Mohd ShukriStatus is reachable</t>
  </si>
  <si>
    <t>Nur Fatilah Mohd Shukri</t>
  </si>
  <si>
    <t>You: Hai assalamualaikum Nur Fatilah,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</si>
  <si>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 Fatilah Mohd Shukri</t>
  </si>
  <si>
    <t>Siti Farida Haneem Binti Ab RahimStatus is online</t>
  </si>
  <si>
    <t>Siti Farida Haneem Binti Ab Rahim</t>
  </si>
  <si>
    <t>You: Hai assalamualaikum Farida,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</si>
  <si>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Siti Farida Haneem Binti Ab Rahim</t>
  </si>
  <si>
    <t>Syazana Adnan, #OPEN_TO_WORK</t>
  </si>
  <si>
    <t>Syazana Adnan</t>
  </si>
  <si>
    <t>You: Hai assalamualaikum Syazana,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</si>
  <si>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Syazana Adnan and Azhad Azman</t>
  </si>
  <si>
    <t>Anas Ridhwan Mohd FauziStatus is reachable</t>
  </si>
  <si>
    <t>Anas Ridhwan Mohd Fauzi</t>
  </si>
  <si>
    <t>You: Hai assalamualaikum Anas,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</si>
  <si>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Anas Ridhwan Mohd Fauzi</t>
  </si>
  <si>
    <t>Mohamad Asraf Bin Mohamad AzamStatus is reachable</t>
  </si>
  <si>
    <t>Mohamad Asraf Bin Mohamad Azam</t>
  </si>
  <si>
    <t>You: Hai assalamualaikum Asraf,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</si>
  <si>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Mohamad Asraf Bin Mohamad Azam</t>
  </si>
  <si>
    <t>Nur Afiqah M. RasitStatus is reachable</t>
  </si>
  <si>
    <t>Nur Afiqah M. Rasit</t>
  </si>
  <si>
    <t>Open the options list in your conversation with Azhad Azman and Nur Afiqah M. Rasit</t>
  </si>
  <si>
    <t>Qamar Zaki, #OPEN_TO_WORKStatus is reachable</t>
  </si>
  <si>
    <t>Qamar Zaki</t>
  </si>
  <si>
    <t>You: Hai assalamualaikum Qamar,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</si>
  <si>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Qamar Zaki and Azhad Azman</t>
  </si>
  <si>
    <t>Iyad Mohamed, #OPEN_TO_WORKStatus is reachable</t>
  </si>
  <si>
    <t>Iyad Mohamed</t>
  </si>
  <si>
    <t>You: Hai assalamualaikum Iyad,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</si>
  <si>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Iyad Mohamed</t>
  </si>
  <si>
    <t>Nur Syafawati Mat Solleh, #OPEN_TO_WORK</t>
  </si>
  <si>
    <t>Nur Syafawati Mat Solleh</t>
  </si>
  <si>
    <t>You: Hai assalamualaikum Syafawati, saya Azhad dari PruBSN. Sorry kalau ganggu. Actually saya ingin mendapatkan peluang sharing berkaitan takaful dan wealth planning since ini kerja hakiki saya sebagai PruBSN wealth planner. Boleh ke kalau saya nak set appointment secara bersemuka ataupun online?</t>
  </si>
  <si>
    <t>Open the options list in your conversation with Azhad Azman and Nur Syafawati Mat Solleh</t>
  </si>
  <si>
    <t>Amirul Hakim, #OPEN_TO_WORK</t>
  </si>
  <si>
    <t>You: Hai assalamualaikum Amirul,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</si>
  <si>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Jad Musaddiq Jaafar</t>
  </si>
  <si>
    <t>You: Hai assalamualaikum Jad Musaddiq,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</si>
  <si>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Jad Musaddiq Jaafar</t>
  </si>
  <si>
    <t>Mohammad Haziq Aqmal HazaliStatus is reachable</t>
  </si>
  <si>
    <t>Mohammad Haziq Aqmal Hazali</t>
  </si>
  <si>
    <t>Open the options list in your conversation with Azhad Azman and Mohammad Haziq Aqmal Hazali</t>
  </si>
  <si>
    <t>MUHAMMAD SYAHIR BIN UMAR</t>
  </si>
  <si>
    <t>You: Hai assalamualaikum Syahir, saya Azhad nihon sotsu tahun 2017.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</si>
  <si>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MUHAMMAD SYAHIR BIN UMAR</t>
  </si>
  <si>
    <t>Ayman NurshazwanStatus is reachable</t>
  </si>
  <si>
    <t>Ayman Nurshazwan</t>
  </si>
  <si>
    <t>You: Hai assalamualaikum Ayman,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</si>
  <si>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Ayman Nurshazwan</t>
  </si>
  <si>
    <t>Mohamad Safwan Mohd Zamri, #OPEN_TO_WORK</t>
  </si>
  <si>
    <t>Mohamad Safwan Mohd Zamri</t>
  </si>
  <si>
    <t>You: Hai assalamualaikum Safwan,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</si>
  <si>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Mohamad Safwan Mohd Zamri</t>
  </si>
  <si>
    <t>Wan Muhammad Adham Wan Mohd AlimanStatus is reachable</t>
  </si>
  <si>
    <t>Wan Muhammad Adham Wan Mohd Aliman</t>
  </si>
  <si>
    <t>You: Hai assalamualaikum Adham,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</si>
  <si>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Wan Muhammad Adham Wan Mohd Aliman</t>
  </si>
  <si>
    <t>Izyahn Shyamimi Binti Ajeme</t>
  </si>
  <si>
    <t>You: Hai assalamualaikum Izyahn,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</si>
  <si>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Izyahn Shyamimi Binti Ajeme and Azhad Azman</t>
  </si>
  <si>
    <t>FATINI ROSLAN</t>
  </si>
  <si>
    <t>You: Hai assalamualaikum Aina,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</si>
  <si>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FATINI ROSLAN</t>
  </si>
  <si>
    <t>Muhammad Shauqi Naim</t>
  </si>
  <si>
    <t>You: Hai assalamualaikum Shauqi,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</si>
  <si>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Muhammad Shauqi Naim</t>
  </si>
  <si>
    <t>Hafiz Adlan Rusyaidi HamidonStatus is reachable</t>
  </si>
  <si>
    <t>Hafiz Adlan Rusyaidi Hamidon</t>
  </si>
  <si>
    <t>Open the options list in your conversation with Azhad Azman and Hafiz Adlan Rusyaidi Hamidon</t>
  </si>
  <si>
    <t>Ainaa Balqis Zulkarnain, #OPEN_TO_WORKStatus is reachable</t>
  </si>
  <si>
    <t>Ainaa Balqis Zulkarnain</t>
  </si>
  <si>
    <t>You: Hai assalamualaikum Ainaa,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</si>
  <si>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Ainaa Balqis Zulkarnain</t>
  </si>
  <si>
    <t>You: Hai assalamualaikum Faris,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</si>
  <si>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Muhammad ZuhairiStatus is reachable</t>
  </si>
  <si>
    <t>Muhammad Zuhairi</t>
  </si>
  <si>
    <t>You: Hai assalamualaikum Zuhairi,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</si>
  <si>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Muhammad Zuhairi</t>
  </si>
  <si>
    <t>Ahmad Anaqi Ahmad AfandiStatus is reachable</t>
  </si>
  <si>
    <t>Ahmad Anaqi Ahmad Afandi</t>
  </si>
  <si>
    <t>You: Hai assalamualaikum Anaqi,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</si>
  <si>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Ahmad Anaqi Ahmad Afandi</t>
  </si>
  <si>
    <t>Afiqah FarhanahStatus is reachable</t>
  </si>
  <si>
    <t>Afiqah Farhanah</t>
  </si>
  <si>
    <t>You: Hai assalamualaikum Afiqah,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t>
  </si>
  <si>
    <t>Open the options list in your conversation with Azhad Azman and Afiqah Farhanah</t>
  </si>
  <si>
    <t>Asyraf Mohd</t>
  </si>
  <si>
    <t>You: Hai assalamualaikum tuan Asyraf,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t>
  </si>
  <si>
    <t>Open the options list in your conversation with Asyraf Mohd and Azhad Azman</t>
  </si>
  <si>
    <t>Rozie Rohaizad Binti Othman</t>
  </si>
  <si>
    <t>You: Hai assalamualaikum Rozie,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t>
  </si>
  <si>
    <t>Open the options list in your conversation with Azhad Azman and Rozie Rohaizad Binti Othman</t>
  </si>
  <si>
    <t>Muhamad Aliff Mursin, #OPEN_TO_WORKStatus is online</t>
  </si>
  <si>
    <t>Muhamad Aliff Mursin</t>
  </si>
  <si>
    <t>You: Hai assalamualaikum tuan Aliff,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t>
  </si>
  <si>
    <t>Open the options list in your conversation with Muhamad Aliff Mursin and Azhad Azman</t>
  </si>
  <si>
    <t>Ahmad Najwan Hamzah, #OPEN_TO_WORK</t>
  </si>
  <si>
    <t>Ahmad Najwan Hamzah</t>
  </si>
  <si>
    <t>You: Hai assalamualaikum Najwan,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t>
  </si>
  <si>
    <t>Open the options list in your conversation with Azhad Azman and Ahmad Najwan Hamzah</t>
  </si>
  <si>
    <t>Faiz Rezlan</t>
  </si>
  <si>
    <t>You: Hai assalamualaikum tuan Faiz,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t>
  </si>
  <si>
    <t>Open the options list in your conversation with Faiz Rezlan and Azhad Azman</t>
  </si>
  <si>
    <t>MUHAMMAD FIRDAUS BIN NAZRIStatus is online</t>
  </si>
  <si>
    <t>MUHAMMAD FIRDAUS BIN NAZRI</t>
  </si>
  <si>
    <t>You: Hai assalamualaikum Firdaus,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t>
  </si>
  <si>
    <t>Open the options list in your conversation with Azhad Azman and MUHAMMAD FIRDAUS BIN NAZRI</t>
  </si>
  <si>
    <t>Nurfarain Kamarul Azali</t>
  </si>
  <si>
    <t>You: Hai assalamualaikum Nurfarain,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t>
  </si>
  <si>
    <t>Open the options list in your conversation with Azhad Azman and Nurfarain Kamarul Azali</t>
  </si>
  <si>
    <t>NUR FARA NATASYA BINTI RAUB</t>
  </si>
  <si>
    <t>You: Hai assalamualaikum Fara Natasya,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t>
  </si>
  <si>
    <t>Open the options list in your conversation with NUR FARA NATASYA BINTI RAUB and Azhad Azman</t>
  </si>
  <si>
    <t>Mohd Khir Mokhtar</t>
  </si>
  <si>
    <t>You: Hai assalamualaikum tuan Khir,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t>
  </si>
  <si>
    <t>Open the options list in your conversation with Mohd Khir Mokhtar and Azhad Azman</t>
  </si>
  <si>
    <t>Mastura Hussin</t>
  </si>
  <si>
    <t>You: Hai assalamualaikum Mastura,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t>
  </si>
  <si>
    <t>Open the options list in your conversation with Azhad Azman and Mastura Hussin</t>
  </si>
  <si>
    <t>Syazwana Syaza, #OPEN_TO_WORKStatus is reachable</t>
  </si>
  <si>
    <t>Syazwana Syaza</t>
  </si>
  <si>
    <t>You: Hai assalamualaikum Syazwana, saya Azhad dari PruBSN. Sorry kalau ganggu. Actually sekarang saya tengah mencari individu yang akan mula bekerja untuk saya dapatkan peluang sharing berkaitan takaful dan wealth planning as preparation sebelum mula kerja nanti. Since ini kerja hakiki saya sebagai PruBSN wealth planner, boleh ke kalau saya nak set appointment secara bersemuka ataupun online?</t>
  </si>
  <si>
    <t>Open the options list in your conversation with Azhad Azman and Syazwana Syaza</t>
  </si>
  <si>
    <t>Mohamad Adib Md juahirStatus is reachable</t>
  </si>
  <si>
    <t>Mohamad Adib Md juahir</t>
  </si>
  <si>
    <t>You: Hai assalamualaikum tuan Adib,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t>
  </si>
  <si>
    <t>Open the options list in your conversation with Azhad Azman and Mohamad Adib Md juahir</t>
  </si>
  <si>
    <t>Siti NurhayatiStatus is reachable</t>
  </si>
  <si>
    <t>Siti Nurhayati</t>
  </si>
  <si>
    <t>You: Hai assalamualaikum Siti,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</si>
  <si>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Siti Nurhayati</t>
  </si>
  <si>
    <t>Arif Iskandar Bin Abd AzisStatus is reachable</t>
  </si>
  <si>
    <t>Arif Iskandar Bin Abd Azis</t>
  </si>
  <si>
    <t>You: Hai assalamualaikum tuan Arif,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t>
  </si>
  <si>
    <t>Open the options list in your conversation with Arif Iskandar Bin Abd Azis and Azhad Azman</t>
  </si>
  <si>
    <t>Aqilah Nadhirah Binti Sauffi</t>
  </si>
  <si>
    <t>You: Hai assalamualaikum Aqilah,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t>
  </si>
  <si>
    <t>Open the options list in your conversation with Azhad Azman and Aqilah Nadhirah Binti Sauffi</t>
  </si>
  <si>
    <t>Wan Khairil ArifStatus is reachable</t>
  </si>
  <si>
    <t>Wan Khairil Arif</t>
  </si>
  <si>
    <t>You: Hai assalamualaikum Khairil, saya Azhad dari PruBSN. Sorry kalau ganggu. Actually sekarang saya tengah mencari individu yang sudah ada takaful untuk saya offer sevice saya iaitu review dan summary balik semua polisi takaful since ini kerja hakiki saya dan kpi saya pada tahun ini. Boleh ke kalau saya nak set appointment secara bersemuka ataupun online?</t>
  </si>
  <si>
    <t>Open the options list in your conversation with Azhad Azman and Wan Khairil Arif</t>
  </si>
  <si>
    <t>Mohd Farhan</t>
  </si>
  <si>
    <t>You: Hai assalamualaikum tuan Farhan,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t>
  </si>
  <si>
    <t>Open the options list in your conversation with Azhad Azman and Mohd Farhan</t>
  </si>
  <si>
    <t>Luqman Hakim Bin Nor AshikinStatus is reachable</t>
  </si>
  <si>
    <t>Luqman Hakim Bin Nor Ashikin</t>
  </si>
  <si>
    <t>You: Hai assalamualaikum Luqman, saya Azhad dari PruBSN. Sorry kalau ganggu. Actually sekarang saya tengah mencari individu yang sudah ada takaful untuk saya offer sevice saya iaitu review dan summary balik semua polisi takaful since ini kerja hakiki saya dan kpi saya pada tahun ini. Boleh ke kalau saya nak set appointment secara bersemuka ataupun online?</t>
  </si>
  <si>
    <t>Open the options list in your conversation with Azhad Azman and Luqman Hakim Bin Nor Ashikin</t>
  </si>
  <si>
    <t>MUHAMMAD IQMAL AHMAD FUADStatus is reachable</t>
  </si>
  <si>
    <t>MUHAMMAD IQMAL AHMAD FUAD</t>
  </si>
  <si>
    <t>You: Hai assalamualaikum Iqmal, saya Azhad dari PruBSN. Sorry kalau ganggu. Actually sekarang saya tengah mencari individu yang sudah ada takaful untuk saya offer sevice saya iaitu review dan summary balik semua polisi takaful since ini kerja hakiki saya dan kpi saya pada tahun ini. Boleh ke kalau saya nak set appointment secara bersemuka ataupun online?</t>
  </si>
  <si>
    <t>Open the options list in your conversation with Azhad Azman and MUHAMMAD IQMAL AHMAD FUAD</t>
  </si>
  <si>
    <t>Syazreen Aida</t>
  </si>
  <si>
    <t>You: Hai assalamualaikum Syazreen,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</si>
  <si>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Syazreen Aida</t>
  </si>
  <si>
    <t>Nazih Ismail</t>
  </si>
  <si>
    <t>You: Hai assalamualaikum Nazih, saya Azhad dari PruBSN. Sorry kalau ganggu. Actually sekarang saya tengah mencari individu yang sudah ada takaful untuk saya offer sevice saya iaitu review dan summary balik semua polisi takaful since ini kerja hakiki saya dan kpi saya pada tahun ini. Boleh ke kalau saya nak set appointment secara bersemuka ataupun online?</t>
  </si>
  <si>
    <t>Open the options list in your conversation with Nazih Ismail and Azhad Azman</t>
  </si>
  <si>
    <t>Danish Hafey Mahpudz, #OPEN_TO_WORKStatus is reachable</t>
  </si>
  <si>
    <t>Danish Hafey Mahpudz</t>
  </si>
  <si>
    <t>You: Hai assalamualaikum Danish,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t>
  </si>
  <si>
    <t>Open the options list in your conversation with Azhad Azman and Danish Hafey Mahpudz</t>
  </si>
  <si>
    <t>AZIZAN MOHAMADStatus is reachable</t>
  </si>
  <si>
    <t>AZIZAN MOHAMAD</t>
  </si>
  <si>
    <t>You: Hai assalamualaikum tuan Azizan,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t>
  </si>
  <si>
    <t>Open the options list in your conversation with AZIZAN MOHAMAD and Azhad Azman</t>
  </si>
  <si>
    <t>Farra Adiba, #OPEN_TO_WORK</t>
  </si>
  <si>
    <t>Farra Adiba</t>
  </si>
  <si>
    <t>You: Hai assalamualaikum Farra, saya Azhad dari PruBSN. Sorry kalau ganggu. Actually sekarang saya tengah mencari individu yang akan mula bekerja untuk saya dapatkan peluang sharing berkaitan takaful dan wealth planning as preparation sebelum mula kerja nanti. Since ini kerja hakiki saya sebagai PruBSN wealth planner, boleh ke kalau saya nak set appointment secara bersemuka ataupun online?</t>
  </si>
  <si>
    <t>Open the options list in your conversation with Azhad Azman and Farra Adiba</t>
  </si>
  <si>
    <t>Anwar Yusof, #OPEN_TO_WORK</t>
  </si>
  <si>
    <t>Anwar Yusof</t>
  </si>
  <si>
    <t>You: Hai assalamualaikum Anwar, saya Azhad dari PruBSN. Sorry kalau ganggu. Actually sekarang saya tengah mencari individu yang sudah ada takaful untuk saya offer sevice saya iaitu review dan summary balik semua polisi takaful since ini kerja hakiki saya dan kpi saya pada tahun ini. Boleh ke kalau saya nak set appointment secara bersemuka ataupun online?</t>
  </si>
  <si>
    <t>Open the options list in your conversation with Azhad Azman and Anwar Yusof</t>
  </si>
  <si>
    <t>Muhammad RusyaidiStatus is reachable</t>
  </si>
  <si>
    <t>Muhammad Rusyaidi</t>
  </si>
  <si>
    <t>You: Hai assalamualaikum Rusyaidi,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</si>
  <si>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Muhammad Rusyaidi</t>
  </si>
  <si>
    <t>Mohammad Harith Fadzillah Md RaisStatus is reachable</t>
  </si>
  <si>
    <t>Mohammad Harith Fadzillah Md Rais</t>
  </si>
  <si>
    <t>You: Hai assalamualaikum Harith, saya Azhad dari PruBSN. Sorry kalau ganggu. Actually sekarang saya tengah mencari individu yang sudah ada takaful untuk saya offer sevice saya iaitu review dan summary balik semua polisi takaful since ini kerja hakiki saya dan kpi saya pada tahun ini. Boleh ke kalau saya nak set appointment secara bersemuka ataupun online?</t>
  </si>
  <si>
    <t>Open the options list in your conversation with Mohammad Harith Fadzillah Md Rais and Azhad Azman</t>
  </si>
  <si>
    <t>Nabila HudaStatus is reachable</t>
  </si>
  <si>
    <t>Nabila Huda</t>
  </si>
  <si>
    <t>You: Hai assalamualaikum Nabila, saya Azhad dari PruBSN. Sorry kalau ganggu. Actually sekarang saya tengah mencari individu yang akan mula bekerja untuk saya dapatkan peluang sharing berkaitan takaful dan wealth planning as preparation sebelum mula kerja nanti. Since ini kerja hakiki saya sebagai PruBSN wealth planner, boleh ke kalau saya nak set appointment secara bersemuka ataupun online?</t>
  </si>
  <si>
    <t>Open the options list in your conversation with Azhad Azman and Nabila Huda</t>
  </si>
  <si>
    <t>Ahmad Syakir Bin Azmi</t>
  </si>
  <si>
    <t>You: Hai assalamualaikum tuan Syakir, saya Azhad dari PruBSN. Sorry kalau ganggu. Actually sekarang saya tengah mencari individu yang sudah ada takaful untuk saya offer sevice saya iaitu review dan matomekan balik semua polisi takaful tuan since ini kerja hakiki saya dan kpi saya pada tahun ini. Boleh ke kalau saya nak set appointment secara bersemuka ataupun online?</t>
  </si>
  <si>
    <t>Open the options list in your conversation with Azhad Azman and Ahmad Syakir Bin Azmi</t>
  </si>
  <si>
    <t>Maisarah Amira Khalid</t>
  </si>
  <si>
    <t>You: Hai assalamualaikum Maisarah, saya Azhad dari PruBSN. Sorry kalau ganggu. Actually sekarang saya tengah mencari individu yang akan mula bekerja untuk saya dapatkan peluang sharing berkaitan takaful dan wealth planning as preparation sebelum grad nanti. Since ini kerja hakiki saya sebagai PruBSN wealth planner, boleh ke kalau saya nak set appointment secara bersemuka ataupun online?</t>
  </si>
  <si>
    <t>Open the options list in your conversation with Azhad Azman and Maisarah Amira Khalid</t>
  </si>
  <si>
    <t>Hazim Azamin</t>
  </si>
  <si>
    <t>You: Hai assalamualaikum Hazim,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</si>
  <si>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Hazim Azamin</t>
  </si>
  <si>
    <t>NUR AINA AFIQAH BINTI ABDUL RAHMAN</t>
  </si>
  <si>
    <t>Open the options list in your conversation with Azhad Azman and NUR AINA AFIQAH BINTI ABDUL RAHMAN</t>
  </si>
  <si>
    <t>Nabeel Azhar Bin Rijap</t>
  </si>
  <si>
    <t>You: Hai assalamualaikum Nabeel,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</si>
  <si>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Nabeel Azhar Bin Rijap</t>
  </si>
  <si>
    <t>Danial AfiqStatus is reachable</t>
  </si>
  <si>
    <t>Danial Afiq</t>
  </si>
  <si>
    <t>You: Hai assalamualaikum Danial,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</si>
  <si>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Danial Afiq</t>
  </si>
  <si>
    <t>Nurul SyamimieStatus is reachable</t>
  </si>
  <si>
    <t>Nurul Syamimie</t>
  </si>
  <si>
    <t>You: Hai assalamualaikum Syamimie,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</si>
  <si>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Nurul Syamimie</t>
  </si>
  <si>
    <t>Khairul Rahimy KamaruddinStatus is reachable</t>
  </si>
  <si>
    <t>Khairul Rahimy Kamaruddin</t>
  </si>
  <si>
    <t>You: Hai assalamualaikum Khairul,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</si>
  <si>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Khairul Rahimy Kamaruddin</t>
  </si>
  <si>
    <t>Connie Kok</t>
  </si>
  <si>
    <t>Connie: Hi Azhad, I have a new role to explore with you. Please find below the job opening available for Japanese/Korean Speaker: Company: HCL Tech • Position : Customer Service (Network Analyst) • Language : Japanese and Korean - Native or Non-native • English : Daily conversation • Location : Bukit Jalil • Time : 9am – 6pm(mon-fri) • Salary : RM9,000-10,000 • Join Date : July2024 Interested candidates, please contact +60122239209, Connie Kok Feel free to share this with your Japanese speaking friends, thank you</t>
  </si>
  <si>
    <t>Open the options list in your conversation with Azhad Azman and Connie Kok</t>
  </si>
  <si>
    <t>Nooradzirah Abdul RashidStatus is reachable</t>
  </si>
  <si>
    <t>Nooradzirah Abdul Rashid</t>
  </si>
  <si>
    <t>You: Hai assalamualaikum Nooradzirah, saya Azhad dari PruBSN. Sorry kalau ganggu. Actually sekarang saya tengah mencari individu yang akan atau sudah bekerja untuk saya dapatkan peluang sharing berkaitan takaful dan wealth planning since ini kerja hakiki saya sebagai PruBSN wealth planner. Boleh ke kalau saya nak set appointment secara bersemuka ataupun online?</t>
  </si>
  <si>
    <t>Open the options list in your conversation with Azhad Azman and Nooradzirah Abdul Rashid</t>
  </si>
  <si>
    <t>Mohamad Akbar Bin RazukiStatus is reachable</t>
  </si>
  <si>
    <t>Mohamad Akbar Bin Razuki</t>
  </si>
  <si>
    <t>You: Hai assalamualaikum tuan Akhbar, saya Azhad dari PruBSN. Sorry kalau ganggu. Actually sekarang saya tengah mencari individu yang bekerja untuk saya dapatkan peluang sharing berkaitan takaful, wealth planning dan income protection plan since ini kerja hakiki saya sebagai PruBSN wealth planner. Boleh ke kalau saya nak set appointment secara bersemuka ataupun online?</t>
  </si>
  <si>
    <t>Open the options list in your conversation with Mohamad Akbar Bin Razuki and Azhad Azman</t>
  </si>
  <si>
    <t>Zulaikha Razali, #OPEN_TO_WORKStatus is reachable</t>
  </si>
  <si>
    <t>Zulaikha Razali</t>
  </si>
  <si>
    <t>You: Hai assalamualaikum Zulaikha, saya Azhad dari PruBSN. Sorry kalau ganggu. Actually sekarang saya tengah mencari individu yang akan grad tahun ni untuk saya dapatkan peluang sharing berkaitan takaful dan wealth planning sebelum mula bekerja since ini kerja hakiki saya sebagai PruBSN wealth planner. Boleh ke kalau saya nak set appointment secara bersemuka ataupun online?</t>
  </si>
  <si>
    <t>Open the options list in your conversation with Azhad Azman and Zulaikha Razali</t>
  </si>
  <si>
    <t>Nor Amanina, #OPEN_TO_WORKStatus is reachable</t>
  </si>
  <si>
    <t>Nor Amanina</t>
  </si>
  <si>
    <t>You: Hai assalamualaikum Amanina, saya Azhad dari PruBSN. Sorry kalau ganggu. Actually sekarang saya tengah mencari individu yang grad tahun ni untuk saya dapatkan peluang sharing berkaitan takaful dan wealth planning sebelum mula bekerja since ini kerja hakiki saya sebagai PruBSN wealth planner. Boleh ke kalau saya nak set appointment secara bersemuka ataupun online?</t>
  </si>
  <si>
    <t>Open the options list in your conversation with Nor Amanina and Azhad Azman</t>
  </si>
  <si>
    <t>Muhammad Zhaffri Zainal Abidin, AMIMechEStatus is reachable</t>
  </si>
  <si>
    <t>Muhammad Zhaffri Zainal Abidin, AMIMechE</t>
  </si>
  <si>
    <t>You: Hai assalamualaikum Zhaffri,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t>
  </si>
  <si>
    <t>Open the options list in your conversation with Azhad Azman and Muhammad Zhaffri Zainal Abidin, AMIMechE</t>
  </si>
  <si>
    <t>Azim Mohd Norzi</t>
  </si>
  <si>
    <t>You: Hai assalamualaikum Azim, saya Azhad nihon sotsu tahun 2017. Sorry kalau ganggu. Actually sekarang saya tengah mencari individu yang sotsu tahun ni untuk saya dapatkan peluang sharing berkaitan takaful dan wealth planning sebelum start kerja since ini kerja hakiki saya sebagai PruBSN wealth planner. Boleh ke kalau saya nak set appointment secara bersemuka ataupun online?</t>
  </si>
  <si>
    <t>Open the options list in your conversation with Azhad Azman and Azim Mohd Norzi</t>
  </si>
  <si>
    <t>Nik Ashraf Danial Mohd IzzudinStatus is reachable</t>
  </si>
  <si>
    <t>Nik Ashraf Danial Mohd Izzudin</t>
  </si>
  <si>
    <t>Open the options list in your conversation with Azhad Azman and Nik Ashraf Danial Mohd Izzudin</t>
  </si>
  <si>
    <t>Nur Fatin Ezzani Salim</t>
  </si>
  <si>
    <t>Nur Fatin Ezzani: Hi, walaikumussalam. Terima kasih atas opportunity ini akan tetapi buat masa sekarang saya tidak mencari any new opportunity. Terima kasih sekali lagi</t>
  </si>
  <si>
    <t>Open the options list in your conversation with Nur Fatin Ezzani Salim and Azhad Azman</t>
  </si>
  <si>
    <t>Nur Atikah binti Zulkifli</t>
  </si>
  <si>
    <t>You: Hai assalamualaikum Atikah, saya Azhad nihon sotsu tahun 2017. Sorry kalau ganggu. Actually sekarang saya tengah mencari individu yang bekerja di nihon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</si>
  <si>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Nur Atikah binti Zulkifli</t>
  </si>
  <si>
    <t>Tasneem MadihahStatus is online</t>
  </si>
  <si>
    <t>Tasneem Madihah</t>
  </si>
  <si>
    <t>You: Hai assalamualaikum Tasneem, saya Azhad dari PruBSN.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t>
  </si>
  <si>
    <t>Open the options list in your conversation with Tasneem Madihah and Azhad Azman</t>
  </si>
  <si>
    <t>Manarina Binti Mohamad RidzuanStatus is reachable</t>
  </si>
  <si>
    <t>Manarina Binti Mohamad Ridzuan</t>
  </si>
  <si>
    <t>You: Hai assalamualaikum Manarina, saya Azhad dari PruBSN.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</si>
  <si>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Manarina Binti Mohamad Ridzuan</t>
  </si>
  <si>
    <t>Muhammad Hazim Iskandar Idris</t>
  </si>
  <si>
    <t>You: Hai assalamualaikum Hazim, saya Azhad nihon sotsu tahun 2017. Sorry kalau ganggu. Actually sekarang saya tengah mencari kohai yang dah sotsu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</si>
  <si>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Muhammad Hazim Iskandar Idris</t>
  </si>
  <si>
    <t>Nurul Amelia Binti Jalil</t>
  </si>
  <si>
    <t>You: Hai assalamualaikum Amelia, saya Azhad nihon sotsu tahun 2017. Sorry kalau ganggu. Actually sekarang saya tengah mencari individu yang bekerja di nihon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</si>
  <si>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Nurul Amelia Binti Jalil</t>
  </si>
  <si>
    <t>Muhammad Fakhrull Hadi</t>
  </si>
  <si>
    <t>You: Hai assalamualaikum Fakhrull, saya Azhad dari PruBSN.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</si>
  <si>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Muhammad Fakhrull Hadi</t>
  </si>
  <si>
    <t>Amirul Yusoff</t>
  </si>
  <si>
    <t>You: Hai assalamualaikum Amirul, saya Azhad dari PruBSN.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</si>
  <si>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Amirul Yusoff</t>
  </si>
  <si>
    <t>Nor Atiqah Mohiden</t>
  </si>
  <si>
    <t>You: Hai assalamualaikum Atiqah, saya Azhad dari PruBSN. Sorry kalau ganggu. Actually sekarang saya tengah mencari individu yang akan mula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</si>
  <si>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Nor Atiqah Mohiden</t>
  </si>
  <si>
    <t>Muhamad Azri Shamsuddin</t>
  </si>
  <si>
    <t>You: Hai assalamualaikum Azri, saya Azhad dari PruBSN. Sorry kalau ganggu. Actually sekarang saya tengah mencari individu yang bekerja di luar negara untuk saya dapatkan opportunity sharing berkaitan takaful dan wealth planning since ini kerja hakiki saya sebagai PruBSN wealth planner. Boleh ke kalau saya nak set appointment secara bersemuka ataupun online?</t>
  </si>
  <si>
    <t>Open the options list in your conversation with Muhamad Azri Shamsuddin and Azhad Azman</t>
  </si>
  <si>
    <t>Nor Haliza Binti Ali Ibrahim</t>
  </si>
  <si>
    <t>You: Hai assalamualaikum Haliza, saya Azhad dari PruBSN.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</si>
  <si>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Nor Haliza Binti Ali Ibrahim</t>
  </si>
  <si>
    <t>Mohamad Afiq Bin Mohd Arshad</t>
  </si>
  <si>
    <t>You: Hai assalamualaikum Afiq, saya Azhad dari PruBSN.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</si>
  <si>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Mohamad Afiq Bin Mohd Arshad</t>
  </si>
  <si>
    <t>MOHAMAD HAKIMI MOHAMAD DAHLAN, #OPEN_TO_WORK</t>
  </si>
  <si>
    <t>MOHAMAD HAKIMI MOHAMAD DAHLAN</t>
  </si>
  <si>
    <t>You: Hai assalamualaikum Hakimi, saya Azhad dari PruBSN.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</si>
  <si>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MOHAMAD HAKIMI MOHAMAD DAHLAN</t>
  </si>
  <si>
    <t>Asyura SanadiStatus is reachable</t>
  </si>
  <si>
    <t>Asyura Sanadi</t>
  </si>
  <si>
    <t>You: Hai assalamualaikum Asyura, saya Azhad dari PruBSN.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</si>
  <si>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Asyura Sanadi</t>
  </si>
  <si>
    <t>Fathin Najua, #OPEN_TO_WORKStatus is reachable</t>
  </si>
  <si>
    <t>Fathin Najua</t>
  </si>
  <si>
    <t>You: Hai assalamualaikum Fathin, saya Azhad dari PruBSN.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</si>
  <si>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Fathin Najua</t>
  </si>
  <si>
    <t>Nurfatini Hazwani, #OPEN_TO_WORK</t>
  </si>
  <si>
    <t>Nurfatini Hazwani</t>
  </si>
  <si>
    <t>You: Hai assalamualaikum Nurfatini, saya Azhad dari PruBSN.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</si>
  <si>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Nurfatini Hazwani</t>
  </si>
  <si>
    <t>Farah MazelanStatus is reachable</t>
  </si>
  <si>
    <t>Farah Mazelan</t>
  </si>
  <si>
    <t>You: Hai assalamualaikum Farah, saya Azhad nihon sotsu tahun 2017. Sorry kalau ganggu. Actually sekarang saya tengah mencari individu yang bekerja dekat nihon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</si>
  <si>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Farah Mazelan</t>
  </si>
  <si>
    <t>Natasha Nor HalimStatus is reachable</t>
  </si>
  <si>
    <t>Natasha Nor Halim</t>
  </si>
  <si>
    <t>You: Hai assalamualaikum Natasha, saya Azhad dari PruBSN.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</si>
  <si>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Natasha Nor Halim</t>
  </si>
  <si>
    <t>Muhamad HakimiStatus is reachable</t>
  </si>
  <si>
    <t>Muhamad Hakimi</t>
  </si>
  <si>
    <t>You: Hai assalamualaikum Hakimi, saya Azhad nihon sotsu tahun 2017. Sorry kalau ganggu. Actually sekarang saya tengah mencari individu yang bekerja dekat nihon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</si>
  <si>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Muhamad Hakimi</t>
  </si>
  <si>
    <t>Nadia JasniStatus is reachable</t>
  </si>
  <si>
    <t>Nadia Jasni</t>
  </si>
  <si>
    <t>You: Hai assalamualaikum Nadia, saya Azhad dari PruBSN.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t>
  </si>
  <si>
    <t>Open the options list in your conversation with Nadia Jasni and Azhad Azman</t>
  </si>
  <si>
    <t>Mohammad Syahiran Shah</t>
  </si>
  <si>
    <t>You: Hai assalamualaikum Syahiran, saya Azhad nihon sotsu tahun 2017. Sorry kalau ganggu. Actually sekarang saya tengah mencari individu yang bekerja dekat nihon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</si>
  <si>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Mohammad Syahiran Shah</t>
  </si>
  <si>
    <t>Arisya JafriStatus is reachable</t>
  </si>
  <si>
    <t>Arisya Jafri</t>
  </si>
  <si>
    <t>You: Hai assalamualaikum Arisya, saya Azhad dari PruBSN takaful. Sorry kalau ganggu. Actually sekarang saya tengah mencari individu yang akan mula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</si>
  <si>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Arisya Jafri</t>
  </si>
  <si>
    <t>Nizan Elma Muaiini, #OPEN_TO_WORK</t>
  </si>
  <si>
    <t>Nizan Elma Muaiini</t>
  </si>
  <si>
    <t>You: Hai assalamualaikum Nizan, saya Azhad nihon sotsu tahun 2017. Sorry kalau ganggu. Actually sekarang saya tengah mencari individu yang bekerja di nihon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</si>
  <si>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Nizan Elma Muaiini</t>
  </si>
  <si>
    <t>Fatin Nurhamizan</t>
  </si>
  <si>
    <t>You: Hai assalamualaikum Fatin,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</si>
  <si>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Fatin Nurhamizan</t>
  </si>
  <si>
    <t>Nurin Akma Alya Muhammad Akmal</t>
  </si>
  <si>
    <t>You: Hai assalamualaikum Nurin,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</si>
  <si>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Nurin Akma Alya Muhammad Akmal</t>
  </si>
  <si>
    <t>Yuka Takenaka</t>
  </si>
  <si>
    <t>Yuka: Thank you for connecting~🌼Please feel free to reach out to me when you get interested in new opportunities!</t>
  </si>
  <si>
    <t>Open the options list in your conversation with Azhad Azman and Yuka Takenaka</t>
  </si>
  <si>
    <t>Farid Zuhdi bin Mohd Nizam</t>
  </si>
  <si>
    <t>You: Hai assalamualaikum Farid,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</si>
  <si>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Farid Zuhdi bin Mohd Nizam</t>
  </si>
  <si>
    <t>Irna Puteri Shahbudin</t>
  </si>
  <si>
    <t>You: Hai assalamualaikum Irna,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</si>
  <si>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Irna Puteri Shahbudin</t>
  </si>
  <si>
    <t>Afiq Fadzil</t>
  </si>
  <si>
    <t>You: Hai assalamualaikum Afiq,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</si>
  <si>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Afiq Fadzil</t>
  </si>
  <si>
    <t>Nur Anisya Mohd Riza, #OPEN_TO_WORKStatus is reachable</t>
  </si>
  <si>
    <t>Nur Anisya Mohd Riza</t>
  </si>
  <si>
    <t>You: Hai assalamualaikum Anisya, saya Azhad dari PruBSN takaful. Sorry kalau ganggu. Actually sekarang saya tengah mencari individu yang akan mula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</si>
  <si>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Nur Anisya Mohd Riza</t>
  </si>
  <si>
    <t>You: Hai assalamualaikum Nurkaishah,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t>
  </si>
  <si>
    <t>Thaqif IqbalStatus is reachable</t>
  </si>
  <si>
    <t>Thaqif Iqbal</t>
  </si>
  <si>
    <t>You: Hai assalamualaikum Thaqif,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</si>
  <si>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Thaqif Iqbal</t>
  </si>
  <si>
    <t>Annisa NoraniStatus is reachable</t>
  </si>
  <si>
    <t>Annisa Norani</t>
  </si>
  <si>
    <t>You: Hai assalamualaikum Annisa,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</si>
  <si>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Annisa Norani</t>
  </si>
  <si>
    <t>Nurdini HanifStatus is reachable</t>
  </si>
  <si>
    <t>Nurdini Hanif</t>
  </si>
  <si>
    <t>You: Hai assalamualaikum Nurdini,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</si>
  <si>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Nurdini Hanif</t>
  </si>
  <si>
    <t>Nur Athirah, #OPEN_TO_WORKStatus is reachable</t>
  </si>
  <si>
    <t>You: Hai assalamualaikum Athirah,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t>
  </si>
  <si>
    <t>Ayu Lydia Syarma JasniStatus is reachable</t>
  </si>
  <si>
    <t>Ayu Lydia Syarma Jasni</t>
  </si>
  <si>
    <t>You: Hai assalamualaikum Ayu,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</si>
  <si>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Ayu Lydia Syarma Jasni</t>
  </si>
  <si>
    <t>Mursal Rasid, #HIRING</t>
  </si>
  <si>
    <t>Mursal Rasid</t>
  </si>
  <si>
    <t>You: Hai assalamualaikum tuan Mursal, saya Azhad dari PruBSN takaful. Sorry kalau ganggu. Actually sekarang saya tengah mencari individu yang bekerja untuk saya dapatkan opportunity sharing berkaitan wealth planning dan income protection planning since ini kerja hakiki saya sebagai PruBSN wealth planner. Boleh ke kalau saya nak set appointment secara bersemuka ataupun online dengan tuan?</t>
  </si>
  <si>
    <t>Open the options list in your conversation with Azhad Azman and Mursal Rasid</t>
  </si>
  <si>
    <t>SITI NURAISHAH ADNANStatus is reachable</t>
  </si>
  <si>
    <t>SITI NURAISHAH ADNAN</t>
  </si>
  <si>
    <t>You: Hai assalamualaikum Nuraishah,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</si>
  <si>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SITI NURAISHAH ADNAN</t>
  </si>
  <si>
    <t>Izzatul HusnaStatus is reachable</t>
  </si>
  <si>
    <t>Izzatul Husna</t>
  </si>
  <si>
    <t>You: Hai assalamualaikum Izzatul, saya Azhad nihon sotsu tahun 2017. Sorry kalau ganggu. Actually sekarang saya tengah mencari individu yang akan mula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</si>
  <si>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Izzatul Husna</t>
  </si>
  <si>
    <t>Ain Hamizah Hasmi</t>
  </si>
  <si>
    <t>You: Hai assalamualaikum Ain,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</si>
  <si>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Ain Hamizah Hasmi</t>
  </si>
  <si>
    <t>Asyraaf Takiyudin, #OPEN_TO_WORK</t>
  </si>
  <si>
    <t>Asyraaf Takiyudin</t>
  </si>
  <si>
    <t>You: Hai assalamualaikum Asyraaf,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t>
  </si>
  <si>
    <t>Open the options list in your conversation with Asyraaf Takiyudin and Azhad Azman</t>
  </si>
  <si>
    <t>Adnan Asyraf FaizStatus is reachable</t>
  </si>
  <si>
    <t>Adnan Asyraf Faiz</t>
  </si>
  <si>
    <t>You: Hai assalamualaikum Adnan,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</si>
  <si>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Adnan Asyraf Faiz</t>
  </si>
  <si>
    <t>Ridha Azhar</t>
  </si>
  <si>
    <t>You: Hai assalamualaikum Ridha,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</si>
  <si>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Ridha Azhar</t>
  </si>
  <si>
    <t>Hariz MifzalStatus is reachable</t>
  </si>
  <si>
    <t>Hariz Mifzal</t>
  </si>
  <si>
    <t>You: Hai assalamualaikum Hariz,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</si>
  <si>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Hariz Mifzal</t>
  </si>
  <si>
    <t>Rafiq Ruzlan</t>
  </si>
  <si>
    <t>You: Hai assalamualaikum Rafiq, saya Azhad nihon sotsu tahun 2017. Sorry kalau ganggu. Actually sekarang saya tengah mencari individu yang kerja di nihon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</si>
  <si>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Rafiq Ruzlan</t>
  </si>
  <si>
    <t>Nur Eliyya, #OPEN_TO_WORK</t>
  </si>
  <si>
    <t>Nur Eliyya</t>
  </si>
  <si>
    <t>You: Hai assalamualaikum Nur Eliyya,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</si>
  <si>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Nur Eliyya</t>
  </si>
  <si>
    <t>Sharifah Syed Hassan</t>
  </si>
  <si>
    <t>You: Hai assalamualaikum Sharifah, saya Azhad dari PruBSN takaful. Sorry kalau ganggu. Actually sekarang saya tengah mencari individu yang akan mula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</si>
  <si>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Sharifah Syed Hassan</t>
  </si>
  <si>
    <t>Farah Damanhuri</t>
  </si>
  <si>
    <t>You: Hai assalamualaikum Farah,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</si>
  <si>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Farah Damanhuri</t>
  </si>
  <si>
    <t>Natasya Fikrie</t>
  </si>
  <si>
    <t>You: Hai assalamualaikum Natasya,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</si>
  <si>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Natasya Fikrie</t>
  </si>
  <si>
    <t>See See Tham</t>
  </si>
  <si>
    <t>You: Hi. Sorry but im not interested</t>
  </si>
  <si>
    <t>Open the options list in your conversation with See See Tham and Azhad Azman</t>
  </si>
  <si>
    <t>Nurul Ain Shalihah</t>
  </si>
  <si>
    <t>You: Hai assalamualaikum Ain,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</si>
  <si>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Nurul Ain Shalihah</t>
  </si>
  <si>
    <t>Ts. ‘Aqilah Zainuddin</t>
  </si>
  <si>
    <t>You: Hai assalamualaikum Ms. Aqilah, saya Azhad dari PruBSN takaful. Sorry kalau ganggu. Actually sekarang saya tengah mencari founder company untuk saya dapatkan opportunity sharing berkaitan staff benefit dan keyman polisi since ini kerja hakiki saya sebagai PruBSN wealth planner. Boleh ke kalau saya nak set appointment secara bersemuka ataupun online?</t>
  </si>
  <si>
    <t>Open the options list in your conversation with Azhad Azman and Ts. ‘Aqilah Zainuddin</t>
  </si>
  <si>
    <t>Dzuliyana Sabrina, #OPEN_TO_WORKStatus is reachable</t>
  </si>
  <si>
    <t>Dzuliyana Sabrina</t>
  </si>
  <si>
    <t>You: Hai assalamualaikum cik Dzuliyana, saya Azhad dari PruBSN takaful. Sorry kalau ganggu. Actually sekarang saya tengah mencari individu yang baru nak mula bekerja untuk saya dapatkan opportunity sharing berkaitan takaful dan wealth planning since ini kerja hakiki saya sebagai PruBSN wealth planner. Boleh ke kalau saya nak set appointment secara bersemuka ataupun online dengan cik?</t>
  </si>
  <si>
    <t>Open the options list in your conversation with Azhad Azman and Dzuliyana Sabrina</t>
  </si>
  <si>
    <t>Wani HumairahStatus is reachable</t>
  </si>
  <si>
    <t>Wani Humairah</t>
  </si>
  <si>
    <t>You: Hai assalamualaikum Wani, saya Azhad dari PruBSN takaful. Sorry kalau ganggu. Actually sekarang saya tengah mencari individu yang baru nak mula bekerja untuk saya dapatkan opportunity sharing berkaitan takaful dan wealth planning since ini kerja hakiki saya sebagai PruBSN wealth planner. Boleh ke kalau saya nak set appointment secara bersemuka ataupun online dengan cik?</t>
  </si>
  <si>
    <t>Open the options list in your conversation with Azhad Azman and Wani Humairah</t>
  </si>
  <si>
    <t>Nur Shaffi'ah Aqielah, #OPEN_TO_WORKStatus is reachable</t>
  </si>
  <si>
    <t>Nur Shaffi'ah Aqielah</t>
  </si>
  <si>
    <t>You: Hai assalamualaikum cik Shaffi’ah,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 dengan cik?</t>
  </si>
  <si>
    <t>Open the options list in your conversation with Azhad Azman and Nur Shaffi'ah Aqielah</t>
  </si>
  <si>
    <t>Nurul Zahira Binti AnuarStatus is reachable</t>
  </si>
  <si>
    <t>Nurul Zahira Binti Anuar</t>
  </si>
  <si>
    <t>You: Hai assalamualaikum cik Zahira, saya Azhad dari PruBSN takaful. Sorry kalau ganggu. Actually sekarang saya tengah mencari individu yang baru nak mula bekerja untuk saya dapatkan opportunity sharing berkaitan takaful dan wealth planning since ini kerja hakiki saya sebagai PruBSN wealth planner. Boleh ke kalau saya nak set appointment secara bersemuka ataupun online dengan cik?</t>
  </si>
  <si>
    <t>Open the options list in your conversation with Azhad Azman and Nurul Zahira Binti Anuar</t>
  </si>
  <si>
    <t>Syazatul ArrisyaStatus is reachable</t>
  </si>
  <si>
    <t>Syazatul Arrisya</t>
  </si>
  <si>
    <t>You: Hai assalamualaikum Syazatul,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 dengan cik?</t>
  </si>
  <si>
    <t>Open the options list in your conversation with Azhad Azman and Syazatul Arrisya</t>
  </si>
  <si>
    <t>MARYAM SHAFIQAHStatus is reachable</t>
  </si>
  <si>
    <t>MARYAM SHAFIQAH</t>
  </si>
  <si>
    <t>You: Hai assalamualaikum Maryam,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</si>
  <si>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MARYAM SHAFIQAH</t>
  </si>
  <si>
    <t>Reena ZahariStatus is reachable</t>
  </si>
  <si>
    <t>Reena Zahari</t>
  </si>
  <si>
    <t>You: Hai assalamualaikum cik Azfa,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cik?</t>
  </si>
  <si>
    <t>Open the options list in your conversation with Azhad Azman and Reena Zahari</t>
  </si>
  <si>
    <t>Aina BaharudinStatus is reachable</t>
  </si>
  <si>
    <t>Aina Baharudin</t>
  </si>
  <si>
    <t>You: Hai assalamualaikum cik Aina, saya Azhad dari PruBSN takaful. Sorry kalau ganggu. Actually sekarang saya tengah mencari individu yang baru nak mula bekerja untuk saya dapatkan opportunity sharing berkaitan takaful dan wealth planning since ini kerja hakiki saya sebagai PruBSN wealth planner. Boleh ke kalau saya nak set appointment secara bersemuka ataupun online dengan cik?</t>
  </si>
  <si>
    <t>Open the options list in your conversation with Azhad Azman and Aina Baharudin</t>
  </si>
  <si>
    <t>Nazlan FarizStatus is reachable</t>
  </si>
  <si>
    <t>Nazlan Fariz</t>
  </si>
  <si>
    <t>You: Hai assalamualaikum Nazlan,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</si>
  <si>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Nazlan Fariz</t>
  </si>
  <si>
    <t>Alia HambaliStatus is reachable</t>
  </si>
  <si>
    <t>Alia Hambali</t>
  </si>
  <si>
    <t>You: Hai assalamualaikum cik Alia,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 dengan cik?</t>
  </si>
  <si>
    <t>Open the options list in your conversation with Azhad Azman and Alia Hambali</t>
  </si>
  <si>
    <t>Erwin Azuan, #OPEN_TO_WORKStatus is reachable</t>
  </si>
  <si>
    <t>Erwin Azuan</t>
  </si>
  <si>
    <t>You: Hai Erwin, saya Azhad dari PruBSN takaful. Sorry kalau ganggu. Actually sekarang saya tengah mencari individu yang baru nak mula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</si>
  <si>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Erwin Azuan</t>
  </si>
  <si>
    <t>Mohd Azam Bin Mohd PauziStatus is reachable</t>
  </si>
  <si>
    <t>Mohd Azam Bin Mohd Pauzi</t>
  </si>
  <si>
    <t>You: Hai assalamualaikum Azam,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</si>
  <si>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Mohd Azam Bin Mohd Pauzi</t>
  </si>
  <si>
    <t>Muhammad Dzulhaziq Nor Kamaruzaman</t>
  </si>
  <si>
    <t>You: Hai assalamualaikum Dzulhaziq,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</si>
  <si>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Muhammad Dzulhaziq Nor Kamaruzaman</t>
  </si>
  <si>
    <t>Danish Azraei Mohd Fauzi, #OPEN_TO_WORK</t>
  </si>
  <si>
    <t>Danish Azraei Mohd Fauzi</t>
  </si>
  <si>
    <t>You: Hai assalamualaikum Danish,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t>
  </si>
  <si>
    <t>Open the options list in your conversation with Azhad Azman and Danish Azraei Mohd Fauzi</t>
  </si>
  <si>
    <t>Nurul Hanis Azhan</t>
  </si>
  <si>
    <t>You: Hai assalamualaikum cik Hanis,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cik?</t>
  </si>
  <si>
    <t>Open the options list in your conversation with Nurul Hanis Azhan and Azhad Azman</t>
  </si>
  <si>
    <t>Akhmal Solehah, #OPEN_TO_WORK</t>
  </si>
  <si>
    <t>Akhmal Solehah</t>
  </si>
  <si>
    <t>You: Hai assalamualaikum cik Akhmal,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 dengan cik?</t>
  </si>
  <si>
    <t>Open the options list in your conversation with Azhad Azman and Akhmal Solehah</t>
  </si>
  <si>
    <t>Abdul Eiman Fikri</t>
  </si>
  <si>
    <t>You: Hai assalamualaikum tuan Abdul Eiman, saya Azhad dari PruBSN takaful. Sorry kalau ganggu. Actually sekarang saya tengah mencari nohon sotsu yang ada di Malaysia untuk saya dapatkan opportunity sharing berkaitan takaful dan wealth planning since ini kerja hakiki saya sebagai PruBSN wealth planner. Boleh ke kalau saya nak set appointment secara bersemuka ataupun online dengan tuan?</t>
  </si>
  <si>
    <t>Open the options list in your conversation with Azhad Azman and Abdul Eiman Fikri</t>
  </si>
  <si>
    <t>Aimah Aris</t>
  </si>
  <si>
    <t>You: Hai assalamualaikum cik Aimah,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 dengan cik?</t>
  </si>
  <si>
    <t>Open the options list in your conversation with Azhad Azman and Aimah Aris</t>
  </si>
  <si>
    <t>Afika Madlamin, #OPEN_TO_WORKStatus is reachable</t>
  </si>
  <si>
    <t>Afika Madlamin</t>
  </si>
  <si>
    <t>You: Hai assalamualaikum cik Afika, saya Azhad dari PruBSN takaful. Sorry kalau ganggu. Actually sekarang saya tengah mencari individu yang baru bekerja untuk saya dapatkan opportunity sharing berkaitan takaful dan wealth planning since ini kerja hakiki saya sebagai PruBSN wealth planner. Boleh ke kalau saya nak set appointment secara bersemuka ataupun online dengan cik?</t>
  </si>
  <si>
    <t>Open the options list in your conversation with Azhad Azman and Afika Madlamin</t>
  </si>
  <si>
    <t>Nur Arisya SofeaStatus is reachable</t>
  </si>
  <si>
    <t>Nur Arisya Sofea</t>
  </si>
  <si>
    <t>You: Hai assalamualaikum cik Nur Arisya, saya Azhad dari PruBSN takaful. Sorry kalau ganggu. Actually sekarang saya tengah mencari individu yang baru bekerja untuk saya dapatkan opportunity sharing berkaitan takaful dan wealth planning since ini kerja hakiki saya sebagai PruBSN wealth planner. Boleh ke kalau saya nak set appointment secara bersemuka ataupun online dengan cik?</t>
  </si>
  <si>
    <t>Open the options list in your conversation with Azhad Azman and Nur Arisya Sofea</t>
  </si>
  <si>
    <t>Redzuan MohamadStatus is reachable</t>
  </si>
  <si>
    <t>Redzuan Mohamad</t>
  </si>
  <si>
    <t>You: Hai assalamualaikum tuan Redzuan,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t>
  </si>
  <si>
    <t>Open the options list in your conversation with Redzuan Mohamad and Azhad Azman</t>
  </si>
  <si>
    <t>Aidil AminStatus is reachable</t>
  </si>
  <si>
    <t>Aidil Amin</t>
  </si>
  <si>
    <t>You: Hai assalamualaikum tuan Aidil,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t>
  </si>
  <si>
    <t>Open the options list in your conversation with Aidil Amin and Azhad Azman</t>
  </si>
  <si>
    <t>Aqilah Taufek, #OPEN_TO_WORKStatus is reachable</t>
  </si>
  <si>
    <t>Aqilah Taufek</t>
  </si>
  <si>
    <t>You: Hai assalamualaikum cik Aqilah,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cik?</t>
  </si>
  <si>
    <t>Open the options list in your conversation with Azhad Azman and Aqilah Taufek</t>
  </si>
  <si>
    <t>Alyaa Aqilah, #OPEN_TO_WORK</t>
  </si>
  <si>
    <t>Alyaa Aqilah</t>
  </si>
  <si>
    <t>You: Hai assalamualaikum cik Alyaa,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cik?</t>
  </si>
  <si>
    <t>Open the options list in your conversation with Azhad Azman and Alyaa Aqilah</t>
  </si>
  <si>
    <t>Hamirudin Haron</t>
  </si>
  <si>
    <t>You: Hai assalamualaikum tuan Hamirudin,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t>
  </si>
  <si>
    <t>Open the options list in your conversation with Hamirudin Haron and Azhad Azman</t>
  </si>
  <si>
    <t>Akmal Anuar, #OPEN_TO_WORK</t>
  </si>
  <si>
    <t>Akmal Anuar</t>
  </si>
  <si>
    <t>You: Hai assalamualaikum Akmal,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t>
  </si>
  <si>
    <t>Open the options list in your conversation with Azhad Azman and Akmal Anuar</t>
  </si>
  <si>
    <t>Nurul Syafiqa Hussin</t>
  </si>
  <si>
    <t>You: Hai assalamualaikum Nurul Syafiqa,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cik?</t>
  </si>
  <si>
    <t>Open the options list in your conversation with Nurul Syafiqa Hussin and Azhad Azman</t>
  </si>
  <si>
    <t>Farhana SatarStatus is reachable</t>
  </si>
  <si>
    <t>Farhana Satar</t>
  </si>
  <si>
    <t>You: Hai assalamualaikum Farhana,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cik?</t>
  </si>
  <si>
    <t>Open the options list in your conversation with Azhad Azman and Farhana Satar</t>
  </si>
  <si>
    <t>Muhammad Nazmir Ahmad FuadStatus is reachable</t>
  </si>
  <si>
    <t>Muhammad Nazmir Ahmad Fuad</t>
  </si>
  <si>
    <t>You: Hai assalamualaikum Nazmir,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t>
  </si>
  <si>
    <t>Open the options list in your conversation with Azhad Azman and Muhammad Nazmir Ahmad Fuad</t>
  </si>
  <si>
    <t>Ts. Zulhusni Aiman</t>
  </si>
  <si>
    <t>You: Hai assalamualaikum tuan Zulhusni,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t>
  </si>
  <si>
    <t>Open the options list in your conversation with Azhad Azman and Ts. Zulhusni Aiman</t>
  </si>
  <si>
    <t>Muhammad Amir Aisar Khalid, D.Eng.Status is reachable</t>
  </si>
  <si>
    <t>Muhammad Amir Aisar Khalid, D.Eng.</t>
  </si>
  <si>
    <t>You: Hai assalamualaikum tuan Amir,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t>
  </si>
  <si>
    <t>Open the options list in your conversation with Muhammad Amir Aisar Khalid, D.Eng. and Azhad Azman</t>
  </si>
  <si>
    <t>Sofea Rahim</t>
  </si>
  <si>
    <t>You: Hai assalamualaikum Khairianis,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 dengan cik?</t>
  </si>
  <si>
    <t>Open the options list in your conversation with Azhad Azman and Sofea Rahim</t>
  </si>
  <si>
    <t>Nor Aizuddin Naqib Norzaid</t>
  </si>
  <si>
    <t>You: Hai assalamualaikum Aizuddin,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t>
  </si>
  <si>
    <t>Open the options list in your conversation with Nor Aizuddin Naqib Norzaid and Azhad Azman</t>
  </si>
  <si>
    <t>Zakwan Mazlan</t>
  </si>
  <si>
    <t>You: Hai assalamualaikum Zakwan,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t>
  </si>
  <si>
    <t>Open the options list in your conversation with Azhad Azman and Zakwan Mazlan</t>
  </si>
  <si>
    <t>Muhammad Zulhariz</t>
  </si>
  <si>
    <t>You: Hai assalamualaikum Zulhariz,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t>
  </si>
  <si>
    <t>Open the options list in your conversation with Azhad Azman and Muhammad Zulhariz</t>
  </si>
  <si>
    <t>Mohd Fikri</t>
  </si>
  <si>
    <t>You: Hai. Assalamualaikum Mohd Fikri, Sorry for the sudden DM. My name is Azhad, and I'm reaching out for business purposes. I came across your LinkedIn profile and wanted to ask if you've heard about takaful and wealth planning? As a PruBSN Wealth Planner, I would like to have opportunity to share with you regarding these topics. May I know if this is something you're interested in? Best regards, Azhad</t>
  </si>
  <si>
    <t>Open the options list in your conversation with Azhad Azman and Mohd Fikri</t>
  </si>
  <si>
    <t>Fatdzirul Izzat Abdul Radzi</t>
  </si>
  <si>
    <t>You: Hai assalamualaikum Fatdzirul,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t>
  </si>
  <si>
    <t>Open the options list in your conversation with Fatdzirul Izzat Abdul Radzi and Azhad Azman</t>
  </si>
  <si>
    <t>Muhammad Zhahirul Zharfan</t>
  </si>
  <si>
    <t>You: Hai assalamualaikum zhahirul, saya Azhad dari PruBSN takaful. Sorry kalau ganggu. Actually sekarang saya tengah mencari individu bekerja untuk saya dapatkan opportunity sharing berkaitan takaful dan wealth planning since ini kerja hakiki saya sebagai PruBSN wealth planner. Boleh ke kalau saya nak set appointment secara bersemuka ataupun online dengan tuan?</t>
  </si>
  <si>
    <t>Open the options list in your conversation with Azhad Azman and Muhammad Zhahirul Zharfan</t>
  </si>
  <si>
    <t>Mohd Muhaimie bin MazlahStatus is reachable</t>
  </si>
  <si>
    <t>Mohd Muhaimie bin Mazlah</t>
  </si>
  <si>
    <t>You: Hai assalamualaikum Muhaimie, saya Azhad nihon sotsu grad tahun 2017. Sorry kalau ganggu. Actually sekarang saya tengah mencari nihon sotsu untuk saya dapatkan opportunity sharing berkaitan takaful dan wealth planning since ini kerja hakiki saya sebagai PruBSN wealth planner. Boleh ke kalau saya nak set appointment secara bersemuka ataupun online dengan tuan?</t>
  </si>
  <si>
    <t>Open the options list in your conversation with Mohd Muhaimie bin Mazlah and Azhad Azman</t>
  </si>
  <si>
    <t>Harith Zamri</t>
  </si>
  <si>
    <t>You: Hai assalamualaikum Harith, saya Azhad nihon sotsu grad tahun 2017. Sorry kalau ganggu. Actually sekarang saya tengah mencari nihon sotsu untuk saya dapatkan opportunity sharing berkaitan takaful dan wealth planning since ini kerja hakiki saya sebagai PruBSN wealth planner. Boleh ke kalau saya nak set appointment secara bersemuka ataupun online dengan tuan?</t>
  </si>
  <si>
    <t>Open the options list in your conversation with Azhad Azman and Harith Zamri</t>
  </si>
  <si>
    <t>Syaza TaqiahStatus is reachable</t>
  </si>
  <si>
    <t>Syaza Taqiah</t>
  </si>
  <si>
    <t>You: Hai. Assalamualaikum Syaza, Sorry for the sudden DM. My name is Azhad, and I'm reaching out for business purposes. I came across your LinkedIn profile and wanted to ask if you've heard about takaful and wealth planning? As a PruBSN Wealth Planner, I would like to have opportunity to share with you regarding these topics. May I know if this is something you're interested in? Best regards, Azhad</t>
  </si>
  <si>
    <t>Open the options list in your conversation with Azhad Azman and Syaza Taqiah</t>
  </si>
  <si>
    <t>FAHIM NABILStatus is reachable</t>
  </si>
  <si>
    <t>FAHIM NABIL</t>
  </si>
  <si>
    <t>You: Hai. Assalamualaikum Fahim, Sorry for the sudden DM. My name is Azhad, and I'm reaching out for business purposes. I came across your LinkedIn profile and wanted to ask if you've heard about takaful and wealth planning? As a PruBSN Wealth Planner, I would like to have opportunity to share with you regarding these topics. May I know if this is something you're interested in? Best regards, Azhad</t>
  </si>
  <si>
    <t>Open the options list in your conversation with FAHIM NABIL and Azhad Azman</t>
  </si>
  <si>
    <t>Sheila Ridzuan （シーラ）Status is reachable</t>
  </si>
  <si>
    <t>Sheila Ridzuan （シーラ）</t>
  </si>
  <si>
    <t>You: Hai. Assalamualaikum Sheila, Sorry for the sudden DM. My name is Azhad, and I'm reaching out for business purposes. I came across your LinkedIn profile and wanted to ask if you've heard about takaful and wealth planning? As a PruBSN Wealth Planner, I would like to have opportunity to share with you regarding these topics. May I know if this is something you're interested in? Best regards, Azhad</t>
  </si>
  <si>
    <t>Open the options list in your conversation with Azhad Azman and Sheila Ridzuan （シーラ）</t>
  </si>
  <si>
    <t>Muhammad Ilyas JumiranStatus is reachable</t>
  </si>
  <si>
    <t>Muhammad Ilyas Jumiran</t>
  </si>
  <si>
    <t>You: Hai. Assalamualaikum Ilyas, Sorry for the sudden DM. My name is Azhad, and I'm reaching out for business purposes. I came across your LinkedIn profile and wanted to ask if you've heard about takaful and wealth planning? As a PruBSN Wealth Planner, I would like to have opportunity to share with you regarding these topics. May I know if this is something you're interested in? Best regards, Azhad</t>
  </si>
  <si>
    <t>Open the options list in your conversation with Azhad Azman and Muhammad Ilyas Jumiran</t>
  </si>
  <si>
    <t>Hudaa Mardhiyah Kamarul ZamanStatus is reachable</t>
  </si>
  <si>
    <t>Hudaa Mardhiyah Kamarul Zaman</t>
  </si>
  <si>
    <t>You: Hai assalamualaikum Hudaa, saya Azhad nihon sotsu grad tahun 2017. Sorry kalau ganggu. Actually sekarang saya tengah mencari nihon sotsu untuk saya dapatkan opportunity sharing berkaitan takaful dan wealth planning since ini kerja hakiki saya sebagai PruBSN wealth planner. Boleh ke kalau saya nak set appointment secara bersemuka ataupun online dengan cik?</t>
  </si>
  <si>
    <t>Open the options list in your conversation with Hudaa Mardhiyah Kamarul Zaman and Azhad Azman</t>
  </si>
  <si>
    <t>Tengku Azlan Shah Tengku Nasruhizan, #OPEN_TO_WORKStatus is reachable</t>
  </si>
  <si>
    <t>Tengku Azlan Shah Tengku Nasruhizan</t>
  </si>
  <si>
    <t>You: Hai. Assalamualaikum Tengku Azlan Shah,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</si>
  <si>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Open the options list in your conversation with Azhad Azman and Tengku Azlan Shah Tengku Nasruhizan</t>
  </si>
  <si>
    <t>Azlyana AhmadStatus is reachable</t>
  </si>
  <si>
    <t>Azlyana Ahmad</t>
  </si>
  <si>
    <t>You: Hai assalamualaikum Azlyana, saya Azhad nihon sotsu grad tahun 2017. Sorry kalau ganggu. Actually sekarang saya tengah mencari nihon sotsu untuk saya dapatkan opportunity sharing berkaitan takaful dan wealth planning since ini kerja hakiki saya sebagai PruBSN wealth planner. Boleh ke kalau saya nak set appointment secara bersemuka ataupun online dengan cik?</t>
  </si>
  <si>
    <t>Open the options list in your conversation with Azhad Azman and Azlyana Ahmad</t>
  </si>
  <si>
    <t>Ts. Muhammad Nursyazwan Aiman</t>
  </si>
  <si>
    <t>You: Hai assalamualaikum Nursyazwan, saya Azhad nihon sotsu grad tahun 2017. Sorry kalau ganggu. Actually sekarang saya tengah mencari kohai nihon sotsu untuk saya dapatkan opportunity sharing berkaitan takaful dan wealth planning since ini kerja hakiki saya sebagai PruBSN wealth planner. Boleh ke kalau saya nak set appointment secara bersemuka ataupun online dengan tuan?</t>
  </si>
  <si>
    <t>Open the options list in your conversation with Ts. Muhammad Nursyazwan Aiman and Azhad Azman</t>
  </si>
  <si>
    <t>Izzah ApandiStatus is reachable</t>
  </si>
  <si>
    <t>Izzah Apandi</t>
  </si>
  <si>
    <t>You: Hai assalamualaikum cik Izzah,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 dengan cik?</t>
  </si>
  <si>
    <t>Open the options list in your conversation with Azhad Azman and Izzah Apandi</t>
  </si>
  <si>
    <t>Nor Hidayah ZulkefliStatus is reachable</t>
  </si>
  <si>
    <t>Nor Hidayah Zulkefli</t>
  </si>
  <si>
    <t>You: Hai assalamualaikum cik Hidayah, saya Azhad dari PruBSN takaful. Sorry kalau ganggu. Actually sekarang saya tengah mencari individu yang baru mula bekerja untuk saya dapatkan opportunity untuk sharing berkaitan takaful dan wealth planning since ini kerja hakiki saya sebagai PruBSN wealth planner. Boleh ke kalau saya nak set appointment secara bersemuka ataupun online dengan cik?</t>
  </si>
  <si>
    <t>Open the options list in your conversation with Azhad Azman and Nor Hidayah Zulkefli</t>
  </si>
  <si>
    <t>Haziq Aiman, #OPEN_TO_WORK</t>
  </si>
  <si>
    <t>You: Hai assalamualaikum Haziq, saya Azhad dari PruBSN. Sorry kalau ganggu. Actually sekarang saya tengah mencari individu untuk saya dapatkan opportunity untuk sharing berkaitan takaful dan wealth planning since ini kerja hakiki saya sebagai PruBSN wealth planner. Boleh ke kalau saya nak set appointment secara bersemuka ataupun online dengan tuan?</t>
  </si>
  <si>
    <t>Open the options list in your conversation with Haziq Aiman and Azhad Azman</t>
  </si>
  <si>
    <t>Faisal Suris, #OPEN_TO_WORKStatus is reachable</t>
  </si>
  <si>
    <t>Faisal Suris</t>
  </si>
  <si>
    <t>You: Hai assalamualaikum Faisal, saya Azhad nihon sotsu grad tahun 2017. Sorry kalau ganggu. Actually sekarang saya tengah mencari kohai nihon sotsu untuk saya dapatkan opportunity untuk sharing berkaitan takaful dan wealth planning since ini kerja hakiki saya sebagai PruBSN wealth planner. Boleh ke kalau saya nak set appointment secara bersemuka ataupun online dengan tuan?</t>
  </si>
  <si>
    <t>Open the options list in your conversation with Azhad Azman and Faisal Suris</t>
  </si>
  <si>
    <t>SYAFIQ BAKRI</t>
  </si>
  <si>
    <t>You: Hai. Assalamualaikum Mr. Syafiq, Sorry for the sudden DM. My name is Azhad, and I'm reaching out for business purposes. I came across your LinkedIn profile and wanted to ask if you've heard about wealth planning and income replacement plan? As a PruBSN Wealth Planner, it's my job to share information about these important topics. May I know if this is something you're interested in? Best regards, Azhad</t>
  </si>
  <si>
    <t>Open the options list in your conversation with SYAFIQ BAKRI and Azhad Azman</t>
  </si>
  <si>
    <t>Syazwani Jasni</t>
  </si>
  <si>
    <t>You: Hai. Assalamualaikum Syazwani,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</si>
  <si>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Open the options list in your conversation with Syazwani Jasni and Azhad Azman</t>
  </si>
  <si>
    <t>Ammar Asnawi Badruddin</t>
  </si>
  <si>
    <t>You: Hai assalamualaikum tuan Ammar, saya Azhad nihon sotsu grad tahun 2017. Sorry kalau ganggu. Actually sekarang saya tengah mencari kohai nihon sotsu untuk saya dapatkan opportunity untuk sharing berkaitan takaful dan wealth planning since ini kerja hakiki saya sebagai PruBSN wealth planner. Boleh ke kalau saya nak set appointment secara bersemuka ataupun online dengan tuan?</t>
  </si>
  <si>
    <t>Open the options list in your conversation with Azhad Azman and 'Ammar Asnawi Badruddin</t>
  </si>
  <si>
    <t>Naziefie Rahim</t>
  </si>
  <si>
    <t>You: Hai. Assalamualaikum Me. Naziefie, Sorry for the sudden DM. My name is Azhad, and I'm reaching out for business purposes. I came across your LinkedIn profile and wanted to ask if you've heard about wealth planning or staff benefit for your company? As a PruBSN Wealth Planner, it's my job to share information about these important topics. May I know if this is something you're interested in? Best regards, Azhad</t>
  </si>
  <si>
    <t>Open the options list in your conversation with Naziefie Rahim and Azhad Azman</t>
  </si>
  <si>
    <t>You: Hai assalamualaikum Zikri, saya Azhad nihon sotsu grad tahun 2017. Sorry kalau ganggu. Actually sekarang saya tengah mencari kohai nihon sotsu untuk saya dapatkan opportunity untuk sharing berkaitan takaful dan wealth planning since ini kerja hakiki saya sebagai PruBSN wealth planner. Boleh ke kalau saya nak set appointment secara bersemuka ataupun online?</t>
  </si>
  <si>
    <t>Muhammad Arif AzrulStatus is reachable</t>
  </si>
  <si>
    <t>Muhammad Arif Azrul</t>
  </si>
  <si>
    <t>You: Hai. Assalamualaikum Muhammad Arif,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</si>
  <si>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Open the options list in your conversation with Azhad Azman and Muhammad Arif Azrul</t>
  </si>
  <si>
    <t>Nor Nadiah ShafiqahStatus is reachable</t>
  </si>
  <si>
    <t>Nor Nadiah Shafiqah</t>
  </si>
  <si>
    <t>You: Hai. Assalamualaikum Nor Nadiah,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</si>
  <si>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Open the options list in your conversation with Nor Nadiah Shafiqah and Azhad Azman</t>
  </si>
  <si>
    <t>Ahmad ZulkifliStatus is reachable</t>
  </si>
  <si>
    <t>Ahmad Zulkifli</t>
  </si>
  <si>
    <t>You: Hai. Assalamualaikum tuan Ahmad,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</si>
  <si>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Open the options list in your conversation with Azhad Azman and Ahmad Zulkifli</t>
  </si>
  <si>
    <t>Ruzanna YussofStatus is reachable</t>
  </si>
  <si>
    <t>Ruzanna Yussof</t>
  </si>
  <si>
    <t>You: Hai. Assalamualaikum Ruzanna,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</si>
  <si>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Open the options list in your conversation with Ruzanna Yussof and Azhad Azman</t>
  </si>
  <si>
    <t>Rayza Diana Rosdi</t>
  </si>
  <si>
    <t>You: Hai. Assalamualaikum Rayza Diana,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</si>
  <si>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Open the options list in your conversation with Rayza Diana Rosdi and Azhad Azman</t>
  </si>
  <si>
    <t>Mohd Aidil Amin Mohd NasirStatus is reachable</t>
  </si>
  <si>
    <t>Mohd Aidil Amin Mohd Nasir</t>
  </si>
  <si>
    <t>You: Hi. Thank you for the reply. As PruBSN wealth planner, I can help by sharing more information on protection options. I’m more focus on need base customization plan for each individual. Are you open for this sharing?</t>
  </si>
  <si>
    <t>Open the options list in your conversation with Mohd Aidil Amin Mohd Nasir and Azhad Azman</t>
  </si>
  <si>
    <t>Mohamad Ikram Zharfan</t>
  </si>
  <si>
    <t>You: Untuk referral tu just bagi someone dari batch Ikram pon okay. Yang Ikram rasa akan benefit dari sharing tak ada obligation untuk amik pape pon. For sharing purpose je</t>
  </si>
  <si>
    <t>Open the options list in your conversation with Azhad Azman and Mohamad Ikram Zharfan</t>
  </si>
  <si>
    <t>Khairul Azlan Bin IshakStatus is reachable</t>
  </si>
  <si>
    <t>Khairul Azlan Bin Ishak</t>
  </si>
  <si>
    <t>You: Thank you for the reply. Really appreciate it. It's okay, hoping we'll cross path again in the future. Wishing you the very best for your life and career</t>
  </si>
  <si>
    <t>Open the options list in your conversation with Khairul Azlan Bin Ishak and Azhad Azman</t>
  </si>
  <si>
    <t>AFIQAH NURHAKIM BINTI MOHAMAD ZAINI</t>
  </si>
  <si>
    <t>You: Hai assalamualaikum Afiqah. Maaf ganggu, saya Azhad alumni MJHEP 2. Sorry out of curiosity, Afiqah pon MJHEP jugak ke? Batch berapa?</t>
  </si>
  <si>
    <t>Open the options list in your conversation with Azhad Azman and AFIQAH NURHAKIM BINTI MOHAMAD ZAINI</t>
  </si>
  <si>
    <t>Mahfuzah Che Abdullah</t>
  </si>
  <si>
    <t>You: Hai. Assalamualaikum Mahfuzah, Sorry for the sudden DM. Saya Azhad dan saya DM ni for business purposes. Saya tengah mencari orang untuk saya spread on awareness tentang takaful dan wealth planning. May i know is this something yang Mahfuzah probably interested ke?</t>
  </si>
  <si>
    <t>Open the options list in your conversation with Mahfuzah Che Abdullah and Azhad Azman</t>
  </si>
  <si>
    <t>Siti Mariyah Jasni</t>
  </si>
  <si>
    <t>You: Hai. Assalamualaikum Siti Mariyah, Sorry for the sudden DM. Saya Azhad dan saya DM ni for business purposes. Saya tengah mencari orang untuk saya spread on awareness tentang takaful dan wealth planning. May i know is this something yang Siti Mariyah probably interested ke?</t>
  </si>
  <si>
    <t>Open the options list in your conversation with Azhad Azman and Siti Mariyah Jasni</t>
  </si>
  <si>
    <t>You: Hai. Assalamualaikum Najwa, Sorry for the sudden DM. Saya Azhad dan saya DM ni for business purposes. Saya tengah mencari orang untuk saya spread on awareness tentang takaful dan wealth planning. May i know is this something yang Najwa probably interested ke?</t>
  </si>
  <si>
    <t>Danial MuzhaffarStatus is reachable</t>
  </si>
  <si>
    <t>Danial Muzhaffar</t>
  </si>
  <si>
    <t>You: Bukan sekarang lah, just nak set masa dulu kalau okay</t>
  </si>
  <si>
    <t>Open the options list in your conversation with Azhad Azman and Danial Muzhaffar</t>
  </si>
  <si>
    <t>Nurul Nadia Mohd KhairulanisStatus is reachable</t>
  </si>
  <si>
    <t>Nurul Nadia Mohd Khairulanis</t>
  </si>
  <si>
    <t>You: Currently dekat mana? Macam tak pernah nampak je dengan kohai lain kat area selangor ni</t>
  </si>
  <si>
    <t>Open the options list in your conversation with Azhad Azman and Nurul Nadia Mohd Khairulanis</t>
  </si>
  <si>
    <t>Nurul Amira Mohd Sabri, #OPEN_TO_WORKStatus is reachable</t>
  </si>
  <si>
    <t>Nurul Amira Mohd Sabri</t>
  </si>
  <si>
    <t>You: Hai. Assalamualaikum Nurul Amira,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</si>
  <si>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Open the options list in your conversation with Azhad Azman and Nurul Amira Mohd Sabri</t>
  </si>
  <si>
    <t>Nurul Atikah, #OPEN_TO_WORK</t>
  </si>
  <si>
    <t>Nurul Atikah</t>
  </si>
  <si>
    <t>You: Hai. Assalamualaikum Nurul Atikah,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</si>
  <si>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Open the options list in your conversation with Azhad Azman and Nurul Atikah</t>
  </si>
  <si>
    <t>Eva Natasya</t>
  </si>
  <si>
    <t>You: Hai. Assalamualaikum Eva Natasya,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</si>
  <si>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Open the options list in your conversation with Azhad Azman and Eva Natasya</t>
  </si>
  <si>
    <t>Haizatul Afiqah</t>
  </si>
  <si>
    <t>You: Hai. Assalamualaikum Haizatul,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</si>
  <si>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Open the options list in your conversation with Azhad Azman and Haizatul Afiqah</t>
  </si>
  <si>
    <t>Amirul Syafiq, #OPEN_TO_WORK</t>
  </si>
  <si>
    <t>You: Hai. Assalamualaikum Amirul Syafiq,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</si>
  <si>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Open the options list in your conversation with Azhad Azman and Amirul Syafiq</t>
  </si>
  <si>
    <t>AFIF FIRDAUS MOHD SOHAIMI</t>
  </si>
  <si>
    <t>You: Hai. Assalamualaikum Afif Firdaus,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</si>
  <si>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Open the options list in your conversation with Azhad Azman and AFIF FIRDAUS MOHD SOHAIMI</t>
  </si>
  <si>
    <t>NURLIYANA IZZATI A. RAHMAN, #HIRING</t>
  </si>
  <si>
    <t>NURLIYANA IZZATI A. RAHMAN</t>
  </si>
  <si>
    <t>You: Hai. Assalamualaikum Nurliyana,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</si>
  <si>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Open the options list in your conversation with NURLIYANA IZZATI A. RAHMAN and Azhad Azman</t>
  </si>
  <si>
    <t>Khairul Imran</t>
  </si>
  <si>
    <t>You: Hai. Assalamualaikum Khairul Imran,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</si>
  <si>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Open the options list in your conversation with Khairul Imran and Azhad Azman</t>
  </si>
  <si>
    <t>Nurin Syahirah</t>
  </si>
  <si>
    <t>You: Hai. Assalamualaikum Nurin,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</si>
  <si>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Open the options list in your conversation with Azhad Azman and Nurin Syahirah</t>
  </si>
  <si>
    <t>Siti Nabilah Zainal Abiddin, #OPEN_TO_WORK</t>
  </si>
  <si>
    <t>Siti Nabilah Zainal Abiddin</t>
  </si>
  <si>
    <t>You: Hai. Assalamualaikum Siti Nabilah,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</si>
  <si>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Open the options list in your conversation with Azhad Azman and Siti Nabilah Zainal Abiddin</t>
  </si>
  <si>
    <t>Amirah ミラ Azhar, #HIRING</t>
  </si>
  <si>
    <t>Amirah ミラ Azhar</t>
  </si>
  <si>
    <t>You: Hai. Assalamualaikum Amirah,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</si>
  <si>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Open the options list in your conversation with Amirah ミラ Azhar and Azhad Azman</t>
  </si>
  <si>
    <t>Mohamad Fadzila Pandalat</t>
  </si>
  <si>
    <t>You: Beres2. Moga dipermudahkan urusan kau</t>
  </si>
  <si>
    <t>Open the options list in your conversation with Azhad Azman and Mohamad Fadzila Pandalat</t>
  </si>
  <si>
    <t>Ronna Yazid</t>
  </si>
  <si>
    <t>You: Hai Ronna,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</si>
  <si>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Open the options list in your conversation with Ronna Yazid and Azhad Azman</t>
  </si>
  <si>
    <t>Faiz Mohd</t>
  </si>
  <si>
    <t>You: Hai. Assalamualaikum Faiz,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</si>
  <si>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Open the options list in your conversation with Azhad Azman and Faiz Mohd</t>
  </si>
  <si>
    <t>Batrisyia Amalina, #OPEN_TO_WORK</t>
  </si>
  <si>
    <t>Batrisyia Amalina</t>
  </si>
  <si>
    <t>You: Hai. Assalamualaikum Batrisyia,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</si>
  <si>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Open the options list in your conversation with Azhad Azman and Batrisyia Amalina</t>
  </si>
  <si>
    <t>Hazwanie Bahari</t>
  </si>
  <si>
    <t>You: Hai. Assalamualaikum Hazwanie,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</si>
  <si>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Open the options list in your conversation with Azhad Azman and Hazwanie Bahari</t>
  </si>
  <si>
    <t>Halina Siaman</t>
  </si>
  <si>
    <t>You: Hai. Assalamualaikum Halina,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</si>
  <si>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Open the options list in your conversation with Azhad Azman and Halina Siaman</t>
  </si>
  <si>
    <t>Syed Muhammad Syafeeq</t>
  </si>
  <si>
    <t>You: Hai. Assalamualaikum Syed Muhammad,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</si>
  <si>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Open the options list in your conversation with Syed Muhammad Syafeeq and Azhad Azman</t>
  </si>
  <si>
    <t>Nuurul Farhaanah Zulkafli</t>
  </si>
  <si>
    <t>You: Hai. Assalamualaikum Nurul Farhanah,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</si>
  <si>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Open the options list in your conversation with Azhad Azman and Nuurul Farhaanah Zulkafli</t>
  </si>
  <si>
    <t>Mohd Faizal, #OPEN_TO_WORK</t>
  </si>
  <si>
    <t>You: Hai. Assalamualaikum Mohd Faizal,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</si>
  <si>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Open the options list in your conversation with Mohd Faizal and Azhad Azman</t>
  </si>
  <si>
    <t>Muhammad Khairuddin</t>
  </si>
  <si>
    <t>You: Hai. Assalamualaikum Muhammad Khairuddin,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</si>
  <si>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Open the options list in your conversation with Muhammad Khairuddin and Azhad Azman</t>
  </si>
  <si>
    <t>Amir Hakimi Bin Mahadi, #OPEN_TO_WORK</t>
  </si>
  <si>
    <t>Amir Hakimi Bin Mahadi</t>
  </si>
  <si>
    <t>You: Hai. Assalamualaikum Amir Hakimi,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</si>
  <si>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Open the options list in your conversation with Amir Hakimi Bin Mahadi and Azhad Azman</t>
  </si>
  <si>
    <t>Abdul Rahman Hasni, #OPEN_TO_WORK</t>
  </si>
  <si>
    <t>Abdul Rahman Hasni</t>
  </si>
  <si>
    <t>You: Hai. Assalamualaikum Abdul Rahman,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</si>
  <si>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Open the options list in your conversation with Abdul Rahman Hasni and Azhad Azman</t>
  </si>
  <si>
    <t>Akramin Malek</t>
  </si>
  <si>
    <t>You: Hai. Assalamualaikum Akramin,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</si>
  <si>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Open the options list in your conversation with Akramin Malek and Azhad Azman</t>
  </si>
  <si>
    <t>Redzanur Rahman</t>
  </si>
  <si>
    <t>You: Hai. Assalamualaikum Redzanur,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t>
  </si>
  <si>
    <t>Muhammad Faisal</t>
  </si>
  <si>
    <t>You: Tak apa no problem. Kalau berminat untuk jadi agent boleh join online briefing kami isnin depan InshaAllah</t>
  </si>
  <si>
    <t>Open the options list in your conversation with Azhad Azman and Muhammad Faisal</t>
  </si>
  <si>
    <t>Nadhilah NorependiStatus is reachable</t>
  </si>
  <si>
    <t>Nadhilah Norependi</t>
  </si>
  <si>
    <t>Nadhilah: Firstly, I am sorry sebab taking time to reply your messages on here. It is fine for me if you want to follow up semula after 2-3 months. Thank you for your thoughtful consideration.</t>
  </si>
  <si>
    <t>Open the options list in your conversation with Azhad Azman and Nadhilah Norependi</t>
  </si>
  <si>
    <t>Wan Muhammad Adam Bin Wan Mohd BukhariStatus is reachable</t>
  </si>
  <si>
    <t>Wan Muhammad Adam Bin Wan Mohd Bukhari</t>
  </si>
  <si>
    <t>Wan Muhammad Adam: 👍</t>
  </si>
  <si>
    <t>Open the options list in your conversation with Wan Muhammad Adam Bin Wan Mohd Bukhari and Azhad Azman</t>
  </si>
  <si>
    <t>Intan Zulaikha MuzafarStatus is reachable</t>
  </si>
  <si>
    <t>Intan Zulaikha: 080-6326-2565</t>
  </si>
  <si>
    <t>Open the options list in your conversation with Azhad Azman and Intan Zulaikha Muzafar</t>
  </si>
  <si>
    <t>Nur Syazana: 👍</t>
  </si>
  <si>
    <t>Open the options list in your conversation with Azhad Azman and Nur Syazana Suhaila</t>
  </si>
  <si>
    <t>Muhammad Amirul FarisStatus is reachable</t>
  </si>
  <si>
    <t>Muhammad: Okey baik!</t>
  </si>
  <si>
    <t>Open the options list in your conversation with Azhad Azman and Muhammad Amirul Faris</t>
  </si>
  <si>
    <t>Nurul Syakirin BorhanStatus is reachable</t>
  </si>
  <si>
    <t>Nurul Syakirin: +6017-7573858</t>
  </si>
  <si>
    <t>Open the options list in your conversation with Nurul Syakirin Borhan and Azhad Azman</t>
  </si>
  <si>
    <t>Nafiz Fahmi Sayuti, #OPEN_TO_WORK</t>
  </si>
  <si>
    <t>Nafiz Fahmi Sayuti</t>
  </si>
  <si>
    <t>You: Terima kasih</t>
  </si>
  <si>
    <t>Open the options list in your conversation with Azhad Azman and Nafiz Fahmi Sayuti</t>
  </si>
  <si>
    <t>Muhammad Rahimi, #OPEN_TO_WORK</t>
  </si>
  <si>
    <t>You: It's okay no problem. Is it okay if i follow up back with you for your availability in the next 2 or 3 months?</t>
  </si>
  <si>
    <t>Open the options list in your conversation with Azhad Azman and Muhammad Rahimi</t>
  </si>
  <si>
    <t>Nurul Syahmin SuhaimiStatus is reachable</t>
  </si>
  <si>
    <t>You: Sorry kalau salah faham. No obligation untuk ambil apa2 dengan saya. Just for sharing purpose sebab this is part of my job kalau tak keberatan</t>
  </si>
  <si>
    <t>Open the options list in your conversation with Azhad Azman and Nurul Syahmin Suhaimi</t>
  </si>
  <si>
    <t>NURUL MADIHAH MD ZAWAWI, #OPEN_TO_WORKStatus is reachable</t>
  </si>
  <si>
    <t>NURUL MADIHAH MD ZAWAWI</t>
  </si>
  <si>
    <t>You: Okay no problem. InshaAllah kalau ada masa yang lain kita boleh semula. Semoga dipermudahkan urusan Madihah</t>
  </si>
  <si>
    <t>Open the options list in your conversation with Azhad Azman and NURUL MADIHAH MD ZAWAWI</t>
  </si>
  <si>
    <t>Akmal ZunurainStatus is reachable</t>
  </si>
  <si>
    <t>You: 👍</t>
  </si>
  <si>
    <t>Open the options list in your conversation with Azhad Azman and Akmal Zunurain</t>
  </si>
  <si>
    <t>Muhammad Aiman, #OPEN_TO_WORK</t>
  </si>
  <si>
    <t>You: Boleh no problem. Next week pon okay kalau free</t>
  </si>
  <si>
    <t>Open the options list in your conversation with Azhad Azman and Muhammad Aiman</t>
  </si>
  <si>
    <t>WAN MUHAMMAD HAZIQ BIN WAN ABD MANAN, #OPEN_TO_WORKStatus is reachable</t>
  </si>
  <si>
    <t>WAN MUHAMMAD HAZIQ BIN WAN ABD MANAN</t>
  </si>
  <si>
    <t>You: Yes memang untuk sharing purpose je. No obligation untuk ambil apa2 dengan saya. Currently duduk area mana? Prefer jumpa atau online?</t>
  </si>
  <si>
    <t>Open the options list in your conversation with Azhad Azman and WAN MUHAMMAD HAZIQ BIN WAN ABD MANAN</t>
  </si>
  <si>
    <t>Siti NursyakirahStatus is reachable</t>
  </si>
  <si>
    <t>You: Tak apa no problem. Terima kasih jugak sudi reply. InshaAllah kalau ada masa lain kali pon tak ada masalah. Semoga dipermudahkan urusan</t>
  </si>
  <si>
    <t>Open the options list in your conversation with Azhad Azman and Siti Nursyakirah</t>
  </si>
  <si>
    <t>Farhan HaqimStatus is reachable</t>
  </si>
  <si>
    <t>Farhan Haqim</t>
  </si>
  <si>
    <t>You: Can we set time on April 8th?</t>
  </si>
  <si>
    <t>Open the options list in your conversation with Azhad Azman and Farhan Haqim</t>
  </si>
  <si>
    <t>Dayang Suhana, #OPEN_TO_WORKStatus is reachable</t>
  </si>
  <si>
    <t>Dayang Suhana</t>
  </si>
  <si>
    <t>You: Tak apa its okay. Okay ke untuk kita set masa for sharing?</t>
  </si>
  <si>
    <t>Open the options list in your conversation with Dayang Suhana and Azhad Azman</t>
  </si>
  <si>
    <t>Hafid AzmanStatus is reachable</t>
  </si>
  <si>
    <t>Hafid Azman</t>
  </si>
  <si>
    <t>You: Untuk sharing berkaitan takaful dan wealth planning sahaja. No obligation untuk ambik apa2 dengan saya. Main objective untuk spread awareness dan gain connection</t>
  </si>
  <si>
    <t>Open the options list in your conversation with Azhad Azman and Hafid Azman</t>
  </si>
  <si>
    <t>WAN AISYAH NUR AINIStatus is reachable</t>
  </si>
  <si>
    <t>WAN AISYAH NUR AINI</t>
  </si>
  <si>
    <t>Open the options list in your conversation with Azhad Azman and WAN AISYAH NUR AINI</t>
  </si>
  <si>
    <t>Muhammad Yusri Nuqman Mohd YusofStatus is reachable</t>
  </si>
  <si>
    <t>Muhammad Yusri Nuqman Mohd Yusof</t>
  </si>
  <si>
    <t>You: Maksudnya boleh ke tu untuk review?</t>
  </si>
  <si>
    <t>Open the options list in your conversation with Azhad Azman and Muhammad Yusri Nuqman Mohd Yusof</t>
  </si>
  <si>
    <t>Shasha Qistina, #OPEN_TO_WORKStatus is reachable</t>
  </si>
  <si>
    <t>Shasha Qistina</t>
  </si>
  <si>
    <t>You: Baik tak ada masalah. Kalau saya follow up semula lepas raya boleh ye?</t>
  </si>
  <si>
    <t>Open the options list in your conversation with Shasha Qistina and Azhad Azman</t>
  </si>
  <si>
    <t>Syahmi Aiman Samsudin, #OPEN_TO_WORKStatus is reachable</t>
  </si>
  <si>
    <t>Syahmi Aiman Samsudin</t>
  </si>
  <si>
    <t>You: Tak apa jangan risau. Ada rezeki lain nanti inshaAllah</t>
  </si>
  <si>
    <t>Open the options list in your conversation with Azhad Azman and Syahmi Aiman Samsudin</t>
  </si>
  <si>
    <t>NOR AFZALIZA ABDUL WAHABStatus is reachable</t>
  </si>
  <si>
    <t>NOR AFZALIZA ABDUL WAHAB</t>
  </si>
  <si>
    <t>You: Baik. Terima kasih atas reply. Semoga dipermudahkan urusan</t>
  </si>
  <si>
    <t>Open the options list in your conversation with Azhad Azman and NOR AFZALIZA ABDUL WAHAB</t>
  </si>
  <si>
    <t>Wan Nuraihan Hajidah, #OPEN_TO_WORKStatus is reachable</t>
  </si>
  <si>
    <t>Wan Nuraihan Hajidah</t>
  </si>
  <si>
    <t>You: Boleh inshaAllah. Prefer on weekdays or weekend?</t>
  </si>
  <si>
    <t>Open the options list in your conversation with Azhad Azman and Wan Nuraihan Hajidah</t>
  </si>
  <si>
    <t>Khairul IkhwanStatus is reachable</t>
  </si>
  <si>
    <t>Khairul Ikhwan</t>
  </si>
  <si>
    <t>Open the options list in your conversation with Azhad Azman and Khairul Ikhwan</t>
  </si>
  <si>
    <t>Ainnur ShasyaStatus is reachable</t>
  </si>
  <si>
    <t>Ainnur Shasya</t>
  </si>
  <si>
    <t>You: Oh tak apa. Kalau weekdays okay ke?</t>
  </si>
  <si>
    <t>Open the options list in your conversation with Azhad Azman and Ainnur Shasya</t>
  </si>
  <si>
    <t>Ariessa JezzemineStatus is reachable</t>
  </si>
  <si>
    <t>Ariessa Jezzemine</t>
  </si>
  <si>
    <t>You: Hai assalamualaikum. Maaf ganggu. Just nak follow up on our last conversation. Okay ke kalau kita set masa for appointment weekend ni?</t>
  </si>
  <si>
    <t>Open the options list in your conversation with Azhad Azman and Ariessa Jezzemine</t>
  </si>
  <si>
    <t>Mirza Shamina Mohd Yazid, #OPEN_TO_WORKStatus is reachable</t>
  </si>
  <si>
    <t>Open the options list in your conversation with Azhad Azman and Mirza Shamina Mohd Yazid</t>
  </si>
  <si>
    <t>Ellya Sabrinna RamlanStatus is reachable</t>
  </si>
  <si>
    <t>Ellya Sabrinna Ramlan</t>
  </si>
  <si>
    <t>Open the options list in your conversation with Azhad Azman and Ellya Sabrinna Ramlan</t>
  </si>
  <si>
    <t>Ayu Haziqah, #OPEN_TO_WORKStatus is reachable</t>
  </si>
  <si>
    <t>Ayu Haziqah</t>
  </si>
  <si>
    <t>Open the options list in your conversation with Azhad Azman and Ayu Haziqah</t>
  </si>
  <si>
    <t>Nurul Alliya Binti SabriStatus is reachable</t>
  </si>
  <si>
    <t>Nurul Alliya Binti Sabri</t>
  </si>
  <si>
    <t>Open the options list in your conversation with Nurul Alliya Binti Sabri and Azhad Azman</t>
  </si>
  <si>
    <t>Norman HakimStatus is reachable</t>
  </si>
  <si>
    <t>Norman Hakim</t>
  </si>
  <si>
    <t>You: Hai assalamualaikum. Maaf ganggu. Just nak follow up on our last conversation. So far untuk quotation tu, ada any figure nak try to adjust?</t>
  </si>
  <si>
    <t>Open the options list in your conversation with Azhad Azman and Norman Hakim</t>
  </si>
  <si>
    <t>Anis Syelliza SakmaniStatus is reachable</t>
  </si>
  <si>
    <t>Anis Syelliza Sakmani</t>
  </si>
  <si>
    <t>Open the options list in your conversation with Azhad Azman and Anis Syelliza Sakmani</t>
  </si>
  <si>
    <t>Muhammad Luqman Ariffin, #OPEN_TO_WORKStatus is reachable</t>
  </si>
  <si>
    <t>Muhammad Luqman Ariffin</t>
  </si>
  <si>
    <t>Open the options list in your conversation with Azhad Azman and Muhammad Luqman Ariffin</t>
  </si>
  <si>
    <t>Amirul Ariff RazakStatus is reachable</t>
  </si>
  <si>
    <t>Amirul Ariff Razak</t>
  </si>
  <si>
    <t>Open the options list in your conversation with Azhad Azman and Amirul Ariff Razak</t>
  </si>
  <si>
    <t>Nik Hazimi</t>
  </si>
  <si>
    <t>Open the options list in your conversation with Azhad Azman and Nik Hazimi</t>
  </si>
  <si>
    <t>Ahmad Shahmie Adahudinsa</t>
  </si>
  <si>
    <t>You: Hai assalamualaikum. Maaf ganggu. Just nak follow up on our last conversation. Okay ke kalau kita set masa for appointment weekend ni atau saya share sahaja all the details dulu?</t>
  </si>
  <si>
    <t>Open the options list in your conversation with Azhad Azman and Ahmad Shahmie Adahudinsa</t>
  </si>
  <si>
    <t>Nur Hamizah, #OPEN_TO_WORKStatus is reachable</t>
  </si>
  <si>
    <t>Nur Hamizah</t>
  </si>
  <si>
    <t>You: Hai assalamualaikum. Maaf ganggu. Just nak follow up sahaja. Boleh ke kalau kita set appointment secara online this weekend?</t>
  </si>
  <si>
    <t>Open the options list in your conversation with Azhad Azman and Nur Hamizah</t>
  </si>
  <si>
    <t>ZAHIRUL HAZMI ZAHIR HUSSEIN, #OPEN_TO_WORKStatus is reachable</t>
  </si>
  <si>
    <t>ZAHIRUL HAZMI ZAHIR HUSSEIN</t>
  </si>
  <si>
    <t>Open the options list in your conversation with Azhad Azman and ZAHIRUL HAZMI ZAHIR HUSSEIN</t>
  </si>
  <si>
    <t>Fatin Syafiqah, #OPEN_TO_WORKStatus is reachable</t>
  </si>
  <si>
    <t>Mohamad Gifari Bin Minggu, #OPEN_TO_WORKStatus is reachable</t>
  </si>
  <si>
    <t>Mohamad Gifari Bin Minggu</t>
  </si>
  <si>
    <t>Open the options list in your conversation with Azhad Azman and Mohamad Gifari Bin Minggu</t>
  </si>
  <si>
    <t>Ezleen ZulkefliStatus is reachable</t>
  </si>
  <si>
    <t>Ezleen Zulkefli</t>
  </si>
  <si>
    <t>Open the options list in your conversation with Azhad Azman and Ezleen Zulkefli</t>
  </si>
  <si>
    <t>Elisya A.</t>
  </si>
  <si>
    <t>You: Hai assalamualaikum. Sorry just nak follow up on our last conversation. It is okay if we set appointment on this weekend?</t>
  </si>
  <si>
    <t>Open the options list in your conversation with Azhad Azman and Elisya A.</t>
  </si>
  <si>
    <t>Umar MuzaffarStatus is reachable</t>
  </si>
  <si>
    <t>Umar Muzaffar</t>
  </si>
  <si>
    <t>Open the options list in your conversation with Azhad Azman and Umar Muzaffar</t>
  </si>
  <si>
    <t>Mina Azmi, #OPEN_TO_WORKStatus is reachable</t>
  </si>
  <si>
    <t>Mina Azmi</t>
  </si>
  <si>
    <t>Open the options list in your conversation with Azhad Azman and Mina Azmi</t>
  </si>
  <si>
    <t>Hanis SuffiaStatus is reachable</t>
  </si>
  <si>
    <t>Hanis Suffia</t>
  </si>
  <si>
    <t>Open the options list in your conversation with Azhad Azman and Hanis Suffia</t>
  </si>
  <si>
    <t>Amir Sufi</t>
  </si>
  <si>
    <t>Open the options list in your conversation with Azhad Azman and Amir Sufi</t>
  </si>
  <si>
    <t>Muhammad Al-Amin Mohd IdrusStatus is reachable</t>
  </si>
  <si>
    <t>Muhammad Al-Amin Mohd Idrus</t>
  </si>
  <si>
    <t>Muhammad Al-Amin: Ok baik</t>
  </si>
  <si>
    <t>Open the options list in your conversation with Azhad Azman and Muhammad Al-Amin Mohd Idrus</t>
  </si>
  <si>
    <t>Aiman Hakim AdenanStatus is reachable</t>
  </si>
  <si>
    <t>Aiman Hakim Adenan</t>
  </si>
  <si>
    <t>You: Hai. Okay ke kalau kita set masa untuk appointment?</t>
  </si>
  <si>
    <t>Open the options list in your conversation with Azhad Azman and Aiman Hakim Adenan</t>
  </si>
  <si>
    <t>Hanun Hamizah Binti Zakria</t>
  </si>
  <si>
    <t>You: Assalamualaikum. Maaf ganggu. Just nak follow on our last conversation. Kalau kita set masa next week okay ke?</t>
  </si>
  <si>
    <t>Open the options list in your conversation with Azhad Azman and Hanun Hamizah Binti Zakria</t>
  </si>
  <si>
    <t>Syakirah Zuhayra Suarel, #OPEN_TO_WORKStatus is reachable</t>
  </si>
  <si>
    <t>Syakirah Zuhayra Suarel</t>
  </si>
  <si>
    <t>You: Assalamualaikum. Yang quotation tu so far ada apa2 nak clarify?</t>
  </si>
  <si>
    <t>Open the options list in your conversation with Azhad Azman and Syakirah Zuhayra Suarel</t>
  </si>
  <si>
    <t>Amin Haikal, #OPEN_TO_WORKStatus is online</t>
  </si>
  <si>
    <t>Amin Haikal</t>
  </si>
  <si>
    <t>You: Maaf saya tak dapat nak summarize di sini. Mungkin saya boleh check semula lepas raya ni. Terima kasih atas reply. Semoga dipermudahkan segala urusan</t>
  </si>
  <si>
    <t>Open the options list in your conversation with Azhad Azman and Amin Haikal</t>
  </si>
  <si>
    <t>Azamuddin Abd KamalStatus is reachable</t>
  </si>
  <si>
    <t>Azamuddin Abd Kamal</t>
  </si>
  <si>
    <t>Azamuddin: 013-4527648, Azam</t>
  </si>
  <si>
    <t>Open the options list in your conversation with Azhad Azman and Azamuddin Abd Kamal</t>
  </si>
  <si>
    <t>Mohammad Shahritz RizalStatus is reachable</t>
  </si>
  <si>
    <t>Mohammad Shahritz Rizal</t>
  </si>
  <si>
    <t>You: Sharing berkaitan takaful dan wealth planning. Dalam 30-40 minit gitu exclude q&amp;a. Boleh online atau face to face. No obligation untuk ambil apa2 cuma nak jalankan tugas saya untuk spread awareness sahaja. Is that okay with you?</t>
  </si>
  <si>
    <t>Open the options list in your conversation with Azhad Azman and Mohammad Shahritz Rizal</t>
  </si>
  <si>
    <t>Mohamad Kamal Aiman, #OPEN_TO_WORKStatus is reachable</t>
  </si>
  <si>
    <t>Mohamad Kamal Aiman</t>
  </si>
  <si>
    <t>You: Baik InshaAllah. Semoga dipermudahkan urusan dan selamat berpuasa</t>
  </si>
  <si>
    <t>Open the options list in your conversation with Azhad Azman and Mohamad Kamal Aiman</t>
  </si>
  <si>
    <t>Adib Zaki, #OPEN_TO_WORKStatus is reachable</t>
  </si>
  <si>
    <t>Adib Zaki</t>
  </si>
  <si>
    <t>Open the options list in your conversation with Azhad Azman and Adib Zaki</t>
  </si>
  <si>
    <t>Hanis Nurina Mohamad Rozi, #OPEN_TO_WORKStatus is reachable</t>
  </si>
  <si>
    <t>Hanis Nurina Mohamad Rozi</t>
  </si>
  <si>
    <t>You: Thank you jugak for the reply. So it is okay kalau kita set appointment?</t>
  </si>
  <si>
    <t>Open the options list in your conversation with Hanis Nurina Mohamad Rozi and Azhad Azman</t>
  </si>
  <si>
    <t>Wan KamaliaStatus is reachable</t>
  </si>
  <si>
    <t>You: Hai. Its okay tak apa. It is okay kalau saya follow up semula lepas raya nanti?</t>
  </si>
  <si>
    <t>Open the options list in your conversation with Azhad Azman and Wan Kamalia</t>
  </si>
  <si>
    <t>Aressa Sofea, #OPEN_TO_WORKStatus is online</t>
  </si>
  <si>
    <t>You: Hai. Terima kasih atas reply. Boleh ke kalau saya nak set masa untuk sharing ni? Prefer online atau jumpa?</t>
  </si>
  <si>
    <t>Open the options list in your conversation with Azhad Azman and Aressa Sofea</t>
  </si>
  <si>
    <t>Muhammad LuqmanStatus is reachable</t>
  </si>
  <si>
    <t>Open the options list in your conversation with Azhad Azman and Muhammad Luqman</t>
  </si>
  <si>
    <t>Nur Fatin Izzati Muhamad RusdanStatus is reachable</t>
  </si>
  <si>
    <t>You: Hai. Terima kasih for reply. InshaAllah kalau ada soalan atau inquiry in the future, boleh je contact saya. Semoga dipermudahkan urusan</t>
  </si>
  <si>
    <t>Open the options list in your conversation with Azhad Azman and Nur Fatin Izzati Muhamad Rusdan</t>
  </si>
  <si>
    <t>Aisyatul Humaira AlzafriStatus is reachable</t>
  </si>
  <si>
    <t>Aisyatul Humaira Alzafri</t>
  </si>
  <si>
    <t>Aisyatul Humaira: Baik, minta maaf ye 🙏🏻</t>
  </si>
  <si>
    <t>Open the options list in your conversation with Azhad Azman and Aisyatul Humaira Alzafri</t>
  </si>
  <si>
    <t>AQEEF MDISA, #OPEN_TO_WORKStatus is reachable</t>
  </si>
  <si>
    <t>AQEEF MDISA</t>
  </si>
  <si>
    <t>You: Sure no problem. Terima kasih jugak atas reply. Semoga dipermudahkan urusan</t>
  </si>
  <si>
    <t>Open the options list in your conversation with Azhad Azman and AQEEF MDISA</t>
  </si>
  <si>
    <t>You: Hai assalamualaikum. Maaf ganggu. Just nak follow up semula on our last conversation. It is okay kalau saya nak set masa for appointment bulan ni?</t>
  </si>
  <si>
    <t>Open the options list in your conversation with Azhad Azman and Ayuni Auni</t>
  </si>
  <si>
    <t>Muhammad Haziq Furqan Bin Mohd Haizal</t>
  </si>
  <si>
    <t>You: Hai assalamualaikum Haziq. Maaf ganggu. Saya just nak follow up semula on our last conversation. It is okay untuk kita set masa untuk appointment bulan ni?</t>
  </si>
  <si>
    <t>Open the options list in your conversation with Azhad Azman and Muhammad Haziq Furqan Bin Mohd Haizal</t>
  </si>
  <si>
    <t>Mustaqim Izani, #OPEN_TO_WORKStatus is reachable</t>
  </si>
  <si>
    <t>Mustaqim Izani</t>
  </si>
  <si>
    <t>Mustaqim: Thanks</t>
  </si>
  <si>
    <t>Open the options list in your conversation with Azhad Azman and Mustaqim Izani</t>
  </si>
  <si>
    <t>Aliya Suraya, #OPEN_TO_WORKStatus is reachable</t>
  </si>
  <si>
    <t>Aliya Suraya</t>
  </si>
  <si>
    <t>You: Terima kasih sangat2 atas maklum balas doa. InshaAllah nanti andai kata kalau ada soalan atau inquiry berkenaan takaful, boleh la tanya saya. Semoga urusan Aliya pon dipermudahkan. Terima kasih lagi sekali</t>
  </si>
  <si>
    <t>Open the options list in your conversation with Azhad Azman and Aliya Suraya</t>
  </si>
  <si>
    <t>Amirul Syahmi Muhsin, #OPEN_TO_WORKStatus is online</t>
  </si>
  <si>
    <t>Amirul Syahmi Muhsin</t>
  </si>
  <si>
    <t>You: Terima kasih sangat2 atas maklum balas and ucapan. InshaAllah jika ada kesempatan di masa hadapan. Semoga dipermudahkan urusan</t>
  </si>
  <si>
    <t>Open the options list in your conversation with Azhad Azman and Amirul Syahmi Muhsin</t>
  </si>
  <si>
    <t>Ammar Raes Zahari, #OPEN_TO_WORKStatus is reachable</t>
  </si>
  <si>
    <t>Ammar Raes Zahari</t>
  </si>
  <si>
    <t>Ammar Raes: Thanks, you too</t>
  </si>
  <si>
    <t>Open the options list in your conversation with Azhad Azman and Ammar Raes Zahari</t>
  </si>
  <si>
    <t>Nur ShafidahStatus is reachable</t>
  </si>
  <si>
    <t>Nur Shafidah</t>
  </si>
  <si>
    <t>You: Nak try dengar dulu?</t>
  </si>
  <si>
    <t>Open the options list in your conversation with Azhad Azman and Nur Shafidah</t>
  </si>
  <si>
    <t>Shazwina Adlyna, #OPEN_TO_WORK</t>
  </si>
  <si>
    <t>Shazwina Adlyna</t>
  </si>
  <si>
    <t>Shazwina: Terima kasih atas penjelasan dan tawaran anda. Buat masa sekarang, saya tidak berminat untuk melibatkan diri dalam takaful atau wealth planning. Saya hargai pemahaman anda.</t>
  </si>
  <si>
    <t>Open the options list in your conversation with Azhad Azman and Shazwina Adlyna</t>
  </si>
  <si>
    <t>Athirah Sazalee</t>
  </si>
  <si>
    <t>Athirah: 011-2057-8009</t>
  </si>
  <si>
    <t>Open the options list in your conversation with Azhad Azman and Athirah Sazalee</t>
  </si>
  <si>
    <t>Danial Kayam, #OPEN_TO_WORKStatus is reachable</t>
  </si>
  <si>
    <t>Danial Kayam</t>
  </si>
  <si>
    <t>You: Hai assalamualaikum Danial. Saya just nak follow up on your availability. Boleh ke kalau kita masa untuk appointment?</t>
  </si>
  <si>
    <t>Open the options list in your conversation with Azhad Azman and Danial Kayam</t>
  </si>
  <si>
    <t>Ahmad ikram HatimStatus is reachable</t>
  </si>
  <si>
    <t>Ahmad ikram Hatim</t>
  </si>
  <si>
    <t>You sent an attachment</t>
  </si>
  <si>
    <t>Open the options list in your conversation with Azhad Azman and Ahmad ikram Hatim</t>
  </si>
  <si>
    <t>Aidil HusseinStatus is reachable</t>
  </si>
  <si>
    <t>Aidil Hussein</t>
  </si>
  <si>
    <t>You: Hai assalamualaikum tuan. Maaf ganggu. Just nak follow up balik tentang our last conversation. Agak2 bila kita boleh set appointment?</t>
  </si>
  <si>
    <t>Open the options list in your conversation with Aidil Hussein and Azhad Azman</t>
  </si>
  <si>
    <t>Faris RosleStatus is reachable</t>
  </si>
  <si>
    <t>Faris Rosle</t>
  </si>
  <si>
    <t>Open the options list in your conversation with Azhad Azman and Faris Rosle</t>
  </si>
  <si>
    <t>Fitri Naufal Mansor</t>
  </si>
  <si>
    <t>You: Okay baik. Terima kasih reply. Semoga dipermudahkan urusan</t>
  </si>
  <si>
    <t>Open the options list in your conversation with Fitri Naufal Mansor and Azhad Azman</t>
  </si>
  <si>
    <t>Iman Ramlee</t>
  </si>
  <si>
    <t>You: Hai assalamualaikum. Maaf ganggu. Just nak follow up semula on our previous conversation, is it okay kalau saya nak set masa for appointment?</t>
  </si>
  <si>
    <t>Open the options list in your conversation with Azhad Azman and Iman Ramlee</t>
  </si>
  <si>
    <t>Noor Asma Rahimi, #OPEN_TO_WORK</t>
  </si>
  <si>
    <t>Noor Asma Rahimi</t>
  </si>
  <si>
    <t>Open the options list in your conversation with Azhad Azman and Noor Asma Rahimi</t>
  </si>
  <si>
    <t>Anissa Rosman</t>
  </si>
  <si>
    <t>You: Hai assalamualaikum Anissa. Maaf ganggu. Just nak follow up semula on our last conversation, ada any free time yang mungkin kita boleh set bulan ni?</t>
  </si>
  <si>
    <t>Open the options list in your conversation with Azhad Azman and Anissa Rosman</t>
  </si>
  <si>
    <t>Farzana Izaz, #OPEN_TO_WORKStatus is reachable</t>
  </si>
  <si>
    <t>Farzana Izaz</t>
  </si>
  <si>
    <t>You: Saya berniat untuk sharing session. It is okay?</t>
  </si>
  <si>
    <t>Open the options list in your conversation with Azhad Azman and Farzana Izaz</t>
  </si>
  <si>
    <t>Asma FakhiraStatus is reachable</t>
  </si>
  <si>
    <t>Asma Fakhira</t>
  </si>
  <si>
    <t>You: Sure boleh je invite kawan untuk join sekali. Prefer jumpa atau online?</t>
  </si>
  <si>
    <t>Open the options list in your conversation with Azhad Azman and Asma Fakhira</t>
  </si>
  <si>
    <t>MUHAMMAD DANISH DANIALStatus is reachable</t>
  </si>
  <si>
    <t>MUHAMMAD DANISH DANIAL</t>
  </si>
  <si>
    <t>You: Terima kasih atas reply. InshaAllah jika ada rezeki nanti. Semoga dipermudahkan urusan</t>
  </si>
  <si>
    <t>Open the options list in your conversation with Azhad Azman and MUHAMMAD DANISH DANIAL</t>
  </si>
  <si>
    <t>Hanim FarhanaStatus is reachable</t>
  </si>
  <si>
    <t>Hanim Farhana</t>
  </si>
  <si>
    <t>You: I see alhamdulillah kalau dah ada. Dah lama ada ke?</t>
  </si>
  <si>
    <t>Open the options list in your conversation with Azhad Azman and Hanim Farhana</t>
  </si>
  <si>
    <t>Muhammad: 0162856478-zikri</t>
  </si>
  <si>
    <t>MUHAMMAD ARIEF FIQRI BIN KADARUDDINStatus is reachable</t>
  </si>
  <si>
    <t>MUHAMMAD ARIEF FIQRI BIN KADARUDDIN</t>
  </si>
  <si>
    <t>MUHAMMAD ARIEF FIQRI: Insya Allah boleh</t>
  </si>
  <si>
    <t>Open the options list in your conversation with Azhad Azman and MUHAMMAD ARIEF FIQRI BIN KADARUDDIN</t>
  </si>
  <si>
    <t>MUHAMMAD NURDINStatus is reachable</t>
  </si>
  <si>
    <t>MUHAMMAD NURDIN</t>
  </si>
  <si>
    <t>You: https://docs.google.com/forms/d/e/1FAIpQLSfEcARvZLBl-NdwGkJWLIxxhKyFSwHHX5lrzIGmFtKjio1Otw/viewform Code : U005</t>
  </si>
  <si>
    <t>Open the options list in your conversation with Azhad Azman and MUHAMMAD NURDIN</t>
  </si>
  <si>
    <t>Muhamad Muqri Marbawi, #OPEN_TO_WORKStatus is reachable</t>
  </si>
  <si>
    <t>Muhamad Muqri Marbawi</t>
  </si>
  <si>
    <t>You: Assalamualaikum. Malam ni nak try join tak? Santai2 je</t>
  </si>
  <si>
    <t>Open the options list in your conversation with Azhad Azman and Muhamad Muqri Marbawi</t>
  </si>
  <si>
    <t>Nurul AtiqahStatus is reachable</t>
  </si>
  <si>
    <t>Nurul Atiqah</t>
  </si>
  <si>
    <t>Nurul: boleh boleh. 01154541189</t>
  </si>
  <si>
    <t>Open the options list in your conversation with Azhad Azman and Nurul Atiqah</t>
  </si>
  <si>
    <t>Nurul Norshamieza, #OPEN_TO_WORK</t>
  </si>
  <si>
    <t>Nurul Norshamieza</t>
  </si>
  <si>
    <t>You: Assalamualaikum. Malam ni jadi ye appointment?</t>
  </si>
  <si>
    <t>Open the options list in your conversation with Azhad Azman and Nurul Norshamieza</t>
  </si>
  <si>
    <t>Muhammad FahimStatus is reachable</t>
  </si>
  <si>
    <t>Open the options list in your conversation with Azhad Azman and Muhammad Fahim</t>
  </si>
  <si>
    <t>Siti Syuhada Binti AzharStatus is reachable</t>
  </si>
  <si>
    <t>Siti Syuhada Binti Azhar</t>
  </si>
  <si>
    <t>Siti Syuhada: +818058310294</t>
  </si>
  <si>
    <t>Open the options list in your conversation with Azhad Azman and Siti Syuhada Binti Azhar</t>
  </si>
  <si>
    <t>Muhammad HuzairiStatus is reachable</t>
  </si>
  <si>
    <t>Muhammad Huzairi</t>
  </si>
  <si>
    <t>You: Okay baik no problem. Kalau saya follow up semula bulan depan boleh ke?</t>
  </si>
  <si>
    <t>Open the options list in your conversation with Azhad Azman and Muhammad Huzairi</t>
  </si>
  <si>
    <t>Mohamad Amin A Hamid,CISSP, #OPEN_TO_WORK</t>
  </si>
  <si>
    <t>Mohamad Amin A Hamid,CISSP</t>
  </si>
  <si>
    <t>Mohamad Amin: 0145174799</t>
  </si>
  <si>
    <t>Open the options list in your conversation with Azhad Azman and Mohamad Amin A Hamid,CISSP</t>
  </si>
  <si>
    <t>Hidayatul Hakim Hamka, #OPEN_TO_WORKStatus is reachable</t>
  </si>
  <si>
    <t>Hidayatul Hakim Hamka</t>
  </si>
  <si>
    <t>You: Sure no problem. May Allah ease everything</t>
  </si>
  <si>
    <t>Open the options list in your conversation with Azhad Azman and Hidayatul Hakim Hamka</t>
  </si>
  <si>
    <t>Muhammad Firdaus Din</t>
  </si>
  <si>
    <t>You: Hai assalamualaikum Firdaus. Just nak follow up balik on your availability. Boleh ke kalau saya nak set appointment next week?</t>
  </si>
  <si>
    <t>Open the options list in your conversation with Muhammad Firdaus Din and Azhad Azman</t>
  </si>
  <si>
    <t>Solihin Malik</t>
  </si>
  <si>
    <t>You: Hai assalamualaikum. Maaf ganggu. Just nak follow up semula schedule appointment kita sebelum ni. Boleh ke saya nak set appointment sabtu malam atau ahad petang minggu ni?</t>
  </si>
  <si>
    <t>Open the options list in your conversation with Azhad Azman and Solihin Malik</t>
  </si>
  <si>
    <t>Syazwan Asyraf, #OPEN_TO_WORK</t>
  </si>
  <si>
    <t>Syazwan Asyraf</t>
  </si>
  <si>
    <t>Syazwan: Sure, no problem</t>
  </si>
  <si>
    <t>Open the options list in your conversation with Syazwan Asyraf and Azhad Azman</t>
  </si>
  <si>
    <t>AIMI AMIRAH BINTI ABDULLAH</t>
  </si>
  <si>
    <t>AIMI AMIRAH: encik juga ya</t>
  </si>
  <si>
    <t>Open the options list in your conversation with AIMI AMIRAH BINTI ABDULLAH and Azhad Azman</t>
  </si>
  <si>
    <t>Muhammad Haziq, #OPEN_TO_WORK</t>
  </si>
  <si>
    <t>Muhammad: InsyaAllah</t>
  </si>
  <si>
    <t>Open the options list in your conversation with Azhad Azman and Muhammad Haziq</t>
  </si>
  <si>
    <t>Syufira Law</t>
  </si>
  <si>
    <t>Syufira: aminn, thanks ye !</t>
  </si>
  <si>
    <t>Open the options list in your conversation with Azhad Azman and Syufira Law</t>
  </si>
  <si>
    <t>Md. Zahin Ramle</t>
  </si>
  <si>
    <t>Md. Zahin: Sure.</t>
  </si>
  <si>
    <t>Open the options list in your conversation with Azhad Azman and Md. Zahin Ramle</t>
  </si>
  <si>
    <t>Luqman Hakim Radzi</t>
  </si>
  <si>
    <t>Open the options list in your conversation with Azhad Azman and Luqman Hakim Radzi</t>
  </si>
  <si>
    <t>siti izwaStatus is reachable</t>
  </si>
  <si>
    <t>siti izwa</t>
  </si>
  <si>
    <t>You: Hai assalamualaikum. Maaf ganggu. Just nak follow up balik tentang our last conversation. Boleh ke kalau saya nak reschedule balik on our last appointment?</t>
  </si>
  <si>
    <t>Open the options list in your conversation with siti izwa and Azhad Azman</t>
  </si>
  <si>
    <t>You: Hai assalamualaikum. Maaf ganggu. Just nak follow up balik tentang our last conversation. Boleh ke kalau saya nak set masa appointment?</t>
  </si>
  <si>
    <t>Nurul Intan Shima Ellyna Jumain</t>
  </si>
  <si>
    <t>You: Hai assalamualaikum. Maaf ganggu. Just nak follow up balik tentang our last conversation. Boleh ke kalau saya nak set masa appointment? Maybe kita boleh buat online je</t>
  </si>
  <si>
    <t>Open the options list in your conversation with Azhad Azman and Nurul Intan Shima Ellyna Jumain</t>
  </si>
  <si>
    <t>Fatin Mohamad JamilStatus is reachable</t>
  </si>
  <si>
    <t>Fatin Mohamad Jamil</t>
  </si>
  <si>
    <t>Fatin: sure</t>
  </si>
  <si>
    <t>Open the options list in your conversation with Azhad Azman and Fatin Mohamad Jamil</t>
  </si>
  <si>
    <t>Fatin Amirah, #OPEN_TO_WORKStatus is reachable</t>
  </si>
  <si>
    <t>Fatin Amirah</t>
  </si>
  <si>
    <t>Fatin: 👍🏻</t>
  </si>
  <si>
    <t>Open the options list in your conversation with Azhad Azman and Fatin Amirah</t>
  </si>
  <si>
    <t>FIRDAUS NAZMI AHMAD FAZALI SHAHStatus is reachable</t>
  </si>
  <si>
    <t>FIRDAUS NAZMI AHMAD FAZALI SHAH</t>
  </si>
  <si>
    <t>You: Oh tak apa. Tak ada masalah. Kalau saya follow up semula bulan depan boleh?</t>
  </si>
  <si>
    <t>Open the options list in your conversation with Azhad Azman and FIRDAUS NAZMI AHMAD FAZALI SHAH</t>
  </si>
  <si>
    <t>Nur Ellysha Putri Adlin Kamarudin, #OPEN_TO_WORKStatus is reachable</t>
  </si>
  <si>
    <t>Nur Ellysha Putri Adlin Kamarudin</t>
  </si>
  <si>
    <t>You: Congrats on the new role. Boleh inshaAllah no problem. Semoga dipermudahkan urusan</t>
  </si>
  <si>
    <t>Open the options list in your conversation with Azhad Azman and Nur Ellysha Putri Adlin Kamarudin</t>
  </si>
  <si>
    <t>NURIN ATHIRAH, #OPEN_TO_WORKStatus is reachable</t>
  </si>
  <si>
    <t>NURIN ATHIRAH</t>
  </si>
  <si>
    <t>Open the options list in your conversation with Azhad Azman and NURIN ATHIRAH</t>
  </si>
  <si>
    <t>Khairul EzatyStatus is reachable</t>
  </si>
  <si>
    <t>Khairul Ezaty</t>
  </si>
  <si>
    <t>You: Hai assalamualaikum. Sorry for disturbing. Just want to follow up back on our last conversation. Is it okay if i want to set appointment online?</t>
  </si>
  <si>
    <t>Open the options list in your conversation with Khairul Ezaty and Azhad Azman</t>
  </si>
  <si>
    <t>ANIQ ZIKRY HAKIMStatus is reachable</t>
  </si>
  <si>
    <t>ANIQ ZIKRY HAKIM</t>
  </si>
  <si>
    <t>You: Hai assalamualaikum. Maaf ganggu. Just nak follow up balik tentang our last conversation. Boleh ke kalau saya nak set appointment secara bersemuka ataupun online?</t>
  </si>
  <si>
    <t>Open the options list in your conversation with Azhad Azman and ANIQ ZIKRY HAKIM</t>
  </si>
  <si>
    <t>Amirul Danian</t>
  </si>
  <si>
    <t>Open the options list in your conversation with Azhad Azman and Amirul Danian</t>
  </si>
  <si>
    <t>Ammar Kamarudin, #OPEN_TO_WORKStatus is reachable</t>
  </si>
  <si>
    <t>Ammar Kamarudin</t>
  </si>
  <si>
    <t>You: Hai assalamualaikum. Sorry for disturbing. Just want to follow up back on our last conversation. It is okay if i want to set an appointment online?</t>
  </si>
  <si>
    <t>Open the options list in your conversation with Ammar Kamarudin and Azhad Azman</t>
  </si>
  <si>
    <t>Ehsyan MustafaStatus is reachable</t>
  </si>
  <si>
    <t>Ehsyan Mustafa</t>
  </si>
  <si>
    <t>Open the options list in your conversation with Azhad Azman and Ehsyan Mustafa</t>
  </si>
  <si>
    <t>Adam Fathi, #OPEN_TO_WORK</t>
  </si>
  <si>
    <t>Adam Fathi</t>
  </si>
  <si>
    <t>Open the options list in your conversation with Azhad Azman and Adam Fathi</t>
  </si>
  <si>
    <t>Muhd Aiman Izzudin Zulkifli</t>
  </si>
  <si>
    <t>Open the options list in your conversation with Azhad Azman and Muhd Aiman Izzudin Zulkifli</t>
  </si>
  <si>
    <t>Solehah Rasid, #OPEN_TO_WORKStatus is reachable</t>
  </si>
  <si>
    <t>Solehah Rasid</t>
  </si>
  <si>
    <t>Open the options list in your conversation with Azhad Azman and Solehah Rasid</t>
  </si>
  <si>
    <t>Wan Abdul Aziz Sidqi</t>
  </si>
  <si>
    <t>Open the options list in your conversation with Azhad Azman and Wan Abdul Aziz Sidqi</t>
  </si>
  <si>
    <t>Madiha Zulkefli, #OPEN_TO_WORKStatus is reachable</t>
  </si>
  <si>
    <t>Madiha Zulkefli</t>
  </si>
  <si>
    <t>Open the options list in your conversation with Azhad Azman and Madiha Zulkefli</t>
  </si>
  <si>
    <t>Wan Nuralysa Qamarina, #OPEN_TO_WORKStatus is reachable</t>
  </si>
  <si>
    <t>Wan Nuralysa Qamarina</t>
  </si>
  <si>
    <t>Open the options list in your conversation with Azhad Azman and Wan Nuralysa Qamarina</t>
  </si>
  <si>
    <t>MUHAMMAD AMIRUL ROSMANStatus is reachable</t>
  </si>
  <si>
    <t>MUHAMMAD AMIRUL ROSMAN</t>
  </si>
  <si>
    <t>Open the options list in your conversation with Azhad Azman and MUHAMMAD AMIRUL ROSMAN</t>
  </si>
  <si>
    <t>Nur Aliasyaheera Ibrahim</t>
  </si>
  <si>
    <t>Open the options list in your conversation with Azhad Azman and Nur Aliasyaheera Ibrahim</t>
  </si>
  <si>
    <t>Johan NazrinStatus is reachable</t>
  </si>
  <si>
    <t>Johan Nazrin</t>
  </si>
  <si>
    <t>You: Hai assalamualaikum. Sorry for disturbing . Just want to follow up back on our last conversation. It is okay if i want to set appointment online?</t>
  </si>
  <si>
    <t>Open the options list in your conversation with Azhad Azman and Johan Nazrin</t>
  </si>
  <si>
    <t>Zunnurain Bin ZainorStatus is reachable</t>
  </si>
  <si>
    <t>Zunnurain Bin Zainor</t>
  </si>
  <si>
    <t>Open the options list in your conversation with Azhad Azman and Zunnurain Bin Zainor</t>
  </si>
  <si>
    <t>Nur Syahindah Syamsul, #OPEN_TO_WORKStatus is reachable</t>
  </si>
  <si>
    <t>Nur Syahindah Syamsul</t>
  </si>
  <si>
    <t>You: Hai assalamualaikum. Maaf ganggu. Just nak follow up balik tentang our last conversation. It is okay kalau saya nak set masa untuk appointment?</t>
  </si>
  <si>
    <t>Open the options list in your conversation with Azhad Azman and Nur Syahindah Syamsul</t>
  </si>
  <si>
    <t>Atiqah Nadhirah, #OPEN_TO_WORKStatus is reachable</t>
  </si>
  <si>
    <t>Atiqah Nadhirah</t>
  </si>
  <si>
    <t>Open the options list in your conversation with Azhad Azman and Atiqah Nadhirah</t>
  </si>
  <si>
    <t>Farah EmelisStatus is reachable</t>
  </si>
  <si>
    <t>Farah Emelis</t>
  </si>
  <si>
    <t>Open the options list in your conversation with Azhad Azman and Farah Emelis</t>
  </si>
  <si>
    <t>Aqilah Safiah, #OPEN_TO_WORKStatus is reachable</t>
  </si>
  <si>
    <t>Aqilah Safiah</t>
  </si>
  <si>
    <t>You: Baguslah kalau dah ada. Ni kira dah amik dari kecik ke?</t>
  </si>
  <si>
    <t>Open the options list in your conversation with Azhad Azman and Aqilah Safiah</t>
  </si>
  <si>
    <t>Nadirah Aisyah, #OPEN_TO_WORKStatus is reachable</t>
  </si>
  <si>
    <t>Nadirah Aisyah</t>
  </si>
  <si>
    <t>You: Terima kasih atas maklum balas. Saya sangat hargainya. Boleh ke kalau saya follow up semula bulan depan? Harapnya ada waktu free untuk saya dapatkan peluang untuk sharing ni inshaAllah</t>
  </si>
  <si>
    <t>Open the options list in your conversation with Azhad Azman and Nadirah Aisyah</t>
  </si>
  <si>
    <t>Narmeen Sopyada, #OPEN_TO_WORK</t>
  </si>
  <si>
    <t>Narmeen Sopyada</t>
  </si>
  <si>
    <t>You: Oh sorry for the confusion. My name is Azhad from PruBSN takaful. I’m currently searching people for opportunity on sharing regarding takaful and wealth planning since this is my main job as PruBSN wealth planner. I would like to set an appointment with you face to face or via online. Which one do you prefer?</t>
  </si>
  <si>
    <t>Open the options list in your conversation with Azhad Azman and Narmeen Sopyada</t>
  </si>
  <si>
    <t>Nazreen Sofea Syazly, #OPEN_TO_WORKStatus is reachable</t>
  </si>
  <si>
    <t>Nazreen Sofea Syazly</t>
  </si>
  <si>
    <t>You: Terima kasih atas reply. Saya maklum atas kekangan masa sekarang. Boleh ke kalau saya follow up semula akhir tahun ni?</t>
  </si>
  <si>
    <t>Open the options list in your conversation with Azhad Azman and Nazreen Sofea Syazly</t>
  </si>
  <si>
    <t>Muhamad Nor Fidel Ferhad Bin Muhamad FaiziStatus is reachable</t>
  </si>
  <si>
    <t>Muhamad Nor Fidel Ferhad Bin Muhamad Faizi</t>
  </si>
  <si>
    <t>You: Student pon boleh je dengar sharing ni. InshaAllah boleh guna for future reference</t>
  </si>
  <si>
    <t>Open the options list in your conversation with Azhad Azman and Muhamad Nor Fidel Ferhad Bin Muhamad Faizi</t>
  </si>
  <si>
    <t>MUHAMMAD SAIFUL MOHAMAD, #OPEN_TO_WORKStatus is reachable</t>
  </si>
  <si>
    <t>MUHAMMAD SAIFUL MOHAMAD</t>
  </si>
  <si>
    <t>Open the options list in your conversation with Azhad Azman and MUHAMMAD SAIFUL MOHAMAD</t>
  </si>
  <si>
    <t>Nur Syafiqah Amirah Azmi, #OPEN_TO_WORKStatus is reachable</t>
  </si>
  <si>
    <t>Nur Syafiqah Amirah Azmi</t>
  </si>
  <si>
    <t>Nur Syafiqah Amirah: InsyaAllah</t>
  </si>
  <si>
    <t>Open the options list in your conversation with Azhad Azman and Nur Syafiqah Amirah Azmi</t>
  </si>
  <si>
    <t>Faris HakimiStatus is reachable</t>
  </si>
  <si>
    <t>Faris Hakimi</t>
  </si>
  <si>
    <t>You: Prefer weekend malam atau weekend?</t>
  </si>
  <si>
    <t>Open the options list in your conversation with Azhad Azman and Faris Hakimi</t>
  </si>
  <si>
    <t>Noor Hafizah Mohd RazaliStatus is reachable</t>
  </si>
  <si>
    <t>Noor Hafizah Mohd Razali</t>
  </si>
  <si>
    <t>You: Alhamdulillah good enough dah ada takaful. Boleh saya review dan summary kan semua takaful yang puan ada? Bagi lagi senang untuk puan refer balik in the future</t>
  </si>
  <si>
    <t>Open the options list in your conversation with Azhad Azman and Noor Hafizah Mohd Razali</t>
  </si>
  <si>
    <t>Alyssa SabrinaStatus is reachable</t>
  </si>
  <si>
    <t>Alyssa Sabrina</t>
  </si>
  <si>
    <t>Alyssa: May Allah ease your day too</t>
  </si>
  <si>
    <t>Open the options list in your conversation with Azhad Azman and Alyssa Sabrina</t>
  </si>
  <si>
    <t>Dayini Irdina, #OPEN_TO_WORKStatus is reachable</t>
  </si>
  <si>
    <t>Dayini Irdina</t>
  </si>
  <si>
    <t>Dayini: Amin, terima kasih. Semoga urusan Encik Azhad dipermudahkan juga</t>
  </si>
  <si>
    <t>Open the options list in your conversation with Azhad Azman and Dayini Irdina</t>
  </si>
  <si>
    <t>Nor AsyikinStatus is reachable</t>
  </si>
  <si>
    <t>Nor Asyikin</t>
  </si>
  <si>
    <t>You: Baik no problem. Jika ada soalan mahupun inquiry berkenaan wealth planning atau takaful, boleh je contact saya. Saya doakan semoga dipermudahkan segala urusan Nor Asyikin</t>
  </si>
  <si>
    <t>Open the options list in your conversation with Nor Asyikin and Azhad Azman</t>
  </si>
  <si>
    <t>Muhamad Faez Rosdi, #OPEN_TO_WORKStatus is reachable</t>
  </si>
  <si>
    <t>Muhamad Faez Rosdi</t>
  </si>
  <si>
    <t>You: Baik Faez. Terima kasih atas reply. Harapnya kita ada rezeki untuk berhubung di masa hadapan nanti inshaAllah. Saya doakan semoga dipermudahkan segala urusan Faez</t>
  </si>
  <si>
    <t>Open the options list in your conversation with Azhad Azman and Muhamad Faez Rosdi</t>
  </si>
  <si>
    <t>Naimi Munazah</t>
  </si>
  <si>
    <t>You: Thank you for the reply. Hopefully we’ll get other opportunity in the future inshaAllah. Best of luck in your journey and may Allah ease everything</t>
  </si>
  <si>
    <t>Open the options list in your conversation with Azhad Azman and Naimi Munazah</t>
  </si>
  <si>
    <t>Aqilah Yusoff, #OPEN_TO_WORK</t>
  </si>
  <si>
    <t>Aqilah Yusoff</t>
  </si>
  <si>
    <t>Aqilah: Thank youu</t>
  </si>
  <si>
    <t>Open the options list in your conversation with Aqilah Yusoff and Azhad Azman</t>
  </si>
  <si>
    <t>Irfan HaniStatus is reachable</t>
  </si>
  <si>
    <t>Irfan Hani</t>
  </si>
  <si>
    <t>Irfan: 頑張って下さい。</t>
  </si>
  <si>
    <t>Open the options list in your conversation with Azhad Azman and Irfan Hani</t>
  </si>
  <si>
    <t>Muhammad Amirul ShafiqStatus is reachable</t>
  </si>
  <si>
    <t>Muhammad Amirul Shafiq</t>
  </si>
  <si>
    <t>Muhammad Amirul: Terima kasih, semoga Azhad juga dipermudahkan urusan</t>
  </si>
  <si>
    <t>Open the options list in your conversation with Azhad Azman and Muhammad Amirul Shafiq</t>
  </si>
  <si>
    <t>Sara Aisyah NoraniStatus is reachable</t>
  </si>
  <si>
    <t>Sara Aisyah Norani</t>
  </si>
  <si>
    <t>You: Tak ada masalah. InshaAllah ada rezeki kita nanti. Terima kasih atas reply. Saya doakan semoga dipermudahkan urusan Sara</t>
  </si>
  <si>
    <t>Open the options list in your conversation with Sara Aisyah Norani and Azhad Azman</t>
  </si>
  <si>
    <t>Isma RazmanStatus is reachable</t>
  </si>
  <si>
    <t>Isma Razman</t>
  </si>
  <si>
    <t>You: Jumpa boleh, online pon boleh</t>
  </si>
  <si>
    <t>Open the options list in your conversation with Azhad Azman and Isma Razman</t>
  </si>
  <si>
    <t>AZIAN TAJUL MULOK, #OPEN_TO_WORKStatus is reachable</t>
  </si>
  <si>
    <t>AZIAN TAJUL MULOK</t>
  </si>
  <si>
    <t>AZIAN: Terima kasih Azhad. Same goes to you too</t>
  </si>
  <si>
    <t>Open the options list in your conversation with AZIAN TAJUL MULOK and Azhad Azman</t>
  </si>
  <si>
    <t>Adilah Shafi</t>
  </si>
  <si>
    <t>Adilah: in shaa Allah will do😊 thank you!</t>
  </si>
  <si>
    <t>Open the options list in your conversation with Azhad Azman and Adilah Shafi</t>
  </si>
  <si>
    <t>Zulhafiz Zolkepeli</t>
  </si>
  <si>
    <t>You: Oh dah balik ke. Untuk yang ni just for sharing purpose je. Bukan untuk apply sekarang pon. Maybe boleh guna for future reference</t>
  </si>
  <si>
    <t>Open the options list in your conversation with Azhad Azman and Zulhafiz Zolkepeli</t>
  </si>
  <si>
    <t>Muhammad alif aiman Mihad, #OPEN_TO_WORKStatus is reachable</t>
  </si>
  <si>
    <t>Muhammad alif aiman Mihad</t>
  </si>
  <si>
    <t>You: Alhamdulillah kalau dah ada. Kalau polisi dah lama atau agent dah tak aktif, mungkin saya boleh tolong reviewkan semula polisi sedia ada. Jika tak, tak apa</t>
  </si>
  <si>
    <t>Open the options list in your conversation with Azhad Azman and Muhammad alif aiman Mihad</t>
  </si>
  <si>
    <t>Muhammad Nazhan SyahmiStatus is reachable</t>
  </si>
  <si>
    <t>Muhammad Nazhan Syahmi</t>
  </si>
  <si>
    <t>You: Faham on your condition. Cuma just for sharing purpose dan boleh jadi reference nanti bila dah dapat kerja. InshaAllah dalam 30 minit je sharing kalau tak keberatan</t>
  </si>
  <si>
    <t>Open the options list in your conversation with Azhad Azman and Muhammad Nazhan Syahmi</t>
  </si>
  <si>
    <t>RIDZWAN ZULKEFLYStatus is reachable</t>
  </si>
  <si>
    <t>RIDZWAN ZULKEFLY</t>
  </si>
  <si>
    <t>RIDZWAN: 0134451252</t>
  </si>
  <si>
    <t>Open the options list in your conversation with Azhad Azman and RIDZWAN ZULKEFLY</t>
  </si>
  <si>
    <t>Izzat Ibtisyam</t>
  </si>
  <si>
    <t>Izzat: Salam, Thanks for the offer. Maaf saya dah secured pruBSN takaful/insurans dengan colleagues saya. Maaf ya</t>
  </si>
  <si>
    <t>Open the options list in your conversation with Azhad Azman and Izzat Ibtisyam</t>
  </si>
  <si>
    <t>Illya SyazanaStatus is reachable</t>
  </si>
  <si>
    <t>Illya Syazana</t>
  </si>
  <si>
    <t>Illya: Terima kasih encik azhad. Semoga encik dipermudahkan segala urusan juga.</t>
  </si>
  <si>
    <t>Open the options list in your conversation with Illya Syazana and Azhad Azman</t>
  </si>
  <si>
    <t>Amirul Luqman</t>
  </si>
  <si>
    <t>You: Okay baik. If ada inquiry atau mungkin perlukan second opinion nanti, feel free to contact me inshaAllah. Semoga dipermudahkan segala urusan</t>
  </si>
  <si>
    <t>Open the options list in your conversation with Amirul Luqman and Azhad Azman</t>
  </si>
  <si>
    <t>Noor Afifah</t>
  </si>
  <si>
    <t>Noor: okay boleh, 011 1665 2616</t>
  </si>
  <si>
    <t>Open the options list in your conversation with Azhad Azman and Noor Afifah</t>
  </si>
  <si>
    <t>Mohamad Nurshaqir Mohamad Hanif, #OPEN_TO_WORK</t>
  </si>
  <si>
    <t>Mohamad Nurshaqir Mohamad Hanif</t>
  </si>
  <si>
    <t>Mohamad Nurshaqir: No hp saya 019-444 1887</t>
  </si>
  <si>
    <t>Open the options list in your conversation with Azhad Azman and Mohamad Nurshaqir Mohamad Hanif</t>
  </si>
  <si>
    <t>Amir Ikram</t>
  </si>
  <si>
    <t>You: I see. No problem. Kalau just nak mintak opportunity for sharing je boleh?</t>
  </si>
  <si>
    <t>Open the options list in your conversation with Azhad Azman and Amir Ikram</t>
  </si>
  <si>
    <t>MUHD RIDZA SYAUQI SHAHARUDINStatus is reachable</t>
  </si>
  <si>
    <t>MUHD RIDZA SYAUQI SHAHARUDIN</t>
  </si>
  <si>
    <t>You: Hai assalamualaikum Ridza. Moga sentiasa sihat dan dilindungi dengan rahmat Allah inshaAllah. Cuma nak follow up semula on our last conversation, boleh ke kalau saya nak set masa dalam minggu ni atau minggu depan?</t>
  </si>
  <si>
    <t>Open the options list in your conversation with Azhad Azman and MUHD RIDZA SYAUQI SHAHARUDIN</t>
  </si>
  <si>
    <t>Zulfadly Hassan, #OPEN_TO_WORK</t>
  </si>
  <si>
    <t>Zulfadly Hassan</t>
  </si>
  <si>
    <t>You: Hai assalamualaikum Zulfadly. Moga sentiasa sihat dan dilindungi dengan rahmat Allah inshaAllah. Cuma nak follow up semula on our last conversation, boleh ke kalau saya nak set masa dalam minggu ni atau minggu depan?</t>
  </si>
  <si>
    <t>Open the options list in your conversation with Zulfadly Hassan and Azhad Azman</t>
  </si>
  <si>
    <t>Isma Hafiy ZulazmiStatus is reachable</t>
  </si>
  <si>
    <t>Isma Hafiy Zulazmi</t>
  </si>
  <si>
    <t>You: Hai assalamualaikum. Moga sentiasa sihat dan dilindungi dengan rahmat Allah inshaAllah. Cuma nak follow up semula on our last conversation, boleh ke kalau saya nak set masa dalam minggu ni atau minggu depan?</t>
  </si>
  <si>
    <t>Open the options list in your conversation with Azhad Azman and Isma Hafiy Zulazmi</t>
  </si>
  <si>
    <t>Shariff Zain, #OPEN_TO_WORKStatus is reachable</t>
  </si>
  <si>
    <t>Shariff Zain</t>
  </si>
  <si>
    <t>You: Hai assalamualaikum Shariff. Moga sentiasa sihat dan dilindungi dengan rahmat Allah inshaAllah. Cuma nak follow up semula on our last conversation, boleh ke kalau saya nak set masa dalam minggu ni atau minggu depan?</t>
  </si>
  <si>
    <t>Open the options list in your conversation with Azhad Azman and Shariff Zain</t>
  </si>
  <si>
    <t>Haziq HazbauniStatus is reachable</t>
  </si>
  <si>
    <t>Haziq Hazbauni</t>
  </si>
  <si>
    <t>You: Hai assalamualaikum Anissa. Moga sentiasa sihat dan dilindungi dengan rahmat Allah inshaAllah. Cuma nak follow up semula on our last conversation, boleh ke kalau saya nak set masa dalam minggu ni atau minggu depan?</t>
  </si>
  <si>
    <t>Open the options list in your conversation with Azhad Azman and Haziq Hazbauni</t>
  </si>
  <si>
    <t>Nur Iz Fitri, #OPEN_TO_WORKStatus is reachable</t>
  </si>
  <si>
    <t>Nur Iz Fitri</t>
  </si>
  <si>
    <t>You: Hai assalamualaikum. Maaf just nak tanya, is it okay kalau saya nak dapatkan peluang untuk sharing berkaitan takaful?</t>
  </si>
  <si>
    <t>Open the options list in your conversation with Azhad Azman and Nur Iz Fitri</t>
  </si>
  <si>
    <t>Luqman HakimStatus is reachable</t>
  </si>
  <si>
    <t>Luqman Hakim</t>
  </si>
  <si>
    <t>You: Sorry ganggu just nak follow up semula on our last conversation. Minggu ni atau minggu depan ada waktu free untuk kita set masa?</t>
  </si>
  <si>
    <t>Open the options list in your conversation with Azhad Azman and Luqman Hakim</t>
  </si>
  <si>
    <t>Hairul AziziStatus is reachable</t>
  </si>
  <si>
    <t>Hairul Azizi</t>
  </si>
  <si>
    <t>You: Salam jiji senpai. Osewani natte orimasu. Sorry, kalau aku nak no hp kau boleh? Ada benda yang kalau kau tak keberatan aku nak mintak tolong sikit.</t>
  </si>
  <si>
    <t>Open the options list in your conversation with Hairul Azizi and Azhad Azman</t>
  </si>
  <si>
    <t>Zakira Mazlan</t>
  </si>
  <si>
    <t>Zakira: 👍🏻👍🏻</t>
  </si>
  <si>
    <t>Open the options list in your conversation with Azhad Azman and Zakira Mazlan</t>
  </si>
  <si>
    <t>Muhammad Azizan bin Azmi, #OPEN_TO_WORKStatus is reachable</t>
  </si>
  <si>
    <t>Muhammad Azizan bin Azmi</t>
  </si>
  <si>
    <t>You: Okay baik. Terima kasih atas reply. Semoga dipermudahkan urusan inshaAllah</t>
  </si>
  <si>
    <t>Open the options list in your conversation with Azhad Azman and Muhammad Azizan bin Azmi</t>
  </si>
  <si>
    <t>Damia DalilahStatus is reachable</t>
  </si>
  <si>
    <t>Damia Dalilah</t>
  </si>
  <si>
    <t>You: Terima kasih atas reply. Saya doakan semoga dipermudahkan urusan</t>
  </si>
  <si>
    <t>Open the options list in your conversation with Damia Dalilah and Azhad Azman</t>
  </si>
  <si>
    <t>Aina Syazzween</t>
  </si>
  <si>
    <t>You: Pernah dengar anything tentang takaful?</t>
  </si>
  <si>
    <t>Open the options list in your conversation with Azhad Azman and Aina Syazzween</t>
  </si>
  <si>
    <t>FARZANA S.Status is reachable</t>
  </si>
  <si>
    <t>FARZANA S.</t>
  </si>
  <si>
    <t>You: Oh faham. Boleh saya mintak izin untuk tolong review dan summary semula coverage yang ada? Since dah lama ada and most probably dah tak ingat benefit yang ada dalam tu kan</t>
  </si>
  <si>
    <t>Open the options list in your conversation with FARZANA S. and Azhad Azman</t>
  </si>
  <si>
    <t>Syamil Roslan</t>
  </si>
  <si>
    <t>You: Maaf mungkin saya tersalah ayat. Saya bukan nak mencari ahli. Saya nak dapatkan peluang untuk saya share sahaja berkenan takaful dan wealth planning dengan Syamil. Sekadar sesi knowledge sharing sahaja bukan untuk mencari ahli</t>
  </si>
  <si>
    <t>Open the options list in your conversation with Azhad Azman and Syamil Roslan</t>
  </si>
  <si>
    <t>Zailan MohamedStatus is reachable</t>
  </si>
  <si>
    <t>Zailan Mohamed</t>
  </si>
  <si>
    <t>You: Faham tuan. Kalau saya nak tolong review semula semua polisi takaful tuan boleh? Mesti dah ambik lama kan. Ada kemungkinan dah terlupa benefit yang ada. Saya review dan buatkan summary sahaja since ini pon sebahagian dari kerja saya</t>
  </si>
  <si>
    <t>Open the options list in your conversation with Azhad Azman and Zailan Mohamed</t>
  </si>
  <si>
    <t>Zainal Aizat, #OPEN_TO_WORK</t>
  </si>
  <si>
    <t>Zainal Aizat</t>
  </si>
  <si>
    <t>Zainal: 👍</t>
  </si>
  <si>
    <t>Open the options list in your conversation with Zainal Aizat and Azhad Azman</t>
  </si>
  <si>
    <t>Mohammed Almansouri, #OPEN_TO_WORK</t>
  </si>
  <si>
    <t>Mohammed Almansouri</t>
  </si>
  <si>
    <t>Mohammed: Hi, I see you are from Malaysia, are you living in Malaysia now?</t>
  </si>
  <si>
    <t>Open the options list in your conversation with Azhad Azman and Mohammed Almansouri</t>
  </si>
  <si>
    <t>Idham Aishamuddin</t>
  </si>
  <si>
    <t>You: Hi. Thank you for your reply. Semoga dipermudahkan segala urusan</t>
  </si>
  <si>
    <t>Open the options list in your conversation with Idham Aishamuddin and Azhad Azman</t>
  </si>
  <si>
    <t>Sarah Shuhaibul</t>
  </si>
  <si>
    <t>You: Okay no problem. Maybe in the future kalau ada inquiry atau soalan tentang takaful atau wealth planning, feel free to contact me. Semoga dipermudahkan urusan</t>
  </si>
  <si>
    <t>Open the options list in your conversation with Azhad Azman and Sarah Shuhaibul</t>
  </si>
  <si>
    <t>Muhammad Azrul Hamzi</t>
  </si>
  <si>
    <t>You: Alhamdulillah good enough jika sudah ada. Kalau saya sekadar ingin knowledge sharing sahaja boleh? Mungkin ada perspektif lain atau boleh jadi sebagai second opinion</t>
  </si>
  <si>
    <t>Open the options list in your conversation with Azhad Azman and Muhammad Azrul Hamzi</t>
  </si>
  <si>
    <t>Faiqah Athirah Binti JohaminStatus is reachable</t>
  </si>
  <si>
    <t>Faiqah Athirah Binti Johamin</t>
  </si>
  <si>
    <t>You: I see. Maybe kalau tak keberatan mungkin saya boleh share on saya punya side pulak. Just knowledge sharing sahaja dari perspektif nihon sotsu. Mungkin boleh take it as second opinion ke kan?</t>
  </si>
  <si>
    <t>Open the options list in your conversation with Azhad Azman and Faiqah Athirah Binti Johamin</t>
  </si>
  <si>
    <t>Farah RusleeStatus is reachable</t>
  </si>
  <si>
    <t>Farah Ruslee</t>
  </si>
  <si>
    <t>Farah: So xpelah</t>
  </si>
  <si>
    <t>Open the options list in your conversation with Farah Ruslee and Azhad Azman</t>
  </si>
  <si>
    <t>Aidiel Ziat</t>
  </si>
  <si>
    <t>You: I see. For knowledge sharing sahaja pon should be no problem kan?</t>
  </si>
  <si>
    <t>Open the options list in your conversation with Aidiel Ziat and Azhad Azman</t>
  </si>
  <si>
    <t>Fatini Nadiatun Nazirah Zulkifli, #OPEN_TO_WORKStatus is reachable</t>
  </si>
  <si>
    <t>Fatini Nadiatun Nazirah Zulkifli</t>
  </si>
  <si>
    <t>You: I see. No problem. Best of luck untuk exam nanti. Semoga dipermudahkan segala urusan</t>
  </si>
  <si>
    <t>Open the options list in your conversation with Azhad Azman and Fatini Nadiatun Nazirah Zulkifli</t>
  </si>
  <si>
    <t>Muhammad Haziq Zayani, #OPEN_TO_WORKStatus is reachable</t>
  </si>
  <si>
    <t>Muhammad Haziq Zayani</t>
  </si>
  <si>
    <t>You: Thanks for the reply. Semoga dipermudahkan urusan Haziq</t>
  </si>
  <si>
    <t>Open the options list in your conversation with Azhad Azman and Muhammad Haziq Zayani</t>
  </si>
  <si>
    <t>Mas Nur Izzaty Binti SopianStatus is reachable</t>
  </si>
  <si>
    <t>Mas Nur Izzaty Binti Sopian</t>
  </si>
  <si>
    <t>You: Prefer jumpa atau online untuk appointment?</t>
  </si>
  <si>
    <t>Open the options list in your conversation with Mas Nur Izzaty Binti Sopian and Azhad Azman</t>
  </si>
  <si>
    <t>Nur Azwani Binti ShukorStatus is reachable</t>
  </si>
  <si>
    <t>Nur Azwani Binti Shukor</t>
  </si>
  <si>
    <t>You: Abang awak tolong buatkan atau abang awak yang agent?</t>
  </si>
  <si>
    <t>Open the options list in your conversation with Nur Azwani Binti Shukor and Azhad Azman</t>
  </si>
  <si>
    <t>Faizul Nahar Bin Muhammad Dzulkifli</t>
  </si>
  <si>
    <t>You: Naruhodo. Wei nak no hp kau. Mana tau aku gi sana boleh ajak lepak</t>
  </si>
  <si>
    <t>Open the options list in your conversation with Faizul Nahar Bin Muhammad Dzulkifli and Azhad Azman</t>
  </si>
  <si>
    <t>Siti Aishah Zahirun</t>
  </si>
  <si>
    <t>You: Terima kasih atas reply. Saya doakan moga dipermudahkan segala urusan cik Siti Aishah InshaAllah</t>
  </si>
  <si>
    <t>Open the options list in your conversation with Azhad Azman and Siti Aishah Zahirun</t>
  </si>
  <si>
    <t>Mohd Faiz Mohd BakhiStatus is reachable</t>
  </si>
  <si>
    <t>Mohd Faiz Mohd Bakhi</t>
  </si>
  <si>
    <t>You: Baik tuan. Terima kasih atas reply. Saya doakan semoga dipermudahkan urusan tuan semuanya</t>
  </si>
  <si>
    <t>Open the options list in your conversation with Mohd Faiz Mohd Bakhi and Azhad Azman</t>
  </si>
  <si>
    <t>Muhammad Afiq Syabil NawawiStatus is reachable</t>
  </si>
  <si>
    <t>Muhammad Afiq Syabil Nawawi</t>
  </si>
  <si>
    <t>You: Baik2. Kalau nanti ada inquiry atau soalan berkaitan takaful atau wealth planning, boleh la contact saya di 0137654477. Saya doakan semoga dipermudahkan urusan Afiq</t>
  </si>
  <si>
    <t>Open the options list in your conversation with Azhad Azman and Muhammad Afiq Syabil Nawawi</t>
  </si>
  <si>
    <t>MUHAMMAD SHAFIZ ZAINAL ABIDINStatus is reachable</t>
  </si>
  <si>
    <t>MUHAMMAD SHAFIZ ZAINAL ABIDIN</t>
  </si>
  <si>
    <t>You: Alhamdulillah jika sudah ada semuanya. Terima kasih atas reply. Semoga dipermudahkan urusan inshaAllah</t>
  </si>
  <si>
    <t>Open the options list in your conversation with Azhad Azman and MUHAMMAD SHAFIZ ZAINAL ABIDIN</t>
  </si>
  <si>
    <t>Fitri Azrai</t>
  </si>
  <si>
    <t>Fitri: +821062495957</t>
  </si>
  <si>
    <t>Open the options list in your conversation with Fitri Azrai and Azhad Azman</t>
  </si>
  <si>
    <t>Hanif Taib</t>
  </si>
  <si>
    <t>You: Terima kasih atas reply tuan. Maybe in the future jika perlukan second opinion atau ingin tahu lebih lanjut tentang product dari PruBSN, boleh je contact saya. Semoga dipermudahkan urusan InshaAllah</t>
  </si>
  <si>
    <t>Open the options list in your conversation with Azhad Azman and Hanif Taib</t>
  </si>
  <si>
    <t>Roslina Abdul RazakStatus is reachable</t>
  </si>
  <si>
    <t>Roslina Abdul Razak</t>
  </si>
  <si>
    <t>Roslina: 👍</t>
  </si>
  <si>
    <t>Open the options list in your conversation with Roslina Abdul Razak and Azhad Azman</t>
  </si>
  <si>
    <t>Fatin Maisarah</t>
  </si>
  <si>
    <t>You: Iye betul. Hanya sharing session sahaja no obligation untuk ambil apa2 pon dari saya</t>
  </si>
  <si>
    <t>Open the options list in your conversation with Azhad Azman and Fatin Maisarah</t>
  </si>
  <si>
    <t>Nabilah Kamal, #OPEN_TO_WORK</t>
  </si>
  <si>
    <t>Nabilah Kamal</t>
  </si>
  <si>
    <t>You: Terima kasih atas reply. Jika ada inquiry atau soalan berkaitan takaful atau wealth planning, boleh la contact saya. Semoga dipermudahkan urusan inshaAllah</t>
  </si>
  <si>
    <t>Open the options list in your conversation with Azhad Azman and Nabilah Kamal</t>
  </si>
  <si>
    <t>FAIZUL NAWWAL BIN MUHAMMAD DZULKIFLI</t>
  </si>
  <si>
    <t>You: Oh tak ada masalah pon. Ini for sharing purpose sahaja. Dah ada lagi better sebab boleh dapat another opinion. Btw sorry nak tanya sikit. Faizul ni 1 batch Adib Mokhali dengan Berg ke?</t>
  </si>
  <si>
    <t>Open the options list in your conversation with Azhad Azman and FAIZUL NAWWAL BIN MUHAMMAD DZULKIFLI</t>
  </si>
  <si>
    <t>Norfazirah Khan Binti Rahman</t>
  </si>
  <si>
    <t>You: Sama sotsu dengan nasru ke?</t>
  </si>
  <si>
    <t>Open the options list in your conversation with Azhad Azman and Norfazirah Khan Binti Rahman</t>
  </si>
  <si>
    <t>Nurul Fazlika Syahira Abdullah</t>
  </si>
  <si>
    <t>Open the options list in your conversation with Nurul Fazlika Syahira Abdullah and Azhad Azman</t>
  </si>
  <si>
    <t>Nur Ainaa Jafri, #OPEN_TO_WORK</t>
  </si>
  <si>
    <t>Nur Ainaa Jafri</t>
  </si>
  <si>
    <t>You: Hi. No problem. Terima kasih atas reply. Jika ada soalan atau perlukan pendapat tentang takaful atau wealth planning, feel free to contact me. Semoga dipermudahkan urusan InshaAllah</t>
  </si>
  <si>
    <t>Open the options list in your conversation with Azhad Azman and Nur Ainaa Jafri</t>
  </si>
  <si>
    <t>Afiqah FaizalStatus is reachable</t>
  </si>
  <si>
    <t>Afiqah Faizal</t>
  </si>
  <si>
    <t>Afiqah: Okay Terima kasih</t>
  </si>
  <si>
    <t>Open the options list in your conversation with Azhad Azman and Afiqah Faizal</t>
  </si>
  <si>
    <t>Nur Afifah Kamaron</t>
  </si>
  <si>
    <t>Nur Afifah: Waalaikumsalam. sumimasen baru habis kelas.  01135316651</t>
  </si>
  <si>
    <t>Open the options list in your conversation with Nur Afifah Kamaron and Azhad Azman</t>
  </si>
  <si>
    <t>Syahir Azri</t>
  </si>
  <si>
    <t>Syahir: Baik, sama2 ya En Azhad</t>
  </si>
  <si>
    <t>Open the options list in your conversation with Azhad Azman and Syahir Azri</t>
  </si>
  <si>
    <t>Athirah HusnaStatus is reachable</t>
  </si>
  <si>
    <t>Athirah Husna</t>
  </si>
  <si>
    <t>You: It’s okay. Terima kasih atas maklum balas. Saya doakan semoga sentiasa dipermudahkan urusan</t>
  </si>
  <si>
    <t>Open the options list in your conversation with Azhad Azman and Athirah Husna</t>
  </si>
  <si>
    <t>Muhammad Zubair bin Mohamad ZairoStatus is reachable</t>
  </si>
  <si>
    <t>Muhammad Zubair bin Mohamad Zairo</t>
  </si>
  <si>
    <t>You: Bila last review polisi?</t>
  </si>
  <si>
    <t>Open the options list in your conversation with Azhad Azman and Muhammad Zubair bin Mohamad Zairo</t>
  </si>
  <si>
    <t>Fahiera Mohd Faisal</t>
  </si>
  <si>
    <t>Script 1</t>
  </si>
  <si>
    <t>Script</t>
  </si>
  <si>
    <t>Content</t>
  </si>
  <si>
    <t>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t>
  </si>
  <si>
    <t>No</t>
  </si>
  <si>
    <t>Name</t>
  </si>
  <si>
    <t>1st Approach</t>
  </si>
  <si>
    <t>Remarks</t>
  </si>
  <si>
    <t>2nd Approach</t>
  </si>
  <si>
    <t>3rd Approach</t>
  </si>
  <si>
    <t>4th Approach</t>
  </si>
  <si>
    <t>Last Remarks</t>
  </si>
  <si>
    <t>Action Date</t>
  </si>
  <si>
    <t>NURUL MAISARAH</t>
  </si>
  <si>
    <t>Ibnu Abdullah</t>
  </si>
  <si>
    <t>Muhammad Syakir</t>
  </si>
  <si>
    <t>AHMAD FAHMEE ABDUL HALIM</t>
  </si>
  <si>
    <t>Muhammad Iman Haziq</t>
  </si>
  <si>
    <t>Nadhirah Kaspol Anuar</t>
  </si>
  <si>
    <t>Khairul Syafiq</t>
  </si>
  <si>
    <t>Roseaina Shazleen</t>
  </si>
  <si>
    <t>AHMAD SABRI</t>
  </si>
  <si>
    <t>Haziq Halim</t>
  </si>
  <si>
    <t>Ahmad Khairy Kamarazaman</t>
  </si>
  <si>
    <t>Fatin Hanisah Zulkifli</t>
  </si>
  <si>
    <t>Adib Mokhali</t>
  </si>
  <si>
    <t>Danial Shuairi</t>
  </si>
  <si>
    <t>Firdaus Amran</t>
  </si>
  <si>
    <t>Athirah Azrin</t>
  </si>
  <si>
    <t>Fathi Isyraf</t>
  </si>
  <si>
    <t>Umairah Zaki</t>
  </si>
  <si>
    <t>Nurul Amalina</t>
  </si>
  <si>
    <t>Hanif Qhuzairee Mohd Asri</t>
  </si>
  <si>
    <t>Nursalma Athirah Hamdin</t>
  </si>
  <si>
    <t>Mohamad Hakeem</t>
  </si>
  <si>
    <t>Syazwan Saleem</t>
  </si>
  <si>
    <t>AHMAD FADHLIN, Assoc. ASEAN Eng.</t>
  </si>
  <si>
    <t>Nik Syafiq</t>
  </si>
  <si>
    <t>Ismasyahir Bin Ismaputera</t>
  </si>
  <si>
    <t>Hazirah Muslim</t>
  </si>
  <si>
    <t>Nazirah Hayani Khairi</t>
  </si>
  <si>
    <t>Akmal Hazlin</t>
  </si>
  <si>
    <t>Muhammad Aimanuddin Bin Mohammad Amri</t>
  </si>
  <si>
    <t>Muhammad Zarif Fahmi Kusini</t>
  </si>
  <si>
    <t>Harith Iqbal</t>
  </si>
  <si>
    <t>Nazifah Adlina Nazeem</t>
  </si>
  <si>
    <t>Murfiqah Irdina</t>
  </si>
  <si>
    <t>Suhayl Azmin Bin Zulkipli</t>
  </si>
  <si>
    <t>Muhammad Yasiiruddin</t>
  </si>
  <si>
    <t>Mohammad Afiq Rozelan</t>
  </si>
  <si>
    <t>Nik Syahiran Hafiz Sukriddin</t>
  </si>
  <si>
    <t>Muhammad Aiman Bin Mohd Shariff</t>
  </si>
  <si>
    <t>Amirulmukminin Hamzah</t>
  </si>
  <si>
    <t>MUHAMMAD AFIF SYAUQI BIN JAMALUDIN</t>
  </si>
  <si>
    <t>Khairul Anuar</t>
  </si>
  <si>
    <t>Aishah Sidek</t>
  </si>
  <si>
    <t>Nur Ashima Ain Mohd Ridzuan</t>
  </si>
  <si>
    <t>Sarah Abdul Rashid</t>
  </si>
  <si>
    <t>Nuramira Izzani</t>
  </si>
  <si>
    <t>Nursaadah Binti Othman</t>
  </si>
  <si>
    <t>Syafiah Masturah</t>
  </si>
  <si>
    <t>Martin Iman</t>
  </si>
  <si>
    <t>Nur Amalina Kamaruddin</t>
  </si>
  <si>
    <t>Nur Solehah</t>
  </si>
  <si>
    <t>Muhammad Luqman Sujak</t>
  </si>
  <si>
    <t>Syakirah Safri</t>
  </si>
  <si>
    <t>Mohamad Danial Che Adenan</t>
  </si>
  <si>
    <t>Nadhirah Zaharil</t>
  </si>
  <si>
    <t>NUR HAKIMAH BINTI BAHURUDIN</t>
  </si>
  <si>
    <t>Izzat Ridha</t>
  </si>
  <si>
    <t>Nur Farhani Badrul Hisham</t>
  </si>
  <si>
    <t>Jannah Rosli</t>
  </si>
  <si>
    <t>First Name</t>
  </si>
  <si>
    <t>Last Name</t>
  </si>
  <si>
    <t>Inquiry</t>
  </si>
  <si>
    <t>DOB</t>
  </si>
  <si>
    <t>Gender</t>
  </si>
  <si>
    <t>Occupation</t>
  </si>
  <si>
    <t>Address</t>
  </si>
  <si>
    <t>Phone</t>
  </si>
  <si>
    <t>Inquiry Time</t>
  </si>
  <si>
    <t>Appt</t>
  </si>
  <si>
    <t>Approach Method</t>
  </si>
  <si>
    <t>Smoking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</si>
</sst>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m/d/yyyy\ h:mm:ss"/>
    <numFmt numFmtId="165" formatCode="mm/dd/yyyy"/>
    <numFmt numFmtId="166" formatCode="d&quot;-&quot;mmm&quot;-&quot;yyyy"/>
    <numFmt numFmtId="167" formatCode="[$RM ]#,##0.00"/>
    <numFmt numFmtId="168" formatCode="yyyy&quot;-&quot;mm&quot;-&quot;dd"/>
    <numFmt numFmtId="169" formatCode="yyyy\-mm\-dd\ h:mm:ss"/>
    <numFmt numFmtId="170" formatCode="dddd&quot; &quot;mmmm&quot; &quot;d&quot;, &quot;yyyy&quot; at &quot;h&quot;:&quot;mm&quot;:&quot;ss&quot; &quot;AM/PM"/>
    <numFmt numFmtId="171" formatCode="d/m"/>
    <numFmt numFmtId="172" formatCode="mmm\ yyyy"/>
    <numFmt numFmtId="173" formatCode="mmmm\ yyyy"/>
    <numFmt numFmtId="174" formatCode="mmm\ d"/>
    <numFmt numFmtId="175" formatCode="mmm\ d\,\ yyyy"/>
    <numFmt numFmtId="176" formatCode="dd/mm/yyyy"/>
  </numFmts>
  <fonts count="16">
    <font>
      <sz val="10"/>
      <color rgb="FF000000"/>
      <name val="Arial"/>
      <scheme val="minor"/>
    </font>
    <font>
      <sz val="10"/>
      <color theme="1"/>
      <name val="Arial"/>
    </font>
    <font>
      <sz val="10"/>
      <color rgb="FF242748"/>
      <name val="-apple-system"/>
    </font>
    <font>
      <sz val="10"/>
      <color theme="1"/>
      <name val="Arial"/>
      <scheme val="minor"/>
    </font>
    <font>
      <sz val="10"/>
      <color rgb="FF242748"/>
      <name val="Arial"/>
    </font>
    <font>
      <sz val="8"/>
      <color theme="1"/>
      <name val="Arial"/>
    </font>
    <font>
      <b/>
      <sz val="10"/>
      <color theme="1"/>
      <name val="Arial"/>
    </font>
    <font>
      <sz val="10"/>
      <color theme="1"/>
      <name val="-apple-system"/>
    </font>
    <font>
      <sz val="10"/>
      <color rgb="FFFF0000"/>
      <name val="Arial"/>
      <scheme val="minor"/>
    </font>
    <font>
      <b/>
      <sz val="12"/>
      <color rgb="FFFFFFFF"/>
      <name val="Arial"/>
      <scheme val="minor"/>
    </font>
    <font>
      <sz val="10"/>
      <name val="Arial"/>
    </font>
    <font>
      <b/>
      <sz val="11"/>
      <color rgb="FFFFFFFF"/>
      <name val="Arial"/>
      <scheme val="minor"/>
    </font>
    <font>
      <b/>
      <sz val="10"/>
      <color rgb="FF242748"/>
      <name val="-apple-system"/>
    </font>
    <font>
      <sz val="8"/>
      <name val="Arial"/>
      <scheme val="minor"/>
    </font>
    <font>
      <b/>
      <sz val="10"/>
      <color theme="1"/>
      <name val="Arial"/>
      <family val="2"/>
    </font>
    <font>
      <sz val="8"/>
      <name val="Arial"/>
      <family val="2"/>
      <scheme val="minor"/>
    </font>
  </fonts>
  <fills count="9">
    <fill>
      <patternFill patternType="none"/>
    </fill>
    <fill>
      <patternFill patternType="gray125"/>
    </fill>
    <fill>
      <patternFill patternType="solid">
        <fgColor rgb="FFFF0000"/>
        <bgColor rgb="FFFF0000"/>
      </patternFill>
    </fill>
    <fill>
      <patternFill patternType="solid">
        <fgColor rgb="FFFFFF00"/>
        <bgColor rgb="FFFFFF00"/>
      </patternFill>
    </fill>
    <fill>
      <patternFill patternType="solid">
        <fgColor rgb="FF00FFFF"/>
        <bgColor rgb="FF00FFFF"/>
      </patternFill>
    </fill>
    <fill>
      <patternFill patternType="solid">
        <fgColor rgb="FFFF00FF"/>
        <bgColor rgb="FFFF00FF"/>
      </patternFill>
    </fill>
    <fill>
      <patternFill patternType="solid">
        <fgColor rgb="FFFF9900"/>
        <bgColor rgb="FFFF9900"/>
      </patternFill>
    </fill>
    <fill>
      <patternFill patternType="solid">
        <fgColor rgb="FF999999"/>
        <bgColor rgb="FF999999"/>
      </patternFill>
    </fill>
    <fill>
      <patternFill patternType="solid">
        <fgColor rgb="FF134F5C"/>
        <bgColor rgb="FF134F5C"/>
      </patternFill>
    </fill>
  </fills>
  <borders count="18">
    <border>
      <left/>
      <right/>
      <top/>
      <bottom/>
      <diagonal/>
    </border>
    <border>
      <left/>
      <right style="medium">
        <color rgb="FF000000"/>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theme="9"/>
      </left>
      <right style="thin">
        <color theme="9"/>
      </right>
      <top style="thin">
        <color theme="9"/>
      </top>
      <bottom style="medium">
        <color theme="9"/>
      </bottom>
      <diagonal/>
    </border>
    <border>
      <left style="thin">
        <color theme="9"/>
      </left>
      <right style="medium">
        <color rgb="FF000000"/>
      </right>
      <top style="thin">
        <color theme="9"/>
      </top>
      <bottom style="medium">
        <color theme="9"/>
      </bottom>
      <diagonal/>
    </border>
  </borders>
  <cellStyleXfs count="1">
    <xf numFmtId="0" fontId="0" fillId="0" borderId="0"/>
  </cellStyleXfs>
  <cellXfs count="207">
    <xf numFmtId="0" fontId="0" fillId="0" borderId="0" xfId="0"/>
    <xf numFmtId="0" fontId="1" fillId="2" borderId="0" xfId="0" applyFont="1" applyFill="1" applyAlignment="1">
      <alignment wrapText="1"/>
    </xf>
    <xf numFmtId="0" fontId="1" fillId="2" borderId="0" xfId="0" applyFont="1" applyFill="1"/>
    <xf numFmtId="165" fontId="1" fillId="2" borderId="0" xfId="0" applyNumberFormat="1" applyFont="1" applyFill="1" applyAlignment="1">
      <alignment horizontal="right"/>
    </xf>
    <xf numFmtId="49" fontId="1" fillId="2" borderId="0" xfId="0" applyNumberFormat="1" applyFont="1" applyFill="1"/>
    <xf numFmtId="166" fontId="1" fillId="2" borderId="0" xfId="0" applyNumberFormat="1" applyFont="1" applyFill="1"/>
    <xf numFmtId="166" fontId="1" fillId="2" borderId="1" xfId="0" applyNumberFormat="1" applyFont="1" applyFill="1" applyBorder="1"/>
    <xf numFmtId="166" fontId="1" fillId="2" borderId="0" xfId="0" applyNumberFormat="1" applyFont="1" applyFill="1" applyAlignment="1">
      <alignment wrapText="1"/>
    </xf>
    <xf numFmtId="167" fontId="1" fillId="2" borderId="0" xfId="0" applyNumberFormat="1" applyFont="1" applyFill="1"/>
    <xf numFmtId="0" fontId="1" fillId="3" borderId="0" xfId="0" applyFont="1" applyFill="1" applyAlignment="1">
      <alignment wrapText="1"/>
    </xf>
    <xf numFmtId="0" fontId="1" fillId="3" borderId="0" xfId="0" applyFont="1" applyFill="1"/>
    <xf numFmtId="165" fontId="1" fillId="3" borderId="0" xfId="0" applyNumberFormat="1" applyFont="1" applyFill="1" applyAlignment="1">
      <alignment horizontal="right"/>
    </xf>
    <xf numFmtId="49" fontId="1" fillId="3" borderId="0" xfId="0" applyNumberFormat="1" applyFont="1" applyFill="1"/>
    <xf numFmtId="166" fontId="1" fillId="3" borderId="0" xfId="0" applyNumberFormat="1" applyFont="1" applyFill="1"/>
    <xf numFmtId="166" fontId="1" fillId="3" borderId="1" xfId="0" applyNumberFormat="1" applyFont="1" applyFill="1" applyBorder="1"/>
    <xf numFmtId="166" fontId="1" fillId="3" borderId="0" xfId="0" applyNumberFormat="1" applyFont="1" applyFill="1" applyAlignment="1">
      <alignment wrapText="1"/>
    </xf>
    <xf numFmtId="167" fontId="1" fillId="3" borderId="0" xfId="0" applyNumberFormat="1" applyFont="1" applyFill="1"/>
    <xf numFmtId="167" fontId="1" fillId="2" borderId="0" xfId="0" applyNumberFormat="1" applyFont="1" applyFill="1" applyAlignment="1">
      <alignment horizontal="right"/>
    </xf>
    <xf numFmtId="0" fontId="1" fillId="4" borderId="0" xfId="0" applyFont="1" applyFill="1" applyAlignment="1">
      <alignment wrapText="1"/>
    </xf>
    <xf numFmtId="0" fontId="1" fillId="4" borderId="0" xfId="0" applyFont="1" applyFill="1"/>
    <xf numFmtId="165" fontId="1" fillId="4" borderId="0" xfId="0" applyNumberFormat="1" applyFont="1" applyFill="1" applyAlignment="1">
      <alignment horizontal="right"/>
    </xf>
    <xf numFmtId="49" fontId="1" fillId="4" borderId="0" xfId="0" applyNumberFormat="1" applyFont="1" applyFill="1"/>
    <xf numFmtId="166" fontId="1" fillId="4" borderId="1" xfId="0" applyNumberFormat="1" applyFont="1" applyFill="1" applyBorder="1"/>
    <xf numFmtId="166" fontId="1" fillId="4" borderId="0" xfId="0" applyNumberFormat="1" applyFont="1" applyFill="1" applyAlignment="1">
      <alignment wrapText="1"/>
    </xf>
    <xf numFmtId="167" fontId="1" fillId="4" borderId="0" xfId="0" applyNumberFormat="1" applyFont="1" applyFill="1"/>
    <xf numFmtId="0" fontId="3" fillId="3" borderId="0" xfId="0" applyFont="1" applyFill="1"/>
    <xf numFmtId="0" fontId="3" fillId="2" borderId="0" xfId="0" applyFont="1" applyFill="1"/>
    <xf numFmtId="0" fontId="1" fillId="5" borderId="0" xfId="0" applyFont="1" applyFill="1"/>
    <xf numFmtId="165" fontId="1" fillId="5" borderId="0" xfId="0" applyNumberFormat="1" applyFont="1" applyFill="1" applyAlignment="1">
      <alignment horizontal="right"/>
    </xf>
    <xf numFmtId="49" fontId="1" fillId="5" borderId="0" xfId="0" applyNumberFormat="1" applyFont="1" applyFill="1"/>
    <xf numFmtId="166" fontId="1" fillId="5" borderId="0" xfId="0" applyNumberFormat="1" applyFont="1" applyFill="1"/>
    <xf numFmtId="0" fontId="1" fillId="5" borderId="0" xfId="0" applyFont="1" applyFill="1" applyAlignment="1">
      <alignment wrapText="1"/>
    </xf>
    <xf numFmtId="166" fontId="1" fillId="5" borderId="0" xfId="0" applyNumberFormat="1" applyFont="1" applyFill="1" applyAlignment="1">
      <alignment wrapText="1"/>
    </xf>
    <xf numFmtId="167" fontId="1" fillId="5" borderId="0" xfId="0" applyNumberFormat="1" applyFont="1" applyFill="1"/>
    <xf numFmtId="0" fontId="3" fillId="0" borderId="0" xfId="0" applyFont="1" applyAlignment="1">
      <alignment wrapText="1"/>
    </xf>
    <xf numFmtId="0" fontId="3" fillId="2" borderId="0" xfId="0" applyFont="1" applyFill="1" applyAlignment="1">
      <alignment wrapText="1"/>
    </xf>
    <xf numFmtId="0" fontId="3" fillId="5" borderId="0" xfId="0" applyFont="1" applyFill="1" applyAlignment="1">
      <alignment wrapText="1"/>
    </xf>
    <xf numFmtId="0" fontId="3" fillId="5" borderId="0" xfId="0" applyFont="1" applyFill="1"/>
    <xf numFmtId="0" fontId="1" fillId="0" borderId="0" xfId="0" applyFont="1" applyAlignment="1">
      <alignment wrapText="1"/>
    </xf>
    <xf numFmtId="0" fontId="1" fillId="0" borderId="0" xfId="0" applyFont="1"/>
    <xf numFmtId="166" fontId="1" fillId="0" borderId="0" xfId="0" applyNumberFormat="1" applyFont="1"/>
    <xf numFmtId="167" fontId="1" fillId="0" borderId="0" xfId="0" applyNumberFormat="1" applyFont="1"/>
    <xf numFmtId="49" fontId="1" fillId="0" borderId="0" xfId="0" applyNumberFormat="1" applyFont="1"/>
    <xf numFmtId="166" fontId="1" fillId="0" borderId="0" xfId="0" applyNumberFormat="1" applyFont="1" applyAlignment="1">
      <alignment wrapText="1"/>
    </xf>
    <xf numFmtId="0" fontId="1" fillId="2" borderId="0" xfId="0" applyFont="1" applyFill="1" applyAlignment="1">
      <alignment horizontal="center" wrapText="1"/>
    </xf>
    <xf numFmtId="168" fontId="1" fillId="2" borderId="0" xfId="0" applyNumberFormat="1" applyFont="1" applyFill="1" applyAlignment="1">
      <alignment horizontal="center" wrapText="1"/>
    </xf>
    <xf numFmtId="49" fontId="1" fillId="2" borderId="0" xfId="0" applyNumberFormat="1" applyFont="1" applyFill="1" applyAlignment="1">
      <alignment horizontal="center" wrapText="1"/>
    </xf>
    <xf numFmtId="0" fontId="1" fillId="2" borderId="2" xfId="0" applyFont="1" applyFill="1" applyBorder="1"/>
    <xf numFmtId="0" fontId="1" fillId="3" borderId="0" xfId="0" applyFont="1" applyFill="1" applyAlignment="1">
      <alignment horizontal="center" wrapText="1"/>
    </xf>
    <xf numFmtId="168" fontId="1" fillId="3" borderId="0" xfId="0" applyNumberFormat="1" applyFont="1" applyFill="1" applyAlignment="1">
      <alignment horizontal="center" wrapText="1"/>
    </xf>
    <xf numFmtId="0" fontId="1" fillId="0" borderId="0" xfId="0" applyFont="1" applyAlignment="1">
      <alignment horizontal="center" wrapText="1"/>
    </xf>
    <xf numFmtId="168" fontId="1" fillId="0" borderId="0" xfId="0" applyNumberFormat="1" applyFont="1" applyAlignment="1">
      <alignment horizontal="center" wrapText="1"/>
    </xf>
    <xf numFmtId="49" fontId="1" fillId="0" borderId="0" xfId="0" applyNumberFormat="1" applyFont="1" applyAlignment="1">
      <alignment horizontal="center" wrapText="1"/>
    </xf>
    <xf numFmtId="166" fontId="1" fillId="0" borderId="2" xfId="0" applyNumberFormat="1" applyFont="1" applyBorder="1" applyAlignment="1">
      <alignment horizontal="center" wrapText="1"/>
    </xf>
    <xf numFmtId="166" fontId="1" fillId="2" borderId="2" xfId="0" applyNumberFormat="1" applyFont="1" applyFill="1" applyBorder="1" applyAlignment="1">
      <alignment horizontal="center" wrapText="1"/>
    </xf>
    <xf numFmtId="0" fontId="1" fillId="0" borderId="0" xfId="0" applyFont="1" applyAlignment="1">
      <alignment horizontal="center"/>
    </xf>
    <xf numFmtId="49" fontId="1" fillId="0" borderId="0" xfId="0" applyNumberFormat="1" applyFont="1" applyAlignment="1">
      <alignment horizontal="center"/>
    </xf>
    <xf numFmtId="166" fontId="1" fillId="0" borderId="0" xfId="0" applyNumberFormat="1" applyFont="1" applyAlignment="1">
      <alignment horizontal="center"/>
    </xf>
    <xf numFmtId="166" fontId="1" fillId="0" borderId="2" xfId="0" applyNumberFormat="1" applyFont="1" applyBorder="1" applyAlignment="1">
      <alignment horizontal="center"/>
    </xf>
    <xf numFmtId="168" fontId="1" fillId="2" borderId="0" xfId="0" applyNumberFormat="1" applyFont="1" applyFill="1" applyAlignment="1">
      <alignment horizontal="right"/>
    </xf>
    <xf numFmtId="49" fontId="1" fillId="2" borderId="0" xfId="0" applyNumberFormat="1" applyFont="1" applyFill="1" applyAlignment="1">
      <alignment horizontal="center"/>
    </xf>
    <xf numFmtId="166" fontId="1" fillId="2" borderId="2" xfId="0" applyNumberFormat="1" applyFont="1" applyFill="1" applyBorder="1" applyAlignment="1">
      <alignment horizontal="center"/>
    </xf>
    <xf numFmtId="0" fontId="2" fillId="0" borderId="0" xfId="0" applyFont="1"/>
    <xf numFmtId="168" fontId="1" fillId="0" borderId="0" xfId="0" applyNumberFormat="1" applyFont="1" applyAlignment="1">
      <alignment horizontal="right"/>
    </xf>
    <xf numFmtId="0" fontId="1" fillId="2" borderId="2" xfId="0" applyFont="1" applyFill="1" applyBorder="1" applyAlignment="1">
      <alignment horizontal="center"/>
    </xf>
    <xf numFmtId="0" fontId="1" fillId="0" borderId="2" xfId="0" applyFont="1" applyBorder="1" applyAlignment="1">
      <alignment horizontal="center"/>
    </xf>
    <xf numFmtId="166" fontId="1" fillId="0" borderId="2" xfId="0" applyNumberFormat="1" applyFont="1" applyBorder="1"/>
    <xf numFmtId="166" fontId="1" fillId="2" borderId="2" xfId="0" applyNumberFormat="1" applyFont="1" applyFill="1" applyBorder="1"/>
    <xf numFmtId="166" fontId="1" fillId="0" borderId="1" xfId="0" applyNumberFormat="1" applyFont="1" applyBorder="1"/>
    <xf numFmtId="165" fontId="1" fillId="0" borderId="0" xfId="0" applyNumberFormat="1" applyFont="1" applyAlignment="1">
      <alignment horizontal="right"/>
    </xf>
    <xf numFmtId="49" fontId="1" fillId="3" borderId="0" xfId="0" applyNumberFormat="1" applyFont="1" applyFill="1" applyAlignment="1">
      <alignment horizontal="center" wrapText="1"/>
    </xf>
    <xf numFmtId="0" fontId="1" fillId="5" borderId="0" xfId="0" applyFont="1" applyFill="1" applyAlignment="1">
      <alignment horizontal="center" wrapText="1"/>
    </xf>
    <xf numFmtId="168" fontId="1" fillId="5" borderId="0" xfId="0" applyNumberFormat="1" applyFont="1" applyFill="1" applyAlignment="1">
      <alignment horizontal="center" wrapText="1"/>
    </xf>
    <xf numFmtId="49" fontId="1" fillId="5" borderId="0" xfId="0" applyNumberFormat="1" applyFont="1" applyFill="1" applyAlignment="1">
      <alignment horizontal="center" wrapText="1"/>
    </xf>
    <xf numFmtId="0" fontId="3" fillId="0" borderId="0" xfId="0" applyFont="1"/>
    <xf numFmtId="171" fontId="3" fillId="3" borderId="0" xfId="0" applyNumberFormat="1" applyFont="1" applyFill="1"/>
    <xf numFmtId="0" fontId="3" fillId="3" borderId="0" xfId="0" applyFont="1" applyFill="1" applyAlignment="1">
      <alignment wrapText="1"/>
    </xf>
    <xf numFmtId="171" fontId="3" fillId="2" borderId="0" xfId="0" applyNumberFormat="1" applyFont="1" applyFill="1"/>
    <xf numFmtId="171" fontId="3" fillId="0" borderId="0" xfId="0" applyNumberFormat="1" applyFont="1"/>
    <xf numFmtId="0" fontId="1" fillId="6" borderId="0" xfId="0" applyFont="1" applyFill="1" applyAlignment="1">
      <alignment horizontal="center" wrapText="1"/>
    </xf>
    <xf numFmtId="49" fontId="1" fillId="6" borderId="0" xfId="0" applyNumberFormat="1" applyFont="1" applyFill="1" applyAlignment="1">
      <alignment horizontal="center" wrapText="1"/>
    </xf>
    <xf numFmtId="168" fontId="1" fillId="6" borderId="0" xfId="0" applyNumberFormat="1" applyFont="1" applyFill="1" applyAlignment="1">
      <alignment horizontal="center" wrapText="1"/>
    </xf>
    <xf numFmtId="171" fontId="3" fillId="6" borderId="0" xfId="0" applyNumberFormat="1" applyFont="1" applyFill="1"/>
    <xf numFmtId="0" fontId="3" fillId="6" borderId="0" xfId="0" applyFont="1" applyFill="1" applyAlignment="1">
      <alignment wrapText="1"/>
    </xf>
    <xf numFmtId="0" fontId="3" fillId="6" borderId="0" xfId="0" applyFont="1" applyFill="1"/>
    <xf numFmtId="171" fontId="3" fillId="5" borderId="0" xfId="0" applyNumberFormat="1" applyFont="1" applyFill="1"/>
    <xf numFmtId="0" fontId="1" fillId="6" borderId="0" xfId="0" applyFont="1" applyFill="1" applyAlignment="1">
      <alignment wrapText="1"/>
    </xf>
    <xf numFmtId="49" fontId="6" fillId="2" borderId="0" xfId="0" applyNumberFormat="1" applyFont="1" applyFill="1" applyAlignment="1">
      <alignment horizontal="center" wrapText="1"/>
    </xf>
    <xf numFmtId="171" fontId="1" fillId="0" borderId="0" xfId="0" applyNumberFormat="1" applyFont="1" applyAlignment="1">
      <alignment horizontal="center" wrapText="1"/>
    </xf>
    <xf numFmtId="171" fontId="1" fillId="2" borderId="0" xfId="0" applyNumberFormat="1" applyFont="1" applyFill="1" applyAlignment="1">
      <alignment horizontal="center" wrapText="1"/>
    </xf>
    <xf numFmtId="171" fontId="1" fillId="3" borderId="0" xfId="0" applyNumberFormat="1" applyFont="1" applyFill="1" applyAlignment="1">
      <alignment horizontal="center" wrapText="1"/>
    </xf>
    <xf numFmtId="171" fontId="1" fillId="6" borderId="0" xfId="0" applyNumberFormat="1" applyFont="1" applyFill="1" applyAlignment="1">
      <alignment horizontal="center" wrapText="1"/>
    </xf>
    <xf numFmtId="0" fontId="1" fillId="6" borderId="0" xfId="0" applyFont="1" applyFill="1"/>
    <xf numFmtId="0" fontId="7" fillId="2" borderId="0" xfId="0" applyFont="1" applyFill="1" applyAlignment="1">
      <alignment wrapText="1"/>
    </xf>
    <xf numFmtId="0" fontId="7" fillId="2" borderId="2" xfId="0" applyFont="1" applyFill="1" applyBorder="1" applyAlignment="1">
      <alignment horizontal="center" wrapText="1"/>
    </xf>
    <xf numFmtId="0" fontId="1" fillId="2" borderId="0" xfId="0" applyFont="1" applyFill="1" applyAlignment="1">
      <alignment horizontal="left"/>
    </xf>
    <xf numFmtId="0" fontId="1" fillId="2" borderId="0" xfId="0" applyFont="1" applyFill="1" applyAlignment="1">
      <alignment horizontal="center"/>
    </xf>
    <xf numFmtId="168" fontId="1" fillId="2" borderId="0" xfId="0" applyNumberFormat="1" applyFont="1" applyFill="1" applyAlignment="1">
      <alignment horizontal="center"/>
    </xf>
    <xf numFmtId="0" fontId="7" fillId="2" borderId="0" xfId="0" applyFont="1" applyFill="1" applyAlignment="1">
      <alignment horizontal="center"/>
    </xf>
    <xf numFmtId="171" fontId="1" fillId="2" borderId="0" xfId="0" applyNumberFormat="1" applyFont="1" applyFill="1" applyAlignment="1">
      <alignment horizontal="center"/>
    </xf>
    <xf numFmtId="166" fontId="1" fillId="2" borderId="0" xfId="0" applyNumberFormat="1" applyFont="1" applyFill="1" applyAlignment="1">
      <alignment horizontal="center"/>
    </xf>
    <xf numFmtId="0" fontId="7" fillId="2" borderId="0" xfId="0" applyFont="1" applyFill="1"/>
    <xf numFmtId="171" fontId="1" fillId="2" borderId="0" xfId="0" applyNumberFormat="1" applyFont="1" applyFill="1"/>
    <xf numFmtId="0" fontId="7" fillId="0" borderId="0" xfId="0" applyFont="1"/>
    <xf numFmtId="171" fontId="1" fillId="0" borderId="0" xfId="0" applyNumberFormat="1" applyFont="1"/>
    <xf numFmtId="0" fontId="7" fillId="0" borderId="0" xfId="0" applyFont="1" applyAlignment="1">
      <alignment wrapText="1"/>
    </xf>
    <xf numFmtId="0" fontId="7" fillId="3" borderId="0" xfId="0" applyFont="1" applyFill="1"/>
    <xf numFmtId="0" fontId="7" fillId="4" borderId="0" xfId="0" applyFont="1" applyFill="1"/>
    <xf numFmtId="171" fontId="3" fillId="4" borderId="0" xfId="0" applyNumberFormat="1" applyFont="1" applyFill="1"/>
    <xf numFmtId="0" fontId="3" fillId="4" borderId="0" xfId="0" applyFont="1" applyFill="1"/>
    <xf numFmtId="0" fontId="7" fillId="5" borderId="0" xfId="0" applyFont="1" applyFill="1"/>
    <xf numFmtId="165" fontId="1" fillId="0" borderId="0" xfId="0" applyNumberFormat="1" applyFont="1"/>
    <xf numFmtId="168" fontId="1" fillId="0" borderId="0" xfId="0" applyNumberFormat="1" applyFont="1"/>
    <xf numFmtId="0" fontId="1" fillId="7" borderId="0" xfId="0" applyFont="1" applyFill="1"/>
    <xf numFmtId="49" fontId="1" fillId="7" borderId="0" xfId="0" applyNumberFormat="1" applyFont="1" applyFill="1"/>
    <xf numFmtId="165" fontId="1" fillId="7" borderId="0" xfId="0" applyNumberFormat="1" applyFont="1" applyFill="1" applyAlignment="1">
      <alignment horizontal="right"/>
    </xf>
    <xf numFmtId="0" fontId="7" fillId="7" borderId="0" xfId="0" applyFont="1" applyFill="1"/>
    <xf numFmtId="0" fontId="1" fillId="7" borderId="0" xfId="0" applyFont="1" applyFill="1" applyAlignment="1">
      <alignment wrapText="1"/>
    </xf>
    <xf numFmtId="171" fontId="3" fillId="7" borderId="0" xfId="0" applyNumberFormat="1" applyFont="1" applyFill="1"/>
    <xf numFmtId="0" fontId="3" fillId="7" borderId="0" xfId="0" applyFont="1" applyFill="1"/>
    <xf numFmtId="166" fontId="1" fillId="7" borderId="0" xfId="0" applyNumberFormat="1" applyFont="1" applyFill="1"/>
    <xf numFmtId="0" fontId="3" fillId="7" borderId="0" xfId="0" applyFont="1" applyFill="1" applyAlignment="1">
      <alignment wrapText="1"/>
    </xf>
    <xf numFmtId="0" fontId="2" fillId="7" borderId="0" xfId="0" applyFont="1" applyFill="1"/>
    <xf numFmtId="49" fontId="1" fillId="7" borderId="0" xfId="0" applyNumberFormat="1" applyFont="1" applyFill="1" applyAlignment="1">
      <alignment horizontal="center"/>
    </xf>
    <xf numFmtId="165" fontId="1" fillId="7" borderId="0" xfId="0" applyNumberFormat="1" applyFont="1" applyFill="1" applyAlignment="1">
      <alignment horizontal="center"/>
    </xf>
    <xf numFmtId="49" fontId="2" fillId="7" borderId="0" xfId="0" applyNumberFormat="1" applyFont="1" applyFill="1" applyAlignment="1">
      <alignment horizontal="center"/>
    </xf>
    <xf numFmtId="0" fontId="1" fillId="7" borderId="0" xfId="0" applyFont="1" applyFill="1" applyAlignment="1">
      <alignment horizontal="center"/>
    </xf>
    <xf numFmtId="166" fontId="2" fillId="7" borderId="0" xfId="0" applyNumberFormat="1" applyFont="1" applyFill="1" applyAlignment="1">
      <alignment horizontal="center"/>
    </xf>
    <xf numFmtId="166" fontId="1" fillId="7" borderId="0" xfId="0" applyNumberFormat="1" applyFont="1" applyFill="1" applyAlignment="1">
      <alignment horizontal="center"/>
    </xf>
    <xf numFmtId="171" fontId="1" fillId="7" borderId="0" xfId="0" applyNumberFormat="1" applyFont="1" applyFill="1" applyAlignment="1">
      <alignment horizontal="center"/>
    </xf>
    <xf numFmtId="166" fontId="1" fillId="7" borderId="1" xfId="0" applyNumberFormat="1" applyFont="1" applyFill="1" applyBorder="1" applyAlignment="1">
      <alignment horizontal="center"/>
    </xf>
    <xf numFmtId="168" fontId="1" fillId="7" borderId="0" xfId="0" applyNumberFormat="1" applyFont="1" applyFill="1" applyAlignment="1">
      <alignment horizontal="center"/>
    </xf>
    <xf numFmtId="166" fontId="1" fillId="0" borderId="1" xfId="0" applyNumberFormat="1" applyFont="1" applyBorder="1" applyAlignment="1">
      <alignment horizontal="center"/>
    </xf>
    <xf numFmtId="166" fontId="1" fillId="7" borderId="0" xfId="0" applyNumberFormat="1" applyFont="1" applyFill="1" applyAlignment="1">
      <alignment wrapText="1"/>
    </xf>
    <xf numFmtId="164" fontId="3" fillId="0" borderId="0" xfId="0" applyNumberFormat="1" applyFont="1"/>
    <xf numFmtId="165" fontId="3" fillId="0" borderId="0" xfId="0" applyNumberFormat="1" applyFont="1"/>
    <xf numFmtId="49" fontId="3" fillId="0" borderId="0" xfId="0" applyNumberFormat="1" applyFont="1"/>
    <xf numFmtId="166" fontId="3" fillId="0" borderId="0" xfId="0" applyNumberFormat="1" applyFont="1"/>
    <xf numFmtId="167" fontId="3" fillId="0" borderId="0" xfId="0" applyNumberFormat="1" applyFont="1"/>
    <xf numFmtId="168" fontId="3" fillId="0" borderId="0" xfId="0" applyNumberFormat="1" applyFont="1"/>
    <xf numFmtId="169" fontId="3" fillId="0" borderId="0" xfId="0" applyNumberFormat="1" applyFont="1"/>
    <xf numFmtId="19" fontId="3" fillId="0" borderId="0" xfId="0" applyNumberFormat="1" applyFont="1"/>
    <xf numFmtId="18" fontId="3" fillId="0" borderId="0" xfId="0" applyNumberFormat="1" applyFont="1"/>
    <xf numFmtId="170" fontId="3" fillId="0" borderId="0" xfId="0" applyNumberFormat="1" applyFont="1"/>
    <xf numFmtId="172" fontId="8" fillId="0" borderId="0" xfId="0" applyNumberFormat="1" applyFont="1"/>
    <xf numFmtId="172" fontId="3" fillId="0" borderId="0" xfId="0" applyNumberFormat="1" applyFont="1"/>
    <xf numFmtId="173" fontId="3" fillId="0" borderId="0" xfId="0" applyNumberFormat="1" applyFont="1"/>
    <xf numFmtId="0" fontId="3" fillId="0" borderId="0" xfId="0" quotePrefix="1" applyFont="1"/>
    <xf numFmtId="174" fontId="3" fillId="0" borderId="0" xfId="0" applyNumberFormat="1" applyFont="1"/>
    <xf numFmtId="175" fontId="3" fillId="0" borderId="0" xfId="0" applyNumberFormat="1" applyFont="1"/>
    <xf numFmtId="0" fontId="3" fillId="0" borderId="0" xfId="0" applyFont="1" applyAlignment="1">
      <alignment horizontal="center" vertical="center"/>
    </xf>
    <xf numFmtId="0" fontId="3" fillId="0" borderId="0" xfId="0" applyFont="1" applyAlignment="1">
      <alignment horizontal="left" vertical="center"/>
    </xf>
    <xf numFmtId="176" fontId="3" fillId="0" borderId="0" xfId="0" applyNumberFormat="1" applyFont="1" applyAlignment="1">
      <alignment horizontal="center" vertical="center"/>
    </xf>
    <xf numFmtId="0" fontId="9" fillId="8" borderId="3" xfId="0" applyFont="1" applyFill="1" applyBorder="1" applyAlignment="1">
      <alignment horizontal="center" vertical="center"/>
    </xf>
    <xf numFmtId="0" fontId="3" fillId="0" borderId="3" xfId="0" applyFont="1" applyBorder="1" applyAlignment="1">
      <alignment horizontal="center" vertical="center"/>
    </xf>
    <xf numFmtId="0" fontId="11" fillId="8" borderId="7" xfId="0" applyFont="1" applyFill="1" applyBorder="1" applyAlignment="1">
      <alignment horizontal="center" vertical="center"/>
    </xf>
    <xf numFmtId="0" fontId="11" fillId="8" borderId="8" xfId="0" applyFont="1" applyFill="1" applyBorder="1" applyAlignment="1">
      <alignment horizontal="center" vertical="center"/>
    </xf>
    <xf numFmtId="176" fontId="11" fillId="8" borderId="9" xfId="0" applyNumberFormat="1" applyFont="1" applyFill="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left" vertical="center"/>
    </xf>
    <xf numFmtId="0" fontId="3" fillId="0" borderId="11" xfId="0" applyFont="1" applyBorder="1" applyAlignment="1">
      <alignment horizontal="center" vertical="center"/>
    </xf>
    <xf numFmtId="176" fontId="3" fillId="0" borderId="12" xfId="0" applyNumberFormat="1" applyFont="1" applyBorder="1" applyAlignment="1">
      <alignment horizontal="center" vertical="center"/>
    </xf>
    <xf numFmtId="0" fontId="3" fillId="0" borderId="13" xfId="0" applyFont="1" applyBorder="1" applyAlignment="1">
      <alignment horizontal="center" vertical="center"/>
    </xf>
    <xf numFmtId="0" fontId="3" fillId="0" borderId="14" xfId="0" applyFont="1" applyBorder="1" applyAlignment="1">
      <alignment horizontal="left" vertical="center"/>
    </xf>
    <xf numFmtId="0" fontId="3" fillId="0" borderId="14" xfId="0" applyFont="1" applyBorder="1" applyAlignment="1">
      <alignment horizontal="center" vertical="center"/>
    </xf>
    <xf numFmtId="176" fontId="3" fillId="0" borderId="15" xfId="0" applyNumberFormat="1" applyFont="1" applyBorder="1" applyAlignment="1">
      <alignment horizontal="center" vertical="center"/>
    </xf>
    <xf numFmtId="164" fontId="1" fillId="0" borderId="0" xfId="0" applyNumberFormat="1" applyFont="1"/>
    <xf numFmtId="169" fontId="5" fillId="0" borderId="0" xfId="0" applyNumberFormat="1" applyFont="1" applyAlignment="1">
      <alignment wrapText="1"/>
    </xf>
    <xf numFmtId="168" fontId="1" fillId="0" borderId="0" xfId="0" applyNumberFormat="1" applyFont="1" applyAlignment="1">
      <alignment wrapText="1"/>
    </xf>
    <xf numFmtId="49" fontId="1" fillId="0" borderId="0" xfId="0" applyNumberFormat="1" applyFont="1" applyAlignment="1">
      <alignment wrapText="1"/>
    </xf>
    <xf numFmtId="0" fontId="1" fillId="0" borderId="2" xfId="0" applyFont="1" applyBorder="1"/>
    <xf numFmtId="166" fontId="1" fillId="0" borderId="2" xfId="0" applyNumberFormat="1" applyFont="1" applyBorder="1" applyAlignment="1">
      <alignment wrapText="1"/>
    </xf>
    <xf numFmtId="169" fontId="1" fillId="0" borderId="0" xfId="0" applyNumberFormat="1" applyFont="1" applyAlignment="1">
      <alignment wrapText="1"/>
    </xf>
    <xf numFmtId="0" fontId="2" fillId="0" borderId="0" xfId="0" applyFont="1" applyAlignment="1">
      <alignment wrapText="1"/>
    </xf>
    <xf numFmtId="0" fontId="2" fillId="0" borderId="2" xfId="0" applyFont="1" applyBorder="1" applyAlignment="1">
      <alignment wrapText="1"/>
    </xf>
    <xf numFmtId="0" fontId="4" fillId="0" borderId="0" xfId="0" applyFont="1"/>
    <xf numFmtId="166" fontId="2" fillId="0" borderId="0" xfId="0" applyNumberFormat="1" applyFont="1"/>
    <xf numFmtId="49" fontId="2" fillId="0" borderId="0" xfId="0" applyNumberFormat="1" applyFont="1"/>
    <xf numFmtId="166" fontId="2" fillId="0" borderId="1" xfId="0" applyNumberFormat="1" applyFont="1" applyBorder="1"/>
    <xf numFmtId="164" fontId="1" fillId="0" borderId="0" xfId="0" applyNumberFormat="1" applyFont="1" applyAlignment="1">
      <alignment horizontal="center"/>
    </xf>
    <xf numFmtId="0" fontId="2" fillId="0" borderId="0" xfId="0" applyFont="1" applyAlignment="1">
      <alignment horizontal="center"/>
    </xf>
    <xf numFmtId="165" fontId="1" fillId="0" borderId="0" xfId="0" applyNumberFormat="1" applyFont="1" applyAlignment="1">
      <alignment horizontal="center"/>
    </xf>
    <xf numFmtId="0" fontId="0" fillId="0" borderId="0" xfId="0" applyAlignment="1">
      <alignment horizontal="center"/>
    </xf>
    <xf numFmtId="168" fontId="1" fillId="0" borderId="0" xfId="0" applyNumberFormat="1" applyFont="1" applyAlignment="1">
      <alignment horizontal="center"/>
    </xf>
    <xf numFmtId="0" fontId="4" fillId="0" borderId="0" xfId="0" applyFont="1" applyAlignment="1">
      <alignment horizontal="center"/>
    </xf>
    <xf numFmtId="49" fontId="2" fillId="0" borderId="0" xfId="0" applyNumberFormat="1" applyFont="1" applyAlignment="1">
      <alignment horizontal="center"/>
    </xf>
    <xf numFmtId="166" fontId="2" fillId="0" borderId="0" xfId="0" applyNumberFormat="1" applyFont="1" applyAlignment="1">
      <alignment horizontal="center"/>
    </xf>
    <xf numFmtId="168" fontId="5" fillId="0" borderId="0" xfId="0" applyNumberFormat="1" applyFont="1" applyAlignment="1">
      <alignment horizontal="center"/>
    </xf>
    <xf numFmtId="164" fontId="5" fillId="0" borderId="0" xfId="0" applyNumberFormat="1" applyFont="1" applyAlignment="1">
      <alignment horizontal="center"/>
    </xf>
    <xf numFmtId="0" fontId="3" fillId="0" borderId="0" xfId="0" applyFont="1" applyAlignment="1">
      <alignment horizontal="center" wrapText="1"/>
    </xf>
    <xf numFmtId="169" fontId="5" fillId="0" borderId="0" xfId="0" applyNumberFormat="1" applyFont="1" applyAlignment="1">
      <alignment horizontal="center" wrapText="1"/>
    </xf>
    <xf numFmtId="164" fontId="14" fillId="0" borderId="16" xfId="0" applyNumberFormat="1" applyFont="1" applyBorder="1" applyAlignment="1">
      <alignment horizontal="center"/>
    </xf>
    <xf numFmtId="0" fontId="14" fillId="0" borderId="16" xfId="0" applyFont="1" applyBorder="1" applyAlignment="1">
      <alignment horizontal="center" wrapText="1"/>
    </xf>
    <xf numFmtId="0" fontId="14" fillId="0" borderId="16" xfId="0" applyFont="1" applyBorder="1" applyAlignment="1">
      <alignment horizontal="center"/>
    </xf>
    <xf numFmtId="0" fontId="12" fillId="0" borderId="16" xfId="0" applyFont="1" applyBorder="1" applyAlignment="1">
      <alignment horizontal="center"/>
    </xf>
    <xf numFmtId="165" fontId="14" fillId="0" borderId="16" xfId="0" applyNumberFormat="1" applyFont="1" applyBorder="1" applyAlignment="1">
      <alignment horizontal="center"/>
    </xf>
    <xf numFmtId="49" fontId="14" fillId="0" borderId="16" xfId="0" applyNumberFormat="1" applyFont="1" applyBorder="1" applyAlignment="1">
      <alignment horizontal="center"/>
    </xf>
    <xf numFmtId="166" fontId="14" fillId="0" borderId="16" xfId="0" applyNumberFormat="1" applyFont="1" applyBorder="1" applyAlignment="1">
      <alignment horizontal="center"/>
    </xf>
    <xf numFmtId="166" fontId="14" fillId="0" borderId="17" xfId="0" applyNumberFormat="1" applyFont="1" applyBorder="1" applyAlignment="1">
      <alignment horizontal="center"/>
    </xf>
    <xf numFmtId="0" fontId="2" fillId="0" borderId="0" xfId="0" applyFont="1" applyAlignment="1">
      <alignment horizontal="center" wrapText="1"/>
    </xf>
    <xf numFmtId="168" fontId="5" fillId="0" borderId="0" xfId="0" applyNumberFormat="1" applyFont="1" applyAlignment="1">
      <alignment horizontal="center" wrapText="1"/>
    </xf>
    <xf numFmtId="49" fontId="6" fillId="0" borderId="0" xfId="0" applyNumberFormat="1" applyFont="1" applyAlignment="1">
      <alignment horizontal="center" wrapText="1"/>
    </xf>
    <xf numFmtId="0" fontId="9" fillId="8" borderId="4" xfId="0" applyFont="1" applyFill="1" applyBorder="1" applyAlignment="1">
      <alignment horizontal="left" vertical="center"/>
    </xf>
    <xf numFmtId="0" fontId="10" fillId="0" borderId="5" xfId="0" applyFont="1" applyBorder="1"/>
    <xf numFmtId="0" fontId="10" fillId="0" borderId="6" xfId="0" applyFont="1" applyBorder="1"/>
    <xf numFmtId="0" fontId="3" fillId="0" borderId="4" xfId="0" applyFont="1" applyBorder="1" applyAlignment="1">
      <alignment horizontal="left" vertical="center" wrapText="1"/>
    </xf>
    <xf numFmtId="0" fontId="3" fillId="0" borderId="4" xfId="0" applyFont="1" applyBorder="1" applyAlignment="1">
      <alignment horizontal="left" vertical="center"/>
    </xf>
  </cellXfs>
  <cellStyles count="1">
    <cellStyle name="Normal" xfId="0" builtinId="0"/>
  </cellStyles>
  <dxfs count="68">
    <dxf>
      <fill>
        <patternFill patternType="solid">
          <fgColor rgb="FFFFFFFF"/>
          <bgColor rgb="FFFFFFFF"/>
        </patternFill>
      </fill>
    </dxf>
    <dxf>
      <fill>
        <patternFill patternType="solid">
          <fgColor rgb="FFFF0000"/>
          <bgColor rgb="FFFF0000"/>
        </patternFill>
      </fill>
    </dxf>
    <dxf>
      <fill>
        <patternFill patternType="solid">
          <fgColor rgb="FFFFFF00"/>
          <bgColor rgb="FFFFFF00"/>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border outline="0">
        <top style="thin">
          <color theme="9"/>
        </top>
      </border>
    </dxf>
    <dxf>
      <fill>
        <patternFill patternType="none">
          <fgColor indexed="64"/>
          <bgColor indexed="65"/>
        </patternFill>
      </fill>
    </dxf>
    <dxf>
      <border outline="0">
        <bottom style="medium">
          <color theme="9"/>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general" vertical="bottom" textRotation="0" indent="0" justifyLastLine="0" shrinkToFit="0" readingOrder="0"/>
    </dxf>
    <dxf>
      <fill>
        <patternFill patternType="none">
          <fgColor indexed="64"/>
          <bgColor auto="1"/>
        </patternFill>
      </fill>
      <alignment horizontal="general" vertical="bottom" textRotation="0" indent="0" justifyLastLine="0" shrinkToFit="0" readingOrder="0"/>
    </dxf>
    <dxf>
      <fill>
        <patternFill patternType="none">
          <fgColor indexed="64"/>
          <bgColor auto="1"/>
        </patternFill>
      </fill>
      <alignment horizontal="general" vertical="bottom" textRotation="0" indent="0" justifyLastLine="0" shrinkToFit="0" readingOrder="0"/>
    </dxf>
    <dxf>
      <fill>
        <patternFill patternType="none">
          <fgColor indexed="64"/>
          <bgColor auto="1"/>
        </patternFill>
      </fill>
      <alignment horizontal="general" vertical="bottom" textRotation="0" indent="0" justifyLastLine="0" shrinkToFit="0" readingOrder="0"/>
    </dxf>
    <dxf>
      <fill>
        <patternFill patternType="none">
          <fgColor indexed="64"/>
          <bgColor auto="1"/>
        </patternFill>
      </fill>
      <alignment horizontal="general" vertical="bottom" textRotation="0" indent="0" justifyLastLine="0" shrinkToFit="0" readingOrder="0"/>
    </dxf>
    <dxf>
      <fill>
        <patternFill patternType="none">
          <fgColor indexed="64"/>
          <bgColor auto="1"/>
        </patternFill>
      </fill>
      <alignment horizontal="general" vertical="bottom" textRotation="0" indent="0" justifyLastLine="0" shrinkToFit="0" readingOrder="0"/>
    </dxf>
    <dxf>
      <fill>
        <patternFill patternType="none">
          <fgColor indexed="64"/>
          <bgColor auto="1"/>
        </patternFill>
      </fill>
      <alignment horizontal="general" vertical="bottom" textRotation="0" indent="0" justifyLastLine="0" shrinkToFit="0" readingOrder="0"/>
    </dxf>
    <dxf>
      <fill>
        <patternFill patternType="none">
          <fgColor indexed="64"/>
          <bgColor auto="1"/>
        </patternFill>
      </fill>
      <alignment horizontal="general" vertical="bottom" textRotation="0" indent="0" justifyLastLine="0" shrinkToFit="0" readingOrder="0"/>
    </dxf>
    <dxf>
      <fill>
        <patternFill patternType="none">
          <fgColor indexed="64"/>
          <bgColor auto="1"/>
        </patternFill>
      </fill>
      <alignment horizontal="general" vertical="bottom" textRotation="0" indent="0" justifyLastLine="0" shrinkToFit="0" readingOrder="0"/>
    </dxf>
    <dxf>
      <fill>
        <patternFill patternType="none">
          <fgColor indexed="64"/>
          <bgColor auto="1"/>
        </patternFill>
      </fill>
      <alignment horizontal="general" vertical="bottom" textRotation="0" indent="0" justifyLastLine="0" shrinkToFit="0" readingOrder="0"/>
    </dxf>
    <dxf>
      <fill>
        <patternFill patternType="none">
          <fgColor indexed="64"/>
          <bgColor auto="1"/>
        </patternFill>
      </fill>
      <alignment horizontal="general" vertical="bottom" textRotation="0" indent="0" justifyLastLine="0" shrinkToFit="0" readingOrder="0"/>
    </dxf>
    <dxf>
      <fill>
        <patternFill patternType="none">
          <fgColor indexed="64"/>
          <bgColor auto="1"/>
        </patternFill>
      </fill>
      <alignment horizontal="general" vertical="bottom" textRotation="0" indent="0" justifyLastLine="0" shrinkToFit="0" readingOrder="0"/>
    </dxf>
    <dxf>
      <fill>
        <patternFill patternType="none">
          <fgColor indexed="64"/>
          <bgColor auto="1"/>
        </patternFill>
      </fill>
      <alignment horizontal="general" vertical="bottom" textRotation="0" indent="0" justifyLastLine="0" shrinkToFit="0" readingOrder="0"/>
    </dxf>
    <dxf>
      <fill>
        <patternFill patternType="none">
          <fgColor indexed="64"/>
          <bgColor auto="1"/>
        </patternFill>
      </fill>
      <alignment horizontal="general" vertical="bottom" textRotation="0" indent="0" justifyLastLine="0" shrinkToFit="0" readingOrder="0"/>
    </dxf>
    <dxf>
      <fill>
        <patternFill patternType="none">
          <fgColor indexed="64"/>
          <bgColor auto="1"/>
        </patternFill>
      </fill>
      <alignment horizontal="general" vertical="bottom" textRotation="0" indent="0" justifyLastLine="0" shrinkToFit="0" readingOrder="0"/>
    </dxf>
    <dxf>
      <fill>
        <patternFill patternType="none">
          <fgColor indexed="64"/>
          <bgColor auto="1"/>
        </patternFill>
      </fill>
      <alignment horizontal="general" vertical="bottom" textRotation="0" indent="0" justifyLastLine="0" shrinkToFit="0" readingOrder="0"/>
    </dxf>
    <dxf>
      <fill>
        <patternFill patternType="none">
          <fgColor indexed="64"/>
          <bgColor auto="1"/>
        </patternFill>
      </fill>
      <alignment horizontal="center" vertical="bottom" textRotation="0" indent="0" justifyLastLine="0" shrinkToFit="0" readingOrder="0"/>
    </dxf>
    <dxf>
      <fill>
        <patternFill patternType="none">
          <fgColor indexed="64"/>
          <bgColor auto="1"/>
        </patternFill>
      </fill>
      <alignment horizontal="center" vertical="bottom" textRotation="0" indent="0" justifyLastLine="0" shrinkToFit="0" readingOrder="0"/>
    </dxf>
    <dxf>
      <fill>
        <patternFill patternType="none">
          <fgColor indexed="64"/>
          <bgColor auto="1"/>
        </patternFill>
      </fill>
      <alignment horizontal="center" vertical="bottom" textRotation="0" indent="0" justifyLastLine="0" shrinkToFit="0" readingOrder="0"/>
    </dxf>
    <dxf>
      <fill>
        <patternFill patternType="none">
          <fgColor indexed="64"/>
          <bgColor auto="1"/>
        </patternFill>
      </fill>
      <alignment horizontal="center" vertical="bottom" textRotation="0" indent="0" justifyLastLine="0" shrinkToFit="0" readingOrder="0"/>
    </dxf>
    <dxf>
      <fill>
        <patternFill patternType="none">
          <fgColor indexed="64"/>
          <bgColor auto="1"/>
        </patternFill>
      </fill>
      <alignment horizontal="center" vertical="bottom" textRotation="0" indent="0" justifyLastLine="0" shrinkToFit="0" readingOrder="0"/>
    </dxf>
    <dxf>
      <fill>
        <patternFill patternType="none">
          <fgColor indexed="64"/>
          <bgColor auto="1"/>
        </patternFill>
      </fill>
      <alignment horizontal="center" vertical="bottom" textRotation="0" indent="0" justifyLastLine="0" shrinkToFit="0" readingOrder="0"/>
    </dxf>
    <dxf>
      <fill>
        <patternFill patternType="none">
          <fgColor indexed="64"/>
          <bgColor auto="1"/>
        </patternFill>
      </fill>
      <alignment horizontal="center" vertical="bottom" textRotation="0" indent="0" justifyLastLine="0" shrinkToFit="0" readingOrder="0"/>
    </dxf>
    <dxf>
      <fill>
        <patternFill patternType="none">
          <fgColor indexed="64"/>
          <bgColor auto="1"/>
        </patternFill>
      </fill>
      <alignment horizontal="center" vertical="bottom" textRotation="0" indent="0" justifyLastLine="0" shrinkToFit="0" readingOrder="0"/>
    </dxf>
    <dxf>
      <fill>
        <patternFill patternType="none">
          <fgColor indexed="64"/>
          <bgColor auto="1"/>
        </patternFill>
      </fill>
      <alignment horizontal="center" vertical="bottom" textRotation="0" indent="0" justifyLastLine="0" shrinkToFit="0" readingOrder="0"/>
    </dxf>
    <dxf>
      <fill>
        <patternFill patternType="none">
          <fgColor indexed="64"/>
          <bgColor auto="1"/>
        </patternFill>
      </fill>
      <alignment horizontal="center" vertical="bottom" textRotation="0" indent="0" justifyLastLine="0" shrinkToFit="0" readingOrder="0"/>
    </dxf>
    <dxf>
      <fill>
        <patternFill patternType="none">
          <fgColor indexed="64"/>
          <bgColor auto="1"/>
        </patternFill>
      </fill>
      <alignment horizontal="center" vertical="bottom" textRotation="0" indent="0" justifyLastLine="0" shrinkToFit="0" readingOrder="0"/>
    </dxf>
    <dxf>
      <fill>
        <patternFill patternType="none">
          <fgColor indexed="64"/>
          <bgColor auto="1"/>
        </patternFill>
      </fill>
      <alignment horizontal="center" vertical="bottom" textRotation="0" indent="0" justifyLastLine="0" shrinkToFit="0" readingOrder="0"/>
    </dxf>
    <dxf>
      <fill>
        <patternFill patternType="none">
          <fgColor indexed="64"/>
          <bgColor auto="1"/>
        </patternFill>
      </fill>
      <alignment horizontal="center" vertical="bottom" textRotation="0" indent="0" justifyLastLine="0" shrinkToFit="0" readingOrder="0"/>
    </dxf>
    <dxf>
      <fill>
        <patternFill patternType="none">
          <fgColor indexed="64"/>
          <bgColor auto="1"/>
        </patternFill>
      </fill>
      <alignment horizontal="center" vertical="bottom" textRotation="0" indent="0" justifyLastLine="0" shrinkToFit="0" readingOrder="0"/>
    </dxf>
    <dxf>
      <fill>
        <patternFill patternType="none">
          <fgColor indexed="64"/>
          <bgColor auto="1"/>
        </patternFill>
      </fill>
      <alignment horizontal="center" vertical="bottom" textRotation="0" indent="0" justifyLastLine="0" shrinkToFit="0" readingOrder="0"/>
    </dxf>
    <dxf>
      <fill>
        <patternFill patternType="none">
          <fgColor indexed="64"/>
          <bgColor auto="1"/>
        </patternFill>
      </fill>
      <alignment horizontal="center" vertical="bottom"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F040BC-A06D-481B-9963-4FF3409B144A}" name="Table2" displayName="Table2" ref="A1:N1048576" totalsRowShown="0" headerRowDxfId="67" dataDxfId="66">
  <autoFilter ref="A1:N1048576" xr:uid="{55F040BC-A06D-481B-9963-4FF3409B144A}"/>
  <tableColumns count="14">
    <tableColumn id="1" xr3:uid="{D2E1FBCD-88C7-4EDE-A0D7-922210757663}" name="Date" dataDxfId="65"/>
    <tableColumn id="2" xr3:uid="{F1E94086-25D1-43BF-8E8D-9D70D56A72F6}" name="First Name" dataDxfId="64"/>
    <tableColumn id="3" xr3:uid="{466BD9EC-6956-4077-BE86-9E8B4A9BD75D}" name="Last Name" dataDxfId="63"/>
    <tableColumn id="4" xr3:uid="{67829309-0FE5-4058-B3B1-A62304723595}" name="Inquiry" dataDxfId="62"/>
    <tableColumn id="5" xr3:uid="{E7EAFB2A-034A-460F-B744-B1BC28706527}" name="DOB" dataDxfId="61"/>
    <tableColumn id="6" xr3:uid="{4BE16E88-C7DC-4FC4-9223-E4A91EBC62A0}" name="Gender" dataDxfId="60"/>
    <tableColumn id="7" xr3:uid="{3FCF0009-17C8-4F2D-B39F-6B4C82F68850}" name="Occupation" dataDxfId="59"/>
    <tableColumn id="8" xr3:uid="{1B51518E-B0C4-406A-A516-FAF4BB807467}" name="Address" dataDxfId="58"/>
    <tableColumn id="9" xr3:uid="{3298482F-121B-4A22-8A8D-E81410FA1798}" name="Smoking" dataDxfId="57"/>
    <tableColumn id="10" xr3:uid="{55786142-672A-43A8-BAA0-305763859F3D}" name="Phone" dataDxfId="56"/>
    <tableColumn id="11" xr3:uid="{096DC4FF-ECCD-4E29-9592-7C6F8963BBE4}" name="Email" dataDxfId="55"/>
    <tableColumn id="12" xr3:uid="{D103B028-D998-4932-80BE-FE59245600E9}" name="Inquiry Time" dataDxfId="54"/>
    <tableColumn id="13" xr3:uid="{8BF3D59A-431D-4ACF-A466-1F00531F4E2A}" name="Appt" dataDxfId="53"/>
    <tableColumn id="14" xr3:uid="{166B06B8-56DA-46FF-AE99-6C46327BA907}" name="Approach Method" dataDxfId="52"/>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BDC395-7D24-4A8F-AB37-9E0C4637ED1C}" name="Table1" displayName="Table1" ref="A1:N1048576" totalsRowShown="0" headerRowDxfId="51" dataDxfId="50">
  <autoFilter ref="A1:N1048576" xr:uid="{DDBDC395-7D24-4A8F-AB37-9E0C4637ED1C}"/>
  <tableColumns count="14">
    <tableColumn id="1" xr3:uid="{0635064C-01C6-4FD0-A3BD-4767F5421E0F}" name="Date" dataDxfId="49"/>
    <tableColumn id="2" xr3:uid="{83E49517-1F40-4B21-BC91-F509DE98CD5F}" name="First Name" dataDxfId="48"/>
    <tableColumn id="3" xr3:uid="{DDCA8538-0B63-4F46-8459-41FB1DC7C4C2}" name="Last Name" dataDxfId="47"/>
    <tableColumn id="4" xr3:uid="{05A79F77-9353-40C6-83C4-DBEFE1BE8FC6}" name="Inquiry" dataDxfId="46"/>
    <tableColumn id="5" xr3:uid="{F47AE4DD-C341-413F-8AD0-3A197524DB84}" name="DOB" dataDxfId="45"/>
    <tableColumn id="6" xr3:uid="{50781827-27B3-48FD-B95F-EEB8C69AC4AE}" name="Gender" dataDxfId="44"/>
    <tableColumn id="7" xr3:uid="{0D226312-A25F-4F75-BD68-C1CD8BDD6C10}" name="Occupation" dataDxfId="43"/>
    <tableColumn id="8" xr3:uid="{C6C9EA9A-5644-4DD2-9096-5B587ADF4EF5}" name="Address" dataDxfId="42"/>
    <tableColumn id="9" xr3:uid="{9655D6B4-F186-4DD2-928F-66C40C5A989B}" name="Smoking" dataDxfId="41"/>
    <tableColumn id="10" xr3:uid="{82DA7A87-C8B7-455C-BDFD-57FD0F631F54}" name="Phone" dataDxfId="40"/>
    <tableColumn id="11" xr3:uid="{083204CF-74A9-44B1-95E7-90106EF19BE5}" name="Email" dataDxfId="39"/>
    <tableColumn id="12" xr3:uid="{8B42BE7D-2C1D-4540-B059-2CAC58268B2A}" name="Inquiry Time" dataDxfId="38"/>
    <tableColumn id="13" xr3:uid="{DA91B199-4BB5-471E-9530-4CF6BC0ADB87}" name="Appt" dataDxfId="37"/>
    <tableColumn id="14" xr3:uid="{A14A45FC-F132-4D1A-A8AD-C5B180489619}" name="Approach Method" dataDxfId="36"/>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411678-C922-459E-8CFD-2F6B27CD7AFF}" name="Table3" displayName="Table3" ref="A1:N1048576" totalsRowShown="0" headerRowDxfId="35" dataDxfId="34">
  <autoFilter ref="A1:N1048576" xr:uid="{47411678-C922-459E-8CFD-2F6B27CD7AFF}"/>
  <tableColumns count="14">
    <tableColumn id="1" xr3:uid="{82A48EAE-00F5-42A0-8BA9-5E23E2EC4B44}" name="Date" dataDxfId="33"/>
    <tableColumn id="2" xr3:uid="{38886E55-9735-4EBD-AF07-0FC27F00EBD0}" name="First Name" dataDxfId="32"/>
    <tableColumn id="3" xr3:uid="{11E3EC75-2A7D-4302-9605-9EB04F115980}" name="Last Name" dataDxfId="31"/>
    <tableColumn id="4" xr3:uid="{ECA58358-E040-4257-95CD-85A17A1F1BF9}" name="Inquiry" dataDxfId="30"/>
    <tableColumn id="5" xr3:uid="{D0134687-E2FF-494D-9106-F8C262F4D720}" name="DOB" dataDxfId="29"/>
    <tableColumn id="6" xr3:uid="{A8ADB9AD-0054-4459-85EA-17BF383E5FE7}" name="Gender" dataDxfId="28"/>
    <tableColumn id="7" xr3:uid="{F5217E5C-6228-45D4-8D50-60FC20CD3D44}" name="Occupation" dataDxfId="27"/>
    <tableColumn id="8" xr3:uid="{6962E578-9EC0-4D0B-A3CD-0024DD21AD6F}" name="Address" dataDxfId="26"/>
    <tableColumn id="9" xr3:uid="{5B9D13BB-25B5-442C-AACF-58679F7CC2EC}" name="Smoking" dataDxfId="25"/>
    <tableColumn id="10" xr3:uid="{69275F65-3371-4AD9-A9D3-E7384AAE5276}" name="Phone" dataDxfId="24"/>
    <tableColumn id="11" xr3:uid="{505CFB3A-FD52-4E96-80D0-652B4EF89901}" name="Email" dataDxfId="23"/>
    <tableColumn id="12" xr3:uid="{DE84522E-CF92-4349-A9FD-85F9C77D7065}" name="Inquiry Time" dataDxfId="22"/>
    <tableColumn id="13" xr3:uid="{C450BED8-D5F7-40F1-9445-425A64E92582}" name="Appt" dataDxfId="21"/>
    <tableColumn id="14" xr3:uid="{CB903A14-64AA-45AD-BC52-BD0870EDD122}" name="Approach Method" dataDxfId="20"/>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2C6C5F2-F948-4D5E-98D3-07F0A25723D6}" name="Table5" displayName="Table5" ref="A1:N1048575" totalsRowShown="0" dataDxfId="18" headerRowBorderDxfId="19" tableBorderDxfId="17">
  <autoFilter ref="A1:N1048575" xr:uid="{42C6C5F2-F948-4D5E-98D3-07F0A25723D6}"/>
  <tableColumns count="14">
    <tableColumn id="1" xr3:uid="{72CE6CA3-B214-4087-A7C5-65870288D35D}" name="Date" dataDxfId="16"/>
    <tableColumn id="2" xr3:uid="{75C0A5DA-7B94-4D33-92ED-4036C81CF4DE}" name="First Name" dataDxfId="15"/>
    <tableColumn id="3" xr3:uid="{B29B15F2-2EB3-41EC-BCA1-3B83E85232C0}" name="Last Name" dataDxfId="14"/>
    <tableColumn id="4" xr3:uid="{223B0566-18E2-40FC-8D31-A7B41827D48F}" name="Inquiry" dataDxfId="13"/>
    <tableColumn id="5" xr3:uid="{591AD9C9-E3CA-473C-A2E4-33286E27E69B}" name="DOB" dataDxfId="12"/>
    <tableColumn id="6" xr3:uid="{EBED05FC-E9C5-4B29-99B8-3CDDC050706B}" name="Gender" dataDxfId="11"/>
    <tableColumn id="7" xr3:uid="{974C8026-DADF-4BB5-B078-B75EABAA937E}" name="Occupation" dataDxfId="10"/>
    <tableColumn id="8" xr3:uid="{0BD44A72-AE54-4678-B15E-EF4B8102ABC2}" name="Address" dataDxfId="9"/>
    <tableColumn id="9" xr3:uid="{E88009DE-765B-4C84-9ABE-49CB8D1BDED7}" name="Smoking" dataDxfId="8"/>
    <tableColumn id="10" xr3:uid="{718C3804-0A64-4828-91A3-82C20DDA8660}" name="Phone" dataDxfId="7"/>
    <tableColumn id="11" xr3:uid="{AEA9B0BB-1EA4-44B6-B631-DBC54590908B}" name="Email" dataDxfId="6"/>
    <tableColumn id="12" xr3:uid="{548610FE-D2E7-420F-80B0-F6E445AA31AC}" name="Inquiry Time" dataDxfId="5"/>
    <tableColumn id="13" xr3:uid="{D49FA121-78E0-4673-9CAD-F893BFD47E7A}" name="Appt" dataDxfId="4"/>
    <tableColumn id="14" xr3:uid="{DCB3391F-444B-448E-9E13-625F7070F02F}" name="Approach Method" dataDxfId="3"/>
  </tableColumns>
  <tableStyleInfo name="TableStyleLight2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1048561"/>
  <sheetViews>
    <sheetView topLeftCell="H1" workbookViewId="0">
      <selection activeCell="I1" sqref="I1"/>
    </sheetView>
  </sheetViews>
  <sheetFormatPr defaultColWidth="12.5703125" defaultRowHeight="15.75" customHeight="1"/>
  <cols>
    <col min="1" max="1" width="20.140625" style="182" bestFit="1" customWidth="1"/>
    <col min="2" max="2" width="40.28515625" style="182" bestFit="1" customWidth="1"/>
    <col min="3" max="3" width="20" style="182" bestFit="1" customWidth="1"/>
    <col min="4" max="4" width="36.140625" style="182" bestFit="1" customWidth="1"/>
    <col min="5" max="5" width="11.5703125" style="182" bestFit="1" customWidth="1"/>
    <col min="6" max="6" width="12.28515625" style="182" bestFit="1" customWidth="1"/>
    <col min="7" max="7" width="39" style="182" bestFit="1" customWidth="1"/>
    <col min="8" max="8" width="89" style="182" bestFit="1" customWidth="1"/>
    <col min="9" max="9" width="14.7109375" style="182" bestFit="1" customWidth="1"/>
    <col min="10" max="10" width="12" style="182" bestFit="1" customWidth="1"/>
    <col min="11" max="11" width="41.5703125" style="182" bestFit="1" customWidth="1"/>
    <col min="12" max="12" width="32.140625" style="182" bestFit="1" customWidth="1"/>
    <col min="13" max="13" width="11.85546875" style="182" bestFit="1" customWidth="1"/>
    <col min="14" max="14" width="21.85546875" style="182" bestFit="1" customWidth="1"/>
    <col min="15" max="72" width="12.5703125" style="182"/>
    <col min="73" max="972" width="13.140625" style="182" customWidth="1"/>
    <col min="973" max="9972" width="14.140625" style="182" customWidth="1"/>
    <col min="9973" max="16384" width="15.140625" style="182" customWidth="1"/>
  </cols>
  <sheetData>
    <row r="1" spans="1:14" ht="12.75">
      <c r="A1" s="179" t="s">
        <v>2179</v>
      </c>
      <c r="B1" s="50" t="s">
        <v>13770</v>
      </c>
      <c r="C1" s="55" t="s">
        <v>13771</v>
      </c>
      <c r="D1" s="180" t="s">
        <v>13772</v>
      </c>
      <c r="E1" s="181" t="s">
        <v>13773</v>
      </c>
      <c r="F1" s="55" t="s">
        <v>13774</v>
      </c>
      <c r="G1" s="55" t="s">
        <v>13775</v>
      </c>
      <c r="H1" s="50" t="s">
        <v>13776</v>
      </c>
      <c r="I1" s="180" t="s">
        <v>13781</v>
      </c>
      <c r="J1" s="56" t="s">
        <v>13777</v>
      </c>
      <c r="K1" s="55" t="s">
        <v>213</v>
      </c>
      <c r="L1" s="180" t="s">
        <v>13778</v>
      </c>
      <c r="M1" s="57" t="s">
        <v>13779</v>
      </c>
      <c r="N1" s="132" t="s">
        <v>13780</v>
      </c>
    </row>
    <row r="2" spans="1:14" ht="12.75">
      <c r="A2" s="179">
        <v>45140.049814814818</v>
      </c>
      <c r="B2" s="50" t="s">
        <v>0</v>
      </c>
      <c r="C2" s="55" t="s">
        <v>1</v>
      </c>
      <c r="D2" s="180" t="s">
        <v>2</v>
      </c>
      <c r="E2" s="181">
        <v>34848</v>
      </c>
      <c r="F2" s="55" t="s">
        <v>3</v>
      </c>
      <c r="G2" s="55" t="s">
        <v>4</v>
      </c>
      <c r="H2" s="50" t="s">
        <v>5</v>
      </c>
      <c r="I2" s="180" t="s">
        <v>6</v>
      </c>
      <c r="J2" s="56" t="s">
        <v>7</v>
      </c>
      <c r="K2" s="55" t="s">
        <v>8</v>
      </c>
      <c r="L2" s="180" t="s">
        <v>9</v>
      </c>
      <c r="M2" s="57" t="s">
        <v>10</v>
      </c>
      <c r="N2" s="132" t="s">
        <v>11</v>
      </c>
    </row>
    <row r="3" spans="1:14" ht="12.75">
      <c r="A3" s="179">
        <v>45144.003981481481</v>
      </c>
      <c r="B3" s="50" t="s">
        <v>14</v>
      </c>
      <c r="C3" s="55" t="s">
        <v>15</v>
      </c>
      <c r="D3" s="180" t="s">
        <v>16</v>
      </c>
      <c r="E3" s="181">
        <v>36453</v>
      </c>
      <c r="F3" s="55" t="s">
        <v>3</v>
      </c>
      <c r="G3" s="55" t="s">
        <v>17</v>
      </c>
      <c r="H3" s="50" t="s">
        <v>18</v>
      </c>
      <c r="I3" s="180" t="s">
        <v>19</v>
      </c>
      <c r="J3" s="56" t="s">
        <v>20</v>
      </c>
      <c r="K3" s="55" t="s">
        <v>21</v>
      </c>
      <c r="L3" s="180" t="s">
        <v>22</v>
      </c>
      <c r="M3" s="57" t="s">
        <v>10</v>
      </c>
      <c r="N3" s="132" t="s">
        <v>11</v>
      </c>
    </row>
    <row r="4" spans="1:14" ht="12.75">
      <c r="A4" s="179">
        <v>45145.186493055553</v>
      </c>
      <c r="B4" s="50" t="s">
        <v>25</v>
      </c>
      <c r="C4" s="55" t="s">
        <v>26</v>
      </c>
      <c r="D4" s="180" t="s">
        <v>2</v>
      </c>
      <c r="E4" s="181">
        <v>29180</v>
      </c>
      <c r="F4" s="55" t="s">
        <v>27</v>
      </c>
      <c r="G4" s="55" t="s">
        <v>28</v>
      </c>
      <c r="H4" s="50" t="s">
        <v>29</v>
      </c>
      <c r="I4" s="180" t="s">
        <v>19</v>
      </c>
      <c r="J4" s="56" t="s">
        <v>30</v>
      </c>
      <c r="K4" s="55" t="s">
        <v>31</v>
      </c>
      <c r="L4" s="180" t="s">
        <v>9</v>
      </c>
      <c r="M4" s="57" t="s">
        <v>10</v>
      </c>
      <c r="N4" s="132" t="s">
        <v>11</v>
      </c>
    </row>
    <row r="5" spans="1:14" ht="12.75">
      <c r="A5" s="179">
        <v>45146.000567129631</v>
      </c>
      <c r="B5" s="50" t="s">
        <v>34</v>
      </c>
      <c r="C5" s="55" t="s">
        <v>35</v>
      </c>
      <c r="D5" s="180" t="s">
        <v>2</v>
      </c>
      <c r="E5" s="181">
        <v>28074</v>
      </c>
      <c r="F5" s="55" t="s">
        <v>27</v>
      </c>
      <c r="G5" s="55" t="s">
        <v>36</v>
      </c>
      <c r="H5" s="50" t="s">
        <v>37</v>
      </c>
      <c r="I5" s="180" t="s">
        <v>19</v>
      </c>
      <c r="J5" s="56" t="s">
        <v>38</v>
      </c>
      <c r="K5" s="55" t="s">
        <v>39</v>
      </c>
      <c r="L5" s="180" t="s">
        <v>40</v>
      </c>
      <c r="M5" s="57" t="s">
        <v>10</v>
      </c>
      <c r="N5" s="132" t="s">
        <v>11</v>
      </c>
    </row>
    <row r="6" spans="1:14" ht="12.75">
      <c r="A6" s="179">
        <v>45147.118171296293</v>
      </c>
      <c r="B6" s="50" t="s">
        <v>43</v>
      </c>
      <c r="C6" s="55" t="s">
        <v>44</v>
      </c>
      <c r="D6" s="180" t="s">
        <v>2</v>
      </c>
      <c r="E6" s="181">
        <v>32408</v>
      </c>
      <c r="F6" s="55" t="s">
        <v>27</v>
      </c>
      <c r="G6" s="55" t="s">
        <v>45</v>
      </c>
      <c r="H6" s="50" t="s">
        <v>46</v>
      </c>
      <c r="I6" s="180" t="s">
        <v>19</v>
      </c>
      <c r="J6" s="56" t="s">
        <v>47</v>
      </c>
      <c r="K6" s="55" t="s">
        <v>48</v>
      </c>
      <c r="L6" s="180" t="s">
        <v>22</v>
      </c>
      <c r="M6" s="57" t="s">
        <v>10</v>
      </c>
      <c r="N6" s="132" t="s">
        <v>11</v>
      </c>
    </row>
    <row r="7" spans="1:14" ht="12.75">
      <c r="A7" s="179">
        <v>45150.650578703702</v>
      </c>
      <c r="B7" s="50" t="s">
        <v>51</v>
      </c>
      <c r="C7" s="55" t="s">
        <v>52</v>
      </c>
      <c r="D7" s="180" t="s">
        <v>2</v>
      </c>
      <c r="E7" s="181">
        <v>22923</v>
      </c>
      <c r="F7" s="55" t="s">
        <v>3</v>
      </c>
      <c r="G7" s="55" t="s">
        <v>53</v>
      </c>
      <c r="H7" s="50" t="s">
        <v>54</v>
      </c>
      <c r="I7" s="180" t="s">
        <v>19</v>
      </c>
      <c r="J7" s="56" t="s">
        <v>55</v>
      </c>
      <c r="K7" s="55" t="s">
        <v>56</v>
      </c>
      <c r="L7" s="180" t="s">
        <v>9</v>
      </c>
      <c r="M7" s="57" t="s">
        <v>10</v>
      </c>
      <c r="N7" s="132" t="s">
        <v>11</v>
      </c>
    </row>
    <row r="8" spans="1:14" ht="12.75">
      <c r="A8" s="179">
        <v>45151.992743055554</v>
      </c>
      <c r="B8" s="50" t="s">
        <v>59</v>
      </c>
      <c r="C8" s="55" t="s">
        <v>60</v>
      </c>
      <c r="D8" s="180" t="s">
        <v>16</v>
      </c>
      <c r="E8" s="181">
        <v>23781</v>
      </c>
      <c r="F8" s="55" t="s">
        <v>3</v>
      </c>
      <c r="G8" s="55" t="s">
        <v>61</v>
      </c>
      <c r="H8" s="50" t="s">
        <v>62</v>
      </c>
      <c r="I8" s="180" t="s">
        <v>19</v>
      </c>
      <c r="J8" s="56" t="s">
        <v>63</v>
      </c>
      <c r="K8" s="55" t="s">
        <v>64</v>
      </c>
      <c r="L8" s="180" t="s">
        <v>40</v>
      </c>
      <c r="M8" s="57" t="s">
        <v>65</v>
      </c>
      <c r="N8" s="132" t="s">
        <v>11</v>
      </c>
    </row>
    <row r="9" spans="1:14" ht="12.75">
      <c r="A9" s="179">
        <v>45152.332962962966</v>
      </c>
      <c r="B9" s="50" t="s">
        <v>68</v>
      </c>
      <c r="C9" s="55" t="s">
        <v>69</v>
      </c>
      <c r="D9" s="180" t="s">
        <v>2</v>
      </c>
      <c r="E9" s="181">
        <v>27286</v>
      </c>
      <c r="F9" s="55" t="s">
        <v>27</v>
      </c>
      <c r="G9" s="55" t="s">
        <v>70</v>
      </c>
      <c r="H9" s="50" t="s">
        <v>71</v>
      </c>
      <c r="I9" s="180" t="s">
        <v>19</v>
      </c>
      <c r="J9" s="56" t="s">
        <v>72</v>
      </c>
      <c r="K9" s="55" t="s">
        <v>73</v>
      </c>
      <c r="L9" s="180" t="s">
        <v>22</v>
      </c>
      <c r="M9" s="57" t="s">
        <v>10</v>
      </c>
      <c r="N9" s="132" t="s">
        <v>11</v>
      </c>
    </row>
    <row r="10" spans="1:14" ht="12.75">
      <c r="A10" s="179">
        <v>45153.239120370374</v>
      </c>
      <c r="B10" s="50" t="s">
        <v>76</v>
      </c>
      <c r="C10" s="55" t="s">
        <v>77</v>
      </c>
      <c r="D10" s="180" t="s">
        <v>2</v>
      </c>
      <c r="E10" s="181">
        <v>36364</v>
      </c>
      <c r="F10" s="55" t="s">
        <v>3</v>
      </c>
      <c r="G10" s="55" t="s">
        <v>78</v>
      </c>
      <c r="H10" s="50" t="s">
        <v>79</v>
      </c>
      <c r="I10" s="180" t="s">
        <v>19</v>
      </c>
      <c r="J10" s="56" t="s">
        <v>80</v>
      </c>
      <c r="K10" s="55" t="s">
        <v>81</v>
      </c>
      <c r="L10" s="180" t="s">
        <v>9</v>
      </c>
      <c r="M10" s="57" t="s">
        <v>10</v>
      </c>
      <c r="N10" s="132" t="s">
        <v>11</v>
      </c>
    </row>
    <row r="11" spans="1:14" ht="12.75">
      <c r="A11" s="179">
        <v>45154.591979166667</v>
      </c>
      <c r="B11" s="50" t="s">
        <v>84</v>
      </c>
      <c r="C11" s="55" t="s">
        <v>85</v>
      </c>
      <c r="D11" s="180" t="s">
        <v>86</v>
      </c>
      <c r="E11" s="181">
        <v>29763</v>
      </c>
      <c r="F11" s="55" t="s">
        <v>3</v>
      </c>
      <c r="G11" s="55" t="s">
        <v>87</v>
      </c>
      <c r="H11" s="50" t="s">
        <v>88</v>
      </c>
      <c r="I11" s="180" t="s">
        <v>19</v>
      </c>
      <c r="J11" s="56" t="s">
        <v>89</v>
      </c>
      <c r="K11" s="55" t="s">
        <v>90</v>
      </c>
      <c r="L11" s="180" t="s">
        <v>9</v>
      </c>
      <c r="M11" s="57" t="s">
        <v>10</v>
      </c>
      <c r="N11" s="132" t="s">
        <v>11</v>
      </c>
    </row>
    <row r="12" spans="1:14" ht="12.75">
      <c r="A12" s="179">
        <v>45156.328113425923</v>
      </c>
      <c r="B12" s="50" t="s">
        <v>93</v>
      </c>
      <c r="C12" s="55" t="s">
        <v>94</v>
      </c>
      <c r="D12" s="180" t="s">
        <v>2</v>
      </c>
      <c r="E12" s="181">
        <v>28710</v>
      </c>
      <c r="F12" s="55" t="s">
        <v>3</v>
      </c>
      <c r="G12" s="55" t="s">
        <v>95</v>
      </c>
      <c r="H12" s="50" t="s">
        <v>96</v>
      </c>
      <c r="I12" s="180" t="s">
        <v>6</v>
      </c>
      <c r="J12" s="56" t="s">
        <v>97</v>
      </c>
      <c r="K12" s="55" t="s">
        <v>98</v>
      </c>
      <c r="L12" s="180" t="s">
        <v>9</v>
      </c>
      <c r="M12" s="57" t="s">
        <v>10</v>
      </c>
      <c r="N12" s="57" t="s">
        <v>99</v>
      </c>
    </row>
    <row r="13" spans="1:14" ht="12.75">
      <c r="A13" s="179">
        <v>45157.69090277778</v>
      </c>
      <c r="B13" s="50" t="s">
        <v>102</v>
      </c>
      <c r="C13" s="55" t="s">
        <v>103</v>
      </c>
      <c r="D13" s="180" t="s">
        <v>2</v>
      </c>
      <c r="E13" s="181">
        <v>32471</v>
      </c>
      <c r="F13" s="55" t="s">
        <v>3</v>
      </c>
      <c r="G13" s="55" t="s">
        <v>28</v>
      </c>
      <c r="H13" s="50" t="s">
        <v>104</v>
      </c>
      <c r="I13" s="180" t="s">
        <v>19</v>
      </c>
      <c r="J13" s="56" t="s">
        <v>105</v>
      </c>
      <c r="K13" s="55" t="s">
        <v>106</v>
      </c>
      <c r="L13" s="180" t="s">
        <v>9</v>
      </c>
      <c r="M13" s="57" t="s">
        <v>10</v>
      </c>
      <c r="N13" s="132" t="s">
        <v>11</v>
      </c>
    </row>
    <row r="14" spans="1:14" ht="25.5">
      <c r="A14" s="179">
        <v>45158.733159722222</v>
      </c>
      <c r="B14" s="50" t="s">
        <v>110</v>
      </c>
      <c r="C14" s="55" t="s">
        <v>111</v>
      </c>
      <c r="D14" s="180" t="s">
        <v>2</v>
      </c>
      <c r="E14" s="181">
        <v>19166</v>
      </c>
      <c r="F14" s="55" t="s">
        <v>3</v>
      </c>
      <c r="G14" s="55" t="s">
        <v>112</v>
      </c>
      <c r="H14" s="50" t="s">
        <v>113</v>
      </c>
      <c r="I14" s="180" t="s">
        <v>19</v>
      </c>
      <c r="J14" s="56" t="s">
        <v>114</v>
      </c>
      <c r="K14" s="55" t="s">
        <v>115</v>
      </c>
      <c r="L14" s="180" t="s">
        <v>9</v>
      </c>
      <c r="M14" s="57" t="s">
        <v>10</v>
      </c>
      <c r="N14" s="132" t="s">
        <v>11</v>
      </c>
    </row>
    <row r="15" spans="1:14" ht="12.75">
      <c r="A15" s="179">
        <v>45159.061099537037</v>
      </c>
      <c r="B15" s="50" t="s">
        <v>118</v>
      </c>
      <c r="C15" s="55" t="s">
        <v>119</v>
      </c>
      <c r="D15" s="180" t="s">
        <v>120</v>
      </c>
      <c r="E15" s="181">
        <v>36802</v>
      </c>
      <c r="F15" s="55" t="s">
        <v>27</v>
      </c>
      <c r="G15" s="55" t="s">
        <v>121</v>
      </c>
      <c r="H15" s="50" t="s">
        <v>122</v>
      </c>
      <c r="I15" s="180" t="s">
        <v>19</v>
      </c>
      <c r="J15" s="56" t="s">
        <v>123</v>
      </c>
      <c r="K15" s="55" t="s">
        <v>124</v>
      </c>
      <c r="L15" s="180" t="s">
        <v>22</v>
      </c>
      <c r="M15" s="57" t="s">
        <v>10</v>
      </c>
      <c r="N15" s="132" t="s">
        <v>11</v>
      </c>
    </row>
    <row r="16" spans="1:14" ht="12.75">
      <c r="A16" s="179">
        <v>45160.159675925926</v>
      </c>
      <c r="B16" s="50" t="s">
        <v>127</v>
      </c>
      <c r="C16" s="55" t="s">
        <v>128</v>
      </c>
      <c r="D16" s="180" t="s">
        <v>2</v>
      </c>
      <c r="E16" s="181">
        <v>27357</v>
      </c>
      <c r="F16" s="55" t="s">
        <v>3</v>
      </c>
      <c r="G16" s="55" t="s">
        <v>129</v>
      </c>
      <c r="H16" s="50" t="s">
        <v>130</v>
      </c>
      <c r="I16" s="180" t="s">
        <v>19</v>
      </c>
      <c r="J16" s="56" t="s">
        <v>131</v>
      </c>
      <c r="K16" s="55" t="s">
        <v>132</v>
      </c>
      <c r="L16" s="180" t="s">
        <v>9</v>
      </c>
      <c r="M16" s="57" t="s">
        <v>10</v>
      </c>
      <c r="N16" s="57" t="s">
        <v>99</v>
      </c>
    </row>
    <row r="17" spans="1:14" ht="12.75">
      <c r="A17" s="179">
        <v>45163.067337962966</v>
      </c>
      <c r="B17" s="50" t="s">
        <v>137</v>
      </c>
      <c r="C17" s="55" t="s">
        <v>138</v>
      </c>
      <c r="D17" s="180" t="s">
        <v>16</v>
      </c>
      <c r="E17" s="181">
        <v>31499</v>
      </c>
      <c r="F17" s="55" t="s">
        <v>27</v>
      </c>
      <c r="G17" s="55" t="s">
        <v>139</v>
      </c>
      <c r="H17" s="50" t="s">
        <v>140</v>
      </c>
      <c r="I17" s="180" t="s">
        <v>6</v>
      </c>
      <c r="J17" s="56" t="s">
        <v>141</v>
      </c>
      <c r="K17" s="55" t="s">
        <v>142</v>
      </c>
      <c r="L17" s="180" t="s">
        <v>9</v>
      </c>
      <c r="M17" s="57" t="s">
        <v>10</v>
      </c>
      <c r="N17" s="132" t="s">
        <v>11</v>
      </c>
    </row>
    <row r="18" spans="1:14" ht="12.75">
      <c r="A18" s="179">
        <v>45166.690381944441</v>
      </c>
      <c r="B18" s="50" t="s">
        <v>145</v>
      </c>
      <c r="C18" s="55" t="s">
        <v>146</v>
      </c>
      <c r="D18" s="180" t="s">
        <v>2</v>
      </c>
      <c r="E18" s="181">
        <v>30142</v>
      </c>
      <c r="F18" s="55" t="s">
        <v>3</v>
      </c>
      <c r="G18" s="55" t="s">
        <v>147</v>
      </c>
      <c r="H18" s="50" t="s">
        <v>148</v>
      </c>
      <c r="I18" s="180" t="s">
        <v>6</v>
      </c>
      <c r="J18" s="56" t="s">
        <v>149</v>
      </c>
      <c r="K18" s="55" t="s">
        <v>150</v>
      </c>
      <c r="L18" s="180" t="s">
        <v>22</v>
      </c>
      <c r="M18" s="57" t="s">
        <v>10</v>
      </c>
      <c r="N18" s="132" t="s">
        <v>11</v>
      </c>
    </row>
    <row r="19" spans="1:14" ht="12.75">
      <c r="A19" s="179">
        <v>45166.791620370372</v>
      </c>
      <c r="B19" s="50" t="s">
        <v>153</v>
      </c>
      <c r="C19" s="55" t="s">
        <v>154</v>
      </c>
      <c r="D19" s="180" t="s">
        <v>2</v>
      </c>
      <c r="E19" s="181">
        <v>34215</v>
      </c>
      <c r="F19" s="55" t="s">
        <v>3</v>
      </c>
      <c r="G19" s="55" t="s">
        <v>95</v>
      </c>
      <c r="H19" s="50" t="s">
        <v>155</v>
      </c>
      <c r="I19" s="180" t="s">
        <v>6</v>
      </c>
      <c r="J19" s="56" t="s">
        <v>156</v>
      </c>
      <c r="K19" s="55" t="s">
        <v>157</v>
      </c>
      <c r="L19" s="180" t="s">
        <v>40</v>
      </c>
      <c r="M19" s="57" t="s">
        <v>65</v>
      </c>
      <c r="N19" s="132" t="s">
        <v>11</v>
      </c>
    </row>
    <row r="20" spans="1:14" ht="12.75">
      <c r="A20" s="179">
        <v>45167.520567129628</v>
      </c>
      <c r="B20" s="50" t="s">
        <v>161</v>
      </c>
      <c r="C20" s="55" t="s">
        <v>162</v>
      </c>
      <c r="D20" s="180" t="s">
        <v>2</v>
      </c>
      <c r="E20" s="181">
        <v>25060</v>
      </c>
      <c r="F20" s="55" t="s">
        <v>3</v>
      </c>
      <c r="G20" s="55" t="s">
        <v>163</v>
      </c>
      <c r="H20" s="50" t="s">
        <v>164</v>
      </c>
      <c r="I20" s="180" t="s">
        <v>6</v>
      </c>
      <c r="J20" s="56" t="s">
        <v>165</v>
      </c>
      <c r="K20" s="55" t="s">
        <v>166</v>
      </c>
      <c r="L20" s="180" t="s">
        <v>9</v>
      </c>
      <c r="M20" s="57" t="s">
        <v>10</v>
      </c>
      <c r="N20" s="132" t="s">
        <v>11</v>
      </c>
    </row>
    <row r="21" spans="1:14" ht="12.75">
      <c r="A21" s="179">
        <v>45167.572858796295</v>
      </c>
      <c r="B21" s="50" t="s">
        <v>169</v>
      </c>
      <c r="C21" s="55" t="s">
        <v>170</v>
      </c>
      <c r="D21" s="180" t="s">
        <v>2</v>
      </c>
      <c r="E21" s="181">
        <v>27042</v>
      </c>
      <c r="F21" s="55" t="s">
        <v>27</v>
      </c>
      <c r="G21" s="55" t="s">
        <v>171</v>
      </c>
      <c r="H21" s="50" t="s">
        <v>172</v>
      </c>
      <c r="I21" s="180" t="s">
        <v>19</v>
      </c>
      <c r="J21" s="56" t="s">
        <v>173</v>
      </c>
      <c r="K21" s="55" t="s">
        <v>174</v>
      </c>
      <c r="L21" s="180" t="s">
        <v>175</v>
      </c>
      <c r="M21" s="57" t="s">
        <v>10</v>
      </c>
      <c r="N21" s="132" t="s">
        <v>11</v>
      </c>
    </row>
    <row r="22" spans="1:14" ht="12.75">
      <c r="A22" s="179">
        <v>45167.641782407409</v>
      </c>
      <c r="B22" s="50" t="s">
        <v>178</v>
      </c>
      <c r="C22" s="55" t="s">
        <v>179</v>
      </c>
      <c r="D22" s="180" t="s">
        <v>2</v>
      </c>
      <c r="E22" s="181">
        <v>29211</v>
      </c>
      <c r="F22" s="55" t="s">
        <v>3</v>
      </c>
      <c r="G22" s="55" t="s">
        <v>180</v>
      </c>
      <c r="H22" s="50" t="s">
        <v>181</v>
      </c>
      <c r="I22" s="180" t="s">
        <v>6</v>
      </c>
      <c r="J22" s="56" t="s">
        <v>182</v>
      </c>
      <c r="K22" s="55" t="s">
        <v>183</v>
      </c>
      <c r="L22" s="180" t="s">
        <v>175</v>
      </c>
      <c r="M22" s="57" t="s">
        <v>10</v>
      </c>
      <c r="N22" s="132" t="s">
        <v>11</v>
      </c>
    </row>
    <row r="23" spans="1:14" ht="12.75">
      <c r="A23" s="179">
        <v>45167.92690972222</v>
      </c>
      <c r="B23" s="50" t="s">
        <v>186</v>
      </c>
      <c r="C23" s="55" t="s">
        <v>187</v>
      </c>
      <c r="D23" s="180" t="s">
        <v>86</v>
      </c>
      <c r="E23" s="181">
        <v>33108</v>
      </c>
      <c r="F23" s="55" t="s">
        <v>27</v>
      </c>
      <c r="G23" s="55" t="s">
        <v>188</v>
      </c>
      <c r="H23" s="50" t="s">
        <v>189</v>
      </c>
      <c r="I23" s="180" t="s">
        <v>6</v>
      </c>
      <c r="J23" s="56" t="s">
        <v>190</v>
      </c>
      <c r="K23" s="55" t="s">
        <v>191</v>
      </c>
      <c r="L23" s="180" t="s">
        <v>175</v>
      </c>
      <c r="M23" s="57" t="s">
        <v>65</v>
      </c>
      <c r="N23" s="132" t="s">
        <v>11</v>
      </c>
    </row>
    <row r="24" spans="1:14" ht="12.75">
      <c r="A24" s="179">
        <v>45168.218726851854</v>
      </c>
      <c r="B24" s="50" t="s">
        <v>194</v>
      </c>
      <c r="C24" s="55" t="s">
        <v>195</v>
      </c>
      <c r="D24" s="180" t="s">
        <v>2</v>
      </c>
      <c r="E24" s="181">
        <v>27710</v>
      </c>
      <c r="F24" s="55" t="s">
        <v>3</v>
      </c>
      <c r="G24" s="55" t="s">
        <v>196</v>
      </c>
      <c r="H24" s="50" t="s">
        <v>197</v>
      </c>
      <c r="I24" s="180" t="s">
        <v>6</v>
      </c>
      <c r="J24" s="56" t="s">
        <v>198</v>
      </c>
      <c r="K24" s="55" t="s">
        <v>199</v>
      </c>
      <c r="L24" s="180" t="s">
        <v>175</v>
      </c>
      <c r="M24" s="57" t="s">
        <v>10</v>
      </c>
      <c r="N24" s="132" t="s">
        <v>11</v>
      </c>
    </row>
    <row r="25" spans="1:14" ht="12.75">
      <c r="A25" s="179">
        <v>45168.449780092589</v>
      </c>
      <c r="B25" s="50" t="s">
        <v>202</v>
      </c>
      <c r="C25" s="55" t="s">
        <v>203</v>
      </c>
      <c r="D25" s="180" t="s">
        <v>16</v>
      </c>
      <c r="E25" s="181">
        <v>26825</v>
      </c>
      <c r="F25" s="55" t="s">
        <v>27</v>
      </c>
      <c r="G25" s="55" t="s">
        <v>28</v>
      </c>
      <c r="H25" s="50" t="s">
        <v>5</v>
      </c>
      <c r="I25" s="180" t="s">
        <v>19</v>
      </c>
      <c r="J25" s="56" t="s">
        <v>204</v>
      </c>
      <c r="K25" s="55" t="s">
        <v>205</v>
      </c>
      <c r="L25" s="180" t="s">
        <v>40</v>
      </c>
      <c r="M25" s="57" t="s">
        <v>10</v>
      </c>
      <c r="N25" s="132" t="s">
        <v>11</v>
      </c>
    </row>
    <row r="26" spans="1:14" ht="12.75">
      <c r="A26" s="179">
        <v>45173.156585648147</v>
      </c>
      <c r="B26" s="50" t="s">
        <v>208</v>
      </c>
      <c r="C26" s="55" t="s">
        <v>209</v>
      </c>
      <c r="D26" s="180" t="s">
        <v>2</v>
      </c>
      <c r="E26" s="181">
        <v>27936</v>
      </c>
      <c r="F26" s="55" t="s">
        <v>3</v>
      </c>
      <c r="G26" s="55" t="s">
        <v>28</v>
      </c>
      <c r="H26" s="50" t="s">
        <v>210</v>
      </c>
      <c r="I26" s="180" t="s">
        <v>19</v>
      </c>
      <c r="J26" s="56" t="s">
        <v>211</v>
      </c>
      <c r="K26" s="55" t="s">
        <v>212</v>
      </c>
      <c r="L26" s="180" t="s">
        <v>22</v>
      </c>
      <c r="M26" s="57" t="s">
        <v>65</v>
      </c>
      <c r="N26" s="132" t="s">
        <v>213</v>
      </c>
    </row>
    <row r="27" spans="1:14" ht="12.75">
      <c r="A27" s="179">
        <v>45173.295937499999</v>
      </c>
      <c r="B27" s="50" t="s">
        <v>215</v>
      </c>
      <c r="C27" s="55" t="s">
        <v>216</v>
      </c>
      <c r="D27" s="180" t="s">
        <v>2</v>
      </c>
      <c r="E27" s="181">
        <v>45173</v>
      </c>
      <c r="F27" s="55" t="s">
        <v>3</v>
      </c>
      <c r="G27" s="55" t="s">
        <v>217</v>
      </c>
      <c r="H27" s="50" t="s">
        <v>218</v>
      </c>
      <c r="I27" s="180" t="s">
        <v>19</v>
      </c>
      <c r="J27" s="56" t="s">
        <v>219</v>
      </c>
      <c r="K27" s="55" t="s">
        <v>220</v>
      </c>
      <c r="L27" s="180" t="s">
        <v>9</v>
      </c>
      <c r="M27" s="57" t="s">
        <v>65</v>
      </c>
      <c r="N27" s="132" t="s">
        <v>99</v>
      </c>
    </row>
    <row r="28" spans="1:14" ht="12.75">
      <c r="A28" s="179">
        <v>45174.182581018518</v>
      </c>
      <c r="B28" s="50" t="s">
        <v>223</v>
      </c>
      <c r="C28" s="55" t="s">
        <v>224</v>
      </c>
      <c r="D28" s="180" t="s">
        <v>2</v>
      </c>
      <c r="E28" s="181">
        <v>35296</v>
      </c>
      <c r="F28" s="55" t="s">
        <v>3</v>
      </c>
      <c r="G28" s="55" t="s">
        <v>17</v>
      </c>
      <c r="H28" s="50" t="s">
        <v>225</v>
      </c>
      <c r="I28" s="180" t="s">
        <v>19</v>
      </c>
      <c r="J28" s="56" t="s">
        <v>226</v>
      </c>
      <c r="K28" s="55" t="s">
        <v>227</v>
      </c>
      <c r="L28" s="180" t="s">
        <v>22</v>
      </c>
      <c r="M28" s="57" t="s">
        <v>10</v>
      </c>
      <c r="N28" s="132" t="s">
        <v>11</v>
      </c>
    </row>
    <row r="29" spans="1:14" ht="12.75">
      <c r="A29" s="179">
        <v>45176.222025462965</v>
      </c>
      <c r="B29" s="50" t="s">
        <v>230</v>
      </c>
      <c r="C29" s="55" t="s">
        <v>203</v>
      </c>
      <c r="D29" s="180" t="s">
        <v>16</v>
      </c>
      <c r="E29" s="181">
        <v>32685</v>
      </c>
      <c r="F29" s="55" t="s">
        <v>27</v>
      </c>
      <c r="G29" s="55" t="s">
        <v>231</v>
      </c>
      <c r="H29" s="50" t="s">
        <v>232</v>
      </c>
      <c r="I29" s="180" t="s">
        <v>19</v>
      </c>
      <c r="J29" s="56" t="s">
        <v>233</v>
      </c>
      <c r="K29" s="55" t="s">
        <v>234</v>
      </c>
      <c r="L29" s="180" t="s">
        <v>40</v>
      </c>
      <c r="M29" s="57" t="s">
        <v>10</v>
      </c>
      <c r="N29" s="132" t="s">
        <v>11</v>
      </c>
    </row>
    <row r="30" spans="1:14" ht="12.75">
      <c r="A30" s="179">
        <v>45176.313055555554</v>
      </c>
      <c r="B30" s="50" t="s">
        <v>238</v>
      </c>
      <c r="C30" s="55" t="s">
        <v>239</v>
      </c>
      <c r="D30" s="180" t="s">
        <v>2</v>
      </c>
      <c r="E30" s="181">
        <v>29854</v>
      </c>
      <c r="F30" s="55" t="s">
        <v>27</v>
      </c>
      <c r="G30" s="55" t="s">
        <v>61</v>
      </c>
      <c r="H30" s="50" t="s">
        <v>240</v>
      </c>
      <c r="I30" s="180" t="s">
        <v>19</v>
      </c>
      <c r="J30" s="56" t="s">
        <v>241</v>
      </c>
      <c r="K30" s="55" t="s">
        <v>242</v>
      </c>
      <c r="L30" s="180" t="s">
        <v>9</v>
      </c>
      <c r="M30" s="57" t="s">
        <v>65</v>
      </c>
      <c r="N30" s="132" t="s">
        <v>11</v>
      </c>
    </row>
    <row r="31" spans="1:14" ht="12.75">
      <c r="A31" s="179">
        <v>45176.558125000003</v>
      </c>
      <c r="B31" s="50" t="s">
        <v>245</v>
      </c>
      <c r="C31" s="55" t="s">
        <v>246</v>
      </c>
      <c r="D31" s="180" t="s">
        <v>2</v>
      </c>
      <c r="E31" s="181">
        <v>28982</v>
      </c>
      <c r="F31" s="55" t="s">
        <v>27</v>
      </c>
      <c r="G31" s="55" t="s">
        <v>247</v>
      </c>
      <c r="H31" s="50" t="s">
        <v>248</v>
      </c>
      <c r="I31" s="180" t="s">
        <v>19</v>
      </c>
      <c r="J31" s="56" t="s">
        <v>249</v>
      </c>
      <c r="K31" s="55" t="s">
        <v>250</v>
      </c>
      <c r="L31" s="180" t="s">
        <v>40</v>
      </c>
      <c r="M31" s="57" t="s">
        <v>10</v>
      </c>
      <c r="N31" s="132" t="s">
        <v>11</v>
      </c>
    </row>
    <row r="32" spans="1:14" ht="12.75">
      <c r="A32" s="179">
        <v>45177.2034375</v>
      </c>
      <c r="B32" s="50" t="s">
        <v>254</v>
      </c>
      <c r="C32" s="55" t="s">
        <v>203</v>
      </c>
      <c r="D32" s="180" t="s">
        <v>2</v>
      </c>
      <c r="E32" s="181">
        <v>34895</v>
      </c>
      <c r="F32" s="55" t="s">
        <v>27</v>
      </c>
      <c r="G32" s="55" t="s">
        <v>255</v>
      </c>
      <c r="H32" s="50" t="s">
        <v>256</v>
      </c>
      <c r="I32" s="180" t="s">
        <v>19</v>
      </c>
      <c r="J32" s="56" t="s">
        <v>257</v>
      </c>
      <c r="K32" s="55" t="s">
        <v>258</v>
      </c>
      <c r="L32" s="180" t="s">
        <v>40</v>
      </c>
      <c r="M32" s="57" t="s">
        <v>10</v>
      </c>
      <c r="N32" s="132" t="s">
        <v>213</v>
      </c>
    </row>
    <row r="33" spans="1:14" ht="12.75">
      <c r="A33" s="179">
        <v>45179.481226851851</v>
      </c>
      <c r="B33" s="50" t="s">
        <v>261</v>
      </c>
      <c r="C33" s="55" t="s">
        <v>262</v>
      </c>
      <c r="D33" s="180" t="s">
        <v>2</v>
      </c>
      <c r="E33" s="181">
        <v>29910</v>
      </c>
      <c r="F33" s="55" t="s">
        <v>3</v>
      </c>
      <c r="G33" s="55" t="s">
        <v>263</v>
      </c>
      <c r="H33" s="50" t="s">
        <v>264</v>
      </c>
      <c r="I33" s="180" t="s">
        <v>19</v>
      </c>
      <c r="J33" s="56" t="s">
        <v>265</v>
      </c>
      <c r="K33" s="55" t="s">
        <v>266</v>
      </c>
      <c r="L33" s="180" t="s">
        <v>175</v>
      </c>
      <c r="M33" s="57" t="s">
        <v>10</v>
      </c>
      <c r="N33" s="132" t="s">
        <v>213</v>
      </c>
    </row>
    <row r="34" spans="1:14" ht="12.75">
      <c r="A34" s="179">
        <v>45179.764884259261</v>
      </c>
      <c r="B34" s="50" t="s">
        <v>269</v>
      </c>
      <c r="C34" s="55" t="s">
        <v>270</v>
      </c>
      <c r="D34" s="180" t="s">
        <v>86</v>
      </c>
      <c r="E34" s="181">
        <v>36264</v>
      </c>
      <c r="F34" s="55" t="s">
        <v>27</v>
      </c>
      <c r="G34" s="55" t="s">
        <v>271</v>
      </c>
      <c r="H34" s="50" t="s">
        <v>272</v>
      </c>
      <c r="I34" s="180" t="s">
        <v>19</v>
      </c>
      <c r="J34" s="56" t="s">
        <v>273</v>
      </c>
      <c r="K34" s="55" t="s">
        <v>274</v>
      </c>
      <c r="L34" s="180" t="s">
        <v>9</v>
      </c>
      <c r="M34" s="57" t="s">
        <v>10</v>
      </c>
      <c r="N34" s="132" t="s">
        <v>213</v>
      </c>
    </row>
    <row r="35" spans="1:14" ht="12.75">
      <c r="A35" s="179">
        <v>45180.722372685188</v>
      </c>
      <c r="B35" s="50" t="s">
        <v>278</v>
      </c>
      <c r="C35" s="55" t="s">
        <v>279</v>
      </c>
      <c r="D35" s="180" t="s">
        <v>2</v>
      </c>
      <c r="E35" s="181">
        <v>35583</v>
      </c>
      <c r="F35" s="55" t="s">
        <v>3</v>
      </c>
      <c r="G35" s="55" t="s">
        <v>280</v>
      </c>
      <c r="H35" s="50" t="s">
        <v>281</v>
      </c>
      <c r="I35" s="180" t="s">
        <v>6</v>
      </c>
      <c r="J35" s="56" t="s">
        <v>282</v>
      </c>
      <c r="K35" s="55" t="s">
        <v>283</v>
      </c>
      <c r="L35" s="180" t="s">
        <v>9</v>
      </c>
      <c r="M35" s="57" t="s">
        <v>10</v>
      </c>
      <c r="N35" s="132" t="s">
        <v>11</v>
      </c>
    </row>
    <row r="36" spans="1:14" ht="12.75">
      <c r="A36" s="179">
        <v>45180.964837962965</v>
      </c>
      <c r="B36" s="50" t="s">
        <v>286</v>
      </c>
      <c r="C36" s="55" t="s">
        <v>287</v>
      </c>
      <c r="D36" s="180" t="s">
        <v>2</v>
      </c>
      <c r="E36" s="181">
        <v>37163</v>
      </c>
      <c r="F36" s="55" t="s">
        <v>27</v>
      </c>
      <c r="G36" s="55" t="s">
        <v>288</v>
      </c>
      <c r="H36" s="50" t="s">
        <v>289</v>
      </c>
      <c r="I36" s="180" t="s">
        <v>19</v>
      </c>
      <c r="J36" s="56" t="s">
        <v>290</v>
      </c>
      <c r="K36" s="55" t="s">
        <v>291</v>
      </c>
      <c r="L36" s="180" t="s">
        <v>9</v>
      </c>
      <c r="M36" s="57" t="s">
        <v>10</v>
      </c>
      <c r="N36" s="132" t="s">
        <v>11</v>
      </c>
    </row>
    <row r="37" spans="1:14" ht="12.75">
      <c r="A37" s="179">
        <v>45181.08934027778</v>
      </c>
      <c r="B37" s="50" t="s">
        <v>293</v>
      </c>
      <c r="C37" s="55" t="s">
        <v>294</v>
      </c>
      <c r="D37" s="180" t="s">
        <v>16</v>
      </c>
      <c r="E37" s="181">
        <v>36324</v>
      </c>
      <c r="F37" s="55" t="s">
        <v>3</v>
      </c>
      <c r="G37" s="55" t="s">
        <v>295</v>
      </c>
      <c r="H37" s="50" t="s">
        <v>296</v>
      </c>
      <c r="I37" s="180" t="s">
        <v>19</v>
      </c>
      <c r="J37" s="56" t="s">
        <v>297</v>
      </c>
      <c r="K37" s="55" t="s">
        <v>298</v>
      </c>
      <c r="L37" s="180" t="s">
        <v>175</v>
      </c>
      <c r="M37" s="57" t="s">
        <v>10</v>
      </c>
      <c r="N37" s="132" t="s">
        <v>11</v>
      </c>
    </row>
    <row r="38" spans="1:14" ht="12.75">
      <c r="A38" s="179">
        <v>45181.245057870372</v>
      </c>
      <c r="B38" s="50" t="s">
        <v>300</v>
      </c>
      <c r="C38" s="55" t="s">
        <v>301</v>
      </c>
      <c r="D38" s="180" t="s">
        <v>2</v>
      </c>
      <c r="E38" s="181">
        <v>30443</v>
      </c>
      <c r="F38" s="55" t="s">
        <v>27</v>
      </c>
      <c r="G38" s="55" t="s">
        <v>302</v>
      </c>
      <c r="H38" s="50" t="s">
        <v>303</v>
      </c>
      <c r="I38" s="180" t="s">
        <v>19</v>
      </c>
      <c r="J38" s="56" t="s">
        <v>304</v>
      </c>
      <c r="K38" s="55" t="s">
        <v>305</v>
      </c>
      <c r="L38" s="180" t="s">
        <v>22</v>
      </c>
      <c r="M38" s="57" t="s">
        <v>10</v>
      </c>
      <c r="N38" s="132" t="s">
        <v>213</v>
      </c>
    </row>
    <row r="39" spans="1:14" ht="12.75">
      <c r="A39" s="179">
        <v>45181.284583333334</v>
      </c>
      <c r="B39" s="50" t="s">
        <v>308</v>
      </c>
      <c r="C39" s="55" t="s">
        <v>309</v>
      </c>
      <c r="D39" s="180" t="s">
        <v>2</v>
      </c>
      <c r="E39" s="181">
        <v>27312</v>
      </c>
      <c r="F39" s="55" t="s">
        <v>3</v>
      </c>
      <c r="G39" s="55" t="s">
        <v>310</v>
      </c>
      <c r="H39" s="50" t="s">
        <v>311</v>
      </c>
      <c r="I39" s="180" t="s">
        <v>19</v>
      </c>
      <c r="J39" s="56" t="s">
        <v>312</v>
      </c>
      <c r="K39" s="55" t="s">
        <v>313</v>
      </c>
      <c r="L39" s="180" t="s">
        <v>9</v>
      </c>
      <c r="M39" s="57" t="s">
        <v>10</v>
      </c>
      <c r="N39" s="132" t="s">
        <v>11</v>
      </c>
    </row>
    <row r="40" spans="1:14" ht="12.75">
      <c r="A40" s="179">
        <v>45182.687569444446</v>
      </c>
      <c r="B40" s="50" t="s">
        <v>316</v>
      </c>
      <c r="C40" s="55" t="s">
        <v>317</v>
      </c>
      <c r="D40" s="180" t="s">
        <v>2</v>
      </c>
      <c r="E40" s="181">
        <v>35333</v>
      </c>
      <c r="F40" s="55" t="s">
        <v>3</v>
      </c>
      <c r="G40" s="55" t="s">
        <v>318</v>
      </c>
      <c r="H40" s="50" t="s">
        <v>319</v>
      </c>
      <c r="I40" s="180" t="s">
        <v>19</v>
      </c>
      <c r="J40" s="56" t="s">
        <v>320</v>
      </c>
      <c r="K40" s="55" t="s">
        <v>321</v>
      </c>
      <c r="L40" s="180" t="s">
        <v>9</v>
      </c>
      <c r="M40" s="57" t="s">
        <v>10</v>
      </c>
      <c r="N40" s="132" t="s">
        <v>11</v>
      </c>
    </row>
    <row r="41" spans="1:14" ht="12.75">
      <c r="A41" s="179">
        <v>45182.732233796298</v>
      </c>
      <c r="B41" s="50" t="s">
        <v>323</v>
      </c>
      <c r="C41" s="55" t="s">
        <v>324</v>
      </c>
      <c r="D41" s="180" t="s">
        <v>2</v>
      </c>
      <c r="E41" s="181">
        <v>33110</v>
      </c>
      <c r="F41" s="55" t="s">
        <v>3</v>
      </c>
      <c r="G41" s="55" t="s">
        <v>325</v>
      </c>
      <c r="H41" s="50" t="s">
        <v>326</v>
      </c>
      <c r="I41" s="180" t="s">
        <v>6</v>
      </c>
      <c r="J41" s="56" t="s">
        <v>327</v>
      </c>
      <c r="K41" s="55" t="s">
        <v>328</v>
      </c>
      <c r="L41" s="180" t="s">
        <v>40</v>
      </c>
      <c r="M41" s="57" t="s">
        <v>65</v>
      </c>
      <c r="N41" s="132" t="s">
        <v>11</v>
      </c>
    </row>
    <row r="42" spans="1:14" ht="12.75">
      <c r="A42" s="179">
        <v>45183.083078703705</v>
      </c>
      <c r="B42" s="50" t="s">
        <v>331</v>
      </c>
      <c r="C42" s="55" t="s">
        <v>332</v>
      </c>
      <c r="D42" s="180" t="s">
        <v>2</v>
      </c>
      <c r="E42" s="181">
        <v>32158</v>
      </c>
      <c r="F42" s="55" t="s">
        <v>3</v>
      </c>
      <c r="G42" s="55" t="s">
        <v>333</v>
      </c>
      <c r="H42" s="50" t="s">
        <v>334</v>
      </c>
      <c r="I42" s="180" t="s">
        <v>19</v>
      </c>
      <c r="J42" s="56" t="s">
        <v>335</v>
      </c>
      <c r="K42" s="55" t="s">
        <v>336</v>
      </c>
      <c r="L42" s="180" t="s">
        <v>9</v>
      </c>
      <c r="M42" s="57" t="s">
        <v>10</v>
      </c>
      <c r="N42" s="132" t="s">
        <v>11</v>
      </c>
    </row>
    <row r="43" spans="1:14" ht="12.75">
      <c r="A43" s="179">
        <v>45183.424108796295</v>
      </c>
      <c r="B43" s="50" t="s">
        <v>339</v>
      </c>
      <c r="C43" s="55" t="s">
        <v>340</v>
      </c>
      <c r="D43" s="180" t="s">
        <v>2</v>
      </c>
      <c r="E43" s="181">
        <v>29021</v>
      </c>
      <c r="F43" s="55" t="s">
        <v>3</v>
      </c>
      <c r="G43" s="55" t="s">
        <v>341</v>
      </c>
      <c r="H43" s="50" t="s">
        <v>342</v>
      </c>
      <c r="I43" s="180" t="s">
        <v>6</v>
      </c>
      <c r="J43" s="56" t="s">
        <v>343</v>
      </c>
      <c r="K43" s="55" t="s">
        <v>344</v>
      </c>
      <c r="L43" s="180" t="s">
        <v>22</v>
      </c>
      <c r="M43" s="57" t="s">
        <v>10</v>
      </c>
      <c r="N43" s="132" t="s">
        <v>11</v>
      </c>
    </row>
    <row r="44" spans="1:14" ht="12.75">
      <c r="A44" s="179">
        <v>45184.367986111109</v>
      </c>
      <c r="B44" s="50" t="s">
        <v>347</v>
      </c>
      <c r="C44" s="55" t="s">
        <v>348</v>
      </c>
      <c r="D44" s="180" t="s">
        <v>2</v>
      </c>
      <c r="E44" s="181">
        <v>27858</v>
      </c>
      <c r="F44" s="55" t="s">
        <v>3</v>
      </c>
      <c r="G44" s="55" t="s">
        <v>349</v>
      </c>
      <c r="H44" s="50" t="s">
        <v>350</v>
      </c>
      <c r="I44" s="180" t="s">
        <v>6</v>
      </c>
      <c r="J44" s="56" t="s">
        <v>351</v>
      </c>
      <c r="K44" s="55" t="s">
        <v>352</v>
      </c>
      <c r="L44" s="180" t="s">
        <v>9</v>
      </c>
      <c r="M44" s="57" t="s">
        <v>10</v>
      </c>
      <c r="N44" s="132" t="s">
        <v>11</v>
      </c>
    </row>
    <row r="45" spans="1:14" ht="12.75">
      <c r="A45" s="179">
        <v>45187.489421296297</v>
      </c>
      <c r="B45" s="50" t="s">
        <v>355</v>
      </c>
      <c r="C45" s="55" t="s">
        <v>356</v>
      </c>
      <c r="D45" s="180" t="s">
        <v>120</v>
      </c>
      <c r="E45" s="181">
        <v>30225</v>
      </c>
      <c r="F45" s="55" t="s">
        <v>3</v>
      </c>
      <c r="G45" s="55" t="s">
        <v>357</v>
      </c>
      <c r="H45" s="50" t="s">
        <v>358</v>
      </c>
      <c r="I45" s="180" t="s">
        <v>6</v>
      </c>
      <c r="J45" s="56" t="s">
        <v>359</v>
      </c>
      <c r="K45" s="55" t="s">
        <v>360</v>
      </c>
      <c r="L45" s="180" t="s">
        <v>175</v>
      </c>
      <c r="M45" s="57" t="s">
        <v>10</v>
      </c>
      <c r="N45" s="132" t="s">
        <v>11</v>
      </c>
    </row>
    <row r="46" spans="1:14" ht="12.75">
      <c r="A46" s="179">
        <v>45188.085972222223</v>
      </c>
      <c r="B46" s="50" t="s">
        <v>362</v>
      </c>
      <c r="C46" s="55" t="s">
        <v>363</v>
      </c>
      <c r="D46" s="180" t="s">
        <v>2</v>
      </c>
      <c r="E46" s="181">
        <v>32374</v>
      </c>
      <c r="F46" s="55" t="s">
        <v>3</v>
      </c>
      <c r="G46" s="55" t="s">
        <v>28</v>
      </c>
      <c r="H46" s="50" t="s">
        <v>364</v>
      </c>
      <c r="I46" s="180" t="s">
        <v>6</v>
      </c>
      <c r="J46" s="56" t="s">
        <v>365</v>
      </c>
      <c r="K46" s="55" t="s">
        <v>366</v>
      </c>
      <c r="L46" s="180" t="s">
        <v>9</v>
      </c>
      <c r="M46" s="57" t="s">
        <v>10</v>
      </c>
      <c r="N46" s="132" t="s">
        <v>11</v>
      </c>
    </row>
    <row r="47" spans="1:14" ht="12.75">
      <c r="A47" s="179">
        <v>45190.428831018522</v>
      </c>
      <c r="B47" s="50" t="s">
        <v>369</v>
      </c>
      <c r="C47" s="55" t="s">
        <v>370</v>
      </c>
      <c r="D47" s="180" t="s">
        <v>371</v>
      </c>
      <c r="E47" s="181">
        <v>32037</v>
      </c>
      <c r="F47" s="55" t="s">
        <v>27</v>
      </c>
      <c r="G47" s="55" t="s">
        <v>372</v>
      </c>
      <c r="H47" s="50" t="s">
        <v>373</v>
      </c>
      <c r="I47" s="180" t="s">
        <v>19</v>
      </c>
      <c r="J47" s="56" t="s">
        <v>374</v>
      </c>
      <c r="K47" s="55" t="s">
        <v>375</v>
      </c>
      <c r="L47" s="180" t="s">
        <v>175</v>
      </c>
      <c r="M47" s="57" t="s">
        <v>10</v>
      </c>
      <c r="N47" s="132" t="s">
        <v>99</v>
      </c>
    </row>
    <row r="48" spans="1:14" ht="12.75">
      <c r="A48" s="179">
        <v>45192.397303240738</v>
      </c>
      <c r="B48" s="50" t="s">
        <v>378</v>
      </c>
      <c r="C48" s="55" t="s">
        <v>379</v>
      </c>
      <c r="D48" s="180" t="s">
        <v>86</v>
      </c>
      <c r="E48" s="181">
        <v>32007</v>
      </c>
      <c r="F48" s="55" t="s">
        <v>27</v>
      </c>
      <c r="G48" s="55" t="s">
        <v>380</v>
      </c>
      <c r="H48" s="50" t="s">
        <v>381</v>
      </c>
      <c r="I48" s="180" t="s">
        <v>19</v>
      </c>
      <c r="J48" s="56">
        <v>60103344853</v>
      </c>
      <c r="K48" s="55" t="s">
        <v>382</v>
      </c>
      <c r="L48" s="180" t="s">
        <v>175</v>
      </c>
      <c r="M48" s="57" t="s">
        <v>10</v>
      </c>
      <c r="N48" s="132" t="s">
        <v>99</v>
      </c>
    </row>
    <row r="49" spans="1:14" ht="12.75">
      <c r="A49" s="179">
        <v>45193.39261574074</v>
      </c>
      <c r="B49" s="50" t="s">
        <v>385</v>
      </c>
      <c r="C49" s="55" t="s">
        <v>386</v>
      </c>
      <c r="D49" s="180" t="s">
        <v>2</v>
      </c>
      <c r="E49" s="181">
        <v>25691</v>
      </c>
      <c r="F49" s="55" t="s">
        <v>27</v>
      </c>
      <c r="G49" s="55" t="s">
        <v>387</v>
      </c>
      <c r="H49" s="50" t="s">
        <v>388</v>
      </c>
      <c r="I49" s="180" t="s">
        <v>19</v>
      </c>
      <c r="J49" s="56" t="s">
        <v>389</v>
      </c>
      <c r="K49" s="55" t="s">
        <v>390</v>
      </c>
      <c r="L49" s="180" t="s">
        <v>175</v>
      </c>
      <c r="M49" s="57" t="s">
        <v>10</v>
      </c>
      <c r="N49" s="132" t="s">
        <v>11</v>
      </c>
    </row>
    <row r="50" spans="1:14" ht="12.75">
      <c r="A50" s="179">
        <v>45194.143831018519</v>
      </c>
      <c r="B50" s="50" t="s">
        <v>393</v>
      </c>
      <c r="C50" s="55" t="s">
        <v>394</v>
      </c>
      <c r="D50" s="180" t="s">
        <v>16</v>
      </c>
      <c r="E50" s="181">
        <v>36597</v>
      </c>
      <c r="F50" s="55" t="s">
        <v>3</v>
      </c>
      <c r="G50" s="55" t="s">
        <v>395</v>
      </c>
      <c r="H50" s="50" t="s">
        <v>396</v>
      </c>
      <c r="I50" s="180" t="s">
        <v>19</v>
      </c>
      <c r="J50" s="56" t="s">
        <v>397</v>
      </c>
      <c r="K50" s="55" t="s">
        <v>398</v>
      </c>
      <c r="L50" s="180" t="s">
        <v>40</v>
      </c>
      <c r="M50" s="57" t="s">
        <v>10</v>
      </c>
      <c r="N50" s="132" t="s">
        <v>11</v>
      </c>
    </row>
    <row r="51" spans="1:14" ht="12.75">
      <c r="A51" s="179">
        <v>45194.222118055557</v>
      </c>
      <c r="B51" s="50" t="s">
        <v>401</v>
      </c>
      <c r="C51" s="55" t="s">
        <v>402</v>
      </c>
      <c r="D51" s="180" t="s">
        <v>2</v>
      </c>
      <c r="E51" s="181">
        <v>28476</v>
      </c>
      <c r="F51" s="55" t="s">
        <v>3</v>
      </c>
      <c r="G51" s="55" t="s">
        <v>403</v>
      </c>
      <c r="H51" s="50" t="s">
        <v>404</v>
      </c>
      <c r="I51" s="180" t="s">
        <v>19</v>
      </c>
      <c r="J51" s="56" t="s">
        <v>405</v>
      </c>
      <c r="K51" s="55" t="s">
        <v>406</v>
      </c>
      <c r="L51" s="180" t="s">
        <v>40</v>
      </c>
      <c r="M51" s="57" t="s">
        <v>10</v>
      </c>
      <c r="N51" s="132" t="s">
        <v>11</v>
      </c>
    </row>
    <row r="52" spans="1:14" ht="12.75">
      <c r="A52" s="179">
        <v>45196.168599537035</v>
      </c>
      <c r="B52" s="50" t="s">
        <v>409</v>
      </c>
      <c r="C52" s="55" t="s">
        <v>410</v>
      </c>
      <c r="D52" s="180" t="s">
        <v>2</v>
      </c>
      <c r="E52" s="181">
        <v>29930</v>
      </c>
      <c r="F52" s="55" t="s">
        <v>27</v>
      </c>
      <c r="G52" s="55" t="s">
        <v>28</v>
      </c>
      <c r="H52" s="50" t="s">
        <v>411</v>
      </c>
      <c r="I52" s="180" t="s">
        <v>19</v>
      </c>
      <c r="J52" s="56" t="s">
        <v>412</v>
      </c>
      <c r="K52" s="55" t="s">
        <v>413</v>
      </c>
      <c r="L52" s="180" t="s">
        <v>175</v>
      </c>
      <c r="M52" s="57" t="s">
        <v>10</v>
      </c>
      <c r="N52" s="132" t="s">
        <v>11</v>
      </c>
    </row>
    <row r="53" spans="1:14" ht="12.75">
      <c r="A53" s="179">
        <v>45197.073414351849</v>
      </c>
      <c r="B53" s="50" t="s">
        <v>417</v>
      </c>
      <c r="C53" s="55" t="s">
        <v>418</v>
      </c>
      <c r="D53" s="180" t="s">
        <v>2</v>
      </c>
      <c r="E53" s="181">
        <v>33439</v>
      </c>
      <c r="F53" s="55" t="s">
        <v>27</v>
      </c>
      <c r="G53" s="55" t="s">
        <v>419</v>
      </c>
      <c r="H53" s="50" t="s">
        <v>420</v>
      </c>
      <c r="I53" s="180" t="s">
        <v>19</v>
      </c>
      <c r="J53" s="56" t="s">
        <v>421</v>
      </c>
      <c r="K53" s="55" t="s">
        <v>422</v>
      </c>
      <c r="L53" s="180" t="s">
        <v>9</v>
      </c>
      <c r="M53" s="57" t="s">
        <v>10</v>
      </c>
      <c r="N53" s="132" t="s">
        <v>99</v>
      </c>
    </row>
    <row r="54" spans="1:14" ht="12.75">
      <c r="A54" s="179">
        <v>45197.423784722225</v>
      </c>
      <c r="B54" s="50" t="s">
        <v>425</v>
      </c>
      <c r="C54" s="55" t="s">
        <v>426</v>
      </c>
      <c r="D54" s="180" t="s">
        <v>2</v>
      </c>
      <c r="E54" s="181">
        <v>26750</v>
      </c>
      <c r="F54" s="55" t="s">
        <v>3</v>
      </c>
      <c r="G54" s="55" t="s">
        <v>427</v>
      </c>
      <c r="H54" s="50" t="s">
        <v>428</v>
      </c>
      <c r="I54" s="180" t="s">
        <v>6</v>
      </c>
      <c r="J54" s="56" t="s">
        <v>429</v>
      </c>
      <c r="K54" s="55" t="s">
        <v>430</v>
      </c>
      <c r="L54" s="180" t="s">
        <v>40</v>
      </c>
      <c r="M54" s="57" t="s">
        <v>10</v>
      </c>
      <c r="N54" s="132" t="s">
        <v>11</v>
      </c>
    </row>
    <row r="55" spans="1:14" ht="12.75">
      <c r="A55" s="179">
        <v>45197.679930555554</v>
      </c>
      <c r="B55" s="50" t="s">
        <v>432</v>
      </c>
      <c r="C55" s="55" t="s">
        <v>433</v>
      </c>
      <c r="D55" s="180" t="s">
        <v>2</v>
      </c>
      <c r="E55" s="181">
        <v>30321</v>
      </c>
      <c r="F55" s="55" t="s">
        <v>27</v>
      </c>
      <c r="G55" s="55" t="s">
        <v>434</v>
      </c>
      <c r="H55" s="50" t="s">
        <v>435</v>
      </c>
      <c r="I55" s="180" t="s">
        <v>19</v>
      </c>
      <c r="J55" s="56" t="s">
        <v>436</v>
      </c>
      <c r="K55" s="55" t="s">
        <v>437</v>
      </c>
      <c r="L55" s="180" t="s">
        <v>9</v>
      </c>
      <c r="M55" s="57" t="s">
        <v>10</v>
      </c>
      <c r="N55" s="132" t="s">
        <v>213</v>
      </c>
    </row>
    <row r="56" spans="1:14" ht="12.75">
      <c r="A56" s="179">
        <v>45198.323842592596</v>
      </c>
      <c r="B56" s="50" t="s">
        <v>440</v>
      </c>
      <c r="C56" s="55" t="s">
        <v>441</v>
      </c>
      <c r="D56" s="180" t="s">
        <v>2</v>
      </c>
      <c r="E56" s="181">
        <v>34912</v>
      </c>
      <c r="F56" s="55" t="s">
        <v>3</v>
      </c>
      <c r="G56" s="55" t="s">
        <v>442</v>
      </c>
      <c r="H56" s="50" t="s">
        <v>443</v>
      </c>
      <c r="I56" s="180" t="s">
        <v>6</v>
      </c>
      <c r="J56" s="56" t="s">
        <v>444</v>
      </c>
      <c r="K56" s="55" t="s">
        <v>445</v>
      </c>
      <c r="L56" s="180" t="s">
        <v>22</v>
      </c>
      <c r="M56" s="57" t="s">
        <v>65</v>
      </c>
      <c r="N56" s="132" t="s">
        <v>11</v>
      </c>
    </row>
    <row r="57" spans="1:14" ht="12.75">
      <c r="A57" s="179">
        <v>45203.666689814818</v>
      </c>
      <c r="B57" s="50" t="s">
        <v>448</v>
      </c>
      <c r="C57" s="55" t="s">
        <v>449</v>
      </c>
      <c r="D57" s="180" t="s">
        <v>86</v>
      </c>
      <c r="E57" s="181">
        <v>28019</v>
      </c>
      <c r="F57" s="55" t="s">
        <v>3</v>
      </c>
      <c r="G57" s="55" t="s">
        <v>450</v>
      </c>
      <c r="H57" s="55" t="s">
        <v>451</v>
      </c>
      <c r="I57" s="180" t="s">
        <v>19</v>
      </c>
      <c r="J57" s="56" t="s">
        <v>452</v>
      </c>
      <c r="K57" s="55" t="s">
        <v>453</v>
      </c>
      <c r="L57" s="180" t="s">
        <v>9</v>
      </c>
      <c r="M57" s="57" t="s">
        <v>10</v>
      </c>
      <c r="N57" s="132" t="s">
        <v>11</v>
      </c>
    </row>
    <row r="58" spans="1:14" ht="12.75">
      <c r="A58" s="179">
        <v>45204.220972222225</v>
      </c>
      <c r="B58" s="50" t="s">
        <v>455</v>
      </c>
      <c r="C58" s="55" t="s">
        <v>456</v>
      </c>
      <c r="D58" s="180" t="s">
        <v>2</v>
      </c>
      <c r="E58" s="181">
        <v>26532</v>
      </c>
      <c r="F58" s="55" t="s">
        <v>3</v>
      </c>
      <c r="G58" s="55" t="s">
        <v>95</v>
      </c>
      <c r="H58" s="55" t="s">
        <v>457</v>
      </c>
      <c r="I58" s="180" t="s">
        <v>6</v>
      </c>
      <c r="J58" s="56" t="s">
        <v>458</v>
      </c>
      <c r="K58" s="55" t="s">
        <v>459</v>
      </c>
      <c r="L58" s="180" t="s">
        <v>175</v>
      </c>
      <c r="M58" s="57" t="s">
        <v>10</v>
      </c>
      <c r="N58" s="132" t="s">
        <v>11</v>
      </c>
    </row>
    <row r="59" spans="1:14" ht="12.75">
      <c r="A59" s="179">
        <v>45204.27034722222</v>
      </c>
      <c r="B59" s="50" t="s">
        <v>461</v>
      </c>
      <c r="C59" s="55" t="s">
        <v>462</v>
      </c>
      <c r="D59" s="180" t="s">
        <v>463</v>
      </c>
      <c r="E59" s="181">
        <v>32180</v>
      </c>
      <c r="F59" s="55" t="s">
        <v>3</v>
      </c>
      <c r="G59" s="55" t="s">
        <v>464</v>
      </c>
      <c r="H59" s="55" t="s">
        <v>465</v>
      </c>
      <c r="I59" s="180" t="s">
        <v>19</v>
      </c>
      <c r="J59" s="56" t="s">
        <v>466</v>
      </c>
      <c r="K59" s="55" t="s">
        <v>467</v>
      </c>
      <c r="L59" s="180" t="s">
        <v>9</v>
      </c>
      <c r="M59" s="57" t="s">
        <v>10</v>
      </c>
      <c r="N59" s="132" t="s">
        <v>11</v>
      </c>
    </row>
    <row r="60" spans="1:14" ht="12.75">
      <c r="A60" s="179">
        <v>45204.443738425929</v>
      </c>
      <c r="B60" s="50" t="s">
        <v>469</v>
      </c>
      <c r="C60" s="55" t="s">
        <v>470</v>
      </c>
      <c r="D60" s="180" t="s">
        <v>2</v>
      </c>
      <c r="E60" s="181">
        <v>31669</v>
      </c>
      <c r="F60" s="55" t="s">
        <v>27</v>
      </c>
      <c r="G60" s="55" t="s">
        <v>471</v>
      </c>
      <c r="H60" s="55" t="s">
        <v>472</v>
      </c>
      <c r="I60" s="180" t="s">
        <v>19</v>
      </c>
      <c r="J60" s="56" t="s">
        <v>473</v>
      </c>
      <c r="K60" s="55" t="s">
        <v>474</v>
      </c>
      <c r="L60" s="180" t="s">
        <v>22</v>
      </c>
      <c r="M60" s="57" t="s">
        <v>10</v>
      </c>
      <c r="N60" s="132" t="s">
        <v>11</v>
      </c>
    </row>
    <row r="61" spans="1:14" ht="12.75">
      <c r="A61" s="179">
        <v>45205.163368055553</v>
      </c>
      <c r="B61" s="50" t="s">
        <v>476</v>
      </c>
      <c r="C61" s="55" t="s">
        <v>477</v>
      </c>
      <c r="D61" s="180" t="s">
        <v>2</v>
      </c>
      <c r="E61" s="181">
        <v>30267</v>
      </c>
      <c r="F61" s="55" t="s">
        <v>3</v>
      </c>
      <c r="G61" s="55" t="s">
        <v>478</v>
      </c>
      <c r="H61" s="55" t="s">
        <v>479</v>
      </c>
      <c r="I61" s="180" t="s">
        <v>19</v>
      </c>
      <c r="J61" s="56" t="s">
        <v>480</v>
      </c>
      <c r="K61" s="55" t="s">
        <v>481</v>
      </c>
      <c r="L61" s="180" t="s">
        <v>40</v>
      </c>
      <c r="M61" s="57" t="s">
        <v>65</v>
      </c>
      <c r="N61" s="132" t="s">
        <v>11</v>
      </c>
    </row>
    <row r="62" spans="1:14" ht="12.75">
      <c r="A62" s="179">
        <v>45205.339942129627</v>
      </c>
      <c r="B62" s="50" t="s">
        <v>483</v>
      </c>
      <c r="C62" s="55" t="s">
        <v>484</v>
      </c>
      <c r="D62" s="180" t="s">
        <v>2</v>
      </c>
      <c r="E62" s="181">
        <v>34494</v>
      </c>
      <c r="F62" s="55" t="s">
        <v>27</v>
      </c>
      <c r="G62" s="55" t="s">
        <v>485</v>
      </c>
      <c r="H62" s="55" t="s">
        <v>486</v>
      </c>
      <c r="I62" s="180" t="s">
        <v>19</v>
      </c>
      <c r="J62" s="56" t="s">
        <v>487</v>
      </c>
      <c r="K62" s="55" t="s">
        <v>488</v>
      </c>
      <c r="L62" s="180" t="s">
        <v>9</v>
      </c>
      <c r="M62" s="57" t="s">
        <v>10</v>
      </c>
      <c r="N62" s="132" t="s">
        <v>11</v>
      </c>
    </row>
    <row r="63" spans="1:14" ht="12.75">
      <c r="A63" s="179">
        <v>45206.764699074076</v>
      </c>
      <c r="B63" s="50" t="s">
        <v>490</v>
      </c>
      <c r="C63" s="55" t="s">
        <v>491</v>
      </c>
      <c r="D63" s="180" t="s">
        <v>2</v>
      </c>
      <c r="E63" s="181">
        <v>45207</v>
      </c>
      <c r="F63" s="55" t="s">
        <v>27</v>
      </c>
      <c r="G63" s="55" t="s">
        <v>464</v>
      </c>
      <c r="H63" s="55" t="s">
        <v>492</v>
      </c>
      <c r="I63" s="180" t="s">
        <v>19</v>
      </c>
      <c r="J63" s="56" t="s">
        <v>493</v>
      </c>
      <c r="K63" s="55" t="s">
        <v>494</v>
      </c>
      <c r="L63" s="180" t="s">
        <v>22</v>
      </c>
      <c r="M63" s="57" t="s">
        <v>10</v>
      </c>
      <c r="N63" s="132" t="s">
        <v>11</v>
      </c>
    </row>
    <row r="64" spans="1:14" ht="12.75">
      <c r="A64" s="179">
        <v>45207.179375</v>
      </c>
      <c r="B64" s="50" t="s">
        <v>496</v>
      </c>
      <c r="C64" s="55" t="s">
        <v>497</v>
      </c>
      <c r="D64" s="180" t="s">
        <v>16</v>
      </c>
      <c r="E64" s="181">
        <v>30477</v>
      </c>
      <c r="F64" s="55" t="s">
        <v>27</v>
      </c>
      <c r="G64" s="55" t="s">
        <v>498</v>
      </c>
      <c r="H64" s="55" t="s">
        <v>499</v>
      </c>
      <c r="I64" s="180" t="s">
        <v>19</v>
      </c>
      <c r="J64" s="56" t="s">
        <v>500</v>
      </c>
      <c r="K64" s="55" t="s">
        <v>501</v>
      </c>
      <c r="L64" s="180" t="s">
        <v>40</v>
      </c>
      <c r="M64" s="57" t="s">
        <v>10</v>
      </c>
      <c r="N64" s="132" t="s">
        <v>11</v>
      </c>
    </row>
    <row r="65" spans="1:14" ht="12.75">
      <c r="A65" s="179">
        <v>45209.071250000001</v>
      </c>
      <c r="B65" s="50" t="s">
        <v>503</v>
      </c>
      <c r="C65" s="55" t="s">
        <v>504</v>
      </c>
      <c r="D65" s="180" t="s">
        <v>2</v>
      </c>
      <c r="E65" s="181">
        <v>30990</v>
      </c>
      <c r="F65" s="55" t="s">
        <v>3</v>
      </c>
      <c r="G65" s="55" t="s">
        <v>505</v>
      </c>
      <c r="H65" s="55" t="s">
        <v>506</v>
      </c>
      <c r="I65" s="180" t="s">
        <v>19</v>
      </c>
      <c r="J65" s="56" t="s">
        <v>507</v>
      </c>
      <c r="K65" s="55" t="s">
        <v>508</v>
      </c>
      <c r="L65" s="180" t="s">
        <v>9</v>
      </c>
      <c r="M65" s="57" t="s">
        <v>10</v>
      </c>
      <c r="N65" s="132" t="s">
        <v>11</v>
      </c>
    </row>
    <row r="66" spans="1:14" ht="12.75">
      <c r="A66" s="179">
        <v>45209.479444444441</v>
      </c>
      <c r="B66" s="50" t="s">
        <v>510</v>
      </c>
      <c r="C66" s="55" t="s">
        <v>511</v>
      </c>
      <c r="D66" s="180" t="s">
        <v>16</v>
      </c>
      <c r="E66" s="181">
        <v>32840</v>
      </c>
      <c r="F66" s="55" t="s">
        <v>3</v>
      </c>
      <c r="G66" s="55" t="s">
        <v>28</v>
      </c>
      <c r="H66" s="55" t="s">
        <v>512</v>
      </c>
      <c r="I66" s="180" t="s">
        <v>6</v>
      </c>
      <c r="J66" s="56" t="s">
        <v>513</v>
      </c>
      <c r="K66" s="55" t="s">
        <v>514</v>
      </c>
      <c r="L66" s="180" t="s">
        <v>9</v>
      </c>
      <c r="M66" s="57" t="s">
        <v>10</v>
      </c>
      <c r="N66" s="132" t="s">
        <v>11</v>
      </c>
    </row>
    <row r="67" spans="1:14" ht="12.75">
      <c r="A67" s="179">
        <v>45211.239849537036</v>
      </c>
      <c r="B67" s="50" t="s">
        <v>516</v>
      </c>
      <c r="C67" s="55" t="s">
        <v>517</v>
      </c>
      <c r="D67" s="180" t="s">
        <v>16</v>
      </c>
      <c r="E67" s="181">
        <v>33355</v>
      </c>
      <c r="F67" s="55" t="s">
        <v>27</v>
      </c>
      <c r="G67" s="55" t="s">
        <v>518</v>
      </c>
      <c r="H67" s="55" t="s">
        <v>519</v>
      </c>
      <c r="I67" s="180" t="s">
        <v>19</v>
      </c>
      <c r="J67" s="56" t="s">
        <v>520</v>
      </c>
      <c r="K67" s="55" t="s">
        <v>521</v>
      </c>
      <c r="L67" s="180" t="s">
        <v>175</v>
      </c>
      <c r="M67" s="57" t="s">
        <v>65</v>
      </c>
      <c r="N67" s="132" t="s">
        <v>99</v>
      </c>
    </row>
    <row r="68" spans="1:14" ht="12.75">
      <c r="A68" s="179">
        <v>45211.901018518518</v>
      </c>
      <c r="B68" s="50" t="s">
        <v>523</v>
      </c>
      <c r="C68" s="55" t="s">
        <v>524</v>
      </c>
      <c r="D68" s="180" t="s">
        <v>2</v>
      </c>
      <c r="E68" s="181">
        <v>34308</v>
      </c>
      <c r="F68" s="55" t="s">
        <v>27</v>
      </c>
      <c r="G68" s="55" t="s">
        <v>171</v>
      </c>
      <c r="H68" s="55" t="s">
        <v>525</v>
      </c>
      <c r="I68" s="180" t="s">
        <v>19</v>
      </c>
      <c r="J68" s="56" t="s">
        <v>526</v>
      </c>
      <c r="K68" s="55" t="s">
        <v>527</v>
      </c>
      <c r="L68" s="180" t="s">
        <v>9</v>
      </c>
      <c r="M68" s="57" t="s">
        <v>10</v>
      </c>
      <c r="N68" s="132" t="s">
        <v>11</v>
      </c>
    </row>
    <row r="69" spans="1:14" ht="12.75">
      <c r="A69" s="179">
        <v>45212.012696759259</v>
      </c>
      <c r="B69" s="50" t="s">
        <v>531</v>
      </c>
      <c r="C69" s="55" t="s">
        <v>532</v>
      </c>
      <c r="D69" s="180" t="s">
        <v>2</v>
      </c>
      <c r="E69" s="181">
        <v>32671</v>
      </c>
      <c r="F69" s="55" t="s">
        <v>3</v>
      </c>
      <c r="G69" s="55" t="s">
        <v>533</v>
      </c>
      <c r="H69" s="55" t="s">
        <v>534</v>
      </c>
      <c r="I69" s="180" t="s">
        <v>19</v>
      </c>
      <c r="J69" s="56" t="s">
        <v>535</v>
      </c>
      <c r="K69" s="55" t="s">
        <v>536</v>
      </c>
      <c r="L69" s="180" t="s">
        <v>9</v>
      </c>
      <c r="M69" s="57" t="s">
        <v>10</v>
      </c>
      <c r="N69" s="132" t="s">
        <v>11</v>
      </c>
    </row>
    <row r="70" spans="1:14" ht="12.75">
      <c r="A70" s="179">
        <v>45213.02275462963</v>
      </c>
      <c r="B70" s="50" t="s">
        <v>538</v>
      </c>
      <c r="C70" s="55" t="s">
        <v>539</v>
      </c>
      <c r="D70" s="180" t="s">
        <v>2</v>
      </c>
      <c r="E70" s="181">
        <v>26000</v>
      </c>
      <c r="F70" s="55" t="s">
        <v>3</v>
      </c>
      <c r="G70" s="55" t="s">
        <v>61</v>
      </c>
      <c r="H70" s="55" t="s">
        <v>540</v>
      </c>
      <c r="I70" s="180" t="s">
        <v>19</v>
      </c>
      <c r="J70" s="56" t="s">
        <v>541</v>
      </c>
      <c r="K70" s="55" t="s">
        <v>542</v>
      </c>
      <c r="L70" s="180" t="s">
        <v>40</v>
      </c>
      <c r="M70" s="57" t="s">
        <v>10</v>
      </c>
      <c r="N70" s="132" t="s">
        <v>11</v>
      </c>
    </row>
    <row r="71" spans="1:14" ht="12.75">
      <c r="A71" s="179">
        <v>45213.382337962961</v>
      </c>
      <c r="B71" s="50" t="s">
        <v>545</v>
      </c>
      <c r="C71" s="55" t="s">
        <v>546</v>
      </c>
      <c r="D71" s="180" t="s">
        <v>2</v>
      </c>
      <c r="E71" s="181">
        <v>22828</v>
      </c>
      <c r="F71" s="55" t="s">
        <v>3</v>
      </c>
      <c r="G71" s="55" t="s">
        <v>547</v>
      </c>
      <c r="H71" s="55" t="s">
        <v>548</v>
      </c>
      <c r="I71" s="180" t="s">
        <v>19</v>
      </c>
      <c r="J71" s="56" t="s">
        <v>549</v>
      </c>
      <c r="K71" s="55" t="s">
        <v>550</v>
      </c>
      <c r="L71" s="180" t="s">
        <v>9</v>
      </c>
      <c r="M71" s="57" t="s">
        <v>10</v>
      </c>
      <c r="N71" s="132" t="s">
        <v>11</v>
      </c>
    </row>
    <row r="72" spans="1:14" ht="12.75">
      <c r="A72" s="179">
        <v>45213.909490740742</v>
      </c>
      <c r="B72" s="50" t="s">
        <v>553</v>
      </c>
      <c r="C72" s="55" t="s">
        <v>554</v>
      </c>
      <c r="D72" s="180" t="s">
        <v>2</v>
      </c>
      <c r="E72" s="181">
        <v>33447</v>
      </c>
      <c r="F72" s="55" t="s">
        <v>27</v>
      </c>
      <c r="G72" s="55" t="s">
        <v>555</v>
      </c>
      <c r="H72" s="55" t="s">
        <v>556</v>
      </c>
      <c r="I72" s="180" t="s">
        <v>19</v>
      </c>
      <c r="J72" s="56" t="s">
        <v>557</v>
      </c>
      <c r="K72" s="55" t="s">
        <v>558</v>
      </c>
      <c r="L72" s="180" t="s">
        <v>22</v>
      </c>
      <c r="M72" s="57" t="s">
        <v>10</v>
      </c>
      <c r="N72" s="132" t="s">
        <v>213</v>
      </c>
    </row>
    <row r="73" spans="1:14" ht="12.75">
      <c r="A73" s="179">
        <v>45214.551145833335</v>
      </c>
      <c r="B73" s="50" t="s">
        <v>561</v>
      </c>
      <c r="C73" s="55" t="s">
        <v>562</v>
      </c>
      <c r="D73" s="180" t="s">
        <v>2</v>
      </c>
      <c r="E73" s="181">
        <v>33750</v>
      </c>
      <c r="F73" s="55" t="s">
        <v>3</v>
      </c>
      <c r="G73" s="55" t="s">
        <v>563</v>
      </c>
      <c r="H73" s="55" t="s">
        <v>564</v>
      </c>
      <c r="I73" s="180" t="s">
        <v>19</v>
      </c>
      <c r="J73" s="56" t="s">
        <v>565</v>
      </c>
      <c r="K73" s="55" t="s">
        <v>566</v>
      </c>
      <c r="L73" s="180" t="s">
        <v>9</v>
      </c>
      <c r="M73" s="57" t="s">
        <v>10</v>
      </c>
      <c r="N73" s="132" t="s">
        <v>11</v>
      </c>
    </row>
    <row r="74" spans="1:14" ht="12.75">
      <c r="A74" s="179">
        <v>45215.831574074073</v>
      </c>
      <c r="B74" s="50" t="s">
        <v>569</v>
      </c>
      <c r="C74" s="55" t="s">
        <v>570</v>
      </c>
      <c r="D74" s="180" t="s">
        <v>2</v>
      </c>
      <c r="E74" s="181">
        <v>34123</v>
      </c>
      <c r="F74" s="55" t="s">
        <v>27</v>
      </c>
      <c r="G74" s="55" t="s">
        <v>571</v>
      </c>
      <c r="H74" s="55" t="s">
        <v>572</v>
      </c>
      <c r="I74" s="180" t="s">
        <v>19</v>
      </c>
      <c r="J74" s="56" t="s">
        <v>573</v>
      </c>
      <c r="K74" s="55" t="s">
        <v>574</v>
      </c>
      <c r="L74" s="180" t="s">
        <v>9</v>
      </c>
      <c r="M74" s="57" t="s">
        <v>10</v>
      </c>
      <c r="N74" s="132" t="s">
        <v>11</v>
      </c>
    </row>
    <row r="75" spans="1:14" ht="12.75">
      <c r="A75" s="179">
        <v>45216.36037037037</v>
      </c>
      <c r="B75" s="50" t="s">
        <v>579</v>
      </c>
      <c r="C75" s="55" t="s">
        <v>580</v>
      </c>
      <c r="D75" s="180" t="s">
        <v>16</v>
      </c>
      <c r="E75" s="181">
        <v>29311</v>
      </c>
      <c r="F75" s="55" t="s">
        <v>27</v>
      </c>
      <c r="G75" s="55" t="s">
        <v>581</v>
      </c>
      <c r="H75" s="55" t="s">
        <v>582</v>
      </c>
      <c r="I75" s="180" t="s">
        <v>19</v>
      </c>
      <c r="J75" s="56" t="s">
        <v>583</v>
      </c>
      <c r="K75" s="55" t="s">
        <v>584</v>
      </c>
      <c r="L75" s="180" t="s">
        <v>9</v>
      </c>
      <c r="M75" s="57" t="s">
        <v>10</v>
      </c>
      <c r="N75" s="132" t="s">
        <v>11</v>
      </c>
    </row>
    <row r="76" spans="1:14" ht="12.75">
      <c r="A76" s="179">
        <v>45216.709398148145</v>
      </c>
      <c r="B76" s="55" t="s">
        <v>588</v>
      </c>
      <c r="C76" s="55" t="s">
        <v>589</v>
      </c>
      <c r="D76" s="180" t="s">
        <v>2</v>
      </c>
      <c r="E76" s="181">
        <v>45859</v>
      </c>
      <c r="F76" s="55" t="s">
        <v>3</v>
      </c>
      <c r="G76" s="55" t="s">
        <v>590</v>
      </c>
      <c r="H76" s="55" t="s">
        <v>591</v>
      </c>
      <c r="I76" s="180" t="s">
        <v>19</v>
      </c>
      <c r="J76" s="56" t="s">
        <v>592</v>
      </c>
      <c r="K76" s="55" t="s">
        <v>593</v>
      </c>
      <c r="L76" s="180" t="s">
        <v>40</v>
      </c>
      <c r="M76" s="57" t="s">
        <v>10</v>
      </c>
      <c r="N76" s="132" t="s">
        <v>11</v>
      </c>
    </row>
    <row r="77" spans="1:14" ht="12.75">
      <c r="A77" s="179">
        <v>45217.147789351853</v>
      </c>
      <c r="B77" s="55" t="s">
        <v>597</v>
      </c>
      <c r="C77" s="55" t="s">
        <v>598</v>
      </c>
      <c r="D77" s="180" t="s">
        <v>2</v>
      </c>
      <c r="E77" s="181">
        <v>32666</v>
      </c>
      <c r="F77" s="55" t="s">
        <v>27</v>
      </c>
      <c r="G77" s="55" t="s">
        <v>70</v>
      </c>
      <c r="H77" s="55" t="s">
        <v>599</v>
      </c>
      <c r="I77" s="180" t="s">
        <v>19</v>
      </c>
      <c r="J77" s="56" t="s">
        <v>600</v>
      </c>
      <c r="K77" s="55" t="s">
        <v>601</v>
      </c>
      <c r="L77" s="180" t="s">
        <v>40</v>
      </c>
      <c r="M77" s="57" t="s">
        <v>10</v>
      </c>
      <c r="N77" s="132" t="s">
        <v>11</v>
      </c>
    </row>
    <row r="78" spans="1:14" ht="12.75">
      <c r="A78" s="179">
        <v>45218.055115740739</v>
      </c>
      <c r="B78" s="55" t="s">
        <v>603</v>
      </c>
      <c r="C78" s="55" t="s">
        <v>604</v>
      </c>
      <c r="D78" s="180" t="s">
        <v>463</v>
      </c>
      <c r="E78" s="181">
        <v>22448</v>
      </c>
      <c r="F78" s="55" t="s">
        <v>3</v>
      </c>
      <c r="G78" s="55" t="s">
        <v>112</v>
      </c>
      <c r="H78" s="55" t="s">
        <v>605</v>
      </c>
      <c r="I78" s="180" t="s">
        <v>19</v>
      </c>
      <c r="J78" s="56" t="s">
        <v>606</v>
      </c>
      <c r="K78" s="55" t="s">
        <v>607</v>
      </c>
      <c r="L78" s="180" t="s">
        <v>9</v>
      </c>
      <c r="M78" s="57" t="s">
        <v>10</v>
      </c>
      <c r="N78" s="132" t="s">
        <v>11</v>
      </c>
    </row>
    <row r="79" spans="1:14" ht="12.75">
      <c r="A79" s="179">
        <v>45218.115636574075</v>
      </c>
      <c r="B79" s="55" t="s">
        <v>609</v>
      </c>
      <c r="C79" s="55" t="s">
        <v>610</v>
      </c>
      <c r="D79" s="180" t="s">
        <v>16</v>
      </c>
      <c r="E79" s="181">
        <v>31701</v>
      </c>
      <c r="F79" s="55" t="s">
        <v>27</v>
      </c>
      <c r="G79" s="55" t="s">
        <v>471</v>
      </c>
      <c r="H79" s="55" t="s">
        <v>611</v>
      </c>
      <c r="I79" s="180" t="s">
        <v>19</v>
      </c>
      <c r="J79" s="56" t="s">
        <v>612</v>
      </c>
      <c r="K79" s="55" t="s">
        <v>613</v>
      </c>
      <c r="L79" s="180" t="s">
        <v>9</v>
      </c>
      <c r="M79" s="57" t="s">
        <v>10</v>
      </c>
      <c r="N79" s="132" t="s">
        <v>11</v>
      </c>
    </row>
    <row r="80" spans="1:14" ht="12.75">
      <c r="A80" s="179">
        <v>45218.596585648149</v>
      </c>
      <c r="B80" s="55" t="s">
        <v>617</v>
      </c>
      <c r="C80" s="55" t="s">
        <v>618</v>
      </c>
      <c r="D80" s="180" t="s">
        <v>120</v>
      </c>
      <c r="E80" s="181">
        <v>27088</v>
      </c>
      <c r="F80" s="55" t="s">
        <v>27</v>
      </c>
      <c r="G80" s="55" t="s">
        <v>619</v>
      </c>
      <c r="H80" s="55" t="s">
        <v>37</v>
      </c>
      <c r="I80" s="180" t="s">
        <v>19</v>
      </c>
      <c r="J80" s="56" t="s">
        <v>620</v>
      </c>
      <c r="K80" s="55" t="s">
        <v>621</v>
      </c>
      <c r="L80" s="180" t="s">
        <v>175</v>
      </c>
      <c r="M80" s="57" t="s">
        <v>10</v>
      </c>
      <c r="N80" s="132" t="s">
        <v>11</v>
      </c>
    </row>
    <row r="81" spans="1:14" ht="12.75">
      <c r="A81" s="179">
        <v>45219.186388888891</v>
      </c>
      <c r="B81" s="55" t="s">
        <v>624</v>
      </c>
      <c r="C81" s="55" t="s">
        <v>625</v>
      </c>
      <c r="D81" s="180" t="s">
        <v>2</v>
      </c>
      <c r="E81" s="181">
        <v>31481</v>
      </c>
      <c r="F81" s="55" t="s">
        <v>3</v>
      </c>
      <c r="G81" s="55" t="s">
        <v>626</v>
      </c>
      <c r="H81" s="55" t="s">
        <v>627</v>
      </c>
      <c r="I81" s="180" t="s">
        <v>6</v>
      </c>
      <c r="J81" s="56" t="s">
        <v>628</v>
      </c>
      <c r="K81" s="55" t="s">
        <v>629</v>
      </c>
      <c r="L81" s="180" t="s">
        <v>9</v>
      </c>
      <c r="M81" s="57" t="s">
        <v>10</v>
      </c>
      <c r="N81" s="132" t="s">
        <v>11</v>
      </c>
    </row>
    <row r="82" spans="1:14" ht="12.75">
      <c r="A82" s="179">
        <v>45222.240335648145</v>
      </c>
      <c r="B82" s="55" t="s">
        <v>632</v>
      </c>
      <c r="C82" s="55" t="s">
        <v>633</v>
      </c>
      <c r="D82" s="180" t="s">
        <v>2</v>
      </c>
      <c r="E82" s="181">
        <v>27453</v>
      </c>
      <c r="F82" s="55" t="s">
        <v>3</v>
      </c>
      <c r="G82" s="55" t="s">
        <v>634</v>
      </c>
      <c r="H82" s="55" t="s">
        <v>635</v>
      </c>
      <c r="I82" s="180" t="s">
        <v>19</v>
      </c>
      <c r="J82" s="56" t="s">
        <v>636</v>
      </c>
      <c r="K82" s="55" t="s">
        <v>637</v>
      </c>
      <c r="L82" s="180" t="s">
        <v>40</v>
      </c>
      <c r="M82" s="57" t="s">
        <v>10</v>
      </c>
      <c r="N82" s="132" t="s">
        <v>11</v>
      </c>
    </row>
    <row r="83" spans="1:14" ht="12.75">
      <c r="A83" s="179">
        <v>45222.332650462966</v>
      </c>
      <c r="B83" s="55" t="s">
        <v>639</v>
      </c>
      <c r="C83" s="55" t="s">
        <v>640</v>
      </c>
      <c r="D83" s="180" t="s">
        <v>2</v>
      </c>
      <c r="E83" s="181">
        <v>28753</v>
      </c>
      <c r="F83" s="55" t="s">
        <v>3</v>
      </c>
      <c r="G83" s="55" t="s">
        <v>641</v>
      </c>
      <c r="H83" s="55" t="s">
        <v>642</v>
      </c>
      <c r="I83" s="180" t="s">
        <v>19</v>
      </c>
      <c r="J83" s="56" t="s">
        <v>643</v>
      </c>
      <c r="K83" s="55" t="s">
        <v>644</v>
      </c>
      <c r="L83" s="180" t="s">
        <v>9</v>
      </c>
      <c r="M83" s="57" t="s">
        <v>10</v>
      </c>
      <c r="N83" s="132" t="s">
        <v>11</v>
      </c>
    </row>
    <row r="84" spans="1:14" ht="12.75">
      <c r="A84" s="179">
        <v>45223.139097222222</v>
      </c>
      <c r="B84" s="55" t="s">
        <v>647</v>
      </c>
      <c r="C84" s="55" t="s">
        <v>648</v>
      </c>
      <c r="D84" s="180" t="s">
        <v>120</v>
      </c>
      <c r="E84" s="181">
        <v>36454</v>
      </c>
      <c r="F84" s="55" t="s">
        <v>27</v>
      </c>
      <c r="G84" s="55" t="s">
        <v>70</v>
      </c>
      <c r="H84" s="55" t="s">
        <v>649</v>
      </c>
      <c r="I84" s="180" t="s">
        <v>19</v>
      </c>
      <c r="J84" s="56" t="s">
        <v>650</v>
      </c>
      <c r="K84" s="55" t="s">
        <v>651</v>
      </c>
      <c r="L84" s="180" t="s">
        <v>22</v>
      </c>
      <c r="M84" s="57" t="s">
        <v>10</v>
      </c>
      <c r="N84" s="132" t="s">
        <v>213</v>
      </c>
    </row>
    <row r="85" spans="1:14" ht="12.75">
      <c r="A85" s="179">
        <v>45223.249398148146</v>
      </c>
      <c r="B85" s="55" t="s">
        <v>653</v>
      </c>
      <c r="C85" s="55" t="s">
        <v>654</v>
      </c>
      <c r="D85" s="180" t="s">
        <v>2</v>
      </c>
      <c r="E85" s="181">
        <v>31347</v>
      </c>
      <c r="F85" s="55" t="s">
        <v>27</v>
      </c>
      <c r="G85" s="55" t="s">
        <v>655</v>
      </c>
      <c r="H85" s="55" t="s">
        <v>656</v>
      </c>
      <c r="I85" s="180" t="s">
        <v>19</v>
      </c>
      <c r="J85" s="56">
        <v>601110384003</v>
      </c>
      <c r="K85" s="55" t="s">
        <v>657</v>
      </c>
      <c r="L85" s="180" t="s">
        <v>40</v>
      </c>
      <c r="M85" s="57" t="s">
        <v>10</v>
      </c>
      <c r="N85" s="132" t="s">
        <v>11</v>
      </c>
    </row>
    <row r="86" spans="1:14" ht="12.75">
      <c r="A86" s="179">
        <v>45224.056562500002</v>
      </c>
      <c r="B86" s="55" t="s">
        <v>659</v>
      </c>
      <c r="C86" s="55" t="s">
        <v>660</v>
      </c>
      <c r="D86" s="180" t="s">
        <v>2</v>
      </c>
      <c r="E86" s="181">
        <v>29027</v>
      </c>
      <c r="F86" s="55" t="s">
        <v>27</v>
      </c>
      <c r="G86" s="55" t="s">
        <v>661</v>
      </c>
      <c r="H86" s="55" t="s">
        <v>662</v>
      </c>
      <c r="I86" s="180" t="s">
        <v>19</v>
      </c>
      <c r="J86" s="56" t="s">
        <v>663</v>
      </c>
      <c r="K86" s="55" t="s">
        <v>664</v>
      </c>
      <c r="L86" s="180" t="s">
        <v>175</v>
      </c>
      <c r="M86" s="57" t="s">
        <v>10</v>
      </c>
      <c r="N86" s="132" t="s">
        <v>11</v>
      </c>
    </row>
    <row r="87" spans="1:14" ht="12.75">
      <c r="A87" s="179">
        <v>45224.343263888892</v>
      </c>
      <c r="B87" s="55" t="s">
        <v>666</v>
      </c>
      <c r="C87" s="55" t="s">
        <v>667</v>
      </c>
      <c r="D87" s="180" t="s">
        <v>2</v>
      </c>
      <c r="E87" s="181">
        <v>29933</v>
      </c>
      <c r="F87" s="55" t="s">
        <v>27</v>
      </c>
      <c r="G87" s="55" t="s">
        <v>518</v>
      </c>
      <c r="H87" s="55" t="s">
        <v>668</v>
      </c>
      <c r="I87" s="180" t="s">
        <v>19</v>
      </c>
      <c r="J87" s="56" t="s">
        <v>669</v>
      </c>
      <c r="K87" s="55" t="s">
        <v>670</v>
      </c>
      <c r="L87" s="180" t="s">
        <v>9</v>
      </c>
      <c r="M87" s="57" t="s">
        <v>10</v>
      </c>
      <c r="N87" s="132" t="s">
        <v>11</v>
      </c>
    </row>
    <row r="88" spans="1:14" ht="12.75">
      <c r="A88" s="179">
        <v>45227.092974537038</v>
      </c>
      <c r="B88" s="55" t="s">
        <v>674</v>
      </c>
      <c r="C88" s="55" t="s">
        <v>675</v>
      </c>
      <c r="D88" s="180" t="s">
        <v>2</v>
      </c>
      <c r="E88" s="181">
        <v>26999</v>
      </c>
      <c r="F88" s="55" t="s">
        <v>3</v>
      </c>
      <c r="G88" s="55" t="s">
        <v>676</v>
      </c>
      <c r="H88" s="55" t="s">
        <v>677</v>
      </c>
      <c r="I88" s="180" t="s">
        <v>19</v>
      </c>
      <c r="J88" s="56" t="s">
        <v>678</v>
      </c>
      <c r="K88" s="55" t="s">
        <v>679</v>
      </c>
      <c r="L88" s="180" t="s">
        <v>175</v>
      </c>
      <c r="M88" s="57" t="s">
        <v>10</v>
      </c>
      <c r="N88" s="57" t="s">
        <v>11</v>
      </c>
    </row>
    <row r="89" spans="1:14" ht="12.75">
      <c r="A89" s="179">
        <v>45228.180115740739</v>
      </c>
      <c r="B89" s="55" t="s">
        <v>681</v>
      </c>
      <c r="C89" s="55" t="s">
        <v>682</v>
      </c>
      <c r="D89" s="180" t="s">
        <v>2</v>
      </c>
      <c r="E89" s="181">
        <v>32540</v>
      </c>
      <c r="F89" s="55" t="s">
        <v>27</v>
      </c>
      <c r="G89" s="55" t="s">
        <v>683</v>
      </c>
      <c r="H89" s="55" t="s">
        <v>684</v>
      </c>
      <c r="I89" s="180" t="s">
        <v>19</v>
      </c>
      <c r="J89" s="56" t="s">
        <v>685</v>
      </c>
      <c r="K89" s="55" t="s">
        <v>686</v>
      </c>
      <c r="L89" s="180" t="s">
        <v>9</v>
      </c>
      <c r="M89" s="57" t="s">
        <v>10</v>
      </c>
      <c r="N89" s="57" t="s">
        <v>11</v>
      </c>
    </row>
    <row r="90" spans="1:14" ht="12.75">
      <c r="A90" s="179">
        <v>45228.991678240738</v>
      </c>
      <c r="B90" s="55" t="s">
        <v>689</v>
      </c>
      <c r="C90" s="55" t="s">
        <v>690</v>
      </c>
      <c r="D90" s="180" t="s">
        <v>2</v>
      </c>
      <c r="E90" s="181">
        <v>29374</v>
      </c>
      <c r="F90" s="55" t="s">
        <v>27</v>
      </c>
      <c r="G90" s="55" t="s">
        <v>691</v>
      </c>
      <c r="H90" s="55" t="s">
        <v>692</v>
      </c>
      <c r="I90" s="180" t="s">
        <v>19</v>
      </c>
      <c r="J90" s="56" t="s">
        <v>693</v>
      </c>
      <c r="K90" s="55" t="s">
        <v>694</v>
      </c>
      <c r="L90" s="180" t="s">
        <v>40</v>
      </c>
      <c r="M90" s="57" t="s">
        <v>10</v>
      </c>
      <c r="N90" s="57" t="s">
        <v>213</v>
      </c>
    </row>
    <row r="91" spans="1:14" ht="12.75">
      <c r="A91" s="179">
        <v>45229.198958333334</v>
      </c>
      <c r="B91" s="55" t="s">
        <v>696</v>
      </c>
      <c r="C91" s="55" t="s">
        <v>697</v>
      </c>
      <c r="D91" s="180" t="s">
        <v>120</v>
      </c>
      <c r="E91" s="181">
        <v>28295</v>
      </c>
      <c r="F91" s="55" t="s">
        <v>3</v>
      </c>
      <c r="G91" s="55" t="s">
        <v>698</v>
      </c>
      <c r="H91" s="55" t="s">
        <v>699</v>
      </c>
      <c r="I91" s="180" t="s">
        <v>6</v>
      </c>
      <c r="J91" s="56" t="s">
        <v>700</v>
      </c>
      <c r="K91" s="55" t="s">
        <v>701</v>
      </c>
      <c r="L91" s="180" t="s">
        <v>22</v>
      </c>
      <c r="M91" s="57" t="s">
        <v>65</v>
      </c>
      <c r="N91" s="57" t="s">
        <v>11</v>
      </c>
    </row>
    <row r="92" spans="1:14" ht="12.75">
      <c r="A92" s="179">
        <v>45229.31150462963</v>
      </c>
      <c r="B92" s="55" t="s">
        <v>704</v>
      </c>
      <c r="C92" s="55" t="s">
        <v>705</v>
      </c>
      <c r="D92" s="180" t="s">
        <v>16</v>
      </c>
      <c r="E92" s="181">
        <v>29274</v>
      </c>
      <c r="F92" s="55" t="s">
        <v>27</v>
      </c>
      <c r="G92" s="55" t="s">
        <v>706</v>
      </c>
      <c r="H92" s="55" t="s">
        <v>707</v>
      </c>
      <c r="I92" s="180" t="s">
        <v>6</v>
      </c>
      <c r="J92" s="56" t="s">
        <v>708</v>
      </c>
      <c r="K92" s="55" t="s">
        <v>709</v>
      </c>
      <c r="L92" s="180" t="s">
        <v>40</v>
      </c>
      <c r="M92" s="57" t="s">
        <v>10</v>
      </c>
      <c r="N92" s="57" t="s">
        <v>99</v>
      </c>
    </row>
    <row r="93" spans="1:14" ht="12.75">
      <c r="A93" s="179">
        <v>45232.270381944443</v>
      </c>
      <c r="B93" s="55" t="s">
        <v>711</v>
      </c>
      <c r="C93" s="55" t="s">
        <v>712</v>
      </c>
      <c r="D93" s="180" t="s">
        <v>2</v>
      </c>
      <c r="E93" s="181">
        <v>31801</v>
      </c>
      <c r="F93" s="55" t="s">
        <v>27</v>
      </c>
      <c r="G93" s="55" t="s">
        <v>713</v>
      </c>
      <c r="H93" s="55" t="s">
        <v>714</v>
      </c>
      <c r="I93" s="180" t="s">
        <v>19</v>
      </c>
      <c r="J93" s="56" t="s">
        <v>715</v>
      </c>
      <c r="K93" s="55" t="s">
        <v>716</v>
      </c>
      <c r="L93" s="180" t="s">
        <v>22</v>
      </c>
      <c r="M93" s="57" t="s">
        <v>65</v>
      </c>
      <c r="N93" s="57" t="s">
        <v>11</v>
      </c>
    </row>
    <row r="94" spans="1:14" ht="12.75">
      <c r="A94" s="179">
        <v>45232.328888888886</v>
      </c>
      <c r="B94" s="55" t="s">
        <v>718</v>
      </c>
      <c r="C94" s="55" t="s">
        <v>719</v>
      </c>
      <c r="D94" s="180" t="s">
        <v>2</v>
      </c>
      <c r="E94" s="181">
        <v>27875</v>
      </c>
      <c r="F94" s="55" t="s">
        <v>3</v>
      </c>
      <c r="G94" s="55" t="s">
        <v>720</v>
      </c>
      <c r="H94" s="55" t="s">
        <v>605</v>
      </c>
      <c r="I94" s="180" t="s">
        <v>6</v>
      </c>
      <c r="J94" s="56" t="s">
        <v>721</v>
      </c>
      <c r="K94" s="55" t="s">
        <v>722</v>
      </c>
      <c r="L94" s="180" t="s">
        <v>40</v>
      </c>
      <c r="M94" s="57" t="s">
        <v>10</v>
      </c>
      <c r="N94" s="57" t="s">
        <v>11</v>
      </c>
    </row>
    <row r="95" spans="1:14" ht="12.75">
      <c r="A95" s="179">
        <v>45233.596979166665</v>
      </c>
      <c r="B95" s="55" t="s">
        <v>724</v>
      </c>
      <c r="C95" s="55" t="s">
        <v>725</v>
      </c>
      <c r="D95" s="180" t="s">
        <v>2</v>
      </c>
      <c r="E95" s="181">
        <v>22511</v>
      </c>
      <c r="F95" s="55" t="s">
        <v>3</v>
      </c>
      <c r="G95" s="55" t="s">
        <v>726</v>
      </c>
      <c r="H95" s="55" t="s">
        <v>727</v>
      </c>
      <c r="I95" s="180" t="s">
        <v>19</v>
      </c>
      <c r="J95" s="56" t="s">
        <v>728</v>
      </c>
      <c r="K95" s="55" t="s">
        <v>729</v>
      </c>
      <c r="L95" s="180" t="s">
        <v>9</v>
      </c>
      <c r="M95" s="57" t="s">
        <v>65</v>
      </c>
      <c r="N95" s="57" t="s">
        <v>11</v>
      </c>
    </row>
    <row r="96" spans="1:14" ht="12.75">
      <c r="A96" s="179">
        <v>45234.181331018517</v>
      </c>
      <c r="B96" s="55" t="s">
        <v>731</v>
      </c>
      <c r="C96" s="55" t="s">
        <v>732</v>
      </c>
      <c r="D96" s="180" t="s">
        <v>2</v>
      </c>
      <c r="E96" s="181">
        <v>29402</v>
      </c>
      <c r="F96" s="55" t="s">
        <v>27</v>
      </c>
      <c r="G96" s="55" t="s">
        <v>263</v>
      </c>
      <c r="H96" s="55" t="s">
        <v>733</v>
      </c>
      <c r="I96" s="180" t="s">
        <v>19</v>
      </c>
      <c r="J96" s="56" t="s">
        <v>734</v>
      </c>
      <c r="K96" s="55" t="s">
        <v>735</v>
      </c>
      <c r="L96" s="180" t="s">
        <v>9</v>
      </c>
      <c r="M96" s="57" t="s">
        <v>10</v>
      </c>
      <c r="N96" s="57" t="s">
        <v>11</v>
      </c>
    </row>
    <row r="97" spans="1:14" ht="12.75">
      <c r="A97" s="179">
        <v>45234.327974537038</v>
      </c>
      <c r="B97" s="55" t="s">
        <v>737</v>
      </c>
      <c r="C97" s="55" t="s">
        <v>738</v>
      </c>
      <c r="D97" s="180" t="s">
        <v>2</v>
      </c>
      <c r="E97" s="181">
        <v>31037</v>
      </c>
      <c r="F97" s="55" t="s">
        <v>3</v>
      </c>
      <c r="G97" s="55" t="s">
        <v>739</v>
      </c>
      <c r="H97" s="55" t="s">
        <v>740</v>
      </c>
      <c r="I97" s="180" t="s">
        <v>19</v>
      </c>
      <c r="J97" s="56" t="s">
        <v>741</v>
      </c>
      <c r="K97" s="55" t="s">
        <v>742</v>
      </c>
      <c r="L97" s="180" t="s">
        <v>40</v>
      </c>
      <c r="M97" s="57" t="s">
        <v>10</v>
      </c>
      <c r="N97" s="57" t="s">
        <v>11</v>
      </c>
    </row>
    <row r="98" spans="1:14" ht="12.75">
      <c r="A98" s="179">
        <v>45235.094976851855</v>
      </c>
      <c r="B98" s="55" t="s">
        <v>744</v>
      </c>
      <c r="C98" s="55" t="s">
        <v>745</v>
      </c>
      <c r="D98" s="180" t="s">
        <v>2</v>
      </c>
      <c r="E98" s="181">
        <v>29045</v>
      </c>
      <c r="F98" s="55" t="s">
        <v>27</v>
      </c>
      <c r="G98" s="55" t="s">
        <v>746</v>
      </c>
      <c r="H98" s="55" t="s">
        <v>747</v>
      </c>
      <c r="I98" s="180" t="s">
        <v>19</v>
      </c>
      <c r="J98" s="56" t="s">
        <v>748</v>
      </c>
      <c r="K98" s="55" t="s">
        <v>749</v>
      </c>
      <c r="L98" s="180" t="s">
        <v>40</v>
      </c>
      <c r="M98" s="57" t="s">
        <v>10</v>
      </c>
      <c r="N98" s="57" t="s">
        <v>11</v>
      </c>
    </row>
    <row r="99" spans="1:14" ht="12.75">
      <c r="A99" s="179">
        <v>45236.560057870367</v>
      </c>
      <c r="B99" s="55" t="s">
        <v>751</v>
      </c>
      <c r="C99" s="55" t="s">
        <v>752</v>
      </c>
      <c r="D99" s="180" t="s">
        <v>2</v>
      </c>
      <c r="E99" s="181">
        <v>24988</v>
      </c>
      <c r="F99" s="55" t="s">
        <v>3</v>
      </c>
      <c r="G99" s="55" t="s">
        <v>112</v>
      </c>
      <c r="H99" s="55" t="s">
        <v>753</v>
      </c>
      <c r="I99" s="180" t="s">
        <v>19</v>
      </c>
      <c r="J99" s="56" t="s">
        <v>754</v>
      </c>
      <c r="K99" s="55" t="s">
        <v>755</v>
      </c>
      <c r="L99" s="180" t="s">
        <v>40</v>
      </c>
      <c r="M99" s="57" t="s">
        <v>10</v>
      </c>
      <c r="N99" s="57" t="s">
        <v>213</v>
      </c>
    </row>
    <row r="100" spans="1:14" ht="12.75">
      <c r="A100" s="179">
        <v>45239.181377314817</v>
      </c>
      <c r="B100" s="55" t="s">
        <v>757</v>
      </c>
      <c r="C100" s="55" t="s">
        <v>758</v>
      </c>
      <c r="D100" s="180" t="s">
        <v>86</v>
      </c>
      <c r="E100" s="181">
        <v>36377</v>
      </c>
      <c r="F100" s="55" t="s">
        <v>27</v>
      </c>
      <c r="G100" s="55" t="s">
        <v>759</v>
      </c>
      <c r="H100" s="55" t="s">
        <v>760</v>
      </c>
      <c r="I100" s="180" t="s">
        <v>19</v>
      </c>
      <c r="J100" s="56" t="s">
        <v>761</v>
      </c>
      <c r="K100" s="55" t="s">
        <v>762</v>
      </c>
      <c r="L100" s="180" t="s">
        <v>40</v>
      </c>
      <c r="M100" s="57" t="s">
        <v>10</v>
      </c>
      <c r="N100" s="57" t="s">
        <v>213</v>
      </c>
    </row>
    <row r="101" spans="1:14" ht="12.75">
      <c r="A101" s="179">
        <v>45240.551631944443</v>
      </c>
      <c r="B101" s="55" t="s">
        <v>764</v>
      </c>
      <c r="C101" s="55" t="s">
        <v>765</v>
      </c>
      <c r="D101" s="180" t="s">
        <v>2</v>
      </c>
      <c r="E101" s="181">
        <v>27986</v>
      </c>
      <c r="F101" s="55" t="s">
        <v>3</v>
      </c>
      <c r="G101" s="55" t="s">
        <v>766</v>
      </c>
      <c r="H101" s="55" t="s">
        <v>767</v>
      </c>
      <c r="I101" s="180" t="s">
        <v>19</v>
      </c>
      <c r="J101" s="56" t="s">
        <v>768</v>
      </c>
      <c r="K101" s="55" t="s">
        <v>769</v>
      </c>
      <c r="L101" s="180" t="s">
        <v>9</v>
      </c>
      <c r="M101" s="57" t="s">
        <v>10</v>
      </c>
      <c r="N101" s="57" t="s">
        <v>11</v>
      </c>
    </row>
    <row r="102" spans="1:14" ht="12.75">
      <c r="A102" s="179">
        <v>45241.548784722225</v>
      </c>
      <c r="B102" s="55" t="s">
        <v>771</v>
      </c>
      <c r="C102" s="55" t="s">
        <v>772</v>
      </c>
      <c r="D102" s="180" t="s">
        <v>463</v>
      </c>
      <c r="E102" s="181">
        <v>22268</v>
      </c>
      <c r="F102" s="55" t="s">
        <v>27</v>
      </c>
      <c r="G102" s="55" t="s">
        <v>372</v>
      </c>
      <c r="H102" s="55" t="s">
        <v>773</v>
      </c>
      <c r="I102" s="180" t="s">
        <v>19</v>
      </c>
      <c r="J102" s="56" t="s">
        <v>774</v>
      </c>
      <c r="K102" s="55" t="s">
        <v>709</v>
      </c>
      <c r="L102" s="180" t="s">
        <v>40</v>
      </c>
      <c r="M102" s="57" t="s">
        <v>10</v>
      </c>
      <c r="N102" s="57" t="s">
        <v>99</v>
      </c>
    </row>
    <row r="103" spans="1:14" ht="12.75">
      <c r="A103" s="179">
        <v>45246.450891203705</v>
      </c>
      <c r="B103" s="55" t="s">
        <v>776</v>
      </c>
      <c r="C103" s="55" t="s">
        <v>777</v>
      </c>
      <c r="D103" s="180" t="s">
        <v>2</v>
      </c>
      <c r="E103" s="181">
        <v>33213</v>
      </c>
      <c r="F103" s="55" t="s">
        <v>3</v>
      </c>
      <c r="G103" s="55" t="s">
        <v>778</v>
      </c>
      <c r="H103" s="55" t="s">
        <v>779</v>
      </c>
      <c r="I103" s="180" t="s">
        <v>19</v>
      </c>
      <c r="J103" s="56" t="s">
        <v>780</v>
      </c>
      <c r="K103" s="55" t="s">
        <v>781</v>
      </c>
      <c r="L103" s="180" t="s">
        <v>9</v>
      </c>
      <c r="M103" s="57" t="s">
        <v>10</v>
      </c>
      <c r="N103" s="57" t="s">
        <v>11</v>
      </c>
    </row>
    <row r="104" spans="1:14" ht="12.75">
      <c r="A104" s="179">
        <v>45247.293009259258</v>
      </c>
      <c r="B104" s="55" t="s">
        <v>783</v>
      </c>
      <c r="C104" s="55" t="s">
        <v>784</v>
      </c>
      <c r="D104" s="180" t="s">
        <v>16</v>
      </c>
      <c r="E104" s="181">
        <v>36645</v>
      </c>
      <c r="F104" s="55" t="s">
        <v>3</v>
      </c>
      <c r="G104" s="55" t="s">
        <v>785</v>
      </c>
      <c r="H104" s="55" t="s">
        <v>786</v>
      </c>
      <c r="I104" s="180" t="s">
        <v>6</v>
      </c>
      <c r="J104" s="56" t="s">
        <v>787</v>
      </c>
      <c r="K104" s="55" t="s">
        <v>788</v>
      </c>
      <c r="L104" s="180" t="s">
        <v>9</v>
      </c>
      <c r="M104" s="57" t="s">
        <v>10</v>
      </c>
      <c r="N104" s="57" t="s">
        <v>213</v>
      </c>
    </row>
    <row r="105" spans="1:14" ht="12.75">
      <c r="A105" s="179">
        <v>45248.590925925928</v>
      </c>
      <c r="B105" s="55" t="s">
        <v>790</v>
      </c>
      <c r="C105" s="55" t="s">
        <v>791</v>
      </c>
      <c r="D105" s="180" t="s">
        <v>2</v>
      </c>
      <c r="E105" s="181">
        <v>26918</v>
      </c>
      <c r="F105" s="55" t="s">
        <v>3</v>
      </c>
      <c r="G105" s="55" t="s">
        <v>792</v>
      </c>
      <c r="H105" s="55" t="s">
        <v>793</v>
      </c>
      <c r="I105" s="180" t="s">
        <v>6</v>
      </c>
      <c r="J105" s="56" t="s">
        <v>794</v>
      </c>
      <c r="K105" s="55" t="s">
        <v>795</v>
      </c>
      <c r="L105" s="180" t="s">
        <v>175</v>
      </c>
      <c r="M105" s="57" t="s">
        <v>10</v>
      </c>
      <c r="N105" s="57" t="s">
        <v>11</v>
      </c>
    </row>
    <row r="106" spans="1:14" ht="12.75">
      <c r="A106" s="179">
        <v>45249.949826388889</v>
      </c>
      <c r="B106" s="55" t="s">
        <v>797</v>
      </c>
      <c r="C106" s="55" t="s">
        <v>798</v>
      </c>
      <c r="D106" s="180" t="s">
        <v>2</v>
      </c>
      <c r="E106" s="181">
        <v>22058</v>
      </c>
      <c r="F106" s="55" t="s">
        <v>3</v>
      </c>
      <c r="G106" s="55" t="s">
        <v>799</v>
      </c>
      <c r="H106" s="55" t="s">
        <v>800</v>
      </c>
      <c r="I106" s="180" t="s">
        <v>19</v>
      </c>
      <c r="J106" s="56" t="s">
        <v>801</v>
      </c>
      <c r="K106" s="55" t="s">
        <v>802</v>
      </c>
      <c r="L106" s="180" t="s">
        <v>9</v>
      </c>
      <c r="M106" s="57" t="s">
        <v>10</v>
      </c>
      <c r="N106" s="57" t="s">
        <v>11</v>
      </c>
    </row>
    <row r="107" spans="1:14" ht="12.75">
      <c r="A107" s="179">
        <v>45250.79346064815</v>
      </c>
      <c r="B107" s="55" t="s">
        <v>804</v>
      </c>
      <c r="C107" s="55" t="s">
        <v>805</v>
      </c>
      <c r="D107" s="180" t="s">
        <v>2</v>
      </c>
      <c r="E107" s="181">
        <v>38543</v>
      </c>
      <c r="F107" s="55" t="s">
        <v>3</v>
      </c>
      <c r="G107" s="55" t="s">
        <v>806</v>
      </c>
      <c r="H107" s="55" t="s">
        <v>807</v>
      </c>
      <c r="I107" s="180" t="s">
        <v>6</v>
      </c>
      <c r="J107" s="56" t="s">
        <v>808</v>
      </c>
      <c r="K107" s="55" t="s">
        <v>809</v>
      </c>
      <c r="L107" s="180" t="s">
        <v>22</v>
      </c>
      <c r="M107" s="57" t="s">
        <v>10</v>
      </c>
      <c r="N107" s="57" t="s">
        <v>11</v>
      </c>
    </row>
    <row r="108" spans="1:14" ht="12.75">
      <c r="A108" s="179">
        <v>45281.499374999999</v>
      </c>
      <c r="B108" s="55" t="s">
        <v>811</v>
      </c>
      <c r="C108" s="55" t="s">
        <v>812</v>
      </c>
      <c r="D108" s="180" t="s">
        <v>2</v>
      </c>
      <c r="E108" s="181">
        <v>22983</v>
      </c>
      <c r="F108" s="55" t="s">
        <v>3</v>
      </c>
      <c r="G108" s="55" t="s">
        <v>813</v>
      </c>
      <c r="H108" s="55" t="s">
        <v>814</v>
      </c>
      <c r="I108" s="55"/>
      <c r="J108" s="180" t="s">
        <v>6</v>
      </c>
      <c r="K108" s="56" t="s">
        <v>815</v>
      </c>
      <c r="L108" s="55" t="s">
        <v>816</v>
      </c>
      <c r="M108" s="180" t="s">
        <v>9</v>
      </c>
      <c r="N108" s="57" t="s">
        <v>10</v>
      </c>
    </row>
    <row r="109" spans="1:14" ht="12.75">
      <c r="A109" s="179">
        <v>45282.969768518517</v>
      </c>
      <c r="B109" s="55" t="s">
        <v>818</v>
      </c>
      <c r="C109" s="55" t="s">
        <v>819</v>
      </c>
      <c r="D109" s="180" t="s">
        <v>2</v>
      </c>
      <c r="E109" s="181">
        <v>30861</v>
      </c>
      <c r="F109" s="55" t="s">
        <v>27</v>
      </c>
      <c r="G109" s="55" t="s">
        <v>139</v>
      </c>
      <c r="H109" s="55" t="s">
        <v>820</v>
      </c>
      <c r="I109" s="55"/>
      <c r="J109" s="180" t="s">
        <v>19</v>
      </c>
      <c r="K109" s="56" t="s">
        <v>821</v>
      </c>
      <c r="L109" s="55" t="s">
        <v>822</v>
      </c>
      <c r="M109" s="180" t="s">
        <v>175</v>
      </c>
      <c r="N109" s="57" t="s">
        <v>10</v>
      </c>
    </row>
    <row r="110" spans="1:14" ht="12.75">
      <c r="A110" s="183" t="s">
        <v>824</v>
      </c>
      <c r="B110" s="55" t="s">
        <v>825</v>
      </c>
      <c r="C110" s="55"/>
      <c r="D110" s="184" t="s">
        <v>826</v>
      </c>
      <c r="E110" s="181">
        <v>28714</v>
      </c>
      <c r="F110" s="55" t="s">
        <v>3</v>
      </c>
      <c r="G110" s="55" t="s">
        <v>180</v>
      </c>
      <c r="H110" s="55" t="s">
        <v>827</v>
      </c>
      <c r="I110" s="55"/>
      <c r="J110" s="184" t="s">
        <v>6</v>
      </c>
      <c r="K110" s="56" t="s">
        <v>828</v>
      </c>
      <c r="L110" s="55" t="s">
        <v>829</v>
      </c>
      <c r="M110" s="184" t="s">
        <v>40</v>
      </c>
      <c r="N110" s="57" t="s">
        <v>10</v>
      </c>
    </row>
    <row r="111" spans="1:14" ht="12.75">
      <c r="A111" s="179" t="s">
        <v>831</v>
      </c>
      <c r="B111" s="55" t="s">
        <v>832</v>
      </c>
      <c r="C111" s="55"/>
      <c r="D111" s="184" t="s">
        <v>2</v>
      </c>
      <c r="E111" s="181" t="s">
        <v>833</v>
      </c>
      <c r="F111" s="55" t="s">
        <v>27</v>
      </c>
      <c r="G111" s="55" t="s">
        <v>333</v>
      </c>
      <c r="H111" s="55" t="s">
        <v>834</v>
      </c>
      <c r="I111" s="55"/>
      <c r="J111" s="184" t="s">
        <v>19</v>
      </c>
      <c r="K111" s="56" t="s">
        <v>835</v>
      </c>
      <c r="L111" s="55" t="s">
        <v>836</v>
      </c>
      <c r="M111" s="184" t="s">
        <v>9</v>
      </c>
      <c r="N111" s="57" t="s">
        <v>10</v>
      </c>
    </row>
    <row r="112" spans="1:14" ht="12.75">
      <c r="A112" s="179">
        <v>45285.384837962964</v>
      </c>
      <c r="B112" s="55" t="s">
        <v>838</v>
      </c>
      <c r="C112" s="55" t="s">
        <v>839</v>
      </c>
      <c r="D112" s="180" t="s">
        <v>2</v>
      </c>
      <c r="E112" s="181">
        <v>25697</v>
      </c>
      <c r="F112" s="55" t="s">
        <v>27</v>
      </c>
      <c r="G112" s="55" t="s">
        <v>333</v>
      </c>
      <c r="H112" s="55" t="s">
        <v>840</v>
      </c>
      <c r="I112" s="55"/>
      <c r="J112" s="180" t="s">
        <v>19</v>
      </c>
      <c r="K112" s="56" t="s">
        <v>841</v>
      </c>
      <c r="L112" s="55" t="s">
        <v>842</v>
      </c>
      <c r="M112" s="180" t="s">
        <v>40</v>
      </c>
      <c r="N112" s="57" t="s">
        <v>10</v>
      </c>
    </row>
    <row r="113" spans="1:14" ht="12.75">
      <c r="A113" s="179">
        <v>45286.677488425928</v>
      </c>
      <c r="B113" s="55" t="s">
        <v>844</v>
      </c>
      <c r="C113" s="55" t="s">
        <v>845</v>
      </c>
      <c r="D113" s="180" t="s">
        <v>2</v>
      </c>
      <c r="E113" s="181">
        <v>32583</v>
      </c>
      <c r="F113" s="55" t="s">
        <v>3</v>
      </c>
      <c r="G113" s="55" t="s">
        <v>846</v>
      </c>
      <c r="H113" s="55" t="s">
        <v>37</v>
      </c>
      <c r="I113" s="55"/>
      <c r="J113" s="180" t="s">
        <v>6</v>
      </c>
      <c r="K113" s="56" t="s">
        <v>847</v>
      </c>
      <c r="L113" s="55" t="s">
        <v>848</v>
      </c>
      <c r="M113" s="180" t="s">
        <v>40</v>
      </c>
      <c r="N113" s="57" t="s">
        <v>65</v>
      </c>
    </row>
    <row r="114" spans="1:14" ht="12.75">
      <c r="A114" s="183" t="s">
        <v>850</v>
      </c>
      <c r="B114" s="55" t="s">
        <v>851</v>
      </c>
      <c r="C114" s="55"/>
      <c r="D114" s="184" t="s">
        <v>2</v>
      </c>
      <c r="E114" s="183" t="s">
        <v>852</v>
      </c>
      <c r="F114" s="55" t="s">
        <v>3</v>
      </c>
      <c r="G114" s="55" t="s">
        <v>112</v>
      </c>
      <c r="H114" s="55" t="s">
        <v>853</v>
      </c>
      <c r="I114" s="55"/>
      <c r="J114" s="184" t="s">
        <v>19</v>
      </c>
      <c r="K114" s="56" t="s">
        <v>854</v>
      </c>
      <c r="L114" s="55" t="s">
        <v>855</v>
      </c>
      <c r="M114" s="184" t="s">
        <v>40</v>
      </c>
      <c r="N114" s="57" t="s">
        <v>10</v>
      </c>
    </row>
    <row r="115" spans="1:14" ht="12.75">
      <c r="A115" s="179">
        <v>45288.077673611115</v>
      </c>
      <c r="B115" s="55" t="s">
        <v>857</v>
      </c>
      <c r="C115" s="55" t="s">
        <v>858</v>
      </c>
      <c r="D115" s="180" t="s">
        <v>86</v>
      </c>
      <c r="E115" s="181">
        <v>32575</v>
      </c>
      <c r="F115" s="55" t="s">
        <v>27</v>
      </c>
      <c r="G115" s="55" t="s">
        <v>859</v>
      </c>
      <c r="H115" s="55" t="s">
        <v>860</v>
      </c>
      <c r="I115" s="55"/>
      <c r="J115" s="180" t="s">
        <v>19</v>
      </c>
      <c r="K115" s="56" t="s">
        <v>861</v>
      </c>
      <c r="L115" s="55" t="s">
        <v>862</v>
      </c>
      <c r="M115" s="180" t="s">
        <v>9</v>
      </c>
      <c r="N115" s="57" t="s">
        <v>10</v>
      </c>
    </row>
    <row r="116" spans="1:14" ht="12.75">
      <c r="A116" s="179">
        <v>45288.66715277778</v>
      </c>
      <c r="B116" s="55" t="s">
        <v>864</v>
      </c>
      <c r="C116" s="55" t="s">
        <v>865</v>
      </c>
      <c r="D116" s="180" t="s">
        <v>2</v>
      </c>
      <c r="E116" s="181">
        <v>24989</v>
      </c>
      <c r="F116" s="55" t="s">
        <v>27</v>
      </c>
      <c r="G116" s="55" t="s">
        <v>866</v>
      </c>
      <c r="H116" s="55" t="s">
        <v>867</v>
      </c>
      <c r="I116" s="55"/>
      <c r="J116" s="180" t="s">
        <v>19</v>
      </c>
      <c r="K116" s="56" t="s">
        <v>868</v>
      </c>
      <c r="L116" s="55" t="s">
        <v>869</v>
      </c>
      <c r="M116" s="180" t="s">
        <v>9</v>
      </c>
      <c r="N116" s="57" t="s">
        <v>10</v>
      </c>
    </row>
    <row r="117" spans="1:14" ht="12.75">
      <c r="A117" s="183"/>
      <c r="B117" s="55"/>
      <c r="C117" s="55"/>
      <c r="D117" s="55"/>
      <c r="E117" s="183"/>
      <c r="F117" s="55"/>
      <c r="G117" s="55"/>
      <c r="H117" s="55"/>
      <c r="I117" s="55"/>
      <c r="J117" s="55"/>
      <c r="K117" s="56"/>
      <c r="L117" s="55"/>
      <c r="M117" s="55"/>
      <c r="N117" s="57"/>
    </row>
    <row r="118" spans="1:14" ht="12.75">
      <c r="A118" s="179">
        <v>45292.114791666667</v>
      </c>
      <c r="B118" s="55" t="s">
        <v>871</v>
      </c>
      <c r="C118" s="55" t="s">
        <v>872</v>
      </c>
      <c r="D118" s="180" t="s">
        <v>2</v>
      </c>
      <c r="E118" s="181">
        <v>30119</v>
      </c>
      <c r="F118" s="55" t="s">
        <v>3</v>
      </c>
      <c r="G118" s="55" t="s">
        <v>873</v>
      </c>
      <c r="H118" s="55" t="s">
        <v>874</v>
      </c>
      <c r="I118" s="55"/>
      <c r="J118" s="180" t="s">
        <v>6</v>
      </c>
      <c r="K118" s="56" t="s">
        <v>875</v>
      </c>
      <c r="L118" s="55" t="s">
        <v>876</v>
      </c>
      <c r="M118" s="180" t="s">
        <v>9</v>
      </c>
      <c r="N118" s="57" t="s">
        <v>10</v>
      </c>
    </row>
    <row r="119" spans="1:14" ht="12.75">
      <c r="A119" s="179">
        <v>45292.731006944443</v>
      </c>
      <c r="B119" s="55" t="s">
        <v>878</v>
      </c>
      <c r="C119" s="55" t="s">
        <v>879</v>
      </c>
      <c r="D119" s="180" t="s">
        <v>2</v>
      </c>
      <c r="E119" s="181">
        <v>30596</v>
      </c>
      <c r="F119" s="55" t="s">
        <v>27</v>
      </c>
      <c r="G119" s="55" t="s">
        <v>880</v>
      </c>
      <c r="H119" s="55" t="s">
        <v>881</v>
      </c>
      <c r="I119" s="55"/>
      <c r="J119" s="180" t="s">
        <v>19</v>
      </c>
      <c r="K119" s="56" t="s">
        <v>882</v>
      </c>
      <c r="L119" s="55" t="s">
        <v>883</v>
      </c>
      <c r="M119" s="180" t="s">
        <v>40</v>
      </c>
      <c r="N119" s="57" t="s">
        <v>10</v>
      </c>
    </row>
    <row r="120" spans="1:14" ht="12.75">
      <c r="A120" s="183"/>
      <c r="B120" s="55"/>
      <c r="C120" s="55"/>
      <c r="D120" s="55"/>
      <c r="E120" s="183"/>
      <c r="F120" s="55"/>
      <c r="G120" s="55"/>
      <c r="H120" s="55"/>
      <c r="I120" s="55"/>
      <c r="J120" s="55"/>
      <c r="K120" s="56"/>
      <c r="L120" s="55"/>
      <c r="M120" s="55"/>
      <c r="N120" s="57"/>
    </row>
    <row r="121" spans="1:14" ht="12.75">
      <c r="A121" s="179">
        <v>45299.660185185188</v>
      </c>
      <c r="B121" s="55" t="s">
        <v>885</v>
      </c>
      <c r="C121" s="55" t="s">
        <v>886</v>
      </c>
      <c r="D121" s="180" t="s">
        <v>2</v>
      </c>
      <c r="E121" s="181">
        <v>15619</v>
      </c>
      <c r="F121" s="55" t="s">
        <v>3</v>
      </c>
      <c r="G121" s="55" t="s">
        <v>180</v>
      </c>
      <c r="H121" s="55" t="s">
        <v>887</v>
      </c>
      <c r="I121" s="55"/>
      <c r="J121" s="180" t="s">
        <v>6</v>
      </c>
      <c r="K121" s="56" t="s">
        <v>888</v>
      </c>
      <c r="L121" s="55" t="s">
        <v>889</v>
      </c>
      <c r="M121" s="180" t="s">
        <v>40</v>
      </c>
      <c r="N121" s="57" t="s">
        <v>10</v>
      </c>
    </row>
    <row r="122" spans="1:14" ht="12.75">
      <c r="A122" s="179">
        <v>45299.732291666667</v>
      </c>
      <c r="B122" s="55" t="s">
        <v>110</v>
      </c>
      <c r="C122" s="55" t="s">
        <v>891</v>
      </c>
      <c r="D122" s="180" t="s">
        <v>2</v>
      </c>
      <c r="E122" s="181">
        <v>36657</v>
      </c>
      <c r="F122" s="55" t="s">
        <v>3</v>
      </c>
      <c r="G122" s="55" t="s">
        <v>95</v>
      </c>
      <c r="H122" s="55" t="s">
        <v>892</v>
      </c>
      <c r="I122" s="55"/>
      <c r="J122" s="180" t="s">
        <v>19</v>
      </c>
      <c r="K122" s="56" t="s">
        <v>893</v>
      </c>
      <c r="L122" s="55" t="s">
        <v>894</v>
      </c>
      <c r="M122" s="180" t="s">
        <v>9</v>
      </c>
      <c r="N122" s="57" t="s">
        <v>10</v>
      </c>
    </row>
    <row r="123" spans="1:14" ht="12.75">
      <c r="A123" s="179">
        <v>45299.968668981484</v>
      </c>
      <c r="B123" s="55" t="s">
        <v>896</v>
      </c>
      <c r="C123" s="55" t="s">
        <v>897</v>
      </c>
      <c r="D123" s="180" t="s">
        <v>16</v>
      </c>
      <c r="E123" s="181">
        <v>30071</v>
      </c>
      <c r="F123" s="55" t="s">
        <v>3</v>
      </c>
      <c r="G123" s="55" t="s">
        <v>898</v>
      </c>
      <c r="H123" s="55" t="s">
        <v>899</v>
      </c>
      <c r="I123" s="55"/>
      <c r="J123" s="180" t="s">
        <v>6</v>
      </c>
      <c r="K123" s="56" t="s">
        <v>900</v>
      </c>
      <c r="L123" s="55" t="s">
        <v>901</v>
      </c>
      <c r="M123" s="180" t="s">
        <v>9</v>
      </c>
      <c r="N123" s="57" t="s">
        <v>10</v>
      </c>
    </row>
    <row r="124" spans="1:14" ht="12.75">
      <c r="A124" s="179">
        <v>45300.283865740741</v>
      </c>
      <c r="B124" s="55" t="s">
        <v>903</v>
      </c>
      <c r="C124" s="55" t="s">
        <v>904</v>
      </c>
      <c r="D124" s="180" t="s">
        <v>2</v>
      </c>
      <c r="E124" s="181">
        <v>33289</v>
      </c>
      <c r="F124" s="55" t="s">
        <v>27</v>
      </c>
      <c r="G124" s="55" t="s">
        <v>70</v>
      </c>
      <c r="H124" s="55" t="s">
        <v>905</v>
      </c>
      <c r="I124" s="55"/>
      <c r="J124" s="180" t="s">
        <v>19</v>
      </c>
      <c r="K124" s="56" t="s">
        <v>906</v>
      </c>
      <c r="L124" s="55" t="s">
        <v>907</v>
      </c>
      <c r="M124" s="180" t="s">
        <v>40</v>
      </c>
      <c r="N124" s="57" t="s">
        <v>10</v>
      </c>
    </row>
    <row r="125" spans="1:14" ht="12.75">
      <c r="A125" s="179">
        <v>45302.068773148145</v>
      </c>
      <c r="B125" s="55" t="s">
        <v>909</v>
      </c>
      <c r="C125" s="55" t="s">
        <v>910</v>
      </c>
      <c r="D125" s="180" t="s">
        <v>2</v>
      </c>
      <c r="E125" s="181">
        <v>33725</v>
      </c>
      <c r="F125" s="55" t="s">
        <v>27</v>
      </c>
      <c r="G125" s="55" t="s">
        <v>28</v>
      </c>
      <c r="H125" s="55" t="s">
        <v>911</v>
      </c>
      <c r="I125" s="55"/>
      <c r="J125" s="180" t="s">
        <v>19</v>
      </c>
      <c r="K125" s="56" t="s">
        <v>912</v>
      </c>
      <c r="L125" s="55" t="s">
        <v>913</v>
      </c>
      <c r="M125" s="180" t="s">
        <v>9</v>
      </c>
      <c r="N125" s="57" t="s">
        <v>10</v>
      </c>
    </row>
    <row r="126" spans="1:14" ht="12.75">
      <c r="A126" s="179">
        <v>45302.17260416667</v>
      </c>
      <c r="B126" s="55" t="s">
        <v>915</v>
      </c>
      <c r="C126" s="55" t="s">
        <v>916</v>
      </c>
      <c r="D126" s="180" t="s">
        <v>2</v>
      </c>
      <c r="E126" s="181">
        <v>26488</v>
      </c>
      <c r="F126" s="55" t="s">
        <v>3</v>
      </c>
      <c r="G126" s="55" t="s">
        <v>917</v>
      </c>
      <c r="H126" s="55" t="s">
        <v>918</v>
      </c>
      <c r="I126" s="55"/>
      <c r="J126" s="180" t="s">
        <v>6</v>
      </c>
      <c r="K126" s="56" t="s">
        <v>919</v>
      </c>
      <c r="L126" s="55" t="s">
        <v>920</v>
      </c>
      <c r="M126" s="180" t="s">
        <v>40</v>
      </c>
      <c r="N126" s="57" t="s">
        <v>10</v>
      </c>
    </row>
    <row r="127" spans="1:14" ht="12.75">
      <c r="A127" s="179">
        <v>45304.444039351853</v>
      </c>
      <c r="B127" s="55" t="s">
        <v>922</v>
      </c>
      <c r="C127" s="55" t="s">
        <v>923</v>
      </c>
      <c r="D127" s="180" t="s">
        <v>2</v>
      </c>
      <c r="E127" s="181">
        <v>26986</v>
      </c>
      <c r="F127" s="55" t="s">
        <v>3</v>
      </c>
      <c r="G127" s="55" t="s">
        <v>924</v>
      </c>
      <c r="H127" s="55" t="s">
        <v>925</v>
      </c>
      <c r="I127" s="55"/>
      <c r="J127" s="180" t="s">
        <v>19</v>
      </c>
      <c r="K127" s="56" t="s">
        <v>926</v>
      </c>
      <c r="L127" s="55" t="s">
        <v>927</v>
      </c>
      <c r="M127" s="180" t="s">
        <v>175</v>
      </c>
      <c r="N127" s="57" t="s">
        <v>10</v>
      </c>
    </row>
    <row r="128" spans="1:14" ht="12.75">
      <c r="A128" s="179">
        <v>45308.165914351855</v>
      </c>
      <c r="B128" s="55" t="s">
        <v>929</v>
      </c>
      <c r="C128" s="55" t="s">
        <v>930</v>
      </c>
      <c r="D128" s="180" t="s">
        <v>2</v>
      </c>
      <c r="E128" s="181">
        <v>37170</v>
      </c>
      <c r="F128" s="55" t="s">
        <v>27</v>
      </c>
      <c r="G128" s="55" t="s">
        <v>518</v>
      </c>
      <c r="H128" s="55" t="s">
        <v>931</v>
      </c>
      <c r="I128" s="55"/>
      <c r="J128" s="180" t="s">
        <v>19</v>
      </c>
      <c r="K128" s="56" t="s">
        <v>932</v>
      </c>
      <c r="L128" s="55" t="s">
        <v>933</v>
      </c>
      <c r="M128" s="180" t="s">
        <v>9</v>
      </c>
      <c r="N128" s="57" t="s">
        <v>10</v>
      </c>
    </row>
    <row r="129" spans="1:14" ht="12.75">
      <c r="A129" s="179">
        <v>45308.507349537038</v>
      </c>
      <c r="B129" s="55" t="s">
        <v>935</v>
      </c>
      <c r="C129" s="55" t="s">
        <v>936</v>
      </c>
      <c r="D129" s="180" t="s">
        <v>86</v>
      </c>
      <c r="E129" s="181">
        <v>35975</v>
      </c>
      <c r="F129" s="55" t="s">
        <v>3</v>
      </c>
      <c r="G129" s="55" t="s">
        <v>937</v>
      </c>
      <c r="H129" s="55" t="s">
        <v>938</v>
      </c>
      <c r="I129" s="55"/>
      <c r="J129" s="180" t="s">
        <v>6</v>
      </c>
      <c r="K129" s="56" t="s">
        <v>939</v>
      </c>
      <c r="L129" s="55" t="s">
        <v>940</v>
      </c>
      <c r="M129" s="180" t="s">
        <v>22</v>
      </c>
      <c r="N129" s="57" t="s">
        <v>10</v>
      </c>
    </row>
    <row r="130" spans="1:14" ht="12.75">
      <c r="A130" s="179">
        <v>45309.046585648146</v>
      </c>
      <c r="B130" s="55" t="s">
        <v>942</v>
      </c>
      <c r="C130" s="55" t="s">
        <v>943</v>
      </c>
      <c r="D130" s="180" t="s">
        <v>16</v>
      </c>
      <c r="E130" s="181">
        <v>35188</v>
      </c>
      <c r="F130" s="55" t="s">
        <v>27</v>
      </c>
      <c r="G130" s="56" t="s">
        <v>944</v>
      </c>
      <c r="H130" s="55" t="s">
        <v>945</v>
      </c>
      <c r="I130" s="55"/>
      <c r="J130" s="180" t="s">
        <v>19</v>
      </c>
      <c r="K130" s="56" t="s">
        <v>946</v>
      </c>
      <c r="L130" s="55" t="s">
        <v>947</v>
      </c>
      <c r="M130" s="180" t="s">
        <v>175</v>
      </c>
      <c r="N130" s="57" t="s">
        <v>10</v>
      </c>
    </row>
    <row r="131" spans="1:14" ht="12.75">
      <c r="A131" s="55"/>
      <c r="B131" s="55"/>
      <c r="C131" s="55"/>
      <c r="D131" s="55"/>
      <c r="E131" s="55"/>
      <c r="F131" s="55"/>
      <c r="G131" s="55"/>
      <c r="H131" s="55"/>
      <c r="I131" s="55"/>
      <c r="J131" s="55"/>
      <c r="K131" s="55"/>
      <c r="L131" s="55"/>
      <c r="M131" s="55"/>
      <c r="N131" s="55"/>
    </row>
    <row r="132" spans="1:14" ht="12.75">
      <c r="A132" s="179">
        <v>45313.521423611113</v>
      </c>
      <c r="B132" s="55" t="s">
        <v>949</v>
      </c>
      <c r="C132" s="55" t="s">
        <v>950</v>
      </c>
      <c r="D132" s="180" t="s">
        <v>2</v>
      </c>
      <c r="E132" s="181">
        <v>27585</v>
      </c>
      <c r="F132" s="55" t="s">
        <v>3</v>
      </c>
      <c r="G132" s="56" t="s">
        <v>951</v>
      </c>
      <c r="H132" s="55" t="s">
        <v>952</v>
      </c>
      <c r="I132" s="55" t="s">
        <v>953</v>
      </c>
      <c r="J132" s="185" t="s">
        <v>6</v>
      </c>
      <c r="K132" s="56" t="s">
        <v>954</v>
      </c>
      <c r="L132" s="55" t="s">
        <v>955</v>
      </c>
      <c r="M132" s="186" t="s">
        <v>175</v>
      </c>
      <c r="N132" s="57" t="s">
        <v>10</v>
      </c>
    </row>
    <row r="133" spans="1:14" ht="12.75">
      <c r="A133" s="187" t="s">
        <v>957</v>
      </c>
      <c r="B133" s="55" t="s">
        <v>958</v>
      </c>
      <c r="C133" s="55"/>
      <c r="D133" s="55" t="s">
        <v>2</v>
      </c>
      <c r="E133" s="57">
        <v>29011</v>
      </c>
      <c r="F133" s="55" t="s">
        <v>27</v>
      </c>
      <c r="G133" s="56" t="s">
        <v>95</v>
      </c>
      <c r="H133" s="55" t="s">
        <v>959</v>
      </c>
      <c r="I133" s="55" t="s">
        <v>605</v>
      </c>
      <c r="J133" s="55" t="s">
        <v>19</v>
      </c>
      <c r="K133" s="56" t="s">
        <v>960</v>
      </c>
      <c r="L133" s="55" t="s">
        <v>961</v>
      </c>
      <c r="M133" s="55" t="s">
        <v>962</v>
      </c>
      <c r="N133" s="57" t="s">
        <v>10</v>
      </c>
    </row>
    <row r="134" spans="1:14" ht="12.75">
      <c r="A134" s="188">
        <v>45316.359479166669</v>
      </c>
      <c r="B134" s="55" t="s">
        <v>964</v>
      </c>
      <c r="C134" s="55" t="s">
        <v>965</v>
      </c>
      <c r="D134" s="55" t="s">
        <v>86</v>
      </c>
      <c r="E134" s="57">
        <v>34335</v>
      </c>
      <c r="F134" s="55" t="s">
        <v>3</v>
      </c>
      <c r="G134" s="55" t="s">
        <v>966</v>
      </c>
      <c r="H134" s="55" t="s">
        <v>967</v>
      </c>
      <c r="I134" s="55" t="s">
        <v>968</v>
      </c>
      <c r="J134" s="55" t="s">
        <v>6</v>
      </c>
      <c r="K134" s="56" t="s">
        <v>969</v>
      </c>
      <c r="L134" s="55" t="s">
        <v>970</v>
      </c>
      <c r="M134" s="55" t="s">
        <v>9</v>
      </c>
      <c r="N134" s="57" t="s">
        <v>10</v>
      </c>
    </row>
    <row r="135" spans="1:14" ht="12.75">
      <c r="A135" s="188">
        <v>45316.493171296293</v>
      </c>
      <c r="B135" s="55" t="s">
        <v>972</v>
      </c>
      <c r="C135" s="55" t="s">
        <v>973</v>
      </c>
      <c r="D135" s="55" t="s">
        <v>2</v>
      </c>
      <c r="E135" s="57">
        <v>29593</v>
      </c>
      <c r="F135" s="55" t="s">
        <v>3</v>
      </c>
      <c r="G135" s="55" t="s">
        <v>974</v>
      </c>
      <c r="H135" s="55" t="s">
        <v>975</v>
      </c>
      <c r="I135" s="55" t="s">
        <v>976</v>
      </c>
      <c r="J135" s="55" t="s">
        <v>6</v>
      </c>
      <c r="K135" s="56" t="s">
        <v>977</v>
      </c>
      <c r="L135" s="55" t="s">
        <v>978</v>
      </c>
      <c r="M135" s="55" t="s">
        <v>9</v>
      </c>
      <c r="N135" s="57" t="s">
        <v>10</v>
      </c>
    </row>
    <row r="136" spans="1:14" ht="12.75">
      <c r="A136" s="187" t="s">
        <v>980</v>
      </c>
      <c r="B136" s="55" t="s">
        <v>981</v>
      </c>
      <c r="C136" s="55"/>
      <c r="D136" s="55" t="s">
        <v>2</v>
      </c>
      <c r="E136" s="183" t="s">
        <v>982</v>
      </c>
      <c r="F136" s="55" t="s">
        <v>983</v>
      </c>
      <c r="G136" s="55" t="s">
        <v>471</v>
      </c>
      <c r="H136" s="55" t="s">
        <v>984</v>
      </c>
      <c r="I136" s="55" t="s">
        <v>985</v>
      </c>
      <c r="J136" s="55" t="s">
        <v>19</v>
      </c>
      <c r="K136" s="56" t="s">
        <v>986</v>
      </c>
      <c r="L136" s="55" t="s">
        <v>987</v>
      </c>
      <c r="M136" s="55" t="s">
        <v>40</v>
      </c>
      <c r="N136" s="57" t="s">
        <v>10</v>
      </c>
    </row>
    <row r="137" spans="1:14" ht="12.75">
      <c r="A137" s="188">
        <v>45316.944374999999</v>
      </c>
      <c r="B137" s="55" t="s">
        <v>989</v>
      </c>
      <c r="C137" s="55" t="s">
        <v>990</v>
      </c>
      <c r="D137" s="55" t="s">
        <v>2</v>
      </c>
      <c r="E137" s="57">
        <v>26714</v>
      </c>
      <c r="F137" s="55" t="s">
        <v>27</v>
      </c>
      <c r="G137" s="55" t="s">
        <v>28</v>
      </c>
      <c r="H137" s="55" t="s">
        <v>991</v>
      </c>
      <c r="I137" s="55" t="s">
        <v>605</v>
      </c>
      <c r="J137" s="55" t="s">
        <v>19</v>
      </c>
      <c r="K137" s="56">
        <v>601123008643</v>
      </c>
      <c r="L137" s="55" t="s">
        <v>992</v>
      </c>
      <c r="M137" s="55" t="s">
        <v>175</v>
      </c>
      <c r="N137" s="57" t="s">
        <v>65</v>
      </c>
    </row>
    <row r="138" spans="1:14" ht="12.75">
      <c r="A138" s="188">
        <v>45318.33971064815</v>
      </c>
      <c r="B138" s="55" t="s">
        <v>994</v>
      </c>
      <c r="C138" s="55" t="s">
        <v>995</v>
      </c>
      <c r="D138" s="55" t="s">
        <v>2</v>
      </c>
      <c r="E138" s="57">
        <v>22686</v>
      </c>
      <c r="F138" s="55" t="s">
        <v>3</v>
      </c>
      <c r="G138" s="55" t="s">
        <v>996</v>
      </c>
      <c r="H138" s="55" t="s">
        <v>997</v>
      </c>
      <c r="I138" s="55" t="s">
        <v>998</v>
      </c>
      <c r="J138" s="55" t="s">
        <v>19</v>
      </c>
      <c r="K138" s="56" t="s">
        <v>999</v>
      </c>
      <c r="L138" s="55" t="s">
        <v>1000</v>
      </c>
      <c r="M138" s="55" t="s">
        <v>9</v>
      </c>
      <c r="N138" s="57" t="s">
        <v>65</v>
      </c>
    </row>
    <row r="139" spans="1:14" ht="12.75">
      <c r="A139" s="188">
        <v>45318.69767361111</v>
      </c>
      <c r="B139" s="55" t="s">
        <v>223</v>
      </c>
      <c r="C139" s="55" t="s">
        <v>1002</v>
      </c>
      <c r="D139" s="55" t="s">
        <v>86</v>
      </c>
      <c r="E139" s="57">
        <v>31057</v>
      </c>
      <c r="F139" s="55" t="s">
        <v>3</v>
      </c>
      <c r="G139" s="55" t="s">
        <v>1003</v>
      </c>
      <c r="H139" s="55" t="s">
        <v>1004</v>
      </c>
      <c r="I139" s="55" t="s">
        <v>1005</v>
      </c>
      <c r="J139" s="55" t="s">
        <v>6</v>
      </c>
      <c r="K139" s="56" t="s">
        <v>1006</v>
      </c>
      <c r="L139" s="55" t="s">
        <v>1007</v>
      </c>
      <c r="M139" s="55" t="s">
        <v>22</v>
      </c>
      <c r="N139" s="57" t="s">
        <v>10</v>
      </c>
    </row>
    <row r="140" spans="1:14" ht="12.75">
      <c r="A140" s="188">
        <v>45323.145613425928</v>
      </c>
      <c r="B140" s="55" t="s">
        <v>1009</v>
      </c>
      <c r="C140" s="55" t="s">
        <v>916</v>
      </c>
      <c r="D140" s="57" t="s">
        <v>2</v>
      </c>
      <c r="E140" s="57">
        <v>26488</v>
      </c>
      <c r="F140" s="55" t="s">
        <v>3</v>
      </c>
      <c r="G140" s="55" t="s">
        <v>1010</v>
      </c>
      <c r="H140" s="55" t="s">
        <v>1011</v>
      </c>
      <c r="I140" s="55" t="s">
        <v>1012</v>
      </c>
      <c r="J140" s="56" t="s">
        <v>19</v>
      </c>
      <c r="K140" s="56" t="s">
        <v>1013</v>
      </c>
      <c r="L140" s="55" t="s">
        <v>1014</v>
      </c>
      <c r="M140" s="57" t="s">
        <v>22</v>
      </c>
      <c r="N140" s="57" t="s">
        <v>10</v>
      </c>
    </row>
    <row r="141" spans="1:14" ht="12.75">
      <c r="A141" s="188">
        <v>45323.580995370372</v>
      </c>
      <c r="B141" s="55" t="s">
        <v>1016</v>
      </c>
      <c r="C141" s="55" t="s">
        <v>1017</v>
      </c>
      <c r="D141" s="57" t="s">
        <v>2</v>
      </c>
      <c r="E141" s="57">
        <v>23585</v>
      </c>
      <c r="F141" s="55" t="s">
        <v>3</v>
      </c>
      <c r="G141" s="55" t="s">
        <v>171</v>
      </c>
      <c r="H141" s="55" t="s">
        <v>1018</v>
      </c>
      <c r="I141" s="55" t="s">
        <v>1012</v>
      </c>
      <c r="J141" s="56" t="s">
        <v>19</v>
      </c>
      <c r="K141" s="56" t="s">
        <v>1019</v>
      </c>
      <c r="L141" s="55" t="s">
        <v>1020</v>
      </c>
      <c r="M141" s="57" t="s">
        <v>9</v>
      </c>
      <c r="N141" s="57" t="s">
        <v>10</v>
      </c>
    </row>
    <row r="142" spans="1:14" ht="12.75">
      <c r="A142" s="187" t="s">
        <v>1022</v>
      </c>
      <c r="B142" s="55" t="s">
        <v>1023</v>
      </c>
      <c r="C142" s="55"/>
      <c r="D142" s="180" t="s">
        <v>2</v>
      </c>
      <c r="E142" s="57">
        <v>33849</v>
      </c>
      <c r="F142" s="55" t="s">
        <v>3</v>
      </c>
      <c r="G142" s="55" t="s">
        <v>1024</v>
      </c>
      <c r="H142" s="55" t="s">
        <v>1025</v>
      </c>
      <c r="I142" s="55" t="s">
        <v>1026</v>
      </c>
      <c r="J142" s="55" t="s">
        <v>19</v>
      </c>
      <c r="K142" s="56" t="s">
        <v>1027</v>
      </c>
      <c r="L142" s="55" t="s">
        <v>1028</v>
      </c>
      <c r="M142" s="55" t="s">
        <v>9</v>
      </c>
      <c r="N142" s="57" t="s">
        <v>10</v>
      </c>
    </row>
    <row r="143" spans="1:14" ht="12.75">
      <c r="A143" s="187">
        <v>45327.169050925928</v>
      </c>
      <c r="B143" s="55" t="s">
        <v>1030</v>
      </c>
      <c r="C143" s="55" t="s">
        <v>1031</v>
      </c>
      <c r="D143" s="180" t="s">
        <v>16</v>
      </c>
      <c r="E143" s="57">
        <v>31057</v>
      </c>
      <c r="F143" s="55" t="s">
        <v>3</v>
      </c>
      <c r="G143" s="55" t="s">
        <v>180</v>
      </c>
      <c r="H143" s="55" t="s">
        <v>1032</v>
      </c>
      <c r="I143" s="55" t="s">
        <v>420</v>
      </c>
      <c r="J143" s="55" t="s">
        <v>6</v>
      </c>
      <c r="K143" s="56" t="s">
        <v>1006</v>
      </c>
      <c r="L143" s="55" t="s">
        <v>1007</v>
      </c>
      <c r="M143" s="55" t="s">
        <v>9</v>
      </c>
      <c r="N143" s="57" t="s">
        <v>10</v>
      </c>
    </row>
    <row r="144" spans="1:14" ht="12.75">
      <c r="B144" s="189"/>
      <c r="H144" s="189"/>
    </row>
    <row r="145" spans="2:8" ht="12.75">
      <c r="B145" s="189"/>
      <c r="H145" s="189"/>
    </row>
    <row r="146" spans="2:8" ht="12.75">
      <c r="B146" s="189"/>
      <c r="H146" s="189"/>
    </row>
    <row r="147" spans="2:8" ht="12.75">
      <c r="B147" s="189"/>
      <c r="H147" s="189"/>
    </row>
    <row r="148" spans="2:8" ht="12.75">
      <c r="B148" s="189"/>
      <c r="H148" s="189"/>
    </row>
    <row r="149" spans="2:8" ht="12.75">
      <c r="B149" s="189"/>
      <c r="H149" s="189"/>
    </row>
    <row r="150" spans="2:8" ht="12.75">
      <c r="B150" s="189"/>
      <c r="H150" s="189"/>
    </row>
    <row r="151" spans="2:8" ht="12.75">
      <c r="B151" s="189"/>
      <c r="H151" s="189"/>
    </row>
    <row r="152" spans="2:8" ht="12.75">
      <c r="B152" s="189"/>
      <c r="H152" s="189"/>
    </row>
    <row r="153" spans="2:8" ht="12.75">
      <c r="B153" s="189"/>
      <c r="H153" s="189"/>
    </row>
    <row r="154" spans="2:8" ht="12.75">
      <c r="B154" s="189"/>
      <c r="H154" s="189"/>
    </row>
    <row r="155" spans="2:8" ht="12.75">
      <c r="B155" s="189"/>
      <c r="H155" s="189"/>
    </row>
    <row r="156" spans="2:8" ht="12.75">
      <c r="B156" s="189"/>
      <c r="H156" s="189"/>
    </row>
    <row r="157" spans="2:8" ht="12.75">
      <c r="B157" s="189"/>
      <c r="H157" s="189"/>
    </row>
    <row r="158" spans="2:8" ht="12.75">
      <c r="B158" s="189"/>
      <c r="H158" s="189"/>
    </row>
    <row r="159" spans="2:8" ht="12.75">
      <c r="B159" s="189"/>
      <c r="H159" s="189"/>
    </row>
    <row r="160" spans="2:8" ht="12.75">
      <c r="B160" s="189"/>
      <c r="H160" s="189"/>
    </row>
    <row r="161" spans="2:8" ht="12.75">
      <c r="B161" s="189"/>
      <c r="H161" s="189"/>
    </row>
    <row r="162" spans="2:8" ht="12.75">
      <c r="B162" s="189"/>
      <c r="H162" s="189"/>
    </row>
    <row r="163" spans="2:8" ht="12.75">
      <c r="B163" s="189"/>
      <c r="H163" s="189"/>
    </row>
    <row r="164" spans="2:8" ht="12.75">
      <c r="B164" s="189"/>
      <c r="H164" s="189"/>
    </row>
    <row r="165" spans="2:8" ht="12.75">
      <c r="B165" s="189"/>
      <c r="H165" s="189"/>
    </row>
    <row r="166" spans="2:8" ht="12.75">
      <c r="B166" s="189"/>
      <c r="H166" s="189"/>
    </row>
    <row r="167" spans="2:8" ht="12.75">
      <c r="B167" s="189"/>
      <c r="H167" s="189"/>
    </row>
    <row r="168" spans="2:8" ht="12.75">
      <c r="B168" s="189"/>
      <c r="H168" s="189"/>
    </row>
    <row r="169" spans="2:8" ht="12.75">
      <c r="B169" s="189"/>
      <c r="H169" s="189"/>
    </row>
    <row r="170" spans="2:8" ht="12.75">
      <c r="B170" s="189"/>
      <c r="H170" s="189"/>
    </row>
    <row r="171" spans="2:8" ht="12.75">
      <c r="B171" s="189"/>
      <c r="H171" s="189"/>
    </row>
    <row r="172" spans="2:8" ht="12.75">
      <c r="B172" s="189"/>
      <c r="H172" s="189"/>
    </row>
    <row r="173" spans="2:8" ht="12.75">
      <c r="B173" s="189"/>
      <c r="H173" s="189"/>
    </row>
    <row r="174" spans="2:8" ht="12.75">
      <c r="B174" s="189"/>
      <c r="H174" s="189"/>
    </row>
    <row r="175" spans="2:8" ht="12.75">
      <c r="B175" s="189"/>
      <c r="H175" s="189"/>
    </row>
    <row r="176" spans="2:8" ht="12.75">
      <c r="B176" s="189"/>
      <c r="H176" s="189"/>
    </row>
    <row r="177" spans="2:8" ht="12.75">
      <c r="B177" s="189"/>
      <c r="H177" s="189"/>
    </row>
    <row r="178" spans="2:8" ht="12.75">
      <c r="B178" s="189"/>
      <c r="H178" s="189"/>
    </row>
    <row r="179" spans="2:8" ht="12.75">
      <c r="B179" s="189"/>
      <c r="H179" s="189"/>
    </row>
    <row r="180" spans="2:8" ht="12.75">
      <c r="B180" s="189"/>
      <c r="H180" s="189"/>
    </row>
    <row r="181" spans="2:8" ht="12.75">
      <c r="B181" s="189"/>
      <c r="H181" s="189"/>
    </row>
    <row r="182" spans="2:8" ht="12.75">
      <c r="B182" s="189"/>
      <c r="H182" s="189"/>
    </row>
    <row r="183" spans="2:8" ht="12.75">
      <c r="B183" s="189"/>
      <c r="H183" s="189"/>
    </row>
    <row r="184" spans="2:8" ht="12.75">
      <c r="B184" s="189"/>
      <c r="H184" s="189"/>
    </row>
    <row r="185" spans="2:8" ht="12.75">
      <c r="B185" s="189"/>
      <c r="H185" s="189"/>
    </row>
    <row r="186" spans="2:8" ht="12.75">
      <c r="B186" s="189"/>
      <c r="H186" s="189"/>
    </row>
    <row r="187" spans="2:8" ht="12.75">
      <c r="B187" s="189"/>
      <c r="H187" s="189"/>
    </row>
    <row r="188" spans="2:8" ht="12.75">
      <c r="B188" s="189"/>
      <c r="H188" s="189"/>
    </row>
    <row r="189" spans="2:8" ht="12.75">
      <c r="B189" s="189"/>
      <c r="H189" s="189"/>
    </row>
    <row r="190" spans="2:8" ht="12.75">
      <c r="B190" s="189"/>
      <c r="H190" s="189"/>
    </row>
    <row r="191" spans="2:8" ht="12.75">
      <c r="B191" s="189"/>
      <c r="H191" s="189"/>
    </row>
    <row r="192" spans="2:8" ht="12.75">
      <c r="B192" s="189"/>
      <c r="H192" s="189"/>
    </row>
    <row r="193" spans="2:8" ht="12.75">
      <c r="B193" s="189"/>
      <c r="H193" s="189"/>
    </row>
    <row r="194" spans="2:8" ht="12.75">
      <c r="B194" s="189"/>
      <c r="H194" s="189"/>
    </row>
    <row r="195" spans="2:8" ht="12.75">
      <c r="B195" s="189"/>
      <c r="H195" s="189"/>
    </row>
    <row r="196" spans="2:8" ht="12.75">
      <c r="B196" s="189"/>
      <c r="H196" s="189"/>
    </row>
    <row r="197" spans="2:8" ht="12.75">
      <c r="B197" s="189"/>
      <c r="H197" s="189"/>
    </row>
    <row r="198" spans="2:8" ht="12.75">
      <c r="B198" s="189"/>
      <c r="H198" s="189"/>
    </row>
    <row r="199" spans="2:8" ht="12.75">
      <c r="B199" s="189"/>
      <c r="H199" s="189"/>
    </row>
    <row r="200" spans="2:8" ht="12.75">
      <c r="B200" s="189"/>
      <c r="H200" s="189"/>
    </row>
    <row r="201" spans="2:8" ht="12.75">
      <c r="B201" s="189"/>
      <c r="H201" s="189"/>
    </row>
    <row r="202" spans="2:8" ht="12.75">
      <c r="B202" s="189"/>
      <c r="H202" s="189"/>
    </row>
    <row r="203" spans="2:8" ht="12.75">
      <c r="B203" s="189"/>
      <c r="H203" s="189"/>
    </row>
    <row r="204" spans="2:8" ht="12.75">
      <c r="B204" s="189"/>
      <c r="H204" s="189"/>
    </row>
    <row r="205" spans="2:8" ht="12.75">
      <c r="B205" s="189"/>
      <c r="H205" s="189"/>
    </row>
    <row r="206" spans="2:8" ht="12.75">
      <c r="B206" s="189"/>
      <c r="H206" s="189"/>
    </row>
    <row r="207" spans="2:8" ht="12.75">
      <c r="B207" s="189"/>
      <c r="H207" s="189"/>
    </row>
    <row r="208" spans="2:8" ht="12.75">
      <c r="B208" s="189"/>
      <c r="H208" s="189"/>
    </row>
    <row r="209" spans="2:8" ht="12.75">
      <c r="B209" s="189"/>
      <c r="H209" s="189"/>
    </row>
    <row r="210" spans="2:8" ht="12.75">
      <c r="B210" s="189"/>
      <c r="H210" s="189"/>
    </row>
    <row r="211" spans="2:8" ht="12.75">
      <c r="B211" s="189"/>
      <c r="H211" s="189"/>
    </row>
    <row r="212" spans="2:8" ht="12.75">
      <c r="B212" s="189"/>
      <c r="H212" s="189"/>
    </row>
    <row r="213" spans="2:8" ht="12.75">
      <c r="B213" s="189"/>
      <c r="H213" s="189"/>
    </row>
    <row r="214" spans="2:8" ht="12.75">
      <c r="B214" s="189"/>
      <c r="H214" s="189"/>
    </row>
    <row r="215" spans="2:8" ht="12.75">
      <c r="B215" s="189"/>
      <c r="H215" s="189"/>
    </row>
    <row r="216" spans="2:8" ht="12.75">
      <c r="B216" s="189"/>
      <c r="H216" s="189"/>
    </row>
    <row r="217" spans="2:8" ht="12.75">
      <c r="B217" s="189"/>
      <c r="H217" s="189"/>
    </row>
    <row r="218" spans="2:8" ht="12.75">
      <c r="B218" s="189"/>
      <c r="H218" s="189"/>
    </row>
    <row r="219" spans="2:8" ht="12.75">
      <c r="B219" s="189"/>
      <c r="H219" s="189"/>
    </row>
    <row r="220" spans="2:8" ht="12.75">
      <c r="B220" s="189"/>
      <c r="H220" s="189"/>
    </row>
    <row r="221" spans="2:8" ht="12.75">
      <c r="B221" s="189"/>
      <c r="H221" s="189"/>
    </row>
    <row r="222" spans="2:8" ht="12.75">
      <c r="B222" s="189"/>
      <c r="H222" s="189"/>
    </row>
    <row r="223" spans="2:8" ht="12.75">
      <c r="B223" s="189"/>
      <c r="H223" s="189"/>
    </row>
    <row r="224" spans="2:8" ht="12.75">
      <c r="B224" s="189"/>
      <c r="H224" s="189"/>
    </row>
    <row r="225" spans="2:8" ht="12.75">
      <c r="B225" s="189"/>
      <c r="H225" s="189"/>
    </row>
    <row r="226" spans="2:8" ht="12.75">
      <c r="B226" s="189"/>
      <c r="H226" s="189"/>
    </row>
    <row r="227" spans="2:8" ht="12.75">
      <c r="B227" s="189"/>
      <c r="H227" s="189"/>
    </row>
    <row r="228" spans="2:8" ht="12.75">
      <c r="B228" s="189"/>
      <c r="H228" s="189"/>
    </row>
    <row r="229" spans="2:8" ht="12.75">
      <c r="B229" s="189"/>
      <c r="H229" s="189"/>
    </row>
    <row r="230" spans="2:8" ht="12.75">
      <c r="B230" s="189"/>
      <c r="H230" s="189"/>
    </row>
    <row r="231" spans="2:8" ht="12.75">
      <c r="B231" s="189"/>
      <c r="H231" s="189"/>
    </row>
    <row r="232" spans="2:8" ht="12.75">
      <c r="B232" s="189"/>
      <c r="H232" s="189"/>
    </row>
    <row r="233" spans="2:8" ht="12.75">
      <c r="B233" s="189"/>
      <c r="H233" s="189"/>
    </row>
    <row r="234" spans="2:8" ht="12.75">
      <c r="B234" s="189"/>
      <c r="H234" s="189"/>
    </row>
    <row r="235" spans="2:8" ht="12.75">
      <c r="B235" s="189"/>
      <c r="H235" s="189"/>
    </row>
    <row r="236" spans="2:8" ht="12.75">
      <c r="B236" s="189"/>
      <c r="H236" s="189"/>
    </row>
    <row r="237" spans="2:8" ht="12.75">
      <c r="B237" s="189"/>
      <c r="H237" s="189"/>
    </row>
    <row r="238" spans="2:8" ht="12.75">
      <c r="B238" s="189"/>
      <c r="H238" s="189"/>
    </row>
    <row r="239" spans="2:8" ht="12.75">
      <c r="B239" s="189"/>
      <c r="H239" s="189"/>
    </row>
    <row r="240" spans="2:8" ht="12.75">
      <c r="B240" s="189"/>
      <c r="H240" s="189"/>
    </row>
    <row r="241" spans="2:8" ht="12.75">
      <c r="B241" s="189"/>
      <c r="H241" s="189"/>
    </row>
    <row r="242" spans="2:8" ht="12.75">
      <c r="B242" s="189"/>
      <c r="H242" s="189"/>
    </row>
    <row r="243" spans="2:8" ht="12.75">
      <c r="B243" s="189"/>
      <c r="H243" s="189"/>
    </row>
    <row r="244" spans="2:8" ht="12.75">
      <c r="B244" s="189"/>
      <c r="H244" s="189"/>
    </row>
    <row r="245" spans="2:8" ht="12.75">
      <c r="B245" s="189"/>
      <c r="H245" s="189"/>
    </row>
    <row r="246" spans="2:8" ht="12.75">
      <c r="B246" s="189"/>
      <c r="H246" s="189"/>
    </row>
    <row r="247" spans="2:8" ht="12.75">
      <c r="B247" s="189"/>
      <c r="H247" s="189"/>
    </row>
    <row r="248" spans="2:8" ht="12.75">
      <c r="B248" s="189"/>
      <c r="H248" s="189"/>
    </row>
    <row r="249" spans="2:8" ht="12.75">
      <c r="B249" s="189"/>
      <c r="H249" s="189"/>
    </row>
    <row r="250" spans="2:8" ht="12.75">
      <c r="B250" s="189"/>
      <c r="H250" s="189"/>
    </row>
    <row r="251" spans="2:8" ht="12.75">
      <c r="B251" s="189"/>
      <c r="H251" s="189"/>
    </row>
    <row r="252" spans="2:8" ht="12.75">
      <c r="B252" s="189"/>
      <c r="H252" s="189"/>
    </row>
    <row r="253" spans="2:8" ht="12.75">
      <c r="B253" s="189"/>
      <c r="H253" s="189"/>
    </row>
    <row r="254" spans="2:8" ht="12.75">
      <c r="B254" s="189"/>
      <c r="H254" s="189"/>
    </row>
    <row r="255" spans="2:8" ht="12.75">
      <c r="B255" s="189"/>
      <c r="H255" s="189"/>
    </row>
    <row r="256" spans="2:8" ht="12.75">
      <c r="B256" s="189"/>
      <c r="H256" s="189"/>
    </row>
    <row r="257" spans="2:8" ht="12.75">
      <c r="B257" s="189"/>
      <c r="H257" s="189"/>
    </row>
    <row r="258" spans="2:8" ht="12.75">
      <c r="B258" s="189"/>
      <c r="H258" s="189"/>
    </row>
    <row r="259" spans="2:8" ht="12.75">
      <c r="B259" s="189"/>
      <c r="H259" s="189"/>
    </row>
    <row r="260" spans="2:8" ht="12.75">
      <c r="B260" s="189"/>
      <c r="H260" s="189"/>
    </row>
    <row r="261" spans="2:8" ht="12.75">
      <c r="B261" s="189"/>
      <c r="H261" s="189"/>
    </row>
    <row r="262" spans="2:8" ht="12.75">
      <c r="B262" s="189"/>
      <c r="H262" s="189"/>
    </row>
    <row r="263" spans="2:8" ht="12.75">
      <c r="B263" s="189"/>
      <c r="H263" s="189"/>
    </row>
    <row r="264" spans="2:8" ht="12.75">
      <c r="B264" s="189"/>
      <c r="H264" s="189"/>
    </row>
    <row r="265" spans="2:8" ht="12.75">
      <c r="B265" s="189"/>
      <c r="H265" s="189"/>
    </row>
    <row r="266" spans="2:8" ht="12.75">
      <c r="B266" s="189"/>
      <c r="H266" s="189"/>
    </row>
    <row r="267" spans="2:8" ht="12.75">
      <c r="B267" s="189"/>
      <c r="H267" s="189"/>
    </row>
    <row r="268" spans="2:8" ht="12.75">
      <c r="B268" s="189"/>
      <c r="H268" s="189"/>
    </row>
    <row r="269" spans="2:8" ht="12.75">
      <c r="B269" s="189"/>
      <c r="H269" s="189"/>
    </row>
    <row r="270" spans="2:8" ht="12.75">
      <c r="B270" s="189"/>
      <c r="H270" s="189"/>
    </row>
    <row r="271" spans="2:8" ht="12.75">
      <c r="B271" s="189"/>
      <c r="H271" s="189"/>
    </row>
    <row r="272" spans="2:8" ht="12.75">
      <c r="B272" s="189"/>
      <c r="H272" s="189"/>
    </row>
    <row r="273" spans="2:8" ht="12.75">
      <c r="B273" s="189"/>
      <c r="H273" s="189"/>
    </row>
    <row r="274" spans="2:8" ht="12.75">
      <c r="B274" s="189"/>
      <c r="H274" s="189"/>
    </row>
    <row r="275" spans="2:8" ht="12.75">
      <c r="B275" s="189"/>
      <c r="H275" s="189"/>
    </row>
    <row r="276" spans="2:8" ht="12.75">
      <c r="B276" s="189"/>
      <c r="H276" s="189"/>
    </row>
    <row r="277" spans="2:8" ht="12.75">
      <c r="B277" s="189"/>
      <c r="H277" s="189"/>
    </row>
    <row r="278" spans="2:8" ht="12.75">
      <c r="B278" s="189"/>
      <c r="H278" s="189"/>
    </row>
    <row r="279" spans="2:8" ht="12.75">
      <c r="B279" s="189"/>
      <c r="H279" s="189"/>
    </row>
    <row r="280" spans="2:8" ht="12.75">
      <c r="B280" s="189"/>
      <c r="H280" s="189"/>
    </row>
    <row r="281" spans="2:8" ht="12.75">
      <c r="B281" s="189"/>
      <c r="H281" s="189"/>
    </row>
    <row r="282" spans="2:8" ht="12.75">
      <c r="B282" s="189"/>
      <c r="H282" s="189"/>
    </row>
    <row r="283" spans="2:8" ht="12.75">
      <c r="B283" s="189"/>
      <c r="H283" s="189"/>
    </row>
    <row r="284" spans="2:8" ht="12.75">
      <c r="B284" s="189"/>
      <c r="H284" s="189"/>
    </row>
    <row r="285" spans="2:8" ht="12.75">
      <c r="B285" s="189"/>
      <c r="H285" s="189"/>
    </row>
    <row r="286" spans="2:8" ht="12.75">
      <c r="B286" s="189"/>
      <c r="H286" s="189"/>
    </row>
    <row r="287" spans="2:8" ht="12.75">
      <c r="B287" s="189"/>
      <c r="H287" s="189"/>
    </row>
    <row r="288" spans="2:8" ht="12.75">
      <c r="B288" s="189"/>
      <c r="H288" s="189"/>
    </row>
    <row r="289" spans="2:8" ht="12.75">
      <c r="B289" s="189"/>
      <c r="H289" s="189"/>
    </row>
    <row r="290" spans="2:8" ht="12.75">
      <c r="B290" s="189"/>
      <c r="H290" s="189"/>
    </row>
    <row r="291" spans="2:8" ht="12.75">
      <c r="B291" s="189"/>
      <c r="H291" s="189"/>
    </row>
    <row r="292" spans="2:8" ht="12.75">
      <c r="B292" s="189"/>
      <c r="H292" s="189"/>
    </row>
    <row r="293" spans="2:8" ht="12.75">
      <c r="B293" s="189"/>
      <c r="H293" s="189"/>
    </row>
    <row r="294" spans="2:8" ht="12.75">
      <c r="B294" s="189"/>
      <c r="H294" s="189"/>
    </row>
    <row r="295" spans="2:8" ht="12.75">
      <c r="B295" s="189"/>
      <c r="H295" s="189"/>
    </row>
    <row r="296" spans="2:8" ht="12.75">
      <c r="B296" s="189"/>
      <c r="H296" s="189"/>
    </row>
    <row r="297" spans="2:8" ht="12.75">
      <c r="B297" s="189"/>
      <c r="H297" s="189"/>
    </row>
    <row r="298" spans="2:8" ht="12.75">
      <c r="B298" s="189"/>
      <c r="H298" s="189"/>
    </row>
    <row r="299" spans="2:8" ht="12.75">
      <c r="B299" s="189"/>
      <c r="H299" s="189"/>
    </row>
    <row r="300" spans="2:8" ht="12.75">
      <c r="B300" s="189"/>
      <c r="H300" s="189"/>
    </row>
    <row r="301" spans="2:8" ht="12.75">
      <c r="B301" s="189"/>
      <c r="H301" s="189"/>
    </row>
    <row r="302" spans="2:8" ht="12.75">
      <c r="B302" s="189"/>
      <c r="H302" s="189"/>
    </row>
    <row r="303" spans="2:8" ht="12.75">
      <c r="B303" s="189"/>
      <c r="H303" s="189"/>
    </row>
    <row r="304" spans="2:8" ht="12.75">
      <c r="B304" s="189"/>
      <c r="H304" s="189"/>
    </row>
    <row r="305" spans="2:8" ht="12.75">
      <c r="B305" s="189"/>
      <c r="H305" s="189"/>
    </row>
    <row r="306" spans="2:8" ht="12.75">
      <c r="B306" s="189"/>
      <c r="H306" s="189"/>
    </row>
    <row r="307" spans="2:8" ht="12.75">
      <c r="B307" s="189"/>
      <c r="H307" s="189"/>
    </row>
    <row r="308" spans="2:8" ht="12.75">
      <c r="B308" s="189"/>
      <c r="H308" s="189"/>
    </row>
    <row r="309" spans="2:8" ht="12.75">
      <c r="B309" s="189"/>
      <c r="H309" s="189"/>
    </row>
    <row r="310" spans="2:8" ht="12.75">
      <c r="B310" s="189"/>
      <c r="H310" s="189"/>
    </row>
    <row r="311" spans="2:8" ht="12.75">
      <c r="B311" s="189"/>
      <c r="H311" s="189"/>
    </row>
    <row r="312" spans="2:8" ht="12.75">
      <c r="B312" s="189"/>
      <c r="H312" s="189"/>
    </row>
    <row r="313" spans="2:8" ht="12.75">
      <c r="B313" s="189"/>
      <c r="H313" s="189"/>
    </row>
    <row r="314" spans="2:8" ht="12.75">
      <c r="B314" s="189"/>
      <c r="H314" s="189"/>
    </row>
    <row r="315" spans="2:8" ht="12.75">
      <c r="B315" s="189"/>
      <c r="H315" s="189"/>
    </row>
    <row r="316" spans="2:8" ht="12.75">
      <c r="B316" s="189"/>
      <c r="H316" s="189"/>
    </row>
    <row r="317" spans="2:8" ht="12.75">
      <c r="B317" s="189"/>
      <c r="H317" s="189"/>
    </row>
    <row r="318" spans="2:8" ht="12.75">
      <c r="B318" s="189"/>
      <c r="H318" s="189"/>
    </row>
    <row r="319" spans="2:8" ht="12.75">
      <c r="B319" s="189"/>
      <c r="H319" s="189"/>
    </row>
    <row r="320" spans="2:8" ht="12.75">
      <c r="B320" s="189"/>
      <c r="H320" s="189"/>
    </row>
    <row r="321" spans="2:8" ht="12.75">
      <c r="B321" s="189"/>
      <c r="H321" s="189"/>
    </row>
    <row r="322" spans="2:8" ht="12.75">
      <c r="B322" s="189"/>
      <c r="H322" s="189"/>
    </row>
    <row r="323" spans="2:8" ht="12.75">
      <c r="B323" s="189"/>
      <c r="H323" s="189"/>
    </row>
    <row r="324" spans="2:8" ht="12.75">
      <c r="B324" s="189"/>
      <c r="H324" s="189"/>
    </row>
    <row r="325" spans="2:8" ht="12.75">
      <c r="B325" s="189"/>
      <c r="H325" s="189"/>
    </row>
    <row r="326" spans="2:8" ht="12.75">
      <c r="B326" s="189"/>
      <c r="H326" s="189"/>
    </row>
    <row r="327" spans="2:8" ht="12.75">
      <c r="B327" s="189"/>
      <c r="H327" s="189"/>
    </row>
    <row r="328" spans="2:8" ht="12.75">
      <c r="B328" s="189"/>
      <c r="H328" s="189"/>
    </row>
    <row r="329" spans="2:8" ht="12.75">
      <c r="B329" s="189"/>
      <c r="H329" s="189"/>
    </row>
    <row r="330" spans="2:8" ht="12.75">
      <c r="B330" s="189"/>
      <c r="H330" s="189"/>
    </row>
    <row r="331" spans="2:8" ht="12.75">
      <c r="B331" s="189"/>
      <c r="H331" s="189"/>
    </row>
    <row r="332" spans="2:8" ht="12.75">
      <c r="B332" s="189"/>
      <c r="H332" s="189"/>
    </row>
    <row r="333" spans="2:8" ht="12.75">
      <c r="B333" s="189"/>
      <c r="H333" s="189"/>
    </row>
    <row r="334" spans="2:8" ht="12.75">
      <c r="B334" s="189"/>
      <c r="H334" s="189"/>
    </row>
    <row r="335" spans="2:8" ht="12.75">
      <c r="B335" s="189"/>
      <c r="H335" s="189"/>
    </row>
    <row r="336" spans="2:8" ht="12.75">
      <c r="B336" s="189"/>
      <c r="H336" s="189"/>
    </row>
    <row r="337" spans="2:8" ht="12.75">
      <c r="B337" s="189"/>
      <c r="H337" s="189"/>
    </row>
    <row r="338" spans="2:8" ht="12.75">
      <c r="B338" s="189"/>
      <c r="H338" s="189"/>
    </row>
    <row r="339" spans="2:8" ht="12.75">
      <c r="B339" s="189"/>
      <c r="H339" s="189"/>
    </row>
    <row r="340" spans="2:8" ht="12.75">
      <c r="B340" s="189"/>
      <c r="H340" s="189"/>
    </row>
    <row r="341" spans="2:8" ht="12.75">
      <c r="B341" s="189"/>
      <c r="H341" s="189"/>
    </row>
    <row r="342" spans="2:8" ht="12.75">
      <c r="B342" s="189"/>
      <c r="H342" s="189"/>
    </row>
    <row r="343" spans="2:8" ht="12.75">
      <c r="B343" s="189"/>
      <c r="H343" s="189"/>
    </row>
    <row r="344" spans="2:8" ht="12.75">
      <c r="B344" s="189"/>
      <c r="H344" s="189"/>
    </row>
    <row r="345" spans="2:8" ht="12.75">
      <c r="B345" s="189"/>
      <c r="H345" s="189"/>
    </row>
    <row r="346" spans="2:8" ht="12.75">
      <c r="B346" s="189"/>
      <c r="H346" s="189"/>
    </row>
    <row r="347" spans="2:8" ht="12.75">
      <c r="B347" s="189"/>
      <c r="H347" s="189"/>
    </row>
    <row r="348" spans="2:8" ht="12.75">
      <c r="B348" s="189"/>
      <c r="H348" s="189"/>
    </row>
    <row r="349" spans="2:8" ht="12.75">
      <c r="B349" s="189"/>
      <c r="H349" s="189"/>
    </row>
    <row r="350" spans="2:8" ht="12.75">
      <c r="B350" s="189"/>
      <c r="H350" s="189"/>
    </row>
    <row r="351" spans="2:8" ht="12.75">
      <c r="B351" s="189"/>
      <c r="H351" s="189"/>
    </row>
    <row r="352" spans="2:8" ht="12.75">
      <c r="B352" s="189"/>
      <c r="H352" s="189"/>
    </row>
    <row r="353" spans="2:8" ht="12.75">
      <c r="B353" s="189"/>
      <c r="H353" s="189"/>
    </row>
    <row r="354" spans="2:8" ht="12.75">
      <c r="B354" s="189"/>
      <c r="H354" s="189"/>
    </row>
    <row r="355" spans="2:8" ht="12.75">
      <c r="B355" s="189"/>
      <c r="H355" s="189"/>
    </row>
    <row r="356" spans="2:8" ht="12.75">
      <c r="B356" s="189"/>
      <c r="H356" s="189"/>
    </row>
    <row r="357" spans="2:8" ht="12.75">
      <c r="B357" s="189"/>
      <c r="H357" s="189"/>
    </row>
    <row r="358" spans="2:8" ht="12.75">
      <c r="B358" s="189"/>
      <c r="H358" s="189"/>
    </row>
    <row r="359" spans="2:8" ht="12.75">
      <c r="B359" s="189"/>
      <c r="H359" s="189"/>
    </row>
    <row r="360" spans="2:8" ht="12.75">
      <c r="B360" s="189"/>
      <c r="H360" s="189"/>
    </row>
    <row r="361" spans="2:8" ht="12.75">
      <c r="B361" s="189"/>
      <c r="H361" s="189"/>
    </row>
    <row r="362" spans="2:8" ht="12.75">
      <c r="B362" s="189"/>
      <c r="H362" s="189"/>
    </row>
    <row r="363" spans="2:8" ht="12.75">
      <c r="B363" s="189"/>
      <c r="H363" s="189"/>
    </row>
    <row r="364" spans="2:8" ht="12.75">
      <c r="B364" s="189"/>
      <c r="H364" s="189"/>
    </row>
    <row r="365" spans="2:8" ht="12.75">
      <c r="B365" s="189"/>
      <c r="H365" s="189"/>
    </row>
    <row r="366" spans="2:8" ht="12.75">
      <c r="B366" s="189"/>
      <c r="H366" s="189"/>
    </row>
    <row r="367" spans="2:8" ht="12.75">
      <c r="B367" s="189"/>
      <c r="H367" s="189"/>
    </row>
    <row r="368" spans="2:8" ht="12.75">
      <c r="B368" s="189"/>
      <c r="H368" s="189"/>
    </row>
    <row r="369" spans="2:8" ht="12.75">
      <c r="B369" s="189"/>
      <c r="H369" s="189"/>
    </row>
    <row r="370" spans="2:8" ht="12.75">
      <c r="B370" s="189"/>
      <c r="H370" s="189"/>
    </row>
    <row r="371" spans="2:8" ht="12.75">
      <c r="B371" s="189"/>
      <c r="H371" s="189"/>
    </row>
    <row r="372" spans="2:8" ht="12.75">
      <c r="B372" s="189"/>
      <c r="H372" s="189"/>
    </row>
    <row r="373" spans="2:8" ht="12.75">
      <c r="B373" s="189"/>
      <c r="H373" s="189"/>
    </row>
    <row r="374" spans="2:8" ht="12.75">
      <c r="B374" s="189"/>
      <c r="H374" s="189"/>
    </row>
    <row r="375" spans="2:8" ht="12.75">
      <c r="B375" s="189"/>
      <c r="H375" s="189"/>
    </row>
    <row r="376" spans="2:8" ht="12.75">
      <c r="B376" s="189"/>
      <c r="H376" s="189"/>
    </row>
    <row r="377" spans="2:8" ht="12.75">
      <c r="B377" s="189"/>
      <c r="H377" s="189"/>
    </row>
    <row r="378" spans="2:8" ht="12.75">
      <c r="B378" s="189"/>
      <c r="H378" s="189"/>
    </row>
    <row r="379" spans="2:8" ht="12.75">
      <c r="B379" s="189"/>
      <c r="H379" s="189"/>
    </row>
    <row r="380" spans="2:8" ht="12.75">
      <c r="B380" s="189"/>
      <c r="H380" s="189"/>
    </row>
    <row r="381" spans="2:8" ht="12.75">
      <c r="B381" s="189"/>
      <c r="H381" s="189"/>
    </row>
    <row r="382" spans="2:8" ht="12.75">
      <c r="B382" s="189"/>
      <c r="H382" s="189"/>
    </row>
    <row r="383" spans="2:8" ht="12.75">
      <c r="B383" s="189"/>
      <c r="H383" s="189"/>
    </row>
    <row r="384" spans="2:8" ht="12.75">
      <c r="B384" s="189"/>
      <c r="H384" s="189"/>
    </row>
    <row r="385" spans="2:8" ht="12.75">
      <c r="B385" s="189"/>
      <c r="H385" s="189"/>
    </row>
    <row r="386" spans="2:8" ht="12.75">
      <c r="B386" s="189"/>
      <c r="H386" s="189"/>
    </row>
    <row r="387" spans="2:8" ht="12.75">
      <c r="B387" s="189"/>
      <c r="H387" s="189"/>
    </row>
    <row r="388" spans="2:8" ht="12.75">
      <c r="B388" s="189"/>
      <c r="H388" s="189"/>
    </row>
    <row r="389" spans="2:8" ht="12.75">
      <c r="B389" s="189"/>
      <c r="H389" s="189"/>
    </row>
    <row r="390" spans="2:8" ht="12.75">
      <c r="B390" s="189"/>
      <c r="H390" s="189"/>
    </row>
    <row r="391" spans="2:8" ht="12.75">
      <c r="B391" s="189"/>
      <c r="H391" s="189"/>
    </row>
    <row r="392" spans="2:8" ht="12.75">
      <c r="B392" s="189"/>
      <c r="H392" s="189"/>
    </row>
    <row r="393" spans="2:8" ht="12.75">
      <c r="B393" s="189"/>
      <c r="H393" s="189"/>
    </row>
    <row r="394" spans="2:8" ht="12.75">
      <c r="B394" s="189"/>
      <c r="H394" s="189"/>
    </row>
    <row r="395" spans="2:8" ht="12.75">
      <c r="B395" s="189"/>
      <c r="H395" s="189"/>
    </row>
    <row r="396" spans="2:8" ht="12.75">
      <c r="B396" s="189"/>
      <c r="H396" s="189"/>
    </row>
    <row r="397" spans="2:8" ht="12.75">
      <c r="B397" s="189"/>
      <c r="H397" s="189"/>
    </row>
    <row r="398" spans="2:8" ht="12.75">
      <c r="B398" s="189"/>
      <c r="H398" s="189"/>
    </row>
    <row r="399" spans="2:8" ht="12.75">
      <c r="B399" s="189"/>
      <c r="H399" s="189"/>
    </row>
    <row r="400" spans="2:8" ht="12.75">
      <c r="B400" s="189"/>
      <c r="H400" s="189"/>
    </row>
    <row r="401" spans="2:8" ht="12.75">
      <c r="B401" s="189"/>
      <c r="H401" s="189"/>
    </row>
    <row r="402" spans="2:8" ht="12.75">
      <c r="B402" s="189"/>
      <c r="H402" s="189"/>
    </row>
    <row r="403" spans="2:8" ht="12.75">
      <c r="B403" s="189"/>
      <c r="H403" s="189"/>
    </row>
    <row r="404" spans="2:8" ht="12.75">
      <c r="B404" s="189"/>
      <c r="H404" s="189"/>
    </row>
    <row r="405" spans="2:8" ht="12.75">
      <c r="B405" s="189"/>
      <c r="H405" s="189"/>
    </row>
    <row r="406" spans="2:8" ht="12.75">
      <c r="B406" s="189"/>
      <c r="H406" s="189"/>
    </row>
    <row r="407" spans="2:8" ht="12.75">
      <c r="B407" s="189"/>
      <c r="H407" s="189"/>
    </row>
    <row r="408" spans="2:8" ht="12.75">
      <c r="B408" s="189"/>
      <c r="H408" s="189"/>
    </row>
    <row r="409" spans="2:8" ht="12.75">
      <c r="B409" s="189"/>
      <c r="H409" s="189"/>
    </row>
    <row r="410" spans="2:8" ht="12.75">
      <c r="B410" s="189"/>
      <c r="H410" s="189"/>
    </row>
    <row r="411" spans="2:8" ht="12.75">
      <c r="B411" s="189"/>
      <c r="H411" s="189"/>
    </row>
    <row r="412" spans="2:8" ht="12.75">
      <c r="B412" s="189"/>
      <c r="H412" s="189"/>
    </row>
    <row r="413" spans="2:8" ht="12.75">
      <c r="B413" s="189"/>
      <c r="H413" s="189"/>
    </row>
    <row r="414" spans="2:8" ht="12.75">
      <c r="B414" s="189"/>
      <c r="H414" s="189"/>
    </row>
    <row r="415" spans="2:8" ht="12.75">
      <c r="B415" s="189"/>
      <c r="H415" s="189"/>
    </row>
    <row r="416" spans="2:8" ht="12.75">
      <c r="B416" s="189"/>
      <c r="H416" s="189"/>
    </row>
    <row r="417" spans="2:8" ht="12.75">
      <c r="B417" s="189"/>
      <c r="H417" s="189"/>
    </row>
    <row r="418" spans="2:8" ht="12.75">
      <c r="B418" s="189"/>
      <c r="H418" s="189"/>
    </row>
    <row r="419" spans="2:8" ht="12.75">
      <c r="B419" s="189"/>
      <c r="H419" s="189"/>
    </row>
    <row r="420" spans="2:8" ht="12.75">
      <c r="B420" s="189"/>
      <c r="H420" s="189"/>
    </row>
    <row r="421" spans="2:8" ht="12.75">
      <c r="B421" s="189"/>
      <c r="H421" s="189"/>
    </row>
    <row r="422" spans="2:8" ht="12.75">
      <c r="B422" s="189"/>
      <c r="H422" s="189"/>
    </row>
    <row r="423" spans="2:8" ht="12.75">
      <c r="B423" s="189"/>
      <c r="H423" s="189"/>
    </row>
    <row r="424" spans="2:8" ht="12.75">
      <c r="B424" s="189"/>
      <c r="H424" s="189"/>
    </row>
    <row r="425" spans="2:8" ht="12.75">
      <c r="B425" s="189"/>
      <c r="H425" s="189"/>
    </row>
    <row r="426" spans="2:8" ht="12.75">
      <c r="B426" s="189"/>
      <c r="H426" s="189"/>
    </row>
    <row r="427" spans="2:8" ht="12.75">
      <c r="B427" s="189"/>
      <c r="H427" s="189"/>
    </row>
    <row r="428" spans="2:8" ht="12.75">
      <c r="B428" s="189"/>
      <c r="H428" s="189"/>
    </row>
    <row r="429" spans="2:8" ht="12.75">
      <c r="B429" s="189"/>
      <c r="H429" s="189"/>
    </row>
    <row r="430" spans="2:8" ht="12.75">
      <c r="B430" s="189"/>
      <c r="H430" s="189"/>
    </row>
    <row r="431" spans="2:8" ht="12.75">
      <c r="B431" s="189"/>
      <c r="H431" s="189"/>
    </row>
    <row r="432" spans="2:8" ht="12.75">
      <c r="B432" s="189"/>
      <c r="H432" s="189"/>
    </row>
    <row r="433" spans="2:8" ht="12.75">
      <c r="B433" s="189"/>
      <c r="H433" s="189"/>
    </row>
    <row r="434" spans="2:8" ht="12.75">
      <c r="B434" s="189"/>
      <c r="H434" s="189"/>
    </row>
    <row r="435" spans="2:8" ht="12.75">
      <c r="B435" s="189"/>
      <c r="H435" s="189"/>
    </row>
    <row r="436" spans="2:8" ht="12.75">
      <c r="B436" s="189"/>
      <c r="H436" s="189"/>
    </row>
    <row r="437" spans="2:8" ht="12.75">
      <c r="B437" s="189"/>
      <c r="H437" s="189"/>
    </row>
    <row r="438" spans="2:8" ht="12.75">
      <c r="B438" s="189"/>
      <c r="H438" s="189"/>
    </row>
    <row r="439" spans="2:8" ht="12.75">
      <c r="B439" s="189"/>
      <c r="H439" s="189"/>
    </row>
    <row r="440" spans="2:8" ht="12.75">
      <c r="B440" s="189"/>
      <c r="H440" s="189"/>
    </row>
    <row r="441" spans="2:8" ht="12.75">
      <c r="B441" s="189"/>
      <c r="H441" s="189"/>
    </row>
    <row r="442" spans="2:8" ht="12.75">
      <c r="B442" s="189"/>
      <c r="H442" s="189"/>
    </row>
    <row r="443" spans="2:8" ht="12.75">
      <c r="B443" s="189"/>
      <c r="H443" s="189"/>
    </row>
    <row r="444" spans="2:8" ht="12.75">
      <c r="B444" s="189"/>
      <c r="H444" s="189"/>
    </row>
    <row r="445" spans="2:8" ht="12.75">
      <c r="B445" s="189"/>
      <c r="H445" s="189"/>
    </row>
    <row r="446" spans="2:8" ht="12.75">
      <c r="B446" s="189"/>
      <c r="H446" s="189"/>
    </row>
    <row r="447" spans="2:8" ht="12.75">
      <c r="B447" s="189"/>
      <c r="H447" s="189"/>
    </row>
    <row r="448" spans="2:8" ht="12.75">
      <c r="B448" s="189"/>
      <c r="H448" s="189"/>
    </row>
    <row r="449" spans="2:8" ht="12.75">
      <c r="B449" s="189"/>
      <c r="H449" s="189"/>
    </row>
    <row r="450" spans="2:8" ht="12.75">
      <c r="B450" s="189"/>
      <c r="H450" s="189"/>
    </row>
    <row r="451" spans="2:8" ht="12.75">
      <c r="B451" s="189"/>
      <c r="H451" s="189"/>
    </row>
    <row r="452" spans="2:8" ht="12.75">
      <c r="B452" s="189"/>
      <c r="H452" s="189"/>
    </row>
    <row r="453" spans="2:8" ht="12.75">
      <c r="B453" s="189"/>
      <c r="H453" s="189"/>
    </row>
    <row r="454" spans="2:8" ht="12.75">
      <c r="B454" s="189"/>
      <c r="H454" s="189"/>
    </row>
    <row r="455" spans="2:8" ht="12.75">
      <c r="B455" s="189"/>
      <c r="H455" s="189"/>
    </row>
    <row r="456" spans="2:8" ht="12.75">
      <c r="B456" s="189"/>
      <c r="H456" s="189"/>
    </row>
    <row r="457" spans="2:8" ht="12.75">
      <c r="B457" s="189"/>
      <c r="H457" s="189"/>
    </row>
    <row r="458" spans="2:8" ht="12.75">
      <c r="B458" s="189"/>
      <c r="H458" s="189"/>
    </row>
    <row r="459" spans="2:8" ht="12.75">
      <c r="B459" s="189"/>
      <c r="H459" s="189"/>
    </row>
    <row r="460" spans="2:8" ht="12.75">
      <c r="B460" s="189"/>
      <c r="H460" s="189"/>
    </row>
    <row r="461" spans="2:8" ht="12.75">
      <c r="B461" s="189"/>
      <c r="H461" s="189"/>
    </row>
    <row r="462" spans="2:8" ht="12.75">
      <c r="B462" s="189"/>
      <c r="H462" s="189"/>
    </row>
    <row r="463" spans="2:8" ht="12.75">
      <c r="B463" s="189"/>
      <c r="H463" s="189"/>
    </row>
    <row r="464" spans="2:8" ht="12.75">
      <c r="B464" s="189"/>
      <c r="H464" s="189"/>
    </row>
    <row r="465" spans="2:8" ht="12.75">
      <c r="B465" s="189"/>
      <c r="H465" s="189"/>
    </row>
    <row r="466" spans="2:8" ht="12.75">
      <c r="B466" s="189"/>
      <c r="H466" s="189"/>
    </row>
    <row r="467" spans="2:8" ht="12.75">
      <c r="B467" s="189"/>
      <c r="H467" s="189"/>
    </row>
    <row r="468" spans="2:8" ht="12.75">
      <c r="B468" s="189"/>
      <c r="H468" s="189"/>
    </row>
    <row r="469" spans="2:8" ht="12.75">
      <c r="B469" s="189"/>
      <c r="H469" s="189"/>
    </row>
    <row r="470" spans="2:8" ht="12.75">
      <c r="B470" s="189"/>
      <c r="H470" s="189"/>
    </row>
    <row r="471" spans="2:8" ht="12.75">
      <c r="B471" s="189"/>
      <c r="H471" s="189"/>
    </row>
    <row r="472" spans="2:8" ht="12.75">
      <c r="B472" s="189"/>
      <c r="H472" s="189"/>
    </row>
    <row r="473" spans="2:8" ht="12.75">
      <c r="B473" s="189"/>
      <c r="H473" s="189"/>
    </row>
    <row r="474" spans="2:8" ht="12.75">
      <c r="B474" s="189"/>
      <c r="H474" s="189"/>
    </row>
    <row r="475" spans="2:8" ht="12.75">
      <c r="B475" s="189"/>
      <c r="H475" s="189"/>
    </row>
    <row r="476" spans="2:8" ht="12.75">
      <c r="B476" s="189"/>
      <c r="H476" s="189"/>
    </row>
    <row r="477" spans="2:8" ht="12.75">
      <c r="B477" s="189"/>
      <c r="H477" s="189"/>
    </row>
    <row r="478" spans="2:8" ht="12.75">
      <c r="B478" s="189"/>
      <c r="H478" s="189"/>
    </row>
    <row r="479" spans="2:8" ht="12.75">
      <c r="B479" s="189"/>
      <c r="H479" s="189"/>
    </row>
    <row r="480" spans="2:8" ht="12.75">
      <c r="B480" s="189"/>
      <c r="H480" s="189"/>
    </row>
    <row r="481" spans="2:8" ht="12.75">
      <c r="B481" s="189"/>
      <c r="H481" s="189"/>
    </row>
    <row r="482" spans="2:8" ht="12.75">
      <c r="B482" s="189"/>
      <c r="H482" s="189"/>
    </row>
    <row r="483" spans="2:8" ht="12.75">
      <c r="B483" s="189"/>
      <c r="H483" s="189"/>
    </row>
    <row r="484" spans="2:8" ht="12.75">
      <c r="B484" s="189"/>
      <c r="H484" s="189"/>
    </row>
    <row r="485" spans="2:8" ht="12.75">
      <c r="B485" s="189"/>
      <c r="H485" s="189"/>
    </row>
    <row r="486" spans="2:8" ht="12.75">
      <c r="B486" s="189"/>
      <c r="H486" s="189"/>
    </row>
    <row r="487" spans="2:8" ht="12.75">
      <c r="B487" s="189"/>
      <c r="H487" s="189"/>
    </row>
    <row r="488" spans="2:8" ht="12.75">
      <c r="B488" s="189"/>
      <c r="H488" s="189"/>
    </row>
    <row r="489" spans="2:8" ht="12.75">
      <c r="B489" s="189"/>
      <c r="H489" s="189"/>
    </row>
    <row r="490" spans="2:8" ht="12.75">
      <c r="B490" s="189"/>
      <c r="H490" s="189"/>
    </row>
    <row r="491" spans="2:8" ht="12.75">
      <c r="B491" s="189"/>
      <c r="H491" s="189"/>
    </row>
    <row r="492" spans="2:8" ht="12.75">
      <c r="B492" s="189"/>
      <c r="H492" s="189"/>
    </row>
    <row r="493" spans="2:8" ht="12.75">
      <c r="B493" s="189"/>
      <c r="H493" s="189"/>
    </row>
    <row r="494" spans="2:8" ht="12.75">
      <c r="B494" s="189"/>
      <c r="H494" s="189"/>
    </row>
    <row r="495" spans="2:8" ht="12.75">
      <c r="B495" s="189"/>
      <c r="H495" s="189"/>
    </row>
    <row r="496" spans="2:8" ht="12.75">
      <c r="B496" s="189"/>
      <c r="H496" s="189"/>
    </row>
    <row r="497" spans="2:8" ht="12.75">
      <c r="B497" s="189"/>
      <c r="H497" s="189"/>
    </row>
    <row r="498" spans="2:8" ht="12.75">
      <c r="B498" s="189"/>
      <c r="H498" s="189"/>
    </row>
    <row r="499" spans="2:8" ht="12.75">
      <c r="B499" s="189"/>
      <c r="H499" s="189"/>
    </row>
    <row r="500" spans="2:8" ht="12.75">
      <c r="B500" s="189"/>
      <c r="H500" s="189"/>
    </row>
    <row r="501" spans="2:8" ht="12.75">
      <c r="B501" s="189"/>
      <c r="H501" s="189"/>
    </row>
    <row r="502" spans="2:8" ht="12.75">
      <c r="B502" s="189"/>
      <c r="H502" s="189"/>
    </row>
    <row r="503" spans="2:8" ht="12.75">
      <c r="B503" s="189"/>
      <c r="H503" s="189"/>
    </row>
    <row r="504" spans="2:8" ht="12.75">
      <c r="B504" s="189"/>
      <c r="H504" s="189"/>
    </row>
    <row r="505" spans="2:8" ht="12.75">
      <c r="B505" s="189"/>
      <c r="H505" s="189"/>
    </row>
    <row r="506" spans="2:8" ht="12.75">
      <c r="B506" s="189"/>
      <c r="H506" s="189"/>
    </row>
    <row r="507" spans="2:8" ht="12.75">
      <c r="B507" s="189"/>
      <c r="H507" s="189"/>
    </row>
    <row r="508" spans="2:8" ht="12.75">
      <c r="B508" s="189"/>
      <c r="H508" s="189"/>
    </row>
    <row r="509" spans="2:8" ht="12.75">
      <c r="B509" s="189"/>
      <c r="H509" s="189"/>
    </row>
    <row r="510" spans="2:8" ht="12.75">
      <c r="B510" s="189"/>
      <c r="H510" s="189"/>
    </row>
    <row r="511" spans="2:8" ht="12.75">
      <c r="B511" s="189"/>
      <c r="H511" s="189"/>
    </row>
    <row r="512" spans="2:8" ht="12.75">
      <c r="B512" s="189"/>
      <c r="H512" s="189"/>
    </row>
    <row r="513" spans="2:8" ht="12.75">
      <c r="B513" s="189"/>
      <c r="H513" s="189"/>
    </row>
    <row r="514" spans="2:8" ht="12.75">
      <c r="B514" s="189"/>
      <c r="H514" s="189"/>
    </row>
    <row r="515" spans="2:8" ht="12.75">
      <c r="B515" s="189"/>
      <c r="H515" s="189"/>
    </row>
    <row r="516" spans="2:8" ht="12.75">
      <c r="B516" s="189"/>
      <c r="H516" s="189"/>
    </row>
    <row r="517" spans="2:8" ht="12.75">
      <c r="B517" s="189"/>
      <c r="H517" s="189"/>
    </row>
    <row r="518" spans="2:8" ht="12.75">
      <c r="B518" s="189"/>
      <c r="H518" s="189"/>
    </row>
    <row r="519" spans="2:8" ht="12.75">
      <c r="B519" s="189"/>
      <c r="H519" s="189"/>
    </row>
    <row r="520" spans="2:8" ht="12.75">
      <c r="B520" s="189"/>
      <c r="H520" s="189"/>
    </row>
    <row r="521" spans="2:8" ht="12.75">
      <c r="B521" s="189"/>
      <c r="H521" s="189"/>
    </row>
    <row r="522" spans="2:8" ht="12.75">
      <c r="B522" s="189"/>
      <c r="H522" s="189"/>
    </row>
    <row r="523" spans="2:8" ht="12.75">
      <c r="B523" s="189"/>
      <c r="H523" s="189"/>
    </row>
    <row r="524" spans="2:8" ht="12.75">
      <c r="B524" s="189"/>
      <c r="H524" s="189"/>
    </row>
    <row r="525" spans="2:8" ht="12.75">
      <c r="B525" s="189"/>
      <c r="H525" s="189"/>
    </row>
    <row r="526" spans="2:8" ht="12.75">
      <c r="B526" s="189"/>
      <c r="H526" s="189"/>
    </row>
    <row r="527" spans="2:8" ht="12.75">
      <c r="B527" s="189"/>
      <c r="H527" s="189"/>
    </row>
    <row r="528" spans="2:8" ht="12.75">
      <c r="B528" s="189"/>
      <c r="H528" s="189"/>
    </row>
    <row r="529" spans="2:8" ht="12.75">
      <c r="B529" s="189"/>
      <c r="H529" s="189"/>
    </row>
    <row r="530" spans="2:8" ht="12.75">
      <c r="B530" s="189"/>
      <c r="H530" s="189"/>
    </row>
    <row r="531" spans="2:8" ht="12.75">
      <c r="B531" s="189"/>
      <c r="H531" s="189"/>
    </row>
    <row r="532" spans="2:8" ht="12.75">
      <c r="B532" s="189"/>
      <c r="H532" s="189"/>
    </row>
    <row r="533" spans="2:8" ht="12.75">
      <c r="B533" s="189"/>
      <c r="H533" s="189"/>
    </row>
    <row r="534" spans="2:8" ht="12.75">
      <c r="B534" s="189"/>
      <c r="H534" s="189"/>
    </row>
    <row r="535" spans="2:8" ht="12.75">
      <c r="B535" s="189"/>
      <c r="H535" s="189"/>
    </row>
    <row r="536" spans="2:8" ht="12.75">
      <c r="B536" s="189"/>
      <c r="H536" s="189"/>
    </row>
    <row r="537" spans="2:8" ht="12.75">
      <c r="B537" s="189"/>
      <c r="H537" s="189"/>
    </row>
    <row r="538" spans="2:8" ht="12.75">
      <c r="B538" s="189"/>
      <c r="H538" s="189"/>
    </row>
    <row r="539" spans="2:8" ht="12.75">
      <c r="B539" s="189"/>
      <c r="H539" s="189"/>
    </row>
    <row r="540" spans="2:8" ht="12.75">
      <c r="B540" s="189"/>
      <c r="H540" s="189"/>
    </row>
    <row r="541" spans="2:8" ht="12.75">
      <c r="B541" s="189"/>
      <c r="H541" s="189"/>
    </row>
    <row r="542" spans="2:8" ht="12.75">
      <c r="B542" s="189"/>
      <c r="H542" s="189"/>
    </row>
    <row r="543" spans="2:8" ht="12.75">
      <c r="B543" s="189"/>
      <c r="H543" s="189"/>
    </row>
    <row r="544" spans="2:8" ht="12.75">
      <c r="B544" s="189"/>
      <c r="H544" s="189"/>
    </row>
    <row r="545" spans="2:8" ht="12.75">
      <c r="B545" s="189"/>
      <c r="H545" s="189"/>
    </row>
    <row r="546" spans="2:8" ht="12.75">
      <c r="B546" s="189"/>
      <c r="H546" s="189"/>
    </row>
    <row r="547" spans="2:8" ht="12.75">
      <c r="B547" s="189"/>
      <c r="H547" s="189"/>
    </row>
    <row r="548" spans="2:8" ht="12.75">
      <c r="B548" s="189"/>
      <c r="H548" s="189"/>
    </row>
    <row r="549" spans="2:8" ht="12.75">
      <c r="B549" s="189"/>
      <c r="H549" s="189"/>
    </row>
    <row r="550" spans="2:8" ht="12.75">
      <c r="B550" s="189"/>
      <c r="H550" s="189"/>
    </row>
    <row r="551" spans="2:8" ht="12.75">
      <c r="B551" s="189"/>
      <c r="H551" s="189"/>
    </row>
    <row r="552" spans="2:8" ht="12.75">
      <c r="B552" s="189"/>
      <c r="H552" s="189"/>
    </row>
    <row r="553" spans="2:8" ht="12.75">
      <c r="B553" s="189"/>
      <c r="H553" s="189"/>
    </row>
    <row r="554" spans="2:8" ht="12.75">
      <c r="B554" s="189"/>
      <c r="H554" s="189"/>
    </row>
    <row r="555" spans="2:8" ht="12.75">
      <c r="B555" s="189"/>
      <c r="H555" s="189"/>
    </row>
    <row r="556" spans="2:8" ht="12.75">
      <c r="B556" s="189"/>
      <c r="H556" s="189"/>
    </row>
    <row r="557" spans="2:8" ht="12.75">
      <c r="B557" s="189"/>
      <c r="H557" s="189"/>
    </row>
    <row r="558" spans="2:8" ht="12.75">
      <c r="B558" s="189"/>
      <c r="H558" s="189"/>
    </row>
    <row r="559" spans="2:8" ht="12.75">
      <c r="B559" s="189"/>
      <c r="H559" s="189"/>
    </row>
    <row r="560" spans="2:8" ht="12.75">
      <c r="B560" s="189"/>
      <c r="H560" s="189"/>
    </row>
    <row r="561" spans="2:8" ht="12.75">
      <c r="B561" s="189"/>
      <c r="H561" s="189"/>
    </row>
    <row r="562" spans="2:8" ht="12.75">
      <c r="B562" s="189"/>
      <c r="H562" s="189"/>
    </row>
    <row r="563" spans="2:8" ht="12.75">
      <c r="B563" s="189"/>
      <c r="H563" s="189"/>
    </row>
    <row r="564" spans="2:8" ht="12.75">
      <c r="B564" s="189"/>
      <c r="H564" s="189"/>
    </row>
    <row r="565" spans="2:8" ht="12.75">
      <c r="B565" s="189"/>
      <c r="H565" s="189"/>
    </row>
    <row r="566" spans="2:8" ht="12.75">
      <c r="B566" s="189"/>
      <c r="H566" s="189"/>
    </row>
    <row r="567" spans="2:8" ht="12.75">
      <c r="B567" s="189"/>
      <c r="H567" s="189"/>
    </row>
    <row r="568" spans="2:8" ht="12.75">
      <c r="B568" s="189"/>
      <c r="H568" s="189"/>
    </row>
    <row r="569" spans="2:8" ht="12.75">
      <c r="B569" s="189"/>
      <c r="H569" s="189"/>
    </row>
    <row r="570" spans="2:8" ht="12.75">
      <c r="B570" s="189"/>
      <c r="H570" s="189"/>
    </row>
    <row r="571" spans="2:8" ht="12.75">
      <c r="B571" s="189"/>
      <c r="H571" s="189"/>
    </row>
    <row r="572" spans="2:8" ht="12.75">
      <c r="B572" s="189"/>
      <c r="H572" s="189"/>
    </row>
    <row r="573" spans="2:8" ht="12.75">
      <c r="B573" s="189"/>
      <c r="H573" s="189"/>
    </row>
    <row r="574" spans="2:8" ht="12.75">
      <c r="B574" s="189"/>
      <c r="H574" s="189"/>
    </row>
    <row r="575" spans="2:8" ht="12.75">
      <c r="B575" s="189"/>
      <c r="H575" s="189"/>
    </row>
    <row r="576" spans="2:8" ht="12.75">
      <c r="B576" s="189"/>
      <c r="H576" s="189"/>
    </row>
    <row r="577" spans="2:8" ht="12.75">
      <c r="B577" s="189"/>
      <c r="H577" s="189"/>
    </row>
    <row r="578" spans="2:8" ht="12.75">
      <c r="B578" s="189"/>
      <c r="H578" s="189"/>
    </row>
    <row r="579" spans="2:8" ht="12.75">
      <c r="B579" s="189"/>
      <c r="H579" s="189"/>
    </row>
    <row r="580" spans="2:8" ht="12.75">
      <c r="B580" s="189"/>
      <c r="H580" s="189"/>
    </row>
    <row r="581" spans="2:8" ht="12.75">
      <c r="B581" s="189"/>
      <c r="H581" s="189"/>
    </row>
    <row r="582" spans="2:8" ht="12.75">
      <c r="B582" s="189"/>
      <c r="H582" s="189"/>
    </row>
    <row r="583" spans="2:8" ht="12.75">
      <c r="B583" s="189"/>
      <c r="H583" s="189"/>
    </row>
    <row r="584" spans="2:8" ht="12.75">
      <c r="B584" s="189"/>
      <c r="H584" s="189"/>
    </row>
    <row r="585" spans="2:8" ht="12.75">
      <c r="B585" s="189"/>
      <c r="H585" s="189"/>
    </row>
    <row r="586" spans="2:8" ht="12.75">
      <c r="B586" s="189"/>
      <c r="H586" s="189"/>
    </row>
    <row r="587" spans="2:8" ht="12.75">
      <c r="B587" s="189"/>
      <c r="H587" s="189"/>
    </row>
    <row r="588" spans="2:8" ht="12.75">
      <c r="B588" s="189"/>
      <c r="H588" s="189"/>
    </row>
    <row r="589" spans="2:8" ht="12.75">
      <c r="B589" s="189"/>
      <c r="H589" s="189"/>
    </row>
    <row r="590" spans="2:8" ht="12.75">
      <c r="B590" s="189"/>
      <c r="H590" s="189"/>
    </row>
    <row r="591" spans="2:8" ht="12.75">
      <c r="B591" s="189"/>
      <c r="H591" s="189"/>
    </row>
    <row r="592" spans="2:8" ht="12.75">
      <c r="B592" s="189"/>
      <c r="H592" s="189"/>
    </row>
    <row r="593" spans="2:8" ht="12.75">
      <c r="B593" s="189"/>
      <c r="H593" s="189"/>
    </row>
    <row r="594" spans="2:8" ht="12.75">
      <c r="B594" s="189"/>
      <c r="H594" s="189"/>
    </row>
    <row r="595" spans="2:8" ht="12.75">
      <c r="B595" s="189"/>
      <c r="H595" s="189"/>
    </row>
    <row r="596" spans="2:8" ht="12.75">
      <c r="B596" s="189"/>
      <c r="H596" s="189"/>
    </row>
    <row r="597" spans="2:8" ht="12.75">
      <c r="B597" s="189"/>
      <c r="H597" s="189"/>
    </row>
    <row r="598" spans="2:8" ht="12.75">
      <c r="B598" s="189"/>
      <c r="H598" s="189"/>
    </row>
    <row r="599" spans="2:8" ht="12.75">
      <c r="B599" s="189"/>
      <c r="H599" s="189"/>
    </row>
    <row r="600" spans="2:8" ht="12.75">
      <c r="B600" s="189"/>
      <c r="H600" s="189"/>
    </row>
    <row r="601" spans="2:8" ht="12.75">
      <c r="B601" s="189"/>
      <c r="H601" s="189"/>
    </row>
    <row r="602" spans="2:8" ht="12.75">
      <c r="B602" s="189"/>
      <c r="H602" s="189"/>
    </row>
    <row r="603" spans="2:8" ht="12.75">
      <c r="B603" s="189"/>
      <c r="H603" s="189"/>
    </row>
    <row r="604" spans="2:8" ht="12.75">
      <c r="B604" s="189"/>
      <c r="H604" s="189"/>
    </row>
    <row r="605" spans="2:8" ht="12.75">
      <c r="B605" s="189"/>
      <c r="H605" s="189"/>
    </row>
    <row r="606" spans="2:8" ht="12.75">
      <c r="B606" s="189"/>
      <c r="H606" s="189"/>
    </row>
    <row r="607" spans="2:8" ht="12.75">
      <c r="B607" s="189"/>
      <c r="H607" s="189"/>
    </row>
    <row r="608" spans="2:8" ht="12.75">
      <c r="B608" s="189"/>
      <c r="H608" s="189"/>
    </row>
    <row r="609" spans="2:8" ht="12.75">
      <c r="B609" s="189"/>
      <c r="H609" s="189"/>
    </row>
    <row r="610" spans="2:8" ht="12.75">
      <c r="B610" s="189"/>
      <c r="H610" s="189"/>
    </row>
    <row r="611" spans="2:8" ht="12.75">
      <c r="B611" s="189"/>
      <c r="H611" s="189"/>
    </row>
    <row r="612" spans="2:8" ht="12.75">
      <c r="B612" s="189"/>
      <c r="H612" s="189"/>
    </row>
    <row r="613" spans="2:8" ht="12.75">
      <c r="B613" s="189"/>
      <c r="H613" s="189"/>
    </row>
    <row r="614" spans="2:8" ht="12.75">
      <c r="B614" s="189"/>
      <c r="H614" s="189"/>
    </row>
    <row r="615" spans="2:8" ht="12.75">
      <c r="B615" s="189"/>
      <c r="H615" s="189"/>
    </row>
    <row r="616" spans="2:8" ht="12.75">
      <c r="B616" s="189"/>
      <c r="H616" s="189"/>
    </row>
    <row r="617" spans="2:8" ht="12.75">
      <c r="B617" s="189"/>
      <c r="H617" s="189"/>
    </row>
    <row r="618" spans="2:8" ht="12.75">
      <c r="B618" s="189"/>
      <c r="H618" s="189"/>
    </row>
    <row r="619" spans="2:8" ht="12.75">
      <c r="B619" s="189"/>
      <c r="H619" s="189"/>
    </row>
    <row r="620" spans="2:8" ht="12.75">
      <c r="B620" s="189"/>
      <c r="H620" s="189"/>
    </row>
    <row r="621" spans="2:8" ht="12.75">
      <c r="B621" s="189"/>
      <c r="H621" s="189"/>
    </row>
    <row r="622" spans="2:8" ht="12.75">
      <c r="B622" s="189"/>
      <c r="H622" s="189"/>
    </row>
    <row r="623" spans="2:8" ht="12.75">
      <c r="B623" s="189"/>
      <c r="H623" s="189"/>
    </row>
    <row r="624" spans="2:8" ht="12.75">
      <c r="B624" s="189"/>
      <c r="H624" s="189"/>
    </row>
    <row r="625" spans="2:8" ht="12.75">
      <c r="B625" s="189"/>
      <c r="H625" s="189"/>
    </row>
    <row r="626" spans="2:8" ht="12.75">
      <c r="B626" s="189"/>
      <c r="H626" s="189"/>
    </row>
    <row r="627" spans="2:8" ht="12.75">
      <c r="B627" s="189"/>
      <c r="H627" s="189"/>
    </row>
    <row r="628" spans="2:8" ht="12.75">
      <c r="B628" s="189"/>
      <c r="H628" s="189"/>
    </row>
    <row r="629" spans="2:8" ht="12.75">
      <c r="B629" s="189"/>
      <c r="H629" s="189"/>
    </row>
    <row r="630" spans="2:8" ht="12.75">
      <c r="B630" s="189"/>
      <c r="H630" s="189"/>
    </row>
    <row r="631" spans="2:8" ht="12.75">
      <c r="B631" s="189"/>
      <c r="H631" s="189"/>
    </row>
    <row r="632" spans="2:8" ht="12.75">
      <c r="B632" s="189"/>
      <c r="H632" s="189"/>
    </row>
    <row r="633" spans="2:8" ht="12.75">
      <c r="B633" s="189"/>
      <c r="H633" s="189"/>
    </row>
    <row r="634" spans="2:8" ht="12.75">
      <c r="B634" s="189"/>
      <c r="H634" s="189"/>
    </row>
    <row r="635" spans="2:8" ht="12.75">
      <c r="B635" s="189"/>
      <c r="H635" s="189"/>
    </row>
    <row r="636" spans="2:8" ht="12.75">
      <c r="B636" s="189"/>
      <c r="H636" s="189"/>
    </row>
    <row r="637" spans="2:8" ht="12.75">
      <c r="B637" s="189"/>
      <c r="H637" s="189"/>
    </row>
    <row r="638" spans="2:8" ht="12.75">
      <c r="B638" s="189"/>
      <c r="H638" s="189"/>
    </row>
    <row r="639" spans="2:8" ht="12.75">
      <c r="B639" s="189"/>
      <c r="H639" s="189"/>
    </row>
    <row r="640" spans="2:8" ht="12.75">
      <c r="B640" s="189"/>
      <c r="H640" s="189"/>
    </row>
    <row r="641" spans="2:8" ht="12.75">
      <c r="B641" s="189"/>
      <c r="H641" s="189"/>
    </row>
    <row r="642" spans="2:8" ht="12.75">
      <c r="B642" s="189"/>
      <c r="H642" s="189"/>
    </row>
    <row r="643" spans="2:8" ht="12.75">
      <c r="B643" s="189"/>
      <c r="H643" s="189"/>
    </row>
    <row r="644" spans="2:8" ht="12.75">
      <c r="B644" s="189"/>
      <c r="H644" s="189"/>
    </row>
    <row r="645" spans="2:8" ht="12.75">
      <c r="B645" s="189"/>
      <c r="H645" s="189"/>
    </row>
    <row r="646" spans="2:8" ht="12.75">
      <c r="B646" s="189"/>
      <c r="H646" s="189"/>
    </row>
    <row r="647" spans="2:8" ht="12.75">
      <c r="B647" s="189"/>
      <c r="H647" s="189"/>
    </row>
    <row r="648" spans="2:8" ht="12.75">
      <c r="B648" s="189"/>
      <c r="H648" s="189"/>
    </row>
    <row r="649" spans="2:8" ht="12.75">
      <c r="B649" s="189"/>
      <c r="H649" s="189"/>
    </row>
    <row r="650" spans="2:8" ht="12.75">
      <c r="B650" s="189"/>
      <c r="H650" s="189"/>
    </row>
    <row r="651" spans="2:8" ht="12.75">
      <c r="B651" s="189"/>
      <c r="H651" s="189"/>
    </row>
    <row r="652" spans="2:8" ht="12.75">
      <c r="B652" s="189"/>
      <c r="H652" s="189"/>
    </row>
    <row r="653" spans="2:8" ht="12.75">
      <c r="B653" s="189"/>
      <c r="H653" s="189"/>
    </row>
    <row r="654" spans="2:8" ht="12.75">
      <c r="B654" s="189"/>
      <c r="H654" s="189"/>
    </row>
    <row r="655" spans="2:8" ht="12.75">
      <c r="B655" s="189"/>
      <c r="H655" s="189"/>
    </row>
    <row r="656" spans="2:8" ht="12.75">
      <c r="B656" s="189"/>
      <c r="H656" s="189"/>
    </row>
    <row r="657" spans="2:8" ht="12.75">
      <c r="B657" s="189"/>
      <c r="H657" s="189"/>
    </row>
    <row r="658" spans="2:8" ht="12.75">
      <c r="B658" s="189"/>
      <c r="H658" s="189"/>
    </row>
    <row r="659" spans="2:8" ht="12.75">
      <c r="B659" s="189"/>
      <c r="H659" s="189"/>
    </row>
    <row r="660" spans="2:8" ht="12.75">
      <c r="B660" s="189"/>
      <c r="H660" s="189"/>
    </row>
    <row r="661" spans="2:8" ht="12.75">
      <c r="B661" s="189"/>
      <c r="H661" s="189"/>
    </row>
    <row r="662" spans="2:8" ht="12.75">
      <c r="B662" s="189"/>
      <c r="H662" s="189"/>
    </row>
    <row r="663" spans="2:8" ht="12.75">
      <c r="B663" s="189"/>
      <c r="H663" s="189"/>
    </row>
    <row r="664" spans="2:8" ht="12.75">
      <c r="B664" s="189"/>
      <c r="H664" s="189"/>
    </row>
    <row r="665" spans="2:8" ht="12.75">
      <c r="B665" s="189"/>
      <c r="H665" s="189"/>
    </row>
    <row r="666" spans="2:8" ht="12.75">
      <c r="B666" s="189"/>
      <c r="H666" s="189"/>
    </row>
    <row r="667" spans="2:8" ht="12.75">
      <c r="B667" s="189"/>
      <c r="H667" s="189"/>
    </row>
    <row r="668" spans="2:8" ht="12.75">
      <c r="B668" s="189"/>
      <c r="H668" s="189"/>
    </row>
    <row r="669" spans="2:8" ht="12.75">
      <c r="B669" s="189"/>
      <c r="H669" s="189"/>
    </row>
    <row r="670" spans="2:8" ht="12.75">
      <c r="B670" s="189"/>
      <c r="H670" s="189"/>
    </row>
    <row r="671" spans="2:8" ht="12.75">
      <c r="B671" s="189"/>
      <c r="H671" s="189"/>
    </row>
    <row r="672" spans="2:8" ht="12.75">
      <c r="B672" s="189"/>
      <c r="H672" s="189"/>
    </row>
    <row r="673" spans="2:8" ht="12.75">
      <c r="B673" s="189"/>
      <c r="H673" s="189"/>
    </row>
    <row r="674" spans="2:8" ht="12.75">
      <c r="B674" s="189"/>
      <c r="H674" s="189"/>
    </row>
    <row r="675" spans="2:8" ht="12.75">
      <c r="B675" s="189"/>
      <c r="H675" s="189"/>
    </row>
    <row r="676" spans="2:8" ht="12.75">
      <c r="B676" s="189"/>
      <c r="H676" s="189"/>
    </row>
    <row r="677" spans="2:8" ht="12.75">
      <c r="B677" s="189"/>
      <c r="H677" s="189"/>
    </row>
    <row r="678" spans="2:8" ht="12.75">
      <c r="B678" s="189"/>
      <c r="H678" s="189"/>
    </row>
    <row r="679" spans="2:8" ht="12.75">
      <c r="B679" s="189"/>
      <c r="H679" s="189"/>
    </row>
    <row r="680" spans="2:8" ht="12.75">
      <c r="B680" s="189"/>
      <c r="H680" s="189"/>
    </row>
    <row r="681" spans="2:8" ht="12.75">
      <c r="B681" s="189"/>
      <c r="H681" s="189"/>
    </row>
    <row r="682" spans="2:8" ht="12.75">
      <c r="B682" s="189"/>
      <c r="H682" s="189"/>
    </row>
    <row r="683" spans="2:8" ht="12.75">
      <c r="B683" s="189"/>
      <c r="H683" s="189"/>
    </row>
    <row r="684" spans="2:8" ht="12.75">
      <c r="B684" s="189"/>
      <c r="H684" s="189"/>
    </row>
    <row r="685" spans="2:8" ht="12.75">
      <c r="B685" s="189"/>
      <c r="H685" s="189"/>
    </row>
    <row r="686" spans="2:8" ht="12.75">
      <c r="B686" s="189"/>
      <c r="H686" s="189"/>
    </row>
    <row r="687" spans="2:8" ht="12.75">
      <c r="B687" s="189"/>
      <c r="H687" s="189"/>
    </row>
    <row r="688" spans="2:8" ht="12.75">
      <c r="B688" s="189"/>
      <c r="H688" s="189"/>
    </row>
    <row r="689" spans="2:8" ht="12.75">
      <c r="B689" s="189"/>
      <c r="H689" s="189"/>
    </row>
    <row r="690" spans="2:8" ht="12.75">
      <c r="B690" s="189"/>
      <c r="H690" s="189"/>
    </row>
    <row r="691" spans="2:8" ht="12.75">
      <c r="B691" s="189"/>
      <c r="H691" s="189"/>
    </row>
    <row r="692" spans="2:8" ht="12.75">
      <c r="B692" s="189"/>
      <c r="H692" s="189"/>
    </row>
    <row r="693" spans="2:8" ht="12.75">
      <c r="B693" s="189"/>
      <c r="H693" s="189"/>
    </row>
    <row r="694" spans="2:8" ht="12.75">
      <c r="B694" s="189"/>
      <c r="H694" s="189"/>
    </row>
    <row r="695" spans="2:8" ht="12.75">
      <c r="B695" s="189"/>
      <c r="H695" s="189"/>
    </row>
    <row r="696" spans="2:8" ht="12.75">
      <c r="B696" s="189"/>
      <c r="H696" s="189"/>
    </row>
    <row r="697" spans="2:8" ht="12.75">
      <c r="B697" s="189"/>
      <c r="H697" s="189"/>
    </row>
    <row r="698" spans="2:8" ht="12.75">
      <c r="B698" s="189"/>
      <c r="H698" s="189"/>
    </row>
    <row r="699" spans="2:8" ht="12.75">
      <c r="B699" s="189"/>
      <c r="H699" s="189"/>
    </row>
    <row r="700" spans="2:8" ht="12.75">
      <c r="B700" s="189"/>
      <c r="H700" s="189"/>
    </row>
    <row r="701" spans="2:8" ht="12.75">
      <c r="B701" s="189"/>
      <c r="H701" s="189"/>
    </row>
    <row r="702" spans="2:8" ht="12.75">
      <c r="B702" s="189"/>
      <c r="H702" s="189"/>
    </row>
    <row r="703" spans="2:8" ht="12.75">
      <c r="B703" s="189"/>
      <c r="H703" s="189"/>
    </row>
    <row r="704" spans="2:8" ht="12.75">
      <c r="B704" s="189"/>
      <c r="H704" s="189"/>
    </row>
    <row r="705" spans="2:8" ht="12.75">
      <c r="B705" s="189"/>
      <c r="H705" s="189"/>
    </row>
    <row r="706" spans="2:8" ht="12.75">
      <c r="B706" s="189"/>
      <c r="H706" s="189"/>
    </row>
    <row r="707" spans="2:8" ht="12.75">
      <c r="B707" s="189"/>
      <c r="H707" s="189"/>
    </row>
    <row r="708" spans="2:8" ht="12.75">
      <c r="B708" s="189"/>
      <c r="H708" s="189"/>
    </row>
    <row r="709" spans="2:8" ht="12.75">
      <c r="B709" s="189"/>
      <c r="H709" s="189"/>
    </row>
    <row r="710" spans="2:8" ht="12.75">
      <c r="B710" s="189"/>
      <c r="H710" s="189"/>
    </row>
    <row r="711" spans="2:8" ht="12.75">
      <c r="B711" s="189"/>
      <c r="H711" s="189"/>
    </row>
    <row r="712" spans="2:8" ht="12.75">
      <c r="B712" s="189"/>
      <c r="H712" s="189"/>
    </row>
    <row r="713" spans="2:8" ht="12.75">
      <c r="B713" s="189"/>
      <c r="H713" s="189"/>
    </row>
    <row r="714" spans="2:8" ht="12.75">
      <c r="B714" s="189"/>
      <c r="H714" s="189"/>
    </row>
    <row r="715" spans="2:8" ht="12.75">
      <c r="B715" s="189"/>
      <c r="H715" s="189"/>
    </row>
    <row r="716" spans="2:8" ht="12.75">
      <c r="B716" s="189"/>
      <c r="H716" s="189"/>
    </row>
    <row r="717" spans="2:8" ht="12.75">
      <c r="B717" s="189"/>
      <c r="H717" s="189"/>
    </row>
    <row r="718" spans="2:8" ht="12.75">
      <c r="B718" s="189"/>
      <c r="H718" s="189"/>
    </row>
    <row r="719" spans="2:8" ht="12.75">
      <c r="B719" s="189"/>
      <c r="H719" s="189"/>
    </row>
    <row r="720" spans="2:8" ht="12.75">
      <c r="B720" s="189"/>
      <c r="H720" s="189"/>
    </row>
    <row r="721" spans="2:8" ht="12.75">
      <c r="B721" s="189"/>
      <c r="H721" s="189"/>
    </row>
    <row r="722" spans="2:8" ht="12.75">
      <c r="B722" s="189"/>
      <c r="H722" s="189"/>
    </row>
    <row r="723" spans="2:8" ht="12.75">
      <c r="B723" s="189"/>
      <c r="H723" s="189"/>
    </row>
    <row r="724" spans="2:8" ht="12.75">
      <c r="B724" s="189"/>
      <c r="H724" s="189"/>
    </row>
    <row r="725" spans="2:8" ht="12.75">
      <c r="B725" s="189"/>
      <c r="H725" s="189"/>
    </row>
    <row r="726" spans="2:8" ht="12.75">
      <c r="B726" s="189"/>
      <c r="H726" s="189"/>
    </row>
    <row r="727" spans="2:8" ht="12.75">
      <c r="B727" s="189"/>
      <c r="H727" s="189"/>
    </row>
    <row r="728" spans="2:8" ht="12.75">
      <c r="B728" s="189"/>
      <c r="H728" s="189"/>
    </row>
    <row r="729" spans="2:8" ht="12.75">
      <c r="B729" s="189"/>
      <c r="H729" s="189"/>
    </row>
    <row r="730" spans="2:8" ht="12.75">
      <c r="B730" s="189"/>
      <c r="H730" s="189"/>
    </row>
    <row r="731" spans="2:8" ht="12.75">
      <c r="B731" s="189"/>
      <c r="H731" s="189"/>
    </row>
    <row r="732" spans="2:8" ht="12.75">
      <c r="B732" s="189"/>
      <c r="H732" s="189"/>
    </row>
    <row r="733" spans="2:8" ht="12.75">
      <c r="B733" s="189"/>
      <c r="H733" s="189"/>
    </row>
    <row r="734" spans="2:8" ht="12.75">
      <c r="B734" s="189"/>
      <c r="H734" s="189"/>
    </row>
    <row r="735" spans="2:8" ht="12.75">
      <c r="B735" s="189"/>
      <c r="H735" s="189"/>
    </row>
    <row r="736" spans="2:8" ht="12.75">
      <c r="B736" s="189"/>
      <c r="H736" s="189"/>
    </row>
    <row r="737" spans="2:8" ht="12.75">
      <c r="B737" s="189"/>
      <c r="H737" s="189"/>
    </row>
    <row r="738" spans="2:8" ht="12.75">
      <c r="B738" s="189"/>
      <c r="H738" s="189"/>
    </row>
    <row r="739" spans="2:8" ht="12.75">
      <c r="B739" s="189"/>
      <c r="H739" s="189"/>
    </row>
    <row r="740" spans="2:8" ht="12.75">
      <c r="B740" s="189"/>
      <c r="H740" s="189"/>
    </row>
    <row r="741" spans="2:8" ht="12.75">
      <c r="B741" s="189"/>
      <c r="H741" s="189"/>
    </row>
    <row r="742" spans="2:8" ht="12.75">
      <c r="B742" s="189"/>
      <c r="H742" s="189"/>
    </row>
    <row r="743" spans="2:8" ht="12.75">
      <c r="B743" s="189"/>
      <c r="H743" s="189"/>
    </row>
    <row r="744" spans="2:8" ht="12.75">
      <c r="B744" s="189"/>
      <c r="H744" s="189"/>
    </row>
    <row r="745" spans="2:8" ht="12.75">
      <c r="B745" s="189"/>
      <c r="H745" s="189"/>
    </row>
    <row r="746" spans="2:8" ht="12.75">
      <c r="B746" s="189"/>
      <c r="H746" s="189"/>
    </row>
    <row r="747" spans="2:8" ht="12.75">
      <c r="B747" s="189"/>
      <c r="H747" s="189"/>
    </row>
    <row r="748" spans="2:8" ht="12.75">
      <c r="B748" s="189"/>
      <c r="H748" s="189"/>
    </row>
    <row r="749" spans="2:8" ht="12.75">
      <c r="B749" s="189"/>
      <c r="H749" s="189"/>
    </row>
    <row r="750" spans="2:8" ht="12.75">
      <c r="B750" s="189"/>
      <c r="H750" s="189"/>
    </row>
    <row r="751" spans="2:8" ht="12.75">
      <c r="B751" s="189"/>
      <c r="H751" s="189"/>
    </row>
    <row r="752" spans="2:8" ht="12.75">
      <c r="B752" s="189"/>
      <c r="H752" s="189"/>
    </row>
    <row r="753" spans="2:8" ht="12.75">
      <c r="B753" s="189"/>
      <c r="H753" s="189"/>
    </row>
    <row r="754" spans="2:8" ht="12.75">
      <c r="B754" s="189"/>
      <c r="H754" s="189"/>
    </row>
    <row r="755" spans="2:8" ht="12.75">
      <c r="B755" s="189"/>
      <c r="H755" s="189"/>
    </row>
    <row r="756" spans="2:8" ht="12.75">
      <c r="B756" s="189"/>
      <c r="H756" s="189"/>
    </row>
    <row r="757" spans="2:8" ht="12.75">
      <c r="B757" s="189"/>
      <c r="H757" s="189"/>
    </row>
    <row r="758" spans="2:8" ht="12.75">
      <c r="B758" s="189"/>
      <c r="H758" s="189"/>
    </row>
    <row r="759" spans="2:8" ht="12.75">
      <c r="B759" s="189"/>
      <c r="H759" s="189"/>
    </row>
    <row r="760" spans="2:8" ht="12.75">
      <c r="B760" s="189"/>
      <c r="H760" s="189"/>
    </row>
    <row r="761" spans="2:8" ht="12.75">
      <c r="B761" s="189"/>
      <c r="H761" s="189"/>
    </row>
    <row r="762" spans="2:8" ht="12.75">
      <c r="B762" s="189"/>
      <c r="H762" s="189"/>
    </row>
    <row r="763" spans="2:8" ht="12.75">
      <c r="B763" s="189"/>
      <c r="H763" s="189"/>
    </row>
    <row r="764" spans="2:8" ht="12.75">
      <c r="B764" s="189"/>
      <c r="H764" s="189"/>
    </row>
    <row r="765" spans="2:8" ht="12.75">
      <c r="B765" s="189"/>
      <c r="H765" s="189"/>
    </row>
    <row r="766" spans="2:8" ht="12.75">
      <c r="B766" s="189"/>
      <c r="H766" s="189"/>
    </row>
    <row r="767" spans="2:8" ht="12.75">
      <c r="B767" s="189"/>
      <c r="H767" s="189"/>
    </row>
    <row r="768" spans="2:8" ht="12.75">
      <c r="B768" s="189"/>
      <c r="H768" s="189"/>
    </row>
    <row r="769" spans="2:8" ht="12.75">
      <c r="B769" s="189"/>
      <c r="H769" s="189"/>
    </row>
    <row r="770" spans="2:8" ht="12.75">
      <c r="B770" s="189"/>
      <c r="H770" s="189"/>
    </row>
    <row r="771" spans="2:8" ht="12.75">
      <c r="B771" s="189"/>
      <c r="H771" s="189"/>
    </row>
    <row r="772" spans="2:8" ht="12.75">
      <c r="B772" s="189"/>
      <c r="H772" s="189"/>
    </row>
    <row r="773" spans="2:8" ht="12.75">
      <c r="B773" s="189"/>
      <c r="H773" s="189"/>
    </row>
    <row r="774" spans="2:8" ht="12.75">
      <c r="B774" s="189"/>
      <c r="H774" s="189"/>
    </row>
    <row r="775" spans="2:8" ht="12.75">
      <c r="B775" s="189"/>
      <c r="H775" s="189"/>
    </row>
    <row r="776" spans="2:8" ht="12.75">
      <c r="B776" s="189"/>
      <c r="H776" s="189"/>
    </row>
    <row r="777" spans="2:8" ht="12.75">
      <c r="B777" s="189"/>
      <c r="H777" s="189"/>
    </row>
    <row r="778" spans="2:8" ht="12.75">
      <c r="B778" s="189"/>
      <c r="H778" s="189"/>
    </row>
    <row r="779" spans="2:8" ht="12.75">
      <c r="B779" s="189"/>
      <c r="H779" s="189"/>
    </row>
    <row r="780" spans="2:8" ht="12.75">
      <c r="B780" s="189"/>
      <c r="H780" s="189"/>
    </row>
    <row r="781" spans="2:8" ht="12.75">
      <c r="B781" s="189"/>
      <c r="H781" s="189"/>
    </row>
    <row r="782" spans="2:8" ht="12.75">
      <c r="B782" s="189"/>
      <c r="H782" s="189"/>
    </row>
    <row r="783" spans="2:8" ht="12.75">
      <c r="B783" s="189"/>
      <c r="H783" s="189"/>
    </row>
    <row r="784" spans="2:8" ht="12.75">
      <c r="B784" s="189"/>
      <c r="H784" s="189"/>
    </row>
    <row r="785" spans="2:8" ht="12.75">
      <c r="B785" s="189"/>
      <c r="H785" s="189"/>
    </row>
    <row r="786" spans="2:8" ht="12.75">
      <c r="B786" s="189"/>
      <c r="H786" s="189"/>
    </row>
    <row r="787" spans="2:8" ht="12.75">
      <c r="B787" s="189"/>
      <c r="H787" s="189"/>
    </row>
    <row r="788" spans="2:8" ht="12.75">
      <c r="B788" s="189"/>
      <c r="H788" s="189"/>
    </row>
    <row r="789" spans="2:8" ht="12.75">
      <c r="B789" s="189"/>
      <c r="H789" s="189"/>
    </row>
    <row r="790" spans="2:8" ht="12.75">
      <c r="B790" s="189"/>
      <c r="H790" s="189"/>
    </row>
    <row r="791" spans="2:8" ht="12.75">
      <c r="B791" s="189"/>
      <c r="H791" s="189"/>
    </row>
    <row r="792" spans="2:8" ht="12.75">
      <c r="B792" s="189"/>
      <c r="H792" s="189"/>
    </row>
    <row r="793" spans="2:8" ht="12.75">
      <c r="B793" s="189"/>
      <c r="H793" s="189"/>
    </row>
    <row r="794" spans="2:8" ht="12.75">
      <c r="B794" s="189"/>
      <c r="H794" s="189"/>
    </row>
    <row r="795" spans="2:8" ht="12.75">
      <c r="B795" s="189"/>
      <c r="H795" s="189"/>
    </row>
    <row r="796" spans="2:8" ht="12.75">
      <c r="B796" s="189"/>
      <c r="H796" s="189"/>
    </row>
    <row r="797" spans="2:8" ht="12.75">
      <c r="B797" s="189"/>
      <c r="H797" s="189"/>
    </row>
    <row r="798" spans="2:8" ht="12.75">
      <c r="B798" s="189"/>
      <c r="H798" s="189"/>
    </row>
    <row r="799" spans="2:8" ht="12.75">
      <c r="B799" s="189"/>
      <c r="H799" s="189"/>
    </row>
    <row r="800" spans="2:8" ht="12.75">
      <c r="B800" s="189"/>
      <c r="H800" s="189"/>
    </row>
    <row r="801" spans="2:8" ht="12.75">
      <c r="B801" s="189"/>
      <c r="H801" s="189"/>
    </row>
    <row r="802" spans="2:8" ht="12.75">
      <c r="B802" s="189"/>
      <c r="H802" s="189"/>
    </row>
    <row r="803" spans="2:8" ht="12.75">
      <c r="B803" s="189"/>
      <c r="H803" s="189"/>
    </row>
    <row r="804" spans="2:8" ht="12.75">
      <c r="B804" s="189"/>
      <c r="H804" s="189"/>
    </row>
    <row r="805" spans="2:8" ht="12.75">
      <c r="B805" s="189"/>
      <c r="H805" s="189"/>
    </row>
    <row r="806" spans="2:8" ht="12.75">
      <c r="B806" s="189"/>
      <c r="H806" s="189"/>
    </row>
    <row r="807" spans="2:8" ht="12.75">
      <c r="B807" s="189"/>
      <c r="H807" s="189"/>
    </row>
    <row r="808" spans="2:8" ht="12.75">
      <c r="B808" s="189"/>
      <c r="H808" s="189"/>
    </row>
    <row r="809" spans="2:8" ht="12.75">
      <c r="B809" s="189"/>
      <c r="H809" s="189"/>
    </row>
    <row r="810" spans="2:8" ht="12.75">
      <c r="B810" s="189"/>
      <c r="H810" s="189"/>
    </row>
    <row r="811" spans="2:8" ht="12.75">
      <c r="B811" s="189"/>
      <c r="H811" s="189"/>
    </row>
    <row r="812" spans="2:8" ht="12.75">
      <c r="B812" s="189"/>
      <c r="H812" s="189"/>
    </row>
    <row r="813" spans="2:8" ht="12.75">
      <c r="B813" s="189"/>
      <c r="H813" s="189"/>
    </row>
    <row r="814" spans="2:8" ht="12.75">
      <c r="B814" s="189"/>
      <c r="H814" s="189"/>
    </row>
    <row r="815" spans="2:8" ht="12.75">
      <c r="B815" s="189"/>
      <c r="H815" s="189"/>
    </row>
    <row r="816" spans="2:8" ht="12.75">
      <c r="B816" s="189"/>
      <c r="H816" s="189"/>
    </row>
    <row r="817" spans="2:8" ht="12.75">
      <c r="B817" s="189"/>
      <c r="H817" s="189"/>
    </row>
    <row r="818" spans="2:8" ht="12.75">
      <c r="B818" s="189"/>
      <c r="H818" s="189"/>
    </row>
    <row r="819" spans="2:8" ht="12.75">
      <c r="B819" s="189"/>
      <c r="H819" s="189"/>
    </row>
    <row r="820" spans="2:8" ht="12.75">
      <c r="B820" s="189"/>
      <c r="H820" s="189"/>
    </row>
    <row r="821" spans="2:8" ht="12.75">
      <c r="B821" s="189"/>
      <c r="H821" s="189"/>
    </row>
    <row r="822" spans="2:8" ht="12.75">
      <c r="B822" s="189"/>
      <c r="H822" s="189"/>
    </row>
    <row r="823" spans="2:8" ht="12.75">
      <c r="B823" s="189"/>
      <c r="H823" s="189"/>
    </row>
    <row r="824" spans="2:8" ht="12.75">
      <c r="B824" s="189"/>
      <c r="H824" s="189"/>
    </row>
    <row r="825" spans="2:8" ht="12.75">
      <c r="B825" s="189"/>
      <c r="H825" s="189"/>
    </row>
    <row r="826" spans="2:8" ht="12.75">
      <c r="B826" s="189"/>
      <c r="H826" s="189"/>
    </row>
    <row r="827" spans="2:8" ht="12.75">
      <c r="B827" s="189"/>
      <c r="H827" s="189"/>
    </row>
    <row r="828" spans="2:8" ht="12.75">
      <c r="B828" s="189"/>
      <c r="H828" s="189"/>
    </row>
    <row r="829" spans="2:8" ht="12.75">
      <c r="B829" s="189"/>
      <c r="H829" s="189"/>
    </row>
    <row r="830" spans="2:8" ht="12.75">
      <c r="B830" s="189"/>
      <c r="H830" s="189"/>
    </row>
    <row r="831" spans="2:8" ht="12.75">
      <c r="B831" s="189"/>
      <c r="H831" s="189"/>
    </row>
    <row r="832" spans="2:8" ht="12.75">
      <c r="B832" s="189"/>
      <c r="H832" s="189"/>
    </row>
    <row r="833" spans="2:8" ht="12.75">
      <c r="B833" s="189"/>
      <c r="H833" s="189"/>
    </row>
    <row r="834" spans="2:8" ht="12.75">
      <c r="B834" s="189"/>
      <c r="H834" s="189"/>
    </row>
    <row r="835" spans="2:8" ht="12.75">
      <c r="B835" s="189"/>
      <c r="H835" s="189"/>
    </row>
    <row r="836" spans="2:8" ht="12.75">
      <c r="B836" s="189"/>
      <c r="H836" s="189"/>
    </row>
    <row r="837" spans="2:8" ht="12.75">
      <c r="B837" s="189"/>
      <c r="H837" s="189"/>
    </row>
    <row r="838" spans="2:8" ht="12.75">
      <c r="B838" s="189"/>
      <c r="H838" s="189"/>
    </row>
    <row r="839" spans="2:8" ht="12.75">
      <c r="B839" s="189"/>
      <c r="H839" s="189"/>
    </row>
    <row r="840" spans="2:8" ht="12.75">
      <c r="B840" s="189"/>
      <c r="H840" s="189"/>
    </row>
    <row r="841" spans="2:8" ht="12.75">
      <c r="B841" s="189"/>
      <c r="H841" s="189"/>
    </row>
    <row r="842" spans="2:8" ht="12.75">
      <c r="B842" s="189"/>
      <c r="H842" s="189"/>
    </row>
    <row r="843" spans="2:8" ht="12.75">
      <c r="B843" s="189"/>
      <c r="H843" s="189"/>
    </row>
    <row r="844" spans="2:8" ht="12.75">
      <c r="B844" s="189"/>
      <c r="H844" s="189"/>
    </row>
    <row r="845" spans="2:8" ht="12.75">
      <c r="B845" s="189"/>
      <c r="H845" s="189"/>
    </row>
    <row r="846" spans="2:8" ht="12.75">
      <c r="B846" s="189"/>
      <c r="H846" s="189"/>
    </row>
    <row r="847" spans="2:8" ht="12.75">
      <c r="B847" s="189"/>
      <c r="H847" s="189"/>
    </row>
    <row r="848" spans="2:8" ht="12.75">
      <c r="B848" s="189"/>
      <c r="H848" s="189"/>
    </row>
    <row r="849" spans="2:8" ht="12.75">
      <c r="B849" s="189"/>
      <c r="H849" s="189"/>
    </row>
    <row r="850" spans="2:8" ht="12.75">
      <c r="B850" s="189"/>
      <c r="H850" s="189"/>
    </row>
    <row r="851" spans="2:8" ht="12.75">
      <c r="B851" s="189"/>
      <c r="H851" s="189"/>
    </row>
    <row r="852" spans="2:8" ht="12.75">
      <c r="B852" s="189"/>
      <c r="H852" s="189"/>
    </row>
    <row r="853" spans="2:8" ht="12.75">
      <c r="B853" s="189"/>
      <c r="H853" s="189"/>
    </row>
    <row r="854" spans="2:8" ht="12.75">
      <c r="B854" s="189"/>
      <c r="H854" s="189"/>
    </row>
    <row r="855" spans="2:8" ht="12.75">
      <c r="B855" s="189"/>
      <c r="H855" s="189"/>
    </row>
    <row r="856" spans="2:8" ht="12.75">
      <c r="B856" s="189"/>
      <c r="H856" s="189"/>
    </row>
    <row r="857" spans="2:8" ht="12.75">
      <c r="B857" s="189"/>
      <c r="H857" s="189"/>
    </row>
    <row r="858" spans="2:8" ht="12.75">
      <c r="B858" s="189"/>
      <c r="H858" s="189"/>
    </row>
    <row r="859" spans="2:8" ht="12.75">
      <c r="B859" s="189"/>
      <c r="H859" s="189"/>
    </row>
    <row r="860" spans="2:8" ht="12.75">
      <c r="B860" s="189"/>
      <c r="H860" s="189"/>
    </row>
    <row r="861" spans="2:8" ht="12.75">
      <c r="B861" s="189"/>
      <c r="H861" s="189"/>
    </row>
    <row r="862" spans="2:8" ht="12.75">
      <c r="B862" s="189"/>
      <c r="H862" s="189"/>
    </row>
    <row r="863" spans="2:8" ht="12.75">
      <c r="B863" s="189"/>
      <c r="H863" s="189"/>
    </row>
    <row r="864" spans="2:8" ht="12.75">
      <c r="B864" s="189"/>
      <c r="H864" s="189"/>
    </row>
    <row r="865" spans="2:8" ht="12.75">
      <c r="B865" s="189"/>
      <c r="H865" s="189"/>
    </row>
    <row r="866" spans="2:8" ht="12.75">
      <c r="B866" s="189"/>
      <c r="H866" s="189"/>
    </row>
    <row r="867" spans="2:8" ht="12.75">
      <c r="B867" s="189"/>
      <c r="H867" s="189"/>
    </row>
    <row r="868" spans="2:8" ht="12.75">
      <c r="B868" s="189"/>
      <c r="H868" s="189"/>
    </row>
    <row r="869" spans="2:8" ht="12.75">
      <c r="B869" s="189"/>
      <c r="H869" s="189"/>
    </row>
    <row r="870" spans="2:8" ht="12.75">
      <c r="B870" s="189"/>
      <c r="H870" s="189"/>
    </row>
    <row r="871" spans="2:8" ht="12.75">
      <c r="B871" s="189"/>
      <c r="H871" s="189"/>
    </row>
    <row r="872" spans="2:8" ht="12.75">
      <c r="B872" s="189"/>
      <c r="H872" s="189"/>
    </row>
    <row r="873" spans="2:8" ht="12.75">
      <c r="B873" s="189"/>
      <c r="H873" s="189"/>
    </row>
    <row r="874" spans="2:8" ht="12.75">
      <c r="B874" s="189"/>
      <c r="H874" s="189"/>
    </row>
    <row r="875" spans="2:8" ht="12.75">
      <c r="B875" s="189"/>
      <c r="H875" s="189"/>
    </row>
    <row r="876" spans="2:8" ht="12.75">
      <c r="B876" s="189"/>
      <c r="H876" s="189"/>
    </row>
    <row r="877" spans="2:8" ht="12.75">
      <c r="B877" s="189"/>
      <c r="H877" s="189"/>
    </row>
    <row r="878" spans="2:8" ht="12.75">
      <c r="B878" s="189"/>
      <c r="H878" s="189"/>
    </row>
    <row r="879" spans="2:8" ht="12.75">
      <c r="B879" s="189"/>
      <c r="H879" s="189"/>
    </row>
    <row r="880" spans="2:8" ht="12.75">
      <c r="B880" s="189"/>
      <c r="H880" s="189"/>
    </row>
    <row r="881" spans="2:8" ht="12.75">
      <c r="B881" s="189"/>
      <c r="H881" s="189"/>
    </row>
    <row r="882" spans="2:8" ht="12.75">
      <c r="B882" s="189"/>
      <c r="H882" s="189"/>
    </row>
    <row r="883" spans="2:8" ht="12.75">
      <c r="B883" s="189"/>
      <c r="H883" s="189"/>
    </row>
    <row r="884" spans="2:8" ht="12.75">
      <c r="B884" s="189"/>
      <c r="H884" s="189"/>
    </row>
    <row r="885" spans="2:8" ht="12.75">
      <c r="B885" s="189"/>
      <c r="H885" s="189"/>
    </row>
    <row r="886" spans="2:8" ht="12.75">
      <c r="B886" s="189"/>
      <c r="H886" s="189"/>
    </row>
    <row r="887" spans="2:8" ht="12.75">
      <c r="B887" s="189"/>
      <c r="H887" s="189"/>
    </row>
    <row r="888" spans="2:8" ht="12.75">
      <c r="B888" s="189"/>
      <c r="H888" s="189"/>
    </row>
    <row r="889" spans="2:8" ht="12.75">
      <c r="B889" s="189"/>
      <c r="H889" s="189"/>
    </row>
    <row r="890" spans="2:8" ht="12.75">
      <c r="B890" s="189"/>
      <c r="H890" s="189"/>
    </row>
    <row r="891" spans="2:8" ht="12.75">
      <c r="B891" s="189"/>
      <c r="H891" s="189"/>
    </row>
    <row r="892" spans="2:8" ht="12.75">
      <c r="B892" s="189"/>
      <c r="H892" s="189"/>
    </row>
    <row r="893" spans="2:8" ht="12.75">
      <c r="B893" s="189"/>
      <c r="H893" s="189"/>
    </row>
    <row r="894" spans="2:8" ht="12.75">
      <c r="B894" s="189"/>
      <c r="H894" s="189"/>
    </row>
    <row r="895" spans="2:8" ht="12.75">
      <c r="B895" s="189"/>
      <c r="H895" s="189"/>
    </row>
    <row r="896" spans="2:8" ht="12.75">
      <c r="B896" s="189"/>
      <c r="H896" s="189"/>
    </row>
    <row r="897" spans="2:8" ht="12.75">
      <c r="B897" s="189"/>
      <c r="H897" s="189"/>
    </row>
    <row r="898" spans="2:8" ht="12.75">
      <c r="B898" s="189"/>
      <c r="H898" s="189"/>
    </row>
    <row r="899" spans="2:8" ht="12.75">
      <c r="B899" s="189"/>
      <c r="H899" s="189"/>
    </row>
    <row r="900" spans="2:8" ht="12.75">
      <c r="B900" s="189"/>
      <c r="H900" s="189"/>
    </row>
    <row r="901" spans="2:8" ht="12.75">
      <c r="B901" s="189"/>
      <c r="H901" s="189"/>
    </row>
    <row r="902" spans="2:8" ht="12.75">
      <c r="B902" s="189"/>
      <c r="H902" s="189"/>
    </row>
    <row r="903" spans="2:8" ht="12.75">
      <c r="B903" s="189"/>
      <c r="H903" s="189"/>
    </row>
    <row r="904" spans="2:8" ht="12.75">
      <c r="B904" s="189"/>
      <c r="H904" s="189"/>
    </row>
    <row r="905" spans="2:8" ht="12.75">
      <c r="B905" s="189"/>
      <c r="H905" s="189"/>
    </row>
    <row r="906" spans="2:8" ht="12.75">
      <c r="B906" s="189"/>
      <c r="H906" s="189"/>
    </row>
    <row r="907" spans="2:8" ht="12.75">
      <c r="B907" s="189"/>
      <c r="H907" s="189"/>
    </row>
    <row r="908" spans="2:8" ht="12.75">
      <c r="B908" s="189"/>
      <c r="H908" s="189"/>
    </row>
    <row r="909" spans="2:8" ht="12.75">
      <c r="B909" s="189"/>
      <c r="H909" s="189"/>
    </row>
    <row r="910" spans="2:8" ht="12.75">
      <c r="B910" s="189"/>
      <c r="H910" s="189"/>
    </row>
    <row r="911" spans="2:8" ht="12.75">
      <c r="B911" s="189"/>
      <c r="H911" s="189"/>
    </row>
    <row r="912" spans="2:8" ht="12.75">
      <c r="B912" s="189"/>
      <c r="H912" s="189"/>
    </row>
    <row r="913" spans="2:8" ht="12.75">
      <c r="B913" s="189"/>
      <c r="H913" s="189"/>
    </row>
    <row r="914" spans="2:8" ht="12.75">
      <c r="B914" s="189"/>
      <c r="H914" s="189"/>
    </row>
    <row r="915" spans="2:8" ht="12.75">
      <c r="B915" s="189"/>
      <c r="H915" s="189"/>
    </row>
    <row r="916" spans="2:8" ht="12.75">
      <c r="B916" s="189"/>
      <c r="H916" s="189"/>
    </row>
    <row r="917" spans="2:8" ht="12.75">
      <c r="B917" s="189"/>
      <c r="H917" s="189"/>
    </row>
    <row r="918" spans="2:8" ht="12.75">
      <c r="B918" s="189"/>
      <c r="H918" s="189"/>
    </row>
    <row r="919" spans="2:8" ht="12.75">
      <c r="B919" s="189"/>
      <c r="H919" s="189"/>
    </row>
    <row r="920" spans="2:8" ht="12.75">
      <c r="B920" s="189"/>
      <c r="H920" s="189"/>
    </row>
    <row r="921" spans="2:8" ht="12.75">
      <c r="B921" s="189"/>
      <c r="H921" s="189"/>
    </row>
    <row r="922" spans="2:8" ht="12.75">
      <c r="B922" s="189"/>
      <c r="H922" s="189"/>
    </row>
    <row r="923" spans="2:8" ht="12.75">
      <c r="B923" s="189"/>
      <c r="H923" s="189"/>
    </row>
    <row r="924" spans="2:8" ht="12.75">
      <c r="B924" s="189"/>
      <c r="H924" s="189"/>
    </row>
    <row r="925" spans="2:8" ht="12.75">
      <c r="B925" s="189"/>
      <c r="H925" s="189"/>
    </row>
    <row r="926" spans="2:8" ht="12.75">
      <c r="B926" s="189"/>
      <c r="H926" s="189"/>
    </row>
    <row r="927" spans="2:8" ht="12.75">
      <c r="B927" s="189"/>
      <c r="H927" s="189"/>
    </row>
    <row r="928" spans="2:8" ht="12.75">
      <c r="B928" s="189"/>
      <c r="H928" s="189"/>
    </row>
    <row r="929" spans="2:8" ht="12.75">
      <c r="B929" s="189"/>
      <c r="H929" s="189"/>
    </row>
    <row r="930" spans="2:8" ht="12.75">
      <c r="B930" s="189"/>
      <c r="H930" s="189"/>
    </row>
    <row r="931" spans="2:8" ht="12.75">
      <c r="B931" s="189"/>
      <c r="H931" s="189"/>
    </row>
    <row r="932" spans="2:8" ht="12.75">
      <c r="B932" s="189"/>
      <c r="H932" s="189"/>
    </row>
    <row r="933" spans="2:8" ht="12.75">
      <c r="B933" s="189"/>
      <c r="H933" s="189"/>
    </row>
    <row r="934" spans="2:8" ht="12.75">
      <c r="B934" s="189"/>
      <c r="H934" s="189"/>
    </row>
    <row r="935" spans="2:8" ht="12.75">
      <c r="B935" s="189"/>
      <c r="H935" s="189"/>
    </row>
    <row r="936" spans="2:8" ht="12.75">
      <c r="B936" s="189"/>
      <c r="H936" s="189"/>
    </row>
    <row r="937" spans="2:8" ht="12.75">
      <c r="B937" s="189"/>
      <c r="H937" s="189"/>
    </row>
    <row r="938" spans="2:8" ht="12.75">
      <c r="B938" s="189"/>
      <c r="H938" s="189"/>
    </row>
    <row r="939" spans="2:8" ht="12.75">
      <c r="B939" s="189"/>
      <c r="H939" s="189"/>
    </row>
    <row r="940" spans="2:8" ht="12.75">
      <c r="B940" s="189"/>
      <c r="H940" s="189"/>
    </row>
    <row r="941" spans="2:8" ht="12.75">
      <c r="B941" s="189"/>
      <c r="H941" s="189"/>
    </row>
    <row r="942" spans="2:8" ht="12.75">
      <c r="B942" s="189"/>
      <c r="H942" s="189"/>
    </row>
    <row r="943" spans="2:8" ht="12.75">
      <c r="B943" s="189"/>
      <c r="H943" s="189"/>
    </row>
    <row r="944" spans="2:8" ht="12.75">
      <c r="B944" s="189"/>
      <c r="H944" s="189"/>
    </row>
    <row r="945" spans="2:8" ht="12.75">
      <c r="B945" s="189"/>
      <c r="H945" s="189"/>
    </row>
    <row r="946" spans="2:8" ht="12.75">
      <c r="B946" s="189"/>
      <c r="H946" s="189"/>
    </row>
    <row r="947" spans="2:8" ht="12.75">
      <c r="B947" s="189"/>
      <c r="H947" s="189"/>
    </row>
    <row r="948" spans="2:8" ht="12.75">
      <c r="B948" s="189"/>
      <c r="H948" s="189"/>
    </row>
    <row r="949" spans="2:8" ht="12.75">
      <c r="B949" s="189"/>
      <c r="H949" s="189"/>
    </row>
    <row r="950" spans="2:8" ht="12.75">
      <c r="B950" s="189"/>
      <c r="H950" s="189"/>
    </row>
    <row r="951" spans="2:8" ht="12.75">
      <c r="B951" s="189"/>
      <c r="H951" s="189"/>
    </row>
    <row r="952" spans="2:8" ht="12.75">
      <c r="B952" s="189"/>
      <c r="H952" s="189"/>
    </row>
    <row r="953" spans="2:8" ht="12.75">
      <c r="B953" s="189"/>
      <c r="H953" s="189"/>
    </row>
    <row r="954" spans="2:8" ht="12.75">
      <c r="B954" s="189"/>
      <c r="H954" s="189"/>
    </row>
    <row r="955" spans="2:8" ht="12.75">
      <c r="B955" s="189"/>
      <c r="H955" s="189"/>
    </row>
    <row r="956" spans="2:8" ht="12.75">
      <c r="B956" s="189"/>
      <c r="H956" s="189"/>
    </row>
    <row r="957" spans="2:8" ht="12.75">
      <c r="B957" s="189"/>
      <c r="H957" s="189"/>
    </row>
    <row r="958" spans="2:8" ht="12.75">
      <c r="B958" s="189"/>
      <c r="H958" s="189"/>
    </row>
    <row r="959" spans="2:8" ht="12.75">
      <c r="B959" s="189"/>
      <c r="H959" s="189"/>
    </row>
    <row r="960" spans="2:8" ht="12.75">
      <c r="B960" s="189"/>
      <c r="H960" s="189"/>
    </row>
    <row r="961" spans="2:8" ht="12.75">
      <c r="B961" s="189"/>
      <c r="H961" s="189"/>
    </row>
    <row r="962" spans="2:8" ht="12.75">
      <c r="B962" s="189"/>
      <c r="H962" s="189"/>
    </row>
    <row r="963" spans="2:8" ht="12.75">
      <c r="B963" s="189"/>
      <c r="H963" s="189"/>
    </row>
    <row r="964" spans="2:8" ht="12.75">
      <c r="B964" s="189"/>
      <c r="H964" s="189"/>
    </row>
    <row r="965" spans="2:8" ht="12.75">
      <c r="B965" s="189"/>
      <c r="H965" s="189"/>
    </row>
    <row r="966" spans="2:8" ht="12.75">
      <c r="B966" s="189"/>
      <c r="H966" s="189"/>
    </row>
    <row r="967" spans="2:8" ht="12.75">
      <c r="B967" s="189"/>
      <c r="H967" s="189"/>
    </row>
    <row r="968" spans="2:8" ht="12.75">
      <c r="B968" s="189"/>
      <c r="H968" s="189"/>
    </row>
    <row r="969" spans="2:8" ht="12.75">
      <c r="B969" s="189"/>
      <c r="H969" s="189"/>
    </row>
    <row r="970" spans="2:8" ht="12.75">
      <c r="B970" s="189"/>
      <c r="H970" s="189"/>
    </row>
    <row r="971" spans="2:8" ht="12.75">
      <c r="B971" s="189"/>
      <c r="H971" s="189"/>
    </row>
    <row r="972" spans="2:8" ht="12.75">
      <c r="B972" s="189"/>
      <c r="H972" s="189"/>
    </row>
    <row r="973" spans="2:8" ht="12.75">
      <c r="B973" s="189"/>
      <c r="H973" s="189"/>
    </row>
    <row r="974" spans="2:8" ht="12.75">
      <c r="B974" s="189"/>
      <c r="H974" s="189"/>
    </row>
    <row r="975" spans="2:8" ht="12.75">
      <c r="B975" s="189"/>
      <c r="H975" s="189"/>
    </row>
    <row r="976" spans="2:8" ht="12.75">
      <c r="B976" s="189"/>
      <c r="H976" s="189"/>
    </row>
    <row r="977" spans="2:8" ht="12.75">
      <c r="B977" s="189"/>
      <c r="H977" s="189"/>
    </row>
    <row r="978" spans="2:8" ht="12.75">
      <c r="B978" s="189"/>
      <c r="H978" s="189"/>
    </row>
    <row r="979" spans="2:8" ht="12.75">
      <c r="B979" s="189"/>
      <c r="H979" s="189"/>
    </row>
    <row r="980" spans="2:8" ht="12.75">
      <c r="B980" s="189"/>
      <c r="H980" s="189"/>
    </row>
    <row r="981" spans="2:8" ht="12.75">
      <c r="B981" s="189"/>
      <c r="H981" s="189"/>
    </row>
    <row r="982" spans="2:8" ht="12.75">
      <c r="B982" s="189"/>
      <c r="H982" s="189"/>
    </row>
    <row r="983" spans="2:8" ht="12.75">
      <c r="B983" s="189"/>
      <c r="H983" s="189"/>
    </row>
    <row r="984" spans="2:8" ht="12.75">
      <c r="B984" s="189"/>
      <c r="H984" s="189"/>
    </row>
    <row r="985" spans="2:8" ht="12.75">
      <c r="B985" s="189"/>
      <c r="H985" s="189"/>
    </row>
    <row r="986" spans="2:8" ht="12.75">
      <c r="B986" s="189"/>
      <c r="H986" s="189"/>
    </row>
    <row r="1048561" s="182" customFormat="1" ht="15.75" customHeight="1"/>
  </sheetData>
  <phoneticPr fontId="1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048561"/>
  <sheetViews>
    <sheetView topLeftCell="D1" workbookViewId="0">
      <selection activeCell="I2" sqref="I2"/>
    </sheetView>
  </sheetViews>
  <sheetFormatPr defaultColWidth="15.42578125" defaultRowHeight="15.75" customHeight="1"/>
  <cols>
    <col min="1" max="1" width="22.28515625" bestFit="1" customWidth="1"/>
    <col min="2" max="2" width="26.7109375" bestFit="1" customWidth="1"/>
    <col min="3" max="3" width="24.7109375" bestFit="1" customWidth="1"/>
    <col min="4" max="4" width="36.140625" bestFit="1" customWidth="1"/>
    <col min="5" max="5" width="11.5703125" bestFit="1" customWidth="1"/>
    <col min="6" max="6" width="10" bestFit="1" customWidth="1"/>
    <col min="7" max="7" width="34.42578125" bestFit="1" customWidth="1"/>
    <col min="8" max="8" width="95.5703125" bestFit="1" customWidth="1"/>
    <col min="9" max="9" width="8.85546875" bestFit="1" customWidth="1"/>
    <col min="10" max="10" width="12.42578125" bestFit="1" customWidth="1"/>
    <col min="11" max="11" width="31.5703125" bestFit="1" customWidth="1"/>
    <col min="12" max="12" width="14.7109375" bestFit="1" customWidth="1"/>
    <col min="13" max="13" width="11.85546875" bestFit="1" customWidth="1"/>
    <col min="14" max="14" width="19.5703125" bestFit="1" customWidth="1"/>
  </cols>
  <sheetData>
    <row r="1" spans="1:14" ht="12.75">
      <c r="A1" s="166" t="s">
        <v>2179</v>
      </c>
      <c r="B1" s="38" t="s">
        <v>13770</v>
      </c>
      <c r="C1" s="39" t="s">
        <v>13771</v>
      </c>
      <c r="D1" s="62" t="s">
        <v>13772</v>
      </c>
      <c r="E1" s="111" t="s">
        <v>13773</v>
      </c>
      <c r="F1" s="39" t="s">
        <v>13774</v>
      </c>
      <c r="G1" s="39" t="s">
        <v>13775</v>
      </c>
      <c r="H1" s="38" t="s">
        <v>13776</v>
      </c>
      <c r="I1" s="62" t="s">
        <v>13781</v>
      </c>
      <c r="J1" s="42" t="s">
        <v>13777</v>
      </c>
      <c r="K1" s="39" t="s">
        <v>213</v>
      </c>
      <c r="L1" s="62" t="s">
        <v>13778</v>
      </c>
      <c r="M1" s="40" t="s">
        <v>13779</v>
      </c>
      <c r="N1" s="68" t="s">
        <v>13780</v>
      </c>
    </row>
    <row r="2" spans="1:14" ht="12.75">
      <c r="A2" s="167">
        <v>45078.185682870368</v>
      </c>
      <c r="B2" s="38" t="s">
        <v>1034</v>
      </c>
      <c r="C2" s="38" t="s">
        <v>1035</v>
      </c>
      <c r="D2" s="38" t="s">
        <v>2</v>
      </c>
      <c r="E2" s="168">
        <v>31554</v>
      </c>
      <c r="F2" s="38" t="s">
        <v>3</v>
      </c>
      <c r="G2" s="38" t="s">
        <v>1036</v>
      </c>
      <c r="H2" s="38" t="s">
        <v>1037</v>
      </c>
      <c r="I2" s="38" t="s">
        <v>6</v>
      </c>
      <c r="J2" s="169" t="s">
        <v>1038</v>
      </c>
      <c r="K2" s="38" t="s">
        <v>1039</v>
      </c>
      <c r="L2" s="38" t="s">
        <v>9</v>
      </c>
      <c r="M2" s="38" t="s">
        <v>10</v>
      </c>
      <c r="N2" s="170"/>
    </row>
    <row r="3" spans="1:14" ht="12.75">
      <c r="A3" s="167">
        <v>45078.206122685187</v>
      </c>
      <c r="B3" s="38" t="s">
        <v>1042</v>
      </c>
      <c r="C3" s="38" t="s">
        <v>1043</v>
      </c>
      <c r="D3" s="38" t="s">
        <v>2</v>
      </c>
      <c r="E3" s="168">
        <v>23051</v>
      </c>
      <c r="F3" s="38" t="s">
        <v>3</v>
      </c>
      <c r="G3" s="38" t="s">
        <v>112</v>
      </c>
      <c r="H3" s="38" t="s">
        <v>1044</v>
      </c>
      <c r="I3" s="38" t="s">
        <v>19</v>
      </c>
      <c r="J3" s="169" t="s">
        <v>1045</v>
      </c>
      <c r="K3" s="38" t="s">
        <v>1046</v>
      </c>
      <c r="L3" s="38" t="s">
        <v>9</v>
      </c>
      <c r="M3" s="38" t="s">
        <v>65</v>
      </c>
      <c r="N3" s="170"/>
    </row>
    <row r="4" spans="1:14" ht="25.5">
      <c r="A4" s="38" t="s">
        <v>1049</v>
      </c>
      <c r="B4" s="38" t="s">
        <v>1050</v>
      </c>
      <c r="C4" s="38"/>
      <c r="D4" s="38" t="s">
        <v>2</v>
      </c>
      <c r="E4" s="168" t="s">
        <v>1051</v>
      </c>
      <c r="F4" s="38" t="s">
        <v>27</v>
      </c>
      <c r="G4" s="38" t="s">
        <v>859</v>
      </c>
      <c r="H4" s="38" t="s">
        <v>1052</v>
      </c>
      <c r="I4" s="38"/>
      <c r="J4" s="42"/>
      <c r="K4" s="38" t="s">
        <v>1053</v>
      </c>
      <c r="L4" s="38" t="s">
        <v>9</v>
      </c>
      <c r="M4" s="38" t="s">
        <v>1054</v>
      </c>
      <c r="N4" s="171" t="s">
        <v>11</v>
      </c>
    </row>
    <row r="5" spans="1:14" ht="12.75">
      <c r="A5" s="172">
        <v>45086.68954861111</v>
      </c>
      <c r="B5" s="38" t="s">
        <v>1057</v>
      </c>
      <c r="C5" s="38" t="s">
        <v>504</v>
      </c>
      <c r="D5" s="38" t="s">
        <v>2</v>
      </c>
      <c r="E5" s="168">
        <v>26261</v>
      </c>
      <c r="F5" s="38" t="s">
        <v>3</v>
      </c>
      <c r="G5" s="38" t="s">
        <v>196</v>
      </c>
      <c r="H5" s="38" t="s">
        <v>1058</v>
      </c>
      <c r="I5" s="38" t="s">
        <v>19</v>
      </c>
      <c r="J5" s="42">
        <v>60172697608</v>
      </c>
      <c r="K5" s="38" t="s">
        <v>1059</v>
      </c>
      <c r="L5" s="38" t="s">
        <v>40</v>
      </c>
      <c r="M5" s="40" t="s">
        <v>65</v>
      </c>
      <c r="N5" s="171" t="s">
        <v>11</v>
      </c>
    </row>
    <row r="6" spans="1:14" ht="12.75">
      <c r="A6" s="172">
        <v>45087.574062500003</v>
      </c>
      <c r="B6" s="38" t="s">
        <v>1061</v>
      </c>
      <c r="C6" s="38" t="s">
        <v>1062</v>
      </c>
      <c r="D6" s="38" t="s">
        <v>2</v>
      </c>
      <c r="E6" s="168">
        <v>29791</v>
      </c>
      <c r="F6" s="38" t="s">
        <v>27</v>
      </c>
      <c r="G6" s="38" t="s">
        <v>17</v>
      </c>
      <c r="H6" s="38" t="s">
        <v>605</v>
      </c>
      <c r="I6" s="38" t="s">
        <v>19</v>
      </c>
      <c r="J6" s="169" t="s">
        <v>1063</v>
      </c>
      <c r="K6" s="38" t="s">
        <v>1064</v>
      </c>
      <c r="L6" s="38" t="s">
        <v>9</v>
      </c>
      <c r="M6" s="40" t="s">
        <v>10</v>
      </c>
      <c r="N6" s="171" t="s">
        <v>11</v>
      </c>
    </row>
    <row r="7" spans="1:14" ht="12.75">
      <c r="A7" s="172">
        <v>45088.109201388892</v>
      </c>
      <c r="B7" s="38" t="s">
        <v>1066</v>
      </c>
      <c r="C7" s="38" t="s">
        <v>1067</v>
      </c>
      <c r="D7" s="38" t="s">
        <v>120</v>
      </c>
      <c r="E7" s="168">
        <v>24883</v>
      </c>
      <c r="F7" s="38" t="s">
        <v>3</v>
      </c>
      <c r="G7" s="38" t="s">
        <v>464</v>
      </c>
      <c r="H7" s="38" t="s">
        <v>1068</v>
      </c>
      <c r="I7" s="38" t="s">
        <v>6</v>
      </c>
      <c r="J7" s="169" t="s">
        <v>1069</v>
      </c>
      <c r="K7" s="38" t="s">
        <v>1070</v>
      </c>
      <c r="L7" s="38" t="s">
        <v>9</v>
      </c>
      <c r="M7" s="40" t="s">
        <v>10</v>
      </c>
      <c r="N7" s="171" t="s">
        <v>11</v>
      </c>
    </row>
    <row r="8" spans="1:14" ht="12.75">
      <c r="A8" s="172">
        <v>45088.558518518519</v>
      </c>
      <c r="B8" s="38" t="s">
        <v>1071</v>
      </c>
      <c r="C8" s="38" t="s">
        <v>1072</v>
      </c>
      <c r="D8" s="38" t="s">
        <v>86</v>
      </c>
      <c r="E8" s="168">
        <v>36698</v>
      </c>
      <c r="F8" s="38" t="s">
        <v>27</v>
      </c>
      <c r="G8" s="38" t="s">
        <v>1073</v>
      </c>
      <c r="H8" s="38" t="s">
        <v>5</v>
      </c>
      <c r="I8" s="38" t="s">
        <v>19</v>
      </c>
      <c r="J8" s="169" t="s">
        <v>1074</v>
      </c>
      <c r="K8" s="38" t="s">
        <v>1075</v>
      </c>
      <c r="L8" s="38" t="s">
        <v>22</v>
      </c>
      <c r="M8" s="40" t="s">
        <v>10</v>
      </c>
      <c r="N8" s="171" t="s">
        <v>11</v>
      </c>
    </row>
    <row r="9" spans="1:14" ht="12.75">
      <c r="A9" s="172">
        <v>45089.66479166667</v>
      </c>
      <c r="B9" s="38" t="s">
        <v>1066</v>
      </c>
      <c r="C9" s="38" t="s">
        <v>1077</v>
      </c>
      <c r="D9" s="38" t="s">
        <v>86</v>
      </c>
      <c r="E9" s="168">
        <v>24883</v>
      </c>
      <c r="F9" s="38" t="s">
        <v>3</v>
      </c>
      <c r="G9" s="38" t="s">
        <v>464</v>
      </c>
      <c r="H9" s="38" t="s">
        <v>1078</v>
      </c>
      <c r="I9" s="38" t="s">
        <v>6</v>
      </c>
      <c r="J9" s="169" t="s">
        <v>1069</v>
      </c>
      <c r="K9" s="38" t="s">
        <v>1070</v>
      </c>
      <c r="L9" s="38" t="s">
        <v>9</v>
      </c>
      <c r="M9" s="40" t="s">
        <v>10</v>
      </c>
      <c r="N9" s="171" t="s">
        <v>11</v>
      </c>
    </row>
    <row r="10" spans="1:14" ht="12.75">
      <c r="A10" s="172">
        <v>45093.13958333333</v>
      </c>
      <c r="B10" s="38" t="s">
        <v>1080</v>
      </c>
      <c r="C10" s="38" t="s">
        <v>1081</v>
      </c>
      <c r="D10" s="38" t="s">
        <v>2</v>
      </c>
      <c r="E10" s="168">
        <v>28922</v>
      </c>
      <c r="F10" s="38" t="s">
        <v>3</v>
      </c>
      <c r="G10" s="38" t="s">
        <v>1082</v>
      </c>
      <c r="H10" s="38" t="s">
        <v>1083</v>
      </c>
      <c r="I10" s="38" t="s">
        <v>6</v>
      </c>
      <c r="J10" s="169" t="s">
        <v>1084</v>
      </c>
      <c r="K10" s="38" t="s">
        <v>1085</v>
      </c>
      <c r="L10" s="38" t="s">
        <v>9</v>
      </c>
      <c r="M10" s="40" t="s">
        <v>65</v>
      </c>
      <c r="N10" s="171" t="s">
        <v>11</v>
      </c>
    </row>
    <row r="11" spans="1:14" ht="12.75">
      <c r="A11" s="172">
        <v>45094.293807870374</v>
      </c>
      <c r="B11" s="38" t="s">
        <v>1088</v>
      </c>
      <c r="C11" s="38" t="s">
        <v>1089</v>
      </c>
      <c r="D11" s="38" t="s">
        <v>2</v>
      </c>
      <c r="E11" s="168">
        <v>25625</v>
      </c>
      <c r="F11" s="38" t="s">
        <v>3</v>
      </c>
      <c r="G11" s="38" t="s">
        <v>95</v>
      </c>
      <c r="H11" s="38" t="s">
        <v>1090</v>
      </c>
      <c r="I11" s="38" t="s">
        <v>19</v>
      </c>
      <c r="J11" s="169" t="s">
        <v>1091</v>
      </c>
      <c r="K11" s="38" t="s">
        <v>1092</v>
      </c>
      <c r="L11" s="38" t="s">
        <v>40</v>
      </c>
      <c r="M11" s="40" t="s">
        <v>65</v>
      </c>
      <c r="N11" s="171" t="s">
        <v>11</v>
      </c>
    </row>
    <row r="12" spans="1:14" ht="12.75">
      <c r="A12" s="172">
        <v>45095.384594907409</v>
      </c>
      <c r="B12" s="38" t="s">
        <v>1094</v>
      </c>
      <c r="C12" s="38" t="s">
        <v>1095</v>
      </c>
      <c r="D12" s="38" t="s">
        <v>2</v>
      </c>
      <c r="E12" s="168">
        <v>27599</v>
      </c>
      <c r="F12" s="38" t="s">
        <v>27</v>
      </c>
      <c r="G12" s="38" t="s">
        <v>518</v>
      </c>
      <c r="H12" s="38" t="s">
        <v>1096</v>
      </c>
      <c r="I12" s="38" t="s">
        <v>19</v>
      </c>
      <c r="J12" s="169" t="s">
        <v>1097</v>
      </c>
      <c r="K12" s="38" t="s">
        <v>1098</v>
      </c>
      <c r="L12" s="38" t="s">
        <v>9</v>
      </c>
      <c r="M12" s="40" t="s">
        <v>10</v>
      </c>
      <c r="N12" s="171" t="s">
        <v>213</v>
      </c>
    </row>
    <row r="13" spans="1:14" ht="12.75">
      <c r="A13" s="172">
        <v>45096.056527777779</v>
      </c>
      <c r="B13" s="38" t="s">
        <v>1101</v>
      </c>
      <c r="C13" s="38" t="s">
        <v>1102</v>
      </c>
      <c r="D13" s="38" t="s">
        <v>2</v>
      </c>
      <c r="E13" s="168">
        <v>31981</v>
      </c>
      <c r="F13" s="38" t="s">
        <v>3</v>
      </c>
      <c r="G13" s="38" t="s">
        <v>1103</v>
      </c>
      <c r="H13" s="38" t="s">
        <v>1104</v>
      </c>
      <c r="I13" s="38" t="s">
        <v>6</v>
      </c>
      <c r="J13" s="169" t="s">
        <v>1105</v>
      </c>
      <c r="K13" s="38" t="s">
        <v>1106</v>
      </c>
      <c r="L13" s="38" t="s">
        <v>40</v>
      </c>
      <c r="M13" s="40" t="s">
        <v>10</v>
      </c>
      <c r="N13" s="171" t="s">
        <v>213</v>
      </c>
    </row>
    <row r="14" spans="1:14" ht="12.75">
      <c r="A14" s="172">
        <v>45097.203252314815</v>
      </c>
      <c r="B14" s="38" t="s">
        <v>1107</v>
      </c>
      <c r="C14" s="38" t="s">
        <v>223</v>
      </c>
      <c r="D14" s="38" t="s">
        <v>120</v>
      </c>
      <c r="E14" s="168">
        <v>27192</v>
      </c>
      <c r="F14" s="38" t="s">
        <v>27</v>
      </c>
      <c r="G14" s="38" t="s">
        <v>1108</v>
      </c>
      <c r="H14" s="38" t="s">
        <v>1109</v>
      </c>
      <c r="I14" s="38" t="s">
        <v>19</v>
      </c>
      <c r="J14" s="169" t="s">
        <v>1110</v>
      </c>
      <c r="K14" s="38" t="s">
        <v>1111</v>
      </c>
      <c r="L14" s="38" t="s">
        <v>22</v>
      </c>
      <c r="M14" s="40" t="s">
        <v>10</v>
      </c>
      <c r="N14" s="171" t="s">
        <v>11</v>
      </c>
    </row>
    <row r="15" spans="1:14" ht="25.5">
      <c r="A15" s="112"/>
      <c r="B15" s="38" t="s">
        <v>1114</v>
      </c>
      <c r="C15" s="38" t="s">
        <v>1115</v>
      </c>
      <c r="D15" s="38" t="s">
        <v>2</v>
      </c>
      <c r="E15" s="168">
        <v>32299</v>
      </c>
      <c r="F15" s="38" t="s">
        <v>3</v>
      </c>
      <c r="G15" s="38" t="s">
        <v>1116</v>
      </c>
      <c r="H15" s="38" t="s">
        <v>1117</v>
      </c>
      <c r="I15" s="38" t="s">
        <v>19</v>
      </c>
      <c r="J15" s="169" t="s">
        <v>1118</v>
      </c>
      <c r="K15" s="38" t="s">
        <v>1119</v>
      </c>
      <c r="L15" s="38" t="s">
        <v>9</v>
      </c>
      <c r="M15" s="173" t="s">
        <v>10</v>
      </c>
      <c r="N15" s="174" t="s">
        <v>11</v>
      </c>
    </row>
    <row r="16" spans="1:14" ht="12.75">
      <c r="A16" s="172">
        <v>45098.894074074073</v>
      </c>
      <c r="B16" s="38" t="s">
        <v>1120</v>
      </c>
      <c r="C16" s="38" t="s">
        <v>1121</v>
      </c>
      <c r="D16" s="38" t="s">
        <v>2</v>
      </c>
      <c r="E16" s="168">
        <v>38803</v>
      </c>
      <c r="F16" s="38" t="s">
        <v>3</v>
      </c>
      <c r="G16" s="38" t="s">
        <v>706</v>
      </c>
      <c r="H16" s="38" t="s">
        <v>1122</v>
      </c>
      <c r="I16" s="38" t="s">
        <v>6</v>
      </c>
      <c r="J16" s="169" t="s">
        <v>1123</v>
      </c>
      <c r="K16" s="38" t="s">
        <v>1124</v>
      </c>
      <c r="L16" s="38" t="s">
        <v>22</v>
      </c>
      <c r="M16" s="40" t="s">
        <v>10</v>
      </c>
      <c r="N16" s="171" t="s">
        <v>11</v>
      </c>
    </row>
    <row r="17" spans="1:14" ht="12.75">
      <c r="A17" s="172">
        <v>45099.373993055553</v>
      </c>
      <c r="B17" s="38" t="s">
        <v>1126</v>
      </c>
      <c r="C17" s="38" t="s">
        <v>1127</v>
      </c>
      <c r="D17" s="38" t="s">
        <v>86</v>
      </c>
      <c r="E17" s="168">
        <v>35306</v>
      </c>
      <c r="F17" s="38" t="s">
        <v>27</v>
      </c>
      <c r="G17" s="38" t="s">
        <v>1128</v>
      </c>
      <c r="H17" s="38" t="s">
        <v>1129</v>
      </c>
      <c r="I17" s="38" t="s">
        <v>19</v>
      </c>
      <c r="J17" s="169" t="s">
        <v>1130</v>
      </c>
      <c r="K17" s="38" t="s">
        <v>1131</v>
      </c>
      <c r="L17" s="38" t="s">
        <v>40</v>
      </c>
      <c r="M17" s="40" t="s">
        <v>10</v>
      </c>
      <c r="N17" s="171" t="s">
        <v>213</v>
      </c>
    </row>
    <row r="18" spans="1:14" ht="12.75">
      <c r="A18" s="39" t="s">
        <v>1134</v>
      </c>
      <c r="B18" s="39" t="s">
        <v>1135</v>
      </c>
      <c r="C18" s="39"/>
      <c r="D18" s="62" t="s">
        <v>2</v>
      </c>
      <c r="E18" s="112">
        <v>27921</v>
      </c>
      <c r="F18" s="39" t="s">
        <v>3</v>
      </c>
      <c r="G18" s="39" t="s">
        <v>1136</v>
      </c>
      <c r="H18" s="39" t="s">
        <v>1137</v>
      </c>
      <c r="I18" s="62" t="s">
        <v>19</v>
      </c>
      <c r="J18" s="42" t="s">
        <v>1138</v>
      </c>
      <c r="K18" s="39" t="s">
        <v>1139</v>
      </c>
      <c r="L18" s="62" t="s">
        <v>9</v>
      </c>
      <c r="M18" s="40" t="s">
        <v>10</v>
      </c>
      <c r="N18" s="66" t="s">
        <v>11</v>
      </c>
    </row>
    <row r="19" spans="1:14" ht="12.75">
      <c r="A19" s="166">
        <v>45104.023854166669</v>
      </c>
      <c r="B19" s="39" t="s">
        <v>1142</v>
      </c>
      <c r="C19" s="39" t="s">
        <v>1143</v>
      </c>
      <c r="D19" s="62" t="s">
        <v>2</v>
      </c>
      <c r="E19" s="112">
        <v>25495</v>
      </c>
      <c r="F19" s="39" t="s">
        <v>3</v>
      </c>
      <c r="G19" s="39" t="s">
        <v>333</v>
      </c>
      <c r="H19" s="39" t="s">
        <v>1144</v>
      </c>
      <c r="I19" s="62" t="s">
        <v>19</v>
      </c>
      <c r="J19" s="42" t="s">
        <v>1145</v>
      </c>
      <c r="K19" s="39" t="s">
        <v>1146</v>
      </c>
      <c r="L19" s="62" t="s">
        <v>9</v>
      </c>
      <c r="M19" s="40" t="s">
        <v>10</v>
      </c>
      <c r="N19" s="66" t="s">
        <v>11</v>
      </c>
    </row>
    <row r="20" spans="1:14" ht="12.75">
      <c r="A20" s="166">
        <v>45104.304375</v>
      </c>
      <c r="B20" s="39" t="s">
        <v>1149</v>
      </c>
      <c r="C20" s="39" t="s">
        <v>1150</v>
      </c>
      <c r="D20" s="62" t="s">
        <v>2</v>
      </c>
      <c r="E20" s="112">
        <v>31202</v>
      </c>
      <c r="F20" s="39" t="s">
        <v>3</v>
      </c>
      <c r="G20" s="39" t="s">
        <v>1151</v>
      </c>
      <c r="H20" s="39" t="s">
        <v>1152</v>
      </c>
      <c r="I20" s="62" t="s">
        <v>6</v>
      </c>
      <c r="J20" s="42" t="s">
        <v>1153</v>
      </c>
      <c r="K20" s="39" t="s">
        <v>1154</v>
      </c>
      <c r="L20" s="62" t="s">
        <v>9</v>
      </c>
      <c r="M20" s="40" t="s">
        <v>10</v>
      </c>
      <c r="N20" s="66" t="s">
        <v>213</v>
      </c>
    </row>
    <row r="21" spans="1:14" ht="12.75">
      <c r="A21" s="166">
        <v>45105.564918981479</v>
      </c>
      <c r="B21" s="39" t="s">
        <v>1077</v>
      </c>
      <c r="C21" s="39" t="s">
        <v>1157</v>
      </c>
      <c r="D21" s="62" t="s">
        <v>2</v>
      </c>
      <c r="E21" s="112">
        <v>30710</v>
      </c>
      <c r="F21" s="39" t="s">
        <v>27</v>
      </c>
      <c r="G21" s="39" t="s">
        <v>1158</v>
      </c>
      <c r="H21" s="39" t="s">
        <v>1159</v>
      </c>
      <c r="I21" s="62" t="s">
        <v>19</v>
      </c>
      <c r="J21" s="42" t="s">
        <v>1160</v>
      </c>
      <c r="K21" s="39" t="s">
        <v>1161</v>
      </c>
      <c r="L21" s="62" t="s">
        <v>40</v>
      </c>
      <c r="M21" s="40" t="s">
        <v>10</v>
      </c>
      <c r="N21" s="66" t="s">
        <v>11</v>
      </c>
    </row>
    <row r="22" spans="1:14" ht="12.75">
      <c r="A22" s="166">
        <v>45107.335046296299</v>
      </c>
      <c r="B22" s="39" t="s">
        <v>1164</v>
      </c>
      <c r="C22" s="39" t="s">
        <v>1165</v>
      </c>
      <c r="D22" s="62" t="s">
        <v>2</v>
      </c>
      <c r="E22" s="112">
        <v>34339</v>
      </c>
      <c r="F22" s="39" t="s">
        <v>27</v>
      </c>
      <c r="G22" s="39" t="s">
        <v>1166</v>
      </c>
      <c r="H22" s="39" t="s">
        <v>1167</v>
      </c>
      <c r="I22" s="62" t="s">
        <v>19</v>
      </c>
      <c r="J22" s="42" t="s">
        <v>1168</v>
      </c>
      <c r="K22" s="39" t="s">
        <v>1169</v>
      </c>
      <c r="L22" s="62" t="s">
        <v>9</v>
      </c>
      <c r="M22" s="40" t="s">
        <v>10</v>
      </c>
      <c r="N22" s="66" t="s">
        <v>11</v>
      </c>
    </row>
    <row r="23" spans="1:14" ht="12.75">
      <c r="A23" s="166" t="s">
        <v>1172</v>
      </c>
      <c r="B23" s="39" t="s">
        <v>1173</v>
      </c>
      <c r="C23" s="39" t="s">
        <v>1174</v>
      </c>
      <c r="D23" s="62" t="s">
        <v>2</v>
      </c>
      <c r="E23" s="112">
        <v>34584</v>
      </c>
      <c r="F23" s="39" t="s">
        <v>27</v>
      </c>
      <c r="G23" s="39" t="s">
        <v>1175</v>
      </c>
      <c r="H23" s="39" t="s">
        <v>1176</v>
      </c>
      <c r="I23" s="175" t="s">
        <v>19</v>
      </c>
      <c r="J23" s="42" t="s">
        <v>1177</v>
      </c>
      <c r="K23" s="39" t="s">
        <v>1178</v>
      </c>
      <c r="L23" s="175" t="s">
        <v>9</v>
      </c>
      <c r="M23" s="62" t="s">
        <v>10</v>
      </c>
      <c r="N23" s="170" t="s">
        <v>213</v>
      </c>
    </row>
    <row r="24" spans="1:14" ht="12.75">
      <c r="A24" s="166" t="s">
        <v>1181</v>
      </c>
      <c r="B24" s="39" t="s">
        <v>1182</v>
      </c>
      <c r="C24" s="39" t="s">
        <v>1183</v>
      </c>
      <c r="D24" s="175" t="s">
        <v>2</v>
      </c>
      <c r="E24" s="112" t="s">
        <v>1184</v>
      </c>
      <c r="F24" s="39" t="s">
        <v>3</v>
      </c>
      <c r="G24" s="39" t="s">
        <v>1185</v>
      </c>
      <c r="H24" s="39" t="s">
        <v>1186</v>
      </c>
      <c r="I24" s="175" t="s">
        <v>19</v>
      </c>
      <c r="J24" s="42" t="s">
        <v>1187</v>
      </c>
      <c r="K24" s="39" t="s">
        <v>1188</v>
      </c>
      <c r="L24" s="175" t="s">
        <v>40</v>
      </c>
      <c r="M24" s="39" t="s">
        <v>10</v>
      </c>
      <c r="N24" s="170" t="s">
        <v>11</v>
      </c>
    </row>
    <row r="25" spans="1:14" ht="12.75">
      <c r="A25" s="166">
        <v>45109.14439814815</v>
      </c>
      <c r="B25" s="39" t="s">
        <v>1191</v>
      </c>
      <c r="C25" s="39" t="s">
        <v>1192</v>
      </c>
      <c r="D25" s="62" t="s">
        <v>2</v>
      </c>
      <c r="E25" s="112">
        <v>31185</v>
      </c>
      <c r="F25" s="39" t="s">
        <v>27</v>
      </c>
      <c r="G25" s="39" t="s">
        <v>1193</v>
      </c>
      <c r="H25" s="39" t="s">
        <v>1194</v>
      </c>
      <c r="I25" s="62" t="s">
        <v>19</v>
      </c>
      <c r="J25" s="42" t="s">
        <v>1195</v>
      </c>
      <c r="K25" s="39" t="s">
        <v>1196</v>
      </c>
      <c r="L25" s="62" t="s">
        <v>9</v>
      </c>
      <c r="M25" s="40" t="s">
        <v>10</v>
      </c>
      <c r="N25" s="66" t="s">
        <v>11</v>
      </c>
    </row>
    <row r="26" spans="1:14" ht="12.75">
      <c r="A26" s="166">
        <v>45109.587881944448</v>
      </c>
      <c r="B26" s="39" t="s">
        <v>1199</v>
      </c>
      <c r="C26" s="39" t="s">
        <v>1200</v>
      </c>
      <c r="D26" s="62" t="s">
        <v>16</v>
      </c>
      <c r="E26" s="112">
        <v>21021</v>
      </c>
      <c r="F26" s="39" t="s">
        <v>3</v>
      </c>
      <c r="G26" s="39" t="s">
        <v>263</v>
      </c>
      <c r="H26" s="39" t="s">
        <v>1201</v>
      </c>
      <c r="I26" s="62" t="s">
        <v>19</v>
      </c>
      <c r="J26" s="42" t="s">
        <v>1202</v>
      </c>
      <c r="K26" s="39" t="s">
        <v>1203</v>
      </c>
      <c r="L26" s="62" t="s">
        <v>40</v>
      </c>
      <c r="M26" s="40" t="s">
        <v>10</v>
      </c>
      <c r="N26" s="66" t="s">
        <v>11</v>
      </c>
    </row>
    <row r="27" spans="1:14" ht="12.75">
      <c r="A27" s="166">
        <v>45110.135821759257</v>
      </c>
      <c r="B27" s="39" t="s">
        <v>1206</v>
      </c>
      <c r="C27" s="39" t="s">
        <v>1207</v>
      </c>
      <c r="D27" s="62" t="s">
        <v>16</v>
      </c>
      <c r="E27" s="112">
        <v>36209</v>
      </c>
      <c r="F27" s="39" t="s">
        <v>3</v>
      </c>
      <c r="G27" s="39" t="s">
        <v>1208</v>
      </c>
      <c r="H27" s="39" t="s">
        <v>1209</v>
      </c>
      <c r="I27" s="62" t="s">
        <v>19</v>
      </c>
      <c r="J27" s="42" t="s">
        <v>1210</v>
      </c>
      <c r="K27" s="39" t="s">
        <v>1211</v>
      </c>
      <c r="L27" s="62" t="s">
        <v>22</v>
      </c>
      <c r="M27" s="40" t="s">
        <v>10</v>
      </c>
      <c r="N27" s="66" t="s">
        <v>213</v>
      </c>
    </row>
    <row r="28" spans="1:14" ht="12.75">
      <c r="A28" s="166">
        <v>45110.452314814815</v>
      </c>
      <c r="B28" s="39" t="s">
        <v>1214</v>
      </c>
      <c r="C28" s="39" t="s">
        <v>1215</v>
      </c>
      <c r="D28" s="62" t="s">
        <v>2</v>
      </c>
      <c r="E28" s="112">
        <v>30434</v>
      </c>
      <c r="F28" s="39" t="s">
        <v>27</v>
      </c>
      <c r="G28" s="39" t="s">
        <v>1216</v>
      </c>
      <c r="H28" s="39" t="s">
        <v>1217</v>
      </c>
      <c r="I28" s="62" t="s">
        <v>19</v>
      </c>
      <c r="J28" s="42" t="s">
        <v>1218</v>
      </c>
      <c r="K28" s="39" t="s">
        <v>1219</v>
      </c>
      <c r="L28" s="62" t="s">
        <v>40</v>
      </c>
      <c r="M28" s="40" t="s">
        <v>10</v>
      </c>
      <c r="N28" s="66" t="s">
        <v>213</v>
      </c>
    </row>
    <row r="29" spans="1:14" ht="12.75">
      <c r="A29" s="166">
        <v>45112.166435185187</v>
      </c>
      <c r="B29" s="39" t="s">
        <v>1222</v>
      </c>
      <c r="C29" s="39" t="s">
        <v>1223</v>
      </c>
      <c r="D29" s="62" t="s">
        <v>2</v>
      </c>
      <c r="E29" s="112">
        <v>34078</v>
      </c>
      <c r="F29" s="39" t="s">
        <v>27</v>
      </c>
      <c r="G29" s="39" t="s">
        <v>1224</v>
      </c>
      <c r="H29" s="39" t="s">
        <v>1225</v>
      </c>
      <c r="I29" s="62" t="s">
        <v>19</v>
      </c>
      <c r="J29" s="42" t="s">
        <v>1226</v>
      </c>
      <c r="K29" s="39" t="s">
        <v>1227</v>
      </c>
      <c r="L29" s="62" t="s">
        <v>9</v>
      </c>
      <c r="M29" s="40" t="s">
        <v>10</v>
      </c>
      <c r="N29" s="66" t="s">
        <v>11</v>
      </c>
    </row>
    <row r="30" spans="1:14" ht="12.75">
      <c r="A30" s="166">
        <v>45114.147916666669</v>
      </c>
      <c r="B30" s="39" t="s">
        <v>1230</v>
      </c>
      <c r="C30" s="39" t="s">
        <v>1231</v>
      </c>
      <c r="D30" s="62" t="s">
        <v>86</v>
      </c>
      <c r="E30" s="112">
        <v>31079</v>
      </c>
      <c r="F30" s="39" t="s">
        <v>27</v>
      </c>
      <c r="G30" s="39" t="s">
        <v>1232</v>
      </c>
      <c r="H30" s="39" t="s">
        <v>1233</v>
      </c>
      <c r="I30" s="62" t="s">
        <v>19</v>
      </c>
      <c r="J30" s="42" t="s">
        <v>1234</v>
      </c>
      <c r="K30" s="39" t="s">
        <v>1235</v>
      </c>
      <c r="L30" s="62" t="s">
        <v>40</v>
      </c>
      <c r="M30" s="40" t="s">
        <v>10</v>
      </c>
      <c r="N30" s="66" t="s">
        <v>213</v>
      </c>
    </row>
    <row r="31" spans="1:14" ht="12.75">
      <c r="A31" s="166">
        <v>45114.369652777779</v>
      </c>
      <c r="B31" s="39" t="s">
        <v>1237</v>
      </c>
      <c r="C31" s="39" t="s">
        <v>1238</v>
      </c>
      <c r="D31" s="62" t="s">
        <v>2</v>
      </c>
      <c r="E31" s="112">
        <v>31647</v>
      </c>
      <c r="F31" s="39" t="s">
        <v>3</v>
      </c>
      <c r="G31" s="39" t="s">
        <v>1239</v>
      </c>
      <c r="H31" s="39" t="s">
        <v>1240</v>
      </c>
      <c r="I31" s="62" t="s">
        <v>19</v>
      </c>
      <c r="J31" s="42" t="s">
        <v>1241</v>
      </c>
      <c r="K31" s="39" t="s">
        <v>1242</v>
      </c>
      <c r="L31" s="62" t="s">
        <v>9</v>
      </c>
      <c r="M31" s="40" t="s">
        <v>10</v>
      </c>
      <c r="N31" s="66" t="s">
        <v>213</v>
      </c>
    </row>
    <row r="32" spans="1:14" ht="12.75">
      <c r="A32" s="166">
        <v>45114.456805555557</v>
      </c>
      <c r="B32" s="39" t="s">
        <v>1245</v>
      </c>
      <c r="C32" s="39" t="s">
        <v>1246</v>
      </c>
      <c r="D32" s="62" t="s">
        <v>2</v>
      </c>
      <c r="E32" s="112">
        <v>32965</v>
      </c>
      <c r="F32" s="39" t="s">
        <v>3</v>
      </c>
      <c r="G32" s="39" t="s">
        <v>1247</v>
      </c>
      <c r="H32" s="39" t="s">
        <v>1248</v>
      </c>
      <c r="I32" s="62" t="s">
        <v>6</v>
      </c>
      <c r="J32" s="42" t="s">
        <v>1249</v>
      </c>
      <c r="K32" s="39" t="s">
        <v>1250</v>
      </c>
      <c r="L32" s="62" t="s">
        <v>175</v>
      </c>
      <c r="M32" s="40" t="s">
        <v>10</v>
      </c>
      <c r="N32" s="66" t="s">
        <v>11</v>
      </c>
    </row>
    <row r="33" spans="1:14" ht="12.75">
      <c r="A33" s="166" t="s">
        <v>1253</v>
      </c>
      <c r="B33" s="39" t="s">
        <v>1254</v>
      </c>
      <c r="C33" s="39" t="s">
        <v>1255</v>
      </c>
      <c r="D33" s="175" t="s">
        <v>826</v>
      </c>
      <c r="E33" s="112">
        <v>36655</v>
      </c>
      <c r="F33" s="62" t="s">
        <v>27</v>
      </c>
      <c r="G33" s="39" t="s">
        <v>1256</v>
      </c>
      <c r="H33" s="39" t="s">
        <v>1257</v>
      </c>
      <c r="I33" s="175" t="s">
        <v>6</v>
      </c>
      <c r="J33" s="42" t="s">
        <v>1258</v>
      </c>
      <c r="K33" s="39" t="s">
        <v>1259</v>
      </c>
      <c r="L33" s="175" t="s">
        <v>175</v>
      </c>
      <c r="M33" s="176" t="s">
        <v>10</v>
      </c>
      <c r="N33" s="66" t="s">
        <v>11</v>
      </c>
    </row>
    <row r="34" spans="1:14" ht="12.75">
      <c r="A34" s="166" t="s">
        <v>1262</v>
      </c>
      <c r="B34" s="39" t="s">
        <v>1263</v>
      </c>
      <c r="C34" s="39" t="s">
        <v>1264</v>
      </c>
      <c r="D34" s="175" t="s">
        <v>2</v>
      </c>
      <c r="E34" s="112">
        <v>33215</v>
      </c>
      <c r="F34" s="39" t="s">
        <v>3</v>
      </c>
      <c r="G34" s="39" t="s">
        <v>36</v>
      </c>
      <c r="H34" s="39" t="s">
        <v>1265</v>
      </c>
      <c r="I34" s="175" t="s">
        <v>19</v>
      </c>
      <c r="J34" s="42" t="s">
        <v>1266</v>
      </c>
      <c r="K34" s="39" t="s">
        <v>1267</v>
      </c>
      <c r="L34" s="175" t="s">
        <v>175</v>
      </c>
      <c r="M34" s="40" t="s">
        <v>10</v>
      </c>
      <c r="N34" s="66" t="s">
        <v>11</v>
      </c>
    </row>
    <row r="35" spans="1:14" ht="12.75">
      <c r="A35" s="166">
        <v>45116.462291666663</v>
      </c>
      <c r="B35" s="39" t="s">
        <v>1270</v>
      </c>
      <c r="C35" s="39" t="s">
        <v>1271</v>
      </c>
      <c r="D35" s="62" t="s">
        <v>2</v>
      </c>
      <c r="E35" s="112">
        <v>36737</v>
      </c>
      <c r="F35" s="39" t="s">
        <v>27</v>
      </c>
      <c r="G35" s="39" t="s">
        <v>974</v>
      </c>
      <c r="H35" s="39" t="s">
        <v>1272</v>
      </c>
      <c r="I35" s="62" t="s">
        <v>19</v>
      </c>
      <c r="J35" s="42" t="s">
        <v>1273</v>
      </c>
      <c r="K35" s="39" t="s">
        <v>1274</v>
      </c>
      <c r="L35" s="62" t="s">
        <v>175</v>
      </c>
      <c r="M35" s="40" t="s">
        <v>10</v>
      </c>
      <c r="N35" s="66" t="s">
        <v>11</v>
      </c>
    </row>
    <row r="36" spans="1:14" ht="12.75">
      <c r="A36" s="166">
        <v>45120.702210648145</v>
      </c>
      <c r="B36" s="39" t="s">
        <v>1277</v>
      </c>
      <c r="C36" s="39" t="s">
        <v>1278</v>
      </c>
      <c r="D36" s="62" t="s">
        <v>2</v>
      </c>
      <c r="E36" s="112">
        <v>23127</v>
      </c>
      <c r="F36" s="39" t="s">
        <v>3</v>
      </c>
      <c r="G36" s="39" t="s">
        <v>112</v>
      </c>
      <c r="H36" s="39" t="s">
        <v>1279</v>
      </c>
      <c r="I36" s="62" t="s">
        <v>19</v>
      </c>
      <c r="J36" s="42" t="s">
        <v>1280</v>
      </c>
      <c r="K36" s="39" t="s">
        <v>1281</v>
      </c>
      <c r="L36" s="62" t="s">
        <v>9</v>
      </c>
      <c r="M36" s="40" t="s">
        <v>10</v>
      </c>
      <c r="N36" s="66" t="s">
        <v>11</v>
      </c>
    </row>
    <row r="37" spans="1:14" ht="12.75">
      <c r="A37" s="166">
        <v>45121.031134259261</v>
      </c>
      <c r="B37" s="39" t="s">
        <v>1284</v>
      </c>
      <c r="C37" s="39" t="s">
        <v>1285</v>
      </c>
      <c r="D37" s="62" t="s">
        <v>16</v>
      </c>
      <c r="E37" s="112">
        <v>33899</v>
      </c>
      <c r="F37" s="39" t="s">
        <v>27</v>
      </c>
      <c r="G37" s="39" t="s">
        <v>171</v>
      </c>
      <c r="H37" s="39" t="s">
        <v>1286</v>
      </c>
      <c r="I37" s="62" t="s">
        <v>19</v>
      </c>
      <c r="J37" s="42" t="s">
        <v>1287</v>
      </c>
      <c r="K37" s="39" t="s">
        <v>1288</v>
      </c>
      <c r="L37" s="62" t="s">
        <v>22</v>
      </c>
      <c r="M37" s="40" t="s">
        <v>65</v>
      </c>
      <c r="N37" s="66" t="s">
        <v>99</v>
      </c>
    </row>
    <row r="38" spans="1:14" ht="12.75">
      <c r="A38" s="166">
        <v>45122.031377314815</v>
      </c>
      <c r="B38" s="39" t="s">
        <v>1291</v>
      </c>
      <c r="C38" s="39" t="s">
        <v>1292</v>
      </c>
      <c r="D38" s="62" t="s">
        <v>2</v>
      </c>
      <c r="E38" s="112">
        <v>29467</v>
      </c>
      <c r="F38" s="39" t="s">
        <v>3</v>
      </c>
      <c r="G38" s="39" t="s">
        <v>1293</v>
      </c>
      <c r="H38" s="39" t="s">
        <v>564</v>
      </c>
      <c r="I38" s="62" t="s">
        <v>6</v>
      </c>
      <c r="J38" s="42" t="s">
        <v>1294</v>
      </c>
      <c r="K38" s="39" t="s">
        <v>1295</v>
      </c>
      <c r="L38" s="62" t="s">
        <v>9</v>
      </c>
      <c r="M38" s="40" t="s">
        <v>10</v>
      </c>
      <c r="N38" s="66" t="s">
        <v>11</v>
      </c>
    </row>
    <row r="39" spans="1:14" ht="12.75">
      <c r="A39" s="166">
        <v>45123.547592592593</v>
      </c>
      <c r="B39" s="39" t="s">
        <v>1298</v>
      </c>
      <c r="C39" s="39" t="s">
        <v>1299</v>
      </c>
      <c r="D39" s="62" t="s">
        <v>2</v>
      </c>
      <c r="E39" s="112">
        <v>27900</v>
      </c>
      <c r="F39" s="39" t="s">
        <v>3</v>
      </c>
      <c r="G39" s="39" t="s">
        <v>1300</v>
      </c>
      <c r="H39" s="39" t="s">
        <v>1301</v>
      </c>
      <c r="I39" s="62" t="s">
        <v>6</v>
      </c>
      <c r="J39" s="42" t="s">
        <v>1302</v>
      </c>
      <c r="K39" s="39" t="s">
        <v>1303</v>
      </c>
      <c r="L39" s="62" t="s">
        <v>9</v>
      </c>
      <c r="M39" s="40" t="s">
        <v>10</v>
      </c>
      <c r="N39" s="66" t="s">
        <v>11</v>
      </c>
    </row>
    <row r="40" spans="1:14" ht="12.75">
      <c r="A40" s="166">
        <v>45124.328703703701</v>
      </c>
      <c r="B40" s="39" t="s">
        <v>1306</v>
      </c>
      <c r="C40" s="39" t="s">
        <v>1307</v>
      </c>
      <c r="D40" s="62" t="s">
        <v>2</v>
      </c>
      <c r="E40" s="112">
        <v>35724</v>
      </c>
      <c r="F40" s="39" t="s">
        <v>3</v>
      </c>
      <c r="G40" s="39" t="s">
        <v>1308</v>
      </c>
      <c r="H40" s="39" t="s">
        <v>1309</v>
      </c>
      <c r="I40" s="62" t="s">
        <v>19</v>
      </c>
      <c r="J40" s="42" t="s">
        <v>1310</v>
      </c>
      <c r="K40" s="39" t="s">
        <v>1311</v>
      </c>
      <c r="L40" s="62" t="s">
        <v>40</v>
      </c>
      <c r="M40" s="40" t="s">
        <v>65</v>
      </c>
      <c r="N40" s="66" t="s">
        <v>11</v>
      </c>
    </row>
    <row r="41" spans="1:14" ht="12.75">
      <c r="A41" s="166">
        <v>45124.682233796295</v>
      </c>
      <c r="B41" s="39" t="s">
        <v>1314</v>
      </c>
      <c r="C41" s="39" t="s">
        <v>1315</v>
      </c>
      <c r="D41" s="62" t="s">
        <v>16</v>
      </c>
      <c r="E41" s="112">
        <v>30164</v>
      </c>
      <c r="F41" s="39" t="s">
        <v>27</v>
      </c>
      <c r="G41" s="39" t="s">
        <v>691</v>
      </c>
      <c r="H41" s="39" t="s">
        <v>1316</v>
      </c>
      <c r="I41" s="62" t="s">
        <v>19</v>
      </c>
      <c r="J41" s="42" t="s">
        <v>1317</v>
      </c>
      <c r="K41" s="39" t="s">
        <v>1318</v>
      </c>
      <c r="L41" s="62" t="s">
        <v>9</v>
      </c>
      <c r="M41" s="40" t="s">
        <v>10</v>
      </c>
      <c r="N41" s="68" t="s">
        <v>11</v>
      </c>
    </row>
    <row r="42" spans="1:14" ht="12.75">
      <c r="A42" s="166">
        <v>45126.429803240739</v>
      </c>
      <c r="B42" s="39" t="s">
        <v>1321</v>
      </c>
      <c r="C42" s="39" t="s">
        <v>1322</v>
      </c>
      <c r="D42" s="62" t="s">
        <v>2</v>
      </c>
      <c r="E42" s="112">
        <v>27786</v>
      </c>
      <c r="F42" s="39" t="s">
        <v>3</v>
      </c>
      <c r="G42" s="39" t="s">
        <v>1323</v>
      </c>
      <c r="H42" s="39" t="s">
        <v>1324</v>
      </c>
      <c r="I42" s="62" t="s">
        <v>6</v>
      </c>
      <c r="J42" s="42" t="s">
        <v>1325</v>
      </c>
      <c r="K42" s="39" t="s">
        <v>1326</v>
      </c>
      <c r="L42" s="62" t="s">
        <v>9</v>
      </c>
      <c r="M42" s="40" t="s">
        <v>10</v>
      </c>
      <c r="N42" s="68" t="s">
        <v>11</v>
      </c>
    </row>
    <row r="43" spans="1:14" ht="12.75">
      <c r="A43" s="166">
        <v>45126.971562500003</v>
      </c>
      <c r="B43" s="39" t="s">
        <v>1329</v>
      </c>
      <c r="C43" s="39" t="s">
        <v>1330</v>
      </c>
      <c r="D43" s="62" t="s">
        <v>2</v>
      </c>
      <c r="E43" s="112">
        <v>36484</v>
      </c>
      <c r="F43" s="39" t="s">
        <v>27</v>
      </c>
      <c r="G43" s="39" t="s">
        <v>1331</v>
      </c>
      <c r="H43" s="39" t="s">
        <v>1332</v>
      </c>
      <c r="I43" s="62" t="s">
        <v>19</v>
      </c>
      <c r="J43" s="42" t="s">
        <v>1333</v>
      </c>
      <c r="K43" s="39" t="s">
        <v>1334</v>
      </c>
      <c r="L43" s="62" t="s">
        <v>175</v>
      </c>
      <c r="M43" s="40" t="s">
        <v>10</v>
      </c>
      <c r="N43" s="40" t="s">
        <v>99</v>
      </c>
    </row>
    <row r="44" spans="1:14" ht="12.75">
      <c r="A44" s="166">
        <v>45127.133715277778</v>
      </c>
      <c r="B44" s="39" t="s">
        <v>1336</v>
      </c>
      <c r="C44" s="39" t="s">
        <v>1337</v>
      </c>
      <c r="D44" s="62" t="s">
        <v>2</v>
      </c>
      <c r="E44" s="112">
        <v>34588</v>
      </c>
      <c r="F44" s="39" t="s">
        <v>27</v>
      </c>
      <c r="G44" s="39" t="s">
        <v>1338</v>
      </c>
      <c r="H44" s="39" t="s">
        <v>1339</v>
      </c>
      <c r="I44" s="62" t="s">
        <v>19</v>
      </c>
      <c r="J44" s="42" t="s">
        <v>1340</v>
      </c>
      <c r="K44" s="39" t="s">
        <v>1341</v>
      </c>
      <c r="L44" s="62" t="s">
        <v>9</v>
      </c>
      <c r="M44" s="40" t="s">
        <v>10</v>
      </c>
      <c r="N44" s="68" t="s">
        <v>11</v>
      </c>
    </row>
    <row r="45" spans="1:14" ht="12.75">
      <c r="A45" s="112" t="s">
        <v>1344</v>
      </c>
      <c r="B45" s="39" t="s">
        <v>1345</v>
      </c>
      <c r="C45" s="39"/>
      <c r="D45" s="175" t="s">
        <v>826</v>
      </c>
      <c r="E45" s="112" t="s">
        <v>1346</v>
      </c>
      <c r="F45" s="39" t="s">
        <v>3</v>
      </c>
      <c r="G45" s="39" t="s">
        <v>1347</v>
      </c>
      <c r="H45" s="39" t="s">
        <v>1348</v>
      </c>
      <c r="I45" s="175" t="s">
        <v>19</v>
      </c>
      <c r="J45" s="177" t="s">
        <v>1349</v>
      </c>
      <c r="K45" s="39" t="s">
        <v>1350</v>
      </c>
      <c r="L45" s="175" t="s">
        <v>40</v>
      </c>
      <c r="M45" s="40" t="s">
        <v>10</v>
      </c>
      <c r="N45" s="178" t="s">
        <v>11</v>
      </c>
    </row>
    <row r="46" spans="1:14" ht="12.75">
      <c r="A46" s="166">
        <v>45129.212592592594</v>
      </c>
      <c r="B46" s="39" t="s">
        <v>1353</v>
      </c>
      <c r="C46" s="39" t="s">
        <v>1354</v>
      </c>
      <c r="D46" s="62" t="s">
        <v>2</v>
      </c>
      <c r="E46" s="111">
        <v>22524</v>
      </c>
      <c r="F46" s="39" t="s">
        <v>3</v>
      </c>
      <c r="G46" s="39" t="s">
        <v>1355</v>
      </c>
      <c r="H46" s="39" t="s">
        <v>1356</v>
      </c>
      <c r="I46" s="62" t="s">
        <v>19</v>
      </c>
      <c r="J46" s="42" t="s">
        <v>1357</v>
      </c>
      <c r="K46" s="39" t="s">
        <v>1358</v>
      </c>
      <c r="L46" s="62" t="s">
        <v>9</v>
      </c>
      <c r="M46" s="40" t="s">
        <v>10</v>
      </c>
      <c r="N46" s="68" t="s">
        <v>11</v>
      </c>
    </row>
    <row r="47" spans="1:14" ht="12.75">
      <c r="A47" s="166">
        <v>45129.215497685182</v>
      </c>
      <c r="B47" s="39" t="s">
        <v>1360</v>
      </c>
      <c r="C47" s="39" t="s">
        <v>1361</v>
      </c>
      <c r="D47" s="62" t="s">
        <v>2</v>
      </c>
      <c r="E47" s="111">
        <v>28408</v>
      </c>
      <c r="F47" s="39" t="s">
        <v>27</v>
      </c>
      <c r="G47" s="39" t="s">
        <v>70</v>
      </c>
      <c r="H47" s="39" t="s">
        <v>1362</v>
      </c>
      <c r="I47" s="62" t="s">
        <v>19</v>
      </c>
      <c r="J47" s="42" t="s">
        <v>1357</v>
      </c>
      <c r="K47" s="39" t="s">
        <v>1358</v>
      </c>
      <c r="L47" s="62" t="s">
        <v>9</v>
      </c>
      <c r="M47" s="40" t="s">
        <v>10</v>
      </c>
      <c r="N47" s="68" t="s">
        <v>11</v>
      </c>
    </row>
    <row r="48" spans="1:14" ht="12.75">
      <c r="A48" s="166">
        <v>45131.177893518521</v>
      </c>
      <c r="B48" s="39" t="s">
        <v>1364</v>
      </c>
      <c r="C48" s="39" t="s">
        <v>1365</v>
      </c>
      <c r="D48" s="62" t="s">
        <v>2</v>
      </c>
      <c r="E48" s="111">
        <v>23559</v>
      </c>
      <c r="F48" s="39" t="s">
        <v>3</v>
      </c>
      <c r="G48" s="39" t="s">
        <v>1366</v>
      </c>
      <c r="H48" s="39" t="s">
        <v>1367</v>
      </c>
      <c r="I48" s="62" t="s">
        <v>19</v>
      </c>
      <c r="J48" s="42" t="s">
        <v>1368</v>
      </c>
      <c r="K48" s="39" t="s">
        <v>1369</v>
      </c>
      <c r="L48" s="62" t="s">
        <v>9</v>
      </c>
      <c r="M48" s="40" t="s">
        <v>10</v>
      </c>
      <c r="N48" s="40" t="s">
        <v>99</v>
      </c>
    </row>
    <row r="49" spans="1:14" ht="12.75">
      <c r="A49" s="166">
        <v>45131.339131944442</v>
      </c>
      <c r="B49" s="39" t="s">
        <v>1372</v>
      </c>
      <c r="C49" s="39" t="s">
        <v>1373</v>
      </c>
      <c r="D49" s="62" t="s">
        <v>2</v>
      </c>
      <c r="E49" s="111">
        <v>27305</v>
      </c>
      <c r="F49" s="39" t="s">
        <v>3</v>
      </c>
      <c r="G49" s="39" t="s">
        <v>464</v>
      </c>
      <c r="H49" s="39" t="s">
        <v>1374</v>
      </c>
      <c r="I49" s="62" t="s">
        <v>6</v>
      </c>
      <c r="J49" s="42" t="s">
        <v>1375</v>
      </c>
      <c r="K49" s="39" t="s">
        <v>1376</v>
      </c>
      <c r="L49" s="62" t="s">
        <v>175</v>
      </c>
      <c r="M49" s="40" t="s">
        <v>10</v>
      </c>
      <c r="N49" s="68" t="s">
        <v>213</v>
      </c>
    </row>
    <row r="50" spans="1:14" ht="12.75">
      <c r="A50" s="166">
        <v>45135.726064814815</v>
      </c>
      <c r="B50" s="39" t="s">
        <v>1379</v>
      </c>
      <c r="C50" s="39" t="s">
        <v>1380</v>
      </c>
      <c r="D50" s="62" t="s">
        <v>2</v>
      </c>
      <c r="E50" s="111">
        <v>32762</v>
      </c>
      <c r="F50" s="39" t="s">
        <v>3</v>
      </c>
      <c r="G50" s="39" t="s">
        <v>1381</v>
      </c>
      <c r="H50" s="39" t="s">
        <v>1382</v>
      </c>
      <c r="I50" s="62" t="s">
        <v>6</v>
      </c>
      <c r="J50" s="42" t="s">
        <v>1383</v>
      </c>
      <c r="K50" s="39" t="s">
        <v>1384</v>
      </c>
      <c r="L50" s="62" t="s">
        <v>22</v>
      </c>
      <c r="M50" s="40" t="s">
        <v>65</v>
      </c>
      <c r="N50" s="68" t="s">
        <v>11</v>
      </c>
    </row>
    <row r="51" spans="1:14" ht="12.75">
      <c r="A51" s="166">
        <v>45138.134421296294</v>
      </c>
      <c r="B51" s="39" t="s">
        <v>1387</v>
      </c>
      <c r="C51" s="39" t="s">
        <v>1388</v>
      </c>
      <c r="D51" s="62" t="s">
        <v>120</v>
      </c>
      <c r="E51" s="111">
        <v>36248</v>
      </c>
      <c r="F51" s="39" t="s">
        <v>27</v>
      </c>
      <c r="G51" s="39" t="s">
        <v>1389</v>
      </c>
      <c r="H51" s="39" t="s">
        <v>1390</v>
      </c>
      <c r="I51" s="62" t="s">
        <v>19</v>
      </c>
      <c r="J51" s="42" t="s">
        <v>1391</v>
      </c>
      <c r="K51" s="39" t="s">
        <v>1392</v>
      </c>
      <c r="L51" s="62" t="s">
        <v>9</v>
      </c>
      <c r="M51" s="40" t="s">
        <v>10</v>
      </c>
      <c r="N51" s="68" t="s">
        <v>11</v>
      </c>
    </row>
    <row r="52" spans="1:14" ht="12.75">
      <c r="A52" s="166">
        <v>45138.154166666667</v>
      </c>
      <c r="B52" s="39" t="s">
        <v>1395</v>
      </c>
      <c r="C52" s="39" t="s">
        <v>1396</v>
      </c>
      <c r="D52" s="62" t="s">
        <v>2</v>
      </c>
      <c r="E52" s="111">
        <v>31566</v>
      </c>
      <c r="F52" s="39" t="s">
        <v>27</v>
      </c>
      <c r="G52" s="39" t="s">
        <v>28</v>
      </c>
      <c r="H52" s="39" t="s">
        <v>1397</v>
      </c>
      <c r="I52" s="62" t="s">
        <v>19</v>
      </c>
      <c r="J52" s="42" t="s">
        <v>1398</v>
      </c>
      <c r="K52" s="39" t="s">
        <v>1399</v>
      </c>
      <c r="L52" s="62" t="s">
        <v>175</v>
      </c>
      <c r="M52" s="40" t="s">
        <v>10</v>
      </c>
      <c r="N52" s="68" t="s">
        <v>11</v>
      </c>
    </row>
    <row r="53" spans="1:14" ht="12.75">
      <c r="A53" s="166">
        <v>45138.191932870373</v>
      </c>
      <c r="B53" s="39" t="s">
        <v>1402</v>
      </c>
      <c r="C53" s="39" t="s">
        <v>1403</v>
      </c>
      <c r="D53" s="62" t="s">
        <v>2</v>
      </c>
      <c r="E53" s="111">
        <v>33085</v>
      </c>
      <c r="F53" s="39" t="s">
        <v>27</v>
      </c>
      <c r="G53" s="39" t="s">
        <v>28</v>
      </c>
      <c r="H53" s="39" t="s">
        <v>1404</v>
      </c>
      <c r="I53" s="62" t="s">
        <v>19</v>
      </c>
      <c r="J53" s="42" t="s">
        <v>1405</v>
      </c>
      <c r="K53" s="39" t="s">
        <v>1406</v>
      </c>
      <c r="L53" s="62" t="s">
        <v>9</v>
      </c>
      <c r="M53" s="40" t="s">
        <v>10</v>
      </c>
      <c r="N53" s="68" t="s">
        <v>11</v>
      </c>
    </row>
    <row r="54" spans="1:14" ht="12.75"/>
    <row r="55" spans="1:14" ht="12.75"/>
    <row r="56" spans="1:14" ht="12.75"/>
    <row r="57" spans="1:14" ht="12.75"/>
    <row r="58" spans="1:14" ht="12.75"/>
    <row r="59" spans="1:14" ht="12.75"/>
    <row r="60" spans="1:14" ht="12.75"/>
    <row r="61" spans="1:14" ht="12.75"/>
    <row r="62" spans="1:14" ht="12.75"/>
    <row r="63" spans="1:14" ht="12.75"/>
    <row r="64" spans="1:14" ht="12.75"/>
    <row r="65" customFormat="1" ht="12.75"/>
    <row r="66" customFormat="1" ht="12.75"/>
    <row r="67" customFormat="1" ht="12.75"/>
    <row r="68" customFormat="1" ht="12.75"/>
    <row r="69" customFormat="1" ht="12.75"/>
    <row r="70" customFormat="1" ht="12.75"/>
    <row r="71" customFormat="1" ht="12.75"/>
    <row r="72" customFormat="1" ht="12.75"/>
    <row r="73" customFormat="1" ht="12.75"/>
    <row r="74" customFormat="1" ht="12.75"/>
    <row r="75" customFormat="1" ht="12.75"/>
    <row r="76" customFormat="1" ht="12.75"/>
    <row r="77" customFormat="1" ht="12.75"/>
    <row r="78" customFormat="1" ht="12.75"/>
    <row r="79" customFormat="1" ht="12.75"/>
    <row r="80" customFormat="1" ht="12.75"/>
    <row r="81" customFormat="1" ht="12.75"/>
    <row r="82" customFormat="1" ht="12.75"/>
    <row r="83" customFormat="1" ht="12.75"/>
    <row r="84" customFormat="1" ht="12.75"/>
    <row r="85" customFormat="1" ht="12.75"/>
    <row r="86" customFormat="1" ht="12.75"/>
    <row r="87" customFormat="1" ht="12.75"/>
    <row r="88" customFormat="1" ht="12.75"/>
    <row r="89" customFormat="1" ht="12.75"/>
    <row r="90" customFormat="1" ht="12.75"/>
    <row r="91" customFormat="1" ht="12.75"/>
    <row r="92" customFormat="1" ht="12.75"/>
    <row r="93" customFormat="1" ht="12.75"/>
    <row r="94" customFormat="1" ht="12.75"/>
    <row r="95" customFormat="1" ht="12.75"/>
    <row r="96" customFormat="1" ht="12.75"/>
    <row r="97" customFormat="1" ht="12.75"/>
    <row r="98" customFormat="1" ht="12.75"/>
    <row r="99" customFormat="1" ht="12.75"/>
    <row r="100" customFormat="1" ht="12.75"/>
    <row r="101" customFormat="1" ht="12.75"/>
    <row r="102" customFormat="1" ht="12.75"/>
    <row r="103" customFormat="1" ht="12.75"/>
    <row r="104" customFormat="1" ht="12.75"/>
    <row r="105" customFormat="1" ht="12.75"/>
    <row r="106" customFormat="1" ht="12.75"/>
    <row r="107" customFormat="1" ht="12.75"/>
    <row r="108" customFormat="1" ht="12.75"/>
    <row r="109" customFormat="1" ht="12.75"/>
    <row r="110" customFormat="1" ht="12.75"/>
    <row r="111" customFormat="1" ht="12.75"/>
    <row r="112" customFormat="1" ht="12.75"/>
    <row r="113" customFormat="1" ht="12.75"/>
    <row r="114" customFormat="1" ht="12.75"/>
    <row r="115" customFormat="1" ht="12.75"/>
    <row r="116" customFormat="1" ht="12.75"/>
    <row r="117" customFormat="1" ht="12.75"/>
    <row r="118" customFormat="1" ht="12.75"/>
    <row r="119" customFormat="1" ht="12.75"/>
    <row r="120" customFormat="1" ht="12.75"/>
    <row r="121" customFormat="1" ht="12.75"/>
    <row r="122" customFormat="1" ht="12.75"/>
    <row r="123" customFormat="1" ht="12.75"/>
    <row r="124" customFormat="1" ht="12.75"/>
    <row r="125" customFormat="1" ht="12.75"/>
    <row r="126" customFormat="1" ht="12.75"/>
    <row r="127" customFormat="1" ht="12.75"/>
    <row r="128" customFormat="1" ht="12.75"/>
    <row r="129" customFormat="1" ht="12.75"/>
    <row r="130" customFormat="1" ht="12.75"/>
    <row r="131" customFormat="1" ht="12.75"/>
    <row r="132" customFormat="1" ht="12.75"/>
    <row r="133" customFormat="1" ht="12.75"/>
    <row r="134" customFormat="1" ht="12.75"/>
    <row r="135" customFormat="1" ht="12.75"/>
    <row r="136" customFormat="1" ht="12.75"/>
    <row r="137" customFormat="1" ht="12.75"/>
    <row r="138" customFormat="1" ht="12.75"/>
    <row r="139" customFormat="1" ht="12.75"/>
    <row r="140" customFormat="1" ht="12.75"/>
    <row r="141" customFormat="1" ht="12.75"/>
    <row r="142" customFormat="1" ht="12.75"/>
    <row r="143" customFormat="1" ht="12.75"/>
    <row r="144" customFormat="1" ht="12.75"/>
    <row r="145" customFormat="1" ht="12.75"/>
    <row r="146" customFormat="1" ht="12.75"/>
    <row r="147" customFormat="1" ht="12.75"/>
    <row r="148" customFormat="1" ht="12.75"/>
    <row r="149" customFormat="1" ht="12.75"/>
    <row r="150" customFormat="1" ht="12.75"/>
    <row r="151" customFormat="1" ht="12.75"/>
    <row r="152" customFormat="1" ht="12.75"/>
    <row r="153" customFormat="1" ht="12.75"/>
    <row r="154" customFormat="1" ht="12.75"/>
    <row r="155" customFormat="1" ht="12.75"/>
    <row r="156" customFormat="1" ht="12.75"/>
    <row r="157" customFormat="1" ht="12.75"/>
    <row r="158" customFormat="1" ht="12.75"/>
    <row r="159" customFormat="1" ht="12.75"/>
    <row r="160" customFormat="1" ht="12.75"/>
    <row r="161" customFormat="1" ht="12.75"/>
    <row r="162" customFormat="1" ht="12.75"/>
    <row r="163" customFormat="1" ht="12.75"/>
    <row r="164" customFormat="1" ht="12.75"/>
    <row r="165" customFormat="1" ht="12.75"/>
    <row r="166" customFormat="1" ht="12.75"/>
    <row r="167" customFormat="1" ht="12.75"/>
    <row r="168" customFormat="1" ht="12.75"/>
    <row r="169" customFormat="1" ht="12.75"/>
    <row r="170" customFormat="1" ht="12.75"/>
    <row r="171" customFormat="1" ht="12.75"/>
    <row r="172" customFormat="1" ht="12.75"/>
    <row r="173" customFormat="1" ht="12.75"/>
    <row r="174" customFormat="1" ht="12.75"/>
    <row r="175" customFormat="1" ht="12.75"/>
    <row r="176" customFormat="1" ht="12.75"/>
    <row r="177" customFormat="1" ht="12.75"/>
    <row r="178" customFormat="1" ht="12.75"/>
    <row r="179" customFormat="1" ht="12.75"/>
    <row r="180" customFormat="1" ht="12.75"/>
    <row r="181" customFormat="1" ht="12.75"/>
    <row r="182" customFormat="1" ht="12.75"/>
    <row r="183" customFormat="1" ht="12.75"/>
    <row r="184" customFormat="1" ht="12.75"/>
    <row r="185" customFormat="1" ht="12.75"/>
    <row r="186" customFormat="1" ht="12.75"/>
    <row r="187" customFormat="1" ht="12.75"/>
    <row r="188" customFormat="1" ht="12.75"/>
    <row r="189" customFormat="1" ht="12.75"/>
    <row r="190" customFormat="1" ht="12.75"/>
    <row r="191" customFormat="1" ht="12.75"/>
    <row r="192" customFormat="1" ht="12.75"/>
    <row r="193" customFormat="1" ht="12.75"/>
    <row r="194" customFormat="1" ht="12.75"/>
    <row r="195" customFormat="1" ht="12.75"/>
    <row r="196" customFormat="1" ht="12.75"/>
    <row r="197" customFormat="1" ht="12.75"/>
    <row r="198" customFormat="1" ht="12.75"/>
    <row r="199" customFormat="1" ht="12.75"/>
    <row r="200" customFormat="1" ht="12.75"/>
    <row r="201" customFormat="1" ht="12.75"/>
    <row r="202" customFormat="1" ht="12.75"/>
    <row r="203" customFormat="1" ht="12.75"/>
    <row r="204" customFormat="1" ht="12.75"/>
    <row r="205" customFormat="1" ht="12.75"/>
    <row r="206" customFormat="1" ht="12.75"/>
    <row r="207" customFormat="1" ht="12.75"/>
    <row r="208" customFormat="1" ht="12.75"/>
    <row r="209" customFormat="1" ht="12.75"/>
    <row r="210" customFormat="1" ht="12.75"/>
    <row r="211" customFormat="1" ht="12.75"/>
    <row r="212" customFormat="1" ht="12.75"/>
    <row r="213" customFormat="1" ht="12.75"/>
    <row r="214" customFormat="1" ht="12.75"/>
    <row r="215" customFormat="1" ht="12.75"/>
    <row r="216" customFormat="1" ht="12.75"/>
    <row r="217" customFormat="1" ht="12.75"/>
    <row r="218" customFormat="1" ht="12.75"/>
    <row r="219" customFormat="1" ht="12.75"/>
    <row r="220" customFormat="1" ht="12.75"/>
    <row r="221" customFormat="1" ht="12.75"/>
    <row r="222" customFormat="1" ht="12.75"/>
    <row r="223" customFormat="1" ht="12.75"/>
    <row r="224" customFormat="1" ht="12.75"/>
    <row r="225" customFormat="1" ht="12.75"/>
    <row r="226" customFormat="1" ht="12.75"/>
    <row r="227" customFormat="1" ht="12.75"/>
    <row r="228" customFormat="1" ht="12.75"/>
    <row r="229" customFormat="1" ht="12.75"/>
    <row r="230" customFormat="1" ht="12.75"/>
    <row r="231" customFormat="1" ht="12.75"/>
    <row r="232" customFormat="1" ht="12.75"/>
    <row r="233" customFormat="1" ht="12.75"/>
    <row r="234" customFormat="1" ht="12.75"/>
    <row r="235" customFormat="1" ht="12.75"/>
    <row r="236" customFormat="1" ht="12.75"/>
    <row r="237" customFormat="1" ht="12.75"/>
    <row r="238" customFormat="1" ht="12.75"/>
    <row r="239" customFormat="1" ht="12.75"/>
    <row r="240" customFormat="1" ht="12.75"/>
    <row r="241" customFormat="1" ht="12.75"/>
    <row r="242" customFormat="1" ht="12.75"/>
    <row r="243" customFormat="1" ht="12.75"/>
    <row r="244" customFormat="1" ht="12.75"/>
    <row r="245" customFormat="1" ht="12.75"/>
    <row r="246" customFormat="1" ht="12.75"/>
    <row r="247" customFormat="1" ht="12.75"/>
    <row r="248" customFormat="1" ht="12.75"/>
    <row r="249" customFormat="1" ht="12.75"/>
    <row r="250" customFormat="1" ht="12.75"/>
    <row r="251" customFormat="1" ht="12.75"/>
    <row r="252" customFormat="1" ht="12.75"/>
    <row r="253" customFormat="1" ht="12.75"/>
    <row r="254" customFormat="1" ht="12.75"/>
    <row r="255" customFormat="1" ht="12.75"/>
    <row r="256" customFormat="1" ht="12.75"/>
    <row r="257" customFormat="1" ht="12.75"/>
    <row r="258" customFormat="1" ht="12.75"/>
    <row r="259" customFormat="1" ht="12.75"/>
    <row r="260" customFormat="1" ht="12.75"/>
    <row r="261" customFormat="1" ht="12.75"/>
    <row r="262" customFormat="1" ht="12.75"/>
    <row r="263" customFormat="1" ht="12.75"/>
    <row r="264" customFormat="1" ht="12.75"/>
    <row r="265" customFormat="1" ht="12.75"/>
    <row r="266" customFormat="1" ht="12.75"/>
    <row r="267" customFormat="1" ht="12.75"/>
    <row r="268" customFormat="1" ht="12.75"/>
    <row r="269" customFormat="1" ht="12.75"/>
    <row r="270" customFormat="1" ht="12.75"/>
    <row r="271" customFormat="1" ht="12.75"/>
    <row r="272" customFormat="1" ht="12.75"/>
    <row r="273" customFormat="1" ht="12.75"/>
    <row r="274" customFormat="1" ht="12.75"/>
    <row r="275" customFormat="1" ht="12.75"/>
    <row r="276" customFormat="1" ht="12.75"/>
    <row r="277" customFormat="1" ht="12.75"/>
    <row r="278" customFormat="1" ht="12.75"/>
    <row r="279" customFormat="1" ht="12.75"/>
    <row r="280" customFormat="1" ht="12.75"/>
    <row r="281" customFormat="1" ht="12.75"/>
    <row r="282" customFormat="1" ht="12.75"/>
    <row r="283" customFormat="1" ht="12.75"/>
    <row r="284" customFormat="1" ht="12.75"/>
    <row r="285" customFormat="1" ht="12.75"/>
    <row r="286" customFormat="1" ht="12.75"/>
    <row r="287" customFormat="1" ht="12.75"/>
    <row r="288" customFormat="1" ht="12.75"/>
    <row r="289" customFormat="1" ht="12.75"/>
    <row r="290" customFormat="1" ht="12.75"/>
    <row r="291" customFormat="1" ht="12.75"/>
    <row r="292" customFormat="1" ht="12.75"/>
    <row r="293" customFormat="1" ht="12.75"/>
    <row r="294" customFormat="1" ht="12.75"/>
    <row r="295" customFormat="1" ht="12.75"/>
    <row r="296" customFormat="1" ht="12.75"/>
    <row r="297" customFormat="1" ht="12.75"/>
    <row r="298" customFormat="1" ht="12.75"/>
    <row r="299" customFormat="1" ht="12.75"/>
    <row r="300" customFormat="1" ht="12.75"/>
    <row r="301" customFormat="1" ht="12.75"/>
    <row r="302" customFormat="1" ht="12.75"/>
    <row r="303" customFormat="1" ht="12.75"/>
    <row r="304" customFormat="1" ht="12.75"/>
    <row r="305" customFormat="1" ht="12.75"/>
    <row r="306" customFormat="1" ht="12.75"/>
    <row r="307" customFormat="1" ht="12.75"/>
    <row r="308" customFormat="1" ht="12.75"/>
    <row r="309" customFormat="1" ht="12.75"/>
    <row r="310" customFormat="1" ht="12.75"/>
    <row r="311" customFormat="1" ht="12.75"/>
    <row r="312" customFormat="1" ht="12.75"/>
    <row r="313" customFormat="1" ht="12.75"/>
    <row r="314" customFormat="1" ht="12.75"/>
    <row r="315" customFormat="1" ht="12.75"/>
    <row r="316" customFormat="1" ht="12.75"/>
    <row r="317" customFormat="1" ht="12.75"/>
    <row r="318" customFormat="1" ht="12.75"/>
    <row r="319" customFormat="1" ht="12.75"/>
    <row r="320" customFormat="1" ht="12.75"/>
    <row r="321" customFormat="1" ht="12.75"/>
    <row r="322" customFormat="1" ht="12.75"/>
    <row r="323" customFormat="1" ht="12.75"/>
    <row r="324" customFormat="1" ht="12.75"/>
    <row r="325" customFormat="1" ht="12.75"/>
    <row r="326" customFormat="1" ht="12.75"/>
    <row r="327" customFormat="1" ht="12.75"/>
    <row r="328" customFormat="1" ht="12.75"/>
    <row r="329" customFormat="1" ht="12.75"/>
    <row r="330" customFormat="1" ht="12.75"/>
    <row r="331" customFormat="1" ht="12.75"/>
    <row r="332" customFormat="1" ht="12.75"/>
    <row r="333" customFormat="1" ht="12.75"/>
    <row r="334" customFormat="1" ht="12.75"/>
    <row r="335" customFormat="1" ht="12.75"/>
    <row r="336" customFormat="1" ht="12.75"/>
    <row r="337" customFormat="1" ht="12.75"/>
    <row r="338" customFormat="1" ht="12.75"/>
    <row r="339" customFormat="1" ht="12.75"/>
    <row r="340" customFormat="1" ht="12.75"/>
    <row r="341" customFormat="1" ht="12.75"/>
    <row r="342" customFormat="1" ht="12.75"/>
    <row r="343" customFormat="1" ht="12.75"/>
    <row r="344" customFormat="1" ht="12.75"/>
    <row r="345" customFormat="1" ht="12.75"/>
    <row r="346" customFormat="1" ht="12.75"/>
    <row r="347" customFormat="1" ht="12.75"/>
    <row r="348" customFormat="1" ht="12.75"/>
    <row r="349" customFormat="1" ht="12.75"/>
    <row r="350" customFormat="1" ht="12.75"/>
    <row r="351" customFormat="1" ht="12.75"/>
    <row r="352" customFormat="1" ht="12.75"/>
    <row r="353" customFormat="1" ht="12.75"/>
    <row r="354" customFormat="1" ht="12.75"/>
    <row r="355" customFormat="1" ht="12.75"/>
    <row r="356" customFormat="1" ht="12.75"/>
    <row r="357" customFormat="1" ht="12.75"/>
    <row r="358" customFormat="1" ht="12.75"/>
    <row r="359" customFormat="1" ht="12.75"/>
    <row r="360" customFormat="1" ht="12.75"/>
    <row r="361" customFormat="1" ht="12.75"/>
    <row r="362" customFormat="1" ht="12.75"/>
    <row r="363" customFormat="1" ht="12.75"/>
    <row r="364" customFormat="1" ht="12.75"/>
    <row r="365" customFormat="1" ht="12.75"/>
    <row r="366" customFormat="1" ht="12.75"/>
    <row r="367" customFormat="1" ht="12.75"/>
    <row r="368" customFormat="1" ht="12.75"/>
    <row r="369" customFormat="1" ht="12.75"/>
    <row r="370" customFormat="1" ht="12.75"/>
    <row r="371" customFormat="1" ht="12.75"/>
    <row r="372" customFormat="1" ht="12.75"/>
    <row r="373" customFormat="1" ht="12.75"/>
    <row r="374" customFormat="1" ht="12.75"/>
    <row r="375" customFormat="1" ht="12.75"/>
    <row r="376" customFormat="1" ht="12.75"/>
    <row r="377" customFormat="1" ht="12.75"/>
    <row r="378" customFormat="1" ht="12.75"/>
    <row r="379" customFormat="1" ht="12.75"/>
    <row r="380" customFormat="1" ht="12.75"/>
    <row r="381" customFormat="1" ht="12.75"/>
    <row r="382" customFormat="1" ht="12.75"/>
    <row r="383" customFormat="1" ht="12.75"/>
    <row r="384" customFormat="1" ht="12.75"/>
    <row r="385" customFormat="1" ht="12.75"/>
    <row r="386" customFormat="1" ht="12.75"/>
    <row r="387" customFormat="1" ht="12.75"/>
    <row r="388" customFormat="1" ht="12.75"/>
    <row r="389" customFormat="1" ht="12.75"/>
    <row r="390" customFormat="1" ht="12.75"/>
    <row r="391" customFormat="1" ht="12.75"/>
    <row r="392" customFormat="1" ht="12.75"/>
    <row r="393" customFormat="1" ht="12.75"/>
    <row r="394" customFormat="1" ht="12.75"/>
    <row r="395" customFormat="1" ht="12.75"/>
    <row r="396" customFormat="1" ht="12.75"/>
    <row r="397" customFormat="1" ht="12.75"/>
    <row r="398" customFormat="1" ht="12.75"/>
    <row r="399" customFormat="1" ht="12.75"/>
    <row r="400" customFormat="1" ht="12.75"/>
    <row r="401" customFormat="1" ht="12.75"/>
    <row r="402" customFormat="1" ht="12.75"/>
    <row r="403" customFormat="1" ht="12.75"/>
    <row r="404" customFormat="1" ht="12.75"/>
    <row r="405" customFormat="1" ht="12.75"/>
    <row r="406" customFormat="1" ht="12.75"/>
    <row r="407" customFormat="1" ht="12.75"/>
    <row r="408" customFormat="1" ht="12.75"/>
    <row r="409" customFormat="1" ht="12.75"/>
    <row r="410" customFormat="1" ht="12.75"/>
    <row r="411" customFormat="1" ht="12.75"/>
    <row r="412" customFormat="1" ht="12.75"/>
    <row r="413" customFormat="1" ht="12.75"/>
    <row r="414" customFormat="1" ht="12.75"/>
    <row r="415" customFormat="1" ht="12.75"/>
    <row r="416" customFormat="1" ht="12.75"/>
    <row r="417" customFormat="1" ht="12.75"/>
    <row r="418" customFormat="1" ht="12.75"/>
    <row r="419" customFormat="1" ht="12.75"/>
    <row r="420" customFormat="1" ht="12.75"/>
    <row r="421" customFormat="1" ht="12.75"/>
    <row r="422" customFormat="1" ht="12.75"/>
    <row r="423" customFormat="1" ht="12.75"/>
    <row r="424" customFormat="1" ht="12.75"/>
    <row r="425" customFormat="1" ht="12.75"/>
    <row r="426" customFormat="1" ht="12.75"/>
    <row r="427" customFormat="1" ht="12.75"/>
    <row r="428" customFormat="1" ht="12.75"/>
    <row r="429" customFormat="1" ht="12.75"/>
    <row r="430" customFormat="1" ht="12.75"/>
    <row r="431" customFormat="1" ht="12.75"/>
    <row r="432" customFormat="1" ht="12.75"/>
    <row r="433" customFormat="1" ht="12.75"/>
    <row r="434" customFormat="1" ht="12.75"/>
    <row r="435" customFormat="1" ht="12.75"/>
    <row r="436" customFormat="1" ht="12.75"/>
    <row r="437" customFormat="1" ht="12.75"/>
    <row r="438" customFormat="1" ht="12.75"/>
    <row r="439" customFormat="1" ht="12.75"/>
    <row r="440" customFormat="1" ht="12.75"/>
    <row r="441" customFormat="1" ht="12.75"/>
    <row r="442" customFormat="1" ht="12.75"/>
    <row r="443" customFormat="1" ht="12.75"/>
    <row r="444" customFormat="1" ht="12.75"/>
    <row r="445" customFormat="1" ht="12.75"/>
    <row r="446" customFormat="1" ht="12.75"/>
    <row r="447" customFormat="1" ht="12.75"/>
    <row r="448" customFormat="1" ht="12.75"/>
    <row r="449" customFormat="1" ht="12.75"/>
    <row r="450" customFormat="1" ht="12.75"/>
    <row r="451" customFormat="1" ht="12.75"/>
    <row r="452" customFormat="1" ht="12.75"/>
    <row r="453" customFormat="1" ht="12.75"/>
    <row r="454" customFormat="1" ht="12.75"/>
    <row r="455" customFormat="1" ht="12.75"/>
    <row r="456" customFormat="1" ht="12.75"/>
    <row r="457" customFormat="1" ht="12.75"/>
    <row r="458" customFormat="1" ht="12.75"/>
    <row r="459" customFormat="1" ht="12.75"/>
    <row r="460" customFormat="1" ht="12.75"/>
    <row r="461" customFormat="1" ht="12.75"/>
    <row r="462" customFormat="1" ht="12.75"/>
    <row r="463" customFormat="1" ht="12.75"/>
    <row r="464" customFormat="1" ht="12.75"/>
    <row r="465" customFormat="1" ht="12.75"/>
    <row r="466" customFormat="1" ht="12.75"/>
    <row r="467" customFormat="1" ht="12.75"/>
    <row r="468" customFormat="1" ht="12.75"/>
    <row r="469" customFormat="1" ht="12.75"/>
    <row r="470" customFormat="1" ht="12.75"/>
    <row r="471" customFormat="1" ht="12.75"/>
    <row r="472" customFormat="1" ht="12.75"/>
    <row r="473" customFormat="1" ht="12.75"/>
    <row r="474" customFormat="1" ht="12.75"/>
    <row r="475" customFormat="1" ht="12.75"/>
    <row r="476" customFormat="1" ht="12.75"/>
    <row r="477" customFormat="1" ht="12.75"/>
    <row r="478" customFormat="1" ht="12.75"/>
    <row r="479" customFormat="1" ht="12.75"/>
    <row r="480" customFormat="1" ht="12.75"/>
    <row r="481" customFormat="1" ht="12.75"/>
    <row r="482" customFormat="1" ht="12.75"/>
    <row r="483" customFormat="1" ht="12.75"/>
    <row r="484" customFormat="1" ht="12.75"/>
    <row r="485" customFormat="1" ht="12.75"/>
    <row r="486" customFormat="1" ht="12.75"/>
    <row r="487" customFormat="1" ht="12.75"/>
    <row r="488" customFormat="1" ht="12.75"/>
    <row r="489" customFormat="1" ht="12.75"/>
    <row r="490" customFormat="1" ht="12.75"/>
    <row r="491" customFormat="1" ht="12.75"/>
    <row r="492" customFormat="1" ht="12.75"/>
    <row r="493" customFormat="1" ht="12.75"/>
    <row r="494" customFormat="1" ht="12.75"/>
    <row r="495" customFormat="1" ht="12.75"/>
    <row r="496" customFormat="1" ht="12.75"/>
    <row r="497" customFormat="1" ht="12.75"/>
    <row r="498" customFormat="1" ht="12.75"/>
    <row r="499" customFormat="1" ht="12.75"/>
    <row r="500" customFormat="1" ht="12.75"/>
    <row r="501" customFormat="1" ht="12.75"/>
    <row r="502" customFormat="1" ht="12.75"/>
    <row r="503" customFormat="1" ht="12.75"/>
    <row r="504" customFormat="1" ht="12.75"/>
    <row r="505" customFormat="1" ht="12.75"/>
    <row r="506" customFormat="1" ht="12.75"/>
    <row r="507" customFormat="1" ht="12.75"/>
    <row r="508" customFormat="1" ht="12.75"/>
    <row r="509" customFormat="1" ht="12.75"/>
    <row r="510" customFormat="1" ht="12.75"/>
    <row r="511" customFormat="1" ht="12.75"/>
    <row r="512" customFormat="1" ht="12.75"/>
    <row r="513" customFormat="1" ht="12.75"/>
    <row r="514" customFormat="1" ht="12.75"/>
    <row r="515" customFormat="1" ht="12.75"/>
    <row r="516" customFormat="1" ht="12.75"/>
    <row r="517" customFormat="1" ht="12.75"/>
    <row r="518" customFormat="1" ht="12.75"/>
    <row r="519" customFormat="1" ht="12.75"/>
    <row r="520" customFormat="1" ht="12.75"/>
    <row r="521" customFormat="1" ht="12.75"/>
    <row r="522" customFormat="1" ht="12.75"/>
    <row r="523" customFormat="1" ht="12.75"/>
    <row r="524" customFormat="1" ht="12.75"/>
    <row r="525" customFormat="1" ht="12.75"/>
    <row r="526" customFormat="1" ht="12.75"/>
    <row r="527" customFormat="1" ht="12.75"/>
    <row r="528" customFormat="1" ht="12.75"/>
    <row r="529" customFormat="1" ht="12.75"/>
    <row r="530" customFormat="1" ht="12.75"/>
    <row r="531" customFormat="1" ht="12.75"/>
    <row r="532" customFormat="1" ht="12.75"/>
    <row r="533" customFormat="1" ht="12.75"/>
    <row r="534" customFormat="1" ht="12.75"/>
    <row r="535" customFormat="1" ht="12.75"/>
    <row r="536" customFormat="1" ht="12.75"/>
    <row r="537" customFormat="1" ht="12.75"/>
    <row r="538" customFormat="1" ht="12.75"/>
    <row r="539" customFormat="1" ht="12.75"/>
    <row r="540" customFormat="1" ht="12.75"/>
    <row r="541" customFormat="1" ht="12.75"/>
    <row r="542" customFormat="1" ht="12.75"/>
    <row r="543" customFormat="1" ht="12.75"/>
    <row r="544" customFormat="1" ht="12.75"/>
    <row r="545" customFormat="1" ht="12.75"/>
    <row r="546" customFormat="1" ht="12.75"/>
    <row r="547" customFormat="1" ht="12.75"/>
    <row r="548" customFormat="1" ht="12.75"/>
    <row r="549" customFormat="1" ht="12.75"/>
    <row r="550" customFormat="1" ht="12.75"/>
    <row r="551" customFormat="1" ht="12.75"/>
    <row r="552" customFormat="1" ht="12.75"/>
    <row r="553" customFormat="1" ht="12.75"/>
    <row r="554" customFormat="1" ht="12.75"/>
    <row r="555" customFormat="1" ht="12.75"/>
    <row r="556" customFormat="1" ht="12.75"/>
    <row r="557" customFormat="1" ht="12.75"/>
    <row r="558" customFormat="1" ht="12.75"/>
    <row r="559" customFormat="1" ht="12.75"/>
    <row r="560" customFormat="1" ht="12.75"/>
    <row r="561" customFormat="1" ht="12.75"/>
    <row r="562" customFormat="1" ht="12.75"/>
    <row r="563" customFormat="1" ht="12.75"/>
    <row r="564" customFormat="1" ht="12.75"/>
    <row r="565" customFormat="1" ht="12.75"/>
    <row r="566" customFormat="1" ht="12.75"/>
    <row r="567" customFormat="1" ht="12.75"/>
    <row r="568" customFormat="1" ht="12.75"/>
    <row r="569" customFormat="1" ht="12.75"/>
    <row r="570" customFormat="1" ht="12.75"/>
    <row r="571" customFormat="1" ht="12.75"/>
    <row r="572" customFormat="1" ht="12.75"/>
    <row r="573" customFormat="1" ht="12.75"/>
    <row r="574" customFormat="1" ht="12.75"/>
    <row r="575" customFormat="1" ht="12.75"/>
    <row r="576" customFormat="1" ht="12.75"/>
    <row r="577" customFormat="1" ht="12.75"/>
    <row r="578" customFormat="1" ht="12.75"/>
    <row r="579" customFormat="1" ht="12.75"/>
    <row r="580" customFormat="1" ht="12.75"/>
    <row r="581" customFormat="1" ht="12.75"/>
    <row r="582" customFormat="1" ht="12.75"/>
    <row r="583" customFormat="1" ht="12.75"/>
    <row r="584" customFormat="1" ht="12.75"/>
    <row r="585" customFormat="1" ht="12.75"/>
    <row r="586" customFormat="1" ht="12.75"/>
    <row r="587" customFormat="1" ht="12.75"/>
    <row r="588" customFormat="1" ht="12.75"/>
    <row r="589" customFormat="1" ht="12.75"/>
    <row r="590" customFormat="1" ht="12.75"/>
    <row r="591" customFormat="1" ht="12.75"/>
    <row r="592" customFormat="1" ht="12.75"/>
    <row r="593" customFormat="1" ht="12.75"/>
    <row r="594" customFormat="1" ht="12.75"/>
    <row r="595" customFormat="1" ht="12.75"/>
    <row r="596" customFormat="1" ht="12.75"/>
    <row r="597" customFormat="1" ht="12.75"/>
    <row r="598" customFormat="1" ht="12.75"/>
    <row r="599" customFormat="1" ht="12.75"/>
    <row r="600" customFormat="1" ht="12.75"/>
    <row r="601" customFormat="1" ht="12.75"/>
    <row r="602" customFormat="1" ht="12.75"/>
    <row r="603" customFormat="1" ht="12.75"/>
    <row r="604" customFormat="1" ht="12.75"/>
    <row r="605" customFormat="1" ht="12.75"/>
    <row r="606" customFormat="1" ht="12.75"/>
    <row r="607" customFormat="1" ht="12.75"/>
    <row r="608" customFormat="1" ht="12.75"/>
    <row r="609" customFormat="1" ht="12.75"/>
    <row r="610" customFormat="1" ht="12.75"/>
    <row r="611" customFormat="1" ht="12.75"/>
    <row r="612" customFormat="1" ht="12.75"/>
    <row r="613" customFormat="1" ht="12.75"/>
    <row r="614" customFormat="1" ht="12.75"/>
    <row r="615" customFormat="1" ht="12.75"/>
    <row r="616" customFormat="1" ht="12.75"/>
    <row r="617" customFormat="1" ht="12.75"/>
    <row r="618" customFormat="1" ht="12.75"/>
    <row r="619" customFormat="1" ht="12.75"/>
    <row r="620" customFormat="1" ht="12.75"/>
    <row r="621" customFormat="1" ht="12.75"/>
    <row r="622" customFormat="1" ht="12.75"/>
    <row r="623" customFormat="1" ht="12.75"/>
    <row r="624" customFormat="1" ht="12.75"/>
    <row r="625" customFormat="1" ht="12.75"/>
    <row r="626" customFormat="1" ht="12.75"/>
    <row r="627" customFormat="1" ht="12.75"/>
    <row r="628" customFormat="1" ht="12.75"/>
    <row r="629" customFormat="1" ht="12.75"/>
    <row r="630" customFormat="1" ht="12.75"/>
    <row r="631" customFormat="1" ht="12.75"/>
    <row r="632" customFormat="1" ht="12.75"/>
    <row r="633" customFormat="1" ht="12.75"/>
    <row r="634" customFormat="1" ht="12.75"/>
    <row r="635" customFormat="1" ht="12.75"/>
    <row r="636" customFormat="1" ht="12.75"/>
    <row r="637" customFormat="1" ht="12.75"/>
    <row r="638" customFormat="1" ht="12.75"/>
    <row r="639" customFormat="1" ht="12.75"/>
    <row r="640" customFormat="1" ht="12.75"/>
    <row r="641" customFormat="1" ht="12.75"/>
    <row r="642" customFormat="1" ht="12.75"/>
    <row r="643" customFormat="1" ht="12.75"/>
    <row r="644" customFormat="1" ht="12.75"/>
    <row r="645" customFormat="1" ht="12.75"/>
    <row r="646" customFormat="1" ht="12.75"/>
    <row r="647" customFormat="1" ht="12.75"/>
    <row r="648" customFormat="1" ht="12.75"/>
    <row r="649" customFormat="1" ht="12.75"/>
    <row r="650" customFormat="1" ht="12.75"/>
    <row r="651" customFormat="1" ht="12.75"/>
    <row r="652" customFormat="1" ht="12.75"/>
    <row r="653" customFormat="1" ht="12.75"/>
    <row r="654" customFormat="1" ht="12.75"/>
    <row r="655" customFormat="1" ht="12.75"/>
    <row r="656" customFormat="1" ht="12.75"/>
    <row r="657" customFormat="1" ht="12.75"/>
    <row r="658" customFormat="1" ht="12.75"/>
    <row r="659" customFormat="1" ht="12.75"/>
    <row r="660" customFormat="1" ht="12.75"/>
    <row r="661" customFormat="1" ht="12.75"/>
    <row r="662" customFormat="1" ht="12.75"/>
    <row r="663" customFormat="1" ht="12.75"/>
    <row r="664" customFormat="1" ht="12.75"/>
    <row r="665" customFormat="1" ht="12.75"/>
    <row r="666" customFormat="1" ht="12.75"/>
    <row r="667" customFormat="1" ht="12.75"/>
    <row r="668" customFormat="1" ht="12.75"/>
    <row r="669" customFormat="1" ht="12.75"/>
    <row r="670" customFormat="1" ht="12.75"/>
    <row r="671" customFormat="1" ht="12.75"/>
    <row r="672" customFormat="1" ht="12.75"/>
    <row r="673" customFormat="1" ht="12.75"/>
    <row r="674" customFormat="1" ht="12.75"/>
    <row r="675" customFormat="1" ht="12.75"/>
    <row r="676" customFormat="1" ht="12.75"/>
    <row r="677" customFormat="1" ht="12.75"/>
    <row r="678" customFormat="1" ht="12.75"/>
    <row r="679" customFormat="1" ht="12.75"/>
    <row r="680" customFormat="1" ht="12.75"/>
    <row r="681" customFormat="1" ht="12.75"/>
    <row r="682" customFormat="1" ht="12.75"/>
    <row r="683" customFormat="1" ht="12.75"/>
    <row r="684" customFormat="1" ht="12.75"/>
    <row r="685" customFormat="1" ht="12.75"/>
    <row r="686" customFormat="1" ht="12.75"/>
    <row r="687" customFormat="1" ht="12.75"/>
    <row r="688" customFormat="1" ht="12.75"/>
    <row r="689" customFormat="1" ht="12.75"/>
    <row r="690" customFormat="1" ht="12.75"/>
    <row r="691" customFormat="1" ht="12.75"/>
    <row r="692" customFormat="1" ht="12.75"/>
    <row r="693" customFormat="1" ht="12.75"/>
    <row r="694" customFormat="1" ht="12.75"/>
    <row r="695" customFormat="1" ht="12.75"/>
    <row r="696" customFormat="1" ht="12.75"/>
    <row r="697" customFormat="1" ht="12.75"/>
    <row r="698" customFormat="1" ht="12.75"/>
    <row r="699" customFormat="1" ht="12.75"/>
    <row r="700" customFormat="1" ht="12.75"/>
    <row r="701" customFormat="1" ht="12.75"/>
    <row r="702" customFormat="1" ht="12.75"/>
    <row r="703" customFormat="1" ht="12.75"/>
    <row r="704" customFormat="1" ht="12.75"/>
    <row r="705" customFormat="1" ht="12.75"/>
    <row r="706" customFormat="1" ht="12.75"/>
    <row r="707" customFormat="1" ht="12.75"/>
    <row r="708" customFormat="1" ht="12.75"/>
    <row r="709" customFormat="1" ht="12.75"/>
    <row r="710" customFormat="1" ht="12.75"/>
    <row r="711" customFormat="1" ht="12.75"/>
    <row r="712" customFormat="1" ht="12.75"/>
    <row r="713" customFormat="1" ht="12.75"/>
    <row r="714" customFormat="1" ht="12.75"/>
    <row r="715" customFormat="1" ht="12.75"/>
    <row r="716" customFormat="1" ht="12.75"/>
    <row r="717" customFormat="1" ht="12.75"/>
    <row r="718" customFormat="1" ht="12.75"/>
    <row r="719" customFormat="1" ht="12.75"/>
    <row r="720" customFormat="1" ht="12.75"/>
    <row r="721" customFormat="1" ht="12.75"/>
    <row r="722" customFormat="1" ht="12.75"/>
    <row r="723" customFormat="1" ht="12.75"/>
    <row r="724" customFormat="1" ht="12.75"/>
    <row r="725" customFormat="1" ht="12.75"/>
    <row r="726" customFormat="1" ht="12.75"/>
    <row r="727" customFormat="1" ht="12.75"/>
    <row r="728" customFormat="1" ht="12.75"/>
    <row r="729" customFormat="1" ht="12.75"/>
    <row r="730" customFormat="1" ht="12.75"/>
    <row r="731" customFormat="1" ht="12.75"/>
    <row r="732" customFormat="1" ht="12.75"/>
    <row r="733" customFormat="1" ht="12.75"/>
    <row r="734" customFormat="1" ht="12.75"/>
    <row r="735" customFormat="1" ht="12.75"/>
    <row r="736" customFormat="1" ht="12.75"/>
    <row r="737" customFormat="1" ht="12.75"/>
    <row r="738" customFormat="1" ht="12.75"/>
    <row r="739" customFormat="1" ht="12.75"/>
    <row r="740" customFormat="1" ht="12.75"/>
    <row r="741" customFormat="1" ht="12.75"/>
    <row r="742" customFormat="1" ht="12.75"/>
    <row r="743" customFormat="1" ht="12.75"/>
    <row r="744" customFormat="1" ht="12.75"/>
    <row r="745" customFormat="1" ht="12.75"/>
    <row r="746" customFormat="1" ht="12.75"/>
    <row r="747" customFormat="1" ht="12.75"/>
    <row r="748" customFormat="1" ht="12.75"/>
    <row r="749" customFormat="1" ht="12.75"/>
    <row r="750" customFormat="1" ht="12.75"/>
    <row r="751" customFormat="1" ht="12.75"/>
    <row r="752" customFormat="1" ht="12.75"/>
    <row r="753" customFormat="1" ht="12.75"/>
    <row r="754" customFormat="1" ht="12.75"/>
    <row r="755" customFormat="1" ht="12.75"/>
    <row r="756" customFormat="1" ht="12.75"/>
    <row r="757" customFormat="1" ht="12.75"/>
    <row r="758" customFormat="1" ht="12.75"/>
    <row r="759" customFormat="1" ht="12.75"/>
    <row r="760" customFormat="1" ht="12.75"/>
    <row r="761" customFormat="1" ht="12.75"/>
    <row r="762" customFormat="1" ht="12.75"/>
    <row r="763" customFormat="1" ht="12.75"/>
    <row r="764" customFormat="1" ht="12.75"/>
    <row r="765" customFormat="1" ht="12.75"/>
    <row r="766" customFormat="1" ht="12.75"/>
    <row r="767" customFormat="1" ht="12.75"/>
    <row r="768" customFormat="1" ht="12.75"/>
    <row r="769" customFormat="1" ht="12.75"/>
    <row r="770" customFormat="1" ht="12.75"/>
    <row r="771" customFormat="1" ht="12.75"/>
    <row r="772" customFormat="1" ht="12.75"/>
    <row r="773" customFormat="1" ht="12.75"/>
    <row r="774" customFormat="1" ht="12.75"/>
    <row r="775" customFormat="1" ht="12.75"/>
    <row r="776" customFormat="1" ht="12.75"/>
    <row r="777" customFormat="1" ht="12.75"/>
    <row r="778" customFormat="1" ht="12.75"/>
    <row r="779" customFormat="1" ht="12.75"/>
    <row r="780" customFormat="1" ht="12.75"/>
    <row r="781" customFormat="1" ht="12.75"/>
    <row r="782" customFormat="1" ht="12.75"/>
    <row r="783" customFormat="1" ht="12.75"/>
    <row r="784" customFormat="1" ht="12.75"/>
    <row r="785" customFormat="1" ht="12.75"/>
    <row r="786" customFormat="1" ht="12.75"/>
    <row r="787" customFormat="1" ht="12.75"/>
    <row r="788" customFormat="1" ht="12.75"/>
    <row r="789" customFormat="1" ht="12.75"/>
    <row r="790" customFormat="1" ht="12.75"/>
    <row r="791" customFormat="1" ht="12.75"/>
    <row r="792" customFormat="1" ht="12.75"/>
    <row r="793" customFormat="1" ht="12.75"/>
    <row r="794" customFormat="1" ht="12.75"/>
    <row r="795" customFormat="1" ht="12.75"/>
    <row r="796" customFormat="1" ht="12.75"/>
    <row r="797" customFormat="1" ht="12.75"/>
    <row r="798" customFormat="1" ht="12.75"/>
    <row r="799" customFormat="1" ht="12.75"/>
    <row r="800" customFormat="1" ht="12.75"/>
    <row r="801" customFormat="1" ht="12.75"/>
    <row r="802" customFormat="1" ht="12.75"/>
    <row r="803" customFormat="1" ht="12.75"/>
    <row r="804" customFormat="1" ht="12.75"/>
    <row r="805" customFormat="1" ht="12.75"/>
    <row r="806" customFormat="1" ht="12.75"/>
    <row r="807" customFormat="1" ht="12.75"/>
    <row r="808" customFormat="1" ht="12.75"/>
    <row r="809" customFormat="1" ht="12.75"/>
    <row r="810" customFormat="1" ht="12.75"/>
    <row r="811" customFormat="1" ht="12.75"/>
    <row r="812" customFormat="1" ht="12.75"/>
    <row r="813" customFormat="1" ht="12.75"/>
    <row r="814" customFormat="1" ht="12.75"/>
    <row r="815" customFormat="1" ht="12.75"/>
    <row r="816" customFormat="1" ht="12.75"/>
    <row r="817" customFormat="1" ht="12.75"/>
    <row r="818" customFormat="1" ht="12.75"/>
    <row r="819" customFormat="1" ht="12.75"/>
    <row r="820" customFormat="1" ht="12.75"/>
    <row r="821" customFormat="1" ht="12.75"/>
    <row r="822" customFormat="1" ht="12.75"/>
    <row r="823" customFormat="1" ht="12.75"/>
    <row r="824" customFormat="1" ht="12.75"/>
    <row r="825" customFormat="1" ht="12.75"/>
    <row r="826" customFormat="1" ht="12.75"/>
    <row r="827" customFormat="1" ht="12.75"/>
    <row r="828" customFormat="1" ht="12.75"/>
    <row r="829" customFormat="1" ht="12.75"/>
    <row r="830" customFormat="1" ht="12.75"/>
    <row r="831" customFormat="1" ht="12.75"/>
    <row r="832" customFormat="1" ht="12.75"/>
    <row r="833" customFormat="1" ht="12.75"/>
    <row r="834" customFormat="1" ht="12.75"/>
    <row r="835" customFormat="1" ht="12.75"/>
    <row r="836" customFormat="1" ht="12.75"/>
    <row r="837" customFormat="1" ht="12.75"/>
    <row r="838" customFormat="1" ht="12.75"/>
    <row r="839" customFormat="1" ht="12.75"/>
    <row r="840" customFormat="1" ht="12.75"/>
    <row r="841" customFormat="1" ht="12.75"/>
    <row r="842" customFormat="1" ht="12.75"/>
    <row r="843" customFormat="1" ht="12.75"/>
    <row r="844" customFormat="1" ht="12.75"/>
    <row r="845" customFormat="1" ht="12.75"/>
    <row r="846" customFormat="1" ht="12.75"/>
    <row r="847" customFormat="1" ht="12.75"/>
    <row r="848" customFormat="1" ht="12.75"/>
    <row r="849" customFormat="1" ht="12.75"/>
    <row r="850" customFormat="1" ht="12.75"/>
    <row r="851" customFormat="1" ht="12.75"/>
    <row r="852" customFormat="1" ht="12.75"/>
    <row r="853" customFormat="1" ht="12.75"/>
    <row r="854" customFormat="1" ht="12.75"/>
    <row r="855" customFormat="1" ht="12.75"/>
    <row r="856" customFormat="1" ht="12.75"/>
    <row r="857" customFormat="1" ht="12.75"/>
    <row r="858" customFormat="1" ht="12.75"/>
    <row r="859" customFormat="1" ht="12.75"/>
    <row r="860" customFormat="1" ht="12.75"/>
    <row r="861" customFormat="1" ht="12.75"/>
    <row r="862" customFormat="1" ht="12.75"/>
    <row r="863" customFormat="1" ht="12.75"/>
    <row r="864" customFormat="1" ht="12.75"/>
    <row r="865" customFormat="1" ht="12.75"/>
    <row r="866" customFormat="1" ht="12.75"/>
    <row r="867" customFormat="1" ht="12.75"/>
    <row r="868" customFormat="1" ht="12.75"/>
    <row r="869" customFormat="1" ht="12.75"/>
    <row r="870" customFormat="1" ht="12.75"/>
    <row r="871" customFormat="1" ht="12.75"/>
    <row r="872" customFormat="1" ht="12.75"/>
    <row r="873" customFormat="1" ht="12.75"/>
    <row r="874" customFormat="1" ht="12.75"/>
    <row r="875" customFormat="1" ht="12.75"/>
    <row r="876" customFormat="1" ht="12.75"/>
    <row r="877" customFormat="1" ht="12.75"/>
    <row r="878" customFormat="1" ht="12.75"/>
    <row r="879" customFormat="1" ht="12.75"/>
    <row r="880" customFormat="1" ht="12.75"/>
    <row r="881" customFormat="1" ht="12.75"/>
    <row r="882" customFormat="1" ht="12.75"/>
    <row r="883" customFormat="1" ht="12.75"/>
    <row r="884" customFormat="1" ht="12.75"/>
    <row r="885" customFormat="1" ht="12.75"/>
    <row r="886" customFormat="1" ht="12.75"/>
    <row r="887" customFormat="1" ht="12.75"/>
    <row r="888" customFormat="1" ht="12.75"/>
    <row r="889" customFormat="1" ht="12.75"/>
    <row r="890" customFormat="1" ht="12.75"/>
    <row r="891" customFormat="1" ht="12.75"/>
    <row r="892" customFormat="1" ht="12.75"/>
    <row r="893" customFormat="1" ht="12.75"/>
    <row r="894" customFormat="1" ht="12.75"/>
    <row r="895" customFormat="1" ht="12.75"/>
    <row r="896" customFormat="1" ht="12.75"/>
    <row r="897" customFormat="1" ht="12.75"/>
    <row r="898" customFormat="1" ht="12.75"/>
    <row r="899" customFormat="1" ht="12.75"/>
    <row r="900" customFormat="1" ht="12.75"/>
    <row r="901" customFormat="1" ht="12.75"/>
    <row r="902" customFormat="1" ht="12.75"/>
    <row r="903" customFormat="1" ht="12.75"/>
    <row r="904" customFormat="1" ht="12.75"/>
    <row r="905" customFormat="1" ht="12.75"/>
    <row r="906" customFormat="1" ht="12.75"/>
    <row r="907" customFormat="1" ht="12.75"/>
    <row r="908" customFormat="1" ht="12.75"/>
    <row r="909" customFormat="1" ht="12.75"/>
    <row r="910" customFormat="1" ht="12.75"/>
    <row r="911" customFormat="1" ht="12.75"/>
    <row r="912" customFormat="1" ht="12.75"/>
    <row r="913" customFormat="1" ht="12.75"/>
    <row r="914" customFormat="1" ht="12.75"/>
    <row r="915" customFormat="1" ht="12.75"/>
    <row r="916" customFormat="1" ht="12.75"/>
    <row r="917" customFormat="1" ht="12.75"/>
    <row r="918" customFormat="1" ht="12.75"/>
    <row r="919" customFormat="1" ht="12.75"/>
    <row r="920" customFormat="1" ht="12.75"/>
    <row r="921" customFormat="1" ht="12.75"/>
    <row r="922" customFormat="1" ht="12.75"/>
    <row r="923" customFormat="1" ht="12.75"/>
    <row r="924" customFormat="1" ht="12.75"/>
    <row r="925" customFormat="1" ht="12.75"/>
    <row r="926" customFormat="1" ht="12.75"/>
    <row r="927" customFormat="1" ht="12.75"/>
    <row r="928" customFormat="1" ht="12.75"/>
    <row r="929" customFormat="1" ht="12.75"/>
    <row r="930" customFormat="1" ht="12.75"/>
    <row r="931" customFormat="1" ht="12.75"/>
    <row r="932" customFormat="1" ht="12.75"/>
    <row r="933" customFormat="1" ht="12.75"/>
    <row r="934" customFormat="1" ht="12.75"/>
    <row r="935" customFormat="1" ht="12.75"/>
    <row r="936" customFormat="1" ht="12.75"/>
    <row r="937" customFormat="1" ht="12.75"/>
    <row r="938" customFormat="1" ht="12.75"/>
    <row r="939" customFormat="1" ht="12.75"/>
    <row r="940" customFormat="1" ht="12.75"/>
    <row r="941" customFormat="1" ht="12.75"/>
    <row r="942" customFormat="1" ht="12.75"/>
    <row r="943" customFormat="1" ht="12.75"/>
    <row r="944" customFormat="1" ht="12.75"/>
    <row r="945" customFormat="1" ht="12.75"/>
    <row r="946" customFormat="1" ht="12.75"/>
    <row r="947" customFormat="1" ht="12.75"/>
    <row r="948" customFormat="1" ht="12.75"/>
    <row r="949" customFormat="1" ht="12.75"/>
    <row r="950" customFormat="1" ht="12.75"/>
    <row r="951" customFormat="1" ht="12.75"/>
    <row r="952" customFormat="1" ht="12.75"/>
    <row r="953" customFormat="1" ht="12.75"/>
    <row r="954" customFormat="1" ht="12.75"/>
    <row r="955" customFormat="1" ht="12.75"/>
    <row r="956" customFormat="1" ht="12.75"/>
    <row r="957" customFormat="1" ht="12.75"/>
    <row r="958" customFormat="1" ht="12.75"/>
    <row r="959" customFormat="1" ht="12.75"/>
    <row r="960" customFormat="1" ht="12.75"/>
    <row r="961" customFormat="1" ht="12.75"/>
    <row r="962" customFormat="1" ht="12.75"/>
    <row r="963" customFormat="1" ht="12.75"/>
    <row r="964" customFormat="1" ht="12.75"/>
    <row r="965" customFormat="1" ht="12.75"/>
    <row r="966" customFormat="1" ht="12.75"/>
    <row r="967" customFormat="1" ht="12.75"/>
    <row r="968" customFormat="1" ht="12.75"/>
    <row r="969" customFormat="1" ht="12.75"/>
    <row r="970" customFormat="1" ht="12.75"/>
    <row r="971" customFormat="1" ht="12.75"/>
    <row r="972" customFormat="1" ht="12.75"/>
    <row r="973" customFormat="1" ht="12.75"/>
    <row r="974" customFormat="1" ht="12.75"/>
    <row r="975" customFormat="1" ht="12.75"/>
    <row r="976" customFormat="1" ht="12.75"/>
    <row r="977" customFormat="1" ht="12.75"/>
    <row r="978" customFormat="1" ht="12.75"/>
    <row r="979" customFormat="1" ht="12.75"/>
    <row r="980" customFormat="1" ht="12.75"/>
    <row r="981" customFormat="1" ht="12.75"/>
    <row r="982" customFormat="1" ht="12.75"/>
    <row r="983" customFormat="1" ht="12.75"/>
    <row r="984" customFormat="1" ht="12.75"/>
    <row r="985" customFormat="1" ht="12.75"/>
    <row r="986" customFormat="1" ht="12.75"/>
    <row r="987" customFormat="1" ht="12.75"/>
    <row r="988" customFormat="1" ht="12.75"/>
    <row r="989" customFormat="1" ht="12.75"/>
    <row r="990" customFormat="1" ht="12.75"/>
    <row r="991" customFormat="1" ht="12.75"/>
    <row r="992" customFormat="1" ht="12.75"/>
    <row r="993" customFormat="1" ht="12.75"/>
    <row r="994" customFormat="1" ht="12.75"/>
    <row r="995" customFormat="1" ht="12.75"/>
    <row r="996" customFormat="1" ht="12.75"/>
    <row r="997" customFormat="1" ht="12.75"/>
    <row r="998" customFormat="1" ht="12.75"/>
    <row r="999" customFormat="1" ht="12.75"/>
    <row r="1048561" customFormat="1" ht="15.75" customHeight="1"/>
  </sheetData>
  <phoneticPr fontId="1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1048561"/>
  <sheetViews>
    <sheetView topLeftCell="G1" workbookViewId="0">
      <selection activeCell="I2" sqref="I2"/>
    </sheetView>
  </sheetViews>
  <sheetFormatPr defaultColWidth="17.7109375" defaultRowHeight="15.75" customHeight="1"/>
  <cols>
    <col min="1" max="1" width="15.5703125" bestFit="1" customWidth="1"/>
    <col min="2" max="2" width="23.85546875" bestFit="1" customWidth="1"/>
    <col min="3" max="3" width="21.140625" bestFit="1" customWidth="1"/>
    <col min="4" max="4" width="35" bestFit="1" customWidth="1"/>
    <col min="5" max="5" width="10.140625" bestFit="1" customWidth="1"/>
    <col min="6" max="6" width="12.28515625" bestFit="1" customWidth="1"/>
    <col min="7" max="7" width="92.42578125" bestFit="1" customWidth="1"/>
    <col min="8" max="8" width="79.7109375" bestFit="1" customWidth="1"/>
    <col min="9" max="9" width="11.140625" bestFit="1" customWidth="1"/>
    <col min="10" max="10" width="12" bestFit="1" customWidth="1"/>
    <col min="11" max="11" width="33.28515625" bestFit="1" customWidth="1"/>
    <col min="12" max="12" width="17" bestFit="1" customWidth="1"/>
    <col min="13" max="13" width="11.85546875" bestFit="1" customWidth="1"/>
    <col min="14" max="14" width="21.85546875" bestFit="1" customWidth="1"/>
    <col min="15" max="20" width="17.7109375" bestFit="1" customWidth="1"/>
    <col min="21" max="278" width="17.7109375" customWidth="1"/>
  </cols>
  <sheetData>
    <row r="1" spans="1:14" s="182" customFormat="1" ht="12.75">
      <c r="A1" s="179" t="s">
        <v>2179</v>
      </c>
      <c r="B1" s="50" t="s">
        <v>13770</v>
      </c>
      <c r="C1" s="55" t="s">
        <v>13771</v>
      </c>
      <c r="D1" s="180" t="s">
        <v>13772</v>
      </c>
      <c r="E1" s="181" t="s">
        <v>13773</v>
      </c>
      <c r="F1" s="55" t="s">
        <v>13774</v>
      </c>
      <c r="G1" s="55" t="s">
        <v>13775</v>
      </c>
      <c r="H1" s="50" t="s">
        <v>13776</v>
      </c>
      <c r="I1" s="180" t="s">
        <v>13781</v>
      </c>
      <c r="J1" s="56" t="s">
        <v>13777</v>
      </c>
      <c r="K1" s="55" t="s">
        <v>213</v>
      </c>
      <c r="L1" s="180" t="s">
        <v>13778</v>
      </c>
      <c r="M1" s="57" t="s">
        <v>13779</v>
      </c>
      <c r="N1" s="132" t="s">
        <v>13780</v>
      </c>
    </row>
    <row r="2" spans="1:14" ht="12.75">
      <c r="A2" s="190">
        <v>44987.565960648149</v>
      </c>
      <c r="B2" s="50" t="s">
        <v>1408</v>
      </c>
      <c r="C2" s="50" t="s">
        <v>1409</v>
      </c>
      <c r="D2" s="50" t="s">
        <v>2</v>
      </c>
      <c r="E2" s="51">
        <v>34545</v>
      </c>
      <c r="F2" s="50" t="s">
        <v>3</v>
      </c>
      <c r="G2" s="50" t="s">
        <v>1410</v>
      </c>
      <c r="H2" s="50" t="s">
        <v>1411</v>
      </c>
      <c r="I2" s="50" t="s">
        <v>19</v>
      </c>
      <c r="J2" s="52" t="s">
        <v>1412</v>
      </c>
      <c r="K2" s="50" t="s">
        <v>1413</v>
      </c>
      <c r="L2" s="50" t="s">
        <v>40</v>
      </c>
      <c r="M2" s="50" t="s">
        <v>10</v>
      </c>
      <c r="N2" s="66"/>
    </row>
    <row r="3" spans="1:14" ht="12.75">
      <c r="A3" s="190">
        <v>44989.401342592595</v>
      </c>
      <c r="B3" s="50" t="s">
        <v>1416</v>
      </c>
      <c r="C3" s="50" t="s">
        <v>1417</v>
      </c>
      <c r="D3" s="50" t="s">
        <v>2</v>
      </c>
      <c r="E3" s="51">
        <v>23492</v>
      </c>
      <c r="F3" s="50" t="s">
        <v>3</v>
      </c>
      <c r="G3" s="50" t="s">
        <v>61</v>
      </c>
      <c r="H3" s="50" t="s">
        <v>264</v>
      </c>
      <c r="I3" s="50" t="s">
        <v>19</v>
      </c>
      <c r="J3" s="52" t="s">
        <v>1418</v>
      </c>
      <c r="K3" s="50" t="s">
        <v>1419</v>
      </c>
      <c r="L3" s="50" t="s">
        <v>40</v>
      </c>
      <c r="M3" s="50" t="s">
        <v>10</v>
      </c>
      <c r="N3" s="66"/>
    </row>
    <row r="4" spans="1:14" ht="12.75">
      <c r="A4" s="190">
        <v>44991.348483796297</v>
      </c>
      <c r="B4" s="50" t="s">
        <v>1421</v>
      </c>
      <c r="C4" s="50" t="s">
        <v>1422</v>
      </c>
      <c r="D4" s="50" t="s">
        <v>16</v>
      </c>
      <c r="E4" s="51">
        <v>34338</v>
      </c>
      <c r="F4" s="50" t="s">
        <v>27</v>
      </c>
      <c r="G4" s="50" t="s">
        <v>1423</v>
      </c>
      <c r="H4" s="50" t="s">
        <v>1424</v>
      </c>
      <c r="I4" s="50" t="s">
        <v>19</v>
      </c>
      <c r="J4" s="52" t="s">
        <v>1425</v>
      </c>
      <c r="K4" s="50" t="s">
        <v>1426</v>
      </c>
      <c r="L4" s="50" t="s">
        <v>22</v>
      </c>
      <c r="M4" s="50" t="s">
        <v>10</v>
      </c>
      <c r="N4" s="66"/>
    </row>
    <row r="5" spans="1:14" ht="12.75">
      <c r="A5" s="190">
        <v>44991.61959490741</v>
      </c>
      <c r="B5" s="50" t="s">
        <v>1057</v>
      </c>
      <c r="C5" s="50" t="s">
        <v>504</v>
      </c>
      <c r="D5" s="50" t="s">
        <v>1428</v>
      </c>
      <c r="E5" s="51">
        <v>26261</v>
      </c>
      <c r="F5" s="50" t="s">
        <v>3</v>
      </c>
      <c r="G5" s="50" t="s">
        <v>196</v>
      </c>
      <c r="H5" s="50" t="s">
        <v>1429</v>
      </c>
      <c r="I5" s="50" t="s">
        <v>19</v>
      </c>
      <c r="J5" s="52" t="s">
        <v>1430</v>
      </c>
      <c r="K5" s="50" t="s">
        <v>1059</v>
      </c>
      <c r="L5" s="50" t="s">
        <v>40</v>
      </c>
      <c r="M5" s="50" t="s">
        <v>10</v>
      </c>
      <c r="N5" s="66"/>
    </row>
    <row r="6" spans="1:14" ht="12.75">
      <c r="A6" s="190">
        <v>44993.324479166666</v>
      </c>
      <c r="B6" s="50" t="s">
        <v>1433</v>
      </c>
      <c r="C6" s="50" t="s">
        <v>1434</v>
      </c>
      <c r="D6" s="50" t="s">
        <v>16</v>
      </c>
      <c r="E6" s="51">
        <v>32685</v>
      </c>
      <c r="F6" s="50" t="s">
        <v>27</v>
      </c>
      <c r="G6" s="50" t="s">
        <v>1435</v>
      </c>
      <c r="H6" s="50" t="s">
        <v>1436</v>
      </c>
      <c r="I6" s="50" t="s">
        <v>19</v>
      </c>
      <c r="J6" s="52" t="s">
        <v>1437</v>
      </c>
      <c r="K6" s="50" t="s">
        <v>1438</v>
      </c>
      <c r="L6" s="50" t="s">
        <v>175</v>
      </c>
      <c r="M6" s="50" t="s">
        <v>10</v>
      </c>
      <c r="N6" s="66"/>
    </row>
    <row r="7" spans="1:14" ht="12.75">
      <c r="A7" s="190">
        <v>44999.194895833331</v>
      </c>
      <c r="B7" s="50" t="s">
        <v>1441</v>
      </c>
      <c r="C7" s="50" t="s">
        <v>1442</v>
      </c>
      <c r="D7" s="50" t="s">
        <v>1443</v>
      </c>
      <c r="E7" s="51">
        <v>24494</v>
      </c>
      <c r="F7" s="50" t="s">
        <v>27</v>
      </c>
      <c r="G7" s="50" t="s">
        <v>1444</v>
      </c>
      <c r="H7" s="50" t="s">
        <v>605</v>
      </c>
      <c r="I7" s="50" t="s">
        <v>19</v>
      </c>
      <c r="J7" s="52" t="s">
        <v>1445</v>
      </c>
      <c r="K7" s="50" t="s">
        <v>1446</v>
      </c>
      <c r="L7" s="50" t="s">
        <v>9</v>
      </c>
      <c r="M7" s="50" t="s">
        <v>10</v>
      </c>
      <c r="N7" s="66"/>
    </row>
    <row r="8" spans="1:14" ht="12.75">
      <c r="A8" s="190">
        <v>45002.184745370374</v>
      </c>
      <c r="B8" s="50" t="s">
        <v>1449</v>
      </c>
      <c r="C8" s="50" t="s">
        <v>1450</v>
      </c>
      <c r="D8" s="50" t="s">
        <v>1443</v>
      </c>
      <c r="E8" s="51">
        <v>25107</v>
      </c>
      <c r="F8" s="50" t="s">
        <v>3</v>
      </c>
      <c r="G8" s="50" t="s">
        <v>1451</v>
      </c>
      <c r="H8" s="50" t="s">
        <v>1452</v>
      </c>
      <c r="I8" s="50" t="s">
        <v>6</v>
      </c>
      <c r="J8" s="52" t="s">
        <v>1453</v>
      </c>
      <c r="K8" s="50" t="s">
        <v>1454</v>
      </c>
      <c r="L8" s="50" t="s">
        <v>175</v>
      </c>
      <c r="M8" s="50" t="s">
        <v>10</v>
      </c>
      <c r="N8" s="66"/>
    </row>
    <row r="9" spans="1:14" ht="12.75">
      <c r="A9" s="190">
        <v>45003.30232638889</v>
      </c>
      <c r="B9" s="50" t="s">
        <v>1456</v>
      </c>
      <c r="C9" s="50" t="s">
        <v>1457</v>
      </c>
      <c r="D9" s="50" t="s">
        <v>2</v>
      </c>
      <c r="E9" s="51">
        <v>29872</v>
      </c>
      <c r="F9" s="50" t="s">
        <v>27</v>
      </c>
      <c r="G9" s="50" t="s">
        <v>10</v>
      </c>
      <c r="H9" s="50" t="s">
        <v>605</v>
      </c>
      <c r="I9" s="50" t="s">
        <v>19</v>
      </c>
      <c r="J9" s="52" t="s">
        <v>1458</v>
      </c>
      <c r="K9" s="50" t="s">
        <v>1459</v>
      </c>
      <c r="L9" s="50" t="s">
        <v>22</v>
      </c>
      <c r="M9" s="50" t="s">
        <v>65</v>
      </c>
      <c r="N9" s="66"/>
    </row>
    <row r="10" spans="1:14" ht="12.75">
      <c r="A10" s="190">
        <v>45009.283912037034</v>
      </c>
      <c r="B10" s="50" t="s">
        <v>1462</v>
      </c>
      <c r="C10" s="50" t="s">
        <v>1463</v>
      </c>
      <c r="D10" s="50" t="s">
        <v>2</v>
      </c>
      <c r="E10" s="51">
        <v>35083</v>
      </c>
      <c r="F10" s="50" t="s">
        <v>3</v>
      </c>
      <c r="G10" s="50" t="s">
        <v>1464</v>
      </c>
      <c r="H10" s="50" t="s">
        <v>1465</v>
      </c>
      <c r="I10" s="50" t="s">
        <v>19</v>
      </c>
      <c r="J10" s="52" t="s">
        <v>1466</v>
      </c>
      <c r="K10" s="50" t="s">
        <v>1467</v>
      </c>
      <c r="L10" s="50" t="s">
        <v>9</v>
      </c>
      <c r="M10" s="50" t="s">
        <v>10</v>
      </c>
      <c r="N10" s="66"/>
    </row>
    <row r="11" spans="1:14" ht="12.75">
      <c r="A11" s="190">
        <v>45012.162962962961</v>
      </c>
      <c r="B11" s="50" t="s">
        <v>1470</v>
      </c>
      <c r="C11" s="50" t="s">
        <v>1471</v>
      </c>
      <c r="D11" s="50" t="s">
        <v>1428</v>
      </c>
      <c r="E11" s="51">
        <v>26252</v>
      </c>
      <c r="F11" s="50" t="s">
        <v>3</v>
      </c>
      <c r="G11" s="50" t="s">
        <v>1472</v>
      </c>
      <c r="H11" s="50" t="s">
        <v>1473</v>
      </c>
      <c r="I11" s="50" t="s">
        <v>19</v>
      </c>
      <c r="J11" s="52" t="s">
        <v>1474</v>
      </c>
      <c r="K11" s="50" t="s">
        <v>1475</v>
      </c>
      <c r="L11" s="50" t="s">
        <v>22</v>
      </c>
      <c r="M11" s="50" t="s">
        <v>10</v>
      </c>
      <c r="N11" s="66"/>
    </row>
    <row r="12" spans="1:14" ht="12.75">
      <c r="A12" s="190">
        <v>45012.410219907404</v>
      </c>
      <c r="B12" s="50" t="s">
        <v>1477</v>
      </c>
      <c r="C12" s="50" t="s">
        <v>1478</v>
      </c>
      <c r="D12" s="50" t="s">
        <v>1479</v>
      </c>
      <c r="E12" s="51">
        <v>22310</v>
      </c>
      <c r="F12" s="50" t="s">
        <v>3</v>
      </c>
      <c r="G12" s="50" t="s">
        <v>163</v>
      </c>
      <c r="H12" s="50" t="s">
        <v>605</v>
      </c>
      <c r="I12" s="50" t="s">
        <v>19</v>
      </c>
      <c r="J12" s="52" t="s">
        <v>1480</v>
      </c>
      <c r="K12" s="50" t="s">
        <v>1481</v>
      </c>
      <c r="L12" s="50" t="s">
        <v>9</v>
      </c>
      <c r="M12" s="50" t="s">
        <v>10</v>
      </c>
      <c r="N12" s="66"/>
    </row>
    <row r="13" spans="1:14" ht="12.75">
      <c r="A13" s="190">
        <v>45013.877268518518</v>
      </c>
      <c r="B13" s="50" t="s">
        <v>1483</v>
      </c>
      <c r="C13" s="50" t="s">
        <v>1484</v>
      </c>
      <c r="D13" s="50" t="s">
        <v>1479</v>
      </c>
      <c r="E13" s="51">
        <v>30973</v>
      </c>
      <c r="F13" s="50" t="s">
        <v>27</v>
      </c>
      <c r="G13" s="50" t="s">
        <v>1485</v>
      </c>
      <c r="H13" s="50" t="s">
        <v>1486</v>
      </c>
      <c r="I13" s="50" t="s">
        <v>19</v>
      </c>
      <c r="J13" s="52" t="s">
        <v>1487</v>
      </c>
      <c r="K13" s="50" t="s">
        <v>1488</v>
      </c>
      <c r="L13" s="50" t="s">
        <v>175</v>
      </c>
      <c r="M13" s="50" t="s">
        <v>10</v>
      </c>
      <c r="N13" s="66"/>
    </row>
    <row r="14" spans="1:14" ht="12.75">
      <c r="A14" s="190">
        <v>45014.219710648147</v>
      </c>
      <c r="B14" s="50" t="s">
        <v>1491</v>
      </c>
      <c r="C14" s="50" t="s">
        <v>1492</v>
      </c>
      <c r="D14" s="50" t="s">
        <v>2</v>
      </c>
      <c r="E14" s="51">
        <v>34877</v>
      </c>
      <c r="F14" s="50" t="s">
        <v>27</v>
      </c>
      <c r="G14" s="50" t="s">
        <v>1493</v>
      </c>
      <c r="H14" s="50" t="s">
        <v>1494</v>
      </c>
      <c r="I14" s="50" t="s">
        <v>19</v>
      </c>
      <c r="J14" s="52" t="s">
        <v>1495</v>
      </c>
      <c r="K14" s="50" t="s">
        <v>1496</v>
      </c>
      <c r="L14" s="50" t="s">
        <v>175</v>
      </c>
      <c r="M14" s="50" t="s">
        <v>10</v>
      </c>
      <c r="N14" s="66"/>
    </row>
    <row r="15" spans="1:14" ht="12.75">
      <c r="A15" s="190">
        <v>45014.608437499999</v>
      </c>
      <c r="B15" s="50" t="s">
        <v>1498</v>
      </c>
      <c r="C15" s="50" t="s">
        <v>1499</v>
      </c>
      <c r="D15" s="50" t="s">
        <v>2</v>
      </c>
      <c r="E15" s="51">
        <v>35043</v>
      </c>
      <c r="F15" s="50" t="s">
        <v>3</v>
      </c>
      <c r="G15" s="50" t="s">
        <v>996</v>
      </c>
      <c r="H15" s="50" t="s">
        <v>1500</v>
      </c>
      <c r="I15" s="50" t="s">
        <v>19</v>
      </c>
      <c r="J15" s="52" t="s">
        <v>1501</v>
      </c>
      <c r="K15" s="50" t="s">
        <v>1502</v>
      </c>
      <c r="L15" s="50" t="s">
        <v>175</v>
      </c>
      <c r="M15" s="50" t="s">
        <v>10</v>
      </c>
      <c r="N15" s="66"/>
    </row>
    <row r="16" spans="1:14" ht="12.75">
      <c r="A16" s="190">
        <v>45016.256458333337</v>
      </c>
      <c r="B16" s="50" t="s">
        <v>1505</v>
      </c>
      <c r="C16" s="50" t="s">
        <v>1506</v>
      </c>
      <c r="D16" s="50" t="s">
        <v>120</v>
      </c>
      <c r="E16" s="51">
        <v>37169</v>
      </c>
      <c r="F16" s="50" t="s">
        <v>27</v>
      </c>
      <c r="G16" s="50" t="s">
        <v>70</v>
      </c>
      <c r="H16" s="50" t="s">
        <v>1424</v>
      </c>
      <c r="I16" s="50" t="s">
        <v>19</v>
      </c>
      <c r="J16" s="52" t="s">
        <v>1507</v>
      </c>
      <c r="K16" s="50" t="s">
        <v>1508</v>
      </c>
      <c r="L16" s="50" t="s">
        <v>175</v>
      </c>
      <c r="M16" s="50" t="s">
        <v>10</v>
      </c>
      <c r="N16" s="66"/>
    </row>
    <row r="17" spans="1:14" ht="12.75">
      <c r="A17" s="190">
        <v>45018.985879629632</v>
      </c>
      <c r="B17" s="50" t="s">
        <v>1511</v>
      </c>
      <c r="C17" s="50" t="s">
        <v>1512</v>
      </c>
      <c r="D17" s="50" t="s">
        <v>2</v>
      </c>
      <c r="E17" s="51">
        <v>36608</v>
      </c>
      <c r="F17" s="50" t="s">
        <v>27</v>
      </c>
      <c r="G17" s="50" t="s">
        <v>1513</v>
      </c>
      <c r="H17" s="50" t="s">
        <v>1514</v>
      </c>
      <c r="I17" s="50" t="s">
        <v>19</v>
      </c>
      <c r="J17" s="52" t="s">
        <v>1515</v>
      </c>
      <c r="K17" s="50" t="s">
        <v>1516</v>
      </c>
      <c r="L17" s="50" t="s">
        <v>9</v>
      </c>
      <c r="M17" s="50" t="s">
        <v>65</v>
      </c>
      <c r="N17" s="66"/>
    </row>
    <row r="18" spans="1:14" ht="12.75">
      <c r="A18" s="190">
        <v>45024.081759259258</v>
      </c>
      <c r="B18" s="50" t="s">
        <v>1519</v>
      </c>
      <c r="C18" s="50" t="s">
        <v>1520</v>
      </c>
      <c r="D18" s="50" t="s">
        <v>1443</v>
      </c>
      <c r="E18" s="51">
        <v>28573</v>
      </c>
      <c r="F18" s="50" t="s">
        <v>3</v>
      </c>
      <c r="G18" s="50" t="s">
        <v>1521</v>
      </c>
      <c r="H18" s="50" t="s">
        <v>1522</v>
      </c>
      <c r="I18" s="50" t="s">
        <v>19</v>
      </c>
      <c r="J18" s="52" t="s">
        <v>1523</v>
      </c>
      <c r="K18" s="50" t="s">
        <v>1524</v>
      </c>
      <c r="L18" s="50" t="s">
        <v>9</v>
      </c>
      <c r="M18" s="50" t="s">
        <v>10</v>
      </c>
      <c r="N18" s="66"/>
    </row>
    <row r="19" spans="1:14" ht="12.75">
      <c r="A19" s="190">
        <v>45024.308634259258</v>
      </c>
      <c r="B19" s="50" t="s">
        <v>1527</v>
      </c>
      <c r="C19" s="50" t="s">
        <v>1528</v>
      </c>
      <c r="D19" s="50" t="s">
        <v>120</v>
      </c>
      <c r="E19" s="51">
        <v>24457</v>
      </c>
      <c r="F19" s="50" t="s">
        <v>27</v>
      </c>
      <c r="G19" s="50" t="s">
        <v>171</v>
      </c>
      <c r="H19" s="50" t="s">
        <v>1529</v>
      </c>
      <c r="I19" s="50" t="s">
        <v>19</v>
      </c>
      <c r="J19" s="52" t="s">
        <v>1530</v>
      </c>
      <c r="K19" s="50" t="s">
        <v>1531</v>
      </c>
      <c r="L19" s="50" t="s">
        <v>40</v>
      </c>
      <c r="M19" s="50" t="s">
        <v>10</v>
      </c>
      <c r="N19" s="66"/>
    </row>
    <row r="20" spans="1:14" ht="12.75">
      <c r="A20" s="190">
        <v>45027.042673611111</v>
      </c>
      <c r="B20" s="50" t="s">
        <v>1533</v>
      </c>
      <c r="C20" s="50" t="s">
        <v>1534</v>
      </c>
      <c r="D20" s="50" t="s">
        <v>1535</v>
      </c>
      <c r="E20" s="51">
        <v>35231</v>
      </c>
      <c r="F20" s="50" t="s">
        <v>27</v>
      </c>
      <c r="G20" s="50" t="s">
        <v>1536</v>
      </c>
      <c r="H20" s="50" t="s">
        <v>1537</v>
      </c>
      <c r="I20" s="50" t="s">
        <v>19</v>
      </c>
      <c r="J20" s="52" t="s">
        <v>1538</v>
      </c>
      <c r="K20" s="50" t="s">
        <v>1539</v>
      </c>
      <c r="L20" s="50" t="s">
        <v>175</v>
      </c>
      <c r="M20" s="50" t="s">
        <v>10</v>
      </c>
      <c r="N20" s="66"/>
    </row>
    <row r="21" spans="1:14" ht="12.75">
      <c r="A21" s="190">
        <v>45030.284074074072</v>
      </c>
      <c r="B21" s="50" t="s">
        <v>1543</v>
      </c>
      <c r="C21" s="50" t="s">
        <v>1544</v>
      </c>
      <c r="D21" s="50" t="s">
        <v>2</v>
      </c>
      <c r="E21" s="51">
        <v>26372</v>
      </c>
      <c r="F21" s="50" t="s">
        <v>3</v>
      </c>
      <c r="G21" s="50" t="s">
        <v>1545</v>
      </c>
      <c r="H21" s="50" t="s">
        <v>1546</v>
      </c>
      <c r="I21" s="50" t="s">
        <v>19</v>
      </c>
      <c r="J21" s="52" t="s">
        <v>1547</v>
      </c>
      <c r="K21" s="50" t="s">
        <v>1548</v>
      </c>
      <c r="L21" s="50" t="s">
        <v>22</v>
      </c>
      <c r="M21" s="50" t="s">
        <v>10</v>
      </c>
      <c r="N21" s="66"/>
    </row>
    <row r="22" spans="1:14" ht="12.75">
      <c r="A22" s="190">
        <v>45035.285682870373</v>
      </c>
      <c r="B22" s="50" t="s">
        <v>1552</v>
      </c>
      <c r="C22" s="50" t="s">
        <v>1553</v>
      </c>
      <c r="D22" s="50" t="s">
        <v>2</v>
      </c>
      <c r="E22" s="51">
        <v>35223</v>
      </c>
      <c r="F22" s="50" t="s">
        <v>3</v>
      </c>
      <c r="G22" s="50" t="s">
        <v>333</v>
      </c>
      <c r="H22" s="50" t="s">
        <v>1554</v>
      </c>
      <c r="I22" s="50" t="s">
        <v>6</v>
      </c>
      <c r="J22" s="52" t="s">
        <v>1555</v>
      </c>
      <c r="K22" s="50" t="s">
        <v>1556</v>
      </c>
      <c r="L22" s="50" t="s">
        <v>9</v>
      </c>
      <c r="M22" s="50" t="s">
        <v>10</v>
      </c>
      <c r="N22" s="170"/>
    </row>
    <row r="23" spans="1:14" ht="12.75">
      <c r="A23" s="190">
        <v>45038.865312499998</v>
      </c>
      <c r="B23" s="50" t="s">
        <v>1560</v>
      </c>
      <c r="C23" s="50" t="s">
        <v>1561</v>
      </c>
      <c r="D23" s="50" t="s">
        <v>1443</v>
      </c>
      <c r="E23" s="51">
        <v>35759</v>
      </c>
      <c r="F23" s="50" t="s">
        <v>3</v>
      </c>
      <c r="G23" s="50" t="s">
        <v>1562</v>
      </c>
      <c r="H23" s="50" t="s">
        <v>1563</v>
      </c>
      <c r="I23" s="50" t="s">
        <v>6</v>
      </c>
      <c r="J23" s="52" t="s">
        <v>1564</v>
      </c>
      <c r="K23" s="50" t="s">
        <v>1565</v>
      </c>
      <c r="L23" s="50" t="s">
        <v>9</v>
      </c>
      <c r="M23" s="50" t="s">
        <v>65</v>
      </c>
      <c r="N23" s="170"/>
    </row>
    <row r="24" spans="1:14" ht="12.75">
      <c r="A24" s="190">
        <v>45039.768773148149</v>
      </c>
      <c r="B24" s="50" t="s">
        <v>1569</v>
      </c>
      <c r="C24" s="50" t="s">
        <v>1570</v>
      </c>
      <c r="D24" s="50" t="s">
        <v>2</v>
      </c>
      <c r="E24" s="51">
        <v>28672</v>
      </c>
      <c r="F24" s="50" t="s">
        <v>3</v>
      </c>
      <c r="G24" s="50" t="s">
        <v>996</v>
      </c>
      <c r="H24" s="50" t="s">
        <v>1571</v>
      </c>
      <c r="I24" s="50" t="s">
        <v>19</v>
      </c>
      <c r="J24" s="52" t="s">
        <v>1572</v>
      </c>
      <c r="K24" s="50" t="s">
        <v>1573</v>
      </c>
      <c r="L24" s="50" t="s">
        <v>9</v>
      </c>
      <c r="M24" s="50" t="s">
        <v>65</v>
      </c>
      <c r="N24" s="170"/>
    </row>
    <row r="25" spans="1:14" ht="12.75">
      <c r="A25" s="190">
        <v>45040.768923611111</v>
      </c>
      <c r="B25" s="50" t="s">
        <v>1576</v>
      </c>
      <c r="C25" s="50" t="s">
        <v>1577</v>
      </c>
      <c r="D25" s="50" t="s">
        <v>16</v>
      </c>
      <c r="E25" s="51">
        <v>37945</v>
      </c>
      <c r="F25" s="50" t="s">
        <v>27</v>
      </c>
      <c r="G25" s="50" t="s">
        <v>1578</v>
      </c>
      <c r="H25" s="50" t="s">
        <v>1579</v>
      </c>
      <c r="I25" s="50" t="s">
        <v>19</v>
      </c>
      <c r="J25" s="52" t="s">
        <v>1580</v>
      </c>
      <c r="K25" s="50" t="s">
        <v>1581</v>
      </c>
      <c r="L25" s="50" t="s">
        <v>22</v>
      </c>
      <c r="M25" s="50" t="s">
        <v>10</v>
      </c>
      <c r="N25" s="170"/>
    </row>
    <row r="26" spans="1:14" ht="12.75">
      <c r="A26" s="190">
        <v>45042.017314814817</v>
      </c>
      <c r="B26" s="50" t="s">
        <v>1584</v>
      </c>
      <c r="C26" s="50" t="s">
        <v>1585</v>
      </c>
      <c r="D26" s="50" t="s">
        <v>2</v>
      </c>
      <c r="E26" s="51">
        <v>35776</v>
      </c>
      <c r="F26" s="50" t="s">
        <v>27</v>
      </c>
      <c r="G26" s="50" t="s">
        <v>974</v>
      </c>
      <c r="H26" s="50" t="s">
        <v>1586</v>
      </c>
      <c r="I26" s="50" t="s">
        <v>19</v>
      </c>
      <c r="J26" s="52" t="s">
        <v>1587</v>
      </c>
      <c r="K26" s="50" t="s">
        <v>1588</v>
      </c>
      <c r="L26" s="50" t="s">
        <v>40</v>
      </c>
      <c r="M26" s="50" t="s">
        <v>10</v>
      </c>
      <c r="N26" s="170"/>
    </row>
    <row r="27" spans="1:14" ht="12.75">
      <c r="A27" s="190">
        <v>45043.426898148151</v>
      </c>
      <c r="B27" s="50" t="s">
        <v>1590</v>
      </c>
      <c r="C27" s="50" t="s">
        <v>1591</v>
      </c>
      <c r="D27" s="50" t="s">
        <v>2</v>
      </c>
      <c r="E27" s="51">
        <v>33110</v>
      </c>
      <c r="F27" s="50" t="s">
        <v>3</v>
      </c>
      <c r="G27" s="50" t="s">
        <v>1592</v>
      </c>
      <c r="H27" s="50" t="s">
        <v>1593</v>
      </c>
      <c r="I27" s="50" t="s">
        <v>6</v>
      </c>
      <c r="J27" s="52" t="s">
        <v>327</v>
      </c>
      <c r="K27" s="50" t="s">
        <v>328</v>
      </c>
      <c r="L27" s="50" t="s">
        <v>175</v>
      </c>
      <c r="M27" s="50" t="s">
        <v>65</v>
      </c>
      <c r="N27" s="170"/>
    </row>
    <row r="28" spans="1:14" ht="12.75">
      <c r="A28" s="190">
        <v>45045.083067129628</v>
      </c>
      <c r="B28" s="50" t="s">
        <v>1595</v>
      </c>
      <c r="C28" s="50" t="s">
        <v>1596</v>
      </c>
      <c r="D28" s="50" t="s">
        <v>2</v>
      </c>
      <c r="E28" s="51">
        <v>45007</v>
      </c>
      <c r="F28" s="50" t="s">
        <v>3</v>
      </c>
      <c r="G28" s="50" t="s">
        <v>1597</v>
      </c>
      <c r="H28" s="50" t="s">
        <v>1598</v>
      </c>
      <c r="I28" s="50" t="s">
        <v>6</v>
      </c>
      <c r="J28" s="52" t="s">
        <v>1599</v>
      </c>
      <c r="K28" s="50" t="s">
        <v>1600</v>
      </c>
      <c r="L28" s="50" t="s">
        <v>40</v>
      </c>
      <c r="M28" s="50" t="s">
        <v>10</v>
      </c>
      <c r="N28" s="170"/>
    </row>
    <row r="29" spans="1:14" ht="12.75">
      <c r="A29" s="190">
        <v>45045.358738425923</v>
      </c>
      <c r="B29" s="50" t="s">
        <v>1603</v>
      </c>
      <c r="C29" s="50" t="s">
        <v>1604</v>
      </c>
      <c r="D29" s="50" t="s">
        <v>2</v>
      </c>
      <c r="E29" s="51">
        <v>33758</v>
      </c>
      <c r="F29" s="50" t="s">
        <v>3</v>
      </c>
      <c r="G29" s="50" t="s">
        <v>1605</v>
      </c>
      <c r="H29" s="50" t="s">
        <v>1606</v>
      </c>
      <c r="I29" s="50" t="s">
        <v>19</v>
      </c>
      <c r="J29" s="52" t="s">
        <v>1607</v>
      </c>
      <c r="K29" s="50" t="s">
        <v>1608</v>
      </c>
      <c r="L29" s="50" t="s">
        <v>40</v>
      </c>
      <c r="M29" s="50" t="s">
        <v>10</v>
      </c>
      <c r="N29" s="170"/>
    </row>
    <row r="30" spans="1:14" ht="12.75">
      <c r="A30" s="190">
        <v>45045.402986111112</v>
      </c>
      <c r="B30" s="50" t="s">
        <v>1610</v>
      </c>
      <c r="C30" s="50" t="s">
        <v>1611</v>
      </c>
      <c r="D30" s="50" t="s">
        <v>2</v>
      </c>
      <c r="E30" s="51">
        <v>29298</v>
      </c>
      <c r="F30" s="50" t="s">
        <v>3</v>
      </c>
      <c r="G30" s="50" t="s">
        <v>518</v>
      </c>
      <c r="H30" s="50" t="s">
        <v>1612</v>
      </c>
      <c r="I30" s="50" t="s">
        <v>19</v>
      </c>
      <c r="J30" s="52" t="s">
        <v>1613</v>
      </c>
      <c r="K30" s="50" t="s">
        <v>1614</v>
      </c>
      <c r="L30" s="50" t="s">
        <v>9</v>
      </c>
      <c r="M30" s="50" t="s">
        <v>10</v>
      </c>
      <c r="N30" s="170"/>
    </row>
    <row r="31" spans="1:14" ht="12.75">
      <c r="A31" s="190">
        <v>45048.72550925926</v>
      </c>
      <c r="B31" s="50" t="s">
        <v>1616</v>
      </c>
      <c r="C31" s="50" t="s">
        <v>1617</v>
      </c>
      <c r="D31" s="50" t="s">
        <v>1479</v>
      </c>
      <c r="E31" s="51">
        <v>36213</v>
      </c>
      <c r="F31" s="50" t="s">
        <v>3</v>
      </c>
      <c r="G31" s="50" t="s">
        <v>1618</v>
      </c>
      <c r="H31" s="50" t="s">
        <v>1619</v>
      </c>
      <c r="I31" s="50" t="s">
        <v>6</v>
      </c>
      <c r="J31" s="52" t="s">
        <v>1620</v>
      </c>
      <c r="K31" s="50" t="s">
        <v>1621</v>
      </c>
      <c r="L31" s="50" t="s">
        <v>175</v>
      </c>
      <c r="M31" s="50" t="s">
        <v>10</v>
      </c>
      <c r="N31" s="170"/>
    </row>
    <row r="32" spans="1:14" ht="12.75">
      <c r="A32" s="190">
        <v>45051.466770833336</v>
      </c>
      <c r="B32" s="50" t="s">
        <v>1623</v>
      </c>
      <c r="C32" s="50" t="s">
        <v>1624</v>
      </c>
      <c r="D32" s="50" t="s">
        <v>2</v>
      </c>
      <c r="E32" s="51">
        <v>25694</v>
      </c>
      <c r="F32" s="50" t="s">
        <v>27</v>
      </c>
      <c r="G32" s="50" t="s">
        <v>1625</v>
      </c>
      <c r="H32" s="50" t="s">
        <v>1626</v>
      </c>
      <c r="I32" s="50" t="s">
        <v>19</v>
      </c>
      <c r="J32" s="52" t="s">
        <v>1627</v>
      </c>
      <c r="K32" s="50" t="s">
        <v>1628</v>
      </c>
      <c r="L32" s="50" t="s">
        <v>9</v>
      </c>
      <c r="M32" s="50" t="s">
        <v>10</v>
      </c>
      <c r="N32" s="170"/>
    </row>
    <row r="33" spans="1:14" ht="12.75">
      <c r="A33" s="190">
        <v>45055.294675925928</v>
      </c>
      <c r="B33" s="50" t="s">
        <v>1630</v>
      </c>
      <c r="C33" s="50" t="s">
        <v>1631</v>
      </c>
      <c r="D33" s="50" t="s">
        <v>2</v>
      </c>
      <c r="E33" s="51">
        <v>32563</v>
      </c>
      <c r="F33" s="50" t="s">
        <v>27</v>
      </c>
      <c r="G33" s="50" t="s">
        <v>70</v>
      </c>
      <c r="H33" s="50" t="s">
        <v>1632</v>
      </c>
      <c r="I33" s="50" t="s">
        <v>19</v>
      </c>
      <c r="J33" s="52" t="s">
        <v>1633</v>
      </c>
      <c r="K33" s="50" t="s">
        <v>1634</v>
      </c>
      <c r="L33" s="50" t="s">
        <v>175</v>
      </c>
      <c r="M33" s="50" t="s">
        <v>10</v>
      </c>
      <c r="N33" s="66"/>
    </row>
    <row r="34" spans="1:14" ht="12.75">
      <c r="A34" s="190">
        <v>45056.115567129629</v>
      </c>
      <c r="B34" s="50" t="s">
        <v>1635</v>
      </c>
      <c r="C34" s="50" t="s">
        <v>1636</v>
      </c>
      <c r="D34" s="50" t="s">
        <v>1443</v>
      </c>
      <c r="E34" s="51">
        <v>35245</v>
      </c>
      <c r="F34" s="50" t="s">
        <v>3</v>
      </c>
      <c r="G34" s="50" t="s">
        <v>1637</v>
      </c>
      <c r="H34" s="50" t="s">
        <v>1638</v>
      </c>
      <c r="I34" s="50" t="s">
        <v>6</v>
      </c>
      <c r="J34" s="52" t="s">
        <v>1639</v>
      </c>
      <c r="K34" s="50" t="s">
        <v>1640</v>
      </c>
      <c r="L34" s="50" t="s">
        <v>40</v>
      </c>
      <c r="M34" s="50" t="s">
        <v>10</v>
      </c>
      <c r="N34" s="170"/>
    </row>
    <row r="35" spans="1:14" ht="12.75">
      <c r="A35" s="190">
        <v>45056.37027777778</v>
      </c>
      <c r="B35" s="50" t="s">
        <v>1642</v>
      </c>
      <c r="C35" s="50" t="s">
        <v>1102</v>
      </c>
      <c r="D35" s="50" t="s">
        <v>2</v>
      </c>
      <c r="E35" s="51">
        <v>29002</v>
      </c>
      <c r="F35" s="50" t="s">
        <v>3</v>
      </c>
      <c r="G35" s="50" t="s">
        <v>1451</v>
      </c>
      <c r="H35" s="50" t="s">
        <v>1643</v>
      </c>
      <c r="I35" s="50" t="s">
        <v>19</v>
      </c>
      <c r="J35" s="52" t="s">
        <v>1644</v>
      </c>
      <c r="K35" s="50" t="s">
        <v>1645</v>
      </c>
      <c r="L35" s="50" t="s">
        <v>40</v>
      </c>
      <c r="M35" s="50" t="s">
        <v>10</v>
      </c>
      <c r="N35" s="170"/>
    </row>
    <row r="36" spans="1:14" ht="12.75">
      <c r="A36" s="190">
        <v>45056.383923611109</v>
      </c>
      <c r="B36" s="50" t="s">
        <v>1647</v>
      </c>
      <c r="C36" s="50" t="s">
        <v>1648</v>
      </c>
      <c r="D36" s="50" t="s">
        <v>120</v>
      </c>
      <c r="E36" s="51">
        <v>31074</v>
      </c>
      <c r="F36" s="50" t="s">
        <v>3</v>
      </c>
      <c r="G36" s="50" t="s">
        <v>1649</v>
      </c>
      <c r="H36" s="50" t="s">
        <v>1650</v>
      </c>
      <c r="I36" s="50" t="s">
        <v>6</v>
      </c>
      <c r="J36" s="52" t="s">
        <v>1651</v>
      </c>
      <c r="K36" s="50" t="s">
        <v>1652</v>
      </c>
      <c r="L36" s="50" t="s">
        <v>9</v>
      </c>
      <c r="M36" s="50" t="s">
        <v>10</v>
      </c>
      <c r="N36" s="170"/>
    </row>
    <row r="37" spans="1:14" ht="12.75">
      <c r="A37" s="190">
        <v>45057.049317129633</v>
      </c>
      <c r="B37" s="50" t="s">
        <v>1654</v>
      </c>
      <c r="C37" s="50" t="s">
        <v>1655</v>
      </c>
      <c r="D37" s="50" t="s">
        <v>2</v>
      </c>
      <c r="E37" s="51">
        <v>31735</v>
      </c>
      <c r="F37" s="50" t="s">
        <v>3</v>
      </c>
      <c r="G37" s="50" t="s">
        <v>1656</v>
      </c>
      <c r="H37" s="50" t="s">
        <v>1657</v>
      </c>
      <c r="I37" s="50" t="s">
        <v>6</v>
      </c>
      <c r="J37" s="52" t="s">
        <v>1658</v>
      </c>
      <c r="K37" s="50" t="s">
        <v>1659</v>
      </c>
      <c r="L37" s="50" t="s">
        <v>9</v>
      </c>
      <c r="M37" s="50" t="s">
        <v>10</v>
      </c>
      <c r="N37" s="170"/>
    </row>
    <row r="38" spans="1:14" ht="12.75">
      <c r="A38" s="190">
        <v>45057.064247685186</v>
      </c>
      <c r="B38" s="50" t="s">
        <v>1661</v>
      </c>
      <c r="C38" s="50" t="s">
        <v>1662</v>
      </c>
      <c r="D38" s="50" t="s">
        <v>2</v>
      </c>
      <c r="E38" s="51">
        <v>34810</v>
      </c>
      <c r="F38" s="50" t="s">
        <v>27</v>
      </c>
      <c r="G38" s="50" t="s">
        <v>1663</v>
      </c>
      <c r="H38" s="50" t="s">
        <v>1664</v>
      </c>
      <c r="I38" s="50" t="s">
        <v>19</v>
      </c>
      <c r="J38" s="52" t="s">
        <v>1665</v>
      </c>
      <c r="K38" s="50" t="s">
        <v>1666</v>
      </c>
      <c r="L38" s="50" t="s">
        <v>175</v>
      </c>
      <c r="M38" s="50" t="s">
        <v>10</v>
      </c>
      <c r="N38" s="170"/>
    </row>
    <row r="39" spans="1:14" ht="12.75">
      <c r="A39" s="190">
        <v>45062.293645833335</v>
      </c>
      <c r="B39" s="50" t="s">
        <v>1668</v>
      </c>
      <c r="C39" s="50" t="s">
        <v>477</v>
      </c>
      <c r="D39" s="50" t="s">
        <v>2</v>
      </c>
      <c r="E39" s="51">
        <v>30931</v>
      </c>
      <c r="F39" s="50" t="s">
        <v>3</v>
      </c>
      <c r="G39" s="50" t="s">
        <v>1669</v>
      </c>
      <c r="H39" s="50" t="s">
        <v>1670</v>
      </c>
      <c r="I39" s="50" t="s">
        <v>6</v>
      </c>
      <c r="J39" s="52" t="s">
        <v>1671</v>
      </c>
      <c r="K39" s="50" t="s">
        <v>1672</v>
      </c>
      <c r="L39" s="50" t="s">
        <v>40</v>
      </c>
      <c r="M39" s="50" t="s">
        <v>10</v>
      </c>
      <c r="N39" s="170"/>
    </row>
    <row r="40" spans="1:14" ht="12.75">
      <c r="A40" s="190">
        <v>45065.404351851852</v>
      </c>
      <c r="B40" s="50" t="s">
        <v>1675</v>
      </c>
      <c r="C40" s="50" t="s">
        <v>1676</v>
      </c>
      <c r="D40" s="50" t="s">
        <v>16</v>
      </c>
      <c r="E40" s="51">
        <v>35374</v>
      </c>
      <c r="F40" s="50" t="s">
        <v>3</v>
      </c>
      <c r="G40" s="50" t="s">
        <v>974</v>
      </c>
      <c r="H40" s="50" t="s">
        <v>1677</v>
      </c>
      <c r="I40" s="50" t="s">
        <v>6</v>
      </c>
      <c r="J40" s="52" t="s">
        <v>1678</v>
      </c>
      <c r="K40" s="50" t="s">
        <v>1679</v>
      </c>
      <c r="L40" s="50" t="s">
        <v>9</v>
      </c>
      <c r="M40" s="50" t="s">
        <v>10</v>
      </c>
      <c r="N40" s="170"/>
    </row>
    <row r="41" spans="1:14" ht="12.75">
      <c r="A41" s="190">
        <v>45066.108136574076</v>
      </c>
      <c r="B41" s="50" t="s">
        <v>1681</v>
      </c>
      <c r="C41" s="50" t="s">
        <v>1682</v>
      </c>
      <c r="D41" s="50" t="s">
        <v>1443</v>
      </c>
      <c r="E41" s="51">
        <v>29492</v>
      </c>
      <c r="F41" s="50" t="s">
        <v>27</v>
      </c>
      <c r="G41" s="50" t="s">
        <v>1683</v>
      </c>
      <c r="H41" s="50" t="s">
        <v>1684</v>
      </c>
      <c r="I41" s="50" t="s">
        <v>19</v>
      </c>
      <c r="J41" s="52" t="s">
        <v>1685</v>
      </c>
      <c r="K41" s="50" t="s">
        <v>1686</v>
      </c>
      <c r="L41" s="50" t="s">
        <v>40</v>
      </c>
      <c r="M41" s="50" t="s">
        <v>10</v>
      </c>
      <c r="N41" s="170"/>
    </row>
    <row r="42" spans="1:14" ht="12.75">
      <c r="A42" s="190">
        <v>45069.402615740742</v>
      </c>
      <c r="B42" s="50" t="s">
        <v>1689</v>
      </c>
      <c r="C42" s="50" t="s">
        <v>1690</v>
      </c>
      <c r="D42" s="50" t="s">
        <v>2</v>
      </c>
      <c r="E42" s="51">
        <v>35388</v>
      </c>
      <c r="F42" s="50" t="s">
        <v>3</v>
      </c>
      <c r="G42" s="50" t="s">
        <v>1691</v>
      </c>
      <c r="H42" s="50" t="s">
        <v>1692</v>
      </c>
      <c r="I42" s="50" t="s">
        <v>19</v>
      </c>
      <c r="J42" s="52" t="s">
        <v>1693</v>
      </c>
      <c r="K42" s="50" t="s">
        <v>1694</v>
      </c>
      <c r="L42" s="50" t="s">
        <v>175</v>
      </c>
      <c r="M42" s="50" t="s">
        <v>10</v>
      </c>
      <c r="N42" s="170"/>
    </row>
    <row r="43" spans="1:14" ht="12.75">
      <c r="A43" s="190">
        <v>45069.658217592594</v>
      </c>
      <c r="B43" s="50" t="s">
        <v>1696</v>
      </c>
      <c r="C43" s="50" t="s">
        <v>1697</v>
      </c>
      <c r="D43" s="50" t="s">
        <v>2</v>
      </c>
      <c r="E43" s="51">
        <v>33990</v>
      </c>
      <c r="F43" s="50" t="s">
        <v>3</v>
      </c>
      <c r="G43" s="50" t="s">
        <v>1698</v>
      </c>
      <c r="H43" s="50" t="s">
        <v>1699</v>
      </c>
      <c r="I43" s="50" t="s">
        <v>6</v>
      </c>
      <c r="J43" s="52" t="s">
        <v>1700</v>
      </c>
      <c r="K43" s="50" t="s">
        <v>1701</v>
      </c>
      <c r="L43" s="50" t="s">
        <v>40</v>
      </c>
      <c r="M43" s="50" t="s">
        <v>10</v>
      </c>
      <c r="N43" s="170"/>
    </row>
    <row r="44" spans="1:14" ht="12.75">
      <c r="A44" s="190">
        <v>45070.646354166667</v>
      </c>
      <c r="B44" s="50" t="s">
        <v>1703</v>
      </c>
      <c r="C44" s="50" t="s">
        <v>1704</v>
      </c>
      <c r="D44" s="50" t="s">
        <v>2</v>
      </c>
      <c r="E44" s="51">
        <v>30886</v>
      </c>
      <c r="F44" s="50" t="s">
        <v>27</v>
      </c>
      <c r="G44" s="50" t="s">
        <v>171</v>
      </c>
      <c r="H44" s="50" t="s">
        <v>1705</v>
      </c>
      <c r="I44" s="50" t="s">
        <v>6</v>
      </c>
      <c r="J44" s="52" t="s">
        <v>1706</v>
      </c>
      <c r="K44" s="50" t="s">
        <v>1707</v>
      </c>
      <c r="L44" s="50" t="s">
        <v>40</v>
      </c>
      <c r="M44" s="50" t="s">
        <v>65</v>
      </c>
      <c r="N44" s="170"/>
    </row>
    <row r="45" spans="1:14" ht="12.75">
      <c r="A45" s="190">
        <v>45071.181261574071</v>
      </c>
      <c r="B45" s="50" t="s">
        <v>393</v>
      </c>
      <c r="C45" s="50" t="s">
        <v>1709</v>
      </c>
      <c r="D45" s="50" t="s">
        <v>2</v>
      </c>
      <c r="E45" s="51">
        <v>24374</v>
      </c>
      <c r="F45" s="50" t="s">
        <v>3</v>
      </c>
      <c r="G45" s="50" t="s">
        <v>1710</v>
      </c>
      <c r="H45" s="50" t="s">
        <v>1711</v>
      </c>
      <c r="I45" s="50" t="s">
        <v>19</v>
      </c>
      <c r="J45" s="42" t="s">
        <v>1712</v>
      </c>
      <c r="K45" s="50" t="s">
        <v>1713</v>
      </c>
      <c r="L45" s="50" t="s">
        <v>9</v>
      </c>
      <c r="M45" s="50" t="s">
        <v>10</v>
      </c>
      <c r="N45" s="170"/>
    </row>
    <row r="46" spans="1:14" ht="12.75">
      <c r="A46" s="190">
        <v>45071.299363425926</v>
      </c>
      <c r="B46" s="50" t="s">
        <v>1716</v>
      </c>
      <c r="C46" s="50" t="s">
        <v>1717</v>
      </c>
      <c r="D46" s="50" t="s">
        <v>2</v>
      </c>
      <c r="E46" s="51">
        <v>26220</v>
      </c>
      <c r="F46" s="50" t="s">
        <v>3</v>
      </c>
      <c r="G46" s="50" t="s">
        <v>1718</v>
      </c>
      <c r="H46" s="50" t="s">
        <v>1719</v>
      </c>
      <c r="I46" s="50" t="s">
        <v>19</v>
      </c>
      <c r="J46" s="52" t="s">
        <v>1720</v>
      </c>
      <c r="K46" s="50" t="s">
        <v>1721</v>
      </c>
      <c r="L46" s="50" t="s">
        <v>175</v>
      </c>
      <c r="M46" s="50" t="s">
        <v>10</v>
      </c>
      <c r="N46" s="170"/>
    </row>
    <row r="47" spans="1:14" ht="12.75">
      <c r="A47" s="190">
        <v>45073.977951388886</v>
      </c>
      <c r="B47" s="50" t="s">
        <v>1723</v>
      </c>
      <c r="C47" s="50" t="s">
        <v>1724</v>
      </c>
      <c r="D47" s="50" t="s">
        <v>2</v>
      </c>
      <c r="E47" s="51">
        <v>30277</v>
      </c>
      <c r="F47" s="50" t="s">
        <v>3</v>
      </c>
      <c r="G47" s="50" t="s">
        <v>996</v>
      </c>
      <c r="H47" s="50" t="s">
        <v>1725</v>
      </c>
      <c r="I47" s="50" t="s">
        <v>6</v>
      </c>
      <c r="J47" s="52" t="s">
        <v>1726</v>
      </c>
      <c r="K47" s="50" t="s">
        <v>1727</v>
      </c>
      <c r="L47" s="50" t="s">
        <v>9</v>
      </c>
      <c r="M47" s="50" t="s">
        <v>10</v>
      </c>
      <c r="N47" s="170"/>
    </row>
    <row r="48" spans="1:14" ht="12.75">
      <c r="A48" s="190">
        <v>45074.592314814814</v>
      </c>
      <c r="B48" s="50" t="s">
        <v>1729</v>
      </c>
      <c r="C48" s="50" t="s">
        <v>1730</v>
      </c>
      <c r="D48" s="50" t="s">
        <v>2</v>
      </c>
      <c r="E48" s="51">
        <v>24891</v>
      </c>
      <c r="F48" s="50" t="s">
        <v>3</v>
      </c>
      <c r="G48" s="50" t="s">
        <v>1731</v>
      </c>
      <c r="H48" s="50" t="s">
        <v>1732</v>
      </c>
      <c r="I48" s="50" t="s">
        <v>19</v>
      </c>
      <c r="J48" s="52" t="s">
        <v>1733</v>
      </c>
      <c r="K48" s="50" t="s">
        <v>1734</v>
      </c>
      <c r="L48" s="50" t="s">
        <v>22</v>
      </c>
      <c r="M48" s="50" t="s">
        <v>10</v>
      </c>
      <c r="N48" s="170"/>
    </row>
    <row r="49" spans="1:14" ht="12.75">
      <c r="A49" s="190">
        <v>45075.252986111111</v>
      </c>
      <c r="B49" s="50" t="s">
        <v>1736</v>
      </c>
      <c r="C49" s="50" t="s">
        <v>1737</v>
      </c>
      <c r="D49" s="50" t="s">
        <v>2</v>
      </c>
      <c r="E49" s="51">
        <v>32079</v>
      </c>
      <c r="F49" s="50" t="s">
        <v>3</v>
      </c>
      <c r="G49" s="50" t="s">
        <v>974</v>
      </c>
      <c r="H49" s="50" t="s">
        <v>492</v>
      </c>
      <c r="I49" s="50" t="s">
        <v>19</v>
      </c>
      <c r="J49" s="52" t="s">
        <v>1738</v>
      </c>
      <c r="K49" s="50" t="s">
        <v>1739</v>
      </c>
      <c r="L49" s="50" t="s">
        <v>40</v>
      </c>
      <c r="M49" s="50" t="s">
        <v>10</v>
      </c>
      <c r="N49" s="170"/>
    </row>
    <row r="50" spans="1:14" ht="12.75">
      <c r="A50" s="190">
        <v>45076.009398148148</v>
      </c>
      <c r="B50" s="50" t="s">
        <v>1741</v>
      </c>
      <c r="C50" s="50" t="s">
        <v>1742</v>
      </c>
      <c r="D50" s="50" t="s">
        <v>16</v>
      </c>
      <c r="E50" s="51">
        <v>33990</v>
      </c>
      <c r="F50" s="50" t="s">
        <v>3</v>
      </c>
      <c r="G50" s="50" t="s">
        <v>996</v>
      </c>
      <c r="H50" s="50" t="s">
        <v>1743</v>
      </c>
      <c r="I50" s="50" t="s">
        <v>19</v>
      </c>
      <c r="J50" s="52" t="s">
        <v>1744</v>
      </c>
      <c r="K50" s="50" t="s">
        <v>1745</v>
      </c>
      <c r="L50" s="50" t="s">
        <v>9</v>
      </c>
      <c r="M50" s="50" t="s">
        <v>10</v>
      </c>
      <c r="N50" s="170"/>
    </row>
    <row r="51" spans="1:14" ht="12.75"/>
    <row r="52" spans="1:14" ht="12.75"/>
    <row r="53" spans="1:14" ht="12.75"/>
    <row r="54" spans="1:14" ht="12.75"/>
    <row r="55" spans="1:14" ht="12.75"/>
    <row r="56" spans="1:14" ht="12.75"/>
    <row r="57" spans="1:14" ht="12.75"/>
    <row r="58" spans="1:14" ht="12.75"/>
    <row r="59" spans="1:14" ht="12.75"/>
    <row r="60" spans="1:14" ht="12.75"/>
    <row r="61" spans="1:14" ht="12.75"/>
    <row r="62" spans="1:14" ht="12.75"/>
    <row r="63" spans="1:14" ht="12.75"/>
    <row r="64" spans="1:14" ht="12.75"/>
    <row r="65" customFormat="1" ht="12.75"/>
    <row r="66" customFormat="1" ht="12.75"/>
    <row r="67" customFormat="1" ht="12.75"/>
    <row r="68" customFormat="1" ht="12.75"/>
    <row r="69" customFormat="1" ht="12.75"/>
    <row r="70" customFormat="1" ht="12.75"/>
    <row r="71" customFormat="1" ht="12.75"/>
    <row r="72" customFormat="1" ht="12.75"/>
    <row r="73" customFormat="1" ht="12.75"/>
    <row r="74" customFormat="1" ht="12.75"/>
    <row r="75" customFormat="1" ht="12.75"/>
    <row r="76" customFormat="1" ht="12.75"/>
    <row r="77" customFormat="1" ht="12.75"/>
    <row r="78" customFormat="1" ht="12.75"/>
    <row r="79" customFormat="1" ht="12.75"/>
    <row r="80" customFormat="1" ht="12.75"/>
    <row r="81" customFormat="1" ht="12.75"/>
    <row r="82" customFormat="1" ht="12.75"/>
    <row r="83" customFormat="1" ht="12.75"/>
    <row r="84" customFormat="1" ht="12.75"/>
    <row r="85" customFormat="1" ht="12.75"/>
    <row r="86" customFormat="1" ht="12.75"/>
    <row r="87" customFormat="1" ht="12.75"/>
    <row r="88" customFormat="1" ht="12.75"/>
    <row r="89" customFormat="1" ht="12.75"/>
    <row r="90" customFormat="1" ht="12.75"/>
    <row r="91" customFormat="1" ht="12.75"/>
    <row r="92" customFormat="1" ht="12.75"/>
    <row r="93" customFormat="1" ht="12.75"/>
    <row r="94" customFormat="1" ht="12.75"/>
    <row r="95" customFormat="1" ht="12.75"/>
    <row r="96" customFormat="1" ht="12.75"/>
    <row r="97" customFormat="1" ht="12.75"/>
    <row r="98" customFormat="1" ht="12.75"/>
    <row r="99" customFormat="1" ht="12.75"/>
    <row r="100" customFormat="1" ht="12.75"/>
    <row r="101" customFormat="1" ht="12.75"/>
    <row r="102" customFormat="1" ht="12.75"/>
    <row r="103" customFormat="1" ht="12.75"/>
    <row r="104" customFormat="1" ht="12.75"/>
    <row r="105" customFormat="1" ht="12.75"/>
    <row r="106" customFormat="1" ht="12.75"/>
    <row r="107" customFormat="1" ht="12.75"/>
    <row r="108" customFormat="1" ht="12.75"/>
    <row r="109" customFormat="1" ht="12.75"/>
    <row r="110" customFormat="1" ht="12.75"/>
    <row r="111" customFormat="1" ht="12.75"/>
    <row r="112" customFormat="1" ht="12.75"/>
    <row r="113" customFormat="1" ht="12.75"/>
    <row r="114" customFormat="1" ht="12.75"/>
    <row r="115" customFormat="1" ht="12.75"/>
    <row r="116" customFormat="1" ht="12.75"/>
    <row r="117" customFormat="1" ht="12.75"/>
    <row r="118" customFormat="1" ht="12.75"/>
    <row r="119" customFormat="1" ht="12.75"/>
    <row r="120" customFormat="1" ht="12.75"/>
    <row r="121" customFormat="1" ht="12.75"/>
    <row r="122" customFormat="1" ht="12.75"/>
    <row r="123" customFormat="1" ht="12.75"/>
    <row r="124" customFormat="1" ht="12.75"/>
    <row r="125" customFormat="1" ht="12.75"/>
    <row r="126" customFormat="1" ht="12.75"/>
    <row r="127" customFormat="1" ht="12.75"/>
    <row r="128" customFormat="1" ht="12.75"/>
    <row r="129" customFormat="1" ht="12.75"/>
    <row r="130" customFormat="1" ht="12.75"/>
    <row r="131" customFormat="1" ht="12.75"/>
    <row r="132" customFormat="1" ht="12.75"/>
    <row r="133" customFormat="1" ht="12.75"/>
    <row r="134" customFormat="1" ht="12.75"/>
    <row r="135" customFormat="1" ht="12.75"/>
    <row r="136" customFormat="1" ht="12.75"/>
    <row r="137" customFormat="1" ht="12.75"/>
    <row r="138" customFormat="1" ht="12.75"/>
    <row r="139" customFormat="1" ht="12.75"/>
    <row r="140" customFormat="1" ht="12.75"/>
    <row r="141" customFormat="1" ht="12.75"/>
    <row r="142" customFormat="1" ht="12.75"/>
    <row r="143" customFormat="1" ht="12.75"/>
    <row r="144" customFormat="1" ht="12.75"/>
    <row r="145" customFormat="1" ht="12.75"/>
    <row r="146" customFormat="1" ht="12.75"/>
    <row r="147" customFormat="1" ht="12.75"/>
    <row r="148" customFormat="1" ht="12.75"/>
    <row r="149" customFormat="1" ht="12.75"/>
    <row r="150" customFormat="1" ht="12.75"/>
    <row r="151" customFormat="1" ht="12.75"/>
    <row r="152" customFormat="1" ht="12.75"/>
    <row r="153" customFormat="1" ht="12.75"/>
    <row r="154" customFormat="1" ht="12.75"/>
    <row r="155" customFormat="1" ht="12.75"/>
    <row r="156" customFormat="1" ht="12.75"/>
    <row r="157" customFormat="1" ht="12.75"/>
    <row r="158" customFormat="1" ht="12.75"/>
    <row r="159" customFormat="1" ht="12.75"/>
    <row r="160" customFormat="1" ht="12.75"/>
    <row r="161" customFormat="1" ht="12.75"/>
    <row r="162" customFormat="1" ht="12.75"/>
    <row r="163" customFormat="1" ht="12.75"/>
    <row r="164" customFormat="1" ht="12.75"/>
    <row r="165" customFormat="1" ht="12.75"/>
    <row r="166" customFormat="1" ht="12.75"/>
    <row r="167" customFormat="1" ht="12.75"/>
    <row r="168" customFormat="1" ht="12.75"/>
    <row r="169" customFormat="1" ht="12.75"/>
    <row r="170" customFormat="1" ht="12.75"/>
    <row r="171" customFormat="1" ht="12.75"/>
    <row r="172" customFormat="1" ht="12.75"/>
    <row r="173" customFormat="1" ht="12.75"/>
    <row r="174" customFormat="1" ht="12.75"/>
    <row r="175" customFormat="1" ht="12.75"/>
    <row r="176" customFormat="1" ht="12.75"/>
    <row r="177" customFormat="1" ht="12.75"/>
    <row r="178" customFormat="1" ht="12.75"/>
    <row r="179" customFormat="1" ht="12.75"/>
    <row r="180" customFormat="1" ht="12.75"/>
    <row r="181" customFormat="1" ht="12.75"/>
    <row r="182" customFormat="1" ht="12.75"/>
    <row r="183" customFormat="1" ht="12.75"/>
    <row r="184" customFormat="1" ht="12.75"/>
    <row r="185" customFormat="1" ht="12.75"/>
    <row r="186" customFormat="1" ht="12.75"/>
    <row r="187" customFormat="1" ht="12.75"/>
    <row r="188" customFormat="1" ht="12.75"/>
    <row r="189" customFormat="1" ht="12.75"/>
    <row r="190" customFormat="1" ht="12.75"/>
    <row r="191" customFormat="1" ht="12.75"/>
    <row r="192" customFormat="1" ht="12.75"/>
    <row r="193" customFormat="1" ht="12.75"/>
    <row r="194" customFormat="1" ht="12.75"/>
    <row r="195" customFormat="1" ht="12.75"/>
    <row r="196" customFormat="1" ht="12.75"/>
    <row r="197" customFormat="1" ht="12.75"/>
    <row r="198" customFormat="1" ht="12.75"/>
    <row r="199" customFormat="1" ht="12.75"/>
    <row r="200" customFormat="1" ht="12.75"/>
    <row r="201" customFormat="1" ht="12.75"/>
    <row r="202" customFormat="1" ht="12.75"/>
    <row r="203" customFormat="1" ht="12.75"/>
    <row r="204" customFormat="1" ht="12.75"/>
    <row r="205" customFormat="1" ht="12.75"/>
    <row r="206" customFormat="1" ht="12.75"/>
    <row r="207" customFormat="1" ht="12.75"/>
    <row r="208" customFormat="1" ht="12.75"/>
    <row r="209" customFormat="1" ht="12.75"/>
    <row r="210" customFormat="1" ht="12.75"/>
    <row r="211" customFormat="1" ht="12.75"/>
    <row r="212" customFormat="1" ht="12.75"/>
    <row r="213" customFormat="1" ht="12.75"/>
    <row r="214" customFormat="1" ht="12.75"/>
    <row r="215" customFormat="1" ht="12.75"/>
    <row r="216" customFormat="1" ht="12.75"/>
    <row r="217" customFormat="1" ht="12.75"/>
    <row r="218" customFormat="1" ht="12.75"/>
    <row r="219" customFormat="1" ht="12.75"/>
    <row r="220" customFormat="1" ht="12.75"/>
    <row r="221" customFormat="1" ht="12.75"/>
    <row r="222" customFormat="1" ht="12.75"/>
    <row r="223" customFormat="1" ht="12.75"/>
    <row r="224" customFormat="1" ht="12.75"/>
    <row r="225" customFormat="1" ht="12.75"/>
    <row r="226" customFormat="1" ht="12.75"/>
    <row r="227" customFormat="1" ht="12.75"/>
    <row r="228" customFormat="1" ht="12.75"/>
    <row r="229" customFormat="1" ht="12.75"/>
    <row r="230" customFormat="1" ht="12.75"/>
    <row r="231" customFormat="1" ht="12.75"/>
    <row r="232" customFormat="1" ht="12.75"/>
    <row r="233" customFormat="1" ht="12.75"/>
    <row r="234" customFormat="1" ht="12.75"/>
    <row r="235" customFormat="1" ht="12.75"/>
    <row r="236" customFormat="1" ht="12.75"/>
    <row r="237" customFormat="1" ht="12.75"/>
    <row r="238" customFormat="1" ht="12.75"/>
    <row r="239" customFormat="1" ht="12.75"/>
    <row r="240" customFormat="1" ht="12.75"/>
    <row r="241" customFormat="1" ht="12.75"/>
    <row r="242" customFormat="1" ht="12.75"/>
    <row r="243" customFormat="1" ht="12.75"/>
    <row r="244" customFormat="1" ht="12.75"/>
    <row r="245" customFormat="1" ht="12.75"/>
    <row r="246" customFormat="1" ht="12.75"/>
    <row r="247" customFormat="1" ht="12.75"/>
    <row r="248" customFormat="1" ht="12.75"/>
    <row r="249" customFormat="1" ht="12.75"/>
    <row r="250" customFormat="1" ht="12.75"/>
    <row r="251" customFormat="1" ht="12.75"/>
    <row r="252" customFormat="1" ht="12.75"/>
    <row r="253" customFormat="1" ht="12.75"/>
    <row r="254" customFormat="1" ht="12.75"/>
    <row r="255" customFormat="1" ht="12.75"/>
    <row r="256" customFormat="1" ht="12.75"/>
    <row r="257" customFormat="1" ht="12.75"/>
    <row r="258" customFormat="1" ht="12.75"/>
    <row r="259" customFormat="1" ht="12.75"/>
    <row r="260" customFormat="1" ht="12.75"/>
    <row r="261" customFormat="1" ht="12.75"/>
    <row r="262" customFormat="1" ht="12.75"/>
    <row r="263" customFormat="1" ht="12.75"/>
    <row r="264" customFormat="1" ht="12.75"/>
    <row r="265" customFormat="1" ht="12.75"/>
    <row r="266" customFormat="1" ht="12.75"/>
    <row r="267" customFormat="1" ht="12.75"/>
    <row r="268" customFormat="1" ht="12.75"/>
    <row r="269" customFormat="1" ht="12.75"/>
    <row r="270" customFormat="1" ht="12.75"/>
    <row r="271" customFormat="1" ht="12.75"/>
    <row r="272" customFormat="1" ht="12.75"/>
    <row r="273" customFormat="1" ht="12.75"/>
    <row r="274" customFormat="1" ht="12.75"/>
    <row r="275" customFormat="1" ht="12.75"/>
    <row r="276" customFormat="1" ht="12.75"/>
    <row r="277" customFormat="1" ht="12.75"/>
    <row r="278" customFormat="1" ht="12.75"/>
    <row r="279" customFormat="1" ht="12.75"/>
    <row r="280" customFormat="1" ht="12.75"/>
    <row r="281" customFormat="1" ht="12.75"/>
    <row r="282" customFormat="1" ht="12.75"/>
    <row r="283" customFormat="1" ht="12.75"/>
    <row r="284" customFormat="1" ht="12.75"/>
    <row r="285" customFormat="1" ht="12.75"/>
    <row r="286" customFormat="1" ht="12.75"/>
    <row r="287" customFormat="1" ht="12.75"/>
    <row r="288" customFormat="1" ht="12.75"/>
    <row r="289" customFormat="1" ht="12.75"/>
    <row r="290" customFormat="1" ht="12.75"/>
    <row r="291" customFormat="1" ht="12.75"/>
    <row r="292" customFormat="1" ht="12.75"/>
    <row r="293" customFormat="1" ht="12.75"/>
    <row r="294" customFormat="1" ht="12.75"/>
    <row r="295" customFormat="1" ht="12.75"/>
    <row r="296" customFormat="1" ht="12.75"/>
    <row r="297" customFormat="1" ht="12.75"/>
    <row r="298" customFormat="1" ht="12.75"/>
    <row r="299" customFormat="1" ht="12.75"/>
    <row r="300" customFormat="1" ht="12.75"/>
    <row r="301" customFormat="1" ht="12.75"/>
    <row r="302" customFormat="1" ht="12.75"/>
    <row r="303" customFormat="1" ht="12.75"/>
    <row r="304" customFormat="1" ht="12.75"/>
    <row r="305" customFormat="1" ht="12.75"/>
    <row r="306" customFormat="1" ht="12.75"/>
    <row r="307" customFormat="1" ht="12.75"/>
    <row r="308" customFormat="1" ht="12.75"/>
    <row r="309" customFormat="1" ht="12.75"/>
    <row r="310" customFormat="1" ht="12.75"/>
    <row r="311" customFormat="1" ht="12.75"/>
    <row r="312" customFormat="1" ht="12.75"/>
    <row r="313" customFormat="1" ht="12.75"/>
    <row r="314" customFormat="1" ht="12.75"/>
    <row r="315" customFormat="1" ht="12.75"/>
    <row r="316" customFormat="1" ht="12.75"/>
    <row r="317" customFormat="1" ht="12.75"/>
    <row r="318" customFormat="1" ht="12.75"/>
    <row r="319" customFormat="1" ht="12.75"/>
    <row r="320" customFormat="1" ht="12.75"/>
    <row r="321" customFormat="1" ht="12.75"/>
    <row r="322" customFormat="1" ht="12.75"/>
    <row r="323" customFormat="1" ht="12.75"/>
    <row r="324" customFormat="1" ht="12.75"/>
    <row r="325" customFormat="1" ht="12.75"/>
    <row r="326" customFormat="1" ht="12.75"/>
    <row r="327" customFormat="1" ht="12.75"/>
    <row r="328" customFormat="1" ht="12.75"/>
    <row r="329" customFormat="1" ht="12.75"/>
    <row r="330" customFormat="1" ht="12.75"/>
    <row r="331" customFormat="1" ht="12.75"/>
    <row r="332" customFormat="1" ht="12.75"/>
    <row r="333" customFormat="1" ht="12.75"/>
    <row r="334" customFormat="1" ht="12.75"/>
    <row r="335" customFormat="1" ht="12.75"/>
    <row r="336" customFormat="1" ht="12.75"/>
    <row r="337" customFormat="1" ht="12.75"/>
    <row r="338" customFormat="1" ht="12.75"/>
    <row r="339" customFormat="1" ht="12.75"/>
    <row r="340" customFormat="1" ht="12.75"/>
    <row r="341" customFormat="1" ht="12.75"/>
    <row r="342" customFormat="1" ht="12.75"/>
    <row r="343" customFormat="1" ht="12.75"/>
    <row r="344" customFormat="1" ht="12.75"/>
    <row r="345" customFormat="1" ht="12.75"/>
    <row r="346" customFormat="1" ht="12.75"/>
    <row r="347" customFormat="1" ht="12.75"/>
    <row r="348" customFormat="1" ht="12.75"/>
    <row r="349" customFormat="1" ht="12.75"/>
    <row r="350" customFormat="1" ht="12.75"/>
    <row r="351" customFormat="1" ht="12.75"/>
    <row r="352" customFormat="1" ht="12.75"/>
    <row r="353" customFormat="1" ht="12.75"/>
    <row r="354" customFormat="1" ht="12.75"/>
    <row r="355" customFormat="1" ht="12.75"/>
    <row r="356" customFormat="1" ht="12.75"/>
    <row r="357" customFormat="1" ht="12.75"/>
    <row r="358" customFormat="1" ht="12.75"/>
    <row r="359" customFormat="1" ht="12.75"/>
    <row r="360" customFormat="1" ht="12.75"/>
    <row r="361" customFormat="1" ht="12.75"/>
    <row r="362" customFormat="1" ht="12.75"/>
    <row r="363" customFormat="1" ht="12.75"/>
    <row r="364" customFormat="1" ht="12.75"/>
    <row r="365" customFormat="1" ht="12.75"/>
    <row r="366" customFormat="1" ht="12.75"/>
    <row r="367" customFormat="1" ht="12.75"/>
    <row r="368" customFormat="1" ht="12.75"/>
    <row r="369" customFormat="1" ht="12.75"/>
    <row r="370" customFormat="1" ht="12.75"/>
    <row r="371" customFormat="1" ht="12.75"/>
    <row r="372" customFormat="1" ht="12.75"/>
    <row r="373" customFormat="1" ht="12.75"/>
    <row r="374" customFormat="1" ht="12.75"/>
    <row r="375" customFormat="1" ht="12.75"/>
    <row r="376" customFormat="1" ht="12.75"/>
    <row r="377" customFormat="1" ht="12.75"/>
    <row r="378" customFormat="1" ht="12.75"/>
    <row r="379" customFormat="1" ht="12.75"/>
    <row r="380" customFormat="1" ht="12.75"/>
    <row r="381" customFormat="1" ht="12.75"/>
    <row r="382" customFormat="1" ht="12.75"/>
    <row r="383" customFormat="1" ht="12.75"/>
    <row r="384" customFormat="1" ht="12.75"/>
    <row r="385" customFormat="1" ht="12.75"/>
    <row r="386" customFormat="1" ht="12.75"/>
    <row r="387" customFormat="1" ht="12.75"/>
    <row r="388" customFormat="1" ht="12.75"/>
    <row r="389" customFormat="1" ht="12.75"/>
    <row r="390" customFormat="1" ht="12.75"/>
    <row r="391" customFormat="1" ht="12.75"/>
    <row r="392" customFormat="1" ht="12.75"/>
    <row r="393" customFormat="1" ht="12.75"/>
    <row r="394" customFormat="1" ht="12.75"/>
    <row r="395" customFormat="1" ht="12.75"/>
    <row r="396" customFormat="1" ht="12.75"/>
    <row r="397" customFormat="1" ht="12.75"/>
    <row r="398" customFormat="1" ht="12.75"/>
    <row r="399" customFormat="1" ht="12.75"/>
    <row r="400" customFormat="1" ht="12.75"/>
    <row r="401" customFormat="1" ht="12.75"/>
    <row r="402" customFormat="1" ht="12.75"/>
    <row r="403" customFormat="1" ht="12.75"/>
    <row r="404" customFormat="1" ht="12.75"/>
    <row r="405" customFormat="1" ht="12.75"/>
    <row r="406" customFormat="1" ht="12.75"/>
    <row r="407" customFormat="1" ht="12.75"/>
    <row r="408" customFormat="1" ht="12.75"/>
    <row r="409" customFormat="1" ht="12.75"/>
    <row r="410" customFormat="1" ht="12.75"/>
    <row r="411" customFormat="1" ht="12.75"/>
    <row r="412" customFormat="1" ht="12.75"/>
    <row r="413" customFormat="1" ht="12.75"/>
    <row r="414" customFormat="1" ht="12.75"/>
    <row r="415" customFormat="1" ht="12.75"/>
    <row r="416" customFormat="1" ht="12.75"/>
    <row r="417" customFormat="1" ht="12.75"/>
    <row r="418" customFormat="1" ht="12.75"/>
    <row r="419" customFormat="1" ht="12.75"/>
    <row r="420" customFormat="1" ht="12.75"/>
    <row r="421" customFormat="1" ht="12.75"/>
    <row r="422" customFormat="1" ht="12.75"/>
    <row r="423" customFormat="1" ht="12.75"/>
    <row r="424" customFormat="1" ht="12.75"/>
    <row r="425" customFormat="1" ht="12.75"/>
    <row r="426" customFormat="1" ht="12.75"/>
    <row r="427" customFormat="1" ht="12.75"/>
    <row r="428" customFormat="1" ht="12.75"/>
    <row r="429" customFormat="1" ht="12.75"/>
    <row r="430" customFormat="1" ht="12.75"/>
    <row r="431" customFormat="1" ht="12.75"/>
    <row r="432" customFormat="1" ht="12.75"/>
    <row r="433" customFormat="1" ht="12.75"/>
    <row r="434" customFormat="1" ht="12.75"/>
    <row r="435" customFormat="1" ht="12.75"/>
    <row r="436" customFormat="1" ht="12.75"/>
    <row r="437" customFormat="1" ht="12.75"/>
    <row r="438" customFormat="1" ht="12.75"/>
    <row r="439" customFormat="1" ht="12.75"/>
    <row r="440" customFormat="1" ht="12.75"/>
    <row r="441" customFormat="1" ht="12.75"/>
    <row r="442" customFormat="1" ht="12.75"/>
    <row r="443" customFormat="1" ht="12.75"/>
    <row r="444" customFormat="1" ht="12.75"/>
    <row r="445" customFormat="1" ht="12.75"/>
    <row r="446" customFormat="1" ht="12.75"/>
    <row r="447" customFormat="1" ht="12.75"/>
    <row r="448" customFormat="1" ht="12.75"/>
    <row r="449" customFormat="1" ht="12.75"/>
    <row r="450" customFormat="1" ht="12.75"/>
    <row r="451" customFormat="1" ht="12.75"/>
    <row r="452" customFormat="1" ht="12.75"/>
    <row r="453" customFormat="1" ht="12.75"/>
    <row r="454" customFormat="1" ht="12.75"/>
    <row r="455" customFormat="1" ht="12.75"/>
    <row r="456" customFormat="1" ht="12.75"/>
    <row r="457" customFormat="1" ht="12.75"/>
    <row r="458" customFormat="1" ht="12.75"/>
    <row r="459" customFormat="1" ht="12.75"/>
    <row r="460" customFormat="1" ht="12.75"/>
    <row r="461" customFormat="1" ht="12.75"/>
    <row r="462" customFormat="1" ht="12.75"/>
    <row r="463" customFormat="1" ht="12.75"/>
    <row r="464" customFormat="1" ht="12.75"/>
    <row r="465" customFormat="1" ht="12.75"/>
    <row r="466" customFormat="1" ht="12.75"/>
    <row r="467" customFormat="1" ht="12.75"/>
    <row r="468" customFormat="1" ht="12.75"/>
    <row r="469" customFormat="1" ht="12.75"/>
    <row r="470" customFormat="1" ht="12.75"/>
    <row r="471" customFormat="1" ht="12.75"/>
    <row r="472" customFormat="1" ht="12.75"/>
    <row r="473" customFormat="1" ht="12.75"/>
    <row r="474" customFormat="1" ht="12.75"/>
    <row r="475" customFormat="1" ht="12.75"/>
    <row r="476" customFormat="1" ht="12.75"/>
    <row r="477" customFormat="1" ht="12.75"/>
    <row r="478" customFormat="1" ht="12.75"/>
    <row r="479" customFormat="1" ht="12.75"/>
    <row r="480" customFormat="1" ht="12.75"/>
    <row r="481" customFormat="1" ht="12.75"/>
    <row r="482" customFormat="1" ht="12.75"/>
    <row r="483" customFormat="1" ht="12.75"/>
    <row r="484" customFormat="1" ht="12.75"/>
    <row r="485" customFormat="1" ht="12.75"/>
    <row r="486" customFormat="1" ht="12.75"/>
    <row r="487" customFormat="1" ht="12.75"/>
    <row r="488" customFormat="1" ht="12.75"/>
    <row r="489" customFormat="1" ht="12.75"/>
    <row r="490" customFormat="1" ht="12.75"/>
    <row r="491" customFormat="1" ht="12.75"/>
    <row r="492" customFormat="1" ht="12.75"/>
    <row r="493" customFormat="1" ht="12.75"/>
    <row r="494" customFormat="1" ht="12.75"/>
    <row r="495" customFormat="1" ht="12.75"/>
    <row r="496" customFormat="1" ht="12.75"/>
    <row r="497" customFormat="1" ht="12.75"/>
    <row r="498" customFormat="1" ht="12.75"/>
    <row r="499" customFormat="1" ht="12.75"/>
    <row r="500" customFormat="1" ht="12.75"/>
    <row r="501" customFormat="1" ht="12.75"/>
    <row r="502" customFormat="1" ht="12.75"/>
    <row r="503" customFormat="1" ht="12.75"/>
    <row r="504" customFormat="1" ht="12.75"/>
    <row r="505" customFormat="1" ht="12.75"/>
    <row r="506" customFormat="1" ht="12.75"/>
    <row r="507" customFormat="1" ht="12.75"/>
    <row r="508" customFormat="1" ht="12.75"/>
    <row r="509" customFormat="1" ht="12.75"/>
    <row r="510" customFormat="1" ht="12.75"/>
    <row r="511" customFormat="1" ht="12.75"/>
    <row r="512" customFormat="1" ht="12.75"/>
    <row r="513" customFormat="1" ht="12.75"/>
    <row r="514" customFormat="1" ht="12.75"/>
    <row r="515" customFormat="1" ht="12.75"/>
    <row r="516" customFormat="1" ht="12.75"/>
    <row r="517" customFormat="1" ht="12.75"/>
    <row r="518" customFormat="1" ht="12.75"/>
    <row r="519" customFormat="1" ht="12.75"/>
    <row r="520" customFormat="1" ht="12.75"/>
    <row r="521" customFormat="1" ht="12.75"/>
    <row r="522" customFormat="1" ht="12.75"/>
    <row r="523" customFormat="1" ht="12.75"/>
    <row r="524" customFormat="1" ht="12.75"/>
    <row r="525" customFormat="1" ht="12.75"/>
    <row r="526" customFormat="1" ht="12.75"/>
    <row r="527" customFormat="1" ht="12.75"/>
    <row r="528" customFormat="1" ht="12.75"/>
    <row r="529" customFormat="1" ht="12.75"/>
    <row r="530" customFormat="1" ht="12.75"/>
    <row r="531" customFormat="1" ht="12.75"/>
    <row r="532" customFormat="1" ht="12.75"/>
    <row r="533" customFormat="1" ht="12.75"/>
    <row r="534" customFormat="1" ht="12.75"/>
    <row r="535" customFormat="1" ht="12.75"/>
    <row r="536" customFormat="1" ht="12.75"/>
    <row r="537" customFormat="1" ht="12.75"/>
    <row r="538" customFormat="1" ht="12.75"/>
    <row r="539" customFormat="1" ht="12.75"/>
    <row r="540" customFormat="1" ht="12.75"/>
    <row r="541" customFormat="1" ht="12.75"/>
    <row r="542" customFormat="1" ht="12.75"/>
    <row r="543" customFormat="1" ht="12.75"/>
    <row r="544" customFormat="1" ht="12.75"/>
    <row r="545" customFormat="1" ht="12.75"/>
    <row r="546" customFormat="1" ht="12.75"/>
    <row r="547" customFormat="1" ht="12.75"/>
    <row r="548" customFormat="1" ht="12.75"/>
    <row r="549" customFormat="1" ht="12.75"/>
    <row r="550" customFormat="1" ht="12.75"/>
    <row r="551" customFormat="1" ht="12.75"/>
    <row r="552" customFormat="1" ht="12.75"/>
    <row r="553" customFormat="1" ht="12.75"/>
    <row r="554" customFormat="1" ht="12.75"/>
    <row r="555" customFormat="1" ht="12.75"/>
    <row r="556" customFormat="1" ht="12.75"/>
    <row r="557" customFormat="1" ht="12.75"/>
    <row r="558" customFormat="1" ht="12.75"/>
    <row r="559" customFormat="1" ht="12.75"/>
    <row r="560" customFormat="1" ht="12.75"/>
    <row r="561" customFormat="1" ht="12.75"/>
    <row r="562" customFormat="1" ht="12.75"/>
    <row r="563" customFormat="1" ht="12.75"/>
    <row r="564" customFormat="1" ht="12.75"/>
    <row r="565" customFormat="1" ht="12.75"/>
    <row r="566" customFormat="1" ht="12.75"/>
    <row r="567" customFormat="1" ht="12.75"/>
    <row r="568" customFormat="1" ht="12.75"/>
    <row r="569" customFormat="1" ht="12.75"/>
    <row r="570" customFormat="1" ht="12.75"/>
    <row r="571" customFormat="1" ht="12.75"/>
    <row r="572" customFormat="1" ht="12.75"/>
    <row r="573" customFormat="1" ht="12.75"/>
    <row r="574" customFormat="1" ht="12.75"/>
    <row r="575" customFormat="1" ht="12.75"/>
    <row r="576" customFormat="1" ht="12.75"/>
    <row r="577" customFormat="1" ht="12.75"/>
    <row r="578" customFormat="1" ht="12.75"/>
    <row r="579" customFormat="1" ht="12.75"/>
    <row r="580" customFormat="1" ht="12.75"/>
    <row r="581" customFormat="1" ht="12.75"/>
    <row r="582" customFormat="1" ht="12.75"/>
    <row r="583" customFormat="1" ht="12.75"/>
    <row r="584" customFormat="1" ht="12.75"/>
    <row r="585" customFormat="1" ht="12.75"/>
    <row r="586" customFormat="1" ht="12.75"/>
    <row r="587" customFormat="1" ht="12.75"/>
    <row r="588" customFormat="1" ht="12.75"/>
    <row r="589" customFormat="1" ht="12.75"/>
    <row r="590" customFormat="1" ht="12.75"/>
    <row r="591" customFormat="1" ht="12.75"/>
    <row r="592" customFormat="1" ht="12.75"/>
    <row r="593" customFormat="1" ht="12.75"/>
    <row r="594" customFormat="1" ht="12.75"/>
    <row r="595" customFormat="1" ht="12.75"/>
    <row r="596" customFormat="1" ht="12.75"/>
    <row r="597" customFormat="1" ht="12.75"/>
    <row r="598" customFormat="1" ht="12.75"/>
    <row r="599" customFormat="1" ht="12.75"/>
    <row r="600" customFormat="1" ht="12.75"/>
    <row r="601" customFormat="1" ht="12.75"/>
    <row r="602" customFormat="1" ht="12.75"/>
    <row r="603" customFormat="1" ht="12.75"/>
    <row r="604" customFormat="1" ht="12.75"/>
    <row r="605" customFormat="1" ht="12.75"/>
    <row r="606" customFormat="1" ht="12.75"/>
    <row r="607" customFormat="1" ht="12.75"/>
    <row r="608" customFormat="1" ht="12.75"/>
    <row r="609" customFormat="1" ht="12.75"/>
    <row r="610" customFormat="1" ht="12.75"/>
    <row r="611" customFormat="1" ht="12.75"/>
    <row r="612" customFormat="1" ht="12.75"/>
    <row r="613" customFormat="1" ht="12.75"/>
    <row r="614" customFormat="1" ht="12.75"/>
    <row r="615" customFormat="1" ht="12.75"/>
    <row r="616" customFormat="1" ht="12.75"/>
    <row r="617" customFormat="1" ht="12.75"/>
    <row r="618" customFormat="1" ht="12.75"/>
    <row r="619" customFormat="1" ht="12.75"/>
    <row r="620" customFormat="1" ht="12.75"/>
    <row r="621" customFormat="1" ht="12.75"/>
    <row r="622" customFormat="1" ht="12.75"/>
    <row r="623" customFormat="1" ht="12.75"/>
    <row r="624" customFormat="1" ht="12.75"/>
    <row r="625" customFormat="1" ht="12.75"/>
    <row r="626" customFormat="1" ht="12.75"/>
    <row r="627" customFormat="1" ht="12.75"/>
    <row r="628" customFormat="1" ht="12.75"/>
    <row r="629" customFormat="1" ht="12.75"/>
    <row r="630" customFormat="1" ht="12.75"/>
    <row r="631" customFormat="1" ht="12.75"/>
    <row r="632" customFormat="1" ht="12.75"/>
    <row r="633" customFormat="1" ht="12.75"/>
    <row r="634" customFormat="1" ht="12.75"/>
    <row r="635" customFormat="1" ht="12.75"/>
    <row r="636" customFormat="1" ht="12.75"/>
    <row r="637" customFormat="1" ht="12.75"/>
    <row r="638" customFormat="1" ht="12.75"/>
    <row r="639" customFormat="1" ht="12.75"/>
    <row r="640" customFormat="1" ht="12.75"/>
    <row r="641" customFormat="1" ht="12.75"/>
    <row r="642" customFormat="1" ht="12.75"/>
    <row r="643" customFormat="1" ht="12.75"/>
    <row r="644" customFormat="1" ht="12.75"/>
    <row r="645" customFormat="1" ht="12.75"/>
    <row r="646" customFormat="1" ht="12.75"/>
    <row r="647" customFormat="1" ht="12.75"/>
    <row r="648" customFormat="1" ht="12.75"/>
    <row r="649" customFormat="1" ht="12.75"/>
    <row r="650" customFormat="1" ht="12.75"/>
    <row r="651" customFormat="1" ht="12.75"/>
    <row r="652" customFormat="1" ht="12.75"/>
    <row r="653" customFormat="1" ht="12.75"/>
    <row r="654" customFormat="1" ht="12.75"/>
    <row r="655" customFormat="1" ht="12.75"/>
    <row r="656" customFormat="1" ht="12.75"/>
    <row r="657" customFormat="1" ht="12.75"/>
    <row r="658" customFormat="1" ht="12.75"/>
    <row r="659" customFormat="1" ht="12.75"/>
    <row r="660" customFormat="1" ht="12.75"/>
    <row r="661" customFormat="1" ht="12.75"/>
    <row r="662" customFormat="1" ht="12.75"/>
    <row r="663" customFormat="1" ht="12.75"/>
    <row r="664" customFormat="1" ht="12.75"/>
    <row r="665" customFormat="1" ht="12.75"/>
    <row r="666" customFormat="1" ht="12.75"/>
    <row r="667" customFormat="1" ht="12.75"/>
    <row r="668" customFormat="1" ht="12.75"/>
    <row r="669" customFormat="1" ht="12.75"/>
    <row r="670" customFormat="1" ht="12.75"/>
    <row r="671" customFormat="1" ht="12.75"/>
    <row r="672" customFormat="1" ht="12.75"/>
    <row r="673" customFormat="1" ht="12.75"/>
    <row r="674" customFormat="1" ht="12.75"/>
    <row r="675" customFormat="1" ht="12.75"/>
    <row r="676" customFormat="1" ht="12.75"/>
    <row r="677" customFormat="1" ht="12.75"/>
    <row r="678" customFormat="1" ht="12.75"/>
    <row r="679" customFormat="1" ht="12.75"/>
    <row r="680" customFormat="1" ht="12.75"/>
    <row r="681" customFormat="1" ht="12.75"/>
    <row r="682" customFormat="1" ht="12.75"/>
    <row r="683" customFormat="1" ht="12.75"/>
    <row r="684" customFormat="1" ht="12.75"/>
    <row r="685" customFormat="1" ht="12.75"/>
    <row r="686" customFormat="1" ht="12.75"/>
    <row r="687" customFormat="1" ht="12.75"/>
    <row r="688" customFormat="1" ht="12.75"/>
    <row r="689" customFormat="1" ht="12.75"/>
    <row r="690" customFormat="1" ht="12.75"/>
    <row r="691" customFormat="1" ht="12.75"/>
    <row r="692" customFormat="1" ht="12.75"/>
    <row r="693" customFormat="1" ht="12.75"/>
    <row r="694" customFormat="1" ht="12.75"/>
    <row r="695" customFormat="1" ht="12.75"/>
    <row r="696" customFormat="1" ht="12.75"/>
    <row r="697" customFormat="1" ht="12.75"/>
    <row r="698" customFormat="1" ht="12.75"/>
    <row r="699" customFormat="1" ht="12.75"/>
    <row r="700" customFormat="1" ht="12.75"/>
    <row r="701" customFormat="1" ht="12.75"/>
    <row r="702" customFormat="1" ht="12.75"/>
    <row r="703" customFormat="1" ht="12.75"/>
    <row r="704" customFormat="1" ht="12.75"/>
    <row r="705" customFormat="1" ht="12.75"/>
    <row r="706" customFormat="1" ht="12.75"/>
    <row r="707" customFormat="1" ht="12.75"/>
    <row r="708" customFormat="1" ht="12.75"/>
    <row r="709" customFormat="1" ht="12.75"/>
    <row r="710" customFormat="1" ht="12.75"/>
    <row r="711" customFormat="1" ht="12.75"/>
    <row r="712" customFormat="1" ht="12.75"/>
    <row r="713" customFormat="1" ht="12.75"/>
    <row r="714" customFormat="1" ht="12.75"/>
    <row r="715" customFormat="1" ht="12.75"/>
    <row r="716" customFormat="1" ht="12.75"/>
    <row r="717" customFormat="1" ht="12.75"/>
    <row r="718" customFormat="1" ht="12.75"/>
    <row r="719" customFormat="1" ht="12.75"/>
    <row r="720" customFormat="1" ht="12.75"/>
    <row r="721" customFormat="1" ht="12.75"/>
    <row r="722" customFormat="1" ht="12.75"/>
    <row r="723" customFormat="1" ht="12.75"/>
    <row r="724" customFormat="1" ht="12.75"/>
    <row r="725" customFormat="1" ht="12.75"/>
    <row r="726" customFormat="1" ht="12.75"/>
    <row r="727" customFormat="1" ht="12.75"/>
    <row r="728" customFormat="1" ht="12.75"/>
    <row r="729" customFormat="1" ht="12.75"/>
    <row r="730" customFormat="1" ht="12.75"/>
    <row r="731" customFormat="1" ht="12.75"/>
    <row r="732" customFormat="1" ht="12.75"/>
    <row r="733" customFormat="1" ht="12.75"/>
    <row r="734" customFormat="1" ht="12.75"/>
    <row r="735" customFormat="1" ht="12.75"/>
    <row r="736" customFormat="1" ht="12.75"/>
    <row r="737" customFormat="1" ht="12.75"/>
    <row r="738" customFormat="1" ht="12.75"/>
    <row r="739" customFormat="1" ht="12.75"/>
    <row r="740" customFormat="1" ht="12.75"/>
    <row r="741" customFormat="1" ht="12.75"/>
    <row r="742" customFormat="1" ht="12.75"/>
    <row r="743" customFormat="1" ht="12.75"/>
    <row r="744" customFormat="1" ht="12.75"/>
    <row r="745" customFormat="1" ht="12.75"/>
    <row r="746" customFormat="1" ht="12.75"/>
    <row r="747" customFormat="1" ht="12.75"/>
    <row r="748" customFormat="1" ht="12.75"/>
    <row r="749" customFormat="1" ht="12.75"/>
    <row r="750" customFormat="1" ht="12.75"/>
    <row r="751" customFormat="1" ht="12.75"/>
    <row r="752" customFormat="1" ht="12.75"/>
    <row r="753" customFormat="1" ht="12.75"/>
    <row r="754" customFormat="1" ht="12.75"/>
    <row r="755" customFormat="1" ht="12.75"/>
    <row r="756" customFormat="1" ht="12.75"/>
    <row r="757" customFormat="1" ht="12.75"/>
    <row r="758" customFormat="1" ht="12.75"/>
    <row r="759" customFormat="1" ht="12.75"/>
    <row r="760" customFormat="1" ht="12.75"/>
    <row r="761" customFormat="1" ht="12.75"/>
    <row r="762" customFormat="1" ht="12.75"/>
    <row r="763" customFormat="1" ht="12.75"/>
    <row r="764" customFormat="1" ht="12.75"/>
    <row r="765" customFormat="1" ht="12.75"/>
    <row r="766" customFormat="1" ht="12.75"/>
    <row r="767" customFormat="1" ht="12.75"/>
    <row r="768" customFormat="1" ht="12.75"/>
    <row r="769" customFormat="1" ht="12.75"/>
    <row r="770" customFormat="1" ht="12.75"/>
    <row r="771" customFormat="1" ht="12.75"/>
    <row r="772" customFormat="1" ht="12.75"/>
    <row r="773" customFormat="1" ht="12.75"/>
    <row r="774" customFormat="1" ht="12.75"/>
    <row r="775" customFormat="1" ht="12.75"/>
    <row r="776" customFormat="1" ht="12.75"/>
    <row r="777" customFormat="1" ht="12.75"/>
    <row r="778" customFormat="1" ht="12.75"/>
    <row r="779" customFormat="1" ht="12.75"/>
    <row r="780" customFormat="1" ht="12.75"/>
    <row r="781" customFormat="1" ht="12.75"/>
    <row r="782" customFormat="1" ht="12.75"/>
    <row r="783" customFormat="1" ht="12.75"/>
    <row r="784" customFormat="1" ht="12.75"/>
    <row r="785" customFormat="1" ht="12.75"/>
    <row r="786" customFormat="1" ht="12.75"/>
    <row r="787" customFormat="1" ht="12.75"/>
    <row r="788" customFormat="1" ht="12.75"/>
    <row r="789" customFormat="1" ht="12.75"/>
    <row r="790" customFormat="1" ht="12.75"/>
    <row r="791" customFormat="1" ht="12.75"/>
    <row r="792" customFormat="1" ht="12.75"/>
    <row r="793" customFormat="1" ht="12.75"/>
    <row r="794" customFormat="1" ht="12.75"/>
    <row r="795" customFormat="1" ht="12.75"/>
    <row r="796" customFormat="1" ht="12.75"/>
    <row r="797" customFormat="1" ht="12.75"/>
    <row r="798" customFormat="1" ht="12.75"/>
    <row r="799" customFormat="1" ht="12.75"/>
    <row r="800" customFormat="1" ht="12.75"/>
    <row r="801" customFormat="1" ht="12.75"/>
    <row r="802" customFormat="1" ht="12.75"/>
    <row r="803" customFormat="1" ht="12.75"/>
    <row r="804" customFormat="1" ht="12.75"/>
    <row r="805" customFormat="1" ht="12.75"/>
    <row r="806" customFormat="1" ht="12.75"/>
    <row r="807" customFormat="1" ht="12.75"/>
    <row r="808" customFormat="1" ht="12.75"/>
    <row r="809" customFormat="1" ht="12.75"/>
    <row r="810" customFormat="1" ht="12.75"/>
    <row r="811" customFormat="1" ht="12.75"/>
    <row r="812" customFormat="1" ht="12.75"/>
    <row r="813" customFormat="1" ht="12.75"/>
    <row r="814" customFormat="1" ht="12.75"/>
    <row r="815" customFormat="1" ht="12.75"/>
    <row r="816" customFormat="1" ht="12.75"/>
    <row r="817" customFormat="1" ht="12.75"/>
    <row r="818" customFormat="1" ht="12.75"/>
    <row r="819" customFormat="1" ht="12.75"/>
    <row r="820" customFormat="1" ht="12.75"/>
    <row r="821" customFormat="1" ht="12.75"/>
    <row r="822" customFormat="1" ht="12.75"/>
    <row r="823" customFormat="1" ht="12.75"/>
    <row r="824" customFormat="1" ht="12.75"/>
    <row r="825" customFormat="1" ht="12.75"/>
    <row r="826" customFormat="1" ht="12.75"/>
    <row r="827" customFormat="1" ht="12.75"/>
    <row r="828" customFormat="1" ht="12.75"/>
    <row r="829" customFormat="1" ht="12.75"/>
    <row r="830" customFormat="1" ht="12.75"/>
    <row r="831" customFormat="1" ht="12.75"/>
    <row r="832" customFormat="1" ht="12.75"/>
    <row r="833" customFormat="1" ht="12.75"/>
    <row r="834" customFormat="1" ht="12.75"/>
    <row r="835" customFormat="1" ht="12.75"/>
    <row r="836" customFormat="1" ht="12.75"/>
    <row r="837" customFormat="1" ht="12.75"/>
    <row r="838" customFormat="1" ht="12.75"/>
    <row r="839" customFormat="1" ht="12.75"/>
    <row r="840" customFormat="1" ht="12.75"/>
    <row r="841" customFormat="1" ht="12.75"/>
    <row r="842" customFormat="1" ht="12.75"/>
    <row r="843" customFormat="1" ht="12.75"/>
    <row r="844" customFormat="1" ht="12.75"/>
    <row r="845" customFormat="1" ht="12.75"/>
    <row r="846" customFormat="1" ht="12.75"/>
    <row r="847" customFormat="1" ht="12.75"/>
    <row r="848" customFormat="1" ht="12.75"/>
    <row r="849" customFormat="1" ht="12.75"/>
    <row r="850" customFormat="1" ht="12.75"/>
    <row r="851" customFormat="1" ht="12.75"/>
    <row r="852" customFormat="1" ht="12.75"/>
    <row r="853" customFormat="1" ht="12.75"/>
    <row r="854" customFormat="1" ht="12.75"/>
    <row r="855" customFormat="1" ht="12.75"/>
    <row r="856" customFormat="1" ht="12.75"/>
    <row r="857" customFormat="1" ht="12.75"/>
    <row r="858" customFormat="1" ht="12.75"/>
    <row r="859" customFormat="1" ht="12.75"/>
    <row r="860" customFormat="1" ht="12.75"/>
    <row r="861" customFormat="1" ht="12.75"/>
    <row r="862" customFormat="1" ht="12.75"/>
    <row r="863" customFormat="1" ht="12.75"/>
    <row r="864" customFormat="1" ht="12.75"/>
    <row r="865" customFormat="1" ht="12.75"/>
    <row r="866" customFormat="1" ht="12.75"/>
    <row r="867" customFormat="1" ht="12.75"/>
    <row r="868" customFormat="1" ht="12.75"/>
    <row r="869" customFormat="1" ht="12.75"/>
    <row r="870" customFormat="1" ht="12.75"/>
    <row r="871" customFormat="1" ht="12.75"/>
    <row r="872" customFormat="1" ht="12.75"/>
    <row r="873" customFormat="1" ht="12.75"/>
    <row r="874" customFormat="1" ht="12.75"/>
    <row r="875" customFormat="1" ht="12.75"/>
    <row r="876" customFormat="1" ht="12.75"/>
    <row r="877" customFormat="1" ht="12.75"/>
    <row r="878" customFormat="1" ht="12.75"/>
    <row r="879" customFormat="1" ht="12.75"/>
    <row r="880" customFormat="1" ht="12.75"/>
    <row r="881" customFormat="1" ht="12.75"/>
    <row r="882" customFormat="1" ht="12.75"/>
    <row r="883" customFormat="1" ht="12.75"/>
    <row r="884" customFormat="1" ht="12.75"/>
    <row r="885" customFormat="1" ht="12.75"/>
    <row r="886" customFormat="1" ht="12.75"/>
    <row r="887" customFormat="1" ht="12.75"/>
    <row r="888" customFormat="1" ht="12.75"/>
    <row r="889" customFormat="1" ht="12.75"/>
    <row r="890" customFormat="1" ht="12.75"/>
    <row r="891" customFormat="1" ht="12.75"/>
    <row r="892" customFormat="1" ht="12.75"/>
    <row r="893" customFormat="1" ht="12.75"/>
    <row r="894" customFormat="1" ht="12.75"/>
    <row r="895" customFormat="1" ht="12.75"/>
    <row r="896" customFormat="1" ht="12.75"/>
    <row r="897" customFormat="1" ht="12.75"/>
    <row r="898" customFormat="1" ht="12.75"/>
    <row r="899" customFormat="1" ht="12.75"/>
    <row r="900" customFormat="1" ht="12.75"/>
    <row r="901" customFormat="1" ht="12.75"/>
    <row r="902" customFormat="1" ht="12.75"/>
    <row r="903" customFormat="1" ht="12.75"/>
    <row r="904" customFormat="1" ht="12.75"/>
    <row r="905" customFormat="1" ht="12.75"/>
    <row r="906" customFormat="1" ht="12.75"/>
    <row r="907" customFormat="1" ht="12.75"/>
    <row r="908" customFormat="1" ht="12.75"/>
    <row r="909" customFormat="1" ht="12.75"/>
    <row r="910" customFormat="1" ht="12.75"/>
    <row r="911" customFormat="1" ht="12.75"/>
    <row r="912" customFormat="1" ht="12.75"/>
    <row r="913" customFormat="1" ht="12.75"/>
    <row r="914" customFormat="1" ht="12.75"/>
    <row r="915" customFormat="1" ht="12.75"/>
    <row r="916" customFormat="1" ht="12.75"/>
    <row r="917" customFormat="1" ht="12.75"/>
    <row r="918" customFormat="1" ht="12.75"/>
    <row r="919" customFormat="1" ht="12.75"/>
    <row r="920" customFormat="1" ht="12.75"/>
    <row r="921" customFormat="1" ht="12.75"/>
    <row r="922" customFormat="1" ht="12.75"/>
    <row r="923" customFormat="1" ht="12.75"/>
    <row r="924" customFormat="1" ht="12.75"/>
    <row r="925" customFormat="1" ht="12.75"/>
    <row r="926" customFormat="1" ht="12.75"/>
    <row r="927" customFormat="1" ht="12.75"/>
    <row r="928" customFormat="1" ht="12.75"/>
    <row r="929" customFormat="1" ht="12.75"/>
    <row r="930" customFormat="1" ht="12.75"/>
    <row r="931" customFormat="1" ht="12.75"/>
    <row r="932" customFormat="1" ht="12.75"/>
    <row r="933" customFormat="1" ht="12.75"/>
    <row r="934" customFormat="1" ht="12.75"/>
    <row r="935" customFormat="1" ht="12.75"/>
    <row r="936" customFormat="1" ht="12.75"/>
    <row r="937" customFormat="1" ht="12.75"/>
    <row r="938" customFormat="1" ht="12.75"/>
    <row r="939" customFormat="1" ht="12.75"/>
    <row r="940" customFormat="1" ht="12.75"/>
    <row r="941" customFormat="1" ht="12.75"/>
    <row r="942" customFormat="1" ht="12.75"/>
    <row r="943" customFormat="1" ht="12.75"/>
    <row r="944" customFormat="1" ht="12.75"/>
    <row r="945" customFormat="1" ht="12.75"/>
    <row r="946" customFormat="1" ht="12.75"/>
    <row r="947" customFormat="1" ht="12.75"/>
    <row r="948" customFormat="1" ht="12.75"/>
    <row r="949" customFormat="1" ht="12.75"/>
    <row r="950" customFormat="1" ht="12.75"/>
    <row r="951" customFormat="1" ht="12.75"/>
    <row r="952" customFormat="1" ht="12.75"/>
    <row r="953" customFormat="1" ht="12.75"/>
    <row r="954" customFormat="1" ht="12.75"/>
    <row r="955" customFormat="1" ht="12.75"/>
    <row r="956" customFormat="1" ht="12.75"/>
    <row r="957" customFormat="1" ht="12.75"/>
    <row r="958" customFormat="1" ht="12.75"/>
    <row r="959" customFormat="1" ht="12.75"/>
    <row r="960" customFormat="1" ht="12.75"/>
    <row r="961" customFormat="1" ht="12.75"/>
    <row r="962" customFormat="1" ht="12.75"/>
    <row r="963" customFormat="1" ht="12.75"/>
    <row r="964" customFormat="1" ht="12.75"/>
    <row r="965" customFormat="1" ht="12.75"/>
    <row r="966" customFormat="1" ht="12.75"/>
    <row r="967" customFormat="1" ht="12.75"/>
    <row r="968" customFormat="1" ht="12.75"/>
    <row r="969" customFormat="1" ht="12.75"/>
    <row r="970" customFormat="1" ht="12.75"/>
    <row r="971" customFormat="1" ht="12.75"/>
    <row r="972" customFormat="1" ht="12.75"/>
    <row r="973" customFormat="1" ht="12.75"/>
    <row r="974" customFormat="1" ht="12.75"/>
    <row r="975" customFormat="1" ht="12.75"/>
    <row r="976" customFormat="1" ht="12.75"/>
    <row r="977" customFormat="1" ht="12.75"/>
    <row r="978" customFormat="1" ht="12.75"/>
    <row r="979" customFormat="1" ht="12.75"/>
    <row r="980" customFormat="1" ht="12.75"/>
    <row r="981" customFormat="1" ht="12.75"/>
    <row r="982" customFormat="1" ht="12.75"/>
    <row r="983" customFormat="1" ht="12.75"/>
    <row r="984" customFormat="1" ht="12.75"/>
    <row r="985" customFormat="1" ht="12.75"/>
    <row r="986" customFormat="1" ht="12.75"/>
    <row r="987" customFormat="1" ht="12.75"/>
    <row r="988" customFormat="1" ht="12.75"/>
    <row r="989" customFormat="1" ht="12.75"/>
    <row r="990" customFormat="1" ht="12.75"/>
    <row r="991" customFormat="1" ht="12.75"/>
    <row r="992" customFormat="1" ht="12.75"/>
    <row r="993" customFormat="1" ht="12.75"/>
    <row r="994" customFormat="1" ht="12.75"/>
    <row r="995" customFormat="1" ht="12.75"/>
    <row r="996" customFormat="1" ht="12.75"/>
    <row r="997" customFormat="1" ht="12.75"/>
    <row r="998" customFormat="1" ht="12.75"/>
    <row r="999" customFormat="1" ht="12.75"/>
    <row r="1000" customFormat="1" ht="12.75"/>
    <row r="1048561" customFormat="1" ht="15.75" customHeight="1"/>
  </sheetData>
  <phoneticPr fontId="1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62"/>
  <sheetViews>
    <sheetView tabSelected="1" topLeftCell="E1" workbookViewId="0">
      <selection activeCell="I2" sqref="I2"/>
    </sheetView>
  </sheetViews>
  <sheetFormatPr defaultColWidth="12.5703125" defaultRowHeight="15.75" customHeight="1"/>
  <cols>
    <col min="1" max="1" width="15.5703125" bestFit="1" customWidth="1"/>
    <col min="2" max="2" width="28.5703125" bestFit="1" customWidth="1"/>
    <col min="3" max="3" width="28.42578125" bestFit="1" customWidth="1"/>
    <col min="4" max="4" width="36.140625" bestFit="1" customWidth="1"/>
    <col min="5" max="6" width="11.140625" customWidth="1"/>
    <col min="7" max="7" width="33.5703125" bestFit="1" customWidth="1"/>
    <col min="8" max="8" width="105" bestFit="1" customWidth="1"/>
    <col min="9" max="9" width="11.140625" customWidth="1"/>
    <col min="10" max="10" width="12.140625" customWidth="1"/>
    <col min="11" max="11" width="33.28515625" bestFit="1" customWidth="1"/>
    <col min="12" max="12" width="12.42578125" bestFit="1" customWidth="1"/>
    <col min="13" max="13" width="12.140625" customWidth="1"/>
    <col min="14" max="14" width="17.28515625" bestFit="1" customWidth="1"/>
  </cols>
  <sheetData>
    <row r="1" spans="1:14" ht="15.75" customHeight="1" thickBot="1">
      <c r="A1" s="191" t="s">
        <v>2179</v>
      </c>
      <c r="B1" s="192" t="s">
        <v>13770</v>
      </c>
      <c r="C1" s="193" t="s">
        <v>13771</v>
      </c>
      <c r="D1" s="194" t="s">
        <v>13772</v>
      </c>
      <c r="E1" s="195" t="s">
        <v>13773</v>
      </c>
      <c r="F1" s="193" t="s">
        <v>13774</v>
      </c>
      <c r="G1" s="193" t="s">
        <v>13775</v>
      </c>
      <c r="H1" s="192" t="s">
        <v>13776</v>
      </c>
      <c r="I1" s="194" t="s">
        <v>13781</v>
      </c>
      <c r="J1" s="196" t="s">
        <v>13777</v>
      </c>
      <c r="K1" s="193" t="s">
        <v>213</v>
      </c>
      <c r="L1" s="194" t="s">
        <v>13778</v>
      </c>
      <c r="M1" s="197" t="s">
        <v>13779</v>
      </c>
      <c r="N1" s="198" t="s">
        <v>13780</v>
      </c>
    </row>
    <row r="2" spans="1:14" ht="12.75">
      <c r="A2" s="190">
        <v>44811.444097222222</v>
      </c>
      <c r="B2" s="50" t="s">
        <v>1747</v>
      </c>
      <c r="C2" s="50" t="s">
        <v>1748</v>
      </c>
      <c r="D2" s="199" t="s">
        <v>86</v>
      </c>
      <c r="E2" s="51">
        <v>44864</v>
      </c>
      <c r="F2" s="199" t="s">
        <v>27</v>
      </c>
      <c r="G2" s="50" t="s">
        <v>1749</v>
      </c>
      <c r="H2" s="50" t="s">
        <v>1750</v>
      </c>
      <c r="I2" s="50" t="s">
        <v>19</v>
      </c>
      <c r="J2" s="52" t="s">
        <v>1751</v>
      </c>
      <c r="K2" s="50" t="s">
        <v>1752</v>
      </c>
      <c r="L2" s="199" t="s">
        <v>40</v>
      </c>
      <c r="M2" s="50" t="s">
        <v>10</v>
      </c>
      <c r="N2" s="66"/>
    </row>
    <row r="3" spans="1:14" ht="12.75">
      <c r="A3" s="190">
        <v>44813.205601851849</v>
      </c>
      <c r="B3" s="50" t="s">
        <v>1755</v>
      </c>
      <c r="C3" s="50" t="s">
        <v>1570</v>
      </c>
      <c r="D3" s="199" t="s">
        <v>16</v>
      </c>
      <c r="E3" s="51">
        <v>26330</v>
      </c>
      <c r="F3" s="199" t="s">
        <v>3</v>
      </c>
      <c r="G3" s="50" t="s">
        <v>1756</v>
      </c>
      <c r="H3" s="50" t="s">
        <v>1757</v>
      </c>
      <c r="I3" s="50" t="s">
        <v>6</v>
      </c>
      <c r="J3" s="52" t="s">
        <v>1758</v>
      </c>
      <c r="K3" s="50" t="s">
        <v>1759</v>
      </c>
      <c r="L3" s="199" t="s">
        <v>175</v>
      </c>
      <c r="M3" s="50" t="s">
        <v>10</v>
      </c>
      <c r="N3" s="66"/>
    </row>
    <row r="4" spans="1:14" ht="12.75">
      <c r="A4" s="190">
        <v>44813.534907407404</v>
      </c>
      <c r="B4" s="50" t="s">
        <v>1762</v>
      </c>
      <c r="C4" s="50" t="s">
        <v>1763</v>
      </c>
      <c r="D4" s="199" t="s">
        <v>2</v>
      </c>
      <c r="E4" s="51">
        <v>27203</v>
      </c>
      <c r="F4" s="199" t="s">
        <v>3</v>
      </c>
      <c r="G4" s="50" t="s">
        <v>1764</v>
      </c>
      <c r="H4" s="50" t="s">
        <v>1765</v>
      </c>
      <c r="I4" s="50" t="s">
        <v>19</v>
      </c>
      <c r="J4" s="52" t="s">
        <v>1766</v>
      </c>
      <c r="K4" s="50" t="s">
        <v>1767</v>
      </c>
      <c r="L4" s="199" t="s">
        <v>22</v>
      </c>
      <c r="M4" s="50" t="s">
        <v>10</v>
      </c>
      <c r="N4" s="66"/>
    </row>
    <row r="5" spans="1:14" ht="12.75">
      <c r="A5" s="190">
        <v>44814.251643518517</v>
      </c>
      <c r="B5" s="50" t="s">
        <v>1770</v>
      </c>
      <c r="C5" s="50" t="s">
        <v>1771</v>
      </c>
      <c r="D5" s="199" t="s">
        <v>2</v>
      </c>
      <c r="E5" s="51">
        <v>26475</v>
      </c>
      <c r="F5" s="199" t="s">
        <v>27</v>
      </c>
      <c r="G5" s="50" t="s">
        <v>333</v>
      </c>
      <c r="H5" s="50" t="s">
        <v>1772</v>
      </c>
      <c r="I5" s="50" t="s">
        <v>19</v>
      </c>
      <c r="J5" s="52" t="s">
        <v>1773</v>
      </c>
      <c r="K5" s="50" t="s">
        <v>1774</v>
      </c>
      <c r="L5" s="199" t="s">
        <v>9</v>
      </c>
      <c r="M5" s="50" t="s">
        <v>10</v>
      </c>
      <c r="N5" s="66"/>
    </row>
    <row r="6" spans="1:14" ht="12.75">
      <c r="A6" s="190">
        <v>44816.287280092591</v>
      </c>
      <c r="B6" s="50" t="s">
        <v>1777</v>
      </c>
      <c r="C6" s="50" t="s">
        <v>1778</v>
      </c>
      <c r="D6" s="199" t="s">
        <v>2</v>
      </c>
      <c r="E6" s="51">
        <v>27033</v>
      </c>
      <c r="F6" s="199" t="s">
        <v>3</v>
      </c>
      <c r="G6" s="50" t="s">
        <v>1779</v>
      </c>
      <c r="H6" s="50" t="s">
        <v>1780</v>
      </c>
      <c r="I6" s="50" t="s">
        <v>19</v>
      </c>
      <c r="J6" s="52" t="s">
        <v>1781</v>
      </c>
      <c r="K6" s="50" t="s">
        <v>1782</v>
      </c>
      <c r="L6" s="199" t="s">
        <v>9</v>
      </c>
      <c r="M6" s="50" t="s">
        <v>10</v>
      </c>
      <c r="N6" s="66"/>
    </row>
    <row r="7" spans="1:14" ht="12.75">
      <c r="A7" s="190">
        <v>44816.789976851855</v>
      </c>
      <c r="B7" s="50" t="s">
        <v>1785</v>
      </c>
      <c r="C7" s="50" t="s">
        <v>1596</v>
      </c>
      <c r="D7" s="199" t="s">
        <v>2</v>
      </c>
      <c r="E7" s="51">
        <v>32387</v>
      </c>
      <c r="F7" s="199" t="s">
        <v>3</v>
      </c>
      <c r="G7" s="50" t="s">
        <v>590</v>
      </c>
      <c r="H7" s="50" t="s">
        <v>1786</v>
      </c>
      <c r="I7" s="50" t="s">
        <v>6</v>
      </c>
      <c r="J7" s="52" t="s">
        <v>1787</v>
      </c>
      <c r="K7" s="50" t="s">
        <v>1788</v>
      </c>
      <c r="L7" s="199" t="s">
        <v>9</v>
      </c>
      <c r="M7" s="50" t="s">
        <v>10</v>
      </c>
      <c r="N7" s="66"/>
    </row>
    <row r="8" spans="1:14" ht="12.75">
      <c r="A8" s="190">
        <v>44822.160509259258</v>
      </c>
      <c r="B8" s="50" t="s">
        <v>1791</v>
      </c>
      <c r="C8" s="50" t="s">
        <v>1792</v>
      </c>
      <c r="D8" s="199" t="s">
        <v>120</v>
      </c>
      <c r="E8" s="51">
        <v>25314</v>
      </c>
      <c r="F8" s="199" t="s">
        <v>3</v>
      </c>
      <c r="G8" s="50" t="s">
        <v>17</v>
      </c>
      <c r="H8" s="50" t="s">
        <v>1793</v>
      </c>
      <c r="I8" s="50" t="s">
        <v>19</v>
      </c>
      <c r="J8" s="52" t="s">
        <v>1794</v>
      </c>
      <c r="K8" s="50" t="s">
        <v>1795</v>
      </c>
      <c r="L8" s="199" t="s">
        <v>175</v>
      </c>
      <c r="M8" s="50" t="s">
        <v>65</v>
      </c>
      <c r="N8" s="66"/>
    </row>
    <row r="9" spans="1:14" ht="12.75">
      <c r="A9" s="190">
        <v>44822.25608796296</v>
      </c>
      <c r="B9" s="50" t="s">
        <v>1797</v>
      </c>
      <c r="C9" s="50" t="s">
        <v>1798</v>
      </c>
      <c r="D9" s="199" t="s">
        <v>120</v>
      </c>
      <c r="E9" s="51">
        <v>25253</v>
      </c>
      <c r="F9" s="199" t="s">
        <v>3</v>
      </c>
      <c r="G9" s="50" t="s">
        <v>17</v>
      </c>
      <c r="H9" s="50" t="s">
        <v>1799</v>
      </c>
      <c r="I9" s="50" t="s">
        <v>19</v>
      </c>
      <c r="J9" s="52" t="s">
        <v>1800</v>
      </c>
      <c r="K9" s="50" t="s">
        <v>1801</v>
      </c>
      <c r="L9" s="199" t="s">
        <v>175</v>
      </c>
      <c r="M9" s="50" t="s">
        <v>10</v>
      </c>
      <c r="N9" s="66"/>
    </row>
    <row r="10" spans="1:14" ht="12.75">
      <c r="A10" s="190">
        <v>44823.195856481485</v>
      </c>
      <c r="B10" s="50" t="s">
        <v>1803</v>
      </c>
      <c r="C10" s="50" t="s">
        <v>1804</v>
      </c>
      <c r="D10" s="199" t="s">
        <v>1443</v>
      </c>
      <c r="E10" s="51">
        <v>24357</v>
      </c>
      <c r="F10" s="199" t="s">
        <v>3</v>
      </c>
      <c r="G10" s="50" t="s">
        <v>1805</v>
      </c>
      <c r="H10" s="50" t="s">
        <v>1806</v>
      </c>
      <c r="I10" s="50" t="s">
        <v>19</v>
      </c>
      <c r="J10" s="52" t="s">
        <v>1807</v>
      </c>
      <c r="K10" s="50" t="s">
        <v>1808</v>
      </c>
      <c r="L10" s="199" t="s">
        <v>40</v>
      </c>
      <c r="M10" s="50" t="s">
        <v>10</v>
      </c>
      <c r="N10" s="66"/>
    </row>
    <row r="11" spans="1:14" ht="12.75">
      <c r="A11" s="190">
        <v>44823.626018518517</v>
      </c>
      <c r="B11" s="50" t="s">
        <v>1810</v>
      </c>
      <c r="C11" s="50" t="s">
        <v>1811</v>
      </c>
      <c r="D11" s="199" t="s">
        <v>16</v>
      </c>
      <c r="E11" s="51">
        <v>32470</v>
      </c>
      <c r="F11" s="199" t="s">
        <v>27</v>
      </c>
      <c r="G11" s="50" t="s">
        <v>61</v>
      </c>
      <c r="H11" s="50" t="s">
        <v>1812</v>
      </c>
      <c r="I11" s="50" t="s">
        <v>19</v>
      </c>
      <c r="J11" s="52" t="s">
        <v>1813</v>
      </c>
      <c r="K11" s="50" t="s">
        <v>1814</v>
      </c>
      <c r="L11" s="199" t="s">
        <v>22</v>
      </c>
      <c r="M11" s="50" t="s">
        <v>10</v>
      </c>
      <c r="N11" s="66"/>
    </row>
    <row r="12" spans="1:14" ht="12.75">
      <c r="A12" s="190">
        <v>44825.365497685183</v>
      </c>
      <c r="B12" s="50" t="s">
        <v>1816</v>
      </c>
      <c r="C12" s="50" t="s">
        <v>1817</v>
      </c>
      <c r="D12" s="199" t="s">
        <v>2</v>
      </c>
      <c r="E12" s="51">
        <v>26324</v>
      </c>
      <c r="F12" s="199" t="s">
        <v>3</v>
      </c>
      <c r="G12" s="50" t="s">
        <v>1818</v>
      </c>
      <c r="H12" s="50" t="s">
        <v>1316</v>
      </c>
      <c r="I12" s="50" t="s">
        <v>6</v>
      </c>
      <c r="J12" s="52" t="s">
        <v>1819</v>
      </c>
      <c r="K12" s="50" t="s">
        <v>1820</v>
      </c>
      <c r="L12" s="199" t="s">
        <v>40</v>
      </c>
      <c r="M12" s="50" t="s">
        <v>10</v>
      </c>
      <c r="N12" s="66"/>
    </row>
    <row r="13" spans="1:14" ht="12.75">
      <c r="A13" s="190">
        <v>44828.512499999997</v>
      </c>
      <c r="B13" s="50" t="s">
        <v>1822</v>
      </c>
      <c r="C13" s="50" t="s">
        <v>1823</v>
      </c>
      <c r="D13" s="199" t="s">
        <v>2</v>
      </c>
      <c r="E13" s="51">
        <v>28926</v>
      </c>
      <c r="F13" s="199" t="s">
        <v>3</v>
      </c>
      <c r="G13" s="50" t="s">
        <v>1824</v>
      </c>
      <c r="H13" s="50" t="s">
        <v>1825</v>
      </c>
      <c r="I13" s="50" t="s">
        <v>19</v>
      </c>
      <c r="J13" s="52" t="s">
        <v>1826</v>
      </c>
      <c r="K13" s="50" t="s">
        <v>1827</v>
      </c>
      <c r="L13" s="199" t="s">
        <v>9</v>
      </c>
      <c r="M13" s="50" t="s">
        <v>65</v>
      </c>
      <c r="N13" s="66"/>
    </row>
    <row r="14" spans="1:14" ht="12.75">
      <c r="A14" s="190">
        <v>44829.817199074074</v>
      </c>
      <c r="B14" s="50" t="s">
        <v>1829</v>
      </c>
      <c r="C14" s="50" t="s">
        <v>1830</v>
      </c>
      <c r="D14" s="199" t="s">
        <v>2</v>
      </c>
      <c r="E14" s="51">
        <v>21116</v>
      </c>
      <c r="F14" s="199" t="s">
        <v>3</v>
      </c>
      <c r="G14" s="50" t="s">
        <v>974</v>
      </c>
      <c r="H14" s="50" t="s">
        <v>1831</v>
      </c>
      <c r="I14" s="50" t="s">
        <v>6</v>
      </c>
      <c r="J14" s="52" t="s">
        <v>1832</v>
      </c>
      <c r="K14" s="50" t="s">
        <v>1833</v>
      </c>
      <c r="L14" s="199" t="s">
        <v>9</v>
      </c>
      <c r="M14" s="50" t="s">
        <v>10</v>
      </c>
      <c r="N14" s="66"/>
    </row>
    <row r="15" spans="1:14" ht="12.75">
      <c r="A15" s="190">
        <v>44831.575532407405</v>
      </c>
      <c r="B15" s="50" t="s">
        <v>1835</v>
      </c>
      <c r="C15" s="50" t="s">
        <v>1836</v>
      </c>
      <c r="D15" s="199" t="s">
        <v>1443</v>
      </c>
      <c r="E15" s="51">
        <v>29973</v>
      </c>
      <c r="F15" s="199" t="s">
        <v>3</v>
      </c>
      <c r="G15" s="50" t="s">
        <v>1837</v>
      </c>
      <c r="H15" s="50" t="s">
        <v>1838</v>
      </c>
      <c r="I15" s="50" t="s">
        <v>19</v>
      </c>
      <c r="J15" s="52" t="s">
        <v>1839</v>
      </c>
      <c r="K15" s="50" t="s">
        <v>1840</v>
      </c>
      <c r="L15" s="199" t="s">
        <v>22</v>
      </c>
      <c r="M15" s="50" t="s">
        <v>10</v>
      </c>
      <c r="N15" s="66"/>
    </row>
    <row r="16" spans="1:14" ht="12.75">
      <c r="A16" s="190">
        <v>44832.038946759261</v>
      </c>
      <c r="B16" s="50" t="s">
        <v>1842</v>
      </c>
      <c r="C16" s="50" t="s">
        <v>1843</v>
      </c>
      <c r="D16" s="199" t="s">
        <v>1479</v>
      </c>
      <c r="E16" s="51">
        <v>31831</v>
      </c>
      <c r="F16" s="199" t="s">
        <v>27</v>
      </c>
      <c r="G16" s="50" t="s">
        <v>333</v>
      </c>
      <c r="H16" s="50" t="s">
        <v>564</v>
      </c>
      <c r="I16" s="50" t="s">
        <v>19</v>
      </c>
      <c r="J16" s="52" t="s">
        <v>1844</v>
      </c>
      <c r="K16" s="50" t="s">
        <v>1845</v>
      </c>
      <c r="L16" s="199" t="s">
        <v>9</v>
      </c>
      <c r="M16" s="50" t="s">
        <v>10</v>
      </c>
      <c r="N16" s="66"/>
    </row>
    <row r="17" spans="1:14" ht="12.75">
      <c r="A17" s="190">
        <v>44880.286458333336</v>
      </c>
      <c r="B17" s="50" t="s">
        <v>1848</v>
      </c>
      <c r="C17" s="50" t="s">
        <v>1849</v>
      </c>
      <c r="D17" s="199" t="s">
        <v>2</v>
      </c>
      <c r="E17" s="51">
        <v>33690</v>
      </c>
      <c r="F17" s="199" t="s">
        <v>27</v>
      </c>
      <c r="G17" s="50" t="s">
        <v>1850</v>
      </c>
      <c r="H17" s="50" t="s">
        <v>1851</v>
      </c>
      <c r="I17" s="50" t="s">
        <v>19</v>
      </c>
      <c r="J17" s="52" t="s">
        <v>1852</v>
      </c>
      <c r="K17" s="50" t="s">
        <v>1853</v>
      </c>
      <c r="L17" s="199" t="s">
        <v>9</v>
      </c>
      <c r="M17" s="50" t="s">
        <v>10</v>
      </c>
      <c r="N17" s="66"/>
    </row>
    <row r="18" spans="1:14" ht="12.75">
      <c r="A18" s="190">
        <v>44883.749340277776</v>
      </c>
      <c r="B18" s="50" t="s">
        <v>1856</v>
      </c>
      <c r="C18" s="50" t="s">
        <v>1817</v>
      </c>
      <c r="D18" s="199" t="s">
        <v>2</v>
      </c>
      <c r="E18" s="51">
        <v>27473</v>
      </c>
      <c r="F18" s="199" t="s">
        <v>3</v>
      </c>
      <c r="G18" s="50" t="s">
        <v>1698</v>
      </c>
      <c r="H18" s="50" t="s">
        <v>1857</v>
      </c>
      <c r="I18" s="50" t="s">
        <v>6</v>
      </c>
      <c r="J18" s="52" t="s">
        <v>1858</v>
      </c>
      <c r="K18" s="50" t="s">
        <v>1859</v>
      </c>
      <c r="L18" s="199" t="s">
        <v>9</v>
      </c>
      <c r="M18" s="50" t="s">
        <v>10</v>
      </c>
      <c r="N18" s="66"/>
    </row>
    <row r="19" spans="1:14" ht="12.75">
      <c r="A19" s="190">
        <v>44893.308020833334</v>
      </c>
      <c r="B19" s="50" t="s">
        <v>1861</v>
      </c>
      <c r="C19" s="50" t="s">
        <v>1862</v>
      </c>
      <c r="D19" s="39"/>
      <c r="E19" s="51">
        <v>31825</v>
      </c>
      <c r="F19" s="38" t="s">
        <v>3</v>
      </c>
      <c r="G19" s="50" t="s">
        <v>1863</v>
      </c>
      <c r="H19" s="50" t="s">
        <v>1864</v>
      </c>
      <c r="I19" s="50" t="s">
        <v>6</v>
      </c>
      <c r="J19" s="52" t="s">
        <v>1865</v>
      </c>
      <c r="K19" s="50" t="s">
        <v>1866</v>
      </c>
      <c r="L19" s="38" t="s">
        <v>40</v>
      </c>
      <c r="M19" s="50" t="s">
        <v>10</v>
      </c>
      <c r="N19" s="66"/>
    </row>
    <row r="20" spans="1:14" ht="12.75">
      <c r="A20" s="190">
        <v>44893.977233796293</v>
      </c>
      <c r="B20" s="50" t="s">
        <v>1868</v>
      </c>
      <c r="C20" s="50" t="s">
        <v>1869</v>
      </c>
      <c r="D20" s="39"/>
      <c r="E20" s="51">
        <v>23067</v>
      </c>
      <c r="F20" s="199" t="s">
        <v>3</v>
      </c>
      <c r="G20" s="50" t="s">
        <v>1870</v>
      </c>
      <c r="H20" s="50" t="s">
        <v>1871</v>
      </c>
      <c r="I20" s="50" t="s">
        <v>19</v>
      </c>
      <c r="J20" s="52" t="s">
        <v>1872</v>
      </c>
      <c r="K20" s="50" t="s">
        <v>1873</v>
      </c>
      <c r="L20" s="199" t="s">
        <v>175</v>
      </c>
      <c r="M20" s="50" t="s">
        <v>10</v>
      </c>
      <c r="N20" s="66"/>
    </row>
    <row r="21" spans="1:14" ht="12.75">
      <c r="A21" s="190">
        <v>44896.349212962959</v>
      </c>
      <c r="B21" s="50" t="s">
        <v>1875</v>
      </c>
      <c r="C21" s="50" t="s">
        <v>1876</v>
      </c>
      <c r="D21" s="199" t="s">
        <v>2</v>
      </c>
      <c r="E21" s="51">
        <v>34767</v>
      </c>
      <c r="F21" s="199" t="s">
        <v>27</v>
      </c>
      <c r="G21" s="50" t="s">
        <v>1877</v>
      </c>
      <c r="H21" s="50" t="s">
        <v>1878</v>
      </c>
      <c r="I21" s="50" t="s">
        <v>19</v>
      </c>
      <c r="J21" s="52" t="s">
        <v>1879</v>
      </c>
      <c r="K21" s="50" t="s">
        <v>1880</v>
      </c>
      <c r="L21" s="199" t="s">
        <v>40</v>
      </c>
      <c r="M21" s="50" t="s">
        <v>10</v>
      </c>
      <c r="N21" s="66"/>
    </row>
    <row r="22" spans="1:14" ht="12.75">
      <c r="A22" s="190">
        <v>44897.006643518522</v>
      </c>
      <c r="B22" s="50" t="s">
        <v>1882</v>
      </c>
      <c r="C22" s="50" t="s">
        <v>1077</v>
      </c>
      <c r="D22" s="199" t="s">
        <v>2</v>
      </c>
      <c r="E22" s="51">
        <v>32818</v>
      </c>
      <c r="F22" s="199" t="s">
        <v>3</v>
      </c>
      <c r="G22" s="50" t="s">
        <v>1883</v>
      </c>
      <c r="H22" s="50" t="s">
        <v>1884</v>
      </c>
      <c r="I22" s="50" t="s">
        <v>6</v>
      </c>
      <c r="J22" s="52" t="s">
        <v>1885</v>
      </c>
      <c r="K22" s="50" t="s">
        <v>1886</v>
      </c>
      <c r="L22" s="199" t="s">
        <v>175</v>
      </c>
      <c r="M22" s="50" t="s">
        <v>10</v>
      </c>
      <c r="N22" s="66"/>
    </row>
    <row r="23" spans="1:14" ht="12.75">
      <c r="A23" s="190">
        <v>44897.044641203705</v>
      </c>
      <c r="B23" s="50" t="s">
        <v>1888</v>
      </c>
      <c r="C23" s="50" t="s">
        <v>1889</v>
      </c>
      <c r="D23" s="199" t="s">
        <v>2</v>
      </c>
      <c r="E23" s="51">
        <v>35074</v>
      </c>
      <c r="F23" s="199" t="s">
        <v>27</v>
      </c>
      <c r="G23" s="50" t="s">
        <v>518</v>
      </c>
      <c r="H23" s="39"/>
      <c r="I23" s="50" t="s">
        <v>19</v>
      </c>
      <c r="J23" s="52" t="s">
        <v>1890</v>
      </c>
      <c r="K23" s="50" t="s">
        <v>1891</v>
      </c>
      <c r="L23" s="199" t="s">
        <v>9</v>
      </c>
      <c r="M23" s="50" t="s">
        <v>10</v>
      </c>
      <c r="N23" s="66"/>
    </row>
    <row r="24" spans="1:14" ht="12.75">
      <c r="A24" s="190">
        <v>44899.495162037034</v>
      </c>
      <c r="B24" s="50" t="s">
        <v>1893</v>
      </c>
      <c r="C24" s="50" t="s">
        <v>1894</v>
      </c>
      <c r="D24" s="199" t="s">
        <v>1479</v>
      </c>
      <c r="E24" s="51">
        <v>34312</v>
      </c>
      <c r="F24" s="199" t="s">
        <v>27</v>
      </c>
      <c r="G24" s="50" t="s">
        <v>1895</v>
      </c>
      <c r="H24" s="50" t="s">
        <v>1896</v>
      </c>
      <c r="I24" s="50" t="s">
        <v>19</v>
      </c>
      <c r="J24" s="52" t="s">
        <v>1897</v>
      </c>
      <c r="K24" s="50" t="s">
        <v>1898</v>
      </c>
      <c r="L24" s="199" t="s">
        <v>9</v>
      </c>
      <c r="M24" s="50" t="s">
        <v>10</v>
      </c>
      <c r="N24" s="66"/>
    </row>
    <row r="25" spans="1:14" ht="12.75">
      <c r="A25" s="190">
        <v>44899.804629629631</v>
      </c>
      <c r="B25" s="50" t="s">
        <v>1102</v>
      </c>
      <c r="C25" s="50" t="s">
        <v>1900</v>
      </c>
      <c r="D25" s="199" t="s">
        <v>2</v>
      </c>
      <c r="E25" s="51">
        <v>27179</v>
      </c>
      <c r="F25" s="199" t="s">
        <v>3</v>
      </c>
      <c r="G25" s="50" t="s">
        <v>1901</v>
      </c>
      <c r="H25" s="50" t="s">
        <v>1902</v>
      </c>
      <c r="I25" s="50" t="s">
        <v>6</v>
      </c>
      <c r="J25" s="52" t="s">
        <v>1903</v>
      </c>
      <c r="K25" s="50" t="s">
        <v>1904</v>
      </c>
      <c r="L25" s="199" t="s">
        <v>22</v>
      </c>
      <c r="M25" s="50" t="s">
        <v>10</v>
      </c>
      <c r="N25" s="66"/>
    </row>
    <row r="26" spans="1:14" ht="12.75">
      <c r="A26" s="190">
        <v>44900.172349537039</v>
      </c>
      <c r="B26" s="50" t="s">
        <v>1906</v>
      </c>
      <c r="C26" s="50" t="s">
        <v>1907</v>
      </c>
      <c r="D26" s="199" t="s">
        <v>120</v>
      </c>
      <c r="E26" s="51">
        <v>44870</v>
      </c>
      <c r="F26" s="199" t="s">
        <v>27</v>
      </c>
      <c r="G26" s="50" t="s">
        <v>171</v>
      </c>
      <c r="H26" s="50" t="s">
        <v>1908</v>
      </c>
      <c r="I26" s="50" t="s">
        <v>19</v>
      </c>
      <c r="J26" s="52" t="s">
        <v>1909</v>
      </c>
      <c r="K26" s="50" t="s">
        <v>1910</v>
      </c>
      <c r="L26" s="199" t="s">
        <v>40</v>
      </c>
      <c r="M26" s="50" t="s">
        <v>65</v>
      </c>
      <c r="N26" s="66"/>
    </row>
    <row r="27" spans="1:14" ht="12.75">
      <c r="A27" s="190">
        <v>44903.144317129627</v>
      </c>
      <c r="B27" s="50" t="s">
        <v>1912</v>
      </c>
      <c r="C27" s="50" t="s">
        <v>1913</v>
      </c>
      <c r="D27" s="199" t="s">
        <v>1535</v>
      </c>
      <c r="E27" s="51">
        <v>34567</v>
      </c>
      <c r="F27" s="199" t="s">
        <v>3</v>
      </c>
      <c r="G27" s="50" t="s">
        <v>1914</v>
      </c>
      <c r="H27" s="50" t="s">
        <v>1915</v>
      </c>
      <c r="I27" s="50" t="s">
        <v>6</v>
      </c>
      <c r="J27" s="52" t="s">
        <v>1916</v>
      </c>
      <c r="K27" s="50" t="s">
        <v>1917</v>
      </c>
      <c r="L27" s="199" t="s">
        <v>9</v>
      </c>
      <c r="M27" s="50" t="s">
        <v>10</v>
      </c>
      <c r="N27" s="66"/>
    </row>
    <row r="28" spans="1:14" ht="12.75">
      <c r="A28" s="190">
        <v>44918.71769675926</v>
      </c>
      <c r="B28" s="50" t="s">
        <v>1920</v>
      </c>
      <c r="C28" s="50" t="s">
        <v>1921</v>
      </c>
      <c r="D28" s="199" t="s">
        <v>1443</v>
      </c>
      <c r="E28" s="51">
        <v>35113</v>
      </c>
      <c r="F28" s="199" t="s">
        <v>3</v>
      </c>
      <c r="G28" s="50" t="s">
        <v>1922</v>
      </c>
      <c r="H28" s="50" t="s">
        <v>1923</v>
      </c>
      <c r="I28" s="50" t="s">
        <v>6</v>
      </c>
      <c r="J28" s="52" t="s">
        <v>1924</v>
      </c>
      <c r="K28" s="50" t="s">
        <v>1925</v>
      </c>
      <c r="L28" s="199" t="s">
        <v>22</v>
      </c>
      <c r="M28" s="50" t="s">
        <v>10</v>
      </c>
      <c r="N28" s="66"/>
    </row>
    <row r="29" spans="1:14" ht="12.75">
      <c r="A29" s="190">
        <v>44919.103368055556</v>
      </c>
      <c r="B29" s="50" t="s">
        <v>1928</v>
      </c>
      <c r="C29" s="50" t="s">
        <v>1929</v>
      </c>
      <c r="D29" s="199" t="s">
        <v>1535</v>
      </c>
      <c r="E29" s="51">
        <v>37678</v>
      </c>
      <c r="F29" s="199" t="s">
        <v>27</v>
      </c>
      <c r="G29" s="50" t="s">
        <v>1930</v>
      </c>
      <c r="H29" s="50" t="s">
        <v>1931</v>
      </c>
      <c r="I29" s="50" t="s">
        <v>19</v>
      </c>
      <c r="J29" s="52" t="s">
        <v>1932</v>
      </c>
      <c r="K29" s="50" t="s">
        <v>1933</v>
      </c>
      <c r="L29" s="199" t="s">
        <v>9</v>
      </c>
      <c r="M29" s="50" t="s">
        <v>10</v>
      </c>
      <c r="N29" s="66"/>
    </row>
    <row r="30" spans="1:14" ht="12.75">
      <c r="A30" s="190">
        <v>44919.604004629633</v>
      </c>
      <c r="B30" s="50" t="s">
        <v>1936</v>
      </c>
      <c r="C30" s="50" t="s">
        <v>1937</v>
      </c>
      <c r="D30" s="199" t="s">
        <v>2</v>
      </c>
      <c r="E30" s="51">
        <v>23919</v>
      </c>
      <c r="F30" s="199" t="s">
        <v>3</v>
      </c>
      <c r="G30" s="50" t="s">
        <v>112</v>
      </c>
      <c r="H30" s="50" t="s">
        <v>1938</v>
      </c>
      <c r="I30" s="50" t="s">
        <v>19</v>
      </c>
      <c r="J30" s="52" t="s">
        <v>1939</v>
      </c>
      <c r="K30" s="50" t="s">
        <v>1940</v>
      </c>
      <c r="L30" s="199" t="s">
        <v>9</v>
      </c>
      <c r="M30" s="50" t="s">
        <v>10</v>
      </c>
      <c r="N30" s="66"/>
    </row>
    <row r="31" spans="1:14" ht="12.75">
      <c r="A31" s="190">
        <v>44920.160034722219</v>
      </c>
      <c r="B31" s="50" t="s">
        <v>1943</v>
      </c>
      <c r="C31" s="50" t="s">
        <v>309</v>
      </c>
      <c r="D31" s="199" t="s">
        <v>2</v>
      </c>
      <c r="E31" s="51">
        <v>27937</v>
      </c>
      <c r="F31" s="199" t="s">
        <v>3</v>
      </c>
      <c r="G31" s="50" t="s">
        <v>1944</v>
      </c>
      <c r="H31" s="50" t="s">
        <v>1945</v>
      </c>
      <c r="I31" s="50" t="s">
        <v>19</v>
      </c>
      <c r="J31" s="52" t="s">
        <v>1946</v>
      </c>
      <c r="K31" s="50" t="s">
        <v>1947</v>
      </c>
      <c r="L31" s="199" t="s">
        <v>175</v>
      </c>
      <c r="M31" s="50" t="s">
        <v>10</v>
      </c>
      <c r="N31" s="66"/>
    </row>
    <row r="32" spans="1:14" ht="12.75">
      <c r="A32" s="190">
        <v>44920.922430555554</v>
      </c>
      <c r="B32" s="50" t="s">
        <v>1950</v>
      </c>
      <c r="C32" s="50" t="s">
        <v>1951</v>
      </c>
      <c r="D32" s="50" t="s">
        <v>16</v>
      </c>
      <c r="E32" s="51">
        <v>31264</v>
      </c>
      <c r="F32" s="50" t="s">
        <v>27</v>
      </c>
      <c r="G32" s="50" t="s">
        <v>28</v>
      </c>
      <c r="H32" s="50" t="s">
        <v>1952</v>
      </c>
      <c r="I32" s="50" t="s">
        <v>19</v>
      </c>
      <c r="J32" s="52" t="s">
        <v>1953</v>
      </c>
      <c r="K32" s="50" t="s">
        <v>1954</v>
      </c>
      <c r="L32" s="50" t="s">
        <v>175</v>
      </c>
      <c r="M32" s="50" t="s">
        <v>10</v>
      </c>
      <c r="N32" s="66"/>
    </row>
    <row r="33" spans="1:14" ht="12.75">
      <c r="A33" s="190">
        <v>44923.546759259261</v>
      </c>
      <c r="B33" s="50" t="s">
        <v>1957</v>
      </c>
      <c r="C33" s="50" t="s">
        <v>1958</v>
      </c>
      <c r="D33" s="50" t="s">
        <v>2</v>
      </c>
      <c r="E33" s="51">
        <v>29726</v>
      </c>
      <c r="F33" s="50" t="s">
        <v>27</v>
      </c>
      <c r="G33" s="50" t="s">
        <v>333</v>
      </c>
      <c r="H33" s="50" t="s">
        <v>1959</v>
      </c>
      <c r="I33" s="50" t="s">
        <v>19</v>
      </c>
      <c r="J33" s="52" t="s">
        <v>1960</v>
      </c>
      <c r="K33" s="50" t="s">
        <v>1961</v>
      </c>
      <c r="L33" s="50" t="s">
        <v>9</v>
      </c>
      <c r="M33" s="50" t="s">
        <v>10</v>
      </c>
      <c r="N33" s="66"/>
    </row>
    <row r="34" spans="1:14" ht="12.75">
      <c r="A34" s="190">
        <v>44925.909629629627</v>
      </c>
      <c r="B34" s="50" t="s">
        <v>1964</v>
      </c>
      <c r="C34" s="50" t="s">
        <v>1965</v>
      </c>
      <c r="D34" s="50" t="s">
        <v>16</v>
      </c>
      <c r="E34" s="51">
        <v>34861</v>
      </c>
      <c r="F34" s="50" t="s">
        <v>3</v>
      </c>
      <c r="G34" s="50" t="s">
        <v>1966</v>
      </c>
      <c r="H34" s="50" t="s">
        <v>240</v>
      </c>
      <c r="I34" s="50" t="s">
        <v>6</v>
      </c>
      <c r="J34" s="52" t="s">
        <v>1967</v>
      </c>
      <c r="K34" s="50" t="s">
        <v>1968</v>
      </c>
      <c r="L34" s="50" t="s">
        <v>22</v>
      </c>
      <c r="M34" s="50" t="s">
        <v>10</v>
      </c>
      <c r="N34" s="66"/>
    </row>
    <row r="35" spans="1:14" ht="12.75">
      <c r="A35" s="190">
        <v>44926.394791666666</v>
      </c>
      <c r="B35" s="50" t="s">
        <v>1971</v>
      </c>
      <c r="C35" s="50" t="s">
        <v>1972</v>
      </c>
      <c r="D35" s="50" t="s">
        <v>2</v>
      </c>
      <c r="E35" s="51">
        <v>28392</v>
      </c>
      <c r="F35" s="50" t="s">
        <v>3</v>
      </c>
      <c r="G35" s="50" t="s">
        <v>95</v>
      </c>
      <c r="H35" s="50" t="s">
        <v>1973</v>
      </c>
      <c r="I35" s="50" t="s">
        <v>6</v>
      </c>
      <c r="J35" s="52" t="s">
        <v>1974</v>
      </c>
      <c r="K35" s="50" t="s">
        <v>1975</v>
      </c>
      <c r="L35" s="50" t="s">
        <v>175</v>
      </c>
      <c r="M35" s="50" t="s">
        <v>65</v>
      </c>
      <c r="N35" s="66"/>
    </row>
    <row r="36" spans="1:14" ht="12.75">
      <c r="A36" s="190">
        <v>44928.363194444442</v>
      </c>
      <c r="B36" s="50" t="s">
        <v>1978</v>
      </c>
      <c r="C36" s="50" t="s">
        <v>1979</v>
      </c>
      <c r="D36" s="50" t="s">
        <v>1535</v>
      </c>
      <c r="E36" s="51">
        <v>44949</v>
      </c>
      <c r="F36" s="50" t="s">
        <v>3</v>
      </c>
      <c r="G36" s="50" t="s">
        <v>1980</v>
      </c>
      <c r="H36" s="50" t="s">
        <v>1529</v>
      </c>
      <c r="I36" s="50" t="s">
        <v>19</v>
      </c>
      <c r="J36" s="52" t="s">
        <v>1981</v>
      </c>
      <c r="K36" s="50" t="s">
        <v>1982</v>
      </c>
      <c r="L36" s="50" t="s">
        <v>40</v>
      </c>
      <c r="M36" s="50" t="s">
        <v>65</v>
      </c>
      <c r="N36" s="66"/>
    </row>
    <row r="37" spans="1:14" ht="12.75">
      <c r="A37" s="190">
        <v>44930.108715277776</v>
      </c>
      <c r="B37" s="50" t="s">
        <v>1985</v>
      </c>
      <c r="C37" s="50" t="s">
        <v>1986</v>
      </c>
      <c r="D37" s="50" t="s">
        <v>2</v>
      </c>
      <c r="E37" s="51">
        <v>30682</v>
      </c>
      <c r="F37" s="50" t="s">
        <v>3</v>
      </c>
      <c r="G37" s="50" t="s">
        <v>1987</v>
      </c>
      <c r="H37" s="50" t="s">
        <v>1988</v>
      </c>
      <c r="I37" s="50" t="s">
        <v>19</v>
      </c>
      <c r="J37" s="52" t="s">
        <v>1989</v>
      </c>
      <c r="K37" s="50" t="s">
        <v>1990</v>
      </c>
      <c r="L37" s="50" t="s">
        <v>9</v>
      </c>
      <c r="M37" s="50" t="s">
        <v>65</v>
      </c>
      <c r="N37" s="66"/>
    </row>
    <row r="38" spans="1:14" ht="12.75">
      <c r="A38" s="200">
        <v>44936.069872685184</v>
      </c>
      <c r="B38" s="50" t="s">
        <v>1993</v>
      </c>
      <c r="C38" s="50" t="s">
        <v>1994</v>
      </c>
      <c r="D38" s="50" t="s">
        <v>2</v>
      </c>
      <c r="E38" s="51">
        <v>30095</v>
      </c>
      <c r="F38" s="50" t="s">
        <v>3</v>
      </c>
      <c r="G38" s="50" t="s">
        <v>1995</v>
      </c>
      <c r="H38" s="50" t="s">
        <v>1996</v>
      </c>
      <c r="I38" s="50" t="s">
        <v>19</v>
      </c>
      <c r="J38" s="52" t="s">
        <v>1997</v>
      </c>
      <c r="K38" s="50" t="s">
        <v>1998</v>
      </c>
      <c r="L38" s="50" t="s">
        <v>175</v>
      </c>
      <c r="M38" s="50" t="s">
        <v>10</v>
      </c>
      <c r="N38" s="66"/>
    </row>
    <row r="39" spans="1:14" ht="12.75">
      <c r="A39" s="200">
        <v>44937.070729166669</v>
      </c>
      <c r="B39" s="50" t="s">
        <v>2001</v>
      </c>
      <c r="C39" s="50" t="s">
        <v>2002</v>
      </c>
      <c r="D39" s="50" t="s">
        <v>2</v>
      </c>
      <c r="E39" s="51">
        <v>35725</v>
      </c>
      <c r="F39" s="50" t="s">
        <v>27</v>
      </c>
      <c r="G39" s="50" t="s">
        <v>171</v>
      </c>
      <c r="H39" s="50" t="s">
        <v>2003</v>
      </c>
      <c r="I39" s="50" t="s">
        <v>19</v>
      </c>
      <c r="J39" s="52" t="s">
        <v>2004</v>
      </c>
      <c r="K39" s="50" t="s">
        <v>2005</v>
      </c>
      <c r="L39" s="50" t="s">
        <v>40</v>
      </c>
      <c r="M39" s="50" t="s">
        <v>10</v>
      </c>
      <c r="N39" s="66"/>
    </row>
    <row r="40" spans="1:14" ht="12.75">
      <c r="A40" s="200">
        <v>44938.343090277776</v>
      </c>
      <c r="B40" s="50" t="s">
        <v>2008</v>
      </c>
      <c r="C40" s="50" t="s">
        <v>2009</v>
      </c>
      <c r="D40" s="50" t="s">
        <v>2</v>
      </c>
      <c r="E40" s="51">
        <v>37398</v>
      </c>
      <c r="F40" s="50" t="s">
        <v>3</v>
      </c>
      <c r="G40" s="50" t="s">
        <v>2010</v>
      </c>
      <c r="H40" s="50" t="s">
        <v>2011</v>
      </c>
      <c r="I40" s="50" t="s">
        <v>6</v>
      </c>
      <c r="J40" s="52" t="s">
        <v>2012</v>
      </c>
      <c r="K40" s="50" t="s">
        <v>2013</v>
      </c>
      <c r="L40" s="50" t="s">
        <v>22</v>
      </c>
      <c r="M40" s="50" t="s">
        <v>10</v>
      </c>
      <c r="N40" s="66"/>
    </row>
    <row r="41" spans="1:14" ht="12.75">
      <c r="A41" s="200">
        <v>44939.608923611115</v>
      </c>
      <c r="B41" s="50" t="s">
        <v>2016</v>
      </c>
      <c r="C41" s="50" t="s">
        <v>2017</v>
      </c>
      <c r="D41" s="50" t="s">
        <v>1535</v>
      </c>
      <c r="E41" s="51">
        <v>33458</v>
      </c>
      <c r="F41" s="50" t="s">
        <v>3</v>
      </c>
      <c r="G41" s="50" t="s">
        <v>403</v>
      </c>
      <c r="H41" s="50" t="s">
        <v>2018</v>
      </c>
      <c r="I41" s="50" t="s">
        <v>6</v>
      </c>
      <c r="J41" s="52" t="s">
        <v>2019</v>
      </c>
      <c r="K41" s="50" t="s">
        <v>2020</v>
      </c>
      <c r="L41" s="50" t="s">
        <v>175</v>
      </c>
      <c r="M41" s="50" t="s">
        <v>10</v>
      </c>
      <c r="N41" s="66"/>
    </row>
    <row r="42" spans="1:14" ht="12.75">
      <c r="A42" s="200">
        <v>44940.438287037039</v>
      </c>
      <c r="B42" s="50" t="s">
        <v>2023</v>
      </c>
      <c r="C42" s="50" t="s">
        <v>504</v>
      </c>
      <c r="D42" s="50" t="s">
        <v>2</v>
      </c>
      <c r="E42" s="51">
        <v>35533</v>
      </c>
      <c r="F42" s="50" t="s">
        <v>3</v>
      </c>
      <c r="G42" s="50" t="s">
        <v>2024</v>
      </c>
      <c r="H42" s="50" t="s">
        <v>2025</v>
      </c>
      <c r="I42" s="50" t="s">
        <v>6</v>
      </c>
      <c r="J42" s="52" t="s">
        <v>2026</v>
      </c>
      <c r="K42" s="50" t="s">
        <v>2027</v>
      </c>
      <c r="L42" s="50" t="s">
        <v>40</v>
      </c>
      <c r="M42" s="50" t="s">
        <v>65</v>
      </c>
      <c r="N42" s="66"/>
    </row>
    <row r="43" spans="1:14" ht="12.75">
      <c r="A43" s="200">
        <v>44943.390532407408</v>
      </c>
      <c r="B43" s="50" t="s">
        <v>2030</v>
      </c>
      <c r="C43" s="50" t="s">
        <v>2031</v>
      </c>
      <c r="D43" s="50" t="s">
        <v>1479</v>
      </c>
      <c r="E43" s="51">
        <v>36842</v>
      </c>
      <c r="F43" s="50" t="s">
        <v>27</v>
      </c>
      <c r="G43" s="50" t="s">
        <v>372</v>
      </c>
      <c r="H43" s="50" t="s">
        <v>2032</v>
      </c>
      <c r="I43" s="50" t="s">
        <v>19</v>
      </c>
      <c r="J43" s="52" t="s">
        <v>2033</v>
      </c>
      <c r="K43" s="50" t="s">
        <v>2034</v>
      </c>
      <c r="L43" s="50" t="s">
        <v>9</v>
      </c>
      <c r="M43" s="50" t="s">
        <v>10</v>
      </c>
      <c r="N43" s="66"/>
    </row>
    <row r="44" spans="1:14" ht="12.75">
      <c r="A44" s="200">
        <v>44948.807152777779</v>
      </c>
      <c r="B44" s="50" t="s">
        <v>2036</v>
      </c>
      <c r="C44" s="50" t="s">
        <v>2037</v>
      </c>
      <c r="D44" s="50" t="s">
        <v>2</v>
      </c>
      <c r="E44" s="51">
        <v>37958</v>
      </c>
      <c r="F44" s="50" t="s">
        <v>3</v>
      </c>
      <c r="G44" s="50" t="s">
        <v>2038</v>
      </c>
      <c r="H44" s="50" t="s">
        <v>2039</v>
      </c>
      <c r="I44" s="50" t="s">
        <v>19</v>
      </c>
      <c r="J44" s="52" t="s">
        <v>2040</v>
      </c>
      <c r="K44" s="50" t="s">
        <v>2041</v>
      </c>
      <c r="L44" s="50" t="s">
        <v>175</v>
      </c>
      <c r="M44" s="50" t="s">
        <v>10</v>
      </c>
      <c r="N44" s="66"/>
    </row>
    <row r="45" spans="1:14" ht="12.75">
      <c r="A45" s="200">
        <v>44950.15452546296</v>
      </c>
      <c r="B45" s="50" t="s">
        <v>2044</v>
      </c>
      <c r="C45" s="50" t="s">
        <v>2045</v>
      </c>
      <c r="D45" s="50" t="s">
        <v>2</v>
      </c>
      <c r="E45" s="51">
        <v>30102</v>
      </c>
      <c r="F45" s="50" t="s">
        <v>3</v>
      </c>
      <c r="G45" s="50" t="s">
        <v>2046</v>
      </c>
      <c r="H45" s="50" t="s">
        <v>2047</v>
      </c>
      <c r="I45" s="50" t="s">
        <v>19</v>
      </c>
      <c r="J45" s="52" t="s">
        <v>2048</v>
      </c>
      <c r="K45" s="50" t="s">
        <v>2049</v>
      </c>
      <c r="L45" s="50" t="s">
        <v>40</v>
      </c>
      <c r="M45" s="50" t="s">
        <v>10</v>
      </c>
      <c r="N45" s="66"/>
    </row>
    <row r="46" spans="1:14" ht="12.75">
      <c r="A46" s="200">
        <v>44951.612430555557</v>
      </c>
      <c r="B46" s="50" t="s">
        <v>2052</v>
      </c>
      <c r="C46" s="50" t="s">
        <v>2053</v>
      </c>
      <c r="D46" s="50" t="s">
        <v>2</v>
      </c>
      <c r="E46" s="51">
        <v>32232</v>
      </c>
      <c r="F46" s="50" t="s">
        <v>3</v>
      </c>
      <c r="G46" s="50" t="s">
        <v>2054</v>
      </c>
      <c r="H46" s="50" t="s">
        <v>2055</v>
      </c>
      <c r="I46" s="50" t="s">
        <v>19</v>
      </c>
      <c r="J46" s="52" t="s">
        <v>2056</v>
      </c>
      <c r="K46" s="50" t="s">
        <v>2057</v>
      </c>
      <c r="L46" s="50" t="s">
        <v>40</v>
      </c>
      <c r="M46" s="50" t="s">
        <v>10</v>
      </c>
      <c r="N46" s="66"/>
    </row>
    <row r="47" spans="1:14" ht="12.75">
      <c r="A47" s="200">
        <v>44952.627476851849</v>
      </c>
      <c r="B47" s="50" t="s">
        <v>2060</v>
      </c>
      <c r="C47" s="50" t="s">
        <v>2061</v>
      </c>
      <c r="D47" s="50" t="s">
        <v>1479</v>
      </c>
      <c r="E47" s="51">
        <v>27509</v>
      </c>
      <c r="F47" s="50" t="s">
        <v>3</v>
      </c>
      <c r="G47" s="50" t="s">
        <v>2062</v>
      </c>
      <c r="H47" s="50" t="s">
        <v>2063</v>
      </c>
      <c r="I47" s="50" t="s">
        <v>19</v>
      </c>
      <c r="J47" s="52" t="s">
        <v>2064</v>
      </c>
      <c r="K47" s="50" t="s">
        <v>2065</v>
      </c>
      <c r="L47" s="50" t="s">
        <v>40</v>
      </c>
      <c r="M47" s="50" t="s">
        <v>10</v>
      </c>
      <c r="N47" s="66"/>
    </row>
    <row r="48" spans="1:14" ht="12.75">
      <c r="A48" s="200">
        <v>44955.022615740738</v>
      </c>
      <c r="B48" s="50" t="s">
        <v>2068</v>
      </c>
      <c r="C48" s="50" t="s">
        <v>2069</v>
      </c>
      <c r="D48" s="50" t="s">
        <v>1535</v>
      </c>
      <c r="E48" s="51">
        <v>26022</v>
      </c>
      <c r="F48" s="50" t="s">
        <v>3</v>
      </c>
      <c r="G48" s="50" t="s">
        <v>1756</v>
      </c>
      <c r="H48" s="50" t="s">
        <v>747</v>
      </c>
      <c r="I48" s="50" t="s">
        <v>19</v>
      </c>
      <c r="J48" s="52" t="s">
        <v>2070</v>
      </c>
      <c r="K48" s="50" t="s">
        <v>2071</v>
      </c>
      <c r="L48" s="50" t="s">
        <v>40</v>
      </c>
      <c r="M48" s="50" t="s">
        <v>10</v>
      </c>
      <c r="N48" s="66"/>
    </row>
    <row r="49" spans="1:14" ht="12.75">
      <c r="A49" s="200">
        <v>44956.614120370374</v>
      </c>
      <c r="B49" s="50" t="s">
        <v>2074</v>
      </c>
      <c r="C49" s="50" t="s">
        <v>2075</v>
      </c>
      <c r="D49" s="50" t="s">
        <v>120</v>
      </c>
      <c r="E49" s="51">
        <v>31606</v>
      </c>
      <c r="F49" s="50" t="s">
        <v>3</v>
      </c>
      <c r="G49" s="50" t="s">
        <v>2076</v>
      </c>
      <c r="H49" s="50" t="s">
        <v>2077</v>
      </c>
      <c r="I49" s="50" t="s">
        <v>19</v>
      </c>
      <c r="J49" s="52" t="s">
        <v>2078</v>
      </c>
      <c r="K49" s="50" t="s">
        <v>2079</v>
      </c>
      <c r="L49" s="50" t="s">
        <v>40</v>
      </c>
      <c r="M49" s="50" t="s">
        <v>10</v>
      </c>
      <c r="N49" s="66"/>
    </row>
    <row r="50" spans="1:14" ht="12.75">
      <c r="A50" s="200">
        <v>44956.786261574074</v>
      </c>
      <c r="B50" s="50" t="s">
        <v>2082</v>
      </c>
      <c r="C50" s="50" t="s">
        <v>2083</v>
      </c>
      <c r="D50" s="50" t="s">
        <v>1535</v>
      </c>
      <c r="E50" s="51">
        <v>31890</v>
      </c>
      <c r="F50" s="50" t="s">
        <v>27</v>
      </c>
      <c r="G50" s="50" t="s">
        <v>139</v>
      </c>
      <c r="H50" s="50" t="s">
        <v>605</v>
      </c>
      <c r="I50" s="50" t="s">
        <v>6</v>
      </c>
      <c r="J50" s="52" t="s">
        <v>2084</v>
      </c>
      <c r="K50" s="50" t="s">
        <v>2085</v>
      </c>
      <c r="L50" s="50" t="s">
        <v>9</v>
      </c>
      <c r="M50" s="50" t="s">
        <v>10</v>
      </c>
      <c r="N50" s="66"/>
    </row>
    <row r="51" spans="1:14" ht="12.75">
      <c r="A51" s="200">
        <v>44957.13244212963</v>
      </c>
      <c r="B51" s="50" t="s">
        <v>2088</v>
      </c>
      <c r="C51" s="50" t="s">
        <v>2089</v>
      </c>
      <c r="D51" s="50" t="s">
        <v>120</v>
      </c>
      <c r="E51" s="51">
        <v>35428</v>
      </c>
      <c r="F51" s="50" t="s">
        <v>3</v>
      </c>
      <c r="G51" s="50" t="s">
        <v>2090</v>
      </c>
      <c r="H51" s="50" t="s">
        <v>2091</v>
      </c>
      <c r="I51" s="50" t="s">
        <v>19</v>
      </c>
      <c r="J51" s="52" t="s">
        <v>2092</v>
      </c>
      <c r="K51" s="50" t="s">
        <v>2093</v>
      </c>
      <c r="L51" s="50" t="s">
        <v>175</v>
      </c>
      <c r="M51" s="50" t="s">
        <v>65</v>
      </c>
      <c r="N51" s="66"/>
    </row>
    <row r="52" spans="1:14" ht="12.75">
      <c r="A52" s="200">
        <v>44958.578877314816</v>
      </c>
      <c r="B52" s="50" t="s">
        <v>2096</v>
      </c>
      <c r="C52" s="50" t="s">
        <v>2097</v>
      </c>
      <c r="D52" s="50" t="s">
        <v>16</v>
      </c>
      <c r="E52" s="51">
        <v>31610</v>
      </c>
      <c r="F52" s="50" t="s">
        <v>3</v>
      </c>
      <c r="G52" s="50" t="s">
        <v>2098</v>
      </c>
      <c r="H52" s="50" t="s">
        <v>2099</v>
      </c>
      <c r="I52" s="50" t="s">
        <v>6</v>
      </c>
      <c r="J52" s="201" t="s">
        <v>2100</v>
      </c>
      <c r="K52" s="50" t="s">
        <v>2101</v>
      </c>
      <c r="L52" s="50" t="s">
        <v>175</v>
      </c>
      <c r="M52" s="50" t="s">
        <v>10</v>
      </c>
      <c r="N52" s="66"/>
    </row>
    <row r="53" spans="1:14" ht="12.75">
      <c r="A53" s="200">
        <v>44960.092222222222</v>
      </c>
      <c r="B53" s="50" t="s">
        <v>2104</v>
      </c>
      <c r="C53" s="50" t="s">
        <v>2105</v>
      </c>
      <c r="D53" s="50" t="s">
        <v>2</v>
      </c>
      <c r="E53" s="51">
        <v>33314</v>
      </c>
      <c r="F53" s="50" t="s">
        <v>3</v>
      </c>
      <c r="G53" s="50" t="s">
        <v>2106</v>
      </c>
      <c r="H53" s="50" t="s">
        <v>2107</v>
      </c>
      <c r="I53" s="50" t="s">
        <v>6</v>
      </c>
      <c r="J53" s="52" t="s">
        <v>2108</v>
      </c>
      <c r="K53" s="50" t="s">
        <v>2109</v>
      </c>
      <c r="L53" s="50" t="s">
        <v>9</v>
      </c>
      <c r="M53" s="50" t="s">
        <v>10</v>
      </c>
      <c r="N53" s="66"/>
    </row>
    <row r="54" spans="1:14" ht="12.75">
      <c r="A54" s="200">
        <v>44962.199803240743</v>
      </c>
      <c r="B54" s="50" t="s">
        <v>2112</v>
      </c>
      <c r="C54" s="50" t="s">
        <v>2113</v>
      </c>
      <c r="D54" s="50" t="s">
        <v>1535</v>
      </c>
      <c r="E54" s="51">
        <v>22527</v>
      </c>
      <c r="F54" s="50" t="s">
        <v>3</v>
      </c>
      <c r="G54" s="50" t="s">
        <v>2114</v>
      </c>
      <c r="H54" s="50" t="s">
        <v>2115</v>
      </c>
      <c r="I54" s="50" t="s">
        <v>19</v>
      </c>
      <c r="J54" s="52" t="s">
        <v>2116</v>
      </c>
      <c r="K54" s="50" t="s">
        <v>2117</v>
      </c>
      <c r="L54" s="50" t="s">
        <v>9</v>
      </c>
      <c r="M54" s="50" t="s">
        <v>65</v>
      </c>
      <c r="N54" s="66"/>
    </row>
    <row r="55" spans="1:14" ht="12.75">
      <c r="A55" s="190">
        <v>44965.740729166668</v>
      </c>
      <c r="B55" s="50" t="s">
        <v>2120</v>
      </c>
      <c r="C55" s="50" t="s">
        <v>2121</v>
      </c>
      <c r="D55" s="50" t="s">
        <v>1535</v>
      </c>
      <c r="E55" s="51">
        <v>36154</v>
      </c>
      <c r="F55" s="50" t="s">
        <v>3</v>
      </c>
      <c r="G55" s="50" t="s">
        <v>2122</v>
      </c>
      <c r="H55" s="50" t="s">
        <v>2123</v>
      </c>
      <c r="I55" s="50" t="s">
        <v>6</v>
      </c>
      <c r="J55" s="52" t="s">
        <v>2124</v>
      </c>
      <c r="K55" s="50" t="s">
        <v>2125</v>
      </c>
      <c r="L55" s="50" t="s">
        <v>22</v>
      </c>
      <c r="M55" s="50" t="s">
        <v>10</v>
      </c>
      <c r="N55" s="66"/>
    </row>
    <row r="56" spans="1:14" ht="12.75">
      <c r="A56" s="190">
        <v>44966.338368055556</v>
      </c>
      <c r="B56" s="50" t="s">
        <v>2127</v>
      </c>
      <c r="C56" s="50" t="s">
        <v>2128</v>
      </c>
      <c r="D56" s="50" t="s">
        <v>2</v>
      </c>
      <c r="E56" s="51">
        <v>33881</v>
      </c>
      <c r="F56" s="50" t="s">
        <v>3</v>
      </c>
      <c r="G56" s="50" t="s">
        <v>464</v>
      </c>
      <c r="H56" s="50" t="s">
        <v>5</v>
      </c>
      <c r="I56" s="50" t="s">
        <v>19</v>
      </c>
      <c r="J56" s="52" t="s">
        <v>2129</v>
      </c>
      <c r="K56" s="50" t="s">
        <v>2130</v>
      </c>
      <c r="L56" s="50" t="s">
        <v>175</v>
      </c>
      <c r="M56" s="50" t="s">
        <v>10</v>
      </c>
      <c r="N56" s="66"/>
    </row>
    <row r="57" spans="1:14" ht="12.75">
      <c r="A57" s="190">
        <v>44966.508842592593</v>
      </c>
      <c r="B57" s="50" t="s">
        <v>2131</v>
      </c>
      <c r="C57" s="50" t="s">
        <v>2132</v>
      </c>
      <c r="D57" s="50" t="s">
        <v>1479</v>
      </c>
      <c r="E57" s="51">
        <v>37737</v>
      </c>
      <c r="F57" s="50" t="s">
        <v>3</v>
      </c>
      <c r="G57" s="50" t="s">
        <v>61</v>
      </c>
      <c r="H57" s="50" t="s">
        <v>2133</v>
      </c>
      <c r="I57" s="50" t="s">
        <v>6</v>
      </c>
      <c r="J57" s="52" t="s">
        <v>2134</v>
      </c>
      <c r="K57" s="50" t="s">
        <v>2135</v>
      </c>
      <c r="L57" s="50" t="s">
        <v>175</v>
      </c>
      <c r="M57" s="50" t="s">
        <v>10</v>
      </c>
      <c r="N57" s="66"/>
    </row>
    <row r="58" spans="1:14" ht="12.75">
      <c r="A58" s="190">
        <v>44978.138298611113</v>
      </c>
      <c r="B58" s="50" t="s">
        <v>2138</v>
      </c>
      <c r="C58" s="50" t="s">
        <v>1937</v>
      </c>
      <c r="D58" s="50" t="s">
        <v>2</v>
      </c>
      <c r="E58" s="51">
        <v>27964</v>
      </c>
      <c r="F58" s="50" t="s">
        <v>3</v>
      </c>
      <c r="G58" s="50" t="s">
        <v>974</v>
      </c>
      <c r="H58" s="50" t="s">
        <v>2139</v>
      </c>
      <c r="I58" s="50" t="s">
        <v>6</v>
      </c>
      <c r="J58" s="52" t="s">
        <v>2140</v>
      </c>
      <c r="K58" s="50" t="s">
        <v>2141</v>
      </c>
      <c r="L58" s="50" t="s">
        <v>40</v>
      </c>
      <c r="M58" s="50" t="s">
        <v>10</v>
      </c>
      <c r="N58" s="66"/>
    </row>
    <row r="59" spans="1:14" ht="12.75">
      <c r="A59" s="190">
        <v>44978.457916666666</v>
      </c>
      <c r="B59" s="50" t="s">
        <v>2144</v>
      </c>
      <c r="C59" s="50" t="s">
        <v>2145</v>
      </c>
      <c r="D59" s="50" t="s">
        <v>2</v>
      </c>
      <c r="E59" s="51">
        <v>22304</v>
      </c>
      <c r="F59" s="50" t="s">
        <v>3</v>
      </c>
      <c r="G59" s="50" t="s">
        <v>2146</v>
      </c>
      <c r="H59" s="50" t="s">
        <v>2147</v>
      </c>
      <c r="I59" s="50" t="s">
        <v>6</v>
      </c>
      <c r="J59" s="52" t="s">
        <v>2148</v>
      </c>
      <c r="K59" s="50" t="s">
        <v>2149</v>
      </c>
      <c r="L59" s="50" t="s">
        <v>22</v>
      </c>
      <c r="M59" s="50" t="s">
        <v>10</v>
      </c>
      <c r="N59" s="66"/>
    </row>
    <row r="60" spans="1:14" ht="12.75">
      <c r="A60" s="190">
        <v>44982.148726851854</v>
      </c>
      <c r="B60" s="50" t="s">
        <v>2152</v>
      </c>
      <c r="C60" s="50" t="s">
        <v>2153</v>
      </c>
      <c r="D60" s="50" t="s">
        <v>2</v>
      </c>
      <c r="E60" s="51">
        <v>32808</v>
      </c>
      <c r="F60" s="50" t="s">
        <v>3</v>
      </c>
      <c r="G60" s="50" t="s">
        <v>2154</v>
      </c>
      <c r="H60" s="50" t="s">
        <v>2155</v>
      </c>
      <c r="I60" s="50" t="s">
        <v>19</v>
      </c>
      <c r="J60" s="52" t="s">
        <v>2156</v>
      </c>
      <c r="K60" s="50" t="s">
        <v>2157</v>
      </c>
      <c r="L60" s="50" t="s">
        <v>9</v>
      </c>
      <c r="M60" s="50" t="s">
        <v>10</v>
      </c>
      <c r="N60" s="66"/>
    </row>
    <row r="61" spans="1:14" ht="12.75">
      <c r="A61" s="190">
        <v>44984.34578703704</v>
      </c>
      <c r="B61" s="50" t="s">
        <v>2160</v>
      </c>
      <c r="C61" s="50" t="s">
        <v>2161</v>
      </c>
      <c r="D61" s="50" t="s">
        <v>1479</v>
      </c>
      <c r="E61" s="51">
        <v>45234</v>
      </c>
      <c r="F61" s="50" t="s">
        <v>27</v>
      </c>
      <c r="G61" s="50" t="s">
        <v>28</v>
      </c>
      <c r="H61" s="50" t="s">
        <v>2162</v>
      </c>
      <c r="I61" s="50" t="s">
        <v>19</v>
      </c>
      <c r="J61" s="52" t="s">
        <v>2163</v>
      </c>
      <c r="K61" s="50" t="s">
        <v>2164</v>
      </c>
      <c r="L61" s="50" t="s">
        <v>22</v>
      </c>
      <c r="M61" s="50" t="s">
        <v>10</v>
      </c>
      <c r="N61" s="66"/>
    </row>
    <row r="62" spans="1:14" ht="15.75" customHeight="1">
      <c r="A62" s="190">
        <v>44984.565381944441</v>
      </c>
      <c r="B62" s="50" t="s">
        <v>2167</v>
      </c>
      <c r="C62" s="50" t="s">
        <v>504</v>
      </c>
      <c r="D62" s="50" t="s">
        <v>2</v>
      </c>
      <c r="E62" s="51">
        <v>20503</v>
      </c>
      <c r="F62" s="50" t="s">
        <v>3</v>
      </c>
      <c r="G62" s="50" t="s">
        <v>112</v>
      </c>
      <c r="H62" s="50" t="s">
        <v>2168</v>
      </c>
      <c r="I62" s="50" t="s">
        <v>19</v>
      </c>
      <c r="J62" s="52" t="s">
        <v>2169</v>
      </c>
      <c r="K62" s="50" t="s">
        <v>2170</v>
      </c>
      <c r="L62" s="50" t="s">
        <v>9</v>
      </c>
      <c r="M62" s="50" t="s">
        <v>10</v>
      </c>
      <c r="N62" s="66"/>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E961"/>
  <sheetViews>
    <sheetView workbookViewId="0">
      <pane ySplit="1" topLeftCell="A2" activePane="bottomLeft" state="frozen"/>
      <selection pane="bottomLeft" activeCell="B3" sqref="B3"/>
    </sheetView>
  </sheetViews>
  <sheetFormatPr defaultColWidth="12.5703125" defaultRowHeight="15.75" customHeight="1"/>
  <cols>
    <col min="4" max="4" width="25.28515625" customWidth="1"/>
    <col min="7" max="7" width="25.140625" customWidth="1"/>
    <col min="9" max="9" width="25.42578125" customWidth="1"/>
    <col min="11" max="11" width="25.42578125" customWidth="1"/>
    <col min="13" max="13" width="25.42578125" customWidth="1"/>
    <col min="15" max="15" width="25.42578125" customWidth="1"/>
    <col min="17" max="17" width="25.140625" customWidth="1"/>
    <col min="19" max="19" width="25.42578125" customWidth="1"/>
    <col min="21" max="21" width="25.28515625" customWidth="1"/>
    <col min="23" max="23" width="25.28515625" customWidth="1"/>
    <col min="25" max="25" width="25.42578125" customWidth="1"/>
    <col min="27" max="27" width="25.42578125" customWidth="1"/>
    <col min="29" max="29" width="25.140625" customWidth="1"/>
  </cols>
  <sheetData>
    <row r="1" spans="1:31">
      <c r="A1" s="74" t="s">
        <v>2173</v>
      </c>
      <c r="C1" s="74" t="s">
        <v>2174</v>
      </c>
      <c r="D1" s="74" t="s">
        <v>2175</v>
      </c>
      <c r="E1" s="74" t="s">
        <v>2176</v>
      </c>
      <c r="F1" s="74" t="s">
        <v>2177</v>
      </c>
      <c r="G1" s="34" t="s">
        <v>2178</v>
      </c>
      <c r="H1" s="74" t="s">
        <v>2179</v>
      </c>
      <c r="I1" s="34" t="s">
        <v>2180</v>
      </c>
      <c r="J1" s="74" t="s">
        <v>2179</v>
      </c>
      <c r="K1" s="34" t="s">
        <v>2181</v>
      </c>
      <c r="L1" s="74" t="s">
        <v>2179</v>
      </c>
      <c r="M1" s="74" t="s">
        <v>2182</v>
      </c>
      <c r="N1" s="74" t="s">
        <v>2179</v>
      </c>
      <c r="O1" s="34" t="s">
        <v>2183</v>
      </c>
      <c r="P1" s="74" t="s">
        <v>2179</v>
      </c>
      <c r="Q1" s="34" t="s">
        <v>2184</v>
      </c>
      <c r="R1" s="74" t="s">
        <v>2179</v>
      </c>
      <c r="S1" s="74" t="s">
        <v>2185</v>
      </c>
      <c r="T1" s="74" t="s">
        <v>2179</v>
      </c>
      <c r="U1" s="74" t="s">
        <v>2186</v>
      </c>
      <c r="V1" s="74" t="s">
        <v>2179</v>
      </c>
      <c r="W1" s="74" t="s">
        <v>2187</v>
      </c>
      <c r="X1" s="74" t="s">
        <v>2179</v>
      </c>
      <c r="Y1" s="74" t="s">
        <v>2188</v>
      </c>
      <c r="Z1" s="74" t="s">
        <v>2179</v>
      </c>
      <c r="AA1" s="74" t="s">
        <v>2189</v>
      </c>
      <c r="AB1" s="74" t="s">
        <v>2179</v>
      </c>
      <c r="AC1" s="74" t="s">
        <v>2190</v>
      </c>
      <c r="AD1" s="74" t="s">
        <v>2179</v>
      </c>
      <c r="AE1" s="74" t="s">
        <v>2191</v>
      </c>
    </row>
    <row r="2" spans="1:31">
      <c r="A2" s="48" t="s">
        <v>1747</v>
      </c>
      <c r="B2" s="48" t="s">
        <v>1748</v>
      </c>
      <c r="C2" s="70" t="s">
        <v>1751</v>
      </c>
      <c r="D2" s="48" t="s">
        <v>1750</v>
      </c>
      <c r="E2" s="49">
        <v>30985</v>
      </c>
      <c r="F2" s="48" t="s">
        <v>19</v>
      </c>
      <c r="G2" s="48" t="s">
        <v>2192</v>
      </c>
      <c r="H2" s="75">
        <v>45103</v>
      </c>
      <c r="I2" s="76" t="s">
        <v>2193</v>
      </c>
      <c r="J2" s="75">
        <v>45104</v>
      </c>
      <c r="K2" s="76" t="s">
        <v>2194</v>
      </c>
      <c r="L2" s="75">
        <v>45107</v>
      </c>
      <c r="M2" s="25" t="s">
        <v>2195</v>
      </c>
      <c r="N2" s="75">
        <v>45225</v>
      </c>
      <c r="O2" s="9" t="s">
        <v>1754</v>
      </c>
      <c r="P2" s="75">
        <v>45229</v>
      </c>
      <c r="Q2" s="76" t="s">
        <v>2196</v>
      </c>
      <c r="R2" s="75">
        <v>45230</v>
      </c>
      <c r="S2" s="76" t="s">
        <v>2197</v>
      </c>
      <c r="T2" s="75">
        <v>45247</v>
      </c>
      <c r="U2" s="25" t="s">
        <v>2198</v>
      </c>
      <c r="V2" s="75">
        <v>45271</v>
      </c>
      <c r="W2" s="25" t="s">
        <v>2199</v>
      </c>
      <c r="X2" s="75">
        <v>45355</v>
      </c>
      <c r="Y2" s="25"/>
      <c r="Z2" s="25"/>
      <c r="AA2" s="25"/>
      <c r="AB2" s="25"/>
      <c r="AC2" s="25"/>
      <c r="AD2" s="25"/>
      <c r="AE2" s="25"/>
    </row>
    <row r="3" spans="1:31">
      <c r="A3" s="44" t="s">
        <v>1755</v>
      </c>
      <c r="B3" s="44" t="s">
        <v>1570</v>
      </c>
      <c r="C3" s="46" t="s">
        <v>1758</v>
      </c>
      <c r="D3" s="44" t="s">
        <v>1757</v>
      </c>
      <c r="E3" s="45">
        <v>26330</v>
      </c>
      <c r="F3" s="44" t="s">
        <v>6</v>
      </c>
      <c r="G3" s="44" t="s">
        <v>1760</v>
      </c>
      <c r="H3" s="77">
        <v>45103</v>
      </c>
      <c r="I3" s="35" t="s">
        <v>1761</v>
      </c>
      <c r="J3" s="77">
        <v>45229</v>
      </c>
      <c r="K3" s="35" t="s">
        <v>2200</v>
      </c>
      <c r="L3" s="77">
        <v>45230</v>
      </c>
      <c r="M3" s="35" t="s">
        <v>2201</v>
      </c>
      <c r="N3" s="77">
        <v>45247</v>
      </c>
      <c r="O3" s="35" t="s">
        <v>2202</v>
      </c>
      <c r="P3" s="77">
        <v>45271</v>
      </c>
      <c r="Q3" s="35"/>
      <c r="R3" s="26"/>
      <c r="S3" s="26"/>
      <c r="T3" s="26"/>
      <c r="U3" s="26"/>
      <c r="V3" s="26"/>
      <c r="W3" s="26"/>
      <c r="X3" s="26"/>
      <c r="Y3" s="26"/>
      <c r="Z3" s="26"/>
      <c r="AA3" s="26"/>
      <c r="AB3" s="26"/>
      <c r="AC3" s="26"/>
      <c r="AD3" s="26"/>
      <c r="AE3" s="26"/>
    </row>
    <row r="4" spans="1:31">
      <c r="A4" s="44" t="s">
        <v>1762</v>
      </c>
      <c r="B4" s="44" t="s">
        <v>1763</v>
      </c>
      <c r="C4" s="46" t="s">
        <v>1766</v>
      </c>
      <c r="D4" s="44" t="s">
        <v>1765</v>
      </c>
      <c r="E4" s="45">
        <v>27203</v>
      </c>
      <c r="F4" s="44" t="s">
        <v>19</v>
      </c>
      <c r="G4" s="44" t="s">
        <v>1768</v>
      </c>
      <c r="H4" s="77">
        <v>45103</v>
      </c>
      <c r="I4" s="1" t="s">
        <v>2203</v>
      </c>
      <c r="J4" s="77">
        <v>45229</v>
      </c>
      <c r="K4" s="35" t="s">
        <v>2204</v>
      </c>
      <c r="L4" s="77">
        <v>45247</v>
      </c>
      <c r="M4" s="26" t="s">
        <v>2198</v>
      </c>
      <c r="N4" s="77">
        <v>45271</v>
      </c>
      <c r="O4" s="35" t="s">
        <v>2199</v>
      </c>
      <c r="P4" s="26" t="s">
        <v>2205</v>
      </c>
      <c r="Q4" s="35" t="s">
        <v>2206</v>
      </c>
      <c r="R4" s="77">
        <v>45355</v>
      </c>
      <c r="S4" s="26"/>
      <c r="T4" s="26"/>
      <c r="U4" s="26"/>
      <c r="V4" s="26"/>
      <c r="W4" s="26"/>
      <c r="X4" s="26"/>
      <c r="Y4" s="26"/>
      <c r="Z4" s="26"/>
      <c r="AA4" s="26"/>
      <c r="AB4" s="26"/>
      <c r="AC4" s="26"/>
      <c r="AD4" s="26"/>
      <c r="AE4" s="26"/>
    </row>
    <row r="5" spans="1:31">
      <c r="A5" s="50" t="s">
        <v>1770</v>
      </c>
      <c r="B5" s="50" t="s">
        <v>1771</v>
      </c>
      <c r="C5" s="52" t="s">
        <v>2207</v>
      </c>
      <c r="D5" s="50" t="s">
        <v>1772</v>
      </c>
      <c r="E5" s="51">
        <v>26475</v>
      </c>
      <c r="F5" s="50" t="s">
        <v>19</v>
      </c>
      <c r="G5" s="50" t="s">
        <v>1775</v>
      </c>
      <c r="H5" s="78">
        <v>45103</v>
      </c>
      <c r="I5" s="34" t="s">
        <v>1776</v>
      </c>
      <c r="J5" s="78">
        <v>45229</v>
      </c>
      <c r="K5" s="34" t="s">
        <v>2208</v>
      </c>
      <c r="L5" s="78">
        <v>45247</v>
      </c>
      <c r="M5" s="74" t="s">
        <v>2198</v>
      </c>
      <c r="N5" s="78">
        <v>45271</v>
      </c>
      <c r="O5" s="34"/>
      <c r="Q5" s="34"/>
    </row>
    <row r="6" spans="1:31">
      <c r="A6" s="48" t="s">
        <v>1777</v>
      </c>
      <c r="B6" s="48" t="s">
        <v>1778</v>
      </c>
      <c r="C6" s="70" t="s">
        <v>1781</v>
      </c>
      <c r="D6" s="48" t="s">
        <v>1780</v>
      </c>
      <c r="E6" s="49">
        <v>27033</v>
      </c>
      <c r="F6" s="48" t="s">
        <v>19</v>
      </c>
      <c r="G6" s="48" t="s">
        <v>1783</v>
      </c>
      <c r="H6" s="75">
        <v>45103</v>
      </c>
      <c r="I6" s="9" t="s">
        <v>1784</v>
      </c>
      <c r="J6" s="75">
        <v>45229</v>
      </c>
      <c r="K6" s="76" t="s">
        <v>2209</v>
      </c>
      <c r="L6" s="75">
        <v>45250</v>
      </c>
      <c r="M6" s="25" t="s">
        <v>2198</v>
      </c>
      <c r="N6" s="75">
        <v>45271</v>
      </c>
      <c r="O6" s="76" t="s">
        <v>2210</v>
      </c>
      <c r="P6" s="75">
        <v>45355</v>
      </c>
      <c r="Q6" s="76"/>
      <c r="R6" s="25"/>
      <c r="S6" s="25"/>
      <c r="T6" s="25"/>
      <c r="U6" s="25"/>
      <c r="V6" s="25"/>
      <c r="W6" s="25"/>
      <c r="X6" s="25"/>
      <c r="Y6" s="25"/>
      <c r="Z6" s="25"/>
      <c r="AA6" s="25"/>
      <c r="AB6" s="25"/>
      <c r="AC6" s="25"/>
      <c r="AD6" s="25"/>
      <c r="AE6" s="25"/>
    </row>
    <row r="7" spans="1:31">
      <c r="A7" s="48" t="s">
        <v>1785</v>
      </c>
      <c r="B7" s="48" t="s">
        <v>1596</v>
      </c>
      <c r="C7" s="70" t="s">
        <v>1787</v>
      </c>
      <c r="D7" s="48" t="s">
        <v>1786</v>
      </c>
      <c r="E7" s="49">
        <v>32387</v>
      </c>
      <c r="F7" s="48" t="s">
        <v>6</v>
      </c>
      <c r="G7" s="48" t="s">
        <v>1789</v>
      </c>
      <c r="H7" s="75">
        <v>45103</v>
      </c>
      <c r="I7" s="9" t="s">
        <v>1790</v>
      </c>
      <c r="J7" s="75">
        <v>45229</v>
      </c>
      <c r="K7" s="76" t="s">
        <v>2211</v>
      </c>
      <c r="L7" s="75">
        <v>45250</v>
      </c>
      <c r="M7" s="25" t="s">
        <v>2198</v>
      </c>
      <c r="N7" s="75">
        <v>45271</v>
      </c>
      <c r="O7" s="76" t="s">
        <v>2199</v>
      </c>
      <c r="P7" s="75">
        <v>45355</v>
      </c>
      <c r="Q7" s="76"/>
      <c r="R7" s="25"/>
      <c r="S7" s="25"/>
      <c r="T7" s="25"/>
      <c r="U7" s="25"/>
      <c r="V7" s="25"/>
      <c r="W7" s="25"/>
      <c r="X7" s="25"/>
      <c r="Y7" s="25"/>
      <c r="Z7" s="25"/>
      <c r="AA7" s="25"/>
      <c r="AB7" s="25"/>
      <c r="AC7" s="25"/>
      <c r="AD7" s="25"/>
      <c r="AE7" s="25"/>
    </row>
    <row r="8" spans="1:31">
      <c r="A8" s="48" t="s">
        <v>1791</v>
      </c>
      <c r="B8" s="48" t="s">
        <v>1792</v>
      </c>
      <c r="C8" s="70" t="s">
        <v>1794</v>
      </c>
      <c r="D8" s="48" t="s">
        <v>1793</v>
      </c>
      <c r="E8" s="49">
        <v>25314</v>
      </c>
      <c r="F8" s="48" t="s">
        <v>19</v>
      </c>
      <c r="G8" s="48" t="s">
        <v>1796</v>
      </c>
      <c r="H8" s="75">
        <v>45103</v>
      </c>
      <c r="I8" s="76" t="s">
        <v>2212</v>
      </c>
      <c r="J8" s="75">
        <v>45229</v>
      </c>
      <c r="K8" s="76" t="s">
        <v>2211</v>
      </c>
      <c r="L8" s="75">
        <v>45250</v>
      </c>
      <c r="M8" s="25" t="s">
        <v>2198</v>
      </c>
      <c r="N8" s="75">
        <v>45271</v>
      </c>
      <c r="O8" s="76" t="s">
        <v>2213</v>
      </c>
      <c r="P8" s="75">
        <v>45355</v>
      </c>
      <c r="Q8" s="76"/>
      <c r="R8" s="25"/>
      <c r="S8" s="25"/>
      <c r="T8" s="25"/>
      <c r="U8" s="25"/>
      <c r="V8" s="25"/>
      <c r="W8" s="25"/>
      <c r="X8" s="25"/>
      <c r="Y8" s="25"/>
      <c r="Z8" s="25"/>
      <c r="AA8" s="25"/>
      <c r="AB8" s="25"/>
      <c r="AC8" s="25"/>
      <c r="AD8" s="25"/>
      <c r="AE8" s="25"/>
    </row>
    <row r="9" spans="1:31">
      <c r="A9" s="79" t="s">
        <v>1803</v>
      </c>
      <c r="B9" s="79" t="s">
        <v>1804</v>
      </c>
      <c r="C9" s="80" t="s">
        <v>1807</v>
      </c>
      <c r="D9" s="79" t="s">
        <v>1806</v>
      </c>
      <c r="E9" s="81">
        <v>24357</v>
      </c>
      <c r="F9" s="79" t="s">
        <v>19</v>
      </c>
      <c r="G9" s="79" t="s">
        <v>1809</v>
      </c>
      <c r="H9" s="82">
        <v>45103</v>
      </c>
      <c r="I9" s="83" t="s">
        <v>2214</v>
      </c>
      <c r="J9" s="82">
        <v>45104</v>
      </c>
      <c r="K9" s="83" t="s">
        <v>2215</v>
      </c>
      <c r="L9" s="82">
        <v>45107</v>
      </c>
      <c r="M9" s="84" t="s">
        <v>2216</v>
      </c>
      <c r="N9" s="82">
        <v>45225</v>
      </c>
      <c r="O9" s="83" t="s">
        <v>2198</v>
      </c>
      <c r="P9" s="82">
        <v>45271</v>
      </c>
      <c r="Q9" s="83" t="s">
        <v>2217</v>
      </c>
      <c r="R9" s="82">
        <v>45355</v>
      </c>
      <c r="S9" s="84"/>
      <c r="T9" s="84"/>
      <c r="U9" s="84"/>
      <c r="V9" s="84"/>
      <c r="W9" s="84"/>
      <c r="X9" s="84"/>
      <c r="Y9" s="84"/>
      <c r="Z9" s="84"/>
      <c r="AA9" s="84"/>
      <c r="AB9" s="84"/>
      <c r="AC9" s="84"/>
      <c r="AD9" s="84"/>
      <c r="AE9" s="84"/>
    </row>
    <row r="10" spans="1:31">
      <c r="A10" s="48" t="s">
        <v>1810</v>
      </c>
      <c r="B10" s="48" t="s">
        <v>1811</v>
      </c>
      <c r="C10" s="70" t="s">
        <v>1813</v>
      </c>
      <c r="D10" s="48" t="s">
        <v>1812</v>
      </c>
      <c r="E10" s="49">
        <v>32470</v>
      </c>
      <c r="F10" s="48" t="s">
        <v>19</v>
      </c>
      <c r="G10" s="48" t="s">
        <v>1815</v>
      </c>
      <c r="H10" s="75">
        <v>45103</v>
      </c>
      <c r="I10" s="76" t="s">
        <v>2218</v>
      </c>
      <c r="J10" s="75">
        <v>45229</v>
      </c>
      <c r="K10" s="76" t="s">
        <v>2219</v>
      </c>
      <c r="L10" s="75">
        <v>45250</v>
      </c>
      <c r="M10" s="25" t="s">
        <v>2198</v>
      </c>
      <c r="N10" s="75">
        <v>45271</v>
      </c>
      <c r="O10" s="76" t="s">
        <v>2199</v>
      </c>
      <c r="P10" s="75">
        <v>45356</v>
      </c>
      <c r="Q10" s="76" t="s">
        <v>2220</v>
      </c>
      <c r="R10" s="75">
        <v>45356</v>
      </c>
      <c r="S10" s="25"/>
      <c r="T10" s="25"/>
      <c r="U10" s="25"/>
      <c r="V10" s="25"/>
      <c r="W10" s="25"/>
      <c r="X10" s="25"/>
      <c r="Y10" s="25"/>
      <c r="Z10" s="25"/>
      <c r="AA10" s="25"/>
      <c r="AB10" s="25"/>
      <c r="AC10" s="25"/>
      <c r="AD10" s="25"/>
      <c r="AE10" s="25"/>
    </row>
    <row r="11" spans="1:31">
      <c r="A11" s="79" t="s">
        <v>1816</v>
      </c>
      <c r="B11" s="79" t="s">
        <v>1817</v>
      </c>
      <c r="C11" s="80" t="s">
        <v>1819</v>
      </c>
      <c r="D11" s="79" t="s">
        <v>1316</v>
      </c>
      <c r="E11" s="81">
        <v>26324</v>
      </c>
      <c r="F11" s="79" t="s">
        <v>6</v>
      </c>
      <c r="G11" s="79" t="s">
        <v>1821</v>
      </c>
      <c r="H11" s="82">
        <v>45103</v>
      </c>
      <c r="I11" s="83" t="s">
        <v>2221</v>
      </c>
      <c r="J11" s="82">
        <v>45104</v>
      </c>
      <c r="K11" s="83" t="s">
        <v>2222</v>
      </c>
      <c r="L11" s="82">
        <v>45225</v>
      </c>
      <c r="M11" s="83" t="s">
        <v>2223</v>
      </c>
      <c r="N11" s="82">
        <v>45230</v>
      </c>
      <c r="O11" s="83" t="s">
        <v>2224</v>
      </c>
      <c r="P11" s="82">
        <v>45245</v>
      </c>
      <c r="Q11" s="83" t="s">
        <v>2198</v>
      </c>
      <c r="R11" s="82">
        <v>45271</v>
      </c>
      <c r="S11" s="84" t="s">
        <v>2225</v>
      </c>
      <c r="T11" s="82">
        <v>45356</v>
      </c>
      <c r="U11" s="84"/>
      <c r="V11" s="84"/>
      <c r="W11" s="84"/>
      <c r="X11" s="84"/>
      <c r="Y11" s="84"/>
      <c r="Z11" s="84"/>
      <c r="AA11" s="84"/>
      <c r="AB11" s="84"/>
      <c r="AC11" s="84"/>
      <c r="AD11" s="84"/>
      <c r="AE11" s="84"/>
    </row>
    <row r="12" spans="1:31">
      <c r="A12" s="48" t="s">
        <v>1822</v>
      </c>
      <c r="B12" s="48" t="s">
        <v>1823</v>
      </c>
      <c r="C12" s="70" t="s">
        <v>1826</v>
      </c>
      <c r="D12" s="48" t="s">
        <v>1825</v>
      </c>
      <c r="E12" s="49">
        <v>28926</v>
      </c>
      <c r="F12" s="48" t="s">
        <v>19</v>
      </c>
      <c r="G12" s="48" t="s">
        <v>1828</v>
      </c>
      <c r="H12" s="75">
        <v>45103</v>
      </c>
      <c r="I12" s="76" t="s">
        <v>2226</v>
      </c>
      <c r="J12" s="75">
        <v>45229</v>
      </c>
      <c r="K12" s="76" t="s">
        <v>2227</v>
      </c>
      <c r="L12" s="75">
        <v>45250</v>
      </c>
      <c r="M12" s="25" t="s">
        <v>2198</v>
      </c>
      <c r="N12" s="75">
        <v>45271</v>
      </c>
      <c r="O12" s="76" t="s">
        <v>2228</v>
      </c>
      <c r="P12" s="75">
        <v>45356</v>
      </c>
      <c r="Q12" s="76"/>
      <c r="R12" s="25"/>
      <c r="S12" s="25"/>
      <c r="T12" s="25"/>
      <c r="U12" s="25"/>
      <c r="V12" s="25"/>
      <c r="W12" s="25"/>
      <c r="X12" s="25"/>
      <c r="Y12" s="25"/>
      <c r="Z12" s="25"/>
      <c r="AA12" s="25"/>
      <c r="AB12" s="25"/>
      <c r="AC12" s="25"/>
      <c r="AD12" s="25"/>
      <c r="AE12" s="25"/>
    </row>
    <row r="13" spans="1:31">
      <c r="A13" s="79" t="s">
        <v>1842</v>
      </c>
      <c r="B13" s="79" t="s">
        <v>1843</v>
      </c>
      <c r="C13" s="80" t="s">
        <v>1844</v>
      </c>
      <c r="D13" s="79" t="s">
        <v>564</v>
      </c>
      <c r="E13" s="81">
        <v>31831</v>
      </c>
      <c r="F13" s="79" t="s">
        <v>19</v>
      </c>
      <c r="G13" s="79" t="s">
        <v>1846</v>
      </c>
      <c r="H13" s="82">
        <v>45103</v>
      </c>
      <c r="I13" s="83" t="s">
        <v>2229</v>
      </c>
      <c r="J13" s="82">
        <v>45229</v>
      </c>
      <c r="K13" s="83" t="s">
        <v>2230</v>
      </c>
      <c r="L13" s="82">
        <v>45245</v>
      </c>
      <c r="M13" s="84" t="s">
        <v>2198</v>
      </c>
      <c r="N13" s="82">
        <v>45271</v>
      </c>
      <c r="O13" s="83" t="s">
        <v>2231</v>
      </c>
      <c r="P13" s="82">
        <v>45356</v>
      </c>
      <c r="Q13" s="83"/>
      <c r="R13" s="84"/>
      <c r="S13" s="84"/>
      <c r="T13" s="84"/>
      <c r="U13" s="84"/>
      <c r="V13" s="84"/>
      <c r="W13" s="84"/>
      <c r="X13" s="84"/>
      <c r="Y13" s="84"/>
      <c r="Z13" s="84"/>
      <c r="AA13" s="84"/>
      <c r="AB13" s="84"/>
      <c r="AC13" s="84"/>
      <c r="AD13" s="84"/>
      <c r="AE13" s="84"/>
    </row>
    <row r="14" spans="1:31">
      <c r="A14" s="48" t="s">
        <v>1848</v>
      </c>
      <c r="B14" s="48" t="s">
        <v>1849</v>
      </c>
      <c r="C14" s="70" t="s">
        <v>1852</v>
      </c>
      <c r="D14" s="48" t="s">
        <v>1851</v>
      </c>
      <c r="E14" s="49">
        <v>33690</v>
      </c>
      <c r="F14" s="48" t="s">
        <v>19</v>
      </c>
      <c r="G14" s="9" t="s">
        <v>1854</v>
      </c>
      <c r="H14" s="75">
        <v>45230</v>
      </c>
      <c r="I14" s="76" t="s">
        <v>2198</v>
      </c>
      <c r="J14" s="75">
        <v>45271</v>
      </c>
      <c r="K14" s="76" t="s">
        <v>2232</v>
      </c>
      <c r="L14" s="75">
        <v>45356</v>
      </c>
      <c r="M14" s="25"/>
      <c r="N14" s="25"/>
      <c r="O14" s="76"/>
      <c r="P14" s="25"/>
      <c r="Q14" s="76"/>
      <c r="R14" s="25"/>
      <c r="S14" s="25"/>
      <c r="T14" s="25"/>
      <c r="U14" s="25"/>
      <c r="V14" s="25"/>
      <c r="W14" s="25"/>
      <c r="X14" s="25"/>
      <c r="Y14" s="25"/>
      <c r="Z14" s="25"/>
      <c r="AA14" s="25"/>
      <c r="AB14" s="25"/>
      <c r="AC14" s="25"/>
      <c r="AD14" s="25"/>
      <c r="AE14" s="25"/>
    </row>
    <row r="15" spans="1:31">
      <c r="A15" s="50" t="s">
        <v>1856</v>
      </c>
      <c r="B15" s="50" t="s">
        <v>1817</v>
      </c>
      <c r="C15" s="52" t="s">
        <v>1858</v>
      </c>
      <c r="D15" s="50" t="s">
        <v>1857</v>
      </c>
      <c r="E15" s="51">
        <v>27473</v>
      </c>
      <c r="F15" s="50" t="s">
        <v>6</v>
      </c>
      <c r="G15" s="38" t="s">
        <v>1860</v>
      </c>
      <c r="H15" s="78">
        <v>45230</v>
      </c>
      <c r="I15" s="34" t="s">
        <v>2233</v>
      </c>
      <c r="J15" s="78">
        <v>45271</v>
      </c>
      <c r="K15" s="34"/>
      <c r="O15" s="34"/>
      <c r="Q15" s="34"/>
    </row>
    <row r="16" spans="1:31">
      <c r="A16" s="50" t="s">
        <v>1861</v>
      </c>
      <c r="B16" s="50" t="s">
        <v>1862</v>
      </c>
      <c r="C16" s="52" t="s">
        <v>1865</v>
      </c>
      <c r="D16" s="50" t="s">
        <v>1864</v>
      </c>
      <c r="E16" s="51">
        <v>31825</v>
      </c>
      <c r="F16" s="50" t="s">
        <v>6</v>
      </c>
      <c r="G16" s="38" t="s">
        <v>1867</v>
      </c>
      <c r="H16" s="78">
        <v>45230</v>
      </c>
      <c r="I16" s="34" t="s">
        <v>2234</v>
      </c>
      <c r="J16" s="78">
        <v>45271</v>
      </c>
      <c r="K16" s="34"/>
      <c r="O16" s="34"/>
      <c r="Q16" s="34"/>
    </row>
    <row r="17" spans="1:31">
      <c r="A17" s="71" t="s">
        <v>1868</v>
      </c>
      <c r="B17" s="71" t="s">
        <v>1869</v>
      </c>
      <c r="C17" s="73" t="s">
        <v>1872</v>
      </c>
      <c r="D17" s="71" t="s">
        <v>1871</v>
      </c>
      <c r="E17" s="72">
        <v>23067</v>
      </c>
      <c r="F17" s="71" t="s">
        <v>19</v>
      </c>
      <c r="G17" s="71" t="s">
        <v>1874</v>
      </c>
      <c r="H17" s="85">
        <v>45230</v>
      </c>
      <c r="I17" s="36"/>
      <c r="J17" s="37"/>
      <c r="K17" s="36"/>
      <c r="L17" s="37"/>
      <c r="M17" s="37"/>
      <c r="N17" s="37"/>
      <c r="O17" s="36"/>
      <c r="P17" s="37"/>
      <c r="Q17" s="36"/>
      <c r="R17" s="37"/>
      <c r="S17" s="37"/>
      <c r="T17" s="37"/>
      <c r="U17" s="37"/>
      <c r="V17" s="37"/>
      <c r="W17" s="37"/>
      <c r="X17" s="37"/>
      <c r="Y17" s="37"/>
      <c r="Z17" s="37"/>
      <c r="AA17" s="37"/>
      <c r="AB17" s="37"/>
      <c r="AC17" s="37"/>
      <c r="AD17" s="37"/>
      <c r="AE17" s="37"/>
    </row>
    <row r="18" spans="1:31">
      <c r="A18" s="48" t="s">
        <v>1875</v>
      </c>
      <c r="B18" s="48" t="s">
        <v>1876</v>
      </c>
      <c r="C18" s="70" t="s">
        <v>1879</v>
      </c>
      <c r="D18" s="48" t="s">
        <v>1878</v>
      </c>
      <c r="E18" s="49">
        <v>34767</v>
      </c>
      <c r="F18" s="48" t="s">
        <v>19</v>
      </c>
      <c r="G18" s="9" t="s">
        <v>2235</v>
      </c>
      <c r="H18" s="75">
        <v>45230</v>
      </c>
      <c r="I18" s="76" t="s">
        <v>2198</v>
      </c>
      <c r="J18" s="75">
        <v>45271</v>
      </c>
      <c r="K18" s="76" t="s">
        <v>2236</v>
      </c>
      <c r="L18" s="75">
        <v>45356</v>
      </c>
      <c r="M18" s="25"/>
      <c r="N18" s="25"/>
      <c r="O18" s="76"/>
      <c r="P18" s="25"/>
      <c r="Q18" s="76"/>
      <c r="R18" s="25"/>
      <c r="S18" s="25"/>
      <c r="T18" s="25"/>
      <c r="U18" s="25"/>
      <c r="V18" s="25"/>
      <c r="W18" s="25"/>
      <c r="X18" s="25"/>
      <c r="Y18" s="25"/>
      <c r="Z18" s="25"/>
      <c r="AA18" s="25"/>
      <c r="AB18" s="25"/>
      <c r="AC18" s="25"/>
      <c r="AD18" s="25"/>
      <c r="AE18" s="25"/>
    </row>
    <row r="19" spans="1:31">
      <c r="A19" s="50" t="s">
        <v>1882</v>
      </c>
      <c r="B19" s="50" t="s">
        <v>1077</v>
      </c>
      <c r="C19" s="52" t="s">
        <v>1885</v>
      </c>
      <c r="D19" s="50" t="s">
        <v>1884</v>
      </c>
      <c r="E19" s="51">
        <v>32818</v>
      </c>
      <c r="F19" s="50" t="s">
        <v>6</v>
      </c>
      <c r="G19" s="38" t="s">
        <v>1887</v>
      </c>
      <c r="H19" s="78">
        <v>45230</v>
      </c>
      <c r="I19" s="34" t="s">
        <v>2233</v>
      </c>
      <c r="J19" s="78">
        <v>45271</v>
      </c>
      <c r="K19" s="34"/>
      <c r="O19" s="34"/>
      <c r="Q19" s="34"/>
    </row>
    <row r="20" spans="1:31">
      <c r="A20" s="48" t="s">
        <v>1888</v>
      </c>
      <c r="B20" s="48" t="s">
        <v>1889</v>
      </c>
      <c r="C20" s="70" t="s">
        <v>1890</v>
      </c>
      <c r="D20" s="10"/>
      <c r="E20" s="49">
        <v>35074</v>
      </c>
      <c r="F20" s="48" t="s">
        <v>19</v>
      </c>
      <c r="G20" s="9" t="s">
        <v>1892</v>
      </c>
      <c r="H20" s="75">
        <v>45230</v>
      </c>
      <c r="I20" s="76" t="s">
        <v>2198</v>
      </c>
      <c r="J20" s="75">
        <v>45271</v>
      </c>
      <c r="K20" s="76" t="s">
        <v>2237</v>
      </c>
      <c r="L20" s="75">
        <v>45356</v>
      </c>
      <c r="M20" s="25"/>
      <c r="N20" s="25"/>
      <c r="O20" s="76"/>
      <c r="P20" s="25"/>
      <c r="Q20" s="76"/>
      <c r="R20" s="25"/>
      <c r="S20" s="25"/>
      <c r="T20" s="25"/>
      <c r="U20" s="25"/>
      <c r="V20" s="25"/>
      <c r="W20" s="25"/>
      <c r="X20" s="25"/>
      <c r="Y20" s="25"/>
      <c r="Z20" s="25"/>
      <c r="AA20" s="25"/>
      <c r="AB20" s="25"/>
      <c r="AC20" s="25"/>
      <c r="AD20" s="25"/>
      <c r="AE20" s="25"/>
    </row>
    <row r="21" spans="1:31">
      <c r="A21" s="50" t="s">
        <v>1893</v>
      </c>
      <c r="B21" s="50" t="s">
        <v>1894</v>
      </c>
      <c r="C21" s="52" t="s">
        <v>1897</v>
      </c>
      <c r="D21" s="50" t="s">
        <v>1896</v>
      </c>
      <c r="E21" s="51">
        <v>34312</v>
      </c>
      <c r="F21" s="50" t="s">
        <v>19</v>
      </c>
      <c r="G21" s="38" t="s">
        <v>1899</v>
      </c>
      <c r="H21" s="78">
        <v>45230</v>
      </c>
      <c r="I21" s="34" t="s">
        <v>2233</v>
      </c>
      <c r="J21" s="78">
        <v>45271</v>
      </c>
      <c r="K21" s="34"/>
      <c r="O21" s="34"/>
      <c r="Q21" s="34"/>
    </row>
    <row r="22" spans="1:31">
      <c r="A22" s="50" t="s">
        <v>1906</v>
      </c>
      <c r="B22" s="50" t="s">
        <v>1907</v>
      </c>
      <c r="C22" s="52" t="s">
        <v>1909</v>
      </c>
      <c r="D22" s="50" t="s">
        <v>1908</v>
      </c>
      <c r="E22" s="51">
        <v>44870</v>
      </c>
      <c r="F22" s="50" t="s">
        <v>19</v>
      </c>
      <c r="G22" s="38" t="s">
        <v>1911</v>
      </c>
      <c r="H22" s="78">
        <v>45230</v>
      </c>
      <c r="I22" s="34" t="s">
        <v>2233</v>
      </c>
      <c r="J22" s="78">
        <v>45271</v>
      </c>
      <c r="K22" s="34"/>
      <c r="O22" s="34"/>
      <c r="Q22" s="34"/>
    </row>
    <row r="23" spans="1:31">
      <c r="A23" s="48" t="s">
        <v>1912</v>
      </c>
      <c r="B23" s="48" t="s">
        <v>1913</v>
      </c>
      <c r="C23" s="70" t="s">
        <v>1916</v>
      </c>
      <c r="D23" s="48" t="s">
        <v>1915</v>
      </c>
      <c r="E23" s="49">
        <v>34567</v>
      </c>
      <c r="F23" s="48" t="s">
        <v>6</v>
      </c>
      <c r="G23" s="48" t="s">
        <v>1918</v>
      </c>
      <c r="H23" s="75">
        <v>45103</v>
      </c>
      <c r="I23" s="9" t="s">
        <v>1919</v>
      </c>
      <c r="J23" s="13">
        <v>45230</v>
      </c>
      <c r="K23" s="76" t="s">
        <v>2198</v>
      </c>
      <c r="L23" s="75">
        <v>45271</v>
      </c>
      <c r="M23" s="25" t="s">
        <v>2199</v>
      </c>
      <c r="N23" s="75">
        <v>45356</v>
      </c>
      <c r="O23" s="76"/>
      <c r="P23" s="25"/>
      <c r="Q23" s="76"/>
      <c r="R23" s="25"/>
      <c r="S23" s="25"/>
      <c r="T23" s="25"/>
      <c r="U23" s="25"/>
      <c r="V23" s="25"/>
      <c r="W23" s="25"/>
      <c r="X23" s="25"/>
      <c r="Y23" s="25"/>
      <c r="Z23" s="25"/>
      <c r="AA23" s="25"/>
      <c r="AB23" s="25"/>
      <c r="AC23" s="25"/>
      <c r="AD23" s="25"/>
      <c r="AE23" s="25"/>
    </row>
    <row r="24" spans="1:31">
      <c r="A24" s="50" t="s">
        <v>1920</v>
      </c>
      <c r="B24" s="50" t="s">
        <v>1921</v>
      </c>
      <c r="C24" s="52" t="s">
        <v>1924</v>
      </c>
      <c r="D24" s="50" t="s">
        <v>1923</v>
      </c>
      <c r="E24" s="51">
        <v>35113</v>
      </c>
      <c r="F24" s="50" t="s">
        <v>6</v>
      </c>
      <c r="G24" s="50" t="s">
        <v>1926</v>
      </c>
      <c r="H24" s="78">
        <v>45103</v>
      </c>
      <c r="I24" s="38" t="s">
        <v>1927</v>
      </c>
      <c r="J24" s="40">
        <v>45230</v>
      </c>
      <c r="K24" s="34" t="s">
        <v>2198</v>
      </c>
      <c r="L24" s="78">
        <v>45271</v>
      </c>
      <c r="M24" s="74" t="s">
        <v>2238</v>
      </c>
      <c r="N24" s="78">
        <v>45356</v>
      </c>
      <c r="O24" s="34"/>
      <c r="Q24" s="34"/>
    </row>
    <row r="25" spans="1:31">
      <c r="A25" s="44" t="s">
        <v>1928</v>
      </c>
      <c r="B25" s="44" t="s">
        <v>1929</v>
      </c>
      <c r="C25" s="46" t="s">
        <v>1932</v>
      </c>
      <c r="D25" s="44" t="s">
        <v>1931</v>
      </c>
      <c r="E25" s="45">
        <v>37678</v>
      </c>
      <c r="F25" s="44" t="s">
        <v>19</v>
      </c>
      <c r="G25" s="44" t="s">
        <v>1934</v>
      </c>
      <c r="H25" s="77">
        <v>45103</v>
      </c>
      <c r="I25" s="1" t="s">
        <v>1935</v>
      </c>
      <c r="J25" s="5">
        <v>45230</v>
      </c>
      <c r="K25" s="35" t="s">
        <v>2233</v>
      </c>
      <c r="L25" s="77">
        <v>45271</v>
      </c>
      <c r="M25" s="26" t="s">
        <v>2239</v>
      </c>
      <c r="N25" s="77">
        <v>45356</v>
      </c>
      <c r="O25" s="35"/>
      <c r="P25" s="26"/>
      <c r="Q25" s="35"/>
      <c r="R25" s="26"/>
      <c r="S25" s="26"/>
      <c r="T25" s="26"/>
      <c r="U25" s="26"/>
      <c r="V25" s="26"/>
      <c r="W25" s="26"/>
      <c r="X25" s="26"/>
      <c r="Y25" s="26"/>
      <c r="Z25" s="26"/>
      <c r="AA25" s="26"/>
      <c r="AB25" s="26"/>
      <c r="AC25" s="26"/>
      <c r="AD25" s="26"/>
      <c r="AE25" s="26"/>
    </row>
    <row r="26" spans="1:31">
      <c r="A26" s="50" t="s">
        <v>1936</v>
      </c>
      <c r="B26" s="50" t="s">
        <v>1937</v>
      </c>
      <c r="C26" s="52" t="s">
        <v>1939</v>
      </c>
      <c r="D26" s="50" t="s">
        <v>1938</v>
      </c>
      <c r="E26" s="51">
        <v>23919</v>
      </c>
      <c r="F26" s="50" t="s">
        <v>19</v>
      </c>
      <c r="G26" s="50" t="s">
        <v>1941</v>
      </c>
      <c r="H26" s="78">
        <v>45103</v>
      </c>
      <c r="I26" s="38" t="s">
        <v>1942</v>
      </c>
      <c r="J26" s="40">
        <v>45230</v>
      </c>
      <c r="K26" s="74" t="s">
        <v>2198</v>
      </c>
      <c r="L26" s="78">
        <v>45271</v>
      </c>
      <c r="M26" s="74" t="s">
        <v>2211</v>
      </c>
      <c r="N26" s="78">
        <v>45356</v>
      </c>
      <c r="O26" s="34"/>
      <c r="Q26" s="34"/>
    </row>
    <row r="27" spans="1:31">
      <c r="A27" s="44" t="s">
        <v>1943</v>
      </c>
      <c r="B27" s="44" t="s">
        <v>309</v>
      </c>
      <c r="C27" s="46" t="s">
        <v>1946</v>
      </c>
      <c r="D27" s="44" t="s">
        <v>1945</v>
      </c>
      <c r="E27" s="45">
        <v>27937</v>
      </c>
      <c r="F27" s="44" t="s">
        <v>19</v>
      </c>
      <c r="G27" s="44" t="s">
        <v>1948</v>
      </c>
      <c r="H27" s="77">
        <v>45103</v>
      </c>
      <c r="I27" s="1" t="s">
        <v>1949</v>
      </c>
      <c r="J27" s="5">
        <v>45230</v>
      </c>
      <c r="K27" s="35" t="s">
        <v>2198</v>
      </c>
      <c r="L27" s="77">
        <v>45271</v>
      </c>
      <c r="M27" s="26" t="s">
        <v>2240</v>
      </c>
      <c r="N27" s="77">
        <v>45356</v>
      </c>
      <c r="O27" s="35"/>
      <c r="P27" s="26"/>
      <c r="Q27" s="35"/>
      <c r="R27" s="26"/>
      <c r="S27" s="26"/>
      <c r="T27" s="26"/>
      <c r="U27" s="26"/>
      <c r="V27" s="26"/>
      <c r="W27" s="26"/>
      <c r="X27" s="26"/>
      <c r="Y27" s="26"/>
      <c r="Z27" s="26"/>
      <c r="AA27" s="26"/>
      <c r="AB27" s="26"/>
      <c r="AC27" s="26"/>
      <c r="AD27" s="26"/>
      <c r="AE27" s="26"/>
    </row>
    <row r="28" spans="1:31">
      <c r="A28" s="48" t="s">
        <v>1950</v>
      </c>
      <c r="B28" s="48" t="s">
        <v>1951</v>
      </c>
      <c r="C28" s="70" t="s">
        <v>1953</v>
      </c>
      <c r="D28" s="48" t="s">
        <v>1952</v>
      </c>
      <c r="E28" s="49">
        <v>31264</v>
      </c>
      <c r="F28" s="48" t="s">
        <v>19</v>
      </c>
      <c r="G28" s="9" t="s">
        <v>1955</v>
      </c>
      <c r="H28" s="75">
        <v>45103</v>
      </c>
      <c r="I28" s="9" t="s">
        <v>1956</v>
      </c>
      <c r="J28" s="13">
        <v>45230</v>
      </c>
      <c r="K28" s="76" t="s">
        <v>2198</v>
      </c>
      <c r="L28" s="75">
        <v>45271</v>
      </c>
      <c r="M28" s="76" t="s">
        <v>2241</v>
      </c>
      <c r="N28" s="75">
        <v>45356</v>
      </c>
      <c r="O28" s="76"/>
      <c r="P28" s="25"/>
      <c r="Q28" s="76"/>
      <c r="R28" s="25"/>
      <c r="S28" s="25"/>
      <c r="T28" s="25"/>
      <c r="U28" s="25"/>
      <c r="V28" s="25"/>
      <c r="W28" s="25"/>
      <c r="X28" s="25"/>
      <c r="Y28" s="25"/>
      <c r="Z28" s="25"/>
      <c r="AA28" s="25"/>
      <c r="AB28" s="25"/>
      <c r="AC28" s="25"/>
      <c r="AD28" s="25"/>
      <c r="AE28" s="25"/>
    </row>
    <row r="29" spans="1:31">
      <c r="A29" s="44" t="s">
        <v>1957</v>
      </c>
      <c r="B29" s="44" t="s">
        <v>1958</v>
      </c>
      <c r="C29" s="46" t="s">
        <v>1960</v>
      </c>
      <c r="D29" s="44" t="s">
        <v>1959</v>
      </c>
      <c r="E29" s="45">
        <v>29726</v>
      </c>
      <c r="F29" s="44" t="s">
        <v>19</v>
      </c>
      <c r="G29" s="1" t="s">
        <v>1962</v>
      </c>
      <c r="H29" s="77">
        <v>45103</v>
      </c>
      <c r="I29" s="1" t="s">
        <v>1963</v>
      </c>
      <c r="J29" s="5">
        <v>45230</v>
      </c>
      <c r="K29" s="35" t="s">
        <v>2198</v>
      </c>
      <c r="L29" s="77">
        <v>45271</v>
      </c>
      <c r="M29" s="26" t="s">
        <v>2242</v>
      </c>
      <c r="N29" s="77">
        <v>45356</v>
      </c>
      <c r="O29" s="35"/>
      <c r="P29" s="26"/>
      <c r="Q29" s="35"/>
      <c r="R29" s="26"/>
      <c r="S29" s="26"/>
      <c r="T29" s="26"/>
      <c r="U29" s="26"/>
      <c r="V29" s="26"/>
      <c r="W29" s="26"/>
      <c r="X29" s="26"/>
      <c r="Y29" s="26"/>
      <c r="Z29" s="26"/>
      <c r="AA29" s="26"/>
      <c r="AB29" s="26"/>
      <c r="AC29" s="26"/>
      <c r="AD29" s="26"/>
      <c r="AE29" s="26"/>
    </row>
    <row r="30" spans="1:31">
      <c r="A30" s="44" t="s">
        <v>1964</v>
      </c>
      <c r="B30" s="44" t="s">
        <v>1965</v>
      </c>
      <c r="C30" s="46" t="s">
        <v>1967</v>
      </c>
      <c r="D30" s="44" t="s">
        <v>240</v>
      </c>
      <c r="E30" s="45">
        <v>34861</v>
      </c>
      <c r="F30" s="44" t="s">
        <v>6</v>
      </c>
      <c r="G30" s="1" t="s">
        <v>1969</v>
      </c>
      <c r="H30" s="77">
        <v>45103</v>
      </c>
      <c r="I30" s="1" t="s">
        <v>1970</v>
      </c>
      <c r="J30" s="5">
        <v>45230</v>
      </c>
      <c r="K30" s="35" t="s">
        <v>2198</v>
      </c>
      <c r="L30" s="77">
        <v>45271</v>
      </c>
      <c r="M30" s="26"/>
      <c r="N30" s="26"/>
      <c r="O30" s="35"/>
      <c r="P30" s="26"/>
      <c r="Q30" s="35"/>
      <c r="R30" s="26"/>
      <c r="S30" s="26"/>
      <c r="T30" s="26"/>
      <c r="U30" s="26"/>
      <c r="V30" s="26"/>
      <c r="W30" s="26"/>
      <c r="X30" s="26"/>
      <c r="Y30" s="26"/>
      <c r="Z30" s="26"/>
      <c r="AA30" s="26"/>
      <c r="AB30" s="26"/>
      <c r="AC30" s="26"/>
      <c r="AD30" s="26"/>
      <c r="AE30" s="26"/>
    </row>
    <row r="31" spans="1:31">
      <c r="A31" s="79" t="s">
        <v>1971</v>
      </c>
      <c r="B31" s="79" t="s">
        <v>1972</v>
      </c>
      <c r="C31" s="80" t="s">
        <v>1974</v>
      </c>
      <c r="D31" s="79" t="s">
        <v>1973</v>
      </c>
      <c r="E31" s="81">
        <v>28392</v>
      </c>
      <c r="F31" s="79" t="s">
        <v>6</v>
      </c>
      <c r="G31" s="86" t="s">
        <v>1976</v>
      </c>
      <c r="H31" s="82">
        <v>45103</v>
      </c>
      <c r="I31" s="86" t="s">
        <v>1977</v>
      </c>
      <c r="J31" s="82">
        <v>45230</v>
      </c>
      <c r="K31" s="83" t="s">
        <v>2243</v>
      </c>
      <c r="L31" s="82">
        <v>45245</v>
      </c>
      <c r="M31" s="84" t="s">
        <v>2244</v>
      </c>
      <c r="N31" s="82">
        <v>45253</v>
      </c>
      <c r="O31" s="83" t="s">
        <v>2198</v>
      </c>
      <c r="P31" s="82">
        <v>45271</v>
      </c>
      <c r="Q31" s="83" t="s">
        <v>2245</v>
      </c>
      <c r="R31" s="82">
        <v>45356</v>
      </c>
      <c r="S31" s="84"/>
      <c r="T31" s="84"/>
      <c r="U31" s="84"/>
      <c r="V31" s="84"/>
      <c r="W31" s="84"/>
      <c r="X31" s="84"/>
      <c r="Y31" s="84"/>
      <c r="Z31" s="84"/>
      <c r="AA31" s="84"/>
      <c r="AB31" s="84"/>
      <c r="AC31" s="84"/>
      <c r="AD31" s="84"/>
      <c r="AE31" s="84"/>
    </row>
    <row r="32" spans="1:31">
      <c r="A32" s="50" t="s">
        <v>1978</v>
      </c>
      <c r="B32" s="50" t="s">
        <v>1979</v>
      </c>
      <c r="C32" s="52" t="s">
        <v>1981</v>
      </c>
      <c r="D32" s="50" t="s">
        <v>1529</v>
      </c>
      <c r="E32" s="51">
        <v>44949</v>
      </c>
      <c r="F32" s="50" t="s">
        <v>19</v>
      </c>
      <c r="G32" s="38" t="s">
        <v>1983</v>
      </c>
      <c r="H32" s="78">
        <v>45098</v>
      </c>
      <c r="I32" s="38" t="s">
        <v>1984</v>
      </c>
      <c r="J32" s="78">
        <v>45230</v>
      </c>
      <c r="K32" s="34" t="s">
        <v>2198</v>
      </c>
      <c r="L32" s="78">
        <v>45271</v>
      </c>
      <c r="M32" s="74" t="s">
        <v>2246</v>
      </c>
      <c r="N32" s="78">
        <v>45357</v>
      </c>
      <c r="O32" s="34"/>
      <c r="Q32" s="34"/>
    </row>
    <row r="33" spans="1:31">
      <c r="A33" s="50" t="s">
        <v>1985</v>
      </c>
      <c r="B33" s="50" t="s">
        <v>1986</v>
      </c>
      <c r="C33" s="52" t="s">
        <v>1989</v>
      </c>
      <c r="D33" s="50" t="s">
        <v>1988</v>
      </c>
      <c r="E33" s="51">
        <v>30682</v>
      </c>
      <c r="F33" s="50" t="s">
        <v>19</v>
      </c>
      <c r="G33" s="38" t="s">
        <v>1991</v>
      </c>
      <c r="H33" s="78">
        <v>45098</v>
      </c>
      <c r="I33" s="38" t="s">
        <v>1992</v>
      </c>
      <c r="J33" s="78">
        <v>45230</v>
      </c>
      <c r="K33" s="34" t="s">
        <v>2198</v>
      </c>
      <c r="L33" s="78">
        <v>45271</v>
      </c>
      <c r="M33" s="74" t="s">
        <v>2247</v>
      </c>
      <c r="N33" s="78">
        <v>45357</v>
      </c>
      <c r="O33" s="34"/>
      <c r="Q33" s="34"/>
    </row>
    <row r="34" spans="1:31">
      <c r="A34" s="50" t="s">
        <v>1993</v>
      </c>
      <c r="B34" s="50" t="s">
        <v>1994</v>
      </c>
      <c r="C34" s="52" t="s">
        <v>1997</v>
      </c>
      <c r="D34" s="50" t="s">
        <v>1996</v>
      </c>
      <c r="E34" s="51">
        <v>30095</v>
      </c>
      <c r="F34" s="50" t="s">
        <v>19</v>
      </c>
      <c r="G34" s="38" t="s">
        <v>1999</v>
      </c>
      <c r="H34" s="78">
        <v>45098</v>
      </c>
      <c r="I34" s="38" t="s">
        <v>2000</v>
      </c>
      <c r="J34" s="78">
        <v>45230</v>
      </c>
      <c r="K34" s="34" t="s">
        <v>2198</v>
      </c>
      <c r="L34" s="78">
        <v>45271</v>
      </c>
      <c r="M34" s="74" t="s">
        <v>2248</v>
      </c>
      <c r="N34" s="78">
        <v>45357</v>
      </c>
      <c r="O34" s="34"/>
      <c r="Q34" s="34"/>
    </row>
    <row r="35" spans="1:31">
      <c r="A35" s="44" t="s">
        <v>2001</v>
      </c>
      <c r="B35" s="44" t="s">
        <v>2002</v>
      </c>
      <c r="C35" s="46" t="s">
        <v>2004</v>
      </c>
      <c r="D35" s="44" t="s">
        <v>2003</v>
      </c>
      <c r="E35" s="45">
        <v>35725</v>
      </c>
      <c r="F35" s="44" t="s">
        <v>19</v>
      </c>
      <c r="G35" s="1" t="s">
        <v>2006</v>
      </c>
      <c r="H35" s="77">
        <v>45098</v>
      </c>
      <c r="I35" s="1" t="s">
        <v>2007</v>
      </c>
      <c r="J35" s="77">
        <v>45230</v>
      </c>
      <c r="K35" s="35" t="s">
        <v>2198</v>
      </c>
      <c r="L35" s="77">
        <v>45271</v>
      </c>
      <c r="M35" s="26" t="s">
        <v>2249</v>
      </c>
      <c r="N35" s="77">
        <v>45357</v>
      </c>
      <c r="O35" s="35"/>
      <c r="P35" s="26"/>
      <c r="Q35" s="35"/>
      <c r="R35" s="26"/>
      <c r="S35" s="26"/>
      <c r="T35" s="26"/>
      <c r="U35" s="26"/>
      <c r="V35" s="26"/>
      <c r="W35" s="26"/>
      <c r="X35" s="26"/>
      <c r="Y35" s="26"/>
      <c r="Z35" s="26"/>
      <c r="AA35" s="26"/>
      <c r="AB35" s="26"/>
      <c r="AC35" s="26"/>
      <c r="AD35" s="26"/>
      <c r="AE35" s="26"/>
    </row>
    <row r="36" spans="1:31">
      <c r="A36" s="50" t="s">
        <v>2008</v>
      </c>
      <c r="B36" s="50" t="s">
        <v>2009</v>
      </c>
      <c r="C36" s="52" t="s">
        <v>2012</v>
      </c>
      <c r="D36" s="50" t="s">
        <v>2011</v>
      </c>
      <c r="E36" s="51">
        <v>37398</v>
      </c>
      <c r="F36" s="50" t="s">
        <v>6</v>
      </c>
      <c r="G36" s="38" t="s">
        <v>2014</v>
      </c>
      <c r="H36" s="78">
        <v>45098</v>
      </c>
      <c r="I36" s="74" t="s">
        <v>2250</v>
      </c>
      <c r="J36" s="78">
        <v>45107</v>
      </c>
      <c r="K36" s="38" t="s">
        <v>2015</v>
      </c>
      <c r="L36" s="78">
        <v>45230</v>
      </c>
      <c r="M36" s="74" t="s">
        <v>2251</v>
      </c>
      <c r="N36" s="78">
        <v>45225</v>
      </c>
      <c r="O36" s="34" t="s">
        <v>2198</v>
      </c>
      <c r="P36" s="78">
        <v>45271</v>
      </c>
      <c r="Q36" s="34" t="s">
        <v>2252</v>
      </c>
      <c r="R36" s="78">
        <v>45357</v>
      </c>
    </row>
    <row r="37" spans="1:31">
      <c r="A37" s="50" t="s">
        <v>2016</v>
      </c>
      <c r="B37" s="50" t="s">
        <v>2017</v>
      </c>
      <c r="C37" s="52" t="s">
        <v>2019</v>
      </c>
      <c r="D37" s="50" t="s">
        <v>2018</v>
      </c>
      <c r="E37" s="51">
        <v>33458</v>
      </c>
      <c r="F37" s="50" t="s">
        <v>6</v>
      </c>
      <c r="G37" s="38" t="s">
        <v>2021</v>
      </c>
      <c r="H37" s="78">
        <v>45098</v>
      </c>
      <c r="I37" s="38" t="s">
        <v>2022</v>
      </c>
      <c r="J37" s="78">
        <v>45230</v>
      </c>
      <c r="K37" s="34" t="s">
        <v>2253</v>
      </c>
      <c r="L37" s="78">
        <v>45271</v>
      </c>
      <c r="M37" s="74" t="s">
        <v>2248</v>
      </c>
      <c r="N37" s="78">
        <v>45357</v>
      </c>
      <c r="O37" s="34"/>
      <c r="Q37" s="34"/>
    </row>
    <row r="38" spans="1:31">
      <c r="A38" s="50" t="s">
        <v>2023</v>
      </c>
      <c r="B38" s="50" t="s">
        <v>504</v>
      </c>
      <c r="C38" s="52" t="s">
        <v>2026</v>
      </c>
      <c r="D38" s="50" t="s">
        <v>2025</v>
      </c>
      <c r="E38" s="51">
        <v>35533</v>
      </c>
      <c r="F38" s="50" t="s">
        <v>6</v>
      </c>
      <c r="G38" s="38" t="s">
        <v>2028</v>
      </c>
      <c r="H38" s="78">
        <v>45098</v>
      </c>
      <c r="I38" s="38" t="s">
        <v>2029</v>
      </c>
      <c r="J38" s="78">
        <v>45230</v>
      </c>
      <c r="K38" s="34" t="s">
        <v>2198</v>
      </c>
      <c r="L38" s="78">
        <v>45271</v>
      </c>
      <c r="M38" s="74" t="s">
        <v>2248</v>
      </c>
      <c r="N38" s="78">
        <v>45357</v>
      </c>
      <c r="O38" s="34"/>
      <c r="Q38" s="34"/>
    </row>
    <row r="39" spans="1:31">
      <c r="A39" s="50" t="s">
        <v>2036</v>
      </c>
      <c r="B39" s="50" t="s">
        <v>2037</v>
      </c>
      <c r="C39" s="52" t="s">
        <v>2040</v>
      </c>
      <c r="D39" s="50" t="s">
        <v>2039</v>
      </c>
      <c r="E39" s="51">
        <v>37958</v>
      </c>
      <c r="F39" s="50" t="s">
        <v>19</v>
      </c>
      <c r="G39" s="38" t="s">
        <v>2042</v>
      </c>
      <c r="H39" s="78">
        <v>45098</v>
      </c>
      <c r="I39" s="38" t="s">
        <v>2043</v>
      </c>
      <c r="J39" s="78">
        <v>45230</v>
      </c>
      <c r="K39" s="34" t="s">
        <v>2198</v>
      </c>
      <c r="L39" s="78">
        <v>45271</v>
      </c>
      <c r="M39" s="74" t="s">
        <v>2248</v>
      </c>
      <c r="O39" s="34"/>
      <c r="Q39" s="34"/>
    </row>
    <row r="40" spans="1:31">
      <c r="A40" s="79" t="s">
        <v>2044</v>
      </c>
      <c r="B40" s="79" t="s">
        <v>2045</v>
      </c>
      <c r="C40" s="80" t="s">
        <v>2048</v>
      </c>
      <c r="D40" s="79" t="s">
        <v>2047</v>
      </c>
      <c r="E40" s="81">
        <v>30102</v>
      </c>
      <c r="F40" s="79" t="s">
        <v>19</v>
      </c>
      <c r="G40" s="86" t="s">
        <v>2050</v>
      </c>
      <c r="H40" s="82">
        <v>45098</v>
      </c>
      <c r="I40" s="86" t="s">
        <v>2051</v>
      </c>
      <c r="J40" s="82">
        <v>45230</v>
      </c>
      <c r="K40" s="83" t="s">
        <v>2198</v>
      </c>
      <c r="L40" s="82">
        <v>45271</v>
      </c>
      <c r="M40" s="83" t="s">
        <v>2254</v>
      </c>
      <c r="N40" s="82">
        <v>45357</v>
      </c>
      <c r="O40" s="83"/>
      <c r="P40" s="84"/>
      <c r="Q40" s="83"/>
      <c r="R40" s="84"/>
      <c r="S40" s="84"/>
      <c r="T40" s="84"/>
      <c r="U40" s="84"/>
      <c r="V40" s="84"/>
      <c r="W40" s="84"/>
      <c r="X40" s="84"/>
      <c r="Y40" s="84"/>
      <c r="Z40" s="84"/>
      <c r="AA40" s="84"/>
      <c r="AB40" s="84"/>
      <c r="AC40" s="84"/>
      <c r="AD40" s="84"/>
      <c r="AE40" s="84"/>
    </row>
    <row r="41" spans="1:31">
      <c r="A41" s="50" t="s">
        <v>2052</v>
      </c>
      <c r="B41" s="50" t="s">
        <v>2053</v>
      </c>
      <c r="C41" s="52" t="s">
        <v>2056</v>
      </c>
      <c r="D41" s="50" t="s">
        <v>2055</v>
      </c>
      <c r="E41" s="51">
        <v>32232</v>
      </c>
      <c r="F41" s="50" t="s">
        <v>19</v>
      </c>
      <c r="G41" s="38" t="s">
        <v>2058</v>
      </c>
      <c r="H41" s="78">
        <v>45098</v>
      </c>
      <c r="I41" s="38" t="s">
        <v>2059</v>
      </c>
      <c r="J41" s="78">
        <v>45230</v>
      </c>
      <c r="K41" s="34" t="s">
        <v>2198</v>
      </c>
      <c r="L41" s="78">
        <v>45271</v>
      </c>
      <c r="M41" s="74" t="s">
        <v>2248</v>
      </c>
      <c r="N41" s="78">
        <v>45357</v>
      </c>
      <c r="O41" s="34"/>
      <c r="Q41" s="34"/>
    </row>
    <row r="42" spans="1:31">
      <c r="A42" s="50" t="s">
        <v>2060</v>
      </c>
      <c r="B42" s="50" t="s">
        <v>2061</v>
      </c>
      <c r="C42" s="52" t="s">
        <v>2064</v>
      </c>
      <c r="D42" s="50" t="s">
        <v>2063</v>
      </c>
      <c r="E42" s="51">
        <v>27509</v>
      </c>
      <c r="F42" s="50" t="s">
        <v>19</v>
      </c>
      <c r="G42" s="38" t="s">
        <v>2066</v>
      </c>
      <c r="H42" s="78">
        <v>45098</v>
      </c>
      <c r="I42" s="34" t="s">
        <v>2255</v>
      </c>
      <c r="J42" s="78">
        <v>45104</v>
      </c>
      <c r="K42" s="74" t="s">
        <v>2198</v>
      </c>
      <c r="L42" s="78">
        <v>45225</v>
      </c>
      <c r="M42" s="38" t="s">
        <v>2067</v>
      </c>
      <c r="N42" s="78">
        <v>45230</v>
      </c>
      <c r="O42" s="74" t="s">
        <v>2198</v>
      </c>
      <c r="P42" s="78">
        <v>45271</v>
      </c>
      <c r="Q42" s="34" t="s">
        <v>2256</v>
      </c>
      <c r="R42" s="78">
        <v>45357</v>
      </c>
    </row>
    <row r="43" spans="1:31">
      <c r="A43" s="50" t="s">
        <v>2068</v>
      </c>
      <c r="B43" s="50" t="s">
        <v>2069</v>
      </c>
      <c r="C43" s="52" t="s">
        <v>2070</v>
      </c>
      <c r="D43" s="50" t="s">
        <v>747</v>
      </c>
      <c r="E43" s="51">
        <v>26022</v>
      </c>
      <c r="F43" s="50" t="s">
        <v>19</v>
      </c>
      <c r="G43" s="38" t="s">
        <v>2072</v>
      </c>
      <c r="H43" s="78">
        <v>45098</v>
      </c>
      <c r="I43" s="38" t="s">
        <v>2073</v>
      </c>
      <c r="J43" s="78">
        <v>45230</v>
      </c>
      <c r="K43" s="34" t="s">
        <v>2257</v>
      </c>
      <c r="L43" s="78">
        <v>45235</v>
      </c>
      <c r="M43" s="74" t="s">
        <v>2198</v>
      </c>
      <c r="N43" s="78">
        <v>45271</v>
      </c>
      <c r="O43" s="34" t="s">
        <v>2258</v>
      </c>
      <c r="P43" s="78">
        <v>45357</v>
      </c>
      <c r="Q43" s="34"/>
    </row>
    <row r="44" spans="1:31">
      <c r="A44" s="50" t="s">
        <v>2074</v>
      </c>
      <c r="B44" s="50" t="s">
        <v>2075</v>
      </c>
      <c r="C44" s="52" t="s">
        <v>2078</v>
      </c>
      <c r="D44" s="50" t="s">
        <v>2077</v>
      </c>
      <c r="E44" s="51">
        <v>31606</v>
      </c>
      <c r="F44" s="50" t="s">
        <v>19</v>
      </c>
      <c r="G44" s="38" t="s">
        <v>2080</v>
      </c>
      <c r="H44" s="78">
        <v>45098</v>
      </c>
      <c r="I44" s="38" t="s">
        <v>2081</v>
      </c>
      <c r="J44" s="78">
        <v>45231</v>
      </c>
      <c r="K44" s="34" t="s">
        <v>2198</v>
      </c>
      <c r="L44" s="78">
        <v>45271</v>
      </c>
      <c r="M44" s="74" t="s">
        <v>2248</v>
      </c>
      <c r="N44" s="78">
        <v>45357</v>
      </c>
      <c r="O44" s="34"/>
      <c r="Q44" s="34"/>
    </row>
    <row r="45" spans="1:31">
      <c r="A45" s="44" t="s">
        <v>2082</v>
      </c>
      <c r="B45" s="44" t="s">
        <v>2083</v>
      </c>
      <c r="C45" s="46" t="s">
        <v>2084</v>
      </c>
      <c r="D45" s="44" t="s">
        <v>605</v>
      </c>
      <c r="E45" s="45">
        <v>31890</v>
      </c>
      <c r="F45" s="44" t="s">
        <v>6</v>
      </c>
      <c r="G45" s="1" t="s">
        <v>2086</v>
      </c>
      <c r="H45" s="77">
        <v>45098</v>
      </c>
      <c r="I45" s="1" t="s">
        <v>2087</v>
      </c>
      <c r="J45" s="77">
        <v>45231</v>
      </c>
      <c r="K45" s="35" t="s">
        <v>2259</v>
      </c>
      <c r="L45" s="77">
        <v>45271</v>
      </c>
      <c r="M45" s="26"/>
      <c r="N45" s="26"/>
      <c r="O45" s="35"/>
      <c r="P45" s="26"/>
      <c r="Q45" s="35"/>
      <c r="R45" s="26"/>
      <c r="S45" s="26"/>
      <c r="T45" s="26"/>
      <c r="U45" s="26"/>
      <c r="V45" s="26"/>
      <c r="W45" s="26"/>
      <c r="X45" s="26"/>
      <c r="Y45" s="26"/>
      <c r="Z45" s="26"/>
      <c r="AA45" s="26"/>
      <c r="AB45" s="26"/>
      <c r="AC45" s="26"/>
      <c r="AD45" s="26"/>
      <c r="AE45" s="26"/>
    </row>
    <row r="46" spans="1:31">
      <c r="A46" s="50" t="s">
        <v>2088</v>
      </c>
      <c r="B46" s="50" t="s">
        <v>2089</v>
      </c>
      <c r="C46" s="52" t="s">
        <v>2092</v>
      </c>
      <c r="D46" s="50" t="s">
        <v>2091</v>
      </c>
      <c r="E46" s="51">
        <v>35428</v>
      </c>
      <c r="F46" s="50" t="s">
        <v>19</v>
      </c>
      <c r="G46" s="38" t="s">
        <v>2094</v>
      </c>
      <c r="H46" s="78">
        <v>45098</v>
      </c>
      <c r="I46" s="38" t="s">
        <v>2095</v>
      </c>
      <c r="J46" s="78">
        <v>45231</v>
      </c>
      <c r="K46" s="34" t="s">
        <v>2198</v>
      </c>
      <c r="L46" s="78">
        <v>45271</v>
      </c>
      <c r="M46" s="74" t="s">
        <v>2248</v>
      </c>
      <c r="N46" s="78">
        <v>45357</v>
      </c>
      <c r="O46" s="34"/>
      <c r="Q46" s="34"/>
    </row>
    <row r="47" spans="1:31">
      <c r="A47" s="44" t="s">
        <v>2096</v>
      </c>
      <c r="B47" s="44" t="s">
        <v>2097</v>
      </c>
      <c r="C47" s="87" t="s">
        <v>2100</v>
      </c>
      <c r="D47" s="44" t="s">
        <v>2099</v>
      </c>
      <c r="E47" s="45">
        <v>31610</v>
      </c>
      <c r="F47" s="44" t="s">
        <v>6</v>
      </c>
      <c r="G47" s="1" t="s">
        <v>2102</v>
      </c>
      <c r="H47" s="77">
        <v>45098</v>
      </c>
      <c r="I47" s="1" t="s">
        <v>2103</v>
      </c>
      <c r="J47" s="77">
        <v>45231</v>
      </c>
      <c r="K47" s="35" t="s">
        <v>2260</v>
      </c>
      <c r="L47" s="77">
        <v>45271</v>
      </c>
      <c r="M47" s="26"/>
      <c r="N47" s="26"/>
      <c r="O47" s="35"/>
      <c r="P47" s="26"/>
      <c r="Q47" s="35"/>
      <c r="R47" s="26"/>
      <c r="S47" s="26"/>
      <c r="T47" s="26"/>
      <c r="U47" s="26"/>
      <c r="V47" s="26"/>
      <c r="W47" s="26"/>
      <c r="X47" s="26"/>
      <c r="Y47" s="26"/>
      <c r="Z47" s="26"/>
      <c r="AA47" s="26"/>
      <c r="AB47" s="26"/>
      <c r="AC47" s="26"/>
      <c r="AD47" s="26"/>
      <c r="AE47" s="26"/>
    </row>
    <row r="48" spans="1:31">
      <c r="A48" s="50" t="s">
        <v>2104</v>
      </c>
      <c r="B48" s="50" t="s">
        <v>2105</v>
      </c>
      <c r="C48" s="52" t="s">
        <v>2108</v>
      </c>
      <c r="D48" s="50" t="s">
        <v>2107</v>
      </c>
      <c r="E48" s="51">
        <v>33314</v>
      </c>
      <c r="F48" s="50" t="s">
        <v>6</v>
      </c>
      <c r="G48" s="38" t="s">
        <v>2110</v>
      </c>
      <c r="H48" s="78">
        <v>45098</v>
      </c>
      <c r="I48" s="38" t="s">
        <v>2111</v>
      </c>
      <c r="J48" s="78">
        <v>45231</v>
      </c>
      <c r="K48" s="34" t="s">
        <v>2198</v>
      </c>
      <c r="L48" s="78">
        <v>45271</v>
      </c>
      <c r="M48" s="74" t="s">
        <v>2261</v>
      </c>
      <c r="N48" s="78">
        <v>45357</v>
      </c>
      <c r="O48" s="34"/>
      <c r="Q48" s="34"/>
    </row>
    <row r="49" spans="1:31">
      <c r="A49" s="44" t="s">
        <v>2112</v>
      </c>
      <c r="B49" s="44" t="s">
        <v>2113</v>
      </c>
      <c r="C49" s="46" t="s">
        <v>2116</v>
      </c>
      <c r="D49" s="44" t="s">
        <v>2115</v>
      </c>
      <c r="E49" s="45">
        <v>22527</v>
      </c>
      <c r="F49" s="44" t="s">
        <v>19</v>
      </c>
      <c r="G49" s="1" t="s">
        <v>2118</v>
      </c>
      <c r="H49" s="77">
        <v>45098</v>
      </c>
      <c r="I49" s="1" t="s">
        <v>2119</v>
      </c>
      <c r="J49" s="77">
        <v>45232</v>
      </c>
      <c r="K49" s="35" t="s">
        <v>2198</v>
      </c>
      <c r="L49" s="77">
        <v>45271</v>
      </c>
      <c r="M49" s="26" t="s">
        <v>2262</v>
      </c>
      <c r="N49" s="77">
        <v>45357</v>
      </c>
      <c r="O49" s="35"/>
      <c r="P49" s="26"/>
      <c r="Q49" s="35"/>
      <c r="R49" s="26"/>
      <c r="S49" s="26"/>
      <c r="T49" s="26"/>
      <c r="U49" s="26"/>
      <c r="V49" s="26"/>
      <c r="W49" s="26"/>
      <c r="X49" s="26"/>
      <c r="Y49" s="26"/>
      <c r="Z49" s="26"/>
      <c r="AA49" s="26"/>
      <c r="AB49" s="26"/>
      <c r="AC49" s="26"/>
      <c r="AD49" s="26"/>
      <c r="AE49" s="26"/>
    </row>
    <row r="50" spans="1:31">
      <c r="A50" s="50" t="s">
        <v>2120</v>
      </c>
      <c r="B50" s="50" t="s">
        <v>2121</v>
      </c>
      <c r="C50" s="52" t="s">
        <v>2124</v>
      </c>
      <c r="D50" s="50" t="s">
        <v>2123</v>
      </c>
      <c r="E50" s="51">
        <v>36154</v>
      </c>
      <c r="F50" s="50" t="s">
        <v>6</v>
      </c>
      <c r="G50" s="38" t="s">
        <v>2126</v>
      </c>
      <c r="H50" s="78">
        <v>45097</v>
      </c>
      <c r="I50" s="38" t="s">
        <v>2198</v>
      </c>
      <c r="J50" s="78">
        <v>45271</v>
      </c>
      <c r="K50" s="34" t="s">
        <v>2263</v>
      </c>
      <c r="L50" s="78">
        <v>45357</v>
      </c>
      <c r="O50" s="34"/>
      <c r="Q50" s="34"/>
    </row>
    <row r="51" spans="1:31">
      <c r="A51" s="44" t="s">
        <v>2131</v>
      </c>
      <c r="B51" s="44" t="s">
        <v>2132</v>
      </c>
      <c r="C51" s="46" t="s">
        <v>2134</v>
      </c>
      <c r="D51" s="44" t="s">
        <v>2133</v>
      </c>
      <c r="E51" s="45">
        <v>37737</v>
      </c>
      <c r="F51" s="44" t="s">
        <v>6</v>
      </c>
      <c r="G51" s="1" t="s">
        <v>2136</v>
      </c>
      <c r="H51" s="77">
        <v>45097</v>
      </c>
      <c r="I51" s="1" t="s">
        <v>2137</v>
      </c>
      <c r="J51" s="77">
        <v>45232</v>
      </c>
      <c r="K51" s="35" t="s">
        <v>2260</v>
      </c>
      <c r="L51" s="77">
        <v>45271</v>
      </c>
      <c r="M51" s="26"/>
      <c r="N51" s="26"/>
      <c r="O51" s="35"/>
      <c r="P51" s="26"/>
      <c r="Q51" s="35"/>
      <c r="R51" s="26"/>
      <c r="S51" s="26"/>
      <c r="T51" s="26"/>
      <c r="U51" s="26"/>
      <c r="V51" s="26"/>
      <c r="W51" s="26"/>
      <c r="X51" s="26"/>
      <c r="Y51" s="26"/>
      <c r="Z51" s="26"/>
      <c r="AA51" s="26"/>
      <c r="AB51" s="26"/>
      <c r="AC51" s="26"/>
      <c r="AD51" s="26"/>
      <c r="AE51" s="26"/>
    </row>
    <row r="52" spans="1:31">
      <c r="A52" s="44" t="s">
        <v>2138</v>
      </c>
      <c r="B52" s="44" t="s">
        <v>1937</v>
      </c>
      <c r="C52" s="46" t="s">
        <v>2140</v>
      </c>
      <c r="D52" s="44" t="s">
        <v>2139</v>
      </c>
      <c r="E52" s="45">
        <v>27964</v>
      </c>
      <c r="F52" s="44" t="s">
        <v>6</v>
      </c>
      <c r="G52" s="1" t="s">
        <v>2142</v>
      </c>
      <c r="H52" s="77">
        <v>45097</v>
      </c>
      <c r="I52" s="1" t="s">
        <v>2143</v>
      </c>
      <c r="J52" s="77">
        <v>45232</v>
      </c>
      <c r="K52" s="35" t="s">
        <v>2198</v>
      </c>
      <c r="L52" s="77">
        <v>45271</v>
      </c>
      <c r="M52" s="26"/>
      <c r="N52" s="26"/>
      <c r="O52" s="35"/>
      <c r="P52" s="26"/>
      <c r="Q52" s="35"/>
      <c r="R52" s="26"/>
      <c r="S52" s="26"/>
      <c r="T52" s="26"/>
      <c r="U52" s="26"/>
      <c r="V52" s="26"/>
      <c r="W52" s="26"/>
      <c r="X52" s="26"/>
      <c r="Y52" s="26"/>
      <c r="Z52" s="26"/>
      <c r="AA52" s="26"/>
      <c r="AB52" s="26"/>
      <c r="AC52" s="26"/>
      <c r="AD52" s="26"/>
      <c r="AE52" s="26"/>
    </row>
    <row r="53" spans="1:31">
      <c r="A53" s="50" t="s">
        <v>2144</v>
      </c>
      <c r="B53" s="50" t="s">
        <v>2145</v>
      </c>
      <c r="C53" s="52" t="s">
        <v>2148</v>
      </c>
      <c r="D53" s="50" t="s">
        <v>2147</v>
      </c>
      <c r="E53" s="51">
        <v>22304</v>
      </c>
      <c r="F53" s="50" t="s">
        <v>6</v>
      </c>
      <c r="G53" s="38" t="s">
        <v>2150</v>
      </c>
      <c r="H53" s="78">
        <v>45097</v>
      </c>
      <c r="I53" s="38" t="s">
        <v>2151</v>
      </c>
      <c r="J53" s="78">
        <v>45232</v>
      </c>
      <c r="K53" s="34" t="s">
        <v>2198</v>
      </c>
      <c r="L53" s="78">
        <v>45271</v>
      </c>
      <c r="M53" s="34" t="s">
        <v>2264</v>
      </c>
      <c r="N53" s="78">
        <v>45357</v>
      </c>
      <c r="O53" s="34"/>
      <c r="Q53" s="34"/>
    </row>
    <row r="54" spans="1:31">
      <c r="A54" s="50" t="s">
        <v>2152</v>
      </c>
      <c r="B54" s="50" t="s">
        <v>2153</v>
      </c>
      <c r="C54" s="52" t="s">
        <v>2156</v>
      </c>
      <c r="D54" s="50" t="s">
        <v>2155</v>
      </c>
      <c r="E54" s="51">
        <v>32808</v>
      </c>
      <c r="F54" s="50" t="s">
        <v>19</v>
      </c>
      <c r="G54" s="38" t="s">
        <v>2158</v>
      </c>
      <c r="H54" s="78">
        <v>45095</v>
      </c>
      <c r="I54" s="38" t="s">
        <v>2159</v>
      </c>
      <c r="J54" s="78">
        <v>45232</v>
      </c>
      <c r="K54" s="34" t="s">
        <v>2198</v>
      </c>
      <c r="L54" s="78">
        <v>45271</v>
      </c>
      <c r="M54" s="74" t="s">
        <v>2265</v>
      </c>
      <c r="N54" s="78">
        <v>45357</v>
      </c>
      <c r="O54" s="34"/>
      <c r="Q54" s="34"/>
    </row>
    <row r="55" spans="1:31">
      <c r="A55" s="50" t="s">
        <v>2160</v>
      </c>
      <c r="B55" s="50" t="s">
        <v>2161</v>
      </c>
      <c r="C55" s="52" t="s">
        <v>2163</v>
      </c>
      <c r="D55" s="50" t="s">
        <v>2162</v>
      </c>
      <c r="E55" s="51">
        <v>45234</v>
      </c>
      <c r="F55" s="50" t="s">
        <v>19</v>
      </c>
      <c r="G55" s="38" t="s">
        <v>2165</v>
      </c>
      <c r="H55" s="78">
        <v>45095</v>
      </c>
      <c r="I55" s="38" t="s">
        <v>2166</v>
      </c>
      <c r="J55" s="78">
        <v>45232</v>
      </c>
      <c r="K55" s="34" t="s">
        <v>2198</v>
      </c>
      <c r="L55" s="78">
        <v>45271</v>
      </c>
      <c r="M55" s="74" t="s">
        <v>2248</v>
      </c>
      <c r="N55" s="78">
        <v>45357</v>
      </c>
      <c r="O55" s="34"/>
      <c r="Q55" s="34"/>
    </row>
    <row r="56" spans="1:31">
      <c r="A56" s="50" t="s">
        <v>2167</v>
      </c>
      <c r="B56" s="50" t="s">
        <v>504</v>
      </c>
      <c r="C56" s="52" t="s">
        <v>2169</v>
      </c>
      <c r="D56" s="50" t="s">
        <v>2168</v>
      </c>
      <c r="E56" s="51">
        <v>20503</v>
      </c>
      <c r="F56" s="50" t="s">
        <v>19</v>
      </c>
      <c r="G56" s="38" t="s">
        <v>2171</v>
      </c>
      <c r="H56" s="78">
        <v>45095</v>
      </c>
      <c r="I56" s="38" t="s">
        <v>2172</v>
      </c>
      <c r="J56" s="78">
        <v>45232</v>
      </c>
      <c r="K56" s="34" t="s">
        <v>2198</v>
      </c>
      <c r="L56" s="78">
        <v>45271</v>
      </c>
      <c r="M56" s="74" t="s">
        <v>2248</v>
      </c>
      <c r="N56" s="78">
        <v>45357</v>
      </c>
      <c r="O56" s="34"/>
      <c r="Q56" s="34"/>
    </row>
    <row r="57" spans="1:31">
      <c r="A57" s="50" t="s">
        <v>1408</v>
      </c>
      <c r="B57" s="50" t="s">
        <v>1409</v>
      </c>
      <c r="C57" s="52" t="s">
        <v>1412</v>
      </c>
      <c r="D57" s="50" t="s">
        <v>1411</v>
      </c>
      <c r="E57" s="51">
        <v>34545</v>
      </c>
      <c r="F57" s="50" t="s">
        <v>19</v>
      </c>
      <c r="G57" s="50" t="s">
        <v>1414</v>
      </c>
      <c r="H57" s="78">
        <v>45090</v>
      </c>
      <c r="I57" s="38" t="s">
        <v>1415</v>
      </c>
      <c r="J57" s="88">
        <v>45211</v>
      </c>
      <c r="K57" s="50" t="s">
        <v>2198</v>
      </c>
      <c r="L57" s="88">
        <v>45226</v>
      </c>
      <c r="M57" s="39" t="s">
        <v>2198</v>
      </c>
      <c r="N57" s="78">
        <v>45281</v>
      </c>
      <c r="O57" s="74" t="s">
        <v>2248</v>
      </c>
      <c r="P57" s="78">
        <v>45357</v>
      </c>
      <c r="Q57" s="34"/>
    </row>
    <row r="58" spans="1:31">
      <c r="A58" s="44" t="s">
        <v>1433</v>
      </c>
      <c r="B58" s="44" t="s">
        <v>1434</v>
      </c>
      <c r="C58" s="46" t="s">
        <v>1437</v>
      </c>
      <c r="D58" s="44" t="s">
        <v>1436</v>
      </c>
      <c r="E58" s="45">
        <v>32685</v>
      </c>
      <c r="F58" s="44" t="s">
        <v>19</v>
      </c>
      <c r="G58" s="44" t="s">
        <v>1439</v>
      </c>
      <c r="H58" s="77">
        <v>45090</v>
      </c>
      <c r="I58" s="1" t="s">
        <v>1440</v>
      </c>
      <c r="J58" s="89">
        <v>45211</v>
      </c>
      <c r="K58" s="44" t="s">
        <v>2198</v>
      </c>
      <c r="L58" s="89">
        <v>45281</v>
      </c>
      <c r="M58" s="5"/>
      <c r="N58" s="26"/>
      <c r="O58" s="26"/>
      <c r="P58" s="26"/>
      <c r="Q58" s="35"/>
      <c r="R58" s="26"/>
      <c r="S58" s="26"/>
      <c r="T58" s="26"/>
      <c r="U58" s="26"/>
      <c r="V58" s="26"/>
      <c r="W58" s="26"/>
      <c r="X58" s="26"/>
      <c r="Y58" s="26"/>
      <c r="Z58" s="26"/>
      <c r="AA58" s="26"/>
      <c r="AB58" s="26"/>
      <c r="AC58" s="26"/>
      <c r="AD58" s="26"/>
      <c r="AE58" s="26"/>
    </row>
    <row r="59" spans="1:31">
      <c r="A59" s="44" t="s">
        <v>1441</v>
      </c>
      <c r="B59" s="44" t="s">
        <v>1442</v>
      </c>
      <c r="C59" s="46" t="s">
        <v>1445</v>
      </c>
      <c r="D59" s="44" t="s">
        <v>605</v>
      </c>
      <c r="E59" s="45">
        <v>24494</v>
      </c>
      <c r="F59" s="44" t="s">
        <v>19</v>
      </c>
      <c r="G59" s="44" t="s">
        <v>1447</v>
      </c>
      <c r="H59" s="77">
        <v>45090</v>
      </c>
      <c r="I59" s="1" t="s">
        <v>1448</v>
      </c>
      <c r="J59" s="89">
        <v>45211</v>
      </c>
      <c r="K59" s="44" t="s">
        <v>2198</v>
      </c>
      <c r="L59" s="89">
        <v>45281</v>
      </c>
      <c r="M59" s="5"/>
      <c r="N59" s="26"/>
      <c r="O59" s="26"/>
      <c r="P59" s="26"/>
      <c r="Q59" s="35"/>
      <c r="R59" s="26"/>
      <c r="S59" s="26"/>
      <c r="T59" s="26"/>
      <c r="U59" s="26"/>
      <c r="V59" s="26"/>
      <c r="W59" s="26"/>
      <c r="X59" s="26"/>
      <c r="Y59" s="26"/>
      <c r="Z59" s="26"/>
      <c r="AA59" s="26"/>
      <c r="AB59" s="26"/>
      <c r="AC59" s="26"/>
      <c r="AD59" s="26"/>
      <c r="AE59" s="26"/>
    </row>
    <row r="60" spans="1:31">
      <c r="A60" s="44" t="s">
        <v>1470</v>
      </c>
      <c r="B60" s="44" t="s">
        <v>1471</v>
      </c>
      <c r="C60" s="46" t="s">
        <v>1474</v>
      </c>
      <c r="D60" s="44" t="s">
        <v>1473</v>
      </c>
      <c r="E60" s="45">
        <v>26252</v>
      </c>
      <c r="F60" s="44" t="s">
        <v>19</v>
      </c>
      <c r="G60" s="44" t="s">
        <v>1476</v>
      </c>
      <c r="H60" s="77">
        <v>45090</v>
      </c>
      <c r="I60" s="1" t="s">
        <v>2266</v>
      </c>
      <c r="J60" s="89">
        <v>45281</v>
      </c>
      <c r="K60" s="44"/>
      <c r="L60" s="44"/>
      <c r="M60" s="5"/>
      <c r="N60" s="26"/>
      <c r="O60" s="26"/>
      <c r="P60" s="26"/>
      <c r="Q60" s="35"/>
      <c r="R60" s="26"/>
      <c r="S60" s="26"/>
      <c r="T60" s="26"/>
      <c r="U60" s="26"/>
      <c r="V60" s="26"/>
      <c r="W60" s="26"/>
      <c r="X60" s="26"/>
      <c r="Y60" s="26"/>
      <c r="Z60" s="26"/>
      <c r="AA60" s="26"/>
      <c r="AB60" s="26"/>
      <c r="AC60" s="26"/>
      <c r="AD60" s="26"/>
      <c r="AE60" s="26"/>
    </row>
    <row r="61" spans="1:31">
      <c r="A61" s="50" t="s">
        <v>1498</v>
      </c>
      <c r="B61" s="50" t="s">
        <v>1499</v>
      </c>
      <c r="C61" s="52" t="s">
        <v>1501</v>
      </c>
      <c r="D61" s="50" t="s">
        <v>1500</v>
      </c>
      <c r="E61" s="51">
        <v>35043</v>
      </c>
      <c r="F61" s="50" t="s">
        <v>19</v>
      </c>
      <c r="G61" s="50" t="s">
        <v>1503</v>
      </c>
      <c r="H61" s="78">
        <v>45090</v>
      </c>
      <c r="I61" s="38" t="s">
        <v>1504</v>
      </c>
      <c r="J61" s="88">
        <v>45216</v>
      </c>
      <c r="K61" s="50" t="s">
        <v>2198</v>
      </c>
      <c r="L61" s="88">
        <v>45281</v>
      </c>
      <c r="M61" s="39" t="s">
        <v>2248</v>
      </c>
      <c r="N61" s="78">
        <v>45357</v>
      </c>
      <c r="Q61" s="34"/>
    </row>
    <row r="62" spans="1:31">
      <c r="A62" s="48" t="s">
        <v>1505</v>
      </c>
      <c r="B62" s="48" t="s">
        <v>1506</v>
      </c>
      <c r="C62" s="70" t="s">
        <v>1507</v>
      </c>
      <c r="D62" s="48" t="s">
        <v>1424</v>
      </c>
      <c r="E62" s="49">
        <v>37169</v>
      </c>
      <c r="F62" s="48" t="s">
        <v>19</v>
      </c>
      <c r="G62" s="48" t="s">
        <v>1509</v>
      </c>
      <c r="H62" s="75">
        <v>45090</v>
      </c>
      <c r="I62" s="9" t="s">
        <v>1510</v>
      </c>
      <c r="J62" s="90">
        <v>45216</v>
      </c>
      <c r="K62" s="48" t="s">
        <v>2198</v>
      </c>
      <c r="L62" s="90">
        <v>45281</v>
      </c>
      <c r="M62" s="9" t="s">
        <v>2267</v>
      </c>
      <c r="N62" s="75">
        <v>45357</v>
      </c>
      <c r="O62" s="25"/>
      <c r="P62" s="25"/>
      <c r="Q62" s="76"/>
      <c r="R62" s="25"/>
      <c r="S62" s="25"/>
      <c r="T62" s="25"/>
      <c r="U62" s="25"/>
      <c r="V62" s="25"/>
      <c r="W62" s="25"/>
      <c r="X62" s="25"/>
      <c r="Y62" s="25"/>
      <c r="Z62" s="25"/>
      <c r="AA62" s="25"/>
      <c r="AB62" s="25"/>
      <c r="AC62" s="25"/>
      <c r="AD62" s="25"/>
      <c r="AE62" s="25"/>
    </row>
    <row r="63" spans="1:31">
      <c r="A63" s="50" t="s">
        <v>1511</v>
      </c>
      <c r="B63" s="50" t="s">
        <v>1512</v>
      </c>
      <c r="C63" s="52" t="s">
        <v>1515</v>
      </c>
      <c r="D63" s="50" t="s">
        <v>1514</v>
      </c>
      <c r="E63" s="51">
        <v>36608</v>
      </c>
      <c r="F63" s="50" t="s">
        <v>19</v>
      </c>
      <c r="G63" s="50" t="s">
        <v>1517</v>
      </c>
      <c r="H63" s="78">
        <v>45090</v>
      </c>
      <c r="I63" s="38" t="s">
        <v>1518</v>
      </c>
      <c r="J63" s="88">
        <v>45216</v>
      </c>
      <c r="K63" s="50" t="s">
        <v>2198</v>
      </c>
      <c r="L63" s="88">
        <v>45281</v>
      </c>
      <c r="M63" s="39" t="s">
        <v>2268</v>
      </c>
      <c r="N63" s="78">
        <v>45357</v>
      </c>
      <c r="Q63" s="34"/>
    </row>
    <row r="64" spans="1:31">
      <c r="A64" s="79" t="s">
        <v>1519</v>
      </c>
      <c r="B64" s="79" t="s">
        <v>1520</v>
      </c>
      <c r="C64" s="80" t="s">
        <v>1523</v>
      </c>
      <c r="D64" s="79" t="s">
        <v>1522</v>
      </c>
      <c r="E64" s="81">
        <v>28573</v>
      </c>
      <c r="F64" s="79" t="s">
        <v>19</v>
      </c>
      <c r="G64" s="79" t="s">
        <v>1525</v>
      </c>
      <c r="H64" s="82">
        <v>45090</v>
      </c>
      <c r="I64" s="86" t="s">
        <v>1526</v>
      </c>
      <c r="J64" s="91">
        <v>45216</v>
      </c>
      <c r="K64" s="79" t="s">
        <v>2198</v>
      </c>
      <c r="L64" s="91">
        <v>45281</v>
      </c>
      <c r="M64" s="92" t="s">
        <v>2269</v>
      </c>
      <c r="N64" s="82">
        <v>45357</v>
      </c>
      <c r="O64" s="84"/>
      <c r="P64" s="84"/>
      <c r="Q64" s="83"/>
      <c r="R64" s="84"/>
      <c r="S64" s="84"/>
      <c r="T64" s="84"/>
      <c r="U64" s="84"/>
      <c r="V64" s="84"/>
      <c r="W64" s="84"/>
      <c r="X64" s="84"/>
      <c r="Y64" s="84"/>
      <c r="Z64" s="84"/>
      <c r="AA64" s="84"/>
      <c r="AB64" s="84"/>
      <c r="AC64" s="84"/>
      <c r="AD64" s="84"/>
      <c r="AE64" s="84"/>
    </row>
    <row r="65" spans="1:31">
      <c r="A65" s="50" t="s">
        <v>1533</v>
      </c>
      <c r="B65" s="50" t="s">
        <v>1534</v>
      </c>
      <c r="C65" s="52" t="s">
        <v>1538</v>
      </c>
      <c r="D65" s="50" t="s">
        <v>1537</v>
      </c>
      <c r="E65" s="51">
        <v>35231</v>
      </c>
      <c r="F65" s="50" t="s">
        <v>19</v>
      </c>
      <c r="G65" s="50" t="s">
        <v>1540</v>
      </c>
      <c r="H65" s="78">
        <v>45090</v>
      </c>
      <c r="I65" s="38" t="s">
        <v>1541</v>
      </c>
      <c r="J65" s="88">
        <v>45216</v>
      </c>
      <c r="K65" s="38" t="s">
        <v>1542</v>
      </c>
      <c r="L65" s="88">
        <v>45272</v>
      </c>
      <c r="M65" s="39" t="s">
        <v>2198</v>
      </c>
      <c r="N65" s="78">
        <v>45281</v>
      </c>
      <c r="O65" s="74" t="s">
        <v>2270</v>
      </c>
      <c r="P65" s="78">
        <v>45357</v>
      </c>
      <c r="Q65" s="34"/>
    </row>
    <row r="66" spans="1:31">
      <c r="A66" s="50" t="s">
        <v>1552</v>
      </c>
      <c r="B66" s="50" t="s">
        <v>1553</v>
      </c>
      <c r="C66" s="52" t="s">
        <v>1555</v>
      </c>
      <c r="D66" s="50" t="s">
        <v>1554</v>
      </c>
      <c r="E66" s="51">
        <v>35223</v>
      </c>
      <c r="F66" s="50" t="s">
        <v>6</v>
      </c>
      <c r="G66" s="50" t="s">
        <v>1557</v>
      </c>
      <c r="H66" s="78">
        <v>45084</v>
      </c>
      <c r="I66" s="38" t="s">
        <v>1558</v>
      </c>
      <c r="J66" s="88">
        <v>45216</v>
      </c>
      <c r="K66" s="38" t="s">
        <v>1559</v>
      </c>
      <c r="L66" s="88">
        <v>45272</v>
      </c>
      <c r="M66" s="39" t="s">
        <v>2198</v>
      </c>
      <c r="N66" s="78">
        <v>45281</v>
      </c>
      <c r="O66" s="74" t="s">
        <v>2271</v>
      </c>
      <c r="P66" s="78">
        <v>45357</v>
      </c>
      <c r="Q66" s="34"/>
    </row>
    <row r="67" spans="1:31">
      <c r="A67" s="44" t="s">
        <v>1560</v>
      </c>
      <c r="B67" s="44" t="s">
        <v>1561</v>
      </c>
      <c r="C67" s="46" t="s">
        <v>1564</v>
      </c>
      <c r="D67" s="44" t="s">
        <v>1563</v>
      </c>
      <c r="E67" s="45">
        <v>35759</v>
      </c>
      <c r="F67" s="44" t="s">
        <v>6</v>
      </c>
      <c r="G67" s="44" t="s">
        <v>1566</v>
      </c>
      <c r="H67" s="77">
        <v>45084</v>
      </c>
      <c r="I67" s="1" t="s">
        <v>1567</v>
      </c>
      <c r="J67" s="89">
        <v>45216</v>
      </c>
      <c r="K67" s="1" t="s">
        <v>1568</v>
      </c>
      <c r="L67" s="44"/>
      <c r="M67" s="2"/>
      <c r="N67" s="26"/>
      <c r="O67" s="26"/>
      <c r="P67" s="26"/>
      <c r="Q67" s="35"/>
      <c r="R67" s="26"/>
      <c r="S67" s="26"/>
      <c r="T67" s="26"/>
      <c r="U67" s="26"/>
      <c r="V67" s="26"/>
      <c r="W67" s="26"/>
      <c r="X67" s="26"/>
      <c r="Y67" s="26"/>
      <c r="Z67" s="26"/>
      <c r="AA67" s="26"/>
      <c r="AB67" s="26"/>
      <c r="AC67" s="26"/>
      <c r="AD67" s="26"/>
      <c r="AE67" s="26"/>
    </row>
    <row r="68" spans="1:31">
      <c r="A68" s="50" t="s">
        <v>1576</v>
      </c>
      <c r="B68" s="50" t="s">
        <v>1577</v>
      </c>
      <c r="C68" s="52" t="s">
        <v>1580</v>
      </c>
      <c r="D68" s="50" t="s">
        <v>1579</v>
      </c>
      <c r="E68" s="51">
        <v>37945</v>
      </c>
      <c r="F68" s="50" t="s">
        <v>19</v>
      </c>
      <c r="G68" s="50" t="s">
        <v>1582</v>
      </c>
      <c r="H68" s="78">
        <v>45084</v>
      </c>
      <c r="I68" s="38" t="s">
        <v>1583</v>
      </c>
      <c r="J68" s="88">
        <v>45272</v>
      </c>
      <c r="K68" s="50" t="s">
        <v>2198</v>
      </c>
      <c r="L68" s="88">
        <v>45281</v>
      </c>
      <c r="M68" s="39" t="s">
        <v>2248</v>
      </c>
      <c r="N68" s="78">
        <v>45357</v>
      </c>
      <c r="Q68" s="34"/>
    </row>
    <row r="69" spans="1:31">
      <c r="A69" s="44" t="s">
        <v>1584</v>
      </c>
      <c r="B69" s="44" t="s">
        <v>1585</v>
      </c>
      <c r="C69" s="46" t="s">
        <v>1587</v>
      </c>
      <c r="D69" s="44" t="s">
        <v>1586</v>
      </c>
      <c r="E69" s="45">
        <v>35776</v>
      </c>
      <c r="F69" s="44" t="s">
        <v>19</v>
      </c>
      <c r="G69" s="44" t="s">
        <v>1589</v>
      </c>
      <c r="H69" s="77">
        <v>45084</v>
      </c>
      <c r="I69" s="1" t="s">
        <v>2272</v>
      </c>
      <c r="J69" s="89">
        <v>45281</v>
      </c>
      <c r="K69" s="44"/>
      <c r="L69" s="44"/>
      <c r="M69" s="2"/>
      <c r="N69" s="26"/>
      <c r="O69" s="26"/>
      <c r="P69" s="26"/>
      <c r="Q69" s="35"/>
      <c r="R69" s="26"/>
      <c r="S69" s="26"/>
      <c r="T69" s="26"/>
      <c r="U69" s="26"/>
      <c r="V69" s="26"/>
      <c r="W69" s="26"/>
      <c r="X69" s="26"/>
      <c r="Y69" s="26"/>
      <c r="Z69" s="26"/>
      <c r="AA69" s="26"/>
      <c r="AB69" s="26"/>
      <c r="AC69" s="26"/>
      <c r="AD69" s="26"/>
      <c r="AE69" s="26"/>
    </row>
    <row r="70" spans="1:31">
      <c r="A70" s="50" t="s">
        <v>1590</v>
      </c>
      <c r="B70" s="50" t="s">
        <v>1591</v>
      </c>
      <c r="C70" s="52" t="s">
        <v>327</v>
      </c>
      <c r="D70" s="50" t="s">
        <v>1593</v>
      </c>
      <c r="E70" s="51">
        <v>33110</v>
      </c>
      <c r="F70" s="50" t="s">
        <v>6</v>
      </c>
      <c r="G70" s="50" t="s">
        <v>1594</v>
      </c>
      <c r="H70" s="78">
        <v>45084</v>
      </c>
      <c r="I70" s="38" t="s">
        <v>2198</v>
      </c>
      <c r="J70" s="88">
        <v>45281</v>
      </c>
      <c r="K70" s="50" t="s">
        <v>2273</v>
      </c>
      <c r="L70" s="88">
        <v>45376</v>
      </c>
      <c r="M70" s="39"/>
      <c r="Q70" s="34"/>
    </row>
    <row r="71" spans="1:31">
      <c r="A71" s="50" t="s">
        <v>1595</v>
      </c>
      <c r="B71" s="50" t="s">
        <v>1596</v>
      </c>
      <c r="C71" s="52" t="s">
        <v>1599</v>
      </c>
      <c r="D71" s="50" t="s">
        <v>1598</v>
      </c>
      <c r="E71" s="51">
        <v>45007</v>
      </c>
      <c r="F71" s="50" t="s">
        <v>6</v>
      </c>
      <c r="G71" s="50" t="s">
        <v>1601</v>
      </c>
      <c r="H71" s="78">
        <v>45084</v>
      </c>
      <c r="I71" s="38" t="s">
        <v>1602</v>
      </c>
      <c r="J71" s="88">
        <v>45216</v>
      </c>
      <c r="K71" s="50" t="s">
        <v>2198</v>
      </c>
      <c r="L71" s="88">
        <v>45281</v>
      </c>
      <c r="M71" s="39" t="s">
        <v>2274</v>
      </c>
      <c r="N71" s="78">
        <v>45376</v>
      </c>
      <c r="Q71" s="34"/>
    </row>
    <row r="72" spans="1:31">
      <c r="A72" s="50" t="s">
        <v>1603</v>
      </c>
      <c r="B72" s="50" t="s">
        <v>1604</v>
      </c>
      <c r="C72" s="52" t="s">
        <v>1607</v>
      </c>
      <c r="D72" s="50" t="s">
        <v>1606</v>
      </c>
      <c r="E72" s="51">
        <v>33758</v>
      </c>
      <c r="F72" s="50" t="s">
        <v>19</v>
      </c>
      <c r="G72" s="50" t="s">
        <v>1609</v>
      </c>
      <c r="H72" s="78">
        <v>45084</v>
      </c>
      <c r="I72" s="38" t="s">
        <v>2275</v>
      </c>
      <c r="J72" s="88">
        <v>45281</v>
      </c>
      <c r="K72" s="50"/>
      <c r="L72" s="50"/>
      <c r="M72" s="39"/>
      <c r="Q72" s="34"/>
    </row>
    <row r="73" spans="1:31">
      <c r="A73" s="50" t="s">
        <v>1616</v>
      </c>
      <c r="B73" s="50" t="s">
        <v>1617</v>
      </c>
      <c r="C73" s="52" t="s">
        <v>1620</v>
      </c>
      <c r="D73" s="50" t="s">
        <v>1619</v>
      </c>
      <c r="E73" s="51">
        <v>36213</v>
      </c>
      <c r="F73" s="50" t="s">
        <v>6</v>
      </c>
      <c r="G73" s="50" t="s">
        <v>1622</v>
      </c>
      <c r="H73" s="78">
        <v>45084</v>
      </c>
      <c r="I73" s="38" t="s">
        <v>2198</v>
      </c>
      <c r="J73" s="88">
        <v>45281</v>
      </c>
      <c r="K73" s="50"/>
      <c r="L73" s="50"/>
      <c r="M73" s="39"/>
      <c r="Q73" s="34"/>
    </row>
    <row r="74" spans="1:31">
      <c r="A74" s="50" t="s">
        <v>1623</v>
      </c>
      <c r="B74" s="50" t="s">
        <v>1624</v>
      </c>
      <c r="C74" s="52" t="s">
        <v>1627</v>
      </c>
      <c r="D74" s="50" t="s">
        <v>1626</v>
      </c>
      <c r="E74" s="51">
        <v>25694</v>
      </c>
      <c r="F74" s="50" t="s">
        <v>19</v>
      </c>
      <c r="G74" s="50" t="s">
        <v>1629</v>
      </c>
      <c r="H74" s="78">
        <v>45084</v>
      </c>
      <c r="I74" s="38" t="s">
        <v>2198</v>
      </c>
      <c r="J74" s="88">
        <v>45281</v>
      </c>
      <c r="K74" s="50"/>
      <c r="L74" s="50"/>
      <c r="M74" s="39"/>
      <c r="Q74" s="34"/>
    </row>
    <row r="75" spans="1:31">
      <c r="A75" s="50" t="s">
        <v>1635</v>
      </c>
      <c r="B75" s="50" t="s">
        <v>1636</v>
      </c>
      <c r="C75" s="52" t="s">
        <v>1639</v>
      </c>
      <c r="D75" s="50" t="s">
        <v>1638</v>
      </c>
      <c r="E75" s="51">
        <v>35245</v>
      </c>
      <c r="F75" s="50" t="s">
        <v>6</v>
      </c>
      <c r="G75" s="50" t="s">
        <v>1641</v>
      </c>
      <c r="H75" s="78">
        <v>45084</v>
      </c>
      <c r="I75" s="38" t="s">
        <v>2198</v>
      </c>
      <c r="J75" s="88">
        <v>45281</v>
      </c>
      <c r="K75" s="50"/>
      <c r="L75" s="50"/>
      <c r="M75" s="39"/>
      <c r="Q75" s="34"/>
    </row>
    <row r="76" spans="1:31">
      <c r="A76" s="50" t="s">
        <v>1642</v>
      </c>
      <c r="B76" s="50" t="s">
        <v>1102</v>
      </c>
      <c r="C76" s="52" t="s">
        <v>1644</v>
      </c>
      <c r="D76" s="50" t="s">
        <v>1643</v>
      </c>
      <c r="E76" s="51">
        <v>29002</v>
      </c>
      <c r="F76" s="50" t="s">
        <v>19</v>
      </c>
      <c r="G76" s="50" t="s">
        <v>1646</v>
      </c>
      <c r="H76" s="78">
        <v>45084</v>
      </c>
      <c r="I76" s="38" t="s">
        <v>2198</v>
      </c>
      <c r="J76" s="88">
        <v>45281</v>
      </c>
      <c r="K76" s="50"/>
      <c r="L76" s="50"/>
      <c r="M76" s="39"/>
      <c r="Q76" s="34"/>
    </row>
    <row r="77" spans="1:31">
      <c r="A77" s="44" t="s">
        <v>1647</v>
      </c>
      <c r="B77" s="44" t="s">
        <v>1648</v>
      </c>
      <c r="C77" s="46" t="s">
        <v>1651</v>
      </c>
      <c r="D77" s="44" t="s">
        <v>1650</v>
      </c>
      <c r="E77" s="45">
        <v>31074</v>
      </c>
      <c r="F77" s="44" t="s">
        <v>6</v>
      </c>
      <c r="G77" s="44" t="s">
        <v>1653</v>
      </c>
      <c r="H77" s="77">
        <v>45084</v>
      </c>
      <c r="I77" s="1" t="s">
        <v>2198</v>
      </c>
      <c r="J77" s="89">
        <v>45281</v>
      </c>
      <c r="K77" s="44"/>
      <c r="L77" s="44"/>
      <c r="M77" s="2"/>
      <c r="N77" s="26"/>
      <c r="O77" s="26"/>
      <c r="P77" s="26"/>
      <c r="Q77" s="35"/>
      <c r="R77" s="26"/>
      <c r="S77" s="26"/>
      <c r="T77" s="26"/>
      <c r="U77" s="26"/>
      <c r="V77" s="26"/>
      <c r="W77" s="26"/>
      <c r="X77" s="26"/>
      <c r="Y77" s="26"/>
      <c r="Z77" s="26"/>
      <c r="AA77" s="26"/>
      <c r="AB77" s="26"/>
      <c r="AC77" s="26"/>
      <c r="AD77" s="26"/>
      <c r="AE77" s="26"/>
    </row>
    <row r="78" spans="1:31">
      <c r="A78" s="44" t="s">
        <v>1654</v>
      </c>
      <c r="B78" s="44" t="s">
        <v>1655</v>
      </c>
      <c r="C78" s="46" t="s">
        <v>1658</v>
      </c>
      <c r="D78" s="44" t="s">
        <v>1657</v>
      </c>
      <c r="E78" s="45">
        <v>31735</v>
      </c>
      <c r="F78" s="44" t="s">
        <v>6</v>
      </c>
      <c r="G78" s="44" t="s">
        <v>1660</v>
      </c>
      <c r="H78" s="77">
        <v>45084</v>
      </c>
      <c r="I78" s="1" t="s">
        <v>2198</v>
      </c>
      <c r="J78" s="89">
        <v>45281</v>
      </c>
      <c r="K78" s="44"/>
      <c r="L78" s="44"/>
      <c r="M78" s="2"/>
      <c r="N78" s="26"/>
      <c r="O78" s="26"/>
      <c r="P78" s="26"/>
      <c r="Q78" s="35"/>
      <c r="R78" s="26"/>
      <c r="S78" s="26"/>
      <c r="T78" s="26"/>
      <c r="U78" s="26"/>
      <c r="V78" s="26"/>
      <c r="W78" s="26"/>
      <c r="X78" s="26"/>
      <c r="Y78" s="26"/>
      <c r="Z78" s="26"/>
      <c r="AA78" s="26"/>
      <c r="AB78" s="26"/>
      <c r="AC78" s="26"/>
      <c r="AD78" s="26"/>
      <c r="AE78" s="26"/>
    </row>
    <row r="79" spans="1:31">
      <c r="A79" s="50" t="s">
        <v>1661</v>
      </c>
      <c r="B79" s="50" t="s">
        <v>1662</v>
      </c>
      <c r="C79" s="52" t="s">
        <v>1665</v>
      </c>
      <c r="D79" s="50" t="s">
        <v>1664</v>
      </c>
      <c r="E79" s="51">
        <v>34810</v>
      </c>
      <c r="F79" s="50" t="s">
        <v>19</v>
      </c>
      <c r="G79" s="50" t="s">
        <v>1667</v>
      </c>
      <c r="H79" s="78">
        <v>45084</v>
      </c>
      <c r="I79" s="38" t="s">
        <v>2198</v>
      </c>
      <c r="J79" s="88">
        <v>45281</v>
      </c>
      <c r="K79" s="50"/>
      <c r="L79" s="50"/>
      <c r="M79" s="39"/>
      <c r="Q79" s="34"/>
    </row>
    <row r="80" spans="1:31">
      <c r="A80" s="44" t="s">
        <v>1668</v>
      </c>
      <c r="B80" s="44" t="s">
        <v>477</v>
      </c>
      <c r="C80" s="46" t="s">
        <v>1671</v>
      </c>
      <c r="D80" s="44" t="s">
        <v>1670</v>
      </c>
      <c r="E80" s="45">
        <v>30931</v>
      </c>
      <c r="F80" s="44" t="s">
        <v>6</v>
      </c>
      <c r="G80" s="44" t="s">
        <v>1673</v>
      </c>
      <c r="H80" s="77">
        <v>45084</v>
      </c>
      <c r="I80" s="1" t="s">
        <v>1674</v>
      </c>
      <c r="J80" s="89">
        <v>45217</v>
      </c>
      <c r="K80" s="44" t="s">
        <v>2198</v>
      </c>
      <c r="L80" s="89">
        <v>45281</v>
      </c>
      <c r="M80" s="2"/>
      <c r="N80" s="26"/>
      <c r="O80" s="26"/>
      <c r="P80" s="26"/>
      <c r="Q80" s="35"/>
      <c r="R80" s="26"/>
      <c r="S80" s="26"/>
      <c r="T80" s="26"/>
      <c r="U80" s="26"/>
      <c r="V80" s="26"/>
      <c r="W80" s="26"/>
      <c r="X80" s="26"/>
      <c r="Y80" s="26"/>
      <c r="Z80" s="26"/>
      <c r="AA80" s="26"/>
      <c r="AB80" s="26"/>
      <c r="AC80" s="26"/>
      <c r="AD80" s="26"/>
      <c r="AE80" s="26"/>
    </row>
    <row r="81" spans="1:31">
      <c r="A81" s="50" t="s">
        <v>1675</v>
      </c>
      <c r="B81" s="50" t="s">
        <v>1676</v>
      </c>
      <c r="C81" s="52" t="s">
        <v>1678</v>
      </c>
      <c r="D81" s="50" t="s">
        <v>1677</v>
      </c>
      <c r="E81" s="51">
        <v>35374</v>
      </c>
      <c r="F81" s="50" t="s">
        <v>6</v>
      </c>
      <c r="G81" s="50" t="s">
        <v>1680</v>
      </c>
      <c r="H81" s="78">
        <v>45084</v>
      </c>
      <c r="I81" s="38" t="s">
        <v>2233</v>
      </c>
      <c r="J81" s="88">
        <v>45281</v>
      </c>
      <c r="K81" s="50"/>
      <c r="L81" s="50"/>
      <c r="M81" s="39"/>
      <c r="Q81" s="34"/>
    </row>
    <row r="82" spans="1:31">
      <c r="A82" s="50" t="s">
        <v>1681</v>
      </c>
      <c r="B82" s="50" t="s">
        <v>1682</v>
      </c>
      <c r="C82" s="52" t="s">
        <v>1685</v>
      </c>
      <c r="D82" s="50" t="s">
        <v>1684</v>
      </c>
      <c r="E82" s="51">
        <v>29492</v>
      </c>
      <c r="F82" s="50" t="s">
        <v>19</v>
      </c>
      <c r="G82" s="50" t="s">
        <v>1687</v>
      </c>
      <c r="H82" s="78">
        <v>45084</v>
      </c>
      <c r="I82" s="38" t="s">
        <v>1688</v>
      </c>
      <c r="J82" s="88">
        <v>45217</v>
      </c>
      <c r="K82" s="50" t="s">
        <v>2198</v>
      </c>
      <c r="L82" s="88">
        <v>45281</v>
      </c>
      <c r="M82" s="39"/>
      <c r="Q82" s="34"/>
    </row>
    <row r="83" spans="1:31">
      <c r="A83" s="50" t="s">
        <v>1689</v>
      </c>
      <c r="B83" s="50" t="s">
        <v>1690</v>
      </c>
      <c r="C83" s="52" t="s">
        <v>1693</v>
      </c>
      <c r="D83" s="50" t="s">
        <v>1692</v>
      </c>
      <c r="E83" s="51">
        <v>35388</v>
      </c>
      <c r="F83" s="50" t="s">
        <v>19</v>
      </c>
      <c r="G83" s="50" t="s">
        <v>1695</v>
      </c>
      <c r="H83" s="78">
        <v>45084</v>
      </c>
      <c r="I83" s="38" t="s">
        <v>2198</v>
      </c>
      <c r="J83" s="88">
        <v>45281</v>
      </c>
      <c r="K83" s="50"/>
      <c r="L83" s="50"/>
      <c r="M83" s="39"/>
      <c r="Q83" s="34"/>
    </row>
    <row r="84" spans="1:31">
      <c r="A84" s="50" t="s">
        <v>1696</v>
      </c>
      <c r="B84" s="50" t="s">
        <v>1697</v>
      </c>
      <c r="C84" s="52" t="s">
        <v>1700</v>
      </c>
      <c r="D84" s="50" t="s">
        <v>1699</v>
      </c>
      <c r="E84" s="51">
        <v>33990</v>
      </c>
      <c r="F84" s="50" t="s">
        <v>6</v>
      </c>
      <c r="G84" s="50" t="s">
        <v>1702</v>
      </c>
      <c r="H84" s="78">
        <v>45079</v>
      </c>
      <c r="I84" s="38" t="s">
        <v>2198</v>
      </c>
      <c r="J84" s="88">
        <v>45281</v>
      </c>
      <c r="K84" s="50"/>
      <c r="L84" s="50"/>
      <c r="M84" s="39"/>
      <c r="Q84" s="34"/>
    </row>
    <row r="85" spans="1:31">
      <c r="A85" s="50" t="s">
        <v>1703</v>
      </c>
      <c r="B85" s="50" t="s">
        <v>1704</v>
      </c>
      <c r="C85" s="52" t="s">
        <v>1706</v>
      </c>
      <c r="D85" s="50" t="s">
        <v>1705</v>
      </c>
      <c r="E85" s="51">
        <v>30886</v>
      </c>
      <c r="F85" s="50" t="s">
        <v>6</v>
      </c>
      <c r="G85" s="50" t="s">
        <v>1708</v>
      </c>
      <c r="H85" s="78">
        <v>45079</v>
      </c>
      <c r="I85" s="38" t="s">
        <v>2198</v>
      </c>
      <c r="J85" s="88">
        <v>45281</v>
      </c>
      <c r="K85" s="50"/>
      <c r="L85" s="50"/>
      <c r="M85" s="39"/>
      <c r="Q85" s="34"/>
    </row>
    <row r="86" spans="1:31">
      <c r="A86" s="50" t="s">
        <v>393</v>
      </c>
      <c r="B86" s="50" t="s">
        <v>1709</v>
      </c>
      <c r="C86" s="42" t="s">
        <v>1712</v>
      </c>
      <c r="D86" s="50" t="s">
        <v>1711</v>
      </c>
      <c r="E86" s="51">
        <v>24374</v>
      </c>
      <c r="F86" s="50" t="s">
        <v>19</v>
      </c>
      <c r="G86" s="50" t="s">
        <v>1714</v>
      </c>
      <c r="H86" s="78">
        <v>45078</v>
      </c>
      <c r="I86" s="38" t="s">
        <v>1715</v>
      </c>
      <c r="J86" s="88">
        <v>45217</v>
      </c>
      <c r="K86" s="50" t="s">
        <v>2198</v>
      </c>
      <c r="L86" s="88">
        <v>45281</v>
      </c>
      <c r="M86" s="39"/>
      <c r="Q86" s="34"/>
    </row>
    <row r="87" spans="1:31">
      <c r="A87" s="50" t="s">
        <v>1716</v>
      </c>
      <c r="B87" s="50" t="s">
        <v>1717</v>
      </c>
      <c r="C87" s="52" t="s">
        <v>1720</v>
      </c>
      <c r="D87" s="50" t="s">
        <v>1719</v>
      </c>
      <c r="E87" s="51">
        <v>26220</v>
      </c>
      <c r="F87" s="50" t="s">
        <v>19</v>
      </c>
      <c r="G87" s="50" t="s">
        <v>1722</v>
      </c>
      <c r="H87" s="78">
        <v>45078</v>
      </c>
      <c r="I87" s="38" t="s">
        <v>2198</v>
      </c>
      <c r="J87" s="88">
        <v>45281</v>
      </c>
      <c r="K87" s="50"/>
      <c r="L87" s="50"/>
      <c r="M87" s="39"/>
      <c r="Q87" s="34"/>
    </row>
    <row r="88" spans="1:31">
      <c r="A88" s="50" t="s">
        <v>1723</v>
      </c>
      <c r="B88" s="50" t="s">
        <v>1724</v>
      </c>
      <c r="C88" s="52" t="s">
        <v>1726</v>
      </c>
      <c r="D88" s="50" t="s">
        <v>1725</v>
      </c>
      <c r="E88" s="51">
        <v>30277</v>
      </c>
      <c r="F88" s="50" t="s">
        <v>6</v>
      </c>
      <c r="G88" s="50" t="s">
        <v>1728</v>
      </c>
      <c r="H88" s="78">
        <v>45078</v>
      </c>
      <c r="I88" s="38" t="s">
        <v>2198</v>
      </c>
      <c r="J88" s="88">
        <v>45281</v>
      </c>
      <c r="K88" s="50"/>
      <c r="L88" s="50"/>
      <c r="M88" s="39"/>
      <c r="Q88" s="34"/>
    </row>
    <row r="89" spans="1:31">
      <c r="A89" s="50" t="s">
        <v>1729</v>
      </c>
      <c r="B89" s="50" t="s">
        <v>1730</v>
      </c>
      <c r="C89" s="52" t="s">
        <v>1733</v>
      </c>
      <c r="D89" s="50" t="s">
        <v>1732</v>
      </c>
      <c r="E89" s="51">
        <v>24891</v>
      </c>
      <c r="F89" s="50" t="s">
        <v>19</v>
      </c>
      <c r="G89" s="50" t="s">
        <v>1735</v>
      </c>
      <c r="H89" s="78">
        <v>45078</v>
      </c>
      <c r="I89" s="38" t="s">
        <v>2198</v>
      </c>
      <c r="J89" s="88">
        <v>45281</v>
      </c>
      <c r="K89" s="50"/>
      <c r="L89" s="50"/>
      <c r="M89" s="39"/>
      <c r="Q89" s="34"/>
    </row>
    <row r="90" spans="1:31">
      <c r="A90" s="44" t="s">
        <v>1736</v>
      </c>
      <c r="B90" s="44" t="s">
        <v>1737</v>
      </c>
      <c r="C90" s="46" t="s">
        <v>1738</v>
      </c>
      <c r="D90" s="44" t="s">
        <v>492</v>
      </c>
      <c r="E90" s="45">
        <v>32079</v>
      </c>
      <c r="F90" s="44" t="s">
        <v>19</v>
      </c>
      <c r="G90" s="44" t="s">
        <v>1740</v>
      </c>
      <c r="H90" s="77">
        <v>45078</v>
      </c>
      <c r="I90" s="1" t="s">
        <v>2198</v>
      </c>
      <c r="J90" s="89">
        <v>45281</v>
      </c>
      <c r="K90" s="44"/>
      <c r="L90" s="44"/>
      <c r="M90" s="2"/>
      <c r="N90" s="26"/>
      <c r="O90" s="26"/>
      <c r="P90" s="26"/>
      <c r="Q90" s="35"/>
      <c r="R90" s="26"/>
      <c r="S90" s="26"/>
      <c r="T90" s="26"/>
      <c r="U90" s="26"/>
      <c r="V90" s="26"/>
      <c r="W90" s="26"/>
      <c r="X90" s="26"/>
      <c r="Y90" s="26"/>
      <c r="Z90" s="26"/>
      <c r="AA90" s="26"/>
      <c r="AB90" s="26"/>
      <c r="AC90" s="26"/>
      <c r="AD90" s="26"/>
      <c r="AE90" s="26"/>
    </row>
    <row r="91" spans="1:31">
      <c r="A91" s="50" t="s">
        <v>1741</v>
      </c>
      <c r="B91" s="50" t="s">
        <v>1742</v>
      </c>
      <c r="C91" s="52" t="s">
        <v>1744</v>
      </c>
      <c r="D91" s="50" t="s">
        <v>1743</v>
      </c>
      <c r="E91" s="51">
        <v>33990</v>
      </c>
      <c r="F91" s="50" t="s">
        <v>19</v>
      </c>
      <c r="G91" s="50" t="s">
        <v>1746</v>
      </c>
      <c r="H91" s="78">
        <v>45078</v>
      </c>
      <c r="I91" s="38" t="s">
        <v>2276</v>
      </c>
      <c r="J91" s="88">
        <v>45281</v>
      </c>
      <c r="K91" s="50"/>
      <c r="L91" s="50"/>
      <c r="M91" s="39"/>
      <c r="Q91" s="34"/>
    </row>
    <row r="92" spans="1:31">
      <c r="A92" s="44" t="s">
        <v>1034</v>
      </c>
      <c r="B92" s="44" t="s">
        <v>1035</v>
      </c>
      <c r="C92" s="46" t="s">
        <v>1038</v>
      </c>
      <c r="D92" s="44" t="s">
        <v>1037</v>
      </c>
      <c r="E92" s="45">
        <v>31554</v>
      </c>
      <c r="F92" s="44" t="s">
        <v>6</v>
      </c>
      <c r="G92" s="1" t="s">
        <v>1040</v>
      </c>
      <c r="H92" s="77">
        <v>45079</v>
      </c>
      <c r="I92" s="1" t="s">
        <v>1041</v>
      </c>
      <c r="J92" s="89">
        <v>45205</v>
      </c>
      <c r="K92" s="44" t="s">
        <v>2251</v>
      </c>
      <c r="L92" s="89">
        <v>45281</v>
      </c>
      <c r="M92" s="47"/>
      <c r="N92" s="1"/>
      <c r="O92" s="26"/>
      <c r="P92" s="5"/>
      <c r="Q92" s="35"/>
      <c r="R92" s="26"/>
      <c r="S92" s="26"/>
      <c r="T92" s="26"/>
      <c r="U92" s="26"/>
      <c r="V92" s="26"/>
      <c r="W92" s="26"/>
      <c r="X92" s="26"/>
      <c r="Y92" s="26"/>
      <c r="Z92" s="26"/>
      <c r="AA92" s="26"/>
      <c r="AB92" s="26"/>
      <c r="AC92" s="26"/>
      <c r="AD92" s="26"/>
      <c r="AE92" s="26"/>
    </row>
    <row r="93" spans="1:31">
      <c r="A93" s="44" t="s">
        <v>1042</v>
      </c>
      <c r="B93" s="44" t="s">
        <v>1043</v>
      </c>
      <c r="C93" s="46" t="s">
        <v>1045</v>
      </c>
      <c r="D93" s="44" t="s">
        <v>1044</v>
      </c>
      <c r="E93" s="45">
        <v>23051</v>
      </c>
      <c r="F93" s="44" t="s">
        <v>19</v>
      </c>
      <c r="G93" s="1" t="s">
        <v>1047</v>
      </c>
      <c r="H93" s="77">
        <v>45079</v>
      </c>
      <c r="I93" s="1" t="s">
        <v>1048</v>
      </c>
      <c r="J93" s="89">
        <v>45205</v>
      </c>
      <c r="K93" s="44" t="s">
        <v>2251</v>
      </c>
      <c r="L93" s="89">
        <v>45281</v>
      </c>
      <c r="M93" s="47"/>
      <c r="N93" s="1"/>
      <c r="O93" s="26"/>
      <c r="P93" s="5"/>
      <c r="Q93" s="35"/>
      <c r="R93" s="26"/>
      <c r="S93" s="26"/>
      <c r="T93" s="26"/>
      <c r="U93" s="26"/>
      <c r="V93" s="26"/>
      <c r="W93" s="26"/>
      <c r="X93" s="26"/>
      <c r="Y93" s="26"/>
      <c r="Z93" s="26"/>
      <c r="AA93" s="26"/>
      <c r="AB93" s="26"/>
      <c r="AC93" s="26"/>
      <c r="AD93" s="26"/>
      <c r="AE93" s="26"/>
    </row>
    <row r="94" spans="1:31">
      <c r="A94" s="50" t="s">
        <v>1061</v>
      </c>
      <c r="B94" s="50" t="s">
        <v>1062</v>
      </c>
      <c r="C94" s="52" t="s">
        <v>1063</v>
      </c>
      <c r="D94" s="50" t="s">
        <v>605</v>
      </c>
      <c r="E94" s="51">
        <v>29791</v>
      </c>
      <c r="F94" s="50" t="s">
        <v>19</v>
      </c>
      <c r="G94" s="43"/>
      <c r="I94" s="38" t="s">
        <v>1065</v>
      </c>
      <c r="J94" s="88">
        <v>45205</v>
      </c>
      <c r="K94" s="50" t="s">
        <v>2251</v>
      </c>
      <c r="L94" s="40">
        <v>45281</v>
      </c>
      <c r="M94" s="53"/>
      <c r="N94" s="43"/>
      <c r="P94" s="40"/>
      <c r="Q94" s="34"/>
    </row>
    <row r="95" spans="1:31">
      <c r="A95" s="50" t="s">
        <v>1071</v>
      </c>
      <c r="B95" s="50" t="s">
        <v>1072</v>
      </c>
      <c r="C95" s="52" t="s">
        <v>1074</v>
      </c>
      <c r="D95" s="50" t="s">
        <v>5</v>
      </c>
      <c r="E95" s="51">
        <v>36698</v>
      </c>
      <c r="F95" s="50" t="s">
        <v>19</v>
      </c>
      <c r="G95" s="43"/>
      <c r="I95" s="38" t="s">
        <v>1076</v>
      </c>
      <c r="J95" s="88">
        <v>45207</v>
      </c>
      <c r="K95" s="50" t="s">
        <v>2277</v>
      </c>
      <c r="L95" s="40">
        <v>45281</v>
      </c>
      <c r="M95" s="53"/>
      <c r="N95" s="43"/>
      <c r="P95" s="40"/>
      <c r="Q95" s="34"/>
    </row>
    <row r="96" spans="1:31">
      <c r="A96" s="44" t="s">
        <v>1066</v>
      </c>
      <c r="B96" s="44" t="s">
        <v>1077</v>
      </c>
      <c r="C96" s="46" t="s">
        <v>1069</v>
      </c>
      <c r="D96" s="44" t="s">
        <v>1078</v>
      </c>
      <c r="E96" s="45">
        <v>24883</v>
      </c>
      <c r="F96" s="44" t="s">
        <v>6</v>
      </c>
      <c r="G96" s="1" t="s">
        <v>1079</v>
      </c>
      <c r="H96" s="77">
        <v>45093</v>
      </c>
      <c r="I96" s="1" t="s">
        <v>2251</v>
      </c>
      <c r="J96" s="89">
        <v>45281</v>
      </c>
      <c r="K96" s="44"/>
      <c r="L96" s="5"/>
      <c r="M96" s="54"/>
      <c r="N96" s="1"/>
      <c r="O96" s="26"/>
      <c r="P96" s="5"/>
      <c r="Q96" s="35"/>
      <c r="R96" s="26"/>
      <c r="S96" s="26"/>
      <c r="T96" s="26"/>
      <c r="U96" s="26"/>
      <c r="V96" s="26"/>
      <c r="W96" s="26"/>
      <c r="X96" s="26"/>
      <c r="Y96" s="26"/>
      <c r="Z96" s="26"/>
      <c r="AA96" s="26"/>
      <c r="AB96" s="26"/>
      <c r="AC96" s="26"/>
      <c r="AD96" s="26"/>
      <c r="AE96" s="26"/>
    </row>
    <row r="97" spans="1:31">
      <c r="A97" s="50" t="s">
        <v>1080</v>
      </c>
      <c r="B97" s="50" t="s">
        <v>1081</v>
      </c>
      <c r="C97" s="52" t="s">
        <v>1084</v>
      </c>
      <c r="D97" s="50" t="s">
        <v>1083</v>
      </c>
      <c r="E97" s="51">
        <v>28922</v>
      </c>
      <c r="F97" s="50" t="s">
        <v>6</v>
      </c>
      <c r="G97" s="38" t="s">
        <v>1086</v>
      </c>
      <c r="H97" s="78">
        <v>45095</v>
      </c>
      <c r="I97" s="38" t="s">
        <v>1087</v>
      </c>
      <c r="J97" s="88">
        <v>45209</v>
      </c>
      <c r="K97" s="50" t="s">
        <v>2251</v>
      </c>
      <c r="L97" s="40">
        <v>45281</v>
      </c>
      <c r="M97" s="53"/>
      <c r="N97" s="38"/>
      <c r="P97" s="40"/>
      <c r="Q97" s="34"/>
    </row>
    <row r="98" spans="1:31">
      <c r="A98" s="50" t="s">
        <v>1088</v>
      </c>
      <c r="B98" s="50" t="s">
        <v>1089</v>
      </c>
      <c r="C98" s="52" t="s">
        <v>1091</v>
      </c>
      <c r="D98" s="50" t="s">
        <v>1090</v>
      </c>
      <c r="E98" s="51">
        <v>25625</v>
      </c>
      <c r="F98" s="50" t="s">
        <v>19</v>
      </c>
      <c r="G98" s="43"/>
      <c r="I98" s="38" t="s">
        <v>1093</v>
      </c>
      <c r="J98" s="88">
        <v>45209</v>
      </c>
      <c r="K98" s="50" t="s">
        <v>2251</v>
      </c>
      <c r="L98" s="40">
        <v>45281</v>
      </c>
      <c r="M98" s="53"/>
      <c r="N98" s="43"/>
      <c r="P98" s="40"/>
      <c r="Q98" s="34"/>
    </row>
    <row r="99" spans="1:31">
      <c r="A99" s="50" t="s">
        <v>1094</v>
      </c>
      <c r="B99" s="50" t="s">
        <v>1095</v>
      </c>
      <c r="C99" s="52" t="s">
        <v>1097</v>
      </c>
      <c r="D99" s="50" t="s">
        <v>1096</v>
      </c>
      <c r="E99" s="51">
        <v>27599</v>
      </c>
      <c r="F99" s="50" t="s">
        <v>19</v>
      </c>
      <c r="G99" s="38" t="s">
        <v>1099</v>
      </c>
      <c r="H99" s="78">
        <v>45097</v>
      </c>
      <c r="I99" s="38" t="s">
        <v>1100</v>
      </c>
      <c r="J99" s="88">
        <v>45209</v>
      </c>
      <c r="K99" s="50" t="s">
        <v>2251</v>
      </c>
      <c r="L99" s="40">
        <v>45281</v>
      </c>
      <c r="M99" s="53"/>
      <c r="N99" s="38"/>
      <c r="P99" s="40"/>
      <c r="Q99" s="34"/>
    </row>
    <row r="100" spans="1:31">
      <c r="A100" s="44" t="s">
        <v>1101</v>
      </c>
      <c r="B100" s="44" t="s">
        <v>1102</v>
      </c>
      <c r="C100" s="46" t="s">
        <v>1105</v>
      </c>
      <c r="D100" s="44" t="s">
        <v>1104</v>
      </c>
      <c r="E100" s="45">
        <v>31981</v>
      </c>
      <c r="F100" s="44" t="s">
        <v>6</v>
      </c>
      <c r="G100" s="7"/>
      <c r="H100" s="26"/>
      <c r="I100" s="7"/>
      <c r="J100" s="44"/>
      <c r="K100" s="44"/>
      <c r="L100" s="5"/>
      <c r="M100" s="54"/>
      <c r="N100" s="7"/>
      <c r="O100" s="26"/>
      <c r="P100" s="5"/>
      <c r="Q100" s="35"/>
      <c r="R100" s="26"/>
      <c r="S100" s="26"/>
      <c r="T100" s="26"/>
      <c r="U100" s="26"/>
      <c r="V100" s="26"/>
      <c r="W100" s="26"/>
      <c r="X100" s="26"/>
      <c r="Y100" s="26"/>
      <c r="Z100" s="26"/>
      <c r="AA100" s="26"/>
      <c r="AB100" s="26"/>
      <c r="AC100" s="26"/>
      <c r="AD100" s="26"/>
      <c r="AE100" s="26"/>
    </row>
    <row r="101" spans="1:31">
      <c r="A101" s="50" t="s">
        <v>1107</v>
      </c>
      <c r="B101" s="50" t="s">
        <v>223</v>
      </c>
      <c r="C101" s="52" t="s">
        <v>1110</v>
      </c>
      <c r="D101" s="50" t="s">
        <v>1109</v>
      </c>
      <c r="E101" s="51">
        <v>27192</v>
      </c>
      <c r="F101" s="50" t="s">
        <v>19</v>
      </c>
      <c r="G101" s="38" t="s">
        <v>1112</v>
      </c>
      <c r="H101" s="78">
        <v>45098</v>
      </c>
      <c r="I101" s="38" t="s">
        <v>1113</v>
      </c>
      <c r="J101" s="88">
        <v>45209</v>
      </c>
      <c r="K101" s="50" t="s">
        <v>2278</v>
      </c>
      <c r="L101" s="40">
        <v>45301</v>
      </c>
      <c r="M101" s="53"/>
      <c r="N101" s="38"/>
      <c r="P101" s="40"/>
      <c r="Q101" s="34"/>
    </row>
    <row r="102" spans="1:31">
      <c r="A102" s="44" t="s">
        <v>1114</v>
      </c>
      <c r="B102" s="44" t="s">
        <v>1115</v>
      </c>
      <c r="C102" s="46" t="s">
        <v>1118</v>
      </c>
      <c r="D102" s="44" t="s">
        <v>1117</v>
      </c>
      <c r="E102" s="45">
        <v>32299</v>
      </c>
      <c r="F102" s="44" t="s">
        <v>19</v>
      </c>
      <c r="G102" s="7"/>
      <c r="H102" s="26"/>
      <c r="I102" s="7"/>
      <c r="J102" s="44"/>
      <c r="K102" s="44"/>
      <c r="L102" s="93"/>
      <c r="M102" s="94"/>
      <c r="N102" s="7"/>
      <c r="O102" s="26"/>
      <c r="P102" s="5"/>
      <c r="Q102" s="35"/>
      <c r="R102" s="26"/>
      <c r="S102" s="26"/>
      <c r="T102" s="26"/>
      <c r="U102" s="26"/>
      <c r="V102" s="26"/>
      <c r="W102" s="26"/>
      <c r="X102" s="26"/>
      <c r="Y102" s="26"/>
      <c r="Z102" s="26"/>
      <c r="AA102" s="26"/>
      <c r="AB102" s="26"/>
      <c r="AC102" s="26"/>
      <c r="AD102" s="26"/>
      <c r="AE102" s="26"/>
    </row>
    <row r="103" spans="1:31">
      <c r="A103" s="44" t="s">
        <v>1120</v>
      </c>
      <c r="B103" s="44" t="s">
        <v>1121</v>
      </c>
      <c r="C103" s="46" t="s">
        <v>1123</v>
      </c>
      <c r="D103" s="44" t="s">
        <v>1122</v>
      </c>
      <c r="E103" s="45">
        <v>38803</v>
      </c>
      <c r="F103" s="44" t="s">
        <v>6</v>
      </c>
      <c r="G103" s="1" t="s">
        <v>1125</v>
      </c>
      <c r="H103" s="77">
        <v>45111</v>
      </c>
      <c r="I103" s="7"/>
      <c r="J103" s="44"/>
      <c r="K103" s="44"/>
      <c r="L103" s="5"/>
      <c r="M103" s="54"/>
      <c r="N103" s="1"/>
      <c r="O103" s="26"/>
      <c r="P103" s="5"/>
      <c r="Q103" s="35"/>
      <c r="R103" s="26"/>
      <c r="S103" s="26"/>
      <c r="T103" s="26"/>
      <c r="U103" s="26"/>
      <c r="V103" s="26"/>
      <c r="W103" s="26"/>
      <c r="X103" s="26"/>
      <c r="Y103" s="26"/>
      <c r="Z103" s="26"/>
      <c r="AA103" s="26"/>
      <c r="AB103" s="26"/>
      <c r="AC103" s="26"/>
      <c r="AD103" s="26"/>
      <c r="AE103" s="26"/>
    </row>
    <row r="104" spans="1:31">
      <c r="A104" s="44" t="s">
        <v>1126</v>
      </c>
      <c r="B104" s="44" t="s">
        <v>1127</v>
      </c>
      <c r="C104" s="46" t="s">
        <v>1130</v>
      </c>
      <c r="D104" s="44" t="s">
        <v>1129</v>
      </c>
      <c r="E104" s="45">
        <v>35306</v>
      </c>
      <c r="F104" s="44" t="s">
        <v>19</v>
      </c>
      <c r="G104" s="1" t="s">
        <v>1132</v>
      </c>
      <c r="H104" s="77">
        <v>45103</v>
      </c>
      <c r="I104" s="1" t="s">
        <v>1133</v>
      </c>
      <c r="J104" s="89">
        <v>45209</v>
      </c>
      <c r="K104" s="44" t="s">
        <v>2278</v>
      </c>
      <c r="L104" s="5">
        <v>45301</v>
      </c>
      <c r="M104" s="54"/>
      <c r="N104" s="1"/>
      <c r="O104" s="26"/>
      <c r="P104" s="5"/>
      <c r="Q104" s="35"/>
      <c r="R104" s="26"/>
      <c r="S104" s="26"/>
      <c r="T104" s="26"/>
      <c r="U104" s="26"/>
      <c r="V104" s="26"/>
      <c r="W104" s="26"/>
      <c r="X104" s="26"/>
      <c r="Y104" s="26"/>
      <c r="Z104" s="26"/>
      <c r="AA104" s="26"/>
      <c r="AB104" s="26"/>
      <c r="AC104" s="26"/>
      <c r="AD104" s="26"/>
      <c r="AE104" s="26"/>
    </row>
    <row r="105" spans="1:31">
      <c r="A105" s="95" t="s">
        <v>1135</v>
      </c>
      <c r="B105" s="96"/>
      <c r="C105" s="60" t="s">
        <v>1138</v>
      </c>
      <c r="D105" s="96" t="s">
        <v>1137</v>
      </c>
      <c r="E105" s="97">
        <v>27921</v>
      </c>
      <c r="F105" s="98" t="s">
        <v>19</v>
      </c>
      <c r="G105" s="44" t="s">
        <v>1140</v>
      </c>
      <c r="H105" s="77">
        <v>45104</v>
      </c>
      <c r="I105" s="44" t="s">
        <v>1141</v>
      </c>
      <c r="J105" s="99">
        <v>45209</v>
      </c>
      <c r="K105" s="98" t="s">
        <v>2279</v>
      </c>
      <c r="L105" s="100">
        <v>45301</v>
      </c>
      <c r="M105" s="61"/>
      <c r="N105" s="44"/>
      <c r="O105" s="26"/>
      <c r="P105" s="5"/>
      <c r="Q105" s="35"/>
      <c r="R105" s="26"/>
      <c r="S105" s="26"/>
      <c r="T105" s="26"/>
      <c r="U105" s="26"/>
      <c r="V105" s="26"/>
      <c r="W105" s="26"/>
      <c r="X105" s="26"/>
      <c r="Y105" s="26"/>
      <c r="Z105" s="26"/>
      <c r="AA105" s="26"/>
      <c r="AB105" s="26"/>
      <c r="AC105" s="26"/>
      <c r="AD105" s="26"/>
      <c r="AE105" s="26"/>
    </row>
    <row r="106" spans="1:31">
      <c r="A106" s="2" t="s">
        <v>1149</v>
      </c>
      <c r="B106" s="2" t="s">
        <v>1150</v>
      </c>
      <c r="C106" s="60" t="s">
        <v>1153</v>
      </c>
      <c r="D106" s="2" t="s">
        <v>1152</v>
      </c>
      <c r="E106" s="59">
        <v>31202</v>
      </c>
      <c r="F106" s="101" t="s">
        <v>6</v>
      </c>
      <c r="G106" s="1" t="s">
        <v>1155</v>
      </c>
      <c r="H106" s="77">
        <v>45105</v>
      </c>
      <c r="I106" s="1" t="s">
        <v>1156</v>
      </c>
      <c r="J106" s="102">
        <v>45209</v>
      </c>
      <c r="K106" s="93" t="s">
        <v>2280</v>
      </c>
      <c r="L106" s="5">
        <v>45301</v>
      </c>
      <c r="M106" s="61"/>
      <c r="N106" s="1"/>
      <c r="O106" s="26"/>
      <c r="P106" s="5"/>
      <c r="Q106" s="35"/>
      <c r="R106" s="26"/>
      <c r="S106" s="26"/>
      <c r="T106" s="26"/>
      <c r="U106" s="26"/>
      <c r="V106" s="26"/>
      <c r="W106" s="26"/>
      <c r="X106" s="26"/>
      <c r="Y106" s="26"/>
      <c r="Z106" s="26"/>
      <c r="AA106" s="26"/>
      <c r="AB106" s="26"/>
      <c r="AC106" s="26"/>
      <c r="AD106" s="26"/>
      <c r="AE106" s="26"/>
    </row>
    <row r="107" spans="1:31">
      <c r="A107" s="39" t="s">
        <v>1077</v>
      </c>
      <c r="B107" s="39" t="s">
        <v>1157</v>
      </c>
      <c r="C107" s="56" t="s">
        <v>1160</v>
      </c>
      <c r="D107" s="39" t="s">
        <v>1159</v>
      </c>
      <c r="E107" s="63">
        <v>30710</v>
      </c>
      <c r="F107" s="103" t="s">
        <v>19</v>
      </c>
      <c r="G107" s="38" t="s">
        <v>1162</v>
      </c>
      <c r="H107" s="78">
        <v>45106</v>
      </c>
      <c r="I107" s="38" t="s">
        <v>1163</v>
      </c>
      <c r="J107" s="104">
        <v>45210</v>
      </c>
      <c r="K107" s="103" t="s">
        <v>2281</v>
      </c>
      <c r="L107" s="40">
        <v>45301</v>
      </c>
      <c r="M107" s="58"/>
      <c r="N107" s="38"/>
      <c r="P107" s="40"/>
      <c r="Q107" s="34"/>
    </row>
    <row r="108" spans="1:31">
      <c r="A108" s="2" t="s">
        <v>1173</v>
      </c>
      <c r="B108" s="2" t="s">
        <v>1174</v>
      </c>
      <c r="C108" s="60" t="s">
        <v>1177</v>
      </c>
      <c r="D108" s="2" t="s">
        <v>1176</v>
      </c>
      <c r="E108" s="59">
        <v>34584</v>
      </c>
      <c r="F108" s="2" t="s">
        <v>19</v>
      </c>
      <c r="G108" s="1" t="s">
        <v>1179</v>
      </c>
      <c r="H108" s="77">
        <v>45110</v>
      </c>
      <c r="I108" s="1" t="s">
        <v>1180</v>
      </c>
      <c r="J108" s="2"/>
      <c r="K108" s="2"/>
      <c r="L108" s="101"/>
      <c r="M108" s="64"/>
      <c r="N108" s="1"/>
      <c r="O108" s="26"/>
      <c r="P108" s="5"/>
      <c r="Q108" s="35"/>
      <c r="R108" s="26"/>
      <c r="S108" s="26"/>
      <c r="T108" s="26"/>
      <c r="U108" s="26"/>
      <c r="V108" s="26"/>
      <c r="W108" s="26"/>
      <c r="X108" s="26"/>
      <c r="Y108" s="26"/>
      <c r="Z108" s="26"/>
      <c r="AA108" s="26"/>
      <c r="AB108" s="26"/>
      <c r="AC108" s="26"/>
      <c r="AD108" s="26"/>
      <c r="AE108" s="26"/>
    </row>
    <row r="109" spans="1:31">
      <c r="A109" s="39" t="s">
        <v>1182</v>
      </c>
      <c r="B109" s="39" t="s">
        <v>1183</v>
      </c>
      <c r="C109" s="56" t="s">
        <v>1187</v>
      </c>
      <c r="D109" s="39" t="s">
        <v>1186</v>
      </c>
      <c r="E109" s="63" t="s">
        <v>1184</v>
      </c>
      <c r="F109" s="39" t="s">
        <v>19</v>
      </c>
      <c r="G109" s="38" t="s">
        <v>1189</v>
      </c>
      <c r="H109" s="78">
        <v>45110</v>
      </c>
      <c r="I109" s="38" t="s">
        <v>1190</v>
      </c>
      <c r="J109" s="104">
        <v>45210</v>
      </c>
      <c r="K109" s="39" t="s">
        <v>2282</v>
      </c>
      <c r="L109" s="104">
        <v>45301</v>
      </c>
      <c r="M109" s="65"/>
      <c r="N109" s="38"/>
      <c r="P109" s="40"/>
      <c r="Q109" s="34"/>
    </row>
    <row r="110" spans="1:31">
      <c r="A110" s="39" t="s">
        <v>1191</v>
      </c>
      <c r="B110" s="39" t="s">
        <v>1192</v>
      </c>
      <c r="C110" s="56" t="s">
        <v>1195</v>
      </c>
      <c r="D110" s="39" t="s">
        <v>1194</v>
      </c>
      <c r="E110" s="63">
        <v>31185</v>
      </c>
      <c r="F110" s="103" t="s">
        <v>19</v>
      </c>
      <c r="G110" s="38" t="s">
        <v>1197</v>
      </c>
      <c r="H110" s="78">
        <v>45110</v>
      </c>
      <c r="I110" s="38" t="s">
        <v>1198</v>
      </c>
      <c r="J110" s="104">
        <v>45210</v>
      </c>
      <c r="K110" s="103"/>
      <c r="L110" s="40"/>
      <c r="M110" s="58"/>
      <c r="N110" s="38"/>
      <c r="P110" s="40"/>
      <c r="Q110" s="34"/>
    </row>
    <row r="111" spans="1:31">
      <c r="A111" s="2" t="s">
        <v>1199</v>
      </c>
      <c r="B111" s="2" t="s">
        <v>1200</v>
      </c>
      <c r="C111" s="60" t="s">
        <v>1202</v>
      </c>
      <c r="D111" s="2" t="s">
        <v>1201</v>
      </c>
      <c r="E111" s="59">
        <v>21021</v>
      </c>
      <c r="F111" s="101" t="s">
        <v>19</v>
      </c>
      <c r="G111" s="1" t="s">
        <v>1204</v>
      </c>
      <c r="H111" s="77">
        <v>45111</v>
      </c>
      <c r="I111" s="1" t="s">
        <v>1205</v>
      </c>
      <c r="J111" s="102">
        <v>45210</v>
      </c>
      <c r="K111" s="101" t="s">
        <v>2278</v>
      </c>
      <c r="L111" s="5">
        <v>45307</v>
      </c>
      <c r="M111" s="61"/>
      <c r="N111" s="1"/>
      <c r="O111" s="26"/>
      <c r="P111" s="5"/>
      <c r="Q111" s="35"/>
      <c r="R111" s="26"/>
      <c r="S111" s="26"/>
      <c r="T111" s="26"/>
      <c r="U111" s="26"/>
      <c r="V111" s="26"/>
      <c r="W111" s="26"/>
      <c r="X111" s="26"/>
      <c r="Y111" s="26"/>
      <c r="Z111" s="26"/>
      <c r="AA111" s="26"/>
      <c r="AB111" s="26"/>
      <c r="AC111" s="26"/>
      <c r="AD111" s="26"/>
      <c r="AE111" s="26"/>
    </row>
    <row r="112" spans="1:31">
      <c r="A112" s="2" t="s">
        <v>1206</v>
      </c>
      <c r="B112" s="2" t="s">
        <v>1207</v>
      </c>
      <c r="C112" s="60" t="s">
        <v>1210</v>
      </c>
      <c r="D112" s="2" t="s">
        <v>1209</v>
      </c>
      <c r="E112" s="59">
        <v>36209</v>
      </c>
      <c r="F112" s="101" t="s">
        <v>19</v>
      </c>
      <c r="G112" s="1" t="s">
        <v>1212</v>
      </c>
      <c r="H112" s="77">
        <v>45111</v>
      </c>
      <c r="I112" s="1" t="s">
        <v>1213</v>
      </c>
      <c r="J112" s="102">
        <v>45210</v>
      </c>
      <c r="K112" s="101"/>
      <c r="L112" s="5"/>
      <c r="M112" s="61"/>
      <c r="N112" s="1"/>
      <c r="O112" s="26"/>
      <c r="P112" s="5"/>
      <c r="Q112" s="35"/>
      <c r="R112" s="26"/>
      <c r="S112" s="26"/>
      <c r="T112" s="26"/>
      <c r="U112" s="26"/>
      <c r="V112" s="26"/>
      <c r="W112" s="26"/>
      <c r="X112" s="26"/>
      <c r="Y112" s="26"/>
      <c r="Z112" s="26"/>
      <c r="AA112" s="26"/>
      <c r="AB112" s="26"/>
      <c r="AC112" s="26"/>
      <c r="AD112" s="26"/>
      <c r="AE112" s="26"/>
    </row>
    <row r="113" spans="1:31">
      <c r="A113" s="39" t="s">
        <v>1214</v>
      </c>
      <c r="B113" s="39" t="s">
        <v>1215</v>
      </c>
      <c r="C113" s="56" t="s">
        <v>1218</v>
      </c>
      <c r="D113" s="39" t="s">
        <v>1217</v>
      </c>
      <c r="E113" s="63">
        <v>30434</v>
      </c>
      <c r="F113" s="103" t="s">
        <v>19</v>
      </c>
      <c r="G113" s="38" t="s">
        <v>1220</v>
      </c>
      <c r="H113" s="78">
        <v>45111</v>
      </c>
      <c r="I113" s="38" t="s">
        <v>1221</v>
      </c>
      <c r="J113" s="104">
        <v>45210</v>
      </c>
      <c r="K113" s="103" t="s">
        <v>2283</v>
      </c>
      <c r="L113" s="40">
        <v>45307</v>
      </c>
      <c r="M113" s="58"/>
      <c r="N113" s="38"/>
      <c r="P113" s="40"/>
      <c r="Q113" s="34"/>
    </row>
    <row r="114" spans="1:31">
      <c r="A114" s="39" t="s">
        <v>1222</v>
      </c>
      <c r="B114" s="39" t="s">
        <v>1223</v>
      </c>
      <c r="C114" s="56" t="s">
        <v>1226</v>
      </c>
      <c r="D114" s="39" t="s">
        <v>1225</v>
      </c>
      <c r="E114" s="63">
        <v>34078</v>
      </c>
      <c r="F114" s="103" t="s">
        <v>19</v>
      </c>
      <c r="G114" s="38" t="s">
        <v>1228</v>
      </c>
      <c r="H114" s="78">
        <v>45115</v>
      </c>
      <c r="I114" s="38" t="s">
        <v>1229</v>
      </c>
      <c r="J114" s="104">
        <v>45210</v>
      </c>
      <c r="K114" s="103" t="s">
        <v>2284</v>
      </c>
      <c r="L114" s="40">
        <v>45591</v>
      </c>
      <c r="M114" s="66"/>
      <c r="N114" s="38"/>
      <c r="P114" s="40"/>
      <c r="Q114" s="34"/>
    </row>
    <row r="115" spans="1:31">
      <c r="A115" s="39" t="s">
        <v>1245</v>
      </c>
      <c r="B115" s="39" t="s">
        <v>1246</v>
      </c>
      <c r="C115" s="56" t="s">
        <v>1249</v>
      </c>
      <c r="D115" s="39" t="s">
        <v>1248</v>
      </c>
      <c r="E115" s="63">
        <v>32965</v>
      </c>
      <c r="F115" s="103" t="s">
        <v>6</v>
      </c>
      <c r="G115" s="38" t="s">
        <v>1251</v>
      </c>
      <c r="H115" s="78">
        <v>45119</v>
      </c>
      <c r="I115" s="38" t="s">
        <v>1252</v>
      </c>
      <c r="J115" s="104">
        <v>45210</v>
      </c>
      <c r="K115" s="103"/>
      <c r="L115" s="40"/>
      <c r="M115" s="66"/>
      <c r="N115" s="38"/>
      <c r="P115" s="40"/>
      <c r="Q115" s="34"/>
    </row>
    <row r="116" spans="1:31">
      <c r="A116" s="39" t="s">
        <v>1263</v>
      </c>
      <c r="B116" s="39" t="s">
        <v>1264</v>
      </c>
      <c r="C116" s="56" t="s">
        <v>1266</v>
      </c>
      <c r="D116" s="39" t="s">
        <v>1265</v>
      </c>
      <c r="E116" s="63">
        <v>33215</v>
      </c>
      <c r="F116" s="39" t="s">
        <v>19</v>
      </c>
      <c r="G116" s="38" t="s">
        <v>1268</v>
      </c>
      <c r="H116" s="78">
        <v>45118</v>
      </c>
      <c r="I116" s="38" t="s">
        <v>1269</v>
      </c>
      <c r="J116" s="104">
        <v>45210</v>
      </c>
      <c r="K116" s="39"/>
      <c r="L116" s="40"/>
      <c r="M116" s="66"/>
      <c r="N116" s="38"/>
      <c r="P116" s="40"/>
      <c r="Q116" s="34"/>
    </row>
    <row r="117" spans="1:31">
      <c r="A117" s="2" t="s">
        <v>1270</v>
      </c>
      <c r="B117" s="2" t="s">
        <v>1271</v>
      </c>
      <c r="C117" s="60" t="s">
        <v>1273</v>
      </c>
      <c r="D117" s="2" t="s">
        <v>1272</v>
      </c>
      <c r="E117" s="59">
        <v>36737</v>
      </c>
      <c r="F117" s="101" t="s">
        <v>19</v>
      </c>
      <c r="G117" s="1" t="s">
        <v>1275</v>
      </c>
      <c r="H117" s="77">
        <v>45118</v>
      </c>
      <c r="I117" s="1" t="s">
        <v>1276</v>
      </c>
      <c r="J117" s="2"/>
      <c r="K117" s="101"/>
      <c r="L117" s="5"/>
      <c r="M117" s="67"/>
      <c r="N117" s="1"/>
      <c r="O117" s="26"/>
      <c r="P117" s="5"/>
      <c r="Q117" s="35"/>
      <c r="R117" s="26"/>
      <c r="S117" s="26"/>
      <c r="T117" s="26"/>
      <c r="U117" s="26"/>
      <c r="V117" s="26"/>
      <c r="W117" s="26"/>
      <c r="X117" s="26"/>
      <c r="Y117" s="26"/>
      <c r="Z117" s="26"/>
      <c r="AA117" s="26"/>
      <c r="AB117" s="26"/>
      <c r="AC117" s="26"/>
      <c r="AD117" s="26"/>
      <c r="AE117" s="26"/>
    </row>
    <row r="118" spans="1:31">
      <c r="A118" s="2" t="s">
        <v>1277</v>
      </c>
      <c r="B118" s="2" t="s">
        <v>1278</v>
      </c>
      <c r="C118" s="60" t="s">
        <v>1280</v>
      </c>
      <c r="D118" s="2" t="s">
        <v>1279</v>
      </c>
      <c r="E118" s="59">
        <v>23127</v>
      </c>
      <c r="F118" s="101" t="s">
        <v>19</v>
      </c>
      <c r="G118" s="1" t="s">
        <v>1282</v>
      </c>
      <c r="H118" s="77">
        <v>45123</v>
      </c>
      <c r="I118" s="1" t="s">
        <v>1283</v>
      </c>
      <c r="J118" s="2"/>
      <c r="K118" s="101"/>
      <c r="L118" s="5"/>
      <c r="M118" s="67"/>
      <c r="N118" s="1"/>
      <c r="O118" s="26"/>
      <c r="P118" s="5"/>
      <c r="Q118" s="35"/>
      <c r="R118" s="26"/>
      <c r="S118" s="26"/>
      <c r="T118" s="26"/>
      <c r="U118" s="26"/>
      <c r="V118" s="26"/>
      <c r="W118" s="26"/>
      <c r="X118" s="26"/>
      <c r="Y118" s="26"/>
      <c r="Z118" s="26"/>
      <c r="AA118" s="26"/>
      <c r="AB118" s="26"/>
      <c r="AC118" s="26"/>
      <c r="AD118" s="26"/>
      <c r="AE118" s="26"/>
    </row>
    <row r="119" spans="1:31">
      <c r="A119" s="39" t="s">
        <v>1284</v>
      </c>
      <c r="B119" s="39" t="s">
        <v>1285</v>
      </c>
      <c r="C119" s="56" t="s">
        <v>1287</v>
      </c>
      <c r="D119" s="39" t="s">
        <v>1286</v>
      </c>
      <c r="E119" s="63">
        <v>33899</v>
      </c>
      <c r="F119" s="103" t="s">
        <v>19</v>
      </c>
      <c r="G119" s="38" t="s">
        <v>1289</v>
      </c>
      <c r="H119" s="78">
        <v>45123</v>
      </c>
      <c r="I119" s="38" t="s">
        <v>1290</v>
      </c>
      <c r="J119" s="104">
        <v>45210</v>
      </c>
      <c r="K119" s="103" t="s">
        <v>2284</v>
      </c>
      <c r="L119" s="40">
        <v>45591</v>
      </c>
      <c r="M119" s="66"/>
      <c r="N119" s="38"/>
      <c r="P119" s="40"/>
      <c r="Q119" s="34"/>
    </row>
    <row r="120" spans="1:31">
      <c r="A120" s="39" t="s">
        <v>1291</v>
      </c>
      <c r="B120" s="39" t="s">
        <v>1292</v>
      </c>
      <c r="C120" s="56" t="s">
        <v>1294</v>
      </c>
      <c r="D120" s="39" t="s">
        <v>564</v>
      </c>
      <c r="E120" s="63">
        <v>29467</v>
      </c>
      <c r="F120" s="103" t="s">
        <v>6</v>
      </c>
      <c r="G120" s="38" t="s">
        <v>1296</v>
      </c>
      <c r="H120" s="78">
        <v>45124</v>
      </c>
      <c r="I120" s="38" t="s">
        <v>1297</v>
      </c>
      <c r="J120" s="104">
        <v>45210</v>
      </c>
      <c r="K120" s="103" t="s">
        <v>2284</v>
      </c>
      <c r="L120" s="40">
        <v>45591</v>
      </c>
      <c r="M120" s="66"/>
      <c r="N120" s="38"/>
      <c r="P120" s="40"/>
      <c r="Q120" s="34"/>
    </row>
    <row r="121" spans="1:31">
      <c r="A121" s="39" t="s">
        <v>1298</v>
      </c>
      <c r="B121" s="39" t="s">
        <v>1299</v>
      </c>
      <c r="C121" s="56" t="s">
        <v>1302</v>
      </c>
      <c r="D121" s="39" t="s">
        <v>1301</v>
      </c>
      <c r="E121" s="63">
        <v>27900</v>
      </c>
      <c r="F121" s="103" t="s">
        <v>6</v>
      </c>
      <c r="G121" s="38" t="s">
        <v>1304</v>
      </c>
      <c r="H121" s="78">
        <v>45124</v>
      </c>
      <c r="I121" s="38" t="s">
        <v>1305</v>
      </c>
      <c r="J121" s="104">
        <v>45210</v>
      </c>
      <c r="K121" s="103" t="s">
        <v>2284</v>
      </c>
      <c r="L121" s="40">
        <v>45591</v>
      </c>
      <c r="M121" s="66"/>
      <c r="N121" s="38"/>
      <c r="P121" s="40"/>
      <c r="Q121" s="34"/>
    </row>
    <row r="122" spans="1:31">
      <c r="A122" s="2" t="s">
        <v>1306</v>
      </c>
      <c r="B122" s="2" t="s">
        <v>1307</v>
      </c>
      <c r="C122" s="60" t="s">
        <v>1310</v>
      </c>
      <c r="D122" s="2" t="s">
        <v>1309</v>
      </c>
      <c r="E122" s="59">
        <v>35724</v>
      </c>
      <c r="F122" s="101" t="s">
        <v>19</v>
      </c>
      <c r="G122" s="1" t="s">
        <v>1312</v>
      </c>
      <c r="H122" s="77">
        <v>45124</v>
      </c>
      <c r="I122" s="1" t="s">
        <v>1313</v>
      </c>
      <c r="J122" s="102">
        <v>45210</v>
      </c>
      <c r="K122" s="101"/>
      <c r="L122" s="5"/>
      <c r="M122" s="67"/>
      <c r="N122" s="1"/>
      <c r="O122" s="26"/>
      <c r="P122" s="5"/>
      <c r="Q122" s="35"/>
      <c r="R122" s="26"/>
      <c r="S122" s="26"/>
      <c r="T122" s="26"/>
      <c r="U122" s="26"/>
      <c r="V122" s="26"/>
      <c r="W122" s="26"/>
      <c r="X122" s="26"/>
      <c r="Y122" s="26"/>
      <c r="Z122" s="26"/>
      <c r="AA122" s="26"/>
      <c r="AB122" s="26"/>
      <c r="AC122" s="26"/>
      <c r="AD122" s="26"/>
      <c r="AE122" s="26"/>
    </row>
    <row r="123" spans="1:31">
      <c r="A123" s="39" t="s">
        <v>1314</v>
      </c>
      <c r="B123" s="39" t="s">
        <v>1315</v>
      </c>
      <c r="C123" s="56" t="s">
        <v>1317</v>
      </c>
      <c r="D123" s="39" t="s">
        <v>1316</v>
      </c>
      <c r="E123" s="63">
        <v>30164</v>
      </c>
      <c r="F123" s="103" t="s">
        <v>19</v>
      </c>
      <c r="G123" s="38" t="s">
        <v>1319</v>
      </c>
      <c r="H123" s="78">
        <v>45127</v>
      </c>
      <c r="I123" s="38" t="s">
        <v>1320</v>
      </c>
      <c r="J123" s="104">
        <v>45210</v>
      </c>
      <c r="K123" s="103" t="s">
        <v>2284</v>
      </c>
      <c r="L123" s="40">
        <v>45588</v>
      </c>
      <c r="M123" s="68"/>
      <c r="N123" s="38"/>
      <c r="P123" s="40"/>
      <c r="Q123" s="34"/>
    </row>
    <row r="124" spans="1:31">
      <c r="A124" s="2" t="s">
        <v>1329</v>
      </c>
      <c r="B124" s="2" t="s">
        <v>1330</v>
      </c>
      <c r="C124" s="60" t="s">
        <v>1333</v>
      </c>
      <c r="D124" s="2" t="s">
        <v>1332</v>
      </c>
      <c r="E124" s="59">
        <v>36484</v>
      </c>
      <c r="F124" s="101" t="s">
        <v>19</v>
      </c>
      <c r="G124" s="1" t="s">
        <v>1335</v>
      </c>
      <c r="H124" s="77">
        <v>45127</v>
      </c>
      <c r="I124" s="7"/>
      <c r="J124" s="2"/>
      <c r="K124" s="101"/>
      <c r="L124" s="5"/>
      <c r="M124" s="5"/>
      <c r="N124" s="1"/>
      <c r="O124" s="26"/>
      <c r="P124" s="5"/>
      <c r="Q124" s="35"/>
      <c r="R124" s="26"/>
      <c r="S124" s="26"/>
      <c r="T124" s="26"/>
      <c r="U124" s="26"/>
      <c r="V124" s="26"/>
      <c r="W124" s="26"/>
      <c r="X124" s="26"/>
      <c r="Y124" s="26"/>
      <c r="Z124" s="26"/>
      <c r="AA124" s="26"/>
      <c r="AB124" s="26"/>
      <c r="AC124" s="26"/>
      <c r="AD124" s="26"/>
      <c r="AE124" s="26"/>
    </row>
    <row r="125" spans="1:31">
      <c r="A125" s="39" t="s">
        <v>1336</v>
      </c>
      <c r="B125" s="39" t="s">
        <v>1337</v>
      </c>
      <c r="C125" s="56" t="s">
        <v>1340</v>
      </c>
      <c r="D125" s="39" t="s">
        <v>1339</v>
      </c>
      <c r="E125" s="63">
        <v>34588</v>
      </c>
      <c r="F125" s="103" t="s">
        <v>19</v>
      </c>
      <c r="G125" s="38" t="s">
        <v>1342</v>
      </c>
      <c r="H125" s="78">
        <v>45127</v>
      </c>
      <c r="I125" s="38" t="s">
        <v>1343</v>
      </c>
      <c r="J125" s="104">
        <v>45210</v>
      </c>
      <c r="K125" s="105" t="s">
        <v>2285</v>
      </c>
      <c r="L125" s="40">
        <v>45307</v>
      </c>
      <c r="M125" s="68"/>
      <c r="N125" s="38"/>
      <c r="P125" s="40"/>
      <c r="Q125" s="34"/>
    </row>
    <row r="126" spans="1:31">
      <c r="A126" s="39" t="s">
        <v>1353</v>
      </c>
      <c r="B126" s="39" t="s">
        <v>1354</v>
      </c>
      <c r="C126" s="42" t="s">
        <v>1357</v>
      </c>
      <c r="D126" s="39" t="s">
        <v>1356</v>
      </c>
      <c r="E126" s="69">
        <v>22524</v>
      </c>
      <c r="F126" s="103" t="s">
        <v>19</v>
      </c>
      <c r="G126" s="38" t="s">
        <v>1359</v>
      </c>
      <c r="H126" s="78">
        <v>45131</v>
      </c>
      <c r="I126" s="43"/>
      <c r="J126" s="39"/>
      <c r="K126" s="103"/>
      <c r="L126" s="40"/>
      <c r="M126" s="68"/>
      <c r="N126" s="38"/>
      <c r="P126" s="40"/>
      <c r="Q126" s="34"/>
    </row>
    <row r="127" spans="1:31">
      <c r="A127" s="39" t="s">
        <v>1360</v>
      </c>
      <c r="B127" s="39" t="s">
        <v>1361</v>
      </c>
      <c r="C127" s="42" t="s">
        <v>1357</v>
      </c>
      <c r="D127" s="39" t="s">
        <v>1362</v>
      </c>
      <c r="E127" s="69">
        <v>28408</v>
      </c>
      <c r="F127" s="103" t="s">
        <v>19</v>
      </c>
      <c r="G127" s="43"/>
      <c r="I127" s="38" t="s">
        <v>1363</v>
      </c>
      <c r="J127" s="104">
        <v>45210</v>
      </c>
      <c r="K127" s="103" t="s">
        <v>2286</v>
      </c>
      <c r="L127" s="40">
        <v>45307</v>
      </c>
      <c r="M127" s="68"/>
      <c r="N127" s="43"/>
      <c r="P127" s="40"/>
      <c r="Q127" s="34"/>
    </row>
    <row r="128" spans="1:31">
      <c r="A128" s="39" t="s">
        <v>1364</v>
      </c>
      <c r="B128" s="39" t="s">
        <v>1365</v>
      </c>
      <c r="C128" s="42" t="s">
        <v>1368</v>
      </c>
      <c r="D128" s="39" t="s">
        <v>1367</v>
      </c>
      <c r="E128" s="69">
        <v>23559</v>
      </c>
      <c r="F128" s="103" t="s">
        <v>19</v>
      </c>
      <c r="G128" s="38" t="s">
        <v>1370</v>
      </c>
      <c r="H128" s="78">
        <v>45132</v>
      </c>
      <c r="I128" s="38" t="s">
        <v>1371</v>
      </c>
      <c r="J128" s="104">
        <v>45210</v>
      </c>
      <c r="K128" s="105" t="s">
        <v>2287</v>
      </c>
      <c r="L128" s="40">
        <v>45307</v>
      </c>
      <c r="M128" s="40"/>
      <c r="N128" s="38"/>
      <c r="P128" s="40"/>
      <c r="Q128" s="34"/>
    </row>
    <row r="129" spans="1:31">
      <c r="A129" s="39" t="s">
        <v>1372</v>
      </c>
      <c r="B129" s="39" t="s">
        <v>1373</v>
      </c>
      <c r="C129" s="42" t="s">
        <v>1375</v>
      </c>
      <c r="D129" s="39" t="s">
        <v>1374</v>
      </c>
      <c r="E129" s="69">
        <v>27305</v>
      </c>
      <c r="F129" s="103" t="s">
        <v>6</v>
      </c>
      <c r="G129" s="38" t="s">
        <v>1377</v>
      </c>
      <c r="H129" s="78">
        <v>45132</v>
      </c>
      <c r="I129" s="38" t="s">
        <v>1378</v>
      </c>
      <c r="J129" s="104">
        <v>45211</v>
      </c>
      <c r="K129" s="103" t="s">
        <v>2284</v>
      </c>
      <c r="L129" s="40">
        <v>45591</v>
      </c>
      <c r="M129" s="68"/>
      <c r="N129" s="38"/>
      <c r="P129" s="40"/>
      <c r="Q129" s="34"/>
    </row>
    <row r="130" spans="1:31">
      <c r="A130" s="39" t="s">
        <v>1379</v>
      </c>
      <c r="B130" s="39" t="s">
        <v>1380</v>
      </c>
      <c r="C130" s="42" t="s">
        <v>1383</v>
      </c>
      <c r="D130" s="39" t="s">
        <v>1382</v>
      </c>
      <c r="E130" s="69">
        <v>32762</v>
      </c>
      <c r="F130" s="103" t="s">
        <v>6</v>
      </c>
      <c r="G130" s="38" t="s">
        <v>1385</v>
      </c>
      <c r="H130" s="78">
        <v>45138</v>
      </c>
      <c r="I130" s="38" t="s">
        <v>1386</v>
      </c>
      <c r="J130" s="104">
        <v>45211</v>
      </c>
      <c r="K130" s="103" t="s">
        <v>2278</v>
      </c>
      <c r="L130" s="40">
        <v>45307</v>
      </c>
      <c r="M130" s="68"/>
      <c r="N130" s="38"/>
      <c r="P130" s="40"/>
      <c r="Q130" s="34"/>
    </row>
    <row r="131" spans="1:31">
      <c r="A131" s="39" t="s">
        <v>1387</v>
      </c>
      <c r="B131" s="39" t="s">
        <v>1388</v>
      </c>
      <c r="C131" s="42" t="s">
        <v>1391</v>
      </c>
      <c r="D131" s="39" t="s">
        <v>1390</v>
      </c>
      <c r="E131" s="69">
        <v>36248</v>
      </c>
      <c r="F131" s="103" t="s">
        <v>19</v>
      </c>
      <c r="G131" s="38" t="s">
        <v>1393</v>
      </c>
      <c r="H131" s="78">
        <v>45141</v>
      </c>
      <c r="I131" s="38" t="s">
        <v>1394</v>
      </c>
      <c r="J131" s="104">
        <v>45211</v>
      </c>
      <c r="K131" s="103" t="s">
        <v>2284</v>
      </c>
      <c r="L131" s="40">
        <v>45591</v>
      </c>
      <c r="M131" s="68"/>
      <c r="N131" s="38"/>
      <c r="P131" s="40"/>
      <c r="Q131" s="34"/>
    </row>
    <row r="132" spans="1:31">
      <c r="A132" s="39" t="s">
        <v>1395</v>
      </c>
      <c r="B132" s="39" t="s">
        <v>1396</v>
      </c>
      <c r="C132" s="42" t="s">
        <v>1398</v>
      </c>
      <c r="D132" s="39" t="s">
        <v>1397</v>
      </c>
      <c r="E132" s="69">
        <v>31566</v>
      </c>
      <c r="F132" s="103" t="s">
        <v>19</v>
      </c>
      <c r="G132" s="38" t="s">
        <v>1400</v>
      </c>
      <c r="H132" s="78">
        <v>45141</v>
      </c>
      <c r="I132" s="38" t="s">
        <v>1401</v>
      </c>
      <c r="J132" s="104">
        <v>45211</v>
      </c>
      <c r="K132" s="103" t="s">
        <v>2284</v>
      </c>
      <c r="L132" s="40">
        <v>45591</v>
      </c>
      <c r="M132" s="68"/>
      <c r="N132" s="38"/>
      <c r="P132" s="40"/>
      <c r="Q132" s="34"/>
    </row>
    <row r="133" spans="1:31">
      <c r="A133" s="39" t="s">
        <v>1402</v>
      </c>
      <c r="B133" s="39" t="s">
        <v>1403</v>
      </c>
      <c r="C133" s="42" t="s">
        <v>1405</v>
      </c>
      <c r="D133" s="39" t="s">
        <v>1404</v>
      </c>
      <c r="E133" s="69">
        <v>33085</v>
      </c>
      <c r="F133" s="103" t="s">
        <v>19</v>
      </c>
      <c r="G133" s="43"/>
      <c r="I133" s="38" t="s">
        <v>1407</v>
      </c>
      <c r="J133" s="104">
        <v>45211</v>
      </c>
      <c r="K133" s="103" t="s">
        <v>2284</v>
      </c>
      <c r="L133" s="40">
        <v>45592</v>
      </c>
      <c r="M133" s="103" t="s">
        <v>2286</v>
      </c>
      <c r="N133" s="40">
        <v>45307</v>
      </c>
      <c r="P133" s="40"/>
      <c r="Q133" s="34"/>
    </row>
    <row r="134" spans="1:31">
      <c r="A134" s="38" t="s">
        <v>0</v>
      </c>
      <c r="B134" s="39" t="s">
        <v>1</v>
      </c>
      <c r="C134" s="42" t="s">
        <v>7</v>
      </c>
      <c r="D134" s="38" t="s">
        <v>5</v>
      </c>
      <c r="E134" s="69">
        <v>34848</v>
      </c>
      <c r="F134" s="103" t="s">
        <v>6</v>
      </c>
      <c r="G134" s="38" t="s">
        <v>12</v>
      </c>
      <c r="H134" s="78">
        <v>45507</v>
      </c>
      <c r="I134" s="38" t="s">
        <v>13</v>
      </c>
      <c r="K134" s="43"/>
      <c r="L134" s="43"/>
      <c r="M134" s="68"/>
      <c r="R134" s="38"/>
      <c r="S134" s="39"/>
      <c r="T134" s="41"/>
      <c r="U134" s="41"/>
      <c r="V134" s="41"/>
    </row>
    <row r="135" spans="1:31">
      <c r="A135" s="38" t="s">
        <v>14</v>
      </c>
      <c r="B135" s="39" t="s">
        <v>15</v>
      </c>
      <c r="C135" s="42" t="s">
        <v>20</v>
      </c>
      <c r="D135" s="38" t="s">
        <v>18</v>
      </c>
      <c r="E135" s="69">
        <v>36453</v>
      </c>
      <c r="F135" s="103" t="s">
        <v>19</v>
      </c>
      <c r="G135" s="38" t="s">
        <v>23</v>
      </c>
      <c r="H135" s="78">
        <v>45511</v>
      </c>
      <c r="I135" s="38" t="s">
        <v>24</v>
      </c>
      <c r="J135" s="78">
        <v>45570</v>
      </c>
      <c r="K135" s="38" t="s">
        <v>2288</v>
      </c>
      <c r="L135" s="43">
        <v>45308</v>
      </c>
      <c r="M135" s="68"/>
      <c r="R135" s="38"/>
      <c r="S135" s="39"/>
      <c r="T135" s="41"/>
      <c r="U135" s="41"/>
      <c r="V135" s="41"/>
    </row>
    <row r="136" spans="1:31">
      <c r="A136" s="38" t="s">
        <v>25</v>
      </c>
      <c r="B136" s="39" t="s">
        <v>26</v>
      </c>
      <c r="C136" s="42" t="s">
        <v>30</v>
      </c>
      <c r="D136" s="38" t="s">
        <v>29</v>
      </c>
      <c r="E136" s="69">
        <v>29180</v>
      </c>
      <c r="F136" s="103" t="s">
        <v>19</v>
      </c>
      <c r="G136" s="38" t="s">
        <v>32</v>
      </c>
      <c r="H136" s="78">
        <v>45513</v>
      </c>
      <c r="I136" s="38" t="s">
        <v>33</v>
      </c>
      <c r="J136" s="78">
        <v>45570</v>
      </c>
      <c r="K136" s="43"/>
      <c r="L136" s="43"/>
      <c r="M136" s="68"/>
      <c r="R136" s="38"/>
      <c r="S136" s="39"/>
      <c r="T136" s="41"/>
      <c r="U136" s="41"/>
      <c r="V136" s="41"/>
    </row>
    <row r="137" spans="1:31">
      <c r="A137" s="1" t="s">
        <v>34</v>
      </c>
      <c r="B137" s="2" t="s">
        <v>35</v>
      </c>
      <c r="C137" s="4" t="s">
        <v>38</v>
      </c>
      <c r="D137" s="1" t="s">
        <v>37</v>
      </c>
      <c r="E137" s="3">
        <v>28074</v>
      </c>
      <c r="F137" s="101" t="s">
        <v>19</v>
      </c>
      <c r="G137" s="1" t="s">
        <v>41</v>
      </c>
      <c r="H137" s="77">
        <v>45513</v>
      </c>
      <c r="I137" s="1" t="s">
        <v>42</v>
      </c>
      <c r="J137" s="77">
        <v>45570</v>
      </c>
      <c r="K137" s="7"/>
      <c r="L137" s="7"/>
      <c r="M137" s="6"/>
      <c r="N137" s="26"/>
      <c r="O137" s="26"/>
      <c r="P137" s="26"/>
      <c r="Q137" s="26"/>
      <c r="R137" s="1"/>
      <c r="S137" s="2"/>
      <c r="T137" s="8"/>
      <c r="U137" s="8"/>
      <c r="V137" s="8"/>
      <c r="W137" s="26"/>
      <c r="X137" s="26"/>
      <c r="Y137" s="26"/>
      <c r="Z137" s="26"/>
      <c r="AA137" s="26"/>
      <c r="AB137" s="26"/>
      <c r="AC137" s="26"/>
      <c r="AD137" s="26"/>
      <c r="AE137" s="26"/>
    </row>
    <row r="138" spans="1:31">
      <c r="A138" s="38" t="s">
        <v>43</v>
      </c>
      <c r="B138" s="39" t="s">
        <v>44</v>
      </c>
      <c r="C138" s="42" t="s">
        <v>47</v>
      </c>
      <c r="D138" s="38" t="s">
        <v>46</v>
      </c>
      <c r="E138" s="69">
        <v>32408</v>
      </c>
      <c r="F138" s="103" t="s">
        <v>19</v>
      </c>
      <c r="G138" s="38" t="s">
        <v>49</v>
      </c>
      <c r="H138" s="78">
        <v>45514</v>
      </c>
      <c r="I138" s="38" t="s">
        <v>50</v>
      </c>
      <c r="J138" s="78">
        <v>45570</v>
      </c>
      <c r="K138" s="43"/>
      <c r="L138" s="43"/>
      <c r="M138" s="68"/>
      <c r="R138" s="38"/>
      <c r="S138" s="39"/>
      <c r="T138" s="41"/>
      <c r="U138" s="41"/>
      <c r="V138" s="41"/>
    </row>
    <row r="139" spans="1:31">
      <c r="A139" s="1" t="s">
        <v>51</v>
      </c>
      <c r="B139" s="2" t="s">
        <v>52</v>
      </c>
      <c r="C139" s="4" t="s">
        <v>55</v>
      </c>
      <c r="D139" s="1" t="s">
        <v>54</v>
      </c>
      <c r="E139" s="3">
        <v>22923</v>
      </c>
      <c r="F139" s="101" t="s">
        <v>19</v>
      </c>
      <c r="G139" s="1" t="s">
        <v>57</v>
      </c>
      <c r="H139" s="77">
        <v>45520</v>
      </c>
      <c r="I139" s="1" t="s">
        <v>58</v>
      </c>
      <c r="J139" s="77">
        <v>45570</v>
      </c>
      <c r="K139" s="7"/>
      <c r="L139" s="7"/>
      <c r="M139" s="6"/>
      <c r="N139" s="26"/>
      <c r="O139" s="26"/>
      <c r="P139" s="26"/>
      <c r="Q139" s="26"/>
      <c r="R139" s="1"/>
      <c r="S139" s="2"/>
      <c r="T139" s="8"/>
      <c r="U139" s="8"/>
      <c r="V139" s="8"/>
      <c r="W139" s="26"/>
      <c r="X139" s="26"/>
      <c r="Y139" s="26"/>
      <c r="Z139" s="26"/>
      <c r="AA139" s="26"/>
      <c r="AB139" s="26"/>
      <c r="AC139" s="26"/>
      <c r="AD139" s="26"/>
      <c r="AE139" s="26"/>
    </row>
    <row r="140" spans="1:31">
      <c r="A140" s="38" t="s">
        <v>59</v>
      </c>
      <c r="B140" s="39" t="s">
        <v>60</v>
      </c>
      <c r="C140" s="42" t="s">
        <v>63</v>
      </c>
      <c r="D140" s="38" t="s">
        <v>62</v>
      </c>
      <c r="E140" s="69">
        <v>23781</v>
      </c>
      <c r="F140" s="103" t="s">
        <v>19</v>
      </c>
      <c r="G140" s="38" t="s">
        <v>66</v>
      </c>
      <c r="H140" s="78">
        <v>45520</v>
      </c>
      <c r="I140" s="38" t="s">
        <v>67</v>
      </c>
      <c r="J140" s="78">
        <v>45570</v>
      </c>
      <c r="K140" s="43"/>
      <c r="L140" s="43"/>
      <c r="M140" s="68"/>
      <c r="R140" s="38"/>
      <c r="S140" s="39"/>
      <c r="T140" s="41"/>
      <c r="U140" s="41"/>
      <c r="V140" s="41"/>
    </row>
    <row r="141" spans="1:31">
      <c r="A141" s="38" t="s">
        <v>68</v>
      </c>
      <c r="B141" s="39" t="s">
        <v>69</v>
      </c>
      <c r="C141" s="42" t="s">
        <v>72</v>
      </c>
      <c r="D141" s="38" t="s">
        <v>71</v>
      </c>
      <c r="E141" s="69">
        <v>27286</v>
      </c>
      <c r="F141" s="103" t="s">
        <v>19</v>
      </c>
      <c r="G141" s="38" t="s">
        <v>74</v>
      </c>
      <c r="H141" s="78">
        <v>45520</v>
      </c>
      <c r="I141" s="38" t="s">
        <v>75</v>
      </c>
      <c r="J141" s="78">
        <v>45570</v>
      </c>
      <c r="K141" s="43"/>
      <c r="L141" s="43"/>
      <c r="M141" s="68"/>
      <c r="R141" s="38"/>
      <c r="S141" s="39"/>
      <c r="T141" s="41"/>
      <c r="U141" s="41"/>
      <c r="V141" s="41"/>
    </row>
    <row r="142" spans="1:31">
      <c r="A142" s="1" t="s">
        <v>76</v>
      </c>
      <c r="B142" s="2" t="s">
        <v>77</v>
      </c>
      <c r="C142" s="4" t="s">
        <v>80</v>
      </c>
      <c r="D142" s="1" t="s">
        <v>79</v>
      </c>
      <c r="E142" s="3">
        <v>36364</v>
      </c>
      <c r="F142" s="101" t="s">
        <v>19</v>
      </c>
      <c r="G142" s="1" t="s">
        <v>82</v>
      </c>
      <c r="H142" s="77">
        <v>45520</v>
      </c>
      <c r="I142" s="1" t="s">
        <v>83</v>
      </c>
      <c r="J142" s="77">
        <v>45570</v>
      </c>
      <c r="K142" s="7"/>
      <c r="L142" s="7"/>
      <c r="M142" s="6"/>
      <c r="N142" s="26"/>
      <c r="O142" s="26"/>
      <c r="P142" s="26"/>
      <c r="Q142" s="26"/>
      <c r="R142" s="1"/>
      <c r="S142" s="2"/>
      <c r="T142" s="8"/>
      <c r="U142" s="8"/>
      <c r="V142" s="8"/>
      <c r="W142" s="26"/>
      <c r="X142" s="26"/>
      <c r="Y142" s="26"/>
      <c r="Z142" s="26"/>
      <c r="AA142" s="26"/>
      <c r="AB142" s="26"/>
      <c r="AC142" s="26"/>
      <c r="AD142" s="26"/>
      <c r="AE142" s="26"/>
    </row>
    <row r="143" spans="1:31">
      <c r="A143" s="38" t="s">
        <v>84</v>
      </c>
      <c r="B143" s="39" t="s">
        <v>85</v>
      </c>
      <c r="C143" s="42" t="s">
        <v>89</v>
      </c>
      <c r="D143" s="38" t="s">
        <v>88</v>
      </c>
      <c r="E143" s="69">
        <v>29763</v>
      </c>
      <c r="F143" s="103" t="s">
        <v>19</v>
      </c>
      <c r="G143" s="38" t="s">
        <v>91</v>
      </c>
      <c r="H143" s="78">
        <v>45521</v>
      </c>
      <c r="I143" s="38" t="s">
        <v>92</v>
      </c>
      <c r="J143" s="78">
        <v>45570</v>
      </c>
      <c r="K143" s="43"/>
      <c r="L143" s="43"/>
      <c r="M143" s="68"/>
      <c r="R143" s="38"/>
      <c r="S143" s="39"/>
      <c r="T143" s="41"/>
      <c r="U143" s="41"/>
      <c r="V143" s="41"/>
    </row>
    <row r="144" spans="1:31">
      <c r="A144" s="1" t="s">
        <v>93</v>
      </c>
      <c r="B144" s="2" t="s">
        <v>94</v>
      </c>
      <c r="C144" s="4" t="s">
        <v>97</v>
      </c>
      <c r="D144" s="1" t="s">
        <v>96</v>
      </c>
      <c r="E144" s="3">
        <v>28710</v>
      </c>
      <c r="F144" s="101" t="s">
        <v>6</v>
      </c>
      <c r="G144" s="1" t="s">
        <v>100</v>
      </c>
      <c r="H144" s="77">
        <v>45524</v>
      </c>
      <c r="I144" s="1" t="s">
        <v>101</v>
      </c>
      <c r="J144" s="77">
        <v>45570</v>
      </c>
      <c r="K144" s="7"/>
      <c r="L144" s="7"/>
      <c r="M144" s="5"/>
      <c r="N144" s="26"/>
      <c r="O144" s="26"/>
      <c r="P144" s="26"/>
      <c r="Q144" s="26"/>
      <c r="R144" s="1"/>
      <c r="S144" s="2"/>
      <c r="T144" s="8"/>
      <c r="U144" s="8"/>
      <c r="V144" s="8"/>
      <c r="W144" s="26"/>
      <c r="X144" s="26"/>
      <c r="Y144" s="26"/>
      <c r="Z144" s="26"/>
      <c r="AA144" s="26"/>
      <c r="AB144" s="26"/>
      <c r="AC144" s="26"/>
      <c r="AD144" s="26"/>
      <c r="AE144" s="26"/>
    </row>
    <row r="145" spans="1:31">
      <c r="A145" s="9" t="s">
        <v>102</v>
      </c>
      <c r="B145" s="10" t="s">
        <v>103</v>
      </c>
      <c r="C145" s="12" t="s">
        <v>105</v>
      </c>
      <c r="D145" s="9" t="s">
        <v>104</v>
      </c>
      <c r="E145" s="11">
        <v>32471</v>
      </c>
      <c r="F145" s="106" t="s">
        <v>19</v>
      </c>
      <c r="G145" s="9" t="s">
        <v>107</v>
      </c>
      <c r="H145" s="75">
        <v>45526</v>
      </c>
      <c r="I145" s="9" t="s">
        <v>108</v>
      </c>
      <c r="J145" s="75">
        <v>45570</v>
      </c>
      <c r="K145" s="9" t="s">
        <v>109</v>
      </c>
      <c r="L145" s="15">
        <v>45223</v>
      </c>
      <c r="M145" s="14"/>
      <c r="N145" s="25"/>
      <c r="O145" s="25"/>
      <c r="P145" s="25"/>
      <c r="Q145" s="25"/>
      <c r="R145" s="9"/>
      <c r="S145" s="10"/>
      <c r="T145" s="16"/>
      <c r="U145" s="16"/>
      <c r="V145" s="16"/>
      <c r="W145" s="25"/>
      <c r="X145" s="25"/>
      <c r="Y145" s="25"/>
      <c r="Z145" s="25"/>
      <c r="AA145" s="25"/>
      <c r="AB145" s="25"/>
      <c r="AC145" s="25"/>
      <c r="AD145" s="25"/>
      <c r="AE145" s="25"/>
    </row>
    <row r="146" spans="1:31">
      <c r="A146" s="38" t="s">
        <v>110</v>
      </c>
      <c r="B146" s="39" t="s">
        <v>111</v>
      </c>
      <c r="C146" s="42" t="s">
        <v>114</v>
      </c>
      <c r="D146" s="38" t="s">
        <v>113</v>
      </c>
      <c r="E146" s="69">
        <v>19166</v>
      </c>
      <c r="F146" s="103" t="s">
        <v>19</v>
      </c>
      <c r="G146" s="38" t="s">
        <v>116</v>
      </c>
      <c r="H146" s="78">
        <v>45526</v>
      </c>
      <c r="I146" s="38" t="s">
        <v>117</v>
      </c>
      <c r="J146" s="78">
        <v>45570</v>
      </c>
      <c r="K146" s="43"/>
      <c r="L146" s="43"/>
      <c r="M146" s="68"/>
      <c r="R146" s="38"/>
      <c r="S146" s="39"/>
      <c r="T146" s="41"/>
      <c r="U146" s="41"/>
      <c r="V146" s="41"/>
    </row>
    <row r="147" spans="1:31">
      <c r="A147" s="1" t="s">
        <v>118</v>
      </c>
      <c r="B147" s="2" t="s">
        <v>119</v>
      </c>
      <c r="C147" s="4" t="s">
        <v>123</v>
      </c>
      <c r="D147" s="1" t="s">
        <v>122</v>
      </c>
      <c r="E147" s="3">
        <v>36802</v>
      </c>
      <c r="F147" s="101" t="s">
        <v>19</v>
      </c>
      <c r="G147" s="1" t="s">
        <v>125</v>
      </c>
      <c r="H147" s="77">
        <v>45526</v>
      </c>
      <c r="I147" s="1" t="s">
        <v>126</v>
      </c>
      <c r="J147" s="77">
        <v>45570</v>
      </c>
      <c r="K147" s="7"/>
      <c r="L147" s="7"/>
      <c r="M147" s="6"/>
      <c r="N147" s="26"/>
      <c r="O147" s="26"/>
      <c r="P147" s="26"/>
      <c r="Q147" s="26"/>
      <c r="R147" s="1"/>
      <c r="S147" s="2"/>
      <c r="T147" s="8"/>
      <c r="U147" s="8"/>
      <c r="V147" s="8"/>
      <c r="W147" s="26"/>
      <c r="X147" s="26"/>
      <c r="Y147" s="26"/>
      <c r="Z147" s="26"/>
      <c r="AA147" s="26"/>
      <c r="AB147" s="26"/>
      <c r="AC147" s="26"/>
      <c r="AD147" s="26"/>
      <c r="AE147" s="26"/>
    </row>
    <row r="148" spans="1:31">
      <c r="A148" s="9" t="s">
        <v>127</v>
      </c>
      <c r="B148" s="10" t="s">
        <v>128</v>
      </c>
      <c r="C148" s="12" t="s">
        <v>131</v>
      </c>
      <c r="D148" s="9" t="s">
        <v>130</v>
      </c>
      <c r="E148" s="11">
        <v>27357</v>
      </c>
      <c r="F148" s="106" t="s">
        <v>19</v>
      </c>
      <c r="G148" s="9" t="s">
        <v>133</v>
      </c>
      <c r="H148" s="75">
        <v>45527</v>
      </c>
      <c r="I148" s="9" t="s">
        <v>134</v>
      </c>
      <c r="J148" s="75">
        <v>45570</v>
      </c>
      <c r="K148" s="9" t="s">
        <v>135</v>
      </c>
      <c r="L148" s="15">
        <v>45208</v>
      </c>
      <c r="M148" s="13"/>
      <c r="N148" s="25"/>
      <c r="O148" s="25"/>
      <c r="P148" s="25"/>
      <c r="Q148" s="25"/>
      <c r="R148" s="9" t="s">
        <v>136</v>
      </c>
      <c r="S148" s="10"/>
      <c r="T148" s="16"/>
      <c r="U148" s="16"/>
      <c r="V148" s="16"/>
      <c r="W148" s="25"/>
      <c r="X148" s="25"/>
      <c r="Y148" s="25"/>
      <c r="Z148" s="25"/>
      <c r="AA148" s="25"/>
      <c r="AB148" s="25"/>
      <c r="AC148" s="25"/>
      <c r="AD148" s="25"/>
      <c r="AE148" s="25"/>
    </row>
    <row r="149" spans="1:31">
      <c r="A149" s="38" t="s">
        <v>137</v>
      </c>
      <c r="B149" s="39" t="s">
        <v>138</v>
      </c>
      <c r="C149" s="42" t="s">
        <v>141</v>
      </c>
      <c r="D149" s="38" t="s">
        <v>140</v>
      </c>
      <c r="E149" s="69">
        <v>31499</v>
      </c>
      <c r="F149" s="103" t="s">
        <v>6</v>
      </c>
      <c r="G149" s="38" t="s">
        <v>143</v>
      </c>
      <c r="I149" s="38" t="s">
        <v>144</v>
      </c>
      <c r="J149" s="78">
        <v>45570</v>
      </c>
      <c r="K149" s="43"/>
      <c r="L149" s="43"/>
      <c r="M149" s="68"/>
      <c r="R149" s="38"/>
      <c r="S149" s="39"/>
      <c r="T149" s="41"/>
      <c r="U149" s="41"/>
      <c r="V149" s="41"/>
    </row>
    <row r="150" spans="1:31">
      <c r="A150" s="9" t="s">
        <v>145</v>
      </c>
      <c r="B150" s="10" t="s">
        <v>146</v>
      </c>
      <c r="C150" s="12" t="s">
        <v>149</v>
      </c>
      <c r="D150" s="9" t="s">
        <v>148</v>
      </c>
      <c r="E150" s="11">
        <v>30142</v>
      </c>
      <c r="F150" s="106" t="s">
        <v>6</v>
      </c>
      <c r="G150" s="9" t="s">
        <v>151</v>
      </c>
      <c r="H150" s="75">
        <v>45533</v>
      </c>
      <c r="I150" s="9" t="s">
        <v>152</v>
      </c>
      <c r="J150" s="75">
        <v>45570</v>
      </c>
      <c r="K150" s="15"/>
      <c r="L150" s="15">
        <v>45261</v>
      </c>
      <c r="M150" s="14"/>
      <c r="N150" s="25"/>
      <c r="O150" s="25"/>
      <c r="P150" s="25"/>
      <c r="Q150" s="25"/>
      <c r="R150" s="9"/>
      <c r="S150" s="10"/>
      <c r="T150" s="16"/>
      <c r="U150" s="16"/>
      <c r="V150" s="16"/>
      <c r="W150" s="25"/>
      <c r="X150" s="25"/>
      <c r="Y150" s="25"/>
      <c r="Z150" s="25"/>
      <c r="AA150" s="25"/>
      <c r="AB150" s="25"/>
      <c r="AC150" s="25"/>
      <c r="AD150" s="25"/>
      <c r="AE150" s="25"/>
    </row>
    <row r="151" spans="1:31">
      <c r="A151" s="1" t="s">
        <v>153</v>
      </c>
      <c r="B151" s="2" t="s">
        <v>154</v>
      </c>
      <c r="C151" s="4" t="s">
        <v>156</v>
      </c>
      <c r="D151" s="1" t="s">
        <v>155</v>
      </c>
      <c r="E151" s="3">
        <v>34215</v>
      </c>
      <c r="F151" s="101" t="s">
        <v>6</v>
      </c>
      <c r="G151" s="1" t="s">
        <v>158</v>
      </c>
      <c r="H151" s="77">
        <v>45535</v>
      </c>
      <c r="I151" s="1" t="s">
        <v>159</v>
      </c>
      <c r="J151" s="77">
        <v>45570</v>
      </c>
      <c r="K151" s="7"/>
      <c r="L151" s="7"/>
      <c r="M151" s="6"/>
      <c r="N151" s="26"/>
      <c r="O151" s="26"/>
      <c r="P151" s="26"/>
      <c r="Q151" s="26"/>
      <c r="R151" s="1"/>
      <c r="S151" s="2"/>
      <c r="T151" s="8"/>
      <c r="U151" s="8"/>
      <c r="V151" s="17">
        <v>143</v>
      </c>
      <c r="W151" s="26"/>
      <c r="X151" s="26"/>
      <c r="Y151" s="26"/>
      <c r="Z151" s="26"/>
      <c r="AA151" s="26"/>
      <c r="AB151" s="26"/>
      <c r="AC151" s="26"/>
      <c r="AD151" s="26"/>
      <c r="AE151" s="26"/>
    </row>
    <row r="152" spans="1:31">
      <c r="A152" s="9" t="s">
        <v>169</v>
      </c>
      <c r="B152" s="10" t="s">
        <v>170</v>
      </c>
      <c r="C152" s="12" t="s">
        <v>173</v>
      </c>
      <c r="D152" s="9" t="s">
        <v>172</v>
      </c>
      <c r="E152" s="11">
        <v>27042</v>
      </c>
      <c r="F152" s="106" t="s">
        <v>19</v>
      </c>
      <c r="G152" s="9" t="s">
        <v>176</v>
      </c>
      <c r="H152" s="75">
        <v>45536</v>
      </c>
      <c r="I152" s="9" t="s">
        <v>177</v>
      </c>
      <c r="J152" s="75">
        <v>45570</v>
      </c>
      <c r="K152" s="15"/>
      <c r="L152" s="15">
        <v>45208</v>
      </c>
      <c r="M152" s="14"/>
      <c r="N152" s="25"/>
      <c r="O152" s="25"/>
      <c r="P152" s="25"/>
      <c r="Q152" s="25"/>
      <c r="R152" s="9"/>
      <c r="S152" s="10"/>
      <c r="T152" s="16"/>
      <c r="U152" s="16"/>
      <c r="V152" s="16"/>
      <c r="W152" s="25"/>
      <c r="X152" s="25"/>
      <c r="Y152" s="25"/>
      <c r="Z152" s="25"/>
      <c r="AA152" s="25"/>
      <c r="AB152" s="25"/>
      <c r="AC152" s="25"/>
      <c r="AD152" s="25"/>
      <c r="AE152" s="25"/>
    </row>
    <row r="153" spans="1:31">
      <c r="A153" s="1" t="s">
        <v>178</v>
      </c>
      <c r="B153" s="2" t="s">
        <v>179</v>
      </c>
      <c r="C153" s="4" t="s">
        <v>182</v>
      </c>
      <c r="D153" s="1" t="s">
        <v>181</v>
      </c>
      <c r="E153" s="3">
        <v>29211</v>
      </c>
      <c r="F153" s="101" t="s">
        <v>6</v>
      </c>
      <c r="G153" s="1" t="s">
        <v>184</v>
      </c>
      <c r="H153" s="77">
        <v>45536</v>
      </c>
      <c r="I153" s="1" t="s">
        <v>185</v>
      </c>
      <c r="J153" s="77">
        <v>45570</v>
      </c>
      <c r="K153" s="7"/>
      <c r="L153" s="7"/>
      <c r="M153" s="6"/>
      <c r="N153" s="26"/>
      <c r="O153" s="26"/>
      <c r="P153" s="26"/>
      <c r="Q153" s="26"/>
      <c r="R153" s="1"/>
      <c r="S153" s="2"/>
      <c r="T153" s="8"/>
      <c r="U153" s="8"/>
      <c r="V153" s="8"/>
      <c r="W153" s="26"/>
      <c r="X153" s="26"/>
      <c r="Y153" s="26"/>
      <c r="Z153" s="26"/>
      <c r="AA153" s="26"/>
      <c r="AB153" s="26"/>
      <c r="AC153" s="26"/>
      <c r="AD153" s="26"/>
      <c r="AE153" s="26"/>
    </row>
    <row r="154" spans="1:31">
      <c r="A154" s="38" t="s">
        <v>186</v>
      </c>
      <c r="B154" s="39" t="s">
        <v>187</v>
      </c>
      <c r="C154" s="42" t="s">
        <v>190</v>
      </c>
      <c r="D154" s="38" t="s">
        <v>189</v>
      </c>
      <c r="E154" s="69">
        <v>33108</v>
      </c>
      <c r="F154" s="103" t="s">
        <v>6</v>
      </c>
      <c r="G154" s="38" t="s">
        <v>192</v>
      </c>
      <c r="H154" s="78">
        <v>45536</v>
      </c>
      <c r="I154" s="38" t="s">
        <v>193</v>
      </c>
      <c r="J154" s="78">
        <v>45570</v>
      </c>
      <c r="K154" s="43"/>
      <c r="L154" s="43"/>
      <c r="M154" s="68"/>
      <c r="R154" s="38"/>
      <c r="S154" s="39"/>
      <c r="T154" s="41"/>
      <c r="U154" s="41"/>
      <c r="V154" s="41"/>
    </row>
    <row r="155" spans="1:31">
      <c r="A155" s="1" t="s">
        <v>194</v>
      </c>
      <c r="B155" s="2" t="s">
        <v>195</v>
      </c>
      <c r="C155" s="4" t="s">
        <v>198</v>
      </c>
      <c r="D155" s="1" t="s">
        <v>197</v>
      </c>
      <c r="E155" s="3">
        <v>27710</v>
      </c>
      <c r="F155" s="101" t="s">
        <v>6</v>
      </c>
      <c r="G155" s="1" t="s">
        <v>200</v>
      </c>
      <c r="H155" s="77">
        <v>45536</v>
      </c>
      <c r="I155" s="1" t="s">
        <v>201</v>
      </c>
      <c r="J155" s="77">
        <v>45570</v>
      </c>
      <c r="K155" s="7"/>
      <c r="L155" s="7"/>
      <c r="M155" s="6"/>
      <c r="N155" s="26"/>
      <c r="O155" s="26"/>
      <c r="P155" s="26"/>
      <c r="Q155" s="26"/>
      <c r="R155" s="1"/>
      <c r="S155" s="2"/>
      <c r="T155" s="8"/>
      <c r="U155" s="8"/>
      <c r="V155" s="8"/>
      <c r="W155" s="26"/>
      <c r="X155" s="26"/>
      <c r="Y155" s="26"/>
      <c r="Z155" s="26"/>
      <c r="AA155" s="26"/>
      <c r="AB155" s="26"/>
      <c r="AC155" s="26"/>
      <c r="AD155" s="26"/>
      <c r="AE155" s="26"/>
    </row>
    <row r="156" spans="1:31">
      <c r="A156" s="1" t="s">
        <v>202</v>
      </c>
      <c r="B156" s="2" t="s">
        <v>203</v>
      </c>
      <c r="C156" s="4" t="s">
        <v>204</v>
      </c>
      <c r="D156" s="1" t="s">
        <v>5</v>
      </c>
      <c r="E156" s="3">
        <v>26825</v>
      </c>
      <c r="F156" s="101" t="s">
        <v>19</v>
      </c>
      <c r="G156" s="1" t="s">
        <v>206</v>
      </c>
      <c r="H156" s="77">
        <v>45536</v>
      </c>
      <c r="I156" s="1" t="s">
        <v>207</v>
      </c>
      <c r="J156" s="77">
        <v>45570</v>
      </c>
      <c r="K156" s="7"/>
      <c r="L156" s="7"/>
      <c r="M156" s="6"/>
      <c r="N156" s="26"/>
      <c r="O156" s="26"/>
      <c r="P156" s="26"/>
      <c r="Q156" s="26"/>
      <c r="R156" s="1"/>
      <c r="S156" s="2"/>
      <c r="T156" s="8"/>
      <c r="U156" s="8"/>
      <c r="V156" s="8"/>
      <c r="W156" s="26"/>
      <c r="X156" s="26"/>
      <c r="Y156" s="26"/>
      <c r="Z156" s="26"/>
      <c r="AA156" s="26"/>
      <c r="AB156" s="26"/>
      <c r="AC156" s="26"/>
      <c r="AD156" s="26"/>
      <c r="AE156" s="26"/>
    </row>
    <row r="157" spans="1:31">
      <c r="A157" s="9" t="s">
        <v>208</v>
      </c>
      <c r="B157" s="10" t="s">
        <v>209</v>
      </c>
      <c r="C157" s="12" t="s">
        <v>211</v>
      </c>
      <c r="D157" s="9" t="s">
        <v>210</v>
      </c>
      <c r="E157" s="11">
        <v>27936</v>
      </c>
      <c r="F157" s="106" t="s">
        <v>19</v>
      </c>
      <c r="G157" s="15"/>
      <c r="H157" s="25"/>
      <c r="I157" s="9" t="s">
        <v>214</v>
      </c>
      <c r="J157" s="75">
        <v>45570</v>
      </c>
      <c r="K157" s="15"/>
      <c r="L157" s="15"/>
      <c r="M157" s="14"/>
      <c r="N157" s="25"/>
      <c r="O157" s="25"/>
      <c r="P157" s="25"/>
      <c r="Q157" s="25"/>
      <c r="R157" s="9"/>
      <c r="S157" s="10"/>
      <c r="T157" s="16"/>
      <c r="U157" s="16"/>
      <c r="V157" s="16"/>
      <c r="W157" s="25"/>
      <c r="X157" s="25"/>
      <c r="Y157" s="25"/>
      <c r="Z157" s="25"/>
      <c r="AA157" s="25"/>
      <c r="AB157" s="25"/>
      <c r="AC157" s="25"/>
      <c r="AD157" s="25"/>
      <c r="AE157" s="25"/>
    </row>
    <row r="158" spans="1:31">
      <c r="A158" s="1" t="s">
        <v>215</v>
      </c>
      <c r="B158" s="2" t="s">
        <v>216</v>
      </c>
      <c r="C158" s="4" t="s">
        <v>219</v>
      </c>
      <c r="D158" s="1" t="s">
        <v>218</v>
      </c>
      <c r="E158" s="3">
        <v>45173</v>
      </c>
      <c r="F158" s="101" t="s">
        <v>19</v>
      </c>
      <c r="G158" s="1" t="s">
        <v>221</v>
      </c>
      <c r="H158" s="77">
        <v>45541</v>
      </c>
      <c r="I158" s="1" t="s">
        <v>222</v>
      </c>
      <c r="J158" s="77">
        <v>45570</v>
      </c>
      <c r="K158" s="7"/>
      <c r="L158" s="7"/>
      <c r="M158" s="6"/>
      <c r="N158" s="26"/>
      <c r="O158" s="26"/>
      <c r="P158" s="26"/>
      <c r="Q158" s="26"/>
      <c r="R158" s="1"/>
      <c r="S158" s="2"/>
      <c r="T158" s="8"/>
      <c r="U158" s="8"/>
      <c r="V158" s="8"/>
      <c r="W158" s="26"/>
      <c r="X158" s="26"/>
      <c r="Y158" s="26"/>
      <c r="Z158" s="26"/>
      <c r="AA158" s="26"/>
      <c r="AB158" s="26"/>
      <c r="AC158" s="26"/>
      <c r="AD158" s="26"/>
      <c r="AE158" s="26"/>
    </row>
    <row r="159" spans="1:31">
      <c r="A159" s="1" t="s">
        <v>223</v>
      </c>
      <c r="B159" s="2" t="s">
        <v>224</v>
      </c>
      <c r="C159" s="4" t="s">
        <v>226</v>
      </c>
      <c r="D159" s="1" t="s">
        <v>225</v>
      </c>
      <c r="E159" s="3">
        <v>35296</v>
      </c>
      <c r="F159" s="101" t="s">
        <v>19</v>
      </c>
      <c r="G159" s="1" t="s">
        <v>228</v>
      </c>
      <c r="H159" s="77">
        <v>45541</v>
      </c>
      <c r="I159" s="1" t="s">
        <v>229</v>
      </c>
      <c r="J159" s="77">
        <v>45570</v>
      </c>
      <c r="K159" s="7"/>
      <c r="L159" s="7"/>
      <c r="M159" s="6"/>
      <c r="N159" s="26"/>
      <c r="O159" s="26"/>
      <c r="P159" s="26"/>
      <c r="Q159" s="26"/>
      <c r="R159" s="1"/>
      <c r="S159" s="2"/>
      <c r="T159" s="8"/>
      <c r="U159" s="8"/>
      <c r="V159" s="8"/>
      <c r="W159" s="26"/>
      <c r="X159" s="26"/>
      <c r="Y159" s="26"/>
      <c r="Z159" s="26"/>
      <c r="AA159" s="26"/>
      <c r="AB159" s="26"/>
      <c r="AC159" s="26"/>
      <c r="AD159" s="26"/>
      <c r="AE159" s="26"/>
    </row>
    <row r="160" spans="1:31">
      <c r="A160" s="1" t="s">
        <v>230</v>
      </c>
      <c r="B160" s="2" t="s">
        <v>203</v>
      </c>
      <c r="C160" s="4" t="s">
        <v>233</v>
      </c>
      <c r="D160" s="1" t="s">
        <v>232</v>
      </c>
      <c r="E160" s="3">
        <v>32685</v>
      </c>
      <c r="F160" s="101" t="s">
        <v>19</v>
      </c>
      <c r="G160" s="1" t="s">
        <v>235</v>
      </c>
      <c r="H160" s="77">
        <v>45545</v>
      </c>
      <c r="I160" s="1" t="s">
        <v>236</v>
      </c>
      <c r="J160" s="77">
        <v>45570</v>
      </c>
      <c r="K160" s="1" t="s">
        <v>237</v>
      </c>
      <c r="L160" s="7"/>
      <c r="M160" s="6"/>
      <c r="N160" s="26"/>
      <c r="O160" s="26"/>
      <c r="P160" s="26"/>
      <c r="Q160" s="26"/>
      <c r="R160" s="1"/>
      <c r="S160" s="2"/>
      <c r="T160" s="8"/>
      <c r="U160" s="8"/>
      <c r="V160" s="8"/>
      <c r="W160" s="26"/>
      <c r="X160" s="26"/>
      <c r="Y160" s="26"/>
      <c r="Z160" s="26"/>
      <c r="AA160" s="26"/>
      <c r="AB160" s="26"/>
      <c r="AC160" s="26"/>
      <c r="AD160" s="26"/>
      <c r="AE160" s="26"/>
    </row>
    <row r="161" spans="1:31">
      <c r="A161" s="1" t="s">
        <v>238</v>
      </c>
      <c r="B161" s="2" t="s">
        <v>239</v>
      </c>
      <c r="C161" s="4" t="s">
        <v>241</v>
      </c>
      <c r="D161" s="1" t="s">
        <v>240</v>
      </c>
      <c r="E161" s="3">
        <v>29854</v>
      </c>
      <c r="F161" s="101" t="s">
        <v>19</v>
      </c>
      <c r="G161" s="1" t="s">
        <v>243</v>
      </c>
      <c r="H161" s="77">
        <v>45545</v>
      </c>
      <c r="I161" s="1" t="s">
        <v>244</v>
      </c>
      <c r="J161" s="77">
        <v>45570</v>
      </c>
      <c r="K161" s="7"/>
      <c r="L161" s="7"/>
      <c r="M161" s="6"/>
      <c r="N161" s="26"/>
      <c r="O161" s="26"/>
      <c r="P161" s="26"/>
      <c r="Q161" s="26"/>
      <c r="R161" s="1"/>
      <c r="S161" s="2"/>
      <c r="T161" s="8"/>
      <c r="U161" s="8"/>
      <c r="V161" s="8"/>
      <c r="W161" s="26"/>
      <c r="X161" s="26"/>
      <c r="Y161" s="26"/>
      <c r="Z161" s="26"/>
      <c r="AA161" s="26"/>
      <c r="AB161" s="26"/>
      <c r="AC161" s="26"/>
      <c r="AD161" s="26"/>
      <c r="AE161" s="26"/>
    </row>
    <row r="162" spans="1:31">
      <c r="A162" s="9" t="s">
        <v>245</v>
      </c>
      <c r="B162" s="10" t="s">
        <v>246</v>
      </c>
      <c r="C162" s="12" t="s">
        <v>249</v>
      </c>
      <c r="D162" s="9" t="s">
        <v>248</v>
      </c>
      <c r="E162" s="11">
        <v>28982</v>
      </c>
      <c r="F162" s="106" t="s">
        <v>19</v>
      </c>
      <c r="G162" s="9" t="s">
        <v>251</v>
      </c>
      <c r="H162" s="75">
        <v>45545</v>
      </c>
      <c r="I162" s="9" t="s">
        <v>252</v>
      </c>
      <c r="J162" s="75">
        <v>45570</v>
      </c>
      <c r="K162" s="9" t="s">
        <v>253</v>
      </c>
      <c r="L162" s="15">
        <v>45210</v>
      </c>
      <c r="M162" s="14"/>
      <c r="N162" s="25"/>
      <c r="O162" s="25"/>
      <c r="P162" s="25"/>
      <c r="Q162" s="25"/>
      <c r="R162" s="9"/>
      <c r="S162" s="10"/>
      <c r="T162" s="16"/>
      <c r="U162" s="16"/>
      <c r="V162" s="16"/>
      <c r="W162" s="25"/>
      <c r="X162" s="25"/>
      <c r="Y162" s="25"/>
      <c r="Z162" s="25"/>
      <c r="AA162" s="25"/>
      <c r="AB162" s="25"/>
      <c r="AC162" s="25"/>
      <c r="AD162" s="25"/>
      <c r="AE162" s="25"/>
    </row>
    <row r="163" spans="1:31">
      <c r="A163" s="1" t="s">
        <v>254</v>
      </c>
      <c r="B163" s="2" t="s">
        <v>203</v>
      </c>
      <c r="C163" s="4" t="s">
        <v>257</v>
      </c>
      <c r="D163" s="1" t="s">
        <v>256</v>
      </c>
      <c r="E163" s="3">
        <v>34895</v>
      </c>
      <c r="F163" s="101" t="s">
        <v>19</v>
      </c>
      <c r="G163" s="1" t="s">
        <v>259</v>
      </c>
      <c r="H163" s="77">
        <v>45549</v>
      </c>
      <c r="I163" s="1" t="s">
        <v>260</v>
      </c>
      <c r="J163" s="77">
        <v>45570</v>
      </c>
      <c r="K163" s="7"/>
      <c r="L163" s="7"/>
      <c r="M163" s="6"/>
      <c r="N163" s="26"/>
      <c r="O163" s="26"/>
      <c r="P163" s="26"/>
      <c r="Q163" s="26"/>
      <c r="R163" s="1"/>
      <c r="S163" s="2"/>
      <c r="T163" s="8"/>
      <c r="U163" s="8"/>
      <c r="V163" s="8"/>
      <c r="W163" s="26"/>
      <c r="X163" s="26"/>
      <c r="Y163" s="26"/>
      <c r="Z163" s="26"/>
      <c r="AA163" s="26"/>
      <c r="AB163" s="26"/>
      <c r="AC163" s="26"/>
      <c r="AD163" s="26"/>
      <c r="AE163" s="26"/>
    </row>
    <row r="164" spans="1:31">
      <c r="A164" s="38" t="s">
        <v>261</v>
      </c>
      <c r="B164" s="39" t="s">
        <v>262</v>
      </c>
      <c r="C164" s="42" t="s">
        <v>265</v>
      </c>
      <c r="D164" s="38" t="s">
        <v>264</v>
      </c>
      <c r="E164" s="69">
        <v>29910</v>
      </c>
      <c r="F164" s="103" t="s">
        <v>19</v>
      </c>
      <c r="G164" s="38" t="s">
        <v>267</v>
      </c>
      <c r="H164" s="78">
        <v>45549</v>
      </c>
      <c r="I164" s="38" t="s">
        <v>268</v>
      </c>
      <c r="J164" s="78">
        <v>45570</v>
      </c>
      <c r="K164" s="43"/>
      <c r="L164" s="43"/>
      <c r="M164" s="68"/>
      <c r="R164" s="38"/>
      <c r="S164" s="39"/>
      <c r="T164" s="41"/>
      <c r="U164" s="41"/>
      <c r="V164" s="41"/>
    </row>
    <row r="165" spans="1:31">
      <c r="A165" s="9" t="s">
        <v>269</v>
      </c>
      <c r="B165" s="10" t="s">
        <v>270</v>
      </c>
      <c r="C165" s="12" t="s">
        <v>273</v>
      </c>
      <c r="D165" s="9" t="s">
        <v>272</v>
      </c>
      <c r="E165" s="11">
        <v>36264</v>
      </c>
      <c r="F165" s="106" t="s">
        <v>19</v>
      </c>
      <c r="G165" s="9" t="s">
        <v>275</v>
      </c>
      <c r="H165" s="75">
        <v>45548</v>
      </c>
      <c r="I165" s="9" t="s">
        <v>276</v>
      </c>
      <c r="J165" s="75">
        <v>45570</v>
      </c>
      <c r="K165" s="15"/>
      <c r="L165" s="9" t="s">
        <v>277</v>
      </c>
      <c r="M165" s="14"/>
      <c r="N165" s="25"/>
      <c r="O165" s="25"/>
      <c r="P165" s="25"/>
      <c r="Q165" s="25"/>
      <c r="R165" s="9"/>
      <c r="S165" s="10"/>
      <c r="T165" s="16"/>
      <c r="U165" s="16"/>
      <c r="V165" s="16"/>
      <c r="W165" s="25"/>
      <c r="X165" s="25"/>
      <c r="Y165" s="25"/>
      <c r="Z165" s="25"/>
      <c r="AA165" s="25"/>
      <c r="AB165" s="25"/>
      <c r="AC165" s="25"/>
      <c r="AD165" s="25"/>
      <c r="AE165" s="25"/>
    </row>
    <row r="166" spans="1:31">
      <c r="A166" s="1" t="s">
        <v>278</v>
      </c>
      <c r="B166" s="2" t="s">
        <v>279</v>
      </c>
      <c r="C166" s="4" t="s">
        <v>282</v>
      </c>
      <c r="D166" s="1" t="s">
        <v>281</v>
      </c>
      <c r="E166" s="3">
        <v>35583</v>
      </c>
      <c r="F166" s="101" t="s">
        <v>6</v>
      </c>
      <c r="G166" s="1" t="s">
        <v>284</v>
      </c>
      <c r="H166" s="77">
        <v>45549</v>
      </c>
      <c r="I166" s="1" t="s">
        <v>285</v>
      </c>
      <c r="J166" s="77">
        <v>45570</v>
      </c>
      <c r="K166" s="7"/>
      <c r="L166" s="7"/>
      <c r="M166" s="6"/>
      <c r="N166" s="26"/>
      <c r="O166" s="26"/>
      <c r="P166" s="26"/>
      <c r="Q166" s="26"/>
      <c r="R166" s="1"/>
      <c r="S166" s="2"/>
      <c r="T166" s="8"/>
      <c r="U166" s="8"/>
      <c r="V166" s="8"/>
      <c r="W166" s="26"/>
      <c r="X166" s="26"/>
      <c r="Y166" s="26"/>
      <c r="Z166" s="26"/>
      <c r="AA166" s="26"/>
      <c r="AB166" s="26"/>
      <c r="AC166" s="26"/>
      <c r="AD166" s="26"/>
      <c r="AE166" s="26"/>
    </row>
    <row r="167" spans="1:31">
      <c r="A167" s="18" t="s">
        <v>286</v>
      </c>
      <c r="B167" s="19" t="s">
        <v>287</v>
      </c>
      <c r="C167" s="21" t="s">
        <v>290</v>
      </c>
      <c r="D167" s="18" t="s">
        <v>289</v>
      </c>
      <c r="E167" s="20">
        <v>37163</v>
      </c>
      <c r="F167" s="107" t="s">
        <v>19</v>
      </c>
      <c r="G167" s="18" t="s">
        <v>292</v>
      </c>
      <c r="H167" s="108">
        <v>45548</v>
      </c>
      <c r="I167" s="23"/>
      <c r="J167" s="108"/>
      <c r="K167" s="23"/>
      <c r="L167" s="23"/>
      <c r="M167" s="22"/>
      <c r="N167" s="109"/>
      <c r="O167" s="109"/>
      <c r="P167" s="109"/>
      <c r="Q167" s="109"/>
      <c r="R167" s="18"/>
      <c r="S167" s="19"/>
      <c r="T167" s="24"/>
      <c r="U167" s="24"/>
      <c r="V167" s="24"/>
      <c r="W167" s="109"/>
      <c r="X167" s="109"/>
      <c r="Y167" s="109"/>
      <c r="Z167" s="109"/>
      <c r="AA167" s="109"/>
      <c r="AB167" s="109"/>
      <c r="AC167" s="109"/>
      <c r="AD167" s="109"/>
      <c r="AE167" s="109"/>
    </row>
    <row r="168" spans="1:31">
      <c r="A168" s="1" t="s">
        <v>293</v>
      </c>
      <c r="B168" s="2" t="s">
        <v>294</v>
      </c>
      <c r="C168" s="4" t="s">
        <v>297</v>
      </c>
      <c r="D168" s="1" t="s">
        <v>296</v>
      </c>
      <c r="E168" s="3">
        <v>36324</v>
      </c>
      <c r="F168" s="101" t="s">
        <v>19</v>
      </c>
      <c r="G168" s="1" t="s">
        <v>299</v>
      </c>
      <c r="H168" s="77">
        <v>45548</v>
      </c>
      <c r="I168" s="7"/>
      <c r="J168" s="77">
        <v>45570</v>
      </c>
      <c r="K168" s="7"/>
      <c r="L168" s="7"/>
      <c r="M168" s="6"/>
      <c r="N168" s="26"/>
      <c r="O168" s="26"/>
      <c r="P168" s="26"/>
      <c r="Q168" s="26"/>
      <c r="R168" s="1"/>
      <c r="S168" s="2"/>
      <c r="T168" s="8"/>
      <c r="U168" s="8"/>
      <c r="V168" s="8"/>
      <c r="W168" s="26"/>
      <c r="X168" s="26"/>
      <c r="Y168" s="26"/>
      <c r="Z168" s="26"/>
      <c r="AA168" s="26"/>
      <c r="AB168" s="26"/>
      <c r="AC168" s="26"/>
      <c r="AD168" s="26"/>
      <c r="AE168" s="26"/>
    </row>
    <row r="169" spans="1:31">
      <c r="A169" s="9" t="s">
        <v>300</v>
      </c>
      <c r="B169" s="10" t="s">
        <v>301</v>
      </c>
      <c r="C169" s="12" t="s">
        <v>304</v>
      </c>
      <c r="D169" s="9" t="s">
        <v>303</v>
      </c>
      <c r="E169" s="11">
        <v>30443</v>
      </c>
      <c r="F169" s="106" t="s">
        <v>19</v>
      </c>
      <c r="G169" s="9" t="s">
        <v>306</v>
      </c>
      <c r="H169" s="75">
        <v>45548</v>
      </c>
      <c r="I169" s="9" t="s">
        <v>307</v>
      </c>
      <c r="J169" s="75">
        <v>45570</v>
      </c>
      <c r="K169" s="15"/>
      <c r="L169" s="15"/>
      <c r="M169" s="14"/>
      <c r="N169" s="25"/>
      <c r="O169" s="25"/>
      <c r="P169" s="25"/>
      <c r="Q169" s="25"/>
      <c r="R169" s="9"/>
      <c r="S169" s="10"/>
      <c r="T169" s="16"/>
      <c r="U169" s="16"/>
      <c r="V169" s="16"/>
      <c r="W169" s="25"/>
      <c r="X169" s="25"/>
      <c r="Y169" s="25"/>
      <c r="Z169" s="25"/>
      <c r="AA169" s="25"/>
      <c r="AB169" s="25"/>
      <c r="AC169" s="25"/>
      <c r="AD169" s="25"/>
      <c r="AE169" s="25"/>
    </row>
    <row r="170" spans="1:31">
      <c r="A170" s="38" t="s">
        <v>308</v>
      </c>
      <c r="B170" s="39" t="s">
        <v>309</v>
      </c>
      <c r="C170" s="42" t="s">
        <v>312</v>
      </c>
      <c r="D170" s="38" t="s">
        <v>311</v>
      </c>
      <c r="E170" s="69">
        <v>27312</v>
      </c>
      <c r="F170" s="103" t="s">
        <v>19</v>
      </c>
      <c r="G170" s="38" t="s">
        <v>314</v>
      </c>
      <c r="H170" s="78">
        <v>45548</v>
      </c>
      <c r="I170" s="38" t="s">
        <v>315</v>
      </c>
      <c r="J170" s="78">
        <v>45570</v>
      </c>
      <c r="K170" s="43"/>
      <c r="L170" s="43"/>
      <c r="M170" s="68"/>
      <c r="R170" s="38"/>
      <c r="S170" s="39"/>
      <c r="T170" s="41"/>
      <c r="U170" s="41"/>
      <c r="V170" s="41"/>
    </row>
    <row r="171" spans="1:31">
      <c r="A171" s="38" t="s">
        <v>323</v>
      </c>
      <c r="B171" s="39" t="s">
        <v>324</v>
      </c>
      <c r="C171" s="42" t="s">
        <v>327</v>
      </c>
      <c r="D171" s="38" t="s">
        <v>326</v>
      </c>
      <c r="E171" s="69">
        <v>33110</v>
      </c>
      <c r="F171" s="103" t="s">
        <v>6</v>
      </c>
      <c r="G171" s="38" t="s">
        <v>329</v>
      </c>
      <c r="H171" s="78">
        <v>45550</v>
      </c>
      <c r="I171" s="38" t="s">
        <v>330</v>
      </c>
      <c r="J171" s="78">
        <v>45570</v>
      </c>
      <c r="K171" s="43"/>
      <c r="L171" s="43"/>
      <c r="M171" s="68"/>
      <c r="R171" s="38"/>
      <c r="S171" s="39"/>
      <c r="T171" s="41"/>
      <c r="U171" s="41"/>
      <c r="V171" s="41"/>
    </row>
    <row r="172" spans="1:31">
      <c r="A172" s="38" t="s">
        <v>331</v>
      </c>
      <c r="B172" s="39" t="s">
        <v>332</v>
      </c>
      <c r="C172" s="42" t="s">
        <v>335</v>
      </c>
      <c r="D172" s="38" t="s">
        <v>334</v>
      </c>
      <c r="E172" s="69">
        <v>32158</v>
      </c>
      <c r="F172" s="103" t="s">
        <v>19</v>
      </c>
      <c r="G172" s="38" t="s">
        <v>337</v>
      </c>
      <c r="H172" s="78">
        <v>45550</v>
      </c>
      <c r="I172" s="38" t="s">
        <v>338</v>
      </c>
      <c r="J172" s="78">
        <v>45570</v>
      </c>
      <c r="K172" s="43"/>
      <c r="L172" s="43"/>
      <c r="M172" s="68"/>
      <c r="R172" s="38"/>
      <c r="S172" s="39"/>
      <c r="T172" s="41"/>
      <c r="U172" s="41"/>
      <c r="V172" s="41"/>
    </row>
    <row r="173" spans="1:31">
      <c r="A173" s="1" t="s">
        <v>339</v>
      </c>
      <c r="B173" s="2" t="s">
        <v>340</v>
      </c>
      <c r="C173" s="4" t="s">
        <v>343</v>
      </c>
      <c r="D173" s="1" t="s">
        <v>342</v>
      </c>
      <c r="E173" s="3">
        <v>29021</v>
      </c>
      <c r="F173" s="101" t="s">
        <v>6</v>
      </c>
      <c r="G173" s="1" t="s">
        <v>345</v>
      </c>
      <c r="H173" s="77">
        <v>45551</v>
      </c>
      <c r="I173" s="1" t="s">
        <v>346</v>
      </c>
      <c r="J173" s="77">
        <v>45570</v>
      </c>
      <c r="K173" s="7"/>
      <c r="L173" s="7">
        <v>45212</v>
      </c>
      <c r="M173" s="6"/>
      <c r="N173" s="26"/>
      <c r="O173" s="26"/>
      <c r="P173" s="26"/>
      <c r="Q173" s="26"/>
      <c r="R173" s="1"/>
      <c r="S173" s="2"/>
      <c r="T173" s="8"/>
      <c r="U173" s="8"/>
      <c r="V173" s="8"/>
      <c r="W173" s="26"/>
      <c r="X173" s="26"/>
      <c r="Y173" s="26"/>
      <c r="Z173" s="26"/>
      <c r="AA173" s="26"/>
      <c r="AB173" s="26"/>
      <c r="AC173" s="26"/>
      <c r="AD173" s="26"/>
      <c r="AE173" s="26"/>
    </row>
    <row r="174" spans="1:31">
      <c r="A174" s="38" t="s">
        <v>347</v>
      </c>
      <c r="B174" s="39" t="s">
        <v>348</v>
      </c>
      <c r="C174" s="42" t="s">
        <v>351</v>
      </c>
      <c r="D174" s="38" t="s">
        <v>350</v>
      </c>
      <c r="E174" s="69">
        <v>27858</v>
      </c>
      <c r="F174" s="103" t="s">
        <v>6</v>
      </c>
      <c r="G174" s="38" t="s">
        <v>353</v>
      </c>
      <c r="H174" s="78">
        <v>45560</v>
      </c>
      <c r="I174" s="38" t="s">
        <v>354</v>
      </c>
      <c r="J174" s="78">
        <v>45570</v>
      </c>
      <c r="K174" s="43"/>
      <c r="L174" s="43"/>
      <c r="M174" s="68"/>
      <c r="R174" s="38"/>
      <c r="S174" s="39"/>
      <c r="T174" s="41"/>
      <c r="U174" s="41"/>
      <c r="V174" s="41"/>
    </row>
    <row r="175" spans="1:31">
      <c r="A175" s="1" t="s">
        <v>355</v>
      </c>
      <c r="B175" s="2" t="s">
        <v>356</v>
      </c>
      <c r="C175" s="4" t="s">
        <v>359</v>
      </c>
      <c r="D175" s="1" t="s">
        <v>358</v>
      </c>
      <c r="E175" s="3">
        <v>30225</v>
      </c>
      <c r="F175" s="101" t="s">
        <v>6</v>
      </c>
      <c r="G175" s="1" t="s">
        <v>361</v>
      </c>
      <c r="H175" s="77">
        <v>45556</v>
      </c>
      <c r="I175" s="7"/>
      <c r="J175" s="77">
        <v>45570</v>
      </c>
      <c r="K175" s="7"/>
      <c r="L175" s="7"/>
      <c r="M175" s="6"/>
      <c r="N175" s="26"/>
      <c r="O175" s="26"/>
      <c r="P175" s="26"/>
      <c r="Q175" s="26"/>
      <c r="R175" s="1"/>
      <c r="S175" s="2"/>
      <c r="T175" s="8"/>
      <c r="U175" s="8"/>
      <c r="V175" s="8"/>
      <c r="W175" s="26"/>
      <c r="X175" s="26"/>
      <c r="Y175" s="26"/>
      <c r="Z175" s="26"/>
      <c r="AA175" s="26"/>
      <c r="AB175" s="26"/>
      <c r="AC175" s="26"/>
      <c r="AD175" s="26"/>
      <c r="AE175" s="26"/>
    </row>
    <row r="176" spans="1:31">
      <c r="A176" s="9" t="s">
        <v>362</v>
      </c>
      <c r="B176" s="10" t="s">
        <v>363</v>
      </c>
      <c r="C176" s="12" t="s">
        <v>365</v>
      </c>
      <c r="D176" s="9" t="s">
        <v>364</v>
      </c>
      <c r="E176" s="11">
        <v>32374</v>
      </c>
      <c r="F176" s="106" t="s">
        <v>6</v>
      </c>
      <c r="G176" s="9" t="s">
        <v>367</v>
      </c>
      <c r="H176" s="75">
        <v>45560</v>
      </c>
      <c r="I176" s="9" t="s">
        <v>368</v>
      </c>
      <c r="J176" s="75">
        <v>45570</v>
      </c>
      <c r="K176" s="15"/>
      <c r="L176" s="15">
        <v>45208</v>
      </c>
      <c r="M176" s="14"/>
      <c r="N176" s="25"/>
      <c r="O176" s="25"/>
      <c r="P176" s="25"/>
      <c r="Q176" s="25"/>
      <c r="R176" s="9"/>
      <c r="S176" s="10"/>
      <c r="T176" s="16"/>
      <c r="U176" s="16"/>
      <c r="V176" s="16"/>
      <c r="W176" s="25"/>
      <c r="X176" s="25"/>
      <c r="Y176" s="25"/>
      <c r="Z176" s="25"/>
      <c r="AA176" s="25"/>
      <c r="AB176" s="25"/>
      <c r="AC176" s="25"/>
      <c r="AD176" s="25"/>
      <c r="AE176" s="25"/>
    </row>
    <row r="177" spans="1:31">
      <c r="A177" s="1" t="s">
        <v>369</v>
      </c>
      <c r="B177" s="2" t="s">
        <v>370</v>
      </c>
      <c r="C177" s="4" t="s">
        <v>374</v>
      </c>
      <c r="D177" s="1" t="s">
        <v>373</v>
      </c>
      <c r="E177" s="3">
        <v>32037</v>
      </c>
      <c r="F177" s="101" t="s">
        <v>19</v>
      </c>
      <c r="G177" s="1" t="s">
        <v>376</v>
      </c>
      <c r="H177" s="77">
        <v>45558</v>
      </c>
      <c r="I177" s="1" t="s">
        <v>377</v>
      </c>
      <c r="J177" s="77">
        <v>45570</v>
      </c>
      <c r="K177" s="7"/>
      <c r="L177" s="7"/>
      <c r="M177" s="6"/>
      <c r="N177" s="26"/>
      <c r="O177" s="26"/>
      <c r="P177" s="26"/>
      <c r="Q177" s="26"/>
      <c r="R177" s="1"/>
      <c r="S177" s="2"/>
      <c r="T177" s="8"/>
      <c r="U177" s="8"/>
      <c r="V177" s="8"/>
      <c r="W177" s="26"/>
      <c r="X177" s="26"/>
      <c r="Y177" s="26"/>
      <c r="Z177" s="26"/>
      <c r="AA177" s="26"/>
      <c r="AB177" s="26"/>
      <c r="AC177" s="26"/>
      <c r="AD177" s="26"/>
      <c r="AE177" s="26"/>
    </row>
    <row r="178" spans="1:31">
      <c r="A178" s="38" t="s">
        <v>378</v>
      </c>
      <c r="B178" s="39" t="s">
        <v>379</v>
      </c>
      <c r="C178" s="42">
        <v>60103344853</v>
      </c>
      <c r="D178" s="38" t="s">
        <v>381</v>
      </c>
      <c r="E178" s="69">
        <v>32007</v>
      </c>
      <c r="F178" s="103" t="s">
        <v>19</v>
      </c>
      <c r="G178" s="38" t="s">
        <v>383</v>
      </c>
      <c r="H178" s="78">
        <v>45560</v>
      </c>
      <c r="I178" s="38" t="s">
        <v>384</v>
      </c>
      <c r="J178" s="78">
        <v>45570</v>
      </c>
      <c r="K178" s="43"/>
      <c r="L178" s="43"/>
      <c r="M178" s="68"/>
      <c r="R178" s="38"/>
      <c r="S178" s="39"/>
      <c r="T178" s="41"/>
      <c r="U178" s="41"/>
      <c r="V178" s="41"/>
    </row>
    <row r="179" spans="1:31">
      <c r="A179" s="38" t="s">
        <v>385</v>
      </c>
      <c r="B179" s="39" t="s">
        <v>386</v>
      </c>
      <c r="C179" s="42" t="s">
        <v>389</v>
      </c>
      <c r="D179" s="38" t="s">
        <v>388</v>
      </c>
      <c r="E179" s="69">
        <v>25691</v>
      </c>
      <c r="F179" s="103" t="s">
        <v>19</v>
      </c>
      <c r="G179" s="38" t="s">
        <v>391</v>
      </c>
      <c r="H179" s="78">
        <v>45561</v>
      </c>
      <c r="I179" s="38" t="s">
        <v>392</v>
      </c>
      <c r="J179" s="78">
        <v>45570</v>
      </c>
      <c r="K179" s="43"/>
      <c r="L179" s="43"/>
      <c r="M179" s="68"/>
      <c r="R179" s="38"/>
      <c r="S179" s="39"/>
      <c r="T179" s="41"/>
      <c r="U179" s="41"/>
      <c r="V179" s="41"/>
    </row>
    <row r="180" spans="1:31">
      <c r="A180" s="38" t="s">
        <v>393</v>
      </c>
      <c r="B180" s="39" t="s">
        <v>394</v>
      </c>
      <c r="C180" s="42" t="s">
        <v>397</v>
      </c>
      <c r="D180" s="38" t="s">
        <v>396</v>
      </c>
      <c r="E180" s="69">
        <v>36597</v>
      </c>
      <c r="F180" s="103" t="s">
        <v>19</v>
      </c>
      <c r="G180" s="38" t="s">
        <v>399</v>
      </c>
      <c r="H180" s="78">
        <v>45561</v>
      </c>
      <c r="I180" s="38" t="s">
        <v>400</v>
      </c>
      <c r="J180" s="78">
        <v>45570</v>
      </c>
      <c r="K180" s="43"/>
      <c r="L180" s="43"/>
      <c r="M180" s="68"/>
      <c r="R180" s="38"/>
      <c r="S180" s="39"/>
      <c r="T180" s="41"/>
      <c r="U180" s="41"/>
      <c r="V180" s="41"/>
    </row>
    <row r="181" spans="1:31">
      <c r="A181" s="38" t="s">
        <v>401</v>
      </c>
      <c r="B181" s="39" t="s">
        <v>402</v>
      </c>
      <c r="C181" s="42" t="s">
        <v>405</v>
      </c>
      <c r="D181" s="38" t="s">
        <v>404</v>
      </c>
      <c r="E181" s="69">
        <v>28476</v>
      </c>
      <c r="F181" s="103" t="s">
        <v>19</v>
      </c>
      <c r="G181" s="38" t="s">
        <v>407</v>
      </c>
      <c r="H181" s="78">
        <v>45561</v>
      </c>
      <c r="I181" s="38" t="s">
        <v>408</v>
      </c>
      <c r="J181" s="78">
        <v>45570</v>
      </c>
      <c r="K181" s="43"/>
      <c r="L181" s="43"/>
      <c r="M181" s="68"/>
      <c r="R181" s="38"/>
      <c r="S181" s="39"/>
      <c r="T181" s="41"/>
      <c r="U181" s="41"/>
      <c r="V181" s="41"/>
    </row>
    <row r="182" spans="1:31">
      <c r="A182" s="9" t="s">
        <v>409</v>
      </c>
      <c r="B182" s="10" t="s">
        <v>410</v>
      </c>
      <c r="C182" s="12" t="s">
        <v>412</v>
      </c>
      <c r="D182" s="9" t="s">
        <v>411</v>
      </c>
      <c r="E182" s="11">
        <v>29930</v>
      </c>
      <c r="F182" s="106" t="s">
        <v>19</v>
      </c>
      <c r="G182" s="9" t="s">
        <v>414</v>
      </c>
      <c r="H182" s="75">
        <v>45563</v>
      </c>
      <c r="I182" s="9" t="s">
        <v>415</v>
      </c>
      <c r="J182" s="75">
        <v>45570</v>
      </c>
      <c r="K182" s="9" t="s">
        <v>416</v>
      </c>
      <c r="L182" s="15">
        <v>45204</v>
      </c>
      <c r="M182" s="14"/>
      <c r="N182" s="25"/>
      <c r="O182" s="25"/>
      <c r="P182" s="25"/>
      <c r="Q182" s="25"/>
      <c r="R182" s="9"/>
      <c r="S182" s="10"/>
      <c r="T182" s="16"/>
      <c r="U182" s="16"/>
      <c r="V182" s="16"/>
      <c r="W182" s="25"/>
      <c r="X182" s="25"/>
      <c r="Y182" s="25"/>
      <c r="Z182" s="25"/>
      <c r="AA182" s="25"/>
      <c r="AB182" s="25"/>
      <c r="AC182" s="25"/>
      <c r="AD182" s="25"/>
      <c r="AE182" s="25"/>
    </row>
    <row r="183" spans="1:31">
      <c r="A183" s="38" t="s">
        <v>417</v>
      </c>
      <c r="B183" s="39" t="s">
        <v>418</v>
      </c>
      <c r="C183" s="42" t="s">
        <v>421</v>
      </c>
      <c r="D183" s="38" t="s">
        <v>420</v>
      </c>
      <c r="E183" s="69">
        <v>33439</v>
      </c>
      <c r="F183" s="103" t="s">
        <v>19</v>
      </c>
      <c r="G183" s="38" t="s">
        <v>423</v>
      </c>
      <c r="H183" s="78">
        <v>45563</v>
      </c>
      <c r="I183" s="38" t="s">
        <v>424</v>
      </c>
      <c r="J183" s="78">
        <v>45570</v>
      </c>
      <c r="K183" s="43"/>
      <c r="L183" s="43"/>
      <c r="M183" s="68"/>
      <c r="R183" s="38"/>
      <c r="S183" s="39"/>
      <c r="T183" s="41"/>
      <c r="U183" s="41"/>
      <c r="V183" s="41"/>
    </row>
    <row r="184" spans="1:31">
      <c r="A184" s="1" t="s">
        <v>425</v>
      </c>
      <c r="B184" s="2" t="s">
        <v>426</v>
      </c>
      <c r="C184" s="4" t="s">
        <v>429</v>
      </c>
      <c r="D184" s="1" t="s">
        <v>428</v>
      </c>
      <c r="E184" s="3">
        <v>26750</v>
      </c>
      <c r="F184" s="101" t="s">
        <v>6</v>
      </c>
      <c r="G184" s="1" t="s">
        <v>431</v>
      </c>
      <c r="H184" s="77">
        <v>45563</v>
      </c>
      <c r="I184" s="7"/>
      <c r="J184" s="77">
        <v>45570</v>
      </c>
      <c r="K184" s="7"/>
      <c r="L184" s="7"/>
      <c r="M184" s="6"/>
      <c r="N184" s="26"/>
      <c r="O184" s="26"/>
      <c r="P184" s="26"/>
      <c r="Q184" s="26"/>
      <c r="R184" s="1"/>
      <c r="S184" s="2"/>
      <c r="T184" s="8"/>
      <c r="U184" s="8"/>
      <c r="V184" s="8"/>
      <c r="W184" s="26"/>
      <c r="X184" s="26"/>
      <c r="Y184" s="26"/>
      <c r="Z184" s="26"/>
      <c r="AA184" s="26"/>
      <c r="AB184" s="26"/>
      <c r="AC184" s="26"/>
      <c r="AD184" s="26"/>
      <c r="AE184" s="26"/>
    </row>
    <row r="185" spans="1:31">
      <c r="A185" s="1" t="s">
        <v>432</v>
      </c>
      <c r="B185" s="2" t="s">
        <v>433</v>
      </c>
      <c r="C185" s="4" t="s">
        <v>436</v>
      </c>
      <c r="D185" s="1" t="s">
        <v>435</v>
      </c>
      <c r="E185" s="3">
        <v>30321</v>
      </c>
      <c r="F185" s="101" t="s">
        <v>19</v>
      </c>
      <c r="G185" s="1" t="s">
        <v>438</v>
      </c>
      <c r="H185" s="77">
        <v>45567</v>
      </c>
      <c r="I185" s="1" t="s">
        <v>439</v>
      </c>
      <c r="J185" s="77">
        <v>45570</v>
      </c>
      <c r="K185" s="7"/>
      <c r="L185" s="7"/>
      <c r="M185" s="6"/>
      <c r="N185" s="26"/>
      <c r="O185" s="26"/>
      <c r="P185" s="26"/>
      <c r="Q185" s="26"/>
      <c r="R185" s="1"/>
      <c r="S185" s="2"/>
      <c r="T185" s="8"/>
      <c r="U185" s="8"/>
      <c r="V185" s="8"/>
      <c r="W185" s="26"/>
      <c r="X185" s="26"/>
      <c r="Y185" s="26"/>
      <c r="Z185" s="26"/>
      <c r="AA185" s="26"/>
      <c r="AB185" s="26"/>
      <c r="AC185" s="26"/>
      <c r="AD185" s="26"/>
      <c r="AE185" s="26"/>
    </row>
    <row r="186" spans="1:31">
      <c r="A186" s="38" t="s">
        <v>440</v>
      </c>
      <c r="B186" s="39" t="s">
        <v>441</v>
      </c>
      <c r="C186" s="42" t="s">
        <v>444</v>
      </c>
      <c r="D186" s="38" t="s">
        <v>443</v>
      </c>
      <c r="E186" s="69">
        <v>34912</v>
      </c>
      <c r="F186" s="103" t="s">
        <v>6</v>
      </c>
      <c r="G186" s="38" t="s">
        <v>446</v>
      </c>
      <c r="H186" s="78">
        <v>45567</v>
      </c>
      <c r="I186" s="38" t="s">
        <v>447</v>
      </c>
      <c r="J186" s="78">
        <v>45570</v>
      </c>
      <c r="K186" s="43"/>
      <c r="L186" s="43"/>
      <c r="M186" s="68"/>
      <c r="R186" s="38"/>
      <c r="S186" s="39"/>
      <c r="T186" s="41"/>
      <c r="U186" s="41"/>
      <c r="V186" s="41"/>
    </row>
    <row r="187" spans="1:31">
      <c r="A187" s="9" t="s">
        <v>455</v>
      </c>
      <c r="B187" s="10" t="s">
        <v>456</v>
      </c>
      <c r="C187" s="12" t="s">
        <v>458</v>
      </c>
      <c r="D187" s="10" t="s">
        <v>457</v>
      </c>
      <c r="E187" s="11">
        <v>26532</v>
      </c>
      <c r="F187" s="106" t="s">
        <v>6</v>
      </c>
      <c r="G187" s="9" t="s">
        <v>460</v>
      </c>
      <c r="H187" s="75">
        <v>45574</v>
      </c>
      <c r="I187" s="15"/>
      <c r="J187" s="25"/>
      <c r="K187" s="13"/>
      <c r="L187" s="15"/>
      <c r="M187" s="14"/>
      <c r="N187" s="25"/>
      <c r="O187" s="25"/>
      <c r="P187" s="25"/>
      <c r="Q187" s="25"/>
      <c r="R187" s="10"/>
      <c r="S187" s="10"/>
      <c r="T187" s="16"/>
      <c r="U187" s="16"/>
      <c r="V187" s="16"/>
      <c r="W187" s="25"/>
      <c r="X187" s="25"/>
      <c r="Y187" s="25"/>
      <c r="Z187" s="25"/>
      <c r="AA187" s="25"/>
      <c r="AB187" s="25"/>
      <c r="AC187" s="25"/>
      <c r="AD187" s="25"/>
      <c r="AE187" s="25"/>
    </row>
    <row r="188" spans="1:31">
      <c r="A188" s="9" t="s">
        <v>461</v>
      </c>
      <c r="B188" s="10" t="s">
        <v>462</v>
      </c>
      <c r="C188" s="12" t="s">
        <v>466</v>
      </c>
      <c r="D188" s="10" t="s">
        <v>465</v>
      </c>
      <c r="E188" s="11">
        <v>32180</v>
      </c>
      <c r="F188" s="106" t="s">
        <v>19</v>
      </c>
      <c r="G188" s="9" t="s">
        <v>468</v>
      </c>
      <c r="H188" s="75">
        <v>45574</v>
      </c>
      <c r="I188" s="15"/>
      <c r="J188" s="25"/>
      <c r="K188" s="13"/>
      <c r="L188" s="15"/>
      <c r="M188" s="14"/>
      <c r="N188" s="25"/>
      <c r="O188" s="25"/>
      <c r="P188" s="25"/>
      <c r="Q188" s="25"/>
      <c r="R188" s="10"/>
      <c r="S188" s="10"/>
      <c r="T188" s="16"/>
      <c r="U188" s="16"/>
      <c r="V188" s="16"/>
      <c r="W188" s="25"/>
      <c r="X188" s="25"/>
      <c r="Y188" s="25"/>
      <c r="Z188" s="25"/>
      <c r="AA188" s="25"/>
      <c r="AB188" s="25"/>
      <c r="AC188" s="25"/>
      <c r="AD188" s="25"/>
      <c r="AE188" s="25"/>
    </row>
    <row r="189" spans="1:31">
      <c r="A189" s="9" t="s">
        <v>469</v>
      </c>
      <c r="B189" s="10" t="s">
        <v>470</v>
      </c>
      <c r="C189" s="12" t="s">
        <v>473</v>
      </c>
      <c r="D189" s="10" t="s">
        <v>472</v>
      </c>
      <c r="E189" s="11">
        <v>31669</v>
      </c>
      <c r="F189" s="106" t="s">
        <v>19</v>
      </c>
      <c r="G189" s="9" t="s">
        <v>475</v>
      </c>
      <c r="H189" s="75">
        <v>45574</v>
      </c>
      <c r="I189" s="15"/>
      <c r="J189" s="25"/>
      <c r="K189" s="13"/>
      <c r="L189" s="15"/>
      <c r="M189" s="14"/>
      <c r="N189" s="25"/>
      <c r="O189" s="25"/>
      <c r="P189" s="25"/>
      <c r="Q189" s="25"/>
      <c r="R189" s="10"/>
      <c r="S189" s="10"/>
      <c r="T189" s="16"/>
      <c r="U189" s="16"/>
      <c r="V189" s="16"/>
      <c r="W189" s="25"/>
      <c r="X189" s="25"/>
      <c r="Y189" s="25"/>
      <c r="Z189" s="25"/>
      <c r="AA189" s="25"/>
      <c r="AB189" s="25"/>
      <c r="AC189" s="25"/>
      <c r="AD189" s="25"/>
      <c r="AE189" s="25"/>
    </row>
    <row r="190" spans="1:31">
      <c r="A190" s="9" t="s">
        <v>476</v>
      </c>
      <c r="B190" s="10" t="s">
        <v>477</v>
      </c>
      <c r="C190" s="12" t="s">
        <v>480</v>
      </c>
      <c r="D190" s="10" t="s">
        <v>479</v>
      </c>
      <c r="E190" s="11">
        <v>30267</v>
      </c>
      <c r="F190" s="106" t="s">
        <v>19</v>
      </c>
      <c r="G190" s="9" t="s">
        <v>482</v>
      </c>
      <c r="H190" s="75">
        <v>45574</v>
      </c>
      <c r="I190" s="15"/>
      <c r="J190" s="25"/>
      <c r="K190" s="13"/>
      <c r="L190" s="15"/>
      <c r="M190" s="14"/>
      <c r="N190" s="25"/>
      <c r="O190" s="25"/>
      <c r="P190" s="25"/>
      <c r="Q190" s="25"/>
      <c r="R190" s="10"/>
      <c r="S190" s="10"/>
      <c r="T190" s="16"/>
      <c r="U190" s="16"/>
      <c r="V190" s="16"/>
      <c r="W190" s="25"/>
      <c r="X190" s="25"/>
      <c r="Y190" s="25"/>
      <c r="Z190" s="25"/>
      <c r="AA190" s="25"/>
      <c r="AB190" s="25"/>
      <c r="AC190" s="25"/>
      <c r="AD190" s="25"/>
      <c r="AE190" s="25"/>
    </row>
    <row r="191" spans="1:31">
      <c r="A191" s="38" t="s">
        <v>483</v>
      </c>
      <c r="B191" s="39" t="s">
        <v>484</v>
      </c>
      <c r="C191" s="42" t="s">
        <v>487</v>
      </c>
      <c r="D191" s="39" t="s">
        <v>486</v>
      </c>
      <c r="E191" s="69">
        <v>34494</v>
      </c>
      <c r="F191" s="103" t="s">
        <v>19</v>
      </c>
      <c r="G191" s="38" t="s">
        <v>489</v>
      </c>
      <c r="H191" s="78">
        <v>45574</v>
      </c>
      <c r="I191" s="43"/>
      <c r="K191" s="40"/>
      <c r="L191" s="43"/>
      <c r="M191" s="68"/>
      <c r="R191" s="39"/>
      <c r="S191" s="39"/>
      <c r="T191" s="41"/>
      <c r="U191" s="41"/>
      <c r="V191" s="41"/>
    </row>
    <row r="192" spans="1:31">
      <c r="A192" s="9" t="s">
        <v>490</v>
      </c>
      <c r="B192" s="10" t="s">
        <v>491</v>
      </c>
      <c r="C192" s="12" t="s">
        <v>493</v>
      </c>
      <c r="D192" s="10" t="s">
        <v>492</v>
      </c>
      <c r="E192" s="11">
        <v>45207</v>
      </c>
      <c r="F192" s="106" t="s">
        <v>19</v>
      </c>
      <c r="G192" s="9" t="s">
        <v>495</v>
      </c>
      <c r="H192" s="75">
        <v>45577</v>
      </c>
      <c r="I192" s="15"/>
      <c r="J192" s="25"/>
      <c r="K192" s="13"/>
      <c r="L192" s="15"/>
      <c r="M192" s="14"/>
      <c r="N192" s="25"/>
      <c r="O192" s="25"/>
      <c r="P192" s="25"/>
      <c r="Q192" s="25"/>
      <c r="R192" s="10"/>
      <c r="S192" s="10"/>
      <c r="T192" s="16"/>
      <c r="U192" s="16"/>
      <c r="V192" s="16"/>
      <c r="W192" s="25"/>
      <c r="X192" s="25"/>
      <c r="Y192" s="25"/>
      <c r="Z192" s="25"/>
      <c r="AA192" s="25"/>
      <c r="AB192" s="25"/>
      <c r="AC192" s="25"/>
      <c r="AD192" s="25"/>
      <c r="AE192" s="25"/>
    </row>
    <row r="193" spans="1:31">
      <c r="A193" s="1" t="s">
        <v>503</v>
      </c>
      <c r="B193" s="2" t="s">
        <v>504</v>
      </c>
      <c r="C193" s="4" t="s">
        <v>507</v>
      </c>
      <c r="D193" s="2" t="s">
        <v>506</v>
      </c>
      <c r="E193" s="3">
        <v>30990</v>
      </c>
      <c r="F193" s="101" t="s">
        <v>19</v>
      </c>
      <c r="G193" s="1" t="s">
        <v>509</v>
      </c>
      <c r="H193" s="77">
        <v>45577</v>
      </c>
      <c r="I193" s="7"/>
      <c r="J193" s="26"/>
      <c r="K193" s="5"/>
      <c r="L193" s="7"/>
      <c r="M193" s="6"/>
      <c r="N193" s="26"/>
      <c r="O193" s="26"/>
      <c r="P193" s="26"/>
      <c r="Q193" s="26"/>
      <c r="R193" s="2"/>
      <c r="S193" s="2"/>
      <c r="T193" s="8"/>
      <c r="U193" s="8"/>
      <c r="V193" s="8"/>
      <c r="W193" s="26"/>
      <c r="X193" s="26"/>
      <c r="Y193" s="26"/>
      <c r="Z193" s="26"/>
      <c r="AA193" s="26"/>
      <c r="AB193" s="26"/>
      <c r="AC193" s="26"/>
      <c r="AD193" s="26"/>
      <c r="AE193" s="26"/>
    </row>
    <row r="194" spans="1:31">
      <c r="A194" s="38" t="s">
        <v>510</v>
      </c>
      <c r="B194" s="39" t="s">
        <v>511</v>
      </c>
      <c r="C194" s="42" t="s">
        <v>513</v>
      </c>
      <c r="D194" s="39" t="s">
        <v>512</v>
      </c>
      <c r="E194" s="69">
        <v>32840</v>
      </c>
      <c r="F194" s="103" t="s">
        <v>6</v>
      </c>
      <c r="G194" s="38" t="s">
        <v>515</v>
      </c>
      <c r="H194" s="78">
        <v>45577</v>
      </c>
      <c r="I194" s="43"/>
      <c r="J194" s="43"/>
      <c r="K194" s="40"/>
      <c r="L194" s="40"/>
      <c r="M194" s="68"/>
      <c r="R194" s="39"/>
      <c r="S194" s="39"/>
      <c r="T194" s="41"/>
      <c r="U194" s="41"/>
      <c r="V194" s="41"/>
    </row>
    <row r="195" spans="1:31">
      <c r="A195" s="38" t="s">
        <v>516</v>
      </c>
      <c r="B195" s="39" t="s">
        <v>517</v>
      </c>
      <c r="C195" s="42" t="s">
        <v>520</v>
      </c>
      <c r="D195" s="39" t="s">
        <v>519</v>
      </c>
      <c r="E195" s="69">
        <v>33355</v>
      </c>
      <c r="F195" s="103" t="s">
        <v>19</v>
      </c>
      <c r="G195" s="38" t="s">
        <v>522</v>
      </c>
      <c r="H195" s="78">
        <v>45579</v>
      </c>
      <c r="I195" s="43"/>
      <c r="J195" s="43"/>
      <c r="K195" s="40"/>
      <c r="L195" s="40"/>
      <c r="M195" s="68"/>
      <c r="R195" s="39"/>
      <c r="S195" s="39"/>
      <c r="T195" s="41"/>
      <c r="U195" s="41"/>
      <c r="V195" s="41"/>
    </row>
    <row r="196" spans="1:31">
      <c r="A196" s="38" t="s">
        <v>523</v>
      </c>
      <c r="B196" s="39" t="s">
        <v>524</v>
      </c>
      <c r="C196" s="42" t="s">
        <v>526</v>
      </c>
      <c r="D196" s="39" t="s">
        <v>525</v>
      </c>
      <c r="E196" s="69">
        <v>34308</v>
      </c>
      <c r="F196" s="103" t="s">
        <v>19</v>
      </c>
      <c r="G196" s="38" t="s">
        <v>528</v>
      </c>
      <c r="H196" s="78">
        <v>45579</v>
      </c>
      <c r="I196" s="38" t="s">
        <v>529</v>
      </c>
      <c r="K196" s="38" t="s">
        <v>530</v>
      </c>
      <c r="M196" s="40"/>
      <c r="R196" s="39"/>
      <c r="S196" s="39"/>
      <c r="T196" s="41"/>
      <c r="U196" s="41"/>
      <c r="V196" s="41"/>
    </row>
    <row r="197" spans="1:31">
      <c r="A197" s="1" t="s">
        <v>531</v>
      </c>
      <c r="B197" s="2" t="s">
        <v>532</v>
      </c>
      <c r="C197" s="4" t="s">
        <v>535</v>
      </c>
      <c r="D197" s="2" t="s">
        <v>534</v>
      </c>
      <c r="E197" s="3">
        <v>32671</v>
      </c>
      <c r="F197" s="101" t="s">
        <v>19</v>
      </c>
      <c r="G197" s="1" t="s">
        <v>537</v>
      </c>
      <c r="H197" s="77">
        <v>45579</v>
      </c>
      <c r="I197" s="7"/>
      <c r="J197" s="26"/>
      <c r="K197" s="7"/>
      <c r="L197" s="26"/>
      <c r="M197" s="5"/>
      <c r="N197" s="26"/>
      <c r="O197" s="26"/>
      <c r="P197" s="26"/>
      <c r="Q197" s="26"/>
      <c r="R197" s="2"/>
      <c r="S197" s="2"/>
      <c r="T197" s="8"/>
      <c r="U197" s="8"/>
      <c r="V197" s="8"/>
      <c r="W197" s="26"/>
      <c r="X197" s="26"/>
      <c r="Y197" s="26"/>
      <c r="Z197" s="26"/>
      <c r="AA197" s="26"/>
      <c r="AB197" s="26"/>
      <c r="AC197" s="26"/>
      <c r="AD197" s="26"/>
      <c r="AE197" s="26"/>
    </row>
    <row r="198" spans="1:31">
      <c r="A198" s="38" t="s">
        <v>538</v>
      </c>
      <c r="B198" s="39" t="s">
        <v>539</v>
      </c>
      <c r="C198" s="42" t="s">
        <v>541</v>
      </c>
      <c r="D198" s="39" t="s">
        <v>540</v>
      </c>
      <c r="E198" s="69">
        <v>26000</v>
      </c>
      <c r="F198" s="103" t="s">
        <v>19</v>
      </c>
      <c r="G198" s="38" t="s">
        <v>543</v>
      </c>
      <c r="H198" s="78">
        <v>45579</v>
      </c>
      <c r="I198" s="43"/>
      <c r="K198" s="38" t="s">
        <v>544</v>
      </c>
      <c r="M198" s="40"/>
      <c r="R198" s="39"/>
      <c r="S198" s="39"/>
      <c r="T198" s="41"/>
      <c r="U198" s="41"/>
      <c r="V198" s="41"/>
    </row>
    <row r="199" spans="1:31">
      <c r="A199" s="38" t="s">
        <v>545</v>
      </c>
      <c r="B199" s="39" t="s">
        <v>546</v>
      </c>
      <c r="C199" s="42" t="s">
        <v>549</v>
      </c>
      <c r="D199" s="39" t="s">
        <v>548</v>
      </c>
      <c r="E199" s="69">
        <v>22828</v>
      </c>
      <c r="F199" s="103" t="s">
        <v>19</v>
      </c>
      <c r="G199" s="38" t="s">
        <v>551</v>
      </c>
      <c r="H199" s="78">
        <v>45583</v>
      </c>
      <c r="I199" s="38" t="s">
        <v>552</v>
      </c>
      <c r="K199" s="43"/>
      <c r="M199" s="40"/>
      <c r="R199" s="39"/>
      <c r="S199" s="39"/>
      <c r="T199" s="41"/>
      <c r="U199" s="41"/>
      <c r="V199" s="41"/>
    </row>
    <row r="200" spans="1:31">
      <c r="A200" s="1" t="s">
        <v>553</v>
      </c>
      <c r="B200" s="2" t="s">
        <v>554</v>
      </c>
      <c r="C200" s="4" t="s">
        <v>557</v>
      </c>
      <c r="D200" s="2" t="s">
        <v>556</v>
      </c>
      <c r="E200" s="3">
        <v>33447</v>
      </c>
      <c r="F200" s="101" t="s">
        <v>19</v>
      </c>
      <c r="G200" s="1" t="s">
        <v>559</v>
      </c>
      <c r="H200" s="77">
        <v>45583</v>
      </c>
      <c r="I200" s="1" t="s">
        <v>560</v>
      </c>
      <c r="J200" s="26"/>
      <c r="K200" s="7"/>
      <c r="L200" s="26"/>
      <c r="M200" s="5"/>
      <c r="N200" s="26"/>
      <c r="O200" s="26"/>
      <c r="P200" s="26"/>
      <c r="Q200" s="26"/>
      <c r="R200" s="2"/>
      <c r="S200" s="2"/>
      <c r="T200" s="8"/>
      <c r="U200" s="8"/>
      <c r="V200" s="8"/>
      <c r="W200" s="26"/>
      <c r="X200" s="26"/>
      <c r="Y200" s="26"/>
      <c r="Z200" s="26"/>
      <c r="AA200" s="26"/>
      <c r="AB200" s="26"/>
      <c r="AC200" s="26"/>
      <c r="AD200" s="26"/>
      <c r="AE200" s="26"/>
    </row>
    <row r="201" spans="1:31">
      <c r="A201" s="1" t="s">
        <v>561</v>
      </c>
      <c r="B201" s="2" t="s">
        <v>562</v>
      </c>
      <c r="C201" s="4" t="s">
        <v>565</v>
      </c>
      <c r="D201" s="2" t="s">
        <v>564</v>
      </c>
      <c r="E201" s="3">
        <v>33750</v>
      </c>
      <c r="F201" s="101" t="s">
        <v>19</v>
      </c>
      <c r="G201" s="1" t="s">
        <v>567</v>
      </c>
      <c r="H201" s="77">
        <v>45583</v>
      </c>
      <c r="I201" s="1" t="s">
        <v>568</v>
      </c>
      <c r="J201" s="26"/>
      <c r="K201" s="7"/>
      <c r="L201" s="26"/>
      <c r="M201" s="5"/>
      <c r="N201" s="26"/>
      <c r="O201" s="26"/>
      <c r="P201" s="26"/>
      <c r="Q201" s="26"/>
      <c r="R201" s="2"/>
      <c r="S201" s="2"/>
      <c r="T201" s="8"/>
      <c r="U201" s="8"/>
      <c r="V201" s="8"/>
      <c r="W201" s="26"/>
      <c r="X201" s="26"/>
      <c r="Y201" s="26"/>
      <c r="Z201" s="26"/>
      <c r="AA201" s="26"/>
      <c r="AB201" s="26"/>
      <c r="AC201" s="26"/>
      <c r="AD201" s="26"/>
      <c r="AE201" s="26"/>
    </row>
    <row r="202" spans="1:31">
      <c r="A202" s="38" t="s">
        <v>569</v>
      </c>
      <c r="B202" s="39" t="s">
        <v>570</v>
      </c>
      <c r="C202" s="42" t="s">
        <v>573</v>
      </c>
      <c r="D202" s="39" t="s">
        <v>572</v>
      </c>
      <c r="E202" s="69">
        <v>34123</v>
      </c>
      <c r="F202" s="103" t="s">
        <v>19</v>
      </c>
      <c r="G202" s="38" t="s">
        <v>575</v>
      </c>
      <c r="H202" s="78">
        <v>45583</v>
      </c>
      <c r="I202" s="38" t="s">
        <v>576</v>
      </c>
      <c r="K202" s="38" t="s">
        <v>577</v>
      </c>
      <c r="M202" s="39" t="s">
        <v>578</v>
      </c>
      <c r="R202" s="39"/>
      <c r="S202" s="39"/>
      <c r="T202" s="41"/>
      <c r="U202" s="41"/>
      <c r="V202" s="41"/>
    </row>
    <row r="203" spans="1:31">
      <c r="A203" s="38" t="s">
        <v>579</v>
      </c>
      <c r="B203" s="39" t="s">
        <v>580</v>
      </c>
      <c r="C203" s="42" t="s">
        <v>583</v>
      </c>
      <c r="D203" s="39" t="s">
        <v>582</v>
      </c>
      <c r="E203" s="69">
        <v>29311</v>
      </c>
      <c r="F203" s="103" t="s">
        <v>19</v>
      </c>
      <c r="G203" s="38" t="s">
        <v>585</v>
      </c>
      <c r="H203" s="78">
        <v>45584</v>
      </c>
      <c r="I203" s="43"/>
      <c r="K203" s="38" t="s">
        <v>586</v>
      </c>
      <c r="M203" s="40"/>
      <c r="R203" s="39"/>
      <c r="S203" s="39"/>
      <c r="T203" s="41"/>
      <c r="U203" s="41"/>
      <c r="V203" s="41"/>
    </row>
    <row r="204" spans="1:31">
      <c r="A204" s="39" t="s">
        <v>588</v>
      </c>
      <c r="B204" s="39" t="s">
        <v>589</v>
      </c>
      <c r="C204" s="42" t="s">
        <v>592</v>
      </c>
      <c r="D204" s="39" t="s">
        <v>591</v>
      </c>
      <c r="E204" s="69">
        <v>45859</v>
      </c>
      <c r="F204" s="103" t="s">
        <v>19</v>
      </c>
      <c r="G204" s="38" t="s">
        <v>594</v>
      </c>
      <c r="H204" s="78">
        <v>45588</v>
      </c>
      <c r="I204" s="38" t="s">
        <v>595</v>
      </c>
      <c r="K204" s="38" t="s">
        <v>596</v>
      </c>
      <c r="M204" s="40"/>
      <c r="R204" s="40"/>
      <c r="S204" s="39"/>
      <c r="T204" s="39"/>
      <c r="U204" s="41"/>
      <c r="V204" s="41"/>
    </row>
    <row r="205" spans="1:31">
      <c r="A205" s="39" t="s">
        <v>597</v>
      </c>
      <c r="B205" s="39" t="s">
        <v>598</v>
      </c>
      <c r="C205" s="42" t="s">
        <v>600</v>
      </c>
      <c r="D205" s="39" t="s">
        <v>599</v>
      </c>
      <c r="E205" s="69">
        <v>32666</v>
      </c>
      <c r="F205" s="103" t="s">
        <v>19</v>
      </c>
      <c r="G205" s="38" t="s">
        <v>602</v>
      </c>
      <c r="H205" s="78">
        <v>45588</v>
      </c>
      <c r="I205" s="38"/>
      <c r="K205" s="43"/>
      <c r="M205" s="40"/>
      <c r="R205" s="40"/>
      <c r="S205" s="39"/>
      <c r="T205" s="39"/>
      <c r="U205" s="41"/>
      <c r="V205" s="41"/>
    </row>
    <row r="206" spans="1:31">
      <c r="A206" s="39" t="s">
        <v>603</v>
      </c>
      <c r="B206" s="39" t="s">
        <v>604</v>
      </c>
      <c r="C206" s="42" t="s">
        <v>606</v>
      </c>
      <c r="D206" s="39" t="s">
        <v>605</v>
      </c>
      <c r="E206" s="69">
        <v>22448</v>
      </c>
      <c r="F206" s="103" t="s">
        <v>19</v>
      </c>
      <c r="G206" s="38" t="s">
        <v>608</v>
      </c>
      <c r="H206" s="78">
        <v>45588</v>
      </c>
      <c r="I206" s="38"/>
      <c r="K206" s="43"/>
      <c r="M206" s="40"/>
      <c r="R206" s="40"/>
      <c r="S206" s="39"/>
      <c r="T206" s="39"/>
      <c r="U206" s="41"/>
      <c r="V206" s="41"/>
    </row>
    <row r="207" spans="1:31">
      <c r="A207" s="39" t="s">
        <v>609</v>
      </c>
      <c r="B207" s="39" t="s">
        <v>610</v>
      </c>
      <c r="C207" s="42" t="s">
        <v>612</v>
      </c>
      <c r="D207" s="39" t="s">
        <v>611</v>
      </c>
      <c r="E207" s="69">
        <v>31701</v>
      </c>
      <c r="F207" s="103" t="s">
        <v>19</v>
      </c>
      <c r="G207" s="38" t="s">
        <v>614</v>
      </c>
      <c r="H207" s="78">
        <v>45588</v>
      </c>
      <c r="I207" s="38"/>
      <c r="K207" s="38" t="s">
        <v>615</v>
      </c>
      <c r="M207" s="38" t="s">
        <v>616</v>
      </c>
      <c r="R207" s="40"/>
      <c r="S207" s="39"/>
      <c r="T207" s="39"/>
      <c r="U207" s="41"/>
      <c r="V207" s="41"/>
    </row>
    <row r="208" spans="1:31">
      <c r="A208" s="39" t="s">
        <v>617</v>
      </c>
      <c r="B208" s="39" t="s">
        <v>618</v>
      </c>
      <c r="C208" s="42" t="s">
        <v>620</v>
      </c>
      <c r="D208" s="39" t="s">
        <v>37</v>
      </c>
      <c r="E208" s="69">
        <v>27088</v>
      </c>
      <c r="F208" s="103" t="s">
        <v>19</v>
      </c>
      <c r="G208" s="38" t="s">
        <v>622</v>
      </c>
      <c r="H208" s="78">
        <v>45588</v>
      </c>
      <c r="I208" s="38"/>
      <c r="K208" s="38" t="s">
        <v>623</v>
      </c>
      <c r="M208" s="40"/>
      <c r="R208" s="40"/>
      <c r="S208" s="39"/>
      <c r="T208" s="39"/>
      <c r="U208" s="41"/>
      <c r="V208" s="41"/>
    </row>
    <row r="209" spans="1:31">
      <c r="A209" s="10" t="s">
        <v>624</v>
      </c>
      <c r="B209" s="10" t="s">
        <v>625</v>
      </c>
      <c r="C209" s="12" t="s">
        <v>628</v>
      </c>
      <c r="D209" s="10" t="s">
        <v>627</v>
      </c>
      <c r="E209" s="11">
        <v>31481</v>
      </c>
      <c r="F209" s="106" t="s">
        <v>6</v>
      </c>
      <c r="G209" s="9" t="s">
        <v>630</v>
      </c>
      <c r="H209" s="75">
        <v>45588</v>
      </c>
      <c r="I209" s="9" t="s">
        <v>631</v>
      </c>
      <c r="J209" s="25"/>
      <c r="K209" s="15"/>
      <c r="L209" s="25"/>
      <c r="M209" s="13"/>
      <c r="N209" s="25"/>
      <c r="O209" s="25"/>
      <c r="P209" s="25"/>
      <c r="Q209" s="25"/>
      <c r="R209" s="13"/>
      <c r="S209" s="10"/>
      <c r="T209" s="10"/>
      <c r="U209" s="16"/>
      <c r="V209" s="16"/>
      <c r="W209" s="25"/>
      <c r="X209" s="25"/>
      <c r="Y209" s="25"/>
      <c r="Z209" s="25"/>
      <c r="AA209" s="25"/>
      <c r="AB209" s="25"/>
      <c r="AC209" s="25"/>
      <c r="AD209" s="25"/>
      <c r="AE209" s="25"/>
    </row>
    <row r="210" spans="1:31">
      <c r="A210" s="10" t="s">
        <v>632</v>
      </c>
      <c r="B210" s="10" t="s">
        <v>633</v>
      </c>
      <c r="C210" s="12" t="s">
        <v>636</v>
      </c>
      <c r="D210" s="10" t="s">
        <v>635</v>
      </c>
      <c r="E210" s="11">
        <v>27453</v>
      </c>
      <c r="F210" s="106" t="s">
        <v>19</v>
      </c>
      <c r="G210" s="9" t="s">
        <v>638</v>
      </c>
      <c r="H210" s="75">
        <v>45588</v>
      </c>
      <c r="I210" s="9"/>
      <c r="J210" s="25"/>
      <c r="K210" s="15"/>
      <c r="L210" s="25"/>
      <c r="M210" s="13"/>
      <c r="N210" s="25"/>
      <c r="O210" s="25"/>
      <c r="P210" s="25"/>
      <c r="Q210" s="25"/>
      <c r="R210" s="13"/>
      <c r="S210" s="10"/>
      <c r="T210" s="10"/>
      <c r="U210" s="16"/>
      <c r="V210" s="16"/>
      <c r="W210" s="25"/>
      <c r="X210" s="25"/>
      <c r="Y210" s="25"/>
      <c r="Z210" s="25"/>
      <c r="AA210" s="25"/>
      <c r="AB210" s="25"/>
      <c r="AC210" s="25"/>
      <c r="AD210" s="25"/>
      <c r="AE210" s="25"/>
    </row>
    <row r="211" spans="1:31">
      <c r="A211" s="27" t="s">
        <v>639</v>
      </c>
      <c r="B211" s="27" t="s">
        <v>640</v>
      </c>
      <c r="C211" s="29" t="s">
        <v>643</v>
      </c>
      <c r="D211" s="27" t="s">
        <v>642</v>
      </c>
      <c r="E211" s="28">
        <v>28753</v>
      </c>
      <c r="F211" s="110" t="s">
        <v>19</v>
      </c>
      <c r="G211" s="31" t="s">
        <v>645</v>
      </c>
      <c r="H211" s="85">
        <v>45588</v>
      </c>
      <c r="I211" s="31" t="s">
        <v>646</v>
      </c>
      <c r="J211" s="37"/>
      <c r="K211" s="32"/>
      <c r="L211" s="37"/>
      <c r="M211" s="30"/>
      <c r="N211" s="37"/>
      <c r="O211" s="37"/>
      <c r="P211" s="37"/>
      <c r="Q211" s="37"/>
      <c r="R211" s="30"/>
      <c r="S211" s="27"/>
      <c r="T211" s="27"/>
      <c r="U211" s="33"/>
      <c r="V211" s="33"/>
      <c r="W211" s="37"/>
      <c r="X211" s="37"/>
      <c r="Y211" s="37"/>
      <c r="Z211" s="37"/>
      <c r="AA211" s="37"/>
      <c r="AB211" s="37"/>
      <c r="AC211" s="37"/>
      <c r="AD211" s="37"/>
      <c r="AE211" s="37"/>
    </row>
    <row r="212" spans="1:31">
      <c r="A212" s="39" t="s">
        <v>647</v>
      </c>
      <c r="B212" s="39" t="s">
        <v>648</v>
      </c>
      <c r="C212" s="42" t="s">
        <v>650</v>
      </c>
      <c r="D212" s="39" t="s">
        <v>649</v>
      </c>
      <c r="E212" s="69">
        <v>36454</v>
      </c>
      <c r="F212" s="103" t="s">
        <v>19</v>
      </c>
      <c r="G212" s="38" t="s">
        <v>652</v>
      </c>
      <c r="H212" s="78">
        <v>45595</v>
      </c>
      <c r="I212" s="34"/>
      <c r="K212" s="34"/>
      <c r="M212" s="34"/>
      <c r="R212" s="34"/>
    </row>
    <row r="213" spans="1:31">
      <c r="A213" s="2" t="s">
        <v>653</v>
      </c>
      <c r="B213" s="2" t="s">
        <v>654</v>
      </c>
      <c r="C213" s="4">
        <v>601110384003</v>
      </c>
      <c r="D213" s="2" t="s">
        <v>656</v>
      </c>
      <c r="E213" s="3">
        <v>31347</v>
      </c>
      <c r="F213" s="101" t="s">
        <v>19</v>
      </c>
      <c r="G213" s="1" t="s">
        <v>658</v>
      </c>
      <c r="H213" s="77">
        <v>45595</v>
      </c>
      <c r="I213" s="35"/>
      <c r="J213" s="26"/>
      <c r="K213" s="35"/>
      <c r="L213" s="26"/>
      <c r="M213" s="35"/>
      <c r="N213" s="26"/>
      <c r="O213" s="26"/>
      <c r="P213" s="26"/>
      <c r="Q213" s="26"/>
      <c r="R213" s="35"/>
      <c r="S213" s="26"/>
      <c r="T213" s="26"/>
      <c r="U213" s="26"/>
      <c r="V213" s="26"/>
      <c r="W213" s="26"/>
      <c r="X213" s="26"/>
      <c r="Y213" s="26"/>
      <c r="Z213" s="26"/>
      <c r="AA213" s="26"/>
      <c r="AB213" s="26"/>
      <c r="AC213" s="26"/>
      <c r="AD213" s="26"/>
      <c r="AE213" s="26"/>
    </row>
    <row r="214" spans="1:31">
      <c r="A214" s="2" t="s">
        <v>659</v>
      </c>
      <c r="B214" s="2" t="s">
        <v>660</v>
      </c>
      <c r="C214" s="4" t="s">
        <v>663</v>
      </c>
      <c r="D214" s="2" t="s">
        <v>662</v>
      </c>
      <c r="E214" s="3">
        <v>29027</v>
      </c>
      <c r="F214" s="101" t="s">
        <v>19</v>
      </c>
      <c r="G214" s="1" t="s">
        <v>665</v>
      </c>
      <c r="H214" s="77">
        <v>45595</v>
      </c>
      <c r="I214" s="35"/>
      <c r="J214" s="26"/>
      <c r="K214" s="35"/>
      <c r="L214" s="26"/>
      <c r="M214" s="35"/>
      <c r="N214" s="26"/>
      <c r="O214" s="26"/>
      <c r="P214" s="26"/>
      <c r="Q214" s="26"/>
      <c r="R214" s="35"/>
      <c r="S214" s="26"/>
      <c r="T214" s="26"/>
      <c r="U214" s="26"/>
      <c r="V214" s="26"/>
      <c r="W214" s="26"/>
      <c r="X214" s="26"/>
      <c r="Y214" s="26"/>
      <c r="Z214" s="26"/>
      <c r="AA214" s="26"/>
      <c r="AB214" s="26"/>
      <c r="AC214" s="26"/>
      <c r="AD214" s="26"/>
      <c r="AE214" s="26"/>
    </row>
    <row r="215" spans="1:31">
      <c r="A215" s="39" t="s">
        <v>666</v>
      </c>
      <c r="B215" s="39" t="s">
        <v>667</v>
      </c>
      <c r="C215" s="42" t="s">
        <v>669</v>
      </c>
      <c r="D215" s="39" t="s">
        <v>668</v>
      </c>
      <c r="E215" s="69">
        <v>29933</v>
      </c>
      <c r="F215" s="103" t="s">
        <v>19</v>
      </c>
      <c r="G215" s="38" t="s">
        <v>671</v>
      </c>
      <c r="H215" s="78">
        <v>45595</v>
      </c>
      <c r="I215" s="34" t="s">
        <v>672</v>
      </c>
      <c r="K215" s="34" t="s">
        <v>673</v>
      </c>
      <c r="M215" s="34"/>
      <c r="R215" s="34"/>
    </row>
    <row r="216" spans="1:31">
      <c r="A216" s="27" t="s">
        <v>674</v>
      </c>
      <c r="B216" s="27" t="s">
        <v>675</v>
      </c>
      <c r="C216" s="29" t="s">
        <v>678</v>
      </c>
      <c r="D216" s="27" t="s">
        <v>677</v>
      </c>
      <c r="E216" s="28">
        <v>26999</v>
      </c>
      <c r="F216" s="110" t="s">
        <v>19</v>
      </c>
      <c r="G216" s="31" t="s">
        <v>680</v>
      </c>
      <c r="H216" s="85">
        <v>45597</v>
      </c>
      <c r="I216" s="36" t="s">
        <v>646</v>
      </c>
      <c r="J216" s="37"/>
      <c r="K216" s="36"/>
      <c r="L216" s="37"/>
      <c r="M216" s="36"/>
      <c r="N216" s="37"/>
      <c r="O216" s="37"/>
      <c r="P216" s="37"/>
      <c r="Q216" s="37"/>
      <c r="R216" s="36"/>
      <c r="S216" s="37"/>
      <c r="T216" s="37"/>
      <c r="U216" s="37"/>
      <c r="V216" s="37"/>
      <c r="W216" s="37"/>
      <c r="X216" s="37"/>
      <c r="Y216" s="37"/>
      <c r="Z216" s="37"/>
      <c r="AA216" s="37"/>
      <c r="AB216" s="37"/>
      <c r="AC216" s="37"/>
      <c r="AD216" s="37"/>
      <c r="AE216" s="37"/>
    </row>
    <row r="217" spans="1:31">
      <c r="A217" s="39" t="s">
        <v>681</v>
      </c>
      <c r="B217" s="39" t="s">
        <v>682</v>
      </c>
      <c r="C217" s="42" t="s">
        <v>685</v>
      </c>
      <c r="D217" s="39" t="s">
        <v>684</v>
      </c>
      <c r="E217" s="69">
        <v>32540</v>
      </c>
      <c r="F217" s="103" t="s">
        <v>19</v>
      </c>
      <c r="G217" s="38" t="s">
        <v>687</v>
      </c>
      <c r="H217" s="78">
        <v>45597</v>
      </c>
      <c r="I217" s="34" t="s">
        <v>688</v>
      </c>
      <c r="K217" s="34"/>
      <c r="M217" s="34"/>
      <c r="R217" s="34"/>
    </row>
    <row r="218" spans="1:31">
      <c r="A218" s="39" t="s">
        <v>689</v>
      </c>
      <c r="B218" s="39" t="s">
        <v>690</v>
      </c>
      <c r="C218" s="42" t="s">
        <v>693</v>
      </c>
      <c r="D218" s="39" t="s">
        <v>692</v>
      </c>
      <c r="E218" s="69">
        <v>29374</v>
      </c>
      <c r="F218" s="103" t="s">
        <v>19</v>
      </c>
      <c r="G218" s="38" t="s">
        <v>695</v>
      </c>
      <c r="H218" s="78">
        <v>45597</v>
      </c>
      <c r="I218" s="34"/>
      <c r="K218" s="34"/>
      <c r="M218" s="34"/>
      <c r="R218" s="34"/>
    </row>
    <row r="219" spans="1:31">
      <c r="A219" s="39" t="s">
        <v>696</v>
      </c>
      <c r="B219" s="39" t="s">
        <v>697</v>
      </c>
      <c r="C219" s="42" t="s">
        <v>700</v>
      </c>
      <c r="D219" s="39" t="s">
        <v>699</v>
      </c>
      <c r="E219" s="69">
        <v>28295</v>
      </c>
      <c r="F219" s="103" t="s">
        <v>6</v>
      </c>
      <c r="G219" s="38" t="s">
        <v>702</v>
      </c>
      <c r="H219" s="78">
        <v>45597</v>
      </c>
      <c r="I219" s="34" t="s">
        <v>703</v>
      </c>
      <c r="K219" s="34"/>
      <c r="M219" s="34"/>
      <c r="R219" s="34"/>
    </row>
    <row r="220" spans="1:31">
      <c r="A220" s="39" t="s">
        <v>704</v>
      </c>
      <c r="B220" s="39" t="s">
        <v>705</v>
      </c>
      <c r="C220" s="42" t="s">
        <v>708</v>
      </c>
      <c r="D220" s="39" t="s">
        <v>707</v>
      </c>
      <c r="E220" s="69">
        <v>29274</v>
      </c>
      <c r="F220" s="103" t="s">
        <v>6</v>
      </c>
      <c r="G220" s="38" t="s">
        <v>710</v>
      </c>
      <c r="H220" s="78">
        <v>45597</v>
      </c>
      <c r="I220" s="34"/>
      <c r="K220" s="34"/>
      <c r="M220" s="34"/>
      <c r="R220" s="34"/>
    </row>
    <row r="221" spans="1:31">
      <c r="A221" s="39" t="s">
        <v>711</v>
      </c>
      <c r="B221" s="39" t="s">
        <v>712</v>
      </c>
      <c r="C221" s="42" t="s">
        <v>715</v>
      </c>
      <c r="D221" s="39" t="s">
        <v>714</v>
      </c>
      <c r="E221" s="69">
        <v>31801</v>
      </c>
      <c r="F221" s="103" t="s">
        <v>19</v>
      </c>
      <c r="G221" s="38" t="s">
        <v>717</v>
      </c>
      <c r="H221" s="78">
        <v>45603</v>
      </c>
      <c r="I221" s="40"/>
      <c r="K221" s="40"/>
      <c r="M221" s="40"/>
      <c r="R221" s="39"/>
      <c r="S221" s="39"/>
      <c r="T221" s="41"/>
      <c r="U221" s="41"/>
      <c r="V221" s="41"/>
    </row>
    <row r="222" spans="1:31">
      <c r="A222" s="39" t="s">
        <v>718</v>
      </c>
      <c r="B222" s="39" t="s">
        <v>719</v>
      </c>
      <c r="C222" s="42" t="s">
        <v>721</v>
      </c>
      <c r="D222" s="39" t="s">
        <v>605</v>
      </c>
      <c r="E222" s="69">
        <v>27875</v>
      </c>
      <c r="F222" s="103" t="s">
        <v>6</v>
      </c>
      <c r="G222" s="38" t="s">
        <v>723</v>
      </c>
      <c r="H222" s="78">
        <v>45603</v>
      </c>
      <c r="I222" s="40"/>
      <c r="K222" s="40"/>
      <c r="M222" s="40"/>
      <c r="R222" s="39"/>
      <c r="S222" s="39"/>
      <c r="T222" s="41"/>
      <c r="U222" s="41"/>
      <c r="V222" s="41"/>
    </row>
    <row r="223" spans="1:31">
      <c r="A223" s="39" t="s">
        <v>724</v>
      </c>
      <c r="B223" s="39" t="s">
        <v>725</v>
      </c>
      <c r="C223" s="42" t="s">
        <v>728</v>
      </c>
      <c r="D223" s="39" t="s">
        <v>727</v>
      </c>
      <c r="E223" s="69">
        <v>22511</v>
      </c>
      <c r="F223" s="103" t="s">
        <v>19</v>
      </c>
      <c r="G223" s="38" t="s">
        <v>730</v>
      </c>
      <c r="H223" s="78">
        <v>45603</v>
      </c>
      <c r="I223" s="40"/>
      <c r="K223" s="40"/>
      <c r="M223" s="40"/>
      <c r="R223" s="39"/>
      <c r="S223" s="39"/>
      <c r="T223" s="41"/>
      <c r="U223" s="41"/>
      <c r="V223" s="41"/>
    </row>
    <row r="224" spans="1:31">
      <c r="A224" s="39" t="s">
        <v>731</v>
      </c>
      <c r="B224" s="39" t="s">
        <v>732</v>
      </c>
      <c r="C224" s="42" t="s">
        <v>734</v>
      </c>
      <c r="D224" s="39" t="s">
        <v>733</v>
      </c>
      <c r="E224" s="69">
        <v>29402</v>
      </c>
      <c r="F224" s="103" t="s">
        <v>19</v>
      </c>
      <c r="G224" s="38" t="s">
        <v>736</v>
      </c>
      <c r="H224" s="78">
        <v>45603</v>
      </c>
      <c r="I224" s="40"/>
      <c r="K224" s="40"/>
      <c r="M224" s="40"/>
      <c r="R224" s="39"/>
      <c r="S224" s="39"/>
      <c r="T224" s="41"/>
      <c r="U224" s="41"/>
      <c r="V224" s="41"/>
    </row>
    <row r="225" spans="1:22">
      <c r="A225" s="39" t="s">
        <v>737</v>
      </c>
      <c r="B225" s="39" t="s">
        <v>738</v>
      </c>
      <c r="C225" s="42" t="s">
        <v>741</v>
      </c>
      <c r="D225" s="39" t="s">
        <v>740</v>
      </c>
      <c r="E225" s="69">
        <v>31037</v>
      </c>
      <c r="F225" s="103" t="s">
        <v>19</v>
      </c>
      <c r="G225" s="38" t="s">
        <v>743</v>
      </c>
      <c r="H225" s="78">
        <v>45603</v>
      </c>
      <c r="I225" s="40"/>
      <c r="K225" s="40"/>
      <c r="M225" s="40"/>
      <c r="R225" s="39"/>
      <c r="S225" s="39"/>
      <c r="T225" s="41"/>
      <c r="U225" s="41"/>
      <c r="V225" s="41"/>
    </row>
    <row r="226" spans="1:22">
      <c r="A226" s="39" t="s">
        <v>744</v>
      </c>
      <c r="B226" s="39" t="s">
        <v>745</v>
      </c>
      <c r="C226" s="42" t="s">
        <v>748</v>
      </c>
      <c r="D226" s="39" t="s">
        <v>747</v>
      </c>
      <c r="E226" s="69">
        <v>29045</v>
      </c>
      <c r="F226" s="103" t="s">
        <v>19</v>
      </c>
      <c r="G226" s="38" t="s">
        <v>750</v>
      </c>
      <c r="H226" s="78">
        <v>45603</v>
      </c>
      <c r="I226" s="40"/>
      <c r="K226" s="40"/>
      <c r="M226" s="40"/>
      <c r="R226" s="39"/>
      <c r="S226" s="39"/>
      <c r="T226" s="41"/>
      <c r="U226" s="41"/>
      <c r="V226" s="41"/>
    </row>
    <row r="227" spans="1:22">
      <c r="A227" s="39" t="s">
        <v>751</v>
      </c>
      <c r="B227" s="39" t="s">
        <v>752</v>
      </c>
      <c r="C227" s="42" t="s">
        <v>754</v>
      </c>
      <c r="D227" s="39" t="s">
        <v>753</v>
      </c>
      <c r="E227" s="69">
        <v>24988</v>
      </c>
      <c r="F227" s="103" t="s">
        <v>19</v>
      </c>
      <c r="G227" s="38" t="s">
        <v>756</v>
      </c>
      <c r="H227" s="78">
        <v>45605</v>
      </c>
      <c r="I227" s="40"/>
      <c r="K227" s="40"/>
      <c r="M227" s="40"/>
      <c r="R227" s="39"/>
      <c r="S227" s="39"/>
      <c r="T227" s="41"/>
      <c r="U227" s="41"/>
      <c r="V227" s="41"/>
    </row>
    <row r="228" spans="1:22">
      <c r="A228" s="39" t="s">
        <v>757</v>
      </c>
      <c r="B228" s="39" t="s">
        <v>758</v>
      </c>
      <c r="C228" s="42" t="s">
        <v>761</v>
      </c>
      <c r="D228" s="39" t="s">
        <v>760</v>
      </c>
      <c r="E228" s="69">
        <v>36377</v>
      </c>
      <c r="F228" s="103" t="s">
        <v>19</v>
      </c>
      <c r="G228" s="38" t="s">
        <v>763</v>
      </c>
      <c r="H228" s="78">
        <v>45610</v>
      </c>
      <c r="I228" s="40"/>
      <c r="K228" s="40"/>
      <c r="M228" s="40"/>
      <c r="R228" s="39"/>
      <c r="S228" s="39"/>
      <c r="T228" s="41"/>
      <c r="U228" s="41"/>
      <c r="V228" s="41"/>
    </row>
    <row r="229" spans="1:22">
      <c r="A229" s="39" t="s">
        <v>764</v>
      </c>
      <c r="B229" s="39" t="s">
        <v>765</v>
      </c>
      <c r="C229" s="42" t="s">
        <v>768</v>
      </c>
      <c r="D229" s="39" t="s">
        <v>767</v>
      </c>
      <c r="E229" s="69">
        <v>27986</v>
      </c>
      <c r="F229" s="103" t="s">
        <v>19</v>
      </c>
      <c r="G229" s="38" t="s">
        <v>770</v>
      </c>
      <c r="H229" s="78">
        <v>45610</v>
      </c>
      <c r="I229" s="40"/>
      <c r="K229" s="40"/>
      <c r="M229" s="40"/>
      <c r="R229" s="39"/>
      <c r="S229" s="39"/>
      <c r="T229" s="41"/>
      <c r="U229" s="41"/>
      <c r="V229" s="41"/>
    </row>
    <row r="230" spans="1:22">
      <c r="A230" s="39" t="s">
        <v>771</v>
      </c>
      <c r="B230" s="39" t="s">
        <v>772</v>
      </c>
      <c r="C230" s="42" t="s">
        <v>774</v>
      </c>
      <c r="D230" s="39" t="s">
        <v>773</v>
      </c>
      <c r="E230" s="69">
        <v>22268</v>
      </c>
      <c r="F230" s="103" t="s">
        <v>19</v>
      </c>
      <c r="G230" s="38" t="s">
        <v>775</v>
      </c>
      <c r="H230" s="78">
        <v>45610</v>
      </c>
      <c r="I230" s="40"/>
      <c r="K230" s="40"/>
      <c r="M230" s="40"/>
      <c r="R230" s="39"/>
      <c r="S230" s="39"/>
      <c r="T230" s="41"/>
      <c r="U230" s="41"/>
      <c r="V230" s="41"/>
    </row>
    <row r="231" spans="1:22">
      <c r="A231" s="39" t="s">
        <v>776</v>
      </c>
      <c r="B231" s="39" t="s">
        <v>777</v>
      </c>
      <c r="C231" s="42" t="s">
        <v>780</v>
      </c>
      <c r="D231" s="39" t="s">
        <v>779</v>
      </c>
      <c r="E231" s="69">
        <v>33213</v>
      </c>
      <c r="F231" s="103" t="s">
        <v>19</v>
      </c>
      <c r="G231" s="38" t="s">
        <v>782</v>
      </c>
      <c r="H231" s="78">
        <v>45618</v>
      </c>
      <c r="I231" s="40"/>
      <c r="M231" s="40"/>
      <c r="R231" s="40"/>
      <c r="S231" s="39"/>
      <c r="T231" s="39"/>
      <c r="U231" s="41"/>
      <c r="V231" s="41"/>
    </row>
    <row r="232" spans="1:22">
      <c r="A232" s="39" t="s">
        <v>783</v>
      </c>
      <c r="B232" s="39" t="s">
        <v>784</v>
      </c>
      <c r="C232" s="42" t="s">
        <v>787</v>
      </c>
      <c r="D232" s="39" t="s">
        <v>786</v>
      </c>
      <c r="E232" s="69">
        <v>36645</v>
      </c>
      <c r="F232" s="103" t="s">
        <v>6</v>
      </c>
      <c r="G232" s="38" t="s">
        <v>789</v>
      </c>
      <c r="H232" s="78">
        <v>45618</v>
      </c>
      <c r="I232" s="40"/>
      <c r="M232" s="40"/>
      <c r="R232" s="40"/>
      <c r="S232" s="39"/>
      <c r="T232" s="39"/>
      <c r="U232" s="41"/>
      <c r="V232" s="41"/>
    </row>
    <row r="233" spans="1:22">
      <c r="A233" s="39" t="s">
        <v>790</v>
      </c>
      <c r="B233" s="39" t="s">
        <v>791</v>
      </c>
      <c r="C233" s="42" t="s">
        <v>794</v>
      </c>
      <c r="D233" s="39" t="s">
        <v>793</v>
      </c>
      <c r="E233" s="69">
        <v>26918</v>
      </c>
      <c r="F233" s="103" t="s">
        <v>6</v>
      </c>
      <c r="G233" s="38" t="s">
        <v>796</v>
      </c>
      <c r="H233" s="78">
        <v>45618</v>
      </c>
      <c r="I233" s="40"/>
      <c r="M233" s="40"/>
      <c r="R233" s="40"/>
      <c r="S233" s="39"/>
      <c r="T233" s="39"/>
      <c r="U233" s="41"/>
      <c r="V233" s="41"/>
    </row>
    <row r="234" spans="1:22">
      <c r="A234" s="39" t="s">
        <v>797</v>
      </c>
      <c r="B234" s="39" t="s">
        <v>798</v>
      </c>
      <c r="C234" s="42" t="s">
        <v>801</v>
      </c>
      <c r="D234" s="39" t="s">
        <v>800</v>
      </c>
      <c r="E234" s="69">
        <v>22058</v>
      </c>
      <c r="F234" s="103" t="s">
        <v>19</v>
      </c>
      <c r="G234" s="38" t="s">
        <v>803</v>
      </c>
      <c r="H234" s="78">
        <v>45618</v>
      </c>
      <c r="I234" s="40"/>
      <c r="M234" s="40"/>
      <c r="R234" s="40"/>
      <c r="S234" s="39"/>
      <c r="T234" s="39"/>
      <c r="U234" s="41"/>
      <c r="V234" s="41"/>
    </row>
    <row r="235" spans="1:22">
      <c r="A235" s="39" t="s">
        <v>804</v>
      </c>
      <c r="B235" s="39" t="s">
        <v>805</v>
      </c>
      <c r="C235" s="42" t="s">
        <v>808</v>
      </c>
      <c r="D235" s="39" t="s">
        <v>807</v>
      </c>
      <c r="E235" s="69">
        <v>38543</v>
      </c>
      <c r="F235" s="103" t="s">
        <v>6</v>
      </c>
      <c r="G235" s="38" t="s">
        <v>810</v>
      </c>
      <c r="H235" s="78">
        <v>45618</v>
      </c>
      <c r="I235" s="40"/>
      <c r="M235" s="40"/>
      <c r="R235" s="40"/>
      <c r="S235" s="39"/>
      <c r="T235" s="39"/>
      <c r="U235" s="41"/>
      <c r="V235" s="41"/>
    </row>
    <row r="236" spans="1:22">
      <c r="A236" s="39" t="s">
        <v>811</v>
      </c>
      <c r="B236" s="39" t="s">
        <v>812</v>
      </c>
      <c r="C236" s="42" t="s">
        <v>815</v>
      </c>
      <c r="D236" s="39" t="s">
        <v>814</v>
      </c>
      <c r="E236" s="69">
        <v>22983</v>
      </c>
      <c r="F236" s="103" t="s">
        <v>6</v>
      </c>
      <c r="G236" s="38" t="s">
        <v>817</v>
      </c>
      <c r="H236" s="78">
        <v>45653</v>
      </c>
      <c r="K236" s="39"/>
      <c r="M236" s="103"/>
      <c r="O236" s="34"/>
      <c r="Q236" s="34"/>
      <c r="R236" s="34"/>
    </row>
    <row r="237" spans="1:22">
      <c r="A237" s="39" t="s">
        <v>818</v>
      </c>
      <c r="B237" s="39" t="s">
        <v>819</v>
      </c>
      <c r="C237" s="42" t="s">
        <v>821</v>
      </c>
      <c r="D237" s="39" t="s">
        <v>820</v>
      </c>
      <c r="E237" s="69">
        <v>30861</v>
      </c>
      <c r="F237" s="103" t="s">
        <v>19</v>
      </c>
      <c r="G237" s="38" t="s">
        <v>823</v>
      </c>
      <c r="H237" s="78">
        <v>45653</v>
      </c>
      <c r="K237" s="39"/>
      <c r="M237" s="103"/>
      <c r="O237" s="34"/>
      <c r="P237" s="34"/>
      <c r="Q237" s="34"/>
      <c r="R237" s="34"/>
    </row>
    <row r="238" spans="1:22">
      <c r="A238" s="39" t="s">
        <v>825</v>
      </c>
      <c r="B238" s="39"/>
      <c r="C238" s="42" t="s">
        <v>828</v>
      </c>
      <c r="D238" s="39" t="s">
        <v>827</v>
      </c>
      <c r="E238" s="69">
        <v>28714</v>
      </c>
      <c r="F238" s="39" t="s">
        <v>6</v>
      </c>
      <c r="G238" s="38" t="s">
        <v>830</v>
      </c>
      <c r="H238" s="78">
        <v>45296</v>
      </c>
      <c r="K238" s="39"/>
      <c r="M238" s="39"/>
      <c r="O238" s="34"/>
      <c r="Q238" s="34"/>
    </row>
    <row r="239" spans="1:22">
      <c r="A239" s="39" t="s">
        <v>832</v>
      </c>
      <c r="B239" s="39"/>
      <c r="C239" s="42" t="s">
        <v>835</v>
      </c>
      <c r="D239" s="39" t="s">
        <v>834</v>
      </c>
      <c r="E239" s="111" t="s">
        <v>833</v>
      </c>
      <c r="F239" s="39" t="s">
        <v>19</v>
      </c>
      <c r="G239" s="38" t="s">
        <v>837</v>
      </c>
      <c r="H239" s="78">
        <v>45296</v>
      </c>
      <c r="K239" s="39"/>
      <c r="M239" s="39"/>
      <c r="O239" s="34"/>
      <c r="Q239" s="34"/>
    </row>
    <row r="240" spans="1:22">
      <c r="A240" s="39" t="s">
        <v>838</v>
      </c>
      <c r="B240" s="39" t="s">
        <v>839</v>
      </c>
      <c r="C240" s="42" t="s">
        <v>841</v>
      </c>
      <c r="D240" s="39" t="s">
        <v>840</v>
      </c>
      <c r="E240" s="69">
        <v>25697</v>
      </c>
      <c r="F240" s="103" t="s">
        <v>19</v>
      </c>
      <c r="G240" s="38" t="s">
        <v>843</v>
      </c>
      <c r="H240" s="78">
        <v>45296</v>
      </c>
      <c r="K240" s="39"/>
      <c r="M240" s="103"/>
      <c r="O240" s="34"/>
      <c r="Q240" s="34"/>
    </row>
    <row r="241" spans="1:31">
      <c r="A241" s="39" t="s">
        <v>844</v>
      </c>
      <c r="B241" s="39" t="s">
        <v>845</v>
      </c>
      <c r="C241" s="42" t="s">
        <v>847</v>
      </c>
      <c r="D241" s="39" t="s">
        <v>37</v>
      </c>
      <c r="E241" s="69">
        <v>32583</v>
      </c>
      <c r="F241" s="103" t="s">
        <v>6</v>
      </c>
      <c r="G241" s="38" t="s">
        <v>849</v>
      </c>
      <c r="H241" s="78">
        <v>45296</v>
      </c>
      <c r="K241" s="39"/>
      <c r="M241" s="103"/>
      <c r="O241" s="34"/>
      <c r="Q241" s="34"/>
    </row>
    <row r="242" spans="1:31">
      <c r="A242" s="39" t="s">
        <v>851</v>
      </c>
      <c r="B242" s="39"/>
      <c r="C242" s="42" t="s">
        <v>854</v>
      </c>
      <c r="D242" s="39" t="s">
        <v>853</v>
      </c>
      <c r="E242" s="112" t="s">
        <v>852</v>
      </c>
      <c r="F242" s="39" t="s">
        <v>19</v>
      </c>
      <c r="G242" s="38" t="s">
        <v>856</v>
      </c>
      <c r="H242" s="78">
        <v>45296</v>
      </c>
      <c r="K242" s="39"/>
      <c r="M242" s="39"/>
      <c r="O242" s="34"/>
      <c r="Q242" s="34"/>
    </row>
    <row r="243" spans="1:31">
      <c r="A243" s="39" t="s">
        <v>857</v>
      </c>
      <c r="B243" s="39" t="s">
        <v>858</v>
      </c>
      <c r="C243" s="42" t="s">
        <v>861</v>
      </c>
      <c r="D243" s="39" t="s">
        <v>860</v>
      </c>
      <c r="E243" s="69">
        <v>32575</v>
      </c>
      <c r="F243" s="103" t="s">
        <v>19</v>
      </c>
      <c r="G243" s="38" t="s">
        <v>863</v>
      </c>
      <c r="H243" s="78">
        <v>45296</v>
      </c>
      <c r="K243" s="39"/>
      <c r="M243" s="103"/>
      <c r="O243" s="34"/>
      <c r="Q243" s="34"/>
    </row>
    <row r="244" spans="1:31">
      <c r="A244" s="39" t="s">
        <v>864</v>
      </c>
      <c r="B244" s="39" t="s">
        <v>865</v>
      </c>
      <c r="C244" s="42" t="s">
        <v>868</v>
      </c>
      <c r="D244" s="39" t="s">
        <v>867</v>
      </c>
      <c r="E244" s="69">
        <v>24989</v>
      </c>
      <c r="F244" s="103" t="s">
        <v>19</v>
      </c>
      <c r="G244" s="38" t="s">
        <v>870</v>
      </c>
      <c r="H244" s="78">
        <v>45296</v>
      </c>
      <c r="K244" s="39"/>
      <c r="M244" s="103"/>
      <c r="O244" s="34"/>
      <c r="Q244" s="34"/>
    </row>
    <row r="245" spans="1:31">
      <c r="A245" s="39" t="s">
        <v>871</v>
      </c>
      <c r="B245" s="39" t="s">
        <v>872</v>
      </c>
      <c r="C245" s="42" t="s">
        <v>875</v>
      </c>
      <c r="D245" s="39" t="s">
        <v>874</v>
      </c>
      <c r="E245" s="69">
        <v>30119</v>
      </c>
      <c r="F245" s="103" t="s">
        <v>6</v>
      </c>
      <c r="G245" s="38" t="s">
        <v>877</v>
      </c>
      <c r="H245" s="78">
        <v>45296</v>
      </c>
      <c r="K245" s="39"/>
      <c r="L245" s="103"/>
      <c r="M245" s="40"/>
      <c r="O245" s="34"/>
      <c r="Q245" s="34"/>
    </row>
    <row r="246" spans="1:31">
      <c r="A246" s="39" t="s">
        <v>878</v>
      </c>
      <c r="B246" s="39" t="s">
        <v>879</v>
      </c>
      <c r="C246" s="42" t="s">
        <v>882</v>
      </c>
      <c r="D246" s="39" t="s">
        <v>881</v>
      </c>
      <c r="E246" s="69">
        <v>30596</v>
      </c>
      <c r="F246" s="103" t="s">
        <v>19</v>
      </c>
      <c r="G246" s="38" t="s">
        <v>884</v>
      </c>
      <c r="H246" s="78">
        <v>45296</v>
      </c>
      <c r="K246" s="39"/>
      <c r="L246" s="103"/>
      <c r="M246" s="40"/>
      <c r="O246" s="34"/>
      <c r="Q246" s="34"/>
    </row>
    <row r="247" spans="1:31">
      <c r="A247" s="39" t="s">
        <v>885</v>
      </c>
      <c r="B247" s="39" t="s">
        <v>886</v>
      </c>
      <c r="C247" s="42" t="s">
        <v>888</v>
      </c>
      <c r="D247" s="39" t="s">
        <v>887</v>
      </c>
      <c r="E247" s="69">
        <v>15619</v>
      </c>
      <c r="F247" s="103" t="s">
        <v>6</v>
      </c>
      <c r="G247" s="38" t="s">
        <v>890</v>
      </c>
      <c r="H247" s="78">
        <v>45301</v>
      </c>
      <c r="K247" s="39"/>
      <c r="L247" s="103"/>
      <c r="M247" s="40"/>
      <c r="O247" s="34"/>
      <c r="Q247" s="34"/>
    </row>
    <row r="248" spans="1:31">
      <c r="A248" s="39" t="s">
        <v>110</v>
      </c>
      <c r="B248" s="39" t="s">
        <v>891</v>
      </c>
      <c r="C248" s="42" t="s">
        <v>893</v>
      </c>
      <c r="D248" s="39" t="s">
        <v>892</v>
      </c>
      <c r="E248" s="69">
        <v>36657</v>
      </c>
      <c r="F248" s="103" t="s">
        <v>19</v>
      </c>
      <c r="G248" s="38" t="s">
        <v>895</v>
      </c>
      <c r="H248" s="78">
        <v>45301</v>
      </c>
      <c r="K248" s="39"/>
      <c r="L248" s="103"/>
      <c r="M248" s="40"/>
      <c r="O248" s="34"/>
      <c r="Q248" s="34"/>
    </row>
    <row r="249" spans="1:31">
      <c r="A249" s="39" t="s">
        <v>896</v>
      </c>
      <c r="B249" s="39" t="s">
        <v>897</v>
      </c>
      <c r="C249" s="42" t="s">
        <v>900</v>
      </c>
      <c r="D249" s="39" t="s">
        <v>899</v>
      </c>
      <c r="E249" s="69">
        <v>30071</v>
      </c>
      <c r="F249" s="103" t="s">
        <v>6</v>
      </c>
      <c r="G249" s="38" t="s">
        <v>902</v>
      </c>
      <c r="H249" s="78">
        <v>45301</v>
      </c>
      <c r="J249" s="39"/>
      <c r="K249" s="103"/>
      <c r="L249" s="40"/>
      <c r="M249" s="40"/>
      <c r="O249" s="34"/>
      <c r="Q249" s="34"/>
    </row>
    <row r="250" spans="1:31">
      <c r="A250" s="39" t="s">
        <v>903</v>
      </c>
      <c r="B250" s="39" t="s">
        <v>904</v>
      </c>
      <c r="C250" s="42" t="s">
        <v>906</v>
      </c>
      <c r="D250" s="39" t="s">
        <v>905</v>
      </c>
      <c r="E250" s="69">
        <v>33289</v>
      </c>
      <c r="F250" s="103" t="s">
        <v>19</v>
      </c>
      <c r="G250" s="38" t="s">
        <v>908</v>
      </c>
      <c r="H250" s="78">
        <v>45301</v>
      </c>
      <c r="J250" s="39"/>
      <c r="K250" s="103"/>
      <c r="L250" s="40"/>
      <c r="M250" s="40"/>
      <c r="O250" s="34"/>
      <c r="Q250" s="34"/>
    </row>
    <row r="251" spans="1:31">
      <c r="A251" s="113" t="s">
        <v>909</v>
      </c>
      <c r="B251" s="113" t="s">
        <v>910</v>
      </c>
      <c r="C251" s="114" t="s">
        <v>912</v>
      </c>
      <c r="D251" s="113" t="s">
        <v>911</v>
      </c>
      <c r="E251" s="115">
        <v>33725</v>
      </c>
      <c r="F251" s="116" t="s">
        <v>19</v>
      </c>
      <c r="G251" s="117" t="s">
        <v>914</v>
      </c>
      <c r="H251" s="118">
        <v>45303</v>
      </c>
      <c r="I251" s="119"/>
      <c r="J251" s="113"/>
      <c r="K251" s="116"/>
      <c r="L251" s="120"/>
      <c r="M251" s="120"/>
      <c r="N251" s="119"/>
      <c r="O251" s="121"/>
      <c r="P251" s="119"/>
      <c r="Q251" s="121"/>
      <c r="R251" s="119"/>
      <c r="S251" s="119"/>
      <c r="T251" s="119"/>
      <c r="U251" s="119"/>
      <c r="V251" s="119"/>
      <c r="W251" s="119"/>
      <c r="X251" s="119"/>
      <c r="Y251" s="119"/>
      <c r="Z251" s="119"/>
      <c r="AA251" s="119"/>
      <c r="AB251" s="119"/>
      <c r="AC251" s="119"/>
      <c r="AD251" s="119"/>
      <c r="AE251" s="119"/>
    </row>
    <row r="252" spans="1:31">
      <c r="A252" s="113" t="s">
        <v>915</v>
      </c>
      <c r="B252" s="113" t="s">
        <v>916</v>
      </c>
      <c r="C252" s="114" t="s">
        <v>919</v>
      </c>
      <c r="D252" s="113" t="s">
        <v>918</v>
      </c>
      <c r="E252" s="115">
        <v>26488</v>
      </c>
      <c r="F252" s="116" t="s">
        <v>6</v>
      </c>
      <c r="G252" s="117" t="s">
        <v>921</v>
      </c>
      <c r="H252" s="118">
        <v>45303</v>
      </c>
      <c r="I252" s="119"/>
      <c r="J252" s="113"/>
      <c r="K252" s="116"/>
      <c r="L252" s="120"/>
      <c r="M252" s="120"/>
      <c r="N252" s="119"/>
      <c r="O252" s="121"/>
      <c r="P252" s="119"/>
      <c r="Q252" s="121"/>
      <c r="R252" s="119"/>
      <c r="S252" s="119"/>
      <c r="T252" s="119"/>
      <c r="U252" s="119"/>
      <c r="V252" s="119"/>
      <c r="W252" s="119"/>
      <c r="X252" s="119"/>
      <c r="Y252" s="119"/>
      <c r="Z252" s="119"/>
      <c r="AA252" s="119"/>
      <c r="AB252" s="119"/>
      <c r="AC252" s="119"/>
      <c r="AD252" s="119"/>
      <c r="AE252" s="119"/>
    </row>
    <row r="253" spans="1:31">
      <c r="A253" s="113" t="s">
        <v>922</v>
      </c>
      <c r="B253" s="113" t="s">
        <v>923</v>
      </c>
      <c r="C253" s="114" t="s">
        <v>926</v>
      </c>
      <c r="D253" s="113" t="s">
        <v>925</v>
      </c>
      <c r="E253" s="115">
        <v>26986</v>
      </c>
      <c r="F253" s="116" t="s">
        <v>19</v>
      </c>
      <c r="G253" s="117" t="s">
        <v>928</v>
      </c>
      <c r="H253" s="118">
        <v>45306</v>
      </c>
      <c r="I253" s="119"/>
      <c r="J253" s="113"/>
      <c r="K253" s="116"/>
      <c r="L253" s="120"/>
      <c r="M253" s="120"/>
      <c r="N253" s="119"/>
      <c r="O253" s="121"/>
      <c r="P253" s="119"/>
      <c r="Q253" s="121"/>
      <c r="R253" s="119"/>
      <c r="S253" s="119"/>
      <c r="T253" s="119"/>
      <c r="U253" s="119"/>
      <c r="V253" s="119"/>
      <c r="W253" s="119"/>
      <c r="X253" s="119"/>
      <c r="Y253" s="119"/>
      <c r="Z253" s="119"/>
      <c r="AA253" s="119"/>
      <c r="AB253" s="119"/>
      <c r="AC253" s="119"/>
      <c r="AD253" s="119"/>
      <c r="AE253" s="119"/>
    </row>
    <row r="254" spans="1:31">
      <c r="A254" s="113" t="s">
        <v>929</v>
      </c>
      <c r="B254" s="113" t="s">
        <v>930</v>
      </c>
      <c r="C254" s="114" t="s">
        <v>932</v>
      </c>
      <c r="D254" s="113" t="s">
        <v>931</v>
      </c>
      <c r="E254" s="115">
        <v>37170</v>
      </c>
      <c r="F254" s="122" t="s">
        <v>19</v>
      </c>
      <c r="G254" s="117" t="s">
        <v>934</v>
      </c>
      <c r="H254" s="113"/>
      <c r="I254" s="119"/>
      <c r="J254" s="114"/>
      <c r="K254" s="113"/>
      <c r="L254" s="122"/>
      <c r="M254" s="120"/>
      <c r="N254" s="120"/>
      <c r="O254" s="119"/>
      <c r="P254" s="119"/>
      <c r="Q254" s="121"/>
      <c r="R254" s="119"/>
      <c r="S254" s="119"/>
      <c r="T254" s="119"/>
      <c r="U254" s="119"/>
      <c r="V254" s="119"/>
      <c r="W254" s="119"/>
      <c r="X254" s="119"/>
      <c r="Y254" s="119"/>
      <c r="Z254" s="119"/>
      <c r="AA254" s="119"/>
      <c r="AB254" s="119"/>
      <c r="AC254" s="119"/>
      <c r="AD254" s="119"/>
      <c r="AE254" s="119"/>
    </row>
    <row r="255" spans="1:31">
      <c r="A255" s="39" t="s">
        <v>935</v>
      </c>
      <c r="B255" s="39" t="s">
        <v>936</v>
      </c>
      <c r="C255" s="42" t="s">
        <v>939</v>
      </c>
      <c r="D255" s="39" t="s">
        <v>938</v>
      </c>
      <c r="E255" s="69">
        <v>35975</v>
      </c>
      <c r="F255" s="62" t="s">
        <v>6</v>
      </c>
      <c r="G255" s="38" t="s">
        <v>941</v>
      </c>
      <c r="H255" s="39"/>
      <c r="J255" s="42"/>
      <c r="K255" s="39"/>
      <c r="L255" s="62"/>
      <c r="M255" s="40"/>
      <c r="N255" s="40"/>
      <c r="Q255" s="34"/>
    </row>
    <row r="256" spans="1:31">
      <c r="A256" s="113" t="s">
        <v>942</v>
      </c>
      <c r="B256" s="113" t="s">
        <v>943</v>
      </c>
      <c r="C256" s="114" t="s">
        <v>946</v>
      </c>
      <c r="D256" s="113" t="s">
        <v>945</v>
      </c>
      <c r="E256" s="115">
        <v>35188</v>
      </c>
      <c r="F256" s="122" t="s">
        <v>19</v>
      </c>
      <c r="G256" s="117" t="s">
        <v>948</v>
      </c>
      <c r="H256" s="113"/>
      <c r="I256" s="119"/>
      <c r="J256" s="114"/>
      <c r="K256" s="113"/>
      <c r="L256" s="122"/>
      <c r="M256" s="120"/>
      <c r="N256" s="120"/>
      <c r="O256" s="119"/>
      <c r="P256" s="119"/>
      <c r="Q256" s="121"/>
      <c r="R256" s="119"/>
      <c r="S256" s="119"/>
      <c r="T256" s="119"/>
      <c r="U256" s="119"/>
      <c r="V256" s="119"/>
      <c r="W256" s="119"/>
      <c r="X256" s="119"/>
      <c r="Y256" s="119"/>
      <c r="Z256" s="119"/>
      <c r="AA256" s="119"/>
      <c r="AB256" s="119"/>
      <c r="AC256" s="119"/>
      <c r="AD256" s="119"/>
      <c r="AE256" s="119"/>
    </row>
    <row r="257" spans="1:31">
      <c r="A257" s="113" t="s">
        <v>949</v>
      </c>
      <c r="B257" s="113" t="s">
        <v>950</v>
      </c>
      <c r="C257" s="123" t="s">
        <v>954</v>
      </c>
      <c r="D257" s="113" t="s">
        <v>952</v>
      </c>
      <c r="E257" s="124">
        <v>27585</v>
      </c>
      <c r="F257" s="125" t="s">
        <v>6</v>
      </c>
      <c r="G257" s="117" t="s">
        <v>956</v>
      </c>
      <c r="H257" s="126"/>
      <c r="I257" s="119"/>
      <c r="J257" s="123"/>
      <c r="K257" s="113"/>
      <c r="L257" s="127"/>
      <c r="M257" s="128"/>
      <c r="N257" s="128"/>
      <c r="O257" s="119"/>
      <c r="P257" s="119"/>
      <c r="Q257" s="121"/>
      <c r="R257" s="119"/>
      <c r="S257" s="119"/>
      <c r="T257" s="119"/>
      <c r="U257" s="119"/>
      <c r="V257" s="119"/>
      <c r="W257" s="119"/>
      <c r="X257" s="119"/>
      <c r="Y257" s="119"/>
      <c r="Z257" s="119"/>
      <c r="AA257" s="119"/>
      <c r="AB257" s="119"/>
      <c r="AC257" s="119"/>
      <c r="AD257" s="119"/>
      <c r="AE257" s="119"/>
    </row>
    <row r="258" spans="1:31">
      <c r="A258" s="126" t="s">
        <v>958</v>
      </c>
      <c r="B258" s="113"/>
      <c r="C258" s="123" t="s">
        <v>960</v>
      </c>
      <c r="D258" s="126" t="s">
        <v>959</v>
      </c>
      <c r="E258" s="128">
        <v>29011</v>
      </c>
      <c r="F258" s="126" t="s">
        <v>19</v>
      </c>
      <c r="G258" s="117" t="s">
        <v>963</v>
      </c>
      <c r="H258" s="129">
        <v>45320</v>
      </c>
      <c r="I258" s="119" t="s">
        <v>2199</v>
      </c>
      <c r="J258" s="123" t="s">
        <v>2289</v>
      </c>
      <c r="K258" s="126" t="s">
        <v>2199</v>
      </c>
      <c r="L258" s="129">
        <v>45355</v>
      </c>
      <c r="M258" s="128"/>
      <c r="N258" s="130"/>
      <c r="O258" s="119"/>
      <c r="P258" s="119"/>
      <c r="Q258" s="121"/>
      <c r="R258" s="119"/>
      <c r="S258" s="119"/>
      <c r="T258" s="119"/>
      <c r="U258" s="119"/>
      <c r="V258" s="119"/>
      <c r="W258" s="119"/>
      <c r="X258" s="119"/>
      <c r="Y258" s="119"/>
      <c r="Z258" s="119"/>
      <c r="AA258" s="119"/>
      <c r="AB258" s="119"/>
      <c r="AC258" s="119"/>
      <c r="AD258" s="119"/>
      <c r="AE258" s="119"/>
    </row>
    <row r="259" spans="1:31">
      <c r="A259" s="126" t="s">
        <v>964</v>
      </c>
      <c r="B259" s="126" t="s">
        <v>965</v>
      </c>
      <c r="C259" s="123" t="s">
        <v>969</v>
      </c>
      <c r="D259" s="126" t="s">
        <v>967</v>
      </c>
      <c r="E259" s="128">
        <v>34335</v>
      </c>
      <c r="F259" s="126" t="s">
        <v>6</v>
      </c>
      <c r="G259" s="117" t="s">
        <v>971</v>
      </c>
      <c r="H259" s="126"/>
      <c r="I259" s="119"/>
      <c r="J259" s="123"/>
      <c r="K259" s="126"/>
      <c r="L259" s="126"/>
      <c r="M259" s="128"/>
      <c r="N259" s="130"/>
      <c r="O259" s="119"/>
      <c r="P259" s="119"/>
      <c r="Q259" s="121"/>
      <c r="R259" s="119"/>
      <c r="S259" s="119"/>
      <c r="T259" s="119"/>
      <c r="U259" s="119"/>
      <c r="V259" s="119"/>
      <c r="W259" s="119"/>
      <c r="X259" s="119"/>
      <c r="Y259" s="119"/>
      <c r="Z259" s="119"/>
      <c r="AA259" s="119"/>
      <c r="AB259" s="119"/>
      <c r="AC259" s="119"/>
      <c r="AD259" s="119"/>
      <c r="AE259" s="119"/>
    </row>
    <row r="260" spans="1:31">
      <c r="A260" s="126" t="s">
        <v>972</v>
      </c>
      <c r="B260" s="126" t="s">
        <v>973</v>
      </c>
      <c r="C260" s="123" t="s">
        <v>977</v>
      </c>
      <c r="D260" s="126" t="s">
        <v>975</v>
      </c>
      <c r="E260" s="128">
        <v>29593</v>
      </c>
      <c r="F260" s="126" t="s">
        <v>6</v>
      </c>
      <c r="G260" s="117" t="s">
        <v>979</v>
      </c>
      <c r="H260" s="126"/>
      <c r="I260" s="119"/>
      <c r="J260" s="123"/>
      <c r="K260" s="126"/>
      <c r="L260" s="126"/>
      <c r="M260" s="128"/>
      <c r="N260" s="130"/>
      <c r="O260" s="119"/>
      <c r="P260" s="119"/>
      <c r="Q260" s="121"/>
      <c r="R260" s="119"/>
      <c r="S260" s="119"/>
      <c r="T260" s="119"/>
      <c r="U260" s="119"/>
      <c r="V260" s="119"/>
      <c r="W260" s="119"/>
      <c r="X260" s="119"/>
      <c r="Y260" s="119"/>
      <c r="Z260" s="119"/>
      <c r="AA260" s="119"/>
      <c r="AB260" s="119"/>
      <c r="AC260" s="119"/>
      <c r="AD260" s="119"/>
      <c r="AE260" s="119"/>
    </row>
    <row r="261" spans="1:31">
      <c r="A261" s="126" t="s">
        <v>981</v>
      </c>
      <c r="B261" s="113"/>
      <c r="C261" s="123" t="s">
        <v>986</v>
      </c>
      <c r="D261" s="126" t="s">
        <v>984</v>
      </c>
      <c r="E261" s="131" t="s">
        <v>982</v>
      </c>
      <c r="F261" s="126" t="s">
        <v>19</v>
      </c>
      <c r="G261" s="117" t="s">
        <v>988</v>
      </c>
      <c r="H261" s="126"/>
      <c r="I261" s="119"/>
      <c r="J261" s="123"/>
      <c r="K261" s="126"/>
      <c r="L261" s="126"/>
      <c r="M261" s="128"/>
      <c r="N261" s="130"/>
      <c r="O261" s="119"/>
      <c r="P261" s="119"/>
      <c r="Q261" s="121"/>
      <c r="R261" s="119"/>
      <c r="S261" s="119"/>
      <c r="T261" s="119"/>
      <c r="U261" s="119"/>
      <c r="V261" s="119"/>
      <c r="W261" s="119"/>
      <c r="X261" s="119"/>
      <c r="Y261" s="119"/>
      <c r="Z261" s="119"/>
      <c r="AA261" s="119"/>
      <c r="AB261" s="119"/>
      <c r="AC261" s="119"/>
      <c r="AD261" s="119"/>
      <c r="AE261" s="119"/>
    </row>
    <row r="262" spans="1:31">
      <c r="A262" s="55" t="s">
        <v>989</v>
      </c>
      <c r="B262" s="55" t="s">
        <v>990</v>
      </c>
      <c r="C262" s="56">
        <v>601123008643</v>
      </c>
      <c r="D262" s="55" t="s">
        <v>991</v>
      </c>
      <c r="E262" s="57">
        <v>26714</v>
      </c>
      <c r="F262" s="55" t="s">
        <v>19</v>
      </c>
      <c r="G262" s="38" t="s">
        <v>993</v>
      </c>
      <c r="H262" s="55"/>
      <c r="J262" s="56"/>
      <c r="K262" s="55"/>
      <c r="L262" s="55"/>
      <c r="M262" s="57"/>
      <c r="N262" s="132"/>
      <c r="Q262" s="34"/>
    </row>
    <row r="263" spans="1:31">
      <c r="A263" s="55" t="s">
        <v>994</v>
      </c>
      <c r="B263" s="55" t="s">
        <v>995</v>
      </c>
      <c r="C263" s="56" t="s">
        <v>999</v>
      </c>
      <c r="D263" s="55" t="s">
        <v>997</v>
      </c>
      <c r="E263" s="57">
        <v>22686</v>
      </c>
      <c r="F263" s="55" t="s">
        <v>19</v>
      </c>
      <c r="G263" s="38" t="s">
        <v>1001</v>
      </c>
      <c r="H263" s="55"/>
      <c r="J263" s="56"/>
      <c r="K263" s="55"/>
      <c r="L263" s="55"/>
      <c r="M263" s="57"/>
      <c r="N263" s="132"/>
      <c r="Q263" s="34"/>
    </row>
    <row r="264" spans="1:31">
      <c r="A264" s="55" t="s">
        <v>223</v>
      </c>
      <c r="B264" s="55" t="s">
        <v>1002</v>
      </c>
      <c r="C264" s="56" t="s">
        <v>1006</v>
      </c>
      <c r="D264" s="55" t="s">
        <v>1004</v>
      </c>
      <c r="E264" s="57">
        <v>31057</v>
      </c>
      <c r="F264" s="55" t="s">
        <v>6</v>
      </c>
      <c r="G264" s="38" t="s">
        <v>1008</v>
      </c>
      <c r="H264" s="55"/>
      <c r="J264" s="56"/>
      <c r="K264" s="55"/>
      <c r="L264" s="55"/>
      <c r="M264" s="57"/>
      <c r="N264" s="132"/>
      <c r="Q264" s="34"/>
    </row>
    <row r="265" spans="1:31">
      <c r="A265" s="126" t="s">
        <v>1009</v>
      </c>
      <c r="B265" s="126" t="s">
        <v>916</v>
      </c>
      <c r="C265" s="123" t="s">
        <v>1013</v>
      </c>
      <c r="D265" s="126" t="s">
        <v>1011</v>
      </c>
      <c r="E265" s="128">
        <v>26488</v>
      </c>
      <c r="F265" s="123" t="s">
        <v>19</v>
      </c>
      <c r="G265" s="133" t="s">
        <v>1015</v>
      </c>
      <c r="H265" s="126"/>
      <c r="I265" s="119"/>
      <c r="J265" s="123"/>
      <c r="K265" s="126"/>
      <c r="L265" s="128"/>
      <c r="M265" s="128"/>
      <c r="N265" s="130"/>
      <c r="O265" s="119"/>
      <c r="P265" s="119"/>
      <c r="Q265" s="121"/>
      <c r="R265" s="119"/>
      <c r="S265" s="119"/>
      <c r="T265" s="119"/>
      <c r="U265" s="119"/>
      <c r="V265" s="119"/>
      <c r="W265" s="119"/>
      <c r="X265" s="119"/>
      <c r="Y265" s="119"/>
      <c r="Z265" s="119"/>
      <c r="AA265" s="119"/>
      <c r="AB265" s="119"/>
      <c r="AC265" s="119"/>
      <c r="AD265" s="119"/>
      <c r="AE265" s="119"/>
    </row>
    <row r="266" spans="1:31">
      <c r="A266" s="126" t="s">
        <v>1016</v>
      </c>
      <c r="B266" s="126" t="s">
        <v>1017</v>
      </c>
      <c r="C266" s="123" t="s">
        <v>1019</v>
      </c>
      <c r="D266" s="126" t="s">
        <v>1018</v>
      </c>
      <c r="E266" s="128">
        <v>23585</v>
      </c>
      <c r="F266" s="123" t="s">
        <v>19</v>
      </c>
      <c r="G266" s="133" t="s">
        <v>1021</v>
      </c>
      <c r="H266" s="126"/>
      <c r="I266" s="119"/>
      <c r="J266" s="123"/>
      <c r="K266" s="126"/>
      <c r="L266" s="128"/>
      <c r="M266" s="128"/>
      <c r="N266" s="130"/>
      <c r="O266" s="119"/>
      <c r="P266" s="119"/>
      <c r="Q266" s="121"/>
      <c r="R266" s="119"/>
      <c r="S266" s="119"/>
      <c r="T266" s="119"/>
      <c r="U266" s="119"/>
      <c r="V266" s="119"/>
      <c r="W266" s="119"/>
      <c r="X266" s="119"/>
      <c r="Y266" s="119"/>
      <c r="Z266" s="119"/>
      <c r="AA266" s="119"/>
      <c r="AB266" s="119"/>
      <c r="AC266" s="119"/>
      <c r="AD266" s="119"/>
      <c r="AE266" s="119"/>
    </row>
    <row r="267" spans="1:31">
      <c r="A267" s="126" t="s">
        <v>1023</v>
      </c>
      <c r="B267" s="113"/>
      <c r="C267" s="123" t="s">
        <v>1027</v>
      </c>
      <c r="D267" s="126" t="s">
        <v>1025</v>
      </c>
      <c r="E267" s="128">
        <v>33849</v>
      </c>
      <c r="F267" s="126" t="s">
        <v>19</v>
      </c>
      <c r="G267" s="117" t="s">
        <v>1029</v>
      </c>
      <c r="H267" s="126"/>
      <c r="I267" s="119"/>
      <c r="J267" s="123"/>
      <c r="K267" s="126"/>
      <c r="L267" s="126"/>
      <c r="M267" s="128"/>
      <c r="N267" s="130"/>
      <c r="O267" s="119"/>
      <c r="P267" s="119"/>
      <c r="Q267" s="121"/>
      <c r="R267" s="119"/>
      <c r="S267" s="119"/>
      <c r="T267" s="119"/>
      <c r="U267" s="119"/>
      <c r="V267" s="119"/>
      <c r="W267" s="119"/>
      <c r="X267" s="119"/>
      <c r="Y267" s="119"/>
      <c r="Z267" s="119"/>
      <c r="AA267" s="119"/>
      <c r="AB267" s="119"/>
      <c r="AC267" s="119"/>
      <c r="AD267" s="119"/>
      <c r="AE267" s="119"/>
    </row>
    <row r="268" spans="1:31">
      <c r="E268" s="34"/>
      <c r="J268" s="34"/>
      <c r="O268" s="34"/>
      <c r="Q268" s="34"/>
    </row>
    <row r="269" spans="1:31">
      <c r="E269" s="34"/>
      <c r="J269" s="34"/>
      <c r="O269" s="34"/>
      <c r="Q269" s="34"/>
    </row>
    <row r="270" spans="1:31">
      <c r="E270" s="34"/>
      <c r="J270" s="34"/>
      <c r="O270" s="34"/>
      <c r="Q270" s="34"/>
    </row>
    <row r="271" spans="1:31">
      <c r="E271" s="34"/>
      <c r="J271" s="34"/>
      <c r="O271" s="34"/>
      <c r="Q271" s="34"/>
    </row>
    <row r="272" spans="1:31">
      <c r="E272" s="34"/>
      <c r="J272" s="34"/>
      <c r="O272" s="34"/>
      <c r="Q272" s="34"/>
    </row>
    <row r="273" spans="4:17">
      <c r="E273" s="34"/>
      <c r="J273" s="34"/>
      <c r="O273" s="34"/>
      <c r="Q273" s="34"/>
    </row>
    <row r="274" spans="4:17">
      <c r="E274" s="34"/>
      <c r="J274" s="34"/>
      <c r="O274" s="34"/>
      <c r="Q274" s="34"/>
    </row>
    <row r="275" spans="4:17">
      <c r="D275" s="34"/>
      <c r="J275" s="34"/>
      <c r="O275" s="34"/>
      <c r="Q275" s="34"/>
    </row>
    <row r="276" spans="4:17">
      <c r="D276" s="34"/>
      <c r="J276" s="34"/>
      <c r="O276" s="34"/>
      <c r="Q276" s="34"/>
    </row>
    <row r="277" spans="4:17">
      <c r="D277" s="34"/>
      <c r="J277" s="34"/>
      <c r="O277" s="34"/>
      <c r="Q277" s="34"/>
    </row>
    <row r="278" spans="4:17">
      <c r="D278" s="34"/>
      <c r="J278" s="34"/>
      <c r="O278" s="34"/>
      <c r="Q278" s="34"/>
    </row>
    <row r="279" spans="4:17">
      <c r="D279" s="34"/>
      <c r="J279" s="34"/>
      <c r="O279" s="34"/>
      <c r="Q279" s="34"/>
    </row>
    <row r="280" spans="4:17">
      <c r="D280" s="34"/>
      <c r="J280" s="34"/>
      <c r="O280" s="34"/>
      <c r="Q280" s="34"/>
    </row>
    <row r="281" spans="4:17">
      <c r="G281" s="34"/>
      <c r="J281" s="34"/>
      <c r="O281" s="34"/>
      <c r="Q281" s="34"/>
    </row>
    <row r="282" spans="4:17">
      <c r="G282" s="34"/>
      <c r="J282" s="34"/>
      <c r="O282" s="34"/>
      <c r="Q282" s="34"/>
    </row>
    <row r="283" spans="4:17">
      <c r="G283" s="34"/>
      <c r="J283" s="34"/>
      <c r="O283" s="34"/>
      <c r="Q283" s="34"/>
    </row>
    <row r="284" spans="4:17">
      <c r="G284" s="34"/>
      <c r="J284" s="34"/>
      <c r="O284" s="34"/>
      <c r="Q284" s="34"/>
    </row>
    <row r="285" spans="4:17">
      <c r="G285" s="34"/>
      <c r="J285" s="34"/>
      <c r="O285" s="34"/>
      <c r="Q285" s="34"/>
    </row>
    <row r="286" spans="4:17">
      <c r="G286" s="34"/>
      <c r="J286" s="34"/>
      <c r="O286" s="34"/>
      <c r="Q286" s="34"/>
    </row>
    <row r="287" spans="4:17">
      <c r="G287" s="34"/>
      <c r="I287" s="34"/>
      <c r="K287" s="34"/>
      <c r="O287" s="34"/>
      <c r="Q287" s="34"/>
    </row>
    <row r="288" spans="4:17">
      <c r="G288" s="34"/>
      <c r="I288" s="34"/>
      <c r="K288" s="34"/>
      <c r="O288" s="34"/>
      <c r="Q288" s="34"/>
    </row>
    <row r="289" spans="7:17">
      <c r="G289" s="34"/>
      <c r="I289" s="34"/>
      <c r="K289" s="34"/>
      <c r="O289" s="34"/>
      <c r="Q289" s="34"/>
    </row>
    <row r="290" spans="7:17">
      <c r="G290" s="34"/>
      <c r="I290" s="34"/>
      <c r="K290" s="34"/>
      <c r="O290" s="34"/>
      <c r="Q290" s="34"/>
    </row>
    <row r="291" spans="7:17">
      <c r="G291" s="34"/>
      <c r="I291" s="34"/>
      <c r="K291" s="34"/>
      <c r="O291" s="34"/>
      <c r="Q291" s="34"/>
    </row>
    <row r="292" spans="7:17">
      <c r="G292" s="34"/>
      <c r="I292" s="34"/>
      <c r="K292" s="34"/>
      <c r="O292" s="34"/>
      <c r="Q292" s="34"/>
    </row>
    <row r="293" spans="7:17">
      <c r="G293" s="34"/>
      <c r="I293" s="34"/>
      <c r="K293" s="34"/>
      <c r="O293" s="34"/>
      <c r="Q293" s="34"/>
    </row>
    <row r="294" spans="7:17">
      <c r="G294" s="34"/>
      <c r="I294" s="34"/>
      <c r="K294" s="34"/>
      <c r="O294" s="34"/>
      <c r="Q294" s="34"/>
    </row>
    <row r="295" spans="7:17">
      <c r="G295" s="34"/>
      <c r="I295" s="34"/>
      <c r="K295" s="34"/>
      <c r="O295" s="34"/>
      <c r="Q295" s="34"/>
    </row>
    <row r="296" spans="7:17">
      <c r="G296" s="34"/>
      <c r="I296" s="34"/>
      <c r="K296" s="34"/>
      <c r="O296" s="34"/>
      <c r="Q296" s="34"/>
    </row>
    <row r="297" spans="7:17">
      <c r="G297" s="34"/>
      <c r="I297" s="34"/>
      <c r="K297" s="34"/>
      <c r="O297" s="34"/>
      <c r="Q297" s="34"/>
    </row>
    <row r="298" spans="7:17">
      <c r="G298" s="34"/>
      <c r="I298" s="34"/>
      <c r="K298" s="34"/>
      <c r="O298" s="34"/>
      <c r="Q298" s="34"/>
    </row>
    <row r="299" spans="7:17">
      <c r="G299" s="34"/>
      <c r="I299" s="34"/>
      <c r="K299" s="34"/>
      <c r="O299" s="34"/>
      <c r="Q299" s="34"/>
    </row>
    <row r="300" spans="7:17">
      <c r="G300" s="34"/>
      <c r="I300" s="34"/>
      <c r="K300" s="34"/>
      <c r="O300" s="34"/>
      <c r="Q300" s="34"/>
    </row>
    <row r="301" spans="7:17">
      <c r="G301" s="34"/>
      <c r="I301" s="34"/>
      <c r="K301" s="34"/>
      <c r="O301" s="34"/>
      <c r="Q301" s="34"/>
    </row>
    <row r="302" spans="7:17">
      <c r="G302" s="34"/>
      <c r="I302" s="34"/>
      <c r="K302" s="34"/>
      <c r="O302" s="34"/>
      <c r="Q302" s="34"/>
    </row>
    <row r="303" spans="7:17">
      <c r="G303" s="34"/>
      <c r="I303" s="34"/>
      <c r="K303" s="34"/>
      <c r="O303" s="34"/>
      <c r="Q303" s="34"/>
    </row>
    <row r="304" spans="7:17">
      <c r="G304" s="34"/>
      <c r="I304" s="34"/>
      <c r="K304" s="34"/>
      <c r="O304" s="34"/>
      <c r="Q304" s="34"/>
    </row>
    <row r="305" spans="7:17">
      <c r="G305" s="34"/>
      <c r="I305" s="34"/>
      <c r="K305" s="34"/>
      <c r="O305" s="34"/>
      <c r="Q305" s="34"/>
    </row>
    <row r="306" spans="7:17">
      <c r="G306" s="34"/>
      <c r="I306" s="34"/>
      <c r="K306" s="34"/>
      <c r="O306" s="34"/>
      <c r="Q306" s="34"/>
    </row>
    <row r="307" spans="7:17">
      <c r="G307" s="34"/>
      <c r="I307" s="34"/>
      <c r="K307" s="34"/>
      <c r="O307" s="34"/>
      <c r="Q307" s="34"/>
    </row>
    <row r="308" spans="7:17">
      <c r="G308" s="34"/>
      <c r="I308" s="34"/>
      <c r="K308" s="34"/>
      <c r="O308" s="34"/>
      <c r="Q308" s="34"/>
    </row>
    <row r="309" spans="7:17">
      <c r="G309" s="34"/>
      <c r="I309" s="34"/>
      <c r="K309" s="34"/>
      <c r="O309" s="34"/>
      <c r="Q309" s="34"/>
    </row>
    <row r="310" spans="7:17">
      <c r="G310" s="34"/>
      <c r="I310" s="34"/>
      <c r="K310" s="34"/>
      <c r="O310" s="34"/>
      <c r="Q310" s="34"/>
    </row>
    <row r="311" spans="7:17">
      <c r="G311" s="34"/>
      <c r="I311" s="34"/>
      <c r="K311" s="34"/>
      <c r="O311" s="34"/>
      <c r="Q311" s="34"/>
    </row>
    <row r="312" spans="7:17">
      <c r="G312" s="34"/>
      <c r="I312" s="34"/>
      <c r="K312" s="34"/>
      <c r="O312" s="34"/>
      <c r="Q312" s="34"/>
    </row>
    <row r="313" spans="7:17">
      <c r="G313" s="34"/>
      <c r="I313" s="34"/>
      <c r="K313" s="34"/>
      <c r="O313" s="34"/>
      <c r="Q313" s="34"/>
    </row>
    <row r="314" spans="7:17">
      <c r="G314" s="34"/>
      <c r="I314" s="34"/>
      <c r="K314" s="34"/>
      <c r="O314" s="34"/>
      <c r="Q314" s="34"/>
    </row>
    <row r="315" spans="7:17">
      <c r="G315" s="34"/>
      <c r="I315" s="34"/>
      <c r="K315" s="34"/>
      <c r="O315" s="34"/>
      <c r="Q315" s="34"/>
    </row>
    <row r="316" spans="7:17">
      <c r="G316" s="34"/>
      <c r="I316" s="34"/>
      <c r="K316" s="34"/>
      <c r="O316" s="34"/>
      <c r="Q316" s="34"/>
    </row>
    <row r="317" spans="7:17">
      <c r="G317" s="34"/>
      <c r="I317" s="34"/>
      <c r="K317" s="34"/>
      <c r="O317" s="34"/>
      <c r="Q317" s="34"/>
    </row>
    <row r="318" spans="7:17">
      <c r="G318" s="34"/>
      <c r="I318" s="34"/>
      <c r="K318" s="34"/>
      <c r="O318" s="34"/>
      <c r="Q318" s="34"/>
    </row>
    <row r="319" spans="7:17">
      <c r="G319" s="34"/>
      <c r="I319" s="34"/>
      <c r="K319" s="34"/>
      <c r="O319" s="34"/>
      <c r="Q319" s="34"/>
    </row>
    <row r="320" spans="7:17">
      <c r="G320" s="34"/>
      <c r="I320" s="34"/>
      <c r="K320" s="34"/>
      <c r="O320" s="34"/>
      <c r="Q320" s="34"/>
    </row>
    <row r="321" spans="7:17">
      <c r="G321" s="34"/>
      <c r="I321" s="34"/>
      <c r="K321" s="34"/>
      <c r="O321" s="34"/>
      <c r="Q321" s="34"/>
    </row>
    <row r="322" spans="7:17">
      <c r="G322" s="34"/>
      <c r="I322" s="34"/>
      <c r="K322" s="34"/>
      <c r="O322" s="34"/>
      <c r="Q322" s="34"/>
    </row>
    <row r="323" spans="7:17">
      <c r="G323" s="34"/>
      <c r="I323" s="34"/>
      <c r="K323" s="34"/>
      <c r="O323" s="34"/>
      <c r="Q323" s="34"/>
    </row>
    <row r="324" spans="7:17">
      <c r="G324" s="34"/>
      <c r="I324" s="34"/>
      <c r="K324" s="34"/>
      <c r="O324" s="34"/>
      <c r="Q324" s="34"/>
    </row>
    <row r="325" spans="7:17">
      <c r="G325" s="34"/>
      <c r="I325" s="34"/>
      <c r="K325" s="34"/>
      <c r="O325" s="34"/>
      <c r="Q325" s="34"/>
    </row>
    <row r="326" spans="7:17">
      <c r="G326" s="34"/>
      <c r="I326" s="34"/>
      <c r="K326" s="34"/>
      <c r="O326" s="34"/>
      <c r="Q326" s="34"/>
    </row>
    <row r="327" spans="7:17">
      <c r="G327" s="34"/>
      <c r="I327" s="34"/>
      <c r="K327" s="34"/>
      <c r="O327" s="34"/>
      <c r="Q327" s="34"/>
    </row>
    <row r="328" spans="7:17">
      <c r="G328" s="34"/>
      <c r="I328" s="34"/>
      <c r="K328" s="34"/>
      <c r="O328" s="34"/>
      <c r="Q328" s="34"/>
    </row>
    <row r="329" spans="7:17">
      <c r="G329" s="34"/>
      <c r="I329" s="34"/>
      <c r="K329" s="34"/>
      <c r="O329" s="34"/>
      <c r="Q329" s="34"/>
    </row>
    <row r="330" spans="7:17">
      <c r="G330" s="34"/>
      <c r="I330" s="34"/>
      <c r="K330" s="34"/>
      <c r="O330" s="34"/>
      <c r="Q330" s="34"/>
    </row>
    <row r="331" spans="7:17">
      <c r="G331" s="34"/>
      <c r="I331" s="34"/>
      <c r="K331" s="34"/>
      <c r="O331" s="34"/>
      <c r="Q331" s="34"/>
    </row>
    <row r="332" spans="7:17">
      <c r="G332" s="34"/>
      <c r="I332" s="34"/>
      <c r="K332" s="34"/>
      <c r="O332" s="34"/>
      <c r="Q332" s="34"/>
    </row>
    <row r="333" spans="7:17">
      <c r="G333" s="34"/>
      <c r="I333" s="34"/>
      <c r="K333" s="34"/>
      <c r="O333" s="34"/>
      <c r="Q333" s="34"/>
    </row>
    <row r="334" spans="7:17">
      <c r="G334" s="34"/>
      <c r="I334" s="34"/>
      <c r="K334" s="34"/>
      <c r="O334" s="34"/>
      <c r="Q334" s="34"/>
    </row>
    <row r="335" spans="7:17">
      <c r="G335" s="34"/>
      <c r="I335" s="34"/>
      <c r="K335" s="34"/>
      <c r="O335" s="34"/>
      <c r="Q335" s="34"/>
    </row>
    <row r="336" spans="7:17">
      <c r="G336" s="34"/>
      <c r="I336" s="34"/>
      <c r="K336" s="34"/>
      <c r="O336" s="34"/>
      <c r="Q336" s="34"/>
    </row>
    <row r="337" spans="7:17">
      <c r="G337" s="34"/>
      <c r="I337" s="34"/>
      <c r="K337" s="34"/>
      <c r="O337" s="34"/>
      <c r="Q337" s="34"/>
    </row>
    <row r="338" spans="7:17">
      <c r="G338" s="34"/>
      <c r="I338" s="34"/>
      <c r="K338" s="34"/>
      <c r="O338" s="34"/>
      <c r="Q338" s="34"/>
    </row>
    <row r="339" spans="7:17">
      <c r="G339" s="34"/>
      <c r="I339" s="34"/>
      <c r="K339" s="34"/>
      <c r="O339" s="34"/>
      <c r="Q339" s="34"/>
    </row>
    <row r="340" spans="7:17">
      <c r="G340" s="34"/>
      <c r="I340" s="34"/>
      <c r="K340" s="34"/>
      <c r="O340" s="34"/>
      <c r="Q340" s="34"/>
    </row>
    <row r="341" spans="7:17">
      <c r="G341" s="34"/>
      <c r="I341" s="34"/>
      <c r="K341" s="34"/>
      <c r="O341" s="34"/>
      <c r="Q341" s="34"/>
    </row>
    <row r="342" spans="7:17">
      <c r="G342" s="34"/>
      <c r="I342" s="34"/>
      <c r="K342" s="34"/>
      <c r="O342" s="34"/>
      <c r="Q342" s="34"/>
    </row>
    <row r="343" spans="7:17">
      <c r="G343" s="34"/>
      <c r="I343" s="34"/>
      <c r="K343" s="34"/>
      <c r="O343" s="34"/>
      <c r="Q343" s="34"/>
    </row>
    <row r="344" spans="7:17">
      <c r="G344" s="34"/>
      <c r="I344" s="34"/>
      <c r="K344" s="34"/>
      <c r="O344" s="34"/>
      <c r="Q344" s="34"/>
    </row>
    <row r="345" spans="7:17">
      <c r="G345" s="34"/>
      <c r="I345" s="34"/>
      <c r="K345" s="34"/>
      <c r="O345" s="34"/>
      <c r="Q345" s="34"/>
    </row>
    <row r="346" spans="7:17">
      <c r="G346" s="34"/>
      <c r="I346" s="34"/>
      <c r="K346" s="34"/>
      <c r="O346" s="34"/>
      <c r="Q346" s="34"/>
    </row>
    <row r="347" spans="7:17">
      <c r="G347" s="34"/>
      <c r="I347" s="34"/>
      <c r="K347" s="34"/>
      <c r="O347" s="34"/>
      <c r="Q347" s="34"/>
    </row>
    <row r="348" spans="7:17">
      <c r="G348" s="34"/>
      <c r="I348" s="34"/>
      <c r="K348" s="34"/>
      <c r="O348" s="34"/>
      <c r="Q348" s="34"/>
    </row>
    <row r="349" spans="7:17">
      <c r="G349" s="34"/>
      <c r="I349" s="34"/>
      <c r="K349" s="34"/>
      <c r="O349" s="34"/>
      <c r="Q349" s="34"/>
    </row>
    <row r="350" spans="7:17">
      <c r="G350" s="34"/>
      <c r="I350" s="34"/>
      <c r="K350" s="34"/>
      <c r="O350" s="34"/>
      <c r="Q350" s="34"/>
    </row>
    <row r="351" spans="7:17">
      <c r="G351" s="34"/>
      <c r="I351" s="34"/>
      <c r="K351" s="34"/>
      <c r="O351" s="34"/>
      <c r="Q351" s="34"/>
    </row>
    <row r="352" spans="7:17">
      <c r="G352" s="34"/>
      <c r="I352" s="34"/>
      <c r="K352" s="34"/>
      <c r="O352" s="34"/>
      <c r="Q352" s="34"/>
    </row>
    <row r="353" spans="7:17">
      <c r="G353" s="34"/>
      <c r="I353" s="34"/>
      <c r="K353" s="34"/>
      <c r="O353" s="34"/>
      <c r="Q353" s="34"/>
    </row>
    <row r="354" spans="7:17">
      <c r="G354" s="34"/>
      <c r="I354" s="34"/>
      <c r="K354" s="34"/>
      <c r="O354" s="34"/>
      <c r="Q354" s="34"/>
    </row>
    <row r="355" spans="7:17">
      <c r="G355" s="34"/>
      <c r="I355" s="34"/>
      <c r="K355" s="34"/>
      <c r="O355" s="34"/>
      <c r="Q355" s="34"/>
    </row>
    <row r="356" spans="7:17">
      <c r="G356" s="34"/>
      <c r="I356" s="34"/>
      <c r="K356" s="34"/>
      <c r="O356" s="34"/>
      <c r="Q356" s="34"/>
    </row>
    <row r="357" spans="7:17">
      <c r="G357" s="34"/>
      <c r="I357" s="34"/>
      <c r="K357" s="34"/>
      <c r="O357" s="34"/>
      <c r="Q357" s="34"/>
    </row>
    <row r="358" spans="7:17">
      <c r="G358" s="34"/>
      <c r="I358" s="34"/>
      <c r="K358" s="34"/>
      <c r="O358" s="34"/>
      <c r="Q358" s="34"/>
    </row>
    <row r="359" spans="7:17">
      <c r="G359" s="34"/>
      <c r="I359" s="34"/>
      <c r="K359" s="34"/>
      <c r="O359" s="34"/>
      <c r="Q359" s="34"/>
    </row>
    <row r="360" spans="7:17">
      <c r="G360" s="34"/>
      <c r="I360" s="34"/>
      <c r="K360" s="34"/>
      <c r="O360" s="34"/>
      <c r="Q360" s="34"/>
    </row>
    <row r="361" spans="7:17">
      <c r="G361" s="34"/>
      <c r="I361" s="34"/>
      <c r="K361" s="34"/>
      <c r="O361" s="34"/>
      <c r="Q361" s="34"/>
    </row>
    <row r="362" spans="7:17">
      <c r="G362" s="34"/>
      <c r="I362" s="34"/>
      <c r="K362" s="34"/>
      <c r="O362" s="34"/>
      <c r="Q362" s="34"/>
    </row>
    <row r="363" spans="7:17">
      <c r="G363" s="34"/>
      <c r="I363" s="34"/>
      <c r="K363" s="34"/>
      <c r="O363" s="34"/>
      <c r="Q363" s="34"/>
    </row>
    <row r="364" spans="7:17">
      <c r="G364" s="34"/>
      <c r="I364" s="34"/>
      <c r="K364" s="34"/>
      <c r="O364" s="34"/>
      <c r="Q364" s="34"/>
    </row>
    <row r="365" spans="7:17">
      <c r="G365" s="34"/>
      <c r="I365" s="34"/>
      <c r="K365" s="34"/>
      <c r="O365" s="34"/>
      <c r="Q365" s="34"/>
    </row>
    <row r="366" spans="7:17">
      <c r="G366" s="34"/>
      <c r="I366" s="34"/>
      <c r="K366" s="34"/>
      <c r="O366" s="34"/>
      <c r="Q366" s="34"/>
    </row>
    <row r="367" spans="7:17">
      <c r="G367" s="34"/>
      <c r="I367" s="34"/>
      <c r="K367" s="34"/>
      <c r="O367" s="34"/>
      <c r="Q367" s="34"/>
    </row>
    <row r="368" spans="7:17">
      <c r="G368" s="34"/>
      <c r="I368" s="34"/>
      <c r="K368" s="34"/>
      <c r="O368" s="34"/>
      <c r="Q368" s="34"/>
    </row>
    <row r="369" spans="7:17">
      <c r="G369" s="34"/>
      <c r="I369" s="34"/>
      <c r="K369" s="34"/>
      <c r="O369" s="34"/>
      <c r="Q369" s="34"/>
    </row>
    <row r="370" spans="7:17">
      <c r="G370" s="34"/>
      <c r="I370" s="34"/>
      <c r="K370" s="34"/>
      <c r="O370" s="34"/>
      <c r="Q370" s="34"/>
    </row>
    <row r="371" spans="7:17">
      <c r="G371" s="34"/>
      <c r="I371" s="34"/>
      <c r="K371" s="34"/>
      <c r="O371" s="34"/>
      <c r="Q371" s="34"/>
    </row>
    <row r="372" spans="7:17">
      <c r="G372" s="34"/>
      <c r="I372" s="34"/>
      <c r="K372" s="34"/>
      <c r="O372" s="34"/>
      <c r="Q372" s="34"/>
    </row>
    <row r="373" spans="7:17">
      <c r="G373" s="34"/>
      <c r="I373" s="34"/>
      <c r="K373" s="34"/>
      <c r="O373" s="34"/>
      <c r="Q373" s="34"/>
    </row>
    <row r="374" spans="7:17">
      <c r="G374" s="34"/>
      <c r="I374" s="34"/>
      <c r="K374" s="34"/>
      <c r="O374" s="34"/>
      <c r="Q374" s="34"/>
    </row>
    <row r="375" spans="7:17">
      <c r="G375" s="34"/>
      <c r="I375" s="34"/>
      <c r="K375" s="34"/>
      <c r="O375" s="34"/>
      <c r="Q375" s="34"/>
    </row>
    <row r="376" spans="7:17">
      <c r="G376" s="34"/>
      <c r="I376" s="34"/>
      <c r="K376" s="34"/>
      <c r="O376" s="34"/>
      <c r="Q376" s="34"/>
    </row>
    <row r="377" spans="7:17">
      <c r="G377" s="34"/>
      <c r="I377" s="34"/>
      <c r="K377" s="34"/>
      <c r="O377" s="34"/>
      <c r="Q377" s="34"/>
    </row>
    <row r="378" spans="7:17">
      <c r="G378" s="34"/>
      <c r="I378" s="34"/>
      <c r="K378" s="34"/>
      <c r="O378" s="34"/>
      <c r="Q378" s="34"/>
    </row>
    <row r="379" spans="7:17">
      <c r="G379" s="34"/>
      <c r="I379" s="34"/>
      <c r="K379" s="34"/>
      <c r="O379" s="34"/>
      <c r="Q379" s="34"/>
    </row>
    <row r="380" spans="7:17">
      <c r="G380" s="34"/>
      <c r="I380" s="34"/>
      <c r="K380" s="34"/>
      <c r="O380" s="34"/>
      <c r="Q380" s="34"/>
    </row>
    <row r="381" spans="7:17">
      <c r="G381" s="34"/>
      <c r="I381" s="34"/>
      <c r="K381" s="34"/>
      <c r="O381" s="34"/>
      <c r="Q381" s="34"/>
    </row>
    <row r="382" spans="7:17">
      <c r="G382" s="34"/>
      <c r="I382" s="34"/>
      <c r="K382" s="34"/>
      <c r="O382" s="34"/>
      <c r="Q382" s="34"/>
    </row>
    <row r="383" spans="7:17">
      <c r="G383" s="34"/>
      <c r="I383" s="34"/>
      <c r="K383" s="34"/>
      <c r="O383" s="34"/>
      <c r="Q383" s="34"/>
    </row>
    <row r="384" spans="7:17">
      <c r="G384" s="34"/>
      <c r="I384" s="34"/>
      <c r="K384" s="34"/>
      <c r="O384" s="34"/>
      <c r="Q384" s="34"/>
    </row>
    <row r="385" spans="7:17">
      <c r="G385" s="34"/>
      <c r="I385" s="34"/>
      <c r="K385" s="34"/>
      <c r="O385" s="34"/>
      <c r="Q385" s="34"/>
    </row>
    <row r="386" spans="7:17">
      <c r="G386" s="34"/>
      <c r="I386" s="34"/>
      <c r="K386" s="34"/>
      <c r="O386" s="34"/>
      <c r="Q386" s="34"/>
    </row>
    <row r="387" spans="7:17">
      <c r="G387" s="34"/>
      <c r="I387" s="34"/>
      <c r="K387" s="34"/>
      <c r="O387" s="34"/>
      <c r="Q387" s="34"/>
    </row>
    <row r="388" spans="7:17">
      <c r="G388" s="34"/>
      <c r="I388" s="34"/>
      <c r="K388" s="34"/>
      <c r="O388" s="34"/>
      <c r="Q388" s="34"/>
    </row>
    <row r="389" spans="7:17">
      <c r="G389" s="34"/>
      <c r="I389" s="34"/>
      <c r="K389" s="34"/>
      <c r="O389" s="34"/>
      <c r="Q389" s="34"/>
    </row>
    <row r="390" spans="7:17">
      <c r="G390" s="34"/>
      <c r="I390" s="34"/>
      <c r="K390" s="34"/>
      <c r="O390" s="34"/>
      <c r="Q390" s="34"/>
    </row>
    <row r="391" spans="7:17">
      <c r="G391" s="34"/>
      <c r="I391" s="34"/>
      <c r="K391" s="34"/>
      <c r="O391" s="34"/>
      <c r="Q391" s="34"/>
    </row>
    <row r="392" spans="7:17">
      <c r="G392" s="34"/>
      <c r="I392" s="34"/>
      <c r="K392" s="34"/>
      <c r="O392" s="34"/>
      <c r="Q392" s="34"/>
    </row>
    <row r="393" spans="7:17">
      <c r="G393" s="34"/>
      <c r="I393" s="34"/>
      <c r="K393" s="34"/>
      <c r="O393" s="34"/>
      <c r="Q393" s="34"/>
    </row>
    <row r="394" spans="7:17">
      <c r="G394" s="34"/>
      <c r="I394" s="34"/>
      <c r="K394" s="34"/>
      <c r="O394" s="34"/>
      <c r="Q394" s="34"/>
    </row>
    <row r="395" spans="7:17">
      <c r="G395" s="34"/>
      <c r="I395" s="34"/>
      <c r="K395" s="34"/>
      <c r="O395" s="34"/>
      <c r="Q395" s="34"/>
    </row>
    <row r="396" spans="7:17">
      <c r="G396" s="34"/>
      <c r="I396" s="34"/>
      <c r="K396" s="34"/>
      <c r="O396" s="34"/>
      <c r="Q396" s="34"/>
    </row>
    <row r="397" spans="7:17">
      <c r="G397" s="34"/>
      <c r="I397" s="34"/>
      <c r="K397" s="34"/>
      <c r="O397" s="34"/>
      <c r="Q397" s="34"/>
    </row>
    <row r="398" spans="7:17">
      <c r="G398" s="34"/>
      <c r="I398" s="34"/>
      <c r="K398" s="34"/>
      <c r="O398" s="34"/>
      <c r="Q398" s="34"/>
    </row>
    <row r="399" spans="7:17">
      <c r="G399" s="34"/>
      <c r="I399" s="34"/>
      <c r="K399" s="34"/>
      <c r="O399" s="34"/>
      <c r="Q399" s="34"/>
    </row>
    <row r="400" spans="7:17">
      <c r="G400" s="34"/>
      <c r="I400" s="34"/>
      <c r="K400" s="34"/>
      <c r="O400" s="34"/>
      <c r="Q400" s="34"/>
    </row>
    <row r="401" spans="7:17">
      <c r="G401" s="34"/>
      <c r="I401" s="34"/>
      <c r="K401" s="34"/>
      <c r="O401" s="34"/>
      <c r="Q401" s="34"/>
    </row>
    <row r="402" spans="7:17">
      <c r="G402" s="34"/>
      <c r="I402" s="34"/>
      <c r="K402" s="34"/>
      <c r="O402" s="34"/>
      <c r="Q402" s="34"/>
    </row>
    <row r="403" spans="7:17">
      <c r="G403" s="34"/>
      <c r="I403" s="34"/>
      <c r="K403" s="34"/>
      <c r="O403" s="34"/>
      <c r="Q403" s="34"/>
    </row>
    <row r="404" spans="7:17">
      <c r="G404" s="34"/>
      <c r="I404" s="34"/>
      <c r="K404" s="34"/>
      <c r="O404" s="34"/>
      <c r="Q404" s="34"/>
    </row>
    <row r="405" spans="7:17">
      <c r="G405" s="34"/>
      <c r="I405" s="34"/>
      <c r="K405" s="34"/>
      <c r="O405" s="34"/>
      <c r="Q405" s="34"/>
    </row>
    <row r="406" spans="7:17">
      <c r="G406" s="34"/>
      <c r="I406" s="34"/>
      <c r="K406" s="34"/>
      <c r="O406" s="34"/>
      <c r="Q406" s="34"/>
    </row>
    <row r="407" spans="7:17">
      <c r="G407" s="34"/>
      <c r="I407" s="34"/>
      <c r="K407" s="34"/>
      <c r="O407" s="34"/>
      <c r="Q407" s="34"/>
    </row>
    <row r="408" spans="7:17">
      <c r="G408" s="34"/>
      <c r="I408" s="34"/>
      <c r="K408" s="34"/>
      <c r="O408" s="34"/>
      <c r="Q408" s="34"/>
    </row>
    <row r="409" spans="7:17">
      <c r="G409" s="34"/>
      <c r="I409" s="34"/>
      <c r="K409" s="34"/>
      <c r="O409" s="34"/>
      <c r="Q409" s="34"/>
    </row>
    <row r="410" spans="7:17">
      <c r="G410" s="34"/>
      <c r="I410" s="34"/>
      <c r="K410" s="34"/>
      <c r="O410" s="34"/>
      <c r="Q410" s="34"/>
    </row>
    <row r="411" spans="7:17">
      <c r="G411" s="34"/>
      <c r="I411" s="34"/>
      <c r="K411" s="34"/>
      <c r="O411" s="34"/>
      <c r="Q411" s="34"/>
    </row>
    <row r="412" spans="7:17">
      <c r="G412" s="34"/>
      <c r="I412" s="34"/>
      <c r="K412" s="34"/>
      <c r="O412" s="34"/>
      <c r="Q412" s="34"/>
    </row>
    <row r="413" spans="7:17">
      <c r="G413" s="34"/>
      <c r="I413" s="34"/>
      <c r="K413" s="34"/>
      <c r="O413" s="34"/>
      <c r="Q413" s="34"/>
    </row>
    <row r="414" spans="7:17">
      <c r="G414" s="34"/>
      <c r="I414" s="34"/>
      <c r="K414" s="34"/>
      <c r="O414" s="34"/>
      <c r="Q414" s="34"/>
    </row>
    <row r="415" spans="7:17">
      <c r="G415" s="34"/>
      <c r="I415" s="34"/>
      <c r="K415" s="34"/>
      <c r="O415" s="34"/>
      <c r="Q415" s="34"/>
    </row>
    <row r="416" spans="7:17">
      <c r="G416" s="34"/>
      <c r="I416" s="34"/>
      <c r="K416" s="34"/>
      <c r="O416" s="34"/>
      <c r="Q416" s="34"/>
    </row>
    <row r="417" spans="7:17">
      <c r="G417" s="34"/>
      <c r="I417" s="34"/>
      <c r="K417" s="34"/>
      <c r="O417" s="34"/>
      <c r="Q417" s="34"/>
    </row>
    <row r="418" spans="7:17">
      <c r="G418" s="34"/>
      <c r="I418" s="34"/>
      <c r="K418" s="34"/>
      <c r="O418" s="34"/>
      <c r="Q418" s="34"/>
    </row>
    <row r="419" spans="7:17">
      <c r="G419" s="34"/>
      <c r="I419" s="34"/>
      <c r="K419" s="34"/>
      <c r="O419" s="34"/>
      <c r="Q419" s="34"/>
    </row>
    <row r="420" spans="7:17">
      <c r="G420" s="34"/>
      <c r="I420" s="34"/>
      <c r="K420" s="34"/>
      <c r="O420" s="34"/>
      <c r="Q420" s="34"/>
    </row>
    <row r="421" spans="7:17">
      <c r="G421" s="34"/>
      <c r="I421" s="34"/>
      <c r="K421" s="34"/>
      <c r="O421" s="34"/>
      <c r="Q421" s="34"/>
    </row>
    <row r="422" spans="7:17">
      <c r="G422" s="34"/>
      <c r="I422" s="34"/>
      <c r="K422" s="34"/>
      <c r="O422" s="34"/>
      <c r="Q422" s="34"/>
    </row>
    <row r="423" spans="7:17">
      <c r="G423" s="34"/>
      <c r="I423" s="34"/>
      <c r="K423" s="34"/>
      <c r="O423" s="34"/>
      <c r="Q423" s="34"/>
    </row>
    <row r="424" spans="7:17">
      <c r="G424" s="34"/>
      <c r="I424" s="34"/>
      <c r="K424" s="34"/>
      <c r="O424" s="34"/>
      <c r="Q424" s="34"/>
    </row>
    <row r="425" spans="7:17">
      <c r="G425" s="34"/>
      <c r="I425" s="34"/>
      <c r="K425" s="34"/>
      <c r="O425" s="34"/>
      <c r="Q425" s="34"/>
    </row>
    <row r="426" spans="7:17">
      <c r="G426" s="34"/>
      <c r="I426" s="34"/>
      <c r="K426" s="34"/>
      <c r="O426" s="34"/>
      <c r="Q426" s="34"/>
    </row>
    <row r="427" spans="7:17">
      <c r="G427" s="34"/>
      <c r="I427" s="34"/>
      <c r="K427" s="34"/>
      <c r="O427" s="34"/>
      <c r="Q427" s="34"/>
    </row>
    <row r="428" spans="7:17">
      <c r="G428" s="34"/>
      <c r="I428" s="34"/>
      <c r="K428" s="34"/>
      <c r="O428" s="34"/>
      <c r="Q428" s="34"/>
    </row>
    <row r="429" spans="7:17">
      <c r="G429" s="34"/>
      <c r="I429" s="34"/>
      <c r="K429" s="34"/>
      <c r="O429" s="34"/>
      <c r="Q429" s="34"/>
    </row>
    <row r="430" spans="7:17">
      <c r="G430" s="34"/>
      <c r="I430" s="34"/>
      <c r="K430" s="34"/>
      <c r="O430" s="34"/>
      <c r="Q430" s="34"/>
    </row>
    <row r="431" spans="7:17">
      <c r="G431" s="34"/>
      <c r="I431" s="34"/>
      <c r="K431" s="34"/>
      <c r="O431" s="34"/>
      <c r="Q431" s="34"/>
    </row>
    <row r="432" spans="7:17">
      <c r="G432" s="34"/>
      <c r="I432" s="34"/>
      <c r="K432" s="34"/>
      <c r="O432" s="34"/>
      <c r="Q432" s="34"/>
    </row>
    <row r="433" spans="7:17">
      <c r="G433" s="34"/>
      <c r="I433" s="34"/>
      <c r="K433" s="34"/>
      <c r="O433" s="34"/>
      <c r="Q433" s="34"/>
    </row>
    <row r="434" spans="7:17">
      <c r="G434" s="34"/>
      <c r="I434" s="34"/>
      <c r="K434" s="34"/>
      <c r="O434" s="34"/>
      <c r="Q434" s="34"/>
    </row>
    <row r="435" spans="7:17">
      <c r="G435" s="34"/>
      <c r="I435" s="34"/>
      <c r="K435" s="34"/>
      <c r="O435" s="34"/>
      <c r="Q435" s="34"/>
    </row>
    <row r="436" spans="7:17">
      <c r="G436" s="34"/>
      <c r="I436" s="34"/>
      <c r="K436" s="34"/>
      <c r="O436" s="34"/>
      <c r="Q436" s="34"/>
    </row>
    <row r="437" spans="7:17">
      <c r="G437" s="34"/>
      <c r="I437" s="34"/>
      <c r="K437" s="34"/>
      <c r="O437" s="34"/>
      <c r="Q437" s="34"/>
    </row>
    <row r="438" spans="7:17">
      <c r="G438" s="34"/>
      <c r="I438" s="34"/>
      <c r="K438" s="34"/>
      <c r="O438" s="34"/>
      <c r="Q438" s="34"/>
    </row>
    <row r="439" spans="7:17">
      <c r="G439" s="34"/>
      <c r="I439" s="34"/>
      <c r="K439" s="34"/>
      <c r="O439" s="34"/>
      <c r="Q439" s="34"/>
    </row>
    <row r="440" spans="7:17">
      <c r="G440" s="34"/>
      <c r="I440" s="34"/>
      <c r="K440" s="34"/>
      <c r="O440" s="34"/>
      <c r="Q440" s="34"/>
    </row>
    <row r="441" spans="7:17">
      <c r="G441" s="34"/>
      <c r="I441" s="34"/>
      <c r="K441" s="34"/>
      <c r="O441" s="34"/>
      <c r="Q441" s="34"/>
    </row>
    <row r="442" spans="7:17">
      <c r="G442" s="34"/>
      <c r="I442" s="34"/>
      <c r="K442" s="34"/>
      <c r="O442" s="34"/>
      <c r="Q442" s="34"/>
    </row>
    <row r="443" spans="7:17">
      <c r="G443" s="34"/>
      <c r="I443" s="34"/>
      <c r="K443" s="34"/>
      <c r="O443" s="34"/>
      <c r="Q443" s="34"/>
    </row>
    <row r="444" spans="7:17">
      <c r="G444" s="34"/>
      <c r="I444" s="34"/>
      <c r="K444" s="34"/>
      <c r="O444" s="34"/>
      <c r="Q444" s="34"/>
    </row>
    <row r="445" spans="7:17">
      <c r="G445" s="34"/>
      <c r="I445" s="34"/>
      <c r="K445" s="34"/>
      <c r="O445" s="34"/>
      <c r="Q445" s="34"/>
    </row>
    <row r="446" spans="7:17">
      <c r="G446" s="34"/>
      <c r="I446" s="34"/>
      <c r="K446" s="34"/>
      <c r="O446" s="34"/>
      <c r="Q446" s="34"/>
    </row>
    <row r="447" spans="7:17">
      <c r="G447" s="34"/>
      <c r="I447" s="34"/>
      <c r="K447" s="34"/>
      <c r="O447" s="34"/>
      <c r="Q447" s="34"/>
    </row>
    <row r="448" spans="7:17">
      <c r="G448" s="34"/>
      <c r="I448" s="34"/>
      <c r="K448" s="34"/>
      <c r="O448" s="34"/>
      <c r="Q448" s="34"/>
    </row>
    <row r="449" spans="7:17">
      <c r="G449" s="34"/>
      <c r="I449" s="34"/>
      <c r="K449" s="34"/>
      <c r="O449" s="34"/>
      <c r="Q449" s="34"/>
    </row>
    <row r="450" spans="7:17">
      <c r="G450" s="34"/>
      <c r="I450" s="34"/>
      <c r="K450" s="34"/>
      <c r="O450" s="34"/>
      <c r="Q450" s="34"/>
    </row>
    <row r="451" spans="7:17">
      <c r="G451" s="34"/>
      <c r="I451" s="34"/>
      <c r="K451" s="34"/>
      <c r="O451" s="34"/>
      <c r="Q451" s="34"/>
    </row>
    <row r="452" spans="7:17">
      <c r="G452" s="34"/>
      <c r="I452" s="34"/>
      <c r="K452" s="34"/>
      <c r="O452" s="34"/>
      <c r="Q452" s="34"/>
    </row>
    <row r="453" spans="7:17">
      <c r="G453" s="34"/>
      <c r="I453" s="34"/>
      <c r="K453" s="34"/>
      <c r="O453" s="34"/>
      <c r="Q453" s="34"/>
    </row>
    <row r="454" spans="7:17">
      <c r="G454" s="34"/>
      <c r="I454" s="34"/>
      <c r="K454" s="34"/>
      <c r="O454" s="34"/>
      <c r="Q454" s="34"/>
    </row>
    <row r="455" spans="7:17">
      <c r="G455" s="34"/>
      <c r="I455" s="34"/>
      <c r="K455" s="34"/>
      <c r="O455" s="34"/>
      <c r="Q455" s="34"/>
    </row>
    <row r="456" spans="7:17">
      <c r="G456" s="34"/>
      <c r="I456" s="34"/>
      <c r="K456" s="34"/>
      <c r="O456" s="34"/>
      <c r="Q456" s="34"/>
    </row>
    <row r="457" spans="7:17">
      <c r="G457" s="34"/>
      <c r="I457" s="34"/>
      <c r="K457" s="34"/>
      <c r="O457" s="34"/>
      <c r="Q457" s="34"/>
    </row>
    <row r="458" spans="7:17">
      <c r="G458" s="34"/>
      <c r="I458" s="34"/>
      <c r="K458" s="34"/>
      <c r="O458" s="34"/>
      <c r="Q458" s="34"/>
    </row>
    <row r="459" spans="7:17">
      <c r="G459" s="34"/>
      <c r="I459" s="34"/>
      <c r="K459" s="34"/>
      <c r="O459" s="34"/>
      <c r="Q459" s="34"/>
    </row>
    <row r="460" spans="7:17">
      <c r="G460" s="34"/>
      <c r="I460" s="34"/>
      <c r="K460" s="34"/>
      <c r="O460" s="34"/>
      <c r="Q460" s="34"/>
    </row>
    <row r="461" spans="7:17">
      <c r="G461" s="34"/>
      <c r="I461" s="34"/>
      <c r="K461" s="34"/>
      <c r="O461" s="34"/>
      <c r="Q461" s="34"/>
    </row>
    <row r="462" spans="7:17">
      <c r="G462" s="34"/>
      <c r="I462" s="34"/>
      <c r="K462" s="34"/>
      <c r="O462" s="34"/>
      <c r="Q462" s="34"/>
    </row>
    <row r="463" spans="7:17">
      <c r="G463" s="34"/>
      <c r="I463" s="34"/>
      <c r="K463" s="34"/>
      <c r="O463" s="34"/>
      <c r="Q463" s="34"/>
    </row>
    <row r="464" spans="7:17">
      <c r="G464" s="34"/>
      <c r="I464" s="34"/>
      <c r="K464" s="34"/>
      <c r="O464" s="34"/>
      <c r="Q464" s="34"/>
    </row>
    <row r="465" spans="7:17">
      <c r="G465" s="34"/>
      <c r="I465" s="34"/>
      <c r="K465" s="34"/>
      <c r="O465" s="34"/>
      <c r="Q465" s="34"/>
    </row>
    <row r="466" spans="7:17">
      <c r="G466" s="34"/>
      <c r="I466" s="34"/>
      <c r="K466" s="34"/>
      <c r="O466" s="34"/>
      <c r="Q466" s="34"/>
    </row>
    <row r="467" spans="7:17">
      <c r="G467" s="34"/>
      <c r="I467" s="34"/>
      <c r="K467" s="34"/>
      <c r="O467" s="34"/>
      <c r="Q467" s="34"/>
    </row>
    <row r="468" spans="7:17">
      <c r="G468" s="34"/>
      <c r="I468" s="34"/>
      <c r="K468" s="34"/>
      <c r="O468" s="34"/>
      <c r="Q468" s="34"/>
    </row>
    <row r="469" spans="7:17">
      <c r="G469" s="34"/>
      <c r="I469" s="34"/>
      <c r="K469" s="34"/>
      <c r="O469" s="34"/>
      <c r="Q469" s="34"/>
    </row>
    <row r="470" spans="7:17">
      <c r="G470" s="34"/>
      <c r="I470" s="34"/>
      <c r="K470" s="34"/>
      <c r="O470" s="34"/>
      <c r="Q470" s="34"/>
    </row>
    <row r="471" spans="7:17">
      <c r="G471" s="34"/>
      <c r="I471" s="34"/>
      <c r="K471" s="34"/>
      <c r="O471" s="34"/>
      <c r="Q471" s="34"/>
    </row>
    <row r="472" spans="7:17">
      <c r="G472" s="34"/>
      <c r="I472" s="34"/>
      <c r="K472" s="34"/>
      <c r="O472" s="34"/>
      <c r="Q472" s="34"/>
    </row>
    <row r="473" spans="7:17">
      <c r="G473" s="34"/>
      <c r="I473" s="34"/>
      <c r="K473" s="34"/>
      <c r="O473" s="34"/>
      <c r="Q473" s="34"/>
    </row>
    <row r="474" spans="7:17">
      <c r="G474" s="34"/>
      <c r="I474" s="34"/>
      <c r="K474" s="34"/>
      <c r="O474" s="34"/>
      <c r="Q474" s="34"/>
    </row>
    <row r="475" spans="7:17">
      <c r="G475" s="34"/>
      <c r="I475" s="34"/>
      <c r="K475" s="34"/>
      <c r="O475" s="34"/>
      <c r="Q475" s="34"/>
    </row>
    <row r="476" spans="7:17">
      <c r="G476" s="34"/>
      <c r="I476" s="34"/>
      <c r="K476" s="34"/>
      <c r="O476" s="34"/>
      <c r="Q476" s="34"/>
    </row>
    <row r="477" spans="7:17">
      <c r="G477" s="34"/>
      <c r="I477" s="34"/>
      <c r="K477" s="34"/>
      <c r="O477" s="34"/>
      <c r="Q477" s="34"/>
    </row>
    <row r="478" spans="7:17">
      <c r="G478" s="34"/>
      <c r="I478" s="34"/>
      <c r="K478" s="34"/>
      <c r="O478" s="34"/>
      <c r="Q478" s="34"/>
    </row>
    <row r="479" spans="7:17">
      <c r="G479" s="34"/>
      <c r="I479" s="34"/>
      <c r="K479" s="34"/>
      <c r="O479" s="34"/>
      <c r="Q479" s="34"/>
    </row>
    <row r="480" spans="7:17">
      <c r="G480" s="34"/>
      <c r="I480" s="34"/>
      <c r="K480" s="34"/>
      <c r="O480" s="34"/>
      <c r="Q480" s="34"/>
    </row>
    <row r="481" spans="7:17">
      <c r="G481" s="34"/>
      <c r="I481" s="34"/>
      <c r="K481" s="34"/>
      <c r="O481" s="34"/>
      <c r="Q481" s="34"/>
    </row>
    <row r="482" spans="7:17">
      <c r="G482" s="34"/>
      <c r="I482" s="34"/>
      <c r="K482" s="34"/>
      <c r="O482" s="34"/>
      <c r="Q482" s="34"/>
    </row>
    <row r="483" spans="7:17">
      <c r="G483" s="34"/>
      <c r="I483" s="34"/>
      <c r="K483" s="34"/>
      <c r="O483" s="34"/>
      <c r="Q483" s="34"/>
    </row>
    <row r="484" spans="7:17">
      <c r="G484" s="34"/>
      <c r="I484" s="34"/>
      <c r="K484" s="34"/>
      <c r="O484" s="34"/>
      <c r="Q484" s="34"/>
    </row>
    <row r="485" spans="7:17">
      <c r="G485" s="34"/>
      <c r="I485" s="34"/>
      <c r="K485" s="34"/>
      <c r="O485" s="34"/>
      <c r="Q485" s="34"/>
    </row>
    <row r="486" spans="7:17">
      <c r="G486" s="34"/>
      <c r="I486" s="34"/>
      <c r="K486" s="34"/>
      <c r="O486" s="34"/>
      <c r="Q486" s="34"/>
    </row>
    <row r="487" spans="7:17">
      <c r="G487" s="34"/>
      <c r="I487" s="34"/>
      <c r="K487" s="34"/>
      <c r="O487" s="34"/>
      <c r="Q487" s="34"/>
    </row>
    <row r="488" spans="7:17">
      <c r="G488" s="34"/>
      <c r="I488" s="34"/>
      <c r="K488" s="34"/>
      <c r="O488" s="34"/>
      <c r="Q488" s="34"/>
    </row>
    <row r="489" spans="7:17">
      <c r="G489" s="34"/>
      <c r="I489" s="34"/>
      <c r="K489" s="34"/>
      <c r="O489" s="34"/>
      <c r="Q489" s="34"/>
    </row>
    <row r="490" spans="7:17">
      <c r="G490" s="34"/>
      <c r="I490" s="34"/>
      <c r="K490" s="34"/>
      <c r="O490" s="34"/>
      <c r="Q490" s="34"/>
    </row>
    <row r="491" spans="7:17">
      <c r="G491" s="34"/>
      <c r="I491" s="34"/>
      <c r="K491" s="34"/>
      <c r="O491" s="34"/>
      <c r="Q491" s="34"/>
    </row>
    <row r="492" spans="7:17">
      <c r="G492" s="34"/>
      <c r="I492" s="34"/>
      <c r="K492" s="34"/>
      <c r="O492" s="34"/>
      <c r="Q492" s="34"/>
    </row>
    <row r="493" spans="7:17">
      <c r="G493" s="34"/>
      <c r="I493" s="34"/>
      <c r="K493" s="34"/>
      <c r="O493" s="34"/>
      <c r="Q493" s="34"/>
    </row>
    <row r="494" spans="7:17">
      <c r="G494" s="34"/>
      <c r="I494" s="34"/>
      <c r="K494" s="34"/>
      <c r="O494" s="34"/>
      <c r="Q494" s="34"/>
    </row>
    <row r="495" spans="7:17">
      <c r="G495" s="34"/>
      <c r="I495" s="34"/>
      <c r="K495" s="34"/>
      <c r="O495" s="34"/>
      <c r="Q495" s="34"/>
    </row>
    <row r="496" spans="7:17">
      <c r="G496" s="34"/>
      <c r="I496" s="34"/>
      <c r="K496" s="34"/>
      <c r="O496" s="34"/>
      <c r="Q496" s="34"/>
    </row>
    <row r="497" spans="7:17">
      <c r="G497" s="34"/>
      <c r="I497" s="34"/>
      <c r="K497" s="34"/>
      <c r="O497" s="34"/>
      <c r="Q497" s="34"/>
    </row>
    <row r="498" spans="7:17">
      <c r="G498" s="34"/>
      <c r="I498" s="34"/>
      <c r="K498" s="34"/>
      <c r="O498" s="34"/>
      <c r="Q498" s="34"/>
    </row>
    <row r="499" spans="7:17">
      <c r="G499" s="34"/>
      <c r="I499" s="34"/>
      <c r="K499" s="34"/>
      <c r="O499" s="34"/>
      <c r="Q499" s="34"/>
    </row>
    <row r="500" spans="7:17">
      <c r="G500" s="34"/>
      <c r="I500" s="34"/>
      <c r="K500" s="34"/>
      <c r="O500" s="34"/>
      <c r="Q500" s="34"/>
    </row>
    <row r="501" spans="7:17">
      <c r="G501" s="34"/>
      <c r="I501" s="34"/>
      <c r="K501" s="34"/>
      <c r="O501" s="34"/>
      <c r="Q501" s="34"/>
    </row>
    <row r="502" spans="7:17">
      <c r="G502" s="34"/>
      <c r="I502" s="34"/>
      <c r="K502" s="34"/>
      <c r="O502" s="34"/>
      <c r="Q502" s="34"/>
    </row>
    <row r="503" spans="7:17">
      <c r="G503" s="34"/>
      <c r="I503" s="34"/>
      <c r="K503" s="34"/>
      <c r="O503" s="34"/>
      <c r="Q503" s="34"/>
    </row>
    <row r="504" spans="7:17">
      <c r="G504" s="34"/>
      <c r="I504" s="34"/>
      <c r="K504" s="34"/>
      <c r="O504" s="34"/>
      <c r="Q504" s="34"/>
    </row>
    <row r="505" spans="7:17">
      <c r="G505" s="34"/>
      <c r="I505" s="34"/>
      <c r="K505" s="34"/>
      <c r="O505" s="34"/>
      <c r="Q505" s="34"/>
    </row>
    <row r="506" spans="7:17">
      <c r="G506" s="34"/>
      <c r="I506" s="34"/>
      <c r="K506" s="34"/>
      <c r="O506" s="34"/>
      <c r="Q506" s="34"/>
    </row>
    <row r="507" spans="7:17">
      <c r="G507" s="34"/>
      <c r="I507" s="34"/>
      <c r="K507" s="34"/>
      <c r="O507" s="34"/>
      <c r="Q507" s="34"/>
    </row>
    <row r="508" spans="7:17">
      <c r="G508" s="34"/>
      <c r="I508" s="34"/>
      <c r="K508" s="34"/>
      <c r="O508" s="34"/>
      <c r="Q508" s="34"/>
    </row>
    <row r="509" spans="7:17">
      <c r="G509" s="34"/>
      <c r="I509" s="34"/>
      <c r="K509" s="34"/>
      <c r="O509" s="34"/>
      <c r="Q509" s="34"/>
    </row>
    <row r="510" spans="7:17">
      <c r="G510" s="34"/>
      <c r="I510" s="34"/>
      <c r="K510" s="34"/>
      <c r="O510" s="34"/>
      <c r="Q510" s="34"/>
    </row>
    <row r="511" spans="7:17">
      <c r="G511" s="34"/>
      <c r="I511" s="34"/>
      <c r="K511" s="34"/>
      <c r="O511" s="34"/>
      <c r="Q511" s="34"/>
    </row>
    <row r="512" spans="7:17">
      <c r="G512" s="34"/>
      <c r="I512" s="34"/>
      <c r="K512" s="34"/>
      <c r="O512" s="34"/>
      <c r="Q512" s="34"/>
    </row>
    <row r="513" spans="7:17">
      <c r="G513" s="34"/>
      <c r="I513" s="34"/>
      <c r="K513" s="34"/>
      <c r="O513" s="34"/>
      <c r="Q513" s="34"/>
    </row>
    <row r="514" spans="7:17">
      <c r="G514" s="34"/>
      <c r="I514" s="34"/>
      <c r="K514" s="34"/>
      <c r="O514" s="34"/>
      <c r="Q514" s="34"/>
    </row>
    <row r="515" spans="7:17">
      <c r="G515" s="34"/>
      <c r="I515" s="34"/>
      <c r="K515" s="34"/>
      <c r="O515" s="34"/>
      <c r="Q515" s="34"/>
    </row>
    <row r="516" spans="7:17">
      <c r="G516" s="34"/>
      <c r="I516" s="34"/>
      <c r="K516" s="34"/>
      <c r="O516" s="34"/>
      <c r="Q516" s="34"/>
    </row>
    <row r="517" spans="7:17">
      <c r="G517" s="34"/>
      <c r="I517" s="34"/>
      <c r="K517" s="34"/>
      <c r="O517" s="34"/>
      <c r="Q517" s="34"/>
    </row>
    <row r="518" spans="7:17">
      <c r="G518" s="34"/>
      <c r="I518" s="34"/>
      <c r="K518" s="34"/>
      <c r="O518" s="34"/>
      <c r="Q518" s="34"/>
    </row>
    <row r="519" spans="7:17">
      <c r="G519" s="34"/>
      <c r="I519" s="34"/>
      <c r="K519" s="34"/>
      <c r="O519" s="34"/>
      <c r="Q519" s="34"/>
    </row>
    <row r="520" spans="7:17">
      <c r="G520" s="34"/>
      <c r="I520" s="34"/>
      <c r="K520" s="34"/>
      <c r="O520" s="34"/>
      <c r="Q520" s="34"/>
    </row>
    <row r="521" spans="7:17">
      <c r="G521" s="34"/>
      <c r="I521" s="34"/>
      <c r="K521" s="34"/>
      <c r="O521" s="34"/>
      <c r="Q521" s="34"/>
    </row>
    <row r="522" spans="7:17">
      <c r="G522" s="34"/>
      <c r="I522" s="34"/>
      <c r="K522" s="34"/>
      <c r="O522" s="34"/>
      <c r="Q522" s="34"/>
    </row>
    <row r="523" spans="7:17">
      <c r="G523" s="34"/>
      <c r="I523" s="34"/>
      <c r="K523" s="34"/>
      <c r="O523" s="34"/>
      <c r="Q523" s="34"/>
    </row>
    <row r="524" spans="7:17">
      <c r="G524" s="34"/>
      <c r="I524" s="34"/>
      <c r="K524" s="34"/>
      <c r="O524" s="34"/>
      <c r="Q524" s="34"/>
    </row>
    <row r="525" spans="7:17">
      <c r="G525" s="34"/>
      <c r="I525" s="34"/>
      <c r="K525" s="34"/>
      <c r="O525" s="34"/>
      <c r="Q525" s="34"/>
    </row>
    <row r="526" spans="7:17">
      <c r="G526" s="34"/>
      <c r="I526" s="34"/>
      <c r="K526" s="34"/>
      <c r="O526" s="34"/>
      <c r="Q526" s="34"/>
    </row>
    <row r="527" spans="7:17">
      <c r="G527" s="34"/>
      <c r="I527" s="34"/>
      <c r="K527" s="34"/>
      <c r="O527" s="34"/>
      <c r="Q527" s="34"/>
    </row>
    <row r="528" spans="7:17">
      <c r="G528" s="34"/>
      <c r="I528" s="34"/>
      <c r="K528" s="34"/>
      <c r="O528" s="34"/>
      <c r="Q528" s="34"/>
    </row>
    <row r="529" spans="7:17">
      <c r="G529" s="34"/>
      <c r="I529" s="34"/>
      <c r="K529" s="34"/>
      <c r="O529" s="34"/>
      <c r="Q529" s="34"/>
    </row>
    <row r="530" spans="7:17">
      <c r="G530" s="34"/>
      <c r="I530" s="34"/>
      <c r="K530" s="34"/>
      <c r="O530" s="34"/>
      <c r="Q530" s="34"/>
    </row>
    <row r="531" spans="7:17">
      <c r="G531" s="34"/>
      <c r="I531" s="34"/>
      <c r="K531" s="34"/>
      <c r="O531" s="34"/>
      <c r="Q531" s="34"/>
    </row>
    <row r="532" spans="7:17">
      <c r="G532" s="34"/>
      <c r="I532" s="34"/>
      <c r="K532" s="34"/>
      <c r="O532" s="34"/>
      <c r="Q532" s="34"/>
    </row>
    <row r="533" spans="7:17">
      <c r="G533" s="34"/>
      <c r="I533" s="34"/>
      <c r="K533" s="34"/>
      <c r="O533" s="34"/>
      <c r="Q533" s="34"/>
    </row>
    <row r="534" spans="7:17">
      <c r="G534" s="34"/>
      <c r="I534" s="34"/>
      <c r="K534" s="34"/>
      <c r="O534" s="34"/>
      <c r="Q534" s="34"/>
    </row>
    <row r="535" spans="7:17">
      <c r="G535" s="34"/>
      <c r="I535" s="34"/>
      <c r="K535" s="34"/>
      <c r="O535" s="34"/>
      <c r="Q535" s="34"/>
    </row>
    <row r="536" spans="7:17">
      <c r="G536" s="34"/>
      <c r="I536" s="34"/>
      <c r="K536" s="34"/>
      <c r="O536" s="34"/>
      <c r="Q536" s="34"/>
    </row>
    <row r="537" spans="7:17">
      <c r="G537" s="34"/>
      <c r="I537" s="34"/>
      <c r="K537" s="34"/>
      <c r="O537" s="34"/>
      <c r="Q537" s="34"/>
    </row>
    <row r="538" spans="7:17">
      <c r="G538" s="34"/>
      <c r="I538" s="34"/>
      <c r="K538" s="34"/>
      <c r="O538" s="34"/>
      <c r="Q538" s="34"/>
    </row>
    <row r="539" spans="7:17">
      <c r="G539" s="34"/>
      <c r="I539" s="34"/>
      <c r="K539" s="34"/>
      <c r="O539" s="34"/>
      <c r="Q539" s="34"/>
    </row>
    <row r="540" spans="7:17">
      <c r="G540" s="34"/>
      <c r="I540" s="34"/>
      <c r="K540" s="34"/>
      <c r="O540" s="34"/>
      <c r="Q540" s="34"/>
    </row>
    <row r="541" spans="7:17">
      <c r="G541" s="34"/>
      <c r="I541" s="34"/>
      <c r="K541" s="34"/>
      <c r="O541" s="34"/>
      <c r="Q541" s="34"/>
    </row>
    <row r="542" spans="7:17">
      <c r="G542" s="34"/>
      <c r="I542" s="34"/>
      <c r="K542" s="34"/>
      <c r="O542" s="34"/>
      <c r="Q542" s="34"/>
    </row>
    <row r="543" spans="7:17">
      <c r="G543" s="34"/>
      <c r="I543" s="34"/>
      <c r="K543" s="34"/>
      <c r="O543" s="34"/>
      <c r="Q543" s="34"/>
    </row>
    <row r="544" spans="7:17">
      <c r="G544" s="34"/>
      <c r="I544" s="34"/>
      <c r="K544" s="34"/>
      <c r="O544" s="34"/>
      <c r="Q544" s="34"/>
    </row>
    <row r="545" spans="7:17">
      <c r="G545" s="34"/>
      <c r="I545" s="34"/>
      <c r="K545" s="34"/>
      <c r="O545" s="34"/>
      <c r="Q545" s="34"/>
    </row>
    <row r="546" spans="7:17">
      <c r="G546" s="34"/>
      <c r="I546" s="34"/>
      <c r="K546" s="34"/>
      <c r="O546" s="34"/>
      <c r="Q546" s="34"/>
    </row>
    <row r="547" spans="7:17">
      <c r="G547" s="34"/>
      <c r="I547" s="34"/>
      <c r="K547" s="34"/>
      <c r="O547" s="34"/>
      <c r="Q547" s="34"/>
    </row>
    <row r="548" spans="7:17">
      <c r="G548" s="34"/>
      <c r="I548" s="34"/>
      <c r="K548" s="34"/>
      <c r="O548" s="34"/>
      <c r="Q548" s="34"/>
    </row>
    <row r="549" spans="7:17">
      <c r="G549" s="34"/>
      <c r="I549" s="34"/>
      <c r="K549" s="34"/>
      <c r="O549" s="34"/>
      <c r="Q549" s="34"/>
    </row>
    <row r="550" spans="7:17">
      <c r="G550" s="34"/>
      <c r="I550" s="34"/>
      <c r="K550" s="34"/>
      <c r="O550" s="34"/>
      <c r="Q550" s="34"/>
    </row>
    <row r="551" spans="7:17">
      <c r="G551" s="34"/>
      <c r="I551" s="34"/>
      <c r="K551" s="34"/>
      <c r="O551" s="34"/>
      <c r="Q551" s="34"/>
    </row>
    <row r="552" spans="7:17">
      <c r="G552" s="34"/>
      <c r="I552" s="34"/>
      <c r="K552" s="34"/>
      <c r="O552" s="34"/>
      <c r="Q552" s="34"/>
    </row>
    <row r="553" spans="7:17">
      <c r="G553" s="34"/>
      <c r="I553" s="34"/>
      <c r="K553" s="34"/>
      <c r="O553" s="34"/>
      <c r="Q553" s="34"/>
    </row>
    <row r="554" spans="7:17">
      <c r="G554" s="34"/>
      <c r="I554" s="34"/>
      <c r="K554" s="34"/>
      <c r="O554" s="34"/>
      <c r="Q554" s="34"/>
    </row>
    <row r="555" spans="7:17">
      <c r="G555" s="34"/>
      <c r="I555" s="34"/>
      <c r="K555" s="34"/>
      <c r="O555" s="34"/>
      <c r="Q555" s="34"/>
    </row>
    <row r="556" spans="7:17">
      <c r="G556" s="34"/>
      <c r="I556" s="34"/>
      <c r="K556" s="34"/>
      <c r="O556" s="34"/>
      <c r="Q556" s="34"/>
    </row>
    <row r="557" spans="7:17">
      <c r="G557" s="34"/>
      <c r="I557" s="34"/>
      <c r="K557" s="34"/>
      <c r="O557" s="34"/>
      <c r="Q557" s="34"/>
    </row>
    <row r="558" spans="7:17">
      <c r="G558" s="34"/>
      <c r="I558" s="34"/>
      <c r="K558" s="34"/>
      <c r="O558" s="34"/>
      <c r="Q558" s="34"/>
    </row>
    <row r="559" spans="7:17">
      <c r="G559" s="34"/>
      <c r="I559" s="34"/>
      <c r="K559" s="34"/>
      <c r="O559" s="34"/>
      <c r="Q559" s="34"/>
    </row>
    <row r="560" spans="7:17">
      <c r="G560" s="34"/>
      <c r="I560" s="34"/>
      <c r="K560" s="34"/>
      <c r="O560" s="34"/>
      <c r="Q560" s="34"/>
    </row>
    <row r="561" spans="7:17">
      <c r="G561" s="34"/>
      <c r="I561" s="34"/>
      <c r="K561" s="34"/>
      <c r="O561" s="34"/>
      <c r="Q561" s="34"/>
    </row>
    <row r="562" spans="7:17">
      <c r="G562" s="34"/>
      <c r="I562" s="34"/>
      <c r="K562" s="34"/>
      <c r="O562" s="34"/>
      <c r="Q562" s="34"/>
    </row>
    <row r="563" spans="7:17">
      <c r="G563" s="34"/>
      <c r="I563" s="34"/>
      <c r="K563" s="34"/>
      <c r="O563" s="34"/>
      <c r="Q563" s="34"/>
    </row>
    <row r="564" spans="7:17">
      <c r="G564" s="34"/>
      <c r="I564" s="34"/>
      <c r="K564" s="34"/>
      <c r="O564" s="34"/>
      <c r="Q564" s="34"/>
    </row>
    <row r="565" spans="7:17">
      <c r="G565" s="34"/>
      <c r="I565" s="34"/>
      <c r="K565" s="34"/>
      <c r="O565" s="34"/>
      <c r="Q565" s="34"/>
    </row>
    <row r="566" spans="7:17">
      <c r="G566" s="34"/>
      <c r="I566" s="34"/>
      <c r="K566" s="34"/>
      <c r="O566" s="34"/>
      <c r="Q566" s="34"/>
    </row>
    <row r="567" spans="7:17">
      <c r="G567" s="34"/>
      <c r="I567" s="34"/>
      <c r="K567" s="34"/>
      <c r="O567" s="34"/>
      <c r="Q567" s="34"/>
    </row>
    <row r="568" spans="7:17">
      <c r="G568" s="34"/>
      <c r="I568" s="34"/>
      <c r="K568" s="34"/>
      <c r="O568" s="34"/>
      <c r="Q568" s="34"/>
    </row>
    <row r="569" spans="7:17">
      <c r="G569" s="34"/>
      <c r="I569" s="34"/>
      <c r="K569" s="34"/>
      <c r="O569" s="34"/>
      <c r="Q569" s="34"/>
    </row>
    <row r="570" spans="7:17">
      <c r="G570" s="34"/>
      <c r="I570" s="34"/>
      <c r="K570" s="34"/>
      <c r="O570" s="34"/>
      <c r="Q570" s="34"/>
    </row>
    <row r="571" spans="7:17">
      <c r="G571" s="34"/>
      <c r="I571" s="34"/>
      <c r="K571" s="34"/>
      <c r="O571" s="34"/>
      <c r="Q571" s="34"/>
    </row>
    <row r="572" spans="7:17">
      <c r="G572" s="34"/>
      <c r="I572" s="34"/>
      <c r="K572" s="34"/>
      <c r="O572" s="34"/>
      <c r="Q572" s="34"/>
    </row>
    <row r="573" spans="7:17">
      <c r="G573" s="34"/>
      <c r="I573" s="34"/>
      <c r="K573" s="34"/>
      <c r="O573" s="34"/>
      <c r="Q573" s="34"/>
    </row>
    <row r="574" spans="7:17">
      <c r="G574" s="34"/>
      <c r="I574" s="34"/>
      <c r="K574" s="34"/>
      <c r="O574" s="34"/>
      <c r="Q574" s="34"/>
    </row>
    <row r="575" spans="7:17">
      <c r="G575" s="34"/>
      <c r="I575" s="34"/>
      <c r="K575" s="34"/>
      <c r="O575" s="34"/>
      <c r="Q575" s="34"/>
    </row>
    <row r="576" spans="7:17">
      <c r="G576" s="34"/>
      <c r="I576" s="34"/>
      <c r="K576" s="34"/>
      <c r="O576" s="34"/>
      <c r="Q576" s="34"/>
    </row>
    <row r="577" spans="7:17">
      <c r="G577" s="34"/>
      <c r="I577" s="34"/>
      <c r="K577" s="34"/>
      <c r="O577" s="34"/>
      <c r="Q577" s="34"/>
    </row>
    <row r="578" spans="7:17">
      <c r="G578" s="34"/>
      <c r="I578" s="34"/>
      <c r="K578" s="34"/>
      <c r="O578" s="34"/>
      <c r="Q578" s="34"/>
    </row>
    <row r="579" spans="7:17">
      <c r="G579" s="34"/>
      <c r="I579" s="34"/>
      <c r="K579" s="34"/>
      <c r="O579" s="34"/>
      <c r="Q579" s="34"/>
    </row>
    <row r="580" spans="7:17">
      <c r="G580" s="34"/>
      <c r="I580" s="34"/>
      <c r="K580" s="34"/>
      <c r="O580" s="34"/>
      <c r="Q580" s="34"/>
    </row>
    <row r="581" spans="7:17">
      <c r="G581" s="34"/>
      <c r="I581" s="34"/>
      <c r="K581" s="34"/>
      <c r="O581" s="34"/>
      <c r="Q581" s="34"/>
    </row>
    <row r="582" spans="7:17">
      <c r="G582" s="34"/>
      <c r="I582" s="34"/>
      <c r="K582" s="34"/>
      <c r="O582" s="34"/>
      <c r="Q582" s="34"/>
    </row>
    <row r="583" spans="7:17">
      <c r="G583" s="34"/>
      <c r="I583" s="34"/>
      <c r="K583" s="34"/>
      <c r="O583" s="34"/>
      <c r="Q583" s="34"/>
    </row>
    <row r="584" spans="7:17">
      <c r="G584" s="34"/>
      <c r="I584" s="34"/>
      <c r="K584" s="34"/>
      <c r="O584" s="34"/>
      <c r="Q584" s="34"/>
    </row>
    <row r="585" spans="7:17">
      <c r="G585" s="34"/>
      <c r="I585" s="34"/>
      <c r="K585" s="34"/>
      <c r="O585" s="34"/>
      <c r="Q585" s="34"/>
    </row>
    <row r="586" spans="7:17">
      <c r="G586" s="34"/>
      <c r="I586" s="34"/>
      <c r="K586" s="34"/>
      <c r="O586" s="34"/>
      <c r="Q586" s="34"/>
    </row>
    <row r="587" spans="7:17">
      <c r="G587" s="34"/>
      <c r="I587" s="34"/>
      <c r="K587" s="34"/>
      <c r="O587" s="34"/>
      <c r="Q587" s="34"/>
    </row>
    <row r="588" spans="7:17">
      <c r="G588" s="34"/>
      <c r="I588" s="34"/>
      <c r="K588" s="34"/>
      <c r="O588" s="34"/>
      <c r="Q588" s="34"/>
    </row>
    <row r="589" spans="7:17">
      <c r="G589" s="34"/>
      <c r="I589" s="34"/>
      <c r="K589" s="34"/>
      <c r="O589" s="34"/>
      <c r="Q589" s="34"/>
    </row>
    <row r="590" spans="7:17">
      <c r="G590" s="34"/>
      <c r="I590" s="34"/>
      <c r="K590" s="34"/>
      <c r="O590" s="34"/>
      <c r="Q590" s="34"/>
    </row>
    <row r="591" spans="7:17">
      <c r="G591" s="34"/>
      <c r="I591" s="34"/>
      <c r="K591" s="34"/>
      <c r="O591" s="34"/>
      <c r="Q591" s="34"/>
    </row>
    <row r="592" spans="7:17">
      <c r="G592" s="34"/>
      <c r="I592" s="34"/>
      <c r="K592" s="34"/>
      <c r="O592" s="34"/>
      <c r="Q592" s="34"/>
    </row>
    <row r="593" spans="7:17">
      <c r="G593" s="34"/>
      <c r="I593" s="34"/>
      <c r="K593" s="34"/>
      <c r="O593" s="34"/>
      <c r="Q593" s="34"/>
    </row>
    <row r="594" spans="7:17">
      <c r="G594" s="34"/>
      <c r="I594" s="34"/>
      <c r="K594" s="34"/>
      <c r="O594" s="34"/>
      <c r="Q594" s="34"/>
    </row>
    <row r="595" spans="7:17">
      <c r="G595" s="34"/>
      <c r="I595" s="34"/>
      <c r="K595" s="34"/>
      <c r="O595" s="34"/>
      <c r="Q595" s="34"/>
    </row>
    <row r="596" spans="7:17">
      <c r="G596" s="34"/>
      <c r="I596" s="34"/>
      <c r="K596" s="34"/>
      <c r="O596" s="34"/>
      <c r="Q596" s="34"/>
    </row>
    <row r="597" spans="7:17">
      <c r="G597" s="34"/>
      <c r="I597" s="34"/>
      <c r="K597" s="34"/>
      <c r="O597" s="34"/>
      <c r="Q597" s="34"/>
    </row>
    <row r="598" spans="7:17">
      <c r="G598" s="34"/>
      <c r="I598" s="34"/>
      <c r="K598" s="34"/>
      <c r="O598" s="34"/>
      <c r="Q598" s="34"/>
    </row>
    <row r="599" spans="7:17">
      <c r="G599" s="34"/>
      <c r="I599" s="34"/>
      <c r="K599" s="34"/>
      <c r="O599" s="34"/>
      <c r="Q599" s="34"/>
    </row>
    <row r="600" spans="7:17">
      <c r="G600" s="34"/>
      <c r="I600" s="34"/>
      <c r="K600" s="34"/>
      <c r="O600" s="34"/>
      <c r="Q600" s="34"/>
    </row>
    <row r="601" spans="7:17">
      <c r="G601" s="34"/>
      <c r="I601" s="34"/>
      <c r="K601" s="34"/>
      <c r="O601" s="34"/>
      <c r="Q601" s="34"/>
    </row>
    <row r="602" spans="7:17">
      <c r="G602" s="34"/>
      <c r="I602" s="34"/>
      <c r="K602" s="34"/>
      <c r="O602" s="34"/>
      <c r="Q602" s="34"/>
    </row>
    <row r="603" spans="7:17">
      <c r="G603" s="34"/>
      <c r="I603" s="34"/>
      <c r="K603" s="34"/>
      <c r="O603" s="34"/>
      <c r="Q603" s="34"/>
    </row>
    <row r="604" spans="7:17">
      <c r="G604" s="34"/>
      <c r="I604" s="34"/>
      <c r="K604" s="34"/>
      <c r="O604" s="34"/>
      <c r="Q604" s="34"/>
    </row>
    <row r="605" spans="7:17">
      <c r="G605" s="34"/>
      <c r="I605" s="34"/>
      <c r="K605" s="34"/>
      <c r="O605" s="34"/>
      <c r="Q605" s="34"/>
    </row>
    <row r="606" spans="7:17">
      <c r="G606" s="34"/>
      <c r="I606" s="34"/>
      <c r="K606" s="34"/>
      <c r="O606" s="34"/>
      <c r="Q606" s="34"/>
    </row>
    <row r="607" spans="7:17">
      <c r="G607" s="34"/>
      <c r="I607" s="34"/>
      <c r="K607" s="34"/>
      <c r="O607" s="34"/>
      <c r="Q607" s="34"/>
    </row>
    <row r="608" spans="7:17">
      <c r="G608" s="34"/>
      <c r="I608" s="34"/>
      <c r="K608" s="34"/>
      <c r="O608" s="34"/>
      <c r="Q608" s="34"/>
    </row>
    <row r="609" spans="7:17">
      <c r="G609" s="34"/>
      <c r="I609" s="34"/>
      <c r="K609" s="34"/>
      <c r="O609" s="34"/>
      <c r="Q609" s="34"/>
    </row>
    <row r="610" spans="7:17">
      <c r="G610" s="34"/>
      <c r="I610" s="34"/>
      <c r="K610" s="34"/>
      <c r="O610" s="34"/>
      <c r="Q610" s="34"/>
    </row>
    <row r="611" spans="7:17">
      <c r="G611" s="34"/>
      <c r="I611" s="34"/>
      <c r="K611" s="34"/>
      <c r="O611" s="34"/>
      <c r="Q611" s="34"/>
    </row>
    <row r="612" spans="7:17">
      <c r="G612" s="34"/>
      <c r="I612" s="34"/>
      <c r="K612" s="34"/>
      <c r="O612" s="34"/>
      <c r="Q612" s="34"/>
    </row>
    <row r="613" spans="7:17">
      <c r="G613" s="34"/>
      <c r="I613" s="34"/>
      <c r="K613" s="34"/>
      <c r="O613" s="34"/>
      <c r="Q613" s="34"/>
    </row>
    <row r="614" spans="7:17">
      <c r="G614" s="34"/>
      <c r="I614" s="34"/>
      <c r="K614" s="34"/>
      <c r="O614" s="34"/>
      <c r="Q614" s="34"/>
    </row>
    <row r="615" spans="7:17">
      <c r="G615" s="34"/>
      <c r="I615" s="34"/>
      <c r="K615" s="34"/>
      <c r="O615" s="34"/>
      <c r="Q615" s="34"/>
    </row>
    <row r="616" spans="7:17">
      <c r="G616" s="34"/>
      <c r="I616" s="34"/>
      <c r="K616" s="34"/>
      <c r="O616" s="34"/>
      <c r="Q616" s="34"/>
    </row>
    <row r="617" spans="7:17">
      <c r="G617" s="34"/>
      <c r="I617" s="34"/>
      <c r="K617" s="34"/>
      <c r="O617" s="34"/>
      <c r="Q617" s="34"/>
    </row>
    <row r="618" spans="7:17">
      <c r="G618" s="34"/>
      <c r="I618" s="34"/>
      <c r="K618" s="34"/>
      <c r="O618" s="34"/>
      <c r="Q618" s="34"/>
    </row>
    <row r="619" spans="7:17">
      <c r="G619" s="34"/>
      <c r="I619" s="34"/>
      <c r="K619" s="34"/>
      <c r="O619" s="34"/>
      <c r="Q619" s="34"/>
    </row>
    <row r="620" spans="7:17">
      <c r="G620" s="34"/>
      <c r="I620" s="34"/>
      <c r="K620" s="34"/>
      <c r="O620" s="34"/>
      <c r="Q620" s="34"/>
    </row>
    <row r="621" spans="7:17">
      <c r="G621" s="34"/>
      <c r="I621" s="34"/>
      <c r="K621" s="34"/>
      <c r="O621" s="34"/>
      <c r="Q621" s="34"/>
    </row>
    <row r="622" spans="7:17">
      <c r="G622" s="34"/>
      <c r="I622" s="34"/>
      <c r="K622" s="34"/>
      <c r="O622" s="34"/>
      <c r="Q622" s="34"/>
    </row>
    <row r="623" spans="7:17">
      <c r="G623" s="34"/>
      <c r="I623" s="34"/>
      <c r="K623" s="34"/>
      <c r="O623" s="34"/>
      <c r="Q623" s="34"/>
    </row>
    <row r="624" spans="7:17">
      <c r="G624" s="34"/>
      <c r="I624" s="34"/>
      <c r="K624" s="34"/>
      <c r="O624" s="34"/>
      <c r="Q624" s="34"/>
    </row>
    <row r="625" spans="7:17">
      <c r="G625" s="34"/>
      <c r="I625" s="34"/>
      <c r="K625" s="34"/>
      <c r="O625" s="34"/>
      <c r="Q625" s="34"/>
    </row>
    <row r="626" spans="7:17">
      <c r="G626" s="34"/>
      <c r="I626" s="34"/>
      <c r="K626" s="34"/>
      <c r="O626" s="34"/>
      <c r="Q626" s="34"/>
    </row>
    <row r="627" spans="7:17">
      <c r="G627" s="34"/>
      <c r="I627" s="34"/>
      <c r="K627" s="34"/>
      <c r="O627" s="34"/>
      <c r="Q627" s="34"/>
    </row>
    <row r="628" spans="7:17">
      <c r="G628" s="34"/>
      <c r="I628" s="34"/>
      <c r="K628" s="34"/>
      <c r="O628" s="34"/>
      <c r="Q628" s="34"/>
    </row>
    <row r="629" spans="7:17">
      <c r="G629" s="34"/>
      <c r="I629" s="34"/>
      <c r="K629" s="34"/>
      <c r="O629" s="34"/>
      <c r="Q629" s="34"/>
    </row>
    <row r="630" spans="7:17">
      <c r="G630" s="34"/>
      <c r="I630" s="34"/>
      <c r="K630" s="34"/>
      <c r="O630" s="34"/>
      <c r="Q630" s="34"/>
    </row>
    <row r="631" spans="7:17">
      <c r="G631" s="34"/>
      <c r="I631" s="34"/>
      <c r="K631" s="34"/>
      <c r="O631" s="34"/>
      <c r="Q631" s="34"/>
    </row>
    <row r="632" spans="7:17">
      <c r="G632" s="34"/>
      <c r="I632" s="34"/>
      <c r="K632" s="34"/>
      <c r="O632" s="34"/>
      <c r="Q632" s="34"/>
    </row>
    <row r="633" spans="7:17">
      <c r="G633" s="34"/>
      <c r="I633" s="34"/>
      <c r="K633" s="34"/>
      <c r="O633" s="34"/>
      <c r="Q633" s="34"/>
    </row>
    <row r="634" spans="7:17">
      <c r="G634" s="34"/>
      <c r="I634" s="34"/>
      <c r="K634" s="34"/>
      <c r="O634" s="34"/>
      <c r="Q634" s="34"/>
    </row>
    <row r="635" spans="7:17">
      <c r="G635" s="34"/>
      <c r="I635" s="34"/>
      <c r="K635" s="34"/>
      <c r="O635" s="34"/>
      <c r="Q635" s="34"/>
    </row>
    <row r="636" spans="7:17">
      <c r="G636" s="34"/>
      <c r="I636" s="34"/>
      <c r="K636" s="34"/>
      <c r="O636" s="34"/>
      <c r="Q636" s="34"/>
    </row>
    <row r="637" spans="7:17">
      <c r="G637" s="34"/>
      <c r="I637" s="34"/>
      <c r="K637" s="34"/>
      <c r="O637" s="34"/>
      <c r="Q637" s="34"/>
    </row>
    <row r="638" spans="7:17">
      <c r="G638" s="34"/>
      <c r="I638" s="34"/>
      <c r="K638" s="34"/>
      <c r="O638" s="34"/>
      <c r="Q638" s="34"/>
    </row>
    <row r="639" spans="7:17">
      <c r="G639" s="34"/>
      <c r="I639" s="34"/>
      <c r="K639" s="34"/>
      <c r="O639" s="34"/>
      <c r="Q639" s="34"/>
    </row>
    <row r="640" spans="7:17">
      <c r="G640" s="34"/>
      <c r="I640" s="34"/>
      <c r="K640" s="34"/>
      <c r="O640" s="34"/>
      <c r="Q640" s="34"/>
    </row>
    <row r="641" spans="7:17">
      <c r="G641" s="34"/>
      <c r="I641" s="34"/>
      <c r="K641" s="34"/>
      <c r="O641" s="34"/>
      <c r="Q641" s="34"/>
    </row>
    <row r="642" spans="7:17">
      <c r="G642" s="34"/>
      <c r="I642" s="34"/>
      <c r="K642" s="34"/>
      <c r="O642" s="34"/>
      <c r="Q642" s="34"/>
    </row>
    <row r="643" spans="7:17">
      <c r="G643" s="34"/>
      <c r="I643" s="34"/>
      <c r="K643" s="34"/>
      <c r="O643" s="34"/>
      <c r="Q643" s="34"/>
    </row>
    <row r="644" spans="7:17">
      <c r="G644" s="34"/>
      <c r="I644" s="34"/>
      <c r="K644" s="34"/>
      <c r="O644" s="34"/>
      <c r="Q644" s="34"/>
    </row>
    <row r="645" spans="7:17">
      <c r="G645" s="34"/>
      <c r="I645" s="34"/>
      <c r="K645" s="34"/>
      <c r="O645" s="34"/>
      <c r="Q645" s="34"/>
    </row>
    <row r="646" spans="7:17">
      <c r="G646" s="34"/>
      <c r="I646" s="34"/>
      <c r="K646" s="34"/>
      <c r="O646" s="34"/>
      <c r="Q646" s="34"/>
    </row>
    <row r="647" spans="7:17">
      <c r="G647" s="34"/>
      <c r="I647" s="34"/>
      <c r="K647" s="34"/>
      <c r="O647" s="34"/>
      <c r="Q647" s="34"/>
    </row>
    <row r="648" spans="7:17">
      <c r="G648" s="34"/>
      <c r="I648" s="34"/>
      <c r="K648" s="34"/>
      <c r="O648" s="34"/>
      <c r="Q648" s="34"/>
    </row>
    <row r="649" spans="7:17">
      <c r="G649" s="34"/>
      <c r="I649" s="34"/>
      <c r="K649" s="34"/>
      <c r="O649" s="34"/>
      <c r="Q649" s="34"/>
    </row>
    <row r="650" spans="7:17">
      <c r="G650" s="34"/>
      <c r="I650" s="34"/>
      <c r="K650" s="34"/>
      <c r="O650" s="34"/>
      <c r="Q650" s="34"/>
    </row>
    <row r="651" spans="7:17">
      <c r="G651" s="34"/>
      <c r="I651" s="34"/>
      <c r="K651" s="34"/>
      <c r="O651" s="34"/>
      <c r="Q651" s="34"/>
    </row>
    <row r="652" spans="7:17">
      <c r="G652" s="34"/>
      <c r="I652" s="34"/>
      <c r="K652" s="34"/>
      <c r="O652" s="34"/>
      <c r="Q652" s="34"/>
    </row>
    <row r="653" spans="7:17">
      <c r="G653" s="34"/>
      <c r="I653" s="34"/>
      <c r="K653" s="34"/>
      <c r="O653" s="34"/>
      <c r="Q653" s="34"/>
    </row>
    <row r="654" spans="7:17">
      <c r="G654" s="34"/>
      <c r="I654" s="34"/>
      <c r="K654" s="34"/>
      <c r="O654" s="34"/>
      <c r="Q654" s="34"/>
    </row>
    <row r="655" spans="7:17">
      <c r="G655" s="34"/>
      <c r="I655" s="34"/>
      <c r="K655" s="34"/>
      <c r="O655" s="34"/>
      <c r="Q655" s="34"/>
    </row>
    <row r="656" spans="7:17">
      <c r="G656" s="34"/>
      <c r="I656" s="34"/>
      <c r="K656" s="34"/>
      <c r="O656" s="34"/>
      <c r="Q656" s="34"/>
    </row>
    <row r="657" spans="7:17">
      <c r="G657" s="34"/>
      <c r="I657" s="34"/>
      <c r="K657" s="34"/>
      <c r="O657" s="34"/>
      <c r="Q657" s="34"/>
    </row>
    <row r="658" spans="7:17">
      <c r="G658" s="34"/>
      <c r="I658" s="34"/>
      <c r="K658" s="34"/>
      <c r="O658" s="34"/>
      <c r="Q658" s="34"/>
    </row>
    <row r="659" spans="7:17">
      <c r="G659" s="34"/>
      <c r="I659" s="34"/>
      <c r="K659" s="34"/>
      <c r="O659" s="34"/>
      <c r="Q659" s="34"/>
    </row>
    <row r="660" spans="7:17">
      <c r="G660" s="34"/>
      <c r="I660" s="34"/>
      <c r="K660" s="34"/>
      <c r="O660" s="34"/>
      <c r="Q660" s="34"/>
    </row>
    <row r="661" spans="7:17">
      <c r="G661" s="34"/>
      <c r="I661" s="34"/>
      <c r="K661" s="34"/>
      <c r="O661" s="34"/>
      <c r="Q661" s="34"/>
    </row>
    <row r="662" spans="7:17">
      <c r="G662" s="34"/>
      <c r="I662" s="34"/>
      <c r="K662" s="34"/>
      <c r="O662" s="34"/>
      <c r="Q662" s="34"/>
    </row>
    <row r="663" spans="7:17">
      <c r="G663" s="34"/>
      <c r="I663" s="34"/>
      <c r="K663" s="34"/>
      <c r="O663" s="34"/>
      <c r="Q663" s="34"/>
    </row>
    <row r="664" spans="7:17">
      <c r="G664" s="34"/>
      <c r="I664" s="34"/>
      <c r="K664" s="34"/>
      <c r="O664" s="34"/>
      <c r="Q664" s="34"/>
    </row>
    <row r="665" spans="7:17">
      <c r="G665" s="34"/>
      <c r="I665" s="34"/>
      <c r="K665" s="34"/>
      <c r="O665" s="34"/>
      <c r="Q665" s="34"/>
    </row>
    <row r="666" spans="7:17">
      <c r="G666" s="34"/>
      <c r="I666" s="34"/>
      <c r="K666" s="34"/>
      <c r="O666" s="34"/>
      <c r="Q666" s="34"/>
    </row>
    <row r="667" spans="7:17">
      <c r="G667" s="34"/>
      <c r="I667" s="34"/>
      <c r="K667" s="34"/>
      <c r="O667" s="34"/>
      <c r="Q667" s="34"/>
    </row>
    <row r="668" spans="7:17">
      <c r="G668" s="34"/>
      <c r="I668" s="34"/>
      <c r="K668" s="34"/>
      <c r="O668" s="34"/>
      <c r="Q668" s="34"/>
    </row>
    <row r="669" spans="7:17">
      <c r="G669" s="34"/>
      <c r="I669" s="34"/>
      <c r="K669" s="34"/>
      <c r="O669" s="34"/>
      <c r="Q669" s="34"/>
    </row>
    <row r="670" spans="7:17">
      <c r="G670" s="34"/>
      <c r="I670" s="34"/>
      <c r="K670" s="34"/>
      <c r="O670" s="34"/>
      <c r="Q670" s="34"/>
    </row>
    <row r="671" spans="7:17">
      <c r="G671" s="34"/>
      <c r="I671" s="34"/>
      <c r="K671" s="34"/>
      <c r="O671" s="34"/>
      <c r="Q671" s="34"/>
    </row>
    <row r="672" spans="7:17">
      <c r="G672" s="34"/>
      <c r="I672" s="34"/>
      <c r="K672" s="34"/>
      <c r="O672" s="34"/>
      <c r="Q672" s="34"/>
    </row>
    <row r="673" spans="7:17">
      <c r="G673" s="34"/>
      <c r="I673" s="34"/>
      <c r="K673" s="34"/>
      <c r="O673" s="34"/>
      <c r="Q673" s="34"/>
    </row>
    <row r="674" spans="7:17">
      <c r="G674" s="34"/>
      <c r="I674" s="34"/>
      <c r="K674" s="34"/>
      <c r="O674" s="34"/>
      <c r="Q674" s="34"/>
    </row>
    <row r="675" spans="7:17">
      <c r="G675" s="34"/>
      <c r="I675" s="34"/>
      <c r="K675" s="34"/>
      <c r="O675" s="34"/>
      <c r="Q675" s="34"/>
    </row>
    <row r="676" spans="7:17">
      <c r="G676" s="34"/>
      <c r="I676" s="34"/>
      <c r="K676" s="34"/>
      <c r="O676" s="34"/>
      <c r="Q676" s="34"/>
    </row>
    <row r="677" spans="7:17">
      <c r="G677" s="34"/>
      <c r="I677" s="34"/>
      <c r="K677" s="34"/>
      <c r="O677" s="34"/>
      <c r="Q677" s="34"/>
    </row>
    <row r="678" spans="7:17">
      <c r="G678" s="34"/>
      <c r="I678" s="34"/>
      <c r="K678" s="34"/>
      <c r="O678" s="34"/>
      <c r="Q678" s="34"/>
    </row>
    <row r="679" spans="7:17">
      <c r="G679" s="34"/>
      <c r="I679" s="34"/>
      <c r="K679" s="34"/>
      <c r="O679" s="34"/>
      <c r="Q679" s="34"/>
    </row>
    <row r="680" spans="7:17">
      <c r="G680" s="34"/>
      <c r="I680" s="34"/>
      <c r="K680" s="34"/>
      <c r="O680" s="34"/>
      <c r="Q680" s="34"/>
    </row>
    <row r="681" spans="7:17">
      <c r="G681" s="34"/>
      <c r="I681" s="34"/>
      <c r="K681" s="34"/>
      <c r="O681" s="34"/>
      <c r="Q681" s="34"/>
    </row>
    <row r="682" spans="7:17">
      <c r="G682" s="34"/>
      <c r="I682" s="34"/>
      <c r="K682" s="34"/>
      <c r="O682" s="34"/>
      <c r="Q682" s="34"/>
    </row>
    <row r="683" spans="7:17">
      <c r="G683" s="34"/>
      <c r="I683" s="34"/>
      <c r="K683" s="34"/>
      <c r="O683" s="34"/>
      <c r="Q683" s="34"/>
    </row>
    <row r="684" spans="7:17">
      <c r="G684" s="34"/>
      <c r="I684" s="34"/>
      <c r="K684" s="34"/>
      <c r="O684" s="34"/>
      <c r="Q684" s="34"/>
    </row>
    <row r="685" spans="7:17">
      <c r="G685" s="34"/>
      <c r="I685" s="34"/>
      <c r="K685" s="34"/>
      <c r="O685" s="34"/>
      <c r="Q685" s="34"/>
    </row>
    <row r="686" spans="7:17">
      <c r="G686" s="34"/>
      <c r="I686" s="34"/>
      <c r="K686" s="34"/>
      <c r="O686" s="34"/>
      <c r="Q686" s="34"/>
    </row>
    <row r="687" spans="7:17">
      <c r="G687" s="34"/>
      <c r="I687" s="34"/>
      <c r="K687" s="34"/>
      <c r="O687" s="34"/>
      <c r="Q687" s="34"/>
    </row>
    <row r="688" spans="7:17">
      <c r="G688" s="34"/>
      <c r="I688" s="34"/>
      <c r="K688" s="34"/>
      <c r="O688" s="34"/>
      <c r="Q688" s="34"/>
    </row>
    <row r="689" spans="7:17">
      <c r="G689" s="34"/>
      <c r="I689" s="34"/>
      <c r="K689" s="34"/>
      <c r="O689" s="34"/>
      <c r="Q689" s="34"/>
    </row>
    <row r="690" spans="7:17">
      <c r="G690" s="34"/>
      <c r="I690" s="34"/>
      <c r="K690" s="34"/>
      <c r="O690" s="34"/>
      <c r="Q690" s="34"/>
    </row>
    <row r="691" spans="7:17">
      <c r="G691" s="34"/>
      <c r="I691" s="34"/>
      <c r="K691" s="34"/>
      <c r="O691" s="34"/>
      <c r="Q691" s="34"/>
    </row>
    <row r="692" spans="7:17">
      <c r="G692" s="34"/>
      <c r="I692" s="34"/>
      <c r="K692" s="34"/>
      <c r="O692" s="34"/>
      <c r="Q692" s="34"/>
    </row>
    <row r="693" spans="7:17">
      <c r="G693" s="34"/>
      <c r="I693" s="34"/>
      <c r="K693" s="34"/>
      <c r="O693" s="34"/>
      <c r="Q693" s="34"/>
    </row>
    <row r="694" spans="7:17">
      <c r="G694" s="34"/>
      <c r="I694" s="34"/>
      <c r="K694" s="34"/>
      <c r="O694" s="34"/>
      <c r="Q694" s="34"/>
    </row>
    <row r="695" spans="7:17">
      <c r="G695" s="34"/>
      <c r="I695" s="34"/>
      <c r="K695" s="34"/>
      <c r="O695" s="34"/>
      <c r="Q695" s="34"/>
    </row>
    <row r="696" spans="7:17">
      <c r="G696" s="34"/>
      <c r="I696" s="34"/>
      <c r="K696" s="34"/>
      <c r="O696" s="34"/>
      <c r="Q696" s="34"/>
    </row>
    <row r="697" spans="7:17">
      <c r="G697" s="34"/>
      <c r="I697" s="34"/>
      <c r="K697" s="34"/>
      <c r="O697" s="34"/>
      <c r="Q697" s="34"/>
    </row>
    <row r="698" spans="7:17">
      <c r="G698" s="34"/>
      <c r="I698" s="34"/>
      <c r="K698" s="34"/>
      <c r="O698" s="34"/>
      <c r="Q698" s="34"/>
    </row>
    <row r="699" spans="7:17">
      <c r="G699" s="34"/>
      <c r="I699" s="34"/>
      <c r="K699" s="34"/>
      <c r="O699" s="34"/>
      <c r="Q699" s="34"/>
    </row>
    <row r="700" spans="7:17">
      <c r="G700" s="34"/>
      <c r="I700" s="34"/>
      <c r="K700" s="34"/>
      <c r="O700" s="34"/>
      <c r="Q700" s="34"/>
    </row>
    <row r="701" spans="7:17">
      <c r="G701" s="34"/>
      <c r="I701" s="34"/>
      <c r="K701" s="34"/>
      <c r="O701" s="34"/>
      <c r="Q701" s="34"/>
    </row>
    <row r="702" spans="7:17">
      <c r="G702" s="34"/>
      <c r="I702" s="34"/>
      <c r="K702" s="34"/>
      <c r="O702" s="34"/>
      <c r="Q702" s="34"/>
    </row>
    <row r="703" spans="7:17">
      <c r="G703" s="34"/>
      <c r="I703" s="34"/>
      <c r="K703" s="34"/>
      <c r="O703" s="34"/>
      <c r="Q703" s="34"/>
    </row>
    <row r="704" spans="7:17">
      <c r="G704" s="34"/>
      <c r="I704" s="34"/>
      <c r="K704" s="34"/>
      <c r="O704" s="34"/>
      <c r="Q704" s="34"/>
    </row>
    <row r="705" spans="7:17">
      <c r="G705" s="34"/>
      <c r="I705" s="34"/>
      <c r="K705" s="34"/>
      <c r="O705" s="34"/>
      <c r="Q705" s="34"/>
    </row>
    <row r="706" spans="7:17">
      <c r="G706" s="34"/>
      <c r="I706" s="34"/>
      <c r="K706" s="34"/>
      <c r="O706" s="34"/>
      <c r="Q706" s="34"/>
    </row>
    <row r="707" spans="7:17">
      <c r="G707" s="34"/>
      <c r="I707" s="34"/>
      <c r="K707" s="34"/>
      <c r="O707" s="34"/>
      <c r="Q707" s="34"/>
    </row>
    <row r="708" spans="7:17">
      <c r="G708" s="34"/>
      <c r="I708" s="34"/>
      <c r="K708" s="34"/>
      <c r="O708" s="34"/>
      <c r="Q708" s="34"/>
    </row>
    <row r="709" spans="7:17">
      <c r="G709" s="34"/>
      <c r="I709" s="34"/>
      <c r="K709" s="34"/>
      <c r="O709" s="34"/>
      <c r="Q709" s="34"/>
    </row>
    <row r="710" spans="7:17">
      <c r="G710" s="34"/>
      <c r="I710" s="34"/>
      <c r="K710" s="34"/>
      <c r="O710" s="34"/>
      <c r="Q710" s="34"/>
    </row>
    <row r="711" spans="7:17">
      <c r="G711" s="34"/>
      <c r="I711" s="34"/>
      <c r="K711" s="34"/>
      <c r="O711" s="34"/>
      <c r="Q711" s="34"/>
    </row>
    <row r="712" spans="7:17">
      <c r="G712" s="34"/>
      <c r="I712" s="34"/>
      <c r="K712" s="34"/>
      <c r="O712" s="34"/>
      <c r="Q712" s="34"/>
    </row>
    <row r="713" spans="7:17">
      <c r="G713" s="34"/>
      <c r="I713" s="34"/>
      <c r="K713" s="34"/>
      <c r="O713" s="34"/>
      <c r="Q713" s="34"/>
    </row>
    <row r="714" spans="7:17">
      <c r="G714" s="34"/>
      <c r="I714" s="34"/>
      <c r="K714" s="34"/>
      <c r="O714" s="34"/>
      <c r="Q714" s="34"/>
    </row>
    <row r="715" spans="7:17">
      <c r="G715" s="34"/>
      <c r="I715" s="34"/>
      <c r="K715" s="34"/>
      <c r="O715" s="34"/>
      <c r="Q715" s="34"/>
    </row>
    <row r="716" spans="7:17">
      <c r="G716" s="34"/>
      <c r="I716" s="34"/>
      <c r="K716" s="34"/>
      <c r="O716" s="34"/>
      <c r="Q716" s="34"/>
    </row>
    <row r="717" spans="7:17">
      <c r="G717" s="34"/>
      <c r="I717" s="34"/>
      <c r="K717" s="34"/>
      <c r="O717" s="34"/>
      <c r="Q717" s="34"/>
    </row>
    <row r="718" spans="7:17">
      <c r="G718" s="34"/>
      <c r="I718" s="34"/>
      <c r="K718" s="34"/>
      <c r="O718" s="34"/>
      <c r="Q718" s="34"/>
    </row>
    <row r="719" spans="7:17">
      <c r="G719" s="34"/>
      <c r="I719" s="34"/>
      <c r="K719" s="34"/>
      <c r="O719" s="34"/>
      <c r="Q719" s="34"/>
    </row>
    <row r="720" spans="7:17">
      <c r="G720" s="34"/>
      <c r="I720" s="34"/>
      <c r="K720" s="34"/>
      <c r="O720" s="34"/>
      <c r="Q720" s="34"/>
    </row>
    <row r="721" spans="7:17">
      <c r="G721" s="34"/>
      <c r="I721" s="34"/>
      <c r="K721" s="34"/>
      <c r="O721" s="34"/>
      <c r="Q721" s="34"/>
    </row>
    <row r="722" spans="7:17">
      <c r="G722" s="34"/>
      <c r="I722" s="34"/>
      <c r="K722" s="34"/>
      <c r="O722" s="34"/>
      <c r="Q722" s="34"/>
    </row>
    <row r="723" spans="7:17">
      <c r="G723" s="34"/>
      <c r="I723" s="34"/>
      <c r="K723" s="34"/>
      <c r="O723" s="34"/>
      <c r="Q723" s="34"/>
    </row>
    <row r="724" spans="7:17">
      <c r="G724" s="34"/>
      <c r="I724" s="34"/>
      <c r="K724" s="34"/>
      <c r="O724" s="34"/>
      <c r="Q724" s="34"/>
    </row>
    <row r="725" spans="7:17">
      <c r="G725" s="34"/>
      <c r="I725" s="34"/>
      <c r="K725" s="34"/>
      <c r="O725" s="34"/>
      <c r="Q725" s="34"/>
    </row>
    <row r="726" spans="7:17">
      <c r="G726" s="34"/>
      <c r="I726" s="34"/>
      <c r="K726" s="34"/>
      <c r="O726" s="34"/>
      <c r="Q726" s="34"/>
    </row>
    <row r="727" spans="7:17">
      <c r="G727" s="34"/>
      <c r="I727" s="34"/>
      <c r="K727" s="34"/>
      <c r="O727" s="34"/>
      <c r="Q727" s="34"/>
    </row>
    <row r="728" spans="7:17">
      <c r="G728" s="34"/>
      <c r="I728" s="34"/>
      <c r="K728" s="34"/>
      <c r="O728" s="34"/>
      <c r="Q728" s="34"/>
    </row>
    <row r="729" spans="7:17">
      <c r="G729" s="34"/>
      <c r="I729" s="34"/>
      <c r="K729" s="34"/>
      <c r="O729" s="34"/>
      <c r="Q729" s="34"/>
    </row>
    <row r="730" spans="7:17">
      <c r="G730" s="34"/>
      <c r="I730" s="34"/>
      <c r="K730" s="34"/>
      <c r="O730" s="34"/>
      <c r="Q730" s="34"/>
    </row>
    <row r="731" spans="7:17">
      <c r="G731" s="34"/>
      <c r="I731" s="34"/>
      <c r="K731" s="34"/>
      <c r="O731" s="34"/>
      <c r="Q731" s="34"/>
    </row>
    <row r="732" spans="7:17">
      <c r="G732" s="34"/>
      <c r="I732" s="34"/>
      <c r="K732" s="34"/>
      <c r="O732" s="34"/>
      <c r="Q732" s="34"/>
    </row>
    <row r="733" spans="7:17">
      <c r="G733" s="34"/>
      <c r="I733" s="34"/>
      <c r="K733" s="34"/>
      <c r="O733" s="34"/>
      <c r="Q733" s="34"/>
    </row>
    <row r="734" spans="7:17">
      <c r="G734" s="34"/>
      <c r="I734" s="34"/>
      <c r="K734" s="34"/>
      <c r="O734" s="34"/>
      <c r="Q734" s="34"/>
    </row>
    <row r="735" spans="7:17">
      <c r="G735" s="34"/>
      <c r="I735" s="34"/>
      <c r="K735" s="34"/>
      <c r="O735" s="34"/>
      <c r="Q735" s="34"/>
    </row>
    <row r="736" spans="7:17">
      <c r="G736" s="34"/>
      <c r="I736" s="34"/>
      <c r="K736" s="34"/>
      <c r="O736" s="34"/>
      <c r="Q736" s="34"/>
    </row>
    <row r="737" spans="7:17">
      <c r="G737" s="34"/>
      <c r="I737" s="34"/>
      <c r="K737" s="34"/>
      <c r="O737" s="34"/>
      <c r="Q737" s="34"/>
    </row>
    <row r="738" spans="7:17">
      <c r="G738" s="34"/>
      <c r="I738" s="34"/>
      <c r="K738" s="34"/>
      <c r="O738" s="34"/>
      <c r="Q738" s="34"/>
    </row>
    <row r="739" spans="7:17">
      <c r="G739" s="34"/>
      <c r="I739" s="34"/>
      <c r="K739" s="34"/>
      <c r="O739" s="34"/>
      <c r="Q739" s="34"/>
    </row>
    <row r="740" spans="7:17">
      <c r="G740" s="34"/>
      <c r="I740" s="34"/>
      <c r="K740" s="34"/>
      <c r="O740" s="34"/>
      <c r="Q740" s="34"/>
    </row>
    <row r="741" spans="7:17">
      <c r="G741" s="34"/>
      <c r="I741" s="34"/>
      <c r="K741" s="34"/>
      <c r="O741" s="34"/>
      <c r="Q741" s="34"/>
    </row>
    <row r="742" spans="7:17">
      <c r="G742" s="34"/>
      <c r="I742" s="34"/>
      <c r="K742" s="34"/>
      <c r="O742" s="34"/>
      <c r="Q742" s="34"/>
    </row>
    <row r="743" spans="7:17">
      <c r="G743" s="34"/>
      <c r="I743" s="34"/>
      <c r="K743" s="34"/>
      <c r="O743" s="34"/>
      <c r="Q743" s="34"/>
    </row>
    <row r="744" spans="7:17">
      <c r="G744" s="34"/>
      <c r="I744" s="34"/>
      <c r="K744" s="34"/>
      <c r="O744" s="34"/>
      <c r="Q744" s="34"/>
    </row>
    <row r="745" spans="7:17">
      <c r="G745" s="34"/>
      <c r="I745" s="34"/>
      <c r="K745" s="34"/>
      <c r="O745" s="34"/>
      <c r="Q745" s="34"/>
    </row>
    <row r="746" spans="7:17">
      <c r="G746" s="34"/>
      <c r="I746" s="34"/>
      <c r="K746" s="34"/>
      <c r="O746" s="34"/>
      <c r="Q746" s="34"/>
    </row>
    <row r="747" spans="7:17">
      <c r="G747" s="34"/>
      <c r="I747" s="34"/>
      <c r="K747" s="34"/>
      <c r="O747" s="34"/>
      <c r="Q747" s="34"/>
    </row>
    <row r="748" spans="7:17">
      <c r="G748" s="34"/>
      <c r="I748" s="34"/>
      <c r="K748" s="34"/>
      <c r="O748" s="34"/>
      <c r="Q748" s="34"/>
    </row>
    <row r="749" spans="7:17">
      <c r="G749" s="34"/>
      <c r="I749" s="34"/>
      <c r="K749" s="34"/>
      <c r="O749" s="34"/>
      <c r="Q749" s="34"/>
    </row>
    <row r="750" spans="7:17">
      <c r="G750" s="34"/>
      <c r="I750" s="34"/>
      <c r="K750" s="34"/>
      <c r="O750" s="34"/>
      <c r="Q750" s="34"/>
    </row>
    <row r="751" spans="7:17">
      <c r="G751" s="34"/>
      <c r="I751" s="34"/>
      <c r="K751" s="34"/>
      <c r="O751" s="34"/>
      <c r="Q751" s="34"/>
    </row>
    <row r="752" spans="7:17">
      <c r="G752" s="34"/>
      <c r="I752" s="34"/>
      <c r="K752" s="34"/>
      <c r="O752" s="34"/>
      <c r="Q752" s="34"/>
    </row>
    <row r="753" spans="7:17">
      <c r="G753" s="34"/>
      <c r="I753" s="34"/>
      <c r="K753" s="34"/>
      <c r="O753" s="34"/>
      <c r="Q753" s="34"/>
    </row>
    <row r="754" spans="7:17">
      <c r="G754" s="34"/>
      <c r="I754" s="34"/>
      <c r="K754" s="34"/>
      <c r="O754" s="34"/>
      <c r="Q754" s="34"/>
    </row>
    <row r="755" spans="7:17">
      <c r="G755" s="34"/>
      <c r="I755" s="34"/>
      <c r="K755" s="34"/>
      <c r="O755" s="34"/>
      <c r="Q755" s="34"/>
    </row>
    <row r="756" spans="7:17">
      <c r="G756" s="34"/>
      <c r="I756" s="34"/>
      <c r="K756" s="34"/>
      <c r="O756" s="34"/>
      <c r="Q756" s="34"/>
    </row>
    <row r="757" spans="7:17">
      <c r="G757" s="34"/>
      <c r="I757" s="34"/>
      <c r="K757" s="34"/>
      <c r="O757" s="34"/>
      <c r="Q757" s="34"/>
    </row>
    <row r="758" spans="7:17">
      <c r="G758" s="34"/>
      <c r="I758" s="34"/>
      <c r="K758" s="34"/>
      <c r="O758" s="34"/>
      <c r="Q758" s="34"/>
    </row>
    <row r="759" spans="7:17">
      <c r="G759" s="34"/>
      <c r="I759" s="34"/>
      <c r="K759" s="34"/>
      <c r="O759" s="34"/>
      <c r="Q759" s="34"/>
    </row>
    <row r="760" spans="7:17">
      <c r="G760" s="34"/>
      <c r="I760" s="34"/>
      <c r="K760" s="34"/>
      <c r="O760" s="34"/>
      <c r="Q760" s="34"/>
    </row>
    <row r="761" spans="7:17">
      <c r="G761" s="34"/>
      <c r="I761" s="34"/>
      <c r="K761" s="34"/>
      <c r="O761" s="34"/>
      <c r="Q761" s="34"/>
    </row>
    <row r="762" spans="7:17">
      <c r="G762" s="34"/>
      <c r="I762" s="34"/>
      <c r="K762" s="34"/>
      <c r="O762" s="34"/>
      <c r="Q762" s="34"/>
    </row>
    <row r="763" spans="7:17">
      <c r="G763" s="34"/>
      <c r="I763" s="34"/>
      <c r="K763" s="34"/>
      <c r="O763" s="34"/>
      <c r="Q763" s="34"/>
    </row>
    <row r="764" spans="7:17">
      <c r="G764" s="34"/>
      <c r="I764" s="34"/>
      <c r="K764" s="34"/>
      <c r="O764" s="34"/>
      <c r="Q764" s="34"/>
    </row>
    <row r="765" spans="7:17">
      <c r="G765" s="34"/>
      <c r="I765" s="34"/>
      <c r="K765" s="34"/>
      <c r="O765" s="34"/>
      <c r="Q765" s="34"/>
    </row>
    <row r="766" spans="7:17">
      <c r="G766" s="34"/>
      <c r="I766" s="34"/>
      <c r="K766" s="34"/>
      <c r="O766" s="34"/>
      <c r="Q766" s="34"/>
    </row>
    <row r="767" spans="7:17">
      <c r="G767" s="34"/>
      <c r="I767" s="34"/>
      <c r="K767" s="34"/>
      <c r="O767" s="34"/>
      <c r="Q767" s="34"/>
    </row>
    <row r="768" spans="7:17">
      <c r="G768" s="34"/>
      <c r="I768" s="34"/>
      <c r="K768" s="34"/>
      <c r="O768" s="34"/>
      <c r="Q768" s="34"/>
    </row>
    <row r="769" spans="7:17">
      <c r="G769" s="34"/>
      <c r="I769" s="34"/>
      <c r="K769" s="34"/>
      <c r="O769" s="34"/>
      <c r="Q769" s="34"/>
    </row>
    <row r="770" spans="7:17">
      <c r="G770" s="34"/>
      <c r="I770" s="34"/>
      <c r="K770" s="34"/>
      <c r="O770" s="34"/>
      <c r="Q770" s="34"/>
    </row>
    <row r="771" spans="7:17">
      <c r="G771" s="34"/>
      <c r="I771" s="34"/>
      <c r="K771" s="34"/>
      <c r="O771" s="34"/>
      <c r="Q771" s="34"/>
    </row>
    <row r="772" spans="7:17">
      <c r="G772" s="34"/>
      <c r="I772" s="34"/>
      <c r="K772" s="34"/>
      <c r="O772" s="34"/>
      <c r="Q772" s="34"/>
    </row>
    <row r="773" spans="7:17">
      <c r="G773" s="34"/>
      <c r="I773" s="34"/>
      <c r="K773" s="34"/>
      <c r="O773" s="34"/>
      <c r="Q773" s="34"/>
    </row>
    <row r="774" spans="7:17">
      <c r="G774" s="34"/>
      <c r="I774" s="34"/>
      <c r="K774" s="34"/>
      <c r="O774" s="34"/>
      <c r="Q774" s="34"/>
    </row>
    <row r="775" spans="7:17">
      <c r="G775" s="34"/>
      <c r="I775" s="34"/>
      <c r="K775" s="34"/>
      <c r="O775" s="34"/>
      <c r="Q775" s="34"/>
    </row>
    <row r="776" spans="7:17">
      <c r="G776" s="34"/>
      <c r="I776" s="34"/>
      <c r="K776" s="34"/>
      <c r="O776" s="34"/>
      <c r="Q776" s="34"/>
    </row>
    <row r="777" spans="7:17">
      <c r="G777" s="34"/>
      <c r="I777" s="34"/>
      <c r="K777" s="34"/>
      <c r="O777" s="34"/>
      <c r="Q777" s="34"/>
    </row>
    <row r="778" spans="7:17">
      <c r="G778" s="34"/>
      <c r="I778" s="34"/>
      <c r="K778" s="34"/>
      <c r="O778" s="34"/>
      <c r="Q778" s="34"/>
    </row>
    <row r="779" spans="7:17">
      <c r="G779" s="34"/>
      <c r="I779" s="34"/>
      <c r="K779" s="34"/>
      <c r="O779" s="34"/>
      <c r="Q779" s="34"/>
    </row>
    <row r="780" spans="7:17">
      <c r="G780" s="34"/>
      <c r="I780" s="34"/>
      <c r="K780" s="34"/>
      <c r="O780" s="34"/>
      <c r="Q780" s="34"/>
    </row>
    <row r="781" spans="7:17">
      <c r="G781" s="34"/>
      <c r="I781" s="34"/>
      <c r="K781" s="34"/>
      <c r="O781" s="34"/>
      <c r="Q781" s="34"/>
    </row>
    <row r="782" spans="7:17">
      <c r="G782" s="34"/>
      <c r="I782" s="34"/>
      <c r="K782" s="34"/>
      <c r="O782" s="34"/>
      <c r="Q782" s="34"/>
    </row>
    <row r="783" spans="7:17">
      <c r="G783" s="34"/>
      <c r="I783" s="34"/>
      <c r="K783" s="34"/>
      <c r="O783" s="34"/>
      <c r="Q783" s="34"/>
    </row>
    <row r="784" spans="7:17">
      <c r="G784" s="34"/>
      <c r="I784" s="34"/>
      <c r="K784" s="34"/>
      <c r="O784" s="34"/>
      <c r="Q784" s="34"/>
    </row>
    <row r="785" spans="7:17">
      <c r="G785" s="34"/>
      <c r="I785" s="34"/>
      <c r="K785" s="34"/>
      <c r="O785" s="34"/>
      <c r="Q785" s="34"/>
    </row>
    <row r="786" spans="7:17">
      <c r="G786" s="34"/>
      <c r="I786" s="34"/>
      <c r="K786" s="34"/>
      <c r="O786" s="34"/>
      <c r="Q786" s="34"/>
    </row>
    <row r="787" spans="7:17">
      <c r="G787" s="34"/>
      <c r="I787" s="34"/>
      <c r="K787" s="34"/>
      <c r="O787" s="34"/>
      <c r="Q787" s="34"/>
    </row>
    <row r="788" spans="7:17">
      <c r="G788" s="34"/>
      <c r="I788" s="34"/>
      <c r="K788" s="34"/>
      <c r="O788" s="34"/>
      <c r="Q788" s="34"/>
    </row>
    <row r="789" spans="7:17">
      <c r="G789" s="34"/>
      <c r="I789" s="34"/>
      <c r="K789" s="34"/>
      <c r="O789" s="34"/>
      <c r="Q789" s="34"/>
    </row>
    <row r="790" spans="7:17">
      <c r="G790" s="34"/>
      <c r="I790" s="34"/>
      <c r="K790" s="34"/>
      <c r="O790" s="34"/>
      <c r="Q790" s="34"/>
    </row>
    <row r="791" spans="7:17">
      <c r="G791" s="34"/>
      <c r="I791" s="34"/>
      <c r="K791" s="34"/>
      <c r="O791" s="34"/>
      <c r="Q791" s="34"/>
    </row>
    <row r="792" spans="7:17">
      <c r="G792" s="34"/>
      <c r="I792" s="34"/>
      <c r="K792" s="34"/>
      <c r="O792" s="34"/>
      <c r="Q792" s="34"/>
    </row>
    <row r="793" spans="7:17">
      <c r="G793" s="34"/>
      <c r="I793" s="34"/>
      <c r="K793" s="34"/>
      <c r="O793" s="34"/>
      <c r="Q793" s="34"/>
    </row>
    <row r="794" spans="7:17">
      <c r="G794" s="34"/>
      <c r="I794" s="34"/>
      <c r="K794" s="34"/>
      <c r="O794" s="34"/>
      <c r="Q794" s="34"/>
    </row>
    <row r="795" spans="7:17">
      <c r="G795" s="34"/>
      <c r="I795" s="34"/>
      <c r="K795" s="34"/>
      <c r="O795" s="34"/>
      <c r="Q795" s="34"/>
    </row>
    <row r="796" spans="7:17">
      <c r="G796" s="34"/>
      <c r="I796" s="34"/>
      <c r="K796" s="34"/>
      <c r="O796" s="34"/>
      <c r="Q796" s="34"/>
    </row>
    <row r="797" spans="7:17">
      <c r="G797" s="34"/>
      <c r="I797" s="34"/>
      <c r="K797" s="34"/>
      <c r="O797" s="34"/>
      <c r="Q797" s="34"/>
    </row>
    <row r="798" spans="7:17">
      <c r="G798" s="34"/>
      <c r="I798" s="34"/>
      <c r="K798" s="34"/>
      <c r="O798" s="34"/>
      <c r="Q798" s="34"/>
    </row>
    <row r="799" spans="7:17">
      <c r="G799" s="34"/>
      <c r="I799" s="34"/>
      <c r="K799" s="34"/>
      <c r="O799" s="34"/>
      <c r="Q799" s="34"/>
    </row>
    <row r="800" spans="7:17">
      <c r="G800" s="34"/>
      <c r="I800" s="34"/>
      <c r="K800" s="34"/>
      <c r="O800" s="34"/>
      <c r="Q800" s="34"/>
    </row>
    <row r="801" spans="7:17">
      <c r="G801" s="34"/>
      <c r="I801" s="34"/>
      <c r="K801" s="34"/>
      <c r="O801" s="34"/>
      <c r="Q801" s="34"/>
    </row>
    <row r="802" spans="7:17">
      <c r="G802" s="34"/>
      <c r="I802" s="34"/>
      <c r="K802" s="34"/>
      <c r="O802" s="34"/>
      <c r="Q802" s="34"/>
    </row>
    <row r="803" spans="7:17">
      <c r="G803" s="34"/>
      <c r="I803" s="34"/>
      <c r="K803" s="34"/>
      <c r="O803" s="34"/>
      <c r="Q803" s="34"/>
    </row>
    <row r="804" spans="7:17">
      <c r="G804" s="34"/>
      <c r="I804" s="34"/>
      <c r="K804" s="34"/>
      <c r="O804" s="34"/>
      <c r="Q804" s="34"/>
    </row>
    <row r="805" spans="7:17">
      <c r="G805" s="34"/>
      <c r="I805" s="34"/>
      <c r="K805" s="34"/>
      <c r="O805" s="34"/>
      <c r="Q805" s="34"/>
    </row>
    <row r="806" spans="7:17">
      <c r="G806" s="34"/>
      <c r="I806" s="34"/>
      <c r="K806" s="34"/>
      <c r="O806" s="34"/>
      <c r="Q806" s="34"/>
    </row>
    <row r="807" spans="7:17">
      <c r="G807" s="34"/>
      <c r="I807" s="34"/>
      <c r="K807" s="34"/>
      <c r="O807" s="34"/>
      <c r="Q807" s="34"/>
    </row>
    <row r="808" spans="7:17">
      <c r="G808" s="34"/>
      <c r="I808" s="34"/>
      <c r="K808" s="34"/>
      <c r="O808" s="34"/>
      <c r="Q808" s="34"/>
    </row>
    <row r="809" spans="7:17">
      <c r="G809" s="34"/>
      <c r="I809" s="34"/>
      <c r="K809" s="34"/>
      <c r="O809" s="34"/>
      <c r="Q809" s="34"/>
    </row>
    <row r="810" spans="7:17">
      <c r="G810" s="34"/>
      <c r="I810" s="34"/>
      <c r="K810" s="34"/>
      <c r="O810" s="34"/>
      <c r="Q810" s="34"/>
    </row>
    <row r="811" spans="7:17">
      <c r="G811" s="34"/>
      <c r="I811" s="34"/>
      <c r="K811" s="34"/>
      <c r="O811" s="34"/>
      <c r="Q811" s="34"/>
    </row>
    <row r="812" spans="7:17">
      <c r="G812" s="34"/>
      <c r="I812" s="34"/>
      <c r="K812" s="34"/>
      <c r="O812" s="34"/>
      <c r="Q812" s="34"/>
    </row>
    <row r="813" spans="7:17">
      <c r="G813" s="34"/>
      <c r="I813" s="34"/>
      <c r="K813" s="34"/>
      <c r="O813" s="34"/>
      <c r="Q813" s="34"/>
    </row>
    <row r="814" spans="7:17">
      <c r="G814" s="34"/>
      <c r="I814" s="34"/>
      <c r="K814" s="34"/>
      <c r="O814" s="34"/>
      <c r="Q814" s="34"/>
    </row>
    <row r="815" spans="7:17">
      <c r="G815" s="34"/>
      <c r="I815" s="34"/>
      <c r="K815" s="34"/>
      <c r="O815" s="34"/>
      <c r="Q815" s="34"/>
    </row>
    <row r="816" spans="7:17">
      <c r="G816" s="34"/>
      <c r="I816" s="34"/>
      <c r="K816" s="34"/>
      <c r="O816" s="34"/>
      <c r="Q816" s="34"/>
    </row>
    <row r="817" spans="7:17">
      <c r="G817" s="34"/>
      <c r="I817" s="34"/>
      <c r="K817" s="34"/>
      <c r="O817" s="34"/>
      <c r="Q817" s="34"/>
    </row>
    <row r="818" spans="7:17">
      <c r="G818" s="34"/>
      <c r="I818" s="34"/>
      <c r="K818" s="34"/>
      <c r="O818" s="34"/>
      <c r="Q818" s="34"/>
    </row>
    <row r="819" spans="7:17">
      <c r="G819" s="34"/>
      <c r="I819" s="34"/>
      <c r="K819" s="34"/>
      <c r="O819" s="34"/>
      <c r="Q819" s="34"/>
    </row>
    <row r="820" spans="7:17">
      <c r="G820" s="34"/>
      <c r="I820" s="34"/>
      <c r="K820" s="34"/>
      <c r="O820" s="34"/>
      <c r="Q820" s="34"/>
    </row>
    <row r="821" spans="7:17">
      <c r="G821" s="34"/>
      <c r="I821" s="34"/>
      <c r="K821" s="34"/>
      <c r="O821" s="34"/>
      <c r="Q821" s="34"/>
    </row>
    <row r="822" spans="7:17">
      <c r="G822" s="34"/>
      <c r="I822" s="34"/>
      <c r="K822" s="34"/>
      <c r="O822" s="34"/>
      <c r="Q822" s="34"/>
    </row>
    <row r="823" spans="7:17">
      <c r="G823" s="34"/>
      <c r="I823" s="34"/>
      <c r="K823" s="34"/>
      <c r="O823" s="34"/>
      <c r="Q823" s="34"/>
    </row>
    <row r="824" spans="7:17">
      <c r="G824" s="34"/>
      <c r="I824" s="34"/>
      <c r="K824" s="34"/>
      <c r="O824" s="34"/>
      <c r="Q824" s="34"/>
    </row>
    <row r="825" spans="7:17">
      <c r="G825" s="34"/>
      <c r="I825" s="34"/>
      <c r="K825" s="34"/>
      <c r="O825" s="34"/>
      <c r="Q825" s="34"/>
    </row>
    <row r="826" spans="7:17">
      <c r="G826" s="34"/>
      <c r="I826" s="34"/>
      <c r="K826" s="34"/>
      <c r="O826" s="34"/>
      <c r="Q826" s="34"/>
    </row>
    <row r="827" spans="7:17">
      <c r="G827" s="34"/>
      <c r="I827" s="34"/>
      <c r="K827" s="34"/>
      <c r="O827" s="34"/>
      <c r="Q827" s="34"/>
    </row>
    <row r="828" spans="7:17">
      <c r="G828" s="34"/>
      <c r="I828" s="34"/>
      <c r="K828" s="34"/>
      <c r="O828" s="34"/>
      <c r="Q828" s="34"/>
    </row>
    <row r="829" spans="7:17">
      <c r="G829" s="34"/>
      <c r="I829" s="34"/>
      <c r="K829" s="34"/>
      <c r="O829" s="34"/>
      <c r="Q829" s="34"/>
    </row>
    <row r="830" spans="7:17">
      <c r="G830" s="34"/>
      <c r="I830" s="34"/>
      <c r="K830" s="34"/>
      <c r="O830" s="34"/>
      <c r="Q830" s="34"/>
    </row>
    <row r="831" spans="7:17">
      <c r="G831" s="34"/>
      <c r="I831" s="34"/>
      <c r="K831" s="34"/>
      <c r="O831" s="34"/>
      <c r="Q831" s="34"/>
    </row>
    <row r="832" spans="7:17">
      <c r="G832" s="34"/>
      <c r="I832" s="34"/>
      <c r="K832" s="34"/>
      <c r="O832" s="34"/>
      <c r="Q832" s="34"/>
    </row>
    <row r="833" spans="7:17">
      <c r="G833" s="34"/>
      <c r="I833" s="34"/>
      <c r="K833" s="34"/>
      <c r="O833" s="34"/>
      <c r="Q833" s="34"/>
    </row>
    <row r="834" spans="7:17">
      <c r="G834" s="34"/>
      <c r="I834" s="34"/>
      <c r="K834" s="34"/>
      <c r="O834" s="34"/>
      <c r="Q834" s="34"/>
    </row>
    <row r="835" spans="7:17">
      <c r="G835" s="34"/>
      <c r="I835" s="34"/>
      <c r="K835" s="34"/>
      <c r="O835" s="34"/>
      <c r="Q835" s="34"/>
    </row>
    <row r="836" spans="7:17">
      <c r="G836" s="34"/>
      <c r="I836" s="34"/>
      <c r="K836" s="34"/>
      <c r="O836" s="34"/>
      <c r="Q836" s="34"/>
    </row>
    <row r="837" spans="7:17">
      <c r="G837" s="34"/>
      <c r="I837" s="34"/>
      <c r="K837" s="34"/>
      <c r="O837" s="34"/>
      <c r="Q837" s="34"/>
    </row>
    <row r="838" spans="7:17">
      <c r="G838" s="34"/>
      <c r="I838" s="34"/>
      <c r="K838" s="34"/>
      <c r="O838" s="34"/>
      <c r="Q838" s="34"/>
    </row>
    <row r="839" spans="7:17">
      <c r="G839" s="34"/>
      <c r="I839" s="34"/>
      <c r="K839" s="34"/>
      <c r="O839" s="34"/>
      <c r="Q839" s="34"/>
    </row>
    <row r="840" spans="7:17">
      <c r="G840" s="34"/>
      <c r="I840" s="34"/>
      <c r="K840" s="34"/>
      <c r="O840" s="34"/>
      <c r="Q840" s="34"/>
    </row>
    <row r="841" spans="7:17">
      <c r="G841" s="34"/>
      <c r="I841" s="34"/>
      <c r="K841" s="34"/>
      <c r="O841" s="34"/>
      <c r="Q841" s="34"/>
    </row>
    <row r="842" spans="7:17">
      <c r="G842" s="34"/>
      <c r="I842" s="34"/>
      <c r="K842" s="34"/>
      <c r="O842" s="34"/>
      <c r="Q842" s="34"/>
    </row>
    <row r="843" spans="7:17">
      <c r="G843" s="34"/>
      <c r="I843" s="34"/>
      <c r="K843" s="34"/>
      <c r="O843" s="34"/>
      <c r="Q843" s="34"/>
    </row>
    <row r="844" spans="7:17">
      <c r="G844" s="34"/>
      <c r="I844" s="34"/>
      <c r="K844" s="34"/>
      <c r="O844" s="34"/>
      <c r="Q844" s="34"/>
    </row>
    <row r="845" spans="7:17">
      <c r="G845" s="34"/>
      <c r="I845" s="34"/>
      <c r="K845" s="34"/>
      <c r="O845" s="34"/>
      <c r="Q845" s="34"/>
    </row>
    <row r="846" spans="7:17">
      <c r="G846" s="34"/>
      <c r="I846" s="34"/>
      <c r="K846" s="34"/>
      <c r="O846" s="34"/>
      <c r="Q846" s="34"/>
    </row>
    <row r="847" spans="7:17">
      <c r="G847" s="34"/>
      <c r="I847" s="34"/>
      <c r="K847" s="34"/>
      <c r="O847" s="34"/>
      <c r="Q847" s="34"/>
    </row>
    <row r="848" spans="7:17">
      <c r="G848" s="34"/>
      <c r="I848" s="34"/>
      <c r="K848" s="34"/>
      <c r="O848" s="34"/>
      <c r="Q848" s="34"/>
    </row>
    <row r="849" spans="7:17">
      <c r="G849" s="34"/>
      <c r="I849" s="34"/>
      <c r="K849" s="34"/>
      <c r="O849" s="34"/>
      <c r="Q849" s="34"/>
    </row>
    <row r="850" spans="7:17">
      <c r="G850" s="34"/>
      <c r="I850" s="34"/>
      <c r="K850" s="34"/>
      <c r="O850" s="34"/>
      <c r="Q850" s="34"/>
    </row>
    <row r="851" spans="7:17">
      <c r="G851" s="34"/>
      <c r="I851" s="34"/>
      <c r="K851" s="34"/>
      <c r="O851" s="34"/>
      <c r="Q851" s="34"/>
    </row>
    <row r="852" spans="7:17">
      <c r="G852" s="34"/>
      <c r="I852" s="34"/>
      <c r="K852" s="34"/>
      <c r="O852" s="34"/>
      <c r="Q852" s="34"/>
    </row>
    <row r="853" spans="7:17">
      <c r="G853" s="34"/>
      <c r="I853" s="34"/>
      <c r="K853" s="34"/>
      <c r="O853" s="34"/>
      <c r="Q853" s="34"/>
    </row>
    <row r="854" spans="7:17">
      <c r="G854" s="34"/>
      <c r="I854" s="34"/>
      <c r="K854" s="34"/>
      <c r="O854" s="34"/>
      <c r="Q854" s="34"/>
    </row>
    <row r="855" spans="7:17">
      <c r="G855" s="34"/>
      <c r="I855" s="34"/>
      <c r="K855" s="34"/>
      <c r="O855" s="34"/>
      <c r="Q855" s="34"/>
    </row>
    <row r="856" spans="7:17">
      <c r="G856" s="34"/>
      <c r="I856" s="34"/>
      <c r="K856" s="34"/>
      <c r="O856" s="34"/>
      <c r="Q856" s="34"/>
    </row>
    <row r="857" spans="7:17">
      <c r="G857" s="34"/>
      <c r="I857" s="34"/>
      <c r="K857" s="34"/>
      <c r="O857" s="34"/>
      <c r="Q857" s="34"/>
    </row>
    <row r="858" spans="7:17">
      <c r="G858" s="34"/>
      <c r="I858" s="34"/>
      <c r="K858" s="34"/>
      <c r="O858" s="34"/>
      <c r="Q858" s="34"/>
    </row>
    <row r="859" spans="7:17">
      <c r="G859" s="34"/>
      <c r="I859" s="34"/>
      <c r="K859" s="34"/>
      <c r="O859" s="34"/>
      <c r="Q859" s="34"/>
    </row>
    <row r="860" spans="7:17">
      <c r="G860" s="34"/>
      <c r="I860" s="34"/>
      <c r="K860" s="34"/>
      <c r="O860" s="34"/>
      <c r="Q860" s="34"/>
    </row>
    <row r="861" spans="7:17">
      <c r="G861" s="34"/>
      <c r="I861" s="34"/>
      <c r="K861" s="34"/>
      <c r="O861" s="34"/>
      <c r="Q861" s="34"/>
    </row>
    <row r="862" spans="7:17">
      <c r="G862" s="34"/>
      <c r="I862" s="34"/>
      <c r="K862" s="34"/>
      <c r="O862" s="34"/>
      <c r="Q862" s="34"/>
    </row>
    <row r="863" spans="7:17">
      <c r="G863" s="34"/>
      <c r="I863" s="34"/>
      <c r="K863" s="34"/>
      <c r="O863" s="34"/>
      <c r="Q863" s="34"/>
    </row>
    <row r="864" spans="7:17">
      <c r="G864" s="34"/>
      <c r="I864" s="34"/>
      <c r="K864" s="34"/>
      <c r="O864" s="34"/>
      <c r="Q864" s="34"/>
    </row>
    <row r="865" spans="7:17">
      <c r="G865" s="34"/>
      <c r="I865" s="34"/>
      <c r="K865" s="34"/>
      <c r="O865" s="34"/>
      <c r="Q865" s="34"/>
    </row>
    <row r="866" spans="7:17">
      <c r="G866" s="34"/>
      <c r="I866" s="34"/>
      <c r="K866" s="34"/>
      <c r="O866" s="34"/>
      <c r="Q866" s="34"/>
    </row>
    <row r="867" spans="7:17">
      <c r="G867" s="34"/>
      <c r="I867" s="34"/>
      <c r="K867" s="34"/>
      <c r="O867" s="34"/>
      <c r="Q867" s="34"/>
    </row>
    <row r="868" spans="7:17">
      <c r="G868" s="34"/>
      <c r="I868" s="34"/>
      <c r="K868" s="34"/>
      <c r="O868" s="34"/>
      <c r="Q868" s="34"/>
    </row>
    <row r="869" spans="7:17">
      <c r="G869" s="34"/>
      <c r="I869" s="34"/>
      <c r="K869" s="34"/>
      <c r="O869" s="34"/>
      <c r="Q869" s="34"/>
    </row>
    <row r="870" spans="7:17">
      <c r="G870" s="34"/>
      <c r="I870" s="34"/>
      <c r="K870" s="34"/>
      <c r="O870" s="34"/>
      <c r="Q870" s="34"/>
    </row>
    <row r="871" spans="7:17">
      <c r="G871" s="34"/>
      <c r="I871" s="34"/>
      <c r="K871" s="34"/>
      <c r="O871" s="34"/>
      <c r="Q871" s="34"/>
    </row>
    <row r="872" spans="7:17">
      <c r="G872" s="34"/>
      <c r="I872" s="34"/>
      <c r="K872" s="34"/>
      <c r="O872" s="34"/>
      <c r="Q872" s="34"/>
    </row>
    <row r="873" spans="7:17">
      <c r="G873" s="34"/>
      <c r="I873" s="34"/>
      <c r="K873" s="34"/>
      <c r="O873" s="34"/>
      <c r="Q873" s="34"/>
    </row>
    <row r="874" spans="7:17">
      <c r="G874" s="34"/>
      <c r="I874" s="34"/>
      <c r="K874" s="34"/>
      <c r="O874" s="34"/>
      <c r="Q874" s="34"/>
    </row>
    <row r="875" spans="7:17">
      <c r="G875" s="34"/>
      <c r="I875" s="34"/>
      <c r="K875" s="34"/>
      <c r="O875" s="34"/>
      <c r="Q875" s="34"/>
    </row>
    <row r="876" spans="7:17">
      <c r="G876" s="34"/>
      <c r="I876" s="34"/>
      <c r="K876" s="34"/>
      <c r="O876" s="34"/>
      <c r="Q876" s="34"/>
    </row>
    <row r="877" spans="7:17">
      <c r="G877" s="34"/>
      <c r="I877" s="34"/>
      <c r="K877" s="34"/>
      <c r="O877" s="34"/>
      <c r="Q877" s="34"/>
    </row>
    <row r="878" spans="7:17">
      <c r="G878" s="34"/>
      <c r="I878" s="34"/>
      <c r="K878" s="34"/>
      <c r="O878" s="34"/>
      <c r="Q878" s="34"/>
    </row>
    <row r="879" spans="7:17">
      <c r="G879" s="34"/>
      <c r="I879" s="34"/>
      <c r="K879" s="34"/>
      <c r="O879" s="34"/>
      <c r="Q879" s="34"/>
    </row>
    <row r="880" spans="7:17">
      <c r="G880" s="34"/>
      <c r="I880" s="34"/>
      <c r="K880" s="34"/>
      <c r="O880" s="34"/>
      <c r="Q880" s="34"/>
    </row>
    <row r="881" spans="7:17">
      <c r="G881" s="34"/>
      <c r="I881" s="34"/>
      <c r="K881" s="34"/>
      <c r="O881" s="34"/>
      <c r="Q881" s="34"/>
    </row>
    <row r="882" spans="7:17">
      <c r="G882" s="34"/>
      <c r="I882" s="34"/>
      <c r="K882" s="34"/>
      <c r="O882" s="34"/>
      <c r="Q882" s="34"/>
    </row>
    <row r="883" spans="7:17">
      <c r="G883" s="34"/>
      <c r="I883" s="34"/>
      <c r="K883" s="34"/>
      <c r="O883" s="34"/>
      <c r="Q883" s="34"/>
    </row>
    <row r="884" spans="7:17">
      <c r="G884" s="34"/>
      <c r="I884" s="34"/>
      <c r="K884" s="34"/>
      <c r="O884" s="34"/>
      <c r="Q884" s="34"/>
    </row>
    <row r="885" spans="7:17">
      <c r="G885" s="34"/>
      <c r="I885" s="34"/>
      <c r="K885" s="34"/>
      <c r="O885" s="34"/>
      <c r="Q885" s="34"/>
    </row>
    <row r="886" spans="7:17">
      <c r="G886" s="34"/>
      <c r="I886" s="34"/>
      <c r="K886" s="34"/>
      <c r="O886" s="34"/>
      <c r="Q886" s="34"/>
    </row>
    <row r="887" spans="7:17">
      <c r="G887" s="34"/>
      <c r="I887" s="34"/>
      <c r="K887" s="34"/>
      <c r="O887" s="34"/>
      <c r="Q887" s="34"/>
    </row>
    <row r="888" spans="7:17">
      <c r="G888" s="34"/>
      <c r="I888" s="34"/>
      <c r="K888" s="34"/>
      <c r="O888" s="34"/>
      <c r="Q888" s="34"/>
    </row>
    <row r="889" spans="7:17">
      <c r="G889" s="34"/>
      <c r="I889" s="34"/>
      <c r="K889" s="34"/>
      <c r="O889" s="34"/>
      <c r="Q889" s="34"/>
    </row>
    <row r="890" spans="7:17">
      <c r="G890" s="34"/>
      <c r="I890" s="34"/>
      <c r="K890" s="34"/>
      <c r="O890" s="34"/>
      <c r="Q890" s="34"/>
    </row>
    <row r="891" spans="7:17">
      <c r="G891" s="34"/>
      <c r="I891" s="34"/>
      <c r="K891" s="34"/>
      <c r="O891" s="34"/>
      <c r="Q891" s="34"/>
    </row>
    <row r="892" spans="7:17">
      <c r="G892" s="34"/>
      <c r="I892" s="34"/>
      <c r="K892" s="34"/>
      <c r="O892" s="34"/>
      <c r="Q892" s="34"/>
    </row>
    <row r="893" spans="7:17">
      <c r="G893" s="34"/>
      <c r="I893" s="34"/>
      <c r="K893" s="34"/>
      <c r="O893" s="34"/>
      <c r="Q893" s="34"/>
    </row>
    <row r="894" spans="7:17">
      <c r="G894" s="34"/>
      <c r="I894" s="34"/>
      <c r="K894" s="34"/>
      <c r="O894" s="34"/>
      <c r="Q894" s="34"/>
    </row>
    <row r="895" spans="7:17">
      <c r="G895" s="34"/>
      <c r="I895" s="34"/>
      <c r="K895" s="34"/>
      <c r="O895" s="34"/>
      <c r="Q895" s="34"/>
    </row>
    <row r="896" spans="7:17">
      <c r="G896" s="34"/>
      <c r="I896" s="34"/>
      <c r="K896" s="34"/>
      <c r="O896" s="34"/>
      <c r="Q896" s="34"/>
    </row>
    <row r="897" spans="7:17">
      <c r="G897" s="34"/>
      <c r="I897" s="34"/>
      <c r="K897" s="34"/>
      <c r="O897" s="34"/>
      <c r="Q897" s="34"/>
    </row>
    <row r="898" spans="7:17">
      <c r="G898" s="34"/>
      <c r="I898" s="34"/>
      <c r="K898" s="34"/>
      <c r="O898" s="34"/>
      <c r="Q898" s="34"/>
    </row>
    <row r="899" spans="7:17">
      <c r="G899" s="34"/>
      <c r="I899" s="34"/>
      <c r="K899" s="34"/>
      <c r="O899" s="34"/>
      <c r="Q899" s="34"/>
    </row>
    <row r="900" spans="7:17">
      <c r="G900" s="34"/>
      <c r="I900" s="34"/>
      <c r="K900" s="34"/>
      <c r="O900" s="34"/>
      <c r="Q900" s="34"/>
    </row>
    <row r="901" spans="7:17">
      <c r="G901" s="34"/>
      <c r="I901" s="34"/>
      <c r="K901" s="34"/>
      <c r="O901" s="34"/>
      <c r="Q901" s="34"/>
    </row>
    <row r="902" spans="7:17">
      <c r="G902" s="34"/>
      <c r="I902" s="34"/>
      <c r="K902" s="34"/>
      <c r="O902" s="34"/>
      <c r="Q902" s="34"/>
    </row>
    <row r="903" spans="7:17">
      <c r="G903" s="34"/>
      <c r="I903" s="34"/>
      <c r="K903" s="34"/>
      <c r="O903" s="34"/>
      <c r="Q903" s="34"/>
    </row>
    <row r="904" spans="7:17">
      <c r="G904" s="34"/>
      <c r="I904" s="34"/>
      <c r="K904" s="34"/>
      <c r="O904" s="34"/>
      <c r="Q904" s="34"/>
    </row>
    <row r="905" spans="7:17">
      <c r="G905" s="34"/>
      <c r="I905" s="34"/>
      <c r="K905" s="34"/>
      <c r="O905" s="34"/>
      <c r="Q905" s="34"/>
    </row>
    <row r="906" spans="7:17">
      <c r="G906" s="34"/>
      <c r="I906" s="34"/>
      <c r="K906" s="34"/>
      <c r="O906" s="34"/>
      <c r="Q906" s="34"/>
    </row>
    <row r="907" spans="7:17">
      <c r="G907" s="34"/>
      <c r="I907" s="34"/>
      <c r="K907" s="34"/>
      <c r="O907" s="34"/>
      <c r="Q907" s="34"/>
    </row>
    <row r="908" spans="7:17">
      <c r="G908" s="34"/>
      <c r="I908" s="34"/>
      <c r="K908" s="34"/>
      <c r="O908" s="34"/>
      <c r="Q908" s="34"/>
    </row>
    <row r="909" spans="7:17">
      <c r="G909" s="34"/>
      <c r="I909" s="34"/>
      <c r="K909" s="34"/>
      <c r="O909" s="34"/>
      <c r="Q909" s="34"/>
    </row>
    <row r="910" spans="7:17">
      <c r="G910" s="34"/>
      <c r="I910" s="34"/>
      <c r="K910" s="34"/>
      <c r="O910" s="34"/>
      <c r="Q910" s="34"/>
    </row>
    <row r="911" spans="7:17">
      <c r="G911" s="34"/>
      <c r="I911" s="34"/>
      <c r="K911" s="34"/>
      <c r="O911" s="34"/>
      <c r="Q911" s="34"/>
    </row>
    <row r="912" spans="7:17">
      <c r="G912" s="34"/>
      <c r="I912" s="34"/>
      <c r="K912" s="34"/>
      <c r="O912" s="34"/>
      <c r="Q912" s="34"/>
    </row>
    <row r="913" spans="7:17">
      <c r="G913" s="34"/>
      <c r="I913" s="34"/>
      <c r="K913" s="34"/>
      <c r="O913" s="34"/>
      <c r="Q913" s="34"/>
    </row>
    <row r="914" spans="7:17">
      <c r="G914" s="34"/>
      <c r="I914" s="34"/>
      <c r="K914" s="34"/>
      <c r="O914" s="34"/>
      <c r="Q914" s="34"/>
    </row>
    <row r="915" spans="7:17">
      <c r="G915" s="34"/>
      <c r="I915" s="34"/>
      <c r="K915" s="34"/>
      <c r="O915" s="34"/>
      <c r="Q915" s="34"/>
    </row>
    <row r="916" spans="7:17">
      <c r="G916" s="34"/>
      <c r="I916" s="34"/>
      <c r="K916" s="34"/>
      <c r="O916" s="34"/>
      <c r="Q916" s="34"/>
    </row>
    <row r="917" spans="7:17">
      <c r="G917" s="34"/>
      <c r="I917" s="34"/>
      <c r="K917" s="34"/>
      <c r="O917" s="34"/>
      <c r="Q917" s="34"/>
    </row>
    <row r="918" spans="7:17">
      <c r="G918" s="34"/>
      <c r="I918" s="34"/>
      <c r="K918" s="34"/>
      <c r="O918" s="34"/>
      <c r="Q918" s="34"/>
    </row>
    <row r="919" spans="7:17">
      <c r="G919" s="34"/>
      <c r="I919" s="34"/>
      <c r="K919" s="34"/>
      <c r="O919" s="34"/>
      <c r="Q919" s="34"/>
    </row>
    <row r="920" spans="7:17">
      <c r="G920" s="34"/>
      <c r="I920" s="34"/>
      <c r="K920" s="34"/>
      <c r="O920" s="34"/>
      <c r="Q920" s="34"/>
    </row>
    <row r="921" spans="7:17">
      <c r="G921" s="34"/>
      <c r="I921" s="34"/>
      <c r="K921" s="34"/>
      <c r="O921" s="34"/>
      <c r="Q921" s="34"/>
    </row>
    <row r="922" spans="7:17">
      <c r="G922" s="34"/>
      <c r="I922" s="34"/>
      <c r="K922" s="34"/>
      <c r="O922" s="34"/>
      <c r="Q922" s="34"/>
    </row>
    <row r="923" spans="7:17">
      <c r="G923" s="34"/>
      <c r="I923" s="34"/>
      <c r="K923" s="34"/>
      <c r="O923" s="34"/>
      <c r="Q923" s="34"/>
    </row>
    <row r="924" spans="7:17">
      <c r="G924" s="34"/>
      <c r="I924" s="34"/>
      <c r="K924" s="34"/>
      <c r="O924" s="34"/>
      <c r="Q924" s="34"/>
    </row>
    <row r="925" spans="7:17">
      <c r="G925" s="34"/>
      <c r="I925" s="34"/>
      <c r="K925" s="34"/>
      <c r="O925" s="34"/>
      <c r="Q925" s="34"/>
    </row>
    <row r="926" spans="7:17">
      <c r="G926" s="34"/>
      <c r="I926" s="34"/>
      <c r="K926" s="34"/>
      <c r="O926" s="34"/>
      <c r="Q926" s="34"/>
    </row>
    <row r="927" spans="7:17">
      <c r="G927" s="34"/>
      <c r="I927" s="34"/>
      <c r="K927" s="34"/>
      <c r="O927" s="34"/>
      <c r="Q927" s="34"/>
    </row>
    <row r="928" spans="7:17">
      <c r="G928" s="34"/>
      <c r="I928" s="34"/>
      <c r="K928" s="34"/>
      <c r="O928" s="34"/>
      <c r="Q928" s="34"/>
    </row>
    <row r="929" spans="7:17">
      <c r="G929" s="34"/>
      <c r="I929" s="34"/>
      <c r="K929" s="34"/>
      <c r="O929" s="34"/>
      <c r="Q929" s="34"/>
    </row>
    <row r="930" spans="7:17">
      <c r="G930" s="34"/>
      <c r="I930" s="34"/>
      <c r="K930" s="34"/>
      <c r="O930" s="34"/>
      <c r="Q930" s="34"/>
    </row>
    <row r="931" spans="7:17">
      <c r="G931" s="34"/>
      <c r="I931" s="34"/>
      <c r="K931" s="34"/>
      <c r="O931" s="34"/>
      <c r="Q931" s="34"/>
    </row>
    <row r="932" spans="7:17">
      <c r="G932" s="34"/>
      <c r="I932" s="34"/>
      <c r="K932" s="34"/>
      <c r="O932" s="34"/>
      <c r="Q932" s="34"/>
    </row>
    <row r="933" spans="7:17">
      <c r="G933" s="34"/>
      <c r="I933" s="34"/>
      <c r="K933" s="34"/>
      <c r="O933" s="34"/>
      <c r="Q933" s="34"/>
    </row>
    <row r="934" spans="7:17">
      <c r="G934" s="34"/>
      <c r="I934" s="34"/>
      <c r="K934" s="34"/>
      <c r="O934" s="34"/>
      <c r="Q934" s="34"/>
    </row>
    <row r="935" spans="7:17">
      <c r="G935" s="34"/>
      <c r="I935" s="34"/>
      <c r="K935" s="34"/>
      <c r="O935" s="34"/>
      <c r="Q935" s="34"/>
    </row>
    <row r="936" spans="7:17">
      <c r="G936" s="34"/>
      <c r="I936" s="34"/>
      <c r="K936" s="34"/>
      <c r="O936" s="34"/>
      <c r="Q936" s="34"/>
    </row>
    <row r="937" spans="7:17">
      <c r="G937" s="34"/>
      <c r="I937" s="34"/>
      <c r="K937" s="34"/>
      <c r="O937" s="34"/>
      <c r="Q937" s="34"/>
    </row>
    <row r="938" spans="7:17">
      <c r="G938" s="34"/>
      <c r="I938" s="34"/>
      <c r="K938" s="34"/>
      <c r="O938" s="34"/>
      <c r="Q938" s="34"/>
    </row>
    <row r="939" spans="7:17">
      <c r="G939" s="34"/>
      <c r="I939" s="34"/>
      <c r="K939" s="34"/>
      <c r="O939" s="34"/>
      <c r="Q939" s="34"/>
    </row>
    <row r="940" spans="7:17">
      <c r="G940" s="34"/>
      <c r="I940" s="34"/>
      <c r="K940" s="34"/>
      <c r="O940" s="34"/>
      <c r="Q940" s="34"/>
    </row>
    <row r="941" spans="7:17">
      <c r="G941" s="34"/>
      <c r="I941" s="34"/>
      <c r="K941" s="34"/>
      <c r="O941" s="34"/>
      <c r="Q941" s="34"/>
    </row>
    <row r="942" spans="7:17">
      <c r="G942" s="34"/>
      <c r="I942" s="34"/>
      <c r="K942" s="34"/>
      <c r="O942" s="34"/>
      <c r="Q942" s="34"/>
    </row>
    <row r="943" spans="7:17">
      <c r="G943" s="34"/>
      <c r="I943" s="34"/>
      <c r="K943" s="34"/>
      <c r="O943" s="34"/>
      <c r="Q943" s="34"/>
    </row>
    <row r="944" spans="7:17">
      <c r="G944" s="34"/>
      <c r="I944" s="34"/>
      <c r="K944" s="34"/>
      <c r="O944" s="34"/>
      <c r="Q944" s="34"/>
    </row>
    <row r="945" spans="7:17">
      <c r="G945" s="34"/>
      <c r="I945" s="34"/>
      <c r="K945" s="34"/>
      <c r="O945" s="34"/>
      <c r="Q945" s="34"/>
    </row>
    <row r="946" spans="7:17">
      <c r="G946" s="34"/>
      <c r="I946" s="34"/>
      <c r="K946" s="34"/>
      <c r="O946" s="34"/>
      <c r="Q946" s="34"/>
    </row>
    <row r="947" spans="7:17">
      <c r="G947" s="34"/>
      <c r="I947" s="34"/>
      <c r="K947" s="34"/>
      <c r="O947" s="34"/>
      <c r="Q947" s="34"/>
    </row>
    <row r="948" spans="7:17">
      <c r="G948" s="34"/>
      <c r="I948" s="34"/>
      <c r="K948" s="34"/>
      <c r="O948" s="34"/>
      <c r="Q948" s="34"/>
    </row>
    <row r="949" spans="7:17">
      <c r="G949" s="34"/>
      <c r="I949" s="34"/>
      <c r="K949" s="34"/>
      <c r="O949" s="34"/>
      <c r="Q949" s="34"/>
    </row>
    <row r="950" spans="7:17">
      <c r="G950" s="34"/>
      <c r="I950" s="34"/>
      <c r="K950" s="34"/>
      <c r="O950" s="34"/>
      <c r="Q950" s="34"/>
    </row>
    <row r="951" spans="7:17">
      <c r="G951" s="34"/>
      <c r="I951" s="34"/>
      <c r="K951" s="34"/>
      <c r="O951" s="34"/>
      <c r="Q951" s="34"/>
    </row>
    <row r="952" spans="7:17">
      <c r="G952" s="34"/>
      <c r="I952" s="34"/>
      <c r="K952" s="34"/>
      <c r="O952" s="34"/>
      <c r="Q952" s="34"/>
    </row>
    <row r="953" spans="7:17">
      <c r="G953" s="34"/>
      <c r="I953" s="34"/>
      <c r="K953" s="34"/>
      <c r="O953" s="34"/>
      <c r="Q953" s="34"/>
    </row>
    <row r="954" spans="7:17">
      <c r="G954" s="34"/>
      <c r="I954" s="34"/>
      <c r="K954" s="34"/>
      <c r="O954" s="34"/>
      <c r="Q954" s="34"/>
    </row>
    <row r="955" spans="7:17">
      <c r="G955" s="34"/>
      <c r="I955" s="34"/>
      <c r="K955" s="34"/>
      <c r="O955" s="34"/>
      <c r="Q955" s="34"/>
    </row>
    <row r="956" spans="7:17">
      <c r="G956" s="34"/>
      <c r="I956" s="34"/>
      <c r="K956" s="34"/>
      <c r="O956" s="34"/>
      <c r="Q956" s="34"/>
    </row>
    <row r="957" spans="7:17">
      <c r="G957" s="34"/>
      <c r="I957" s="34"/>
      <c r="K957" s="34"/>
      <c r="O957" s="34"/>
      <c r="Q957" s="34"/>
    </row>
    <row r="958" spans="7:17">
      <c r="G958" s="34"/>
      <c r="I958" s="34"/>
      <c r="K958" s="34"/>
      <c r="O958" s="34"/>
      <c r="Q958" s="34"/>
    </row>
    <row r="959" spans="7:17">
      <c r="G959" s="34"/>
      <c r="I959" s="34"/>
      <c r="K959" s="34"/>
      <c r="O959" s="34"/>
      <c r="Q959" s="34"/>
    </row>
    <row r="960" spans="7:17">
      <c r="G960" s="34"/>
      <c r="I960" s="34"/>
      <c r="K960" s="34"/>
      <c r="O960" s="34"/>
      <c r="Q960" s="34"/>
    </row>
    <row r="961" spans="7:17">
      <c r="G961" s="34"/>
      <c r="I961" s="34"/>
      <c r="K961" s="34"/>
      <c r="O961" s="34"/>
      <c r="Q961" s="3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3543"/>
  <sheetViews>
    <sheetView workbookViewId="0"/>
  </sheetViews>
  <sheetFormatPr defaultColWidth="12.5703125" defaultRowHeight="15.75" customHeight="1"/>
  <cols>
    <col min="1" max="1" width="19.28515625" customWidth="1"/>
    <col min="2" max="2" width="34.28515625" customWidth="1"/>
    <col min="3" max="3" width="25.140625" customWidth="1"/>
    <col min="4" max="4" width="32" customWidth="1"/>
    <col min="5" max="5" width="10.42578125" customWidth="1"/>
    <col min="6" max="6" width="6.5703125" customWidth="1"/>
    <col min="7" max="7" width="80.85546875" customWidth="1"/>
    <col min="8" max="8" width="93.5703125" customWidth="1"/>
    <col min="9" max="9" width="13.42578125" customWidth="1"/>
    <col min="10" max="10" width="11.85546875" customWidth="1"/>
    <col min="11" max="11" width="37" customWidth="1"/>
    <col min="12" max="12" width="28.42578125" customWidth="1"/>
    <col min="13" max="13" width="11.42578125" customWidth="1"/>
    <col min="14" max="14" width="14.28515625" customWidth="1"/>
    <col min="15" max="15" width="101.42578125" customWidth="1"/>
    <col min="16" max="16" width="191.42578125" customWidth="1"/>
    <col min="17" max="17" width="68" customWidth="1"/>
    <col min="18" max="18" width="62.5703125" customWidth="1"/>
    <col min="19" max="19" width="37.28515625" customWidth="1"/>
  </cols>
  <sheetData>
    <row r="1" spans="1:26">
      <c r="A1" s="134">
        <v>45140.049809999997</v>
      </c>
      <c r="B1" s="74" t="s">
        <v>0</v>
      </c>
      <c r="C1" s="74" t="s">
        <v>1</v>
      </c>
      <c r="D1" s="74" t="s">
        <v>2</v>
      </c>
      <c r="E1" s="135">
        <v>34848</v>
      </c>
      <c r="F1" s="74" t="s">
        <v>3</v>
      </c>
      <c r="G1" s="74" t="s">
        <v>4</v>
      </c>
      <c r="H1" s="74" t="s">
        <v>5</v>
      </c>
      <c r="I1" s="74" t="s">
        <v>6</v>
      </c>
      <c r="J1" s="136" t="s">
        <v>7</v>
      </c>
      <c r="K1" s="74" t="s">
        <v>8</v>
      </c>
      <c r="L1" s="74" t="s">
        <v>9</v>
      </c>
      <c r="M1" s="137" t="s">
        <v>10</v>
      </c>
      <c r="N1" s="137" t="s">
        <v>11</v>
      </c>
      <c r="O1" s="74" t="s">
        <v>12</v>
      </c>
      <c r="P1" s="74" t="s">
        <v>13</v>
      </c>
      <c r="Q1" s="137"/>
      <c r="R1" s="137"/>
      <c r="S1" s="74"/>
      <c r="T1" s="74"/>
      <c r="U1" s="138"/>
      <c r="V1" s="138"/>
      <c r="W1" s="138"/>
      <c r="X1" s="136"/>
      <c r="Y1" s="74"/>
      <c r="Z1" s="74"/>
    </row>
    <row r="2" spans="1:26">
      <c r="A2" s="134">
        <v>45144.003981481481</v>
      </c>
      <c r="B2" s="74" t="s">
        <v>14</v>
      </c>
      <c r="C2" s="74" t="s">
        <v>15</v>
      </c>
      <c r="D2" s="74" t="s">
        <v>16</v>
      </c>
      <c r="E2" s="135">
        <v>36453</v>
      </c>
      <c r="F2" s="74" t="s">
        <v>3</v>
      </c>
      <c r="G2" s="74" t="s">
        <v>17</v>
      </c>
      <c r="H2" s="74" t="s">
        <v>18</v>
      </c>
      <c r="I2" s="74" t="s">
        <v>19</v>
      </c>
      <c r="J2" s="136" t="s">
        <v>20</v>
      </c>
      <c r="K2" s="74" t="s">
        <v>21</v>
      </c>
      <c r="L2" s="74" t="s">
        <v>22</v>
      </c>
      <c r="M2" s="137" t="s">
        <v>10</v>
      </c>
      <c r="N2" s="137" t="s">
        <v>11</v>
      </c>
      <c r="O2" s="74" t="s">
        <v>23</v>
      </c>
      <c r="P2" s="74" t="s">
        <v>24</v>
      </c>
      <c r="Q2" s="137"/>
      <c r="R2" s="137"/>
      <c r="S2" s="74"/>
      <c r="T2" s="74"/>
      <c r="U2" s="138"/>
      <c r="V2" s="138"/>
      <c r="W2" s="138"/>
      <c r="X2" s="136"/>
      <c r="Y2" s="74"/>
      <c r="Z2" s="74"/>
    </row>
    <row r="3" spans="1:26">
      <c r="A3" s="134">
        <v>45145.186493055553</v>
      </c>
      <c r="B3" s="74" t="s">
        <v>25</v>
      </c>
      <c r="C3" s="74" t="s">
        <v>26</v>
      </c>
      <c r="D3" s="74" t="s">
        <v>2</v>
      </c>
      <c r="E3" s="135">
        <v>29180</v>
      </c>
      <c r="F3" s="74" t="s">
        <v>27</v>
      </c>
      <c r="G3" s="74" t="s">
        <v>28</v>
      </c>
      <c r="H3" s="74" t="s">
        <v>29</v>
      </c>
      <c r="I3" s="74" t="s">
        <v>19</v>
      </c>
      <c r="J3" s="136" t="s">
        <v>30</v>
      </c>
      <c r="K3" s="74" t="s">
        <v>31</v>
      </c>
      <c r="L3" s="74" t="s">
        <v>9</v>
      </c>
      <c r="M3" s="137" t="s">
        <v>10</v>
      </c>
      <c r="N3" s="137" t="s">
        <v>11</v>
      </c>
      <c r="O3" s="74" t="s">
        <v>32</v>
      </c>
      <c r="P3" s="74" t="s">
        <v>33</v>
      </c>
      <c r="Q3" s="137"/>
      <c r="R3" s="137"/>
      <c r="S3" s="74"/>
      <c r="T3" s="74"/>
      <c r="U3" s="138"/>
      <c r="V3" s="138"/>
      <c r="W3" s="138"/>
      <c r="X3" s="136"/>
      <c r="Y3" s="74"/>
      <c r="Z3" s="74"/>
    </row>
    <row r="4" spans="1:26">
      <c r="A4" s="134">
        <v>45146.000567129631</v>
      </c>
      <c r="B4" s="74" t="s">
        <v>34</v>
      </c>
      <c r="C4" s="74" t="s">
        <v>35</v>
      </c>
      <c r="D4" s="74" t="s">
        <v>2</v>
      </c>
      <c r="E4" s="135">
        <v>28074</v>
      </c>
      <c r="F4" s="74" t="s">
        <v>27</v>
      </c>
      <c r="G4" s="74" t="s">
        <v>36</v>
      </c>
      <c r="H4" s="74" t="s">
        <v>37</v>
      </c>
      <c r="I4" s="74" t="s">
        <v>19</v>
      </c>
      <c r="J4" s="136" t="s">
        <v>38</v>
      </c>
      <c r="K4" s="74" t="s">
        <v>39</v>
      </c>
      <c r="L4" s="74" t="s">
        <v>40</v>
      </c>
      <c r="M4" s="137" t="s">
        <v>10</v>
      </c>
      <c r="N4" s="137" t="s">
        <v>11</v>
      </c>
      <c r="O4" s="74" t="s">
        <v>41</v>
      </c>
      <c r="P4" s="74" t="s">
        <v>42</v>
      </c>
      <c r="Q4" s="137"/>
      <c r="R4" s="137"/>
      <c r="S4" s="74"/>
      <c r="T4" s="74"/>
      <c r="U4" s="138"/>
      <c r="V4" s="138"/>
      <c r="W4" s="138"/>
      <c r="X4" s="136"/>
      <c r="Y4" s="74"/>
      <c r="Z4" s="74"/>
    </row>
    <row r="5" spans="1:26">
      <c r="A5" s="134">
        <v>45147.118171296293</v>
      </c>
      <c r="B5" s="74" t="s">
        <v>43</v>
      </c>
      <c r="C5" s="74" t="s">
        <v>44</v>
      </c>
      <c r="D5" s="74" t="s">
        <v>2</v>
      </c>
      <c r="E5" s="135">
        <v>32408</v>
      </c>
      <c r="F5" s="74" t="s">
        <v>27</v>
      </c>
      <c r="G5" s="74" t="s">
        <v>45</v>
      </c>
      <c r="H5" s="74" t="s">
        <v>46</v>
      </c>
      <c r="I5" s="74" t="s">
        <v>19</v>
      </c>
      <c r="J5" s="136" t="s">
        <v>47</v>
      </c>
      <c r="K5" s="74" t="s">
        <v>48</v>
      </c>
      <c r="L5" s="74" t="s">
        <v>22</v>
      </c>
      <c r="M5" s="137" t="s">
        <v>10</v>
      </c>
      <c r="N5" s="137" t="s">
        <v>11</v>
      </c>
      <c r="O5" s="74" t="s">
        <v>49</v>
      </c>
      <c r="P5" s="74" t="s">
        <v>50</v>
      </c>
      <c r="Q5" s="137"/>
      <c r="R5" s="137"/>
      <c r="S5" s="74"/>
      <c r="T5" s="74"/>
      <c r="U5" s="138"/>
      <c r="V5" s="138"/>
      <c r="W5" s="138"/>
      <c r="X5" s="136"/>
      <c r="Y5" s="74"/>
      <c r="Z5" s="74"/>
    </row>
    <row r="6" spans="1:26">
      <c r="A6" s="134">
        <v>45150.650578703702</v>
      </c>
      <c r="B6" s="74" t="s">
        <v>51</v>
      </c>
      <c r="C6" s="74" t="s">
        <v>52</v>
      </c>
      <c r="D6" s="74" t="s">
        <v>2</v>
      </c>
      <c r="E6" s="135">
        <v>22923</v>
      </c>
      <c r="F6" s="74" t="s">
        <v>3</v>
      </c>
      <c r="G6" s="74" t="s">
        <v>53</v>
      </c>
      <c r="H6" s="74" t="s">
        <v>54</v>
      </c>
      <c r="I6" s="74" t="s">
        <v>19</v>
      </c>
      <c r="J6" s="136" t="s">
        <v>55</v>
      </c>
      <c r="K6" s="74" t="s">
        <v>56</v>
      </c>
      <c r="L6" s="74" t="s">
        <v>9</v>
      </c>
      <c r="M6" s="137" t="s">
        <v>10</v>
      </c>
      <c r="N6" s="137" t="s">
        <v>11</v>
      </c>
      <c r="O6" s="74" t="s">
        <v>57</v>
      </c>
      <c r="P6" s="74" t="s">
        <v>58</v>
      </c>
      <c r="Q6" s="137"/>
      <c r="R6" s="137"/>
      <c r="S6" s="74"/>
      <c r="T6" s="74"/>
      <c r="U6" s="138"/>
      <c r="V6" s="138"/>
      <c r="W6" s="138"/>
      <c r="X6" s="136"/>
      <c r="Y6" s="74"/>
      <c r="Z6" s="74"/>
    </row>
    <row r="7" spans="1:26">
      <c r="A7" s="134">
        <v>45151.992743055554</v>
      </c>
      <c r="B7" s="74" t="s">
        <v>59</v>
      </c>
      <c r="C7" s="74" t="s">
        <v>60</v>
      </c>
      <c r="D7" s="74" t="s">
        <v>16</v>
      </c>
      <c r="E7" s="135">
        <v>23781</v>
      </c>
      <c r="F7" s="74" t="s">
        <v>3</v>
      </c>
      <c r="G7" s="74" t="s">
        <v>61</v>
      </c>
      <c r="H7" s="74" t="s">
        <v>62</v>
      </c>
      <c r="I7" s="74" t="s">
        <v>19</v>
      </c>
      <c r="J7" s="136" t="s">
        <v>63</v>
      </c>
      <c r="K7" s="74" t="s">
        <v>64</v>
      </c>
      <c r="L7" s="74" t="s">
        <v>40</v>
      </c>
      <c r="M7" s="137" t="s">
        <v>65</v>
      </c>
      <c r="N7" s="137" t="s">
        <v>11</v>
      </c>
      <c r="O7" s="74" t="s">
        <v>66</v>
      </c>
      <c r="P7" s="74" t="s">
        <v>67</v>
      </c>
      <c r="Q7" s="137"/>
      <c r="R7" s="137"/>
      <c r="S7" s="74"/>
      <c r="T7" s="74"/>
      <c r="U7" s="138"/>
      <c r="V7" s="138"/>
      <c r="W7" s="138"/>
      <c r="X7" s="136"/>
      <c r="Y7" s="74"/>
      <c r="Z7" s="74"/>
    </row>
    <row r="8" spans="1:26">
      <c r="A8" s="134">
        <v>45152.332962962966</v>
      </c>
      <c r="B8" s="74" t="s">
        <v>68</v>
      </c>
      <c r="C8" s="74" t="s">
        <v>69</v>
      </c>
      <c r="D8" s="74" t="s">
        <v>2</v>
      </c>
      <c r="E8" s="135">
        <v>27286</v>
      </c>
      <c r="F8" s="74" t="s">
        <v>27</v>
      </c>
      <c r="G8" s="74" t="s">
        <v>70</v>
      </c>
      <c r="H8" s="74" t="s">
        <v>71</v>
      </c>
      <c r="I8" s="74" t="s">
        <v>19</v>
      </c>
      <c r="J8" s="136" t="s">
        <v>72</v>
      </c>
      <c r="K8" s="74" t="s">
        <v>73</v>
      </c>
      <c r="L8" s="74" t="s">
        <v>22</v>
      </c>
      <c r="M8" s="137" t="s">
        <v>10</v>
      </c>
      <c r="N8" s="137" t="s">
        <v>11</v>
      </c>
      <c r="O8" s="74" t="s">
        <v>74</v>
      </c>
      <c r="P8" s="74" t="s">
        <v>75</v>
      </c>
      <c r="Q8" s="137"/>
      <c r="R8" s="137"/>
      <c r="S8" s="74"/>
      <c r="T8" s="74"/>
      <c r="U8" s="138"/>
      <c r="V8" s="138"/>
      <c r="W8" s="138"/>
      <c r="X8" s="136"/>
      <c r="Y8" s="74"/>
      <c r="Z8" s="74"/>
    </row>
    <row r="9" spans="1:26">
      <c r="A9" s="134">
        <v>45153.239120370374</v>
      </c>
      <c r="B9" s="74" t="s">
        <v>76</v>
      </c>
      <c r="C9" s="74" t="s">
        <v>77</v>
      </c>
      <c r="D9" s="74" t="s">
        <v>2</v>
      </c>
      <c r="E9" s="135">
        <v>36364</v>
      </c>
      <c r="F9" s="74" t="s">
        <v>3</v>
      </c>
      <c r="G9" s="74" t="s">
        <v>78</v>
      </c>
      <c r="H9" s="74" t="s">
        <v>79</v>
      </c>
      <c r="I9" s="74" t="s">
        <v>19</v>
      </c>
      <c r="J9" s="136" t="s">
        <v>80</v>
      </c>
      <c r="K9" s="74" t="s">
        <v>81</v>
      </c>
      <c r="L9" s="74" t="s">
        <v>9</v>
      </c>
      <c r="M9" s="137" t="s">
        <v>10</v>
      </c>
      <c r="N9" s="137" t="s">
        <v>11</v>
      </c>
      <c r="O9" s="74" t="s">
        <v>82</v>
      </c>
      <c r="P9" s="74" t="s">
        <v>83</v>
      </c>
      <c r="Q9" s="137"/>
      <c r="R9" s="137"/>
      <c r="S9" s="74"/>
      <c r="T9" s="74"/>
      <c r="U9" s="138"/>
      <c r="V9" s="138"/>
      <c r="W9" s="138"/>
      <c r="X9" s="136"/>
      <c r="Y9" s="74"/>
      <c r="Z9" s="74"/>
    </row>
    <row r="10" spans="1:26">
      <c r="A10" s="134">
        <v>45154.591979166667</v>
      </c>
      <c r="B10" s="74" t="s">
        <v>84</v>
      </c>
      <c r="C10" s="74" t="s">
        <v>85</v>
      </c>
      <c r="D10" s="74" t="s">
        <v>86</v>
      </c>
      <c r="E10" s="135">
        <v>29763</v>
      </c>
      <c r="F10" s="74" t="s">
        <v>3</v>
      </c>
      <c r="G10" s="74" t="s">
        <v>87</v>
      </c>
      <c r="H10" s="74" t="s">
        <v>88</v>
      </c>
      <c r="I10" s="74" t="s">
        <v>19</v>
      </c>
      <c r="J10" s="136" t="s">
        <v>89</v>
      </c>
      <c r="K10" s="74" t="s">
        <v>90</v>
      </c>
      <c r="L10" s="74" t="s">
        <v>9</v>
      </c>
      <c r="M10" s="137" t="s">
        <v>10</v>
      </c>
      <c r="N10" s="137" t="s">
        <v>11</v>
      </c>
      <c r="O10" s="74" t="s">
        <v>91</v>
      </c>
      <c r="P10" s="74" t="s">
        <v>92</v>
      </c>
      <c r="Q10" s="137"/>
      <c r="R10" s="137"/>
      <c r="S10" s="74"/>
      <c r="T10" s="74"/>
      <c r="U10" s="138"/>
      <c r="V10" s="138"/>
      <c r="W10" s="138"/>
      <c r="X10" s="136"/>
      <c r="Y10" s="74"/>
      <c r="Z10" s="74"/>
    </row>
    <row r="11" spans="1:26">
      <c r="A11" s="134">
        <v>45156.328113425923</v>
      </c>
      <c r="B11" s="74" t="s">
        <v>93</v>
      </c>
      <c r="C11" s="74" t="s">
        <v>94</v>
      </c>
      <c r="D11" s="74" t="s">
        <v>2</v>
      </c>
      <c r="E11" s="135">
        <v>28710</v>
      </c>
      <c r="F11" s="74" t="s">
        <v>3</v>
      </c>
      <c r="G11" s="74" t="s">
        <v>95</v>
      </c>
      <c r="H11" s="74" t="s">
        <v>96</v>
      </c>
      <c r="I11" s="74" t="s">
        <v>6</v>
      </c>
      <c r="J11" s="136" t="s">
        <v>97</v>
      </c>
      <c r="K11" s="74" t="s">
        <v>98</v>
      </c>
      <c r="L11" s="74" t="s">
        <v>9</v>
      </c>
      <c r="M11" s="137" t="s">
        <v>10</v>
      </c>
      <c r="N11" s="137" t="s">
        <v>99</v>
      </c>
      <c r="O11" s="74" t="s">
        <v>100</v>
      </c>
      <c r="P11" s="74" t="s">
        <v>101</v>
      </c>
      <c r="Q11" s="137"/>
      <c r="R11" s="137"/>
      <c r="S11" s="74"/>
      <c r="T11" s="74"/>
      <c r="U11" s="138"/>
      <c r="V11" s="138"/>
      <c r="W11" s="138"/>
      <c r="X11" s="136"/>
      <c r="Y11" s="74"/>
      <c r="Z11" s="74"/>
    </row>
    <row r="12" spans="1:26">
      <c r="A12" s="134">
        <v>45157.69090277778</v>
      </c>
      <c r="B12" s="74" t="s">
        <v>102</v>
      </c>
      <c r="C12" s="74" t="s">
        <v>103</v>
      </c>
      <c r="D12" s="74" t="s">
        <v>2</v>
      </c>
      <c r="E12" s="135">
        <v>32471</v>
      </c>
      <c r="F12" s="74" t="s">
        <v>3</v>
      </c>
      <c r="G12" s="74" t="s">
        <v>28</v>
      </c>
      <c r="H12" s="74" t="s">
        <v>104</v>
      </c>
      <c r="I12" s="74" t="s">
        <v>19</v>
      </c>
      <c r="J12" s="136" t="s">
        <v>105</v>
      </c>
      <c r="K12" s="74" t="s">
        <v>106</v>
      </c>
      <c r="L12" s="74" t="s">
        <v>9</v>
      </c>
      <c r="M12" s="137" t="s">
        <v>10</v>
      </c>
      <c r="N12" s="137" t="s">
        <v>11</v>
      </c>
      <c r="O12" s="74" t="s">
        <v>107</v>
      </c>
      <c r="P12" s="74" t="s">
        <v>108</v>
      </c>
      <c r="Q12" s="137">
        <v>45223</v>
      </c>
      <c r="R12" s="74" t="s">
        <v>109</v>
      </c>
      <c r="S12" s="74"/>
      <c r="T12" s="74"/>
      <c r="U12" s="138"/>
      <c r="V12" s="138"/>
      <c r="W12" s="138"/>
      <c r="X12" s="136"/>
      <c r="Y12" s="74"/>
      <c r="Z12" s="74"/>
    </row>
    <row r="13" spans="1:26">
      <c r="A13" s="134">
        <v>45158.733159722222</v>
      </c>
      <c r="B13" s="74" t="s">
        <v>110</v>
      </c>
      <c r="C13" s="74" t="s">
        <v>111</v>
      </c>
      <c r="D13" s="74" t="s">
        <v>2</v>
      </c>
      <c r="E13" s="135">
        <v>19166</v>
      </c>
      <c r="F13" s="74" t="s">
        <v>3</v>
      </c>
      <c r="G13" s="74" t="s">
        <v>112</v>
      </c>
      <c r="H13" s="74" t="s">
        <v>113</v>
      </c>
      <c r="I13" s="74" t="s">
        <v>19</v>
      </c>
      <c r="J13" s="136" t="s">
        <v>114</v>
      </c>
      <c r="K13" s="74" t="s">
        <v>115</v>
      </c>
      <c r="L13" s="74" t="s">
        <v>9</v>
      </c>
      <c r="M13" s="137" t="s">
        <v>10</v>
      </c>
      <c r="N13" s="137" t="s">
        <v>11</v>
      </c>
      <c r="O13" s="74" t="s">
        <v>116</v>
      </c>
      <c r="P13" s="74" t="s">
        <v>117</v>
      </c>
      <c r="Q13" s="137"/>
      <c r="R13" s="137"/>
      <c r="S13" s="74"/>
      <c r="T13" s="74"/>
      <c r="U13" s="138"/>
      <c r="V13" s="138"/>
      <c r="W13" s="138"/>
      <c r="X13" s="136"/>
      <c r="Y13" s="74"/>
      <c r="Z13" s="74"/>
    </row>
    <row r="14" spans="1:26">
      <c r="A14" s="134">
        <v>45159.061099537037</v>
      </c>
      <c r="B14" s="74" t="s">
        <v>118</v>
      </c>
      <c r="C14" s="74" t="s">
        <v>119</v>
      </c>
      <c r="D14" s="74" t="s">
        <v>120</v>
      </c>
      <c r="E14" s="135">
        <v>36802</v>
      </c>
      <c r="F14" s="74" t="s">
        <v>27</v>
      </c>
      <c r="G14" s="74" t="s">
        <v>121</v>
      </c>
      <c r="H14" s="74" t="s">
        <v>122</v>
      </c>
      <c r="I14" s="74" t="s">
        <v>19</v>
      </c>
      <c r="J14" s="136" t="s">
        <v>123</v>
      </c>
      <c r="K14" s="74" t="s">
        <v>124</v>
      </c>
      <c r="L14" s="74" t="s">
        <v>22</v>
      </c>
      <c r="M14" s="137" t="s">
        <v>10</v>
      </c>
      <c r="N14" s="137" t="s">
        <v>11</v>
      </c>
      <c r="O14" s="74" t="s">
        <v>125</v>
      </c>
      <c r="P14" s="74" t="s">
        <v>126</v>
      </c>
      <c r="Q14" s="137"/>
      <c r="R14" s="137"/>
      <c r="S14" s="74"/>
      <c r="T14" s="74"/>
      <c r="U14" s="138"/>
      <c r="V14" s="138"/>
      <c r="W14" s="138"/>
      <c r="X14" s="136"/>
      <c r="Y14" s="74"/>
      <c r="Z14" s="74"/>
    </row>
    <row r="15" spans="1:26">
      <c r="A15" s="134">
        <v>45160.159675925926</v>
      </c>
      <c r="B15" s="74" t="s">
        <v>127</v>
      </c>
      <c r="C15" s="74" t="s">
        <v>128</v>
      </c>
      <c r="D15" s="74" t="s">
        <v>2</v>
      </c>
      <c r="E15" s="135">
        <v>27357</v>
      </c>
      <c r="F15" s="74" t="s">
        <v>3</v>
      </c>
      <c r="G15" s="74" t="s">
        <v>129</v>
      </c>
      <c r="H15" s="74" t="s">
        <v>130</v>
      </c>
      <c r="I15" s="74" t="s">
        <v>19</v>
      </c>
      <c r="J15" s="136" t="s">
        <v>131</v>
      </c>
      <c r="K15" s="74" t="s">
        <v>132</v>
      </c>
      <c r="L15" s="74" t="s">
        <v>9</v>
      </c>
      <c r="M15" s="137" t="s">
        <v>10</v>
      </c>
      <c r="N15" s="137" t="s">
        <v>99</v>
      </c>
      <c r="O15" s="74" t="s">
        <v>133</v>
      </c>
      <c r="P15" s="74" t="s">
        <v>134</v>
      </c>
      <c r="Q15" s="137">
        <v>45208</v>
      </c>
      <c r="R15" s="74" t="s">
        <v>135</v>
      </c>
      <c r="S15" s="74" t="s">
        <v>136</v>
      </c>
      <c r="T15" s="74"/>
      <c r="U15" s="138"/>
      <c r="V15" s="138"/>
      <c r="W15" s="138"/>
      <c r="X15" s="136"/>
      <c r="Y15" s="74"/>
      <c r="Z15" s="74"/>
    </row>
    <row r="16" spans="1:26">
      <c r="A16" s="134">
        <v>45163.067337962966</v>
      </c>
      <c r="B16" s="74" t="s">
        <v>137</v>
      </c>
      <c r="C16" s="74" t="s">
        <v>138</v>
      </c>
      <c r="D16" s="74" t="s">
        <v>16</v>
      </c>
      <c r="E16" s="135">
        <v>31499</v>
      </c>
      <c r="F16" s="74" t="s">
        <v>27</v>
      </c>
      <c r="G16" s="74" t="s">
        <v>139</v>
      </c>
      <c r="H16" s="74" t="s">
        <v>140</v>
      </c>
      <c r="I16" s="74" t="s">
        <v>6</v>
      </c>
      <c r="J16" s="136" t="s">
        <v>141</v>
      </c>
      <c r="K16" s="74" t="s">
        <v>142</v>
      </c>
      <c r="L16" s="74" t="s">
        <v>9</v>
      </c>
      <c r="M16" s="137" t="s">
        <v>10</v>
      </c>
      <c r="N16" s="137" t="s">
        <v>11</v>
      </c>
      <c r="O16" s="74" t="s">
        <v>143</v>
      </c>
      <c r="P16" s="74" t="s">
        <v>144</v>
      </c>
      <c r="Q16" s="137"/>
      <c r="R16" s="137"/>
      <c r="S16" s="74"/>
      <c r="T16" s="74"/>
      <c r="U16" s="138"/>
      <c r="V16" s="138"/>
      <c r="W16" s="138"/>
      <c r="X16" s="136"/>
      <c r="Y16" s="74"/>
      <c r="Z16" s="74"/>
    </row>
    <row r="17" spans="1:26">
      <c r="A17" s="134">
        <v>45166.690381944441</v>
      </c>
      <c r="B17" s="74" t="s">
        <v>145</v>
      </c>
      <c r="C17" s="74" t="s">
        <v>146</v>
      </c>
      <c r="D17" s="74" t="s">
        <v>2</v>
      </c>
      <c r="E17" s="135">
        <v>30142</v>
      </c>
      <c r="F17" s="74" t="s">
        <v>3</v>
      </c>
      <c r="G17" s="74" t="s">
        <v>147</v>
      </c>
      <c r="H17" s="74" t="s">
        <v>148</v>
      </c>
      <c r="I17" s="74" t="s">
        <v>6</v>
      </c>
      <c r="J17" s="136" t="s">
        <v>149</v>
      </c>
      <c r="K17" s="74" t="s">
        <v>150</v>
      </c>
      <c r="L17" s="74" t="s">
        <v>22</v>
      </c>
      <c r="M17" s="137" t="s">
        <v>10</v>
      </c>
      <c r="N17" s="137" t="s">
        <v>11</v>
      </c>
      <c r="O17" s="74" t="s">
        <v>151</v>
      </c>
      <c r="P17" s="74" t="s">
        <v>152</v>
      </c>
      <c r="Q17" s="137">
        <v>45261</v>
      </c>
      <c r="R17" s="137"/>
      <c r="S17" s="74"/>
      <c r="T17" s="74"/>
      <c r="U17" s="138"/>
      <c r="V17" s="138"/>
      <c r="W17" s="138"/>
      <c r="X17" s="136"/>
      <c r="Y17" s="74"/>
      <c r="Z17" s="74"/>
    </row>
    <row r="18" spans="1:26">
      <c r="A18" s="134">
        <v>45166.791620370372</v>
      </c>
      <c r="B18" s="74" t="s">
        <v>153</v>
      </c>
      <c r="C18" s="74" t="s">
        <v>154</v>
      </c>
      <c r="D18" s="74" t="s">
        <v>2</v>
      </c>
      <c r="E18" s="135">
        <v>34215</v>
      </c>
      <c r="F18" s="74" t="s">
        <v>3</v>
      </c>
      <c r="G18" s="74" t="s">
        <v>95</v>
      </c>
      <c r="H18" s="74" t="s">
        <v>155</v>
      </c>
      <c r="I18" s="74" t="s">
        <v>6</v>
      </c>
      <c r="J18" s="136" t="s">
        <v>156</v>
      </c>
      <c r="K18" s="74" t="s">
        <v>157</v>
      </c>
      <c r="L18" s="74" t="s">
        <v>40</v>
      </c>
      <c r="M18" s="137" t="s">
        <v>65</v>
      </c>
      <c r="N18" s="137" t="s">
        <v>11</v>
      </c>
      <c r="O18" s="74" t="s">
        <v>158</v>
      </c>
      <c r="P18" s="74" t="s">
        <v>159</v>
      </c>
      <c r="Q18" s="137"/>
      <c r="R18" s="137"/>
      <c r="S18" s="74"/>
      <c r="T18" s="74"/>
      <c r="U18" s="138"/>
      <c r="V18" s="138"/>
      <c r="W18" s="138">
        <v>143</v>
      </c>
      <c r="X18" s="136" t="s">
        <v>160</v>
      </c>
      <c r="Y18" s="74"/>
      <c r="Z18" s="74"/>
    </row>
    <row r="19" spans="1:26">
      <c r="A19" s="134">
        <v>45167.520567129628</v>
      </c>
      <c r="B19" s="74" t="s">
        <v>161</v>
      </c>
      <c r="C19" s="74" t="s">
        <v>162</v>
      </c>
      <c r="D19" s="74" t="s">
        <v>2</v>
      </c>
      <c r="E19" s="135">
        <v>25060</v>
      </c>
      <c r="F19" s="74" t="s">
        <v>3</v>
      </c>
      <c r="G19" s="74" t="s">
        <v>163</v>
      </c>
      <c r="H19" s="74" t="s">
        <v>164</v>
      </c>
      <c r="I19" s="74" t="s">
        <v>6</v>
      </c>
      <c r="J19" s="136" t="s">
        <v>165</v>
      </c>
      <c r="K19" s="74" t="s">
        <v>166</v>
      </c>
      <c r="L19" s="74" t="s">
        <v>9</v>
      </c>
      <c r="M19" s="137" t="s">
        <v>10</v>
      </c>
      <c r="N19" s="137" t="s">
        <v>11</v>
      </c>
      <c r="O19" s="74" t="s">
        <v>167</v>
      </c>
      <c r="P19" s="74" t="s">
        <v>168</v>
      </c>
      <c r="Q19" s="137"/>
      <c r="R19" s="137"/>
      <c r="S19" s="74"/>
      <c r="T19" s="74"/>
      <c r="U19" s="138"/>
      <c r="V19" s="138"/>
      <c r="W19" s="138"/>
      <c r="X19" s="136"/>
      <c r="Y19" s="74"/>
      <c r="Z19" s="74"/>
    </row>
    <row r="20" spans="1:26">
      <c r="A20" s="134">
        <v>45167.572858796295</v>
      </c>
      <c r="B20" s="74" t="s">
        <v>169</v>
      </c>
      <c r="C20" s="74" t="s">
        <v>170</v>
      </c>
      <c r="D20" s="74" t="s">
        <v>2</v>
      </c>
      <c r="E20" s="135">
        <v>27042</v>
      </c>
      <c r="F20" s="74" t="s">
        <v>27</v>
      </c>
      <c r="G20" s="74" t="s">
        <v>171</v>
      </c>
      <c r="H20" s="74" t="s">
        <v>172</v>
      </c>
      <c r="I20" s="74" t="s">
        <v>19</v>
      </c>
      <c r="J20" s="136" t="s">
        <v>173</v>
      </c>
      <c r="K20" s="74" t="s">
        <v>174</v>
      </c>
      <c r="L20" s="74" t="s">
        <v>175</v>
      </c>
      <c r="M20" s="137" t="s">
        <v>10</v>
      </c>
      <c r="N20" s="137" t="s">
        <v>11</v>
      </c>
      <c r="O20" s="74" t="s">
        <v>176</v>
      </c>
      <c r="P20" s="74" t="s">
        <v>177</v>
      </c>
      <c r="Q20" s="137">
        <v>45208</v>
      </c>
      <c r="R20" s="137"/>
      <c r="S20" s="74"/>
      <c r="T20" s="74"/>
      <c r="U20" s="138"/>
      <c r="V20" s="138"/>
      <c r="W20" s="138"/>
      <c r="X20" s="136"/>
      <c r="Y20" s="74"/>
      <c r="Z20" s="74"/>
    </row>
    <row r="21" spans="1:26">
      <c r="A21" s="134">
        <v>45167.641782407409</v>
      </c>
      <c r="B21" s="74" t="s">
        <v>178</v>
      </c>
      <c r="C21" s="74" t="s">
        <v>179</v>
      </c>
      <c r="D21" s="74" t="s">
        <v>2</v>
      </c>
      <c r="E21" s="135">
        <v>29211</v>
      </c>
      <c r="F21" s="74" t="s">
        <v>3</v>
      </c>
      <c r="G21" s="74" t="s">
        <v>180</v>
      </c>
      <c r="H21" s="74" t="s">
        <v>181</v>
      </c>
      <c r="I21" s="74" t="s">
        <v>6</v>
      </c>
      <c r="J21" s="136" t="s">
        <v>182</v>
      </c>
      <c r="K21" s="74" t="s">
        <v>183</v>
      </c>
      <c r="L21" s="74" t="s">
        <v>175</v>
      </c>
      <c r="M21" s="137" t="s">
        <v>10</v>
      </c>
      <c r="N21" s="137" t="s">
        <v>11</v>
      </c>
      <c r="O21" s="74" t="s">
        <v>184</v>
      </c>
      <c r="P21" s="74" t="s">
        <v>185</v>
      </c>
      <c r="Q21" s="137"/>
      <c r="R21" s="137"/>
      <c r="S21" s="74"/>
      <c r="T21" s="74"/>
      <c r="U21" s="138"/>
      <c r="V21" s="138"/>
      <c r="W21" s="138"/>
      <c r="X21" s="136"/>
      <c r="Y21" s="74"/>
      <c r="Z21" s="74"/>
    </row>
    <row r="22" spans="1:26">
      <c r="A22" s="134">
        <v>45167.92690972222</v>
      </c>
      <c r="B22" s="74" t="s">
        <v>186</v>
      </c>
      <c r="C22" s="74" t="s">
        <v>187</v>
      </c>
      <c r="D22" s="74" t="s">
        <v>86</v>
      </c>
      <c r="E22" s="135">
        <v>33108</v>
      </c>
      <c r="F22" s="74" t="s">
        <v>27</v>
      </c>
      <c r="G22" s="74" t="s">
        <v>188</v>
      </c>
      <c r="H22" s="74" t="s">
        <v>189</v>
      </c>
      <c r="I22" s="74" t="s">
        <v>6</v>
      </c>
      <c r="J22" s="136" t="s">
        <v>190</v>
      </c>
      <c r="K22" s="74" t="s">
        <v>191</v>
      </c>
      <c r="L22" s="74" t="s">
        <v>175</v>
      </c>
      <c r="M22" s="137" t="s">
        <v>65</v>
      </c>
      <c r="N22" s="137" t="s">
        <v>11</v>
      </c>
      <c r="O22" s="74" t="s">
        <v>192</v>
      </c>
      <c r="P22" s="74" t="s">
        <v>193</v>
      </c>
      <c r="Q22" s="137"/>
      <c r="R22" s="137"/>
      <c r="S22" s="74"/>
      <c r="T22" s="74"/>
      <c r="U22" s="138"/>
      <c r="V22" s="138"/>
      <c r="W22" s="138"/>
      <c r="X22" s="136"/>
      <c r="Y22" s="74"/>
      <c r="Z22" s="74"/>
    </row>
    <row r="23" spans="1:26">
      <c r="A23" s="134">
        <v>45168.218726851854</v>
      </c>
      <c r="B23" s="74" t="s">
        <v>194</v>
      </c>
      <c r="C23" s="74" t="s">
        <v>195</v>
      </c>
      <c r="D23" s="74" t="s">
        <v>2</v>
      </c>
      <c r="E23" s="135">
        <v>27710</v>
      </c>
      <c r="F23" s="74" t="s">
        <v>3</v>
      </c>
      <c r="G23" s="74" t="s">
        <v>196</v>
      </c>
      <c r="H23" s="74" t="s">
        <v>197</v>
      </c>
      <c r="I23" s="74" t="s">
        <v>6</v>
      </c>
      <c r="J23" s="136" t="s">
        <v>198</v>
      </c>
      <c r="K23" s="74" t="s">
        <v>199</v>
      </c>
      <c r="L23" s="74" t="s">
        <v>175</v>
      </c>
      <c r="M23" s="137" t="s">
        <v>10</v>
      </c>
      <c r="N23" s="137" t="s">
        <v>11</v>
      </c>
      <c r="O23" s="74" t="s">
        <v>200</v>
      </c>
      <c r="P23" s="74" t="s">
        <v>201</v>
      </c>
      <c r="Q23" s="137"/>
      <c r="R23" s="137"/>
      <c r="S23" s="74"/>
      <c r="T23" s="74"/>
      <c r="U23" s="138"/>
      <c r="V23" s="138"/>
      <c r="W23" s="138"/>
      <c r="X23" s="136"/>
      <c r="Y23" s="74"/>
      <c r="Z23" s="74"/>
    </row>
    <row r="24" spans="1:26">
      <c r="A24" s="134">
        <v>45168.449780092589</v>
      </c>
      <c r="B24" s="74" t="s">
        <v>202</v>
      </c>
      <c r="C24" s="74" t="s">
        <v>203</v>
      </c>
      <c r="D24" s="74" t="s">
        <v>16</v>
      </c>
      <c r="E24" s="135">
        <v>26825</v>
      </c>
      <c r="F24" s="74" t="s">
        <v>27</v>
      </c>
      <c r="G24" s="74" t="s">
        <v>28</v>
      </c>
      <c r="H24" s="74" t="s">
        <v>5</v>
      </c>
      <c r="I24" s="74" t="s">
        <v>19</v>
      </c>
      <c r="J24" s="136" t="s">
        <v>204</v>
      </c>
      <c r="K24" s="74" t="s">
        <v>205</v>
      </c>
      <c r="L24" s="74" t="s">
        <v>40</v>
      </c>
      <c r="M24" s="137" t="s">
        <v>10</v>
      </c>
      <c r="N24" s="137" t="s">
        <v>11</v>
      </c>
      <c r="O24" s="74" t="s">
        <v>206</v>
      </c>
      <c r="P24" s="74" t="s">
        <v>207</v>
      </c>
      <c r="Q24" s="137"/>
      <c r="R24" s="137"/>
      <c r="S24" s="74"/>
      <c r="T24" s="74"/>
      <c r="U24" s="138"/>
      <c r="V24" s="138"/>
      <c r="W24" s="138"/>
      <c r="X24" s="136"/>
      <c r="Y24" s="74"/>
      <c r="Z24" s="74"/>
    </row>
    <row r="25" spans="1:26">
      <c r="A25" s="134">
        <v>45173.156585648147</v>
      </c>
      <c r="B25" s="74" t="s">
        <v>208</v>
      </c>
      <c r="C25" s="74" t="s">
        <v>209</v>
      </c>
      <c r="D25" s="74" t="s">
        <v>2</v>
      </c>
      <c r="E25" s="135">
        <v>27936</v>
      </c>
      <c r="F25" s="74" t="s">
        <v>3</v>
      </c>
      <c r="G25" s="74" t="s">
        <v>28</v>
      </c>
      <c r="H25" s="74" t="s">
        <v>210</v>
      </c>
      <c r="I25" s="74" t="s">
        <v>19</v>
      </c>
      <c r="J25" s="136" t="s">
        <v>211</v>
      </c>
      <c r="K25" s="74" t="s">
        <v>212</v>
      </c>
      <c r="L25" s="74" t="s">
        <v>22</v>
      </c>
      <c r="M25" s="137" t="s">
        <v>65</v>
      </c>
      <c r="N25" s="137" t="s">
        <v>213</v>
      </c>
      <c r="O25" s="137"/>
      <c r="P25" s="74" t="s">
        <v>214</v>
      </c>
      <c r="Q25" s="137"/>
      <c r="R25" s="137"/>
      <c r="S25" s="74"/>
      <c r="T25" s="74"/>
      <c r="U25" s="138"/>
      <c r="V25" s="138"/>
      <c r="W25" s="138"/>
      <c r="X25" s="136"/>
      <c r="Y25" s="74"/>
      <c r="Z25" s="74"/>
    </row>
    <row r="26" spans="1:26">
      <c r="A26" s="134">
        <v>45173.295937499999</v>
      </c>
      <c r="B26" s="74" t="s">
        <v>215</v>
      </c>
      <c r="C26" s="74" t="s">
        <v>216</v>
      </c>
      <c r="D26" s="74" t="s">
        <v>2</v>
      </c>
      <c r="E26" s="135">
        <v>45173</v>
      </c>
      <c r="F26" s="74" t="s">
        <v>3</v>
      </c>
      <c r="G26" s="74" t="s">
        <v>217</v>
      </c>
      <c r="H26" s="74" t="s">
        <v>218</v>
      </c>
      <c r="I26" s="74" t="s">
        <v>19</v>
      </c>
      <c r="J26" s="136" t="s">
        <v>219</v>
      </c>
      <c r="K26" s="74" t="s">
        <v>220</v>
      </c>
      <c r="L26" s="74" t="s">
        <v>9</v>
      </c>
      <c r="M26" s="137" t="s">
        <v>65</v>
      </c>
      <c r="N26" s="137" t="s">
        <v>99</v>
      </c>
      <c r="O26" s="74" t="s">
        <v>221</v>
      </c>
      <c r="P26" s="74" t="s">
        <v>222</v>
      </c>
      <c r="Q26" s="137"/>
      <c r="R26" s="137"/>
      <c r="S26" s="74"/>
      <c r="T26" s="74"/>
      <c r="U26" s="138"/>
      <c r="V26" s="138"/>
      <c r="W26" s="138"/>
      <c r="X26" s="136"/>
      <c r="Y26" s="74"/>
      <c r="Z26" s="74"/>
    </row>
    <row r="27" spans="1:26">
      <c r="A27" s="134">
        <v>45174.182581018518</v>
      </c>
      <c r="B27" s="74" t="s">
        <v>223</v>
      </c>
      <c r="C27" s="74" t="s">
        <v>224</v>
      </c>
      <c r="D27" s="74" t="s">
        <v>2</v>
      </c>
      <c r="E27" s="135">
        <v>35296</v>
      </c>
      <c r="F27" s="74" t="s">
        <v>3</v>
      </c>
      <c r="G27" s="74" t="s">
        <v>17</v>
      </c>
      <c r="H27" s="74" t="s">
        <v>225</v>
      </c>
      <c r="I27" s="74" t="s">
        <v>19</v>
      </c>
      <c r="J27" s="136" t="s">
        <v>226</v>
      </c>
      <c r="K27" s="74" t="s">
        <v>227</v>
      </c>
      <c r="L27" s="74" t="s">
        <v>22</v>
      </c>
      <c r="M27" s="137" t="s">
        <v>10</v>
      </c>
      <c r="N27" s="137" t="s">
        <v>11</v>
      </c>
      <c r="O27" s="74" t="s">
        <v>228</v>
      </c>
      <c r="P27" s="74" t="s">
        <v>229</v>
      </c>
      <c r="Q27" s="137"/>
      <c r="R27" s="137"/>
      <c r="S27" s="74"/>
      <c r="T27" s="74"/>
      <c r="U27" s="138"/>
      <c r="V27" s="138"/>
      <c r="W27" s="138"/>
      <c r="X27" s="136"/>
      <c r="Y27" s="74"/>
      <c r="Z27" s="74"/>
    </row>
    <row r="28" spans="1:26">
      <c r="A28" s="134">
        <v>45176.222025462965</v>
      </c>
      <c r="B28" s="74" t="s">
        <v>230</v>
      </c>
      <c r="C28" s="74" t="s">
        <v>203</v>
      </c>
      <c r="D28" s="74" t="s">
        <v>16</v>
      </c>
      <c r="E28" s="135">
        <v>32685</v>
      </c>
      <c r="F28" s="74" t="s">
        <v>27</v>
      </c>
      <c r="G28" s="74" t="s">
        <v>231</v>
      </c>
      <c r="H28" s="74" t="s">
        <v>232</v>
      </c>
      <c r="I28" s="74" t="s">
        <v>19</v>
      </c>
      <c r="J28" s="136" t="s">
        <v>233</v>
      </c>
      <c r="K28" s="74" t="s">
        <v>234</v>
      </c>
      <c r="L28" s="74" t="s">
        <v>40</v>
      </c>
      <c r="M28" s="137" t="s">
        <v>10</v>
      </c>
      <c r="N28" s="137" t="s">
        <v>11</v>
      </c>
      <c r="O28" s="74" t="s">
        <v>235</v>
      </c>
      <c r="P28" s="74" t="s">
        <v>236</v>
      </c>
      <c r="Q28" s="137"/>
      <c r="R28" s="74" t="s">
        <v>237</v>
      </c>
      <c r="S28" s="74"/>
      <c r="T28" s="74"/>
      <c r="U28" s="138"/>
      <c r="V28" s="138"/>
      <c r="W28" s="138"/>
      <c r="X28" s="136"/>
      <c r="Y28" s="74"/>
      <c r="Z28" s="74"/>
    </row>
    <row r="29" spans="1:26">
      <c r="A29" s="134">
        <v>45176.313055555554</v>
      </c>
      <c r="B29" s="74" t="s">
        <v>238</v>
      </c>
      <c r="C29" s="74" t="s">
        <v>239</v>
      </c>
      <c r="D29" s="74" t="s">
        <v>2</v>
      </c>
      <c r="E29" s="135">
        <v>29854</v>
      </c>
      <c r="F29" s="74" t="s">
        <v>27</v>
      </c>
      <c r="G29" s="74" t="s">
        <v>61</v>
      </c>
      <c r="H29" s="74" t="s">
        <v>240</v>
      </c>
      <c r="I29" s="74" t="s">
        <v>19</v>
      </c>
      <c r="J29" s="136" t="s">
        <v>241</v>
      </c>
      <c r="K29" s="74" t="s">
        <v>242</v>
      </c>
      <c r="L29" s="74" t="s">
        <v>9</v>
      </c>
      <c r="M29" s="137" t="s">
        <v>65</v>
      </c>
      <c r="N29" s="137" t="s">
        <v>11</v>
      </c>
      <c r="O29" s="74" t="s">
        <v>243</v>
      </c>
      <c r="P29" s="74" t="s">
        <v>244</v>
      </c>
      <c r="Q29" s="137"/>
      <c r="R29" s="137"/>
      <c r="S29" s="74"/>
      <c r="T29" s="74"/>
      <c r="U29" s="138"/>
      <c r="V29" s="138"/>
      <c r="W29" s="138"/>
      <c r="X29" s="136"/>
      <c r="Y29" s="74"/>
      <c r="Z29" s="74"/>
    </row>
    <row r="30" spans="1:26">
      <c r="A30" s="134">
        <v>45176.558125000003</v>
      </c>
      <c r="B30" s="74" t="s">
        <v>245</v>
      </c>
      <c r="C30" s="74" t="s">
        <v>246</v>
      </c>
      <c r="D30" s="74" t="s">
        <v>2</v>
      </c>
      <c r="E30" s="135">
        <v>28982</v>
      </c>
      <c r="F30" s="74" t="s">
        <v>27</v>
      </c>
      <c r="G30" s="74" t="s">
        <v>247</v>
      </c>
      <c r="H30" s="74" t="s">
        <v>248</v>
      </c>
      <c r="I30" s="74" t="s">
        <v>19</v>
      </c>
      <c r="J30" s="136" t="s">
        <v>249</v>
      </c>
      <c r="K30" s="74" t="s">
        <v>250</v>
      </c>
      <c r="L30" s="74" t="s">
        <v>40</v>
      </c>
      <c r="M30" s="137" t="s">
        <v>10</v>
      </c>
      <c r="N30" s="137" t="s">
        <v>11</v>
      </c>
      <c r="O30" s="74" t="s">
        <v>251</v>
      </c>
      <c r="P30" s="74" t="s">
        <v>252</v>
      </c>
      <c r="Q30" s="137">
        <v>45210</v>
      </c>
      <c r="R30" s="74" t="s">
        <v>253</v>
      </c>
      <c r="S30" s="74"/>
      <c r="T30" s="74"/>
      <c r="U30" s="138"/>
      <c r="V30" s="138"/>
      <c r="W30" s="138"/>
      <c r="X30" s="136"/>
      <c r="Y30" s="74"/>
      <c r="Z30" s="74"/>
    </row>
    <row r="31" spans="1:26">
      <c r="A31" s="134">
        <v>45177.2034375</v>
      </c>
      <c r="B31" s="74" t="s">
        <v>254</v>
      </c>
      <c r="C31" s="74" t="s">
        <v>203</v>
      </c>
      <c r="D31" s="74" t="s">
        <v>2</v>
      </c>
      <c r="E31" s="135">
        <v>34895</v>
      </c>
      <c r="F31" s="74" t="s">
        <v>27</v>
      </c>
      <c r="G31" s="74" t="s">
        <v>255</v>
      </c>
      <c r="H31" s="74" t="s">
        <v>256</v>
      </c>
      <c r="I31" s="74" t="s">
        <v>19</v>
      </c>
      <c r="J31" s="136" t="s">
        <v>257</v>
      </c>
      <c r="K31" s="74" t="s">
        <v>258</v>
      </c>
      <c r="L31" s="74" t="s">
        <v>40</v>
      </c>
      <c r="M31" s="137" t="s">
        <v>10</v>
      </c>
      <c r="N31" s="137" t="s">
        <v>213</v>
      </c>
      <c r="O31" s="74" t="s">
        <v>259</v>
      </c>
      <c r="P31" s="74" t="s">
        <v>260</v>
      </c>
      <c r="Q31" s="137"/>
      <c r="R31" s="137"/>
      <c r="S31" s="74"/>
      <c r="T31" s="74"/>
      <c r="U31" s="138"/>
      <c r="V31" s="138"/>
      <c r="W31" s="138"/>
      <c r="X31" s="136"/>
      <c r="Y31" s="74"/>
      <c r="Z31" s="74"/>
    </row>
    <row r="32" spans="1:26">
      <c r="A32" s="134">
        <v>45179.481226851851</v>
      </c>
      <c r="B32" s="74" t="s">
        <v>261</v>
      </c>
      <c r="C32" s="74" t="s">
        <v>262</v>
      </c>
      <c r="D32" s="74" t="s">
        <v>2</v>
      </c>
      <c r="E32" s="135">
        <v>29910</v>
      </c>
      <c r="F32" s="74" t="s">
        <v>3</v>
      </c>
      <c r="G32" s="74" t="s">
        <v>263</v>
      </c>
      <c r="H32" s="74" t="s">
        <v>264</v>
      </c>
      <c r="I32" s="74" t="s">
        <v>19</v>
      </c>
      <c r="J32" s="136" t="s">
        <v>265</v>
      </c>
      <c r="K32" s="74" t="s">
        <v>266</v>
      </c>
      <c r="L32" s="74" t="s">
        <v>175</v>
      </c>
      <c r="M32" s="137" t="s">
        <v>10</v>
      </c>
      <c r="N32" s="137" t="s">
        <v>213</v>
      </c>
      <c r="O32" s="74" t="s">
        <v>267</v>
      </c>
      <c r="P32" s="74" t="s">
        <v>268</v>
      </c>
      <c r="Q32" s="137"/>
      <c r="R32" s="137"/>
      <c r="S32" s="74"/>
      <c r="T32" s="74"/>
      <c r="U32" s="138"/>
      <c r="V32" s="138"/>
      <c r="W32" s="138"/>
      <c r="X32" s="136"/>
      <c r="Y32" s="74"/>
      <c r="Z32" s="74"/>
    </row>
    <row r="33" spans="1:26">
      <c r="A33" s="134">
        <v>45179.764884259261</v>
      </c>
      <c r="B33" s="74" t="s">
        <v>269</v>
      </c>
      <c r="C33" s="74" t="s">
        <v>270</v>
      </c>
      <c r="D33" s="74" t="s">
        <v>86</v>
      </c>
      <c r="E33" s="135">
        <v>36264</v>
      </c>
      <c r="F33" s="74" t="s">
        <v>27</v>
      </c>
      <c r="G33" s="74" t="s">
        <v>271</v>
      </c>
      <c r="H33" s="74" t="s">
        <v>272</v>
      </c>
      <c r="I33" s="74" t="s">
        <v>19</v>
      </c>
      <c r="J33" s="136" t="s">
        <v>273</v>
      </c>
      <c r="K33" s="74" t="s">
        <v>274</v>
      </c>
      <c r="L33" s="74" t="s">
        <v>9</v>
      </c>
      <c r="M33" s="137" t="s">
        <v>10</v>
      </c>
      <c r="N33" s="137" t="s">
        <v>213</v>
      </c>
      <c r="O33" s="74" t="s">
        <v>275</v>
      </c>
      <c r="P33" s="74" t="s">
        <v>276</v>
      </c>
      <c r="Q33" s="74" t="s">
        <v>277</v>
      </c>
      <c r="R33" s="137"/>
      <c r="S33" s="74"/>
      <c r="T33" s="74"/>
      <c r="U33" s="138"/>
      <c r="V33" s="138"/>
      <c r="W33" s="138"/>
      <c r="X33" s="136"/>
      <c r="Y33" s="74"/>
      <c r="Z33" s="74"/>
    </row>
    <row r="34" spans="1:26">
      <c r="A34" s="134">
        <v>45180.722372685188</v>
      </c>
      <c r="B34" s="74" t="s">
        <v>278</v>
      </c>
      <c r="C34" s="74" t="s">
        <v>279</v>
      </c>
      <c r="D34" s="74" t="s">
        <v>2</v>
      </c>
      <c r="E34" s="135">
        <v>35583</v>
      </c>
      <c r="F34" s="74" t="s">
        <v>3</v>
      </c>
      <c r="G34" s="74" t="s">
        <v>280</v>
      </c>
      <c r="H34" s="74" t="s">
        <v>281</v>
      </c>
      <c r="I34" s="74" t="s">
        <v>6</v>
      </c>
      <c r="J34" s="136" t="s">
        <v>282</v>
      </c>
      <c r="K34" s="74" t="s">
        <v>283</v>
      </c>
      <c r="L34" s="74" t="s">
        <v>9</v>
      </c>
      <c r="M34" s="137" t="s">
        <v>10</v>
      </c>
      <c r="N34" s="137" t="s">
        <v>11</v>
      </c>
      <c r="O34" s="74" t="s">
        <v>284</v>
      </c>
      <c r="P34" s="74" t="s">
        <v>285</v>
      </c>
      <c r="Q34" s="137"/>
      <c r="R34" s="137"/>
      <c r="S34" s="74"/>
      <c r="T34" s="74"/>
      <c r="U34" s="138"/>
      <c r="V34" s="138"/>
      <c r="W34" s="138"/>
      <c r="X34" s="136"/>
      <c r="Y34" s="74"/>
      <c r="Z34" s="74"/>
    </row>
    <row r="35" spans="1:26">
      <c r="A35" s="134">
        <v>45180.964837962965</v>
      </c>
      <c r="B35" s="74" t="s">
        <v>286</v>
      </c>
      <c r="C35" s="74" t="s">
        <v>287</v>
      </c>
      <c r="D35" s="74" t="s">
        <v>2</v>
      </c>
      <c r="E35" s="135">
        <v>37163</v>
      </c>
      <c r="F35" s="74" t="s">
        <v>27</v>
      </c>
      <c r="G35" s="74" t="s">
        <v>288</v>
      </c>
      <c r="H35" s="74" t="s">
        <v>289</v>
      </c>
      <c r="I35" s="74" t="s">
        <v>19</v>
      </c>
      <c r="J35" s="136" t="s">
        <v>290</v>
      </c>
      <c r="K35" s="74" t="s">
        <v>291</v>
      </c>
      <c r="L35" s="74" t="s">
        <v>9</v>
      </c>
      <c r="M35" s="137" t="s">
        <v>10</v>
      </c>
      <c r="N35" s="137" t="s">
        <v>11</v>
      </c>
      <c r="O35" s="74" t="s">
        <v>292</v>
      </c>
      <c r="P35" s="137"/>
      <c r="Q35" s="137"/>
      <c r="R35" s="137"/>
      <c r="S35" s="74"/>
      <c r="T35" s="74"/>
      <c r="U35" s="138"/>
      <c r="V35" s="138"/>
      <c r="W35" s="138"/>
      <c r="X35" s="136"/>
      <c r="Y35" s="74"/>
      <c r="Z35" s="74"/>
    </row>
    <row r="36" spans="1:26">
      <c r="A36" s="134">
        <v>45181.08934027778</v>
      </c>
      <c r="B36" s="74" t="s">
        <v>293</v>
      </c>
      <c r="C36" s="74" t="s">
        <v>294</v>
      </c>
      <c r="D36" s="74" t="s">
        <v>16</v>
      </c>
      <c r="E36" s="135">
        <v>36324</v>
      </c>
      <c r="F36" s="74" t="s">
        <v>3</v>
      </c>
      <c r="G36" s="74" t="s">
        <v>295</v>
      </c>
      <c r="H36" s="74" t="s">
        <v>296</v>
      </c>
      <c r="I36" s="74" t="s">
        <v>19</v>
      </c>
      <c r="J36" s="136" t="s">
        <v>297</v>
      </c>
      <c r="K36" s="74" t="s">
        <v>298</v>
      </c>
      <c r="L36" s="74" t="s">
        <v>175</v>
      </c>
      <c r="M36" s="137" t="s">
        <v>10</v>
      </c>
      <c r="N36" s="137" t="s">
        <v>11</v>
      </c>
      <c r="O36" s="74" t="s">
        <v>299</v>
      </c>
      <c r="P36" s="137"/>
      <c r="Q36" s="137"/>
      <c r="R36" s="137"/>
      <c r="S36" s="74"/>
      <c r="T36" s="74"/>
      <c r="U36" s="138"/>
      <c r="V36" s="138"/>
      <c r="W36" s="138"/>
      <c r="X36" s="136"/>
      <c r="Y36" s="74"/>
      <c r="Z36" s="74"/>
    </row>
    <row r="37" spans="1:26">
      <c r="A37" s="134">
        <v>45181.245057870372</v>
      </c>
      <c r="B37" s="74" t="s">
        <v>300</v>
      </c>
      <c r="C37" s="74" t="s">
        <v>301</v>
      </c>
      <c r="D37" s="74" t="s">
        <v>2</v>
      </c>
      <c r="E37" s="135">
        <v>30443</v>
      </c>
      <c r="F37" s="74" t="s">
        <v>27</v>
      </c>
      <c r="G37" s="74" t="s">
        <v>302</v>
      </c>
      <c r="H37" s="74" t="s">
        <v>303</v>
      </c>
      <c r="I37" s="74" t="s">
        <v>19</v>
      </c>
      <c r="J37" s="136" t="s">
        <v>304</v>
      </c>
      <c r="K37" s="74" t="s">
        <v>305</v>
      </c>
      <c r="L37" s="74" t="s">
        <v>22</v>
      </c>
      <c r="M37" s="137" t="s">
        <v>10</v>
      </c>
      <c r="N37" s="137" t="s">
        <v>213</v>
      </c>
      <c r="O37" s="74" t="s">
        <v>306</v>
      </c>
      <c r="P37" s="74" t="s">
        <v>307</v>
      </c>
      <c r="Q37" s="137"/>
      <c r="R37" s="137"/>
      <c r="S37" s="74"/>
      <c r="T37" s="74"/>
      <c r="U37" s="138"/>
      <c r="V37" s="138"/>
      <c r="W37" s="138"/>
      <c r="X37" s="136"/>
      <c r="Y37" s="74"/>
      <c r="Z37" s="74"/>
    </row>
    <row r="38" spans="1:26">
      <c r="A38" s="134">
        <v>45181.284583333334</v>
      </c>
      <c r="B38" s="74" t="s">
        <v>308</v>
      </c>
      <c r="C38" s="74" t="s">
        <v>309</v>
      </c>
      <c r="D38" s="74" t="s">
        <v>2</v>
      </c>
      <c r="E38" s="135">
        <v>27312</v>
      </c>
      <c r="F38" s="74" t="s">
        <v>3</v>
      </c>
      <c r="G38" s="74" t="s">
        <v>310</v>
      </c>
      <c r="H38" s="74" t="s">
        <v>311</v>
      </c>
      <c r="I38" s="74" t="s">
        <v>19</v>
      </c>
      <c r="J38" s="136" t="s">
        <v>312</v>
      </c>
      <c r="K38" s="74" t="s">
        <v>313</v>
      </c>
      <c r="L38" s="74" t="s">
        <v>9</v>
      </c>
      <c r="M38" s="137" t="s">
        <v>10</v>
      </c>
      <c r="N38" s="137" t="s">
        <v>11</v>
      </c>
      <c r="O38" s="74" t="s">
        <v>314</v>
      </c>
      <c r="P38" s="74" t="s">
        <v>315</v>
      </c>
      <c r="Q38" s="137"/>
      <c r="R38" s="137"/>
      <c r="S38" s="74"/>
      <c r="T38" s="74"/>
      <c r="U38" s="138"/>
      <c r="V38" s="138"/>
      <c r="W38" s="138"/>
      <c r="X38" s="136"/>
      <c r="Y38" s="74"/>
      <c r="Z38" s="74"/>
    </row>
    <row r="39" spans="1:26">
      <c r="A39" s="134">
        <v>45182.687569444446</v>
      </c>
      <c r="B39" s="74" t="s">
        <v>316</v>
      </c>
      <c r="C39" s="74" t="s">
        <v>317</v>
      </c>
      <c r="D39" s="74" t="s">
        <v>2</v>
      </c>
      <c r="E39" s="135">
        <v>35333</v>
      </c>
      <c r="F39" s="74" t="s">
        <v>3</v>
      </c>
      <c r="G39" s="74" t="s">
        <v>318</v>
      </c>
      <c r="H39" s="74" t="s">
        <v>319</v>
      </c>
      <c r="I39" s="74" t="s">
        <v>19</v>
      </c>
      <c r="J39" s="136" t="s">
        <v>320</v>
      </c>
      <c r="K39" s="74" t="s">
        <v>321</v>
      </c>
      <c r="L39" s="74" t="s">
        <v>9</v>
      </c>
      <c r="M39" s="137" t="s">
        <v>10</v>
      </c>
      <c r="N39" s="137" t="s">
        <v>11</v>
      </c>
      <c r="O39" s="74" t="s">
        <v>322</v>
      </c>
      <c r="P39" s="137"/>
      <c r="Q39" s="137"/>
      <c r="R39" s="137"/>
      <c r="S39" s="74"/>
      <c r="T39" s="74"/>
      <c r="U39" s="138"/>
      <c r="V39" s="138"/>
      <c r="W39" s="138"/>
      <c r="X39" s="136"/>
      <c r="Y39" s="74"/>
      <c r="Z39" s="74"/>
    </row>
    <row r="40" spans="1:26">
      <c r="A40" s="134">
        <v>45182.732233796298</v>
      </c>
      <c r="B40" s="74" t="s">
        <v>323</v>
      </c>
      <c r="C40" s="74" t="s">
        <v>324</v>
      </c>
      <c r="D40" s="74" t="s">
        <v>2</v>
      </c>
      <c r="E40" s="135">
        <v>33110</v>
      </c>
      <c r="F40" s="74" t="s">
        <v>3</v>
      </c>
      <c r="G40" s="74" t="s">
        <v>325</v>
      </c>
      <c r="H40" s="74" t="s">
        <v>326</v>
      </c>
      <c r="I40" s="74" t="s">
        <v>6</v>
      </c>
      <c r="J40" s="136" t="s">
        <v>327</v>
      </c>
      <c r="K40" s="74" t="s">
        <v>328</v>
      </c>
      <c r="L40" s="74" t="s">
        <v>40</v>
      </c>
      <c r="M40" s="137" t="s">
        <v>65</v>
      </c>
      <c r="N40" s="137" t="s">
        <v>11</v>
      </c>
      <c r="O40" s="74" t="s">
        <v>329</v>
      </c>
      <c r="P40" s="74" t="s">
        <v>330</v>
      </c>
      <c r="Q40" s="137"/>
      <c r="R40" s="137"/>
      <c r="S40" s="74"/>
      <c r="T40" s="74"/>
      <c r="U40" s="138"/>
      <c r="V40" s="138"/>
      <c r="W40" s="138"/>
      <c r="X40" s="136"/>
      <c r="Y40" s="74"/>
      <c r="Z40" s="74"/>
    </row>
    <row r="41" spans="1:26">
      <c r="A41" s="134">
        <v>45183.083078703705</v>
      </c>
      <c r="B41" s="74" t="s">
        <v>331</v>
      </c>
      <c r="C41" s="74" t="s">
        <v>332</v>
      </c>
      <c r="D41" s="74" t="s">
        <v>2</v>
      </c>
      <c r="E41" s="135">
        <v>32158</v>
      </c>
      <c r="F41" s="74" t="s">
        <v>3</v>
      </c>
      <c r="G41" s="74" t="s">
        <v>333</v>
      </c>
      <c r="H41" s="74" t="s">
        <v>334</v>
      </c>
      <c r="I41" s="74" t="s">
        <v>19</v>
      </c>
      <c r="J41" s="136" t="s">
        <v>335</v>
      </c>
      <c r="K41" s="74" t="s">
        <v>336</v>
      </c>
      <c r="L41" s="74" t="s">
        <v>9</v>
      </c>
      <c r="M41" s="137" t="s">
        <v>10</v>
      </c>
      <c r="N41" s="137" t="s">
        <v>11</v>
      </c>
      <c r="O41" s="74" t="s">
        <v>337</v>
      </c>
      <c r="P41" s="74" t="s">
        <v>338</v>
      </c>
      <c r="Q41" s="137"/>
      <c r="R41" s="137"/>
      <c r="S41" s="74"/>
      <c r="T41" s="74"/>
      <c r="U41" s="138"/>
      <c r="V41" s="138"/>
      <c r="W41" s="138"/>
      <c r="X41" s="136"/>
      <c r="Y41" s="74"/>
      <c r="Z41" s="74"/>
    </row>
    <row r="42" spans="1:26">
      <c r="A42" s="134">
        <v>45183.424108796295</v>
      </c>
      <c r="B42" s="74" t="s">
        <v>339</v>
      </c>
      <c r="C42" s="74" t="s">
        <v>340</v>
      </c>
      <c r="D42" s="74" t="s">
        <v>2</v>
      </c>
      <c r="E42" s="135">
        <v>29021</v>
      </c>
      <c r="F42" s="74" t="s">
        <v>3</v>
      </c>
      <c r="G42" s="74" t="s">
        <v>341</v>
      </c>
      <c r="H42" s="74" t="s">
        <v>342</v>
      </c>
      <c r="I42" s="74" t="s">
        <v>6</v>
      </c>
      <c r="J42" s="136" t="s">
        <v>343</v>
      </c>
      <c r="K42" s="74" t="s">
        <v>344</v>
      </c>
      <c r="L42" s="74" t="s">
        <v>22</v>
      </c>
      <c r="M42" s="137" t="s">
        <v>10</v>
      </c>
      <c r="N42" s="137" t="s">
        <v>11</v>
      </c>
      <c r="O42" s="74" t="s">
        <v>345</v>
      </c>
      <c r="P42" s="74" t="s">
        <v>346</v>
      </c>
      <c r="Q42" s="137">
        <v>45212</v>
      </c>
      <c r="R42" s="137"/>
      <c r="S42" s="74"/>
      <c r="T42" s="74"/>
      <c r="U42" s="138"/>
      <c r="V42" s="138"/>
      <c r="W42" s="138"/>
      <c r="X42" s="136"/>
      <c r="Y42" s="74"/>
      <c r="Z42" s="74"/>
    </row>
    <row r="43" spans="1:26">
      <c r="A43" s="134">
        <v>45184.367986111109</v>
      </c>
      <c r="B43" s="74" t="s">
        <v>347</v>
      </c>
      <c r="C43" s="74" t="s">
        <v>348</v>
      </c>
      <c r="D43" s="74" t="s">
        <v>2</v>
      </c>
      <c r="E43" s="135">
        <v>27858</v>
      </c>
      <c r="F43" s="74" t="s">
        <v>3</v>
      </c>
      <c r="G43" s="74" t="s">
        <v>349</v>
      </c>
      <c r="H43" s="74" t="s">
        <v>350</v>
      </c>
      <c r="I43" s="74" t="s">
        <v>6</v>
      </c>
      <c r="J43" s="136" t="s">
        <v>351</v>
      </c>
      <c r="K43" s="74" t="s">
        <v>352</v>
      </c>
      <c r="L43" s="74" t="s">
        <v>9</v>
      </c>
      <c r="M43" s="137" t="s">
        <v>10</v>
      </c>
      <c r="N43" s="137" t="s">
        <v>11</v>
      </c>
      <c r="O43" s="74" t="s">
        <v>353</v>
      </c>
      <c r="P43" s="74" t="s">
        <v>354</v>
      </c>
      <c r="Q43" s="137"/>
      <c r="R43" s="137"/>
      <c r="S43" s="74"/>
      <c r="T43" s="74"/>
      <c r="U43" s="138"/>
      <c r="V43" s="138"/>
      <c r="W43" s="138"/>
      <c r="X43" s="136"/>
      <c r="Y43" s="74"/>
      <c r="Z43" s="74"/>
    </row>
    <row r="44" spans="1:26">
      <c r="A44" s="134">
        <v>45187.489421296297</v>
      </c>
      <c r="B44" s="74" t="s">
        <v>355</v>
      </c>
      <c r="C44" s="74" t="s">
        <v>356</v>
      </c>
      <c r="D44" s="74" t="s">
        <v>120</v>
      </c>
      <c r="E44" s="135">
        <v>30225</v>
      </c>
      <c r="F44" s="74" t="s">
        <v>3</v>
      </c>
      <c r="G44" s="74" t="s">
        <v>357</v>
      </c>
      <c r="H44" s="74" t="s">
        <v>358</v>
      </c>
      <c r="I44" s="74" t="s">
        <v>6</v>
      </c>
      <c r="J44" s="136" t="s">
        <v>359</v>
      </c>
      <c r="K44" s="74" t="s">
        <v>360</v>
      </c>
      <c r="L44" s="74" t="s">
        <v>175</v>
      </c>
      <c r="M44" s="137" t="s">
        <v>10</v>
      </c>
      <c r="N44" s="137" t="s">
        <v>11</v>
      </c>
      <c r="O44" s="74" t="s">
        <v>361</v>
      </c>
      <c r="P44" s="137"/>
      <c r="Q44" s="137"/>
      <c r="R44" s="137"/>
      <c r="S44" s="74"/>
      <c r="T44" s="74"/>
      <c r="U44" s="138"/>
      <c r="V44" s="138"/>
      <c r="W44" s="138"/>
      <c r="X44" s="136"/>
      <c r="Y44" s="74"/>
      <c r="Z44" s="74"/>
    </row>
    <row r="45" spans="1:26">
      <c r="A45" s="134">
        <v>45188.085972222223</v>
      </c>
      <c r="B45" s="74" t="s">
        <v>362</v>
      </c>
      <c r="C45" s="74" t="s">
        <v>363</v>
      </c>
      <c r="D45" s="74" t="s">
        <v>2</v>
      </c>
      <c r="E45" s="135">
        <v>32374</v>
      </c>
      <c r="F45" s="74" t="s">
        <v>3</v>
      </c>
      <c r="G45" s="74" t="s">
        <v>28</v>
      </c>
      <c r="H45" s="74" t="s">
        <v>364</v>
      </c>
      <c r="I45" s="74" t="s">
        <v>6</v>
      </c>
      <c r="J45" s="136" t="s">
        <v>365</v>
      </c>
      <c r="K45" s="74" t="s">
        <v>366</v>
      </c>
      <c r="L45" s="74" t="s">
        <v>9</v>
      </c>
      <c r="M45" s="137" t="s">
        <v>10</v>
      </c>
      <c r="N45" s="137" t="s">
        <v>11</v>
      </c>
      <c r="O45" s="74" t="s">
        <v>367</v>
      </c>
      <c r="P45" s="74" t="s">
        <v>368</v>
      </c>
      <c r="Q45" s="137">
        <v>45208</v>
      </c>
      <c r="R45" s="137"/>
      <c r="S45" s="74"/>
      <c r="T45" s="74"/>
      <c r="U45" s="138"/>
      <c r="V45" s="138"/>
      <c r="W45" s="138"/>
      <c r="X45" s="136"/>
      <c r="Y45" s="74"/>
      <c r="Z45" s="74"/>
    </row>
    <row r="46" spans="1:26">
      <c r="A46" s="134">
        <v>45190.428831018522</v>
      </c>
      <c r="B46" s="74" t="s">
        <v>369</v>
      </c>
      <c r="C46" s="74" t="s">
        <v>370</v>
      </c>
      <c r="D46" s="74" t="s">
        <v>371</v>
      </c>
      <c r="E46" s="135">
        <v>32037</v>
      </c>
      <c r="F46" s="74" t="s">
        <v>27</v>
      </c>
      <c r="G46" s="74" t="s">
        <v>372</v>
      </c>
      <c r="H46" s="74" t="s">
        <v>373</v>
      </c>
      <c r="I46" s="74" t="s">
        <v>19</v>
      </c>
      <c r="J46" s="136" t="s">
        <v>374</v>
      </c>
      <c r="K46" s="74" t="s">
        <v>375</v>
      </c>
      <c r="L46" s="74" t="s">
        <v>175</v>
      </c>
      <c r="M46" s="137" t="s">
        <v>10</v>
      </c>
      <c r="N46" s="137" t="s">
        <v>99</v>
      </c>
      <c r="O46" s="74" t="s">
        <v>376</v>
      </c>
      <c r="P46" s="74" t="s">
        <v>377</v>
      </c>
      <c r="Q46" s="137"/>
      <c r="R46" s="137"/>
      <c r="S46" s="74"/>
      <c r="T46" s="74"/>
      <c r="U46" s="138"/>
      <c r="V46" s="138"/>
      <c r="W46" s="138"/>
      <c r="X46" s="136"/>
      <c r="Y46" s="74"/>
      <c r="Z46" s="74"/>
    </row>
    <row r="47" spans="1:26">
      <c r="A47" s="134">
        <v>45192.397303240738</v>
      </c>
      <c r="B47" s="74" t="s">
        <v>378</v>
      </c>
      <c r="C47" s="74" t="s">
        <v>379</v>
      </c>
      <c r="D47" s="74" t="s">
        <v>86</v>
      </c>
      <c r="E47" s="135">
        <v>32007</v>
      </c>
      <c r="F47" s="74" t="s">
        <v>27</v>
      </c>
      <c r="G47" s="74" t="s">
        <v>380</v>
      </c>
      <c r="H47" s="74" t="s">
        <v>381</v>
      </c>
      <c r="I47" s="74" t="s">
        <v>19</v>
      </c>
      <c r="J47" s="136">
        <v>60103344853</v>
      </c>
      <c r="K47" s="74" t="s">
        <v>382</v>
      </c>
      <c r="L47" s="74" t="s">
        <v>175</v>
      </c>
      <c r="M47" s="137" t="s">
        <v>10</v>
      </c>
      <c r="N47" s="137" t="s">
        <v>99</v>
      </c>
      <c r="O47" s="74" t="s">
        <v>383</v>
      </c>
      <c r="P47" s="74" t="s">
        <v>384</v>
      </c>
      <c r="Q47" s="137"/>
      <c r="R47" s="137"/>
      <c r="S47" s="74"/>
      <c r="T47" s="74"/>
      <c r="U47" s="138"/>
      <c r="V47" s="138"/>
      <c r="W47" s="138"/>
      <c r="X47" s="136"/>
      <c r="Y47" s="74"/>
      <c r="Z47" s="74"/>
    </row>
    <row r="48" spans="1:26">
      <c r="A48" s="134">
        <v>45193.39261574074</v>
      </c>
      <c r="B48" s="74" t="s">
        <v>385</v>
      </c>
      <c r="C48" s="74" t="s">
        <v>386</v>
      </c>
      <c r="D48" s="74" t="s">
        <v>2</v>
      </c>
      <c r="E48" s="135">
        <v>25691</v>
      </c>
      <c r="F48" s="74" t="s">
        <v>27</v>
      </c>
      <c r="G48" s="74" t="s">
        <v>387</v>
      </c>
      <c r="H48" s="74" t="s">
        <v>388</v>
      </c>
      <c r="I48" s="74" t="s">
        <v>19</v>
      </c>
      <c r="J48" s="136" t="s">
        <v>389</v>
      </c>
      <c r="K48" s="74" t="s">
        <v>390</v>
      </c>
      <c r="L48" s="74" t="s">
        <v>175</v>
      </c>
      <c r="M48" s="137" t="s">
        <v>10</v>
      </c>
      <c r="N48" s="137" t="s">
        <v>11</v>
      </c>
      <c r="O48" s="74" t="s">
        <v>391</v>
      </c>
      <c r="P48" s="74" t="s">
        <v>392</v>
      </c>
      <c r="Q48" s="137"/>
      <c r="R48" s="137"/>
      <c r="S48" s="74"/>
      <c r="T48" s="74"/>
      <c r="U48" s="138"/>
      <c r="V48" s="138"/>
      <c r="W48" s="138"/>
      <c r="X48" s="136"/>
      <c r="Y48" s="74"/>
      <c r="Z48" s="74"/>
    </row>
    <row r="49" spans="1:26">
      <c r="A49" s="134">
        <v>45194.143831018519</v>
      </c>
      <c r="B49" s="74" t="s">
        <v>393</v>
      </c>
      <c r="C49" s="74" t="s">
        <v>394</v>
      </c>
      <c r="D49" s="74" t="s">
        <v>16</v>
      </c>
      <c r="E49" s="135">
        <v>36597</v>
      </c>
      <c r="F49" s="74" t="s">
        <v>3</v>
      </c>
      <c r="G49" s="74" t="s">
        <v>395</v>
      </c>
      <c r="H49" s="74" t="s">
        <v>396</v>
      </c>
      <c r="I49" s="74" t="s">
        <v>19</v>
      </c>
      <c r="J49" s="136" t="s">
        <v>397</v>
      </c>
      <c r="K49" s="74" t="s">
        <v>398</v>
      </c>
      <c r="L49" s="74" t="s">
        <v>40</v>
      </c>
      <c r="M49" s="137" t="s">
        <v>10</v>
      </c>
      <c r="N49" s="137" t="s">
        <v>11</v>
      </c>
      <c r="O49" s="74" t="s">
        <v>399</v>
      </c>
      <c r="P49" s="74" t="s">
        <v>400</v>
      </c>
      <c r="Q49" s="137"/>
      <c r="R49" s="137"/>
      <c r="S49" s="74"/>
      <c r="T49" s="74"/>
      <c r="U49" s="138"/>
      <c r="V49" s="138"/>
      <c r="W49" s="138"/>
      <c r="X49" s="136"/>
      <c r="Y49" s="74"/>
      <c r="Z49" s="74"/>
    </row>
    <row r="50" spans="1:26">
      <c r="A50" s="134">
        <v>45194.222118055557</v>
      </c>
      <c r="B50" s="74" t="s">
        <v>401</v>
      </c>
      <c r="C50" s="74" t="s">
        <v>402</v>
      </c>
      <c r="D50" s="74" t="s">
        <v>2</v>
      </c>
      <c r="E50" s="135">
        <v>28476</v>
      </c>
      <c r="F50" s="74" t="s">
        <v>3</v>
      </c>
      <c r="G50" s="74" t="s">
        <v>403</v>
      </c>
      <c r="H50" s="74" t="s">
        <v>404</v>
      </c>
      <c r="I50" s="74" t="s">
        <v>19</v>
      </c>
      <c r="J50" s="136" t="s">
        <v>405</v>
      </c>
      <c r="K50" s="74" t="s">
        <v>406</v>
      </c>
      <c r="L50" s="74" t="s">
        <v>40</v>
      </c>
      <c r="M50" s="137" t="s">
        <v>10</v>
      </c>
      <c r="N50" s="137" t="s">
        <v>11</v>
      </c>
      <c r="O50" s="74" t="s">
        <v>407</v>
      </c>
      <c r="P50" s="74" t="s">
        <v>408</v>
      </c>
      <c r="Q50" s="137"/>
      <c r="R50" s="137"/>
      <c r="S50" s="74"/>
      <c r="T50" s="74"/>
      <c r="U50" s="138"/>
      <c r="V50" s="138"/>
      <c r="W50" s="138"/>
      <c r="X50" s="136"/>
      <c r="Y50" s="74"/>
      <c r="Z50" s="74"/>
    </row>
    <row r="51" spans="1:26">
      <c r="A51" s="134">
        <v>45196.168599537035</v>
      </c>
      <c r="B51" s="74" t="s">
        <v>409</v>
      </c>
      <c r="C51" s="74" t="s">
        <v>410</v>
      </c>
      <c r="D51" s="74" t="s">
        <v>2</v>
      </c>
      <c r="E51" s="135">
        <v>29930</v>
      </c>
      <c r="F51" s="74" t="s">
        <v>27</v>
      </c>
      <c r="G51" s="74" t="s">
        <v>28</v>
      </c>
      <c r="H51" s="74" t="s">
        <v>411</v>
      </c>
      <c r="I51" s="74" t="s">
        <v>19</v>
      </c>
      <c r="J51" s="136" t="s">
        <v>412</v>
      </c>
      <c r="K51" s="74" t="s">
        <v>413</v>
      </c>
      <c r="L51" s="74" t="s">
        <v>175</v>
      </c>
      <c r="M51" s="137" t="s">
        <v>10</v>
      </c>
      <c r="N51" s="137" t="s">
        <v>11</v>
      </c>
      <c r="O51" s="74" t="s">
        <v>414</v>
      </c>
      <c r="P51" s="74" t="s">
        <v>415</v>
      </c>
      <c r="Q51" s="137">
        <v>45204</v>
      </c>
      <c r="R51" s="74" t="s">
        <v>416</v>
      </c>
      <c r="S51" s="74"/>
      <c r="T51" s="74"/>
      <c r="U51" s="138"/>
      <c r="V51" s="138"/>
      <c r="W51" s="138"/>
      <c r="X51" s="136"/>
      <c r="Y51" s="74"/>
      <c r="Z51" s="74"/>
    </row>
    <row r="52" spans="1:26">
      <c r="A52" s="134">
        <v>45197.073414351849</v>
      </c>
      <c r="B52" s="74" t="s">
        <v>417</v>
      </c>
      <c r="C52" s="74" t="s">
        <v>418</v>
      </c>
      <c r="D52" s="74" t="s">
        <v>2</v>
      </c>
      <c r="E52" s="135">
        <v>33439</v>
      </c>
      <c r="F52" s="74" t="s">
        <v>27</v>
      </c>
      <c r="G52" s="74" t="s">
        <v>419</v>
      </c>
      <c r="H52" s="74" t="s">
        <v>420</v>
      </c>
      <c r="I52" s="74" t="s">
        <v>19</v>
      </c>
      <c r="J52" s="136" t="s">
        <v>421</v>
      </c>
      <c r="K52" s="74" t="s">
        <v>422</v>
      </c>
      <c r="L52" s="74" t="s">
        <v>9</v>
      </c>
      <c r="M52" s="137" t="s">
        <v>10</v>
      </c>
      <c r="N52" s="137" t="s">
        <v>99</v>
      </c>
      <c r="O52" s="74" t="s">
        <v>423</v>
      </c>
      <c r="P52" s="74" t="s">
        <v>424</v>
      </c>
      <c r="Q52" s="137"/>
      <c r="R52" s="137"/>
      <c r="S52" s="74"/>
      <c r="T52" s="74"/>
      <c r="U52" s="138"/>
      <c r="V52" s="138"/>
      <c r="W52" s="138"/>
      <c r="X52" s="136"/>
      <c r="Y52" s="74"/>
      <c r="Z52" s="74"/>
    </row>
    <row r="53" spans="1:26">
      <c r="A53" s="134">
        <v>45197.423784722225</v>
      </c>
      <c r="B53" s="74" t="s">
        <v>425</v>
      </c>
      <c r="C53" s="74" t="s">
        <v>426</v>
      </c>
      <c r="D53" s="74" t="s">
        <v>2</v>
      </c>
      <c r="E53" s="135">
        <v>26750</v>
      </c>
      <c r="F53" s="74" t="s">
        <v>3</v>
      </c>
      <c r="G53" s="74" t="s">
        <v>427</v>
      </c>
      <c r="H53" s="74" t="s">
        <v>428</v>
      </c>
      <c r="I53" s="74" t="s">
        <v>6</v>
      </c>
      <c r="J53" s="136" t="s">
        <v>429</v>
      </c>
      <c r="K53" s="74" t="s">
        <v>430</v>
      </c>
      <c r="L53" s="74" t="s">
        <v>40</v>
      </c>
      <c r="M53" s="137" t="s">
        <v>10</v>
      </c>
      <c r="N53" s="137" t="s">
        <v>11</v>
      </c>
      <c r="O53" s="74" t="s">
        <v>431</v>
      </c>
      <c r="P53" s="137"/>
      <c r="Q53" s="137"/>
      <c r="R53" s="137"/>
      <c r="S53" s="74"/>
      <c r="T53" s="74"/>
      <c r="U53" s="138"/>
      <c r="V53" s="138"/>
      <c r="W53" s="138"/>
      <c r="X53" s="136"/>
      <c r="Y53" s="74"/>
      <c r="Z53" s="74"/>
    </row>
    <row r="54" spans="1:26">
      <c r="A54" s="134">
        <v>45197.679930555554</v>
      </c>
      <c r="B54" s="74" t="s">
        <v>432</v>
      </c>
      <c r="C54" s="74" t="s">
        <v>433</v>
      </c>
      <c r="D54" s="74" t="s">
        <v>2</v>
      </c>
      <c r="E54" s="135">
        <v>30321</v>
      </c>
      <c r="F54" s="74" t="s">
        <v>27</v>
      </c>
      <c r="G54" s="74" t="s">
        <v>434</v>
      </c>
      <c r="H54" s="74" t="s">
        <v>435</v>
      </c>
      <c r="I54" s="74" t="s">
        <v>19</v>
      </c>
      <c r="J54" s="136" t="s">
        <v>436</v>
      </c>
      <c r="K54" s="74" t="s">
        <v>437</v>
      </c>
      <c r="L54" s="74" t="s">
        <v>9</v>
      </c>
      <c r="M54" s="137" t="s">
        <v>10</v>
      </c>
      <c r="N54" s="137" t="s">
        <v>213</v>
      </c>
      <c r="O54" s="74" t="s">
        <v>438</v>
      </c>
      <c r="P54" s="74" t="s">
        <v>439</v>
      </c>
      <c r="Q54" s="137"/>
      <c r="R54" s="137"/>
      <c r="S54" s="74"/>
      <c r="T54" s="74"/>
      <c r="U54" s="138"/>
      <c r="V54" s="138"/>
      <c r="W54" s="138"/>
      <c r="X54" s="136"/>
      <c r="Y54" s="74"/>
      <c r="Z54" s="74"/>
    </row>
    <row r="55" spans="1:26">
      <c r="A55" s="134">
        <v>45198.323842592596</v>
      </c>
      <c r="B55" s="74" t="s">
        <v>440</v>
      </c>
      <c r="C55" s="74" t="s">
        <v>441</v>
      </c>
      <c r="D55" s="74" t="s">
        <v>2</v>
      </c>
      <c r="E55" s="135">
        <v>34912</v>
      </c>
      <c r="F55" s="74" t="s">
        <v>3</v>
      </c>
      <c r="G55" s="74" t="s">
        <v>442</v>
      </c>
      <c r="H55" s="74" t="s">
        <v>443</v>
      </c>
      <c r="I55" s="74" t="s">
        <v>6</v>
      </c>
      <c r="J55" s="136" t="s">
        <v>444</v>
      </c>
      <c r="K55" s="74" t="s">
        <v>445</v>
      </c>
      <c r="L55" s="74" t="s">
        <v>22</v>
      </c>
      <c r="M55" s="137" t="s">
        <v>65</v>
      </c>
      <c r="N55" s="137" t="s">
        <v>11</v>
      </c>
      <c r="O55" s="74" t="s">
        <v>446</v>
      </c>
      <c r="P55" s="74" t="s">
        <v>447</v>
      </c>
      <c r="Q55" s="137"/>
      <c r="R55" s="137"/>
      <c r="S55" s="74"/>
      <c r="T55" s="74"/>
      <c r="U55" s="138"/>
      <c r="V55" s="138"/>
      <c r="W55" s="138"/>
      <c r="X55" s="136"/>
      <c r="Y55" s="74"/>
      <c r="Z55" s="74"/>
    </row>
    <row r="56" spans="1:26">
      <c r="A56" s="134">
        <v>45203.666689814818</v>
      </c>
      <c r="B56" s="74" t="s">
        <v>448</v>
      </c>
      <c r="C56" s="74" t="s">
        <v>449</v>
      </c>
      <c r="D56" s="74" t="s">
        <v>86</v>
      </c>
      <c r="E56" s="135">
        <v>28019</v>
      </c>
      <c r="F56" s="74" t="s">
        <v>3</v>
      </c>
      <c r="G56" s="74" t="s">
        <v>450</v>
      </c>
      <c r="H56" s="74" t="s">
        <v>451</v>
      </c>
      <c r="I56" s="74" t="s">
        <v>19</v>
      </c>
      <c r="J56" s="136" t="s">
        <v>452</v>
      </c>
      <c r="K56" s="74" t="s">
        <v>453</v>
      </c>
      <c r="L56" s="74" t="s">
        <v>9</v>
      </c>
      <c r="M56" s="137" t="s">
        <v>10</v>
      </c>
      <c r="N56" s="137" t="s">
        <v>11</v>
      </c>
      <c r="O56" s="74" t="s">
        <v>454</v>
      </c>
      <c r="P56" s="74" t="s">
        <v>168</v>
      </c>
      <c r="Q56" s="137"/>
      <c r="R56" s="137"/>
      <c r="S56" s="74"/>
      <c r="T56" s="74"/>
      <c r="U56" s="138"/>
      <c r="V56" s="138"/>
      <c r="W56" s="138"/>
      <c r="X56" s="136"/>
      <c r="Y56" s="74"/>
      <c r="Z56" s="74"/>
    </row>
    <row r="57" spans="1:26">
      <c r="A57" s="134">
        <v>45204.220972222225</v>
      </c>
      <c r="B57" s="74" t="s">
        <v>455</v>
      </c>
      <c r="C57" s="74" t="s">
        <v>456</v>
      </c>
      <c r="D57" s="74" t="s">
        <v>2</v>
      </c>
      <c r="E57" s="135">
        <v>26532</v>
      </c>
      <c r="F57" s="74" t="s">
        <v>3</v>
      </c>
      <c r="G57" s="74" t="s">
        <v>95</v>
      </c>
      <c r="H57" s="74" t="s">
        <v>457</v>
      </c>
      <c r="I57" s="74" t="s">
        <v>6</v>
      </c>
      <c r="J57" s="136" t="s">
        <v>458</v>
      </c>
      <c r="K57" s="74" t="s">
        <v>459</v>
      </c>
      <c r="L57" s="74" t="s">
        <v>175</v>
      </c>
      <c r="M57" s="137" t="s">
        <v>10</v>
      </c>
      <c r="N57" s="137" t="s">
        <v>11</v>
      </c>
      <c r="O57" s="74" t="s">
        <v>460</v>
      </c>
      <c r="P57" s="137"/>
      <c r="Q57" s="137"/>
      <c r="R57" s="137"/>
      <c r="S57" s="74"/>
      <c r="T57" s="74"/>
      <c r="U57" s="138"/>
      <c r="V57" s="138"/>
      <c r="W57" s="138"/>
      <c r="X57" s="136"/>
      <c r="Y57" s="74"/>
      <c r="Z57" s="74"/>
    </row>
    <row r="58" spans="1:26">
      <c r="A58" s="134">
        <v>45204.27034722222</v>
      </c>
      <c r="B58" s="74" t="s">
        <v>461</v>
      </c>
      <c r="C58" s="74" t="s">
        <v>462</v>
      </c>
      <c r="D58" s="74" t="s">
        <v>463</v>
      </c>
      <c r="E58" s="135">
        <v>32180</v>
      </c>
      <c r="F58" s="74" t="s">
        <v>3</v>
      </c>
      <c r="G58" s="74" t="s">
        <v>464</v>
      </c>
      <c r="H58" s="74" t="s">
        <v>465</v>
      </c>
      <c r="I58" s="74" t="s">
        <v>19</v>
      </c>
      <c r="J58" s="136" t="s">
        <v>466</v>
      </c>
      <c r="K58" s="74" t="s">
        <v>467</v>
      </c>
      <c r="L58" s="74" t="s">
        <v>9</v>
      </c>
      <c r="M58" s="137" t="s">
        <v>10</v>
      </c>
      <c r="N58" s="137" t="s">
        <v>11</v>
      </c>
      <c r="O58" s="74" t="s">
        <v>468</v>
      </c>
      <c r="P58" s="137"/>
      <c r="Q58" s="137"/>
      <c r="R58" s="137"/>
      <c r="S58" s="74"/>
      <c r="T58" s="74"/>
      <c r="U58" s="138"/>
      <c r="V58" s="138"/>
      <c r="W58" s="138"/>
      <c r="X58" s="136"/>
      <c r="Y58" s="74"/>
      <c r="Z58" s="74"/>
    </row>
    <row r="59" spans="1:26">
      <c r="A59" s="134">
        <v>45204.443738425929</v>
      </c>
      <c r="B59" s="74" t="s">
        <v>469</v>
      </c>
      <c r="C59" s="74" t="s">
        <v>470</v>
      </c>
      <c r="D59" s="74" t="s">
        <v>2</v>
      </c>
      <c r="E59" s="135">
        <v>31669</v>
      </c>
      <c r="F59" s="74" t="s">
        <v>27</v>
      </c>
      <c r="G59" s="74" t="s">
        <v>471</v>
      </c>
      <c r="H59" s="74" t="s">
        <v>472</v>
      </c>
      <c r="I59" s="74" t="s">
        <v>19</v>
      </c>
      <c r="J59" s="136" t="s">
        <v>473</v>
      </c>
      <c r="K59" s="74" t="s">
        <v>474</v>
      </c>
      <c r="L59" s="74" t="s">
        <v>22</v>
      </c>
      <c r="M59" s="137" t="s">
        <v>10</v>
      </c>
      <c r="N59" s="137" t="s">
        <v>11</v>
      </c>
      <c r="O59" s="74" t="s">
        <v>475</v>
      </c>
      <c r="P59" s="137"/>
      <c r="Q59" s="137"/>
      <c r="R59" s="137"/>
      <c r="S59" s="74"/>
      <c r="T59" s="74"/>
      <c r="U59" s="138"/>
      <c r="V59" s="138"/>
      <c r="W59" s="138"/>
      <c r="X59" s="136"/>
      <c r="Y59" s="74"/>
      <c r="Z59" s="74"/>
    </row>
    <row r="60" spans="1:26">
      <c r="A60" s="134">
        <v>45205.163368055553</v>
      </c>
      <c r="B60" s="74" t="s">
        <v>476</v>
      </c>
      <c r="C60" s="74" t="s">
        <v>477</v>
      </c>
      <c r="D60" s="74" t="s">
        <v>2</v>
      </c>
      <c r="E60" s="135">
        <v>30267</v>
      </c>
      <c r="F60" s="74" t="s">
        <v>3</v>
      </c>
      <c r="G60" s="74" t="s">
        <v>478</v>
      </c>
      <c r="H60" s="74" t="s">
        <v>479</v>
      </c>
      <c r="I60" s="74" t="s">
        <v>19</v>
      </c>
      <c r="J60" s="136" t="s">
        <v>480</v>
      </c>
      <c r="K60" s="74" t="s">
        <v>481</v>
      </c>
      <c r="L60" s="74" t="s">
        <v>40</v>
      </c>
      <c r="M60" s="137" t="s">
        <v>65</v>
      </c>
      <c r="N60" s="137" t="s">
        <v>11</v>
      </c>
      <c r="O60" s="74" t="s">
        <v>482</v>
      </c>
      <c r="P60" s="137"/>
      <c r="Q60" s="137"/>
      <c r="R60" s="137"/>
      <c r="S60" s="74"/>
      <c r="T60" s="74"/>
      <c r="U60" s="138"/>
      <c r="V60" s="138"/>
      <c r="W60" s="138"/>
      <c r="X60" s="136"/>
      <c r="Y60" s="74"/>
      <c r="Z60" s="74"/>
    </row>
    <row r="61" spans="1:26">
      <c r="A61" s="134">
        <v>45205.339942129627</v>
      </c>
      <c r="B61" s="74" t="s">
        <v>483</v>
      </c>
      <c r="C61" s="74" t="s">
        <v>484</v>
      </c>
      <c r="D61" s="74" t="s">
        <v>2</v>
      </c>
      <c r="E61" s="135">
        <v>34494</v>
      </c>
      <c r="F61" s="74" t="s">
        <v>27</v>
      </c>
      <c r="G61" s="74" t="s">
        <v>485</v>
      </c>
      <c r="H61" s="74" t="s">
        <v>486</v>
      </c>
      <c r="I61" s="74" t="s">
        <v>19</v>
      </c>
      <c r="J61" s="136" t="s">
        <v>487</v>
      </c>
      <c r="K61" s="74" t="s">
        <v>488</v>
      </c>
      <c r="L61" s="74" t="s">
        <v>9</v>
      </c>
      <c r="M61" s="137" t="s">
        <v>10</v>
      </c>
      <c r="N61" s="137" t="s">
        <v>11</v>
      </c>
      <c r="O61" s="74" t="s">
        <v>489</v>
      </c>
      <c r="P61" s="137"/>
      <c r="Q61" s="137"/>
      <c r="R61" s="137"/>
      <c r="S61" s="74"/>
      <c r="T61" s="74"/>
      <c r="U61" s="138"/>
      <c r="V61" s="138"/>
      <c r="W61" s="138"/>
      <c r="X61" s="136"/>
      <c r="Y61" s="74"/>
      <c r="Z61" s="74"/>
    </row>
    <row r="62" spans="1:26">
      <c r="A62" s="134">
        <v>45206.764699074076</v>
      </c>
      <c r="B62" s="74" t="s">
        <v>490</v>
      </c>
      <c r="C62" s="74" t="s">
        <v>491</v>
      </c>
      <c r="D62" s="74" t="s">
        <v>2</v>
      </c>
      <c r="E62" s="135">
        <v>45207</v>
      </c>
      <c r="F62" s="74" t="s">
        <v>27</v>
      </c>
      <c r="G62" s="74" t="s">
        <v>464</v>
      </c>
      <c r="H62" s="74" t="s">
        <v>492</v>
      </c>
      <c r="I62" s="74" t="s">
        <v>19</v>
      </c>
      <c r="J62" s="136" t="s">
        <v>493</v>
      </c>
      <c r="K62" s="74" t="s">
        <v>494</v>
      </c>
      <c r="L62" s="74" t="s">
        <v>22</v>
      </c>
      <c r="M62" s="137" t="s">
        <v>10</v>
      </c>
      <c r="N62" s="137" t="s">
        <v>11</v>
      </c>
      <c r="O62" s="74" t="s">
        <v>495</v>
      </c>
      <c r="P62" s="137"/>
      <c r="Q62" s="137"/>
      <c r="R62" s="137"/>
      <c r="S62" s="74"/>
      <c r="T62" s="74"/>
      <c r="U62" s="138"/>
      <c r="V62" s="138"/>
      <c r="W62" s="138"/>
      <c r="X62" s="136"/>
      <c r="Y62" s="74"/>
      <c r="Z62" s="74"/>
    </row>
    <row r="63" spans="1:26">
      <c r="A63" s="134">
        <v>45207.179375</v>
      </c>
      <c r="B63" s="74" t="s">
        <v>496</v>
      </c>
      <c r="C63" s="74" t="s">
        <v>497</v>
      </c>
      <c r="D63" s="74" t="s">
        <v>16</v>
      </c>
      <c r="E63" s="135">
        <v>30477</v>
      </c>
      <c r="F63" s="74" t="s">
        <v>27</v>
      </c>
      <c r="G63" s="74" t="s">
        <v>498</v>
      </c>
      <c r="H63" s="74" t="s">
        <v>499</v>
      </c>
      <c r="I63" s="74" t="s">
        <v>19</v>
      </c>
      <c r="J63" s="136" t="s">
        <v>500</v>
      </c>
      <c r="K63" s="74" t="s">
        <v>501</v>
      </c>
      <c r="L63" s="74" t="s">
        <v>40</v>
      </c>
      <c r="M63" s="137" t="s">
        <v>10</v>
      </c>
      <c r="N63" s="137" t="s">
        <v>11</v>
      </c>
      <c r="O63" s="74" t="s">
        <v>502</v>
      </c>
      <c r="P63" s="137"/>
      <c r="Q63" s="137"/>
      <c r="R63" s="137"/>
      <c r="S63" s="74"/>
      <c r="T63" s="74"/>
      <c r="U63" s="138"/>
      <c r="V63" s="138"/>
      <c r="W63" s="138"/>
      <c r="X63" s="136"/>
      <c r="Y63" s="74"/>
      <c r="Z63" s="74"/>
    </row>
    <row r="64" spans="1:26">
      <c r="A64" s="134">
        <v>45209.071250000001</v>
      </c>
      <c r="B64" s="74" t="s">
        <v>503</v>
      </c>
      <c r="C64" s="74" t="s">
        <v>504</v>
      </c>
      <c r="D64" s="74" t="s">
        <v>2</v>
      </c>
      <c r="E64" s="135">
        <v>30990</v>
      </c>
      <c r="F64" s="74" t="s">
        <v>3</v>
      </c>
      <c r="G64" s="74" t="s">
        <v>505</v>
      </c>
      <c r="H64" s="74" t="s">
        <v>506</v>
      </c>
      <c r="I64" s="74" t="s">
        <v>19</v>
      </c>
      <c r="J64" s="136" t="s">
        <v>507</v>
      </c>
      <c r="K64" s="74" t="s">
        <v>508</v>
      </c>
      <c r="L64" s="74" t="s">
        <v>9</v>
      </c>
      <c r="M64" s="137" t="s">
        <v>10</v>
      </c>
      <c r="N64" s="137" t="s">
        <v>11</v>
      </c>
      <c r="O64" s="74" t="s">
        <v>509</v>
      </c>
      <c r="P64" s="137"/>
      <c r="Q64" s="137"/>
      <c r="R64" s="137"/>
      <c r="S64" s="74"/>
      <c r="T64" s="74"/>
      <c r="U64" s="138"/>
      <c r="V64" s="138"/>
      <c r="W64" s="138"/>
      <c r="X64" s="136"/>
      <c r="Y64" s="74"/>
      <c r="Z64" s="74"/>
    </row>
    <row r="65" spans="1:26">
      <c r="A65" s="134">
        <v>45209.479444444441</v>
      </c>
      <c r="B65" s="74" t="s">
        <v>510</v>
      </c>
      <c r="C65" s="74" t="s">
        <v>511</v>
      </c>
      <c r="D65" s="74" t="s">
        <v>16</v>
      </c>
      <c r="E65" s="135">
        <v>32840</v>
      </c>
      <c r="F65" s="74" t="s">
        <v>3</v>
      </c>
      <c r="G65" s="74" t="s">
        <v>28</v>
      </c>
      <c r="H65" s="74" t="s">
        <v>512</v>
      </c>
      <c r="I65" s="74" t="s">
        <v>6</v>
      </c>
      <c r="J65" s="136" t="s">
        <v>513</v>
      </c>
      <c r="K65" s="74" t="s">
        <v>514</v>
      </c>
      <c r="L65" s="74" t="s">
        <v>9</v>
      </c>
      <c r="M65" s="137" t="s">
        <v>10</v>
      </c>
      <c r="N65" s="137" t="s">
        <v>11</v>
      </c>
      <c r="O65" s="74" t="s">
        <v>515</v>
      </c>
      <c r="P65" s="137"/>
      <c r="Q65" s="137"/>
      <c r="R65" s="137"/>
      <c r="S65" s="74"/>
      <c r="T65" s="74"/>
      <c r="U65" s="138"/>
      <c r="V65" s="138"/>
      <c r="W65" s="138"/>
      <c r="X65" s="136"/>
      <c r="Y65" s="74"/>
      <c r="Z65" s="74"/>
    </row>
    <row r="66" spans="1:26">
      <c r="A66" s="134">
        <v>45211.239849537036</v>
      </c>
      <c r="B66" s="74" t="s">
        <v>516</v>
      </c>
      <c r="C66" s="74" t="s">
        <v>517</v>
      </c>
      <c r="D66" s="74" t="s">
        <v>16</v>
      </c>
      <c r="E66" s="135">
        <v>33355</v>
      </c>
      <c r="F66" s="74" t="s">
        <v>27</v>
      </c>
      <c r="G66" s="74" t="s">
        <v>518</v>
      </c>
      <c r="H66" s="74" t="s">
        <v>519</v>
      </c>
      <c r="I66" s="74" t="s">
        <v>19</v>
      </c>
      <c r="J66" s="136" t="s">
        <v>520</v>
      </c>
      <c r="K66" s="74" t="s">
        <v>521</v>
      </c>
      <c r="L66" s="74" t="s">
        <v>175</v>
      </c>
      <c r="M66" s="137" t="s">
        <v>65</v>
      </c>
      <c r="N66" s="137" t="s">
        <v>99</v>
      </c>
      <c r="O66" s="74" t="s">
        <v>522</v>
      </c>
      <c r="P66" s="137"/>
      <c r="Q66" s="137"/>
      <c r="R66" s="137"/>
      <c r="S66" s="74"/>
      <c r="T66" s="74"/>
      <c r="U66" s="138"/>
      <c r="V66" s="138"/>
      <c r="W66" s="138"/>
      <c r="X66" s="136"/>
      <c r="Y66" s="74"/>
      <c r="Z66" s="74"/>
    </row>
    <row r="67" spans="1:26">
      <c r="A67" s="134">
        <v>45211.901018518518</v>
      </c>
      <c r="B67" s="74" t="s">
        <v>523</v>
      </c>
      <c r="C67" s="74" t="s">
        <v>524</v>
      </c>
      <c r="D67" s="74" t="s">
        <v>2</v>
      </c>
      <c r="E67" s="135">
        <v>34308</v>
      </c>
      <c r="F67" s="74" t="s">
        <v>27</v>
      </c>
      <c r="G67" s="74" t="s">
        <v>171</v>
      </c>
      <c r="H67" s="74" t="s">
        <v>525</v>
      </c>
      <c r="I67" s="74" t="s">
        <v>19</v>
      </c>
      <c r="J67" s="136" t="s">
        <v>526</v>
      </c>
      <c r="K67" s="74" t="s">
        <v>527</v>
      </c>
      <c r="L67" s="74" t="s">
        <v>9</v>
      </c>
      <c r="M67" s="137" t="s">
        <v>10</v>
      </c>
      <c r="N67" s="137" t="s">
        <v>11</v>
      </c>
      <c r="O67" s="74" t="s">
        <v>528</v>
      </c>
      <c r="P67" s="74" t="s">
        <v>529</v>
      </c>
      <c r="Q67" s="74" t="s">
        <v>530</v>
      </c>
      <c r="R67" s="137"/>
      <c r="S67" s="74"/>
      <c r="T67" s="74"/>
      <c r="U67" s="138"/>
      <c r="V67" s="138"/>
      <c r="W67" s="138"/>
      <c r="X67" s="136"/>
      <c r="Y67" s="74"/>
      <c r="Z67" s="74"/>
    </row>
    <row r="68" spans="1:26">
      <c r="A68" s="134">
        <v>45212.012696759259</v>
      </c>
      <c r="B68" s="74" t="s">
        <v>531</v>
      </c>
      <c r="C68" s="74" t="s">
        <v>532</v>
      </c>
      <c r="D68" s="74" t="s">
        <v>2</v>
      </c>
      <c r="E68" s="135">
        <v>32671</v>
      </c>
      <c r="F68" s="74" t="s">
        <v>3</v>
      </c>
      <c r="G68" s="74" t="s">
        <v>533</v>
      </c>
      <c r="H68" s="74" t="s">
        <v>534</v>
      </c>
      <c r="I68" s="74" t="s">
        <v>19</v>
      </c>
      <c r="J68" s="136" t="s">
        <v>535</v>
      </c>
      <c r="K68" s="74" t="s">
        <v>536</v>
      </c>
      <c r="L68" s="74" t="s">
        <v>9</v>
      </c>
      <c r="M68" s="137" t="s">
        <v>10</v>
      </c>
      <c r="N68" s="137" t="s">
        <v>11</v>
      </c>
      <c r="O68" s="74" t="s">
        <v>537</v>
      </c>
      <c r="P68" s="137"/>
      <c r="Q68" s="137"/>
      <c r="R68" s="137"/>
      <c r="S68" s="74"/>
      <c r="T68" s="74"/>
      <c r="U68" s="138"/>
      <c r="V68" s="138"/>
      <c r="W68" s="138"/>
      <c r="X68" s="136"/>
      <c r="Y68" s="74"/>
      <c r="Z68" s="74"/>
    </row>
    <row r="69" spans="1:26">
      <c r="A69" s="134">
        <v>45213.02275462963</v>
      </c>
      <c r="B69" s="74" t="s">
        <v>538</v>
      </c>
      <c r="C69" s="74" t="s">
        <v>539</v>
      </c>
      <c r="D69" s="74" t="s">
        <v>2</v>
      </c>
      <c r="E69" s="135">
        <v>26000</v>
      </c>
      <c r="F69" s="74" t="s">
        <v>3</v>
      </c>
      <c r="G69" s="74" t="s">
        <v>61</v>
      </c>
      <c r="H69" s="74" t="s">
        <v>540</v>
      </c>
      <c r="I69" s="74" t="s">
        <v>19</v>
      </c>
      <c r="J69" s="136" t="s">
        <v>541</v>
      </c>
      <c r="K69" s="74" t="s">
        <v>542</v>
      </c>
      <c r="L69" s="74" t="s">
        <v>40</v>
      </c>
      <c r="M69" s="137" t="s">
        <v>10</v>
      </c>
      <c r="N69" s="137" t="s">
        <v>11</v>
      </c>
      <c r="O69" s="74" t="s">
        <v>543</v>
      </c>
      <c r="P69" s="137"/>
      <c r="Q69" s="74" t="s">
        <v>544</v>
      </c>
      <c r="R69" s="137"/>
      <c r="S69" s="74"/>
      <c r="T69" s="74"/>
      <c r="U69" s="138"/>
      <c r="V69" s="138"/>
      <c r="W69" s="138"/>
      <c r="X69" s="136"/>
      <c r="Y69" s="74"/>
      <c r="Z69" s="74"/>
    </row>
    <row r="70" spans="1:26">
      <c r="A70" s="134">
        <v>45213.382337962961</v>
      </c>
      <c r="B70" s="74" t="s">
        <v>545</v>
      </c>
      <c r="C70" s="74" t="s">
        <v>546</v>
      </c>
      <c r="D70" s="74" t="s">
        <v>2</v>
      </c>
      <c r="E70" s="135">
        <v>22828</v>
      </c>
      <c r="F70" s="74" t="s">
        <v>3</v>
      </c>
      <c r="G70" s="74" t="s">
        <v>547</v>
      </c>
      <c r="H70" s="74" t="s">
        <v>548</v>
      </c>
      <c r="I70" s="74" t="s">
        <v>19</v>
      </c>
      <c r="J70" s="136" t="s">
        <v>549</v>
      </c>
      <c r="K70" s="74" t="s">
        <v>550</v>
      </c>
      <c r="L70" s="74" t="s">
        <v>9</v>
      </c>
      <c r="M70" s="137" t="s">
        <v>10</v>
      </c>
      <c r="N70" s="137" t="s">
        <v>11</v>
      </c>
      <c r="O70" s="74" t="s">
        <v>551</v>
      </c>
      <c r="P70" s="74" t="s">
        <v>552</v>
      </c>
      <c r="Q70" s="137"/>
      <c r="R70" s="137"/>
      <c r="S70" s="74"/>
      <c r="T70" s="74"/>
      <c r="U70" s="138"/>
      <c r="V70" s="138"/>
      <c r="W70" s="138"/>
      <c r="X70" s="136"/>
      <c r="Y70" s="74"/>
      <c r="Z70" s="74"/>
    </row>
    <row r="71" spans="1:26">
      <c r="A71" s="134">
        <v>45213.909490740742</v>
      </c>
      <c r="B71" s="74" t="s">
        <v>553</v>
      </c>
      <c r="C71" s="74" t="s">
        <v>554</v>
      </c>
      <c r="D71" s="74" t="s">
        <v>2</v>
      </c>
      <c r="E71" s="135">
        <v>33447</v>
      </c>
      <c r="F71" s="74" t="s">
        <v>27</v>
      </c>
      <c r="G71" s="74" t="s">
        <v>555</v>
      </c>
      <c r="H71" s="74" t="s">
        <v>556</v>
      </c>
      <c r="I71" s="74" t="s">
        <v>19</v>
      </c>
      <c r="J71" s="136" t="s">
        <v>557</v>
      </c>
      <c r="K71" s="74" t="s">
        <v>558</v>
      </c>
      <c r="L71" s="74" t="s">
        <v>22</v>
      </c>
      <c r="M71" s="137" t="s">
        <v>10</v>
      </c>
      <c r="N71" s="137" t="s">
        <v>213</v>
      </c>
      <c r="O71" s="74" t="s">
        <v>559</v>
      </c>
      <c r="P71" s="74" t="s">
        <v>560</v>
      </c>
      <c r="Q71" s="137"/>
      <c r="R71" s="137"/>
      <c r="S71" s="74"/>
      <c r="T71" s="74"/>
      <c r="U71" s="138"/>
      <c r="V71" s="138"/>
      <c r="W71" s="138"/>
      <c r="X71" s="136"/>
      <c r="Y71" s="74"/>
      <c r="Z71" s="74"/>
    </row>
    <row r="72" spans="1:26">
      <c r="A72" s="134">
        <v>45214.551145833335</v>
      </c>
      <c r="B72" s="74" t="s">
        <v>561</v>
      </c>
      <c r="C72" s="74" t="s">
        <v>562</v>
      </c>
      <c r="D72" s="74" t="s">
        <v>2</v>
      </c>
      <c r="E72" s="135">
        <v>33750</v>
      </c>
      <c r="F72" s="74" t="s">
        <v>3</v>
      </c>
      <c r="G72" s="74" t="s">
        <v>563</v>
      </c>
      <c r="H72" s="74" t="s">
        <v>564</v>
      </c>
      <c r="I72" s="74" t="s">
        <v>19</v>
      </c>
      <c r="J72" s="136" t="s">
        <v>565</v>
      </c>
      <c r="K72" s="74" t="s">
        <v>566</v>
      </c>
      <c r="L72" s="74" t="s">
        <v>9</v>
      </c>
      <c r="M72" s="137" t="s">
        <v>10</v>
      </c>
      <c r="N72" s="137" t="s">
        <v>11</v>
      </c>
      <c r="O72" s="74" t="s">
        <v>567</v>
      </c>
      <c r="P72" s="74" t="s">
        <v>568</v>
      </c>
      <c r="Q72" s="137"/>
      <c r="R72" s="137"/>
      <c r="S72" s="74"/>
      <c r="T72" s="74"/>
      <c r="U72" s="138"/>
      <c r="V72" s="138"/>
      <c r="W72" s="138"/>
      <c r="X72" s="136"/>
      <c r="Y72" s="74"/>
      <c r="Z72" s="74"/>
    </row>
    <row r="73" spans="1:26">
      <c r="A73" s="134">
        <v>45215.831574074073</v>
      </c>
      <c r="B73" s="74" t="s">
        <v>569</v>
      </c>
      <c r="C73" s="74" t="s">
        <v>570</v>
      </c>
      <c r="D73" s="74" t="s">
        <v>2</v>
      </c>
      <c r="E73" s="135">
        <v>34123</v>
      </c>
      <c r="F73" s="74" t="s">
        <v>27</v>
      </c>
      <c r="G73" s="74" t="s">
        <v>571</v>
      </c>
      <c r="H73" s="74" t="s">
        <v>572</v>
      </c>
      <c r="I73" s="74" t="s">
        <v>19</v>
      </c>
      <c r="J73" s="136" t="s">
        <v>573</v>
      </c>
      <c r="K73" s="74" t="s">
        <v>574</v>
      </c>
      <c r="L73" s="74" t="s">
        <v>9</v>
      </c>
      <c r="M73" s="137" t="s">
        <v>10</v>
      </c>
      <c r="N73" s="137" t="s">
        <v>11</v>
      </c>
      <c r="O73" s="74" t="s">
        <v>575</v>
      </c>
      <c r="P73" s="74" t="s">
        <v>576</v>
      </c>
      <c r="Q73" s="74" t="s">
        <v>577</v>
      </c>
      <c r="R73" s="74" t="s">
        <v>578</v>
      </c>
      <c r="S73" s="74"/>
      <c r="T73" s="74"/>
      <c r="U73" s="138"/>
      <c r="V73" s="138"/>
      <c r="W73" s="138"/>
      <c r="X73" s="136"/>
      <c r="Y73" s="74"/>
      <c r="Z73" s="74"/>
    </row>
    <row r="74" spans="1:26">
      <c r="A74" s="134">
        <v>45216.36037037037</v>
      </c>
      <c r="B74" s="74" t="s">
        <v>579</v>
      </c>
      <c r="C74" s="74" t="s">
        <v>580</v>
      </c>
      <c r="D74" s="74" t="s">
        <v>16</v>
      </c>
      <c r="E74" s="135">
        <v>29311</v>
      </c>
      <c r="F74" s="74" t="s">
        <v>27</v>
      </c>
      <c r="G74" s="74" t="s">
        <v>581</v>
      </c>
      <c r="H74" s="74" t="s">
        <v>582</v>
      </c>
      <c r="I74" s="74" t="s">
        <v>19</v>
      </c>
      <c r="J74" s="136" t="s">
        <v>583</v>
      </c>
      <c r="K74" s="74" t="s">
        <v>584</v>
      </c>
      <c r="L74" s="74" t="s">
        <v>9</v>
      </c>
      <c r="M74" s="137" t="s">
        <v>10</v>
      </c>
      <c r="N74" s="137" t="s">
        <v>11</v>
      </c>
      <c r="O74" s="74" t="s">
        <v>585</v>
      </c>
      <c r="P74" s="137"/>
      <c r="Q74" s="74" t="s">
        <v>586</v>
      </c>
      <c r="R74" s="74" t="s">
        <v>587</v>
      </c>
      <c r="S74" s="74"/>
      <c r="T74" s="74"/>
      <c r="U74" s="138"/>
      <c r="V74" s="138"/>
      <c r="W74" s="138"/>
      <c r="X74" s="136"/>
      <c r="Y74" s="74"/>
      <c r="Z74" s="74"/>
    </row>
    <row r="75" spans="1:26">
      <c r="A75" s="134">
        <v>45216.709398148145</v>
      </c>
      <c r="B75" s="74" t="s">
        <v>588</v>
      </c>
      <c r="C75" s="74" t="s">
        <v>589</v>
      </c>
      <c r="D75" s="74" t="s">
        <v>2</v>
      </c>
      <c r="E75" s="135">
        <v>45859</v>
      </c>
      <c r="F75" s="74" t="s">
        <v>3</v>
      </c>
      <c r="G75" s="74" t="s">
        <v>590</v>
      </c>
      <c r="H75" s="74" t="s">
        <v>591</v>
      </c>
      <c r="I75" s="74" t="s">
        <v>19</v>
      </c>
      <c r="J75" s="136" t="s">
        <v>592</v>
      </c>
      <c r="K75" s="74" t="s">
        <v>593</v>
      </c>
      <c r="L75" s="74" t="s">
        <v>40</v>
      </c>
      <c r="M75" s="137" t="s">
        <v>10</v>
      </c>
      <c r="N75" s="137" t="s">
        <v>11</v>
      </c>
      <c r="O75" s="74" t="s">
        <v>594</v>
      </c>
      <c r="P75" s="74" t="s">
        <v>595</v>
      </c>
      <c r="Q75" s="74" t="s">
        <v>596</v>
      </c>
      <c r="R75" s="137"/>
      <c r="S75" s="137"/>
      <c r="T75" s="74"/>
      <c r="U75" s="74"/>
      <c r="V75" s="138"/>
      <c r="W75" s="138"/>
      <c r="X75" s="138"/>
      <c r="Y75" s="136"/>
      <c r="Z75" s="74"/>
    </row>
    <row r="76" spans="1:26">
      <c r="A76" s="134">
        <v>45217.147789351853</v>
      </c>
      <c r="B76" s="74" t="s">
        <v>597</v>
      </c>
      <c r="C76" s="74" t="s">
        <v>598</v>
      </c>
      <c r="D76" s="74" t="s">
        <v>2</v>
      </c>
      <c r="E76" s="135">
        <v>32666</v>
      </c>
      <c r="F76" s="74" t="s">
        <v>27</v>
      </c>
      <c r="G76" s="74" t="s">
        <v>70</v>
      </c>
      <c r="H76" s="74" t="s">
        <v>599</v>
      </c>
      <c r="I76" s="74" t="s">
        <v>19</v>
      </c>
      <c r="J76" s="136" t="s">
        <v>600</v>
      </c>
      <c r="K76" s="74" t="s">
        <v>601</v>
      </c>
      <c r="L76" s="74" t="s">
        <v>40</v>
      </c>
      <c r="M76" s="137" t="s">
        <v>10</v>
      </c>
      <c r="N76" s="137" t="s">
        <v>11</v>
      </c>
      <c r="O76" s="74" t="s">
        <v>602</v>
      </c>
      <c r="P76" s="74"/>
      <c r="Q76" s="137"/>
      <c r="R76" s="137"/>
      <c r="S76" s="137"/>
      <c r="T76" s="74"/>
      <c r="U76" s="74"/>
      <c r="V76" s="138"/>
      <c r="W76" s="138"/>
      <c r="X76" s="138"/>
      <c r="Y76" s="136"/>
      <c r="Z76" s="74"/>
    </row>
    <row r="77" spans="1:26">
      <c r="A77" s="134">
        <v>45218.055115740739</v>
      </c>
      <c r="B77" s="74" t="s">
        <v>603</v>
      </c>
      <c r="C77" s="74" t="s">
        <v>604</v>
      </c>
      <c r="D77" s="74" t="s">
        <v>463</v>
      </c>
      <c r="E77" s="135">
        <v>22448</v>
      </c>
      <c r="F77" s="74" t="s">
        <v>3</v>
      </c>
      <c r="G77" s="74" t="s">
        <v>112</v>
      </c>
      <c r="H77" s="74" t="s">
        <v>605</v>
      </c>
      <c r="I77" s="74" t="s">
        <v>19</v>
      </c>
      <c r="J77" s="136" t="s">
        <v>606</v>
      </c>
      <c r="K77" s="74" t="s">
        <v>607</v>
      </c>
      <c r="L77" s="74" t="s">
        <v>9</v>
      </c>
      <c r="M77" s="137" t="s">
        <v>10</v>
      </c>
      <c r="N77" s="137" t="s">
        <v>11</v>
      </c>
      <c r="O77" s="74" t="s">
        <v>608</v>
      </c>
      <c r="P77" s="74"/>
      <c r="Q77" s="137"/>
      <c r="R77" s="137"/>
      <c r="S77" s="137"/>
      <c r="T77" s="74"/>
      <c r="U77" s="74"/>
      <c r="V77" s="138"/>
      <c r="W77" s="138"/>
      <c r="X77" s="138"/>
      <c r="Y77" s="136"/>
      <c r="Z77" s="74"/>
    </row>
    <row r="78" spans="1:26">
      <c r="A78" s="134">
        <v>45218.115636574075</v>
      </c>
      <c r="B78" s="74" t="s">
        <v>609</v>
      </c>
      <c r="C78" s="74" t="s">
        <v>610</v>
      </c>
      <c r="D78" s="74" t="s">
        <v>16</v>
      </c>
      <c r="E78" s="135">
        <v>31701</v>
      </c>
      <c r="F78" s="74" t="s">
        <v>27</v>
      </c>
      <c r="G78" s="74" t="s">
        <v>471</v>
      </c>
      <c r="H78" s="74" t="s">
        <v>611</v>
      </c>
      <c r="I78" s="74" t="s">
        <v>19</v>
      </c>
      <c r="J78" s="136" t="s">
        <v>612</v>
      </c>
      <c r="K78" s="74" t="s">
        <v>613</v>
      </c>
      <c r="L78" s="74" t="s">
        <v>9</v>
      </c>
      <c r="M78" s="137" t="s">
        <v>10</v>
      </c>
      <c r="N78" s="137" t="s">
        <v>11</v>
      </c>
      <c r="O78" s="74" t="s">
        <v>614</v>
      </c>
      <c r="P78" s="74"/>
      <c r="Q78" s="74" t="s">
        <v>615</v>
      </c>
      <c r="R78" s="74" t="s">
        <v>616</v>
      </c>
      <c r="S78" s="137"/>
      <c r="T78" s="74"/>
      <c r="U78" s="74"/>
      <c r="V78" s="138"/>
      <c r="W78" s="138"/>
      <c r="X78" s="138"/>
      <c r="Y78" s="136"/>
      <c r="Z78" s="74"/>
    </row>
    <row r="79" spans="1:26">
      <c r="A79" s="134">
        <v>45218.596585648149</v>
      </c>
      <c r="B79" s="74" t="s">
        <v>617</v>
      </c>
      <c r="C79" s="74" t="s">
        <v>618</v>
      </c>
      <c r="D79" s="74" t="s">
        <v>120</v>
      </c>
      <c r="E79" s="135">
        <v>27088</v>
      </c>
      <c r="F79" s="74" t="s">
        <v>27</v>
      </c>
      <c r="G79" s="74" t="s">
        <v>619</v>
      </c>
      <c r="H79" s="74" t="s">
        <v>37</v>
      </c>
      <c r="I79" s="74" t="s">
        <v>19</v>
      </c>
      <c r="J79" s="136" t="s">
        <v>620</v>
      </c>
      <c r="K79" s="74" t="s">
        <v>621</v>
      </c>
      <c r="L79" s="74" t="s">
        <v>175</v>
      </c>
      <c r="M79" s="137" t="s">
        <v>10</v>
      </c>
      <c r="N79" s="137" t="s">
        <v>11</v>
      </c>
      <c r="O79" s="74" t="s">
        <v>622</v>
      </c>
      <c r="P79" s="74"/>
      <c r="Q79" s="74" t="s">
        <v>623</v>
      </c>
      <c r="R79" s="137"/>
      <c r="S79" s="137"/>
      <c r="T79" s="74"/>
      <c r="U79" s="74"/>
      <c r="V79" s="138"/>
      <c r="W79" s="138"/>
      <c r="X79" s="138"/>
      <c r="Y79" s="136"/>
      <c r="Z79" s="74"/>
    </row>
    <row r="80" spans="1:26">
      <c r="A80" s="134">
        <v>45219.186388888891</v>
      </c>
      <c r="B80" s="74" t="s">
        <v>624</v>
      </c>
      <c r="C80" s="74" t="s">
        <v>625</v>
      </c>
      <c r="D80" s="74" t="s">
        <v>2</v>
      </c>
      <c r="E80" s="135">
        <v>31481</v>
      </c>
      <c r="F80" s="74" t="s">
        <v>3</v>
      </c>
      <c r="G80" s="74" t="s">
        <v>626</v>
      </c>
      <c r="H80" s="74" t="s">
        <v>627</v>
      </c>
      <c r="I80" s="74" t="s">
        <v>6</v>
      </c>
      <c r="J80" s="136" t="s">
        <v>628</v>
      </c>
      <c r="K80" s="74" t="s">
        <v>629</v>
      </c>
      <c r="L80" s="74" t="s">
        <v>9</v>
      </c>
      <c r="M80" s="137" t="s">
        <v>10</v>
      </c>
      <c r="N80" s="137" t="s">
        <v>11</v>
      </c>
      <c r="O80" s="74" t="s">
        <v>630</v>
      </c>
      <c r="P80" s="74" t="s">
        <v>631</v>
      </c>
      <c r="Q80" s="137"/>
      <c r="R80" s="137"/>
      <c r="S80" s="137"/>
      <c r="T80" s="74"/>
      <c r="U80" s="74"/>
      <c r="V80" s="138"/>
      <c r="W80" s="138"/>
      <c r="X80" s="138"/>
      <c r="Y80" s="136"/>
      <c r="Z80" s="74"/>
    </row>
    <row r="81" spans="1:26">
      <c r="A81" s="134">
        <v>45222.240335648145</v>
      </c>
      <c r="B81" s="74" t="s">
        <v>632</v>
      </c>
      <c r="C81" s="74" t="s">
        <v>633</v>
      </c>
      <c r="D81" s="74" t="s">
        <v>2</v>
      </c>
      <c r="E81" s="135">
        <v>27453</v>
      </c>
      <c r="F81" s="74" t="s">
        <v>3</v>
      </c>
      <c r="G81" s="74" t="s">
        <v>634</v>
      </c>
      <c r="H81" s="74" t="s">
        <v>635</v>
      </c>
      <c r="I81" s="74" t="s">
        <v>19</v>
      </c>
      <c r="J81" s="136" t="s">
        <v>636</v>
      </c>
      <c r="K81" s="74" t="s">
        <v>637</v>
      </c>
      <c r="L81" s="74" t="s">
        <v>40</v>
      </c>
      <c r="M81" s="137" t="s">
        <v>10</v>
      </c>
      <c r="N81" s="137" t="s">
        <v>11</v>
      </c>
      <c r="O81" s="74" t="s">
        <v>638</v>
      </c>
      <c r="P81" s="74"/>
      <c r="Q81" s="137"/>
      <c r="R81" s="137"/>
      <c r="S81" s="137"/>
      <c r="T81" s="74"/>
      <c r="U81" s="74"/>
      <c r="V81" s="138"/>
      <c r="W81" s="138"/>
      <c r="X81" s="138"/>
      <c r="Y81" s="136"/>
      <c r="Z81" s="74"/>
    </row>
    <row r="82" spans="1:26">
      <c r="A82" s="134">
        <v>45222.332650462966</v>
      </c>
      <c r="B82" s="74" t="s">
        <v>639</v>
      </c>
      <c r="C82" s="74" t="s">
        <v>640</v>
      </c>
      <c r="D82" s="74" t="s">
        <v>2</v>
      </c>
      <c r="E82" s="135">
        <v>28753</v>
      </c>
      <c r="F82" s="74" t="s">
        <v>3</v>
      </c>
      <c r="G82" s="74" t="s">
        <v>641</v>
      </c>
      <c r="H82" s="74" t="s">
        <v>642</v>
      </c>
      <c r="I82" s="74" t="s">
        <v>19</v>
      </c>
      <c r="J82" s="136" t="s">
        <v>643</v>
      </c>
      <c r="K82" s="74" t="s">
        <v>644</v>
      </c>
      <c r="L82" s="74" t="s">
        <v>9</v>
      </c>
      <c r="M82" s="137" t="s">
        <v>10</v>
      </c>
      <c r="N82" s="137" t="s">
        <v>11</v>
      </c>
      <c r="O82" s="74" t="s">
        <v>645</v>
      </c>
      <c r="P82" s="74" t="s">
        <v>646</v>
      </c>
      <c r="Q82" s="137"/>
      <c r="R82" s="137"/>
      <c r="S82" s="137"/>
      <c r="T82" s="74"/>
      <c r="U82" s="74"/>
      <c r="V82" s="138"/>
      <c r="W82" s="138"/>
      <c r="X82" s="138"/>
      <c r="Y82" s="136"/>
      <c r="Z82" s="74"/>
    </row>
    <row r="83" spans="1:26">
      <c r="A83" s="134">
        <v>45223.139097222222</v>
      </c>
      <c r="B83" s="74" t="s">
        <v>647</v>
      </c>
      <c r="C83" s="74" t="s">
        <v>648</v>
      </c>
      <c r="D83" s="74" t="s">
        <v>120</v>
      </c>
      <c r="E83" s="135">
        <v>36454</v>
      </c>
      <c r="F83" s="74" t="s">
        <v>27</v>
      </c>
      <c r="G83" s="74" t="s">
        <v>70</v>
      </c>
      <c r="H83" s="74" t="s">
        <v>649</v>
      </c>
      <c r="I83" s="74" t="s">
        <v>19</v>
      </c>
      <c r="J83" s="136" t="s">
        <v>650</v>
      </c>
      <c r="K83" s="74" t="s">
        <v>651</v>
      </c>
      <c r="L83" s="74" t="s">
        <v>22</v>
      </c>
      <c r="M83" s="137" t="s">
        <v>10</v>
      </c>
      <c r="N83" s="137" t="s">
        <v>213</v>
      </c>
      <c r="O83" s="74" t="s">
        <v>652</v>
      </c>
      <c r="P83" s="74"/>
      <c r="Q83" s="74"/>
      <c r="R83" s="74"/>
      <c r="S83" s="74"/>
      <c r="T83" s="74"/>
      <c r="U83" s="74"/>
      <c r="V83" s="74"/>
      <c r="W83" s="74"/>
      <c r="X83" s="74"/>
      <c r="Y83" s="74"/>
      <c r="Z83" s="74"/>
    </row>
    <row r="84" spans="1:26">
      <c r="A84" s="134">
        <v>45223.249398148146</v>
      </c>
      <c r="B84" s="74" t="s">
        <v>653</v>
      </c>
      <c r="C84" s="74" t="s">
        <v>654</v>
      </c>
      <c r="D84" s="74" t="s">
        <v>2</v>
      </c>
      <c r="E84" s="135">
        <v>31347</v>
      </c>
      <c r="F84" s="74" t="s">
        <v>27</v>
      </c>
      <c r="G84" s="74" t="s">
        <v>655</v>
      </c>
      <c r="H84" s="74" t="s">
        <v>656</v>
      </c>
      <c r="I84" s="74" t="s">
        <v>19</v>
      </c>
      <c r="J84" s="136">
        <v>601110384003</v>
      </c>
      <c r="K84" s="74" t="s">
        <v>657</v>
      </c>
      <c r="L84" s="74" t="s">
        <v>40</v>
      </c>
      <c r="M84" s="137" t="s">
        <v>10</v>
      </c>
      <c r="N84" s="137" t="s">
        <v>11</v>
      </c>
      <c r="O84" s="74" t="s">
        <v>658</v>
      </c>
      <c r="P84" s="74"/>
      <c r="Q84" s="74"/>
      <c r="R84" s="74"/>
      <c r="S84" s="74"/>
      <c r="T84" s="74"/>
      <c r="U84" s="74"/>
      <c r="V84" s="74"/>
      <c r="W84" s="74"/>
      <c r="X84" s="74"/>
      <c r="Y84" s="74"/>
      <c r="Z84" s="74"/>
    </row>
    <row r="85" spans="1:26">
      <c r="A85" s="134">
        <v>45224.056562500002</v>
      </c>
      <c r="B85" s="74" t="s">
        <v>659</v>
      </c>
      <c r="C85" s="74" t="s">
        <v>660</v>
      </c>
      <c r="D85" s="74" t="s">
        <v>2</v>
      </c>
      <c r="E85" s="135">
        <v>29027</v>
      </c>
      <c r="F85" s="74" t="s">
        <v>27</v>
      </c>
      <c r="G85" s="74" t="s">
        <v>661</v>
      </c>
      <c r="H85" s="74" t="s">
        <v>662</v>
      </c>
      <c r="I85" s="74" t="s">
        <v>19</v>
      </c>
      <c r="J85" s="136" t="s">
        <v>663</v>
      </c>
      <c r="K85" s="74" t="s">
        <v>664</v>
      </c>
      <c r="L85" s="74" t="s">
        <v>175</v>
      </c>
      <c r="M85" s="137" t="s">
        <v>10</v>
      </c>
      <c r="N85" s="137" t="s">
        <v>11</v>
      </c>
      <c r="O85" s="74" t="s">
        <v>665</v>
      </c>
      <c r="P85" s="74"/>
      <c r="Q85" s="74"/>
      <c r="R85" s="74"/>
      <c r="S85" s="74"/>
      <c r="T85" s="74"/>
      <c r="U85" s="74"/>
      <c r="V85" s="74"/>
      <c r="W85" s="74"/>
      <c r="X85" s="74"/>
      <c r="Y85" s="74"/>
      <c r="Z85" s="74"/>
    </row>
    <row r="86" spans="1:26">
      <c r="A86" s="134">
        <v>45224.343263888892</v>
      </c>
      <c r="B86" s="74" t="s">
        <v>666</v>
      </c>
      <c r="C86" s="74" t="s">
        <v>667</v>
      </c>
      <c r="D86" s="74" t="s">
        <v>2</v>
      </c>
      <c r="E86" s="135">
        <v>29933</v>
      </c>
      <c r="F86" s="74" t="s">
        <v>27</v>
      </c>
      <c r="G86" s="74" t="s">
        <v>518</v>
      </c>
      <c r="H86" s="74" t="s">
        <v>668</v>
      </c>
      <c r="I86" s="74" t="s">
        <v>19</v>
      </c>
      <c r="J86" s="136" t="s">
        <v>669</v>
      </c>
      <c r="K86" s="74" t="s">
        <v>670</v>
      </c>
      <c r="L86" s="74" t="s">
        <v>9</v>
      </c>
      <c r="M86" s="137" t="s">
        <v>10</v>
      </c>
      <c r="N86" s="137" t="s">
        <v>11</v>
      </c>
      <c r="O86" s="74" t="s">
        <v>671</v>
      </c>
      <c r="P86" s="74" t="s">
        <v>672</v>
      </c>
      <c r="Q86" s="74" t="s">
        <v>673</v>
      </c>
      <c r="R86" s="74"/>
      <c r="S86" s="74"/>
      <c r="T86" s="74"/>
      <c r="U86" s="74"/>
      <c r="V86" s="74"/>
      <c r="W86" s="74"/>
      <c r="X86" s="74"/>
      <c r="Y86" s="74"/>
      <c r="Z86" s="74"/>
    </row>
    <row r="87" spans="1:26">
      <c r="A87" s="134">
        <v>45227.092974537038</v>
      </c>
      <c r="B87" s="74" t="s">
        <v>674</v>
      </c>
      <c r="C87" s="74" t="s">
        <v>675</v>
      </c>
      <c r="D87" s="74" t="s">
        <v>2</v>
      </c>
      <c r="E87" s="135">
        <v>26999</v>
      </c>
      <c r="F87" s="74" t="s">
        <v>3</v>
      </c>
      <c r="G87" s="74" t="s">
        <v>676</v>
      </c>
      <c r="H87" s="74" t="s">
        <v>677</v>
      </c>
      <c r="I87" s="74" t="s">
        <v>19</v>
      </c>
      <c r="J87" s="136" t="s">
        <v>678</v>
      </c>
      <c r="K87" s="74" t="s">
        <v>679</v>
      </c>
      <c r="L87" s="74" t="s">
        <v>175</v>
      </c>
      <c r="M87" s="137" t="s">
        <v>10</v>
      </c>
      <c r="N87" s="137" t="s">
        <v>11</v>
      </c>
      <c r="O87" s="74" t="s">
        <v>680</v>
      </c>
      <c r="P87" s="74" t="s">
        <v>646</v>
      </c>
      <c r="Q87" s="74"/>
      <c r="R87" s="74"/>
      <c r="S87" s="74"/>
      <c r="T87" s="74"/>
      <c r="U87" s="74"/>
      <c r="V87" s="74"/>
      <c r="W87" s="74"/>
      <c r="X87" s="74"/>
      <c r="Y87" s="74"/>
      <c r="Z87" s="74"/>
    </row>
    <row r="88" spans="1:26">
      <c r="A88" s="134">
        <v>45228.180115740739</v>
      </c>
      <c r="B88" s="74" t="s">
        <v>681</v>
      </c>
      <c r="C88" s="74" t="s">
        <v>682</v>
      </c>
      <c r="D88" s="74" t="s">
        <v>2</v>
      </c>
      <c r="E88" s="135">
        <v>32540</v>
      </c>
      <c r="F88" s="74" t="s">
        <v>27</v>
      </c>
      <c r="G88" s="74" t="s">
        <v>683</v>
      </c>
      <c r="H88" s="74" t="s">
        <v>684</v>
      </c>
      <c r="I88" s="74" t="s">
        <v>19</v>
      </c>
      <c r="J88" s="136" t="s">
        <v>685</v>
      </c>
      <c r="K88" s="74" t="s">
        <v>686</v>
      </c>
      <c r="L88" s="74" t="s">
        <v>9</v>
      </c>
      <c r="M88" s="137" t="s">
        <v>10</v>
      </c>
      <c r="N88" s="137" t="s">
        <v>11</v>
      </c>
      <c r="O88" s="74" t="s">
        <v>687</v>
      </c>
      <c r="P88" s="74" t="s">
        <v>688</v>
      </c>
      <c r="Q88" s="74"/>
      <c r="R88" s="74"/>
      <c r="S88" s="74"/>
      <c r="T88" s="74"/>
      <c r="U88" s="74"/>
      <c r="V88" s="74"/>
      <c r="W88" s="74"/>
      <c r="X88" s="74"/>
      <c r="Y88" s="74"/>
      <c r="Z88" s="74"/>
    </row>
    <row r="89" spans="1:26">
      <c r="A89" s="134">
        <v>45228.991678240738</v>
      </c>
      <c r="B89" s="74" t="s">
        <v>689</v>
      </c>
      <c r="C89" s="74" t="s">
        <v>690</v>
      </c>
      <c r="D89" s="74" t="s">
        <v>2</v>
      </c>
      <c r="E89" s="135">
        <v>29374</v>
      </c>
      <c r="F89" s="74" t="s">
        <v>27</v>
      </c>
      <c r="G89" s="74" t="s">
        <v>691</v>
      </c>
      <c r="H89" s="74" t="s">
        <v>692</v>
      </c>
      <c r="I89" s="74" t="s">
        <v>19</v>
      </c>
      <c r="J89" s="136" t="s">
        <v>693</v>
      </c>
      <c r="K89" s="74" t="s">
        <v>694</v>
      </c>
      <c r="L89" s="74" t="s">
        <v>40</v>
      </c>
      <c r="M89" s="137" t="s">
        <v>10</v>
      </c>
      <c r="N89" s="137" t="s">
        <v>213</v>
      </c>
      <c r="O89" s="74" t="s">
        <v>695</v>
      </c>
      <c r="P89" s="74"/>
      <c r="Q89" s="74"/>
      <c r="R89" s="74"/>
      <c r="S89" s="74"/>
      <c r="T89" s="74"/>
      <c r="U89" s="74"/>
      <c r="V89" s="74"/>
      <c r="W89" s="74"/>
      <c r="X89" s="74"/>
      <c r="Y89" s="74"/>
      <c r="Z89" s="74"/>
    </row>
    <row r="90" spans="1:26">
      <c r="A90" s="134">
        <v>45229.198958333334</v>
      </c>
      <c r="B90" s="74" t="s">
        <v>696</v>
      </c>
      <c r="C90" s="74" t="s">
        <v>697</v>
      </c>
      <c r="D90" s="74" t="s">
        <v>120</v>
      </c>
      <c r="E90" s="135">
        <v>28295</v>
      </c>
      <c r="F90" s="74" t="s">
        <v>3</v>
      </c>
      <c r="G90" s="74" t="s">
        <v>698</v>
      </c>
      <c r="H90" s="74" t="s">
        <v>699</v>
      </c>
      <c r="I90" s="74" t="s">
        <v>6</v>
      </c>
      <c r="J90" s="136" t="s">
        <v>700</v>
      </c>
      <c r="K90" s="74" t="s">
        <v>701</v>
      </c>
      <c r="L90" s="74" t="s">
        <v>22</v>
      </c>
      <c r="M90" s="137" t="s">
        <v>65</v>
      </c>
      <c r="N90" s="137" t="s">
        <v>11</v>
      </c>
      <c r="O90" s="74" t="s">
        <v>702</v>
      </c>
      <c r="P90" s="74" t="s">
        <v>703</v>
      </c>
      <c r="Q90" s="74"/>
      <c r="R90" s="74"/>
      <c r="S90" s="74"/>
      <c r="T90" s="74"/>
      <c r="U90" s="74"/>
      <c r="V90" s="74"/>
      <c r="W90" s="74"/>
      <c r="X90" s="74"/>
      <c r="Y90" s="74"/>
      <c r="Z90" s="74"/>
    </row>
    <row r="91" spans="1:26">
      <c r="A91" s="134">
        <v>45229.31150462963</v>
      </c>
      <c r="B91" s="74" t="s">
        <v>704</v>
      </c>
      <c r="C91" s="74" t="s">
        <v>705</v>
      </c>
      <c r="D91" s="74" t="s">
        <v>16</v>
      </c>
      <c r="E91" s="135">
        <v>29274</v>
      </c>
      <c r="F91" s="74" t="s">
        <v>27</v>
      </c>
      <c r="G91" s="74" t="s">
        <v>706</v>
      </c>
      <c r="H91" s="74" t="s">
        <v>707</v>
      </c>
      <c r="I91" s="74" t="s">
        <v>6</v>
      </c>
      <c r="J91" s="136" t="s">
        <v>708</v>
      </c>
      <c r="K91" s="74" t="s">
        <v>709</v>
      </c>
      <c r="L91" s="74" t="s">
        <v>40</v>
      </c>
      <c r="M91" s="137" t="s">
        <v>10</v>
      </c>
      <c r="N91" s="137" t="s">
        <v>99</v>
      </c>
      <c r="O91" s="74" t="s">
        <v>710</v>
      </c>
      <c r="P91" s="74"/>
      <c r="Q91" s="74"/>
      <c r="R91" s="74"/>
      <c r="S91" s="74"/>
      <c r="T91" s="74"/>
      <c r="U91" s="74"/>
      <c r="V91" s="74"/>
      <c r="W91" s="74"/>
      <c r="X91" s="74"/>
      <c r="Y91" s="74"/>
      <c r="Z91" s="74"/>
    </row>
    <row r="92" spans="1:26">
      <c r="A92" s="134">
        <v>45232.270381944443</v>
      </c>
      <c r="B92" s="74" t="s">
        <v>711</v>
      </c>
      <c r="C92" s="74" t="s">
        <v>712</v>
      </c>
      <c r="D92" s="74" t="s">
        <v>2</v>
      </c>
      <c r="E92" s="135">
        <v>31801</v>
      </c>
      <c r="F92" s="74" t="s">
        <v>27</v>
      </c>
      <c r="G92" s="74" t="s">
        <v>713</v>
      </c>
      <c r="H92" s="74" t="s">
        <v>714</v>
      </c>
      <c r="I92" s="74" t="s">
        <v>19</v>
      </c>
      <c r="J92" s="136" t="s">
        <v>715</v>
      </c>
      <c r="K92" s="74" t="s">
        <v>716</v>
      </c>
      <c r="L92" s="74" t="s">
        <v>22</v>
      </c>
      <c r="M92" s="137" t="s">
        <v>65</v>
      </c>
      <c r="N92" s="137" t="s">
        <v>11</v>
      </c>
      <c r="O92" s="74" t="s">
        <v>717</v>
      </c>
      <c r="P92" s="137"/>
      <c r="Q92" s="137"/>
      <c r="R92" s="137"/>
      <c r="S92" s="74"/>
      <c r="T92" s="74"/>
      <c r="U92" s="138"/>
      <c r="V92" s="138"/>
      <c r="W92" s="138"/>
      <c r="X92" s="136"/>
      <c r="Y92" s="74"/>
      <c r="Z92" s="74"/>
    </row>
    <row r="93" spans="1:26">
      <c r="A93" s="134">
        <v>45232.328888888886</v>
      </c>
      <c r="B93" s="74" t="s">
        <v>718</v>
      </c>
      <c r="C93" s="74" t="s">
        <v>719</v>
      </c>
      <c r="D93" s="74" t="s">
        <v>2</v>
      </c>
      <c r="E93" s="135">
        <v>27875</v>
      </c>
      <c r="F93" s="74" t="s">
        <v>3</v>
      </c>
      <c r="G93" s="74" t="s">
        <v>720</v>
      </c>
      <c r="H93" s="74" t="s">
        <v>605</v>
      </c>
      <c r="I93" s="74" t="s">
        <v>6</v>
      </c>
      <c r="J93" s="136" t="s">
        <v>721</v>
      </c>
      <c r="K93" s="74" t="s">
        <v>722</v>
      </c>
      <c r="L93" s="74" t="s">
        <v>40</v>
      </c>
      <c r="M93" s="137" t="s">
        <v>10</v>
      </c>
      <c r="N93" s="137" t="s">
        <v>11</v>
      </c>
      <c r="O93" s="74" t="s">
        <v>723</v>
      </c>
      <c r="P93" s="137"/>
      <c r="Q93" s="137"/>
      <c r="R93" s="137"/>
      <c r="S93" s="74"/>
      <c r="T93" s="74"/>
      <c r="U93" s="138"/>
      <c r="V93" s="138"/>
      <c r="W93" s="138"/>
      <c r="X93" s="136"/>
      <c r="Y93" s="74"/>
      <c r="Z93" s="74"/>
    </row>
    <row r="94" spans="1:26">
      <c r="A94" s="134">
        <v>45233.596979166665</v>
      </c>
      <c r="B94" s="74" t="s">
        <v>724</v>
      </c>
      <c r="C94" s="74" t="s">
        <v>725</v>
      </c>
      <c r="D94" s="74" t="s">
        <v>2</v>
      </c>
      <c r="E94" s="135">
        <v>22511</v>
      </c>
      <c r="F94" s="74" t="s">
        <v>3</v>
      </c>
      <c r="G94" s="74" t="s">
        <v>726</v>
      </c>
      <c r="H94" s="74" t="s">
        <v>727</v>
      </c>
      <c r="I94" s="74" t="s">
        <v>19</v>
      </c>
      <c r="J94" s="136" t="s">
        <v>728</v>
      </c>
      <c r="K94" s="74" t="s">
        <v>729</v>
      </c>
      <c r="L94" s="74" t="s">
        <v>9</v>
      </c>
      <c r="M94" s="137" t="s">
        <v>65</v>
      </c>
      <c r="N94" s="137" t="s">
        <v>11</v>
      </c>
      <c r="O94" s="74" t="s">
        <v>730</v>
      </c>
      <c r="P94" s="137"/>
      <c r="Q94" s="137"/>
      <c r="R94" s="137"/>
      <c r="S94" s="74"/>
      <c r="T94" s="74"/>
      <c r="U94" s="138"/>
      <c r="V94" s="138"/>
      <c r="W94" s="138"/>
      <c r="X94" s="136"/>
      <c r="Y94" s="74"/>
      <c r="Z94" s="74"/>
    </row>
    <row r="95" spans="1:26">
      <c r="A95" s="134">
        <v>45234.181331018517</v>
      </c>
      <c r="B95" s="74" t="s">
        <v>731</v>
      </c>
      <c r="C95" s="74" t="s">
        <v>732</v>
      </c>
      <c r="D95" s="74" t="s">
        <v>2</v>
      </c>
      <c r="E95" s="135">
        <v>29402</v>
      </c>
      <c r="F95" s="74" t="s">
        <v>27</v>
      </c>
      <c r="G95" s="74" t="s">
        <v>263</v>
      </c>
      <c r="H95" s="74" t="s">
        <v>733</v>
      </c>
      <c r="I95" s="74" t="s">
        <v>19</v>
      </c>
      <c r="J95" s="136" t="s">
        <v>734</v>
      </c>
      <c r="K95" s="74" t="s">
        <v>735</v>
      </c>
      <c r="L95" s="74" t="s">
        <v>9</v>
      </c>
      <c r="M95" s="137" t="s">
        <v>10</v>
      </c>
      <c r="N95" s="137" t="s">
        <v>11</v>
      </c>
      <c r="O95" s="74" t="s">
        <v>736</v>
      </c>
      <c r="P95" s="137"/>
      <c r="Q95" s="137"/>
      <c r="R95" s="137"/>
      <c r="S95" s="74"/>
      <c r="T95" s="74"/>
      <c r="U95" s="138"/>
      <c r="V95" s="138"/>
      <c r="W95" s="138"/>
      <c r="X95" s="136"/>
      <c r="Y95" s="74"/>
      <c r="Z95" s="74"/>
    </row>
    <row r="96" spans="1:26">
      <c r="A96" s="134">
        <v>45234.327974537038</v>
      </c>
      <c r="B96" s="74" t="s">
        <v>737</v>
      </c>
      <c r="C96" s="74" t="s">
        <v>738</v>
      </c>
      <c r="D96" s="74" t="s">
        <v>2</v>
      </c>
      <c r="E96" s="135">
        <v>31037</v>
      </c>
      <c r="F96" s="74" t="s">
        <v>3</v>
      </c>
      <c r="G96" s="74" t="s">
        <v>739</v>
      </c>
      <c r="H96" s="74" t="s">
        <v>740</v>
      </c>
      <c r="I96" s="74" t="s">
        <v>19</v>
      </c>
      <c r="J96" s="136" t="s">
        <v>741</v>
      </c>
      <c r="K96" s="74" t="s">
        <v>742</v>
      </c>
      <c r="L96" s="74" t="s">
        <v>40</v>
      </c>
      <c r="M96" s="137" t="s">
        <v>10</v>
      </c>
      <c r="N96" s="137" t="s">
        <v>11</v>
      </c>
      <c r="O96" s="74" t="s">
        <v>743</v>
      </c>
      <c r="P96" s="137"/>
      <c r="Q96" s="137"/>
      <c r="R96" s="137"/>
      <c r="S96" s="74"/>
      <c r="T96" s="74"/>
      <c r="U96" s="138"/>
      <c r="V96" s="138"/>
      <c r="W96" s="138"/>
      <c r="X96" s="136"/>
      <c r="Y96" s="74"/>
      <c r="Z96" s="74"/>
    </row>
    <row r="97" spans="1:26">
      <c r="A97" s="134">
        <v>45235.094976851855</v>
      </c>
      <c r="B97" s="74" t="s">
        <v>744</v>
      </c>
      <c r="C97" s="74" t="s">
        <v>745</v>
      </c>
      <c r="D97" s="74" t="s">
        <v>2</v>
      </c>
      <c r="E97" s="135">
        <v>29045</v>
      </c>
      <c r="F97" s="74" t="s">
        <v>27</v>
      </c>
      <c r="G97" s="74" t="s">
        <v>746</v>
      </c>
      <c r="H97" s="74" t="s">
        <v>747</v>
      </c>
      <c r="I97" s="74" t="s">
        <v>19</v>
      </c>
      <c r="J97" s="136" t="s">
        <v>748</v>
      </c>
      <c r="K97" s="74" t="s">
        <v>749</v>
      </c>
      <c r="L97" s="74" t="s">
        <v>40</v>
      </c>
      <c r="M97" s="137" t="s">
        <v>10</v>
      </c>
      <c r="N97" s="137" t="s">
        <v>11</v>
      </c>
      <c r="O97" s="74" t="s">
        <v>750</v>
      </c>
      <c r="P97" s="137"/>
      <c r="Q97" s="137"/>
      <c r="R97" s="137"/>
      <c r="S97" s="74"/>
      <c r="T97" s="74"/>
      <c r="U97" s="138"/>
      <c r="V97" s="138"/>
      <c r="W97" s="138"/>
      <c r="X97" s="136"/>
      <c r="Y97" s="74"/>
      <c r="Z97" s="74"/>
    </row>
    <row r="98" spans="1:26">
      <c r="A98" s="134">
        <v>45236.560057870367</v>
      </c>
      <c r="B98" s="74" t="s">
        <v>751</v>
      </c>
      <c r="C98" s="74" t="s">
        <v>752</v>
      </c>
      <c r="D98" s="74" t="s">
        <v>2</v>
      </c>
      <c r="E98" s="135">
        <v>24988</v>
      </c>
      <c r="F98" s="74" t="s">
        <v>3</v>
      </c>
      <c r="G98" s="74" t="s">
        <v>112</v>
      </c>
      <c r="H98" s="74" t="s">
        <v>753</v>
      </c>
      <c r="I98" s="74" t="s">
        <v>19</v>
      </c>
      <c r="J98" s="136" t="s">
        <v>754</v>
      </c>
      <c r="K98" s="74" t="s">
        <v>755</v>
      </c>
      <c r="L98" s="74" t="s">
        <v>40</v>
      </c>
      <c r="M98" s="137" t="s">
        <v>10</v>
      </c>
      <c r="N98" s="137" t="s">
        <v>213</v>
      </c>
      <c r="O98" s="74" t="s">
        <v>756</v>
      </c>
      <c r="P98" s="137"/>
      <c r="Q98" s="137"/>
      <c r="R98" s="137"/>
      <c r="S98" s="74"/>
      <c r="T98" s="74"/>
      <c r="U98" s="138"/>
      <c r="V98" s="138"/>
      <c r="W98" s="138"/>
      <c r="X98" s="136"/>
      <c r="Y98" s="74"/>
      <c r="Z98" s="74"/>
    </row>
    <row r="99" spans="1:26">
      <c r="A99" s="134">
        <v>45239.181377314817</v>
      </c>
      <c r="B99" s="74" t="s">
        <v>757</v>
      </c>
      <c r="C99" s="74" t="s">
        <v>758</v>
      </c>
      <c r="D99" s="74" t="s">
        <v>86</v>
      </c>
      <c r="E99" s="135">
        <v>36377</v>
      </c>
      <c r="F99" s="74" t="s">
        <v>27</v>
      </c>
      <c r="G99" s="74" t="s">
        <v>759</v>
      </c>
      <c r="H99" s="74" t="s">
        <v>760</v>
      </c>
      <c r="I99" s="74" t="s">
        <v>19</v>
      </c>
      <c r="J99" s="136" t="s">
        <v>761</v>
      </c>
      <c r="K99" s="74" t="s">
        <v>762</v>
      </c>
      <c r="L99" s="74" t="s">
        <v>40</v>
      </c>
      <c r="M99" s="137" t="s">
        <v>10</v>
      </c>
      <c r="N99" s="137" t="s">
        <v>213</v>
      </c>
      <c r="O99" s="74" t="s">
        <v>763</v>
      </c>
      <c r="P99" s="137"/>
      <c r="Q99" s="137"/>
      <c r="R99" s="137"/>
      <c r="S99" s="74"/>
      <c r="T99" s="74"/>
      <c r="U99" s="138"/>
      <c r="V99" s="138"/>
      <c r="W99" s="138"/>
      <c r="X99" s="136"/>
      <c r="Y99" s="74"/>
      <c r="Z99" s="74"/>
    </row>
    <row r="100" spans="1:26">
      <c r="A100" s="134">
        <v>45240.551631944443</v>
      </c>
      <c r="B100" s="74" t="s">
        <v>764</v>
      </c>
      <c r="C100" s="74" t="s">
        <v>765</v>
      </c>
      <c r="D100" s="74" t="s">
        <v>2</v>
      </c>
      <c r="E100" s="135">
        <v>27986</v>
      </c>
      <c r="F100" s="74" t="s">
        <v>3</v>
      </c>
      <c r="G100" s="74" t="s">
        <v>766</v>
      </c>
      <c r="H100" s="74" t="s">
        <v>767</v>
      </c>
      <c r="I100" s="74" t="s">
        <v>19</v>
      </c>
      <c r="J100" s="136" t="s">
        <v>768</v>
      </c>
      <c r="K100" s="74" t="s">
        <v>769</v>
      </c>
      <c r="L100" s="74" t="s">
        <v>9</v>
      </c>
      <c r="M100" s="137" t="s">
        <v>10</v>
      </c>
      <c r="N100" s="137" t="s">
        <v>11</v>
      </c>
      <c r="O100" s="74" t="s">
        <v>770</v>
      </c>
      <c r="P100" s="137"/>
      <c r="Q100" s="137"/>
      <c r="R100" s="137"/>
      <c r="S100" s="74"/>
      <c r="T100" s="74"/>
      <c r="U100" s="138"/>
      <c r="V100" s="138"/>
      <c r="W100" s="138"/>
      <c r="X100" s="136"/>
      <c r="Y100" s="74"/>
      <c r="Z100" s="74"/>
    </row>
    <row r="101" spans="1:26">
      <c r="A101" s="134">
        <v>45241.548784722225</v>
      </c>
      <c r="B101" s="74" t="s">
        <v>771</v>
      </c>
      <c r="C101" s="74" t="s">
        <v>772</v>
      </c>
      <c r="D101" s="74" t="s">
        <v>463</v>
      </c>
      <c r="E101" s="135">
        <v>22268</v>
      </c>
      <c r="F101" s="74" t="s">
        <v>27</v>
      </c>
      <c r="G101" s="74" t="s">
        <v>372</v>
      </c>
      <c r="H101" s="74" t="s">
        <v>773</v>
      </c>
      <c r="I101" s="74" t="s">
        <v>19</v>
      </c>
      <c r="J101" s="136" t="s">
        <v>774</v>
      </c>
      <c r="K101" s="74" t="s">
        <v>709</v>
      </c>
      <c r="L101" s="74" t="s">
        <v>40</v>
      </c>
      <c r="M101" s="137" t="s">
        <v>10</v>
      </c>
      <c r="N101" s="137" t="s">
        <v>99</v>
      </c>
      <c r="O101" s="74" t="s">
        <v>775</v>
      </c>
      <c r="P101" s="137"/>
      <c r="Q101" s="137"/>
      <c r="R101" s="137"/>
      <c r="S101" s="74"/>
      <c r="T101" s="74"/>
      <c r="U101" s="138"/>
      <c r="V101" s="138"/>
      <c r="W101" s="138"/>
      <c r="X101" s="136"/>
      <c r="Y101" s="74"/>
      <c r="Z101" s="74"/>
    </row>
    <row r="102" spans="1:26">
      <c r="A102" s="134">
        <v>45246.450891203705</v>
      </c>
      <c r="B102" s="74" t="s">
        <v>776</v>
      </c>
      <c r="C102" s="74" t="s">
        <v>777</v>
      </c>
      <c r="D102" s="74" t="s">
        <v>2</v>
      </c>
      <c r="E102" s="135">
        <v>33213</v>
      </c>
      <c r="F102" s="74" t="s">
        <v>3</v>
      </c>
      <c r="G102" s="74" t="s">
        <v>778</v>
      </c>
      <c r="H102" s="74" t="s">
        <v>779</v>
      </c>
      <c r="I102" s="74" t="s">
        <v>19</v>
      </c>
      <c r="J102" s="136" t="s">
        <v>780</v>
      </c>
      <c r="K102" s="74" t="s">
        <v>781</v>
      </c>
      <c r="L102" s="74" t="s">
        <v>9</v>
      </c>
      <c r="M102" s="137" t="s">
        <v>10</v>
      </c>
      <c r="N102" s="137" t="s">
        <v>11</v>
      </c>
      <c r="O102" s="74" t="s">
        <v>782</v>
      </c>
      <c r="P102" s="137"/>
      <c r="Q102" s="74"/>
      <c r="R102" s="137"/>
      <c r="S102" s="137"/>
      <c r="T102" s="74"/>
      <c r="U102" s="74"/>
      <c r="V102" s="138"/>
      <c r="W102" s="138"/>
      <c r="X102" s="138"/>
      <c r="Y102" s="136"/>
      <c r="Z102" s="74"/>
    </row>
    <row r="103" spans="1:26">
      <c r="A103" s="134">
        <v>45247.293009259258</v>
      </c>
      <c r="B103" s="74" t="s">
        <v>783</v>
      </c>
      <c r="C103" s="74" t="s">
        <v>784</v>
      </c>
      <c r="D103" s="74" t="s">
        <v>16</v>
      </c>
      <c r="E103" s="135">
        <v>36645</v>
      </c>
      <c r="F103" s="74" t="s">
        <v>3</v>
      </c>
      <c r="G103" s="74" t="s">
        <v>785</v>
      </c>
      <c r="H103" s="74" t="s">
        <v>786</v>
      </c>
      <c r="I103" s="74" t="s">
        <v>6</v>
      </c>
      <c r="J103" s="136" t="s">
        <v>787</v>
      </c>
      <c r="K103" s="74" t="s">
        <v>788</v>
      </c>
      <c r="L103" s="74" t="s">
        <v>9</v>
      </c>
      <c r="M103" s="137" t="s">
        <v>10</v>
      </c>
      <c r="N103" s="137" t="s">
        <v>213</v>
      </c>
      <c r="O103" s="74" t="s">
        <v>789</v>
      </c>
      <c r="P103" s="137"/>
      <c r="Q103" s="74"/>
      <c r="R103" s="137"/>
      <c r="S103" s="137"/>
      <c r="T103" s="74"/>
      <c r="U103" s="74"/>
      <c r="V103" s="138"/>
      <c r="W103" s="138"/>
      <c r="X103" s="138"/>
      <c r="Y103" s="136"/>
      <c r="Z103" s="74"/>
    </row>
    <row r="104" spans="1:26">
      <c r="A104" s="134">
        <v>45248.590925925928</v>
      </c>
      <c r="B104" s="74" t="s">
        <v>790</v>
      </c>
      <c r="C104" s="74" t="s">
        <v>791</v>
      </c>
      <c r="D104" s="74" t="s">
        <v>2</v>
      </c>
      <c r="E104" s="135">
        <v>26918</v>
      </c>
      <c r="F104" s="74" t="s">
        <v>3</v>
      </c>
      <c r="G104" s="74" t="s">
        <v>792</v>
      </c>
      <c r="H104" s="74" t="s">
        <v>793</v>
      </c>
      <c r="I104" s="74" t="s">
        <v>6</v>
      </c>
      <c r="J104" s="136" t="s">
        <v>794</v>
      </c>
      <c r="K104" s="74" t="s">
        <v>795</v>
      </c>
      <c r="L104" s="74" t="s">
        <v>175</v>
      </c>
      <c r="M104" s="137" t="s">
        <v>10</v>
      </c>
      <c r="N104" s="137" t="s">
        <v>11</v>
      </c>
      <c r="O104" s="74" t="s">
        <v>796</v>
      </c>
      <c r="P104" s="137"/>
      <c r="Q104" s="74"/>
      <c r="R104" s="137"/>
      <c r="S104" s="137"/>
      <c r="T104" s="74"/>
      <c r="U104" s="74"/>
      <c r="V104" s="138"/>
      <c r="W104" s="138"/>
      <c r="X104" s="138"/>
      <c r="Y104" s="136"/>
      <c r="Z104" s="74"/>
    </row>
    <row r="105" spans="1:26">
      <c r="A105" s="134">
        <v>45249.949826388889</v>
      </c>
      <c r="B105" s="74" t="s">
        <v>797</v>
      </c>
      <c r="C105" s="74" t="s">
        <v>798</v>
      </c>
      <c r="D105" s="74" t="s">
        <v>2</v>
      </c>
      <c r="E105" s="135">
        <v>22058</v>
      </c>
      <c r="F105" s="74" t="s">
        <v>3</v>
      </c>
      <c r="G105" s="74" t="s">
        <v>799</v>
      </c>
      <c r="H105" s="74" t="s">
        <v>800</v>
      </c>
      <c r="I105" s="74" t="s">
        <v>19</v>
      </c>
      <c r="J105" s="136" t="s">
        <v>801</v>
      </c>
      <c r="K105" s="74" t="s">
        <v>802</v>
      </c>
      <c r="L105" s="74" t="s">
        <v>9</v>
      </c>
      <c r="M105" s="137" t="s">
        <v>10</v>
      </c>
      <c r="N105" s="137" t="s">
        <v>11</v>
      </c>
      <c r="O105" s="74" t="s">
        <v>803</v>
      </c>
      <c r="P105" s="137"/>
      <c r="Q105" s="74"/>
      <c r="R105" s="137"/>
      <c r="S105" s="137"/>
      <c r="T105" s="74"/>
      <c r="U105" s="74"/>
      <c r="V105" s="138"/>
      <c r="W105" s="138"/>
      <c r="X105" s="138"/>
      <c r="Y105" s="136"/>
      <c r="Z105" s="74"/>
    </row>
    <row r="106" spans="1:26">
      <c r="A106" s="134">
        <v>45250.79346064815</v>
      </c>
      <c r="B106" s="74" t="s">
        <v>804</v>
      </c>
      <c r="C106" s="74" t="s">
        <v>805</v>
      </c>
      <c r="D106" s="74" t="s">
        <v>2</v>
      </c>
      <c r="E106" s="135">
        <v>38543</v>
      </c>
      <c r="F106" s="74" t="s">
        <v>3</v>
      </c>
      <c r="G106" s="74" t="s">
        <v>806</v>
      </c>
      <c r="H106" s="74" t="s">
        <v>807</v>
      </c>
      <c r="I106" s="74" t="s">
        <v>6</v>
      </c>
      <c r="J106" s="136" t="s">
        <v>808</v>
      </c>
      <c r="K106" s="74" t="s">
        <v>809</v>
      </c>
      <c r="L106" s="74" t="s">
        <v>22</v>
      </c>
      <c r="M106" s="137" t="s">
        <v>10</v>
      </c>
      <c r="N106" s="137" t="s">
        <v>11</v>
      </c>
      <c r="O106" s="74" t="s">
        <v>810</v>
      </c>
      <c r="P106" s="137"/>
      <c r="Q106" s="74"/>
      <c r="R106" s="137"/>
      <c r="S106" s="137"/>
      <c r="T106" s="74"/>
      <c r="U106" s="74"/>
      <c r="V106" s="138"/>
      <c r="W106" s="138"/>
      <c r="X106" s="138"/>
      <c r="Y106" s="136"/>
      <c r="Z106" s="74"/>
    </row>
    <row r="107" spans="1:26">
      <c r="A107" s="134">
        <v>45281.499374999999</v>
      </c>
      <c r="B107" s="74" t="s">
        <v>811</v>
      </c>
      <c r="C107" s="74" t="s">
        <v>812</v>
      </c>
      <c r="D107" s="74" t="s">
        <v>2</v>
      </c>
      <c r="E107" s="135">
        <v>22983</v>
      </c>
      <c r="F107" s="74" t="s">
        <v>3</v>
      </c>
      <c r="G107" s="74" t="s">
        <v>813</v>
      </c>
      <c r="H107" s="74" t="s">
        <v>814</v>
      </c>
      <c r="I107" s="74"/>
      <c r="J107" s="74" t="s">
        <v>6</v>
      </c>
      <c r="K107" s="136" t="s">
        <v>815</v>
      </c>
      <c r="L107" s="74" t="s">
        <v>816</v>
      </c>
      <c r="M107" s="74" t="s">
        <v>9</v>
      </c>
      <c r="N107" s="137" t="s">
        <v>10</v>
      </c>
      <c r="O107" s="137" t="s">
        <v>11</v>
      </c>
      <c r="P107" s="74" t="s">
        <v>817</v>
      </c>
      <c r="Q107" s="137"/>
      <c r="R107" s="137"/>
      <c r="S107" s="137"/>
      <c r="T107" s="74"/>
      <c r="U107" s="74"/>
      <c r="V107" s="74"/>
      <c r="W107" s="138"/>
      <c r="X107" s="138"/>
      <c r="Y107" s="138"/>
      <c r="Z107" s="136"/>
    </row>
    <row r="108" spans="1:26">
      <c r="A108" s="134">
        <v>45282.969768518517</v>
      </c>
      <c r="B108" s="74" t="s">
        <v>818</v>
      </c>
      <c r="C108" s="74" t="s">
        <v>819</v>
      </c>
      <c r="D108" s="74" t="s">
        <v>2</v>
      </c>
      <c r="E108" s="135">
        <v>30861</v>
      </c>
      <c r="F108" s="74" t="s">
        <v>27</v>
      </c>
      <c r="G108" s="74" t="s">
        <v>139</v>
      </c>
      <c r="H108" s="74" t="s">
        <v>820</v>
      </c>
      <c r="I108" s="74"/>
      <c r="J108" s="74" t="s">
        <v>19</v>
      </c>
      <c r="K108" s="136" t="s">
        <v>821</v>
      </c>
      <c r="L108" s="74" t="s">
        <v>822</v>
      </c>
      <c r="M108" s="74" t="s">
        <v>175</v>
      </c>
      <c r="N108" s="137" t="s">
        <v>10</v>
      </c>
      <c r="O108" s="137" t="s">
        <v>11</v>
      </c>
      <c r="P108" s="74" t="s">
        <v>823</v>
      </c>
      <c r="Q108" s="137"/>
      <c r="R108" s="137"/>
      <c r="S108" s="137"/>
      <c r="T108" s="74"/>
      <c r="U108" s="74"/>
      <c r="V108" s="74"/>
      <c r="W108" s="138"/>
      <c r="X108" s="138"/>
      <c r="Y108" s="138"/>
      <c r="Z108" s="136"/>
    </row>
    <row r="109" spans="1:26">
      <c r="A109" s="139" t="s">
        <v>824</v>
      </c>
      <c r="B109" s="74" t="s">
        <v>825</v>
      </c>
      <c r="C109" s="74"/>
      <c r="D109" s="74" t="s">
        <v>826</v>
      </c>
      <c r="E109" s="135">
        <v>28714</v>
      </c>
      <c r="F109" s="74" t="s">
        <v>3</v>
      </c>
      <c r="G109" s="74" t="s">
        <v>180</v>
      </c>
      <c r="H109" s="74" t="s">
        <v>827</v>
      </c>
      <c r="I109" s="74"/>
      <c r="J109" s="74" t="s">
        <v>6</v>
      </c>
      <c r="K109" s="136" t="s">
        <v>828</v>
      </c>
      <c r="L109" s="74" t="s">
        <v>829</v>
      </c>
      <c r="M109" s="74" t="s">
        <v>40</v>
      </c>
      <c r="N109" s="137" t="s">
        <v>10</v>
      </c>
      <c r="O109" s="137" t="s">
        <v>11</v>
      </c>
      <c r="P109" s="74" t="s">
        <v>830</v>
      </c>
      <c r="Q109" s="137"/>
      <c r="R109" s="137"/>
      <c r="S109" s="137"/>
      <c r="T109" s="74"/>
      <c r="U109" s="74"/>
      <c r="V109" s="74"/>
      <c r="W109" s="138"/>
      <c r="X109" s="138"/>
      <c r="Y109" s="138"/>
      <c r="Z109" s="136"/>
    </row>
    <row r="110" spans="1:26">
      <c r="A110" s="134" t="s">
        <v>831</v>
      </c>
      <c r="B110" s="74" t="s">
        <v>832</v>
      </c>
      <c r="C110" s="74"/>
      <c r="D110" s="74" t="s">
        <v>2</v>
      </c>
      <c r="E110" s="135" t="s">
        <v>833</v>
      </c>
      <c r="F110" s="74" t="s">
        <v>27</v>
      </c>
      <c r="G110" s="74" t="s">
        <v>333</v>
      </c>
      <c r="H110" s="74" t="s">
        <v>834</v>
      </c>
      <c r="I110" s="74"/>
      <c r="J110" s="74" t="s">
        <v>19</v>
      </c>
      <c r="K110" s="136" t="s">
        <v>835</v>
      </c>
      <c r="L110" s="74" t="s">
        <v>836</v>
      </c>
      <c r="M110" s="74" t="s">
        <v>9</v>
      </c>
      <c r="N110" s="137" t="s">
        <v>10</v>
      </c>
      <c r="O110" s="137" t="s">
        <v>11</v>
      </c>
      <c r="P110" s="74" t="s">
        <v>837</v>
      </c>
      <c r="Q110" s="137"/>
      <c r="R110" s="137"/>
      <c r="S110" s="137"/>
      <c r="T110" s="74"/>
      <c r="U110" s="74"/>
      <c r="V110" s="74"/>
      <c r="W110" s="138"/>
      <c r="X110" s="138"/>
      <c r="Y110" s="138"/>
      <c r="Z110" s="136"/>
    </row>
    <row r="111" spans="1:26">
      <c r="A111" s="134">
        <v>45285.384837962964</v>
      </c>
      <c r="B111" s="74" t="s">
        <v>838</v>
      </c>
      <c r="C111" s="74" t="s">
        <v>839</v>
      </c>
      <c r="D111" s="74" t="s">
        <v>2</v>
      </c>
      <c r="E111" s="135">
        <v>25697</v>
      </c>
      <c r="F111" s="74" t="s">
        <v>27</v>
      </c>
      <c r="G111" s="74" t="s">
        <v>333</v>
      </c>
      <c r="H111" s="74" t="s">
        <v>840</v>
      </c>
      <c r="I111" s="74"/>
      <c r="J111" s="74" t="s">
        <v>19</v>
      </c>
      <c r="K111" s="136" t="s">
        <v>841</v>
      </c>
      <c r="L111" s="74" t="s">
        <v>842</v>
      </c>
      <c r="M111" s="74" t="s">
        <v>40</v>
      </c>
      <c r="N111" s="137" t="s">
        <v>10</v>
      </c>
      <c r="O111" s="137" t="s">
        <v>11</v>
      </c>
      <c r="P111" s="74" t="s">
        <v>843</v>
      </c>
      <c r="Q111" s="137"/>
      <c r="R111" s="137"/>
      <c r="S111" s="137"/>
      <c r="T111" s="74"/>
      <c r="U111" s="74"/>
      <c r="V111" s="74"/>
      <c r="W111" s="138"/>
      <c r="X111" s="138"/>
      <c r="Y111" s="138"/>
      <c r="Z111" s="136"/>
    </row>
    <row r="112" spans="1:26">
      <c r="A112" s="134">
        <v>45286.677488425928</v>
      </c>
      <c r="B112" s="74" t="s">
        <v>844</v>
      </c>
      <c r="C112" s="74" t="s">
        <v>845</v>
      </c>
      <c r="D112" s="74" t="s">
        <v>2</v>
      </c>
      <c r="E112" s="135">
        <v>32583</v>
      </c>
      <c r="F112" s="74" t="s">
        <v>3</v>
      </c>
      <c r="G112" s="74" t="s">
        <v>846</v>
      </c>
      <c r="H112" s="74" t="s">
        <v>37</v>
      </c>
      <c r="I112" s="74"/>
      <c r="J112" s="74" t="s">
        <v>6</v>
      </c>
      <c r="K112" s="136" t="s">
        <v>847</v>
      </c>
      <c r="L112" s="74" t="s">
        <v>848</v>
      </c>
      <c r="M112" s="74" t="s">
        <v>40</v>
      </c>
      <c r="N112" s="137" t="s">
        <v>65</v>
      </c>
      <c r="O112" s="137" t="s">
        <v>11</v>
      </c>
      <c r="P112" s="74" t="s">
        <v>849</v>
      </c>
      <c r="Q112" s="137"/>
      <c r="R112" s="137"/>
      <c r="S112" s="137"/>
      <c r="T112" s="74"/>
      <c r="U112" s="74"/>
      <c r="V112" s="74"/>
      <c r="W112" s="138"/>
      <c r="X112" s="138"/>
      <c r="Y112" s="138"/>
      <c r="Z112" s="136"/>
    </row>
    <row r="113" spans="1:26">
      <c r="A113" s="139" t="s">
        <v>850</v>
      </c>
      <c r="B113" s="74" t="s">
        <v>851</v>
      </c>
      <c r="C113" s="74"/>
      <c r="D113" s="74" t="s">
        <v>2</v>
      </c>
      <c r="E113" s="139" t="s">
        <v>852</v>
      </c>
      <c r="F113" s="74" t="s">
        <v>3</v>
      </c>
      <c r="G113" s="74" t="s">
        <v>112</v>
      </c>
      <c r="H113" s="74" t="s">
        <v>853</v>
      </c>
      <c r="I113" s="74"/>
      <c r="J113" s="74" t="s">
        <v>19</v>
      </c>
      <c r="K113" s="136" t="s">
        <v>854</v>
      </c>
      <c r="L113" s="74" t="s">
        <v>855</v>
      </c>
      <c r="M113" s="74" t="s">
        <v>40</v>
      </c>
      <c r="N113" s="137" t="s">
        <v>10</v>
      </c>
      <c r="O113" s="137" t="s">
        <v>11</v>
      </c>
      <c r="P113" s="74" t="s">
        <v>856</v>
      </c>
      <c r="Q113" s="137"/>
      <c r="R113" s="137"/>
      <c r="S113" s="137"/>
      <c r="T113" s="74"/>
      <c r="U113" s="74"/>
      <c r="V113" s="74"/>
      <c r="W113" s="138"/>
      <c r="X113" s="138"/>
      <c r="Y113" s="138"/>
      <c r="Z113" s="136"/>
    </row>
    <row r="114" spans="1:26">
      <c r="A114" s="134">
        <v>45288.077673611115</v>
      </c>
      <c r="B114" s="74" t="s">
        <v>857</v>
      </c>
      <c r="C114" s="74" t="s">
        <v>858</v>
      </c>
      <c r="D114" s="74" t="s">
        <v>86</v>
      </c>
      <c r="E114" s="135">
        <v>32575</v>
      </c>
      <c r="F114" s="74" t="s">
        <v>27</v>
      </c>
      <c r="G114" s="74" t="s">
        <v>859</v>
      </c>
      <c r="H114" s="74" t="s">
        <v>860</v>
      </c>
      <c r="I114" s="74"/>
      <c r="J114" s="74" t="s">
        <v>19</v>
      </c>
      <c r="K114" s="136" t="s">
        <v>861</v>
      </c>
      <c r="L114" s="74" t="s">
        <v>862</v>
      </c>
      <c r="M114" s="74" t="s">
        <v>9</v>
      </c>
      <c r="N114" s="137" t="s">
        <v>10</v>
      </c>
      <c r="O114" s="137" t="s">
        <v>213</v>
      </c>
      <c r="P114" s="74" t="s">
        <v>863</v>
      </c>
      <c r="Q114" s="137"/>
      <c r="R114" s="137"/>
      <c r="S114" s="137"/>
      <c r="T114" s="74"/>
      <c r="U114" s="74"/>
      <c r="V114" s="74"/>
      <c r="W114" s="138"/>
      <c r="X114" s="138"/>
      <c r="Y114" s="138"/>
      <c r="Z114" s="136"/>
    </row>
    <row r="115" spans="1:26">
      <c r="A115" s="134">
        <v>45288.66715277778</v>
      </c>
      <c r="B115" s="74" t="s">
        <v>864</v>
      </c>
      <c r="C115" s="74" t="s">
        <v>865</v>
      </c>
      <c r="D115" s="74" t="s">
        <v>2</v>
      </c>
      <c r="E115" s="135">
        <v>24989</v>
      </c>
      <c r="F115" s="74" t="s">
        <v>27</v>
      </c>
      <c r="G115" s="74" t="s">
        <v>866</v>
      </c>
      <c r="H115" s="74" t="s">
        <v>867</v>
      </c>
      <c r="I115" s="74"/>
      <c r="J115" s="74" t="s">
        <v>19</v>
      </c>
      <c r="K115" s="136" t="s">
        <v>868</v>
      </c>
      <c r="L115" s="74" t="s">
        <v>869</v>
      </c>
      <c r="M115" s="74" t="s">
        <v>9</v>
      </c>
      <c r="N115" s="137" t="s">
        <v>10</v>
      </c>
      <c r="O115" s="137" t="s">
        <v>11</v>
      </c>
      <c r="P115" s="74" t="s">
        <v>870</v>
      </c>
      <c r="Q115" s="137"/>
      <c r="R115" s="137"/>
      <c r="S115" s="137"/>
      <c r="T115" s="74"/>
      <c r="U115" s="74"/>
      <c r="V115" s="74"/>
      <c r="W115" s="138"/>
      <c r="X115" s="138"/>
      <c r="Y115" s="138"/>
      <c r="Z115" s="136"/>
    </row>
    <row r="116" spans="1:26">
      <c r="A116" s="139"/>
      <c r="B116" s="74"/>
      <c r="C116" s="74"/>
      <c r="D116" s="74"/>
      <c r="E116" s="139"/>
      <c r="F116" s="74"/>
      <c r="G116" s="74"/>
      <c r="H116" s="74"/>
      <c r="I116" s="74"/>
      <c r="J116" s="74"/>
      <c r="K116" s="136"/>
      <c r="L116" s="74"/>
      <c r="M116" s="74"/>
      <c r="N116" s="137"/>
      <c r="O116" s="137"/>
      <c r="P116" s="137"/>
      <c r="Q116" s="137"/>
      <c r="R116" s="137"/>
      <c r="S116" s="137"/>
      <c r="T116" s="74"/>
      <c r="U116" s="74"/>
      <c r="V116" s="74"/>
      <c r="W116" s="138"/>
      <c r="X116" s="138"/>
      <c r="Y116" s="138"/>
      <c r="Z116" s="136"/>
    </row>
    <row r="117" spans="1:26">
      <c r="A117" s="134">
        <v>45292.114791666667</v>
      </c>
      <c r="B117" s="74" t="s">
        <v>871</v>
      </c>
      <c r="C117" s="74" t="s">
        <v>872</v>
      </c>
      <c r="D117" s="74" t="s">
        <v>2</v>
      </c>
      <c r="E117" s="135">
        <v>30119</v>
      </c>
      <c r="F117" s="74" t="s">
        <v>3</v>
      </c>
      <c r="G117" s="74" t="s">
        <v>873</v>
      </c>
      <c r="H117" s="74" t="s">
        <v>874</v>
      </c>
      <c r="I117" s="74"/>
      <c r="J117" s="74" t="s">
        <v>6</v>
      </c>
      <c r="K117" s="136" t="s">
        <v>875</v>
      </c>
      <c r="L117" s="74" t="s">
        <v>876</v>
      </c>
      <c r="M117" s="74" t="s">
        <v>9</v>
      </c>
      <c r="N117" s="137" t="s">
        <v>10</v>
      </c>
      <c r="O117" s="137" t="s">
        <v>11</v>
      </c>
      <c r="P117" s="74" t="s">
        <v>877</v>
      </c>
      <c r="Q117" s="137"/>
      <c r="R117" s="137"/>
      <c r="S117" s="137"/>
      <c r="T117" s="74"/>
      <c r="U117" s="74"/>
      <c r="V117" s="74"/>
      <c r="W117" s="138"/>
      <c r="X117" s="138"/>
      <c r="Y117" s="138"/>
      <c r="Z117" s="136"/>
    </row>
    <row r="118" spans="1:26">
      <c r="A118" s="134">
        <v>45292.731006944443</v>
      </c>
      <c r="B118" s="74" t="s">
        <v>878</v>
      </c>
      <c r="C118" s="74" t="s">
        <v>879</v>
      </c>
      <c r="D118" s="74" t="s">
        <v>2</v>
      </c>
      <c r="E118" s="135">
        <v>30596</v>
      </c>
      <c r="F118" s="74" t="s">
        <v>27</v>
      </c>
      <c r="G118" s="74" t="s">
        <v>880</v>
      </c>
      <c r="H118" s="74" t="s">
        <v>881</v>
      </c>
      <c r="I118" s="74"/>
      <c r="J118" s="74" t="s">
        <v>19</v>
      </c>
      <c r="K118" s="136" t="s">
        <v>882</v>
      </c>
      <c r="L118" s="74" t="s">
        <v>883</v>
      </c>
      <c r="M118" s="74" t="s">
        <v>40</v>
      </c>
      <c r="N118" s="137" t="s">
        <v>10</v>
      </c>
      <c r="O118" s="137" t="s">
        <v>11</v>
      </c>
      <c r="P118" s="74" t="s">
        <v>884</v>
      </c>
      <c r="Q118" s="137"/>
      <c r="R118" s="137"/>
      <c r="S118" s="137"/>
      <c r="T118" s="74"/>
      <c r="U118" s="74"/>
      <c r="V118" s="74"/>
      <c r="W118" s="138"/>
      <c r="X118" s="138"/>
      <c r="Y118" s="138"/>
      <c r="Z118" s="136"/>
    </row>
    <row r="119" spans="1:26">
      <c r="A119" s="139"/>
      <c r="B119" s="74"/>
      <c r="C119" s="74"/>
      <c r="D119" s="74"/>
      <c r="E119" s="139"/>
      <c r="F119" s="74"/>
      <c r="G119" s="74"/>
      <c r="H119" s="74"/>
      <c r="I119" s="74"/>
      <c r="J119" s="74"/>
      <c r="K119" s="136"/>
      <c r="L119" s="74"/>
      <c r="M119" s="74"/>
      <c r="N119" s="137"/>
      <c r="O119" s="137"/>
      <c r="P119" s="137"/>
      <c r="Q119" s="137"/>
      <c r="R119" s="137"/>
      <c r="S119" s="137"/>
      <c r="T119" s="74"/>
      <c r="U119" s="74"/>
      <c r="V119" s="74"/>
      <c r="W119" s="138"/>
      <c r="X119" s="138"/>
      <c r="Y119" s="138"/>
      <c r="Z119" s="136"/>
    </row>
    <row r="120" spans="1:26">
      <c r="A120" s="134">
        <v>45299.660185185188</v>
      </c>
      <c r="B120" s="74" t="s">
        <v>885</v>
      </c>
      <c r="C120" s="74" t="s">
        <v>886</v>
      </c>
      <c r="D120" s="74" t="s">
        <v>2</v>
      </c>
      <c r="E120" s="135">
        <v>15619</v>
      </c>
      <c r="F120" s="74" t="s">
        <v>3</v>
      </c>
      <c r="G120" s="74" t="s">
        <v>180</v>
      </c>
      <c r="H120" s="74" t="s">
        <v>887</v>
      </c>
      <c r="I120" s="74"/>
      <c r="J120" s="74" t="s">
        <v>6</v>
      </c>
      <c r="K120" s="136" t="s">
        <v>888</v>
      </c>
      <c r="L120" s="74" t="s">
        <v>889</v>
      </c>
      <c r="M120" s="74" t="s">
        <v>40</v>
      </c>
      <c r="N120" s="137" t="s">
        <v>10</v>
      </c>
      <c r="O120" s="137" t="s">
        <v>11</v>
      </c>
      <c r="P120" s="74" t="s">
        <v>890</v>
      </c>
      <c r="Q120" s="137"/>
      <c r="R120" s="137"/>
      <c r="S120" s="137"/>
      <c r="T120" s="74"/>
      <c r="U120" s="74"/>
      <c r="V120" s="74"/>
      <c r="W120" s="138"/>
      <c r="X120" s="138"/>
      <c r="Y120" s="138"/>
      <c r="Z120" s="136"/>
    </row>
    <row r="121" spans="1:26">
      <c r="A121" s="134">
        <v>45299.732291666667</v>
      </c>
      <c r="B121" s="74" t="s">
        <v>110</v>
      </c>
      <c r="C121" s="74" t="s">
        <v>891</v>
      </c>
      <c r="D121" s="74" t="s">
        <v>2</v>
      </c>
      <c r="E121" s="135">
        <v>36657</v>
      </c>
      <c r="F121" s="74" t="s">
        <v>3</v>
      </c>
      <c r="G121" s="74" t="s">
        <v>95</v>
      </c>
      <c r="H121" s="74" t="s">
        <v>892</v>
      </c>
      <c r="I121" s="74"/>
      <c r="J121" s="74" t="s">
        <v>19</v>
      </c>
      <c r="K121" s="136" t="s">
        <v>893</v>
      </c>
      <c r="L121" s="74" t="s">
        <v>894</v>
      </c>
      <c r="M121" s="74" t="s">
        <v>9</v>
      </c>
      <c r="N121" s="137" t="s">
        <v>10</v>
      </c>
      <c r="O121" s="137" t="s">
        <v>11</v>
      </c>
      <c r="P121" s="74" t="s">
        <v>895</v>
      </c>
      <c r="Q121" s="137"/>
      <c r="R121" s="137"/>
      <c r="S121" s="137"/>
      <c r="T121" s="74"/>
      <c r="U121" s="74"/>
      <c r="V121" s="74"/>
      <c r="W121" s="138"/>
      <c r="X121" s="138"/>
      <c r="Y121" s="138"/>
      <c r="Z121" s="136"/>
    </row>
    <row r="122" spans="1:26">
      <c r="A122" s="134">
        <v>45299.968668981484</v>
      </c>
      <c r="B122" s="74" t="s">
        <v>896</v>
      </c>
      <c r="C122" s="74" t="s">
        <v>897</v>
      </c>
      <c r="D122" s="74" t="s">
        <v>16</v>
      </c>
      <c r="E122" s="135">
        <v>30071</v>
      </c>
      <c r="F122" s="74" t="s">
        <v>3</v>
      </c>
      <c r="G122" s="74" t="s">
        <v>898</v>
      </c>
      <c r="H122" s="74" t="s">
        <v>899</v>
      </c>
      <c r="I122" s="74"/>
      <c r="J122" s="74" t="s">
        <v>6</v>
      </c>
      <c r="K122" s="136" t="s">
        <v>900</v>
      </c>
      <c r="L122" s="74" t="s">
        <v>901</v>
      </c>
      <c r="M122" s="74" t="s">
        <v>9</v>
      </c>
      <c r="N122" s="137" t="s">
        <v>10</v>
      </c>
      <c r="O122" s="137" t="s">
        <v>11</v>
      </c>
      <c r="P122" s="74" t="s">
        <v>902</v>
      </c>
      <c r="Q122" s="137"/>
      <c r="R122" s="137"/>
      <c r="S122" s="137"/>
      <c r="T122" s="74"/>
      <c r="U122" s="74"/>
      <c r="V122" s="74"/>
      <c r="W122" s="138"/>
      <c r="X122" s="138"/>
      <c r="Y122" s="138"/>
      <c r="Z122" s="136"/>
    </row>
    <row r="123" spans="1:26">
      <c r="A123" s="134">
        <v>45300.283865740741</v>
      </c>
      <c r="B123" s="74" t="s">
        <v>903</v>
      </c>
      <c r="C123" s="74" t="s">
        <v>904</v>
      </c>
      <c r="D123" s="74" t="s">
        <v>2</v>
      </c>
      <c r="E123" s="135">
        <v>33289</v>
      </c>
      <c r="F123" s="74" t="s">
        <v>27</v>
      </c>
      <c r="G123" s="74" t="s">
        <v>70</v>
      </c>
      <c r="H123" s="74" t="s">
        <v>905</v>
      </c>
      <c r="I123" s="74"/>
      <c r="J123" s="74" t="s">
        <v>19</v>
      </c>
      <c r="K123" s="136" t="s">
        <v>906</v>
      </c>
      <c r="L123" s="74" t="s">
        <v>907</v>
      </c>
      <c r="M123" s="74" t="s">
        <v>40</v>
      </c>
      <c r="N123" s="137" t="s">
        <v>10</v>
      </c>
      <c r="O123" s="137" t="s">
        <v>11</v>
      </c>
      <c r="P123" s="74" t="s">
        <v>908</v>
      </c>
      <c r="Q123" s="137"/>
      <c r="R123" s="137"/>
      <c r="S123" s="137"/>
      <c r="T123" s="74"/>
      <c r="U123" s="74"/>
      <c r="V123" s="74"/>
      <c r="W123" s="138"/>
      <c r="X123" s="138"/>
      <c r="Y123" s="138"/>
      <c r="Z123" s="136"/>
    </row>
    <row r="124" spans="1:26">
      <c r="A124" s="134">
        <v>45302.068773148145</v>
      </c>
      <c r="B124" s="74" t="s">
        <v>909</v>
      </c>
      <c r="C124" s="74" t="s">
        <v>910</v>
      </c>
      <c r="D124" s="74" t="s">
        <v>2</v>
      </c>
      <c r="E124" s="135">
        <v>33725</v>
      </c>
      <c r="F124" s="74" t="s">
        <v>27</v>
      </c>
      <c r="G124" s="74" t="s">
        <v>28</v>
      </c>
      <c r="H124" s="74" t="s">
        <v>911</v>
      </c>
      <c r="I124" s="74"/>
      <c r="J124" s="74" t="s">
        <v>19</v>
      </c>
      <c r="K124" s="136" t="s">
        <v>912</v>
      </c>
      <c r="L124" s="74" t="s">
        <v>913</v>
      </c>
      <c r="M124" s="74" t="s">
        <v>9</v>
      </c>
      <c r="N124" s="137" t="s">
        <v>10</v>
      </c>
      <c r="O124" s="137" t="s">
        <v>213</v>
      </c>
      <c r="P124" s="74" t="s">
        <v>914</v>
      </c>
      <c r="Q124" s="137"/>
      <c r="R124" s="137"/>
      <c r="S124" s="137"/>
      <c r="T124" s="74"/>
      <c r="U124" s="74"/>
      <c r="V124" s="74"/>
      <c r="W124" s="138"/>
      <c r="X124" s="138"/>
      <c r="Y124" s="138"/>
      <c r="Z124" s="136"/>
    </row>
    <row r="125" spans="1:26">
      <c r="A125" s="134">
        <v>45302.17260416667</v>
      </c>
      <c r="B125" s="74" t="s">
        <v>915</v>
      </c>
      <c r="C125" s="74" t="s">
        <v>916</v>
      </c>
      <c r="D125" s="74" t="s">
        <v>2</v>
      </c>
      <c r="E125" s="135">
        <v>26488</v>
      </c>
      <c r="F125" s="74" t="s">
        <v>3</v>
      </c>
      <c r="G125" s="74" t="s">
        <v>917</v>
      </c>
      <c r="H125" s="74" t="s">
        <v>918</v>
      </c>
      <c r="I125" s="74"/>
      <c r="J125" s="74" t="s">
        <v>6</v>
      </c>
      <c r="K125" s="136" t="s">
        <v>919</v>
      </c>
      <c r="L125" s="74" t="s">
        <v>920</v>
      </c>
      <c r="M125" s="74" t="s">
        <v>40</v>
      </c>
      <c r="N125" s="137" t="s">
        <v>10</v>
      </c>
      <c r="O125" s="137" t="s">
        <v>11</v>
      </c>
      <c r="P125" s="74" t="s">
        <v>921</v>
      </c>
      <c r="Q125" s="137"/>
      <c r="R125" s="137"/>
      <c r="S125" s="137"/>
      <c r="T125" s="74"/>
      <c r="U125" s="74"/>
      <c r="V125" s="74"/>
      <c r="W125" s="138"/>
      <c r="X125" s="138"/>
      <c r="Y125" s="138"/>
      <c r="Z125" s="136"/>
    </row>
    <row r="126" spans="1:26">
      <c r="A126" s="134">
        <v>45304.444039351853</v>
      </c>
      <c r="B126" s="74" t="s">
        <v>922</v>
      </c>
      <c r="C126" s="74" t="s">
        <v>923</v>
      </c>
      <c r="D126" s="74" t="s">
        <v>2</v>
      </c>
      <c r="E126" s="135">
        <v>26986</v>
      </c>
      <c r="F126" s="74" t="s">
        <v>3</v>
      </c>
      <c r="G126" s="74" t="s">
        <v>924</v>
      </c>
      <c r="H126" s="74" t="s">
        <v>925</v>
      </c>
      <c r="I126" s="74"/>
      <c r="J126" s="74" t="s">
        <v>19</v>
      </c>
      <c r="K126" s="136" t="s">
        <v>926</v>
      </c>
      <c r="L126" s="74" t="s">
        <v>927</v>
      </c>
      <c r="M126" s="74" t="s">
        <v>175</v>
      </c>
      <c r="N126" s="137" t="s">
        <v>10</v>
      </c>
      <c r="O126" s="137" t="s">
        <v>213</v>
      </c>
      <c r="P126" s="74" t="s">
        <v>928</v>
      </c>
      <c r="Q126" s="137"/>
      <c r="R126" s="137"/>
      <c r="S126" s="137"/>
      <c r="T126" s="74"/>
      <c r="U126" s="74"/>
      <c r="V126" s="74"/>
      <c r="W126" s="138"/>
      <c r="X126" s="138"/>
      <c r="Y126" s="138"/>
      <c r="Z126" s="136"/>
    </row>
    <row r="127" spans="1:26">
      <c r="A127" s="134">
        <v>45308.165914351855</v>
      </c>
      <c r="B127" s="74" t="s">
        <v>929</v>
      </c>
      <c r="C127" s="74" t="s">
        <v>930</v>
      </c>
      <c r="D127" s="74" t="s">
        <v>2</v>
      </c>
      <c r="E127" s="135">
        <v>37170</v>
      </c>
      <c r="F127" s="74" t="s">
        <v>27</v>
      </c>
      <c r="G127" s="74" t="s">
        <v>518</v>
      </c>
      <c r="H127" s="74" t="s">
        <v>931</v>
      </c>
      <c r="I127" s="74"/>
      <c r="J127" s="74" t="s">
        <v>19</v>
      </c>
      <c r="K127" s="136" t="s">
        <v>932</v>
      </c>
      <c r="L127" s="74" t="s">
        <v>933</v>
      </c>
      <c r="M127" s="74" t="s">
        <v>9</v>
      </c>
      <c r="N127" s="137" t="s">
        <v>10</v>
      </c>
      <c r="O127" s="137" t="s">
        <v>11</v>
      </c>
      <c r="P127" s="74" t="s">
        <v>934</v>
      </c>
      <c r="Q127" s="137"/>
      <c r="R127" s="137"/>
      <c r="S127" s="137"/>
      <c r="T127" s="74"/>
      <c r="U127" s="74"/>
      <c r="V127" s="74"/>
      <c r="W127" s="138"/>
      <c r="X127" s="138"/>
      <c r="Y127" s="138"/>
      <c r="Z127" s="136"/>
    </row>
    <row r="128" spans="1:26">
      <c r="A128" s="134">
        <v>45308.507349537038</v>
      </c>
      <c r="B128" s="74" t="s">
        <v>935</v>
      </c>
      <c r="C128" s="74" t="s">
        <v>936</v>
      </c>
      <c r="D128" s="74" t="s">
        <v>86</v>
      </c>
      <c r="E128" s="135">
        <v>35975</v>
      </c>
      <c r="F128" s="74" t="s">
        <v>3</v>
      </c>
      <c r="G128" s="74" t="s">
        <v>937</v>
      </c>
      <c r="H128" s="74" t="s">
        <v>938</v>
      </c>
      <c r="I128" s="74"/>
      <c r="J128" s="74" t="s">
        <v>6</v>
      </c>
      <c r="K128" s="136" t="s">
        <v>939</v>
      </c>
      <c r="L128" s="74" t="s">
        <v>940</v>
      </c>
      <c r="M128" s="74" t="s">
        <v>22</v>
      </c>
      <c r="N128" s="137" t="s">
        <v>10</v>
      </c>
      <c r="O128" s="137" t="s">
        <v>11</v>
      </c>
      <c r="P128" s="74" t="s">
        <v>941</v>
      </c>
      <c r="Q128" s="137"/>
      <c r="R128" s="137"/>
      <c r="S128" s="137"/>
      <c r="T128" s="74"/>
      <c r="U128" s="74"/>
      <c r="V128" s="74"/>
      <c r="W128" s="138"/>
      <c r="X128" s="138"/>
      <c r="Y128" s="138"/>
      <c r="Z128" s="136"/>
    </row>
    <row r="129" spans="1:26">
      <c r="A129" s="134">
        <v>45309.046585648146</v>
      </c>
      <c r="B129" s="74" t="s">
        <v>942</v>
      </c>
      <c r="C129" s="74" t="s">
        <v>943</v>
      </c>
      <c r="D129" s="74" t="s">
        <v>16</v>
      </c>
      <c r="E129" s="135">
        <v>35188</v>
      </c>
      <c r="F129" s="74" t="s">
        <v>27</v>
      </c>
      <c r="G129" s="136" t="s">
        <v>944</v>
      </c>
      <c r="H129" s="74" t="s">
        <v>945</v>
      </c>
      <c r="I129" s="74"/>
      <c r="J129" s="74" t="s">
        <v>19</v>
      </c>
      <c r="K129" s="136" t="s">
        <v>946</v>
      </c>
      <c r="L129" s="74" t="s">
        <v>947</v>
      </c>
      <c r="M129" s="74" t="s">
        <v>175</v>
      </c>
      <c r="N129" s="137" t="s">
        <v>10</v>
      </c>
      <c r="O129" s="137" t="s">
        <v>213</v>
      </c>
      <c r="P129" s="74" t="s">
        <v>948</v>
      </c>
      <c r="Q129" s="137"/>
      <c r="R129" s="137"/>
      <c r="S129" s="137"/>
      <c r="T129" s="74"/>
      <c r="U129" s="74"/>
      <c r="V129" s="74"/>
      <c r="W129" s="138"/>
      <c r="X129" s="138"/>
      <c r="Y129" s="138"/>
      <c r="Z129" s="136"/>
    </row>
    <row r="130" spans="1:26">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row>
    <row r="131" spans="1:26">
      <c r="A131" s="134">
        <v>45313.521423611113</v>
      </c>
      <c r="B131" s="74" t="s">
        <v>949</v>
      </c>
      <c r="C131" s="74" t="s">
        <v>950</v>
      </c>
      <c r="D131" s="74" t="s">
        <v>2</v>
      </c>
      <c r="E131" s="135">
        <v>27585</v>
      </c>
      <c r="F131" s="74" t="s">
        <v>3</v>
      </c>
      <c r="G131" s="136" t="s">
        <v>951</v>
      </c>
      <c r="H131" s="74" t="s">
        <v>952</v>
      </c>
      <c r="I131" s="74" t="s">
        <v>953</v>
      </c>
      <c r="J131" s="136" t="s">
        <v>6</v>
      </c>
      <c r="K131" s="136" t="s">
        <v>954</v>
      </c>
      <c r="L131" s="74" t="s">
        <v>955</v>
      </c>
      <c r="M131" s="137" t="s">
        <v>175</v>
      </c>
      <c r="N131" s="137" t="s">
        <v>10</v>
      </c>
      <c r="O131" s="137" t="s">
        <v>213</v>
      </c>
      <c r="P131" s="74" t="s">
        <v>956</v>
      </c>
      <c r="Q131" s="137"/>
      <c r="R131" s="137"/>
      <c r="S131" s="137"/>
      <c r="T131" s="74"/>
      <c r="U131" s="74"/>
      <c r="V131" s="74"/>
      <c r="W131" s="138"/>
      <c r="X131" s="138"/>
      <c r="Y131" s="138"/>
      <c r="Z131" s="136"/>
    </row>
    <row r="132" spans="1:26">
      <c r="A132" s="139" t="s">
        <v>957</v>
      </c>
      <c r="B132" s="74" t="s">
        <v>958</v>
      </c>
      <c r="C132" s="74"/>
      <c r="D132" s="74" t="s">
        <v>2</v>
      </c>
      <c r="E132" s="137">
        <v>29011</v>
      </c>
      <c r="F132" s="74" t="s">
        <v>27</v>
      </c>
      <c r="G132" s="136" t="s">
        <v>95</v>
      </c>
      <c r="H132" s="74" t="s">
        <v>959</v>
      </c>
      <c r="I132" s="74" t="s">
        <v>605</v>
      </c>
      <c r="J132" s="74" t="s">
        <v>19</v>
      </c>
      <c r="K132" s="136" t="s">
        <v>960</v>
      </c>
      <c r="L132" s="74" t="s">
        <v>961</v>
      </c>
      <c r="M132" s="74" t="s">
        <v>962</v>
      </c>
      <c r="N132" s="137" t="s">
        <v>10</v>
      </c>
      <c r="O132" s="137" t="s">
        <v>11</v>
      </c>
      <c r="P132" s="74" t="s">
        <v>963</v>
      </c>
      <c r="Q132" s="137"/>
      <c r="R132" s="137"/>
      <c r="S132" s="137"/>
      <c r="T132" s="137"/>
      <c r="U132" s="74"/>
      <c r="V132" s="74"/>
      <c r="W132" s="138"/>
      <c r="X132" s="138"/>
      <c r="Y132" s="138"/>
      <c r="Z132" s="138"/>
    </row>
    <row r="133" spans="1:26">
      <c r="A133" s="134">
        <v>45316.359479166669</v>
      </c>
      <c r="B133" s="74" t="s">
        <v>964</v>
      </c>
      <c r="C133" s="74" t="s">
        <v>965</v>
      </c>
      <c r="D133" s="74" t="s">
        <v>86</v>
      </c>
      <c r="E133" s="137">
        <v>34335</v>
      </c>
      <c r="F133" s="74" t="s">
        <v>3</v>
      </c>
      <c r="G133" s="74" t="s">
        <v>966</v>
      </c>
      <c r="H133" s="74" t="s">
        <v>967</v>
      </c>
      <c r="I133" s="74" t="s">
        <v>968</v>
      </c>
      <c r="J133" s="74" t="s">
        <v>6</v>
      </c>
      <c r="K133" s="136" t="s">
        <v>969</v>
      </c>
      <c r="L133" s="74" t="s">
        <v>970</v>
      </c>
      <c r="M133" s="74" t="s">
        <v>9</v>
      </c>
      <c r="N133" s="137" t="s">
        <v>10</v>
      </c>
      <c r="O133" s="137" t="s">
        <v>11</v>
      </c>
      <c r="P133" s="74" t="s">
        <v>971</v>
      </c>
      <c r="Q133" s="137"/>
      <c r="R133" s="137"/>
      <c r="S133" s="137"/>
      <c r="T133" s="137"/>
      <c r="U133" s="74"/>
      <c r="V133" s="74"/>
      <c r="W133" s="138"/>
      <c r="X133" s="138"/>
      <c r="Y133" s="138"/>
      <c r="Z133" s="138"/>
    </row>
    <row r="134" spans="1:26">
      <c r="A134" s="134">
        <v>45316.493171296293</v>
      </c>
      <c r="B134" s="74" t="s">
        <v>972</v>
      </c>
      <c r="C134" s="74" t="s">
        <v>973</v>
      </c>
      <c r="D134" s="74" t="s">
        <v>2</v>
      </c>
      <c r="E134" s="137">
        <v>29593</v>
      </c>
      <c r="F134" s="74" t="s">
        <v>3</v>
      </c>
      <c r="G134" s="74" t="s">
        <v>974</v>
      </c>
      <c r="H134" s="74" t="s">
        <v>975</v>
      </c>
      <c r="I134" s="74" t="s">
        <v>976</v>
      </c>
      <c r="J134" s="74" t="s">
        <v>6</v>
      </c>
      <c r="K134" s="136" t="s">
        <v>977</v>
      </c>
      <c r="L134" s="74" t="s">
        <v>978</v>
      </c>
      <c r="M134" s="74" t="s">
        <v>9</v>
      </c>
      <c r="N134" s="137" t="s">
        <v>10</v>
      </c>
      <c r="O134" s="137" t="s">
        <v>11</v>
      </c>
      <c r="P134" s="74" t="s">
        <v>979</v>
      </c>
      <c r="Q134" s="137"/>
      <c r="R134" s="137"/>
      <c r="S134" s="137"/>
      <c r="T134" s="137"/>
      <c r="U134" s="74"/>
      <c r="V134" s="74"/>
      <c r="W134" s="138"/>
      <c r="X134" s="138"/>
      <c r="Y134" s="138"/>
      <c r="Z134" s="138"/>
    </row>
    <row r="135" spans="1:26">
      <c r="A135" s="139" t="s">
        <v>980</v>
      </c>
      <c r="B135" s="74" t="s">
        <v>981</v>
      </c>
      <c r="C135" s="74"/>
      <c r="D135" s="74" t="s">
        <v>2</v>
      </c>
      <c r="E135" s="139" t="s">
        <v>982</v>
      </c>
      <c r="F135" s="74" t="s">
        <v>983</v>
      </c>
      <c r="G135" s="74" t="s">
        <v>471</v>
      </c>
      <c r="H135" s="74" t="s">
        <v>984</v>
      </c>
      <c r="I135" s="74" t="s">
        <v>985</v>
      </c>
      <c r="J135" s="74" t="s">
        <v>19</v>
      </c>
      <c r="K135" s="136" t="s">
        <v>986</v>
      </c>
      <c r="L135" s="74" t="s">
        <v>987</v>
      </c>
      <c r="M135" s="74" t="s">
        <v>40</v>
      </c>
      <c r="N135" s="137" t="s">
        <v>10</v>
      </c>
      <c r="O135" s="137" t="s">
        <v>11</v>
      </c>
      <c r="P135" s="74" t="s">
        <v>988</v>
      </c>
      <c r="Q135" s="137"/>
      <c r="R135" s="137"/>
      <c r="S135" s="137"/>
      <c r="T135" s="137"/>
      <c r="U135" s="74"/>
      <c r="V135" s="74"/>
      <c r="W135" s="138"/>
      <c r="X135" s="138"/>
      <c r="Y135" s="138"/>
      <c r="Z135" s="138"/>
    </row>
    <row r="136" spans="1:26">
      <c r="A136" s="134">
        <v>45316.944374999999</v>
      </c>
      <c r="B136" s="74" t="s">
        <v>989</v>
      </c>
      <c r="C136" s="74" t="s">
        <v>990</v>
      </c>
      <c r="D136" s="74" t="s">
        <v>2</v>
      </c>
      <c r="E136" s="137">
        <v>26714</v>
      </c>
      <c r="F136" s="74" t="s">
        <v>27</v>
      </c>
      <c r="G136" s="74" t="s">
        <v>28</v>
      </c>
      <c r="H136" s="74" t="s">
        <v>991</v>
      </c>
      <c r="I136" s="74" t="s">
        <v>605</v>
      </c>
      <c r="J136" s="74" t="s">
        <v>19</v>
      </c>
      <c r="K136" s="136">
        <v>601123008643</v>
      </c>
      <c r="L136" s="74" t="s">
        <v>992</v>
      </c>
      <c r="M136" s="74" t="s">
        <v>175</v>
      </c>
      <c r="N136" s="137" t="s">
        <v>65</v>
      </c>
      <c r="O136" s="137" t="s">
        <v>11</v>
      </c>
      <c r="P136" s="74" t="s">
        <v>993</v>
      </c>
      <c r="Q136" s="137"/>
      <c r="R136" s="137"/>
      <c r="S136" s="137"/>
      <c r="T136" s="137"/>
      <c r="U136" s="74"/>
      <c r="V136" s="74"/>
      <c r="W136" s="138"/>
      <c r="X136" s="138"/>
      <c r="Y136" s="138"/>
      <c r="Z136" s="138"/>
    </row>
    <row r="137" spans="1:26">
      <c r="A137" s="134">
        <v>45318.33971064815</v>
      </c>
      <c r="B137" s="74" t="s">
        <v>994</v>
      </c>
      <c r="C137" s="74" t="s">
        <v>995</v>
      </c>
      <c r="D137" s="74" t="s">
        <v>2</v>
      </c>
      <c r="E137" s="137">
        <v>22686</v>
      </c>
      <c r="F137" s="74" t="s">
        <v>3</v>
      </c>
      <c r="G137" s="74" t="s">
        <v>996</v>
      </c>
      <c r="H137" s="74" t="s">
        <v>997</v>
      </c>
      <c r="I137" s="74" t="s">
        <v>998</v>
      </c>
      <c r="J137" s="74" t="s">
        <v>19</v>
      </c>
      <c r="K137" s="136" t="s">
        <v>999</v>
      </c>
      <c r="L137" s="74" t="s">
        <v>1000</v>
      </c>
      <c r="M137" s="74" t="s">
        <v>9</v>
      </c>
      <c r="N137" s="137" t="s">
        <v>65</v>
      </c>
      <c r="O137" s="137" t="s">
        <v>11</v>
      </c>
      <c r="P137" s="74" t="s">
        <v>1001</v>
      </c>
      <c r="Q137" s="137"/>
      <c r="R137" s="137"/>
      <c r="S137" s="137"/>
      <c r="T137" s="137"/>
      <c r="U137" s="74"/>
      <c r="V137" s="74"/>
      <c r="W137" s="138"/>
      <c r="X137" s="138"/>
      <c r="Y137" s="138"/>
      <c r="Z137" s="138"/>
    </row>
    <row r="138" spans="1:26">
      <c r="A138" s="134">
        <v>45318.69767361111</v>
      </c>
      <c r="B138" s="74" t="s">
        <v>223</v>
      </c>
      <c r="C138" s="74" t="s">
        <v>1002</v>
      </c>
      <c r="D138" s="74" t="s">
        <v>86</v>
      </c>
      <c r="E138" s="137">
        <v>31057</v>
      </c>
      <c r="F138" s="74" t="s">
        <v>3</v>
      </c>
      <c r="G138" s="74" t="s">
        <v>1003</v>
      </c>
      <c r="H138" s="74" t="s">
        <v>1004</v>
      </c>
      <c r="I138" s="74" t="s">
        <v>1005</v>
      </c>
      <c r="J138" s="74" t="s">
        <v>6</v>
      </c>
      <c r="K138" s="136" t="s">
        <v>1006</v>
      </c>
      <c r="L138" s="74" t="s">
        <v>1007</v>
      </c>
      <c r="M138" s="74" t="s">
        <v>22</v>
      </c>
      <c r="N138" s="137" t="s">
        <v>10</v>
      </c>
      <c r="O138" s="137" t="s">
        <v>11</v>
      </c>
      <c r="P138" s="74" t="s">
        <v>1008</v>
      </c>
      <c r="Q138" s="137"/>
      <c r="R138" s="137"/>
      <c r="S138" s="137"/>
      <c r="T138" s="137"/>
      <c r="U138" s="74"/>
      <c r="V138" s="74"/>
      <c r="W138" s="138"/>
      <c r="X138" s="138"/>
      <c r="Y138" s="138"/>
      <c r="Z138" s="138"/>
    </row>
    <row r="139" spans="1:26">
      <c r="A139" s="134">
        <v>45323.145613425928</v>
      </c>
      <c r="B139" s="74" t="s">
        <v>1009</v>
      </c>
      <c r="C139" s="74" t="s">
        <v>916</v>
      </c>
      <c r="D139" s="137" t="s">
        <v>2</v>
      </c>
      <c r="E139" s="137">
        <v>26488</v>
      </c>
      <c r="F139" s="74" t="s">
        <v>3</v>
      </c>
      <c r="G139" s="74" t="s">
        <v>1010</v>
      </c>
      <c r="H139" s="74" t="s">
        <v>1011</v>
      </c>
      <c r="I139" s="74" t="s">
        <v>1012</v>
      </c>
      <c r="J139" s="136" t="s">
        <v>19</v>
      </c>
      <c r="K139" s="136" t="s">
        <v>1013</v>
      </c>
      <c r="L139" s="74" t="s">
        <v>1014</v>
      </c>
      <c r="M139" s="137" t="s">
        <v>22</v>
      </c>
      <c r="N139" s="137" t="s">
        <v>10</v>
      </c>
      <c r="O139" s="137" t="s">
        <v>11</v>
      </c>
      <c r="P139" s="137" t="s">
        <v>1015</v>
      </c>
      <c r="Q139" s="137"/>
      <c r="R139" s="74"/>
      <c r="S139" s="137"/>
      <c r="T139" s="137"/>
      <c r="U139" s="137"/>
      <c r="V139" s="74"/>
      <c r="W139" s="138"/>
      <c r="X139" s="138"/>
      <c r="Y139" s="138"/>
      <c r="Z139" s="138"/>
    </row>
    <row r="140" spans="1:26">
      <c r="A140" s="134">
        <v>45323.580995370372</v>
      </c>
      <c r="B140" s="74" t="s">
        <v>1016</v>
      </c>
      <c r="C140" s="74" t="s">
        <v>1017</v>
      </c>
      <c r="D140" s="137" t="s">
        <v>2</v>
      </c>
      <c r="E140" s="137">
        <v>23585</v>
      </c>
      <c r="F140" s="74" t="s">
        <v>3</v>
      </c>
      <c r="G140" s="74" t="s">
        <v>171</v>
      </c>
      <c r="H140" s="74" t="s">
        <v>1018</v>
      </c>
      <c r="I140" s="74" t="s">
        <v>1012</v>
      </c>
      <c r="J140" s="136" t="s">
        <v>19</v>
      </c>
      <c r="K140" s="136" t="s">
        <v>1019</v>
      </c>
      <c r="L140" s="74" t="s">
        <v>1020</v>
      </c>
      <c r="M140" s="137" t="s">
        <v>9</v>
      </c>
      <c r="N140" s="137" t="s">
        <v>10</v>
      </c>
      <c r="O140" s="137" t="s">
        <v>11</v>
      </c>
      <c r="P140" s="137" t="s">
        <v>1021</v>
      </c>
      <c r="Q140" s="137"/>
      <c r="R140" s="74"/>
      <c r="S140" s="137"/>
      <c r="T140" s="137"/>
      <c r="U140" s="137"/>
      <c r="V140" s="74"/>
      <c r="W140" s="138"/>
      <c r="X140" s="138"/>
      <c r="Y140" s="138"/>
      <c r="Z140" s="138"/>
    </row>
    <row r="141" spans="1:26">
      <c r="A141" s="139" t="s">
        <v>1022</v>
      </c>
      <c r="B141" s="74" t="s">
        <v>1023</v>
      </c>
      <c r="C141" s="74"/>
      <c r="D141" s="74" t="s">
        <v>2</v>
      </c>
      <c r="E141" s="137">
        <v>33849</v>
      </c>
      <c r="F141" s="74" t="s">
        <v>3</v>
      </c>
      <c r="G141" s="74" t="s">
        <v>1024</v>
      </c>
      <c r="H141" s="74" t="s">
        <v>1025</v>
      </c>
      <c r="I141" s="74" t="s">
        <v>1026</v>
      </c>
      <c r="J141" s="74" t="s">
        <v>19</v>
      </c>
      <c r="K141" s="136" t="s">
        <v>1027</v>
      </c>
      <c r="L141" s="74" t="s">
        <v>1028</v>
      </c>
      <c r="M141" s="74" t="s">
        <v>9</v>
      </c>
      <c r="N141" s="137" t="s">
        <v>10</v>
      </c>
      <c r="O141" s="137" t="s">
        <v>11</v>
      </c>
      <c r="P141" s="74" t="s">
        <v>1029</v>
      </c>
      <c r="Q141" s="137"/>
      <c r="R141" s="74"/>
      <c r="S141" s="137"/>
      <c r="T141" s="137"/>
      <c r="U141" s="137"/>
      <c r="V141" s="74"/>
      <c r="W141" s="138"/>
      <c r="X141" s="138"/>
      <c r="Y141" s="138"/>
      <c r="Z141" s="138"/>
    </row>
    <row r="142" spans="1:26">
      <c r="A142" s="139">
        <v>45327.169050925928</v>
      </c>
      <c r="B142" s="74" t="s">
        <v>1030</v>
      </c>
      <c r="C142" s="74" t="s">
        <v>1031</v>
      </c>
      <c r="D142" s="74" t="s">
        <v>16</v>
      </c>
      <c r="E142" s="137">
        <v>31057</v>
      </c>
      <c r="F142" s="74" t="s">
        <v>3</v>
      </c>
      <c r="G142" s="74" t="s">
        <v>180</v>
      </c>
      <c r="H142" s="74" t="s">
        <v>1032</v>
      </c>
      <c r="I142" s="74" t="s">
        <v>420</v>
      </c>
      <c r="J142" s="74" t="s">
        <v>6</v>
      </c>
      <c r="K142" s="136" t="s">
        <v>1006</v>
      </c>
      <c r="L142" s="74" t="s">
        <v>1007</v>
      </c>
      <c r="M142" s="74" t="s">
        <v>9</v>
      </c>
      <c r="N142" s="137" t="s">
        <v>10</v>
      </c>
      <c r="O142" s="137" t="s">
        <v>11</v>
      </c>
      <c r="P142" s="74" t="s">
        <v>1033</v>
      </c>
      <c r="Q142" s="137"/>
      <c r="R142" s="74"/>
      <c r="S142" s="137"/>
      <c r="T142" s="137"/>
      <c r="U142" s="137"/>
      <c r="V142" s="74"/>
      <c r="W142" s="138"/>
      <c r="X142" s="138"/>
      <c r="Y142" s="138"/>
      <c r="Z142" s="138"/>
    </row>
    <row r="143" spans="1:26">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spans="1:26">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spans="1:26">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spans="1:26">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spans="1:26">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spans="1:26">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spans="1:26">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spans="1:26">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spans="1:26">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spans="1:26">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spans="1:26">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spans="1:26">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spans="1:26">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spans="1:26">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spans="1:26">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spans="1:26">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spans="1:26">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spans="1:26">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spans="1:26">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spans="1:26">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spans="1:26">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spans="1:26">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spans="1:26">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spans="1:26">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spans="1:26">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spans="1:26">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spans="1:26">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spans="1:26">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spans="1:26">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spans="1:26">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spans="1:26">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spans="1:26">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spans="1:26">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spans="1:26">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spans="1:26">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spans="1:26">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spans="1:26">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spans="1:26">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spans="1:26">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spans="1:26">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spans="1:26">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spans="1:26">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spans="1:26">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spans="1:26">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spans="1:26">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spans="1:26">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spans="1:26">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spans="1:26">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spans="1:26">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spans="1:26">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spans="1:26">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spans="1:26">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spans="1:26">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spans="1:26">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spans="1:26">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spans="1:26">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spans="1:26">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spans="1:26">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spans="1:26">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spans="1:26">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spans="1:26">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spans="1:26">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spans="1:26">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spans="1:26">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spans="1:26">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spans="1:26">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spans="1:26">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spans="1:26">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spans="1:26">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spans="1:26">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spans="1:26">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spans="1:26">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spans="1:26">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spans="1:26">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spans="1:26">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spans="1:26">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spans="1:26">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spans="1:26">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spans="1:26">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spans="1:26">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spans="1:26">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spans="1:26">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spans="1:26">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spans="1:26">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spans="1:26">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spans="1:26">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spans="1:26">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spans="1:26">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spans="1:26">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spans="1:26">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spans="1:26">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spans="1:26">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spans="1:26">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spans="1:26">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spans="1:26">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spans="1:26">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spans="1:26">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spans="1:26">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spans="1:26">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spans="1:26">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spans="1:26">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spans="1:26">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spans="1:26">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spans="1:26">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spans="1:26">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spans="1:26">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spans="1:26">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spans="1:26">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spans="1:26">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spans="1:26">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spans="1:26">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spans="1:26">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spans="1:26">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spans="1:26">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spans="1:26">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spans="1:26">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spans="1:26">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spans="1:26">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spans="1:26">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spans="1:26">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spans="1:26">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spans="1:26">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spans="1:26">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spans="1:26">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spans="1:26">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spans="1:26">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spans="1:26">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spans="1:26">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spans="1:26">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spans="1:26">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spans="1:26">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spans="1:26">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spans="1:26">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spans="1:26">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spans="1:26">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spans="1:26">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spans="1:26">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spans="1:26">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spans="1:26">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spans="1:26">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spans="1:26">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spans="1:26">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spans="1:26">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spans="1:26">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spans="1:26">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spans="1:26">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spans="1:26">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spans="1:26">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spans="1:26">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spans="1:26">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spans="1:26">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spans="1:26">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spans="1:26">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spans="1:26">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spans="1:26">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spans="1:26">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spans="1:26">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spans="1:26">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spans="1:26">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spans="1:26">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spans="1:26">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spans="1:26">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spans="1:26">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spans="1:26">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spans="1:26">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spans="1:26">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spans="1:26">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spans="1:26">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spans="1:26">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spans="1:26">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spans="1:26">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spans="1:26">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spans="1:26">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spans="1:26">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spans="1:26">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spans="1:26">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spans="1:26">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spans="1:26">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spans="1:26">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spans="1:26">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spans="1:26">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spans="1:26">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spans="1:26">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spans="1:26">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spans="1:26">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spans="1:26">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spans="1:26">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spans="1:26">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spans="1:26">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spans="1:26">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spans="1:26">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spans="1:26">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spans="1:26">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spans="1:26">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spans="1:26">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spans="1:26">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spans="1:26">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spans="1:26">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spans="1:26">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spans="1:26">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spans="1:26">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spans="1:26">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spans="1:26">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spans="1:26">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spans="1:26">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spans="1:26">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spans="1:26">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spans="1:26">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spans="1:26">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spans="1:26">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spans="1:26">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spans="1:26">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spans="1:26">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spans="1:26">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spans="1:26">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spans="1:26">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spans="1:26">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spans="1:26">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spans="1:26">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spans="1:26">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spans="1:26">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spans="1:26">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spans="1:26">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spans="1:26">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spans="1:26">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spans="1:26">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spans="1:26">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spans="1:26">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spans="1:26">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spans="1:26">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spans="1:26">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spans="1:26">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spans="1:26">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spans="1:26">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spans="1:26">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spans="1:26">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spans="1:26">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spans="1:26">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spans="1:26">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spans="1:26">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spans="1:26">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spans="1:26">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spans="1:26">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spans="1:26">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spans="1:26">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spans="1:26">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spans="1:26">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spans="1:26">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spans="1:26">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spans="1:26">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spans="1:26">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spans="1:26">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spans="1:26">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spans="1:26">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spans="1:26">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spans="1:26">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spans="1:26">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spans="1:26">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spans="1:26">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spans="1:26">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spans="1:26">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spans="1:26">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spans="1:26">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spans="1:26">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spans="1:26">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spans="1:26">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spans="1:26">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spans="1:26">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spans="1:26">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spans="1:26">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spans="1:26">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spans="1:26">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spans="1:26">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spans="1:26">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spans="1:26">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spans="1:26">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spans="1:26">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spans="1:26">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spans="1:26">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spans="1:26">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spans="1:26">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spans="1:26">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spans="1:26">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spans="1:26">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spans="1:26">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spans="1:26">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spans="1:26">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spans="1:26">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spans="1:26">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spans="1:26">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spans="1:26">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spans="1:26">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spans="1:26">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spans="1:26">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spans="1:26">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spans="1:26">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spans="1:26">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spans="1:26">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spans="1:26">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spans="1:26">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spans="1:26">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spans="1:26">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spans="1:26">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spans="1:26">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spans="1:26">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spans="1:26">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spans="1:26">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spans="1:26">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spans="1:26">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spans="1:26">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spans="1:26">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spans="1:26">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spans="1:26">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spans="1:26">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spans="1:26">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spans="1:26">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spans="1:26">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spans="1:26">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spans="1:26">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spans="1:26">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spans="1:26">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spans="1:26">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spans="1:26">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spans="1:26">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spans="1:26">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spans="1:26">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spans="1:26">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spans="1:26">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spans="1:26">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spans="1:26">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spans="1:26">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spans="1:26">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spans="1:26">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spans="1:26">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spans="1:26">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spans="1:26">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spans="1:26">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spans="1:26">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spans="1:26">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spans="1:26">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spans="1:26">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spans="1:26">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spans="1:26">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spans="1:26">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spans="1:26">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spans="1:26">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spans="1:26">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spans="1:26">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spans="1:26">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spans="1:26">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spans="1:26">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spans="1:26">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spans="1:26">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spans="1:26">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spans="1:26">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spans="1:26">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spans="1:26">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spans="1:26">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spans="1:26">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spans="1:26">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spans="1:26">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spans="1:26">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spans="1:26">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spans="1:26">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spans="1:26">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spans="1:26">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spans="1:26">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spans="1:26">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spans="1:26">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spans="1:26">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spans="1:26">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spans="1:26">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spans="1:26">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spans="1:26">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spans="1:26">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spans="1:26">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spans="1:26">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spans="1:26">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spans="1:26">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spans="1:26">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spans="1:26">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spans="1:26">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spans="1:26">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spans="1:26">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spans="1:26">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spans="1:26">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spans="1:26">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spans="1:26">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spans="1:26">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spans="1:26">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spans="1:26">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spans="1:26">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spans="1:26">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spans="1:26">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spans="1:26">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spans="1:26">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spans="1:26">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spans="1:26">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spans="1:26">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spans="1:26">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spans="1:26">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spans="1:26">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spans="1:26">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spans="1:26">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spans="1:26">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spans="1:26">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spans="1:26">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spans="1:26">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spans="1:26">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spans="1:26">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spans="1:26">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spans="1:26">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spans="1:26">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spans="1:26">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spans="1:26">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spans="1:26">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spans="1:26">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spans="1:26">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spans="1:26">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spans="1:26">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spans="1:26">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spans="1:26">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spans="1:26">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spans="1:26">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spans="1:26">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spans="1:26">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spans="1:26">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spans="1:26">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spans="1:26">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spans="1:26">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spans="1:26">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spans="1:26">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spans="1:26">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spans="1:26">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spans="1:26">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spans="1:26">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spans="1:26">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spans="1:26">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spans="1:26">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spans="1:26">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spans="1:26">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spans="1:26">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spans="1:26">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spans="1:26">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spans="1:26">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spans="1:26">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spans="1:26">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spans="1:26">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spans="1:26">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spans="1:26">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spans="1:26">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spans="1:26">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spans="1:26">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spans="1:26">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spans="1:26">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spans="1:26">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spans="1:26">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spans="1:26">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spans="1:26">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spans="1:26">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spans="1:26">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spans="1:26">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spans="1:26">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spans="1:26">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spans="1:26">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spans="1:26">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spans="1:26">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spans="1:26">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spans="1:26">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spans="1:26">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spans="1:26">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spans="1:26">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spans="1:26">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spans="1:26">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spans="1:26">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spans="1:26">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spans="1:26">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spans="1:26">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spans="1:26">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spans="1:26">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spans="1:26">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spans="1:26">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spans="1:26">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spans="1:26">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spans="1:26">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spans="1:26">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spans="1:26">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spans="1:26">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spans="1:26">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spans="1:26">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spans="1:26">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spans="1:26">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spans="1:26">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spans="1:26">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spans="1:26">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spans="1:26">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spans="1:26">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spans="1:26">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spans="1:26">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spans="1:26">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spans="1:26">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spans="1:26">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spans="1:26">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spans="1:26">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spans="1:26">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spans="1:26">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spans="1:26">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spans="1:26">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spans="1:26">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spans="1:26">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spans="1:26">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spans="1:26">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spans="1:26">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spans="1:26">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spans="1:26">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spans="1:26">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spans="1:26">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spans="1:26">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spans="1:26">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spans="1:26">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spans="1:26">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spans="1:26">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spans="1:26">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spans="1:26">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spans="1:26">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spans="1:26">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spans="1:26">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spans="1:26">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spans="1:26">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spans="1:26">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spans="1:26">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spans="1:26">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spans="1:26">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spans="1:26">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spans="1:26">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spans="1:26">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spans="1:26">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spans="1:26">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spans="1:26">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spans="1:26">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spans="1:26">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spans="1:26">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spans="1:26">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spans="1:26">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spans="1:26">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spans="1:26">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spans="1:26">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spans="1:26">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spans="1:26">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spans="1:26">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spans="1:26">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spans="1:26">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spans="1:26">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spans="1:26">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spans="1:26">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spans="1:26">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spans="1:26">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spans="1:26">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spans="1:26">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spans="1:26">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spans="1:26">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spans="1:26">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spans="1:26">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spans="1:26">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spans="1:26">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spans="1:26">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spans="1:26">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spans="1:26">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spans="1:26">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spans="1:26">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spans="1:26">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spans="1:26">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spans="1:26">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spans="1:26">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spans="1:26">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spans="1:26">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spans="1:26">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spans="1:26">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spans="1:26">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spans="1:26">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spans="1:26">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spans="1:26">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spans="1:26">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spans="1:26">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spans="1:26">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spans="1:26">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spans="1:26">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spans="1:26">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spans="1:26">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spans="1:26">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spans="1:26">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spans="1:26">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spans="1:26">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spans="1:26">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spans="1:26">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spans="1:26">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spans="1:26">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spans="1:26">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spans="1:26">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spans="1:26">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spans="1:26">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spans="1:26">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spans="1:26">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spans="1:26">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spans="1:26">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spans="1:26">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spans="1:26">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spans="1:26">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spans="1:26">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spans="1:26">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spans="1:26">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spans="1:26">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spans="1:26">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spans="1:26">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spans="1:26">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spans="1:26">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spans="1:26">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spans="1:26">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spans="1:26">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spans="1:26">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spans="1:26">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spans="1:26">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spans="1:26">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spans="1:26">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spans="1:26">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spans="1:26">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spans="1:26">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spans="1:26">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spans="1:26">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spans="1:26">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spans="1:26">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spans="1:26">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spans="1:26">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spans="1:26">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spans="1:26">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spans="1:26">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spans="1:26">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spans="1:26">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spans="1:26">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spans="1:26">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spans="1:26">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spans="1:26">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spans="1:26">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spans="1:26">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spans="1:26">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spans="1:26">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spans="1:26">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spans="1:26">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spans="1:26">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spans="1:26">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spans="1:26">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spans="1:26">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spans="1:26">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spans="1:26">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spans="1:26">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spans="1:26">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spans="1:26">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spans="1:26">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spans="1:26">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spans="1:26">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spans="1:26">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spans="1:26">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spans="1:26">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spans="1:26">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spans="1:26">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spans="1:26">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spans="1:26">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spans="1:26">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spans="1:26">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spans="1:26">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spans="1:26">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spans="1:26">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spans="1:26">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spans="1:26">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spans="1:26">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spans="1:26">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spans="1:26">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spans="1:26">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spans="1:26">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spans="1:26">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spans="1:26">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spans="1:26">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spans="1:26">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spans="1:26">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spans="1:26">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spans="1:26">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spans="1:26">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spans="1:26">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spans="1:26">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spans="1:26">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spans="1:26">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spans="1:26">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spans="1:26">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spans="1:26">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spans="1:26">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spans="1:26">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spans="1:26">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spans="1:26">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spans="1:26">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spans="1:26">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spans="1:26">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spans="1:26">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spans="1:26">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spans="1:26">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spans="1:26">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spans="1:26">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spans="1:26">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spans="1:26">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spans="1:26">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spans="1:26">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spans="1:26">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spans="1:26">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spans="1:26">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spans="1:26">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spans="1:26">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spans="1:26">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spans="1:26">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spans="1:26">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spans="1:26">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spans="1:26">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spans="1:26">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spans="1:26">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spans="1:26">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spans="1:26">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spans="1:26">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spans="1:26">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spans="1:26">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spans="1:26">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spans="1:26">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spans="1:26">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spans="1:26">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spans="1:26">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spans="1:26">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spans="1:26">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spans="1:26">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spans="1:26">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spans="1:26">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spans="1:26">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spans="1:26">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spans="1:26">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spans="1:26">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spans="1:26">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spans="1:26">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spans="1:26">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spans="1:26">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spans="1:26">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spans="1:26">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spans="1:26">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spans="1:26">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spans="1:26">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spans="1:26">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spans="1:26">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spans="1:26">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spans="1:26">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spans="1:26">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spans="1:26">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spans="1:26">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spans="1:26">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spans="1:26">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spans="1:26">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spans="1:26">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spans="1:26">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spans="1:26">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spans="1:26">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spans="1:26">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spans="1:26">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spans="1:26">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spans="1:26">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spans="1:26">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spans="1:26">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spans="1:26">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spans="1:26">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spans="1:26">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spans="1:26">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spans="1:26">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spans="1:26">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spans="1:26">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spans="1:26">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spans="1:26">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spans="1:26">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spans="1:26">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spans="1:26">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spans="1:26">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spans="1:26">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spans="1:26">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spans="1:26">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spans="1:26">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spans="1:26">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spans="1:26">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spans="1:26">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spans="1:26">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spans="1:26">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spans="1:26">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spans="1:26">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spans="1:26">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spans="1:26">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spans="1:26">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spans="1:26">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spans="1:26">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spans="1:26">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spans="1:26">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spans="1:26">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spans="1:26">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spans="1:26">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spans="1:26">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spans="1:26">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spans="1:26">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spans="1:26">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spans="1:26">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spans="1:26">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spans="1:26">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spans="1:26">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spans="1:26">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spans="1:26">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spans="1:26">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spans="1:26">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spans="1:26">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spans="1:26">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spans="1:26">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spans="1:26">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spans="1:26">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spans="1:26">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spans="1:26">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spans="1:26">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spans="1:26">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spans="1:26">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spans="1:26">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spans="1:26">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spans="1:26">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spans="1:26">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spans="1:26">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spans="1:26">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spans="1:26">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spans="1:26">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spans="1:26">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spans="1:26">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spans="1:26">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spans="1:26">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spans="1:26">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spans="1:26">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spans="1:26">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spans="1:26">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spans="1:26">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spans="1:26">
      <c r="A986" s="140">
        <v>45078.185682870368</v>
      </c>
      <c r="B986" s="74" t="s">
        <v>1034</v>
      </c>
      <c r="C986" s="74" t="s">
        <v>1035</v>
      </c>
      <c r="D986" s="74" t="s">
        <v>2</v>
      </c>
      <c r="E986" s="139">
        <v>31554</v>
      </c>
      <c r="F986" s="74" t="s">
        <v>3</v>
      </c>
      <c r="G986" s="74" t="s">
        <v>1036</v>
      </c>
      <c r="H986" s="74" t="s">
        <v>1037</v>
      </c>
      <c r="I986" s="74" t="s">
        <v>6</v>
      </c>
      <c r="J986" s="136" t="s">
        <v>1038</v>
      </c>
      <c r="K986" s="74" t="s">
        <v>1039</v>
      </c>
      <c r="L986" s="74" t="s">
        <v>9</v>
      </c>
      <c r="M986" s="74" t="s">
        <v>10</v>
      </c>
      <c r="N986" s="74"/>
      <c r="O986" s="74" t="s">
        <v>1040</v>
      </c>
      <c r="P986" s="74" t="s">
        <v>1041</v>
      </c>
      <c r="Q986" s="137"/>
      <c r="R986" s="137"/>
      <c r="S986" s="74"/>
      <c r="T986" s="74"/>
      <c r="U986" s="138"/>
      <c r="V986" s="138"/>
      <c r="W986" s="138"/>
      <c r="X986" s="136"/>
      <c r="Y986" s="74"/>
      <c r="Z986" s="74"/>
    </row>
    <row r="987" spans="1:26">
      <c r="A987" s="140">
        <v>45078.206122685187</v>
      </c>
      <c r="B987" s="74" t="s">
        <v>1042</v>
      </c>
      <c r="C987" s="74" t="s">
        <v>1043</v>
      </c>
      <c r="D987" s="74" t="s">
        <v>2</v>
      </c>
      <c r="E987" s="139">
        <v>23051</v>
      </c>
      <c r="F987" s="74" t="s">
        <v>3</v>
      </c>
      <c r="G987" s="74" t="s">
        <v>112</v>
      </c>
      <c r="H987" s="74" t="s">
        <v>1044</v>
      </c>
      <c r="I987" s="74" t="s">
        <v>19</v>
      </c>
      <c r="J987" s="136" t="s">
        <v>1045</v>
      </c>
      <c r="K987" s="74" t="s">
        <v>1046</v>
      </c>
      <c r="L987" s="74" t="s">
        <v>9</v>
      </c>
      <c r="M987" s="74" t="s">
        <v>65</v>
      </c>
      <c r="N987" s="74"/>
      <c r="O987" s="74" t="s">
        <v>1047</v>
      </c>
      <c r="P987" s="74" t="s">
        <v>1048</v>
      </c>
      <c r="Q987" s="137"/>
      <c r="R987" s="137"/>
      <c r="S987" s="74"/>
      <c r="T987" s="74"/>
      <c r="U987" s="138"/>
      <c r="V987" s="138"/>
      <c r="W987" s="138"/>
      <c r="X987" s="136"/>
      <c r="Y987" s="74"/>
      <c r="Z987" s="74"/>
    </row>
    <row r="988" spans="1:26">
      <c r="A988" s="74" t="s">
        <v>1049</v>
      </c>
      <c r="B988" s="74" t="s">
        <v>1050</v>
      </c>
      <c r="C988" s="74"/>
      <c r="D988" s="74" t="s">
        <v>2</v>
      </c>
      <c r="E988" s="139" t="s">
        <v>1051</v>
      </c>
      <c r="F988" s="74" t="s">
        <v>27</v>
      </c>
      <c r="G988" s="74" t="s">
        <v>859</v>
      </c>
      <c r="H988" s="74" t="s">
        <v>1052</v>
      </c>
      <c r="I988" s="74"/>
      <c r="J988" s="136"/>
      <c r="K988" s="74" t="s">
        <v>1053</v>
      </c>
      <c r="L988" s="74" t="s">
        <v>9</v>
      </c>
      <c r="M988" s="74" t="s">
        <v>1054</v>
      </c>
      <c r="N988" s="137" t="s">
        <v>11</v>
      </c>
      <c r="O988" s="74" t="s">
        <v>1055</v>
      </c>
      <c r="P988" s="74" t="s">
        <v>1056</v>
      </c>
      <c r="Q988" s="137"/>
      <c r="R988" s="137"/>
      <c r="S988" s="137"/>
      <c r="T988" s="137"/>
      <c r="U988" s="138"/>
      <c r="V988" s="138"/>
      <c r="W988" s="138"/>
      <c r="X988" s="138"/>
      <c r="Y988" s="136"/>
      <c r="Z988" s="136"/>
    </row>
    <row r="989" spans="1:26">
      <c r="A989" s="140">
        <v>45086.68954861111</v>
      </c>
      <c r="B989" s="74" t="s">
        <v>1057</v>
      </c>
      <c r="C989" s="74" t="s">
        <v>504</v>
      </c>
      <c r="D989" s="74" t="s">
        <v>2</v>
      </c>
      <c r="E989" s="139">
        <v>26261</v>
      </c>
      <c r="F989" s="74" t="s">
        <v>3</v>
      </c>
      <c r="G989" s="74" t="s">
        <v>196</v>
      </c>
      <c r="H989" s="74" t="s">
        <v>1058</v>
      </c>
      <c r="I989" s="74" t="s">
        <v>19</v>
      </c>
      <c r="J989" s="136">
        <v>60172697608</v>
      </c>
      <c r="K989" s="74" t="s">
        <v>1059</v>
      </c>
      <c r="L989" s="74" t="s">
        <v>40</v>
      </c>
      <c r="M989" s="137" t="s">
        <v>65</v>
      </c>
      <c r="N989" s="137" t="s">
        <v>11</v>
      </c>
      <c r="O989" s="137"/>
      <c r="P989" s="74" t="s">
        <v>1060</v>
      </c>
      <c r="Q989" s="137"/>
      <c r="R989" s="137"/>
      <c r="S989" s="137"/>
      <c r="T989" s="74"/>
      <c r="U989" s="138"/>
      <c r="V989" s="138"/>
      <c r="W989" s="138"/>
      <c r="X989" s="138"/>
      <c r="Y989" s="136"/>
      <c r="Z989" s="74"/>
    </row>
    <row r="990" spans="1:26">
      <c r="A990" s="140">
        <v>45087.574062500003</v>
      </c>
      <c r="B990" s="74" t="s">
        <v>1061</v>
      </c>
      <c r="C990" s="74" t="s">
        <v>1062</v>
      </c>
      <c r="D990" s="74" t="s">
        <v>2</v>
      </c>
      <c r="E990" s="139">
        <v>29791</v>
      </c>
      <c r="F990" s="74" t="s">
        <v>27</v>
      </c>
      <c r="G990" s="74" t="s">
        <v>17</v>
      </c>
      <c r="H990" s="74" t="s">
        <v>605</v>
      </c>
      <c r="I990" s="74" t="s">
        <v>19</v>
      </c>
      <c r="J990" s="136" t="s">
        <v>1063</v>
      </c>
      <c r="K990" s="74" t="s">
        <v>1064</v>
      </c>
      <c r="L990" s="74" t="s">
        <v>9</v>
      </c>
      <c r="M990" s="137" t="s">
        <v>10</v>
      </c>
      <c r="N990" s="137" t="s">
        <v>11</v>
      </c>
      <c r="O990" s="137"/>
      <c r="P990" s="74" t="s">
        <v>1065</v>
      </c>
      <c r="Q990" s="137"/>
      <c r="R990" s="137"/>
      <c r="S990" s="137"/>
      <c r="T990" s="74"/>
      <c r="U990" s="138"/>
      <c r="V990" s="138"/>
      <c r="W990" s="138"/>
      <c r="X990" s="138"/>
      <c r="Y990" s="136"/>
      <c r="Z990" s="74"/>
    </row>
    <row r="991" spans="1:26">
      <c r="A991" s="140">
        <v>45088.109201388892</v>
      </c>
      <c r="B991" s="74" t="s">
        <v>1066</v>
      </c>
      <c r="C991" s="74" t="s">
        <v>1067</v>
      </c>
      <c r="D991" s="74" t="s">
        <v>120</v>
      </c>
      <c r="E991" s="139">
        <v>24883</v>
      </c>
      <c r="F991" s="74" t="s">
        <v>3</v>
      </c>
      <c r="G991" s="74" t="s">
        <v>464</v>
      </c>
      <c r="H991" s="74" t="s">
        <v>1068</v>
      </c>
      <c r="I991" s="74" t="s">
        <v>6</v>
      </c>
      <c r="J991" s="136" t="s">
        <v>1069</v>
      </c>
      <c r="K991" s="74" t="s">
        <v>1070</v>
      </c>
      <c r="L991" s="74" t="s">
        <v>9</v>
      </c>
      <c r="M991" s="137" t="s">
        <v>10</v>
      </c>
      <c r="N991" s="137" t="s">
        <v>11</v>
      </c>
      <c r="O991" s="137"/>
      <c r="P991" s="137"/>
      <c r="Q991" s="137"/>
      <c r="R991" s="137"/>
      <c r="S991" s="137"/>
      <c r="T991" s="74"/>
      <c r="U991" s="138"/>
      <c r="V991" s="138"/>
      <c r="W991" s="138"/>
      <c r="X991" s="138"/>
      <c r="Y991" s="136"/>
      <c r="Z991" s="74"/>
    </row>
    <row r="992" spans="1:26">
      <c r="A992" s="140">
        <v>45088.558518518519</v>
      </c>
      <c r="B992" s="74" t="s">
        <v>1071</v>
      </c>
      <c r="C992" s="74" t="s">
        <v>1072</v>
      </c>
      <c r="D992" s="74" t="s">
        <v>86</v>
      </c>
      <c r="E992" s="139">
        <v>36698</v>
      </c>
      <c r="F992" s="74" t="s">
        <v>27</v>
      </c>
      <c r="G992" s="74" t="s">
        <v>1073</v>
      </c>
      <c r="H992" s="74" t="s">
        <v>5</v>
      </c>
      <c r="I992" s="74" t="s">
        <v>19</v>
      </c>
      <c r="J992" s="136" t="s">
        <v>1074</v>
      </c>
      <c r="K992" s="74" t="s">
        <v>1075</v>
      </c>
      <c r="L992" s="74" t="s">
        <v>22</v>
      </c>
      <c r="M992" s="137" t="s">
        <v>10</v>
      </c>
      <c r="N992" s="137" t="s">
        <v>11</v>
      </c>
      <c r="O992" s="137"/>
      <c r="P992" s="74" t="s">
        <v>1076</v>
      </c>
      <c r="Q992" s="137"/>
      <c r="R992" s="137"/>
      <c r="S992" s="137"/>
      <c r="T992" s="74"/>
      <c r="U992" s="138"/>
      <c r="V992" s="138"/>
      <c r="W992" s="138"/>
      <c r="X992" s="138"/>
      <c r="Y992" s="136"/>
      <c r="Z992" s="74"/>
    </row>
    <row r="993" spans="1:26">
      <c r="A993" s="140">
        <v>45089.66479166667</v>
      </c>
      <c r="B993" s="74" t="s">
        <v>1066</v>
      </c>
      <c r="C993" s="74" t="s">
        <v>1077</v>
      </c>
      <c r="D993" s="74" t="s">
        <v>86</v>
      </c>
      <c r="E993" s="139">
        <v>24883</v>
      </c>
      <c r="F993" s="74" t="s">
        <v>3</v>
      </c>
      <c r="G993" s="74" t="s">
        <v>464</v>
      </c>
      <c r="H993" s="74" t="s">
        <v>1078</v>
      </c>
      <c r="I993" s="74" t="s">
        <v>6</v>
      </c>
      <c r="J993" s="136" t="s">
        <v>1069</v>
      </c>
      <c r="K993" s="74" t="s">
        <v>1070</v>
      </c>
      <c r="L993" s="74" t="s">
        <v>9</v>
      </c>
      <c r="M993" s="137" t="s">
        <v>10</v>
      </c>
      <c r="N993" s="137" t="s">
        <v>11</v>
      </c>
      <c r="O993" s="74" t="s">
        <v>1079</v>
      </c>
      <c r="P993" s="137"/>
      <c r="Q993" s="137"/>
      <c r="R993" s="137"/>
      <c r="S993" s="137"/>
      <c r="T993" s="74"/>
      <c r="U993" s="138"/>
      <c r="V993" s="138"/>
      <c r="W993" s="138"/>
      <c r="X993" s="138"/>
      <c r="Y993" s="136"/>
      <c r="Z993" s="74"/>
    </row>
    <row r="994" spans="1:26">
      <c r="A994" s="140">
        <v>45093.13958333333</v>
      </c>
      <c r="B994" s="74" t="s">
        <v>1080</v>
      </c>
      <c r="C994" s="74" t="s">
        <v>1081</v>
      </c>
      <c r="D994" s="74" t="s">
        <v>2</v>
      </c>
      <c r="E994" s="139">
        <v>28922</v>
      </c>
      <c r="F994" s="74" t="s">
        <v>3</v>
      </c>
      <c r="G994" s="74" t="s">
        <v>1082</v>
      </c>
      <c r="H994" s="74" t="s">
        <v>1083</v>
      </c>
      <c r="I994" s="74" t="s">
        <v>6</v>
      </c>
      <c r="J994" s="136" t="s">
        <v>1084</v>
      </c>
      <c r="K994" s="74" t="s">
        <v>1085</v>
      </c>
      <c r="L994" s="74" t="s">
        <v>9</v>
      </c>
      <c r="M994" s="137" t="s">
        <v>65</v>
      </c>
      <c r="N994" s="137" t="s">
        <v>11</v>
      </c>
      <c r="O994" s="74" t="s">
        <v>1086</v>
      </c>
      <c r="P994" s="74" t="s">
        <v>1087</v>
      </c>
      <c r="Q994" s="137"/>
      <c r="R994" s="137"/>
      <c r="S994" s="137"/>
      <c r="T994" s="74"/>
      <c r="U994" s="138"/>
      <c r="V994" s="138"/>
      <c r="W994" s="138"/>
      <c r="X994" s="138"/>
      <c r="Y994" s="136"/>
      <c r="Z994" s="74"/>
    </row>
    <row r="995" spans="1:26">
      <c r="A995" s="140">
        <v>45094.293807870374</v>
      </c>
      <c r="B995" s="74" t="s">
        <v>1088</v>
      </c>
      <c r="C995" s="74" t="s">
        <v>1089</v>
      </c>
      <c r="D995" s="74" t="s">
        <v>2</v>
      </c>
      <c r="E995" s="139">
        <v>25625</v>
      </c>
      <c r="F995" s="74" t="s">
        <v>3</v>
      </c>
      <c r="G995" s="74" t="s">
        <v>95</v>
      </c>
      <c r="H995" s="74" t="s">
        <v>1090</v>
      </c>
      <c r="I995" s="74" t="s">
        <v>19</v>
      </c>
      <c r="J995" s="136" t="s">
        <v>1091</v>
      </c>
      <c r="K995" s="74" t="s">
        <v>1092</v>
      </c>
      <c r="L995" s="74" t="s">
        <v>40</v>
      </c>
      <c r="M995" s="137" t="s">
        <v>65</v>
      </c>
      <c r="N995" s="137" t="s">
        <v>11</v>
      </c>
      <c r="O995" s="137"/>
      <c r="P995" s="74" t="s">
        <v>1093</v>
      </c>
      <c r="Q995" s="137"/>
      <c r="R995" s="137"/>
      <c r="S995" s="137"/>
      <c r="T995" s="74"/>
      <c r="U995" s="138"/>
      <c r="V995" s="138"/>
      <c r="W995" s="138"/>
      <c r="X995" s="138"/>
      <c r="Y995" s="136"/>
      <c r="Z995" s="74"/>
    </row>
    <row r="996" spans="1:26">
      <c r="A996" s="140">
        <v>45095.384594907409</v>
      </c>
      <c r="B996" s="74" t="s">
        <v>1094</v>
      </c>
      <c r="C996" s="74" t="s">
        <v>1095</v>
      </c>
      <c r="D996" s="74" t="s">
        <v>2</v>
      </c>
      <c r="E996" s="139">
        <v>27599</v>
      </c>
      <c r="F996" s="74" t="s">
        <v>27</v>
      </c>
      <c r="G996" s="74" t="s">
        <v>518</v>
      </c>
      <c r="H996" s="74" t="s">
        <v>1096</v>
      </c>
      <c r="I996" s="74" t="s">
        <v>19</v>
      </c>
      <c r="J996" s="136" t="s">
        <v>1097</v>
      </c>
      <c r="K996" s="74" t="s">
        <v>1098</v>
      </c>
      <c r="L996" s="74" t="s">
        <v>9</v>
      </c>
      <c r="M996" s="137" t="s">
        <v>10</v>
      </c>
      <c r="N996" s="137" t="s">
        <v>213</v>
      </c>
      <c r="O996" s="74" t="s">
        <v>1099</v>
      </c>
      <c r="P996" s="74" t="s">
        <v>1100</v>
      </c>
      <c r="Q996" s="137"/>
      <c r="R996" s="137"/>
      <c r="S996" s="137"/>
      <c r="T996" s="74"/>
      <c r="U996" s="138"/>
      <c r="V996" s="138"/>
      <c r="W996" s="138"/>
      <c r="X996" s="138"/>
      <c r="Y996" s="136"/>
      <c r="Z996" s="74"/>
    </row>
    <row r="997" spans="1:26">
      <c r="A997" s="140">
        <v>45096.056527777779</v>
      </c>
      <c r="B997" s="74" t="s">
        <v>1101</v>
      </c>
      <c r="C997" s="74" t="s">
        <v>1102</v>
      </c>
      <c r="D997" s="74" t="s">
        <v>2</v>
      </c>
      <c r="E997" s="139">
        <v>31981</v>
      </c>
      <c r="F997" s="74" t="s">
        <v>3</v>
      </c>
      <c r="G997" s="74" t="s">
        <v>1103</v>
      </c>
      <c r="H997" s="74" t="s">
        <v>1104</v>
      </c>
      <c r="I997" s="74" t="s">
        <v>6</v>
      </c>
      <c r="J997" s="136" t="s">
        <v>1105</v>
      </c>
      <c r="K997" s="74" t="s">
        <v>1106</v>
      </c>
      <c r="L997" s="74" t="s">
        <v>40</v>
      </c>
      <c r="M997" s="137" t="s">
        <v>10</v>
      </c>
      <c r="N997" s="137" t="s">
        <v>213</v>
      </c>
      <c r="O997" s="137"/>
      <c r="P997" s="137"/>
      <c r="Q997" s="137"/>
      <c r="R997" s="137"/>
      <c r="S997" s="137"/>
      <c r="T997" s="74"/>
      <c r="U997" s="138"/>
      <c r="V997" s="138"/>
      <c r="W997" s="138"/>
      <c r="X997" s="138"/>
      <c r="Y997" s="136"/>
      <c r="Z997" s="74"/>
    </row>
    <row r="998" spans="1:26">
      <c r="A998" s="140">
        <v>45097.203252314815</v>
      </c>
      <c r="B998" s="74" t="s">
        <v>1107</v>
      </c>
      <c r="C998" s="74" t="s">
        <v>223</v>
      </c>
      <c r="D998" s="74" t="s">
        <v>120</v>
      </c>
      <c r="E998" s="139">
        <v>27192</v>
      </c>
      <c r="F998" s="74" t="s">
        <v>27</v>
      </c>
      <c r="G998" s="74" t="s">
        <v>1108</v>
      </c>
      <c r="H998" s="74" t="s">
        <v>1109</v>
      </c>
      <c r="I998" s="74" t="s">
        <v>19</v>
      </c>
      <c r="J998" s="136" t="s">
        <v>1110</v>
      </c>
      <c r="K998" s="74" t="s">
        <v>1111</v>
      </c>
      <c r="L998" s="74" t="s">
        <v>22</v>
      </c>
      <c r="M998" s="137" t="s">
        <v>10</v>
      </c>
      <c r="N998" s="137" t="s">
        <v>11</v>
      </c>
      <c r="O998" s="74" t="s">
        <v>1112</v>
      </c>
      <c r="P998" s="74" t="s">
        <v>1113</v>
      </c>
      <c r="Q998" s="137"/>
      <c r="R998" s="137"/>
      <c r="S998" s="137"/>
      <c r="T998" s="74"/>
      <c r="U998" s="138"/>
      <c r="V998" s="138"/>
      <c r="W998" s="138"/>
      <c r="X998" s="138"/>
      <c r="Y998" s="136"/>
      <c r="Z998" s="74"/>
    </row>
    <row r="999" spans="1:26">
      <c r="A999" s="139"/>
      <c r="B999" s="74" t="s">
        <v>1114</v>
      </c>
      <c r="C999" s="74" t="s">
        <v>1115</v>
      </c>
      <c r="D999" s="74" t="s">
        <v>2</v>
      </c>
      <c r="E999" s="139">
        <v>32299</v>
      </c>
      <c r="F999" s="74" t="s">
        <v>3</v>
      </c>
      <c r="G999" s="74" t="s">
        <v>1116</v>
      </c>
      <c r="H999" s="74" t="s">
        <v>1117</v>
      </c>
      <c r="I999" s="74" t="s">
        <v>19</v>
      </c>
      <c r="J999" s="136" t="s">
        <v>1118</v>
      </c>
      <c r="K999" s="74" t="s">
        <v>1119</v>
      </c>
      <c r="L999" s="74" t="s">
        <v>9</v>
      </c>
      <c r="M999" s="74" t="s">
        <v>10</v>
      </c>
      <c r="N999" s="74" t="s">
        <v>11</v>
      </c>
      <c r="O999" s="137"/>
      <c r="P999" s="137"/>
      <c r="Q999" s="137"/>
      <c r="R999" s="137"/>
      <c r="S999" s="74"/>
      <c r="T999" s="74"/>
      <c r="U999" s="138"/>
      <c r="V999" s="138"/>
      <c r="W999" s="138"/>
      <c r="X999" s="136"/>
      <c r="Y999" s="74"/>
      <c r="Z999" s="74"/>
    </row>
    <row r="1000" spans="1:26">
      <c r="A1000" s="140">
        <v>45098.894074074073</v>
      </c>
      <c r="B1000" s="74" t="s">
        <v>1120</v>
      </c>
      <c r="C1000" s="74" t="s">
        <v>1121</v>
      </c>
      <c r="D1000" s="74" t="s">
        <v>2</v>
      </c>
      <c r="E1000" s="139">
        <v>38803</v>
      </c>
      <c r="F1000" s="74" t="s">
        <v>3</v>
      </c>
      <c r="G1000" s="74" t="s">
        <v>706</v>
      </c>
      <c r="H1000" s="74" t="s">
        <v>1122</v>
      </c>
      <c r="I1000" s="74" t="s">
        <v>6</v>
      </c>
      <c r="J1000" s="136" t="s">
        <v>1123</v>
      </c>
      <c r="K1000" s="74" t="s">
        <v>1124</v>
      </c>
      <c r="L1000" s="74" t="s">
        <v>22</v>
      </c>
      <c r="M1000" s="137" t="s">
        <v>10</v>
      </c>
      <c r="N1000" s="137" t="s">
        <v>11</v>
      </c>
      <c r="O1000" s="74" t="s">
        <v>1125</v>
      </c>
      <c r="P1000" s="137"/>
      <c r="Q1000" s="137"/>
      <c r="R1000" s="137"/>
      <c r="S1000" s="137"/>
      <c r="T1000" s="74"/>
      <c r="U1000" s="138"/>
      <c r="V1000" s="138"/>
      <c r="W1000" s="138"/>
      <c r="X1000" s="138"/>
      <c r="Y1000" s="136"/>
      <c r="Z1000" s="74"/>
    </row>
    <row r="1001" spans="1:26">
      <c r="A1001" s="140">
        <v>45099.373993055553</v>
      </c>
      <c r="B1001" s="74" t="s">
        <v>1126</v>
      </c>
      <c r="C1001" s="74" t="s">
        <v>1127</v>
      </c>
      <c r="D1001" s="74" t="s">
        <v>86</v>
      </c>
      <c r="E1001" s="139">
        <v>35306</v>
      </c>
      <c r="F1001" s="74" t="s">
        <v>27</v>
      </c>
      <c r="G1001" s="74" t="s">
        <v>1128</v>
      </c>
      <c r="H1001" s="74" t="s">
        <v>1129</v>
      </c>
      <c r="I1001" s="74" t="s">
        <v>19</v>
      </c>
      <c r="J1001" s="136" t="s">
        <v>1130</v>
      </c>
      <c r="K1001" s="74" t="s">
        <v>1131</v>
      </c>
      <c r="L1001" s="74" t="s">
        <v>40</v>
      </c>
      <c r="M1001" s="137" t="s">
        <v>10</v>
      </c>
      <c r="N1001" s="137" t="s">
        <v>213</v>
      </c>
      <c r="O1001" s="74" t="s">
        <v>1132</v>
      </c>
      <c r="P1001" s="74" t="s">
        <v>1133</v>
      </c>
      <c r="Q1001" s="137"/>
      <c r="R1001" s="137"/>
      <c r="S1001" s="137"/>
      <c r="T1001" s="74"/>
      <c r="U1001" s="138"/>
      <c r="V1001" s="138"/>
      <c r="W1001" s="138"/>
      <c r="X1001" s="138"/>
      <c r="Y1001" s="136"/>
      <c r="Z1001" s="74"/>
    </row>
    <row r="1002" spans="1:26">
      <c r="A1002" s="74" t="s">
        <v>1134</v>
      </c>
      <c r="B1002" s="74" t="s">
        <v>1135</v>
      </c>
      <c r="C1002" s="74"/>
      <c r="D1002" s="74" t="s">
        <v>2</v>
      </c>
      <c r="E1002" s="139">
        <v>27921</v>
      </c>
      <c r="F1002" s="74" t="s">
        <v>3</v>
      </c>
      <c r="G1002" s="74" t="s">
        <v>1136</v>
      </c>
      <c r="H1002" s="74" t="s">
        <v>1137</v>
      </c>
      <c r="I1002" s="74" t="s">
        <v>19</v>
      </c>
      <c r="J1002" s="136" t="s">
        <v>1138</v>
      </c>
      <c r="K1002" s="74" t="s">
        <v>1139</v>
      </c>
      <c r="L1002" s="74" t="s">
        <v>9</v>
      </c>
      <c r="M1002" s="137" t="s">
        <v>10</v>
      </c>
      <c r="N1002" s="137" t="s">
        <v>11</v>
      </c>
      <c r="O1002" s="74" t="s">
        <v>1140</v>
      </c>
      <c r="P1002" s="74" t="s">
        <v>1141</v>
      </c>
      <c r="Q1002" s="137"/>
      <c r="R1002" s="137"/>
      <c r="S1002" s="74"/>
      <c r="T1002" s="74"/>
      <c r="U1002" s="138"/>
      <c r="V1002" s="138"/>
      <c r="W1002" s="138"/>
      <c r="X1002" s="136"/>
      <c r="Y1002" s="74"/>
      <c r="Z1002" s="74"/>
    </row>
    <row r="1003" spans="1:26">
      <c r="A1003" s="134">
        <v>45104.023854166669</v>
      </c>
      <c r="B1003" s="74" t="s">
        <v>1142</v>
      </c>
      <c r="C1003" s="74" t="s">
        <v>1143</v>
      </c>
      <c r="D1003" s="74" t="s">
        <v>2</v>
      </c>
      <c r="E1003" s="139">
        <v>25495</v>
      </c>
      <c r="F1003" s="74" t="s">
        <v>3</v>
      </c>
      <c r="G1003" s="74" t="s">
        <v>333</v>
      </c>
      <c r="H1003" s="74" t="s">
        <v>1144</v>
      </c>
      <c r="I1003" s="74" t="s">
        <v>19</v>
      </c>
      <c r="J1003" s="136" t="s">
        <v>1145</v>
      </c>
      <c r="K1003" s="74" t="s">
        <v>1146</v>
      </c>
      <c r="L1003" s="74" t="s">
        <v>9</v>
      </c>
      <c r="M1003" s="137" t="s">
        <v>10</v>
      </c>
      <c r="N1003" s="137" t="s">
        <v>11</v>
      </c>
      <c r="O1003" s="74" t="s">
        <v>1147</v>
      </c>
      <c r="P1003" s="74" t="s">
        <v>1148</v>
      </c>
      <c r="Q1003" s="137"/>
      <c r="R1003" s="137"/>
      <c r="S1003" s="74"/>
      <c r="T1003" s="74"/>
      <c r="U1003" s="138"/>
      <c r="V1003" s="138"/>
      <c r="W1003" s="138"/>
      <c r="X1003" s="136"/>
      <c r="Y1003" s="74"/>
      <c r="Z1003" s="74"/>
    </row>
    <row r="1004" spans="1:26">
      <c r="A1004" s="134">
        <v>45104.304375</v>
      </c>
      <c r="B1004" s="74" t="s">
        <v>1149</v>
      </c>
      <c r="C1004" s="74" t="s">
        <v>1150</v>
      </c>
      <c r="D1004" s="74" t="s">
        <v>2</v>
      </c>
      <c r="E1004" s="139">
        <v>31202</v>
      </c>
      <c r="F1004" s="74" t="s">
        <v>3</v>
      </c>
      <c r="G1004" s="74" t="s">
        <v>1151</v>
      </c>
      <c r="H1004" s="74" t="s">
        <v>1152</v>
      </c>
      <c r="I1004" s="74" t="s">
        <v>6</v>
      </c>
      <c r="J1004" s="136" t="s">
        <v>1153</v>
      </c>
      <c r="K1004" s="74" t="s">
        <v>1154</v>
      </c>
      <c r="L1004" s="74" t="s">
        <v>9</v>
      </c>
      <c r="M1004" s="137" t="s">
        <v>10</v>
      </c>
      <c r="N1004" s="137" t="s">
        <v>213</v>
      </c>
      <c r="O1004" s="74" t="s">
        <v>1155</v>
      </c>
      <c r="P1004" s="74" t="s">
        <v>1156</v>
      </c>
      <c r="Q1004" s="137"/>
      <c r="R1004" s="137"/>
      <c r="S1004" s="74"/>
      <c r="T1004" s="74"/>
      <c r="U1004" s="138"/>
      <c r="V1004" s="138"/>
      <c r="W1004" s="138"/>
      <c r="X1004" s="136"/>
      <c r="Y1004" s="74"/>
      <c r="Z1004" s="74"/>
    </row>
    <row r="1005" spans="1:26">
      <c r="A1005" s="134">
        <v>45105.564918981479</v>
      </c>
      <c r="B1005" s="74" t="s">
        <v>1077</v>
      </c>
      <c r="C1005" s="74" t="s">
        <v>1157</v>
      </c>
      <c r="D1005" s="74" t="s">
        <v>2</v>
      </c>
      <c r="E1005" s="139">
        <v>30710</v>
      </c>
      <c r="F1005" s="74" t="s">
        <v>27</v>
      </c>
      <c r="G1005" s="74" t="s">
        <v>1158</v>
      </c>
      <c r="H1005" s="74" t="s">
        <v>1159</v>
      </c>
      <c r="I1005" s="74" t="s">
        <v>19</v>
      </c>
      <c r="J1005" s="136" t="s">
        <v>1160</v>
      </c>
      <c r="K1005" s="74" t="s">
        <v>1161</v>
      </c>
      <c r="L1005" s="74" t="s">
        <v>40</v>
      </c>
      <c r="M1005" s="137" t="s">
        <v>10</v>
      </c>
      <c r="N1005" s="137" t="s">
        <v>11</v>
      </c>
      <c r="O1005" s="74" t="s">
        <v>1162</v>
      </c>
      <c r="P1005" s="74" t="s">
        <v>1163</v>
      </c>
      <c r="Q1005" s="137"/>
      <c r="R1005" s="137"/>
      <c r="S1005" s="74"/>
      <c r="T1005" s="74"/>
      <c r="U1005" s="138"/>
      <c r="V1005" s="138"/>
      <c r="W1005" s="138"/>
      <c r="X1005" s="136"/>
      <c r="Y1005" s="74"/>
      <c r="Z1005" s="74"/>
    </row>
    <row r="1006" spans="1:26">
      <c r="A1006" s="134">
        <v>45107.335046296299</v>
      </c>
      <c r="B1006" s="74" t="s">
        <v>1164</v>
      </c>
      <c r="C1006" s="74" t="s">
        <v>1165</v>
      </c>
      <c r="D1006" s="74" t="s">
        <v>2</v>
      </c>
      <c r="E1006" s="139">
        <v>34339</v>
      </c>
      <c r="F1006" s="74" t="s">
        <v>27</v>
      </c>
      <c r="G1006" s="74" t="s">
        <v>1166</v>
      </c>
      <c r="H1006" s="74" t="s">
        <v>1167</v>
      </c>
      <c r="I1006" s="74" t="s">
        <v>19</v>
      </c>
      <c r="J1006" s="136" t="s">
        <v>1168</v>
      </c>
      <c r="K1006" s="74" t="s">
        <v>1169</v>
      </c>
      <c r="L1006" s="74" t="s">
        <v>9</v>
      </c>
      <c r="M1006" s="137" t="s">
        <v>10</v>
      </c>
      <c r="N1006" s="137" t="s">
        <v>11</v>
      </c>
      <c r="O1006" s="74" t="s">
        <v>1170</v>
      </c>
      <c r="P1006" s="74" t="s">
        <v>1171</v>
      </c>
      <c r="Q1006" s="137"/>
      <c r="R1006" s="137"/>
      <c r="S1006" s="74"/>
      <c r="T1006" s="74"/>
      <c r="U1006" s="138"/>
      <c r="V1006" s="138"/>
      <c r="W1006" s="138"/>
      <c r="X1006" s="136"/>
      <c r="Y1006" s="74"/>
      <c r="Z1006" s="74"/>
    </row>
    <row r="1007" spans="1:26">
      <c r="A1007" s="134" t="s">
        <v>1172</v>
      </c>
      <c r="B1007" s="74" t="s">
        <v>1173</v>
      </c>
      <c r="C1007" s="74" t="s">
        <v>1174</v>
      </c>
      <c r="D1007" s="74" t="s">
        <v>2</v>
      </c>
      <c r="E1007" s="139">
        <v>34584</v>
      </c>
      <c r="F1007" s="74" t="s">
        <v>27</v>
      </c>
      <c r="G1007" s="74" t="s">
        <v>1175</v>
      </c>
      <c r="H1007" s="74" t="s">
        <v>1176</v>
      </c>
      <c r="I1007" s="74" t="s">
        <v>19</v>
      </c>
      <c r="J1007" s="136" t="s">
        <v>1177</v>
      </c>
      <c r="K1007" s="74" t="s">
        <v>1178</v>
      </c>
      <c r="L1007" s="74" t="s">
        <v>9</v>
      </c>
      <c r="M1007" s="74" t="s">
        <v>10</v>
      </c>
      <c r="N1007" s="74" t="s">
        <v>213</v>
      </c>
      <c r="O1007" s="74" t="s">
        <v>1179</v>
      </c>
      <c r="P1007" s="74" t="s">
        <v>1180</v>
      </c>
      <c r="Q1007" s="137"/>
      <c r="R1007" s="137"/>
      <c r="S1007" s="74"/>
      <c r="T1007" s="74"/>
      <c r="U1007" s="138"/>
      <c r="V1007" s="138"/>
      <c r="W1007" s="138"/>
      <c r="X1007" s="136"/>
      <c r="Y1007" s="74"/>
      <c r="Z1007" s="74"/>
    </row>
    <row r="1008" spans="1:26">
      <c r="A1008" s="134" t="s">
        <v>1181</v>
      </c>
      <c r="B1008" s="74" t="s">
        <v>1182</v>
      </c>
      <c r="C1008" s="74" t="s">
        <v>1183</v>
      </c>
      <c r="D1008" s="74" t="s">
        <v>2</v>
      </c>
      <c r="E1008" s="139" t="s">
        <v>1184</v>
      </c>
      <c r="F1008" s="74" t="s">
        <v>3</v>
      </c>
      <c r="G1008" s="74" t="s">
        <v>1185</v>
      </c>
      <c r="H1008" s="74" t="s">
        <v>1186</v>
      </c>
      <c r="I1008" s="74" t="s">
        <v>19</v>
      </c>
      <c r="J1008" s="136" t="s">
        <v>1187</v>
      </c>
      <c r="K1008" s="74" t="s">
        <v>1188</v>
      </c>
      <c r="L1008" s="74" t="s">
        <v>40</v>
      </c>
      <c r="M1008" s="74" t="s">
        <v>10</v>
      </c>
      <c r="N1008" s="74" t="s">
        <v>11</v>
      </c>
      <c r="O1008" s="74" t="s">
        <v>1189</v>
      </c>
      <c r="P1008" s="74" t="s">
        <v>1190</v>
      </c>
      <c r="Q1008" s="137"/>
      <c r="R1008" s="137"/>
      <c r="S1008" s="74"/>
      <c r="T1008" s="74"/>
      <c r="U1008" s="138"/>
      <c r="V1008" s="138"/>
      <c r="W1008" s="138"/>
      <c r="X1008" s="136"/>
      <c r="Y1008" s="74"/>
      <c r="Z1008" s="74"/>
    </row>
    <row r="1009" spans="1:26">
      <c r="A1009" s="134">
        <v>45109.14439814815</v>
      </c>
      <c r="B1009" s="74" t="s">
        <v>1191</v>
      </c>
      <c r="C1009" s="74" t="s">
        <v>1192</v>
      </c>
      <c r="D1009" s="74" t="s">
        <v>2</v>
      </c>
      <c r="E1009" s="139">
        <v>31185</v>
      </c>
      <c r="F1009" s="74" t="s">
        <v>27</v>
      </c>
      <c r="G1009" s="74" t="s">
        <v>1193</v>
      </c>
      <c r="H1009" s="74" t="s">
        <v>1194</v>
      </c>
      <c r="I1009" s="74" t="s">
        <v>19</v>
      </c>
      <c r="J1009" s="136" t="s">
        <v>1195</v>
      </c>
      <c r="K1009" s="74" t="s">
        <v>1196</v>
      </c>
      <c r="L1009" s="74" t="s">
        <v>9</v>
      </c>
      <c r="M1009" s="137" t="s">
        <v>10</v>
      </c>
      <c r="N1009" s="137" t="s">
        <v>11</v>
      </c>
      <c r="O1009" s="74" t="s">
        <v>1197</v>
      </c>
      <c r="P1009" s="74" t="s">
        <v>1198</v>
      </c>
      <c r="Q1009" s="137"/>
      <c r="R1009" s="137"/>
      <c r="S1009" s="74"/>
      <c r="T1009" s="74"/>
      <c r="U1009" s="138"/>
      <c r="V1009" s="138"/>
      <c r="W1009" s="138"/>
      <c r="X1009" s="136"/>
      <c r="Y1009" s="74"/>
      <c r="Z1009" s="74"/>
    </row>
    <row r="1010" spans="1:26">
      <c r="A1010" s="134">
        <v>45109.587881944448</v>
      </c>
      <c r="B1010" s="74" t="s">
        <v>1199</v>
      </c>
      <c r="C1010" s="74" t="s">
        <v>1200</v>
      </c>
      <c r="D1010" s="74" t="s">
        <v>16</v>
      </c>
      <c r="E1010" s="139">
        <v>21021</v>
      </c>
      <c r="F1010" s="74" t="s">
        <v>3</v>
      </c>
      <c r="G1010" s="74" t="s">
        <v>263</v>
      </c>
      <c r="H1010" s="74" t="s">
        <v>1201</v>
      </c>
      <c r="I1010" s="74" t="s">
        <v>19</v>
      </c>
      <c r="J1010" s="136" t="s">
        <v>1202</v>
      </c>
      <c r="K1010" s="74" t="s">
        <v>1203</v>
      </c>
      <c r="L1010" s="74" t="s">
        <v>40</v>
      </c>
      <c r="M1010" s="137" t="s">
        <v>10</v>
      </c>
      <c r="N1010" s="137" t="s">
        <v>11</v>
      </c>
      <c r="O1010" s="74" t="s">
        <v>1204</v>
      </c>
      <c r="P1010" s="74" t="s">
        <v>1205</v>
      </c>
      <c r="Q1010" s="137"/>
      <c r="R1010" s="137"/>
      <c r="S1010" s="74"/>
      <c r="T1010" s="74"/>
      <c r="U1010" s="138"/>
      <c r="V1010" s="138"/>
      <c r="W1010" s="138"/>
      <c r="X1010" s="136"/>
      <c r="Y1010" s="74"/>
      <c r="Z1010" s="74"/>
    </row>
    <row r="1011" spans="1:26">
      <c r="A1011" s="134">
        <v>45110.135821759257</v>
      </c>
      <c r="B1011" s="74" t="s">
        <v>1206</v>
      </c>
      <c r="C1011" s="74" t="s">
        <v>1207</v>
      </c>
      <c r="D1011" s="74" t="s">
        <v>16</v>
      </c>
      <c r="E1011" s="139">
        <v>36209</v>
      </c>
      <c r="F1011" s="74" t="s">
        <v>3</v>
      </c>
      <c r="G1011" s="74" t="s">
        <v>1208</v>
      </c>
      <c r="H1011" s="74" t="s">
        <v>1209</v>
      </c>
      <c r="I1011" s="74" t="s">
        <v>19</v>
      </c>
      <c r="J1011" s="136" t="s">
        <v>1210</v>
      </c>
      <c r="K1011" s="74" t="s">
        <v>1211</v>
      </c>
      <c r="L1011" s="74" t="s">
        <v>22</v>
      </c>
      <c r="M1011" s="137" t="s">
        <v>10</v>
      </c>
      <c r="N1011" s="137" t="s">
        <v>213</v>
      </c>
      <c r="O1011" s="74" t="s">
        <v>1212</v>
      </c>
      <c r="P1011" s="74" t="s">
        <v>1213</v>
      </c>
      <c r="Q1011" s="137"/>
      <c r="R1011" s="137"/>
      <c r="S1011" s="74"/>
      <c r="T1011" s="74"/>
      <c r="U1011" s="138"/>
      <c r="V1011" s="138"/>
      <c r="W1011" s="138"/>
      <c r="X1011" s="136"/>
      <c r="Y1011" s="74"/>
      <c r="Z1011" s="74"/>
    </row>
    <row r="1012" spans="1:26">
      <c r="A1012" s="134">
        <v>45110.452314814815</v>
      </c>
      <c r="B1012" s="74" t="s">
        <v>1214</v>
      </c>
      <c r="C1012" s="74" t="s">
        <v>1215</v>
      </c>
      <c r="D1012" s="74" t="s">
        <v>2</v>
      </c>
      <c r="E1012" s="139">
        <v>30434</v>
      </c>
      <c r="F1012" s="74" t="s">
        <v>27</v>
      </c>
      <c r="G1012" s="74" t="s">
        <v>1216</v>
      </c>
      <c r="H1012" s="74" t="s">
        <v>1217</v>
      </c>
      <c r="I1012" s="74" t="s">
        <v>19</v>
      </c>
      <c r="J1012" s="136" t="s">
        <v>1218</v>
      </c>
      <c r="K1012" s="74" t="s">
        <v>1219</v>
      </c>
      <c r="L1012" s="74" t="s">
        <v>40</v>
      </c>
      <c r="M1012" s="137" t="s">
        <v>10</v>
      </c>
      <c r="N1012" s="137" t="s">
        <v>213</v>
      </c>
      <c r="O1012" s="74" t="s">
        <v>1220</v>
      </c>
      <c r="P1012" s="74" t="s">
        <v>1221</v>
      </c>
      <c r="Q1012" s="137"/>
      <c r="R1012" s="137"/>
      <c r="S1012" s="74"/>
      <c r="T1012" s="74"/>
      <c r="U1012" s="138"/>
      <c r="V1012" s="138"/>
      <c r="W1012" s="138"/>
      <c r="X1012" s="136"/>
      <c r="Y1012" s="74"/>
      <c r="Z1012" s="74"/>
    </row>
    <row r="1013" spans="1:26">
      <c r="A1013" s="134">
        <v>45112.166435185187</v>
      </c>
      <c r="B1013" s="74" t="s">
        <v>1222</v>
      </c>
      <c r="C1013" s="74" t="s">
        <v>1223</v>
      </c>
      <c r="D1013" s="74" t="s">
        <v>2</v>
      </c>
      <c r="E1013" s="139">
        <v>34078</v>
      </c>
      <c r="F1013" s="74" t="s">
        <v>27</v>
      </c>
      <c r="G1013" s="74" t="s">
        <v>1224</v>
      </c>
      <c r="H1013" s="74" t="s">
        <v>1225</v>
      </c>
      <c r="I1013" s="74" t="s">
        <v>19</v>
      </c>
      <c r="J1013" s="136" t="s">
        <v>1226</v>
      </c>
      <c r="K1013" s="74" t="s">
        <v>1227</v>
      </c>
      <c r="L1013" s="74" t="s">
        <v>9</v>
      </c>
      <c r="M1013" s="137" t="s">
        <v>10</v>
      </c>
      <c r="N1013" s="137" t="s">
        <v>11</v>
      </c>
      <c r="O1013" s="74" t="s">
        <v>1228</v>
      </c>
      <c r="P1013" s="74" t="s">
        <v>1229</v>
      </c>
      <c r="Q1013" s="137"/>
      <c r="R1013" s="137"/>
      <c r="S1013" s="74"/>
      <c r="T1013" s="74"/>
      <c r="U1013" s="138"/>
      <c r="V1013" s="138"/>
      <c r="W1013" s="138"/>
      <c r="X1013" s="136"/>
      <c r="Y1013" s="74"/>
      <c r="Z1013" s="74"/>
    </row>
    <row r="1014" spans="1:26">
      <c r="A1014" s="134">
        <v>45114.147916666669</v>
      </c>
      <c r="B1014" s="74" t="s">
        <v>1230</v>
      </c>
      <c r="C1014" s="74" t="s">
        <v>1231</v>
      </c>
      <c r="D1014" s="74" t="s">
        <v>86</v>
      </c>
      <c r="E1014" s="139">
        <v>31079</v>
      </c>
      <c r="F1014" s="74" t="s">
        <v>27</v>
      </c>
      <c r="G1014" s="74" t="s">
        <v>1232</v>
      </c>
      <c r="H1014" s="74" t="s">
        <v>1233</v>
      </c>
      <c r="I1014" s="74" t="s">
        <v>19</v>
      </c>
      <c r="J1014" s="136" t="s">
        <v>1234</v>
      </c>
      <c r="K1014" s="74" t="s">
        <v>1235</v>
      </c>
      <c r="L1014" s="74" t="s">
        <v>40</v>
      </c>
      <c r="M1014" s="137" t="s">
        <v>10</v>
      </c>
      <c r="N1014" s="137" t="s">
        <v>213</v>
      </c>
      <c r="O1014" s="74" t="s">
        <v>1236</v>
      </c>
      <c r="P1014" s="137"/>
      <c r="Q1014" s="137"/>
      <c r="R1014" s="137"/>
      <c r="S1014" s="74"/>
      <c r="T1014" s="74"/>
      <c r="U1014" s="138"/>
      <c r="V1014" s="138"/>
      <c r="W1014" s="138"/>
      <c r="X1014" s="136"/>
      <c r="Y1014" s="74"/>
      <c r="Z1014" s="74"/>
    </row>
    <row r="1015" spans="1:26">
      <c r="A1015" s="134">
        <v>45114.369652777779</v>
      </c>
      <c r="B1015" s="74" t="s">
        <v>1237</v>
      </c>
      <c r="C1015" s="74" t="s">
        <v>1238</v>
      </c>
      <c r="D1015" s="74" t="s">
        <v>2</v>
      </c>
      <c r="E1015" s="139">
        <v>31647</v>
      </c>
      <c r="F1015" s="74" t="s">
        <v>3</v>
      </c>
      <c r="G1015" s="74" t="s">
        <v>1239</v>
      </c>
      <c r="H1015" s="74" t="s">
        <v>1240</v>
      </c>
      <c r="I1015" s="74" t="s">
        <v>19</v>
      </c>
      <c r="J1015" s="136" t="s">
        <v>1241</v>
      </c>
      <c r="K1015" s="74" t="s">
        <v>1242</v>
      </c>
      <c r="L1015" s="74" t="s">
        <v>9</v>
      </c>
      <c r="M1015" s="137" t="s">
        <v>10</v>
      </c>
      <c r="N1015" s="137" t="s">
        <v>213</v>
      </c>
      <c r="O1015" s="74" t="s">
        <v>1243</v>
      </c>
      <c r="P1015" s="74" t="s">
        <v>1244</v>
      </c>
      <c r="Q1015" s="137"/>
      <c r="R1015" s="137"/>
      <c r="S1015" s="74"/>
      <c r="T1015" s="74"/>
      <c r="U1015" s="138"/>
      <c r="V1015" s="138"/>
      <c r="W1015" s="138"/>
      <c r="X1015" s="136"/>
      <c r="Y1015" s="74"/>
      <c r="Z1015" s="74"/>
    </row>
    <row r="1016" spans="1:26">
      <c r="A1016" s="134">
        <v>45114.456805555557</v>
      </c>
      <c r="B1016" s="74" t="s">
        <v>1245</v>
      </c>
      <c r="C1016" s="74" t="s">
        <v>1246</v>
      </c>
      <c r="D1016" s="74" t="s">
        <v>2</v>
      </c>
      <c r="E1016" s="139">
        <v>32965</v>
      </c>
      <c r="F1016" s="74" t="s">
        <v>3</v>
      </c>
      <c r="G1016" s="74" t="s">
        <v>1247</v>
      </c>
      <c r="H1016" s="74" t="s">
        <v>1248</v>
      </c>
      <c r="I1016" s="74" t="s">
        <v>6</v>
      </c>
      <c r="J1016" s="136" t="s">
        <v>1249</v>
      </c>
      <c r="K1016" s="74" t="s">
        <v>1250</v>
      </c>
      <c r="L1016" s="74" t="s">
        <v>175</v>
      </c>
      <c r="M1016" s="137" t="s">
        <v>10</v>
      </c>
      <c r="N1016" s="137" t="s">
        <v>11</v>
      </c>
      <c r="O1016" s="74" t="s">
        <v>1251</v>
      </c>
      <c r="P1016" s="74" t="s">
        <v>1252</v>
      </c>
      <c r="Q1016" s="137"/>
      <c r="R1016" s="137"/>
      <c r="S1016" s="74"/>
      <c r="T1016" s="74"/>
      <c r="U1016" s="138"/>
      <c r="V1016" s="138"/>
      <c r="W1016" s="138"/>
      <c r="X1016" s="136"/>
      <c r="Y1016" s="74"/>
      <c r="Z1016" s="74"/>
    </row>
    <row r="1017" spans="1:26">
      <c r="A1017" s="134" t="s">
        <v>1253</v>
      </c>
      <c r="B1017" s="74" t="s">
        <v>1254</v>
      </c>
      <c r="C1017" s="74" t="s">
        <v>1255</v>
      </c>
      <c r="D1017" s="74" t="s">
        <v>826</v>
      </c>
      <c r="E1017" s="139">
        <v>36655</v>
      </c>
      <c r="F1017" s="74" t="s">
        <v>27</v>
      </c>
      <c r="G1017" s="74" t="s">
        <v>1256</v>
      </c>
      <c r="H1017" s="74" t="s">
        <v>1257</v>
      </c>
      <c r="I1017" s="74" t="s">
        <v>6</v>
      </c>
      <c r="J1017" s="136" t="s">
        <v>1258</v>
      </c>
      <c r="K1017" s="74" t="s">
        <v>1259</v>
      </c>
      <c r="L1017" s="74" t="s">
        <v>175</v>
      </c>
      <c r="M1017" s="137" t="s">
        <v>10</v>
      </c>
      <c r="N1017" s="137" t="s">
        <v>11</v>
      </c>
      <c r="O1017" s="74" t="s">
        <v>1260</v>
      </c>
      <c r="P1017" s="74" t="s">
        <v>1261</v>
      </c>
      <c r="Q1017" s="137"/>
      <c r="R1017" s="137"/>
      <c r="S1017" s="74"/>
      <c r="T1017" s="74"/>
      <c r="U1017" s="138"/>
      <c r="V1017" s="138"/>
      <c r="W1017" s="138"/>
      <c r="X1017" s="136"/>
      <c r="Y1017" s="74"/>
      <c r="Z1017" s="74"/>
    </row>
    <row r="1018" spans="1:26">
      <c r="A1018" s="134" t="s">
        <v>1262</v>
      </c>
      <c r="B1018" s="74" t="s">
        <v>1263</v>
      </c>
      <c r="C1018" s="74" t="s">
        <v>1264</v>
      </c>
      <c r="D1018" s="74" t="s">
        <v>2</v>
      </c>
      <c r="E1018" s="139">
        <v>33215</v>
      </c>
      <c r="F1018" s="74" t="s">
        <v>3</v>
      </c>
      <c r="G1018" s="74" t="s">
        <v>36</v>
      </c>
      <c r="H1018" s="74" t="s">
        <v>1265</v>
      </c>
      <c r="I1018" s="74" t="s">
        <v>19</v>
      </c>
      <c r="J1018" s="136" t="s">
        <v>1266</v>
      </c>
      <c r="K1018" s="74" t="s">
        <v>1267</v>
      </c>
      <c r="L1018" s="74" t="s">
        <v>175</v>
      </c>
      <c r="M1018" s="137" t="s">
        <v>10</v>
      </c>
      <c r="N1018" s="137" t="s">
        <v>11</v>
      </c>
      <c r="O1018" s="74" t="s">
        <v>1268</v>
      </c>
      <c r="P1018" s="74" t="s">
        <v>1269</v>
      </c>
      <c r="Q1018" s="137"/>
      <c r="R1018" s="137"/>
      <c r="S1018" s="74"/>
      <c r="T1018" s="74"/>
      <c r="U1018" s="138"/>
      <c r="V1018" s="138"/>
      <c r="W1018" s="138"/>
      <c r="X1018" s="136"/>
      <c r="Y1018" s="74"/>
      <c r="Z1018" s="74"/>
    </row>
    <row r="1019" spans="1:26">
      <c r="A1019" s="134">
        <v>45116.462291666663</v>
      </c>
      <c r="B1019" s="74" t="s">
        <v>1270</v>
      </c>
      <c r="C1019" s="74" t="s">
        <v>1271</v>
      </c>
      <c r="D1019" s="74" t="s">
        <v>2</v>
      </c>
      <c r="E1019" s="139">
        <v>36737</v>
      </c>
      <c r="F1019" s="74" t="s">
        <v>27</v>
      </c>
      <c r="G1019" s="74" t="s">
        <v>974</v>
      </c>
      <c r="H1019" s="74" t="s">
        <v>1272</v>
      </c>
      <c r="I1019" s="74" t="s">
        <v>19</v>
      </c>
      <c r="J1019" s="136" t="s">
        <v>1273</v>
      </c>
      <c r="K1019" s="74" t="s">
        <v>1274</v>
      </c>
      <c r="L1019" s="74" t="s">
        <v>175</v>
      </c>
      <c r="M1019" s="137" t="s">
        <v>10</v>
      </c>
      <c r="N1019" s="137" t="s">
        <v>11</v>
      </c>
      <c r="O1019" s="74" t="s">
        <v>1275</v>
      </c>
      <c r="P1019" s="74" t="s">
        <v>1276</v>
      </c>
      <c r="Q1019" s="137"/>
      <c r="R1019" s="137"/>
      <c r="S1019" s="74"/>
      <c r="T1019" s="74"/>
      <c r="U1019" s="138"/>
      <c r="V1019" s="138"/>
      <c r="W1019" s="138"/>
      <c r="X1019" s="136"/>
      <c r="Y1019" s="74"/>
      <c r="Z1019" s="74"/>
    </row>
    <row r="1020" spans="1:26">
      <c r="A1020" s="134">
        <v>45120.702210648145</v>
      </c>
      <c r="B1020" s="74" t="s">
        <v>1277</v>
      </c>
      <c r="C1020" s="74" t="s">
        <v>1278</v>
      </c>
      <c r="D1020" s="74" t="s">
        <v>2</v>
      </c>
      <c r="E1020" s="139">
        <v>23127</v>
      </c>
      <c r="F1020" s="74" t="s">
        <v>3</v>
      </c>
      <c r="G1020" s="74" t="s">
        <v>112</v>
      </c>
      <c r="H1020" s="74" t="s">
        <v>1279</v>
      </c>
      <c r="I1020" s="74" t="s">
        <v>19</v>
      </c>
      <c r="J1020" s="136" t="s">
        <v>1280</v>
      </c>
      <c r="K1020" s="74" t="s">
        <v>1281</v>
      </c>
      <c r="L1020" s="74" t="s">
        <v>9</v>
      </c>
      <c r="M1020" s="137" t="s">
        <v>10</v>
      </c>
      <c r="N1020" s="137" t="s">
        <v>11</v>
      </c>
      <c r="O1020" s="74" t="s">
        <v>1282</v>
      </c>
      <c r="P1020" s="74" t="s">
        <v>1283</v>
      </c>
      <c r="Q1020" s="137"/>
      <c r="R1020" s="137"/>
      <c r="S1020" s="74"/>
      <c r="T1020" s="74"/>
      <c r="U1020" s="138"/>
      <c r="V1020" s="138"/>
      <c r="W1020" s="138"/>
      <c r="X1020" s="136"/>
      <c r="Y1020" s="74"/>
      <c r="Z1020" s="74"/>
    </row>
    <row r="1021" spans="1:26">
      <c r="A1021" s="134">
        <v>45121.031134259261</v>
      </c>
      <c r="B1021" s="74" t="s">
        <v>1284</v>
      </c>
      <c r="C1021" s="74" t="s">
        <v>1285</v>
      </c>
      <c r="D1021" s="74" t="s">
        <v>16</v>
      </c>
      <c r="E1021" s="139">
        <v>33899</v>
      </c>
      <c r="F1021" s="74" t="s">
        <v>27</v>
      </c>
      <c r="G1021" s="74" t="s">
        <v>171</v>
      </c>
      <c r="H1021" s="74" t="s">
        <v>1286</v>
      </c>
      <c r="I1021" s="74" t="s">
        <v>19</v>
      </c>
      <c r="J1021" s="136" t="s">
        <v>1287</v>
      </c>
      <c r="K1021" s="74" t="s">
        <v>1288</v>
      </c>
      <c r="L1021" s="74" t="s">
        <v>22</v>
      </c>
      <c r="M1021" s="137" t="s">
        <v>65</v>
      </c>
      <c r="N1021" s="137" t="s">
        <v>99</v>
      </c>
      <c r="O1021" s="74" t="s">
        <v>1289</v>
      </c>
      <c r="P1021" s="74" t="s">
        <v>1290</v>
      </c>
      <c r="Q1021" s="137"/>
      <c r="R1021" s="137"/>
      <c r="S1021" s="74"/>
      <c r="T1021" s="74"/>
      <c r="U1021" s="138"/>
      <c r="V1021" s="138"/>
      <c r="W1021" s="138"/>
      <c r="X1021" s="136"/>
      <c r="Y1021" s="74"/>
      <c r="Z1021" s="74"/>
    </row>
    <row r="1022" spans="1:26">
      <c r="A1022" s="134">
        <v>45122.031377314815</v>
      </c>
      <c r="B1022" s="74" t="s">
        <v>1291</v>
      </c>
      <c r="C1022" s="74" t="s">
        <v>1292</v>
      </c>
      <c r="D1022" s="74" t="s">
        <v>2</v>
      </c>
      <c r="E1022" s="139">
        <v>29467</v>
      </c>
      <c r="F1022" s="74" t="s">
        <v>3</v>
      </c>
      <c r="G1022" s="74" t="s">
        <v>1293</v>
      </c>
      <c r="H1022" s="74" t="s">
        <v>564</v>
      </c>
      <c r="I1022" s="74" t="s">
        <v>6</v>
      </c>
      <c r="J1022" s="136" t="s">
        <v>1294</v>
      </c>
      <c r="K1022" s="74" t="s">
        <v>1295</v>
      </c>
      <c r="L1022" s="74" t="s">
        <v>9</v>
      </c>
      <c r="M1022" s="137" t="s">
        <v>10</v>
      </c>
      <c r="N1022" s="137" t="s">
        <v>11</v>
      </c>
      <c r="O1022" s="74" t="s">
        <v>1296</v>
      </c>
      <c r="P1022" s="74" t="s">
        <v>1297</v>
      </c>
      <c r="Q1022" s="137"/>
      <c r="R1022" s="137"/>
      <c r="S1022" s="74"/>
      <c r="T1022" s="74"/>
      <c r="U1022" s="138"/>
      <c r="V1022" s="138"/>
      <c r="W1022" s="138"/>
      <c r="X1022" s="136"/>
      <c r="Y1022" s="74"/>
      <c r="Z1022" s="74"/>
    </row>
    <row r="1023" spans="1:26">
      <c r="A1023" s="134">
        <v>45123.547592592593</v>
      </c>
      <c r="B1023" s="74" t="s">
        <v>1298</v>
      </c>
      <c r="C1023" s="74" t="s">
        <v>1299</v>
      </c>
      <c r="D1023" s="74" t="s">
        <v>2</v>
      </c>
      <c r="E1023" s="139">
        <v>27900</v>
      </c>
      <c r="F1023" s="74" t="s">
        <v>3</v>
      </c>
      <c r="G1023" s="74" t="s">
        <v>1300</v>
      </c>
      <c r="H1023" s="74" t="s">
        <v>1301</v>
      </c>
      <c r="I1023" s="74" t="s">
        <v>6</v>
      </c>
      <c r="J1023" s="136" t="s">
        <v>1302</v>
      </c>
      <c r="K1023" s="74" t="s">
        <v>1303</v>
      </c>
      <c r="L1023" s="74" t="s">
        <v>9</v>
      </c>
      <c r="M1023" s="137" t="s">
        <v>10</v>
      </c>
      <c r="N1023" s="137" t="s">
        <v>11</v>
      </c>
      <c r="O1023" s="74" t="s">
        <v>1304</v>
      </c>
      <c r="P1023" s="74" t="s">
        <v>1305</v>
      </c>
      <c r="Q1023" s="137">
        <v>45217</v>
      </c>
      <c r="R1023" s="137"/>
      <c r="S1023" s="74"/>
      <c r="T1023" s="74"/>
      <c r="U1023" s="138"/>
      <c r="V1023" s="138"/>
      <c r="W1023" s="138"/>
      <c r="X1023" s="136"/>
      <c r="Y1023" s="74"/>
      <c r="Z1023" s="74"/>
    </row>
    <row r="1024" spans="1:26">
      <c r="A1024" s="134">
        <v>45124.328703703701</v>
      </c>
      <c r="B1024" s="74" t="s">
        <v>1306</v>
      </c>
      <c r="C1024" s="74" t="s">
        <v>1307</v>
      </c>
      <c r="D1024" s="74" t="s">
        <v>2</v>
      </c>
      <c r="E1024" s="139">
        <v>35724</v>
      </c>
      <c r="F1024" s="74" t="s">
        <v>3</v>
      </c>
      <c r="G1024" s="74" t="s">
        <v>1308</v>
      </c>
      <c r="H1024" s="74" t="s">
        <v>1309</v>
      </c>
      <c r="I1024" s="74" t="s">
        <v>19</v>
      </c>
      <c r="J1024" s="136" t="s">
        <v>1310</v>
      </c>
      <c r="K1024" s="74" t="s">
        <v>1311</v>
      </c>
      <c r="L1024" s="74" t="s">
        <v>40</v>
      </c>
      <c r="M1024" s="137" t="s">
        <v>65</v>
      </c>
      <c r="N1024" s="137" t="s">
        <v>11</v>
      </c>
      <c r="O1024" s="74" t="s">
        <v>1312</v>
      </c>
      <c r="P1024" s="74" t="s">
        <v>1313</v>
      </c>
      <c r="Q1024" s="137"/>
      <c r="R1024" s="137"/>
      <c r="S1024" s="74"/>
      <c r="T1024" s="74"/>
      <c r="U1024" s="138"/>
      <c r="V1024" s="138"/>
      <c r="W1024" s="138"/>
      <c r="X1024" s="136"/>
      <c r="Y1024" s="74"/>
      <c r="Z1024" s="74"/>
    </row>
    <row r="1025" spans="1:26">
      <c r="A1025" s="134">
        <v>45124.682233796295</v>
      </c>
      <c r="B1025" s="74" t="s">
        <v>1314</v>
      </c>
      <c r="C1025" s="74" t="s">
        <v>1315</v>
      </c>
      <c r="D1025" s="74" t="s">
        <v>16</v>
      </c>
      <c r="E1025" s="139">
        <v>30164</v>
      </c>
      <c r="F1025" s="74" t="s">
        <v>27</v>
      </c>
      <c r="G1025" s="74" t="s">
        <v>691</v>
      </c>
      <c r="H1025" s="74" t="s">
        <v>1316</v>
      </c>
      <c r="I1025" s="74" t="s">
        <v>19</v>
      </c>
      <c r="J1025" s="136" t="s">
        <v>1317</v>
      </c>
      <c r="K1025" s="74" t="s">
        <v>1318</v>
      </c>
      <c r="L1025" s="74" t="s">
        <v>9</v>
      </c>
      <c r="M1025" s="137" t="s">
        <v>10</v>
      </c>
      <c r="N1025" s="137" t="s">
        <v>11</v>
      </c>
      <c r="O1025" s="74" t="s">
        <v>1319</v>
      </c>
      <c r="P1025" s="74" t="s">
        <v>1320</v>
      </c>
      <c r="Q1025" s="137"/>
      <c r="R1025" s="137"/>
      <c r="S1025" s="74"/>
      <c r="T1025" s="74"/>
      <c r="U1025" s="138"/>
      <c r="V1025" s="138"/>
      <c r="W1025" s="138"/>
      <c r="X1025" s="136"/>
      <c r="Y1025" s="74"/>
      <c r="Z1025" s="74"/>
    </row>
    <row r="1026" spans="1:26">
      <c r="A1026" s="134">
        <v>45126.429803240739</v>
      </c>
      <c r="B1026" s="74" t="s">
        <v>1321</v>
      </c>
      <c r="C1026" s="74" t="s">
        <v>1322</v>
      </c>
      <c r="D1026" s="74" t="s">
        <v>2</v>
      </c>
      <c r="E1026" s="139">
        <v>27786</v>
      </c>
      <c r="F1026" s="74" t="s">
        <v>3</v>
      </c>
      <c r="G1026" s="74" t="s">
        <v>1323</v>
      </c>
      <c r="H1026" s="74" t="s">
        <v>1324</v>
      </c>
      <c r="I1026" s="74" t="s">
        <v>6</v>
      </c>
      <c r="J1026" s="136" t="s">
        <v>1325</v>
      </c>
      <c r="K1026" s="74" t="s">
        <v>1326</v>
      </c>
      <c r="L1026" s="74" t="s">
        <v>9</v>
      </c>
      <c r="M1026" s="137" t="s">
        <v>10</v>
      </c>
      <c r="N1026" s="137" t="s">
        <v>11</v>
      </c>
      <c r="O1026" s="74" t="s">
        <v>1327</v>
      </c>
      <c r="P1026" s="137"/>
      <c r="Q1026" s="137"/>
      <c r="R1026" s="137"/>
      <c r="S1026" s="74"/>
      <c r="T1026" s="74"/>
      <c r="U1026" s="138"/>
      <c r="V1026" s="138"/>
      <c r="W1026" s="138">
        <v>133</v>
      </c>
      <c r="X1026" s="136" t="s">
        <v>1328</v>
      </c>
      <c r="Y1026" s="74"/>
      <c r="Z1026" s="74"/>
    </row>
    <row r="1027" spans="1:26">
      <c r="A1027" s="134">
        <v>45126.971562500003</v>
      </c>
      <c r="B1027" s="74" t="s">
        <v>1329</v>
      </c>
      <c r="C1027" s="74" t="s">
        <v>1330</v>
      </c>
      <c r="D1027" s="74" t="s">
        <v>2</v>
      </c>
      <c r="E1027" s="139">
        <v>36484</v>
      </c>
      <c r="F1027" s="74" t="s">
        <v>27</v>
      </c>
      <c r="G1027" s="74" t="s">
        <v>1331</v>
      </c>
      <c r="H1027" s="74" t="s">
        <v>1332</v>
      </c>
      <c r="I1027" s="74" t="s">
        <v>19</v>
      </c>
      <c r="J1027" s="136" t="s">
        <v>1333</v>
      </c>
      <c r="K1027" s="74" t="s">
        <v>1334</v>
      </c>
      <c r="L1027" s="74" t="s">
        <v>175</v>
      </c>
      <c r="M1027" s="137" t="s">
        <v>10</v>
      </c>
      <c r="N1027" s="137" t="s">
        <v>99</v>
      </c>
      <c r="O1027" s="74" t="s">
        <v>1335</v>
      </c>
      <c r="P1027" s="137"/>
      <c r="Q1027" s="137"/>
      <c r="R1027" s="137"/>
      <c r="S1027" s="74"/>
      <c r="T1027" s="74"/>
      <c r="U1027" s="138"/>
      <c r="V1027" s="138"/>
      <c r="W1027" s="138"/>
      <c r="X1027" s="136"/>
      <c r="Y1027" s="74"/>
      <c r="Z1027" s="74"/>
    </row>
    <row r="1028" spans="1:26">
      <c r="A1028" s="134">
        <v>45127.133715277778</v>
      </c>
      <c r="B1028" s="74" t="s">
        <v>1336</v>
      </c>
      <c r="C1028" s="74" t="s">
        <v>1337</v>
      </c>
      <c r="D1028" s="74" t="s">
        <v>2</v>
      </c>
      <c r="E1028" s="139">
        <v>34588</v>
      </c>
      <c r="F1028" s="74" t="s">
        <v>27</v>
      </c>
      <c r="G1028" s="74" t="s">
        <v>1338</v>
      </c>
      <c r="H1028" s="74" t="s">
        <v>1339</v>
      </c>
      <c r="I1028" s="74" t="s">
        <v>19</v>
      </c>
      <c r="J1028" s="136" t="s">
        <v>1340</v>
      </c>
      <c r="K1028" s="74" t="s">
        <v>1341</v>
      </c>
      <c r="L1028" s="74" t="s">
        <v>9</v>
      </c>
      <c r="M1028" s="137" t="s">
        <v>10</v>
      </c>
      <c r="N1028" s="137" t="s">
        <v>11</v>
      </c>
      <c r="O1028" s="74" t="s">
        <v>1342</v>
      </c>
      <c r="P1028" s="74" t="s">
        <v>1343</v>
      </c>
      <c r="Q1028" s="137"/>
      <c r="R1028" s="137"/>
      <c r="S1028" s="74"/>
      <c r="T1028" s="74"/>
      <c r="U1028" s="138"/>
      <c r="V1028" s="138"/>
      <c r="W1028" s="138"/>
      <c r="X1028" s="136"/>
      <c r="Y1028" s="74"/>
      <c r="Z1028" s="74"/>
    </row>
    <row r="1029" spans="1:26">
      <c r="A1029" s="139" t="s">
        <v>1344</v>
      </c>
      <c r="B1029" s="74" t="s">
        <v>1345</v>
      </c>
      <c r="C1029" s="74"/>
      <c r="D1029" s="74" t="s">
        <v>826</v>
      </c>
      <c r="E1029" s="139" t="s">
        <v>1346</v>
      </c>
      <c r="F1029" s="74" t="s">
        <v>3</v>
      </c>
      <c r="G1029" s="74" t="s">
        <v>1347</v>
      </c>
      <c r="H1029" s="74" t="s">
        <v>1348</v>
      </c>
      <c r="I1029" s="74" t="s">
        <v>19</v>
      </c>
      <c r="J1029" s="136" t="s">
        <v>1349</v>
      </c>
      <c r="K1029" s="74" t="s">
        <v>1350</v>
      </c>
      <c r="L1029" s="74" t="s">
        <v>40</v>
      </c>
      <c r="M1029" s="137" t="s">
        <v>10</v>
      </c>
      <c r="N1029" s="137" t="s">
        <v>11</v>
      </c>
      <c r="O1029" s="74" t="s">
        <v>1351</v>
      </c>
      <c r="P1029" s="74" t="s">
        <v>1352</v>
      </c>
      <c r="Q1029" s="137"/>
      <c r="R1029" s="137"/>
      <c r="S1029" s="74"/>
      <c r="T1029" s="74"/>
      <c r="U1029" s="138"/>
      <c r="V1029" s="138"/>
      <c r="W1029" s="138"/>
      <c r="X1029" s="136"/>
      <c r="Y1029" s="74"/>
      <c r="Z1029" s="74"/>
    </row>
    <row r="1030" spans="1:26">
      <c r="A1030" s="134">
        <v>45129.212592592594</v>
      </c>
      <c r="B1030" s="74" t="s">
        <v>1353</v>
      </c>
      <c r="C1030" s="74" t="s">
        <v>1354</v>
      </c>
      <c r="D1030" s="74" t="s">
        <v>2</v>
      </c>
      <c r="E1030" s="135">
        <v>22524</v>
      </c>
      <c r="F1030" s="74" t="s">
        <v>3</v>
      </c>
      <c r="G1030" s="74" t="s">
        <v>1355</v>
      </c>
      <c r="H1030" s="74" t="s">
        <v>1356</v>
      </c>
      <c r="I1030" s="74" t="s">
        <v>19</v>
      </c>
      <c r="J1030" s="136" t="s">
        <v>1357</v>
      </c>
      <c r="K1030" s="74" t="s">
        <v>1358</v>
      </c>
      <c r="L1030" s="74" t="s">
        <v>9</v>
      </c>
      <c r="M1030" s="137" t="s">
        <v>10</v>
      </c>
      <c r="N1030" s="137" t="s">
        <v>11</v>
      </c>
      <c r="O1030" s="74" t="s">
        <v>1359</v>
      </c>
      <c r="P1030" s="137"/>
      <c r="Q1030" s="137"/>
      <c r="R1030" s="137"/>
      <c r="S1030" s="74"/>
      <c r="T1030" s="74"/>
      <c r="U1030" s="138"/>
      <c r="V1030" s="138"/>
      <c r="W1030" s="138"/>
      <c r="X1030" s="136"/>
      <c r="Y1030" s="74"/>
      <c r="Z1030" s="74"/>
    </row>
    <row r="1031" spans="1:26">
      <c r="A1031" s="134">
        <v>45129.215497685182</v>
      </c>
      <c r="B1031" s="74" t="s">
        <v>1360</v>
      </c>
      <c r="C1031" s="74" t="s">
        <v>1361</v>
      </c>
      <c r="D1031" s="74" t="s">
        <v>2</v>
      </c>
      <c r="E1031" s="135">
        <v>28408</v>
      </c>
      <c r="F1031" s="74" t="s">
        <v>27</v>
      </c>
      <c r="G1031" s="74" t="s">
        <v>70</v>
      </c>
      <c r="H1031" s="74" t="s">
        <v>1362</v>
      </c>
      <c r="I1031" s="74" t="s">
        <v>19</v>
      </c>
      <c r="J1031" s="136" t="s">
        <v>1357</v>
      </c>
      <c r="K1031" s="74" t="s">
        <v>1358</v>
      </c>
      <c r="L1031" s="74" t="s">
        <v>9</v>
      </c>
      <c r="M1031" s="137" t="s">
        <v>10</v>
      </c>
      <c r="N1031" s="137" t="s">
        <v>11</v>
      </c>
      <c r="O1031" s="137"/>
      <c r="P1031" s="74" t="s">
        <v>1363</v>
      </c>
      <c r="Q1031" s="137"/>
      <c r="R1031" s="137"/>
      <c r="S1031" s="74"/>
      <c r="T1031" s="74"/>
      <c r="U1031" s="138"/>
      <c r="V1031" s="138"/>
      <c r="W1031" s="138"/>
      <c r="X1031" s="136"/>
      <c r="Y1031" s="74"/>
      <c r="Z1031" s="74"/>
    </row>
    <row r="1032" spans="1:26">
      <c r="A1032" s="134">
        <v>45131.177893518521</v>
      </c>
      <c r="B1032" s="74" t="s">
        <v>1364</v>
      </c>
      <c r="C1032" s="74" t="s">
        <v>1365</v>
      </c>
      <c r="D1032" s="74" t="s">
        <v>2</v>
      </c>
      <c r="E1032" s="135">
        <v>23559</v>
      </c>
      <c r="F1032" s="74" t="s">
        <v>3</v>
      </c>
      <c r="G1032" s="74" t="s">
        <v>1366</v>
      </c>
      <c r="H1032" s="74" t="s">
        <v>1367</v>
      </c>
      <c r="I1032" s="74" t="s">
        <v>19</v>
      </c>
      <c r="J1032" s="136" t="s">
        <v>1368</v>
      </c>
      <c r="K1032" s="74" t="s">
        <v>1369</v>
      </c>
      <c r="L1032" s="74" t="s">
        <v>9</v>
      </c>
      <c r="M1032" s="137" t="s">
        <v>10</v>
      </c>
      <c r="N1032" s="137" t="s">
        <v>99</v>
      </c>
      <c r="O1032" s="74" t="s">
        <v>1370</v>
      </c>
      <c r="P1032" s="74" t="s">
        <v>1371</v>
      </c>
      <c r="Q1032" s="137"/>
      <c r="R1032" s="137"/>
      <c r="S1032" s="74"/>
      <c r="T1032" s="74"/>
      <c r="U1032" s="138"/>
      <c r="V1032" s="138"/>
      <c r="W1032" s="138"/>
      <c r="X1032" s="136"/>
      <c r="Y1032" s="74"/>
      <c r="Z1032" s="74"/>
    </row>
    <row r="1033" spans="1:26">
      <c r="A1033" s="134">
        <v>45131.339131944442</v>
      </c>
      <c r="B1033" s="74" t="s">
        <v>1372</v>
      </c>
      <c r="C1033" s="74" t="s">
        <v>1373</v>
      </c>
      <c r="D1033" s="74" t="s">
        <v>2</v>
      </c>
      <c r="E1033" s="135">
        <v>27305</v>
      </c>
      <c r="F1033" s="74" t="s">
        <v>3</v>
      </c>
      <c r="G1033" s="74" t="s">
        <v>464</v>
      </c>
      <c r="H1033" s="74" t="s">
        <v>1374</v>
      </c>
      <c r="I1033" s="74" t="s">
        <v>6</v>
      </c>
      <c r="J1033" s="136" t="s">
        <v>1375</v>
      </c>
      <c r="K1033" s="74" t="s">
        <v>1376</v>
      </c>
      <c r="L1033" s="74" t="s">
        <v>175</v>
      </c>
      <c r="M1033" s="137" t="s">
        <v>10</v>
      </c>
      <c r="N1033" s="137" t="s">
        <v>213</v>
      </c>
      <c r="O1033" s="74" t="s">
        <v>1377</v>
      </c>
      <c r="P1033" s="74" t="s">
        <v>1378</v>
      </c>
      <c r="Q1033" s="137"/>
      <c r="R1033" s="137"/>
      <c r="S1033" s="74"/>
      <c r="T1033" s="74"/>
      <c r="U1033" s="138"/>
      <c r="V1033" s="138"/>
      <c r="W1033" s="138"/>
      <c r="X1033" s="136"/>
      <c r="Y1033" s="74"/>
      <c r="Z1033" s="74"/>
    </row>
    <row r="1034" spans="1:26">
      <c r="A1034" s="134">
        <v>45135.726064814815</v>
      </c>
      <c r="B1034" s="74" t="s">
        <v>1379</v>
      </c>
      <c r="C1034" s="74" t="s">
        <v>1380</v>
      </c>
      <c r="D1034" s="74" t="s">
        <v>2</v>
      </c>
      <c r="E1034" s="135">
        <v>32762</v>
      </c>
      <c r="F1034" s="74" t="s">
        <v>3</v>
      </c>
      <c r="G1034" s="74" t="s">
        <v>1381</v>
      </c>
      <c r="H1034" s="74" t="s">
        <v>1382</v>
      </c>
      <c r="I1034" s="74" t="s">
        <v>6</v>
      </c>
      <c r="J1034" s="136" t="s">
        <v>1383</v>
      </c>
      <c r="K1034" s="74" t="s">
        <v>1384</v>
      </c>
      <c r="L1034" s="74" t="s">
        <v>22</v>
      </c>
      <c r="M1034" s="137" t="s">
        <v>65</v>
      </c>
      <c r="N1034" s="137" t="s">
        <v>11</v>
      </c>
      <c r="O1034" s="74" t="s">
        <v>1385</v>
      </c>
      <c r="P1034" s="74" t="s">
        <v>1386</v>
      </c>
      <c r="Q1034" s="137"/>
      <c r="R1034" s="137"/>
      <c r="S1034" s="74"/>
      <c r="T1034" s="74"/>
      <c r="U1034" s="138"/>
      <c r="V1034" s="138"/>
      <c r="W1034" s="138"/>
      <c r="X1034" s="136"/>
      <c r="Y1034" s="74"/>
      <c r="Z1034" s="74"/>
    </row>
    <row r="1035" spans="1:26">
      <c r="A1035" s="134">
        <v>45138.134421296294</v>
      </c>
      <c r="B1035" s="74" t="s">
        <v>1387</v>
      </c>
      <c r="C1035" s="74" t="s">
        <v>1388</v>
      </c>
      <c r="D1035" s="74" t="s">
        <v>120</v>
      </c>
      <c r="E1035" s="135">
        <v>36248</v>
      </c>
      <c r="F1035" s="74" t="s">
        <v>27</v>
      </c>
      <c r="G1035" s="74" t="s">
        <v>1389</v>
      </c>
      <c r="H1035" s="74" t="s">
        <v>1390</v>
      </c>
      <c r="I1035" s="74" t="s">
        <v>19</v>
      </c>
      <c r="J1035" s="136" t="s">
        <v>1391</v>
      </c>
      <c r="K1035" s="74" t="s">
        <v>1392</v>
      </c>
      <c r="L1035" s="74" t="s">
        <v>9</v>
      </c>
      <c r="M1035" s="137" t="s">
        <v>10</v>
      </c>
      <c r="N1035" s="137" t="s">
        <v>11</v>
      </c>
      <c r="O1035" s="74" t="s">
        <v>1393</v>
      </c>
      <c r="P1035" s="74" t="s">
        <v>1394</v>
      </c>
      <c r="Q1035" s="137"/>
      <c r="R1035" s="137"/>
      <c r="S1035" s="74"/>
      <c r="T1035" s="74"/>
      <c r="U1035" s="138"/>
      <c r="V1035" s="138"/>
      <c r="W1035" s="138"/>
      <c r="X1035" s="136"/>
      <c r="Y1035" s="74"/>
      <c r="Z1035" s="74"/>
    </row>
    <row r="1036" spans="1:26">
      <c r="A1036" s="134">
        <v>45138.154166666667</v>
      </c>
      <c r="B1036" s="74" t="s">
        <v>1395</v>
      </c>
      <c r="C1036" s="74" t="s">
        <v>1396</v>
      </c>
      <c r="D1036" s="74" t="s">
        <v>2</v>
      </c>
      <c r="E1036" s="135">
        <v>31566</v>
      </c>
      <c r="F1036" s="74" t="s">
        <v>27</v>
      </c>
      <c r="G1036" s="74" t="s">
        <v>28</v>
      </c>
      <c r="H1036" s="74" t="s">
        <v>1397</v>
      </c>
      <c r="I1036" s="74" t="s">
        <v>19</v>
      </c>
      <c r="J1036" s="136" t="s">
        <v>1398</v>
      </c>
      <c r="K1036" s="74" t="s">
        <v>1399</v>
      </c>
      <c r="L1036" s="74" t="s">
        <v>175</v>
      </c>
      <c r="M1036" s="137" t="s">
        <v>10</v>
      </c>
      <c r="N1036" s="137" t="s">
        <v>11</v>
      </c>
      <c r="O1036" s="74" t="s">
        <v>1400</v>
      </c>
      <c r="P1036" s="74" t="s">
        <v>1401</v>
      </c>
      <c r="Q1036" s="137"/>
      <c r="R1036" s="137"/>
      <c r="S1036" s="74"/>
      <c r="T1036" s="74"/>
      <c r="U1036" s="138"/>
      <c r="V1036" s="138"/>
      <c r="W1036" s="138"/>
      <c r="X1036" s="136"/>
      <c r="Y1036" s="74"/>
      <c r="Z1036" s="74"/>
    </row>
    <row r="1037" spans="1:26">
      <c r="A1037" s="134">
        <v>45138.191932870373</v>
      </c>
      <c r="B1037" s="74" t="s">
        <v>1402</v>
      </c>
      <c r="C1037" s="74" t="s">
        <v>1403</v>
      </c>
      <c r="D1037" s="74" t="s">
        <v>2</v>
      </c>
      <c r="E1037" s="135">
        <v>33085</v>
      </c>
      <c r="F1037" s="74" t="s">
        <v>27</v>
      </c>
      <c r="G1037" s="74" t="s">
        <v>28</v>
      </c>
      <c r="H1037" s="74" t="s">
        <v>1404</v>
      </c>
      <c r="I1037" s="74" t="s">
        <v>19</v>
      </c>
      <c r="J1037" s="136" t="s">
        <v>1405</v>
      </c>
      <c r="K1037" s="74" t="s">
        <v>1406</v>
      </c>
      <c r="L1037" s="74" t="s">
        <v>9</v>
      </c>
      <c r="M1037" s="137" t="s">
        <v>10</v>
      </c>
      <c r="N1037" s="137" t="s">
        <v>11</v>
      </c>
      <c r="O1037" s="137"/>
      <c r="P1037" s="74" t="s">
        <v>1407</v>
      </c>
      <c r="Q1037" s="137"/>
      <c r="R1037" s="137"/>
      <c r="S1037" s="74"/>
      <c r="T1037" s="74"/>
      <c r="U1037" s="138"/>
      <c r="V1037" s="138"/>
      <c r="W1037" s="138"/>
      <c r="X1037" s="136"/>
      <c r="Y1037" s="74"/>
      <c r="Z1037" s="74"/>
    </row>
    <row r="1038" spans="1:26">
      <c r="A1038" s="74"/>
      <c r="B1038" s="74"/>
      <c r="C1038" s="74"/>
      <c r="D1038" s="74"/>
      <c r="E1038" s="74"/>
      <c r="F1038" s="74"/>
      <c r="G1038" s="74"/>
      <c r="H1038" s="74"/>
      <c r="I1038" s="74"/>
      <c r="J1038" s="74"/>
      <c r="K1038" s="74"/>
      <c r="L1038" s="74"/>
      <c r="M1038" s="74"/>
      <c r="N1038" s="74"/>
      <c r="O1038" s="74"/>
      <c r="P1038" s="74"/>
      <c r="Q1038" s="74"/>
      <c r="R1038" s="74"/>
      <c r="S1038" s="74"/>
      <c r="T1038" s="74"/>
      <c r="U1038" s="74"/>
      <c r="V1038" s="74"/>
      <c r="W1038" s="74"/>
      <c r="X1038" s="74"/>
      <c r="Y1038" s="74"/>
      <c r="Z1038" s="74"/>
    </row>
    <row r="1039" spans="1:26">
      <c r="A1039" s="74"/>
      <c r="B1039" s="74"/>
      <c r="C1039" s="74"/>
      <c r="D1039" s="74"/>
      <c r="E1039" s="74"/>
      <c r="F1039" s="74"/>
      <c r="G1039" s="74"/>
      <c r="H1039" s="74"/>
      <c r="I1039" s="74"/>
      <c r="J1039" s="74"/>
      <c r="K1039" s="74"/>
      <c r="L1039" s="74"/>
      <c r="M1039" s="74"/>
      <c r="N1039" s="74"/>
      <c r="O1039" s="74"/>
      <c r="P1039" s="74"/>
      <c r="Q1039" s="74"/>
      <c r="R1039" s="74"/>
      <c r="S1039" s="74"/>
      <c r="T1039" s="74"/>
      <c r="U1039" s="74"/>
      <c r="V1039" s="74"/>
      <c r="W1039" s="74"/>
      <c r="X1039" s="74"/>
      <c r="Y1039" s="74"/>
      <c r="Z1039" s="74"/>
    </row>
    <row r="1040" spans="1:26">
      <c r="A1040" s="74"/>
      <c r="B1040" s="74"/>
      <c r="C1040" s="74"/>
      <c r="D1040" s="74"/>
      <c r="E1040" s="74"/>
      <c r="F1040" s="74"/>
      <c r="G1040" s="74"/>
      <c r="H1040" s="74"/>
      <c r="I1040" s="74"/>
      <c r="J1040" s="74"/>
      <c r="K1040" s="74"/>
      <c r="L1040" s="74"/>
      <c r="M1040" s="74"/>
      <c r="N1040" s="74"/>
      <c r="O1040" s="74"/>
      <c r="P1040" s="74"/>
      <c r="Q1040" s="74"/>
      <c r="R1040" s="74"/>
      <c r="S1040" s="74"/>
      <c r="T1040" s="74"/>
      <c r="U1040" s="74"/>
      <c r="V1040" s="74"/>
      <c r="W1040" s="74"/>
      <c r="X1040" s="74"/>
      <c r="Y1040" s="74"/>
      <c r="Z1040" s="74"/>
    </row>
    <row r="1041" spans="1:26">
      <c r="A1041" s="74"/>
      <c r="B1041" s="74"/>
      <c r="C1041" s="74"/>
      <c r="D1041" s="74"/>
      <c r="E1041" s="74"/>
      <c r="F1041" s="74"/>
      <c r="G1041" s="74"/>
      <c r="H1041" s="74"/>
      <c r="I1041" s="74"/>
      <c r="J1041" s="74"/>
      <c r="K1041" s="74"/>
      <c r="L1041" s="74"/>
      <c r="M1041" s="74"/>
      <c r="N1041" s="74"/>
      <c r="O1041" s="74"/>
      <c r="P1041" s="74"/>
      <c r="Q1041" s="74"/>
      <c r="R1041" s="74"/>
      <c r="S1041" s="74"/>
      <c r="T1041" s="74"/>
      <c r="U1041" s="74"/>
      <c r="V1041" s="74"/>
      <c r="W1041" s="74"/>
      <c r="X1041" s="74"/>
      <c r="Y1041" s="74"/>
      <c r="Z1041" s="74"/>
    </row>
    <row r="1042" spans="1:26">
      <c r="A1042" s="74"/>
      <c r="B1042" s="74"/>
      <c r="C1042" s="74"/>
      <c r="D1042" s="74"/>
      <c r="E1042" s="74"/>
      <c r="F1042" s="74"/>
      <c r="G1042" s="74"/>
      <c r="H1042" s="74"/>
      <c r="I1042" s="74"/>
      <c r="J1042" s="74"/>
      <c r="K1042" s="74"/>
      <c r="L1042" s="74"/>
      <c r="M1042" s="74"/>
      <c r="N1042" s="74"/>
      <c r="O1042" s="74"/>
      <c r="P1042" s="74"/>
      <c r="Q1042" s="74"/>
      <c r="R1042" s="74"/>
      <c r="S1042" s="74"/>
      <c r="T1042" s="74"/>
      <c r="U1042" s="74"/>
      <c r="V1042" s="74"/>
      <c r="W1042" s="74"/>
      <c r="X1042" s="74"/>
      <c r="Y1042" s="74"/>
      <c r="Z1042" s="74"/>
    </row>
    <row r="1043" spans="1:26">
      <c r="A1043" s="74"/>
      <c r="B1043" s="74"/>
      <c r="C1043" s="74"/>
      <c r="D1043" s="74"/>
      <c r="E1043" s="74"/>
      <c r="F1043" s="74"/>
      <c r="G1043" s="74"/>
      <c r="H1043" s="74"/>
      <c r="I1043" s="74"/>
      <c r="J1043" s="74"/>
      <c r="K1043" s="74"/>
      <c r="L1043" s="74"/>
      <c r="M1043" s="74"/>
      <c r="N1043" s="74"/>
      <c r="O1043" s="74"/>
      <c r="P1043" s="74"/>
      <c r="Q1043" s="74"/>
      <c r="R1043" s="74"/>
      <c r="S1043" s="74"/>
      <c r="T1043" s="74"/>
      <c r="U1043" s="74"/>
      <c r="V1043" s="74"/>
      <c r="W1043" s="74"/>
      <c r="X1043" s="74"/>
      <c r="Y1043" s="74"/>
      <c r="Z1043" s="74"/>
    </row>
    <row r="1044" spans="1:26">
      <c r="A1044" s="74"/>
      <c r="B1044" s="74"/>
      <c r="C1044" s="74"/>
      <c r="D1044" s="74"/>
      <c r="E1044" s="74"/>
      <c r="F1044" s="74"/>
      <c r="G1044" s="74"/>
      <c r="H1044" s="74"/>
      <c r="I1044" s="74"/>
      <c r="J1044" s="74"/>
      <c r="K1044" s="74"/>
      <c r="L1044" s="74"/>
      <c r="M1044" s="74"/>
      <c r="N1044" s="74"/>
      <c r="O1044" s="74"/>
      <c r="P1044" s="74"/>
      <c r="Q1044" s="74"/>
      <c r="R1044" s="74"/>
      <c r="S1044" s="74"/>
      <c r="T1044" s="74"/>
      <c r="U1044" s="74"/>
      <c r="V1044" s="74"/>
      <c r="W1044" s="74"/>
      <c r="X1044" s="74"/>
      <c r="Y1044" s="74"/>
      <c r="Z1044" s="74"/>
    </row>
    <row r="1045" spans="1:26">
      <c r="A1045" s="74"/>
      <c r="B1045" s="74"/>
      <c r="C1045" s="74"/>
      <c r="D1045" s="74"/>
      <c r="E1045" s="74"/>
      <c r="F1045" s="74"/>
      <c r="G1045" s="74"/>
      <c r="H1045" s="74"/>
      <c r="I1045" s="74"/>
      <c r="J1045" s="74"/>
      <c r="K1045" s="74"/>
      <c r="L1045" s="74"/>
      <c r="M1045" s="74"/>
      <c r="N1045" s="74"/>
      <c r="O1045" s="74"/>
      <c r="P1045" s="74"/>
      <c r="Q1045" s="74"/>
      <c r="R1045" s="74"/>
      <c r="S1045" s="74"/>
      <c r="T1045" s="74"/>
      <c r="U1045" s="74"/>
      <c r="V1045" s="74"/>
      <c r="W1045" s="74"/>
      <c r="X1045" s="74"/>
      <c r="Y1045" s="74"/>
      <c r="Z1045" s="74"/>
    </row>
    <row r="1046" spans="1:26">
      <c r="A1046" s="74"/>
      <c r="B1046" s="74"/>
      <c r="C1046" s="74"/>
      <c r="D1046" s="74"/>
      <c r="E1046" s="74"/>
      <c r="F1046" s="74"/>
      <c r="G1046" s="74"/>
      <c r="H1046" s="74"/>
      <c r="I1046" s="74"/>
      <c r="J1046" s="74"/>
      <c r="K1046" s="74"/>
      <c r="L1046" s="74"/>
      <c r="M1046" s="74"/>
      <c r="N1046" s="74"/>
      <c r="O1046" s="74"/>
      <c r="P1046" s="74"/>
      <c r="Q1046" s="74"/>
      <c r="R1046" s="74"/>
      <c r="S1046" s="74"/>
      <c r="T1046" s="74"/>
      <c r="U1046" s="74"/>
      <c r="V1046" s="74"/>
      <c r="W1046" s="74"/>
      <c r="X1046" s="74"/>
      <c r="Y1046" s="74"/>
      <c r="Z1046" s="74"/>
    </row>
    <row r="1047" spans="1:26">
      <c r="A1047" s="74"/>
      <c r="B1047" s="74"/>
      <c r="C1047" s="74"/>
      <c r="D1047" s="74"/>
      <c r="E1047" s="74"/>
      <c r="F1047" s="74"/>
      <c r="G1047" s="74"/>
      <c r="H1047" s="74"/>
      <c r="I1047" s="74"/>
      <c r="J1047" s="74"/>
      <c r="K1047" s="74"/>
      <c r="L1047" s="74"/>
      <c r="M1047" s="74"/>
      <c r="N1047" s="74"/>
      <c r="O1047" s="74"/>
      <c r="P1047" s="74"/>
      <c r="Q1047" s="74"/>
      <c r="R1047" s="74"/>
      <c r="S1047" s="74"/>
      <c r="T1047" s="74"/>
      <c r="U1047" s="74"/>
      <c r="V1047" s="74"/>
      <c r="W1047" s="74"/>
      <c r="X1047" s="74"/>
      <c r="Y1047" s="74"/>
      <c r="Z1047" s="74"/>
    </row>
    <row r="1048" spans="1:26">
      <c r="A1048" s="74"/>
      <c r="B1048" s="74"/>
      <c r="C1048" s="74"/>
      <c r="D1048" s="74"/>
      <c r="E1048" s="74"/>
      <c r="F1048" s="74"/>
      <c r="G1048" s="74"/>
      <c r="H1048" s="74"/>
      <c r="I1048" s="74"/>
      <c r="J1048" s="74"/>
      <c r="K1048" s="74"/>
      <c r="L1048" s="74"/>
      <c r="M1048" s="74"/>
      <c r="N1048" s="74"/>
      <c r="O1048" s="74"/>
      <c r="P1048" s="74"/>
      <c r="Q1048" s="74"/>
      <c r="R1048" s="74"/>
      <c r="S1048" s="74"/>
      <c r="T1048" s="74"/>
      <c r="U1048" s="74"/>
      <c r="V1048" s="74"/>
      <c r="W1048" s="74"/>
      <c r="X1048" s="74"/>
      <c r="Y1048" s="74"/>
      <c r="Z1048" s="74"/>
    </row>
    <row r="1049" spans="1:26">
      <c r="A1049" s="74"/>
      <c r="B1049" s="74"/>
      <c r="C1049" s="74"/>
      <c r="D1049" s="74"/>
      <c r="E1049" s="74"/>
      <c r="F1049" s="74"/>
      <c r="G1049" s="74"/>
      <c r="H1049" s="74"/>
      <c r="I1049" s="74"/>
      <c r="J1049" s="74"/>
      <c r="K1049" s="74"/>
      <c r="L1049" s="74"/>
      <c r="M1049" s="74"/>
      <c r="N1049" s="74"/>
      <c r="O1049" s="74"/>
      <c r="P1049" s="74"/>
      <c r="Q1049" s="74"/>
      <c r="R1049" s="74"/>
      <c r="S1049" s="74"/>
      <c r="T1049" s="74"/>
      <c r="U1049" s="74"/>
      <c r="V1049" s="74"/>
      <c r="W1049" s="74"/>
      <c r="X1049" s="74"/>
      <c r="Y1049" s="74"/>
      <c r="Z1049" s="74"/>
    </row>
    <row r="1050" spans="1:26">
      <c r="A1050" s="74"/>
      <c r="B1050" s="74"/>
      <c r="C1050" s="74"/>
      <c r="D1050" s="74"/>
      <c r="E1050" s="74"/>
      <c r="F1050" s="74"/>
      <c r="G1050" s="74"/>
      <c r="H1050" s="74"/>
      <c r="I1050" s="74"/>
      <c r="J1050" s="74"/>
      <c r="K1050" s="74"/>
      <c r="L1050" s="74"/>
      <c r="M1050" s="74"/>
      <c r="N1050" s="74"/>
      <c r="O1050" s="74"/>
      <c r="P1050" s="74"/>
      <c r="Q1050" s="74"/>
      <c r="R1050" s="74"/>
      <c r="S1050" s="74"/>
      <c r="T1050" s="74"/>
      <c r="U1050" s="74"/>
      <c r="V1050" s="74"/>
      <c r="W1050" s="74"/>
      <c r="X1050" s="74"/>
      <c r="Y1050" s="74"/>
      <c r="Z1050" s="74"/>
    </row>
    <row r="1051" spans="1:26">
      <c r="A1051" s="74"/>
      <c r="B1051" s="74"/>
      <c r="C1051" s="74"/>
      <c r="D1051" s="74"/>
      <c r="E1051" s="74"/>
      <c r="F1051" s="74"/>
      <c r="G1051" s="74"/>
      <c r="H1051" s="74"/>
      <c r="I1051" s="74"/>
      <c r="J1051" s="74"/>
      <c r="K1051" s="74"/>
      <c r="L1051" s="74"/>
      <c r="M1051" s="74"/>
      <c r="N1051" s="74"/>
      <c r="O1051" s="74"/>
      <c r="P1051" s="74"/>
      <c r="Q1051" s="74"/>
      <c r="R1051" s="74"/>
      <c r="S1051" s="74"/>
      <c r="T1051" s="74"/>
      <c r="U1051" s="74"/>
      <c r="V1051" s="74"/>
      <c r="W1051" s="74"/>
      <c r="X1051" s="74"/>
      <c r="Y1051" s="74"/>
      <c r="Z1051" s="74"/>
    </row>
    <row r="1052" spans="1:26">
      <c r="A1052" s="74"/>
      <c r="B1052" s="74"/>
      <c r="C1052" s="74"/>
      <c r="D1052" s="74"/>
      <c r="E1052" s="74"/>
      <c r="F1052" s="74"/>
      <c r="G1052" s="74"/>
      <c r="H1052" s="74"/>
      <c r="I1052" s="74"/>
      <c r="J1052" s="74"/>
      <c r="K1052" s="74"/>
      <c r="L1052" s="74"/>
      <c r="M1052" s="74"/>
      <c r="N1052" s="74"/>
      <c r="O1052" s="74"/>
      <c r="P1052" s="74"/>
      <c r="Q1052" s="74"/>
      <c r="R1052" s="74"/>
      <c r="S1052" s="74"/>
      <c r="T1052" s="74"/>
      <c r="U1052" s="74"/>
      <c r="V1052" s="74"/>
      <c r="W1052" s="74"/>
      <c r="X1052" s="74"/>
      <c r="Y1052" s="74"/>
      <c r="Z1052" s="74"/>
    </row>
    <row r="1053" spans="1:26">
      <c r="A1053" s="74"/>
      <c r="B1053" s="74"/>
      <c r="C1053" s="74"/>
      <c r="D1053" s="74"/>
      <c r="E1053" s="74"/>
      <c r="F1053" s="74"/>
      <c r="G1053" s="74"/>
      <c r="H1053" s="74"/>
      <c r="I1053" s="74"/>
      <c r="J1053" s="74"/>
      <c r="K1053" s="74"/>
      <c r="L1053" s="74"/>
      <c r="M1053" s="74"/>
      <c r="N1053" s="74"/>
      <c r="O1053" s="74"/>
      <c r="P1053" s="74"/>
      <c r="Q1053" s="74"/>
      <c r="R1053" s="74"/>
      <c r="S1053" s="74"/>
      <c r="T1053" s="74"/>
      <c r="U1053" s="74"/>
      <c r="V1053" s="74"/>
      <c r="W1053" s="74"/>
      <c r="X1053" s="74"/>
      <c r="Y1053" s="74"/>
      <c r="Z1053" s="74"/>
    </row>
    <row r="1054" spans="1:26">
      <c r="A1054" s="74"/>
      <c r="B1054" s="74"/>
      <c r="C1054" s="74"/>
      <c r="D1054" s="74"/>
      <c r="E1054" s="74"/>
      <c r="F1054" s="74"/>
      <c r="G1054" s="74"/>
      <c r="H1054" s="74"/>
      <c r="I1054" s="74"/>
      <c r="J1054" s="74"/>
      <c r="K1054" s="74"/>
      <c r="L1054" s="74"/>
      <c r="M1054" s="74"/>
      <c r="N1054" s="74"/>
      <c r="O1054" s="74"/>
      <c r="P1054" s="74"/>
      <c r="Q1054" s="74"/>
      <c r="R1054" s="74"/>
      <c r="S1054" s="74"/>
      <c r="T1054" s="74"/>
      <c r="U1054" s="74"/>
      <c r="V1054" s="74"/>
      <c r="W1054" s="74"/>
      <c r="X1054" s="74"/>
      <c r="Y1054" s="74"/>
      <c r="Z1054" s="74"/>
    </row>
    <row r="1055" spans="1:26">
      <c r="A1055" s="74"/>
      <c r="B1055" s="74"/>
      <c r="C1055" s="74"/>
      <c r="D1055" s="74"/>
      <c r="E1055" s="74"/>
      <c r="F1055" s="74"/>
      <c r="G1055" s="74"/>
      <c r="H1055" s="74"/>
      <c r="I1055" s="74"/>
      <c r="J1055" s="74"/>
      <c r="K1055" s="74"/>
      <c r="L1055" s="74"/>
      <c r="M1055" s="74"/>
      <c r="N1055" s="74"/>
      <c r="O1055" s="74"/>
      <c r="P1055" s="74"/>
      <c r="Q1055" s="74"/>
      <c r="R1055" s="74"/>
      <c r="S1055" s="74"/>
      <c r="T1055" s="74"/>
      <c r="U1055" s="74"/>
      <c r="V1055" s="74"/>
      <c r="W1055" s="74"/>
      <c r="X1055" s="74"/>
      <c r="Y1055" s="74"/>
      <c r="Z1055" s="74"/>
    </row>
    <row r="1056" spans="1:26">
      <c r="A1056" s="74"/>
      <c r="B1056" s="74"/>
      <c r="C1056" s="74"/>
      <c r="D1056" s="74"/>
      <c r="E1056" s="74"/>
      <c r="F1056" s="74"/>
      <c r="G1056" s="74"/>
      <c r="H1056" s="74"/>
      <c r="I1056" s="74"/>
      <c r="J1056" s="74"/>
      <c r="K1056" s="74"/>
      <c r="L1056" s="74"/>
      <c r="M1056" s="74"/>
      <c r="N1056" s="74"/>
      <c r="O1056" s="74"/>
      <c r="P1056" s="74"/>
      <c r="Q1056" s="74"/>
      <c r="R1056" s="74"/>
      <c r="S1056" s="74"/>
      <c r="T1056" s="74"/>
      <c r="U1056" s="74"/>
      <c r="V1056" s="74"/>
      <c r="W1056" s="74"/>
      <c r="X1056" s="74"/>
      <c r="Y1056" s="74"/>
      <c r="Z1056" s="74"/>
    </row>
    <row r="1057" spans="1:26">
      <c r="A1057" s="74"/>
      <c r="B1057" s="74"/>
      <c r="C1057" s="74"/>
      <c r="D1057" s="74"/>
      <c r="E1057" s="74"/>
      <c r="F1057" s="74"/>
      <c r="G1057" s="74"/>
      <c r="H1057" s="74"/>
      <c r="I1057" s="74"/>
      <c r="J1057" s="74"/>
      <c r="K1057" s="74"/>
      <c r="L1057" s="74"/>
      <c r="M1057" s="74"/>
      <c r="N1057" s="74"/>
      <c r="O1057" s="74"/>
      <c r="P1057" s="74"/>
      <c r="Q1057" s="74"/>
      <c r="R1057" s="74"/>
      <c r="S1057" s="74"/>
      <c r="T1057" s="74"/>
      <c r="U1057" s="74"/>
      <c r="V1057" s="74"/>
      <c r="W1057" s="74"/>
      <c r="X1057" s="74"/>
      <c r="Y1057" s="74"/>
      <c r="Z1057" s="74"/>
    </row>
    <row r="1058" spans="1:26">
      <c r="A1058" s="74"/>
      <c r="B1058" s="74"/>
      <c r="C1058" s="74"/>
      <c r="D1058" s="74"/>
      <c r="E1058" s="74"/>
      <c r="F1058" s="74"/>
      <c r="G1058" s="74"/>
      <c r="H1058" s="74"/>
      <c r="I1058" s="74"/>
      <c r="J1058" s="74"/>
      <c r="K1058" s="74"/>
      <c r="L1058" s="74"/>
      <c r="M1058" s="74"/>
      <c r="N1058" s="74"/>
      <c r="O1058" s="74"/>
      <c r="P1058" s="74"/>
      <c r="Q1058" s="74"/>
      <c r="R1058" s="74"/>
      <c r="S1058" s="74"/>
      <c r="T1058" s="74"/>
      <c r="U1058" s="74"/>
      <c r="V1058" s="74"/>
      <c r="W1058" s="74"/>
      <c r="X1058" s="74"/>
      <c r="Y1058" s="74"/>
      <c r="Z1058" s="74"/>
    </row>
    <row r="1059" spans="1:26">
      <c r="A1059" s="74"/>
      <c r="B1059" s="74"/>
      <c r="C1059" s="74"/>
      <c r="D1059" s="74"/>
      <c r="E1059" s="74"/>
      <c r="F1059" s="74"/>
      <c r="G1059" s="74"/>
      <c r="H1059" s="74"/>
      <c r="I1059" s="74"/>
      <c r="J1059" s="74"/>
      <c r="K1059" s="74"/>
      <c r="L1059" s="74"/>
      <c r="M1059" s="74"/>
      <c r="N1059" s="74"/>
      <c r="O1059" s="74"/>
      <c r="P1059" s="74"/>
      <c r="Q1059" s="74"/>
      <c r="R1059" s="74"/>
      <c r="S1059" s="74"/>
      <c r="T1059" s="74"/>
      <c r="U1059" s="74"/>
      <c r="V1059" s="74"/>
      <c r="W1059" s="74"/>
      <c r="X1059" s="74"/>
      <c r="Y1059" s="74"/>
      <c r="Z1059" s="74"/>
    </row>
    <row r="1060" spans="1:26">
      <c r="A1060" s="74"/>
      <c r="B1060" s="74"/>
      <c r="C1060" s="74"/>
      <c r="D1060" s="74"/>
      <c r="E1060" s="74"/>
      <c r="F1060" s="74"/>
      <c r="G1060" s="74"/>
      <c r="H1060" s="74"/>
      <c r="I1060" s="74"/>
      <c r="J1060" s="74"/>
      <c r="K1060" s="74"/>
      <c r="L1060" s="74"/>
      <c r="M1060" s="74"/>
      <c r="N1060" s="74"/>
      <c r="O1060" s="74"/>
      <c r="P1060" s="74"/>
      <c r="Q1060" s="74"/>
      <c r="R1060" s="74"/>
      <c r="S1060" s="74"/>
      <c r="T1060" s="74"/>
      <c r="U1060" s="74"/>
      <c r="V1060" s="74"/>
      <c r="W1060" s="74"/>
      <c r="X1060" s="74"/>
      <c r="Y1060" s="74"/>
      <c r="Z1060" s="74"/>
    </row>
    <row r="1061" spans="1:26">
      <c r="A1061" s="74"/>
      <c r="B1061" s="74"/>
      <c r="C1061" s="74"/>
      <c r="D1061" s="74"/>
      <c r="E1061" s="74"/>
      <c r="F1061" s="74"/>
      <c r="G1061" s="74"/>
      <c r="H1061" s="74"/>
      <c r="I1061" s="74"/>
      <c r="J1061" s="74"/>
      <c r="K1061" s="74"/>
      <c r="L1061" s="74"/>
      <c r="M1061" s="74"/>
      <c r="N1061" s="74"/>
      <c r="O1061" s="74"/>
      <c r="P1061" s="74"/>
      <c r="Q1061" s="74"/>
      <c r="R1061" s="74"/>
      <c r="S1061" s="74"/>
      <c r="T1061" s="74"/>
      <c r="U1061" s="74"/>
      <c r="V1061" s="74"/>
      <c r="W1061" s="74"/>
      <c r="X1061" s="74"/>
      <c r="Y1061" s="74"/>
      <c r="Z1061" s="74"/>
    </row>
    <row r="1062" spans="1:26">
      <c r="A1062" s="74"/>
      <c r="B1062" s="74"/>
      <c r="C1062" s="74"/>
      <c r="D1062" s="74"/>
      <c r="E1062" s="74"/>
      <c r="F1062" s="74"/>
      <c r="G1062" s="74"/>
      <c r="H1062" s="74"/>
      <c r="I1062" s="74"/>
      <c r="J1062" s="74"/>
      <c r="K1062" s="74"/>
      <c r="L1062" s="74"/>
      <c r="M1062" s="74"/>
      <c r="N1062" s="74"/>
      <c r="O1062" s="74"/>
      <c r="P1062" s="74"/>
      <c r="Q1062" s="74"/>
      <c r="R1062" s="74"/>
      <c r="S1062" s="74"/>
      <c r="T1062" s="74"/>
      <c r="U1062" s="74"/>
      <c r="V1062" s="74"/>
      <c r="W1062" s="74"/>
      <c r="X1062" s="74"/>
      <c r="Y1062" s="74"/>
      <c r="Z1062" s="74"/>
    </row>
    <row r="1063" spans="1:26">
      <c r="A1063" s="74"/>
      <c r="B1063" s="74"/>
      <c r="C1063" s="74"/>
      <c r="D1063" s="74"/>
      <c r="E1063" s="74"/>
      <c r="F1063" s="74"/>
      <c r="G1063" s="74"/>
      <c r="H1063" s="74"/>
      <c r="I1063" s="74"/>
      <c r="J1063" s="74"/>
      <c r="K1063" s="74"/>
      <c r="L1063" s="74"/>
      <c r="M1063" s="74"/>
      <c r="N1063" s="74"/>
      <c r="O1063" s="74"/>
      <c r="P1063" s="74"/>
      <c r="Q1063" s="74"/>
      <c r="R1063" s="74"/>
      <c r="S1063" s="74"/>
      <c r="T1063" s="74"/>
      <c r="U1063" s="74"/>
      <c r="V1063" s="74"/>
      <c r="W1063" s="74"/>
      <c r="X1063" s="74"/>
      <c r="Y1063" s="74"/>
      <c r="Z1063" s="74"/>
    </row>
    <row r="1064" spans="1:26">
      <c r="A1064" s="74"/>
      <c r="B1064" s="74"/>
      <c r="C1064" s="74"/>
      <c r="D1064" s="74"/>
      <c r="E1064" s="74"/>
      <c r="F1064" s="74"/>
      <c r="G1064" s="74"/>
      <c r="H1064" s="74"/>
      <c r="I1064" s="74"/>
      <c r="J1064" s="74"/>
      <c r="K1064" s="74"/>
      <c r="L1064" s="74"/>
      <c r="M1064" s="74"/>
      <c r="N1064" s="74"/>
      <c r="O1064" s="74"/>
      <c r="P1064" s="74"/>
      <c r="Q1064" s="74"/>
      <c r="R1064" s="74"/>
      <c r="S1064" s="74"/>
      <c r="T1064" s="74"/>
      <c r="U1064" s="74"/>
      <c r="V1064" s="74"/>
      <c r="W1064" s="74"/>
      <c r="X1064" s="74"/>
      <c r="Y1064" s="74"/>
      <c r="Z1064" s="74"/>
    </row>
    <row r="1065" spans="1:26">
      <c r="A1065" s="74"/>
      <c r="B1065" s="74"/>
      <c r="C1065" s="74"/>
      <c r="D1065" s="74"/>
      <c r="E1065" s="74"/>
      <c r="F1065" s="74"/>
      <c r="G1065" s="74"/>
      <c r="H1065" s="74"/>
      <c r="I1065" s="74"/>
      <c r="J1065" s="74"/>
      <c r="K1065" s="74"/>
      <c r="L1065" s="74"/>
      <c r="M1065" s="74"/>
      <c r="N1065" s="74"/>
      <c r="O1065" s="74"/>
      <c r="P1065" s="74"/>
      <c r="Q1065" s="74"/>
      <c r="R1065" s="74"/>
      <c r="S1065" s="74"/>
      <c r="T1065" s="74"/>
      <c r="U1065" s="74"/>
      <c r="V1065" s="74"/>
      <c r="W1065" s="74"/>
      <c r="X1065" s="74"/>
      <c r="Y1065" s="74"/>
      <c r="Z1065" s="74"/>
    </row>
    <row r="1066" spans="1:26">
      <c r="A1066" s="74"/>
      <c r="B1066" s="74"/>
      <c r="C1066" s="74"/>
      <c r="D1066" s="74"/>
      <c r="E1066" s="74"/>
      <c r="F1066" s="74"/>
      <c r="G1066" s="74"/>
      <c r="H1066" s="74"/>
      <c r="I1066" s="74"/>
      <c r="J1066" s="74"/>
      <c r="K1066" s="74"/>
      <c r="L1066" s="74"/>
      <c r="M1066" s="74"/>
      <c r="N1066" s="74"/>
      <c r="O1066" s="74"/>
      <c r="P1066" s="74"/>
      <c r="Q1066" s="74"/>
      <c r="R1066" s="74"/>
      <c r="S1066" s="74"/>
      <c r="T1066" s="74"/>
      <c r="U1066" s="74"/>
      <c r="V1066" s="74"/>
      <c r="W1066" s="74"/>
      <c r="X1066" s="74"/>
      <c r="Y1066" s="74"/>
      <c r="Z1066" s="74"/>
    </row>
    <row r="1067" spans="1:26">
      <c r="A1067" s="74"/>
      <c r="B1067" s="74"/>
      <c r="C1067" s="74"/>
      <c r="D1067" s="74"/>
      <c r="E1067" s="74"/>
      <c r="F1067" s="74"/>
      <c r="G1067" s="74"/>
      <c r="H1067" s="74"/>
      <c r="I1067" s="74"/>
      <c r="J1067" s="74"/>
      <c r="K1067" s="74"/>
      <c r="L1067" s="74"/>
      <c r="M1067" s="74"/>
      <c r="N1067" s="74"/>
      <c r="O1067" s="74"/>
      <c r="P1067" s="74"/>
      <c r="Q1067" s="74"/>
      <c r="R1067" s="74"/>
      <c r="S1067" s="74"/>
      <c r="T1067" s="74"/>
      <c r="U1067" s="74"/>
      <c r="V1067" s="74"/>
      <c r="W1067" s="74"/>
      <c r="X1067" s="74"/>
      <c r="Y1067" s="74"/>
      <c r="Z1067" s="74"/>
    </row>
    <row r="1068" spans="1:26">
      <c r="A1068" s="74"/>
      <c r="B1068" s="74"/>
      <c r="C1068" s="74"/>
      <c r="D1068" s="74"/>
      <c r="E1068" s="74"/>
      <c r="F1068" s="74"/>
      <c r="G1068" s="74"/>
      <c r="H1068" s="74"/>
      <c r="I1068" s="74"/>
      <c r="J1068" s="74"/>
      <c r="K1068" s="74"/>
      <c r="L1068" s="74"/>
      <c r="M1068" s="74"/>
      <c r="N1068" s="74"/>
      <c r="O1068" s="74"/>
      <c r="P1068" s="74"/>
      <c r="Q1068" s="74"/>
      <c r="R1068" s="74"/>
      <c r="S1068" s="74"/>
      <c r="T1068" s="74"/>
      <c r="U1068" s="74"/>
      <c r="V1068" s="74"/>
      <c r="W1068" s="74"/>
      <c r="X1068" s="74"/>
      <c r="Y1068" s="74"/>
      <c r="Z1068" s="74"/>
    </row>
    <row r="1069" spans="1:26">
      <c r="A1069" s="74"/>
      <c r="B1069" s="74"/>
      <c r="C1069" s="74"/>
      <c r="D1069" s="74"/>
      <c r="E1069" s="74"/>
      <c r="F1069" s="74"/>
      <c r="G1069" s="74"/>
      <c r="H1069" s="74"/>
      <c r="I1069" s="74"/>
      <c r="J1069" s="74"/>
      <c r="K1069" s="74"/>
      <c r="L1069" s="74"/>
      <c r="M1069" s="74"/>
      <c r="N1069" s="74"/>
      <c r="O1069" s="74"/>
      <c r="P1069" s="74"/>
      <c r="Q1069" s="74"/>
      <c r="R1069" s="74"/>
      <c r="S1069" s="74"/>
      <c r="T1069" s="74"/>
      <c r="U1069" s="74"/>
      <c r="V1069" s="74"/>
      <c r="W1069" s="74"/>
      <c r="X1069" s="74"/>
      <c r="Y1069" s="74"/>
      <c r="Z1069" s="74"/>
    </row>
    <row r="1070" spans="1:26">
      <c r="A1070" s="74"/>
      <c r="B1070" s="74"/>
      <c r="C1070" s="74"/>
      <c r="D1070" s="74"/>
      <c r="E1070" s="74"/>
      <c r="F1070" s="74"/>
      <c r="G1070" s="74"/>
      <c r="H1070" s="74"/>
      <c r="I1070" s="74"/>
      <c r="J1070" s="74"/>
      <c r="K1070" s="74"/>
      <c r="L1070" s="74"/>
      <c r="M1070" s="74"/>
      <c r="N1070" s="74"/>
      <c r="O1070" s="74"/>
      <c r="P1070" s="74"/>
      <c r="Q1070" s="74"/>
      <c r="R1070" s="74"/>
      <c r="S1070" s="74"/>
      <c r="T1070" s="74"/>
      <c r="U1070" s="74"/>
      <c r="V1070" s="74"/>
      <c r="W1070" s="74"/>
      <c r="X1070" s="74"/>
      <c r="Y1070" s="74"/>
      <c r="Z1070" s="74"/>
    </row>
    <row r="1071" spans="1:26">
      <c r="A1071" s="74"/>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row>
    <row r="1072" spans="1:26">
      <c r="A1072" s="74"/>
      <c r="B1072" s="74"/>
      <c r="C1072" s="74"/>
      <c r="D1072" s="74"/>
      <c r="E1072" s="74"/>
      <c r="F1072" s="74"/>
      <c r="G1072" s="74"/>
      <c r="H1072" s="74"/>
      <c r="I1072" s="74"/>
      <c r="J1072" s="74"/>
      <c r="K1072" s="74"/>
      <c r="L1072" s="74"/>
      <c r="M1072" s="74"/>
      <c r="N1072" s="74"/>
      <c r="O1072" s="74"/>
      <c r="P1072" s="74"/>
      <c r="Q1072" s="74"/>
      <c r="R1072" s="74"/>
      <c r="S1072" s="74"/>
      <c r="T1072" s="74"/>
      <c r="U1072" s="74"/>
      <c r="V1072" s="74"/>
      <c r="W1072" s="74"/>
      <c r="X1072" s="74"/>
      <c r="Y1072" s="74"/>
      <c r="Z1072" s="74"/>
    </row>
    <row r="1073" spans="1:26">
      <c r="A1073" s="74"/>
      <c r="B1073" s="74"/>
      <c r="C1073" s="74"/>
      <c r="D1073" s="74"/>
      <c r="E1073" s="74"/>
      <c r="F1073" s="74"/>
      <c r="G1073" s="74"/>
      <c r="H1073" s="74"/>
      <c r="I1073" s="74"/>
      <c r="J1073" s="74"/>
      <c r="K1073" s="74"/>
      <c r="L1073" s="74"/>
      <c r="M1073" s="74"/>
      <c r="N1073" s="74"/>
      <c r="O1073" s="74"/>
      <c r="P1073" s="74"/>
      <c r="Q1073" s="74"/>
      <c r="R1073" s="74"/>
      <c r="S1073" s="74"/>
      <c r="T1073" s="74"/>
      <c r="U1073" s="74"/>
      <c r="V1073" s="74"/>
      <c r="W1073" s="74"/>
      <c r="X1073" s="74"/>
      <c r="Y1073" s="74"/>
      <c r="Z1073" s="74"/>
    </row>
    <row r="1074" spans="1:26">
      <c r="A1074" s="74"/>
      <c r="B1074" s="74"/>
      <c r="C1074" s="74"/>
      <c r="D1074" s="74"/>
      <c r="E1074" s="74"/>
      <c r="F1074" s="74"/>
      <c r="G1074" s="74"/>
      <c r="H1074" s="74"/>
      <c r="I1074" s="74"/>
      <c r="J1074" s="74"/>
      <c r="K1074" s="74"/>
      <c r="L1074" s="74"/>
      <c r="M1074" s="74"/>
      <c r="N1074" s="74"/>
      <c r="O1074" s="74"/>
      <c r="P1074" s="74"/>
      <c r="Q1074" s="74"/>
      <c r="R1074" s="74"/>
      <c r="S1074" s="74"/>
      <c r="T1074" s="74"/>
      <c r="U1074" s="74"/>
      <c r="V1074" s="74"/>
      <c r="W1074" s="74"/>
      <c r="X1074" s="74"/>
      <c r="Y1074" s="74"/>
      <c r="Z1074" s="74"/>
    </row>
    <row r="1075" spans="1:26">
      <c r="A1075" s="74"/>
      <c r="B1075" s="74"/>
      <c r="C1075" s="74"/>
      <c r="D1075" s="74"/>
      <c r="E1075" s="74"/>
      <c r="F1075" s="74"/>
      <c r="G1075" s="74"/>
      <c r="H1075" s="74"/>
      <c r="I1075" s="74"/>
      <c r="J1075" s="74"/>
      <c r="K1075" s="74"/>
      <c r="L1075" s="74"/>
      <c r="M1075" s="74"/>
      <c r="N1075" s="74"/>
      <c r="O1075" s="74"/>
      <c r="P1075" s="74"/>
      <c r="Q1075" s="74"/>
      <c r="R1075" s="74"/>
      <c r="S1075" s="74"/>
      <c r="T1075" s="74"/>
      <c r="U1075" s="74"/>
      <c r="V1075" s="74"/>
      <c r="W1075" s="74"/>
      <c r="X1075" s="74"/>
      <c r="Y1075" s="74"/>
      <c r="Z1075" s="74"/>
    </row>
    <row r="1076" spans="1:26">
      <c r="A1076" s="74"/>
      <c r="B1076" s="74"/>
      <c r="C1076" s="74"/>
      <c r="D1076" s="74"/>
      <c r="E1076" s="74"/>
      <c r="F1076" s="74"/>
      <c r="G1076" s="74"/>
      <c r="H1076" s="74"/>
      <c r="I1076" s="74"/>
      <c r="J1076" s="74"/>
      <c r="K1076" s="74"/>
      <c r="L1076" s="74"/>
      <c r="M1076" s="74"/>
      <c r="N1076" s="74"/>
      <c r="O1076" s="74"/>
      <c r="P1076" s="74"/>
      <c r="Q1076" s="74"/>
      <c r="R1076" s="74"/>
      <c r="S1076" s="74"/>
      <c r="T1076" s="74"/>
      <c r="U1076" s="74"/>
      <c r="V1076" s="74"/>
      <c r="W1076" s="74"/>
      <c r="X1076" s="74"/>
      <c r="Y1076" s="74"/>
      <c r="Z1076" s="74"/>
    </row>
    <row r="1077" spans="1:26">
      <c r="A1077" s="74"/>
      <c r="B1077" s="74"/>
      <c r="C1077" s="74"/>
      <c r="D1077" s="74"/>
      <c r="E1077" s="74"/>
      <c r="F1077" s="74"/>
      <c r="G1077" s="74"/>
      <c r="H1077" s="74"/>
      <c r="I1077" s="74"/>
      <c r="J1077" s="74"/>
      <c r="K1077" s="74"/>
      <c r="L1077" s="74"/>
      <c r="M1077" s="74"/>
      <c r="N1077" s="74"/>
      <c r="O1077" s="74"/>
      <c r="P1077" s="74"/>
      <c r="Q1077" s="74"/>
      <c r="R1077" s="74"/>
      <c r="S1077" s="74"/>
      <c r="T1077" s="74"/>
      <c r="U1077" s="74"/>
      <c r="V1077" s="74"/>
      <c r="W1077" s="74"/>
      <c r="X1077" s="74"/>
      <c r="Y1077" s="74"/>
      <c r="Z1077" s="74"/>
    </row>
    <row r="1078" spans="1:26">
      <c r="A1078" s="74"/>
      <c r="B1078" s="74"/>
      <c r="C1078" s="74"/>
      <c r="D1078" s="74"/>
      <c r="E1078" s="74"/>
      <c r="F1078" s="74"/>
      <c r="G1078" s="74"/>
      <c r="H1078" s="74"/>
      <c r="I1078" s="74"/>
      <c r="J1078" s="74"/>
      <c r="K1078" s="74"/>
      <c r="L1078" s="74"/>
      <c r="M1078" s="74"/>
      <c r="N1078" s="74"/>
      <c r="O1078" s="74"/>
      <c r="P1078" s="74"/>
      <c r="Q1078" s="74"/>
      <c r="R1078" s="74"/>
      <c r="S1078" s="74"/>
      <c r="T1078" s="74"/>
      <c r="U1078" s="74"/>
      <c r="V1078" s="74"/>
      <c r="W1078" s="74"/>
      <c r="X1078" s="74"/>
      <c r="Y1078" s="74"/>
      <c r="Z1078" s="74"/>
    </row>
    <row r="1079" spans="1:26">
      <c r="A1079" s="74"/>
      <c r="B1079" s="74"/>
      <c r="C1079" s="74"/>
      <c r="D1079" s="74"/>
      <c r="E1079" s="74"/>
      <c r="F1079" s="74"/>
      <c r="G1079" s="74"/>
      <c r="H1079" s="74"/>
      <c r="I1079" s="74"/>
      <c r="J1079" s="74"/>
      <c r="K1079" s="74"/>
      <c r="L1079" s="74"/>
      <c r="M1079" s="74"/>
      <c r="N1079" s="74"/>
      <c r="O1079" s="74"/>
      <c r="P1079" s="74"/>
      <c r="Q1079" s="74"/>
      <c r="R1079" s="74"/>
      <c r="S1079" s="74"/>
      <c r="T1079" s="74"/>
      <c r="U1079" s="74"/>
      <c r="V1079" s="74"/>
      <c r="W1079" s="74"/>
      <c r="X1079" s="74"/>
      <c r="Y1079" s="74"/>
      <c r="Z1079" s="74"/>
    </row>
    <row r="1080" spans="1:26">
      <c r="A1080" s="74"/>
      <c r="B1080" s="74"/>
      <c r="C1080" s="74"/>
      <c r="D1080" s="74"/>
      <c r="E1080" s="74"/>
      <c r="F1080" s="74"/>
      <c r="G1080" s="74"/>
      <c r="H1080" s="74"/>
      <c r="I1080" s="74"/>
      <c r="J1080" s="74"/>
      <c r="K1080" s="74"/>
      <c r="L1080" s="74"/>
      <c r="M1080" s="74"/>
      <c r="N1080" s="74"/>
      <c r="O1080" s="74"/>
      <c r="P1080" s="74"/>
      <c r="Q1080" s="74"/>
      <c r="R1080" s="74"/>
      <c r="S1080" s="74"/>
      <c r="T1080" s="74"/>
      <c r="U1080" s="74"/>
      <c r="V1080" s="74"/>
      <c r="W1080" s="74"/>
      <c r="X1080" s="74"/>
      <c r="Y1080" s="74"/>
      <c r="Z1080" s="74"/>
    </row>
    <row r="1081" spans="1:26">
      <c r="A1081" s="74"/>
      <c r="B1081" s="74"/>
      <c r="C1081" s="74"/>
      <c r="D1081" s="74"/>
      <c r="E1081" s="74"/>
      <c r="F1081" s="74"/>
      <c r="G1081" s="74"/>
      <c r="H1081" s="74"/>
      <c r="I1081" s="74"/>
      <c r="J1081" s="74"/>
      <c r="K1081" s="74"/>
      <c r="L1081" s="74"/>
      <c r="M1081" s="74"/>
      <c r="N1081" s="74"/>
      <c r="O1081" s="74"/>
      <c r="P1081" s="74"/>
      <c r="Q1081" s="74"/>
      <c r="R1081" s="74"/>
      <c r="S1081" s="74"/>
      <c r="T1081" s="74"/>
      <c r="U1081" s="74"/>
      <c r="V1081" s="74"/>
      <c r="W1081" s="74"/>
      <c r="X1081" s="74"/>
      <c r="Y1081" s="74"/>
      <c r="Z1081" s="74"/>
    </row>
    <row r="1082" spans="1:26">
      <c r="A1082" s="74"/>
      <c r="B1082" s="74"/>
      <c r="C1082" s="74"/>
      <c r="D1082" s="74"/>
      <c r="E1082" s="74"/>
      <c r="F1082" s="74"/>
      <c r="G1082" s="74"/>
      <c r="H1082" s="74"/>
      <c r="I1082" s="74"/>
      <c r="J1082" s="74"/>
      <c r="K1082" s="74"/>
      <c r="L1082" s="74"/>
      <c r="M1082" s="74"/>
      <c r="N1082" s="74"/>
      <c r="O1082" s="74"/>
      <c r="P1082" s="74"/>
      <c r="Q1082" s="74"/>
      <c r="R1082" s="74"/>
      <c r="S1082" s="74"/>
      <c r="T1082" s="74"/>
      <c r="U1082" s="74"/>
      <c r="V1082" s="74"/>
      <c r="W1082" s="74"/>
      <c r="X1082" s="74"/>
      <c r="Y1082" s="74"/>
      <c r="Z1082" s="74"/>
    </row>
    <row r="1083" spans="1:26">
      <c r="A1083" s="74"/>
      <c r="B1083" s="74"/>
      <c r="C1083" s="74"/>
      <c r="D1083" s="74"/>
      <c r="E1083" s="74"/>
      <c r="F1083" s="74"/>
      <c r="G1083" s="74"/>
      <c r="H1083" s="74"/>
      <c r="I1083" s="74"/>
      <c r="J1083" s="74"/>
      <c r="K1083" s="74"/>
      <c r="L1083" s="74"/>
      <c r="M1083" s="74"/>
      <c r="N1083" s="74"/>
      <c r="O1083" s="74"/>
      <c r="P1083" s="74"/>
      <c r="Q1083" s="74"/>
      <c r="R1083" s="74"/>
      <c r="S1083" s="74"/>
      <c r="T1083" s="74"/>
      <c r="U1083" s="74"/>
      <c r="V1083" s="74"/>
      <c r="W1083" s="74"/>
      <c r="X1083" s="74"/>
      <c r="Y1083" s="74"/>
      <c r="Z1083" s="74"/>
    </row>
    <row r="1084" spans="1:26">
      <c r="A1084" s="74"/>
      <c r="B1084" s="74"/>
      <c r="C1084" s="74"/>
      <c r="D1084" s="74"/>
      <c r="E1084" s="74"/>
      <c r="F1084" s="74"/>
      <c r="G1084" s="74"/>
      <c r="H1084" s="74"/>
      <c r="I1084" s="74"/>
      <c r="J1084" s="74"/>
      <c r="K1084" s="74"/>
      <c r="L1084" s="74"/>
      <c r="M1084" s="74"/>
      <c r="N1084" s="74"/>
      <c r="O1084" s="74"/>
      <c r="P1084" s="74"/>
      <c r="Q1084" s="74"/>
      <c r="R1084" s="74"/>
      <c r="S1084" s="74"/>
      <c r="T1084" s="74"/>
      <c r="U1084" s="74"/>
      <c r="V1084" s="74"/>
      <c r="W1084" s="74"/>
      <c r="X1084" s="74"/>
      <c r="Y1084" s="74"/>
      <c r="Z1084" s="74"/>
    </row>
    <row r="1085" spans="1:26">
      <c r="A1085" s="74"/>
      <c r="B1085" s="74"/>
      <c r="C1085" s="74"/>
      <c r="D1085" s="74"/>
      <c r="E1085" s="74"/>
      <c r="F1085" s="74"/>
      <c r="G1085" s="74"/>
      <c r="H1085" s="74"/>
      <c r="I1085" s="74"/>
      <c r="J1085" s="74"/>
      <c r="K1085" s="74"/>
      <c r="L1085" s="74"/>
      <c r="M1085" s="74"/>
      <c r="N1085" s="74"/>
      <c r="O1085" s="74"/>
      <c r="P1085" s="74"/>
      <c r="Q1085" s="74"/>
      <c r="R1085" s="74"/>
      <c r="S1085" s="74"/>
      <c r="T1085" s="74"/>
      <c r="U1085" s="74"/>
      <c r="V1085" s="74"/>
      <c r="W1085" s="74"/>
      <c r="X1085" s="74"/>
      <c r="Y1085" s="74"/>
      <c r="Z1085" s="74"/>
    </row>
    <row r="1086" spans="1:26">
      <c r="A1086" s="74"/>
      <c r="B1086" s="74"/>
      <c r="C1086" s="74"/>
      <c r="D1086" s="74"/>
      <c r="E1086" s="74"/>
      <c r="F1086" s="74"/>
      <c r="G1086" s="74"/>
      <c r="H1086" s="74"/>
      <c r="I1086" s="74"/>
      <c r="J1086" s="74"/>
      <c r="K1086" s="74"/>
      <c r="L1086" s="74"/>
      <c r="M1086" s="74"/>
      <c r="N1086" s="74"/>
      <c r="O1086" s="74"/>
      <c r="P1086" s="74"/>
      <c r="Q1086" s="74"/>
      <c r="R1086" s="74"/>
      <c r="S1086" s="74"/>
      <c r="T1086" s="74"/>
      <c r="U1086" s="74"/>
      <c r="V1086" s="74"/>
      <c r="W1086" s="74"/>
      <c r="X1086" s="74"/>
      <c r="Y1086" s="74"/>
      <c r="Z1086" s="74"/>
    </row>
    <row r="1087" spans="1:26">
      <c r="A1087" s="74"/>
      <c r="B1087" s="74"/>
      <c r="C1087" s="74"/>
      <c r="D1087" s="74"/>
      <c r="E1087" s="74"/>
      <c r="F1087" s="74"/>
      <c r="G1087" s="74"/>
      <c r="H1087" s="74"/>
      <c r="I1087" s="74"/>
      <c r="J1087" s="74"/>
      <c r="K1087" s="74"/>
      <c r="L1087" s="74"/>
      <c r="M1087" s="74"/>
      <c r="N1087" s="74"/>
      <c r="O1087" s="74"/>
      <c r="P1087" s="74"/>
      <c r="Q1087" s="74"/>
      <c r="R1087" s="74"/>
      <c r="S1087" s="74"/>
      <c r="T1087" s="74"/>
      <c r="U1087" s="74"/>
      <c r="V1087" s="74"/>
      <c r="W1087" s="74"/>
      <c r="X1087" s="74"/>
      <c r="Y1087" s="74"/>
      <c r="Z1087" s="74"/>
    </row>
    <row r="1088" spans="1:26">
      <c r="A1088" s="74"/>
      <c r="B1088" s="74"/>
      <c r="C1088" s="74"/>
      <c r="D1088" s="74"/>
      <c r="E1088" s="74"/>
      <c r="F1088" s="74"/>
      <c r="G1088" s="74"/>
      <c r="H1088" s="74"/>
      <c r="I1088" s="74"/>
      <c r="J1088" s="74"/>
      <c r="K1088" s="74"/>
      <c r="L1088" s="74"/>
      <c r="M1088" s="74"/>
      <c r="N1088" s="74"/>
      <c r="O1088" s="74"/>
      <c r="P1088" s="74"/>
      <c r="Q1088" s="74"/>
      <c r="R1088" s="74"/>
      <c r="S1088" s="74"/>
      <c r="T1088" s="74"/>
      <c r="U1088" s="74"/>
      <c r="V1088" s="74"/>
      <c r="W1088" s="74"/>
      <c r="X1088" s="74"/>
      <c r="Y1088" s="74"/>
      <c r="Z1088" s="74"/>
    </row>
    <row r="1089" spans="1:26">
      <c r="A1089" s="74"/>
      <c r="B1089" s="74"/>
      <c r="C1089" s="74"/>
      <c r="D1089" s="74"/>
      <c r="E1089" s="74"/>
      <c r="F1089" s="74"/>
      <c r="G1089" s="74"/>
      <c r="H1089" s="74"/>
      <c r="I1089" s="74"/>
      <c r="J1089" s="74"/>
      <c r="K1089" s="74"/>
      <c r="L1089" s="74"/>
      <c r="M1089" s="74"/>
      <c r="N1089" s="74"/>
      <c r="O1089" s="74"/>
      <c r="P1089" s="74"/>
      <c r="Q1089" s="74"/>
      <c r="R1089" s="74"/>
      <c r="S1089" s="74"/>
      <c r="T1089" s="74"/>
      <c r="U1089" s="74"/>
      <c r="V1089" s="74"/>
      <c r="W1089" s="74"/>
      <c r="X1089" s="74"/>
      <c r="Y1089" s="74"/>
      <c r="Z1089" s="74"/>
    </row>
    <row r="1090" spans="1:26">
      <c r="A1090" s="74"/>
      <c r="B1090" s="74"/>
      <c r="C1090" s="74"/>
      <c r="D1090" s="74"/>
      <c r="E1090" s="74"/>
      <c r="F1090" s="74"/>
      <c r="G1090" s="74"/>
      <c r="H1090" s="74"/>
      <c r="I1090" s="74"/>
      <c r="J1090" s="74"/>
      <c r="K1090" s="74"/>
      <c r="L1090" s="74"/>
      <c r="M1090" s="74"/>
      <c r="N1090" s="74"/>
      <c r="O1090" s="74"/>
      <c r="P1090" s="74"/>
      <c r="Q1090" s="74"/>
      <c r="R1090" s="74"/>
      <c r="S1090" s="74"/>
      <c r="T1090" s="74"/>
      <c r="U1090" s="74"/>
      <c r="V1090" s="74"/>
      <c r="W1090" s="74"/>
      <c r="X1090" s="74"/>
      <c r="Y1090" s="74"/>
      <c r="Z1090" s="74"/>
    </row>
    <row r="1091" spans="1:26">
      <c r="A1091" s="74"/>
      <c r="B1091" s="74"/>
      <c r="C1091" s="74"/>
      <c r="D1091" s="74"/>
      <c r="E1091" s="74"/>
      <c r="F1091" s="74"/>
      <c r="G1091" s="74"/>
      <c r="H1091" s="74"/>
      <c r="I1091" s="74"/>
      <c r="J1091" s="74"/>
      <c r="K1091" s="74"/>
      <c r="L1091" s="74"/>
      <c r="M1091" s="74"/>
      <c r="N1091" s="74"/>
      <c r="O1091" s="74"/>
      <c r="P1091" s="74"/>
      <c r="Q1091" s="74"/>
      <c r="R1091" s="74"/>
      <c r="S1091" s="74"/>
      <c r="T1091" s="74"/>
      <c r="U1091" s="74"/>
      <c r="V1091" s="74"/>
      <c r="W1091" s="74"/>
      <c r="X1091" s="74"/>
      <c r="Y1091" s="74"/>
      <c r="Z1091" s="74"/>
    </row>
    <row r="1092" spans="1:26">
      <c r="A1092" s="74"/>
      <c r="B1092" s="74"/>
      <c r="C1092" s="74"/>
      <c r="D1092" s="74"/>
      <c r="E1092" s="74"/>
      <c r="F1092" s="74"/>
      <c r="G1092" s="74"/>
      <c r="H1092" s="74"/>
      <c r="I1092" s="74"/>
      <c r="J1092" s="74"/>
      <c r="K1092" s="74"/>
      <c r="L1092" s="74"/>
      <c r="M1092" s="74"/>
      <c r="N1092" s="74"/>
      <c r="O1092" s="74"/>
      <c r="P1092" s="74"/>
      <c r="Q1092" s="74"/>
      <c r="R1092" s="74"/>
      <c r="S1092" s="74"/>
      <c r="T1092" s="74"/>
      <c r="U1092" s="74"/>
      <c r="V1092" s="74"/>
      <c r="W1092" s="74"/>
      <c r="X1092" s="74"/>
      <c r="Y1092" s="74"/>
      <c r="Z1092" s="74"/>
    </row>
    <row r="1093" spans="1:26">
      <c r="A1093" s="74"/>
      <c r="B1093" s="74"/>
      <c r="C1093" s="74"/>
      <c r="D1093" s="74"/>
      <c r="E1093" s="74"/>
      <c r="F1093" s="74"/>
      <c r="G1093" s="74"/>
      <c r="H1093" s="74"/>
      <c r="I1093" s="74"/>
      <c r="J1093" s="74"/>
      <c r="K1093" s="74"/>
      <c r="L1093" s="74"/>
      <c r="M1093" s="74"/>
      <c r="N1093" s="74"/>
      <c r="O1093" s="74"/>
      <c r="P1093" s="74"/>
      <c r="Q1093" s="74"/>
      <c r="R1093" s="74"/>
      <c r="S1093" s="74"/>
      <c r="T1093" s="74"/>
      <c r="U1093" s="74"/>
      <c r="V1093" s="74"/>
      <c r="W1093" s="74"/>
      <c r="X1093" s="74"/>
      <c r="Y1093" s="74"/>
      <c r="Z1093" s="74"/>
    </row>
    <row r="1094" spans="1:26">
      <c r="A1094" s="74"/>
      <c r="B1094" s="74"/>
      <c r="C1094" s="74"/>
      <c r="D1094" s="74"/>
      <c r="E1094" s="74"/>
      <c r="F1094" s="74"/>
      <c r="G1094" s="74"/>
      <c r="H1094" s="74"/>
      <c r="I1094" s="74"/>
      <c r="J1094" s="74"/>
      <c r="K1094" s="74"/>
      <c r="L1094" s="74"/>
      <c r="M1094" s="74"/>
      <c r="N1094" s="74"/>
      <c r="O1094" s="74"/>
      <c r="P1094" s="74"/>
      <c r="Q1094" s="74"/>
      <c r="R1094" s="74"/>
      <c r="S1094" s="74"/>
      <c r="T1094" s="74"/>
      <c r="U1094" s="74"/>
      <c r="V1094" s="74"/>
      <c r="W1094" s="74"/>
      <c r="X1094" s="74"/>
      <c r="Y1094" s="74"/>
      <c r="Z1094" s="74"/>
    </row>
    <row r="1095" spans="1:26">
      <c r="A1095" s="74"/>
      <c r="B1095" s="74"/>
      <c r="C1095" s="74"/>
      <c r="D1095" s="74"/>
      <c r="E1095" s="74"/>
      <c r="F1095" s="74"/>
      <c r="G1095" s="74"/>
      <c r="H1095" s="74"/>
      <c r="I1095" s="74"/>
      <c r="J1095" s="74"/>
      <c r="K1095" s="74"/>
      <c r="L1095" s="74"/>
      <c r="M1095" s="74"/>
      <c r="N1095" s="74"/>
      <c r="O1095" s="74"/>
      <c r="P1095" s="74"/>
      <c r="Q1095" s="74"/>
      <c r="R1095" s="74"/>
      <c r="S1095" s="74"/>
      <c r="T1095" s="74"/>
      <c r="U1095" s="74"/>
      <c r="V1095" s="74"/>
      <c r="W1095" s="74"/>
      <c r="X1095" s="74"/>
      <c r="Y1095" s="74"/>
      <c r="Z1095" s="74"/>
    </row>
    <row r="1096" spans="1:26">
      <c r="A1096" s="74"/>
      <c r="B1096" s="74"/>
      <c r="C1096" s="74"/>
      <c r="D1096" s="74"/>
      <c r="E1096" s="74"/>
      <c r="F1096" s="74"/>
      <c r="G1096" s="74"/>
      <c r="H1096" s="74"/>
      <c r="I1096" s="74"/>
      <c r="J1096" s="74"/>
      <c r="K1096" s="74"/>
      <c r="L1096" s="74"/>
      <c r="M1096" s="74"/>
      <c r="N1096" s="74"/>
      <c r="O1096" s="74"/>
      <c r="P1096" s="74"/>
      <c r="Q1096" s="74"/>
      <c r="R1096" s="74"/>
      <c r="S1096" s="74"/>
      <c r="T1096" s="74"/>
      <c r="U1096" s="74"/>
      <c r="V1096" s="74"/>
      <c r="W1096" s="74"/>
      <c r="X1096" s="74"/>
      <c r="Y1096" s="74"/>
      <c r="Z1096" s="74"/>
    </row>
    <row r="1097" spans="1:26">
      <c r="A1097" s="74"/>
      <c r="B1097" s="74"/>
      <c r="C1097" s="74"/>
      <c r="D1097" s="74"/>
      <c r="E1097" s="74"/>
      <c r="F1097" s="74"/>
      <c r="G1097" s="74"/>
      <c r="H1097" s="74"/>
      <c r="I1097" s="74"/>
      <c r="J1097" s="74"/>
      <c r="K1097" s="74"/>
      <c r="L1097" s="74"/>
      <c r="M1097" s="74"/>
      <c r="N1097" s="74"/>
      <c r="O1097" s="74"/>
      <c r="P1097" s="74"/>
      <c r="Q1097" s="74"/>
      <c r="R1097" s="74"/>
      <c r="S1097" s="74"/>
      <c r="T1097" s="74"/>
      <c r="U1097" s="74"/>
      <c r="V1097" s="74"/>
      <c r="W1097" s="74"/>
      <c r="X1097" s="74"/>
      <c r="Y1097" s="74"/>
      <c r="Z1097" s="74"/>
    </row>
    <row r="1098" spans="1:26">
      <c r="A1098" s="74"/>
      <c r="B1098" s="74"/>
      <c r="C1098" s="74"/>
      <c r="D1098" s="74"/>
      <c r="E1098" s="74"/>
      <c r="F1098" s="74"/>
      <c r="G1098" s="74"/>
      <c r="H1098" s="74"/>
      <c r="I1098" s="74"/>
      <c r="J1098" s="74"/>
      <c r="K1098" s="74"/>
      <c r="L1098" s="74"/>
      <c r="M1098" s="74"/>
      <c r="N1098" s="74"/>
      <c r="O1098" s="74"/>
      <c r="P1098" s="74"/>
      <c r="Q1098" s="74"/>
      <c r="R1098" s="74"/>
      <c r="S1098" s="74"/>
      <c r="T1098" s="74"/>
      <c r="U1098" s="74"/>
      <c r="V1098" s="74"/>
      <c r="W1098" s="74"/>
      <c r="X1098" s="74"/>
      <c r="Y1098" s="74"/>
      <c r="Z1098" s="74"/>
    </row>
    <row r="1099" spans="1:26">
      <c r="A1099" s="74"/>
      <c r="B1099" s="74"/>
      <c r="C1099" s="74"/>
      <c r="D1099" s="74"/>
      <c r="E1099" s="74"/>
      <c r="F1099" s="74"/>
      <c r="G1099" s="74"/>
      <c r="H1099" s="74"/>
      <c r="I1099" s="74"/>
      <c r="J1099" s="74"/>
      <c r="K1099" s="74"/>
      <c r="L1099" s="74"/>
      <c r="M1099" s="74"/>
      <c r="N1099" s="74"/>
      <c r="O1099" s="74"/>
      <c r="P1099" s="74"/>
      <c r="Q1099" s="74"/>
      <c r="R1099" s="74"/>
      <c r="S1099" s="74"/>
      <c r="T1099" s="74"/>
      <c r="U1099" s="74"/>
      <c r="V1099" s="74"/>
      <c r="W1099" s="74"/>
      <c r="X1099" s="74"/>
      <c r="Y1099" s="74"/>
      <c r="Z1099" s="74"/>
    </row>
    <row r="1100" spans="1:26">
      <c r="A1100" s="74"/>
      <c r="B1100" s="74"/>
      <c r="C1100" s="74"/>
      <c r="D1100" s="74"/>
      <c r="E1100" s="74"/>
      <c r="F1100" s="74"/>
      <c r="G1100" s="74"/>
      <c r="H1100" s="74"/>
      <c r="I1100" s="74"/>
      <c r="J1100" s="74"/>
      <c r="K1100" s="74"/>
      <c r="L1100" s="74"/>
      <c r="M1100" s="74"/>
      <c r="N1100" s="74"/>
      <c r="O1100" s="74"/>
      <c r="P1100" s="74"/>
      <c r="Q1100" s="74"/>
      <c r="R1100" s="74"/>
      <c r="S1100" s="74"/>
      <c r="T1100" s="74"/>
      <c r="U1100" s="74"/>
      <c r="V1100" s="74"/>
      <c r="W1100" s="74"/>
      <c r="X1100" s="74"/>
      <c r="Y1100" s="74"/>
      <c r="Z1100" s="74"/>
    </row>
    <row r="1101" spans="1:26">
      <c r="A1101" s="74"/>
      <c r="B1101" s="74"/>
      <c r="C1101" s="74"/>
      <c r="D1101" s="74"/>
      <c r="E1101" s="74"/>
      <c r="F1101" s="74"/>
      <c r="G1101" s="74"/>
      <c r="H1101" s="74"/>
      <c r="I1101" s="74"/>
      <c r="J1101" s="74"/>
      <c r="K1101" s="74"/>
      <c r="L1101" s="74"/>
      <c r="M1101" s="74"/>
      <c r="N1101" s="74"/>
      <c r="O1101" s="74"/>
      <c r="P1101" s="74"/>
      <c r="Q1101" s="74"/>
      <c r="R1101" s="74"/>
      <c r="S1101" s="74"/>
      <c r="T1101" s="74"/>
      <c r="U1101" s="74"/>
      <c r="V1101" s="74"/>
      <c r="W1101" s="74"/>
      <c r="X1101" s="74"/>
      <c r="Y1101" s="74"/>
      <c r="Z1101" s="74"/>
    </row>
    <row r="1102" spans="1:26">
      <c r="A1102" s="74"/>
      <c r="B1102" s="74"/>
      <c r="C1102" s="74"/>
      <c r="D1102" s="74"/>
      <c r="E1102" s="74"/>
      <c r="F1102" s="74"/>
      <c r="G1102" s="74"/>
      <c r="H1102" s="74"/>
      <c r="I1102" s="74"/>
      <c r="J1102" s="74"/>
      <c r="K1102" s="74"/>
      <c r="L1102" s="74"/>
      <c r="M1102" s="74"/>
      <c r="N1102" s="74"/>
      <c r="O1102" s="74"/>
      <c r="P1102" s="74"/>
      <c r="Q1102" s="74"/>
      <c r="R1102" s="74"/>
      <c r="S1102" s="74"/>
      <c r="T1102" s="74"/>
      <c r="U1102" s="74"/>
      <c r="V1102" s="74"/>
      <c r="W1102" s="74"/>
      <c r="X1102" s="74"/>
      <c r="Y1102" s="74"/>
      <c r="Z1102" s="74"/>
    </row>
    <row r="1103" spans="1:26">
      <c r="A1103" s="74"/>
      <c r="B1103" s="74"/>
      <c r="C1103" s="74"/>
      <c r="D1103" s="74"/>
      <c r="E1103" s="74"/>
      <c r="F1103" s="74"/>
      <c r="G1103" s="74"/>
      <c r="H1103" s="74"/>
      <c r="I1103" s="74"/>
      <c r="J1103" s="74"/>
      <c r="K1103" s="74"/>
      <c r="L1103" s="74"/>
      <c r="M1103" s="74"/>
      <c r="N1103" s="74"/>
      <c r="O1103" s="74"/>
      <c r="P1103" s="74"/>
      <c r="Q1103" s="74"/>
      <c r="R1103" s="74"/>
      <c r="S1103" s="74"/>
      <c r="T1103" s="74"/>
      <c r="U1103" s="74"/>
      <c r="V1103" s="74"/>
      <c r="W1103" s="74"/>
      <c r="X1103" s="74"/>
      <c r="Y1103" s="74"/>
      <c r="Z1103" s="74"/>
    </row>
    <row r="1104" spans="1:26">
      <c r="A1104" s="74"/>
      <c r="B1104" s="74"/>
      <c r="C1104" s="74"/>
      <c r="D1104" s="74"/>
      <c r="E1104" s="74"/>
      <c r="F1104" s="74"/>
      <c r="G1104" s="74"/>
      <c r="H1104" s="74"/>
      <c r="I1104" s="74"/>
      <c r="J1104" s="74"/>
      <c r="K1104" s="74"/>
      <c r="L1104" s="74"/>
      <c r="M1104" s="74"/>
      <c r="N1104" s="74"/>
      <c r="O1104" s="74"/>
      <c r="P1104" s="74"/>
      <c r="Q1104" s="74"/>
      <c r="R1104" s="74"/>
      <c r="S1104" s="74"/>
      <c r="T1104" s="74"/>
      <c r="U1104" s="74"/>
      <c r="V1104" s="74"/>
      <c r="W1104" s="74"/>
      <c r="X1104" s="74"/>
      <c r="Y1104" s="74"/>
      <c r="Z1104" s="74"/>
    </row>
    <row r="1105" spans="1:26">
      <c r="A1105" s="74"/>
      <c r="B1105" s="74"/>
      <c r="C1105" s="74"/>
      <c r="D1105" s="74"/>
      <c r="E1105" s="74"/>
      <c r="F1105" s="74"/>
      <c r="G1105" s="74"/>
      <c r="H1105" s="74"/>
      <c r="I1105" s="74"/>
      <c r="J1105" s="74"/>
      <c r="K1105" s="74"/>
      <c r="L1105" s="74"/>
      <c r="M1105" s="74"/>
      <c r="N1105" s="74"/>
      <c r="O1105" s="74"/>
      <c r="P1105" s="74"/>
      <c r="Q1105" s="74"/>
      <c r="R1105" s="74"/>
      <c r="S1105" s="74"/>
      <c r="T1105" s="74"/>
      <c r="U1105" s="74"/>
      <c r="V1105" s="74"/>
      <c r="W1105" s="74"/>
      <c r="X1105" s="74"/>
      <c r="Y1105" s="74"/>
      <c r="Z1105" s="74"/>
    </row>
    <row r="1106" spans="1:26">
      <c r="A1106" s="74"/>
      <c r="B1106" s="74"/>
      <c r="C1106" s="74"/>
      <c r="D1106" s="74"/>
      <c r="E1106" s="74"/>
      <c r="F1106" s="74"/>
      <c r="G1106" s="74"/>
      <c r="H1106" s="74"/>
      <c r="I1106" s="74"/>
      <c r="J1106" s="74"/>
      <c r="K1106" s="74"/>
      <c r="L1106" s="74"/>
      <c r="M1106" s="74"/>
      <c r="N1106" s="74"/>
      <c r="O1106" s="74"/>
      <c r="P1106" s="74"/>
      <c r="Q1106" s="74"/>
      <c r="R1106" s="74"/>
      <c r="S1106" s="74"/>
      <c r="T1106" s="74"/>
      <c r="U1106" s="74"/>
      <c r="V1106" s="74"/>
      <c r="W1106" s="74"/>
      <c r="X1106" s="74"/>
      <c r="Y1106" s="74"/>
      <c r="Z1106" s="74"/>
    </row>
    <row r="1107" spans="1:26">
      <c r="A1107" s="74"/>
      <c r="B1107" s="74"/>
      <c r="C1107" s="74"/>
      <c r="D1107" s="74"/>
      <c r="E1107" s="74"/>
      <c r="F1107" s="74"/>
      <c r="G1107" s="74"/>
      <c r="H1107" s="74"/>
      <c r="I1107" s="74"/>
      <c r="J1107" s="74"/>
      <c r="K1107" s="74"/>
      <c r="L1107" s="74"/>
      <c r="M1107" s="74"/>
      <c r="N1107" s="74"/>
      <c r="O1107" s="74"/>
      <c r="P1107" s="74"/>
      <c r="Q1107" s="74"/>
      <c r="R1107" s="74"/>
      <c r="S1107" s="74"/>
      <c r="T1107" s="74"/>
      <c r="U1107" s="74"/>
      <c r="V1107" s="74"/>
      <c r="W1107" s="74"/>
      <c r="X1107" s="74"/>
      <c r="Y1107" s="74"/>
      <c r="Z1107" s="74"/>
    </row>
    <row r="1108" spans="1:26">
      <c r="A1108" s="74"/>
      <c r="B1108" s="74"/>
      <c r="C1108" s="74"/>
      <c r="D1108" s="74"/>
      <c r="E1108" s="74"/>
      <c r="F1108" s="74"/>
      <c r="G1108" s="74"/>
      <c r="H1108" s="74"/>
      <c r="I1108" s="74"/>
      <c r="J1108" s="74"/>
      <c r="K1108" s="74"/>
      <c r="L1108" s="74"/>
      <c r="M1108" s="74"/>
      <c r="N1108" s="74"/>
      <c r="O1108" s="74"/>
      <c r="P1108" s="74"/>
      <c r="Q1108" s="74"/>
      <c r="R1108" s="74"/>
      <c r="S1108" s="74"/>
      <c r="T1108" s="74"/>
      <c r="U1108" s="74"/>
      <c r="V1108" s="74"/>
      <c r="W1108" s="74"/>
      <c r="X1108" s="74"/>
      <c r="Y1108" s="74"/>
      <c r="Z1108" s="74"/>
    </row>
    <row r="1109" spans="1:26">
      <c r="A1109" s="74"/>
      <c r="B1109" s="74"/>
      <c r="C1109" s="74"/>
      <c r="D1109" s="74"/>
      <c r="E1109" s="74"/>
      <c r="F1109" s="74"/>
      <c r="G1109" s="74"/>
      <c r="H1109" s="74"/>
      <c r="I1109" s="74"/>
      <c r="J1109" s="74"/>
      <c r="K1109" s="74"/>
      <c r="L1109" s="74"/>
      <c r="M1109" s="74"/>
      <c r="N1109" s="74"/>
      <c r="O1109" s="74"/>
      <c r="P1109" s="74"/>
      <c r="Q1109" s="74"/>
      <c r="R1109" s="74"/>
      <c r="S1109" s="74"/>
      <c r="T1109" s="74"/>
      <c r="U1109" s="74"/>
      <c r="V1109" s="74"/>
      <c r="W1109" s="74"/>
      <c r="X1109" s="74"/>
      <c r="Y1109" s="74"/>
      <c r="Z1109" s="74"/>
    </row>
    <row r="1110" spans="1:26">
      <c r="A1110" s="74"/>
      <c r="B1110" s="74"/>
      <c r="C1110" s="74"/>
      <c r="D1110" s="74"/>
      <c r="E1110" s="74"/>
      <c r="F1110" s="74"/>
      <c r="G1110" s="74"/>
      <c r="H1110" s="74"/>
      <c r="I1110" s="74"/>
      <c r="J1110" s="74"/>
      <c r="K1110" s="74"/>
      <c r="L1110" s="74"/>
      <c r="M1110" s="74"/>
      <c r="N1110" s="74"/>
      <c r="O1110" s="74"/>
      <c r="P1110" s="74"/>
      <c r="Q1110" s="74"/>
      <c r="R1110" s="74"/>
      <c r="S1110" s="74"/>
      <c r="T1110" s="74"/>
      <c r="U1110" s="74"/>
      <c r="V1110" s="74"/>
      <c r="W1110" s="74"/>
      <c r="X1110" s="74"/>
      <c r="Y1110" s="74"/>
      <c r="Z1110" s="74"/>
    </row>
    <row r="1111" spans="1:26">
      <c r="A1111" s="74"/>
      <c r="B1111" s="74"/>
      <c r="C1111" s="74"/>
      <c r="D1111" s="74"/>
      <c r="E1111" s="74"/>
      <c r="F1111" s="74"/>
      <c r="G1111" s="74"/>
      <c r="H1111" s="74"/>
      <c r="I1111" s="74"/>
      <c r="J1111" s="74"/>
      <c r="K1111" s="74"/>
      <c r="L1111" s="74"/>
      <c r="M1111" s="74"/>
      <c r="N1111" s="74"/>
      <c r="O1111" s="74"/>
      <c r="P1111" s="74"/>
      <c r="Q1111" s="74"/>
      <c r="R1111" s="74"/>
      <c r="S1111" s="74"/>
      <c r="T1111" s="74"/>
      <c r="U1111" s="74"/>
      <c r="V1111" s="74"/>
      <c r="W1111" s="74"/>
      <c r="X1111" s="74"/>
      <c r="Y1111" s="74"/>
      <c r="Z1111" s="74"/>
    </row>
    <row r="1112" spans="1:26">
      <c r="A1112" s="74"/>
      <c r="B1112" s="74"/>
      <c r="C1112" s="74"/>
      <c r="D1112" s="74"/>
      <c r="E1112" s="74"/>
      <c r="F1112" s="74"/>
      <c r="G1112" s="74"/>
      <c r="H1112" s="74"/>
      <c r="I1112" s="74"/>
      <c r="J1112" s="74"/>
      <c r="K1112" s="74"/>
      <c r="L1112" s="74"/>
      <c r="M1112" s="74"/>
      <c r="N1112" s="74"/>
      <c r="O1112" s="74"/>
      <c r="P1112" s="74"/>
      <c r="Q1112" s="74"/>
      <c r="R1112" s="74"/>
      <c r="S1112" s="74"/>
      <c r="T1112" s="74"/>
      <c r="U1112" s="74"/>
      <c r="V1112" s="74"/>
      <c r="W1112" s="74"/>
      <c r="X1112" s="74"/>
      <c r="Y1112" s="74"/>
      <c r="Z1112" s="74"/>
    </row>
    <row r="1113" spans="1:26">
      <c r="A1113" s="74"/>
      <c r="B1113" s="74"/>
      <c r="C1113" s="74"/>
      <c r="D1113" s="74"/>
      <c r="E1113" s="74"/>
      <c r="F1113" s="74"/>
      <c r="G1113" s="74"/>
      <c r="H1113" s="74"/>
      <c r="I1113" s="74"/>
      <c r="J1113" s="74"/>
      <c r="K1113" s="74"/>
      <c r="L1113" s="74"/>
      <c r="M1113" s="74"/>
      <c r="N1113" s="74"/>
      <c r="O1113" s="74"/>
      <c r="P1113" s="74"/>
      <c r="Q1113" s="74"/>
      <c r="R1113" s="74"/>
      <c r="S1113" s="74"/>
      <c r="T1113" s="74"/>
      <c r="U1113" s="74"/>
      <c r="V1113" s="74"/>
      <c r="W1113" s="74"/>
      <c r="X1113" s="74"/>
      <c r="Y1113" s="74"/>
      <c r="Z1113" s="74"/>
    </row>
    <row r="1114" spans="1:26">
      <c r="A1114" s="74"/>
      <c r="B1114" s="74"/>
      <c r="C1114" s="74"/>
      <c r="D1114" s="74"/>
      <c r="E1114" s="74"/>
      <c r="F1114" s="74"/>
      <c r="G1114" s="74"/>
      <c r="H1114" s="74"/>
      <c r="I1114" s="74"/>
      <c r="J1114" s="74"/>
      <c r="K1114" s="74"/>
      <c r="L1114" s="74"/>
      <c r="M1114" s="74"/>
      <c r="N1114" s="74"/>
      <c r="O1114" s="74"/>
      <c r="P1114" s="74"/>
      <c r="Q1114" s="74"/>
      <c r="R1114" s="74"/>
      <c r="S1114" s="74"/>
      <c r="T1114" s="74"/>
      <c r="U1114" s="74"/>
      <c r="V1114" s="74"/>
      <c r="W1114" s="74"/>
      <c r="X1114" s="74"/>
      <c r="Y1114" s="74"/>
      <c r="Z1114" s="74"/>
    </row>
    <row r="1115" spans="1:26">
      <c r="A1115" s="74"/>
      <c r="B1115" s="74"/>
      <c r="C1115" s="74"/>
      <c r="D1115" s="74"/>
      <c r="E1115" s="74"/>
      <c r="F1115" s="74"/>
      <c r="G1115" s="74"/>
      <c r="H1115" s="74"/>
      <c r="I1115" s="74"/>
      <c r="J1115" s="74"/>
      <c r="K1115" s="74"/>
      <c r="L1115" s="74"/>
      <c r="M1115" s="74"/>
      <c r="N1115" s="74"/>
      <c r="O1115" s="74"/>
      <c r="P1115" s="74"/>
      <c r="Q1115" s="74"/>
      <c r="R1115" s="74"/>
      <c r="S1115" s="74"/>
      <c r="T1115" s="74"/>
      <c r="U1115" s="74"/>
      <c r="V1115" s="74"/>
      <c r="W1115" s="74"/>
      <c r="X1115" s="74"/>
      <c r="Y1115" s="74"/>
      <c r="Z1115" s="74"/>
    </row>
    <row r="1116" spans="1:26">
      <c r="A1116" s="74"/>
      <c r="B1116" s="74"/>
      <c r="C1116" s="74"/>
      <c r="D1116" s="74"/>
      <c r="E1116" s="74"/>
      <c r="F1116" s="74"/>
      <c r="G1116" s="74"/>
      <c r="H1116" s="74"/>
      <c r="I1116" s="74"/>
      <c r="J1116" s="74"/>
      <c r="K1116" s="74"/>
      <c r="L1116" s="74"/>
      <c r="M1116" s="74"/>
      <c r="N1116" s="74"/>
      <c r="O1116" s="74"/>
      <c r="P1116" s="74"/>
      <c r="Q1116" s="74"/>
      <c r="R1116" s="74"/>
      <c r="S1116" s="74"/>
      <c r="T1116" s="74"/>
      <c r="U1116" s="74"/>
      <c r="V1116" s="74"/>
      <c r="W1116" s="74"/>
      <c r="X1116" s="74"/>
      <c r="Y1116" s="74"/>
      <c r="Z1116" s="74"/>
    </row>
    <row r="1117" spans="1:26">
      <c r="A1117" s="74"/>
      <c r="B1117" s="74"/>
      <c r="C1117" s="74"/>
      <c r="D1117" s="74"/>
      <c r="E1117" s="74"/>
      <c r="F1117" s="74"/>
      <c r="G1117" s="74"/>
      <c r="H1117" s="74"/>
      <c r="I1117" s="74"/>
      <c r="J1117" s="74"/>
      <c r="K1117" s="74"/>
      <c r="L1117" s="74"/>
      <c r="M1117" s="74"/>
      <c r="N1117" s="74"/>
      <c r="O1117" s="74"/>
      <c r="P1117" s="74"/>
      <c r="Q1117" s="74"/>
      <c r="R1117" s="74"/>
      <c r="S1117" s="74"/>
      <c r="T1117" s="74"/>
      <c r="U1117" s="74"/>
      <c r="V1117" s="74"/>
      <c r="W1117" s="74"/>
      <c r="X1117" s="74"/>
      <c r="Y1117" s="74"/>
      <c r="Z1117" s="74"/>
    </row>
    <row r="1118" spans="1:26">
      <c r="A1118" s="74"/>
      <c r="B1118" s="74"/>
      <c r="C1118" s="74"/>
      <c r="D1118" s="74"/>
      <c r="E1118" s="74"/>
      <c r="F1118" s="74"/>
      <c r="G1118" s="74"/>
      <c r="H1118" s="74"/>
      <c r="I1118" s="74"/>
      <c r="J1118" s="74"/>
      <c r="K1118" s="74"/>
      <c r="L1118" s="74"/>
      <c r="M1118" s="74"/>
      <c r="N1118" s="74"/>
      <c r="O1118" s="74"/>
      <c r="P1118" s="74"/>
      <c r="Q1118" s="74"/>
      <c r="R1118" s="74"/>
      <c r="S1118" s="74"/>
      <c r="T1118" s="74"/>
      <c r="U1118" s="74"/>
      <c r="V1118" s="74"/>
      <c r="W1118" s="74"/>
      <c r="X1118" s="74"/>
      <c r="Y1118" s="74"/>
      <c r="Z1118" s="74"/>
    </row>
    <row r="1119" spans="1:26">
      <c r="A1119" s="74"/>
      <c r="B1119" s="74"/>
      <c r="C1119" s="74"/>
      <c r="D1119" s="74"/>
      <c r="E1119" s="74"/>
      <c r="F1119" s="74"/>
      <c r="G1119" s="74"/>
      <c r="H1119" s="74"/>
      <c r="I1119" s="74"/>
      <c r="J1119" s="74"/>
      <c r="K1119" s="74"/>
      <c r="L1119" s="74"/>
      <c r="M1119" s="74"/>
      <c r="N1119" s="74"/>
      <c r="O1119" s="74"/>
      <c r="P1119" s="74"/>
      <c r="Q1119" s="74"/>
      <c r="R1119" s="74"/>
      <c r="S1119" s="74"/>
      <c r="T1119" s="74"/>
      <c r="U1119" s="74"/>
      <c r="V1119" s="74"/>
      <c r="W1119" s="74"/>
      <c r="X1119" s="74"/>
      <c r="Y1119" s="74"/>
      <c r="Z1119" s="74"/>
    </row>
    <row r="1120" spans="1:26">
      <c r="A1120" s="74"/>
      <c r="B1120" s="74"/>
      <c r="C1120" s="74"/>
      <c r="D1120" s="74"/>
      <c r="E1120" s="74"/>
      <c r="F1120" s="74"/>
      <c r="G1120" s="74"/>
      <c r="H1120" s="74"/>
      <c r="I1120" s="74"/>
      <c r="J1120" s="74"/>
      <c r="K1120" s="74"/>
      <c r="L1120" s="74"/>
      <c r="M1120" s="74"/>
      <c r="N1120" s="74"/>
      <c r="O1120" s="74"/>
      <c r="P1120" s="74"/>
      <c r="Q1120" s="74"/>
      <c r="R1120" s="74"/>
      <c r="S1120" s="74"/>
      <c r="T1120" s="74"/>
      <c r="U1120" s="74"/>
      <c r="V1120" s="74"/>
      <c r="W1120" s="74"/>
      <c r="X1120" s="74"/>
      <c r="Y1120" s="74"/>
      <c r="Z1120" s="74"/>
    </row>
    <row r="1121" spans="1:26">
      <c r="A1121" s="74"/>
      <c r="B1121" s="74"/>
      <c r="C1121" s="74"/>
      <c r="D1121" s="74"/>
      <c r="E1121" s="74"/>
      <c r="F1121" s="74"/>
      <c r="G1121" s="74"/>
      <c r="H1121" s="74"/>
      <c r="I1121" s="74"/>
      <c r="J1121" s="74"/>
      <c r="K1121" s="74"/>
      <c r="L1121" s="74"/>
      <c r="M1121" s="74"/>
      <c r="N1121" s="74"/>
      <c r="O1121" s="74"/>
      <c r="P1121" s="74"/>
      <c r="Q1121" s="74"/>
      <c r="R1121" s="74"/>
      <c r="S1121" s="74"/>
      <c r="T1121" s="74"/>
      <c r="U1121" s="74"/>
      <c r="V1121" s="74"/>
      <c r="W1121" s="74"/>
      <c r="X1121" s="74"/>
      <c r="Y1121" s="74"/>
      <c r="Z1121" s="74"/>
    </row>
    <row r="1122" spans="1:26">
      <c r="A1122" s="74"/>
      <c r="B1122" s="74"/>
      <c r="C1122" s="74"/>
      <c r="D1122" s="74"/>
      <c r="E1122" s="74"/>
      <c r="F1122" s="74"/>
      <c r="G1122" s="74"/>
      <c r="H1122" s="74"/>
      <c r="I1122" s="74"/>
      <c r="J1122" s="74"/>
      <c r="K1122" s="74"/>
      <c r="L1122" s="74"/>
      <c r="M1122" s="74"/>
      <c r="N1122" s="74"/>
      <c r="O1122" s="74"/>
      <c r="P1122" s="74"/>
      <c r="Q1122" s="74"/>
      <c r="R1122" s="74"/>
      <c r="S1122" s="74"/>
      <c r="T1122" s="74"/>
      <c r="U1122" s="74"/>
      <c r="V1122" s="74"/>
      <c r="W1122" s="74"/>
      <c r="X1122" s="74"/>
      <c r="Y1122" s="74"/>
      <c r="Z1122" s="74"/>
    </row>
    <row r="1123" spans="1:26">
      <c r="A1123" s="74"/>
      <c r="B1123" s="74"/>
      <c r="C1123" s="74"/>
      <c r="D1123" s="74"/>
      <c r="E1123" s="74"/>
      <c r="F1123" s="74"/>
      <c r="G1123" s="74"/>
      <c r="H1123" s="74"/>
      <c r="I1123" s="74"/>
      <c r="J1123" s="74"/>
      <c r="K1123" s="74"/>
      <c r="L1123" s="74"/>
      <c r="M1123" s="74"/>
      <c r="N1123" s="74"/>
      <c r="O1123" s="74"/>
      <c r="P1123" s="74"/>
      <c r="Q1123" s="74"/>
      <c r="R1123" s="74"/>
      <c r="S1123" s="74"/>
      <c r="T1123" s="74"/>
      <c r="U1123" s="74"/>
      <c r="V1123" s="74"/>
      <c r="W1123" s="74"/>
      <c r="X1123" s="74"/>
      <c r="Y1123" s="74"/>
      <c r="Z1123" s="74"/>
    </row>
    <row r="1124" spans="1:26">
      <c r="A1124" s="74"/>
      <c r="B1124" s="74"/>
      <c r="C1124" s="74"/>
      <c r="D1124" s="74"/>
      <c r="E1124" s="74"/>
      <c r="F1124" s="74"/>
      <c r="G1124" s="74"/>
      <c r="H1124" s="74"/>
      <c r="I1124" s="74"/>
      <c r="J1124" s="74"/>
      <c r="K1124" s="74"/>
      <c r="L1124" s="74"/>
      <c r="M1124" s="74"/>
      <c r="N1124" s="74"/>
      <c r="O1124" s="74"/>
      <c r="P1124" s="74"/>
      <c r="Q1124" s="74"/>
      <c r="R1124" s="74"/>
      <c r="S1124" s="74"/>
      <c r="T1124" s="74"/>
      <c r="U1124" s="74"/>
      <c r="V1124" s="74"/>
      <c r="W1124" s="74"/>
      <c r="X1124" s="74"/>
      <c r="Y1124" s="74"/>
      <c r="Z1124" s="74"/>
    </row>
    <row r="1125" spans="1:26">
      <c r="A1125" s="74"/>
      <c r="B1125" s="74"/>
      <c r="C1125" s="74"/>
      <c r="D1125" s="74"/>
      <c r="E1125" s="74"/>
      <c r="F1125" s="74"/>
      <c r="G1125" s="74"/>
      <c r="H1125" s="74"/>
      <c r="I1125" s="74"/>
      <c r="J1125" s="74"/>
      <c r="K1125" s="74"/>
      <c r="L1125" s="74"/>
      <c r="M1125" s="74"/>
      <c r="N1125" s="74"/>
      <c r="O1125" s="74"/>
      <c r="P1125" s="74"/>
      <c r="Q1125" s="74"/>
      <c r="R1125" s="74"/>
      <c r="S1125" s="74"/>
      <c r="T1125" s="74"/>
      <c r="U1125" s="74"/>
      <c r="V1125" s="74"/>
      <c r="W1125" s="74"/>
      <c r="X1125" s="74"/>
      <c r="Y1125" s="74"/>
      <c r="Z1125" s="74"/>
    </row>
    <row r="1126" spans="1:26">
      <c r="A1126" s="74"/>
      <c r="B1126" s="74"/>
      <c r="C1126" s="74"/>
      <c r="D1126" s="74"/>
      <c r="E1126" s="74"/>
      <c r="F1126" s="74"/>
      <c r="G1126" s="74"/>
      <c r="H1126" s="74"/>
      <c r="I1126" s="74"/>
      <c r="J1126" s="74"/>
      <c r="K1126" s="74"/>
      <c r="L1126" s="74"/>
      <c r="M1126" s="74"/>
      <c r="N1126" s="74"/>
      <c r="O1126" s="74"/>
      <c r="P1126" s="74"/>
      <c r="Q1126" s="74"/>
      <c r="R1126" s="74"/>
      <c r="S1126" s="74"/>
      <c r="T1126" s="74"/>
      <c r="U1126" s="74"/>
      <c r="V1126" s="74"/>
      <c r="W1126" s="74"/>
      <c r="X1126" s="74"/>
      <c r="Y1126" s="74"/>
      <c r="Z1126" s="74"/>
    </row>
    <row r="1127" spans="1:26">
      <c r="A1127" s="74"/>
      <c r="B1127" s="74"/>
      <c r="C1127" s="74"/>
      <c r="D1127" s="74"/>
      <c r="E1127" s="74"/>
      <c r="F1127" s="74"/>
      <c r="G1127" s="74"/>
      <c r="H1127" s="74"/>
      <c r="I1127" s="74"/>
      <c r="J1127" s="74"/>
      <c r="K1127" s="74"/>
      <c r="L1127" s="74"/>
      <c r="M1127" s="74"/>
      <c r="N1127" s="74"/>
      <c r="O1127" s="74"/>
      <c r="P1127" s="74"/>
      <c r="Q1127" s="74"/>
      <c r="R1127" s="74"/>
      <c r="S1127" s="74"/>
      <c r="T1127" s="74"/>
      <c r="U1127" s="74"/>
      <c r="V1127" s="74"/>
      <c r="W1127" s="74"/>
      <c r="X1127" s="74"/>
      <c r="Y1127" s="74"/>
      <c r="Z1127" s="74"/>
    </row>
    <row r="1128" spans="1:26">
      <c r="A1128" s="74"/>
      <c r="B1128" s="74"/>
      <c r="C1128" s="74"/>
      <c r="D1128" s="74"/>
      <c r="E1128" s="74"/>
      <c r="F1128" s="74"/>
      <c r="G1128" s="74"/>
      <c r="H1128" s="74"/>
      <c r="I1128" s="74"/>
      <c r="J1128" s="74"/>
      <c r="K1128" s="74"/>
      <c r="L1128" s="74"/>
      <c r="M1128" s="74"/>
      <c r="N1128" s="74"/>
      <c r="O1128" s="74"/>
      <c r="P1128" s="74"/>
      <c r="Q1128" s="74"/>
      <c r="R1128" s="74"/>
      <c r="S1128" s="74"/>
      <c r="T1128" s="74"/>
      <c r="U1128" s="74"/>
      <c r="V1128" s="74"/>
      <c r="W1128" s="74"/>
      <c r="X1128" s="74"/>
      <c r="Y1128" s="74"/>
      <c r="Z1128" s="74"/>
    </row>
    <row r="1129" spans="1:26">
      <c r="A1129" s="74"/>
      <c r="B1129" s="74"/>
      <c r="C1129" s="74"/>
      <c r="D1129" s="74"/>
      <c r="E1129" s="74"/>
      <c r="F1129" s="74"/>
      <c r="G1129" s="74"/>
      <c r="H1129" s="74"/>
      <c r="I1129" s="74"/>
      <c r="J1129" s="74"/>
      <c r="K1129" s="74"/>
      <c r="L1129" s="74"/>
      <c r="M1129" s="74"/>
      <c r="N1129" s="74"/>
      <c r="O1129" s="74"/>
      <c r="P1129" s="74"/>
      <c r="Q1129" s="74"/>
      <c r="R1129" s="74"/>
      <c r="S1129" s="74"/>
      <c r="T1129" s="74"/>
      <c r="U1129" s="74"/>
      <c r="V1129" s="74"/>
      <c r="W1129" s="74"/>
      <c r="X1129" s="74"/>
      <c r="Y1129" s="74"/>
      <c r="Z1129" s="74"/>
    </row>
    <row r="1130" spans="1:26">
      <c r="A1130" s="74"/>
      <c r="B1130" s="74"/>
      <c r="C1130" s="74"/>
      <c r="D1130" s="74"/>
      <c r="E1130" s="74"/>
      <c r="F1130" s="74"/>
      <c r="G1130" s="74"/>
      <c r="H1130" s="74"/>
      <c r="I1130" s="74"/>
      <c r="J1130" s="74"/>
      <c r="K1130" s="74"/>
      <c r="L1130" s="74"/>
      <c r="M1130" s="74"/>
      <c r="N1130" s="74"/>
      <c r="O1130" s="74"/>
      <c r="P1130" s="74"/>
      <c r="Q1130" s="74"/>
      <c r="R1130" s="74"/>
      <c r="S1130" s="74"/>
      <c r="T1130" s="74"/>
      <c r="U1130" s="74"/>
      <c r="V1130" s="74"/>
      <c r="W1130" s="74"/>
      <c r="X1130" s="74"/>
      <c r="Y1130" s="74"/>
      <c r="Z1130" s="74"/>
    </row>
    <row r="1131" spans="1:26">
      <c r="A1131" s="74"/>
      <c r="B1131" s="74"/>
      <c r="C1131" s="74"/>
      <c r="D1131" s="74"/>
      <c r="E1131" s="74"/>
      <c r="F1131" s="74"/>
      <c r="G1131" s="74"/>
      <c r="H1131" s="74"/>
      <c r="I1131" s="74"/>
      <c r="J1131" s="74"/>
      <c r="K1131" s="74"/>
      <c r="L1131" s="74"/>
      <c r="M1131" s="74"/>
      <c r="N1131" s="74"/>
      <c r="O1131" s="74"/>
      <c r="P1131" s="74"/>
      <c r="Q1131" s="74"/>
      <c r="R1131" s="74"/>
      <c r="S1131" s="74"/>
      <c r="T1131" s="74"/>
      <c r="U1131" s="74"/>
      <c r="V1131" s="74"/>
      <c r="W1131" s="74"/>
      <c r="X1131" s="74"/>
      <c r="Y1131" s="74"/>
      <c r="Z1131" s="74"/>
    </row>
    <row r="1132" spans="1:26">
      <c r="A1132" s="74"/>
      <c r="B1132" s="74"/>
      <c r="C1132" s="74"/>
      <c r="D1132" s="74"/>
      <c r="E1132" s="74"/>
      <c r="F1132" s="74"/>
      <c r="G1132" s="74"/>
      <c r="H1132" s="74"/>
      <c r="I1132" s="74"/>
      <c r="J1132" s="74"/>
      <c r="K1132" s="74"/>
      <c r="L1132" s="74"/>
      <c r="M1132" s="74"/>
      <c r="N1132" s="74"/>
      <c r="O1132" s="74"/>
      <c r="P1132" s="74"/>
      <c r="Q1132" s="74"/>
      <c r="R1132" s="74"/>
      <c r="S1132" s="74"/>
      <c r="T1132" s="74"/>
      <c r="U1132" s="74"/>
      <c r="V1132" s="74"/>
      <c r="W1132" s="74"/>
      <c r="X1132" s="74"/>
      <c r="Y1132" s="74"/>
      <c r="Z1132" s="74"/>
    </row>
    <row r="1133" spans="1:26">
      <c r="A1133" s="74"/>
      <c r="B1133" s="74"/>
      <c r="C1133" s="74"/>
      <c r="D1133" s="74"/>
      <c r="E1133" s="74"/>
      <c r="F1133" s="74"/>
      <c r="G1133" s="74"/>
      <c r="H1133" s="74"/>
      <c r="I1133" s="74"/>
      <c r="J1133" s="74"/>
      <c r="K1133" s="74"/>
      <c r="L1133" s="74"/>
      <c r="M1133" s="74"/>
      <c r="N1133" s="74"/>
      <c r="O1133" s="74"/>
      <c r="P1133" s="74"/>
      <c r="Q1133" s="74"/>
      <c r="R1133" s="74"/>
      <c r="S1133" s="74"/>
      <c r="T1133" s="74"/>
      <c r="U1133" s="74"/>
      <c r="V1133" s="74"/>
      <c r="W1133" s="74"/>
      <c r="X1133" s="74"/>
      <c r="Y1133" s="74"/>
      <c r="Z1133" s="74"/>
    </row>
    <row r="1134" spans="1:26">
      <c r="A1134" s="74"/>
      <c r="B1134" s="74"/>
      <c r="C1134" s="74"/>
      <c r="D1134" s="74"/>
      <c r="E1134" s="74"/>
      <c r="F1134" s="74"/>
      <c r="G1134" s="74"/>
      <c r="H1134" s="74"/>
      <c r="I1134" s="74"/>
      <c r="J1134" s="74"/>
      <c r="K1134" s="74"/>
      <c r="L1134" s="74"/>
      <c r="M1134" s="74"/>
      <c r="N1134" s="74"/>
      <c r="O1134" s="74"/>
      <c r="P1134" s="74"/>
      <c r="Q1134" s="74"/>
      <c r="R1134" s="74"/>
      <c r="S1134" s="74"/>
      <c r="T1134" s="74"/>
      <c r="U1134" s="74"/>
      <c r="V1134" s="74"/>
      <c r="W1134" s="74"/>
      <c r="X1134" s="74"/>
      <c r="Y1134" s="74"/>
      <c r="Z1134" s="74"/>
    </row>
    <row r="1135" spans="1:26">
      <c r="A1135" s="74"/>
      <c r="B1135" s="74"/>
      <c r="C1135" s="74"/>
      <c r="D1135" s="74"/>
      <c r="E1135" s="74"/>
      <c r="F1135" s="74"/>
      <c r="G1135" s="74"/>
      <c r="H1135" s="74"/>
      <c r="I1135" s="74"/>
      <c r="J1135" s="74"/>
      <c r="K1135" s="74"/>
      <c r="L1135" s="74"/>
      <c r="M1135" s="74"/>
      <c r="N1135" s="74"/>
      <c r="O1135" s="74"/>
      <c r="P1135" s="74"/>
      <c r="Q1135" s="74"/>
      <c r="R1135" s="74"/>
      <c r="S1135" s="74"/>
      <c r="T1135" s="74"/>
      <c r="U1135" s="74"/>
      <c r="V1135" s="74"/>
      <c r="W1135" s="74"/>
      <c r="X1135" s="74"/>
      <c r="Y1135" s="74"/>
      <c r="Z1135" s="74"/>
    </row>
    <row r="1136" spans="1:26">
      <c r="A1136" s="74"/>
      <c r="B1136" s="74"/>
      <c r="C1136" s="74"/>
      <c r="D1136" s="74"/>
      <c r="E1136" s="74"/>
      <c r="F1136" s="74"/>
      <c r="G1136" s="74"/>
      <c r="H1136" s="74"/>
      <c r="I1136" s="74"/>
      <c r="J1136" s="74"/>
      <c r="K1136" s="74"/>
      <c r="L1136" s="74"/>
      <c r="M1136" s="74"/>
      <c r="N1136" s="74"/>
      <c r="O1136" s="74"/>
      <c r="P1136" s="74"/>
      <c r="Q1136" s="74"/>
      <c r="R1136" s="74"/>
      <c r="S1136" s="74"/>
      <c r="T1136" s="74"/>
      <c r="U1136" s="74"/>
      <c r="V1136" s="74"/>
      <c r="W1136" s="74"/>
      <c r="X1136" s="74"/>
      <c r="Y1136" s="74"/>
      <c r="Z1136" s="74"/>
    </row>
    <row r="1137" spans="1:26">
      <c r="A1137" s="74"/>
      <c r="B1137" s="74"/>
      <c r="C1137" s="74"/>
      <c r="D1137" s="74"/>
      <c r="E1137" s="74"/>
      <c r="F1137" s="74"/>
      <c r="G1137" s="74"/>
      <c r="H1137" s="74"/>
      <c r="I1137" s="74"/>
      <c r="J1137" s="74"/>
      <c r="K1137" s="74"/>
      <c r="L1137" s="74"/>
      <c r="M1137" s="74"/>
      <c r="N1137" s="74"/>
      <c r="O1137" s="74"/>
      <c r="P1137" s="74"/>
      <c r="Q1137" s="74"/>
      <c r="R1137" s="74"/>
      <c r="S1137" s="74"/>
      <c r="T1137" s="74"/>
      <c r="U1137" s="74"/>
      <c r="V1137" s="74"/>
      <c r="W1137" s="74"/>
      <c r="X1137" s="74"/>
      <c r="Y1137" s="74"/>
      <c r="Z1137" s="74"/>
    </row>
    <row r="1138" spans="1:26">
      <c r="A1138" s="74"/>
      <c r="B1138" s="74"/>
      <c r="C1138" s="74"/>
      <c r="D1138" s="74"/>
      <c r="E1138" s="74"/>
      <c r="F1138" s="74"/>
      <c r="G1138" s="74"/>
      <c r="H1138" s="74"/>
      <c r="I1138" s="74"/>
      <c r="J1138" s="74"/>
      <c r="K1138" s="74"/>
      <c r="L1138" s="74"/>
      <c r="M1138" s="74"/>
      <c r="N1138" s="74"/>
      <c r="O1138" s="74"/>
      <c r="P1138" s="74"/>
      <c r="Q1138" s="74"/>
      <c r="R1138" s="74"/>
      <c r="S1138" s="74"/>
      <c r="T1138" s="74"/>
      <c r="U1138" s="74"/>
      <c r="V1138" s="74"/>
      <c r="W1138" s="74"/>
      <c r="X1138" s="74"/>
      <c r="Y1138" s="74"/>
      <c r="Z1138" s="74"/>
    </row>
    <row r="1139" spans="1:26">
      <c r="A1139" s="74"/>
      <c r="B1139" s="74"/>
      <c r="C1139" s="74"/>
      <c r="D1139" s="74"/>
      <c r="E1139" s="74"/>
      <c r="F1139" s="74"/>
      <c r="G1139" s="74"/>
      <c r="H1139" s="74"/>
      <c r="I1139" s="74"/>
      <c r="J1139" s="74"/>
      <c r="K1139" s="74"/>
      <c r="L1139" s="74"/>
      <c r="M1139" s="74"/>
      <c r="N1139" s="74"/>
      <c r="O1139" s="74"/>
      <c r="P1139" s="74"/>
      <c r="Q1139" s="74"/>
      <c r="R1139" s="74"/>
      <c r="S1139" s="74"/>
      <c r="T1139" s="74"/>
      <c r="U1139" s="74"/>
      <c r="V1139" s="74"/>
      <c r="W1139" s="74"/>
      <c r="X1139" s="74"/>
      <c r="Y1139" s="74"/>
      <c r="Z1139" s="74"/>
    </row>
    <row r="1140" spans="1:26">
      <c r="A1140" s="74"/>
      <c r="B1140" s="74"/>
      <c r="C1140" s="74"/>
      <c r="D1140" s="74"/>
      <c r="E1140" s="74"/>
      <c r="F1140" s="74"/>
      <c r="G1140" s="74"/>
      <c r="H1140" s="74"/>
      <c r="I1140" s="74"/>
      <c r="J1140" s="74"/>
      <c r="K1140" s="74"/>
      <c r="L1140" s="74"/>
      <c r="M1140" s="74"/>
      <c r="N1140" s="74"/>
      <c r="O1140" s="74"/>
      <c r="P1140" s="74"/>
      <c r="Q1140" s="74"/>
      <c r="R1140" s="74"/>
      <c r="S1140" s="74"/>
      <c r="T1140" s="74"/>
      <c r="U1140" s="74"/>
      <c r="V1140" s="74"/>
      <c r="W1140" s="74"/>
      <c r="X1140" s="74"/>
      <c r="Y1140" s="74"/>
      <c r="Z1140" s="74"/>
    </row>
    <row r="1141" spans="1:26">
      <c r="A1141" s="74"/>
      <c r="B1141" s="74"/>
      <c r="C1141" s="74"/>
      <c r="D1141" s="74"/>
      <c r="E1141" s="74"/>
      <c r="F1141" s="74"/>
      <c r="G1141" s="74"/>
      <c r="H1141" s="74"/>
      <c r="I1141" s="74"/>
      <c r="J1141" s="74"/>
      <c r="K1141" s="74"/>
      <c r="L1141" s="74"/>
      <c r="M1141" s="74"/>
      <c r="N1141" s="74"/>
      <c r="O1141" s="74"/>
      <c r="P1141" s="74"/>
      <c r="Q1141" s="74"/>
      <c r="R1141" s="74"/>
      <c r="S1141" s="74"/>
      <c r="T1141" s="74"/>
      <c r="U1141" s="74"/>
      <c r="V1141" s="74"/>
      <c r="W1141" s="74"/>
      <c r="X1141" s="74"/>
      <c r="Y1141" s="74"/>
      <c r="Z1141" s="74"/>
    </row>
    <row r="1142" spans="1:26">
      <c r="A1142" s="74"/>
      <c r="B1142" s="74"/>
      <c r="C1142" s="74"/>
      <c r="D1142" s="74"/>
      <c r="E1142" s="74"/>
      <c r="F1142" s="74"/>
      <c r="G1142" s="74"/>
      <c r="H1142" s="74"/>
      <c r="I1142" s="74"/>
      <c r="J1142" s="74"/>
      <c r="K1142" s="74"/>
      <c r="L1142" s="74"/>
      <c r="M1142" s="74"/>
      <c r="N1142" s="74"/>
      <c r="O1142" s="74"/>
      <c r="P1142" s="74"/>
      <c r="Q1142" s="74"/>
      <c r="R1142" s="74"/>
      <c r="S1142" s="74"/>
      <c r="T1142" s="74"/>
      <c r="U1142" s="74"/>
      <c r="V1142" s="74"/>
      <c r="W1142" s="74"/>
      <c r="X1142" s="74"/>
      <c r="Y1142" s="74"/>
      <c r="Z1142" s="74"/>
    </row>
    <row r="1143" spans="1:26">
      <c r="A1143" s="74"/>
      <c r="B1143" s="74"/>
      <c r="C1143" s="74"/>
      <c r="D1143" s="74"/>
      <c r="E1143" s="74"/>
      <c r="F1143" s="74"/>
      <c r="G1143" s="74"/>
      <c r="H1143" s="74"/>
      <c r="I1143" s="74"/>
      <c r="J1143" s="74"/>
      <c r="K1143" s="74"/>
      <c r="L1143" s="74"/>
      <c r="M1143" s="74"/>
      <c r="N1143" s="74"/>
      <c r="O1143" s="74"/>
      <c r="P1143" s="74"/>
      <c r="Q1143" s="74"/>
      <c r="R1143" s="74"/>
      <c r="S1143" s="74"/>
      <c r="T1143" s="74"/>
      <c r="U1143" s="74"/>
      <c r="V1143" s="74"/>
      <c r="W1143" s="74"/>
      <c r="X1143" s="74"/>
      <c r="Y1143" s="74"/>
      <c r="Z1143" s="74"/>
    </row>
    <row r="1144" spans="1:26">
      <c r="A1144" s="74"/>
      <c r="B1144" s="74"/>
      <c r="C1144" s="74"/>
      <c r="D1144" s="74"/>
      <c r="E1144" s="74"/>
      <c r="F1144" s="74"/>
      <c r="G1144" s="74"/>
      <c r="H1144" s="74"/>
      <c r="I1144" s="74"/>
      <c r="J1144" s="74"/>
      <c r="K1144" s="74"/>
      <c r="L1144" s="74"/>
      <c r="M1144" s="74"/>
      <c r="N1144" s="74"/>
      <c r="O1144" s="74"/>
      <c r="P1144" s="74"/>
      <c r="Q1144" s="74"/>
      <c r="R1144" s="74"/>
      <c r="S1144" s="74"/>
      <c r="T1144" s="74"/>
      <c r="U1144" s="74"/>
      <c r="V1144" s="74"/>
      <c r="W1144" s="74"/>
      <c r="X1144" s="74"/>
      <c r="Y1144" s="74"/>
      <c r="Z1144" s="74"/>
    </row>
    <row r="1145" spans="1:26">
      <c r="A1145" s="74"/>
      <c r="B1145" s="74"/>
      <c r="C1145" s="74"/>
      <c r="D1145" s="74"/>
      <c r="E1145" s="74"/>
      <c r="F1145" s="74"/>
      <c r="G1145" s="74"/>
      <c r="H1145" s="74"/>
      <c r="I1145" s="74"/>
      <c r="J1145" s="74"/>
      <c r="K1145" s="74"/>
      <c r="L1145" s="74"/>
      <c r="M1145" s="74"/>
      <c r="N1145" s="74"/>
      <c r="O1145" s="74"/>
      <c r="P1145" s="74"/>
      <c r="Q1145" s="74"/>
      <c r="R1145" s="74"/>
      <c r="S1145" s="74"/>
      <c r="T1145" s="74"/>
      <c r="U1145" s="74"/>
      <c r="V1145" s="74"/>
      <c r="W1145" s="74"/>
      <c r="X1145" s="74"/>
      <c r="Y1145" s="74"/>
      <c r="Z1145" s="74"/>
    </row>
    <row r="1146" spans="1:26">
      <c r="A1146" s="74"/>
      <c r="B1146" s="74"/>
      <c r="C1146" s="74"/>
      <c r="D1146" s="74"/>
      <c r="E1146" s="74"/>
      <c r="F1146" s="74"/>
      <c r="G1146" s="74"/>
      <c r="H1146" s="74"/>
      <c r="I1146" s="74"/>
      <c r="J1146" s="74"/>
      <c r="K1146" s="74"/>
      <c r="L1146" s="74"/>
      <c r="M1146" s="74"/>
      <c r="N1146" s="74"/>
      <c r="O1146" s="74"/>
      <c r="P1146" s="74"/>
      <c r="Q1146" s="74"/>
      <c r="R1146" s="74"/>
      <c r="S1146" s="74"/>
      <c r="T1146" s="74"/>
      <c r="U1146" s="74"/>
      <c r="V1146" s="74"/>
      <c r="W1146" s="74"/>
      <c r="X1146" s="74"/>
      <c r="Y1146" s="74"/>
      <c r="Z1146" s="74"/>
    </row>
    <row r="1147" spans="1:26">
      <c r="A1147" s="74"/>
      <c r="B1147" s="74"/>
      <c r="C1147" s="74"/>
      <c r="D1147" s="74"/>
      <c r="E1147" s="74"/>
      <c r="F1147" s="74"/>
      <c r="G1147" s="74"/>
      <c r="H1147" s="74"/>
      <c r="I1147" s="74"/>
      <c r="J1147" s="74"/>
      <c r="K1147" s="74"/>
      <c r="L1147" s="74"/>
      <c r="M1147" s="74"/>
      <c r="N1147" s="74"/>
      <c r="O1147" s="74"/>
      <c r="P1147" s="74"/>
      <c r="Q1147" s="74"/>
      <c r="R1147" s="74"/>
      <c r="S1147" s="74"/>
      <c r="T1147" s="74"/>
      <c r="U1147" s="74"/>
      <c r="V1147" s="74"/>
      <c r="W1147" s="74"/>
      <c r="X1147" s="74"/>
      <c r="Y1147" s="74"/>
      <c r="Z1147" s="74"/>
    </row>
    <row r="1148" spans="1:26">
      <c r="A1148" s="74"/>
      <c r="B1148" s="74"/>
      <c r="C1148" s="74"/>
      <c r="D1148" s="74"/>
      <c r="E1148" s="74"/>
      <c r="F1148" s="74"/>
      <c r="G1148" s="74"/>
      <c r="H1148" s="74"/>
      <c r="I1148" s="74"/>
      <c r="J1148" s="74"/>
      <c r="K1148" s="74"/>
      <c r="L1148" s="74"/>
      <c r="M1148" s="74"/>
      <c r="N1148" s="74"/>
      <c r="O1148" s="74"/>
      <c r="P1148" s="74"/>
      <c r="Q1148" s="74"/>
      <c r="R1148" s="74"/>
      <c r="S1148" s="74"/>
      <c r="T1148" s="74"/>
      <c r="U1148" s="74"/>
      <c r="V1148" s="74"/>
      <c r="W1148" s="74"/>
      <c r="X1148" s="74"/>
      <c r="Y1148" s="74"/>
      <c r="Z1148" s="74"/>
    </row>
    <row r="1149" spans="1:26">
      <c r="A1149" s="74"/>
      <c r="B1149" s="74"/>
      <c r="C1149" s="74"/>
      <c r="D1149" s="74"/>
      <c r="E1149" s="74"/>
      <c r="F1149" s="74"/>
      <c r="G1149" s="74"/>
      <c r="H1149" s="74"/>
      <c r="I1149" s="74"/>
      <c r="J1149" s="74"/>
      <c r="K1149" s="74"/>
      <c r="L1149" s="74"/>
      <c r="M1149" s="74"/>
      <c r="N1149" s="74"/>
      <c r="O1149" s="74"/>
      <c r="P1149" s="74"/>
      <c r="Q1149" s="74"/>
      <c r="R1149" s="74"/>
      <c r="S1149" s="74"/>
      <c r="T1149" s="74"/>
      <c r="U1149" s="74"/>
      <c r="V1149" s="74"/>
      <c r="W1149" s="74"/>
      <c r="X1149" s="74"/>
      <c r="Y1149" s="74"/>
      <c r="Z1149" s="74"/>
    </row>
    <row r="1150" spans="1:26">
      <c r="A1150" s="74"/>
      <c r="B1150" s="74"/>
      <c r="C1150" s="74"/>
      <c r="D1150" s="74"/>
      <c r="E1150" s="74"/>
      <c r="F1150" s="74"/>
      <c r="G1150" s="74"/>
      <c r="H1150" s="74"/>
      <c r="I1150" s="74"/>
      <c r="J1150" s="74"/>
      <c r="K1150" s="74"/>
      <c r="L1150" s="74"/>
      <c r="M1150" s="74"/>
      <c r="N1150" s="74"/>
      <c r="O1150" s="74"/>
      <c r="P1150" s="74"/>
      <c r="Q1150" s="74"/>
      <c r="R1150" s="74"/>
      <c r="S1150" s="74"/>
      <c r="T1150" s="74"/>
      <c r="U1150" s="74"/>
      <c r="V1150" s="74"/>
      <c r="W1150" s="74"/>
      <c r="X1150" s="74"/>
      <c r="Y1150" s="74"/>
      <c r="Z1150" s="74"/>
    </row>
    <row r="1151" spans="1:26">
      <c r="A1151" s="74"/>
      <c r="B1151" s="74"/>
      <c r="C1151" s="74"/>
      <c r="D1151" s="74"/>
      <c r="E1151" s="74"/>
      <c r="F1151" s="74"/>
      <c r="G1151" s="74"/>
      <c r="H1151" s="74"/>
      <c r="I1151" s="74"/>
      <c r="J1151" s="74"/>
      <c r="K1151" s="74"/>
      <c r="L1151" s="74"/>
      <c r="M1151" s="74"/>
      <c r="N1151" s="74"/>
      <c r="O1151" s="74"/>
      <c r="P1151" s="74"/>
      <c r="Q1151" s="74"/>
      <c r="R1151" s="74"/>
      <c r="S1151" s="74"/>
      <c r="T1151" s="74"/>
      <c r="U1151" s="74"/>
      <c r="V1151" s="74"/>
      <c r="W1151" s="74"/>
      <c r="X1151" s="74"/>
      <c r="Y1151" s="74"/>
      <c r="Z1151" s="74"/>
    </row>
    <row r="1152" spans="1:26">
      <c r="A1152" s="74"/>
      <c r="B1152" s="74"/>
      <c r="C1152" s="74"/>
      <c r="D1152" s="74"/>
      <c r="E1152" s="74"/>
      <c r="F1152" s="74"/>
      <c r="G1152" s="74"/>
      <c r="H1152" s="74"/>
      <c r="I1152" s="74"/>
      <c r="J1152" s="74"/>
      <c r="K1152" s="74"/>
      <c r="L1152" s="74"/>
      <c r="M1152" s="74"/>
      <c r="N1152" s="74"/>
      <c r="O1152" s="74"/>
      <c r="P1152" s="74"/>
      <c r="Q1152" s="74"/>
      <c r="R1152" s="74"/>
      <c r="S1152" s="74"/>
      <c r="T1152" s="74"/>
      <c r="U1152" s="74"/>
      <c r="V1152" s="74"/>
      <c r="W1152" s="74"/>
      <c r="X1152" s="74"/>
      <c r="Y1152" s="74"/>
      <c r="Z1152" s="74"/>
    </row>
    <row r="1153" spans="1:26">
      <c r="A1153" s="74"/>
      <c r="B1153" s="74"/>
      <c r="C1153" s="74"/>
      <c r="D1153" s="74"/>
      <c r="E1153" s="74"/>
      <c r="F1153" s="74"/>
      <c r="G1153" s="74"/>
      <c r="H1153" s="74"/>
      <c r="I1153" s="74"/>
      <c r="J1153" s="74"/>
      <c r="K1153" s="74"/>
      <c r="L1153" s="74"/>
      <c r="M1153" s="74"/>
      <c r="N1153" s="74"/>
      <c r="O1153" s="74"/>
      <c r="P1153" s="74"/>
      <c r="Q1153" s="74"/>
      <c r="R1153" s="74"/>
      <c r="S1153" s="74"/>
      <c r="T1153" s="74"/>
      <c r="U1153" s="74"/>
      <c r="V1153" s="74"/>
      <c r="W1153" s="74"/>
      <c r="X1153" s="74"/>
      <c r="Y1153" s="74"/>
      <c r="Z1153" s="74"/>
    </row>
    <row r="1154" spans="1:26">
      <c r="A1154" s="74"/>
      <c r="B1154" s="74"/>
      <c r="C1154" s="74"/>
      <c r="D1154" s="74"/>
      <c r="E1154" s="74"/>
      <c r="F1154" s="74"/>
      <c r="G1154" s="74"/>
      <c r="H1154" s="74"/>
      <c r="I1154" s="74"/>
      <c r="J1154" s="74"/>
      <c r="K1154" s="74"/>
      <c r="L1154" s="74"/>
      <c r="M1154" s="74"/>
      <c r="N1154" s="74"/>
      <c r="O1154" s="74"/>
      <c r="P1154" s="74"/>
      <c r="Q1154" s="74"/>
      <c r="R1154" s="74"/>
      <c r="S1154" s="74"/>
      <c r="T1154" s="74"/>
      <c r="U1154" s="74"/>
      <c r="V1154" s="74"/>
      <c r="W1154" s="74"/>
      <c r="X1154" s="74"/>
      <c r="Y1154" s="74"/>
      <c r="Z1154" s="74"/>
    </row>
    <row r="1155" spans="1:26">
      <c r="A1155" s="74"/>
      <c r="B1155" s="74"/>
      <c r="C1155" s="74"/>
      <c r="D1155" s="74"/>
      <c r="E1155" s="74"/>
      <c r="F1155" s="74"/>
      <c r="G1155" s="74"/>
      <c r="H1155" s="74"/>
      <c r="I1155" s="74"/>
      <c r="J1155" s="74"/>
      <c r="K1155" s="74"/>
      <c r="L1155" s="74"/>
      <c r="M1155" s="74"/>
      <c r="N1155" s="74"/>
      <c r="O1155" s="74"/>
      <c r="P1155" s="74"/>
      <c r="Q1155" s="74"/>
      <c r="R1155" s="74"/>
      <c r="S1155" s="74"/>
      <c r="T1155" s="74"/>
      <c r="U1155" s="74"/>
      <c r="V1155" s="74"/>
      <c r="W1155" s="74"/>
      <c r="X1155" s="74"/>
      <c r="Y1155" s="74"/>
      <c r="Z1155" s="74"/>
    </row>
    <row r="1156" spans="1:26">
      <c r="A1156" s="74"/>
      <c r="B1156" s="74"/>
      <c r="C1156" s="74"/>
      <c r="D1156" s="74"/>
      <c r="E1156" s="74"/>
      <c r="F1156" s="74"/>
      <c r="G1156" s="74"/>
      <c r="H1156" s="74"/>
      <c r="I1156" s="74"/>
      <c r="J1156" s="74"/>
      <c r="K1156" s="74"/>
      <c r="L1156" s="74"/>
      <c r="M1156" s="74"/>
      <c r="N1156" s="74"/>
      <c r="O1156" s="74"/>
      <c r="P1156" s="74"/>
      <c r="Q1156" s="74"/>
      <c r="R1156" s="74"/>
      <c r="S1156" s="74"/>
      <c r="T1156" s="74"/>
      <c r="U1156" s="74"/>
      <c r="V1156" s="74"/>
      <c r="W1156" s="74"/>
      <c r="X1156" s="74"/>
      <c r="Y1156" s="74"/>
      <c r="Z1156" s="74"/>
    </row>
    <row r="1157" spans="1:26">
      <c r="A1157" s="74"/>
      <c r="B1157" s="74"/>
      <c r="C1157" s="74"/>
      <c r="D1157" s="74"/>
      <c r="E1157" s="74"/>
      <c r="F1157" s="74"/>
      <c r="G1157" s="74"/>
      <c r="H1157" s="74"/>
      <c r="I1157" s="74"/>
      <c r="J1157" s="74"/>
      <c r="K1157" s="74"/>
      <c r="L1157" s="74"/>
      <c r="M1157" s="74"/>
      <c r="N1157" s="74"/>
      <c r="O1157" s="74"/>
      <c r="P1157" s="74"/>
      <c r="Q1157" s="74"/>
      <c r="R1157" s="74"/>
      <c r="S1157" s="74"/>
      <c r="T1157" s="74"/>
      <c r="U1157" s="74"/>
      <c r="V1157" s="74"/>
      <c r="W1157" s="74"/>
      <c r="X1157" s="74"/>
      <c r="Y1157" s="74"/>
      <c r="Z1157" s="74"/>
    </row>
    <row r="1158" spans="1:26">
      <c r="A1158" s="74"/>
      <c r="B1158" s="74"/>
      <c r="C1158" s="74"/>
      <c r="D1158" s="74"/>
      <c r="E1158" s="74"/>
      <c r="F1158" s="74"/>
      <c r="G1158" s="74"/>
      <c r="H1158" s="74"/>
      <c r="I1158" s="74"/>
      <c r="J1158" s="74"/>
      <c r="K1158" s="74"/>
      <c r="L1158" s="74"/>
      <c r="M1158" s="74"/>
      <c r="N1158" s="74"/>
      <c r="O1158" s="74"/>
      <c r="P1158" s="74"/>
      <c r="Q1158" s="74"/>
      <c r="R1158" s="74"/>
      <c r="S1158" s="74"/>
      <c r="T1158" s="74"/>
      <c r="U1158" s="74"/>
      <c r="V1158" s="74"/>
      <c r="W1158" s="74"/>
      <c r="X1158" s="74"/>
      <c r="Y1158" s="74"/>
      <c r="Z1158" s="74"/>
    </row>
    <row r="1159" spans="1:26">
      <c r="A1159" s="74"/>
      <c r="B1159" s="74"/>
      <c r="C1159" s="74"/>
      <c r="D1159" s="74"/>
      <c r="E1159" s="74"/>
      <c r="F1159" s="74"/>
      <c r="G1159" s="74"/>
      <c r="H1159" s="74"/>
      <c r="I1159" s="74"/>
      <c r="J1159" s="74"/>
      <c r="K1159" s="74"/>
      <c r="L1159" s="74"/>
      <c r="M1159" s="74"/>
      <c r="N1159" s="74"/>
      <c r="O1159" s="74"/>
      <c r="P1159" s="74"/>
      <c r="Q1159" s="74"/>
      <c r="R1159" s="74"/>
      <c r="S1159" s="74"/>
      <c r="T1159" s="74"/>
      <c r="U1159" s="74"/>
      <c r="V1159" s="74"/>
      <c r="W1159" s="74"/>
      <c r="X1159" s="74"/>
      <c r="Y1159" s="74"/>
      <c r="Z1159" s="74"/>
    </row>
    <row r="1160" spans="1:26">
      <c r="A1160" s="74"/>
      <c r="B1160" s="74"/>
      <c r="C1160" s="74"/>
      <c r="D1160" s="74"/>
      <c r="E1160" s="74"/>
      <c r="F1160" s="74"/>
      <c r="G1160" s="74"/>
      <c r="H1160" s="74"/>
      <c r="I1160" s="74"/>
      <c r="J1160" s="74"/>
      <c r="K1160" s="74"/>
      <c r="L1160" s="74"/>
      <c r="M1160" s="74"/>
      <c r="N1160" s="74"/>
      <c r="O1160" s="74"/>
      <c r="P1160" s="74"/>
      <c r="Q1160" s="74"/>
      <c r="R1160" s="74"/>
      <c r="S1160" s="74"/>
      <c r="T1160" s="74"/>
      <c r="U1160" s="74"/>
      <c r="V1160" s="74"/>
      <c r="W1160" s="74"/>
      <c r="X1160" s="74"/>
      <c r="Y1160" s="74"/>
      <c r="Z1160" s="74"/>
    </row>
    <row r="1161" spans="1:26">
      <c r="A1161" s="74"/>
      <c r="B1161" s="74"/>
      <c r="C1161" s="74"/>
      <c r="D1161" s="74"/>
      <c r="E1161" s="74"/>
      <c r="F1161" s="74"/>
      <c r="G1161" s="74"/>
      <c r="H1161" s="74"/>
      <c r="I1161" s="74"/>
      <c r="J1161" s="74"/>
      <c r="K1161" s="74"/>
      <c r="L1161" s="74"/>
      <c r="M1161" s="74"/>
      <c r="N1161" s="74"/>
      <c r="O1161" s="74"/>
      <c r="P1161" s="74"/>
      <c r="Q1161" s="74"/>
      <c r="R1161" s="74"/>
      <c r="S1161" s="74"/>
      <c r="T1161" s="74"/>
      <c r="U1161" s="74"/>
      <c r="V1161" s="74"/>
      <c r="W1161" s="74"/>
      <c r="X1161" s="74"/>
      <c r="Y1161" s="74"/>
      <c r="Z1161" s="74"/>
    </row>
    <row r="1162" spans="1:26">
      <c r="A1162" s="74"/>
      <c r="B1162" s="74"/>
      <c r="C1162" s="74"/>
      <c r="D1162" s="74"/>
      <c r="E1162" s="74"/>
      <c r="F1162" s="74"/>
      <c r="G1162" s="74"/>
      <c r="H1162" s="74"/>
      <c r="I1162" s="74"/>
      <c r="J1162" s="74"/>
      <c r="K1162" s="74"/>
      <c r="L1162" s="74"/>
      <c r="M1162" s="74"/>
      <c r="N1162" s="74"/>
      <c r="O1162" s="74"/>
      <c r="P1162" s="74"/>
      <c r="Q1162" s="74"/>
      <c r="R1162" s="74"/>
      <c r="S1162" s="74"/>
      <c r="T1162" s="74"/>
      <c r="U1162" s="74"/>
      <c r="V1162" s="74"/>
      <c r="W1162" s="74"/>
      <c r="X1162" s="74"/>
      <c r="Y1162" s="74"/>
      <c r="Z1162" s="74"/>
    </row>
    <row r="1163" spans="1:26">
      <c r="A1163" s="74"/>
      <c r="B1163" s="74"/>
      <c r="C1163" s="74"/>
      <c r="D1163" s="74"/>
      <c r="E1163" s="74"/>
      <c r="F1163" s="74"/>
      <c r="G1163" s="74"/>
      <c r="H1163" s="74"/>
      <c r="I1163" s="74"/>
      <c r="J1163" s="74"/>
      <c r="K1163" s="74"/>
      <c r="L1163" s="74"/>
      <c r="M1163" s="74"/>
      <c r="N1163" s="74"/>
      <c r="O1163" s="74"/>
      <c r="P1163" s="74"/>
      <c r="Q1163" s="74"/>
      <c r="R1163" s="74"/>
      <c r="S1163" s="74"/>
      <c r="T1163" s="74"/>
      <c r="U1163" s="74"/>
      <c r="V1163" s="74"/>
      <c r="W1163" s="74"/>
      <c r="X1163" s="74"/>
      <c r="Y1163" s="74"/>
      <c r="Z1163" s="74"/>
    </row>
    <row r="1164" spans="1:26">
      <c r="A1164" s="74"/>
      <c r="B1164" s="74"/>
      <c r="C1164" s="74"/>
      <c r="D1164" s="74"/>
      <c r="E1164" s="74"/>
      <c r="F1164" s="74"/>
      <c r="G1164" s="74"/>
      <c r="H1164" s="74"/>
      <c r="I1164" s="74"/>
      <c r="J1164" s="74"/>
      <c r="K1164" s="74"/>
      <c r="L1164" s="74"/>
      <c r="M1164" s="74"/>
      <c r="N1164" s="74"/>
      <c r="O1164" s="74"/>
      <c r="P1164" s="74"/>
      <c r="Q1164" s="74"/>
      <c r="R1164" s="74"/>
      <c r="S1164" s="74"/>
      <c r="T1164" s="74"/>
      <c r="U1164" s="74"/>
      <c r="V1164" s="74"/>
      <c r="W1164" s="74"/>
      <c r="X1164" s="74"/>
      <c r="Y1164" s="74"/>
      <c r="Z1164" s="74"/>
    </row>
    <row r="1165" spans="1:26">
      <c r="A1165" s="74"/>
      <c r="B1165" s="74"/>
      <c r="C1165" s="74"/>
      <c r="D1165" s="74"/>
      <c r="E1165" s="74"/>
      <c r="F1165" s="74"/>
      <c r="G1165" s="74"/>
      <c r="H1165" s="74"/>
      <c r="I1165" s="74"/>
      <c r="J1165" s="74"/>
      <c r="K1165" s="74"/>
      <c r="L1165" s="74"/>
      <c r="M1165" s="74"/>
      <c r="N1165" s="74"/>
      <c r="O1165" s="74"/>
      <c r="P1165" s="74"/>
      <c r="Q1165" s="74"/>
      <c r="R1165" s="74"/>
      <c r="S1165" s="74"/>
      <c r="T1165" s="74"/>
      <c r="U1165" s="74"/>
      <c r="V1165" s="74"/>
      <c r="W1165" s="74"/>
      <c r="X1165" s="74"/>
      <c r="Y1165" s="74"/>
      <c r="Z1165" s="74"/>
    </row>
    <row r="1166" spans="1:26">
      <c r="A1166" s="74"/>
      <c r="B1166" s="74"/>
      <c r="C1166" s="74"/>
      <c r="D1166" s="74"/>
      <c r="E1166" s="74"/>
      <c r="F1166" s="74"/>
      <c r="G1166" s="74"/>
      <c r="H1166" s="74"/>
      <c r="I1166" s="74"/>
      <c r="J1166" s="74"/>
      <c r="K1166" s="74"/>
      <c r="L1166" s="74"/>
      <c r="M1166" s="74"/>
      <c r="N1166" s="74"/>
      <c r="O1166" s="74"/>
      <c r="P1166" s="74"/>
      <c r="Q1166" s="74"/>
      <c r="R1166" s="74"/>
      <c r="S1166" s="74"/>
      <c r="T1166" s="74"/>
      <c r="U1166" s="74"/>
      <c r="V1166" s="74"/>
      <c r="W1166" s="74"/>
      <c r="X1166" s="74"/>
      <c r="Y1166" s="74"/>
      <c r="Z1166" s="74"/>
    </row>
    <row r="1167" spans="1:26">
      <c r="A1167" s="74"/>
      <c r="B1167" s="74"/>
      <c r="C1167" s="74"/>
      <c r="D1167" s="74"/>
      <c r="E1167" s="74"/>
      <c r="F1167" s="74"/>
      <c r="G1167" s="74"/>
      <c r="H1167" s="74"/>
      <c r="I1167" s="74"/>
      <c r="J1167" s="74"/>
      <c r="K1167" s="74"/>
      <c r="L1167" s="74"/>
      <c r="M1167" s="74"/>
      <c r="N1167" s="74"/>
      <c r="O1167" s="74"/>
      <c r="P1167" s="74"/>
      <c r="Q1167" s="74"/>
      <c r="R1167" s="74"/>
      <c r="S1167" s="74"/>
      <c r="T1167" s="74"/>
      <c r="U1167" s="74"/>
      <c r="V1167" s="74"/>
      <c r="W1167" s="74"/>
      <c r="X1167" s="74"/>
      <c r="Y1167" s="74"/>
      <c r="Z1167" s="74"/>
    </row>
    <row r="1168" spans="1:26">
      <c r="A1168" s="74"/>
      <c r="B1168" s="74"/>
      <c r="C1168" s="74"/>
      <c r="D1168" s="74"/>
      <c r="E1168" s="74"/>
      <c r="F1168" s="74"/>
      <c r="G1168" s="74"/>
      <c r="H1168" s="74"/>
      <c r="I1168" s="74"/>
      <c r="J1168" s="74"/>
      <c r="K1168" s="74"/>
      <c r="L1168" s="74"/>
      <c r="M1168" s="74"/>
      <c r="N1168" s="74"/>
      <c r="O1168" s="74"/>
      <c r="P1168" s="74"/>
      <c r="Q1168" s="74"/>
      <c r="R1168" s="74"/>
      <c r="S1168" s="74"/>
      <c r="T1168" s="74"/>
      <c r="U1168" s="74"/>
      <c r="V1168" s="74"/>
      <c r="W1168" s="74"/>
      <c r="X1168" s="74"/>
      <c r="Y1168" s="74"/>
      <c r="Z1168" s="74"/>
    </row>
    <row r="1169" spans="1:26">
      <c r="A1169" s="74"/>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row>
    <row r="1170" spans="1:26">
      <c r="A1170" s="74"/>
      <c r="B1170" s="74"/>
      <c r="C1170" s="74"/>
      <c r="D1170" s="74"/>
      <c r="E1170" s="74"/>
      <c r="F1170" s="74"/>
      <c r="G1170" s="74"/>
      <c r="H1170" s="74"/>
      <c r="I1170" s="74"/>
      <c r="J1170" s="74"/>
      <c r="K1170" s="74"/>
      <c r="L1170" s="74"/>
      <c r="M1170" s="74"/>
      <c r="N1170" s="74"/>
      <c r="O1170" s="74"/>
      <c r="P1170" s="74"/>
      <c r="Q1170" s="74"/>
      <c r="R1170" s="74"/>
      <c r="S1170" s="74"/>
      <c r="T1170" s="74"/>
      <c r="U1170" s="74"/>
      <c r="V1170" s="74"/>
      <c r="W1170" s="74"/>
      <c r="X1170" s="74"/>
      <c r="Y1170" s="74"/>
      <c r="Z1170" s="74"/>
    </row>
    <row r="1171" spans="1:26">
      <c r="A1171" s="74"/>
      <c r="B1171" s="74"/>
      <c r="C1171" s="74"/>
      <c r="D1171" s="74"/>
      <c r="E1171" s="74"/>
      <c r="F1171" s="74"/>
      <c r="G1171" s="74"/>
      <c r="H1171" s="74"/>
      <c r="I1171" s="74"/>
      <c r="J1171" s="74"/>
      <c r="K1171" s="74"/>
      <c r="L1171" s="74"/>
      <c r="M1171" s="74"/>
      <c r="N1171" s="74"/>
      <c r="O1171" s="74"/>
      <c r="P1171" s="74"/>
      <c r="Q1171" s="74"/>
      <c r="R1171" s="74"/>
      <c r="S1171" s="74"/>
      <c r="T1171" s="74"/>
      <c r="U1171" s="74"/>
      <c r="V1171" s="74"/>
      <c r="W1171" s="74"/>
      <c r="X1171" s="74"/>
      <c r="Y1171" s="74"/>
      <c r="Z1171" s="74"/>
    </row>
    <row r="1172" spans="1:26">
      <c r="A1172" s="74"/>
      <c r="B1172" s="74"/>
      <c r="C1172" s="74"/>
      <c r="D1172" s="74"/>
      <c r="E1172" s="74"/>
      <c r="F1172" s="74"/>
      <c r="G1172" s="74"/>
      <c r="H1172" s="74"/>
      <c r="I1172" s="74"/>
      <c r="J1172" s="74"/>
      <c r="K1172" s="74"/>
      <c r="L1172" s="74"/>
      <c r="M1172" s="74"/>
      <c r="N1172" s="74"/>
      <c r="O1172" s="74"/>
      <c r="P1172" s="74"/>
      <c r="Q1172" s="74"/>
      <c r="R1172" s="74"/>
      <c r="S1172" s="74"/>
      <c r="T1172" s="74"/>
      <c r="U1172" s="74"/>
      <c r="V1172" s="74"/>
      <c r="W1172" s="74"/>
      <c r="X1172" s="74"/>
      <c r="Y1172" s="74"/>
      <c r="Z1172" s="74"/>
    </row>
    <row r="1173" spans="1:26">
      <c r="A1173" s="74"/>
      <c r="B1173" s="74"/>
      <c r="C1173" s="74"/>
      <c r="D1173" s="74"/>
      <c r="E1173" s="74"/>
      <c r="F1173" s="74"/>
      <c r="G1173" s="74"/>
      <c r="H1173" s="74"/>
      <c r="I1173" s="74"/>
      <c r="J1173" s="74"/>
      <c r="K1173" s="74"/>
      <c r="L1173" s="74"/>
      <c r="M1173" s="74"/>
      <c r="N1173" s="74"/>
      <c r="O1173" s="74"/>
      <c r="P1173" s="74"/>
      <c r="Q1173" s="74"/>
      <c r="R1173" s="74"/>
      <c r="S1173" s="74"/>
      <c r="T1173" s="74"/>
      <c r="U1173" s="74"/>
      <c r="V1173" s="74"/>
      <c r="W1173" s="74"/>
      <c r="X1173" s="74"/>
      <c r="Y1173" s="74"/>
      <c r="Z1173" s="74"/>
    </row>
    <row r="1174" spans="1:26">
      <c r="A1174" s="74"/>
      <c r="B1174" s="74"/>
      <c r="C1174" s="74"/>
      <c r="D1174" s="74"/>
      <c r="E1174" s="74"/>
      <c r="F1174" s="74"/>
      <c r="G1174" s="74"/>
      <c r="H1174" s="74"/>
      <c r="I1174" s="74"/>
      <c r="J1174" s="74"/>
      <c r="K1174" s="74"/>
      <c r="L1174" s="74"/>
      <c r="M1174" s="74"/>
      <c r="N1174" s="74"/>
      <c r="O1174" s="74"/>
      <c r="P1174" s="74"/>
      <c r="Q1174" s="74"/>
      <c r="R1174" s="74"/>
      <c r="S1174" s="74"/>
      <c r="T1174" s="74"/>
      <c r="U1174" s="74"/>
      <c r="V1174" s="74"/>
      <c r="W1174" s="74"/>
      <c r="X1174" s="74"/>
      <c r="Y1174" s="74"/>
      <c r="Z1174" s="74"/>
    </row>
    <row r="1175" spans="1:26">
      <c r="A1175" s="74"/>
      <c r="B1175" s="74"/>
      <c r="C1175" s="74"/>
      <c r="D1175" s="74"/>
      <c r="E1175" s="74"/>
      <c r="F1175" s="74"/>
      <c r="G1175" s="74"/>
      <c r="H1175" s="74"/>
      <c r="I1175" s="74"/>
      <c r="J1175" s="74"/>
      <c r="K1175" s="74"/>
      <c r="L1175" s="74"/>
      <c r="M1175" s="74"/>
      <c r="N1175" s="74"/>
      <c r="O1175" s="74"/>
      <c r="P1175" s="74"/>
      <c r="Q1175" s="74"/>
      <c r="R1175" s="74"/>
      <c r="S1175" s="74"/>
      <c r="T1175" s="74"/>
      <c r="U1175" s="74"/>
      <c r="V1175" s="74"/>
      <c r="W1175" s="74"/>
      <c r="X1175" s="74"/>
      <c r="Y1175" s="74"/>
      <c r="Z1175" s="74"/>
    </row>
    <row r="1176" spans="1:26">
      <c r="A1176" s="74"/>
      <c r="B1176" s="74"/>
      <c r="C1176" s="74"/>
      <c r="D1176" s="74"/>
      <c r="E1176" s="74"/>
      <c r="F1176" s="74"/>
      <c r="G1176" s="74"/>
      <c r="H1176" s="74"/>
      <c r="I1176" s="74"/>
      <c r="J1176" s="74"/>
      <c r="K1176" s="74"/>
      <c r="L1176" s="74"/>
      <c r="M1176" s="74"/>
      <c r="N1176" s="74"/>
      <c r="O1176" s="74"/>
      <c r="P1176" s="74"/>
      <c r="Q1176" s="74"/>
      <c r="R1176" s="74"/>
      <c r="S1176" s="74"/>
      <c r="T1176" s="74"/>
      <c r="U1176" s="74"/>
      <c r="V1176" s="74"/>
      <c r="W1176" s="74"/>
      <c r="X1176" s="74"/>
      <c r="Y1176" s="74"/>
      <c r="Z1176" s="74"/>
    </row>
    <row r="1177" spans="1:26">
      <c r="A1177" s="74"/>
      <c r="B1177" s="74"/>
      <c r="C1177" s="74"/>
      <c r="D1177" s="74"/>
      <c r="E1177" s="74"/>
      <c r="F1177" s="74"/>
      <c r="G1177" s="74"/>
      <c r="H1177" s="74"/>
      <c r="I1177" s="74"/>
      <c r="J1177" s="74"/>
      <c r="K1177" s="74"/>
      <c r="L1177" s="74"/>
      <c r="M1177" s="74"/>
      <c r="N1177" s="74"/>
      <c r="O1177" s="74"/>
      <c r="P1177" s="74"/>
      <c r="Q1177" s="74"/>
      <c r="R1177" s="74"/>
      <c r="S1177" s="74"/>
      <c r="T1177" s="74"/>
      <c r="U1177" s="74"/>
      <c r="V1177" s="74"/>
      <c r="W1177" s="74"/>
      <c r="X1177" s="74"/>
      <c r="Y1177" s="74"/>
      <c r="Z1177" s="74"/>
    </row>
    <row r="1178" spans="1:26">
      <c r="A1178" s="74"/>
      <c r="B1178" s="74"/>
      <c r="C1178" s="74"/>
      <c r="D1178" s="74"/>
      <c r="E1178" s="74"/>
      <c r="F1178" s="74"/>
      <c r="G1178" s="74"/>
      <c r="H1178" s="74"/>
      <c r="I1178" s="74"/>
      <c r="J1178" s="74"/>
      <c r="K1178" s="74"/>
      <c r="L1178" s="74"/>
      <c r="M1178" s="74"/>
      <c r="N1178" s="74"/>
      <c r="O1178" s="74"/>
      <c r="P1178" s="74"/>
      <c r="Q1178" s="74"/>
      <c r="R1178" s="74"/>
      <c r="S1178" s="74"/>
      <c r="T1178" s="74"/>
      <c r="U1178" s="74"/>
      <c r="V1178" s="74"/>
      <c r="W1178" s="74"/>
      <c r="X1178" s="74"/>
      <c r="Y1178" s="74"/>
      <c r="Z1178" s="74"/>
    </row>
    <row r="1179" spans="1:26">
      <c r="A1179" s="74"/>
      <c r="B1179" s="74"/>
      <c r="C1179" s="74"/>
      <c r="D1179" s="74"/>
      <c r="E1179" s="74"/>
      <c r="F1179" s="74"/>
      <c r="G1179" s="74"/>
      <c r="H1179" s="74"/>
      <c r="I1179" s="74"/>
      <c r="J1179" s="74"/>
      <c r="K1179" s="74"/>
      <c r="L1179" s="74"/>
      <c r="M1179" s="74"/>
      <c r="N1179" s="74"/>
      <c r="O1179" s="74"/>
      <c r="P1179" s="74"/>
      <c r="Q1179" s="74"/>
      <c r="R1179" s="74"/>
      <c r="S1179" s="74"/>
      <c r="T1179" s="74"/>
      <c r="U1179" s="74"/>
      <c r="V1179" s="74"/>
      <c r="W1179" s="74"/>
      <c r="X1179" s="74"/>
      <c r="Y1179" s="74"/>
      <c r="Z1179" s="74"/>
    </row>
    <row r="1180" spans="1:26">
      <c r="A1180" s="74"/>
      <c r="B1180" s="74"/>
      <c r="C1180" s="74"/>
      <c r="D1180" s="74"/>
      <c r="E1180" s="74"/>
      <c r="F1180" s="74"/>
      <c r="G1180" s="74"/>
      <c r="H1180" s="74"/>
      <c r="I1180" s="74"/>
      <c r="J1180" s="74"/>
      <c r="K1180" s="74"/>
      <c r="L1180" s="74"/>
      <c r="M1180" s="74"/>
      <c r="N1180" s="74"/>
      <c r="O1180" s="74"/>
      <c r="P1180" s="74"/>
      <c r="Q1180" s="74"/>
      <c r="R1180" s="74"/>
      <c r="S1180" s="74"/>
      <c r="T1180" s="74"/>
      <c r="U1180" s="74"/>
      <c r="V1180" s="74"/>
      <c r="W1180" s="74"/>
      <c r="X1180" s="74"/>
      <c r="Y1180" s="74"/>
      <c r="Z1180" s="74"/>
    </row>
    <row r="1181" spans="1:26">
      <c r="A1181" s="74"/>
      <c r="B1181" s="74"/>
      <c r="C1181" s="74"/>
      <c r="D1181" s="74"/>
      <c r="E1181" s="74"/>
      <c r="F1181" s="74"/>
      <c r="G1181" s="74"/>
      <c r="H1181" s="74"/>
      <c r="I1181" s="74"/>
      <c r="J1181" s="74"/>
      <c r="K1181" s="74"/>
      <c r="L1181" s="74"/>
      <c r="M1181" s="74"/>
      <c r="N1181" s="74"/>
      <c r="O1181" s="74"/>
      <c r="P1181" s="74"/>
      <c r="Q1181" s="74"/>
      <c r="R1181" s="74"/>
      <c r="S1181" s="74"/>
      <c r="T1181" s="74"/>
      <c r="U1181" s="74"/>
      <c r="V1181" s="74"/>
      <c r="W1181" s="74"/>
      <c r="X1181" s="74"/>
      <c r="Y1181" s="74"/>
      <c r="Z1181" s="74"/>
    </row>
    <row r="1182" spans="1:26">
      <c r="A1182" s="74"/>
      <c r="B1182" s="74"/>
      <c r="C1182" s="74"/>
      <c r="D1182" s="74"/>
      <c r="E1182" s="74"/>
      <c r="F1182" s="74"/>
      <c r="G1182" s="74"/>
      <c r="H1182" s="74"/>
      <c r="I1182" s="74"/>
      <c r="J1182" s="74"/>
      <c r="K1182" s="74"/>
      <c r="L1182" s="74"/>
      <c r="M1182" s="74"/>
      <c r="N1182" s="74"/>
      <c r="O1182" s="74"/>
      <c r="P1182" s="74"/>
      <c r="Q1182" s="74"/>
      <c r="R1182" s="74"/>
      <c r="S1182" s="74"/>
      <c r="T1182" s="74"/>
      <c r="U1182" s="74"/>
      <c r="V1182" s="74"/>
      <c r="W1182" s="74"/>
      <c r="X1182" s="74"/>
      <c r="Y1182" s="74"/>
      <c r="Z1182" s="74"/>
    </row>
    <row r="1183" spans="1:26">
      <c r="A1183" s="74"/>
      <c r="B1183" s="74"/>
      <c r="C1183" s="74"/>
      <c r="D1183" s="74"/>
      <c r="E1183" s="74"/>
      <c r="F1183" s="74"/>
      <c r="G1183" s="74"/>
      <c r="H1183" s="74"/>
      <c r="I1183" s="74"/>
      <c r="J1183" s="74"/>
      <c r="K1183" s="74"/>
      <c r="L1183" s="74"/>
      <c r="M1183" s="74"/>
      <c r="N1183" s="74"/>
      <c r="O1183" s="74"/>
      <c r="P1183" s="74"/>
      <c r="Q1183" s="74"/>
      <c r="R1183" s="74"/>
      <c r="S1183" s="74"/>
      <c r="T1183" s="74"/>
      <c r="U1183" s="74"/>
      <c r="V1183" s="74"/>
      <c r="W1183" s="74"/>
      <c r="X1183" s="74"/>
      <c r="Y1183" s="74"/>
      <c r="Z1183" s="74"/>
    </row>
    <row r="1184" spans="1:26">
      <c r="A1184" s="74"/>
      <c r="B1184" s="74"/>
      <c r="C1184" s="74"/>
      <c r="D1184" s="74"/>
      <c r="E1184" s="74"/>
      <c r="F1184" s="74"/>
      <c r="G1184" s="74"/>
      <c r="H1184" s="74"/>
      <c r="I1184" s="74"/>
      <c r="J1184" s="74"/>
      <c r="K1184" s="74"/>
      <c r="L1184" s="74"/>
      <c r="M1184" s="74"/>
      <c r="N1184" s="74"/>
      <c r="O1184" s="74"/>
      <c r="P1184" s="74"/>
      <c r="Q1184" s="74"/>
      <c r="R1184" s="74"/>
      <c r="S1184" s="74"/>
      <c r="T1184" s="74"/>
      <c r="U1184" s="74"/>
      <c r="V1184" s="74"/>
      <c r="W1184" s="74"/>
      <c r="X1184" s="74"/>
      <c r="Y1184" s="74"/>
      <c r="Z1184" s="74"/>
    </row>
    <row r="1185" spans="1:26">
      <c r="A1185" s="74"/>
      <c r="B1185" s="74"/>
      <c r="C1185" s="74"/>
      <c r="D1185" s="74"/>
      <c r="E1185" s="74"/>
      <c r="F1185" s="74"/>
      <c r="G1185" s="74"/>
      <c r="H1185" s="74"/>
      <c r="I1185" s="74"/>
      <c r="J1185" s="74"/>
      <c r="K1185" s="74"/>
      <c r="L1185" s="74"/>
      <c r="M1185" s="74"/>
      <c r="N1185" s="74"/>
      <c r="O1185" s="74"/>
      <c r="P1185" s="74"/>
      <c r="Q1185" s="74"/>
      <c r="R1185" s="74"/>
      <c r="S1185" s="74"/>
      <c r="T1185" s="74"/>
      <c r="U1185" s="74"/>
      <c r="V1185" s="74"/>
      <c r="W1185" s="74"/>
      <c r="X1185" s="74"/>
      <c r="Y1185" s="74"/>
      <c r="Z1185" s="74"/>
    </row>
    <row r="1186" spans="1:26">
      <c r="A1186" s="74"/>
      <c r="B1186" s="74"/>
      <c r="C1186" s="74"/>
      <c r="D1186" s="74"/>
      <c r="E1186" s="74"/>
      <c r="F1186" s="74"/>
      <c r="G1186" s="74"/>
      <c r="H1186" s="74"/>
      <c r="I1186" s="74"/>
      <c r="J1186" s="74"/>
      <c r="K1186" s="74"/>
      <c r="L1186" s="74"/>
      <c r="M1186" s="74"/>
      <c r="N1186" s="74"/>
      <c r="O1186" s="74"/>
      <c r="P1186" s="74"/>
      <c r="Q1186" s="74"/>
      <c r="R1186" s="74"/>
      <c r="S1186" s="74"/>
      <c r="T1186" s="74"/>
      <c r="U1186" s="74"/>
      <c r="V1186" s="74"/>
      <c r="W1186" s="74"/>
      <c r="X1186" s="74"/>
      <c r="Y1186" s="74"/>
      <c r="Z1186" s="74"/>
    </row>
    <row r="1187" spans="1:26">
      <c r="A1187" s="74"/>
      <c r="B1187" s="74"/>
      <c r="C1187" s="74"/>
      <c r="D1187" s="74"/>
      <c r="E1187" s="74"/>
      <c r="F1187" s="74"/>
      <c r="G1187" s="74"/>
      <c r="H1187" s="74"/>
      <c r="I1187" s="74"/>
      <c r="J1187" s="74"/>
      <c r="K1187" s="74"/>
      <c r="L1187" s="74"/>
      <c r="M1187" s="74"/>
      <c r="N1187" s="74"/>
      <c r="O1187" s="74"/>
      <c r="P1187" s="74"/>
      <c r="Q1187" s="74"/>
      <c r="R1187" s="74"/>
      <c r="S1187" s="74"/>
      <c r="T1187" s="74"/>
      <c r="U1187" s="74"/>
      <c r="V1187" s="74"/>
      <c r="W1187" s="74"/>
      <c r="X1187" s="74"/>
      <c r="Y1187" s="74"/>
      <c r="Z1187" s="74"/>
    </row>
    <row r="1188" spans="1:26">
      <c r="A1188" s="74"/>
      <c r="B1188" s="74"/>
      <c r="C1188" s="74"/>
      <c r="D1188" s="74"/>
      <c r="E1188" s="74"/>
      <c r="F1188" s="74"/>
      <c r="G1188" s="74"/>
      <c r="H1188" s="74"/>
      <c r="I1188" s="74"/>
      <c r="J1188" s="74"/>
      <c r="K1188" s="74"/>
      <c r="L1188" s="74"/>
      <c r="M1188" s="74"/>
      <c r="N1188" s="74"/>
      <c r="O1188" s="74"/>
      <c r="P1188" s="74"/>
      <c r="Q1188" s="74"/>
      <c r="R1188" s="74"/>
      <c r="S1188" s="74"/>
      <c r="T1188" s="74"/>
      <c r="U1188" s="74"/>
      <c r="V1188" s="74"/>
      <c r="W1188" s="74"/>
      <c r="X1188" s="74"/>
      <c r="Y1188" s="74"/>
      <c r="Z1188" s="74"/>
    </row>
    <row r="1189" spans="1:26">
      <c r="A1189" s="74"/>
      <c r="B1189" s="74"/>
      <c r="C1189" s="74"/>
      <c r="D1189" s="74"/>
      <c r="E1189" s="74"/>
      <c r="F1189" s="74"/>
      <c r="G1189" s="74"/>
      <c r="H1189" s="74"/>
      <c r="I1189" s="74"/>
      <c r="J1189" s="74"/>
      <c r="K1189" s="74"/>
      <c r="L1189" s="74"/>
      <c r="M1189" s="74"/>
      <c r="N1189" s="74"/>
      <c r="O1189" s="74"/>
      <c r="P1189" s="74"/>
      <c r="Q1189" s="74"/>
      <c r="R1189" s="74"/>
      <c r="S1189" s="74"/>
      <c r="T1189" s="74"/>
      <c r="U1189" s="74"/>
      <c r="V1189" s="74"/>
      <c r="W1189" s="74"/>
      <c r="X1189" s="74"/>
      <c r="Y1189" s="74"/>
      <c r="Z1189" s="74"/>
    </row>
    <row r="1190" spans="1:26">
      <c r="A1190" s="74"/>
      <c r="B1190" s="74"/>
      <c r="C1190" s="74"/>
      <c r="D1190" s="74"/>
      <c r="E1190" s="74"/>
      <c r="F1190" s="74"/>
      <c r="G1190" s="74"/>
      <c r="H1190" s="74"/>
      <c r="I1190" s="74"/>
      <c r="J1190" s="74"/>
      <c r="K1190" s="74"/>
      <c r="L1190" s="74"/>
      <c r="M1190" s="74"/>
      <c r="N1190" s="74"/>
      <c r="O1190" s="74"/>
      <c r="P1190" s="74"/>
      <c r="Q1190" s="74"/>
      <c r="R1190" s="74"/>
      <c r="S1190" s="74"/>
      <c r="T1190" s="74"/>
      <c r="U1190" s="74"/>
      <c r="V1190" s="74"/>
      <c r="W1190" s="74"/>
      <c r="X1190" s="74"/>
      <c r="Y1190" s="74"/>
      <c r="Z1190" s="74"/>
    </row>
    <row r="1191" spans="1:26">
      <c r="A1191" s="74"/>
      <c r="B1191" s="74"/>
      <c r="C1191" s="74"/>
      <c r="D1191" s="74"/>
      <c r="E1191" s="74"/>
      <c r="F1191" s="74"/>
      <c r="G1191" s="74"/>
      <c r="H1191" s="74"/>
      <c r="I1191" s="74"/>
      <c r="J1191" s="74"/>
      <c r="K1191" s="74"/>
      <c r="L1191" s="74"/>
      <c r="M1191" s="74"/>
      <c r="N1191" s="74"/>
      <c r="O1191" s="74"/>
      <c r="P1191" s="74"/>
      <c r="Q1191" s="74"/>
      <c r="R1191" s="74"/>
      <c r="S1191" s="74"/>
      <c r="T1191" s="74"/>
      <c r="U1191" s="74"/>
      <c r="V1191" s="74"/>
      <c r="W1191" s="74"/>
      <c r="X1191" s="74"/>
      <c r="Y1191" s="74"/>
      <c r="Z1191" s="74"/>
    </row>
    <row r="1192" spans="1:26">
      <c r="A1192" s="74"/>
      <c r="B1192" s="74"/>
      <c r="C1192" s="74"/>
      <c r="D1192" s="74"/>
      <c r="E1192" s="74"/>
      <c r="F1192" s="74"/>
      <c r="G1192" s="74"/>
      <c r="H1192" s="74"/>
      <c r="I1192" s="74"/>
      <c r="J1192" s="74"/>
      <c r="K1192" s="74"/>
      <c r="L1192" s="74"/>
      <c r="M1192" s="74"/>
      <c r="N1192" s="74"/>
      <c r="O1192" s="74"/>
      <c r="P1192" s="74"/>
      <c r="Q1192" s="74"/>
      <c r="R1192" s="74"/>
      <c r="S1192" s="74"/>
      <c r="T1192" s="74"/>
      <c r="U1192" s="74"/>
      <c r="V1192" s="74"/>
      <c r="W1192" s="74"/>
      <c r="X1192" s="74"/>
      <c r="Y1192" s="74"/>
      <c r="Z1192" s="74"/>
    </row>
    <row r="1193" spans="1:26">
      <c r="A1193" s="74"/>
      <c r="B1193" s="74"/>
      <c r="C1193" s="74"/>
      <c r="D1193" s="74"/>
      <c r="E1193" s="74"/>
      <c r="F1193" s="74"/>
      <c r="G1193" s="74"/>
      <c r="H1193" s="74"/>
      <c r="I1193" s="74"/>
      <c r="J1193" s="74"/>
      <c r="K1193" s="74"/>
      <c r="L1193" s="74"/>
      <c r="M1193" s="74"/>
      <c r="N1193" s="74"/>
      <c r="O1193" s="74"/>
      <c r="P1193" s="74"/>
      <c r="Q1193" s="74"/>
      <c r="R1193" s="74"/>
      <c r="S1193" s="74"/>
      <c r="T1193" s="74"/>
      <c r="U1193" s="74"/>
      <c r="V1193" s="74"/>
      <c r="W1193" s="74"/>
      <c r="X1193" s="74"/>
      <c r="Y1193" s="74"/>
      <c r="Z1193" s="74"/>
    </row>
    <row r="1194" spans="1:26">
      <c r="A1194" s="74"/>
      <c r="B1194" s="74"/>
      <c r="C1194" s="74"/>
      <c r="D1194" s="74"/>
      <c r="E1194" s="74"/>
      <c r="F1194" s="74"/>
      <c r="G1194" s="74"/>
      <c r="H1194" s="74"/>
      <c r="I1194" s="74"/>
      <c r="J1194" s="74"/>
      <c r="K1194" s="74"/>
      <c r="L1194" s="74"/>
      <c r="M1194" s="74"/>
      <c r="N1194" s="74"/>
      <c r="O1194" s="74"/>
      <c r="P1194" s="74"/>
      <c r="Q1194" s="74"/>
      <c r="R1194" s="74"/>
      <c r="S1194" s="74"/>
      <c r="T1194" s="74"/>
      <c r="U1194" s="74"/>
      <c r="V1194" s="74"/>
      <c r="W1194" s="74"/>
      <c r="X1194" s="74"/>
      <c r="Y1194" s="74"/>
      <c r="Z1194" s="74"/>
    </row>
    <row r="1195" spans="1:26">
      <c r="A1195" s="74"/>
      <c r="B1195" s="74"/>
      <c r="C1195" s="74"/>
      <c r="D1195" s="74"/>
      <c r="E1195" s="74"/>
      <c r="F1195" s="74"/>
      <c r="G1195" s="74"/>
      <c r="H1195" s="74"/>
      <c r="I1195" s="74"/>
      <c r="J1195" s="74"/>
      <c r="K1195" s="74"/>
      <c r="L1195" s="74"/>
      <c r="M1195" s="74"/>
      <c r="N1195" s="74"/>
      <c r="O1195" s="74"/>
      <c r="P1195" s="74"/>
      <c r="Q1195" s="74"/>
      <c r="R1195" s="74"/>
      <c r="S1195" s="74"/>
      <c r="T1195" s="74"/>
      <c r="U1195" s="74"/>
      <c r="V1195" s="74"/>
      <c r="W1195" s="74"/>
      <c r="X1195" s="74"/>
      <c r="Y1195" s="74"/>
      <c r="Z1195" s="74"/>
    </row>
    <row r="1196" spans="1:26">
      <c r="A1196" s="74"/>
      <c r="B1196" s="74"/>
      <c r="C1196" s="74"/>
      <c r="D1196" s="74"/>
      <c r="E1196" s="74"/>
      <c r="F1196" s="74"/>
      <c r="G1196" s="74"/>
      <c r="H1196" s="74"/>
      <c r="I1196" s="74"/>
      <c r="J1196" s="74"/>
      <c r="K1196" s="74"/>
      <c r="L1196" s="74"/>
      <c r="M1196" s="74"/>
      <c r="N1196" s="74"/>
      <c r="O1196" s="74"/>
      <c r="P1196" s="74"/>
      <c r="Q1196" s="74"/>
      <c r="R1196" s="74"/>
      <c r="S1196" s="74"/>
      <c r="T1196" s="74"/>
      <c r="U1196" s="74"/>
      <c r="V1196" s="74"/>
      <c r="W1196" s="74"/>
      <c r="X1196" s="74"/>
      <c r="Y1196" s="74"/>
      <c r="Z1196" s="74"/>
    </row>
    <row r="1197" spans="1:26">
      <c r="A1197" s="74"/>
      <c r="B1197" s="74"/>
      <c r="C1197" s="74"/>
      <c r="D1197" s="74"/>
      <c r="E1197" s="74"/>
      <c r="F1197" s="74"/>
      <c r="G1197" s="74"/>
      <c r="H1197" s="74"/>
      <c r="I1197" s="74"/>
      <c r="J1197" s="74"/>
      <c r="K1197" s="74"/>
      <c r="L1197" s="74"/>
      <c r="M1197" s="74"/>
      <c r="N1197" s="74"/>
      <c r="O1197" s="74"/>
      <c r="P1197" s="74"/>
      <c r="Q1197" s="74"/>
      <c r="R1197" s="74"/>
      <c r="S1197" s="74"/>
      <c r="T1197" s="74"/>
      <c r="U1197" s="74"/>
      <c r="V1197" s="74"/>
      <c r="W1197" s="74"/>
      <c r="X1197" s="74"/>
      <c r="Y1197" s="74"/>
      <c r="Z1197" s="74"/>
    </row>
    <row r="1198" spans="1:26">
      <c r="A1198" s="74"/>
      <c r="B1198" s="74"/>
      <c r="C1198" s="74"/>
      <c r="D1198" s="74"/>
      <c r="E1198" s="74"/>
      <c r="F1198" s="74"/>
      <c r="G1198" s="74"/>
      <c r="H1198" s="74"/>
      <c r="I1198" s="74"/>
      <c r="J1198" s="74"/>
      <c r="K1198" s="74"/>
      <c r="L1198" s="74"/>
      <c r="M1198" s="74"/>
      <c r="N1198" s="74"/>
      <c r="O1198" s="74"/>
      <c r="P1198" s="74"/>
      <c r="Q1198" s="74"/>
      <c r="R1198" s="74"/>
      <c r="S1198" s="74"/>
      <c r="T1198" s="74"/>
      <c r="U1198" s="74"/>
      <c r="V1198" s="74"/>
      <c r="W1198" s="74"/>
      <c r="X1198" s="74"/>
      <c r="Y1198" s="74"/>
      <c r="Z1198" s="74"/>
    </row>
    <row r="1199" spans="1:26">
      <c r="A1199" s="74"/>
      <c r="B1199" s="74"/>
      <c r="C1199" s="74"/>
      <c r="D1199" s="74"/>
      <c r="E1199" s="74"/>
      <c r="F1199" s="74"/>
      <c r="G1199" s="74"/>
      <c r="H1199" s="74"/>
      <c r="I1199" s="74"/>
      <c r="J1199" s="74"/>
      <c r="K1199" s="74"/>
      <c r="L1199" s="74"/>
      <c r="M1199" s="74"/>
      <c r="N1199" s="74"/>
      <c r="O1199" s="74"/>
      <c r="P1199" s="74"/>
      <c r="Q1199" s="74"/>
      <c r="R1199" s="74"/>
      <c r="S1199" s="74"/>
      <c r="T1199" s="74"/>
      <c r="U1199" s="74"/>
      <c r="V1199" s="74"/>
      <c r="W1199" s="74"/>
      <c r="X1199" s="74"/>
      <c r="Y1199" s="74"/>
      <c r="Z1199" s="74"/>
    </row>
    <row r="1200" spans="1:26">
      <c r="A1200" s="74"/>
      <c r="B1200" s="74"/>
      <c r="C1200" s="74"/>
      <c r="D1200" s="74"/>
      <c r="E1200" s="74"/>
      <c r="F1200" s="74"/>
      <c r="G1200" s="74"/>
      <c r="H1200" s="74"/>
      <c r="I1200" s="74"/>
      <c r="J1200" s="74"/>
      <c r="K1200" s="74"/>
      <c r="L1200" s="74"/>
      <c r="M1200" s="74"/>
      <c r="N1200" s="74"/>
      <c r="O1200" s="74"/>
      <c r="P1200" s="74"/>
      <c r="Q1200" s="74"/>
      <c r="R1200" s="74"/>
      <c r="S1200" s="74"/>
      <c r="T1200" s="74"/>
      <c r="U1200" s="74"/>
      <c r="V1200" s="74"/>
      <c r="W1200" s="74"/>
      <c r="X1200" s="74"/>
      <c r="Y1200" s="74"/>
      <c r="Z1200" s="74"/>
    </row>
    <row r="1201" spans="1:26">
      <c r="A1201" s="74"/>
      <c r="B1201" s="74"/>
      <c r="C1201" s="74"/>
      <c r="D1201" s="74"/>
      <c r="E1201" s="74"/>
      <c r="F1201" s="74"/>
      <c r="G1201" s="74"/>
      <c r="H1201" s="74"/>
      <c r="I1201" s="74"/>
      <c r="J1201" s="74"/>
      <c r="K1201" s="74"/>
      <c r="L1201" s="74"/>
      <c r="M1201" s="74"/>
      <c r="N1201" s="74"/>
      <c r="O1201" s="74"/>
      <c r="P1201" s="74"/>
      <c r="Q1201" s="74"/>
      <c r="R1201" s="74"/>
      <c r="S1201" s="74"/>
      <c r="T1201" s="74"/>
      <c r="U1201" s="74"/>
      <c r="V1201" s="74"/>
      <c r="W1201" s="74"/>
      <c r="X1201" s="74"/>
      <c r="Y1201" s="74"/>
      <c r="Z1201" s="74"/>
    </row>
    <row r="1202" spans="1:26">
      <c r="A1202" s="74"/>
      <c r="B1202" s="74"/>
      <c r="C1202" s="74"/>
      <c r="D1202" s="74"/>
      <c r="E1202" s="74"/>
      <c r="F1202" s="74"/>
      <c r="G1202" s="74"/>
      <c r="H1202" s="74"/>
      <c r="I1202" s="74"/>
      <c r="J1202" s="74"/>
      <c r="K1202" s="74"/>
      <c r="L1202" s="74"/>
      <c r="M1202" s="74"/>
      <c r="N1202" s="74"/>
      <c r="O1202" s="74"/>
      <c r="P1202" s="74"/>
      <c r="Q1202" s="74"/>
      <c r="R1202" s="74"/>
      <c r="S1202" s="74"/>
      <c r="T1202" s="74"/>
      <c r="U1202" s="74"/>
      <c r="V1202" s="74"/>
      <c r="W1202" s="74"/>
      <c r="X1202" s="74"/>
      <c r="Y1202" s="74"/>
      <c r="Z1202" s="74"/>
    </row>
    <row r="1203" spans="1:26">
      <c r="A1203" s="74"/>
      <c r="B1203" s="74"/>
      <c r="C1203" s="74"/>
      <c r="D1203" s="74"/>
      <c r="E1203" s="74"/>
      <c r="F1203" s="74"/>
      <c r="G1203" s="74"/>
      <c r="H1203" s="74"/>
      <c r="I1203" s="74"/>
      <c r="J1203" s="74"/>
      <c r="K1203" s="74"/>
      <c r="L1203" s="74"/>
      <c r="M1203" s="74"/>
      <c r="N1203" s="74"/>
      <c r="O1203" s="74"/>
      <c r="P1203" s="74"/>
      <c r="Q1203" s="74"/>
      <c r="R1203" s="74"/>
      <c r="S1203" s="74"/>
      <c r="T1203" s="74"/>
      <c r="U1203" s="74"/>
      <c r="V1203" s="74"/>
      <c r="W1203" s="74"/>
      <c r="X1203" s="74"/>
      <c r="Y1203" s="74"/>
      <c r="Z1203" s="74"/>
    </row>
    <row r="1204" spans="1:26">
      <c r="A1204" s="74"/>
      <c r="B1204" s="74"/>
      <c r="C1204" s="74"/>
      <c r="D1204" s="74"/>
      <c r="E1204" s="74"/>
      <c r="F1204" s="74"/>
      <c r="G1204" s="74"/>
      <c r="H1204" s="74"/>
      <c r="I1204" s="74"/>
      <c r="J1204" s="74"/>
      <c r="K1204" s="74"/>
      <c r="L1204" s="74"/>
      <c r="M1204" s="74"/>
      <c r="N1204" s="74"/>
      <c r="O1204" s="74"/>
      <c r="P1204" s="74"/>
      <c r="Q1204" s="74"/>
      <c r="R1204" s="74"/>
      <c r="S1204" s="74"/>
      <c r="T1204" s="74"/>
      <c r="U1204" s="74"/>
      <c r="V1204" s="74"/>
      <c r="W1204" s="74"/>
      <c r="X1204" s="74"/>
      <c r="Y1204" s="74"/>
      <c r="Z1204" s="74"/>
    </row>
    <row r="1205" spans="1:26">
      <c r="A1205" s="74"/>
      <c r="B1205" s="74"/>
      <c r="C1205" s="74"/>
      <c r="D1205" s="74"/>
      <c r="E1205" s="74"/>
      <c r="F1205" s="74"/>
      <c r="G1205" s="74"/>
      <c r="H1205" s="74"/>
      <c r="I1205" s="74"/>
      <c r="J1205" s="74"/>
      <c r="K1205" s="74"/>
      <c r="L1205" s="74"/>
      <c r="M1205" s="74"/>
      <c r="N1205" s="74"/>
      <c r="O1205" s="74"/>
      <c r="P1205" s="74"/>
      <c r="Q1205" s="74"/>
      <c r="R1205" s="74"/>
      <c r="S1205" s="74"/>
      <c r="T1205" s="74"/>
      <c r="U1205" s="74"/>
      <c r="V1205" s="74"/>
      <c r="W1205" s="74"/>
      <c r="X1205" s="74"/>
      <c r="Y1205" s="74"/>
      <c r="Z1205" s="74"/>
    </row>
    <row r="1206" spans="1:26">
      <c r="A1206" s="74"/>
      <c r="B1206" s="74"/>
      <c r="C1206" s="74"/>
      <c r="D1206" s="74"/>
      <c r="E1206" s="74"/>
      <c r="F1206" s="74"/>
      <c r="G1206" s="74"/>
      <c r="H1206" s="74"/>
      <c r="I1206" s="74"/>
      <c r="J1206" s="74"/>
      <c r="K1206" s="74"/>
      <c r="L1206" s="74"/>
      <c r="M1206" s="74"/>
      <c r="N1206" s="74"/>
      <c r="O1206" s="74"/>
      <c r="P1206" s="74"/>
      <c r="Q1206" s="74"/>
      <c r="R1206" s="74"/>
      <c r="S1206" s="74"/>
      <c r="T1206" s="74"/>
      <c r="U1206" s="74"/>
      <c r="V1206" s="74"/>
      <c r="W1206" s="74"/>
      <c r="X1206" s="74"/>
      <c r="Y1206" s="74"/>
      <c r="Z1206" s="74"/>
    </row>
    <row r="1207" spans="1:26">
      <c r="A1207" s="74"/>
      <c r="B1207" s="74"/>
      <c r="C1207" s="74"/>
      <c r="D1207" s="74"/>
      <c r="E1207" s="74"/>
      <c r="F1207" s="74"/>
      <c r="G1207" s="74"/>
      <c r="H1207" s="74"/>
      <c r="I1207" s="74"/>
      <c r="J1207" s="74"/>
      <c r="K1207" s="74"/>
      <c r="L1207" s="74"/>
      <c r="M1207" s="74"/>
      <c r="N1207" s="74"/>
      <c r="O1207" s="74"/>
      <c r="P1207" s="74"/>
      <c r="Q1207" s="74"/>
      <c r="R1207" s="74"/>
      <c r="S1207" s="74"/>
      <c r="T1207" s="74"/>
      <c r="U1207" s="74"/>
      <c r="V1207" s="74"/>
      <c r="W1207" s="74"/>
      <c r="X1207" s="74"/>
      <c r="Y1207" s="74"/>
      <c r="Z1207" s="74"/>
    </row>
    <row r="1208" spans="1:26">
      <c r="A1208" s="74"/>
      <c r="B1208" s="74"/>
      <c r="C1208" s="74"/>
      <c r="D1208" s="74"/>
      <c r="E1208" s="74"/>
      <c r="F1208" s="74"/>
      <c r="G1208" s="74"/>
      <c r="H1208" s="74"/>
      <c r="I1208" s="74"/>
      <c r="J1208" s="74"/>
      <c r="K1208" s="74"/>
      <c r="L1208" s="74"/>
      <c r="M1208" s="74"/>
      <c r="N1208" s="74"/>
      <c r="O1208" s="74"/>
      <c r="P1208" s="74"/>
      <c r="Q1208" s="74"/>
      <c r="R1208" s="74"/>
      <c r="S1208" s="74"/>
      <c r="T1208" s="74"/>
      <c r="U1208" s="74"/>
      <c r="V1208" s="74"/>
      <c r="W1208" s="74"/>
      <c r="X1208" s="74"/>
      <c r="Y1208" s="74"/>
      <c r="Z1208" s="74"/>
    </row>
    <row r="1209" spans="1:26">
      <c r="A1209" s="74"/>
      <c r="B1209" s="74"/>
      <c r="C1209" s="74"/>
      <c r="D1209" s="74"/>
      <c r="E1209" s="74"/>
      <c r="F1209" s="74"/>
      <c r="G1209" s="74"/>
      <c r="H1209" s="74"/>
      <c r="I1209" s="74"/>
      <c r="J1209" s="74"/>
      <c r="K1209" s="74"/>
      <c r="L1209" s="74"/>
      <c r="M1209" s="74"/>
      <c r="N1209" s="74"/>
      <c r="O1209" s="74"/>
      <c r="P1209" s="74"/>
      <c r="Q1209" s="74"/>
      <c r="R1209" s="74"/>
      <c r="S1209" s="74"/>
      <c r="T1209" s="74"/>
      <c r="U1209" s="74"/>
      <c r="V1209" s="74"/>
      <c r="W1209" s="74"/>
      <c r="X1209" s="74"/>
      <c r="Y1209" s="74"/>
      <c r="Z1209" s="74"/>
    </row>
    <row r="1210" spans="1:26">
      <c r="A1210" s="74"/>
      <c r="B1210" s="74"/>
      <c r="C1210" s="74"/>
      <c r="D1210" s="74"/>
      <c r="E1210" s="74"/>
      <c r="F1210" s="74"/>
      <c r="G1210" s="74"/>
      <c r="H1210" s="74"/>
      <c r="I1210" s="74"/>
      <c r="J1210" s="74"/>
      <c r="K1210" s="74"/>
      <c r="L1210" s="74"/>
      <c r="M1210" s="74"/>
      <c r="N1210" s="74"/>
      <c r="O1210" s="74"/>
      <c r="P1210" s="74"/>
      <c r="Q1210" s="74"/>
      <c r="R1210" s="74"/>
      <c r="S1210" s="74"/>
      <c r="T1210" s="74"/>
      <c r="U1210" s="74"/>
      <c r="V1210" s="74"/>
      <c r="W1210" s="74"/>
      <c r="X1210" s="74"/>
      <c r="Y1210" s="74"/>
      <c r="Z1210" s="74"/>
    </row>
    <row r="1211" spans="1:26">
      <c r="A1211" s="74"/>
      <c r="B1211" s="74"/>
      <c r="C1211" s="74"/>
      <c r="D1211" s="74"/>
      <c r="E1211" s="74"/>
      <c r="F1211" s="74"/>
      <c r="G1211" s="74"/>
      <c r="H1211" s="74"/>
      <c r="I1211" s="74"/>
      <c r="J1211" s="74"/>
      <c r="K1211" s="74"/>
      <c r="L1211" s="74"/>
      <c r="M1211" s="74"/>
      <c r="N1211" s="74"/>
      <c r="O1211" s="74"/>
      <c r="P1211" s="74"/>
      <c r="Q1211" s="74"/>
      <c r="R1211" s="74"/>
      <c r="S1211" s="74"/>
      <c r="T1211" s="74"/>
      <c r="U1211" s="74"/>
      <c r="V1211" s="74"/>
      <c r="W1211" s="74"/>
      <c r="X1211" s="74"/>
      <c r="Y1211" s="74"/>
      <c r="Z1211" s="74"/>
    </row>
    <row r="1212" spans="1:26">
      <c r="A1212" s="74"/>
      <c r="B1212" s="74"/>
      <c r="C1212" s="74"/>
      <c r="D1212" s="74"/>
      <c r="E1212" s="74"/>
      <c r="F1212" s="74"/>
      <c r="G1212" s="74"/>
      <c r="H1212" s="74"/>
      <c r="I1212" s="74"/>
      <c r="J1212" s="74"/>
      <c r="K1212" s="74"/>
      <c r="L1212" s="74"/>
      <c r="M1212" s="74"/>
      <c r="N1212" s="74"/>
      <c r="O1212" s="74"/>
      <c r="P1212" s="74"/>
      <c r="Q1212" s="74"/>
      <c r="R1212" s="74"/>
      <c r="S1212" s="74"/>
      <c r="T1212" s="74"/>
      <c r="U1212" s="74"/>
      <c r="V1212" s="74"/>
      <c r="W1212" s="74"/>
      <c r="X1212" s="74"/>
      <c r="Y1212" s="74"/>
      <c r="Z1212" s="74"/>
    </row>
    <row r="1213" spans="1:26">
      <c r="A1213" s="74"/>
      <c r="B1213" s="74"/>
      <c r="C1213" s="74"/>
      <c r="D1213" s="74"/>
      <c r="E1213" s="74"/>
      <c r="F1213" s="74"/>
      <c r="G1213" s="74"/>
      <c r="H1213" s="74"/>
      <c r="I1213" s="74"/>
      <c r="J1213" s="74"/>
      <c r="K1213" s="74"/>
      <c r="L1213" s="74"/>
      <c r="M1213" s="74"/>
      <c r="N1213" s="74"/>
      <c r="O1213" s="74"/>
      <c r="P1213" s="74"/>
      <c r="Q1213" s="74"/>
      <c r="R1213" s="74"/>
      <c r="S1213" s="74"/>
      <c r="T1213" s="74"/>
      <c r="U1213" s="74"/>
      <c r="V1213" s="74"/>
      <c r="W1213" s="74"/>
      <c r="X1213" s="74"/>
      <c r="Y1213" s="74"/>
      <c r="Z1213" s="74"/>
    </row>
    <row r="1214" spans="1:26">
      <c r="A1214" s="74"/>
      <c r="B1214" s="74"/>
      <c r="C1214" s="74"/>
      <c r="D1214" s="74"/>
      <c r="E1214" s="74"/>
      <c r="F1214" s="74"/>
      <c r="G1214" s="74"/>
      <c r="H1214" s="74"/>
      <c r="I1214" s="74"/>
      <c r="J1214" s="74"/>
      <c r="K1214" s="74"/>
      <c r="L1214" s="74"/>
      <c r="M1214" s="74"/>
      <c r="N1214" s="74"/>
      <c r="O1214" s="74"/>
      <c r="P1214" s="74"/>
      <c r="Q1214" s="74"/>
      <c r="R1214" s="74"/>
      <c r="S1214" s="74"/>
      <c r="T1214" s="74"/>
      <c r="U1214" s="74"/>
      <c r="V1214" s="74"/>
      <c r="W1214" s="74"/>
      <c r="X1214" s="74"/>
      <c r="Y1214" s="74"/>
      <c r="Z1214" s="74"/>
    </row>
    <row r="1215" spans="1:26">
      <c r="A1215" s="74"/>
      <c r="B1215" s="74"/>
      <c r="C1215" s="74"/>
      <c r="D1215" s="74"/>
      <c r="E1215" s="74"/>
      <c r="F1215" s="74"/>
      <c r="G1215" s="74"/>
      <c r="H1215" s="74"/>
      <c r="I1215" s="74"/>
      <c r="J1215" s="74"/>
      <c r="K1215" s="74"/>
      <c r="L1215" s="74"/>
      <c r="M1215" s="74"/>
      <c r="N1215" s="74"/>
      <c r="O1215" s="74"/>
      <c r="P1215" s="74"/>
      <c r="Q1215" s="74"/>
      <c r="R1215" s="74"/>
      <c r="S1215" s="74"/>
      <c r="T1215" s="74"/>
      <c r="U1215" s="74"/>
      <c r="V1215" s="74"/>
      <c r="W1215" s="74"/>
      <c r="X1215" s="74"/>
      <c r="Y1215" s="74"/>
      <c r="Z1215" s="74"/>
    </row>
    <row r="1216" spans="1:26">
      <c r="A1216" s="74"/>
      <c r="B1216" s="74"/>
      <c r="C1216" s="74"/>
      <c r="D1216" s="74"/>
      <c r="E1216" s="74"/>
      <c r="F1216" s="74"/>
      <c r="G1216" s="74"/>
      <c r="H1216" s="74"/>
      <c r="I1216" s="74"/>
      <c r="J1216" s="74"/>
      <c r="K1216" s="74"/>
      <c r="L1216" s="74"/>
      <c r="M1216" s="74"/>
      <c r="N1216" s="74"/>
      <c r="O1216" s="74"/>
      <c r="P1216" s="74"/>
      <c r="Q1216" s="74"/>
      <c r="R1216" s="74"/>
      <c r="S1216" s="74"/>
      <c r="T1216" s="74"/>
      <c r="U1216" s="74"/>
      <c r="V1216" s="74"/>
      <c r="W1216" s="74"/>
      <c r="X1216" s="74"/>
      <c r="Y1216" s="74"/>
      <c r="Z1216" s="74"/>
    </row>
    <row r="1217" spans="1:26">
      <c r="A1217" s="74"/>
      <c r="B1217" s="74"/>
      <c r="C1217" s="74"/>
      <c r="D1217" s="74"/>
      <c r="E1217" s="74"/>
      <c r="F1217" s="74"/>
      <c r="G1217" s="74"/>
      <c r="H1217" s="74"/>
      <c r="I1217" s="74"/>
      <c r="J1217" s="74"/>
      <c r="K1217" s="74"/>
      <c r="L1217" s="74"/>
      <c r="M1217" s="74"/>
      <c r="N1217" s="74"/>
      <c r="O1217" s="74"/>
      <c r="P1217" s="74"/>
      <c r="Q1217" s="74"/>
      <c r="R1217" s="74"/>
      <c r="S1217" s="74"/>
      <c r="T1217" s="74"/>
      <c r="U1217" s="74"/>
      <c r="V1217" s="74"/>
      <c r="W1217" s="74"/>
      <c r="X1217" s="74"/>
      <c r="Y1217" s="74"/>
      <c r="Z1217" s="74"/>
    </row>
    <row r="1218" spans="1:26">
      <c r="A1218" s="74"/>
      <c r="B1218" s="74"/>
      <c r="C1218" s="74"/>
      <c r="D1218" s="74"/>
      <c r="E1218" s="74"/>
      <c r="F1218" s="74"/>
      <c r="G1218" s="74"/>
      <c r="H1218" s="74"/>
      <c r="I1218" s="74"/>
      <c r="J1218" s="74"/>
      <c r="K1218" s="74"/>
      <c r="L1218" s="74"/>
      <c r="M1218" s="74"/>
      <c r="N1218" s="74"/>
      <c r="O1218" s="74"/>
      <c r="P1218" s="74"/>
      <c r="Q1218" s="74"/>
      <c r="R1218" s="74"/>
      <c r="S1218" s="74"/>
      <c r="T1218" s="74"/>
      <c r="U1218" s="74"/>
      <c r="V1218" s="74"/>
      <c r="W1218" s="74"/>
      <c r="X1218" s="74"/>
      <c r="Y1218" s="74"/>
      <c r="Z1218" s="74"/>
    </row>
    <row r="1219" spans="1:26">
      <c r="A1219" s="74"/>
      <c r="B1219" s="74"/>
      <c r="C1219" s="74"/>
      <c r="D1219" s="74"/>
      <c r="E1219" s="74"/>
      <c r="F1219" s="74"/>
      <c r="G1219" s="74"/>
      <c r="H1219" s="74"/>
      <c r="I1219" s="74"/>
      <c r="J1219" s="74"/>
      <c r="K1219" s="74"/>
      <c r="L1219" s="74"/>
      <c r="M1219" s="74"/>
      <c r="N1219" s="74"/>
      <c r="O1219" s="74"/>
      <c r="P1219" s="74"/>
      <c r="Q1219" s="74"/>
      <c r="R1219" s="74"/>
      <c r="S1219" s="74"/>
      <c r="T1219" s="74"/>
      <c r="U1219" s="74"/>
      <c r="V1219" s="74"/>
      <c r="W1219" s="74"/>
      <c r="X1219" s="74"/>
      <c r="Y1219" s="74"/>
      <c r="Z1219" s="74"/>
    </row>
    <row r="1220" spans="1:26">
      <c r="A1220" s="74"/>
      <c r="B1220" s="74"/>
      <c r="C1220" s="74"/>
      <c r="D1220" s="74"/>
      <c r="E1220" s="74"/>
      <c r="F1220" s="74"/>
      <c r="G1220" s="74"/>
      <c r="H1220" s="74"/>
      <c r="I1220" s="74"/>
      <c r="J1220" s="74"/>
      <c r="K1220" s="74"/>
      <c r="L1220" s="74"/>
      <c r="M1220" s="74"/>
      <c r="N1220" s="74"/>
      <c r="O1220" s="74"/>
      <c r="P1220" s="74"/>
      <c r="Q1220" s="74"/>
      <c r="R1220" s="74"/>
      <c r="S1220" s="74"/>
      <c r="T1220" s="74"/>
      <c r="U1220" s="74"/>
      <c r="V1220" s="74"/>
      <c r="W1220" s="74"/>
      <c r="X1220" s="74"/>
      <c r="Y1220" s="74"/>
      <c r="Z1220" s="74"/>
    </row>
    <row r="1221" spans="1:26">
      <c r="A1221" s="74"/>
      <c r="B1221" s="74"/>
      <c r="C1221" s="74"/>
      <c r="D1221" s="74"/>
      <c r="E1221" s="74"/>
      <c r="F1221" s="74"/>
      <c r="G1221" s="74"/>
      <c r="H1221" s="74"/>
      <c r="I1221" s="74"/>
      <c r="J1221" s="74"/>
      <c r="K1221" s="74"/>
      <c r="L1221" s="74"/>
      <c r="M1221" s="74"/>
      <c r="N1221" s="74"/>
      <c r="O1221" s="74"/>
      <c r="P1221" s="74"/>
      <c r="Q1221" s="74"/>
      <c r="R1221" s="74"/>
      <c r="S1221" s="74"/>
      <c r="T1221" s="74"/>
      <c r="U1221" s="74"/>
      <c r="V1221" s="74"/>
      <c r="W1221" s="74"/>
      <c r="X1221" s="74"/>
      <c r="Y1221" s="74"/>
      <c r="Z1221" s="74"/>
    </row>
    <row r="1222" spans="1:26">
      <c r="A1222" s="74"/>
      <c r="B1222" s="74"/>
      <c r="C1222" s="74"/>
      <c r="D1222" s="74"/>
      <c r="E1222" s="74"/>
      <c r="F1222" s="74"/>
      <c r="G1222" s="74"/>
      <c r="H1222" s="74"/>
      <c r="I1222" s="74"/>
      <c r="J1222" s="74"/>
      <c r="K1222" s="74"/>
      <c r="L1222" s="74"/>
      <c r="M1222" s="74"/>
      <c r="N1222" s="74"/>
      <c r="O1222" s="74"/>
      <c r="P1222" s="74"/>
      <c r="Q1222" s="74"/>
      <c r="R1222" s="74"/>
      <c r="S1222" s="74"/>
      <c r="T1222" s="74"/>
      <c r="U1222" s="74"/>
      <c r="V1222" s="74"/>
      <c r="W1222" s="74"/>
      <c r="X1222" s="74"/>
      <c r="Y1222" s="74"/>
      <c r="Z1222" s="74"/>
    </row>
    <row r="1223" spans="1:26">
      <c r="A1223" s="74"/>
      <c r="B1223" s="74"/>
      <c r="C1223" s="74"/>
      <c r="D1223" s="74"/>
      <c r="E1223" s="74"/>
      <c r="F1223" s="74"/>
      <c r="G1223" s="74"/>
      <c r="H1223" s="74"/>
      <c r="I1223" s="74"/>
      <c r="J1223" s="74"/>
      <c r="K1223" s="74"/>
      <c r="L1223" s="74"/>
      <c r="M1223" s="74"/>
      <c r="N1223" s="74"/>
      <c r="O1223" s="74"/>
      <c r="P1223" s="74"/>
      <c r="Q1223" s="74"/>
      <c r="R1223" s="74"/>
      <c r="S1223" s="74"/>
      <c r="T1223" s="74"/>
      <c r="U1223" s="74"/>
      <c r="V1223" s="74"/>
      <c r="W1223" s="74"/>
      <c r="X1223" s="74"/>
      <c r="Y1223" s="74"/>
      <c r="Z1223" s="74"/>
    </row>
    <row r="1224" spans="1:26">
      <c r="A1224" s="74"/>
      <c r="B1224" s="74"/>
      <c r="C1224" s="74"/>
      <c r="D1224" s="74"/>
      <c r="E1224" s="74"/>
      <c r="F1224" s="74"/>
      <c r="G1224" s="74"/>
      <c r="H1224" s="74"/>
      <c r="I1224" s="74"/>
      <c r="J1224" s="74"/>
      <c r="K1224" s="74"/>
      <c r="L1224" s="74"/>
      <c r="M1224" s="74"/>
      <c r="N1224" s="74"/>
      <c r="O1224" s="74"/>
      <c r="P1224" s="74"/>
      <c r="Q1224" s="74"/>
      <c r="R1224" s="74"/>
      <c r="S1224" s="74"/>
      <c r="T1224" s="74"/>
      <c r="U1224" s="74"/>
      <c r="V1224" s="74"/>
      <c r="W1224" s="74"/>
      <c r="X1224" s="74"/>
      <c r="Y1224" s="74"/>
      <c r="Z1224" s="74"/>
    </row>
    <row r="1225" spans="1:26">
      <c r="A1225" s="74"/>
      <c r="B1225" s="74"/>
      <c r="C1225" s="74"/>
      <c r="D1225" s="74"/>
      <c r="E1225" s="74"/>
      <c r="F1225" s="74"/>
      <c r="G1225" s="74"/>
      <c r="H1225" s="74"/>
      <c r="I1225" s="74"/>
      <c r="J1225" s="74"/>
      <c r="K1225" s="74"/>
      <c r="L1225" s="74"/>
      <c r="M1225" s="74"/>
      <c r="N1225" s="74"/>
      <c r="O1225" s="74"/>
      <c r="P1225" s="74"/>
      <c r="Q1225" s="74"/>
      <c r="R1225" s="74"/>
      <c r="S1225" s="74"/>
      <c r="T1225" s="74"/>
      <c r="U1225" s="74"/>
      <c r="V1225" s="74"/>
      <c r="W1225" s="74"/>
      <c r="X1225" s="74"/>
      <c r="Y1225" s="74"/>
      <c r="Z1225" s="74"/>
    </row>
    <row r="1226" spans="1:26">
      <c r="A1226" s="74"/>
      <c r="B1226" s="74"/>
      <c r="C1226" s="74"/>
      <c r="D1226" s="74"/>
      <c r="E1226" s="74"/>
      <c r="F1226" s="74"/>
      <c r="G1226" s="74"/>
      <c r="H1226" s="74"/>
      <c r="I1226" s="74"/>
      <c r="J1226" s="74"/>
      <c r="K1226" s="74"/>
      <c r="L1226" s="74"/>
      <c r="M1226" s="74"/>
      <c r="N1226" s="74"/>
      <c r="O1226" s="74"/>
      <c r="P1226" s="74"/>
      <c r="Q1226" s="74"/>
      <c r="R1226" s="74"/>
      <c r="S1226" s="74"/>
      <c r="T1226" s="74"/>
      <c r="U1226" s="74"/>
      <c r="V1226" s="74"/>
      <c r="W1226" s="74"/>
      <c r="X1226" s="74"/>
      <c r="Y1226" s="74"/>
      <c r="Z1226" s="74"/>
    </row>
    <row r="1227" spans="1:26">
      <c r="A1227" s="74"/>
      <c r="B1227" s="74"/>
      <c r="C1227" s="74"/>
      <c r="D1227" s="74"/>
      <c r="E1227" s="74"/>
      <c r="F1227" s="74"/>
      <c r="G1227" s="74"/>
      <c r="H1227" s="74"/>
      <c r="I1227" s="74"/>
      <c r="J1227" s="74"/>
      <c r="K1227" s="74"/>
      <c r="L1227" s="74"/>
      <c r="M1227" s="74"/>
      <c r="N1227" s="74"/>
      <c r="O1227" s="74"/>
      <c r="P1227" s="74"/>
      <c r="Q1227" s="74"/>
      <c r="R1227" s="74"/>
      <c r="S1227" s="74"/>
      <c r="T1227" s="74"/>
      <c r="U1227" s="74"/>
      <c r="V1227" s="74"/>
      <c r="W1227" s="74"/>
      <c r="X1227" s="74"/>
      <c r="Y1227" s="74"/>
      <c r="Z1227" s="74"/>
    </row>
    <row r="1228" spans="1:26">
      <c r="A1228" s="74"/>
      <c r="B1228" s="74"/>
      <c r="C1228" s="74"/>
      <c r="D1228" s="74"/>
      <c r="E1228" s="74"/>
      <c r="F1228" s="74"/>
      <c r="G1228" s="74"/>
      <c r="H1228" s="74"/>
      <c r="I1228" s="74"/>
      <c r="J1228" s="74"/>
      <c r="K1228" s="74"/>
      <c r="L1228" s="74"/>
      <c r="M1228" s="74"/>
      <c r="N1228" s="74"/>
      <c r="O1228" s="74"/>
      <c r="P1228" s="74"/>
      <c r="Q1228" s="74"/>
      <c r="R1228" s="74"/>
      <c r="S1228" s="74"/>
      <c r="T1228" s="74"/>
      <c r="U1228" s="74"/>
      <c r="V1228" s="74"/>
      <c r="W1228" s="74"/>
      <c r="X1228" s="74"/>
      <c r="Y1228" s="74"/>
      <c r="Z1228" s="74"/>
    </row>
    <row r="1229" spans="1:26">
      <c r="A1229" s="74"/>
      <c r="B1229" s="74"/>
      <c r="C1229" s="74"/>
      <c r="D1229" s="74"/>
      <c r="E1229" s="74"/>
      <c r="F1229" s="74"/>
      <c r="G1229" s="74"/>
      <c r="H1229" s="74"/>
      <c r="I1229" s="74"/>
      <c r="J1229" s="74"/>
      <c r="K1229" s="74"/>
      <c r="L1229" s="74"/>
      <c r="M1229" s="74"/>
      <c r="N1229" s="74"/>
      <c r="O1229" s="74"/>
      <c r="P1229" s="74"/>
      <c r="Q1229" s="74"/>
      <c r="R1229" s="74"/>
      <c r="S1229" s="74"/>
      <c r="T1229" s="74"/>
      <c r="U1229" s="74"/>
      <c r="V1229" s="74"/>
      <c r="W1229" s="74"/>
      <c r="X1229" s="74"/>
      <c r="Y1229" s="74"/>
      <c r="Z1229" s="74"/>
    </row>
    <row r="1230" spans="1:26">
      <c r="A1230" s="74"/>
      <c r="B1230" s="74"/>
      <c r="C1230" s="74"/>
      <c r="D1230" s="74"/>
      <c r="E1230" s="74"/>
      <c r="F1230" s="74"/>
      <c r="G1230" s="74"/>
      <c r="H1230" s="74"/>
      <c r="I1230" s="74"/>
      <c r="J1230" s="74"/>
      <c r="K1230" s="74"/>
      <c r="L1230" s="74"/>
      <c r="M1230" s="74"/>
      <c r="N1230" s="74"/>
      <c r="O1230" s="74"/>
      <c r="P1230" s="74"/>
      <c r="Q1230" s="74"/>
      <c r="R1230" s="74"/>
      <c r="S1230" s="74"/>
      <c r="T1230" s="74"/>
      <c r="U1230" s="74"/>
      <c r="V1230" s="74"/>
      <c r="W1230" s="74"/>
      <c r="X1230" s="74"/>
      <c r="Y1230" s="74"/>
      <c r="Z1230" s="74"/>
    </row>
    <row r="1231" spans="1:26">
      <c r="A1231" s="74"/>
      <c r="B1231" s="74"/>
      <c r="C1231" s="74"/>
      <c r="D1231" s="74"/>
      <c r="E1231" s="74"/>
      <c r="F1231" s="74"/>
      <c r="G1231" s="74"/>
      <c r="H1231" s="74"/>
      <c r="I1231" s="74"/>
      <c r="J1231" s="74"/>
      <c r="K1231" s="74"/>
      <c r="L1231" s="74"/>
      <c r="M1231" s="74"/>
      <c r="N1231" s="74"/>
      <c r="O1231" s="74"/>
      <c r="P1231" s="74"/>
      <c r="Q1231" s="74"/>
      <c r="R1231" s="74"/>
      <c r="S1231" s="74"/>
      <c r="T1231" s="74"/>
      <c r="U1231" s="74"/>
      <c r="V1231" s="74"/>
      <c r="W1231" s="74"/>
      <c r="X1231" s="74"/>
      <c r="Y1231" s="74"/>
      <c r="Z1231" s="74"/>
    </row>
    <row r="1232" spans="1:26">
      <c r="A1232" s="74"/>
      <c r="B1232" s="74"/>
      <c r="C1232" s="74"/>
      <c r="D1232" s="74"/>
      <c r="E1232" s="74"/>
      <c r="F1232" s="74"/>
      <c r="G1232" s="74"/>
      <c r="H1232" s="74"/>
      <c r="I1232" s="74"/>
      <c r="J1232" s="74"/>
      <c r="K1232" s="74"/>
      <c r="L1232" s="74"/>
      <c r="M1232" s="74"/>
      <c r="N1232" s="74"/>
      <c r="O1232" s="74"/>
      <c r="P1232" s="74"/>
      <c r="Q1232" s="74"/>
      <c r="R1232" s="74"/>
      <c r="S1232" s="74"/>
      <c r="T1232" s="74"/>
      <c r="U1232" s="74"/>
      <c r="V1232" s="74"/>
      <c r="W1232" s="74"/>
      <c r="X1232" s="74"/>
      <c r="Y1232" s="74"/>
      <c r="Z1232" s="74"/>
    </row>
    <row r="1233" spans="1:26">
      <c r="A1233" s="74"/>
      <c r="B1233" s="74"/>
      <c r="C1233" s="74"/>
      <c r="D1233" s="74"/>
      <c r="E1233" s="74"/>
      <c r="F1233" s="74"/>
      <c r="G1233" s="74"/>
      <c r="H1233" s="74"/>
      <c r="I1233" s="74"/>
      <c r="J1233" s="74"/>
      <c r="K1233" s="74"/>
      <c r="L1233" s="74"/>
      <c r="M1233" s="74"/>
      <c r="N1233" s="74"/>
      <c r="O1233" s="74"/>
      <c r="P1233" s="74"/>
      <c r="Q1233" s="74"/>
      <c r="R1233" s="74"/>
      <c r="S1233" s="74"/>
      <c r="T1233" s="74"/>
      <c r="U1233" s="74"/>
      <c r="V1233" s="74"/>
      <c r="W1233" s="74"/>
      <c r="X1233" s="74"/>
      <c r="Y1233" s="74"/>
      <c r="Z1233" s="74"/>
    </row>
    <row r="1234" spans="1:26">
      <c r="A1234" s="74"/>
      <c r="B1234" s="74"/>
      <c r="C1234" s="74"/>
      <c r="D1234" s="74"/>
      <c r="E1234" s="74"/>
      <c r="F1234" s="74"/>
      <c r="G1234" s="74"/>
      <c r="H1234" s="74"/>
      <c r="I1234" s="74"/>
      <c r="J1234" s="74"/>
      <c r="K1234" s="74"/>
      <c r="L1234" s="74"/>
      <c r="M1234" s="74"/>
      <c r="N1234" s="74"/>
      <c r="O1234" s="74"/>
      <c r="P1234" s="74"/>
      <c r="Q1234" s="74"/>
      <c r="R1234" s="74"/>
      <c r="S1234" s="74"/>
      <c r="T1234" s="74"/>
      <c r="U1234" s="74"/>
      <c r="V1234" s="74"/>
      <c r="W1234" s="74"/>
      <c r="X1234" s="74"/>
      <c r="Y1234" s="74"/>
      <c r="Z1234" s="74"/>
    </row>
    <row r="1235" spans="1:26">
      <c r="A1235" s="74"/>
      <c r="B1235" s="74"/>
      <c r="C1235" s="74"/>
      <c r="D1235" s="74"/>
      <c r="E1235" s="74"/>
      <c r="F1235" s="74"/>
      <c r="G1235" s="74"/>
      <c r="H1235" s="74"/>
      <c r="I1235" s="74"/>
      <c r="J1235" s="74"/>
      <c r="K1235" s="74"/>
      <c r="L1235" s="74"/>
      <c r="M1235" s="74"/>
      <c r="N1235" s="74"/>
      <c r="O1235" s="74"/>
      <c r="P1235" s="74"/>
      <c r="Q1235" s="74"/>
      <c r="R1235" s="74"/>
      <c r="S1235" s="74"/>
      <c r="T1235" s="74"/>
      <c r="U1235" s="74"/>
      <c r="V1235" s="74"/>
      <c r="W1235" s="74"/>
      <c r="X1235" s="74"/>
      <c r="Y1235" s="74"/>
      <c r="Z1235" s="74"/>
    </row>
    <row r="1236" spans="1:26">
      <c r="A1236" s="74"/>
      <c r="B1236" s="74"/>
      <c r="C1236" s="74"/>
      <c r="D1236" s="74"/>
      <c r="E1236" s="74"/>
      <c r="F1236" s="74"/>
      <c r="G1236" s="74"/>
      <c r="H1236" s="74"/>
      <c r="I1236" s="74"/>
      <c r="J1236" s="74"/>
      <c r="K1236" s="74"/>
      <c r="L1236" s="74"/>
      <c r="M1236" s="74"/>
      <c r="N1236" s="74"/>
      <c r="O1236" s="74"/>
      <c r="P1236" s="74"/>
      <c r="Q1236" s="74"/>
      <c r="R1236" s="74"/>
      <c r="S1236" s="74"/>
      <c r="T1236" s="74"/>
      <c r="U1236" s="74"/>
      <c r="V1236" s="74"/>
      <c r="W1236" s="74"/>
      <c r="X1236" s="74"/>
      <c r="Y1236" s="74"/>
      <c r="Z1236" s="74"/>
    </row>
    <row r="1237" spans="1:26">
      <c r="A1237" s="74"/>
      <c r="B1237" s="74"/>
      <c r="C1237" s="74"/>
      <c r="D1237" s="74"/>
      <c r="E1237" s="74"/>
      <c r="F1237" s="74"/>
      <c r="G1237" s="74"/>
      <c r="H1237" s="74"/>
      <c r="I1237" s="74"/>
      <c r="J1237" s="74"/>
      <c r="K1237" s="74"/>
      <c r="L1237" s="74"/>
      <c r="M1237" s="74"/>
      <c r="N1237" s="74"/>
      <c r="O1237" s="74"/>
      <c r="P1237" s="74"/>
      <c r="Q1237" s="74"/>
      <c r="R1237" s="74"/>
      <c r="S1237" s="74"/>
      <c r="T1237" s="74"/>
      <c r="U1237" s="74"/>
      <c r="V1237" s="74"/>
      <c r="W1237" s="74"/>
      <c r="X1237" s="74"/>
      <c r="Y1237" s="74"/>
      <c r="Z1237" s="74"/>
    </row>
    <row r="1238" spans="1:26">
      <c r="A1238" s="74"/>
      <c r="B1238" s="74"/>
      <c r="C1238" s="74"/>
      <c r="D1238" s="74"/>
      <c r="E1238" s="74"/>
      <c r="F1238" s="74"/>
      <c r="G1238" s="74"/>
      <c r="H1238" s="74"/>
      <c r="I1238" s="74"/>
      <c r="J1238" s="74"/>
      <c r="K1238" s="74"/>
      <c r="L1238" s="74"/>
      <c r="M1238" s="74"/>
      <c r="N1238" s="74"/>
      <c r="O1238" s="74"/>
      <c r="P1238" s="74"/>
      <c r="Q1238" s="74"/>
      <c r="R1238" s="74"/>
      <c r="S1238" s="74"/>
      <c r="T1238" s="74"/>
      <c r="U1238" s="74"/>
      <c r="V1238" s="74"/>
      <c r="W1238" s="74"/>
      <c r="X1238" s="74"/>
      <c r="Y1238" s="74"/>
      <c r="Z1238" s="74"/>
    </row>
    <row r="1239" spans="1:26">
      <c r="A1239" s="74"/>
      <c r="B1239" s="74"/>
      <c r="C1239" s="74"/>
      <c r="D1239" s="74"/>
      <c r="E1239" s="74"/>
      <c r="F1239" s="74"/>
      <c r="G1239" s="74"/>
      <c r="H1239" s="74"/>
      <c r="I1239" s="74"/>
      <c r="J1239" s="74"/>
      <c r="K1239" s="74"/>
      <c r="L1239" s="74"/>
      <c r="M1239" s="74"/>
      <c r="N1239" s="74"/>
      <c r="O1239" s="74"/>
      <c r="P1239" s="74"/>
      <c r="Q1239" s="74"/>
      <c r="R1239" s="74"/>
      <c r="S1239" s="74"/>
      <c r="T1239" s="74"/>
      <c r="U1239" s="74"/>
      <c r="V1239" s="74"/>
      <c r="W1239" s="74"/>
      <c r="X1239" s="74"/>
      <c r="Y1239" s="74"/>
      <c r="Z1239" s="74"/>
    </row>
    <row r="1240" spans="1:26">
      <c r="A1240" s="74"/>
      <c r="B1240" s="74"/>
      <c r="C1240" s="74"/>
      <c r="D1240" s="74"/>
      <c r="E1240" s="74"/>
      <c r="F1240" s="74"/>
      <c r="G1240" s="74"/>
      <c r="H1240" s="74"/>
      <c r="I1240" s="74"/>
      <c r="J1240" s="74"/>
      <c r="K1240" s="74"/>
      <c r="L1240" s="74"/>
      <c r="M1240" s="74"/>
      <c r="N1240" s="74"/>
      <c r="O1240" s="74"/>
      <c r="P1240" s="74"/>
      <c r="Q1240" s="74"/>
      <c r="R1240" s="74"/>
      <c r="S1240" s="74"/>
      <c r="T1240" s="74"/>
      <c r="U1240" s="74"/>
      <c r="V1240" s="74"/>
      <c r="W1240" s="74"/>
      <c r="X1240" s="74"/>
      <c r="Y1240" s="74"/>
      <c r="Z1240" s="74"/>
    </row>
    <row r="1241" spans="1:26">
      <c r="A1241" s="74"/>
      <c r="B1241" s="74"/>
      <c r="C1241" s="74"/>
      <c r="D1241" s="74"/>
      <c r="E1241" s="74"/>
      <c r="F1241" s="74"/>
      <c r="G1241" s="74"/>
      <c r="H1241" s="74"/>
      <c r="I1241" s="74"/>
      <c r="J1241" s="74"/>
      <c r="K1241" s="74"/>
      <c r="L1241" s="74"/>
      <c r="M1241" s="74"/>
      <c r="N1241" s="74"/>
      <c r="O1241" s="74"/>
      <c r="P1241" s="74"/>
      <c r="Q1241" s="74"/>
      <c r="R1241" s="74"/>
      <c r="S1241" s="74"/>
      <c r="T1241" s="74"/>
      <c r="U1241" s="74"/>
      <c r="V1241" s="74"/>
      <c r="W1241" s="74"/>
      <c r="X1241" s="74"/>
      <c r="Y1241" s="74"/>
      <c r="Z1241" s="74"/>
    </row>
    <row r="1242" spans="1:26">
      <c r="A1242" s="74"/>
      <c r="B1242" s="74"/>
      <c r="C1242" s="74"/>
      <c r="D1242" s="74"/>
      <c r="E1242" s="74"/>
      <c r="F1242" s="74"/>
      <c r="G1242" s="74"/>
      <c r="H1242" s="74"/>
      <c r="I1242" s="74"/>
      <c r="J1242" s="74"/>
      <c r="K1242" s="74"/>
      <c r="L1242" s="74"/>
      <c r="M1242" s="74"/>
      <c r="N1242" s="74"/>
      <c r="O1242" s="74"/>
      <c r="P1242" s="74"/>
      <c r="Q1242" s="74"/>
      <c r="R1242" s="74"/>
      <c r="S1242" s="74"/>
      <c r="T1242" s="74"/>
      <c r="U1242" s="74"/>
      <c r="V1242" s="74"/>
      <c r="W1242" s="74"/>
      <c r="X1242" s="74"/>
      <c r="Y1242" s="74"/>
      <c r="Z1242" s="74"/>
    </row>
    <row r="1243" spans="1:26">
      <c r="A1243" s="74"/>
      <c r="B1243" s="74"/>
      <c r="C1243" s="74"/>
      <c r="D1243" s="74"/>
      <c r="E1243" s="74"/>
      <c r="F1243" s="74"/>
      <c r="G1243" s="74"/>
      <c r="H1243" s="74"/>
      <c r="I1243" s="74"/>
      <c r="J1243" s="74"/>
      <c r="K1243" s="74"/>
      <c r="L1243" s="74"/>
      <c r="M1243" s="74"/>
      <c r="N1243" s="74"/>
      <c r="O1243" s="74"/>
      <c r="P1243" s="74"/>
      <c r="Q1243" s="74"/>
      <c r="R1243" s="74"/>
      <c r="S1243" s="74"/>
      <c r="T1243" s="74"/>
      <c r="U1243" s="74"/>
      <c r="V1243" s="74"/>
      <c r="W1243" s="74"/>
      <c r="X1243" s="74"/>
      <c r="Y1243" s="74"/>
      <c r="Z1243" s="74"/>
    </row>
    <row r="1244" spans="1:26">
      <c r="A1244" s="74"/>
      <c r="B1244" s="74"/>
      <c r="C1244" s="74"/>
      <c r="D1244" s="74"/>
      <c r="E1244" s="74"/>
      <c r="F1244" s="74"/>
      <c r="G1244" s="74"/>
      <c r="H1244" s="74"/>
      <c r="I1244" s="74"/>
      <c r="J1244" s="74"/>
      <c r="K1244" s="74"/>
      <c r="L1244" s="74"/>
      <c r="M1244" s="74"/>
      <c r="N1244" s="74"/>
      <c r="O1244" s="74"/>
      <c r="P1244" s="74"/>
      <c r="Q1244" s="74"/>
      <c r="R1244" s="74"/>
      <c r="S1244" s="74"/>
      <c r="T1244" s="74"/>
      <c r="U1244" s="74"/>
      <c r="V1244" s="74"/>
      <c r="W1244" s="74"/>
      <c r="X1244" s="74"/>
      <c r="Y1244" s="74"/>
      <c r="Z1244" s="74"/>
    </row>
    <row r="1245" spans="1:26">
      <c r="A1245" s="74"/>
      <c r="B1245" s="74"/>
      <c r="C1245" s="74"/>
      <c r="D1245" s="74"/>
      <c r="E1245" s="74"/>
      <c r="F1245" s="74"/>
      <c r="G1245" s="74"/>
      <c r="H1245" s="74"/>
      <c r="I1245" s="74"/>
      <c r="J1245" s="74"/>
      <c r="K1245" s="74"/>
      <c r="L1245" s="74"/>
      <c r="M1245" s="74"/>
      <c r="N1245" s="74"/>
      <c r="O1245" s="74"/>
      <c r="P1245" s="74"/>
      <c r="Q1245" s="74"/>
      <c r="R1245" s="74"/>
      <c r="S1245" s="74"/>
      <c r="T1245" s="74"/>
      <c r="U1245" s="74"/>
      <c r="V1245" s="74"/>
      <c r="W1245" s="74"/>
      <c r="X1245" s="74"/>
      <c r="Y1245" s="74"/>
      <c r="Z1245" s="74"/>
    </row>
    <row r="1246" spans="1:26">
      <c r="A1246" s="74"/>
      <c r="B1246" s="74"/>
      <c r="C1246" s="74"/>
      <c r="D1246" s="74"/>
      <c r="E1246" s="74"/>
      <c r="F1246" s="74"/>
      <c r="G1246" s="74"/>
      <c r="H1246" s="74"/>
      <c r="I1246" s="74"/>
      <c r="J1246" s="74"/>
      <c r="K1246" s="74"/>
      <c r="L1246" s="74"/>
      <c r="M1246" s="74"/>
      <c r="N1246" s="74"/>
      <c r="O1246" s="74"/>
      <c r="P1246" s="74"/>
      <c r="Q1246" s="74"/>
      <c r="R1246" s="74"/>
      <c r="S1246" s="74"/>
      <c r="T1246" s="74"/>
      <c r="U1246" s="74"/>
      <c r="V1246" s="74"/>
      <c r="W1246" s="74"/>
      <c r="X1246" s="74"/>
      <c r="Y1246" s="74"/>
      <c r="Z1246" s="74"/>
    </row>
    <row r="1247" spans="1:26">
      <c r="A1247" s="74"/>
      <c r="B1247" s="74"/>
      <c r="C1247" s="74"/>
      <c r="D1247" s="74"/>
      <c r="E1247" s="74"/>
      <c r="F1247" s="74"/>
      <c r="G1247" s="74"/>
      <c r="H1247" s="74"/>
      <c r="I1247" s="74"/>
      <c r="J1247" s="74"/>
      <c r="K1247" s="74"/>
      <c r="L1247" s="74"/>
      <c r="M1247" s="74"/>
      <c r="N1247" s="74"/>
      <c r="O1247" s="74"/>
      <c r="P1247" s="74"/>
      <c r="Q1247" s="74"/>
      <c r="R1247" s="74"/>
      <c r="S1247" s="74"/>
      <c r="T1247" s="74"/>
      <c r="U1247" s="74"/>
      <c r="V1247" s="74"/>
      <c r="W1247" s="74"/>
      <c r="X1247" s="74"/>
      <c r="Y1247" s="74"/>
      <c r="Z1247" s="74"/>
    </row>
    <row r="1248" spans="1:26">
      <c r="A1248" s="74"/>
      <c r="B1248" s="74"/>
      <c r="C1248" s="74"/>
      <c r="D1248" s="74"/>
      <c r="E1248" s="74"/>
      <c r="F1248" s="74"/>
      <c r="G1248" s="74"/>
      <c r="H1248" s="74"/>
      <c r="I1248" s="74"/>
      <c r="J1248" s="74"/>
      <c r="K1248" s="74"/>
      <c r="L1248" s="74"/>
      <c r="M1248" s="74"/>
      <c r="N1248" s="74"/>
      <c r="O1248" s="74"/>
      <c r="P1248" s="74"/>
      <c r="Q1248" s="74"/>
      <c r="R1248" s="74"/>
      <c r="S1248" s="74"/>
      <c r="T1248" s="74"/>
      <c r="U1248" s="74"/>
      <c r="V1248" s="74"/>
      <c r="W1248" s="74"/>
      <c r="X1248" s="74"/>
      <c r="Y1248" s="74"/>
      <c r="Z1248" s="74"/>
    </row>
    <row r="1249" spans="1:26">
      <c r="A1249" s="74"/>
      <c r="B1249" s="74"/>
      <c r="C1249" s="74"/>
      <c r="D1249" s="74"/>
      <c r="E1249" s="74"/>
      <c r="F1249" s="74"/>
      <c r="G1249" s="74"/>
      <c r="H1249" s="74"/>
      <c r="I1249" s="74"/>
      <c r="J1249" s="74"/>
      <c r="K1249" s="74"/>
      <c r="L1249" s="74"/>
      <c r="M1249" s="74"/>
      <c r="N1249" s="74"/>
      <c r="O1249" s="74"/>
      <c r="P1249" s="74"/>
      <c r="Q1249" s="74"/>
      <c r="R1249" s="74"/>
      <c r="S1249" s="74"/>
      <c r="T1249" s="74"/>
      <c r="U1249" s="74"/>
      <c r="V1249" s="74"/>
      <c r="W1249" s="74"/>
      <c r="X1249" s="74"/>
      <c r="Y1249" s="74"/>
      <c r="Z1249" s="74"/>
    </row>
    <row r="1250" spans="1:26">
      <c r="A1250" s="74"/>
      <c r="B1250" s="74"/>
      <c r="C1250" s="74"/>
      <c r="D1250" s="74"/>
      <c r="E1250" s="74"/>
      <c r="F1250" s="74"/>
      <c r="G1250" s="74"/>
      <c r="H1250" s="74"/>
      <c r="I1250" s="74"/>
      <c r="J1250" s="74"/>
      <c r="K1250" s="74"/>
      <c r="L1250" s="74"/>
      <c r="M1250" s="74"/>
      <c r="N1250" s="74"/>
      <c r="O1250" s="74"/>
      <c r="P1250" s="74"/>
      <c r="Q1250" s="74"/>
      <c r="R1250" s="74"/>
      <c r="S1250" s="74"/>
      <c r="T1250" s="74"/>
      <c r="U1250" s="74"/>
      <c r="V1250" s="74"/>
      <c r="W1250" s="74"/>
      <c r="X1250" s="74"/>
      <c r="Y1250" s="74"/>
      <c r="Z1250" s="74"/>
    </row>
    <row r="1251" spans="1:26">
      <c r="A1251" s="74"/>
      <c r="B1251" s="74"/>
      <c r="C1251" s="74"/>
      <c r="D1251" s="74"/>
      <c r="E1251" s="74"/>
      <c r="F1251" s="74"/>
      <c r="G1251" s="74"/>
      <c r="H1251" s="74"/>
      <c r="I1251" s="74"/>
      <c r="J1251" s="74"/>
      <c r="K1251" s="74"/>
      <c r="L1251" s="74"/>
      <c r="M1251" s="74"/>
      <c r="N1251" s="74"/>
      <c r="O1251" s="74"/>
      <c r="P1251" s="74"/>
      <c r="Q1251" s="74"/>
      <c r="R1251" s="74"/>
      <c r="S1251" s="74"/>
      <c r="T1251" s="74"/>
      <c r="U1251" s="74"/>
      <c r="V1251" s="74"/>
      <c r="W1251" s="74"/>
      <c r="X1251" s="74"/>
      <c r="Y1251" s="74"/>
      <c r="Z1251" s="74"/>
    </row>
    <row r="1252" spans="1:26">
      <c r="A1252" s="74"/>
      <c r="B1252" s="74"/>
      <c r="C1252" s="74"/>
      <c r="D1252" s="74"/>
      <c r="E1252" s="74"/>
      <c r="F1252" s="74"/>
      <c r="G1252" s="74"/>
      <c r="H1252" s="74"/>
      <c r="I1252" s="74"/>
      <c r="J1252" s="74"/>
      <c r="K1252" s="74"/>
      <c r="L1252" s="74"/>
      <c r="M1252" s="74"/>
      <c r="N1252" s="74"/>
      <c r="O1252" s="74"/>
      <c r="P1252" s="74"/>
      <c r="Q1252" s="74"/>
      <c r="R1252" s="74"/>
      <c r="S1252" s="74"/>
      <c r="T1252" s="74"/>
      <c r="U1252" s="74"/>
      <c r="V1252" s="74"/>
      <c r="W1252" s="74"/>
      <c r="X1252" s="74"/>
      <c r="Y1252" s="74"/>
      <c r="Z1252" s="74"/>
    </row>
    <row r="1253" spans="1:26">
      <c r="A1253" s="74"/>
      <c r="B1253" s="74"/>
      <c r="C1253" s="74"/>
      <c r="D1253" s="74"/>
      <c r="E1253" s="74"/>
      <c r="F1253" s="74"/>
      <c r="G1253" s="74"/>
      <c r="H1253" s="74"/>
      <c r="I1253" s="74"/>
      <c r="J1253" s="74"/>
      <c r="K1253" s="74"/>
      <c r="L1253" s="74"/>
      <c r="M1253" s="74"/>
      <c r="N1253" s="74"/>
      <c r="O1253" s="74"/>
      <c r="P1253" s="74"/>
      <c r="Q1253" s="74"/>
      <c r="R1253" s="74"/>
      <c r="S1253" s="74"/>
      <c r="T1253" s="74"/>
      <c r="U1253" s="74"/>
      <c r="V1253" s="74"/>
      <c r="W1253" s="74"/>
      <c r="X1253" s="74"/>
      <c r="Y1253" s="74"/>
      <c r="Z1253" s="74"/>
    </row>
    <row r="1254" spans="1:26">
      <c r="A1254" s="74"/>
      <c r="B1254" s="74"/>
      <c r="C1254" s="74"/>
      <c r="D1254" s="74"/>
      <c r="E1254" s="74"/>
      <c r="F1254" s="74"/>
      <c r="G1254" s="74"/>
      <c r="H1254" s="74"/>
      <c r="I1254" s="74"/>
      <c r="J1254" s="74"/>
      <c r="K1254" s="74"/>
      <c r="L1254" s="74"/>
      <c r="M1254" s="74"/>
      <c r="N1254" s="74"/>
      <c r="O1254" s="74"/>
      <c r="P1254" s="74"/>
      <c r="Q1254" s="74"/>
      <c r="R1254" s="74"/>
      <c r="S1254" s="74"/>
      <c r="T1254" s="74"/>
      <c r="U1254" s="74"/>
      <c r="V1254" s="74"/>
      <c r="W1254" s="74"/>
      <c r="X1254" s="74"/>
      <c r="Y1254" s="74"/>
      <c r="Z1254" s="74"/>
    </row>
    <row r="1255" spans="1:26">
      <c r="A1255" s="74"/>
      <c r="B1255" s="74"/>
      <c r="C1255" s="74"/>
      <c r="D1255" s="74"/>
      <c r="E1255" s="74"/>
      <c r="F1255" s="74"/>
      <c r="G1255" s="74"/>
      <c r="H1255" s="74"/>
      <c r="I1255" s="74"/>
      <c r="J1255" s="74"/>
      <c r="K1255" s="74"/>
      <c r="L1255" s="74"/>
      <c r="M1255" s="74"/>
      <c r="N1255" s="74"/>
      <c r="O1255" s="74"/>
      <c r="P1255" s="74"/>
      <c r="Q1255" s="74"/>
      <c r="R1255" s="74"/>
      <c r="S1255" s="74"/>
      <c r="T1255" s="74"/>
      <c r="U1255" s="74"/>
      <c r="V1255" s="74"/>
      <c r="W1255" s="74"/>
      <c r="X1255" s="74"/>
      <c r="Y1255" s="74"/>
      <c r="Z1255" s="74"/>
    </row>
    <row r="1256" spans="1:26">
      <c r="A1256" s="74"/>
      <c r="B1256" s="74"/>
      <c r="C1256" s="74"/>
      <c r="D1256" s="74"/>
      <c r="E1256" s="74"/>
      <c r="F1256" s="74"/>
      <c r="G1256" s="74"/>
      <c r="H1256" s="74"/>
      <c r="I1256" s="74"/>
      <c r="J1256" s="74"/>
      <c r="K1256" s="74"/>
      <c r="L1256" s="74"/>
      <c r="M1256" s="74"/>
      <c r="N1256" s="74"/>
      <c r="O1256" s="74"/>
      <c r="P1256" s="74"/>
      <c r="Q1256" s="74"/>
      <c r="R1256" s="74"/>
      <c r="S1256" s="74"/>
      <c r="T1256" s="74"/>
      <c r="U1256" s="74"/>
      <c r="V1256" s="74"/>
      <c r="W1256" s="74"/>
      <c r="X1256" s="74"/>
      <c r="Y1256" s="74"/>
      <c r="Z1256" s="74"/>
    </row>
    <row r="1257" spans="1:26">
      <c r="A1257" s="74"/>
      <c r="B1257" s="74"/>
      <c r="C1257" s="74"/>
      <c r="D1257" s="74"/>
      <c r="E1257" s="74"/>
      <c r="F1257" s="74"/>
      <c r="G1257" s="74"/>
      <c r="H1257" s="74"/>
      <c r="I1257" s="74"/>
      <c r="J1257" s="74"/>
      <c r="K1257" s="74"/>
      <c r="L1257" s="74"/>
      <c r="M1257" s="74"/>
      <c r="N1257" s="74"/>
      <c r="O1257" s="74"/>
      <c r="P1257" s="74"/>
      <c r="Q1257" s="74"/>
      <c r="R1257" s="74"/>
      <c r="S1257" s="74"/>
      <c r="T1257" s="74"/>
      <c r="U1257" s="74"/>
      <c r="V1257" s="74"/>
      <c r="W1257" s="74"/>
      <c r="X1257" s="74"/>
      <c r="Y1257" s="74"/>
      <c r="Z1257" s="74"/>
    </row>
    <row r="1258" spans="1:26">
      <c r="A1258" s="74"/>
      <c r="B1258" s="74"/>
      <c r="C1258" s="74"/>
      <c r="D1258" s="74"/>
      <c r="E1258" s="74"/>
      <c r="F1258" s="74"/>
      <c r="G1258" s="74"/>
      <c r="H1258" s="74"/>
      <c r="I1258" s="74"/>
      <c r="J1258" s="74"/>
      <c r="K1258" s="74"/>
      <c r="L1258" s="74"/>
      <c r="M1258" s="74"/>
      <c r="N1258" s="74"/>
      <c r="O1258" s="74"/>
      <c r="P1258" s="74"/>
      <c r="Q1258" s="74"/>
      <c r="R1258" s="74"/>
      <c r="S1258" s="74"/>
      <c r="T1258" s="74"/>
      <c r="U1258" s="74"/>
      <c r="V1258" s="74"/>
      <c r="W1258" s="74"/>
      <c r="X1258" s="74"/>
      <c r="Y1258" s="74"/>
      <c r="Z1258" s="74"/>
    </row>
    <row r="1259" spans="1:26">
      <c r="A1259" s="74"/>
      <c r="B1259" s="74"/>
      <c r="C1259" s="74"/>
      <c r="D1259" s="74"/>
      <c r="E1259" s="74"/>
      <c r="F1259" s="74"/>
      <c r="G1259" s="74"/>
      <c r="H1259" s="74"/>
      <c r="I1259" s="74"/>
      <c r="J1259" s="74"/>
      <c r="K1259" s="74"/>
      <c r="L1259" s="74"/>
      <c r="M1259" s="74"/>
      <c r="N1259" s="74"/>
      <c r="O1259" s="74"/>
      <c r="P1259" s="74"/>
      <c r="Q1259" s="74"/>
      <c r="R1259" s="74"/>
      <c r="S1259" s="74"/>
      <c r="T1259" s="74"/>
      <c r="U1259" s="74"/>
      <c r="V1259" s="74"/>
      <c r="W1259" s="74"/>
      <c r="X1259" s="74"/>
      <c r="Y1259" s="74"/>
      <c r="Z1259" s="74"/>
    </row>
    <row r="1260" spans="1:26">
      <c r="A1260" s="74"/>
      <c r="B1260" s="74"/>
      <c r="C1260" s="74"/>
      <c r="D1260" s="74"/>
      <c r="E1260" s="74"/>
      <c r="F1260" s="74"/>
      <c r="G1260" s="74"/>
      <c r="H1260" s="74"/>
      <c r="I1260" s="74"/>
      <c r="J1260" s="74"/>
      <c r="K1260" s="74"/>
      <c r="L1260" s="74"/>
      <c r="M1260" s="74"/>
      <c r="N1260" s="74"/>
      <c r="O1260" s="74"/>
      <c r="P1260" s="74"/>
      <c r="Q1260" s="74"/>
      <c r="R1260" s="74"/>
      <c r="S1260" s="74"/>
      <c r="T1260" s="74"/>
      <c r="U1260" s="74"/>
      <c r="V1260" s="74"/>
      <c r="W1260" s="74"/>
      <c r="X1260" s="74"/>
      <c r="Y1260" s="74"/>
      <c r="Z1260" s="74"/>
    </row>
    <row r="1261" spans="1:26">
      <c r="A1261" s="74"/>
      <c r="B1261" s="74"/>
      <c r="C1261" s="74"/>
      <c r="D1261" s="74"/>
      <c r="E1261" s="74"/>
      <c r="F1261" s="74"/>
      <c r="G1261" s="74"/>
      <c r="H1261" s="74"/>
      <c r="I1261" s="74"/>
      <c r="J1261" s="74"/>
      <c r="K1261" s="74"/>
      <c r="L1261" s="74"/>
      <c r="M1261" s="74"/>
      <c r="N1261" s="74"/>
      <c r="O1261" s="74"/>
      <c r="P1261" s="74"/>
      <c r="Q1261" s="74"/>
      <c r="R1261" s="74"/>
      <c r="S1261" s="74"/>
      <c r="T1261" s="74"/>
      <c r="U1261" s="74"/>
      <c r="V1261" s="74"/>
      <c r="W1261" s="74"/>
      <c r="X1261" s="74"/>
      <c r="Y1261" s="74"/>
      <c r="Z1261" s="74"/>
    </row>
    <row r="1262" spans="1:26">
      <c r="A1262" s="74"/>
      <c r="B1262" s="74"/>
      <c r="C1262" s="74"/>
      <c r="D1262" s="74"/>
      <c r="E1262" s="74"/>
      <c r="F1262" s="74"/>
      <c r="G1262" s="74"/>
      <c r="H1262" s="74"/>
      <c r="I1262" s="74"/>
      <c r="J1262" s="74"/>
      <c r="K1262" s="74"/>
      <c r="L1262" s="74"/>
      <c r="M1262" s="74"/>
      <c r="N1262" s="74"/>
      <c r="O1262" s="74"/>
      <c r="P1262" s="74"/>
      <c r="Q1262" s="74"/>
      <c r="R1262" s="74"/>
      <c r="S1262" s="74"/>
      <c r="T1262" s="74"/>
      <c r="U1262" s="74"/>
      <c r="V1262" s="74"/>
      <c r="W1262" s="74"/>
      <c r="X1262" s="74"/>
      <c r="Y1262" s="74"/>
      <c r="Z1262" s="74"/>
    </row>
    <row r="1263" spans="1:26">
      <c r="A1263" s="74"/>
      <c r="B1263" s="74"/>
      <c r="C1263" s="74"/>
      <c r="D1263" s="74"/>
      <c r="E1263" s="74"/>
      <c r="F1263" s="74"/>
      <c r="G1263" s="74"/>
      <c r="H1263" s="74"/>
      <c r="I1263" s="74"/>
      <c r="J1263" s="74"/>
      <c r="K1263" s="74"/>
      <c r="L1263" s="74"/>
      <c r="M1263" s="74"/>
      <c r="N1263" s="74"/>
      <c r="O1263" s="74"/>
      <c r="P1263" s="74"/>
      <c r="Q1263" s="74"/>
      <c r="R1263" s="74"/>
      <c r="S1263" s="74"/>
      <c r="T1263" s="74"/>
      <c r="U1263" s="74"/>
      <c r="V1263" s="74"/>
      <c r="W1263" s="74"/>
      <c r="X1263" s="74"/>
      <c r="Y1263" s="74"/>
      <c r="Z1263" s="74"/>
    </row>
    <row r="1264" spans="1:26">
      <c r="A1264" s="74"/>
      <c r="B1264" s="74"/>
      <c r="C1264" s="74"/>
      <c r="D1264" s="74"/>
      <c r="E1264" s="74"/>
      <c r="F1264" s="74"/>
      <c r="G1264" s="74"/>
      <c r="H1264" s="74"/>
      <c r="I1264" s="74"/>
      <c r="J1264" s="74"/>
      <c r="K1264" s="74"/>
      <c r="L1264" s="74"/>
      <c r="M1264" s="74"/>
      <c r="N1264" s="74"/>
      <c r="O1264" s="74"/>
      <c r="P1264" s="74"/>
      <c r="Q1264" s="74"/>
      <c r="R1264" s="74"/>
      <c r="S1264" s="74"/>
      <c r="T1264" s="74"/>
      <c r="U1264" s="74"/>
      <c r="V1264" s="74"/>
      <c r="W1264" s="74"/>
      <c r="X1264" s="74"/>
      <c r="Y1264" s="74"/>
      <c r="Z1264" s="74"/>
    </row>
    <row r="1265" spans="1:26">
      <c r="A1265" s="74"/>
      <c r="B1265" s="74"/>
      <c r="C1265" s="74"/>
      <c r="D1265" s="74"/>
      <c r="E1265" s="74"/>
      <c r="F1265" s="74"/>
      <c r="G1265" s="74"/>
      <c r="H1265" s="74"/>
      <c r="I1265" s="74"/>
      <c r="J1265" s="74"/>
      <c r="K1265" s="74"/>
      <c r="L1265" s="74"/>
      <c r="M1265" s="74"/>
      <c r="N1265" s="74"/>
      <c r="O1265" s="74"/>
      <c r="P1265" s="74"/>
      <c r="Q1265" s="74"/>
      <c r="R1265" s="74"/>
      <c r="S1265" s="74"/>
      <c r="T1265" s="74"/>
      <c r="U1265" s="74"/>
      <c r="V1265" s="74"/>
      <c r="W1265" s="74"/>
      <c r="X1265" s="74"/>
      <c r="Y1265" s="74"/>
      <c r="Z1265" s="74"/>
    </row>
    <row r="1266" spans="1:26">
      <c r="A1266" s="74"/>
      <c r="B1266" s="74"/>
      <c r="C1266" s="74"/>
      <c r="D1266" s="74"/>
      <c r="E1266" s="74"/>
      <c r="F1266" s="74"/>
      <c r="G1266" s="74"/>
      <c r="H1266" s="74"/>
      <c r="I1266" s="74"/>
      <c r="J1266" s="74"/>
      <c r="K1266" s="74"/>
      <c r="L1266" s="74"/>
      <c r="M1266" s="74"/>
      <c r="N1266" s="74"/>
      <c r="O1266" s="74"/>
      <c r="P1266" s="74"/>
      <c r="Q1266" s="74"/>
      <c r="R1266" s="74"/>
      <c r="S1266" s="74"/>
      <c r="T1266" s="74"/>
      <c r="U1266" s="74"/>
      <c r="V1266" s="74"/>
      <c r="W1266" s="74"/>
      <c r="X1266" s="74"/>
      <c r="Y1266" s="74"/>
      <c r="Z1266" s="74"/>
    </row>
    <row r="1267" spans="1:26">
      <c r="A1267" s="74"/>
      <c r="B1267" s="74"/>
      <c r="C1267" s="74"/>
      <c r="D1267" s="74"/>
      <c r="E1267" s="74"/>
      <c r="F1267" s="74"/>
      <c r="G1267" s="74"/>
      <c r="H1267" s="74"/>
      <c r="I1267" s="74"/>
      <c r="J1267" s="74"/>
      <c r="K1267" s="74"/>
      <c r="L1267" s="74"/>
      <c r="M1267" s="74"/>
      <c r="N1267" s="74"/>
      <c r="O1267" s="74"/>
      <c r="P1267" s="74"/>
      <c r="Q1267" s="74"/>
      <c r="R1267" s="74"/>
      <c r="S1267" s="74"/>
      <c r="T1267" s="74"/>
      <c r="U1267" s="74"/>
      <c r="V1267" s="74"/>
      <c r="W1267" s="74"/>
      <c r="X1267" s="74"/>
      <c r="Y1267" s="74"/>
      <c r="Z1267" s="74"/>
    </row>
    <row r="1268" spans="1:26">
      <c r="A1268" s="74"/>
      <c r="B1268" s="74"/>
      <c r="C1268" s="74"/>
      <c r="D1268" s="74"/>
      <c r="E1268" s="74"/>
      <c r="F1268" s="74"/>
      <c r="G1268" s="74"/>
      <c r="H1268" s="74"/>
      <c r="I1268" s="74"/>
      <c r="J1268" s="74"/>
      <c r="K1268" s="74"/>
      <c r="L1268" s="74"/>
      <c r="M1268" s="74"/>
      <c r="N1268" s="74"/>
      <c r="O1268" s="74"/>
      <c r="P1268" s="74"/>
      <c r="Q1268" s="74"/>
      <c r="R1268" s="74"/>
      <c r="S1268" s="74"/>
      <c r="T1268" s="74"/>
      <c r="U1268" s="74"/>
      <c r="V1268" s="74"/>
      <c r="W1268" s="74"/>
      <c r="X1268" s="74"/>
      <c r="Y1268" s="74"/>
      <c r="Z1268" s="74"/>
    </row>
    <row r="1269" spans="1:26">
      <c r="A1269" s="74"/>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row>
    <row r="1270" spans="1:26">
      <c r="A1270" s="74"/>
      <c r="B1270" s="74"/>
      <c r="C1270" s="74"/>
      <c r="D1270" s="74"/>
      <c r="E1270" s="74"/>
      <c r="F1270" s="74"/>
      <c r="G1270" s="74"/>
      <c r="H1270" s="74"/>
      <c r="I1270" s="74"/>
      <c r="J1270" s="74"/>
      <c r="K1270" s="74"/>
      <c r="L1270" s="74"/>
      <c r="M1270" s="74"/>
      <c r="N1270" s="74"/>
      <c r="O1270" s="74"/>
      <c r="P1270" s="74"/>
      <c r="Q1270" s="74"/>
      <c r="R1270" s="74"/>
      <c r="S1270" s="74"/>
      <c r="T1270" s="74"/>
      <c r="U1270" s="74"/>
      <c r="V1270" s="74"/>
      <c r="W1270" s="74"/>
      <c r="X1270" s="74"/>
      <c r="Y1270" s="74"/>
      <c r="Z1270" s="74"/>
    </row>
    <row r="1271" spans="1:26">
      <c r="A1271" s="74"/>
      <c r="B1271" s="74"/>
      <c r="C1271" s="74"/>
      <c r="D1271" s="74"/>
      <c r="E1271" s="74"/>
      <c r="F1271" s="74"/>
      <c r="G1271" s="74"/>
      <c r="H1271" s="74"/>
      <c r="I1271" s="74"/>
      <c r="J1271" s="74"/>
      <c r="K1271" s="74"/>
      <c r="L1271" s="74"/>
      <c r="M1271" s="74"/>
      <c r="N1271" s="74"/>
      <c r="O1271" s="74"/>
      <c r="P1271" s="74"/>
      <c r="Q1271" s="74"/>
      <c r="R1271" s="74"/>
      <c r="S1271" s="74"/>
      <c r="T1271" s="74"/>
      <c r="U1271" s="74"/>
      <c r="V1271" s="74"/>
      <c r="W1271" s="74"/>
      <c r="X1271" s="74"/>
      <c r="Y1271" s="74"/>
      <c r="Z1271" s="74"/>
    </row>
    <row r="1272" spans="1:26">
      <c r="A1272" s="74"/>
      <c r="B1272" s="74"/>
      <c r="C1272" s="74"/>
      <c r="D1272" s="74"/>
      <c r="E1272" s="74"/>
      <c r="F1272" s="74"/>
      <c r="G1272" s="74"/>
      <c r="H1272" s="74"/>
      <c r="I1272" s="74"/>
      <c r="J1272" s="74"/>
      <c r="K1272" s="74"/>
      <c r="L1272" s="74"/>
      <c r="M1272" s="74"/>
      <c r="N1272" s="74"/>
      <c r="O1272" s="74"/>
      <c r="P1272" s="74"/>
      <c r="Q1272" s="74"/>
      <c r="R1272" s="74"/>
      <c r="S1272" s="74"/>
      <c r="T1272" s="74"/>
      <c r="U1272" s="74"/>
      <c r="V1272" s="74"/>
      <c r="W1272" s="74"/>
      <c r="X1272" s="74"/>
      <c r="Y1272" s="74"/>
      <c r="Z1272" s="74"/>
    </row>
    <row r="1273" spans="1:26">
      <c r="A1273" s="74"/>
      <c r="B1273" s="74"/>
      <c r="C1273" s="74"/>
      <c r="D1273" s="74"/>
      <c r="E1273" s="74"/>
      <c r="F1273" s="74"/>
      <c r="G1273" s="74"/>
      <c r="H1273" s="74"/>
      <c r="I1273" s="74"/>
      <c r="J1273" s="74"/>
      <c r="K1273" s="74"/>
      <c r="L1273" s="74"/>
      <c r="M1273" s="74"/>
      <c r="N1273" s="74"/>
      <c r="O1273" s="74"/>
      <c r="P1273" s="74"/>
      <c r="Q1273" s="74"/>
      <c r="R1273" s="74"/>
      <c r="S1273" s="74"/>
      <c r="T1273" s="74"/>
      <c r="U1273" s="74"/>
      <c r="V1273" s="74"/>
      <c r="W1273" s="74"/>
      <c r="X1273" s="74"/>
      <c r="Y1273" s="74"/>
      <c r="Z1273" s="74"/>
    </row>
    <row r="1274" spans="1:26">
      <c r="A1274" s="74"/>
      <c r="B1274" s="74"/>
      <c r="C1274" s="74"/>
      <c r="D1274" s="74"/>
      <c r="E1274" s="74"/>
      <c r="F1274" s="74"/>
      <c r="G1274" s="74"/>
      <c r="H1274" s="74"/>
      <c r="I1274" s="74"/>
      <c r="J1274" s="74"/>
      <c r="K1274" s="74"/>
      <c r="L1274" s="74"/>
      <c r="M1274" s="74"/>
      <c r="N1274" s="74"/>
      <c r="O1274" s="74"/>
      <c r="P1274" s="74"/>
      <c r="Q1274" s="74"/>
      <c r="R1274" s="74"/>
      <c r="S1274" s="74"/>
      <c r="T1274" s="74"/>
      <c r="U1274" s="74"/>
      <c r="V1274" s="74"/>
      <c r="W1274" s="74"/>
      <c r="X1274" s="74"/>
      <c r="Y1274" s="74"/>
      <c r="Z1274" s="74"/>
    </row>
    <row r="1275" spans="1:26">
      <c r="A1275" s="74"/>
      <c r="B1275" s="74"/>
      <c r="C1275" s="74"/>
      <c r="D1275" s="74"/>
      <c r="E1275" s="74"/>
      <c r="F1275" s="74"/>
      <c r="G1275" s="74"/>
      <c r="H1275" s="74"/>
      <c r="I1275" s="74"/>
      <c r="J1275" s="74"/>
      <c r="K1275" s="74"/>
      <c r="L1275" s="74"/>
      <c r="M1275" s="74"/>
      <c r="N1275" s="74"/>
      <c r="O1275" s="74"/>
      <c r="P1275" s="74"/>
      <c r="Q1275" s="74"/>
      <c r="R1275" s="74"/>
      <c r="S1275" s="74"/>
      <c r="T1275" s="74"/>
      <c r="U1275" s="74"/>
      <c r="V1275" s="74"/>
      <c r="W1275" s="74"/>
      <c r="X1275" s="74"/>
      <c r="Y1275" s="74"/>
      <c r="Z1275" s="74"/>
    </row>
    <row r="1276" spans="1:26">
      <c r="A1276" s="74"/>
      <c r="B1276" s="74"/>
      <c r="C1276" s="74"/>
      <c r="D1276" s="74"/>
      <c r="E1276" s="74"/>
      <c r="F1276" s="74"/>
      <c r="G1276" s="74"/>
      <c r="H1276" s="74"/>
      <c r="I1276" s="74"/>
      <c r="J1276" s="74"/>
      <c r="K1276" s="74"/>
      <c r="L1276" s="74"/>
      <c r="M1276" s="74"/>
      <c r="N1276" s="74"/>
      <c r="O1276" s="74"/>
      <c r="P1276" s="74"/>
      <c r="Q1276" s="74"/>
      <c r="R1276" s="74"/>
      <c r="S1276" s="74"/>
      <c r="T1276" s="74"/>
      <c r="U1276" s="74"/>
      <c r="V1276" s="74"/>
      <c r="W1276" s="74"/>
      <c r="X1276" s="74"/>
      <c r="Y1276" s="74"/>
      <c r="Z1276" s="74"/>
    </row>
    <row r="1277" spans="1:26">
      <c r="A1277" s="74"/>
      <c r="B1277" s="74"/>
      <c r="C1277" s="74"/>
      <c r="D1277" s="74"/>
      <c r="E1277" s="74"/>
      <c r="F1277" s="74"/>
      <c r="G1277" s="74"/>
      <c r="H1277" s="74"/>
      <c r="I1277" s="74"/>
      <c r="J1277" s="74"/>
      <c r="K1277" s="74"/>
      <c r="L1277" s="74"/>
      <c r="M1277" s="74"/>
      <c r="N1277" s="74"/>
      <c r="O1277" s="74"/>
      <c r="P1277" s="74"/>
      <c r="Q1277" s="74"/>
      <c r="R1277" s="74"/>
      <c r="S1277" s="74"/>
      <c r="T1277" s="74"/>
      <c r="U1277" s="74"/>
      <c r="V1277" s="74"/>
      <c r="W1277" s="74"/>
      <c r="X1277" s="74"/>
      <c r="Y1277" s="74"/>
      <c r="Z1277" s="74"/>
    </row>
    <row r="1278" spans="1:26">
      <c r="A1278" s="74"/>
      <c r="B1278" s="74"/>
      <c r="C1278" s="74"/>
      <c r="D1278" s="74"/>
      <c r="E1278" s="74"/>
      <c r="F1278" s="74"/>
      <c r="G1278" s="74"/>
      <c r="H1278" s="74"/>
      <c r="I1278" s="74"/>
      <c r="J1278" s="74"/>
      <c r="K1278" s="74"/>
      <c r="L1278" s="74"/>
      <c r="M1278" s="74"/>
      <c r="N1278" s="74"/>
      <c r="O1278" s="74"/>
      <c r="P1278" s="74"/>
      <c r="Q1278" s="74"/>
      <c r="R1278" s="74"/>
      <c r="S1278" s="74"/>
      <c r="T1278" s="74"/>
      <c r="U1278" s="74"/>
      <c r="V1278" s="74"/>
      <c r="W1278" s="74"/>
      <c r="X1278" s="74"/>
      <c r="Y1278" s="74"/>
      <c r="Z1278" s="74"/>
    </row>
    <row r="1279" spans="1:26">
      <c r="A1279" s="74"/>
      <c r="B1279" s="74"/>
      <c r="C1279" s="74"/>
      <c r="D1279" s="74"/>
      <c r="E1279" s="74"/>
      <c r="F1279" s="74"/>
      <c r="G1279" s="74"/>
      <c r="H1279" s="74"/>
      <c r="I1279" s="74"/>
      <c r="J1279" s="74"/>
      <c r="K1279" s="74"/>
      <c r="L1279" s="74"/>
      <c r="M1279" s="74"/>
      <c r="N1279" s="74"/>
      <c r="O1279" s="74"/>
      <c r="P1279" s="74"/>
      <c r="Q1279" s="74"/>
      <c r="R1279" s="74"/>
      <c r="S1279" s="74"/>
      <c r="T1279" s="74"/>
      <c r="U1279" s="74"/>
      <c r="V1279" s="74"/>
      <c r="W1279" s="74"/>
      <c r="X1279" s="74"/>
      <c r="Y1279" s="74"/>
      <c r="Z1279" s="74"/>
    </row>
    <row r="1280" spans="1:26">
      <c r="A1280" s="74"/>
      <c r="B1280" s="74"/>
      <c r="C1280" s="74"/>
      <c r="D1280" s="74"/>
      <c r="E1280" s="74"/>
      <c r="F1280" s="74"/>
      <c r="G1280" s="74"/>
      <c r="H1280" s="74"/>
      <c r="I1280" s="74"/>
      <c r="J1280" s="74"/>
      <c r="K1280" s="74"/>
      <c r="L1280" s="74"/>
      <c r="M1280" s="74"/>
      <c r="N1280" s="74"/>
      <c r="O1280" s="74"/>
      <c r="P1280" s="74"/>
      <c r="Q1280" s="74"/>
      <c r="R1280" s="74"/>
      <c r="S1280" s="74"/>
      <c r="T1280" s="74"/>
      <c r="U1280" s="74"/>
      <c r="V1280" s="74"/>
      <c r="W1280" s="74"/>
      <c r="X1280" s="74"/>
      <c r="Y1280" s="74"/>
      <c r="Z1280" s="74"/>
    </row>
    <row r="1281" spans="1:26">
      <c r="A1281" s="74"/>
      <c r="B1281" s="74"/>
      <c r="C1281" s="74"/>
      <c r="D1281" s="74"/>
      <c r="E1281" s="74"/>
      <c r="F1281" s="74"/>
      <c r="G1281" s="74"/>
      <c r="H1281" s="74"/>
      <c r="I1281" s="74"/>
      <c r="J1281" s="74"/>
      <c r="K1281" s="74"/>
      <c r="L1281" s="74"/>
      <c r="M1281" s="74"/>
      <c r="N1281" s="74"/>
      <c r="O1281" s="74"/>
      <c r="P1281" s="74"/>
      <c r="Q1281" s="74"/>
      <c r="R1281" s="74"/>
      <c r="S1281" s="74"/>
      <c r="T1281" s="74"/>
      <c r="U1281" s="74"/>
      <c r="V1281" s="74"/>
      <c r="W1281" s="74"/>
      <c r="X1281" s="74"/>
      <c r="Y1281" s="74"/>
      <c r="Z1281" s="74"/>
    </row>
    <row r="1282" spans="1:26">
      <c r="A1282" s="74"/>
      <c r="B1282" s="74"/>
      <c r="C1282" s="74"/>
      <c r="D1282" s="74"/>
      <c r="E1282" s="74"/>
      <c r="F1282" s="74"/>
      <c r="G1282" s="74"/>
      <c r="H1282" s="74"/>
      <c r="I1282" s="74"/>
      <c r="J1282" s="74"/>
      <c r="K1282" s="74"/>
      <c r="L1282" s="74"/>
      <c r="M1282" s="74"/>
      <c r="N1282" s="74"/>
      <c r="O1282" s="74"/>
      <c r="P1282" s="74"/>
      <c r="Q1282" s="74"/>
      <c r="R1282" s="74"/>
      <c r="S1282" s="74"/>
      <c r="T1282" s="74"/>
      <c r="U1282" s="74"/>
      <c r="V1282" s="74"/>
      <c r="W1282" s="74"/>
      <c r="X1282" s="74"/>
      <c r="Y1282" s="74"/>
      <c r="Z1282" s="74"/>
    </row>
    <row r="1283" spans="1:26">
      <c r="A1283" s="74"/>
      <c r="B1283" s="74"/>
      <c r="C1283" s="74"/>
      <c r="D1283" s="74"/>
      <c r="E1283" s="74"/>
      <c r="F1283" s="74"/>
      <c r="G1283" s="74"/>
      <c r="H1283" s="74"/>
      <c r="I1283" s="74"/>
      <c r="J1283" s="74"/>
      <c r="K1283" s="74"/>
      <c r="L1283" s="74"/>
      <c r="M1283" s="74"/>
      <c r="N1283" s="74"/>
      <c r="O1283" s="74"/>
      <c r="P1283" s="74"/>
      <c r="Q1283" s="74"/>
      <c r="R1283" s="74"/>
      <c r="S1283" s="74"/>
      <c r="T1283" s="74"/>
      <c r="U1283" s="74"/>
      <c r="V1283" s="74"/>
      <c r="W1283" s="74"/>
      <c r="X1283" s="74"/>
      <c r="Y1283" s="74"/>
      <c r="Z1283" s="74"/>
    </row>
    <row r="1284" spans="1:26">
      <c r="A1284" s="74"/>
      <c r="B1284" s="74"/>
      <c r="C1284" s="74"/>
      <c r="D1284" s="74"/>
      <c r="E1284" s="74"/>
      <c r="F1284" s="74"/>
      <c r="G1284" s="74"/>
      <c r="H1284" s="74"/>
      <c r="I1284" s="74"/>
      <c r="J1284" s="74"/>
      <c r="K1284" s="74"/>
      <c r="L1284" s="74"/>
      <c r="M1284" s="74"/>
      <c r="N1284" s="74"/>
      <c r="O1284" s="74"/>
      <c r="P1284" s="74"/>
      <c r="Q1284" s="74"/>
      <c r="R1284" s="74"/>
      <c r="S1284" s="74"/>
      <c r="T1284" s="74"/>
      <c r="U1284" s="74"/>
      <c r="V1284" s="74"/>
      <c r="W1284" s="74"/>
      <c r="X1284" s="74"/>
      <c r="Y1284" s="74"/>
      <c r="Z1284" s="74"/>
    </row>
    <row r="1285" spans="1:26">
      <c r="A1285" s="74"/>
      <c r="B1285" s="74"/>
      <c r="C1285" s="74"/>
      <c r="D1285" s="74"/>
      <c r="E1285" s="74"/>
      <c r="F1285" s="74"/>
      <c r="G1285" s="74"/>
      <c r="H1285" s="74"/>
      <c r="I1285" s="74"/>
      <c r="J1285" s="74"/>
      <c r="K1285" s="74"/>
      <c r="L1285" s="74"/>
      <c r="M1285" s="74"/>
      <c r="N1285" s="74"/>
      <c r="O1285" s="74"/>
      <c r="P1285" s="74"/>
      <c r="Q1285" s="74"/>
      <c r="R1285" s="74"/>
      <c r="S1285" s="74"/>
      <c r="T1285" s="74"/>
      <c r="U1285" s="74"/>
      <c r="V1285" s="74"/>
      <c r="W1285" s="74"/>
      <c r="X1285" s="74"/>
      <c r="Y1285" s="74"/>
      <c r="Z1285" s="74"/>
    </row>
    <row r="1286" spans="1:26">
      <c r="A1286" s="74"/>
      <c r="B1286" s="74"/>
      <c r="C1286" s="74"/>
      <c r="D1286" s="74"/>
      <c r="E1286" s="74"/>
      <c r="F1286" s="74"/>
      <c r="G1286" s="74"/>
      <c r="H1286" s="74"/>
      <c r="I1286" s="74"/>
      <c r="J1286" s="74"/>
      <c r="K1286" s="74"/>
      <c r="L1286" s="74"/>
      <c r="M1286" s="74"/>
      <c r="N1286" s="74"/>
      <c r="O1286" s="74"/>
      <c r="P1286" s="74"/>
      <c r="Q1286" s="74"/>
      <c r="R1286" s="74"/>
      <c r="S1286" s="74"/>
      <c r="T1286" s="74"/>
      <c r="U1286" s="74"/>
      <c r="V1286" s="74"/>
      <c r="W1286" s="74"/>
      <c r="X1286" s="74"/>
      <c r="Y1286" s="74"/>
      <c r="Z1286" s="74"/>
    </row>
    <row r="1287" spans="1:26">
      <c r="A1287" s="74"/>
      <c r="B1287" s="74"/>
      <c r="C1287" s="74"/>
      <c r="D1287" s="74"/>
      <c r="E1287" s="74"/>
      <c r="F1287" s="74"/>
      <c r="G1287" s="74"/>
      <c r="H1287" s="74"/>
      <c r="I1287" s="74"/>
      <c r="J1287" s="74"/>
      <c r="K1287" s="74"/>
      <c r="L1287" s="74"/>
      <c r="M1287" s="74"/>
      <c r="N1287" s="74"/>
      <c r="O1287" s="74"/>
      <c r="P1287" s="74"/>
      <c r="Q1287" s="74"/>
      <c r="R1287" s="74"/>
      <c r="S1287" s="74"/>
      <c r="T1287" s="74"/>
      <c r="U1287" s="74"/>
      <c r="V1287" s="74"/>
      <c r="W1287" s="74"/>
      <c r="X1287" s="74"/>
      <c r="Y1287" s="74"/>
      <c r="Z1287" s="74"/>
    </row>
    <row r="1288" spans="1:26">
      <c r="A1288" s="74"/>
      <c r="B1288" s="74"/>
      <c r="C1288" s="74"/>
      <c r="D1288" s="74"/>
      <c r="E1288" s="74"/>
      <c r="F1288" s="74"/>
      <c r="G1288" s="74"/>
      <c r="H1288" s="74"/>
      <c r="I1288" s="74"/>
      <c r="J1288" s="74"/>
      <c r="K1288" s="74"/>
      <c r="L1288" s="74"/>
      <c r="M1288" s="74"/>
      <c r="N1288" s="74"/>
      <c r="O1288" s="74"/>
      <c r="P1288" s="74"/>
      <c r="Q1288" s="74"/>
      <c r="R1288" s="74"/>
      <c r="S1288" s="74"/>
      <c r="T1288" s="74"/>
      <c r="U1288" s="74"/>
      <c r="V1288" s="74"/>
      <c r="W1288" s="74"/>
      <c r="X1288" s="74"/>
      <c r="Y1288" s="74"/>
      <c r="Z1288" s="74"/>
    </row>
    <row r="1289" spans="1:26">
      <c r="A1289" s="74"/>
      <c r="B1289" s="74"/>
      <c r="C1289" s="74"/>
      <c r="D1289" s="74"/>
      <c r="E1289" s="74"/>
      <c r="F1289" s="74"/>
      <c r="G1289" s="74"/>
      <c r="H1289" s="74"/>
      <c r="I1289" s="74"/>
      <c r="J1289" s="74"/>
      <c r="K1289" s="74"/>
      <c r="L1289" s="74"/>
      <c r="M1289" s="74"/>
      <c r="N1289" s="74"/>
      <c r="O1289" s="74"/>
      <c r="P1289" s="74"/>
      <c r="Q1289" s="74"/>
      <c r="R1289" s="74"/>
      <c r="S1289" s="74"/>
      <c r="T1289" s="74"/>
      <c r="U1289" s="74"/>
      <c r="V1289" s="74"/>
      <c r="W1289" s="74"/>
      <c r="X1289" s="74"/>
      <c r="Y1289" s="74"/>
      <c r="Z1289" s="74"/>
    </row>
    <row r="1290" spans="1:26">
      <c r="A1290" s="74"/>
      <c r="B1290" s="74"/>
      <c r="C1290" s="74"/>
      <c r="D1290" s="74"/>
      <c r="E1290" s="74"/>
      <c r="F1290" s="74"/>
      <c r="G1290" s="74"/>
      <c r="H1290" s="74"/>
      <c r="I1290" s="74"/>
      <c r="J1290" s="74"/>
      <c r="K1290" s="74"/>
      <c r="L1290" s="74"/>
      <c r="M1290" s="74"/>
      <c r="N1290" s="74"/>
      <c r="O1290" s="74"/>
      <c r="P1290" s="74"/>
      <c r="Q1290" s="74"/>
      <c r="R1290" s="74"/>
      <c r="S1290" s="74"/>
      <c r="T1290" s="74"/>
      <c r="U1290" s="74"/>
      <c r="V1290" s="74"/>
      <c r="W1290" s="74"/>
      <c r="X1290" s="74"/>
      <c r="Y1290" s="74"/>
      <c r="Z1290" s="74"/>
    </row>
    <row r="1291" spans="1:26">
      <c r="A1291" s="74"/>
      <c r="B1291" s="74"/>
      <c r="C1291" s="74"/>
      <c r="D1291" s="74"/>
      <c r="E1291" s="74"/>
      <c r="F1291" s="74"/>
      <c r="G1291" s="74"/>
      <c r="H1291" s="74"/>
      <c r="I1291" s="74"/>
      <c r="J1291" s="74"/>
      <c r="K1291" s="74"/>
      <c r="L1291" s="74"/>
      <c r="M1291" s="74"/>
      <c r="N1291" s="74"/>
      <c r="O1291" s="74"/>
      <c r="P1291" s="74"/>
      <c r="Q1291" s="74"/>
      <c r="R1291" s="74"/>
      <c r="S1291" s="74"/>
      <c r="T1291" s="74"/>
      <c r="U1291" s="74"/>
      <c r="V1291" s="74"/>
      <c r="W1291" s="74"/>
      <c r="X1291" s="74"/>
      <c r="Y1291" s="74"/>
      <c r="Z1291" s="74"/>
    </row>
    <row r="1292" spans="1:26">
      <c r="A1292" s="74"/>
      <c r="B1292" s="74"/>
      <c r="C1292" s="74"/>
      <c r="D1292" s="74"/>
      <c r="E1292" s="74"/>
      <c r="F1292" s="74"/>
      <c r="G1292" s="74"/>
      <c r="H1292" s="74"/>
      <c r="I1292" s="74"/>
      <c r="J1292" s="74"/>
      <c r="K1292" s="74"/>
      <c r="L1292" s="74"/>
      <c r="M1292" s="74"/>
      <c r="N1292" s="74"/>
      <c r="O1292" s="74"/>
      <c r="P1292" s="74"/>
      <c r="Q1292" s="74"/>
      <c r="R1292" s="74"/>
      <c r="S1292" s="74"/>
      <c r="T1292" s="74"/>
      <c r="U1292" s="74"/>
      <c r="V1292" s="74"/>
      <c r="W1292" s="74"/>
      <c r="X1292" s="74"/>
      <c r="Y1292" s="74"/>
      <c r="Z1292" s="74"/>
    </row>
    <row r="1293" spans="1:26">
      <c r="A1293" s="74"/>
      <c r="B1293" s="74"/>
      <c r="C1293" s="74"/>
      <c r="D1293" s="74"/>
      <c r="E1293" s="74"/>
      <c r="F1293" s="74"/>
      <c r="G1293" s="74"/>
      <c r="H1293" s="74"/>
      <c r="I1293" s="74"/>
      <c r="J1293" s="74"/>
      <c r="K1293" s="74"/>
      <c r="L1293" s="74"/>
      <c r="M1293" s="74"/>
      <c r="N1293" s="74"/>
      <c r="O1293" s="74"/>
      <c r="P1293" s="74"/>
      <c r="Q1293" s="74"/>
      <c r="R1293" s="74"/>
      <c r="S1293" s="74"/>
      <c r="T1293" s="74"/>
      <c r="U1293" s="74"/>
      <c r="V1293" s="74"/>
      <c r="W1293" s="74"/>
      <c r="X1293" s="74"/>
      <c r="Y1293" s="74"/>
      <c r="Z1293" s="74"/>
    </row>
    <row r="1294" spans="1:26">
      <c r="A1294" s="74"/>
      <c r="B1294" s="74"/>
      <c r="C1294" s="74"/>
      <c r="D1294" s="74"/>
      <c r="E1294" s="74"/>
      <c r="F1294" s="74"/>
      <c r="G1294" s="74"/>
      <c r="H1294" s="74"/>
      <c r="I1294" s="74"/>
      <c r="J1294" s="74"/>
      <c r="K1294" s="74"/>
      <c r="L1294" s="74"/>
      <c r="M1294" s="74"/>
      <c r="N1294" s="74"/>
      <c r="O1294" s="74"/>
      <c r="P1294" s="74"/>
      <c r="Q1294" s="74"/>
      <c r="R1294" s="74"/>
      <c r="S1294" s="74"/>
      <c r="T1294" s="74"/>
      <c r="U1294" s="74"/>
      <c r="V1294" s="74"/>
      <c r="W1294" s="74"/>
      <c r="X1294" s="74"/>
      <c r="Y1294" s="74"/>
      <c r="Z1294" s="74"/>
    </row>
    <row r="1295" spans="1:26">
      <c r="A1295" s="74"/>
      <c r="B1295" s="74"/>
      <c r="C1295" s="74"/>
      <c r="D1295" s="74"/>
      <c r="E1295" s="74"/>
      <c r="F1295" s="74"/>
      <c r="G1295" s="74"/>
      <c r="H1295" s="74"/>
      <c r="I1295" s="74"/>
      <c r="J1295" s="74"/>
      <c r="K1295" s="74"/>
      <c r="L1295" s="74"/>
      <c r="M1295" s="74"/>
      <c r="N1295" s="74"/>
      <c r="O1295" s="74"/>
      <c r="P1295" s="74"/>
      <c r="Q1295" s="74"/>
      <c r="R1295" s="74"/>
      <c r="S1295" s="74"/>
      <c r="T1295" s="74"/>
      <c r="U1295" s="74"/>
      <c r="V1295" s="74"/>
      <c r="W1295" s="74"/>
      <c r="X1295" s="74"/>
      <c r="Y1295" s="74"/>
      <c r="Z1295" s="74"/>
    </row>
    <row r="1296" spans="1:26">
      <c r="A1296" s="74"/>
      <c r="B1296" s="74"/>
      <c r="C1296" s="74"/>
      <c r="D1296" s="74"/>
      <c r="E1296" s="74"/>
      <c r="F1296" s="74"/>
      <c r="G1296" s="74"/>
      <c r="H1296" s="74"/>
      <c r="I1296" s="74"/>
      <c r="J1296" s="74"/>
      <c r="K1296" s="74"/>
      <c r="L1296" s="74"/>
      <c r="M1296" s="74"/>
      <c r="N1296" s="74"/>
      <c r="O1296" s="74"/>
      <c r="P1296" s="74"/>
      <c r="Q1296" s="74"/>
      <c r="R1296" s="74"/>
      <c r="S1296" s="74"/>
      <c r="T1296" s="74"/>
      <c r="U1296" s="74"/>
      <c r="V1296" s="74"/>
      <c r="W1296" s="74"/>
      <c r="X1296" s="74"/>
      <c r="Y1296" s="74"/>
      <c r="Z1296" s="74"/>
    </row>
    <row r="1297" spans="1:26">
      <c r="A1297" s="74"/>
      <c r="B1297" s="74"/>
      <c r="C1297" s="74"/>
      <c r="D1297" s="74"/>
      <c r="E1297" s="74"/>
      <c r="F1297" s="74"/>
      <c r="G1297" s="74"/>
      <c r="H1297" s="74"/>
      <c r="I1297" s="74"/>
      <c r="J1297" s="74"/>
      <c r="K1297" s="74"/>
      <c r="L1297" s="74"/>
      <c r="M1297" s="74"/>
      <c r="N1297" s="74"/>
      <c r="O1297" s="74"/>
      <c r="P1297" s="74"/>
      <c r="Q1297" s="74"/>
      <c r="R1297" s="74"/>
      <c r="S1297" s="74"/>
      <c r="T1297" s="74"/>
      <c r="U1297" s="74"/>
      <c r="V1297" s="74"/>
      <c r="W1297" s="74"/>
      <c r="X1297" s="74"/>
      <c r="Y1297" s="74"/>
      <c r="Z1297" s="74"/>
    </row>
    <row r="1298" spans="1:26">
      <c r="A1298" s="74"/>
      <c r="B1298" s="74"/>
      <c r="C1298" s="74"/>
      <c r="D1298" s="74"/>
      <c r="E1298" s="74"/>
      <c r="F1298" s="74"/>
      <c r="G1298" s="74"/>
      <c r="H1298" s="74"/>
      <c r="I1298" s="74"/>
      <c r="J1298" s="74"/>
      <c r="K1298" s="74"/>
      <c r="L1298" s="74"/>
      <c r="M1298" s="74"/>
      <c r="N1298" s="74"/>
      <c r="O1298" s="74"/>
      <c r="P1298" s="74"/>
      <c r="Q1298" s="74"/>
      <c r="R1298" s="74"/>
      <c r="S1298" s="74"/>
      <c r="T1298" s="74"/>
      <c r="U1298" s="74"/>
      <c r="V1298" s="74"/>
      <c r="W1298" s="74"/>
      <c r="X1298" s="74"/>
      <c r="Y1298" s="74"/>
      <c r="Z1298" s="74"/>
    </row>
    <row r="1299" spans="1:26">
      <c r="A1299" s="74"/>
      <c r="B1299" s="74"/>
      <c r="C1299" s="74"/>
      <c r="D1299" s="74"/>
      <c r="E1299" s="74"/>
      <c r="F1299" s="74"/>
      <c r="G1299" s="74"/>
      <c r="H1299" s="74"/>
      <c r="I1299" s="74"/>
      <c r="J1299" s="74"/>
      <c r="K1299" s="74"/>
      <c r="L1299" s="74"/>
      <c r="M1299" s="74"/>
      <c r="N1299" s="74"/>
      <c r="O1299" s="74"/>
      <c r="P1299" s="74"/>
      <c r="Q1299" s="74"/>
      <c r="R1299" s="74"/>
      <c r="S1299" s="74"/>
      <c r="T1299" s="74"/>
      <c r="U1299" s="74"/>
      <c r="V1299" s="74"/>
      <c r="W1299" s="74"/>
      <c r="X1299" s="74"/>
      <c r="Y1299" s="74"/>
      <c r="Z1299" s="74"/>
    </row>
    <row r="1300" spans="1:26">
      <c r="A1300" s="74"/>
      <c r="B1300" s="74"/>
      <c r="C1300" s="74"/>
      <c r="D1300" s="74"/>
      <c r="E1300" s="74"/>
      <c r="F1300" s="74"/>
      <c r="G1300" s="74"/>
      <c r="H1300" s="74"/>
      <c r="I1300" s="74"/>
      <c r="J1300" s="74"/>
      <c r="K1300" s="74"/>
      <c r="L1300" s="74"/>
      <c r="M1300" s="74"/>
      <c r="N1300" s="74"/>
      <c r="O1300" s="74"/>
      <c r="P1300" s="74"/>
      <c r="Q1300" s="74"/>
      <c r="R1300" s="74"/>
      <c r="S1300" s="74"/>
      <c r="T1300" s="74"/>
      <c r="U1300" s="74"/>
      <c r="V1300" s="74"/>
      <c r="W1300" s="74"/>
      <c r="X1300" s="74"/>
      <c r="Y1300" s="74"/>
      <c r="Z1300" s="74"/>
    </row>
    <row r="1301" spans="1:26">
      <c r="A1301" s="74"/>
      <c r="B1301" s="74"/>
      <c r="C1301" s="74"/>
      <c r="D1301" s="74"/>
      <c r="E1301" s="74"/>
      <c r="F1301" s="74"/>
      <c r="G1301" s="74"/>
      <c r="H1301" s="74"/>
      <c r="I1301" s="74"/>
      <c r="J1301" s="74"/>
      <c r="K1301" s="74"/>
      <c r="L1301" s="74"/>
      <c r="M1301" s="74"/>
      <c r="N1301" s="74"/>
      <c r="O1301" s="74"/>
      <c r="P1301" s="74"/>
      <c r="Q1301" s="74"/>
      <c r="R1301" s="74"/>
      <c r="S1301" s="74"/>
      <c r="T1301" s="74"/>
      <c r="U1301" s="74"/>
      <c r="V1301" s="74"/>
      <c r="W1301" s="74"/>
      <c r="X1301" s="74"/>
      <c r="Y1301" s="74"/>
      <c r="Z1301" s="74"/>
    </row>
    <row r="1302" spans="1:26">
      <c r="A1302" s="74"/>
      <c r="B1302" s="74"/>
      <c r="C1302" s="74"/>
      <c r="D1302" s="74"/>
      <c r="E1302" s="74"/>
      <c r="F1302" s="74"/>
      <c r="G1302" s="74"/>
      <c r="H1302" s="74"/>
      <c r="I1302" s="74"/>
      <c r="J1302" s="74"/>
      <c r="K1302" s="74"/>
      <c r="L1302" s="74"/>
      <c r="M1302" s="74"/>
      <c r="N1302" s="74"/>
      <c r="O1302" s="74"/>
      <c r="P1302" s="74"/>
      <c r="Q1302" s="74"/>
      <c r="R1302" s="74"/>
      <c r="S1302" s="74"/>
      <c r="T1302" s="74"/>
      <c r="U1302" s="74"/>
      <c r="V1302" s="74"/>
      <c r="W1302" s="74"/>
      <c r="X1302" s="74"/>
      <c r="Y1302" s="74"/>
      <c r="Z1302" s="74"/>
    </row>
    <row r="1303" spans="1:26">
      <c r="A1303" s="74"/>
      <c r="B1303" s="74"/>
      <c r="C1303" s="74"/>
      <c r="D1303" s="74"/>
      <c r="E1303" s="74"/>
      <c r="F1303" s="74"/>
      <c r="G1303" s="74"/>
      <c r="H1303" s="74"/>
      <c r="I1303" s="74"/>
      <c r="J1303" s="74"/>
      <c r="K1303" s="74"/>
      <c r="L1303" s="74"/>
      <c r="M1303" s="74"/>
      <c r="N1303" s="74"/>
      <c r="O1303" s="74"/>
      <c r="P1303" s="74"/>
      <c r="Q1303" s="74"/>
      <c r="R1303" s="74"/>
      <c r="S1303" s="74"/>
      <c r="T1303" s="74"/>
      <c r="U1303" s="74"/>
      <c r="V1303" s="74"/>
      <c r="W1303" s="74"/>
      <c r="X1303" s="74"/>
      <c r="Y1303" s="74"/>
      <c r="Z1303" s="74"/>
    </row>
    <row r="1304" spans="1:26">
      <c r="A1304" s="74"/>
      <c r="B1304" s="74"/>
      <c r="C1304" s="74"/>
      <c r="D1304" s="74"/>
      <c r="E1304" s="74"/>
      <c r="F1304" s="74"/>
      <c r="G1304" s="74"/>
      <c r="H1304" s="74"/>
      <c r="I1304" s="74"/>
      <c r="J1304" s="74"/>
      <c r="K1304" s="74"/>
      <c r="L1304" s="74"/>
      <c r="M1304" s="74"/>
      <c r="N1304" s="74"/>
      <c r="O1304" s="74"/>
      <c r="P1304" s="74"/>
      <c r="Q1304" s="74"/>
      <c r="R1304" s="74"/>
      <c r="S1304" s="74"/>
      <c r="T1304" s="74"/>
      <c r="U1304" s="74"/>
      <c r="V1304" s="74"/>
      <c r="W1304" s="74"/>
      <c r="X1304" s="74"/>
      <c r="Y1304" s="74"/>
      <c r="Z1304" s="74"/>
    </row>
    <row r="1305" spans="1:26">
      <c r="A1305" s="74"/>
      <c r="B1305" s="74"/>
      <c r="C1305" s="74"/>
      <c r="D1305" s="74"/>
      <c r="E1305" s="74"/>
      <c r="F1305" s="74"/>
      <c r="G1305" s="74"/>
      <c r="H1305" s="74"/>
      <c r="I1305" s="74"/>
      <c r="J1305" s="74"/>
      <c r="K1305" s="74"/>
      <c r="L1305" s="74"/>
      <c r="M1305" s="74"/>
      <c r="N1305" s="74"/>
      <c r="O1305" s="74"/>
      <c r="P1305" s="74"/>
      <c r="Q1305" s="74"/>
      <c r="R1305" s="74"/>
      <c r="S1305" s="74"/>
      <c r="T1305" s="74"/>
      <c r="U1305" s="74"/>
      <c r="V1305" s="74"/>
      <c r="W1305" s="74"/>
      <c r="X1305" s="74"/>
      <c r="Y1305" s="74"/>
      <c r="Z1305" s="74"/>
    </row>
    <row r="1306" spans="1:26">
      <c r="A1306" s="74"/>
      <c r="B1306" s="74"/>
      <c r="C1306" s="74"/>
      <c r="D1306" s="74"/>
      <c r="E1306" s="74"/>
      <c r="F1306" s="74"/>
      <c r="G1306" s="74"/>
      <c r="H1306" s="74"/>
      <c r="I1306" s="74"/>
      <c r="J1306" s="74"/>
      <c r="K1306" s="74"/>
      <c r="L1306" s="74"/>
      <c r="M1306" s="74"/>
      <c r="N1306" s="74"/>
      <c r="O1306" s="74"/>
      <c r="P1306" s="74"/>
      <c r="Q1306" s="74"/>
      <c r="R1306" s="74"/>
      <c r="S1306" s="74"/>
      <c r="T1306" s="74"/>
      <c r="U1306" s="74"/>
      <c r="V1306" s="74"/>
      <c r="W1306" s="74"/>
      <c r="X1306" s="74"/>
      <c r="Y1306" s="74"/>
      <c r="Z1306" s="74"/>
    </row>
    <row r="1307" spans="1:26">
      <c r="A1307" s="74"/>
      <c r="B1307" s="74"/>
      <c r="C1307" s="74"/>
      <c r="D1307" s="74"/>
      <c r="E1307" s="74"/>
      <c r="F1307" s="74"/>
      <c r="G1307" s="74"/>
      <c r="H1307" s="74"/>
      <c r="I1307" s="74"/>
      <c r="J1307" s="74"/>
      <c r="K1307" s="74"/>
      <c r="L1307" s="74"/>
      <c r="M1307" s="74"/>
      <c r="N1307" s="74"/>
      <c r="O1307" s="74"/>
      <c r="P1307" s="74"/>
      <c r="Q1307" s="74"/>
      <c r="R1307" s="74"/>
      <c r="S1307" s="74"/>
      <c r="T1307" s="74"/>
      <c r="U1307" s="74"/>
      <c r="V1307" s="74"/>
      <c r="W1307" s="74"/>
      <c r="X1307" s="74"/>
      <c r="Y1307" s="74"/>
      <c r="Z1307" s="74"/>
    </row>
    <row r="1308" spans="1:26">
      <c r="A1308" s="74"/>
      <c r="B1308" s="74"/>
      <c r="C1308" s="74"/>
      <c r="D1308" s="74"/>
      <c r="E1308" s="74"/>
      <c r="F1308" s="74"/>
      <c r="G1308" s="74"/>
      <c r="H1308" s="74"/>
      <c r="I1308" s="74"/>
      <c r="J1308" s="74"/>
      <c r="K1308" s="74"/>
      <c r="L1308" s="74"/>
      <c r="M1308" s="74"/>
      <c r="N1308" s="74"/>
      <c r="O1308" s="74"/>
      <c r="P1308" s="74"/>
      <c r="Q1308" s="74"/>
      <c r="R1308" s="74"/>
      <c r="S1308" s="74"/>
      <c r="T1308" s="74"/>
      <c r="U1308" s="74"/>
      <c r="V1308" s="74"/>
      <c r="W1308" s="74"/>
      <c r="X1308" s="74"/>
      <c r="Y1308" s="74"/>
      <c r="Z1308" s="74"/>
    </row>
    <row r="1309" spans="1:26">
      <c r="A1309" s="74"/>
      <c r="B1309" s="74"/>
      <c r="C1309" s="74"/>
      <c r="D1309" s="74"/>
      <c r="E1309" s="74"/>
      <c r="F1309" s="74"/>
      <c r="G1309" s="74"/>
      <c r="H1309" s="74"/>
      <c r="I1309" s="74"/>
      <c r="J1309" s="74"/>
      <c r="K1309" s="74"/>
      <c r="L1309" s="74"/>
      <c r="M1309" s="74"/>
      <c r="N1309" s="74"/>
      <c r="O1309" s="74"/>
      <c r="P1309" s="74"/>
      <c r="Q1309" s="74"/>
      <c r="R1309" s="74"/>
      <c r="S1309" s="74"/>
      <c r="T1309" s="74"/>
      <c r="U1309" s="74"/>
      <c r="V1309" s="74"/>
      <c r="W1309" s="74"/>
      <c r="X1309" s="74"/>
      <c r="Y1309" s="74"/>
      <c r="Z1309" s="74"/>
    </row>
    <row r="1310" spans="1:26">
      <c r="A1310" s="74"/>
      <c r="B1310" s="74"/>
      <c r="C1310" s="74"/>
      <c r="D1310" s="74"/>
      <c r="E1310" s="74"/>
      <c r="F1310" s="74"/>
      <c r="G1310" s="74"/>
      <c r="H1310" s="74"/>
      <c r="I1310" s="74"/>
      <c r="J1310" s="74"/>
      <c r="K1310" s="74"/>
      <c r="L1310" s="74"/>
      <c r="M1310" s="74"/>
      <c r="N1310" s="74"/>
      <c r="O1310" s="74"/>
      <c r="P1310" s="74"/>
      <c r="Q1310" s="74"/>
      <c r="R1310" s="74"/>
      <c r="S1310" s="74"/>
      <c r="T1310" s="74"/>
      <c r="U1310" s="74"/>
      <c r="V1310" s="74"/>
      <c r="W1310" s="74"/>
      <c r="X1310" s="74"/>
      <c r="Y1310" s="74"/>
      <c r="Z1310" s="74"/>
    </row>
    <row r="1311" spans="1:26">
      <c r="A1311" s="74"/>
      <c r="B1311" s="74"/>
      <c r="C1311" s="74"/>
      <c r="D1311" s="74"/>
      <c r="E1311" s="74"/>
      <c r="F1311" s="74"/>
      <c r="G1311" s="74"/>
      <c r="H1311" s="74"/>
      <c r="I1311" s="74"/>
      <c r="J1311" s="74"/>
      <c r="K1311" s="74"/>
      <c r="L1311" s="74"/>
      <c r="M1311" s="74"/>
      <c r="N1311" s="74"/>
      <c r="O1311" s="74"/>
      <c r="P1311" s="74"/>
      <c r="Q1311" s="74"/>
      <c r="R1311" s="74"/>
      <c r="S1311" s="74"/>
      <c r="T1311" s="74"/>
      <c r="U1311" s="74"/>
      <c r="V1311" s="74"/>
      <c r="W1311" s="74"/>
      <c r="X1311" s="74"/>
      <c r="Y1311" s="74"/>
      <c r="Z1311" s="74"/>
    </row>
    <row r="1312" spans="1:26">
      <c r="A1312" s="74"/>
      <c r="B1312" s="74"/>
      <c r="C1312" s="74"/>
      <c r="D1312" s="74"/>
      <c r="E1312" s="74"/>
      <c r="F1312" s="74"/>
      <c r="G1312" s="74"/>
      <c r="H1312" s="74"/>
      <c r="I1312" s="74"/>
      <c r="J1312" s="74"/>
      <c r="K1312" s="74"/>
      <c r="L1312" s="74"/>
      <c r="M1312" s="74"/>
      <c r="N1312" s="74"/>
      <c r="O1312" s="74"/>
      <c r="P1312" s="74"/>
      <c r="Q1312" s="74"/>
      <c r="R1312" s="74"/>
      <c r="S1312" s="74"/>
      <c r="T1312" s="74"/>
      <c r="U1312" s="74"/>
      <c r="V1312" s="74"/>
      <c r="W1312" s="74"/>
      <c r="X1312" s="74"/>
      <c r="Y1312" s="74"/>
      <c r="Z1312" s="74"/>
    </row>
    <row r="1313" spans="1:26">
      <c r="A1313" s="74"/>
      <c r="B1313" s="74"/>
      <c r="C1313" s="74"/>
      <c r="D1313" s="74"/>
      <c r="E1313" s="74"/>
      <c r="F1313" s="74"/>
      <c r="G1313" s="74"/>
      <c r="H1313" s="74"/>
      <c r="I1313" s="74"/>
      <c r="J1313" s="74"/>
      <c r="K1313" s="74"/>
      <c r="L1313" s="74"/>
      <c r="M1313" s="74"/>
      <c r="N1313" s="74"/>
      <c r="O1313" s="74"/>
      <c r="P1313" s="74"/>
      <c r="Q1313" s="74"/>
      <c r="R1313" s="74"/>
      <c r="S1313" s="74"/>
      <c r="T1313" s="74"/>
      <c r="U1313" s="74"/>
      <c r="V1313" s="74"/>
      <c r="W1313" s="74"/>
      <c r="X1313" s="74"/>
      <c r="Y1313" s="74"/>
      <c r="Z1313" s="74"/>
    </row>
    <row r="1314" spans="1:26">
      <c r="A1314" s="74"/>
      <c r="B1314" s="74"/>
      <c r="C1314" s="74"/>
      <c r="D1314" s="74"/>
      <c r="E1314" s="74"/>
      <c r="F1314" s="74"/>
      <c r="G1314" s="74"/>
      <c r="H1314" s="74"/>
      <c r="I1314" s="74"/>
      <c r="J1314" s="74"/>
      <c r="K1314" s="74"/>
      <c r="L1314" s="74"/>
      <c r="M1314" s="74"/>
      <c r="N1314" s="74"/>
      <c r="O1314" s="74"/>
      <c r="P1314" s="74"/>
      <c r="Q1314" s="74"/>
      <c r="R1314" s="74"/>
      <c r="S1314" s="74"/>
      <c r="T1314" s="74"/>
      <c r="U1314" s="74"/>
      <c r="V1314" s="74"/>
      <c r="W1314" s="74"/>
      <c r="X1314" s="74"/>
      <c r="Y1314" s="74"/>
      <c r="Z1314" s="74"/>
    </row>
    <row r="1315" spans="1:26">
      <c r="A1315" s="74"/>
      <c r="B1315" s="74"/>
      <c r="C1315" s="74"/>
      <c r="D1315" s="74"/>
      <c r="E1315" s="74"/>
      <c r="F1315" s="74"/>
      <c r="G1315" s="74"/>
      <c r="H1315" s="74"/>
      <c r="I1315" s="74"/>
      <c r="J1315" s="74"/>
      <c r="K1315" s="74"/>
      <c r="L1315" s="74"/>
      <c r="M1315" s="74"/>
      <c r="N1315" s="74"/>
      <c r="O1315" s="74"/>
      <c r="P1315" s="74"/>
      <c r="Q1315" s="74"/>
      <c r="R1315" s="74"/>
      <c r="S1315" s="74"/>
      <c r="T1315" s="74"/>
      <c r="U1315" s="74"/>
      <c r="V1315" s="74"/>
      <c r="W1315" s="74"/>
      <c r="X1315" s="74"/>
      <c r="Y1315" s="74"/>
      <c r="Z1315" s="74"/>
    </row>
    <row r="1316" spans="1:26">
      <c r="A1316" s="74"/>
      <c r="B1316" s="74"/>
      <c r="C1316" s="74"/>
      <c r="D1316" s="74"/>
      <c r="E1316" s="74"/>
      <c r="F1316" s="74"/>
      <c r="G1316" s="74"/>
      <c r="H1316" s="74"/>
      <c r="I1316" s="74"/>
      <c r="J1316" s="74"/>
      <c r="K1316" s="74"/>
      <c r="L1316" s="74"/>
      <c r="M1316" s="74"/>
      <c r="N1316" s="74"/>
      <c r="O1316" s="74"/>
      <c r="P1316" s="74"/>
      <c r="Q1316" s="74"/>
      <c r="R1316" s="74"/>
      <c r="S1316" s="74"/>
      <c r="T1316" s="74"/>
      <c r="U1316" s="74"/>
      <c r="V1316" s="74"/>
      <c r="W1316" s="74"/>
      <c r="X1316" s="74"/>
      <c r="Y1316" s="74"/>
      <c r="Z1316" s="74"/>
    </row>
    <row r="1317" spans="1:26">
      <c r="A1317" s="74"/>
      <c r="B1317" s="74"/>
      <c r="C1317" s="74"/>
      <c r="D1317" s="74"/>
      <c r="E1317" s="74"/>
      <c r="F1317" s="74"/>
      <c r="G1317" s="74"/>
      <c r="H1317" s="74"/>
      <c r="I1317" s="74"/>
      <c r="J1317" s="74"/>
      <c r="K1317" s="74"/>
      <c r="L1317" s="74"/>
      <c r="M1317" s="74"/>
      <c r="N1317" s="74"/>
      <c r="O1317" s="74"/>
      <c r="P1317" s="74"/>
      <c r="Q1317" s="74"/>
      <c r="R1317" s="74"/>
      <c r="S1317" s="74"/>
      <c r="T1317" s="74"/>
      <c r="U1317" s="74"/>
      <c r="V1317" s="74"/>
      <c r="W1317" s="74"/>
      <c r="X1317" s="74"/>
      <c r="Y1317" s="74"/>
      <c r="Z1317" s="74"/>
    </row>
    <row r="1318" spans="1:26">
      <c r="A1318" s="74"/>
      <c r="B1318" s="74"/>
      <c r="C1318" s="74"/>
      <c r="D1318" s="74"/>
      <c r="E1318" s="74"/>
      <c r="F1318" s="74"/>
      <c r="G1318" s="74"/>
      <c r="H1318" s="74"/>
      <c r="I1318" s="74"/>
      <c r="J1318" s="74"/>
      <c r="K1318" s="74"/>
      <c r="L1318" s="74"/>
      <c r="M1318" s="74"/>
      <c r="N1318" s="74"/>
      <c r="O1318" s="74"/>
      <c r="P1318" s="74"/>
      <c r="Q1318" s="74"/>
      <c r="R1318" s="74"/>
      <c r="S1318" s="74"/>
      <c r="T1318" s="74"/>
      <c r="U1318" s="74"/>
      <c r="V1318" s="74"/>
      <c r="W1318" s="74"/>
      <c r="X1318" s="74"/>
      <c r="Y1318" s="74"/>
      <c r="Z1318" s="74"/>
    </row>
    <row r="1319" spans="1:26">
      <c r="A1319" s="74"/>
      <c r="B1319" s="74"/>
      <c r="C1319" s="74"/>
      <c r="D1319" s="74"/>
      <c r="E1319" s="74"/>
      <c r="F1319" s="74"/>
      <c r="G1319" s="74"/>
      <c r="H1319" s="74"/>
      <c r="I1319" s="74"/>
      <c r="J1319" s="74"/>
      <c r="K1319" s="74"/>
      <c r="L1319" s="74"/>
      <c r="M1319" s="74"/>
      <c r="N1319" s="74"/>
      <c r="O1319" s="74"/>
      <c r="P1319" s="74"/>
      <c r="Q1319" s="74"/>
      <c r="R1319" s="74"/>
      <c r="S1319" s="74"/>
      <c r="T1319" s="74"/>
      <c r="U1319" s="74"/>
      <c r="V1319" s="74"/>
      <c r="W1319" s="74"/>
      <c r="X1319" s="74"/>
      <c r="Y1319" s="74"/>
      <c r="Z1319" s="74"/>
    </row>
    <row r="1320" spans="1:26">
      <c r="A1320" s="74"/>
      <c r="B1320" s="74"/>
      <c r="C1320" s="74"/>
      <c r="D1320" s="74"/>
      <c r="E1320" s="74"/>
      <c r="F1320" s="74"/>
      <c r="G1320" s="74"/>
      <c r="H1320" s="74"/>
      <c r="I1320" s="74"/>
      <c r="J1320" s="74"/>
      <c r="K1320" s="74"/>
      <c r="L1320" s="74"/>
      <c r="M1320" s="74"/>
      <c r="N1320" s="74"/>
      <c r="O1320" s="74"/>
      <c r="P1320" s="74"/>
      <c r="Q1320" s="74"/>
      <c r="R1320" s="74"/>
      <c r="S1320" s="74"/>
      <c r="T1320" s="74"/>
      <c r="U1320" s="74"/>
      <c r="V1320" s="74"/>
      <c r="W1320" s="74"/>
      <c r="X1320" s="74"/>
      <c r="Y1320" s="74"/>
      <c r="Z1320" s="74"/>
    </row>
    <row r="1321" spans="1:26">
      <c r="A1321" s="74"/>
      <c r="B1321" s="74"/>
      <c r="C1321" s="74"/>
      <c r="D1321" s="74"/>
      <c r="E1321" s="74"/>
      <c r="F1321" s="74"/>
      <c r="G1321" s="74"/>
      <c r="H1321" s="74"/>
      <c r="I1321" s="74"/>
      <c r="J1321" s="74"/>
      <c r="K1321" s="74"/>
      <c r="L1321" s="74"/>
      <c r="M1321" s="74"/>
      <c r="N1321" s="74"/>
      <c r="O1321" s="74"/>
      <c r="P1321" s="74"/>
      <c r="Q1321" s="74"/>
      <c r="R1321" s="74"/>
      <c r="S1321" s="74"/>
      <c r="T1321" s="74"/>
      <c r="U1321" s="74"/>
      <c r="V1321" s="74"/>
      <c r="W1321" s="74"/>
      <c r="X1321" s="74"/>
      <c r="Y1321" s="74"/>
      <c r="Z1321" s="74"/>
    </row>
    <row r="1322" spans="1:26">
      <c r="A1322" s="74"/>
      <c r="B1322" s="74"/>
      <c r="C1322" s="74"/>
      <c r="D1322" s="74"/>
      <c r="E1322" s="74"/>
      <c r="F1322" s="74"/>
      <c r="G1322" s="74"/>
      <c r="H1322" s="74"/>
      <c r="I1322" s="74"/>
      <c r="J1322" s="74"/>
      <c r="K1322" s="74"/>
      <c r="L1322" s="74"/>
      <c r="M1322" s="74"/>
      <c r="N1322" s="74"/>
      <c r="O1322" s="74"/>
      <c r="P1322" s="74"/>
      <c r="Q1322" s="74"/>
      <c r="R1322" s="74"/>
      <c r="S1322" s="74"/>
      <c r="T1322" s="74"/>
      <c r="U1322" s="74"/>
      <c r="V1322" s="74"/>
      <c r="W1322" s="74"/>
      <c r="X1322" s="74"/>
      <c r="Y1322" s="74"/>
      <c r="Z1322" s="74"/>
    </row>
    <row r="1323" spans="1:26">
      <c r="A1323" s="74"/>
      <c r="B1323" s="74"/>
      <c r="C1323" s="74"/>
      <c r="D1323" s="74"/>
      <c r="E1323" s="74"/>
      <c r="F1323" s="74"/>
      <c r="G1323" s="74"/>
      <c r="H1323" s="74"/>
      <c r="I1323" s="74"/>
      <c r="J1323" s="74"/>
      <c r="K1323" s="74"/>
      <c r="L1323" s="74"/>
      <c r="M1323" s="74"/>
      <c r="N1323" s="74"/>
      <c r="O1323" s="74"/>
      <c r="P1323" s="74"/>
      <c r="Q1323" s="74"/>
      <c r="R1323" s="74"/>
      <c r="S1323" s="74"/>
      <c r="T1323" s="74"/>
      <c r="U1323" s="74"/>
      <c r="V1323" s="74"/>
      <c r="W1323" s="74"/>
      <c r="X1323" s="74"/>
      <c r="Y1323" s="74"/>
      <c r="Z1323" s="74"/>
    </row>
    <row r="1324" spans="1:26">
      <c r="A1324" s="74"/>
      <c r="B1324" s="74"/>
      <c r="C1324" s="74"/>
      <c r="D1324" s="74"/>
      <c r="E1324" s="74"/>
      <c r="F1324" s="74"/>
      <c r="G1324" s="74"/>
      <c r="H1324" s="74"/>
      <c r="I1324" s="74"/>
      <c r="J1324" s="74"/>
      <c r="K1324" s="74"/>
      <c r="L1324" s="74"/>
      <c r="M1324" s="74"/>
      <c r="N1324" s="74"/>
      <c r="O1324" s="74"/>
      <c r="P1324" s="74"/>
      <c r="Q1324" s="74"/>
      <c r="R1324" s="74"/>
      <c r="S1324" s="74"/>
      <c r="T1324" s="74"/>
      <c r="U1324" s="74"/>
      <c r="V1324" s="74"/>
      <c r="W1324" s="74"/>
      <c r="X1324" s="74"/>
      <c r="Y1324" s="74"/>
      <c r="Z1324" s="74"/>
    </row>
    <row r="1325" spans="1:26">
      <c r="A1325" s="74"/>
      <c r="B1325" s="74"/>
      <c r="C1325" s="74"/>
      <c r="D1325" s="74"/>
      <c r="E1325" s="74"/>
      <c r="F1325" s="74"/>
      <c r="G1325" s="74"/>
      <c r="H1325" s="74"/>
      <c r="I1325" s="74"/>
      <c r="J1325" s="74"/>
      <c r="K1325" s="74"/>
      <c r="L1325" s="74"/>
      <c r="M1325" s="74"/>
      <c r="N1325" s="74"/>
      <c r="O1325" s="74"/>
      <c r="P1325" s="74"/>
      <c r="Q1325" s="74"/>
      <c r="R1325" s="74"/>
      <c r="S1325" s="74"/>
      <c r="T1325" s="74"/>
      <c r="U1325" s="74"/>
      <c r="V1325" s="74"/>
      <c r="W1325" s="74"/>
      <c r="X1325" s="74"/>
      <c r="Y1325" s="74"/>
      <c r="Z1325" s="74"/>
    </row>
    <row r="1326" spans="1:26">
      <c r="A1326" s="74"/>
      <c r="B1326" s="74"/>
      <c r="C1326" s="74"/>
      <c r="D1326" s="74"/>
      <c r="E1326" s="74"/>
      <c r="F1326" s="74"/>
      <c r="G1326" s="74"/>
      <c r="H1326" s="74"/>
      <c r="I1326" s="74"/>
      <c r="J1326" s="74"/>
      <c r="K1326" s="74"/>
      <c r="L1326" s="74"/>
      <c r="M1326" s="74"/>
      <c r="N1326" s="74"/>
      <c r="O1326" s="74"/>
      <c r="P1326" s="74"/>
      <c r="Q1326" s="74"/>
      <c r="R1326" s="74"/>
      <c r="S1326" s="74"/>
      <c r="T1326" s="74"/>
      <c r="U1326" s="74"/>
      <c r="V1326" s="74"/>
      <c r="W1326" s="74"/>
      <c r="X1326" s="74"/>
      <c r="Y1326" s="74"/>
      <c r="Z1326" s="74"/>
    </row>
    <row r="1327" spans="1:26">
      <c r="A1327" s="74"/>
      <c r="B1327" s="74"/>
      <c r="C1327" s="74"/>
      <c r="D1327" s="74"/>
      <c r="E1327" s="74"/>
      <c r="F1327" s="74"/>
      <c r="G1327" s="74"/>
      <c r="H1327" s="74"/>
      <c r="I1327" s="74"/>
      <c r="J1327" s="74"/>
      <c r="K1327" s="74"/>
      <c r="L1327" s="74"/>
      <c r="M1327" s="74"/>
      <c r="N1327" s="74"/>
      <c r="O1327" s="74"/>
      <c r="P1327" s="74"/>
      <c r="Q1327" s="74"/>
      <c r="R1327" s="74"/>
      <c r="S1327" s="74"/>
      <c r="T1327" s="74"/>
      <c r="U1327" s="74"/>
      <c r="V1327" s="74"/>
      <c r="W1327" s="74"/>
      <c r="X1327" s="74"/>
      <c r="Y1327" s="74"/>
      <c r="Z1327" s="74"/>
    </row>
    <row r="1328" spans="1:26">
      <c r="A1328" s="74"/>
      <c r="B1328" s="74"/>
      <c r="C1328" s="74"/>
      <c r="D1328" s="74"/>
      <c r="E1328" s="74"/>
      <c r="F1328" s="74"/>
      <c r="G1328" s="74"/>
      <c r="H1328" s="74"/>
      <c r="I1328" s="74"/>
      <c r="J1328" s="74"/>
      <c r="K1328" s="74"/>
      <c r="L1328" s="74"/>
      <c r="M1328" s="74"/>
      <c r="N1328" s="74"/>
      <c r="O1328" s="74"/>
      <c r="P1328" s="74"/>
      <c r="Q1328" s="74"/>
      <c r="R1328" s="74"/>
      <c r="S1328" s="74"/>
      <c r="T1328" s="74"/>
      <c r="U1328" s="74"/>
      <c r="V1328" s="74"/>
      <c r="W1328" s="74"/>
      <c r="X1328" s="74"/>
      <c r="Y1328" s="74"/>
      <c r="Z1328" s="74"/>
    </row>
    <row r="1329" spans="1:26">
      <c r="A1329" s="74"/>
      <c r="B1329" s="74"/>
      <c r="C1329" s="74"/>
      <c r="D1329" s="74"/>
      <c r="E1329" s="74"/>
      <c r="F1329" s="74"/>
      <c r="G1329" s="74"/>
      <c r="H1329" s="74"/>
      <c r="I1329" s="74"/>
      <c r="J1329" s="74"/>
      <c r="K1329" s="74"/>
      <c r="L1329" s="74"/>
      <c r="M1329" s="74"/>
      <c r="N1329" s="74"/>
      <c r="O1329" s="74"/>
      <c r="P1329" s="74"/>
      <c r="Q1329" s="74"/>
      <c r="R1329" s="74"/>
      <c r="S1329" s="74"/>
      <c r="T1329" s="74"/>
      <c r="U1329" s="74"/>
      <c r="V1329" s="74"/>
      <c r="W1329" s="74"/>
      <c r="X1329" s="74"/>
      <c r="Y1329" s="74"/>
      <c r="Z1329" s="74"/>
    </row>
    <row r="1330" spans="1:26">
      <c r="A1330" s="74"/>
      <c r="B1330" s="74"/>
      <c r="C1330" s="74"/>
      <c r="D1330" s="74"/>
      <c r="E1330" s="74"/>
      <c r="F1330" s="74"/>
      <c r="G1330" s="74"/>
      <c r="H1330" s="74"/>
      <c r="I1330" s="74"/>
      <c r="J1330" s="74"/>
      <c r="K1330" s="74"/>
      <c r="L1330" s="74"/>
      <c r="M1330" s="74"/>
      <c r="N1330" s="74"/>
      <c r="O1330" s="74"/>
      <c r="P1330" s="74"/>
      <c r="Q1330" s="74"/>
      <c r="R1330" s="74"/>
      <c r="S1330" s="74"/>
      <c r="T1330" s="74"/>
      <c r="U1330" s="74"/>
      <c r="V1330" s="74"/>
      <c r="W1330" s="74"/>
      <c r="X1330" s="74"/>
      <c r="Y1330" s="74"/>
      <c r="Z1330" s="74"/>
    </row>
    <row r="1331" spans="1:26">
      <c r="A1331" s="74"/>
      <c r="B1331" s="74"/>
      <c r="C1331" s="74"/>
      <c r="D1331" s="74"/>
      <c r="E1331" s="74"/>
      <c r="F1331" s="74"/>
      <c r="G1331" s="74"/>
      <c r="H1331" s="74"/>
      <c r="I1331" s="74"/>
      <c r="J1331" s="74"/>
      <c r="K1331" s="74"/>
      <c r="L1331" s="74"/>
      <c r="M1331" s="74"/>
      <c r="N1331" s="74"/>
      <c r="O1331" s="74"/>
      <c r="P1331" s="74"/>
      <c r="Q1331" s="74"/>
      <c r="R1331" s="74"/>
      <c r="S1331" s="74"/>
      <c r="T1331" s="74"/>
      <c r="U1331" s="74"/>
      <c r="V1331" s="74"/>
      <c r="W1331" s="74"/>
      <c r="X1331" s="74"/>
      <c r="Y1331" s="74"/>
      <c r="Z1331" s="74"/>
    </row>
    <row r="1332" spans="1:26">
      <c r="A1332" s="74"/>
      <c r="B1332" s="74"/>
      <c r="C1332" s="74"/>
      <c r="D1332" s="74"/>
      <c r="E1332" s="74"/>
      <c r="F1332" s="74"/>
      <c r="G1332" s="74"/>
      <c r="H1332" s="74"/>
      <c r="I1332" s="74"/>
      <c r="J1332" s="74"/>
      <c r="K1332" s="74"/>
      <c r="L1332" s="74"/>
      <c r="M1332" s="74"/>
      <c r="N1332" s="74"/>
      <c r="O1332" s="74"/>
      <c r="P1332" s="74"/>
      <c r="Q1332" s="74"/>
      <c r="R1332" s="74"/>
      <c r="S1332" s="74"/>
      <c r="T1332" s="74"/>
      <c r="U1332" s="74"/>
      <c r="V1332" s="74"/>
      <c r="W1332" s="74"/>
      <c r="X1332" s="74"/>
      <c r="Y1332" s="74"/>
      <c r="Z1332" s="74"/>
    </row>
    <row r="1333" spans="1:26">
      <c r="A1333" s="74"/>
      <c r="B1333" s="74"/>
      <c r="C1333" s="74"/>
      <c r="D1333" s="74"/>
      <c r="E1333" s="74"/>
      <c r="F1333" s="74"/>
      <c r="G1333" s="74"/>
      <c r="H1333" s="74"/>
      <c r="I1333" s="74"/>
      <c r="J1333" s="74"/>
      <c r="K1333" s="74"/>
      <c r="L1333" s="74"/>
      <c r="M1333" s="74"/>
      <c r="N1333" s="74"/>
      <c r="O1333" s="74"/>
      <c r="P1333" s="74"/>
      <c r="Q1333" s="74"/>
      <c r="R1333" s="74"/>
      <c r="S1333" s="74"/>
      <c r="T1333" s="74"/>
      <c r="U1333" s="74"/>
      <c r="V1333" s="74"/>
      <c r="W1333" s="74"/>
      <c r="X1333" s="74"/>
      <c r="Y1333" s="74"/>
      <c r="Z1333" s="74"/>
    </row>
    <row r="1334" spans="1:26">
      <c r="A1334" s="74"/>
      <c r="B1334" s="74"/>
      <c r="C1334" s="74"/>
      <c r="D1334" s="74"/>
      <c r="E1334" s="74"/>
      <c r="F1334" s="74"/>
      <c r="G1334" s="74"/>
      <c r="H1334" s="74"/>
      <c r="I1334" s="74"/>
      <c r="J1334" s="74"/>
      <c r="K1334" s="74"/>
      <c r="L1334" s="74"/>
      <c r="M1334" s="74"/>
      <c r="N1334" s="74"/>
      <c r="O1334" s="74"/>
      <c r="P1334" s="74"/>
      <c r="Q1334" s="74"/>
      <c r="R1334" s="74"/>
      <c r="S1334" s="74"/>
      <c r="T1334" s="74"/>
      <c r="U1334" s="74"/>
      <c r="V1334" s="74"/>
      <c r="W1334" s="74"/>
      <c r="X1334" s="74"/>
      <c r="Y1334" s="74"/>
      <c r="Z1334" s="74"/>
    </row>
    <row r="1335" spans="1:26">
      <c r="A1335" s="74"/>
      <c r="B1335" s="74"/>
      <c r="C1335" s="74"/>
      <c r="D1335" s="74"/>
      <c r="E1335" s="74"/>
      <c r="F1335" s="74"/>
      <c r="G1335" s="74"/>
      <c r="H1335" s="74"/>
      <c r="I1335" s="74"/>
      <c r="J1335" s="74"/>
      <c r="K1335" s="74"/>
      <c r="L1335" s="74"/>
      <c r="M1335" s="74"/>
      <c r="N1335" s="74"/>
      <c r="O1335" s="74"/>
      <c r="P1335" s="74"/>
      <c r="Q1335" s="74"/>
      <c r="R1335" s="74"/>
      <c r="S1335" s="74"/>
      <c r="T1335" s="74"/>
      <c r="U1335" s="74"/>
      <c r="V1335" s="74"/>
      <c r="W1335" s="74"/>
      <c r="X1335" s="74"/>
      <c r="Y1335" s="74"/>
      <c r="Z1335" s="74"/>
    </row>
    <row r="1336" spans="1:26">
      <c r="A1336" s="74"/>
      <c r="B1336" s="74"/>
      <c r="C1336" s="74"/>
      <c r="D1336" s="74"/>
      <c r="E1336" s="74"/>
      <c r="F1336" s="74"/>
      <c r="G1336" s="74"/>
      <c r="H1336" s="74"/>
      <c r="I1336" s="74"/>
      <c r="J1336" s="74"/>
      <c r="K1336" s="74"/>
      <c r="L1336" s="74"/>
      <c r="M1336" s="74"/>
      <c r="N1336" s="74"/>
      <c r="O1336" s="74"/>
      <c r="P1336" s="74"/>
      <c r="Q1336" s="74"/>
      <c r="R1336" s="74"/>
      <c r="S1336" s="74"/>
      <c r="T1336" s="74"/>
      <c r="U1336" s="74"/>
      <c r="V1336" s="74"/>
      <c r="W1336" s="74"/>
      <c r="X1336" s="74"/>
      <c r="Y1336" s="74"/>
      <c r="Z1336" s="74"/>
    </row>
    <row r="1337" spans="1:26">
      <c r="A1337" s="74"/>
      <c r="B1337" s="74"/>
      <c r="C1337" s="74"/>
      <c r="D1337" s="74"/>
      <c r="E1337" s="74"/>
      <c r="F1337" s="74"/>
      <c r="G1337" s="74"/>
      <c r="H1337" s="74"/>
      <c r="I1337" s="74"/>
      <c r="J1337" s="74"/>
      <c r="K1337" s="74"/>
      <c r="L1337" s="74"/>
      <c r="M1337" s="74"/>
      <c r="N1337" s="74"/>
      <c r="O1337" s="74"/>
      <c r="P1337" s="74"/>
      <c r="Q1337" s="74"/>
      <c r="R1337" s="74"/>
      <c r="S1337" s="74"/>
      <c r="T1337" s="74"/>
      <c r="U1337" s="74"/>
      <c r="V1337" s="74"/>
      <c r="W1337" s="74"/>
      <c r="X1337" s="74"/>
      <c r="Y1337" s="74"/>
      <c r="Z1337" s="74"/>
    </row>
    <row r="1338" spans="1:26">
      <c r="A1338" s="74"/>
      <c r="B1338" s="74"/>
      <c r="C1338" s="74"/>
      <c r="D1338" s="74"/>
      <c r="E1338" s="74"/>
      <c r="F1338" s="74"/>
      <c r="G1338" s="74"/>
      <c r="H1338" s="74"/>
      <c r="I1338" s="74"/>
      <c r="J1338" s="74"/>
      <c r="K1338" s="74"/>
      <c r="L1338" s="74"/>
      <c r="M1338" s="74"/>
      <c r="N1338" s="74"/>
      <c r="O1338" s="74"/>
      <c r="P1338" s="74"/>
      <c r="Q1338" s="74"/>
      <c r="R1338" s="74"/>
      <c r="S1338" s="74"/>
      <c r="T1338" s="74"/>
      <c r="U1338" s="74"/>
      <c r="V1338" s="74"/>
      <c r="W1338" s="74"/>
      <c r="X1338" s="74"/>
      <c r="Y1338" s="74"/>
      <c r="Z1338" s="74"/>
    </row>
    <row r="1339" spans="1:26">
      <c r="A1339" s="74"/>
      <c r="B1339" s="74"/>
      <c r="C1339" s="74"/>
      <c r="D1339" s="74"/>
      <c r="E1339" s="74"/>
      <c r="F1339" s="74"/>
      <c r="G1339" s="74"/>
      <c r="H1339" s="74"/>
      <c r="I1339" s="74"/>
      <c r="J1339" s="74"/>
      <c r="K1339" s="74"/>
      <c r="L1339" s="74"/>
      <c r="M1339" s="74"/>
      <c r="N1339" s="74"/>
      <c r="O1339" s="74"/>
      <c r="P1339" s="74"/>
      <c r="Q1339" s="74"/>
      <c r="R1339" s="74"/>
      <c r="S1339" s="74"/>
      <c r="T1339" s="74"/>
      <c r="U1339" s="74"/>
      <c r="V1339" s="74"/>
      <c r="W1339" s="74"/>
      <c r="X1339" s="74"/>
      <c r="Y1339" s="74"/>
      <c r="Z1339" s="74"/>
    </row>
    <row r="1340" spans="1:26">
      <c r="A1340" s="74"/>
      <c r="B1340" s="74"/>
      <c r="C1340" s="74"/>
      <c r="D1340" s="74"/>
      <c r="E1340" s="74"/>
      <c r="F1340" s="74"/>
      <c r="G1340" s="74"/>
      <c r="H1340" s="74"/>
      <c r="I1340" s="74"/>
      <c r="J1340" s="74"/>
      <c r="K1340" s="74"/>
      <c r="L1340" s="74"/>
      <c r="M1340" s="74"/>
      <c r="N1340" s="74"/>
      <c r="O1340" s="74"/>
      <c r="P1340" s="74"/>
      <c r="Q1340" s="74"/>
      <c r="R1340" s="74"/>
      <c r="S1340" s="74"/>
      <c r="T1340" s="74"/>
      <c r="U1340" s="74"/>
      <c r="V1340" s="74"/>
      <c r="W1340" s="74"/>
      <c r="X1340" s="74"/>
      <c r="Y1340" s="74"/>
      <c r="Z1340" s="74"/>
    </row>
    <row r="1341" spans="1:26">
      <c r="A1341" s="74"/>
      <c r="B1341" s="74"/>
      <c r="C1341" s="74"/>
      <c r="D1341" s="74"/>
      <c r="E1341" s="74"/>
      <c r="F1341" s="74"/>
      <c r="G1341" s="74"/>
      <c r="H1341" s="74"/>
      <c r="I1341" s="74"/>
      <c r="J1341" s="74"/>
      <c r="K1341" s="74"/>
      <c r="L1341" s="74"/>
      <c r="M1341" s="74"/>
      <c r="N1341" s="74"/>
      <c r="O1341" s="74"/>
      <c r="P1341" s="74"/>
      <c r="Q1341" s="74"/>
      <c r="R1341" s="74"/>
      <c r="S1341" s="74"/>
      <c r="T1341" s="74"/>
      <c r="U1341" s="74"/>
      <c r="V1341" s="74"/>
      <c r="W1341" s="74"/>
      <c r="X1341" s="74"/>
      <c r="Y1341" s="74"/>
      <c r="Z1341" s="74"/>
    </row>
    <row r="1342" spans="1:26">
      <c r="A1342" s="74"/>
      <c r="B1342" s="74"/>
      <c r="C1342" s="74"/>
      <c r="D1342" s="74"/>
      <c r="E1342" s="74"/>
      <c r="F1342" s="74"/>
      <c r="G1342" s="74"/>
      <c r="H1342" s="74"/>
      <c r="I1342" s="74"/>
      <c r="J1342" s="74"/>
      <c r="K1342" s="74"/>
      <c r="L1342" s="74"/>
      <c r="M1342" s="74"/>
      <c r="N1342" s="74"/>
      <c r="O1342" s="74"/>
      <c r="P1342" s="74"/>
      <c r="Q1342" s="74"/>
      <c r="R1342" s="74"/>
      <c r="S1342" s="74"/>
      <c r="T1342" s="74"/>
      <c r="U1342" s="74"/>
      <c r="V1342" s="74"/>
      <c r="W1342" s="74"/>
      <c r="X1342" s="74"/>
      <c r="Y1342" s="74"/>
      <c r="Z1342" s="74"/>
    </row>
    <row r="1343" spans="1:26">
      <c r="A1343" s="74"/>
      <c r="B1343" s="74"/>
      <c r="C1343" s="74"/>
      <c r="D1343" s="74"/>
      <c r="E1343" s="74"/>
      <c r="F1343" s="74"/>
      <c r="G1343" s="74"/>
      <c r="H1343" s="74"/>
      <c r="I1343" s="74"/>
      <c r="J1343" s="74"/>
      <c r="K1343" s="74"/>
      <c r="L1343" s="74"/>
      <c r="M1343" s="74"/>
      <c r="N1343" s="74"/>
      <c r="O1343" s="74"/>
      <c r="P1343" s="74"/>
      <c r="Q1343" s="74"/>
      <c r="R1343" s="74"/>
      <c r="S1343" s="74"/>
      <c r="T1343" s="74"/>
      <c r="U1343" s="74"/>
      <c r="V1343" s="74"/>
      <c r="W1343" s="74"/>
      <c r="X1343" s="74"/>
      <c r="Y1343" s="74"/>
      <c r="Z1343" s="74"/>
    </row>
    <row r="1344" spans="1:26">
      <c r="A1344" s="74"/>
      <c r="B1344" s="74"/>
      <c r="C1344" s="74"/>
      <c r="D1344" s="74"/>
      <c r="E1344" s="74"/>
      <c r="F1344" s="74"/>
      <c r="G1344" s="74"/>
      <c r="H1344" s="74"/>
      <c r="I1344" s="74"/>
      <c r="J1344" s="74"/>
      <c r="K1344" s="74"/>
      <c r="L1344" s="74"/>
      <c r="M1344" s="74"/>
      <c r="N1344" s="74"/>
      <c r="O1344" s="74"/>
      <c r="P1344" s="74"/>
      <c r="Q1344" s="74"/>
      <c r="R1344" s="74"/>
      <c r="S1344" s="74"/>
      <c r="T1344" s="74"/>
      <c r="U1344" s="74"/>
      <c r="V1344" s="74"/>
      <c r="W1344" s="74"/>
      <c r="X1344" s="74"/>
      <c r="Y1344" s="74"/>
      <c r="Z1344" s="74"/>
    </row>
    <row r="1345" spans="1:26">
      <c r="A1345" s="74"/>
      <c r="B1345" s="74"/>
      <c r="C1345" s="74"/>
      <c r="D1345" s="74"/>
      <c r="E1345" s="74"/>
      <c r="F1345" s="74"/>
      <c r="G1345" s="74"/>
      <c r="H1345" s="74"/>
      <c r="I1345" s="74"/>
      <c r="J1345" s="74"/>
      <c r="K1345" s="74"/>
      <c r="L1345" s="74"/>
      <c r="M1345" s="74"/>
      <c r="N1345" s="74"/>
      <c r="O1345" s="74"/>
      <c r="P1345" s="74"/>
      <c r="Q1345" s="74"/>
      <c r="R1345" s="74"/>
      <c r="S1345" s="74"/>
      <c r="T1345" s="74"/>
      <c r="U1345" s="74"/>
      <c r="V1345" s="74"/>
      <c r="W1345" s="74"/>
      <c r="X1345" s="74"/>
      <c r="Y1345" s="74"/>
      <c r="Z1345" s="74"/>
    </row>
    <row r="1346" spans="1:26">
      <c r="A1346" s="74"/>
      <c r="B1346" s="74"/>
      <c r="C1346" s="74"/>
      <c r="D1346" s="74"/>
      <c r="E1346" s="74"/>
      <c r="F1346" s="74"/>
      <c r="G1346" s="74"/>
      <c r="H1346" s="74"/>
      <c r="I1346" s="74"/>
      <c r="J1346" s="74"/>
      <c r="K1346" s="74"/>
      <c r="L1346" s="74"/>
      <c r="M1346" s="74"/>
      <c r="N1346" s="74"/>
      <c r="O1346" s="74"/>
      <c r="P1346" s="74"/>
      <c r="Q1346" s="74"/>
      <c r="R1346" s="74"/>
      <c r="S1346" s="74"/>
      <c r="T1346" s="74"/>
      <c r="U1346" s="74"/>
      <c r="V1346" s="74"/>
      <c r="W1346" s="74"/>
      <c r="X1346" s="74"/>
      <c r="Y1346" s="74"/>
      <c r="Z1346" s="74"/>
    </row>
    <row r="1347" spans="1:26">
      <c r="A1347" s="74"/>
      <c r="B1347" s="74"/>
      <c r="C1347" s="74"/>
      <c r="D1347" s="74"/>
      <c r="E1347" s="74"/>
      <c r="F1347" s="74"/>
      <c r="G1347" s="74"/>
      <c r="H1347" s="74"/>
      <c r="I1347" s="74"/>
      <c r="J1347" s="74"/>
      <c r="K1347" s="74"/>
      <c r="L1347" s="74"/>
      <c r="M1347" s="74"/>
      <c r="N1347" s="74"/>
      <c r="O1347" s="74"/>
      <c r="P1347" s="74"/>
      <c r="Q1347" s="74"/>
      <c r="R1347" s="74"/>
      <c r="S1347" s="74"/>
      <c r="T1347" s="74"/>
      <c r="U1347" s="74"/>
      <c r="V1347" s="74"/>
      <c r="W1347" s="74"/>
      <c r="X1347" s="74"/>
      <c r="Y1347" s="74"/>
      <c r="Z1347" s="74"/>
    </row>
    <row r="1348" spans="1:26">
      <c r="A1348" s="74"/>
      <c r="B1348" s="74"/>
      <c r="C1348" s="74"/>
      <c r="D1348" s="74"/>
      <c r="E1348" s="74"/>
      <c r="F1348" s="74"/>
      <c r="G1348" s="74"/>
      <c r="H1348" s="74"/>
      <c r="I1348" s="74"/>
      <c r="J1348" s="74"/>
      <c r="K1348" s="74"/>
      <c r="L1348" s="74"/>
      <c r="M1348" s="74"/>
      <c r="N1348" s="74"/>
      <c r="O1348" s="74"/>
      <c r="P1348" s="74"/>
      <c r="Q1348" s="74"/>
      <c r="R1348" s="74"/>
      <c r="S1348" s="74"/>
      <c r="T1348" s="74"/>
      <c r="U1348" s="74"/>
      <c r="V1348" s="74"/>
      <c r="W1348" s="74"/>
      <c r="X1348" s="74"/>
      <c r="Y1348" s="74"/>
      <c r="Z1348" s="74"/>
    </row>
    <row r="1349" spans="1:26">
      <c r="A1349" s="74"/>
      <c r="B1349" s="74"/>
      <c r="C1349" s="74"/>
      <c r="D1349" s="74"/>
      <c r="E1349" s="74"/>
      <c r="F1349" s="74"/>
      <c r="G1349" s="74"/>
      <c r="H1349" s="74"/>
      <c r="I1349" s="74"/>
      <c r="J1349" s="74"/>
      <c r="K1349" s="74"/>
      <c r="L1349" s="74"/>
      <c r="M1349" s="74"/>
      <c r="N1349" s="74"/>
      <c r="O1349" s="74"/>
      <c r="P1349" s="74"/>
      <c r="Q1349" s="74"/>
      <c r="R1349" s="74"/>
      <c r="S1349" s="74"/>
      <c r="T1349" s="74"/>
      <c r="U1349" s="74"/>
      <c r="V1349" s="74"/>
      <c r="W1349" s="74"/>
      <c r="X1349" s="74"/>
      <c r="Y1349" s="74"/>
      <c r="Z1349" s="74"/>
    </row>
    <row r="1350" spans="1:26">
      <c r="A1350" s="74"/>
      <c r="B1350" s="74"/>
      <c r="C1350" s="74"/>
      <c r="D1350" s="74"/>
      <c r="E1350" s="74"/>
      <c r="F1350" s="74"/>
      <c r="G1350" s="74"/>
      <c r="H1350" s="74"/>
      <c r="I1350" s="74"/>
      <c r="J1350" s="74"/>
      <c r="K1350" s="74"/>
      <c r="L1350" s="74"/>
      <c r="M1350" s="74"/>
      <c r="N1350" s="74"/>
      <c r="O1350" s="74"/>
      <c r="P1350" s="74"/>
      <c r="Q1350" s="74"/>
      <c r="R1350" s="74"/>
      <c r="S1350" s="74"/>
      <c r="T1350" s="74"/>
      <c r="U1350" s="74"/>
      <c r="V1350" s="74"/>
      <c r="W1350" s="74"/>
      <c r="X1350" s="74"/>
      <c r="Y1350" s="74"/>
      <c r="Z1350" s="74"/>
    </row>
    <row r="1351" spans="1:26">
      <c r="A1351" s="74"/>
      <c r="B1351" s="74"/>
      <c r="C1351" s="74"/>
      <c r="D1351" s="74"/>
      <c r="E1351" s="74"/>
      <c r="F1351" s="74"/>
      <c r="G1351" s="74"/>
      <c r="H1351" s="74"/>
      <c r="I1351" s="74"/>
      <c r="J1351" s="74"/>
      <c r="K1351" s="74"/>
      <c r="L1351" s="74"/>
      <c r="M1351" s="74"/>
      <c r="N1351" s="74"/>
      <c r="O1351" s="74"/>
      <c r="P1351" s="74"/>
      <c r="Q1351" s="74"/>
      <c r="R1351" s="74"/>
      <c r="S1351" s="74"/>
      <c r="T1351" s="74"/>
      <c r="U1351" s="74"/>
      <c r="V1351" s="74"/>
      <c r="W1351" s="74"/>
      <c r="X1351" s="74"/>
      <c r="Y1351" s="74"/>
      <c r="Z1351" s="74"/>
    </row>
    <row r="1352" spans="1:26">
      <c r="A1352" s="74"/>
      <c r="B1352" s="74"/>
      <c r="C1352" s="74"/>
      <c r="D1352" s="74"/>
      <c r="E1352" s="74"/>
      <c r="F1352" s="74"/>
      <c r="G1352" s="74"/>
      <c r="H1352" s="74"/>
      <c r="I1352" s="74"/>
      <c r="J1352" s="74"/>
      <c r="K1352" s="74"/>
      <c r="L1352" s="74"/>
      <c r="M1352" s="74"/>
      <c r="N1352" s="74"/>
      <c r="O1352" s="74"/>
      <c r="P1352" s="74"/>
      <c r="Q1352" s="74"/>
      <c r="R1352" s="74"/>
      <c r="S1352" s="74"/>
      <c r="T1352" s="74"/>
      <c r="U1352" s="74"/>
      <c r="V1352" s="74"/>
      <c r="W1352" s="74"/>
      <c r="X1352" s="74"/>
      <c r="Y1352" s="74"/>
      <c r="Z1352" s="74"/>
    </row>
    <row r="1353" spans="1:26">
      <c r="A1353" s="74"/>
      <c r="B1353" s="74"/>
      <c r="C1353" s="74"/>
      <c r="D1353" s="74"/>
      <c r="E1353" s="74"/>
      <c r="F1353" s="74"/>
      <c r="G1353" s="74"/>
      <c r="H1353" s="74"/>
      <c r="I1353" s="74"/>
      <c r="J1353" s="74"/>
      <c r="K1353" s="74"/>
      <c r="L1353" s="74"/>
      <c r="M1353" s="74"/>
      <c r="N1353" s="74"/>
      <c r="O1353" s="74"/>
      <c r="P1353" s="74"/>
      <c r="Q1353" s="74"/>
      <c r="R1353" s="74"/>
      <c r="S1353" s="74"/>
      <c r="T1353" s="74"/>
      <c r="U1353" s="74"/>
      <c r="V1353" s="74"/>
      <c r="W1353" s="74"/>
      <c r="X1353" s="74"/>
      <c r="Y1353" s="74"/>
      <c r="Z1353" s="74"/>
    </row>
    <row r="1354" spans="1:26">
      <c r="A1354" s="74"/>
      <c r="B1354" s="74"/>
      <c r="C1354" s="74"/>
      <c r="D1354" s="74"/>
      <c r="E1354" s="74"/>
      <c r="F1354" s="74"/>
      <c r="G1354" s="74"/>
      <c r="H1354" s="74"/>
      <c r="I1354" s="74"/>
      <c r="J1354" s="74"/>
      <c r="K1354" s="74"/>
      <c r="L1354" s="74"/>
      <c r="M1354" s="74"/>
      <c r="N1354" s="74"/>
      <c r="O1354" s="74"/>
      <c r="P1354" s="74"/>
      <c r="Q1354" s="74"/>
      <c r="R1354" s="74"/>
      <c r="S1354" s="74"/>
      <c r="T1354" s="74"/>
      <c r="U1354" s="74"/>
      <c r="V1354" s="74"/>
      <c r="W1354" s="74"/>
      <c r="X1354" s="74"/>
      <c r="Y1354" s="74"/>
      <c r="Z1354" s="74"/>
    </row>
    <row r="1355" spans="1:26">
      <c r="A1355" s="74"/>
      <c r="B1355" s="74"/>
      <c r="C1355" s="74"/>
      <c r="D1355" s="74"/>
      <c r="E1355" s="74"/>
      <c r="F1355" s="74"/>
      <c r="G1355" s="74"/>
      <c r="H1355" s="74"/>
      <c r="I1355" s="74"/>
      <c r="J1355" s="74"/>
      <c r="K1355" s="74"/>
      <c r="L1355" s="74"/>
      <c r="M1355" s="74"/>
      <c r="N1355" s="74"/>
      <c r="O1355" s="74"/>
      <c r="P1355" s="74"/>
      <c r="Q1355" s="74"/>
      <c r="R1355" s="74"/>
      <c r="S1355" s="74"/>
      <c r="T1355" s="74"/>
      <c r="U1355" s="74"/>
      <c r="V1355" s="74"/>
      <c r="W1355" s="74"/>
      <c r="X1355" s="74"/>
      <c r="Y1355" s="74"/>
      <c r="Z1355" s="74"/>
    </row>
    <row r="1356" spans="1:26">
      <c r="A1356" s="74"/>
      <c r="B1356" s="74"/>
      <c r="C1356" s="74"/>
      <c r="D1356" s="74"/>
      <c r="E1356" s="74"/>
      <c r="F1356" s="74"/>
      <c r="G1356" s="74"/>
      <c r="H1356" s="74"/>
      <c r="I1356" s="74"/>
      <c r="J1356" s="74"/>
      <c r="K1356" s="74"/>
      <c r="L1356" s="74"/>
      <c r="M1356" s="74"/>
      <c r="N1356" s="74"/>
      <c r="O1356" s="74"/>
      <c r="P1356" s="74"/>
      <c r="Q1356" s="74"/>
      <c r="R1356" s="74"/>
      <c r="S1356" s="74"/>
      <c r="T1356" s="74"/>
      <c r="U1356" s="74"/>
      <c r="V1356" s="74"/>
      <c r="W1356" s="74"/>
      <c r="X1356" s="74"/>
      <c r="Y1356" s="74"/>
      <c r="Z1356" s="74"/>
    </row>
    <row r="1357" spans="1:26">
      <c r="A1357" s="74"/>
      <c r="B1357" s="74"/>
      <c r="C1357" s="74"/>
      <c r="D1357" s="74"/>
      <c r="E1357" s="74"/>
      <c r="F1357" s="74"/>
      <c r="G1357" s="74"/>
      <c r="H1357" s="74"/>
      <c r="I1357" s="74"/>
      <c r="J1357" s="74"/>
      <c r="K1357" s="74"/>
      <c r="L1357" s="74"/>
      <c r="M1357" s="74"/>
      <c r="N1357" s="74"/>
      <c r="O1357" s="74"/>
      <c r="P1357" s="74"/>
      <c r="Q1357" s="74"/>
      <c r="R1357" s="74"/>
      <c r="S1357" s="74"/>
      <c r="T1357" s="74"/>
      <c r="U1357" s="74"/>
      <c r="V1357" s="74"/>
      <c r="W1357" s="74"/>
      <c r="X1357" s="74"/>
      <c r="Y1357" s="74"/>
      <c r="Z1357" s="74"/>
    </row>
    <row r="1358" spans="1:26">
      <c r="A1358" s="74"/>
      <c r="B1358" s="74"/>
      <c r="C1358" s="74"/>
      <c r="D1358" s="74"/>
      <c r="E1358" s="74"/>
      <c r="F1358" s="74"/>
      <c r="G1358" s="74"/>
      <c r="H1358" s="74"/>
      <c r="I1358" s="74"/>
      <c r="J1358" s="74"/>
      <c r="K1358" s="74"/>
      <c r="L1358" s="74"/>
      <c r="M1358" s="74"/>
      <c r="N1358" s="74"/>
      <c r="O1358" s="74"/>
      <c r="P1358" s="74"/>
      <c r="Q1358" s="74"/>
      <c r="R1358" s="74"/>
      <c r="S1358" s="74"/>
      <c r="T1358" s="74"/>
      <c r="U1358" s="74"/>
      <c r="V1358" s="74"/>
      <c r="W1358" s="74"/>
      <c r="X1358" s="74"/>
      <c r="Y1358" s="74"/>
      <c r="Z1358" s="74"/>
    </row>
    <row r="1359" spans="1:26">
      <c r="A1359" s="74"/>
      <c r="B1359" s="74"/>
      <c r="C1359" s="74"/>
      <c r="D1359" s="74"/>
      <c r="E1359" s="74"/>
      <c r="F1359" s="74"/>
      <c r="G1359" s="74"/>
      <c r="H1359" s="74"/>
      <c r="I1359" s="74"/>
      <c r="J1359" s="74"/>
      <c r="K1359" s="74"/>
      <c r="L1359" s="74"/>
      <c r="M1359" s="74"/>
      <c r="N1359" s="74"/>
      <c r="O1359" s="74"/>
      <c r="P1359" s="74"/>
      <c r="Q1359" s="74"/>
      <c r="R1359" s="74"/>
      <c r="S1359" s="74"/>
      <c r="T1359" s="74"/>
      <c r="U1359" s="74"/>
      <c r="V1359" s="74"/>
      <c r="W1359" s="74"/>
      <c r="X1359" s="74"/>
      <c r="Y1359" s="74"/>
      <c r="Z1359" s="74"/>
    </row>
    <row r="1360" spans="1:26">
      <c r="A1360" s="74"/>
      <c r="B1360" s="74"/>
      <c r="C1360" s="74"/>
      <c r="D1360" s="74"/>
      <c r="E1360" s="74"/>
      <c r="F1360" s="74"/>
      <c r="G1360" s="74"/>
      <c r="H1360" s="74"/>
      <c r="I1360" s="74"/>
      <c r="J1360" s="74"/>
      <c r="K1360" s="74"/>
      <c r="L1360" s="74"/>
      <c r="M1360" s="74"/>
      <c r="N1360" s="74"/>
      <c r="O1360" s="74"/>
      <c r="P1360" s="74"/>
      <c r="Q1360" s="74"/>
      <c r="R1360" s="74"/>
      <c r="S1360" s="74"/>
      <c r="T1360" s="74"/>
      <c r="U1360" s="74"/>
      <c r="V1360" s="74"/>
      <c r="W1360" s="74"/>
      <c r="X1360" s="74"/>
      <c r="Y1360" s="74"/>
      <c r="Z1360" s="74"/>
    </row>
    <row r="1361" spans="1:26">
      <c r="A1361" s="74"/>
      <c r="B1361" s="74"/>
      <c r="C1361" s="74"/>
      <c r="D1361" s="74"/>
      <c r="E1361" s="74"/>
      <c r="F1361" s="74"/>
      <c r="G1361" s="74"/>
      <c r="H1361" s="74"/>
      <c r="I1361" s="74"/>
      <c r="J1361" s="74"/>
      <c r="K1361" s="74"/>
      <c r="L1361" s="74"/>
      <c r="M1361" s="74"/>
      <c r="N1361" s="74"/>
      <c r="O1361" s="74"/>
      <c r="P1361" s="74"/>
      <c r="Q1361" s="74"/>
      <c r="R1361" s="74"/>
      <c r="S1361" s="74"/>
      <c r="T1361" s="74"/>
      <c r="U1361" s="74"/>
      <c r="V1361" s="74"/>
      <c r="W1361" s="74"/>
      <c r="X1361" s="74"/>
      <c r="Y1361" s="74"/>
      <c r="Z1361" s="74"/>
    </row>
    <row r="1362" spans="1:26">
      <c r="A1362" s="74"/>
      <c r="B1362" s="74"/>
      <c r="C1362" s="74"/>
      <c r="D1362" s="74"/>
      <c r="E1362" s="74"/>
      <c r="F1362" s="74"/>
      <c r="G1362" s="74"/>
      <c r="H1362" s="74"/>
      <c r="I1362" s="74"/>
      <c r="J1362" s="74"/>
      <c r="K1362" s="74"/>
      <c r="L1362" s="74"/>
      <c r="M1362" s="74"/>
      <c r="N1362" s="74"/>
      <c r="O1362" s="74"/>
      <c r="P1362" s="74"/>
      <c r="Q1362" s="74"/>
      <c r="R1362" s="74"/>
      <c r="S1362" s="74"/>
      <c r="T1362" s="74"/>
      <c r="U1362" s="74"/>
      <c r="V1362" s="74"/>
      <c r="W1362" s="74"/>
      <c r="X1362" s="74"/>
      <c r="Y1362" s="74"/>
      <c r="Z1362" s="74"/>
    </row>
    <row r="1363" spans="1:26">
      <c r="A1363" s="74"/>
      <c r="B1363" s="74"/>
      <c r="C1363" s="74"/>
      <c r="D1363" s="74"/>
      <c r="E1363" s="74"/>
      <c r="F1363" s="74"/>
      <c r="G1363" s="74"/>
      <c r="H1363" s="74"/>
      <c r="I1363" s="74"/>
      <c r="J1363" s="74"/>
      <c r="K1363" s="74"/>
      <c r="L1363" s="74"/>
      <c r="M1363" s="74"/>
      <c r="N1363" s="74"/>
      <c r="O1363" s="74"/>
      <c r="P1363" s="74"/>
      <c r="Q1363" s="74"/>
      <c r="R1363" s="74"/>
      <c r="S1363" s="74"/>
      <c r="T1363" s="74"/>
      <c r="U1363" s="74"/>
      <c r="V1363" s="74"/>
      <c r="W1363" s="74"/>
      <c r="X1363" s="74"/>
      <c r="Y1363" s="74"/>
      <c r="Z1363" s="74"/>
    </row>
    <row r="1364" spans="1:26">
      <c r="A1364" s="74"/>
      <c r="B1364" s="74"/>
      <c r="C1364" s="74"/>
      <c r="D1364" s="74"/>
      <c r="E1364" s="74"/>
      <c r="F1364" s="74"/>
      <c r="G1364" s="74"/>
      <c r="H1364" s="74"/>
      <c r="I1364" s="74"/>
      <c r="J1364" s="74"/>
      <c r="K1364" s="74"/>
      <c r="L1364" s="74"/>
      <c r="M1364" s="74"/>
      <c r="N1364" s="74"/>
      <c r="O1364" s="74"/>
      <c r="P1364" s="74"/>
      <c r="Q1364" s="74"/>
      <c r="R1364" s="74"/>
      <c r="S1364" s="74"/>
      <c r="T1364" s="74"/>
      <c r="U1364" s="74"/>
      <c r="V1364" s="74"/>
      <c r="W1364" s="74"/>
      <c r="X1364" s="74"/>
      <c r="Y1364" s="74"/>
      <c r="Z1364" s="74"/>
    </row>
    <row r="1365" spans="1:26">
      <c r="A1365" s="74"/>
      <c r="B1365" s="74"/>
      <c r="C1365" s="74"/>
      <c r="D1365" s="74"/>
      <c r="E1365" s="74"/>
      <c r="F1365" s="74"/>
      <c r="G1365" s="74"/>
      <c r="H1365" s="74"/>
      <c r="I1365" s="74"/>
      <c r="J1365" s="74"/>
      <c r="K1365" s="74"/>
      <c r="L1365" s="74"/>
      <c r="M1365" s="74"/>
      <c r="N1365" s="74"/>
      <c r="O1365" s="74"/>
      <c r="P1365" s="74"/>
      <c r="Q1365" s="74"/>
      <c r="R1365" s="74"/>
      <c r="S1365" s="74"/>
      <c r="T1365" s="74"/>
      <c r="U1365" s="74"/>
      <c r="V1365" s="74"/>
      <c r="W1365" s="74"/>
      <c r="X1365" s="74"/>
      <c r="Y1365" s="74"/>
      <c r="Z1365" s="74"/>
    </row>
    <row r="1366" spans="1:26">
      <c r="A1366" s="74"/>
      <c r="B1366" s="74"/>
      <c r="C1366" s="74"/>
      <c r="D1366" s="74"/>
      <c r="E1366" s="74"/>
      <c r="F1366" s="74"/>
      <c r="G1366" s="74"/>
      <c r="H1366" s="74"/>
      <c r="I1366" s="74"/>
      <c r="J1366" s="74"/>
      <c r="K1366" s="74"/>
      <c r="L1366" s="74"/>
      <c r="M1366" s="74"/>
      <c r="N1366" s="74"/>
      <c r="O1366" s="74"/>
      <c r="P1366" s="74"/>
      <c r="Q1366" s="74"/>
      <c r="R1366" s="74"/>
      <c r="S1366" s="74"/>
      <c r="T1366" s="74"/>
      <c r="U1366" s="74"/>
      <c r="V1366" s="74"/>
      <c r="W1366" s="74"/>
      <c r="X1366" s="74"/>
      <c r="Y1366" s="74"/>
      <c r="Z1366" s="74"/>
    </row>
    <row r="1367" spans="1:26">
      <c r="A1367" s="74"/>
      <c r="B1367" s="74"/>
      <c r="C1367" s="74"/>
      <c r="D1367" s="74"/>
      <c r="E1367" s="74"/>
      <c r="F1367" s="74"/>
      <c r="G1367" s="74"/>
      <c r="H1367" s="74"/>
      <c r="I1367" s="74"/>
      <c r="J1367" s="74"/>
      <c r="K1367" s="74"/>
      <c r="L1367" s="74"/>
      <c r="M1367" s="74"/>
      <c r="N1367" s="74"/>
      <c r="O1367" s="74"/>
      <c r="P1367" s="74"/>
      <c r="Q1367" s="74"/>
      <c r="R1367" s="74"/>
      <c r="S1367" s="74"/>
      <c r="T1367" s="74"/>
      <c r="U1367" s="74"/>
      <c r="V1367" s="74"/>
      <c r="W1367" s="74"/>
      <c r="X1367" s="74"/>
      <c r="Y1367" s="74"/>
      <c r="Z1367" s="74"/>
    </row>
    <row r="1368" spans="1:26">
      <c r="A1368" s="74"/>
      <c r="B1368" s="74"/>
      <c r="C1368" s="74"/>
      <c r="D1368" s="74"/>
      <c r="E1368" s="74"/>
      <c r="F1368" s="74"/>
      <c r="G1368" s="74"/>
      <c r="H1368" s="74"/>
      <c r="I1368" s="74"/>
      <c r="J1368" s="74"/>
      <c r="K1368" s="74"/>
      <c r="L1368" s="74"/>
      <c r="M1368" s="74"/>
      <c r="N1368" s="74"/>
      <c r="O1368" s="74"/>
      <c r="P1368" s="74"/>
      <c r="Q1368" s="74"/>
      <c r="R1368" s="74"/>
      <c r="S1368" s="74"/>
      <c r="T1368" s="74"/>
      <c r="U1368" s="74"/>
      <c r="V1368" s="74"/>
      <c r="W1368" s="74"/>
      <c r="X1368" s="74"/>
      <c r="Y1368" s="74"/>
      <c r="Z1368" s="74"/>
    </row>
    <row r="1369" spans="1:26">
      <c r="A1369" s="74"/>
      <c r="B1369" s="74"/>
      <c r="C1369" s="74"/>
      <c r="D1369" s="74"/>
      <c r="E1369" s="74"/>
      <c r="F1369" s="74"/>
      <c r="G1369" s="74"/>
      <c r="H1369" s="74"/>
      <c r="I1369" s="74"/>
      <c r="J1369" s="74"/>
      <c r="K1369" s="74"/>
      <c r="L1369" s="74"/>
      <c r="M1369" s="74"/>
      <c r="N1369" s="74"/>
      <c r="O1369" s="74"/>
      <c r="P1369" s="74"/>
      <c r="Q1369" s="74"/>
      <c r="R1369" s="74"/>
      <c r="S1369" s="74"/>
      <c r="T1369" s="74"/>
      <c r="U1369" s="74"/>
      <c r="V1369" s="74"/>
      <c r="W1369" s="74"/>
      <c r="X1369" s="74"/>
      <c r="Y1369" s="74"/>
      <c r="Z1369" s="74"/>
    </row>
    <row r="1370" spans="1:26">
      <c r="A1370" s="74"/>
      <c r="B1370" s="74"/>
      <c r="C1370" s="74"/>
      <c r="D1370" s="74"/>
      <c r="E1370" s="74"/>
      <c r="F1370" s="74"/>
      <c r="G1370" s="74"/>
      <c r="H1370" s="74"/>
      <c r="I1370" s="74"/>
      <c r="J1370" s="74"/>
      <c r="K1370" s="74"/>
      <c r="L1370" s="74"/>
      <c r="M1370" s="74"/>
      <c r="N1370" s="74"/>
      <c r="O1370" s="74"/>
      <c r="P1370" s="74"/>
      <c r="Q1370" s="74"/>
      <c r="R1370" s="74"/>
      <c r="S1370" s="74"/>
      <c r="T1370" s="74"/>
      <c r="U1370" s="74"/>
      <c r="V1370" s="74"/>
      <c r="W1370" s="74"/>
      <c r="X1370" s="74"/>
      <c r="Y1370" s="74"/>
      <c r="Z1370" s="74"/>
    </row>
    <row r="1371" spans="1:26">
      <c r="A1371" s="74"/>
      <c r="B1371" s="74"/>
      <c r="C1371" s="74"/>
      <c r="D1371" s="74"/>
      <c r="E1371" s="74"/>
      <c r="F1371" s="74"/>
      <c r="G1371" s="74"/>
      <c r="H1371" s="74"/>
      <c r="I1371" s="74"/>
      <c r="J1371" s="74"/>
      <c r="K1371" s="74"/>
      <c r="L1371" s="74"/>
      <c r="M1371" s="74"/>
      <c r="N1371" s="74"/>
      <c r="O1371" s="74"/>
      <c r="P1371" s="74"/>
      <c r="Q1371" s="74"/>
      <c r="R1371" s="74"/>
      <c r="S1371" s="74"/>
      <c r="T1371" s="74"/>
      <c r="U1371" s="74"/>
      <c r="V1371" s="74"/>
      <c r="W1371" s="74"/>
      <c r="X1371" s="74"/>
      <c r="Y1371" s="74"/>
      <c r="Z1371" s="74"/>
    </row>
    <row r="1372" spans="1:26">
      <c r="A1372" s="74"/>
      <c r="B1372" s="74"/>
      <c r="C1372" s="74"/>
      <c r="D1372" s="74"/>
      <c r="E1372" s="74"/>
      <c r="F1372" s="74"/>
      <c r="G1372" s="74"/>
      <c r="H1372" s="74"/>
      <c r="I1372" s="74"/>
      <c r="J1372" s="74"/>
      <c r="K1372" s="74"/>
      <c r="L1372" s="74"/>
      <c r="M1372" s="74"/>
      <c r="N1372" s="74"/>
      <c r="O1372" s="74"/>
      <c r="P1372" s="74"/>
      <c r="Q1372" s="74"/>
      <c r="R1372" s="74"/>
      <c r="S1372" s="74"/>
      <c r="T1372" s="74"/>
      <c r="U1372" s="74"/>
      <c r="V1372" s="74"/>
      <c r="W1372" s="74"/>
      <c r="X1372" s="74"/>
      <c r="Y1372" s="74"/>
      <c r="Z1372" s="74"/>
    </row>
    <row r="1373" spans="1:26">
      <c r="A1373" s="74"/>
      <c r="B1373" s="74"/>
      <c r="C1373" s="74"/>
      <c r="D1373" s="74"/>
      <c r="E1373" s="74"/>
      <c r="F1373" s="74"/>
      <c r="G1373" s="74"/>
      <c r="H1373" s="74"/>
      <c r="I1373" s="74"/>
      <c r="J1373" s="74"/>
      <c r="K1373" s="74"/>
      <c r="L1373" s="74"/>
      <c r="M1373" s="74"/>
      <c r="N1373" s="74"/>
      <c r="O1373" s="74"/>
      <c r="P1373" s="74"/>
      <c r="Q1373" s="74"/>
      <c r="R1373" s="74"/>
      <c r="S1373" s="74"/>
      <c r="T1373" s="74"/>
      <c r="U1373" s="74"/>
      <c r="V1373" s="74"/>
      <c r="W1373" s="74"/>
      <c r="X1373" s="74"/>
      <c r="Y1373" s="74"/>
      <c r="Z1373" s="74"/>
    </row>
    <row r="1374" spans="1:26">
      <c r="A1374" s="74"/>
      <c r="B1374" s="74"/>
      <c r="C1374" s="74"/>
      <c r="D1374" s="74"/>
      <c r="E1374" s="74"/>
      <c r="F1374" s="74"/>
      <c r="G1374" s="74"/>
      <c r="H1374" s="74"/>
      <c r="I1374" s="74"/>
      <c r="J1374" s="74"/>
      <c r="K1374" s="74"/>
      <c r="L1374" s="74"/>
      <c r="M1374" s="74"/>
      <c r="N1374" s="74"/>
      <c r="O1374" s="74"/>
      <c r="P1374" s="74"/>
      <c r="Q1374" s="74"/>
      <c r="R1374" s="74"/>
      <c r="S1374" s="74"/>
      <c r="T1374" s="74"/>
      <c r="U1374" s="74"/>
      <c r="V1374" s="74"/>
      <c r="W1374" s="74"/>
      <c r="X1374" s="74"/>
      <c r="Y1374" s="74"/>
      <c r="Z1374" s="74"/>
    </row>
    <row r="1375" spans="1:26">
      <c r="A1375" s="74"/>
      <c r="B1375" s="74"/>
      <c r="C1375" s="74"/>
      <c r="D1375" s="74"/>
      <c r="E1375" s="74"/>
      <c r="F1375" s="74"/>
      <c r="G1375" s="74"/>
      <c r="H1375" s="74"/>
      <c r="I1375" s="74"/>
      <c r="J1375" s="74"/>
      <c r="K1375" s="74"/>
      <c r="L1375" s="74"/>
      <c r="M1375" s="74"/>
      <c r="N1375" s="74"/>
      <c r="O1375" s="74"/>
      <c r="P1375" s="74"/>
      <c r="Q1375" s="74"/>
      <c r="R1375" s="74"/>
      <c r="S1375" s="74"/>
      <c r="T1375" s="74"/>
      <c r="U1375" s="74"/>
      <c r="V1375" s="74"/>
      <c r="W1375" s="74"/>
      <c r="X1375" s="74"/>
      <c r="Y1375" s="74"/>
      <c r="Z1375" s="74"/>
    </row>
    <row r="1376" spans="1:26">
      <c r="A1376" s="74"/>
      <c r="B1376" s="74"/>
      <c r="C1376" s="74"/>
      <c r="D1376" s="74"/>
      <c r="E1376" s="74"/>
      <c r="F1376" s="74"/>
      <c r="G1376" s="74"/>
      <c r="H1376" s="74"/>
      <c r="I1376" s="74"/>
      <c r="J1376" s="74"/>
      <c r="K1376" s="74"/>
      <c r="L1376" s="74"/>
      <c r="M1376" s="74"/>
      <c r="N1376" s="74"/>
      <c r="O1376" s="74"/>
      <c r="P1376" s="74"/>
      <c r="Q1376" s="74"/>
      <c r="R1376" s="74"/>
      <c r="S1376" s="74"/>
      <c r="T1376" s="74"/>
      <c r="U1376" s="74"/>
      <c r="V1376" s="74"/>
      <c r="W1376" s="74"/>
      <c r="X1376" s="74"/>
      <c r="Y1376" s="74"/>
      <c r="Z1376" s="74"/>
    </row>
    <row r="1377" spans="1:26">
      <c r="A1377" s="74"/>
      <c r="B1377" s="74"/>
      <c r="C1377" s="74"/>
      <c r="D1377" s="74"/>
      <c r="E1377" s="74"/>
      <c r="F1377" s="74"/>
      <c r="G1377" s="74"/>
      <c r="H1377" s="74"/>
      <c r="I1377" s="74"/>
      <c r="J1377" s="74"/>
      <c r="K1377" s="74"/>
      <c r="L1377" s="74"/>
      <c r="M1377" s="74"/>
      <c r="N1377" s="74"/>
      <c r="O1377" s="74"/>
      <c r="P1377" s="74"/>
      <c r="Q1377" s="74"/>
      <c r="R1377" s="74"/>
      <c r="S1377" s="74"/>
      <c r="T1377" s="74"/>
      <c r="U1377" s="74"/>
      <c r="V1377" s="74"/>
      <c r="W1377" s="74"/>
      <c r="X1377" s="74"/>
      <c r="Y1377" s="74"/>
      <c r="Z1377" s="74"/>
    </row>
    <row r="1378" spans="1:26">
      <c r="A1378" s="74"/>
      <c r="B1378" s="74"/>
      <c r="C1378" s="74"/>
      <c r="D1378" s="74"/>
      <c r="E1378" s="74"/>
      <c r="F1378" s="74"/>
      <c r="G1378" s="74"/>
      <c r="H1378" s="74"/>
      <c r="I1378" s="74"/>
      <c r="J1378" s="74"/>
      <c r="K1378" s="74"/>
      <c r="L1378" s="74"/>
      <c r="M1378" s="74"/>
      <c r="N1378" s="74"/>
      <c r="O1378" s="74"/>
      <c r="P1378" s="74"/>
      <c r="Q1378" s="74"/>
      <c r="R1378" s="74"/>
      <c r="S1378" s="74"/>
      <c r="T1378" s="74"/>
      <c r="U1378" s="74"/>
      <c r="V1378" s="74"/>
      <c r="W1378" s="74"/>
      <c r="X1378" s="74"/>
      <c r="Y1378" s="74"/>
      <c r="Z1378" s="74"/>
    </row>
    <row r="1379" spans="1:26">
      <c r="A1379" s="74"/>
      <c r="B1379" s="74"/>
      <c r="C1379" s="74"/>
      <c r="D1379" s="74"/>
      <c r="E1379" s="74"/>
      <c r="F1379" s="74"/>
      <c r="G1379" s="74"/>
      <c r="H1379" s="74"/>
      <c r="I1379" s="74"/>
      <c r="J1379" s="74"/>
      <c r="K1379" s="74"/>
      <c r="L1379" s="74"/>
      <c r="M1379" s="74"/>
      <c r="N1379" s="74"/>
      <c r="O1379" s="74"/>
      <c r="P1379" s="74"/>
      <c r="Q1379" s="74"/>
      <c r="R1379" s="74"/>
      <c r="S1379" s="74"/>
      <c r="T1379" s="74"/>
      <c r="U1379" s="74"/>
      <c r="V1379" s="74"/>
      <c r="W1379" s="74"/>
      <c r="X1379" s="74"/>
      <c r="Y1379" s="74"/>
      <c r="Z1379" s="74"/>
    </row>
    <row r="1380" spans="1:26">
      <c r="A1380" s="74"/>
      <c r="B1380" s="74"/>
      <c r="C1380" s="74"/>
      <c r="D1380" s="74"/>
      <c r="E1380" s="74"/>
      <c r="F1380" s="74"/>
      <c r="G1380" s="74"/>
      <c r="H1380" s="74"/>
      <c r="I1380" s="74"/>
      <c r="J1380" s="74"/>
      <c r="K1380" s="74"/>
      <c r="L1380" s="74"/>
      <c r="M1380" s="74"/>
      <c r="N1380" s="74"/>
      <c r="O1380" s="74"/>
      <c r="P1380" s="74"/>
      <c r="Q1380" s="74"/>
      <c r="R1380" s="74"/>
      <c r="S1380" s="74"/>
      <c r="T1380" s="74"/>
      <c r="U1380" s="74"/>
      <c r="V1380" s="74"/>
      <c r="W1380" s="74"/>
      <c r="X1380" s="74"/>
      <c r="Y1380" s="74"/>
      <c r="Z1380" s="74"/>
    </row>
    <row r="1381" spans="1:26">
      <c r="A1381" s="74"/>
      <c r="B1381" s="74"/>
      <c r="C1381" s="74"/>
      <c r="D1381" s="74"/>
      <c r="E1381" s="74"/>
      <c r="F1381" s="74"/>
      <c r="G1381" s="74"/>
      <c r="H1381" s="74"/>
      <c r="I1381" s="74"/>
      <c r="J1381" s="74"/>
      <c r="K1381" s="74"/>
      <c r="L1381" s="74"/>
      <c r="M1381" s="74"/>
      <c r="N1381" s="74"/>
      <c r="O1381" s="74"/>
      <c r="P1381" s="74"/>
      <c r="Q1381" s="74"/>
      <c r="R1381" s="74"/>
      <c r="S1381" s="74"/>
      <c r="T1381" s="74"/>
      <c r="U1381" s="74"/>
      <c r="V1381" s="74"/>
      <c r="W1381" s="74"/>
      <c r="X1381" s="74"/>
      <c r="Y1381" s="74"/>
      <c r="Z1381" s="74"/>
    </row>
    <row r="1382" spans="1:26">
      <c r="A1382" s="74"/>
      <c r="B1382" s="74"/>
      <c r="C1382" s="74"/>
      <c r="D1382" s="74"/>
      <c r="E1382" s="74"/>
      <c r="F1382" s="74"/>
      <c r="G1382" s="74"/>
      <c r="H1382" s="74"/>
      <c r="I1382" s="74"/>
      <c r="J1382" s="74"/>
      <c r="K1382" s="74"/>
      <c r="L1382" s="74"/>
      <c r="M1382" s="74"/>
      <c r="N1382" s="74"/>
      <c r="O1382" s="74"/>
      <c r="P1382" s="74"/>
      <c r="Q1382" s="74"/>
      <c r="R1382" s="74"/>
      <c r="S1382" s="74"/>
      <c r="T1382" s="74"/>
      <c r="U1382" s="74"/>
      <c r="V1382" s="74"/>
      <c r="W1382" s="74"/>
      <c r="X1382" s="74"/>
      <c r="Y1382" s="74"/>
      <c r="Z1382" s="74"/>
    </row>
    <row r="1383" spans="1:26">
      <c r="A1383" s="74"/>
      <c r="B1383" s="74"/>
      <c r="C1383" s="74"/>
      <c r="D1383" s="74"/>
      <c r="E1383" s="74"/>
      <c r="F1383" s="74"/>
      <c r="G1383" s="74"/>
      <c r="H1383" s="74"/>
      <c r="I1383" s="74"/>
      <c r="J1383" s="74"/>
      <c r="K1383" s="74"/>
      <c r="L1383" s="74"/>
      <c r="M1383" s="74"/>
      <c r="N1383" s="74"/>
      <c r="O1383" s="74"/>
      <c r="P1383" s="74"/>
      <c r="Q1383" s="74"/>
      <c r="R1383" s="74"/>
      <c r="S1383" s="74"/>
      <c r="T1383" s="74"/>
      <c r="U1383" s="74"/>
      <c r="V1383" s="74"/>
      <c r="W1383" s="74"/>
      <c r="X1383" s="74"/>
      <c r="Y1383" s="74"/>
      <c r="Z1383" s="74"/>
    </row>
    <row r="1384" spans="1:26">
      <c r="A1384" s="74"/>
      <c r="B1384" s="74"/>
      <c r="C1384" s="74"/>
      <c r="D1384" s="74"/>
      <c r="E1384" s="74"/>
      <c r="F1384" s="74"/>
      <c r="G1384" s="74"/>
      <c r="H1384" s="74"/>
      <c r="I1384" s="74"/>
      <c r="J1384" s="74"/>
      <c r="K1384" s="74"/>
      <c r="L1384" s="74"/>
      <c r="M1384" s="74"/>
      <c r="N1384" s="74"/>
      <c r="O1384" s="74"/>
      <c r="P1384" s="74"/>
      <c r="Q1384" s="74"/>
      <c r="R1384" s="74"/>
      <c r="S1384" s="74"/>
      <c r="T1384" s="74"/>
      <c r="U1384" s="74"/>
      <c r="V1384" s="74"/>
      <c r="W1384" s="74"/>
      <c r="X1384" s="74"/>
      <c r="Y1384" s="74"/>
      <c r="Z1384" s="74"/>
    </row>
    <row r="1385" spans="1:26">
      <c r="A1385" s="74"/>
      <c r="B1385" s="74"/>
      <c r="C1385" s="74"/>
      <c r="D1385" s="74"/>
      <c r="E1385" s="74"/>
      <c r="F1385" s="74"/>
      <c r="G1385" s="74"/>
      <c r="H1385" s="74"/>
      <c r="I1385" s="74"/>
      <c r="J1385" s="74"/>
      <c r="K1385" s="74"/>
      <c r="L1385" s="74"/>
      <c r="M1385" s="74"/>
      <c r="N1385" s="74"/>
      <c r="O1385" s="74"/>
      <c r="P1385" s="74"/>
      <c r="Q1385" s="74"/>
      <c r="R1385" s="74"/>
      <c r="S1385" s="74"/>
      <c r="T1385" s="74"/>
      <c r="U1385" s="74"/>
      <c r="V1385" s="74"/>
      <c r="W1385" s="74"/>
      <c r="X1385" s="74"/>
      <c r="Y1385" s="74"/>
      <c r="Z1385" s="74"/>
    </row>
    <row r="1386" spans="1:26">
      <c r="A1386" s="74"/>
      <c r="B1386" s="74"/>
      <c r="C1386" s="74"/>
      <c r="D1386" s="74"/>
      <c r="E1386" s="74"/>
      <c r="F1386" s="74"/>
      <c r="G1386" s="74"/>
      <c r="H1386" s="74"/>
      <c r="I1386" s="74"/>
      <c r="J1386" s="74"/>
      <c r="K1386" s="74"/>
      <c r="L1386" s="74"/>
      <c r="M1386" s="74"/>
      <c r="N1386" s="74"/>
      <c r="O1386" s="74"/>
      <c r="P1386" s="74"/>
      <c r="Q1386" s="74"/>
      <c r="R1386" s="74"/>
      <c r="S1386" s="74"/>
      <c r="T1386" s="74"/>
      <c r="U1386" s="74"/>
      <c r="V1386" s="74"/>
      <c r="W1386" s="74"/>
      <c r="X1386" s="74"/>
      <c r="Y1386" s="74"/>
      <c r="Z1386" s="74"/>
    </row>
    <row r="1387" spans="1:26">
      <c r="A1387" s="74"/>
      <c r="B1387" s="74"/>
      <c r="C1387" s="74"/>
      <c r="D1387" s="74"/>
      <c r="E1387" s="74"/>
      <c r="F1387" s="74"/>
      <c r="G1387" s="74"/>
      <c r="H1387" s="74"/>
      <c r="I1387" s="74"/>
      <c r="J1387" s="74"/>
      <c r="K1387" s="74"/>
      <c r="L1387" s="74"/>
      <c r="M1387" s="74"/>
      <c r="N1387" s="74"/>
      <c r="O1387" s="74"/>
      <c r="P1387" s="74"/>
      <c r="Q1387" s="74"/>
      <c r="R1387" s="74"/>
      <c r="S1387" s="74"/>
      <c r="T1387" s="74"/>
      <c r="U1387" s="74"/>
      <c r="V1387" s="74"/>
      <c r="W1387" s="74"/>
      <c r="X1387" s="74"/>
      <c r="Y1387" s="74"/>
      <c r="Z1387" s="74"/>
    </row>
    <row r="1388" spans="1:26">
      <c r="A1388" s="74"/>
      <c r="B1388" s="74"/>
      <c r="C1388" s="74"/>
      <c r="D1388" s="74"/>
      <c r="E1388" s="74"/>
      <c r="F1388" s="74"/>
      <c r="G1388" s="74"/>
      <c r="H1388" s="74"/>
      <c r="I1388" s="74"/>
      <c r="J1388" s="74"/>
      <c r="K1388" s="74"/>
      <c r="L1388" s="74"/>
      <c r="M1388" s="74"/>
      <c r="N1388" s="74"/>
      <c r="O1388" s="74"/>
      <c r="P1388" s="74"/>
      <c r="Q1388" s="74"/>
      <c r="R1388" s="74"/>
      <c r="S1388" s="74"/>
      <c r="T1388" s="74"/>
      <c r="U1388" s="74"/>
      <c r="V1388" s="74"/>
      <c r="W1388" s="74"/>
      <c r="X1388" s="74"/>
      <c r="Y1388" s="74"/>
      <c r="Z1388" s="74"/>
    </row>
    <row r="1389" spans="1:26">
      <c r="A1389" s="74"/>
      <c r="B1389" s="74"/>
      <c r="C1389" s="74"/>
      <c r="D1389" s="74"/>
      <c r="E1389" s="74"/>
      <c r="F1389" s="74"/>
      <c r="G1389" s="74"/>
      <c r="H1389" s="74"/>
      <c r="I1389" s="74"/>
      <c r="J1389" s="74"/>
      <c r="K1389" s="74"/>
      <c r="L1389" s="74"/>
      <c r="M1389" s="74"/>
      <c r="N1389" s="74"/>
      <c r="O1389" s="74"/>
      <c r="P1389" s="74"/>
      <c r="Q1389" s="74"/>
      <c r="R1389" s="74"/>
      <c r="S1389" s="74"/>
      <c r="T1389" s="74"/>
      <c r="U1389" s="74"/>
      <c r="V1389" s="74"/>
      <c r="W1389" s="74"/>
      <c r="X1389" s="74"/>
      <c r="Y1389" s="74"/>
      <c r="Z1389" s="74"/>
    </row>
    <row r="1390" spans="1:26">
      <c r="A1390" s="74"/>
      <c r="B1390" s="74"/>
      <c r="C1390" s="74"/>
      <c r="D1390" s="74"/>
      <c r="E1390" s="74"/>
      <c r="F1390" s="74"/>
      <c r="G1390" s="74"/>
      <c r="H1390" s="74"/>
      <c r="I1390" s="74"/>
      <c r="J1390" s="74"/>
      <c r="K1390" s="74"/>
      <c r="L1390" s="74"/>
      <c r="M1390" s="74"/>
      <c r="N1390" s="74"/>
      <c r="O1390" s="74"/>
      <c r="P1390" s="74"/>
      <c r="Q1390" s="74"/>
      <c r="R1390" s="74"/>
      <c r="S1390" s="74"/>
      <c r="T1390" s="74"/>
      <c r="U1390" s="74"/>
      <c r="V1390" s="74"/>
      <c r="W1390" s="74"/>
      <c r="X1390" s="74"/>
      <c r="Y1390" s="74"/>
      <c r="Z1390" s="74"/>
    </row>
    <row r="1391" spans="1:26">
      <c r="A1391" s="74"/>
      <c r="B1391" s="74"/>
      <c r="C1391" s="74"/>
      <c r="D1391" s="74"/>
      <c r="E1391" s="74"/>
      <c r="F1391" s="74"/>
      <c r="G1391" s="74"/>
      <c r="H1391" s="74"/>
      <c r="I1391" s="74"/>
      <c r="J1391" s="74"/>
      <c r="K1391" s="74"/>
      <c r="L1391" s="74"/>
      <c r="M1391" s="74"/>
      <c r="N1391" s="74"/>
      <c r="O1391" s="74"/>
      <c r="P1391" s="74"/>
      <c r="Q1391" s="74"/>
      <c r="R1391" s="74"/>
      <c r="S1391" s="74"/>
      <c r="T1391" s="74"/>
      <c r="U1391" s="74"/>
      <c r="V1391" s="74"/>
      <c r="W1391" s="74"/>
      <c r="X1391" s="74"/>
      <c r="Y1391" s="74"/>
      <c r="Z1391" s="74"/>
    </row>
    <row r="1392" spans="1:26">
      <c r="A1392" s="74"/>
      <c r="B1392" s="74"/>
      <c r="C1392" s="74"/>
      <c r="D1392" s="74"/>
      <c r="E1392" s="74"/>
      <c r="F1392" s="74"/>
      <c r="G1392" s="74"/>
      <c r="H1392" s="74"/>
      <c r="I1392" s="74"/>
      <c r="J1392" s="74"/>
      <c r="K1392" s="74"/>
      <c r="L1392" s="74"/>
      <c r="M1392" s="74"/>
      <c r="N1392" s="74"/>
      <c r="O1392" s="74"/>
      <c r="P1392" s="74"/>
      <c r="Q1392" s="74"/>
      <c r="R1392" s="74"/>
      <c r="S1392" s="74"/>
      <c r="T1392" s="74"/>
      <c r="U1392" s="74"/>
      <c r="V1392" s="74"/>
      <c r="W1392" s="74"/>
      <c r="X1392" s="74"/>
      <c r="Y1392" s="74"/>
      <c r="Z1392" s="74"/>
    </row>
    <row r="1393" spans="1:26">
      <c r="A1393" s="74"/>
      <c r="B1393" s="74"/>
      <c r="C1393" s="74"/>
      <c r="D1393" s="74"/>
      <c r="E1393" s="74"/>
      <c r="F1393" s="74"/>
      <c r="G1393" s="74"/>
      <c r="H1393" s="74"/>
      <c r="I1393" s="74"/>
      <c r="J1393" s="74"/>
      <c r="K1393" s="74"/>
      <c r="L1393" s="74"/>
      <c r="M1393" s="74"/>
      <c r="N1393" s="74"/>
      <c r="O1393" s="74"/>
      <c r="P1393" s="74"/>
      <c r="Q1393" s="74"/>
      <c r="R1393" s="74"/>
      <c r="S1393" s="74"/>
      <c r="T1393" s="74"/>
      <c r="U1393" s="74"/>
      <c r="V1393" s="74"/>
      <c r="W1393" s="74"/>
      <c r="X1393" s="74"/>
      <c r="Y1393" s="74"/>
      <c r="Z1393" s="74"/>
    </row>
    <row r="1394" spans="1:26">
      <c r="A1394" s="74"/>
      <c r="B1394" s="74"/>
      <c r="C1394" s="74"/>
      <c r="D1394" s="74"/>
      <c r="E1394" s="74"/>
      <c r="F1394" s="74"/>
      <c r="G1394" s="74"/>
      <c r="H1394" s="74"/>
      <c r="I1394" s="74"/>
      <c r="J1394" s="74"/>
      <c r="K1394" s="74"/>
      <c r="L1394" s="74"/>
      <c r="M1394" s="74"/>
      <c r="N1394" s="74"/>
      <c r="O1394" s="74"/>
      <c r="P1394" s="74"/>
      <c r="Q1394" s="74"/>
      <c r="R1394" s="74"/>
      <c r="S1394" s="74"/>
      <c r="T1394" s="74"/>
      <c r="U1394" s="74"/>
      <c r="V1394" s="74"/>
      <c r="W1394" s="74"/>
      <c r="X1394" s="74"/>
      <c r="Y1394" s="74"/>
      <c r="Z1394" s="74"/>
    </row>
    <row r="1395" spans="1:26">
      <c r="A1395" s="74"/>
      <c r="B1395" s="74"/>
      <c r="C1395" s="74"/>
      <c r="D1395" s="74"/>
      <c r="E1395" s="74"/>
      <c r="F1395" s="74"/>
      <c r="G1395" s="74"/>
      <c r="H1395" s="74"/>
      <c r="I1395" s="74"/>
      <c r="J1395" s="74"/>
      <c r="K1395" s="74"/>
      <c r="L1395" s="74"/>
      <c r="M1395" s="74"/>
      <c r="N1395" s="74"/>
      <c r="O1395" s="74"/>
      <c r="P1395" s="74"/>
      <c r="Q1395" s="74"/>
      <c r="R1395" s="74"/>
      <c r="S1395" s="74"/>
      <c r="T1395" s="74"/>
      <c r="U1395" s="74"/>
      <c r="V1395" s="74"/>
      <c r="W1395" s="74"/>
      <c r="X1395" s="74"/>
      <c r="Y1395" s="74"/>
      <c r="Z1395" s="74"/>
    </row>
    <row r="1396" spans="1:26">
      <c r="A1396" s="74"/>
      <c r="B1396" s="74"/>
      <c r="C1396" s="74"/>
      <c r="D1396" s="74"/>
      <c r="E1396" s="74"/>
      <c r="F1396" s="74"/>
      <c r="G1396" s="74"/>
      <c r="H1396" s="74"/>
      <c r="I1396" s="74"/>
      <c r="J1396" s="74"/>
      <c r="K1396" s="74"/>
      <c r="L1396" s="74"/>
      <c r="M1396" s="74"/>
      <c r="N1396" s="74"/>
      <c r="O1396" s="74"/>
      <c r="P1396" s="74"/>
      <c r="Q1396" s="74"/>
      <c r="R1396" s="74"/>
      <c r="S1396" s="74"/>
      <c r="T1396" s="74"/>
      <c r="U1396" s="74"/>
      <c r="V1396" s="74"/>
      <c r="W1396" s="74"/>
      <c r="X1396" s="74"/>
      <c r="Y1396" s="74"/>
      <c r="Z1396" s="74"/>
    </row>
    <row r="1397" spans="1:26">
      <c r="A1397" s="74"/>
      <c r="B1397" s="74"/>
      <c r="C1397" s="74"/>
      <c r="D1397" s="74"/>
      <c r="E1397" s="74"/>
      <c r="F1397" s="74"/>
      <c r="G1397" s="74"/>
      <c r="H1397" s="74"/>
      <c r="I1397" s="74"/>
      <c r="J1397" s="74"/>
      <c r="K1397" s="74"/>
      <c r="L1397" s="74"/>
      <c r="M1397" s="74"/>
      <c r="N1397" s="74"/>
      <c r="O1397" s="74"/>
      <c r="P1397" s="74"/>
      <c r="Q1397" s="74"/>
      <c r="R1397" s="74"/>
      <c r="S1397" s="74"/>
      <c r="T1397" s="74"/>
      <c r="U1397" s="74"/>
      <c r="V1397" s="74"/>
      <c r="W1397" s="74"/>
      <c r="X1397" s="74"/>
      <c r="Y1397" s="74"/>
      <c r="Z1397" s="74"/>
    </row>
    <row r="1398" spans="1:26">
      <c r="A1398" s="74"/>
      <c r="B1398" s="74"/>
      <c r="C1398" s="74"/>
      <c r="D1398" s="74"/>
      <c r="E1398" s="74"/>
      <c r="F1398" s="74"/>
      <c r="G1398" s="74"/>
      <c r="H1398" s="74"/>
      <c r="I1398" s="74"/>
      <c r="J1398" s="74"/>
      <c r="K1398" s="74"/>
      <c r="L1398" s="74"/>
      <c r="M1398" s="74"/>
      <c r="N1398" s="74"/>
      <c r="O1398" s="74"/>
      <c r="P1398" s="74"/>
      <c r="Q1398" s="74"/>
      <c r="R1398" s="74"/>
      <c r="S1398" s="74"/>
      <c r="T1398" s="74"/>
      <c r="U1398" s="74"/>
      <c r="V1398" s="74"/>
      <c r="W1398" s="74"/>
      <c r="X1398" s="74"/>
      <c r="Y1398" s="74"/>
      <c r="Z1398" s="74"/>
    </row>
    <row r="1399" spans="1:26">
      <c r="A1399" s="74"/>
      <c r="B1399" s="74"/>
      <c r="C1399" s="74"/>
      <c r="D1399" s="74"/>
      <c r="E1399" s="74"/>
      <c r="F1399" s="74"/>
      <c r="G1399" s="74"/>
      <c r="H1399" s="74"/>
      <c r="I1399" s="74"/>
      <c r="J1399" s="74"/>
      <c r="K1399" s="74"/>
      <c r="L1399" s="74"/>
      <c r="M1399" s="74"/>
      <c r="N1399" s="74"/>
      <c r="O1399" s="74"/>
      <c r="P1399" s="74"/>
      <c r="Q1399" s="74"/>
      <c r="R1399" s="74"/>
      <c r="S1399" s="74"/>
      <c r="T1399" s="74"/>
      <c r="U1399" s="74"/>
      <c r="V1399" s="74"/>
      <c r="W1399" s="74"/>
      <c r="X1399" s="74"/>
      <c r="Y1399" s="74"/>
      <c r="Z1399" s="74"/>
    </row>
    <row r="1400" spans="1:26">
      <c r="A1400" s="74"/>
      <c r="B1400" s="74"/>
      <c r="C1400" s="74"/>
      <c r="D1400" s="74"/>
      <c r="E1400" s="74"/>
      <c r="F1400" s="74"/>
      <c r="G1400" s="74"/>
      <c r="H1400" s="74"/>
      <c r="I1400" s="74"/>
      <c r="J1400" s="74"/>
      <c r="K1400" s="74"/>
      <c r="L1400" s="74"/>
      <c r="M1400" s="74"/>
      <c r="N1400" s="74"/>
      <c r="O1400" s="74"/>
      <c r="P1400" s="74"/>
      <c r="Q1400" s="74"/>
      <c r="R1400" s="74"/>
      <c r="S1400" s="74"/>
      <c r="T1400" s="74"/>
      <c r="U1400" s="74"/>
      <c r="V1400" s="74"/>
      <c r="W1400" s="74"/>
      <c r="X1400" s="74"/>
      <c r="Y1400" s="74"/>
      <c r="Z1400" s="74"/>
    </row>
    <row r="1401" spans="1:26">
      <c r="A1401" s="74"/>
      <c r="B1401" s="74"/>
      <c r="C1401" s="74"/>
      <c r="D1401" s="74"/>
      <c r="E1401" s="74"/>
      <c r="F1401" s="74"/>
      <c r="G1401" s="74"/>
      <c r="H1401" s="74"/>
      <c r="I1401" s="74"/>
      <c r="J1401" s="74"/>
      <c r="K1401" s="74"/>
      <c r="L1401" s="74"/>
      <c r="M1401" s="74"/>
      <c r="N1401" s="74"/>
      <c r="O1401" s="74"/>
      <c r="P1401" s="74"/>
      <c r="Q1401" s="74"/>
      <c r="R1401" s="74"/>
      <c r="S1401" s="74"/>
      <c r="T1401" s="74"/>
      <c r="U1401" s="74"/>
      <c r="V1401" s="74"/>
      <c r="W1401" s="74"/>
      <c r="X1401" s="74"/>
      <c r="Y1401" s="74"/>
      <c r="Z1401" s="74"/>
    </row>
    <row r="1402" spans="1:26">
      <c r="A1402" s="74"/>
      <c r="B1402" s="74"/>
      <c r="C1402" s="74"/>
      <c r="D1402" s="74"/>
      <c r="E1402" s="74"/>
      <c r="F1402" s="74"/>
      <c r="G1402" s="74"/>
      <c r="H1402" s="74"/>
      <c r="I1402" s="74"/>
      <c r="J1402" s="74"/>
      <c r="K1402" s="74"/>
      <c r="L1402" s="74"/>
      <c r="M1402" s="74"/>
      <c r="N1402" s="74"/>
      <c r="O1402" s="74"/>
      <c r="P1402" s="74"/>
      <c r="Q1402" s="74"/>
      <c r="R1402" s="74"/>
      <c r="S1402" s="74"/>
      <c r="T1402" s="74"/>
      <c r="U1402" s="74"/>
      <c r="V1402" s="74"/>
      <c r="W1402" s="74"/>
      <c r="X1402" s="74"/>
      <c r="Y1402" s="74"/>
      <c r="Z1402" s="74"/>
    </row>
    <row r="1403" spans="1:26">
      <c r="A1403" s="74"/>
      <c r="B1403" s="74"/>
      <c r="C1403" s="74"/>
      <c r="D1403" s="74"/>
      <c r="E1403" s="74"/>
      <c r="F1403" s="74"/>
      <c r="G1403" s="74"/>
      <c r="H1403" s="74"/>
      <c r="I1403" s="74"/>
      <c r="J1403" s="74"/>
      <c r="K1403" s="74"/>
      <c r="L1403" s="74"/>
      <c r="M1403" s="74"/>
      <c r="N1403" s="74"/>
      <c r="O1403" s="74"/>
      <c r="P1403" s="74"/>
      <c r="Q1403" s="74"/>
      <c r="R1403" s="74"/>
      <c r="S1403" s="74"/>
      <c r="T1403" s="74"/>
      <c r="U1403" s="74"/>
      <c r="V1403" s="74"/>
      <c r="W1403" s="74"/>
      <c r="X1403" s="74"/>
      <c r="Y1403" s="74"/>
      <c r="Z1403" s="74"/>
    </row>
    <row r="1404" spans="1:26">
      <c r="A1404" s="74"/>
      <c r="B1404" s="74"/>
      <c r="C1404" s="74"/>
      <c r="D1404" s="74"/>
      <c r="E1404" s="74"/>
      <c r="F1404" s="74"/>
      <c r="G1404" s="74"/>
      <c r="H1404" s="74"/>
      <c r="I1404" s="74"/>
      <c r="J1404" s="74"/>
      <c r="K1404" s="74"/>
      <c r="L1404" s="74"/>
      <c r="M1404" s="74"/>
      <c r="N1404" s="74"/>
      <c r="O1404" s="74"/>
      <c r="P1404" s="74"/>
      <c r="Q1404" s="74"/>
      <c r="R1404" s="74"/>
      <c r="S1404" s="74"/>
      <c r="T1404" s="74"/>
      <c r="U1404" s="74"/>
      <c r="V1404" s="74"/>
      <c r="W1404" s="74"/>
      <c r="X1404" s="74"/>
      <c r="Y1404" s="74"/>
      <c r="Z1404" s="74"/>
    </row>
    <row r="1405" spans="1:26">
      <c r="A1405" s="74"/>
      <c r="B1405" s="74"/>
      <c r="C1405" s="74"/>
      <c r="D1405" s="74"/>
      <c r="E1405" s="74"/>
      <c r="F1405" s="74"/>
      <c r="G1405" s="74"/>
      <c r="H1405" s="74"/>
      <c r="I1405" s="74"/>
      <c r="J1405" s="74"/>
      <c r="K1405" s="74"/>
      <c r="L1405" s="74"/>
      <c r="M1405" s="74"/>
      <c r="N1405" s="74"/>
      <c r="O1405" s="74"/>
      <c r="P1405" s="74"/>
      <c r="Q1405" s="74"/>
      <c r="R1405" s="74"/>
      <c r="S1405" s="74"/>
      <c r="T1405" s="74"/>
      <c r="U1405" s="74"/>
      <c r="V1405" s="74"/>
      <c r="W1405" s="74"/>
      <c r="X1405" s="74"/>
      <c r="Y1405" s="74"/>
      <c r="Z1405" s="74"/>
    </row>
    <row r="1406" spans="1:26">
      <c r="A1406" s="74"/>
      <c r="B1406" s="74"/>
      <c r="C1406" s="74"/>
      <c r="D1406" s="74"/>
      <c r="E1406" s="74"/>
      <c r="F1406" s="74"/>
      <c r="G1406" s="74"/>
      <c r="H1406" s="74"/>
      <c r="I1406" s="74"/>
      <c r="J1406" s="74"/>
      <c r="K1406" s="74"/>
      <c r="L1406" s="74"/>
      <c r="M1406" s="74"/>
      <c r="N1406" s="74"/>
      <c r="O1406" s="74"/>
      <c r="P1406" s="74"/>
      <c r="Q1406" s="74"/>
      <c r="R1406" s="74"/>
      <c r="S1406" s="74"/>
      <c r="T1406" s="74"/>
      <c r="U1406" s="74"/>
      <c r="V1406" s="74"/>
      <c r="W1406" s="74"/>
      <c r="X1406" s="74"/>
      <c r="Y1406" s="74"/>
      <c r="Z1406" s="74"/>
    </row>
    <row r="1407" spans="1:26">
      <c r="A1407" s="74"/>
      <c r="B1407" s="74"/>
      <c r="C1407" s="74"/>
      <c r="D1407" s="74"/>
      <c r="E1407" s="74"/>
      <c r="F1407" s="74"/>
      <c r="G1407" s="74"/>
      <c r="H1407" s="74"/>
      <c r="I1407" s="74"/>
      <c r="J1407" s="74"/>
      <c r="K1407" s="74"/>
      <c r="L1407" s="74"/>
      <c r="M1407" s="74"/>
      <c r="N1407" s="74"/>
      <c r="O1407" s="74"/>
      <c r="P1407" s="74"/>
      <c r="Q1407" s="74"/>
      <c r="R1407" s="74"/>
      <c r="S1407" s="74"/>
      <c r="T1407" s="74"/>
      <c r="U1407" s="74"/>
      <c r="V1407" s="74"/>
      <c r="W1407" s="74"/>
      <c r="X1407" s="74"/>
      <c r="Y1407" s="74"/>
      <c r="Z1407" s="74"/>
    </row>
    <row r="1408" spans="1:26">
      <c r="A1408" s="74"/>
      <c r="B1408" s="74"/>
      <c r="C1408" s="74"/>
      <c r="D1408" s="74"/>
      <c r="E1408" s="74"/>
      <c r="F1408" s="74"/>
      <c r="G1408" s="74"/>
      <c r="H1408" s="74"/>
      <c r="I1408" s="74"/>
      <c r="J1408" s="74"/>
      <c r="K1408" s="74"/>
      <c r="L1408" s="74"/>
      <c r="M1408" s="74"/>
      <c r="N1408" s="74"/>
      <c r="O1408" s="74"/>
      <c r="P1408" s="74"/>
      <c r="Q1408" s="74"/>
      <c r="R1408" s="74"/>
      <c r="S1408" s="74"/>
      <c r="T1408" s="74"/>
      <c r="U1408" s="74"/>
      <c r="V1408" s="74"/>
      <c r="W1408" s="74"/>
      <c r="X1408" s="74"/>
      <c r="Y1408" s="74"/>
      <c r="Z1408" s="74"/>
    </row>
    <row r="1409" spans="1:26">
      <c r="A1409" s="74"/>
      <c r="B1409" s="74"/>
      <c r="C1409" s="74"/>
      <c r="D1409" s="74"/>
      <c r="E1409" s="74"/>
      <c r="F1409" s="74"/>
      <c r="G1409" s="74"/>
      <c r="H1409" s="74"/>
      <c r="I1409" s="74"/>
      <c r="J1409" s="74"/>
      <c r="K1409" s="74"/>
      <c r="L1409" s="74"/>
      <c r="M1409" s="74"/>
      <c r="N1409" s="74"/>
      <c r="O1409" s="74"/>
      <c r="P1409" s="74"/>
      <c r="Q1409" s="74"/>
      <c r="R1409" s="74"/>
      <c r="S1409" s="74"/>
      <c r="T1409" s="74"/>
      <c r="U1409" s="74"/>
      <c r="V1409" s="74"/>
      <c r="W1409" s="74"/>
      <c r="X1409" s="74"/>
      <c r="Y1409" s="74"/>
      <c r="Z1409" s="74"/>
    </row>
    <row r="1410" spans="1:26">
      <c r="A1410" s="74"/>
      <c r="B1410" s="74"/>
      <c r="C1410" s="74"/>
      <c r="D1410" s="74"/>
      <c r="E1410" s="74"/>
      <c r="F1410" s="74"/>
      <c r="G1410" s="74"/>
      <c r="H1410" s="74"/>
      <c r="I1410" s="74"/>
      <c r="J1410" s="74"/>
      <c r="K1410" s="74"/>
      <c r="L1410" s="74"/>
      <c r="M1410" s="74"/>
      <c r="N1410" s="74"/>
      <c r="O1410" s="74"/>
      <c r="P1410" s="74"/>
      <c r="Q1410" s="74"/>
      <c r="R1410" s="74"/>
      <c r="S1410" s="74"/>
      <c r="T1410" s="74"/>
      <c r="U1410" s="74"/>
      <c r="V1410" s="74"/>
      <c r="W1410" s="74"/>
      <c r="X1410" s="74"/>
      <c r="Y1410" s="74"/>
      <c r="Z1410" s="74"/>
    </row>
    <row r="1411" spans="1:26">
      <c r="A1411" s="74"/>
      <c r="B1411" s="74"/>
      <c r="C1411" s="74"/>
      <c r="D1411" s="74"/>
      <c r="E1411" s="74"/>
      <c r="F1411" s="74"/>
      <c r="G1411" s="74"/>
      <c r="H1411" s="74"/>
      <c r="I1411" s="74"/>
      <c r="J1411" s="74"/>
      <c r="K1411" s="74"/>
      <c r="L1411" s="74"/>
      <c r="M1411" s="74"/>
      <c r="N1411" s="74"/>
      <c r="O1411" s="74"/>
      <c r="P1411" s="74"/>
      <c r="Q1411" s="74"/>
      <c r="R1411" s="74"/>
      <c r="S1411" s="74"/>
      <c r="T1411" s="74"/>
      <c r="U1411" s="74"/>
      <c r="V1411" s="74"/>
      <c r="W1411" s="74"/>
      <c r="X1411" s="74"/>
      <c r="Y1411" s="74"/>
      <c r="Z1411" s="74"/>
    </row>
    <row r="1412" spans="1:26">
      <c r="A1412" s="74"/>
      <c r="B1412" s="74"/>
      <c r="C1412" s="74"/>
      <c r="D1412" s="74"/>
      <c r="E1412" s="74"/>
      <c r="F1412" s="74"/>
      <c r="G1412" s="74"/>
      <c r="H1412" s="74"/>
      <c r="I1412" s="74"/>
      <c r="J1412" s="74"/>
      <c r="K1412" s="74"/>
      <c r="L1412" s="74"/>
      <c r="M1412" s="74"/>
      <c r="N1412" s="74"/>
      <c r="O1412" s="74"/>
      <c r="P1412" s="74"/>
      <c r="Q1412" s="74"/>
      <c r="R1412" s="74"/>
      <c r="S1412" s="74"/>
      <c r="T1412" s="74"/>
      <c r="U1412" s="74"/>
      <c r="V1412" s="74"/>
      <c r="W1412" s="74"/>
      <c r="X1412" s="74"/>
      <c r="Y1412" s="74"/>
      <c r="Z1412" s="74"/>
    </row>
    <row r="1413" spans="1:26">
      <c r="A1413" s="74"/>
      <c r="B1413" s="74"/>
      <c r="C1413" s="74"/>
      <c r="D1413" s="74"/>
      <c r="E1413" s="74"/>
      <c r="F1413" s="74"/>
      <c r="G1413" s="74"/>
      <c r="H1413" s="74"/>
      <c r="I1413" s="74"/>
      <c r="J1413" s="74"/>
      <c r="K1413" s="74"/>
      <c r="L1413" s="74"/>
      <c r="M1413" s="74"/>
      <c r="N1413" s="74"/>
      <c r="O1413" s="74"/>
      <c r="P1413" s="74"/>
      <c r="Q1413" s="74"/>
      <c r="R1413" s="74"/>
      <c r="S1413" s="74"/>
      <c r="T1413" s="74"/>
      <c r="U1413" s="74"/>
      <c r="V1413" s="74"/>
      <c r="W1413" s="74"/>
      <c r="X1413" s="74"/>
      <c r="Y1413" s="74"/>
      <c r="Z1413" s="74"/>
    </row>
    <row r="1414" spans="1:26">
      <c r="A1414" s="74"/>
      <c r="B1414" s="74"/>
      <c r="C1414" s="74"/>
      <c r="D1414" s="74"/>
      <c r="E1414" s="74"/>
      <c r="F1414" s="74"/>
      <c r="G1414" s="74"/>
      <c r="H1414" s="74"/>
      <c r="I1414" s="74"/>
      <c r="J1414" s="74"/>
      <c r="K1414" s="74"/>
      <c r="L1414" s="74"/>
      <c r="M1414" s="74"/>
      <c r="N1414" s="74"/>
      <c r="O1414" s="74"/>
      <c r="P1414" s="74"/>
      <c r="Q1414" s="74"/>
      <c r="R1414" s="74"/>
      <c r="S1414" s="74"/>
      <c r="T1414" s="74"/>
      <c r="U1414" s="74"/>
      <c r="V1414" s="74"/>
      <c r="W1414" s="74"/>
      <c r="X1414" s="74"/>
      <c r="Y1414" s="74"/>
      <c r="Z1414" s="74"/>
    </row>
    <row r="1415" spans="1:26">
      <c r="A1415" s="74"/>
      <c r="B1415" s="74"/>
      <c r="C1415" s="74"/>
      <c r="D1415" s="74"/>
      <c r="E1415" s="74"/>
      <c r="F1415" s="74"/>
      <c r="G1415" s="74"/>
      <c r="H1415" s="74"/>
      <c r="I1415" s="74"/>
      <c r="J1415" s="74"/>
      <c r="K1415" s="74"/>
      <c r="L1415" s="74"/>
      <c r="M1415" s="74"/>
      <c r="N1415" s="74"/>
      <c r="O1415" s="74"/>
      <c r="P1415" s="74"/>
      <c r="Q1415" s="74"/>
      <c r="R1415" s="74"/>
      <c r="S1415" s="74"/>
      <c r="T1415" s="74"/>
      <c r="U1415" s="74"/>
      <c r="V1415" s="74"/>
      <c r="W1415" s="74"/>
      <c r="X1415" s="74"/>
      <c r="Y1415" s="74"/>
      <c r="Z1415" s="74"/>
    </row>
    <row r="1416" spans="1:26">
      <c r="A1416" s="74"/>
      <c r="B1416" s="74"/>
      <c r="C1416" s="74"/>
      <c r="D1416" s="74"/>
      <c r="E1416" s="74"/>
      <c r="F1416" s="74"/>
      <c r="G1416" s="74"/>
      <c r="H1416" s="74"/>
      <c r="I1416" s="74"/>
      <c r="J1416" s="74"/>
      <c r="K1416" s="74"/>
      <c r="L1416" s="74"/>
      <c r="M1416" s="74"/>
      <c r="N1416" s="74"/>
      <c r="O1416" s="74"/>
      <c r="P1416" s="74"/>
      <c r="Q1416" s="74"/>
      <c r="R1416" s="74"/>
      <c r="S1416" s="74"/>
      <c r="T1416" s="74"/>
      <c r="U1416" s="74"/>
      <c r="V1416" s="74"/>
      <c r="W1416" s="74"/>
      <c r="X1416" s="74"/>
      <c r="Y1416" s="74"/>
      <c r="Z1416" s="74"/>
    </row>
    <row r="1417" spans="1:26">
      <c r="A1417" s="74"/>
      <c r="B1417" s="74"/>
      <c r="C1417" s="74"/>
      <c r="D1417" s="74"/>
      <c r="E1417" s="74"/>
      <c r="F1417" s="74"/>
      <c r="G1417" s="74"/>
      <c r="H1417" s="74"/>
      <c r="I1417" s="74"/>
      <c r="J1417" s="74"/>
      <c r="K1417" s="74"/>
      <c r="L1417" s="74"/>
      <c r="M1417" s="74"/>
      <c r="N1417" s="74"/>
      <c r="O1417" s="74"/>
      <c r="P1417" s="74"/>
      <c r="Q1417" s="74"/>
      <c r="R1417" s="74"/>
      <c r="S1417" s="74"/>
      <c r="T1417" s="74"/>
      <c r="U1417" s="74"/>
      <c r="V1417" s="74"/>
      <c r="W1417" s="74"/>
      <c r="X1417" s="74"/>
      <c r="Y1417" s="74"/>
      <c r="Z1417" s="74"/>
    </row>
    <row r="1418" spans="1:26">
      <c r="A1418" s="74"/>
      <c r="B1418" s="74"/>
      <c r="C1418" s="74"/>
      <c r="D1418" s="74"/>
      <c r="E1418" s="74"/>
      <c r="F1418" s="74"/>
      <c r="G1418" s="74"/>
      <c r="H1418" s="74"/>
      <c r="I1418" s="74"/>
      <c r="J1418" s="74"/>
      <c r="K1418" s="74"/>
      <c r="L1418" s="74"/>
      <c r="M1418" s="74"/>
      <c r="N1418" s="74"/>
      <c r="O1418" s="74"/>
      <c r="P1418" s="74"/>
      <c r="Q1418" s="74"/>
      <c r="R1418" s="74"/>
      <c r="S1418" s="74"/>
      <c r="T1418" s="74"/>
      <c r="U1418" s="74"/>
      <c r="V1418" s="74"/>
      <c r="W1418" s="74"/>
      <c r="X1418" s="74"/>
      <c r="Y1418" s="74"/>
      <c r="Z1418" s="74"/>
    </row>
    <row r="1419" spans="1:26">
      <c r="A1419" s="74"/>
      <c r="B1419" s="74"/>
      <c r="C1419" s="74"/>
      <c r="D1419" s="74"/>
      <c r="E1419" s="74"/>
      <c r="F1419" s="74"/>
      <c r="G1419" s="74"/>
      <c r="H1419" s="74"/>
      <c r="I1419" s="74"/>
      <c r="J1419" s="74"/>
      <c r="K1419" s="74"/>
      <c r="L1419" s="74"/>
      <c r="M1419" s="74"/>
      <c r="N1419" s="74"/>
      <c r="O1419" s="74"/>
      <c r="P1419" s="74"/>
      <c r="Q1419" s="74"/>
      <c r="R1419" s="74"/>
      <c r="S1419" s="74"/>
      <c r="T1419" s="74"/>
      <c r="U1419" s="74"/>
      <c r="V1419" s="74"/>
      <c r="W1419" s="74"/>
      <c r="X1419" s="74"/>
      <c r="Y1419" s="74"/>
      <c r="Z1419" s="74"/>
    </row>
    <row r="1420" spans="1:26">
      <c r="A1420" s="74"/>
      <c r="B1420" s="74"/>
      <c r="C1420" s="74"/>
      <c r="D1420" s="74"/>
      <c r="E1420" s="74"/>
      <c r="F1420" s="74"/>
      <c r="G1420" s="74"/>
      <c r="H1420" s="74"/>
      <c r="I1420" s="74"/>
      <c r="J1420" s="74"/>
      <c r="K1420" s="74"/>
      <c r="L1420" s="74"/>
      <c r="M1420" s="74"/>
      <c r="N1420" s="74"/>
      <c r="O1420" s="74"/>
      <c r="P1420" s="74"/>
      <c r="Q1420" s="74"/>
      <c r="R1420" s="74"/>
      <c r="S1420" s="74"/>
      <c r="T1420" s="74"/>
      <c r="U1420" s="74"/>
      <c r="V1420" s="74"/>
      <c r="W1420" s="74"/>
      <c r="X1420" s="74"/>
      <c r="Y1420" s="74"/>
      <c r="Z1420" s="74"/>
    </row>
    <row r="1421" spans="1:26">
      <c r="A1421" s="74"/>
      <c r="B1421" s="74"/>
      <c r="C1421" s="74"/>
      <c r="D1421" s="74"/>
      <c r="E1421" s="74"/>
      <c r="F1421" s="74"/>
      <c r="G1421" s="74"/>
      <c r="H1421" s="74"/>
      <c r="I1421" s="74"/>
      <c r="J1421" s="74"/>
      <c r="K1421" s="74"/>
      <c r="L1421" s="74"/>
      <c r="M1421" s="74"/>
      <c r="N1421" s="74"/>
      <c r="O1421" s="74"/>
      <c r="P1421" s="74"/>
      <c r="Q1421" s="74"/>
      <c r="R1421" s="74"/>
      <c r="S1421" s="74"/>
      <c r="T1421" s="74"/>
      <c r="U1421" s="74"/>
      <c r="V1421" s="74"/>
      <c r="W1421" s="74"/>
      <c r="X1421" s="74"/>
      <c r="Y1421" s="74"/>
      <c r="Z1421" s="74"/>
    </row>
    <row r="1422" spans="1:26">
      <c r="A1422" s="74"/>
      <c r="B1422" s="74"/>
      <c r="C1422" s="74"/>
      <c r="D1422" s="74"/>
      <c r="E1422" s="74"/>
      <c r="F1422" s="74"/>
      <c r="G1422" s="74"/>
      <c r="H1422" s="74"/>
      <c r="I1422" s="74"/>
      <c r="J1422" s="74"/>
      <c r="K1422" s="74"/>
      <c r="L1422" s="74"/>
      <c r="M1422" s="74"/>
      <c r="N1422" s="74"/>
      <c r="O1422" s="74"/>
      <c r="P1422" s="74"/>
      <c r="Q1422" s="74"/>
      <c r="R1422" s="74"/>
      <c r="S1422" s="74"/>
      <c r="T1422" s="74"/>
      <c r="U1422" s="74"/>
      <c r="V1422" s="74"/>
      <c r="W1422" s="74"/>
      <c r="X1422" s="74"/>
      <c r="Y1422" s="74"/>
      <c r="Z1422" s="74"/>
    </row>
    <row r="1423" spans="1:26">
      <c r="A1423" s="74"/>
      <c r="B1423" s="74"/>
      <c r="C1423" s="74"/>
      <c r="D1423" s="74"/>
      <c r="E1423" s="74"/>
      <c r="F1423" s="74"/>
      <c r="G1423" s="74"/>
      <c r="H1423" s="74"/>
      <c r="I1423" s="74"/>
      <c r="J1423" s="74"/>
      <c r="K1423" s="74"/>
      <c r="L1423" s="74"/>
      <c r="M1423" s="74"/>
      <c r="N1423" s="74"/>
      <c r="O1423" s="74"/>
      <c r="P1423" s="74"/>
      <c r="Q1423" s="74"/>
      <c r="R1423" s="74"/>
      <c r="S1423" s="74"/>
      <c r="T1423" s="74"/>
      <c r="U1423" s="74"/>
      <c r="V1423" s="74"/>
      <c r="W1423" s="74"/>
      <c r="X1423" s="74"/>
      <c r="Y1423" s="74"/>
      <c r="Z1423" s="74"/>
    </row>
    <row r="1424" spans="1:26">
      <c r="A1424" s="74"/>
      <c r="B1424" s="74"/>
      <c r="C1424" s="74"/>
      <c r="D1424" s="74"/>
      <c r="E1424" s="74"/>
      <c r="F1424" s="74"/>
      <c r="G1424" s="74"/>
      <c r="H1424" s="74"/>
      <c r="I1424" s="74"/>
      <c r="J1424" s="74"/>
      <c r="K1424" s="74"/>
      <c r="L1424" s="74"/>
      <c r="M1424" s="74"/>
      <c r="N1424" s="74"/>
      <c r="O1424" s="74"/>
      <c r="P1424" s="74"/>
      <c r="Q1424" s="74"/>
      <c r="R1424" s="74"/>
      <c r="S1424" s="74"/>
      <c r="T1424" s="74"/>
      <c r="U1424" s="74"/>
      <c r="V1424" s="74"/>
      <c r="W1424" s="74"/>
      <c r="X1424" s="74"/>
      <c r="Y1424" s="74"/>
      <c r="Z1424" s="74"/>
    </row>
    <row r="1425" spans="1:26">
      <c r="A1425" s="74"/>
      <c r="B1425" s="74"/>
      <c r="C1425" s="74"/>
      <c r="D1425" s="74"/>
      <c r="E1425" s="74"/>
      <c r="F1425" s="74"/>
      <c r="G1425" s="74"/>
      <c r="H1425" s="74"/>
      <c r="I1425" s="74"/>
      <c r="J1425" s="74"/>
      <c r="K1425" s="74"/>
      <c r="L1425" s="74"/>
      <c r="M1425" s="74"/>
      <c r="N1425" s="74"/>
      <c r="O1425" s="74"/>
      <c r="P1425" s="74"/>
      <c r="Q1425" s="74"/>
      <c r="R1425" s="74"/>
      <c r="S1425" s="74"/>
      <c r="T1425" s="74"/>
      <c r="U1425" s="74"/>
      <c r="V1425" s="74"/>
      <c r="W1425" s="74"/>
      <c r="X1425" s="74"/>
      <c r="Y1425" s="74"/>
      <c r="Z1425" s="74"/>
    </row>
    <row r="1426" spans="1:26">
      <c r="A1426" s="74"/>
      <c r="B1426" s="74"/>
      <c r="C1426" s="74"/>
      <c r="D1426" s="74"/>
      <c r="E1426" s="74"/>
      <c r="F1426" s="74"/>
      <c r="G1426" s="74"/>
      <c r="H1426" s="74"/>
      <c r="I1426" s="74"/>
      <c r="J1426" s="74"/>
      <c r="K1426" s="74"/>
      <c r="L1426" s="74"/>
      <c r="M1426" s="74"/>
      <c r="N1426" s="74"/>
      <c r="O1426" s="74"/>
      <c r="P1426" s="74"/>
      <c r="Q1426" s="74"/>
      <c r="R1426" s="74"/>
      <c r="S1426" s="74"/>
      <c r="T1426" s="74"/>
      <c r="U1426" s="74"/>
      <c r="V1426" s="74"/>
      <c r="W1426" s="74"/>
      <c r="X1426" s="74"/>
      <c r="Y1426" s="74"/>
      <c r="Z1426" s="74"/>
    </row>
    <row r="1427" spans="1:26">
      <c r="A1427" s="74"/>
      <c r="B1427" s="74"/>
      <c r="C1427" s="74"/>
      <c r="D1427" s="74"/>
      <c r="E1427" s="74"/>
      <c r="F1427" s="74"/>
      <c r="G1427" s="74"/>
      <c r="H1427" s="74"/>
      <c r="I1427" s="74"/>
      <c r="J1427" s="74"/>
      <c r="K1427" s="74"/>
      <c r="L1427" s="74"/>
      <c r="M1427" s="74"/>
      <c r="N1427" s="74"/>
      <c r="O1427" s="74"/>
      <c r="P1427" s="74"/>
      <c r="Q1427" s="74"/>
      <c r="R1427" s="74"/>
      <c r="S1427" s="74"/>
      <c r="T1427" s="74"/>
      <c r="U1427" s="74"/>
      <c r="V1427" s="74"/>
      <c r="W1427" s="74"/>
      <c r="X1427" s="74"/>
      <c r="Y1427" s="74"/>
      <c r="Z1427" s="74"/>
    </row>
    <row r="1428" spans="1:26">
      <c r="A1428" s="74"/>
      <c r="B1428" s="74"/>
      <c r="C1428" s="74"/>
      <c r="D1428" s="74"/>
      <c r="E1428" s="74"/>
      <c r="F1428" s="74"/>
      <c r="G1428" s="74"/>
      <c r="H1428" s="74"/>
      <c r="I1428" s="74"/>
      <c r="J1428" s="74"/>
      <c r="K1428" s="74"/>
      <c r="L1428" s="74"/>
      <c r="M1428" s="74"/>
      <c r="N1428" s="74"/>
      <c r="O1428" s="74"/>
      <c r="P1428" s="74"/>
      <c r="Q1428" s="74"/>
      <c r="R1428" s="74"/>
      <c r="S1428" s="74"/>
      <c r="T1428" s="74"/>
      <c r="U1428" s="74"/>
      <c r="V1428" s="74"/>
      <c r="W1428" s="74"/>
      <c r="X1428" s="74"/>
      <c r="Y1428" s="74"/>
      <c r="Z1428" s="74"/>
    </row>
    <row r="1429" spans="1:26">
      <c r="A1429" s="74"/>
      <c r="B1429" s="74"/>
      <c r="C1429" s="74"/>
      <c r="D1429" s="74"/>
      <c r="E1429" s="74"/>
      <c r="F1429" s="74"/>
      <c r="G1429" s="74"/>
      <c r="H1429" s="74"/>
      <c r="I1429" s="74"/>
      <c r="J1429" s="74"/>
      <c r="K1429" s="74"/>
      <c r="L1429" s="74"/>
      <c r="M1429" s="74"/>
      <c r="N1429" s="74"/>
      <c r="O1429" s="74"/>
      <c r="P1429" s="74"/>
      <c r="Q1429" s="74"/>
      <c r="R1429" s="74"/>
      <c r="S1429" s="74"/>
      <c r="T1429" s="74"/>
      <c r="U1429" s="74"/>
      <c r="V1429" s="74"/>
      <c r="W1429" s="74"/>
      <c r="X1429" s="74"/>
      <c r="Y1429" s="74"/>
      <c r="Z1429" s="74"/>
    </row>
    <row r="1430" spans="1:26">
      <c r="A1430" s="74"/>
      <c r="B1430" s="74"/>
      <c r="C1430" s="74"/>
      <c r="D1430" s="74"/>
      <c r="E1430" s="74"/>
      <c r="F1430" s="74"/>
      <c r="G1430" s="74"/>
      <c r="H1430" s="74"/>
      <c r="I1430" s="74"/>
      <c r="J1430" s="74"/>
      <c r="K1430" s="74"/>
      <c r="L1430" s="74"/>
      <c r="M1430" s="74"/>
      <c r="N1430" s="74"/>
      <c r="O1430" s="74"/>
      <c r="P1430" s="74"/>
      <c r="Q1430" s="74"/>
      <c r="R1430" s="74"/>
      <c r="S1430" s="74"/>
      <c r="T1430" s="74"/>
      <c r="U1430" s="74"/>
      <c r="V1430" s="74"/>
      <c r="W1430" s="74"/>
      <c r="X1430" s="74"/>
      <c r="Y1430" s="74"/>
      <c r="Z1430" s="74"/>
    </row>
    <row r="1431" spans="1:26">
      <c r="A1431" s="74"/>
      <c r="B1431" s="74"/>
      <c r="C1431" s="74"/>
      <c r="D1431" s="74"/>
      <c r="E1431" s="74"/>
      <c r="F1431" s="74"/>
      <c r="G1431" s="74"/>
      <c r="H1431" s="74"/>
      <c r="I1431" s="74"/>
      <c r="J1431" s="74"/>
      <c r="K1431" s="74"/>
      <c r="L1431" s="74"/>
      <c r="M1431" s="74"/>
      <c r="N1431" s="74"/>
      <c r="O1431" s="74"/>
      <c r="P1431" s="74"/>
      <c r="Q1431" s="74"/>
      <c r="R1431" s="74"/>
      <c r="S1431" s="74"/>
      <c r="T1431" s="74"/>
      <c r="U1431" s="74"/>
      <c r="V1431" s="74"/>
      <c r="W1431" s="74"/>
      <c r="X1431" s="74"/>
      <c r="Y1431" s="74"/>
      <c r="Z1431" s="74"/>
    </row>
    <row r="1432" spans="1:26">
      <c r="A1432" s="74"/>
      <c r="B1432" s="74"/>
      <c r="C1432" s="74"/>
      <c r="D1432" s="74"/>
      <c r="E1432" s="74"/>
      <c r="F1432" s="74"/>
      <c r="G1432" s="74"/>
      <c r="H1432" s="74"/>
      <c r="I1432" s="74"/>
      <c r="J1432" s="74"/>
      <c r="K1432" s="74"/>
      <c r="L1432" s="74"/>
      <c r="M1432" s="74"/>
      <c r="N1432" s="74"/>
      <c r="O1432" s="74"/>
      <c r="P1432" s="74"/>
      <c r="Q1432" s="74"/>
      <c r="R1432" s="74"/>
      <c r="S1432" s="74"/>
      <c r="T1432" s="74"/>
      <c r="U1432" s="74"/>
      <c r="V1432" s="74"/>
      <c r="W1432" s="74"/>
      <c r="X1432" s="74"/>
      <c r="Y1432" s="74"/>
      <c r="Z1432" s="74"/>
    </row>
    <row r="1433" spans="1:26">
      <c r="A1433" s="74"/>
      <c r="B1433" s="74"/>
      <c r="C1433" s="74"/>
      <c r="D1433" s="74"/>
      <c r="E1433" s="74"/>
      <c r="F1433" s="74"/>
      <c r="G1433" s="74"/>
      <c r="H1433" s="74"/>
      <c r="I1433" s="74"/>
      <c r="J1433" s="74"/>
      <c r="K1433" s="74"/>
      <c r="L1433" s="74"/>
      <c r="M1433" s="74"/>
      <c r="N1433" s="74"/>
      <c r="O1433" s="74"/>
      <c r="P1433" s="74"/>
      <c r="Q1433" s="74"/>
      <c r="R1433" s="74"/>
      <c r="S1433" s="74"/>
      <c r="T1433" s="74"/>
      <c r="U1433" s="74"/>
      <c r="V1433" s="74"/>
      <c r="W1433" s="74"/>
      <c r="X1433" s="74"/>
      <c r="Y1433" s="74"/>
      <c r="Z1433" s="74"/>
    </row>
    <row r="1434" spans="1:26">
      <c r="A1434" s="74"/>
      <c r="B1434" s="74"/>
      <c r="C1434" s="74"/>
      <c r="D1434" s="74"/>
      <c r="E1434" s="74"/>
      <c r="F1434" s="74"/>
      <c r="G1434" s="74"/>
      <c r="H1434" s="74"/>
      <c r="I1434" s="74"/>
      <c r="J1434" s="74"/>
      <c r="K1434" s="74"/>
      <c r="L1434" s="74"/>
      <c r="M1434" s="74"/>
      <c r="N1434" s="74"/>
      <c r="O1434" s="74"/>
      <c r="P1434" s="74"/>
      <c r="Q1434" s="74"/>
      <c r="R1434" s="74"/>
      <c r="S1434" s="74"/>
      <c r="T1434" s="74"/>
      <c r="U1434" s="74"/>
      <c r="V1434" s="74"/>
      <c r="W1434" s="74"/>
      <c r="X1434" s="74"/>
      <c r="Y1434" s="74"/>
      <c r="Z1434" s="74"/>
    </row>
    <row r="1435" spans="1:26">
      <c r="A1435" s="74"/>
      <c r="B1435" s="74"/>
      <c r="C1435" s="74"/>
      <c r="D1435" s="74"/>
      <c r="E1435" s="74"/>
      <c r="F1435" s="74"/>
      <c r="G1435" s="74"/>
      <c r="H1435" s="74"/>
      <c r="I1435" s="74"/>
      <c r="J1435" s="74"/>
      <c r="K1435" s="74"/>
      <c r="L1435" s="74"/>
      <c r="M1435" s="74"/>
      <c r="N1435" s="74"/>
      <c r="O1435" s="74"/>
      <c r="P1435" s="74"/>
      <c r="Q1435" s="74"/>
      <c r="R1435" s="74"/>
      <c r="S1435" s="74"/>
      <c r="T1435" s="74"/>
      <c r="U1435" s="74"/>
      <c r="V1435" s="74"/>
      <c r="W1435" s="74"/>
      <c r="X1435" s="74"/>
      <c r="Y1435" s="74"/>
      <c r="Z1435" s="74"/>
    </row>
    <row r="1436" spans="1:26">
      <c r="A1436" s="74"/>
      <c r="B1436" s="74"/>
      <c r="C1436" s="74"/>
      <c r="D1436" s="74"/>
      <c r="E1436" s="74"/>
      <c r="F1436" s="74"/>
      <c r="G1436" s="74"/>
      <c r="H1436" s="74"/>
      <c r="I1436" s="74"/>
      <c r="J1436" s="74"/>
      <c r="K1436" s="74"/>
      <c r="L1436" s="74"/>
      <c r="M1436" s="74"/>
      <c r="N1436" s="74"/>
      <c r="O1436" s="74"/>
      <c r="P1436" s="74"/>
      <c r="Q1436" s="74"/>
      <c r="R1436" s="74"/>
      <c r="S1436" s="74"/>
      <c r="T1436" s="74"/>
      <c r="U1436" s="74"/>
      <c r="V1436" s="74"/>
      <c r="W1436" s="74"/>
      <c r="X1436" s="74"/>
      <c r="Y1436" s="74"/>
      <c r="Z1436" s="74"/>
    </row>
    <row r="1437" spans="1:26">
      <c r="A1437" s="74"/>
      <c r="B1437" s="74"/>
      <c r="C1437" s="74"/>
      <c r="D1437" s="74"/>
      <c r="E1437" s="74"/>
      <c r="F1437" s="74"/>
      <c r="G1437" s="74"/>
      <c r="H1437" s="74"/>
      <c r="I1437" s="74"/>
      <c r="J1437" s="74"/>
      <c r="K1437" s="74"/>
      <c r="L1437" s="74"/>
      <c r="M1437" s="74"/>
      <c r="N1437" s="74"/>
      <c r="O1437" s="74"/>
      <c r="P1437" s="74"/>
      <c r="Q1437" s="74"/>
      <c r="R1437" s="74"/>
      <c r="S1437" s="74"/>
      <c r="T1437" s="74"/>
      <c r="U1437" s="74"/>
      <c r="V1437" s="74"/>
      <c r="W1437" s="74"/>
      <c r="X1437" s="74"/>
      <c r="Y1437" s="74"/>
      <c r="Z1437" s="74"/>
    </row>
    <row r="1438" spans="1:26">
      <c r="A1438" s="74"/>
      <c r="B1438" s="74"/>
      <c r="C1438" s="74"/>
      <c r="D1438" s="74"/>
      <c r="E1438" s="74"/>
      <c r="F1438" s="74"/>
      <c r="G1438" s="74"/>
      <c r="H1438" s="74"/>
      <c r="I1438" s="74"/>
      <c r="J1438" s="74"/>
      <c r="K1438" s="74"/>
      <c r="L1438" s="74"/>
      <c r="M1438" s="74"/>
      <c r="N1438" s="74"/>
      <c r="O1438" s="74"/>
      <c r="P1438" s="74"/>
      <c r="Q1438" s="74"/>
      <c r="R1438" s="74"/>
      <c r="S1438" s="74"/>
      <c r="T1438" s="74"/>
      <c r="U1438" s="74"/>
      <c r="V1438" s="74"/>
      <c r="W1438" s="74"/>
      <c r="X1438" s="74"/>
      <c r="Y1438" s="74"/>
      <c r="Z1438" s="74"/>
    </row>
    <row r="1439" spans="1:26">
      <c r="A1439" s="74"/>
      <c r="B1439" s="74"/>
      <c r="C1439" s="74"/>
      <c r="D1439" s="74"/>
      <c r="E1439" s="74"/>
      <c r="F1439" s="74"/>
      <c r="G1439" s="74"/>
      <c r="H1439" s="74"/>
      <c r="I1439" s="74"/>
      <c r="J1439" s="74"/>
      <c r="K1439" s="74"/>
      <c r="L1439" s="74"/>
      <c r="M1439" s="74"/>
      <c r="N1439" s="74"/>
      <c r="O1439" s="74"/>
      <c r="P1439" s="74"/>
      <c r="Q1439" s="74"/>
      <c r="R1439" s="74"/>
      <c r="S1439" s="74"/>
      <c r="T1439" s="74"/>
      <c r="U1439" s="74"/>
      <c r="V1439" s="74"/>
      <c r="W1439" s="74"/>
      <c r="X1439" s="74"/>
      <c r="Y1439" s="74"/>
      <c r="Z1439" s="74"/>
    </row>
    <row r="1440" spans="1:26">
      <c r="A1440" s="74"/>
      <c r="B1440" s="74"/>
      <c r="C1440" s="74"/>
      <c r="D1440" s="74"/>
      <c r="E1440" s="74"/>
      <c r="F1440" s="74"/>
      <c r="G1440" s="74"/>
      <c r="H1440" s="74"/>
      <c r="I1440" s="74"/>
      <c r="J1440" s="74"/>
      <c r="K1440" s="74"/>
      <c r="L1440" s="74"/>
      <c r="M1440" s="74"/>
      <c r="N1440" s="74"/>
      <c r="O1440" s="74"/>
      <c r="P1440" s="74"/>
      <c r="Q1440" s="74"/>
      <c r="R1440" s="74"/>
      <c r="S1440" s="74"/>
      <c r="T1440" s="74"/>
      <c r="U1440" s="74"/>
      <c r="V1440" s="74"/>
      <c r="W1440" s="74"/>
      <c r="X1440" s="74"/>
      <c r="Y1440" s="74"/>
      <c r="Z1440" s="74"/>
    </row>
    <row r="1441" spans="1:26">
      <c r="A1441" s="74"/>
      <c r="B1441" s="74"/>
      <c r="C1441" s="74"/>
      <c r="D1441" s="74"/>
      <c r="E1441" s="74"/>
      <c r="F1441" s="74"/>
      <c r="G1441" s="74"/>
      <c r="H1441" s="74"/>
      <c r="I1441" s="74"/>
      <c r="J1441" s="74"/>
      <c r="K1441" s="74"/>
      <c r="L1441" s="74"/>
      <c r="M1441" s="74"/>
      <c r="N1441" s="74"/>
      <c r="O1441" s="74"/>
      <c r="P1441" s="74"/>
      <c r="Q1441" s="74"/>
      <c r="R1441" s="74"/>
      <c r="S1441" s="74"/>
      <c r="T1441" s="74"/>
      <c r="U1441" s="74"/>
      <c r="V1441" s="74"/>
      <c r="W1441" s="74"/>
      <c r="X1441" s="74"/>
      <c r="Y1441" s="74"/>
      <c r="Z1441" s="74"/>
    </row>
    <row r="1442" spans="1:26">
      <c r="A1442" s="74"/>
      <c r="B1442" s="74"/>
      <c r="C1442" s="74"/>
      <c r="D1442" s="74"/>
      <c r="E1442" s="74"/>
      <c r="F1442" s="74"/>
      <c r="G1442" s="74"/>
      <c r="H1442" s="74"/>
      <c r="I1442" s="74"/>
      <c r="J1442" s="74"/>
      <c r="K1442" s="74"/>
      <c r="L1442" s="74"/>
      <c r="M1442" s="74"/>
      <c r="N1442" s="74"/>
      <c r="O1442" s="74"/>
      <c r="P1442" s="74"/>
      <c r="Q1442" s="74"/>
      <c r="R1442" s="74"/>
      <c r="S1442" s="74"/>
      <c r="T1442" s="74"/>
      <c r="U1442" s="74"/>
      <c r="V1442" s="74"/>
      <c r="W1442" s="74"/>
      <c r="X1442" s="74"/>
      <c r="Y1442" s="74"/>
      <c r="Z1442" s="74"/>
    </row>
    <row r="1443" spans="1:26">
      <c r="A1443" s="74"/>
      <c r="B1443" s="74"/>
      <c r="C1443" s="74"/>
      <c r="D1443" s="74"/>
      <c r="E1443" s="74"/>
      <c r="F1443" s="74"/>
      <c r="G1443" s="74"/>
      <c r="H1443" s="74"/>
      <c r="I1443" s="74"/>
      <c r="J1443" s="74"/>
      <c r="K1443" s="74"/>
      <c r="L1443" s="74"/>
      <c r="M1443" s="74"/>
      <c r="N1443" s="74"/>
      <c r="O1443" s="74"/>
      <c r="P1443" s="74"/>
      <c r="Q1443" s="74"/>
      <c r="R1443" s="74"/>
      <c r="S1443" s="74"/>
      <c r="T1443" s="74"/>
      <c r="U1443" s="74"/>
      <c r="V1443" s="74"/>
      <c r="W1443" s="74"/>
      <c r="X1443" s="74"/>
      <c r="Y1443" s="74"/>
      <c r="Z1443" s="74"/>
    </row>
    <row r="1444" spans="1:26">
      <c r="A1444" s="74"/>
      <c r="B1444" s="74"/>
      <c r="C1444" s="74"/>
      <c r="D1444" s="74"/>
      <c r="E1444" s="74"/>
      <c r="F1444" s="74"/>
      <c r="G1444" s="74"/>
      <c r="H1444" s="74"/>
      <c r="I1444" s="74"/>
      <c r="J1444" s="74"/>
      <c r="K1444" s="74"/>
      <c r="L1444" s="74"/>
      <c r="M1444" s="74"/>
      <c r="N1444" s="74"/>
      <c r="O1444" s="74"/>
      <c r="P1444" s="74"/>
      <c r="Q1444" s="74"/>
      <c r="R1444" s="74"/>
      <c r="S1444" s="74"/>
      <c r="T1444" s="74"/>
      <c r="U1444" s="74"/>
      <c r="V1444" s="74"/>
      <c r="W1444" s="74"/>
      <c r="X1444" s="74"/>
      <c r="Y1444" s="74"/>
      <c r="Z1444" s="74"/>
    </row>
    <row r="1445" spans="1:26">
      <c r="A1445" s="74"/>
      <c r="B1445" s="74"/>
      <c r="C1445" s="74"/>
      <c r="D1445" s="74"/>
      <c r="E1445" s="74"/>
      <c r="F1445" s="74"/>
      <c r="G1445" s="74"/>
      <c r="H1445" s="74"/>
      <c r="I1445" s="74"/>
      <c r="J1445" s="74"/>
      <c r="K1445" s="74"/>
      <c r="L1445" s="74"/>
      <c r="M1445" s="74"/>
      <c r="N1445" s="74"/>
      <c r="O1445" s="74"/>
      <c r="P1445" s="74"/>
      <c r="Q1445" s="74"/>
      <c r="R1445" s="74"/>
      <c r="S1445" s="74"/>
      <c r="T1445" s="74"/>
      <c r="U1445" s="74"/>
      <c r="V1445" s="74"/>
      <c r="W1445" s="74"/>
      <c r="X1445" s="74"/>
      <c r="Y1445" s="74"/>
      <c r="Z1445" s="74"/>
    </row>
    <row r="1446" spans="1:26">
      <c r="A1446" s="74"/>
      <c r="B1446" s="74"/>
      <c r="C1446" s="74"/>
      <c r="D1446" s="74"/>
      <c r="E1446" s="74"/>
      <c r="F1446" s="74"/>
      <c r="G1446" s="74"/>
      <c r="H1446" s="74"/>
      <c r="I1446" s="74"/>
      <c r="J1446" s="74"/>
      <c r="K1446" s="74"/>
      <c r="L1446" s="74"/>
      <c r="M1446" s="74"/>
      <c r="N1446" s="74"/>
      <c r="O1446" s="74"/>
      <c r="P1446" s="74"/>
      <c r="Q1446" s="74"/>
      <c r="R1446" s="74"/>
      <c r="S1446" s="74"/>
      <c r="T1446" s="74"/>
      <c r="U1446" s="74"/>
      <c r="V1446" s="74"/>
      <c r="W1446" s="74"/>
      <c r="X1446" s="74"/>
      <c r="Y1446" s="74"/>
      <c r="Z1446" s="74"/>
    </row>
    <row r="1447" spans="1:26">
      <c r="A1447" s="74"/>
      <c r="B1447" s="74"/>
      <c r="C1447" s="74"/>
      <c r="D1447" s="74"/>
      <c r="E1447" s="74"/>
      <c r="F1447" s="74"/>
      <c r="G1447" s="74"/>
      <c r="H1447" s="74"/>
      <c r="I1447" s="74"/>
      <c r="J1447" s="74"/>
      <c r="K1447" s="74"/>
      <c r="L1447" s="74"/>
      <c r="M1447" s="74"/>
      <c r="N1447" s="74"/>
      <c r="O1447" s="74"/>
      <c r="P1447" s="74"/>
      <c r="Q1447" s="74"/>
      <c r="R1447" s="74"/>
      <c r="S1447" s="74"/>
      <c r="T1447" s="74"/>
      <c r="U1447" s="74"/>
      <c r="V1447" s="74"/>
      <c r="W1447" s="74"/>
      <c r="X1447" s="74"/>
      <c r="Y1447" s="74"/>
      <c r="Z1447" s="74"/>
    </row>
    <row r="1448" spans="1:26">
      <c r="A1448" s="74"/>
      <c r="B1448" s="74"/>
      <c r="C1448" s="74"/>
      <c r="D1448" s="74"/>
      <c r="E1448" s="74"/>
      <c r="F1448" s="74"/>
      <c r="G1448" s="74"/>
      <c r="H1448" s="74"/>
      <c r="I1448" s="74"/>
      <c r="J1448" s="74"/>
      <c r="K1448" s="74"/>
      <c r="L1448" s="74"/>
      <c r="M1448" s="74"/>
      <c r="N1448" s="74"/>
      <c r="O1448" s="74"/>
      <c r="P1448" s="74"/>
      <c r="Q1448" s="74"/>
      <c r="R1448" s="74"/>
      <c r="S1448" s="74"/>
      <c r="T1448" s="74"/>
      <c r="U1448" s="74"/>
      <c r="V1448" s="74"/>
      <c r="W1448" s="74"/>
      <c r="X1448" s="74"/>
      <c r="Y1448" s="74"/>
      <c r="Z1448" s="74"/>
    </row>
    <row r="1449" spans="1:26">
      <c r="A1449" s="74"/>
      <c r="B1449" s="74"/>
      <c r="C1449" s="74"/>
      <c r="D1449" s="74"/>
      <c r="E1449" s="74"/>
      <c r="F1449" s="74"/>
      <c r="G1449" s="74"/>
      <c r="H1449" s="74"/>
      <c r="I1449" s="74"/>
      <c r="J1449" s="74"/>
      <c r="K1449" s="74"/>
      <c r="L1449" s="74"/>
      <c r="M1449" s="74"/>
      <c r="N1449" s="74"/>
      <c r="O1449" s="74"/>
      <c r="P1449" s="74"/>
      <c r="Q1449" s="74"/>
      <c r="R1449" s="74"/>
      <c r="S1449" s="74"/>
      <c r="T1449" s="74"/>
      <c r="U1449" s="74"/>
      <c r="V1449" s="74"/>
      <c r="W1449" s="74"/>
      <c r="X1449" s="74"/>
      <c r="Y1449" s="74"/>
      <c r="Z1449" s="74"/>
    </row>
    <row r="1450" spans="1:26">
      <c r="A1450" s="74"/>
      <c r="B1450" s="74"/>
      <c r="C1450" s="74"/>
      <c r="D1450" s="74"/>
      <c r="E1450" s="74"/>
      <c r="F1450" s="74"/>
      <c r="G1450" s="74"/>
      <c r="H1450" s="74"/>
      <c r="I1450" s="74"/>
      <c r="J1450" s="74"/>
      <c r="K1450" s="74"/>
      <c r="L1450" s="74"/>
      <c r="M1450" s="74"/>
      <c r="N1450" s="74"/>
      <c r="O1450" s="74"/>
      <c r="P1450" s="74"/>
      <c r="Q1450" s="74"/>
      <c r="R1450" s="74"/>
      <c r="S1450" s="74"/>
      <c r="T1450" s="74"/>
      <c r="U1450" s="74"/>
      <c r="V1450" s="74"/>
      <c r="W1450" s="74"/>
      <c r="X1450" s="74"/>
      <c r="Y1450" s="74"/>
      <c r="Z1450" s="74"/>
    </row>
    <row r="1451" spans="1:26">
      <c r="A1451" s="74"/>
      <c r="B1451" s="74"/>
      <c r="C1451" s="74"/>
      <c r="D1451" s="74"/>
      <c r="E1451" s="74"/>
      <c r="F1451" s="74"/>
      <c r="G1451" s="74"/>
      <c r="H1451" s="74"/>
      <c r="I1451" s="74"/>
      <c r="J1451" s="74"/>
      <c r="K1451" s="74"/>
      <c r="L1451" s="74"/>
      <c r="M1451" s="74"/>
      <c r="N1451" s="74"/>
      <c r="O1451" s="74"/>
      <c r="P1451" s="74"/>
      <c r="Q1451" s="74"/>
      <c r="R1451" s="74"/>
      <c r="S1451" s="74"/>
      <c r="T1451" s="74"/>
      <c r="U1451" s="74"/>
      <c r="V1451" s="74"/>
      <c r="W1451" s="74"/>
      <c r="X1451" s="74"/>
      <c r="Y1451" s="74"/>
      <c r="Z1451" s="74"/>
    </row>
    <row r="1452" spans="1:26">
      <c r="A1452" s="74"/>
      <c r="B1452" s="74"/>
      <c r="C1452" s="74"/>
      <c r="D1452" s="74"/>
      <c r="E1452" s="74"/>
      <c r="F1452" s="74"/>
      <c r="G1452" s="74"/>
      <c r="H1452" s="74"/>
      <c r="I1452" s="74"/>
      <c r="J1452" s="74"/>
      <c r="K1452" s="74"/>
      <c r="L1452" s="74"/>
      <c r="M1452" s="74"/>
      <c r="N1452" s="74"/>
      <c r="O1452" s="74"/>
      <c r="P1452" s="74"/>
      <c r="Q1452" s="74"/>
      <c r="R1452" s="74"/>
      <c r="S1452" s="74"/>
      <c r="T1452" s="74"/>
      <c r="U1452" s="74"/>
      <c r="V1452" s="74"/>
      <c r="W1452" s="74"/>
      <c r="X1452" s="74"/>
      <c r="Y1452" s="74"/>
      <c r="Z1452" s="74"/>
    </row>
    <row r="1453" spans="1:26">
      <c r="A1453" s="74"/>
      <c r="B1453" s="74"/>
      <c r="C1453" s="74"/>
      <c r="D1453" s="74"/>
      <c r="E1453" s="74"/>
      <c r="F1453" s="74"/>
      <c r="G1453" s="74"/>
      <c r="H1453" s="74"/>
      <c r="I1453" s="74"/>
      <c r="J1453" s="74"/>
      <c r="K1453" s="74"/>
      <c r="L1453" s="74"/>
      <c r="M1453" s="74"/>
      <c r="N1453" s="74"/>
      <c r="O1453" s="74"/>
      <c r="P1453" s="74"/>
      <c r="Q1453" s="74"/>
      <c r="R1453" s="74"/>
      <c r="S1453" s="74"/>
      <c r="T1453" s="74"/>
      <c r="U1453" s="74"/>
      <c r="V1453" s="74"/>
      <c r="W1453" s="74"/>
      <c r="X1453" s="74"/>
      <c r="Y1453" s="74"/>
      <c r="Z1453" s="74"/>
    </row>
    <row r="1454" spans="1:26">
      <c r="A1454" s="74"/>
      <c r="B1454" s="74"/>
      <c r="C1454" s="74"/>
      <c r="D1454" s="74"/>
      <c r="E1454" s="74"/>
      <c r="F1454" s="74"/>
      <c r="G1454" s="74"/>
      <c r="H1454" s="74"/>
      <c r="I1454" s="74"/>
      <c r="J1454" s="74"/>
      <c r="K1454" s="74"/>
      <c r="L1454" s="74"/>
      <c r="M1454" s="74"/>
      <c r="N1454" s="74"/>
      <c r="O1454" s="74"/>
      <c r="P1454" s="74"/>
      <c r="Q1454" s="74"/>
      <c r="R1454" s="74"/>
      <c r="S1454" s="74"/>
      <c r="T1454" s="74"/>
      <c r="U1454" s="74"/>
      <c r="V1454" s="74"/>
      <c r="W1454" s="74"/>
      <c r="X1454" s="74"/>
      <c r="Y1454" s="74"/>
      <c r="Z1454" s="74"/>
    </row>
    <row r="1455" spans="1:26">
      <c r="A1455" s="74"/>
      <c r="B1455" s="74"/>
      <c r="C1455" s="74"/>
      <c r="D1455" s="74"/>
      <c r="E1455" s="74"/>
      <c r="F1455" s="74"/>
      <c r="G1455" s="74"/>
      <c r="H1455" s="74"/>
      <c r="I1455" s="74"/>
      <c r="J1455" s="74"/>
      <c r="K1455" s="74"/>
      <c r="L1455" s="74"/>
      <c r="M1455" s="74"/>
      <c r="N1455" s="74"/>
      <c r="O1455" s="74"/>
      <c r="P1455" s="74"/>
      <c r="Q1455" s="74"/>
      <c r="R1455" s="74"/>
      <c r="S1455" s="74"/>
      <c r="T1455" s="74"/>
      <c r="U1455" s="74"/>
      <c r="V1455" s="74"/>
      <c r="W1455" s="74"/>
      <c r="X1455" s="74"/>
      <c r="Y1455" s="74"/>
      <c r="Z1455" s="74"/>
    </row>
    <row r="1456" spans="1:26">
      <c r="A1456" s="74"/>
      <c r="B1456" s="74"/>
      <c r="C1456" s="74"/>
      <c r="D1456" s="74"/>
      <c r="E1456" s="74"/>
      <c r="F1456" s="74"/>
      <c r="G1456" s="74"/>
      <c r="H1456" s="74"/>
      <c r="I1456" s="74"/>
      <c r="J1456" s="74"/>
      <c r="K1456" s="74"/>
      <c r="L1456" s="74"/>
      <c r="M1456" s="74"/>
      <c r="N1456" s="74"/>
      <c r="O1456" s="74"/>
      <c r="P1456" s="74"/>
      <c r="Q1456" s="74"/>
      <c r="R1456" s="74"/>
      <c r="S1456" s="74"/>
      <c r="T1456" s="74"/>
      <c r="U1456" s="74"/>
      <c r="V1456" s="74"/>
      <c r="W1456" s="74"/>
      <c r="X1456" s="74"/>
      <c r="Y1456" s="74"/>
      <c r="Z1456" s="74"/>
    </row>
    <row r="1457" spans="1:26">
      <c r="A1457" s="74"/>
      <c r="B1457" s="74"/>
      <c r="C1457" s="74"/>
      <c r="D1457" s="74"/>
      <c r="E1457" s="74"/>
      <c r="F1457" s="74"/>
      <c r="G1457" s="74"/>
      <c r="H1457" s="74"/>
      <c r="I1457" s="74"/>
      <c r="J1457" s="74"/>
      <c r="K1457" s="74"/>
      <c r="L1457" s="74"/>
      <c r="M1457" s="74"/>
      <c r="N1457" s="74"/>
      <c r="O1457" s="74"/>
      <c r="P1457" s="74"/>
      <c r="Q1457" s="74"/>
      <c r="R1457" s="74"/>
      <c r="S1457" s="74"/>
      <c r="T1457" s="74"/>
      <c r="U1457" s="74"/>
      <c r="V1457" s="74"/>
      <c r="W1457" s="74"/>
      <c r="X1457" s="74"/>
      <c r="Y1457" s="74"/>
      <c r="Z1457" s="74"/>
    </row>
    <row r="1458" spans="1:26">
      <c r="A1458" s="74"/>
      <c r="B1458" s="74"/>
      <c r="C1458" s="74"/>
      <c r="D1458" s="74"/>
      <c r="E1458" s="74"/>
      <c r="F1458" s="74"/>
      <c r="G1458" s="74"/>
      <c r="H1458" s="74"/>
      <c r="I1458" s="74"/>
      <c r="J1458" s="74"/>
      <c r="K1458" s="74"/>
      <c r="L1458" s="74"/>
      <c r="M1458" s="74"/>
      <c r="N1458" s="74"/>
      <c r="O1458" s="74"/>
      <c r="P1458" s="74"/>
      <c r="Q1458" s="74"/>
      <c r="R1458" s="74"/>
      <c r="S1458" s="74"/>
      <c r="T1458" s="74"/>
      <c r="U1458" s="74"/>
      <c r="V1458" s="74"/>
      <c r="W1458" s="74"/>
      <c r="X1458" s="74"/>
      <c r="Y1458" s="74"/>
      <c r="Z1458" s="74"/>
    </row>
    <row r="1459" spans="1:26">
      <c r="A1459" s="74"/>
      <c r="B1459" s="74"/>
      <c r="C1459" s="74"/>
      <c r="D1459" s="74"/>
      <c r="E1459" s="74"/>
      <c r="F1459" s="74"/>
      <c r="G1459" s="74"/>
      <c r="H1459" s="74"/>
      <c r="I1459" s="74"/>
      <c r="J1459" s="74"/>
      <c r="K1459" s="74"/>
      <c r="L1459" s="74"/>
      <c r="M1459" s="74"/>
      <c r="N1459" s="74"/>
      <c r="O1459" s="74"/>
      <c r="P1459" s="74"/>
      <c r="Q1459" s="74"/>
      <c r="R1459" s="74"/>
      <c r="S1459" s="74"/>
      <c r="T1459" s="74"/>
      <c r="U1459" s="74"/>
      <c r="V1459" s="74"/>
      <c r="W1459" s="74"/>
      <c r="X1459" s="74"/>
      <c r="Y1459" s="74"/>
      <c r="Z1459" s="74"/>
    </row>
    <row r="1460" spans="1:26">
      <c r="A1460" s="74"/>
      <c r="B1460" s="74"/>
      <c r="C1460" s="74"/>
      <c r="D1460" s="74"/>
      <c r="E1460" s="74"/>
      <c r="F1460" s="74"/>
      <c r="G1460" s="74"/>
      <c r="H1460" s="74"/>
      <c r="I1460" s="74"/>
      <c r="J1460" s="74"/>
      <c r="K1460" s="74"/>
      <c r="L1460" s="74"/>
      <c r="M1460" s="74"/>
      <c r="N1460" s="74"/>
      <c r="O1460" s="74"/>
      <c r="P1460" s="74"/>
      <c r="Q1460" s="74"/>
      <c r="R1460" s="74"/>
      <c r="S1460" s="74"/>
      <c r="T1460" s="74"/>
      <c r="U1460" s="74"/>
      <c r="V1460" s="74"/>
      <c r="W1460" s="74"/>
      <c r="X1460" s="74"/>
      <c r="Y1460" s="74"/>
      <c r="Z1460" s="74"/>
    </row>
    <row r="1461" spans="1:26">
      <c r="A1461" s="74"/>
      <c r="B1461" s="74"/>
      <c r="C1461" s="74"/>
      <c r="D1461" s="74"/>
      <c r="E1461" s="74"/>
      <c r="F1461" s="74"/>
      <c r="G1461" s="74"/>
      <c r="H1461" s="74"/>
      <c r="I1461" s="74"/>
      <c r="J1461" s="74"/>
      <c r="K1461" s="74"/>
      <c r="L1461" s="74"/>
      <c r="M1461" s="74"/>
      <c r="N1461" s="74"/>
      <c r="O1461" s="74"/>
      <c r="P1461" s="74"/>
      <c r="Q1461" s="74"/>
      <c r="R1461" s="74"/>
      <c r="S1461" s="74"/>
      <c r="T1461" s="74"/>
      <c r="U1461" s="74"/>
      <c r="V1461" s="74"/>
      <c r="W1461" s="74"/>
      <c r="X1461" s="74"/>
      <c r="Y1461" s="74"/>
      <c r="Z1461" s="74"/>
    </row>
    <row r="1462" spans="1:26">
      <c r="A1462" s="74"/>
      <c r="B1462" s="74"/>
      <c r="C1462" s="74"/>
      <c r="D1462" s="74"/>
      <c r="E1462" s="74"/>
      <c r="F1462" s="74"/>
      <c r="G1462" s="74"/>
      <c r="H1462" s="74"/>
      <c r="I1462" s="74"/>
      <c r="J1462" s="74"/>
      <c r="K1462" s="74"/>
      <c r="L1462" s="74"/>
      <c r="M1462" s="74"/>
      <c r="N1462" s="74"/>
      <c r="O1462" s="74"/>
      <c r="P1462" s="74"/>
      <c r="Q1462" s="74"/>
      <c r="R1462" s="74"/>
      <c r="S1462" s="74"/>
      <c r="T1462" s="74"/>
      <c r="U1462" s="74"/>
      <c r="V1462" s="74"/>
      <c r="W1462" s="74"/>
      <c r="X1462" s="74"/>
      <c r="Y1462" s="74"/>
      <c r="Z1462" s="74"/>
    </row>
    <row r="1463" spans="1:26">
      <c r="A1463" s="74"/>
      <c r="B1463" s="74"/>
      <c r="C1463" s="74"/>
      <c r="D1463" s="74"/>
      <c r="E1463" s="74"/>
      <c r="F1463" s="74"/>
      <c r="G1463" s="74"/>
      <c r="H1463" s="74"/>
      <c r="I1463" s="74"/>
      <c r="J1463" s="74"/>
      <c r="K1463" s="74"/>
      <c r="L1463" s="74"/>
      <c r="M1463" s="74"/>
      <c r="N1463" s="74"/>
      <c r="O1463" s="74"/>
      <c r="P1463" s="74"/>
      <c r="Q1463" s="74"/>
      <c r="R1463" s="74"/>
      <c r="S1463" s="74"/>
      <c r="T1463" s="74"/>
      <c r="U1463" s="74"/>
      <c r="V1463" s="74"/>
      <c r="W1463" s="74"/>
      <c r="X1463" s="74"/>
      <c r="Y1463" s="74"/>
      <c r="Z1463" s="74"/>
    </row>
    <row r="1464" spans="1:26">
      <c r="A1464" s="74"/>
      <c r="B1464" s="74"/>
      <c r="C1464" s="74"/>
      <c r="D1464" s="74"/>
      <c r="E1464" s="74"/>
      <c r="F1464" s="74"/>
      <c r="G1464" s="74"/>
      <c r="H1464" s="74"/>
      <c r="I1464" s="74"/>
      <c r="J1464" s="74"/>
      <c r="K1464" s="74"/>
      <c r="L1464" s="74"/>
      <c r="M1464" s="74"/>
      <c r="N1464" s="74"/>
      <c r="O1464" s="74"/>
      <c r="P1464" s="74"/>
      <c r="Q1464" s="74"/>
      <c r="R1464" s="74"/>
      <c r="S1464" s="74"/>
      <c r="T1464" s="74"/>
      <c r="U1464" s="74"/>
      <c r="V1464" s="74"/>
      <c r="W1464" s="74"/>
      <c r="X1464" s="74"/>
      <c r="Y1464" s="74"/>
      <c r="Z1464" s="74"/>
    </row>
    <row r="1465" spans="1:26">
      <c r="A1465" s="74"/>
      <c r="B1465" s="74"/>
      <c r="C1465" s="74"/>
      <c r="D1465" s="74"/>
      <c r="E1465" s="74"/>
      <c r="F1465" s="74"/>
      <c r="G1465" s="74"/>
      <c r="H1465" s="74"/>
      <c r="I1465" s="74"/>
      <c r="J1465" s="74"/>
      <c r="K1465" s="74"/>
      <c r="L1465" s="74"/>
      <c r="M1465" s="74"/>
      <c r="N1465" s="74"/>
      <c r="O1465" s="74"/>
      <c r="P1465" s="74"/>
      <c r="Q1465" s="74"/>
      <c r="R1465" s="74"/>
      <c r="S1465" s="74"/>
      <c r="T1465" s="74"/>
      <c r="U1465" s="74"/>
      <c r="V1465" s="74"/>
      <c r="W1465" s="74"/>
      <c r="X1465" s="74"/>
      <c r="Y1465" s="74"/>
      <c r="Z1465" s="74"/>
    </row>
    <row r="1466" spans="1:26">
      <c r="A1466" s="74"/>
      <c r="B1466" s="74"/>
      <c r="C1466" s="74"/>
      <c r="D1466" s="74"/>
      <c r="E1466" s="74"/>
      <c r="F1466" s="74"/>
      <c r="G1466" s="74"/>
      <c r="H1466" s="74"/>
      <c r="I1466" s="74"/>
      <c r="J1466" s="74"/>
      <c r="K1466" s="74"/>
      <c r="L1466" s="74"/>
      <c r="M1466" s="74"/>
      <c r="N1466" s="74"/>
      <c r="O1466" s="74"/>
      <c r="P1466" s="74"/>
      <c r="Q1466" s="74"/>
      <c r="R1466" s="74"/>
      <c r="S1466" s="74"/>
      <c r="T1466" s="74"/>
      <c r="U1466" s="74"/>
      <c r="V1466" s="74"/>
      <c r="W1466" s="74"/>
      <c r="X1466" s="74"/>
      <c r="Y1466" s="74"/>
      <c r="Z1466" s="74"/>
    </row>
    <row r="1467" spans="1:26">
      <c r="A1467" s="74"/>
      <c r="B1467" s="74"/>
      <c r="C1467" s="74"/>
      <c r="D1467" s="74"/>
      <c r="E1467" s="74"/>
      <c r="F1467" s="74"/>
      <c r="G1467" s="74"/>
      <c r="H1467" s="74"/>
      <c r="I1467" s="74"/>
      <c r="J1467" s="74"/>
      <c r="K1467" s="74"/>
      <c r="L1467" s="74"/>
      <c r="M1467" s="74"/>
      <c r="N1467" s="74"/>
      <c r="O1467" s="74"/>
      <c r="P1467" s="74"/>
      <c r="Q1467" s="74"/>
      <c r="R1467" s="74"/>
      <c r="S1467" s="74"/>
      <c r="T1467" s="74"/>
      <c r="U1467" s="74"/>
      <c r="V1467" s="74"/>
      <c r="W1467" s="74"/>
      <c r="X1467" s="74"/>
      <c r="Y1467" s="74"/>
      <c r="Z1467" s="74"/>
    </row>
    <row r="1468" spans="1:26">
      <c r="A1468" s="74"/>
      <c r="B1468" s="74"/>
      <c r="C1468" s="74"/>
      <c r="D1468" s="74"/>
      <c r="E1468" s="74"/>
      <c r="F1468" s="74"/>
      <c r="G1468" s="74"/>
      <c r="H1468" s="74"/>
      <c r="I1468" s="74"/>
      <c r="J1468" s="74"/>
      <c r="K1468" s="74"/>
      <c r="L1468" s="74"/>
      <c r="M1468" s="74"/>
      <c r="N1468" s="74"/>
      <c r="O1468" s="74"/>
      <c r="P1468" s="74"/>
      <c r="Q1468" s="74"/>
      <c r="R1468" s="74"/>
      <c r="S1468" s="74"/>
      <c r="T1468" s="74"/>
      <c r="U1468" s="74"/>
      <c r="V1468" s="74"/>
      <c r="W1468" s="74"/>
      <c r="X1468" s="74"/>
      <c r="Y1468" s="74"/>
      <c r="Z1468" s="74"/>
    </row>
    <row r="1469" spans="1:26">
      <c r="A1469" s="74"/>
      <c r="B1469" s="74"/>
      <c r="C1469" s="74"/>
      <c r="D1469" s="74"/>
      <c r="E1469" s="74"/>
      <c r="F1469" s="74"/>
      <c r="G1469" s="74"/>
      <c r="H1469" s="74"/>
      <c r="I1469" s="74"/>
      <c r="J1469" s="74"/>
      <c r="K1469" s="74"/>
      <c r="L1469" s="74"/>
      <c r="M1469" s="74"/>
      <c r="N1469" s="74"/>
      <c r="O1469" s="74"/>
      <c r="P1469" s="74"/>
      <c r="Q1469" s="74"/>
      <c r="R1469" s="74"/>
      <c r="S1469" s="74"/>
      <c r="T1469" s="74"/>
      <c r="U1469" s="74"/>
      <c r="V1469" s="74"/>
      <c r="W1469" s="74"/>
      <c r="X1469" s="74"/>
      <c r="Y1469" s="74"/>
      <c r="Z1469" s="74"/>
    </row>
    <row r="1470" spans="1:26">
      <c r="A1470" s="74"/>
      <c r="B1470" s="74"/>
      <c r="C1470" s="74"/>
      <c r="D1470" s="74"/>
      <c r="E1470" s="74"/>
      <c r="F1470" s="74"/>
      <c r="G1470" s="74"/>
      <c r="H1470" s="74"/>
      <c r="I1470" s="74"/>
      <c r="J1470" s="74"/>
      <c r="K1470" s="74"/>
      <c r="L1470" s="74"/>
      <c r="M1470" s="74"/>
      <c r="N1470" s="74"/>
      <c r="O1470" s="74"/>
      <c r="P1470" s="74"/>
      <c r="Q1470" s="74"/>
      <c r="R1470" s="74"/>
      <c r="S1470" s="74"/>
      <c r="T1470" s="74"/>
      <c r="U1470" s="74"/>
      <c r="V1470" s="74"/>
      <c r="W1470" s="74"/>
      <c r="X1470" s="74"/>
      <c r="Y1470" s="74"/>
      <c r="Z1470" s="74"/>
    </row>
    <row r="1471" spans="1:26">
      <c r="A1471" s="74"/>
      <c r="B1471" s="74"/>
      <c r="C1471" s="74"/>
      <c r="D1471" s="74"/>
      <c r="E1471" s="74"/>
      <c r="F1471" s="74"/>
      <c r="G1471" s="74"/>
      <c r="H1471" s="74"/>
      <c r="I1471" s="74"/>
      <c r="J1471" s="74"/>
      <c r="K1471" s="74"/>
      <c r="L1471" s="74"/>
      <c r="M1471" s="74"/>
      <c r="N1471" s="74"/>
      <c r="O1471" s="74"/>
      <c r="P1471" s="74"/>
      <c r="Q1471" s="74"/>
      <c r="R1471" s="74"/>
      <c r="S1471" s="74"/>
      <c r="T1471" s="74"/>
      <c r="U1471" s="74"/>
      <c r="V1471" s="74"/>
      <c r="W1471" s="74"/>
      <c r="X1471" s="74"/>
      <c r="Y1471" s="74"/>
      <c r="Z1471" s="74"/>
    </row>
    <row r="1472" spans="1:26">
      <c r="A1472" s="74"/>
      <c r="B1472" s="74"/>
      <c r="C1472" s="74"/>
      <c r="D1472" s="74"/>
      <c r="E1472" s="74"/>
      <c r="F1472" s="74"/>
      <c r="G1472" s="74"/>
      <c r="H1472" s="74"/>
      <c r="I1472" s="74"/>
      <c r="J1472" s="74"/>
      <c r="K1472" s="74"/>
      <c r="L1472" s="74"/>
      <c r="M1472" s="74"/>
      <c r="N1472" s="74"/>
      <c r="O1472" s="74"/>
      <c r="P1472" s="74"/>
      <c r="Q1472" s="74"/>
      <c r="R1472" s="74"/>
      <c r="S1472" s="74"/>
      <c r="T1472" s="74"/>
      <c r="U1472" s="74"/>
      <c r="V1472" s="74"/>
      <c r="W1472" s="74"/>
      <c r="X1472" s="74"/>
      <c r="Y1472" s="74"/>
      <c r="Z1472" s="74"/>
    </row>
    <row r="1473" spans="1:26">
      <c r="A1473" s="74"/>
      <c r="B1473" s="74"/>
      <c r="C1473" s="74"/>
      <c r="D1473" s="74"/>
      <c r="E1473" s="74"/>
      <c r="F1473" s="74"/>
      <c r="G1473" s="74"/>
      <c r="H1473" s="74"/>
      <c r="I1473" s="74"/>
      <c r="J1473" s="74"/>
      <c r="K1473" s="74"/>
      <c r="L1473" s="74"/>
      <c r="M1473" s="74"/>
      <c r="N1473" s="74"/>
      <c r="O1473" s="74"/>
      <c r="P1473" s="74"/>
      <c r="Q1473" s="74"/>
      <c r="R1473" s="74"/>
      <c r="S1473" s="74"/>
      <c r="T1473" s="74"/>
      <c r="U1473" s="74"/>
      <c r="V1473" s="74"/>
      <c r="W1473" s="74"/>
      <c r="X1473" s="74"/>
      <c r="Y1473" s="74"/>
      <c r="Z1473" s="74"/>
    </row>
    <row r="1474" spans="1:26">
      <c r="A1474" s="74"/>
      <c r="B1474" s="74"/>
      <c r="C1474" s="74"/>
      <c r="D1474" s="74"/>
      <c r="E1474" s="74"/>
      <c r="F1474" s="74"/>
      <c r="G1474" s="74"/>
      <c r="H1474" s="74"/>
      <c r="I1474" s="74"/>
      <c r="J1474" s="74"/>
      <c r="K1474" s="74"/>
      <c r="L1474" s="74"/>
      <c r="M1474" s="74"/>
      <c r="N1474" s="74"/>
      <c r="O1474" s="74"/>
      <c r="P1474" s="74"/>
      <c r="Q1474" s="74"/>
      <c r="R1474" s="74"/>
      <c r="S1474" s="74"/>
      <c r="T1474" s="74"/>
      <c r="U1474" s="74"/>
      <c r="V1474" s="74"/>
      <c r="W1474" s="74"/>
      <c r="X1474" s="74"/>
      <c r="Y1474" s="74"/>
      <c r="Z1474" s="74"/>
    </row>
    <row r="1475" spans="1:26">
      <c r="A1475" s="74"/>
      <c r="B1475" s="74"/>
      <c r="C1475" s="74"/>
      <c r="D1475" s="74"/>
      <c r="E1475" s="74"/>
      <c r="F1475" s="74"/>
      <c r="G1475" s="74"/>
      <c r="H1475" s="74"/>
      <c r="I1475" s="74"/>
      <c r="J1475" s="74"/>
      <c r="K1475" s="74"/>
      <c r="L1475" s="74"/>
      <c r="M1475" s="74"/>
      <c r="N1475" s="74"/>
      <c r="O1475" s="74"/>
      <c r="P1475" s="74"/>
      <c r="Q1475" s="74"/>
      <c r="R1475" s="74"/>
      <c r="S1475" s="74"/>
      <c r="T1475" s="74"/>
      <c r="U1475" s="74"/>
      <c r="V1475" s="74"/>
      <c r="W1475" s="74"/>
      <c r="X1475" s="74"/>
      <c r="Y1475" s="74"/>
      <c r="Z1475" s="74"/>
    </row>
    <row r="1476" spans="1:26">
      <c r="A1476" s="74"/>
      <c r="B1476" s="74"/>
      <c r="C1476" s="74"/>
      <c r="D1476" s="74"/>
      <c r="E1476" s="74"/>
      <c r="F1476" s="74"/>
      <c r="G1476" s="74"/>
      <c r="H1476" s="74"/>
      <c r="I1476" s="74"/>
      <c r="J1476" s="74"/>
      <c r="K1476" s="74"/>
      <c r="L1476" s="74"/>
      <c r="M1476" s="74"/>
      <c r="N1476" s="74"/>
      <c r="O1476" s="74"/>
      <c r="P1476" s="74"/>
      <c r="Q1476" s="74"/>
      <c r="R1476" s="74"/>
      <c r="S1476" s="74"/>
      <c r="T1476" s="74"/>
      <c r="U1476" s="74"/>
      <c r="V1476" s="74"/>
      <c r="W1476" s="74"/>
      <c r="X1476" s="74"/>
      <c r="Y1476" s="74"/>
      <c r="Z1476" s="74"/>
    </row>
    <row r="1477" spans="1:26">
      <c r="A1477" s="74"/>
      <c r="B1477" s="74"/>
      <c r="C1477" s="74"/>
      <c r="D1477" s="74"/>
      <c r="E1477" s="74"/>
      <c r="F1477" s="74"/>
      <c r="G1477" s="74"/>
      <c r="H1477" s="74"/>
      <c r="I1477" s="74"/>
      <c r="J1477" s="74"/>
      <c r="K1477" s="74"/>
      <c r="L1477" s="74"/>
      <c r="M1477" s="74"/>
      <c r="N1477" s="74"/>
      <c r="O1477" s="74"/>
      <c r="P1477" s="74"/>
      <c r="Q1477" s="74"/>
      <c r="R1477" s="74"/>
      <c r="S1477" s="74"/>
      <c r="T1477" s="74"/>
      <c r="U1477" s="74"/>
      <c r="V1477" s="74"/>
      <c r="W1477" s="74"/>
      <c r="X1477" s="74"/>
      <c r="Y1477" s="74"/>
      <c r="Z1477" s="74"/>
    </row>
    <row r="1478" spans="1:26">
      <c r="A1478" s="74"/>
      <c r="B1478" s="74"/>
      <c r="C1478" s="74"/>
      <c r="D1478" s="74"/>
      <c r="E1478" s="74"/>
      <c r="F1478" s="74"/>
      <c r="G1478" s="74"/>
      <c r="H1478" s="74"/>
      <c r="I1478" s="74"/>
      <c r="J1478" s="74"/>
      <c r="K1478" s="74"/>
      <c r="L1478" s="74"/>
      <c r="M1478" s="74"/>
      <c r="N1478" s="74"/>
      <c r="O1478" s="74"/>
      <c r="P1478" s="74"/>
      <c r="Q1478" s="74"/>
      <c r="R1478" s="74"/>
      <c r="S1478" s="74"/>
      <c r="T1478" s="74"/>
      <c r="U1478" s="74"/>
      <c r="V1478" s="74"/>
      <c r="W1478" s="74"/>
      <c r="X1478" s="74"/>
      <c r="Y1478" s="74"/>
      <c r="Z1478" s="74"/>
    </row>
    <row r="1479" spans="1:26">
      <c r="A1479" s="74"/>
      <c r="B1479" s="74"/>
      <c r="C1479" s="74"/>
      <c r="D1479" s="74"/>
      <c r="E1479" s="74"/>
      <c r="F1479" s="74"/>
      <c r="G1479" s="74"/>
      <c r="H1479" s="74"/>
      <c r="I1479" s="74"/>
      <c r="J1479" s="74"/>
      <c r="K1479" s="74"/>
      <c r="L1479" s="74"/>
      <c r="M1479" s="74"/>
      <c r="N1479" s="74"/>
      <c r="O1479" s="74"/>
      <c r="P1479" s="74"/>
      <c r="Q1479" s="74"/>
      <c r="R1479" s="74"/>
      <c r="S1479" s="74"/>
      <c r="T1479" s="74"/>
      <c r="U1479" s="74"/>
      <c r="V1479" s="74"/>
      <c r="W1479" s="74"/>
      <c r="X1479" s="74"/>
      <c r="Y1479" s="74"/>
      <c r="Z1479" s="74"/>
    </row>
    <row r="1480" spans="1:26">
      <c r="A1480" s="74"/>
      <c r="B1480" s="74"/>
      <c r="C1480" s="74"/>
      <c r="D1480" s="74"/>
      <c r="E1480" s="74"/>
      <c r="F1480" s="74"/>
      <c r="G1480" s="74"/>
      <c r="H1480" s="74"/>
      <c r="I1480" s="74"/>
      <c r="J1480" s="74"/>
      <c r="K1480" s="74"/>
      <c r="L1480" s="74"/>
      <c r="M1480" s="74"/>
      <c r="N1480" s="74"/>
      <c r="O1480" s="74"/>
      <c r="P1480" s="74"/>
      <c r="Q1480" s="74"/>
      <c r="R1480" s="74"/>
      <c r="S1480" s="74"/>
      <c r="T1480" s="74"/>
      <c r="U1480" s="74"/>
      <c r="V1480" s="74"/>
      <c r="W1480" s="74"/>
      <c r="X1480" s="74"/>
      <c r="Y1480" s="74"/>
      <c r="Z1480" s="74"/>
    </row>
    <row r="1481" spans="1:26">
      <c r="A1481" s="74"/>
      <c r="B1481" s="74"/>
      <c r="C1481" s="74"/>
      <c r="D1481" s="74"/>
      <c r="E1481" s="74"/>
      <c r="F1481" s="74"/>
      <c r="G1481" s="74"/>
      <c r="H1481" s="74"/>
      <c r="I1481" s="74"/>
      <c r="J1481" s="74"/>
      <c r="K1481" s="74"/>
      <c r="L1481" s="74"/>
      <c r="M1481" s="74"/>
      <c r="N1481" s="74"/>
      <c r="O1481" s="74"/>
      <c r="P1481" s="74"/>
      <c r="Q1481" s="74"/>
      <c r="R1481" s="74"/>
      <c r="S1481" s="74"/>
      <c r="T1481" s="74"/>
      <c r="U1481" s="74"/>
      <c r="V1481" s="74"/>
      <c r="W1481" s="74"/>
      <c r="X1481" s="74"/>
      <c r="Y1481" s="74"/>
      <c r="Z1481" s="74"/>
    </row>
    <row r="1482" spans="1:26">
      <c r="A1482" s="74"/>
      <c r="B1482" s="74"/>
      <c r="C1482" s="74"/>
      <c r="D1482" s="74"/>
      <c r="E1482" s="74"/>
      <c r="F1482" s="74"/>
      <c r="G1482" s="74"/>
      <c r="H1482" s="74"/>
      <c r="I1482" s="74"/>
      <c r="J1482" s="74"/>
      <c r="K1482" s="74"/>
      <c r="L1482" s="74"/>
      <c r="M1482" s="74"/>
      <c r="N1482" s="74"/>
      <c r="O1482" s="74"/>
      <c r="P1482" s="74"/>
      <c r="Q1482" s="74"/>
      <c r="R1482" s="74"/>
      <c r="S1482" s="74"/>
      <c r="T1482" s="74"/>
      <c r="U1482" s="74"/>
      <c r="V1482" s="74"/>
      <c r="W1482" s="74"/>
      <c r="X1482" s="74"/>
      <c r="Y1482" s="74"/>
      <c r="Z1482" s="74"/>
    </row>
    <row r="1483" spans="1:26">
      <c r="A1483" s="74"/>
      <c r="B1483" s="74"/>
      <c r="C1483" s="74"/>
      <c r="D1483" s="74"/>
      <c r="E1483" s="74"/>
      <c r="F1483" s="74"/>
      <c r="G1483" s="74"/>
      <c r="H1483" s="74"/>
      <c r="I1483" s="74"/>
      <c r="J1483" s="74"/>
      <c r="K1483" s="74"/>
      <c r="L1483" s="74"/>
      <c r="M1483" s="74"/>
      <c r="N1483" s="74"/>
      <c r="O1483" s="74"/>
      <c r="P1483" s="74"/>
      <c r="Q1483" s="74"/>
      <c r="R1483" s="74"/>
      <c r="S1483" s="74"/>
      <c r="T1483" s="74"/>
      <c r="U1483" s="74"/>
      <c r="V1483" s="74"/>
      <c r="W1483" s="74"/>
      <c r="X1483" s="74"/>
      <c r="Y1483" s="74"/>
      <c r="Z1483" s="74"/>
    </row>
    <row r="1484" spans="1:26">
      <c r="A1484" s="74"/>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row>
    <row r="1485" spans="1:26">
      <c r="A1485" s="74"/>
      <c r="B1485" s="74"/>
      <c r="C1485" s="74"/>
      <c r="D1485" s="74"/>
      <c r="E1485" s="74"/>
      <c r="F1485" s="74"/>
      <c r="G1485" s="74"/>
      <c r="H1485" s="74"/>
      <c r="I1485" s="74"/>
      <c r="J1485" s="74"/>
      <c r="K1485" s="74"/>
      <c r="L1485" s="74"/>
      <c r="M1485" s="74"/>
      <c r="N1485" s="74"/>
      <c r="O1485" s="74"/>
      <c r="P1485" s="74"/>
      <c r="Q1485" s="74"/>
      <c r="R1485" s="74"/>
      <c r="S1485" s="74"/>
      <c r="T1485" s="74"/>
      <c r="U1485" s="74"/>
      <c r="V1485" s="74"/>
      <c r="W1485" s="74"/>
      <c r="X1485" s="74"/>
      <c r="Y1485" s="74"/>
      <c r="Z1485" s="74"/>
    </row>
    <row r="1486" spans="1:26">
      <c r="A1486" s="74"/>
      <c r="B1486" s="74"/>
      <c r="C1486" s="74"/>
      <c r="D1486" s="74"/>
      <c r="E1486" s="74"/>
      <c r="F1486" s="74"/>
      <c r="G1486" s="74"/>
      <c r="H1486" s="74"/>
      <c r="I1486" s="74"/>
      <c r="J1486" s="74"/>
      <c r="K1486" s="74"/>
      <c r="L1486" s="74"/>
      <c r="M1486" s="74"/>
      <c r="N1486" s="74"/>
      <c r="O1486" s="74"/>
      <c r="P1486" s="74"/>
      <c r="Q1486" s="74"/>
      <c r="R1486" s="74"/>
      <c r="S1486" s="74"/>
      <c r="T1486" s="74"/>
      <c r="U1486" s="74"/>
      <c r="V1486" s="74"/>
      <c r="W1486" s="74"/>
      <c r="X1486" s="74"/>
      <c r="Y1486" s="74"/>
      <c r="Z1486" s="74"/>
    </row>
    <row r="1487" spans="1:26">
      <c r="A1487" s="74"/>
      <c r="B1487" s="74"/>
      <c r="C1487" s="74"/>
      <c r="D1487" s="74"/>
      <c r="E1487" s="74"/>
      <c r="F1487" s="74"/>
      <c r="G1487" s="74"/>
      <c r="H1487" s="74"/>
      <c r="I1487" s="74"/>
      <c r="J1487" s="74"/>
      <c r="K1487" s="74"/>
      <c r="L1487" s="74"/>
      <c r="M1487" s="74"/>
      <c r="N1487" s="74"/>
      <c r="O1487" s="74"/>
      <c r="P1487" s="74"/>
      <c r="Q1487" s="74"/>
      <c r="R1487" s="74"/>
      <c r="S1487" s="74"/>
      <c r="T1487" s="74"/>
      <c r="U1487" s="74"/>
      <c r="V1487" s="74"/>
      <c r="W1487" s="74"/>
      <c r="X1487" s="74"/>
      <c r="Y1487" s="74"/>
      <c r="Z1487" s="74"/>
    </row>
    <row r="1488" spans="1:26">
      <c r="A1488" s="74"/>
      <c r="B1488" s="74"/>
      <c r="C1488" s="74"/>
      <c r="D1488" s="74"/>
      <c r="E1488" s="74"/>
      <c r="F1488" s="74"/>
      <c r="G1488" s="74"/>
      <c r="H1488" s="74"/>
      <c r="I1488" s="74"/>
      <c r="J1488" s="74"/>
      <c r="K1488" s="74"/>
      <c r="L1488" s="74"/>
      <c r="M1488" s="74"/>
      <c r="N1488" s="74"/>
      <c r="O1488" s="74"/>
      <c r="P1488" s="74"/>
      <c r="Q1488" s="74"/>
      <c r="R1488" s="74"/>
      <c r="S1488" s="74"/>
      <c r="T1488" s="74"/>
      <c r="U1488" s="74"/>
      <c r="V1488" s="74"/>
      <c r="W1488" s="74"/>
      <c r="X1488" s="74"/>
      <c r="Y1488" s="74"/>
      <c r="Z1488" s="74"/>
    </row>
    <row r="1489" spans="1:26">
      <c r="A1489" s="74"/>
      <c r="B1489" s="74"/>
      <c r="C1489" s="74"/>
      <c r="D1489" s="74"/>
      <c r="E1489" s="74"/>
      <c r="F1489" s="74"/>
      <c r="G1489" s="74"/>
      <c r="H1489" s="74"/>
      <c r="I1489" s="74"/>
      <c r="J1489" s="74"/>
      <c r="K1489" s="74"/>
      <c r="L1489" s="74"/>
      <c r="M1489" s="74"/>
      <c r="N1489" s="74"/>
      <c r="O1489" s="74"/>
      <c r="P1489" s="74"/>
      <c r="Q1489" s="74"/>
      <c r="R1489" s="74"/>
      <c r="S1489" s="74"/>
      <c r="T1489" s="74"/>
      <c r="U1489" s="74"/>
      <c r="V1489" s="74"/>
      <c r="W1489" s="74"/>
      <c r="X1489" s="74"/>
      <c r="Y1489" s="74"/>
      <c r="Z1489" s="74"/>
    </row>
    <row r="1490" spans="1:26">
      <c r="A1490" s="74"/>
      <c r="B1490" s="74"/>
      <c r="C1490" s="74"/>
      <c r="D1490" s="74"/>
      <c r="E1490" s="74"/>
      <c r="F1490" s="74"/>
      <c r="G1490" s="74"/>
      <c r="H1490" s="74"/>
      <c r="I1490" s="74"/>
      <c r="J1490" s="74"/>
      <c r="K1490" s="74"/>
      <c r="L1490" s="74"/>
      <c r="M1490" s="74"/>
      <c r="N1490" s="74"/>
      <c r="O1490" s="74"/>
      <c r="P1490" s="74"/>
      <c r="Q1490" s="74"/>
      <c r="R1490" s="74"/>
      <c r="S1490" s="74"/>
      <c r="T1490" s="74"/>
      <c r="U1490" s="74"/>
      <c r="V1490" s="74"/>
      <c r="W1490" s="74"/>
      <c r="X1490" s="74"/>
      <c r="Y1490" s="74"/>
      <c r="Z1490" s="74"/>
    </row>
    <row r="1491" spans="1:26">
      <c r="A1491" s="74"/>
      <c r="B1491" s="74"/>
      <c r="C1491" s="74"/>
      <c r="D1491" s="74"/>
      <c r="E1491" s="74"/>
      <c r="F1491" s="74"/>
      <c r="G1491" s="74"/>
      <c r="H1491" s="74"/>
      <c r="I1491" s="74"/>
      <c r="J1491" s="74"/>
      <c r="K1491" s="74"/>
      <c r="L1491" s="74"/>
      <c r="M1491" s="74"/>
      <c r="N1491" s="74"/>
      <c r="O1491" s="74"/>
      <c r="P1491" s="74"/>
      <c r="Q1491" s="74"/>
      <c r="R1491" s="74"/>
      <c r="S1491" s="74"/>
      <c r="T1491" s="74"/>
      <c r="U1491" s="74"/>
      <c r="V1491" s="74"/>
      <c r="W1491" s="74"/>
      <c r="X1491" s="74"/>
      <c r="Y1491" s="74"/>
      <c r="Z1491" s="74"/>
    </row>
    <row r="1492" spans="1:26">
      <c r="A1492" s="74"/>
      <c r="B1492" s="74"/>
      <c r="C1492" s="74"/>
      <c r="D1492" s="74"/>
      <c r="E1492" s="74"/>
      <c r="F1492" s="74"/>
      <c r="G1492" s="74"/>
      <c r="H1492" s="74"/>
      <c r="I1492" s="74"/>
      <c r="J1492" s="74"/>
      <c r="K1492" s="74"/>
      <c r="L1492" s="74"/>
      <c r="M1492" s="74"/>
      <c r="N1492" s="74"/>
      <c r="O1492" s="74"/>
      <c r="P1492" s="74"/>
      <c r="Q1492" s="74"/>
      <c r="R1492" s="74"/>
      <c r="S1492" s="74"/>
      <c r="T1492" s="74"/>
      <c r="U1492" s="74"/>
      <c r="V1492" s="74"/>
      <c r="W1492" s="74"/>
      <c r="X1492" s="74"/>
      <c r="Y1492" s="74"/>
      <c r="Z1492" s="74"/>
    </row>
    <row r="1493" spans="1:26">
      <c r="A1493" s="74"/>
      <c r="B1493" s="74"/>
      <c r="C1493" s="74"/>
      <c r="D1493" s="74"/>
      <c r="E1493" s="74"/>
      <c r="F1493" s="74"/>
      <c r="G1493" s="74"/>
      <c r="H1493" s="74"/>
      <c r="I1493" s="74"/>
      <c r="J1493" s="74"/>
      <c r="K1493" s="74"/>
      <c r="L1493" s="74"/>
      <c r="M1493" s="74"/>
      <c r="N1493" s="74"/>
      <c r="O1493" s="74"/>
      <c r="P1493" s="74"/>
      <c r="Q1493" s="74"/>
      <c r="R1493" s="74"/>
      <c r="S1493" s="74"/>
      <c r="T1493" s="74"/>
      <c r="U1493" s="74"/>
      <c r="V1493" s="74"/>
      <c r="W1493" s="74"/>
      <c r="X1493" s="74"/>
      <c r="Y1493" s="74"/>
      <c r="Z1493" s="74"/>
    </row>
    <row r="1494" spans="1:26">
      <c r="A1494" s="74"/>
      <c r="B1494" s="74"/>
      <c r="C1494" s="74"/>
      <c r="D1494" s="74"/>
      <c r="E1494" s="74"/>
      <c r="F1494" s="74"/>
      <c r="G1494" s="74"/>
      <c r="H1494" s="74"/>
      <c r="I1494" s="74"/>
      <c r="J1494" s="74"/>
      <c r="K1494" s="74"/>
      <c r="L1494" s="74"/>
      <c r="M1494" s="74"/>
      <c r="N1494" s="74"/>
      <c r="O1494" s="74"/>
      <c r="P1494" s="74"/>
      <c r="Q1494" s="74"/>
      <c r="R1494" s="74"/>
      <c r="S1494" s="74"/>
      <c r="T1494" s="74"/>
      <c r="U1494" s="74"/>
      <c r="V1494" s="74"/>
      <c r="W1494" s="74"/>
      <c r="X1494" s="74"/>
      <c r="Y1494" s="74"/>
      <c r="Z1494" s="74"/>
    </row>
    <row r="1495" spans="1:26">
      <c r="A1495" s="74"/>
      <c r="B1495" s="74"/>
      <c r="C1495" s="74"/>
      <c r="D1495" s="74"/>
      <c r="E1495" s="74"/>
      <c r="F1495" s="74"/>
      <c r="G1495" s="74"/>
      <c r="H1495" s="74"/>
      <c r="I1495" s="74"/>
      <c r="J1495" s="74"/>
      <c r="K1495" s="74"/>
      <c r="L1495" s="74"/>
      <c r="M1495" s="74"/>
      <c r="N1495" s="74"/>
      <c r="O1495" s="74"/>
      <c r="P1495" s="74"/>
      <c r="Q1495" s="74"/>
      <c r="R1495" s="74"/>
      <c r="S1495" s="74"/>
      <c r="T1495" s="74"/>
      <c r="U1495" s="74"/>
      <c r="V1495" s="74"/>
      <c r="W1495" s="74"/>
      <c r="X1495" s="74"/>
      <c r="Y1495" s="74"/>
      <c r="Z1495" s="74"/>
    </row>
    <row r="1496" spans="1:26">
      <c r="A1496" s="74"/>
      <c r="B1496" s="74"/>
      <c r="C1496" s="74"/>
      <c r="D1496" s="74"/>
      <c r="E1496" s="74"/>
      <c r="F1496" s="74"/>
      <c r="G1496" s="74"/>
      <c r="H1496" s="74"/>
      <c r="I1496" s="74"/>
      <c r="J1496" s="74"/>
      <c r="K1496" s="74"/>
      <c r="L1496" s="74"/>
      <c r="M1496" s="74"/>
      <c r="N1496" s="74"/>
      <c r="O1496" s="74"/>
      <c r="P1496" s="74"/>
      <c r="Q1496" s="74"/>
      <c r="R1496" s="74"/>
      <c r="S1496" s="74"/>
      <c r="T1496" s="74"/>
      <c r="U1496" s="74"/>
      <c r="V1496" s="74"/>
      <c r="W1496" s="74"/>
      <c r="X1496" s="74"/>
      <c r="Y1496" s="74"/>
      <c r="Z1496" s="74"/>
    </row>
    <row r="1497" spans="1:26">
      <c r="A1497" s="74"/>
      <c r="B1497" s="74"/>
      <c r="C1497" s="74"/>
      <c r="D1497" s="74"/>
      <c r="E1497" s="74"/>
      <c r="F1497" s="74"/>
      <c r="G1497" s="74"/>
      <c r="H1497" s="74"/>
      <c r="I1497" s="74"/>
      <c r="J1497" s="74"/>
      <c r="K1497" s="74"/>
      <c r="L1497" s="74"/>
      <c r="M1497" s="74"/>
      <c r="N1497" s="74"/>
      <c r="O1497" s="74"/>
      <c r="P1497" s="74"/>
      <c r="Q1497" s="74"/>
      <c r="R1497" s="74"/>
      <c r="S1497" s="74"/>
      <c r="T1497" s="74"/>
      <c r="U1497" s="74"/>
      <c r="V1497" s="74"/>
      <c r="W1497" s="74"/>
      <c r="X1497" s="74"/>
      <c r="Y1497" s="74"/>
      <c r="Z1497" s="74"/>
    </row>
    <row r="1498" spans="1:26">
      <c r="A1498" s="74"/>
      <c r="B1498" s="74"/>
      <c r="C1498" s="74"/>
      <c r="D1498" s="74"/>
      <c r="E1498" s="74"/>
      <c r="F1498" s="74"/>
      <c r="G1498" s="74"/>
      <c r="H1498" s="74"/>
      <c r="I1498" s="74"/>
      <c r="J1498" s="74"/>
      <c r="K1498" s="74"/>
      <c r="L1498" s="74"/>
      <c r="M1498" s="74"/>
      <c r="N1498" s="74"/>
      <c r="O1498" s="74"/>
      <c r="P1498" s="74"/>
      <c r="Q1498" s="74"/>
      <c r="R1498" s="74"/>
      <c r="S1498" s="74"/>
      <c r="T1498" s="74"/>
      <c r="U1498" s="74"/>
      <c r="V1498" s="74"/>
      <c r="W1498" s="74"/>
      <c r="X1498" s="74"/>
      <c r="Y1498" s="74"/>
      <c r="Z1498" s="74"/>
    </row>
    <row r="1499" spans="1:26">
      <c r="A1499" s="74"/>
      <c r="B1499" s="74"/>
      <c r="C1499" s="74"/>
      <c r="D1499" s="74"/>
      <c r="E1499" s="74"/>
      <c r="F1499" s="74"/>
      <c r="G1499" s="74"/>
      <c r="H1499" s="74"/>
      <c r="I1499" s="74"/>
      <c r="J1499" s="74"/>
      <c r="K1499" s="74"/>
      <c r="L1499" s="74"/>
      <c r="M1499" s="74"/>
      <c r="N1499" s="74"/>
      <c r="O1499" s="74"/>
      <c r="P1499" s="74"/>
      <c r="Q1499" s="74"/>
      <c r="R1499" s="74"/>
      <c r="S1499" s="74"/>
      <c r="T1499" s="74"/>
      <c r="U1499" s="74"/>
      <c r="V1499" s="74"/>
      <c r="W1499" s="74"/>
      <c r="X1499" s="74"/>
      <c r="Y1499" s="74"/>
      <c r="Z1499" s="74"/>
    </row>
    <row r="1500" spans="1:26">
      <c r="A1500" s="74"/>
      <c r="B1500" s="74"/>
      <c r="C1500" s="74"/>
      <c r="D1500" s="74"/>
      <c r="E1500" s="74"/>
      <c r="F1500" s="74"/>
      <c r="G1500" s="74"/>
      <c r="H1500" s="74"/>
      <c r="I1500" s="74"/>
      <c r="J1500" s="74"/>
      <c r="K1500" s="74"/>
      <c r="L1500" s="74"/>
      <c r="M1500" s="74"/>
      <c r="N1500" s="74"/>
      <c r="O1500" s="74"/>
      <c r="P1500" s="74"/>
      <c r="Q1500" s="74"/>
      <c r="R1500" s="74"/>
      <c r="S1500" s="74"/>
      <c r="T1500" s="74"/>
      <c r="U1500" s="74"/>
      <c r="V1500" s="74"/>
      <c r="W1500" s="74"/>
      <c r="X1500" s="74"/>
      <c r="Y1500" s="74"/>
      <c r="Z1500" s="74"/>
    </row>
    <row r="1501" spans="1:26">
      <c r="A1501" s="74"/>
      <c r="B1501" s="74"/>
      <c r="C1501" s="74"/>
      <c r="D1501" s="74"/>
      <c r="E1501" s="74"/>
      <c r="F1501" s="74"/>
      <c r="G1501" s="74"/>
      <c r="H1501" s="74"/>
      <c r="I1501" s="74"/>
      <c r="J1501" s="74"/>
      <c r="K1501" s="74"/>
      <c r="L1501" s="74"/>
      <c r="M1501" s="74"/>
      <c r="N1501" s="74"/>
      <c r="O1501" s="74"/>
      <c r="P1501" s="74"/>
      <c r="Q1501" s="74"/>
      <c r="R1501" s="74"/>
      <c r="S1501" s="74"/>
      <c r="T1501" s="74"/>
      <c r="U1501" s="74"/>
      <c r="V1501" s="74"/>
      <c r="W1501" s="74"/>
      <c r="X1501" s="74"/>
      <c r="Y1501" s="74"/>
      <c r="Z1501" s="74"/>
    </row>
    <row r="1502" spans="1:26">
      <c r="A1502" s="74"/>
      <c r="B1502" s="74"/>
      <c r="C1502" s="74"/>
      <c r="D1502" s="74"/>
      <c r="E1502" s="74"/>
      <c r="F1502" s="74"/>
      <c r="G1502" s="74"/>
      <c r="H1502" s="74"/>
      <c r="I1502" s="74"/>
      <c r="J1502" s="74"/>
      <c r="K1502" s="74"/>
      <c r="L1502" s="74"/>
      <c r="M1502" s="74"/>
      <c r="N1502" s="74"/>
      <c r="O1502" s="74"/>
      <c r="P1502" s="74"/>
      <c r="Q1502" s="74"/>
      <c r="R1502" s="74"/>
      <c r="S1502" s="74"/>
      <c r="T1502" s="74"/>
      <c r="U1502" s="74"/>
      <c r="V1502" s="74"/>
      <c r="W1502" s="74"/>
      <c r="X1502" s="74"/>
      <c r="Y1502" s="74"/>
      <c r="Z1502" s="74"/>
    </row>
    <row r="1503" spans="1:26">
      <c r="A1503" s="74"/>
      <c r="B1503" s="74"/>
      <c r="C1503" s="74"/>
      <c r="D1503" s="74"/>
      <c r="E1503" s="74"/>
      <c r="F1503" s="74"/>
      <c r="G1503" s="74"/>
      <c r="H1503" s="74"/>
      <c r="I1503" s="74"/>
      <c r="J1503" s="74"/>
      <c r="K1503" s="74"/>
      <c r="L1503" s="74"/>
      <c r="M1503" s="74"/>
      <c r="N1503" s="74"/>
      <c r="O1503" s="74"/>
      <c r="P1503" s="74"/>
      <c r="Q1503" s="74"/>
      <c r="R1503" s="74"/>
      <c r="S1503" s="74"/>
      <c r="T1503" s="74"/>
      <c r="U1503" s="74"/>
      <c r="V1503" s="74"/>
      <c r="W1503" s="74"/>
      <c r="X1503" s="74"/>
      <c r="Y1503" s="74"/>
      <c r="Z1503" s="74"/>
    </row>
    <row r="1504" spans="1:26">
      <c r="A1504" s="74"/>
      <c r="B1504" s="74"/>
      <c r="C1504" s="74"/>
      <c r="D1504" s="74"/>
      <c r="E1504" s="74"/>
      <c r="F1504" s="74"/>
      <c r="G1504" s="74"/>
      <c r="H1504" s="74"/>
      <c r="I1504" s="74"/>
      <c r="J1504" s="74"/>
      <c r="K1504" s="74"/>
      <c r="L1504" s="74"/>
      <c r="M1504" s="74"/>
      <c r="N1504" s="74"/>
      <c r="O1504" s="74"/>
      <c r="P1504" s="74"/>
      <c r="Q1504" s="74"/>
      <c r="R1504" s="74"/>
      <c r="S1504" s="74"/>
      <c r="T1504" s="74"/>
      <c r="U1504" s="74"/>
      <c r="V1504" s="74"/>
      <c r="W1504" s="74"/>
      <c r="X1504" s="74"/>
      <c r="Y1504" s="74"/>
      <c r="Z1504" s="74"/>
    </row>
    <row r="1505" spans="1:26">
      <c r="A1505" s="74"/>
      <c r="B1505" s="74"/>
      <c r="C1505" s="74"/>
      <c r="D1505" s="74"/>
      <c r="E1505" s="74"/>
      <c r="F1505" s="74"/>
      <c r="G1505" s="74"/>
      <c r="H1505" s="74"/>
      <c r="I1505" s="74"/>
      <c r="J1505" s="74"/>
      <c r="K1505" s="74"/>
      <c r="L1505" s="74"/>
      <c r="M1505" s="74"/>
      <c r="N1505" s="74"/>
      <c r="O1505" s="74"/>
      <c r="P1505" s="74"/>
      <c r="Q1505" s="74"/>
      <c r="R1505" s="74"/>
      <c r="S1505" s="74"/>
      <c r="T1505" s="74"/>
      <c r="U1505" s="74"/>
      <c r="V1505" s="74"/>
      <c r="W1505" s="74"/>
      <c r="X1505" s="74"/>
      <c r="Y1505" s="74"/>
      <c r="Z1505" s="74"/>
    </row>
    <row r="1506" spans="1:26">
      <c r="A1506" s="74"/>
      <c r="B1506" s="74"/>
      <c r="C1506" s="74"/>
      <c r="D1506" s="74"/>
      <c r="E1506" s="74"/>
      <c r="F1506" s="74"/>
      <c r="G1506" s="74"/>
      <c r="H1506" s="74"/>
      <c r="I1506" s="74"/>
      <c r="J1506" s="74"/>
      <c r="K1506" s="74"/>
      <c r="L1506" s="74"/>
      <c r="M1506" s="74"/>
      <c r="N1506" s="74"/>
      <c r="O1506" s="74"/>
      <c r="P1506" s="74"/>
      <c r="Q1506" s="74"/>
      <c r="R1506" s="74"/>
      <c r="S1506" s="74"/>
      <c r="T1506" s="74"/>
      <c r="U1506" s="74"/>
      <c r="V1506" s="74"/>
      <c r="W1506" s="74"/>
      <c r="X1506" s="74"/>
      <c r="Y1506" s="74"/>
      <c r="Z1506" s="74"/>
    </row>
    <row r="1507" spans="1:26">
      <c r="A1507" s="74"/>
      <c r="B1507" s="74"/>
      <c r="C1507" s="74"/>
      <c r="D1507" s="74"/>
      <c r="E1507" s="74"/>
      <c r="F1507" s="74"/>
      <c r="G1507" s="74"/>
      <c r="H1507" s="74"/>
      <c r="I1507" s="74"/>
      <c r="J1507" s="74"/>
      <c r="K1507" s="74"/>
      <c r="L1507" s="74"/>
      <c r="M1507" s="74"/>
      <c r="N1507" s="74"/>
      <c r="O1507" s="74"/>
      <c r="P1507" s="74"/>
      <c r="Q1507" s="74"/>
      <c r="R1507" s="74"/>
      <c r="S1507" s="74"/>
      <c r="T1507" s="74"/>
      <c r="U1507" s="74"/>
      <c r="V1507" s="74"/>
      <c r="W1507" s="74"/>
      <c r="X1507" s="74"/>
      <c r="Y1507" s="74"/>
      <c r="Z1507" s="74"/>
    </row>
    <row r="1508" spans="1:26">
      <c r="A1508" s="74"/>
      <c r="B1508" s="74"/>
      <c r="C1508" s="74"/>
      <c r="D1508" s="74"/>
      <c r="E1508" s="74"/>
      <c r="F1508" s="74"/>
      <c r="G1508" s="74"/>
      <c r="H1508" s="74"/>
      <c r="I1508" s="74"/>
      <c r="J1508" s="74"/>
      <c r="K1508" s="74"/>
      <c r="L1508" s="74"/>
      <c r="M1508" s="74"/>
      <c r="N1508" s="74"/>
      <c r="O1508" s="74"/>
      <c r="P1508" s="74"/>
      <c r="Q1508" s="74"/>
      <c r="R1508" s="74"/>
      <c r="S1508" s="74"/>
      <c r="T1508" s="74"/>
      <c r="U1508" s="74"/>
      <c r="V1508" s="74"/>
      <c r="W1508" s="74"/>
      <c r="X1508" s="74"/>
      <c r="Y1508" s="74"/>
      <c r="Z1508" s="74"/>
    </row>
    <row r="1509" spans="1:26">
      <c r="A1509" s="74"/>
      <c r="B1509" s="74"/>
      <c r="C1509" s="74"/>
      <c r="D1509" s="74"/>
      <c r="E1509" s="74"/>
      <c r="F1509" s="74"/>
      <c r="G1509" s="74"/>
      <c r="H1509" s="74"/>
      <c r="I1509" s="74"/>
      <c r="J1509" s="74"/>
      <c r="K1509" s="74"/>
      <c r="L1509" s="74"/>
      <c r="M1509" s="74"/>
      <c r="N1509" s="74"/>
      <c r="O1509" s="74"/>
      <c r="P1509" s="74"/>
      <c r="Q1509" s="74"/>
      <c r="R1509" s="74"/>
      <c r="S1509" s="74"/>
      <c r="T1509" s="74"/>
      <c r="U1509" s="74"/>
      <c r="V1509" s="74"/>
      <c r="W1509" s="74"/>
      <c r="X1509" s="74"/>
      <c r="Y1509" s="74"/>
      <c r="Z1509" s="74"/>
    </row>
    <row r="1510" spans="1:26">
      <c r="A1510" s="74"/>
      <c r="B1510" s="74"/>
      <c r="C1510" s="74"/>
      <c r="D1510" s="74"/>
      <c r="E1510" s="74"/>
      <c r="F1510" s="74"/>
      <c r="G1510" s="74"/>
      <c r="H1510" s="74"/>
      <c r="I1510" s="74"/>
      <c r="J1510" s="74"/>
      <c r="K1510" s="74"/>
      <c r="L1510" s="74"/>
      <c r="M1510" s="74"/>
      <c r="N1510" s="74"/>
      <c r="O1510" s="74"/>
      <c r="P1510" s="74"/>
      <c r="Q1510" s="74"/>
      <c r="R1510" s="74"/>
      <c r="S1510" s="74"/>
      <c r="T1510" s="74"/>
      <c r="U1510" s="74"/>
      <c r="V1510" s="74"/>
      <c r="W1510" s="74"/>
      <c r="X1510" s="74"/>
      <c r="Y1510" s="74"/>
      <c r="Z1510" s="74"/>
    </row>
    <row r="1511" spans="1:26">
      <c r="A1511" s="74"/>
      <c r="B1511" s="74"/>
      <c r="C1511" s="74"/>
      <c r="D1511" s="74"/>
      <c r="E1511" s="74"/>
      <c r="F1511" s="74"/>
      <c r="G1511" s="74"/>
      <c r="H1511" s="74"/>
      <c r="I1511" s="74"/>
      <c r="J1511" s="74"/>
      <c r="K1511" s="74"/>
      <c r="L1511" s="74"/>
      <c r="M1511" s="74"/>
      <c r="N1511" s="74"/>
      <c r="O1511" s="74"/>
      <c r="P1511" s="74"/>
      <c r="Q1511" s="74"/>
      <c r="R1511" s="74"/>
      <c r="S1511" s="74"/>
      <c r="T1511" s="74"/>
      <c r="U1511" s="74"/>
      <c r="V1511" s="74"/>
      <c r="W1511" s="74"/>
      <c r="X1511" s="74"/>
      <c r="Y1511" s="74"/>
      <c r="Z1511" s="74"/>
    </row>
    <row r="1512" spans="1:26">
      <c r="A1512" s="74"/>
      <c r="B1512" s="74"/>
      <c r="C1512" s="74"/>
      <c r="D1512" s="74"/>
      <c r="E1512" s="74"/>
      <c r="F1512" s="74"/>
      <c r="G1512" s="74"/>
      <c r="H1512" s="74"/>
      <c r="I1512" s="74"/>
      <c r="J1512" s="74"/>
      <c r="K1512" s="74"/>
      <c r="L1512" s="74"/>
      <c r="M1512" s="74"/>
      <c r="N1512" s="74"/>
      <c r="O1512" s="74"/>
      <c r="P1512" s="74"/>
      <c r="Q1512" s="74"/>
      <c r="R1512" s="74"/>
      <c r="S1512" s="74"/>
      <c r="T1512" s="74"/>
      <c r="U1512" s="74"/>
      <c r="V1512" s="74"/>
      <c r="W1512" s="74"/>
      <c r="X1512" s="74"/>
      <c r="Y1512" s="74"/>
      <c r="Z1512" s="74"/>
    </row>
    <row r="1513" spans="1:26">
      <c r="A1513" s="74"/>
      <c r="B1513" s="74"/>
      <c r="C1513" s="74"/>
      <c r="D1513" s="74"/>
      <c r="E1513" s="74"/>
      <c r="F1513" s="74"/>
      <c r="G1513" s="74"/>
      <c r="H1513" s="74"/>
      <c r="I1513" s="74"/>
      <c r="J1513" s="74"/>
      <c r="K1513" s="74"/>
      <c r="L1513" s="74"/>
      <c r="M1513" s="74"/>
      <c r="N1513" s="74"/>
      <c r="O1513" s="74"/>
      <c r="P1513" s="74"/>
      <c r="Q1513" s="74"/>
      <c r="R1513" s="74"/>
      <c r="S1513" s="74"/>
      <c r="T1513" s="74"/>
      <c r="U1513" s="74"/>
      <c r="V1513" s="74"/>
      <c r="W1513" s="74"/>
      <c r="X1513" s="74"/>
      <c r="Y1513" s="74"/>
      <c r="Z1513" s="74"/>
    </row>
    <row r="1514" spans="1:26">
      <c r="A1514" s="74"/>
      <c r="B1514" s="74"/>
      <c r="C1514" s="74"/>
      <c r="D1514" s="74"/>
      <c r="E1514" s="74"/>
      <c r="F1514" s="74"/>
      <c r="G1514" s="74"/>
      <c r="H1514" s="74"/>
      <c r="I1514" s="74"/>
      <c r="J1514" s="74"/>
      <c r="K1514" s="74"/>
      <c r="L1514" s="74"/>
      <c r="M1514" s="74"/>
      <c r="N1514" s="74"/>
      <c r="O1514" s="74"/>
      <c r="P1514" s="74"/>
      <c r="Q1514" s="74"/>
      <c r="R1514" s="74"/>
      <c r="S1514" s="74"/>
      <c r="T1514" s="74"/>
      <c r="U1514" s="74"/>
      <c r="V1514" s="74"/>
      <c r="W1514" s="74"/>
      <c r="X1514" s="74"/>
      <c r="Y1514" s="74"/>
      <c r="Z1514" s="74"/>
    </row>
    <row r="1515" spans="1:26">
      <c r="A1515" s="74"/>
      <c r="B1515" s="74"/>
      <c r="C1515" s="74"/>
      <c r="D1515" s="74"/>
      <c r="E1515" s="74"/>
      <c r="F1515" s="74"/>
      <c r="G1515" s="74"/>
      <c r="H1515" s="74"/>
      <c r="I1515" s="74"/>
      <c r="J1515" s="74"/>
      <c r="K1515" s="74"/>
      <c r="L1515" s="74"/>
      <c r="M1515" s="74"/>
      <c r="N1515" s="74"/>
      <c r="O1515" s="74"/>
      <c r="P1515" s="74"/>
      <c r="Q1515" s="74"/>
      <c r="R1515" s="74"/>
      <c r="S1515" s="74"/>
      <c r="T1515" s="74"/>
      <c r="U1515" s="74"/>
      <c r="V1515" s="74"/>
      <c r="W1515" s="74"/>
      <c r="X1515" s="74"/>
      <c r="Y1515" s="74"/>
      <c r="Z1515" s="74"/>
    </row>
    <row r="1516" spans="1:26">
      <c r="A1516" s="74"/>
      <c r="B1516" s="74"/>
      <c r="C1516" s="74"/>
      <c r="D1516" s="74"/>
      <c r="E1516" s="74"/>
      <c r="F1516" s="74"/>
      <c r="G1516" s="74"/>
      <c r="H1516" s="74"/>
      <c r="I1516" s="74"/>
      <c r="J1516" s="74"/>
      <c r="K1516" s="74"/>
      <c r="L1516" s="74"/>
      <c r="M1516" s="74"/>
      <c r="N1516" s="74"/>
      <c r="O1516" s="74"/>
      <c r="P1516" s="74"/>
      <c r="Q1516" s="74"/>
      <c r="R1516" s="74"/>
      <c r="S1516" s="74"/>
      <c r="T1516" s="74"/>
      <c r="U1516" s="74"/>
      <c r="V1516" s="74"/>
      <c r="W1516" s="74"/>
      <c r="X1516" s="74"/>
      <c r="Y1516" s="74"/>
      <c r="Z1516" s="74"/>
    </row>
    <row r="1517" spans="1:26">
      <c r="A1517" s="74"/>
      <c r="B1517" s="74"/>
      <c r="C1517" s="74"/>
      <c r="D1517" s="74"/>
      <c r="E1517" s="74"/>
      <c r="F1517" s="74"/>
      <c r="G1517" s="74"/>
      <c r="H1517" s="74"/>
      <c r="I1517" s="74"/>
      <c r="J1517" s="74"/>
      <c r="K1517" s="74"/>
      <c r="L1517" s="74"/>
      <c r="M1517" s="74"/>
      <c r="N1517" s="74"/>
      <c r="O1517" s="74"/>
      <c r="P1517" s="74"/>
      <c r="Q1517" s="74"/>
      <c r="R1517" s="74"/>
      <c r="S1517" s="74"/>
      <c r="T1517" s="74"/>
      <c r="U1517" s="74"/>
      <c r="V1517" s="74"/>
      <c r="W1517" s="74"/>
      <c r="X1517" s="74"/>
      <c r="Y1517" s="74"/>
      <c r="Z1517" s="74"/>
    </row>
    <row r="1518" spans="1:26">
      <c r="A1518" s="74"/>
      <c r="B1518" s="74"/>
      <c r="C1518" s="74"/>
      <c r="D1518" s="74"/>
      <c r="E1518" s="74"/>
      <c r="F1518" s="74"/>
      <c r="G1518" s="74"/>
      <c r="H1518" s="74"/>
      <c r="I1518" s="74"/>
      <c r="J1518" s="74"/>
      <c r="K1518" s="74"/>
      <c r="L1518" s="74"/>
      <c r="M1518" s="74"/>
      <c r="N1518" s="74"/>
      <c r="O1518" s="74"/>
      <c r="P1518" s="74"/>
      <c r="Q1518" s="74"/>
      <c r="R1518" s="74"/>
      <c r="S1518" s="74"/>
      <c r="T1518" s="74"/>
      <c r="U1518" s="74"/>
      <c r="V1518" s="74"/>
      <c r="W1518" s="74"/>
      <c r="X1518" s="74"/>
      <c r="Y1518" s="74"/>
      <c r="Z1518" s="74"/>
    </row>
    <row r="1519" spans="1:26">
      <c r="A1519" s="74"/>
      <c r="B1519" s="74"/>
      <c r="C1519" s="74"/>
      <c r="D1519" s="74"/>
      <c r="E1519" s="74"/>
      <c r="F1519" s="74"/>
      <c r="G1519" s="74"/>
      <c r="H1519" s="74"/>
      <c r="I1519" s="74"/>
      <c r="J1519" s="74"/>
      <c r="K1519" s="74"/>
      <c r="L1519" s="74"/>
      <c r="M1519" s="74"/>
      <c r="N1519" s="74"/>
      <c r="O1519" s="74"/>
      <c r="P1519" s="74"/>
      <c r="Q1519" s="74"/>
      <c r="R1519" s="74"/>
      <c r="S1519" s="74"/>
      <c r="T1519" s="74"/>
      <c r="U1519" s="74"/>
      <c r="V1519" s="74"/>
      <c r="W1519" s="74"/>
      <c r="X1519" s="74"/>
      <c r="Y1519" s="74"/>
      <c r="Z1519" s="74"/>
    </row>
    <row r="1520" spans="1:26">
      <c r="A1520" s="74"/>
      <c r="B1520" s="74"/>
      <c r="C1520" s="74"/>
      <c r="D1520" s="74"/>
      <c r="E1520" s="74"/>
      <c r="F1520" s="74"/>
      <c r="G1520" s="74"/>
      <c r="H1520" s="74"/>
      <c r="I1520" s="74"/>
      <c r="J1520" s="74"/>
      <c r="K1520" s="74"/>
      <c r="L1520" s="74"/>
      <c r="M1520" s="74"/>
      <c r="N1520" s="74"/>
      <c r="O1520" s="74"/>
      <c r="P1520" s="74"/>
      <c r="Q1520" s="74"/>
      <c r="R1520" s="74"/>
      <c r="S1520" s="74"/>
      <c r="T1520" s="74"/>
      <c r="U1520" s="74"/>
      <c r="V1520" s="74"/>
      <c r="W1520" s="74"/>
      <c r="X1520" s="74"/>
      <c r="Y1520" s="74"/>
      <c r="Z1520" s="74"/>
    </row>
    <row r="1521" spans="1:26">
      <c r="A1521" s="74"/>
      <c r="B1521" s="74"/>
      <c r="C1521" s="74"/>
      <c r="D1521" s="74"/>
      <c r="E1521" s="74"/>
      <c r="F1521" s="74"/>
      <c r="G1521" s="74"/>
      <c r="H1521" s="74"/>
      <c r="I1521" s="74"/>
      <c r="J1521" s="74"/>
      <c r="K1521" s="74"/>
      <c r="L1521" s="74"/>
      <c r="M1521" s="74"/>
      <c r="N1521" s="74"/>
      <c r="O1521" s="74"/>
      <c r="P1521" s="74"/>
      <c r="Q1521" s="74"/>
      <c r="R1521" s="74"/>
      <c r="S1521" s="74"/>
      <c r="T1521" s="74"/>
      <c r="U1521" s="74"/>
      <c r="V1521" s="74"/>
      <c r="W1521" s="74"/>
      <c r="X1521" s="74"/>
      <c r="Y1521" s="74"/>
      <c r="Z1521" s="74"/>
    </row>
    <row r="1522" spans="1:26">
      <c r="A1522" s="74"/>
      <c r="B1522" s="74"/>
      <c r="C1522" s="74"/>
      <c r="D1522" s="74"/>
      <c r="E1522" s="74"/>
      <c r="F1522" s="74"/>
      <c r="G1522" s="74"/>
      <c r="H1522" s="74"/>
      <c r="I1522" s="74"/>
      <c r="J1522" s="74"/>
      <c r="K1522" s="74"/>
      <c r="L1522" s="74"/>
      <c r="M1522" s="74"/>
      <c r="N1522" s="74"/>
      <c r="O1522" s="74"/>
      <c r="P1522" s="74"/>
      <c r="Q1522" s="74"/>
      <c r="R1522" s="74"/>
      <c r="S1522" s="74"/>
      <c r="T1522" s="74"/>
      <c r="U1522" s="74"/>
      <c r="V1522" s="74"/>
      <c r="W1522" s="74"/>
      <c r="X1522" s="74"/>
      <c r="Y1522" s="74"/>
      <c r="Z1522" s="74"/>
    </row>
    <row r="1523" spans="1:26">
      <c r="A1523" s="74"/>
      <c r="B1523" s="74"/>
      <c r="C1523" s="74"/>
      <c r="D1523" s="74"/>
      <c r="E1523" s="74"/>
      <c r="F1523" s="74"/>
      <c r="G1523" s="74"/>
      <c r="H1523" s="74"/>
      <c r="I1523" s="74"/>
      <c r="J1523" s="74"/>
      <c r="K1523" s="74"/>
      <c r="L1523" s="74"/>
      <c r="M1523" s="74"/>
      <c r="N1523" s="74"/>
      <c r="O1523" s="74"/>
      <c r="P1523" s="74"/>
      <c r="Q1523" s="74"/>
      <c r="R1523" s="74"/>
      <c r="S1523" s="74"/>
      <c r="T1523" s="74"/>
      <c r="U1523" s="74"/>
      <c r="V1523" s="74"/>
      <c r="W1523" s="74"/>
      <c r="X1523" s="74"/>
      <c r="Y1523" s="74"/>
      <c r="Z1523" s="74"/>
    </row>
    <row r="1524" spans="1:26">
      <c r="A1524" s="74"/>
      <c r="B1524" s="74"/>
      <c r="C1524" s="74"/>
      <c r="D1524" s="74"/>
      <c r="E1524" s="74"/>
      <c r="F1524" s="74"/>
      <c r="G1524" s="74"/>
      <c r="H1524" s="74"/>
      <c r="I1524" s="74"/>
      <c r="J1524" s="74"/>
      <c r="K1524" s="74"/>
      <c r="L1524" s="74"/>
      <c r="M1524" s="74"/>
      <c r="N1524" s="74"/>
      <c r="O1524" s="74"/>
      <c r="P1524" s="74"/>
      <c r="Q1524" s="74"/>
      <c r="R1524" s="74"/>
      <c r="S1524" s="74"/>
      <c r="T1524" s="74"/>
      <c r="U1524" s="74"/>
      <c r="V1524" s="74"/>
      <c r="W1524" s="74"/>
      <c r="X1524" s="74"/>
      <c r="Y1524" s="74"/>
      <c r="Z1524" s="74"/>
    </row>
    <row r="1525" spans="1:26">
      <c r="A1525" s="74"/>
      <c r="B1525" s="74"/>
      <c r="C1525" s="74"/>
      <c r="D1525" s="74"/>
      <c r="E1525" s="74"/>
      <c r="F1525" s="74"/>
      <c r="G1525" s="74"/>
      <c r="H1525" s="74"/>
      <c r="I1525" s="74"/>
      <c r="J1525" s="74"/>
      <c r="K1525" s="74"/>
      <c r="L1525" s="74"/>
      <c r="M1525" s="74"/>
      <c r="N1525" s="74"/>
      <c r="O1525" s="74"/>
      <c r="P1525" s="74"/>
      <c r="Q1525" s="74"/>
      <c r="R1525" s="74"/>
      <c r="S1525" s="74"/>
      <c r="T1525" s="74"/>
      <c r="U1525" s="74"/>
      <c r="V1525" s="74"/>
      <c r="W1525" s="74"/>
      <c r="X1525" s="74"/>
      <c r="Y1525" s="74"/>
      <c r="Z1525" s="74"/>
    </row>
    <row r="1526" spans="1:26">
      <c r="A1526" s="74"/>
      <c r="B1526" s="74"/>
      <c r="C1526" s="74"/>
      <c r="D1526" s="74"/>
      <c r="E1526" s="74"/>
      <c r="F1526" s="74"/>
      <c r="G1526" s="74"/>
      <c r="H1526" s="74"/>
      <c r="I1526" s="74"/>
      <c r="J1526" s="74"/>
      <c r="K1526" s="74"/>
      <c r="L1526" s="74"/>
      <c r="M1526" s="74"/>
      <c r="N1526" s="74"/>
      <c r="O1526" s="74"/>
      <c r="P1526" s="74"/>
      <c r="Q1526" s="74"/>
      <c r="R1526" s="74"/>
      <c r="S1526" s="74"/>
      <c r="T1526" s="74"/>
      <c r="U1526" s="74"/>
      <c r="V1526" s="74"/>
      <c r="W1526" s="74"/>
      <c r="X1526" s="74"/>
      <c r="Y1526" s="74"/>
      <c r="Z1526" s="74"/>
    </row>
    <row r="1527" spans="1:26">
      <c r="A1527" s="74"/>
      <c r="B1527" s="74"/>
      <c r="C1527" s="74"/>
      <c r="D1527" s="74"/>
      <c r="E1527" s="74"/>
      <c r="F1527" s="74"/>
      <c r="G1527" s="74"/>
      <c r="H1527" s="74"/>
      <c r="I1527" s="74"/>
      <c r="J1527" s="74"/>
      <c r="K1527" s="74"/>
      <c r="L1527" s="74"/>
      <c r="M1527" s="74"/>
      <c r="N1527" s="74"/>
      <c r="O1527" s="74"/>
      <c r="P1527" s="74"/>
      <c r="Q1527" s="74"/>
      <c r="R1527" s="74"/>
      <c r="S1527" s="74"/>
      <c r="T1527" s="74"/>
      <c r="U1527" s="74"/>
      <c r="V1527" s="74"/>
      <c r="W1527" s="74"/>
      <c r="X1527" s="74"/>
      <c r="Y1527" s="74"/>
      <c r="Z1527" s="74"/>
    </row>
    <row r="1528" spans="1:26">
      <c r="A1528" s="74"/>
      <c r="B1528" s="74"/>
      <c r="C1528" s="74"/>
      <c r="D1528" s="74"/>
      <c r="E1528" s="74"/>
      <c r="F1528" s="74"/>
      <c r="G1528" s="74"/>
      <c r="H1528" s="74"/>
      <c r="I1528" s="74"/>
      <c r="J1528" s="74"/>
      <c r="K1528" s="74"/>
      <c r="L1528" s="74"/>
      <c r="M1528" s="74"/>
      <c r="N1528" s="74"/>
      <c r="O1528" s="74"/>
      <c r="P1528" s="74"/>
      <c r="Q1528" s="74"/>
      <c r="R1528" s="74"/>
      <c r="S1528" s="74"/>
      <c r="T1528" s="74"/>
      <c r="U1528" s="74"/>
      <c r="V1528" s="74"/>
      <c r="W1528" s="74"/>
      <c r="X1528" s="74"/>
      <c r="Y1528" s="74"/>
      <c r="Z1528" s="74"/>
    </row>
    <row r="1529" spans="1:26">
      <c r="A1529" s="74"/>
      <c r="B1529" s="74"/>
      <c r="C1529" s="74"/>
      <c r="D1529" s="74"/>
      <c r="E1529" s="74"/>
      <c r="F1529" s="74"/>
      <c r="G1529" s="74"/>
      <c r="H1529" s="74"/>
      <c r="I1529" s="74"/>
      <c r="J1529" s="74"/>
      <c r="K1529" s="74"/>
      <c r="L1529" s="74"/>
      <c r="M1529" s="74"/>
      <c r="N1529" s="74"/>
      <c r="O1529" s="74"/>
      <c r="P1529" s="74"/>
      <c r="Q1529" s="74"/>
      <c r="R1529" s="74"/>
      <c r="S1529" s="74"/>
      <c r="T1529" s="74"/>
      <c r="U1529" s="74"/>
      <c r="V1529" s="74"/>
      <c r="W1529" s="74"/>
      <c r="X1529" s="74"/>
      <c r="Y1529" s="74"/>
      <c r="Z1529" s="74"/>
    </row>
    <row r="1530" spans="1:26">
      <c r="A1530" s="74"/>
      <c r="B1530" s="74"/>
      <c r="C1530" s="74"/>
      <c r="D1530" s="74"/>
      <c r="E1530" s="74"/>
      <c r="F1530" s="74"/>
      <c r="G1530" s="74"/>
      <c r="H1530" s="74"/>
      <c r="I1530" s="74"/>
      <c r="J1530" s="74"/>
      <c r="K1530" s="74"/>
      <c r="L1530" s="74"/>
      <c r="M1530" s="74"/>
      <c r="N1530" s="74"/>
      <c r="O1530" s="74"/>
      <c r="P1530" s="74"/>
      <c r="Q1530" s="74"/>
      <c r="R1530" s="74"/>
      <c r="S1530" s="74"/>
      <c r="T1530" s="74"/>
      <c r="U1530" s="74"/>
      <c r="V1530" s="74"/>
      <c r="W1530" s="74"/>
      <c r="X1530" s="74"/>
      <c r="Y1530" s="74"/>
      <c r="Z1530" s="74"/>
    </row>
    <row r="1531" spans="1:26">
      <c r="A1531" s="74"/>
      <c r="B1531" s="74"/>
      <c r="C1531" s="74"/>
      <c r="D1531" s="74"/>
      <c r="E1531" s="74"/>
      <c r="F1531" s="74"/>
      <c r="G1531" s="74"/>
      <c r="H1531" s="74"/>
      <c r="I1531" s="74"/>
      <c r="J1531" s="74"/>
      <c r="K1531" s="74"/>
      <c r="L1531" s="74"/>
      <c r="M1531" s="74"/>
      <c r="N1531" s="74"/>
      <c r="O1531" s="74"/>
      <c r="P1531" s="74"/>
      <c r="Q1531" s="74"/>
      <c r="R1531" s="74"/>
      <c r="S1531" s="74"/>
      <c r="T1531" s="74"/>
      <c r="U1531" s="74"/>
      <c r="V1531" s="74"/>
      <c r="W1531" s="74"/>
      <c r="X1531" s="74"/>
      <c r="Y1531" s="74"/>
      <c r="Z1531" s="74"/>
    </row>
    <row r="1532" spans="1:26">
      <c r="A1532" s="74"/>
      <c r="B1532" s="74"/>
      <c r="C1532" s="74"/>
      <c r="D1532" s="74"/>
      <c r="E1532" s="74"/>
      <c r="F1532" s="74"/>
      <c r="G1532" s="74"/>
      <c r="H1532" s="74"/>
      <c r="I1532" s="74"/>
      <c r="J1532" s="74"/>
      <c r="K1532" s="74"/>
      <c r="L1532" s="74"/>
      <c r="M1532" s="74"/>
      <c r="N1532" s="74"/>
      <c r="O1532" s="74"/>
      <c r="P1532" s="74"/>
      <c r="Q1532" s="74"/>
      <c r="R1532" s="74"/>
      <c r="S1532" s="74"/>
      <c r="T1532" s="74"/>
      <c r="U1532" s="74"/>
      <c r="V1532" s="74"/>
      <c r="W1532" s="74"/>
      <c r="X1532" s="74"/>
      <c r="Y1532" s="74"/>
      <c r="Z1532" s="74"/>
    </row>
    <row r="1533" spans="1:26">
      <c r="A1533" s="74"/>
      <c r="B1533" s="74"/>
      <c r="C1533" s="74"/>
      <c r="D1533" s="74"/>
      <c r="E1533" s="74"/>
      <c r="F1533" s="74"/>
      <c r="G1533" s="74"/>
      <c r="H1533" s="74"/>
      <c r="I1533" s="74"/>
      <c r="J1533" s="74"/>
      <c r="K1533" s="74"/>
      <c r="L1533" s="74"/>
      <c r="M1533" s="74"/>
      <c r="N1533" s="74"/>
      <c r="O1533" s="74"/>
      <c r="P1533" s="74"/>
      <c r="Q1533" s="74"/>
      <c r="R1533" s="74"/>
      <c r="S1533" s="74"/>
      <c r="T1533" s="74"/>
      <c r="U1533" s="74"/>
      <c r="V1533" s="74"/>
      <c r="W1533" s="74"/>
      <c r="X1533" s="74"/>
      <c r="Y1533" s="74"/>
      <c r="Z1533" s="74"/>
    </row>
    <row r="1534" spans="1:26">
      <c r="A1534" s="74"/>
      <c r="B1534" s="74"/>
      <c r="C1534" s="74"/>
      <c r="D1534" s="74"/>
      <c r="E1534" s="74"/>
      <c r="F1534" s="74"/>
      <c r="G1534" s="74"/>
      <c r="H1534" s="74"/>
      <c r="I1534" s="74"/>
      <c r="J1534" s="74"/>
      <c r="K1534" s="74"/>
      <c r="L1534" s="74"/>
      <c r="M1534" s="74"/>
      <c r="N1534" s="74"/>
      <c r="O1534" s="74"/>
      <c r="P1534" s="74"/>
      <c r="Q1534" s="74"/>
      <c r="R1534" s="74"/>
      <c r="S1534" s="74"/>
      <c r="T1534" s="74"/>
      <c r="U1534" s="74"/>
      <c r="V1534" s="74"/>
      <c r="W1534" s="74"/>
      <c r="X1534" s="74"/>
      <c r="Y1534" s="74"/>
      <c r="Z1534" s="74"/>
    </row>
    <row r="1535" spans="1:26">
      <c r="A1535" s="74"/>
      <c r="B1535" s="74"/>
      <c r="C1535" s="74"/>
      <c r="D1535" s="74"/>
      <c r="E1535" s="74"/>
      <c r="F1535" s="74"/>
      <c r="G1535" s="74"/>
      <c r="H1535" s="74"/>
      <c r="I1535" s="74"/>
      <c r="J1535" s="74"/>
      <c r="K1535" s="74"/>
      <c r="L1535" s="74"/>
      <c r="M1535" s="74"/>
      <c r="N1535" s="74"/>
      <c r="O1535" s="74"/>
      <c r="P1535" s="74"/>
      <c r="Q1535" s="74"/>
      <c r="R1535" s="74"/>
      <c r="S1535" s="74"/>
      <c r="T1535" s="74"/>
      <c r="U1535" s="74"/>
      <c r="V1535" s="74"/>
      <c r="W1535" s="74"/>
      <c r="X1535" s="74"/>
      <c r="Y1535" s="74"/>
      <c r="Z1535" s="74"/>
    </row>
    <row r="1536" spans="1:26">
      <c r="A1536" s="74"/>
      <c r="B1536" s="74"/>
      <c r="C1536" s="74"/>
      <c r="D1536" s="74"/>
      <c r="E1536" s="74"/>
      <c r="F1536" s="74"/>
      <c r="G1536" s="74"/>
      <c r="H1536" s="74"/>
      <c r="I1536" s="74"/>
      <c r="J1536" s="74"/>
      <c r="K1536" s="74"/>
      <c r="L1536" s="74"/>
      <c r="M1536" s="74"/>
      <c r="N1536" s="74"/>
      <c r="O1536" s="74"/>
      <c r="P1536" s="74"/>
      <c r="Q1536" s="74"/>
      <c r="R1536" s="74"/>
      <c r="S1536" s="74"/>
      <c r="T1536" s="74"/>
      <c r="U1536" s="74"/>
      <c r="V1536" s="74"/>
      <c r="W1536" s="74"/>
      <c r="X1536" s="74"/>
      <c r="Y1536" s="74"/>
      <c r="Z1536" s="74"/>
    </row>
    <row r="1537" spans="1:26">
      <c r="A1537" s="74"/>
      <c r="B1537" s="74"/>
      <c r="C1537" s="74"/>
      <c r="D1537" s="74"/>
      <c r="E1537" s="74"/>
      <c r="F1537" s="74"/>
      <c r="G1537" s="74"/>
      <c r="H1537" s="74"/>
      <c r="I1537" s="74"/>
      <c r="J1537" s="74"/>
      <c r="K1537" s="74"/>
      <c r="L1537" s="74"/>
      <c r="M1537" s="74"/>
      <c r="N1537" s="74"/>
      <c r="O1537" s="74"/>
      <c r="P1537" s="74"/>
      <c r="Q1537" s="74"/>
      <c r="R1537" s="74"/>
      <c r="S1537" s="74"/>
      <c r="T1537" s="74"/>
      <c r="U1537" s="74"/>
      <c r="V1537" s="74"/>
      <c r="W1537" s="74"/>
      <c r="X1537" s="74"/>
      <c r="Y1537" s="74"/>
      <c r="Z1537" s="74"/>
    </row>
    <row r="1538" spans="1:26">
      <c r="A1538" s="74"/>
      <c r="B1538" s="74"/>
      <c r="C1538" s="74"/>
      <c r="D1538" s="74"/>
      <c r="E1538" s="74"/>
      <c r="F1538" s="74"/>
      <c r="G1538" s="74"/>
      <c r="H1538" s="74"/>
      <c r="I1538" s="74"/>
      <c r="J1538" s="74"/>
      <c r="K1538" s="74"/>
      <c r="L1538" s="74"/>
      <c r="M1538" s="74"/>
      <c r="N1538" s="74"/>
      <c r="O1538" s="74"/>
      <c r="P1538" s="74"/>
      <c r="Q1538" s="74"/>
      <c r="R1538" s="74"/>
      <c r="S1538" s="74"/>
      <c r="T1538" s="74"/>
      <c r="U1538" s="74"/>
      <c r="V1538" s="74"/>
      <c r="W1538" s="74"/>
      <c r="X1538" s="74"/>
      <c r="Y1538" s="74"/>
      <c r="Z1538" s="74"/>
    </row>
    <row r="1539" spans="1:26">
      <c r="A1539" s="74"/>
      <c r="B1539" s="74"/>
      <c r="C1539" s="74"/>
      <c r="D1539" s="74"/>
      <c r="E1539" s="74"/>
      <c r="F1539" s="74"/>
      <c r="G1539" s="74"/>
      <c r="H1539" s="74"/>
      <c r="I1539" s="74"/>
      <c r="J1539" s="74"/>
      <c r="K1539" s="74"/>
      <c r="L1539" s="74"/>
      <c r="M1539" s="74"/>
      <c r="N1539" s="74"/>
      <c r="O1539" s="74"/>
      <c r="P1539" s="74"/>
      <c r="Q1539" s="74"/>
      <c r="R1539" s="74"/>
      <c r="S1539" s="74"/>
      <c r="T1539" s="74"/>
      <c r="U1539" s="74"/>
      <c r="V1539" s="74"/>
      <c r="W1539" s="74"/>
      <c r="X1539" s="74"/>
      <c r="Y1539" s="74"/>
      <c r="Z1539" s="74"/>
    </row>
    <row r="1540" spans="1:26">
      <c r="A1540" s="74"/>
      <c r="B1540" s="74"/>
      <c r="C1540" s="74"/>
      <c r="D1540" s="74"/>
      <c r="E1540" s="74"/>
      <c r="F1540" s="74"/>
      <c r="G1540" s="74"/>
      <c r="H1540" s="74"/>
      <c r="I1540" s="74"/>
      <c r="J1540" s="74"/>
      <c r="K1540" s="74"/>
      <c r="L1540" s="74"/>
      <c r="M1540" s="74"/>
      <c r="N1540" s="74"/>
      <c r="O1540" s="74"/>
      <c r="P1540" s="74"/>
      <c r="Q1540" s="74"/>
      <c r="R1540" s="74"/>
      <c r="S1540" s="74"/>
      <c r="T1540" s="74"/>
      <c r="U1540" s="74"/>
      <c r="V1540" s="74"/>
      <c r="W1540" s="74"/>
      <c r="X1540" s="74"/>
      <c r="Y1540" s="74"/>
      <c r="Z1540" s="74"/>
    </row>
    <row r="1541" spans="1:26">
      <c r="A1541" s="74"/>
      <c r="B1541" s="74"/>
      <c r="C1541" s="74"/>
      <c r="D1541" s="74"/>
      <c r="E1541" s="74"/>
      <c r="F1541" s="74"/>
      <c r="G1541" s="74"/>
      <c r="H1541" s="74"/>
      <c r="I1541" s="74"/>
      <c r="J1541" s="74"/>
      <c r="K1541" s="74"/>
      <c r="L1541" s="74"/>
      <c r="M1541" s="74"/>
      <c r="N1541" s="74"/>
      <c r="O1541" s="74"/>
      <c r="P1541" s="74"/>
      <c r="Q1541" s="74"/>
      <c r="R1541" s="74"/>
      <c r="S1541" s="74"/>
      <c r="T1541" s="74"/>
      <c r="U1541" s="74"/>
      <c r="V1541" s="74"/>
      <c r="W1541" s="74"/>
      <c r="X1541" s="74"/>
      <c r="Y1541" s="74"/>
      <c r="Z1541" s="74"/>
    </row>
    <row r="1542" spans="1:26">
      <c r="A1542" s="74"/>
      <c r="B1542" s="74"/>
      <c r="C1542" s="74"/>
      <c r="D1542" s="74"/>
      <c r="E1542" s="74"/>
      <c r="F1542" s="74"/>
      <c r="G1542" s="74"/>
      <c r="H1542" s="74"/>
      <c r="I1542" s="74"/>
      <c r="J1542" s="74"/>
      <c r="K1542" s="74"/>
      <c r="L1542" s="74"/>
      <c r="M1542" s="74"/>
      <c r="N1542" s="74"/>
      <c r="O1542" s="74"/>
      <c r="P1542" s="74"/>
      <c r="Q1542" s="74"/>
      <c r="R1542" s="74"/>
      <c r="S1542" s="74"/>
      <c r="T1542" s="74"/>
      <c r="U1542" s="74"/>
      <c r="V1542" s="74"/>
      <c r="W1542" s="74"/>
      <c r="X1542" s="74"/>
      <c r="Y1542" s="74"/>
      <c r="Z1542" s="74"/>
    </row>
    <row r="1543" spans="1:26">
      <c r="A1543" s="74"/>
      <c r="B1543" s="74"/>
      <c r="C1543" s="74"/>
      <c r="D1543" s="74"/>
      <c r="E1543" s="74"/>
      <c r="F1543" s="74"/>
      <c r="G1543" s="74"/>
      <c r="H1543" s="74"/>
      <c r="I1543" s="74"/>
      <c r="J1543" s="74"/>
      <c r="K1543" s="74"/>
      <c r="L1543" s="74"/>
      <c r="M1543" s="74"/>
      <c r="N1543" s="74"/>
      <c r="O1543" s="74"/>
      <c r="P1543" s="74"/>
      <c r="Q1543" s="74"/>
      <c r="R1543" s="74"/>
      <c r="S1543" s="74"/>
      <c r="T1543" s="74"/>
      <c r="U1543" s="74"/>
      <c r="V1543" s="74"/>
      <c r="W1543" s="74"/>
      <c r="X1543" s="74"/>
      <c r="Y1543" s="74"/>
      <c r="Z1543" s="74"/>
    </row>
    <row r="1544" spans="1:26">
      <c r="A1544" s="74"/>
      <c r="B1544" s="74"/>
      <c r="C1544" s="74"/>
      <c r="D1544" s="74"/>
      <c r="E1544" s="74"/>
      <c r="F1544" s="74"/>
      <c r="G1544" s="74"/>
      <c r="H1544" s="74"/>
      <c r="I1544" s="74"/>
      <c r="J1544" s="74"/>
      <c r="K1544" s="74"/>
      <c r="L1544" s="74"/>
      <c r="M1544" s="74"/>
      <c r="N1544" s="74"/>
      <c r="O1544" s="74"/>
      <c r="P1544" s="74"/>
      <c r="Q1544" s="74"/>
      <c r="R1544" s="74"/>
      <c r="S1544" s="74"/>
      <c r="T1544" s="74"/>
      <c r="U1544" s="74"/>
      <c r="V1544" s="74"/>
      <c r="W1544" s="74"/>
      <c r="X1544" s="74"/>
      <c r="Y1544" s="74"/>
      <c r="Z1544" s="74"/>
    </row>
    <row r="1545" spans="1:26">
      <c r="A1545" s="74"/>
      <c r="B1545" s="74"/>
      <c r="C1545" s="74"/>
      <c r="D1545" s="74"/>
      <c r="E1545" s="74"/>
      <c r="F1545" s="74"/>
      <c r="G1545" s="74"/>
      <c r="H1545" s="74"/>
      <c r="I1545" s="74"/>
      <c r="J1545" s="74"/>
      <c r="K1545" s="74"/>
      <c r="L1545" s="74"/>
      <c r="M1545" s="74"/>
      <c r="N1545" s="74"/>
      <c r="O1545" s="74"/>
      <c r="P1545" s="74"/>
      <c r="Q1545" s="74"/>
      <c r="R1545" s="74"/>
      <c r="S1545" s="74"/>
      <c r="T1545" s="74"/>
      <c r="U1545" s="74"/>
      <c r="V1545" s="74"/>
      <c r="W1545" s="74"/>
      <c r="X1545" s="74"/>
      <c r="Y1545" s="74"/>
      <c r="Z1545" s="74"/>
    </row>
    <row r="1546" spans="1:26">
      <c r="A1546" s="74"/>
      <c r="B1546" s="74"/>
      <c r="C1546" s="74"/>
      <c r="D1546" s="74"/>
      <c r="E1546" s="74"/>
      <c r="F1546" s="74"/>
      <c r="G1546" s="74"/>
      <c r="H1546" s="74"/>
      <c r="I1546" s="74"/>
      <c r="J1546" s="74"/>
      <c r="K1546" s="74"/>
      <c r="L1546" s="74"/>
      <c r="M1546" s="74"/>
      <c r="N1546" s="74"/>
      <c r="O1546" s="74"/>
      <c r="P1546" s="74"/>
      <c r="Q1546" s="74"/>
      <c r="R1546" s="74"/>
      <c r="S1546" s="74"/>
      <c r="T1546" s="74"/>
      <c r="U1546" s="74"/>
      <c r="V1546" s="74"/>
      <c r="W1546" s="74"/>
      <c r="X1546" s="74"/>
      <c r="Y1546" s="74"/>
      <c r="Z1546" s="74"/>
    </row>
    <row r="1547" spans="1:26">
      <c r="A1547" s="74"/>
      <c r="B1547" s="74"/>
      <c r="C1547" s="74"/>
      <c r="D1547" s="74"/>
      <c r="E1547" s="74"/>
      <c r="F1547" s="74"/>
      <c r="G1547" s="74"/>
      <c r="H1547" s="74"/>
      <c r="I1547" s="74"/>
      <c r="J1547" s="74"/>
      <c r="K1547" s="74"/>
      <c r="L1547" s="74"/>
      <c r="M1547" s="74"/>
      <c r="N1547" s="74"/>
      <c r="O1547" s="74"/>
      <c r="P1547" s="74"/>
      <c r="Q1547" s="74"/>
      <c r="R1547" s="74"/>
      <c r="S1547" s="74"/>
      <c r="T1547" s="74"/>
      <c r="U1547" s="74"/>
      <c r="V1547" s="74"/>
      <c r="W1547" s="74"/>
      <c r="X1547" s="74"/>
      <c r="Y1547" s="74"/>
      <c r="Z1547" s="74"/>
    </row>
    <row r="1548" spans="1:26">
      <c r="A1548" s="74"/>
      <c r="B1548" s="74"/>
      <c r="C1548" s="74"/>
      <c r="D1548" s="74"/>
      <c r="E1548" s="74"/>
      <c r="F1548" s="74"/>
      <c r="G1548" s="74"/>
      <c r="H1548" s="74"/>
      <c r="I1548" s="74"/>
      <c r="J1548" s="74"/>
      <c r="K1548" s="74"/>
      <c r="L1548" s="74"/>
      <c r="M1548" s="74"/>
      <c r="N1548" s="74"/>
      <c r="O1548" s="74"/>
      <c r="P1548" s="74"/>
      <c r="Q1548" s="74"/>
      <c r="R1548" s="74"/>
      <c r="S1548" s="74"/>
      <c r="T1548" s="74"/>
      <c r="U1548" s="74"/>
      <c r="V1548" s="74"/>
      <c r="W1548" s="74"/>
      <c r="X1548" s="74"/>
      <c r="Y1548" s="74"/>
      <c r="Z1548" s="74"/>
    </row>
    <row r="1549" spans="1:26">
      <c r="A1549" s="74"/>
      <c r="B1549" s="74"/>
      <c r="C1549" s="74"/>
      <c r="D1549" s="74"/>
      <c r="E1549" s="74"/>
      <c r="F1549" s="74"/>
      <c r="G1549" s="74"/>
      <c r="H1549" s="74"/>
      <c r="I1549" s="74"/>
      <c r="J1549" s="74"/>
      <c r="K1549" s="74"/>
      <c r="L1549" s="74"/>
      <c r="M1549" s="74"/>
      <c r="N1549" s="74"/>
      <c r="O1549" s="74"/>
      <c r="P1549" s="74"/>
      <c r="Q1549" s="74"/>
      <c r="R1549" s="74"/>
      <c r="S1549" s="74"/>
      <c r="T1549" s="74"/>
      <c r="U1549" s="74"/>
      <c r="V1549" s="74"/>
      <c r="W1549" s="74"/>
      <c r="X1549" s="74"/>
      <c r="Y1549" s="74"/>
      <c r="Z1549" s="74"/>
    </row>
    <row r="1550" spans="1:26">
      <c r="A1550" s="74"/>
      <c r="B1550" s="74"/>
      <c r="C1550" s="74"/>
      <c r="D1550" s="74"/>
      <c r="E1550" s="74"/>
      <c r="F1550" s="74"/>
      <c r="G1550" s="74"/>
      <c r="H1550" s="74"/>
      <c r="I1550" s="74"/>
      <c r="J1550" s="74"/>
      <c r="K1550" s="74"/>
      <c r="L1550" s="74"/>
      <c r="M1550" s="74"/>
      <c r="N1550" s="74"/>
      <c r="O1550" s="74"/>
      <c r="P1550" s="74"/>
      <c r="Q1550" s="74"/>
      <c r="R1550" s="74"/>
      <c r="S1550" s="74"/>
      <c r="T1550" s="74"/>
      <c r="U1550" s="74"/>
      <c r="V1550" s="74"/>
      <c r="W1550" s="74"/>
      <c r="X1550" s="74"/>
      <c r="Y1550" s="74"/>
      <c r="Z1550" s="74"/>
    </row>
    <row r="1551" spans="1:26">
      <c r="A1551" s="74"/>
      <c r="B1551" s="74"/>
      <c r="C1551" s="74"/>
      <c r="D1551" s="74"/>
      <c r="E1551" s="74"/>
      <c r="F1551" s="74"/>
      <c r="G1551" s="74"/>
      <c r="H1551" s="74"/>
      <c r="I1551" s="74"/>
      <c r="J1551" s="74"/>
      <c r="K1551" s="74"/>
      <c r="L1551" s="74"/>
      <c r="M1551" s="74"/>
      <c r="N1551" s="74"/>
      <c r="O1551" s="74"/>
      <c r="P1551" s="74"/>
      <c r="Q1551" s="74"/>
      <c r="R1551" s="74"/>
      <c r="S1551" s="74"/>
      <c r="T1551" s="74"/>
      <c r="U1551" s="74"/>
      <c r="V1551" s="74"/>
      <c r="W1551" s="74"/>
      <c r="X1551" s="74"/>
      <c r="Y1551" s="74"/>
      <c r="Z1551" s="74"/>
    </row>
    <row r="1552" spans="1:26">
      <c r="A1552" s="74"/>
      <c r="B1552" s="74"/>
      <c r="C1552" s="74"/>
      <c r="D1552" s="74"/>
      <c r="E1552" s="74"/>
      <c r="F1552" s="74"/>
      <c r="G1552" s="74"/>
      <c r="H1552" s="74"/>
      <c r="I1552" s="74"/>
      <c r="J1552" s="74"/>
      <c r="K1552" s="74"/>
      <c r="L1552" s="74"/>
      <c r="M1552" s="74"/>
      <c r="N1552" s="74"/>
      <c r="O1552" s="74"/>
      <c r="P1552" s="74"/>
      <c r="Q1552" s="74"/>
      <c r="R1552" s="74"/>
      <c r="S1552" s="74"/>
      <c r="T1552" s="74"/>
      <c r="U1552" s="74"/>
      <c r="V1552" s="74"/>
      <c r="W1552" s="74"/>
      <c r="X1552" s="74"/>
      <c r="Y1552" s="74"/>
      <c r="Z1552" s="74"/>
    </row>
    <row r="1553" spans="1:26">
      <c r="A1553" s="74"/>
      <c r="B1553" s="74"/>
      <c r="C1553" s="74"/>
      <c r="D1553" s="74"/>
      <c r="E1553" s="74"/>
      <c r="F1553" s="74"/>
      <c r="G1553" s="74"/>
      <c r="H1553" s="74"/>
      <c r="I1553" s="74"/>
      <c r="J1553" s="74"/>
      <c r="K1553" s="74"/>
      <c r="L1553" s="74"/>
      <c r="M1553" s="74"/>
      <c r="N1553" s="74"/>
      <c r="O1553" s="74"/>
      <c r="P1553" s="74"/>
      <c r="Q1553" s="74"/>
      <c r="R1553" s="74"/>
      <c r="S1553" s="74"/>
      <c r="T1553" s="74"/>
      <c r="U1553" s="74"/>
      <c r="V1553" s="74"/>
      <c r="W1553" s="74"/>
      <c r="X1553" s="74"/>
      <c r="Y1553" s="74"/>
      <c r="Z1553" s="74"/>
    </row>
    <row r="1554" spans="1:26">
      <c r="A1554" s="74"/>
      <c r="B1554" s="74"/>
      <c r="C1554" s="74"/>
      <c r="D1554" s="74"/>
      <c r="E1554" s="74"/>
      <c r="F1554" s="74"/>
      <c r="G1554" s="74"/>
      <c r="H1554" s="74"/>
      <c r="I1554" s="74"/>
      <c r="J1554" s="74"/>
      <c r="K1554" s="74"/>
      <c r="L1554" s="74"/>
      <c r="M1554" s="74"/>
      <c r="N1554" s="74"/>
      <c r="O1554" s="74"/>
      <c r="P1554" s="74"/>
      <c r="Q1554" s="74"/>
      <c r="R1554" s="74"/>
      <c r="S1554" s="74"/>
      <c r="T1554" s="74"/>
      <c r="U1554" s="74"/>
      <c r="V1554" s="74"/>
      <c r="W1554" s="74"/>
      <c r="X1554" s="74"/>
      <c r="Y1554" s="74"/>
      <c r="Z1554" s="74"/>
    </row>
    <row r="1555" spans="1:26">
      <c r="A1555" s="74"/>
      <c r="B1555" s="74"/>
      <c r="C1555" s="74"/>
      <c r="D1555" s="74"/>
      <c r="E1555" s="74"/>
      <c r="F1555" s="74"/>
      <c r="G1555" s="74"/>
      <c r="H1555" s="74"/>
      <c r="I1555" s="74"/>
      <c r="J1555" s="74"/>
      <c r="K1555" s="74"/>
      <c r="L1555" s="74"/>
      <c r="M1555" s="74"/>
      <c r="N1555" s="74"/>
      <c r="O1555" s="74"/>
      <c r="P1555" s="74"/>
      <c r="Q1555" s="74"/>
      <c r="R1555" s="74"/>
      <c r="S1555" s="74"/>
      <c r="T1555" s="74"/>
      <c r="U1555" s="74"/>
      <c r="V1555" s="74"/>
      <c r="W1555" s="74"/>
      <c r="X1555" s="74"/>
      <c r="Y1555" s="74"/>
      <c r="Z1555" s="74"/>
    </row>
    <row r="1556" spans="1:26">
      <c r="A1556" s="74"/>
      <c r="B1556" s="74"/>
      <c r="C1556" s="74"/>
      <c r="D1556" s="74"/>
      <c r="E1556" s="74"/>
      <c r="F1556" s="74"/>
      <c r="G1556" s="74"/>
      <c r="H1556" s="74"/>
      <c r="I1556" s="74"/>
      <c r="J1556" s="74"/>
      <c r="K1556" s="74"/>
      <c r="L1556" s="74"/>
      <c r="M1556" s="74"/>
      <c r="N1556" s="74"/>
      <c r="O1556" s="74"/>
      <c r="P1556" s="74"/>
      <c r="Q1556" s="74"/>
      <c r="R1556" s="74"/>
      <c r="S1556" s="74"/>
      <c r="T1556" s="74"/>
      <c r="U1556" s="74"/>
      <c r="V1556" s="74"/>
      <c r="W1556" s="74"/>
      <c r="X1556" s="74"/>
      <c r="Y1556" s="74"/>
      <c r="Z1556" s="74"/>
    </row>
    <row r="1557" spans="1:26">
      <c r="A1557" s="74"/>
      <c r="B1557" s="74"/>
      <c r="C1557" s="74"/>
      <c r="D1557" s="74"/>
      <c r="E1557" s="74"/>
      <c r="F1557" s="74"/>
      <c r="G1557" s="74"/>
      <c r="H1557" s="74"/>
      <c r="I1557" s="74"/>
      <c r="J1557" s="74"/>
      <c r="K1557" s="74"/>
      <c r="L1557" s="74"/>
      <c r="M1557" s="74"/>
      <c r="N1557" s="74"/>
      <c r="O1557" s="74"/>
      <c r="P1557" s="74"/>
      <c r="Q1557" s="74"/>
      <c r="R1557" s="74"/>
      <c r="S1557" s="74"/>
      <c r="T1557" s="74"/>
      <c r="U1557" s="74"/>
      <c r="V1557" s="74"/>
      <c r="W1557" s="74"/>
      <c r="X1557" s="74"/>
      <c r="Y1557" s="74"/>
      <c r="Z1557" s="74"/>
    </row>
    <row r="1558" spans="1:26">
      <c r="A1558" s="74"/>
      <c r="B1558" s="74"/>
      <c r="C1558" s="74"/>
      <c r="D1558" s="74"/>
      <c r="E1558" s="74"/>
      <c r="F1558" s="74"/>
      <c r="G1558" s="74"/>
      <c r="H1558" s="74"/>
      <c r="I1558" s="74"/>
      <c r="J1558" s="74"/>
      <c r="K1558" s="74"/>
      <c r="L1558" s="74"/>
      <c r="M1558" s="74"/>
      <c r="N1558" s="74"/>
      <c r="O1558" s="74"/>
      <c r="P1558" s="74"/>
      <c r="Q1558" s="74"/>
      <c r="R1558" s="74"/>
      <c r="S1558" s="74"/>
      <c r="T1558" s="74"/>
      <c r="U1558" s="74"/>
      <c r="V1558" s="74"/>
      <c r="W1558" s="74"/>
      <c r="X1558" s="74"/>
      <c r="Y1558" s="74"/>
      <c r="Z1558" s="74"/>
    </row>
    <row r="1559" spans="1:26">
      <c r="A1559" s="74"/>
      <c r="B1559" s="74"/>
      <c r="C1559" s="74"/>
      <c r="D1559" s="74"/>
      <c r="E1559" s="74"/>
      <c r="F1559" s="74"/>
      <c r="G1559" s="74"/>
      <c r="H1559" s="74"/>
      <c r="I1559" s="74"/>
      <c r="J1559" s="74"/>
      <c r="K1559" s="74"/>
      <c r="L1559" s="74"/>
      <c r="M1559" s="74"/>
      <c r="N1559" s="74"/>
      <c r="O1559" s="74"/>
      <c r="P1559" s="74"/>
      <c r="Q1559" s="74"/>
      <c r="R1559" s="74"/>
      <c r="S1559" s="74"/>
      <c r="T1559" s="74"/>
      <c r="U1559" s="74"/>
      <c r="V1559" s="74"/>
      <c r="W1559" s="74"/>
      <c r="X1559" s="74"/>
      <c r="Y1559" s="74"/>
      <c r="Z1559" s="74"/>
    </row>
    <row r="1560" spans="1:26">
      <c r="A1560" s="74"/>
      <c r="B1560" s="74"/>
      <c r="C1560" s="74"/>
      <c r="D1560" s="74"/>
      <c r="E1560" s="74"/>
      <c r="F1560" s="74"/>
      <c r="G1560" s="74"/>
      <c r="H1560" s="74"/>
      <c r="I1560" s="74"/>
      <c r="J1560" s="74"/>
      <c r="K1560" s="74"/>
      <c r="L1560" s="74"/>
      <c r="M1560" s="74"/>
      <c r="N1560" s="74"/>
      <c r="O1560" s="74"/>
      <c r="P1560" s="74"/>
      <c r="Q1560" s="74"/>
      <c r="R1560" s="74"/>
      <c r="S1560" s="74"/>
      <c r="T1560" s="74"/>
      <c r="U1560" s="74"/>
      <c r="V1560" s="74"/>
      <c r="W1560" s="74"/>
      <c r="X1560" s="74"/>
      <c r="Y1560" s="74"/>
      <c r="Z1560" s="74"/>
    </row>
    <row r="1561" spans="1:26">
      <c r="A1561" s="74"/>
      <c r="B1561" s="74"/>
      <c r="C1561" s="74"/>
      <c r="D1561" s="74"/>
      <c r="E1561" s="74"/>
      <c r="F1561" s="74"/>
      <c r="G1561" s="74"/>
      <c r="H1561" s="74"/>
      <c r="I1561" s="74"/>
      <c r="J1561" s="74"/>
      <c r="K1561" s="74"/>
      <c r="L1561" s="74"/>
      <c r="M1561" s="74"/>
      <c r="N1561" s="74"/>
      <c r="O1561" s="74"/>
      <c r="P1561" s="74"/>
      <c r="Q1561" s="74"/>
      <c r="R1561" s="74"/>
      <c r="S1561" s="74"/>
      <c r="T1561" s="74"/>
      <c r="U1561" s="74"/>
      <c r="V1561" s="74"/>
      <c r="W1561" s="74"/>
      <c r="X1561" s="74"/>
      <c r="Y1561" s="74"/>
      <c r="Z1561" s="74"/>
    </row>
    <row r="1562" spans="1:26">
      <c r="A1562" s="74"/>
      <c r="B1562" s="74"/>
      <c r="C1562" s="74"/>
      <c r="D1562" s="74"/>
      <c r="E1562" s="74"/>
      <c r="F1562" s="74"/>
      <c r="G1562" s="74"/>
      <c r="H1562" s="74"/>
      <c r="I1562" s="74"/>
      <c r="J1562" s="74"/>
      <c r="K1562" s="74"/>
      <c r="L1562" s="74"/>
      <c r="M1562" s="74"/>
      <c r="N1562" s="74"/>
      <c r="O1562" s="74"/>
      <c r="P1562" s="74"/>
      <c r="Q1562" s="74"/>
      <c r="R1562" s="74"/>
      <c r="S1562" s="74"/>
      <c r="T1562" s="74"/>
      <c r="U1562" s="74"/>
      <c r="V1562" s="74"/>
      <c r="W1562" s="74"/>
      <c r="X1562" s="74"/>
      <c r="Y1562" s="74"/>
      <c r="Z1562" s="74"/>
    </row>
    <row r="1563" spans="1:26">
      <c r="A1563" s="74"/>
      <c r="B1563" s="74"/>
      <c r="C1563" s="74"/>
      <c r="D1563" s="74"/>
      <c r="E1563" s="74"/>
      <c r="F1563" s="74"/>
      <c r="G1563" s="74"/>
      <c r="H1563" s="74"/>
      <c r="I1563" s="74"/>
      <c r="J1563" s="74"/>
      <c r="K1563" s="74"/>
      <c r="L1563" s="74"/>
      <c r="M1563" s="74"/>
      <c r="N1563" s="74"/>
      <c r="O1563" s="74"/>
      <c r="P1563" s="74"/>
      <c r="Q1563" s="74"/>
      <c r="R1563" s="74"/>
      <c r="S1563" s="74"/>
      <c r="T1563" s="74"/>
      <c r="U1563" s="74"/>
      <c r="V1563" s="74"/>
      <c r="W1563" s="74"/>
      <c r="X1563" s="74"/>
      <c r="Y1563" s="74"/>
      <c r="Z1563" s="74"/>
    </row>
    <row r="1564" spans="1:26">
      <c r="A1564" s="74"/>
      <c r="B1564" s="74"/>
      <c r="C1564" s="74"/>
      <c r="D1564" s="74"/>
      <c r="E1564" s="74"/>
      <c r="F1564" s="74"/>
      <c r="G1564" s="74"/>
      <c r="H1564" s="74"/>
      <c r="I1564" s="74"/>
      <c r="J1564" s="74"/>
      <c r="K1564" s="74"/>
      <c r="L1564" s="74"/>
      <c r="M1564" s="74"/>
      <c r="N1564" s="74"/>
      <c r="O1564" s="74"/>
      <c r="P1564" s="74"/>
      <c r="Q1564" s="74"/>
      <c r="R1564" s="74"/>
      <c r="S1564" s="74"/>
      <c r="T1564" s="74"/>
      <c r="U1564" s="74"/>
      <c r="V1564" s="74"/>
      <c r="W1564" s="74"/>
      <c r="X1564" s="74"/>
      <c r="Y1564" s="74"/>
      <c r="Z1564" s="74"/>
    </row>
    <row r="1565" spans="1:26">
      <c r="A1565" s="74"/>
      <c r="B1565" s="74"/>
      <c r="C1565" s="74"/>
      <c r="D1565" s="74"/>
      <c r="E1565" s="74"/>
      <c r="F1565" s="74"/>
      <c r="G1565" s="74"/>
      <c r="H1565" s="74"/>
      <c r="I1565" s="74"/>
      <c r="J1565" s="74"/>
      <c r="K1565" s="74"/>
      <c r="L1565" s="74"/>
      <c r="M1565" s="74"/>
      <c r="N1565" s="74"/>
      <c r="O1565" s="74"/>
      <c r="P1565" s="74"/>
      <c r="Q1565" s="74"/>
      <c r="R1565" s="74"/>
      <c r="S1565" s="74"/>
      <c r="T1565" s="74"/>
      <c r="U1565" s="74"/>
      <c r="V1565" s="74"/>
      <c r="W1565" s="74"/>
      <c r="X1565" s="74"/>
      <c r="Y1565" s="74"/>
      <c r="Z1565" s="74"/>
    </row>
    <row r="1566" spans="1:26">
      <c r="A1566" s="74"/>
      <c r="B1566" s="74"/>
      <c r="C1566" s="74"/>
      <c r="D1566" s="74"/>
      <c r="E1566" s="74"/>
      <c r="F1566" s="74"/>
      <c r="G1566" s="74"/>
      <c r="H1566" s="74"/>
      <c r="I1566" s="74"/>
      <c r="J1566" s="74"/>
      <c r="K1566" s="74"/>
      <c r="L1566" s="74"/>
      <c r="M1566" s="74"/>
      <c r="N1566" s="74"/>
      <c r="O1566" s="74"/>
      <c r="P1566" s="74"/>
      <c r="Q1566" s="74"/>
      <c r="R1566" s="74"/>
      <c r="S1566" s="74"/>
      <c r="T1566" s="74"/>
      <c r="U1566" s="74"/>
      <c r="V1566" s="74"/>
      <c r="W1566" s="74"/>
      <c r="X1566" s="74"/>
      <c r="Y1566" s="74"/>
      <c r="Z1566" s="74"/>
    </row>
    <row r="1567" spans="1:26">
      <c r="A1567" s="74"/>
      <c r="B1567" s="74"/>
      <c r="C1567" s="74"/>
      <c r="D1567" s="74"/>
      <c r="E1567" s="74"/>
      <c r="F1567" s="74"/>
      <c r="G1567" s="74"/>
      <c r="H1567" s="74"/>
      <c r="I1567" s="74"/>
      <c r="J1567" s="74"/>
      <c r="K1567" s="74"/>
      <c r="L1567" s="74"/>
      <c r="M1567" s="74"/>
      <c r="N1567" s="74"/>
      <c r="O1567" s="74"/>
      <c r="P1567" s="74"/>
      <c r="Q1567" s="74"/>
      <c r="R1567" s="74"/>
      <c r="S1567" s="74"/>
      <c r="T1567" s="74"/>
      <c r="U1567" s="74"/>
      <c r="V1567" s="74"/>
      <c r="W1567" s="74"/>
      <c r="X1567" s="74"/>
      <c r="Y1567" s="74"/>
      <c r="Z1567" s="74"/>
    </row>
    <row r="1568" spans="1:26">
      <c r="A1568" s="74"/>
      <c r="B1568" s="74"/>
      <c r="C1568" s="74"/>
      <c r="D1568" s="74"/>
      <c r="E1568" s="74"/>
      <c r="F1568" s="74"/>
      <c r="G1568" s="74"/>
      <c r="H1568" s="74"/>
      <c r="I1568" s="74"/>
      <c r="J1568" s="74"/>
      <c r="K1568" s="74"/>
      <c r="L1568" s="74"/>
      <c r="M1568" s="74"/>
      <c r="N1568" s="74"/>
      <c r="O1568" s="74"/>
      <c r="P1568" s="74"/>
      <c r="Q1568" s="74"/>
      <c r="R1568" s="74"/>
      <c r="S1568" s="74"/>
      <c r="T1568" s="74"/>
      <c r="U1568" s="74"/>
      <c r="V1568" s="74"/>
      <c r="W1568" s="74"/>
      <c r="X1568" s="74"/>
      <c r="Y1568" s="74"/>
      <c r="Z1568" s="74"/>
    </row>
    <row r="1569" spans="1:26">
      <c r="A1569" s="74"/>
      <c r="B1569" s="74"/>
      <c r="C1569" s="74"/>
      <c r="D1569" s="74"/>
      <c r="E1569" s="74"/>
      <c r="F1569" s="74"/>
      <c r="G1569" s="74"/>
      <c r="H1569" s="74"/>
      <c r="I1569" s="74"/>
      <c r="J1569" s="74"/>
      <c r="K1569" s="74"/>
      <c r="L1569" s="74"/>
      <c r="M1569" s="74"/>
      <c r="N1569" s="74"/>
      <c r="O1569" s="74"/>
      <c r="P1569" s="74"/>
      <c r="Q1569" s="74"/>
      <c r="R1569" s="74"/>
      <c r="S1569" s="74"/>
      <c r="T1569" s="74"/>
      <c r="U1569" s="74"/>
      <c r="V1569" s="74"/>
      <c r="W1569" s="74"/>
      <c r="X1569" s="74"/>
      <c r="Y1569" s="74"/>
      <c r="Z1569" s="74"/>
    </row>
    <row r="1570" spans="1:26">
      <c r="A1570" s="74"/>
      <c r="B1570" s="74"/>
      <c r="C1570" s="74"/>
      <c r="D1570" s="74"/>
      <c r="E1570" s="74"/>
      <c r="F1570" s="74"/>
      <c r="G1570" s="74"/>
      <c r="H1570" s="74"/>
      <c r="I1570" s="74"/>
      <c r="J1570" s="74"/>
      <c r="K1570" s="74"/>
      <c r="L1570" s="74"/>
      <c r="M1570" s="74"/>
      <c r="N1570" s="74"/>
      <c r="O1570" s="74"/>
      <c r="P1570" s="74"/>
      <c r="Q1570" s="74"/>
      <c r="R1570" s="74"/>
      <c r="S1570" s="74"/>
      <c r="T1570" s="74"/>
      <c r="U1570" s="74"/>
      <c r="V1570" s="74"/>
      <c r="W1570" s="74"/>
      <c r="X1570" s="74"/>
      <c r="Y1570" s="74"/>
      <c r="Z1570" s="74"/>
    </row>
    <row r="1571" spans="1:26">
      <c r="A1571" s="74"/>
      <c r="B1571" s="74"/>
      <c r="C1571" s="74"/>
      <c r="D1571" s="74"/>
      <c r="E1571" s="74"/>
      <c r="F1571" s="74"/>
      <c r="G1571" s="74"/>
      <c r="H1571" s="74"/>
      <c r="I1571" s="74"/>
      <c r="J1571" s="74"/>
      <c r="K1571" s="74"/>
      <c r="L1571" s="74"/>
      <c r="M1571" s="74"/>
      <c r="N1571" s="74"/>
      <c r="O1571" s="74"/>
      <c r="P1571" s="74"/>
      <c r="Q1571" s="74"/>
      <c r="R1571" s="74"/>
      <c r="S1571" s="74"/>
      <c r="T1571" s="74"/>
      <c r="U1571" s="74"/>
      <c r="V1571" s="74"/>
      <c r="W1571" s="74"/>
      <c r="X1571" s="74"/>
      <c r="Y1571" s="74"/>
      <c r="Z1571" s="74"/>
    </row>
    <row r="1572" spans="1:26">
      <c r="A1572" s="74"/>
      <c r="B1572" s="74"/>
      <c r="C1572" s="74"/>
      <c r="D1572" s="74"/>
      <c r="E1572" s="74"/>
      <c r="F1572" s="74"/>
      <c r="G1572" s="74"/>
      <c r="H1572" s="74"/>
      <c r="I1572" s="74"/>
      <c r="J1572" s="74"/>
      <c r="K1572" s="74"/>
      <c r="L1572" s="74"/>
      <c r="M1572" s="74"/>
      <c r="N1572" s="74"/>
      <c r="O1572" s="74"/>
      <c r="P1572" s="74"/>
      <c r="Q1572" s="74"/>
      <c r="R1572" s="74"/>
      <c r="S1572" s="74"/>
      <c r="T1572" s="74"/>
      <c r="U1572" s="74"/>
      <c r="V1572" s="74"/>
      <c r="W1572" s="74"/>
      <c r="X1572" s="74"/>
      <c r="Y1572" s="74"/>
      <c r="Z1572" s="74"/>
    </row>
    <row r="1573" spans="1:26">
      <c r="A1573" s="74"/>
      <c r="B1573" s="74"/>
      <c r="C1573" s="74"/>
      <c r="D1573" s="74"/>
      <c r="E1573" s="74"/>
      <c r="F1573" s="74"/>
      <c r="G1573" s="74"/>
      <c r="H1573" s="74"/>
      <c r="I1573" s="74"/>
      <c r="J1573" s="74"/>
      <c r="K1573" s="74"/>
      <c r="L1573" s="74"/>
      <c r="M1573" s="74"/>
      <c r="N1573" s="74"/>
      <c r="O1573" s="74"/>
      <c r="P1573" s="74"/>
      <c r="Q1573" s="74"/>
      <c r="R1573" s="74"/>
      <c r="S1573" s="74"/>
      <c r="T1573" s="74"/>
      <c r="U1573" s="74"/>
      <c r="V1573" s="74"/>
      <c r="W1573" s="74"/>
      <c r="X1573" s="74"/>
      <c r="Y1573" s="74"/>
      <c r="Z1573" s="74"/>
    </row>
    <row r="1574" spans="1:26">
      <c r="A1574" s="74"/>
      <c r="B1574" s="74"/>
      <c r="C1574" s="74"/>
      <c r="D1574" s="74"/>
      <c r="E1574" s="74"/>
      <c r="F1574" s="74"/>
      <c r="G1574" s="74"/>
      <c r="H1574" s="74"/>
      <c r="I1574" s="74"/>
      <c r="J1574" s="74"/>
      <c r="K1574" s="74"/>
      <c r="L1574" s="74"/>
      <c r="M1574" s="74"/>
      <c r="N1574" s="74"/>
      <c r="O1574" s="74"/>
      <c r="P1574" s="74"/>
      <c r="Q1574" s="74"/>
      <c r="R1574" s="74"/>
      <c r="S1574" s="74"/>
      <c r="T1574" s="74"/>
      <c r="U1574" s="74"/>
      <c r="V1574" s="74"/>
      <c r="W1574" s="74"/>
      <c r="X1574" s="74"/>
      <c r="Y1574" s="74"/>
      <c r="Z1574" s="74"/>
    </row>
    <row r="1575" spans="1:26">
      <c r="A1575" s="74"/>
      <c r="B1575" s="74"/>
      <c r="C1575" s="74"/>
      <c r="D1575" s="74"/>
      <c r="E1575" s="74"/>
      <c r="F1575" s="74"/>
      <c r="G1575" s="74"/>
      <c r="H1575" s="74"/>
      <c r="I1575" s="74"/>
      <c r="J1575" s="74"/>
      <c r="K1575" s="74"/>
      <c r="L1575" s="74"/>
      <c r="M1575" s="74"/>
      <c r="N1575" s="74"/>
      <c r="O1575" s="74"/>
      <c r="P1575" s="74"/>
      <c r="Q1575" s="74"/>
      <c r="R1575" s="74"/>
      <c r="S1575" s="74"/>
      <c r="T1575" s="74"/>
      <c r="U1575" s="74"/>
      <c r="V1575" s="74"/>
      <c r="W1575" s="74"/>
      <c r="X1575" s="74"/>
      <c r="Y1575" s="74"/>
      <c r="Z1575" s="74"/>
    </row>
    <row r="1576" spans="1:26">
      <c r="A1576" s="74"/>
      <c r="B1576" s="74"/>
      <c r="C1576" s="74"/>
      <c r="D1576" s="74"/>
      <c r="E1576" s="74"/>
      <c r="F1576" s="74"/>
      <c r="G1576" s="74"/>
      <c r="H1576" s="74"/>
      <c r="I1576" s="74"/>
      <c r="J1576" s="74"/>
      <c r="K1576" s="74"/>
      <c r="L1576" s="74"/>
      <c r="M1576" s="74"/>
      <c r="N1576" s="74"/>
      <c r="O1576" s="74"/>
      <c r="P1576" s="74"/>
      <c r="Q1576" s="74"/>
      <c r="R1576" s="74"/>
      <c r="S1576" s="74"/>
      <c r="T1576" s="74"/>
      <c r="U1576" s="74"/>
      <c r="V1576" s="74"/>
      <c r="W1576" s="74"/>
      <c r="X1576" s="74"/>
      <c r="Y1576" s="74"/>
      <c r="Z1576" s="74"/>
    </row>
    <row r="1577" spans="1:26">
      <c r="A1577" s="74"/>
      <c r="B1577" s="74"/>
      <c r="C1577" s="74"/>
      <c r="D1577" s="74"/>
      <c r="E1577" s="74"/>
      <c r="F1577" s="74"/>
      <c r="G1577" s="74"/>
      <c r="H1577" s="74"/>
      <c r="I1577" s="74"/>
      <c r="J1577" s="74"/>
      <c r="K1577" s="74"/>
      <c r="L1577" s="74"/>
      <c r="M1577" s="74"/>
      <c r="N1577" s="74"/>
      <c r="O1577" s="74"/>
      <c r="P1577" s="74"/>
      <c r="Q1577" s="74"/>
      <c r="R1577" s="74"/>
      <c r="S1577" s="74"/>
      <c r="T1577" s="74"/>
      <c r="U1577" s="74"/>
      <c r="V1577" s="74"/>
      <c r="W1577" s="74"/>
      <c r="X1577" s="74"/>
      <c r="Y1577" s="74"/>
      <c r="Z1577" s="74"/>
    </row>
    <row r="1578" spans="1:26">
      <c r="A1578" s="74"/>
      <c r="B1578" s="74"/>
      <c r="C1578" s="74"/>
      <c r="D1578" s="74"/>
      <c r="E1578" s="74"/>
      <c r="F1578" s="74"/>
      <c r="G1578" s="74"/>
      <c r="H1578" s="74"/>
      <c r="I1578" s="74"/>
      <c r="J1578" s="74"/>
      <c r="K1578" s="74"/>
      <c r="L1578" s="74"/>
      <c r="M1578" s="74"/>
      <c r="N1578" s="74"/>
      <c r="O1578" s="74"/>
      <c r="P1578" s="74"/>
      <c r="Q1578" s="74"/>
      <c r="R1578" s="74"/>
      <c r="S1578" s="74"/>
      <c r="T1578" s="74"/>
      <c r="U1578" s="74"/>
      <c r="V1578" s="74"/>
      <c r="W1578" s="74"/>
      <c r="X1578" s="74"/>
      <c r="Y1578" s="74"/>
      <c r="Z1578" s="74"/>
    </row>
    <row r="1579" spans="1:26">
      <c r="A1579" s="74"/>
      <c r="B1579" s="74"/>
      <c r="C1579" s="74"/>
      <c r="D1579" s="74"/>
      <c r="E1579" s="74"/>
      <c r="F1579" s="74"/>
      <c r="G1579" s="74"/>
      <c r="H1579" s="74"/>
      <c r="I1579" s="74"/>
      <c r="J1579" s="74"/>
      <c r="K1579" s="74"/>
      <c r="L1579" s="74"/>
      <c r="M1579" s="74"/>
      <c r="N1579" s="74"/>
      <c r="O1579" s="74"/>
      <c r="P1579" s="74"/>
      <c r="Q1579" s="74"/>
      <c r="R1579" s="74"/>
      <c r="S1579" s="74"/>
      <c r="T1579" s="74"/>
      <c r="U1579" s="74"/>
      <c r="V1579" s="74"/>
      <c r="W1579" s="74"/>
      <c r="X1579" s="74"/>
      <c r="Y1579" s="74"/>
      <c r="Z1579" s="74"/>
    </row>
    <row r="1580" spans="1:26">
      <c r="A1580" s="74"/>
      <c r="B1580" s="74"/>
      <c r="C1580" s="74"/>
      <c r="D1580" s="74"/>
      <c r="E1580" s="74"/>
      <c r="F1580" s="74"/>
      <c r="G1580" s="74"/>
      <c r="H1580" s="74"/>
      <c r="I1580" s="74"/>
      <c r="J1580" s="74"/>
      <c r="K1580" s="74"/>
      <c r="L1580" s="74"/>
      <c r="M1580" s="74"/>
      <c r="N1580" s="74"/>
      <c r="O1580" s="74"/>
      <c r="P1580" s="74"/>
      <c r="Q1580" s="74"/>
      <c r="R1580" s="74"/>
      <c r="S1580" s="74"/>
      <c r="T1580" s="74"/>
      <c r="U1580" s="74"/>
      <c r="V1580" s="74"/>
      <c r="W1580" s="74"/>
      <c r="X1580" s="74"/>
      <c r="Y1580" s="74"/>
      <c r="Z1580" s="74"/>
    </row>
    <row r="1581" spans="1:26">
      <c r="A1581" s="74"/>
      <c r="B1581" s="74"/>
      <c r="C1581" s="74"/>
      <c r="D1581" s="74"/>
      <c r="E1581" s="74"/>
      <c r="F1581" s="74"/>
      <c r="G1581" s="74"/>
      <c r="H1581" s="74"/>
      <c r="I1581" s="74"/>
      <c r="J1581" s="74"/>
      <c r="K1581" s="74"/>
      <c r="L1581" s="74"/>
      <c r="M1581" s="74"/>
      <c r="N1581" s="74"/>
      <c r="O1581" s="74"/>
      <c r="P1581" s="74"/>
      <c r="Q1581" s="74"/>
      <c r="R1581" s="74"/>
      <c r="S1581" s="74"/>
      <c r="T1581" s="74"/>
      <c r="U1581" s="74"/>
      <c r="V1581" s="74"/>
      <c r="W1581" s="74"/>
      <c r="X1581" s="74"/>
      <c r="Y1581" s="74"/>
      <c r="Z1581" s="74"/>
    </row>
    <row r="1582" spans="1:26">
      <c r="A1582" s="74"/>
      <c r="B1582" s="74"/>
      <c r="C1582" s="74"/>
      <c r="D1582" s="74"/>
      <c r="E1582" s="74"/>
      <c r="F1582" s="74"/>
      <c r="G1582" s="74"/>
      <c r="H1582" s="74"/>
      <c r="I1582" s="74"/>
      <c r="J1582" s="74"/>
      <c r="K1582" s="74"/>
      <c r="L1582" s="74"/>
      <c r="M1582" s="74"/>
      <c r="N1582" s="74"/>
      <c r="O1582" s="74"/>
      <c r="P1582" s="74"/>
      <c r="Q1582" s="74"/>
      <c r="R1582" s="74"/>
      <c r="S1582" s="74"/>
      <c r="T1582" s="74"/>
      <c r="U1582" s="74"/>
      <c r="V1582" s="74"/>
      <c r="W1582" s="74"/>
      <c r="X1582" s="74"/>
      <c r="Y1582" s="74"/>
      <c r="Z1582" s="74"/>
    </row>
    <row r="1583" spans="1:26">
      <c r="A1583" s="74"/>
      <c r="B1583" s="74"/>
      <c r="C1583" s="74"/>
      <c r="D1583" s="74"/>
      <c r="E1583" s="74"/>
      <c r="F1583" s="74"/>
      <c r="G1583" s="74"/>
      <c r="H1583" s="74"/>
      <c r="I1583" s="74"/>
      <c r="J1583" s="74"/>
      <c r="K1583" s="74"/>
      <c r="L1583" s="74"/>
      <c r="M1583" s="74"/>
      <c r="N1583" s="74"/>
      <c r="O1583" s="74"/>
      <c r="P1583" s="74"/>
      <c r="Q1583" s="74"/>
      <c r="R1583" s="74"/>
      <c r="S1583" s="74"/>
      <c r="T1583" s="74"/>
      <c r="U1583" s="74"/>
      <c r="V1583" s="74"/>
      <c r="W1583" s="74"/>
      <c r="X1583" s="74"/>
      <c r="Y1583" s="74"/>
      <c r="Z1583" s="74"/>
    </row>
    <row r="1584" spans="1:26">
      <c r="A1584" s="74"/>
      <c r="B1584" s="74"/>
      <c r="C1584" s="74"/>
      <c r="D1584" s="74"/>
      <c r="E1584" s="74"/>
      <c r="F1584" s="74"/>
      <c r="G1584" s="74"/>
      <c r="H1584" s="74"/>
      <c r="I1584" s="74"/>
      <c r="J1584" s="74"/>
      <c r="K1584" s="74"/>
      <c r="L1584" s="74"/>
      <c r="M1584" s="74"/>
      <c r="N1584" s="74"/>
      <c r="O1584" s="74"/>
      <c r="P1584" s="74"/>
      <c r="Q1584" s="74"/>
      <c r="R1584" s="74"/>
      <c r="S1584" s="74"/>
      <c r="T1584" s="74"/>
      <c r="U1584" s="74"/>
      <c r="V1584" s="74"/>
      <c r="W1584" s="74"/>
      <c r="X1584" s="74"/>
      <c r="Y1584" s="74"/>
      <c r="Z1584" s="74"/>
    </row>
    <row r="1585" spans="1:26">
      <c r="A1585" s="74"/>
      <c r="B1585" s="74"/>
      <c r="C1585" s="74"/>
      <c r="D1585" s="74"/>
      <c r="E1585" s="74"/>
      <c r="F1585" s="74"/>
      <c r="G1585" s="74"/>
      <c r="H1585" s="74"/>
      <c r="I1585" s="74"/>
      <c r="J1585" s="74"/>
      <c r="K1585" s="74"/>
      <c r="L1585" s="74"/>
      <c r="M1585" s="74"/>
      <c r="N1585" s="74"/>
      <c r="O1585" s="74"/>
      <c r="P1585" s="74"/>
      <c r="Q1585" s="74"/>
      <c r="R1585" s="74"/>
      <c r="S1585" s="74"/>
      <c r="T1585" s="74"/>
      <c r="U1585" s="74"/>
      <c r="V1585" s="74"/>
      <c r="W1585" s="74"/>
      <c r="X1585" s="74"/>
      <c r="Y1585" s="74"/>
      <c r="Z1585" s="74"/>
    </row>
    <row r="1586" spans="1:26">
      <c r="A1586" s="74"/>
      <c r="B1586" s="74"/>
      <c r="C1586" s="74"/>
      <c r="D1586" s="74"/>
      <c r="E1586" s="74"/>
      <c r="F1586" s="74"/>
      <c r="G1586" s="74"/>
      <c r="H1586" s="74"/>
      <c r="I1586" s="74"/>
      <c r="J1586" s="74"/>
      <c r="K1586" s="74"/>
      <c r="L1586" s="74"/>
      <c r="M1586" s="74"/>
      <c r="N1586" s="74"/>
      <c r="O1586" s="74"/>
      <c r="P1586" s="74"/>
      <c r="Q1586" s="74"/>
      <c r="R1586" s="74"/>
      <c r="S1586" s="74"/>
      <c r="T1586" s="74"/>
      <c r="U1586" s="74"/>
      <c r="V1586" s="74"/>
      <c r="W1586" s="74"/>
      <c r="X1586" s="74"/>
      <c r="Y1586" s="74"/>
      <c r="Z1586" s="74"/>
    </row>
    <row r="1587" spans="1:26">
      <c r="A1587" s="74"/>
      <c r="B1587" s="74"/>
      <c r="C1587" s="74"/>
      <c r="D1587" s="74"/>
      <c r="E1587" s="74"/>
      <c r="F1587" s="74"/>
      <c r="G1587" s="74"/>
      <c r="H1587" s="74"/>
      <c r="I1587" s="74"/>
      <c r="J1587" s="74"/>
      <c r="K1587" s="74"/>
      <c r="L1587" s="74"/>
      <c r="M1587" s="74"/>
      <c r="N1587" s="74"/>
      <c r="O1587" s="74"/>
      <c r="P1587" s="74"/>
      <c r="Q1587" s="74"/>
      <c r="R1587" s="74"/>
      <c r="S1587" s="74"/>
      <c r="T1587" s="74"/>
      <c r="U1587" s="74"/>
      <c r="V1587" s="74"/>
      <c r="W1587" s="74"/>
      <c r="X1587" s="74"/>
      <c r="Y1587" s="74"/>
      <c r="Z1587" s="74"/>
    </row>
    <row r="1588" spans="1:26">
      <c r="A1588" s="74"/>
      <c r="B1588" s="74"/>
      <c r="C1588" s="74"/>
      <c r="D1588" s="74"/>
      <c r="E1588" s="74"/>
      <c r="F1588" s="74"/>
      <c r="G1588" s="74"/>
      <c r="H1588" s="74"/>
      <c r="I1588" s="74"/>
      <c r="J1588" s="74"/>
      <c r="K1588" s="74"/>
      <c r="L1588" s="74"/>
      <c r="M1588" s="74"/>
      <c r="N1588" s="74"/>
      <c r="O1588" s="74"/>
      <c r="P1588" s="74"/>
      <c r="Q1588" s="74"/>
      <c r="R1588" s="74"/>
      <c r="S1588" s="74"/>
      <c r="T1588" s="74"/>
      <c r="U1588" s="74"/>
      <c r="V1588" s="74"/>
      <c r="W1588" s="74"/>
      <c r="X1588" s="74"/>
      <c r="Y1588" s="74"/>
      <c r="Z1588" s="74"/>
    </row>
    <row r="1589" spans="1:26">
      <c r="A1589" s="74"/>
      <c r="B1589" s="74"/>
      <c r="C1589" s="74"/>
      <c r="D1589" s="74"/>
      <c r="E1589" s="74"/>
      <c r="F1589" s="74"/>
      <c r="G1589" s="74"/>
      <c r="H1589" s="74"/>
      <c r="I1589" s="74"/>
      <c r="J1589" s="74"/>
      <c r="K1589" s="74"/>
      <c r="L1589" s="74"/>
      <c r="M1589" s="74"/>
      <c r="N1589" s="74"/>
      <c r="O1589" s="74"/>
      <c r="P1589" s="74"/>
      <c r="Q1589" s="74"/>
      <c r="R1589" s="74"/>
      <c r="S1589" s="74"/>
      <c r="T1589" s="74"/>
      <c r="U1589" s="74"/>
      <c r="V1589" s="74"/>
      <c r="W1589" s="74"/>
      <c r="X1589" s="74"/>
      <c r="Y1589" s="74"/>
      <c r="Z1589" s="74"/>
    </row>
    <row r="1590" spans="1:26">
      <c r="A1590" s="74"/>
      <c r="B1590" s="74"/>
      <c r="C1590" s="74"/>
      <c r="D1590" s="74"/>
      <c r="E1590" s="74"/>
      <c r="F1590" s="74"/>
      <c r="G1590" s="74"/>
      <c r="H1590" s="74"/>
      <c r="I1590" s="74"/>
      <c r="J1590" s="74"/>
      <c r="K1590" s="74"/>
      <c r="L1590" s="74"/>
      <c r="M1590" s="74"/>
      <c r="N1590" s="74"/>
      <c r="O1590" s="74"/>
      <c r="P1590" s="74"/>
      <c r="Q1590" s="74"/>
      <c r="R1590" s="74"/>
      <c r="S1590" s="74"/>
      <c r="T1590" s="74"/>
      <c r="U1590" s="74"/>
      <c r="V1590" s="74"/>
      <c r="W1590" s="74"/>
      <c r="X1590" s="74"/>
      <c r="Y1590" s="74"/>
      <c r="Z1590" s="74"/>
    </row>
    <row r="1591" spans="1:26">
      <c r="A1591" s="74"/>
      <c r="B1591" s="74"/>
      <c r="C1591" s="74"/>
      <c r="D1591" s="74"/>
      <c r="E1591" s="74"/>
      <c r="F1591" s="74"/>
      <c r="G1591" s="74"/>
      <c r="H1591" s="74"/>
      <c r="I1591" s="74"/>
      <c r="J1591" s="74"/>
      <c r="K1591" s="74"/>
      <c r="L1591" s="74"/>
      <c r="M1591" s="74"/>
      <c r="N1591" s="74"/>
      <c r="O1591" s="74"/>
      <c r="P1591" s="74"/>
      <c r="Q1591" s="74"/>
      <c r="R1591" s="74"/>
      <c r="S1591" s="74"/>
      <c r="T1591" s="74"/>
      <c r="U1591" s="74"/>
      <c r="V1591" s="74"/>
      <c r="W1591" s="74"/>
      <c r="X1591" s="74"/>
      <c r="Y1591" s="74"/>
      <c r="Z1591" s="74"/>
    </row>
    <row r="1592" spans="1:26">
      <c r="A1592" s="74"/>
      <c r="B1592" s="74"/>
      <c r="C1592" s="74"/>
      <c r="D1592" s="74"/>
      <c r="E1592" s="74"/>
      <c r="F1592" s="74"/>
      <c r="G1592" s="74"/>
      <c r="H1592" s="74"/>
      <c r="I1592" s="74"/>
      <c r="J1592" s="74"/>
      <c r="K1592" s="74"/>
      <c r="L1592" s="74"/>
      <c r="M1592" s="74"/>
      <c r="N1592" s="74"/>
      <c r="O1592" s="74"/>
      <c r="P1592" s="74"/>
      <c r="Q1592" s="74"/>
      <c r="R1592" s="74"/>
      <c r="S1592" s="74"/>
      <c r="T1592" s="74"/>
      <c r="U1592" s="74"/>
      <c r="V1592" s="74"/>
      <c r="W1592" s="74"/>
      <c r="X1592" s="74"/>
      <c r="Y1592" s="74"/>
      <c r="Z1592" s="74"/>
    </row>
    <row r="1593" spans="1:26">
      <c r="A1593" s="74"/>
      <c r="B1593" s="74"/>
      <c r="C1593" s="74"/>
      <c r="D1593" s="74"/>
      <c r="E1593" s="74"/>
      <c r="F1593" s="74"/>
      <c r="G1593" s="74"/>
      <c r="H1593" s="74"/>
      <c r="I1593" s="74"/>
      <c r="J1593" s="74"/>
      <c r="K1593" s="74"/>
      <c r="L1593" s="74"/>
      <c r="M1593" s="74"/>
      <c r="N1593" s="74"/>
      <c r="O1593" s="74"/>
      <c r="P1593" s="74"/>
      <c r="Q1593" s="74"/>
      <c r="R1593" s="74"/>
      <c r="S1593" s="74"/>
      <c r="T1593" s="74"/>
      <c r="U1593" s="74"/>
      <c r="V1593" s="74"/>
      <c r="W1593" s="74"/>
      <c r="X1593" s="74"/>
      <c r="Y1593" s="74"/>
      <c r="Z1593" s="74"/>
    </row>
    <row r="1594" spans="1:26">
      <c r="A1594" s="74"/>
      <c r="B1594" s="74"/>
      <c r="C1594" s="74"/>
      <c r="D1594" s="74"/>
      <c r="E1594" s="74"/>
      <c r="F1594" s="74"/>
      <c r="G1594" s="74"/>
      <c r="H1594" s="74"/>
      <c r="I1594" s="74"/>
      <c r="J1594" s="74"/>
      <c r="K1594" s="74"/>
      <c r="L1594" s="74"/>
      <c r="M1594" s="74"/>
      <c r="N1594" s="74"/>
      <c r="O1594" s="74"/>
      <c r="P1594" s="74"/>
      <c r="Q1594" s="74"/>
      <c r="R1594" s="74"/>
      <c r="S1594" s="74"/>
      <c r="T1594" s="74"/>
      <c r="U1594" s="74"/>
      <c r="V1594" s="74"/>
      <c r="W1594" s="74"/>
      <c r="X1594" s="74"/>
      <c r="Y1594" s="74"/>
      <c r="Z1594" s="74"/>
    </row>
    <row r="1595" spans="1:26">
      <c r="A1595" s="74"/>
      <c r="B1595" s="74"/>
      <c r="C1595" s="74"/>
      <c r="D1595" s="74"/>
      <c r="E1595" s="74"/>
      <c r="F1595" s="74"/>
      <c r="G1595" s="74"/>
      <c r="H1595" s="74"/>
      <c r="I1595" s="74"/>
      <c r="J1595" s="74"/>
      <c r="K1595" s="74"/>
      <c r="L1595" s="74"/>
      <c r="M1595" s="74"/>
      <c r="N1595" s="74"/>
      <c r="O1595" s="74"/>
      <c r="P1595" s="74"/>
      <c r="Q1595" s="74"/>
      <c r="R1595" s="74"/>
      <c r="S1595" s="74"/>
      <c r="T1595" s="74"/>
      <c r="U1595" s="74"/>
      <c r="V1595" s="74"/>
      <c r="W1595" s="74"/>
      <c r="X1595" s="74"/>
      <c r="Y1595" s="74"/>
      <c r="Z1595" s="74"/>
    </row>
    <row r="1596" spans="1:26">
      <c r="A1596" s="74"/>
      <c r="B1596" s="74"/>
      <c r="C1596" s="74"/>
      <c r="D1596" s="74"/>
      <c r="E1596" s="74"/>
      <c r="F1596" s="74"/>
      <c r="G1596" s="74"/>
      <c r="H1596" s="74"/>
      <c r="I1596" s="74"/>
      <c r="J1596" s="74"/>
      <c r="K1596" s="74"/>
      <c r="L1596" s="74"/>
      <c r="M1596" s="74"/>
      <c r="N1596" s="74"/>
      <c r="O1596" s="74"/>
      <c r="P1596" s="74"/>
      <c r="Q1596" s="74"/>
      <c r="R1596" s="74"/>
      <c r="S1596" s="74"/>
      <c r="T1596" s="74"/>
      <c r="U1596" s="74"/>
      <c r="V1596" s="74"/>
      <c r="W1596" s="74"/>
      <c r="X1596" s="74"/>
      <c r="Y1596" s="74"/>
      <c r="Z1596" s="74"/>
    </row>
    <row r="1597" spans="1:26">
      <c r="A1597" s="74"/>
      <c r="B1597" s="74"/>
      <c r="C1597" s="74"/>
      <c r="D1597" s="74"/>
      <c r="E1597" s="74"/>
      <c r="F1597" s="74"/>
      <c r="G1597" s="74"/>
      <c r="H1597" s="74"/>
      <c r="I1597" s="74"/>
      <c r="J1597" s="74"/>
      <c r="K1597" s="74"/>
      <c r="L1597" s="74"/>
      <c r="M1597" s="74"/>
      <c r="N1597" s="74"/>
      <c r="O1597" s="74"/>
      <c r="P1597" s="74"/>
      <c r="Q1597" s="74"/>
      <c r="R1597" s="74"/>
      <c r="S1597" s="74"/>
      <c r="T1597" s="74"/>
      <c r="U1597" s="74"/>
      <c r="V1597" s="74"/>
      <c r="W1597" s="74"/>
      <c r="X1597" s="74"/>
      <c r="Y1597" s="74"/>
      <c r="Z1597" s="74"/>
    </row>
    <row r="1598" spans="1:26">
      <c r="A1598" s="74"/>
      <c r="B1598" s="74"/>
      <c r="C1598" s="74"/>
      <c r="D1598" s="74"/>
      <c r="E1598" s="74"/>
      <c r="F1598" s="74"/>
      <c r="G1598" s="74"/>
      <c r="H1598" s="74"/>
      <c r="I1598" s="74"/>
      <c r="J1598" s="74"/>
      <c r="K1598" s="74"/>
      <c r="L1598" s="74"/>
      <c r="M1598" s="74"/>
      <c r="N1598" s="74"/>
      <c r="O1598" s="74"/>
      <c r="P1598" s="74"/>
      <c r="Q1598" s="74"/>
      <c r="R1598" s="74"/>
      <c r="S1598" s="74"/>
      <c r="T1598" s="74"/>
      <c r="U1598" s="74"/>
      <c r="V1598" s="74"/>
      <c r="W1598" s="74"/>
      <c r="X1598" s="74"/>
      <c r="Y1598" s="74"/>
      <c r="Z1598" s="74"/>
    </row>
    <row r="1599" spans="1:26">
      <c r="A1599" s="74"/>
      <c r="B1599" s="74"/>
      <c r="C1599" s="74"/>
      <c r="D1599" s="74"/>
      <c r="E1599" s="74"/>
      <c r="F1599" s="74"/>
      <c r="G1599" s="74"/>
      <c r="H1599" s="74"/>
      <c r="I1599" s="74"/>
      <c r="J1599" s="74"/>
      <c r="K1599" s="74"/>
      <c r="L1599" s="74"/>
      <c r="M1599" s="74"/>
      <c r="N1599" s="74"/>
      <c r="O1599" s="74"/>
      <c r="P1599" s="74"/>
      <c r="Q1599" s="74"/>
      <c r="R1599" s="74"/>
      <c r="S1599" s="74"/>
      <c r="T1599" s="74"/>
      <c r="U1599" s="74"/>
      <c r="V1599" s="74"/>
      <c r="W1599" s="74"/>
      <c r="X1599" s="74"/>
      <c r="Y1599" s="74"/>
      <c r="Z1599" s="74"/>
    </row>
    <row r="1600" spans="1:26">
      <c r="A1600" s="74"/>
      <c r="B1600" s="74"/>
      <c r="C1600" s="74"/>
      <c r="D1600" s="74"/>
      <c r="E1600" s="74"/>
      <c r="F1600" s="74"/>
      <c r="G1600" s="74"/>
      <c r="H1600" s="74"/>
      <c r="I1600" s="74"/>
      <c r="J1600" s="74"/>
      <c r="K1600" s="74"/>
      <c r="L1600" s="74"/>
      <c r="M1600" s="74"/>
      <c r="N1600" s="74"/>
      <c r="O1600" s="74"/>
      <c r="P1600" s="74"/>
      <c r="Q1600" s="74"/>
      <c r="R1600" s="74"/>
      <c r="S1600" s="74"/>
      <c r="T1600" s="74"/>
      <c r="U1600" s="74"/>
      <c r="V1600" s="74"/>
      <c r="W1600" s="74"/>
      <c r="X1600" s="74"/>
      <c r="Y1600" s="74"/>
      <c r="Z1600" s="74"/>
    </row>
    <row r="1601" spans="1:26">
      <c r="A1601" s="74"/>
      <c r="B1601" s="74"/>
      <c r="C1601" s="74"/>
      <c r="D1601" s="74"/>
      <c r="E1601" s="74"/>
      <c r="F1601" s="74"/>
      <c r="G1601" s="74"/>
      <c r="H1601" s="74"/>
      <c r="I1601" s="74"/>
      <c r="J1601" s="74"/>
      <c r="K1601" s="74"/>
      <c r="L1601" s="74"/>
      <c r="M1601" s="74"/>
      <c r="N1601" s="74"/>
      <c r="O1601" s="74"/>
      <c r="P1601" s="74"/>
      <c r="Q1601" s="74"/>
      <c r="R1601" s="74"/>
      <c r="S1601" s="74"/>
      <c r="T1601" s="74"/>
      <c r="U1601" s="74"/>
      <c r="V1601" s="74"/>
      <c r="W1601" s="74"/>
      <c r="X1601" s="74"/>
      <c r="Y1601" s="74"/>
      <c r="Z1601" s="74"/>
    </row>
    <row r="1602" spans="1:26">
      <c r="A1602" s="74"/>
      <c r="B1602" s="74"/>
      <c r="C1602" s="74"/>
      <c r="D1602" s="74"/>
      <c r="E1602" s="74"/>
      <c r="F1602" s="74"/>
      <c r="G1602" s="74"/>
      <c r="H1602" s="74"/>
      <c r="I1602" s="74"/>
      <c r="J1602" s="74"/>
      <c r="K1602" s="74"/>
      <c r="L1602" s="74"/>
      <c r="M1602" s="74"/>
      <c r="N1602" s="74"/>
      <c r="O1602" s="74"/>
      <c r="P1602" s="74"/>
      <c r="Q1602" s="74"/>
      <c r="R1602" s="74"/>
      <c r="S1602" s="74"/>
      <c r="T1602" s="74"/>
      <c r="U1602" s="74"/>
      <c r="V1602" s="74"/>
      <c r="W1602" s="74"/>
      <c r="X1602" s="74"/>
      <c r="Y1602" s="74"/>
      <c r="Z1602" s="74"/>
    </row>
    <row r="1603" spans="1:26">
      <c r="A1603" s="74"/>
      <c r="B1603" s="74"/>
      <c r="C1603" s="74"/>
      <c r="D1603" s="74"/>
      <c r="E1603" s="74"/>
      <c r="F1603" s="74"/>
      <c r="G1603" s="74"/>
      <c r="H1603" s="74"/>
      <c r="I1603" s="74"/>
      <c r="J1603" s="74"/>
      <c r="K1603" s="74"/>
      <c r="L1603" s="74"/>
      <c r="M1603" s="74"/>
      <c r="N1603" s="74"/>
      <c r="O1603" s="74"/>
      <c r="P1603" s="74"/>
      <c r="Q1603" s="74"/>
      <c r="R1603" s="74"/>
      <c r="S1603" s="74"/>
      <c r="T1603" s="74"/>
      <c r="U1603" s="74"/>
      <c r="V1603" s="74"/>
      <c r="W1603" s="74"/>
      <c r="X1603" s="74"/>
      <c r="Y1603" s="74"/>
      <c r="Z1603" s="74"/>
    </row>
    <row r="1604" spans="1:26">
      <c r="A1604" s="74"/>
      <c r="B1604" s="74"/>
      <c r="C1604" s="74"/>
      <c r="D1604" s="74"/>
      <c r="E1604" s="74"/>
      <c r="F1604" s="74"/>
      <c r="G1604" s="74"/>
      <c r="H1604" s="74"/>
      <c r="I1604" s="74"/>
      <c r="J1604" s="74"/>
      <c r="K1604" s="74"/>
      <c r="L1604" s="74"/>
      <c r="M1604" s="74"/>
      <c r="N1604" s="74"/>
      <c r="O1604" s="74"/>
      <c r="P1604" s="74"/>
      <c r="Q1604" s="74"/>
      <c r="R1604" s="74"/>
      <c r="S1604" s="74"/>
      <c r="T1604" s="74"/>
      <c r="U1604" s="74"/>
      <c r="V1604" s="74"/>
      <c r="W1604" s="74"/>
      <c r="X1604" s="74"/>
      <c r="Y1604" s="74"/>
      <c r="Z1604" s="74"/>
    </row>
    <row r="1605" spans="1:26">
      <c r="A1605" s="74"/>
      <c r="B1605" s="74"/>
      <c r="C1605" s="74"/>
      <c r="D1605" s="74"/>
      <c r="E1605" s="74"/>
      <c r="F1605" s="74"/>
      <c r="G1605" s="74"/>
      <c r="H1605" s="74"/>
      <c r="I1605" s="74"/>
      <c r="J1605" s="74"/>
      <c r="K1605" s="74"/>
      <c r="L1605" s="74"/>
      <c r="M1605" s="74"/>
      <c r="N1605" s="74"/>
      <c r="O1605" s="74"/>
      <c r="P1605" s="74"/>
      <c r="Q1605" s="74"/>
      <c r="R1605" s="74"/>
      <c r="S1605" s="74"/>
      <c r="T1605" s="74"/>
      <c r="U1605" s="74"/>
      <c r="V1605" s="74"/>
      <c r="W1605" s="74"/>
      <c r="X1605" s="74"/>
      <c r="Y1605" s="74"/>
      <c r="Z1605" s="74"/>
    </row>
    <row r="1606" spans="1:26">
      <c r="A1606" s="74"/>
      <c r="B1606" s="74"/>
      <c r="C1606" s="74"/>
      <c r="D1606" s="74"/>
      <c r="E1606" s="74"/>
      <c r="F1606" s="74"/>
      <c r="G1606" s="74"/>
      <c r="H1606" s="74"/>
      <c r="I1606" s="74"/>
      <c r="J1606" s="74"/>
      <c r="K1606" s="74"/>
      <c r="L1606" s="74"/>
      <c r="M1606" s="74"/>
      <c r="N1606" s="74"/>
      <c r="O1606" s="74"/>
      <c r="P1606" s="74"/>
      <c r="Q1606" s="74"/>
      <c r="R1606" s="74"/>
      <c r="S1606" s="74"/>
      <c r="T1606" s="74"/>
      <c r="U1606" s="74"/>
      <c r="V1606" s="74"/>
      <c r="W1606" s="74"/>
      <c r="X1606" s="74"/>
      <c r="Y1606" s="74"/>
      <c r="Z1606" s="74"/>
    </row>
    <row r="1607" spans="1:26">
      <c r="A1607" s="74"/>
      <c r="B1607" s="74"/>
      <c r="C1607" s="74"/>
      <c r="D1607" s="74"/>
      <c r="E1607" s="74"/>
      <c r="F1607" s="74"/>
      <c r="G1607" s="74"/>
      <c r="H1607" s="74"/>
      <c r="I1607" s="74"/>
      <c r="J1607" s="74"/>
      <c r="K1607" s="74"/>
      <c r="L1607" s="74"/>
      <c r="M1607" s="74"/>
      <c r="N1607" s="74"/>
      <c r="O1607" s="74"/>
      <c r="P1607" s="74"/>
      <c r="Q1607" s="74"/>
      <c r="R1607" s="74"/>
      <c r="S1607" s="74"/>
      <c r="T1607" s="74"/>
      <c r="U1607" s="74"/>
      <c r="V1607" s="74"/>
      <c r="W1607" s="74"/>
      <c r="X1607" s="74"/>
      <c r="Y1607" s="74"/>
      <c r="Z1607" s="74"/>
    </row>
    <row r="1608" spans="1:26">
      <c r="A1608" s="74"/>
      <c r="B1608" s="74"/>
      <c r="C1608" s="74"/>
      <c r="D1608" s="74"/>
      <c r="E1608" s="74"/>
      <c r="F1608" s="74"/>
      <c r="G1608" s="74"/>
      <c r="H1608" s="74"/>
      <c r="I1608" s="74"/>
      <c r="J1608" s="74"/>
      <c r="K1608" s="74"/>
      <c r="L1608" s="74"/>
      <c r="M1608" s="74"/>
      <c r="N1608" s="74"/>
      <c r="O1608" s="74"/>
      <c r="P1608" s="74"/>
      <c r="Q1608" s="74"/>
      <c r="R1608" s="74"/>
      <c r="S1608" s="74"/>
      <c r="T1608" s="74"/>
      <c r="U1608" s="74"/>
      <c r="V1608" s="74"/>
      <c r="W1608" s="74"/>
      <c r="X1608" s="74"/>
      <c r="Y1608" s="74"/>
      <c r="Z1608" s="74"/>
    </row>
    <row r="1609" spans="1:26">
      <c r="A1609" s="74"/>
      <c r="B1609" s="74"/>
      <c r="C1609" s="74"/>
      <c r="D1609" s="74"/>
      <c r="E1609" s="74"/>
      <c r="F1609" s="74"/>
      <c r="G1609" s="74"/>
      <c r="H1609" s="74"/>
      <c r="I1609" s="74"/>
      <c r="J1609" s="74"/>
      <c r="K1609" s="74"/>
      <c r="L1609" s="74"/>
      <c r="M1609" s="74"/>
      <c r="N1609" s="74"/>
      <c r="O1609" s="74"/>
      <c r="P1609" s="74"/>
      <c r="Q1609" s="74"/>
      <c r="R1609" s="74"/>
      <c r="S1609" s="74"/>
      <c r="T1609" s="74"/>
      <c r="U1609" s="74"/>
      <c r="V1609" s="74"/>
      <c r="W1609" s="74"/>
      <c r="X1609" s="74"/>
      <c r="Y1609" s="74"/>
      <c r="Z1609" s="74"/>
    </row>
    <row r="1610" spans="1:26">
      <c r="A1610" s="74"/>
      <c r="B1610" s="74"/>
      <c r="C1610" s="74"/>
      <c r="D1610" s="74"/>
      <c r="E1610" s="74"/>
      <c r="F1610" s="74"/>
      <c r="G1610" s="74"/>
      <c r="H1610" s="74"/>
      <c r="I1610" s="74"/>
      <c r="J1610" s="74"/>
      <c r="K1610" s="74"/>
      <c r="L1610" s="74"/>
      <c r="M1610" s="74"/>
      <c r="N1610" s="74"/>
      <c r="O1610" s="74"/>
      <c r="P1610" s="74"/>
      <c r="Q1610" s="74"/>
      <c r="R1610" s="74"/>
      <c r="S1610" s="74"/>
      <c r="T1610" s="74"/>
      <c r="U1610" s="74"/>
      <c r="V1610" s="74"/>
      <c r="W1610" s="74"/>
      <c r="X1610" s="74"/>
      <c r="Y1610" s="74"/>
      <c r="Z1610" s="74"/>
    </row>
    <row r="1611" spans="1:26">
      <c r="A1611" s="74"/>
      <c r="B1611" s="74"/>
      <c r="C1611" s="74"/>
      <c r="D1611" s="74"/>
      <c r="E1611" s="74"/>
      <c r="F1611" s="74"/>
      <c r="G1611" s="74"/>
      <c r="H1611" s="74"/>
      <c r="I1611" s="74"/>
      <c r="J1611" s="74"/>
      <c r="K1611" s="74"/>
      <c r="L1611" s="74"/>
      <c r="M1611" s="74"/>
      <c r="N1611" s="74"/>
      <c r="O1611" s="74"/>
      <c r="P1611" s="74"/>
      <c r="Q1611" s="74"/>
      <c r="R1611" s="74"/>
      <c r="S1611" s="74"/>
      <c r="T1611" s="74"/>
      <c r="U1611" s="74"/>
      <c r="V1611" s="74"/>
      <c r="W1611" s="74"/>
      <c r="X1611" s="74"/>
      <c r="Y1611" s="74"/>
      <c r="Z1611" s="74"/>
    </row>
    <row r="1612" spans="1:26">
      <c r="A1612" s="74"/>
      <c r="B1612" s="74"/>
      <c r="C1612" s="74"/>
      <c r="D1612" s="74"/>
      <c r="E1612" s="74"/>
      <c r="F1612" s="74"/>
      <c r="G1612" s="74"/>
      <c r="H1612" s="74"/>
      <c r="I1612" s="74"/>
      <c r="J1612" s="74"/>
      <c r="K1612" s="74"/>
      <c r="L1612" s="74"/>
      <c r="M1612" s="74"/>
      <c r="N1612" s="74"/>
      <c r="O1612" s="74"/>
      <c r="P1612" s="74"/>
      <c r="Q1612" s="74"/>
      <c r="R1612" s="74"/>
      <c r="S1612" s="74"/>
      <c r="T1612" s="74"/>
      <c r="U1612" s="74"/>
      <c r="V1612" s="74"/>
      <c r="W1612" s="74"/>
      <c r="X1612" s="74"/>
      <c r="Y1612" s="74"/>
      <c r="Z1612" s="74"/>
    </row>
    <row r="1613" spans="1:26">
      <c r="A1613" s="74"/>
      <c r="B1613" s="74"/>
      <c r="C1613" s="74"/>
      <c r="D1613" s="74"/>
      <c r="E1613" s="74"/>
      <c r="F1613" s="74"/>
      <c r="G1613" s="74"/>
      <c r="H1613" s="74"/>
      <c r="I1613" s="74"/>
      <c r="J1613" s="74"/>
      <c r="K1613" s="74"/>
      <c r="L1613" s="74"/>
      <c r="M1613" s="74"/>
      <c r="N1613" s="74"/>
      <c r="O1613" s="74"/>
      <c r="P1613" s="74"/>
      <c r="Q1613" s="74"/>
      <c r="R1613" s="74"/>
      <c r="S1613" s="74"/>
      <c r="T1613" s="74"/>
      <c r="U1613" s="74"/>
      <c r="V1613" s="74"/>
      <c r="W1613" s="74"/>
      <c r="X1613" s="74"/>
      <c r="Y1613" s="74"/>
      <c r="Z1613" s="74"/>
    </row>
    <row r="1614" spans="1:26">
      <c r="A1614" s="74"/>
      <c r="B1614" s="74"/>
      <c r="C1614" s="74"/>
      <c r="D1614" s="74"/>
      <c r="E1614" s="74"/>
      <c r="F1614" s="74"/>
      <c r="G1614" s="74"/>
      <c r="H1614" s="74"/>
      <c r="I1614" s="74"/>
      <c r="J1614" s="74"/>
      <c r="K1614" s="74"/>
      <c r="L1614" s="74"/>
      <c r="M1614" s="74"/>
      <c r="N1614" s="74"/>
      <c r="O1614" s="74"/>
      <c r="P1614" s="74"/>
      <c r="Q1614" s="74"/>
      <c r="R1614" s="74"/>
      <c r="S1614" s="74"/>
      <c r="T1614" s="74"/>
      <c r="U1614" s="74"/>
      <c r="V1614" s="74"/>
      <c r="W1614" s="74"/>
      <c r="X1614" s="74"/>
      <c r="Y1614" s="74"/>
      <c r="Z1614" s="74"/>
    </row>
    <row r="1615" spans="1:26">
      <c r="A1615" s="74"/>
      <c r="B1615" s="74"/>
      <c r="C1615" s="74"/>
      <c r="D1615" s="74"/>
      <c r="E1615" s="74"/>
      <c r="F1615" s="74"/>
      <c r="G1615" s="74"/>
      <c r="H1615" s="74"/>
      <c r="I1615" s="74"/>
      <c r="J1615" s="74"/>
      <c r="K1615" s="74"/>
      <c r="L1615" s="74"/>
      <c r="M1615" s="74"/>
      <c r="N1615" s="74"/>
      <c r="O1615" s="74"/>
      <c r="P1615" s="74"/>
      <c r="Q1615" s="74"/>
      <c r="R1615" s="74"/>
      <c r="S1615" s="74"/>
      <c r="T1615" s="74"/>
      <c r="U1615" s="74"/>
      <c r="V1615" s="74"/>
      <c r="W1615" s="74"/>
      <c r="X1615" s="74"/>
      <c r="Y1615" s="74"/>
      <c r="Z1615" s="74"/>
    </row>
    <row r="1616" spans="1:26">
      <c r="A1616" s="74"/>
      <c r="B1616" s="74"/>
      <c r="C1616" s="74"/>
      <c r="D1616" s="74"/>
      <c r="E1616" s="74"/>
      <c r="F1616" s="74"/>
      <c r="G1616" s="74"/>
      <c r="H1616" s="74"/>
      <c r="I1616" s="74"/>
      <c r="J1616" s="74"/>
      <c r="K1616" s="74"/>
      <c r="L1616" s="74"/>
      <c r="M1616" s="74"/>
      <c r="N1616" s="74"/>
      <c r="O1616" s="74"/>
      <c r="P1616" s="74"/>
      <c r="Q1616" s="74"/>
      <c r="R1616" s="74"/>
      <c r="S1616" s="74"/>
      <c r="T1616" s="74"/>
      <c r="U1616" s="74"/>
      <c r="V1616" s="74"/>
      <c r="W1616" s="74"/>
      <c r="X1616" s="74"/>
      <c r="Y1616" s="74"/>
      <c r="Z1616" s="74"/>
    </row>
    <row r="1617" spans="1:26">
      <c r="A1617" s="74"/>
      <c r="B1617" s="74"/>
      <c r="C1617" s="74"/>
      <c r="D1617" s="74"/>
      <c r="E1617" s="74"/>
      <c r="F1617" s="74"/>
      <c r="G1617" s="74"/>
      <c r="H1617" s="74"/>
      <c r="I1617" s="74"/>
      <c r="J1617" s="74"/>
      <c r="K1617" s="74"/>
      <c r="L1617" s="74"/>
      <c r="M1617" s="74"/>
      <c r="N1617" s="74"/>
      <c r="O1617" s="74"/>
      <c r="P1617" s="74"/>
      <c r="Q1617" s="74"/>
      <c r="R1617" s="74"/>
      <c r="S1617" s="74"/>
      <c r="T1617" s="74"/>
      <c r="U1617" s="74"/>
      <c r="V1617" s="74"/>
      <c r="W1617" s="74"/>
      <c r="X1617" s="74"/>
      <c r="Y1617" s="74"/>
      <c r="Z1617" s="74"/>
    </row>
    <row r="1618" spans="1:26">
      <c r="A1618" s="74"/>
      <c r="B1618" s="74"/>
      <c r="C1618" s="74"/>
      <c r="D1618" s="74"/>
      <c r="E1618" s="74"/>
      <c r="F1618" s="74"/>
      <c r="G1618" s="74"/>
      <c r="H1618" s="74"/>
      <c r="I1618" s="74"/>
      <c r="J1618" s="74"/>
      <c r="K1618" s="74"/>
      <c r="L1618" s="74"/>
      <c r="M1618" s="74"/>
      <c r="N1618" s="74"/>
      <c r="O1618" s="74"/>
      <c r="P1618" s="74"/>
      <c r="Q1618" s="74"/>
      <c r="R1618" s="74"/>
      <c r="S1618" s="74"/>
      <c r="T1618" s="74"/>
      <c r="U1618" s="74"/>
      <c r="V1618" s="74"/>
      <c r="W1618" s="74"/>
      <c r="X1618" s="74"/>
      <c r="Y1618" s="74"/>
      <c r="Z1618" s="74"/>
    </row>
    <row r="1619" spans="1:26">
      <c r="A1619" s="74"/>
      <c r="B1619" s="74"/>
      <c r="C1619" s="74"/>
      <c r="D1619" s="74"/>
      <c r="E1619" s="74"/>
      <c r="F1619" s="74"/>
      <c r="G1619" s="74"/>
      <c r="H1619" s="74"/>
      <c r="I1619" s="74"/>
      <c r="J1619" s="74"/>
      <c r="K1619" s="74"/>
      <c r="L1619" s="74"/>
      <c r="M1619" s="74"/>
      <c r="N1619" s="74"/>
      <c r="O1619" s="74"/>
      <c r="P1619" s="74"/>
      <c r="Q1619" s="74"/>
      <c r="R1619" s="74"/>
      <c r="S1619" s="74"/>
      <c r="T1619" s="74"/>
      <c r="U1619" s="74"/>
      <c r="V1619" s="74"/>
      <c r="W1619" s="74"/>
      <c r="X1619" s="74"/>
      <c r="Y1619" s="74"/>
      <c r="Z1619" s="74"/>
    </row>
    <row r="1620" spans="1:26">
      <c r="A1620" s="74"/>
      <c r="B1620" s="74"/>
      <c r="C1620" s="74"/>
      <c r="D1620" s="74"/>
      <c r="E1620" s="74"/>
      <c r="F1620" s="74"/>
      <c r="G1620" s="74"/>
      <c r="H1620" s="74"/>
      <c r="I1620" s="74"/>
      <c r="J1620" s="74"/>
      <c r="K1620" s="74"/>
      <c r="L1620" s="74"/>
      <c r="M1620" s="74"/>
      <c r="N1620" s="74"/>
      <c r="O1620" s="74"/>
      <c r="P1620" s="74"/>
      <c r="Q1620" s="74"/>
      <c r="R1620" s="74"/>
      <c r="S1620" s="74"/>
      <c r="T1620" s="74"/>
      <c r="U1620" s="74"/>
      <c r="V1620" s="74"/>
      <c r="W1620" s="74"/>
      <c r="X1620" s="74"/>
      <c r="Y1620" s="74"/>
      <c r="Z1620" s="74"/>
    </row>
    <row r="1621" spans="1:26">
      <c r="A1621" s="74"/>
      <c r="B1621" s="74"/>
      <c r="C1621" s="74"/>
      <c r="D1621" s="74"/>
      <c r="E1621" s="74"/>
      <c r="F1621" s="74"/>
      <c r="G1621" s="74"/>
      <c r="H1621" s="74"/>
      <c r="I1621" s="74"/>
      <c r="J1621" s="74"/>
      <c r="K1621" s="74"/>
      <c r="L1621" s="74"/>
      <c r="M1621" s="74"/>
      <c r="N1621" s="74"/>
      <c r="O1621" s="74"/>
      <c r="P1621" s="74"/>
      <c r="Q1621" s="74"/>
      <c r="R1621" s="74"/>
      <c r="S1621" s="74"/>
      <c r="T1621" s="74"/>
      <c r="U1621" s="74"/>
      <c r="V1621" s="74"/>
      <c r="W1621" s="74"/>
      <c r="X1621" s="74"/>
      <c r="Y1621" s="74"/>
      <c r="Z1621" s="74"/>
    </row>
    <row r="1622" spans="1:26">
      <c r="A1622" s="74"/>
      <c r="B1622" s="74"/>
      <c r="C1622" s="74"/>
      <c r="D1622" s="74"/>
      <c r="E1622" s="74"/>
      <c r="F1622" s="74"/>
      <c r="G1622" s="74"/>
      <c r="H1622" s="74"/>
      <c r="I1622" s="74"/>
      <c r="J1622" s="74"/>
      <c r="K1622" s="74"/>
      <c r="L1622" s="74"/>
      <c r="M1622" s="74"/>
      <c r="N1622" s="74"/>
      <c r="O1622" s="74"/>
      <c r="P1622" s="74"/>
      <c r="Q1622" s="74"/>
      <c r="R1622" s="74"/>
      <c r="S1622" s="74"/>
      <c r="T1622" s="74"/>
      <c r="U1622" s="74"/>
      <c r="V1622" s="74"/>
      <c r="W1622" s="74"/>
      <c r="X1622" s="74"/>
      <c r="Y1622" s="74"/>
      <c r="Z1622" s="74"/>
    </row>
    <row r="1623" spans="1:26">
      <c r="A1623" s="74"/>
      <c r="B1623" s="74"/>
      <c r="C1623" s="74"/>
      <c r="D1623" s="74"/>
      <c r="E1623" s="74"/>
      <c r="F1623" s="74"/>
      <c r="G1623" s="74"/>
      <c r="H1623" s="74"/>
      <c r="I1623" s="74"/>
      <c r="J1623" s="74"/>
      <c r="K1623" s="74"/>
      <c r="L1623" s="74"/>
      <c r="M1623" s="74"/>
      <c r="N1623" s="74"/>
      <c r="O1623" s="74"/>
      <c r="P1623" s="74"/>
      <c r="Q1623" s="74"/>
      <c r="R1623" s="74"/>
      <c r="S1623" s="74"/>
      <c r="T1623" s="74"/>
      <c r="U1623" s="74"/>
      <c r="V1623" s="74"/>
      <c r="W1623" s="74"/>
      <c r="X1623" s="74"/>
      <c r="Y1623" s="74"/>
      <c r="Z1623" s="74"/>
    </row>
    <row r="1624" spans="1:26">
      <c r="A1624" s="74"/>
      <c r="B1624" s="74"/>
      <c r="C1624" s="74"/>
      <c r="D1624" s="74"/>
      <c r="E1624" s="74"/>
      <c r="F1624" s="74"/>
      <c r="G1624" s="74"/>
      <c r="H1624" s="74"/>
      <c r="I1624" s="74"/>
      <c r="J1624" s="74"/>
      <c r="K1624" s="74"/>
      <c r="L1624" s="74"/>
      <c r="M1624" s="74"/>
      <c r="N1624" s="74"/>
      <c r="O1624" s="74"/>
      <c r="P1624" s="74"/>
      <c r="Q1624" s="74"/>
      <c r="R1624" s="74"/>
      <c r="S1624" s="74"/>
      <c r="T1624" s="74"/>
      <c r="U1624" s="74"/>
      <c r="V1624" s="74"/>
      <c r="W1624" s="74"/>
      <c r="X1624" s="74"/>
      <c r="Y1624" s="74"/>
      <c r="Z1624" s="74"/>
    </row>
    <row r="1625" spans="1:26">
      <c r="A1625" s="74"/>
      <c r="B1625" s="74"/>
      <c r="C1625" s="74"/>
      <c r="D1625" s="74"/>
      <c r="E1625" s="74"/>
      <c r="F1625" s="74"/>
      <c r="G1625" s="74"/>
      <c r="H1625" s="74"/>
      <c r="I1625" s="74"/>
      <c r="J1625" s="74"/>
      <c r="K1625" s="74"/>
      <c r="L1625" s="74"/>
      <c r="M1625" s="74"/>
      <c r="N1625" s="74"/>
      <c r="O1625" s="74"/>
      <c r="P1625" s="74"/>
      <c r="Q1625" s="74"/>
      <c r="R1625" s="74"/>
      <c r="S1625" s="74"/>
      <c r="T1625" s="74"/>
      <c r="U1625" s="74"/>
      <c r="V1625" s="74"/>
      <c r="W1625" s="74"/>
      <c r="X1625" s="74"/>
      <c r="Y1625" s="74"/>
      <c r="Z1625" s="74"/>
    </row>
    <row r="1626" spans="1:26">
      <c r="A1626" s="74"/>
      <c r="B1626" s="74"/>
      <c r="C1626" s="74"/>
      <c r="D1626" s="74"/>
      <c r="E1626" s="74"/>
      <c r="F1626" s="74"/>
      <c r="G1626" s="74"/>
      <c r="H1626" s="74"/>
      <c r="I1626" s="74"/>
      <c r="J1626" s="74"/>
      <c r="K1626" s="74"/>
      <c r="L1626" s="74"/>
      <c r="M1626" s="74"/>
      <c r="N1626" s="74"/>
      <c r="O1626" s="74"/>
      <c r="P1626" s="74"/>
      <c r="Q1626" s="74"/>
      <c r="R1626" s="74"/>
      <c r="S1626" s="74"/>
      <c r="T1626" s="74"/>
      <c r="U1626" s="74"/>
      <c r="V1626" s="74"/>
      <c r="W1626" s="74"/>
      <c r="X1626" s="74"/>
      <c r="Y1626" s="74"/>
      <c r="Z1626" s="74"/>
    </row>
    <row r="1627" spans="1:26">
      <c r="A1627" s="74"/>
      <c r="B1627" s="74"/>
      <c r="C1627" s="74"/>
      <c r="D1627" s="74"/>
      <c r="E1627" s="74"/>
      <c r="F1627" s="74"/>
      <c r="G1627" s="74"/>
      <c r="H1627" s="74"/>
      <c r="I1627" s="74"/>
      <c r="J1627" s="74"/>
      <c r="K1627" s="74"/>
      <c r="L1627" s="74"/>
      <c r="M1627" s="74"/>
      <c r="N1627" s="74"/>
      <c r="O1627" s="74"/>
      <c r="P1627" s="74"/>
      <c r="Q1627" s="74"/>
      <c r="R1627" s="74"/>
      <c r="S1627" s="74"/>
      <c r="T1627" s="74"/>
      <c r="U1627" s="74"/>
      <c r="V1627" s="74"/>
      <c r="W1627" s="74"/>
      <c r="X1627" s="74"/>
      <c r="Y1627" s="74"/>
      <c r="Z1627" s="74"/>
    </row>
    <row r="1628" spans="1:26">
      <c r="A1628" s="74"/>
      <c r="B1628" s="74"/>
      <c r="C1628" s="74"/>
      <c r="D1628" s="74"/>
      <c r="E1628" s="74"/>
      <c r="F1628" s="74"/>
      <c r="G1628" s="74"/>
      <c r="H1628" s="74"/>
      <c r="I1628" s="74"/>
      <c r="J1628" s="74"/>
      <c r="K1628" s="74"/>
      <c r="L1628" s="74"/>
      <c r="M1628" s="74"/>
      <c r="N1628" s="74"/>
      <c r="O1628" s="74"/>
      <c r="P1628" s="74"/>
      <c r="Q1628" s="74"/>
      <c r="R1628" s="74"/>
      <c r="S1628" s="74"/>
      <c r="T1628" s="74"/>
      <c r="U1628" s="74"/>
      <c r="V1628" s="74"/>
      <c r="W1628" s="74"/>
      <c r="X1628" s="74"/>
      <c r="Y1628" s="74"/>
      <c r="Z1628" s="74"/>
    </row>
    <row r="1629" spans="1:26">
      <c r="A1629" s="74"/>
      <c r="B1629" s="74"/>
      <c r="C1629" s="74"/>
      <c r="D1629" s="74"/>
      <c r="E1629" s="74"/>
      <c r="F1629" s="74"/>
      <c r="G1629" s="74"/>
      <c r="H1629" s="74"/>
      <c r="I1629" s="74"/>
      <c r="J1629" s="74"/>
      <c r="K1629" s="74"/>
      <c r="L1629" s="74"/>
      <c r="M1629" s="74"/>
      <c r="N1629" s="74"/>
      <c r="O1629" s="74"/>
      <c r="P1629" s="74"/>
      <c r="Q1629" s="74"/>
      <c r="R1629" s="74"/>
      <c r="S1629" s="74"/>
      <c r="T1629" s="74"/>
      <c r="U1629" s="74"/>
      <c r="V1629" s="74"/>
      <c r="W1629" s="74"/>
      <c r="X1629" s="74"/>
      <c r="Y1629" s="74"/>
      <c r="Z1629" s="74"/>
    </row>
    <row r="1630" spans="1:26">
      <c r="A1630" s="74"/>
      <c r="B1630" s="74"/>
      <c r="C1630" s="74"/>
      <c r="D1630" s="74"/>
      <c r="E1630" s="74"/>
      <c r="F1630" s="74"/>
      <c r="G1630" s="74"/>
      <c r="H1630" s="74"/>
      <c r="I1630" s="74"/>
      <c r="J1630" s="74"/>
      <c r="K1630" s="74"/>
      <c r="L1630" s="74"/>
      <c r="M1630" s="74"/>
      <c r="N1630" s="74"/>
      <c r="O1630" s="74"/>
      <c r="P1630" s="74"/>
      <c r="Q1630" s="74"/>
      <c r="R1630" s="74"/>
      <c r="S1630" s="74"/>
      <c r="T1630" s="74"/>
      <c r="U1630" s="74"/>
      <c r="V1630" s="74"/>
      <c r="W1630" s="74"/>
      <c r="X1630" s="74"/>
      <c r="Y1630" s="74"/>
      <c r="Z1630" s="74"/>
    </row>
    <row r="1631" spans="1:26">
      <c r="A1631" s="74"/>
      <c r="B1631" s="74"/>
      <c r="C1631" s="74"/>
      <c r="D1631" s="74"/>
      <c r="E1631" s="74"/>
      <c r="F1631" s="74"/>
      <c r="G1631" s="74"/>
      <c r="H1631" s="74"/>
      <c r="I1631" s="74"/>
      <c r="J1631" s="74"/>
      <c r="K1631" s="74"/>
      <c r="L1631" s="74"/>
      <c r="M1631" s="74"/>
      <c r="N1631" s="74"/>
      <c r="O1631" s="74"/>
      <c r="P1631" s="74"/>
      <c r="Q1631" s="74"/>
      <c r="R1631" s="74"/>
      <c r="S1631" s="74"/>
      <c r="T1631" s="74"/>
      <c r="U1631" s="74"/>
      <c r="V1631" s="74"/>
      <c r="W1631" s="74"/>
      <c r="X1631" s="74"/>
      <c r="Y1631" s="74"/>
      <c r="Z1631" s="74"/>
    </row>
    <row r="1632" spans="1:26">
      <c r="A1632" s="74"/>
      <c r="B1632" s="74"/>
      <c r="C1632" s="74"/>
      <c r="D1632" s="74"/>
      <c r="E1632" s="74"/>
      <c r="F1632" s="74"/>
      <c r="G1632" s="74"/>
      <c r="H1632" s="74"/>
      <c r="I1632" s="74"/>
      <c r="J1632" s="74"/>
      <c r="K1632" s="74"/>
      <c r="L1632" s="74"/>
      <c r="M1632" s="74"/>
      <c r="N1632" s="74"/>
      <c r="O1632" s="74"/>
      <c r="P1632" s="74"/>
      <c r="Q1632" s="74"/>
      <c r="R1632" s="74"/>
      <c r="S1632" s="74"/>
      <c r="T1632" s="74"/>
      <c r="U1632" s="74"/>
      <c r="V1632" s="74"/>
      <c r="W1632" s="74"/>
      <c r="X1632" s="74"/>
      <c r="Y1632" s="74"/>
      <c r="Z1632" s="74"/>
    </row>
    <row r="1633" spans="1:26">
      <c r="A1633" s="74"/>
      <c r="B1633" s="74"/>
      <c r="C1633" s="74"/>
      <c r="D1633" s="74"/>
      <c r="E1633" s="74"/>
      <c r="F1633" s="74"/>
      <c r="G1633" s="74"/>
      <c r="H1633" s="74"/>
      <c r="I1633" s="74"/>
      <c r="J1633" s="74"/>
      <c r="K1633" s="74"/>
      <c r="L1633" s="74"/>
      <c r="M1633" s="74"/>
      <c r="N1633" s="74"/>
      <c r="O1633" s="74"/>
      <c r="P1633" s="74"/>
      <c r="Q1633" s="74"/>
      <c r="R1633" s="74"/>
      <c r="S1633" s="74"/>
      <c r="T1633" s="74"/>
      <c r="U1633" s="74"/>
      <c r="V1633" s="74"/>
      <c r="W1633" s="74"/>
      <c r="X1633" s="74"/>
      <c r="Y1633" s="74"/>
      <c r="Z1633" s="74"/>
    </row>
    <row r="1634" spans="1:26">
      <c r="A1634" s="74"/>
      <c r="B1634" s="74"/>
      <c r="C1634" s="74"/>
      <c r="D1634" s="74"/>
      <c r="E1634" s="74"/>
      <c r="F1634" s="74"/>
      <c r="G1634" s="74"/>
      <c r="H1634" s="74"/>
      <c r="I1634" s="74"/>
      <c r="J1634" s="74"/>
      <c r="K1634" s="74"/>
      <c r="L1634" s="74"/>
      <c r="M1634" s="74"/>
      <c r="N1634" s="74"/>
      <c r="O1634" s="74"/>
      <c r="P1634" s="74"/>
      <c r="Q1634" s="74"/>
      <c r="R1634" s="74"/>
      <c r="S1634" s="74"/>
      <c r="T1634" s="74"/>
      <c r="U1634" s="74"/>
      <c r="V1634" s="74"/>
      <c r="W1634" s="74"/>
      <c r="X1634" s="74"/>
      <c r="Y1634" s="74"/>
      <c r="Z1634" s="74"/>
    </row>
    <row r="1635" spans="1:26">
      <c r="A1635" s="74"/>
      <c r="B1635" s="74"/>
      <c r="C1635" s="74"/>
      <c r="D1635" s="74"/>
      <c r="E1635" s="74"/>
      <c r="F1635" s="74"/>
      <c r="G1635" s="74"/>
      <c r="H1635" s="74"/>
      <c r="I1635" s="74"/>
      <c r="J1635" s="74"/>
      <c r="K1635" s="74"/>
      <c r="L1635" s="74"/>
      <c r="M1635" s="74"/>
      <c r="N1635" s="74"/>
      <c r="O1635" s="74"/>
      <c r="P1635" s="74"/>
      <c r="Q1635" s="74"/>
      <c r="R1635" s="74"/>
      <c r="S1635" s="74"/>
      <c r="T1635" s="74"/>
      <c r="U1635" s="74"/>
      <c r="V1635" s="74"/>
      <c r="W1635" s="74"/>
      <c r="X1635" s="74"/>
      <c r="Y1635" s="74"/>
      <c r="Z1635" s="74"/>
    </row>
    <row r="1636" spans="1:26">
      <c r="A1636" s="74"/>
      <c r="B1636" s="74"/>
      <c r="C1636" s="74"/>
      <c r="D1636" s="74"/>
      <c r="E1636" s="74"/>
      <c r="F1636" s="74"/>
      <c r="G1636" s="74"/>
      <c r="H1636" s="74"/>
      <c r="I1636" s="74"/>
      <c r="J1636" s="74"/>
      <c r="K1636" s="74"/>
      <c r="L1636" s="74"/>
      <c r="M1636" s="74"/>
      <c r="N1636" s="74"/>
      <c r="O1636" s="74"/>
      <c r="P1636" s="74"/>
      <c r="Q1636" s="74"/>
      <c r="R1636" s="74"/>
      <c r="S1636" s="74"/>
      <c r="T1636" s="74"/>
      <c r="U1636" s="74"/>
      <c r="V1636" s="74"/>
      <c r="W1636" s="74"/>
      <c r="X1636" s="74"/>
      <c r="Y1636" s="74"/>
      <c r="Z1636" s="74"/>
    </row>
    <row r="1637" spans="1:26">
      <c r="A1637" s="74"/>
      <c r="B1637" s="74"/>
      <c r="C1637" s="74"/>
      <c r="D1637" s="74"/>
      <c r="E1637" s="74"/>
      <c r="F1637" s="74"/>
      <c r="G1637" s="74"/>
      <c r="H1637" s="74"/>
      <c r="I1637" s="74"/>
      <c r="J1637" s="74"/>
      <c r="K1637" s="74"/>
      <c r="L1637" s="74"/>
      <c r="M1637" s="74"/>
      <c r="N1637" s="74"/>
      <c r="O1637" s="74"/>
      <c r="P1637" s="74"/>
      <c r="Q1637" s="74"/>
      <c r="R1637" s="74"/>
      <c r="S1637" s="74"/>
      <c r="T1637" s="74"/>
      <c r="U1637" s="74"/>
      <c r="V1637" s="74"/>
      <c r="W1637" s="74"/>
      <c r="X1637" s="74"/>
      <c r="Y1637" s="74"/>
      <c r="Z1637" s="74"/>
    </row>
    <row r="1638" spans="1:26">
      <c r="A1638" s="74"/>
      <c r="B1638" s="74"/>
      <c r="C1638" s="74"/>
      <c r="D1638" s="74"/>
      <c r="E1638" s="74"/>
      <c r="F1638" s="74"/>
      <c r="G1638" s="74"/>
      <c r="H1638" s="74"/>
      <c r="I1638" s="74"/>
      <c r="J1638" s="74"/>
      <c r="K1638" s="74"/>
      <c r="L1638" s="74"/>
      <c r="M1638" s="74"/>
      <c r="N1638" s="74"/>
      <c r="O1638" s="74"/>
      <c r="P1638" s="74"/>
      <c r="Q1638" s="74"/>
      <c r="R1638" s="74"/>
      <c r="S1638" s="74"/>
      <c r="T1638" s="74"/>
      <c r="U1638" s="74"/>
      <c r="V1638" s="74"/>
      <c r="W1638" s="74"/>
      <c r="X1638" s="74"/>
      <c r="Y1638" s="74"/>
      <c r="Z1638" s="74"/>
    </row>
    <row r="1639" spans="1:26">
      <c r="A1639" s="74"/>
      <c r="B1639" s="74"/>
      <c r="C1639" s="74"/>
      <c r="D1639" s="74"/>
      <c r="E1639" s="74"/>
      <c r="F1639" s="74"/>
      <c r="G1639" s="74"/>
      <c r="H1639" s="74"/>
      <c r="I1639" s="74"/>
      <c r="J1639" s="74"/>
      <c r="K1639" s="74"/>
      <c r="L1639" s="74"/>
      <c r="M1639" s="74"/>
      <c r="N1639" s="74"/>
      <c r="O1639" s="74"/>
      <c r="P1639" s="74"/>
      <c r="Q1639" s="74"/>
      <c r="R1639" s="74"/>
      <c r="S1639" s="74"/>
      <c r="T1639" s="74"/>
      <c r="U1639" s="74"/>
      <c r="V1639" s="74"/>
      <c r="W1639" s="74"/>
      <c r="X1639" s="74"/>
      <c r="Y1639" s="74"/>
      <c r="Z1639" s="74"/>
    </row>
    <row r="1640" spans="1:26">
      <c r="A1640" s="74"/>
      <c r="B1640" s="74"/>
      <c r="C1640" s="74"/>
      <c r="D1640" s="74"/>
      <c r="E1640" s="74"/>
      <c r="F1640" s="74"/>
      <c r="G1640" s="74"/>
      <c r="H1640" s="74"/>
      <c r="I1640" s="74"/>
      <c r="J1640" s="74"/>
      <c r="K1640" s="74"/>
      <c r="L1640" s="74"/>
      <c r="M1640" s="74"/>
      <c r="N1640" s="74"/>
      <c r="O1640" s="74"/>
      <c r="P1640" s="74"/>
      <c r="Q1640" s="74"/>
      <c r="R1640" s="74"/>
      <c r="S1640" s="74"/>
      <c r="T1640" s="74"/>
      <c r="U1640" s="74"/>
      <c r="V1640" s="74"/>
      <c r="W1640" s="74"/>
      <c r="X1640" s="74"/>
      <c r="Y1640" s="74"/>
      <c r="Z1640" s="74"/>
    </row>
    <row r="1641" spans="1:26">
      <c r="A1641" s="74"/>
      <c r="B1641" s="74"/>
      <c r="C1641" s="74"/>
      <c r="D1641" s="74"/>
      <c r="E1641" s="74"/>
      <c r="F1641" s="74"/>
      <c r="G1641" s="74"/>
      <c r="H1641" s="74"/>
      <c r="I1641" s="74"/>
      <c r="J1641" s="74"/>
      <c r="K1641" s="74"/>
      <c r="L1641" s="74"/>
      <c r="M1641" s="74"/>
      <c r="N1641" s="74"/>
      <c r="O1641" s="74"/>
      <c r="P1641" s="74"/>
      <c r="Q1641" s="74"/>
      <c r="R1641" s="74"/>
      <c r="S1641" s="74"/>
      <c r="T1641" s="74"/>
      <c r="U1641" s="74"/>
      <c r="V1641" s="74"/>
      <c r="W1641" s="74"/>
      <c r="X1641" s="74"/>
      <c r="Y1641" s="74"/>
      <c r="Z1641" s="74"/>
    </row>
    <row r="1642" spans="1:26">
      <c r="A1642" s="74"/>
      <c r="B1642" s="74"/>
      <c r="C1642" s="74"/>
      <c r="D1642" s="74"/>
      <c r="E1642" s="74"/>
      <c r="F1642" s="74"/>
      <c r="G1642" s="74"/>
      <c r="H1642" s="74"/>
      <c r="I1642" s="74"/>
      <c r="J1642" s="74"/>
      <c r="K1642" s="74"/>
      <c r="L1642" s="74"/>
      <c r="M1642" s="74"/>
      <c r="N1642" s="74"/>
      <c r="O1642" s="74"/>
      <c r="P1642" s="74"/>
      <c r="Q1642" s="74"/>
      <c r="R1642" s="74"/>
      <c r="S1642" s="74"/>
      <c r="T1642" s="74"/>
      <c r="U1642" s="74"/>
      <c r="V1642" s="74"/>
      <c r="W1642" s="74"/>
      <c r="X1642" s="74"/>
      <c r="Y1642" s="74"/>
      <c r="Z1642" s="74"/>
    </row>
    <row r="1643" spans="1:26">
      <c r="A1643" s="74"/>
      <c r="B1643" s="74"/>
      <c r="C1643" s="74"/>
      <c r="D1643" s="74"/>
      <c r="E1643" s="74"/>
      <c r="F1643" s="74"/>
      <c r="G1643" s="74"/>
      <c r="H1643" s="74"/>
      <c r="I1643" s="74"/>
      <c r="J1643" s="74"/>
      <c r="K1643" s="74"/>
      <c r="L1643" s="74"/>
      <c r="M1643" s="74"/>
      <c r="N1643" s="74"/>
      <c r="O1643" s="74"/>
      <c r="P1643" s="74"/>
      <c r="Q1643" s="74"/>
      <c r="R1643" s="74"/>
      <c r="S1643" s="74"/>
      <c r="T1643" s="74"/>
      <c r="U1643" s="74"/>
      <c r="V1643" s="74"/>
      <c r="W1643" s="74"/>
      <c r="X1643" s="74"/>
      <c r="Y1643" s="74"/>
      <c r="Z1643" s="74"/>
    </row>
    <row r="1644" spans="1:26">
      <c r="A1644" s="74"/>
      <c r="B1644" s="74"/>
      <c r="C1644" s="74"/>
      <c r="D1644" s="74"/>
      <c r="E1644" s="74"/>
      <c r="F1644" s="74"/>
      <c r="G1644" s="74"/>
      <c r="H1644" s="74"/>
      <c r="I1644" s="74"/>
      <c r="J1644" s="74"/>
      <c r="K1644" s="74"/>
      <c r="L1644" s="74"/>
      <c r="M1644" s="74"/>
      <c r="N1644" s="74"/>
      <c r="O1644" s="74"/>
      <c r="P1644" s="74"/>
      <c r="Q1644" s="74"/>
      <c r="R1644" s="74"/>
      <c r="S1644" s="74"/>
      <c r="T1644" s="74"/>
      <c r="U1644" s="74"/>
      <c r="V1644" s="74"/>
      <c r="W1644" s="74"/>
      <c r="X1644" s="74"/>
      <c r="Y1644" s="74"/>
      <c r="Z1644" s="74"/>
    </row>
    <row r="1645" spans="1:26">
      <c r="A1645" s="74"/>
      <c r="B1645" s="74"/>
      <c r="C1645" s="74"/>
      <c r="D1645" s="74"/>
      <c r="E1645" s="74"/>
      <c r="F1645" s="74"/>
      <c r="G1645" s="74"/>
      <c r="H1645" s="74"/>
      <c r="I1645" s="74"/>
      <c r="J1645" s="74"/>
      <c r="K1645" s="74"/>
      <c r="L1645" s="74"/>
      <c r="M1645" s="74"/>
      <c r="N1645" s="74"/>
      <c r="O1645" s="74"/>
      <c r="P1645" s="74"/>
      <c r="Q1645" s="74"/>
      <c r="R1645" s="74"/>
      <c r="S1645" s="74"/>
      <c r="T1645" s="74"/>
      <c r="U1645" s="74"/>
      <c r="V1645" s="74"/>
      <c r="W1645" s="74"/>
      <c r="X1645" s="74"/>
      <c r="Y1645" s="74"/>
      <c r="Z1645" s="74"/>
    </row>
    <row r="1646" spans="1:26">
      <c r="A1646" s="74"/>
      <c r="B1646" s="74"/>
      <c r="C1646" s="74"/>
      <c r="D1646" s="74"/>
      <c r="E1646" s="74"/>
      <c r="F1646" s="74"/>
      <c r="G1646" s="74"/>
      <c r="H1646" s="74"/>
      <c r="I1646" s="74"/>
      <c r="J1646" s="74"/>
      <c r="K1646" s="74"/>
      <c r="L1646" s="74"/>
      <c r="M1646" s="74"/>
      <c r="N1646" s="74"/>
      <c r="O1646" s="74"/>
      <c r="P1646" s="74"/>
      <c r="Q1646" s="74"/>
      <c r="R1646" s="74"/>
      <c r="S1646" s="74"/>
      <c r="T1646" s="74"/>
      <c r="U1646" s="74"/>
      <c r="V1646" s="74"/>
      <c r="W1646" s="74"/>
      <c r="X1646" s="74"/>
      <c r="Y1646" s="74"/>
      <c r="Z1646" s="74"/>
    </row>
    <row r="1647" spans="1:26">
      <c r="A1647" s="74"/>
      <c r="B1647" s="74"/>
      <c r="C1647" s="74"/>
      <c r="D1647" s="74"/>
      <c r="E1647" s="74"/>
      <c r="F1647" s="74"/>
      <c r="G1647" s="74"/>
      <c r="H1647" s="74"/>
      <c r="I1647" s="74"/>
      <c r="J1647" s="74"/>
      <c r="K1647" s="74"/>
      <c r="L1647" s="74"/>
      <c r="M1647" s="74"/>
      <c r="N1647" s="74"/>
      <c r="O1647" s="74"/>
      <c r="P1647" s="74"/>
      <c r="Q1647" s="74"/>
      <c r="R1647" s="74"/>
      <c r="S1647" s="74"/>
      <c r="T1647" s="74"/>
      <c r="U1647" s="74"/>
      <c r="V1647" s="74"/>
      <c r="W1647" s="74"/>
      <c r="X1647" s="74"/>
      <c r="Y1647" s="74"/>
      <c r="Z1647" s="74"/>
    </row>
    <row r="1648" spans="1:26">
      <c r="A1648" s="74"/>
      <c r="B1648" s="74"/>
      <c r="C1648" s="74"/>
      <c r="D1648" s="74"/>
      <c r="E1648" s="74"/>
      <c r="F1648" s="74"/>
      <c r="G1648" s="74"/>
      <c r="H1648" s="74"/>
      <c r="I1648" s="74"/>
      <c r="J1648" s="74"/>
      <c r="K1648" s="74"/>
      <c r="L1648" s="74"/>
      <c r="M1648" s="74"/>
      <c r="N1648" s="74"/>
      <c r="O1648" s="74"/>
      <c r="P1648" s="74"/>
      <c r="Q1648" s="74"/>
      <c r="R1648" s="74"/>
      <c r="S1648" s="74"/>
      <c r="T1648" s="74"/>
      <c r="U1648" s="74"/>
      <c r="V1648" s="74"/>
      <c r="W1648" s="74"/>
      <c r="X1648" s="74"/>
      <c r="Y1648" s="74"/>
      <c r="Z1648" s="74"/>
    </row>
    <row r="1649" spans="1:26">
      <c r="A1649" s="74"/>
      <c r="B1649" s="74"/>
      <c r="C1649" s="74"/>
      <c r="D1649" s="74"/>
      <c r="E1649" s="74"/>
      <c r="F1649" s="74"/>
      <c r="G1649" s="74"/>
      <c r="H1649" s="74"/>
      <c r="I1649" s="74"/>
      <c r="J1649" s="74"/>
      <c r="K1649" s="74"/>
      <c r="L1649" s="74"/>
      <c r="M1649" s="74"/>
      <c r="N1649" s="74"/>
      <c r="O1649" s="74"/>
      <c r="P1649" s="74"/>
      <c r="Q1649" s="74"/>
      <c r="R1649" s="74"/>
      <c r="S1649" s="74"/>
      <c r="T1649" s="74"/>
      <c r="U1649" s="74"/>
      <c r="V1649" s="74"/>
      <c r="W1649" s="74"/>
      <c r="X1649" s="74"/>
      <c r="Y1649" s="74"/>
      <c r="Z1649" s="74"/>
    </row>
    <row r="1650" spans="1:26">
      <c r="A1650" s="74"/>
      <c r="B1650" s="74"/>
      <c r="C1650" s="74"/>
      <c r="D1650" s="74"/>
      <c r="E1650" s="74"/>
      <c r="F1650" s="74"/>
      <c r="G1650" s="74"/>
      <c r="H1650" s="74"/>
      <c r="I1650" s="74"/>
      <c r="J1650" s="74"/>
      <c r="K1650" s="74"/>
      <c r="L1650" s="74"/>
      <c r="M1650" s="74"/>
      <c r="N1650" s="74"/>
      <c r="O1650" s="74"/>
      <c r="P1650" s="74"/>
      <c r="Q1650" s="74"/>
      <c r="R1650" s="74"/>
      <c r="S1650" s="74"/>
      <c r="T1650" s="74"/>
      <c r="U1650" s="74"/>
      <c r="V1650" s="74"/>
      <c r="W1650" s="74"/>
      <c r="X1650" s="74"/>
      <c r="Y1650" s="74"/>
      <c r="Z1650" s="74"/>
    </row>
    <row r="1651" spans="1:26">
      <c r="A1651" s="74"/>
      <c r="B1651" s="74"/>
      <c r="C1651" s="74"/>
      <c r="D1651" s="74"/>
      <c r="E1651" s="74"/>
      <c r="F1651" s="74"/>
      <c r="G1651" s="74"/>
      <c r="H1651" s="74"/>
      <c r="I1651" s="74"/>
      <c r="J1651" s="74"/>
      <c r="K1651" s="74"/>
      <c r="L1651" s="74"/>
      <c r="M1651" s="74"/>
      <c r="N1651" s="74"/>
      <c r="O1651" s="74"/>
      <c r="P1651" s="74"/>
      <c r="Q1651" s="74"/>
      <c r="R1651" s="74"/>
      <c r="S1651" s="74"/>
      <c r="T1651" s="74"/>
      <c r="U1651" s="74"/>
      <c r="V1651" s="74"/>
      <c r="W1651" s="74"/>
      <c r="X1651" s="74"/>
      <c r="Y1651" s="74"/>
      <c r="Z1651" s="74"/>
    </row>
    <row r="1652" spans="1:26">
      <c r="A1652" s="74"/>
      <c r="B1652" s="74"/>
      <c r="C1652" s="74"/>
      <c r="D1652" s="74"/>
      <c r="E1652" s="74"/>
      <c r="F1652" s="74"/>
      <c r="G1652" s="74"/>
      <c r="H1652" s="74"/>
      <c r="I1652" s="74"/>
      <c r="J1652" s="74"/>
      <c r="K1652" s="74"/>
      <c r="L1652" s="74"/>
      <c r="M1652" s="74"/>
      <c r="N1652" s="74"/>
      <c r="O1652" s="74"/>
      <c r="P1652" s="74"/>
      <c r="Q1652" s="74"/>
      <c r="R1652" s="74"/>
      <c r="S1652" s="74"/>
      <c r="T1652" s="74"/>
      <c r="U1652" s="74"/>
      <c r="V1652" s="74"/>
      <c r="W1652" s="74"/>
      <c r="X1652" s="74"/>
      <c r="Y1652" s="74"/>
      <c r="Z1652" s="74"/>
    </row>
    <row r="1653" spans="1:26">
      <c r="A1653" s="74"/>
      <c r="B1653" s="74"/>
      <c r="C1653" s="74"/>
      <c r="D1653" s="74"/>
      <c r="E1653" s="74"/>
      <c r="F1653" s="74"/>
      <c r="G1653" s="74"/>
      <c r="H1653" s="74"/>
      <c r="I1653" s="74"/>
      <c r="J1653" s="74"/>
      <c r="K1653" s="74"/>
      <c r="L1653" s="74"/>
      <c r="M1653" s="74"/>
      <c r="N1653" s="74"/>
      <c r="O1653" s="74"/>
      <c r="P1653" s="74"/>
      <c r="Q1653" s="74"/>
      <c r="R1653" s="74"/>
      <c r="S1653" s="74"/>
      <c r="T1653" s="74"/>
      <c r="U1653" s="74"/>
      <c r="V1653" s="74"/>
      <c r="W1653" s="74"/>
      <c r="X1653" s="74"/>
      <c r="Y1653" s="74"/>
      <c r="Z1653" s="74"/>
    </row>
    <row r="1654" spans="1:26">
      <c r="A1654" s="74"/>
      <c r="B1654" s="74"/>
      <c r="C1654" s="74"/>
      <c r="D1654" s="74"/>
      <c r="E1654" s="74"/>
      <c r="F1654" s="74"/>
      <c r="G1654" s="74"/>
      <c r="H1654" s="74"/>
      <c r="I1654" s="74"/>
      <c r="J1654" s="74"/>
      <c r="K1654" s="74"/>
      <c r="L1654" s="74"/>
      <c r="M1654" s="74"/>
      <c r="N1654" s="74"/>
      <c r="O1654" s="74"/>
      <c r="P1654" s="74"/>
      <c r="Q1654" s="74"/>
      <c r="R1654" s="74"/>
      <c r="S1654" s="74"/>
      <c r="T1654" s="74"/>
      <c r="U1654" s="74"/>
      <c r="V1654" s="74"/>
      <c r="W1654" s="74"/>
      <c r="X1654" s="74"/>
      <c r="Y1654" s="74"/>
      <c r="Z1654" s="74"/>
    </row>
    <row r="1655" spans="1:26">
      <c r="A1655" s="74"/>
      <c r="B1655" s="74"/>
      <c r="C1655" s="74"/>
      <c r="D1655" s="74"/>
      <c r="E1655" s="74"/>
      <c r="F1655" s="74"/>
      <c r="G1655" s="74"/>
      <c r="H1655" s="74"/>
      <c r="I1655" s="74"/>
      <c r="J1655" s="74"/>
      <c r="K1655" s="74"/>
      <c r="L1655" s="74"/>
      <c r="M1655" s="74"/>
      <c r="N1655" s="74"/>
      <c r="O1655" s="74"/>
      <c r="P1655" s="74"/>
      <c r="Q1655" s="74"/>
      <c r="R1655" s="74"/>
      <c r="S1655" s="74"/>
      <c r="T1655" s="74"/>
      <c r="U1655" s="74"/>
      <c r="V1655" s="74"/>
      <c r="W1655" s="74"/>
      <c r="X1655" s="74"/>
      <c r="Y1655" s="74"/>
      <c r="Z1655" s="74"/>
    </row>
    <row r="1656" spans="1:26">
      <c r="A1656" s="74"/>
      <c r="B1656" s="74"/>
      <c r="C1656" s="74"/>
      <c r="D1656" s="74"/>
      <c r="E1656" s="74"/>
      <c r="F1656" s="74"/>
      <c r="G1656" s="74"/>
      <c r="H1656" s="74"/>
      <c r="I1656" s="74"/>
      <c r="J1656" s="74"/>
      <c r="K1656" s="74"/>
      <c r="L1656" s="74"/>
      <c r="M1656" s="74"/>
      <c r="N1656" s="74"/>
      <c r="O1656" s="74"/>
      <c r="P1656" s="74"/>
      <c r="Q1656" s="74"/>
      <c r="R1656" s="74"/>
      <c r="S1656" s="74"/>
      <c r="T1656" s="74"/>
      <c r="U1656" s="74"/>
      <c r="V1656" s="74"/>
      <c r="W1656" s="74"/>
      <c r="X1656" s="74"/>
      <c r="Y1656" s="74"/>
      <c r="Z1656" s="74"/>
    </row>
    <row r="1657" spans="1:26">
      <c r="A1657" s="74"/>
      <c r="B1657" s="74"/>
      <c r="C1657" s="74"/>
      <c r="D1657" s="74"/>
      <c r="E1657" s="74"/>
      <c r="F1657" s="74"/>
      <c r="G1657" s="74"/>
      <c r="H1657" s="74"/>
      <c r="I1657" s="74"/>
      <c r="J1657" s="74"/>
      <c r="K1657" s="74"/>
      <c r="L1657" s="74"/>
      <c r="M1657" s="74"/>
      <c r="N1657" s="74"/>
      <c r="O1657" s="74"/>
      <c r="P1657" s="74"/>
      <c r="Q1657" s="74"/>
      <c r="R1657" s="74"/>
      <c r="S1657" s="74"/>
      <c r="T1657" s="74"/>
      <c r="U1657" s="74"/>
      <c r="V1657" s="74"/>
      <c r="W1657" s="74"/>
      <c r="X1657" s="74"/>
      <c r="Y1657" s="74"/>
      <c r="Z1657" s="74"/>
    </row>
    <row r="1658" spans="1:26">
      <c r="A1658" s="74"/>
      <c r="B1658" s="74"/>
      <c r="C1658" s="74"/>
      <c r="D1658" s="74"/>
      <c r="E1658" s="74"/>
      <c r="F1658" s="74"/>
      <c r="G1658" s="74"/>
      <c r="H1658" s="74"/>
      <c r="I1658" s="74"/>
      <c r="J1658" s="74"/>
      <c r="K1658" s="74"/>
      <c r="L1658" s="74"/>
      <c r="M1658" s="74"/>
      <c r="N1658" s="74"/>
      <c r="O1658" s="74"/>
      <c r="P1658" s="74"/>
      <c r="Q1658" s="74"/>
      <c r="R1658" s="74"/>
      <c r="S1658" s="74"/>
      <c r="T1658" s="74"/>
      <c r="U1658" s="74"/>
      <c r="V1658" s="74"/>
      <c r="W1658" s="74"/>
      <c r="X1658" s="74"/>
      <c r="Y1658" s="74"/>
      <c r="Z1658" s="74"/>
    </row>
    <row r="1659" spans="1:26">
      <c r="A1659" s="74"/>
      <c r="B1659" s="74"/>
      <c r="C1659" s="74"/>
      <c r="D1659" s="74"/>
      <c r="E1659" s="74"/>
      <c r="F1659" s="74"/>
      <c r="G1659" s="74"/>
      <c r="H1659" s="74"/>
      <c r="I1659" s="74"/>
      <c r="J1659" s="74"/>
      <c r="K1659" s="74"/>
      <c r="L1659" s="74"/>
      <c r="M1659" s="74"/>
      <c r="N1659" s="74"/>
      <c r="O1659" s="74"/>
      <c r="P1659" s="74"/>
      <c r="Q1659" s="74"/>
      <c r="R1659" s="74"/>
      <c r="S1659" s="74"/>
      <c r="T1659" s="74"/>
      <c r="U1659" s="74"/>
      <c r="V1659" s="74"/>
      <c r="W1659" s="74"/>
      <c r="X1659" s="74"/>
      <c r="Y1659" s="74"/>
      <c r="Z1659" s="74"/>
    </row>
    <row r="1660" spans="1:26">
      <c r="A1660" s="74"/>
      <c r="B1660" s="74"/>
      <c r="C1660" s="74"/>
      <c r="D1660" s="74"/>
      <c r="E1660" s="74"/>
      <c r="F1660" s="74"/>
      <c r="G1660" s="74"/>
      <c r="H1660" s="74"/>
      <c r="I1660" s="74"/>
      <c r="J1660" s="74"/>
      <c r="K1660" s="74"/>
      <c r="L1660" s="74"/>
      <c r="M1660" s="74"/>
      <c r="N1660" s="74"/>
      <c r="O1660" s="74"/>
      <c r="P1660" s="74"/>
      <c r="Q1660" s="74"/>
      <c r="R1660" s="74"/>
      <c r="S1660" s="74"/>
      <c r="T1660" s="74"/>
      <c r="U1660" s="74"/>
      <c r="V1660" s="74"/>
      <c r="W1660" s="74"/>
      <c r="X1660" s="74"/>
      <c r="Y1660" s="74"/>
      <c r="Z1660" s="74"/>
    </row>
    <row r="1661" spans="1:26">
      <c r="A1661" s="74"/>
      <c r="B1661" s="74"/>
      <c r="C1661" s="74"/>
      <c r="D1661" s="74"/>
      <c r="E1661" s="74"/>
      <c r="F1661" s="74"/>
      <c r="G1661" s="74"/>
      <c r="H1661" s="74"/>
      <c r="I1661" s="74"/>
      <c r="J1661" s="74"/>
      <c r="K1661" s="74"/>
      <c r="L1661" s="74"/>
      <c r="M1661" s="74"/>
      <c r="N1661" s="74"/>
      <c r="O1661" s="74"/>
      <c r="P1661" s="74"/>
      <c r="Q1661" s="74"/>
      <c r="R1661" s="74"/>
      <c r="S1661" s="74"/>
      <c r="T1661" s="74"/>
      <c r="U1661" s="74"/>
      <c r="V1661" s="74"/>
      <c r="W1661" s="74"/>
      <c r="X1661" s="74"/>
      <c r="Y1661" s="74"/>
      <c r="Z1661" s="74"/>
    </row>
    <row r="1662" spans="1:26">
      <c r="A1662" s="74"/>
      <c r="B1662" s="74"/>
      <c r="C1662" s="74"/>
      <c r="D1662" s="74"/>
      <c r="E1662" s="74"/>
      <c r="F1662" s="74"/>
      <c r="G1662" s="74"/>
      <c r="H1662" s="74"/>
      <c r="I1662" s="74"/>
      <c r="J1662" s="74"/>
      <c r="K1662" s="74"/>
      <c r="L1662" s="74"/>
      <c r="M1662" s="74"/>
      <c r="N1662" s="74"/>
      <c r="O1662" s="74"/>
      <c r="P1662" s="74"/>
      <c r="Q1662" s="74"/>
      <c r="R1662" s="74"/>
      <c r="S1662" s="74"/>
      <c r="T1662" s="74"/>
      <c r="U1662" s="74"/>
      <c r="V1662" s="74"/>
      <c r="W1662" s="74"/>
      <c r="X1662" s="74"/>
      <c r="Y1662" s="74"/>
      <c r="Z1662" s="74"/>
    </row>
    <row r="1663" spans="1:26">
      <c r="A1663" s="74"/>
      <c r="B1663" s="74"/>
      <c r="C1663" s="74"/>
      <c r="D1663" s="74"/>
      <c r="E1663" s="74"/>
      <c r="F1663" s="74"/>
      <c r="G1663" s="74"/>
      <c r="H1663" s="74"/>
      <c r="I1663" s="74"/>
      <c r="J1663" s="74"/>
      <c r="K1663" s="74"/>
      <c r="L1663" s="74"/>
      <c r="M1663" s="74"/>
      <c r="N1663" s="74"/>
      <c r="O1663" s="74"/>
      <c r="P1663" s="74"/>
      <c r="Q1663" s="74"/>
      <c r="R1663" s="74"/>
      <c r="S1663" s="74"/>
      <c r="T1663" s="74"/>
      <c r="U1663" s="74"/>
      <c r="V1663" s="74"/>
      <c r="W1663" s="74"/>
      <c r="X1663" s="74"/>
      <c r="Y1663" s="74"/>
      <c r="Z1663" s="74"/>
    </row>
    <row r="1664" spans="1:26">
      <c r="A1664" s="74"/>
      <c r="B1664" s="74"/>
      <c r="C1664" s="74"/>
      <c r="D1664" s="74"/>
      <c r="E1664" s="74"/>
      <c r="F1664" s="74"/>
      <c r="G1664" s="74"/>
      <c r="H1664" s="74"/>
      <c r="I1664" s="74"/>
      <c r="J1664" s="74"/>
      <c r="K1664" s="74"/>
      <c r="L1664" s="74"/>
      <c r="M1664" s="74"/>
      <c r="N1664" s="74"/>
      <c r="O1664" s="74"/>
      <c r="P1664" s="74"/>
      <c r="Q1664" s="74"/>
      <c r="R1664" s="74"/>
      <c r="S1664" s="74"/>
      <c r="T1664" s="74"/>
      <c r="U1664" s="74"/>
      <c r="V1664" s="74"/>
      <c r="W1664" s="74"/>
      <c r="X1664" s="74"/>
      <c r="Y1664" s="74"/>
      <c r="Z1664" s="74"/>
    </row>
    <row r="1665" spans="1:26">
      <c r="A1665" s="74"/>
      <c r="B1665" s="74"/>
      <c r="C1665" s="74"/>
      <c r="D1665" s="74"/>
      <c r="E1665" s="74"/>
      <c r="F1665" s="74"/>
      <c r="G1665" s="74"/>
      <c r="H1665" s="74"/>
      <c r="I1665" s="74"/>
      <c r="J1665" s="74"/>
      <c r="K1665" s="74"/>
      <c r="L1665" s="74"/>
      <c r="M1665" s="74"/>
      <c r="N1665" s="74"/>
      <c r="O1665" s="74"/>
      <c r="P1665" s="74"/>
      <c r="Q1665" s="74"/>
      <c r="R1665" s="74"/>
      <c r="S1665" s="74"/>
      <c r="T1665" s="74"/>
      <c r="U1665" s="74"/>
      <c r="V1665" s="74"/>
      <c r="W1665" s="74"/>
      <c r="X1665" s="74"/>
      <c r="Y1665" s="74"/>
      <c r="Z1665" s="74"/>
    </row>
    <row r="1666" spans="1:26">
      <c r="A1666" s="74"/>
      <c r="B1666" s="74"/>
      <c r="C1666" s="74"/>
      <c r="D1666" s="74"/>
      <c r="E1666" s="74"/>
      <c r="F1666" s="74"/>
      <c r="G1666" s="74"/>
      <c r="H1666" s="74"/>
      <c r="I1666" s="74"/>
      <c r="J1666" s="74"/>
      <c r="K1666" s="74"/>
      <c r="L1666" s="74"/>
      <c r="M1666" s="74"/>
      <c r="N1666" s="74"/>
      <c r="O1666" s="74"/>
      <c r="P1666" s="74"/>
      <c r="Q1666" s="74"/>
      <c r="R1666" s="74"/>
      <c r="S1666" s="74"/>
      <c r="T1666" s="74"/>
      <c r="U1666" s="74"/>
      <c r="V1666" s="74"/>
      <c r="W1666" s="74"/>
      <c r="X1666" s="74"/>
      <c r="Y1666" s="74"/>
      <c r="Z1666" s="74"/>
    </row>
    <row r="1667" spans="1:26">
      <c r="A1667" s="74"/>
      <c r="B1667" s="74"/>
      <c r="C1667" s="74"/>
      <c r="D1667" s="74"/>
      <c r="E1667" s="74"/>
      <c r="F1667" s="74"/>
      <c r="G1667" s="74"/>
      <c r="H1667" s="74"/>
      <c r="I1667" s="74"/>
      <c r="J1667" s="74"/>
      <c r="K1667" s="74"/>
      <c r="L1667" s="74"/>
      <c r="M1667" s="74"/>
      <c r="N1667" s="74"/>
      <c r="O1667" s="74"/>
      <c r="P1667" s="74"/>
      <c r="Q1667" s="74"/>
      <c r="R1667" s="74"/>
      <c r="S1667" s="74"/>
      <c r="T1667" s="74"/>
      <c r="U1667" s="74"/>
      <c r="V1667" s="74"/>
      <c r="W1667" s="74"/>
      <c r="X1667" s="74"/>
      <c r="Y1667" s="74"/>
      <c r="Z1667" s="74"/>
    </row>
    <row r="1668" spans="1:26">
      <c r="A1668" s="74"/>
      <c r="B1668" s="74"/>
      <c r="C1668" s="74"/>
      <c r="D1668" s="74"/>
      <c r="E1668" s="74"/>
      <c r="F1668" s="74"/>
      <c r="G1668" s="74"/>
      <c r="H1668" s="74"/>
      <c r="I1668" s="74"/>
      <c r="J1668" s="74"/>
      <c r="K1668" s="74"/>
      <c r="L1668" s="74"/>
      <c r="M1668" s="74"/>
      <c r="N1668" s="74"/>
      <c r="O1668" s="74"/>
      <c r="P1668" s="74"/>
      <c r="Q1668" s="74"/>
      <c r="R1668" s="74"/>
      <c r="S1668" s="74"/>
      <c r="T1668" s="74"/>
      <c r="U1668" s="74"/>
      <c r="V1668" s="74"/>
      <c r="W1668" s="74"/>
      <c r="X1668" s="74"/>
      <c r="Y1668" s="74"/>
      <c r="Z1668" s="74"/>
    </row>
    <row r="1669" spans="1:26">
      <c r="A1669" s="74"/>
      <c r="B1669" s="74"/>
      <c r="C1669" s="74"/>
      <c r="D1669" s="74"/>
      <c r="E1669" s="74"/>
      <c r="F1669" s="74"/>
      <c r="G1669" s="74"/>
      <c r="H1669" s="74"/>
      <c r="I1669" s="74"/>
      <c r="J1669" s="74"/>
      <c r="K1669" s="74"/>
      <c r="L1669" s="74"/>
      <c r="M1669" s="74"/>
      <c r="N1669" s="74"/>
      <c r="O1669" s="74"/>
      <c r="P1669" s="74"/>
      <c r="Q1669" s="74"/>
      <c r="R1669" s="74"/>
      <c r="S1669" s="74"/>
      <c r="T1669" s="74"/>
      <c r="U1669" s="74"/>
      <c r="V1669" s="74"/>
      <c r="W1669" s="74"/>
      <c r="X1669" s="74"/>
      <c r="Y1669" s="74"/>
      <c r="Z1669" s="74"/>
    </row>
    <row r="1670" spans="1:26">
      <c r="A1670" s="74"/>
      <c r="B1670" s="74"/>
      <c r="C1670" s="74"/>
      <c r="D1670" s="74"/>
      <c r="E1670" s="74"/>
      <c r="F1670" s="74"/>
      <c r="G1670" s="74"/>
      <c r="H1670" s="74"/>
      <c r="I1670" s="74"/>
      <c r="J1670" s="74"/>
      <c r="K1670" s="74"/>
      <c r="L1670" s="74"/>
      <c r="M1670" s="74"/>
      <c r="N1670" s="74"/>
      <c r="O1670" s="74"/>
      <c r="P1670" s="74"/>
      <c r="Q1670" s="74"/>
      <c r="R1670" s="74"/>
      <c r="S1670" s="74"/>
      <c r="T1670" s="74"/>
      <c r="U1670" s="74"/>
      <c r="V1670" s="74"/>
      <c r="W1670" s="74"/>
      <c r="X1670" s="74"/>
      <c r="Y1670" s="74"/>
      <c r="Z1670" s="74"/>
    </row>
    <row r="1671" spans="1:26">
      <c r="A1671" s="74"/>
      <c r="B1671" s="74"/>
      <c r="C1671" s="74"/>
      <c r="D1671" s="74"/>
      <c r="E1671" s="74"/>
      <c r="F1671" s="74"/>
      <c r="G1671" s="74"/>
      <c r="H1671" s="74"/>
      <c r="I1671" s="74"/>
      <c r="J1671" s="74"/>
      <c r="K1671" s="74"/>
      <c r="L1671" s="74"/>
      <c r="M1671" s="74"/>
      <c r="N1671" s="74"/>
      <c r="O1671" s="74"/>
      <c r="P1671" s="74"/>
      <c r="Q1671" s="74"/>
      <c r="R1671" s="74"/>
      <c r="S1671" s="74"/>
      <c r="T1671" s="74"/>
      <c r="U1671" s="74"/>
      <c r="V1671" s="74"/>
      <c r="W1671" s="74"/>
      <c r="X1671" s="74"/>
      <c r="Y1671" s="74"/>
      <c r="Z1671" s="74"/>
    </row>
    <row r="1672" spans="1:26">
      <c r="A1672" s="74"/>
      <c r="B1672" s="74"/>
      <c r="C1672" s="74"/>
      <c r="D1672" s="74"/>
      <c r="E1672" s="74"/>
      <c r="F1672" s="74"/>
      <c r="G1672" s="74"/>
      <c r="H1672" s="74"/>
      <c r="I1672" s="74"/>
      <c r="J1672" s="74"/>
      <c r="K1672" s="74"/>
      <c r="L1672" s="74"/>
      <c r="M1672" s="74"/>
      <c r="N1672" s="74"/>
      <c r="O1672" s="74"/>
      <c r="P1672" s="74"/>
      <c r="Q1672" s="74"/>
      <c r="R1672" s="74"/>
      <c r="S1672" s="74"/>
      <c r="T1672" s="74"/>
      <c r="U1672" s="74"/>
      <c r="V1672" s="74"/>
      <c r="W1672" s="74"/>
      <c r="X1672" s="74"/>
      <c r="Y1672" s="74"/>
      <c r="Z1672" s="74"/>
    </row>
    <row r="1673" spans="1:26">
      <c r="A1673" s="74"/>
      <c r="B1673" s="74"/>
      <c r="C1673" s="74"/>
      <c r="D1673" s="74"/>
      <c r="E1673" s="74"/>
      <c r="F1673" s="74"/>
      <c r="G1673" s="74"/>
      <c r="H1673" s="74"/>
      <c r="I1673" s="74"/>
      <c r="J1673" s="74"/>
      <c r="K1673" s="74"/>
      <c r="L1673" s="74"/>
      <c r="M1673" s="74"/>
      <c r="N1673" s="74"/>
      <c r="O1673" s="74"/>
      <c r="P1673" s="74"/>
      <c r="Q1673" s="74"/>
      <c r="R1673" s="74"/>
      <c r="S1673" s="74"/>
      <c r="T1673" s="74"/>
      <c r="U1673" s="74"/>
      <c r="V1673" s="74"/>
      <c r="W1673" s="74"/>
      <c r="X1673" s="74"/>
      <c r="Y1673" s="74"/>
      <c r="Z1673" s="74"/>
    </row>
    <row r="1674" spans="1:26">
      <c r="A1674" s="74"/>
      <c r="B1674" s="74"/>
      <c r="C1674" s="74"/>
      <c r="D1674" s="74"/>
      <c r="E1674" s="74"/>
      <c r="F1674" s="74"/>
      <c r="G1674" s="74"/>
      <c r="H1674" s="74"/>
      <c r="I1674" s="74"/>
      <c r="J1674" s="74"/>
      <c r="K1674" s="74"/>
      <c r="L1674" s="74"/>
      <c r="M1674" s="74"/>
      <c r="N1674" s="74"/>
      <c r="O1674" s="74"/>
      <c r="P1674" s="74"/>
      <c r="Q1674" s="74"/>
      <c r="R1674" s="74"/>
      <c r="S1674" s="74"/>
      <c r="T1674" s="74"/>
      <c r="U1674" s="74"/>
      <c r="V1674" s="74"/>
      <c r="W1674" s="74"/>
      <c r="X1674" s="74"/>
      <c r="Y1674" s="74"/>
      <c r="Z1674" s="74"/>
    </row>
    <row r="1675" spans="1:26">
      <c r="A1675" s="74"/>
      <c r="B1675" s="74"/>
      <c r="C1675" s="74"/>
      <c r="D1675" s="74"/>
      <c r="E1675" s="74"/>
      <c r="F1675" s="74"/>
      <c r="G1675" s="74"/>
      <c r="H1675" s="74"/>
      <c r="I1675" s="74"/>
      <c r="J1675" s="74"/>
      <c r="K1675" s="74"/>
      <c r="L1675" s="74"/>
      <c r="M1675" s="74"/>
      <c r="N1675" s="74"/>
      <c r="O1675" s="74"/>
      <c r="P1675" s="74"/>
      <c r="Q1675" s="74"/>
      <c r="R1675" s="74"/>
      <c r="S1675" s="74"/>
      <c r="T1675" s="74"/>
      <c r="U1675" s="74"/>
      <c r="V1675" s="74"/>
      <c r="W1675" s="74"/>
      <c r="X1675" s="74"/>
      <c r="Y1675" s="74"/>
      <c r="Z1675" s="74"/>
    </row>
    <row r="1676" spans="1:26">
      <c r="A1676" s="74"/>
      <c r="B1676" s="74"/>
      <c r="C1676" s="74"/>
      <c r="D1676" s="74"/>
      <c r="E1676" s="74"/>
      <c r="F1676" s="74"/>
      <c r="G1676" s="74"/>
      <c r="H1676" s="74"/>
      <c r="I1676" s="74"/>
      <c r="J1676" s="74"/>
      <c r="K1676" s="74"/>
      <c r="L1676" s="74"/>
      <c r="M1676" s="74"/>
      <c r="N1676" s="74"/>
      <c r="O1676" s="74"/>
      <c r="P1676" s="74"/>
      <c r="Q1676" s="74"/>
      <c r="R1676" s="74"/>
      <c r="S1676" s="74"/>
      <c r="T1676" s="74"/>
      <c r="U1676" s="74"/>
      <c r="V1676" s="74"/>
      <c r="W1676" s="74"/>
      <c r="X1676" s="74"/>
      <c r="Y1676" s="74"/>
      <c r="Z1676" s="74"/>
    </row>
    <row r="1677" spans="1:26">
      <c r="A1677" s="74"/>
      <c r="B1677" s="74"/>
      <c r="C1677" s="74"/>
      <c r="D1677" s="74"/>
      <c r="E1677" s="74"/>
      <c r="F1677" s="74"/>
      <c r="G1677" s="74"/>
      <c r="H1677" s="74"/>
      <c r="I1677" s="74"/>
      <c r="J1677" s="74"/>
      <c r="K1677" s="74"/>
      <c r="L1677" s="74"/>
      <c r="M1677" s="74"/>
      <c r="N1677" s="74"/>
      <c r="O1677" s="74"/>
      <c r="P1677" s="74"/>
      <c r="Q1677" s="74"/>
      <c r="R1677" s="74"/>
      <c r="S1677" s="74"/>
      <c r="T1677" s="74"/>
      <c r="U1677" s="74"/>
      <c r="V1677" s="74"/>
      <c r="W1677" s="74"/>
      <c r="X1677" s="74"/>
      <c r="Y1677" s="74"/>
      <c r="Z1677" s="74"/>
    </row>
    <row r="1678" spans="1:26">
      <c r="A1678" s="74"/>
      <c r="B1678" s="74"/>
      <c r="C1678" s="74"/>
      <c r="D1678" s="74"/>
      <c r="E1678" s="74"/>
      <c r="F1678" s="74"/>
      <c r="G1678" s="74"/>
      <c r="H1678" s="74"/>
      <c r="I1678" s="74"/>
      <c r="J1678" s="74"/>
      <c r="K1678" s="74"/>
      <c r="L1678" s="74"/>
      <c r="M1678" s="74"/>
      <c r="N1678" s="74"/>
      <c r="O1678" s="74"/>
      <c r="P1678" s="74"/>
      <c r="Q1678" s="74"/>
      <c r="R1678" s="74"/>
      <c r="S1678" s="74"/>
      <c r="T1678" s="74"/>
      <c r="U1678" s="74"/>
      <c r="V1678" s="74"/>
      <c r="W1678" s="74"/>
      <c r="X1678" s="74"/>
      <c r="Y1678" s="74"/>
      <c r="Z1678" s="74"/>
    </row>
    <row r="1679" spans="1:26">
      <c r="A1679" s="74"/>
      <c r="B1679" s="74"/>
      <c r="C1679" s="74"/>
      <c r="D1679" s="74"/>
      <c r="E1679" s="74"/>
      <c r="F1679" s="74"/>
      <c r="G1679" s="74"/>
      <c r="H1679" s="74"/>
      <c r="I1679" s="74"/>
      <c r="J1679" s="74"/>
      <c r="K1679" s="74"/>
      <c r="L1679" s="74"/>
      <c r="M1679" s="74"/>
      <c r="N1679" s="74"/>
      <c r="O1679" s="74"/>
      <c r="P1679" s="74"/>
      <c r="Q1679" s="74"/>
      <c r="R1679" s="74"/>
      <c r="S1679" s="74"/>
      <c r="T1679" s="74"/>
      <c r="U1679" s="74"/>
      <c r="V1679" s="74"/>
      <c r="W1679" s="74"/>
      <c r="X1679" s="74"/>
      <c r="Y1679" s="74"/>
      <c r="Z1679" s="74"/>
    </row>
    <row r="1680" spans="1:26">
      <c r="A1680" s="74"/>
      <c r="B1680" s="74"/>
      <c r="C1680" s="74"/>
      <c r="D1680" s="74"/>
      <c r="E1680" s="74"/>
      <c r="F1680" s="74"/>
      <c r="G1680" s="74"/>
      <c r="H1680" s="74"/>
      <c r="I1680" s="74"/>
      <c r="J1680" s="74"/>
      <c r="K1680" s="74"/>
      <c r="L1680" s="74"/>
      <c r="M1680" s="74"/>
      <c r="N1680" s="74"/>
      <c r="O1680" s="74"/>
      <c r="P1680" s="74"/>
      <c r="Q1680" s="74"/>
      <c r="R1680" s="74"/>
      <c r="S1680" s="74"/>
      <c r="T1680" s="74"/>
      <c r="U1680" s="74"/>
      <c r="V1680" s="74"/>
      <c r="W1680" s="74"/>
      <c r="X1680" s="74"/>
      <c r="Y1680" s="74"/>
      <c r="Z1680" s="74"/>
    </row>
    <row r="1681" spans="1:26">
      <c r="A1681" s="74"/>
      <c r="B1681" s="74"/>
      <c r="C1681" s="74"/>
      <c r="D1681" s="74"/>
      <c r="E1681" s="74"/>
      <c r="F1681" s="74"/>
      <c r="G1681" s="74"/>
      <c r="H1681" s="74"/>
      <c r="I1681" s="74"/>
      <c r="J1681" s="74"/>
      <c r="K1681" s="74"/>
      <c r="L1681" s="74"/>
      <c r="M1681" s="74"/>
      <c r="N1681" s="74"/>
      <c r="O1681" s="74"/>
      <c r="P1681" s="74"/>
      <c r="Q1681" s="74"/>
      <c r="R1681" s="74"/>
      <c r="S1681" s="74"/>
      <c r="T1681" s="74"/>
      <c r="U1681" s="74"/>
      <c r="V1681" s="74"/>
      <c r="W1681" s="74"/>
      <c r="X1681" s="74"/>
      <c r="Y1681" s="74"/>
      <c r="Z1681" s="74"/>
    </row>
    <row r="1682" spans="1:26">
      <c r="A1682" s="74"/>
      <c r="B1682" s="74"/>
      <c r="C1682" s="74"/>
      <c r="D1682" s="74"/>
      <c r="E1682" s="74"/>
      <c r="F1682" s="74"/>
      <c r="G1682" s="74"/>
      <c r="H1682" s="74"/>
      <c r="I1682" s="74"/>
      <c r="J1682" s="74"/>
      <c r="K1682" s="74"/>
      <c r="L1682" s="74"/>
      <c r="M1682" s="74"/>
      <c r="N1682" s="74"/>
      <c r="O1682" s="74"/>
      <c r="P1682" s="74"/>
      <c r="Q1682" s="74"/>
      <c r="R1682" s="74"/>
      <c r="S1682" s="74"/>
      <c r="T1682" s="74"/>
      <c r="U1682" s="74"/>
      <c r="V1682" s="74"/>
      <c r="W1682" s="74"/>
      <c r="X1682" s="74"/>
      <c r="Y1682" s="74"/>
      <c r="Z1682" s="74"/>
    </row>
    <row r="1683" spans="1:26">
      <c r="A1683" s="74"/>
      <c r="B1683" s="74"/>
      <c r="C1683" s="74"/>
      <c r="D1683" s="74"/>
      <c r="E1683" s="74"/>
      <c r="F1683" s="74"/>
      <c r="G1683" s="74"/>
      <c r="H1683" s="74"/>
      <c r="I1683" s="74"/>
      <c r="J1683" s="74"/>
      <c r="K1683" s="74"/>
      <c r="L1683" s="74"/>
      <c r="M1683" s="74"/>
      <c r="N1683" s="74"/>
      <c r="O1683" s="74"/>
      <c r="P1683" s="74"/>
      <c r="Q1683" s="74"/>
      <c r="R1683" s="74"/>
      <c r="S1683" s="74"/>
      <c r="T1683" s="74"/>
      <c r="U1683" s="74"/>
      <c r="V1683" s="74"/>
      <c r="W1683" s="74"/>
      <c r="X1683" s="74"/>
      <c r="Y1683" s="74"/>
      <c r="Z1683" s="74"/>
    </row>
    <row r="1684" spans="1:26">
      <c r="A1684" s="74"/>
      <c r="B1684" s="74"/>
      <c r="C1684" s="74"/>
      <c r="D1684" s="74"/>
      <c r="E1684" s="74"/>
      <c r="F1684" s="74"/>
      <c r="G1684" s="74"/>
      <c r="H1684" s="74"/>
      <c r="I1684" s="74"/>
      <c r="J1684" s="74"/>
      <c r="K1684" s="74"/>
      <c r="L1684" s="74"/>
      <c r="M1684" s="74"/>
      <c r="N1684" s="74"/>
      <c r="O1684" s="74"/>
      <c r="P1684" s="74"/>
      <c r="Q1684" s="74"/>
      <c r="R1684" s="74"/>
      <c r="S1684" s="74"/>
      <c r="T1684" s="74"/>
      <c r="U1684" s="74"/>
      <c r="V1684" s="74"/>
      <c r="W1684" s="74"/>
      <c r="X1684" s="74"/>
      <c r="Y1684" s="74"/>
      <c r="Z1684" s="74"/>
    </row>
    <row r="1685" spans="1:26">
      <c r="A1685" s="74"/>
      <c r="B1685" s="74"/>
      <c r="C1685" s="74"/>
      <c r="D1685" s="74"/>
      <c r="E1685" s="74"/>
      <c r="F1685" s="74"/>
      <c r="G1685" s="74"/>
      <c r="H1685" s="74"/>
      <c r="I1685" s="74"/>
      <c r="J1685" s="74"/>
      <c r="K1685" s="74"/>
      <c r="L1685" s="74"/>
      <c r="M1685" s="74"/>
      <c r="N1685" s="74"/>
      <c r="O1685" s="74"/>
      <c r="P1685" s="74"/>
      <c r="Q1685" s="74"/>
      <c r="R1685" s="74"/>
      <c r="S1685" s="74"/>
      <c r="T1685" s="74"/>
      <c r="U1685" s="74"/>
      <c r="V1685" s="74"/>
      <c r="W1685" s="74"/>
      <c r="X1685" s="74"/>
      <c r="Y1685" s="74"/>
      <c r="Z1685" s="74"/>
    </row>
    <row r="1686" spans="1:26">
      <c r="A1686" s="74"/>
      <c r="B1686" s="74"/>
      <c r="C1686" s="74"/>
      <c r="D1686" s="74"/>
      <c r="E1686" s="74"/>
      <c r="F1686" s="74"/>
      <c r="G1686" s="74"/>
      <c r="H1686" s="74"/>
      <c r="I1686" s="74"/>
      <c r="J1686" s="74"/>
      <c r="K1686" s="74"/>
      <c r="L1686" s="74"/>
      <c r="M1686" s="74"/>
      <c r="N1686" s="74"/>
      <c r="O1686" s="74"/>
      <c r="P1686" s="74"/>
      <c r="Q1686" s="74"/>
      <c r="R1686" s="74"/>
      <c r="S1686" s="74"/>
      <c r="T1686" s="74"/>
      <c r="U1686" s="74"/>
      <c r="V1686" s="74"/>
      <c r="W1686" s="74"/>
      <c r="X1686" s="74"/>
      <c r="Y1686" s="74"/>
      <c r="Z1686" s="74"/>
    </row>
    <row r="1687" spans="1:26">
      <c r="A1687" s="74"/>
      <c r="B1687" s="74"/>
      <c r="C1687" s="74"/>
      <c r="D1687" s="74"/>
      <c r="E1687" s="74"/>
      <c r="F1687" s="74"/>
      <c r="G1687" s="74"/>
      <c r="H1687" s="74"/>
      <c r="I1687" s="74"/>
      <c r="J1687" s="74"/>
      <c r="K1687" s="74"/>
      <c r="L1687" s="74"/>
      <c r="M1687" s="74"/>
      <c r="N1687" s="74"/>
      <c r="O1687" s="74"/>
      <c r="P1687" s="74"/>
      <c r="Q1687" s="74"/>
      <c r="R1687" s="74"/>
      <c r="S1687" s="74"/>
      <c r="T1687" s="74"/>
      <c r="U1687" s="74"/>
      <c r="V1687" s="74"/>
      <c r="W1687" s="74"/>
      <c r="X1687" s="74"/>
      <c r="Y1687" s="74"/>
      <c r="Z1687" s="74"/>
    </row>
    <row r="1688" spans="1:26">
      <c r="A1688" s="74"/>
      <c r="B1688" s="74"/>
      <c r="C1688" s="74"/>
      <c r="D1688" s="74"/>
      <c r="E1688" s="74"/>
      <c r="F1688" s="74"/>
      <c r="G1688" s="74"/>
      <c r="H1688" s="74"/>
      <c r="I1688" s="74"/>
      <c r="J1688" s="74"/>
      <c r="K1688" s="74"/>
      <c r="L1688" s="74"/>
      <c r="M1688" s="74"/>
      <c r="N1688" s="74"/>
      <c r="O1688" s="74"/>
      <c r="P1688" s="74"/>
      <c r="Q1688" s="74"/>
      <c r="R1688" s="74"/>
      <c r="S1688" s="74"/>
      <c r="T1688" s="74"/>
      <c r="U1688" s="74"/>
      <c r="V1688" s="74"/>
      <c r="W1688" s="74"/>
      <c r="X1688" s="74"/>
      <c r="Y1688" s="74"/>
      <c r="Z1688" s="74"/>
    </row>
    <row r="1689" spans="1:26">
      <c r="A1689" s="74"/>
      <c r="B1689" s="74"/>
      <c r="C1689" s="74"/>
      <c r="D1689" s="74"/>
      <c r="E1689" s="74"/>
      <c r="F1689" s="74"/>
      <c r="G1689" s="74"/>
      <c r="H1689" s="74"/>
      <c r="I1689" s="74"/>
      <c r="J1689" s="74"/>
      <c r="K1689" s="74"/>
      <c r="L1689" s="74"/>
      <c r="M1689" s="74"/>
      <c r="N1689" s="74"/>
      <c r="O1689" s="74"/>
      <c r="P1689" s="74"/>
      <c r="Q1689" s="74"/>
      <c r="R1689" s="74"/>
      <c r="S1689" s="74"/>
      <c r="T1689" s="74"/>
      <c r="U1689" s="74"/>
      <c r="V1689" s="74"/>
      <c r="W1689" s="74"/>
      <c r="X1689" s="74"/>
      <c r="Y1689" s="74"/>
      <c r="Z1689" s="74"/>
    </row>
    <row r="1690" spans="1:26">
      <c r="A1690" s="74"/>
      <c r="B1690" s="74"/>
      <c r="C1690" s="74"/>
      <c r="D1690" s="74"/>
      <c r="E1690" s="74"/>
      <c r="F1690" s="74"/>
      <c r="G1690" s="74"/>
      <c r="H1690" s="74"/>
      <c r="I1690" s="74"/>
      <c r="J1690" s="74"/>
      <c r="K1690" s="74"/>
      <c r="L1690" s="74"/>
      <c r="M1690" s="74"/>
      <c r="N1690" s="74"/>
      <c r="O1690" s="74"/>
      <c r="P1690" s="74"/>
      <c r="Q1690" s="74"/>
      <c r="R1690" s="74"/>
      <c r="S1690" s="74"/>
      <c r="T1690" s="74"/>
      <c r="U1690" s="74"/>
      <c r="V1690" s="74"/>
      <c r="W1690" s="74"/>
      <c r="X1690" s="74"/>
      <c r="Y1690" s="74"/>
      <c r="Z1690" s="74"/>
    </row>
    <row r="1691" spans="1:26">
      <c r="A1691" s="74"/>
      <c r="B1691" s="74"/>
      <c r="C1691" s="74"/>
      <c r="D1691" s="74"/>
      <c r="E1691" s="74"/>
      <c r="F1691" s="74"/>
      <c r="G1691" s="74"/>
      <c r="H1691" s="74"/>
      <c r="I1691" s="74"/>
      <c r="J1691" s="74"/>
      <c r="K1691" s="74"/>
      <c r="L1691" s="74"/>
      <c r="M1691" s="74"/>
      <c r="N1691" s="74"/>
      <c r="O1691" s="74"/>
      <c r="P1691" s="74"/>
      <c r="Q1691" s="74"/>
      <c r="R1691" s="74"/>
      <c r="S1691" s="74"/>
      <c r="T1691" s="74"/>
      <c r="U1691" s="74"/>
      <c r="V1691" s="74"/>
      <c r="W1691" s="74"/>
      <c r="X1691" s="74"/>
      <c r="Y1691" s="74"/>
      <c r="Z1691" s="74"/>
    </row>
    <row r="1692" spans="1:26">
      <c r="A1692" s="74"/>
      <c r="B1692" s="74"/>
      <c r="C1692" s="74"/>
      <c r="D1692" s="74"/>
      <c r="E1692" s="74"/>
      <c r="F1692" s="74"/>
      <c r="G1692" s="74"/>
      <c r="H1692" s="74"/>
      <c r="I1692" s="74"/>
      <c r="J1692" s="74"/>
      <c r="K1692" s="74"/>
      <c r="L1692" s="74"/>
      <c r="M1692" s="74"/>
      <c r="N1692" s="74"/>
      <c r="O1692" s="74"/>
      <c r="P1692" s="74"/>
      <c r="Q1692" s="74"/>
      <c r="R1692" s="74"/>
      <c r="S1692" s="74"/>
      <c r="T1692" s="74"/>
      <c r="U1692" s="74"/>
      <c r="V1692" s="74"/>
      <c r="W1692" s="74"/>
      <c r="X1692" s="74"/>
      <c r="Y1692" s="74"/>
      <c r="Z1692" s="74"/>
    </row>
    <row r="1693" spans="1:26">
      <c r="A1693" s="74"/>
      <c r="B1693" s="74"/>
      <c r="C1693" s="74"/>
      <c r="D1693" s="74"/>
      <c r="E1693" s="74"/>
      <c r="F1693" s="74"/>
      <c r="G1693" s="74"/>
      <c r="H1693" s="74"/>
      <c r="I1693" s="74"/>
      <c r="J1693" s="74"/>
      <c r="K1693" s="74"/>
      <c r="L1693" s="74"/>
      <c r="M1693" s="74"/>
      <c r="N1693" s="74"/>
      <c r="O1693" s="74"/>
      <c r="P1693" s="74"/>
      <c r="Q1693" s="74"/>
      <c r="R1693" s="74"/>
      <c r="S1693" s="74"/>
      <c r="T1693" s="74"/>
      <c r="U1693" s="74"/>
      <c r="V1693" s="74"/>
      <c r="W1693" s="74"/>
      <c r="X1693" s="74"/>
      <c r="Y1693" s="74"/>
      <c r="Z1693" s="74"/>
    </row>
    <row r="1694" spans="1:26">
      <c r="A1694" s="74"/>
      <c r="B1694" s="74"/>
      <c r="C1694" s="74"/>
      <c r="D1694" s="74"/>
      <c r="E1694" s="74"/>
      <c r="F1694" s="74"/>
      <c r="G1694" s="74"/>
      <c r="H1694" s="74"/>
      <c r="I1694" s="74"/>
      <c r="J1694" s="74"/>
      <c r="K1694" s="74"/>
      <c r="L1694" s="74"/>
      <c r="M1694" s="74"/>
      <c r="N1694" s="74"/>
      <c r="O1694" s="74"/>
      <c r="P1694" s="74"/>
      <c r="Q1694" s="74"/>
      <c r="R1694" s="74"/>
      <c r="S1694" s="74"/>
      <c r="T1694" s="74"/>
      <c r="U1694" s="74"/>
      <c r="V1694" s="74"/>
      <c r="W1694" s="74"/>
      <c r="X1694" s="74"/>
      <c r="Y1694" s="74"/>
      <c r="Z1694" s="74"/>
    </row>
    <row r="1695" spans="1:26">
      <c r="A1695" s="74"/>
      <c r="B1695" s="74"/>
      <c r="C1695" s="74"/>
      <c r="D1695" s="74"/>
      <c r="E1695" s="74"/>
      <c r="F1695" s="74"/>
      <c r="G1695" s="74"/>
      <c r="H1695" s="74"/>
      <c r="I1695" s="74"/>
      <c r="J1695" s="74"/>
      <c r="K1695" s="74"/>
      <c r="L1695" s="74"/>
      <c r="M1695" s="74"/>
      <c r="N1695" s="74"/>
      <c r="O1695" s="74"/>
      <c r="P1695" s="74"/>
      <c r="Q1695" s="74"/>
      <c r="R1695" s="74"/>
      <c r="S1695" s="74"/>
      <c r="T1695" s="74"/>
      <c r="U1695" s="74"/>
      <c r="V1695" s="74"/>
      <c r="W1695" s="74"/>
      <c r="X1695" s="74"/>
      <c r="Y1695" s="74"/>
      <c r="Z1695" s="74"/>
    </row>
    <row r="1696" spans="1:26">
      <c r="A1696" s="74"/>
      <c r="B1696" s="74"/>
      <c r="C1696" s="74"/>
      <c r="D1696" s="74"/>
      <c r="E1696" s="74"/>
      <c r="F1696" s="74"/>
      <c r="G1696" s="74"/>
      <c r="H1696" s="74"/>
      <c r="I1696" s="74"/>
      <c r="J1696" s="74"/>
      <c r="K1696" s="74"/>
      <c r="L1696" s="74"/>
      <c r="M1696" s="74"/>
      <c r="N1696" s="74"/>
      <c r="O1696" s="74"/>
      <c r="P1696" s="74"/>
      <c r="Q1696" s="74"/>
      <c r="R1696" s="74"/>
      <c r="S1696" s="74"/>
      <c r="T1696" s="74"/>
      <c r="U1696" s="74"/>
      <c r="V1696" s="74"/>
      <c r="W1696" s="74"/>
      <c r="X1696" s="74"/>
      <c r="Y1696" s="74"/>
      <c r="Z1696" s="74"/>
    </row>
    <row r="1697" spans="1:26">
      <c r="A1697" s="74"/>
      <c r="B1697" s="74"/>
      <c r="C1697" s="74"/>
      <c r="D1697" s="74"/>
      <c r="E1697" s="74"/>
      <c r="F1697" s="74"/>
      <c r="G1697" s="74"/>
      <c r="H1697" s="74"/>
      <c r="I1697" s="74"/>
      <c r="J1697" s="74"/>
      <c r="K1697" s="74"/>
      <c r="L1697" s="74"/>
      <c r="M1697" s="74"/>
      <c r="N1697" s="74"/>
      <c r="O1697" s="74"/>
      <c r="P1697" s="74"/>
      <c r="Q1697" s="74"/>
      <c r="R1697" s="74"/>
      <c r="S1697" s="74"/>
      <c r="T1697" s="74"/>
      <c r="U1697" s="74"/>
      <c r="V1697" s="74"/>
      <c r="W1697" s="74"/>
      <c r="X1697" s="74"/>
      <c r="Y1697" s="74"/>
      <c r="Z1697" s="74"/>
    </row>
    <row r="1698" spans="1:26">
      <c r="A1698" s="74"/>
      <c r="B1698" s="74"/>
      <c r="C1698" s="74"/>
      <c r="D1698" s="74"/>
      <c r="E1698" s="74"/>
      <c r="F1698" s="74"/>
      <c r="G1698" s="74"/>
      <c r="H1698" s="74"/>
      <c r="I1698" s="74"/>
      <c r="J1698" s="74"/>
      <c r="K1698" s="74"/>
      <c r="L1698" s="74"/>
      <c r="M1698" s="74"/>
      <c r="N1698" s="74"/>
      <c r="O1698" s="74"/>
      <c r="P1698" s="74"/>
      <c r="Q1698" s="74"/>
      <c r="R1698" s="74"/>
      <c r="S1698" s="74"/>
      <c r="T1698" s="74"/>
      <c r="U1698" s="74"/>
      <c r="V1698" s="74"/>
      <c r="W1698" s="74"/>
      <c r="X1698" s="74"/>
      <c r="Y1698" s="74"/>
      <c r="Z1698" s="74"/>
    </row>
    <row r="1699" spans="1:26">
      <c r="A1699" s="74"/>
      <c r="B1699" s="74"/>
      <c r="C1699" s="74"/>
      <c r="D1699" s="74"/>
      <c r="E1699" s="74"/>
      <c r="F1699" s="74"/>
      <c r="G1699" s="74"/>
      <c r="H1699" s="74"/>
      <c r="I1699" s="74"/>
      <c r="J1699" s="74"/>
      <c r="K1699" s="74"/>
      <c r="L1699" s="74"/>
      <c r="M1699" s="74"/>
      <c r="N1699" s="74"/>
      <c r="O1699" s="74"/>
      <c r="P1699" s="74"/>
      <c r="Q1699" s="74"/>
      <c r="R1699" s="74"/>
      <c r="S1699" s="74"/>
      <c r="T1699" s="74"/>
      <c r="U1699" s="74"/>
      <c r="V1699" s="74"/>
      <c r="W1699" s="74"/>
      <c r="X1699" s="74"/>
      <c r="Y1699" s="74"/>
      <c r="Z1699" s="74"/>
    </row>
    <row r="1700" spans="1:26">
      <c r="A1700" s="74"/>
      <c r="B1700" s="74"/>
      <c r="C1700" s="74"/>
      <c r="D1700" s="74"/>
      <c r="E1700" s="74"/>
      <c r="F1700" s="74"/>
      <c r="G1700" s="74"/>
      <c r="H1700" s="74"/>
      <c r="I1700" s="74"/>
      <c r="J1700" s="74"/>
      <c r="K1700" s="74"/>
      <c r="L1700" s="74"/>
      <c r="M1700" s="74"/>
      <c r="N1700" s="74"/>
      <c r="O1700" s="74"/>
      <c r="P1700" s="74"/>
      <c r="Q1700" s="74"/>
      <c r="R1700" s="74"/>
      <c r="S1700" s="74"/>
      <c r="T1700" s="74"/>
      <c r="U1700" s="74"/>
      <c r="V1700" s="74"/>
      <c r="W1700" s="74"/>
      <c r="X1700" s="74"/>
      <c r="Y1700" s="74"/>
      <c r="Z1700" s="74"/>
    </row>
    <row r="1701" spans="1:26">
      <c r="A1701" s="74"/>
      <c r="B1701" s="74"/>
      <c r="C1701" s="74"/>
      <c r="D1701" s="74"/>
      <c r="E1701" s="74"/>
      <c r="F1701" s="74"/>
      <c r="G1701" s="74"/>
      <c r="H1701" s="74"/>
      <c r="I1701" s="74"/>
      <c r="J1701" s="74"/>
      <c r="K1701" s="74"/>
      <c r="L1701" s="74"/>
      <c r="M1701" s="74"/>
      <c r="N1701" s="74"/>
      <c r="O1701" s="74"/>
      <c r="P1701" s="74"/>
      <c r="Q1701" s="74"/>
      <c r="R1701" s="74"/>
      <c r="S1701" s="74"/>
      <c r="T1701" s="74"/>
      <c r="U1701" s="74"/>
      <c r="V1701" s="74"/>
      <c r="W1701" s="74"/>
      <c r="X1701" s="74"/>
      <c r="Y1701" s="74"/>
      <c r="Z1701" s="74"/>
    </row>
    <row r="1702" spans="1:26">
      <c r="A1702" s="74"/>
      <c r="B1702" s="74"/>
      <c r="C1702" s="74"/>
      <c r="D1702" s="74"/>
      <c r="E1702" s="74"/>
      <c r="F1702" s="74"/>
      <c r="G1702" s="74"/>
      <c r="H1702" s="74"/>
      <c r="I1702" s="74"/>
      <c r="J1702" s="74"/>
      <c r="K1702" s="74"/>
      <c r="L1702" s="74"/>
      <c r="M1702" s="74"/>
      <c r="N1702" s="74"/>
      <c r="O1702" s="74"/>
      <c r="P1702" s="74"/>
      <c r="Q1702" s="74"/>
      <c r="R1702" s="74"/>
      <c r="S1702" s="74"/>
      <c r="T1702" s="74"/>
      <c r="U1702" s="74"/>
      <c r="V1702" s="74"/>
      <c r="W1702" s="74"/>
      <c r="X1702" s="74"/>
      <c r="Y1702" s="74"/>
      <c r="Z1702" s="74"/>
    </row>
    <row r="1703" spans="1:26">
      <c r="A1703" s="74"/>
      <c r="B1703" s="74"/>
      <c r="C1703" s="74"/>
      <c r="D1703" s="74"/>
      <c r="E1703" s="74"/>
      <c r="F1703" s="74"/>
      <c r="G1703" s="74"/>
      <c r="H1703" s="74"/>
      <c r="I1703" s="74"/>
      <c r="J1703" s="74"/>
      <c r="K1703" s="74"/>
      <c r="L1703" s="74"/>
      <c r="M1703" s="74"/>
      <c r="N1703" s="74"/>
      <c r="O1703" s="74"/>
      <c r="P1703" s="74"/>
      <c r="Q1703" s="74"/>
      <c r="R1703" s="74"/>
      <c r="S1703" s="74"/>
      <c r="T1703" s="74"/>
      <c r="U1703" s="74"/>
      <c r="V1703" s="74"/>
      <c r="W1703" s="74"/>
      <c r="X1703" s="74"/>
      <c r="Y1703" s="74"/>
      <c r="Z1703" s="74"/>
    </row>
    <row r="1704" spans="1:26">
      <c r="A1704" s="74"/>
      <c r="B1704" s="74"/>
      <c r="C1704" s="74"/>
      <c r="D1704" s="74"/>
      <c r="E1704" s="74"/>
      <c r="F1704" s="74"/>
      <c r="G1704" s="74"/>
      <c r="H1704" s="74"/>
      <c r="I1704" s="74"/>
      <c r="J1704" s="74"/>
      <c r="K1704" s="74"/>
      <c r="L1704" s="74"/>
      <c r="M1704" s="74"/>
      <c r="N1704" s="74"/>
      <c r="O1704" s="74"/>
      <c r="P1704" s="74"/>
      <c r="Q1704" s="74"/>
      <c r="R1704" s="74"/>
      <c r="S1704" s="74"/>
      <c r="T1704" s="74"/>
      <c r="U1704" s="74"/>
      <c r="V1704" s="74"/>
      <c r="W1704" s="74"/>
      <c r="X1704" s="74"/>
      <c r="Y1704" s="74"/>
      <c r="Z1704" s="74"/>
    </row>
    <row r="1705" spans="1:26">
      <c r="A1705" s="74"/>
      <c r="B1705" s="74"/>
      <c r="C1705" s="74"/>
      <c r="D1705" s="74"/>
      <c r="E1705" s="74"/>
      <c r="F1705" s="74"/>
      <c r="G1705" s="74"/>
      <c r="H1705" s="74"/>
      <c r="I1705" s="74"/>
      <c r="J1705" s="74"/>
      <c r="K1705" s="74"/>
      <c r="L1705" s="74"/>
      <c r="M1705" s="74"/>
      <c r="N1705" s="74"/>
      <c r="O1705" s="74"/>
      <c r="P1705" s="74"/>
      <c r="Q1705" s="74"/>
      <c r="R1705" s="74"/>
      <c r="S1705" s="74"/>
      <c r="T1705" s="74"/>
      <c r="U1705" s="74"/>
      <c r="V1705" s="74"/>
      <c r="W1705" s="74"/>
      <c r="X1705" s="74"/>
      <c r="Y1705" s="74"/>
      <c r="Z1705" s="74"/>
    </row>
    <row r="1706" spans="1:26">
      <c r="A1706" s="74"/>
      <c r="B1706" s="74"/>
      <c r="C1706" s="74"/>
      <c r="D1706" s="74"/>
      <c r="E1706" s="74"/>
      <c r="F1706" s="74"/>
      <c r="G1706" s="74"/>
      <c r="H1706" s="74"/>
      <c r="I1706" s="74"/>
      <c r="J1706" s="74"/>
      <c r="K1706" s="74"/>
      <c r="L1706" s="74"/>
      <c r="M1706" s="74"/>
      <c r="N1706" s="74"/>
      <c r="O1706" s="74"/>
      <c r="P1706" s="74"/>
      <c r="Q1706" s="74"/>
      <c r="R1706" s="74"/>
      <c r="S1706" s="74"/>
      <c r="T1706" s="74"/>
      <c r="U1706" s="74"/>
      <c r="V1706" s="74"/>
      <c r="W1706" s="74"/>
      <c r="X1706" s="74"/>
      <c r="Y1706" s="74"/>
      <c r="Z1706" s="74"/>
    </row>
    <row r="1707" spans="1:26">
      <c r="A1707" s="74"/>
      <c r="B1707" s="74"/>
      <c r="C1707" s="74"/>
      <c r="D1707" s="74"/>
      <c r="E1707" s="74"/>
      <c r="F1707" s="74"/>
      <c r="G1707" s="74"/>
      <c r="H1707" s="74"/>
      <c r="I1707" s="74"/>
      <c r="J1707" s="74"/>
      <c r="K1707" s="74"/>
      <c r="L1707" s="74"/>
      <c r="M1707" s="74"/>
      <c r="N1707" s="74"/>
      <c r="O1707" s="74"/>
      <c r="P1707" s="74"/>
      <c r="Q1707" s="74"/>
      <c r="R1707" s="74"/>
      <c r="S1707" s="74"/>
      <c r="T1707" s="74"/>
      <c r="U1707" s="74"/>
      <c r="V1707" s="74"/>
      <c r="W1707" s="74"/>
      <c r="X1707" s="74"/>
      <c r="Y1707" s="74"/>
      <c r="Z1707" s="74"/>
    </row>
    <row r="1708" spans="1:26">
      <c r="A1708" s="74"/>
      <c r="B1708" s="74"/>
      <c r="C1708" s="74"/>
      <c r="D1708" s="74"/>
      <c r="E1708" s="74"/>
      <c r="F1708" s="74"/>
      <c r="G1708" s="74"/>
      <c r="H1708" s="74"/>
      <c r="I1708" s="74"/>
      <c r="J1708" s="74"/>
      <c r="K1708" s="74"/>
      <c r="L1708" s="74"/>
      <c r="M1708" s="74"/>
      <c r="N1708" s="74"/>
      <c r="O1708" s="74"/>
      <c r="P1708" s="74"/>
      <c r="Q1708" s="74"/>
      <c r="R1708" s="74"/>
      <c r="S1708" s="74"/>
      <c r="T1708" s="74"/>
      <c r="U1708" s="74"/>
      <c r="V1708" s="74"/>
      <c r="W1708" s="74"/>
      <c r="X1708" s="74"/>
      <c r="Y1708" s="74"/>
      <c r="Z1708" s="74"/>
    </row>
    <row r="1709" spans="1:26">
      <c r="A1709" s="74"/>
      <c r="B1709" s="74"/>
      <c r="C1709" s="74"/>
      <c r="D1709" s="74"/>
      <c r="E1709" s="74"/>
      <c r="F1709" s="74"/>
      <c r="G1709" s="74"/>
      <c r="H1709" s="74"/>
      <c r="I1709" s="74"/>
      <c r="J1709" s="74"/>
      <c r="K1709" s="74"/>
      <c r="L1709" s="74"/>
      <c r="M1709" s="74"/>
      <c r="N1709" s="74"/>
      <c r="O1709" s="74"/>
      <c r="P1709" s="74"/>
      <c r="Q1709" s="74"/>
      <c r="R1709" s="74"/>
      <c r="S1709" s="74"/>
      <c r="T1709" s="74"/>
      <c r="U1709" s="74"/>
      <c r="V1709" s="74"/>
      <c r="W1709" s="74"/>
      <c r="X1709" s="74"/>
      <c r="Y1709" s="74"/>
      <c r="Z1709" s="74"/>
    </row>
    <row r="1710" spans="1:26">
      <c r="A1710" s="74"/>
      <c r="B1710" s="74"/>
      <c r="C1710" s="74"/>
      <c r="D1710" s="74"/>
      <c r="E1710" s="74"/>
      <c r="F1710" s="74"/>
      <c r="G1710" s="74"/>
      <c r="H1710" s="74"/>
      <c r="I1710" s="74"/>
      <c r="J1710" s="74"/>
      <c r="K1710" s="74"/>
      <c r="L1710" s="74"/>
      <c r="M1710" s="74"/>
      <c r="N1710" s="74"/>
      <c r="O1710" s="74"/>
      <c r="P1710" s="74"/>
      <c r="Q1710" s="74"/>
      <c r="R1710" s="74"/>
      <c r="S1710" s="74"/>
      <c r="T1710" s="74"/>
      <c r="U1710" s="74"/>
      <c r="V1710" s="74"/>
      <c r="W1710" s="74"/>
      <c r="X1710" s="74"/>
      <c r="Y1710" s="74"/>
      <c r="Z1710" s="74"/>
    </row>
    <row r="1711" spans="1:26">
      <c r="A1711" s="74"/>
      <c r="B1711" s="74"/>
      <c r="C1711" s="74"/>
      <c r="D1711" s="74"/>
      <c r="E1711" s="74"/>
      <c r="F1711" s="74"/>
      <c r="G1711" s="74"/>
      <c r="H1711" s="74"/>
      <c r="I1711" s="74"/>
      <c r="J1711" s="74"/>
      <c r="K1711" s="74"/>
      <c r="L1711" s="74"/>
      <c r="M1711" s="74"/>
      <c r="N1711" s="74"/>
      <c r="O1711" s="74"/>
      <c r="P1711" s="74"/>
      <c r="Q1711" s="74"/>
      <c r="R1711" s="74"/>
      <c r="S1711" s="74"/>
      <c r="T1711" s="74"/>
      <c r="U1711" s="74"/>
      <c r="V1711" s="74"/>
      <c r="W1711" s="74"/>
      <c r="X1711" s="74"/>
      <c r="Y1711" s="74"/>
      <c r="Z1711" s="74"/>
    </row>
    <row r="1712" spans="1:26">
      <c r="A1712" s="74"/>
      <c r="B1712" s="74"/>
      <c r="C1712" s="74"/>
      <c r="D1712" s="74"/>
      <c r="E1712" s="74"/>
      <c r="F1712" s="74"/>
      <c r="G1712" s="74"/>
      <c r="H1712" s="74"/>
      <c r="I1712" s="74"/>
      <c r="J1712" s="74"/>
      <c r="K1712" s="74"/>
      <c r="L1712" s="74"/>
      <c r="M1712" s="74"/>
      <c r="N1712" s="74"/>
      <c r="O1712" s="74"/>
      <c r="P1712" s="74"/>
      <c r="Q1712" s="74"/>
      <c r="R1712" s="74"/>
      <c r="S1712" s="74"/>
      <c r="T1712" s="74"/>
      <c r="U1712" s="74"/>
      <c r="V1712" s="74"/>
      <c r="W1712" s="74"/>
      <c r="X1712" s="74"/>
      <c r="Y1712" s="74"/>
      <c r="Z1712" s="74"/>
    </row>
    <row r="1713" spans="1:26">
      <c r="A1713" s="74"/>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row>
    <row r="1714" spans="1:26">
      <c r="A1714" s="74"/>
      <c r="B1714" s="74"/>
      <c r="C1714" s="74"/>
      <c r="D1714" s="74"/>
      <c r="E1714" s="74"/>
      <c r="F1714" s="74"/>
      <c r="G1714" s="74"/>
      <c r="H1714" s="74"/>
      <c r="I1714" s="74"/>
      <c r="J1714" s="74"/>
      <c r="K1714" s="74"/>
      <c r="L1714" s="74"/>
      <c r="M1714" s="74"/>
      <c r="N1714" s="74"/>
      <c r="O1714" s="74"/>
      <c r="P1714" s="74"/>
      <c r="Q1714" s="74"/>
      <c r="R1714" s="74"/>
      <c r="S1714" s="74"/>
      <c r="T1714" s="74"/>
      <c r="U1714" s="74"/>
      <c r="V1714" s="74"/>
      <c r="W1714" s="74"/>
      <c r="X1714" s="74"/>
      <c r="Y1714" s="74"/>
      <c r="Z1714" s="74"/>
    </row>
    <row r="1715" spans="1:26">
      <c r="A1715" s="74"/>
      <c r="B1715" s="74"/>
      <c r="C1715" s="74"/>
      <c r="D1715" s="74"/>
      <c r="E1715" s="74"/>
      <c r="F1715" s="74"/>
      <c r="G1715" s="74"/>
      <c r="H1715" s="74"/>
      <c r="I1715" s="74"/>
      <c r="J1715" s="74"/>
      <c r="K1715" s="74"/>
      <c r="L1715" s="74"/>
      <c r="M1715" s="74"/>
      <c r="N1715" s="74"/>
      <c r="O1715" s="74"/>
      <c r="P1715" s="74"/>
      <c r="Q1715" s="74"/>
      <c r="R1715" s="74"/>
      <c r="S1715" s="74"/>
      <c r="T1715" s="74"/>
      <c r="U1715" s="74"/>
      <c r="V1715" s="74"/>
      <c r="W1715" s="74"/>
      <c r="X1715" s="74"/>
      <c r="Y1715" s="74"/>
      <c r="Z1715" s="74"/>
    </row>
    <row r="1716" spans="1:26">
      <c r="A1716" s="74"/>
      <c r="B1716" s="74"/>
      <c r="C1716" s="74"/>
      <c r="D1716" s="74"/>
      <c r="E1716" s="74"/>
      <c r="F1716" s="74"/>
      <c r="G1716" s="74"/>
      <c r="H1716" s="74"/>
      <c r="I1716" s="74"/>
      <c r="J1716" s="74"/>
      <c r="K1716" s="74"/>
      <c r="L1716" s="74"/>
      <c r="M1716" s="74"/>
      <c r="N1716" s="74"/>
      <c r="O1716" s="74"/>
      <c r="P1716" s="74"/>
      <c r="Q1716" s="74"/>
      <c r="R1716" s="74"/>
      <c r="S1716" s="74"/>
      <c r="T1716" s="74"/>
      <c r="U1716" s="74"/>
      <c r="V1716" s="74"/>
      <c r="W1716" s="74"/>
      <c r="X1716" s="74"/>
      <c r="Y1716" s="74"/>
      <c r="Z1716" s="74"/>
    </row>
    <row r="1717" spans="1:26">
      <c r="A1717" s="74"/>
      <c r="B1717" s="74"/>
      <c r="C1717" s="74"/>
      <c r="D1717" s="74"/>
      <c r="E1717" s="74"/>
      <c r="F1717" s="74"/>
      <c r="G1717" s="74"/>
      <c r="H1717" s="74"/>
      <c r="I1717" s="74"/>
      <c r="J1717" s="74"/>
      <c r="K1717" s="74"/>
      <c r="L1717" s="74"/>
      <c r="M1717" s="74"/>
      <c r="N1717" s="74"/>
      <c r="O1717" s="74"/>
      <c r="P1717" s="74"/>
      <c r="Q1717" s="74"/>
      <c r="R1717" s="74"/>
      <c r="S1717" s="74"/>
      <c r="T1717" s="74"/>
      <c r="U1717" s="74"/>
      <c r="V1717" s="74"/>
      <c r="W1717" s="74"/>
      <c r="X1717" s="74"/>
      <c r="Y1717" s="74"/>
      <c r="Z1717" s="74"/>
    </row>
    <row r="1718" spans="1:26">
      <c r="A1718" s="74"/>
      <c r="B1718" s="74"/>
      <c r="C1718" s="74"/>
      <c r="D1718" s="74"/>
      <c r="E1718" s="74"/>
      <c r="F1718" s="74"/>
      <c r="G1718" s="74"/>
      <c r="H1718" s="74"/>
      <c r="I1718" s="74"/>
      <c r="J1718" s="74"/>
      <c r="K1718" s="74"/>
      <c r="L1718" s="74"/>
      <c r="M1718" s="74"/>
      <c r="N1718" s="74"/>
      <c r="O1718" s="74"/>
      <c r="P1718" s="74"/>
      <c r="Q1718" s="74"/>
      <c r="R1718" s="74"/>
      <c r="S1718" s="74"/>
      <c r="T1718" s="74"/>
      <c r="U1718" s="74"/>
      <c r="V1718" s="74"/>
      <c r="W1718" s="74"/>
      <c r="X1718" s="74"/>
      <c r="Y1718" s="74"/>
      <c r="Z1718" s="74"/>
    </row>
    <row r="1719" spans="1:26">
      <c r="A1719" s="74"/>
      <c r="B1719" s="74"/>
      <c r="C1719" s="74"/>
      <c r="D1719" s="74"/>
      <c r="E1719" s="74"/>
      <c r="F1719" s="74"/>
      <c r="G1719" s="74"/>
      <c r="H1719" s="74"/>
      <c r="I1719" s="74"/>
      <c r="J1719" s="74"/>
      <c r="K1719" s="74"/>
      <c r="L1719" s="74"/>
      <c r="M1719" s="74"/>
      <c r="N1719" s="74"/>
      <c r="O1719" s="74"/>
      <c r="P1719" s="74"/>
      <c r="Q1719" s="74"/>
      <c r="R1719" s="74"/>
      <c r="S1719" s="74"/>
      <c r="T1719" s="74"/>
      <c r="U1719" s="74"/>
      <c r="V1719" s="74"/>
      <c r="W1719" s="74"/>
      <c r="X1719" s="74"/>
      <c r="Y1719" s="74"/>
      <c r="Z1719" s="74"/>
    </row>
    <row r="1720" spans="1:26">
      <c r="A1720" s="74"/>
      <c r="B1720" s="74"/>
      <c r="C1720" s="74"/>
      <c r="D1720" s="74"/>
      <c r="E1720" s="74"/>
      <c r="F1720" s="74"/>
      <c r="G1720" s="74"/>
      <c r="H1720" s="74"/>
      <c r="I1720" s="74"/>
      <c r="J1720" s="74"/>
      <c r="K1720" s="74"/>
      <c r="L1720" s="74"/>
      <c r="M1720" s="74"/>
      <c r="N1720" s="74"/>
      <c r="O1720" s="74"/>
      <c r="P1720" s="74"/>
      <c r="Q1720" s="74"/>
      <c r="R1720" s="74"/>
      <c r="S1720" s="74"/>
      <c r="T1720" s="74"/>
      <c r="U1720" s="74"/>
      <c r="V1720" s="74"/>
      <c r="W1720" s="74"/>
      <c r="X1720" s="74"/>
      <c r="Y1720" s="74"/>
      <c r="Z1720" s="74"/>
    </row>
    <row r="1721" spans="1:26">
      <c r="A1721" s="74"/>
      <c r="B1721" s="74"/>
      <c r="C1721" s="74"/>
      <c r="D1721" s="74"/>
      <c r="E1721" s="74"/>
      <c r="F1721" s="74"/>
      <c r="G1721" s="74"/>
      <c r="H1721" s="74"/>
      <c r="I1721" s="74"/>
      <c r="J1721" s="74"/>
      <c r="K1721" s="74"/>
      <c r="L1721" s="74"/>
      <c r="M1721" s="74"/>
      <c r="N1721" s="74"/>
      <c r="O1721" s="74"/>
      <c r="P1721" s="74"/>
      <c r="Q1721" s="74"/>
      <c r="R1721" s="74"/>
      <c r="S1721" s="74"/>
      <c r="T1721" s="74"/>
      <c r="U1721" s="74"/>
      <c r="V1721" s="74"/>
      <c r="W1721" s="74"/>
      <c r="X1721" s="74"/>
      <c r="Y1721" s="74"/>
      <c r="Z1721" s="74"/>
    </row>
    <row r="1722" spans="1:26">
      <c r="A1722" s="74"/>
      <c r="B1722" s="74"/>
      <c r="C1722" s="74"/>
      <c r="D1722" s="74"/>
      <c r="E1722" s="74"/>
      <c r="F1722" s="74"/>
      <c r="G1722" s="74"/>
      <c r="H1722" s="74"/>
      <c r="I1722" s="74"/>
      <c r="J1722" s="74"/>
      <c r="K1722" s="74"/>
      <c r="L1722" s="74"/>
      <c r="M1722" s="74"/>
      <c r="N1722" s="74"/>
      <c r="O1722" s="74"/>
      <c r="P1722" s="74"/>
      <c r="Q1722" s="74"/>
      <c r="R1722" s="74"/>
      <c r="S1722" s="74"/>
      <c r="T1722" s="74"/>
      <c r="U1722" s="74"/>
      <c r="V1722" s="74"/>
      <c r="W1722" s="74"/>
      <c r="X1722" s="74"/>
      <c r="Y1722" s="74"/>
      <c r="Z1722" s="74"/>
    </row>
    <row r="1723" spans="1:26">
      <c r="A1723" s="74"/>
      <c r="B1723" s="74"/>
      <c r="C1723" s="74"/>
      <c r="D1723" s="74"/>
      <c r="E1723" s="74"/>
      <c r="F1723" s="74"/>
      <c r="G1723" s="74"/>
      <c r="H1723" s="74"/>
      <c r="I1723" s="74"/>
      <c r="J1723" s="74"/>
      <c r="K1723" s="74"/>
      <c r="L1723" s="74"/>
      <c r="M1723" s="74"/>
      <c r="N1723" s="74"/>
      <c r="O1723" s="74"/>
      <c r="P1723" s="74"/>
      <c r="Q1723" s="74"/>
      <c r="R1723" s="74"/>
      <c r="S1723" s="74"/>
      <c r="T1723" s="74"/>
      <c r="U1723" s="74"/>
      <c r="V1723" s="74"/>
      <c r="W1723" s="74"/>
      <c r="X1723" s="74"/>
      <c r="Y1723" s="74"/>
      <c r="Z1723" s="74"/>
    </row>
    <row r="1724" spans="1:26">
      <c r="A1724" s="74"/>
      <c r="B1724" s="74"/>
      <c r="C1724" s="74"/>
      <c r="D1724" s="74"/>
      <c r="E1724" s="74"/>
      <c r="F1724" s="74"/>
      <c r="G1724" s="74"/>
      <c r="H1724" s="74"/>
      <c r="I1724" s="74"/>
      <c r="J1724" s="74"/>
      <c r="K1724" s="74"/>
      <c r="L1724" s="74"/>
      <c r="M1724" s="74"/>
      <c r="N1724" s="74"/>
      <c r="O1724" s="74"/>
      <c r="P1724" s="74"/>
      <c r="Q1724" s="74"/>
      <c r="R1724" s="74"/>
      <c r="S1724" s="74"/>
      <c r="T1724" s="74"/>
      <c r="U1724" s="74"/>
      <c r="V1724" s="74"/>
      <c r="W1724" s="74"/>
      <c r="X1724" s="74"/>
      <c r="Y1724" s="74"/>
      <c r="Z1724" s="74"/>
    </row>
    <row r="1725" spans="1:26">
      <c r="A1725" s="74"/>
      <c r="B1725" s="74"/>
      <c r="C1725" s="74"/>
      <c r="D1725" s="74"/>
      <c r="E1725" s="74"/>
      <c r="F1725" s="74"/>
      <c r="G1725" s="74"/>
      <c r="H1725" s="74"/>
      <c r="I1725" s="74"/>
      <c r="J1725" s="74"/>
      <c r="K1725" s="74"/>
      <c r="L1725" s="74"/>
      <c r="M1725" s="74"/>
      <c r="N1725" s="74"/>
      <c r="O1725" s="74"/>
      <c r="P1725" s="74"/>
      <c r="Q1725" s="74"/>
      <c r="R1725" s="74"/>
      <c r="S1725" s="74"/>
      <c r="T1725" s="74"/>
      <c r="U1725" s="74"/>
      <c r="V1725" s="74"/>
      <c r="W1725" s="74"/>
      <c r="X1725" s="74"/>
      <c r="Y1725" s="74"/>
      <c r="Z1725" s="74"/>
    </row>
    <row r="1726" spans="1:26">
      <c r="A1726" s="74"/>
      <c r="B1726" s="74"/>
      <c r="C1726" s="74"/>
      <c r="D1726" s="74"/>
      <c r="E1726" s="74"/>
      <c r="F1726" s="74"/>
      <c r="G1726" s="74"/>
      <c r="H1726" s="74"/>
      <c r="I1726" s="74"/>
      <c r="J1726" s="74"/>
      <c r="K1726" s="74"/>
      <c r="L1726" s="74"/>
      <c r="M1726" s="74"/>
      <c r="N1726" s="74"/>
      <c r="O1726" s="74"/>
      <c r="P1726" s="74"/>
      <c r="Q1726" s="74"/>
      <c r="R1726" s="74"/>
      <c r="S1726" s="74"/>
      <c r="T1726" s="74"/>
      <c r="U1726" s="74"/>
      <c r="V1726" s="74"/>
      <c r="W1726" s="74"/>
      <c r="X1726" s="74"/>
      <c r="Y1726" s="74"/>
      <c r="Z1726" s="74"/>
    </row>
    <row r="1727" spans="1:26">
      <c r="A1727" s="74"/>
      <c r="B1727" s="74"/>
      <c r="C1727" s="74"/>
      <c r="D1727" s="74"/>
      <c r="E1727" s="74"/>
      <c r="F1727" s="74"/>
      <c r="G1727" s="74"/>
      <c r="H1727" s="74"/>
      <c r="I1727" s="74"/>
      <c r="J1727" s="74"/>
      <c r="K1727" s="74"/>
      <c r="L1727" s="74"/>
      <c r="M1727" s="74"/>
      <c r="N1727" s="74"/>
      <c r="O1727" s="74"/>
      <c r="P1727" s="74"/>
      <c r="Q1727" s="74"/>
      <c r="R1727" s="74"/>
      <c r="S1727" s="74"/>
      <c r="T1727" s="74"/>
      <c r="U1727" s="74"/>
      <c r="V1727" s="74"/>
      <c r="W1727" s="74"/>
      <c r="X1727" s="74"/>
      <c r="Y1727" s="74"/>
      <c r="Z1727" s="74"/>
    </row>
    <row r="1728" spans="1:26">
      <c r="A1728" s="74"/>
      <c r="B1728" s="74"/>
      <c r="C1728" s="74"/>
      <c r="D1728" s="74"/>
      <c r="E1728" s="74"/>
      <c r="F1728" s="74"/>
      <c r="G1728" s="74"/>
      <c r="H1728" s="74"/>
      <c r="I1728" s="74"/>
      <c r="J1728" s="74"/>
      <c r="K1728" s="74"/>
      <c r="L1728" s="74"/>
      <c r="M1728" s="74"/>
      <c r="N1728" s="74"/>
      <c r="O1728" s="74"/>
      <c r="P1728" s="74"/>
      <c r="Q1728" s="74"/>
      <c r="R1728" s="74"/>
      <c r="S1728" s="74"/>
      <c r="T1728" s="74"/>
      <c r="U1728" s="74"/>
      <c r="V1728" s="74"/>
      <c r="W1728" s="74"/>
      <c r="X1728" s="74"/>
      <c r="Y1728" s="74"/>
      <c r="Z1728" s="74"/>
    </row>
    <row r="1729" spans="1:26">
      <c r="A1729" s="74"/>
      <c r="B1729" s="74"/>
      <c r="C1729" s="74"/>
      <c r="D1729" s="74"/>
      <c r="E1729" s="74"/>
      <c r="F1729" s="74"/>
      <c r="G1729" s="74"/>
      <c r="H1729" s="74"/>
      <c r="I1729" s="74"/>
      <c r="J1729" s="74"/>
      <c r="K1729" s="74"/>
      <c r="L1729" s="74"/>
      <c r="M1729" s="74"/>
      <c r="N1729" s="74"/>
      <c r="O1729" s="74"/>
      <c r="P1729" s="74"/>
      <c r="Q1729" s="74"/>
      <c r="R1729" s="74"/>
      <c r="S1729" s="74"/>
      <c r="T1729" s="74"/>
      <c r="U1729" s="74"/>
      <c r="V1729" s="74"/>
      <c r="W1729" s="74"/>
      <c r="X1729" s="74"/>
      <c r="Y1729" s="74"/>
      <c r="Z1729" s="74"/>
    </row>
    <row r="1730" spans="1:26">
      <c r="A1730" s="74"/>
      <c r="B1730" s="74"/>
      <c r="C1730" s="74"/>
      <c r="D1730" s="74"/>
      <c r="E1730" s="74"/>
      <c r="F1730" s="74"/>
      <c r="G1730" s="74"/>
      <c r="H1730" s="74"/>
      <c r="I1730" s="74"/>
      <c r="J1730" s="74"/>
      <c r="K1730" s="74"/>
      <c r="L1730" s="74"/>
      <c r="M1730" s="74"/>
      <c r="N1730" s="74"/>
      <c r="O1730" s="74"/>
      <c r="P1730" s="74"/>
      <c r="Q1730" s="74"/>
      <c r="R1730" s="74"/>
      <c r="S1730" s="74"/>
      <c r="T1730" s="74"/>
      <c r="U1730" s="74"/>
      <c r="V1730" s="74"/>
      <c r="W1730" s="74"/>
      <c r="X1730" s="74"/>
      <c r="Y1730" s="74"/>
      <c r="Z1730" s="74"/>
    </row>
    <row r="1731" spans="1:26">
      <c r="A1731" s="74"/>
      <c r="B1731" s="74"/>
      <c r="C1731" s="74"/>
      <c r="D1731" s="74"/>
      <c r="E1731" s="74"/>
      <c r="F1731" s="74"/>
      <c r="G1731" s="74"/>
      <c r="H1731" s="74"/>
      <c r="I1731" s="74"/>
      <c r="J1731" s="74"/>
      <c r="K1731" s="74"/>
      <c r="L1731" s="74"/>
      <c r="M1731" s="74"/>
      <c r="N1731" s="74"/>
      <c r="O1731" s="74"/>
      <c r="P1731" s="74"/>
      <c r="Q1731" s="74"/>
      <c r="R1731" s="74"/>
      <c r="S1731" s="74"/>
      <c r="T1731" s="74"/>
      <c r="U1731" s="74"/>
      <c r="V1731" s="74"/>
      <c r="W1731" s="74"/>
      <c r="X1731" s="74"/>
      <c r="Y1731" s="74"/>
      <c r="Z1731" s="74"/>
    </row>
    <row r="1732" spans="1:26">
      <c r="A1732" s="74"/>
      <c r="B1732" s="74"/>
      <c r="C1732" s="74"/>
      <c r="D1732" s="74"/>
      <c r="E1732" s="74"/>
      <c r="F1732" s="74"/>
      <c r="G1732" s="74"/>
      <c r="H1732" s="74"/>
      <c r="I1732" s="74"/>
      <c r="J1732" s="74"/>
      <c r="K1732" s="74"/>
      <c r="L1732" s="74"/>
      <c r="M1732" s="74"/>
      <c r="N1732" s="74"/>
      <c r="O1732" s="74"/>
      <c r="P1732" s="74"/>
      <c r="Q1732" s="74"/>
      <c r="R1732" s="74"/>
      <c r="S1732" s="74"/>
      <c r="T1732" s="74"/>
      <c r="U1732" s="74"/>
      <c r="V1732" s="74"/>
      <c r="W1732" s="74"/>
      <c r="X1732" s="74"/>
      <c r="Y1732" s="74"/>
      <c r="Z1732" s="74"/>
    </row>
    <row r="1733" spans="1:26">
      <c r="A1733" s="74"/>
      <c r="B1733" s="74"/>
      <c r="C1733" s="74"/>
      <c r="D1733" s="74"/>
      <c r="E1733" s="74"/>
      <c r="F1733" s="74"/>
      <c r="G1733" s="74"/>
      <c r="H1733" s="74"/>
      <c r="I1733" s="74"/>
      <c r="J1733" s="74"/>
      <c r="K1733" s="74"/>
      <c r="L1733" s="74"/>
      <c r="M1733" s="74"/>
      <c r="N1733" s="74"/>
      <c r="O1733" s="74"/>
      <c r="P1733" s="74"/>
      <c r="Q1733" s="74"/>
      <c r="R1733" s="74"/>
      <c r="S1733" s="74"/>
      <c r="T1733" s="74"/>
      <c r="U1733" s="74"/>
      <c r="V1733" s="74"/>
      <c r="W1733" s="74"/>
      <c r="X1733" s="74"/>
      <c r="Y1733" s="74"/>
      <c r="Z1733" s="74"/>
    </row>
    <row r="1734" spans="1:26">
      <c r="A1734" s="74"/>
      <c r="B1734" s="74"/>
      <c r="C1734" s="74"/>
      <c r="D1734" s="74"/>
      <c r="E1734" s="74"/>
      <c r="F1734" s="74"/>
      <c r="G1734" s="74"/>
      <c r="H1734" s="74"/>
      <c r="I1734" s="74"/>
      <c r="J1734" s="74"/>
      <c r="K1734" s="74"/>
      <c r="L1734" s="74"/>
      <c r="M1734" s="74"/>
      <c r="N1734" s="74"/>
      <c r="O1734" s="74"/>
      <c r="P1734" s="74"/>
      <c r="Q1734" s="74"/>
      <c r="R1734" s="74"/>
      <c r="S1734" s="74"/>
      <c r="T1734" s="74"/>
      <c r="U1734" s="74"/>
      <c r="V1734" s="74"/>
      <c r="W1734" s="74"/>
      <c r="X1734" s="74"/>
      <c r="Y1734" s="74"/>
      <c r="Z1734" s="74"/>
    </row>
    <row r="1735" spans="1:26">
      <c r="A1735" s="74"/>
      <c r="B1735" s="74"/>
      <c r="C1735" s="74"/>
      <c r="D1735" s="74"/>
      <c r="E1735" s="74"/>
      <c r="F1735" s="74"/>
      <c r="G1735" s="74"/>
      <c r="H1735" s="74"/>
      <c r="I1735" s="74"/>
      <c r="J1735" s="74"/>
      <c r="K1735" s="74"/>
      <c r="L1735" s="74"/>
      <c r="M1735" s="74"/>
      <c r="N1735" s="74"/>
      <c r="O1735" s="74"/>
      <c r="P1735" s="74"/>
      <c r="Q1735" s="74"/>
      <c r="R1735" s="74"/>
      <c r="S1735" s="74"/>
      <c r="T1735" s="74"/>
      <c r="U1735" s="74"/>
      <c r="V1735" s="74"/>
      <c r="W1735" s="74"/>
      <c r="X1735" s="74"/>
      <c r="Y1735" s="74"/>
      <c r="Z1735" s="74"/>
    </row>
    <row r="1736" spans="1:26">
      <c r="A1736" s="74"/>
      <c r="B1736" s="74"/>
      <c r="C1736" s="74"/>
      <c r="D1736" s="74"/>
      <c r="E1736" s="74"/>
      <c r="F1736" s="74"/>
      <c r="G1736" s="74"/>
      <c r="H1736" s="74"/>
      <c r="I1736" s="74"/>
      <c r="J1736" s="74"/>
      <c r="K1736" s="74"/>
      <c r="L1736" s="74"/>
      <c r="M1736" s="74"/>
      <c r="N1736" s="74"/>
      <c r="O1736" s="74"/>
      <c r="P1736" s="74"/>
      <c r="Q1736" s="74"/>
      <c r="R1736" s="74"/>
      <c r="S1736" s="74"/>
      <c r="T1736" s="74"/>
      <c r="U1736" s="74"/>
      <c r="V1736" s="74"/>
      <c r="W1736" s="74"/>
      <c r="X1736" s="74"/>
      <c r="Y1736" s="74"/>
      <c r="Z1736" s="74"/>
    </row>
    <row r="1737" spans="1:26">
      <c r="A1737" s="74"/>
      <c r="B1737" s="74"/>
      <c r="C1737" s="74"/>
      <c r="D1737" s="74"/>
      <c r="E1737" s="74"/>
      <c r="F1737" s="74"/>
      <c r="G1737" s="74"/>
      <c r="H1737" s="74"/>
      <c r="I1737" s="74"/>
      <c r="J1737" s="74"/>
      <c r="K1737" s="74"/>
      <c r="L1737" s="74"/>
      <c r="M1737" s="74"/>
      <c r="N1737" s="74"/>
      <c r="O1737" s="74"/>
      <c r="P1737" s="74"/>
      <c r="Q1737" s="74"/>
      <c r="R1737" s="74"/>
      <c r="S1737" s="74"/>
      <c r="T1737" s="74"/>
      <c r="U1737" s="74"/>
      <c r="V1737" s="74"/>
      <c r="W1737" s="74"/>
      <c r="X1737" s="74"/>
      <c r="Y1737" s="74"/>
      <c r="Z1737" s="74"/>
    </row>
    <row r="1738" spans="1:26">
      <c r="A1738" s="74"/>
      <c r="B1738" s="74"/>
      <c r="C1738" s="74"/>
      <c r="D1738" s="74"/>
      <c r="E1738" s="74"/>
      <c r="F1738" s="74"/>
      <c r="G1738" s="74"/>
      <c r="H1738" s="74"/>
      <c r="I1738" s="74"/>
      <c r="J1738" s="74"/>
      <c r="K1738" s="74"/>
      <c r="L1738" s="74"/>
      <c r="M1738" s="74"/>
      <c r="N1738" s="74"/>
      <c r="O1738" s="74"/>
      <c r="P1738" s="74"/>
      <c r="Q1738" s="74"/>
      <c r="R1738" s="74"/>
      <c r="S1738" s="74"/>
      <c r="T1738" s="74"/>
      <c r="U1738" s="74"/>
      <c r="V1738" s="74"/>
      <c r="W1738" s="74"/>
      <c r="X1738" s="74"/>
      <c r="Y1738" s="74"/>
      <c r="Z1738" s="74"/>
    </row>
    <row r="1739" spans="1:26">
      <c r="A1739" s="74"/>
      <c r="B1739" s="74"/>
      <c r="C1739" s="74"/>
      <c r="D1739" s="74"/>
      <c r="E1739" s="74"/>
      <c r="F1739" s="74"/>
      <c r="G1739" s="74"/>
      <c r="H1739" s="74"/>
      <c r="I1739" s="74"/>
      <c r="J1739" s="74"/>
      <c r="K1739" s="74"/>
      <c r="L1739" s="74"/>
      <c r="M1739" s="74"/>
      <c r="N1739" s="74"/>
      <c r="O1739" s="74"/>
      <c r="P1739" s="74"/>
      <c r="Q1739" s="74"/>
      <c r="R1739" s="74"/>
      <c r="S1739" s="74"/>
      <c r="T1739" s="74"/>
      <c r="U1739" s="74"/>
      <c r="V1739" s="74"/>
      <c r="W1739" s="74"/>
      <c r="X1739" s="74"/>
      <c r="Y1739" s="74"/>
      <c r="Z1739" s="74"/>
    </row>
    <row r="1740" spans="1:26">
      <c r="A1740" s="74"/>
      <c r="B1740" s="74"/>
      <c r="C1740" s="74"/>
      <c r="D1740" s="74"/>
      <c r="E1740" s="74"/>
      <c r="F1740" s="74"/>
      <c r="G1740" s="74"/>
      <c r="H1740" s="74"/>
      <c r="I1740" s="74"/>
      <c r="J1740" s="74"/>
      <c r="K1740" s="74"/>
      <c r="L1740" s="74"/>
      <c r="M1740" s="74"/>
      <c r="N1740" s="74"/>
      <c r="O1740" s="74"/>
      <c r="P1740" s="74"/>
      <c r="Q1740" s="74"/>
      <c r="R1740" s="74"/>
      <c r="S1740" s="74"/>
      <c r="T1740" s="74"/>
      <c r="U1740" s="74"/>
      <c r="V1740" s="74"/>
      <c r="W1740" s="74"/>
      <c r="X1740" s="74"/>
      <c r="Y1740" s="74"/>
      <c r="Z1740" s="74"/>
    </row>
    <row r="1741" spans="1:26">
      <c r="A1741" s="74"/>
      <c r="B1741" s="74"/>
      <c r="C1741" s="74"/>
      <c r="D1741" s="74"/>
      <c r="E1741" s="74"/>
      <c r="F1741" s="74"/>
      <c r="G1741" s="74"/>
      <c r="H1741" s="74"/>
      <c r="I1741" s="74"/>
      <c r="J1741" s="74"/>
      <c r="K1741" s="74"/>
      <c r="L1741" s="74"/>
      <c r="M1741" s="74"/>
      <c r="N1741" s="74"/>
      <c r="O1741" s="74"/>
      <c r="P1741" s="74"/>
      <c r="Q1741" s="74"/>
      <c r="R1741" s="74"/>
      <c r="S1741" s="74"/>
      <c r="T1741" s="74"/>
      <c r="U1741" s="74"/>
      <c r="V1741" s="74"/>
      <c r="W1741" s="74"/>
      <c r="X1741" s="74"/>
      <c r="Y1741" s="74"/>
      <c r="Z1741" s="74"/>
    </row>
    <row r="1742" spans="1:26">
      <c r="A1742" s="74"/>
      <c r="B1742" s="74"/>
      <c r="C1742" s="74"/>
      <c r="D1742" s="74"/>
      <c r="E1742" s="74"/>
      <c r="F1742" s="74"/>
      <c r="G1742" s="74"/>
      <c r="H1742" s="74"/>
      <c r="I1742" s="74"/>
      <c r="J1742" s="74"/>
      <c r="K1742" s="74"/>
      <c r="L1742" s="74"/>
      <c r="M1742" s="74"/>
      <c r="N1742" s="74"/>
      <c r="O1742" s="74"/>
      <c r="P1742" s="74"/>
      <c r="Q1742" s="74"/>
      <c r="R1742" s="74"/>
      <c r="S1742" s="74"/>
      <c r="T1742" s="74"/>
      <c r="U1742" s="74"/>
      <c r="V1742" s="74"/>
      <c r="W1742" s="74"/>
      <c r="X1742" s="74"/>
      <c r="Y1742" s="74"/>
      <c r="Z1742" s="74"/>
    </row>
    <row r="1743" spans="1:26">
      <c r="A1743" s="74"/>
      <c r="B1743" s="74"/>
      <c r="C1743" s="74"/>
      <c r="D1743" s="74"/>
      <c r="E1743" s="74"/>
      <c r="F1743" s="74"/>
      <c r="G1743" s="74"/>
      <c r="H1743" s="74"/>
      <c r="I1743" s="74"/>
      <c r="J1743" s="74"/>
      <c r="K1743" s="74"/>
      <c r="L1743" s="74"/>
      <c r="M1743" s="74"/>
      <c r="N1743" s="74"/>
      <c r="O1743" s="74"/>
      <c r="P1743" s="74"/>
      <c r="Q1743" s="74"/>
      <c r="R1743" s="74"/>
      <c r="S1743" s="74"/>
      <c r="T1743" s="74"/>
      <c r="U1743" s="74"/>
      <c r="V1743" s="74"/>
      <c r="W1743" s="74"/>
      <c r="X1743" s="74"/>
      <c r="Y1743" s="74"/>
      <c r="Z1743" s="74"/>
    </row>
    <row r="1744" spans="1:26">
      <c r="A1744" s="74"/>
      <c r="B1744" s="74"/>
      <c r="C1744" s="74"/>
      <c r="D1744" s="74"/>
      <c r="E1744" s="74"/>
      <c r="F1744" s="74"/>
      <c r="G1744" s="74"/>
      <c r="H1744" s="74"/>
      <c r="I1744" s="74"/>
      <c r="J1744" s="74"/>
      <c r="K1744" s="74"/>
      <c r="L1744" s="74"/>
      <c r="M1744" s="74"/>
      <c r="N1744" s="74"/>
      <c r="O1744" s="74"/>
      <c r="P1744" s="74"/>
      <c r="Q1744" s="74"/>
      <c r="R1744" s="74"/>
      <c r="S1744" s="74"/>
      <c r="T1744" s="74"/>
      <c r="U1744" s="74"/>
      <c r="V1744" s="74"/>
      <c r="W1744" s="74"/>
      <c r="X1744" s="74"/>
      <c r="Y1744" s="74"/>
      <c r="Z1744" s="74"/>
    </row>
    <row r="1745" spans="1:26">
      <c r="A1745" s="74"/>
      <c r="B1745" s="74"/>
      <c r="C1745" s="74"/>
      <c r="D1745" s="74"/>
      <c r="E1745" s="74"/>
      <c r="F1745" s="74"/>
      <c r="G1745" s="74"/>
      <c r="H1745" s="74"/>
      <c r="I1745" s="74"/>
      <c r="J1745" s="74"/>
      <c r="K1745" s="74"/>
      <c r="L1745" s="74"/>
      <c r="M1745" s="74"/>
      <c r="N1745" s="74"/>
      <c r="O1745" s="74"/>
      <c r="P1745" s="74"/>
      <c r="Q1745" s="74"/>
      <c r="R1745" s="74"/>
      <c r="S1745" s="74"/>
      <c r="T1745" s="74"/>
      <c r="U1745" s="74"/>
      <c r="V1745" s="74"/>
      <c r="W1745" s="74"/>
      <c r="X1745" s="74"/>
      <c r="Y1745" s="74"/>
      <c r="Z1745" s="74"/>
    </row>
    <row r="1746" spans="1:26">
      <c r="A1746" s="74"/>
      <c r="B1746" s="74"/>
      <c r="C1746" s="74"/>
      <c r="D1746" s="74"/>
      <c r="E1746" s="74"/>
      <c r="F1746" s="74"/>
      <c r="G1746" s="74"/>
      <c r="H1746" s="74"/>
      <c r="I1746" s="74"/>
      <c r="J1746" s="74"/>
      <c r="K1746" s="74"/>
      <c r="L1746" s="74"/>
      <c r="M1746" s="74"/>
      <c r="N1746" s="74"/>
      <c r="O1746" s="74"/>
      <c r="P1746" s="74"/>
      <c r="Q1746" s="74"/>
      <c r="R1746" s="74"/>
      <c r="S1746" s="74"/>
      <c r="T1746" s="74"/>
      <c r="U1746" s="74"/>
      <c r="V1746" s="74"/>
      <c r="W1746" s="74"/>
      <c r="X1746" s="74"/>
      <c r="Y1746" s="74"/>
      <c r="Z1746" s="74"/>
    </row>
    <row r="1747" spans="1:26">
      <c r="A1747" s="74"/>
      <c r="B1747" s="74"/>
      <c r="C1747" s="74"/>
      <c r="D1747" s="74"/>
      <c r="E1747" s="74"/>
      <c r="F1747" s="74"/>
      <c r="G1747" s="74"/>
      <c r="H1747" s="74"/>
      <c r="I1747" s="74"/>
      <c r="J1747" s="74"/>
      <c r="K1747" s="74"/>
      <c r="L1747" s="74"/>
      <c r="M1747" s="74"/>
      <c r="N1747" s="74"/>
      <c r="O1747" s="74"/>
      <c r="P1747" s="74"/>
      <c r="Q1747" s="74"/>
      <c r="R1747" s="74"/>
      <c r="S1747" s="74"/>
      <c r="T1747" s="74"/>
      <c r="U1747" s="74"/>
      <c r="V1747" s="74"/>
      <c r="W1747" s="74"/>
      <c r="X1747" s="74"/>
      <c r="Y1747" s="74"/>
      <c r="Z1747" s="74"/>
    </row>
    <row r="1748" spans="1:26">
      <c r="A1748" s="74"/>
      <c r="B1748" s="74"/>
      <c r="C1748" s="74"/>
      <c r="D1748" s="74"/>
      <c r="E1748" s="74"/>
      <c r="F1748" s="74"/>
      <c r="G1748" s="74"/>
      <c r="H1748" s="74"/>
      <c r="I1748" s="74"/>
      <c r="J1748" s="74"/>
      <c r="K1748" s="74"/>
      <c r="L1748" s="74"/>
      <c r="M1748" s="74"/>
      <c r="N1748" s="74"/>
      <c r="O1748" s="74"/>
      <c r="P1748" s="74"/>
      <c r="Q1748" s="74"/>
      <c r="R1748" s="74"/>
      <c r="S1748" s="74"/>
      <c r="T1748" s="74"/>
      <c r="U1748" s="74"/>
      <c r="V1748" s="74"/>
      <c r="W1748" s="74"/>
      <c r="X1748" s="74"/>
      <c r="Y1748" s="74"/>
      <c r="Z1748" s="74"/>
    </row>
    <row r="1749" spans="1:26">
      <c r="A1749" s="74"/>
      <c r="B1749" s="74"/>
      <c r="C1749" s="74"/>
      <c r="D1749" s="74"/>
      <c r="E1749" s="74"/>
      <c r="F1749" s="74"/>
      <c r="G1749" s="74"/>
      <c r="H1749" s="74"/>
      <c r="I1749" s="74"/>
      <c r="J1749" s="74"/>
      <c r="K1749" s="74"/>
      <c r="L1749" s="74"/>
      <c r="M1749" s="74"/>
      <c r="N1749" s="74"/>
      <c r="O1749" s="74"/>
      <c r="P1749" s="74"/>
      <c r="Q1749" s="74"/>
      <c r="R1749" s="74"/>
      <c r="S1749" s="74"/>
      <c r="T1749" s="74"/>
      <c r="U1749" s="74"/>
      <c r="V1749" s="74"/>
      <c r="W1749" s="74"/>
      <c r="X1749" s="74"/>
      <c r="Y1749" s="74"/>
      <c r="Z1749" s="74"/>
    </row>
    <row r="1750" spans="1:26">
      <c r="A1750" s="74"/>
      <c r="B1750" s="74"/>
      <c r="C1750" s="74"/>
      <c r="D1750" s="74"/>
      <c r="E1750" s="74"/>
      <c r="F1750" s="74"/>
      <c r="G1750" s="74"/>
      <c r="H1750" s="74"/>
      <c r="I1750" s="74"/>
      <c r="J1750" s="74"/>
      <c r="K1750" s="74"/>
      <c r="L1750" s="74"/>
      <c r="M1750" s="74"/>
      <c r="N1750" s="74"/>
      <c r="O1750" s="74"/>
      <c r="P1750" s="74"/>
      <c r="Q1750" s="74"/>
      <c r="R1750" s="74"/>
      <c r="S1750" s="74"/>
      <c r="T1750" s="74"/>
      <c r="U1750" s="74"/>
      <c r="V1750" s="74"/>
      <c r="W1750" s="74"/>
      <c r="X1750" s="74"/>
      <c r="Y1750" s="74"/>
      <c r="Z1750" s="74"/>
    </row>
    <row r="1751" spans="1:26">
      <c r="A1751" s="74"/>
      <c r="B1751" s="74"/>
      <c r="C1751" s="74"/>
      <c r="D1751" s="74"/>
      <c r="E1751" s="74"/>
      <c r="F1751" s="74"/>
      <c r="G1751" s="74"/>
      <c r="H1751" s="74"/>
      <c r="I1751" s="74"/>
      <c r="J1751" s="74"/>
      <c r="K1751" s="74"/>
      <c r="L1751" s="74"/>
      <c r="M1751" s="74"/>
      <c r="N1751" s="74"/>
      <c r="O1751" s="74"/>
      <c r="P1751" s="74"/>
      <c r="Q1751" s="74"/>
      <c r="R1751" s="74"/>
      <c r="S1751" s="74"/>
      <c r="T1751" s="74"/>
      <c r="U1751" s="74"/>
      <c r="V1751" s="74"/>
      <c r="W1751" s="74"/>
      <c r="X1751" s="74"/>
      <c r="Y1751" s="74"/>
      <c r="Z1751" s="74"/>
    </row>
    <row r="1752" spans="1:26">
      <c r="A1752" s="74"/>
      <c r="B1752" s="74"/>
      <c r="C1752" s="74"/>
      <c r="D1752" s="74"/>
      <c r="E1752" s="74"/>
      <c r="F1752" s="74"/>
      <c r="G1752" s="74"/>
      <c r="H1752" s="74"/>
      <c r="I1752" s="74"/>
      <c r="J1752" s="74"/>
      <c r="K1752" s="74"/>
      <c r="L1752" s="74"/>
      <c r="M1752" s="74"/>
      <c r="N1752" s="74"/>
      <c r="O1752" s="74"/>
      <c r="P1752" s="74"/>
      <c r="Q1752" s="74"/>
      <c r="R1752" s="74"/>
      <c r="S1752" s="74"/>
      <c r="T1752" s="74"/>
      <c r="U1752" s="74"/>
      <c r="V1752" s="74"/>
      <c r="W1752" s="74"/>
      <c r="X1752" s="74"/>
      <c r="Y1752" s="74"/>
      <c r="Z1752" s="74"/>
    </row>
    <row r="1753" spans="1:26">
      <c r="A1753" s="74"/>
      <c r="B1753" s="74"/>
      <c r="C1753" s="74"/>
      <c r="D1753" s="74"/>
      <c r="E1753" s="74"/>
      <c r="F1753" s="74"/>
      <c r="G1753" s="74"/>
      <c r="H1753" s="74"/>
      <c r="I1753" s="74"/>
      <c r="J1753" s="74"/>
      <c r="K1753" s="74"/>
      <c r="L1753" s="74"/>
      <c r="M1753" s="74"/>
      <c r="N1753" s="74"/>
      <c r="O1753" s="74"/>
      <c r="P1753" s="74"/>
      <c r="Q1753" s="74"/>
      <c r="R1753" s="74"/>
      <c r="S1753" s="74"/>
      <c r="T1753" s="74"/>
      <c r="U1753" s="74"/>
      <c r="V1753" s="74"/>
      <c r="W1753" s="74"/>
      <c r="X1753" s="74"/>
      <c r="Y1753" s="74"/>
      <c r="Z1753" s="74"/>
    </row>
    <row r="1754" spans="1:26">
      <c r="A1754" s="74"/>
      <c r="B1754" s="74"/>
      <c r="C1754" s="74"/>
      <c r="D1754" s="74"/>
      <c r="E1754" s="74"/>
      <c r="F1754" s="74"/>
      <c r="G1754" s="74"/>
      <c r="H1754" s="74"/>
      <c r="I1754" s="74"/>
      <c r="J1754" s="74"/>
      <c r="K1754" s="74"/>
      <c r="L1754" s="74"/>
      <c r="M1754" s="74"/>
      <c r="N1754" s="74"/>
      <c r="O1754" s="74"/>
      <c r="P1754" s="74"/>
      <c r="Q1754" s="74"/>
      <c r="R1754" s="74"/>
      <c r="S1754" s="74"/>
      <c r="T1754" s="74"/>
      <c r="U1754" s="74"/>
      <c r="V1754" s="74"/>
      <c r="W1754" s="74"/>
      <c r="X1754" s="74"/>
      <c r="Y1754" s="74"/>
      <c r="Z1754" s="74"/>
    </row>
    <row r="1755" spans="1:26">
      <c r="A1755" s="74"/>
      <c r="B1755" s="74"/>
      <c r="C1755" s="74"/>
      <c r="D1755" s="74"/>
      <c r="E1755" s="74"/>
      <c r="F1755" s="74"/>
      <c r="G1755" s="74"/>
      <c r="H1755" s="74"/>
      <c r="I1755" s="74"/>
      <c r="J1755" s="74"/>
      <c r="K1755" s="74"/>
      <c r="L1755" s="74"/>
      <c r="M1755" s="74"/>
      <c r="N1755" s="74"/>
      <c r="O1755" s="74"/>
      <c r="P1755" s="74"/>
      <c r="Q1755" s="74"/>
      <c r="R1755" s="74"/>
      <c r="S1755" s="74"/>
      <c r="T1755" s="74"/>
      <c r="U1755" s="74"/>
      <c r="V1755" s="74"/>
      <c r="W1755" s="74"/>
      <c r="X1755" s="74"/>
      <c r="Y1755" s="74"/>
      <c r="Z1755" s="74"/>
    </row>
    <row r="1756" spans="1:26">
      <c r="A1756" s="74"/>
      <c r="B1756" s="74"/>
      <c r="C1756" s="74"/>
      <c r="D1756" s="74"/>
      <c r="E1756" s="74"/>
      <c r="F1756" s="74"/>
      <c r="G1756" s="74"/>
      <c r="H1756" s="74"/>
      <c r="I1756" s="74"/>
      <c r="J1756" s="74"/>
      <c r="K1756" s="74"/>
      <c r="L1756" s="74"/>
      <c r="M1756" s="74"/>
      <c r="N1756" s="74"/>
      <c r="O1756" s="74"/>
      <c r="P1756" s="74"/>
      <c r="Q1756" s="74"/>
      <c r="R1756" s="74"/>
      <c r="S1756" s="74"/>
      <c r="T1756" s="74"/>
      <c r="U1756" s="74"/>
      <c r="V1756" s="74"/>
      <c r="W1756" s="74"/>
      <c r="X1756" s="74"/>
      <c r="Y1756" s="74"/>
      <c r="Z1756" s="74"/>
    </row>
    <row r="1757" spans="1:26">
      <c r="A1757" s="74"/>
      <c r="B1757" s="74"/>
      <c r="C1757" s="74"/>
      <c r="D1757" s="74"/>
      <c r="E1757" s="74"/>
      <c r="F1757" s="74"/>
      <c r="G1757" s="74"/>
      <c r="H1757" s="74"/>
      <c r="I1757" s="74"/>
      <c r="J1757" s="74"/>
      <c r="K1757" s="74"/>
      <c r="L1757" s="74"/>
      <c r="M1757" s="74"/>
      <c r="N1757" s="74"/>
      <c r="O1757" s="74"/>
      <c r="P1757" s="74"/>
      <c r="Q1757" s="74"/>
      <c r="R1757" s="74"/>
      <c r="S1757" s="74"/>
      <c r="T1757" s="74"/>
      <c r="U1757" s="74"/>
      <c r="V1757" s="74"/>
      <c r="W1757" s="74"/>
      <c r="X1757" s="74"/>
      <c r="Y1757" s="74"/>
      <c r="Z1757" s="74"/>
    </row>
    <row r="1758" spans="1:26">
      <c r="A1758" s="74"/>
      <c r="B1758" s="74"/>
      <c r="C1758" s="74"/>
      <c r="D1758" s="74"/>
      <c r="E1758" s="74"/>
      <c r="F1758" s="74"/>
      <c r="G1758" s="74"/>
      <c r="H1758" s="74"/>
      <c r="I1758" s="74"/>
      <c r="J1758" s="74"/>
      <c r="K1758" s="74"/>
      <c r="L1758" s="74"/>
      <c r="M1758" s="74"/>
      <c r="N1758" s="74"/>
      <c r="O1758" s="74"/>
      <c r="P1758" s="74"/>
      <c r="Q1758" s="74"/>
      <c r="R1758" s="74"/>
      <c r="S1758" s="74"/>
      <c r="T1758" s="74"/>
      <c r="U1758" s="74"/>
      <c r="V1758" s="74"/>
      <c r="W1758" s="74"/>
      <c r="X1758" s="74"/>
      <c r="Y1758" s="74"/>
      <c r="Z1758" s="74"/>
    </row>
    <row r="1759" spans="1:26">
      <c r="A1759" s="74"/>
      <c r="B1759" s="74"/>
      <c r="C1759" s="74"/>
      <c r="D1759" s="74"/>
      <c r="E1759" s="74"/>
      <c r="F1759" s="74"/>
      <c r="G1759" s="74"/>
      <c r="H1759" s="74"/>
      <c r="I1759" s="74"/>
      <c r="J1759" s="74"/>
      <c r="K1759" s="74"/>
      <c r="L1759" s="74"/>
      <c r="M1759" s="74"/>
      <c r="N1759" s="74"/>
      <c r="O1759" s="74"/>
      <c r="P1759" s="74"/>
      <c r="Q1759" s="74"/>
      <c r="R1759" s="74"/>
      <c r="S1759" s="74"/>
      <c r="T1759" s="74"/>
      <c r="U1759" s="74"/>
      <c r="V1759" s="74"/>
      <c r="W1759" s="74"/>
      <c r="X1759" s="74"/>
      <c r="Y1759" s="74"/>
      <c r="Z1759" s="74"/>
    </row>
    <row r="1760" spans="1:26">
      <c r="A1760" s="74"/>
      <c r="B1760" s="74"/>
      <c r="C1760" s="74"/>
      <c r="D1760" s="74"/>
      <c r="E1760" s="74"/>
      <c r="F1760" s="74"/>
      <c r="G1760" s="74"/>
      <c r="H1760" s="74"/>
      <c r="I1760" s="74"/>
      <c r="J1760" s="74"/>
      <c r="K1760" s="74"/>
      <c r="L1760" s="74"/>
      <c r="M1760" s="74"/>
      <c r="N1760" s="74"/>
      <c r="O1760" s="74"/>
      <c r="P1760" s="74"/>
      <c r="Q1760" s="74"/>
      <c r="R1760" s="74"/>
      <c r="S1760" s="74"/>
      <c r="T1760" s="74"/>
      <c r="U1760" s="74"/>
      <c r="V1760" s="74"/>
      <c r="W1760" s="74"/>
      <c r="X1760" s="74"/>
      <c r="Y1760" s="74"/>
      <c r="Z1760" s="74"/>
    </row>
    <row r="1761" spans="1:26">
      <c r="A1761" s="74"/>
      <c r="B1761" s="74"/>
      <c r="C1761" s="74"/>
      <c r="D1761" s="74"/>
      <c r="E1761" s="74"/>
      <c r="F1761" s="74"/>
      <c r="G1761" s="74"/>
      <c r="H1761" s="74"/>
      <c r="I1761" s="74"/>
      <c r="J1761" s="74"/>
      <c r="K1761" s="74"/>
      <c r="L1761" s="74"/>
      <c r="M1761" s="74"/>
      <c r="N1761" s="74"/>
      <c r="O1761" s="74"/>
      <c r="P1761" s="74"/>
      <c r="Q1761" s="74"/>
      <c r="R1761" s="74"/>
      <c r="S1761" s="74"/>
      <c r="T1761" s="74"/>
      <c r="U1761" s="74"/>
      <c r="V1761" s="74"/>
      <c r="W1761" s="74"/>
      <c r="X1761" s="74"/>
      <c r="Y1761" s="74"/>
      <c r="Z1761" s="74"/>
    </row>
    <row r="1762" spans="1:26">
      <c r="A1762" s="74"/>
      <c r="B1762" s="74"/>
      <c r="C1762" s="74"/>
      <c r="D1762" s="74"/>
      <c r="E1762" s="74"/>
      <c r="F1762" s="74"/>
      <c r="G1762" s="74"/>
      <c r="H1762" s="74"/>
      <c r="I1762" s="74"/>
      <c r="J1762" s="74"/>
      <c r="K1762" s="74"/>
      <c r="L1762" s="74"/>
      <c r="M1762" s="74"/>
      <c r="N1762" s="74"/>
      <c r="O1762" s="74"/>
      <c r="P1762" s="74"/>
      <c r="Q1762" s="74"/>
      <c r="R1762" s="74"/>
      <c r="S1762" s="74"/>
      <c r="T1762" s="74"/>
      <c r="U1762" s="74"/>
      <c r="V1762" s="74"/>
      <c r="W1762" s="74"/>
      <c r="X1762" s="74"/>
      <c r="Y1762" s="74"/>
      <c r="Z1762" s="74"/>
    </row>
    <row r="1763" spans="1:26">
      <c r="A1763" s="74"/>
      <c r="B1763" s="74"/>
      <c r="C1763" s="74"/>
      <c r="D1763" s="74"/>
      <c r="E1763" s="74"/>
      <c r="F1763" s="74"/>
      <c r="G1763" s="74"/>
      <c r="H1763" s="74"/>
      <c r="I1763" s="74"/>
      <c r="J1763" s="74"/>
      <c r="K1763" s="74"/>
      <c r="L1763" s="74"/>
      <c r="M1763" s="74"/>
      <c r="N1763" s="74"/>
      <c r="O1763" s="74"/>
      <c r="P1763" s="74"/>
      <c r="Q1763" s="74"/>
      <c r="R1763" s="74"/>
      <c r="S1763" s="74"/>
      <c r="T1763" s="74"/>
      <c r="U1763" s="74"/>
      <c r="V1763" s="74"/>
      <c r="W1763" s="74"/>
      <c r="X1763" s="74"/>
      <c r="Y1763" s="74"/>
      <c r="Z1763" s="74"/>
    </row>
    <row r="1764" spans="1:26">
      <c r="A1764" s="74"/>
      <c r="B1764" s="74"/>
      <c r="C1764" s="74"/>
      <c r="D1764" s="74"/>
      <c r="E1764" s="74"/>
      <c r="F1764" s="74"/>
      <c r="G1764" s="74"/>
      <c r="H1764" s="74"/>
      <c r="I1764" s="74"/>
      <c r="J1764" s="74"/>
      <c r="K1764" s="74"/>
      <c r="L1764" s="74"/>
      <c r="M1764" s="74"/>
      <c r="N1764" s="74"/>
      <c r="O1764" s="74"/>
      <c r="P1764" s="74"/>
      <c r="Q1764" s="74"/>
      <c r="R1764" s="74"/>
      <c r="S1764" s="74"/>
      <c r="T1764" s="74"/>
      <c r="U1764" s="74"/>
      <c r="V1764" s="74"/>
      <c r="W1764" s="74"/>
      <c r="X1764" s="74"/>
      <c r="Y1764" s="74"/>
      <c r="Z1764" s="74"/>
    </row>
    <row r="1765" spans="1:26">
      <c r="A1765" s="74"/>
      <c r="B1765" s="74"/>
      <c r="C1765" s="74"/>
      <c r="D1765" s="74"/>
      <c r="E1765" s="74"/>
      <c r="F1765" s="74"/>
      <c r="G1765" s="74"/>
      <c r="H1765" s="74"/>
      <c r="I1765" s="74"/>
      <c r="J1765" s="74"/>
      <c r="K1765" s="74"/>
      <c r="L1765" s="74"/>
      <c r="M1765" s="74"/>
      <c r="N1765" s="74"/>
      <c r="O1765" s="74"/>
      <c r="P1765" s="74"/>
      <c r="Q1765" s="74"/>
      <c r="R1765" s="74"/>
      <c r="S1765" s="74"/>
      <c r="T1765" s="74"/>
      <c r="U1765" s="74"/>
      <c r="V1765" s="74"/>
      <c r="W1765" s="74"/>
      <c r="X1765" s="74"/>
      <c r="Y1765" s="74"/>
      <c r="Z1765" s="74"/>
    </row>
    <row r="1766" spans="1:26">
      <c r="A1766" s="74"/>
      <c r="B1766" s="74"/>
      <c r="C1766" s="74"/>
      <c r="D1766" s="74"/>
      <c r="E1766" s="74"/>
      <c r="F1766" s="74"/>
      <c r="G1766" s="74"/>
      <c r="H1766" s="74"/>
      <c r="I1766" s="74"/>
      <c r="J1766" s="74"/>
      <c r="K1766" s="74"/>
      <c r="L1766" s="74"/>
      <c r="M1766" s="74"/>
      <c r="N1766" s="74"/>
      <c r="O1766" s="74"/>
      <c r="P1766" s="74"/>
      <c r="Q1766" s="74"/>
      <c r="R1766" s="74"/>
      <c r="S1766" s="74"/>
      <c r="T1766" s="74"/>
      <c r="U1766" s="74"/>
      <c r="V1766" s="74"/>
      <c r="W1766" s="74"/>
      <c r="X1766" s="74"/>
      <c r="Y1766" s="74"/>
      <c r="Z1766" s="74"/>
    </row>
    <row r="1767" spans="1:26">
      <c r="A1767" s="74"/>
      <c r="B1767" s="74"/>
      <c r="C1767" s="74"/>
      <c r="D1767" s="74"/>
      <c r="E1767" s="74"/>
      <c r="F1767" s="74"/>
      <c r="G1767" s="74"/>
      <c r="H1767" s="74"/>
      <c r="I1767" s="74"/>
      <c r="J1767" s="74"/>
      <c r="K1767" s="74"/>
      <c r="L1767" s="74"/>
      <c r="M1767" s="74"/>
      <c r="N1767" s="74"/>
      <c r="O1767" s="74"/>
      <c r="P1767" s="74"/>
      <c r="Q1767" s="74"/>
      <c r="R1767" s="74"/>
      <c r="S1767" s="74"/>
      <c r="T1767" s="74"/>
      <c r="U1767" s="74"/>
      <c r="V1767" s="74"/>
      <c r="W1767" s="74"/>
      <c r="X1767" s="74"/>
      <c r="Y1767" s="74"/>
      <c r="Z1767" s="74"/>
    </row>
    <row r="1768" spans="1:26">
      <c r="A1768" s="74"/>
      <c r="B1768" s="74"/>
      <c r="C1768" s="74"/>
      <c r="D1768" s="74"/>
      <c r="E1768" s="74"/>
      <c r="F1768" s="74"/>
      <c r="G1768" s="74"/>
      <c r="H1768" s="74"/>
      <c r="I1768" s="74"/>
      <c r="J1768" s="74"/>
      <c r="K1768" s="74"/>
      <c r="L1768" s="74"/>
      <c r="M1768" s="74"/>
      <c r="N1768" s="74"/>
      <c r="O1768" s="74"/>
      <c r="P1768" s="74"/>
      <c r="Q1768" s="74"/>
      <c r="R1768" s="74"/>
      <c r="S1768" s="74"/>
      <c r="T1768" s="74"/>
      <c r="U1768" s="74"/>
      <c r="V1768" s="74"/>
      <c r="W1768" s="74"/>
      <c r="X1768" s="74"/>
      <c r="Y1768" s="74"/>
      <c r="Z1768" s="74"/>
    </row>
    <row r="1769" spans="1:26">
      <c r="A1769" s="74"/>
      <c r="B1769" s="74"/>
      <c r="C1769" s="74"/>
      <c r="D1769" s="74"/>
      <c r="E1769" s="74"/>
      <c r="F1769" s="74"/>
      <c r="G1769" s="74"/>
      <c r="H1769" s="74"/>
      <c r="I1769" s="74"/>
      <c r="J1769" s="74"/>
      <c r="K1769" s="74"/>
      <c r="L1769" s="74"/>
      <c r="M1769" s="74"/>
      <c r="N1769" s="74"/>
      <c r="O1769" s="74"/>
      <c r="P1769" s="74"/>
      <c r="Q1769" s="74"/>
      <c r="R1769" s="74"/>
      <c r="S1769" s="74"/>
      <c r="T1769" s="74"/>
      <c r="U1769" s="74"/>
      <c r="V1769" s="74"/>
      <c r="W1769" s="74"/>
      <c r="X1769" s="74"/>
      <c r="Y1769" s="74"/>
      <c r="Z1769" s="74"/>
    </row>
    <row r="1770" spans="1:26">
      <c r="A1770" s="74"/>
      <c r="B1770" s="74"/>
      <c r="C1770" s="74"/>
      <c r="D1770" s="74"/>
      <c r="E1770" s="74"/>
      <c r="F1770" s="74"/>
      <c r="G1770" s="74"/>
      <c r="H1770" s="74"/>
      <c r="I1770" s="74"/>
      <c r="J1770" s="74"/>
      <c r="K1770" s="74"/>
      <c r="L1770" s="74"/>
      <c r="M1770" s="74"/>
      <c r="N1770" s="74"/>
      <c r="O1770" s="74"/>
      <c r="P1770" s="74"/>
      <c r="Q1770" s="74"/>
      <c r="R1770" s="74"/>
      <c r="S1770" s="74"/>
      <c r="T1770" s="74"/>
      <c r="U1770" s="74"/>
      <c r="V1770" s="74"/>
      <c r="W1770" s="74"/>
      <c r="X1770" s="74"/>
      <c r="Y1770" s="74"/>
      <c r="Z1770" s="74"/>
    </row>
    <row r="1771" spans="1:26">
      <c r="A1771" s="74"/>
      <c r="B1771" s="74"/>
      <c r="C1771" s="74"/>
      <c r="D1771" s="74"/>
      <c r="E1771" s="74"/>
      <c r="F1771" s="74"/>
      <c r="G1771" s="74"/>
      <c r="H1771" s="74"/>
      <c r="I1771" s="74"/>
      <c r="J1771" s="74"/>
      <c r="K1771" s="74"/>
      <c r="L1771" s="74"/>
      <c r="M1771" s="74"/>
      <c r="N1771" s="74"/>
      <c r="O1771" s="74"/>
      <c r="P1771" s="74"/>
      <c r="Q1771" s="74"/>
      <c r="R1771" s="74"/>
      <c r="S1771" s="74"/>
      <c r="T1771" s="74"/>
      <c r="U1771" s="74"/>
      <c r="V1771" s="74"/>
      <c r="W1771" s="74"/>
      <c r="X1771" s="74"/>
      <c r="Y1771" s="74"/>
      <c r="Z1771" s="74"/>
    </row>
    <row r="1772" spans="1:26">
      <c r="A1772" s="74"/>
      <c r="B1772" s="74"/>
      <c r="C1772" s="74"/>
      <c r="D1772" s="74"/>
      <c r="E1772" s="74"/>
      <c r="F1772" s="74"/>
      <c r="G1772" s="74"/>
      <c r="H1772" s="74"/>
      <c r="I1772" s="74"/>
      <c r="J1772" s="74"/>
      <c r="K1772" s="74"/>
      <c r="L1772" s="74"/>
      <c r="M1772" s="74"/>
      <c r="N1772" s="74"/>
      <c r="O1772" s="74"/>
      <c r="P1772" s="74"/>
      <c r="Q1772" s="74"/>
      <c r="R1772" s="74"/>
      <c r="S1772" s="74"/>
      <c r="T1772" s="74"/>
      <c r="U1772" s="74"/>
      <c r="V1772" s="74"/>
      <c r="W1772" s="74"/>
      <c r="X1772" s="74"/>
      <c r="Y1772" s="74"/>
      <c r="Z1772" s="74"/>
    </row>
    <row r="1773" spans="1:26">
      <c r="A1773" s="74"/>
      <c r="B1773" s="74"/>
      <c r="C1773" s="74"/>
      <c r="D1773" s="74"/>
      <c r="E1773" s="74"/>
      <c r="F1773" s="74"/>
      <c r="G1773" s="74"/>
      <c r="H1773" s="74"/>
      <c r="I1773" s="74"/>
      <c r="J1773" s="74"/>
      <c r="K1773" s="74"/>
      <c r="L1773" s="74"/>
      <c r="M1773" s="74"/>
      <c r="N1773" s="74"/>
      <c r="O1773" s="74"/>
      <c r="P1773" s="74"/>
      <c r="Q1773" s="74"/>
      <c r="R1773" s="74"/>
      <c r="S1773" s="74"/>
      <c r="T1773" s="74"/>
      <c r="U1773" s="74"/>
      <c r="V1773" s="74"/>
      <c r="W1773" s="74"/>
      <c r="X1773" s="74"/>
      <c r="Y1773" s="74"/>
      <c r="Z1773" s="74"/>
    </row>
    <row r="1774" spans="1:26">
      <c r="A1774" s="74"/>
      <c r="B1774" s="74"/>
      <c r="C1774" s="74"/>
      <c r="D1774" s="74"/>
      <c r="E1774" s="74"/>
      <c r="F1774" s="74"/>
      <c r="G1774" s="74"/>
      <c r="H1774" s="74"/>
      <c r="I1774" s="74"/>
      <c r="J1774" s="74"/>
      <c r="K1774" s="74"/>
      <c r="L1774" s="74"/>
      <c r="M1774" s="74"/>
      <c r="N1774" s="74"/>
      <c r="O1774" s="74"/>
      <c r="P1774" s="74"/>
      <c r="Q1774" s="74"/>
      <c r="R1774" s="74"/>
      <c r="S1774" s="74"/>
      <c r="T1774" s="74"/>
      <c r="U1774" s="74"/>
      <c r="V1774" s="74"/>
      <c r="W1774" s="74"/>
      <c r="X1774" s="74"/>
      <c r="Y1774" s="74"/>
      <c r="Z1774" s="74"/>
    </row>
    <row r="1775" spans="1:26">
      <c r="A1775" s="74"/>
      <c r="B1775" s="74"/>
      <c r="C1775" s="74"/>
      <c r="D1775" s="74"/>
      <c r="E1775" s="74"/>
      <c r="F1775" s="74"/>
      <c r="G1775" s="74"/>
      <c r="H1775" s="74"/>
      <c r="I1775" s="74"/>
      <c r="J1775" s="74"/>
      <c r="K1775" s="74"/>
      <c r="L1775" s="74"/>
      <c r="M1775" s="74"/>
      <c r="N1775" s="74"/>
      <c r="O1775" s="74"/>
      <c r="P1775" s="74"/>
      <c r="Q1775" s="74"/>
      <c r="R1775" s="74"/>
      <c r="S1775" s="74"/>
      <c r="T1775" s="74"/>
      <c r="U1775" s="74"/>
      <c r="V1775" s="74"/>
      <c r="W1775" s="74"/>
      <c r="X1775" s="74"/>
      <c r="Y1775" s="74"/>
      <c r="Z1775" s="74"/>
    </row>
    <row r="1776" spans="1:26">
      <c r="A1776" s="74"/>
      <c r="B1776" s="74"/>
      <c r="C1776" s="74"/>
      <c r="D1776" s="74"/>
      <c r="E1776" s="74"/>
      <c r="F1776" s="74"/>
      <c r="G1776" s="74"/>
      <c r="H1776" s="74"/>
      <c r="I1776" s="74"/>
      <c r="J1776" s="74"/>
      <c r="K1776" s="74"/>
      <c r="L1776" s="74"/>
      <c r="M1776" s="74"/>
      <c r="N1776" s="74"/>
      <c r="O1776" s="74"/>
      <c r="P1776" s="74"/>
      <c r="Q1776" s="74"/>
      <c r="R1776" s="74"/>
      <c r="S1776" s="74"/>
      <c r="T1776" s="74"/>
      <c r="U1776" s="74"/>
      <c r="V1776" s="74"/>
      <c r="W1776" s="74"/>
      <c r="X1776" s="74"/>
      <c r="Y1776" s="74"/>
      <c r="Z1776" s="74"/>
    </row>
    <row r="1777" spans="1:26">
      <c r="A1777" s="74"/>
      <c r="B1777" s="74"/>
      <c r="C1777" s="74"/>
      <c r="D1777" s="74"/>
      <c r="E1777" s="74"/>
      <c r="F1777" s="74"/>
      <c r="G1777" s="74"/>
      <c r="H1777" s="74"/>
      <c r="I1777" s="74"/>
      <c r="J1777" s="74"/>
      <c r="K1777" s="74"/>
      <c r="L1777" s="74"/>
      <c r="M1777" s="74"/>
      <c r="N1777" s="74"/>
      <c r="O1777" s="74"/>
      <c r="P1777" s="74"/>
      <c r="Q1777" s="74"/>
      <c r="R1777" s="74"/>
      <c r="S1777" s="74"/>
      <c r="T1777" s="74"/>
      <c r="U1777" s="74"/>
      <c r="V1777" s="74"/>
      <c r="W1777" s="74"/>
      <c r="X1777" s="74"/>
      <c r="Y1777" s="74"/>
      <c r="Z1777" s="74"/>
    </row>
    <row r="1778" spans="1:26">
      <c r="A1778" s="74"/>
      <c r="B1778" s="74"/>
      <c r="C1778" s="74"/>
      <c r="D1778" s="74"/>
      <c r="E1778" s="74"/>
      <c r="F1778" s="74"/>
      <c r="G1778" s="74"/>
      <c r="H1778" s="74"/>
      <c r="I1778" s="74"/>
      <c r="J1778" s="74"/>
      <c r="K1778" s="74"/>
      <c r="L1778" s="74"/>
      <c r="M1778" s="74"/>
      <c r="N1778" s="74"/>
      <c r="O1778" s="74"/>
      <c r="P1778" s="74"/>
      <c r="Q1778" s="74"/>
      <c r="R1778" s="74"/>
      <c r="S1778" s="74"/>
      <c r="T1778" s="74"/>
      <c r="U1778" s="74"/>
      <c r="V1778" s="74"/>
      <c r="W1778" s="74"/>
      <c r="X1778" s="74"/>
      <c r="Y1778" s="74"/>
      <c r="Z1778" s="74"/>
    </row>
    <row r="1779" spans="1:26">
      <c r="A1779" s="74"/>
      <c r="B1779" s="74"/>
      <c r="C1779" s="74"/>
      <c r="D1779" s="74"/>
      <c r="E1779" s="74"/>
      <c r="F1779" s="74"/>
      <c r="G1779" s="74"/>
      <c r="H1779" s="74"/>
      <c r="I1779" s="74"/>
      <c r="J1779" s="74"/>
      <c r="K1779" s="74"/>
      <c r="L1779" s="74"/>
      <c r="M1779" s="74"/>
      <c r="N1779" s="74"/>
      <c r="O1779" s="74"/>
      <c r="P1779" s="74"/>
      <c r="Q1779" s="74"/>
      <c r="R1779" s="74"/>
      <c r="S1779" s="74"/>
      <c r="T1779" s="74"/>
      <c r="U1779" s="74"/>
      <c r="V1779" s="74"/>
      <c r="W1779" s="74"/>
      <c r="X1779" s="74"/>
      <c r="Y1779" s="74"/>
      <c r="Z1779" s="74"/>
    </row>
    <row r="1780" spans="1:26">
      <c r="A1780" s="74"/>
      <c r="B1780" s="74"/>
      <c r="C1780" s="74"/>
      <c r="D1780" s="74"/>
      <c r="E1780" s="74"/>
      <c r="F1780" s="74"/>
      <c r="G1780" s="74"/>
      <c r="H1780" s="74"/>
      <c r="I1780" s="74"/>
      <c r="J1780" s="74"/>
      <c r="K1780" s="74"/>
      <c r="L1780" s="74"/>
      <c r="M1780" s="74"/>
      <c r="N1780" s="74"/>
      <c r="O1780" s="74"/>
      <c r="P1780" s="74"/>
      <c r="Q1780" s="74"/>
      <c r="R1780" s="74"/>
      <c r="S1780" s="74"/>
      <c r="T1780" s="74"/>
      <c r="U1780" s="74"/>
      <c r="V1780" s="74"/>
      <c r="W1780" s="74"/>
      <c r="X1780" s="74"/>
      <c r="Y1780" s="74"/>
      <c r="Z1780" s="74"/>
    </row>
    <row r="1781" spans="1:26">
      <c r="A1781" s="74"/>
      <c r="B1781" s="74"/>
      <c r="C1781" s="74"/>
      <c r="D1781" s="74"/>
      <c r="E1781" s="74"/>
      <c r="F1781" s="74"/>
      <c r="G1781" s="74"/>
      <c r="H1781" s="74"/>
      <c r="I1781" s="74"/>
      <c r="J1781" s="74"/>
      <c r="K1781" s="74"/>
      <c r="L1781" s="74"/>
      <c r="M1781" s="74"/>
      <c r="N1781" s="74"/>
      <c r="O1781" s="74"/>
      <c r="P1781" s="74"/>
      <c r="Q1781" s="74"/>
      <c r="R1781" s="74"/>
      <c r="S1781" s="74"/>
      <c r="T1781" s="74"/>
      <c r="U1781" s="74"/>
      <c r="V1781" s="74"/>
      <c r="W1781" s="74"/>
      <c r="X1781" s="74"/>
      <c r="Y1781" s="74"/>
      <c r="Z1781" s="74"/>
    </row>
    <row r="1782" spans="1:26">
      <c r="A1782" s="74"/>
      <c r="B1782" s="74"/>
      <c r="C1782" s="74"/>
      <c r="D1782" s="74"/>
      <c r="E1782" s="74"/>
      <c r="F1782" s="74"/>
      <c r="G1782" s="74"/>
      <c r="H1782" s="74"/>
      <c r="I1782" s="74"/>
      <c r="J1782" s="74"/>
      <c r="K1782" s="74"/>
      <c r="L1782" s="74"/>
      <c r="M1782" s="74"/>
      <c r="N1782" s="74"/>
      <c r="O1782" s="74"/>
      <c r="P1782" s="74"/>
      <c r="Q1782" s="74"/>
      <c r="R1782" s="74"/>
      <c r="S1782" s="74"/>
      <c r="T1782" s="74"/>
      <c r="U1782" s="74"/>
      <c r="V1782" s="74"/>
      <c r="W1782" s="74"/>
      <c r="X1782" s="74"/>
      <c r="Y1782" s="74"/>
      <c r="Z1782" s="74"/>
    </row>
    <row r="1783" spans="1:26">
      <c r="A1783" s="74"/>
      <c r="B1783" s="74"/>
      <c r="C1783" s="74"/>
      <c r="D1783" s="74"/>
      <c r="E1783" s="74"/>
      <c r="F1783" s="74"/>
      <c r="G1783" s="74"/>
      <c r="H1783" s="74"/>
      <c r="I1783" s="74"/>
      <c r="J1783" s="74"/>
      <c r="K1783" s="74"/>
      <c r="L1783" s="74"/>
      <c r="M1783" s="74"/>
      <c r="N1783" s="74"/>
      <c r="O1783" s="74"/>
      <c r="P1783" s="74"/>
      <c r="Q1783" s="74"/>
      <c r="R1783" s="74"/>
      <c r="S1783" s="74"/>
      <c r="T1783" s="74"/>
      <c r="U1783" s="74"/>
      <c r="V1783" s="74"/>
      <c r="W1783" s="74"/>
      <c r="X1783" s="74"/>
      <c r="Y1783" s="74"/>
      <c r="Z1783" s="74"/>
    </row>
    <row r="1784" spans="1:26">
      <c r="A1784" s="74"/>
      <c r="B1784" s="74"/>
      <c r="C1784" s="74"/>
      <c r="D1784" s="74"/>
      <c r="E1784" s="74"/>
      <c r="F1784" s="74"/>
      <c r="G1784" s="74"/>
      <c r="H1784" s="74"/>
      <c r="I1784" s="74"/>
      <c r="J1784" s="74"/>
      <c r="K1784" s="74"/>
      <c r="L1784" s="74"/>
      <c r="M1784" s="74"/>
      <c r="N1784" s="74"/>
      <c r="O1784" s="74"/>
      <c r="P1784" s="74"/>
      <c r="Q1784" s="74"/>
      <c r="R1784" s="74"/>
      <c r="S1784" s="74"/>
      <c r="T1784" s="74"/>
      <c r="U1784" s="74"/>
      <c r="V1784" s="74"/>
      <c r="W1784" s="74"/>
      <c r="X1784" s="74"/>
      <c r="Y1784" s="74"/>
      <c r="Z1784" s="74"/>
    </row>
    <row r="1785" spans="1:26">
      <c r="A1785" s="74"/>
      <c r="B1785" s="74"/>
      <c r="C1785" s="74"/>
      <c r="D1785" s="74"/>
      <c r="E1785" s="74"/>
      <c r="F1785" s="74"/>
      <c r="G1785" s="74"/>
      <c r="H1785" s="74"/>
      <c r="I1785" s="74"/>
      <c r="J1785" s="74"/>
      <c r="K1785" s="74"/>
      <c r="L1785" s="74"/>
      <c r="M1785" s="74"/>
      <c r="N1785" s="74"/>
      <c r="O1785" s="74"/>
      <c r="P1785" s="74"/>
      <c r="Q1785" s="74"/>
      <c r="R1785" s="74"/>
      <c r="S1785" s="74"/>
      <c r="T1785" s="74"/>
      <c r="U1785" s="74"/>
      <c r="V1785" s="74"/>
      <c r="W1785" s="74"/>
      <c r="X1785" s="74"/>
      <c r="Y1785" s="74"/>
      <c r="Z1785" s="74"/>
    </row>
    <row r="1786" spans="1:26">
      <c r="A1786" s="74"/>
      <c r="B1786" s="74"/>
      <c r="C1786" s="74"/>
      <c r="D1786" s="74"/>
      <c r="E1786" s="74"/>
      <c r="F1786" s="74"/>
      <c r="G1786" s="74"/>
      <c r="H1786" s="74"/>
      <c r="I1786" s="74"/>
      <c r="J1786" s="74"/>
      <c r="K1786" s="74"/>
      <c r="L1786" s="74"/>
      <c r="M1786" s="74"/>
      <c r="N1786" s="74"/>
      <c r="O1786" s="74"/>
      <c r="P1786" s="74"/>
      <c r="Q1786" s="74"/>
      <c r="R1786" s="74"/>
      <c r="S1786" s="74"/>
      <c r="T1786" s="74"/>
      <c r="U1786" s="74"/>
      <c r="V1786" s="74"/>
      <c r="W1786" s="74"/>
      <c r="X1786" s="74"/>
      <c r="Y1786" s="74"/>
      <c r="Z1786" s="74"/>
    </row>
    <row r="1787" spans="1:26">
      <c r="A1787" s="74"/>
      <c r="B1787" s="74"/>
      <c r="C1787" s="74"/>
      <c r="D1787" s="74"/>
      <c r="E1787" s="74"/>
      <c r="F1787" s="74"/>
      <c r="G1787" s="74"/>
      <c r="H1787" s="74"/>
      <c r="I1787" s="74"/>
      <c r="J1787" s="74"/>
      <c r="K1787" s="74"/>
      <c r="L1787" s="74"/>
      <c r="M1787" s="74"/>
      <c r="N1787" s="74"/>
      <c r="O1787" s="74"/>
      <c r="P1787" s="74"/>
      <c r="Q1787" s="74"/>
      <c r="R1787" s="74"/>
      <c r="S1787" s="74"/>
      <c r="T1787" s="74"/>
      <c r="U1787" s="74"/>
      <c r="V1787" s="74"/>
      <c r="W1787" s="74"/>
      <c r="X1787" s="74"/>
      <c r="Y1787" s="74"/>
      <c r="Z1787" s="74"/>
    </row>
    <row r="1788" spans="1:26">
      <c r="A1788" s="74"/>
      <c r="B1788" s="74"/>
      <c r="C1788" s="74"/>
      <c r="D1788" s="74"/>
      <c r="E1788" s="74"/>
      <c r="F1788" s="74"/>
      <c r="G1788" s="74"/>
      <c r="H1788" s="74"/>
      <c r="I1788" s="74"/>
      <c r="J1788" s="74"/>
      <c r="K1788" s="74"/>
      <c r="L1788" s="74"/>
      <c r="M1788" s="74"/>
      <c r="N1788" s="74"/>
      <c r="O1788" s="74"/>
      <c r="P1788" s="74"/>
      <c r="Q1788" s="74"/>
      <c r="R1788" s="74"/>
      <c r="S1788" s="74"/>
      <c r="T1788" s="74"/>
      <c r="U1788" s="74"/>
      <c r="V1788" s="74"/>
      <c r="W1788" s="74"/>
      <c r="X1788" s="74"/>
      <c r="Y1788" s="74"/>
      <c r="Z1788" s="74"/>
    </row>
    <row r="1789" spans="1:26">
      <c r="A1789" s="74"/>
      <c r="B1789" s="74"/>
      <c r="C1789" s="74"/>
      <c r="D1789" s="74"/>
      <c r="E1789" s="74"/>
      <c r="F1789" s="74"/>
      <c r="G1789" s="74"/>
      <c r="H1789" s="74"/>
      <c r="I1789" s="74"/>
      <c r="J1789" s="74"/>
      <c r="K1789" s="74"/>
      <c r="L1789" s="74"/>
      <c r="M1789" s="74"/>
      <c r="N1789" s="74"/>
      <c r="O1789" s="74"/>
      <c r="P1789" s="74"/>
      <c r="Q1789" s="74"/>
      <c r="R1789" s="74"/>
      <c r="S1789" s="74"/>
      <c r="T1789" s="74"/>
      <c r="U1789" s="74"/>
      <c r="V1789" s="74"/>
      <c r="W1789" s="74"/>
      <c r="X1789" s="74"/>
      <c r="Y1789" s="74"/>
      <c r="Z1789" s="74"/>
    </row>
    <row r="1790" spans="1:26">
      <c r="A1790" s="74"/>
      <c r="B1790" s="74"/>
      <c r="C1790" s="74"/>
      <c r="D1790" s="74"/>
      <c r="E1790" s="74"/>
      <c r="F1790" s="74"/>
      <c r="G1790" s="74"/>
      <c r="H1790" s="74"/>
      <c r="I1790" s="74"/>
      <c r="J1790" s="74"/>
      <c r="K1790" s="74"/>
      <c r="L1790" s="74"/>
      <c r="M1790" s="74"/>
      <c r="N1790" s="74"/>
      <c r="O1790" s="74"/>
      <c r="P1790" s="74"/>
      <c r="Q1790" s="74"/>
      <c r="R1790" s="74"/>
      <c r="S1790" s="74"/>
      <c r="T1790" s="74"/>
      <c r="U1790" s="74"/>
      <c r="V1790" s="74"/>
      <c r="W1790" s="74"/>
      <c r="X1790" s="74"/>
      <c r="Y1790" s="74"/>
      <c r="Z1790" s="74"/>
    </row>
    <row r="1791" spans="1:26">
      <c r="A1791" s="74"/>
      <c r="B1791" s="74"/>
      <c r="C1791" s="74"/>
      <c r="D1791" s="74"/>
      <c r="E1791" s="74"/>
      <c r="F1791" s="74"/>
      <c r="G1791" s="74"/>
      <c r="H1791" s="74"/>
      <c r="I1791" s="74"/>
      <c r="J1791" s="74"/>
      <c r="K1791" s="74"/>
      <c r="L1791" s="74"/>
      <c r="M1791" s="74"/>
      <c r="N1791" s="74"/>
      <c r="O1791" s="74"/>
      <c r="P1791" s="74"/>
      <c r="Q1791" s="74"/>
      <c r="R1791" s="74"/>
      <c r="S1791" s="74"/>
      <c r="T1791" s="74"/>
      <c r="U1791" s="74"/>
      <c r="V1791" s="74"/>
      <c r="W1791" s="74"/>
      <c r="X1791" s="74"/>
      <c r="Y1791" s="74"/>
      <c r="Z1791" s="74"/>
    </row>
    <row r="1792" spans="1:26">
      <c r="A1792" s="74"/>
      <c r="B1792" s="74"/>
      <c r="C1792" s="74"/>
      <c r="D1792" s="74"/>
      <c r="E1792" s="74"/>
      <c r="F1792" s="74"/>
      <c r="G1792" s="74"/>
      <c r="H1792" s="74"/>
      <c r="I1792" s="74"/>
      <c r="J1792" s="74"/>
      <c r="K1792" s="74"/>
      <c r="L1792" s="74"/>
      <c r="M1792" s="74"/>
      <c r="N1792" s="74"/>
      <c r="O1792" s="74"/>
      <c r="P1792" s="74"/>
      <c r="Q1792" s="74"/>
      <c r="R1792" s="74"/>
      <c r="S1792" s="74"/>
      <c r="T1792" s="74"/>
      <c r="U1792" s="74"/>
      <c r="V1792" s="74"/>
      <c r="W1792" s="74"/>
      <c r="X1792" s="74"/>
      <c r="Y1792" s="74"/>
      <c r="Z1792" s="74"/>
    </row>
    <row r="1793" spans="1:26">
      <c r="A1793" s="74"/>
      <c r="B1793" s="74"/>
      <c r="C1793" s="74"/>
      <c r="D1793" s="74"/>
      <c r="E1793" s="74"/>
      <c r="F1793" s="74"/>
      <c r="G1793" s="74"/>
      <c r="H1793" s="74"/>
      <c r="I1793" s="74"/>
      <c r="J1793" s="74"/>
      <c r="K1793" s="74"/>
      <c r="L1793" s="74"/>
      <c r="M1793" s="74"/>
      <c r="N1793" s="74"/>
      <c r="O1793" s="74"/>
      <c r="P1793" s="74"/>
      <c r="Q1793" s="74"/>
      <c r="R1793" s="74"/>
      <c r="S1793" s="74"/>
      <c r="T1793" s="74"/>
      <c r="U1793" s="74"/>
      <c r="V1793" s="74"/>
      <c r="W1793" s="74"/>
      <c r="X1793" s="74"/>
      <c r="Y1793" s="74"/>
      <c r="Z1793" s="74"/>
    </row>
    <row r="1794" spans="1:26">
      <c r="A1794" s="74"/>
      <c r="B1794" s="74"/>
      <c r="C1794" s="74"/>
      <c r="D1794" s="74"/>
      <c r="E1794" s="74"/>
      <c r="F1794" s="74"/>
      <c r="G1794" s="74"/>
      <c r="H1794" s="74"/>
      <c r="I1794" s="74"/>
      <c r="J1794" s="74"/>
      <c r="K1794" s="74"/>
      <c r="L1794" s="74"/>
      <c r="M1794" s="74"/>
      <c r="N1794" s="74"/>
      <c r="O1794" s="74"/>
      <c r="P1794" s="74"/>
      <c r="Q1794" s="74"/>
      <c r="R1794" s="74"/>
      <c r="S1794" s="74"/>
      <c r="T1794" s="74"/>
      <c r="U1794" s="74"/>
      <c r="V1794" s="74"/>
      <c r="W1794" s="74"/>
      <c r="X1794" s="74"/>
      <c r="Y1794" s="74"/>
      <c r="Z1794" s="74"/>
    </row>
    <row r="1795" spans="1:26">
      <c r="A1795" s="74"/>
      <c r="B1795" s="74"/>
      <c r="C1795" s="74"/>
      <c r="D1795" s="74"/>
      <c r="E1795" s="74"/>
      <c r="F1795" s="74"/>
      <c r="G1795" s="74"/>
      <c r="H1795" s="74"/>
      <c r="I1795" s="74"/>
      <c r="J1795" s="74"/>
      <c r="K1795" s="74"/>
      <c r="L1795" s="74"/>
      <c r="M1795" s="74"/>
      <c r="N1795" s="74"/>
      <c r="O1795" s="74"/>
      <c r="P1795" s="74"/>
      <c r="Q1795" s="74"/>
      <c r="R1795" s="74"/>
      <c r="S1795" s="74"/>
      <c r="T1795" s="74"/>
      <c r="U1795" s="74"/>
      <c r="V1795" s="74"/>
      <c r="W1795" s="74"/>
      <c r="X1795" s="74"/>
      <c r="Y1795" s="74"/>
      <c r="Z1795" s="74"/>
    </row>
    <row r="1796" spans="1:26">
      <c r="A1796" s="74"/>
      <c r="B1796" s="74"/>
      <c r="C1796" s="74"/>
      <c r="D1796" s="74"/>
      <c r="E1796" s="74"/>
      <c r="F1796" s="74"/>
      <c r="G1796" s="74"/>
      <c r="H1796" s="74"/>
      <c r="I1796" s="74"/>
      <c r="J1796" s="74"/>
      <c r="K1796" s="74"/>
      <c r="L1796" s="74"/>
      <c r="M1796" s="74"/>
      <c r="N1796" s="74"/>
      <c r="O1796" s="74"/>
      <c r="P1796" s="74"/>
      <c r="Q1796" s="74"/>
      <c r="R1796" s="74"/>
      <c r="S1796" s="74"/>
      <c r="T1796" s="74"/>
      <c r="U1796" s="74"/>
      <c r="V1796" s="74"/>
      <c r="W1796" s="74"/>
      <c r="X1796" s="74"/>
      <c r="Y1796" s="74"/>
      <c r="Z1796" s="74"/>
    </row>
    <row r="1797" spans="1:26">
      <c r="A1797" s="74"/>
      <c r="B1797" s="74"/>
      <c r="C1797" s="74"/>
      <c r="D1797" s="74"/>
      <c r="E1797" s="74"/>
      <c r="F1797" s="74"/>
      <c r="G1797" s="74"/>
      <c r="H1797" s="74"/>
      <c r="I1797" s="74"/>
      <c r="J1797" s="74"/>
      <c r="K1797" s="74"/>
      <c r="L1797" s="74"/>
      <c r="M1797" s="74"/>
      <c r="N1797" s="74"/>
      <c r="O1797" s="74"/>
      <c r="P1797" s="74"/>
      <c r="Q1797" s="74"/>
      <c r="R1797" s="74"/>
      <c r="S1797" s="74"/>
      <c r="T1797" s="74"/>
      <c r="U1797" s="74"/>
      <c r="V1797" s="74"/>
      <c r="W1797" s="74"/>
      <c r="X1797" s="74"/>
      <c r="Y1797" s="74"/>
      <c r="Z1797" s="74"/>
    </row>
    <row r="1798" spans="1:26">
      <c r="A1798" s="74"/>
      <c r="B1798" s="74"/>
      <c r="C1798" s="74"/>
      <c r="D1798" s="74"/>
      <c r="E1798" s="74"/>
      <c r="F1798" s="74"/>
      <c r="G1798" s="74"/>
      <c r="H1798" s="74"/>
      <c r="I1798" s="74"/>
      <c r="J1798" s="74"/>
      <c r="K1798" s="74"/>
      <c r="L1798" s="74"/>
      <c r="M1798" s="74"/>
      <c r="N1798" s="74"/>
      <c r="O1798" s="74"/>
      <c r="P1798" s="74"/>
      <c r="Q1798" s="74"/>
      <c r="R1798" s="74"/>
      <c r="S1798" s="74"/>
      <c r="T1798" s="74"/>
      <c r="U1798" s="74"/>
      <c r="V1798" s="74"/>
      <c r="W1798" s="74"/>
      <c r="X1798" s="74"/>
      <c r="Y1798" s="74"/>
      <c r="Z1798" s="74"/>
    </row>
    <row r="1799" spans="1:26">
      <c r="A1799" s="74"/>
      <c r="B1799" s="74"/>
      <c r="C1799" s="74"/>
      <c r="D1799" s="74"/>
      <c r="E1799" s="74"/>
      <c r="F1799" s="74"/>
      <c r="G1799" s="74"/>
      <c r="H1799" s="74"/>
      <c r="I1799" s="74"/>
      <c r="J1799" s="74"/>
      <c r="K1799" s="74"/>
      <c r="L1799" s="74"/>
      <c r="M1799" s="74"/>
      <c r="N1799" s="74"/>
      <c r="O1799" s="74"/>
      <c r="P1799" s="74"/>
      <c r="Q1799" s="74"/>
      <c r="R1799" s="74"/>
      <c r="S1799" s="74"/>
      <c r="T1799" s="74"/>
      <c r="U1799" s="74"/>
      <c r="V1799" s="74"/>
      <c r="W1799" s="74"/>
      <c r="X1799" s="74"/>
      <c r="Y1799" s="74"/>
      <c r="Z1799" s="74"/>
    </row>
    <row r="1800" spans="1:26">
      <c r="A1800" s="74"/>
      <c r="B1800" s="74"/>
      <c r="C1800" s="74"/>
      <c r="D1800" s="74"/>
      <c r="E1800" s="74"/>
      <c r="F1800" s="74"/>
      <c r="G1800" s="74"/>
      <c r="H1800" s="74"/>
      <c r="I1800" s="74"/>
      <c r="J1800" s="74"/>
      <c r="K1800" s="74"/>
      <c r="L1800" s="74"/>
      <c r="M1800" s="74"/>
      <c r="N1800" s="74"/>
      <c r="O1800" s="74"/>
      <c r="P1800" s="74"/>
      <c r="Q1800" s="74"/>
      <c r="R1800" s="74"/>
      <c r="S1800" s="74"/>
      <c r="T1800" s="74"/>
      <c r="U1800" s="74"/>
      <c r="V1800" s="74"/>
      <c r="W1800" s="74"/>
      <c r="X1800" s="74"/>
      <c r="Y1800" s="74"/>
      <c r="Z1800" s="74"/>
    </row>
    <row r="1801" spans="1:26">
      <c r="A1801" s="74"/>
      <c r="B1801" s="74"/>
      <c r="C1801" s="74"/>
      <c r="D1801" s="74"/>
      <c r="E1801" s="74"/>
      <c r="F1801" s="74"/>
      <c r="G1801" s="74"/>
      <c r="H1801" s="74"/>
      <c r="I1801" s="74"/>
      <c r="J1801" s="74"/>
      <c r="K1801" s="74"/>
      <c r="L1801" s="74"/>
      <c r="M1801" s="74"/>
      <c r="N1801" s="74"/>
      <c r="O1801" s="74"/>
      <c r="P1801" s="74"/>
      <c r="Q1801" s="74"/>
      <c r="R1801" s="74"/>
      <c r="S1801" s="74"/>
      <c r="T1801" s="74"/>
      <c r="U1801" s="74"/>
      <c r="V1801" s="74"/>
      <c r="W1801" s="74"/>
      <c r="X1801" s="74"/>
      <c r="Y1801" s="74"/>
      <c r="Z1801" s="74"/>
    </row>
    <row r="1802" spans="1:26">
      <c r="A1802" s="74"/>
      <c r="B1802" s="74"/>
      <c r="C1802" s="74"/>
      <c r="D1802" s="74"/>
      <c r="E1802" s="74"/>
      <c r="F1802" s="74"/>
      <c r="G1802" s="74"/>
      <c r="H1802" s="74"/>
      <c r="I1802" s="74"/>
      <c r="J1802" s="74"/>
      <c r="K1802" s="74"/>
      <c r="L1802" s="74"/>
      <c r="M1802" s="74"/>
      <c r="N1802" s="74"/>
      <c r="O1802" s="74"/>
      <c r="P1802" s="74"/>
      <c r="Q1802" s="74"/>
      <c r="R1802" s="74"/>
      <c r="S1802" s="74"/>
      <c r="T1802" s="74"/>
      <c r="U1802" s="74"/>
      <c r="V1802" s="74"/>
      <c r="W1802" s="74"/>
      <c r="X1802" s="74"/>
      <c r="Y1802" s="74"/>
      <c r="Z1802" s="74"/>
    </row>
    <row r="1803" spans="1:26">
      <c r="A1803" s="74"/>
      <c r="B1803" s="74"/>
      <c r="C1803" s="74"/>
      <c r="D1803" s="74"/>
      <c r="E1803" s="74"/>
      <c r="F1803" s="74"/>
      <c r="G1803" s="74"/>
      <c r="H1803" s="74"/>
      <c r="I1803" s="74"/>
      <c r="J1803" s="74"/>
      <c r="K1803" s="74"/>
      <c r="L1803" s="74"/>
      <c r="M1803" s="74"/>
      <c r="N1803" s="74"/>
      <c r="O1803" s="74"/>
      <c r="P1803" s="74"/>
      <c r="Q1803" s="74"/>
      <c r="R1803" s="74"/>
      <c r="S1803" s="74"/>
      <c r="T1803" s="74"/>
      <c r="U1803" s="74"/>
      <c r="V1803" s="74"/>
      <c r="W1803" s="74"/>
      <c r="X1803" s="74"/>
      <c r="Y1803" s="74"/>
      <c r="Z1803" s="74"/>
    </row>
    <row r="1804" spans="1:26">
      <c r="A1804" s="74"/>
      <c r="B1804" s="74"/>
      <c r="C1804" s="74"/>
      <c r="D1804" s="74"/>
      <c r="E1804" s="74"/>
      <c r="F1804" s="74"/>
      <c r="G1804" s="74"/>
      <c r="H1804" s="74"/>
      <c r="I1804" s="74"/>
      <c r="J1804" s="74"/>
      <c r="K1804" s="74"/>
      <c r="L1804" s="74"/>
      <c r="M1804" s="74"/>
      <c r="N1804" s="74"/>
      <c r="O1804" s="74"/>
      <c r="P1804" s="74"/>
      <c r="Q1804" s="74"/>
      <c r="R1804" s="74"/>
      <c r="S1804" s="74"/>
      <c r="T1804" s="74"/>
      <c r="U1804" s="74"/>
      <c r="V1804" s="74"/>
      <c r="W1804" s="74"/>
      <c r="X1804" s="74"/>
      <c r="Y1804" s="74"/>
      <c r="Z1804" s="74"/>
    </row>
    <row r="1805" spans="1:26">
      <c r="A1805" s="74"/>
      <c r="B1805" s="74"/>
      <c r="C1805" s="74"/>
      <c r="D1805" s="74"/>
      <c r="E1805" s="74"/>
      <c r="F1805" s="74"/>
      <c r="G1805" s="74"/>
      <c r="H1805" s="74"/>
      <c r="I1805" s="74"/>
      <c r="J1805" s="74"/>
      <c r="K1805" s="74"/>
      <c r="L1805" s="74"/>
      <c r="M1805" s="74"/>
      <c r="N1805" s="74"/>
      <c r="O1805" s="74"/>
      <c r="P1805" s="74"/>
      <c r="Q1805" s="74"/>
      <c r="R1805" s="74"/>
      <c r="S1805" s="74"/>
      <c r="T1805" s="74"/>
      <c r="U1805" s="74"/>
      <c r="V1805" s="74"/>
      <c r="W1805" s="74"/>
      <c r="X1805" s="74"/>
      <c r="Y1805" s="74"/>
      <c r="Z1805" s="74"/>
    </row>
    <row r="1806" spans="1:26">
      <c r="A1806" s="74"/>
      <c r="B1806" s="74"/>
      <c r="C1806" s="74"/>
      <c r="D1806" s="74"/>
      <c r="E1806" s="74"/>
      <c r="F1806" s="74"/>
      <c r="G1806" s="74"/>
      <c r="H1806" s="74"/>
      <c r="I1806" s="74"/>
      <c r="J1806" s="74"/>
      <c r="K1806" s="74"/>
      <c r="L1806" s="74"/>
      <c r="M1806" s="74"/>
      <c r="N1806" s="74"/>
      <c r="O1806" s="74"/>
      <c r="P1806" s="74"/>
      <c r="Q1806" s="74"/>
      <c r="R1806" s="74"/>
      <c r="S1806" s="74"/>
      <c r="T1806" s="74"/>
      <c r="U1806" s="74"/>
      <c r="V1806" s="74"/>
      <c r="W1806" s="74"/>
      <c r="X1806" s="74"/>
      <c r="Y1806" s="74"/>
      <c r="Z1806" s="74"/>
    </row>
    <row r="1807" spans="1:26">
      <c r="A1807" s="74"/>
      <c r="B1807" s="74"/>
      <c r="C1807" s="74"/>
      <c r="D1807" s="74"/>
      <c r="E1807" s="74"/>
      <c r="F1807" s="74"/>
      <c r="G1807" s="74"/>
      <c r="H1807" s="74"/>
      <c r="I1807" s="74"/>
      <c r="J1807" s="74"/>
      <c r="K1807" s="74"/>
      <c r="L1807" s="74"/>
      <c r="M1807" s="74"/>
      <c r="N1807" s="74"/>
      <c r="O1807" s="74"/>
      <c r="P1807" s="74"/>
      <c r="Q1807" s="74"/>
      <c r="R1807" s="74"/>
      <c r="S1807" s="74"/>
      <c r="T1807" s="74"/>
      <c r="U1807" s="74"/>
      <c r="V1807" s="74"/>
      <c r="W1807" s="74"/>
      <c r="X1807" s="74"/>
      <c r="Y1807" s="74"/>
      <c r="Z1807" s="74"/>
    </row>
    <row r="1808" spans="1:26">
      <c r="A1808" s="74"/>
      <c r="B1808" s="74"/>
      <c r="C1808" s="74"/>
      <c r="D1808" s="74"/>
      <c r="E1808" s="74"/>
      <c r="F1808" s="74"/>
      <c r="G1808" s="74"/>
      <c r="H1808" s="74"/>
      <c r="I1808" s="74"/>
      <c r="J1808" s="74"/>
      <c r="K1808" s="74"/>
      <c r="L1808" s="74"/>
      <c r="M1808" s="74"/>
      <c r="N1808" s="74"/>
      <c r="O1808" s="74"/>
      <c r="P1808" s="74"/>
      <c r="Q1808" s="74"/>
      <c r="R1808" s="74"/>
      <c r="S1808" s="74"/>
      <c r="T1808" s="74"/>
      <c r="U1808" s="74"/>
      <c r="V1808" s="74"/>
      <c r="W1808" s="74"/>
      <c r="X1808" s="74"/>
      <c r="Y1808" s="74"/>
      <c r="Z1808" s="74"/>
    </row>
    <row r="1809" spans="1:26">
      <c r="A1809" s="74"/>
      <c r="B1809" s="74"/>
      <c r="C1809" s="74"/>
      <c r="D1809" s="74"/>
      <c r="E1809" s="74"/>
      <c r="F1809" s="74"/>
      <c r="G1809" s="74"/>
      <c r="H1809" s="74"/>
      <c r="I1809" s="74"/>
      <c r="J1809" s="74"/>
      <c r="K1809" s="74"/>
      <c r="L1809" s="74"/>
      <c r="M1809" s="74"/>
      <c r="N1809" s="74"/>
      <c r="O1809" s="74"/>
      <c r="P1809" s="74"/>
      <c r="Q1809" s="74"/>
      <c r="R1809" s="74"/>
      <c r="S1809" s="74"/>
      <c r="T1809" s="74"/>
      <c r="U1809" s="74"/>
      <c r="V1809" s="74"/>
      <c r="W1809" s="74"/>
      <c r="X1809" s="74"/>
      <c r="Y1809" s="74"/>
      <c r="Z1809" s="74"/>
    </row>
    <row r="1810" spans="1:26">
      <c r="A1810" s="74"/>
      <c r="B1810" s="74"/>
      <c r="C1810" s="74"/>
      <c r="D1810" s="74"/>
      <c r="E1810" s="74"/>
      <c r="F1810" s="74"/>
      <c r="G1810" s="74"/>
      <c r="H1810" s="74"/>
      <c r="I1810" s="74"/>
      <c r="J1810" s="74"/>
      <c r="K1810" s="74"/>
      <c r="L1810" s="74"/>
      <c r="M1810" s="74"/>
      <c r="N1810" s="74"/>
      <c r="O1810" s="74"/>
      <c r="P1810" s="74"/>
      <c r="Q1810" s="74"/>
      <c r="R1810" s="74"/>
      <c r="S1810" s="74"/>
      <c r="T1810" s="74"/>
      <c r="U1810" s="74"/>
      <c r="V1810" s="74"/>
      <c r="W1810" s="74"/>
      <c r="X1810" s="74"/>
      <c r="Y1810" s="74"/>
      <c r="Z1810" s="74"/>
    </row>
    <row r="1811" spans="1:26">
      <c r="A1811" s="74"/>
      <c r="B1811" s="74"/>
      <c r="C1811" s="74"/>
      <c r="D1811" s="74"/>
      <c r="E1811" s="74"/>
      <c r="F1811" s="74"/>
      <c r="G1811" s="74"/>
      <c r="H1811" s="74"/>
      <c r="I1811" s="74"/>
      <c r="J1811" s="74"/>
      <c r="K1811" s="74"/>
      <c r="L1811" s="74"/>
      <c r="M1811" s="74"/>
      <c r="N1811" s="74"/>
      <c r="O1811" s="74"/>
      <c r="P1811" s="74"/>
      <c r="Q1811" s="74"/>
      <c r="R1811" s="74"/>
      <c r="S1811" s="74"/>
      <c r="T1811" s="74"/>
      <c r="U1811" s="74"/>
      <c r="V1811" s="74"/>
      <c r="W1811" s="74"/>
      <c r="X1811" s="74"/>
      <c r="Y1811" s="74"/>
      <c r="Z1811" s="74"/>
    </row>
    <row r="1812" spans="1:26">
      <c r="A1812" s="74"/>
      <c r="B1812" s="74"/>
      <c r="C1812" s="74"/>
      <c r="D1812" s="74"/>
      <c r="E1812" s="74"/>
      <c r="F1812" s="74"/>
      <c r="G1812" s="74"/>
      <c r="H1812" s="74"/>
      <c r="I1812" s="74"/>
      <c r="J1812" s="74"/>
      <c r="K1812" s="74"/>
      <c r="L1812" s="74"/>
      <c r="M1812" s="74"/>
      <c r="N1812" s="74"/>
      <c r="O1812" s="74"/>
      <c r="P1812" s="74"/>
      <c r="Q1812" s="74"/>
      <c r="R1812" s="74"/>
      <c r="S1812" s="74"/>
      <c r="T1812" s="74"/>
      <c r="U1812" s="74"/>
      <c r="V1812" s="74"/>
      <c r="W1812" s="74"/>
      <c r="X1812" s="74"/>
      <c r="Y1812" s="74"/>
      <c r="Z1812" s="74"/>
    </row>
    <row r="1813" spans="1:26">
      <c r="A1813" s="74"/>
      <c r="B1813" s="74"/>
      <c r="C1813" s="74"/>
      <c r="D1813" s="74"/>
      <c r="E1813" s="74"/>
      <c r="F1813" s="74"/>
      <c r="G1813" s="74"/>
      <c r="H1813" s="74"/>
      <c r="I1813" s="74"/>
      <c r="J1813" s="74"/>
      <c r="K1813" s="74"/>
      <c r="L1813" s="74"/>
      <c r="M1813" s="74"/>
      <c r="N1813" s="74"/>
      <c r="O1813" s="74"/>
      <c r="P1813" s="74"/>
      <c r="Q1813" s="74"/>
      <c r="R1813" s="74"/>
      <c r="S1813" s="74"/>
      <c r="T1813" s="74"/>
      <c r="U1813" s="74"/>
      <c r="V1813" s="74"/>
      <c r="W1813" s="74"/>
      <c r="X1813" s="74"/>
      <c r="Y1813" s="74"/>
      <c r="Z1813" s="74"/>
    </row>
    <row r="1814" spans="1:26">
      <c r="A1814" s="74"/>
      <c r="B1814" s="74"/>
      <c r="C1814" s="74"/>
      <c r="D1814" s="74"/>
      <c r="E1814" s="74"/>
      <c r="F1814" s="74"/>
      <c r="G1814" s="74"/>
      <c r="H1814" s="74"/>
      <c r="I1814" s="74"/>
      <c r="J1814" s="74"/>
      <c r="K1814" s="74"/>
      <c r="L1814" s="74"/>
      <c r="M1814" s="74"/>
      <c r="N1814" s="74"/>
      <c r="O1814" s="74"/>
      <c r="P1814" s="74"/>
      <c r="Q1814" s="74"/>
      <c r="R1814" s="74"/>
      <c r="S1814" s="74"/>
      <c r="T1814" s="74"/>
      <c r="U1814" s="74"/>
      <c r="V1814" s="74"/>
      <c r="W1814" s="74"/>
      <c r="X1814" s="74"/>
      <c r="Y1814" s="74"/>
      <c r="Z1814" s="74"/>
    </row>
    <row r="1815" spans="1:26">
      <c r="A1815" s="74"/>
      <c r="B1815" s="74"/>
      <c r="C1815" s="74"/>
      <c r="D1815" s="74"/>
      <c r="E1815" s="74"/>
      <c r="F1815" s="74"/>
      <c r="G1815" s="74"/>
      <c r="H1815" s="74"/>
      <c r="I1815" s="74"/>
      <c r="J1815" s="74"/>
      <c r="K1815" s="74"/>
      <c r="L1815" s="74"/>
      <c r="M1815" s="74"/>
      <c r="N1815" s="74"/>
      <c r="O1815" s="74"/>
      <c r="P1815" s="74"/>
      <c r="Q1815" s="74"/>
      <c r="R1815" s="74"/>
      <c r="S1815" s="74"/>
      <c r="T1815" s="74"/>
      <c r="U1815" s="74"/>
      <c r="V1815" s="74"/>
      <c r="W1815" s="74"/>
      <c r="X1815" s="74"/>
      <c r="Y1815" s="74"/>
      <c r="Z1815" s="74"/>
    </row>
    <row r="1816" spans="1:26">
      <c r="A1816" s="74"/>
      <c r="B1816" s="74"/>
      <c r="C1816" s="74"/>
      <c r="D1816" s="74"/>
      <c r="E1816" s="74"/>
      <c r="F1816" s="74"/>
      <c r="G1816" s="74"/>
      <c r="H1816" s="74"/>
      <c r="I1816" s="74"/>
      <c r="J1816" s="74"/>
      <c r="K1816" s="74"/>
      <c r="L1816" s="74"/>
      <c r="M1816" s="74"/>
      <c r="N1816" s="74"/>
      <c r="O1816" s="74"/>
      <c r="P1816" s="74"/>
      <c r="Q1816" s="74"/>
      <c r="R1816" s="74"/>
      <c r="S1816" s="74"/>
      <c r="T1816" s="74"/>
      <c r="U1816" s="74"/>
      <c r="V1816" s="74"/>
      <c r="W1816" s="74"/>
      <c r="X1816" s="74"/>
      <c r="Y1816" s="74"/>
      <c r="Z1816" s="74"/>
    </row>
    <row r="1817" spans="1:26">
      <c r="A1817" s="74"/>
      <c r="B1817" s="74"/>
      <c r="C1817" s="74"/>
      <c r="D1817" s="74"/>
      <c r="E1817" s="74"/>
      <c r="F1817" s="74"/>
      <c r="G1817" s="74"/>
      <c r="H1817" s="74"/>
      <c r="I1817" s="74"/>
      <c r="J1817" s="74"/>
      <c r="K1817" s="74"/>
      <c r="L1817" s="74"/>
      <c r="M1817" s="74"/>
      <c r="N1817" s="74"/>
      <c r="O1817" s="74"/>
      <c r="P1817" s="74"/>
      <c r="Q1817" s="74"/>
      <c r="R1817" s="74"/>
      <c r="S1817" s="74"/>
      <c r="T1817" s="74"/>
      <c r="U1817" s="74"/>
      <c r="V1817" s="74"/>
      <c r="W1817" s="74"/>
      <c r="X1817" s="74"/>
      <c r="Y1817" s="74"/>
      <c r="Z1817" s="74"/>
    </row>
    <row r="1818" spans="1:26">
      <c r="A1818" s="74"/>
      <c r="B1818" s="74"/>
      <c r="C1818" s="74"/>
      <c r="D1818" s="74"/>
      <c r="E1818" s="74"/>
      <c r="F1818" s="74"/>
      <c r="G1818" s="74"/>
      <c r="H1818" s="74"/>
      <c r="I1818" s="74"/>
      <c r="J1818" s="74"/>
      <c r="K1818" s="74"/>
      <c r="L1818" s="74"/>
      <c r="M1818" s="74"/>
      <c r="N1818" s="74"/>
      <c r="O1818" s="74"/>
      <c r="P1818" s="74"/>
      <c r="Q1818" s="74"/>
      <c r="R1818" s="74"/>
      <c r="S1818" s="74"/>
      <c r="T1818" s="74"/>
      <c r="U1818" s="74"/>
      <c r="V1818" s="74"/>
      <c r="W1818" s="74"/>
      <c r="X1818" s="74"/>
      <c r="Y1818" s="74"/>
      <c r="Z1818" s="74"/>
    </row>
    <row r="1819" spans="1:26">
      <c r="A1819" s="74"/>
      <c r="B1819" s="74"/>
      <c r="C1819" s="74"/>
      <c r="D1819" s="74"/>
      <c r="E1819" s="74"/>
      <c r="F1819" s="74"/>
      <c r="G1819" s="74"/>
      <c r="H1819" s="74"/>
      <c r="I1819" s="74"/>
      <c r="J1819" s="74"/>
      <c r="K1819" s="74"/>
      <c r="L1819" s="74"/>
      <c r="M1819" s="74"/>
      <c r="N1819" s="74"/>
      <c r="O1819" s="74"/>
      <c r="P1819" s="74"/>
      <c r="Q1819" s="74"/>
      <c r="R1819" s="74"/>
      <c r="S1819" s="74"/>
      <c r="T1819" s="74"/>
      <c r="U1819" s="74"/>
      <c r="V1819" s="74"/>
      <c r="W1819" s="74"/>
      <c r="X1819" s="74"/>
      <c r="Y1819" s="74"/>
      <c r="Z1819" s="74"/>
    </row>
    <row r="1820" spans="1:26">
      <c r="A1820" s="74"/>
      <c r="B1820" s="74"/>
      <c r="C1820" s="74"/>
      <c r="D1820" s="74"/>
      <c r="E1820" s="74"/>
      <c r="F1820" s="74"/>
      <c r="G1820" s="74"/>
      <c r="H1820" s="74"/>
      <c r="I1820" s="74"/>
      <c r="J1820" s="74"/>
      <c r="K1820" s="74"/>
      <c r="L1820" s="74"/>
      <c r="M1820" s="74"/>
      <c r="N1820" s="74"/>
      <c r="O1820" s="74"/>
      <c r="P1820" s="74"/>
      <c r="Q1820" s="74"/>
      <c r="R1820" s="74"/>
      <c r="S1820" s="74"/>
      <c r="T1820" s="74"/>
      <c r="U1820" s="74"/>
      <c r="V1820" s="74"/>
      <c r="W1820" s="74"/>
      <c r="X1820" s="74"/>
      <c r="Y1820" s="74"/>
      <c r="Z1820" s="74"/>
    </row>
    <row r="1821" spans="1:26">
      <c r="A1821" s="74"/>
      <c r="B1821" s="74"/>
      <c r="C1821" s="74"/>
      <c r="D1821" s="74"/>
      <c r="E1821" s="74"/>
      <c r="F1821" s="74"/>
      <c r="G1821" s="74"/>
      <c r="H1821" s="74"/>
      <c r="I1821" s="74"/>
      <c r="J1821" s="74"/>
      <c r="K1821" s="74"/>
      <c r="L1821" s="74"/>
      <c r="M1821" s="74"/>
      <c r="N1821" s="74"/>
      <c r="O1821" s="74"/>
      <c r="P1821" s="74"/>
      <c r="Q1821" s="74"/>
      <c r="R1821" s="74"/>
      <c r="S1821" s="74"/>
      <c r="T1821" s="74"/>
      <c r="U1821" s="74"/>
      <c r="V1821" s="74"/>
      <c r="W1821" s="74"/>
      <c r="X1821" s="74"/>
      <c r="Y1821" s="74"/>
      <c r="Z1821" s="74"/>
    </row>
    <row r="1822" spans="1:26">
      <c r="A1822" s="74"/>
      <c r="B1822" s="74"/>
      <c r="C1822" s="74"/>
      <c r="D1822" s="74"/>
      <c r="E1822" s="74"/>
      <c r="F1822" s="74"/>
      <c r="G1822" s="74"/>
      <c r="H1822" s="74"/>
      <c r="I1822" s="74"/>
      <c r="J1822" s="74"/>
      <c r="K1822" s="74"/>
      <c r="L1822" s="74"/>
      <c r="M1822" s="74"/>
      <c r="N1822" s="74"/>
      <c r="O1822" s="74"/>
      <c r="P1822" s="74"/>
      <c r="Q1822" s="74"/>
      <c r="R1822" s="74"/>
      <c r="S1822" s="74"/>
      <c r="T1822" s="74"/>
      <c r="U1822" s="74"/>
      <c r="V1822" s="74"/>
      <c r="W1822" s="74"/>
      <c r="X1822" s="74"/>
      <c r="Y1822" s="74"/>
      <c r="Z1822" s="74"/>
    </row>
    <row r="1823" spans="1:26">
      <c r="A1823" s="74"/>
      <c r="B1823" s="74"/>
      <c r="C1823" s="74"/>
      <c r="D1823" s="74"/>
      <c r="E1823" s="74"/>
      <c r="F1823" s="74"/>
      <c r="G1823" s="74"/>
      <c r="H1823" s="74"/>
      <c r="I1823" s="74"/>
      <c r="J1823" s="74"/>
      <c r="K1823" s="74"/>
      <c r="L1823" s="74"/>
      <c r="M1823" s="74"/>
      <c r="N1823" s="74"/>
      <c r="O1823" s="74"/>
      <c r="P1823" s="74"/>
      <c r="Q1823" s="74"/>
      <c r="R1823" s="74"/>
      <c r="S1823" s="74"/>
      <c r="T1823" s="74"/>
      <c r="U1823" s="74"/>
      <c r="V1823" s="74"/>
      <c r="W1823" s="74"/>
      <c r="X1823" s="74"/>
      <c r="Y1823" s="74"/>
      <c r="Z1823" s="74"/>
    </row>
    <row r="1824" spans="1:26">
      <c r="A1824" s="74"/>
      <c r="B1824" s="74"/>
      <c r="C1824" s="74"/>
      <c r="D1824" s="74"/>
      <c r="E1824" s="74"/>
      <c r="F1824" s="74"/>
      <c r="G1824" s="74"/>
      <c r="H1824" s="74"/>
      <c r="I1824" s="74"/>
      <c r="J1824" s="74"/>
      <c r="K1824" s="74"/>
      <c r="L1824" s="74"/>
      <c r="M1824" s="74"/>
      <c r="N1824" s="74"/>
      <c r="O1824" s="74"/>
      <c r="P1824" s="74"/>
      <c r="Q1824" s="74"/>
      <c r="R1824" s="74"/>
      <c r="S1824" s="74"/>
      <c r="T1824" s="74"/>
      <c r="U1824" s="74"/>
      <c r="V1824" s="74"/>
      <c r="W1824" s="74"/>
      <c r="X1824" s="74"/>
      <c r="Y1824" s="74"/>
      <c r="Z1824" s="74"/>
    </row>
    <row r="1825" spans="1:26">
      <c r="A1825" s="74"/>
      <c r="B1825" s="74"/>
      <c r="C1825" s="74"/>
      <c r="D1825" s="74"/>
      <c r="E1825" s="74"/>
      <c r="F1825" s="74"/>
      <c r="G1825" s="74"/>
      <c r="H1825" s="74"/>
      <c r="I1825" s="74"/>
      <c r="J1825" s="74"/>
      <c r="K1825" s="74"/>
      <c r="L1825" s="74"/>
      <c r="M1825" s="74"/>
      <c r="N1825" s="74"/>
      <c r="O1825" s="74"/>
      <c r="P1825" s="74"/>
      <c r="Q1825" s="74"/>
      <c r="R1825" s="74"/>
      <c r="S1825" s="74"/>
      <c r="T1825" s="74"/>
      <c r="U1825" s="74"/>
      <c r="V1825" s="74"/>
      <c r="W1825" s="74"/>
      <c r="X1825" s="74"/>
      <c r="Y1825" s="74"/>
      <c r="Z1825" s="74"/>
    </row>
    <row r="1826" spans="1:26">
      <c r="A1826" s="74"/>
      <c r="B1826" s="74"/>
      <c r="C1826" s="74"/>
      <c r="D1826" s="74"/>
      <c r="E1826" s="74"/>
      <c r="F1826" s="74"/>
      <c r="G1826" s="74"/>
      <c r="H1826" s="74"/>
      <c r="I1826" s="74"/>
      <c r="J1826" s="74"/>
      <c r="K1826" s="74"/>
      <c r="L1826" s="74"/>
      <c r="M1826" s="74"/>
      <c r="N1826" s="74"/>
      <c r="O1826" s="74"/>
      <c r="P1826" s="74"/>
      <c r="Q1826" s="74"/>
      <c r="R1826" s="74"/>
      <c r="S1826" s="74"/>
      <c r="T1826" s="74"/>
      <c r="U1826" s="74"/>
      <c r="V1826" s="74"/>
      <c r="W1826" s="74"/>
      <c r="X1826" s="74"/>
      <c r="Y1826" s="74"/>
      <c r="Z1826" s="74"/>
    </row>
    <row r="1827" spans="1:26">
      <c r="A1827" s="74"/>
      <c r="B1827" s="74"/>
      <c r="C1827" s="74"/>
      <c r="D1827" s="74"/>
      <c r="E1827" s="74"/>
      <c r="F1827" s="74"/>
      <c r="G1827" s="74"/>
      <c r="H1827" s="74"/>
      <c r="I1827" s="74"/>
      <c r="J1827" s="74"/>
      <c r="K1827" s="74"/>
      <c r="L1827" s="74"/>
      <c r="M1827" s="74"/>
      <c r="N1827" s="74"/>
      <c r="O1827" s="74"/>
      <c r="P1827" s="74"/>
      <c r="Q1827" s="74"/>
      <c r="R1827" s="74"/>
      <c r="S1827" s="74"/>
      <c r="T1827" s="74"/>
      <c r="U1827" s="74"/>
      <c r="V1827" s="74"/>
      <c r="W1827" s="74"/>
      <c r="X1827" s="74"/>
      <c r="Y1827" s="74"/>
      <c r="Z1827" s="74"/>
    </row>
    <row r="1828" spans="1:26">
      <c r="A1828" s="74"/>
      <c r="B1828" s="74"/>
      <c r="C1828" s="74"/>
      <c r="D1828" s="74"/>
      <c r="E1828" s="74"/>
      <c r="F1828" s="74"/>
      <c r="G1828" s="74"/>
      <c r="H1828" s="74"/>
      <c r="I1828" s="74"/>
      <c r="J1828" s="74"/>
      <c r="K1828" s="74"/>
      <c r="L1828" s="74"/>
      <c r="M1828" s="74"/>
      <c r="N1828" s="74"/>
      <c r="O1828" s="74"/>
      <c r="P1828" s="74"/>
      <c r="Q1828" s="74"/>
      <c r="R1828" s="74"/>
      <c r="S1828" s="74"/>
      <c r="T1828" s="74"/>
      <c r="U1828" s="74"/>
      <c r="V1828" s="74"/>
      <c r="W1828" s="74"/>
      <c r="X1828" s="74"/>
      <c r="Y1828" s="74"/>
      <c r="Z1828" s="74"/>
    </row>
    <row r="1829" spans="1:26">
      <c r="A1829" s="74"/>
      <c r="B1829" s="74"/>
      <c r="C1829" s="74"/>
      <c r="D1829" s="74"/>
      <c r="E1829" s="74"/>
      <c r="F1829" s="74"/>
      <c r="G1829" s="74"/>
      <c r="H1829" s="74"/>
      <c r="I1829" s="74"/>
      <c r="J1829" s="74"/>
      <c r="K1829" s="74"/>
      <c r="L1829" s="74"/>
      <c r="M1829" s="74"/>
      <c r="N1829" s="74"/>
      <c r="O1829" s="74"/>
      <c r="P1829" s="74"/>
      <c r="Q1829" s="74"/>
      <c r="R1829" s="74"/>
      <c r="S1829" s="74"/>
      <c r="T1829" s="74"/>
      <c r="U1829" s="74"/>
      <c r="V1829" s="74"/>
      <c r="W1829" s="74"/>
      <c r="X1829" s="74"/>
      <c r="Y1829" s="74"/>
      <c r="Z1829" s="74"/>
    </row>
    <row r="1830" spans="1:26">
      <c r="A1830" s="74"/>
      <c r="B1830" s="74"/>
      <c r="C1830" s="74"/>
      <c r="D1830" s="74"/>
      <c r="E1830" s="74"/>
      <c r="F1830" s="74"/>
      <c r="G1830" s="74"/>
      <c r="H1830" s="74"/>
      <c r="I1830" s="74"/>
      <c r="J1830" s="74"/>
      <c r="K1830" s="74"/>
      <c r="L1830" s="74"/>
      <c r="M1830" s="74"/>
      <c r="N1830" s="74"/>
      <c r="O1830" s="74"/>
      <c r="P1830" s="74"/>
      <c r="Q1830" s="74"/>
      <c r="R1830" s="74"/>
      <c r="S1830" s="74"/>
      <c r="T1830" s="74"/>
      <c r="U1830" s="74"/>
      <c r="V1830" s="74"/>
      <c r="W1830" s="74"/>
      <c r="X1830" s="74"/>
      <c r="Y1830" s="74"/>
      <c r="Z1830" s="74"/>
    </row>
    <row r="1831" spans="1:26">
      <c r="A1831" s="74"/>
      <c r="B1831" s="74"/>
      <c r="C1831" s="74"/>
      <c r="D1831" s="74"/>
      <c r="E1831" s="74"/>
      <c r="F1831" s="74"/>
      <c r="G1831" s="74"/>
      <c r="H1831" s="74"/>
      <c r="I1831" s="74"/>
      <c r="J1831" s="74"/>
      <c r="K1831" s="74"/>
      <c r="L1831" s="74"/>
      <c r="M1831" s="74"/>
      <c r="N1831" s="74"/>
      <c r="O1831" s="74"/>
      <c r="P1831" s="74"/>
      <c r="Q1831" s="74"/>
      <c r="R1831" s="74"/>
      <c r="S1831" s="74"/>
      <c r="T1831" s="74"/>
      <c r="U1831" s="74"/>
      <c r="V1831" s="74"/>
      <c r="W1831" s="74"/>
      <c r="X1831" s="74"/>
      <c r="Y1831" s="74"/>
      <c r="Z1831" s="74"/>
    </row>
    <row r="1832" spans="1:26">
      <c r="A1832" s="74"/>
      <c r="B1832" s="74"/>
      <c r="C1832" s="74"/>
      <c r="D1832" s="74"/>
      <c r="E1832" s="74"/>
      <c r="F1832" s="74"/>
      <c r="G1832" s="74"/>
      <c r="H1832" s="74"/>
      <c r="I1832" s="74"/>
      <c r="J1832" s="74"/>
      <c r="K1832" s="74"/>
      <c r="L1832" s="74"/>
      <c r="M1832" s="74"/>
      <c r="N1832" s="74"/>
      <c r="O1832" s="74"/>
      <c r="P1832" s="74"/>
      <c r="Q1832" s="74"/>
      <c r="R1832" s="74"/>
      <c r="S1832" s="74"/>
      <c r="T1832" s="74"/>
      <c r="U1832" s="74"/>
      <c r="V1832" s="74"/>
      <c r="W1832" s="74"/>
      <c r="X1832" s="74"/>
      <c r="Y1832" s="74"/>
      <c r="Z1832" s="74"/>
    </row>
    <row r="1833" spans="1:26">
      <c r="A1833" s="74"/>
      <c r="B1833" s="74"/>
      <c r="C1833" s="74"/>
      <c r="D1833" s="74"/>
      <c r="E1833" s="74"/>
      <c r="F1833" s="74"/>
      <c r="G1833" s="74"/>
      <c r="H1833" s="74"/>
      <c r="I1833" s="74"/>
      <c r="J1833" s="74"/>
      <c r="K1833" s="74"/>
      <c r="L1833" s="74"/>
      <c r="M1833" s="74"/>
      <c r="N1833" s="74"/>
      <c r="O1833" s="74"/>
      <c r="P1833" s="74"/>
      <c r="Q1833" s="74"/>
      <c r="R1833" s="74"/>
      <c r="S1833" s="74"/>
      <c r="T1833" s="74"/>
      <c r="U1833" s="74"/>
      <c r="V1833" s="74"/>
      <c r="W1833" s="74"/>
      <c r="X1833" s="74"/>
      <c r="Y1833" s="74"/>
      <c r="Z1833" s="74"/>
    </row>
    <row r="1834" spans="1:26">
      <c r="A1834" s="74"/>
      <c r="B1834" s="74"/>
      <c r="C1834" s="74"/>
      <c r="D1834" s="74"/>
      <c r="E1834" s="74"/>
      <c r="F1834" s="74"/>
      <c r="G1834" s="74"/>
      <c r="H1834" s="74"/>
      <c r="I1834" s="74"/>
      <c r="J1834" s="74"/>
      <c r="K1834" s="74"/>
      <c r="L1834" s="74"/>
      <c r="M1834" s="74"/>
      <c r="N1834" s="74"/>
      <c r="O1834" s="74"/>
      <c r="P1834" s="74"/>
      <c r="Q1834" s="74"/>
      <c r="R1834" s="74"/>
      <c r="S1834" s="74"/>
      <c r="T1834" s="74"/>
      <c r="U1834" s="74"/>
      <c r="V1834" s="74"/>
      <c r="W1834" s="74"/>
      <c r="X1834" s="74"/>
      <c r="Y1834" s="74"/>
      <c r="Z1834" s="74"/>
    </row>
    <row r="1835" spans="1:26">
      <c r="A1835" s="74"/>
      <c r="B1835" s="74"/>
      <c r="C1835" s="74"/>
      <c r="D1835" s="74"/>
      <c r="E1835" s="74"/>
      <c r="F1835" s="74"/>
      <c r="G1835" s="74"/>
      <c r="H1835" s="74"/>
      <c r="I1835" s="74"/>
      <c r="J1835" s="74"/>
      <c r="K1835" s="74"/>
      <c r="L1835" s="74"/>
      <c r="M1835" s="74"/>
      <c r="N1835" s="74"/>
      <c r="O1835" s="74"/>
      <c r="P1835" s="74"/>
      <c r="Q1835" s="74"/>
      <c r="R1835" s="74"/>
      <c r="S1835" s="74"/>
      <c r="T1835" s="74"/>
      <c r="U1835" s="74"/>
      <c r="V1835" s="74"/>
      <c r="W1835" s="74"/>
      <c r="X1835" s="74"/>
      <c r="Y1835" s="74"/>
      <c r="Z1835" s="74"/>
    </row>
    <row r="1836" spans="1:26">
      <c r="A1836" s="74"/>
      <c r="B1836" s="74"/>
      <c r="C1836" s="74"/>
      <c r="D1836" s="74"/>
      <c r="E1836" s="74"/>
      <c r="F1836" s="74"/>
      <c r="G1836" s="74"/>
      <c r="H1836" s="74"/>
      <c r="I1836" s="74"/>
      <c r="J1836" s="74"/>
      <c r="K1836" s="74"/>
      <c r="L1836" s="74"/>
      <c r="M1836" s="74"/>
      <c r="N1836" s="74"/>
      <c r="O1836" s="74"/>
      <c r="P1836" s="74"/>
      <c r="Q1836" s="74"/>
      <c r="R1836" s="74"/>
      <c r="S1836" s="74"/>
      <c r="T1836" s="74"/>
      <c r="U1836" s="74"/>
      <c r="V1836" s="74"/>
      <c r="W1836" s="74"/>
      <c r="X1836" s="74"/>
      <c r="Y1836" s="74"/>
      <c r="Z1836" s="74"/>
    </row>
    <row r="1837" spans="1:26">
      <c r="A1837" s="74"/>
      <c r="B1837" s="74"/>
      <c r="C1837" s="74"/>
      <c r="D1837" s="74"/>
      <c r="E1837" s="74"/>
      <c r="F1837" s="74"/>
      <c r="G1837" s="74"/>
      <c r="H1837" s="74"/>
      <c r="I1837" s="74"/>
      <c r="J1837" s="74"/>
      <c r="K1837" s="74"/>
      <c r="L1837" s="74"/>
      <c r="M1837" s="74"/>
      <c r="N1837" s="74"/>
      <c r="O1837" s="74"/>
      <c r="P1837" s="74"/>
      <c r="Q1837" s="74"/>
      <c r="R1837" s="74"/>
      <c r="S1837" s="74"/>
      <c r="T1837" s="74"/>
      <c r="U1837" s="74"/>
      <c r="V1837" s="74"/>
      <c r="W1837" s="74"/>
      <c r="X1837" s="74"/>
      <c r="Y1837" s="74"/>
      <c r="Z1837" s="74"/>
    </row>
    <row r="1838" spans="1:26">
      <c r="A1838" s="74"/>
      <c r="B1838" s="74"/>
      <c r="C1838" s="74"/>
      <c r="D1838" s="74"/>
      <c r="E1838" s="74"/>
      <c r="F1838" s="74"/>
      <c r="G1838" s="74"/>
      <c r="H1838" s="74"/>
      <c r="I1838" s="74"/>
      <c r="J1838" s="74"/>
      <c r="K1838" s="74"/>
      <c r="L1838" s="74"/>
      <c r="M1838" s="74"/>
      <c r="N1838" s="74"/>
      <c r="O1838" s="74"/>
      <c r="P1838" s="74"/>
      <c r="Q1838" s="74"/>
      <c r="R1838" s="74"/>
      <c r="S1838" s="74"/>
      <c r="T1838" s="74"/>
      <c r="U1838" s="74"/>
      <c r="V1838" s="74"/>
      <c r="W1838" s="74"/>
      <c r="X1838" s="74"/>
      <c r="Y1838" s="74"/>
      <c r="Z1838" s="74"/>
    </row>
    <row r="1839" spans="1:26">
      <c r="A1839" s="74"/>
      <c r="B1839" s="74"/>
      <c r="C1839" s="74"/>
      <c r="D1839" s="74"/>
      <c r="E1839" s="74"/>
      <c r="F1839" s="74"/>
      <c r="G1839" s="74"/>
      <c r="H1839" s="74"/>
      <c r="I1839" s="74"/>
      <c r="J1839" s="74"/>
      <c r="K1839" s="74"/>
      <c r="L1839" s="74"/>
      <c r="M1839" s="74"/>
      <c r="N1839" s="74"/>
      <c r="O1839" s="74"/>
      <c r="P1839" s="74"/>
      <c r="Q1839" s="74"/>
      <c r="R1839" s="74"/>
      <c r="S1839" s="74"/>
      <c r="T1839" s="74"/>
      <c r="U1839" s="74"/>
      <c r="V1839" s="74"/>
      <c r="W1839" s="74"/>
      <c r="X1839" s="74"/>
      <c r="Y1839" s="74"/>
      <c r="Z1839" s="74"/>
    </row>
    <row r="1840" spans="1:26">
      <c r="A1840" s="74"/>
      <c r="B1840" s="74"/>
      <c r="C1840" s="74"/>
      <c r="D1840" s="74"/>
      <c r="E1840" s="74"/>
      <c r="F1840" s="74"/>
      <c r="G1840" s="74"/>
      <c r="H1840" s="74"/>
      <c r="I1840" s="74"/>
      <c r="J1840" s="74"/>
      <c r="K1840" s="74"/>
      <c r="L1840" s="74"/>
      <c r="M1840" s="74"/>
      <c r="N1840" s="74"/>
      <c r="O1840" s="74"/>
      <c r="P1840" s="74"/>
      <c r="Q1840" s="74"/>
      <c r="R1840" s="74"/>
      <c r="S1840" s="74"/>
      <c r="T1840" s="74"/>
      <c r="U1840" s="74"/>
      <c r="V1840" s="74"/>
      <c r="W1840" s="74"/>
      <c r="X1840" s="74"/>
      <c r="Y1840" s="74"/>
      <c r="Z1840" s="74"/>
    </row>
    <row r="1841" spans="1:26">
      <c r="A1841" s="74"/>
      <c r="B1841" s="74"/>
      <c r="C1841" s="74"/>
      <c r="D1841" s="74"/>
      <c r="E1841" s="74"/>
      <c r="F1841" s="74"/>
      <c r="G1841" s="74"/>
      <c r="H1841" s="74"/>
      <c r="I1841" s="74"/>
      <c r="J1841" s="74"/>
      <c r="K1841" s="74"/>
      <c r="L1841" s="74"/>
      <c r="M1841" s="74"/>
      <c r="N1841" s="74"/>
      <c r="O1841" s="74"/>
      <c r="P1841" s="74"/>
      <c r="Q1841" s="74"/>
      <c r="R1841" s="74"/>
      <c r="S1841" s="74"/>
      <c r="T1841" s="74"/>
      <c r="U1841" s="74"/>
      <c r="V1841" s="74"/>
      <c r="W1841" s="74"/>
      <c r="X1841" s="74"/>
      <c r="Y1841" s="74"/>
      <c r="Z1841" s="74"/>
    </row>
    <row r="1842" spans="1:26">
      <c r="A1842" s="74"/>
      <c r="B1842" s="74"/>
      <c r="C1842" s="74"/>
      <c r="D1842" s="74"/>
      <c r="E1842" s="74"/>
      <c r="F1842" s="74"/>
      <c r="G1842" s="74"/>
      <c r="H1842" s="74"/>
      <c r="I1842" s="74"/>
      <c r="J1842" s="74"/>
      <c r="K1842" s="74"/>
      <c r="L1842" s="74"/>
      <c r="M1842" s="74"/>
      <c r="N1842" s="74"/>
      <c r="O1842" s="74"/>
      <c r="P1842" s="74"/>
      <c r="Q1842" s="74"/>
      <c r="R1842" s="74"/>
      <c r="S1842" s="74"/>
      <c r="T1842" s="74"/>
      <c r="U1842" s="74"/>
      <c r="V1842" s="74"/>
      <c r="W1842" s="74"/>
      <c r="X1842" s="74"/>
      <c r="Y1842" s="74"/>
      <c r="Z1842" s="74"/>
    </row>
    <row r="1843" spans="1:26">
      <c r="A1843" s="74"/>
      <c r="B1843" s="74"/>
      <c r="C1843" s="74"/>
      <c r="D1843" s="74"/>
      <c r="E1843" s="74"/>
      <c r="F1843" s="74"/>
      <c r="G1843" s="74"/>
      <c r="H1843" s="74"/>
      <c r="I1843" s="74"/>
      <c r="J1843" s="74"/>
      <c r="K1843" s="74"/>
      <c r="L1843" s="74"/>
      <c r="M1843" s="74"/>
      <c r="N1843" s="74"/>
      <c r="O1843" s="74"/>
      <c r="P1843" s="74"/>
      <c r="Q1843" s="74"/>
      <c r="R1843" s="74"/>
      <c r="S1843" s="74"/>
      <c r="T1843" s="74"/>
      <c r="U1843" s="74"/>
      <c r="V1843" s="74"/>
      <c r="W1843" s="74"/>
      <c r="X1843" s="74"/>
      <c r="Y1843" s="74"/>
      <c r="Z1843" s="74"/>
    </row>
    <row r="1844" spans="1:26">
      <c r="A1844" s="74"/>
      <c r="B1844" s="74"/>
      <c r="C1844" s="74"/>
      <c r="D1844" s="74"/>
      <c r="E1844" s="74"/>
      <c r="F1844" s="74"/>
      <c r="G1844" s="74"/>
      <c r="H1844" s="74"/>
      <c r="I1844" s="74"/>
      <c r="J1844" s="74"/>
      <c r="K1844" s="74"/>
      <c r="L1844" s="74"/>
      <c r="M1844" s="74"/>
      <c r="N1844" s="74"/>
      <c r="O1844" s="74"/>
      <c r="P1844" s="74"/>
      <c r="Q1844" s="74"/>
      <c r="R1844" s="74"/>
      <c r="S1844" s="74"/>
      <c r="T1844" s="74"/>
      <c r="U1844" s="74"/>
      <c r="V1844" s="74"/>
      <c r="W1844" s="74"/>
      <c r="X1844" s="74"/>
      <c r="Y1844" s="74"/>
      <c r="Z1844" s="74"/>
    </row>
    <row r="1845" spans="1:26">
      <c r="A1845" s="74"/>
      <c r="B1845" s="74"/>
      <c r="C1845" s="74"/>
      <c r="D1845" s="74"/>
      <c r="E1845" s="74"/>
      <c r="F1845" s="74"/>
      <c r="G1845" s="74"/>
      <c r="H1845" s="74"/>
      <c r="I1845" s="74"/>
      <c r="J1845" s="74"/>
      <c r="K1845" s="74"/>
      <c r="L1845" s="74"/>
      <c r="M1845" s="74"/>
      <c r="N1845" s="74"/>
      <c r="O1845" s="74"/>
      <c r="P1845" s="74"/>
      <c r="Q1845" s="74"/>
      <c r="R1845" s="74"/>
      <c r="S1845" s="74"/>
      <c r="T1845" s="74"/>
      <c r="U1845" s="74"/>
      <c r="V1845" s="74"/>
      <c r="W1845" s="74"/>
      <c r="X1845" s="74"/>
      <c r="Y1845" s="74"/>
      <c r="Z1845" s="74"/>
    </row>
    <row r="1846" spans="1:26">
      <c r="A1846" s="74"/>
      <c r="B1846" s="74"/>
      <c r="C1846" s="74"/>
      <c r="D1846" s="74"/>
      <c r="E1846" s="74"/>
      <c r="F1846" s="74"/>
      <c r="G1846" s="74"/>
      <c r="H1846" s="74"/>
      <c r="I1846" s="74"/>
      <c r="J1846" s="74"/>
      <c r="K1846" s="74"/>
      <c r="L1846" s="74"/>
      <c r="M1846" s="74"/>
      <c r="N1846" s="74"/>
      <c r="O1846" s="74"/>
      <c r="P1846" s="74"/>
      <c r="Q1846" s="74"/>
      <c r="R1846" s="74"/>
      <c r="S1846" s="74"/>
      <c r="T1846" s="74"/>
      <c r="U1846" s="74"/>
      <c r="V1846" s="74"/>
      <c r="W1846" s="74"/>
      <c r="X1846" s="74"/>
      <c r="Y1846" s="74"/>
      <c r="Z1846" s="74"/>
    </row>
    <row r="1847" spans="1:26">
      <c r="A1847" s="74"/>
      <c r="B1847" s="74"/>
      <c r="C1847" s="74"/>
      <c r="D1847" s="74"/>
      <c r="E1847" s="74"/>
      <c r="F1847" s="74"/>
      <c r="G1847" s="74"/>
      <c r="H1847" s="74"/>
      <c r="I1847" s="74"/>
      <c r="J1847" s="74"/>
      <c r="K1847" s="74"/>
      <c r="L1847" s="74"/>
      <c r="M1847" s="74"/>
      <c r="N1847" s="74"/>
      <c r="O1847" s="74"/>
      <c r="P1847" s="74"/>
      <c r="Q1847" s="74"/>
      <c r="R1847" s="74"/>
      <c r="S1847" s="74"/>
      <c r="T1847" s="74"/>
      <c r="U1847" s="74"/>
      <c r="V1847" s="74"/>
      <c r="W1847" s="74"/>
      <c r="X1847" s="74"/>
      <c r="Y1847" s="74"/>
      <c r="Z1847" s="74"/>
    </row>
    <row r="1848" spans="1:26">
      <c r="A1848" s="74"/>
      <c r="B1848" s="74"/>
      <c r="C1848" s="74"/>
      <c r="D1848" s="74"/>
      <c r="E1848" s="74"/>
      <c r="F1848" s="74"/>
      <c r="G1848" s="74"/>
      <c r="H1848" s="74"/>
      <c r="I1848" s="74"/>
      <c r="J1848" s="74"/>
      <c r="K1848" s="74"/>
      <c r="L1848" s="74"/>
      <c r="M1848" s="74"/>
      <c r="N1848" s="74"/>
      <c r="O1848" s="74"/>
      <c r="P1848" s="74"/>
      <c r="Q1848" s="74"/>
      <c r="R1848" s="74"/>
      <c r="S1848" s="74"/>
      <c r="T1848" s="74"/>
      <c r="U1848" s="74"/>
      <c r="V1848" s="74"/>
      <c r="W1848" s="74"/>
      <c r="X1848" s="74"/>
      <c r="Y1848" s="74"/>
      <c r="Z1848" s="74"/>
    </row>
    <row r="1849" spans="1:26">
      <c r="A1849" s="74"/>
      <c r="B1849" s="74"/>
      <c r="C1849" s="74"/>
      <c r="D1849" s="74"/>
      <c r="E1849" s="74"/>
      <c r="F1849" s="74"/>
      <c r="G1849" s="74"/>
      <c r="H1849" s="74"/>
      <c r="I1849" s="74"/>
      <c r="J1849" s="74"/>
      <c r="K1849" s="74"/>
      <c r="L1849" s="74"/>
      <c r="M1849" s="74"/>
      <c r="N1849" s="74"/>
      <c r="O1849" s="74"/>
      <c r="P1849" s="74"/>
      <c r="Q1849" s="74"/>
      <c r="R1849" s="74"/>
      <c r="S1849" s="74"/>
      <c r="T1849" s="74"/>
      <c r="U1849" s="74"/>
      <c r="V1849" s="74"/>
      <c r="W1849" s="74"/>
      <c r="X1849" s="74"/>
      <c r="Y1849" s="74"/>
      <c r="Z1849" s="74"/>
    </row>
    <row r="1850" spans="1:26">
      <c r="A1850" s="74"/>
      <c r="B1850" s="74"/>
      <c r="C1850" s="74"/>
      <c r="D1850" s="74"/>
      <c r="E1850" s="74"/>
      <c r="F1850" s="74"/>
      <c r="G1850" s="74"/>
      <c r="H1850" s="74"/>
      <c r="I1850" s="74"/>
      <c r="J1850" s="74"/>
      <c r="K1850" s="74"/>
      <c r="L1850" s="74"/>
      <c r="M1850" s="74"/>
      <c r="N1850" s="74"/>
      <c r="O1850" s="74"/>
      <c r="P1850" s="74"/>
      <c r="Q1850" s="74"/>
      <c r="R1850" s="74"/>
      <c r="S1850" s="74"/>
      <c r="T1850" s="74"/>
      <c r="U1850" s="74"/>
      <c r="V1850" s="74"/>
      <c r="W1850" s="74"/>
      <c r="X1850" s="74"/>
      <c r="Y1850" s="74"/>
      <c r="Z1850" s="74"/>
    </row>
    <row r="1851" spans="1:26">
      <c r="A1851" s="74"/>
      <c r="B1851" s="74"/>
      <c r="C1851" s="74"/>
      <c r="D1851" s="74"/>
      <c r="E1851" s="74"/>
      <c r="F1851" s="74"/>
      <c r="G1851" s="74"/>
      <c r="H1851" s="74"/>
      <c r="I1851" s="74"/>
      <c r="J1851" s="74"/>
      <c r="K1851" s="74"/>
      <c r="L1851" s="74"/>
      <c r="M1851" s="74"/>
      <c r="N1851" s="74"/>
      <c r="O1851" s="74"/>
      <c r="P1851" s="74"/>
      <c r="Q1851" s="74"/>
      <c r="R1851" s="74"/>
      <c r="S1851" s="74"/>
      <c r="T1851" s="74"/>
      <c r="U1851" s="74"/>
      <c r="V1851" s="74"/>
      <c r="W1851" s="74"/>
      <c r="X1851" s="74"/>
      <c r="Y1851" s="74"/>
      <c r="Z1851" s="74"/>
    </row>
    <row r="1852" spans="1:26">
      <c r="A1852" s="74"/>
      <c r="B1852" s="74"/>
      <c r="C1852" s="74"/>
      <c r="D1852" s="74"/>
      <c r="E1852" s="74"/>
      <c r="F1852" s="74"/>
      <c r="G1852" s="74"/>
      <c r="H1852" s="74"/>
      <c r="I1852" s="74"/>
      <c r="J1852" s="74"/>
      <c r="K1852" s="74"/>
      <c r="L1852" s="74"/>
      <c r="M1852" s="74"/>
      <c r="N1852" s="74"/>
      <c r="O1852" s="74"/>
      <c r="P1852" s="74"/>
      <c r="Q1852" s="74"/>
      <c r="R1852" s="74"/>
      <c r="S1852" s="74"/>
      <c r="T1852" s="74"/>
      <c r="U1852" s="74"/>
      <c r="V1852" s="74"/>
      <c r="W1852" s="74"/>
      <c r="X1852" s="74"/>
      <c r="Y1852" s="74"/>
      <c r="Z1852" s="74"/>
    </row>
    <row r="1853" spans="1:26">
      <c r="A1853" s="74"/>
      <c r="B1853" s="74"/>
      <c r="C1853" s="74"/>
      <c r="D1853" s="74"/>
      <c r="E1853" s="74"/>
      <c r="F1853" s="74"/>
      <c r="G1853" s="74"/>
      <c r="H1853" s="74"/>
      <c r="I1853" s="74"/>
      <c r="J1853" s="74"/>
      <c r="K1853" s="74"/>
      <c r="L1853" s="74"/>
      <c r="M1853" s="74"/>
      <c r="N1853" s="74"/>
      <c r="O1853" s="74"/>
      <c r="P1853" s="74"/>
      <c r="Q1853" s="74"/>
      <c r="R1853" s="74"/>
      <c r="S1853" s="74"/>
      <c r="T1853" s="74"/>
      <c r="U1853" s="74"/>
      <c r="V1853" s="74"/>
      <c r="W1853" s="74"/>
      <c r="X1853" s="74"/>
      <c r="Y1853" s="74"/>
      <c r="Z1853" s="74"/>
    </row>
    <row r="1854" spans="1:26">
      <c r="A1854" s="74"/>
      <c r="B1854" s="74"/>
      <c r="C1854" s="74"/>
      <c r="D1854" s="74"/>
      <c r="E1854" s="74"/>
      <c r="F1854" s="74"/>
      <c r="G1854" s="74"/>
      <c r="H1854" s="74"/>
      <c r="I1854" s="74"/>
      <c r="J1854" s="74"/>
      <c r="K1854" s="74"/>
      <c r="L1854" s="74"/>
      <c r="M1854" s="74"/>
      <c r="N1854" s="74"/>
      <c r="O1854" s="74"/>
      <c r="P1854" s="74"/>
      <c r="Q1854" s="74"/>
      <c r="R1854" s="74"/>
      <c r="S1854" s="74"/>
      <c r="T1854" s="74"/>
      <c r="U1854" s="74"/>
      <c r="V1854" s="74"/>
      <c r="W1854" s="74"/>
      <c r="X1854" s="74"/>
      <c r="Y1854" s="74"/>
      <c r="Z1854" s="74"/>
    </row>
    <row r="1855" spans="1:26">
      <c r="A1855" s="74"/>
      <c r="B1855" s="74"/>
      <c r="C1855" s="74"/>
      <c r="D1855" s="74"/>
      <c r="E1855" s="74"/>
      <c r="F1855" s="74"/>
      <c r="G1855" s="74"/>
      <c r="H1855" s="74"/>
      <c r="I1855" s="74"/>
      <c r="J1855" s="74"/>
      <c r="K1855" s="74"/>
      <c r="L1855" s="74"/>
      <c r="M1855" s="74"/>
      <c r="N1855" s="74"/>
      <c r="O1855" s="74"/>
      <c r="P1855" s="74"/>
      <c r="Q1855" s="74"/>
      <c r="R1855" s="74"/>
      <c r="S1855" s="74"/>
      <c r="T1855" s="74"/>
      <c r="U1855" s="74"/>
      <c r="V1855" s="74"/>
      <c r="W1855" s="74"/>
      <c r="X1855" s="74"/>
      <c r="Y1855" s="74"/>
      <c r="Z1855" s="74"/>
    </row>
    <row r="1856" spans="1:26">
      <c r="A1856" s="74"/>
      <c r="B1856" s="74"/>
      <c r="C1856" s="74"/>
      <c r="D1856" s="74"/>
      <c r="E1856" s="74"/>
      <c r="F1856" s="74"/>
      <c r="G1856" s="74"/>
      <c r="H1856" s="74"/>
      <c r="I1856" s="74"/>
      <c r="J1856" s="74"/>
      <c r="K1856" s="74"/>
      <c r="L1856" s="74"/>
      <c r="M1856" s="74"/>
      <c r="N1856" s="74"/>
      <c r="O1856" s="74"/>
      <c r="P1856" s="74"/>
      <c r="Q1856" s="74"/>
      <c r="R1856" s="74"/>
      <c r="S1856" s="74"/>
      <c r="T1856" s="74"/>
      <c r="U1856" s="74"/>
      <c r="V1856" s="74"/>
      <c r="W1856" s="74"/>
      <c r="X1856" s="74"/>
      <c r="Y1856" s="74"/>
      <c r="Z1856" s="74"/>
    </row>
    <row r="1857" spans="1:26">
      <c r="A1857" s="74"/>
      <c r="B1857" s="74"/>
      <c r="C1857" s="74"/>
      <c r="D1857" s="74"/>
      <c r="E1857" s="74"/>
      <c r="F1857" s="74"/>
      <c r="G1857" s="74"/>
      <c r="H1857" s="74"/>
      <c r="I1857" s="74"/>
      <c r="J1857" s="74"/>
      <c r="K1857" s="74"/>
      <c r="L1857" s="74"/>
      <c r="M1857" s="74"/>
      <c r="N1857" s="74"/>
      <c r="O1857" s="74"/>
      <c r="P1857" s="74"/>
      <c r="Q1857" s="74"/>
      <c r="R1857" s="74"/>
      <c r="S1857" s="74"/>
      <c r="T1857" s="74"/>
      <c r="U1857" s="74"/>
      <c r="V1857" s="74"/>
      <c r="W1857" s="74"/>
      <c r="X1857" s="74"/>
      <c r="Y1857" s="74"/>
      <c r="Z1857" s="74"/>
    </row>
    <row r="1858" spans="1:26">
      <c r="A1858" s="74"/>
      <c r="B1858" s="74"/>
      <c r="C1858" s="74"/>
      <c r="D1858" s="74"/>
      <c r="E1858" s="74"/>
      <c r="F1858" s="74"/>
      <c r="G1858" s="74"/>
      <c r="H1858" s="74"/>
      <c r="I1858" s="74"/>
      <c r="J1858" s="74"/>
      <c r="K1858" s="74"/>
      <c r="L1858" s="74"/>
      <c r="M1858" s="74"/>
      <c r="N1858" s="74"/>
      <c r="O1858" s="74"/>
      <c r="P1858" s="74"/>
      <c r="Q1858" s="74"/>
      <c r="R1858" s="74"/>
      <c r="S1858" s="74"/>
      <c r="T1858" s="74"/>
      <c r="U1858" s="74"/>
      <c r="V1858" s="74"/>
      <c r="W1858" s="74"/>
      <c r="X1858" s="74"/>
      <c r="Y1858" s="74"/>
      <c r="Z1858" s="74"/>
    </row>
    <row r="1859" spans="1:26">
      <c r="A1859" s="74"/>
      <c r="B1859" s="74"/>
      <c r="C1859" s="74"/>
      <c r="D1859" s="74"/>
      <c r="E1859" s="74"/>
      <c r="F1859" s="74"/>
      <c r="G1859" s="74"/>
      <c r="H1859" s="74"/>
      <c r="I1859" s="74"/>
      <c r="J1859" s="74"/>
      <c r="K1859" s="74"/>
      <c r="L1859" s="74"/>
      <c r="M1859" s="74"/>
      <c r="N1859" s="74"/>
      <c r="O1859" s="74"/>
      <c r="P1859" s="74"/>
      <c r="Q1859" s="74"/>
      <c r="R1859" s="74"/>
      <c r="S1859" s="74"/>
      <c r="T1859" s="74"/>
      <c r="U1859" s="74"/>
      <c r="V1859" s="74"/>
      <c r="W1859" s="74"/>
      <c r="X1859" s="74"/>
      <c r="Y1859" s="74"/>
      <c r="Z1859" s="74"/>
    </row>
    <row r="1860" spans="1:26">
      <c r="A1860" s="74"/>
      <c r="B1860" s="74"/>
      <c r="C1860" s="74"/>
      <c r="D1860" s="74"/>
      <c r="E1860" s="74"/>
      <c r="F1860" s="74"/>
      <c r="G1860" s="74"/>
      <c r="H1860" s="74"/>
      <c r="I1860" s="74"/>
      <c r="J1860" s="74"/>
      <c r="K1860" s="74"/>
      <c r="L1860" s="74"/>
      <c r="M1860" s="74"/>
      <c r="N1860" s="74"/>
      <c r="O1860" s="74"/>
      <c r="P1860" s="74"/>
      <c r="Q1860" s="74"/>
      <c r="R1860" s="74"/>
      <c r="S1860" s="74"/>
      <c r="T1860" s="74"/>
      <c r="U1860" s="74"/>
      <c r="V1860" s="74"/>
      <c r="W1860" s="74"/>
      <c r="X1860" s="74"/>
      <c r="Y1860" s="74"/>
      <c r="Z1860" s="74"/>
    </row>
    <row r="1861" spans="1:26">
      <c r="A1861" s="74"/>
      <c r="B1861" s="74"/>
      <c r="C1861" s="74"/>
      <c r="D1861" s="74"/>
      <c r="E1861" s="74"/>
      <c r="F1861" s="74"/>
      <c r="G1861" s="74"/>
      <c r="H1861" s="74"/>
      <c r="I1861" s="74"/>
      <c r="J1861" s="74"/>
      <c r="K1861" s="74"/>
      <c r="L1861" s="74"/>
      <c r="M1861" s="74"/>
      <c r="N1861" s="74"/>
      <c r="O1861" s="74"/>
      <c r="P1861" s="74"/>
      <c r="Q1861" s="74"/>
      <c r="R1861" s="74"/>
      <c r="S1861" s="74"/>
      <c r="T1861" s="74"/>
      <c r="U1861" s="74"/>
      <c r="V1861" s="74"/>
      <c r="W1861" s="74"/>
      <c r="X1861" s="74"/>
      <c r="Y1861" s="74"/>
      <c r="Z1861" s="74"/>
    </row>
    <row r="1862" spans="1:26">
      <c r="A1862" s="74"/>
      <c r="B1862" s="74"/>
      <c r="C1862" s="74"/>
      <c r="D1862" s="74"/>
      <c r="E1862" s="74"/>
      <c r="F1862" s="74"/>
      <c r="G1862" s="74"/>
      <c r="H1862" s="74"/>
      <c r="I1862" s="74"/>
      <c r="J1862" s="74"/>
      <c r="K1862" s="74"/>
      <c r="L1862" s="74"/>
      <c r="M1862" s="74"/>
      <c r="N1862" s="74"/>
      <c r="O1862" s="74"/>
      <c r="P1862" s="74"/>
      <c r="Q1862" s="74"/>
      <c r="R1862" s="74"/>
      <c r="S1862" s="74"/>
      <c r="T1862" s="74"/>
      <c r="U1862" s="74"/>
      <c r="V1862" s="74"/>
      <c r="W1862" s="74"/>
      <c r="X1862" s="74"/>
      <c r="Y1862" s="74"/>
      <c r="Z1862" s="74"/>
    </row>
    <row r="1863" spans="1:26">
      <c r="A1863" s="74"/>
      <c r="B1863" s="74"/>
      <c r="C1863" s="74"/>
      <c r="D1863" s="74"/>
      <c r="E1863" s="74"/>
      <c r="F1863" s="74"/>
      <c r="G1863" s="74"/>
      <c r="H1863" s="74"/>
      <c r="I1863" s="74"/>
      <c r="J1863" s="74"/>
      <c r="K1863" s="74"/>
      <c r="L1863" s="74"/>
      <c r="M1863" s="74"/>
      <c r="N1863" s="74"/>
      <c r="O1863" s="74"/>
      <c r="P1863" s="74"/>
      <c r="Q1863" s="74"/>
      <c r="R1863" s="74"/>
      <c r="S1863" s="74"/>
      <c r="T1863" s="74"/>
      <c r="U1863" s="74"/>
      <c r="V1863" s="74"/>
      <c r="W1863" s="74"/>
      <c r="X1863" s="74"/>
      <c r="Y1863" s="74"/>
      <c r="Z1863" s="74"/>
    </row>
    <row r="1864" spans="1:26">
      <c r="A1864" s="74"/>
      <c r="B1864" s="74"/>
      <c r="C1864" s="74"/>
      <c r="D1864" s="74"/>
      <c r="E1864" s="74"/>
      <c r="F1864" s="74"/>
      <c r="G1864" s="74"/>
      <c r="H1864" s="74"/>
      <c r="I1864" s="74"/>
      <c r="J1864" s="74"/>
      <c r="K1864" s="74"/>
      <c r="L1864" s="74"/>
      <c r="M1864" s="74"/>
      <c r="N1864" s="74"/>
      <c r="O1864" s="74"/>
      <c r="P1864" s="74"/>
      <c r="Q1864" s="74"/>
      <c r="R1864" s="74"/>
      <c r="S1864" s="74"/>
      <c r="T1864" s="74"/>
      <c r="U1864" s="74"/>
      <c r="V1864" s="74"/>
      <c r="W1864" s="74"/>
      <c r="X1864" s="74"/>
      <c r="Y1864" s="74"/>
      <c r="Z1864" s="74"/>
    </row>
    <row r="1865" spans="1:26">
      <c r="A1865" s="74"/>
      <c r="B1865" s="74"/>
      <c r="C1865" s="74"/>
      <c r="D1865" s="74"/>
      <c r="E1865" s="74"/>
      <c r="F1865" s="74"/>
      <c r="G1865" s="74"/>
      <c r="H1865" s="74"/>
      <c r="I1865" s="74"/>
      <c r="J1865" s="74"/>
      <c r="K1865" s="74"/>
      <c r="L1865" s="74"/>
      <c r="M1865" s="74"/>
      <c r="N1865" s="74"/>
      <c r="O1865" s="74"/>
      <c r="P1865" s="74"/>
      <c r="Q1865" s="74"/>
      <c r="R1865" s="74"/>
      <c r="S1865" s="74"/>
      <c r="T1865" s="74"/>
      <c r="U1865" s="74"/>
      <c r="V1865" s="74"/>
      <c r="W1865" s="74"/>
      <c r="X1865" s="74"/>
      <c r="Y1865" s="74"/>
      <c r="Z1865" s="74"/>
    </row>
    <row r="1866" spans="1:26">
      <c r="A1866" s="74"/>
      <c r="B1866" s="74"/>
      <c r="C1866" s="74"/>
      <c r="D1866" s="74"/>
      <c r="E1866" s="74"/>
      <c r="F1866" s="74"/>
      <c r="G1866" s="74"/>
      <c r="H1866" s="74"/>
      <c r="I1866" s="74"/>
      <c r="J1866" s="74"/>
      <c r="K1866" s="74"/>
      <c r="L1866" s="74"/>
      <c r="M1866" s="74"/>
      <c r="N1866" s="74"/>
      <c r="O1866" s="74"/>
      <c r="P1866" s="74"/>
      <c r="Q1866" s="74"/>
      <c r="R1866" s="74"/>
      <c r="S1866" s="74"/>
      <c r="T1866" s="74"/>
      <c r="U1866" s="74"/>
      <c r="V1866" s="74"/>
      <c r="W1866" s="74"/>
      <c r="X1866" s="74"/>
      <c r="Y1866" s="74"/>
      <c r="Z1866" s="74"/>
    </row>
    <row r="1867" spans="1:26">
      <c r="A1867" s="74"/>
      <c r="B1867" s="74"/>
      <c r="C1867" s="74"/>
      <c r="D1867" s="74"/>
      <c r="E1867" s="74"/>
      <c r="F1867" s="74"/>
      <c r="G1867" s="74"/>
      <c r="H1867" s="74"/>
      <c r="I1867" s="74"/>
      <c r="J1867" s="74"/>
      <c r="K1867" s="74"/>
      <c r="L1867" s="74"/>
      <c r="M1867" s="74"/>
      <c r="N1867" s="74"/>
      <c r="O1867" s="74"/>
      <c r="P1867" s="74"/>
      <c r="Q1867" s="74"/>
      <c r="R1867" s="74"/>
      <c r="S1867" s="74"/>
      <c r="T1867" s="74"/>
      <c r="U1867" s="74"/>
      <c r="V1867" s="74"/>
      <c r="W1867" s="74"/>
      <c r="X1867" s="74"/>
      <c r="Y1867" s="74"/>
      <c r="Z1867" s="74"/>
    </row>
    <row r="1868" spans="1:26">
      <c r="A1868" s="74"/>
      <c r="B1868" s="74"/>
      <c r="C1868" s="74"/>
      <c r="D1868" s="74"/>
      <c r="E1868" s="74"/>
      <c r="F1868" s="74"/>
      <c r="G1868" s="74"/>
      <c r="H1868" s="74"/>
      <c r="I1868" s="74"/>
      <c r="J1868" s="74"/>
      <c r="K1868" s="74"/>
      <c r="L1868" s="74"/>
      <c r="M1868" s="74"/>
      <c r="N1868" s="74"/>
      <c r="O1868" s="74"/>
      <c r="P1868" s="74"/>
      <c r="Q1868" s="74"/>
      <c r="R1868" s="74"/>
      <c r="S1868" s="74"/>
      <c r="T1868" s="74"/>
      <c r="U1868" s="74"/>
      <c r="V1868" s="74"/>
      <c r="W1868" s="74"/>
      <c r="X1868" s="74"/>
      <c r="Y1868" s="74"/>
      <c r="Z1868" s="74"/>
    </row>
    <row r="1869" spans="1:26">
      <c r="A1869" s="74"/>
      <c r="B1869" s="74"/>
      <c r="C1869" s="74"/>
      <c r="D1869" s="74"/>
      <c r="E1869" s="74"/>
      <c r="F1869" s="74"/>
      <c r="G1869" s="74"/>
      <c r="H1869" s="74"/>
      <c r="I1869" s="74"/>
      <c r="J1869" s="74"/>
      <c r="K1869" s="74"/>
      <c r="L1869" s="74"/>
      <c r="M1869" s="74"/>
      <c r="N1869" s="74"/>
      <c r="O1869" s="74"/>
      <c r="P1869" s="74"/>
      <c r="Q1869" s="74"/>
      <c r="R1869" s="74"/>
      <c r="S1869" s="74"/>
      <c r="T1869" s="74"/>
      <c r="U1869" s="74"/>
      <c r="V1869" s="74"/>
      <c r="W1869" s="74"/>
      <c r="X1869" s="74"/>
      <c r="Y1869" s="74"/>
      <c r="Z1869" s="74"/>
    </row>
    <row r="1870" spans="1:26">
      <c r="A1870" s="74"/>
      <c r="B1870" s="74"/>
      <c r="C1870" s="74"/>
      <c r="D1870" s="74"/>
      <c r="E1870" s="74"/>
      <c r="F1870" s="74"/>
      <c r="G1870" s="74"/>
      <c r="H1870" s="74"/>
      <c r="I1870" s="74"/>
      <c r="J1870" s="74"/>
      <c r="K1870" s="74"/>
      <c r="L1870" s="74"/>
      <c r="M1870" s="74"/>
      <c r="N1870" s="74"/>
      <c r="O1870" s="74"/>
      <c r="P1870" s="74"/>
      <c r="Q1870" s="74"/>
      <c r="R1870" s="74"/>
      <c r="S1870" s="74"/>
      <c r="T1870" s="74"/>
      <c r="U1870" s="74"/>
      <c r="V1870" s="74"/>
      <c r="W1870" s="74"/>
      <c r="X1870" s="74"/>
      <c r="Y1870" s="74"/>
      <c r="Z1870" s="74"/>
    </row>
    <row r="1871" spans="1:26">
      <c r="A1871" s="74"/>
      <c r="B1871" s="74"/>
      <c r="C1871" s="74"/>
      <c r="D1871" s="74"/>
      <c r="E1871" s="74"/>
      <c r="F1871" s="74"/>
      <c r="G1871" s="74"/>
      <c r="H1871" s="74"/>
      <c r="I1871" s="74"/>
      <c r="J1871" s="74"/>
      <c r="K1871" s="74"/>
      <c r="L1871" s="74"/>
      <c r="M1871" s="74"/>
      <c r="N1871" s="74"/>
      <c r="O1871" s="74"/>
      <c r="P1871" s="74"/>
      <c r="Q1871" s="74"/>
      <c r="R1871" s="74"/>
      <c r="S1871" s="74"/>
      <c r="T1871" s="74"/>
      <c r="U1871" s="74"/>
      <c r="V1871" s="74"/>
      <c r="W1871" s="74"/>
      <c r="X1871" s="74"/>
      <c r="Y1871" s="74"/>
      <c r="Z1871" s="74"/>
    </row>
    <row r="1872" spans="1:26">
      <c r="A1872" s="74"/>
      <c r="B1872" s="74"/>
      <c r="C1872" s="74"/>
      <c r="D1872" s="74"/>
      <c r="E1872" s="74"/>
      <c r="F1872" s="74"/>
      <c r="G1872" s="74"/>
      <c r="H1872" s="74"/>
      <c r="I1872" s="74"/>
      <c r="J1872" s="74"/>
      <c r="K1872" s="74"/>
      <c r="L1872" s="74"/>
      <c r="M1872" s="74"/>
      <c r="N1872" s="74"/>
      <c r="O1872" s="74"/>
      <c r="P1872" s="74"/>
      <c r="Q1872" s="74"/>
      <c r="R1872" s="74"/>
      <c r="S1872" s="74"/>
      <c r="T1872" s="74"/>
      <c r="U1872" s="74"/>
      <c r="V1872" s="74"/>
      <c r="W1872" s="74"/>
      <c r="X1872" s="74"/>
      <c r="Y1872" s="74"/>
      <c r="Z1872" s="74"/>
    </row>
    <row r="1873" spans="1:26">
      <c r="A1873" s="74"/>
      <c r="B1873" s="74"/>
      <c r="C1873" s="74"/>
      <c r="D1873" s="74"/>
      <c r="E1873" s="74"/>
      <c r="F1873" s="74"/>
      <c r="G1873" s="74"/>
      <c r="H1873" s="74"/>
      <c r="I1873" s="74"/>
      <c r="J1873" s="74"/>
      <c r="K1873" s="74"/>
      <c r="L1873" s="74"/>
      <c r="M1873" s="74"/>
      <c r="N1873" s="74"/>
      <c r="O1873" s="74"/>
      <c r="P1873" s="74"/>
      <c r="Q1873" s="74"/>
      <c r="R1873" s="74"/>
      <c r="S1873" s="74"/>
      <c r="T1873" s="74"/>
      <c r="U1873" s="74"/>
      <c r="V1873" s="74"/>
      <c r="W1873" s="74"/>
      <c r="X1873" s="74"/>
      <c r="Y1873" s="74"/>
      <c r="Z1873" s="74"/>
    </row>
    <row r="1874" spans="1:26">
      <c r="A1874" s="74"/>
      <c r="B1874" s="74"/>
      <c r="C1874" s="74"/>
      <c r="D1874" s="74"/>
      <c r="E1874" s="74"/>
      <c r="F1874" s="74"/>
      <c r="G1874" s="74"/>
      <c r="H1874" s="74"/>
      <c r="I1874" s="74"/>
      <c r="J1874" s="74"/>
      <c r="K1874" s="74"/>
      <c r="L1874" s="74"/>
      <c r="M1874" s="74"/>
      <c r="N1874" s="74"/>
      <c r="O1874" s="74"/>
      <c r="P1874" s="74"/>
      <c r="Q1874" s="74"/>
      <c r="R1874" s="74"/>
      <c r="S1874" s="74"/>
      <c r="T1874" s="74"/>
      <c r="U1874" s="74"/>
      <c r="V1874" s="74"/>
      <c r="W1874" s="74"/>
      <c r="X1874" s="74"/>
      <c r="Y1874" s="74"/>
      <c r="Z1874" s="74"/>
    </row>
    <row r="1875" spans="1:26">
      <c r="A1875" s="74"/>
      <c r="B1875" s="74"/>
      <c r="C1875" s="74"/>
      <c r="D1875" s="74"/>
      <c r="E1875" s="74"/>
      <c r="F1875" s="74"/>
      <c r="G1875" s="74"/>
      <c r="H1875" s="74"/>
      <c r="I1875" s="74"/>
      <c r="J1875" s="74"/>
      <c r="K1875" s="74"/>
      <c r="L1875" s="74"/>
      <c r="M1875" s="74"/>
      <c r="N1875" s="74"/>
      <c r="O1875" s="74"/>
      <c r="P1875" s="74"/>
      <c r="Q1875" s="74"/>
      <c r="R1875" s="74"/>
      <c r="S1875" s="74"/>
      <c r="T1875" s="74"/>
      <c r="U1875" s="74"/>
      <c r="V1875" s="74"/>
      <c r="W1875" s="74"/>
      <c r="X1875" s="74"/>
      <c r="Y1875" s="74"/>
      <c r="Z1875" s="74"/>
    </row>
    <row r="1876" spans="1:26">
      <c r="A1876" s="74"/>
      <c r="B1876" s="74"/>
      <c r="C1876" s="74"/>
      <c r="D1876" s="74"/>
      <c r="E1876" s="74"/>
      <c r="F1876" s="74"/>
      <c r="G1876" s="74"/>
      <c r="H1876" s="74"/>
      <c r="I1876" s="74"/>
      <c r="J1876" s="74"/>
      <c r="K1876" s="74"/>
      <c r="L1876" s="74"/>
      <c r="M1876" s="74"/>
      <c r="N1876" s="74"/>
      <c r="O1876" s="74"/>
      <c r="P1876" s="74"/>
      <c r="Q1876" s="74"/>
      <c r="R1876" s="74"/>
      <c r="S1876" s="74"/>
      <c r="T1876" s="74"/>
      <c r="U1876" s="74"/>
      <c r="V1876" s="74"/>
      <c r="W1876" s="74"/>
      <c r="X1876" s="74"/>
      <c r="Y1876" s="74"/>
      <c r="Z1876" s="74"/>
    </row>
    <row r="1877" spans="1:26">
      <c r="A1877" s="74"/>
      <c r="B1877" s="74"/>
      <c r="C1877" s="74"/>
      <c r="D1877" s="74"/>
      <c r="E1877" s="74"/>
      <c r="F1877" s="74"/>
      <c r="G1877" s="74"/>
      <c r="H1877" s="74"/>
      <c r="I1877" s="74"/>
      <c r="J1877" s="74"/>
      <c r="K1877" s="74"/>
      <c r="L1877" s="74"/>
      <c r="M1877" s="74"/>
      <c r="N1877" s="74"/>
      <c r="O1877" s="74"/>
      <c r="P1877" s="74"/>
      <c r="Q1877" s="74"/>
      <c r="R1877" s="74"/>
      <c r="S1877" s="74"/>
      <c r="T1877" s="74"/>
      <c r="U1877" s="74"/>
      <c r="V1877" s="74"/>
      <c r="W1877" s="74"/>
      <c r="X1877" s="74"/>
      <c r="Y1877" s="74"/>
      <c r="Z1877" s="74"/>
    </row>
    <row r="1878" spans="1:26">
      <c r="A1878" s="74"/>
      <c r="B1878" s="74"/>
      <c r="C1878" s="74"/>
      <c r="D1878" s="74"/>
      <c r="E1878" s="74"/>
      <c r="F1878" s="74"/>
      <c r="G1878" s="74"/>
      <c r="H1878" s="74"/>
      <c r="I1878" s="74"/>
      <c r="J1878" s="74"/>
      <c r="K1878" s="74"/>
      <c r="L1878" s="74"/>
      <c r="M1878" s="74"/>
      <c r="N1878" s="74"/>
      <c r="O1878" s="74"/>
      <c r="P1878" s="74"/>
      <c r="Q1878" s="74"/>
      <c r="R1878" s="74"/>
      <c r="S1878" s="74"/>
      <c r="T1878" s="74"/>
      <c r="U1878" s="74"/>
      <c r="V1878" s="74"/>
      <c r="W1878" s="74"/>
      <c r="X1878" s="74"/>
      <c r="Y1878" s="74"/>
      <c r="Z1878" s="74"/>
    </row>
    <row r="1879" spans="1:26">
      <c r="A1879" s="74"/>
      <c r="B1879" s="74"/>
      <c r="C1879" s="74"/>
      <c r="D1879" s="74"/>
      <c r="E1879" s="74"/>
      <c r="F1879" s="74"/>
      <c r="G1879" s="74"/>
      <c r="H1879" s="74"/>
      <c r="I1879" s="74"/>
      <c r="J1879" s="74"/>
      <c r="K1879" s="74"/>
      <c r="L1879" s="74"/>
      <c r="M1879" s="74"/>
      <c r="N1879" s="74"/>
      <c r="O1879" s="74"/>
      <c r="P1879" s="74"/>
      <c r="Q1879" s="74"/>
      <c r="R1879" s="74"/>
      <c r="S1879" s="74"/>
      <c r="T1879" s="74"/>
      <c r="U1879" s="74"/>
      <c r="V1879" s="74"/>
      <c r="W1879" s="74"/>
      <c r="X1879" s="74"/>
      <c r="Y1879" s="74"/>
      <c r="Z1879" s="74"/>
    </row>
    <row r="1880" spans="1:26">
      <c r="A1880" s="74"/>
      <c r="B1880" s="74"/>
      <c r="C1880" s="74"/>
      <c r="D1880" s="74"/>
      <c r="E1880" s="74"/>
      <c r="F1880" s="74"/>
      <c r="G1880" s="74"/>
      <c r="H1880" s="74"/>
      <c r="I1880" s="74"/>
      <c r="J1880" s="74"/>
      <c r="K1880" s="74"/>
      <c r="L1880" s="74"/>
      <c r="M1880" s="74"/>
      <c r="N1880" s="74"/>
      <c r="O1880" s="74"/>
      <c r="P1880" s="74"/>
      <c r="Q1880" s="74"/>
      <c r="R1880" s="74"/>
      <c r="S1880" s="74"/>
      <c r="T1880" s="74"/>
      <c r="U1880" s="74"/>
      <c r="V1880" s="74"/>
      <c r="W1880" s="74"/>
      <c r="X1880" s="74"/>
      <c r="Y1880" s="74"/>
      <c r="Z1880" s="74"/>
    </row>
    <row r="1881" spans="1:26">
      <c r="A1881" s="74"/>
      <c r="B1881" s="74"/>
      <c r="C1881" s="74"/>
      <c r="D1881" s="74"/>
      <c r="E1881" s="74"/>
      <c r="F1881" s="74"/>
      <c r="G1881" s="74"/>
      <c r="H1881" s="74"/>
      <c r="I1881" s="74"/>
      <c r="J1881" s="74"/>
      <c r="K1881" s="74"/>
      <c r="L1881" s="74"/>
      <c r="M1881" s="74"/>
      <c r="N1881" s="74"/>
      <c r="O1881" s="74"/>
      <c r="P1881" s="74"/>
      <c r="Q1881" s="74"/>
      <c r="R1881" s="74"/>
      <c r="S1881" s="74"/>
      <c r="T1881" s="74"/>
      <c r="U1881" s="74"/>
      <c r="V1881" s="74"/>
      <c r="W1881" s="74"/>
      <c r="X1881" s="74"/>
      <c r="Y1881" s="74"/>
      <c r="Z1881" s="74"/>
    </row>
    <row r="1882" spans="1:26">
      <c r="A1882" s="74"/>
      <c r="B1882" s="74"/>
      <c r="C1882" s="74"/>
      <c r="D1882" s="74"/>
      <c r="E1882" s="74"/>
      <c r="F1882" s="74"/>
      <c r="G1882" s="74"/>
      <c r="H1882" s="74"/>
      <c r="I1882" s="74"/>
      <c r="J1882" s="74"/>
      <c r="K1882" s="74"/>
      <c r="L1882" s="74"/>
      <c r="M1882" s="74"/>
      <c r="N1882" s="74"/>
      <c r="O1882" s="74"/>
      <c r="P1882" s="74"/>
      <c r="Q1882" s="74"/>
      <c r="R1882" s="74"/>
      <c r="S1882" s="74"/>
      <c r="T1882" s="74"/>
      <c r="U1882" s="74"/>
      <c r="V1882" s="74"/>
      <c r="W1882" s="74"/>
      <c r="X1882" s="74"/>
      <c r="Y1882" s="74"/>
      <c r="Z1882" s="74"/>
    </row>
    <row r="1883" spans="1:26">
      <c r="A1883" s="74"/>
      <c r="B1883" s="74"/>
      <c r="C1883" s="74"/>
      <c r="D1883" s="74"/>
      <c r="E1883" s="74"/>
      <c r="F1883" s="74"/>
      <c r="G1883" s="74"/>
      <c r="H1883" s="74"/>
      <c r="I1883" s="74"/>
      <c r="J1883" s="74"/>
      <c r="K1883" s="74"/>
      <c r="L1883" s="74"/>
      <c r="M1883" s="74"/>
      <c r="N1883" s="74"/>
      <c r="O1883" s="74"/>
      <c r="P1883" s="74"/>
      <c r="Q1883" s="74"/>
      <c r="R1883" s="74"/>
      <c r="S1883" s="74"/>
      <c r="T1883" s="74"/>
      <c r="U1883" s="74"/>
      <c r="V1883" s="74"/>
      <c r="W1883" s="74"/>
      <c r="X1883" s="74"/>
      <c r="Y1883" s="74"/>
      <c r="Z1883" s="74"/>
    </row>
    <row r="1884" spans="1:26">
      <c r="A1884" s="74"/>
      <c r="B1884" s="74"/>
      <c r="C1884" s="74"/>
      <c r="D1884" s="74"/>
      <c r="E1884" s="74"/>
      <c r="F1884" s="74"/>
      <c r="G1884" s="74"/>
      <c r="H1884" s="74"/>
      <c r="I1884" s="74"/>
      <c r="J1884" s="74"/>
      <c r="K1884" s="74"/>
      <c r="L1884" s="74"/>
      <c r="M1884" s="74"/>
      <c r="N1884" s="74"/>
      <c r="O1884" s="74"/>
      <c r="P1884" s="74"/>
      <c r="Q1884" s="74"/>
      <c r="R1884" s="74"/>
      <c r="S1884" s="74"/>
      <c r="T1884" s="74"/>
      <c r="U1884" s="74"/>
      <c r="V1884" s="74"/>
      <c r="W1884" s="74"/>
      <c r="X1884" s="74"/>
      <c r="Y1884" s="74"/>
      <c r="Z1884" s="74"/>
    </row>
    <row r="1885" spans="1:26">
      <c r="A1885" s="74"/>
      <c r="B1885" s="74"/>
      <c r="C1885" s="74"/>
      <c r="D1885" s="74"/>
      <c r="E1885" s="74"/>
      <c r="F1885" s="74"/>
      <c r="G1885" s="74"/>
      <c r="H1885" s="74"/>
      <c r="I1885" s="74"/>
      <c r="J1885" s="74"/>
      <c r="K1885" s="74"/>
      <c r="L1885" s="74"/>
      <c r="M1885" s="74"/>
      <c r="N1885" s="74"/>
      <c r="O1885" s="74"/>
      <c r="P1885" s="74"/>
      <c r="Q1885" s="74"/>
      <c r="R1885" s="74"/>
      <c r="S1885" s="74"/>
      <c r="T1885" s="74"/>
      <c r="U1885" s="74"/>
      <c r="V1885" s="74"/>
      <c r="W1885" s="74"/>
      <c r="X1885" s="74"/>
      <c r="Y1885" s="74"/>
      <c r="Z1885" s="74"/>
    </row>
    <row r="1886" spans="1:26">
      <c r="A1886" s="74"/>
      <c r="B1886" s="74"/>
      <c r="C1886" s="74"/>
      <c r="D1886" s="74"/>
      <c r="E1886" s="74"/>
      <c r="F1886" s="74"/>
      <c r="G1886" s="74"/>
      <c r="H1886" s="74"/>
      <c r="I1886" s="74"/>
      <c r="J1886" s="74"/>
      <c r="K1886" s="74"/>
      <c r="L1886" s="74"/>
      <c r="M1886" s="74"/>
      <c r="N1886" s="74"/>
      <c r="O1886" s="74"/>
      <c r="P1886" s="74"/>
      <c r="Q1886" s="74"/>
      <c r="R1886" s="74"/>
      <c r="S1886" s="74"/>
      <c r="T1886" s="74"/>
      <c r="U1886" s="74"/>
      <c r="V1886" s="74"/>
      <c r="W1886" s="74"/>
      <c r="X1886" s="74"/>
      <c r="Y1886" s="74"/>
      <c r="Z1886" s="74"/>
    </row>
    <row r="1887" spans="1:26">
      <c r="A1887" s="74"/>
      <c r="B1887" s="74"/>
      <c r="C1887" s="74"/>
      <c r="D1887" s="74"/>
      <c r="E1887" s="74"/>
      <c r="F1887" s="74"/>
      <c r="G1887" s="74"/>
      <c r="H1887" s="74"/>
      <c r="I1887" s="74"/>
      <c r="J1887" s="74"/>
      <c r="K1887" s="74"/>
      <c r="L1887" s="74"/>
      <c r="M1887" s="74"/>
      <c r="N1887" s="74"/>
      <c r="O1887" s="74"/>
      <c r="P1887" s="74"/>
      <c r="Q1887" s="74"/>
      <c r="R1887" s="74"/>
      <c r="S1887" s="74"/>
      <c r="T1887" s="74"/>
      <c r="U1887" s="74"/>
      <c r="V1887" s="74"/>
      <c r="W1887" s="74"/>
      <c r="X1887" s="74"/>
      <c r="Y1887" s="74"/>
      <c r="Z1887" s="74"/>
    </row>
    <row r="1888" spans="1:26">
      <c r="A1888" s="74"/>
      <c r="B1888" s="74"/>
      <c r="C1888" s="74"/>
      <c r="D1888" s="74"/>
      <c r="E1888" s="74"/>
      <c r="F1888" s="74"/>
      <c r="G1888" s="74"/>
      <c r="H1888" s="74"/>
      <c r="I1888" s="74"/>
      <c r="J1888" s="74"/>
      <c r="K1888" s="74"/>
      <c r="L1888" s="74"/>
      <c r="M1888" s="74"/>
      <c r="N1888" s="74"/>
      <c r="O1888" s="74"/>
      <c r="P1888" s="74"/>
      <c r="Q1888" s="74"/>
      <c r="R1888" s="74"/>
      <c r="S1888" s="74"/>
      <c r="T1888" s="74"/>
      <c r="U1888" s="74"/>
      <c r="V1888" s="74"/>
      <c r="W1888" s="74"/>
      <c r="X1888" s="74"/>
      <c r="Y1888" s="74"/>
      <c r="Z1888" s="74"/>
    </row>
    <row r="1889" spans="1:26">
      <c r="A1889" s="74"/>
      <c r="B1889" s="74"/>
      <c r="C1889" s="74"/>
      <c r="D1889" s="74"/>
      <c r="E1889" s="74"/>
      <c r="F1889" s="74"/>
      <c r="G1889" s="74"/>
      <c r="H1889" s="74"/>
      <c r="I1889" s="74"/>
      <c r="J1889" s="74"/>
      <c r="K1889" s="74"/>
      <c r="L1889" s="74"/>
      <c r="M1889" s="74"/>
      <c r="N1889" s="74"/>
      <c r="O1889" s="74"/>
      <c r="P1889" s="74"/>
      <c r="Q1889" s="74"/>
      <c r="R1889" s="74"/>
      <c r="S1889" s="74"/>
      <c r="T1889" s="74"/>
      <c r="U1889" s="74"/>
      <c r="V1889" s="74"/>
      <c r="W1889" s="74"/>
      <c r="X1889" s="74"/>
      <c r="Y1889" s="74"/>
      <c r="Z1889" s="74"/>
    </row>
    <row r="1890" spans="1:26">
      <c r="A1890" s="74"/>
      <c r="B1890" s="74"/>
      <c r="C1890" s="74"/>
      <c r="D1890" s="74"/>
      <c r="E1890" s="74"/>
      <c r="F1890" s="74"/>
      <c r="G1890" s="74"/>
      <c r="H1890" s="74"/>
      <c r="I1890" s="74"/>
      <c r="J1890" s="74"/>
      <c r="K1890" s="74"/>
      <c r="L1890" s="74"/>
      <c r="M1890" s="74"/>
      <c r="N1890" s="74"/>
      <c r="O1890" s="74"/>
      <c r="P1890" s="74"/>
      <c r="Q1890" s="74"/>
      <c r="R1890" s="74"/>
      <c r="S1890" s="74"/>
      <c r="T1890" s="74"/>
      <c r="U1890" s="74"/>
      <c r="V1890" s="74"/>
      <c r="W1890" s="74"/>
      <c r="X1890" s="74"/>
      <c r="Y1890" s="74"/>
      <c r="Z1890" s="74"/>
    </row>
    <row r="1891" spans="1:26">
      <c r="A1891" s="74"/>
      <c r="B1891" s="74"/>
      <c r="C1891" s="74"/>
      <c r="D1891" s="74"/>
      <c r="E1891" s="74"/>
      <c r="F1891" s="74"/>
      <c r="G1891" s="74"/>
      <c r="H1891" s="74"/>
      <c r="I1891" s="74"/>
      <c r="J1891" s="74"/>
      <c r="K1891" s="74"/>
      <c r="L1891" s="74"/>
      <c r="M1891" s="74"/>
      <c r="N1891" s="74"/>
      <c r="O1891" s="74"/>
      <c r="P1891" s="74"/>
      <c r="Q1891" s="74"/>
      <c r="R1891" s="74"/>
      <c r="S1891" s="74"/>
      <c r="T1891" s="74"/>
      <c r="U1891" s="74"/>
      <c r="V1891" s="74"/>
      <c r="W1891" s="74"/>
      <c r="X1891" s="74"/>
      <c r="Y1891" s="74"/>
      <c r="Z1891" s="74"/>
    </row>
    <row r="1892" spans="1:26">
      <c r="A1892" s="74"/>
      <c r="B1892" s="74"/>
      <c r="C1892" s="74"/>
      <c r="D1892" s="74"/>
      <c r="E1892" s="74"/>
      <c r="F1892" s="74"/>
      <c r="G1892" s="74"/>
      <c r="H1892" s="74"/>
      <c r="I1892" s="74"/>
      <c r="J1892" s="74"/>
      <c r="K1892" s="74"/>
      <c r="L1892" s="74"/>
      <c r="M1892" s="74"/>
      <c r="N1892" s="74"/>
      <c r="O1892" s="74"/>
      <c r="P1892" s="74"/>
      <c r="Q1892" s="74"/>
      <c r="R1892" s="74"/>
      <c r="S1892" s="74"/>
      <c r="T1892" s="74"/>
      <c r="U1892" s="74"/>
      <c r="V1892" s="74"/>
      <c r="W1892" s="74"/>
      <c r="X1892" s="74"/>
      <c r="Y1892" s="74"/>
      <c r="Z1892" s="74"/>
    </row>
    <row r="1893" spans="1:26">
      <c r="A1893" s="74"/>
      <c r="B1893" s="74"/>
      <c r="C1893" s="74"/>
      <c r="D1893" s="74"/>
      <c r="E1893" s="74"/>
      <c r="F1893" s="74"/>
      <c r="G1893" s="74"/>
      <c r="H1893" s="74"/>
      <c r="I1893" s="74"/>
      <c r="J1893" s="74"/>
      <c r="K1893" s="74"/>
      <c r="L1893" s="74"/>
      <c r="M1893" s="74"/>
      <c r="N1893" s="74"/>
      <c r="O1893" s="74"/>
      <c r="P1893" s="74"/>
      <c r="Q1893" s="74"/>
      <c r="R1893" s="74"/>
      <c r="S1893" s="74"/>
      <c r="T1893" s="74"/>
      <c r="U1893" s="74"/>
      <c r="V1893" s="74"/>
      <c r="W1893" s="74"/>
      <c r="X1893" s="74"/>
      <c r="Y1893" s="74"/>
      <c r="Z1893" s="74"/>
    </row>
    <row r="1894" spans="1:26">
      <c r="A1894" s="74"/>
      <c r="B1894" s="74"/>
      <c r="C1894" s="74"/>
      <c r="D1894" s="74"/>
      <c r="E1894" s="74"/>
      <c r="F1894" s="74"/>
      <c r="G1894" s="74"/>
      <c r="H1894" s="74"/>
      <c r="I1894" s="74"/>
      <c r="J1894" s="74"/>
      <c r="K1894" s="74"/>
      <c r="L1894" s="74"/>
      <c r="M1894" s="74"/>
      <c r="N1894" s="74"/>
      <c r="O1894" s="74"/>
      <c r="P1894" s="74"/>
      <c r="Q1894" s="74"/>
      <c r="R1894" s="74"/>
      <c r="S1894" s="74"/>
      <c r="T1894" s="74"/>
      <c r="U1894" s="74"/>
      <c r="V1894" s="74"/>
      <c r="W1894" s="74"/>
      <c r="X1894" s="74"/>
      <c r="Y1894" s="74"/>
      <c r="Z1894" s="74"/>
    </row>
    <row r="1895" spans="1:26">
      <c r="A1895" s="74"/>
      <c r="B1895" s="74"/>
      <c r="C1895" s="74"/>
      <c r="D1895" s="74"/>
      <c r="E1895" s="74"/>
      <c r="F1895" s="74"/>
      <c r="G1895" s="74"/>
      <c r="H1895" s="74"/>
      <c r="I1895" s="74"/>
      <c r="J1895" s="74"/>
      <c r="K1895" s="74"/>
      <c r="L1895" s="74"/>
      <c r="M1895" s="74"/>
      <c r="N1895" s="74"/>
      <c r="O1895" s="74"/>
      <c r="P1895" s="74"/>
      <c r="Q1895" s="74"/>
      <c r="R1895" s="74"/>
      <c r="S1895" s="74"/>
      <c r="T1895" s="74"/>
      <c r="U1895" s="74"/>
      <c r="V1895" s="74"/>
      <c r="W1895" s="74"/>
      <c r="X1895" s="74"/>
      <c r="Y1895" s="74"/>
      <c r="Z1895" s="74"/>
    </row>
    <row r="1896" spans="1:26">
      <c r="A1896" s="74"/>
      <c r="B1896" s="74"/>
      <c r="C1896" s="74"/>
      <c r="D1896" s="74"/>
      <c r="E1896" s="74"/>
      <c r="F1896" s="74"/>
      <c r="G1896" s="74"/>
      <c r="H1896" s="74"/>
      <c r="I1896" s="74"/>
      <c r="J1896" s="74"/>
      <c r="K1896" s="74"/>
      <c r="L1896" s="74"/>
      <c r="M1896" s="74"/>
      <c r="N1896" s="74"/>
      <c r="O1896" s="74"/>
      <c r="P1896" s="74"/>
      <c r="Q1896" s="74"/>
      <c r="R1896" s="74"/>
      <c r="S1896" s="74"/>
      <c r="T1896" s="74"/>
      <c r="U1896" s="74"/>
      <c r="V1896" s="74"/>
      <c r="W1896" s="74"/>
      <c r="X1896" s="74"/>
      <c r="Y1896" s="74"/>
      <c r="Z1896" s="74"/>
    </row>
    <row r="1897" spans="1:26">
      <c r="A1897" s="74"/>
      <c r="B1897" s="74"/>
      <c r="C1897" s="74"/>
      <c r="D1897" s="74"/>
      <c r="E1897" s="74"/>
      <c r="F1897" s="74"/>
      <c r="G1897" s="74"/>
      <c r="H1897" s="74"/>
      <c r="I1897" s="74"/>
      <c r="J1897" s="74"/>
      <c r="K1897" s="74"/>
      <c r="L1897" s="74"/>
      <c r="M1897" s="74"/>
      <c r="N1897" s="74"/>
      <c r="O1897" s="74"/>
      <c r="P1897" s="74"/>
      <c r="Q1897" s="74"/>
      <c r="R1897" s="74"/>
      <c r="S1897" s="74"/>
      <c r="T1897" s="74"/>
      <c r="U1897" s="74"/>
      <c r="V1897" s="74"/>
      <c r="W1897" s="74"/>
      <c r="X1897" s="74"/>
      <c r="Y1897" s="74"/>
      <c r="Z1897" s="74"/>
    </row>
    <row r="1898" spans="1:26">
      <c r="A1898" s="74"/>
      <c r="B1898" s="74"/>
      <c r="C1898" s="74"/>
      <c r="D1898" s="74"/>
      <c r="E1898" s="74"/>
      <c r="F1898" s="74"/>
      <c r="G1898" s="74"/>
      <c r="H1898" s="74"/>
      <c r="I1898" s="74"/>
      <c r="J1898" s="74"/>
      <c r="K1898" s="74"/>
      <c r="L1898" s="74"/>
      <c r="M1898" s="74"/>
      <c r="N1898" s="74"/>
      <c r="O1898" s="74"/>
      <c r="P1898" s="74"/>
      <c r="Q1898" s="74"/>
      <c r="R1898" s="74"/>
      <c r="S1898" s="74"/>
      <c r="T1898" s="74"/>
      <c r="U1898" s="74"/>
      <c r="V1898" s="74"/>
      <c r="W1898" s="74"/>
      <c r="X1898" s="74"/>
      <c r="Y1898" s="74"/>
      <c r="Z1898" s="74"/>
    </row>
    <row r="1899" spans="1:26">
      <c r="A1899" s="74"/>
      <c r="B1899" s="74"/>
      <c r="C1899" s="74"/>
      <c r="D1899" s="74"/>
      <c r="E1899" s="74"/>
      <c r="F1899" s="74"/>
      <c r="G1899" s="74"/>
      <c r="H1899" s="74"/>
      <c r="I1899" s="74"/>
      <c r="J1899" s="74"/>
      <c r="K1899" s="74"/>
      <c r="L1899" s="74"/>
      <c r="M1899" s="74"/>
      <c r="N1899" s="74"/>
      <c r="O1899" s="74"/>
      <c r="P1899" s="74"/>
      <c r="Q1899" s="74"/>
      <c r="R1899" s="74"/>
      <c r="S1899" s="74"/>
      <c r="T1899" s="74"/>
      <c r="U1899" s="74"/>
      <c r="V1899" s="74"/>
      <c r="W1899" s="74"/>
      <c r="X1899" s="74"/>
      <c r="Y1899" s="74"/>
      <c r="Z1899" s="74"/>
    </row>
    <row r="1900" spans="1:26">
      <c r="A1900" s="74"/>
      <c r="B1900" s="74"/>
      <c r="C1900" s="74"/>
      <c r="D1900" s="74"/>
      <c r="E1900" s="74"/>
      <c r="F1900" s="74"/>
      <c r="G1900" s="74"/>
      <c r="H1900" s="74"/>
      <c r="I1900" s="74"/>
      <c r="J1900" s="74"/>
      <c r="K1900" s="74"/>
      <c r="L1900" s="74"/>
      <c r="M1900" s="74"/>
      <c r="N1900" s="74"/>
      <c r="O1900" s="74"/>
      <c r="P1900" s="74"/>
      <c r="Q1900" s="74"/>
      <c r="R1900" s="74"/>
      <c r="S1900" s="74"/>
      <c r="T1900" s="74"/>
      <c r="U1900" s="74"/>
      <c r="V1900" s="74"/>
      <c r="W1900" s="74"/>
      <c r="X1900" s="74"/>
      <c r="Y1900" s="74"/>
      <c r="Z1900" s="74"/>
    </row>
    <row r="1901" spans="1:26">
      <c r="A1901" s="74"/>
      <c r="B1901" s="74"/>
      <c r="C1901" s="74"/>
      <c r="D1901" s="74"/>
      <c r="E1901" s="74"/>
      <c r="F1901" s="74"/>
      <c r="G1901" s="74"/>
      <c r="H1901" s="74"/>
      <c r="I1901" s="74"/>
      <c r="J1901" s="74"/>
      <c r="K1901" s="74"/>
      <c r="L1901" s="74"/>
      <c r="M1901" s="74"/>
      <c r="N1901" s="74"/>
      <c r="O1901" s="74"/>
      <c r="P1901" s="74"/>
      <c r="Q1901" s="74"/>
      <c r="R1901" s="74"/>
      <c r="S1901" s="74"/>
      <c r="T1901" s="74"/>
      <c r="U1901" s="74"/>
      <c r="V1901" s="74"/>
      <c r="W1901" s="74"/>
      <c r="X1901" s="74"/>
      <c r="Y1901" s="74"/>
      <c r="Z1901" s="74"/>
    </row>
    <row r="1902" spans="1:26">
      <c r="A1902" s="74"/>
      <c r="B1902" s="74"/>
      <c r="C1902" s="74"/>
      <c r="D1902" s="74"/>
      <c r="E1902" s="74"/>
      <c r="F1902" s="74"/>
      <c r="G1902" s="74"/>
      <c r="H1902" s="74"/>
      <c r="I1902" s="74"/>
      <c r="J1902" s="74"/>
      <c r="K1902" s="74"/>
      <c r="L1902" s="74"/>
      <c r="M1902" s="74"/>
      <c r="N1902" s="74"/>
      <c r="O1902" s="74"/>
      <c r="P1902" s="74"/>
      <c r="Q1902" s="74"/>
      <c r="R1902" s="74"/>
      <c r="S1902" s="74"/>
      <c r="T1902" s="74"/>
      <c r="U1902" s="74"/>
      <c r="V1902" s="74"/>
      <c r="W1902" s="74"/>
      <c r="X1902" s="74"/>
      <c r="Y1902" s="74"/>
      <c r="Z1902" s="74"/>
    </row>
    <row r="1903" spans="1:26">
      <c r="A1903" s="74"/>
      <c r="B1903" s="74"/>
      <c r="C1903" s="74"/>
      <c r="D1903" s="74"/>
      <c r="E1903" s="74"/>
      <c r="F1903" s="74"/>
      <c r="G1903" s="74"/>
      <c r="H1903" s="74"/>
      <c r="I1903" s="74"/>
      <c r="J1903" s="74"/>
      <c r="K1903" s="74"/>
      <c r="L1903" s="74"/>
      <c r="M1903" s="74"/>
      <c r="N1903" s="74"/>
      <c r="O1903" s="74"/>
      <c r="P1903" s="74"/>
      <c r="Q1903" s="74"/>
      <c r="R1903" s="74"/>
      <c r="S1903" s="74"/>
      <c r="T1903" s="74"/>
      <c r="U1903" s="74"/>
      <c r="V1903" s="74"/>
      <c r="W1903" s="74"/>
      <c r="X1903" s="74"/>
      <c r="Y1903" s="74"/>
      <c r="Z1903" s="74"/>
    </row>
    <row r="1904" spans="1:26">
      <c r="A1904" s="74"/>
      <c r="B1904" s="74"/>
      <c r="C1904" s="74"/>
      <c r="D1904" s="74"/>
      <c r="E1904" s="74"/>
      <c r="F1904" s="74"/>
      <c r="G1904" s="74"/>
      <c r="H1904" s="74"/>
      <c r="I1904" s="74"/>
      <c r="J1904" s="74"/>
      <c r="K1904" s="74"/>
      <c r="L1904" s="74"/>
      <c r="M1904" s="74"/>
      <c r="N1904" s="74"/>
      <c r="O1904" s="74"/>
      <c r="P1904" s="74"/>
      <c r="Q1904" s="74"/>
      <c r="R1904" s="74"/>
      <c r="S1904" s="74"/>
      <c r="T1904" s="74"/>
      <c r="U1904" s="74"/>
      <c r="V1904" s="74"/>
      <c r="W1904" s="74"/>
      <c r="X1904" s="74"/>
      <c r="Y1904" s="74"/>
      <c r="Z1904" s="74"/>
    </row>
    <row r="1905" spans="1:26">
      <c r="A1905" s="74"/>
      <c r="B1905" s="74"/>
      <c r="C1905" s="74"/>
      <c r="D1905" s="74"/>
      <c r="E1905" s="74"/>
      <c r="F1905" s="74"/>
      <c r="G1905" s="74"/>
      <c r="H1905" s="74"/>
      <c r="I1905" s="74"/>
      <c r="J1905" s="74"/>
      <c r="K1905" s="74"/>
      <c r="L1905" s="74"/>
      <c r="M1905" s="74"/>
      <c r="N1905" s="74"/>
      <c r="O1905" s="74"/>
      <c r="P1905" s="74"/>
      <c r="Q1905" s="74"/>
      <c r="R1905" s="74"/>
      <c r="S1905" s="74"/>
      <c r="T1905" s="74"/>
      <c r="U1905" s="74"/>
      <c r="V1905" s="74"/>
      <c r="W1905" s="74"/>
      <c r="X1905" s="74"/>
      <c r="Y1905" s="74"/>
      <c r="Z1905" s="74"/>
    </row>
    <row r="1906" spans="1:26">
      <c r="A1906" s="74"/>
      <c r="B1906" s="74"/>
      <c r="C1906" s="74"/>
      <c r="D1906" s="74"/>
      <c r="E1906" s="74"/>
      <c r="F1906" s="74"/>
      <c r="G1906" s="74"/>
      <c r="H1906" s="74"/>
      <c r="I1906" s="74"/>
      <c r="J1906" s="74"/>
      <c r="K1906" s="74"/>
      <c r="L1906" s="74"/>
      <c r="M1906" s="74"/>
      <c r="N1906" s="74"/>
      <c r="O1906" s="74"/>
      <c r="P1906" s="74"/>
      <c r="Q1906" s="74"/>
      <c r="R1906" s="74"/>
      <c r="S1906" s="74"/>
      <c r="T1906" s="74"/>
      <c r="U1906" s="74"/>
      <c r="V1906" s="74"/>
      <c r="W1906" s="74"/>
      <c r="X1906" s="74"/>
      <c r="Y1906" s="74"/>
      <c r="Z1906" s="74"/>
    </row>
    <row r="1907" spans="1:26">
      <c r="A1907" s="74"/>
      <c r="B1907" s="74"/>
      <c r="C1907" s="74"/>
      <c r="D1907" s="74"/>
      <c r="E1907" s="74"/>
      <c r="F1907" s="74"/>
      <c r="G1907" s="74"/>
      <c r="H1907" s="74"/>
      <c r="I1907" s="74"/>
      <c r="J1907" s="74"/>
      <c r="K1907" s="74"/>
      <c r="L1907" s="74"/>
      <c r="M1907" s="74"/>
      <c r="N1907" s="74"/>
      <c r="O1907" s="74"/>
      <c r="P1907" s="74"/>
      <c r="Q1907" s="74"/>
      <c r="R1907" s="74"/>
      <c r="S1907" s="74"/>
      <c r="T1907" s="74"/>
      <c r="U1907" s="74"/>
      <c r="V1907" s="74"/>
      <c r="W1907" s="74"/>
      <c r="X1907" s="74"/>
      <c r="Y1907" s="74"/>
      <c r="Z1907" s="74"/>
    </row>
    <row r="1908" spans="1:26">
      <c r="A1908" s="74"/>
      <c r="B1908" s="74"/>
      <c r="C1908" s="74"/>
      <c r="D1908" s="74"/>
      <c r="E1908" s="74"/>
      <c r="F1908" s="74"/>
      <c r="G1908" s="74"/>
      <c r="H1908" s="74"/>
      <c r="I1908" s="74"/>
      <c r="J1908" s="74"/>
      <c r="K1908" s="74"/>
      <c r="L1908" s="74"/>
      <c r="M1908" s="74"/>
      <c r="N1908" s="74"/>
      <c r="O1908" s="74"/>
      <c r="P1908" s="74"/>
      <c r="Q1908" s="74"/>
      <c r="R1908" s="74"/>
      <c r="S1908" s="74"/>
      <c r="T1908" s="74"/>
      <c r="U1908" s="74"/>
      <c r="V1908" s="74"/>
      <c r="W1908" s="74"/>
      <c r="X1908" s="74"/>
      <c r="Y1908" s="74"/>
      <c r="Z1908" s="74"/>
    </row>
    <row r="1909" spans="1:26">
      <c r="A1909" s="74"/>
      <c r="B1909" s="74"/>
      <c r="C1909" s="74"/>
      <c r="D1909" s="74"/>
      <c r="E1909" s="74"/>
      <c r="F1909" s="74"/>
      <c r="G1909" s="74"/>
      <c r="H1909" s="74"/>
      <c r="I1909" s="74"/>
      <c r="J1909" s="74"/>
      <c r="K1909" s="74"/>
      <c r="L1909" s="74"/>
      <c r="M1909" s="74"/>
      <c r="N1909" s="74"/>
      <c r="O1909" s="74"/>
      <c r="P1909" s="74"/>
      <c r="Q1909" s="74"/>
      <c r="R1909" s="74"/>
      <c r="S1909" s="74"/>
      <c r="T1909" s="74"/>
      <c r="U1909" s="74"/>
      <c r="V1909" s="74"/>
      <c r="W1909" s="74"/>
      <c r="X1909" s="74"/>
      <c r="Y1909" s="74"/>
      <c r="Z1909" s="74"/>
    </row>
    <row r="1910" spans="1:26">
      <c r="A1910" s="74"/>
      <c r="B1910" s="74"/>
      <c r="C1910" s="74"/>
      <c r="D1910" s="74"/>
      <c r="E1910" s="74"/>
      <c r="F1910" s="74"/>
      <c r="G1910" s="74"/>
      <c r="H1910" s="74"/>
      <c r="I1910" s="74"/>
      <c r="J1910" s="74"/>
      <c r="K1910" s="74"/>
      <c r="L1910" s="74"/>
      <c r="M1910" s="74"/>
      <c r="N1910" s="74"/>
      <c r="O1910" s="74"/>
      <c r="P1910" s="74"/>
      <c r="Q1910" s="74"/>
      <c r="R1910" s="74"/>
      <c r="S1910" s="74"/>
      <c r="T1910" s="74"/>
      <c r="U1910" s="74"/>
      <c r="V1910" s="74"/>
      <c r="W1910" s="74"/>
      <c r="X1910" s="74"/>
      <c r="Y1910" s="74"/>
      <c r="Z1910" s="74"/>
    </row>
    <row r="1911" spans="1:26">
      <c r="A1911" s="74"/>
      <c r="B1911" s="74"/>
      <c r="C1911" s="74"/>
      <c r="D1911" s="74"/>
      <c r="E1911" s="74"/>
      <c r="F1911" s="74"/>
      <c r="G1911" s="74"/>
      <c r="H1911" s="74"/>
      <c r="I1911" s="74"/>
      <c r="J1911" s="74"/>
      <c r="K1911" s="74"/>
      <c r="L1911" s="74"/>
      <c r="M1911" s="74"/>
      <c r="N1911" s="74"/>
      <c r="O1911" s="74"/>
      <c r="P1911" s="74"/>
      <c r="Q1911" s="74"/>
      <c r="R1911" s="74"/>
      <c r="S1911" s="74"/>
      <c r="T1911" s="74"/>
      <c r="U1911" s="74"/>
      <c r="V1911" s="74"/>
      <c r="W1911" s="74"/>
      <c r="X1911" s="74"/>
      <c r="Y1911" s="74"/>
      <c r="Z1911" s="74"/>
    </row>
    <row r="1912" spans="1:26">
      <c r="A1912" s="74"/>
      <c r="B1912" s="74"/>
      <c r="C1912" s="74"/>
      <c r="D1912" s="74"/>
      <c r="E1912" s="74"/>
      <c r="F1912" s="74"/>
      <c r="G1912" s="74"/>
      <c r="H1912" s="74"/>
      <c r="I1912" s="74"/>
      <c r="J1912" s="74"/>
      <c r="K1912" s="74"/>
      <c r="L1912" s="74"/>
      <c r="M1912" s="74"/>
      <c r="N1912" s="74"/>
      <c r="O1912" s="74"/>
      <c r="P1912" s="74"/>
      <c r="Q1912" s="74"/>
      <c r="R1912" s="74"/>
      <c r="S1912" s="74"/>
      <c r="T1912" s="74"/>
      <c r="U1912" s="74"/>
      <c r="V1912" s="74"/>
      <c r="W1912" s="74"/>
      <c r="X1912" s="74"/>
      <c r="Y1912" s="74"/>
      <c r="Z1912" s="74"/>
    </row>
    <row r="1913" spans="1:26">
      <c r="A1913" s="74"/>
      <c r="B1913" s="74"/>
      <c r="C1913" s="74"/>
      <c r="D1913" s="74"/>
      <c r="E1913" s="74"/>
      <c r="F1913" s="74"/>
      <c r="G1913" s="74"/>
      <c r="H1913" s="74"/>
      <c r="I1913" s="74"/>
      <c r="J1913" s="74"/>
      <c r="K1913" s="74"/>
      <c r="L1913" s="74"/>
      <c r="M1913" s="74"/>
      <c r="N1913" s="74"/>
      <c r="O1913" s="74"/>
      <c r="P1913" s="74"/>
      <c r="Q1913" s="74"/>
      <c r="R1913" s="74"/>
      <c r="S1913" s="74"/>
      <c r="T1913" s="74"/>
      <c r="U1913" s="74"/>
      <c r="V1913" s="74"/>
      <c r="W1913" s="74"/>
      <c r="X1913" s="74"/>
      <c r="Y1913" s="74"/>
      <c r="Z1913" s="74"/>
    </row>
    <row r="1914" spans="1:26">
      <c r="A1914" s="74"/>
      <c r="B1914" s="74"/>
      <c r="C1914" s="74"/>
      <c r="D1914" s="74"/>
      <c r="E1914" s="74"/>
      <c r="F1914" s="74"/>
      <c r="G1914" s="74"/>
      <c r="H1914" s="74"/>
      <c r="I1914" s="74"/>
      <c r="J1914" s="74"/>
      <c r="K1914" s="74"/>
      <c r="L1914" s="74"/>
      <c r="M1914" s="74"/>
      <c r="N1914" s="74"/>
      <c r="O1914" s="74"/>
      <c r="P1914" s="74"/>
      <c r="Q1914" s="74"/>
      <c r="R1914" s="74"/>
      <c r="S1914" s="74"/>
      <c r="T1914" s="74"/>
      <c r="U1914" s="74"/>
      <c r="V1914" s="74"/>
      <c r="W1914" s="74"/>
      <c r="X1914" s="74"/>
      <c r="Y1914" s="74"/>
      <c r="Z1914" s="74"/>
    </row>
    <row r="1915" spans="1:26">
      <c r="A1915" s="74"/>
      <c r="B1915" s="74"/>
      <c r="C1915" s="74"/>
      <c r="D1915" s="74"/>
      <c r="E1915" s="74"/>
      <c r="F1915" s="74"/>
      <c r="G1915" s="74"/>
      <c r="H1915" s="74"/>
      <c r="I1915" s="74"/>
      <c r="J1915" s="74"/>
      <c r="K1915" s="74"/>
      <c r="L1915" s="74"/>
      <c r="M1915" s="74"/>
      <c r="N1915" s="74"/>
      <c r="O1915" s="74"/>
      <c r="P1915" s="74"/>
      <c r="Q1915" s="74"/>
      <c r="R1915" s="74"/>
      <c r="S1915" s="74"/>
      <c r="T1915" s="74"/>
      <c r="U1915" s="74"/>
      <c r="V1915" s="74"/>
      <c r="W1915" s="74"/>
      <c r="X1915" s="74"/>
      <c r="Y1915" s="74"/>
      <c r="Z1915" s="74"/>
    </row>
    <row r="1916" spans="1:26">
      <c r="A1916" s="74"/>
      <c r="B1916" s="74"/>
      <c r="C1916" s="74"/>
      <c r="D1916" s="74"/>
      <c r="E1916" s="74"/>
      <c r="F1916" s="74"/>
      <c r="G1916" s="74"/>
      <c r="H1916" s="74"/>
      <c r="I1916" s="74"/>
      <c r="J1916" s="74"/>
      <c r="K1916" s="74"/>
      <c r="L1916" s="74"/>
      <c r="M1916" s="74"/>
      <c r="N1916" s="74"/>
      <c r="O1916" s="74"/>
      <c r="P1916" s="74"/>
      <c r="Q1916" s="74"/>
      <c r="R1916" s="74"/>
      <c r="S1916" s="74"/>
      <c r="T1916" s="74"/>
      <c r="U1916" s="74"/>
      <c r="V1916" s="74"/>
      <c r="W1916" s="74"/>
      <c r="X1916" s="74"/>
      <c r="Y1916" s="74"/>
      <c r="Z1916" s="74"/>
    </row>
    <row r="1917" spans="1:26">
      <c r="A1917" s="74"/>
      <c r="B1917" s="74"/>
      <c r="C1917" s="74"/>
      <c r="D1917" s="74"/>
      <c r="E1917" s="74"/>
      <c r="F1917" s="74"/>
      <c r="G1917" s="74"/>
      <c r="H1917" s="74"/>
      <c r="I1917" s="74"/>
      <c r="J1917" s="74"/>
      <c r="K1917" s="74"/>
      <c r="L1917" s="74"/>
      <c r="M1917" s="74"/>
      <c r="N1917" s="74"/>
      <c r="O1917" s="74"/>
      <c r="P1917" s="74"/>
      <c r="Q1917" s="74"/>
      <c r="R1917" s="74"/>
      <c r="S1917" s="74"/>
      <c r="T1917" s="74"/>
      <c r="U1917" s="74"/>
      <c r="V1917" s="74"/>
      <c r="W1917" s="74"/>
      <c r="X1917" s="74"/>
      <c r="Y1917" s="74"/>
      <c r="Z1917" s="74"/>
    </row>
    <row r="1918" spans="1:26">
      <c r="A1918" s="74"/>
      <c r="B1918" s="74"/>
      <c r="C1918" s="74"/>
      <c r="D1918" s="74"/>
      <c r="E1918" s="74"/>
      <c r="F1918" s="74"/>
      <c r="G1918" s="74"/>
      <c r="H1918" s="74"/>
      <c r="I1918" s="74"/>
      <c r="J1918" s="74"/>
      <c r="K1918" s="74"/>
      <c r="L1918" s="74"/>
      <c r="M1918" s="74"/>
      <c r="N1918" s="74"/>
      <c r="O1918" s="74"/>
      <c r="P1918" s="74"/>
      <c r="Q1918" s="74"/>
      <c r="R1918" s="74"/>
      <c r="S1918" s="74"/>
      <c r="T1918" s="74"/>
      <c r="U1918" s="74"/>
      <c r="V1918" s="74"/>
      <c r="W1918" s="74"/>
      <c r="X1918" s="74"/>
      <c r="Y1918" s="74"/>
      <c r="Z1918" s="74"/>
    </row>
    <row r="1919" spans="1:26">
      <c r="A1919" s="74"/>
      <c r="B1919" s="74"/>
      <c r="C1919" s="74"/>
      <c r="D1919" s="74"/>
      <c r="E1919" s="74"/>
      <c r="F1919" s="74"/>
      <c r="G1919" s="74"/>
      <c r="H1919" s="74"/>
      <c r="I1919" s="74"/>
      <c r="J1919" s="74"/>
      <c r="K1919" s="74"/>
      <c r="L1919" s="74"/>
      <c r="M1919" s="74"/>
      <c r="N1919" s="74"/>
      <c r="O1919" s="74"/>
      <c r="P1919" s="74"/>
      <c r="Q1919" s="74"/>
      <c r="R1919" s="74"/>
      <c r="S1919" s="74"/>
      <c r="T1919" s="74"/>
      <c r="U1919" s="74"/>
      <c r="V1919" s="74"/>
      <c r="W1919" s="74"/>
      <c r="X1919" s="74"/>
      <c r="Y1919" s="74"/>
      <c r="Z1919" s="74"/>
    </row>
    <row r="1920" spans="1:26">
      <c r="A1920" s="74"/>
      <c r="B1920" s="74"/>
      <c r="C1920" s="74"/>
      <c r="D1920" s="74"/>
      <c r="E1920" s="74"/>
      <c r="F1920" s="74"/>
      <c r="G1920" s="74"/>
      <c r="H1920" s="74"/>
      <c r="I1920" s="74"/>
      <c r="J1920" s="74"/>
      <c r="K1920" s="74"/>
      <c r="L1920" s="74"/>
      <c r="M1920" s="74"/>
      <c r="N1920" s="74"/>
      <c r="O1920" s="74"/>
      <c r="P1920" s="74"/>
      <c r="Q1920" s="74"/>
      <c r="R1920" s="74"/>
      <c r="S1920" s="74"/>
      <c r="T1920" s="74"/>
      <c r="U1920" s="74"/>
      <c r="V1920" s="74"/>
      <c r="W1920" s="74"/>
      <c r="X1920" s="74"/>
      <c r="Y1920" s="74"/>
      <c r="Z1920" s="74"/>
    </row>
    <row r="1921" spans="1:26">
      <c r="A1921" s="74"/>
      <c r="B1921" s="74"/>
      <c r="C1921" s="74"/>
      <c r="D1921" s="74"/>
      <c r="E1921" s="74"/>
      <c r="F1921" s="74"/>
      <c r="G1921" s="74"/>
      <c r="H1921" s="74"/>
      <c r="I1921" s="74"/>
      <c r="J1921" s="74"/>
      <c r="K1921" s="74"/>
      <c r="L1921" s="74"/>
      <c r="M1921" s="74"/>
      <c r="N1921" s="74"/>
      <c r="O1921" s="74"/>
      <c r="P1921" s="74"/>
      <c r="Q1921" s="74"/>
      <c r="R1921" s="74"/>
      <c r="S1921" s="74"/>
      <c r="T1921" s="74"/>
      <c r="U1921" s="74"/>
      <c r="V1921" s="74"/>
      <c r="W1921" s="74"/>
      <c r="X1921" s="74"/>
      <c r="Y1921" s="74"/>
      <c r="Z1921" s="74"/>
    </row>
    <row r="1922" spans="1:26">
      <c r="A1922" s="74"/>
      <c r="B1922" s="74"/>
      <c r="C1922" s="74"/>
      <c r="D1922" s="74"/>
      <c r="E1922" s="74"/>
      <c r="F1922" s="74"/>
      <c r="G1922" s="74"/>
      <c r="H1922" s="74"/>
      <c r="I1922" s="74"/>
      <c r="J1922" s="74"/>
      <c r="K1922" s="74"/>
      <c r="L1922" s="74"/>
      <c r="M1922" s="74"/>
      <c r="N1922" s="74"/>
      <c r="O1922" s="74"/>
      <c r="P1922" s="74"/>
      <c r="Q1922" s="74"/>
      <c r="R1922" s="74"/>
      <c r="S1922" s="74"/>
      <c r="T1922" s="74"/>
      <c r="U1922" s="74"/>
      <c r="V1922" s="74"/>
      <c r="W1922" s="74"/>
      <c r="X1922" s="74"/>
      <c r="Y1922" s="74"/>
      <c r="Z1922" s="74"/>
    </row>
    <row r="1923" spans="1:26">
      <c r="A1923" s="74"/>
      <c r="B1923" s="74"/>
      <c r="C1923" s="74"/>
      <c r="D1923" s="74"/>
      <c r="E1923" s="74"/>
      <c r="F1923" s="74"/>
      <c r="G1923" s="74"/>
      <c r="H1923" s="74"/>
      <c r="I1923" s="74"/>
      <c r="J1923" s="74"/>
      <c r="K1923" s="74"/>
      <c r="L1923" s="74"/>
      <c r="M1923" s="74"/>
      <c r="N1923" s="74"/>
      <c r="O1923" s="74"/>
      <c r="P1923" s="74"/>
      <c r="Q1923" s="74"/>
      <c r="R1923" s="74"/>
      <c r="S1923" s="74"/>
      <c r="T1923" s="74"/>
      <c r="U1923" s="74"/>
      <c r="V1923" s="74"/>
      <c r="W1923" s="74"/>
      <c r="X1923" s="74"/>
      <c r="Y1923" s="74"/>
      <c r="Z1923" s="74"/>
    </row>
    <row r="1924" spans="1:26">
      <c r="A1924" s="74"/>
      <c r="B1924" s="74"/>
      <c r="C1924" s="74"/>
      <c r="D1924" s="74"/>
      <c r="E1924" s="74"/>
      <c r="F1924" s="74"/>
      <c r="G1924" s="74"/>
      <c r="H1924" s="74"/>
      <c r="I1924" s="74"/>
      <c r="J1924" s="74"/>
      <c r="K1924" s="74"/>
      <c r="L1924" s="74"/>
      <c r="M1924" s="74"/>
      <c r="N1924" s="74"/>
      <c r="O1924" s="74"/>
      <c r="P1924" s="74"/>
      <c r="Q1924" s="74"/>
      <c r="R1924" s="74"/>
      <c r="S1924" s="74"/>
      <c r="T1924" s="74"/>
      <c r="U1924" s="74"/>
      <c r="V1924" s="74"/>
      <c r="W1924" s="74"/>
      <c r="X1924" s="74"/>
      <c r="Y1924" s="74"/>
      <c r="Z1924" s="74"/>
    </row>
    <row r="1925" spans="1:26">
      <c r="A1925" s="74"/>
      <c r="B1925" s="74"/>
      <c r="C1925" s="74"/>
      <c r="D1925" s="74"/>
      <c r="E1925" s="74"/>
      <c r="F1925" s="74"/>
      <c r="G1925" s="74"/>
      <c r="H1925" s="74"/>
      <c r="I1925" s="74"/>
      <c r="J1925" s="74"/>
      <c r="K1925" s="74"/>
      <c r="L1925" s="74"/>
      <c r="M1925" s="74"/>
      <c r="N1925" s="74"/>
      <c r="O1925" s="74"/>
      <c r="P1925" s="74"/>
      <c r="Q1925" s="74"/>
      <c r="R1925" s="74"/>
      <c r="S1925" s="74"/>
      <c r="T1925" s="74"/>
      <c r="U1925" s="74"/>
      <c r="V1925" s="74"/>
      <c r="W1925" s="74"/>
      <c r="X1925" s="74"/>
      <c r="Y1925" s="74"/>
      <c r="Z1925" s="74"/>
    </row>
    <row r="1926" spans="1:26">
      <c r="A1926" s="74"/>
      <c r="B1926" s="74"/>
      <c r="C1926" s="74"/>
      <c r="D1926" s="74"/>
      <c r="E1926" s="74"/>
      <c r="F1926" s="74"/>
      <c r="G1926" s="74"/>
      <c r="H1926" s="74"/>
      <c r="I1926" s="74"/>
      <c r="J1926" s="74"/>
      <c r="K1926" s="74"/>
      <c r="L1926" s="74"/>
      <c r="M1926" s="74"/>
      <c r="N1926" s="74"/>
      <c r="O1926" s="74"/>
      <c r="P1926" s="74"/>
      <c r="Q1926" s="74"/>
      <c r="R1926" s="74"/>
      <c r="S1926" s="74"/>
      <c r="T1926" s="74"/>
      <c r="U1926" s="74"/>
      <c r="V1926" s="74"/>
      <c r="W1926" s="74"/>
      <c r="X1926" s="74"/>
      <c r="Y1926" s="74"/>
      <c r="Z1926" s="74"/>
    </row>
    <row r="1927" spans="1:26">
      <c r="A1927" s="74"/>
      <c r="B1927" s="74"/>
      <c r="C1927" s="74"/>
      <c r="D1927" s="74"/>
      <c r="E1927" s="74"/>
      <c r="F1927" s="74"/>
      <c r="G1927" s="74"/>
      <c r="H1927" s="74"/>
      <c r="I1927" s="74"/>
      <c r="J1927" s="74"/>
      <c r="K1927" s="74"/>
      <c r="L1927" s="74"/>
      <c r="M1927" s="74"/>
      <c r="N1927" s="74"/>
      <c r="O1927" s="74"/>
      <c r="P1927" s="74"/>
      <c r="Q1927" s="74"/>
      <c r="R1927" s="74"/>
      <c r="S1927" s="74"/>
      <c r="T1927" s="74"/>
      <c r="U1927" s="74"/>
      <c r="V1927" s="74"/>
      <c r="W1927" s="74"/>
      <c r="X1927" s="74"/>
      <c r="Y1927" s="74"/>
      <c r="Z1927" s="74"/>
    </row>
    <row r="1928" spans="1:26">
      <c r="A1928" s="74"/>
      <c r="B1928" s="74"/>
      <c r="C1928" s="74"/>
      <c r="D1928" s="74"/>
      <c r="E1928" s="74"/>
      <c r="F1928" s="74"/>
      <c r="G1928" s="74"/>
      <c r="H1928" s="74"/>
      <c r="I1928" s="74"/>
      <c r="J1928" s="74"/>
      <c r="K1928" s="74"/>
      <c r="L1928" s="74"/>
      <c r="M1928" s="74"/>
      <c r="N1928" s="74"/>
      <c r="O1928" s="74"/>
      <c r="P1928" s="74"/>
      <c r="Q1928" s="74"/>
      <c r="R1928" s="74"/>
      <c r="S1928" s="74"/>
      <c r="T1928" s="74"/>
      <c r="U1928" s="74"/>
      <c r="V1928" s="74"/>
      <c r="W1928" s="74"/>
      <c r="X1928" s="74"/>
      <c r="Y1928" s="74"/>
      <c r="Z1928" s="74"/>
    </row>
    <row r="1929" spans="1:26">
      <c r="A1929" s="74"/>
      <c r="B1929" s="74"/>
      <c r="C1929" s="74"/>
      <c r="D1929" s="74"/>
      <c r="E1929" s="74"/>
      <c r="F1929" s="74"/>
      <c r="G1929" s="74"/>
      <c r="H1929" s="74"/>
      <c r="I1929" s="74"/>
      <c r="J1929" s="74"/>
      <c r="K1929" s="74"/>
      <c r="L1929" s="74"/>
      <c r="M1929" s="74"/>
      <c r="N1929" s="74"/>
      <c r="O1929" s="74"/>
      <c r="P1929" s="74"/>
      <c r="Q1929" s="74"/>
      <c r="R1929" s="74"/>
      <c r="S1929" s="74"/>
      <c r="T1929" s="74"/>
      <c r="U1929" s="74"/>
      <c r="V1929" s="74"/>
      <c r="W1929" s="74"/>
      <c r="X1929" s="74"/>
      <c r="Y1929" s="74"/>
      <c r="Z1929" s="74"/>
    </row>
    <row r="1930" spans="1:26">
      <c r="A1930" s="74"/>
      <c r="B1930" s="74"/>
      <c r="C1930" s="74"/>
      <c r="D1930" s="74"/>
      <c r="E1930" s="74"/>
      <c r="F1930" s="74"/>
      <c r="G1930" s="74"/>
      <c r="H1930" s="74"/>
      <c r="I1930" s="74"/>
      <c r="J1930" s="74"/>
      <c r="K1930" s="74"/>
      <c r="L1930" s="74"/>
      <c r="M1930" s="74"/>
      <c r="N1930" s="74"/>
      <c r="O1930" s="74"/>
      <c r="P1930" s="74"/>
      <c r="Q1930" s="74"/>
      <c r="R1930" s="74"/>
      <c r="S1930" s="74"/>
      <c r="T1930" s="74"/>
      <c r="U1930" s="74"/>
      <c r="V1930" s="74"/>
      <c r="W1930" s="74"/>
      <c r="X1930" s="74"/>
      <c r="Y1930" s="74"/>
      <c r="Z1930" s="74"/>
    </row>
    <row r="1931" spans="1:26">
      <c r="A1931" s="74"/>
      <c r="B1931" s="74"/>
      <c r="C1931" s="74"/>
      <c r="D1931" s="74"/>
      <c r="E1931" s="74"/>
      <c r="F1931" s="74"/>
      <c r="G1931" s="74"/>
      <c r="H1931" s="74"/>
      <c r="I1931" s="74"/>
      <c r="J1931" s="74"/>
      <c r="K1931" s="74"/>
      <c r="L1931" s="74"/>
      <c r="M1931" s="74"/>
      <c r="N1931" s="74"/>
      <c r="O1931" s="74"/>
      <c r="P1931" s="74"/>
      <c r="Q1931" s="74"/>
      <c r="R1931" s="74"/>
      <c r="S1931" s="74"/>
      <c r="T1931" s="74"/>
      <c r="U1931" s="74"/>
      <c r="V1931" s="74"/>
      <c r="W1931" s="74"/>
      <c r="X1931" s="74"/>
      <c r="Y1931" s="74"/>
      <c r="Z1931" s="74"/>
    </row>
    <row r="1932" spans="1:26">
      <c r="A1932" s="74"/>
      <c r="B1932" s="74"/>
      <c r="C1932" s="74"/>
      <c r="D1932" s="74"/>
      <c r="E1932" s="74"/>
      <c r="F1932" s="74"/>
      <c r="G1932" s="74"/>
      <c r="H1932" s="74"/>
      <c r="I1932" s="74"/>
      <c r="J1932" s="74"/>
      <c r="K1932" s="74"/>
      <c r="L1932" s="74"/>
      <c r="M1932" s="74"/>
      <c r="N1932" s="74"/>
      <c r="O1932" s="74"/>
      <c r="P1932" s="74"/>
      <c r="Q1932" s="74"/>
      <c r="R1932" s="74"/>
      <c r="S1932" s="74"/>
      <c r="T1932" s="74"/>
      <c r="U1932" s="74"/>
      <c r="V1932" s="74"/>
      <c r="W1932" s="74"/>
      <c r="X1932" s="74"/>
      <c r="Y1932" s="74"/>
      <c r="Z1932" s="74"/>
    </row>
    <row r="1933" spans="1:26">
      <c r="A1933" s="74"/>
      <c r="B1933" s="74"/>
      <c r="C1933" s="74"/>
      <c r="D1933" s="74"/>
      <c r="E1933" s="74"/>
      <c r="F1933" s="74"/>
      <c r="G1933" s="74"/>
      <c r="H1933" s="74"/>
      <c r="I1933" s="74"/>
      <c r="J1933" s="74"/>
      <c r="K1933" s="74"/>
      <c r="L1933" s="74"/>
      <c r="M1933" s="74"/>
      <c r="N1933" s="74"/>
      <c r="O1933" s="74"/>
      <c r="P1933" s="74"/>
      <c r="Q1933" s="74"/>
      <c r="R1933" s="74"/>
      <c r="S1933" s="74"/>
      <c r="T1933" s="74"/>
      <c r="U1933" s="74"/>
      <c r="V1933" s="74"/>
      <c r="W1933" s="74"/>
      <c r="X1933" s="74"/>
      <c r="Y1933" s="74"/>
      <c r="Z1933" s="74"/>
    </row>
    <row r="1934" spans="1:26">
      <c r="A1934" s="74"/>
      <c r="B1934" s="74"/>
      <c r="C1934" s="74"/>
      <c r="D1934" s="74"/>
      <c r="E1934" s="74"/>
      <c r="F1934" s="74"/>
      <c r="G1934" s="74"/>
      <c r="H1934" s="74"/>
      <c r="I1934" s="74"/>
      <c r="J1934" s="74"/>
      <c r="K1934" s="74"/>
      <c r="L1934" s="74"/>
      <c r="M1934" s="74"/>
      <c r="N1934" s="74"/>
      <c r="O1934" s="74"/>
      <c r="P1934" s="74"/>
      <c r="Q1934" s="74"/>
      <c r="R1934" s="74"/>
      <c r="S1934" s="74"/>
      <c r="T1934" s="74"/>
      <c r="U1934" s="74"/>
      <c r="V1934" s="74"/>
      <c r="W1934" s="74"/>
      <c r="X1934" s="74"/>
      <c r="Y1934" s="74"/>
      <c r="Z1934" s="74"/>
    </row>
    <row r="1935" spans="1:26">
      <c r="A1935" s="74"/>
      <c r="B1935" s="74"/>
      <c r="C1935" s="74"/>
      <c r="D1935" s="74"/>
      <c r="E1935" s="74"/>
      <c r="F1935" s="74"/>
      <c r="G1935" s="74"/>
      <c r="H1935" s="74"/>
      <c r="I1935" s="74"/>
      <c r="J1935" s="74"/>
      <c r="K1935" s="74"/>
      <c r="L1935" s="74"/>
      <c r="M1935" s="74"/>
      <c r="N1935" s="74"/>
      <c r="O1935" s="74"/>
      <c r="P1935" s="74"/>
      <c r="Q1935" s="74"/>
      <c r="R1935" s="74"/>
      <c r="S1935" s="74"/>
      <c r="T1935" s="74"/>
      <c r="U1935" s="74"/>
      <c r="V1935" s="74"/>
      <c r="W1935" s="74"/>
      <c r="X1935" s="74"/>
      <c r="Y1935" s="74"/>
      <c r="Z1935" s="74"/>
    </row>
    <row r="1936" spans="1:26">
      <c r="A1936" s="74"/>
      <c r="B1936" s="74"/>
      <c r="C1936" s="74"/>
      <c r="D1936" s="74"/>
      <c r="E1936" s="74"/>
      <c r="F1936" s="74"/>
      <c r="G1936" s="74"/>
      <c r="H1936" s="74"/>
      <c r="I1936" s="74"/>
      <c r="J1936" s="74"/>
      <c r="K1936" s="74"/>
      <c r="L1936" s="74"/>
      <c r="M1936" s="74"/>
      <c r="N1936" s="74"/>
      <c r="O1936" s="74"/>
      <c r="P1936" s="74"/>
      <c r="Q1936" s="74"/>
      <c r="R1936" s="74"/>
      <c r="S1936" s="74"/>
      <c r="T1936" s="74"/>
      <c r="U1936" s="74"/>
      <c r="V1936" s="74"/>
      <c r="W1936" s="74"/>
      <c r="X1936" s="74"/>
      <c r="Y1936" s="74"/>
      <c r="Z1936" s="74"/>
    </row>
    <row r="1937" spans="1:26">
      <c r="A1937" s="74"/>
      <c r="B1937" s="74"/>
      <c r="C1937" s="74"/>
      <c r="D1937" s="74"/>
      <c r="E1937" s="74"/>
      <c r="F1937" s="74"/>
      <c r="G1937" s="74"/>
      <c r="H1937" s="74"/>
      <c r="I1937" s="74"/>
      <c r="J1937" s="74"/>
      <c r="K1937" s="74"/>
      <c r="L1937" s="74"/>
      <c r="M1937" s="74"/>
      <c r="N1937" s="74"/>
      <c r="O1937" s="74"/>
      <c r="P1937" s="74"/>
      <c r="Q1937" s="74"/>
      <c r="R1937" s="74"/>
      <c r="S1937" s="74"/>
      <c r="T1937" s="74"/>
      <c r="U1937" s="74"/>
      <c r="V1937" s="74"/>
      <c r="W1937" s="74"/>
      <c r="X1937" s="74"/>
      <c r="Y1937" s="74"/>
      <c r="Z1937" s="74"/>
    </row>
    <row r="1938" spans="1:26">
      <c r="A1938" s="74"/>
      <c r="B1938" s="74"/>
      <c r="C1938" s="74"/>
      <c r="D1938" s="74"/>
      <c r="E1938" s="74"/>
      <c r="F1938" s="74"/>
      <c r="G1938" s="74"/>
      <c r="H1938" s="74"/>
      <c r="I1938" s="74"/>
      <c r="J1938" s="74"/>
      <c r="K1938" s="74"/>
      <c r="L1938" s="74"/>
      <c r="M1938" s="74"/>
      <c r="N1938" s="74"/>
      <c r="O1938" s="74"/>
      <c r="P1938" s="74"/>
      <c r="Q1938" s="74"/>
      <c r="R1938" s="74"/>
      <c r="S1938" s="74"/>
      <c r="T1938" s="74"/>
      <c r="U1938" s="74"/>
      <c r="V1938" s="74"/>
      <c r="W1938" s="74"/>
      <c r="X1938" s="74"/>
      <c r="Y1938" s="74"/>
      <c r="Z1938" s="74"/>
    </row>
    <row r="1939" spans="1:26">
      <c r="A1939" s="74"/>
      <c r="B1939" s="74"/>
      <c r="C1939" s="74"/>
      <c r="D1939" s="74"/>
      <c r="E1939" s="74"/>
      <c r="F1939" s="74"/>
      <c r="G1939" s="74"/>
      <c r="H1939" s="74"/>
      <c r="I1939" s="74"/>
      <c r="J1939" s="74"/>
      <c r="K1939" s="74"/>
      <c r="L1939" s="74"/>
      <c r="M1939" s="74"/>
      <c r="N1939" s="74"/>
      <c r="O1939" s="74"/>
      <c r="P1939" s="74"/>
      <c r="Q1939" s="74"/>
      <c r="R1939" s="74"/>
      <c r="S1939" s="74"/>
      <c r="T1939" s="74"/>
      <c r="U1939" s="74"/>
      <c r="V1939" s="74"/>
      <c r="W1939" s="74"/>
      <c r="X1939" s="74"/>
      <c r="Y1939" s="74"/>
      <c r="Z1939" s="74"/>
    </row>
    <row r="1940" spans="1:26">
      <c r="A1940" s="74"/>
      <c r="B1940" s="74"/>
      <c r="C1940" s="74"/>
      <c r="D1940" s="74"/>
      <c r="E1940" s="74"/>
      <c r="F1940" s="74"/>
      <c r="G1940" s="74"/>
      <c r="H1940" s="74"/>
      <c r="I1940" s="74"/>
      <c r="J1940" s="74"/>
      <c r="K1940" s="74"/>
      <c r="L1940" s="74"/>
      <c r="M1940" s="74"/>
      <c r="N1940" s="74"/>
      <c r="O1940" s="74"/>
      <c r="P1940" s="74"/>
      <c r="Q1940" s="74"/>
      <c r="R1940" s="74"/>
      <c r="S1940" s="74"/>
      <c r="T1940" s="74"/>
      <c r="U1940" s="74"/>
      <c r="V1940" s="74"/>
      <c r="W1940" s="74"/>
      <c r="X1940" s="74"/>
      <c r="Y1940" s="74"/>
      <c r="Z1940" s="74"/>
    </row>
    <row r="1941" spans="1:26">
      <c r="A1941" s="74"/>
      <c r="B1941" s="74"/>
      <c r="C1941" s="74"/>
      <c r="D1941" s="74"/>
      <c r="E1941" s="74"/>
      <c r="F1941" s="74"/>
      <c r="G1941" s="74"/>
      <c r="H1941" s="74"/>
      <c r="I1941" s="74"/>
      <c r="J1941" s="74"/>
      <c r="K1941" s="74"/>
      <c r="L1941" s="74"/>
      <c r="M1941" s="74"/>
      <c r="N1941" s="74"/>
      <c r="O1941" s="74"/>
      <c r="P1941" s="74"/>
      <c r="Q1941" s="74"/>
      <c r="R1941" s="74"/>
      <c r="S1941" s="74"/>
      <c r="T1941" s="74"/>
      <c r="U1941" s="74"/>
      <c r="V1941" s="74"/>
      <c r="W1941" s="74"/>
      <c r="X1941" s="74"/>
      <c r="Y1941" s="74"/>
      <c r="Z1941" s="74"/>
    </row>
    <row r="1942" spans="1:26">
      <c r="A1942" s="74"/>
      <c r="B1942" s="74"/>
      <c r="C1942" s="74"/>
      <c r="D1942" s="74"/>
      <c r="E1942" s="74"/>
      <c r="F1942" s="74"/>
      <c r="G1942" s="74"/>
      <c r="H1942" s="74"/>
      <c r="I1942" s="74"/>
      <c r="J1942" s="74"/>
      <c r="K1942" s="74"/>
      <c r="L1942" s="74"/>
      <c r="M1942" s="74"/>
      <c r="N1942" s="74"/>
      <c r="O1942" s="74"/>
      <c r="P1942" s="74"/>
      <c r="Q1942" s="74"/>
      <c r="R1942" s="74"/>
      <c r="S1942" s="74"/>
      <c r="T1942" s="74"/>
      <c r="U1942" s="74"/>
      <c r="V1942" s="74"/>
      <c r="W1942" s="74"/>
      <c r="X1942" s="74"/>
      <c r="Y1942" s="74"/>
      <c r="Z1942" s="74"/>
    </row>
    <row r="1943" spans="1:26">
      <c r="A1943" s="74"/>
      <c r="B1943" s="74"/>
      <c r="C1943" s="74"/>
      <c r="D1943" s="74"/>
      <c r="E1943" s="74"/>
      <c r="F1943" s="74"/>
      <c r="G1943" s="74"/>
      <c r="H1943" s="74"/>
      <c r="I1943" s="74"/>
      <c r="J1943" s="74"/>
      <c r="K1943" s="74"/>
      <c r="L1943" s="74"/>
      <c r="M1943" s="74"/>
      <c r="N1943" s="74"/>
      <c r="O1943" s="74"/>
      <c r="P1943" s="74"/>
      <c r="Q1943" s="74"/>
      <c r="R1943" s="74"/>
      <c r="S1943" s="74"/>
      <c r="T1943" s="74"/>
      <c r="U1943" s="74"/>
      <c r="V1943" s="74"/>
      <c r="W1943" s="74"/>
      <c r="X1943" s="74"/>
      <c r="Y1943" s="74"/>
      <c r="Z1943" s="74"/>
    </row>
    <row r="1944" spans="1:26">
      <c r="A1944" s="74"/>
      <c r="B1944" s="74"/>
      <c r="C1944" s="74"/>
      <c r="D1944" s="74"/>
      <c r="E1944" s="74"/>
      <c r="F1944" s="74"/>
      <c r="G1944" s="74"/>
      <c r="H1944" s="74"/>
      <c r="I1944" s="74"/>
      <c r="J1944" s="74"/>
      <c r="K1944" s="74"/>
      <c r="L1944" s="74"/>
      <c r="M1944" s="74"/>
      <c r="N1944" s="74"/>
      <c r="O1944" s="74"/>
      <c r="P1944" s="74"/>
      <c r="Q1944" s="74"/>
      <c r="R1944" s="74"/>
      <c r="S1944" s="74"/>
      <c r="T1944" s="74"/>
      <c r="U1944" s="74"/>
      <c r="V1944" s="74"/>
      <c r="W1944" s="74"/>
      <c r="X1944" s="74"/>
      <c r="Y1944" s="74"/>
      <c r="Z1944" s="74"/>
    </row>
    <row r="1945" spans="1:26">
      <c r="A1945" s="74"/>
      <c r="B1945" s="74"/>
      <c r="C1945" s="74"/>
      <c r="D1945" s="74"/>
      <c r="E1945" s="74"/>
      <c r="F1945" s="74"/>
      <c r="G1945" s="74"/>
      <c r="H1945" s="74"/>
      <c r="I1945" s="74"/>
      <c r="J1945" s="74"/>
      <c r="K1945" s="74"/>
      <c r="L1945" s="74"/>
      <c r="M1945" s="74"/>
      <c r="N1945" s="74"/>
      <c r="O1945" s="74"/>
      <c r="P1945" s="74"/>
      <c r="Q1945" s="74"/>
      <c r="R1945" s="74"/>
      <c r="S1945" s="74"/>
      <c r="T1945" s="74"/>
      <c r="U1945" s="74"/>
      <c r="V1945" s="74"/>
      <c r="W1945" s="74"/>
      <c r="X1945" s="74"/>
      <c r="Y1945" s="74"/>
      <c r="Z1945" s="74"/>
    </row>
    <row r="1946" spans="1:26">
      <c r="A1946" s="74"/>
      <c r="B1946" s="74"/>
      <c r="C1946" s="74"/>
      <c r="D1946" s="74"/>
      <c r="E1946" s="74"/>
      <c r="F1946" s="74"/>
      <c r="G1946" s="74"/>
      <c r="H1946" s="74"/>
      <c r="I1946" s="74"/>
      <c r="J1946" s="74"/>
      <c r="K1946" s="74"/>
      <c r="L1946" s="74"/>
      <c r="M1946" s="74"/>
      <c r="N1946" s="74"/>
      <c r="O1946" s="74"/>
      <c r="P1946" s="74"/>
      <c r="Q1946" s="74"/>
      <c r="R1946" s="74"/>
      <c r="S1946" s="74"/>
      <c r="T1946" s="74"/>
      <c r="U1946" s="74"/>
      <c r="V1946" s="74"/>
      <c r="W1946" s="74"/>
      <c r="X1946" s="74"/>
      <c r="Y1946" s="74"/>
      <c r="Z1946" s="74"/>
    </row>
    <row r="1947" spans="1:26">
      <c r="A1947" s="74"/>
      <c r="B1947" s="74"/>
      <c r="C1947" s="74"/>
      <c r="D1947" s="74"/>
      <c r="E1947" s="74"/>
      <c r="F1947" s="74"/>
      <c r="G1947" s="74"/>
      <c r="H1947" s="74"/>
      <c r="I1947" s="74"/>
      <c r="J1947" s="74"/>
      <c r="K1947" s="74"/>
      <c r="L1947" s="74"/>
      <c r="M1947" s="74"/>
      <c r="N1947" s="74"/>
      <c r="O1947" s="74"/>
      <c r="P1947" s="74"/>
      <c r="Q1947" s="74"/>
      <c r="R1947" s="74"/>
      <c r="S1947" s="74"/>
      <c r="T1947" s="74"/>
      <c r="U1947" s="74"/>
      <c r="V1947" s="74"/>
      <c r="W1947" s="74"/>
      <c r="X1947" s="74"/>
      <c r="Y1947" s="74"/>
      <c r="Z1947" s="74"/>
    </row>
    <row r="1948" spans="1:26">
      <c r="A1948" s="74"/>
      <c r="B1948" s="74"/>
      <c r="C1948" s="74"/>
      <c r="D1948" s="74"/>
      <c r="E1948" s="74"/>
      <c r="F1948" s="74"/>
      <c r="G1948" s="74"/>
      <c r="H1948" s="74"/>
      <c r="I1948" s="74"/>
      <c r="J1948" s="74"/>
      <c r="K1948" s="74"/>
      <c r="L1948" s="74"/>
      <c r="M1948" s="74"/>
      <c r="N1948" s="74"/>
      <c r="O1948" s="74"/>
      <c r="P1948" s="74"/>
      <c r="Q1948" s="74"/>
      <c r="R1948" s="74"/>
      <c r="S1948" s="74"/>
      <c r="T1948" s="74"/>
      <c r="U1948" s="74"/>
      <c r="V1948" s="74"/>
      <c r="W1948" s="74"/>
      <c r="X1948" s="74"/>
      <c r="Y1948" s="74"/>
      <c r="Z1948" s="74"/>
    </row>
    <row r="1949" spans="1:26">
      <c r="A1949" s="74"/>
      <c r="B1949" s="74"/>
      <c r="C1949" s="74"/>
      <c r="D1949" s="74"/>
      <c r="E1949" s="74"/>
      <c r="F1949" s="74"/>
      <c r="G1949" s="74"/>
      <c r="H1949" s="74"/>
      <c r="I1949" s="74"/>
      <c r="J1949" s="74"/>
      <c r="K1949" s="74"/>
      <c r="L1949" s="74"/>
      <c r="M1949" s="74"/>
      <c r="N1949" s="74"/>
      <c r="O1949" s="74"/>
      <c r="P1949" s="74"/>
      <c r="Q1949" s="74"/>
      <c r="R1949" s="74"/>
      <c r="S1949" s="74"/>
      <c r="T1949" s="74"/>
      <c r="U1949" s="74"/>
      <c r="V1949" s="74"/>
      <c r="W1949" s="74"/>
      <c r="X1949" s="74"/>
      <c r="Y1949" s="74"/>
      <c r="Z1949" s="74"/>
    </row>
    <row r="1950" spans="1:26">
      <c r="A1950" s="74"/>
      <c r="B1950" s="74"/>
      <c r="C1950" s="74"/>
      <c r="D1950" s="74"/>
      <c r="E1950" s="74"/>
      <c r="F1950" s="74"/>
      <c r="G1950" s="74"/>
      <c r="H1950" s="74"/>
      <c r="I1950" s="74"/>
      <c r="J1950" s="74"/>
      <c r="K1950" s="74"/>
      <c r="L1950" s="74"/>
      <c r="M1950" s="74"/>
      <c r="N1950" s="74"/>
      <c r="O1950" s="74"/>
      <c r="P1950" s="74"/>
      <c r="Q1950" s="74"/>
      <c r="R1950" s="74"/>
      <c r="S1950" s="74"/>
      <c r="T1950" s="74"/>
      <c r="U1950" s="74"/>
      <c r="V1950" s="74"/>
      <c r="W1950" s="74"/>
      <c r="X1950" s="74"/>
      <c r="Y1950" s="74"/>
      <c r="Z1950" s="74"/>
    </row>
    <row r="1951" spans="1:26">
      <c r="A1951" s="74"/>
      <c r="B1951" s="74"/>
      <c r="C1951" s="74"/>
      <c r="D1951" s="74"/>
      <c r="E1951" s="74"/>
      <c r="F1951" s="74"/>
      <c r="G1951" s="74"/>
      <c r="H1951" s="74"/>
      <c r="I1951" s="74"/>
      <c r="J1951" s="74"/>
      <c r="K1951" s="74"/>
      <c r="L1951" s="74"/>
      <c r="M1951" s="74"/>
      <c r="N1951" s="74"/>
      <c r="O1951" s="74"/>
      <c r="P1951" s="74"/>
      <c r="Q1951" s="74"/>
      <c r="R1951" s="74"/>
      <c r="S1951" s="74"/>
      <c r="T1951" s="74"/>
      <c r="U1951" s="74"/>
      <c r="V1951" s="74"/>
      <c r="W1951" s="74"/>
      <c r="X1951" s="74"/>
      <c r="Y1951" s="74"/>
      <c r="Z1951" s="74"/>
    </row>
    <row r="1952" spans="1:26">
      <c r="A1952" s="74"/>
      <c r="B1952" s="74"/>
      <c r="C1952" s="74"/>
      <c r="D1952" s="74"/>
      <c r="E1952" s="74"/>
      <c r="F1952" s="74"/>
      <c r="G1952" s="74"/>
      <c r="H1952" s="74"/>
      <c r="I1952" s="74"/>
      <c r="J1952" s="74"/>
      <c r="K1952" s="74"/>
      <c r="L1952" s="74"/>
      <c r="M1952" s="74"/>
      <c r="N1952" s="74"/>
      <c r="O1952" s="74"/>
      <c r="P1952" s="74"/>
      <c r="Q1952" s="74"/>
      <c r="R1952" s="74"/>
      <c r="S1952" s="74"/>
      <c r="T1952" s="74"/>
      <c r="U1952" s="74"/>
      <c r="V1952" s="74"/>
      <c r="W1952" s="74"/>
      <c r="X1952" s="74"/>
      <c r="Y1952" s="74"/>
      <c r="Z1952" s="74"/>
    </row>
    <row r="1953" spans="1:26">
      <c r="A1953" s="74"/>
      <c r="B1953" s="74"/>
      <c r="C1953" s="74"/>
      <c r="D1953" s="74"/>
      <c r="E1953" s="74"/>
      <c r="F1953" s="74"/>
      <c r="G1953" s="74"/>
      <c r="H1953" s="74"/>
      <c r="I1953" s="74"/>
      <c r="J1953" s="74"/>
      <c r="K1953" s="74"/>
      <c r="L1953" s="74"/>
      <c r="M1953" s="74"/>
      <c r="N1953" s="74"/>
      <c r="O1953" s="74"/>
      <c r="P1953" s="74"/>
      <c r="Q1953" s="74"/>
      <c r="R1953" s="74"/>
      <c r="S1953" s="74"/>
      <c r="T1953" s="74"/>
      <c r="U1953" s="74"/>
      <c r="V1953" s="74"/>
      <c r="W1953" s="74"/>
      <c r="X1953" s="74"/>
      <c r="Y1953" s="74"/>
      <c r="Z1953" s="74"/>
    </row>
    <row r="1954" spans="1:26">
      <c r="A1954" s="74"/>
      <c r="B1954" s="74"/>
      <c r="C1954" s="74"/>
      <c r="D1954" s="74"/>
      <c r="E1954" s="74"/>
      <c r="F1954" s="74"/>
      <c r="G1954" s="74"/>
      <c r="H1954" s="74"/>
      <c r="I1954" s="74"/>
      <c r="J1954" s="74"/>
      <c r="K1954" s="74"/>
      <c r="L1954" s="74"/>
      <c r="M1954" s="74"/>
      <c r="N1954" s="74"/>
      <c r="O1954" s="74"/>
      <c r="P1954" s="74"/>
      <c r="Q1954" s="74"/>
      <c r="R1954" s="74"/>
      <c r="S1954" s="74"/>
      <c r="T1954" s="74"/>
      <c r="U1954" s="74"/>
      <c r="V1954" s="74"/>
      <c r="W1954" s="74"/>
      <c r="X1954" s="74"/>
      <c r="Y1954" s="74"/>
      <c r="Z1954" s="74"/>
    </row>
    <row r="1955" spans="1:26">
      <c r="A1955" s="74"/>
      <c r="B1955" s="74"/>
      <c r="C1955" s="74"/>
      <c r="D1955" s="74"/>
      <c r="E1955" s="74"/>
      <c r="F1955" s="74"/>
      <c r="G1955" s="74"/>
      <c r="H1955" s="74"/>
      <c r="I1955" s="74"/>
      <c r="J1955" s="74"/>
      <c r="K1955" s="74"/>
      <c r="L1955" s="74"/>
      <c r="M1955" s="74"/>
      <c r="N1955" s="74"/>
      <c r="O1955" s="74"/>
      <c r="P1955" s="74"/>
      <c r="Q1955" s="74"/>
      <c r="R1955" s="74"/>
      <c r="S1955" s="74"/>
      <c r="T1955" s="74"/>
      <c r="U1955" s="74"/>
      <c r="V1955" s="74"/>
      <c r="W1955" s="74"/>
      <c r="X1955" s="74"/>
      <c r="Y1955" s="74"/>
      <c r="Z1955" s="74"/>
    </row>
    <row r="1956" spans="1:26">
      <c r="A1956" s="74"/>
      <c r="B1956" s="74"/>
      <c r="C1956" s="74"/>
      <c r="D1956" s="74"/>
      <c r="E1956" s="74"/>
      <c r="F1956" s="74"/>
      <c r="G1956" s="74"/>
      <c r="H1956" s="74"/>
      <c r="I1956" s="74"/>
      <c r="J1956" s="74"/>
      <c r="K1956" s="74"/>
      <c r="L1956" s="74"/>
      <c r="M1956" s="74"/>
      <c r="N1956" s="74"/>
      <c r="O1956" s="74"/>
      <c r="P1956" s="74"/>
      <c r="Q1956" s="74"/>
      <c r="R1956" s="74"/>
      <c r="S1956" s="74"/>
      <c r="T1956" s="74"/>
      <c r="U1956" s="74"/>
      <c r="V1956" s="74"/>
      <c r="W1956" s="74"/>
      <c r="X1956" s="74"/>
      <c r="Y1956" s="74"/>
      <c r="Z1956" s="74"/>
    </row>
    <row r="1957" spans="1:26">
      <c r="A1957" s="74"/>
      <c r="B1957" s="74"/>
      <c r="C1957" s="74"/>
      <c r="D1957" s="74"/>
      <c r="E1957" s="74"/>
      <c r="F1957" s="74"/>
      <c r="G1957" s="74"/>
      <c r="H1957" s="74"/>
      <c r="I1957" s="74"/>
      <c r="J1957" s="74"/>
      <c r="K1957" s="74"/>
      <c r="L1957" s="74"/>
      <c r="M1957" s="74"/>
      <c r="N1957" s="74"/>
      <c r="O1957" s="74"/>
      <c r="P1957" s="74"/>
      <c r="Q1957" s="74"/>
      <c r="R1957" s="74"/>
      <c r="S1957" s="74"/>
      <c r="T1957" s="74"/>
      <c r="U1957" s="74"/>
      <c r="V1957" s="74"/>
      <c r="W1957" s="74"/>
      <c r="X1957" s="74"/>
      <c r="Y1957" s="74"/>
      <c r="Z1957" s="74"/>
    </row>
    <row r="1958" spans="1:26">
      <c r="A1958" s="74"/>
      <c r="B1958" s="74"/>
      <c r="C1958" s="74"/>
      <c r="D1958" s="74"/>
      <c r="E1958" s="74"/>
      <c r="F1958" s="74"/>
      <c r="G1958" s="74"/>
      <c r="H1958" s="74"/>
      <c r="I1958" s="74"/>
      <c r="J1958" s="74"/>
      <c r="K1958" s="74"/>
      <c r="L1958" s="74"/>
      <c r="M1958" s="74"/>
      <c r="N1958" s="74"/>
      <c r="O1958" s="74"/>
      <c r="P1958" s="74"/>
      <c r="Q1958" s="74"/>
      <c r="R1958" s="74"/>
      <c r="S1958" s="74"/>
      <c r="T1958" s="74"/>
      <c r="U1958" s="74"/>
      <c r="V1958" s="74"/>
      <c r="W1958" s="74"/>
      <c r="X1958" s="74"/>
      <c r="Y1958" s="74"/>
      <c r="Z1958" s="74"/>
    </row>
    <row r="1959" spans="1:26">
      <c r="A1959" s="74"/>
      <c r="B1959" s="74"/>
      <c r="C1959" s="74"/>
      <c r="D1959" s="74"/>
      <c r="E1959" s="74"/>
      <c r="F1959" s="74"/>
      <c r="G1959" s="74"/>
      <c r="H1959" s="74"/>
      <c r="I1959" s="74"/>
      <c r="J1959" s="74"/>
      <c r="K1959" s="74"/>
      <c r="L1959" s="74"/>
      <c r="M1959" s="74"/>
      <c r="N1959" s="74"/>
      <c r="O1959" s="74"/>
      <c r="P1959" s="74"/>
      <c r="Q1959" s="74"/>
      <c r="R1959" s="74"/>
      <c r="S1959" s="74"/>
      <c r="T1959" s="74"/>
      <c r="U1959" s="74"/>
      <c r="V1959" s="74"/>
      <c r="W1959" s="74"/>
      <c r="X1959" s="74"/>
      <c r="Y1959" s="74"/>
      <c r="Z1959" s="74"/>
    </row>
    <row r="1960" spans="1:26">
      <c r="A1960" s="74"/>
      <c r="B1960" s="74"/>
      <c r="C1960" s="74"/>
      <c r="D1960" s="74"/>
      <c r="E1960" s="74"/>
      <c r="F1960" s="74"/>
      <c r="G1960" s="74"/>
      <c r="H1960" s="74"/>
      <c r="I1960" s="74"/>
      <c r="J1960" s="74"/>
      <c r="K1960" s="74"/>
      <c r="L1960" s="74"/>
      <c r="M1960" s="74"/>
      <c r="N1960" s="74"/>
      <c r="O1960" s="74"/>
      <c r="P1960" s="74"/>
      <c r="Q1960" s="74"/>
      <c r="R1960" s="74"/>
      <c r="S1960" s="74"/>
      <c r="T1960" s="74"/>
      <c r="U1960" s="74"/>
      <c r="V1960" s="74"/>
      <c r="W1960" s="74"/>
      <c r="X1960" s="74"/>
      <c r="Y1960" s="74"/>
      <c r="Z1960" s="74"/>
    </row>
    <row r="1961" spans="1:26">
      <c r="A1961" s="74"/>
      <c r="B1961" s="74"/>
      <c r="C1961" s="74"/>
      <c r="D1961" s="74"/>
      <c r="E1961" s="74"/>
      <c r="F1961" s="74"/>
      <c r="G1961" s="74"/>
      <c r="H1961" s="74"/>
      <c r="I1961" s="74"/>
      <c r="J1961" s="74"/>
      <c r="K1961" s="74"/>
      <c r="L1961" s="74"/>
      <c r="M1961" s="74"/>
      <c r="N1961" s="74"/>
      <c r="O1961" s="74"/>
      <c r="P1961" s="74"/>
      <c r="Q1961" s="74"/>
      <c r="R1961" s="74"/>
      <c r="S1961" s="74"/>
      <c r="T1961" s="74"/>
      <c r="U1961" s="74"/>
      <c r="V1961" s="74"/>
      <c r="W1961" s="74"/>
      <c r="X1961" s="74"/>
      <c r="Y1961" s="74"/>
      <c r="Z1961" s="74"/>
    </row>
    <row r="1962" spans="1:26">
      <c r="A1962" s="74"/>
      <c r="B1962" s="74"/>
      <c r="C1962" s="74"/>
      <c r="D1962" s="74"/>
      <c r="E1962" s="74"/>
      <c r="F1962" s="74"/>
      <c r="G1962" s="74"/>
      <c r="H1962" s="74"/>
      <c r="I1962" s="74"/>
      <c r="J1962" s="74"/>
      <c r="K1962" s="74"/>
      <c r="L1962" s="74"/>
      <c r="M1962" s="74"/>
      <c r="N1962" s="74"/>
      <c r="O1962" s="74"/>
      <c r="P1962" s="74"/>
      <c r="Q1962" s="74"/>
      <c r="R1962" s="74"/>
      <c r="S1962" s="74"/>
      <c r="T1962" s="74"/>
      <c r="U1962" s="74"/>
      <c r="V1962" s="74"/>
      <c r="W1962" s="74"/>
      <c r="X1962" s="74"/>
      <c r="Y1962" s="74"/>
      <c r="Z1962" s="74"/>
    </row>
    <row r="1963" spans="1:26">
      <c r="A1963" s="74"/>
      <c r="B1963" s="74"/>
      <c r="C1963" s="74"/>
      <c r="D1963" s="74"/>
      <c r="E1963" s="74"/>
      <c r="F1963" s="74"/>
      <c r="G1963" s="74"/>
      <c r="H1963" s="74"/>
      <c r="I1963" s="74"/>
      <c r="J1963" s="74"/>
      <c r="K1963" s="74"/>
      <c r="L1963" s="74"/>
      <c r="M1963" s="74"/>
      <c r="N1963" s="74"/>
      <c r="O1963" s="74"/>
      <c r="P1963" s="74"/>
      <c r="Q1963" s="74"/>
      <c r="R1963" s="74"/>
      <c r="S1963" s="74"/>
      <c r="T1963" s="74"/>
      <c r="U1963" s="74"/>
      <c r="V1963" s="74"/>
      <c r="W1963" s="74"/>
      <c r="X1963" s="74"/>
      <c r="Y1963" s="74"/>
      <c r="Z1963" s="74"/>
    </row>
    <row r="1964" spans="1:26">
      <c r="A1964" s="74"/>
      <c r="B1964" s="74"/>
      <c r="C1964" s="74"/>
      <c r="D1964" s="74"/>
      <c r="E1964" s="74"/>
      <c r="F1964" s="74"/>
      <c r="G1964" s="74"/>
      <c r="H1964" s="74"/>
      <c r="I1964" s="74"/>
      <c r="J1964" s="74"/>
      <c r="K1964" s="74"/>
      <c r="L1964" s="74"/>
      <c r="M1964" s="74"/>
      <c r="N1964" s="74"/>
      <c r="O1964" s="74"/>
      <c r="P1964" s="74"/>
      <c r="Q1964" s="74"/>
      <c r="R1964" s="74"/>
      <c r="S1964" s="74"/>
      <c r="T1964" s="74"/>
      <c r="U1964" s="74"/>
      <c r="V1964" s="74"/>
      <c r="W1964" s="74"/>
      <c r="X1964" s="74"/>
      <c r="Y1964" s="74"/>
      <c r="Z1964" s="74"/>
    </row>
    <row r="1965" spans="1:26">
      <c r="A1965" s="74"/>
      <c r="B1965" s="74"/>
      <c r="C1965" s="74"/>
      <c r="D1965" s="74"/>
      <c r="E1965" s="74"/>
      <c r="F1965" s="74"/>
      <c r="G1965" s="74"/>
      <c r="H1965" s="74"/>
      <c r="I1965" s="74"/>
      <c r="J1965" s="74"/>
      <c r="K1965" s="74"/>
      <c r="L1965" s="74"/>
      <c r="M1965" s="74"/>
      <c r="N1965" s="74"/>
      <c r="O1965" s="74"/>
      <c r="P1965" s="74"/>
      <c r="Q1965" s="74"/>
      <c r="R1965" s="74"/>
      <c r="S1965" s="74"/>
      <c r="T1965" s="74"/>
      <c r="U1965" s="74"/>
      <c r="V1965" s="74"/>
      <c r="W1965" s="74"/>
      <c r="X1965" s="74"/>
      <c r="Y1965" s="74"/>
      <c r="Z1965" s="74"/>
    </row>
    <row r="1966" spans="1:26">
      <c r="A1966" s="74"/>
      <c r="B1966" s="74"/>
      <c r="C1966" s="74"/>
      <c r="D1966" s="74"/>
      <c r="E1966" s="74"/>
      <c r="F1966" s="74"/>
      <c r="G1966" s="74"/>
      <c r="H1966" s="74"/>
      <c r="I1966" s="74"/>
      <c r="J1966" s="74"/>
      <c r="K1966" s="74"/>
      <c r="L1966" s="74"/>
      <c r="M1966" s="74"/>
      <c r="N1966" s="74"/>
      <c r="O1966" s="74"/>
      <c r="P1966" s="74"/>
      <c r="Q1966" s="74"/>
      <c r="R1966" s="74"/>
      <c r="S1966" s="74"/>
      <c r="T1966" s="74"/>
      <c r="U1966" s="74"/>
      <c r="V1966" s="74"/>
      <c r="W1966" s="74"/>
      <c r="X1966" s="74"/>
      <c r="Y1966" s="74"/>
      <c r="Z1966" s="74"/>
    </row>
    <row r="1967" spans="1:26">
      <c r="A1967" s="74"/>
      <c r="B1967" s="74"/>
      <c r="C1967" s="74"/>
      <c r="D1967" s="74"/>
      <c r="E1967" s="74"/>
      <c r="F1967" s="74"/>
      <c r="G1967" s="74"/>
      <c r="H1967" s="74"/>
      <c r="I1967" s="74"/>
      <c r="J1967" s="74"/>
      <c r="K1967" s="74"/>
      <c r="L1967" s="74"/>
      <c r="M1967" s="74"/>
      <c r="N1967" s="74"/>
      <c r="O1967" s="74"/>
      <c r="P1967" s="74"/>
      <c r="Q1967" s="74"/>
      <c r="R1967" s="74"/>
      <c r="S1967" s="74"/>
      <c r="T1967" s="74"/>
      <c r="U1967" s="74"/>
      <c r="V1967" s="74"/>
      <c r="W1967" s="74"/>
      <c r="X1967" s="74"/>
      <c r="Y1967" s="74"/>
      <c r="Z1967" s="74"/>
    </row>
    <row r="1968" spans="1:26">
      <c r="A1968" s="74"/>
      <c r="B1968" s="74"/>
      <c r="C1968" s="74"/>
      <c r="D1968" s="74"/>
      <c r="E1968" s="74"/>
      <c r="F1968" s="74"/>
      <c r="G1968" s="74"/>
      <c r="H1968" s="74"/>
      <c r="I1968" s="74"/>
      <c r="J1968" s="74"/>
      <c r="K1968" s="74"/>
      <c r="L1968" s="74"/>
      <c r="M1968" s="74"/>
      <c r="N1968" s="74"/>
      <c r="O1968" s="74"/>
      <c r="P1968" s="74"/>
      <c r="Q1968" s="74"/>
      <c r="R1968" s="74"/>
      <c r="S1968" s="74"/>
      <c r="T1968" s="74"/>
      <c r="U1968" s="74"/>
      <c r="V1968" s="74"/>
      <c r="W1968" s="74"/>
      <c r="X1968" s="74"/>
      <c r="Y1968" s="74"/>
      <c r="Z1968" s="74"/>
    </row>
    <row r="1969" spans="1:26">
      <c r="A1969" s="74"/>
      <c r="B1969" s="74"/>
      <c r="C1969" s="74"/>
      <c r="D1969" s="74"/>
      <c r="E1969" s="74"/>
      <c r="F1969" s="74"/>
      <c r="G1969" s="74"/>
      <c r="H1969" s="74"/>
      <c r="I1969" s="74"/>
      <c r="J1969" s="74"/>
      <c r="K1969" s="74"/>
      <c r="L1969" s="74"/>
      <c r="M1969" s="74"/>
      <c r="N1969" s="74"/>
      <c r="O1969" s="74"/>
      <c r="P1969" s="74"/>
      <c r="Q1969" s="74"/>
      <c r="R1969" s="74"/>
      <c r="S1969" s="74"/>
      <c r="T1969" s="74"/>
      <c r="U1969" s="74"/>
      <c r="V1969" s="74"/>
      <c r="W1969" s="74"/>
      <c r="X1969" s="74"/>
      <c r="Y1969" s="74"/>
      <c r="Z1969" s="74"/>
    </row>
    <row r="1970" spans="1:26">
      <c r="A1970" s="74"/>
      <c r="B1970" s="74"/>
      <c r="C1970" s="74"/>
      <c r="D1970" s="74"/>
      <c r="E1970" s="74"/>
      <c r="F1970" s="74"/>
      <c r="G1970" s="74"/>
      <c r="H1970" s="74"/>
      <c r="I1970" s="74"/>
      <c r="J1970" s="74"/>
      <c r="K1970" s="74"/>
      <c r="L1970" s="74"/>
      <c r="M1970" s="74"/>
      <c r="N1970" s="74"/>
      <c r="O1970" s="74"/>
      <c r="P1970" s="74"/>
      <c r="Q1970" s="74"/>
      <c r="R1970" s="74"/>
      <c r="S1970" s="74"/>
      <c r="T1970" s="74"/>
      <c r="U1970" s="74"/>
      <c r="V1970" s="74"/>
      <c r="W1970" s="74"/>
      <c r="X1970" s="74"/>
      <c r="Y1970" s="74"/>
      <c r="Z1970" s="74"/>
    </row>
    <row r="1971" spans="1:26">
      <c r="A1971" s="74"/>
      <c r="B1971" s="74"/>
      <c r="C1971" s="74"/>
      <c r="D1971" s="74"/>
      <c r="E1971" s="74"/>
      <c r="F1971" s="74"/>
      <c r="G1971" s="74"/>
      <c r="H1971" s="74"/>
      <c r="I1971" s="74"/>
      <c r="J1971" s="74"/>
      <c r="K1971" s="74"/>
      <c r="L1971" s="74"/>
      <c r="M1971" s="74"/>
      <c r="N1971" s="74"/>
      <c r="O1971" s="74"/>
      <c r="P1971" s="74"/>
      <c r="Q1971" s="74"/>
      <c r="R1971" s="74"/>
      <c r="S1971" s="74"/>
      <c r="T1971" s="74"/>
      <c r="U1971" s="74"/>
      <c r="V1971" s="74"/>
      <c r="W1971" s="74"/>
      <c r="X1971" s="74"/>
      <c r="Y1971" s="74"/>
      <c r="Z1971" s="74"/>
    </row>
    <row r="1972" spans="1:26">
      <c r="A1972" s="74"/>
      <c r="B1972" s="74"/>
      <c r="C1972" s="74"/>
      <c r="D1972" s="74"/>
      <c r="E1972" s="74"/>
      <c r="F1972" s="74"/>
      <c r="G1972" s="74"/>
      <c r="H1972" s="74"/>
      <c r="I1972" s="74"/>
      <c r="J1972" s="74"/>
      <c r="K1972" s="74"/>
      <c r="L1972" s="74"/>
      <c r="M1972" s="74"/>
      <c r="N1972" s="74"/>
      <c r="O1972" s="74"/>
      <c r="P1972" s="74"/>
      <c r="Q1972" s="74"/>
      <c r="R1972" s="74"/>
      <c r="S1972" s="74"/>
      <c r="T1972" s="74"/>
      <c r="U1972" s="74"/>
      <c r="V1972" s="74"/>
      <c r="W1972" s="74"/>
      <c r="X1972" s="74"/>
      <c r="Y1972" s="74"/>
      <c r="Z1972" s="74"/>
    </row>
    <row r="1973" spans="1:26">
      <c r="A1973" s="74"/>
      <c r="B1973" s="74"/>
      <c r="C1973" s="74"/>
      <c r="D1973" s="74"/>
      <c r="E1973" s="74"/>
      <c r="F1973" s="74"/>
      <c r="G1973" s="74"/>
      <c r="H1973" s="74"/>
      <c r="I1973" s="74"/>
      <c r="J1973" s="74"/>
      <c r="K1973" s="74"/>
      <c r="L1973" s="74"/>
      <c r="M1973" s="74"/>
      <c r="N1973" s="74"/>
      <c r="O1973" s="74"/>
      <c r="P1973" s="74"/>
      <c r="Q1973" s="74"/>
      <c r="R1973" s="74"/>
      <c r="S1973" s="74"/>
      <c r="T1973" s="74"/>
      <c r="U1973" s="74"/>
      <c r="V1973" s="74"/>
      <c r="W1973" s="74"/>
      <c r="X1973" s="74"/>
      <c r="Y1973" s="74"/>
      <c r="Z1973" s="74"/>
    </row>
    <row r="1974" spans="1:26">
      <c r="A1974" s="74"/>
      <c r="B1974" s="74"/>
      <c r="C1974" s="74"/>
      <c r="D1974" s="74"/>
      <c r="E1974" s="74"/>
      <c r="F1974" s="74"/>
      <c r="G1974" s="74"/>
      <c r="H1974" s="74"/>
      <c r="I1974" s="74"/>
      <c r="J1974" s="74"/>
      <c r="K1974" s="74"/>
      <c r="L1974" s="74"/>
      <c r="M1974" s="74"/>
      <c r="N1974" s="74"/>
      <c r="O1974" s="74"/>
      <c r="P1974" s="74"/>
      <c r="Q1974" s="74"/>
      <c r="R1974" s="74"/>
      <c r="S1974" s="74"/>
      <c r="T1974" s="74"/>
      <c r="U1974" s="74"/>
      <c r="V1974" s="74"/>
      <c r="W1974" s="74"/>
      <c r="X1974" s="74"/>
      <c r="Y1974" s="74"/>
      <c r="Z1974" s="74"/>
    </row>
    <row r="1975" spans="1:26">
      <c r="A1975" s="74"/>
      <c r="B1975" s="74"/>
      <c r="C1975" s="74"/>
      <c r="D1975" s="74"/>
      <c r="E1975" s="74"/>
      <c r="F1975" s="74"/>
      <c r="G1975" s="74"/>
      <c r="H1975" s="74"/>
      <c r="I1975" s="74"/>
      <c r="J1975" s="74"/>
      <c r="K1975" s="74"/>
      <c r="L1975" s="74"/>
      <c r="M1975" s="74"/>
      <c r="N1975" s="74"/>
      <c r="O1975" s="74"/>
      <c r="P1975" s="74"/>
      <c r="Q1975" s="74"/>
      <c r="R1975" s="74"/>
      <c r="S1975" s="74"/>
      <c r="T1975" s="74"/>
      <c r="U1975" s="74"/>
      <c r="V1975" s="74"/>
      <c r="W1975" s="74"/>
      <c r="X1975" s="74"/>
      <c r="Y1975" s="74"/>
      <c r="Z1975" s="74"/>
    </row>
    <row r="1976" spans="1:26">
      <c r="A1976" s="74"/>
      <c r="B1976" s="74"/>
      <c r="C1976" s="74"/>
      <c r="D1976" s="74"/>
      <c r="E1976" s="74"/>
      <c r="F1976" s="74"/>
      <c r="G1976" s="74"/>
      <c r="H1976" s="74"/>
      <c r="I1976" s="74"/>
      <c r="J1976" s="74"/>
      <c r="K1976" s="74"/>
      <c r="L1976" s="74"/>
      <c r="M1976" s="74"/>
      <c r="N1976" s="74"/>
      <c r="O1976" s="74"/>
      <c r="P1976" s="74"/>
      <c r="Q1976" s="74"/>
      <c r="R1976" s="74"/>
      <c r="S1976" s="74"/>
      <c r="T1976" s="74"/>
      <c r="U1976" s="74"/>
      <c r="V1976" s="74"/>
      <c r="W1976" s="74"/>
      <c r="X1976" s="74"/>
      <c r="Y1976" s="74"/>
      <c r="Z1976" s="74"/>
    </row>
    <row r="1977" spans="1:26">
      <c r="A1977" s="74"/>
      <c r="B1977" s="74"/>
      <c r="C1977" s="74"/>
      <c r="D1977" s="74"/>
      <c r="E1977" s="74"/>
      <c r="F1977" s="74"/>
      <c r="G1977" s="74"/>
      <c r="H1977" s="74"/>
      <c r="I1977" s="74"/>
      <c r="J1977" s="74"/>
      <c r="K1977" s="74"/>
      <c r="L1977" s="74"/>
      <c r="M1977" s="74"/>
      <c r="N1977" s="74"/>
      <c r="O1977" s="74"/>
      <c r="P1977" s="74"/>
      <c r="Q1977" s="74"/>
      <c r="R1977" s="74"/>
      <c r="S1977" s="74"/>
      <c r="T1977" s="74"/>
      <c r="U1977" s="74"/>
      <c r="V1977" s="74"/>
      <c r="W1977" s="74"/>
      <c r="X1977" s="74"/>
      <c r="Y1977" s="74"/>
      <c r="Z1977" s="74"/>
    </row>
    <row r="1978" spans="1:26">
      <c r="A1978" s="74"/>
      <c r="B1978" s="74"/>
      <c r="C1978" s="74"/>
      <c r="D1978" s="74"/>
      <c r="E1978" s="74"/>
      <c r="F1978" s="74"/>
      <c r="G1978" s="74"/>
      <c r="H1978" s="74"/>
      <c r="I1978" s="74"/>
      <c r="J1978" s="74"/>
      <c r="K1978" s="74"/>
      <c r="L1978" s="74"/>
      <c r="M1978" s="74"/>
      <c r="N1978" s="74"/>
      <c r="O1978" s="74"/>
      <c r="P1978" s="74"/>
      <c r="Q1978" s="74"/>
      <c r="R1978" s="74"/>
      <c r="S1978" s="74"/>
      <c r="T1978" s="74"/>
      <c r="U1978" s="74"/>
      <c r="V1978" s="74"/>
      <c r="W1978" s="74"/>
      <c r="X1978" s="74"/>
      <c r="Y1978" s="74"/>
      <c r="Z1978" s="74"/>
    </row>
    <row r="1979" spans="1:26">
      <c r="A1979" s="74"/>
      <c r="B1979" s="74"/>
      <c r="C1979" s="74"/>
      <c r="D1979" s="74"/>
      <c r="E1979" s="74"/>
      <c r="F1979" s="74"/>
      <c r="G1979" s="74"/>
      <c r="H1979" s="74"/>
      <c r="I1979" s="74"/>
      <c r="J1979" s="74"/>
      <c r="K1979" s="74"/>
      <c r="L1979" s="74"/>
      <c r="M1979" s="74"/>
      <c r="N1979" s="74"/>
      <c r="O1979" s="74"/>
      <c r="P1979" s="74"/>
      <c r="Q1979" s="74"/>
      <c r="R1979" s="74"/>
      <c r="S1979" s="74"/>
      <c r="T1979" s="74"/>
      <c r="U1979" s="74"/>
      <c r="V1979" s="74"/>
      <c r="W1979" s="74"/>
      <c r="X1979" s="74"/>
      <c r="Y1979" s="74"/>
      <c r="Z1979" s="74"/>
    </row>
    <row r="1980" spans="1:26">
      <c r="A1980" s="74"/>
      <c r="B1980" s="74"/>
      <c r="C1980" s="74"/>
      <c r="D1980" s="74"/>
      <c r="E1980" s="74"/>
      <c r="F1980" s="74"/>
      <c r="G1980" s="74"/>
      <c r="H1980" s="74"/>
      <c r="I1980" s="74"/>
      <c r="J1980" s="74"/>
      <c r="K1980" s="74"/>
      <c r="L1980" s="74"/>
      <c r="M1980" s="74"/>
      <c r="N1980" s="74"/>
      <c r="O1980" s="74"/>
      <c r="P1980" s="74"/>
      <c r="Q1980" s="74"/>
      <c r="R1980" s="74"/>
      <c r="S1980" s="74"/>
      <c r="T1980" s="74"/>
      <c r="U1980" s="74"/>
      <c r="V1980" s="74"/>
      <c r="W1980" s="74"/>
      <c r="X1980" s="74"/>
      <c r="Y1980" s="74"/>
      <c r="Z1980" s="74"/>
    </row>
    <row r="1981" spans="1:26">
      <c r="A1981" s="74"/>
      <c r="B1981" s="74"/>
      <c r="C1981" s="74"/>
      <c r="D1981" s="74"/>
      <c r="E1981" s="74"/>
      <c r="F1981" s="74"/>
      <c r="G1981" s="74"/>
      <c r="H1981" s="74"/>
      <c r="I1981" s="74"/>
      <c r="J1981" s="74"/>
      <c r="K1981" s="74"/>
      <c r="L1981" s="74"/>
      <c r="M1981" s="74"/>
      <c r="N1981" s="74"/>
      <c r="O1981" s="74"/>
      <c r="P1981" s="74"/>
      <c r="Q1981" s="74"/>
      <c r="R1981" s="74"/>
      <c r="S1981" s="74"/>
      <c r="T1981" s="74"/>
      <c r="U1981" s="74"/>
      <c r="V1981" s="74"/>
      <c r="W1981" s="74"/>
      <c r="X1981" s="74"/>
      <c r="Y1981" s="74"/>
      <c r="Z1981" s="74"/>
    </row>
    <row r="1982" spans="1:26">
      <c r="A1982" s="74"/>
      <c r="B1982" s="74"/>
      <c r="C1982" s="74"/>
      <c r="D1982" s="74"/>
      <c r="E1982" s="74"/>
      <c r="F1982" s="74"/>
      <c r="G1982" s="74"/>
      <c r="H1982" s="74"/>
      <c r="I1982" s="74"/>
      <c r="J1982" s="74"/>
      <c r="K1982" s="74"/>
      <c r="L1982" s="74"/>
      <c r="M1982" s="74"/>
      <c r="N1982" s="74"/>
      <c r="O1982" s="74"/>
      <c r="P1982" s="74"/>
      <c r="Q1982" s="74"/>
      <c r="R1982" s="74"/>
      <c r="S1982" s="74"/>
      <c r="T1982" s="74"/>
      <c r="U1982" s="74"/>
      <c r="V1982" s="74"/>
      <c r="W1982" s="74"/>
      <c r="X1982" s="74"/>
      <c r="Y1982" s="74"/>
      <c r="Z1982" s="74"/>
    </row>
    <row r="1983" spans="1:26">
      <c r="A1983" s="74"/>
      <c r="B1983" s="74"/>
      <c r="C1983" s="74"/>
      <c r="D1983" s="74"/>
      <c r="E1983" s="74"/>
      <c r="F1983" s="74"/>
      <c r="G1983" s="74"/>
      <c r="H1983" s="74"/>
      <c r="I1983" s="74"/>
      <c r="J1983" s="74"/>
      <c r="K1983" s="74"/>
      <c r="L1983" s="74"/>
      <c r="M1983" s="74"/>
      <c r="N1983" s="74"/>
      <c r="O1983" s="74"/>
      <c r="P1983" s="74"/>
      <c r="Q1983" s="74"/>
      <c r="R1983" s="74"/>
      <c r="S1983" s="74"/>
      <c r="T1983" s="74"/>
      <c r="U1983" s="74"/>
      <c r="V1983" s="74"/>
      <c r="W1983" s="74"/>
      <c r="X1983" s="74"/>
      <c r="Y1983" s="74"/>
      <c r="Z1983" s="74"/>
    </row>
    <row r="1984" spans="1:26">
      <c r="A1984" s="140">
        <v>44987.565960648149</v>
      </c>
      <c r="B1984" s="74" t="s">
        <v>1408</v>
      </c>
      <c r="C1984" s="74" t="s">
        <v>1409</v>
      </c>
      <c r="D1984" s="74" t="s">
        <v>2</v>
      </c>
      <c r="E1984" s="139">
        <v>34545</v>
      </c>
      <c r="F1984" s="74" t="s">
        <v>3</v>
      </c>
      <c r="G1984" s="74" t="s">
        <v>1410</v>
      </c>
      <c r="H1984" s="74" t="s">
        <v>1411</v>
      </c>
      <c r="I1984" s="74" t="s">
        <v>19</v>
      </c>
      <c r="J1984" s="136" t="s">
        <v>1412</v>
      </c>
      <c r="K1984" s="74" t="s">
        <v>1413</v>
      </c>
      <c r="L1984" s="74" t="s">
        <v>40</v>
      </c>
      <c r="M1984" s="74" t="s">
        <v>10</v>
      </c>
      <c r="N1984" s="137"/>
      <c r="O1984" s="74" t="s">
        <v>1414</v>
      </c>
      <c r="P1984" s="74" t="s">
        <v>1415</v>
      </c>
      <c r="Q1984" s="137"/>
      <c r="R1984" s="137"/>
      <c r="S1984" s="137"/>
      <c r="T1984" s="137"/>
      <c r="U1984" s="138"/>
      <c r="V1984" s="138"/>
      <c r="W1984" s="138"/>
      <c r="X1984" s="138"/>
      <c r="Y1984" s="138"/>
      <c r="Z1984" s="136"/>
    </row>
    <row r="1985" spans="1:26">
      <c r="A1985" s="140">
        <v>44989.401342592595</v>
      </c>
      <c r="B1985" s="74" t="s">
        <v>1416</v>
      </c>
      <c r="C1985" s="74" t="s">
        <v>1417</v>
      </c>
      <c r="D1985" s="74" t="s">
        <v>2</v>
      </c>
      <c r="E1985" s="139">
        <v>23492</v>
      </c>
      <c r="F1985" s="74" t="s">
        <v>3</v>
      </c>
      <c r="G1985" s="74" t="s">
        <v>61</v>
      </c>
      <c r="H1985" s="74" t="s">
        <v>264</v>
      </c>
      <c r="I1985" s="74" t="s">
        <v>19</v>
      </c>
      <c r="J1985" s="136" t="s">
        <v>1418</v>
      </c>
      <c r="K1985" s="74" t="s">
        <v>1419</v>
      </c>
      <c r="L1985" s="74" t="s">
        <v>40</v>
      </c>
      <c r="M1985" s="74" t="s">
        <v>10</v>
      </c>
      <c r="N1985" s="137"/>
      <c r="O1985" s="74" t="s">
        <v>1420</v>
      </c>
      <c r="P1985" s="137"/>
      <c r="Q1985" s="137"/>
      <c r="R1985" s="137"/>
      <c r="S1985" s="137"/>
      <c r="T1985" s="137"/>
      <c r="U1985" s="138"/>
      <c r="V1985" s="138"/>
      <c r="W1985" s="138"/>
      <c r="X1985" s="138"/>
      <c r="Y1985" s="138"/>
      <c r="Z1985" s="136"/>
    </row>
    <row r="1986" spans="1:26">
      <c r="A1986" s="140">
        <v>44991.348483796297</v>
      </c>
      <c r="B1986" s="74" t="s">
        <v>1421</v>
      </c>
      <c r="C1986" s="74" t="s">
        <v>1422</v>
      </c>
      <c r="D1986" s="74" t="s">
        <v>16</v>
      </c>
      <c r="E1986" s="139">
        <v>34338</v>
      </c>
      <c r="F1986" s="74" t="s">
        <v>27</v>
      </c>
      <c r="G1986" s="74" t="s">
        <v>1423</v>
      </c>
      <c r="H1986" s="74" t="s">
        <v>1424</v>
      </c>
      <c r="I1986" s="74" t="s">
        <v>19</v>
      </c>
      <c r="J1986" s="136" t="s">
        <v>1425</v>
      </c>
      <c r="K1986" s="74" t="s">
        <v>1426</v>
      </c>
      <c r="L1986" s="74" t="s">
        <v>22</v>
      </c>
      <c r="M1986" s="74" t="s">
        <v>10</v>
      </c>
      <c r="N1986" s="137"/>
      <c r="O1986" s="74" t="s">
        <v>1427</v>
      </c>
      <c r="P1986" s="137"/>
      <c r="Q1986" s="137"/>
      <c r="R1986" s="137"/>
      <c r="S1986" s="137"/>
      <c r="T1986" s="137"/>
      <c r="U1986" s="138"/>
      <c r="V1986" s="138"/>
      <c r="W1986" s="138"/>
      <c r="X1986" s="138"/>
      <c r="Y1986" s="138"/>
      <c r="Z1986" s="136"/>
    </row>
    <row r="1987" spans="1:26">
      <c r="A1987" s="140">
        <v>44991.61959490741</v>
      </c>
      <c r="B1987" s="74" t="s">
        <v>1057</v>
      </c>
      <c r="C1987" s="74" t="s">
        <v>504</v>
      </c>
      <c r="D1987" s="74" t="s">
        <v>1428</v>
      </c>
      <c r="E1987" s="139">
        <v>26261</v>
      </c>
      <c r="F1987" s="74" t="s">
        <v>3</v>
      </c>
      <c r="G1987" s="74" t="s">
        <v>196</v>
      </c>
      <c r="H1987" s="74" t="s">
        <v>1429</v>
      </c>
      <c r="I1987" s="74" t="s">
        <v>19</v>
      </c>
      <c r="J1987" s="136" t="s">
        <v>1430</v>
      </c>
      <c r="K1987" s="74" t="s">
        <v>1059</v>
      </c>
      <c r="L1987" s="74" t="s">
        <v>40</v>
      </c>
      <c r="M1987" s="74" t="s">
        <v>10</v>
      </c>
      <c r="N1987" s="137"/>
      <c r="O1987" s="74" t="s">
        <v>1431</v>
      </c>
      <c r="P1987" s="74" t="s">
        <v>1432</v>
      </c>
      <c r="Q1987" s="137"/>
      <c r="R1987" s="137"/>
      <c r="S1987" s="137"/>
      <c r="T1987" s="137"/>
      <c r="U1987" s="138"/>
      <c r="V1987" s="138"/>
      <c r="W1987" s="138"/>
      <c r="X1987" s="138"/>
      <c r="Y1987" s="138"/>
      <c r="Z1987" s="136"/>
    </row>
    <row r="1988" spans="1:26">
      <c r="A1988" s="140">
        <v>44993.324479166666</v>
      </c>
      <c r="B1988" s="74" t="s">
        <v>1433</v>
      </c>
      <c r="C1988" s="74" t="s">
        <v>1434</v>
      </c>
      <c r="D1988" s="74" t="s">
        <v>16</v>
      </c>
      <c r="E1988" s="139">
        <v>32685</v>
      </c>
      <c r="F1988" s="74" t="s">
        <v>27</v>
      </c>
      <c r="G1988" s="74" t="s">
        <v>1435</v>
      </c>
      <c r="H1988" s="74" t="s">
        <v>1436</v>
      </c>
      <c r="I1988" s="74" t="s">
        <v>19</v>
      </c>
      <c r="J1988" s="136" t="s">
        <v>1437</v>
      </c>
      <c r="K1988" s="74" t="s">
        <v>1438</v>
      </c>
      <c r="L1988" s="74" t="s">
        <v>175</v>
      </c>
      <c r="M1988" s="74" t="s">
        <v>10</v>
      </c>
      <c r="N1988" s="137"/>
      <c r="O1988" s="74" t="s">
        <v>1439</v>
      </c>
      <c r="P1988" s="74" t="s">
        <v>1440</v>
      </c>
      <c r="Q1988" s="137"/>
      <c r="R1988" s="137"/>
      <c r="S1988" s="137"/>
      <c r="T1988" s="137"/>
      <c r="U1988" s="138"/>
      <c r="V1988" s="138"/>
      <c r="W1988" s="138"/>
      <c r="X1988" s="138"/>
      <c r="Y1988" s="138"/>
      <c r="Z1988" s="136"/>
    </row>
    <row r="1989" spans="1:26">
      <c r="A1989" s="140">
        <v>44999.194895833331</v>
      </c>
      <c r="B1989" s="74" t="s">
        <v>1441</v>
      </c>
      <c r="C1989" s="74" t="s">
        <v>1442</v>
      </c>
      <c r="D1989" s="74" t="s">
        <v>1443</v>
      </c>
      <c r="E1989" s="139">
        <v>24494</v>
      </c>
      <c r="F1989" s="74" t="s">
        <v>27</v>
      </c>
      <c r="G1989" s="74" t="s">
        <v>1444</v>
      </c>
      <c r="H1989" s="74" t="s">
        <v>605</v>
      </c>
      <c r="I1989" s="74" t="s">
        <v>19</v>
      </c>
      <c r="J1989" s="136" t="s">
        <v>1445</v>
      </c>
      <c r="K1989" s="74" t="s">
        <v>1446</v>
      </c>
      <c r="L1989" s="74" t="s">
        <v>9</v>
      </c>
      <c r="M1989" s="74" t="s">
        <v>10</v>
      </c>
      <c r="N1989" s="137"/>
      <c r="O1989" s="74" t="s">
        <v>1447</v>
      </c>
      <c r="P1989" s="74" t="s">
        <v>1448</v>
      </c>
      <c r="Q1989" s="137"/>
      <c r="R1989" s="137"/>
      <c r="S1989" s="137"/>
      <c r="T1989" s="137"/>
      <c r="U1989" s="138"/>
      <c r="V1989" s="138"/>
      <c r="W1989" s="138"/>
      <c r="X1989" s="138"/>
      <c r="Y1989" s="138"/>
      <c r="Z1989" s="136"/>
    </row>
    <row r="1990" spans="1:26">
      <c r="A1990" s="140">
        <v>45002.184745370374</v>
      </c>
      <c r="B1990" s="74" t="s">
        <v>1449</v>
      </c>
      <c r="C1990" s="74" t="s">
        <v>1450</v>
      </c>
      <c r="D1990" s="74" t="s">
        <v>1443</v>
      </c>
      <c r="E1990" s="139">
        <v>25107</v>
      </c>
      <c r="F1990" s="74" t="s">
        <v>3</v>
      </c>
      <c r="G1990" s="74" t="s">
        <v>1451</v>
      </c>
      <c r="H1990" s="74" t="s">
        <v>1452</v>
      </c>
      <c r="I1990" s="74" t="s">
        <v>6</v>
      </c>
      <c r="J1990" s="136" t="s">
        <v>1453</v>
      </c>
      <c r="K1990" s="74" t="s">
        <v>1454</v>
      </c>
      <c r="L1990" s="74" t="s">
        <v>175</v>
      </c>
      <c r="M1990" s="74" t="s">
        <v>10</v>
      </c>
      <c r="N1990" s="137"/>
      <c r="O1990" s="74" t="s">
        <v>1455</v>
      </c>
      <c r="P1990" s="137"/>
      <c r="Q1990" s="137"/>
      <c r="R1990" s="137"/>
      <c r="S1990" s="137"/>
      <c r="T1990" s="137"/>
      <c r="U1990" s="138"/>
      <c r="V1990" s="138"/>
      <c r="W1990" s="138"/>
      <c r="X1990" s="138"/>
      <c r="Y1990" s="138"/>
      <c r="Z1990" s="136"/>
    </row>
    <row r="1991" spans="1:26">
      <c r="A1991" s="140">
        <v>45003.30232638889</v>
      </c>
      <c r="B1991" s="74" t="s">
        <v>1456</v>
      </c>
      <c r="C1991" s="74" t="s">
        <v>1457</v>
      </c>
      <c r="D1991" s="74" t="s">
        <v>2</v>
      </c>
      <c r="E1991" s="139">
        <v>29872</v>
      </c>
      <c r="F1991" s="74" t="s">
        <v>27</v>
      </c>
      <c r="G1991" s="74" t="s">
        <v>10</v>
      </c>
      <c r="H1991" s="74" t="s">
        <v>605</v>
      </c>
      <c r="I1991" s="74" t="s">
        <v>19</v>
      </c>
      <c r="J1991" s="136" t="s">
        <v>1458</v>
      </c>
      <c r="K1991" s="74" t="s">
        <v>1459</v>
      </c>
      <c r="L1991" s="74" t="s">
        <v>22</v>
      </c>
      <c r="M1991" s="74" t="s">
        <v>65</v>
      </c>
      <c r="N1991" s="137"/>
      <c r="O1991" s="74" t="s">
        <v>1460</v>
      </c>
      <c r="P1991" s="74" t="s">
        <v>1461</v>
      </c>
      <c r="Q1991" s="137"/>
      <c r="R1991" s="137"/>
      <c r="S1991" s="137"/>
      <c r="T1991" s="137"/>
      <c r="U1991" s="138"/>
      <c r="V1991" s="138"/>
      <c r="W1991" s="138"/>
      <c r="X1991" s="138"/>
      <c r="Y1991" s="138"/>
      <c r="Z1991" s="136"/>
    </row>
    <row r="1992" spans="1:26">
      <c r="A1992" s="140">
        <v>45009.283912037034</v>
      </c>
      <c r="B1992" s="74" t="s">
        <v>1462</v>
      </c>
      <c r="C1992" s="74" t="s">
        <v>1463</v>
      </c>
      <c r="D1992" s="74" t="s">
        <v>2</v>
      </c>
      <c r="E1992" s="139">
        <v>35083</v>
      </c>
      <c r="F1992" s="74" t="s">
        <v>3</v>
      </c>
      <c r="G1992" s="74" t="s">
        <v>1464</v>
      </c>
      <c r="H1992" s="74" t="s">
        <v>1465</v>
      </c>
      <c r="I1992" s="74" t="s">
        <v>19</v>
      </c>
      <c r="J1992" s="136" t="s">
        <v>1466</v>
      </c>
      <c r="K1992" s="74" t="s">
        <v>1467</v>
      </c>
      <c r="L1992" s="74" t="s">
        <v>9</v>
      </c>
      <c r="M1992" s="74" t="s">
        <v>10</v>
      </c>
      <c r="N1992" s="137"/>
      <c r="O1992" s="74" t="s">
        <v>1468</v>
      </c>
      <c r="P1992" s="74" t="s">
        <v>1469</v>
      </c>
      <c r="Q1992" s="137"/>
      <c r="R1992" s="137"/>
      <c r="S1992" s="137"/>
      <c r="T1992" s="137"/>
      <c r="U1992" s="138"/>
      <c r="V1992" s="138"/>
      <c r="W1992" s="138"/>
      <c r="X1992" s="138"/>
      <c r="Y1992" s="138"/>
      <c r="Z1992" s="136"/>
    </row>
    <row r="1993" spans="1:26">
      <c r="A1993" s="140">
        <v>45012.162962962961</v>
      </c>
      <c r="B1993" s="74" t="s">
        <v>1470</v>
      </c>
      <c r="C1993" s="74" t="s">
        <v>1471</v>
      </c>
      <c r="D1993" s="74" t="s">
        <v>1428</v>
      </c>
      <c r="E1993" s="139">
        <v>26252</v>
      </c>
      <c r="F1993" s="74" t="s">
        <v>3</v>
      </c>
      <c r="G1993" s="74" t="s">
        <v>1472</v>
      </c>
      <c r="H1993" s="74" t="s">
        <v>1473</v>
      </c>
      <c r="I1993" s="74" t="s">
        <v>19</v>
      </c>
      <c r="J1993" s="136" t="s">
        <v>1474</v>
      </c>
      <c r="K1993" s="74" t="s">
        <v>1475</v>
      </c>
      <c r="L1993" s="74" t="s">
        <v>22</v>
      </c>
      <c r="M1993" s="74" t="s">
        <v>10</v>
      </c>
      <c r="N1993" s="137"/>
      <c r="O1993" s="74" t="s">
        <v>1476</v>
      </c>
      <c r="P1993" s="137"/>
      <c r="Q1993" s="137"/>
      <c r="R1993" s="137"/>
      <c r="S1993" s="137"/>
      <c r="T1993" s="137"/>
      <c r="U1993" s="138"/>
      <c r="V1993" s="138"/>
      <c r="W1993" s="138"/>
      <c r="X1993" s="138"/>
      <c r="Y1993" s="138"/>
      <c r="Z1993" s="136"/>
    </row>
    <row r="1994" spans="1:26">
      <c r="A1994" s="140">
        <v>45012.410219907404</v>
      </c>
      <c r="B1994" s="74" t="s">
        <v>1477</v>
      </c>
      <c r="C1994" s="74" t="s">
        <v>1478</v>
      </c>
      <c r="D1994" s="74" t="s">
        <v>1479</v>
      </c>
      <c r="E1994" s="139">
        <v>22310</v>
      </c>
      <c r="F1994" s="74" t="s">
        <v>3</v>
      </c>
      <c r="G1994" s="74" t="s">
        <v>163</v>
      </c>
      <c r="H1994" s="74" t="s">
        <v>605</v>
      </c>
      <c r="I1994" s="74" t="s">
        <v>19</v>
      </c>
      <c r="J1994" s="136" t="s">
        <v>1480</v>
      </c>
      <c r="K1994" s="74" t="s">
        <v>1481</v>
      </c>
      <c r="L1994" s="74" t="s">
        <v>9</v>
      </c>
      <c r="M1994" s="74" t="s">
        <v>10</v>
      </c>
      <c r="N1994" s="137"/>
      <c r="O1994" s="74" t="s">
        <v>1482</v>
      </c>
      <c r="P1994" s="137"/>
      <c r="Q1994" s="137"/>
      <c r="R1994" s="137"/>
      <c r="S1994" s="137"/>
      <c r="T1994" s="137"/>
      <c r="U1994" s="138"/>
      <c r="V1994" s="138"/>
      <c r="W1994" s="138"/>
      <c r="X1994" s="138"/>
      <c r="Y1994" s="138"/>
      <c r="Z1994" s="136"/>
    </row>
    <row r="1995" spans="1:26">
      <c r="A1995" s="140">
        <v>45013.877268518518</v>
      </c>
      <c r="B1995" s="74" t="s">
        <v>1483</v>
      </c>
      <c r="C1995" s="74" t="s">
        <v>1484</v>
      </c>
      <c r="D1995" s="74" t="s">
        <v>1479</v>
      </c>
      <c r="E1995" s="139">
        <v>30973</v>
      </c>
      <c r="F1995" s="74" t="s">
        <v>27</v>
      </c>
      <c r="G1995" s="74" t="s">
        <v>1485</v>
      </c>
      <c r="H1995" s="74" t="s">
        <v>1486</v>
      </c>
      <c r="I1995" s="74" t="s">
        <v>19</v>
      </c>
      <c r="J1995" s="136" t="s">
        <v>1487</v>
      </c>
      <c r="K1995" s="74" t="s">
        <v>1488</v>
      </c>
      <c r="L1995" s="74" t="s">
        <v>175</v>
      </c>
      <c r="M1995" s="74" t="s">
        <v>10</v>
      </c>
      <c r="N1995" s="137"/>
      <c r="O1995" s="74" t="s">
        <v>1489</v>
      </c>
      <c r="P1995" s="74" t="s">
        <v>1490</v>
      </c>
      <c r="Q1995" s="137"/>
      <c r="R1995" s="137"/>
      <c r="S1995" s="137"/>
      <c r="T1995" s="137"/>
      <c r="U1995" s="138"/>
      <c r="V1995" s="138"/>
      <c r="W1995" s="138"/>
      <c r="X1995" s="138"/>
      <c r="Y1995" s="138"/>
      <c r="Z1995" s="136"/>
    </row>
    <row r="1996" spans="1:26">
      <c r="A1996" s="140">
        <v>45014.219710648147</v>
      </c>
      <c r="B1996" s="74" t="s">
        <v>1491</v>
      </c>
      <c r="C1996" s="74" t="s">
        <v>1492</v>
      </c>
      <c r="D1996" s="74" t="s">
        <v>2</v>
      </c>
      <c r="E1996" s="139">
        <v>34877</v>
      </c>
      <c r="F1996" s="74" t="s">
        <v>27</v>
      </c>
      <c r="G1996" s="74" t="s">
        <v>1493</v>
      </c>
      <c r="H1996" s="74" t="s">
        <v>1494</v>
      </c>
      <c r="I1996" s="74" t="s">
        <v>19</v>
      </c>
      <c r="J1996" s="136" t="s">
        <v>1495</v>
      </c>
      <c r="K1996" s="74" t="s">
        <v>1496</v>
      </c>
      <c r="L1996" s="74" t="s">
        <v>175</v>
      </c>
      <c r="M1996" s="74" t="s">
        <v>10</v>
      </c>
      <c r="N1996" s="137"/>
      <c r="O1996" s="74" t="s">
        <v>1497</v>
      </c>
      <c r="P1996" s="137"/>
      <c r="Q1996" s="137"/>
      <c r="R1996" s="137"/>
      <c r="S1996" s="137"/>
      <c r="T1996" s="137"/>
      <c r="U1996" s="138"/>
      <c r="V1996" s="138"/>
      <c r="W1996" s="138"/>
      <c r="X1996" s="138"/>
      <c r="Y1996" s="138"/>
      <c r="Z1996" s="136"/>
    </row>
    <row r="1997" spans="1:26">
      <c r="A1997" s="140">
        <v>45014.608437499999</v>
      </c>
      <c r="B1997" s="74" t="s">
        <v>1498</v>
      </c>
      <c r="C1997" s="74" t="s">
        <v>1499</v>
      </c>
      <c r="D1997" s="74" t="s">
        <v>2</v>
      </c>
      <c r="E1997" s="139">
        <v>35043</v>
      </c>
      <c r="F1997" s="74" t="s">
        <v>3</v>
      </c>
      <c r="G1997" s="74" t="s">
        <v>996</v>
      </c>
      <c r="H1997" s="74" t="s">
        <v>1500</v>
      </c>
      <c r="I1997" s="74" t="s">
        <v>19</v>
      </c>
      <c r="J1997" s="136" t="s">
        <v>1501</v>
      </c>
      <c r="K1997" s="74" t="s">
        <v>1502</v>
      </c>
      <c r="L1997" s="74" t="s">
        <v>175</v>
      </c>
      <c r="M1997" s="74" t="s">
        <v>10</v>
      </c>
      <c r="N1997" s="137"/>
      <c r="O1997" s="74" t="s">
        <v>1503</v>
      </c>
      <c r="P1997" s="74" t="s">
        <v>1504</v>
      </c>
      <c r="Q1997" s="137"/>
      <c r="R1997" s="137"/>
      <c r="S1997" s="137"/>
      <c r="T1997" s="137"/>
      <c r="U1997" s="138"/>
      <c r="V1997" s="138"/>
      <c r="W1997" s="138"/>
      <c r="X1997" s="138"/>
      <c r="Y1997" s="138"/>
      <c r="Z1997" s="136"/>
    </row>
    <row r="1998" spans="1:26">
      <c r="A1998" s="140">
        <v>45016.256458333337</v>
      </c>
      <c r="B1998" s="74" t="s">
        <v>1505</v>
      </c>
      <c r="C1998" s="74" t="s">
        <v>1506</v>
      </c>
      <c r="D1998" s="74" t="s">
        <v>120</v>
      </c>
      <c r="E1998" s="139">
        <v>37169</v>
      </c>
      <c r="F1998" s="74" t="s">
        <v>27</v>
      </c>
      <c r="G1998" s="74" t="s">
        <v>70</v>
      </c>
      <c r="H1998" s="74" t="s">
        <v>1424</v>
      </c>
      <c r="I1998" s="74" t="s">
        <v>19</v>
      </c>
      <c r="J1998" s="136" t="s">
        <v>1507</v>
      </c>
      <c r="K1998" s="74" t="s">
        <v>1508</v>
      </c>
      <c r="L1998" s="74" t="s">
        <v>175</v>
      </c>
      <c r="M1998" s="74" t="s">
        <v>10</v>
      </c>
      <c r="N1998" s="137"/>
      <c r="O1998" s="74" t="s">
        <v>1509</v>
      </c>
      <c r="P1998" s="74" t="s">
        <v>1510</v>
      </c>
      <c r="Q1998" s="137"/>
      <c r="R1998" s="137"/>
      <c r="S1998" s="137"/>
      <c r="T1998" s="137"/>
      <c r="U1998" s="138"/>
      <c r="V1998" s="138"/>
      <c r="W1998" s="138"/>
      <c r="X1998" s="138"/>
      <c r="Y1998" s="138"/>
      <c r="Z1998" s="136"/>
    </row>
    <row r="1999" spans="1:26">
      <c r="A1999" s="140">
        <v>45018.985879629632</v>
      </c>
      <c r="B1999" s="74" t="s">
        <v>1511</v>
      </c>
      <c r="C1999" s="74" t="s">
        <v>1512</v>
      </c>
      <c r="D1999" s="74" t="s">
        <v>2</v>
      </c>
      <c r="E1999" s="139">
        <v>36608</v>
      </c>
      <c r="F1999" s="74" t="s">
        <v>27</v>
      </c>
      <c r="G1999" s="74" t="s">
        <v>1513</v>
      </c>
      <c r="H1999" s="74" t="s">
        <v>1514</v>
      </c>
      <c r="I1999" s="74" t="s">
        <v>19</v>
      </c>
      <c r="J1999" s="136" t="s">
        <v>1515</v>
      </c>
      <c r="K1999" s="74" t="s">
        <v>1516</v>
      </c>
      <c r="L1999" s="74" t="s">
        <v>9</v>
      </c>
      <c r="M1999" s="74" t="s">
        <v>65</v>
      </c>
      <c r="N1999" s="137"/>
      <c r="O1999" s="74" t="s">
        <v>1517</v>
      </c>
      <c r="P1999" s="74" t="s">
        <v>1518</v>
      </c>
      <c r="Q1999" s="137"/>
      <c r="R1999" s="137"/>
      <c r="S1999" s="74"/>
      <c r="T1999" s="74"/>
      <c r="U1999" s="138"/>
      <c r="V1999" s="138"/>
      <c r="W1999" s="138"/>
      <c r="X1999" s="136"/>
      <c r="Y1999" s="74"/>
      <c r="Z1999" s="141"/>
    </row>
    <row r="2000" spans="1:26">
      <c r="A2000" s="140">
        <v>45024.081759259258</v>
      </c>
      <c r="B2000" s="74" t="s">
        <v>1519</v>
      </c>
      <c r="C2000" s="74" t="s">
        <v>1520</v>
      </c>
      <c r="D2000" s="74" t="s">
        <v>1443</v>
      </c>
      <c r="E2000" s="139">
        <v>28573</v>
      </c>
      <c r="F2000" s="74" t="s">
        <v>3</v>
      </c>
      <c r="G2000" s="74" t="s">
        <v>1521</v>
      </c>
      <c r="H2000" s="74" t="s">
        <v>1522</v>
      </c>
      <c r="I2000" s="74" t="s">
        <v>19</v>
      </c>
      <c r="J2000" s="136" t="s">
        <v>1523</v>
      </c>
      <c r="K2000" s="74" t="s">
        <v>1524</v>
      </c>
      <c r="L2000" s="74" t="s">
        <v>9</v>
      </c>
      <c r="M2000" s="74" t="s">
        <v>10</v>
      </c>
      <c r="N2000" s="137"/>
      <c r="O2000" s="74" t="s">
        <v>1525</v>
      </c>
      <c r="P2000" s="74" t="s">
        <v>1526</v>
      </c>
      <c r="Q2000" s="137"/>
      <c r="R2000" s="137"/>
      <c r="S2000" s="74"/>
      <c r="T2000" s="74"/>
      <c r="U2000" s="138"/>
      <c r="V2000" s="138"/>
      <c r="W2000" s="138"/>
      <c r="X2000" s="136"/>
      <c r="Y2000" s="74"/>
      <c r="Z2000" s="74"/>
    </row>
    <row r="2001" spans="1:26">
      <c r="A2001" s="140">
        <v>45024.308634259258</v>
      </c>
      <c r="B2001" s="74" t="s">
        <v>1527</v>
      </c>
      <c r="C2001" s="74" t="s">
        <v>1528</v>
      </c>
      <c r="D2001" s="74" t="s">
        <v>120</v>
      </c>
      <c r="E2001" s="139">
        <v>24457</v>
      </c>
      <c r="F2001" s="74" t="s">
        <v>27</v>
      </c>
      <c r="G2001" s="74" t="s">
        <v>171</v>
      </c>
      <c r="H2001" s="74" t="s">
        <v>1529</v>
      </c>
      <c r="I2001" s="74" t="s">
        <v>19</v>
      </c>
      <c r="J2001" s="136" t="s">
        <v>1530</v>
      </c>
      <c r="K2001" s="74" t="s">
        <v>1531</v>
      </c>
      <c r="L2001" s="74" t="s">
        <v>40</v>
      </c>
      <c r="M2001" s="74" t="s">
        <v>10</v>
      </c>
      <c r="N2001" s="137"/>
      <c r="O2001" s="74" t="s">
        <v>1532</v>
      </c>
      <c r="P2001" s="137"/>
      <c r="Q2001" s="137"/>
      <c r="R2001" s="137"/>
      <c r="S2001" s="74"/>
      <c r="T2001" s="74"/>
      <c r="U2001" s="138"/>
      <c r="V2001" s="138"/>
      <c r="W2001" s="138"/>
      <c r="X2001" s="136"/>
      <c r="Y2001" s="74"/>
      <c r="Z2001" s="74"/>
    </row>
    <row r="2002" spans="1:26">
      <c r="A2002" s="140">
        <v>45027.042673611111</v>
      </c>
      <c r="B2002" s="74" t="s">
        <v>1533</v>
      </c>
      <c r="C2002" s="74" t="s">
        <v>1534</v>
      </c>
      <c r="D2002" s="74" t="s">
        <v>1535</v>
      </c>
      <c r="E2002" s="139">
        <v>35231</v>
      </c>
      <c r="F2002" s="74" t="s">
        <v>27</v>
      </c>
      <c r="G2002" s="74" t="s">
        <v>1536</v>
      </c>
      <c r="H2002" s="74" t="s">
        <v>1537</v>
      </c>
      <c r="I2002" s="74" t="s">
        <v>19</v>
      </c>
      <c r="J2002" s="136" t="s">
        <v>1538</v>
      </c>
      <c r="K2002" s="74" t="s">
        <v>1539</v>
      </c>
      <c r="L2002" s="74" t="s">
        <v>175</v>
      </c>
      <c r="M2002" s="74" t="s">
        <v>10</v>
      </c>
      <c r="N2002" s="137"/>
      <c r="O2002" s="74" t="s">
        <v>1540</v>
      </c>
      <c r="P2002" s="74" t="s">
        <v>1541</v>
      </c>
      <c r="Q2002" s="74" t="s">
        <v>1542</v>
      </c>
      <c r="R2002" s="137"/>
      <c r="S2002" s="74"/>
      <c r="T2002" s="74"/>
      <c r="U2002" s="138"/>
      <c r="V2002" s="138"/>
      <c r="W2002" s="138"/>
      <c r="X2002" s="136"/>
      <c r="Y2002" s="74"/>
      <c r="Z2002" s="74"/>
    </row>
    <row r="2003" spans="1:26">
      <c r="A2003" s="140">
        <v>45030.284074074072</v>
      </c>
      <c r="B2003" s="74" t="s">
        <v>1543</v>
      </c>
      <c r="C2003" s="74" t="s">
        <v>1544</v>
      </c>
      <c r="D2003" s="74" t="s">
        <v>2</v>
      </c>
      <c r="E2003" s="139">
        <v>26372</v>
      </c>
      <c r="F2003" s="74" t="s">
        <v>3</v>
      </c>
      <c r="G2003" s="74" t="s">
        <v>1545</v>
      </c>
      <c r="H2003" s="74" t="s">
        <v>1546</v>
      </c>
      <c r="I2003" s="74" t="s">
        <v>19</v>
      </c>
      <c r="J2003" s="136" t="s">
        <v>1547</v>
      </c>
      <c r="K2003" s="74" t="s">
        <v>1548</v>
      </c>
      <c r="L2003" s="74" t="s">
        <v>22</v>
      </c>
      <c r="M2003" s="74" t="s">
        <v>10</v>
      </c>
      <c r="N2003" s="137"/>
      <c r="O2003" s="74" t="s">
        <v>1549</v>
      </c>
      <c r="P2003" s="74">
        <v>250</v>
      </c>
      <c r="Q2003" s="74" t="s">
        <v>1550</v>
      </c>
      <c r="R2003" s="137"/>
      <c r="S2003" s="74" t="s">
        <v>1551</v>
      </c>
      <c r="T2003" s="142">
        <v>0.54166666666666663</v>
      </c>
      <c r="U2003" s="138" t="s">
        <v>2</v>
      </c>
      <c r="V2003" s="138"/>
      <c r="W2003" s="138"/>
      <c r="X2003" s="136"/>
      <c r="Y2003" s="74"/>
      <c r="Z2003" s="74"/>
    </row>
    <row r="2004" spans="1:26">
      <c r="A2004" s="140">
        <v>45035.285682870373</v>
      </c>
      <c r="B2004" s="74" t="s">
        <v>1552</v>
      </c>
      <c r="C2004" s="74" t="s">
        <v>1553</v>
      </c>
      <c r="D2004" s="74" t="s">
        <v>2</v>
      </c>
      <c r="E2004" s="139">
        <v>35223</v>
      </c>
      <c r="F2004" s="74" t="s">
        <v>3</v>
      </c>
      <c r="G2004" s="74" t="s">
        <v>333</v>
      </c>
      <c r="H2004" s="74" t="s">
        <v>1554</v>
      </c>
      <c r="I2004" s="74" t="s">
        <v>6</v>
      </c>
      <c r="J2004" s="136" t="s">
        <v>1555</v>
      </c>
      <c r="K2004" s="74" t="s">
        <v>1556</v>
      </c>
      <c r="L2004" s="74" t="s">
        <v>9</v>
      </c>
      <c r="M2004" s="74" t="s">
        <v>10</v>
      </c>
      <c r="N2004" s="74"/>
      <c r="O2004" s="74" t="s">
        <v>1557</v>
      </c>
      <c r="P2004" s="74" t="s">
        <v>1558</v>
      </c>
      <c r="Q2004" s="74" t="s">
        <v>1559</v>
      </c>
      <c r="R2004" s="137"/>
      <c r="S2004" s="74"/>
      <c r="T2004" s="74"/>
      <c r="U2004" s="138"/>
      <c r="V2004" s="138"/>
      <c r="W2004" s="138"/>
      <c r="X2004" s="136"/>
      <c r="Y2004" s="74"/>
      <c r="Z2004" s="74"/>
    </row>
    <row r="2005" spans="1:26">
      <c r="A2005" s="140">
        <v>45038.865312499998</v>
      </c>
      <c r="B2005" s="74" t="s">
        <v>1560</v>
      </c>
      <c r="C2005" s="74" t="s">
        <v>1561</v>
      </c>
      <c r="D2005" s="74" t="s">
        <v>1443</v>
      </c>
      <c r="E2005" s="139">
        <v>35759</v>
      </c>
      <c r="F2005" s="74" t="s">
        <v>3</v>
      </c>
      <c r="G2005" s="74" t="s">
        <v>1562</v>
      </c>
      <c r="H2005" s="74" t="s">
        <v>1563</v>
      </c>
      <c r="I2005" s="74" t="s">
        <v>6</v>
      </c>
      <c r="J2005" s="136" t="s">
        <v>1564</v>
      </c>
      <c r="K2005" s="74" t="s">
        <v>1565</v>
      </c>
      <c r="L2005" s="74" t="s">
        <v>9</v>
      </c>
      <c r="M2005" s="74" t="s">
        <v>65</v>
      </c>
      <c r="N2005" s="74"/>
      <c r="O2005" s="74" t="s">
        <v>1566</v>
      </c>
      <c r="P2005" s="74" t="s">
        <v>1567</v>
      </c>
      <c r="Q2005" s="74" t="s">
        <v>1568</v>
      </c>
      <c r="R2005" s="137"/>
      <c r="S2005" s="74"/>
      <c r="T2005" s="74"/>
      <c r="U2005" s="138"/>
      <c r="V2005" s="138"/>
      <c r="W2005" s="138"/>
      <c r="X2005" s="136"/>
      <c r="Y2005" s="74"/>
      <c r="Z2005" s="74"/>
    </row>
    <row r="2006" spans="1:26">
      <c r="A2006" s="140">
        <v>45039.768773148149</v>
      </c>
      <c r="B2006" s="74" t="s">
        <v>1569</v>
      </c>
      <c r="C2006" s="74" t="s">
        <v>1570</v>
      </c>
      <c r="D2006" s="74" t="s">
        <v>2</v>
      </c>
      <c r="E2006" s="139">
        <v>28672</v>
      </c>
      <c r="F2006" s="74" t="s">
        <v>3</v>
      </c>
      <c r="G2006" s="74" t="s">
        <v>996</v>
      </c>
      <c r="H2006" s="74" t="s">
        <v>1571</v>
      </c>
      <c r="I2006" s="74" t="s">
        <v>19</v>
      </c>
      <c r="J2006" s="136" t="s">
        <v>1572</v>
      </c>
      <c r="K2006" s="74" t="s">
        <v>1573</v>
      </c>
      <c r="L2006" s="74" t="s">
        <v>9</v>
      </c>
      <c r="M2006" s="74" t="s">
        <v>65</v>
      </c>
      <c r="N2006" s="74"/>
      <c r="O2006" s="74" t="s">
        <v>1574</v>
      </c>
      <c r="P2006" s="74" t="s">
        <v>1575</v>
      </c>
      <c r="Q2006" s="137"/>
      <c r="R2006" s="137"/>
      <c r="S2006" s="74"/>
      <c r="T2006" s="74"/>
      <c r="U2006" s="138"/>
      <c r="V2006" s="138"/>
      <c r="W2006" s="138"/>
      <c r="X2006" s="136"/>
      <c r="Y2006" s="74"/>
      <c r="Z2006" s="74"/>
    </row>
    <row r="2007" spans="1:26">
      <c r="A2007" s="140">
        <v>45040.768923611111</v>
      </c>
      <c r="B2007" s="74" t="s">
        <v>1576</v>
      </c>
      <c r="C2007" s="74" t="s">
        <v>1577</v>
      </c>
      <c r="D2007" s="74" t="s">
        <v>16</v>
      </c>
      <c r="E2007" s="139">
        <v>37945</v>
      </c>
      <c r="F2007" s="74" t="s">
        <v>27</v>
      </c>
      <c r="G2007" s="74" t="s">
        <v>1578</v>
      </c>
      <c r="H2007" s="74" t="s">
        <v>1579</v>
      </c>
      <c r="I2007" s="74" t="s">
        <v>19</v>
      </c>
      <c r="J2007" s="136" t="s">
        <v>1580</v>
      </c>
      <c r="K2007" s="74" t="s">
        <v>1581</v>
      </c>
      <c r="L2007" s="74" t="s">
        <v>22</v>
      </c>
      <c r="M2007" s="74" t="s">
        <v>10</v>
      </c>
      <c r="N2007" s="74"/>
      <c r="O2007" s="74" t="s">
        <v>1582</v>
      </c>
      <c r="P2007" s="74" t="s">
        <v>1583</v>
      </c>
      <c r="Q2007" s="137"/>
      <c r="R2007" s="137"/>
      <c r="S2007" s="74"/>
      <c r="T2007" s="74"/>
      <c r="U2007" s="138"/>
      <c r="V2007" s="138"/>
      <c r="W2007" s="138"/>
      <c r="X2007" s="136"/>
      <c r="Y2007" s="74"/>
      <c r="Z2007" s="74"/>
    </row>
    <row r="2008" spans="1:26">
      <c r="A2008" s="140">
        <v>45042.017314814817</v>
      </c>
      <c r="B2008" s="74" t="s">
        <v>1584</v>
      </c>
      <c r="C2008" s="74" t="s">
        <v>1585</v>
      </c>
      <c r="D2008" s="74" t="s">
        <v>2</v>
      </c>
      <c r="E2008" s="139">
        <v>35776</v>
      </c>
      <c r="F2008" s="74" t="s">
        <v>27</v>
      </c>
      <c r="G2008" s="74" t="s">
        <v>974</v>
      </c>
      <c r="H2008" s="74" t="s">
        <v>1586</v>
      </c>
      <c r="I2008" s="74" t="s">
        <v>19</v>
      </c>
      <c r="J2008" s="136" t="s">
        <v>1587</v>
      </c>
      <c r="K2008" s="74" t="s">
        <v>1588</v>
      </c>
      <c r="L2008" s="74" t="s">
        <v>40</v>
      </c>
      <c r="M2008" s="74" t="s">
        <v>10</v>
      </c>
      <c r="N2008" s="74"/>
      <c r="O2008" s="74" t="s">
        <v>1589</v>
      </c>
      <c r="P2008" s="137"/>
      <c r="Q2008" s="137"/>
      <c r="R2008" s="137"/>
      <c r="S2008" s="74"/>
      <c r="T2008" s="74"/>
      <c r="U2008" s="138"/>
      <c r="V2008" s="138"/>
      <c r="W2008" s="138"/>
      <c r="X2008" s="136"/>
      <c r="Y2008" s="74"/>
      <c r="Z2008" s="74"/>
    </row>
    <row r="2009" spans="1:26">
      <c r="A2009" s="140">
        <v>45043.426898148151</v>
      </c>
      <c r="B2009" s="74" t="s">
        <v>1590</v>
      </c>
      <c r="C2009" s="74" t="s">
        <v>1591</v>
      </c>
      <c r="D2009" s="74" t="s">
        <v>2</v>
      </c>
      <c r="E2009" s="139">
        <v>33110</v>
      </c>
      <c r="F2009" s="74" t="s">
        <v>3</v>
      </c>
      <c r="G2009" s="74" t="s">
        <v>1592</v>
      </c>
      <c r="H2009" s="74" t="s">
        <v>1593</v>
      </c>
      <c r="I2009" s="74" t="s">
        <v>6</v>
      </c>
      <c r="J2009" s="136" t="s">
        <v>327</v>
      </c>
      <c r="K2009" s="74" t="s">
        <v>328</v>
      </c>
      <c r="L2009" s="74" t="s">
        <v>175</v>
      </c>
      <c r="M2009" s="74" t="s">
        <v>65</v>
      </c>
      <c r="N2009" s="74"/>
      <c r="O2009" s="74" t="s">
        <v>1594</v>
      </c>
      <c r="P2009" s="137"/>
      <c r="Q2009" s="137"/>
      <c r="R2009" s="137"/>
      <c r="S2009" s="74"/>
      <c r="T2009" s="74"/>
      <c r="U2009" s="138"/>
      <c r="V2009" s="138"/>
      <c r="W2009" s="138"/>
      <c r="X2009" s="136"/>
      <c r="Y2009" s="74"/>
      <c r="Z2009" s="74"/>
    </row>
    <row r="2010" spans="1:26">
      <c r="A2010" s="140">
        <v>45045.083067129628</v>
      </c>
      <c r="B2010" s="74" t="s">
        <v>1595</v>
      </c>
      <c r="C2010" s="74" t="s">
        <v>1596</v>
      </c>
      <c r="D2010" s="74" t="s">
        <v>2</v>
      </c>
      <c r="E2010" s="139">
        <v>45007</v>
      </c>
      <c r="F2010" s="74" t="s">
        <v>3</v>
      </c>
      <c r="G2010" s="74" t="s">
        <v>1597</v>
      </c>
      <c r="H2010" s="74" t="s">
        <v>1598</v>
      </c>
      <c r="I2010" s="74" t="s">
        <v>6</v>
      </c>
      <c r="J2010" s="136" t="s">
        <v>1599</v>
      </c>
      <c r="K2010" s="74" t="s">
        <v>1600</v>
      </c>
      <c r="L2010" s="74" t="s">
        <v>40</v>
      </c>
      <c r="M2010" s="74" t="s">
        <v>10</v>
      </c>
      <c r="N2010" s="74"/>
      <c r="O2010" s="74" t="s">
        <v>1601</v>
      </c>
      <c r="P2010" s="74" t="s">
        <v>1602</v>
      </c>
      <c r="Q2010" s="137"/>
      <c r="R2010" s="137"/>
      <c r="S2010" s="74"/>
      <c r="T2010" s="74"/>
      <c r="U2010" s="138"/>
      <c r="V2010" s="138"/>
      <c r="W2010" s="138"/>
      <c r="X2010" s="136"/>
      <c r="Y2010" s="74"/>
      <c r="Z2010" s="74"/>
    </row>
    <row r="2011" spans="1:26">
      <c r="A2011" s="140">
        <v>45045.358738425923</v>
      </c>
      <c r="B2011" s="74" t="s">
        <v>1603</v>
      </c>
      <c r="C2011" s="74" t="s">
        <v>1604</v>
      </c>
      <c r="D2011" s="74" t="s">
        <v>2</v>
      </c>
      <c r="E2011" s="139">
        <v>33758</v>
      </c>
      <c r="F2011" s="74" t="s">
        <v>3</v>
      </c>
      <c r="G2011" s="74" t="s">
        <v>1605</v>
      </c>
      <c r="H2011" s="74" t="s">
        <v>1606</v>
      </c>
      <c r="I2011" s="74" t="s">
        <v>19</v>
      </c>
      <c r="J2011" s="136" t="s">
        <v>1607</v>
      </c>
      <c r="K2011" s="74" t="s">
        <v>1608</v>
      </c>
      <c r="L2011" s="74" t="s">
        <v>40</v>
      </c>
      <c r="M2011" s="74" t="s">
        <v>10</v>
      </c>
      <c r="N2011" s="74"/>
      <c r="O2011" s="74" t="s">
        <v>1609</v>
      </c>
      <c r="P2011" s="137"/>
      <c r="Q2011" s="137"/>
      <c r="R2011" s="137"/>
      <c r="S2011" s="74"/>
      <c r="T2011" s="74"/>
      <c r="U2011" s="138"/>
      <c r="V2011" s="138"/>
      <c r="W2011" s="138"/>
      <c r="X2011" s="136"/>
      <c r="Y2011" s="74"/>
      <c r="Z2011" s="74"/>
    </row>
    <row r="2012" spans="1:26">
      <c r="A2012" s="140">
        <v>45045.402986111112</v>
      </c>
      <c r="B2012" s="74" t="s">
        <v>1610</v>
      </c>
      <c r="C2012" s="74" t="s">
        <v>1611</v>
      </c>
      <c r="D2012" s="74" t="s">
        <v>2</v>
      </c>
      <c r="E2012" s="139">
        <v>29298</v>
      </c>
      <c r="F2012" s="74" t="s">
        <v>3</v>
      </c>
      <c r="G2012" s="74" t="s">
        <v>518</v>
      </c>
      <c r="H2012" s="74" t="s">
        <v>1612</v>
      </c>
      <c r="I2012" s="74" t="s">
        <v>19</v>
      </c>
      <c r="J2012" s="136" t="s">
        <v>1613</v>
      </c>
      <c r="K2012" s="74" t="s">
        <v>1614</v>
      </c>
      <c r="L2012" s="74" t="s">
        <v>9</v>
      </c>
      <c r="M2012" s="74" t="s">
        <v>10</v>
      </c>
      <c r="N2012" s="74"/>
      <c r="O2012" s="74" t="s">
        <v>1615</v>
      </c>
      <c r="P2012" s="137"/>
      <c r="Q2012" s="137"/>
      <c r="R2012" s="137"/>
      <c r="S2012" s="74"/>
      <c r="T2012" s="74"/>
      <c r="U2012" s="138"/>
      <c r="V2012" s="138"/>
      <c r="W2012" s="138"/>
      <c r="X2012" s="136"/>
      <c r="Y2012" s="74"/>
      <c r="Z2012" s="74"/>
    </row>
    <row r="2013" spans="1:26">
      <c r="A2013" s="140">
        <v>45048.72550925926</v>
      </c>
      <c r="B2013" s="74" t="s">
        <v>1616</v>
      </c>
      <c r="C2013" s="74" t="s">
        <v>1617</v>
      </c>
      <c r="D2013" s="74" t="s">
        <v>1479</v>
      </c>
      <c r="E2013" s="139">
        <v>36213</v>
      </c>
      <c r="F2013" s="74" t="s">
        <v>3</v>
      </c>
      <c r="G2013" s="74" t="s">
        <v>1618</v>
      </c>
      <c r="H2013" s="74" t="s">
        <v>1619</v>
      </c>
      <c r="I2013" s="74" t="s">
        <v>6</v>
      </c>
      <c r="J2013" s="136" t="s">
        <v>1620</v>
      </c>
      <c r="K2013" s="74" t="s">
        <v>1621</v>
      </c>
      <c r="L2013" s="74" t="s">
        <v>175</v>
      </c>
      <c r="M2013" s="74" t="s">
        <v>10</v>
      </c>
      <c r="N2013" s="74"/>
      <c r="O2013" s="74" t="s">
        <v>1622</v>
      </c>
      <c r="P2013" s="137"/>
      <c r="Q2013" s="137"/>
      <c r="R2013" s="137"/>
      <c r="S2013" s="74"/>
      <c r="T2013" s="74"/>
      <c r="U2013" s="138"/>
      <c r="V2013" s="138"/>
      <c r="W2013" s="138"/>
      <c r="X2013" s="136"/>
      <c r="Y2013" s="74"/>
      <c r="Z2013" s="74"/>
    </row>
    <row r="2014" spans="1:26">
      <c r="A2014" s="140">
        <v>45051.466770833336</v>
      </c>
      <c r="B2014" s="74" t="s">
        <v>1623</v>
      </c>
      <c r="C2014" s="74" t="s">
        <v>1624</v>
      </c>
      <c r="D2014" s="74" t="s">
        <v>2</v>
      </c>
      <c r="E2014" s="139">
        <v>25694</v>
      </c>
      <c r="F2014" s="74" t="s">
        <v>27</v>
      </c>
      <c r="G2014" s="74" t="s">
        <v>1625</v>
      </c>
      <c r="H2014" s="74" t="s">
        <v>1626</v>
      </c>
      <c r="I2014" s="74" t="s">
        <v>19</v>
      </c>
      <c r="J2014" s="136" t="s">
        <v>1627</v>
      </c>
      <c r="K2014" s="74" t="s">
        <v>1628</v>
      </c>
      <c r="L2014" s="74" t="s">
        <v>9</v>
      </c>
      <c r="M2014" s="74" t="s">
        <v>10</v>
      </c>
      <c r="N2014" s="74"/>
      <c r="O2014" s="74" t="s">
        <v>1629</v>
      </c>
      <c r="P2014" s="137"/>
      <c r="Q2014" s="137"/>
      <c r="R2014" s="137"/>
      <c r="S2014" s="74"/>
      <c r="T2014" s="74"/>
      <c r="U2014" s="138"/>
      <c r="V2014" s="138"/>
      <c r="W2014" s="138"/>
      <c r="X2014" s="136"/>
      <c r="Y2014" s="74"/>
      <c r="Z2014" s="74"/>
    </row>
    <row r="2015" spans="1:26">
      <c r="A2015" s="140">
        <v>45055.294675925928</v>
      </c>
      <c r="B2015" s="74" t="s">
        <v>1630</v>
      </c>
      <c r="C2015" s="74" t="s">
        <v>1631</v>
      </c>
      <c r="D2015" s="74" t="s">
        <v>2</v>
      </c>
      <c r="E2015" s="139">
        <v>32563</v>
      </c>
      <c r="F2015" s="74" t="s">
        <v>27</v>
      </c>
      <c r="G2015" s="74" t="s">
        <v>70</v>
      </c>
      <c r="H2015" s="74" t="s">
        <v>1632</v>
      </c>
      <c r="I2015" s="74" t="s">
        <v>19</v>
      </c>
      <c r="J2015" s="136" t="s">
        <v>1633</v>
      </c>
      <c r="K2015" s="74" t="s">
        <v>1634</v>
      </c>
      <c r="L2015" s="74" t="s">
        <v>175</v>
      </c>
      <c r="M2015" s="74" t="s">
        <v>10</v>
      </c>
      <c r="N2015" s="137"/>
      <c r="O2015" s="137"/>
      <c r="P2015" s="137"/>
      <c r="Q2015" s="137"/>
      <c r="R2015" s="137"/>
      <c r="S2015" s="74"/>
      <c r="T2015" s="74"/>
      <c r="U2015" s="138"/>
      <c r="V2015" s="138"/>
      <c r="W2015" s="138"/>
      <c r="X2015" s="136"/>
      <c r="Y2015" s="74"/>
      <c r="Z2015" s="74"/>
    </row>
    <row r="2016" spans="1:26">
      <c r="A2016" s="140">
        <v>45056.115567129629</v>
      </c>
      <c r="B2016" s="74" t="s">
        <v>1635</v>
      </c>
      <c r="C2016" s="74" t="s">
        <v>1636</v>
      </c>
      <c r="D2016" s="74" t="s">
        <v>1443</v>
      </c>
      <c r="E2016" s="139">
        <v>35245</v>
      </c>
      <c r="F2016" s="74" t="s">
        <v>3</v>
      </c>
      <c r="G2016" s="74" t="s">
        <v>1637</v>
      </c>
      <c r="H2016" s="74" t="s">
        <v>1638</v>
      </c>
      <c r="I2016" s="74" t="s">
        <v>6</v>
      </c>
      <c r="J2016" s="136" t="s">
        <v>1639</v>
      </c>
      <c r="K2016" s="74" t="s">
        <v>1640</v>
      </c>
      <c r="L2016" s="74" t="s">
        <v>40</v>
      </c>
      <c r="M2016" s="74" t="s">
        <v>10</v>
      </c>
      <c r="N2016" s="74"/>
      <c r="O2016" s="74" t="s">
        <v>1641</v>
      </c>
      <c r="P2016" s="137"/>
      <c r="Q2016" s="137"/>
      <c r="R2016" s="137"/>
      <c r="S2016" s="74"/>
      <c r="T2016" s="74"/>
      <c r="U2016" s="138"/>
      <c r="V2016" s="138"/>
      <c r="W2016" s="138"/>
      <c r="X2016" s="136"/>
      <c r="Y2016" s="74"/>
      <c r="Z2016" s="74"/>
    </row>
    <row r="2017" spans="1:26">
      <c r="A2017" s="140">
        <v>45056.37027777778</v>
      </c>
      <c r="B2017" s="74" t="s">
        <v>1642</v>
      </c>
      <c r="C2017" s="74" t="s">
        <v>1102</v>
      </c>
      <c r="D2017" s="74" t="s">
        <v>2</v>
      </c>
      <c r="E2017" s="139">
        <v>29002</v>
      </c>
      <c r="F2017" s="74" t="s">
        <v>3</v>
      </c>
      <c r="G2017" s="74" t="s">
        <v>1451</v>
      </c>
      <c r="H2017" s="74" t="s">
        <v>1643</v>
      </c>
      <c r="I2017" s="74" t="s">
        <v>19</v>
      </c>
      <c r="J2017" s="136" t="s">
        <v>1644</v>
      </c>
      <c r="K2017" s="74" t="s">
        <v>1645</v>
      </c>
      <c r="L2017" s="74" t="s">
        <v>40</v>
      </c>
      <c r="M2017" s="74" t="s">
        <v>10</v>
      </c>
      <c r="N2017" s="74"/>
      <c r="O2017" s="74" t="s">
        <v>1646</v>
      </c>
      <c r="P2017" s="137"/>
      <c r="Q2017" s="137"/>
      <c r="R2017" s="137"/>
      <c r="S2017" s="74"/>
      <c r="T2017" s="74"/>
      <c r="U2017" s="138"/>
      <c r="V2017" s="138"/>
      <c r="W2017" s="138"/>
      <c r="X2017" s="136"/>
      <c r="Y2017" s="74"/>
      <c r="Z2017" s="74"/>
    </row>
    <row r="2018" spans="1:26">
      <c r="A2018" s="140">
        <v>45056.383923611109</v>
      </c>
      <c r="B2018" s="74" t="s">
        <v>1647</v>
      </c>
      <c r="C2018" s="74" t="s">
        <v>1648</v>
      </c>
      <c r="D2018" s="74" t="s">
        <v>120</v>
      </c>
      <c r="E2018" s="139">
        <v>31074</v>
      </c>
      <c r="F2018" s="74" t="s">
        <v>3</v>
      </c>
      <c r="G2018" s="74" t="s">
        <v>1649</v>
      </c>
      <c r="H2018" s="74" t="s">
        <v>1650</v>
      </c>
      <c r="I2018" s="74" t="s">
        <v>6</v>
      </c>
      <c r="J2018" s="136" t="s">
        <v>1651</v>
      </c>
      <c r="K2018" s="74" t="s">
        <v>1652</v>
      </c>
      <c r="L2018" s="74" t="s">
        <v>9</v>
      </c>
      <c r="M2018" s="74" t="s">
        <v>10</v>
      </c>
      <c r="N2018" s="74"/>
      <c r="O2018" s="74" t="s">
        <v>1653</v>
      </c>
      <c r="P2018" s="137"/>
      <c r="Q2018" s="137"/>
      <c r="R2018" s="137"/>
      <c r="S2018" s="74"/>
      <c r="T2018" s="74"/>
      <c r="U2018" s="138"/>
      <c r="V2018" s="138"/>
      <c r="W2018" s="138"/>
      <c r="X2018" s="136"/>
      <c r="Y2018" s="74"/>
      <c r="Z2018" s="74"/>
    </row>
    <row r="2019" spans="1:26">
      <c r="A2019" s="140">
        <v>45057.049317129633</v>
      </c>
      <c r="B2019" s="74" t="s">
        <v>1654</v>
      </c>
      <c r="C2019" s="74" t="s">
        <v>1655</v>
      </c>
      <c r="D2019" s="74" t="s">
        <v>2</v>
      </c>
      <c r="E2019" s="139">
        <v>31735</v>
      </c>
      <c r="F2019" s="74" t="s">
        <v>3</v>
      </c>
      <c r="G2019" s="74" t="s">
        <v>1656</v>
      </c>
      <c r="H2019" s="74" t="s">
        <v>1657</v>
      </c>
      <c r="I2019" s="74" t="s">
        <v>6</v>
      </c>
      <c r="J2019" s="136" t="s">
        <v>1658</v>
      </c>
      <c r="K2019" s="74" t="s">
        <v>1659</v>
      </c>
      <c r="L2019" s="74" t="s">
        <v>9</v>
      </c>
      <c r="M2019" s="74" t="s">
        <v>10</v>
      </c>
      <c r="N2019" s="74"/>
      <c r="O2019" s="74" t="s">
        <v>1660</v>
      </c>
      <c r="P2019" s="137"/>
      <c r="Q2019" s="137"/>
      <c r="R2019" s="137"/>
      <c r="S2019" s="74"/>
      <c r="T2019" s="74"/>
      <c r="U2019" s="138"/>
      <c r="V2019" s="138"/>
      <c r="W2019" s="138"/>
      <c r="X2019" s="136"/>
      <c r="Y2019" s="74"/>
      <c r="Z2019" s="74"/>
    </row>
    <row r="2020" spans="1:26">
      <c r="A2020" s="140">
        <v>45057.064247685186</v>
      </c>
      <c r="B2020" s="74" t="s">
        <v>1661</v>
      </c>
      <c r="C2020" s="74" t="s">
        <v>1662</v>
      </c>
      <c r="D2020" s="74" t="s">
        <v>2</v>
      </c>
      <c r="E2020" s="139">
        <v>34810</v>
      </c>
      <c r="F2020" s="74" t="s">
        <v>27</v>
      </c>
      <c r="G2020" s="74" t="s">
        <v>1663</v>
      </c>
      <c r="H2020" s="74" t="s">
        <v>1664</v>
      </c>
      <c r="I2020" s="74" t="s">
        <v>19</v>
      </c>
      <c r="J2020" s="136" t="s">
        <v>1665</v>
      </c>
      <c r="K2020" s="74" t="s">
        <v>1666</v>
      </c>
      <c r="L2020" s="74" t="s">
        <v>175</v>
      </c>
      <c r="M2020" s="74" t="s">
        <v>10</v>
      </c>
      <c r="N2020" s="74"/>
      <c r="O2020" s="74" t="s">
        <v>1667</v>
      </c>
      <c r="P2020" s="137"/>
      <c r="Q2020" s="137"/>
      <c r="R2020" s="137"/>
      <c r="S2020" s="74"/>
      <c r="T2020" s="74"/>
      <c r="U2020" s="138"/>
      <c r="V2020" s="138"/>
      <c r="W2020" s="138"/>
      <c r="X2020" s="136"/>
      <c r="Y2020" s="74"/>
      <c r="Z2020" s="74"/>
    </row>
    <row r="2021" spans="1:26">
      <c r="A2021" s="140">
        <v>45062.293645833335</v>
      </c>
      <c r="B2021" s="74" t="s">
        <v>1668</v>
      </c>
      <c r="C2021" s="74" t="s">
        <v>477</v>
      </c>
      <c r="D2021" s="74" t="s">
        <v>2</v>
      </c>
      <c r="E2021" s="139">
        <v>30931</v>
      </c>
      <c r="F2021" s="74" t="s">
        <v>3</v>
      </c>
      <c r="G2021" s="74" t="s">
        <v>1669</v>
      </c>
      <c r="H2021" s="74" t="s">
        <v>1670</v>
      </c>
      <c r="I2021" s="74" t="s">
        <v>6</v>
      </c>
      <c r="J2021" s="136" t="s">
        <v>1671</v>
      </c>
      <c r="K2021" s="74" t="s">
        <v>1672</v>
      </c>
      <c r="L2021" s="74" t="s">
        <v>40</v>
      </c>
      <c r="M2021" s="74" t="s">
        <v>10</v>
      </c>
      <c r="N2021" s="74"/>
      <c r="O2021" s="74" t="s">
        <v>1673</v>
      </c>
      <c r="P2021" s="74" t="s">
        <v>1674</v>
      </c>
      <c r="Q2021" s="137"/>
      <c r="R2021" s="137"/>
      <c r="S2021" s="74"/>
      <c r="T2021" s="74"/>
      <c r="U2021" s="138"/>
      <c r="V2021" s="138"/>
      <c r="W2021" s="138"/>
      <c r="X2021" s="136"/>
      <c r="Y2021" s="74"/>
      <c r="Z2021" s="74"/>
    </row>
    <row r="2022" spans="1:26">
      <c r="A2022" s="140">
        <v>45065.404351851852</v>
      </c>
      <c r="B2022" s="74" t="s">
        <v>1675</v>
      </c>
      <c r="C2022" s="74" t="s">
        <v>1676</v>
      </c>
      <c r="D2022" s="74" t="s">
        <v>16</v>
      </c>
      <c r="E2022" s="139">
        <v>35374</v>
      </c>
      <c r="F2022" s="74" t="s">
        <v>3</v>
      </c>
      <c r="G2022" s="74" t="s">
        <v>974</v>
      </c>
      <c r="H2022" s="74" t="s">
        <v>1677</v>
      </c>
      <c r="I2022" s="74" t="s">
        <v>6</v>
      </c>
      <c r="J2022" s="136" t="s">
        <v>1678</v>
      </c>
      <c r="K2022" s="74" t="s">
        <v>1679</v>
      </c>
      <c r="L2022" s="74" t="s">
        <v>9</v>
      </c>
      <c r="M2022" s="74" t="s">
        <v>10</v>
      </c>
      <c r="N2022" s="74"/>
      <c r="O2022" s="74" t="s">
        <v>1680</v>
      </c>
      <c r="P2022" s="137"/>
      <c r="Q2022" s="137"/>
      <c r="R2022" s="137"/>
      <c r="S2022" s="74"/>
      <c r="T2022" s="74"/>
      <c r="U2022" s="138"/>
      <c r="V2022" s="138"/>
      <c r="W2022" s="138"/>
      <c r="X2022" s="136"/>
      <c r="Y2022" s="74"/>
      <c r="Z2022" s="74"/>
    </row>
    <row r="2023" spans="1:26">
      <c r="A2023" s="140">
        <v>45066.108136574076</v>
      </c>
      <c r="B2023" s="74" t="s">
        <v>1681</v>
      </c>
      <c r="C2023" s="74" t="s">
        <v>1682</v>
      </c>
      <c r="D2023" s="74" t="s">
        <v>1443</v>
      </c>
      <c r="E2023" s="139">
        <v>29492</v>
      </c>
      <c r="F2023" s="74" t="s">
        <v>27</v>
      </c>
      <c r="G2023" s="74" t="s">
        <v>1683</v>
      </c>
      <c r="H2023" s="74" t="s">
        <v>1684</v>
      </c>
      <c r="I2023" s="74" t="s">
        <v>19</v>
      </c>
      <c r="J2023" s="136" t="s">
        <v>1685</v>
      </c>
      <c r="K2023" s="74" t="s">
        <v>1686</v>
      </c>
      <c r="L2023" s="74" t="s">
        <v>40</v>
      </c>
      <c r="M2023" s="74" t="s">
        <v>10</v>
      </c>
      <c r="N2023" s="74"/>
      <c r="O2023" s="74" t="s">
        <v>1687</v>
      </c>
      <c r="P2023" s="74" t="s">
        <v>1688</v>
      </c>
      <c r="Q2023" s="137"/>
      <c r="R2023" s="137"/>
      <c r="S2023" s="74"/>
      <c r="T2023" s="74"/>
      <c r="U2023" s="138"/>
      <c r="V2023" s="138"/>
      <c r="W2023" s="138"/>
      <c r="X2023" s="136"/>
      <c r="Y2023" s="74"/>
      <c r="Z2023" s="74"/>
    </row>
    <row r="2024" spans="1:26">
      <c r="A2024" s="140">
        <v>45069.402615740742</v>
      </c>
      <c r="B2024" s="74" t="s">
        <v>1689</v>
      </c>
      <c r="C2024" s="74" t="s">
        <v>1690</v>
      </c>
      <c r="D2024" s="74" t="s">
        <v>2</v>
      </c>
      <c r="E2024" s="139">
        <v>35388</v>
      </c>
      <c r="F2024" s="74" t="s">
        <v>3</v>
      </c>
      <c r="G2024" s="74" t="s">
        <v>1691</v>
      </c>
      <c r="H2024" s="74" t="s">
        <v>1692</v>
      </c>
      <c r="I2024" s="74" t="s">
        <v>19</v>
      </c>
      <c r="J2024" s="136" t="s">
        <v>1693</v>
      </c>
      <c r="K2024" s="74" t="s">
        <v>1694</v>
      </c>
      <c r="L2024" s="74" t="s">
        <v>175</v>
      </c>
      <c r="M2024" s="74" t="s">
        <v>10</v>
      </c>
      <c r="N2024" s="74"/>
      <c r="O2024" s="74" t="s">
        <v>1695</v>
      </c>
      <c r="P2024" s="137"/>
      <c r="Q2024" s="137"/>
      <c r="R2024" s="137"/>
      <c r="S2024" s="74"/>
      <c r="T2024" s="74"/>
      <c r="U2024" s="138"/>
      <c r="V2024" s="138"/>
      <c r="W2024" s="138"/>
      <c r="X2024" s="136"/>
      <c r="Y2024" s="74"/>
      <c r="Z2024" s="74"/>
    </row>
    <row r="2025" spans="1:26">
      <c r="A2025" s="140">
        <v>45069.658217592594</v>
      </c>
      <c r="B2025" s="74" t="s">
        <v>1696</v>
      </c>
      <c r="C2025" s="74" t="s">
        <v>1697</v>
      </c>
      <c r="D2025" s="74" t="s">
        <v>2</v>
      </c>
      <c r="E2025" s="139">
        <v>33990</v>
      </c>
      <c r="F2025" s="74" t="s">
        <v>3</v>
      </c>
      <c r="G2025" s="74" t="s">
        <v>1698</v>
      </c>
      <c r="H2025" s="74" t="s">
        <v>1699</v>
      </c>
      <c r="I2025" s="74" t="s">
        <v>6</v>
      </c>
      <c r="J2025" s="136" t="s">
        <v>1700</v>
      </c>
      <c r="K2025" s="74" t="s">
        <v>1701</v>
      </c>
      <c r="L2025" s="74" t="s">
        <v>40</v>
      </c>
      <c r="M2025" s="74" t="s">
        <v>10</v>
      </c>
      <c r="N2025" s="74"/>
      <c r="O2025" s="74" t="s">
        <v>1702</v>
      </c>
      <c r="P2025" s="137"/>
      <c r="Q2025" s="137"/>
      <c r="R2025" s="137"/>
      <c r="S2025" s="74"/>
      <c r="T2025" s="74"/>
      <c r="U2025" s="138"/>
      <c r="V2025" s="138"/>
      <c r="W2025" s="138"/>
      <c r="X2025" s="136"/>
      <c r="Y2025" s="74"/>
      <c r="Z2025" s="74"/>
    </row>
    <row r="2026" spans="1:26">
      <c r="A2026" s="140">
        <v>45070.646354166667</v>
      </c>
      <c r="B2026" s="74" t="s">
        <v>1703</v>
      </c>
      <c r="C2026" s="74" t="s">
        <v>1704</v>
      </c>
      <c r="D2026" s="74" t="s">
        <v>2</v>
      </c>
      <c r="E2026" s="139">
        <v>30886</v>
      </c>
      <c r="F2026" s="74" t="s">
        <v>27</v>
      </c>
      <c r="G2026" s="74" t="s">
        <v>171</v>
      </c>
      <c r="H2026" s="74" t="s">
        <v>1705</v>
      </c>
      <c r="I2026" s="74" t="s">
        <v>6</v>
      </c>
      <c r="J2026" s="136" t="s">
        <v>1706</v>
      </c>
      <c r="K2026" s="74" t="s">
        <v>1707</v>
      </c>
      <c r="L2026" s="74" t="s">
        <v>40</v>
      </c>
      <c r="M2026" s="74" t="s">
        <v>65</v>
      </c>
      <c r="N2026" s="74"/>
      <c r="O2026" s="74" t="s">
        <v>1708</v>
      </c>
      <c r="P2026" s="137"/>
      <c r="Q2026" s="137"/>
      <c r="R2026" s="137"/>
      <c r="S2026" s="74"/>
      <c r="T2026" s="74"/>
      <c r="U2026" s="138"/>
      <c r="V2026" s="138"/>
      <c r="W2026" s="138"/>
      <c r="X2026" s="136"/>
      <c r="Y2026" s="74"/>
      <c r="Z2026" s="74"/>
    </row>
    <row r="2027" spans="1:26">
      <c r="A2027" s="140">
        <v>45071.181261574071</v>
      </c>
      <c r="B2027" s="74" t="s">
        <v>393</v>
      </c>
      <c r="C2027" s="74" t="s">
        <v>1709</v>
      </c>
      <c r="D2027" s="74" t="s">
        <v>2</v>
      </c>
      <c r="E2027" s="139">
        <v>24374</v>
      </c>
      <c r="F2027" s="74" t="s">
        <v>3</v>
      </c>
      <c r="G2027" s="74" t="s">
        <v>1710</v>
      </c>
      <c r="H2027" s="74" t="s">
        <v>1711</v>
      </c>
      <c r="I2027" s="74" t="s">
        <v>19</v>
      </c>
      <c r="J2027" s="136" t="s">
        <v>1712</v>
      </c>
      <c r="K2027" s="74" t="s">
        <v>1713</v>
      </c>
      <c r="L2027" s="74" t="s">
        <v>9</v>
      </c>
      <c r="M2027" s="74" t="s">
        <v>10</v>
      </c>
      <c r="N2027" s="74"/>
      <c r="O2027" s="74" t="s">
        <v>1714</v>
      </c>
      <c r="P2027" s="74" t="s">
        <v>1715</v>
      </c>
      <c r="Q2027" s="137"/>
      <c r="R2027" s="137"/>
      <c r="S2027" s="74"/>
      <c r="T2027" s="74"/>
      <c r="U2027" s="138"/>
      <c r="V2027" s="138"/>
      <c r="W2027" s="138"/>
      <c r="X2027" s="136"/>
      <c r="Y2027" s="74"/>
      <c r="Z2027" s="74"/>
    </row>
    <row r="2028" spans="1:26">
      <c r="A2028" s="140">
        <v>45071.299363425926</v>
      </c>
      <c r="B2028" s="74" t="s">
        <v>1716</v>
      </c>
      <c r="C2028" s="74" t="s">
        <v>1717</v>
      </c>
      <c r="D2028" s="74" t="s">
        <v>2</v>
      </c>
      <c r="E2028" s="139">
        <v>26220</v>
      </c>
      <c r="F2028" s="74" t="s">
        <v>3</v>
      </c>
      <c r="G2028" s="74" t="s">
        <v>1718</v>
      </c>
      <c r="H2028" s="74" t="s">
        <v>1719</v>
      </c>
      <c r="I2028" s="74" t="s">
        <v>19</v>
      </c>
      <c r="J2028" s="136" t="s">
        <v>1720</v>
      </c>
      <c r="K2028" s="74" t="s">
        <v>1721</v>
      </c>
      <c r="L2028" s="74" t="s">
        <v>175</v>
      </c>
      <c r="M2028" s="74" t="s">
        <v>10</v>
      </c>
      <c r="N2028" s="74"/>
      <c r="O2028" s="74" t="s">
        <v>1722</v>
      </c>
      <c r="P2028" s="137"/>
      <c r="Q2028" s="137"/>
      <c r="R2028" s="137"/>
      <c r="S2028" s="74"/>
      <c r="T2028" s="74"/>
      <c r="U2028" s="138"/>
      <c r="V2028" s="138"/>
      <c r="W2028" s="138"/>
      <c r="X2028" s="136"/>
      <c r="Y2028" s="74"/>
      <c r="Z2028" s="74"/>
    </row>
    <row r="2029" spans="1:26">
      <c r="A2029" s="140">
        <v>45073.977951388886</v>
      </c>
      <c r="B2029" s="74" t="s">
        <v>1723</v>
      </c>
      <c r="C2029" s="74" t="s">
        <v>1724</v>
      </c>
      <c r="D2029" s="74" t="s">
        <v>2</v>
      </c>
      <c r="E2029" s="139">
        <v>30277</v>
      </c>
      <c r="F2029" s="74" t="s">
        <v>3</v>
      </c>
      <c r="G2029" s="74" t="s">
        <v>996</v>
      </c>
      <c r="H2029" s="74" t="s">
        <v>1725</v>
      </c>
      <c r="I2029" s="74" t="s">
        <v>6</v>
      </c>
      <c r="J2029" s="136" t="s">
        <v>1726</v>
      </c>
      <c r="K2029" s="74" t="s">
        <v>1727</v>
      </c>
      <c r="L2029" s="74" t="s">
        <v>9</v>
      </c>
      <c r="M2029" s="74" t="s">
        <v>10</v>
      </c>
      <c r="N2029" s="74"/>
      <c r="O2029" s="74" t="s">
        <v>1728</v>
      </c>
      <c r="P2029" s="137"/>
      <c r="Q2029" s="137"/>
      <c r="R2029" s="137"/>
      <c r="S2029" s="74"/>
      <c r="T2029" s="74"/>
      <c r="U2029" s="138"/>
      <c r="V2029" s="138"/>
      <c r="W2029" s="138"/>
      <c r="X2029" s="136"/>
      <c r="Y2029" s="74"/>
      <c r="Z2029" s="74"/>
    </row>
    <row r="2030" spans="1:26">
      <c r="A2030" s="140">
        <v>45074.592314814814</v>
      </c>
      <c r="B2030" s="74" t="s">
        <v>1729</v>
      </c>
      <c r="C2030" s="74" t="s">
        <v>1730</v>
      </c>
      <c r="D2030" s="74" t="s">
        <v>2</v>
      </c>
      <c r="E2030" s="139">
        <v>24891</v>
      </c>
      <c r="F2030" s="74" t="s">
        <v>3</v>
      </c>
      <c r="G2030" s="74" t="s">
        <v>1731</v>
      </c>
      <c r="H2030" s="74" t="s">
        <v>1732</v>
      </c>
      <c r="I2030" s="74" t="s">
        <v>19</v>
      </c>
      <c r="J2030" s="136" t="s">
        <v>1733</v>
      </c>
      <c r="K2030" s="74" t="s">
        <v>1734</v>
      </c>
      <c r="L2030" s="74" t="s">
        <v>22</v>
      </c>
      <c r="M2030" s="74" t="s">
        <v>10</v>
      </c>
      <c r="N2030" s="74"/>
      <c r="O2030" s="74" t="s">
        <v>1735</v>
      </c>
      <c r="P2030" s="137"/>
      <c r="Q2030" s="137"/>
      <c r="R2030" s="137"/>
      <c r="S2030" s="74"/>
      <c r="T2030" s="74"/>
      <c r="U2030" s="138"/>
      <c r="V2030" s="138"/>
      <c r="W2030" s="138"/>
      <c r="X2030" s="136"/>
      <c r="Y2030" s="74"/>
      <c r="Z2030" s="74"/>
    </row>
    <row r="2031" spans="1:26">
      <c r="A2031" s="140">
        <v>45075.252986111111</v>
      </c>
      <c r="B2031" s="74" t="s">
        <v>1736</v>
      </c>
      <c r="C2031" s="74" t="s">
        <v>1737</v>
      </c>
      <c r="D2031" s="74" t="s">
        <v>2</v>
      </c>
      <c r="E2031" s="139">
        <v>32079</v>
      </c>
      <c r="F2031" s="74" t="s">
        <v>3</v>
      </c>
      <c r="G2031" s="74" t="s">
        <v>974</v>
      </c>
      <c r="H2031" s="74" t="s">
        <v>492</v>
      </c>
      <c r="I2031" s="74" t="s">
        <v>19</v>
      </c>
      <c r="J2031" s="136" t="s">
        <v>1738</v>
      </c>
      <c r="K2031" s="74" t="s">
        <v>1739</v>
      </c>
      <c r="L2031" s="74" t="s">
        <v>40</v>
      </c>
      <c r="M2031" s="74" t="s">
        <v>10</v>
      </c>
      <c r="N2031" s="74"/>
      <c r="O2031" s="74" t="s">
        <v>1740</v>
      </c>
      <c r="P2031" s="137"/>
      <c r="Q2031" s="137"/>
      <c r="R2031" s="137"/>
      <c r="S2031" s="74"/>
      <c r="T2031" s="74"/>
      <c r="U2031" s="138"/>
      <c r="V2031" s="138"/>
      <c r="W2031" s="138"/>
      <c r="X2031" s="136"/>
      <c r="Y2031" s="74"/>
      <c r="Z2031" s="74"/>
    </row>
    <row r="2032" spans="1:26">
      <c r="A2032" s="140">
        <v>45076.009398148148</v>
      </c>
      <c r="B2032" s="74" t="s">
        <v>1741</v>
      </c>
      <c r="C2032" s="74" t="s">
        <v>1742</v>
      </c>
      <c r="D2032" s="74" t="s">
        <v>16</v>
      </c>
      <c r="E2032" s="139">
        <v>33990</v>
      </c>
      <c r="F2032" s="74" t="s">
        <v>3</v>
      </c>
      <c r="G2032" s="74" t="s">
        <v>996</v>
      </c>
      <c r="H2032" s="74" t="s">
        <v>1743</v>
      </c>
      <c r="I2032" s="74" t="s">
        <v>19</v>
      </c>
      <c r="J2032" s="136" t="s">
        <v>1744</v>
      </c>
      <c r="K2032" s="74" t="s">
        <v>1745</v>
      </c>
      <c r="L2032" s="74" t="s">
        <v>9</v>
      </c>
      <c r="M2032" s="74" t="s">
        <v>10</v>
      </c>
      <c r="N2032" s="74"/>
      <c r="O2032" s="74" t="s">
        <v>1746</v>
      </c>
      <c r="P2032" s="137"/>
      <c r="Q2032" s="137"/>
      <c r="R2032" s="137"/>
      <c r="S2032" s="74"/>
      <c r="T2032" s="74"/>
      <c r="U2032" s="138"/>
      <c r="V2032" s="138"/>
      <c r="W2032" s="138"/>
      <c r="X2032" s="136"/>
      <c r="Y2032" s="74"/>
      <c r="Z2032" s="74"/>
    </row>
    <row r="2033" spans="1:26">
      <c r="A2033" s="74"/>
      <c r="B2033" s="74"/>
      <c r="C2033" s="74"/>
      <c r="D2033" s="74"/>
      <c r="E2033" s="74"/>
      <c r="F2033" s="74"/>
      <c r="G2033" s="74"/>
      <c r="H2033" s="74"/>
      <c r="I2033" s="74"/>
      <c r="J2033" s="74"/>
      <c r="K2033" s="74"/>
      <c r="L2033" s="74"/>
      <c r="M2033" s="74"/>
      <c r="N2033" s="74"/>
      <c r="O2033" s="74"/>
      <c r="P2033" s="74"/>
      <c r="Q2033" s="74"/>
      <c r="R2033" s="74"/>
      <c r="S2033" s="74"/>
      <c r="T2033" s="74"/>
      <c r="U2033" s="74"/>
      <c r="V2033" s="74"/>
      <c r="W2033" s="74"/>
      <c r="X2033" s="74"/>
      <c r="Y2033" s="74"/>
      <c r="Z2033" s="74"/>
    </row>
    <row r="2034" spans="1:26">
      <c r="A2034" s="74"/>
      <c r="B2034" s="74"/>
      <c r="C2034" s="74"/>
      <c r="D2034" s="74"/>
      <c r="E2034" s="74"/>
      <c r="F2034" s="74"/>
      <c r="G2034" s="74"/>
      <c r="H2034" s="74"/>
      <c r="I2034" s="74"/>
      <c r="J2034" s="74"/>
      <c r="K2034" s="74"/>
      <c r="L2034" s="74"/>
      <c r="M2034" s="74"/>
      <c r="N2034" s="74"/>
      <c r="O2034" s="74"/>
      <c r="P2034" s="74"/>
      <c r="Q2034" s="74"/>
      <c r="R2034" s="74"/>
      <c r="S2034" s="74"/>
      <c r="T2034" s="74"/>
      <c r="U2034" s="74"/>
      <c r="V2034" s="74"/>
      <c r="W2034" s="74"/>
      <c r="X2034" s="74"/>
      <c r="Y2034" s="74"/>
      <c r="Z2034" s="74"/>
    </row>
    <row r="2035" spans="1:26">
      <c r="A2035" s="74"/>
      <c r="B2035" s="74"/>
      <c r="C2035" s="74"/>
      <c r="D2035" s="74"/>
      <c r="E2035" s="74"/>
      <c r="F2035" s="74"/>
      <c r="G2035" s="74"/>
      <c r="H2035" s="74"/>
      <c r="I2035" s="74"/>
      <c r="J2035" s="74"/>
      <c r="K2035" s="74"/>
      <c r="L2035" s="74"/>
      <c r="M2035" s="74"/>
      <c r="N2035" s="74"/>
      <c r="O2035" s="74"/>
      <c r="P2035" s="74"/>
      <c r="Q2035" s="74"/>
      <c r="R2035" s="74"/>
      <c r="S2035" s="74"/>
      <c r="T2035" s="74"/>
      <c r="U2035" s="74"/>
      <c r="V2035" s="74"/>
      <c r="W2035" s="74"/>
      <c r="X2035" s="74"/>
      <c r="Y2035" s="74"/>
      <c r="Z2035" s="74"/>
    </row>
    <row r="2036" spans="1:26">
      <c r="A2036" s="74"/>
      <c r="B2036" s="74"/>
      <c r="C2036" s="74"/>
      <c r="D2036" s="74"/>
      <c r="E2036" s="74"/>
      <c r="F2036" s="74"/>
      <c r="G2036" s="74"/>
      <c r="H2036" s="74"/>
      <c r="I2036" s="74"/>
      <c r="J2036" s="74"/>
      <c r="K2036" s="74"/>
      <c r="L2036" s="74"/>
      <c r="M2036" s="74"/>
      <c r="N2036" s="74"/>
      <c r="O2036" s="74"/>
      <c r="P2036" s="74"/>
      <c r="Q2036" s="74"/>
      <c r="R2036" s="74"/>
      <c r="S2036" s="74"/>
      <c r="T2036" s="74"/>
      <c r="U2036" s="74"/>
      <c r="V2036" s="74"/>
      <c r="W2036" s="74"/>
      <c r="X2036" s="74"/>
      <c r="Y2036" s="74"/>
      <c r="Z2036" s="74"/>
    </row>
    <row r="2037" spans="1:26">
      <c r="A2037" s="74"/>
      <c r="B2037" s="74"/>
      <c r="C2037" s="74"/>
      <c r="D2037" s="74"/>
      <c r="E2037" s="74"/>
      <c r="F2037" s="74"/>
      <c r="G2037" s="74"/>
      <c r="H2037" s="74"/>
      <c r="I2037" s="74"/>
      <c r="J2037" s="74"/>
      <c r="K2037" s="74"/>
      <c r="L2037" s="74"/>
      <c r="M2037" s="74"/>
      <c r="N2037" s="74"/>
      <c r="O2037" s="74"/>
      <c r="P2037" s="74"/>
      <c r="Q2037" s="74"/>
      <c r="R2037" s="74"/>
      <c r="S2037" s="74"/>
      <c r="T2037" s="74"/>
      <c r="U2037" s="74"/>
      <c r="V2037" s="74"/>
      <c r="W2037" s="74"/>
      <c r="X2037" s="74"/>
      <c r="Y2037" s="74"/>
      <c r="Z2037" s="74"/>
    </row>
    <row r="2038" spans="1:26">
      <c r="A2038" s="74"/>
      <c r="B2038" s="74"/>
      <c r="C2038" s="74"/>
      <c r="D2038" s="74"/>
      <c r="E2038" s="74"/>
      <c r="F2038" s="74"/>
      <c r="G2038" s="74"/>
      <c r="H2038" s="74"/>
      <c r="I2038" s="74"/>
      <c r="J2038" s="74"/>
      <c r="K2038" s="74"/>
      <c r="L2038" s="74"/>
      <c r="M2038" s="74"/>
      <c r="N2038" s="74"/>
      <c r="O2038" s="74"/>
      <c r="P2038" s="74"/>
      <c r="Q2038" s="74"/>
      <c r="R2038" s="74"/>
      <c r="S2038" s="74"/>
      <c r="T2038" s="74"/>
      <c r="U2038" s="74"/>
      <c r="V2038" s="74"/>
      <c r="W2038" s="74"/>
      <c r="X2038" s="74"/>
      <c r="Y2038" s="74"/>
      <c r="Z2038" s="74"/>
    </row>
    <row r="2039" spans="1:26">
      <c r="A2039" s="74"/>
      <c r="B2039" s="74"/>
      <c r="C2039" s="74"/>
      <c r="D2039" s="74"/>
      <c r="E2039" s="74"/>
      <c r="F2039" s="74"/>
      <c r="G2039" s="74"/>
      <c r="H2039" s="74"/>
      <c r="I2039" s="74"/>
      <c r="J2039" s="74"/>
      <c r="K2039" s="74"/>
      <c r="L2039" s="74"/>
      <c r="M2039" s="74"/>
      <c r="N2039" s="74"/>
      <c r="O2039" s="74"/>
      <c r="P2039" s="74"/>
      <c r="Q2039" s="74"/>
      <c r="R2039" s="74"/>
      <c r="S2039" s="74"/>
      <c r="T2039" s="74"/>
      <c r="U2039" s="74"/>
      <c r="V2039" s="74"/>
      <c r="W2039" s="74"/>
      <c r="X2039" s="74"/>
      <c r="Y2039" s="74"/>
      <c r="Z2039" s="74"/>
    </row>
    <row r="2040" spans="1:26">
      <c r="A2040" s="74"/>
      <c r="B2040" s="74"/>
      <c r="C2040" s="74"/>
      <c r="D2040" s="74"/>
      <c r="E2040" s="74"/>
      <c r="F2040" s="74"/>
      <c r="G2040" s="74"/>
      <c r="H2040" s="74"/>
      <c r="I2040" s="74"/>
      <c r="J2040" s="74"/>
      <c r="K2040" s="74"/>
      <c r="L2040" s="74"/>
      <c r="M2040" s="74"/>
      <c r="N2040" s="74"/>
      <c r="O2040" s="74"/>
      <c r="P2040" s="74"/>
      <c r="Q2040" s="74"/>
      <c r="R2040" s="74"/>
      <c r="S2040" s="74"/>
      <c r="T2040" s="74"/>
      <c r="U2040" s="74"/>
      <c r="V2040" s="74"/>
      <c r="W2040" s="74"/>
      <c r="X2040" s="74"/>
      <c r="Y2040" s="74"/>
      <c r="Z2040" s="74"/>
    </row>
    <row r="2041" spans="1:26">
      <c r="A2041" s="74"/>
      <c r="B2041" s="74"/>
      <c r="C2041" s="74"/>
      <c r="D2041" s="74"/>
      <c r="E2041" s="74"/>
      <c r="F2041" s="74"/>
      <c r="G2041" s="74"/>
      <c r="H2041" s="74"/>
      <c r="I2041" s="74"/>
      <c r="J2041" s="74"/>
      <c r="K2041" s="74"/>
      <c r="L2041" s="74"/>
      <c r="M2041" s="74"/>
      <c r="N2041" s="74"/>
      <c r="O2041" s="74"/>
      <c r="P2041" s="74"/>
      <c r="Q2041" s="74"/>
      <c r="R2041" s="74"/>
      <c r="S2041" s="74"/>
      <c r="T2041" s="74"/>
      <c r="U2041" s="74"/>
      <c r="V2041" s="74"/>
      <c r="W2041" s="74"/>
      <c r="X2041" s="74"/>
      <c r="Y2041" s="74"/>
      <c r="Z2041" s="74"/>
    </row>
    <row r="2042" spans="1:26">
      <c r="A2042" s="74"/>
      <c r="B2042" s="74"/>
      <c r="C2042" s="74"/>
      <c r="D2042" s="74"/>
      <c r="E2042" s="74"/>
      <c r="F2042" s="74"/>
      <c r="G2042" s="74"/>
      <c r="H2042" s="74"/>
      <c r="I2042" s="74"/>
      <c r="J2042" s="74"/>
      <c r="K2042" s="74"/>
      <c r="L2042" s="74"/>
      <c r="M2042" s="74"/>
      <c r="N2042" s="74"/>
      <c r="O2042" s="74"/>
      <c r="P2042" s="74"/>
      <c r="Q2042" s="74"/>
      <c r="R2042" s="74"/>
      <c r="S2042" s="74"/>
      <c r="T2042" s="74"/>
      <c r="U2042" s="74"/>
      <c r="V2042" s="74"/>
      <c r="W2042" s="74"/>
      <c r="X2042" s="74"/>
      <c r="Y2042" s="74"/>
      <c r="Z2042" s="74"/>
    </row>
    <row r="2043" spans="1:26">
      <c r="A2043" s="74"/>
      <c r="B2043" s="74"/>
      <c r="C2043" s="74"/>
      <c r="D2043" s="74"/>
      <c r="E2043" s="74"/>
      <c r="F2043" s="74"/>
      <c r="G2043" s="74"/>
      <c r="H2043" s="74"/>
      <c r="I2043" s="74"/>
      <c r="J2043" s="74"/>
      <c r="K2043" s="74"/>
      <c r="L2043" s="74"/>
      <c r="M2043" s="74"/>
      <c r="N2043" s="74"/>
      <c r="O2043" s="74"/>
      <c r="P2043" s="74"/>
      <c r="Q2043" s="74"/>
      <c r="R2043" s="74"/>
      <c r="S2043" s="74"/>
      <c r="T2043" s="74"/>
      <c r="U2043" s="74"/>
      <c r="V2043" s="74"/>
      <c r="W2043" s="74"/>
      <c r="X2043" s="74"/>
      <c r="Y2043" s="74"/>
      <c r="Z2043" s="74"/>
    </row>
    <row r="2044" spans="1:26">
      <c r="A2044" s="74"/>
      <c r="B2044" s="74"/>
      <c r="C2044" s="74"/>
      <c r="D2044" s="74"/>
      <c r="E2044" s="74"/>
      <c r="F2044" s="74"/>
      <c r="G2044" s="74"/>
      <c r="H2044" s="74"/>
      <c r="I2044" s="74"/>
      <c r="J2044" s="74"/>
      <c r="K2044" s="74"/>
      <c r="L2044" s="74"/>
      <c r="M2044" s="74"/>
      <c r="N2044" s="74"/>
      <c r="O2044" s="74"/>
      <c r="P2044" s="74"/>
      <c r="Q2044" s="74"/>
      <c r="R2044" s="74"/>
      <c r="S2044" s="74"/>
      <c r="T2044" s="74"/>
      <c r="U2044" s="74"/>
      <c r="V2044" s="74"/>
      <c r="W2044" s="74"/>
      <c r="X2044" s="74"/>
      <c r="Y2044" s="74"/>
      <c r="Z2044" s="74"/>
    </row>
    <row r="2045" spans="1:26">
      <c r="A2045" s="74"/>
      <c r="B2045" s="74"/>
      <c r="C2045" s="74"/>
      <c r="D2045" s="74"/>
      <c r="E2045" s="74"/>
      <c r="F2045" s="74"/>
      <c r="G2045" s="74"/>
      <c r="H2045" s="74"/>
      <c r="I2045" s="74"/>
      <c r="J2045" s="74"/>
      <c r="K2045" s="74"/>
      <c r="L2045" s="74"/>
      <c r="M2045" s="74"/>
      <c r="N2045" s="74"/>
      <c r="O2045" s="74"/>
      <c r="P2045" s="74"/>
      <c r="Q2045" s="74"/>
      <c r="R2045" s="74"/>
      <c r="S2045" s="74"/>
      <c r="T2045" s="74"/>
      <c r="U2045" s="74"/>
      <c r="V2045" s="74"/>
      <c r="W2045" s="74"/>
      <c r="X2045" s="74"/>
      <c r="Y2045" s="74"/>
      <c r="Z2045" s="74"/>
    </row>
    <row r="2046" spans="1:26">
      <c r="A2046" s="74"/>
      <c r="B2046" s="74"/>
      <c r="C2046" s="74"/>
      <c r="D2046" s="74"/>
      <c r="E2046" s="74"/>
      <c r="F2046" s="74"/>
      <c r="G2046" s="74"/>
      <c r="H2046" s="74"/>
      <c r="I2046" s="74"/>
      <c r="J2046" s="74"/>
      <c r="K2046" s="74"/>
      <c r="L2046" s="74"/>
      <c r="M2046" s="74"/>
      <c r="N2046" s="74"/>
      <c r="O2046" s="74"/>
      <c r="P2046" s="74"/>
      <c r="Q2046" s="74"/>
      <c r="R2046" s="74"/>
      <c r="S2046" s="74"/>
      <c r="T2046" s="74"/>
      <c r="U2046" s="74"/>
      <c r="V2046" s="74"/>
      <c r="W2046" s="74"/>
      <c r="X2046" s="74"/>
      <c r="Y2046" s="74"/>
      <c r="Z2046" s="74"/>
    </row>
    <row r="2047" spans="1:26">
      <c r="A2047" s="74"/>
      <c r="B2047" s="74"/>
      <c r="C2047" s="74"/>
      <c r="D2047" s="74"/>
      <c r="E2047" s="74"/>
      <c r="F2047" s="74"/>
      <c r="G2047" s="74"/>
      <c r="H2047" s="74"/>
      <c r="I2047" s="74"/>
      <c r="J2047" s="74"/>
      <c r="K2047" s="74"/>
      <c r="L2047" s="74"/>
      <c r="M2047" s="74"/>
      <c r="N2047" s="74"/>
      <c r="O2047" s="74"/>
      <c r="P2047" s="74"/>
      <c r="Q2047" s="74"/>
      <c r="R2047" s="74"/>
      <c r="S2047" s="74"/>
      <c r="T2047" s="74"/>
      <c r="U2047" s="74"/>
      <c r="V2047" s="74"/>
      <c r="W2047" s="74"/>
      <c r="X2047" s="74"/>
      <c r="Y2047" s="74"/>
      <c r="Z2047" s="74"/>
    </row>
    <row r="2048" spans="1:26">
      <c r="A2048" s="74"/>
      <c r="B2048" s="74"/>
      <c r="C2048" s="74"/>
      <c r="D2048" s="74"/>
      <c r="E2048" s="74"/>
      <c r="F2048" s="74"/>
      <c r="G2048" s="74"/>
      <c r="H2048" s="74"/>
      <c r="I2048" s="74"/>
      <c r="J2048" s="74"/>
      <c r="K2048" s="74"/>
      <c r="L2048" s="74"/>
      <c r="M2048" s="74"/>
      <c r="N2048" s="74"/>
      <c r="O2048" s="74"/>
      <c r="P2048" s="74"/>
      <c r="Q2048" s="74"/>
      <c r="R2048" s="74"/>
      <c r="S2048" s="74"/>
      <c r="T2048" s="74"/>
      <c r="U2048" s="74"/>
      <c r="V2048" s="74"/>
      <c r="W2048" s="74"/>
      <c r="X2048" s="74"/>
      <c r="Y2048" s="74"/>
      <c r="Z2048" s="74"/>
    </row>
    <row r="2049" spans="1:26">
      <c r="A2049" s="74"/>
      <c r="B2049" s="74"/>
      <c r="C2049" s="74"/>
      <c r="D2049" s="74"/>
      <c r="E2049" s="74"/>
      <c r="F2049" s="74"/>
      <c r="G2049" s="74"/>
      <c r="H2049" s="74"/>
      <c r="I2049" s="74"/>
      <c r="J2049" s="74"/>
      <c r="K2049" s="74"/>
      <c r="L2049" s="74"/>
      <c r="M2049" s="74"/>
      <c r="N2049" s="74"/>
      <c r="O2049" s="74"/>
      <c r="P2049" s="74"/>
      <c r="Q2049" s="74"/>
      <c r="R2049" s="74"/>
      <c r="S2049" s="74"/>
      <c r="T2049" s="74"/>
      <c r="U2049" s="74"/>
      <c r="V2049" s="74"/>
      <c r="W2049" s="74"/>
      <c r="X2049" s="74"/>
      <c r="Y2049" s="74"/>
      <c r="Z2049" s="74"/>
    </row>
    <row r="2050" spans="1:26">
      <c r="A2050" s="74"/>
      <c r="B2050" s="74"/>
      <c r="C2050" s="74"/>
      <c r="D2050" s="74"/>
      <c r="E2050" s="74"/>
      <c r="F2050" s="74"/>
      <c r="G2050" s="74"/>
      <c r="H2050" s="74"/>
      <c r="I2050" s="74"/>
      <c r="J2050" s="74"/>
      <c r="K2050" s="74"/>
      <c r="L2050" s="74"/>
      <c r="M2050" s="74"/>
      <c r="N2050" s="74"/>
      <c r="O2050" s="74"/>
      <c r="P2050" s="74"/>
      <c r="Q2050" s="74"/>
      <c r="R2050" s="74"/>
      <c r="S2050" s="74"/>
      <c r="T2050" s="74"/>
      <c r="U2050" s="74"/>
      <c r="V2050" s="74"/>
      <c r="W2050" s="74"/>
      <c r="X2050" s="74"/>
      <c r="Y2050" s="74"/>
      <c r="Z2050" s="74"/>
    </row>
    <row r="2051" spans="1:26">
      <c r="A2051" s="74"/>
      <c r="B2051" s="74"/>
      <c r="C2051" s="74"/>
      <c r="D2051" s="74"/>
      <c r="E2051" s="74"/>
      <c r="F2051" s="74"/>
      <c r="G2051" s="74"/>
      <c r="H2051" s="74"/>
      <c r="I2051" s="74"/>
      <c r="J2051" s="74"/>
      <c r="K2051" s="74"/>
      <c r="L2051" s="74"/>
      <c r="M2051" s="74"/>
      <c r="N2051" s="74"/>
      <c r="O2051" s="74"/>
      <c r="P2051" s="74"/>
      <c r="Q2051" s="74"/>
      <c r="R2051" s="74"/>
      <c r="S2051" s="74"/>
      <c r="T2051" s="74"/>
      <c r="U2051" s="74"/>
      <c r="V2051" s="74"/>
      <c r="W2051" s="74"/>
      <c r="X2051" s="74"/>
      <c r="Y2051" s="74"/>
      <c r="Z2051" s="74"/>
    </row>
    <row r="2052" spans="1:26">
      <c r="A2052" s="74"/>
      <c r="B2052" s="74"/>
      <c r="C2052" s="74"/>
      <c r="D2052" s="74"/>
      <c r="E2052" s="74"/>
      <c r="F2052" s="74"/>
      <c r="G2052" s="74"/>
      <c r="H2052" s="74"/>
      <c r="I2052" s="74"/>
      <c r="J2052" s="74"/>
      <c r="K2052" s="74"/>
      <c r="L2052" s="74"/>
      <c r="M2052" s="74"/>
      <c r="N2052" s="74"/>
      <c r="O2052" s="74"/>
      <c r="P2052" s="74"/>
      <c r="Q2052" s="74"/>
      <c r="R2052" s="74"/>
      <c r="S2052" s="74"/>
      <c r="T2052" s="74"/>
      <c r="U2052" s="74"/>
      <c r="V2052" s="74"/>
      <c r="W2052" s="74"/>
      <c r="X2052" s="74"/>
      <c r="Y2052" s="74"/>
      <c r="Z2052" s="74"/>
    </row>
    <row r="2053" spans="1:26">
      <c r="A2053" s="74"/>
      <c r="B2053" s="74"/>
      <c r="C2053" s="74"/>
      <c r="D2053" s="74"/>
      <c r="E2053" s="74"/>
      <c r="F2053" s="74"/>
      <c r="G2053" s="74"/>
      <c r="H2053" s="74"/>
      <c r="I2053" s="74"/>
      <c r="J2053" s="74"/>
      <c r="K2053" s="74"/>
      <c r="L2053" s="74"/>
      <c r="M2053" s="74"/>
      <c r="N2053" s="74"/>
      <c r="O2053" s="74"/>
      <c r="P2053" s="74"/>
      <c r="Q2053" s="74"/>
      <c r="R2053" s="74"/>
      <c r="S2053" s="74"/>
      <c r="T2053" s="74"/>
      <c r="U2053" s="74"/>
      <c r="V2053" s="74"/>
      <c r="W2053" s="74"/>
      <c r="X2053" s="74"/>
      <c r="Y2053" s="74"/>
      <c r="Z2053" s="74"/>
    </row>
    <row r="2054" spans="1:26">
      <c r="A2054" s="74"/>
      <c r="B2054" s="74"/>
      <c r="C2054" s="74"/>
      <c r="D2054" s="74"/>
      <c r="E2054" s="74"/>
      <c r="F2054" s="74"/>
      <c r="G2054" s="74"/>
      <c r="H2054" s="74"/>
      <c r="I2054" s="74"/>
      <c r="J2054" s="74"/>
      <c r="K2054" s="74"/>
      <c r="L2054" s="74"/>
      <c r="M2054" s="74"/>
      <c r="N2054" s="74"/>
      <c r="O2054" s="74"/>
      <c r="P2054" s="74"/>
      <c r="Q2054" s="74"/>
      <c r="R2054" s="74"/>
      <c r="S2054" s="74"/>
      <c r="T2054" s="74"/>
      <c r="U2054" s="74"/>
      <c r="V2054" s="74"/>
      <c r="W2054" s="74"/>
      <c r="X2054" s="74"/>
      <c r="Y2054" s="74"/>
      <c r="Z2054" s="74"/>
    </row>
    <row r="2055" spans="1:26">
      <c r="A2055" s="74"/>
      <c r="B2055" s="74"/>
      <c r="C2055" s="74"/>
      <c r="D2055" s="74"/>
      <c r="E2055" s="74"/>
      <c r="F2055" s="74"/>
      <c r="G2055" s="74"/>
      <c r="H2055" s="74"/>
      <c r="I2055" s="74"/>
      <c r="J2055" s="74"/>
      <c r="K2055" s="74"/>
      <c r="L2055" s="74"/>
      <c r="M2055" s="74"/>
      <c r="N2055" s="74"/>
      <c r="O2055" s="74"/>
      <c r="P2055" s="74"/>
      <c r="Q2055" s="74"/>
      <c r="R2055" s="74"/>
      <c r="S2055" s="74"/>
      <c r="T2055" s="74"/>
      <c r="U2055" s="74"/>
      <c r="V2055" s="74"/>
      <c r="W2055" s="74"/>
      <c r="X2055" s="74"/>
      <c r="Y2055" s="74"/>
      <c r="Z2055" s="74"/>
    </row>
    <row r="2056" spans="1:26">
      <c r="A2056" s="74"/>
      <c r="B2056" s="74"/>
      <c r="C2056" s="74"/>
      <c r="D2056" s="74"/>
      <c r="E2056" s="74"/>
      <c r="F2056" s="74"/>
      <c r="G2056" s="74"/>
      <c r="H2056" s="74"/>
      <c r="I2056" s="74"/>
      <c r="J2056" s="74"/>
      <c r="K2056" s="74"/>
      <c r="L2056" s="74"/>
      <c r="M2056" s="74"/>
      <c r="N2056" s="74"/>
      <c r="O2056" s="74"/>
      <c r="P2056" s="74"/>
      <c r="Q2056" s="74"/>
      <c r="R2056" s="74"/>
      <c r="S2056" s="74"/>
      <c r="T2056" s="74"/>
      <c r="U2056" s="74"/>
      <c r="V2056" s="74"/>
      <c r="W2056" s="74"/>
      <c r="X2056" s="74"/>
      <c r="Y2056" s="74"/>
      <c r="Z2056" s="74"/>
    </row>
    <row r="2057" spans="1:26">
      <c r="A2057" s="74"/>
      <c r="B2057" s="74"/>
      <c r="C2057" s="74"/>
      <c r="D2057" s="74"/>
      <c r="E2057" s="74"/>
      <c r="F2057" s="74"/>
      <c r="G2057" s="74"/>
      <c r="H2057" s="74"/>
      <c r="I2057" s="74"/>
      <c r="J2057" s="74"/>
      <c r="K2057" s="74"/>
      <c r="L2057" s="74"/>
      <c r="M2057" s="74"/>
      <c r="N2057" s="74"/>
      <c r="O2057" s="74"/>
      <c r="P2057" s="74"/>
      <c r="Q2057" s="74"/>
      <c r="R2057" s="74"/>
      <c r="S2057" s="74"/>
      <c r="T2057" s="74"/>
      <c r="U2057" s="74"/>
      <c r="V2057" s="74"/>
      <c r="W2057" s="74"/>
      <c r="X2057" s="74"/>
      <c r="Y2057" s="74"/>
      <c r="Z2057" s="74"/>
    </row>
    <row r="2058" spans="1:26">
      <c r="A2058" s="74"/>
      <c r="B2058" s="74"/>
      <c r="C2058" s="74"/>
      <c r="D2058" s="74"/>
      <c r="E2058" s="74"/>
      <c r="F2058" s="74"/>
      <c r="G2058" s="74"/>
      <c r="H2058" s="74"/>
      <c r="I2058" s="74"/>
      <c r="J2058" s="74"/>
      <c r="K2058" s="74"/>
      <c r="L2058" s="74"/>
      <c r="M2058" s="74"/>
      <c r="N2058" s="74"/>
      <c r="O2058" s="74"/>
      <c r="P2058" s="74"/>
      <c r="Q2058" s="74"/>
      <c r="R2058" s="74"/>
      <c r="S2058" s="74"/>
      <c r="T2058" s="74"/>
      <c r="U2058" s="74"/>
      <c r="V2058" s="74"/>
      <c r="W2058" s="74"/>
      <c r="X2058" s="74"/>
      <c r="Y2058" s="74"/>
      <c r="Z2058" s="74"/>
    </row>
    <row r="2059" spans="1:26">
      <c r="A2059" s="74"/>
      <c r="B2059" s="74"/>
      <c r="C2059" s="74"/>
      <c r="D2059" s="74"/>
      <c r="E2059" s="74"/>
      <c r="F2059" s="74"/>
      <c r="G2059" s="74"/>
      <c r="H2059" s="74"/>
      <c r="I2059" s="74"/>
      <c r="J2059" s="74"/>
      <c r="K2059" s="74"/>
      <c r="L2059" s="74"/>
      <c r="M2059" s="74"/>
      <c r="N2059" s="74"/>
      <c r="O2059" s="74"/>
      <c r="P2059" s="74"/>
      <c r="Q2059" s="74"/>
      <c r="R2059" s="74"/>
      <c r="S2059" s="74"/>
      <c r="T2059" s="74"/>
      <c r="U2059" s="74"/>
      <c r="V2059" s="74"/>
      <c r="W2059" s="74"/>
      <c r="X2059" s="74"/>
      <c r="Y2059" s="74"/>
      <c r="Z2059" s="74"/>
    </row>
    <row r="2060" spans="1:26">
      <c r="A2060" s="74"/>
      <c r="B2060" s="74"/>
      <c r="C2060" s="74"/>
      <c r="D2060" s="74"/>
      <c r="E2060" s="74"/>
      <c r="F2060" s="74"/>
      <c r="G2060" s="74"/>
      <c r="H2060" s="74"/>
      <c r="I2060" s="74"/>
      <c r="J2060" s="74"/>
      <c r="K2060" s="74"/>
      <c r="L2060" s="74"/>
      <c r="M2060" s="74"/>
      <c r="N2060" s="74"/>
      <c r="O2060" s="74"/>
      <c r="P2060" s="74"/>
      <c r="Q2060" s="74"/>
      <c r="R2060" s="74"/>
      <c r="S2060" s="74"/>
      <c r="T2060" s="74"/>
      <c r="U2060" s="74"/>
      <c r="V2060" s="74"/>
      <c r="W2060" s="74"/>
      <c r="X2060" s="74"/>
      <c r="Y2060" s="74"/>
      <c r="Z2060" s="74"/>
    </row>
    <row r="2061" spans="1:26">
      <c r="A2061" s="74"/>
      <c r="B2061" s="74"/>
      <c r="C2061" s="74"/>
      <c r="D2061" s="74"/>
      <c r="E2061" s="74"/>
      <c r="F2061" s="74"/>
      <c r="G2061" s="74"/>
      <c r="H2061" s="74"/>
      <c r="I2061" s="74"/>
      <c r="J2061" s="74"/>
      <c r="K2061" s="74"/>
      <c r="L2061" s="74"/>
      <c r="M2061" s="74"/>
      <c r="N2061" s="74"/>
      <c r="O2061" s="74"/>
      <c r="P2061" s="74"/>
      <c r="Q2061" s="74"/>
      <c r="R2061" s="74"/>
      <c r="S2061" s="74"/>
      <c r="T2061" s="74"/>
      <c r="U2061" s="74"/>
      <c r="V2061" s="74"/>
      <c r="W2061" s="74"/>
      <c r="X2061" s="74"/>
      <c r="Y2061" s="74"/>
      <c r="Z2061" s="74"/>
    </row>
    <row r="2062" spans="1:26">
      <c r="A2062" s="74"/>
      <c r="B2062" s="74"/>
      <c r="C2062" s="74"/>
      <c r="D2062" s="74"/>
      <c r="E2062" s="74"/>
      <c r="F2062" s="74"/>
      <c r="G2062" s="74"/>
      <c r="H2062" s="74"/>
      <c r="I2062" s="74"/>
      <c r="J2062" s="74"/>
      <c r="K2062" s="74"/>
      <c r="L2062" s="74"/>
      <c r="M2062" s="74"/>
      <c r="N2062" s="74"/>
      <c r="O2062" s="74"/>
      <c r="P2062" s="74"/>
      <c r="Q2062" s="74"/>
      <c r="R2062" s="74"/>
      <c r="S2062" s="74"/>
      <c r="T2062" s="74"/>
      <c r="U2062" s="74"/>
      <c r="V2062" s="74"/>
      <c r="W2062" s="74"/>
      <c r="X2062" s="74"/>
      <c r="Y2062" s="74"/>
      <c r="Z2062" s="74"/>
    </row>
    <row r="2063" spans="1:26">
      <c r="A2063" s="74"/>
      <c r="B2063" s="74"/>
      <c r="C2063" s="74"/>
      <c r="D2063" s="74"/>
      <c r="E2063" s="74"/>
      <c r="F2063" s="74"/>
      <c r="G2063" s="74"/>
      <c r="H2063" s="74"/>
      <c r="I2063" s="74"/>
      <c r="J2063" s="74"/>
      <c r="K2063" s="74"/>
      <c r="L2063" s="74"/>
      <c r="M2063" s="74"/>
      <c r="N2063" s="74"/>
      <c r="O2063" s="74"/>
      <c r="P2063" s="74"/>
      <c r="Q2063" s="74"/>
      <c r="R2063" s="74"/>
      <c r="S2063" s="74"/>
      <c r="T2063" s="74"/>
      <c r="U2063" s="74"/>
      <c r="V2063" s="74"/>
      <c r="W2063" s="74"/>
      <c r="X2063" s="74"/>
      <c r="Y2063" s="74"/>
      <c r="Z2063" s="74"/>
    </row>
    <row r="2064" spans="1:26">
      <c r="A2064" s="74"/>
      <c r="B2064" s="74"/>
      <c r="C2064" s="74"/>
      <c r="D2064" s="74"/>
      <c r="E2064" s="74"/>
      <c r="F2064" s="74"/>
      <c r="G2064" s="74"/>
      <c r="H2064" s="74"/>
      <c r="I2064" s="74"/>
      <c r="J2064" s="74"/>
      <c r="K2064" s="74"/>
      <c r="L2064" s="74"/>
      <c r="M2064" s="74"/>
      <c r="N2064" s="74"/>
      <c r="O2064" s="74"/>
      <c r="P2064" s="74"/>
      <c r="Q2064" s="74"/>
      <c r="R2064" s="74"/>
      <c r="S2064" s="74"/>
      <c r="T2064" s="74"/>
      <c r="U2064" s="74"/>
      <c r="V2064" s="74"/>
      <c r="W2064" s="74"/>
      <c r="X2064" s="74"/>
      <c r="Y2064" s="74"/>
      <c r="Z2064" s="74"/>
    </row>
    <row r="2065" spans="1:26">
      <c r="A2065" s="74"/>
      <c r="B2065" s="74"/>
      <c r="C2065" s="74"/>
      <c r="D2065" s="74"/>
      <c r="E2065" s="74"/>
      <c r="F2065" s="74"/>
      <c r="G2065" s="74"/>
      <c r="H2065" s="74"/>
      <c r="I2065" s="74"/>
      <c r="J2065" s="74"/>
      <c r="K2065" s="74"/>
      <c r="L2065" s="74"/>
      <c r="M2065" s="74"/>
      <c r="N2065" s="74"/>
      <c r="O2065" s="74"/>
      <c r="P2065" s="74"/>
      <c r="Q2065" s="74"/>
      <c r="R2065" s="74"/>
      <c r="S2065" s="74"/>
      <c r="T2065" s="74"/>
      <c r="U2065" s="74"/>
      <c r="V2065" s="74"/>
      <c r="W2065" s="74"/>
      <c r="X2065" s="74"/>
      <c r="Y2065" s="74"/>
      <c r="Z2065" s="74"/>
    </row>
    <row r="2066" spans="1:26">
      <c r="A2066" s="74"/>
      <c r="B2066" s="74"/>
      <c r="C2066" s="74"/>
      <c r="D2066" s="74"/>
      <c r="E2066" s="74"/>
      <c r="F2066" s="74"/>
      <c r="G2066" s="74"/>
      <c r="H2066" s="74"/>
      <c r="I2066" s="74"/>
      <c r="J2066" s="74"/>
      <c r="K2066" s="74"/>
      <c r="L2066" s="74"/>
      <c r="M2066" s="74"/>
      <c r="N2066" s="74"/>
      <c r="O2066" s="74"/>
      <c r="P2066" s="74"/>
      <c r="Q2066" s="74"/>
      <c r="R2066" s="74"/>
      <c r="S2066" s="74"/>
      <c r="T2066" s="74"/>
      <c r="U2066" s="74"/>
      <c r="V2066" s="74"/>
      <c r="W2066" s="74"/>
      <c r="X2066" s="74"/>
      <c r="Y2066" s="74"/>
      <c r="Z2066" s="74"/>
    </row>
    <row r="2067" spans="1:26">
      <c r="A2067" s="74"/>
      <c r="B2067" s="74"/>
      <c r="C2067" s="74"/>
      <c r="D2067" s="74"/>
      <c r="E2067" s="74"/>
      <c r="F2067" s="74"/>
      <c r="G2067" s="74"/>
      <c r="H2067" s="74"/>
      <c r="I2067" s="74"/>
      <c r="J2067" s="74"/>
      <c r="K2067" s="74"/>
      <c r="L2067" s="74"/>
      <c r="M2067" s="74"/>
      <c r="N2067" s="74"/>
      <c r="O2067" s="74"/>
      <c r="P2067" s="74"/>
      <c r="Q2067" s="74"/>
      <c r="R2067" s="74"/>
      <c r="S2067" s="74"/>
      <c r="T2067" s="74"/>
      <c r="U2067" s="74"/>
      <c r="V2067" s="74"/>
      <c r="W2067" s="74"/>
      <c r="X2067" s="74"/>
      <c r="Y2067" s="74"/>
      <c r="Z2067" s="74"/>
    </row>
    <row r="2068" spans="1:26">
      <c r="A2068" s="74"/>
      <c r="B2068" s="74"/>
      <c r="C2068" s="74"/>
      <c r="D2068" s="74"/>
      <c r="E2068" s="74"/>
      <c r="F2068" s="74"/>
      <c r="G2068" s="74"/>
      <c r="H2068" s="74"/>
      <c r="I2068" s="74"/>
      <c r="J2068" s="74"/>
      <c r="K2068" s="74"/>
      <c r="L2068" s="74"/>
      <c r="M2068" s="74"/>
      <c r="N2068" s="74"/>
      <c r="O2068" s="74"/>
      <c r="P2068" s="74"/>
      <c r="Q2068" s="74"/>
      <c r="R2068" s="74"/>
      <c r="S2068" s="74"/>
      <c r="T2068" s="74"/>
      <c r="U2068" s="74"/>
      <c r="V2068" s="74"/>
      <c r="W2068" s="74"/>
      <c r="X2068" s="74"/>
      <c r="Y2068" s="74"/>
      <c r="Z2068" s="74"/>
    </row>
    <row r="2069" spans="1:26">
      <c r="A2069" s="74"/>
      <c r="B2069" s="74"/>
      <c r="C2069" s="74"/>
      <c r="D2069" s="74"/>
      <c r="E2069" s="74"/>
      <c r="F2069" s="74"/>
      <c r="G2069" s="74"/>
      <c r="H2069" s="74"/>
      <c r="I2069" s="74"/>
      <c r="J2069" s="74"/>
      <c r="K2069" s="74"/>
      <c r="L2069" s="74"/>
      <c r="M2069" s="74"/>
      <c r="N2069" s="74"/>
      <c r="O2069" s="74"/>
      <c r="P2069" s="74"/>
      <c r="Q2069" s="74"/>
      <c r="R2069" s="74"/>
      <c r="S2069" s="74"/>
      <c r="T2069" s="74"/>
      <c r="U2069" s="74"/>
      <c r="V2069" s="74"/>
      <c r="W2069" s="74"/>
      <c r="X2069" s="74"/>
      <c r="Y2069" s="74"/>
      <c r="Z2069" s="74"/>
    </row>
    <row r="2070" spans="1:26">
      <c r="A2070" s="74"/>
      <c r="B2070" s="74"/>
      <c r="C2070" s="74"/>
      <c r="D2070" s="74"/>
      <c r="E2070" s="74"/>
      <c r="F2070" s="74"/>
      <c r="G2070" s="74"/>
      <c r="H2070" s="74"/>
      <c r="I2070" s="74"/>
      <c r="J2070" s="74"/>
      <c r="K2070" s="74"/>
      <c r="L2070" s="74"/>
      <c r="M2070" s="74"/>
      <c r="N2070" s="74"/>
      <c r="O2070" s="74"/>
      <c r="P2070" s="74"/>
      <c r="Q2070" s="74"/>
      <c r="R2070" s="74"/>
      <c r="S2070" s="74"/>
      <c r="T2070" s="74"/>
      <c r="U2070" s="74"/>
      <c r="V2070" s="74"/>
      <c r="W2070" s="74"/>
      <c r="X2070" s="74"/>
      <c r="Y2070" s="74"/>
      <c r="Z2070" s="74"/>
    </row>
    <row r="2071" spans="1:26">
      <c r="A2071" s="74"/>
      <c r="B2071" s="74"/>
      <c r="C2071" s="74"/>
      <c r="D2071" s="74"/>
      <c r="E2071" s="74"/>
      <c r="F2071" s="74"/>
      <c r="G2071" s="74"/>
      <c r="H2071" s="74"/>
      <c r="I2071" s="74"/>
      <c r="J2071" s="74"/>
      <c r="K2071" s="74"/>
      <c r="L2071" s="74"/>
      <c r="M2071" s="74"/>
      <c r="N2071" s="74"/>
      <c r="O2071" s="74"/>
      <c r="P2071" s="74"/>
      <c r="Q2071" s="74"/>
      <c r="R2071" s="74"/>
      <c r="S2071" s="74"/>
      <c r="T2071" s="74"/>
      <c r="U2071" s="74"/>
      <c r="V2071" s="74"/>
      <c r="W2071" s="74"/>
      <c r="X2071" s="74"/>
      <c r="Y2071" s="74"/>
      <c r="Z2071" s="74"/>
    </row>
    <row r="2072" spans="1:26">
      <c r="A2072" s="74"/>
      <c r="B2072" s="74"/>
      <c r="C2072" s="74"/>
      <c r="D2072" s="74"/>
      <c r="E2072" s="74"/>
      <c r="F2072" s="74"/>
      <c r="G2072" s="74"/>
      <c r="H2072" s="74"/>
      <c r="I2072" s="74"/>
      <c r="J2072" s="74"/>
      <c r="K2072" s="74"/>
      <c r="L2072" s="74"/>
      <c r="M2072" s="74"/>
      <c r="N2072" s="74"/>
      <c r="O2072" s="74"/>
      <c r="P2072" s="74"/>
      <c r="Q2072" s="74"/>
      <c r="R2072" s="74"/>
      <c r="S2072" s="74"/>
      <c r="T2072" s="74"/>
      <c r="U2072" s="74"/>
      <c r="V2072" s="74"/>
      <c r="W2072" s="74"/>
      <c r="X2072" s="74"/>
      <c r="Y2072" s="74"/>
      <c r="Z2072" s="74"/>
    </row>
    <row r="2073" spans="1:26">
      <c r="A2073" s="74"/>
      <c r="B2073" s="74"/>
      <c r="C2073" s="74"/>
      <c r="D2073" s="74"/>
      <c r="E2073" s="74"/>
      <c r="F2073" s="74"/>
      <c r="G2073" s="74"/>
      <c r="H2073" s="74"/>
      <c r="I2073" s="74"/>
      <c r="J2073" s="74"/>
      <c r="K2073" s="74"/>
      <c r="L2073" s="74"/>
      <c r="M2073" s="74"/>
      <c r="N2073" s="74"/>
      <c r="O2073" s="74"/>
      <c r="P2073" s="74"/>
      <c r="Q2073" s="74"/>
      <c r="R2073" s="74"/>
      <c r="S2073" s="74"/>
      <c r="T2073" s="74"/>
      <c r="U2073" s="74"/>
      <c r="V2073" s="74"/>
      <c r="W2073" s="74"/>
      <c r="X2073" s="74"/>
      <c r="Y2073" s="74"/>
      <c r="Z2073" s="74"/>
    </row>
    <row r="2074" spans="1:26">
      <c r="A2074" s="74"/>
      <c r="B2074" s="74"/>
      <c r="C2074" s="74"/>
      <c r="D2074" s="74"/>
      <c r="E2074" s="74"/>
      <c r="F2074" s="74"/>
      <c r="G2074" s="74"/>
      <c r="H2074" s="74"/>
      <c r="I2074" s="74"/>
      <c r="J2074" s="74"/>
      <c r="K2074" s="74"/>
      <c r="L2074" s="74"/>
      <c r="M2074" s="74"/>
      <c r="N2074" s="74"/>
      <c r="O2074" s="74"/>
      <c r="P2074" s="74"/>
      <c r="Q2074" s="74"/>
      <c r="R2074" s="74"/>
      <c r="S2074" s="74"/>
      <c r="T2074" s="74"/>
      <c r="U2074" s="74"/>
      <c r="V2074" s="74"/>
      <c r="W2074" s="74"/>
      <c r="X2074" s="74"/>
      <c r="Y2074" s="74"/>
      <c r="Z2074" s="74"/>
    </row>
    <row r="2075" spans="1:26">
      <c r="A2075" s="74"/>
      <c r="B2075" s="74"/>
      <c r="C2075" s="74"/>
      <c r="D2075" s="74"/>
      <c r="E2075" s="74"/>
      <c r="F2075" s="74"/>
      <c r="G2075" s="74"/>
      <c r="H2075" s="74"/>
      <c r="I2075" s="74"/>
      <c r="J2075" s="74"/>
      <c r="K2075" s="74"/>
      <c r="L2075" s="74"/>
      <c r="M2075" s="74"/>
      <c r="N2075" s="74"/>
      <c r="O2075" s="74"/>
      <c r="P2075" s="74"/>
      <c r="Q2075" s="74"/>
      <c r="R2075" s="74"/>
      <c r="S2075" s="74"/>
      <c r="T2075" s="74"/>
      <c r="U2075" s="74"/>
      <c r="V2075" s="74"/>
      <c r="W2075" s="74"/>
      <c r="X2075" s="74"/>
      <c r="Y2075" s="74"/>
      <c r="Z2075" s="74"/>
    </row>
    <row r="2076" spans="1:26">
      <c r="A2076" s="74"/>
      <c r="B2076" s="74"/>
      <c r="C2076" s="74"/>
      <c r="D2076" s="74"/>
      <c r="E2076" s="74"/>
      <c r="F2076" s="74"/>
      <c r="G2076" s="74"/>
      <c r="H2076" s="74"/>
      <c r="I2076" s="74"/>
      <c r="J2076" s="74"/>
      <c r="K2076" s="74"/>
      <c r="L2076" s="74"/>
      <c r="M2076" s="74"/>
      <c r="N2076" s="74"/>
      <c r="O2076" s="74"/>
      <c r="P2076" s="74"/>
      <c r="Q2076" s="74"/>
      <c r="R2076" s="74"/>
      <c r="S2076" s="74"/>
      <c r="T2076" s="74"/>
      <c r="U2076" s="74"/>
      <c r="V2076" s="74"/>
      <c r="W2076" s="74"/>
      <c r="X2076" s="74"/>
      <c r="Y2076" s="74"/>
      <c r="Z2076" s="74"/>
    </row>
    <row r="2077" spans="1:26">
      <c r="A2077" s="74"/>
      <c r="B2077" s="74"/>
      <c r="C2077" s="74"/>
      <c r="D2077" s="74"/>
      <c r="E2077" s="74"/>
      <c r="F2077" s="74"/>
      <c r="G2077" s="74"/>
      <c r="H2077" s="74"/>
      <c r="I2077" s="74"/>
      <c r="J2077" s="74"/>
      <c r="K2077" s="74"/>
      <c r="L2077" s="74"/>
      <c r="M2077" s="74"/>
      <c r="N2077" s="74"/>
      <c r="O2077" s="74"/>
      <c r="P2077" s="74"/>
      <c r="Q2077" s="74"/>
      <c r="R2077" s="74"/>
      <c r="S2077" s="74"/>
      <c r="T2077" s="74"/>
      <c r="U2077" s="74"/>
      <c r="V2077" s="74"/>
      <c r="W2077" s="74"/>
      <c r="X2077" s="74"/>
      <c r="Y2077" s="74"/>
      <c r="Z2077" s="74"/>
    </row>
    <row r="2078" spans="1:26">
      <c r="A2078" s="74"/>
      <c r="B2078" s="74"/>
      <c r="C2078" s="74"/>
      <c r="D2078" s="74"/>
      <c r="E2078" s="74"/>
      <c r="F2078" s="74"/>
      <c r="G2078" s="74"/>
      <c r="H2078" s="74"/>
      <c r="I2078" s="74"/>
      <c r="J2078" s="74"/>
      <c r="K2078" s="74"/>
      <c r="L2078" s="74"/>
      <c r="M2078" s="74"/>
      <c r="N2078" s="74"/>
      <c r="O2078" s="74"/>
      <c r="P2078" s="74"/>
      <c r="Q2078" s="74"/>
      <c r="R2078" s="74"/>
      <c r="S2078" s="74"/>
      <c r="T2078" s="74"/>
      <c r="U2078" s="74"/>
      <c r="V2078" s="74"/>
      <c r="W2078" s="74"/>
      <c r="X2078" s="74"/>
      <c r="Y2078" s="74"/>
      <c r="Z2078" s="74"/>
    </row>
    <row r="2079" spans="1:26">
      <c r="A2079" s="74"/>
      <c r="B2079" s="74"/>
      <c r="C2079" s="74"/>
      <c r="D2079" s="74"/>
      <c r="E2079" s="74"/>
      <c r="F2079" s="74"/>
      <c r="G2079" s="74"/>
      <c r="H2079" s="74"/>
      <c r="I2079" s="74"/>
      <c r="J2079" s="74"/>
      <c r="K2079" s="74"/>
      <c r="L2079" s="74"/>
      <c r="M2079" s="74"/>
      <c r="N2079" s="74"/>
      <c r="O2079" s="74"/>
      <c r="P2079" s="74"/>
      <c r="Q2079" s="74"/>
      <c r="R2079" s="74"/>
      <c r="S2079" s="74"/>
      <c r="T2079" s="74"/>
      <c r="U2079" s="74"/>
      <c r="V2079" s="74"/>
      <c r="W2079" s="74"/>
      <c r="X2079" s="74"/>
      <c r="Y2079" s="74"/>
      <c r="Z2079" s="74"/>
    </row>
    <row r="2080" spans="1:26">
      <c r="A2080" s="74"/>
      <c r="B2080" s="74"/>
      <c r="C2080" s="74"/>
      <c r="D2080" s="74"/>
      <c r="E2080" s="74"/>
      <c r="F2080" s="74"/>
      <c r="G2080" s="74"/>
      <c r="H2080" s="74"/>
      <c r="I2080" s="74"/>
      <c r="J2080" s="74"/>
      <c r="K2080" s="74"/>
      <c r="L2080" s="74"/>
      <c r="M2080" s="74"/>
      <c r="N2080" s="74"/>
      <c r="O2080" s="74"/>
      <c r="P2080" s="74"/>
      <c r="Q2080" s="74"/>
      <c r="R2080" s="74"/>
      <c r="S2080" s="74"/>
      <c r="T2080" s="74"/>
      <c r="U2080" s="74"/>
      <c r="V2080" s="74"/>
      <c r="W2080" s="74"/>
      <c r="X2080" s="74"/>
      <c r="Y2080" s="74"/>
      <c r="Z2080" s="74"/>
    </row>
    <row r="2081" spans="1:26">
      <c r="A2081" s="74"/>
      <c r="B2081" s="74"/>
      <c r="C2081" s="74"/>
      <c r="D2081" s="74"/>
      <c r="E2081" s="74"/>
      <c r="F2081" s="74"/>
      <c r="G2081" s="74"/>
      <c r="H2081" s="74"/>
      <c r="I2081" s="74"/>
      <c r="J2081" s="74"/>
      <c r="K2081" s="74"/>
      <c r="L2081" s="74"/>
      <c r="M2081" s="74"/>
      <c r="N2081" s="74"/>
      <c r="O2081" s="74"/>
      <c r="P2081" s="74"/>
      <c r="Q2081" s="74"/>
      <c r="R2081" s="74"/>
      <c r="S2081" s="74"/>
      <c r="T2081" s="74"/>
      <c r="U2081" s="74"/>
      <c r="V2081" s="74"/>
      <c r="W2081" s="74"/>
      <c r="X2081" s="74"/>
      <c r="Y2081" s="74"/>
      <c r="Z2081" s="74"/>
    </row>
    <row r="2082" spans="1:26">
      <c r="A2082" s="74"/>
      <c r="B2082" s="74"/>
      <c r="C2082" s="74"/>
      <c r="D2082" s="74"/>
      <c r="E2082" s="74"/>
      <c r="F2082" s="74"/>
      <c r="G2082" s="74"/>
      <c r="H2082" s="74"/>
      <c r="I2082" s="74"/>
      <c r="J2082" s="74"/>
      <c r="K2082" s="74"/>
      <c r="L2082" s="74"/>
      <c r="M2082" s="74"/>
      <c r="N2082" s="74"/>
      <c r="O2082" s="74"/>
      <c r="P2082" s="74"/>
      <c r="Q2082" s="74"/>
      <c r="R2082" s="74"/>
      <c r="S2082" s="74"/>
      <c r="T2082" s="74"/>
      <c r="U2082" s="74"/>
      <c r="V2082" s="74"/>
      <c r="W2082" s="74"/>
      <c r="X2082" s="74"/>
      <c r="Y2082" s="74"/>
      <c r="Z2082" s="74"/>
    </row>
    <row r="2083" spans="1:26">
      <c r="A2083" s="74"/>
      <c r="B2083" s="74"/>
      <c r="C2083" s="74"/>
      <c r="D2083" s="74"/>
      <c r="E2083" s="74"/>
      <c r="F2083" s="74"/>
      <c r="G2083" s="74"/>
      <c r="H2083" s="74"/>
      <c r="I2083" s="74"/>
      <c r="J2083" s="74"/>
      <c r="K2083" s="74"/>
      <c r="L2083" s="74"/>
      <c r="M2083" s="74"/>
      <c r="N2083" s="74"/>
      <c r="O2083" s="74"/>
      <c r="P2083" s="74"/>
      <c r="Q2083" s="74"/>
      <c r="R2083" s="74"/>
      <c r="S2083" s="74"/>
      <c r="T2083" s="74"/>
      <c r="U2083" s="74"/>
      <c r="V2083" s="74"/>
      <c r="W2083" s="74"/>
      <c r="X2083" s="74"/>
      <c r="Y2083" s="74"/>
      <c r="Z2083" s="74"/>
    </row>
    <row r="2084" spans="1:26">
      <c r="A2084" s="74"/>
      <c r="B2084" s="74"/>
      <c r="C2084" s="74"/>
      <c r="D2084" s="74"/>
      <c r="E2084" s="74"/>
      <c r="F2084" s="74"/>
      <c r="G2084" s="74"/>
      <c r="H2084" s="74"/>
      <c r="I2084" s="74"/>
      <c r="J2084" s="74"/>
      <c r="K2084" s="74"/>
      <c r="L2084" s="74"/>
      <c r="M2084" s="74"/>
      <c r="N2084" s="74"/>
      <c r="O2084" s="74"/>
      <c r="P2084" s="74"/>
      <c r="Q2084" s="74"/>
      <c r="R2084" s="74"/>
      <c r="S2084" s="74"/>
      <c r="T2084" s="74"/>
      <c r="U2084" s="74"/>
      <c r="V2084" s="74"/>
      <c r="W2084" s="74"/>
      <c r="X2084" s="74"/>
      <c r="Y2084" s="74"/>
      <c r="Z2084" s="74"/>
    </row>
    <row r="2085" spans="1:26">
      <c r="A2085" s="74"/>
      <c r="B2085" s="74"/>
      <c r="C2085" s="74"/>
      <c r="D2085" s="74"/>
      <c r="E2085" s="74"/>
      <c r="F2085" s="74"/>
      <c r="G2085" s="74"/>
      <c r="H2085" s="74"/>
      <c r="I2085" s="74"/>
      <c r="J2085" s="74"/>
      <c r="K2085" s="74"/>
      <c r="L2085" s="74"/>
      <c r="M2085" s="74"/>
      <c r="N2085" s="74"/>
      <c r="O2085" s="74"/>
      <c r="P2085" s="74"/>
      <c r="Q2085" s="74"/>
      <c r="R2085" s="74"/>
      <c r="S2085" s="74"/>
      <c r="T2085" s="74"/>
      <c r="U2085" s="74"/>
      <c r="V2085" s="74"/>
      <c r="W2085" s="74"/>
      <c r="X2085" s="74"/>
      <c r="Y2085" s="74"/>
      <c r="Z2085" s="74"/>
    </row>
    <row r="2086" spans="1:26">
      <c r="A2086" s="74"/>
      <c r="B2086" s="74"/>
      <c r="C2086" s="74"/>
      <c r="D2086" s="74"/>
      <c r="E2086" s="74"/>
      <c r="F2086" s="74"/>
      <c r="G2086" s="74"/>
      <c r="H2086" s="74"/>
      <c r="I2086" s="74"/>
      <c r="J2086" s="74"/>
      <c r="K2086" s="74"/>
      <c r="L2086" s="74"/>
      <c r="M2086" s="74"/>
      <c r="N2086" s="74"/>
      <c r="O2086" s="74"/>
      <c r="P2086" s="74"/>
      <c r="Q2086" s="74"/>
      <c r="R2086" s="74"/>
      <c r="S2086" s="74"/>
      <c r="T2086" s="74"/>
      <c r="U2086" s="74"/>
      <c r="V2086" s="74"/>
      <c r="W2086" s="74"/>
      <c r="X2086" s="74"/>
      <c r="Y2086" s="74"/>
      <c r="Z2086" s="74"/>
    </row>
    <row r="2087" spans="1:26">
      <c r="A2087" s="74"/>
      <c r="B2087" s="74"/>
      <c r="C2087" s="74"/>
      <c r="D2087" s="74"/>
      <c r="E2087" s="74"/>
      <c r="F2087" s="74"/>
      <c r="G2087" s="74"/>
      <c r="H2087" s="74"/>
      <c r="I2087" s="74"/>
      <c r="J2087" s="74"/>
      <c r="K2087" s="74"/>
      <c r="L2087" s="74"/>
      <c r="M2087" s="74"/>
      <c r="N2087" s="74"/>
      <c r="O2087" s="74"/>
      <c r="P2087" s="74"/>
      <c r="Q2087" s="74"/>
      <c r="R2087" s="74"/>
      <c r="S2087" s="74"/>
      <c r="T2087" s="74"/>
      <c r="U2087" s="74"/>
      <c r="V2087" s="74"/>
      <c r="W2087" s="74"/>
      <c r="X2087" s="74"/>
      <c r="Y2087" s="74"/>
      <c r="Z2087" s="74"/>
    </row>
    <row r="2088" spans="1:26">
      <c r="A2088" s="74"/>
      <c r="B2088" s="74"/>
      <c r="C2088" s="74"/>
      <c r="D2088" s="74"/>
      <c r="E2088" s="74"/>
      <c r="F2088" s="74"/>
      <c r="G2088" s="74"/>
      <c r="H2088" s="74"/>
      <c r="I2088" s="74"/>
      <c r="J2088" s="74"/>
      <c r="K2088" s="74"/>
      <c r="L2088" s="74"/>
      <c r="M2088" s="74"/>
      <c r="N2088" s="74"/>
      <c r="O2088" s="74"/>
      <c r="P2088" s="74"/>
      <c r="Q2088" s="74"/>
      <c r="R2088" s="74"/>
      <c r="S2088" s="74"/>
      <c r="T2088" s="74"/>
      <c r="U2088" s="74"/>
      <c r="V2088" s="74"/>
      <c r="W2088" s="74"/>
      <c r="X2088" s="74"/>
      <c r="Y2088" s="74"/>
      <c r="Z2088" s="74"/>
    </row>
    <row r="2089" spans="1:26">
      <c r="A2089" s="74"/>
      <c r="B2089" s="74"/>
      <c r="C2089" s="74"/>
      <c r="D2089" s="74"/>
      <c r="E2089" s="74"/>
      <c r="F2089" s="74"/>
      <c r="G2089" s="74"/>
      <c r="H2089" s="74"/>
      <c r="I2089" s="74"/>
      <c r="J2089" s="74"/>
      <c r="K2089" s="74"/>
      <c r="L2089" s="74"/>
      <c r="M2089" s="74"/>
      <c r="N2089" s="74"/>
      <c r="O2089" s="74"/>
      <c r="P2089" s="74"/>
      <c r="Q2089" s="74"/>
      <c r="R2089" s="74"/>
      <c r="S2089" s="74"/>
      <c r="T2089" s="74"/>
      <c r="U2089" s="74"/>
      <c r="V2089" s="74"/>
      <c r="W2089" s="74"/>
      <c r="X2089" s="74"/>
      <c r="Y2089" s="74"/>
      <c r="Z2089" s="74"/>
    </row>
    <row r="2090" spans="1:26">
      <c r="A2090" s="74"/>
      <c r="B2090" s="74"/>
      <c r="C2090" s="74"/>
      <c r="D2090" s="74"/>
      <c r="E2090" s="74"/>
      <c r="F2090" s="74"/>
      <c r="G2090" s="74"/>
      <c r="H2090" s="74"/>
      <c r="I2090" s="74"/>
      <c r="J2090" s="74"/>
      <c r="K2090" s="74"/>
      <c r="L2090" s="74"/>
      <c r="M2090" s="74"/>
      <c r="N2090" s="74"/>
      <c r="O2090" s="74"/>
      <c r="P2090" s="74"/>
      <c r="Q2090" s="74"/>
      <c r="R2090" s="74"/>
      <c r="S2090" s="74"/>
      <c r="T2090" s="74"/>
      <c r="U2090" s="74"/>
      <c r="V2090" s="74"/>
      <c r="W2090" s="74"/>
      <c r="X2090" s="74"/>
      <c r="Y2090" s="74"/>
      <c r="Z2090" s="74"/>
    </row>
    <row r="2091" spans="1:26">
      <c r="A2091" s="74"/>
      <c r="B2091" s="74"/>
      <c r="C2091" s="74"/>
      <c r="D2091" s="74"/>
      <c r="E2091" s="74"/>
      <c r="F2091" s="74"/>
      <c r="G2091" s="74"/>
      <c r="H2091" s="74"/>
      <c r="I2091" s="74"/>
      <c r="J2091" s="74"/>
      <c r="K2091" s="74"/>
      <c r="L2091" s="74"/>
      <c r="M2091" s="74"/>
      <c r="N2091" s="74"/>
      <c r="O2091" s="74"/>
      <c r="P2091" s="74"/>
      <c r="Q2091" s="74"/>
      <c r="R2091" s="74"/>
      <c r="S2091" s="74"/>
      <c r="T2091" s="74"/>
      <c r="U2091" s="74"/>
      <c r="V2091" s="74"/>
      <c r="W2091" s="74"/>
      <c r="X2091" s="74"/>
      <c r="Y2091" s="74"/>
      <c r="Z2091" s="74"/>
    </row>
    <row r="2092" spans="1:26">
      <c r="A2092" s="74"/>
      <c r="B2092" s="74"/>
      <c r="C2092" s="74"/>
      <c r="D2092" s="74"/>
      <c r="E2092" s="74"/>
      <c r="F2092" s="74"/>
      <c r="G2092" s="74"/>
      <c r="H2092" s="74"/>
      <c r="I2092" s="74"/>
      <c r="J2092" s="74"/>
      <c r="K2092" s="74"/>
      <c r="L2092" s="74"/>
      <c r="M2092" s="74"/>
      <c r="N2092" s="74"/>
      <c r="O2092" s="74"/>
      <c r="P2092" s="74"/>
      <c r="Q2092" s="74"/>
      <c r="R2092" s="74"/>
      <c r="S2092" s="74"/>
      <c r="T2092" s="74"/>
      <c r="U2092" s="74"/>
      <c r="V2092" s="74"/>
      <c r="W2092" s="74"/>
      <c r="X2092" s="74"/>
      <c r="Y2092" s="74"/>
      <c r="Z2092" s="74"/>
    </row>
    <row r="2093" spans="1:26">
      <c r="A2093" s="74"/>
      <c r="B2093" s="74"/>
      <c r="C2093" s="74"/>
      <c r="D2093" s="74"/>
      <c r="E2093" s="74"/>
      <c r="F2093" s="74"/>
      <c r="G2093" s="74"/>
      <c r="H2093" s="74"/>
      <c r="I2093" s="74"/>
      <c r="J2093" s="74"/>
      <c r="K2093" s="74"/>
      <c r="L2093" s="74"/>
      <c r="M2093" s="74"/>
      <c r="N2093" s="74"/>
      <c r="O2093" s="74"/>
      <c r="P2093" s="74"/>
      <c r="Q2093" s="74"/>
      <c r="R2093" s="74"/>
      <c r="S2093" s="74"/>
      <c r="T2093" s="74"/>
      <c r="U2093" s="74"/>
      <c r="V2093" s="74"/>
      <c r="W2093" s="74"/>
      <c r="X2093" s="74"/>
      <c r="Y2093" s="74"/>
      <c r="Z2093" s="74"/>
    </row>
    <row r="2094" spans="1:26">
      <c r="A2094" s="74"/>
      <c r="B2094" s="74"/>
      <c r="C2094" s="74"/>
      <c r="D2094" s="74"/>
      <c r="E2094" s="74"/>
      <c r="F2094" s="74"/>
      <c r="G2094" s="74"/>
      <c r="H2094" s="74"/>
      <c r="I2094" s="74"/>
      <c r="J2094" s="74"/>
      <c r="K2094" s="74"/>
      <c r="L2094" s="74"/>
      <c r="M2094" s="74"/>
      <c r="N2094" s="74"/>
      <c r="O2094" s="74"/>
      <c r="P2094" s="74"/>
      <c r="Q2094" s="74"/>
      <c r="R2094" s="74"/>
      <c r="S2094" s="74"/>
      <c r="T2094" s="74"/>
      <c r="U2094" s="74"/>
      <c r="V2094" s="74"/>
      <c r="W2094" s="74"/>
      <c r="X2094" s="74"/>
      <c r="Y2094" s="74"/>
      <c r="Z2094" s="74"/>
    </row>
    <row r="2095" spans="1:26">
      <c r="A2095" s="74"/>
      <c r="B2095" s="74"/>
      <c r="C2095" s="74"/>
      <c r="D2095" s="74"/>
      <c r="E2095" s="74"/>
      <c r="F2095" s="74"/>
      <c r="G2095" s="74"/>
      <c r="H2095" s="74"/>
      <c r="I2095" s="74"/>
      <c r="J2095" s="74"/>
      <c r="K2095" s="74"/>
      <c r="L2095" s="74"/>
      <c r="M2095" s="74"/>
      <c r="N2095" s="74"/>
      <c r="O2095" s="74"/>
      <c r="P2095" s="74"/>
      <c r="Q2095" s="74"/>
      <c r="R2095" s="74"/>
      <c r="S2095" s="74"/>
      <c r="T2095" s="74"/>
      <c r="U2095" s="74"/>
      <c r="V2095" s="74"/>
      <c r="W2095" s="74"/>
      <c r="X2095" s="74"/>
      <c r="Y2095" s="74"/>
      <c r="Z2095" s="74"/>
    </row>
    <row r="2096" spans="1:26">
      <c r="A2096" s="74"/>
      <c r="B2096" s="74"/>
      <c r="C2096" s="74"/>
      <c r="D2096" s="74"/>
      <c r="E2096" s="74"/>
      <c r="F2096" s="74"/>
      <c r="G2096" s="74"/>
      <c r="H2096" s="74"/>
      <c r="I2096" s="74"/>
      <c r="J2096" s="74"/>
      <c r="K2096" s="74"/>
      <c r="L2096" s="74"/>
      <c r="M2096" s="74"/>
      <c r="N2096" s="74"/>
      <c r="O2096" s="74"/>
      <c r="P2096" s="74"/>
      <c r="Q2096" s="74"/>
      <c r="R2096" s="74"/>
      <c r="S2096" s="74"/>
      <c r="T2096" s="74"/>
      <c r="U2096" s="74"/>
      <c r="V2096" s="74"/>
      <c r="W2096" s="74"/>
      <c r="X2096" s="74"/>
      <c r="Y2096" s="74"/>
      <c r="Z2096" s="74"/>
    </row>
    <row r="2097" spans="1:26">
      <c r="A2097" s="74"/>
      <c r="B2097" s="74"/>
      <c r="C2097" s="74"/>
      <c r="D2097" s="74"/>
      <c r="E2097" s="74"/>
      <c r="F2097" s="74"/>
      <c r="G2097" s="74"/>
      <c r="H2097" s="74"/>
      <c r="I2097" s="74"/>
      <c r="J2097" s="74"/>
      <c r="K2097" s="74"/>
      <c r="L2097" s="74"/>
      <c r="M2097" s="74"/>
      <c r="N2097" s="74"/>
      <c r="O2097" s="74"/>
      <c r="P2097" s="74"/>
      <c r="Q2097" s="74"/>
      <c r="R2097" s="74"/>
      <c r="S2097" s="74"/>
      <c r="T2097" s="74"/>
      <c r="U2097" s="74"/>
      <c r="V2097" s="74"/>
      <c r="W2097" s="74"/>
      <c r="X2097" s="74"/>
      <c r="Y2097" s="74"/>
      <c r="Z2097" s="74"/>
    </row>
    <row r="2098" spans="1:26">
      <c r="A2098" s="74"/>
      <c r="B2098" s="74"/>
      <c r="C2098" s="74"/>
      <c r="D2098" s="74"/>
      <c r="E2098" s="74"/>
      <c r="F2098" s="74"/>
      <c r="G2098" s="74"/>
      <c r="H2098" s="74"/>
      <c r="I2098" s="74"/>
      <c r="J2098" s="74"/>
      <c r="K2098" s="74"/>
      <c r="L2098" s="74"/>
      <c r="M2098" s="74"/>
      <c r="N2098" s="74"/>
      <c r="O2098" s="74"/>
      <c r="P2098" s="74"/>
      <c r="Q2098" s="74"/>
      <c r="R2098" s="74"/>
      <c r="S2098" s="74"/>
      <c r="T2098" s="74"/>
      <c r="U2098" s="74"/>
      <c r="V2098" s="74"/>
      <c r="W2098" s="74"/>
      <c r="X2098" s="74"/>
      <c r="Y2098" s="74"/>
      <c r="Z2098" s="74"/>
    </row>
    <row r="2099" spans="1:26">
      <c r="A2099" s="74"/>
      <c r="B2099" s="74"/>
      <c r="C2099" s="74"/>
      <c r="D2099" s="74"/>
      <c r="E2099" s="74"/>
      <c r="F2099" s="74"/>
      <c r="G2099" s="74"/>
      <c r="H2099" s="74"/>
      <c r="I2099" s="74"/>
      <c r="J2099" s="74"/>
      <c r="K2099" s="74"/>
      <c r="L2099" s="74"/>
      <c r="M2099" s="74"/>
      <c r="N2099" s="74"/>
      <c r="O2099" s="74"/>
      <c r="P2099" s="74"/>
      <c r="Q2099" s="74"/>
      <c r="R2099" s="74"/>
      <c r="S2099" s="74"/>
      <c r="T2099" s="74"/>
      <c r="U2099" s="74"/>
      <c r="V2099" s="74"/>
      <c r="W2099" s="74"/>
      <c r="X2099" s="74"/>
      <c r="Y2099" s="74"/>
      <c r="Z2099" s="74"/>
    </row>
    <row r="2100" spans="1:26">
      <c r="A2100" s="74"/>
      <c r="B2100" s="74"/>
      <c r="C2100" s="74"/>
      <c r="D2100" s="74"/>
      <c r="E2100" s="74"/>
      <c r="F2100" s="74"/>
      <c r="G2100" s="74"/>
      <c r="H2100" s="74"/>
      <c r="I2100" s="74"/>
      <c r="J2100" s="74"/>
      <c r="K2100" s="74"/>
      <c r="L2100" s="74"/>
      <c r="M2100" s="74"/>
      <c r="N2100" s="74"/>
      <c r="O2100" s="74"/>
      <c r="P2100" s="74"/>
      <c r="Q2100" s="74"/>
      <c r="R2100" s="74"/>
      <c r="S2100" s="74"/>
      <c r="T2100" s="74"/>
      <c r="U2100" s="74"/>
      <c r="V2100" s="74"/>
      <c r="W2100" s="74"/>
      <c r="X2100" s="74"/>
      <c r="Y2100" s="74"/>
      <c r="Z2100" s="74"/>
    </row>
    <row r="2101" spans="1:26">
      <c r="A2101" s="74"/>
      <c r="B2101" s="74"/>
      <c r="C2101" s="74"/>
      <c r="D2101" s="74"/>
      <c r="E2101" s="74"/>
      <c r="F2101" s="74"/>
      <c r="G2101" s="74"/>
      <c r="H2101" s="74"/>
      <c r="I2101" s="74"/>
      <c r="J2101" s="74"/>
      <c r="K2101" s="74"/>
      <c r="L2101" s="74"/>
      <c r="M2101" s="74"/>
      <c r="N2101" s="74"/>
      <c r="O2101" s="74"/>
      <c r="P2101" s="74"/>
      <c r="Q2101" s="74"/>
      <c r="R2101" s="74"/>
      <c r="S2101" s="74"/>
      <c r="T2101" s="74"/>
      <c r="U2101" s="74"/>
      <c r="V2101" s="74"/>
      <c r="W2101" s="74"/>
      <c r="X2101" s="74"/>
      <c r="Y2101" s="74"/>
      <c r="Z2101" s="74"/>
    </row>
    <row r="2102" spans="1:26">
      <c r="A2102" s="74"/>
      <c r="B2102" s="74"/>
      <c r="C2102" s="74"/>
      <c r="D2102" s="74"/>
      <c r="E2102" s="74"/>
      <c r="F2102" s="74"/>
      <c r="G2102" s="74"/>
      <c r="H2102" s="74"/>
      <c r="I2102" s="74"/>
      <c r="J2102" s="74"/>
      <c r="K2102" s="74"/>
      <c r="L2102" s="74"/>
      <c r="M2102" s="74"/>
      <c r="N2102" s="74"/>
      <c r="O2102" s="74"/>
      <c r="P2102" s="74"/>
      <c r="Q2102" s="74"/>
      <c r="R2102" s="74"/>
      <c r="S2102" s="74"/>
      <c r="T2102" s="74"/>
      <c r="U2102" s="74"/>
      <c r="V2102" s="74"/>
      <c r="W2102" s="74"/>
      <c r="X2102" s="74"/>
      <c r="Y2102" s="74"/>
      <c r="Z2102" s="74"/>
    </row>
    <row r="2103" spans="1:26">
      <c r="A2103" s="74"/>
      <c r="B2103" s="74"/>
      <c r="C2103" s="74"/>
      <c r="D2103" s="74"/>
      <c r="E2103" s="74"/>
      <c r="F2103" s="74"/>
      <c r="G2103" s="74"/>
      <c r="H2103" s="74"/>
      <c r="I2103" s="74"/>
      <c r="J2103" s="74"/>
      <c r="K2103" s="74"/>
      <c r="L2103" s="74"/>
      <c r="M2103" s="74"/>
      <c r="N2103" s="74"/>
      <c r="O2103" s="74"/>
      <c r="P2103" s="74"/>
      <c r="Q2103" s="74"/>
      <c r="R2103" s="74"/>
      <c r="S2103" s="74"/>
      <c r="T2103" s="74"/>
      <c r="U2103" s="74"/>
      <c r="V2103" s="74"/>
      <c r="W2103" s="74"/>
      <c r="X2103" s="74"/>
      <c r="Y2103" s="74"/>
      <c r="Z2103" s="74"/>
    </row>
    <row r="2104" spans="1:26">
      <c r="A2104" s="74"/>
      <c r="B2104" s="74"/>
      <c r="C2104" s="74"/>
      <c r="D2104" s="74"/>
      <c r="E2104" s="74"/>
      <c r="F2104" s="74"/>
      <c r="G2104" s="74"/>
      <c r="H2104" s="74"/>
      <c r="I2104" s="74"/>
      <c r="J2104" s="74"/>
      <c r="K2104" s="74"/>
      <c r="L2104" s="74"/>
      <c r="M2104" s="74"/>
      <c r="N2104" s="74"/>
      <c r="O2104" s="74"/>
      <c r="P2104" s="74"/>
      <c r="Q2104" s="74"/>
      <c r="R2104" s="74"/>
      <c r="S2104" s="74"/>
      <c r="T2104" s="74"/>
      <c r="U2104" s="74"/>
      <c r="V2104" s="74"/>
      <c r="W2104" s="74"/>
      <c r="X2104" s="74"/>
      <c r="Y2104" s="74"/>
      <c r="Z2104" s="74"/>
    </row>
    <row r="2105" spans="1:26">
      <c r="A2105" s="74"/>
      <c r="B2105" s="74"/>
      <c r="C2105" s="74"/>
      <c r="D2105" s="74"/>
      <c r="E2105" s="74"/>
      <c r="F2105" s="74"/>
      <c r="G2105" s="74"/>
      <c r="H2105" s="74"/>
      <c r="I2105" s="74"/>
      <c r="J2105" s="74"/>
      <c r="K2105" s="74"/>
      <c r="L2105" s="74"/>
      <c r="M2105" s="74"/>
      <c r="N2105" s="74"/>
      <c r="O2105" s="74"/>
      <c r="P2105" s="74"/>
      <c r="Q2105" s="74"/>
      <c r="R2105" s="74"/>
      <c r="S2105" s="74"/>
      <c r="T2105" s="74"/>
      <c r="U2105" s="74"/>
      <c r="V2105" s="74"/>
      <c r="W2105" s="74"/>
      <c r="X2105" s="74"/>
      <c r="Y2105" s="74"/>
      <c r="Z2105" s="74"/>
    </row>
    <row r="2106" spans="1:26">
      <c r="A2106" s="74"/>
      <c r="B2106" s="74"/>
      <c r="C2106" s="74"/>
      <c r="D2106" s="74"/>
      <c r="E2106" s="74"/>
      <c r="F2106" s="74"/>
      <c r="G2106" s="74"/>
      <c r="H2106" s="74"/>
      <c r="I2106" s="74"/>
      <c r="J2106" s="74"/>
      <c r="K2106" s="74"/>
      <c r="L2106" s="74"/>
      <c r="M2106" s="74"/>
      <c r="N2106" s="74"/>
      <c r="O2106" s="74"/>
      <c r="P2106" s="74"/>
      <c r="Q2106" s="74"/>
      <c r="R2106" s="74"/>
      <c r="S2106" s="74"/>
      <c r="T2106" s="74"/>
      <c r="U2106" s="74"/>
      <c r="V2106" s="74"/>
      <c r="W2106" s="74"/>
      <c r="X2106" s="74"/>
      <c r="Y2106" s="74"/>
      <c r="Z2106" s="74"/>
    </row>
    <row r="2107" spans="1:26">
      <c r="A2107" s="74"/>
      <c r="B2107" s="74"/>
      <c r="C2107" s="74"/>
      <c r="D2107" s="74"/>
      <c r="E2107" s="74"/>
      <c r="F2107" s="74"/>
      <c r="G2107" s="74"/>
      <c r="H2107" s="74"/>
      <c r="I2107" s="74"/>
      <c r="J2107" s="74"/>
      <c r="K2107" s="74"/>
      <c r="L2107" s="74"/>
      <c r="M2107" s="74"/>
      <c r="N2107" s="74"/>
      <c r="O2107" s="74"/>
      <c r="P2107" s="74"/>
      <c r="Q2107" s="74"/>
      <c r="R2107" s="74"/>
      <c r="S2107" s="74"/>
      <c r="T2107" s="74"/>
      <c r="U2107" s="74"/>
      <c r="V2107" s="74"/>
      <c r="W2107" s="74"/>
      <c r="X2107" s="74"/>
      <c r="Y2107" s="74"/>
      <c r="Z2107" s="74"/>
    </row>
    <row r="2108" spans="1:26">
      <c r="A2108" s="74"/>
      <c r="B2108" s="74"/>
      <c r="C2108" s="74"/>
      <c r="D2108" s="74"/>
      <c r="E2108" s="74"/>
      <c r="F2108" s="74"/>
      <c r="G2108" s="74"/>
      <c r="H2108" s="74"/>
      <c r="I2108" s="74"/>
      <c r="J2108" s="74"/>
      <c r="K2108" s="74"/>
      <c r="L2108" s="74"/>
      <c r="M2108" s="74"/>
      <c r="N2108" s="74"/>
      <c r="O2108" s="74"/>
      <c r="P2108" s="74"/>
      <c r="Q2108" s="74"/>
      <c r="R2108" s="74"/>
      <c r="S2108" s="74"/>
      <c r="T2108" s="74"/>
      <c r="U2108" s="74"/>
      <c r="V2108" s="74"/>
      <c r="W2108" s="74"/>
      <c r="X2108" s="74"/>
      <c r="Y2108" s="74"/>
      <c r="Z2108" s="74"/>
    </row>
    <row r="2109" spans="1:26">
      <c r="A2109" s="74"/>
      <c r="B2109" s="74"/>
      <c r="C2109" s="74"/>
      <c r="D2109" s="74"/>
      <c r="E2109" s="74"/>
      <c r="F2109" s="74"/>
      <c r="G2109" s="74"/>
      <c r="H2109" s="74"/>
      <c r="I2109" s="74"/>
      <c r="J2109" s="74"/>
      <c r="K2109" s="74"/>
      <c r="L2109" s="74"/>
      <c r="M2109" s="74"/>
      <c r="N2109" s="74"/>
      <c r="O2109" s="74"/>
      <c r="P2109" s="74"/>
      <c r="Q2109" s="74"/>
      <c r="R2109" s="74"/>
      <c r="S2109" s="74"/>
      <c r="T2109" s="74"/>
      <c r="U2109" s="74"/>
      <c r="V2109" s="74"/>
      <c r="W2109" s="74"/>
      <c r="X2109" s="74"/>
      <c r="Y2109" s="74"/>
      <c r="Z2109" s="74"/>
    </row>
    <row r="2110" spans="1:26">
      <c r="A2110" s="74"/>
      <c r="B2110" s="74"/>
      <c r="C2110" s="74"/>
      <c r="D2110" s="74"/>
      <c r="E2110" s="74"/>
      <c r="F2110" s="74"/>
      <c r="G2110" s="74"/>
      <c r="H2110" s="74"/>
      <c r="I2110" s="74"/>
      <c r="J2110" s="74"/>
      <c r="K2110" s="74"/>
      <c r="L2110" s="74"/>
      <c r="M2110" s="74"/>
      <c r="N2110" s="74"/>
      <c r="O2110" s="74"/>
      <c r="P2110" s="74"/>
      <c r="Q2110" s="74"/>
      <c r="R2110" s="74"/>
      <c r="S2110" s="74"/>
      <c r="T2110" s="74"/>
      <c r="U2110" s="74"/>
      <c r="V2110" s="74"/>
      <c r="W2110" s="74"/>
      <c r="X2110" s="74"/>
      <c r="Y2110" s="74"/>
      <c r="Z2110" s="74"/>
    </row>
    <row r="2111" spans="1:26">
      <c r="A2111" s="74"/>
      <c r="B2111" s="74"/>
      <c r="C2111" s="74"/>
      <c r="D2111" s="74"/>
      <c r="E2111" s="74"/>
      <c r="F2111" s="74"/>
      <c r="G2111" s="74"/>
      <c r="H2111" s="74"/>
      <c r="I2111" s="74"/>
      <c r="J2111" s="74"/>
      <c r="K2111" s="74"/>
      <c r="L2111" s="74"/>
      <c r="M2111" s="74"/>
      <c r="N2111" s="74"/>
      <c r="O2111" s="74"/>
      <c r="P2111" s="74"/>
      <c r="Q2111" s="74"/>
      <c r="R2111" s="74"/>
      <c r="S2111" s="74"/>
      <c r="T2111" s="74"/>
      <c r="U2111" s="74"/>
      <c r="V2111" s="74"/>
      <c r="W2111" s="74"/>
      <c r="X2111" s="74"/>
      <c r="Y2111" s="74"/>
      <c r="Z2111" s="74"/>
    </row>
    <row r="2112" spans="1:26">
      <c r="A2112" s="74"/>
      <c r="B2112" s="74"/>
      <c r="C2112" s="74"/>
      <c r="D2112" s="74"/>
      <c r="E2112" s="74"/>
      <c r="F2112" s="74"/>
      <c r="G2112" s="74"/>
      <c r="H2112" s="74"/>
      <c r="I2112" s="74"/>
      <c r="J2112" s="74"/>
      <c r="K2112" s="74"/>
      <c r="L2112" s="74"/>
      <c r="M2112" s="74"/>
      <c r="N2112" s="74"/>
      <c r="O2112" s="74"/>
      <c r="P2112" s="74"/>
      <c r="Q2112" s="74"/>
      <c r="R2112" s="74"/>
      <c r="S2112" s="74"/>
      <c r="T2112" s="74"/>
      <c r="U2112" s="74"/>
      <c r="V2112" s="74"/>
      <c r="W2112" s="74"/>
      <c r="X2112" s="74"/>
      <c r="Y2112" s="74"/>
      <c r="Z2112" s="74"/>
    </row>
    <row r="2113" spans="1:26">
      <c r="A2113" s="74"/>
      <c r="B2113" s="74"/>
      <c r="C2113" s="74"/>
      <c r="D2113" s="74"/>
      <c r="E2113" s="74"/>
      <c r="F2113" s="74"/>
      <c r="G2113" s="74"/>
      <c r="H2113" s="74"/>
      <c r="I2113" s="74"/>
      <c r="J2113" s="74"/>
      <c r="K2113" s="74"/>
      <c r="L2113" s="74"/>
      <c r="M2113" s="74"/>
      <c r="N2113" s="74"/>
      <c r="O2113" s="74"/>
      <c r="P2113" s="74"/>
      <c r="Q2113" s="74"/>
      <c r="R2113" s="74"/>
      <c r="S2113" s="74"/>
      <c r="T2113" s="74"/>
      <c r="U2113" s="74"/>
      <c r="V2113" s="74"/>
      <c r="W2113" s="74"/>
      <c r="X2113" s="74"/>
      <c r="Y2113" s="74"/>
      <c r="Z2113" s="74"/>
    </row>
    <row r="2114" spans="1:26">
      <c r="A2114" s="74"/>
      <c r="B2114" s="74"/>
      <c r="C2114" s="74"/>
      <c r="D2114" s="74"/>
      <c r="E2114" s="74"/>
      <c r="F2114" s="74"/>
      <c r="G2114" s="74"/>
      <c r="H2114" s="74"/>
      <c r="I2114" s="74"/>
      <c r="J2114" s="74"/>
      <c r="K2114" s="74"/>
      <c r="L2114" s="74"/>
      <c r="M2114" s="74"/>
      <c r="N2114" s="74"/>
      <c r="O2114" s="74"/>
      <c r="P2114" s="74"/>
      <c r="Q2114" s="74"/>
      <c r="R2114" s="74"/>
      <c r="S2114" s="74"/>
      <c r="T2114" s="74"/>
      <c r="U2114" s="74"/>
      <c r="V2114" s="74"/>
      <c r="W2114" s="74"/>
      <c r="X2114" s="74"/>
      <c r="Y2114" s="74"/>
      <c r="Z2114" s="74"/>
    </row>
    <row r="2115" spans="1:26">
      <c r="A2115" s="74"/>
      <c r="B2115" s="74"/>
      <c r="C2115" s="74"/>
      <c r="D2115" s="74"/>
      <c r="E2115" s="74"/>
      <c r="F2115" s="74"/>
      <c r="G2115" s="74"/>
      <c r="H2115" s="74"/>
      <c r="I2115" s="74"/>
      <c r="J2115" s="74"/>
      <c r="K2115" s="74"/>
      <c r="L2115" s="74"/>
      <c r="M2115" s="74"/>
      <c r="N2115" s="74"/>
      <c r="O2115" s="74"/>
      <c r="P2115" s="74"/>
      <c r="Q2115" s="74"/>
      <c r="R2115" s="74"/>
      <c r="S2115" s="74"/>
      <c r="T2115" s="74"/>
      <c r="U2115" s="74"/>
      <c r="V2115" s="74"/>
      <c r="W2115" s="74"/>
      <c r="X2115" s="74"/>
      <c r="Y2115" s="74"/>
      <c r="Z2115" s="74"/>
    </row>
    <row r="2116" spans="1:26">
      <c r="A2116" s="74"/>
      <c r="B2116" s="74"/>
      <c r="C2116" s="74"/>
      <c r="D2116" s="74"/>
      <c r="E2116" s="74"/>
      <c r="F2116" s="74"/>
      <c r="G2116" s="74"/>
      <c r="H2116" s="74"/>
      <c r="I2116" s="74"/>
      <c r="J2116" s="74"/>
      <c r="K2116" s="74"/>
      <c r="L2116" s="74"/>
      <c r="M2116" s="74"/>
      <c r="N2116" s="74"/>
      <c r="O2116" s="74"/>
      <c r="P2116" s="74"/>
      <c r="Q2116" s="74"/>
      <c r="R2116" s="74"/>
      <c r="S2116" s="74"/>
      <c r="T2116" s="74"/>
      <c r="U2116" s="74"/>
      <c r="V2116" s="74"/>
      <c r="W2116" s="74"/>
      <c r="X2116" s="74"/>
      <c r="Y2116" s="74"/>
      <c r="Z2116" s="74"/>
    </row>
    <row r="2117" spans="1:26">
      <c r="A2117" s="74"/>
      <c r="B2117" s="74"/>
      <c r="C2117" s="74"/>
      <c r="D2117" s="74"/>
      <c r="E2117" s="74"/>
      <c r="F2117" s="74"/>
      <c r="G2117" s="74"/>
      <c r="H2117" s="74"/>
      <c r="I2117" s="74"/>
      <c r="J2117" s="74"/>
      <c r="K2117" s="74"/>
      <c r="L2117" s="74"/>
      <c r="M2117" s="74"/>
      <c r="N2117" s="74"/>
      <c r="O2117" s="74"/>
      <c r="P2117" s="74"/>
      <c r="Q2117" s="74"/>
      <c r="R2117" s="74"/>
      <c r="S2117" s="74"/>
      <c r="T2117" s="74"/>
      <c r="U2117" s="74"/>
      <c r="V2117" s="74"/>
      <c r="W2117" s="74"/>
      <c r="X2117" s="74"/>
      <c r="Y2117" s="74"/>
      <c r="Z2117" s="74"/>
    </row>
    <row r="2118" spans="1:26">
      <c r="A2118" s="74"/>
      <c r="B2118" s="74"/>
      <c r="C2118" s="74"/>
      <c r="D2118" s="74"/>
      <c r="E2118" s="74"/>
      <c r="F2118" s="74"/>
      <c r="G2118" s="74"/>
      <c r="H2118" s="74"/>
      <c r="I2118" s="74"/>
      <c r="J2118" s="74"/>
      <c r="K2118" s="74"/>
      <c r="L2118" s="74"/>
      <c r="M2118" s="74"/>
      <c r="N2118" s="74"/>
      <c r="O2118" s="74"/>
      <c r="P2118" s="74"/>
      <c r="Q2118" s="74"/>
      <c r="R2118" s="74"/>
      <c r="S2118" s="74"/>
      <c r="T2118" s="74"/>
      <c r="U2118" s="74"/>
      <c r="V2118" s="74"/>
      <c r="W2118" s="74"/>
      <c r="X2118" s="74"/>
      <c r="Y2118" s="74"/>
      <c r="Z2118" s="74"/>
    </row>
    <row r="2119" spans="1:26">
      <c r="A2119" s="74"/>
      <c r="B2119" s="74"/>
      <c r="C2119" s="74"/>
      <c r="D2119" s="74"/>
      <c r="E2119" s="74"/>
      <c r="F2119" s="74"/>
      <c r="G2119" s="74"/>
      <c r="H2119" s="74"/>
      <c r="I2119" s="74"/>
      <c r="J2119" s="74"/>
      <c r="K2119" s="74"/>
      <c r="L2119" s="74"/>
      <c r="M2119" s="74"/>
      <c r="N2119" s="74"/>
      <c r="O2119" s="74"/>
      <c r="P2119" s="74"/>
      <c r="Q2119" s="74"/>
      <c r="R2119" s="74"/>
      <c r="S2119" s="74"/>
      <c r="T2119" s="74"/>
      <c r="U2119" s="74"/>
      <c r="V2119" s="74"/>
      <c r="W2119" s="74"/>
      <c r="X2119" s="74"/>
      <c r="Y2119" s="74"/>
      <c r="Z2119" s="74"/>
    </row>
    <row r="2120" spans="1:26">
      <c r="A2120" s="74"/>
      <c r="B2120" s="74"/>
      <c r="C2120" s="74"/>
      <c r="D2120" s="74"/>
      <c r="E2120" s="74"/>
      <c r="F2120" s="74"/>
      <c r="G2120" s="74"/>
      <c r="H2120" s="74"/>
      <c r="I2120" s="74"/>
      <c r="J2120" s="74"/>
      <c r="K2120" s="74"/>
      <c r="L2120" s="74"/>
      <c r="M2120" s="74"/>
      <c r="N2120" s="74"/>
      <c r="O2120" s="74"/>
      <c r="P2120" s="74"/>
      <c r="Q2120" s="74"/>
      <c r="R2120" s="74"/>
      <c r="S2120" s="74"/>
      <c r="T2120" s="74"/>
      <c r="U2120" s="74"/>
      <c r="V2120" s="74"/>
      <c r="W2120" s="74"/>
      <c r="X2120" s="74"/>
      <c r="Y2120" s="74"/>
      <c r="Z2120" s="74"/>
    </row>
    <row r="2121" spans="1:26">
      <c r="A2121" s="74"/>
      <c r="B2121" s="74"/>
      <c r="C2121" s="74"/>
      <c r="D2121" s="74"/>
      <c r="E2121" s="74"/>
      <c r="F2121" s="74"/>
      <c r="G2121" s="74"/>
      <c r="H2121" s="74"/>
      <c r="I2121" s="74"/>
      <c r="J2121" s="74"/>
      <c r="K2121" s="74"/>
      <c r="L2121" s="74"/>
      <c r="M2121" s="74"/>
      <c r="N2121" s="74"/>
      <c r="O2121" s="74"/>
      <c r="P2121" s="74"/>
      <c r="Q2121" s="74"/>
      <c r="R2121" s="74"/>
      <c r="S2121" s="74"/>
      <c r="T2121" s="74"/>
      <c r="U2121" s="74"/>
      <c r="V2121" s="74"/>
      <c r="W2121" s="74"/>
      <c r="X2121" s="74"/>
      <c r="Y2121" s="74"/>
      <c r="Z2121" s="74"/>
    </row>
    <row r="2122" spans="1:26">
      <c r="A2122" s="74"/>
      <c r="B2122" s="74"/>
      <c r="C2122" s="74"/>
      <c r="D2122" s="74"/>
      <c r="E2122" s="74"/>
      <c r="F2122" s="74"/>
      <c r="G2122" s="74"/>
      <c r="H2122" s="74"/>
      <c r="I2122" s="74"/>
      <c r="J2122" s="74"/>
      <c r="K2122" s="74"/>
      <c r="L2122" s="74"/>
      <c r="M2122" s="74"/>
      <c r="N2122" s="74"/>
      <c r="O2122" s="74"/>
      <c r="P2122" s="74"/>
      <c r="Q2122" s="74"/>
      <c r="R2122" s="74"/>
      <c r="S2122" s="74"/>
      <c r="T2122" s="74"/>
      <c r="U2122" s="74"/>
      <c r="V2122" s="74"/>
      <c r="W2122" s="74"/>
      <c r="X2122" s="74"/>
      <c r="Y2122" s="74"/>
      <c r="Z2122" s="74"/>
    </row>
    <row r="2123" spans="1:26">
      <c r="A2123" s="74"/>
      <c r="B2123" s="74"/>
      <c r="C2123" s="74"/>
      <c r="D2123" s="74"/>
      <c r="E2123" s="74"/>
      <c r="F2123" s="74"/>
      <c r="G2123" s="74"/>
      <c r="H2123" s="74"/>
      <c r="I2123" s="74"/>
      <c r="J2123" s="74"/>
      <c r="K2123" s="74"/>
      <c r="L2123" s="74"/>
      <c r="M2123" s="74"/>
      <c r="N2123" s="74"/>
      <c r="O2123" s="74"/>
      <c r="P2123" s="74"/>
      <c r="Q2123" s="74"/>
      <c r="R2123" s="74"/>
      <c r="S2123" s="74"/>
      <c r="T2123" s="74"/>
      <c r="U2123" s="74"/>
      <c r="V2123" s="74"/>
      <c r="W2123" s="74"/>
      <c r="X2123" s="74"/>
      <c r="Y2123" s="74"/>
      <c r="Z2123" s="74"/>
    </row>
    <row r="2124" spans="1:26">
      <c r="A2124" s="74"/>
      <c r="B2124" s="74"/>
      <c r="C2124" s="74"/>
      <c r="D2124" s="74"/>
      <c r="E2124" s="74"/>
      <c r="F2124" s="74"/>
      <c r="G2124" s="74"/>
      <c r="H2124" s="74"/>
      <c r="I2124" s="74"/>
      <c r="J2124" s="74"/>
      <c r="K2124" s="74"/>
      <c r="L2124" s="74"/>
      <c r="M2124" s="74"/>
      <c r="N2124" s="74"/>
      <c r="O2124" s="74"/>
      <c r="P2124" s="74"/>
      <c r="Q2124" s="74"/>
      <c r="R2124" s="74"/>
      <c r="S2124" s="74"/>
      <c r="T2124" s="74"/>
      <c r="U2124" s="74"/>
      <c r="V2124" s="74"/>
      <c r="W2124" s="74"/>
      <c r="X2124" s="74"/>
      <c r="Y2124" s="74"/>
      <c r="Z2124" s="74"/>
    </row>
    <row r="2125" spans="1:26">
      <c r="A2125" s="74"/>
      <c r="B2125" s="74"/>
      <c r="C2125" s="74"/>
      <c r="D2125" s="74"/>
      <c r="E2125" s="74"/>
      <c r="F2125" s="74"/>
      <c r="G2125" s="74"/>
      <c r="H2125" s="74"/>
      <c r="I2125" s="74"/>
      <c r="J2125" s="74"/>
      <c r="K2125" s="74"/>
      <c r="L2125" s="74"/>
      <c r="M2125" s="74"/>
      <c r="N2125" s="74"/>
      <c r="O2125" s="74"/>
      <c r="P2125" s="74"/>
      <c r="Q2125" s="74"/>
      <c r="R2125" s="74"/>
      <c r="S2125" s="74"/>
      <c r="T2125" s="74"/>
      <c r="U2125" s="74"/>
      <c r="V2125" s="74"/>
      <c r="W2125" s="74"/>
      <c r="X2125" s="74"/>
      <c r="Y2125" s="74"/>
      <c r="Z2125" s="74"/>
    </row>
    <row r="2126" spans="1:26">
      <c r="A2126" s="74"/>
      <c r="B2126" s="74"/>
      <c r="C2126" s="74"/>
      <c r="D2126" s="74"/>
      <c r="E2126" s="74"/>
      <c r="F2126" s="74"/>
      <c r="G2126" s="74"/>
      <c r="H2126" s="74"/>
      <c r="I2126" s="74"/>
      <c r="J2126" s="74"/>
      <c r="K2126" s="74"/>
      <c r="L2126" s="74"/>
      <c r="M2126" s="74"/>
      <c r="N2126" s="74"/>
      <c r="O2126" s="74"/>
      <c r="P2126" s="74"/>
      <c r="Q2126" s="74"/>
      <c r="R2126" s="74"/>
      <c r="S2126" s="74"/>
      <c r="T2126" s="74"/>
      <c r="U2126" s="74"/>
      <c r="V2126" s="74"/>
      <c r="W2126" s="74"/>
      <c r="X2126" s="74"/>
      <c r="Y2126" s="74"/>
      <c r="Z2126" s="74"/>
    </row>
    <row r="2127" spans="1:26">
      <c r="A2127" s="74"/>
      <c r="B2127" s="74"/>
      <c r="C2127" s="74"/>
      <c r="D2127" s="74"/>
      <c r="E2127" s="74"/>
      <c r="F2127" s="74"/>
      <c r="G2127" s="74"/>
      <c r="H2127" s="74"/>
      <c r="I2127" s="74"/>
      <c r="J2127" s="74"/>
      <c r="K2127" s="74"/>
      <c r="L2127" s="74"/>
      <c r="M2127" s="74"/>
      <c r="N2127" s="74"/>
      <c r="O2127" s="74"/>
      <c r="P2127" s="74"/>
      <c r="Q2127" s="74"/>
      <c r="R2127" s="74"/>
      <c r="S2127" s="74"/>
      <c r="T2127" s="74"/>
      <c r="U2127" s="74"/>
      <c r="V2127" s="74"/>
      <c r="W2127" s="74"/>
      <c r="X2127" s="74"/>
      <c r="Y2127" s="74"/>
      <c r="Z2127" s="74"/>
    </row>
    <row r="2128" spans="1:26">
      <c r="A2128" s="74"/>
      <c r="B2128" s="74"/>
      <c r="C2128" s="74"/>
      <c r="D2128" s="74"/>
      <c r="E2128" s="74"/>
      <c r="F2128" s="74"/>
      <c r="G2128" s="74"/>
      <c r="H2128" s="74"/>
      <c r="I2128" s="74"/>
      <c r="J2128" s="74"/>
      <c r="K2128" s="74"/>
      <c r="L2128" s="74"/>
      <c r="M2128" s="74"/>
      <c r="N2128" s="74"/>
      <c r="O2128" s="74"/>
      <c r="P2128" s="74"/>
      <c r="Q2128" s="74"/>
      <c r="R2128" s="74"/>
      <c r="S2128" s="74"/>
      <c r="T2128" s="74"/>
      <c r="U2128" s="74"/>
      <c r="V2128" s="74"/>
      <c r="W2128" s="74"/>
      <c r="X2128" s="74"/>
      <c r="Y2128" s="74"/>
      <c r="Z2128" s="74"/>
    </row>
    <row r="2129" spans="1:26">
      <c r="A2129" s="74"/>
      <c r="B2129" s="74"/>
      <c r="C2129" s="74"/>
      <c r="D2129" s="74"/>
      <c r="E2129" s="74"/>
      <c r="F2129" s="74"/>
      <c r="G2129" s="74"/>
      <c r="H2129" s="74"/>
      <c r="I2129" s="74"/>
      <c r="J2129" s="74"/>
      <c r="K2129" s="74"/>
      <c r="L2129" s="74"/>
      <c r="M2129" s="74"/>
      <c r="N2129" s="74"/>
      <c r="O2129" s="74"/>
      <c r="P2129" s="74"/>
      <c r="Q2129" s="74"/>
      <c r="R2129" s="74"/>
      <c r="S2129" s="74"/>
      <c r="T2129" s="74"/>
      <c r="U2129" s="74"/>
      <c r="V2129" s="74"/>
      <c r="W2129" s="74"/>
      <c r="X2129" s="74"/>
      <c r="Y2129" s="74"/>
      <c r="Z2129" s="74"/>
    </row>
    <row r="2130" spans="1:26">
      <c r="A2130" s="74"/>
      <c r="B2130" s="74"/>
      <c r="C2130" s="74"/>
      <c r="D2130" s="74"/>
      <c r="E2130" s="74"/>
      <c r="F2130" s="74"/>
      <c r="G2130" s="74"/>
      <c r="H2130" s="74"/>
      <c r="I2130" s="74"/>
      <c r="J2130" s="74"/>
      <c r="K2130" s="74"/>
      <c r="L2130" s="74"/>
      <c r="M2130" s="74"/>
      <c r="N2130" s="74"/>
      <c r="O2130" s="74"/>
      <c r="P2130" s="74"/>
      <c r="Q2130" s="74"/>
      <c r="R2130" s="74"/>
      <c r="S2130" s="74"/>
      <c r="T2130" s="74"/>
      <c r="U2130" s="74"/>
      <c r="V2130" s="74"/>
      <c r="W2130" s="74"/>
      <c r="X2130" s="74"/>
      <c r="Y2130" s="74"/>
      <c r="Z2130" s="74"/>
    </row>
    <row r="2131" spans="1:26">
      <c r="A2131" s="74"/>
      <c r="B2131" s="74"/>
      <c r="C2131" s="74"/>
      <c r="D2131" s="74"/>
      <c r="E2131" s="74"/>
      <c r="F2131" s="74"/>
      <c r="G2131" s="74"/>
      <c r="H2131" s="74"/>
      <c r="I2131" s="74"/>
      <c r="J2131" s="74"/>
      <c r="K2131" s="74"/>
      <c r="L2131" s="74"/>
      <c r="M2131" s="74"/>
      <c r="N2131" s="74"/>
      <c r="O2131" s="74"/>
      <c r="P2131" s="74"/>
      <c r="Q2131" s="74"/>
      <c r="R2131" s="74"/>
      <c r="S2131" s="74"/>
      <c r="T2131" s="74"/>
      <c r="U2131" s="74"/>
      <c r="V2131" s="74"/>
      <c r="W2131" s="74"/>
      <c r="X2131" s="74"/>
      <c r="Y2131" s="74"/>
      <c r="Z2131" s="74"/>
    </row>
    <row r="2132" spans="1:26">
      <c r="A2132" s="74"/>
      <c r="B2132" s="74"/>
      <c r="C2132" s="74"/>
      <c r="D2132" s="74"/>
      <c r="E2132" s="74"/>
      <c r="F2132" s="74"/>
      <c r="G2132" s="74"/>
      <c r="H2132" s="74"/>
      <c r="I2132" s="74"/>
      <c r="J2132" s="74"/>
      <c r="K2132" s="74"/>
      <c r="L2132" s="74"/>
      <c r="M2132" s="74"/>
      <c r="N2132" s="74"/>
      <c r="O2132" s="74"/>
      <c r="P2132" s="74"/>
      <c r="Q2132" s="74"/>
      <c r="R2132" s="74"/>
      <c r="S2132" s="74"/>
      <c r="T2132" s="74"/>
      <c r="U2132" s="74"/>
      <c r="V2132" s="74"/>
      <c r="W2132" s="74"/>
      <c r="X2132" s="74"/>
      <c r="Y2132" s="74"/>
      <c r="Z2132" s="74"/>
    </row>
    <row r="2133" spans="1:26">
      <c r="A2133" s="74"/>
      <c r="B2133" s="74"/>
      <c r="C2133" s="74"/>
      <c r="D2133" s="74"/>
      <c r="E2133" s="74"/>
      <c r="F2133" s="74"/>
      <c r="G2133" s="74"/>
      <c r="H2133" s="74"/>
      <c r="I2133" s="74"/>
      <c r="J2133" s="74"/>
      <c r="K2133" s="74"/>
      <c r="L2133" s="74"/>
      <c r="M2133" s="74"/>
      <c r="N2133" s="74"/>
      <c r="O2133" s="74"/>
      <c r="P2133" s="74"/>
      <c r="Q2133" s="74"/>
      <c r="R2133" s="74"/>
      <c r="S2133" s="74"/>
      <c r="T2133" s="74"/>
      <c r="U2133" s="74"/>
      <c r="V2133" s="74"/>
      <c r="W2133" s="74"/>
      <c r="X2133" s="74"/>
      <c r="Y2133" s="74"/>
      <c r="Z2133" s="74"/>
    </row>
    <row r="2134" spans="1:26">
      <c r="A2134" s="74"/>
      <c r="B2134" s="74"/>
      <c r="C2134" s="74"/>
      <c r="D2134" s="74"/>
      <c r="E2134" s="74"/>
      <c r="F2134" s="74"/>
      <c r="G2134" s="74"/>
      <c r="H2134" s="74"/>
      <c r="I2134" s="74"/>
      <c r="J2134" s="74"/>
      <c r="K2134" s="74"/>
      <c r="L2134" s="74"/>
      <c r="M2134" s="74"/>
      <c r="N2134" s="74"/>
      <c r="O2134" s="74"/>
      <c r="P2134" s="74"/>
      <c r="Q2134" s="74"/>
      <c r="R2134" s="74"/>
      <c r="S2134" s="74"/>
      <c r="T2134" s="74"/>
      <c r="U2134" s="74"/>
      <c r="V2134" s="74"/>
      <c r="W2134" s="74"/>
      <c r="X2134" s="74"/>
      <c r="Y2134" s="74"/>
      <c r="Z2134" s="74"/>
    </row>
    <row r="2135" spans="1:26">
      <c r="A2135" s="74"/>
      <c r="B2135" s="74"/>
      <c r="C2135" s="74"/>
      <c r="D2135" s="74"/>
      <c r="E2135" s="74"/>
      <c r="F2135" s="74"/>
      <c r="G2135" s="74"/>
      <c r="H2135" s="74"/>
      <c r="I2135" s="74"/>
      <c r="J2135" s="74"/>
      <c r="K2135" s="74"/>
      <c r="L2135" s="74"/>
      <c r="M2135" s="74"/>
      <c r="N2135" s="74"/>
      <c r="O2135" s="74"/>
      <c r="P2135" s="74"/>
      <c r="Q2135" s="74"/>
      <c r="R2135" s="74"/>
      <c r="S2135" s="74"/>
      <c r="T2135" s="74"/>
      <c r="U2135" s="74"/>
      <c r="V2135" s="74"/>
      <c r="W2135" s="74"/>
      <c r="X2135" s="74"/>
      <c r="Y2135" s="74"/>
      <c r="Z2135" s="74"/>
    </row>
    <row r="2136" spans="1:26">
      <c r="A2136" s="74"/>
      <c r="B2136" s="74"/>
      <c r="C2136" s="74"/>
      <c r="D2136" s="74"/>
      <c r="E2136" s="74"/>
      <c r="F2136" s="74"/>
      <c r="G2136" s="74"/>
      <c r="H2136" s="74"/>
      <c r="I2136" s="74"/>
      <c r="J2136" s="74"/>
      <c r="K2136" s="74"/>
      <c r="L2136" s="74"/>
      <c r="M2136" s="74"/>
      <c r="N2136" s="74"/>
      <c r="O2136" s="74"/>
      <c r="P2136" s="74"/>
      <c r="Q2136" s="74"/>
      <c r="R2136" s="74"/>
      <c r="S2136" s="74"/>
      <c r="T2136" s="74"/>
      <c r="U2136" s="74"/>
      <c r="V2136" s="74"/>
      <c r="W2136" s="74"/>
      <c r="X2136" s="74"/>
      <c r="Y2136" s="74"/>
      <c r="Z2136" s="74"/>
    </row>
    <row r="2137" spans="1:26">
      <c r="A2137" s="74"/>
      <c r="B2137" s="74"/>
      <c r="C2137" s="74"/>
      <c r="D2137" s="74"/>
      <c r="E2137" s="74"/>
      <c r="F2137" s="74"/>
      <c r="G2137" s="74"/>
      <c r="H2137" s="74"/>
      <c r="I2137" s="74"/>
      <c r="J2137" s="74"/>
      <c r="K2137" s="74"/>
      <c r="L2137" s="74"/>
      <c r="M2137" s="74"/>
      <c r="N2137" s="74"/>
      <c r="O2137" s="74"/>
      <c r="P2137" s="74"/>
      <c r="Q2137" s="74"/>
      <c r="R2137" s="74"/>
      <c r="S2137" s="74"/>
      <c r="T2137" s="74"/>
      <c r="U2137" s="74"/>
      <c r="V2137" s="74"/>
      <c r="W2137" s="74"/>
      <c r="X2137" s="74"/>
      <c r="Y2137" s="74"/>
      <c r="Z2137" s="74"/>
    </row>
    <row r="2138" spans="1:26">
      <c r="A2138" s="74"/>
      <c r="B2138" s="74"/>
      <c r="C2138" s="74"/>
      <c r="D2138" s="74"/>
      <c r="E2138" s="74"/>
      <c r="F2138" s="74"/>
      <c r="G2138" s="74"/>
      <c r="H2138" s="74"/>
      <c r="I2138" s="74"/>
      <c r="J2138" s="74"/>
      <c r="K2138" s="74"/>
      <c r="L2138" s="74"/>
      <c r="M2138" s="74"/>
      <c r="N2138" s="74"/>
      <c r="O2138" s="74"/>
      <c r="P2138" s="74"/>
      <c r="Q2138" s="74"/>
      <c r="R2138" s="74"/>
      <c r="S2138" s="74"/>
      <c r="T2138" s="74"/>
      <c r="U2138" s="74"/>
      <c r="V2138" s="74"/>
      <c r="W2138" s="74"/>
      <c r="X2138" s="74"/>
      <c r="Y2138" s="74"/>
      <c r="Z2138" s="74"/>
    </row>
    <row r="2139" spans="1:26">
      <c r="A2139" s="74"/>
      <c r="B2139" s="74"/>
      <c r="C2139" s="74"/>
      <c r="D2139" s="74"/>
      <c r="E2139" s="74"/>
      <c r="F2139" s="74"/>
      <c r="G2139" s="74"/>
      <c r="H2139" s="74"/>
      <c r="I2139" s="74"/>
      <c r="J2139" s="74"/>
      <c r="K2139" s="74"/>
      <c r="L2139" s="74"/>
      <c r="M2139" s="74"/>
      <c r="N2139" s="74"/>
      <c r="O2139" s="74"/>
      <c r="P2139" s="74"/>
      <c r="Q2139" s="74"/>
      <c r="R2139" s="74"/>
      <c r="S2139" s="74"/>
      <c r="T2139" s="74"/>
      <c r="U2139" s="74"/>
      <c r="V2139" s="74"/>
      <c r="W2139" s="74"/>
      <c r="X2139" s="74"/>
      <c r="Y2139" s="74"/>
      <c r="Z2139" s="74"/>
    </row>
    <row r="2140" spans="1:26">
      <c r="A2140" s="74"/>
      <c r="B2140" s="74"/>
      <c r="C2140" s="74"/>
      <c r="D2140" s="74"/>
      <c r="E2140" s="74"/>
      <c r="F2140" s="74"/>
      <c r="G2140" s="74"/>
      <c r="H2140" s="74"/>
      <c r="I2140" s="74"/>
      <c r="J2140" s="74"/>
      <c r="K2140" s="74"/>
      <c r="L2140" s="74"/>
      <c r="M2140" s="74"/>
      <c r="N2140" s="74"/>
      <c r="O2140" s="74"/>
      <c r="P2140" s="74"/>
      <c r="Q2140" s="74"/>
      <c r="R2140" s="74"/>
      <c r="S2140" s="74"/>
      <c r="T2140" s="74"/>
      <c r="U2140" s="74"/>
      <c r="V2140" s="74"/>
      <c r="W2140" s="74"/>
      <c r="X2140" s="74"/>
      <c r="Y2140" s="74"/>
      <c r="Z2140" s="74"/>
    </row>
    <row r="2141" spans="1:26">
      <c r="A2141" s="74"/>
      <c r="B2141" s="74"/>
      <c r="C2141" s="74"/>
      <c r="D2141" s="74"/>
      <c r="E2141" s="74"/>
      <c r="F2141" s="74"/>
      <c r="G2141" s="74"/>
      <c r="H2141" s="74"/>
      <c r="I2141" s="74"/>
      <c r="J2141" s="74"/>
      <c r="K2141" s="74"/>
      <c r="L2141" s="74"/>
      <c r="M2141" s="74"/>
      <c r="N2141" s="74"/>
      <c r="O2141" s="74"/>
      <c r="P2141" s="74"/>
      <c r="Q2141" s="74"/>
      <c r="R2141" s="74"/>
      <c r="S2141" s="74"/>
      <c r="T2141" s="74"/>
      <c r="U2141" s="74"/>
      <c r="V2141" s="74"/>
      <c r="W2141" s="74"/>
      <c r="X2141" s="74"/>
      <c r="Y2141" s="74"/>
      <c r="Z2141" s="74"/>
    </row>
    <row r="2142" spans="1:26">
      <c r="A2142" s="74"/>
      <c r="B2142" s="74"/>
      <c r="C2142" s="74"/>
      <c r="D2142" s="74"/>
      <c r="E2142" s="74"/>
      <c r="F2142" s="74"/>
      <c r="G2142" s="74"/>
      <c r="H2142" s="74"/>
      <c r="I2142" s="74"/>
      <c r="J2142" s="74"/>
      <c r="K2142" s="74"/>
      <c r="L2142" s="74"/>
      <c r="M2142" s="74"/>
      <c r="N2142" s="74"/>
      <c r="O2142" s="74"/>
      <c r="P2142" s="74"/>
      <c r="Q2142" s="74"/>
      <c r="R2142" s="74"/>
      <c r="S2142" s="74"/>
      <c r="T2142" s="74"/>
      <c r="U2142" s="74"/>
      <c r="V2142" s="74"/>
      <c r="W2142" s="74"/>
      <c r="X2142" s="74"/>
      <c r="Y2142" s="74"/>
      <c r="Z2142" s="74"/>
    </row>
    <row r="2143" spans="1:26">
      <c r="A2143" s="74"/>
      <c r="B2143" s="74"/>
      <c r="C2143" s="74"/>
      <c r="D2143" s="74"/>
      <c r="E2143" s="74"/>
      <c r="F2143" s="74"/>
      <c r="G2143" s="74"/>
      <c r="H2143" s="74"/>
      <c r="I2143" s="74"/>
      <c r="J2143" s="74"/>
      <c r="K2143" s="74"/>
      <c r="L2143" s="74"/>
      <c r="M2143" s="74"/>
      <c r="N2143" s="74"/>
      <c r="O2143" s="74"/>
      <c r="P2143" s="74"/>
      <c r="Q2143" s="74"/>
      <c r="R2143" s="74"/>
      <c r="S2143" s="74"/>
      <c r="T2143" s="74"/>
      <c r="U2143" s="74"/>
      <c r="V2143" s="74"/>
      <c r="W2143" s="74"/>
      <c r="X2143" s="74"/>
      <c r="Y2143" s="74"/>
      <c r="Z2143" s="74"/>
    </row>
    <row r="2144" spans="1:26">
      <c r="A2144" s="74"/>
      <c r="B2144" s="74"/>
      <c r="C2144" s="74"/>
      <c r="D2144" s="74"/>
      <c r="E2144" s="74"/>
      <c r="F2144" s="74"/>
      <c r="G2144" s="74"/>
      <c r="H2144" s="74"/>
      <c r="I2144" s="74"/>
      <c r="J2144" s="74"/>
      <c r="K2144" s="74"/>
      <c r="L2144" s="74"/>
      <c r="M2144" s="74"/>
      <c r="N2144" s="74"/>
      <c r="O2144" s="74"/>
      <c r="P2144" s="74"/>
      <c r="Q2144" s="74"/>
      <c r="R2144" s="74"/>
      <c r="S2144" s="74"/>
      <c r="T2144" s="74"/>
      <c r="U2144" s="74"/>
      <c r="V2144" s="74"/>
      <c r="W2144" s="74"/>
      <c r="X2144" s="74"/>
      <c r="Y2144" s="74"/>
      <c r="Z2144" s="74"/>
    </row>
    <row r="2145" spans="1:26">
      <c r="A2145" s="74"/>
      <c r="B2145" s="74"/>
      <c r="C2145" s="74"/>
      <c r="D2145" s="74"/>
      <c r="E2145" s="74"/>
      <c r="F2145" s="74"/>
      <c r="G2145" s="74"/>
      <c r="H2145" s="74"/>
      <c r="I2145" s="74"/>
      <c r="J2145" s="74"/>
      <c r="K2145" s="74"/>
      <c r="L2145" s="74"/>
      <c r="M2145" s="74"/>
      <c r="N2145" s="74"/>
      <c r="O2145" s="74"/>
      <c r="P2145" s="74"/>
      <c r="Q2145" s="74"/>
      <c r="R2145" s="74"/>
      <c r="S2145" s="74"/>
      <c r="T2145" s="74"/>
      <c r="U2145" s="74"/>
      <c r="V2145" s="74"/>
      <c r="W2145" s="74"/>
      <c r="X2145" s="74"/>
      <c r="Y2145" s="74"/>
      <c r="Z2145" s="74"/>
    </row>
    <row r="2146" spans="1:26">
      <c r="A2146" s="74"/>
      <c r="B2146" s="74"/>
      <c r="C2146" s="74"/>
      <c r="D2146" s="74"/>
      <c r="E2146" s="74"/>
      <c r="F2146" s="74"/>
      <c r="G2146" s="74"/>
      <c r="H2146" s="74"/>
      <c r="I2146" s="74"/>
      <c r="J2146" s="74"/>
      <c r="K2146" s="74"/>
      <c r="L2146" s="74"/>
      <c r="M2146" s="74"/>
      <c r="N2146" s="74"/>
      <c r="O2146" s="74"/>
      <c r="P2146" s="74"/>
      <c r="Q2146" s="74"/>
      <c r="R2146" s="74"/>
      <c r="S2146" s="74"/>
      <c r="T2146" s="74"/>
      <c r="U2146" s="74"/>
      <c r="V2146" s="74"/>
      <c r="W2146" s="74"/>
      <c r="X2146" s="74"/>
      <c r="Y2146" s="74"/>
      <c r="Z2146" s="74"/>
    </row>
    <row r="2147" spans="1:26">
      <c r="A2147" s="74"/>
      <c r="B2147" s="74"/>
      <c r="C2147" s="74"/>
      <c r="D2147" s="74"/>
      <c r="E2147" s="74"/>
      <c r="F2147" s="74"/>
      <c r="G2147" s="74"/>
      <c r="H2147" s="74"/>
      <c r="I2147" s="74"/>
      <c r="J2147" s="74"/>
      <c r="K2147" s="74"/>
      <c r="L2147" s="74"/>
      <c r="M2147" s="74"/>
      <c r="N2147" s="74"/>
      <c r="O2147" s="74"/>
      <c r="P2147" s="74"/>
      <c r="Q2147" s="74"/>
      <c r="R2147" s="74"/>
      <c r="S2147" s="74"/>
      <c r="T2147" s="74"/>
      <c r="U2147" s="74"/>
      <c r="V2147" s="74"/>
      <c r="W2147" s="74"/>
      <c r="X2147" s="74"/>
      <c r="Y2147" s="74"/>
      <c r="Z2147" s="74"/>
    </row>
    <row r="2148" spans="1:26">
      <c r="A2148" s="74"/>
      <c r="B2148" s="74"/>
      <c r="C2148" s="74"/>
      <c r="D2148" s="74"/>
      <c r="E2148" s="74"/>
      <c r="F2148" s="74"/>
      <c r="G2148" s="74"/>
      <c r="H2148" s="74"/>
      <c r="I2148" s="74"/>
      <c r="J2148" s="74"/>
      <c r="K2148" s="74"/>
      <c r="L2148" s="74"/>
      <c r="M2148" s="74"/>
      <c r="N2148" s="74"/>
      <c r="O2148" s="74"/>
      <c r="P2148" s="74"/>
      <c r="Q2148" s="74"/>
      <c r="R2148" s="74"/>
      <c r="S2148" s="74"/>
      <c r="T2148" s="74"/>
      <c r="U2148" s="74"/>
      <c r="V2148" s="74"/>
      <c r="W2148" s="74"/>
      <c r="X2148" s="74"/>
      <c r="Y2148" s="74"/>
      <c r="Z2148" s="74"/>
    </row>
    <row r="2149" spans="1:26">
      <c r="A2149" s="74"/>
      <c r="B2149" s="74"/>
      <c r="C2149" s="74"/>
      <c r="D2149" s="74"/>
      <c r="E2149" s="74"/>
      <c r="F2149" s="74"/>
      <c r="G2149" s="74"/>
      <c r="H2149" s="74"/>
      <c r="I2149" s="74"/>
      <c r="J2149" s="74"/>
      <c r="K2149" s="74"/>
      <c r="L2149" s="74"/>
      <c r="M2149" s="74"/>
      <c r="N2149" s="74"/>
      <c r="O2149" s="74"/>
      <c r="P2149" s="74"/>
      <c r="Q2149" s="74"/>
      <c r="R2149" s="74"/>
      <c r="S2149" s="74"/>
      <c r="T2149" s="74"/>
      <c r="U2149" s="74"/>
      <c r="V2149" s="74"/>
      <c r="W2149" s="74"/>
      <c r="X2149" s="74"/>
      <c r="Y2149" s="74"/>
      <c r="Z2149" s="74"/>
    </row>
    <row r="2150" spans="1:26">
      <c r="A2150" s="74"/>
      <c r="B2150" s="74"/>
      <c r="C2150" s="74"/>
      <c r="D2150" s="74"/>
      <c r="E2150" s="74"/>
      <c r="F2150" s="74"/>
      <c r="G2150" s="74"/>
      <c r="H2150" s="74"/>
      <c r="I2150" s="74"/>
      <c r="J2150" s="74"/>
      <c r="K2150" s="74"/>
      <c r="L2150" s="74"/>
      <c r="M2150" s="74"/>
      <c r="N2150" s="74"/>
      <c r="O2150" s="74"/>
      <c r="P2150" s="74"/>
      <c r="Q2150" s="74"/>
      <c r="R2150" s="74"/>
      <c r="S2150" s="74"/>
      <c r="T2150" s="74"/>
      <c r="U2150" s="74"/>
      <c r="V2150" s="74"/>
      <c r="W2150" s="74"/>
      <c r="X2150" s="74"/>
      <c r="Y2150" s="74"/>
      <c r="Z2150" s="74"/>
    </row>
    <row r="2151" spans="1:26">
      <c r="A2151" s="74"/>
      <c r="B2151" s="74"/>
      <c r="C2151" s="74"/>
      <c r="D2151" s="74"/>
      <c r="E2151" s="74"/>
      <c r="F2151" s="74"/>
      <c r="G2151" s="74"/>
      <c r="H2151" s="74"/>
      <c r="I2151" s="74"/>
      <c r="J2151" s="74"/>
      <c r="K2151" s="74"/>
      <c r="L2151" s="74"/>
      <c r="M2151" s="74"/>
      <c r="N2151" s="74"/>
      <c r="O2151" s="74"/>
      <c r="P2151" s="74"/>
      <c r="Q2151" s="74"/>
      <c r="R2151" s="74"/>
      <c r="S2151" s="74"/>
      <c r="T2151" s="74"/>
      <c r="U2151" s="74"/>
      <c r="V2151" s="74"/>
      <c r="W2151" s="74"/>
      <c r="X2151" s="74"/>
      <c r="Y2151" s="74"/>
      <c r="Z2151" s="74"/>
    </row>
    <row r="2152" spans="1:26">
      <c r="A2152" s="74"/>
      <c r="B2152" s="74"/>
      <c r="C2152" s="74"/>
      <c r="D2152" s="74"/>
      <c r="E2152" s="74"/>
      <c r="F2152" s="74"/>
      <c r="G2152" s="74"/>
      <c r="H2152" s="74"/>
      <c r="I2152" s="74"/>
      <c r="J2152" s="74"/>
      <c r="K2152" s="74"/>
      <c r="L2152" s="74"/>
      <c r="M2152" s="74"/>
      <c r="N2152" s="74"/>
      <c r="O2152" s="74"/>
      <c r="P2152" s="74"/>
      <c r="Q2152" s="74"/>
      <c r="R2152" s="74"/>
      <c r="S2152" s="74"/>
      <c r="T2152" s="74"/>
      <c r="U2152" s="74"/>
      <c r="V2152" s="74"/>
      <c r="W2152" s="74"/>
      <c r="X2152" s="74"/>
      <c r="Y2152" s="74"/>
      <c r="Z2152" s="74"/>
    </row>
    <row r="2153" spans="1:26">
      <c r="A2153" s="74"/>
      <c r="B2153" s="74"/>
      <c r="C2153" s="74"/>
      <c r="D2153" s="74"/>
      <c r="E2153" s="74"/>
      <c r="F2153" s="74"/>
      <c r="G2153" s="74"/>
      <c r="H2153" s="74"/>
      <c r="I2153" s="74"/>
      <c r="J2153" s="74"/>
      <c r="K2153" s="74"/>
      <c r="L2153" s="74"/>
      <c r="M2153" s="74"/>
      <c r="N2153" s="74"/>
      <c r="O2153" s="74"/>
      <c r="P2153" s="74"/>
      <c r="Q2153" s="74"/>
      <c r="R2153" s="74"/>
      <c r="S2153" s="74"/>
      <c r="T2153" s="74"/>
      <c r="U2153" s="74"/>
      <c r="V2153" s="74"/>
      <c r="W2153" s="74"/>
      <c r="X2153" s="74"/>
      <c r="Y2153" s="74"/>
      <c r="Z2153" s="74"/>
    </row>
    <row r="2154" spans="1:26">
      <c r="A2154" s="74"/>
      <c r="B2154" s="74"/>
      <c r="C2154" s="74"/>
      <c r="D2154" s="74"/>
      <c r="E2154" s="74"/>
      <c r="F2154" s="74"/>
      <c r="G2154" s="74"/>
      <c r="H2154" s="74"/>
      <c r="I2154" s="74"/>
      <c r="J2154" s="74"/>
      <c r="K2154" s="74"/>
      <c r="L2154" s="74"/>
      <c r="M2154" s="74"/>
      <c r="N2154" s="74"/>
      <c r="O2154" s="74"/>
      <c r="P2154" s="74"/>
      <c r="Q2154" s="74"/>
      <c r="R2154" s="74"/>
      <c r="S2154" s="74"/>
      <c r="T2154" s="74"/>
      <c r="U2154" s="74"/>
      <c r="V2154" s="74"/>
      <c r="W2154" s="74"/>
      <c r="X2154" s="74"/>
      <c r="Y2154" s="74"/>
      <c r="Z2154" s="74"/>
    </row>
    <row r="2155" spans="1:26">
      <c r="A2155" s="74"/>
      <c r="B2155" s="74"/>
      <c r="C2155" s="74"/>
      <c r="D2155" s="74"/>
      <c r="E2155" s="74"/>
      <c r="F2155" s="74"/>
      <c r="G2155" s="74"/>
      <c r="H2155" s="74"/>
      <c r="I2155" s="74"/>
      <c r="J2155" s="74"/>
      <c r="K2155" s="74"/>
      <c r="L2155" s="74"/>
      <c r="M2155" s="74"/>
      <c r="N2155" s="74"/>
      <c r="O2155" s="74"/>
      <c r="P2155" s="74"/>
      <c r="Q2155" s="74"/>
      <c r="R2155" s="74"/>
      <c r="S2155" s="74"/>
      <c r="T2155" s="74"/>
      <c r="U2155" s="74"/>
      <c r="V2155" s="74"/>
      <c r="W2155" s="74"/>
      <c r="X2155" s="74"/>
      <c r="Y2155" s="74"/>
      <c r="Z2155" s="74"/>
    </row>
    <row r="2156" spans="1:26">
      <c r="A2156" s="74"/>
      <c r="B2156" s="74"/>
      <c r="C2156" s="74"/>
      <c r="D2156" s="74"/>
      <c r="E2156" s="74"/>
      <c r="F2156" s="74"/>
      <c r="G2156" s="74"/>
      <c r="H2156" s="74"/>
      <c r="I2156" s="74"/>
      <c r="J2156" s="74"/>
      <c r="K2156" s="74"/>
      <c r="L2156" s="74"/>
      <c r="M2156" s="74"/>
      <c r="N2156" s="74"/>
      <c r="O2156" s="74"/>
      <c r="P2156" s="74"/>
      <c r="Q2156" s="74"/>
      <c r="R2156" s="74"/>
      <c r="S2156" s="74"/>
      <c r="T2156" s="74"/>
      <c r="U2156" s="74"/>
      <c r="V2156" s="74"/>
      <c r="W2156" s="74"/>
      <c r="X2156" s="74"/>
      <c r="Y2156" s="74"/>
      <c r="Z2156" s="74"/>
    </row>
    <row r="2157" spans="1:26">
      <c r="A2157" s="74"/>
      <c r="B2157" s="74"/>
      <c r="C2157" s="74"/>
      <c r="D2157" s="74"/>
      <c r="E2157" s="74"/>
      <c r="F2157" s="74"/>
      <c r="G2157" s="74"/>
      <c r="H2157" s="74"/>
      <c r="I2157" s="74"/>
      <c r="J2157" s="74"/>
      <c r="K2157" s="74"/>
      <c r="L2157" s="74"/>
      <c r="M2157" s="74"/>
      <c r="N2157" s="74"/>
      <c r="O2157" s="74"/>
      <c r="P2157" s="74"/>
      <c r="Q2157" s="74"/>
      <c r="R2157" s="74"/>
      <c r="S2157" s="74"/>
      <c r="T2157" s="74"/>
      <c r="U2157" s="74"/>
      <c r="V2157" s="74"/>
      <c r="W2157" s="74"/>
      <c r="X2157" s="74"/>
      <c r="Y2157" s="74"/>
      <c r="Z2157" s="74"/>
    </row>
    <row r="2158" spans="1:26">
      <c r="A2158" s="74"/>
      <c r="B2158" s="74"/>
      <c r="C2158" s="74"/>
      <c r="D2158" s="74"/>
      <c r="E2158" s="74"/>
      <c r="F2158" s="74"/>
      <c r="G2158" s="74"/>
      <c r="H2158" s="74"/>
      <c r="I2158" s="74"/>
      <c r="J2158" s="74"/>
      <c r="K2158" s="74"/>
      <c r="L2158" s="74"/>
      <c r="M2158" s="74"/>
      <c r="N2158" s="74"/>
      <c r="O2158" s="74"/>
      <c r="P2158" s="74"/>
      <c r="Q2158" s="74"/>
      <c r="R2158" s="74"/>
      <c r="S2158" s="74"/>
      <c r="T2158" s="74"/>
      <c r="U2158" s="74"/>
      <c r="V2158" s="74"/>
      <c r="W2158" s="74"/>
      <c r="X2158" s="74"/>
      <c r="Y2158" s="74"/>
      <c r="Z2158" s="74"/>
    </row>
    <row r="2159" spans="1:26">
      <c r="A2159" s="74"/>
      <c r="B2159" s="74"/>
      <c r="C2159" s="74"/>
      <c r="D2159" s="74"/>
      <c r="E2159" s="74"/>
      <c r="F2159" s="74"/>
      <c r="G2159" s="74"/>
      <c r="H2159" s="74"/>
      <c r="I2159" s="74"/>
      <c r="J2159" s="74"/>
      <c r="K2159" s="74"/>
      <c r="L2159" s="74"/>
      <c r="M2159" s="74"/>
      <c r="N2159" s="74"/>
      <c r="O2159" s="74"/>
      <c r="P2159" s="74"/>
      <c r="Q2159" s="74"/>
      <c r="R2159" s="74"/>
      <c r="S2159" s="74"/>
      <c r="T2159" s="74"/>
      <c r="U2159" s="74"/>
      <c r="V2159" s="74"/>
      <c r="W2159" s="74"/>
      <c r="X2159" s="74"/>
      <c r="Y2159" s="74"/>
      <c r="Z2159" s="74"/>
    </row>
    <row r="2160" spans="1:26">
      <c r="A2160" s="74"/>
      <c r="B2160" s="74"/>
      <c r="C2160" s="74"/>
      <c r="D2160" s="74"/>
      <c r="E2160" s="74"/>
      <c r="F2160" s="74"/>
      <c r="G2160" s="74"/>
      <c r="H2160" s="74"/>
      <c r="I2160" s="74"/>
      <c r="J2160" s="74"/>
      <c r="K2160" s="74"/>
      <c r="L2160" s="74"/>
      <c r="M2160" s="74"/>
      <c r="N2160" s="74"/>
      <c r="O2160" s="74"/>
      <c r="P2160" s="74"/>
      <c r="Q2160" s="74"/>
      <c r="R2160" s="74"/>
      <c r="S2160" s="74"/>
      <c r="T2160" s="74"/>
      <c r="U2160" s="74"/>
      <c r="V2160" s="74"/>
      <c r="W2160" s="74"/>
      <c r="X2160" s="74"/>
      <c r="Y2160" s="74"/>
      <c r="Z2160" s="74"/>
    </row>
    <row r="2161" spans="1:26">
      <c r="A2161" s="74"/>
      <c r="B2161" s="74"/>
      <c r="C2161" s="74"/>
      <c r="D2161" s="74"/>
      <c r="E2161" s="74"/>
      <c r="F2161" s="74"/>
      <c r="G2161" s="74"/>
      <c r="H2161" s="74"/>
      <c r="I2161" s="74"/>
      <c r="J2161" s="74"/>
      <c r="K2161" s="74"/>
      <c r="L2161" s="74"/>
      <c r="M2161" s="74"/>
      <c r="N2161" s="74"/>
      <c r="O2161" s="74"/>
      <c r="P2161" s="74"/>
      <c r="Q2161" s="74"/>
      <c r="R2161" s="74"/>
      <c r="S2161" s="74"/>
      <c r="T2161" s="74"/>
      <c r="U2161" s="74"/>
      <c r="V2161" s="74"/>
      <c r="W2161" s="74"/>
      <c r="X2161" s="74"/>
      <c r="Y2161" s="74"/>
      <c r="Z2161" s="74"/>
    </row>
    <row r="2162" spans="1:26">
      <c r="A2162" s="74"/>
      <c r="B2162" s="74"/>
      <c r="C2162" s="74"/>
      <c r="D2162" s="74"/>
      <c r="E2162" s="74"/>
      <c r="F2162" s="74"/>
      <c r="G2162" s="74"/>
      <c r="H2162" s="74"/>
      <c r="I2162" s="74"/>
      <c r="J2162" s="74"/>
      <c r="K2162" s="74"/>
      <c r="L2162" s="74"/>
      <c r="M2162" s="74"/>
      <c r="N2162" s="74"/>
      <c r="O2162" s="74"/>
      <c r="P2162" s="74"/>
      <c r="Q2162" s="74"/>
      <c r="R2162" s="74"/>
      <c r="S2162" s="74"/>
      <c r="T2162" s="74"/>
      <c r="U2162" s="74"/>
      <c r="V2162" s="74"/>
      <c r="W2162" s="74"/>
      <c r="X2162" s="74"/>
      <c r="Y2162" s="74"/>
      <c r="Z2162" s="74"/>
    </row>
    <row r="2163" spans="1:26">
      <c r="A2163" s="74"/>
      <c r="B2163" s="74"/>
      <c r="C2163" s="74"/>
      <c r="D2163" s="74"/>
      <c r="E2163" s="74"/>
      <c r="F2163" s="74"/>
      <c r="G2163" s="74"/>
      <c r="H2163" s="74"/>
      <c r="I2163" s="74"/>
      <c r="J2163" s="74"/>
      <c r="K2163" s="74"/>
      <c r="L2163" s="74"/>
      <c r="M2163" s="74"/>
      <c r="N2163" s="74"/>
      <c r="O2163" s="74"/>
      <c r="P2163" s="74"/>
      <c r="Q2163" s="74"/>
      <c r="R2163" s="74"/>
      <c r="S2163" s="74"/>
      <c r="T2163" s="74"/>
      <c r="U2163" s="74"/>
      <c r="V2163" s="74"/>
      <c r="W2163" s="74"/>
      <c r="X2163" s="74"/>
      <c r="Y2163" s="74"/>
      <c r="Z2163" s="74"/>
    </row>
    <row r="2164" spans="1:26">
      <c r="A2164" s="74"/>
      <c r="B2164" s="74"/>
      <c r="C2164" s="74"/>
      <c r="D2164" s="74"/>
      <c r="E2164" s="74"/>
      <c r="F2164" s="74"/>
      <c r="G2164" s="74"/>
      <c r="H2164" s="74"/>
      <c r="I2164" s="74"/>
      <c r="J2164" s="74"/>
      <c r="K2164" s="74"/>
      <c r="L2164" s="74"/>
      <c r="M2164" s="74"/>
      <c r="N2164" s="74"/>
      <c r="O2164" s="74"/>
      <c r="P2164" s="74"/>
      <c r="Q2164" s="74"/>
      <c r="R2164" s="74"/>
      <c r="S2164" s="74"/>
      <c r="T2164" s="74"/>
      <c r="U2164" s="74"/>
      <c r="V2164" s="74"/>
      <c r="W2164" s="74"/>
      <c r="X2164" s="74"/>
      <c r="Y2164" s="74"/>
      <c r="Z2164" s="74"/>
    </row>
    <row r="2165" spans="1:26">
      <c r="A2165" s="74"/>
      <c r="B2165" s="74"/>
      <c r="C2165" s="74"/>
      <c r="D2165" s="74"/>
      <c r="E2165" s="74"/>
      <c r="F2165" s="74"/>
      <c r="G2165" s="74"/>
      <c r="H2165" s="74"/>
      <c r="I2165" s="74"/>
      <c r="J2165" s="74"/>
      <c r="K2165" s="74"/>
      <c r="L2165" s="74"/>
      <c r="M2165" s="74"/>
      <c r="N2165" s="74"/>
      <c r="O2165" s="74"/>
      <c r="P2165" s="74"/>
      <c r="Q2165" s="74"/>
      <c r="R2165" s="74"/>
      <c r="S2165" s="74"/>
      <c r="T2165" s="74"/>
      <c r="U2165" s="74"/>
      <c r="V2165" s="74"/>
      <c r="W2165" s="74"/>
      <c r="X2165" s="74"/>
      <c r="Y2165" s="74"/>
      <c r="Z2165" s="74"/>
    </row>
    <row r="2166" spans="1:26">
      <c r="A2166" s="74"/>
      <c r="B2166" s="74"/>
      <c r="C2166" s="74"/>
      <c r="D2166" s="74"/>
      <c r="E2166" s="74"/>
      <c r="F2166" s="74"/>
      <c r="G2166" s="74"/>
      <c r="H2166" s="74"/>
      <c r="I2166" s="74"/>
      <c r="J2166" s="74"/>
      <c r="K2166" s="74"/>
      <c r="L2166" s="74"/>
      <c r="M2166" s="74"/>
      <c r="N2166" s="74"/>
      <c r="O2166" s="74"/>
      <c r="P2166" s="74"/>
      <c r="Q2166" s="74"/>
      <c r="R2166" s="74"/>
      <c r="S2166" s="74"/>
      <c r="T2166" s="74"/>
      <c r="U2166" s="74"/>
      <c r="V2166" s="74"/>
      <c r="W2166" s="74"/>
      <c r="X2166" s="74"/>
      <c r="Y2166" s="74"/>
      <c r="Z2166" s="74"/>
    </row>
    <row r="2167" spans="1:26">
      <c r="A2167" s="74"/>
      <c r="B2167" s="74"/>
      <c r="C2167" s="74"/>
      <c r="D2167" s="74"/>
      <c r="E2167" s="74"/>
      <c r="F2167" s="74"/>
      <c r="G2167" s="74"/>
      <c r="H2167" s="74"/>
      <c r="I2167" s="74"/>
      <c r="J2167" s="74"/>
      <c r="K2167" s="74"/>
      <c r="L2167" s="74"/>
      <c r="M2167" s="74"/>
      <c r="N2167" s="74"/>
      <c r="O2167" s="74"/>
      <c r="P2167" s="74"/>
      <c r="Q2167" s="74"/>
      <c r="R2167" s="74"/>
      <c r="S2167" s="74"/>
      <c r="T2167" s="74"/>
      <c r="U2167" s="74"/>
      <c r="V2167" s="74"/>
      <c r="W2167" s="74"/>
      <c r="X2167" s="74"/>
      <c r="Y2167" s="74"/>
      <c r="Z2167" s="74"/>
    </row>
    <row r="2168" spans="1:26">
      <c r="A2168" s="74"/>
      <c r="B2168" s="74"/>
      <c r="C2168" s="74"/>
      <c r="D2168" s="74"/>
      <c r="E2168" s="74"/>
      <c r="F2168" s="74"/>
      <c r="G2168" s="74"/>
      <c r="H2168" s="74"/>
      <c r="I2168" s="74"/>
      <c r="J2168" s="74"/>
      <c r="K2168" s="74"/>
      <c r="L2168" s="74"/>
      <c r="M2168" s="74"/>
      <c r="N2168" s="74"/>
      <c r="O2168" s="74"/>
      <c r="P2168" s="74"/>
      <c r="Q2168" s="74"/>
      <c r="R2168" s="74"/>
      <c r="S2168" s="74"/>
      <c r="T2168" s="74"/>
      <c r="U2168" s="74"/>
      <c r="V2168" s="74"/>
      <c r="W2168" s="74"/>
      <c r="X2168" s="74"/>
      <c r="Y2168" s="74"/>
      <c r="Z2168" s="74"/>
    </row>
    <row r="2169" spans="1:26">
      <c r="A2169" s="74"/>
      <c r="B2169" s="74"/>
      <c r="C2169" s="74"/>
      <c r="D2169" s="74"/>
      <c r="E2169" s="74"/>
      <c r="F2169" s="74"/>
      <c r="G2169" s="74"/>
      <c r="H2169" s="74"/>
      <c r="I2169" s="74"/>
      <c r="J2169" s="74"/>
      <c r="K2169" s="74"/>
      <c r="L2169" s="74"/>
      <c r="M2169" s="74"/>
      <c r="N2169" s="74"/>
      <c r="O2169" s="74"/>
      <c r="P2169" s="74"/>
      <c r="Q2169" s="74"/>
      <c r="R2169" s="74"/>
      <c r="S2169" s="74"/>
      <c r="T2169" s="74"/>
      <c r="U2169" s="74"/>
      <c r="V2169" s="74"/>
      <c r="W2169" s="74"/>
      <c r="X2169" s="74"/>
      <c r="Y2169" s="74"/>
      <c r="Z2169" s="74"/>
    </row>
    <row r="2170" spans="1:26">
      <c r="A2170" s="74"/>
      <c r="B2170" s="74"/>
      <c r="C2170" s="74"/>
      <c r="D2170" s="74"/>
      <c r="E2170" s="74"/>
      <c r="F2170" s="74"/>
      <c r="G2170" s="74"/>
      <c r="H2170" s="74"/>
      <c r="I2170" s="74"/>
      <c r="J2170" s="74"/>
      <c r="K2170" s="74"/>
      <c r="L2170" s="74"/>
      <c r="M2170" s="74"/>
      <c r="N2170" s="74"/>
      <c r="O2170" s="74"/>
      <c r="P2170" s="74"/>
      <c r="Q2170" s="74"/>
      <c r="R2170" s="74"/>
      <c r="S2170" s="74"/>
      <c r="T2170" s="74"/>
      <c r="U2170" s="74"/>
      <c r="V2170" s="74"/>
      <c r="W2170" s="74"/>
      <c r="X2170" s="74"/>
      <c r="Y2170" s="74"/>
      <c r="Z2170" s="74"/>
    </row>
    <row r="2171" spans="1:26">
      <c r="A2171" s="74"/>
      <c r="B2171" s="74"/>
      <c r="C2171" s="74"/>
      <c r="D2171" s="74"/>
      <c r="E2171" s="74"/>
      <c r="F2171" s="74"/>
      <c r="G2171" s="74"/>
      <c r="H2171" s="74"/>
      <c r="I2171" s="74"/>
      <c r="J2171" s="74"/>
      <c r="K2171" s="74"/>
      <c r="L2171" s="74"/>
      <c r="M2171" s="74"/>
      <c r="N2171" s="74"/>
      <c r="O2171" s="74"/>
      <c r="P2171" s="74"/>
      <c r="Q2171" s="74"/>
      <c r="R2171" s="74"/>
      <c r="S2171" s="74"/>
      <c r="T2171" s="74"/>
      <c r="U2171" s="74"/>
      <c r="V2171" s="74"/>
      <c r="W2171" s="74"/>
      <c r="X2171" s="74"/>
      <c r="Y2171" s="74"/>
      <c r="Z2171" s="74"/>
    </row>
    <row r="2172" spans="1:26">
      <c r="A2172" s="74"/>
      <c r="B2172" s="74"/>
      <c r="C2172" s="74"/>
      <c r="D2172" s="74"/>
      <c r="E2172" s="74"/>
      <c r="F2172" s="74"/>
      <c r="G2172" s="74"/>
      <c r="H2172" s="74"/>
      <c r="I2172" s="74"/>
      <c r="J2172" s="74"/>
      <c r="K2172" s="74"/>
      <c r="L2172" s="74"/>
      <c r="M2172" s="74"/>
      <c r="N2172" s="74"/>
      <c r="O2172" s="74"/>
      <c r="P2172" s="74"/>
      <c r="Q2172" s="74"/>
      <c r="R2172" s="74"/>
      <c r="S2172" s="74"/>
      <c r="T2172" s="74"/>
      <c r="U2172" s="74"/>
      <c r="V2172" s="74"/>
      <c r="W2172" s="74"/>
      <c r="X2172" s="74"/>
      <c r="Y2172" s="74"/>
      <c r="Z2172" s="74"/>
    </row>
    <row r="2173" spans="1:26">
      <c r="A2173" s="74"/>
      <c r="B2173" s="74"/>
      <c r="C2173" s="74"/>
      <c r="D2173" s="74"/>
      <c r="E2173" s="74"/>
      <c r="F2173" s="74"/>
      <c r="G2173" s="74"/>
      <c r="H2173" s="74"/>
      <c r="I2173" s="74"/>
      <c r="J2173" s="74"/>
      <c r="K2173" s="74"/>
      <c r="L2173" s="74"/>
      <c r="M2173" s="74"/>
      <c r="N2173" s="74"/>
      <c r="O2173" s="74"/>
      <c r="P2173" s="74"/>
      <c r="Q2173" s="74"/>
      <c r="R2173" s="74"/>
      <c r="S2173" s="74"/>
      <c r="T2173" s="74"/>
      <c r="U2173" s="74"/>
      <c r="V2173" s="74"/>
      <c r="W2173" s="74"/>
      <c r="X2173" s="74"/>
      <c r="Y2173" s="74"/>
      <c r="Z2173" s="74"/>
    </row>
    <row r="2174" spans="1:26">
      <c r="A2174" s="74"/>
      <c r="B2174" s="74"/>
      <c r="C2174" s="74"/>
      <c r="D2174" s="74"/>
      <c r="E2174" s="74"/>
      <c r="F2174" s="74"/>
      <c r="G2174" s="74"/>
      <c r="H2174" s="74"/>
      <c r="I2174" s="74"/>
      <c r="J2174" s="74"/>
      <c r="K2174" s="74"/>
      <c r="L2174" s="74"/>
      <c r="M2174" s="74"/>
      <c r="N2174" s="74"/>
      <c r="O2174" s="74"/>
      <c r="P2174" s="74"/>
      <c r="Q2174" s="74"/>
      <c r="R2174" s="74"/>
      <c r="S2174" s="74"/>
      <c r="T2174" s="74"/>
      <c r="U2174" s="74"/>
      <c r="V2174" s="74"/>
      <c r="W2174" s="74"/>
      <c r="X2174" s="74"/>
      <c r="Y2174" s="74"/>
      <c r="Z2174" s="74"/>
    </row>
    <row r="2175" spans="1:26">
      <c r="A2175" s="74"/>
      <c r="B2175" s="74"/>
      <c r="C2175" s="74"/>
      <c r="D2175" s="74"/>
      <c r="E2175" s="74"/>
      <c r="F2175" s="74"/>
      <c r="G2175" s="74"/>
      <c r="H2175" s="74"/>
      <c r="I2175" s="74"/>
      <c r="J2175" s="74"/>
      <c r="K2175" s="74"/>
      <c r="L2175" s="74"/>
      <c r="M2175" s="74"/>
      <c r="N2175" s="74"/>
      <c r="O2175" s="74"/>
      <c r="P2175" s="74"/>
      <c r="Q2175" s="74"/>
      <c r="R2175" s="74"/>
      <c r="S2175" s="74"/>
      <c r="T2175" s="74"/>
      <c r="U2175" s="74"/>
      <c r="V2175" s="74"/>
      <c r="W2175" s="74"/>
      <c r="X2175" s="74"/>
      <c r="Y2175" s="74"/>
      <c r="Z2175" s="74"/>
    </row>
    <row r="2176" spans="1:26">
      <c r="A2176" s="74"/>
      <c r="B2176" s="74"/>
      <c r="C2176" s="74"/>
      <c r="D2176" s="74"/>
      <c r="E2176" s="74"/>
      <c r="F2176" s="74"/>
      <c r="G2176" s="74"/>
      <c r="H2176" s="74"/>
      <c r="I2176" s="74"/>
      <c r="J2176" s="74"/>
      <c r="K2176" s="74"/>
      <c r="L2176" s="74"/>
      <c r="M2176" s="74"/>
      <c r="N2176" s="74"/>
      <c r="O2176" s="74"/>
      <c r="P2176" s="74"/>
      <c r="Q2176" s="74"/>
      <c r="R2176" s="74"/>
      <c r="S2176" s="74"/>
      <c r="T2176" s="74"/>
      <c r="U2176" s="74"/>
      <c r="V2176" s="74"/>
      <c r="W2176" s="74"/>
      <c r="X2176" s="74"/>
      <c r="Y2176" s="74"/>
      <c r="Z2176" s="74"/>
    </row>
    <row r="2177" spans="1:26">
      <c r="A2177" s="74"/>
      <c r="B2177" s="74"/>
      <c r="C2177" s="74"/>
      <c r="D2177" s="74"/>
      <c r="E2177" s="74"/>
      <c r="F2177" s="74"/>
      <c r="G2177" s="74"/>
      <c r="H2177" s="74"/>
      <c r="I2177" s="74"/>
      <c r="J2177" s="74"/>
      <c r="K2177" s="74"/>
      <c r="L2177" s="74"/>
      <c r="M2177" s="74"/>
      <c r="N2177" s="74"/>
      <c r="O2177" s="74"/>
      <c r="P2177" s="74"/>
      <c r="Q2177" s="74"/>
      <c r="R2177" s="74"/>
      <c r="S2177" s="74"/>
      <c r="T2177" s="74"/>
      <c r="U2177" s="74"/>
      <c r="V2177" s="74"/>
      <c r="W2177" s="74"/>
      <c r="X2177" s="74"/>
      <c r="Y2177" s="74"/>
      <c r="Z2177" s="74"/>
    </row>
    <row r="2178" spans="1:26">
      <c r="A2178" s="74"/>
      <c r="B2178" s="74"/>
      <c r="C2178" s="74"/>
      <c r="D2178" s="74"/>
      <c r="E2178" s="74"/>
      <c r="F2178" s="74"/>
      <c r="G2178" s="74"/>
      <c r="H2178" s="74"/>
      <c r="I2178" s="74"/>
      <c r="J2178" s="74"/>
      <c r="K2178" s="74"/>
      <c r="L2178" s="74"/>
      <c r="M2178" s="74"/>
      <c r="N2178" s="74"/>
      <c r="O2178" s="74"/>
      <c r="P2178" s="74"/>
      <c r="Q2178" s="74"/>
      <c r="R2178" s="74"/>
      <c r="S2178" s="74"/>
      <c r="T2178" s="74"/>
      <c r="U2178" s="74"/>
      <c r="V2178" s="74"/>
      <c r="W2178" s="74"/>
      <c r="X2178" s="74"/>
      <c r="Y2178" s="74"/>
      <c r="Z2178" s="74"/>
    </row>
    <row r="2179" spans="1:26">
      <c r="A2179" s="74"/>
      <c r="B2179" s="74"/>
      <c r="C2179" s="74"/>
      <c r="D2179" s="74"/>
      <c r="E2179" s="74"/>
      <c r="F2179" s="74"/>
      <c r="G2179" s="74"/>
      <c r="H2179" s="74"/>
      <c r="I2179" s="74"/>
      <c r="J2179" s="74"/>
      <c r="K2179" s="74"/>
      <c r="L2179" s="74"/>
      <c r="M2179" s="74"/>
      <c r="N2179" s="74"/>
      <c r="O2179" s="74"/>
      <c r="P2179" s="74"/>
      <c r="Q2179" s="74"/>
      <c r="R2179" s="74"/>
      <c r="S2179" s="74"/>
      <c r="T2179" s="74"/>
      <c r="U2179" s="74"/>
      <c r="V2179" s="74"/>
      <c r="W2179" s="74"/>
      <c r="X2179" s="74"/>
      <c r="Y2179" s="74"/>
      <c r="Z2179" s="74"/>
    </row>
    <row r="2180" spans="1:26">
      <c r="A2180" s="74"/>
      <c r="B2180" s="74"/>
      <c r="C2180" s="74"/>
      <c r="D2180" s="74"/>
      <c r="E2180" s="74"/>
      <c r="F2180" s="74"/>
      <c r="G2180" s="74"/>
      <c r="H2180" s="74"/>
      <c r="I2180" s="74"/>
      <c r="J2180" s="74"/>
      <c r="K2180" s="74"/>
      <c r="L2180" s="74"/>
      <c r="M2180" s="74"/>
      <c r="N2180" s="74"/>
      <c r="O2180" s="74"/>
      <c r="P2180" s="74"/>
      <c r="Q2180" s="74"/>
      <c r="R2180" s="74"/>
      <c r="S2180" s="74"/>
      <c r="T2180" s="74"/>
      <c r="U2180" s="74"/>
      <c r="V2180" s="74"/>
      <c r="W2180" s="74"/>
      <c r="X2180" s="74"/>
      <c r="Y2180" s="74"/>
      <c r="Z2180" s="74"/>
    </row>
    <row r="2181" spans="1:26">
      <c r="A2181" s="74"/>
      <c r="B2181" s="74"/>
      <c r="C2181" s="74"/>
      <c r="D2181" s="74"/>
      <c r="E2181" s="74"/>
      <c r="F2181" s="74"/>
      <c r="G2181" s="74"/>
      <c r="H2181" s="74"/>
      <c r="I2181" s="74"/>
      <c r="J2181" s="74"/>
      <c r="K2181" s="74"/>
      <c r="L2181" s="74"/>
      <c r="M2181" s="74"/>
      <c r="N2181" s="74"/>
      <c r="O2181" s="74"/>
      <c r="P2181" s="74"/>
      <c r="Q2181" s="74"/>
      <c r="R2181" s="74"/>
      <c r="S2181" s="74"/>
      <c r="T2181" s="74"/>
      <c r="U2181" s="74"/>
      <c r="V2181" s="74"/>
      <c r="W2181" s="74"/>
      <c r="X2181" s="74"/>
      <c r="Y2181" s="74"/>
      <c r="Z2181" s="74"/>
    </row>
    <row r="2182" spans="1:26">
      <c r="A2182" s="74"/>
      <c r="B2182" s="74"/>
      <c r="C2182" s="74"/>
      <c r="D2182" s="74"/>
      <c r="E2182" s="74"/>
      <c r="F2182" s="74"/>
      <c r="G2182" s="74"/>
      <c r="H2182" s="74"/>
      <c r="I2182" s="74"/>
      <c r="J2182" s="74"/>
      <c r="K2182" s="74"/>
      <c r="L2182" s="74"/>
      <c r="M2182" s="74"/>
      <c r="N2182" s="74"/>
      <c r="O2182" s="74"/>
      <c r="P2182" s="74"/>
      <c r="Q2182" s="74"/>
      <c r="R2182" s="74"/>
      <c r="S2182" s="74"/>
      <c r="T2182" s="74"/>
      <c r="U2182" s="74"/>
      <c r="V2182" s="74"/>
      <c r="W2182" s="74"/>
      <c r="X2182" s="74"/>
      <c r="Y2182" s="74"/>
      <c r="Z2182" s="74"/>
    </row>
    <row r="2183" spans="1:26">
      <c r="A2183" s="74"/>
      <c r="B2183" s="74"/>
      <c r="C2183" s="74"/>
      <c r="D2183" s="74"/>
      <c r="E2183" s="74"/>
      <c r="F2183" s="74"/>
      <c r="G2183" s="74"/>
      <c r="H2183" s="74"/>
      <c r="I2183" s="74"/>
      <c r="J2183" s="74"/>
      <c r="K2183" s="74"/>
      <c r="L2183" s="74"/>
      <c r="M2183" s="74"/>
      <c r="N2183" s="74"/>
      <c r="O2183" s="74"/>
      <c r="P2183" s="74"/>
      <c r="Q2183" s="74"/>
      <c r="R2183" s="74"/>
      <c r="S2183" s="74"/>
      <c r="T2183" s="74"/>
      <c r="U2183" s="74"/>
      <c r="V2183" s="74"/>
      <c r="W2183" s="74"/>
      <c r="X2183" s="74"/>
      <c r="Y2183" s="74"/>
      <c r="Z2183" s="74"/>
    </row>
    <row r="2184" spans="1:26">
      <c r="A2184" s="74"/>
      <c r="B2184" s="74"/>
      <c r="C2184" s="74"/>
      <c r="D2184" s="74"/>
      <c r="E2184" s="74"/>
      <c r="F2184" s="74"/>
      <c r="G2184" s="74"/>
      <c r="H2184" s="74"/>
      <c r="I2184" s="74"/>
      <c r="J2184" s="74"/>
      <c r="K2184" s="74"/>
      <c r="L2184" s="74"/>
      <c r="M2184" s="74"/>
      <c r="N2184" s="74"/>
      <c r="O2184" s="74"/>
      <c r="P2184" s="74"/>
      <c r="Q2184" s="74"/>
      <c r="R2184" s="74"/>
      <c r="S2184" s="74"/>
      <c r="T2184" s="74"/>
      <c r="U2184" s="74"/>
      <c r="V2184" s="74"/>
      <c r="W2184" s="74"/>
      <c r="X2184" s="74"/>
      <c r="Y2184" s="74"/>
      <c r="Z2184" s="74"/>
    </row>
    <row r="2185" spans="1:26">
      <c r="A2185" s="74"/>
      <c r="B2185" s="74"/>
      <c r="C2185" s="74"/>
      <c r="D2185" s="74"/>
      <c r="E2185" s="74"/>
      <c r="F2185" s="74"/>
      <c r="G2185" s="74"/>
      <c r="H2185" s="74"/>
      <c r="I2185" s="74"/>
      <c r="J2185" s="74"/>
      <c r="K2185" s="74"/>
      <c r="L2185" s="74"/>
      <c r="M2185" s="74"/>
      <c r="N2185" s="74"/>
      <c r="O2185" s="74"/>
      <c r="P2185" s="74"/>
      <c r="Q2185" s="74"/>
      <c r="R2185" s="74"/>
      <c r="S2185" s="74"/>
      <c r="T2185" s="74"/>
      <c r="U2185" s="74"/>
      <c r="V2185" s="74"/>
      <c r="W2185" s="74"/>
      <c r="X2185" s="74"/>
      <c r="Y2185" s="74"/>
      <c r="Z2185" s="74"/>
    </row>
    <row r="2186" spans="1:26">
      <c r="A2186" s="74"/>
      <c r="B2186" s="74"/>
      <c r="C2186" s="74"/>
      <c r="D2186" s="74"/>
      <c r="E2186" s="74"/>
      <c r="F2186" s="74"/>
      <c r="G2186" s="74"/>
      <c r="H2186" s="74"/>
      <c r="I2186" s="74"/>
      <c r="J2186" s="74"/>
      <c r="K2186" s="74"/>
      <c r="L2186" s="74"/>
      <c r="M2186" s="74"/>
      <c r="N2186" s="74"/>
      <c r="O2186" s="74"/>
      <c r="P2186" s="74"/>
      <c r="Q2186" s="74"/>
      <c r="R2186" s="74"/>
      <c r="S2186" s="74"/>
      <c r="T2186" s="74"/>
      <c r="U2186" s="74"/>
      <c r="V2186" s="74"/>
      <c r="W2186" s="74"/>
      <c r="X2186" s="74"/>
      <c r="Y2186" s="74"/>
      <c r="Z2186" s="74"/>
    </row>
    <row r="2187" spans="1:26">
      <c r="A2187" s="74"/>
      <c r="B2187" s="74"/>
      <c r="C2187" s="74"/>
      <c r="D2187" s="74"/>
      <c r="E2187" s="74"/>
      <c r="F2187" s="74"/>
      <c r="G2187" s="74"/>
      <c r="H2187" s="74"/>
      <c r="I2187" s="74"/>
      <c r="J2187" s="74"/>
      <c r="K2187" s="74"/>
      <c r="L2187" s="74"/>
      <c r="M2187" s="74"/>
      <c r="N2187" s="74"/>
      <c r="O2187" s="74"/>
      <c r="P2187" s="74"/>
      <c r="Q2187" s="74"/>
      <c r="R2187" s="74"/>
      <c r="S2187" s="74"/>
      <c r="T2187" s="74"/>
      <c r="U2187" s="74"/>
      <c r="V2187" s="74"/>
      <c r="W2187" s="74"/>
      <c r="X2187" s="74"/>
      <c r="Y2187" s="74"/>
      <c r="Z2187" s="74"/>
    </row>
    <row r="2188" spans="1:26">
      <c r="A2188" s="74"/>
      <c r="B2188" s="74"/>
      <c r="C2188" s="74"/>
      <c r="D2188" s="74"/>
      <c r="E2188" s="74"/>
      <c r="F2188" s="74"/>
      <c r="G2188" s="74"/>
      <c r="H2188" s="74"/>
      <c r="I2188" s="74"/>
      <c r="J2188" s="74"/>
      <c r="K2188" s="74"/>
      <c r="L2188" s="74"/>
      <c r="M2188" s="74"/>
      <c r="N2188" s="74"/>
      <c r="O2188" s="74"/>
      <c r="P2188" s="74"/>
      <c r="Q2188" s="74"/>
      <c r="R2188" s="74"/>
      <c r="S2188" s="74"/>
      <c r="T2188" s="74"/>
      <c r="U2188" s="74"/>
      <c r="V2188" s="74"/>
      <c r="W2188" s="74"/>
      <c r="X2188" s="74"/>
      <c r="Y2188" s="74"/>
      <c r="Z2188" s="74"/>
    </row>
    <row r="2189" spans="1:26">
      <c r="A2189" s="74"/>
      <c r="B2189" s="74"/>
      <c r="C2189" s="74"/>
      <c r="D2189" s="74"/>
      <c r="E2189" s="74"/>
      <c r="F2189" s="74"/>
      <c r="G2189" s="74"/>
      <c r="H2189" s="74"/>
      <c r="I2189" s="74"/>
      <c r="J2189" s="74"/>
      <c r="K2189" s="74"/>
      <c r="L2189" s="74"/>
      <c r="M2189" s="74"/>
      <c r="N2189" s="74"/>
      <c r="O2189" s="74"/>
      <c r="P2189" s="74"/>
      <c r="Q2189" s="74"/>
      <c r="R2189" s="74"/>
      <c r="S2189" s="74"/>
      <c r="T2189" s="74"/>
      <c r="U2189" s="74"/>
      <c r="V2189" s="74"/>
      <c r="W2189" s="74"/>
      <c r="X2189" s="74"/>
      <c r="Y2189" s="74"/>
      <c r="Z2189" s="74"/>
    </row>
    <row r="2190" spans="1:26">
      <c r="A2190" s="74"/>
      <c r="B2190" s="74"/>
      <c r="C2190" s="74"/>
      <c r="D2190" s="74"/>
      <c r="E2190" s="74"/>
      <c r="F2190" s="74"/>
      <c r="G2190" s="74"/>
      <c r="H2190" s="74"/>
      <c r="I2190" s="74"/>
      <c r="J2190" s="74"/>
      <c r="K2190" s="74"/>
      <c r="L2190" s="74"/>
      <c r="M2190" s="74"/>
      <c r="N2190" s="74"/>
      <c r="O2190" s="74"/>
      <c r="P2190" s="74"/>
      <c r="Q2190" s="74"/>
      <c r="R2190" s="74"/>
      <c r="S2190" s="74"/>
      <c r="T2190" s="74"/>
      <c r="U2190" s="74"/>
      <c r="V2190" s="74"/>
      <c r="W2190" s="74"/>
      <c r="X2190" s="74"/>
      <c r="Y2190" s="74"/>
      <c r="Z2190" s="74"/>
    </row>
    <row r="2191" spans="1:26">
      <c r="A2191" s="74"/>
      <c r="B2191" s="74"/>
      <c r="C2191" s="74"/>
      <c r="D2191" s="74"/>
      <c r="E2191" s="74"/>
      <c r="F2191" s="74"/>
      <c r="G2191" s="74"/>
      <c r="H2191" s="74"/>
      <c r="I2191" s="74"/>
      <c r="J2191" s="74"/>
      <c r="K2191" s="74"/>
      <c r="L2191" s="74"/>
      <c r="M2191" s="74"/>
      <c r="N2191" s="74"/>
      <c r="O2191" s="74"/>
      <c r="P2191" s="74"/>
      <c r="Q2191" s="74"/>
      <c r="R2191" s="74"/>
      <c r="S2191" s="74"/>
      <c r="T2191" s="74"/>
      <c r="U2191" s="74"/>
      <c r="V2191" s="74"/>
      <c r="W2191" s="74"/>
      <c r="X2191" s="74"/>
      <c r="Y2191" s="74"/>
      <c r="Z2191" s="74"/>
    </row>
    <row r="2192" spans="1:26">
      <c r="A2192" s="74"/>
      <c r="B2192" s="74"/>
      <c r="C2192" s="74"/>
      <c r="D2192" s="74"/>
      <c r="E2192" s="74"/>
      <c r="F2192" s="74"/>
      <c r="G2192" s="74"/>
      <c r="H2192" s="74"/>
      <c r="I2192" s="74"/>
      <c r="J2192" s="74"/>
      <c r="K2192" s="74"/>
      <c r="L2192" s="74"/>
      <c r="M2192" s="74"/>
      <c r="N2192" s="74"/>
      <c r="O2192" s="74"/>
      <c r="P2192" s="74"/>
      <c r="Q2192" s="74"/>
      <c r="R2192" s="74"/>
      <c r="S2192" s="74"/>
      <c r="T2192" s="74"/>
      <c r="U2192" s="74"/>
      <c r="V2192" s="74"/>
      <c r="W2192" s="74"/>
      <c r="X2192" s="74"/>
      <c r="Y2192" s="74"/>
      <c r="Z2192" s="74"/>
    </row>
    <row r="2193" spans="1:26">
      <c r="A2193" s="74"/>
      <c r="B2193" s="74"/>
      <c r="C2193" s="74"/>
      <c r="D2193" s="74"/>
      <c r="E2193" s="74"/>
      <c r="F2193" s="74"/>
      <c r="G2193" s="74"/>
      <c r="H2193" s="74"/>
      <c r="I2193" s="74"/>
      <c r="J2193" s="74"/>
      <c r="K2193" s="74"/>
      <c r="L2193" s="74"/>
      <c r="M2193" s="74"/>
      <c r="N2193" s="74"/>
      <c r="O2193" s="74"/>
      <c r="P2193" s="74"/>
      <c r="Q2193" s="74"/>
      <c r="R2193" s="74"/>
      <c r="S2193" s="74"/>
      <c r="T2193" s="74"/>
      <c r="U2193" s="74"/>
      <c r="V2193" s="74"/>
      <c r="W2193" s="74"/>
      <c r="X2193" s="74"/>
      <c r="Y2193" s="74"/>
      <c r="Z2193" s="74"/>
    </row>
    <row r="2194" spans="1:26">
      <c r="A2194" s="74"/>
      <c r="B2194" s="74"/>
      <c r="C2194" s="74"/>
      <c r="D2194" s="74"/>
      <c r="E2194" s="74"/>
      <c r="F2194" s="74"/>
      <c r="G2194" s="74"/>
      <c r="H2194" s="74"/>
      <c r="I2194" s="74"/>
      <c r="J2194" s="74"/>
      <c r="K2194" s="74"/>
      <c r="L2194" s="74"/>
      <c r="M2194" s="74"/>
      <c r="N2194" s="74"/>
      <c r="O2194" s="74"/>
      <c r="P2194" s="74"/>
      <c r="Q2194" s="74"/>
      <c r="R2194" s="74"/>
      <c r="S2194" s="74"/>
      <c r="T2194" s="74"/>
      <c r="U2194" s="74"/>
      <c r="V2194" s="74"/>
      <c r="W2194" s="74"/>
      <c r="X2194" s="74"/>
      <c r="Y2194" s="74"/>
      <c r="Z2194" s="74"/>
    </row>
    <row r="2195" spans="1:26">
      <c r="A2195" s="74"/>
      <c r="B2195" s="74"/>
      <c r="C2195" s="74"/>
      <c r="D2195" s="74"/>
      <c r="E2195" s="74"/>
      <c r="F2195" s="74"/>
      <c r="G2195" s="74"/>
      <c r="H2195" s="74"/>
      <c r="I2195" s="74"/>
      <c r="J2195" s="74"/>
      <c r="K2195" s="74"/>
      <c r="L2195" s="74"/>
      <c r="M2195" s="74"/>
      <c r="N2195" s="74"/>
      <c r="O2195" s="74"/>
      <c r="P2195" s="74"/>
      <c r="Q2195" s="74"/>
      <c r="R2195" s="74"/>
      <c r="S2195" s="74"/>
      <c r="T2195" s="74"/>
      <c r="U2195" s="74"/>
      <c r="V2195" s="74"/>
      <c r="W2195" s="74"/>
      <c r="X2195" s="74"/>
      <c r="Y2195" s="74"/>
      <c r="Z2195" s="74"/>
    </row>
    <row r="2196" spans="1:26">
      <c r="A2196" s="74"/>
      <c r="B2196" s="74"/>
      <c r="C2196" s="74"/>
      <c r="D2196" s="74"/>
      <c r="E2196" s="74"/>
      <c r="F2196" s="74"/>
      <c r="G2196" s="74"/>
      <c r="H2196" s="74"/>
      <c r="I2196" s="74"/>
      <c r="J2196" s="74"/>
      <c r="K2196" s="74"/>
      <c r="L2196" s="74"/>
      <c r="M2196" s="74"/>
      <c r="N2196" s="74"/>
      <c r="O2196" s="74"/>
      <c r="P2196" s="74"/>
      <c r="Q2196" s="74"/>
      <c r="R2196" s="74"/>
      <c r="S2196" s="74"/>
      <c r="T2196" s="74"/>
      <c r="U2196" s="74"/>
      <c r="V2196" s="74"/>
      <c r="W2196" s="74"/>
      <c r="X2196" s="74"/>
      <c r="Y2196" s="74"/>
      <c r="Z2196" s="74"/>
    </row>
    <row r="2197" spans="1:26">
      <c r="A2197" s="74"/>
      <c r="B2197" s="74"/>
      <c r="C2197" s="74"/>
      <c r="D2197" s="74"/>
      <c r="E2197" s="74"/>
      <c r="F2197" s="74"/>
      <c r="G2197" s="74"/>
      <c r="H2197" s="74"/>
      <c r="I2197" s="74"/>
      <c r="J2197" s="74"/>
      <c r="K2197" s="74"/>
      <c r="L2197" s="74"/>
      <c r="M2197" s="74"/>
      <c r="N2197" s="74"/>
      <c r="O2197" s="74"/>
      <c r="P2197" s="74"/>
      <c r="Q2197" s="74"/>
      <c r="R2197" s="74"/>
      <c r="S2197" s="74"/>
      <c r="T2197" s="74"/>
      <c r="U2197" s="74"/>
      <c r="V2197" s="74"/>
      <c r="W2197" s="74"/>
      <c r="X2197" s="74"/>
      <c r="Y2197" s="74"/>
      <c r="Z2197" s="74"/>
    </row>
    <row r="2198" spans="1:26">
      <c r="A2198" s="74"/>
      <c r="B2198" s="74"/>
      <c r="C2198" s="74"/>
      <c r="D2198" s="74"/>
      <c r="E2198" s="74"/>
      <c r="F2198" s="74"/>
      <c r="G2198" s="74"/>
      <c r="H2198" s="74"/>
      <c r="I2198" s="74"/>
      <c r="J2198" s="74"/>
      <c r="K2198" s="74"/>
      <c r="L2198" s="74"/>
      <c r="M2198" s="74"/>
      <c r="N2198" s="74"/>
      <c r="O2198" s="74"/>
      <c r="P2198" s="74"/>
      <c r="Q2198" s="74"/>
      <c r="R2198" s="74"/>
      <c r="S2198" s="74"/>
      <c r="T2198" s="74"/>
      <c r="U2198" s="74"/>
      <c r="V2198" s="74"/>
      <c r="W2198" s="74"/>
      <c r="X2198" s="74"/>
      <c r="Y2198" s="74"/>
      <c r="Z2198" s="74"/>
    </row>
    <row r="2199" spans="1:26">
      <c r="A2199" s="74"/>
      <c r="B2199" s="74"/>
      <c r="C2199" s="74"/>
      <c r="D2199" s="74"/>
      <c r="E2199" s="74"/>
      <c r="F2199" s="74"/>
      <c r="G2199" s="74"/>
      <c r="H2199" s="74"/>
      <c r="I2199" s="74"/>
      <c r="J2199" s="74"/>
      <c r="K2199" s="74"/>
      <c r="L2199" s="74"/>
      <c r="M2199" s="74"/>
      <c r="N2199" s="74"/>
      <c r="O2199" s="74"/>
      <c r="P2199" s="74"/>
      <c r="Q2199" s="74"/>
      <c r="R2199" s="74"/>
      <c r="S2199" s="74"/>
      <c r="T2199" s="74"/>
      <c r="U2199" s="74"/>
      <c r="V2199" s="74"/>
      <c r="W2199" s="74"/>
      <c r="X2199" s="74"/>
      <c r="Y2199" s="74"/>
      <c r="Z2199" s="74"/>
    </row>
    <row r="2200" spans="1:26">
      <c r="A2200" s="74"/>
      <c r="B2200" s="74"/>
      <c r="C2200" s="74"/>
      <c r="D2200" s="74"/>
      <c r="E2200" s="74"/>
      <c r="F2200" s="74"/>
      <c r="G2200" s="74"/>
      <c r="H2200" s="74"/>
      <c r="I2200" s="74"/>
      <c r="J2200" s="74"/>
      <c r="K2200" s="74"/>
      <c r="L2200" s="74"/>
      <c r="M2200" s="74"/>
      <c r="N2200" s="74"/>
      <c r="O2200" s="74"/>
      <c r="P2200" s="74"/>
      <c r="Q2200" s="74"/>
      <c r="R2200" s="74"/>
      <c r="S2200" s="74"/>
      <c r="T2200" s="74"/>
      <c r="U2200" s="74"/>
      <c r="V2200" s="74"/>
      <c r="W2200" s="74"/>
      <c r="X2200" s="74"/>
      <c r="Y2200" s="74"/>
      <c r="Z2200" s="74"/>
    </row>
    <row r="2201" spans="1:26">
      <c r="A2201" s="74"/>
      <c r="B2201" s="74"/>
      <c r="C2201" s="74"/>
      <c r="D2201" s="74"/>
      <c r="E2201" s="74"/>
      <c r="F2201" s="74"/>
      <c r="G2201" s="74"/>
      <c r="H2201" s="74"/>
      <c r="I2201" s="74"/>
      <c r="J2201" s="74"/>
      <c r="K2201" s="74"/>
      <c r="L2201" s="74"/>
      <c r="M2201" s="74"/>
      <c r="N2201" s="74"/>
      <c r="O2201" s="74"/>
      <c r="P2201" s="74"/>
      <c r="Q2201" s="74"/>
      <c r="R2201" s="74"/>
      <c r="S2201" s="74"/>
      <c r="T2201" s="74"/>
      <c r="U2201" s="74"/>
      <c r="V2201" s="74"/>
      <c r="W2201" s="74"/>
      <c r="X2201" s="74"/>
      <c r="Y2201" s="74"/>
      <c r="Z2201" s="74"/>
    </row>
    <row r="2202" spans="1:26">
      <c r="A2202" s="74"/>
      <c r="B2202" s="74"/>
      <c r="C2202" s="74"/>
      <c r="D2202" s="74"/>
      <c r="E2202" s="74"/>
      <c r="F2202" s="74"/>
      <c r="G2202" s="74"/>
      <c r="H2202" s="74"/>
      <c r="I2202" s="74"/>
      <c r="J2202" s="74"/>
      <c r="K2202" s="74"/>
      <c r="L2202" s="74"/>
      <c r="M2202" s="74"/>
      <c r="N2202" s="74"/>
      <c r="O2202" s="74"/>
      <c r="P2202" s="74"/>
      <c r="Q2202" s="74"/>
      <c r="R2202" s="74"/>
      <c r="S2202" s="74"/>
      <c r="T2202" s="74"/>
      <c r="U2202" s="74"/>
      <c r="V2202" s="74"/>
      <c r="W2202" s="74"/>
      <c r="X2202" s="74"/>
      <c r="Y2202" s="74"/>
      <c r="Z2202" s="74"/>
    </row>
    <row r="2203" spans="1:26">
      <c r="A2203" s="74"/>
      <c r="B2203" s="74"/>
      <c r="C2203" s="74"/>
      <c r="D2203" s="74"/>
      <c r="E2203" s="74"/>
      <c r="F2203" s="74"/>
      <c r="G2203" s="74"/>
      <c r="H2203" s="74"/>
      <c r="I2203" s="74"/>
      <c r="J2203" s="74"/>
      <c r="K2203" s="74"/>
      <c r="L2203" s="74"/>
      <c r="M2203" s="74"/>
      <c r="N2203" s="74"/>
      <c r="O2203" s="74"/>
      <c r="P2203" s="74"/>
      <c r="Q2203" s="74"/>
      <c r="R2203" s="74"/>
      <c r="S2203" s="74"/>
      <c r="T2203" s="74"/>
      <c r="U2203" s="74"/>
      <c r="V2203" s="74"/>
      <c r="W2203" s="74"/>
      <c r="X2203" s="74"/>
      <c r="Y2203" s="74"/>
      <c r="Z2203" s="74"/>
    </row>
    <row r="2204" spans="1:26">
      <c r="A2204" s="74"/>
      <c r="B2204" s="74"/>
      <c r="C2204" s="74"/>
      <c r="D2204" s="74"/>
      <c r="E2204" s="74"/>
      <c r="F2204" s="74"/>
      <c r="G2204" s="74"/>
      <c r="H2204" s="74"/>
      <c r="I2204" s="74"/>
      <c r="J2204" s="74"/>
      <c r="K2204" s="74"/>
      <c r="L2204" s="74"/>
      <c r="M2204" s="74"/>
      <c r="N2204" s="74"/>
      <c r="O2204" s="74"/>
      <c r="P2204" s="74"/>
      <c r="Q2204" s="74"/>
      <c r="R2204" s="74"/>
      <c r="S2204" s="74"/>
      <c r="T2204" s="74"/>
      <c r="U2204" s="74"/>
      <c r="V2204" s="74"/>
      <c r="W2204" s="74"/>
      <c r="X2204" s="74"/>
      <c r="Y2204" s="74"/>
      <c r="Z2204" s="74"/>
    </row>
    <row r="2205" spans="1:26">
      <c r="A2205" s="74"/>
      <c r="B2205" s="74"/>
      <c r="C2205" s="74"/>
      <c r="D2205" s="74"/>
      <c r="E2205" s="74"/>
      <c r="F2205" s="74"/>
      <c r="G2205" s="74"/>
      <c r="H2205" s="74"/>
      <c r="I2205" s="74"/>
      <c r="J2205" s="74"/>
      <c r="K2205" s="74"/>
      <c r="L2205" s="74"/>
      <c r="M2205" s="74"/>
      <c r="N2205" s="74"/>
      <c r="O2205" s="74"/>
      <c r="P2205" s="74"/>
      <c r="Q2205" s="74"/>
      <c r="R2205" s="74"/>
      <c r="S2205" s="74"/>
      <c r="T2205" s="74"/>
      <c r="U2205" s="74"/>
      <c r="V2205" s="74"/>
      <c r="W2205" s="74"/>
      <c r="X2205" s="74"/>
      <c r="Y2205" s="74"/>
      <c r="Z2205" s="74"/>
    </row>
    <row r="2206" spans="1:26">
      <c r="A2206" s="74"/>
      <c r="B2206" s="74"/>
      <c r="C2206" s="74"/>
      <c r="D2206" s="74"/>
      <c r="E2206" s="74"/>
      <c r="F2206" s="74"/>
      <c r="G2206" s="74"/>
      <c r="H2206" s="74"/>
      <c r="I2206" s="74"/>
      <c r="J2206" s="74"/>
      <c r="K2206" s="74"/>
      <c r="L2206" s="74"/>
      <c r="M2206" s="74"/>
      <c r="N2206" s="74"/>
      <c r="O2206" s="74"/>
      <c r="P2206" s="74"/>
      <c r="Q2206" s="74"/>
      <c r="R2206" s="74"/>
      <c r="S2206" s="74"/>
      <c r="T2206" s="74"/>
      <c r="U2206" s="74"/>
      <c r="V2206" s="74"/>
      <c r="W2206" s="74"/>
      <c r="X2206" s="74"/>
      <c r="Y2206" s="74"/>
      <c r="Z2206" s="74"/>
    </row>
    <row r="2207" spans="1:26">
      <c r="A2207" s="74"/>
      <c r="B2207" s="74"/>
      <c r="C2207" s="74"/>
      <c r="D2207" s="74"/>
      <c r="E2207" s="74"/>
      <c r="F2207" s="74"/>
      <c r="G2207" s="74"/>
      <c r="H2207" s="74"/>
      <c r="I2207" s="74"/>
      <c r="J2207" s="74"/>
      <c r="K2207" s="74"/>
      <c r="L2207" s="74"/>
      <c r="M2207" s="74"/>
      <c r="N2207" s="74"/>
      <c r="O2207" s="74"/>
      <c r="P2207" s="74"/>
      <c r="Q2207" s="74"/>
      <c r="R2207" s="74"/>
      <c r="S2207" s="74"/>
      <c r="T2207" s="74"/>
      <c r="U2207" s="74"/>
      <c r="V2207" s="74"/>
      <c r="W2207" s="74"/>
      <c r="X2207" s="74"/>
      <c r="Y2207" s="74"/>
      <c r="Z2207" s="74"/>
    </row>
    <row r="2208" spans="1:26">
      <c r="A2208" s="74"/>
      <c r="B2208" s="74"/>
      <c r="C2208" s="74"/>
      <c r="D2208" s="74"/>
      <c r="E2208" s="74"/>
      <c r="F2208" s="74"/>
      <c r="G2208" s="74"/>
      <c r="H2208" s="74"/>
      <c r="I2208" s="74"/>
      <c r="J2208" s="74"/>
      <c r="K2208" s="74"/>
      <c r="L2208" s="74"/>
      <c r="M2208" s="74"/>
      <c r="N2208" s="74"/>
      <c r="O2208" s="74"/>
      <c r="P2208" s="74"/>
      <c r="Q2208" s="74"/>
      <c r="R2208" s="74"/>
      <c r="S2208" s="74"/>
      <c r="T2208" s="74"/>
      <c r="U2208" s="74"/>
      <c r="V2208" s="74"/>
      <c r="W2208" s="74"/>
      <c r="X2208" s="74"/>
      <c r="Y2208" s="74"/>
      <c r="Z2208" s="74"/>
    </row>
    <row r="2209" spans="1:26">
      <c r="A2209" s="74"/>
      <c r="B2209" s="74"/>
      <c r="C2209" s="74"/>
      <c r="D2209" s="74"/>
      <c r="E2209" s="74"/>
      <c r="F2209" s="74"/>
      <c r="G2209" s="74"/>
      <c r="H2209" s="74"/>
      <c r="I2209" s="74"/>
      <c r="J2209" s="74"/>
      <c r="K2209" s="74"/>
      <c r="L2209" s="74"/>
      <c r="M2209" s="74"/>
      <c r="N2209" s="74"/>
      <c r="O2209" s="74"/>
      <c r="P2209" s="74"/>
      <c r="Q2209" s="74"/>
      <c r="R2209" s="74"/>
      <c r="S2209" s="74"/>
      <c r="T2209" s="74"/>
      <c r="U2209" s="74"/>
      <c r="V2209" s="74"/>
      <c r="W2209" s="74"/>
      <c r="X2209" s="74"/>
      <c r="Y2209" s="74"/>
      <c r="Z2209" s="74"/>
    </row>
    <row r="2210" spans="1:26">
      <c r="A2210" s="74"/>
      <c r="B2210" s="74"/>
      <c r="C2210" s="74"/>
      <c r="D2210" s="74"/>
      <c r="E2210" s="74"/>
      <c r="F2210" s="74"/>
      <c r="G2210" s="74"/>
      <c r="H2210" s="74"/>
      <c r="I2210" s="74"/>
      <c r="J2210" s="74"/>
      <c r="K2210" s="74"/>
      <c r="L2210" s="74"/>
      <c r="M2210" s="74"/>
      <c r="N2210" s="74"/>
      <c r="O2210" s="74"/>
      <c r="P2210" s="74"/>
      <c r="Q2210" s="74"/>
      <c r="R2210" s="74"/>
      <c r="S2210" s="74"/>
      <c r="T2210" s="74"/>
      <c r="U2210" s="74"/>
      <c r="V2210" s="74"/>
      <c r="W2210" s="74"/>
      <c r="X2210" s="74"/>
      <c r="Y2210" s="74"/>
      <c r="Z2210" s="74"/>
    </row>
    <row r="2211" spans="1:26">
      <c r="A2211" s="74"/>
      <c r="B2211" s="74"/>
      <c r="C2211" s="74"/>
      <c r="D2211" s="74"/>
      <c r="E2211" s="74"/>
      <c r="F2211" s="74"/>
      <c r="G2211" s="74"/>
      <c r="H2211" s="74"/>
      <c r="I2211" s="74"/>
      <c r="J2211" s="74"/>
      <c r="K2211" s="74"/>
      <c r="L2211" s="74"/>
      <c r="M2211" s="74"/>
      <c r="N2211" s="74"/>
      <c r="O2211" s="74"/>
      <c r="P2211" s="74"/>
      <c r="Q2211" s="74"/>
      <c r="R2211" s="74"/>
      <c r="S2211" s="74"/>
      <c r="T2211" s="74"/>
      <c r="U2211" s="74"/>
      <c r="V2211" s="74"/>
      <c r="W2211" s="74"/>
      <c r="X2211" s="74"/>
      <c r="Y2211" s="74"/>
      <c r="Z2211" s="74"/>
    </row>
    <row r="2212" spans="1:26">
      <c r="A2212" s="74"/>
      <c r="B2212" s="74"/>
      <c r="C2212" s="74"/>
      <c r="D2212" s="74"/>
      <c r="E2212" s="74"/>
      <c r="F2212" s="74"/>
      <c r="G2212" s="74"/>
      <c r="H2212" s="74"/>
      <c r="I2212" s="74"/>
      <c r="J2212" s="74"/>
      <c r="K2212" s="74"/>
      <c r="L2212" s="74"/>
      <c r="M2212" s="74"/>
      <c r="N2212" s="74"/>
      <c r="O2212" s="74"/>
      <c r="P2212" s="74"/>
      <c r="Q2212" s="74"/>
      <c r="R2212" s="74"/>
      <c r="S2212" s="74"/>
      <c r="T2212" s="74"/>
      <c r="U2212" s="74"/>
      <c r="V2212" s="74"/>
      <c r="W2212" s="74"/>
      <c r="X2212" s="74"/>
      <c r="Y2212" s="74"/>
      <c r="Z2212" s="74"/>
    </row>
    <row r="2213" spans="1:26">
      <c r="A2213" s="74"/>
      <c r="B2213" s="74"/>
      <c r="C2213" s="74"/>
      <c r="D2213" s="74"/>
      <c r="E2213" s="74"/>
      <c r="F2213" s="74"/>
      <c r="G2213" s="74"/>
      <c r="H2213" s="74"/>
      <c r="I2213" s="74"/>
      <c r="J2213" s="74"/>
      <c r="K2213" s="74"/>
      <c r="L2213" s="74"/>
      <c r="M2213" s="74"/>
      <c r="N2213" s="74"/>
      <c r="O2213" s="74"/>
      <c r="P2213" s="74"/>
      <c r="Q2213" s="74"/>
      <c r="R2213" s="74"/>
      <c r="S2213" s="74"/>
      <c r="T2213" s="74"/>
      <c r="U2213" s="74"/>
      <c r="V2213" s="74"/>
      <c r="W2213" s="74"/>
      <c r="X2213" s="74"/>
      <c r="Y2213" s="74"/>
      <c r="Z2213" s="74"/>
    </row>
    <row r="2214" spans="1:26">
      <c r="A2214" s="74"/>
      <c r="B2214" s="74"/>
      <c r="C2214" s="74"/>
      <c r="D2214" s="74"/>
      <c r="E2214" s="74"/>
      <c r="F2214" s="74"/>
      <c r="G2214" s="74"/>
      <c r="H2214" s="74"/>
      <c r="I2214" s="74"/>
      <c r="J2214" s="74"/>
      <c r="K2214" s="74"/>
      <c r="L2214" s="74"/>
      <c r="M2214" s="74"/>
      <c r="N2214" s="74"/>
      <c r="O2214" s="74"/>
      <c r="P2214" s="74"/>
      <c r="Q2214" s="74"/>
      <c r="R2214" s="74"/>
      <c r="S2214" s="74"/>
      <c r="T2214" s="74"/>
      <c r="U2214" s="74"/>
      <c r="V2214" s="74"/>
      <c r="W2214" s="74"/>
      <c r="X2214" s="74"/>
      <c r="Y2214" s="74"/>
      <c r="Z2214" s="74"/>
    </row>
    <row r="2215" spans="1:26">
      <c r="A2215" s="74"/>
      <c r="B2215" s="74"/>
      <c r="C2215" s="74"/>
      <c r="D2215" s="74"/>
      <c r="E2215" s="74"/>
      <c r="F2215" s="74"/>
      <c r="G2215" s="74"/>
      <c r="H2215" s="74"/>
      <c r="I2215" s="74"/>
      <c r="J2215" s="74"/>
      <c r="K2215" s="74"/>
      <c r="L2215" s="74"/>
      <c r="M2215" s="74"/>
      <c r="N2215" s="74"/>
      <c r="O2215" s="74"/>
      <c r="P2215" s="74"/>
      <c r="Q2215" s="74"/>
      <c r="R2215" s="74"/>
      <c r="S2215" s="74"/>
      <c r="T2215" s="74"/>
      <c r="U2215" s="74"/>
      <c r="V2215" s="74"/>
      <c r="W2215" s="74"/>
      <c r="X2215" s="74"/>
      <c r="Y2215" s="74"/>
      <c r="Z2215" s="74"/>
    </row>
    <row r="2216" spans="1:26">
      <c r="A2216" s="74"/>
      <c r="B2216" s="74"/>
      <c r="C2216" s="74"/>
      <c r="D2216" s="74"/>
      <c r="E2216" s="74"/>
      <c r="F2216" s="74"/>
      <c r="G2216" s="74"/>
      <c r="H2216" s="74"/>
      <c r="I2216" s="74"/>
      <c r="J2216" s="74"/>
      <c r="K2216" s="74"/>
      <c r="L2216" s="74"/>
      <c r="M2216" s="74"/>
      <c r="N2216" s="74"/>
      <c r="O2216" s="74"/>
      <c r="P2216" s="74"/>
      <c r="Q2216" s="74"/>
      <c r="R2216" s="74"/>
      <c r="S2216" s="74"/>
      <c r="T2216" s="74"/>
      <c r="U2216" s="74"/>
      <c r="V2216" s="74"/>
      <c r="W2216" s="74"/>
      <c r="X2216" s="74"/>
      <c r="Y2216" s="74"/>
      <c r="Z2216" s="74"/>
    </row>
    <row r="2217" spans="1:26">
      <c r="A2217" s="74"/>
      <c r="B2217" s="74"/>
      <c r="C2217" s="74"/>
      <c r="D2217" s="74"/>
      <c r="E2217" s="74"/>
      <c r="F2217" s="74"/>
      <c r="G2217" s="74"/>
      <c r="H2217" s="74"/>
      <c r="I2217" s="74"/>
      <c r="J2217" s="74"/>
      <c r="K2217" s="74"/>
      <c r="L2217" s="74"/>
      <c r="M2217" s="74"/>
      <c r="N2217" s="74"/>
      <c r="O2217" s="74"/>
      <c r="P2217" s="74"/>
      <c r="Q2217" s="74"/>
      <c r="R2217" s="74"/>
      <c r="S2217" s="74"/>
      <c r="T2217" s="74"/>
      <c r="U2217" s="74"/>
      <c r="V2217" s="74"/>
      <c r="W2217" s="74"/>
      <c r="X2217" s="74"/>
      <c r="Y2217" s="74"/>
      <c r="Z2217" s="74"/>
    </row>
    <row r="2218" spans="1:26">
      <c r="A2218" s="74"/>
      <c r="B2218" s="74"/>
      <c r="C2218" s="74"/>
      <c r="D2218" s="74"/>
      <c r="E2218" s="74"/>
      <c r="F2218" s="74"/>
      <c r="G2218" s="74"/>
      <c r="H2218" s="74"/>
      <c r="I2218" s="74"/>
      <c r="J2218" s="74"/>
      <c r="K2218" s="74"/>
      <c r="L2218" s="74"/>
      <c r="M2218" s="74"/>
      <c r="N2218" s="74"/>
      <c r="O2218" s="74"/>
      <c r="P2218" s="74"/>
      <c r="Q2218" s="74"/>
      <c r="R2218" s="74"/>
      <c r="S2218" s="74"/>
      <c r="T2218" s="74"/>
      <c r="U2218" s="74"/>
      <c r="V2218" s="74"/>
      <c r="W2218" s="74"/>
      <c r="X2218" s="74"/>
      <c r="Y2218" s="74"/>
      <c r="Z2218" s="74"/>
    </row>
    <row r="2219" spans="1:26">
      <c r="A2219" s="74"/>
      <c r="B2219" s="74"/>
      <c r="C2219" s="74"/>
      <c r="D2219" s="74"/>
      <c r="E2219" s="74"/>
      <c r="F2219" s="74"/>
      <c r="G2219" s="74"/>
      <c r="H2219" s="74"/>
      <c r="I2219" s="74"/>
      <c r="J2219" s="74"/>
      <c r="K2219" s="74"/>
      <c r="L2219" s="74"/>
      <c r="M2219" s="74"/>
      <c r="N2219" s="74"/>
      <c r="O2219" s="74"/>
      <c r="P2219" s="74"/>
      <c r="Q2219" s="74"/>
      <c r="R2219" s="74"/>
      <c r="S2219" s="74"/>
      <c r="T2219" s="74"/>
      <c r="U2219" s="74"/>
      <c r="V2219" s="74"/>
      <c r="W2219" s="74"/>
      <c r="X2219" s="74"/>
      <c r="Y2219" s="74"/>
      <c r="Z2219" s="74"/>
    </row>
    <row r="2220" spans="1:26">
      <c r="A2220" s="74"/>
      <c r="B2220" s="74"/>
      <c r="C2220" s="74"/>
      <c r="D2220" s="74"/>
      <c r="E2220" s="74"/>
      <c r="F2220" s="74"/>
      <c r="G2220" s="74"/>
      <c r="H2220" s="74"/>
      <c r="I2220" s="74"/>
      <c r="J2220" s="74"/>
      <c r="K2220" s="74"/>
      <c r="L2220" s="74"/>
      <c r="M2220" s="74"/>
      <c r="N2220" s="74"/>
      <c r="O2220" s="74"/>
      <c r="P2220" s="74"/>
      <c r="Q2220" s="74"/>
      <c r="R2220" s="74"/>
      <c r="S2220" s="74"/>
      <c r="T2220" s="74"/>
      <c r="U2220" s="74"/>
      <c r="V2220" s="74"/>
      <c r="W2220" s="74"/>
      <c r="X2220" s="74"/>
      <c r="Y2220" s="74"/>
      <c r="Z2220" s="74"/>
    </row>
    <row r="2221" spans="1:26">
      <c r="A2221" s="74"/>
      <c r="B2221" s="74"/>
      <c r="C2221" s="74"/>
      <c r="D2221" s="74"/>
      <c r="E2221" s="74"/>
      <c r="F2221" s="74"/>
      <c r="G2221" s="74"/>
      <c r="H2221" s="74"/>
      <c r="I2221" s="74"/>
      <c r="J2221" s="74"/>
      <c r="K2221" s="74"/>
      <c r="L2221" s="74"/>
      <c r="M2221" s="74"/>
      <c r="N2221" s="74"/>
      <c r="O2221" s="74"/>
      <c r="P2221" s="74"/>
      <c r="Q2221" s="74"/>
      <c r="R2221" s="74"/>
      <c r="S2221" s="74"/>
      <c r="T2221" s="74"/>
      <c r="U2221" s="74"/>
      <c r="V2221" s="74"/>
      <c r="W2221" s="74"/>
      <c r="X2221" s="74"/>
      <c r="Y2221" s="74"/>
      <c r="Z2221" s="74"/>
    </row>
    <row r="2222" spans="1:26">
      <c r="A2222" s="74"/>
      <c r="B2222" s="74"/>
      <c r="C2222" s="74"/>
      <c r="D2222" s="74"/>
      <c r="E2222" s="74"/>
      <c r="F2222" s="74"/>
      <c r="G2222" s="74"/>
      <c r="H2222" s="74"/>
      <c r="I2222" s="74"/>
      <c r="J2222" s="74"/>
      <c r="K2222" s="74"/>
      <c r="L2222" s="74"/>
      <c r="M2222" s="74"/>
      <c r="N2222" s="74"/>
      <c r="O2222" s="74"/>
      <c r="P2222" s="74"/>
      <c r="Q2222" s="74"/>
      <c r="R2222" s="74"/>
      <c r="S2222" s="74"/>
      <c r="T2222" s="74"/>
      <c r="U2222" s="74"/>
      <c r="V2222" s="74"/>
      <c r="W2222" s="74"/>
      <c r="X2222" s="74"/>
      <c r="Y2222" s="74"/>
      <c r="Z2222" s="74"/>
    </row>
    <row r="2223" spans="1:26">
      <c r="A2223" s="74"/>
      <c r="B2223" s="74"/>
      <c r="C2223" s="74"/>
      <c r="D2223" s="74"/>
      <c r="E2223" s="74"/>
      <c r="F2223" s="74"/>
      <c r="G2223" s="74"/>
      <c r="H2223" s="74"/>
      <c r="I2223" s="74"/>
      <c r="J2223" s="74"/>
      <c r="K2223" s="74"/>
      <c r="L2223" s="74"/>
      <c r="M2223" s="74"/>
      <c r="N2223" s="74"/>
      <c r="O2223" s="74"/>
      <c r="P2223" s="74"/>
      <c r="Q2223" s="74"/>
      <c r="R2223" s="74"/>
      <c r="S2223" s="74"/>
      <c r="T2223" s="74"/>
      <c r="U2223" s="74"/>
      <c r="V2223" s="74"/>
      <c r="W2223" s="74"/>
      <c r="X2223" s="74"/>
      <c r="Y2223" s="74"/>
      <c r="Z2223" s="74"/>
    </row>
    <row r="2224" spans="1:26">
      <c r="A2224" s="74"/>
      <c r="B2224" s="74"/>
      <c r="C2224" s="74"/>
      <c r="D2224" s="74"/>
      <c r="E2224" s="74"/>
      <c r="F2224" s="74"/>
      <c r="G2224" s="74"/>
      <c r="H2224" s="74"/>
      <c r="I2224" s="74"/>
      <c r="J2224" s="74"/>
      <c r="K2224" s="74"/>
      <c r="L2224" s="74"/>
      <c r="M2224" s="74"/>
      <c r="N2224" s="74"/>
      <c r="O2224" s="74"/>
      <c r="P2224" s="74"/>
      <c r="Q2224" s="74"/>
      <c r="R2224" s="74"/>
      <c r="S2224" s="74"/>
      <c r="T2224" s="74"/>
      <c r="U2224" s="74"/>
      <c r="V2224" s="74"/>
      <c r="W2224" s="74"/>
      <c r="X2224" s="74"/>
      <c r="Y2224" s="74"/>
      <c r="Z2224" s="74"/>
    </row>
    <row r="2225" spans="1:26">
      <c r="A2225" s="74"/>
      <c r="B2225" s="74"/>
      <c r="C2225" s="74"/>
      <c r="D2225" s="74"/>
      <c r="E2225" s="74"/>
      <c r="F2225" s="74"/>
      <c r="G2225" s="74"/>
      <c r="H2225" s="74"/>
      <c r="I2225" s="74"/>
      <c r="J2225" s="74"/>
      <c r="K2225" s="74"/>
      <c r="L2225" s="74"/>
      <c r="M2225" s="74"/>
      <c r="N2225" s="74"/>
      <c r="O2225" s="74"/>
      <c r="P2225" s="74"/>
      <c r="Q2225" s="74"/>
      <c r="R2225" s="74"/>
      <c r="S2225" s="74"/>
      <c r="T2225" s="74"/>
      <c r="U2225" s="74"/>
      <c r="V2225" s="74"/>
      <c r="W2225" s="74"/>
      <c r="X2225" s="74"/>
      <c r="Y2225" s="74"/>
      <c r="Z2225" s="74"/>
    </row>
    <row r="2226" spans="1:26">
      <c r="A2226" s="74"/>
      <c r="B2226" s="74"/>
      <c r="C2226" s="74"/>
      <c r="D2226" s="74"/>
      <c r="E2226" s="74"/>
      <c r="F2226" s="74"/>
      <c r="G2226" s="74"/>
      <c r="H2226" s="74"/>
      <c r="I2226" s="74"/>
      <c r="J2226" s="74"/>
      <c r="K2226" s="74"/>
      <c r="L2226" s="74"/>
      <c r="M2226" s="74"/>
      <c r="N2226" s="74"/>
      <c r="O2226" s="74"/>
      <c r="P2226" s="74"/>
      <c r="Q2226" s="74"/>
      <c r="R2226" s="74"/>
      <c r="S2226" s="74"/>
      <c r="T2226" s="74"/>
      <c r="U2226" s="74"/>
      <c r="V2226" s="74"/>
      <c r="W2226" s="74"/>
      <c r="X2226" s="74"/>
      <c r="Y2226" s="74"/>
      <c r="Z2226" s="74"/>
    </row>
    <row r="2227" spans="1:26">
      <c r="A2227" s="74"/>
      <c r="B2227" s="74"/>
      <c r="C2227" s="74"/>
      <c r="D2227" s="74"/>
      <c r="E2227" s="74"/>
      <c r="F2227" s="74"/>
      <c r="G2227" s="74"/>
      <c r="H2227" s="74"/>
      <c r="I2227" s="74"/>
      <c r="J2227" s="74"/>
      <c r="K2227" s="74"/>
      <c r="L2227" s="74"/>
      <c r="M2227" s="74"/>
      <c r="N2227" s="74"/>
      <c r="O2227" s="74"/>
      <c r="P2227" s="74"/>
      <c r="Q2227" s="74"/>
      <c r="R2227" s="74"/>
      <c r="S2227" s="74"/>
      <c r="T2227" s="74"/>
      <c r="U2227" s="74"/>
      <c r="V2227" s="74"/>
      <c r="W2227" s="74"/>
      <c r="X2227" s="74"/>
      <c r="Y2227" s="74"/>
      <c r="Z2227" s="74"/>
    </row>
    <row r="2228" spans="1:26">
      <c r="A2228" s="74"/>
      <c r="B2228" s="74"/>
      <c r="C2228" s="74"/>
      <c r="D2228" s="74"/>
      <c r="E2228" s="74"/>
      <c r="F2228" s="74"/>
      <c r="G2228" s="74"/>
      <c r="H2228" s="74"/>
      <c r="I2228" s="74"/>
      <c r="J2228" s="74"/>
      <c r="K2228" s="74"/>
      <c r="L2228" s="74"/>
      <c r="M2228" s="74"/>
      <c r="N2228" s="74"/>
      <c r="O2228" s="74"/>
      <c r="P2228" s="74"/>
      <c r="Q2228" s="74"/>
      <c r="R2228" s="74"/>
      <c r="S2228" s="74"/>
      <c r="T2228" s="74"/>
      <c r="U2228" s="74"/>
      <c r="V2228" s="74"/>
      <c r="W2228" s="74"/>
      <c r="X2228" s="74"/>
      <c r="Y2228" s="74"/>
      <c r="Z2228" s="74"/>
    </row>
    <row r="2229" spans="1:26">
      <c r="A2229" s="74"/>
      <c r="B2229" s="74"/>
      <c r="C2229" s="74"/>
      <c r="D2229" s="74"/>
      <c r="E2229" s="74"/>
      <c r="F2229" s="74"/>
      <c r="G2229" s="74"/>
      <c r="H2229" s="74"/>
      <c r="I2229" s="74"/>
      <c r="J2229" s="74"/>
      <c r="K2229" s="74"/>
      <c r="L2229" s="74"/>
      <c r="M2229" s="74"/>
      <c r="N2229" s="74"/>
      <c r="O2229" s="74"/>
      <c r="P2229" s="74"/>
      <c r="Q2229" s="74"/>
      <c r="R2229" s="74"/>
      <c r="S2229" s="74"/>
      <c r="T2229" s="74"/>
      <c r="U2229" s="74"/>
      <c r="V2229" s="74"/>
      <c r="W2229" s="74"/>
      <c r="X2229" s="74"/>
      <c r="Y2229" s="74"/>
      <c r="Z2229" s="74"/>
    </row>
    <row r="2230" spans="1:26">
      <c r="A2230" s="74"/>
      <c r="B2230" s="74"/>
      <c r="C2230" s="74"/>
      <c r="D2230" s="74"/>
      <c r="E2230" s="74"/>
      <c r="F2230" s="74"/>
      <c r="G2230" s="74"/>
      <c r="H2230" s="74"/>
      <c r="I2230" s="74"/>
      <c r="J2230" s="74"/>
      <c r="K2230" s="74"/>
      <c r="L2230" s="74"/>
      <c r="M2230" s="74"/>
      <c r="N2230" s="74"/>
      <c r="O2230" s="74"/>
      <c r="P2230" s="74"/>
      <c r="Q2230" s="74"/>
      <c r="R2230" s="74"/>
      <c r="S2230" s="74"/>
      <c r="T2230" s="74"/>
      <c r="U2230" s="74"/>
      <c r="V2230" s="74"/>
      <c r="W2230" s="74"/>
      <c r="X2230" s="74"/>
      <c r="Y2230" s="74"/>
      <c r="Z2230" s="74"/>
    </row>
    <row r="2231" spans="1:26">
      <c r="A2231" s="74"/>
      <c r="B2231" s="74"/>
      <c r="C2231" s="74"/>
      <c r="D2231" s="74"/>
      <c r="E2231" s="74"/>
      <c r="F2231" s="74"/>
      <c r="G2231" s="74"/>
      <c r="H2231" s="74"/>
      <c r="I2231" s="74"/>
      <c r="J2231" s="74"/>
      <c r="K2231" s="74"/>
      <c r="L2231" s="74"/>
      <c r="M2231" s="74"/>
      <c r="N2231" s="74"/>
      <c r="O2231" s="74"/>
      <c r="P2231" s="74"/>
      <c r="Q2231" s="74"/>
      <c r="R2231" s="74"/>
      <c r="S2231" s="74"/>
      <c r="T2231" s="74"/>
      <c r="U2231" s="74"/>
      <c r="V2231" s="74"/>
      <c r="W2231" s="74"/>
      <c r="X2231" s="74"/>
      <c r="Y2231" s="74"/>
      <c r="Z2231" s="74"/>
    </row>
    <row r="2232" spans="1:26">
      <c r="A2232" s="74"/>
      <c r="B2232" s="74"/>
      <c r="C2232" s="74"/>
      <c r="D2232" s="74"/>
      <c r="E2232" s="74"/>
      <c r="F2232" s="74"/>
      <c r="G2232" s="74"/>
      <c r="H2232" s="74"/>
      <c r="I2232" s="74"/>
      <c r="J2232" s="74"/>
      <c r="K2232" s="74"/>
      <c r="L2232" s="74"/>
      <c r="M2232" s="74"/>
      <c r="N2232" s="74"/>
      <c r="O2232" s="74"/>
      <c r="P2232" s="74"/>
      <c r="Q2232" s="74"/>
      <c r="R2232" s="74"/>
      <c r="S2232" s="74"/>
      <c r="T2232" s="74"/>
      <c r="U2232" s="74"/>
      <c r="V2232" s="74"/>
      <c r="W2232" s="74"/>
      <c r="X2232" s="74"/>
      <c r="Y2232" s="74"/>
      <c r="Z2232" s="74"/>
    </row>
    <row r="2233" spans="1:26">
      <c r="A2233" s="74"/>
      <c r="B2233" s="74"/>
      <c r="C2233" s="74"/>
      <c r="D2233" s="74"/>
      <c r="E2233" s="74"/>
      <c r="F2233" s="74"/>
      <c r="G2233" s="74"/>
      <c r="H2233" s="74"/>
      <c r="I2233" s="74"/>
      <c r="J2233" s="74"/>
      <c r="K2233" s="74"/>
      <c r="L2233" s="74"/>
      <c r="M2233" s="74"/>
      <c r="N2233" s="74"/>
      <c r="O2233" s="74"/>
      <c r="P2233" s="74"/>
      <c r="Q2233" s="74"/>
      <c r="R2233" s="74"/>
      <c r="S2233" s="74"/>
      <c r="T2233" s="74"/>
      <c r="U2233" s="74"/>
      <c r="V2233" s="74"/>
      <c r="W2233" s="74"/>
      <c r="X2233" s="74"/>
      <c r="Y2233" s="74"/>
      <c r="Z2233" s="74"/>
    </row>
    <row r="2234" spans="1:26">
      <c r="A2234" s="74"/>
      <c r="B2234" s="74"/>
      <c r="C2234" s="74"/>
      <c r="D2234" s="74"/>
      <c r="E2234" s="74"/>
      <c r="F2234" s="74"/>
      <c r="G2234" s="74"/>
      <c r="H2234" s="74"/>
      <c r="I2234" s="74"/>
      <c r="J2234" s="74"/>
      <c r="K2234" s="74"/>
      <c r="L2234" s="74"/>
      <c r="M2234" s="74"/>
      <c r="N2234" s="74"/>
      <c r="O2234" s="74"/>
      <c r="P2234" s="74"/>
      <c r="Q2234" s="74"/>
      <c r="R2234" s="74"/>
      <c r="S2234" s="74"/>
      <c r="T2234" s="74"/>
      <c r="U2234" s="74"/>
      <c r="V2234" s="74"/>
      <c r="W2234" s="74"/>
      <c r="X2234" s="74"/>
      <c r="Y2234" s="74"/>
      <c r="Z2234" s="74"/>
    </row>
    <row r="2235" spans="1:26">
      <c r="A2235" s="74"/>
      <c r="B2235" s="74"/>
      <c r="C2235" s="74"/>
      <c r="D2235" s="74"/>
      <c r="E2235" s="74"/>
      <c r="F2235" s="74"/>
      <c r="G2235" s="74"/>
      <c r="H2235" s="74"/>
      <c r="I2235" s="74"/>
      <c r="J2235" s="74"/>
      <c r="K2235" s="74"/>
      <c r="L2235" s="74"/>
      <c r="M2235" s="74"/>
      <c r="N2235" s="74"/>
      <c r="O2235" s="74"/>
      <c r="P2235" s="74"/>
      <c r="Q2235" s="74"/>
      <c r="R2235" s="74"/>
      <c r="S2235" s="74"/>
      <c r="T2235" s="74"/>
      <c r="U2235" s="74"/>
      <c r="V2235" s="74"/>
      <c r="W2235" s="74"/>
      <c r="X2235" s="74"/>
      <c r="Y2235" s="74"/>
      <c r="Z2235" s="74"/>
    </row>
    <row r="2236" spans="1:26">
      <c r="A2236" s="74"/>
      <c r="B2236" s="74"/>
      <c r="C2236" s="74"/>
      <c r="D2236" s="74"/>
      <c r="E2236" s="74"/>
      <c r="F2236" s="74"/>
      <c r="G2236" s="74"/>
      <c r="H2236" s="74"/>
      <c r="I2236" s="74"/>
      <c r="J2236" s="74"/>
      <c r="K2236" s="74"/>
      <c r="L2236" s="74"/>
      <c r="M2236" s="74"/>
      <c r="N2236" s="74"/>
      <c r="O2236" s="74"/>
      <c r="P2236" s="74"/>
      <c r="Q2236" s="74"/>
      <c r="R2236" s="74"/>
      <c r="S2236" s="74"/>
      <c r="T2236" s="74"/>
      <c r="U2236" s="74"/>
      <c r="V2236" s="74"/>
      <c r="W2236" s="74"/>
      <c r="X2236" s="74"/>
      <c r="Y2236" s="74"/>
      <c r="Z2236" s="74"/>
    </row>
    <row r="2237" spans="1:26">
      <c r="A2237" s="74"/>
      <c r="B2237" s="74"/>
      <c r="C2237" s="74"/>
      <c r="D2237" s="74"/>
      <c r="E2237" s="74"/>
      <c r="F2237" s="74"/>
      <c r="G2237" s="74"/>
      <c r="H2237" s="74"/>
      <c r="I2237" s="74"/>
      <c r="J2237" s="74"/>
      <c r="K2237" s="74"/>
      <c r="L2237" s="74"/>
      <c r="M2237" s="74"/>
      <c r="N2237" s="74"/>
      <c r="O2237" s="74"/>
      <c r="P2237" s="74"/>
      <c r="Q2237" s="74"/>
      <c r="R2237" s="74"/>
      <c r="S2237" s="74"/>
      <c r="T2237" s="74"/>
      <c r="U2237" s="74"/>
      <c r="V2237" s="74"/>
      <c r="W2237" s="74"/>
      <c r="X2237" s="74"/>
      <c r="Y2237" s="74"/>
      <c r="Z2237" s="74"/>
    </row>
    <row r="2238" spans="1:26">
      <c r="A2238" s="74"/>
      <c r="B2238" s="74"/>
      <c r="C2238" s="74"/>
      <c r="D2238" s="74"/>
      <c r="E2238" s="74"/>
      <c r="F2238" s="74"/>
      <c r="G2238" s="74"/>
      <c r="H2238" s="74"/>
      <c r="I2238" s="74"/>
      <c r="J2238" s="74"/>
      <c r="K2238" s="74"/>
      <c r="L2238" s="74"/>
      <c r="M2238" s="74"/>
      <c r="N2238" s="74"/>
      <c r="O2238" s="74"/>
      <c r="P2238" s="74"/>
      <c r="Q2238" s="74"/>
      <c r="R2238" s="74"/>
      <c r="S2238" s="74"/>
      <c r="T2238" s="74"/>
      <c r="U2238" s="74"/>
      <c r="V2238" s="74"/>
      <c r="W2238" s="74"/>
      <c r="X2238" s="74"/>
      <c r="Y2238" s="74"/>
      <c r="Z2238" s="74"/>
    </row>
    <row r="2239" spans="1:26">
      <c r="A2239" s="74"/>
      <c r="B2239" s="74"/>
      <c r="C2239" s="74"/>
      <c r="D2239" s="74"/>
      <c r="E2239" s="74"/>
      <c r="F2239" s="74"/>
      <c r="G2239" s="74"/>
      <c r="H2239" s="74"/>
      <c r="I2239" s="74"/>
      <c r="J2239" s="74"/>
      <c r="K2239" s="74"/>
      <c r="L2239" s="74"/>
      <c r="M2239" s="74"/>
      <c r="N2239" s="74"/>
      <c r="O2239" s="74"/>
      <c r="P2239" s="74"/>
      <c r="Q2239" s="74"/>
      <c r="R2239" s="74"/>
      <c r="S2239" s="74"/>
      <c r="T2239" s="74"/>
      <c r="U2239" s="74"/>
      <c r="V2239" s="74"/>
      <c r="W2239" s="74"/>
      <c r="X2239" s="74"/>
      <c r="Y2239" s="74"/>
      <c r="Z2239" s="74"/>
    </row>
    <row r="2240" spans="1:26">
      <c r="A2240" s="74"/>
      <c r="B2240" s="74"/>
      <c r="C2240" s="74"/>
      <c r="D2240" s="74"/>
      <c r="E2240" s="74"/>
      <c r="F2240" s="74"/>
      <c r="G2240" s="74"/>
      <c r="H2240" s="74"/>
      <c r="I2240" s="74"/>
      <c r="J2240" s="74"/>
      <c r="K2240" s="74"/>
      <c r="L2240" s="74"/>
      <c r="M2240" s="74"/>
      <c r="N2240" s="74"/>
      <c r="O2240" s="74"/>
      <c r="P2240" s="74"/>
      <c r="Q2240" s="74"/>
      <c r="R2240" s="74"/>
      <c r="S2240" s="74"/>
      <c r="T2240" s="74"/>
      <c r="U2240" s="74"/>
      <c r="V2240" s="74"/>
      <c r="W2240" s="74"/>
      <c r="X2240" s="74"/>
      <c r="Y2240" s="74"/>
      <c r="Z2240" s="74"/>
    </row>
    <row r="2241" spans="1:26">
      <c r="A2241" s="74"/>
      <c r="B2241" s="74"/>
      <c r="C2241" s="74"/>
      <c r="D2241" s="74"/>
      <c r="E2241" s="74"/>
      <c r="F2241" s="74"/>
      <c r="G2241" s="74"/>
      <c r="H2241" s="74"/>
      <c r="I2241" s="74"/>
      <c r="J2241" s="74"/>
      <c r="K2241" s="74"/>
      <c r="L2241" s="74"/>
      <c r="M2241" s="74"/>
      <c r="N2241" s="74"/>
      <c r="O2241" s="74"/>
      <c r="P2241" s="74"/>
      <c r="Q2241" s="74"/>
      <c r="R2241" s="74"/>
      <c r="S2241" s="74"/>
      <c r="T2241" s="74"/>
      <c r="U2241" s="74"/>
      <c r="V2241" s="74"/>
      <c r="W2241" s="74"/>
      <c r="X2241" s="74"/>
      <c r="Y2241" s="74"/>
      <c r="Z2241" s="74"/>
    </row>
    <row r="2242" spans="1:26">
      <c r="A2242" s="74"/>
      <c r="B2242" s="74"/>
      <c r="C2242" s="74"/>
      <c r="D2242" s="74"/>
      <c r="E2242" s="74"/>
      <c r="F2242" s="74"/>
      <c r="G2242" s="74"/>
      <c r="H2242" s="74"/>
      <c r="I2242" s="74"/>
      <c r="J2242" s="74"/>
      <c r="K2242" s="74"/>
      <c r="L2242" s="74"/>
      <c r="M2242" s="74"/>
      <c r="N2242" s="74"/>
      <c r="O2242" s="74"/>
      <c r="P2242" s="74"/>
      <c r="Q2242" s="74"/>
      <c r="R2242" s="74"/>
      <c r="S2242" s="74"/>
      <c r="T2242" s="74"/>
      <c r="U2242" s="74"/>
      <c r="V2242" s="74"/>
      <c r="W2242" s="74"/>
      <c r="X2242" s="74"/>
      <c r="Y2242" s="74"/>
      <c r="Z2242" s="74"/>
    </row>
    <row r="2243" spans="1:26">
      <c r="A2243" s="74"/>
      <c r="B2243" s="74"/>
      <c r="C2243" s="74"/>
      <c r="D2243" s="74"/>
      <c r="E2243" s="74"/>
      <c r="F2243" s="74"/>
      <c r="G2243" s="74"/>
      <c r="H2243" s="74"/>
      <c r="I2243" s="74"/>
      <c r="J2243" s="74"/>
      <c r="K2243" s="74"/>
      <c r="L2243" s="74"/>
      <c r="M2243" s="74"/>
      <c r="N2243" s="74"/>
      <c r="O2243" s="74"/>
      <c r="P2243" s="74"/>
      <c r="Q2243" s="74"/>
      <c r="R2243" s="74"/>
      <c r="S2243" s="74"/>
      <c r="T2243" s="74"/>
      <c r="U2243" s="74"/>
      <c r="V2243" s="74"/>
      <c r="W2243" s="74"/>
      <c r="X2243" s="74"/>
      <c r="Y2243" s="74"/>
      <c r="Z2243" s="74"/>
    </row>
    <row r="2244" spans="1:26">
      <c r="A2244" s="74"/>
      <c r="B2244" s="74"/>
      <c r="C2244" s="74"/>
      <c r="D2244" s="74"/>
      <c r="E2244" s="74"/>
      <c r="F2244" s="74"/>
      <c r="G2244" s="74"/>
      <c r="H2244" s="74"/>
      <c r="I2244" s="74"/>
      <c r="J2244" s="74"/>
      <c r="K2244" s="74"/>
      <c r="L2244" s="74"/>
      <c r="M2244" s="74"/>
      <c r="N2244" s="74"/>
      <c r="O2244" s="74"/>
      <c r="P2244" s="74"/>
      <c r="Q2244" s="74"/>
      <c r="R2244" s="74"/>
      <c r="S2244" s="74"/>
      <c r="T2244" s="74"/>
      <c r="U2244" s="74"/>
      <c r="V2244" s="74"/>
      <c r="W2244" s="74"/>
      <c r="X2244" s="74"/>
      <c r="Y2244" s="74"/>
      <c r="Z2244" s="74"/>
    </row>
    <row r="2245" spans="1:26">
      <c r="A2245" s="74"/>
      <c r="B2245" s="74"/>
      <c r="C2245" s="74"/>
      <c r="D2245" s="74"/>
      <c r="E2245" s="74"/>
      <c r="F2245" s="74"/>
      <c r="G2245" s="74"/>
      <c r="H2245" s="74"/>
      <c r="I2245" s="74"/>
      <c r="J2245" s="74"/>
      <c r="K2245" s="74"/>
      <c r="L2245" s="74"/>
      <c r="M2245" s="74"/>
      <c r="N2245" s="74"/>
      <c r="O2245" s="74"/>
      <c r="P2245" s="74"/>
      <c r="Q2245" s="74"/>
      <c r="R2245" s="74"/>
      <c r="S2245" s="74"/>
      <c r="T2245" s="74"/>
      <c r="U2245" s="74"/>
      <c r="V2245" s="74"/>
      <c r="W2245" s="74"/>
      <c r="X2245" s="74"/>
      <c r="Y2245" s="74"/>
      <c r="Z2245" s="74"/>
    </row>
    <row r="2246" spans="1:26">
      <c r="A2246" s="74"/>
      <c r="B2246" s="74"/>
      <c r="C2246" s="74"/>
      <c r="D2246" s="74"/>
      <c r="E2246" s="74"/>
      <c r="F2246" s="74"/>
      <c r="G2246" s="74"/>
      <c r="H2246" s="74"/>
      <c r="I2246" s="74"/>
      <c r="J2246" s="74"/>
      <c r="K2246" s="74"/>
      <c r="L2246" s="74"/>
      <c r="M2246" s="74"/>
      <c r="N2246" s="74"/>
      <c r="O2246" s="74"/>
      <c r="P2246" s="74"/>
      <c r="Q2246" s="74"/>
      <c r="R2246" s="74"/>
      <c r="S2246" s="74"/>
      <c r="T2246" s="74"/>
      <c r="U2246" s="74"/>
      <c r="V2246" s="74"/>
      <c r="W2246" s="74"/>
      <c r="X2246" s="74"/>
      <c r="Y2246" s="74"/>
      <c r="Z2246" s="74"/>
    </row>
    <row r="2247" spans="1:26">
      <c r="A2247" s="74"/>
      <c r="B2247" s="74"/>
      <c r="C2247" s="74"/>
      <c r="D2247" s="74"/>
      <c r="E2247" s="74"/>
      <c r="F2247" s="74"/>
      <c r="G2247" s="74"/>
      <c r="H2247" s="74"/>
      <c r="I2247" s="74"/>
      <c r="J2247" s="74"/>
      <c r="K2247" s="74"/>
      <c r="L2247" s="74"/>
      <c r="M2247" s="74"/>
      <c r="N2247" s="74"/>
      <c r="O2247" s="74"/>
      <c r="P2247" s="74"/>
      <c r="Q2247" s="74"/>
      <c r="R2247" s="74"/>
      <c r="S2247" s="74"/>
      <c r="T2247" s="74"/>
      <c r="U2247" s="74"/>
      <c r="V2247" s="74"/>
      <c r="W2247" s="74"/>
      <c r="X2247" s="74"/>
      <c r="Y2247" s="74"/>
      <c r="Z2247" s="74"/>
    </row>
    <row r="2248" spans="1:26">
      <c r="A2248" s="74"/>
      <c r="B2248" s="74"/>
      <c r="C2248" s="74"/>
      <c r="D2248" s="74"/>
      <c r="E2248" s="74"/>
      <c r="F2248" s="74"/>
      <c r="G2248" s="74"/>
      <c r="H2248" s="74"/>
      <c r="I2248" s="74"/>
      <c r="J2248" s="74"/>
      <c r="K2248" s="74"/>
      <c r="L2248" s="74"/>
      <c r="M2248" s="74"/>
      <c r="N2248" s="74"/>
      <c r="O2248" s="74"/>
      <c r="P2248" s="74"/>
      <c r="Q2248" s="74"/>
      <c r="R2248" s="74"/>
      <c r="S2248" s="74"/>
      <c r="T2248" s="74"/>
      <c r="U2248" s="74"/>
      <c r="V2248" s="74"/>
      <c r="W2248" s="74"/>
      <c r="X2248" s="74"/>
      <c r="Y2248" s="74"/>
      <c r="Z2248" s="74"/>
    </row>
    <row r="2249" spans="1:26">
      <c r="A2249" s="74"/>
      <c r="B2249" s="74"/>
      <c r="C2249" s="74"/>
      <c r="D2249" s="74"/>
      <c r="E2249" s="74"/>
      <c r="F2249" s="74"/>
      <c r="G2249" s="74"/>
      <c r="H2249" s="74"/>
      <c r="I2249" s="74"/>
      <c r="J2249" s="74"/>
      <c r="K2249" s="74"/>
      <c r="L2249" s="74"/>
      <c r="M2249" s="74"/>
      <c r="N2249" s="74"/>
      <c r="O2249" s="74"/>
      <c r="P2249" s="74"/>
      <c r="Q2249" s="74"/>
      <c r="R2249" s="74"/>
      <c r="S2249" s="74"/>
      <c r="T2249" s="74"/>
      <c r="U2249" s="74"/>
      <c r="V2249" s="74"/>
      <c r="W2249" s="74"/>
      <c r="X2249" s="74"/>
      <c r="Y2249" s="74"/>
      <c r="Z2249" s="74"/>
    </row>
    <row r="2250" spans="1:26">
      <c r="A2250" s="74"/>
      <c r="B2250" s="74"/>
      <c r="C2250" s="74"/>
      <c r="D2250" s="74"/>
      <c r="E2250" s="74"/>
      <c r="F2250" s="74"/>
      <c r="G2250" s="74"/>
      <c r="H2250" s="74"/>
      <c r="I2250" s="74"/>
      <c r="J2250" s="74"/>
      <c r="K2250" s="74"/>
      <c r="L2250" s="74"/>
      <c r="M2250" s="74"/>
      <c r="N2250" s="74"/>
      <c r="O2250" s="74"/>
      <c r="P2250" s="74"/>
      <c r="Q2250" s="74"/>
      <c r="R2250" s="74"/>
      <c r="S2250" s="74"/>
      <c r="T2250" s="74"/>
      <c r="U2250" s="74"/>
      <c r="V2250" s="74"/>
      <c r="W2250" s="74"/>
      <c r="X2250" s="74"/>
      <c r="Y2250" s="74"/>
      <c r="Z2250" s="74"/>
    </row>
    <row r="2251" spans="1:26">
      <c r="A2251" s="74"/>
      <c r="B2251" s="74"/>
      <c r="C2251" s="74"/>
      <c r="D2251" s="74"/>
      <c r="E2251" s="74"/>
      <c r="F2251" s="74"/>
      <c r="G2251" s="74"/>
      <c r="H2251" s="74"/>
      <c r="I2251" s="74"/>
      <c r="J2251" s="74"/>
      <c r="K2251" s="74"/>
      <c r="L2251" s="74"/>
      <c r="M2251" s="74"/>
      <c r="N2251" s="74"/>
      <c r="O2251" s="74"/>
      <c r="P2251" s="74"/>
      <c r="Q2251" s="74"/>
      <c r="R2251" s="74"/>
      <c r="S2251" s="74"/>
      <c r="T2251" s="74"/>
      <c r="U2251" s="74"/>
      <c r="V2251" s="74"/>
      <c r="W2251" s="74"/>
      <c r="X2251" s="74"/>
      <c r="Y2251" s="74"/>
      <c r="Z2251" s="74"/>
    </row>
    <row r="2252" spans="1:26">
      <c r="A2252" s="74"/>
      <c r="B2252" s="74"/>
      <c r="C2252" s="74"/>
      <c r="D2252" s="74"/>
      <c r="E2252" s="74"/>
      <c r="F2252" s="74"/>
      <c r="G2252" s="74"/>
      <c r="H2252" s="74"/>
      <c r="I2252" s="74"/>
      <c r="J2252" s="74"/>
      <c r="K2252" s="74"/>
      <c r="L2252" s="74"/>
      <c r="M2252" s="74"/>
      <c r="N2252" s="74"/>
      <c r="O2252" s="74"/>
      <c r="P2252" s="74"/>
      <c r="Q2252" s="74"/>
      <c r="R2252" s="74"/>
      <c r="S2252" s="74"/>
      <c r="T2252" s="74"/>
      <c r="U2252" s="74"/>
      <c r="V2252" s="74"/>
      <c r="W2252" s="74"/>
      <c r="X2252" s="74"/>
      <c r="Y2252" s="74"/>
      <c r="Z2252" s="74"/>
    </row>
    <row r="2253" spans="1:26">
      <c r="A2253" s="74"/>
      <c r="B2253" s="74"/>
      <c r="C2253" s="74"/>
      <c r="D2253" s="74"/>
      <c r="E2253" s="74"/>
      <c r="F2253" s="74"/>
      <c r="G2253" s="74"/>
      <c r="H2253" s="74"/>
      <c r="I2253" s="74"/>
      <c r="J2253" s="74"/>
      <c r="K2253" s="74"/>
      <c r="L2253" s="74"/>
      <c r="M2253" s="74"/>
      <c r="N2253" s="74"/>
      <c r="O2253" s="74"/>
      <c r="P2253" s="74"/>
      <c r="Q2253" s="74"/>
      <c r="R2253" s="74"/>
      <c r="S2253" s="74"/>
      <c r="T2253" s="74"/>
      <c r="U2253" s="74"/>
      <c r="V2253" s="74"/>
      <c r="W2253" s="74"/>
      <c r="X2253" s="74"/>
      <c r="Y2253" s="74"/>
      <c r="Z2253" s="74"/>
    </row>
    <row r="2254" spans="1:26">
      <c r="A2254" s="74"/>
      <c r="B2254" s="74"/>
      <c r="C2254" s="74"/>
      <c r="D2254" s="74"/>
      <c r="E2254" s="74"/>
      <c r="F2254" s="74"/>
      <c r="G2254" s="74"/>
      <c r="H2254" s="74"/>
      <c r="I2254" s="74"/>
      <c r="J2254" s="74"/>
      <c r="K2254" s="74"/>
      <c r="L2254" s="74"/>
      <c r="M2254" s="74"/>
      <c r="N2254" s="74"/>
      <c r="O2254" s="74"/>
      <c r="P2254" s="74"/>
      <c r="Q2254" s="74"/>
      <c r="R2254" s="74"/>
      <c r="S2254" s="74"/>
      <c r="T2254" s="74"/>
      <c r="U2254" s="74"/>
      <c r="V2254" s="74"/>
      <c r="W2254" s="74"/>
      <c r="X2254" s="74"/>
      <c r="Y2254" s="74"/>
      <c r="Z2254" s="74"/>
    </row>
    <row r="2255" spans="1:26">
      <c r="A2255" s="74"/>
      <c r="B2255" s="74"/>
      <c r="C2255" s="74"/>
      <c r="D2255" s="74"/>
      <c r="E2255" s="74"/>
      <c r="F2255" s="74"/>
      <c r="G2255" s="74"/>
      <c r="H2255" s="74"/>
      <c r="I2255" s="74"/>
      <c r="J2255" s="74"/>
      <c r="K2255" s="74"/>
      <c r="L2255" s="74"/>
      <c r="M2255" s="74"/>
      <c r="N2255" s="74"/>
      <c r="O2255" s="74"/>
      <c r="P2255" s="74"/>
      <c r="Q2255" s="74"/>
      <c r="R2255" s="74"/>
      <c r="S2255" s="74"/>
      <c r="T2255" s="74"/>
      <c r="U2255" s="74"/>
      <c r="V2255" s="74"/>
      <c r="W2255" s="74"/>
      <c r="X2255" s="74"/>
      <c r="Y2255" s="74"/>
      <c r="Z2255" s="74"/>
    </row>
    <row r="2256" spans="1:26">
      <c r="A2256" s="74"/>
      <c r="B2256" s="74"/>
      <c r="C2256" s="74"/>
      <c r="D2256" s="74"/>
      <c r="E2256" s="74"/>
      <c r="F2256" s="74"/>
      <c r="G2256" s="74"/>
      <c r="H2256" s="74"/>
      <c r="I2256" s="74"/>
      <c r="J2256" s="74"/>
      <c r="K2256" s="74"/>
      <c r="L2256" s="74"/>
      <c r="M2256" s="74"/>
      <c r="N2256" s="74"/>
      <c r="O2256" s="74"/>
      <c r="P2256" s="74"/>
      <c r="Q2256" s="74"/>
      <c r="R2256" s="74"/>
      <c r="S2256" s="74"/>
      <c r="T2256" s="74"/>
      <c r="U2256" s="74"/>
      <c r="V2256" s="74"/>
      <c r="W2256" s="74"/>
      <c r="X2256" s="74"/>
      <c r="Y2256" s="74"/>
      <c r="Z2256" s="74"/>
    </row>
    <row r="2257" spans="1:26">
      <c r="A2257" s="74"/>
      <c r="B2257" s="74"/>
      <c r="C2257" s="74"/>
      <c r="D2257" s="74"/>
      <c r="E2257" s="74"/>
      <c r="F2257" s="74"/>
      <c r="G2257" s="74"/>
      <c r="H2257" s="74"/>
      <c r="I2257" s="74"/>
      <c r="J2257" s="74"/>
      <c r="K2257" s="74"/>
      <c r="L2257" s="74"/>
      <c r="M2257" s="74"/>
      <c r="N2257" s="74"/>
      <c r="O2257" s="74"/>
      <c r="P2257" s="74"/>
      <c r="Q2257" s="74"/>
      <c r="R2257" s="74"/>
      <c r="S2257" s="74"/>
      <c r="T2257" s="74"/>
      <c r="U2257" s="74"/>
      <c r="V2257" s="74"/>
      <c r="W2257" s="74"/>
      <c r="X2257" s="74"/>
      <c r="Y2257" s="74"/>
      <c r="Z2257" s="74"/>
    </row>
    <row r="2258" spans="1:26">
      <c r="A2258" s="74"/>
      <c r="B2258" s="74"/>
      <c r="C2258" s="74"/>
      <c r="D2258" s="74"/>
      <c r="E2258" s="74"/>
      <c r="F2258" s="74"/>
      <c r="G2258" s="74"/>
      <c r="H2258" s="74"/>
      <c r="I2258" s="74"/>
      <c r="J2258" s="74"/>
      <c r="K2258" s="74"/>
      <c r="L2258" s="74"/>
      <c r="M2258" s="74"/>
      <c r="N2258" s="74"/>
      <c r="O2258" s="74"/>
      <c r="P2258" s="74"/>
      <c r="Q2258" s="74"/>
      <c r="R2258" s="74"/>
      <c r="S2258" s="74"/>
      <c r="T2258" s="74"/>
      <c r="U2258" s="74"/>
      <c r="V2258" s="74"/>
      <c r="W2258" s="74"/>
      <c r="X2258" s="74"/>
      <c r="Y2258" s="74"/>
      <c r="Z2258" s="74"/>
    </row>
    <row r="2259" spans="1:26">
      <c r="A2259" s="74"/>
      <c r="B2259" s="74"/>
      <c r="C2259" s="74"/>
      <c r="D2259" s="74"/>
      <c r="E2259" s="74"/>
      <c r="F2259" s="74"/>
      <c r="G2259" s="74"/>
      <c r="H2259" s="74"/>
      <c r="I2259" s="74"/>
      <c r="J2259" s="74"/>
      <c r="K2259" s="74"/>
      <c r="L2259" s="74"/>
      <c r="M2259" s="74"/>
      <c r="N2259" s="74"/>
      <c r="O2259" s="74"/>
      <c r="P2259" s="74"/>
      <c r="Q2259" s="74"/>
      <c r="R2259" s="74"/>
      <c r="S2259" s="74"/>
      <c r="T2259" s="74"/>
      <c r="U2259" s="74"/>
      <c r="V2259" s="74"/>
      <c r="W2259" s="74"/>
      <c r="X2259" s="74"/>
      <c r="Y2259" s="74"/>
      <c r="Z2259" s="74"/>
    </row>
    <row r="2260" spans="1:26">
      <c r="A2260" s="74"/>
      <c r="B2260" s="74"/>
      <c r="C2260" s="74"/>
      <c r="D2260" s="74"/>
      <c r="E2260" s="74"/>
      <c r="F2260" s="74"/>
      <c r="G2260" s="74"/>
      <c r="H2260" s="74"/>
      <c r="I2260" s="74"/>
      <c r="J2260" s="74"/>
      <c r="K2260" s="74"/>
      <c r="L2260" s="74"/>
      <c r="M2260" s="74"/>
      <c r="N2260" s="74"/>
      <c r="O2260" s="74"/>
      <c r="P2260" s="74"/>
      <c r="Q2260" s="74"/>
      <c r="R2260" s="74"/>
      <c r="S2260" s="74"/>
      <c r="T2260" s="74"/>
      <c r="U2260" s="74"/>
      <c r="V2260" s="74"/>
      <c r="W2260" s="74"/>
      <c r="X2260" s="74"/>
      <c r="Y2260" s="74"/>
      <c r="Z2260" s="74"/>
    </row>
    <row r="2261" spans="1:26">
      <c r="A2261" s="74"/>
      <c r="B2261" s="74"/>
      <c r="C2261" s="74"/>
      <c r="D2261" s="74"/>
      <c r="E2261" s="74"/>
      <c r="F2261" s="74"/>
      <c r="G2261" s="74"/>
      <c r="H2261" s="74"/>
      <c r="I2261" s="74"/>
      <c r="J2261" s="74"/>
      <c r="K2261" s="74"/>
      <c r="L2261" s="74"/>
      <c r="M2261" s="74"/>
      <c r="N2261" s="74"/>
      <c r="O2261" s="74"/>
      <c r="P2261" s="74"/>
      <c r="Q2261" s="74"/>
      <c r="R2261" s="74"/>
      <c r="S2261" s="74"/>
      <c r="T2261" s="74"/>
      <c r="U2261" s="74"/>
      <c r="V2261" s="74"/>
      <c r="W2261" s="74"/>
      <c r="X2261" s="74"/>
      <c r="Y2261" s="74"/>
      <c r="Z2261" s="74"/>
    </row>
    <row r="2262" spans="1:26">
      <c r="A2262" s="74"/>
      <c r="B2262" s="74"/>
      <c r="C2262" s="74"/>
      <c r="D2262" s="74"/>
      <c r="E2262" s="74"/>
      <c r="F2262" s="74"/>
      <c r="G2262" s="74"/>
      <c r="H2262" s="74"/>
      <c r="I2262" s="74"/>
      <c r="J2262" s="74"/>
      <c r="K2262" s="74"/>
      <c r="L2262" s="74"/>
      <c r="M2262" s="74"/>
      <c r="N2262" s="74"/>
      <c r="O2262" s="74"/>
      <c r="P2262" s="74"/>
      <c r="Q2262" s="74"/>
      <c r="R2262" s="74"/>
      <c r="S2262" s="74"/>
      <c r="T2262" s="74"/>
      <c r="U2262" s="74"/>
      <c r="V2262" s="74"/>
      <c r="W2262" s="74"/>
      <c r="X2262" s="74"/>
      <c r="Y2262" s="74"/>
      <c r="Z2262" s="74"/>
    </row>
    <row r="2263" spans="1:26">
      <c r="A2263" s="74"/>
      <c r="B2263" s="74"/>
      <c r="C2263" s="74"/>
      <c r="D2263" s="74"/>
      <c r="E2263" s="74"/>
      <c r="F2263" s="74"/>
      <c r="G2263" s="74"/>
      <c r="H2263" s="74"/>
      <c r="I2263" s="74"/>
      <c r="J2263" s="74"/>
      <c r="K2263" s="74"/>
      <c r="L2263" s="74"/>
      <c r="M2263" s="74"/>
      <c r="N2263" s="74"/>
      <c r="O2263" s="74"/>
      <c r="P2263" s="74"/>
      <c r="Q2263" s="74"/>
      <c r="R2263" s="74"/>
      <c r="S2263" s="74"/>
      <c r="T2263" s="74"/>
      <c r="U2263" s="74"/>
      <c r="V2263" s="74"/>
      <c r="W2263" s="74"/>
      <c r="X2263" s="74"/>
      <c r="Y2263" s="74"/>
      <c r="Z2263" s="74"/>
    </row>
    <row r="2264" spans="1:26">
      <c r="A2264" s="74"/>
      <c r="B2264" s="74"/>
      <c r="C2264" s="74"/>
      <c r="D2264" s="74"/>
      <c r="E2264" s="74"/>
      <c r="F2264" s="74"/>
      <c r="G2264" s="74"/>
      <c r="H2264" s="74"/>
      <c r="I2264" s="74"/>
      <c r="J2264" s="74"/>
      <c r="K2264" s="74"/>
      <c r="L2264" s="74"/>
      <c r="M2264" s="74"/>
      <c r="N2264" s="74"/>
      <c r="O2264" s="74"/>
      <c r="P2264" s="74"/>
      <c r="Q2264" s="74"/>
      <c r="R2264" s="74"/>
      <c r="S2264" s="74"/>
      <c r="T2264" s="74"/>
      <c r="U2264" s="74"/>
      <c r="V2264" s="74"/>
      <c r="W2264" s="74"/>
      <c r="X2264" s="74"/>
      <c r="Y2264" s="74"/>
      <c r="Z2264" s="74"/>
    </row>
    <row r="2265" spans="1:26">
      <c r="A2265" s="74"/>
      <c r="B2265" s="74"/>
      <c r="C2265" s="74"/>
      <c r="D2265" s="74"/>
      <c r="E2265" s="74"/>
      <c r="F2265" s="74"/>
      <c r="G2265" s="74"/>
      <c r="H2265" s="74"/>
      <c r="I2265" s="74"/>
      <c r="J2265" s="74"/>
      <c r="K2265" s="74"/>
      <c r="L2265" s="74"/>
      <c r="M2265" s="74"/>
      <c r="N2265" s="74"/>
      <c r="O2265" s="74"/>
      <c r="P2265" s="74"/>
      <c r="Q2265" s="74"/>
      <c r="R2265" s="74"/>
      <c r="S2265" s="74"/>
      <c r="T2265" s="74"/>
      <c r="U2265" s="74"/>
      <c r="V2265" s="74"/>
      <c r="W2265" s="74"/>
      <c r="X2265" s="74"/>
      <c r="Y2265" s="74"/>
      <c r="Z2265" s="74"/>
    </row>
    <row r="2266" spans="1:26">
      <c r="A2266" s="74"/>
      <c r="B2266" s="74"/>
      <c r="C2266" s="74"/>
      <c r="D2266" s="74"/>
      <c r="E2266" s="74"/>
      <c r="F2266" s="74"/>
      <c r="G2266" s="74"/>
      <c r="H2266" s="74"/>
      <c r="I2266" s="74"/>
      <c r="J2266" s="74"/>
      <c r="K2266" s="74"/>
      <c r="L2266" s="74"/>
      <c r="M2266" s="74"/>
      <c r="N2266" s="74"/>
      <c r="O2266" s="74"/>
      <c r="P2266" s="74"/>
      <c r="Q2266" s="74"/>
      <c r="R2266" s="74"/>
      <c r="S2266" s="74"/>
      <c r="T2266" s="74"/>
      <c r="U2266" s="74"/>
      <c r="V2266" s="74"/>
      <c r="W2266" s="74"/>
      <c r="X2266" s="74"/>
      <c r="Y2266" s="74"/>
      <c r="Z2266" s="74"/>
    </row>
    <row r="2267" spans="1:26">
      <c r="A2267" s="74"/>
      <c r="B2267" s="74"/>
      <c r="C2267" s="74"/>
      <c r="D2267" s="74"/>
      <c r="E2267" s="74"/>
      <c r="F2267" s="74"/>
      <c r="G2267" s="74"/>
      <c r="H2267" s="74"/>
      <c r="I2267" s="74"/>
      <c r="J2267" s="74"/>
      <c r="K2267" s="74"/>
      <c r="L2267" s="74"/>
      <c r="M2267" s="74"/>
      <c r="N2267" s="74"/>
      <c r="O2267" s="74"/>
      <c r="P2267" s="74"/>
      <c r="Q2267" s="74"/>
      <c r="R2267" s="74"/>
      <c r="S2267" s="74"/>
      <c r="T2267" s="74"/>
      <c r="U2267" s="74"/>
      <c r="V2267" s="74"/>
      <c r="W2267" s="74"/>
      <c r="X2267" s="74"/>
      <c r="Y2267" s="74"/>
      <c r="Z2267" s="74"/>
    </row>
    <row r="2268" spans="1:26">
      <c r="A2268" s="74"/>
      <c r="B2268" s="74"/>
      <c r="C2268" s="74"/>
      <c r="D2268" s="74"/>
      <c r="E2268" s="74"/>
      <c r="F2268" s="74"/>
      <c r="G2268" s="74"/>
      <c r="H2268" s="74"/>
      <c r="I2268" s="74"/>
      <c r="J2268" s="74"/>
      <c r="K2268" s="74"/>
      <c r="L2268" s="74"/>
      <c r="M2268" s="74"/>
      <c r="N2268" s="74"/>
      <c r="O2268" s="74"/>
      <c r="P2268" s="74"/>
      <c r="Q2268" s="74"/>
      <c r="R2268" s="74"/>
      <c r="S2268" s="74"/>
      <c r="T2268" s="74"/>
      <c r="U2268" s="74"/>
      <c r="V2268" s="74"/>
      <c r="W2268" s="74"/>
      <c r="X2268" s="74"/>
      <c r="Y2268" s="74"/>
      <c r="Z2268" s="74"/>
    </row>
    <row r="2269" spans="1:26">
      <c r="A2269" s="74"/>
      <c r="B2269" s="74"/>
      <c r="C2269" s="74"/>
      <c r="D2269" s="74"/>
      <c r="E2269" s="74"/>
      <c r="F2269" s="74"/>
      <c r="G2269" s="74"/>
      <c r="H2269" s="74"/>
      <c r="I2269" s="74"/>
      <c r="J2269" s="74"/>
      <c r="K2269" s="74"/>
      <c r="L2269" s="74"/>
      <c r="M2269" s="74"/>
      <c r="N2269" s="74"/>
      <c r="O2269" s="74"/>
      <c r="P2269" s="74"/>
      <c r="Q2269" s="74"/>
      <c r="R2269" s="74"/>
      <c r="S2269" s="74"/>
      <c r="T2269" s="74"/>
      <c r="U2269" s="74"/>
      <c r="V2269" s="74"/>
      <c r="W2269" s="74"/>
      <c r="X2269" s="74"/>
      <c r="Y2269" s="74"/>
      <c r="Z2269" s="74"/>
    </row>
    <row r="2270" spans="1:26">
      <c r="A2270" s="74"/>
      <c r="B2270" s="74"/>
      <c r="C2270" s="74"/>
      <c r="D2270" s="74"/>
      <c r="E2270" s="74"/>
      <c r="F2270" s="74"/>
      <c r="G2270" s="74"/>
      <c r="H2270" s="74"/>
      <c r="I2270" s="74"/>
      <c r="J2270" s="74"/>
      <c r="K2270" s="74"/>
      <c r="L2270" s="74"/>
      <c r="M2270" s="74"/>
      <c r="N2270" s="74"/>
      <c r="O2270" s="74"/>
      <c r="P2270" s="74"/>
      <c r="Q2270" s="74"/>
      <c r="R2270" s="74"/>
      <c r="S2270" s="74"/>
      <c r="T2270" s="74"/>
      <c r="U2270" s="74"/>
      <c r="V2270" s="74"/>
      <c r="W2270" s="74"/>
      <c r="X2270" s="74"/>
      <c r="Y2270" s="74"/>
      <c r="Z2270" s="74"/>
    </row>
    <row r="2271" spans="1:26">
      <c r="A2271" s="74"/>
      <c r="B2271" s="74"/>
      <c r="C2271" s="74"/>
      <c r="D2271" s="74"/>
      <c r="E2271" s="74"/>
      <c r="F2271" s="74"/>
      <c r="G2271" s="74"/>
      <c r="H2271" s="74"/>
      <c r="I2271" s="74"/>
      <c r="J2271" s="74"/>
      <c r="K2271" s="74"/>
      <c r="L2271" s="74"/>
      <c r="M2271" s="74"/>
      <c r="N2271" s="74"/>
      <c r="O2271" s="74"/>
      <c r="P2271" s="74"/>
      <c r="Q2271" s="74"/>
      <c r="R2271" s="74"/>
      <c r="S2271" s="74"/>
      <c r="T2271" s="74"/>
      <c r="U2271" s="74"/>
      <c r="V2271" s="74"/>
      <c r="W2271" s="74"/>
      <c r="X2271" s="74"/>
      <c r="Y2271" s="74"/>
      <c r="Z2271" s="74"/>
    </row>
    <row r="2272" spans="1:26">
      <c r="A2272" s="74"/>
      <c r="B2272" s="74"/>
      <c r="C2272" s="74"/>
      <c r="D2272" s="74"/>
      <c r="E2272" s="74"/>
      <c r="F2272" s="74"/>
      <c r="G2272" s="74"/>
      <c r="H2272" s="74"/>
      <c r="I2272" s="74"/>
      <c r="J2272" s="74"/>
      <c r="K2272" s="74"/>
      <c r="L2272" s="74"/>
      <c r="M2272" s="74"/>
      <c r="N2272" s="74"/>
      <c r="O2272" s="74"/>
      <c r="P2272" s="74"/>
      <c r="Q2272" s="74"/>
      <c r="R2272" s="74"/>
      <c r="S2272" s="74"/>
      <c r="T2272" s="74"/>
      <c r="U2272" s="74"/>
      <c r="V2272" s="74"/>
      <c r="W2272" s="74"/>
      <c r="X2272" s="74"/>
      <c r="Y2272" s="74"/>
      <c r="Z2272" s="74"/>
    </row>
    <row r="2273" spans="1:26">
      <c r="A2273" s="74"/>
      <c r="B2273" s="74"/>
      <c r="C2273" s="74"/>
      <c r="D2273" s="74"/>
      <c r="E2273" s="74"/>
      <c r="F2273" s="74"/>
      <c r="G2273" s="74"/>
      <c r="H2273" s="74"/>
      <c r="I2273" s="74"/>
      <c r="J2273" s="74"/>
      <c r="K2273" s="74"/>
      <c r="L2273" s="74"/>
      <c r="M2273" s="74"/>
      <c r="N2273" s="74"/>
      <c r="O2273" s="74"/>
      <c r="P2273" s="74"/>
      <c r="Q2273" s="74"/>
      <c r="R2273" s="74"/>
      <c r="S2273" s="74"/>
      <c r="T2273" s="74"/>
      <c r="U2273" s="74"/>
      <c r="V2273" s="74"/>
      <c r="W2273" s="74"/>
      <c r="X2273" s="74"/>
      <c r="Y2273" s="74"/>
      <c r="Z2273" s="74"/>
    </row>
    <row r="2274" spans="1:26">
      <c r="A2274" s="74"/>
      <c r="B2274" s="74"/>
      <c r="C2274" s="74"/>
      <c r="D2274" s="74"/>
      <c r="E2274" s="74"/>
      <c r="F2274" s="74"/>
      <c r="G2274" s="74"/>
      <c r="H2274" s="74"/>
      <c r="I2274" s="74"/>
      <c r="J2274" s="74"/>
      <c r="K2274" s="74"/>
      <c r="L2274" s="74"/>
      <c r="M2274" s="74"/>
      <c r="N2274" s="74"/>
      <c r="O2274" s="74"/>
      <c r="P2274" s="74"/>
      <c r="Q2274" s="74"/>
      <c r="R2274" s="74"/>
      <c r="S2274" s="74"/>
      <c r="T2274" s="74"/>
      <c r="U2274" s="74"/>
      <c r="V2274" s="74"/>
      <c r="W2274" s="74"/>
      <c r="X2274" s="74"/>
      <c r="Y2274" s="74"/>
      <c r="Z2274" s="74"/>
    </row>
    <row r="2275" spans="1:26">
      <c r="A2275" s="74"/>
      <c r="B2275" s="74"/>
      <c r="C2275" s="74"/>
      <c r="D2275" s="74"/>
      <c r="E2275" s="74"/>
      <c r="F2275" s="74"/>
      <c r="G2275" s="74"/>
      <c r="H2275" s="74"/>
      <c r="I2275" s="74"/>
      <c r="J2275" s="74"/>
      <c r="K2275" s="74"/>
      <c r="L2275" s="74"/>
      <c r="M2275" s="74"/>
      <c r="N2275" s="74"/>
      <c r="O2275" s="74"/>
      <c r="P2275" s="74"/>
      <c r="Q2275" s="74"/>
      <c r="R2275" s="74"/>
      <c r="S2275" s="74"/>
      <c r="T2275" s="74"/>
      <c r="U2275" s="74"/>
      <c r="V2275" s="74"/>
      <c r="W2275" s="74"/>
      <c r="X2275" s="74"/>
      <c r="Y2275" s="74"/>
      <c r="Z2275" s="74"/>
    </row>
    <row r="2276" spans="1:26">
      <c r="A2276" s="74"/>
      <c r="B2276" s="74"/>
      <c r="C2276" s="74"/>
      <c r="D2276" s="74"/>
      <c r="E2276" s="74"/>
      <c r="F2276" s="74"/>
      <c r="G2276" s="74"/>
      <c r="H2276" s="74"/>
      <c r="I2276" s="74"/>
      <c r="J2276" s="74"/>
      <c r="K2276" s="74"/>
      <c r="L2276" s="74"/>
      <c r="M2276" s="74"/>
      <c r="N2276" s="74"/>
      <c r="O2276" s="74"/>
      <c r="P2276" s="74"/>
      <c r="Q2276" s="74"/>
      <c r="R2276" s="74"/>
      <c r="S2276" s="74"/>
      <c r="T2276" s="74"/>
      <c r="U2276" s="74"/>
      <c r="V2276" s="74"/>
      <c r="W2276" s="74"/>
      <c r="X2276" s="74"/>
      <c r="Y2276" s="74"/>
      <c r="Z2276" s="74"/>
    </row>
    <row r="2277" spans="1:26">
      <c r="A2277" s="74"/>
      <c r="B2277" s="74"/>
      <c r="C2277" s="74"/>
      <c r="D2277" s="74"/>
      <c r="E2277" s="74"/>
      <c r="F2277" s="74"/>
      <c r="G2277" s="74"/>
      <c r="H2277" s="74"/>
      <c r="I2277" s="74"/>
      <c r="J2277" s="74"/>
      <c r="K2277" s="74"/>
      <c r="L2277" s="74"/>
      <c r="M2277" s="74"/>
      <c r="N2277" s="74"/>
      <c r="O2277" s="74"/>
      <c r="P2277" s="74"/>
      <c r="Q2277" s="74"/>
      <c r="R2277" s="74"/>
      <c r="S2277" s="74"/>
      <c r="T2277" s="74"/>
      <c r="U2277" s="74"/>
      <c r="V2277" s="74"/>
      <c r="W2277" s="74"/>
      <c r="X2277" s="74"/>
      <c r="Y2277" s="74"/>
      <c r="Z2277" s="74"/>
    </row>
    <row r="2278" spans="1:26">
      <c r="A2278" s="74"/>
      <c r="B2278" s="74"/>
      <c r="C2278" s="74"/>
      <c r="D2278" s="74"/>
      <c r="E2278" s="74"/>
      <c r="F2278" s="74"/>
      <c r="G2278" s="74"/>
      <c r="H2278" s="74"/>
      <c r="I2278" s="74"/>
      <c r="J2278" s="74"/>
      <c r="K2278" s="74"/>
      <c r="L2278" s="74"/>
      <c r="M2278" s="74"/>
      <c r="N2278" s="74"/>
      <c r="O2278" s="74"/>
      <c r="P2278" s="74"/>
      <c r="Q2278" s="74"/>
      <c r="R2278" s="74"/>
      <c r="S2278" s="74"/>
      <c r="T2278" s="74"/>
      <c r="U2278" s="74"/>
      <c r="V2278" s="74"/>
      <c r="W2278" s="74"/>
      <c r="X2278" s="74"/>
      <c r="Y2278" s="74"/>
      <c r="Z2278" s="74"/>
    </row>
    <row r="2279" spans="1:26">
      <c r="A2279" s="74"/>
      <c r="B2279" s="74"/>
      <c r="C2279" s="74"/>
      <c r="D2279" s="74"/>
      <c r="E2279" s="74"/>
      <c r="F2279" s="74"/>
      <c r="G2279" s="74"/>
      <c r="H2279" s="74"/>
      <c r="I2279" s="74"/>
      <c r="J2279" s="74"/>
      <c r="K2279" s="74"/>
      <c r="L2279" s="74"/>
      <c r="M2279" s="74"/>
      <c r="N2279" s="74"/>
      <c r="O2279" s="74"/>
      <c r="P2279" s="74"/>
      <c r="Q2279" s="74"/>
      <c r="R2279" s="74"/>
      <c r="S2279" s="74"/>
      <c r="T2279" s="74"/>
      <c r="U2279" s="74"/>
      <c r="V2279" s="74"/>
      <c r="W2279" s="74"/>
      <c r="X2279" s="74"/>
      <c r="Y2279" s="74"/>
      <c r="Z2279" s="74"/>
    </row>
    <row r="2280" spans="1:26">
      <c r="A2280" s="74"/>
      <c r="B2280" s="74"/>
      <c r="C2280" s="74"/>
      <c r="D2280" s="74"/>
      <c r="E2280" s="74"/>
      <c r="F2280" s="74"/>
      <c r="G2280" s="74"/>
      <c r="H2280" s="74"/>
      <c r="I2280" s="74"/>
      <c r="J2280" s="74"/>
      <c r="K2280" s="74"/>
      <c r="L2280" s="74"/>
      <c r="M2280" s="74"/>
      <c r="N2280" s="74"/>
      <c r="O2280" s="74"/>
      <c r="P2280" s="74"/>
      <c r="Q2280" s="74"/>
      <c r="R2280" s="74"/>
      <c r="S2280" s="74"/>
      <c r="T2280" s="74"/>
      <c r="U2280" s="74"/>
      <c r="V2280" s="74"/>
      <c r="W2280" s="74"/>
      <c r="X2280" s="74"/>
      <c r="Y2280" s="74"/>
      <c r="Z2280" s="74"/>
    </row>
    <row r="2281" spans="1:26">
      <c r="A2281" s="74"/>
      <c r="B2281" s="74"/>
      <c r="C2281" s="74"/>
      <c r="D2281" s="74"/>
      <c r="E2281" s="74"/>
      <c r="F2281" s="74"/>
      <c r="G2281" s="74"/>
      <c r="H2281" s="74"/>
      <c r="I2281" s="74"/>
      <c r="J2281" s="74"/>
      <c r="K2281" s="74"/>
      <c r="L2281" s="74"/>
      <c r="M2281" s="74"/>
      <c r="N2281" s="74"/>
      <c r="O2281" s="74"/>
      <c r="P2281" s="74"/>
      <c r="Q2281" s="74"/>
      <c r="R2281" s="74"/>
      <c r="S2281" s="74"/>
      <c r="T2281" s="74"/>
      <c r="U2281" s="74"/>
      <c r="V2281" s="74"/>
      <c r="W2281" s="74"/>
      <c r="X2281" s="74"/>
      <c r="Y2281" s="74"/>
      <c r="Z2281" s="74"/>
    </row>
    <row r="2282" spans="1:26">
      <c r="A2282" s="74"/>
      <c r="B2282" s="74"/>
      <c r="C2282" s="74"/>
      <c r="D2282" s="74"/>
      <c r="E2282" s="74"/>
      <c r="F2282" s="74"/>
      <c r="G2282" s="74"/>
      <c r="H2282" s="74"/>
      <c r="I2282" s="74"/>
      <c r="J2282" s="74"/>
      <c r="K2282" s="74"/>
      <c r="L2282" s="74"/>
      <c r="M2282" s="74"/>
      <c r="N2282" s="74"/>
      <c r="O2282" s="74"/>
      <c r="P2282" s="74"/>
      <c r="Q2282" s="74"/>
      <c r="R2282" s="74"/>
      <c r="S2282" s="74"/>
      <c r="T2282" s="74"/>
      <c r="U2282" s="74"/>
      <c r="V2282" s="74"/>
      <c r="W2282" s="74"/>
      <c r="X2282" s="74"/>
      <c r="Y2282" s="74"/>
      <c r="Z2282" s="74"/>
    </row>
    <row r="2283" spans="1:26">
      <c r="A2283" s="74"/>
      <c r="B2283" s="74"/>
      <c r="C2283" s="74"/>
      <c r="D2283" s="74"/>
      <c r="E2283" s="74"/>
      <c r="F2283" s="74"/>
      <c r="G2283" s="74"/>
      <c r="H2283" s="74"/>
      <c r="I2283" s="74"/>
      <c r="J2283" s="74"/>
      <c r="K2283" s="74"/>
      <c r="L2283" s="74"/>
      <c r="M2283" s="74"/>
      <c r="N2283" s="74"/>
      <c r="O2283" s="74"/>
      <c r="P2283" s="74"/>
      <c r="Q2283" s="74"/>
      <c r="R2283" s="74"/>
      <c r="S2283" s="74"/>
      <c r="T2283" s="74"/>
      <c r="U2283" s="74"/>
      <c r="V2283" s="74"/>
      <c r="W2283" s="74"/>
      <c r="X2283" s="74"/>
      <c r="Y2283" s="74"/>
      <c r="Z2283" s="74"/>
    </row>
    <row r="2284" spans="1:26">
      <c r="A2284" s="74"/>
      <c r="B2284" s="74"/>
      <c r="C2284" s="74"/>
      <c r="D2284" s="74"/>
      <c r="E2284" s="74"/>
      <c r="F2284" s="74"/>
      <c r="G2284" s="74"/>
      <c r="H2284" s="74"/>
      <c r="I2284" s="74"/>
      <c r="J2284" s="74"/>
      <c r="K2284" s="74"/>
      <c r="L2284" s="74"/>
      <c r="M2284" s="74"/>
      <c r="N2284" s="74"/>
      <c r="O2284" s="74"/>
      <c r="P2284" s="74"/>
      <c r="Q2284" s="74"/>
      <c r="R2284" s="74"/>
      <c r="S2284" s="74"/>
      <c r="T2284" s="74"/>
      <c r="U2284" s="74"/>
      <c r="V2284" s="74"/>
      <c r="W2284" s="74"/>
      <c r="X2284" s="74"/>
      <c r="Y2284" s="74"/>
      <c r="Z2284" s="74"/>
    </row>
    <row r="2285" spans="1:26">
      <c r="A2285" s="74"/>
      <c r="B2285" s="74"/>
      <c r="C2285" s="74"/>
      <c r="D2285" s="74"/>
      <c r="E2285" s="74"/>
      <c r="F2285" s="74"/>
      <c r="G2285" s="74"/>
      <c r="H2285" s="74"/>
      <c r="I2285" s="74"/>
      <c r="J2285" s="74"/>
      <c r="K2285" s="74"/>
      <c r="L2285" s="74"/>
      <c r="M2285" s="74"/>
      <c r="N2285" s="74"/>
      <c r="O2285" s="74"/>
      <c r="P2285" s="74"/>
      <c r="Q2285" s="74"/>
      <c r="R2285" s="74"/>
      <c r="S2285" s="74"/>
      <c r="T2285" s="74"/>
      <c r="U2285" s="74"/>
      <c r="V2285" s="74"/>
      <c r="W2285" s="74"/>
      <c r="X2285" s="74"/>
      <c r="Y2285" s="74"/>
      <c r="Z2285" s="74"/>
    </row>
    <row r="2286" spans="1:26">
      <c r="A2286" s="74"/>
      <c r="B2286" s="74"/>
      <c r="C2286" s="74"/>
      <c r="D2286" s="74"/>
      <c r="E2286" s="74"/>
      <c r="F2286" s="74"/>
      <c r="G2286" s="74"/>
      <c r="H2286" s="74"/>
      <c r="I2286" s="74"/>
      <c r="J2286" s="74"/>
      <c r="K2286" s="74"/>
      <c r="L2286" s="74"/>
      <c r="M2286" s="74"/>
      <c r="N2286" s="74"/>
      <c r="O2286" s="74"/>
      <c r="P2286" s="74"/>
      <c r="Q2286" s="74"/>
      <c r="R2286" s="74"/>
      <c r="S2286" s="74"/>
      <c r="T2286" s="74"/>
      <c r="U2286" s="74"/>
      <c r="V2286" s="74"/>
      <c r="W2286" s="74"/>
      <c r="X2286" s="74"/>
      <c r="Y2286" s="74"/>
      <c r="Z2286" s="74"/>
    </row>
    <row r="2287" spans="1:26">
      <c r="A2287" s="74"/>
      <c r="B2287" s="74"/>
      <c r="C2287" s="74"/>
      <c r="D2287" s="74"/>
      <c r="E2287" s="74"/>
      <c r="F2287" s="74"/>
      <c r="G2287" s="74"/>
      <c r="H2287" s="74"/>
      <c r="I2287" s="74"/>
      <c r="J2287" s="74"/>
      <c r="K2287" s="74"/>
      <c r="L2287" s="74"/>
      <c r="M2287" s="74"/>
      <c r="N2287" s="74"/>
      <c r="O2287" s="74"/>
      <c r="P2287" s="74"/>
      <c r="Q2287" s="74"/>
      <c r="R2287" s="74"/>
      <c r="S2287" s="74"/>
      <c r="T2287" s="74"/>
      <c r="U2287" s="74"/>
      <c r="V2287" s="74"/>
      <c r="W2287" s="74"/>
      <c r="X2287" s="74"/>
      <c r="Y2287" s="74"/>
      <c r="Z2287" s="74"/>
    </row>
    <row r="2288" spans="1:26">
      <c r="A2288" s="74"/>
      <c r="B2288" s="74"/>
      <c r="C2288" s="74"/>
      <c r="D2288" s="74"/>
      <c r="E2288" s="74"/>
      <c r="F2288" s="74"/>
      <c r="G2288" s="74"/>
      <c r="H2288" s="74"/>
      <c r="I2288" s="74"/>
      <c r="J2288" s="74"/>
      <c r="K2288" s="74"/>
      <c r="L2288" s="74"/>
      <c r="M2288" s="74"/>
      <c r="N2288" s="74"/>
      <c r="O2288" s="74"/>
      <c r="P2288" s="74"/>
      <c r="Q2288" s="74"/>
      <c r="R2288" s="74"/>
      <c r="S2288" s="74"/>
      <c r="T2288" s="74"/>
      <c r="U2288" s="74"/>
      <c r="V2288" s="74"/>
      <c r="W2288" s="74"/>
      <c r="X2288" s="74"/>
      <c r="Y2288" s="74"/>
      <c r="Z2288" s="74"/>
    </row>
    <row r="2289" spans="1:26">
      <c r="A2289" s="74"/>
      <c r="B2289" s="74"/>
      <c r="C2289" s="74"/>
      <c r="D2289" s="74"/>
      <c r="E2289" s="74"/>
      <c r="F2289" s="74"/>
      <c r="G2289" s="74"/>
      <c r="H2289" s="74"/>
      <c r="I2289" s="74"/>
      <c r="J2289" s="74"/>
      <c r="K2289" s="74"/>
      <c r="L2289" s="74"/>
      <c r="M2289" s="74"/>
      <c r="N2289" s="74"/>
      <c r="O2289" s="74"/>
      <c r="P2289" s="74"/>
      <c r="Q2289" s="74"/>
      <c r="R2289" s="74"/>
      <c r="S2289" s="74"/>
      <c r="T2289" s="74"/>
      <c r="U2289" s="74"/>
      <c r="V2289" s="74"/>
      <c r="W2289" s="74"/>
      <c r="X2289" s="74"/>
      <c r="Y2289" s="74"/>
      <c r="Z2289" s="74"/>
    </row>
    <row r="2290" spans="1:26">
      <c r="A2290" s="74"/>
      <c r="B2290" s="74"/>
      <c r="C2290" s="74"/>
      <c r="D2290" s="74"/>
      <c r="E2290" s="74"/>
      <c r="F2290" s="74"/>
      <c r="G2290" s="74"/>
      <c r="H2290" s="74"/>
      <c r="I2290" s="74"/>
      <c r="J2290" s="74"/>
      <c r="K2290" s="74"/>
      <c r="L2290" s="74"/>
      <c r="M2290" s="74"/>
      <c r="N2290" s="74"/>
      <c r="O2290" s="74"/>
      <c r="P2290" s="74"/>
      <c r="Q2290" s="74"/>
      <c r="R2290" s="74"/>
      <c r="S2290" s="74"/>
      <c r="T2290" s="74"/>
      <c r="U2290" s="74"/>
      <c r="V2290" s="74"/>
      <c r="W2290" s="74"/>
      <c r="X2290" s="74"/>
      <c r="Y2290" s="74"/>
      <c r="Z2290" s="74"/>
    </row>
    <row r="2291" spans="1:26">
      <c r="A2291" s="74"/>
      <c r="B2291" s="74"/>
      <c r="C2291" s="74"/>
      <c r="D2291" s="74"/>
      <c r="E2291" s="74"/>
      <c r="F2291" s="74"/>
      <c r="G2291" s="74"/>
      <c r="H2291" s="74"/>
      <c r="I2291" s="74"/>
      <c r="J2291" s="74"/>
      <c r="K2291" s="74"/>
      <c r="L2291" s="74"/>
      <c r="M2291" s="74"/>
      <c r="N2291" s="74"/>
      <c r="O2291" s="74"/>
      <c r="P2291" s="74"/>
      <c r="Q2291" s="74"/>
      <c r="R2291" s="74"/>
      <c r="S2291" s="74"/>
      <c r="T2291" s="74"/>
      <c r="U2291" s="74"/>
      <c r="V2291" s="74"/>
      <c r="W2291" s="74"/>
      <c r="X2291" s="74"/>
      <c r="Y2291" s="74"/>
      <c r="Z2291" s="74"/>
    </row>
    <row r="2292" spans="1:26">
      <c r="A2292" s="74"/>
      <c r="B2292" s="74"/>
      <c r="C2292" s="74"/>
      <c r="D2292" s="74"/>
      <c r="E2292" s="74"/>
      <c r="F2292" s="74"/>
      <c r="G2292" s="74"/>
      <c r="H2292" s="74"/>
      <c r="I2292" s="74"/>
      <c r="J2292" s="74"/>
      <c r="K2292" s="74"/>
      <c r="L2292" s="74"/>
      <c r="M2292" s="74"/>
      <c r="N2292" s="74"/>
      <c r="O2292" s="74"/>
      <c r="P2292" s="74"/>
      <c r="Q2292" s="74"/>
      <c r="R2292" s="74"/>
      <c r="S2292" s="74"/>
      <c r="T2292" s="74"/>
      <c r="U2292" s="74"/>
      <c r="V2292" s="74"/>
      <c r="W2292" s="74"/>
      <c r="X2292" s="74"/>
      <c r="Y2292" s="74"/>
      <c r="Z2292" s="74"/>
    </row>
    <row r="2293" spans="1:26">
      <c r="A2293" s="74"/>
      <c r="B2293" s="74"/>
      <c r="C2293" s="74"/>
      <c r="D2293" s="74"/>
      <c r="E2293" s="74"/>
      <c r="F2293" s="74"/>
      <c r="G2293" s="74"/>
      <c r="H2293" s="74"/>
      <c r="I2293" s="74"/>
      <c r="J2293" s="74"/>
      <c r="K2293" s="74"/>
      <c r="L2293" s="74"/>
      <c r="M2293" s="74"/>
      <c r="N2293" s="74"/>
      <c r="O2293" s="74"/>
      <c r="P2293" s="74"/>
      <c r="Q2293" s="74"/>
      <c r="R2293" s="74"/>
      <c r="S2293" s="74"/>
      <c r="T2293" s="74"/>
      <c r="U2293" s="74"/>
      <c r="V2293" s="74"/>
      <c r="W2293" s="74"/>
      <c r="X2293" s="74"/>
      <c r="Y2293" s="74"/>
      <c r="Z2293" s="74"/>
    </row>
    <row r="2294" spans="1:26">
      <c r="A2294" s="74"/>
      <c r="B2294" s="74"/>
      <c r="C2294" s="74"/>
      <c r="D2294" s="74"/>
      <c r="E2294" s="74"/>
      <c r="F2294" s="74"/>
      <c r="G2294" s="74"/>
      <c r="H2294" s="74"/>
      <c r="I2294" s="74"/>
      <c r="J2294" s="74"/>
      <c r="K2294" s="74"/>
      <c r="L2294" s="74"/>
      <c r="M2294" s="74"/>
      <c r="N2294" s="74"/>
      <c r="O2294" s="74"/>
      <c r="P2294" s="74"/>
      <c r="Q2294" s="74"/>
      <c r="R2294" s="74"/>
      <c r="S2294" s="74"/>
      <c r="T2294" s="74"/>
      <c r="U2294" s="74"/>
      <c r="V2294" s="74"/>
      <c r="W2294" s="74"/>
      <c r="X2294" s="74"/>
      <c r="Y2294" s="74"/>
      <c r="Z2294" s="74"/>
    </row>
    <row r="2295" spans="1:26">
      <c r="A2295" s="74"/>
      <c r="B2295" s="74"/>
      <c r="C2295" s="74"/>
      <c r="D2295" s="74"/>
      <c r="E2295" s="74"/>
      <c r="F2295" s="74"/>
      <c r="G2295" s="74"/>
      <c r="H2295" s="74"/>
      <c r="I2295" s="74"/>
      <c r="J2295" s="74"/>
      <c r="K2295" s="74"/>
      <c r="L2295" s="74"/>
      <c r="M2295" s="74"/>
      <c r="N2295" s="74"/>
      <c r="O2295" s="74"/>
      <c r="P2295" s="74"/>
      <c r="Q2295" s="74"/>
      <c r="R2295" s="74"/>
      <c r="S2295" s="74"/>
      <c r="T2295" s="74"/>
      <c r="U2295" s="74"/>
      <c r="V2295" s="74"/>
      <c r="W2295" s="74"/>
      <c r="X2295" s="74"/>
      <c r="Y2295" s="74"/>
      <c r="Z2295" s="74"/>
    </row>
    <row r="2296" spans="1:26">
      <c r="A2296" s="74"/>
      <c r="B2296" s="74"/>
      <c r="C2296" s="74"/>
      <c r="D2296" s="74"/>
      <c r="E2296" s="74"/>
      <c r="F2296" s="74"/>
      <c r="G2296" s="74"/>
      <c r="H2296" s="74"/>
      <c r="I2296" s="74"/>
      <c r="J2296" s="74"/>
      <c r="K2296" s="74"/>
      <c r="L2296" s="74"/>
      <c r="M2296" s="74"/>
      <c r="N2296" s="74"/>
      <c r="O2296" s="74"/>
      <c r="P2296" s="74"/>
      <c r="Q2296" s="74"/>
      <c r="R2296" s="74"/>
      <c r="S2296" s="74"/>
      <c r="T2296" s="74"/>
      <c r="U2296" s="74"/>
      <c r="V2296" s="74"/>
      <c r="W2296" s="74"/>
      <c r="X2296" s="74"/>
      <c r="Y2296" s="74"/>
      <c r="Z2296" s="74"/>
    </row>
    <row r="2297" spans="1:26">
      <c r="A2297" s="74"/>
      <c r="B2297" s="74"/>
      <c r="C2297" s="74"/>
      <c r="D2297" s="74"/>
      <c r="E2297" s="74"/>
      <c r="F2297" s="74"/>
      <c r="G2297" s="74"/>
      <c r="H2297" s="74"/>
      <c r="I2297" s="74"/>
      <c r="J2297" s="74"/>
      <c r="K2297" s="74"/>
      <c r="L2297" s="74"/>
      <c r="M2297" s="74"/>
      <c r="N2297" s="74"/>
      <c r="O2297" s="74"/>
      <c r="P2297" s="74"/>
      <c r="Q2297" s="74"/>
      <c r="R2297" s="74"/>
      <c r="S2297" s="74"/>
      <c r="T2297" s="74"/>
      <c r="U2297" s="74"/>
      <c r="V2297" s="74"/>
      <c r="W2297" s="74"/>
      <c r="X2297" s="74"/>
      <c r="Y2297" s="74"/>
      <c r="Z2297" s="74"/>
    </row>
    <row r="2298" spans="1:26">
      <c r="A2298" s="74"/>
      <c r="B2298" s="74"/>
      <c r="C2298" s="74"/>
      <c r="D2298" s="74"/>
      <c r="E2298" s="74"/>
      <c r="F2298" s="74"/>
      <c r="G2298" s="74"/>
      <c r="H2298" s="74"/>
      <c r="I2298" s="74"/>
      <c r="J2298" s="74"/>
      <c r="K2298" s="74"/>
      <c r="L2298" s="74"/>
      <c r="M2298" s="74"/>
      <c r="N2298" s="74"/>
      <c r="O2298" s="74"/>
      <c r="P2298" s="74"/>
      <c r="Q2298" s="74"/>
      <c r="R2298" s="74"/>
      <c r="S2298" s="74"/>
      <c r="T2298" s="74"/>
      <c r="U2298" s="74"/>
      <c r="V2298" s="74"/>
      <c r="W2298" s="74"/>
      <c r="X2298" s="74"/>
      <c r="Y2298" s="74"/>
      <c r="Z2298" s="74"/>
    </row>
    <row r="2299" spans="1:26">
      <c r="A2299" s="74"/>
      <c r="B2299" s="74"/>
      <c r="C2299" s="74"/>
      <c r="D2299" s="74"/>
      <c r="E2299" s="74"/>
      <c r="F2299" s="74"/>
      <c r="G2299" s="74"/>
      <c r="H2299" s="74"/>
      <c r="I2299" s="74"/>
      <c r="J2299" s="74"/>
      <c r="K2299" s="74"/>
      <c r="L2299" s="74"/>
      <c r="M2299" s="74"/>
      <c r="N2299" s="74"/>
      <c r="O2299" s="74"/>
      <c r="P2299" s="74"/>
      <c r="Q2299" s="74"/>
      <c r="R2299" s="74"/>
      <c r="S2299" s="74"/>
      <c r="T2299" s="74"/>
      <c r="U2299" s="74"/>
      <c r="V2299" s="74"/>
      <c r="W2299" s="74"/>
      <c r="X2299" s="74"/>
      <c r="Y2299" s="74"/>
      <c r="Z2299" s="74"/>
    </row>
    <row r="2300" spans="1:26">
      <c r="A2300" s="74"/>
      <c r="B2300" s="74"/>
      <c r="C2300" s="74"/>
      <c r="D2300" s="74"/>
      <c r="E2300" s="74"/>
      <c r="F2300" s="74"/>
      <c r="G2300" s="74"/>
      <c r="H2300" s="74"/>
      <c r="I2300" s="74"/>
      <c r="J2300" s="74"/>
      <c r="K2300" s="74"/>
      <c r="L2300" s="74"/>
      <c r="M2300" s="74"/>
      <c r="N2300" s="74"/>
      <c r="O2300" s="74"/>
      <c r="P2300" s="74"/>
      <c r="Q2300" s="74"/>
      <c r="R2300" s="74"/>
      <c r="S2300" s="74"/>
      <c r="T2300" s="74"/>
      <c r="U2300" s="74"/>
      <c r="V2300" s="74"/>
      <c r="W2300" s="74"/>
      <c r="X2300" s="74"/>
      <c r="Y2300" s="74"/>
      <c r="Z2300" s="74"/>
    </row>
    <row r="2301" spans="1:26">
      <c r="A2301" s="74"/>
      <c r="B2301" s="74"/>
      <c r="C2301" s="74"/>
      <c r="D2301" s="74"/>
      <c r="E2301" s="74"/>
      <c r="F2301" s="74"/>
      <c r="G2301" s="74"/>
      <c r="H2301" s="74"/>
      <c r="I2301" s="74"/>
      <c r="J2301" s="74"/>
      <c r="K2301" s="74"/>
      <c r="L2301" s="74"/>
      <c r="M2301" s="74"/>
      <c r="N2301" s="74"/>
      <c r="O2301" s="74"/>
      <c r="P2301" s="74"/>
      <c r="Q2301" s="74"/>
      <c r="R2301" s="74"/>
      <c r="S2301" s="74"/>
      <c r="T2301" s="74"/>
      <c r="U2301" s="74"/>
      <c r="V2301" s="74"/>
      <c r="W2301" s="74"/>
      <c r="X2301" s="74"/>
      <c r="Y2301" s="74"/>
      <c r="Z2301" s="74"/>
    </row>
    <row r="2302" spans="1:26">
      <c r="A2302" s="74"/>
      <c r="B2302" s="74"/>
      <c r="C2302" s="74"/>
      <c r="D2302" s="74"/>
      <c r="E2302" s="74"/>
      <c r="F2302" s="74"/>
      <c r="G2302" s="74"/>
      <c r="H2302" s="74"/>
      <c r="I2302" s="74"/>
      <c r="J2302" s="74"/>
      <c r="K2302" s="74"/>
      <c r="L2302" s="74"/>
      <c r="M2302" s="74"/>
      <c r="N2302" s="74"/>
      <c r="O2302" s="74"/>
      <c r="P2302" s="74"/>
      <c r="Q2302" s="74"/>
      <c r="R2302" s="74"/>
      <c r="S2302" s="74"/>
      <c r="T2302" s="74"/>
      <c r="U2302" s="74"/>
      <c r="V2302" s="74"/>
      <c r="W2302" s="74"/>
      <c r="X2302" s="74"/>
      <c r="Y2302" s="74"/>
      <c r="Z2302" s="74"/>
    </row>
    <row r="2303" spans="1:26">
      <c r="A2303" s="74"/>
      <c r="B2303" s="74"/>
      <c r="C2303" s="74"/>
      <c r="D2303" s="74"/>
      <c r="E2303" s="74"/>
      <c r="F2303" s="74"/>
      <c r="G2303" s="74"/>
      <c r="H2303" s="74"/>
      <c r="I2303" s="74"/>
      <c r="J2303" s="74"/>
      <c r="K2303" s="74"/>
      <c r="L2303" s="74"/>
      <c r="M2303" s="74"/>
      <c r="N2303" s="74"/>
      <c r="O2303" s="74"/>
      <c r="P2303" s="74"/>
      <c r="Q2303" s="74"/>
      <c r="R2303" s="74"/>
      <c r="S2303" s="74"/>
      <c r="T2303" s="74"/>
      <c r="U2303" s="74"/>
      <c r="V2303" s="74"/>
      <c r="W2303" s="74"/>
      <c r="X2303" s="74"/>
      <c r="Y2303" s="74"/>
      <c r="Z2303" s="74"/>
    </row>
    <row r="2304" spans="1:26">
      <c r="A2304" s="74"/>
      <c r="B2304" s="74"/>
      <c r="C2304" s="74"/>
      <c r="D2304" s="74"/>
      <c r="E2304" s="74"/>
      <c r="F2304" s="74"/>
      <c r="G2304" s="74"/>
      <c r="H2304" s="74"/>
      <c r="I2304" s="74"/>
      <c r="J2304" s="74"/>
      <c r="K2304" s="74"/>
      <c r="L2304" s="74"/>
      <c r="M2304" s="74"/>
      <c r="N2304" s="74"/>
      <c r="O2304" s="74"/>
      <c r="P2304" s="74"/>
      <c r="Q2304" s="74"/>
      <c r="R2304" s="74"/>
      <c r="S2304" s="74"/>
      <c r="T2304" s="74"/>
      <c r="U2304" s="74"/>
      <c r="V2304" s="74"/>
      <c r="W2304" s="74"/>
      <c r="X2304" s="74"/>
      <c r="Y2304" s="74"/>
      <c r="Z2304" s="74"/>
    </row>
    <row r="2305" spans="1:26">
      <c r="A2305" s="74"/>
      <c r="B2305" s="74"/>
      <c r="C2305" s="74"/>
      <c r="D2305" s="74"/>
      <c r="E2305" s="74"/>
      <c r="F2305" s="74"/>
      <c r="G2305" s="74"/>
      <c r="H2305" s="74"/>
      <c r="I2305" s="74"/>
      <c r="J2305" s="74"/>
      <c r="K2305" s="74"/>
      <c r="L2305" s="74"/>
      <c r="M2305" s="74"/>
      <c r="N2305" s="74"/>
      <c r="O2305" s="74"/>
      <c r="P2305" s="74"/>
      <c r="Q2305" s="74"/>
      <c r="R2305" s="74"/>
      <c r="S2305" s="74"/>
      <c r="T2305" s="74"/>
      <c r="U2305" s="74"/>
      <c r="V2305" s="74"/>
      <c r="W2305" s="74"/>
      <c r="X2305" s="74"/>
      <c r="Y2305" s="74"/>
      <c r="Z2305" s="74"/>
    </row>
    <row r="2306" spans="1:26">
      <c r="A2306" s="74"/>
      <c r="B2306" s="74"/>
      <c r="C2306" s="74"/>
      <c r="D2306" s="74"/>
      <c r="E2306" s="74"/>
      <c r="F2306" s="74"/>
      <c r="G2306" s="74"/>
      <c r="H2306" s="74"/>
      <c r="I2306" s="74"/>
      <c r="J2306" s="74"/>
      <c r="K2306" s="74"/>
      <c r="L2306" s="74"/>
      <c r="M2306" s="74"/>
      <c r="N2306" s="74"/>
      <c r="O2306" s="74"/>
      <c r="P2306" s="74"/>
      <c r="Q2306" s="74"/>
      <c r="R2306" s="74"/>
      <c r="S2306" s="74"/>
      <c r="T2306" s="74"/>
      <c r="U2306" s="74"/>
      <c r="V2306" s="74"/>
      <c r="W2306" s="74"/>
      <c r="X2306" s="74"/>
      <c r="Y2306" s="74"/>
      <c r="Z2306" s="74"/>
    </row>
    <row r="2307" spans="1:26">
      <c r="A2307" s="74"/>
      <c r="B2307" s="74"/>
      <c r="C2307" s="74"/>
      <c r="D2307" s="74"/>
      <c r="E2307" s="74"/>
      <c r="F2307" s="74"/>
      <c r="G2307" s="74"/>
      <c r="H2307" s="74"/>
      <c r="I2307" s="74"/>
      <c r="J2307" s="74"/>
      <c r="K2307" s="74"/>
      <c r="L2307" s="74"/>
      <c r="M2307" s="74"/>
      <c r="N2307" s="74"/>
      <c r="O2307" s="74"/>
      <c r="P2307" s="74"/>
      <c r="Q2307" s="74"/>
      <c r="R2307" s="74"/>
      <c r="S2307" s="74"/>
      <c r="T2307" s="74"/>
      <c r="U2307" s="74"/>
      <c r="V2307" s="74"/>
      <c r="W2307" s="74"/>
      <c r="X2307" s="74"/>
      <c r="Y2307" s="74"/>
      <c r="Z2307" s="74"/>
    </row>
    <row r="2308" spans="1:26">
      <c r="A2308" s="74"/>
      <c r="B2308" s="74"/>
      <c r="C2308" s="74"/>
      <c r="D2308" s="74"/>
      <c r="E2308" s="74"/>
      <c r="F2308" s="74"/>
      <c r="G2308" s="74"/>
      <c r="H2308" s="74"/>
      <c r="I2308" s="74"/>
      <c r="J2308" s="74"/>
      <c r="K2308" s="74"/>
      <c r="L2308" s="74"/>
      <c r="M2308" s="74"/>
      <c r="N2308" s="74"/>
      <c r="O2308" s="74"/>
      <c r="P2308" s="74"/>
      <c r="Q2308" s="74"/>
      <c r="R2308" s="74"/>
      <c r="S2308" s="74"/>
      <c r="T2308" s="74"/>
      <c r="U2308" s="74"/>
      <c r="V2308" s="74"/>
      <c r="W2308" s="74"/>
      <c r="X2308" s="74"/>
      <c r="Y2308" s="74"/>
      <c r="Z2308" s="74"/>
    </row>
    <row r="2309" spans="1:26">
      <c r="A2309" s="74"/>
      <c r="B2309" s="74"/>
      <c r="C2309" s="74"/>
      <c r="D2309" s="74"/>
      <c r="E2309" s="74"/>
      <c r="F2309" s="74"/>
      <c r="G2309" s="74"/>
      <c r="H2309" s="74"/>
      <c r="I2309" s="74"/>
      <c r="J2309" s="74"/>
      <c r="K2309" s="74"/>
      <c r="L2309" s="74"/>
      <c r="M2309" s="74"/>
      <c r="N2309" s="74"/>
      <c r="O2309" s="74"/>
      <c r="P2309" s="74"/>
      <c r="Q2309" s="74"/>
      <c r="R2309" s="74"/>
      <c r="S2309" s="74"/>
      <c r="T2309" s="74"/>
      <c r="U2309" s="74"/>
      <c r="V2309" s="74"/>
      <c r="W2309" s="74"/>
      <c r="X2309" s="74"/>
      <c r="Y2309" s="74"/>
      <c r="Z2309" s="74"/>
    </row>
    <row r="2310" spans="1:26">
      <c r="A2310" s="74"/>
      <c r="B2310" s="74"/>
      <c r="C2310" s="74"/>
      <c r="D2310" s="74"/>
      <c r="E2310" s="74"/>
      <c r="F2310" s="74"/>
      <c r="G2310" s="74"/>
      <c r="H2310" s="74"/>
      <c r="I2310" s="74"/>
      <c r="J2310" s="74"/>
      <c r="K2310" s="74"/>
      <c r="L2310" s="74"/>
      <c r="M2310" s="74"/>
      <c r="N2310" s="74"/>
      <c r="O2310" s="74"/>
      <c r="P2310" s="74"/>
      <c r="Q2310" s="74"/>
      <c r="R2310" s="74"/>
      <c r="S2310" s="74"/>
      <c r="T2310" s="74"/>
      <c r="U2310" s="74"/>
      <c r="V2310" s="74"/>
      <c r="W2310" s="74"/>
      <c r="X2310" s="74"/>
      <c r="Y2310" s="74"/>
      <c r="Z2310" s="74"/>
    </row>
    <row r="2311" spans="1:26">
      <c r="A2311" s="74"/>
      <c r="B2311" s="74"/>
      <c r="C2311" s="74"/>
      <c r="D2311" s="74"/>
      <c r="E2311" s="74"/>
      <c r="F2311" s="74"/>
      <c r="G2311" s="74"/>
      <c r="H2311" s="74"/>
      <c r="I2311" s="74"/>
      <c r="J2311" s="74"/>
      <c r="K2311" s="74"/>
      <c r="L2311" s="74"/>
      <c r="M2311" s="74"/>
      <c r="N2311" s="74"/>
      <c r="O2311" s="74"/>
      <c r="P2311" s="74"/>
      <c r="Q2311" s="74"/>
      <c r="R2311" s="74"/>
      <c r="S2311" s="74"/>
      <c r="T2311" s="74"/>
      <c r="U2311" s="74"/>
      <c r="V2311" s="74"/>
      <c r="W2311" s="74"/>
      <c r="X2311" s="74"/>
      <c r="Y2311" s="74"/>
      <c r="Z2311" s="74"/>
    </row>
    <row r="2312" spans="1:26">
      <c r="A2312" s="74"/>
      <c r="B2312" s="74"/>
      <c r="C2312" s="74"/>
      <c r="D2312" s="74"/>
      <c r="E2312" s="74"/>
      <c r="F2312" s="74"/>
      <c r="G2312" s="74"/>
      <c r="H2312" s="74"/>
      <c r="I2312" s="74"/>
      <c r="J2312" s="74"/>
      <c r="K2312" s="74"/>
      <c r="L2312" s="74"/>
      <c r="M2312" s="74"/>
      <c r="N2312" s="74"/>
      <c r="O2312" s="74"/>
      <c r="P2312" s="74"/>
      <c r="Q2312" s="74"/>
      <c r="R2312" s="74"/>
      <c r="S2312" s="74"/>
      <c r="T2312" s="74"/>
      <c r="U2312" s="74"/>
      <c r="V2312" s="74"/>
      <c r="W2312" s="74"/>
      <c r="X2312" s="74"/>
      <c r="Y2312" s="74"/>
      <c r="Z2312" s="74"/>
    </row>
    <row r="2313" spans="1:26">
      <c r="A2313" s="74"/>
      <c r="B2313" s="74"/>
      <c r="C2313" s="74"/>
      <c r="D2313" s="74"/>
      <c r="E2313" s="74"/>
      <c r="F2313" s="74"/>
      <c r="G2313" s="74"/>
      <c r="H2313" s="74"/>
      <c r="I2313" s="74"/>
      <c r="J2313" s="74"/>
      <c r="K2313" s="74"/>
      <c r="L2313" s="74"/>
      <c r="M2313" s="74"/>
      <c r="N2313" s="74"/>
      <c r="O2313" s="74"/>
      <c r="P2313" s="74"/>
      <c r="Q2313" s="74"/>
      <c r="R2313" s="74"/>
      <c r="S2313" s="74"/>
      <c r="T2313" s="74"/>
      <c r="U2313" s="74"/>
      <c r="V2313" s="74"/>
      <c r="W2313" s="74"/>
      <c r="X2313" s="74"/>
      <c r="Y2313" s="74"/>
      <c r="Z2313" s="74"/>
    </row>
    <row r="2314" spans="1:26">
      <c r="A2314" s="74"/>
      <c r="B2314" s="74"/>
      <c r="C2314" s="74"/>
      <c r="D2314" s="74"/>
      <c r="E2314" s="74"/>
      <c r="F2314" s="74"/>
      <c r="G2314" s="74"/>
      <c r="H2314" s="74"/>
      <c r="I2314" s="74"/>
      <c r="J2314" s="74"/>
      <c r="K2314" s="74"/>
      <c r="L2314" s="74"/>
      <c r="M2314" s="74"/>
      <c r="N2314" s="74"/>
      <c r="O2314" s="74"/>
      <c r="P2314" s="74"/>
      <c r="Q2314" s="74"/>
      <c r="R2314" s="74"/>
      <c r="S2314" s="74"/>
      <c r="T2314" s="74"/>
      <c r="U2314" s="74"/>
      <c r="V2314" s="74"/>
      <c r="W2314" s="74"/>
      <c r="X2314" s="74"/>
      <c r="Y2314" s="74"/>
      <c r="Z2314" s="74"/>
    </row>
    <row r="2315" spans="1:26">
      <c r="A2315" s="74"/>
      <c r="B2315" s="74"/>
      <c r="C2315" s="74"/>
      <c r="D2315" s="74"/>
      <c r="E2315" s="74"/>
      <c r="F2315" s="74"/>
      <c r="G2315" s="74"/>
      <c r="H2315" s="74"/>
      <c r="I2315" s="74"/>
      <c r="J2315" s="74"/>
      <c r="K2315" s="74"/>
      <c r="L2315" s="74"/>
      <c r="M2315" s="74"/>
      <c r="N2315" s="74"/>
      <c r="O2315" s="74"/>
      <c r="P2315" s="74"/>
      <c r="Q2315" s="74"/>
      <c r="R2315" s="74"/>
      <c r="S2315" s="74"/>
      <c r="T2315" s="74"/>
      <c r="U2315" s="74"/>
      <c r="V2315" s="74"/>
      <c r="W2315" s="74"/>
      <c r="X2315" s="74"/>
      <c r="Y2315" s="74"/>
      <c r="Z2315" s="74"/>
    </row>
    <row r="2316" spans="1:26">
      <c r="A2316" s="74"/>
      <c r="B2316" s="74"/>
      <c r="C2316" s="74"/>
      <c r="D2316" s="74"/>
      <c r="E2316" s="74"/>
      <c r="F2316" s="74"/>
      <c r="G2316" s="74"/>
      <c r="H2316" s="74"/>
      <c r="I2316" s="74"/>
      <c r="J2316" s="74"/>
      <c r="K2316" s="74"/>
      <c r="L2316" s="74"/>
      <c r="M2316" s="74"/>
      <c r="N2316" s="74"/>
      <c r="O2316" s="74"/>
      <c r="P2316" s="74"/>
      <c r="Q2316" s="74"/>
      <c r="R2316" s="74"/>
      <c r="S2316" s="74"/>
      <c r="T2316" s="74"/>
      <c r="U2316" s="74"/>
      <c r="V2316" s="74"/>
      <c r="W2316" s="74"/>
      <c r="X2316" s="74"/>
      <c r="Y2316" s="74"/>
      <c r="Z2316" s="74"/>
    </row>
    <row r="2317" spans="1:26">
      <c r="A2317" s="74"/>
      <c r="B2317" s="74"/>
      <c r="C2317" s="74"/>
      <c r="D2317" s="74"/>
      <c r="E2317" s="74"/>
      <c r="F2317" s="74"/>
      <c r="G2317" s="74"/>
      <c r="H2317" s="74"/>
      <c r="I2317" s="74"/>
      <c r="J2317" s="74"/>
      <c r="K2317" s="74"/>
      <c r="L2317" s="74"/>
      <c r="M2317" s="74"/>
      <c r="N2317" s="74"/>
      <c r="O2317" s="74"/>
      <c r="P2317" s="74"/>
      <c r="Q2317" s="74"/>
      <c r="R2317" s="74"/>
      <c r="S2317" s="74"/>
      <c r="T2317" s="74"/>
      <c r="U2317" s="74"/>
      <c r="V2317" s="74"/>
      <c r="W2317" s="74"/>
      <c r="X2317" s="74"/>
      <c r="Y2317" s="74"/>
      <c r="Z2317" s="74"/>
    </row>
    <row r="2318" spans="1:26">
      <c r="A2318" s="74"/>
      <c r="B2318" s="74"/>
      <c r="C2318" s="74"/>
      <c r="D2318" s="74"/>
      <c r="E2318" s="74"/>
      <c r="F2318" s="74"/>
      <c r="G2318" s="74"/>
      <c r="H2318" s="74"/>
      <c r="I2318" s="74"/>
      <c r="J2318" s="74"/>
      <c r="K2318" s="74"/>
      <c r="L2318" s="74"/>
      <c r="M2318" s="74"/>
      <c r="N2318" s="74"/>
      <c r="O2318" s="74"/>
      <c r="P2318" s="74"/>
      <c r="Q2318" s="74"/>
      <c r="R2318" s="74"/>
      <c r="S2318" s="74"/>
      <c r="T2318" s="74"/>
      <c r="U2318" s="74"/>
      <c r="V2318" s="74"/>
      <c r="W2318" s="74"/>
      <c r="X2318" s="74"/>
      <c r="Y2318" s="74"/>
      <c r="Z2318" s="74"/>
    </row>
    <row r="2319" spans="1:26">
      <c r="A2319" s="74"/>
      <c r="B2319" s="74"/>
      <c r="C2319" s="74"/>
      <c r="D2319" s="74"/>
      <c r="E2319" s="74"/>
      <c r="F2319" s="74"/>
      <c r="G2319" s="74"/>
      <c r="H2319" s="74"/>
      <c r="I2319" s="74"/>
      <c r="J2319" s="74"/>
      <c r="K2319" s="74"/>
      <c r="L2319" s="74"/>
      <c r="M2319" s="74"/>
      <c r="N2319" s="74"/>
      <c r="O2319" s="74"/>
      <c r="P2319" s="74"/>
      <c r="Q2319" s="74"/>
      <c r="R2319" s="74"/>
      <c r="S2319" s="74"/>
      <c r="T2319" s="74"/>
      <c r="U2319" s="74"/>
      <c r="V2319" s="74"/>
      <c r="W2319" s="74"/>
      <c r="X2319" s="74"/>
      <c r="Y2319" s="74"/>
      <c r="Z2319" s="74"/>
    </row>
    <row r="2320" spans="1:26">
      <c r="A2320" s="74"/>
      <c r="B2320" s="74"/>
      <c r="C2320" s="74"/>
      <c r="D2320" s="74"/>
      <c r="E2320" s="74"/>
      <c r="F2320" s="74"/>
      <c r="G2320" s="74"/>
      <c r="H2320" s="74"/>
      <c r="I2320" s="74"/>
      <c r="J2320" s="74"/>
      <c r="K2320" s="74"/>
      <c r="L2320" s="74"/>
      <c r="M2320" s="74"/>
      <c r="N2320" s="74"/>
      <c r="O2320" s="74"/>
      <c r="P2320" s="74"/>
      <c r="Q2320" s="74"/>
      <c r="R2320" s="74"/>
      <c r="S2320" s="74"/>
      <c r="T2320" s="74"/>
      <c r="U2320" s="74"/>
      <c r="V2320" s="74"/>
      <c r="W2320" s="74"/>
      <c r="X2320" s="74"/>
      <c r="Y2320" s="74"/>
      <c r="Z2320" s="74"/>
    </row>
    <row r="2321" spans="1:26">
      <c r="A2321" s="74"/>
      <c r="B2321" s="74"/>
      <c r="C2321" s="74"/>
      <c r="D2321" s="74"/>
      <c r="E2321" s="74"/>
      <c r="F2321" s="74"/>
      <c r="G2321" s="74"/>
      <c r="H2321" s="74"/>
      <c r="I2321" s="74"/>
      <c r="J2321" s="74"/>
      <c r="K2321" s="74"/>
      <c r="L2321" s="74"/>
      <c r="M2321" s="74"/>
      <c r="N2321" s="74"/>
      <c r="O2321" s="74"/>
      <c r="P2321" s="74"/>
      <c r="Q2321" s="74"/>
      <c r="R2321" s="74"/>
      <c r="S2321" s="74"/>
      <c r="T2321" s="74"/>
      <c r="U2321" s="74"/>
      <c r="V2321" s="74"/>
      <c r="W2321" s="74"/>
      <c r="X2321" s="74"/>
      <c r="Y2321" s="74"/>
      <c r="Z2321" s="74"/>
    </row>
    <row r="2322" spans="1:26">
      <c r="A2322" s="74"/>
      <c r="B2322" s="74"/>
      <c r="C2322" s="74"/>
      <c r="D2322" s="74"/>
      <c r="E2322" s="74"/>
      <c r="F2322" s="74"/>
      <c r="G2322" s="74"/>
      <c r="H2322" s="74"/>
      <c r="I2322" s="74"/>
      <c r="J2322" s="74"/>
      <c r="K2322" s="74"/>
      <c r="L2322" s="74"/>
      <c r="M2322" s="74"/>
      <c r="N2322" s="74"/>
      <c r="O2322" s="74"/>
      <c r="P2322" s="74"/>
      <c r="Q2322" s="74"/>
      <c r="R2322" s="74"/>
      <c r="S2322" s="74"/>
      <c r="T2322" s="74"/>
      <c r="U2322" s="74"/>
      <c r="V2322" s="74"/>
      <c r="W2322" s="74"/>
      <c r="X2322" s="74"/>
      <c r="Y2322" s="74"/>
      <c r="Z2322" s="74"/>
    </row>
    <row r="2323" spans="1:26">
      <c r="A2323" s="74"/>
      <c r="B2323" s="74"/>
      <c r="C2323" s="74"/>
      <c r="D2323" s="74"/>
      <c r="E2323" s="74"/>
      <c r="F2323" s="74"/>
      <c r="G2323" s="74"/>
      <c r="H2323" s="74"/>
      <c r="I2323" s="74"/>
      <c r="J2323" s="74"/>
      <c r="K2323" s="74"/>
      <c r="L2323" s="74"/>
      <c r="M2323" s="74"/>
      <c r="N2323" s="74"/>
      <c r="O2323" s="74"/>
      <c r="P2323" s="74"/>
      <c r="Q2323" s="74"/>
      <c r="R2323" s="74"/>
      <c r="S2323" s="74"/>
      <c r="T2323" s="74"/>
      <c r="U2323" s="74"/>
      <c r="V2323" s="74"/>
      <c r="W2323" s="74"/>
      <c r="X2323" s="74"/>
      <c r="Y2323" s="74"/>
      <c r="Z2323" s="74"/>
    </row>
    <row r="2324" spans="1:26">
      <c r="A2324" s="74"/>
      <c r="B2324" s="74"/>
      <c r="C2324" s="74"/>
      <c r="D2324" s="74"/>
      <c r="E2324" s="74"/>
      <c r="F2324" s="74"/>
      <c r="G2324" s="74"/>
      <c r="H2324" s="74"/>
      <c r="I2324" s="74"/>
      <c r="J2324" s="74"/>
      <c r="K2324" s="74"/>
      <c r="L2324" s="74"/>
      <c r="M2324" s="74"/>
      <c r="N2324" s="74"/>
      <c r="O2324" s="74"/>
      <c r="P2324" s="74"/>
      <c r="Q2324" s="74"/>
      <c r="R2324" s="74"/>
      <c r="S2324" s="74"/>
      <c r="T2324" s="74"/>
      <c r="U2324" s="74"/>
      <c r="V2324" s="74"/>
      <c r="W2324" s="74"/>
      <c r="X2324" s="74"/>
      <c r="Y2324" s="74"/>
      <c r="Z2324" s="74"/>
    </row>
    <row r="2325" spans="1:26">
      <c r="A2325" s="74"/>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row>
    <row r="2326" spans="1:26">
      <c r="A2326" s="74"/>
      <c r="B2326" s="74"/>
      <c r="C2326" s="74"/>
      <c r="D2326" s="74"/>
      <c r="E2326" s="74"/>
      <c r="F2326" s="74"/>
      <c r="G2326" s="74"/>
      <c r="H2326" s="74"/>
      <c r="I2326" s="74"/>
      <c r="J2326" s="74"/>
      <c r="K2326" s="74"/>
      <c r="L2326" s="74"/>
      <c r="M2326" s="74"/>
      <c r="N2326" s="74"/>
      <c r="O2326" s="74"/>
      <c r="P2326" s="74"/>
      <c r="Q2326" s="74"/>
      <c r="R2326" s="74"/>
      <c r="S2326" s="74"/>
      <c r="T2326" s="74"/>
      <c r="U2326" s="74"/>
      <c r="V2326" s="74"/>
      <c r="W2326" s="74"/>
      <c r="X2326" s="74"/>
      <c r="Y2326" s="74"/>
      <c r="Z2326" s="74"/>
    </row>
    <row r="2327" spans="1:26">
      <c r="A2327" s="74"/>
      <c r="B2327" s="74"/>
      <c r="C2327" s="74"/>
      <c r="D2327" s="74"/>
      <c r="E2327" s="74"/>
      <c r="F2327" s="74"/>
      <c r="G2327" s="74"/>
      <c r="H2327" s="74"/>
      <c r="I2327" s="74"/>
      <c r="J2327" s="74"/>
      <c r="K2327" s="74"/>
      <c r="L2327" s="74"/>
      <c r="M2327" s="74"/>
      <c r="N2327" s="74"/>
      <c r="O2327" s="74"/>
      <c r="P2327" s="74"/>
      <c r="Q2327" s="74"/>
      <c r="R2327" s="74"/>
      <c r="S2327" s="74"/>
      <c r="T2327" s="74"/>
      <c r="U2327" s="74"/>
      <c r="V2327" s="74"/>
      <c r="W2327" s="74"/>
      <c r="X2327" s="74"/>
      <c r="Y2327" s="74"/>
      <c r="Z2327" s="74"/>
    </row>
    <row r="2328" spans="1:26">
      <c r="A2328" s="74"/>
      <c r="B2328" s="74"/>
      <c r="C2328" s="74"/>
      <c r="D2328" s="74"/>
      <c r="E2328" s="74"/>
      <c r="F2328" s="74"/>
      <c r="G2328" s="74"/>
      <c r="H2328" s="74"/>
      <c r="I2328" s="74"/>
      <c r="J2328" s="74"/>
      <c r="K2328" s="74"/>
      <c r="L2328" s="74"/>
      <c r="M2328" s="74"/>
      <c r="N2328" s="74"/>
      <c r="O2328" s="74"/>
      <c r="P2328" s="74"/>
      <c r="Q2328" s="74"/>
      <c r="R2328" s="74"/>
      <c r="S2328" s="74"/>
      <c r="T2328" s="74"/>
      <c r="U2328" s="74"/>
      <c r="V2328" s="74"/>
      <c r="W2328" s="74"/>
      <c r="X2328" s="74"/>
      <c r="Y2328" s="74"/>
      <c r="Z2328" s="74"/>
    </row>
    <row r="2329" spans="1:26">
      <c r="A2329" s="74"/>
      <c r="B2329" s="74"/>
      <c r="C2329" s="74"/>
      <c r="D2329" s="74"/>
      <c r="E2329" s="74"/>
      <c r="F2329" s="74"/>
      <c r="G2329" s="74"/>
      <c r="H2329" s="74"/>
      <c r="I2329" s="74"/>
      <c r="J2329" s="74"/>
      <c r="K2329" s="74"/>
      <c r="L2329" s="74"/>
      <c r="M2329" s="74"/>
      <c r="N2329" s="74"/>
      <c r="O2329" s="74"/>
      <c r="P2329" s="74"/>
      <c r="Q2329" s="74"/>
      <c r="R2329" s="74"/>
      <c r="S2329" s="74"/>
      <c r="T2329" s="74"/>
      <c r="U2329" s="74"/>
      <c r="V2329" s="74"/>
      <c r="W2329" s="74"/>
      <c r="X2329" s="74"/>
      <c r="Y2329" s="74"/>
      <c r="Z2329" s="74"/>
    </row>
    <row r="2330" spans="1:26">
      <c r="A2330" s="74"/>
      <c r="B2330" s="74"/>
      <c r="C2330" s="74"/>
      <c r="D2330" s="74"/>
      <c r="E2330" s="74"/>
      <c r="F2330" s="74"/>
      <c r="G2330" s="74"/>
      <c r="H2330" s="74"/>
      <c r="I2330" s="74"/>
      <c r="J2330" s="74"/>
      <c r="K2330" s="74"/>
      <c r="L2330" s="74"/>
      <c r="M2330" s="74"/>
      <c r="N2330" s="74"/>
      <c r="O2330" s="74"/>
      <c r="P2330" s="74"/>
      <c r="Q2330" s="74"/>
      <c r="R2330" s="74"/>
      <c r="S2330" s="74"/>
      <c r="T2330" s="74"/>
      <c r="U2330" s="74"/>
      <c r="V2330" s="74"/>
      <c r="W2330" s="74"/>
      <c r="X2330" s="74"/>
      <c r="Y2330" s="74"/>
      <c r="Z2330" s="74"/>
    </row>
    <row r="2331" spans="1:26">
      <c r="A2331" s="74"/>
      <c r="B2331" s="74"/>
      <c r="C2331" s="74"/>
      <c r="D2331" s="74"/>
      <c r="E2331" s="74"/>
      <c r="F2331" s="74"/>
      <c r="G2331" s="74"/>
      <c r="H2331" s="74"/>
      <c r="I2331" s="74"/>
      <c r="J2331" s="74"/>
      <c r="K2331" s="74"/>
      <c r="L2331" s="74"/>
      <c r="M2331" s="74"/>
      <c r="N2331" s="74"/>
      <c r="O2331" s="74"/>
      <c r="P2331" s="74"/>
      <c r="Q2331" s="74"/>
      <c r="R2331" s="74"/>
      <c r="S2331" s="74"/>
      <c r="T2331" s="74"/>
      <c r="U2331" s="74"/>
      <c r="V2331" s="74"/>
      <c r="W2331" s="74"/>
      <c r="X2331" s="74"/>
      <c r="Y2331" s="74"/>
      <c r="Z2331" s="74"/>
    </row>
    <row r="2332" spans="1:26">
      <c r="A2332" s="74"/>
      <c r="B2332" s="74"/>
      <c r="C2332" s="74"/>
      <c r="D2332" s="74"/>
      <c r="E2332" s="74"/>
      <c r="F2332" s="74"/>
      <c r="G2332" s="74"/>
      <c r="H2332" s="74"/>
      <c r="I2332" s="74"/>
      <c r="J2332" s="74"/>
      <c r="K2332" s="74"/>
      <c r="L2332" s="74"/>
      <c r="M2332" s="74"/>
      <c r="N2332" s="74"/>
      <c r="O2332" s="74"/>
      <c r="P2332" s="74"/>
      <c r="Q2332" s="74"/>
      <c r="R2332" s="74"/>
      <c r="S2332" s="74"/>
      <c r="T2332" s="74"/>
      <c r="U2332" s="74"/>
      <c r="V2332" s="74"/>
      <c r="W2332" s="74"/>
      <c r="X2332" s="74"/>
      <c r="Y2332" s="74"/>
      <c r="Z2332" s="74"/>
    </row>
    <row r="2333" spans="1:26">
      <c r="A2333" s="74"/>
      <c r="B2333" s="74"/>
      <c r="C2333" s="74"/>
      <c r="D2333" s="74"/>
      <c r="E2333" s="74"/>
      <c r="F2333" s="74"/>
      <c r="G2333" s="74"/>
      <c r="H2333" s="74"/>
      <c r="I2333" s="74"/>
      <c r="J2333" s="74"/>
      <c r="K2333" s="74"/>
      <c r="L2333" s="74"/>
      <c r="M2333" s="74"/>
      <c r="N2333" s="74"/>
      <c r="O2333" s="74"/>
      <c r="P2333" s="74"/>
      <c r="Q2333" s="74"/>
      <c r="R2333" s="74"/>
      <c r="S2333" s="74"/>
      <c r="T2333" s="74"/>
      <c r="U2333" s="74"/>
      <c r="V2333" s="74"/>
      <c r="W2333" s="74"/>
      <c r="X2333" s="74"/>
      <c r="Y2333" s="74"/>
      <c r="Z2333" s="74"/>
    </row>
    <row r="2334" spans="1:26">
      <c r="A2334" s="74"/>
      <c r="B2334" s="74"/>
      <c r="C2334" s="74"/>
      <c r="D2334" s="74"/>
      <c r="E2334" s="74"/>
      <c r="F2334" s="74"/>
      <c r="G2334" s="74"/>
      <c r="H2334" s="74"/>
      <c r="I2334" s="74"/>
      <c r="J2334" s="74"/>
      <c r="K2334" s="74"/>
      <c r="L2334" s="74"/>
      <c r="M2334" s="74"/>
      <c r="N2334" s="74"/>
      <c r="O2334" s="74"/>
      <c r="P2334" s="74"/>
      <c r="Q2334" s="74"/>
      <c r="R2334" s="74"/>
      <c r="S2334" s="74"/>
      <c r="T2334" s="74"/>
      <c r="U2334" s="74"/>
      <c r="V2334" s="74"/>
      <c r="W2334" s="74"/>
      <c r="X2334" s="74"/>
      <c r="Y2334" s="74"/>
      <c r="Z2334" s="74"/>
    </row>
    <row r="2335" spans="1:26">
      <c r="A2335" s="74"/>
      <c r="B2335" s="74"/>
      <c r="C2335" s="74"/>
      <c r="D2335" s="74"/>
      <c r="E2335" s="74"/>
      <c r="F2335" s="74"/>
      <c r="G2335" s="74"/>
      <c r="H2335" s="74"/>
      <c r="I2335" s="74"/>
      <c r="J2335" s="74"/>
      <c r="K2335" s="74"/>
      <c r="L2335" s="74"/>
      <c r="M2335" s="74"/>
      <c r="N2335" s="74"/>
      <c r="O2335" s="74"/>
      <c r="P2335" s="74"/>
      <c r="Q2335" s="74"/>
      <c r="R2335" s="74"/>
      <c r="S2335" s="74"/>
      <c r="T2335" s="74"/>
      <c r="U2335" s="74"/>
      <c r="V2335" s="74"/>
      <c r="W2335" s="74"/>
      <c r="X2335" s="74"/>
      <c r="Y2335" s="74"/>
      <c r="Z2335" s="74"/>
    </row>
    <row r="2336" spans="1:26">
      <c r="A2336" s="74"/>
      <c r="B2336" s="74"/>
      <c r="C2336" s="74"/>
      <c r="D2336" s="74"/>
      <c r="E2336" s="74"/>
      <c r="F2336" s="74"/>
      <c r="G2336" s="74"/>
      <c r="H2336" s="74"/>
      <c r="I2336" s="74"/>
      <c r="J2336" s="74"/>
      <c r="K2336" s="74"/>
      <c r="L2336" s="74"/>
      <c r="M2336" s="74"/>
      <c r="N2336" s="74"/>
      <c r="O2336" s="74"/>
      <c r="P2336" s="74"/>
      <c r="Q2336" s="74"/>
      <c r="R2336" s="74"/>
      <c r="S2336" s="74"/>
      <c r="T2336" s="74"/>
      <c r="U2336" s="74"/>
      <c r="V2336" s="74"/>
      <c r="W2336" s="74"/>
      <c r="X2336" s="74"/>
      <c r="Y2336" s="74"/>
      <c r="Z2336" s="74"/>
    </row>
    <row r="2337" spans="1:26">
      <c r="A2337" s="74"/>
      <c r="B2337" s="74"/>
      <c r="C2337" s="74"/>
      <c r="D2337" s="74"/>
      <c r="E2337" s="74"/>
      <c r="F2337" s="74"/>
      <c r="G2337" s="74"/>
      <c r="H2337" s="74"/>
      <c r="I2337" s="74"/>
      <c r="J2337" s="74"/>
      <c r="K2337" s="74"/>
      <c r="L2337" s="74"/>
      <c r="M2337" s="74"/>
      <c r="N2337" s="74"/>
      <c r="O2337" s="74"/>
      <c r="P2337" s="74"/>
      <c r="Q2337" s="74"/>
      <c r="R2337" s="74"/>
      <c r="S2337" s="74"/>
      <c r="T2337" s="74"/>
      <c r="U2337" s="74"/>
      <c r="V2337" s="74"/>
      <c r="W2337" s="74"/>
      <c r="X2337" s="74"/>
      <c r="Y2337" s="74"/>
      <c r="Z2337" s="74"/>
    </row>
    <row r="2338" spans="1:26">
      <c r="A2338" s="74"/>
      <c r="B2338" s="74"/>
      <c r="C2338" s="74"/>
      <c r="D2338" s="74"/>
      <c r="E2338" s="74"/>
      <c r="F2338" s="74"/>
      <c r="G2338" s="74"/>
      <c r="H2338" s="74"/>
      <c r="I2338" s="74"/>
      <c r="J2338" s="74"/>
      <c r="K2338" s="74"/>
      <c r="L2338" s="74"/>
      <c r="M2338" s="74"/>
      <c r="N2338" s="74"/>
      <c r="O2338" s="74"/>
      <c r="P2338" s="74"/>
      <c r="Q2338" s="74"/>
      <c r="R2338" s="74"/>
      <c r="S2338" s="74"/>
      <c r="T2338" s="74"/>
      <c r="U2338" s="74"/>
      <c r="V2338" s="74"/>
      <c r="W2338" s="74"/>
      <c r="X2338" s="74"/>
      <c r="Y2338" s="74"/>
      <c r="Z2338" s="74"/>
    </row>
    <row r="2339" spans="1:26">
      <c r="A2339" s="74"/>
      <c r="B2339" s="74"/>
      <c r="C2339" s="74"/>
      <c r="D2339" s="74"/>
      <c r="E2339" s="74"/>
      <c r="F2339" s="74"/>
      <c r="G2339" s="74"/>
      <c r="H2339" s="74"/>
      <c r="I2339" s="74"/>
      <c r="J2339" s="74"/>
      <c r="K2339" s="74"/>
      <c r="L2339" s="74"/>
      <c r="M2339" s="74"/>
      <c r="N2339" s="74"/>
      <c r="O2339" s="74"/>
      <c r="P2339" s="74"/>
      <c r="Q2339" s="74"/>
      <c r="R2339" s="74"/>
      <c r="S2339" s="74"/>
      <c r="T2339" s="74"/>
      <c r="U2339" s="74"/>
      <c r="V2339" s="74"/>
      <c r="W2339" s="74"/>
      <c r="X2339" s="74"/>
      <c r="Y2339" s="74"/>
      <c r="Z2339" s="74"/>
    </row>
    <row r="2340" spans="1:26">
      <c r="A2340" s="74"/>
      <c r="B2340" s="74"/>
      <c r="C2340" s="74"/>
      <c r="D2340" s="74"/>
      <c r="E2340" s="74"/>
      <c r="F2340" s="74"/>
      <c r="G2340" s="74"/>
      <c r="H2340" s="74"/>
      <c r="I2340" s="74"/>
      <c r="J2340" s="74"/>
      <c r="K2340" s="74"/>
      <c r="L2340" s="74"/>
      <c r="M2340" s="74"/>
      <c r="N2340" s="74"/>
      <c r="O2340" s="74"/>
      <c r="P2340" s="74"/>
      <c r="Q2340" s="74"/>
      <c r="R2340" s="74"/>
      <c r="S2340" s="74"/>
      <c r="T2340" s="74"/>
      <c r="U2340" s="74"/>
      <c r="V2340" s="74"/>
      <c r="W2340" s="74"/>
      <c r="X2340" s="74"/>
      <c r="Y2340" s="74"/>
      <c r="Z2340" s="74"/>
    </row>
    <row r="2341" spans="1:26">
      <c r="A2341" s="74"/>
      <c r="B2341" s="74"/>
      <c r="C2341" s="74"/>
      <c r="D2341" s="74"/>
      <c r="E2341" s="74"/>
      <c r="F2341" s="74"/>
      <c r="G2341" s="74"/>
      <c r="H2341" s="74"/>
      <c r="I2341" s="74"/>
      <c r="J2341" s="74"/>
      <c r="K2341" s="74"/>
      <c r="L2341" s="74"/>
      <c r="M2341" s="74"/>
      <c r="N2341" s="74"/>
      <c r="O2341" s="74"/>
      <c r="P2341" s="74"/>
      <c r="Q2341" s="74"/>
      <c r="R2341" s="74"/>
      <c r="S2341" s="74"/>
      <c r="T2341" s="74"/>
      <c r="U2341" s="74"/>
      <c r="V2341" s="74"/>
      <c r="W2341" s="74"/>
      <c r="X2341" s="74"/>
      <c r="Y2341" s="74"/>
      <c r="Z2341" s="74"/>
    </row>
    <row r="2342" spans="1:26">
      <c r="A2342" s="74"/>
      <c r="B2342" s="74"/>
      <c r="C2342" s="74"/>
      <c r="D2342" s="74"/>
      <c r="E2342" s="74"/>
      <c r="F2342" s="74"/>
      <c r="G2342" s="74"/>
      <c r="H2342" s="74"/>
      <c r="I2342" s="74"/>
      <c r="J2342" s="74"/>
      <c r="K2342" s="74"/>
      <c r="L2342" s="74"/>
      <c r="M2342" s="74"/>
      <c r="N2342" s="74"/>
      <c r="O2342" s="74"/>
      <c r="P2342" s="74"/>
      <c r="Q2342" s="74"/>
      <c r="R2342" s="74"/>
      <c r="S2342" s="74"/>
      <c r="T2342" s="74"/>
      <c r="U2342" s="74"/>
      <c r="V2342" s="74"/>
      <c r="W2342" s="74"/>
      <c r="X2342" s="74"/>
      <c r="Y2342" s="74"/>
      <c r="Z2342" s="74"/>
    </row>
    <row r="2343" spans="1:26">
      <c r="A2343" s="74"/>
      <c r="B2343" s="74"/>
      <c r="C2343" s="74"/>
      <c r="D2343" s="74"/>
      <c r="E2343" s="74"/>
      <c r="F2343" s="74"/>
      <c r="G2343" s="74"/>
      <c r="H2343" s="74"/>
      <c r="I2343" s="74"/>
      <c r="J2343" s="74"/>
      <c r="K2343" s="74"/>
      <c r="L2343" s="74"/>
      <c r="M2343" s="74"/>
      <c r="N2343" s="74"/>
      <c r="O2343" s="74"/>
      <c r="P2343" s="74"/>
      <c r="Q2343" s="74"/>
      <c r="R2343" s="74"/>
      <c r="S2343" s="74"/>
      <c r="T2343" s="74"/>
      <c r="U2343" s="74"/>
      <c r="V2343" s="74"/>
      <c r="W2343" s="74"/>
      <c r="X2343" s="74"/>
      <c r="Y2343" s="74"/>
      <c r="Z2343" s="74"/>
    </row>
    <row r="2344" spans="1:26">
      <c r="A2344" s="74"/>
      <c r="B2344" s="74"/>
      <c r="C2344" s="74"/>
      <c r="D2344" s="74"/>
      <c r="E2344" s="74"/>
      <c r="F2344" s="74"/>
      <c r="G2344" s="74"/>
      <c r="H2344" s="74"/>
      <c r="I2344" s="74"/>
      <c r="J2344" s="74"/>
      <c r="K2344" s="74"/>
      <c r="L2344" s="74"/>
      <c r="M2344" s="74"/>
      <c r="N2344" s="74"/>
      <c r="O2344" s="74"/>
      <c r="P2344" s="74"/>
      <c r="Q2344" s="74"/>
      <c r="R2344" s="74"/>
      <c r="S2344" s="74"/>
      <c r="T2344" s="74"/>
      <c r="U2344" s="74"/>
      <c r="V2344" s="74"/>
      <c r="W2344" s="74"/>
      <c r="X2344" s="74"/>
      <c r="Y2344" s="74"/>
      <c r="Z2344" s="74"/>
    </row>
    <row r="2345" spans="1:26">
      <c r="A2345" s="74"/>
      <c r="B2345" s="74"/>
      <c r="C2345" s="74"/>
      <c r="D2345" s="74"/>
      <c r="E2345" s="74"/>
      <c r="F2345" s="74"/>
      <c r="G2345" s="74"/>
      <c r="H2345" s="74"/>
      <c r="I2345" s="74"/>
      <c r="J2345" s="74"/>
      <c r="K2345" s="74"/>
      <c r="L2345" s="74"/>
      <c r="M2345" s="74"/>
      <c r="N2345" s="74"/>
      <c r="O2345" s="74"/>
      <c r="P2345" s="74"/>
      <c r="Q2345" s="74"/>
      <c r="R2345" s="74"/>
      <c r="S2345" s="74"/>
      <c r="T2345" s="74"/>
      <c r="U2345" s="74"/>
      <c r="V2345" s="74"/>
      <c r="W2345" s="74"/>
      <c r="X2345" s="74"/>
      <c r="Y2345" s="74"/>
      <c r="Z2345" s="74"/>
    </row>
    <row r="2346" spans="1:26">
      <c r="A2346" s="74"/>
      <c r="B2346" s="74"/>
      <c r="C2346" s="74"/>
      <c r="D2346" s="74"/>
      <c r="E2346" s="74"/>
      <c r="F2346" s="74"/>
      <c r="G2346" s="74"/>
      <c r="H2346" s="74"/>
      <c r="I2346" s="74"/>
      <c r="J2346" s="74"/>
      <c r="K2346" s="74"/>
      <c r="L2346" s="74"/>
      <c r="M2346" s="74"/>
      <c r="N2346" s="74"/>
      <c r="O2346" s="74"/>
      <c r="P2346" s="74"/>
      <c r="Q2346" s="74"/>
      <c r="R2346" s="74"/>
      <c r="S2346" s="74"/>
      <c r="T2346" s="74"/>
      <c r="U2346" s="74"/>
      <c r="V2346" s="74"/>
      <c r="W2346" s="74"/>
      <c r="X2346" s="74"/>
      <c r="Y2346" s="74"/>
      <c r="Z2346" s="74"/>
    </row>
    <row r="2347" spans="1:26">
      <c r="A2347" s="74"/>
      <c r="B2347" s="74"/>
      <c r="C2347" s="74"/>
      <c r="D2347" s="74"/>
      <c r="E2347" s="74"/>
      <c r="F2347" s="74"/>
      <c r="G2347" s="74"/>
      <c r="H2347" s="74"/>
      <c r="I2347" s="74"/>
      <c r="J2347" s="74"/>
      <c r="K2347" s="74"/>
      <c r="L2347" s="74"/>
      <c r="M2347" s="74"/>
      <c r="N2347" s="74"/>
      <c r="O2347" s="74"/>
      <c r="P2347" s="74"/>
      <c r="Q2347" s="74"/>
      <c r="R2347" s="74"/>
      <c r="S2347" s="74"/>
      <c r="T2347" s="74"/>
      <c r="U2347" s="74"/>
      <c r="V2347" s="74"/>
      <c r="W2347" s="74"/>
      <c r="X2347" s="74"/>
      <c r="Y2347" s="74"/>
      <c r="Z2347" s="74"/>
    </row>
    <row r="2348" spans="1:26">
      <c r="A2348" s="74"/>
      <c r="B2348" s="74"/>
      <c r="C2348" s="74"/>
      <c r="D2348" s="74"/>
      <c r="E2348" s="74"/>
      <c r="F2348" s="74"/>
      <c r="G2348" s="74"/>
      <c r="H2348" s="74"/>
      <c r="I2348" s="74"/>
      <c r="J2348" s="74"/>
      <c r="K2348" s="74"/>
      <c r="L2348" s="74"/>
      <c r="M2348" s="74"/>
      <c r="N2348" s="74"/>
      <c r="O2348" s="74"/>
      <c r="P2348" s="74"/>
      <c r="Q2348" s="74"/>
      <c r="R2348" s="74"/>
      <c r="S2348" s="74"/>
      <c r="T2348" s="74"/>
      <c r="U2348" s="74"/>
      <c r="V2348" s="74"/>
      <c r="W2348" s="74"/>
      <c r="X2348" s="74"/>
      <c r="Y2348" s="74"/>
      <c r="Z2348" s="74"/>
    </row>
    <row r="2349" spans="1:26">
      <c r="A2349" s="74"/>
      <c r="B2349" s="74"/>
      <c r="C2349" s="74"/>
      <c r="D2349" s="74"/>
      <c r="E2349" s="74"/>
      <c r="F2349" s="74"/>
      <c r="G2349" s="74"/>
      <c r="H2349" s="74"/>
      <c r="I2349" s="74"/>
      <c r="J2349" s="74"/>
      <c r="K2349" s="74"/>
      <c r="L2349" s="74"/>
      <c r="M2349" s="74"/>
      <c r="N2349" s="74"/>
      <c r="O2349" s="74"/>
      <c r="P2349" s="74"/>
      <c r="Q2349" s="74"/>
      <c r="R2349" s="74"/>
      <c r="S2349" s="74"/>
      <c r="T2349" s="74"/>
      <c r="U2349" s="74"/>
      <c r="V2349" s="74"/>
      <c r="W2349" s="74"/>
      <c r="X2349" s="74"/>
      <c r="Y2349" s="74"/>
      <c r="Z2349" s="74"/>
    </row>
    <row r="2350" spans="1:26">
      <c r="A2350" s="74"/>
      <c r="B2350" s="74"/>
      <c r="C2350" s="74"/>
      <c r="D2350" s="74"/>
      <c r="E2350" s="74"/>
      <c r="F2350" s="74"/>
      <c r="G2350" s="74"/>
      <c r="H2350" s="74"/>
      <c r="I2350" s="74"/>
      <c r="J2350" s="74"/>
      <c r="K2350" s="74"/>
      <c r="L2350" s="74"/>
      <c r="M2350" s="74"/>
      <c r="N2350" s="74"/>
      <c r="O2350" s="74"/>
      <c r="P2350" s="74"/>
      <c r="Q2350" s="74"/>
      <c r="R2350" s="74"/>
      <c r="S2350" s="74"/>
      <c r="T2350" s="74"/>
      <c r="U2350" s="74"/>
      <c r="V2350" s="74"/>
      <c r="W2350" s="74"/>
      <c r="X2350" s="74"/>
      <c r="Y2350" s="74"/>
      <c r="Z2350" s="74"/>
    </row>
    <row r="2351" spans="1:26">
      <c r="A2351" s="74"/>
      <c r="B2351" s="74"/>
      <c r="C2351" s="74"/>
      <c r="D2351" s="74"/>
      <c r="E2351" s="74"/>
      <c r="F2351" s="74"/>
      <c r="G2351" s="74"/>
      <c r="H2351" s="74"/>
      <c r="I2351" s="74"/>
      <c r="J2351" s="74"/>
      <c r="K2351" s="74"/>
      <c r="L2351" s="74"/>
      <c r="M2351" s="74"/>
      <c r="N2351" s="74"/>
      <c r="O2351" s="74"/>
      <c r="P2351" s="74"/>
      <c r="Q2351" s="74"/>
      <c r="R2351" s="74"/>
      <c r="S2351" s="74"/>
      <c r="T2351" s="74"/>
      <c r="U2351" s="74"/>
      <c r="V2351" s="74"/>
      <c r="W2351" s="74"/>
      <c r="X2351" s="74"/>
      <c r="Y2351" s="74"/>
      <c r="Z2351" s="74"/>
    </row>
    <row r="2352" spans="1:26">
      <c r="A2352" s="74"/>
      <c r="B2352" s="74"/>
      <c r="C2352" s="74"/>
      <c r="D2352" s="74"/>
      <c r="E2352" s="74"/>
      <c r="F2352" s="74"/>
      <c r="G2352" s="74"/>
      <c r="H2352" s="74"/>
      <c r="I2352" s="74"/>
      <c r="J2352" s="74"/>
      <c r="K2352" s="74"/>
      <c r="L2352" s="74"/>
      <c r="M2352" s="74"/>
      <c r="N2352" s="74"/>
      <c r="O2352" s="74"/>
      <c r="P2352" s="74"/>
      <c r="Q2352" s="74"/>
      <c r="R2352" s="74"/>
      <c r="S2352" s="74"/>
      <c r="T2352" s="74"/>
      <c r="U2352" s="74"/>
      <c r="V2352" s="74"/>
      <c r="W2352" s="74"/>
      <c r="X2352" s="74"/>
      <c r="Y2352" s="74"/>
      <c r="Z2352" s="74"/>
    </row>
    <row r="2353" spans="1:26">
      <c r="A2353" s="74"/>
      <c r="B2353" s="74"/>
      <c r="C2353" s="74"/>
      <c r="D2353" s="74"/>
      <c r="E2353" s="74"/>
      <c r="F2353" s="74"/>
      <c r="G2353" s="74"/>
      <c r="H2353" s="74"/>
      <c r="I2353" s="74"/>
      <c r="J2353" s="74"/>
      <c r="K2353" s="74"/>
      <c r="L2353" s="74"/>
      <c r="M2353" s="74"/>
      <c r="N2353" s="74"/>
      <c r="O2353" s="74"/>
      <c r="P2353" s="74"/>
      <c r="Q2353" s="74"/>
      <c r="R2353" s="74"/>
      <c r="S2353" s="74"/>
      <c r="T2353" s="74"/>
      <c r="U2353" s="74"/>
      <c r="V2353" s="74"/>
      <c r="W2353" s="74"/>
      <c r="X2353" s="74"/>
      <c r="Y2353" s="74"/>
      <c r="Z2353" s="74"/>
    </row>
    <row r="2354" spans="1:26">
      <c r="A2354" s="74"/>
      <c r="B2354" s="74"/>
      <c r="C2354" s="74"/>
      <c r="D2354" s="74"/>
      <c r="E2354" s="74"/>
      <c r="F2354" s="74"/>
      <c r="G2354" s="74"/>
      <c r="H2354" s="74"/>
      <c r="I2354" s="74"/>
      <c r="J2354" s="74"/>
      <c r="K2354" s="74"/>
      <c r="L2354" s="74"/>
      <c r="M2354" s="74"/>
      <c r="N2354" s="74"/>
      <c r="O2354" s="74"/>
      <c r="P2354" s="74"/>
      <c r="Q2354" s="74"/>
      <c r="R2354" s="74"/>
      <c r="S2354" s="74"/>
      <c r="T2354" s="74"/>
      <c r="U2354" s="74"/>
      <c r="V2354" s="74"/>
      <c r="W2354" s="74"/>
      <c r="X2354" s="74"/>
      <c r="Y2354" s="74"/>
      <c r="Z2354" s="74"/>
    </row>
    <row r="2355" spans="1:26">
      <c r="A2355" s="74"/>
      <c r="B2355" s="74"/>
      <c r="C2355" s="74"/>
      <c r="D2355" s="74"/>
      <c r="E2355" s="74"/>
      <c r="F2355" s="74"/>
      <c r="G2355" s="74"/>
      <c r="H2355" s="74"/>
      <c r="I2355" s="74"/>
      <c r="J2355" s="74"/>
      <c r="K2355" s="74"/>
      <c r="L2355" s="74"/>
      <c r="M2355" s="74"/>
      <c r="N2355" s="74"/>
      <c r="O2355" s="74"/>
      <c r="P2355" s="74"/>
      <c r="Q2355" s="74"/>
      <c r="R2355" s="74"/>
      <c r="S2355" s="74"/>
      <c r="T2355" s="74"/>
      <c r="U2355" s="74"/>
      <c r="V2355" s="74"/>
      <c r="W2355" s="74"/>
      <c r="X2355" s="74"/>
      <c r="Y2355" s="74"/>
      <c r="Z2355" s="74"/>
    </row>
    <row r="2356" spans="1:26">
      <c r="A2356" s="74"/>
      <c r="B2356" s="74"/>
      <c r="C2356" s="74"/>
      <c r="D2356" s="74"/>
      <c r="E2356" s="74"/>
      <c r="F2356" s="74"/>
      <c r="G2356" s="74"/>
      <c r="H2356" s="74"/>
      <c r="I2356" s="74"/>
      <c r="J2356" s="74"/>
      <c r="K2356" s="74"/>
      <c r="L2356" s="74"/>
      <c r="M2356" s="74"/>
      <c r="N2356" s="74"/>
      <c r="O2356" s="74"/>
      <c r="P2356" s="74"/>
      <c r="Q2356" s="74"/>
      <c r="R2356" s="74"/>
      <c r="S2356" s="74"/>
      <c r="T2356" s="74"/>
      <c r="U2356" s="74"/>
      <c r="V2356" s="74"/>
      <c r="W2356" s="74"/>
      <c r="X2356" s="74"/>
      <c r="Y2356" s="74"/>
      <c r="Z2356" s="74"/>
    </row>
    <row r="2357" spans="1:26">
      <c r="A2357" s="74"/>
      <c r="B2357" s="74"/>
      <c r="C2357" s="74"/>
      <c r="D2357" s="74"/>
      <c r="E2357" s="74"/>
      <c r="F2357" s="74"/>
      <c r="G2357" s="74"/>
      <c r="H2357" s="74"/>
      <c r="I2357" s="74"/>
      <c r="J2357" s="74"/>
      <c r="K2357" s="74"/>
      <c r="L2357" s="74"/>
      <c r="M2357" s="74"/>
      <c r="N2357" s="74"/>
      <c r="O2357" s="74"/>
      <c r="P2357" s="74"/>
      <c r="Q2357" s="74"/>
      <c r="R2357" s="74"/>
      <c r="S2357" s="74"/>
      <c r="T2357" s="74"/>
      <c r="U2357" s="74"/>
      <c r="V2357" s="74"/>
      <c r="W2357" s="74"/>
      <c r="X2357" s="74"/>
      <c r="Y2357" s="74"/>
      <c r="Z2357" s="74"/>
    </row>
    <row r="2358" spans="1:26">
      <c r="A2358" s="74"/>
      <c r="B2358" s="74"/>
      <c r="C2358" s="74"/>
      <c r="D2358" s="74"/>
      <c r="E2358" s="74"/>
      <c r="F2358" s="74"/>
      <c r="G2358" s="74"/>
      <c r="H2358" s="74"/>
      <c r="I2358" s="74"/>
      <c r="J2358" s="74"/>
      <c r="K2358" s="74"/>
      <c r="L2358" s="74"/>
      <c r="M2358" s="74"/>
      <c r="N2358" s="74"/>
      <c r="O2358" s="74"/>
      <c r="P2358" s="74"/>
      <c r="Q2358" s="74"/>
      <c r="R2358" s="74"/>
      <c r="S2358" s="74"/>
      <c r="T2358" s="74"/>
      <c r="U2358" s="74"/>
      <c r="V2358" s="74"/>
      <c r="W2358" s="74"/>
      <c r="X2358" s="74"/>
      <c r="Y2358" s="74"/>
      <c r="Z2358" s="74"/>
    </row>
    <row r="2359" spans="1:26">
      <c r="A2359" s="74"/>
      <c r="B2359" s="74"/>
      <c r="C2359" s="74"/>
      <c r="D2359" s="74"/>
      <c r="E2359" s="74"/>
      <c r="F2359" s="74"/>
      <c r="G2359" s="74"/>
      <c r="H2359" s="74"/>
      <c r="I2359" s="74"/>
      <c r="J2359" s="74"/>
      <c r="K2359" s="74"/>
      <c r="L2359" s="74"/>
      <c r="M2359" s="74"/>
      <c r="N2359" s="74"/>
      <c r="O2359" s="74"/>
      <c r="P2359" s="74"/>
      <c r="Q2359" s="74"/>
      <c r="R2359" s="74"/>
      <c r="S2359" s="74"/>
      <c r="T2359" s="74"/>
      <c r="U2359" s="74"/>
      <c r="V2359" s="74"/>
      <c r="W2359" s="74"/>
      <c r="X2359" s="74"/>
      <c r="Y2359" s="74"/>
      <c r="Z2359" s="74"/>
    </row>
    <row r="2360" spans="1:26">
      <c r="A2360" s="74"/>
      <c r="B2360" s="74"/>
      <c r="C2360" s="74"/>
      <c r="D2360" s="74"/>
      <c r="E2360" s="74"/>
      <c r="F2360" s="74"/>
      <c r="G2360" s="74"/>
      <c r="H2360" s="74"/>
      <c r="I2360" s="74"/>
      <c r="J2360" s="74"/>
      <c r="K2360" s="74"/>
      <c r="L2360" s="74"/>
      <c r="M2360" s="74"/>
      <c r="N2360" s="74"/>
      <c r="O2360" s="74"/>
      <c r="P2360" s="74"/>
      <c r="Q2360" s="74"/>
      <c r="R2360" s="74"/>
      <c r="S2360" s="74"/>
      <c r="T2360" s="74"/>
      <c r="U2360" s="74"/>
      <c r="V2360" s="74"/>
      <c r="W2360" s="74"/>
      <c r="X2360" s="74"/>
      <c r="Y2360" s="74"/>
      <c r="Z2360" s="74"/>
    </row>
    <row r="2361" spans="1:26">
      <c r="A2361" s="74"/>
      <c r="B2361" s="74"/>
      <c r="C2361" s="74"/>
      <c r="D2361" s="74"/>
      <c r="E2361" s="74"/>
      <c r="F2361" s="74"/>
      <c r="G2361" s="74"/>
      <c r="H2361" s="74"/>
      <c r="I2361" s="74"/>
      <c r="J2361" s="74"/>
      <c r="K2361" s="74"/>
      <c r="L2361" s="74"/>
      <c r="M2361" s="74"/>
      <c r="N2361" s="74"/>
      <c r="O2361" s="74"/>
      <c r="P2361" s="74"/>
      <c r="Q2361" s="74"/>
      <c r="R2361" s="74"/>
      <c r="S2361" s="74"/>
      <c r="T2361" s="74"/>
      <c r="U2361" s="74"/>
      <c r="V2361" s="74"/>
      <c r="W2361" s="74"/>
      <c r="X2361" s="74"/>
      <c r="Y2361" s="74"/>
      <c r="Z2361" s="74"/>
    </row>
    <row r="2362" spans="1:26">
      <c r="A2362" s="74"/>
      <c r="B2362" s="74"/>
      <c r="C2362" s="74"/>
      <c r="D2362" s="74"/>
      <c r="E2362" s="74"/>
      <c r="F2362" s="74"/>
      <c r="G2362" s="74"/>
      <c r="H2362" s="74"/>
      <c r="I2362" s="74"/>
      <c r="J2362" s="74"/>
      <c r="K2362" s="74"/>
      <c r="L2362" s="74"/>
      <c r="M2362" s="74"/>
      <c r="N2362" s="74"/>
      <c r="O2362" s="74"/>
      <c r="P2362" s="74"/>
      <c r="Q2362" s="74"/>
      <c r="R2362" s="74"/>
      <c r="S2362" s="74"/>
      <c r="T2362" s="74"/>
      <c r="U2362" s="74"/>
      <c r="V2362" s="74"/>
      <c r="W2362" s="74"/>
      <c r="X2362" s="74"/>
      <c r="Y2362" s="74"/>
      <c r="Z2362" s="74"/>
    </row>
    <row r="2363" spans="1:26">
      <c r="A2363" s="74"/>
      <c r="B2363" s="74"/>
      <c r="C2363" s="74"/>
      <c r="D2363" s="74"/>
      <c r="E2363" s="74"/>
      <c r="F2363" s="74"/>
      <c r="G2363" s="74"/>
      <c r="H2363" s="74"/>
      <c r="I2363" s="74"/>
      <c r="J2363" s="74"/>
      <c r="K2363" s="74"/>
      <c r="L2363" s="74"/>
      <c r="M2363" s="74"/>
      <c r="N2363" s="74"/>
      <c r="O2363" s="74"/>
      <c r="P2363" s="74"/>
      <c r="Q2363" s="74"/>
      <c r="R2363" s="74"/>
      <c r="S2363" s="74"/>
      <c r="T2363" s="74"/>
      <c r="U2363" s="74"/>
      <c r="V2363" s="74"/>
      <c r="W2363" s="74"/>
      <c r="X2363" s="74"/>
      <c r="Y2363" s="74"/>
      <c r="Z2363" s="74"/>
    </row>
    <row r="2364" spans="1:26">
      <c r="A2364" s="74"/>
      <c r="B2364" s="74"/>
      <c r="C2364" s="74"/>
      <c r="D2364" s="74"/>
      <c r="E2364" s="74"/>
      <c r="F2364" s="74"/>
      <c r="G2364" s="74"/>
      <c r="H2364" s="74"/>
      <c r="I2364" s="74"/>
      <c r="J2364" s="74"/>
      <c r="K2364" s="74"/>
      <c r="L2364" s="74"/>
      <c r="M2364" s="74"/>
      <c r="N2364" s="74"/>
      <c r="O2364" s="74"/>
      <c r="P2364" s="74"/>
      <c r="Q2364" s="74"/>
      <c r="R2364" s="74"/>
      <c r="S2364" s="74"/>
      <c r="T2364" s="74"/>
      <c r="U2364" s="74"/>
      <c r="V2364" s="74"/>
      <c r="W2364" s="74"/>
      <c r="X2364" s="74"/>
      <c r="Y2364" s="74"/>
      <c r="Z2364" s="74"/>
    </row>
    <row r="2365" spans="1:26">
      <c r="A2365" s="74"/>
      <c r="B2365" s="74"/>
      <c r="C2365" s="74"/>
      <c r="D2365" s="74"/>
      <c r="E2365" s="74"/>
      <c r="F2365" s="74"/>
      <c r="G2365" s="74"/>
      <c r="H2365" s="74"/>
      <c r="I2365" s="74"/>
      <c r="J2365" s="74"/>
      <c r="K2365" s="74"/>
      <c r="L2365" s="74"/>
      <c r="M2365" s="74"/>
      <c r="N2365" s="74"/>
      <c r="O2365" s="74"/>
      <c r="P2365" s="74"/>
      <c r="Q2365" s="74"/>
      <c r="R2365" s="74"/>
      <c r="S2365" s="74"/>
      <c r="T2365" s="74"/>
      <c r="U2365" s="74"/>
      <c r="V2365" s="74"/>
      <c r="W2365" s="74"/>
      <c r="X2365" s="74"/>
      <c r="Y2365" s="74"/>
      <c r="Z2365" s="74"/>
    </row>
    <row r="2366" spans="1:26">
      <c r="A2366" s="74"/>
      <c r="B2366" s="74"/>
      <c r="C2366" s="74"/>
      <c r="D2366" s="74"/>
      <c r="E2366" s="74"/>
      <c r="F2366" s="74"/>
      <c r="G2366" s="74"/>
      <c r="H2366" s="74"/>
      <c r="I2366" s="74"/>
      <c r="J2366" s="74"/>
      <c r="K2366" s="74"/>
      <c r="L2366" s="74"/>
      <c r="M2366" s="74"/>
      <c r="N2366" s="74"/>
      <c r="O2366" s="74"/>
      <c r="P2366" s="74"/>
      <c r="Q2366" s="74"/>
      <c r="R2366" s="74"/>
      <c r="S2366" s="74"/>
      <c r="T2366" s="74"/>
      <c r="U2366" s="74"/>
      <c r="V2366" s="74"/>
      <c r="W2366" s="74"/>
      <c r="X2366" s="74"/>
      <c r="Y2366" s="74"/>
      <c r="Z2366" s="74"/>
    </row>
    <row r="2367" spans="1:26">
      <c r="A2367" s="74"/>
      <c r="B2367" s="74"/>
      <c r="C2367" s="74"/>
      <c r="D2367" s="74"/>
      <c r="E2367" s="74"/>
      <c r="F2367" s="74"/>
      <c r="G2367" s="74"/>
      <c r="H2367" s="74"/>
      <c r="I2367" s="74"/>
      <c r="J2367" s="74"/>
      <c r="K2367" s="74"/>
      <c r="L2367" s="74"/>
      <c r="M2367" s="74"/>
      <c r="N2367" s="74"/>
      <c r="O2367" s="74"/>
      <c r="P2367" s="74"/>
      <c r="Q2367" s="74"/>
      <c r="R2367" s="74"/>
      <c r="S2367" s="74"/>
      <c r="T2367" s="74"/>
      <c r="U2367" s="74"/>
      <c r="V2367" s="74"/>
      <c r="W2367" s="74"/>
      <c r="X2367" s="74"/>
      <c r="Y2367" s="74"/>
      <c r="Z2367" s="74"/>
    </row>
    <row r="2368" spans="1:26">
      <c r="A2368" s="74"/>
      <c r="B2368" s="74"/>
      <c r="C2368" s="74"/>
      <c r="D2368" s="74"/>
      <c r="E2368" s="74"/>
      <c r="F2368" s="74"/>
      <c r="G2368" s="74"/>
      <c r="H2368" s="74"/>
      <c r="I2368" s="74"/>
      <c r="J2368" s="74"/>
      <c r="K2368" s="74"/>
      <c r="L2368" s="74"/>
      <c r="M2368" s="74"/>
      <c r="N2368" s="74"/>
      <c r="O2368" s="74"/>
      <c r="P2368" s="74"/>
      <c r="Q2368" s="74"/>
      <c r="R2368" s="74"/>
      <c r="S2368" s="74"/>
      <c r="T2368" s="74"/>
      <c r="U2368" s="74"/>
      <c r="V2368" s="74"/>
      <c r="W2368" s="74"/>
      <c r="X2368" s="74"/>
      <c r="Y2368" s="74"/>
      <c r="Z2368" s="74"/>
    </row>
    <row r="2369" spans="1:26">
      <c r="A2369" s="74"/>
      <c r="B2369" s="74"/>
      <c r="C2369" s="74"/>
      <c r="D2369" s="74"/>
      <c r="E2369" s="74"/>
      <c r="F2369" s="74"/>
      <c r="G2369" s="74"/>
      <c r="H2369" s="74"/>
      <c r="I2369" s="74"/>
      <c r="J2369" s="74"/>
      <c r="K2369" s="74"/>
      <c r="L2369" s="74"/>
      <c r="M2369" s="74"/>
      <c r="N2369" s="74"/>
      <c r="O2369" s="74"/>
      <c r="P2369" s="74"/>
      <c r="Q2369" s="74"/>
      <c r="R2369" s="74"/>
      <c r="S2369" s="74"/>
      <c r="T2369" s="74"/>
      <c r="U2369" s="74"/>
      <c r="V2369" s="74"/>
      <c r="W2369" s="74"/>
      <c r="X2369" s="74"/>
      <c r="Y2369" s="74"/>
      <c r="Z2369" s="74"/>
    </row>
    <row r="2370" spans="1:26">
      <c r="A2370" s="74"/>
      <c r="B2370" s="74"/>
      <c r="C2370" s="74"/>
      <c r="D2370" s="74"/>
      <c r="E2370" s="74"/>
      <c r="F2370" s="74"/>
      <c r="G2370" s="74"/>
      <c r="H2370" s="74"/>
      <c r="I2370" s="74"/>
      <c r="J2370" s="74"/>
      <c r="K2370" s="74"/>
      <c r="L2370" s="74"/>
      <c r="M2370" s="74"/>
      <c r="N2370" s="74"/>
      <c r="O2370" s="74"/>
      <c r="P2370" s="74"/>
      <c r="Q2370" s="74"/>
      <c r="R2370" s="74"/>
      <c r="S2370" s="74"/>
      <c r="T2370" s="74"/>
      <c r="U2370" s="74"/>
      <c r="V2370" s="74"/>
      <c r="W2370" s="74"/>
      <c r="X2370" s="74"/>
      <c r="Y2370" s="74"/>
      <c r="Z2370" s="74"/>
    </row>
    <row r="2371" spans="1:26">
      <c r="A2371" s="74"/>
      <c r="B2371" s="74"/>
      <c r="C2371" s="74"/>
      <c r="D2371" s="74"/>
      <c r="E2371" s="74"/>
      <c r="F2371" s="74"/>
      <c r="G2371" s="74"/>
      <c r="H2371" s="74"/>
      <c r="I2371" s="74"/>
      <c r="J2371" s="74"/>
      <c r="K2371" s="74"/>
      <c r="L2371" s="74"/>
      <c r="M2371" s="74"/>
      <c r="N2371" s="74"/>
      <c r="O2371" s="74"/>
      <c r="P2371" s="74"/>
      <c r="Q2371" s="74"/>
      <c r="R2371" s="74"/>
      <c r="S2371" s="74"/>
      <c r="T2371" s="74"/>
      <c r="U2371" s="74"/>
      <c r="V2371" s="74"/>
      <c r="W2371" s="74"/>
      <c r="X2371" s="74"/>
      <c r="Y2371" s="74"/>
      <c r="Z2371" s="74"/>
    </row>
    <row r="2372" spans="1:26">
      <c r="A2372" s="74"/>
      <c r="B2372" s="74"/>
      <c r="C2372" s="74"/>
      <c r="D2372" s="74"/>
      <c r="E2372" s="74"/>
      <c r="F2372" s="74"/>
      <c r="G2372" s="74"/>
      <c r="H2372" s="74"/>
      <c r="I2372" s="74"/>
      <c r="J2372" s="74"/>
      <c r="K2372" s="74"/>
      <c r="L2372" s="74"/>
      <c r="M2372" s="74"/>
      <c r="N2372" s="74"/>
      <c r="O2372" s="74"/>
      <c r="P2372" s="74"/>
      <c r="Q2372" s="74"/>
      <c r="R2372" s="74"/>
      <c r="S2372" s="74"/>
      <c r="T2372" s="74"/>
      <c r="U2372" s="74"/>
      <c r="V2372" s="74"/>
      <c r="W2372" s="74"/>
      <c r="X2372" s="74"/>
      <c r="Y2372" s="74"/>
      <c r="Z2372" s="74"/>
    </row>
    <row r="2373" spans="1:26">
      <c r="A2373" s="74"/>
      <c r="B2373" s="74"/>
      <c r="C2373" s="74"/>
      <c r="D2373" s="74"/>
      <c r="E2373" s="74"/>
      <c r="F2373" s="74"/>
      <c r="G2373" s="74"/>
      <c r="H2373" s="74"/>
      <c r="I2373" s="74"/>
      <c r="J2373" s="74"/>
      <c r="K2373" s="74"/>
      <c r="L2373" s="74"/>
      <c r="M2373" s="74"/>
      <c r="N2373" s="74"/>
      <c r="O2373" s="74"/>
      <c r="P2373" s="74"/>
      <c r="Q2373" s="74"/>
      <c r="R2373" s="74"/>
      <c r="S2373" s="74"/>
      <c r="T2373" s="74"/>
      <c r="U2373" s="74"/>
      <c r="V2373" s="74"/>
      <c r="W2373" s="74"/>
      <c r="X2373" s="74"/>
      <c r="Y2373" s="74"/>
      <c r="Z2373" s="74"/>
    </row>
    <row r="2374" spans="1:26">
      <c r="A2374" s="74"/>
      <c r="B2374" s="74"/>
      <c r="C2374" s="74"/>
      <c r="D2374" s="74"/>
      <c r="E2374" s="74"/>
      <c r="F2374" s="74"/>
      <c r="G2374" s="74"/>
      <c r="H2374" s="74"/>
      <c r="I2374" s="74"/>
      <c r="J2374" s="74"/>
      <c r="K2374" s="74"/>
      <c r="L2374" s="74"/>
      <c r="M2374" s="74"/>
      <c r="N2374" s="74"/>
      <c r="O2374" s="74"/>
      <c r="P2374" s="74"/>
      <c r="Q2374" s="74"/>
      <c r="R2374" s="74"/>
      <c r="S2374" s="74"/>
      <c r="T2374" s="74"/>
      <c r="U2374" s="74"/>
      <c r="V2374" s="74"/>
      <c r="W2374" s="74"/>
      <c r="X2374" s="74"/>
      <c r="Y2374" s="74"/>
      <c r="Z2374" s="74"/>
    </row>
    <row r="2375" spans="1:26">
      <c r="A2375" s="74"/>
      <c r="B2375" s="74"/>
      <c r="C2375" s="74"/>
      <c r="D2375" s="74"/>
      <c r="E2375" s="74"/>
      <c r="F2375" s="74"/>
      <c r="G2375" s="74"/>
      <c r="H2375" s="74"/>
      <c r="I2375" s="74"/>
      <c r="J2375" s="74"/>
      <c r="K2375" s="74"/>
      <c r="L2375" s="74"/>
      <c r="M2375" s="74"/>
      <c r="N2375" s="74"/>
      <c r="O2375" s="74"/>
      <c r="P2375" s="74"/>
      <c r="Q2375" s="74"/>
      <c r="R2375" s="74"/>
      <c r="S2375" s="74"/>
      <c r="T2375" s="74"/>
      <c r="U2375" s="74"/>
      <c r="V2375" s="74"/>
      <c r="W2375" s="74"/>
      <c r="X2375" s="74"/>
      <c r="Y2375" s="74"/>
      <c r="Z2375" s="74"/>
    </row>
    <row r="2376" spans="1:26">
      <c r="A2376" s="74"/>
      <c r="B2376" s="74"/>
      <c r="C2376" s="74"/>
      <c r="D2376" s="74"/>
      <c r="E2376" s="74"/>
      <c r="F2376" s="74"/>
      <c r="G2376" s="74"/>
      <c r="H2376" s="74"/>
      <c r="I2376" s="74"/>
      <c r="J2376" s="74"/>
      <c r="K2376" s="74"/>
      <c r="L2376" s="74"/>
      <c r="M2376" s="74"/>
      <c r="N2376" s="74"/>
      <c r="O2376" s="74"/>
      <c r="P2376" s="74"/>
      <c r="Q2376" s="74"/>
      <c r="R2376" s="74"/>
      <c r="S2376" s="74"/>
      <c r="T2376" s="74"/>
      <c r="U2376" s="74"/>
      <c r="V2376" s="74"/>
      <c r="W2376" s="74"/>
      <c r="X2376" s="74"/>
      <c r="Y2376" s="74"/>
      <c r="Z2376" s="74"/>
    </row>
    <row r="2377" spans="1:26">
      <c r="A2377" s="74"/>
      <c r="B2377" s="74"/>
      <c r="C2377" s="74"/>
      <c r="D2377" s="74"/>
      <c r="E2377" s="74"/>
      <c r="F2377" s="74"/>
      <c r="G2377" s="74"/>
      <c r="H2377" s="74"/>
      <c r="I2377" s="74"/>
      <c r="J2377" s="74"/>
      <c r="K2377" s="74"/>
      <c r="L2377" s="74"/>
      <c r="M2377" s="74"/>
      <c r="N2377" s="74"/>
      <c r="O2377" s="74"/>
      <c r="P2377" s="74"/>
      <c r="Q2377" s="74"/>
      <c r="R2377" s="74"/>
      <c r="S2377" s="74"/>
      <c r="T2377" s="74"/>
      <c r="U2377" s="74"/>
      <c r="V2377" s="74"/>
      <c r="W2377" s="74"/>
      <c r="X2377" s="74"/>
      <c r="Y2377" s="74"/>
      <c r="Z2377" s="74"/>
    </row>
    <row r="2378" spans="1:26">
      <c r="A2378" s="74"/>
      <c r="B2378" s="74"/>
      <c r="C2378" s="74"/>
      <c r="D2378" s="74"/>
      <c r="E2378" s="74"/>
      <c r="F2378" s="74"/>
      <c r="G2378" s="74"/>
      <c r="H2378" s="74"/>
      <c r="I2378" s="74"/>
      <c r="J2378" s="74"/>
      <c r="K2378" s="74"/>
      <c r="L2378" s="74"/>
      <c r="M2378" s="74"/>
      <c r="N2378" s="74"/>
      <c r="O2378" s="74"/>
      <c r="P2378" s="74"/>
      <c r="Q2378" s="74"/>
      <c r="R2378" s="74"/>
      <c r="S2378" s="74"/>
      <c r="T2378" s="74"/>
      <c r="U2378" s="74"/>
      <c r="V2378" s="74"/>
      <c r="W2378" s="74"/>
      <c r="X2378" s="74"/>
      <c r="Y2378" s="74"/>
      <c r="Z2378" s="74"/>
    </row>
    <row r="2379" spans="1:26">
      <c r="A2379" s="74"/>
      <c r="B2379" s="74"/>
      <c r="C2379" s="74"/>
      <c r="D2379" s="74"/>
      <c r="E2379" s="74"/>
      <c r="F2379" s="74"/>
      <c r="G2379" s="74"/>
      <c r="H2379" s="74"/>
      <c r="I2379" s="74"/>
      <c r="J2379" s="74"/>
      <c r="K2379" s="74"/>
      <c r="L2379" s="74"/>
      <c r="M2379" s="74"/>
      <c r="N2379" s="74"/>
      <c r="O2379" s="74"/>
      <c r="P2379" s="74"/>
      <c r="Q2379" s="74"/>
      <c r="R2379" s="74"/>
      <c r="S2379" s="74"/>
      <c r="T2379" s="74"/>
      <c r="U2379" s="74"/>
      <c r="V2379" s="74"/>
      <c r="W2379" s="74"/>
      <c r="X2379" s="74"/>
      <c r="Y2379" s="74"/>
      <c r="Z2379" s="74"/>
    </row>
    <row r="2380" spans="1:26">
      <c r="A2380" s="74"/>
      <c r="B2380" s="74"/>
      <c r="C2380" s="74"/>
      <c r="D2380" s="74"/>
      <c r="E2380" s="74"/>
      <c r="F2380" s="74"/>
      <c r="G2380" s="74"/>
      <c r="H2380" s="74"/>
      <c r="I2380" s="74"/>
      <c r="J2380" s="74"/>
      <c r="K2380" s="74"/>
      <c r="L2380" s="74"/>
      <c r="M2380" s="74"/>
      <c r="N2380" s="74"/>
      <c r="O2380" s="74"/>
      <c r="P2380" s="74"/>
      <c r="Q2380" s="74"/>
      <c r="R2380" s="74"/>
      <c r="S2380" s="74"/>
      <c r="T2380" s="74"/>
      <c r="U2380" s="74"/>
      <c r="V2380" s="74"/>
      <c r="W2380" s="74"/>
      <c r="X2380" s="74"/>
      <c r="Y2380" s="74"/>
      <c r="Z2380" s="74"/>
    </row>
    <row r="2381" spans="1:26">
      <c r="A2381" s="74"/>
      <c r="B2381" s="74"/>
      <c r="C2381" s="74"/>
      <c r="D2381" s="74"/>
      <c r="E2381" s="74"/>
      <c r="F2381" s="74"/>
      <c r="G2381" s="74"/>
      <c r="H2381" s="74"/>
      <c r="I2381" s="74"/>
      <c r="J2381" s="74"/>
      <c r="K2381" s="74"/>
      <c r="L2381" s="74"/>
      <c r="M2381" s="74"/>
      <c r="N2381" s="74"/>
      <c r="O2381" s="74"/>
      <c r="P2381" s="74"/>
      <c r="Q2381" s="74"/>
      <c r="R2381" s="74"/>
      <c r="S2381" s="74"/>
      <c r="T2381" s="74"/>
      <c r="U2381" s="74"/>
      <c r="V2381" s="74"/>
      <c r="W2381" s="74"/>
      <c r="X2381" s="74"/>
      <c r="Y2381" s="74"/>
      <c r="Z2381" s="74"/>
    </row>
    <row r="2382" spans="1:26">
      <c r="A2382" s="74"/>
      <c r="B2382" s="74"/>
      <c r="C2382" s="74"/>
      <c r="D2382" s="74"/>
      <c r="E2382" s="74"/>
      <c r="F2382" s="74"/>
      <c r="G2382" s="74"/>
      <c r="H2382" s="74"/>
      <c r="I2382" s="74"/>
      <c r="J2382" s="74"/>
      <c r="K2382" s="74"/>
      <c r="L2382" s="74"/>
      <c r="M2382" s="74"/>
      <c r="N2382" s="74"/>
      <c r="O2382" s="74"/>
      <c r="P2382" s="74"/>
      <c r="Q2382" s="74"/>
      <c r="R2382" s="74"/>
      <c r="S2382" s="74"/>
      <c r="T2382" s="74"/>
      <c r="U2382" s="74"/>
      <c r="V2382" s="74"/>
      <c r="W2382" s="74"/>
      <c r="X2382" s="74"/>
      <c r="Y2382" s="74"/>
      <c r="Z2382" s="74"/>
    </row>
    <row r="2383" spans="1:26">
      <c r="A2383" s="74"/>
      <c r="B2383" s="74"/>
      <c r="C2383" s="74"/>
      <c r="D2383" s="74"/>
      <c r="E2383" s="74"/>
      <c r="F2383" s="74"/>
      <c r="G2383" s="74"/>
      <c r="H2383" s="74"/>
      <c r="I2383" s="74"/>
      <c r="J2383" s="74"/>
      <c r="K2383" s="74"/>
      <c r="L2383" s="74"/>
      <c r="M2383" s="74"/>
      <c r="N2383" s="74"/>
      <c r="O2383" s="74"/>
      <c r="P2383" s="74"/>
      <c r="Q2383" s="74"/>
      <c r="R2383" s="74"/>
      <c r="S2383" s="74"/>
      <c r="T2383" s="74"/>
      <c r="U2383" s="74"/>
      <c r="V2383" s="74"/>
      <c r="W2383" s="74"/>
      <c r="X2383" s="74"/>
      <c r="Y2383" s="74"/>
      <c r="Z2383" s="74"/>
    </row>
    <row r="2384" spans="1:26">
      <c r="A2384" s="74"/>
      <c r="B2384" s="74"/>
      <c r="C2384" s="74"/>
      <c r="D2384" s="74"/>
      <c r="E2384" s="74"/>
      <c r="F2384" s="74"/>
      <c r="G2384" s="74"/>
      <c r="H2384" s="74"/>
      <c r="I2384" s="74"/>
      <c r="J2384" s="74"/>
      <c r="K2384" s="74"/>
      <c r="L2384" s="74"/>
      <c r="M2384" s="74"/>
      <c r="N2384" s="74"/>
      <c r="O2384" s="74"/>
      <c r="P2384" s="74"/>
      <c r="Q2384" s="74"/>
      <c r="R2384" s="74"/>
      <c r="S2384" s="74"/>
      <c r="T2384" s="74"/>
      <c r="U2384" s="74"/>
      <c r="V2384" s="74"/>
      <c r="W2384" s="74"/>
      <c r="X2384" s="74"/>
      <c r="Y2384" s="74"/>
      <c r="Z2384" s="74"/>
    </row>
    <row r="2385" spans="1:26">
      <c r="A2385" s="74"/>
      <c r="B2385" s="74"/>
      <c r="C2385" s="74"/>
      <c r="D2385" s="74"/>
      <c r="E2385" s="74"/>
      <c r="F2385" s="74"/>
      <c r="G2385" s="74"/>
      <c r="H2385" s="74"/>
      <c r="I2385" s="74"/>
      <c r="J2385" s="74"/>
      <c r="K2385" s="74"/>
      <c r="L2385" s="74"/>
      <c r="M2385" s="74"/>
      <c r="N2385" s="74"/>
      <c r="O2385" s="74"/>
      <c r="P2385" s="74"/>
      <c r="Q2385" s="74"/>
      <c r="R2385" s="74"/>
      <c r="S2385" s="74"/>
      <c r="T2385" s="74"/>
      <c r="U2385" s="74"/>
      <c r="V2385" s="74"/>
      <c r="W2385" s="74"/>
      <c r="X2385" s="74"/>
      <c r="Y2385" s="74"/>
      <c r="Z2385" s="74"/>
    </row>
    <row r="2386" spans="1:26">
      <c r="A2386" s="74"/>
      <c r="B2386" s="74"/>
      <c r="C2386" s="74"/>
      <c r="D2386" s="74"/>
      <c r="E2386" s="74"/>
      <c r="F2386" s="74"/>
      <c r="G2386" s="74"/>
      <c r="H2386" s="74"/>
      <c r="I2386" s="74"/>
      <c r="J2386" s="74"/>
      <c r="K2386" s="74"/>
      <c r="L2386" s="74"/>
      <c r="M2386" s="74"/>
      <c r="N2386" s="74"/>
      <c r="O2386" s="74"/>
      <c r="P2386" s="74"/>
      <c r="Q2386" s="74"/>
      <c r="R2386" s="74"/>
      <c r="S2386" s="74"/>
      <c r="T2386" s="74"/>
      <c r="U2386" s="74"/>
      <c r="V2386" s="74"/>
      <c r="W2386" s="74"/>
      <c r="X2386" s="74"/>
      <c r="Y2386" s="74"/>
      <c r="Z2386" s="74"/>
    </row>
    <row r="2387" spans="1:26">
      <c r="A2387" s="74"/>
      <c r="B2387" s="74"/>
      <c r="C2387" s="74"/>
      <c r="D2387" s="74"/>
      <c r="E2387" s="74"/>
      <c r="F2387" s="74"/>
      <c r="G2387" s="74"/>
      <c r="H2387" s="74"/>
      <c r="I2387" s="74"/>
      <c r="J2387" s="74"/>
      <c r="K2387" s="74"/>
      <c r="L2387" s="74"/>
      <c r="M2387" s="74"/>
      <c r="N2387" s="74"/>
      <c r="O2387" s="74"/>
      <c r="P2387" s="74"/>
      <c r="Q2387" s="74"/>
      <c r="R2387" s="74"/>
      <c r="S2387" s="74"/>
      <c r="T2387" s="74"/>
      <c r="U2387" s="74"/>
      <c r="V2387" s="74"/>
      <c r="W2387" s="74"/>
      <c r="X2387" s="74"/>
      <c r="Y2387" s="74"/>
      <c r="Z2387" s="74"/>
    </row>
    <row r="2388" spans="1:26">
      <c r="A2388" s="74"/>
      <c r="B2388" s="74"/>
      <c r="C2388" s="74"/>
      <c r="D2388" s="74"/>
      <c r="E2388" s="74"/>
      <c r="F2388" s="74"/>
      <c r="G2388" s="74"/>
      <c r="H2388" s="74"/>
      <c r="I2388" s="74"/>
      <c r="J2388" s="74"/>
      <c r="K2388" s="74"/>
      <c r="L2388" s="74"/>
      <c r="M2388" s="74"/>
      <c r="N2388" s="74"/>
      <c r="O2388" s="74"/>
      <c r="P2388" s="74"/>
      <c r="Q2388" s="74"/>
      <c r="R2388" s="74"/>
      <c r="S2388" s="74"/>
      <c r="T2388" s="74"/>
      <c r="U2388" s="74"/>
      <c r="V2388" s="74"/>
      <c r="W2388" s="74"/>
      <c r="X2388" s="74"/>
      <c r="Y2388" s="74"/>
      <c r="Z2388" s="74"/>
    </row>
    <row r="2389" spans="1:26">
      <c r="A2389" s="74"/>
      <c r="B2389" s="74"/>
      <c r="C2389" s="74"/>
      <c r="D2389" s="74"/>
      <c r="E2389" s="74"/>
      <c r="F2389" s="74"/>
      <c r="G2389" s="74"/>
      <c r="H2389" s="74"/>
      <c r="I2389" s="74"/>
      <c r="J2389" s="74"/>
      <c r="K2389" s="74"/>
      <c r="L2389" s="74"/>
      <c r="M2389" s="74"/>
      <c r="N2389" s="74"/>
      <c r="O2389" s="74"/>
      <c r="P2389" s="74"/>
      <c r="Q2389" s="74"/>
      <c r="R2389" s="74"/>
      <c r="S2389" s="74"/>
      <c r="T2389" s="74"/>
      <c r="U2389" s="74"/>
      <c r="V2389" s="74"/>
      <c r="W2389" s="74"/>
      <c r="X2389" s="74"/>
      <c r="Y2389" s="74"/>
      <c r="Z2389" s="74"/>
    </row>
    <row r="2390" spans="1:26">
      <c r="A2390" s="74"/>
      <c r="B2390" s="74"/>
      <c r="C2390" s="74"/>
      <c r="D2390" s="74"/>
      <c r="E2390" s="74"/>
      <c r="F2390" s="74"/>
      <c r="G2390" s="74"/>
      <c r="H2390" s="74"/>
      <c r="I2390" s="74"/>
      <c r="J2390" s="74"/>
      <c r="K2390" s="74"/>
      <c r="L2390" s="74"/>
      <c r="M2390" s="74"/>
      <c r="N2390" s="74"/>
      <c r="O2390" s="74"/>
      <c r="P2390" s="74"/>
      <c r="Q2390" s="74"/>
      <c r="R2390" s="74"/>
      <c r="S2390" s="74"/>
      <c r="T2390" s="74"/>
      <c r="U2390" s="74"/>
      <c r="V2390" s="74"/>
      <c r="W2390" s="74"/>
      <c r="X2390" s="74"/>
      <c r="Y2390" s="74"/>
      <c r="Z2390" s="74"/>
    </row>
    <row r="2391" spans="1:26">
      <c r="A2391" s="74"/>
      <c r="B2391" s="74"/>
      <c r="C2391" s="74"/>
      <c r="D2391" s="74"/>
      <c r="E2391" s="74"/>
      <c r="F2391" s="74"/>
      <c r="G2391" s="74"/>
      <c r="H2391" s="74"/>
      <c r="I2391" s="74"/>
      <c r="J2391" s="74"/>
      <c r="K2391" s="74"/>
      <c r="L2391" s="74"/>
      <c r="M2391" s="74"/>
      <c r="N2391" s="74"/>
      <c r="O2391" s="74"/>
      <c r="P2391" s="74"/>
      <c r="Q2391" s="74"/>
      <c r="R2391" s="74"/>
      <c r="S2391" s="74"/>
      <c r="T2391" s="74"/>
      <c r="U2391" s="74"/>
      <c r="V2391" s="74"/>
      <c r="W2391" s="74"/>
      <c r="X2391" s="74"/>
      <c r="Y2391" s="74"/>
      <c r="Z2391" s="74"/>
    </row>
    <row r="2392" spans="1:26">
      <c r="A2392" s="74"/>
      <c r="B2392" s="74"/>
      <c r="C2392" s="74"/>
      <c r="D2392" s="74"/>
      <c r="E2392" s="74"/>
      <c r="F2392" s="74"/>
      <c r="G2392" s="74"/>
      <c r="H2392" s="74"/>
      <c r="I2392" s="74"/>
      <c r="J2392" s="74"/>
      <c r="K2392" s="74"/>
      <c r="L2392" s="74"/>
      <c r="M2392" s="74"/>
      <c r="N2392" s="74"/>
      <c r="O2392" s="74"/>
      <c r="P2392" s="74"/>
      <c r="Q2392" s="74"/>
      <c r="R2392" s="74"/>
      <c r="S2392" s="74"/>
      <c r="T2392" s="74"/>
      <c r="U2392" s="74"/>
      <c r="V2392" s="74"/>
      <c r="W2392" s="74"/>
      <c r="X2392" s="74"/>
      <c r="Y2392" s="74"/>
      <c r="Z2392" s="74"/>
    </row>
    <row r="2393" spans="1:26">
      <c r="A2393" s="74"/>
      <c r="B2393" s="74"/>
      <c r="C2393" s="74"/>
      <c r="D2393" s="74"/>
      <c r="E2393" s="74"/>
      <c r="F2393" s="74"/>
      <c r="G2393" s="74"/>
      <c r="H2393" s="74"/>
      <c r="I2393" s="74"/>
      <c r="J2393" s="74"/>
      <c r="K2393" s="74"/>
      <c r="L2393" s="74"/>
      <c r="M2393" s="74"/>
      <c r="N2393" s="74"/>
      <c r="O2393" s="74"/>
      <c r="P2393" s="74"/>
      <c r="Q2393" s="74"/>
      <c r="R2393" s="74"/>
      <c r="S2393" s="74"/>
      <c r="T2393" s="74"/>
      <c r="U2393" s="74"/>
      <c r="V2393" s="74"/>
      <c r="W2393" s="74"/>
      <c r="X2393" s="74"/>
      <c r="Y2393" s="74"/>
      <c r="Z2393" s="74"/>
    </row>
    <row r="2394" spans="1:26">
      <c r="A2394" s="74"/>
      <c r="B2394" s="74"/>
      <c r="C2394" s="74"/>
      <c r="D2394" s="74"/>
      <c r="E2394" s="74"/>
      <c r="F2394" s="74"/>
      <c r="G2394" s="74"/>
      <c r="H2394" s="74"/>
      <c r="I2394" s="74"/>
      <c r="J2394" s="74"/>
      <c r="K2394" s="74"/>
      <c r="L2394" s="74"/>
      <c r="M2394" s="74"/>
      <c r="N2394" s="74"/>
      <c r="O2394" s="74"/>
      <c r="P2394" s="74"/>
      <c r="Q2394" s="74"/>
      <c r="R2394" s="74"/>
      <c r="S2394" s="74"/>
      <c r="T2394" s="74"/>
      <c r="U2394" s="74"/>
      <c r="V2394" s="74"/>
      <c r="W2394" s="74"/>
      <c r="X2394" s="74"/>
      <c r="Y2394" s="74"/>
      <c r="Z2394" s="74"/>
    </row>
    <row r="2395" spans="1:26">
      <c r="A2395" s="74"/>
      <c r="B2395" s="74"/>
      <c r="C2395" s="74"/>
      <c r="D2395" s="74"/>
      <c r="E2395" s="74"/>
      <c r="F2395" s="74"/>
      <c r="G2395" s="74"/>
      <c r="H2395" s="74"/>
      <c r="I2395" s="74"/>
      <c r="J2395" s="74"/>
      <c r="K2395" s="74"/>
      <c r="L2395" s="74"/>
      <c r="M2395" s="74"/>
      <c r="N2395" s="74"/>
      <c r="O2395" s="74"/>
      <c r="P2395" s="74"/>
      <c r="Q2395" s="74"/>
      <c r="R2395" s="74"/>
      <c r="S2395" s="74"/>
      <c r="T2395" s="74"/>
      <c r="U2395" s="74"/>
      <c r="V2395" s="74"/>
      <c r="W2395" s="74"/>
      <c r="X2395" s="74"/>
      <c r="Y2395" s="74"/>
      <c r="Z2395" s="74"/>
    </row>
    <row r="2396" spans="1:26">
      <c r="A2396" s="74"/>
      <c r="B2396" s="74"/>
      <c r="C2396" s="74"/>
      <c r="D2396" s="74"/>
      <c r="E2396" s="74"/>
      <c r="F2396" s="74"/>
      <c r="G2396" s="74"/>
      <c r="H2396" s="74"/>
      <c r="I2396" s="74"/>
      <c r="J2396" s="74"/>
      <c r="K2396" s="74"/>
      <c r="L2396" s="74"/>
      <c r="M2396" s="74"/>
      <c r="N2396" s="74"/>
      <c r="O2396" s="74"/>
      <c r="P2396" s="74"/>
      <c r="Q2396" s="74"/>
      <c r="R2396" s="74"/>
      <c r="S2396" s="74"/>
      <c r="T2396" s="74"/>
      <c r="U2396" s="74"/>
      <c r="V2396" s="74"/>
      <c r="W2396" s="74"/>
      <c r="X2396" s="74"/>
      <c r="Y2396" s="74"/>
      <c r="Z2396" s="74"/>
    </row>
    <row r="2397" spans="1:26">
      <c r="A2397" s="74"/>
      <c r="B2397" s="74"/>
      <c r="C2397" s="74"/>
      <c r="D2397" s="74"/>
      <c r="E2397" s="74"/>
      <c r="F2397" s="74"/>
      <c r="G2397" s="74"/>
      <c r="H2397" s="74"/>
      <c r="I2397" s="74"/>
      <c r="J2397" s="74"/>
      <c r="K2397" s="74"/>
      <c r="L2397" s="74"/>
      <c r="M2397" s="74"/>
      <c r="N2397" s="74"/>
      <c r="O2397" s="74"/>
      <c r="P2397" s="74"/>
      <c r="Q2397" s="74"/>
      <c r="R2397" s="74"/>
      <c r="S2397" s="74"/>
      <c r="T2397" s="74"/>
      <c r="U2397" s="74"/>
      <c r="V2397" s="74"/>
      <c r="W2397" s="74"/>
      <c r="X2397" s="74"/>
      <c r="Y2397" s="74"/>
      <c r="Z2397" s="74"/>
    </row>
    <row r="2398" spans="1:26">
      <c r="A2398" s="74"/>
      <c r="B2398" s="74"/>
      <c r="C2398" s="74"/>
      <c r="D2398" s="74"/>
      <c r="E2398" s="74"/>
      <c r="F2398" s="74"/>
      <c r="G2398" s="74"/>
      <c r="H2398" s="74"/>
      <c r="I2398" s="74"/>
      <c r="J2398" s="74"/>
      <c r="K2398" s="74"/>
      <c r="L2398" s="74"/>
      <c r="M2398" s="74"/>
      <c r="N2398" s="74"/>
      <c r="O2398" s="74"/>
      <c r="P2398" s="74"/>
      <c r="Q2398" s="74"/>
      <c r="R2398" s="74"/>
      <c r="S2398" s="74"/>
      <c r="T2398" s="74"/>
      <c r="U2398" s="74"/>
      <c r="V2398" s="74"/>
      <c r="W2398" s="74"/>
      <c r="X2398" s="74"/>
      <c r="Y2398" s="74"/>
      <c r="Z2398" s="74"/>
    </row>
    <row r="2399" spans="1:26">
      <c r="A2399" s="74"/>
      <c r="B2399" s="74"/>
      <c r="C2399" s="74"/>
      <c r="D2399" s="74"/>
      <c r="E2399" s="74"/>
      <c r="F2399" s="74"/>
      <c r="G2399" s="74"/>
      <c r="H2399" s="74"/>
      <c r="I2399" s="74"/>
      <c r="J2399" s="74"/>
      <c r="K2399" s="74"/>
      <c r="L2399" s="74"/>
      <c r="M2399" s="74"/>
      <c r="N2399" s="74"/>
      <c r="O2399" s="74"/>
      <c r="P2399" s="74"/>
      <c r="Q2399" s="74"/>
      <c r="R2399" s="74"/>
      <c r="S2399" s="74"/>
      <c r="T2399" s="74"/>
      <c r="U2399" s="74"/>
      <c r="V2399" s="74"/>
      <c r="W2399" s="74"/>
      <c r="X2399" s="74"/>
      <c r="Y2399" s="74"/>
      <c r="Z2399" s="74"/>
    </row>
    <row r="2400" spans="1:26">
      <c r="A2400" s="74"/>
      <c r="B2400" s="74"/>
      <c r="C2400" s="74"/>
      <c r="D2400" s="74"/>
      <c r="E2400" s="74"/>
      <c r="F2400" s="74"/>
      <c r="G2400" s="74"/>
      <c r="H2400" s="74"/>
      <c r="I2400" s="74"/>
      <c r="J2400" s="74"/>
      <c r="K2400" s="74"/>
      <c r="L2400" s="74"/>
      <c r="M2400" s="74"/>
      <c r="N2400" s="74"/>
      <c r="O2400" s="74"/>
      <c r="P2400" s="74"/>
      <c r="Q2400" s="74"/>
      <c r="R2400" s="74"/>
      <c r="S2400" s="74"/>
      <c r="T2400" s="74"/>
      <c r="U2400" s="74"/>
      <c r="V2400" s="74"/>
      <c r="W2400" s="74"/>
      <c r="X2400" s="74"/>
      <c r="Y2400" s="74"/>
      <c r="Z2400" s="74"/>
    </row>
    <row r="2401" spans="1:26">
      <c r="A2401" s="74"/>
      <c r="B2401" s="74"/>
      <c r="C2401" s="74"/>
      <c r="D2401" s="74"/>
      <c r="E2401" s="74"/>
      <c r="F2401" s="74"/>
      <c r="G2401" s="74"/>
      <c r="H2401" s="74"/>
      <c r="I2401" s="74"/>
      <c r="J2401" s="74"/>
      <c r="K2401" s="74"/>
      <c r="L2401" s="74"/>
      <c r="M2401" s="74"/>
      <c r="N2401" s="74"/>
      <c r="O2401" s="74"/>
      <c r="P2401" s="74"/>
      <c r="Q2401" s="74"/>
      <c r="R2401" s="74"/>
      <c r="S2401" s="74"/>
      <c r="T2401" s="74"/>
      <c r="U2401" s="74"/>
      <c r="V2401" s="74"/>
      <c r="W2401" s="74"/>
      <c r="X2401" s="74"/>
      <c r="Y2401" s="74"/>
      <c r="Z2401" s="74"/>
    </row>
    <row r="2402" spans="1:26">
      <c r="A2402" s="74"/>
      <c r="B2402" s="74"/>
      <c r="C2402" s="74"/>
      <c r="D2402" s="74"/>
      <c r="E2402" s="74"/>
      <c r="F2402" s="74"/>
      <c r="G2402" s="74"/>
      <c r="H2402" s="74"/>
      <c r="I2402" s="74"/>
      <c r="J2402" s="74"/>
      <c r="K2402" s="74"/>
      <c r="L2402" s="74"/>
      <c r="M2402" s="74"/>
      <c r="N2402" s="74"/>
      <c r="O2402" s="74"/>
      <c r="P2402" s="74"/>
      <c r="Q2402" s="74"/>
      <c r="R2402" s="74"/>
      <c r="S2402" s="74"/>
      <c r="T2402" s="74"/>
      <c r="U2402" s="74"/>
      <c r="V2402" s="74"/>
      <c r="W2402" s="74"/>
      <c r="X2402" s="74"/>
      <c r="Y2402" s="74"/>
      <c r="Z2402" s="74"/>
    </row>
    <row r="2403" spans="1:26">
      <c r="A2403" s="74"/>
      <c r="B2403" s="74"/>
      <c r="C2403" s="74"/>
      <c r="D2403" s="74"/>
      <c r="E2403" s="74"/>
      <c r="F2403" s="74"/>
      <c r="G2403" s="74"/>
      <c r="H2403" s="74"/>
      <c r="I2403" s="74"/>
      <c r="J2403" s="74"/>
      <c r="K2403" s="74"/>
      <c r="L2403" s="74"/>
      <c r="M2403" s="74"/>
      <c r="N2403" s="74"/>
      <c r="O2403" s="74"/>
      <c r="P2403" s="74"/>
      <c r="Q2403" s="74"/>
      <c r="R2403" s="74"/>
      <c r="S2403" s="74"/>
      <c r="T2403" s="74"/>
      <c r="U2403" s="74"/>
      <c r="V2403" s="74"/>
      <c r="W2403" s="74"/>
      <c r="X2403" s="74"/>
      <c r="Y2403" s="74"/>
      <c r="Z2403" s="74"/>
    </row>
    <row r="2404" spans="1:26">
      <c r="A2404" s="74"/>
      <c r="B2404" s="74"/>
      <c r="C2404" s="74"/>
      <c r="D2404" s="74"/>
      <c r="E2404" s="74"/>
      <c r="F2404" s="74"/>
      <c r="G2404" s="74"/>
      <c r="H2404" s="74"/>
      <c r="I2404" s="74"/>
      <c r="J2404" s="74"/>
      <c r="K2404" s="74"/>
      <c r="L2404" s="74"/>
      <c r="M2404" s="74"/>
      <c r="N2404" s="74"/>
      <c r="O2404" s="74"/>
      <c r="P2404" s="74"/>
      <c r="Q2404" s="74"/>
      <c r="R2404" s="74"/>
      <c r="S2404" s="74"/>
      <c r="T2404" s="74"/>
      <c r="U2404" s="74"/>
      <c r="V2404" s="74"/>
      <c r="W2404" s="74"/>
      <c r="X2404" s="74"/>
      <c r="Y2404" s="74"/>
      <c r="Z2404" s="74"/>
    </row>
    <row r="2405" spans="1:26">
      <c r="A2405" s="74"/>
      <c r="B2405" s="74"/>
      <c r="C2405" s="74"/>
      <c r="D2405" s="74"/>
      <c r="E2405" s="74"/>
      <c r="F2405" s="74"/>
      <c r="G2405" s="74"/>
      <c r="H2405" s="74"/>
      <c r="I2405" s="74"/>
      <c r="J2405" s="74"/>
      <c r="K2405" s="74"/>
      <c r="L2405" s="74"/>
      <c r="M2405" s="74"/>
      <c r="N2405" s="74"/>
      <c r="O2405" s="74"/>
      <c r="P2405" s="74"/>
      <c r="Q2405" s="74"/>
      <c r="R2405" s="74"/>
      <c r="S2405" s="74"/>
      <c r="T2405" s="74"/>
      <c r="U2405" s="74"/>
      <c r="V2405" s="74"/>
      <c r="W2405" s="74"/>
      <c r="X2405" s="74"/>
      <c r="Y2405" s="74"/>
      <c r="Z2405" s="74"/>
    </row>
    <row r="2406" spans="1:26">
      <c r="A2406" s="74"/>
      <c r="B2406" s="74"/>
      <c r="C2406" s="74"/>
      <c r="D2406" s="74"/>
      <c r="E2406" s="74"/>
      <c r="F2406" s="74"/>
      <c r="G2406" s="74"/>
      <c r="H2406" s="74"/>
      <c r="I2406" s="74"/>
      <c r="J2406" s="74"/>
      <c r="K2406" s="74"/>
      <c r="L2406" s="74"/>
      <c r="M2406" s="74"/>
      <c r="N2406" s="74"/>
      <c r="O2406" s="74"/>
      <c r="P2406" s="74"/>
      <c r="Q2406" s="74"/>
      <c r="R2406" s="74"/>
      <c r="S2406" s="74"/>
      <c r="T2406" s="74"/>
      <c r="U2406" s="74"/>
      <c r="V2406" s="74"/>
      <c r="W2406" s="74"/>
      <c r="X2406" s="74"/>
      <c r="Y2406" s="74"/>
      <c r="Z2406" s="74"/>
    </row>
    <row r="2407" spans="1:26">
      <c r="A2407" s="74"/>
      <c r="B2407" s="74"/>
      <c r="C2407" s="74"/>
      <c r="D2407" s="74"/>
      <c r="E2407" s="74"/>
      <c r="F2407" s="74"/>
      <c r="G2407" s="74"/>
      <c r="H2407" s="74"/>
      <c r="I2407" s="74"/>
      <c r="J2407" s="74"/>
      <c r="K2407" s="74"/>
      <c r="L2407" s="74"/>
      <c r="M2407" s="74"/>
      <c r="N2407" s="74"/>
      <c r="O2407" s="74"/>
      <c r="P2407" s="74"/>
      <c r="Q2407" s="74"/>
      <c r="R2407" s="74"/>
      <c r="S2407" s="74"/>
      <c r="T2407" s="74"/>
      <c r="U2407" s="74"/>
      <c r="V2407" s="74"/>
      <c r="W2407" s="74"/>
      <c r="X2407" s="74"/>
      <c r="Y2407" s="74"/>
      <c r="Z2407" s="74"/>
    </row>
    <row r="2408" spans="1:26">
      <c r="A2408" s="74"/>
      <c r="B2408" s="74"/>
      <c r="C2408" s="74"/>
      <c r="D2408" s="74"/>
      <c r="E2408" s="74"/>
      <c r="F2408" s="74"/>
      <c r="G2408" s="74"/>
      <c r="H2408" s="74"/>
      <c r="I2408" s="74"/>
      <c r="J2408" s="74"/>
      <c r="K2408" s="74"/>
      <c r="L2408" s="74"/>
      <c r="M2408" s="74"/>
      <c r="N2408" s="74"/>
      <c r="O2408" s="74"/>
      <c r="P2408" s="74"/>
      <c r="Q2408" s="74"/>
      <c r="R2408" s="74"/>
      <c r="S2408" s="74"/>
      <c r="T2408" s="74"/>
      <c r="U2408" s="74"/>
      <c r="V2408" s="74"/>
      <c r="W2408" s="74"/>
      <c r="X2408" s="74"/>
      <c r="Y2408" s="74"/>
      <c r="Z2408" s="74"/>
    </row>
    <row r="2409" spans="1:26">
      <c r="A2409" s="74"/>
      <c r="B2409" s="74"/>
      <c r="C2409" s="74"/>
      <c r="D2409" s="74"/>
      <c r="E2409" s="74"/>
      <c r="F2409" s="74"/>
      <c r="G2409" s="74"/>
      <c r="H2409" s="74"/>
      <c r="I2409" s="74"/>
      <c r="J2409" s="74"/>
      <c r="K2409" s="74"/>
      <c r="L2409" s="74"/>
      <c r="M2409" s="74"/>
      <c r="N2409" s="74"/>
      <c r="O2409" s="74"/>
      <c r="P2409" s="74"/>
      <c r="Q2409" s="74"/>
      <c r="R2409" s="74"/>
      <c r="S2409" s="74"/>
      <c r="T2409" s="74"/>
      <c r="U2409" s="74"/>
      <c r="V2409" s="74"/>
      <c r="W2409" s="74"/>
      <c r="X2409" s="74"/>
      <c r="Y2409" s="74"/>
      <c r="Z2409" s="74"/>
    </row>
    <row r="2410" spans="1:26">
      <c r="A2410" s="74"/>
      <c r="B2410" s="74"/>
      <c r="C2410" s="74"/>
      <c r="D2410" s="74"/>
      <c r="E2410" s="74"/>
      <c r="F2410" s="74"/>
      <c r="G2410" s="74"/>
      <c r="H2410" s="74"/>
      <c r="I2410" s="74"/>
      <c r="J2410" s="74"/>
      <c r="K2410" s="74"/>
      <c r="L2410" s="74"/>
      <c r="M2410" s="74"/>
      <c r="N2410" s="74"/>
      <c r="O2410" s="74"/>
      <c r="P2410" s="74"/>
      <c r="Q2410" s="74"/>
      <c r="R2410" s="74"/>
      <c r="S2410" s="74"/>
      <c r="T2410" s="74"/>
      <c r="U2410" s="74"/>
      <c r="V2410" s="74"/>
      <c r="W2410" s="74"/>
      <c r="X2410" s="74"/>
      <c r="Y2410" s="74"/>
      <c r="Z2410" s="74"/>
    </row>
    <row r="2411" spans="1:26">
      <c r="A2411" s="74"/>
      <c r="B2411" s="74"/>
      <c r="C2411" s="74"/>
      <c r="D2411" s="74"/>
      <c r="E2411" s="74"/>
      <c r="F2411" s="74"/>
      <c r="G2411" s="74"/>
      <c r="H2411" s="74"/>
      <c r="I2411" s="74"/>
      <c r="J2411" s="74"/>
      <c r="K2411" s="74"/>
      <c r="L2411" s="74"/>
      <c r="M2411" s="74"/>
      <c r="N2411" s="74"/>
      <c r="O2411" s="74"/>
      <c r="P2411" s="74"/>
      <c r="Q2411" s="74"/>
      <c r="R2411" s="74"/>
      <c r="S2411" s="74"/>
      <c r="T2411" s="74"/>
      <c r="U2411" s="74"/>
      <c r="V2411" s="74"/>
      <c r="W2411" s="74"/>
      <c r="X2411" s="74"/>
      <c r="Y2411" s="74"/>
      <c r="Z2411" s="74"/>
    </row>
    <row r="2412" spans="1:26">
      <c r="A2412" s="74"/>
      <c r="B2412" s="74"/>
      <c r="C2412" s="74"/>
      <c r="D2412" s="74"/>
      <c r="E2412" s="74"/>
      <c r="F2412" s="74"/>
      <c r="G2412" s="74"/>
      <c r="H2412" s="74"/>
      <c r="I2412" s="74"/>
      <c r="J2412" s="74"/>
      <c r="K2412" s="74"/>
      <c r="L2412" s="74"/>
      <c r="M2412" s="74"/>
      <c r="N2412" s="74"/>
      <c r="O2412" s="74"/>
      <c r="P2412" s="74"/>
      <c r="Q2412" s="74"/>
      <c r="R2412" s="74"/>
      <c r="S2412" s="74"/>
      <c r="T2412" s="74"/>
      <c r="U2412" s="74"/>
      <c r="V2412" s="74"/>
      <c r="W2412" s="74"/>
      <c r="X2412" s="74"/>
      <c r="Y2412" s="74"/>
      <c r="Z2412" s="74"/>
    </row>
    <row r="2413" spans="1:26">
      <c r="A2413" s="74"/>
      <c r="B2413" s="74"/>
      <c r="C2413" s="74"/>
      <c r="D2413" s="74"/>
      <c r="E2413" s="74"/>
      <c r="F2413" s="74"/>
      <c r="G2413" s="74"/>
      <c r="H2413" s="74"/>
      <c r="I2413" s="74"/>
      <c r="J2413" s="74"/>
      <c r="K2413" s="74"/>
      <c r="L2413" s="74"/>
      <c r="M2413" s="74"/>
      <c r="N2413" s="74"/>
      <c r="O2413" s="74"/>
      <c r="P2413" s="74"/>
      <c r="Q2413" s="74"/>
      <c r="R2413" s="74"/>
      <c r="S2413" s="74"/>
      <c r="T2413" s="74"/>
      <c r="U2413" s="74"/>
      <c r="V2413" s="74"/>
      <c r="W2413" s="74"/>
      <c r="X2413" s="74"/>
      <c r="Y2413" s="74"/>
      <c r="Z2413" s="74"/>
    </row>
    <row r="2414" spans="1:26">
      <c r="A2414" s="74"/>
      <c r="B2414" s="74"/>
      <c r="C2414" s="74"/>
      <c r="D2414" s="74"/>
      <c r="E2414" s="74"/>
      <c r="F2414" s="74"/>
      <c r="G2414" s="74"/>
      <c r="H2414" s="74"/>
      <c r="I2414" s="74"/>
      <c r="J2414" s="74"/>
      <c r="K2414" s="74"/>
      <c r="L2414" s="74"/>
      <c r="M2414" s="74"/>
      <c r="N2414" s="74"/>
      <c r="O2414" s="74"/>
      <c r="P2414" s="74"/>
      <c r="Q2414" s="74"/>
      <c r="R2414" s="74"/>
      <c r="S2414" s="74"/>
      <c r="T2414" s="74"/>
      <c r="U2414" s="74"/>
      <c r="V2414" s="74"/>
      <c r="W2414" s="74"/>
      <c r="X2414" s="74"/>
      <c r="Y2414" s="74"/>
      <c r="Z2414" s="74"/>
    </row>
    <row r="2415" spans="1:26">
      <c r="A2415" s="74"/>
      <c r="B2415" s="74"/>
      <c r="C2415" s="74"/>
      <c r="D2415" s="74"/>
      <c r="E2415" s="74"/>
      <c r="F2415" s="74"/>
      <c r="G2415" s="74"/>
      <c r="H2415" s="74"/>
      <c r="I2415" s="74"/>
      <c r="J2415" s="74"/>
      <c r="K2415" s="74"/>
      <c r="L2415" s="74"/>
      <c r="M2415" s="74"/>
      <c r="N2415" s="74"/>
      <c r="O2415" s="74"/>
      <c r="P2415" s="74"/>
      <c r="Q2415" s="74"/>
      <c r="R2415" s="74"/>
      <c r="S2415" s="74"/>
      <c r="T2415" s="74"/>
      <c r="U2415" s="74"/>
      <c r="V2415" s="74"/>
      <c r="W2415" s="74"/>
      <c r="X2415" s="74"/>
      <c r="Y2415" s="74"/>
      <c r="Z2415" s="74"/>
    </row>
    <row r="2416" spans="1:26">
      <c r="A2416" s="74"/>
      <c r="B2416" s="74"/>
      <c r="C2416" s="74"/>
      <c r="D2416" s="74"/>
      <c r="E2416" s="74"/>
      <c r="F2416" s="74"/>
      <c r="G2416" s="74"/>
      <c r="H2416" s="74"/>
      <c r="I2416" s="74"/>
      <c r="J2416" s="74"/>
      <c r="K2416" s="74"/>
      <c r="L2416" s="74"/>
      <c r="M2416" s="74"/>
      <c r="N2416" s="74"/>
      <c r="O2416" s="74"/>
      <c r="P2416" s="74"/>
      <c r="Q2416" s="74"/>
      <c r="R2416" s="74"/>
      <c r="S2416" s="74"/>
      <c r="T2416" s="74"/>
      <c r="U2416" s="74"/>
      <c r="V2416" s="74"/>
      <c r="W2416" s="74"/>
      <c r="X2416" s="74"/>
      <c r="Y2416" s="74"/>
      <c r="Z2416" s="74"/>
    </row>
    <row r="2417" spans="1:26">
      <c r="A2417" s="74"/>
      <c r="B2417" s="74"/>
      <c r="C2417" s="74"/>
      <c r="D2417" s="74"/>
      <c r="E2417" s="74"/>
      <c r="F2417" s="74"/>
      <c r="G2417" s="74"/>
      <c r="H2417" s="74"/>
      <c r="I2417" s="74"/>
      <c r="J2417" s="74"/>
      <c r="K2417" s="74"/>
      <c r="L2417" s="74"/>
      <c r="M2417" s="74"/>
      <c r="N2417" s="74"/>
      <c r="O2417" s="74"/>
      <c r="P2417" s="74"/>
      <c r="Q2417" s="74"/>
      <c r="R2417" s="74"/>
      <c r="S2417" s="74"/>
      <c r="T2417" s="74"/>
      <c r="U2417" s="74"/>
      <c r="V2417" s="74"/>
      <c r="W2417" s="74"/>
      <c r="X2417" s="74"/>
      <c r="Y2417" s="74"/>
      <c r="Z2417" s="74"/>
    </row>
    <row r="2418" spans="1:26">
      <c r="A2418" s="74"/>
      <c r="B2418" s="74"/>
      <c r="C2418" s="74"/>
      <c r="D2418" s="74"/>
      <c r="E2418" s="74"/>
      <c r="F2418" s="74"/>
      <c r="G2418" s="74"/>
      <c r="H2418" s="74"/>
      <c r="I2418" s="74"/>
      <c r="J2418" s="74"/>
      <c r="K2418" s="74"/>
      <c r="L2418" s="74"/>
      <c r="M2418" s="74"/>
      <c r="N2418" s="74"/>
      <c r="O2418" s="74"/>
      <c r="P2418" s="74"/>
      <c r="Q2418" s="74"/>
      <c r="R2418" s="74"/>
      <c r="S2418" s="74"/>
      <c r="T2418" s="74"/>
      <c r="U2418" s="74"/>
      <c r="V2418" s="74"/>
      <c r="W2418" s="74"/>
      <c r="X2418" s="74"/>
      <c r="Y2418" s="74"/>
      <c r="Z2418" s="74"/>
    </row>
    <row r="2419" spans="1:26">
      <c r="A2419" s="74"/>
      <c r="B2419" s="74"/>
      <c r="C2419" s="74"/>
      <c r="D2419" s="74"/>
      <c r="E2419" s="74"/>
      <c r="F2419" s="74"/>
      <c r="G2419" s="74"/>
      <c r="H2419" s="74"/>
      <c r="I2419" s="74"/>
      <c r="J2419" s="74"/>
      <c r="K2419" s="74"/>
      <c r="L2419" s="74"/>
      <c r="M2419" s="74"/>
      <c r="N2419" s="74"/>
      <c r="O2419" s="74"/>
      <c r="P2419" s="74"/>
      <c r="Q2419" s="74"/>
      <c r="R2419" s="74"/>
      <c r="S2419" s="74"/>
      <c r="T2419" s="74"/>
      <c r="U2419" s="74"/>
      <c r="V2419" s="74"/>
      <c r="W2419" s="74"/>
      <c r="X2419" s="74"/>
      <c r="Y2419" s="74"/>
      <c r="Z2419" s="74"/>
    </row>
    <row r="2420" spans="1:26">
      <c r="A2420" s="74"/>
      <c r="B2420" s="74"/>
      <c r="C2420" s="74"/>
      <c r="D2420" s="74"/>
      <c r="E2420" s="74"/>
      <c r="F2420" s="74"/>
      <c r="G2420" s="74"/>
      <c r="H2420" s="74"/>
      <c r="I2420" s="74"/>
      <c r="J2420" s="74"/>
      <c r="K2420" s="74"/>
      <c r="L2420" s="74"/>
      <c r="M2420" s="74"/>
      <c r="N2420" s="74"/>
      <c r="O2420" s="74"/>
      <c r="P2420" s="74"/>
      <c r="Q2420" s="74"/>
      <c r="R2420" s="74"/>
      <c r="S2420" s="74"/>
      <c r="T2420" s="74"/>
      <c r="U2420" s="74"/>
      <c r="V2420" s="74"/>
      <c r="W2420" s="74"/>
      <c r="X2420" s="74"/>
      <c r="Y2420" s="74"/>
      <c r="Z2420" s="74"/>
    </row>
    <row r="2421" spans="1:26">
      <c r="A2421" s="74"/>
      <c r="B2421" s="74"/>
      <c r="C2421" s="74"/>
      <c r="D2421" s="74"/>
      <c r="E2421" s="74"/>
      <c r="F2421" s="74"/>
      <c r="G2421" s="74"/>
      <c r="H2421" s="74"/>
      <c r="I2421" s="74"/>
      <c r="J2421" s="74"/>
      <c r="K2421" s="74"/>
      <c r="L2421" s="74"/>
      <c r="M2421" s="74"/>
      <c r="N2421" s="74"/>
      <c r="O2421" s="74"/>
      <c r="P2421" s="74"/>
      <c r="Q2421" s="74"/>
      <c r="R2421" s="74"/>
      <c r="S2421" s="74"/>
      <c r="T2421" s="74"/>
      <c r="U2421" s="74"/>
      <c r="V2421" s="74"/>
      <c r="W2421" s="74"/>
      <c r="X2421" s="74"/>
      <c r="Y2421" s="74"/>
      <c r="Z2421" s="74"/>
    </row>
    <row r="2422" spans="1:26">
      <c r="A2422" s="74"/>
      <c r="B2422" s="74"/>
      <c r="C2422" s="74"/>
      <c r="D2422" s="74"/>
      <c r="E2422" s="74"/>
      <c r="F2422" s="74"/>
      <c r="G2422" s="74"/>
      <c r="H2422" s="74"/>
      <c r="I2422" s="74"/>
      <c r="J2422" s="74"/>
      <c r="K2422" s="74"/>
      <c r="L2422" s="74"/>
      <c r="M2422" s="74"/>
      <c r="N2422" s="74"/>
      <c r="O2422" s="74"/>
      <c r="P2422" s="74"/>
      <c r="Q2422" s="74"/>
      <c r="R2422" s="74"/>
      <c r="S2422" s="74"/>
      <c r="T2422" s="74"/>
      <c r="U2422" s="74"/>
      <c r="V2422" s="74"/>
      <c r="W2422" s="74"/>
      <c r="X2422" s="74"/>
      <c r="Y2422" s="74"/>
      <c r="Z2422" s="74"/>
    </row>
    <row r="2423" spans="1:26">
      <c r="A2423" s="74"/>
      <c r="B2423" s="74"/>
      <c r="C2423" s="74"/>
      <c r="D2423" s="74"/>
      <c r="E2423" s="74"/>
      <c r="F2423" s="74"/>
      <c r="G2423" s="74"/>
      <c r="H2423" s="74"/>
      <c r="I2423" s="74"/>
      <c r="J2423" s="74"/>
      <c r="K2423" s="74"/>
      <c r="L2423" s="74"/>
      <c r="M2423" s="74"/>
      <c r="N2423" s="74"/>
      <c r="O2423" s="74"/>
      <c r="P2423" s="74"/>
      <c r="Q2423" s="74"/>
      <c r="R2423" s="74"/>
      <c r="S2423" s="74"/>
      <c r="T2423" s="74"/>
      <c r="U2423" s="74"/>
      <c r="V2423" s="74"/>
      <c r="W2423" s="74"/>
      <c r="X2423" s="74"/>
      <c r="Y2423" s="74"/>
      <c r="Z2423" s="74"/>
    </row>
    <row r="2424" spans="1:26">
      <c r="A2424" s="74"/>
      <c r="B2424" s="74"/>
      <c r="C2424" s="74"/>
      <c r="D2424" s="74"/>
      <c r="E2424" s="74"/>
      <c r="F2424" s="74"/>
      <c r="G2424" s="74"/>
      <c r="H2424" s="74"/>
      <c r="I2424" s="74"/>
      <c r="J2424" s="74"/>
      <c r="K2424" s="74"/>
      <c r="L2424" s="74"/>
      <c r="M2424" s="74"/>
      <c r="N2424" s="74"/>
      <c r="O2424" s="74"/>
      <c r="P2424" s="74"/>
      <c r="Q2424" s="74"/>
      <c r="R2424" s="74"/>
      <c r="S2424" s="74"/>
      <c r="T2424" s="74"/>
      <c r="U2424" s="74"/>
      <c r="V2424" s="74"/>
      <c r="W2424" s="74"/>
      <c r="X2424" s="74"/>
      <c r="Y2424" s="74"/>
      <c r="Z2424" s="74"/>
    </row>
    <row r="2425" spans="1:26">
      <c r="A2425" s="74"/>
      <c r="B2425" s="74"/>
      <c r="C2425" s="74"/>
      <c r="D2425" s="74"/>
      <c r="E2425" s="74"/>
      <c r="F2425" s="74"/>
      <c r="G2425" s="74"/>
      <c r="H2425" s="74"/>
      <c r="I2425" s="74"/>
      <c r="J2425" s="74"/>
      <c r="K2425" s="74"/>
      <c r="L2425" s="74"/>
      <c r="M2425" s="74"/>
      <c r="N2425" s="74"/>
      <c r="O2425" s="74"/>
      <c r="P2425" s="74"/>
      <c r="Q2425" s="74"/>
      <c r="R2425" s="74"/>
      <c r="S2425" s="74"/>
      <c r="T2425" s="74"/>
      <c r="U2425" s="74"/>
      <c r="V2425" s="74"/>
      <c r="W2425" s="74"/>
      <c r="X2425" s="74"/>
      <c r="Y2425" s="74"/>
      <c r="Z2425" s="74"/>
    </row>
    <row r="2426" spans="1:26">
      <c r="A2426" s="74"/>
      <c r="B2426" s="74"/>
      <c r="C2426" s="74"/>
      <c r="D2426" s="74"/>
      <c r="E2426" s="74"/>
      <c r="F2426" s="74"/>
      <c r="G2426" s="74"/>
      <c r="H2426" s="74"/>
      <c r="I2426" s="74"/>
      <c r="J2426" s="74"/>
      <c r="K2426" s="74"/>
      <c r="L2426" s="74"/>
      <c r="M2426" s="74"/>
      <c r="N2426" s="74"/>
      <c r="O2426" s="74"/>
      <c r="P2426" s="74"/>
      <c r="Q2426" s="74"/>
      <c r="R2426" s="74"/>
      <c r="S2426" s="74"/>
      <c r="T2426" s="74"/>
      <c r="U2426" s="74"/>
      <c r="V2426" s="74"/>
      <c r="W2426" s="74"/>
      <c r="X2426" s="74"/>
      <c r="Y2426" s="74"/>
      <c r="Z2426" s="74"/>
    </row>
    <row r="2427" spans="1:26">
      <c r="A2427" s="74"/>
      <c r="B2427" s="74"/>
      <c r="C2427" s="74"/>
      <c r="D2427" s="74"/>
      <c r="E2427" s="74"/>
      <c r="F2427" s="74"/>
      <c r="G2427" s="74"/>
      <c r="H2427" s="74"/>
      <c r="I2427" s="74"/>
      <c r="J2427" s="74"/>
      <c r="K2427" s="74"/>
      <c r="L2427" s="74"/>
      <c r="M2427" s="74"/>
      <c r="N2427" s="74"/>
      <c r="O2427" s="74"/>
      <c r="P2427" s="74"/>
      <c r="Q2427" s="74"/>
      <c r="R2427" s="74"/>
      <c r="S2427" s="74"/>
      <c r="T2427" s="74"/>
      <c r="U2427" s="74"/>
      <c r="V2427" s="74"/>
      <c r="W2427" s="74"/>
      <c r="X2427" s="74"/>
      <c r="Y2427" s="74"/>
      <c r="Z2427" s="74"/>
    </row>
    <row r="2428" spans="1:26">
      <c r="A2428" s="74"/>
      <c r="B2428" s="74"/>
      <c r="C2428" s="74"/>
      <c r="D2428" s="74"/>
      <c r="E2428" s="74"/>
      <c r="F2428" s="74"/>
      <c r="G2428" s="74"/>
      <c r="H2428" s="74"/>
      <c r="I2428" s="74"/>
      <c r="J2428" s="74"/>
      <c r="K2428" s="74"/>
      <c r="L2428" s="74"/>
      <c r="M2428" s="74"/>
      <c r="N2428" s="74"/>
      <c r="O2428" s="74"/>
      <c r="P2428" s="74"/>
      <c r="Q2428" s="74"/>
      <c r="R2428" s="74"/>
      <c r="S2428" s="74"/>
      <c r="T2428" s="74"/>
      <c r="U2428" s="74"/>
      <c r="V2428" s="74"/>
      <c r="W2428" s="74"/>
      <c r="X2428" s="74"/>
      <c r="Y2428" s="74"/>
      <c r="Z2428" s="74"/>
    </row>
    <row r="2429" spans="1:26">
      <c r="A2429" s="74"/>
      <c r="B2429" s="74"/>
      <c r="C2429" s="74"/>
      <c r="D2429" s="74"/>
      <c r="E2429" s="74"/>
      <c r="F2429" s="74"/>
      <c r="G2429" s="74"/>
      <c r="H2429" s="74"/>
      <c r="I2429" s="74"/>
      <c r="J2429" s="74"/>
      <c r="K2429" s="74"/>
      <c r="L2429" s="74"/>
      <c r="M2429" s="74"/>
      <c r="N2429" s="74"/>
      <c r="O2429" s="74"/>
      <c r="P2429" s="74"/>
      <c r="Q2429" s="74"/>
      <c r="R2429" s="74"/>
      <c r="S2429" s="74"/>
      <c r="T2429" s="74"/>
      <c r="U2429" s="74"/>
      <c r="V2429" s="74"/>
      <c r="W2429" s="74"/>
      <c r="X2429" s="74"/>
      <c r="Y2429" s="74"/>
      <c r="Z2429" s="74"/>
    </row>
    <row r="2430" spans="1:26">
      <c r="A2430" s="74"/>
      <c r="B2430" s="74"/>
      <c r="C2430" s="74"/>
      <c r="D2430" s="74"/>
      <c r="E2430" s="74"/>
      <c r="F2430" s="74"/>
      <c r="G2430" s="74"/>
      <c r="H2430" s="74"/>
      <c r="I2430" s="74"/>
      <c r="J2430" s="74"/>
      <c r="K2430" s="74"/>
      <c r="L2430" s="74"/>
      <c r="M2430" s="74"/>
      <c r="N2430" s="74"/>
      <c r="O2430" s="74"/>
      <c r="P2430" s="74"/>
      <c r="Q2430" s="74"/>
      <c r="R2430" s="74"/>
      <c r="S2430" s="74"/>
      <c r="T2430" s="74"/>
      <c r="U2430" s="74"/>
      <c r="V2430" s="74"/>
      <c r="W2430" s="74"/>
      <c r="X2430" s="74"/>
      <c r="Y2430" s="74"/>
      <c r="Z2430" s="74"/>
    </row>
    <row r="2431" spans="1:26">
      <c r="A2431" s="74"/>
      <c r="B2431" s="74"/>
      <c r="C2431" s="74"/>
      <c r="D2431" s="74"/>
      <c r="E2431" s="74"/>
      <c r="F2431" s="74"/>
      <c r="G2431" s="74"/>
      <c r="H2431" s="74"/>
      <c r="I2431" s="74"/>
      <c r="J2431" s="74"/>
      <c r="K2431" s="74"/>
      <c r="L2431" s="74"/>
      <c r="M2431" s="74"/>
      <c r="N2431" s="74"/>
      <c r="O2431" s="74"/>
      <c r="P2431" s="74"/>
      <c r="Q2431" s="74"/>
      <c r="R2431" s="74"/>
      <c r="S2431" s="74"/>
      <c r="T2431" s="74"/>
      <c r="U2431" s="74"/>
      <c r="V2431" s="74"/>
      <c r="W2431" s="74"/>
      <c r="X2431" s="74"/>
      <c r="Y2431" s="74"/>
      <c r="Z2431" s="74"/>
    </row>
    <row r="2432" spans="1:26">
      <c r="A2432" s="74"/>
      <c r="B2432" s="74"/>
      <c r="C2432" s="74"/>
      <c r="D2432" s="74"/>
      <c r="E2432" s="74"/>
      <c r="F2432" s="74"/>
      <c r="G2432" s="74"/>
      <c r="H2432" s="74"/>
      <c r="I2432" s="74"/>
      <c r="J2432" s="74"/>
      <c r="K2432" s="74"/>
      <c r="L2432" s="74"/>
      <c r="M2432" s="74"/>
      <c r="N2432" s="74"/>
      <c r="O2432" s="74"/>
      <c r="P2432" s="74"/>
      <c r="Q2432" s="74"/>
      <c r="R2432" s="74"/>
      <c r="S2432" s="74"/>
      <c r="T2432" s="74"/>
      <c r="U2432" s="74"/>
      <c r="V2432" s="74"/>
      <c r="W2432" s="74"/>
      <c r="X2432" s="74"/>
      <c r="Y2432" s="74"/>
      <c r="Z2432" s="74"/>
    </row>
    <row r="2433" spans="1:26">
      <c r="A2433" s="74"/>
      <c r="B2433" s="74"/>
      <c r="C2433" s="74"/>
      <c r="D2433" s="74"/>
      <c r="E2433" s="74"/>
      <c r="F2433" s="74"/>
      <c r="G2433" s="74"/>
      <c r="H2433" s="74"/>
      <c r="I2433" s="74"/>
      <c r="J2433" s="74"/>
      <c r="K2433" s="74"/>
      <c r="L2433" s="74"/>
      <c r="M2433" s="74"/>
      <c r="N2433" s="74"/>
      <c r="O2433" s="74"/>
      <c r="P2433" s="74"/>
      <c r="Q2433" s="74"/>
      <c r="R2433" s="74"/>
      <c r="S2433" s="74"/>
      <c r="T2433" s="74"/>
      <c r="U2433" s="74"/>
      <c r="V2433" s="74"/>
      <c r="W2433" s="74"/>
      <c r="X2433" s="74"/>
      <c r="Y2433" s="74"/>
      <c r="Z2433" s="74"/>
    </row>
    <row r="2434" spans="1:26">
      <c r="A2434" s="74"/>
      <c r="B2434" s="74"/>
      <c r="C2434" s="74"/>
      <c r="D2434" s="74"/>
      <c r="E2434" s="74"/>
      <c r="F2434" s="74"/>
      <c r="G2434" s="74"/>
      <c r="H2434" s="74"/>
      <c r="I2434" s="74"/>
      <c r="J2434" s="74"/>
      <c r="K2434" s="74"/>
      <c r="L2434" s="74"/>
      <c r="M2434" s="74"/>
      <c r="N2434" s="74"/>
      <c r="O2434" s="74"/>
      <c r="P2434" s="74"/>
      <c r="Q2434" s="74"/>
      <c r="R2434" s="74"/>
      <c r="S2434" s="74"/>
      <c r="T2434" s="74"/>
      <c r="U2434" s="74"/>
      <c r="V2434" s="74"/>
      <c r="W2434" s="74"/>
      <c r="X2434" s="74"/>
      <c r="Y2434" s="74"/>
      <c r="Z2434" s="74"/>
    </row>
    <row r="2435" spans="1:26">
      <c r="A2435" s="74"/>
      <c r="B2435" s="74"/>
      <c r="C2435" s="74"/>
      <c r="D2435" s="74"/>
      <c r="E2435" s="74"/>
      <c r="F2435" s="74"/>
      <c r="G2435" s="74"/>
      <c r="H2435" s="74"/>
      <c r="I2435" s="74"/>
      <c r="J2435" s="74"/>
      <c r="K2435" s="74"/>
      <c r="L2435" s="74"/>
      <c r="M2435" s="74"/>
      <c r="N2435" s="74"/>
      <c r="O2435" s="74"/>
      <c r="P2435" s="74"/>
      <c r="Q2435" s="74"/>
      <c r="R2435" s="74"/>
      <c r="S2435" s="74"/>
      <c r="T2435" s="74"/>
      <c r="U2435" s="74"/>
      <c r="V2435" s="74"/>
      <c r="W2435" s="74"/>
      <c r="X2435" s="74"/>
      <c r="Y2435" s="74"/>
      <c r="Z2435" s="74"/>
    </row>
    <row r="2436" spans="1:26">
      <c r="A2436" s="74"/>
      <c r="B2436" s="74"/>
      <c r="C2436" s="74"/>
      <c r="D2436" s="74"/>
      <c r="E2436" s="74"/>
      <c r="F2436" s="74"/>
      <c r="G2436" s="74"/>
      <c r="H2436" s="74"/>
      <c r="I2436" s="74"/>
      <c r="J2436" s="74"/>
      <c r="K2436" s="74"/>
      <c r="L2436" s="74"/>
      <c r="M2436" s="74"/>
      <c r="N2436" s="74"/>
      <c r="O2436" s="74"/>
      <c r="P2436" s="74"/>
      <c r="Q2436" s="74"/>
      <c r="R2436" s="74"/>
      <c r="S2436" s="74"/>
      <c r="T2436" s="74"/>
      <c r="U2436" s="74"/>
      <c r="V2436" s="74"/>
      <c r="W2436" s="74"/>
      <c r="X2436" s="74"/>
      <c r="Y2436" s="74"/>
      <c r="Z2436" s="74"/>
    </row>
    <row r="2437" spans="1:26">
      <c r="A2437" s="74"/>
      <c r="B2437" s="74"/>
      <c r="C2437" s="74"/>
      <c r="D2437" s="74"/>
      <c r="E2437" s="74"/>
      <c r="F2437" s="74"/>
      <c r="G2437" s="74"/>
      <c r="H2437" s="74"/>
      <c r="I2437" s="74"/>
      <c r="J2437" s="74"/>
      <c r="K2437" s="74"/>
      <c r="L2437" s="74"/>
      <c r="M2437" s="74"/>
      <c r="N2437" s="74"/>
      <c r="O2437" s="74"/>
      <c r="P2437" s="74"/>
      <c r="Q2437" s="74"/>
      <c r="R2437" s="74"/>
      <c r="S2437" s="74"/>
      <c r="T2437" s="74"/>
      <c r="U2437" s="74"/>
      <c r="V2437" s="74"/>
      <c r="W2437" s="74"/>
      <c r="X2437" s="74"/>
      <c r="Y2437" s="74"/>
      <c r="Z2437" s="74"/>
    </row>
    <row r="2438" spans="1:26">
      <c r="A2438" s="74"/>
      <c r="B2438" s="74"/>
      <c r="C2438" s="74"/>
      <c r="D2438" s="74"/>
      <c r="E2438" s="74"/>
      <c r="F2438" s="74"/>
      <c r="G2438" s="74"/>
      <c r="H2438" s="74"/>
      <c r="I2438" s="74"/>
      <c r="J2438" s="74"/>
      <c r="K2438" s="74"/>
      <c r="L2438" s="74"/>
      <c r="M2438" s="74"/>
      <c r="N2438" s="74"/>
      <c r="O2438" s="74"/>
      <c r="P2438" s="74"/>
      <c r="Q2438" s="74"/>
      <c r="R2438" s="74"/>
      <c r="S2438" s="74"/>
      <c r="T2438" s="74"/>
      <c r="U2438" s="74"/>
      <c r="V2438" s="74"/>
      <c r="W2438" s="74"/>
      <c r="X2438" s="74"/>
      <c r="Y2438" s="74"/>
      <c r="Z2438" s="74"/>
    </row>
    <row r="2439" spans="1:26">
      <c r="A2439" s="74"/>
      <c r="B2439" s="74"/>
      <c r="C2439" s="74"/>
      <c r="D2439" s="74"/>
      <c r="E2439" s="74"/>
      <c r="F2439" s="74"/>
      <c r="G2439" s="74"/>
      <c r="H2439" s="74"/>
      <c r="I2439" s="74"/>
      <c r="J2439" s="74"/>
      <c r="K2439" s="74"/>
      <c r="L2439" s="74"/>
      <c r="M2439" s="74"/>
      <c r="N2439" s="74"/>
      <c r="O2439" s="74"/>
      <c r="P2439" s="74"/>
      <c r="Q2439" s="74"/>
      <c r="R2439" s="74"/>
      <c r="S2439" s="74"/>
      <c r="T2439" s="74"/>
      <c r="U2439" s="74"/>
      <c r="V2439" s="74"/>
      <c r="W2439" s="74"/>
      <c r="X2439" s="74"/>
      <c r="Y2439" s="74"/>
      <c r="Z2439" s="74"/>
    </row>
    <row r="2440" spans="1:26">
      <c r="A2440" s="74"/>
      <c r="B2440" s="74"/>
      <c r="C2440" s="74"/>
      <c r="D2440" s="74"/>
      <c r="E2440" s="74"/>
      <c r="F2440" s="74"/>
      <c r="G2440" s="74"/>
      <c r="H2440" s="74"/>
      <c r="I2440" s="74"/>
      <c r="J2440" s="74"/>
      <c r="K2440" s="74"/>
      <c r="L2440" s="74"/>
      <c r="M2440" s="74"/>
      <c r="N2440" s="74"/>
      <c r="O2440" s="74"/>
      <c r="P2440" s="74"/>
      <c r="Q2440" s="74"/>
      <c r="R2440" s="74"/>
      <c r="S2440" s="74"/>
      <c r="T2440" s="74"/>
      <c r="U2440" s="74"/>
      <c r="V2440" s="74"/>
      <c r="W2440" s="74"/>
      <c r="X2440" s="74"/>
      <c r="Y2440" s="74"/>
      <c r="Z2440" s="74"/>
    </row>
    <row r="2441" spans="1:26">
      <c r="A2441" s="74"/>
      <c r="B2441" s="74"/>
      <c r="C2441" s="74"/>
      <c r="D2441" s="74"/>
      <c r="E2441" s="74"/>
      <c r="F2441" s="74"/>
      <c r="G2441" s="74"/>
      <c r="H2441" s="74"/>
      <c r="I2441" s="74"/>
      <c r="J2441" s="74"/>
      <c r="K2441" s="74"/>
      <c r="L2441" s="74"/>
      <c r="M2441" s="74"/>
      <c r="N2441" s="74"/>
      <c r="O2441" s="74"/>
      <c r="P2441" s="74"/>
      <c r="Q2441" s="74"/>
      <c r="R2441" s="74"/>
      <c r="S2441" s="74"/>
      <c r="T2441" s="74"/>
      <c r="U2441" s="74"/>
      <c r="V2441" s="74"/>
      <c r="W2441" s="74"/>
      <c r="X2441" s="74"/>
      <c r="Y2441" s="74"/>
      <c r="Z2441" s="74"/>
    </row>
    <row r="2442" spans="1:26">
      <c r="A2442" s="74"/>
      <c r="B2442" s="74"/>
      <c r="C2442" s="74"/>
      <c r="D2442" s="74"/>
      <c r="E2442" s="74"/>
      <c r="F2442" s="74"/>
      <c r="G2442" s="74"/>
      <c r="H2442" s="74"/>
      <c r="I2442" s="74"/>
      <c r="J2442" s="74"/>
      <c r="K2442" s="74"/>
      <c r="L2442" s="74"/>
      <c r="M2442" s="74"/>
      <c r="N2442" s="74"/>
      <c r="O2442" s="74"/>
      <c r="P2442" s="74"/>
      <c r="Q2442" s="74"/>
      <c r="R2442" s="74"/>
      <c r="S2442" s="74"/>
      <c r="T2442" s="74"/>
      <c r="U2442" s="74"/>
      <c r="V2442" s="74"/>
      <c r="W2442" s="74"/>
      <c r="X2442" s="74"/>
      <c r="Y2442" s="74"/>
      <c r="Z2442" s="74"/>
    </row>
    <row r="2443" spans="1:26">
      <c r="A2443" s="74"/>
      <c r="B2443" s="74"/>
      <c r="C2443" s="74"/>
      <c r="D2443" s="74"/>
      <c r="E2443" s="74"/>
      <c r="F2443" s="74"/>
      <c r="G2443" s="74"/>
      <c r="H2443" s="74"/>
      <c r="I2443" s="74"/>
      <c r="J2443" s="74"/>
      <c r="K2443" s="74"/>
      <c r="L2443" s="74"/>
      <c r="M2443" s="74"/>
      <c r="N2443" s="74"/>
      <c r="O2443" s="74"/>
      <c r="P2443" s="74"/>
      <c r="Q2443" s="74"/>
      <c r="R2443" s="74"/>
      <c r="S2443" s="74"/>
      <c r="T2443" s="74"/>
      <c r="U2443" s="74"/>
      <c r="V2443" s="74"/>
      <c r="W2443" s="74"/>
      <c r="X2443" s="74"/>
      <c r="Y2443" s="74"/>
      <c r="Z2443" s="74"/>
    </row>
    <row r="2444" spans="1:26">
      <c r="A2444" s="74"/>
      <c r="B2444" s="74"/>
      <c r="C2444" s="74"/>
      <c r="D2444" s="74"/>
      <c r="E2444" s="74"/>
      <c r="F2444" s="74"/>
      <c r="G2444" s="74"/>
      <c r="H2444" s="74"/>
      <c r="I2444" s="74"/>
      <c r="J2444" s="74"/>
      <c r="K2444" s="74"/>
      <c r="L2444" s="74"/>
      <c r="M2444" s="74"/>
      <c r="N2444" s="74"/>
      <c r="O2444" s="74"/>
      <c r="P2444" s="74"/>
      <c r="Q2444" s="74"/>
      <c r="R2444" s="74"/>
      <c r="S2444" s="74"/>
      <c r="T2444" s="74"/>
      <c r="U2444" s="74"/>
      <c r="V2444" s="74"/>
      <c r="W2444" s="74"/>
      <c r="X2444" s="74"/>
      <c r="Y2444" s="74"/>
      <c r="Z2444" s="74"/>
    </row>
    <row r="2445" spans="1:26">
      <c r="A2445" s="74"/>
      <c r="B2445" s="74"/>
      <c r="C2445" s="74"/>
      <c r="D2445" s="74"/>
      <c r="E2445" s="74"/>
      <c r="F2445" s="74"/>
      <c r="G2445" s="74"/>
      <c r="H2445" s="74"/>
      <c r="I2445" s="74"/>
      <c r="J2445" s="74"/>
      <c r="K2445" s="74"/>
      <c r="L2445" s="74"/>
      <c r="M2445" s="74"/>
      <c r="N2445" s="74"/>
      <c r="O2445" s="74"/>
      <c r="P2445" s="74"/>
      <c r="Q2445" s="74"/>
      <c r="R2445" s="74"/>
      <c r="S2445" s="74"/>
      <c r="T2445" s="74"/>
      <c r="U2445" s="74"/>
      <c r="V2445" s="74"/>
      <c r="W2445" s="74"/>
      <c r="X2445" s="74"/>
      <c r="Y2445" s="74"/>
      <c r="Z2445" s="74"/>
    </row>
    <row r="2446" spans="1:26">
      <c r="A2446" s="74"/>
      <c r="B2446" s="74"/>
      <c r="C2446" s="74"/>
      <c r="D2446" s="74"/>
      <c r="E2446" s="74"/>
      <c r="F2446" s="74"/>
      <c r="G2446" s="74"/>
      <c r="H2446" s="74"/>
      <c r="I2446" s="74"/>
      <c r="J2446" s="74"/>
      <c r="K2446" s="74"/>
      <c r="L2446" s="74"/>
      <c r="M2446" s="74"/>
      <c r="N2446" s="74"/>
      <c r="O2446" s="74"/>
      <c r="P2446" s="74"/>
      <c r="Q2446" s="74"/>
      <c r="R2446" s="74"/>
      <c r="S2446" s="74"/>
      <c r="T2446" s="74"/>
      <c r="U2446" s="74"/>
      <c r="V2446" s="74"/>
      <c r="W2446" s="74"/>
      <c r="X2446" s="74"/>
      <c r="Y2446" s="74"/>
      <c r="Z2446" s="74"/>
    </row>
    <row r="2447" spans="1:26">
      <c r="A2447" s="74"/>
      <c r="B2447" s="74"/>
      <c r="C2447" s="74"/>
      <c r="D2447" s="74"/>
      <c r="E2447" s="74"/>
      <c r="F2447" s="74"/>
      <c r="G2447" s="74"/>
      <c r="H2447" s="74"/>
      <c r="I2447" s="74"/>
      <c r="J2447" s="74"/>
      <c r="K2447" s="74"/>
      <c r="L2447" s="74"/>
      <c r="M2447" s="74"/>
      <c r="N2447" s="74"/>
      <c r="O2447" s="74"/>
      <c r="P2447" s="74"/>
      <c r="Q2447" s="74"/>
      <c r="R2447" s="74"/>
      <c r="S2447" s="74"/>
      <c r="T2447" s="74"/>
      <c r="U2447" s="74"/>
      <c r="V2447" s="74"/>
      <c r="W2447" s="74"/>
      <c r="X2447" s="74"/>
      <c r="Y2447" s="74"/>
      <c r="Z2447" s="74"/>
    </row>
    <row r="2448" spans="1:26">
      <c r="A2448" s="74"/>
      <c r="B2448" s="74"/>
      <c r="C2448" s="74"/>
      <c r="D2448" s="74"/>
      <c r="E2448" s="74"/>
      <c r="F2448" s="74"/>
      <c r="G2448" s="74"/>
      <c r="H2448" s="74"/>
      <c r="I2448" s="74"/>
      <c r="J2448" s="74"/>
      <c r="K2448" s="74"/>
      <c r="L2448" s="74"/>
      <c r="M2448" s="74"/>
      <c r="N2448" s="74"/>
      <c r="O2448" s="74"/>
      <c r="P2448" s="74"/>
      <c r="Q2448" s="74"/>
      <c r="R2448" s="74"/>
      <c r="S2448" s="74"/>
      <c r="T2448" s="74"/>
      <c r="U2448" s="74"/>
      <c r="V2448" s="74"/>
      <c r="W2448" s="74"/>
      <c r="X2448" s="74"/>
      <c r="Y2448" s="74"/>
      <c r="Z2448" s="74"/>
    </row>
    <row r="2449" spans="1:26">
      <c r="A2449" s="74"/>
      <c r="B2449" s="74"/>
      <c r="C2449" s="74"/>
      <c r="D2449" s="74"/>
      <c r="E2449" s="74"/>
      <c r="F2449" s="74"/>
      <c r="G2449" s="74"/>
      <c r="H2449" s="74"/>
      <c r="I2449" s="74"/>
      <c r="J2449" s="74"/>
      <c r="K2449" s="74"/>
      <c r="L2449" s="74"/>
      <c r="M2449" s="74"/>
      <c r="N2449" s="74"/>
      <c r="O2449" s="74"/>
      <c r="P2449" s="74"/>
      <c r="Q2449" s="74"/>
      <c r="R2449" s="74"/>
      <c r="S2449" s="74"/>
      <c r="T2449" s="74"/>
      <c r="U2449" s="74"/>
      <c r="V2449" s="74"/>
      <c r="W2449" s="74"/>
      <c r="X2449" s="74"/>
      <c r="Y2449" s="74"/>
      <c r="Z2449" s="74"/>
    </row>
    <row r="2450" spans="1:26">
      <c r="A2450" s="74"/>
      <c r="B2450" s="74"/>
      <c r="C2450" s="74"/>
      <c r="D2450" s="74"/>
      <c r="E2450" s="74"/>
      <c r="F2450" s="74"/>
      <c r="G2450" s="74"/>
      <c r="H2450" s="74"/>
      <c r="I2450" s="74"/>
      <c r="J2450" s="74"/>
      <c r="K2450" s="74"/>
      <c r="L2450" s="74"/>
      <c r="M2450" s="74"/>
      <c r="N2450" s="74"/>
      <c r="O2450" s="74"/>
      <c r="P2450" s="74"/>
      <c r="Q2450" s="74"/>
      <c r="R2450" s="74"/>
      <c r="S2450" s="74"/>
      <c r="T2450" s="74"/>
      <c r="U2450" s="74"/>
      <c r="V2450" s="74"/>
      <c r="W2450" s="74"/>
      <c r="X2450" s="74"/>
      <c r="Y2450" s="74"/>
      <c r="Z2450" s="74"/>
    </row>
    <row r="2451" spans="1:26">
      <c r="A2451" s="74"/>
      <c r="B2451" s="74"/>
      <c r="C2451" s="74"/>
      <c r="D2451" s="74"/>
      <c r="E2451" s="74"/>
      <c r="F2451" s="74"/>
      <c r="G2451" s="74"/>
      <c r="H2451" s="74"/>
      <c r="I2451" s="74"/>
      <c r="J2451" s="74"/>
      <c r="K2451" s="74"/>
      <c r="L2451" s="74"/>
      <c r="M2451" s="74"/>
      <c r="N2451" s="74"/>
      <c r="O2451" s="74"/>
      <c r="P2451" s="74"/>
      <c r="Q2451" s="74"/>
      <c r="R2451" s="74"/>
      <c r="S2451" s="74"/>
      <c r="T2451" s="74"/>
      <c r="U2451" s="74"/>
      <c r="V2451" s="74"/>
      <c r="W2451" s="74"/>
      <c r="X2451" s="74"/>
      <c r="Y2451" s="74"/>
      <c r="Z2451" s="74"/>
    </row>
    <row r="2452" spans="1:26">
      <c r="A2452" s="74"/>
      <c r="B2452" s="74"/>
      <c r="C2452" s="74"/>
      <c r="D2452" s="74"/>
      <c r="E2452" s="74"/>
      <c r="F2452" s="74"/>
      <c r="G2452" s="74"/>
      <c r="H2452" s="74"/>
      <c r="I2452" s="74"/>
      <c r="J2452" s="74"/>
      <c r="K2452" s="74"/>
      <c r="L2452" s="74"/>
      <c r="M2452" s="74"/>
      <c r="N2452" s="74"/>
      <c r="O2452" s="74"/>
      <c r="P2452" s="74"/>
      <c r="Q2452" s="74"/>
      <c r="R2452" s="74"/>
      <c r="S2452" s="74"/>
      <c r="T2452" s="74"/>
      <c r="U2452" s="74"/>
      <c r="V2452" s="74"/>
      <c r="W2452" s="74"/>
      <c r="X2452" s="74"/>
      <c r="Y2452" s="74"/>
      <c r="Z2452" s="74"/>
    </row>
    <row r="2453" spans="1:26">
      <c r="A2453" s="74"/>
      <c r="B2453" s="74"/>
      <c r="C2453" s="74"/>
      <c r="D2453" s="74"/>
      <c r="E2453" s="74"/>
      <c r="F2453" s="74"/>
      <c r="G2453" s="74"/>
      <c r="H2453" s="74"/>
      <c r="I2453" s="74"/>
      <c r="J2453" s="74"/>
      <c r="K2453" s="74"/>
      <c r="L2453" s="74"/>
      <c r="M2453" s="74"/>
      <c r="N2453" s="74"/>
      <c r="O2453" s="74"/>
      <c r="P2453" s="74"/>
      <c r="Q2453" s="74"/>
      <c r="R2453" s="74"/>
      <c r="S2453" s="74"/>
      <c r="T2453" s="74"/>
      <c r="U2453" s="74"/>
      <c r="V2453" s="74"/>
      <c r="W2453" s="74"/>
      <c r="X2453" s="74"/>
      <c r="Y2453" s="74"/>
      <c r="Z2453" s="74"/>
    </row>
    <row r="2454" spans="1:26">
      <c r="A2454" s="74"/>
      <c r="B2454" s="74"/>
      <c r="C2454" s="74"/>
      <c r="D2454" s="74"/>
      <c r="E2454" s="74"/>
      <c r="F2454" s="74"/>
      <c r="G2454" s="74"/>
      <c r="H2454" s="74"/>
      <c r="I2454" s="74"/>
      <c r="J2454" s="74"/>
      <c r="K2454" s="74"/>
      <c r="L2454" s="74"/>
      <c r="M2454" s="74"/>
      <c r="N2454" s="74"/>
      <c r="O2454" s="74"/>
      <c r="P2454" s="74"/>
      <c r="Q2454" s="74"/>
      <c r="R2454" s="74"/>
      <c r="S2454" s="74"/>
      <c r="T2454" s="74"/>
      <c r="U2454" s="74"/>
      <c r="V2454" s="74"/>
      <c r="W2454" s="74"/>
      <c r="X2454" s="74"/>
      <c r="Y2454" s="74"/>
      <c r="Z2454" s="74"/>
    </row>
    <row r="2455" spans="1:26">
      <c r="A2455" s="74"/>
      <c r="B2455" s="74"/>
      <c r="C2455" s="74"/>
      <c r="D2455" s="74"/>
      <c r="E2455" s="74"/>
      <c r="F2455" s="74"/>
      <c r="G2455" s="74"/>
      <c r="H2455" s="74"/>
      <c r="I2455" s="74"/>
      <c r="J2455" s="74"/>
      <c r="K2455" s="74"/>
      <c r="L2455" s="74"/>
      <c r="M2455" s="74"/>
      <c r="N2455" s="74"/>
      <c r="O2455" s="74"/>
      <c r="P2455" s="74"/>
      <c r="Q2455" s="74"/>
      <c r="R2455" s="74"/>
      <c r="S2455" s="74"/>
      <c r="T2455" s="74"/>
      <c r="U2455" s="74"/>
      <c r="V2455" s="74"/>
      <c r="W2455" s="74"/>
      <c r="X2455" s="74"/>
      <c r="Y2455" s="74"/>
      <c r="Z2455" s="74"/>
    </row>
    <row r="2456" spans="1:26">
      <c r="A2456" s="74"/>
      <c r="B2456" s="74"/>
      <c r="C2456" s="74"/>
      <c r="D2456" s="74"/>
      <c r="E2456" s="74"/>
      <c r="F2456" s="74"/>
      <c r="G2456" s="74"/>
      <c r="H2456" s="74"/>
      <c r="I2456" s="74"/>
      <c r="J2456" s="74"/>
      <c r="K2456" s="74"/>
      <c r="L2456" s="74"/>
      <c r="M2456" s="74"/>
      <c r="N2456" s="74"/>
      <c r="O2456" s="74"/>
      <c r="P2456" s="74"/>
      <c r="Q2456" s="74"/>
      <c r="R2456" s="74"/>
      <c r="S2456" s="74"/>
      <c r="T2456" s="74"/>
      <c r="U2456" s="74"/>
      <c r="V2456" s="74"/>
      <c r="W2456" s="74"/>
      <c r="X2456" s="74"/>
      <c r="Y2456" s="74"/>
      <c r="Z2456" s="74"/>
    </row>
    <row r="2457" spans="1:26">
      <c r="A2457" s="74"/>
      <c r="B2457" s="74"/>
      <c r="C2457" s="74"/>
      <c r="D2457" s="74"/>
      <c r="E2457" s="74"/>
      <c r="F2457" s="74"/>
      <c r="G2457" s="74"/>
      <c r="H2457" s="74"/>
      <c r="I2457" s="74"/>
      <c r="J2457" s="74"/>
      <c r="K2457" s="74"/>
      <c r="L2457" s="74"/>
      <c r="M2457" s="74"/>
      <c r="N2457" s="74"/>
      <c r="O2457" s="74"/>
      <c r="P2457" s="74"/>
      <c r="Q2457" s="74"/>
      <c r="R2457" s="74"/>
      <c r="S2457" s="74"/>
      <c r="T2457" s="74"/>
      <c r="U2457" s="74"/>
      <c r="V2457" s="74"/>
      <c r="W2457" s="74"/>
      <c r="X2457" s="74"/>
      <c r="Y2457" s="74"/>
      <c r="Z2457" s="74"/>
    </row>
    <row r="2458" spans="1:26">
      <c r="A2458" s="74"/>
      <c r="B2458" s="74"/>
      <c r="C2458" s="74"/>
      <c r="D2458" s="74"/>
      <c r="E2458" s="74"/>
      <c r="F2458" s="74"/>
      <c r="G2458" s="74"/>
      <c r="H2458" s="74"/>
      <c r="I2458" s="74"/>
      <c r="J2458" s="74"/>
      <c r="K2458" s="74"/>
      <c r="L2458" s="74"/>
      <c r="M2458" s="74"/>
      <c r="N2458" s="74"/>
      <c r="O2458" s="74"/>
      <c r="P2458" s="74"/>
      <c r="Q2458" s="74"/>
      <c r="R2458" s="74"/>
      <c r="S2458" s="74"/>
      <c r="T2458" s="74"/>
      <c r="U2458" s="74"/>
      <c r="V2458" s="74"/>
      <c r="W2458" s="74"/>
      <c r="X2458" s="74"/>
      <c r="Y2458" s="74"/>
      <c r="Z2458" s="74"/>
    </row>
    <row r="2459" spans="1:26">
      <c r="A2459" s="74"/>
      <c r="B2459" s="74"/>
      <c r="C2459" s="74"/>
      <c r="D2459" s="74"/>
      <c r="E2459" s="74"/>
      <c r="F2459" s="74"/>
      <c r="G2459" s="74"/>
      <c r="H2459" s="74"/>
      <c r="I2459" s="74"/>
      <c r="J2459" s="74"/>
      <c r="K2459" s="74"/>
      <c r="L2459" s="74"/>
      <c r="M2459" s="74"/>
      <c r="N2459" s="74"/>
      <c r="O2459" s="74"/>
      <c r="P2459" s="74"/>
      <c r="Q2459" s="74"/>
      <c r="R2459" s="74"/>
      <c r="S2459" s="74"/>
      <c r="T2459" s="74"/>
      <c r="U2459" s="74"/>
      <c r="V2459" s="74"/>
      <c r="W2459" s="74"/>
      <c r="X2459" s="74"/>
      <c r="Y2459" s="74"/>
      <c r="Z2459" s="74"/>
    </row>
    <row r="2460" spans="1:26">
      <c r="A2460" s="74"/>
      <c r="B2460" s="74"/>
      <c r="C2460" s="74"/>
      <c r="D2460" s="74"/>
      <c r="E2460" s="74"/>
      <c r="F2460" s="74"/>
      <c r="G2460" s="74"/>
      <c r="H2460" s="74"/>
      <c r="I2460" s="74"/>
      <c r="J2460" s="74"/>
      <c r="K2460" s="74"/>
      <c r="L2460" s="74"/>
      <c r="M2460" s="74"/>
      <c r="N2460" s="74"/>
      <c r="O2460" s="74"/>
      <c r="P2460" s="74"/>
      <c r="Q2460" s="74"/>
      <c r="R2460" s="74"/>
      <c r="S2460" s="74"/>
      <c r="T2460" s="74"/>
      <c r="U2460" s="74"/>
      <c r="V2460" s="74"/>
      <c r="W2460" s="74"/>
      <c r="X2460" s="74"/>
      <c r="Y2460" s="74"/>
      <c r="Z2460" s="74"/>
    </row>
    <row r="2461" spans="1:26">
      <c r="A2461" s="74"/>
      <c r="B2461" s="74"/>
      <c r="C2461" s="74"/>
      <c r="D2461" s="74"/>
      <c r="E2461" s="74"/>
      <c r="F2461" s="74"/>
      <c r="G2461" s="74"/>
      <c r="H2461" s="74"/>
      <c r="I2461" s="74"/>
      <c r="J2461" s="74"/>
      <c r="K2461" s="74"/>
      <c r="L2461" s="74"/>
      <c r="M2461" s="74"/>
      <c r="N2461" s="74"/>
      <c r="O2461" s="74"/>
      <c r="P2461" s="74"/>
      <c r="Q2461" s="74"/>
      <c r="R2461" s="74"/>
      <c r="S2461" s="74"/>
      <c r="T2461" s="74"/>
      <c r="U2461" s="74"/>
      <c r="V2461" s="74"/>
      <c r="W2461" s="74"/>
      <c r="X2461" s="74"/>
      <c r="Y2461" s="74"/>
      <c r="Z2461" s="74"/>
    </row>
    <row r="2462" spans="1:26">
      <c r="A2462" s="74"/>
      <c r="B2462" s="74"/>
      <c r="C2462" s="74"/>
      <c r="D2462" s="74"/>
      <c r="E2462" s="74"/>
      <c r="F2462" s="74"/>
      <c r="G2462" s="74"/>
      <c r="H2462" s="74"/>
      <c r="I2462" s="74"/>
      <c r="J2462" s="74"/>
      <c r="K2462" s="74"/>
      <c r="L2462" s="74"/>
      <c r="M2462" s="74"/>
      <c r="N2462" s="74"/>
      <c r="O2462" s="74"/>
      <c r="P2462" s="74"/>
      <c r="Q2462" s="74"/>
      <c r="R2462" s="74"/>
      <c r="S2462" s="74"/>
      <c r="T2462" s="74"/>
      <c r="U2462" s="74"/>
      <c r="V2462" s="74"/>
      <c r="W2462" s="74"/>
      <c r="X2462" s="74"/>
      <c r="Y2462" s="74"/>
      <c r="Z2462" s="74"/>
    </row>
    <row r="2463" spans="1:26">
      <c r="A2463" s="74"/>
      <c r="B2463" s="74"/>
      <c r="C2463" s="74"/>
      <c r="D2463" s="74"/>
      <c r="E2463" s="74"/>
      <c r="F2463" s="74"/>
      <c r="G2463" s="74"/>
      <c r="H2463" s="74"/>
      <c r="I2463" s="74"/>
      <c r="J2463" s="74"/>
      <c r="K2463" s="74"/>
      <c r="L2463" s="74"/>
      <c r="M2463" s="74"/>
      <c r="N2463" s="74"/>
      <c r="O2463" s="74"/>
      <c r="P2463" s="74"/>
      <c r="Q2463" s="74"/>
      <c r="R2463" s="74"/>
      <c r="S2463" s="74"/>
      <c r="T2463" s="74"/>
      <c r="U2463" s="74"/>
      <c r="V2463" s="74"/>
      <c r="W2463" s="74"/>
      <c r="X2463" s="74"/>
      <c r="Y2463" s="74"/>
      <c r="Z2463" s="74"/>
    </row>
    <row r="2464" spans="1:26">
      <c r="A2464" s="74"/>
      <c r="B2464" s="74"/>
      <c r="C2464" s="74"/>
      <c r="D2464" s="74"/>
      <c r="E2464" s="74"/>
      <c r="F2464" s="74"/>
      <c r="G2464" s="74"/>
      <c r="H2464" s="74"/>
      <c r="I2464" s="74"/>
      <c r="J2464" s="74"/>
      <c r="K2464" s="74"/>
      <c r="L2464" s="74"/>
      <c r="M2464" s="74"/>
      <c r="N2464" s="74"/>
      <c r="O2464" s="74"/>
      <c r="P2464" s="74"/>
      <c r="Q2464" s="74"/>
      <c r="R2464" s="74"/>
      <c r="S2464" s="74"/>
      <c r="T2464" s="74"/>
      <c r="U2464" s="74"/>
      <c r="V2464" s="74"/>
      <c r="W2464" s="74"/>
      <c r="X2464" s="74"/>
      <c r="Y2464" s="74"/>
      <c r="Z2464" s="74"/>
    </row>
    <row r="2465" spans="1:26">
      <c r="A2465" s="74"/>
      <c r="B2465" s="74"/>
      <c r="C2465" s="74"/>
      <c r="D2465" s="74"/>
      <c r="E2465" s="74"/>
      <c r="F2465" s="74"/>
      <c r="G2465" s="74"/>
      <c r="H2465" s="74"/>
      <c r="I2465" s="74"/>
      <c r="J2465" s="74"/>
      <c r="K2465" s="74"/>
      <c r="L2465" s="74"/>
      <c r="M2465" s="74"/>
      <c r="N2465" s="74"/>
      <c r="O2465" s="74"/>
      <c r="P2465" s="74"/>
      <c r="Q2465" s="74"/>
      <c r="R2465" s="74"/>
      <c r="S2465" s="74"/>
      <c r="T2465" s="74"/>
      <c r="U2465" s="74"/>
      <c r="V2465" s="74"/>
      <c r="W2465" s="74"/>
      <c r="X2465" s="74"/>
      <c r="Y2465" s="74"/>
      <c r="Z2465" s="74"/>
    </row>
    <row r="2466" spans="1:26">
      <c r="A2466" s="74"/>
      <c r="B2466" s="74"/>
      <c r="C2466" s="74"/>
      <c r="D2466" s="74"/>
      <c r="E2466" s="74"/>
      <c r="F2466" s="74"/>
      <c r="G2466" s="74"/>
      <c r="H2466" s="74"/>
      <c r="I2466" s="74"/>
      <c r="J2466" s="74"/>
      <c r="K2466" s="74"/>
      <c r="L2466" s="74"/>
      <c r="M2466" s="74"/>
      <c r="N2466" s="74"/>
      <c r="O2466" s="74"/>
      <c r="P2466" s="74"/>
      <c r="Q2466" s="74"/>
      <c r="R2466" s="74"/>
      <c r="S2466" s="74"/>
      <c r="T2466" s="74"/>
      <c r="U2466" s="74"/>
      <c r="V2466" s="74"/>
      <c r="W2466" s="74"/>
      <c r="X2466" s="74"/>
      <c r="Y2466" s="74"/>
      <c r="Z2466" s="74"/>
    </row>
    <row r="2467" spans="1:26">
      <c r="A2467" s="74"/>
      <c r="B2467" s="74"/>
      <c r="C2467" s="74"/>
      <c r="D2467" s="74"/>
      <c r="E2467" s="74"/>
      <c r="F2467" s="74"/>
      <c r="G2467" s="74"/>
      <c r="H2467" s="74"/>
      <c r="I2467" s="74"/>
      <c r="J2467" s="74"/>
      <c r="K2467" s="74"/>
      <c r="L2467" s="74"/>
      <c r="M2467" s="74"/>
      <c r="N2467" s="74"/>
      <c r="O2467" s="74"/>
      <c r="P2467" s="74"/>
      <c r="Q2467" s="74"/>
      <c r="R2467" s="74"/>
      <c r="S2467" s="74"/>
      <c r="T2467" s="74"/>
      <c r="U2467" s="74"/>
      <c r="V2467" s="74"/>
      <c r="W2467" s="74"/>
      <c r="X2467" s="74"/>
      <c r="Y2467" s="74"/>
      <c r="Z2467" s="74"/>
    </row>
    <row r="2468" spans="1:26">
      <c r="A2468" s="74"/>
      <c r="B2468" s="74"/>
      <c r="C2468" s="74"/>
      <c r="D2468" s="74"/>
      <c r="E2468" s="74"/>
      <c r="F2468" s="74"/>
      <c r="G2468" s="74"/>
      <c r="H2468" s="74"/>
      <c r="I2468" s="74"/>
      <c r="J2468" s="74"/>
      <c r="K2468" s="74"/>
      <c r="L2468" s="74"/>
      <c r="M2468" s="74"/>
      <c r="N2468" s="74"/>
      <c r="O2468" s="74"/>
      <c r="P2468" s="74"/>
      <c r="Q2468" s="74"/>
      <c r="R2468" s="74"/>
      <c r="S2468" s="74"/>
      <c r="T2468" s="74"/>
      <c r="U2468" s="74"/>
      <c r="V2468" s="74"/>
      <c r="W2468" s="74"/>
      <c r="X2468" s="74"/>
      <c r="Y2468" s="74"/>
      <c r="Z2468" s="74"/>
    </row>
    <row r="2469" spans="1:26">
      <c r="A2469" s="74"/>
      <c r="B2469" s="74"/>
      <c r="C2469" s="74"/>
      <c r="D2469" s="74"/>
      <c r="E2469" s="74"/>
      <c r="F2469" s="74"/>
      <c r="G2469" s="74"/>
      <c r="H2469" s="74"/>
      <c r="I2469" s="74"/>
      <c r="J2469" s="74"/>
      <c r="K2469" s="74"/>
      <c r="L2469" s="74"/>
      <c r="M2469" s="74"/>
      <c r="N2469" s="74"/>
      <c r="O2469" s="74"/>
      <c r="P2469" s="74"/>
      <c r="Q2469" s="74"/>
      <c r="R2469" s="74"/>
      <c r="S2469" s="74"/>
      <c r="T2469" s="74"/>
      <c r="U2469" s="74"/>
      <c r="V2469" s="74"/>
      <c r="W2469" s="74"/>
      <c r="X2469" s="74"/>
      <c r="Y2469" s="74"/>
      <c r="Z2469" s="74"/>
    </row>
    <row r="2470" spans="1:26">
      <c r="A2470" s="74"/>
      <c r="B2470" s="74"/>
      <c r="C2470" s="74"/>
      <c r="D2470" s="74"/>
      <c r="E2470" s="74"/>
      <c r="F2470" s="74"/>
      <c r="G2470" s="74"/>
      <c r="H2470" s="74"/>
      <c r="I2470" s="74"/>
      <c r="J2470" s="74"/>
      <c r="K2470" s="74"/>
      <c r="L2470" s="74"/>
      <c r="M2470" s="74"/>
      <c r="N2470" s="74"/>
      <c r="O2470" s="74"/>
      <c r="P2470" s="74"/>
      <c r="Q2470" s="74"/>
      <c r="R2470" s="74"/>
      <c r="S2470" s="74"/>
      <c r="T2470" s="74"/>
      <c r="U2470" s="74"/>
      <c r="V2470" s="74"/>
      <c r="W2470" s="74"/>
      <c r="X2470" s="74"/>
      <c r="Y2470" s="74"/>
      <c r="Z2470" s="74"/>
    </row>
    <row r="2471" spans="1:26">
      <c r="A2471" s="74"/>
      <c r="B2471" s="74"/>
      <c r="C2471" s="74"/>
      <c r="D2471" s="74"/>
      <c r="E2471" s="74"/>
      <c r="F2471" s="74"/>
      <c r="G2471" s="74"/>
      <c r="H2471" s="74"/>
      <c r="I2471" s="74"/>
      <c r="J2471" s="74"/>
      <c r="K2471" s="74"/>
      <c r="L2471" s="74"/>
      <c r="M2471" s="74"/>
      <c r="N2471" s="74"/>
      <c r="O2471" s="74"/>
      <c r="P2471" s="74"/>
      <c r="Q2471" s="74"/>
      <c r="R2471" s="74"/>
      <c r="S2471" s="74"/>
      <c r="T2471" s="74"/>
      <c r="U2471" s="74"/>
      <c r="V2471" s="74"/>
      <c r="W2471" s="74"/>
      <c r="X2471" s="74"/>
      <c r="Y2471" s="74"/>
      <c r="Z2471" s="74"/>
    </row>
    <row r="2472" spans="1:26">
      <c r="A2472" s="74"/>
      <c r="B2472" s="74"/>
      <c r="C2472" s="74"/>
      <c r="D2472" s="74"/>
      <c r="E2472" s="74"/>
      <c r="F2472" s="74"/>
      <c r="G2472" s="74"/>
      <c r="H2472" s="74"/>
      <c r="I2472" s="74"/>
      <c r="J2472" s="74"/>
      <c r="K2472" s="74"/>
      <c r="L2472" s="74"/>
      <c r="M2472" s="74"/>
      <c r="N2472" s="74"/>
      <c r="O2472" s="74"/>
      <c r="P2472" s="74"/>
      <c r="Q2472" s="74"/>
      <c r="R2472" s="74"/>
      <c r="S2472" s="74"/>
      <c r="T2472" s="74"/>
      <c r="U2472" s="74"/>
      <c r="V2472" s="74"/>
      <c r="W2472" s="74"/>
      <c r="X2472" s="74"/>
      <c r="Y2472" s="74"/>
      <c r="Z2472" s="74"/>
    </row>
    <row r="2473" spans="1:26">
      <c r="A2473" s="74"/>
      <c r="B2473" s="74"/>
      <c r="C2473" s="74"/>
      <c r="D2473" s="74"/>
      <c r="E2473" s="74"/>
      <c r="F2473" s="74"/>
      <c r="G2473" s="74"/>
      <c r="H2473" s="74"/>
      <c r="I2473" s="74"/>
      <c r="J2473" s="74"/>
      <c r="K2473" s="74"/>
      <c r="L2473" s="74"/>
      <c r="M2473" s="74"/>
      <c r="N2473" s="74"/>
      <c r="O2473" s="74"/>
      <c r="P2473" s="74"/>
      <c r="Q2473" s="74"/>
      <c r="R2473" s="74"/>
      <c r="S2473" s="74"/>
      <c r="T2473" s="74"/>
      <c r="U2473" s="74"/>
      <c r="V2473" s="74"/>
      <c r="W2473" s="74"/>
      <c r="X2473" s="74"/>
      <c r="Y2473" s="74"/>
      <c r="Z2473" s="74"/>
    </row>
    <row r="2474" spans="1:26">
      <c r="A2474" s="74"/>
      <c r="B2474" s="74"/>
      <c r="C2474" s="74"/>
      <c r="D2474" s="74"/>
      <c r="E2474" s="74"/>
      <c r="F2474" s="74"/>
      <c r="G2474" s="74"/>
      <c r="H2474" s="74"/>
      <c r="I2474" s="74"/>
      <c r="J2474" s="74"/>
      <c r="K2474" s="74"/>
      <c r="L2474" s="74"/>
      <c r="M2474" s="74"/>
      <c r="N2474" s="74"/>
      <c r="O2474" s="74"/>
      <c r="P2474" s="74"/>
      <c r="Q2474" s="74"/>
      <c r="R2474" s="74"/>
      <c r="S2474" s="74"/>
      <c r="T2474" s="74"/>
      <c r="U2474" s="74"/>
      <c r="V2474" s="74"/>
      <c r="W2474" s="74"/>
      <c r="X2474" s="74"/>
      <c r="Y2474" s="74"/>
      <c r="Z2474" s="74"/>
    </row>
    <row r="2475" spans="1:26">
      <c r="A2475" s="74"/>
      <c r="B2475" s="74"/>
      <c r="C2475" s="74"/>
      <c r="D2475" s="74"/>
      <c r="E2475" s="74"/>
      <c r="F2475" s="74"/>
      <c r="G2475" s="74"/>
      <c r="H2475" s="74"/>
      <c r="I2475" s="74"/>
      <c r="J2475" s="74"/>
      <c r="K2475" s="74"/>
      <c r="L2475" s="74"/>
      <c r="M2475" s="74"/>
      <c r="N2475" s="74"/>
      <c r="O2475" s="74"/>
      <c r="P2475" s="74"/>
      <c r="Q2475" s="74"/>
      <c r="R2475" s="74"/>
      <c r="S2475" s="74"/>
      <c r="T2475" s="74"/>
      <c r="U2475" s="74"/>
      <c r="V2475" s="74"/>
      <c r="W2475" s="74"/>
      <c r="X2475" s="74"/>
      <c r="Y2475" s="74"/>
      <c r="Z2475" s="74"/>
    </row>
    <row r="2476" spans="1:26">
      <c r="A2476" s="74"/>
      <c r="B2476" s="74"/>
      <c r="C2476" s="74"/>
      <c r="D2476" s="74"/>
      <c r="E2476" s="74"/>
      <c r="F2476" s="74"/>
      <c r="G2476" s="74"/>
      <c r="H2476" s="74"/>
      <c r="I2476" s="74"/>
      <c r="J2476" s="74"/>
      <c r="K2476" s="74"/>
      <c r="L2476" s="74"/>
      <c r="M2476" s="74"/>
      <c r="N2476" s="74"/>
      <c r="O2476" s="74"/>
      <c r="P2476" s="74"/>
      <c r="Q2476" s="74"/>
      <c r="R2476" s="74"/>
      <c r="S2476" s="74"/>
      <c r="T2476" s="74"/>
      <c r="U2476" s="74"/>
      <c r="V2476" s="74"/>
      <c r="W2476" s="74"/>
      <c r="X2476" s="74"/>
      <c r="Y2476" s="74"/>
      <c r="Z2476" s="74"/>
    </row>
    <row r="2477" spans="1:26">
      <c r="A2477" s="74"/>
      <c r="B2477" s="74"/>
      <c r="C2477" s="74"/>
      <c r="D2477" s="74"/>
      <c r="E2477" s="74"/>
      <c r="F2477" s="74"/>
      <c r="G2477" s="74"/>
      <c r="H2477" s="74"/>
      <c r="I2477" s="74"/>
      <c r="J2477" s="74"/>
      <c r="K2477" s="74"/>
      <c r="L2477" s="74"/>
      <c r="M2477" s="74"/>
      <c r="N2477" s="74"/>
      <c r="O2477" s="74"/>
      <c r="P2477" s="74"/>
      <c r="Q2477" s="74"/>
      <c r="R2477" s="74"/>
      <c r="S2477" s="74"/>
      <c r="T2477" s="74"/>
      <c r="U2477" s="74"/>
      <c r="V2477" s="74"/>
      <c r="W2477" s="74"/>
      <c r="X2477" s="74"/>
      <c r="Y2477" s="74"/>
      <c r="Z2477" s="74"/>
    </row>
    <row r="2478" spans="1:26">
      <c r="A2478" s="74"/>
      <c r="B2478" s="74"/>
      <c r="C2478" s="74"/>
      <c r="D2478" s="74"/>
      <c r="E2478" s="74"/>
      <c r="F2478" s="74"/>
      <c r="G2478" s="74"/>
      <c r="H2478" s="74"/>
      <c r="I2478" s="74"/>
      <c r="J2478" s="74"/>
      <c r="K2478" s="74"/>
      <c r="L2478" s="74"/>
      <c r="M2478" s="74"/>
      <c r="N2478" s="74"/>
      <c r="O2478" s="74"/>
      <c r="P2478" s="74"/>
      <c r="Q2478" s="74"/>
      <c r="R2478" s="74"/>
      <c r="S2478" s="74"/>
      <c r="T2478" s="74"/>
      <c r="U2478" s="74"/>
      <c r="V2478" s="74"/>
      <c r="W2478" s="74"/>
      <c r="X2478" s="74"/>
      <c r="Y2478" s="74"/>
      <c r="Z2478" s="74"/>
    </row>
    <row r="2479" spans="1:26">
      <c r="A2479" s="74"/>
      <c r="B2479" s="74"/>
      <c r="C2479" s="74"/>
      <c r="D2479" s="74"/>
      <c r="E2479" s="74"/>
      <c r="F2479" s="74"/>
      <c r="G2479" s="74"/>
      <c r="H2479" s="74"/>
      <c r="I2479" s="74"/>
      <c r="J2479" s="74"/>
      <c r="K2479" s="74"/>
      <c r="L2479" s="74"/>
      <c r="M2479" s="74"/>
      <c r="N2479" s="74"/>
      <c r="O2479" s="74"/>
      <c r="P2479" s="74"/>
      <c r="Q2479" s="74"/>
      <c r="R2479" s="74"/>
      <c r="S2479" s="74"/>
      <c r="T2479" s="74"/>
      <c r="U2479" s="74"/>
      <c r="V2479" s="74"/>
      <c r="W2479" s="74"/>
      <c r="X2479" s="74"/>
      <c r="Y2479" s="74"/>
      <c r="Z2479" s="74"/>
    </row>
    <row r="2480" spans="1:26">
      <c r="A2480" s="74"/>
      <c r="B2480" s="74"/>
      <c r="C2480" s="74"/>
      <c r="D2480" s="74"/>
      <c r="E2480" s="74"/>
      <c r="F2480" s="74"/>
      <c r="G2480" s="74"/>
      <c r="H2480" s="74"/>
      <c r="I2480" s="74"/>
      <c r="J2480" s="74"/>
      <c r="K2480" s="74"/>
      <c r="L2480" s="74"/>
      <c r="M2480" s="74"/>
      <c r="N2480" s="74"/>
      <c r="O2480" s="74"/>
      <c r="P2480" s="74"/>
      <c r="Q2480" s="74"/>
      <c r="R2480" s="74"/>
      <c r="S2480" s="74"/>
      <c r="T2480" s="74"/>
      <c r="U2480" s="74"/>
      <c r="V2480" s="74"/>
      <c r="W2480" s="74"/>
      <c r="X2480" s="74"/>
      <c r="Y2480" s="74"/>
      <c r="Z2480" s="74"/>
    </row>
    <row r="2481" spans="1:26">
      <c r="A2481" s="74"/>
      <c r="B2481" s="74"/>
      <c r="C2481" s="74"/>
      <c r="D2481" s="74"/>
      <c r="E2481" s="74"/>
      <c r="F2481" s="74"/>
      <c r="G2481" s="74"/>
      <c r="H2481" s="74"/>
      <c r="I2481" s="74"/>
      <c r="J2481" s="74"/>
      <c r="K2481" s="74"/>
      <c r="L2481" s="74"/>
      <c r="M2481" s="74"/>
      <c r="N2481" s="74"/>
      <c r="O2481" s="74"/>
      <c r="P2481" s="74"/>
      <c r="Q2481" s="74"/>
      <c r="R2481" s="74"/>
      <c r="S2481" s="74"/>
      <c r="T2481" s="74"/>
      <c r="U2481" s="74"/>
      <c r="V2481" s="74"/>
      <c r="W2481" s="74"/>
      <c r="X2481" s="74"/>
      <c r="Y2481" s="74"/>
      <c r="Z2481" s="74"/>
    </row>
    <row r="2482" spans="1:26">
      <c r="A2482" s="74"/>
      <c r="B2482" s="74"/>
      <c r="C2482" s="74"/>
      <c r="D2482" s="74"/>
      <c r="E2482" s="74"/>
      <c r="F2482" s="74"/>
      <c r="G2482" s="74"/>
      <c r="H2482" s="74"/>
      <c r="I2482" s="74"/>
      <c r="J2482" s="74"/>
      <c r="K2482" s="74"/>
      <c r="L2482" s="74"/>
      <c r="M2482" s="74"/>
      <c r="N2482" s="74"/>
      <c r="O2482" s="74"/>
      <c r="P2482" s="74"/>
      <c r="Q2482" s="74"/>
      <c r="R2482" s="74"/>
      <c r="S2482" s="74"/>
      <c r="T2482" s="74"/>
      <c r="U2482" s="74"/>
      <c r="V2482" s="74"/>
      <c r="W2482" s="74"/>
      <c r="X2482" s="74"/>
      <c r="Y2482" s="74"/>
      <c r="Z2482" s="74"/>
    </row>
    <row r="2483" spans="1:26">
      <c r="A2483" s="74"/>
      <c r="B2483" s="74"/>
      <c r="C2483" s="74"/>
      <c r="D2483" s="74"/>
      <c r="E2483" s="74"/>
      <c r="F2483" s="74"/>
      <c r="G2483" s="74"/>
      <c r="H2483" s="74"/>
      <c r="I2483" s="74"/>
      <c r="J2483" s="74"/>
      <c r="K2483" s="74"/>
      <c r="L2483" s="74"/>
      <c r="M2483" s="74"/>
      <c r="N2483" s="74"/>
      <c r="O2483" s="74"/>
      <c r="P2483" s="74"/>
      <c r="Q2483" s="74"/>
      <c r="R2483" s="74"/>
      <c r="S2483" s="74"/>
      <c r="T2483" s="74"/>
      <c r="U2483" s="74"/>
      <c r="V2483" s="74"/>
      <c r="W2483" s="74"/>
      <c r="X2483" s="74"/>
      <c r="Y2483" s="74"/>
      <c r="Z2483" s="74"/>
    </row>
    <row r="2484" spans="1:26">
      <c r="A2484" s="74"/>
      <c r="B2484" s="74"/>
      <c r="C2484" s="74"/>
      <c r="D2484" s="74"/>
      <c r="E2484" s="74"/>
      <c r="F2484" s="74"/>
      <c r="G2484" s="74"/>
      <c r="H2484" s="74"/>
      <c r="I2484" s="74"/>
      <c r="J2484" s="74"/>
      <c r="K2484" s="74"/>
      <c r="L2484" s="74"/>
      <c r="M2484" s="74"/>
      <c r="N2484" s="74"/>
      <c r="O2484" s="74"/>
      <c r="P2484" s="74"/>
      <c r="Q2484" s="74"/>
      <c r="R2484" s="74"/>
      <c r="S2484" s="74"/>
      <c r="T2484" s="74"/>
      <c r="U2484" s="74"/>
      <c r="V2484" s="74"/>
      <c r="W2484" s="74"/>
      <c r="X2484" s="74"/>
      <c r="Y2484" s="74"/>
      <c r="Z2484" s="74"/>
    </row>
    <row r="2485" spans="1:26">
      <c r="A2485" s="74"/>
      <c r="B2485" s="74"/>
      <c r="C2485" s="74"/>
      <c r="D2485" s="74"/>
      <c r="E2485" s="74"/>
      <c r="F2485" s="74"/>
      <c r="G2485" s="74"/>
      <c r="H2485" s="74"/>
      <c r="I2485" s="74"/>
      <c r="J2485" s="74"/>
      <c r="K2485" s="74"/>
      <c r="L2485" s="74"/>
      <c r="M2485" s="74"/>
      <c r="N2485" s="74"/>
      <c r="O2485" s="74"/>
      <c r="P2485" s="74"/>
      <c r="Q2485" s="74"/>
      <c r="R2485" s="74"/>
      <c r="S2485" s="74"/>
      <c r="T2485" s="74"/>
      <c r="U2485" s="74"/>
      <c r="V2485" s="74"/>
      <c r="W2485" s="74"/>
      <c r="X2485" s="74"/>
      <c r="Y2485" s="74"/>
      <c r="Z2485" s="74"/>
    </row>
    <row r="2486" spans="1:26">
      <c r="A2486" s="74"/>
      <c r="B2486" s="74"/>
      <c r="C2486" s="74"/>
      <c r="D2486" s="74"/>
      <c r="E2486" s="74"/>
      <c r="F2486" s="74"/>
      <c r="G2486" s="74"/>
      <c r="H2486" s="74"/>
      <c r="I2486" s="74"/>
      <c r="J2486" s="74"/>
      <c r="K2486" s="74"/>
      <c r="L2486" s="74"/>
      <c r="M2486" s="74"/>
      <c r="N2486" s="74"/>
      <c r="O2486" s="74"/>
      <c r="P2486" s="74"/>
      <c r="Q2486" s="74"/>
      <c r="R2486" s="74"/>
      <c r="S2486" s="74"/>
      <c r="T2486" s="74"/>
      <c r="U2486" s="74"/>
      <c r="V2486" s="74"/>
      <c r="W2486" s="74"/>
      <c r="X2486" s="74"/>
      <c r="Y2486" s="74"/>
      <c r="Z2486" s="74"/>
    </row>
    <row r="2487" spans="1:26">
      <c r="A2487" s="74"/>
      <c r="B2487" s="74"/>
      <c r="C2487" s="74"/>
      <c r="D2487" s="74"/>
      <c r="E2487" s="74"/>
      <c r="F2487" s="74"/>
      <c r="G2487" s="74"/>
      <c r="H2487" s="74"/>
      <c r="I2487" s="74"/>
      <c r="J2487" s="74"/>
      <c r="K2487" s="74"/>
      <c r="L2487" s="74"/>
      <c r="M2487" s="74"/>
      <c r="N2487" s="74"/>
      <c r="O2487" s="74"/>
      <c r="P2487" s="74"/>
      <c r="Q2487" s="74"/>
      <c r="R2487" s="74"/>
      <c r="S2487" s="74"/>
      <c r="T2487" s="74"/>
      <c r="U2487" s="74"/>
      <c r="V2487" s="74"/>
      <c r="W2487" s="74"/>
      <c r="X2487" s="74"/>
      <c r="Y2487" s="74"/>
      <c r="Z2487" s="74"/>
    </row>
    <row r="2488" spans="1:26">
      <c r="A2488" s="74"/>
      <c r="B2488" s="74"/>
      <c r="C2488" s="74"/>
      <c r="D2488" s="74"/>
      <c r="E2488" s="74"/>
      <c r="F2488" s="74"/>
      <c r="G2488" s="74"/>
      <c r="H2488" s="74"/>
      <c r="I2488" s="74"/>
      <c r="J2488" s="74"/>
      <c r="K2488" s="74"/>
      <c r="L2488" s="74"/>
      <c r="M2488" s="74"/>
      <c r="N2488" s="74"/>
      <c r="O2488" s="74"/>
      <c r="P2488" s="74"/>
      <c r="Q2488" s="74"/>
      <c r="R2488" s="74"/>
      <c r="S2488" s="74"/>
      <c r="T2488" s="74"/>
      <c r="U2488" s="74"/>
      <c r="V2488" s="74"/>
      <c r="W2488" s="74"/>
      <c r="X2488" s="74"/>
      <c r="Y2488" s="74"/>
      <c r="Z2488" s="74"/>
    </row>
    <row r="2489" spans="1:26">
      <c r="A2489" s="74"/>
      <c r="B2489" s="74"/>
      <c r="C2489" s="74"/>
      <c r="D2489" s="74"/>
      <c r="E2489" s="74"/>
      <c r="F2489" s="74"/>
      <c r="G2489" s="74"/>
      <c r="H2489" s="74"/>
      <c r="I2489" s="74"/>
      <c r="J2489" s="74"/>
      <c r="K2489" s="74"/>
      <c r="L2489" s="74"/>
      <c r="M2489" s="74"/>
      <c r="N2489" s="74"/>
      <c r="O2489" s="74"/>
      <c r="P2489" s="74"/>
      <c r="Q2489" s="74"/>
      <c r="R2489" s="74"/>
      <c r="S2489" s="74"/>
      <c r="T2489" s="74"/>
      <c r="U2489" s="74"/>
      <c r="V2489" s="74"/>
      <c r="W2489" s="74"/>
      <c r="X2489" s="74"/>
      <c r="Y2489" s="74"/>
      <c r="Z2489" s="74"/>
    </row>
    <row r="2490" spans="1:26">
      <c r="A2490" s="74"/>
      <c r="B2490" s="74"/>
      <c r="C2490" s="74"/>
      <c r="D2490" s="74"/>
      <c r="E2490" s="74"/>
      <c r="F2490" s="74"/>
      <c r="G2490" s="74"/>
      <c r="H2490" s="74"/>
      <c r="I2490" s="74"/>
      <c r="J2490" s="74"/>
      <c r="K2490" s="74"/>
      <c r="L2490" s="74"/>
      <c r="M2490" s="74"/>
      <c r="N2490" s="74"/>
      <c r="O2490" s="74"/>
      <c r="P2490" s="74"/>
      <c r="Q2490" s="74"/>
      <c r="R2490" s="74"/>
      <c r="S2490" s="74"/>
      <c r="T2490" s="74"/>
      <c r="U2490" s="74"/>
      <c r="V2490" s="74"/>
      <c r="W2490" s="74"/>
      <c r="X2490" s="74"/>
      <c r="Y2490" s="74"/>
      <c r="Z2490" s="74"/>
    </row>
    <row r="2491" spans="1:26">
      <c r="A2491" s="74"/>
      <c r="B2491" s="74"/>
      <c r="C2491" s="74"/>
      <c r="D2491" s="74"/>
      <c r="E2491" s="74"/>
      <c r="F2491" s="74"/>
      <c r="G2491" s="74"/>
      <c r="H2491" s="74"/>
      <c r="I2491" s="74"/>
      <c r="J2491" s="74"/>
      <c r="K2491" s="74"/>
      <c r="L2491" s="74"/>
      <c r="M2491" s="74"/>
      <c r="N2491" s="74"/>
      <c r="O2491" s="74"/>
      <c r="P2491" s="74"/>
      <c r="Q2491" s="74"/>
      <c r="R2491" s="74"/>
      <c r="S2491" s="74"/>
      <c r="T2491" s="74"/>
      <c r="U2491" s="74"/>
      <c r="V2491" s="74"/>
      <c r="W2491" s="74"/>
      <c r="X2491" s="74"/>
      <c r="Y2491" s="74"/>
      <c r="Z2491" s="74"/>
    </row>
    <row r="2492" spans="1:26">
      <c r="A2492" s="74"/>
      <c r="B2492" s="74"/>
      <c r="C2492" s="74"/>
      <c r="D2492" s="74"/>
      <c r="E2492" s="74"/>
      <c r="F2492" s="74"/>
      <c r="G2492" s="74"/>
      <c r="H2492" s="74"/>
      <c r="I2492" s="74"/>
      <c r="J2492" s="74"/>
      <c r="K2492" s="74"/>
      <c r="L2492" s="74"/>
      <c r="M2492" s="74"/>
      <c r="N2492" s="74"/>
      <c r="O2492" s="74"/>
      <c r="P2492" s="74"/>
      <c r="Q2492" s="74"/>
      <c r="R2492" s="74"/>
      <c r="S2492" s="74"/>
      <c r="T2492" s="74"/>
      <c r="U2492" s="74"/>
      <c r="V2492" s="74"/>
      <c r="W2492" s="74"/>
      <c r="X2492" s="74"/>
      <c r="Y2492" s="74"/>
      <c r="Z2492" s="74"/>
    </row>
    <row r="2493" spans="1:26">
      <c r="A2493" s="74"/>
      <c r="B2493" s="74"/>
      <c r="C2493" s="74"/>
      <c r="D2493" s="74"/>
      <c r="E2493" s="74"/>
      <c r="F2493" s="74"/>
      <c r="G2493" s="74"/>
      <c r="H2493" s="74"/>
      <c r="I2493" s="74"/>
      <c r="J2493" s="74"/>
      <c r="K2493" s="74"/>
      <c r="L2493" s="74"/>
      <c r="M2493" s="74"/>
      <c r="N2493" s="74"/>
      <c r="O2493" s="74"/>
      <c r="P2493" s="74"/>
      <c r="Q2493" s="74"/>
      <c r="R2493" s="74"/>
      <c r="S2493" s="74"/>
      <c r="T2493" s="74"/>
      <c r="U2493" s="74"/>
      <c r="V2493" s="74"/>
      <c r="W2493" s="74"/>
      <c r="X2493" s="74"/>
      <c r="Y2493" s="74"/>
      <c r="Z2493" s="74"/>
    </row>
    <row r="2494" spans="1:26">
      <c r="A2494" s="74"/>
      <c r="B2494" s="74"/>
      <c r="C2494" s="74"/>
      <c r="D2494" s="74"/>
      <c r="E2494" s="74"/>
      <c r="F2494" s="74"/>
      <c r="G2494" s="74"/>
      <c r="H2494" s="74"/>
      <c r="I2494" s="74"/>
      <c r="J2494" s="74"/>
      <c r="K2494" s="74"/>
      <c r="L2494" s="74"/>
      <c r="M2494" s="74"/>
      <c r="N2494" s="74"/>
      <c r="O2494" s="74"/>
      <c r="P2494" s="74"/>
      <c r="Q2494" s="74"/>
      <c r="R2494" s="74"/>
      <c r="S2494" s="74"/>
      <c r="T2494" s="74"/>
      <c r="U2494" s="74"/>
      <c r="V2494" s="74"/>
      <c r="W2494" s="74"/>
      <c r="X2494" s="74"/>
      <c r="Y2494" s="74"/>
      <c r="Z2494" s="74"/>
    </row>
    <row r="2495" spans="1:26">
      <c r="A2495" s="74"/>
      <c r="B2495" s="74"/>
      <c r="C2495" s="74"/>
      <c r="D2495" s="74"/>
      <c r="E2495" s="74"/>
      <c r="F2495" s="74"/>
      <c r="G2495" s="74"/>
      <c r="H2495" s="74"/>
      <c r="I2495" s="74"/>
      <c r="J2495" s="74"/>
      <c r="K2495" s="74"/>
      <c r="L2495" s="74"/>
      <c r="M2495" s="74"/>
      <c r="N2495" s="74"/>
      <c r="O2495" s="74"/>
      <c r="P2495" s="74"/>
      <c r="Q2495" s="74"/>
      <c r="R2495" s="74"/>
      <c r="S2495" s="74"/>
      <c r="T2495" s="74"/>
      <c r="U2495" s="74"/>
      <c r="V2495" s="74"/>
      <c r="W2495" s="74"/>
      <c r="X2495" s="74"/>
      <c r="Y2495" s="74"/>
      <c r="Z2495" s="74"/>
    </row>
    <row r="2496" spans="1:26">
      <c r="A2496" s="74"/>
      <c r="B2496" s="74"/>
      <c r="C2496" s="74"/>
      <c r="D2496" s="74"/>
      <c r="E2496" s="74"/>
      <c r="F2496" s="74"/>
      <c r="G2496" s="74"/>
      <c r="H2496" s="74"/>
      <c r="I2496" s="74"/>
      <c r="J2496" s="74"/>
      <c r="K2496" s="74"/>
      <c r="L2496" s="74"/>
      <c r="M2496" s="74"/>
      <c r="N2496" s="74"/>
      <c r="O2496" s="74"/>
      <c r="P2496" s="74"/>
      <c r="Q2496" s="74"/>
      <c r="R2496" s="74"/>
      <c r="S2496" s="74"/>
      <c r="T2496" s="74"/>
      <c r="U2496" s="74"/>
      <c r="V2496" s="74"/>
      <c r="W2496" s="74"/>
      <c r="X2496" s="74"/>
      <c r="Y2496" s="74"/>
      <c r="Z2496" s="74"/>
    </row>
    <row r="2497" spans="1:26">
      <c r="A2497" s="74"/>
      <c r="B2497" s="74"/>
      <c r="C2497" s="74"/>
      <c r="D2497" s="74"/>
      <c r="E2497" s="74"/>
      <c r="F2497" s="74"/>
      <c r="G2497" s="74"/>
      <c r="H2497" s="74"/>
      <c r="I2497" s="74"/>
      <c r="J2497" s="74"/>
      <c r="K2497" s="74"/>
      <c r="L2497" s="74"/>
      <c r="M2497" s="74"/>
      <c r="N2497" s="74"/>
      <c r="O2497" s="74"/>
      <c r="P2497" s="74"/>
      <c r="Q2497" s="74"/>
      <c r="R2497" s="74"/>
      <c r="S2497" s="74"/>
      <c r="T2497" s="74"/>
      <c r="U2497" s="74"/>
      <c r="V2497" s="74"/>
      <c r="W2497" s="74"/>
      <c r="X2497" s="74"/>
      <c r="Y2497" s="74"/>
      <c r="Z2497" s="74"/>
    </row>
    <row r="2498" spans="1:26">
      <c r="A2498" s="74"/>
      <c r="B2498" s="74"/>
      <c r="C2498" s="74"/>
      <c r="D2498" s="74"/>
      <c r="E2498" s="74"/>
      <c r="F2498" s="74"/>
      <c r="G2498" s="74"/>
      <c r="H2498" s="74"/>
      <c r="I2498" s="74"/>
      <c r="J2498" s="74"/>
      <c r="K2498" s="74"/>
      <c r="L2498" s="74"/>
      <c r="M2498" s="74"/>
      <c r="N2498" s="74"/>
      <c r="O2498" s="74"/>
      <c r="P2498" s="74"/>
      <c r="Q2498" s="74"/>
      <c r="R2498" s="74"/>
      <c r="S2498" s="74"/>
      <c r="T2498" s="74"/>
      <c r="U2498" s="74"/>
      <c r="V2498" s="74"/>
      <c r="W2498" s="74"/>
      <c r="X2498" s="74"/>
      <c r="Y2498" s="74"/>
      <c r="Z2498" s="74"/>
    </row>
    <row r="2499" spans="1:26">
      <c r="A2499" s="74"/>
      <c r="B2499" s="74"/>
      <c r="C2499" s="74"/>
      <c r="D2499" s="74"/>
      <c r="E2499" s="74"/>
      <c r="F2499" s="74"/>
      <c r="G2499" s="74"/>
      <c r="H2499" s="74"/>
      <c r="I2499" s="74"/>
      <c r="J2499" s="74"/>
      <c r="K2499" s="74"/>
      <c r="L2499" s="74"/>
      <c r="M2499" s="74"/>
      <c r="N2499" s="74"/>
      <c r="O2499" s="74"/>
      <c r="P2499" s="74"/>
      <c r="Q2499" s="74"/>
      <c r="R2499" s="74"/>
      <c r="S2499" s="74"/>
      <c r="T2499" s="74"/>
      <c r="U2499" s="74"/>
      <c r="V2499" s="74"/>
      <c r="W2499" s="74"/>
      <c r="X2499" s="74"/>
      <c r="Y2499" s="74"/>
      <c r="Z2499" s="74"/>
    </row>
    <row r="2500" spans="1:26">
      <c r="A2500" s="74"/>
      <c r="B2500" s="74"/>
      <c r="C2500" s="74"/>
      <c r="D2500" s="74"/>
      <c r="E2500" s="74"/>
      <c r="F2500" s="74"/>
      <c r="G2500" s="74"/>
      <c r="H2500" s="74"/>
      <c r="I2500" s="74"/>
      <c r="J2500" s="74"/>
      <c r="K2500" s="74"/>
      <c r="L2500" s="74"/>
      <c r="M2500" s="74"/>
      <c r="N2500" s="74"/>
      <c r="O2500" s="74"/>
      <c r="P2500" s="74"/>
      <c r="Q2500" s="74"/>
      <c r="R2500" s="74"/>
      <c r="S2500" s="74"/>
      <c r="T2500" s="74"/>
      <c r="U2500" s="74"/>
      <c r="V2500" s="74"/>
      <c r="W2500" s="74"/>
      <c r="X2500" s="74"/>
      <c r="Y2500" s="74"/>
      <c r="Z2500" s="74"/>
    </row>
    <row r="2501" spans="1:26">
      <c r="A2501" s="74"/>
      <c r="B2501" s="74"/>
      <c r="C2501" s="74"/>
      <c r="D2501" s="74"/>
      <c r="E2501" s="74"/>
      <c r="F2501" s="74"/>
      <c r="G2501" s="74"/>
      <c r="H2501" s="74"/>
      <c r="I2501" s="74"/>
      <c r="J2501" s="74"/>
      <c r="K2501" s="74"/>
      <c r="L2501" s="74"/>
      <c r="M2501" s="74"/>
      <c r="N2501" s="74"/>
      <c r="O2501" s="74"/>
      <c r="P2501" s="74"/>
      <c r="Q2501" s="74"/>
      <c r="R2501" s="74"/>
      <c r="S2501" s="74"/>
      <c r="T2501" s="74"/>
      <c r="U2501" s="74"/>
      <c r="V2501" s="74"/>
      <c r="W2501" s="74"/>
      <c r="X2501" s="74"/>
      <c r="Y2501" s="74"/>
      <c r="Z2501" s="74"/>
    </row>
    <row r="2502" spans="1:26">
      <c r="A2502" s="74"/>
      <c r="B2502" s="74"/>
      <c r="C2502" s="74"/>
      <c r="D2502" s="74"/>
      <c r="E2502" s="74"/>
      <c r="F2502" s="74"/>
      <c r="G2502" s="74"/>
      <c r="H2502" s="74"/>
      <c r="I2502" s="74"/>
      <c r="J2502" s="74"/>
      <c r="K2502" s="74"/>
      <c r="L2502" s="74"/>
      <c r="M2502" s="74"/>
      <c r="N2502" s="74"/>
      <c r="O2502" s="74"/>
      <c r="P2502" s="74"/>
      <c r="Q2502" s="74"/>
      <c r="R2502" s="74"/>
      <c r="S2502" s="74"/>
      <c r="T2502" s="74"/>
      <c r="U2502" s="74"/>
      <c r="V2502" s="74"/>
      <c r="W2502" s="74"/>
      <c r="X2502" s="74"/>
      <c r="Y2502" s="74"/>
      <c r="Z2502" s="74"/>
    </row>
    <row r="2503" spans="1:26">
      <c r="A2503" s="74"/>
      <c r="B2503" s="74"/>
      <c r="C2503" s="74"/>
      <c r="D2503" s="74"/>
      <c r="E2503" s="74"/>
      <c r="F2503" s="74"/>
      <c r="G2503" s="74"/>
      <c r="H2503" s="74"/>
      <c r="I2503" s="74"/>
      <c r="J2503" s="74"/>
      <c r="K2503" s="74"/>
      <c r="L2503" s="74"/>
      <c r="M2503" s="74"/>
      <c r="N2503" s="74"/>
      <c r="O2503" s="74"/>
      <c r="P2503" s="74"/>
      <c r="Q2503" s="74"/>
      <c r="R2503" s="74"/>
      <c r="S2503" s="74"/>
      <c r="T2503" s="74"/>
      <c r="U2503" s="74"/>
      <c r="V2503" s="74"/>
      <c r="W2503" s="74"/>
      <c r="X2503" s="74"/>
      <c r="Y2503" s="74"/>
      <c r="Z2503" s="74"/>
    </row>
    <row r="2504" spans="1:26">
      <c r="A2504" s="74"/>
      <c r="B2504" s="74"/>
      <c r="C2504" s="74"/>
      <c r="D2504" s="74"/>
      <c r="E2504" s="74"/>
      <c r="F2504" s="74"/>
      <c r="G2504" s="74"/>
      <c r="H2504" s="74"/>
      <c r="I2504" s="74"/>
      <c r="J2504" s="74"/>
      <c r="K2504" s="74"/>
      <c r="L2504" s="74"/>
      <c r="M2504" s="74"/>
      <c r="N2504" s="74"/>
      <c r="O2504" s="74"/>
      <c r="P2504" s="74"/>
      <c r="Q2504" s="74"/>
      <c r="R2504" s="74"/>
      <c r="S2504" s="74"/>
      <c r="T2504" s="74"/>
      <c r="U2504" s="74"/>
      <c r="V2504" s="74"/>
      <c r="W2504" s="74"/>
      <c r="X2504" s="74"/>
      <c r="Y2504" s="74"/>
      <c r="Z2504" s="74"/>
    </row>
    <row r="2505" spans="1:26">
      <c r="A2505" s="74"/>
      <c r="B2505" s="74"/>
      <c r="C2505" s="74"/>
      <c r="D2505" s="74"/>
      <c r="E2505" s="74"/>
      <c r="F2505" s="74"/>
      <c r="G2505" s="74"/>
      <c r="H2505" s="74"/>
      <c r="I2505" s="74"/>
      <c r="J2505" s="74"/>
      <c r="K2505" s="74"/>
      <c r="L2505" s="74"/>
      <c r="M2505" s="74"/>
      <c r="N2505" s="74"/>
      <c r="O2505" s="74"/>
      <c r="P2505" s="74"/>
      <c r="Q2505" s="74"/>
      <c r="R2505" s="74"/>
      <c r="S2505" s="74"/>
      <c r="T2505" s="74"/>
      <c r="U2505" s="74"/>
      <c r="V2505" s="74"/>
      <c r="W2505" s="74"/>
      <c r="X2505" s="74"/>
      <c r="Y2505" s="74"/>
      <c r="Z2505" s="74"/>
    </row>
    <row r="2506" spans="1:26">
      <c r="A2506" s="74"/>
      <c r="B2506" s="74"/>
      <c r="C2506" s="74"/>
      <c r="D2506" s="74"/>
      <c r="E2506" s="74"/>
      <c r="F2506" s="74"/>
      <c r="G2506" s="74"/>
      <c r="H2506" s="74"/>
      <c r="I2506" s="74"/>
      <c r="J2506" s="74"/>
      <c r="K2506" s="74"/>
      <c r="L2506" s="74"/>
      <c r="M2506" s="74"/>
      <c r="N2506" s="74"/>
      <c r="O2506" s="74"/>
      <c r="P2506" s="74"/>
      <c r="Q2506" s="74"/>
      <c r="R2506" s="74"/>
      <c r="S2506" s="74"/>
      <c r="T2506" s="74"/>
      <c r="U2506" s="74"/>
      <c r="V2506" s="74"/>
      <c r="W2506" s="74"/>
      <c r="X2506" s="74"/>
      <c r="Y2506" s="74"/>
      <c r="Z2506" s="74"/>
    </row>
    <row r="2507" spans="1:26">
      <c r="A2507" s="74"/>
      <c r="B2507" s="74"/>
      <c r="C2507" s="74"/>
      <c r="D2507" s="74"/>
      <c r="E2507" s="74"/>
      <c r="F2507" s="74"/>
      <c r="G2507" s="74"/>
      <c r="H2507" s="74"/>
      <c r="I2507" s="74"/>
      <c r="J2507" s="74"/>
      <c r="K2507" s="74"/>
      <c r="L2507" s="74"/>
      <c r="M2507" s="74"/>
      <c r="N2507" s="74"/>
      <c r="O2507" s="74"/>
      <c r="P2507" s="74"/>
      <c r="Q2507" s="74"/>
      <c r="R2507" s="74"/>
      <c r="S2507" s="74"/>
      <c r="T2507" s="74"/>
      <c r="U2507" s="74"/>
      <c r="V2507" s="74"/>
      <c r="W2507" s="74"/>
      <c r="X2507" s="74"/>
      <c r="Y2507" s="74"/>
      <c r="Z2507" s="74"/>
    </row>
    <row r="2508" spans="1:26">
      <c r="A2508" s="74"/>
      <c r="B2508" s="74"/>
      <c r="C2508" s="74"/>
      <c r="D2508" s="74"/>
      <c r="E2508" s="74"/>
      <c r="F2508" s="74"/>
      <c r="G2508" s="74"/>
      <c r="H2508" s="74"/>
      <c r="I2508" s="74"/>
      <c r="J2508" s="74"/>
      <c r="K2508" s="74"/>
      <c r="L2508" s="74"/>
      <c r="M2508" s="74"/>
      <c r="N2508" s="74"/>
      <c r="O2508" s="74"/>
      <c r="P2508" s="74"/>
      <c r="Q2508" s="74"/>
      <c r="R2508" s="74"/>
      <c r="S2508" s="74"/>
      <c r="T2508" s="74"/>
      <c r="U2508" s="74"/>
      <c r="V2508" s="74"/>
      <c r="W2508" s="74"/>
      <c r="X2508" s="74"/>
      <c r="Y2508" s="74"/>
      <c r="Z2508" s="74"/>
    </row>
    <row r="2509" spans="1:26">
      <c r="A2509" s="74"/>
      <c r="B2509" s="74"/>
      <c r="C2509" s="74"/>
      <c r="D2509" s="74"/>
      <c r="E2509" s="74"/>
      <c r="F2509" s="74"/>
      <c r="G2509" s="74"/>
      <c r="H2509" s="74"/>
      <c r="I2509" s="74"/>
      <c r="J2509" s="74"/>
      <c r="K2509" s="74"/>
      <c r="L2509" s="74"/>
      <c r="M2509" s="74"/>
      <c r="N2509" s="74"/>
      <c r="O2509" s="74"/>
      <c r="P2509" s="74"/>
      <c r="Q2509" s="74"/>
      <c r="R2509" s="74"/>
      <c r="S2509" s="74"/>
      <c r="T2509" s="74"/>
      <c r="U2509" s="74"/>
      <c r="V2509" s="74"/>
      <c r="W2509" s="74"/>
      <c r="X2509" s="74"/>
      <c r="Y2509" s="74"/>
      <c r="Z2509" s="74"/>
    </row>
    <row r="2510" spans="1:26">
      <c r="A2510" s="74"/>
      <c r="B2510" s="74"/>
      <c r="C2510" s="74"/>
      <c r="D2510" s="74"/>
      <c r="E2510" s="74"/>
      <c r="F2510" s="74"/>
      <c r="G2510" s="74"/>
      <c r="H2510" s="74"/>
      <c r="I2510" s="74"/>
      <c r="J2510" s="74"/>
      <c r="K2510" s="74"/>
      <c r="L2510" s="74"/>
      <c r="M2510" s="74"/>
      <c r="N2510" s="74"/>
      <c r="O2510" s="74"/>
      <c r="P2510" s="74"/>
      <c r="Q2510" s="74"/>
      <c r="R2510" s="74"/>
      <c r="S2510" s="74"/>
      <c r="T2510" s="74"/>
      <c r="U2510" s="74"/>
      <c r="V2510" s="74"/>
      <c r="W2510" s="74"/>
      <c r="X2510" s="74"/>
      <c r="Y2510" s="74"/>
      <c r="Z2510" s="74"/>
    </row>
    <row r="2511" spans="1:26">
      <c r="A2511" s="74"/>
      <c r="B2511" s="74"/>
      <c r="C2511" s="74"/>
      <c r="D2511" s="74"/>
      <c r="E2511" s="74"/>
      <c r="F2511" s="74"/>
      <c r="G2511" s="74"/>
      <c r="H2511" s="74"/>
      <c r="I2511" s="74"/>
      <c r="J2511" s="74"/>
      <c r="K2511" s="74"/>
      <c r="L2511" s="74"/>
      <c r="M2511" s="74"/>
      <c r="N2511" s="74"/>
      <c r="O2511" s="74"/>
      <c r="P2511" s="74"/>
      <c r="Q2511" s="74"/>
      <c r="R2511" s="74"/>
      <c r="S2511" s="74"/>
      <c r="T2511" s="74"/>
      <c r="U2511" s="74"/>
      <c r="V2511" s="74"/>
      <c r="W2511" s="74"/>
      <c r="X2511" s="74"/>
      <c r="Y2511" s="74"/>
      <c r="Z2511" s="74"/>
    </row>
    <row r="2512" spans="1:26">
      <c r="A2512" s="74"/>
      <c r="B2512" s="74"/>
      <c r="C2512" s="74"/>
      <c r="D2512" s="74"/>
      <c r="E2512" s="74"/>
      <c r="F2512" s="74"/>
      <c r="G2512" s="74"/>
      <c r="H2512" s="74"/>
      <c r="I2512" s="74"/>
      <c r="J2512" s="74"/>
      <c r="K2512" s="74"/>
      <c r="L2512" s="74"/>
      <c r="M2512" s="74"/>
      <c r="N2512" s="74"/>
      <c r="O2512" s="74"/>
      <c r="P2512" s="74"/>
      <c r="Q2512" s="74"/>
      <c r="R2512" s="74"/>
      <c r="S2512" s="74"/>
      <c r="T2512" s="74"/>
      <c r="U2512" s="74"/>
      <c r="V2512" s="74"/>
      <c r="W2512" s="74"/>
      <c r="X2512" s="74"/>
      <c r="Y2512" s="74"/>
      <c r="Z2512" s="74"/>
    </row>
    <row r="2513" spans="1:26">
      <c r="A2513" s="74"/>
      <c r="B2513" s="74"/>
      <c r="C2513" s="74"/>
      <c r="D2513" s="74"/>
      <c r="E2513" s="74"/>
      <c r="F2513" s="74"/>
      <c r="G2513" s="74"/>
      <c r="H2513" s="74"/>
      <c r="I2513" s="74"/>
      <c r="J2513" s="74"/>
      <c r="K2513" s="74"/>
      <c r="L2513" s="74"/>
      <c r="M2513" s="74"/>
      <c r="N2513" s="74"/>
      <c r="O2513" s="74"/>
      <c r="P2513" s="74"/>
      <c r="Q2513" s="74"/>
      <c r="R2513" s="74"/>
      <c r="S2513" s="74"/>
      <c r="T2513" s="74"/>
      <c r="U2513" s="74"/>
      <c r="V2513" s="74"/>
      <c r="W2513" s="74"/>
      <c r="X2513" s="74"/>
      <c r="Y2513" s="74"/>
      <c r="Z2513" s="74"/>
    </row>
    <row r="2514" spans="1:26">
      <c r="A2514" s="74"/>
      <c r="B2514" s="74"/>
      <c r="C2514" s="74"/>
      <c r="D2514" s="74"/>
      <c r="E2514" s="74"/>
      <c r="F2514" s="74"/>
      <c r="G2514" s="74"/>
      <c r="H2514" s="74"/>
      <c r="I2514" s="74"/>
      <c r="J2514" s="74"/>
      <c r="K2514" s="74"/>
      <c r="L2514" s="74"/>
      <c r="M2514" s="74"/>
      <c r="N2514" s="74"/>
      <c r="O2514" s="74"/>
      <c r="P2514" s="74"/>
      <c r="Q2514" s="74"/>
      <c r="R2514" s="74"/>
      <c r="S2514" s="74"/>
      <c r="T2514" s="74"/>
      <c r="U2514" s="74"/>
      <c r="V2514" s="74"/>
      <c r="W2514" s="74"/>
      <c r="X2514" s="74"/>
      <c r="Y2514" s="74"/>
      <c r="Z2514" s="74"/>
    </row>
    <row r="2515" spans="1:26">
      <c r="A2515" s="74"/>
      <c r="B2515" s="74"/>
      <c r="C2515" s="74"/>
      <c r="D2515" s="74"/>
      <c r="E2515" s="74"/>
      <c r="F2515" s="74"/>
      <c r="G2515" s="74"/>
      <c r="H2515" s="74"/>
      <c r="I2515" s="74"/>
      <c r="J2515" s="74"/>
      <c r="K2515" s="74"/>
      <c r="L2515" s="74"/>
      <c r="M2515" s="74"/>
      <c r="N2515" s="74"/>
      <c r="O2515" s="74"/>
      <c r="P2515" s="74"/>
      <c r="Q2515" s="74"/>
      <c r="R2515" s="74"/>
      <c r="S2515" s="74"/>
      <c r="T2515" s="74"/>
      <c r="U2515" s="74"/>
      <c r="V2515" s="74"/>
      <c r="W2515" s="74"/>
      <c r="X2515" s="74"/>
      <c r="Y2515" s="74"/>
      <c r="Z2515" s="74"/>
    </row>
    <row r="2516" spans="1:26">
      <c r="A2516" s="74"/>
      <c r="B2516" s="74"/>
      <c r="C2516" s="74"/>
      <c r="D2516" s="74"/>
      <c r="E2516" s="74"/>
      <c r="F2516" s="74"/>
      <c r="G2516" s="74"/>
      <c r="H2516" s="74"/>
      <c r="I2516" s="74"/>
      <c r="J2516" s="74"/>
      <c r="K2516" s="74"/>
      <c r="L2516" s="74"/>
      <c r="M2516" s="74"/>
      <c r="N2516" s="74"/>
      <c r="O2516" s="74"/>
      <c r="P2516" s="74"/>
      <c r="Q2516" s="74"/>
      <c r="R2516" s="74"/>
      <c r="S2516" s="74"/>
      <c r="T2516" s="74"/>
      <c r="U2516" s="74"/>
      <c r="V2516" s="74"/>
      <c r="W2516" s="74"/>
      <c r="X2516" s="74"/>
      <c r="Y2516" s="74"/>
      <c r="Z2516" s="74"/>
    </row>
    <row r="2517" spans="1:26">
      <c r="A2517" s="74"/>
      <c r="B2517" s="74"/>
      <c r="C2517" s="74"/>
      <c r="D2517" s="74"/>
      <c r="E2517" s="74"/>
      <c r="F2517" s="74"/>
      <c r="G2517" s="74"/>
      <c r="H2517" s="74"/>
      <c r="I2517" s="74"/>
      <c r="J2517" s="74"/>
      <c r="K2517" s="74"/>
      <c r="L2517" s="74"/>
      <c r="M2517" s="74"/>
      <c r="N2517" s="74"/>
      <c r="O2517" s="74"/>
      <c r="P2517" s="74"/>
      <c r="Q2517" s="74"/>
      <c r="R2517" s="74"/>
      <c r="S2517" s="74"/>
      <c r="T2517" s="74"/>
      <c r="U2517" s="74"/>
      <c r="V2517" s="74"/>
      <c r="W2517" s="74"/>
      <c r="X2517" s="74"/>
      <c r="Y2517" s="74"/>
      <c r="Z2517" s="74"/>
    </row>
    <row r="2518" spans="1:26">
      <c r="A2518" s="74"/>
      <c r="B2518" s="74"/>
      <c r="C2518" s="74"/>
      <c r="D2518" s="74"/>
      <c r="E2518" s="74"/>
      <c r="F2518" s="74"/>
      <c r="G2518" s="74"/>
      <c r="H2518" s="74"/>
      <c r="I2518" s="74"/>
      <c r="J2518" s="74"/>
      <c r="K2518" s="74"/>
      <c r="L2518" s="74"/>
      <c r="M2518" s="74"/>
      <c r="N2518" s="74"/>
      <c r="O2518" s="74"/>
      <c r="P2518" s="74"/>
      <c r="Q2518" s="74"/>
      <c r="R2518" s="74"/>
      <c r="S2518" s="74"/>
      <c r="T2518" s="74"/>
      <c r="U2518" s="74"/>
      <c r="V2518" s="74"/>
      <c r="W2518" s="74"/>
      <c r="X2518" s="74"/>
      <c r="Y2518" s="74"/>
      <c r="Z2518" s="74"/>
    </row>
    <row r="2519" spans="1:26">
      <c r="A2519" s="74"/>
      <c r="B2519" s="74"/>
      <c r="C2519" s="74"/>
      <c r="D2519" s="74"/>
      <c r="E2519" s="74"/>
      <c r="F2519" s="74"/>
      <c r="G2519" s="74"/>
      <c r="H2519" s="74"/>
      <c r="I2519" s="74"/>
      <c r="J2519" s="74"/>
      <c r="K2519" s="74"/>
      <c r="L2519" s="74"/>
      <c r="M2519" s="74"/>
      <c r="N2519" s="74"/>
      <c r="O2519" s="74"/>
      <c r="P2519" s="74"/>
      <c r="Q2519" s="74"/>
      <c r="R2519" s="74"/>
      <c r="S2519" s="74"/>
      <c r="T2519" s="74"/>
      <c r="U2519" s="74"/>
      <c r="V2519" s="74"/>
      <c r="W2519" s="74"/>
      <c r="X2519" s="74"/>
      <c r="Y2519" s="74"/>
      <c r="Z2519" s="74"/>
    </row>
    <row r="2520" spans="1:26">
      <c r="A2520" s="74"/>
      <c r="B2520" s="74"/>
      <c r="C2520" s="74"/>
      <c r="D2520" s="74"/>
      <c r="E2520" s="74"/>
      <c r="F2520" s="74"/>
      <c r="G2520" s="74"/>
      <c r="H2520" s="74"/>
      <c r="I2520" s="74"/>
      <c r="J2520" s="74"/>
      <c r="K2520" s="74"/>
      <c r="L2520" s="74"/>
      <c r="M2520" s="74"/>
      <c r="N2520" s="74"/>
      <c r="O2520" s="74"/>
      <c r="P2520" s="74"/>
      <c r="Q2520" s="74"/>
      <c r="R2520" s="74"/>
      <c r="S2520" s="74"/>
      <c r="T2520" s="74"/>
      <c r="U2520" s="74"/>
      <c r="V2520" s="74"/>
      <c r="W2520" s="74"/>
      <c r="X2520" s="74"/>
      <c r="Y2520" s="74"/>
      <c r="Z2520" s="74"/>
    </row>
    <row r="2521" spans="1:26">
      <c r="A2521" s="74"/>
      <c r="B2521" s="74"/>
      <c r="C2521" s="74"/>
      <c r="D2521" s="74"/>
      <c r="E2521" s="74"/>
      <c r="F2521" s="74"/>
      <c r="G2521" s="74"/>
      <c r="H2521" s="74"/>
      <c r="I2521" s="74"/>
      <c r="J2521" s="74"/>
      <c r="K2521" s="74"/>
      <c r="L2521" s="74"/>
      <c r="M2521" s="74"/>
      <c r="N2521" s="74"/>
      <c r="O2521" s="74"/>
      <c r="P2521" s="74"/>
      <c r="Q2521" s="74"/>
      <c r="R2521" s="74"/>
      <c r="S2521" s="74"/>
      <c r="T2521" s="74"/>
      <c r="U2521" s="74"/>
      <c r="V2521" s="74"/>
      <c r="W2521" s="74"/>
      <c r="X2521" s="74"/>
      <c r="Y2521" s="74"/>
      <c r="Z2521" s="74"/>
    </row>
    <row r="2522" spans="1:26">
      <c r="A2522" s="74"/>
      <c r="B2522" s="74"/>
      <c r="C2522" s="74"/>
      <c r="D2522" s="74"/>
      <c r="E2522" s="74"/>
      <c r="F2522" s="74"/>
      <c r="G2522" s="74"/>
      <c r="H2522" s="74"/>
      <c r="I2522" s="74"/>
      <c r="J2522" s="74"/>
      <c r="K2522" s="74"/>
      <c r="L2522" s="74"/>
      <c r="M2522" s="74"/>
      <c r="N2522" s="74"/>
      <c r="O2522" s="74"/>
      <c r="P2522" s="74"/>
      <c r="Q2522" s="74"/>
      <c r="R2522" s="74"/>
      <c r="S2522" s="74"/>
      <c r="T2522" s="74"/>
      <c r="U2522" s="74"/>
      <c r="V2522" s="74"/>
      <c r="W2522" s="74"/>
      <c r="X2522" s="74"/>
      <c r="Y2522" s="74"/>
      <c r="Z2522" s="74"/>
    </row>
    <row r="2523" spans="1:26">
      <c r="A2523" s="74"/>
      <c r="B2523" s="74"/>
      <c r="C2523" s="74"/>
      <c r="D2523" s="74"/>
      <c r="E2523" s="74"/>
      <c r="F2523" s="74"/>
      <c r="G2523" s="74"/>
      <c r="H2523" s="74"/>
      <c r="I2523" s="74"/>
      <c r="J2523" s="74"/>
      <c r="K2523" s="74"/>
      <c r="L2523" s="74"/>
      <c r="M2523" s="74"/>
      <c r="N2523" s="74"/>
      <c r="O2523" s="74"/>
      <c r="P2523" s="74"/>
      <c r="Q2523" s="74"/>
      <c r="R2523" s="74"/>
      <c r="S2523" s="74"/>
      <c r="T2523" s="74"/>
      <c r="U2523" s="74"/>
      <c r="V2523" s="74"/>
      <c r="W2523" s="74"/>
      <c r="X2523" s="74"/>
      <c r="Y2523" s="74"/>
      <c r="Z2523" s="74"/>
    </row>
    <row r="2524" spans="1:26">
      <c r="A2524" s="74"/>
      <c r="B2524" s="74"/>
      <c r="C2524" s="74"/>
      <c r="D2524" s="74"/>
      <c r="E2524" s="74"/>
      <c r="F2524" s="74"/>
      <c r="G2524" s="74"/>
      <c r="H2524" s="74"/>
      <c r="I2524" s="74"/>
      <c r="J2524" s="74"/>
      <c r="K2524" s="74"/>
      <c r="L2524" s="74"/>
      <c r="M2524" s="74"/>
      <c r="N2524" s="74"/>
      <c r="O2524" s="74"/>
      <c r="P2524" s="74"/>
      <c r="Q2524" s="74"/>
      <c r="R2524" s="74"/>
      <c r="S2524" s="74"/>
      <c r="T2524" s="74"/>
      <c r="U2524" s="74"/>
      <c r="V2524" s="74"/>
      <c r="W2524" s="74"/>
      <c r="X2524" s="74"/>
      <c r="Y2524" s="74"/>
      <c r="Z2524" s="74"/>
    </row>
    <row r="2525" spans="1:26">
      <c r="A2525" s="74"/>
      <c r="B2525" s="74"/>
      <c r="C2525" s="74"/>
      <c r="D2525" s="74"/>
      <c r="E2525" s="74"/>
      <c r="F2525" s="74"/>
      <c r="G2525" s="74"/>
      <c r="H2525" s="74"/>
      <c r="I2525" s="74"/>
      <c r="J2525" s="74"/>
      <c r="K2525" s="74"/>
      <c r="L2525" s="74"/>
      <c r="M2525" s="74"/>
      <c r="N2525" s="74"/>
      <c r="O2525" s="74"/>
      <c r="P2525" s="74"/>
      <c r="Q2525" s="74"/>
      <c r="R2525" s="74"/>
      <c r="S2525" s="74"/>
      <c r="T2525" s="74"/>
      <c r="U2525" s="74"/>
      <c r="V2525" s="74"/>
      <c r="W2525" s="74"/>
      <c r="X2525" s="74"/>
      <c r="Y2525" s="74"/>
      <c r="Z2525" s="74"/>
    </row>
    <row r="2526" spans="1:26">
      <c r="A2526" s="74"/>
      <c r="B2526" s="74"/>
      <c r="C2526" s="74"/>
      <c r="D2526" s="74"/>
      <c r="E2526" s="74"/>
      <c r="F2526" s="74"/>
      <c r="G2526" s="74"/>
      <c r="H2526" s="74"/>
      <c r="I2526" s="74"/>
      <c r="J2526" s="74"/>
      <c r="K2526" s="74"/>
      <c r="L2526" s="74"/>
      <c r="M2526" s="74"/>
      <c r="N2526" s="74"/>
      <c r="O2526" s="74"/>
      <c r="P2526" s="74"/>
      <c r="Q2526" s="74"/>
      <c r="R2526" s="74"/>
      <c r="S2526" s="74"/>
      <c r="T2526" s="74"/>
      <c r="U2526" s="74"/>
      <c r="V2526" s="74"/>
      <c r="W2526" s="74"/>
      <c r="X2526" s="74"/>
      <c r="Y2526" s="74"/>
      <c r="Z2526" s="74"/>
    </row>
    <row r="2527" spans="1:26">
      <c r="A2527" s="74"/>
      <c r="B2527" s="74"/>
      <c r="C2527" s="74"/>
      <c r="D2527" s="74"/>
      <c r="E2527" s="74"/>
      <c r="F2527" s="74"/>
      <c r="G2527" s="74"/>
      <c r="H2527" s="74"/>
      <c r="I2527" s="74"/>
      <c r="J2527" s="74"/>
      <c r="K2527" s="74"/>
      <c r="L2527" s="74"/>
      <c r="M2527" s="74"/>
      <c r="N2527" s="74"/>
      <c r="O2527" s="74"/>
      <c r="P2527" s="74"/>
      <c r="Q2527" s="74"/>
      <c r="R2527" s="74"/>
      <c r="S2527" s="74"/>
      <c r="T2527" s="74"/>
      <c r="U2527" s="74"/>
      <c r="V2527" s="74"/>
      <c r="W2527" s="74"/>
      <c r="X2527" s="74"/>
      <c r="Y2527" s="74"/>
      <c r="Z2527" s="74"/>
    </row>
    <row r="2528" spans="1:26">
      <c r="A2528" s="74"/>
      <c r="B2528" s="74"/>
      <c r="C2528" s="74"/>
      <c r="D2528" s="74"/>
      <c r="E2528" s="74"/>
      <c r="F2528" s="74"/>
      <c r="G2528" s="74"/>
      <c r="H2528" s="74"/>
      <c r="I2528" s="74"/>
      <c r="J2528" s="74"/>
      <c r="K2528" s="74"/>
      <c r="L2528" s="74"/>
      <c r="M2528" s="74"/>
      <c r="N2528" s="74"/>
      <c r="O2528" s="74"/>
      <c r="P2528" s="74"/>
      <c r="Q2528" s="74"/>
      <c r="R2528" s="74"/>
      <c r="S2528" s="74"/>
      <c r="T2528" s="74"/>
      <c r="U2528" s="74"/>
      <c r="V2528" s="74"/>
      <c r="W2528" s="74"/>
      <c r="X2528" s="74"/>
      <c r="Y2528" s="74"/>
      <c r="Z2528" s="74"/>
    </row>
    <row r="2529" spans="1:26">
      <c r="A2529" s="74"/>
      <c r="B2529" s="74"/>
      <c r="C2529" s="74"/>
      <c r="D2529" s="74"/>
      <c r="E2529" s="74"/>
      <c r="F2529" s="74"/>
      <c r="G2529" s="74"/>
      <c r="H2529" s="74"/>
      <c r="I2529" s="74"/>
      <c r="J2529" s="74"/>
      <c r="K2529" s="74"/>
      <c r="L2529" s="74"/>
      <c r="M2529" s="74"/>
      <c r="N2529" s="74"/>
      <c r="O2529" s="74"/>
      <c r="P2529" s="74"/>
      <c r="Q2529" s="74"/>
      <c r="R2529" s="74"/>
      <c r="S2529" s="74"/>
      <c r="T2529" s="74"/>
      <c r="U2529" s="74"/>
      <c r="V2529" s="74"/>
      <c r="W2529" s="74"/>
      <c r="X2529" s="74"/>
      <c r="Y2529" s="74"/>
      <c r="Z2529" s="74"/>
    </row>
    <row r="2530" spans="1:26">
      <c r="A2530" s="74"/>
      <c r="B2530" s="74"/>
      <c r="C2530" s="74"/>
      <c r="D2530" s="74"/>
      <c r="E2530" s="74"/>
      <c r="F2530" s="74"/>
      <c r="G2530" s="74"/>
      <c r="H2530" s="74"/>
      <c r="I2530" s="74"/>
      <c r="J2530" s="74"/>
      <c r="K2530" s="74"/>
      <c r="L2530" s="74"/>
      <c r="M2530" s="74"/>
      <c r="N2530" s="74"/>
      <c r="O2530" s="74"/>
      <c r="P2530" s="74"/>
      <c r="Q2530" s="74"/>
      <c r="R2530" s="74"/>
      <c r="S2530" s="74"/>
      <c r="T2530" s="74"/>
      <c r="U2530" s="74"/>
      <c r="V2530" s="74"/>
      <c r="W2530" s="74"/>
      <c r="X2530" s="74"/>
      <c r="Y2530" s="74"/>
      <c r="Z2530" s="74"/>
    </row>
    <row r="2531" spans="1:26">
      <c r="A2531" s="74"/>
      <c r="B2531" s="74"/>
      <c r="C2531" s="74"/>
      <c r="D2531" s="74"/>
      <c r="E2531" s="74"/>
      <c r="F2531" s="74"/>
      <c r="G2531" s="74"/>
      <c r="H2531" s="74"/>
      <c r="I2531" s="74"/>
      <c r="J2531" s="74"/>
      <c r="K2531" s="74"/>
      <c r="L2531" s="74"/>
      <c r="M2531" s="74"/>
      <c r="N2531" s="74"/>
      <c r="O2531" s="74"/>
      <c r="P2531" s="74"/>
      <c r="Q2531" s="74"/>
      <c r="R2531" s="74"/>
      <c r="S2531" s="74"/>
      <c r="T2531" s="74"/>
      <c r="U2531" s="74"/>
      <c r="V2531" s="74"/>
      <c r="W2531" s="74"/>
      <c r="X2531" s="74"/>
      <c r="Y2531" s="74"/>
      <c r="Z2531" s="74"/>
    </row>
    <row r="2532" spans="1:26">
      <c r="A2532" s="74"/>
      <c r="B2532" s="74"/>
      <c r="C2532" s="74"/>
      <c r="D2532" s="74"/>
      <c r="E2532" s="74"/>
      <c r="F2532" s="74"/>
      <c r="G2532" s="74"/>
      <c r="H2532" s="74"/>
      <c r="I2532" s="74"/>
      <c r="J2532" s="74"/>
      <c r="K2532" s="74"/>
      <c r="L2532" s="74"/>
      <c r="M2532" s="74"/>
      <c r="N2532" s="74"/>
      <c r="O2532" s="74"/>
      <c r="P2532" s="74"/>
      <c r="Q2532" s="74"/>
      <c r="R2532" s="74"/>
      <c r="S2532" s="74"/>
      <c r="T2532" s="74"/>
      <c r="U2532" s="74"/>
      <c r="V2532" s="74"/>
      <c r="W2532" s="74"/>
      <c r="X2532" s="74"/>
      <c r="Y2532" s="74"/>
      <c r="Z2532" s="74"/>
    </row>
    <row r="2533" spans="1:26">
      <c r="A2533" s="74"/>
      <c r="B2533" s="74"/>
      <c r="C2533" s="74"/>
      <c r="D2533" s="74"/>
      <c r="E2533" s="74"/>
      <c r="F2533" s="74"/>
      <c r="G2533" s="74"/>
      <c r="H2533" s="74"/>
      <c r="I2533" s="74"/>
      <c r="J2533" s="74"/>
      <c r="K2533" s="74"/>
      <c r="L2533" s="74"/>
      <c r="M2533" s="74"/>
      <c r="N2533" s="74"/>
      <c r="O2533" s="74"/>
      <c r="P2533" s="74"/>
      <c r="Q2533" s="74"/>
      <c r="R2533" s="74"/>
      <c r="S2533" s="74"/>
      <c r="T2533" s="74"/>
      <c r="U2533" s="74"/>
      <c r="V2533" s="74"/>
      <c r="W2533" s="74"/>
      <c r="X2533" s="74"/>
      <c r="Y2533" s="74"/>
      <c r="Z2533" s="74"/>
    </row>
    <row r="2534" spans="1:26">
      <c r="A2534" s="74"/>
      <c r="B2534" s="74"/>
      <c r="C2534" s="74"/>
      <c r="D2534" s="74"/>
      <c r="E2534" s="74"/>
      <c r="F2534" s="74"/>
      <c r="G2534" s="74"/>
      <c r="H2534" s="74"/>
      <c r="I2534" s="74"/>
      <c r="J2534" s="74"/>
      <c r="K2534" s="74"/>
      <c r="L2534" s="74"/>
      <c r="M2534" s="74"/>
      <c r="N2534" s="74"/>
      <c r="O2534" s="74"/>
      <c r="P2534" s="74"/>
      <c r="Q2534" s="74"/>
      <c r="R2534" s="74"/>
      <c r="S2534" s="74"/>
      <c r="T2534" s="74"/>
      <c r="U2534" s="74"/>
      <c r="V2534" s="74"/>
      <c r="W2534" s="74"/>
      <c r="X2534" s="74"/>
      <c r="Y2534" s="74"/>
      <c r="Z2534" s="74"/>
    </row>
    <row r="2535" spans="1:26">
      <c r="A2535" s="74"/>
      <c r="B2535" s="74"/>
      <c r="C2535" s="74"/>
      <c r="D2535" s="74"/>
      <c r="E2535" s="74"/>
      <c r="F2535" s="74"/>
      <c r="G2535" s="74"/>
      <c r="H2535" s="74"/>
      <c r="I2535" s="74"/>
      <c r="J2535" s="74"/>
      <c r="K2535" s="74"/>
      <c r="L2535" s="74"/>
      <c r="M2535" s="74"/>
      <c r="N2535" s="74"/>
      <c r="O2535" s="74"/>
      <c r="P2535" s="74"/>
      <c r="Q2535" s="74"/>
      <c r="R2535" s="74"/>
      <c r="S2535" s="74"/>
      <c r="T2535" s="74"/>
      <c r="U2535" s="74"/>
      <c r="V2535" s="74"/>
      <c r="W2535" s="74"/>
      <c r="X2535" s="74"/>
      <c r="Y2535" s="74"/>
      <c r="Z2535" s="74"/>
    </row>
    <row r="2536" spans="1:26">
      <c r="A2536" s="74"/>
      <c r="B2536" s="74"/>
      <c r="C2536" s="74"/>
      <c r="D2536" s="74"/>
      <c r="E2536" s="74"/>
      <c r="F2536" s="74"/>
      <c r="G2536" s="74"/>
      <c r="H2536" s="74"/>
      <c r="I2536" s="74"/>
      <c r="J2536" s="74"/>
      <c r="K2536" s="74"/>
      <c r="L2536" s="74"/>
      <c r="M2536" s="74"/>
      <c r="N2536" s="74"/>
      <c r="O2536" s="74"/>
      <c r="P2536" s="74"/>
      <c r="Q2536" s="74"/>
      <c r="R2536" s="74"/>
      <c r="S2536" s="74"/>
      <c r="T2536" s="74"/>
      <c r="U2536" s="74"/>
      <c r="V2536" s="74"/>
      <c r="W2536" s="74"/>
      <c r="X2536" s="74"/>
      <c r="Y2536" s="74"/>
      <c r="Z2536" s="74"/>
    </row>
    <row r="2537" spans="1:26">
      <c r="A2537" s="74"/>
      <c r="B2537" s="74"/>
      <c r="C2537" s="74"/>
      <c r="D2537" s="74"/>
      <c r="E2537" s="74"/>
      <c r="F2537" s="74"/>
      <c r="G2537" s="74"/>
      <c r="H2537" s="74"/>
      <c r="I2537" s="74"/>
      <c r="J2537" s="74"/>
      <c r="K2537" s="74"/>
      <c r="L2537" s="74"/>
      <c r="M2537" s="74"/>
      <c r="N2537" s="74"/>
      <c r="O2537" s="74"/>
      <c r="P2537" s="74"/>
      <c r="Q2537" s="74"/>
      <c r="R2537" s="74"/>
      <c r="S2537" s="74"/>
      <c r="T2537" s="74"/>
      <c r="U2537" s="74"/>
      <c r="V2537" s="74"/>
      <c r="W2537" s="74"/>
      <c r="X2537" s="74"/>
      <c r="Y2537" s="74"/>
      <c r="Z2537" s="74"/>
    </row>
    <row r="2538" spans="1:26">
      <c r="A2538" s="74"/>
      <c r="B2538" s="74"/>
      <c r="C2538" s="74"/>
      <c r="D2538" s="74"/>
      <c r="E2538" s="74"/>
      <c r="F2538" s="74"/>
      <c r="G2538" s="74"/>
      <c r="H2538" s="74"/>
      <c r="I2538" s="74"/>
      <c r="J2538" s="74"/>
      <c r="K2538" s="74"/>
      <c r="L2538" s="74"/>
      <c r="M2538" s="74"/>
      <c r="N2538" s="74"/>
      <c r="O2538" s="74"/>
      <c r="P2538" s="74"/>
      <c r="Q2538" s="74"/>
      <c r="R2538" s="74"/>
      <c r="S2538" s="74"/>
      <c r="T2538" s="74"/>
      <c r="U2538" s="74"/>
      <c r="V2538" s="74"/>
      <c r="W2538" s="74"/>
      <c r="X2538" s="74"/>
      <c r="Y2538" s="74"/>
      <c r="Z2538" s="74"/>
    </row>
    <row r="2539" spans="1:26">
      <c r="A2539" s="74"/>
      <c r="B2539" s="74"/>
      <c r="C2539" s="74"/>
      <c r="D2539" s="74"/>
      <c r="E2539" s="74"/>
      <c r="F2539" s="74"/>
      <c r="G2539" s="74"/>
      <c r="H2539" s="74"/>
      <c r="I2539" s="74"/>
      <c r="J2539" s="74"/>
      <c r="K2539" s="74"/>
      <c r="L2539" s="74"/>
      <c r="M2539" s="74"/>
      <c r="N2539" s="74"/>
      <c r="O2539" s="74"/>
      <c r="P2539" s="74"/>
      <c r="Q2539" s="74"/>
      <c r="R2539" s="74"/>
      <c r="S2539" s="74"/>
      <c r="T2539" s="74"/>
      <c r="U2539" s="74"/>
      <c r="V2539" s="74"/>
      <c r="W2539" s="74"/>
      <c r="X2539" s="74"/>
      <c r="Y2539" s="74"/>
      <c r="Z2539" s="74"/>
    </row>
    <row r="2540" spans="1:26">
      <c r="A2540" s="74"/>
      <c r="B2540" s="74"/>
      <c r="C2540" s="74"/>
      <c r="D2540" s="74"/>
      <c r="E2540" s="74"/>
      <c r="F2540" s="74"/>
      <c r="G2540" s="74"/>
      <c r="H2540" s="74"/>
      <c r="I2540" s="74"/>
      <c r="J2540" s="74"/>
      <c r="K2540" s="74"/>
      <c r="L2540" s="74"/>
      <c r="M2540" s="74"/>
      <c r="N2540" s="74"/>
      <c r="O2540" s="74"/>
      <c r="P2540" s="74"/>
      <c r="Q2540" s="74"/>
      <c r="R2540" s="74"/>
      <c r="S2540" s="74"/>
      <c r="T2540" s="74"/>
      <c r="U2540" s="74"/>
      <c r="V2540" s="74"/>
      <c r="W2540" s="74"/>
      <c r="X2540" s="74"/>
      <c r="Y2540" s="74"/>
      <c r="Z2540" s="74"/>
    </row>
    <row r="2541" spans="1:26">
      <c r="A2541" s="74"/>
      <c r="B2541" s="74"/>
      <c r="C2541" s="74"/>
      <c r="D2541" s="74"/>
      <c r="E2541" s="74"/>
      <c r="F2541" s="74"/>
      <c r="G2541" s="74"/>
      <c r="H2541" s="74"/>
      <c r="I2541" s="74"/>
      <c r="J2541" s="74"/>
      <c r="K2541" s="74"/>
      <c r="L2541" s="74"/>
      <c r="M2541" s="74"/>
      <c r="N2541" s="74"/>
      <c r="O2541" s="74"/>
      <c r="P2541" s="74"/>
      <c r="Q2541" s="74"/>
      <c r="R2541" s="74"/>
      <c r="S2541" s="74"/>
      <c r="T2541" s="74"/>
      <c r="U2541" s="74"/>
      <c r="V2541" s="74"/>
      <c r="W2541" s="74"/>
      <c r="X2541" s="74"/>
      <c r="Y2541" s="74"/>
      <c r="Z2541" s="74"/>
    </row>
    <row r="2542" spans="1:26">
      <c r="A2542" s="74"/>
      <c r="B2542" s="74"/>
      <c r="C2542" s="74"/>
      <c r="D2542" s="74"/>
      <c r="E2542" s="74"/>
      <c r="F2542" s="74"/>
      <c r="G2542" s="74"/>
      <c r="H2542" s="74"/>
      <c r="I2542" s="74"/>
      <c r="J2542" s="74"/>
      <c r="K2542" s="74"/>
      <c r="L2542" s="74"/>
      <c r="M2542" s="74"/>
      <c r="N2542" s="74"/>
      <c r="O2542" s="74"/>
      <c r="P2542" s="74"/>
      <c r="Q2542" s="74"/>
      <c r="R2542" s="74"/>
      <c r="S2542" s="74"/>
      <c r="T2542" s="74"/>
      <c r="U2542" s="74"/>
      <c r="V2542" s="74"/>
      <c r="W2542" s="74"/>
      <c r="X2542" s="74"/>
      <c r="Y2542" s="74"/>
      <c r="Z2542" s="74"/>
    </row>
    <row r="2543" spans="1:26">
      <c r="A2543" s="74"/>
      <c r="B2543" s="74"/>
      <c r="C2543" s="74"/>
      <c r="D2543" s="74"/>
      <c r="E2543" s="74"/>
      <c r="F2543" s="74"/>
      <c r="G2543" s="74"/>
      <c r="H2543" s="74"/>
      <c r="I2543" s="74"/>
      <c r="J2543" s="74"/>
      <c r="K2543" s="74"/>
      <c r="L2543" s="74"/>
      <c r="M2543" s="74"/>
      <c r="N2543" s="74"/>
      <c r="O2543" s="74"/>
      <c r="P2543" s="74"/>
      <c r="Q2543" s="74"/>
      <c r="R2543" s="74"/>
      <c r="S2543" s="74"/>
      <c r="T2543" s="74"/>
      <c r="U2543" s="74"/>
      <c r="V2543" s="74"/>
      <c r="W2543" s="74"/>
      <c r="X2543" s="74"/>
      <c r="Y2543" s="74"/>
      <c r="Z2543" s="74"/>
    </row>
    <row r="2544" spans="1:26">
      <c r="A2544" s="74"/>
      <c r="B2544" s="74"/>
      <c r="C2544" s="74"/>
      <c r="D2544" s="74"/>
      <c r="E2544" s="74"/>
      <c r="F2544" s="74"/>
      <c r="G2544" s="74"/>
      <c r="H2544" s="74"/>
      <c r="I2544" s="74"/>
      <c r="J2544" s="74"/>
      <c r="K2544" s="74"/>
      <c r="L2544" s="74"/>
      <c r="M2544" s="74"/>
      <c r="N2544" s="74"/>
      <c r="O2544" s="74"/>
      <c r="P2544" s="74"/>
      <c r="Q2544" s="74"/>
      <c r="R2544" s="74"/>
      <c r="S2544" s="74"/>
      <c r="T2544" s="74"/>
      <c r="U2544" s="74"/>
      <c r="V2544" s="74"/>
      <c r="W2544" s="74"/>
      <c r="X2544" s="74"/>
      <c r="Y2544" s="74"/>
      <c r="Z2544" s="74"/>
    </row>
    <row r="2545" spans="1:26">
      <c r="A2545" s="74"/>
      <c r="B2545" s="74"/>
      <c r="C2545" s="74"/>
      <c r="D2545" s="74"/>
      <c r="E2545" s="74"/>
      <c r="F2545" s="74"/>
      <c r="G2545" s="74"/>
      <c r="H2545" s="74"/>
      <c r="I2545" s="74"/>
      <c r="J2545" s="74"/>
      <c r="K2545" s="74"/>
      <c r="L2545" s="74"/>
      <c r="M2545" s="74"/>
      <c r="N2545" s="74"/>
      <c r="O2545" s="74"/>
      <c r="P2545" s="74"/>
      <c r="Q2545" s="74"/>
      <c r="R2545" s="74"/>
      <c r="S2545" s="74"/>
      <c r="T2545" s="74"/>
      <c r="U2545" s="74"/>
      <c r="V2545" s="74"/>
      <c r="W2545" s="74"/>
      <c r="X2545" s="74"/>
      <c r="Y2545" s="74"/>
      <c r="Z2545" s="74"/>
    </row>
    <row r="2546" spans="1:26">
      <c r="A2546" s="74"/>
      <c r="B2546" s="74"/>
      <c r="C2546" s="74"/>
      <c r="D2546" s="74"/>
      <c r="E2546" s="74"/>
      <c r="F2546" s="74"/>
      <c r="G2546" s="74"/>
      <c r="H2546" s="74"/>
      <c r="I2546" s="74"/>
      <c r="J2546" s="74"/>
      <c r="K2546" s="74"/>
      <c r="L2546" s="74"/>
      <c r="M2546" s="74"/>
      <c r="N2546" s="74"/>
      <c r="O2546" s="74"/>
      <c r="P2546" s="74"/>
      <c r="Q2546" s="74"/>
      <c r="R2546" s="74"/>
      <c r="S2546" s="74"/>
      <c r="T2546" s="74"/>
      <c r="U2546" s="74"/>
      <c r="V2546" s="74"/>
      <c r="W2546" s="74"/>
      <c r="X2546" s="74"/>
      <c r="Y2546" s="74"/>
      <c r="Z2546" s="74"/>
    </row>
    <row r="2547" spans="1:26">
      <c r="A2547" s="74"/>
      <c r="B2547" s="74"/>
      <c r="C2547" s="74"/>
      <c r="D2547" s="74"/>
      <c r="E2547" s="74"/>
      <c r="F2547" s="74"/>
      <c r="G2547" s="74"/>
      <c r="H2547" s="74"/>
      <c r="I2547" s="74"/>
      <c r="J2547" s="74"/>
      <c r="K2547" s="74"/>
      <c r="L2547" s="74"/>
      <c r="M2547" s="74"/>
      <c r="N2547" s="74"/>
      <c r="O2547" s="74"/>
      <c r="P2547" s="74"/>
      <c r="Q2547" s="74"/>
      <c r="R2547" s="74"/>
      <c r="S2547" s="74"/>
      <c r="T2547" s="74"/>
      <c r="U2547" s="74"/>
      <c r="V2547" s="74"/>
      <c r="W2547" s="74"/>
      <c r="X2547" s="74"/>
      <c r="Y2547" s="74"/>
      <c r="Z2547" s="74"/>
    </row>
    <row r="2548" spans="1:26">
      <c r="A2548" s="74"/>
      <c r="B2548" s="74"/>
      <c r="C2548" s="74"/>
      <c r="D2548" s="74"/>
      <c r="E2548" s="74"/>
      <c r="F2548" s="74"/>
      <c r="G2548" s="74"/>
      <c r="H2548" s="74"/>
      <c r="I2548" s="74"/>
      <c r="J2548" s="74"/>
      <c r="K2548" s="74"/>
      <c r="L2548" s="74"/>
      <c r="M2548" s="74"/>
      <c r="N2548" s="74"/>
      <c r="O2548" s="74"/>
      <c r="P2548" s="74"/>
      <c r="Q2548" s="74"/>
      <c r="R2548" s="74"/>
      <c r="S2548" s="74"/>
      <c r="T2548" s="74"/>
      <c r="U2548" s="74"/>
      <c r="V2548" s="74"/>
      <c r="W2548" s="74"/>
      <c r="X2548" s="74"/>
      <c r="Y2548" s="74"/>
      <c r="Z2548" s="74"/>
    </row>
    <row r="2549" spans="1:26">
      <c r="A2549" s="74"/>
      <c r="B2549" s="74"/>
      <c r="C2549" s="74"/>
      <c r="D2549" s="74"/>
      <c r="E2549" s="74"/>
      <c r="F2549" s="74"/>
      <c r="G2549" s="74"/>
      <c r="H2549" s="74"/>
      <c r="I2549" s="74"/>
      <c r="J2549" s="74"/>
      <c r="K2549" s="74"/>
      <c r="L2549" s="74"/>
      <c r="M2549" s="74"/>
      <c r="N2549" s="74"/>
      <c r="O2549" s="74"/>
      <c r="P2549" s="74"/>
      <c r="Q2549" s="74"/>
      <c r="R2549" s="74"/>
      <c r="S2549" s="74"/>
      <c r="T2549" s="74"/>
      <c r="U2549" s="74"/>
      <c r="V2549" s="74"/>
      <c r="W2549" s="74"/>
      <c r="X2549" s="74"/>
      <c r="Y2549" s="74"/>
      <c r="Z2549" s="74"/>
    </row>
    <row r="2550" spans="1:26">
      <c r="A2550" s="74"/>
      <c r="B2550" s="74"/>
      <c r="C2550" s="74"/>
      <c r="D2550" s="74"/>
      <c r="E2550" s="74"/>
      <c r="F2550" s="74"/>
      <c r="G2550" s="74"/>
      <c r="H2550" s="74"/>
      <c r="I2550" s="74"/>
      <c r="J2550" s="74"/>
      <c r="K2550" s="74"/>
      <c r="L2550" s="74"/>
      <c r="M2550" s="74"/>
      <c r="N2550" s="74"/>
      <c r="O2550" s="74"/>
      <c r="P2550" s="74"/>
      <c r="Q2550" s="74"/>
      <c r="R2550" s="74"/>
      <c r="S2550" s="74"/>
      <c r="T2550" s="74"/>
      <c r="U2550" s="74"/>
      <c r="V2550" s="74"/>
      <c r="W2550" s="74"/>
      <c r="X2550" s="74"/>
      <c r="Y2550" s="74"/>
      <c r="Z2550" s="74"/>
    </row>
    <row r="2551" spans="1:26">
      <c r="A2551" s="74"/>
      <c r="B2551" s="74"/>
      <c r="C2551" s="74"/>
      <c r="D2551" s="74"/>
      <c r="E2551" s="74"/>
      <c r="F2551" s="74"/>
      <c r="G2551" s="74"/>
      <c r="H2551" s="74"/>
      <c r="I2551" s="74"/>
      <c r="J2551" s="74"/>
      <c r="K2551" s="74"/>
      <c r="L2551" s="74"/>
      <c r="M2551" s="74"/>
      <c r="N2551" s="74"/>
      <c r="O2551" s="74"/>
      <c r="P2551" s="74"/>
      <c r="Q2551" s="74"/>
      <c r="R2551" s="74"/>
      <c r="S2551" s="74"/>
      <c r="T2551" s="74"/>
      <c r="U2551" s="74"/>
      <c r="V2551" s="74"/>
      <c r="W2551" s="74"/>
      <c r="X2551" s="74"/>
      <c r="Y2551" s="74"/>
      <c r="Z2551" s="74"/>
    </row>
    <row r="2552" spans="1:26">
      <c r="A2552" s="74"/>
      <c r="B2552" s="74"/>
      <c r="C2552" s="74"/>
      <c r="D2552" s="74"/>
      <c r="E2552" s="74"/>
      <c r="F2552" s="74"/>
      <c r="G2552" s="74"/>
      <c r="H2552" s="74"/>
      <c r="I2552" s="74"/>
      <c r="J2552" s="74"/>
      <c r="K2552" s="74"/>
      <c r="L2552" s="74"/>
      <c r="M2552" s="74"/>
      <c r="N2552" s="74"/>
      <c r="O2552" s="74"/>
      <c r="P2552" s="74"/>
      <c r="Q2552" s="74"/>
      <c r="R2552" s="74"/>
      <c r="S2552" s="74"/>
      <c r="T2552" s="74"/>
      <c r="U2552" s="74"/>
      <c r="V2552" s="74"/>
      <c r="W2552" s="74"/>
      <c r="X2552" s="74"/>
      <c r="Y2552" s="74"/>
      <c r="Z2552" s="74"/>
    </row>
    <row r="2553" spans="1:26">
      <c r="A2553" s="74"/>
      <c r="B2553" s="74"/>
      <c r="C2553" s="74"/>
      <c r="D2553" s="74"/>
      <c r="E2553" s="74"/>
      <c r="F2553" s="74"/>
      <c r="G2553" s="74"/>
      <c r="H2553" s="74"/>
      <c r="I2553" s="74"/>
      <c r="J2553" s="74"/>
      <c r="K2553" s="74"/>
      <c r="L2553" s="74"/>
      <c r="M2553" s="74"/>
      <c r="N2553" s="74"/>
      <c r="O2553" s="74"/>
      <c r="P2553" s="74"/>
      <c r="Q2553" s="74"/>
      <c r="R2553" s="74"/>
      <c r="S2553" s="74"/>
      <c r="T2553" s="74"/>
      <c r="U2553" s="74"/>
      <c r="V2553" s="74"/>
      <c r="W2553" s="74"/>
      <c r="X2553" s="74"/>
      <c r="Y2553" s="74"/>
      <c r="Z2553" s="74"/>
    </row>
    <row r="2554" spans="1:26">
      <c r="A2554" s="74"/>
      <c r="B2554" s="74"/>
      <c r="C2554" s="74"/>
      <c r="D2554" s="74"/>
      <c r="E2554" s="74"/>
      <c r="F2554" s="74"/>
      <c r="G2554" s="74"/>
      <c r="H2554" s="74"/>
      <c r="I2554" s="74"/>
      <c r="J2554" s="74"/>
      <c r="K2554" s="74"/>
      <c r="L2554" s="74"/>
      <c r="M2554" s="74"/>
      <c r="N2554" s="74"/>
      <c r="O2554" s="74"/>
      <c r="P2554" s="74"/>
      <c r="Q2554" s="74"/>
      <c r="R2554" s="74"/>
      <c r="S2554" s="74"/>
      <c r="T2554" s="74"/>
      <c r="U2554" s="74"/>
      <c r="V2554" s="74"/>
      <c r="W2554" s="74"/>
      <c r="X2554" s="74"/>
      <c r="Y2554" s="74"/>
      <c r="Z2554" s="74"/>
    </row>
    <row r="2555" spans="1:26">
      <c r="A2555" s="74"/>
      <c r="B2555" s="74"/>
      <c r="C2555" s="74"/>
      <c r="D2555" s="74"/>
      <c r="E2555" s="74"/>
      <c r="F2555" s="74"/>
      <c r="G2555" s="74"/>
      <c r="H2555" s="74"/>
      <c r="I2555" s="74"/>
      <c r="J2555" s="74"/>
      <c r="K2555" s="74"/>
      <c r="L2555" s="74"/>
      <c r="M2555" s="74"/>
      <c r="N2555" s="74"/>
      <c r="O2555" s="74"/>
      <c r="P2555" s="74"/>
      <c r="Q2555" s="74"/>
      <c r="R2555" s="74"/>
      <c r="S2555" s="74"/>
      <c r="T2555" s="74"/>
      <c r="U2555" s="74"/>
      <c r="V2555" s="74"/>
      <c r="W2555" s="74"/>
      <c r="X2555" s="74"/>
      <c r="Y2555" s="74"/>
      <c r="Z2555" s="74"/>
    </row>
    <row r="2556" spans="1:26">
      <c r="A2556" s="74"/>
      <c r="B2556" s="74"/>
      <c r="C2556" s="74"/>
      <c r="D2556" s="74"/>
      <c r="E2556" s="74"/>
      <c r="F2556" s="74"/>
      <c r="G2556" s="74"/>
      <c r="H2556" s="74"/>
      <c r="I2556" s="74"/>
      <c r="J2556" s="74"/>
      <c r="K2556" s="74"/>
      <c r="L2556" s="74"/>
      <c r="M2556" s="74"/>
      <c r="N2556" s="74"/>
      <c r="O2556" s="74"/>
      <c r="P2556" s="74"/>
      <c r="Q2556" s="74"/>
      <c r="R2556" s="74"/>
      <c r="S2556" s="74"/>
      <c r="T2556" s="74"/>
      <c r="U2556" s="74"/>
      <c r="V2556" s="74"/>
      <c r="W2556" s="74"/>
      <c r="X2556" s="74"/>
      <c r="Y2556" s="74"/>
      <c r="Z2556" s="74"/>
    </row>
    <row r="2557" spans="1:26">
      <c r="A2557" s="74"/>
      <c r="B2557" s="74"/>
      <c r="C2557" s="74"/>
      <c r="D2557" s="74"/>
      <c r="E2557" s="74"/>
      <c r="F2557" s="74"/>
      <c r="G2557" s="74"/>
      <c r="H2557" s="74"/>
      <c r="I2557" s="74"/>
      <c r="J2557" s="74"/>
      <c r="K2557" s="74"/>
      <c r="L2557" s="74"/>
      <c r="M2557" s="74"/>
      <c r="N2557" s="74"/>
      <c r="O2557" s="74"/>
      <c r="P2557" s="74"/>
      <c r="Q2557" s="74"/>
      <c r="R2557" s="74"/>
      <c r="S2557" s="74"/>
      <c r="T2557" s="74"/>
      <c r="U2557" s="74"/>
      <c r="V2557" s="74"/>
      <c r="W2557" s="74"/>
      <c r="X2557" s="74"/>
      <c r="Y2557" s="74"/>
      <c r="Z2557" s="74"/>
    </row>
    <row r="2558" spans="1:26">
      <c r="A2558" s="74"/>
      <c r="B2558" s="74"/>
      <c r="C2558" s="74"/>
      <c r="D2558" s="74"/>
      <c r="E2558" s="74"/>
      <c r="F2558" s="74"/>
      <c r="G2558" s="74"/>
      <c r="H2558" s="74"/>
      <c r="I2558" s="74"/>
      <c r="J2558" s="74"/>
      <c r="K2558" s="74"/>
      <c r="L2558" s="74"/>
      <c r="M2558" s="74"/>
      <c r="N2558" s="74"/>
      <c r="O2558" s="74"/>
      <c r="P2558" s="74"/>
      <c r="Q2558" s="74"/>
      <c r="R2558" s="74"/>
      <c r="S2558" s="74"/>
      <c r="T2558" s="74"/>
      <c r="U2558" s="74"/>
      <c r="V2558" s="74"/>
      <c r="W2558" s="74"/>
      <c r="X2558" s="74"/>
      <c r="Y2558" s="74"/>
      <c r="Z2558" s="74"/>
    </row>
    <row r="2559" spans="1:26">
      <c r="A2559" s="74"/>
      <c r="B2559" s="74"/>
      <c r="C2559" s="74"/>
      <c r="D2559" s="74"/>
      <c r="E2559" s="74"/>
      <c r="F2559" s="74"/>
      <c r="G2559" s="74"/>
      <c r="H2559" s="74"/>
      <c r="I2559" s="74"/>
      <c r="J2559" s="74"/>
      <c r="K2559" s="74"/>
      <c r="L2559" s="74"/>
      <c r="M2559" s="74"/>
      <c r="N2559" s="74"/>
      <c r="O2559" s="74"/>
      <c r="P2559" s="74"/>
      <c r="Q2559" s="74"/>
      <c r="R2559" s="74"/>
      <c r="S2559" s="74"/>
      <c r="T2559" s="74"/>
      <c r="U2559" s="74"/>
      <c r="V2559" s="74"/>
      <c r="W2559" s="74"/>
      <c r="X2559" s="74"/>
      <c r="Y2559" s="74"/>
      <c r="Z2559" s="74"/>
    </row>
    <row r="2560" spans="1:26">
      <c r="A2560" s="74"/>
      <c r="B2560" s="74"/>
      <c r="C2560" s="74"/>
      <c r="D2560" s="74"/>
      <c r="E2560" s="74"/>
      <c r="F2560" s="74"/>
      <c r="G2560" s="74"/>
      <c r="H2560" s="74"/>
      <c r="I2560" s="74"/>
      <c r="J2560" s="74"/>
      <c r="K2560" s="74"/>
      <c r="L2560" s="74"/>
      <c r="M2560" s="74"/>
      <c r="N2560" s="74"/>
      <c r="O2560" s="74"/>
      <c r="P2560" s="74"/>
      <c r="Q2560" s="74"/>
      <c r="R2560" s="74"/>
      <c r="S2560" s="74"/>
      <c r="T2560" s="74"/>
      <c r="U2560" s="74"/>
      <c r="V2560" s="74"/>
      <c r="W2560" s="74"/>
      <c r="X2560" s="74"/>
      <c r="Y2560" s="74"/>
      <c r="Z2560" s="74"/>
    </row>
    <row r="2561" spans="1:26">
      <c r="A2561" s="74"/>
      <c r="B2561" s="74"/>
      <c r="C2561" s="74"/>
      <c r="D2561" s="74"/>
      <c r="E2561" s="74"/>
      <c r="F2561" s="74"/>
      <c r="G2561" s="74"/>
      <c r="H2561" s="74"/>
      <c r="I2561" s="74"/>
      <c r="J2561" s="74"/>
      <c r="K2561" s="74"/>
      <c r="L2561" s="74"/>
      <c r="M2561" s="74"/>
      <c r="N2561" s="74"/>
      <c r="O2561" s="74"/>
      <c r="P2561" s="74"/>
      <c r="Q2561" s="74"/>
      <c r="R2561" s="74"/>
      <c r="S2561" s="74"/>
      <c r="T2561" s="74"/>
      <c r="U2561" s="74"/>
      <c r="V2561" s="74"/>
      <c r="W2561" s="74"/>
      <c r="X2561" s="74"/>
      <c r="Y2561" s="74"/>
      <c r="Z2561" s="74"/>
    </row>
    <row r="2562" spans="1:26">
      <c r="A2562" s="74"/>
      <c r="B2562" s="74"/>
      <c r="C2562" s="74"/>
      <c r="D2562" s="74"/>
      <c r="E2562" s="74"/>
      <c r="F2562" s="74"/>
      <c r="G2562" s="74"/>
      <c r="H2562" s="74"/>
      <c r="I2562" s="74"/>
      <c r="J2562" s="74"/>
      <c r="K2562" s="74"/>
      <c r="L2562" s="74"/>
      <c r="M2562" s="74"/>
      <c r="N2562" s="74"/>
      <c r="O2562" s="74"/>
      <c r="P2562" s="74"/>
      <c r="Q2562" s="74"/>
      <c r="R2562" s="74"/>
      <c r="S2562" s="74"/>
      <c r="T2562" s="74"/>
      <c r="U2562" s="74"/>
      <c r="V2562" s="74"/>
      <c r="W2562" s="74"/>
      <c r="X2562" s="74"/>
      <c r="Y2562" s="74"/>
      <c r="Z2562" s="74"/>
    </row>
    <row r="2563" spans="1:26">
      <c r="A2563" s="74"/>
      <c r="B2563" s="74"/>
      <c r="C2563" s="74"/>
      <c r="D2563" s="74"/>
      <c r="E2563" s="74"/>
      <c r="F2563" s="74"/>
      <c r="G2563" s="74"/>
      <c r="H2563" s="74"/>
      <c r="I2563" s="74"/>
      <c r="J2563" s="74"/>
      <c r="K2563" s="74"/>
      <c r="L2563" s="74"/>
      <c r="M2563" s="74"/>
      <c r="N2563" s="74"/>
      <c r="O2563" s="74"/>
      <c r="P2563" s="74"/>
      <c r="Q2563" s="74"/>
      <c r="R2563" s="74"/>
      <c r="S2563" s="74"/>
      <c r="T2563" s="74"/>
      <c r="U2563" s="74"/>
      <c r="V2563" s="74"/>
      <c r="W2563" s="74"/>
      <c r="X2563" s="74"/>
      <c r="Y2563" s="74"/>
      <c r="Z2563" s="74"/>
    </row>
    <row r="2564" spans="1:26">
      <c r="A2564" s="74"/>
      <c r="B2564" s="74"/>
      <c r="C2564" s="74"/>
      <c r="D2564" s="74"/>
      <c r="E2564" s="74"/>
      <c r="F2564" s="74"/>
      <c r="G2564" s="74"/>
      <c r="H2564" s="74"/>
      <c r="I2564" s="74"/>
      <c r="J2564" s="74"/>
      <c r="K2564" s="74"/>
      <c r="L2564" s="74"/>
      <c r="M2564" s="74"/>
      <c r="N2564" s="74"/>
      <c r="O2564" s="74"/>
      <c r="P2564" s="74"/>
      <c r="Q2564" s="74"/>
      <c r="R2564" s="74"/>
      <c r="S2564" s="74"/>
      <c r="T2564" s="74"/>
      <c r="U2564" s="74"/>
      <c r="V2564" s="74"/>
      <c r="W2564" s="74"/>
      <c r="X2564" s="74"/>
      <c r="Y2564" s="74"/>
      <c r="Z2564" s="74"/>
    </row>
    <row r="2565" spans="1:26">
      <c r="A2565" s="74"/>
      <c r="B2565" s="74"/>
      <c r="C2565" s="74"/>
      <c r="D2565" s="74"/>
      <c r="E2565" s="74"/>
      <c r="F2565" s="74"/>
      <c r="G2565" s="74"/>
      <c r="H2565" s="74"/>
      <c r="I2565" s="74"/>
      <c r="J2565" s="74"/>
      <c r="K2565" s="74"/>
      <c r="L2565" s="74"/>
      <c r="M2565" s="74"/>
      <c r="N2565" s="74"/>
      <c r="O2565" s="74"/>
      <c r="P2565" s="74"/>
      <c r="Q2565" s="74"/>
      <c r="R2565" s="74"/>
      <c r="S2565" s="74"/>
      <c r="T2565" s="74"/>
      <c r="U2565" s="74"/>
      <c r="V2565" s="74"/>
      <c r="W2565" s="74"/>
      <c r="X2565" s="74"/>
      <c r="Y2565" s="74"/>
      <c r="Z2565" s="74"/>
    </row>
    <row r="2566" spans="1:26">
      <c r="A2566" s="74"/>
      <c r="B2566" s="74"/>
      <c r="C2566" s="74"/>
      <c r="D2566" s="74"/>
      <c r="E2566" s="74"/>
      <c r="F2566" s="74"/>
      <c r="G2566" s="74"/>
      <c r="H2566" s="74"/>
      <c r="I2566" s="74"/>
      <c r="J2566" s="74"/>
      <c r="K2566" s="74"/>
      <c r="L2566" s="74"/>
      <c r="M2566" s="74"/>
      <c r="N2566" s="74"/>
      <c r="O2566" s="74"/>
      <c r="P2566" s="74"/>
      <c r="Q2566" s="74"/>
      <c r="R2566" s="74"/>
      <c r="S2566" s="74"/>
      <c r="T2566" s="74"/>
      <c r="U2566" s="74"/>
      <c r="V2566" s="74"/>
      <c r="W2566" s="74"/>
      <c r="X2566" s="74"/>
      <c r="Y2566" s="74"/>
      <c r="Z2566" s="74"/>
    </row>
    <row r="2567" spans="1:26">
      <c r="A2567" s="74"/>
      <c r="B2567" s="74"/>
      <c r="C2567" s="74"/>
      <c r="D2567" s="74"/>
      <c r="E2567" s="74"/>
      <c r="F2567" s="74"/>
      <c r="G2567" s="74"/>
      <c r="H2567" s="74"/>
      <c r="I2567" s="74"/>
      <c r="J2567" s="74"/>
      <c r="K2567" s="74"/>
      <c r="L2567" s="74"/>
      <c r="M2567" s="74"/>
      <c r="N2567" s="74"/>
      <c r="O2567" s="74"/>
      <c r="P2567" s="74"/>
      <c r="Q2567" s="74"/>
      <c r="R2567" s="74"/>
      <c r="S2567" s="74"/>
      <c r="T2567" s="74"/>
      <c r="U2567" s="74"/>
      <c r="V2567" s="74"/>
      <c r="W2567" s="74"/>
      <c r="X2567" s="74"/>
      <c r="Y2567" s="74"/>
      <c r="Z2567" s="74"/>
    </row>
    <row r="2568" spans="1:26">
      <c r="A2568" s="74"/>
      <c r="B2568" s="74"/>
      <c r="C2568" s="74"/>
      <c r="D2568" s="74"/>
      <c r="E2568" s="74"/>
      <c r="F2568" s="74"/>
      <c r="G2568" s="74"/>
      <c r="H2568" s="74"/>
      <c r="I2568" s="74"/>
      <c r="J2568" s="74"/>
      <c r="K2568" s="74"/>
      <c r="L2568" s="74"/>
      <c r="M2568" s="74"/>
      <c r="N2568" s="74"/>
      <c r="O2568" s="74"/>
      <c r="P2568" s="74"/>
      <c r="Q2568" s="74"/>
      <c r="R2568" s="74"/>
      <c r="S2568" s="74"/>
      <c r="T2568" s="74"/>
      <c r="U2568" s="74"/>
      <c r="V2568" s="74"/>
      <c r="W2568" s="74"/>
      <c r="X2568" s="74"/>
      <c r="Y2568" s="74"/>
      <c r="Z2568" s="74"/>
    </row>
    <row r="2569" spans="1:26">
      <c r="A2569" s="74"/>
      <c r="B2569" s="74"/>
      <c r="C2569" s="74"/>
      <c r="D2569" s="74"/>
      <c r="E2569" s="74"/>
      <c r="F2569" s="74"/>
      <c r="G2569" s="74"/>
      <c r="H2569" s="74"/>
      <c r="I2569" s="74"/>
      <c r="J2569" s="74"/>
      <c r="K2569" s="74"/>
      <c r="L2569" s="74"/>
      <c r="M2569" s="74"/>
      <c r="N2569" s="74"/>
      <c r="O2569" s="74"/>
      <c r="P2569" s="74"/>
      <c r="Q2569" s="74"/>
      <c r="R2569" s="74"/>
      <c r="S2569" s="74"/>
      <c r="T2569" s="74"/>
      <c r="U2569" s="74"/>
      <c r="V2569" s="74"/>
      <c r="W2569" s="74"/>
      <c r="X2569" s="74"/>
      <c r="Y2569" s="74"/>
      <c r="Z2569" s="74"/>
    </row>
    <row r="2570" spans="1:26">
      <c r="A2570" s="74"/>
      <c r="B2570" s="74"/>
      <c r="C2570" s="74"/>
      <c r="D2570" s="74"/>
      <c r="E2570" s="74"/>
      <c r="F2570" s="74"/>
      <c r="G2570" s="74"/>
      <c r="H2570" s="74"/>
      <c r="I2570" s="74"/>
      <c r="J2570" s="74"/>
      <c r="K2570" s="74"/>
      <c r="L2570" s="74"/>
      <c r="M2570" s="74"/>
      <c r="N2570" s="74"/>
      <c r="O2570" s="74"/>
      <c r="P2570" s="74"/>
      <c r="Q2570" s="74"/>
      <c r="R2570" s="74"/>
      <c r="S2570" s="74"/>
      <c r="T2570" s="74"/>
      <c r="U2570" s="74"/>
      <c r="V2570" s="74"/>
      <c r="W2570" s="74"/>
      <c r="X2570" s="74"/>
      <c r="Y2570" s="74"/>
      <c r="Z2570" s="74"/>
    </row>
    <row r="2571" spans="1:26">
      <c r="A2571" s="74"/>
      <c r="B2571" s="74"/>
      <c r="C2571" s="74"/>
      <c r="D2571" s="74"/>
      <c r="E2571" s="74"/>
      <c r="F2571" s="74"/>
      <c r="G2571" s="74"/>
      <c r="H2571" s="74"/>
      <c r="I2571" s="74"/>
      <c r="J2571" s="74"/>
      <c r="K2571" s="74"/>
      <c r="L2571" s="74"/>
      <c r="M2571" s="74"/>
      <c r="N2571" s="74"/>
      <c r="O2571" s="74"/>
      <c r="P2571" s="74"/>
      <c r="Q2571" s="74"/>
      <c r="R2571" s="74"/>
      <c r="S2571" s="74"/>
      <c r="T2571" s="74"/>
      <c r="U2571" s="74"/>
      <c r="V2571" s="74"/>
      <c r="W2571" s="74"/>
      <c r="X2571" s="74"/>
      <c r="Y2571" s="74"/>
      <c r="Z2571" s="74"/>
    </row>
    <row r="2572" spans="1:26">
      <c r="A2572" s="74"/>
      <c r="B2572" s="74"/>
      <c r="C2572" s="74"/>
      <c r="D2572" s="74"/>
      <c r="E2572" s="74"/>
      <c r="F2572" s="74"/>
      <c r="G2572" s="74"/>
      <c r="H2572" s="74"/>
      <c r="I2572" s="74"/>
      <c r="J2572" s="74"/>
      <c r="K2572" s="74"/>
      <c r="L2572" s="74"/>
      <c r="M2572" s="74"/>
      <c r="N2572" s="74"/>
      <c r="O2572" s="74"/>
      <c r="P2572" s="74"/>
      <c r="Q2572" s="74"/>
      <c r="R2572" s="74"/>
      <c r="S2572" s="74"/>
      <c r="T2572" s="74"/>
      <c r="U2572" s="74"/>
      <c r="V2572" s="74"/>
      <c r="W2572" s="74"/>
      <c r="X2572" s="74"/>
      <c r="Y2572" s="74"/>
      <c r="Z2572" s="74"/>
    </row>
    <row r="2573" spans="1:26">
      <c r="A2573" s="74"/>
      <c r="B2573" s="74"/>
      <c r="C2573" s="74"/>
      <c r="D2573" s="74"/>
      <c r="E2573" s="74"/>
      <c r="F2573" s="74"/>
      <c r="G2573" s="74"/>
      <c r="H2573" s="74"/>
      <c r="I2573" s="74"/>
      <c r="J2573" s="74"/>
      <c r="K2573" s="74"/>
      <c r="L2573" s="74"/>
      <c r="M2573" s="74"/>
      <c r="N2573" s="74"/>
      <c r="O2573" s="74"/>
      <c r="P2573" s="74"/>
      <c r="Q2573" s="74"/>
      <c r="R2573" s="74"/>
      <c r="S2573" s="74"/>
      <c r="T2573" s="74"/>
      <c r="U2573" s="74"/>
      <c r="V2573" s="74"/>
      <c r="W2573" s="74"/>
      <c r="X2573" s="74"/>
      <c r="Y2573" s="74"/>
      <c r="Z2573" s="74"/>
    </row>
    <row r="2574" spans="1:26">
      <c r="A2574" s="74"/>
      <c r="B2574" s="74"/>
      <c r="C2574" s="74"/>
      <c r="D2574" s="74"/>
      <c r="E2574" s="74"/>
      <c r="F2574" s="74"/>
      <c r="G2574" s="74"/>
      <c r="H2574" s="74"/>
      <c r="I2574" s="74"/>
      <c r="J2574" s="74"/>
      <c r="K2574" s="74"/>
      <c r="L2574" s="74"/>
      <c r="M2574" s="74"/>
      <c r="N2574" s="74"/>
      <c r="O2574" s="74"/>
      <c r="P2574" s="74"/>
      <c r="Q2574" s="74"/>
      <c r="R2574" s="74"/>
      <c r="S2574" s="74"/>
      <c r="T2574" s="74"/>
      <c r="U2574" s="74"/>
      <c r="V2574" s="74"/>
      <c r="W2574" s="74"/>
      <c r="X2574" s="74"/>
      <c r="Y2574" s="74"/>
      <c r="Z2574" s="74"/>
    </row>
    <row r="2575" spans="1:26">
      <c r="A2575" s="74"/>
      <c r="B2575" s="74"/>
      <c r="C2575" s="74"/>
      <c r="D2575" s="74"/>
      <c r="E2575" s="74"/>
      <c r="F2575" s="74"/>
      <c r="G2575" s="74"/>
      <c r="H2575" s="74"/>
      <c r="I2575" s="74"/>
      <c r="J2575" s="74"/>
      <c r="K2575" s="74"/>
      <c r="L2575" s="74"/>
      <c r="M2575" s="74"/>
      <c r="N2575" s="74"/>
      <c r="O2575" s="74"/>
      <c r="P2575" s="74"/>
      <c r="Q2575" s="74"/>
      <c r="R2575" s="74"/>
      <c r="S2575" s="74"/>
      <c r="T2575" s="74"/>
      <c r="U2575" s="74"/>
      <c r="V2575" s="74"/>
      <c r="W2575" s="74"/>
      <c r="X2575" s="74"/>
      <c r="Y2575" s="74"/>
      <c r="Z2575" s="74"/>
    </row>
    <row r="2576" spans="1:26">
      <c r="A2576" s="74"/>
      <c r="B2576" s="74"/>
      <c r="C2576" s="74"/>
      <c r="D2576" s="74"/>
      <c r="E2576" s="74"/>
      <c r="F2576" s="74"/>
      <c r="G2576" s="74"/>
      <c r="H2576" s="74"/>
      <c r="I2576" s="74"/>
      <c r="J2576" s="74"/>
      <c r="K2576" s="74"/>
      <c r="L2576" s="74"/>
      <c r="M2576" s="74"/>
      <c r="N2576" s="74"/>
      <c r="O2576" s="74"/>
      <c r="P2576" s="74"/>
      <c r="Q2576" s="74"/>
      <c r="R2576" s="74"/>
      <c r="S2576" s="74"/>
      <c r="T2576" s="74"/>
      <c r="U2576" s="74"/>
      <c r="V2576" s="74"/>
      <c r="W2576" s="74"/>
      <c r="X2576" s="74"/>
      <c r="Y2576" s="74"/>
      <c r="Z2576" s="74"/>
    </row>
    <row r="2577" spans="1:26">
      <c r="A2577" s="74"/>
      <c r="B2577" s="74"/>
      <c r="C2577" s="74"/>
      <c r="D2577" s="74"/>
      <c r="E2577" s="74"/>
      <c r="F2577" s="74"/>
      <c r="G2577" s="74"/>
      <c r="H2577" s="74"/>
      <c r="I2577" s="74"/>
      <c r="J2577" s="74"/>
      <c r="K2577" s="74"/>
      <c r="L2577" s="74"/>
      <c r="M2577" s="74"/>
      <c r="N2577" s="74"/>
      <c r="O2577" s="74"/>
      <c r="P2577" s="74"/>
      <c r="Q2577" s="74"/>
      <c r="R2577" s="74"/>
      <c r="S2577" s="74"/>
      <c r="T2577" s="74"/>
      <c r="U2577" s="74"/>
      <c r="V2577" s="74"/>
      <c r="W2577" s="74"/>
      <c r="X2577" s="74"/>
      <c r="Y2577" s="74"/>
      <c r="Z2577" s="74"/>
    </row>
    <row r="2578" spans="1:26">
      <c r="A2578" s="74"/>
      <c r="B2578" s="74"/>
      <c r="C2578" s="74"/>
      <c r="D2578" s="74"/>
      <c r="E2578" s="74"/>
      <c r="F2578" s="74"/>
      <c r="G2578" s="74"/>
      <c r="H2578" s="74"/>
      <c r="I2578" s="74"/>
      <c r="J2578" s="74"/>
      <c r="K2578" s="74"/>
      <c r="L2578" s="74"/>
      <c r="M2578" s="74"/>
      <c r="N2578" s="74"/>
      <c r="O2578" s="74"/>
      <c r="P2578" s="74"/>
      <c r="Q2578" s="74"/>
      <c r="R2578" s="74"/>
      <c r="S2578" s="74"/>
      <c r="T2578" s="74"/>
      <c r="U2578" s="74"/>
      <c r="V2578" s="74"/>
      <c r="W2578" s="74"/>
      <c r="X2578" s="74"/>
      <c r="Y2578" s="74"/>
      <c r="Z2578" s="74"/>
    </row>
    <row r="2579" spans="1:26">
      <c r="A2579" s="74"/>
      <c r="B2579" s="74"/>
      <c r="C2579" s="74"/>
      <c r="D2579" s="74"/>
      <c r="E2579" s="74"/>
      <c r="F2579" s="74"/>
      <c r="G2579" s="74"/>
      <c r="H2579" s="74"/>
      <c r="I2579" s="74"/>
      <c r="J2579" s="74"/>
      <c r="K2579" s="74"/>
      <c r="L2579" s="74"/>
      <c r="M2579" s="74"/>
      <c r="N2579" s="74"/>
      <c r="O2579" s="74"/>
      <c r="P2579" s="74"/>
      <c r="Q2579" s="74"/>
      <c r="R2579" s="74"/>
      <c r="S2579" s="74"/>
      <c r="T2579" s="74"/>
      <c r="U2579" s="74"/>
      <c r="V2579" s="74"/>
      <c r="W2579" s="74"/>
      <c r="X2579" s="74"/>
      <c r="Y2579" s="74"/>
      <c r="Z2579" s="74"/>
    </row>
    <row r="2580" spans="1:26">
      <c r="A2580" s="74"/>
      <c r="B2580" s="74"/>
      <c r="C2580" s="74"/>
      <c r="D2580" s="74"/>
      <c r="E2580" s="74"/>
      <c r="F2580" s="74"/>
      <c r="G2580" s="74"/>
      <c r="H2580" s="74"/>
      <c r="I2580" s="74"/>
      <c r="J2580" s="74"/>
      <c r="K2580" s="74"/>
      <c r="L2580" s="74"/>
      <c r="M2580" s="74"/>
      <c r="N2580" s="74"/>
      <c r="O2580" s="74"/>
      <c r="P2580" s="74"/>
      <c r="Q2580" s="74"/>
      <c r="R2580" s="74"/>
      <c r="S2580" s="74"/>
      <c r="T2580" s="74"/>
      <c r="U2580" s="74"/>
      <c r="V2580" s="74"/>
      <c r="W2580" s="74"/>
      <c r="X2580" s="74"/>
      <c r="Y2580" s="74"/>
      <c r="Z2580" s="74"/>
    </row>
    <row r="2581" spans="1:26">
      <c r="A2581" s="74"/>
      <c r="B2581" s="74"/>
      <c r="C2581" s="74"/>
      <c r="D2581" s="74"/>
      <c r="E2581" s="74"/>
      <c r="F2581" s="74"/>
      <c r="G2581" s="74"/>
      <c r="H2581" s="74"/>
      <c r="I2581" s="74"/>
      <c r="J2581" s="74"/>
      <c r="K2581" s="74"/>
      <c r="L2581" s="74"/>
      <c r="M2581" s="74"/>
      <c r="N2581" s="74"/>
      <c r="O2581" s="74"/>
      <c r="P2581" s="74"/>
      <c r="Q2581" s="74"/>
      <c r="R2581" s="74"/>
      <c r="S2581" s="74"/>
      <c r="T2581" s="74"/>
      <c r="U2581" s="74"/>
      <c r="V2581" s="74"/>
      <c r="W2581" s="74"/>
      <c r="X2581" s="74"/>
      <c r="Y2581" s="74"/>
      <c r="Z2581" s="74"/>
    </row>
    <row r="2582" spans="1:26">
      <c r="A2582" s="74"/>
      <c r="B2582" s="74"/>
      <c r="C2582" s="74"/>
      <c r="D2582" s="74"/>
      <c r="E2582" s="74"/>
      <c r="F2582" s="74"/>
      <c r="G2582" s="74"/>
      <c r="H2582" s="74"/>
      <c r="I2582" s="74"/>
      <c r="J2582" s="74"/>
      <c r="K2582" s="74"/>
      <c r="L2582" s="74"/>
      <c r="M2582" s="74"/>
      <c r="N2582" s="74"/>
      <c r="O2582" s="74"/>
      <c r="P2582" s="74"/>
      <c r="Q2582" s="74"/>
      <c r="R2582" s="74"/>
      <c r="S2582" s="74"/>
      <c r="T2582" s="74"/>
      <c r="U2582" s="74"/>
      <c r="V2582" s="74"/>
      <c r="W2582" s="74"/>
      <c r="X2582" s="74"/>
      <c r="Y2582" s="74"/>
      <c r="Z2582" s="74"/>
    </row>
    <row r="2583" spans="1:26">
      <c r="A2583" s="74"/>
      <c r="B2583" s="74"/>
      <c r="C2583" s="74"/>
      <c r="D2583" s="74"/>
      <c r="E2583" s="74"/>
      <c r="F2583" s="74"/>
      <c r="G2583" s="74"/>
      <c r="H2583" s="74"/>
      <c r="I2583" s="74"/>
      <c r="J2583" s="74"/>
      <c r="K2583" s="74"/>
      <c r="L2583" s="74"/>
      <c r="M2583" s="74"/>
      <c r="N2583" s="74"/>
      <c r="O2583" s="74"/>
      <c r="P2583" s="74"/>
      <c r="Q2583" s="74"/>
      <c r="R2583" s="74"/>
      <c r="S2583" s="74"/>
      <c r="T2583" s="74"/>
      <c r="U2583" s="74"/>
      <c r="V2583" s="74"/>
      <c r="W2583" s="74"/>
      <c r="X2583" s="74"/>
      <c r="Y2583" s="74"/>
      <c r="Z2583" s="74"/>
    </row>
    <row r="2584" spans="1:26">
      <c r="A2584" s="74"/>
      <c r="B2584" s="74"/>
      <c r="C2584" s="74"/>
      <c r="D2584" s="74"/>
      <c r="E2584" s="74"/>
      <c r="F2584" s="74"/>
      <c r="G2584" s="74"/>
      <c r="H2584" s="74"/>
      <c r="I2584" s="74"/>
      <c r="J2584" s="74"/>
      <c r="K2584" s="74"/>
      <c r="L2584" s="74"/>
      <c r="M2584" s="74"/>
      <c r="N2584" s="74"/>
      <c r="O2584" s="74"/>
      <c r="P2584" s="74"/>
      <c r="Q2584" s="74"/>
      <c r="R2584" s="74"/>
      <c r="S2584" s="74"/>
      <c r="T2584" s="74"/>
      <c r="U2584" s="74"/>
      <c r="V2584" s="74"/>
      <c r="W2584" s="74"/>
      <c r="X2584" s="74"/>
      <c r="Y2584" s="74"/>
      <c r="Z2584" s="74"/>
    </row>
    <row r="2585" spans="1:26">
      <c r="A2585" s="74"/>
      <c r="B2585" s="74"/>
      <c r="C2585" s="74"/>
      <c r="D2585" s="74"/>
      <c r="E2585" s="74"/>
      <c r="F2585" s="74"/>
      <c r="G2585" s="74"/>
      <c r="H2585" s="74"/>
      <c r="I2585" s="74"/>
      <c r="J2585" s="74"/>
      <c r="K2585" s="74"/>
      <c r="L2585" s="74"/>
      <c r="M2585" s="74"/>
      <c r="N2585" s="74"/>
      <c r="O2585" s="74"/>
      <c r="P2585" s="74"/>
      <c r="Q2585" s="74"/>
      <c r="R2585" s="74"/>
      <c r="S2585" s="74"/>
      <c r="T2585" s="74"/>
      <c r="U2585" s="74"/>
      <c r="V2585" s="74"/>
      <c r="W2585" s="74"/>
      <c r="X2585" s="74"/>
      <c r="Y2585" s="74"/>
      <c r="Z2585" s="74"/>
    </row>
    <row r="2586" spans="1:26">
      <c r="A2586" s="74"/>
      <c r="B2586" s="74"/>
      <c r="C2586" s="74"/>
      <c r="D2586" s="74"/>
      <c r="E2586" s="74"/>
      <c r="F2586" s="74"/>
      <c r="G2586" s="74"/>
      <c r="H2586" s="74"/>
      <c r="I2586" s="74"/>
      <c r="J2586" s="74"/>
      <c r="K2586" s="74"/>
      <c r="L2586" s="74"/>
      <c r="M2586" s="74"/>
      <c r="N2586" s="74"/>
      <c r="O2586" s="74"/>
      <c r="P2586" s="74"/>
      <c r="Q2586" s="74"/>
      <c r="R2586" s="74"/>
      <c r="S2586" s="74"/>
      <c r="T2586" s="74"/>
      <c r="U2586" s="74"/>
      <c r="V2586" s="74"/>
      <c r="W2586" s="74"/>
      <c r="X2586" s="74"/>
      <c r="Y2586" s="74"/>
      <c r="Z2586" s="74"/>
    </row>
    <row r="2587" spans="1:26">
      <c r="A2587" s="74"/>
      <c r="B2587" s="74"/>
      <c r="C2587" s="74"/>
      <c r="D2587" s="74"/>
      <c r="E2587" s="74"/>
      <c r="F2587" s="74"/>
      <c r="G2587" s="74"/>
      <c r="H2587" s="74"/>
      <c r="I2587" s="74"/>
      <c r="J2587" s="74"/>
      <c r="K2587" s="74"/>
      <c r="L2587" s="74"/>
      <c r="M2587" s="74"/>
      <c r="N2587" s="74"/>
      <c r="O2587" s="74"/>
      <c r="P2587" s="74"/>
      <c r="Q2587" s="74"/>
      <c r="R2587" s="74"/>
      <c r="S2587" s="74"/>
      <c r="T2587" s="74"/>
      <c r="U2587" s="74"/>
      <c r="V2587" s="74"/>
      <c r="W2587" s="74"/>
      <c r="X2587" s="74"/>
      <c r="Y2587" s="74"/>
      <c r="Z2587" s="74"/>
    </row>
    <row r="2588" spans="1:26">
      <c r="A2588" s="74"/>
      <c r="B2588" s="74"/>
      <c r="C2588" s="74"/>
      <c r="D2588" s="74"/>
      <c r="E2588" s="74"/>
      <c r="F2588" s="74"/>
      <c r="G2588" s="74"/>
      <c r="H2588" s="74"/>
      <c r="I2588" s="74"/>
      <c r="J2588" s="74"/>
      <c r="K2588" s="74"/>
      <c r="L2588" s="74"/>
      <c r="M2588" s="74"/>
      <c r="N2588" s="74"/>
      <c r="O2588" s="74"/>
      <c r="P2588" s="74"/>
      <c r="Q2588" s="74"/>
      <c r="R2588" s="74"/>
      <c r="S2588" s="74"/>
      <c r="T2588" s="74"/>
      <c r="U2588" s="74"/>
      <c r="V2588" s="74"/>
      <c r="W2588" s="74"/>
      <c r="X2588" s="74"/>
      <c r="Y2588" s="74"/>
      <c r="Z2588" s="74"/>
    </row>
    <row r="2589" spans="1:26">
      <c r="A2589" s="74"/>
      <c r="B2589" s="74"/>
      <c r="C2589" s="74"/>
      <c r="D2589" s="74"/>
      <c r="E2589" s="74"/>
      <c r="F2589" s="74"/>
      <c r="G2589" s="74"/>
      <c r="H2589" s="74"/>
      <c r="I2589" s="74"/>
      <c r="J2589" s="74"/>
      <c r="K2589" s="74"/>
      <c r="L2589" s="74"/>
      <c r="M2589" s="74"/>
      <c r="N2589" s="74"/>
      <c r="O2589" s="74"/>
      <c r="P2589" s="74"/>
      <c r="Q2589" s="74"/>
      <c r="R2589" s="74"/>
      <c r="S2589" s="74"/>
      <c r="T2589" s="74"/>
      <c r="U2589" s="74"/>
      <c r="V2589" s="74"/>
      <c r="W2589" s="74"/>
      <c r="X2589" s="74"/>
      <c r="Y2589" s="74"/>
      <c r="Z2589" s="74"/>
    </row>
    <row r="2590" spans="1:26">
      <c r="A2590" s="74"/>
      <c r="B2590" s="74"/>
      <c r="C2590" s="74"/>
      <c r="D2590" s="74"/>
      <c r="E2590" s="74"/>
      <c r="F2590" s="74"/>
      <c r="G2590" s="74"/>
      <c r="H2590" s="74"/>
      <c r="I2590" s="74"/>
      <c r="J2590" s="74"/>
      <c r="K2590" s="74"/>
      <c r="L2590" s="74"/>
      <c r="M2590" s="74"/>
      <c r="N2590" s="74"/>
      <c r="O2590" s="74"/>
      <c r="P2590" s="74"/>
      <c r="Q2590" s="74"/>
      <c r="R2590" s="74"/>
      <c r="S2590" s="74"/>
      <c r="T2590" s="74"/>
      <c r="U2590" s="74"/>
      <c r="V2590" s="74"/>
      <c r="W2590" s="74"/>
      <c r="X2590" s="74"/>
      <c r="Y2590" s="74"/>
      <c r="Z2590" s="74"/>
    </row>
    <row r="2591" spans="1:26">
      <c r="A2591" s="74"/>
      <c r="B2591" s="74"/>
      <c r="C2591" s="74"/>
      <c r="D2591" s="74"/>
      <c r="E2591" s="74"/>
      <c r="F2591" s="74"/>
      <c r="G2591" s="74"/>
      <c r="H2591" s="74"/>
      <c r="I2591" s="74"/>
      <c r="J2591" s="74"/>
      <c r="K2591" s="74"/>
      <c r="L2591" s="74"/>
      <c r="M2591" s="74"/>
      <c r="N2591" s="74"/>
      <c r="O2591" s="74"/>
      <c r="P2591" s="74"/>
      <c r="Q2591" s="74"/>
      <c r="R2591" s="74"/>
      <c r="S2591" s="74"/>
      <c r="T2591" s="74"/>
      <c r="U2591" s="74"/>
      <c r="V2591" s="74"/>
      <c r="W2591" s="74"/>
      <c r="X2591" s="74"/>
      <c r="Y2591" s="74"/>
      <c r="Z2591" s="74"/>
    </row>
    <row r="2592" spans="1:26">
      <c r="A2592" s="74"/>
      <c r="B2592" s="74"/>
      <c r="C2592" s="74"/>
      <c r="D2592" s="74"/>
      <c r="E2592" s="74"/>
      <c r="F2592" s="74"/>
      <c r="G2592" s="74"/>
      <c r="H2592" s="74"/>
      <c r="I2592" s="74"/>
      <c r="J2592" s="74"/>
      <c r="K2592" s="74"/>
      <c r="L2592" s="74"/>
      <c r="M2592" s="74"/>
      <c r="N2592" s="74"/>
      <c r="O2592" s="74"/>
      <c r="P2592" s="74"/>
      <c r="Q2592" s="74"/>
      <c r="R2592" s="74"/>
      <c r="S2592" s="74"/>
      <c r="T2592" s="74"/>
      <c r="U2592" s="74"/>
      <c r="V2592" s="74"/>
      <c r="W2592" s="74"/>
      <c r="X2592" s="74"/>
      <c r="Y2592" s="74"/>
      <c r="Z2592" s="74"/>
    </row>
    <row r="2593" spans="1:26">
      <c r="A2593" s="74"/>
      <c r="B2593" s="74"/>
      <c r="C2593" s="74"/>
      <c r="D2593" s="74"/>
      <c r="E2593" s="74"/>
      <c r="F2593" s="74"/>
      <c r="G2593" s="74"/>
      <c r="H2593" s="74"/>
      <c r="I2593" s="74"/>
      <c r="J2593" s="74"/>
      <c r="K2593" s="74"/>
      <c r="L2593" s="74"/>
      <c r="M2593" s="74"/>
      <c r="N2593" s="74"/>
      <c r="O2593" s="74"/>
      <c r="P2593" s="74"/>
      <c r="Q2593" s="74"/>
      <c r="R2593" s="74"/>
      <c r="S2593" s="74"/>
      <c r="T2593" s="74"/>
      <c r="U2593" s="74"/>
      <c r="V2593" s="74"/>
      <c r="W2593" s="74"/>
      <c r="X2593" s="74"/>
      <c r="Y2593" s="74"/>
      <c r="Z2593" s="74"/>
    </row>
    <row r="2594" spans="1:26">
      <c r="A2594" s="74"/>
      <c r="B2594" s="74"/>
      <c r="C2594" s="74"/>
      <c r="D2594" s="74"/>
      <c r="E2594" s="74"/>
      <c r="F2594" s="74"/>
      <c r="G2594" s="74"/>
      <c r="H2594" s="74"/>
      <c r="I2594" s="74"/>
      <c r="J2594" s="74"/>
      <c r="K2594" s="74"/>
      <c r="L2594" s="74"/>
      <c r="M2594" s="74"/>
      <c r="N2594" s="74"/>
      <c r="O2594" s="74"/>
      <c r="P2594" s="74"/>
      <c r="Q2594" s="74"/>
      <c r="R2594" s="74"/>
      <c r="S2594" s="74"/>
      <c r="T2594" s="74"/>
      <c r="U2594" s="74"/>
      <c r="V2594" s="74"/>
      <c r="W2594" s="74"/>
      <c r="X2594" s="74"/>
      <c r="Y2594" s="74"/>
      <c r="Z2594" s="74"/>
    </row>
    <row r="2595" spans="1:26">
      <c r="A2595" s="74"/>
      <c r="B2595" s="74"/>
      <c r="C2595" s="74"/>
      <c r="D2595" s="74"/>
      <c r="E2595" s="74"/>
      <c r="F2595" s="74"/>
      <c r="G2595" s="74"/>
      <c r="H2595" s="74"/>
      <c r="I2595" s="74"/>
      <c r="J2595" s="74"/>
      <c r="K2595" s="74"/>
      <c r="L2595" s="74"/>
      <c r="M2595" s="74"/>
      <c r="N2595" s="74"/>
      <c r="O2595" s="74"/>
      <c r="P2595" s="74"/>
      <c r="Q2595" s="74"/>
      <c r="R2595" s="74"/>
      <c r="S2595" s="74"/>
      <c r="T2595" s="74"/>
      <c r="U2595" s="74"/>
      <c r="V2595" s="74"/>
      <c r="W2595" s="74"/>
      <c r="X2595" s="74"/>
      <c r="Y2595" s="74"/>
      <c r="Z2595" s="74"/>
    </row>
    <row r="2596" spans="1:26">
      <c r="A2596" s="74"/>
      <c r="B2596" s="74"/>
      <c r="C2596" s="74"/>
      <c r="D2596" s="74"/>
      <c r="E2596" s="74"/>
      <c r="F2596" s="74"/>
      <c r="G2596" s="74"/>
      <c r="H2596" s="74"/>
      <c r="I2596" s="74"/>
      <c r="J2596" s="74"/>
      <c r="K2596" s="74"/>
      <c r="L2596" s="74"/>
      <c r="M2596" s="74"/>
      <c r="N2596" s="74"/>
      <c r="O2596" s="74"/>
      <c r="P2596" s="74"/>
      <c r="Q2596" s="74"/>
      <c r="R2596" s="74"/>
      <c r="S2596" s="74"/>
      <c r="T2596" s="74"/>
      <c r="U2596" s="74"/>
      <c r="V2596" s="74"/>
      <c r="W2596" s="74"/>
      <c r="X2596" s="74"/>
      <c r="Y2596" s="74"/>
      <c r="Z2596" s="74"/>
    </row>
    <row r="2597" spans="1:26">
      <c r="A2597" s="74"/>
      <c r="B2597" s="74"/>
      <c r="C2597" s="74"/>
      <c r="D2597" s="74"/>
      <c r="E2597" s="74"/>
      <c r="F2597" s="74"/>
      <c r="G2597" s="74"/>
      <c r="H2597" s="74"/>
      <c r="I2597" s="74"/>
      <c r="J2597" s="74"/>
      <c r="K2597" s="74"/>
      <c r="L2597" s="74"/>
      <c r="M2597" s="74"/>
      <c r="N2597" s="74"/>
      <c r="O2597" s="74"/>
      <c r="P2597" s="74"/>
      <c r="Q2597" s="74"/>
      <c r="R2597" s="74"/>
      <c r="S2597" s="74"/>
      <c r="T2597" s="74"/>
      <c r="U2597" s="74"/>
      <c r="V2597" s="74"/>
      <c r="W2597" s="74"/>
      <c r="X2597" s="74"/>
      <c r="Y2597" s="74"/>
      <c r="Z2597" s="74"/>
    </row>
    <row r="2598" spans="1:26">
      <c r="A2598" s="74"/>
      <c r="B2598" s="74"/>
      <c r="C2598" s="74"/>
      <c r="D2598" s="74"/>
      <c r="E2598" s="74"/>
      <c r="F2598" s="74"/>
      <c r="G2598" s="74"/>
      <c r="H2598" s="74"/>
      <c r="I2598" s="74"/>
      <c r="J2598" s="74"/>
      <c r="K2598" s="74"/>
      <c r="L2598" s="74"/>
      <c r="M2598" s="74"/>
      <c r="N2598" s="74"/>
      <c r="O2598" s="74"/>
      <c r="P2598" s="74"/>
      <c r="Q2598" s="74"/>
      <c r="R2598" s="74"/>
      <c r="S2598" s="74"/>
      <c r="T2598" s="74"/>
      <c r="U2598" s="74"/>
      <c r="V2598" s="74"/>
      <c r="W2598" s="74"/>
      <c r="X2598" s="74"/>
      <c r="Y2598" s="74"/>
      <c r="Z2598" s="74"/>
    </row>
    <row r="2599" spans="1:26">
      <c r="A2599" s="74"/>
      <c r="B2599" s="74"/>
      <c r="C2599" s="74"/>
      <c r="D2599" s="74"/>
      <c r="E2599" s="74"/>
      <c r="F2599" s="74"/>
      <c r="G2599" s="74"/>
      <c r="H2599" s="74"/>
      <c r="I2599" s="74"/>
      <c r="J2599" s="74"/>
      <c r="K2599" s="74"/>
      <c r="L2599" s="74"/>
      <c r="M2599" s="74"/>
      <c r="N2599" s="74"/>
      <c r="O2599" s="74"/>
      <c r="P2599" s="74"/>
      <c r="Q2599" s="74"/>
      <c r="R2599" s="74"/>
      <c r="S2599" s="74"/>
      <c r="T2599" s="74"/>
      <c r="U2599" s="74"/>
      <c r="V2599" s="74"/>
      <c r="W2599" s="74"/>
      <c r="X2599" s="74"/>
      <c r="Y2599" s="74"/>
      <c r="Z2599" s="74"/>
    </row>
    <row r="2600" spans="1:26">
      <c r="A2600" s="74"/>
      <c r="B2600" s="74"/>
      <c r="C2600" s="74"/>
      <c r="D2600" s="74"/>
      <c r="E2600" s="74"/>
      <c r="F2600" s="74"/>
      <c r="G2600" s="74"/>
      <c r="H2600" s="74"/>
      <c r="I2600" s="74"/>
      <c r="J2600" s="74"/>
      <c r="K2600" s="74"/>
      <c r="L2600" s="74"/>
      <c r="M2600" s="74"/>
      <c r="N2600" s="74"/>
      <c r="O2600" s="74"/>
      <c r="P2600" s="74"/>
      <c r="Q2600" s="74"/>
      <c r="R2600" s="74"/>
      <c r="S2600" s="74"/>
      <c r="T2600" s="74"/>
      <c r="U2600" s="74"/>
      <c r="V2600" s="74"/>
      <c r="W2600" s="74"/>
      <c r="X2600" s="74"/>
      <c r="Y2600" s="74"/>
      <c r="Z2600" s="74"/>
    </row>
    <row r="2601" spans="1:26">
      <c r="A2601" s="74"/>
      <c r="B2601" s="74"/>
      <c r="C2601" s="74"/>
      <c r="D2601" s="74"/>
      <c r="E2601" s="74"/>
      <c r="F2601" s="74"/>
      <c r="G2601" s="74"/>
      <c r="H2601" s="74"/>
      <c r="I2601" s="74"/>
      <c r="J2601" s="74"/>
      <c r="K2601" s="74"/>
      <c r="L2601" s="74"/>
      <c r="M2601" s="74"/>
      <c r="N2601" s="74"/>
      <c r="O2601" s="74"/>
      <c r="P2601" s="74"/>
      <c r="Q2601" s="74"/>
      <c r="R2601" s="74"/>
      <c r="S2601" s="74"/>
      <c r="T2601" s="74"/>
      <c r="U2601" s="74"/>
      <c r="V2601" s="74"/>
      <c r="W2601" s="74"/>
      <c r="X2601" s="74"/>
      <c r="Y2601" s="74"/>
      <c r="Z2601" s="74"/>
    </row>
    <row r="2602" spans="1:26">
      <c r="A2602" s="74"/>
      <c r="B2602" s="74"/>
      <c r="C2602" s="74"/>
      <c r="D2602" s="74"/>
      <c r="E2602" s="74"/>
      <c r="F2602" s="74"/>
      <c r="G2602" s="74"/>
      <c r="H2602" s="74"/>
      <c r="I2602" s="74"/>
      <c r="J2602" s="74"/>
      <c r="K2602" s="74"/>
      <c r="L2602" s="74"/>
      <c r="M2602" s="74"/>
      <c r="N2602" s="74"/>
      <c r="O2602" s="74"/>
      <c r="P2602" s="74"/>
      <c r="Q2602" s="74"/>
      <c r="R2602" s="74"/>
      <c r="S2602" s="74"/>
      <c r="T2602" s="74"/>
      <c r="U2602" s="74"/>
      <c r="V2602" s="74"/>
      <c r="W2602" s="74"/>
      <c r="X2602" s="74"/>
      <c r="Y2602" s="74"/>
      <c r="Z2602" s="74"/>
    </row>
    <row r="2603" spans="1:26">
      <c r="A2603" s="74"/>
      <c r="B2603" s="74"/>
      <c r="C2603" s="74"/>
      <c r="D2603" s="74"/>
      <c r="E2603" s="74"/>
      <c r="F2603" s="74"/>
      <c r="G2603" s="74"/>
      <c r="H2603" s="74"/>
      <c r="I2603" s="74"/>
      <c r="J2603" s="74"/>
      <c r="K2603" s="74"/>
      <c r="L2603" s="74"/>
      <c r="M2603" s="74"/>
      <c r="N2603" s="74"/>
      <c r="O2603" s="74"/>
      <c r="P2603" s="74"/>
      <c r="Q2603" s="74"/>
      <c r="R2603" s="74"/>
      <c r="S2603" s="74"/>
      <c r="T2603" s="74"/>
      <c r="U2603" s="74"/>
      <c r="V2603" s="74"/>
      <c r="W2603" s="74"/>
      <c r="X2603" s="74"/>
      <c r="Y2603" s="74"/>
      <c r="Z2603" s="74"/>
    </row>
    <row r="2604" spans="1:26">
      <c r="A2604" s="74"/>
      <c r="B2604" s="74"/>
      <c r="C2604" s="74"/>
      <c r="D2604" s="74"/>
      <c r="E2604" s="74"/>
      <c r="F2604" s="74"/>
      <c r="G2604" s="74"/>
      <c r="H2604" s="74"/>
      <c r="I2604" s="74"/>
      <c r="J2604" s="74"/>
      <c r="K2604" s="74"/>
      <c r="L2604" s="74"/>
      <c r="M2604" s="74"/>
      <c r="N2604" s="74"/>
      <c r="O2604" s="74"/>
      <c r="P2604" s="74"/>
      <c r="Q2604" s="74"/>
      <c r="R2604" s="74"/>
      <c r="S2604" s="74"/>
      <c r="T2604" s="74"/>
      <c r="U2604" s="74"/>
      <c r="V2604" s="74"/>
      <c r="W2604" s="74"/>
      <c r="X2604" s="74"/>
      <c r="Y2604" s="74"/>
      <c r="Z2604" s="74"/>
    </row>
    <row r="2605" spans="1:26">
      <c r="A2605" s="74"/>
      <c r="B2605" s="74"/>
      <c r="C2605" s="74"/>
      <c r="D2605" s="74"/>
      <c r="E2605" s="74"/>
      <c r="F2605" s="74"/>
      <c r="G2605" s="74"/>
      <c r="H2605" s="74"/>
      <c r="I2605" s="74"/>
      <c r="J2605" s="74"/>
      <c r="K2605" s="74"/>
      <c r="L2605" s="74"/>
      <c r="M2605" s="74"/>
      <c r="N2605" s="74"/>
      <c r="O2605" s="74"/>
      <c r="P2605" s="74"/>
      <c r="Q2605" s="74"/>
      <c r="R2605" s="74"/>
      <c r="S2605" s="74"/>
      <c r="T2605" s="74"/>
      <c r="U2605" s="74"/>
      <c r="V2605" s="74"/>
      <c r="W2605" s="74"/>
      <c r="X2605" s="74"/>
      <c r="Y2605" s="74"/>
      <c r="Z2605" s="74"/>
    </row>
    <row r="2606" spans="1:26">
      <c r="A2606" s="74"/>
      <c r="B2606" s="74"/>
      <c r="C2606" s="74"/>
      <c r="D2606" s="74"/>
      <c r="E2606" s="74"/>
      <c r="F2606" s="74"/>
      <c r="G2606" s="74"/>
      <c r="H2606" s="74"/>
      <c r="I2606" s="74"/>
      <c r="J2606" s="74"/>
      <c r="K2606" s="74"/>
      <c r="L2606" s="74"/>
      <c r="M2606" s="74"/>
      <c r="N2606" s="74"/>
      <c r="O2606" s="74"/>
      <c r="P2606" s="74"/>
      <c r="Q2606" s="74"/>
      <c r="R2606" s="74"/>
      <c r="S2606" s="74"/>
      <c r="T2606" s="74"/>
      <c r="U2606" s="74"/>
      <c r="V2606" s="74"/>
      <c r="W2606" s="74"/>
      <c r="X2606" s="74"/>
      <c r="Y2606" s="74"/>
      <c r="Z2606" s="74"/>
    </row>
    <row r="2607" spans="1:26">
      <c r="A2607" s="74"/>
      <c r="B2607" s="74"/>
      <c r="C2607" s="74"/>
      <c r="D2607" s="74"/>
      <c r="E2607" s="74"/>
      <c r="F2607" s="74"/>
      <c r="G2607" s="74"/>
      <c r="H2607" s="74"/>
      <c r="I2607" s="74"/>
      <c r="J2607" s="74"/>
      <c r="K2607" s="74"/>
      <c r="L2607" s="74"/>
      <c r="M2607" s="74"/>
      <c r="N2607" s="74"/>
      <c r="O2607" s="74"/>
      <c r="P2607" s="74"/>
      <c r="Q2607" s="74"/>
      <c r="R2607" s="74"/>
      <c r="S2607" s="74"/>
      <c r="T2607" s="74"/>
      <c r="U2607" s="74"/>
      <c r="V2607" s="74"/>
      <c r="W2607" s="74"/>
      <c r="X2607" s="74"/>
      <c r="Y2607" s="74"/>
      <c r="Z2607" s="74"/>
    </row>
    <row r="2608" spans="1:26">
      <c r="A2608" s="74"/>
      <c r="B2608" s="74"/>
      <c r="C2608" s="74"/>
      <c r="D2608" s="74"/>
      <c r="E2608" s="74"/>
      <c r="F2608" s="74"/>
      <c r="G2608" s="74"/>
      <c r="H2608" s="74"/>
      <c r="I2608" s="74"/>
      <c r="J2608" s="74"/>
      <c r="K2608" s="74"/>
      <c r="L2608" s="74"/>
      <c r="M2608" s="74"/>
      <c r="N2608" s="74"/>
      <c r="O2608" s="74"/>
      <c r="P2608" s="74"/>
      <c r="Q2608" s="74"/>
      <c r="R2608" s="74"/>
      <c r="S2608" s="74"/>
      <c r="T2608" s="74"/>
      <c r="U2608" s="74"/>
      <c r="V2608" s="74"/>
      <c r="W2608" s="74"/>
      <c r="X2608" s="74"/>
      <c r="Y2608" s="74"/>
      <c r="Z2608" s="74"/>
    </row>
    <row r="2609" spans="1:26">
      <c r="A2609" s="74"/>
      <c r="B2609" s="74"/>
      <c r="C2609" s="74"/>
      <c r="D2609" s="74"/>
      <c r="E2609" s="74"/>
      <c r="F2609" s="74"/>
      <c r="G2609" s="74"/>
      <c r="H2609" s="74"/>
      <c r="I2609" s="74"/>
      <c r="J2609" s="74"/>
      <c r="K2609" s="74"/>
      <c r="L2609" s="74"/>
      <c r="M2609" s="74"/>
      <c r="N2609" s="74"/>
      <c r="O2609" s="74"/>
      <c r="P2609" s="74"/>
      <c r="Q2609" s="74"/>
      <c r="R2609" s="74"/>
      <c r="S2609" s="74"/>
      <c r="T2609" s="74"/>
      <c r="U2609" s="74"/>
      <c r="V2609" s="74"/>
      <c r="W2609" s="74"/>
      <c r="X2609" s="74"/>
      <c r="Y2609" s="74"/>
      <c r="Z2609" s="74"/>
    </row>
    <row r="2610" spans="1:26">
      <c r="A2610" s="74"/>
      <c r="B2610" s="74"/>
      <c r="C2610" s="74"/>
      <c r="D2610" s="74"/>
      <c r="E2610" s="74"/>
      <c r="F2610" s="74"/>
      <c r="G2610" s="74"/>
      <c r="H2610" s="74"/>
      <c r="I2610" s="74"/>
      <c r="J2610" s="74"/>
      <c r="K2610" s="74"/>
      <c r="L2610" s="74"/>
      <c r="M2610" s="74"/>
      <c r="N2610" s="74"/>
      <c r="O2610" s="74"/>
      <c r="P2610" s="74"/>
      <c r="Q2610" s="74"/>
      <c r="R2610" s="74"/>
      <c r="S2610" s="74"/>
      <c r="T2610" s="74"/>
      <c r="U2610" s="74"/>
      <c r="V2610" s="74"/>
      <c r="W2610" s="74"/>
      <c r="X2610" s="74"/>
      <c r="Y2610" s="74"/>
      <c r="Z2610" s="74"/>
    </row>
    <row r="2611" spans="1:26">
      <c r="A2611" s="74"/>
      <c r="B2611" s="74"/>
      <c r="C2611" s="74"/>
      <c r="D2611" s="74"/>
      <c r="E2611" s="74"/>
      <c r="F2611" s="74"/>
      <c r="G2611" s="74"/>
      <c r="H2611" s="74"/>
      <c r="I2611" s="74"/>
      <c r="J2611" s="74"/>
      <c r="K2611" s="74"/>
      <c r="L2611" s="74"/>
      <c r="M2611" s="74"/>
      <c r="N2611" s="74"/>
      <c r="O2611" s="74"/>
      <c r="P2611" s="74"/>
      <c r="Q2611" s="74"/>
      <c r="R2611" s="74"/>
      <c r="S2611" s="74"/>
      <c r="T2611" s="74"/>
      <c r="U2611" s="74"/>
      <c r="V2611" s="74"/>
      <c r="W2611" s="74"/>
      <c r="X2611" s="74"/>
      <c r="Y2611" s="74"/>
      <c r="Z2611" s="74"/>
    </row>
    <row r="2612" spans="1:26">
      <c r="A2612" s="74"/>
      <c r="B2612" s="74"/>
      <c r="C2612" s="74"/>
      <c r="D2612" s="74"/>
      <c r="E2612" s="74"/>
      <c r="F2612" s="74"/>
      <c r="G2612" s="74"/>
      <c r="H2612" s="74"/>
      <c r="I2612" s="74"/>
      <c r="J2612" s="74"/>
      <c r="K2612" s="74"/>
      <c r="L2612" s="74"/>
      <c r="M2612" s="74"/>
      <c r="N2612" s="74"/>
      <c r="O2612" s="74"/>
      <c r="P2612" s="74"/>
      <c r="Q2612" s="74"/>
      <c r="R2612" s="74"/>
      <c r="S2612" s="74"/>
      <c r="T2612" s="74"/>
      <c r="U2612" s="74"/>
      <c r="V2612" s="74"/>
      <c r="W2612" s="74"/>
      <c r="X2612" s="74"/>
      <c r="Y2612" s="74"/>
      <c r="Z2612" s="74"/>
    </row>
    <row r="2613" spans="1:26">
      <c r="A2613" s="74"/>
      <c r="B2613" s="74"/>
      <c r="C2613" s="74"/>
      <c r="D2613" s="74"/>
      <c r="E2613" s="74"/>
      <c r="F2613" s="74"/>
      <c r="G2613" s="74"/>
      <c r="H2613" s="74"/>
      <c r="I2613" s="74"/>
      <c r="J2613" s="74"/>
      <c r="K2613" s="74"/>
      <c r="L2613" s="74"/>
      <c r="M2613" s="74"/>
      <c r="N2613" s="74"/>
      <c r="O2613" s="74"/>
      <c r="P2613" s="74"/>
      <c r="Q2613" s="74"/>
      <c r="R2613" s="74"/>
      <c r="S2613" s="74"/>
      <c r="T2613" s="74"/>
      <c r="U2613" s="74"/>
      <c r="V2613" s="74"/>
      <c r="W2613" s="74"/>
      <c r="X2613" s="74"/>
      <c r="Y2613" s="74"/>
      <c r="Z2613" s="74"/>
    </row>
    <row r="2614" spans="1:26">
      <c r="A2614" s="74"/>
      <c r="B2614" s="74"/>
      <c r="C2614" s="74"/>
      <c r="D2614" s="74"/>
      <c r="E2614" s="74"/>
      <c r="F2614" s="74"/>
      <c r="G2614" s="74"/>
      <c r="H2614" s="74"/>
      <c r="I2614" s="74"/>
      <c r="J2614" s="74"/>
      <c r="K2614" s="74"/>
      <c r="L2614" s="74"/>
      <c r="M2614" s="74"/>
      <c r="N2614" s="74"/>
      <c r="O2614" s="74"/>
      <c r="P2614" s="74"/>
      <c r="Q2614" s="74"/>
      <c r="R2614" s="74"/>
      <c r="S2614" s="74"/>
      <c r="T2614" s="74"/>
      <c r="U2614" s="74"/>
      <c r="V2614" s="74"/>
      <c r="W2614" s="74"/>
      <c r="X2614" s="74"/>
      <c r="Y2614" s="74"/>
      <c r="Z2614" s="74"/>
    </row>
    <row r="2615" spans="1:26">
      <c r="A2615" s="74"/>
      <c r="B2615" s="74"/>
      <c r="C2615" s="74"/>
      <c r="D2615" s="74"/>
      <c r="E2615" s="74"/>
      <c r="F2615" s="74"/>
      <c r="G2615" s="74"/>
      <c r="H2615" s="74"/>
      <c r="I2615" s="74"/>
      <c r="J2615" s="74"/>
      <c r="K2615" s="74"/>
      <c r="L2615" s="74"/>
      <c r="M2615" s="74"/>
      <c r="N2615" s="74"/>
      <c r="O2615" s="74"/>
      <c r="P2615" s="74"/>
      <c r="Q2615" s="74"/>
      <c r="R2615" s="74"/>
      <c r="S2615" s="74"/>
      <c r="T2615" s="74"/>
      <c r="U2615" s="74"/>
      <c r="V2615" s="74"/>
      <c r="W2615" s="74"/>
      <c r="X2615" s="74"/>
      <c r="Y2615" s="74"/>
      <c r="Z2615" s="74"/>
    </row>
    <row r="2616" spans="1:26">
      <c r="A2616" s="74"/>
      <c r="B2616" s="74"/>
      <c r="C2616" s="74"/>
      <c r="D2616" s="74"/>
      <c r="E2616" s="74"/>
      <c r="F2616" s="74"/>
      <c r="G2616" s="74"/>
      <c r="H2616" s="74"/>
      <c r="I2616" s="74"/>
      <c r="J2616" s="74"/>
      <c r="K2616" s="74"/>
      <c r="L2616" s="74"/>
      <c r="M2616" s="74"/>
      <c r="N2616" s="74"/>
      <c r="O2616" s="74"/>
      <c r="P2616" s="74"/>
      <c r="Q2616" s="74"/>
      <c r="R2616" s="74"/>
      <c r="S2616" s="74"/>
      <c r="T2616" s="74"/>
      <c r="U2616" s="74"/>
      <c r="V2616" s="74"/>
      <c r="W2616" s="74"/>
      <c r="X2616" s="74"/>
      <c r="Y2616" s="74"/>
      <c r="Z2616" s="74"/>
    </row>
    <row r="2617" spans="1:26">
      <c r="A2617" s="74"/>
      <c r="B2617" s="74"/>
      <c r="C2617" s="74"/>
      <c r="D2617" s="74"/>
      <c r="E2617" s="74"/>
      <c r="F2617" s="74"/>
      <c r="G2617" s="74"/>
      <c r="H2617" s="74"/>
      <c r="I2617" s="74"/>
      <c r="J2617" s="74"/>
      <c r="K2617" s="74"/>
      <c r="L2617" s="74"/>
      <c r="M2617" s="74"/>
      <c r="N2617" s="74"/>
      <c r="O2617" s="74"/>
      <c r="P2617" s="74"/>
      <c r="Q2617" s="74"/>
      <c r="R2617" s="74"/>
      <c r="S2617" s="74"/>
      <c r="T2617" s="74"/>
      <c r="U2617" s="74"/>
      <c r="V2617" s="74"/>
      <c r="W2617" s="74"/>
      <c r="X2617" s="74"/>
      <c r="Y2617" s="74"/>
      <c r="Z2617" s="74"/>
    </row>
    <row r="2618" spans="1:26">
      <c r="A2618" s="74"/>
      <c r="B2618" s="74"/>
      <c r="C2618" s="74"/>
      <c r="D2618" s="74"/>
      <c r="E2618" s="74"/>
      <c r="F2618" s="74"/>
      <c r="G2618" s="74"/>
      <c r="H2618" s="74"/>
      <c r="I2618" s="74"/>
      <c r="J2618" s="74"/>
      <c r="K2618" s="74"/>
      <c r="L2618" s="74"/>
      <c r="M2618" s="74"/>
      <c r="N2618" s="74"/>
      <c r="O2618" s="74"/>
      <c r="P2618" s="74"/>
      <c r="Q2618" s="74"/>
      <c r="R2618" s="74"/>
      <c r="S2618" s="74"/>
      <c r="T2618" s="74"/>
      <c r="U2618" s="74"/>
      <c r="V2618" s="74"/>
      <c r="W2618" s="74"/>
      <c r="X2618" s="74"/>
      <c r="Y2618" s="74"/>
      <c r="Z2618" s="74"/>
    </row>
    <row r="2619" spans="1:26">
      <c r="A2619" s="74"/>
      <c r="B2619" s="74"/>
      <c r="C2619" s="74"/>
      <c r="D2619" s="74"/>
      <c r="E2619" s="74"/>
      <c r="F2619" s="74"/>
      <c r="G2619" s="74"/>
      <c r="H2619" s="74"/>
      <c r="I2619" s="74"/>
      <c r="J2619" s="74"/>
      <c r="K2619" s="74"/>
      <c r="L2619" s="74"/>
      <c r="M2619" s="74"/>
      <c r="N2619" s="74"/>
      <c r="O2619" s="74"/>
      <c r="P2619" s="74"/>
      <c r="Q2619" s="74"/>
      <c r="R2619" s="74"/>
      <c r="S2619" s="74"/>
      <c r="T2619" s="74"/>
      <c r="U2619" s="74"/>
      <c r="V2619" s="74"/>
      <c r="W2619" s="74"/>
      <c r="X2619" s="74"/>
      <c r="Y2619" s="74"/>
      <c r="Z2619" s="74"/>
    </row>
    <row r="2620" spans="1:26">
      <c r="A2620" s="74"/>
      <c r="B2620" s="74"/>
      <c r="C2620" s="74"/>
      <c r="D2620" s="74"/>
      <c r="E2620" s="74"/>
      <c r="F2620" s="74"/>
      <c r="G2620" s="74"/>
      <c r="H2620" s="74"/>
      <c r="I2620" s="74"/>
      <c r="J2620" s="74"/>
      <c r="K2620" s="74"/>
      <c r="L2620" s="74"/>
      <c r="M2620" s="74"/>
      <c r="N2620" s="74"/>
      <c r="O2620" s="74"/>
      <c r="P2620" s="74"/>
      <c r="Q2620" s="74"/>
      <c r="R2620" s="74"/>
      <c r="S2620" s="74"/>
      <c r="T2620" s="74"/>
      <c r="U2620" s="74"/>
      <c r="V2620" s="74"/>
      <c r="W2620" s="74"/>
      <c r="X2620" s="74"/>
      <c r="Y2620" s="74"/>
      <c r="Z2620" s="74"/>
    </row>
    <row r="2621" spans="1:26">
      <c r="A2621" s="74"/>
      <c r="B2621" s="74"/>
      <c r="C2621" s="74"/>
      <c r="D2621" s="74"/>
      <c r="E2621" s="74"/>
      <c r="F2621" s="74"/>
      <c r="G2621" s="74"/>
      <c r="H2621" s="74"/>
      <c r="I2621" s="74"/>
      <c r="J2621" s="74"/>
      <c r="K2621" s="74"/>
      <c r="L2621" s="74"/>
      <c r="M2621" s="74"/>
      <c r="N2621" s="74"/>
      <c r="O2621" s="74"/>
      <c r="P2621" s="74"/>
      <c r="Q2621" s="74"/>
      <c r="R2621" s="74"/>
      <c r="S2621" s="74"/>
      <c r="T2621" s="74"/>
      <c r="U2621" s="74"/>
      <c r="V2621" s="74"/>
      <c r="W2621" s="74"/>
      <c r="X2621" s="74"/>
      <c r="Y2621" s="74"/>
      <c r="Z2621" s="74"/>
    </row>
    <row r="2622" spans="1:26">
      <c r="A2622" s="74"/>
      <c r="B2622" s="74"/>
      <c r="C2622" s="74"/>
      <c r="D2622" s="74"/>
      <c r="E2622" s="74"/>
      <c r="F2622" s="74"/>
      <c r="G2622" s="74"/>
      <c r="H2622" s="74"/>
      <c r="I2622" s="74"/>
      <c r="J2622" s="74"/>
      <c r="K2622" s="74"/>
      <c r="L2622" s="74"/>
      <c r="M2622" s="74"/>
      <c r="N2622" s="74"/>
      <c r="O2622" s="74"/>
      <c r="P2622" s="74"/>
      <c r="Q2622" s="74"/>
      <c r="R2622" s="74"/>
      <c r="S2622" s="74"/>
      <c r="T2622" s="74"/>
      <c r="U2622" s="74"/>
      <c r="V2622" s="74"/>
      <c r="W2622" s="74"/>
      <c r="X2622" s="74"/>
      <c r="Y2622" s="74"/>
      <c r="Z2622" s="74"/>
    </row>
    <row r="2623" spans="1:26">
      <c r="A2623" s="74"/>
      <c r="B2623" s="74"/>
      <c r="C2623" s="74"/>
      <c r="D2623" s="74"/>
      <c r="E2623" s="74"/>
      <c r="F2623" s="74"/>
      <c r="G2623" s="74"/>
      <c r="H2623" s="74"/>
      <c r="I2623" s="74"/>
      <c r="J2623" s="74"/>
      <c r="K2623" s="74"/>
      <c r="L2623" s="74"/>
      <c r="M2623" s="74"/>
      <c r="N2623" s="74"/>
      <c r="O2623" s="74"/>
      <c r="P2623" s="74"/>
      <c r="Q2623" s="74"/>
      <c r="R2623" s="74"/>
      <c r="S2623" s="74"/>
      <c r="T2623" s="74"/>
      <c r="U2623" s="74"/>
      <c r="V2623" s="74"/>
      <c r="W2623" s="74"/>
      <c r="X2623" s="74"/>
      <c r="Y2623" s="74"/>
      <c r="Z2623" s="74"/>
    </row>
    <row r="2624" spans="1:26">
      <c r="A2624" s="74"/>
      <c r="B2624" s="74"/>
      <c r="C2624" s="74"/>
      <c r="D2624" s="74"/>
      <c r="E2624" s="74"/>
      <c r="F2624" s="74"/>
      <c r="G2624" s="74"/>
      <c r="H2624" s="74"/>
      <c r="I2624" s="74"/>
      <c r="J2624" s="74"/>
      <c r="K2624" s="74"/>
      <c r="L2624" s="74"/>
      <c r="M2624" s="74"/>
      <c r="N2624" s="74"/>
      <c r="O2624" s="74"/>
      <c r="P2624" s="74"/>
      <c r="Q2624" s="74"/>
      <c r="R2624" s="74"/>
      <c r="S2624" s="74"/>
      <c r="T2624" s="74"/>
      <c r="U2624" s="74"/>
      <c r="V2624" s="74"/>
      <c r="W2624" s="74"/>
      <c r="X2624" s="74"/>
      <c r="Y2624" s="74"/>
      <c r="Z2624" s="74"/>
    </row>
    <row r="2625" spans="1:26">
      <c r="A2625" s="74"/>
      <c r="B2625" s="74"/>
      <c r="C2625" s="74"/>
      <c r="D2625" s="74"/>
      <c r="E2625" s="74"/>
      <c r="F2625" s="74"/>
      <c r="G2625" s="74"/>
      <c r="H2625" s="74"/>
      <c r="I2625" s="74"/>
      <c r="J2625" s="74"/>
      <c r="K2625" s="74"/>
      <c r="L2625" s="74"/>
      <c r="M2625" s="74"/>
      <c r="N2625" s="74"/>
      <c r="O2625" s="74"/>
      <c r="P2625" s="74"/>
      <c r="Q2625" s="74"/>
      <c r="R2625" s="74"/>
      <c r="S2625" s="74"/>
      <c r="T2625" s="74"/>
      <c r="U2625" s="74"/>
      <c r="V2625" s="74"/>
      <c r="W2625" s="74"/>
      <c r="X2625" s="74"/>
      <c r="Y2625" s="74"/>
      <c r="Z2625" s="74"/>
    </row>
    <row r="2626" spans="1:26">
      <c r="A2626" s="74"/>
      <c r="B2626" s="74"/>
      <c r="C2626" s="74"/>
      <c r="D2626" s="74"/>
      <c r="E2626" s="74"/>
      <c r="F2626" s="74"/>
      <c r="G2626" s="74"/>
      <c r="H2626" s="74"/>
      <c r="I2626" s="74"/>
      <c r="J2626" s="74"/>
      <c r="K2626" s="74"/>
      <c r="L2626" s="74"/>
      <c r="M2626" s="74"/>
      <c r="N2626" s="74"/>
      <c r="O2626" s="74"/>
      <c r="P2626" s="74"/>
      <c r="Q2626" s="74"/>
      <c r="R2626" s="74"/>
      <c r="S2626" s="74"/>
      <c r="T2626" s="74"/>
      <c r="U2626" s="74"/>
      <c r="V2626" s="74"/>
      <c r="W2626" s="74"/>
      <c r="X2626" s="74"/>
      <c r="Y2626" s="74"/>
      <c r="Z2626" s="74"/>
    </row>
    <row r="2627" spans="1:26">
      <c r="A2627" s="74"/>
      <c r="B2627" s="74"/>
      <c r="C2627" s="74"/>
      <c r="D2627" s="74"/>
      <c r="E2627" s="74"/>
      <c r="F2627" s="74"/>
      <c r="G2627" s="74"/>
      <c r="H2627" s="74"/>
      <c r="I2627" s="74"/>
      <c r="J2627" s="74"/>
      <c r="K2627" s="74"/>
      <c r="L2627" s="74"/>
      <c r="M2627" s="74"/>
      <c r="N2627" s="74"/>
      <c r="O2627" s="74"/>
      <c r="P2627" s="74"/>
      <c r="Q2627" s="74"/>
      <c r="R2627" s="74"/>
      <c r="S2627" s="74"/>
      <c r="T2627" s="74"/>
      <c r="U2627" s="74"/>
      <c r="V2627" s="74"/>
      <c r="W2627" s="74"/>
      <c r="X2627" s="74"/>
      <c r="Y2627" s="74"/>
      <c r="Z2627" s="74"/>
    </row>
    <row r="2628" spans="1:26">
      <c r="A2628" s="74"/>
      <c r="B2628" s="74"/>
      <c r="C2628" s="74"/>
      <c r="D2628" s="74"/>
      <c r="E2628" s="74"/>
      <c r="F2628" s="74"/>
      <c r="G2628" s="74"/>
      <c r="H2628" s="74"/>
      <c r="I2628" s="74"/>
      <c r="J2628" s="74"/>
      <c r="K2628" s="74"/>
      <c r="L2628" s="74"/>
      <c r="M2628" s="74"/>
      <c r="N2628" s="74"/>
      <c r="O2628" s="74"/>
      <c r="P2628" s="74"/>
      <c r="Q2628" s="74"/>
      <c r="R2628" s="74"/>
      <c r="S2628" s="74"/>
      <c r="T2628" s="74"/>
      <c r="U2628" s="74"/>
      <c r="V2628" s="74"/>
      <c r="W2628" s="74"/>
      <c r="X2628" s="74"/>
      <c r="Y2628" s="74"/>
      <c r="Z2628" s="74"/>
    </row>
    <row r="2629" spans="1:26">
      <c r="A2629" s="74"/>
      <c r="B2629" s="74"/>
      <c r="C2629" s="74"/>
      <c r="D2629" s="74"/>
      <c r="E2629" s="74"/>
      <c r="F2629" s="74"/>
      <c r="G2629" s="74"/>
      <c r="H2629" s="74"/>
      <c r="I2629" s="74"/>
      <c r="J2629" s="74"/>
      <c r="K2629" s="74"/>
      <c r="L2629" s="74"/>
      <c r="M2629" s="74"/>
      <c r="N2629" s="74"/>
      <c r="O2629" s="74"/>
      <c r="P2629" s="74"/>
      <c r="Q2629" s="74"/>
      <c r="R2629" s="74"/>
      <c r="S2629" s="74"/>
      <c r="T2629" s="74"/>
      <c r="U2629" s="74"/>
      <c r="V2629" s="74"/>
      <c r="W2629" s="74"/>
      <c r="X2629" s="74"/>
      <c r="Y2629" s="74"/>
      <c r="Z2629" s="74"/>
    </row>
    <row r="2630" spans="1:26">
      <c r="A2630" s="74"/>
      <c r="B2630" s="74"/>
      <c r="C2630" s="74"/>
      <c r="D2630" s="74"/>
      <c r="E2630" s="74"/>
      <c r="F2630" s="74"/>
      <c r="G2630" s="74"/>
      <c r="H2630" s="74"/>
      <c r="I2630" s="74"/>
      <c r="J2630" s="74"/>
      <c r="K2630" s="74"/>
      <c r="L2630" s="74"/>
      <c r="M2630" s="74"/>
      <c r="N2630" s="74"/>
      <c r="O2630" s="74"/>
      <c r="P2630" s="74"/>
      <c r="Q2630" s="74"/>
      <c r="R2630" s="74"/>
      <c r="S2630" s="74"/>
      <c r="T2630" s="74"/>
      <c r="U2630" s="74"/>
      <c r="V2630" s="74"/>
      <c r="W2630" s="74"/>
      <c r="X2630" s="74"/>
      <c r="Y2630" s="74"/>
      <c r="Z2630" s="74"/>
    </row>
    <row r="2631" spans="1:26">
      <c r="A2631" s="74"/>
      <c r="B2631" s="74"/>
      <c r="C2631" s="74"/>
      <c r="D2631" s="74"/>
      <c r="E2631" s="74"/>
      <c r="F2631" s="74"/>
      <c r="G2631" s="74"/>
      <c r="H2631" s="74"/>
      <c r="I2631" s="74"/>
      <c r="J2631" s="74"/>
      <c r="K2631" s="74"/>
      <c r="L2631" s="74"/>
      <c r="M2631" s="74"/>
      <c r="N2631" s="74"/>
      <c r="O2631" s="74"/>
      <c r="P2631" s="74"/>
      <c r="Q2631" s="74"/>
      <c r="R2631" s="74"/>
      <c r="S2631" s="74"/>
      <c r="T2631" s="74"/>
      <c r="U2631" s="74"/>
      <c r="V2631" s="74"/>
      <c r="W2631" s="74"/>
      <c r="X2631" s="74"/>
      <c r="Y2631" s="74"/>
      <c r="Z2631" s="74"/>
    </row>
    <row r="2632" spans="1:26">
      <c r="A2632" s="74"/>
      <c r="B2632" s="74"/>
      <c r="C2632" s="74"/>
      <c r="D2632" s="74"/>
      <c r="E2632" s="74"/>
      <c r="F2632" s="74"/>
      <c r="G2632" s="74"/>
      <c r="H2632" s="74"/>
      <c r="I2632" s="74"/>
      <c r="J2632" s="74"/>
      <c r="K2632" s="74"/>
      <c r="L2632" s="74"/>
      <c r="M2632" s="74"/>
      <c r="N2632" s="74"/>
      <c r="O2632" s="74"/>
      <c r="P2632" s="74"/>
      <c r="Q2632" s="74"/>
      <c r="R2632" s="74"/>
      <c r="S2632" s="74"/>
      <c r="T2632" s="74"/>
      <c r="U2632" s="74"/>
      <c r="V2632" s="74"/>
      <c r="W2632" s="74"/>
      <c r="X2632" s="74"/>
      <c r="Y2632" s="74"/>
      <c r="Z2632" s="74"/>
    </row>
    <row r="2633" spans="1:26">
      <c r="A2633" s="74"/>
      <c r="B2633" s="74"/>
      <c r="C2633" s="74"/>
      <c r="D2633" s="74"/>
      <c r="E2633" s="74"/>
      <c r="F2633" s="74"/>
      <c r="G2633" s="74"/>
      <c r="H2633" s="74"/>
      <c r="I2633" s="74"/>
      <c r="J2633" s="74"/>
      <c r="K2633" s="74"/>
      <c r="L2633" s="74"/>
      <c r="M2633" s="74"/>
      <c r="N2633" s="74"/>
      <c r="O2633" s="74"/>
      <c r="P2633" s="74"/>
      <c r="Q2633" s="74"/>
      <c r="R2633" s="74"/>
      <c r="S2633" s="74"/>
      <c r="T2633" s="74"/>
      <c r="U2633" s="74"/>
      <c r="V2633" s="74"/>
      <c r="W2633" s="74"/>
      <c r="X2633" s="74"/>
      <c r="Y2633" s="74"/>
      <c r="Z2633" s="74"/>
    </row>
    <row r="2634" spans="1:26">
      <c r="A2634" s="74"/>
      <c r="B2634" s="74"/>
      <c r="C2634" s="74"/>
      <c r="D2634" s="74"/>
      <c r="E2634" s="74"/>
      <c r="F2634" s="74"/>
      <c r="G2634" s="74"/>
      <c r="H2634" s="74"/>
      <c r="I2634" s="74"/>
      <c r="J2634" s="74"/>
      <c r="K2634" s="74"/>
      <c r="L2634" s="74"/>
      <c r="M2634" s="74"/>
      <c r="N2634" s="74"/>
      <c r="O2634" s="74"/>
      <c r="P2634" s="74"/>
      <c r="Q2634" s="74"/>
      <c r="R2634" s="74"/>
      <c r="S2634" s="74"/>
      <c r="T2634" s="74"/>
      <c r="U2634" s="74"/>
      <c r="V2634" s="74"/>
      <c r="W2634" s="74"/>
      <c r="X2634" s="74"/>
      <c r="Y2634" s="74"/>
      <c r="Z2634" s="74"/>
    </row>
    <row r="2635" spans="1:26">
      <c r="A2635" s="74"/>
      <c r="B2635" s="74"/>
      <c r="C2635" s="74"/>
      <c r="D2635" s="74"/>
      <c r="E2635" s="74"/>
      <c r="F2635" s="74"/>
      <c r="G2635" s="74"/>
      <c r="H2635" s="74"/>
      <c r="I2635" s="74"/>
      <c r="J2635" s="74"/>
      <c r="K2635" s="74"/>
      <c r="L2635" s="74"/>
      <c r="M2635" s="74"/>
      <c r="N2635" s="74"/>
      <c r="O2635" s="74"/>
      <c r="P2635" s="74"/>
      <c r="Q2635" s="74"/>
      <c r="R2635" s="74"/>
      <c r="S2635" s="74"/>
      <c r="T2635" s="74"/>
      <c r="U2635" s="74"/>
      <c r="V2635" s="74"/>
      <c r="W2635" s="74"/>
      <c r="X2635" s="74"/>
      <c r="Y2635" s="74"/>
      <c r="Z2635" s="74"/>
    </row>
    <row r="2636" spans="1:26">
      <c r="A2636" s="74"/>
      <c r="B2636" s="74"/>
      <c r="C2636" s="74"/>
      <c r="D2636" s="74"/>
      <c r="E2636" s="74"/>
      <c r="F2636" s="74"/>
      <c r="G2636" s="74"/>
      <c r="H2636" s="74"/>
      <c r="I2636" s="74"/>
      <c r="J2636" s="74"/>
      <c r="K2636" s="74"/>
      <c r="L2636" s="74"/>
      <c r="M2636" s="74"/>
      <c r="N2636" s="74"/>
      <c r="O2636" s="74"/>
      <c r="P2636" s="74"/>
      <c r="Q2636" s="74"/>
      <c r="R2636" s="74"/>
      <c r="S2636" s="74"/>
      <c r="T2636" s="74"/>
      <c r="U2636" s="74"/>
      <c r="V2636" s="74"/>
      <c r="W2636" s="74"/>
      <c r="X2636" s="74"/>
      <c r="Y2636" s="74"/>
      <c r="Z2636" s="74"/>
    </row>
    <row r="2637" spans="1:26">
      <c r="A2637" s="74"/>
      <c r="B2637" s="74"/>
      <c r="C2637" s="74"/>
      <c r="D2637" s="74"/>
      <c r="E2637" s="74"/>
      <c r="F2637" s="74"/>
      <c r="G2637" s="74"/>
      <c r="H2637" s="74"/>
      <c r="I2637" s="74"/>
      <c r="J2637" s="74"/>
      <c r="K2637" s="74"/>
      <c r="L2637" s="74"/>
      <c r="M2637" s="74"/>
      <c r="N2637" s="74"/>
      <c r="O2637" s="74"/>
      <c r="P2637" s="74"/>
      <c r="Q2637" s="74"/>
      <c r="R2637" s="74"/>
      <c r="S2637" s="74"/>
      <c r="T2637" s="74"/>
      <c r="U2637" s="74"/>
      <c r="V2637" s="74"/>
      <c r="W2637" s="74"/>
      <c r="X2637" s="74"/>
      <c r="Y2637" s="74"/>
      <c r="Z2637" s="74"/>
    </row>
    <row r="2638" spans="1:26">
      <c r="A2638" s="74"/>
      <c r="B2638" s="74"/>
      <c r="C2638" s="74"/>
      <c r="D2638" s="74"/>
      <c r="E2638" s="74"/>
      <c r="F2638" s="74"/>
      <c r="G2638" s="74"/>
      <c r="H2638" s="74"/>
      <c r="I2638" s="74"/>
      <c r="J2638" s="74"/>
      <c r="K2638" s="74"/>
      <c r="L2638" s="74"/>
      <c r="M2638" s="74"/>
      <c r="N2638" s="74"/>
      <c r="O2638" s="74"/>
      <c r="P2638" s="74"/>
      <c r="Q2638" s="74"/>
      <c r="R2638" s="74"/>
      <c r="S2638" s="74"/>
      <c r="T2638" s="74"/>
      <c r="U2638" s="74"/>
      <c r="V2638" s="74"/>
      <c r="W2638" s="74"/>
      <c r="X2638" s="74"/>
      <c r="Y2638" s="74"/>
      <c r="Z2638" s="74"/>
    </row>
    <row r="2639" spans="1:26">
      <c r="A2639" s="74"/>
      <c r="B2639" s="74"/>
      <c r="C2639" s="74"/>
      <c r="D2639" s="74"/>
      <c r="E2639" s="74"/>
      <c r="F2639" s="74"/>
      <c r="G2639" s="74"/>
      <c r="H2639" s="74"/>
      <c r="I2639" s="74"/>
      <c r="J2639" s="74"/>
      <c r="K2639" s="74"/>
      <c r="L2639" s="74"/>
      <c r="M2639" s="74"/>
      <c r="N2639" s="74"/>
      <c r="O2639" s="74"/>
      <c r="P2639" s="74"/>
      <c r="Q2639" s="74"/>
      <c r="R2639" s="74"/>
      <c r="S2639" s="74"/>
      <c r="T2639" s="74"/>
      <c r="U2639" s="74"/>
      <c r="V2639" s="74"/>
      <c r="W2639" s="74"/>
      <c r="X2639" s="74"/>
      <c r="Y2639" s="74"/>
      <c r="Z2639" s="74"/>
    </row>
    <row r="2640" spans="1:26">
      <c r="A2640" s="74"/>
      <c r="B2640" s="74"/>
      <c r="C2640" s="74"/>
      <c r="D2640" s="74"/>
      <c r="E2640" s="74"/>
      <c r="F2640" s="74"/>
      <c r="G2640" s="74"/>
      <c r="H2640" s="74"/>
      <c r="I2640" s="74"/>
      <c r="J2640" s="74"/>
      <c r="K2640" s="74"/>
      <c r="L2640" s="74"/>
      <c r="M2640" s="74"/>
      <c r="N2640" s="74"/>
      <c r="O2640" s="74"/>
      <c r="P2640" s="74"/>
      <c r="Q2640" s="74"/>
      <c r="R2640" s="74"/>
      <c r="S2640" s="74"/>
      <c r="T2640" s="74"/>
      <c r="U2640" s="74"/>
      <c r="V2640" s="74"/>
      <c r="W2640" s="74"/>
      <c r="X2640" s="74"/>
      <c r="Y2640" s="74"/>
      <c r="Z2640" s="74"/>
    </row>
    <row r="2641" spans="1:26">
      <c r="A2641" s="74"/>
      <c r="B2641" s="74"/>
      <c r="C2641" s="74"/>
      <c r="D2641" s="74"/>
      <c r="E2641" s="74"/>
      <c r="F2641" s="74"/>
      <c r="G2641" s="74"/>
      <c r="H2641" s="74"/>
      <c r="I2641" s="74"/>
      <c r="J2641" s="74"/>
      <c r="K2641" s="74"/>
      <c r="L2641" s="74"/>
      <c r="M2641" s="74"/>
      <c r="N2641" s="74"/>
      <c r="O2641" s="74"/>
      <c r="P2641" s="74"/>
      <c r="Q2641" s="74"/>
      <c r="R2641" s="74"/>
      <c r="S2641" s="74"/>
      <c r="T2641" s="74"/>
      <c r="U2641" s="74"/>
      <c r="V2641" s="74"/>
      <c r="W2641" s="74"/>
      <c r="X2641" s="74"/>
      <c r="Y2641" s="74"/>
      <c r="Z2641" s="74"/>
    </row>
    <row r="2642" spans="1:26">
      <c r="A2642" s="74"/>
      <c r="B2642" s="74"/>
      <c r="C2642" s="74"/>
      <c r="D2642" s="74"/>
      <c r="E2642" s="74"/>
      <c r="F2642" s="74"/>
      <c r="G2642" s="74"/>
      <c r="H2642" s="74"/>
      <c r="I2642" s="74"/>
      <c r="J2642" s="74"/>
      <c r="K2642" s="74"/>
      <c r="L2642" s="74"/>
      <c r="M2642" s="74"/>
      <c r="N2642" s="74"/>
      <c r="O2642" s="74"/>
      <c r="P2642" s="74"/>
      <c r="Q2642" s="74"/>
      <c r="R2642" s="74"/>
      <c r="S2642" s="74"/>
      <c r="T2642" s="74"/>
      <c r="U2642" s="74"/>
      <c r="V2642" s="74"/>
      <c r="W2642" s="74"/>
      <c r="X2642" s="74"/>
      <c r="Y2642" s="74"/>
      <c r="Z2642" s="74"/>
    </row>
    <row r="2643" spans="1:26">
      <c r="A2643" s="74"/>
      <c r="B2643" s="74"/>
      <c r="C2643" s="74"/>
      <c r="D2643" s="74"/>
      <c r="E2643" s="74"/>
      <c r="F2643" s="74"/>
      <c r="G2643" s="74"/>
      <c r="H2643" s="74"/>
      <c r="I2643" s="74"/>
      <c r="J2643" s="74"/>
      <c r="K2643" s="74"/>
      <c r="L2643" s="74"/>
      <c r="M2643" s="74"/>
      <c r="N2643" s="74"/>
      <c r="O2643" s="74"/>
      <c r="P2643" s="74"/>
      <c r="Q2643" s="74"/>
      <c r="R2643" s="74"/>
      <c r="S2643" s="74"/>
      <c r="T2643" s="74"/>
      <c r="U2643" s="74"/>
      <c r="V2643" s="74"/>
      <c r="W2643" s="74"/>
      <c r="X2643" s="74"/>
      <c r="Y2643" s="74"/>
      <c r="Z2643" s="74"/>
    </row>
    <row r="2644" spans="1:26">
      <c r="A2644" s="74"/>
      <c r="B2644" s="74"/>
      <c r="C2644" s="74"/>
      <c r="D2644" s="74"/>
      <c r="E2644" s="74"/>
      <c r="F2644" s="74"/>
      <c r="G2644" s="74"/>
      <c r="H2644" s="74"/>
      <c r="I2644" s="74"/>
      <c r="J2644" s="74"/>
      <c r="K2644" s="74"/>
      <c r="L2644" s="74"/>
      <c r="M2644" s="74"/>
      <c r="N2644" s="74"/>
      <c r="O2644" s="74"/>
      <c r="P2644" s="74"/>
      <c r="Q2644" s="74"/>
      <c r="R2644" s="74"/>
      <c r="S2644" s="74"/>
      <c r="T2644" s="74"/>
      <c r="U2644" s="74"/>
      <c r="V2644" s="74"/>
      <c r="W2644" s="74"/>
      <c r="X2644" s="74"/>
      <c r="Y2644" s="74"/>
      <c r="Z2644" s="74"/>
    </row>
    <row r="2645" spans="1:26">
      <c r="A2645" s="74"/>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row>
    <row r="2646" spans="1:26">
      <c r="A2646" s="74"/>
      <c r="B2646" s="74"/>
      <c r="C2646" s="74"/>
      <c r="D2646" s="74"/>
      <c r="E2646" s="74"/>
      <c r="F2646" s="74"/>
      <c r="G2646" s="74"/>
      <c r="H2646" s="74"/>
      <c r="I2646" s="74"/>
      <c r="J2646" s="74"/>
      <c r="K2646" s="74"/>
      <c r="L2646" s="74"/>
      <c r="M2646" s="74"/>
      <c r="N2646" s="74"/>
      <c r="O2646" s="74"/>
      <c r="P2646" s="74"/>
      <c r="Q2646" s="74"/>
      <c r="R2646" s="74"/>
      <c r="S2646" s="74"/>
      <c r="T2646" s="74"/>
      <c r="U2646" s="74"/>
      <c r="V2646" s="74"/>
      <c r="W2646" s="74"/>
      <c r="X2646" s="74"/>
      <c r="Y2646" s="74"/>
      <c r="Z2646" s="74"/>
    </row>
    <row r="2647" spans="1:26">
      <c r="A2647" s="74"/>
      <c r="B2647" s="74"/>
      <c r="C2647" s="74"/>
      <c r="D2647" s="74"/>
      <c r="E2647" s="74"/>
      <c r="F2647" s="74"/>
      <c r="G2647" s="74"/>
      <c r="H2647" s="74"/>
      <c r="I2647" s="74"/>
      <c r="J2647" s="74"/>
      <c r="K2647" s="74"/>
      <c r="L2647" s="74"/>
      <c r="M2647" s="74"/>
      <c r="N2647" s="74"/>
      <c r="O2647" s="74"/>
      <c r="P2647" s="74"/>
      <c r="Q2647" s="74"/>
      <c r="R2647" s="74"/>
      <c r="S2647" s="74"/>
      <c r="T2647" s="74"/>
      <c r="U2647" s="74"/>
      <c r="V2647" s="74"/>
      <c r="W2647" s="74"/>
      <c r="X2647" s="74"/>
      <c r="Y2647" s="74"/>
      <c r="Z2647" s="74"/>
    </row>
    <row r="2648" spans="1:26">
      <c r="A2648" s="74"/>
      <c r="B2648" s="74"/>
      <c r="C2648" s="74"/>
      <c r="D2648" s="74"/>
      <c r="E2648" s="74"/>
      <c r="F2648" s="74"/>
      <c r="G2648" s="74"/>
      <c r="H2648" s="74"/>
      <c r="I2648" s="74"/>
      <c r="J2648" s="74"/>
      <c r="K2648" s="74"/>
      <c r="L2648" s="74"/>
      <c r="M2648" s="74"/>
      <c r="N2648" s="74"/>
      <c r="O2648" s="74"/>
      <c r="P2648" s="74"/>
      <c r="Q2648" s="74"/>
      <c r="R2648" s="74"/>
      <c r="S2648" s="74"/>
      <c r="T2648" s="74"/>
      <c r="U2648" s="74"/>
      <c r="V2648" s="74"/>
      <c r="W2648" s="74"/>
      <c r="X2648" s="74"/>
      <c r="Y2648" s="74"/>
      <c r="Z2648" s="74"/>
    </row>
    <row r="2649" spans="1:26">
      <c r="A2649" s="74"/>
      <c r="B2649" s="74"/>
      <c r="C2649" s="74"/>
      <c r="D2649" s="74"/>
      <c r="E2649" s="74"/>
      <c r="F2649" s="74"/>
      <c r="G2649" s="74"/>
      <c r="H2649" s="74"/>
      <c r="I2649" s="74"/>
      <c r="J2649" s="74"/>
      <c r="K2649" s="74"/>
      <c r="L2649" s="74"/>
      <c r="M2649" s="74"/>
      <c r="N2649" s="74"/>
      <c r="O2649" s="74"/>
      <c r="P2649" s="74"/>
      <c r="Q2649" s="74"/>
      <c r="R2649" s="74"/>
      <c r="S2649" s="74"/>
      <c r="T2649" s="74"/>
      <c r="U2649" s="74"/>
      <c r="V2649" s="74"/>
      <c r="W2649" s="74"/>
      <c r="X2649" s="74"/>
      <c r="Y2649" s="74"/>
      <c r="Z2649" s="74"/>
    </row>
    <row r="2650" spans="1:26">
      <c r="A2650" s="74"/>
      <c r="B2650" s="74"/>
      <c r="C2650" s="74"/>
      <c r="D2650" s="74"/>
      <c r="E2650" s="74"/>
      <c r="F2650" s="74"/>
      <c r="G2650" s="74"/>
      <c r="H2650" s="74"/>
      <c r="I2650" s="74"/>
      <c r="J2650" s="74"/>
      <c r="K2650" s="74"/>
      <c r="L2650" s="74"/>
      <c r="M2650" s="74"/>
      <c r="N2650" s="74"/>
      <c r="O2650" s="74"/>
      <c r="P2650" s="74"/>
      <c r="Q2650" s="74"/>
      <c r="R2650" s="74"/>
      <c r="S2650" s="74"/>
      <c r="T2650" s="74"/>
      <c r="U2650" s="74"/>
      <c r="V2650" s="74"/>
      <c r="W2650" s="74"/>
      <c r="X2650" s="74"/>
      <c r="Y2650" s="74"/>
      <c r="Z2650" s="74"/>
    </row>
    <row r="2651" spans="1:26">
      <c r="A2651" s="74"/>
      <c r="B2651" s="74"/>
      <c r="C2651" s="74"/>
      <c r="D2651" s="74"/>
      <c r="E2651" s="74"/>
      <c r="F2651" s="74"/>
      <c r="G2651" s="74"/>
      <c r="H2651" s="74"/>
      <c r="I2651" s="74"/>
      <c r="J2651" s="74"/>
      <c r="K2651" s="74"/>
      <c r="L2651" s="74"/>
      <c r="M2651" s="74"/>
      <c r="N2651" s="74"/>
      <c r="O2651" s="74"/>
      <c r="P2651" s="74"/>
      <c r="Q2651" s="74"/>
      <c r="R2651" s="74"/>
      <c r="S2651" s="74"/>
      <c r="T2651" s="74"/>
      <c r="U2651" s="74"/>
      <c r="V2651" s="74"/>
      <c r="W2651" s="74"/>
      <c r="X2651" s="74"/>
      <c r="Y2651" s="74"/>
      <c r="Z2651" s="74"/>
    </row>
    <row r="2652" spans="1:26">
      <c r="A2652" s="74"/>
      <c r="B2652" s="74"/>
      <c r="C2652" s="74"/>
      <c r="D2652" s="74"/>
      <c r="E2652" s="74"/>
      <c r="F2652" s="74"/>
      <c r="G2652" s="74"/>
      <c r="H2652" s="74"/>
      <c r="I2652" s="74"/>
      <c r="J2652" s="74"/>
      <c r="K2652" s="74"/>
      <c r="L2652" s="74"/>
      <c r="M2652" s="74"/>
      <c r="N2652" s="74"/>
      <c r="O2652" s="74"/>
      <c r="P2652" s="74"/>
      <c r="Q2652" s="74"/>
      <c r="R2652" s="74"/>
      <c r="S2652" s="74"/>
      <c r="T2652" s="74"/>
      <c r="U2652" s="74"/>
      <c r="V2652" s="74"/>
      <c r="W2652" s="74"/>
      <c r="X2652" s="74"/>
      <c r="Y2652" s="74"/>
      <c r="Z2652" s="74"/>
    </row>
    <row r="2653" spans="1:26">
      <c r="A2653" s="74"/>
      <c r="B2653" s="74"/>
      <c r="C2653" s="74"/>
      <c r="D2653" s="74"/>
      <c r="E2653" s="74"/>
      <c r="F2653" s="74"/>
      <c r="G2653" s="74"/>
      <c r="H2653" s="74"/>
      <c r="I2653" s="74"/>
      <c r="J2653" s="74"/>
      <c r="K2653" s="74"/>
      <c r="L2653" s="74"/>
      <c r="M2653" s="74"/>
      <c r="N2653" s="74"/>
      <c r="O2653" s="74"/>
      <c r="P2653" s="74"/>
      <c r="Q2653" s="74"/>
      <c r="R2653" s="74"/>
      <c r="S2653" s="74"/>
      <c r="T2653" s="74"/>
      <c r="U2653" s="74"/>
      <c r="V2653" s="74"/>
      <c r="W2653" s="74"/>
      <c r="X2653" s="74"/>
      <c r="Y2653" s="74"/>
      <c r="Z2653" s="74"/>
    </row>
    <row r="2654" spans="1:26">
      <c r="A2654" s="74"/>
      <c r="B2654" s="74"/>
      <c r="C2654" s="74"/>
      <c r="D2654" s="74"/>
      <c r="E2654" s="74"/>
      <c r="F2654" s="74"/>
      <c r="G2654" s="74"/>
      <c r="H2654" s="74"/>
      <c r="I2654" s="74"/>
      <c r="J2654" s="74"/>
      <c r="K2654" s="74"/>
      <c r="L2654" s="74"/>
      <c r="M2654" s="74"/>
      <c r="N2654" s="74"/>
      <c r="O2654" s="74"/>
      <c r="P2654" s="74"/>
      <c r="Q2654" s="74"/>
      <c r="R2654" s="74"/>
      <c r="S2654" s="74"/>
      <c r="T2654" s="74"/>
      <c r="U2654" s="74"/>
      <c r="V2654" s="74"/>
      <c r="W2654" s="74"/>
      <c r="X2654" s="74"/>
      <c r="Y2654" s="74"/>
      <c r="Z2654" s="74"/>
    </row>
    <row r="2655" spans="1:26">
      <c r="A2655" s="74"/>
      <c r="B2655" s="74"/>
      <c r="C2655" s="74"/>
      <c r="D2655" s="74"/>
      <c r="E2655" s="74"/>
      <c r="F2655" s="74"/>
      <c r="G2655" s="74"/>
      <c r="H2655" s="74"/>
      <c r="I2655" s="74"/>
      <c r="J2655" s="74"/>
      <c r="K2655" s="74"/>
      <c r="L2655" s="74"/>
      <c r="M2655" s="74"/>
      <c r="N2655" s="74"/>
      <c r="O2655" s="74"/>
      <c r="P2655" s="74"/>
      <c r="Q2655" s="74"/>
      <c r="R2655" s="74"/>
      <c r="S2655" s="74"/>
      <c r="T2655" s="74"/>
      <c r="U2655" s="74"/>
      <c r="V2655" s="74"/>
      <c r="W2655" s="74"/>
      <c r="X2655" s="74"/>
      <c r="Y2655" s="74"/>
      <c r="Z2655" s="74"/>
    </row>
    <row r="2656" spans="1:26">
      <c r="A2656" s="74"/>
      <c r="B2656" s="74"/>
      <c r="C2656" s="74"/>
      <c r="D2656" s="74"/>
      <c r="E2656" s="74"/>
      <c r="F2656" s="74"/>
      <c r="G2656" s="74"/>
      <c r="H2656" s="74"/>
      <c r="I2656" s="74"/>
      <c r="J2656" s="74"/>
      <c r="K2656" s="74"/>
      <c r="L2656" s="74"/>
      <c r="M2656" s="74"/>
      <c r="N2656" s="74"/>
      <c r="O2656" s="74"/>
      <c r="P2656" s="74"/>
      <c r="Q2656" s="74"/>
      <c r="R2656" s="74"/>
      <c r="S2656" s="74"/>
      <c r="T2656" s="74"/>
      <c r="U2656" s="74"/>
      <c r="V2656" s="74"/>
      <c r="W2656" s="74"/>
      <c r="X2656" s="74"/>
      <c r="Y2656" s="74"/>
      <c r="Z2656" s="74"/>
    </row>
    <row r="2657" spans="1:26">
      <c r="A2657" s="74"/>
      <c r="B2657" s="74"/>
      <c r="C2657" s="74"/>
      <c r="D2657" s="74"/>
      <c r="E2657" s="74"/>
      <c r="F2657" s="74"/>
      <c r="G2657" s="74"/>
      <c r="H2657" s="74"/>
      <c r="I2657" s="74"/>
      <c r="J2657" s="74"/>
      <c r="K2657" s="74"/>
      <c r="L2657" s="74"/>
      <c r="M2657" s="74"/>
      <c r="N2657" s="74"/>
      <c r="O2657" s="74"/>
      <c r="P2657" s="74"/>
      <c r="Q2657" s="74"/>
      <c r="R2657" s="74"/>
      <c r="S2657" s="74"/>
      <c r="T2657" s="74"/>
      <c r="U2657" s="74"/>
      <c r="V2657" s="74"/>
      <c r="W2657" s="74"/>
      <c r="X2657" s="74"/>
      <c r="Y2657" s="74"/>
      <c r="Z2657" s="74"/>
    </row>
    <row r="2658" spans="1:26">
      <c r="A2658" s="74"/>
      <c r="B2658" s="74"/>
      <c r="C2658" s="74"/>
      <c r="D2658" s="74"/>
      <c r="E2658" s="74"/>
      <c r="F2658" s="74"/>
      <c r="G2658" s="74"/>
      <c r="H2658" s="74"/>
      <c r="I2658" s="74"/>
      <c r="J2658" s="74"/>
      <c r="K2658" s="74"/>
      <c r="L2658" s="74"/>
      <c r="M2658" s="74"/>
      <c r="N2658" s="74"/>
      <c r="O2658" s="74"/>
      <c r="P2658" s="74"/>
      <c r="Q2658" s="74"/>
      <c r="R2658" s="74"/>
      <c r="S2658" s="74"/>
      <c r="T2658" s="74"/>
      <c r="U2658" s="74"/>
      <c r="V2658" s="74"/>
      <c r="W2658" s="74"/>
      <c r="X2658" s="74"/>
      <c r="Y2658" s="74"/>
      <c r="Z2658" s="74"/>
    </row>
    <row r="2659" spans="1:26">
      <c r="A2659" s="74"/>
      <c r="B2659" s="74"/>
      <c r="C2659" s="74"/>
      <c r="D2659" s="74"/>
      <c r="E2659" s="74"/>
      <c r="F2659" s="74"/>
      <c r="G2659" s="74"/>
      <c r="H2659" s="74"/>
      <c r="I2659" s="74"/>
      <c r="J2659" s="74"/>
      <c r="K2659" s="74"/>
      <c r="L2659" s="74"/>
      <c r="M2659" s="74"/>
      <c r="N2659" s="74"/>
      <c r="O2659" s="74"/>
      <c r="P2659" s="74"/>
      <c r="Q2659" s="74"/>
      <c r="R2659" s="74"/>
      <c r="S2659" s="74"/>
      <c r="T2659" s="74"/>
      <c r="U2659" s="74"/>
      <c r="V2659" s="74"/>
      <c r="W2659" s="74"/>
      <c r="X2659" s="74"/>
      <c r="Y2659" s="74"/>
      <c r="Z2659" s="74"/>
    </row>
    <row r="2660" spans="1:26">
      <c r="A2660" s="74"/>
      <c r="B2660" s="74"/>
      <c r="C2660" s="74"/>
      <c r="D2660" s="74"/>
      <c r="E2660" s="74"/>
      <c r="F2660" s="74"/>
      <c r="G2660" s="74"/>
      <c r="H2660" s="74"/>
      <c r="I2660" s="74"/>
      <c r="J2660" s="74"/>
      <c r="K2660" s="74"/>
      <c r="L2660" s="74"/>
      <c r="M2660" s="74"/>
      <c r="N2660" s="74"/>
      <c r="O2660" s="74"/>
      <c r="P2660" s="74"/>
      <c r="Q2660" s="74"/>
      <c r="R2660" s="74"/>
      <c r="S2660" s="74"/>
      <c r="T2660" s="74"/>
      <c r="U2660" s="74"/>
      <c r="V2660" s="74"/>
      <c r="W2660" s="74"/>
      <c r="X2660" s="74"/>
      <c r="Y2660" s="74"/>
      <c r="Z2660" s="74"/>
    </row>
    <row r="2661" spans="1:26">
      <c r="A2661" s="74"/>
      <c r="B2661" s="74"/>
      <c r="C2661" s="74"/>
      <c r="D2661" s="74"/>
      <c r="E2661" s="74"/>
      <c r="F2661" s="74"/>
      <c r="G2661" s="74"/>
      <c r="H2661" s="74"/>
      <c r="I2661" s="74"/>
      <c r="J2661" s="74"/>
      <c r="K2661" s="74"/>
      <c r="L2661" s="74"/>
      <c r="M2661" s="74"/>
      <c r="N2661" s="74"/>
      <c r="O2661" s="74"/>
      <c r="P2661" s="74"/>
      <c r="Q2661" s="74"/>
      <c r="R2661" s="74"/>
      <c r="S2661" s="74"/>
      <c r="T2661" s="74"/>
      <c r="U2661" s="74"/>
      <c r="V2661" s="74"/>
      <c r="W2661" s="74"/>
      <c r="X2661" s="74"/>
      <c r="Y2661" s="74"/>
      <c r="Z2661" s="74"/>
    </row>
    <row r="2662" spans="1:26">
      <c r="A2662" s="74"/>
      <c r="B2662" s="74"/>
      <c r="C2662" s="74"/>
      <c r="D2662" s="74"/>
      <c r="E2662" s="74"/>
      <c r="F2662" s="74"/>
      <c r="G2662" s="74"/>
      <c r="H2662" s="74"/>
      <c r="I2662" s="74"/>
      <c r="J2662" s="74"/>
      <c r="K2662" s="74"/>
      <c r="L2662" s="74"/>
      <c r="M2662" s="74"/>
      <c r="N2662" s="74"/>
      <c r="O2662" s="74"/>
      <c r="P2662" s="74"/>
      <c r="Q2662" s="74"/>
      <c r="R2662" s="74"/>
      <c r="S2662" s="74"/>
      <c r="T2662" s="74"/>
      <c r="U2662" s="74"/>
      <c r="V2662" s="74"/>
      <c r="W2662" s="74"/>
      <c r="X2662" s="74"/>
      <c r="Y2662" s="74"/>
      <c r="Z2662" s="74"/>
    </row>
    <row r="2663" spans="1:26">
      <c r="A2663" s="74"/>
      <c r="B2663" s="74"/>
      <c r="C2663" s="74"/>
      <c r="D2663" s="74"/>
      <c r="E2663" s="74"/>
      <c r="F2663" s="74"/>
      <c r="G2663" s="74"/>
      <c r="H2663" s="74"/>
      <c r="I2663" s="74"/>
      <c r="J2663" s="74"/>
      <c r="K2663" s="74"/>
      <c r="L2663" s="74"/>
      <c r="M2663" s="74"/>
      <c r="N2663" s="74"/>
      <c r="O2663" s="74"/>
      <c r="P2663" s="74"/>
      <c r="Q2663" s="74"/>
      <c r="R2663" s="74"/>
      <c r="S2663" s="74"/>
      <c r="T2663" s="74"/>
      <c r="U2663" s="74"/>
      <c r="V2663" s="74"/>
      <c r="W2663" s="74"/>
      <c r="X2663" s="74"/>
      <c r="Y2663" s="74"/>
      <c r="Z2663" s="74"/>
    </row>
    <row r="2664" spans="1:26">
      <c r="A2664" s="74"/>
      <c r="B2664" s="74"/>
      <c r="C2664" s="74"/>
      <c r="D2664" s="74"/>
      <c r="E2664" s="74"/>
      <c r="F2664" s="74"/>
      <c r="G2664" s="74"/>
      <c r="H2664" s="74"/>
      <c r="I2664" s="74"/>
      <c r="J2664" s="74"/>
      <c r="K2664" s="74"/>
      <c r="L2664" s="74"/>
      <c r="M2664" s="74"/>
      <c r="N2664" s="74"/>
      <c r="O2664" s="74"/>
      <c r="P2664" s="74"/>
      <c r="Q2664" s="74"/>
      <c r="R2664" s="74"/>
      <c r="S2664" s="74"/>
      <c r="T2664" s="74"/>
      <c r="U2664" s="74"/>
      <c r="V2664" s="74"/>
      <c r="W2664" s="74"/>
      <c r="X2664" s="74"/>
      <c r="Y2664" s="74"/>
      <c r="Z2664" s="74"/>
    </row>
    <row r="2665" spans="1:26">
      <c r="A2665" s="74"/>
      <c r="B2665" s="74"/>
      <c r="C2665" s="74"/>
      <c r="D2665" s="74"/>
      <c r="E2665" s="74"/>
      <c r="F2665" s="74"/>
      <c r="G2665" s="74"/>
      <c r="H2665" s="74"/>
      <c r="I2665" s="74"/>
      <c r="J2665" s="74"/>
      <c r="K2665" s="74"/>
      <c r="L2665" s="74"/>
      <c r="M2665" s="74"/>
      <c r="N2665" s="74"/>
      <c r="O2665" s="74"/>
      <c r="P2665" s="74"/>
      <c r="Q2665" s="74"/>
      <c r="R2665" s="74"/>
      <c r="S2665" s="74"/>
      <c r="T2665" s="74"/>
      <c r="U2665" s="74"/>
      <c r="V2665" s="74"/>
      <c r="W2665" s="74"/>
      <c r="X2665" s="74"/>
      <c r="Y2665" s="74"/>
      <c r="Z2665" s="74"/>
    </row>
    <row r="2666" spans="1:26">
      <c r="A2666" s="74"/>
      <c r="B2666" s="74"/>
      <c r="C2666" s="74"/>
      <c r="D2666" s="74"/>
      <c r="E2666" s="74"/>
      <c r="F2666" s="74"/>
      <c r="G2666" s="74"/>
      <c r="H2666" s="74"/>
      <c r="I2666" s="74"/>
      <c r="J2666" s="74"/>
      <c r="K2666" s="74"/>
      <c r="L2666" s="74"/>
      <c r="M2666" s="74"/>
      <c r="N2666" s="74"/>
      <c r="O2666" s="74"/>
      <c r="P2666" s="74"/>
      <c r="Q2666" s="74"/>
      <c r="R2666" s="74"/>
      <c r="S2666" s="74"/>
      <c r="T2666" s="74"/>
      <c r="U2666" s="74"/>
      <c r="V2666" s="74"/>
      <c r="W2666" s="74"/>
      <c r="X2666" s="74"/>
      <c r="Y2666" s="74"/>
      <c r="Z2666" s="74"/>
    </row>
    <row r="2667" spans="1:26">
      <c r="A2667" s="74"/>
      <c r="B2667" s="74"/>
      <c r="C2667" s="74"/>
      <c r="D2667" s="74"/>
      <c r="E2667" s="74"/>
      <c r="F2667" s="74"/>
      <c r="G2667" s="74"/>
      <c r="H2667" s="74"/>
      <c r="I2667" s="74"/>
      <c r="J2667" s="74"/>
      <c r="K2667" s="74"/>
      <c r="L2667" s="74"/>
      <c r="M2667" s="74"/>
      <c r="N2667" s="74"/>
      <c r="O2667" s="74"/>
      <c r="P2667" s="74"/>
      <c r="Q2667" s="74"/>
      <c r="R2667" s="74"/>
      <c r="S2667" s="74"/>
      <c r="T2667" s="74"/>
      <c r="U2667" s="74"/>
      <c r="V2667" s="74"/>
      <c r="W2667" s="74"/>
      <c r="X2667" s="74"/>
      <c r="Y2667" s="74"/>
      <c r="Z2667" s="74"/>
    </row>
    <row r="2668" spans="1:26">
      <c r="A2668" s="74"/>
      <c r="B2668" s="74"/>
      <c r="C2668" s="74"/>
      <c r="D2668" s="74"/>
      <c r="E2668" s="74"/>
      <c r="F2668" s="74"/>
      <c r="G2668" s="74"/>
      <c r="H2668" s="74"/>
      <c r="I2668" s="74"/>
      <c r="J2668" s="74"/>
      <c r="K2668" s="74"/>
      <c r="L2668" s="74"/>
      <c r="M2668" s="74"/>
      <c r="N2668" s="74"/>
      <c r="O2668" s="74"/>
      <c r="P2668" s="74"/>
      <c r="Q2668" s="74"/>
      <c r="R2668" s="74"/>
      <c r="S2668" s="74"/>
      <c r="T2668" s="74"/>
      <c r="U2668" s="74"/>
      <c r="V2668" s="74"/>
      <c r="W2668" s="74"/>
      <c r="X2668" s="74"/>
      <c r="Y2668" s="74"/>
      <c r="Z2668" s="74"/>
    </row>
    <row r="2669" spans="1:26">
      <c r="A2669" s="74"/>
      <c r="B2669" s="74"/>
      <c r="C2669" s="74"/>
      <c r="D2669" s="74"/>
      <c r="E2669" s="74"/>
      <c r="F2669" s="74"/>
      <c r="G2669" s="74"/>
      <c r="H2669" s="74"/>
      <c r="I2669" s="74"/>
      <c r="J2669" s="74"/>
      <c r="K2669" s="74"/>
      <c r="L2669" s="74"/>
      <c r="M2669" s="74"/>
      <c r="N2669" s="74"/>
      <c r="O2669" s="74"/>
      <c r="P2669" s="74"/>
      <c r="Q2669" s="74"/>
      <c r="R2669" s="74"/>
      <c r="S2669" s="74"/>
      <c r="T2669" s="74"/>
      <c r="U2669" s="74"/>
      <c r="V2669" s="74"/>
      <c r="W2669" s="74"/>
      <c r="X2669" s="74"/>
      <c r="Y2669" s="74"/>
      <c r="Z2669" s="74"/>
    </row>
    <row r="2670" spans="1:26">
      <c r="A2670" s="74"/>
      <c r="B2670" s="74"/>
      <c r="C2670" s="74"/>
      <c r="D2670" s="74"/>
      <c r="E2670" s="74"/>
      <c r="F2670" s="74"/>
      <c r="G2670" s="74"/>
      <c r="H2670" s="74"/>
      <c r="I2670" s="74"/>
      <c r="J2670" s="74"/>
      <c r="K2670" s="74"/>
      <c r="L2670" s="74"/>
      <c r="M2670" s="74"/>
      <c r="N2670" s="74"/>
      <c r="O2670" s="74"/>
      <c r="P2670" s="74"/>
      <c r="Q2670" s="74"/>
      <c r="R2670" s="74"/>
      <c r="S2670" s="74"/>
      <c r="T2670" s="74"/>
      <c r="U2670" s="74"/>
      <c r="V2670" s="74"/>
      <c r="W2670" s="74"/>
      <c r="X2670" s="74"/>
      <c r="Y2670" s="74"/>
      <c r="Z2670" s="74"/>
    </row>
    <row r="2671" spans="1:26">
      <c r="A2671" s="74"/>
      <c r="B2671" s="74"/>
      <c r="C2671" s="74"/>
      <c r="D2671" s="74"/>
      <c r="E2671" s="74"/>
      <c r="F2671" s="74"/>
      <c r="G2671" s="74"/>
      <c r="H2671" s="74"/>
      <c r="I2671" s="74"/>
      <c r="J2671" s="74"/>
      <c r="K2671" s="74"/>
      <c r="L2671" s="74"/>
      <c r="M2671" s="74"/>
      <c r="N2671" s="74"/>
      <c r="O2671" s="74"/>
      <c r="P2671" s="74"/>
      <c r="Q2671" s="74"/>
      <c r="R2671" s="74"/>
      <c r="S2671" s="74"/>
      <c r="T2671" s="74"/>
      <c r="U2671" s="74"/>
      <c r="V2671" s="74"/>
      <c r="W2671" s="74"/>
      <c r="X2671" s="74"/>
      <c r="Y2671" s="74"/>
      <c r="Z2671" s="74"/>
    </row>
    <row r="2672" spans="1:26">
      <c r="A2672" s="74"/>
      <c r="B2672" s="74"/>
      <c r="C2672" s="74"/>
      <c r="D2672" s="74"/>
      <c r="E2672" s="74"/>
      <c r="F2672" s="74"/>
      <c r="G2672" s="74"/>
      <c r="H2672" s="74"/>
      <c r="I2672" s="74"/>
      <c r="J2672" s="74"/>
      <c r="K2672" s="74"/>
      <c r="L2672" s="74"/>
      <c r="M2672" s="74"/>
      <c r="N2672" s="74"/>
      <c r="O2672" s="74"/>
      <c r="P2672" s="74"/>
      <c r="Q2672" s="74"/>
      <c r="R2672" s="74"/>
      <c r="S2672" s="74"/>
      <c r="T2672" s="74"/>
      <c r="U2672" s="74"/>
      <c r="V2672" s="74"/>
      <c r="W2672" s="74"/>
      <c r="X2672" s="74"/>
      <c r="Y2672" s="74"/>
      <c r="Z2672" s="74"/>
    </row>
    <row r="2673" spans="1:26">
      <c r="A2673" s="74"/>
      <c r="B2673" s="74"/>
      <c r="C2673" s="74"/>
      <c r="D2673" s="74"/>
      <c r="E2673" s="74"/>
      <c r="F2673" s="74"/>
      <c r="G2673" s="74"/>
      <c r="H2673" s="74"/>
      <c r="I2673" s="74"/>
      <c r="J2673" s="74"/>
      <c r="K2673" s="74"/>
      <c r="L2673" s="74"/>
      <c r="M2673" s="74"/>
      <c r="N2673" s="74"/>
      <c r="O2673" s="74"/>
      <c r="P2673" s="74"/>
      <c r="Q2673" s="74"/>
      <c r="R2673" s="74"/>
      <c r="S2673" s="74"/>
      <c r="T2673" s="74"/>
      <c r="U2673" s="74"/>
      <c r="V2673" s="74"/>
      <c r="W2673" s="74"/>
      <c r="X2673" s="74"/>
      <c r="Y2673" s="74"/>
      <c r="Z2673" s="74"/>
    </row>
    <row r="2674" spans="1:26">
      <c r="A2674" s="74"/>
      <c r="B2674" s="74"/>
      <c r="C2674" s="74"/>
      <c r="D2674" s="74"/>
      <c r="E2674" s="74"/>
      <c r="F2674" s="74"/>
      <c r="G2674" s="74"/>
      <c r="H2674" s="74"/>
      <c r="I2674" s="74"/>
      <c r="J2674" s="74"/>
      <c r="K2674" s="74"/>
      <c r="L2674" s="74"/>
      <c r="M2674" s="74"/>
      <c r="N2674" s="74"/>
      <c r="O2674" s="74"/>
      <c r="P2674" s="74"/>
      <c r="Q2674" s="74"/>
      <c r="R2674" s="74"/>
      <c r="S2674" s="74"/>
      <c r="T2674" s="74"/>
      <c r="U2674" s="74"/>
      <c r="V2674" s="74"/>
      <c r="W2674" s="74"/>
      <c r="X2674" s="74"/>
      <c r="Y2674" s="74"/>
      <c r="Z2674" s="74"/>
    </row>
    <row r="2675" spans="1:26">
      <c r="A2675" s="74"/>
      <c r="B2675" s="74"/>
      <c r="C2675" s="74"/>
      <c r="D2675" s="74"/>
      <c r="E2675" s="74"/>
      <c r="F2675" s="74"/>
      <c r="G2675" s="74"/>
      <c r="H2675" s="74"/>
      <c r="I2675" s="74"/>
      <c r="J2675" s="74"/>
      <c r="K2675" s="74"/>
      <c r="L2675" s="74"/>
      <c r="M2675" s="74"/>
      <c r="N2675" s="74"/>
      <c r="O2675" s="74"/>
      <c r="P2675" s="74"/>
      <c r="Q2675" s="74"/>
      <c r="R2675" s="74"/>
      <c r="S2675" s="74"/>
      <c r="T2675" s="74"/>
      <c r="U2675" s="74"/>
      <c r="V2675" s="74"/>
      <c r="W2675" s="74"/>
      <c r="X2675" s="74"/>
      <c r="Y2675" s="74"/>
      <c r="Z2675" s="74"/>
    </row>
    <row r="2676" spans="1:26">
      <c r="A2676" s="74"/>
      <c r="B2676" s="74"/>
      <c r="C2676" s="74"/>
      <c r="D2676" s="74"/>
      <c r="E2676" s="74"/>
      <c r="F2676" s="74"/>
      <c r="G2676" s="74"/>
      <c r="H2676" s="74"/>
      <c r="I2676" s="74"/>
      <c r="J2676" s="74"/>
      <c r="K2676" s="74"/>
      <c r="L2676" s="74"/>
      <c r="M2676" s="74"/>
      <c r="N2676" s="74"/>
      <c r="O2676" s="74"/>
      <c r="P2676" s="74"/>
      <c r="Q2676" s="74"/>
      <c r="R2676" s="74"/>
      <c r="S2676" s="74"/>
      <c r="T2676" s="74"/>
      <c r="U2676" s="74"/>
      <c r="V2676" s="74"/>
      <c r="W2676" s="74"/>
      <c r="X2676" s="74"/>
      <c r="Y2676" s="74"/>
      <c r="Z2676" s="74"/>
    </row>
    <row r="2677" spans="1:26">
      <c r="A2677" s="74"/>
      <c r="B2677" s="74"/>
      <c r="C2677" s="74"/>
      <c r="D2677" s="74"/>
      <c r="E2677" s="74"/>
      <c r="F2677" s="74"/>
      <c r="G2677" s="74"/>
      <c r="H2677" s="74"/>
      <c r="I2677" s="74"/>
      <c r="J2677" s="74"/>
      <c r="K2677" s="74"/>
      <c r="L2677" s="74"/>
      <c r="M2677" s="74"/>
      <c r="N2677" s="74"/>
      <c r="O2677" s="74"/>
      <c r="P2677" s="74"/>
      <c r="Q2677" s="74"/>
      <c r="R2677" s="74"/>
      <c r="S2677" s="74"/>
      <c r="T2677" s="74"/>
      <c r="U2677" s="74"/>
      <c r="V2677" s="74"/>
      <c r="W2677" s="74"/>
      <c r="X2677" s="74"/>
      <c r="Y2677" s="74"/>
      <c r="Z2677" s="74"/>
    </row>
    <row r="2678" spans="1:26">
      <c r="A2678" s="74"/>
      <c r="B2678" s="74"/>
      <c r="C2678" s="74"/>
      <c r="D2678" s="74"/>
      <c r="E2678" s="74"/>
      <c r="F2678" s="74"/>
      <c r="G2678" s="74"/>
      <c r="H2678" s="74"/>
      <c r="I2678" s="74"/>
      <c r="J2678" s="74"/>
      <c r="K2678" s="74"/>
      <c r="L2678" s="74"/>
      <c r="M2678" s="74"/>
      <c r="N2678" s="74"/>
      <c r="O2678" s="74"/>
      <c r="P2678" s="74"/>
      <c r="Q2678" s="74"/>
      <c r="R2678" s="74"/>
      <c r="S2678" s="74"/>
      <c r="T2678" s="74"/>
      <c r="U2678" s="74"/>
      <c r="V2678" s="74"/>
      <c r="W2678" s="74"/>
      <c r="X2678" s="74"/>
      <c r="Y2678" s="74"/>
      <c r="Z2678" s="74"/>
    </row>
    <row r="2679" spans="1:26">
      <c r="A2679" s="74"/>
      <c r="B2679" s="74"/>
      <c r="C2679" s="74"/>
      <c r="D2679" s="74"/>
      <c r="E2679" s="74"/>
      <c r="F2679" s="74"/>
      <c r="G2679" s="74"/>
      <c r="H2679" s="74"/>
      <c r="I2679" s="74"/>
      <c r="J2679" s="74"/>
      <c r="K2679" s="74"/>
      <c r="L2679" s="74"/>
      <c r="M2679" s="74"/>
      <c r="N2679" s="74"/>
      <c r="O2679" s="74"/>
      <c r="P2679" s="74"/>
      <c r="Q2679" s="74"/>
      <c r="R2679" s="74"/>
      <c r="S2679" s="74"/>
      <c r="T2679" s="74"/>
      <c r="U2679" s="74"/>
      <c r="V2679" s="74"/>
      <c r="W2679" s="74"/>
      <c r="X2679" s="74"/>
      <c r="Y2679" s="74"/>
      <c r="Z2679" s="74"/>
    </row>
    <row r="2680" spans="1:26">
      <c r="A2680" s="74"/>
      <c r="B2680" s="74"/>
      <c r="C2680" s="74"/>
      <c r="D2680" s="74"/>
      <c r="E2680" s="74"/>
      <c r="F2680" s="74"/>
      <c r="G2680" s="74"/>
      <c r="H2680" s="74"/>
      <c r="I2680" s="74"/>
      <c r="J2680" s="74"/>
      <c r="K2680" s="74"/>
      <c r="L2680" s="74"/>
      <c r="M2680" s="74"/>
      <c r="N2680" s="74"/>
      <c r="O2680" s="74"/>
      <c r="P2680" s="74"/>
      <c r="Q2680" s="74"/>
      <c r="R2680" s="74"/>
      <c r="S2680" s="74"/>
      <c r="T2680" s="74"/>
      <c r="U2680" s="74"/>
      <c r="V2680" s="74"/>
      <c r="W2680" s="74"/>
      <c r="X2680" s="74"/>
      <c r="Y2680" s="74"/>
      <c r="Z2680" s="74"/>
    </row>
    <row r="2681" spans="1:26">
      <c r="A2681" s="74"/>
      <c r="B2681" s="74"/>
      <c r="C2681" s="74"/>
      <c r="D2681" s="74"/>
      <c r="E2681" s="74"/>
      <c r="F2681" s="74"/>
      <c r="G2681" s="74"/>
      <c r="H2681" s="74"/>
      <c r="I2681" s="74"/>
      <c r="J2681" s="74"/>
      <c r="K2681" s="74"/>
      <c r="L2681" s="74"/>
      <c r="M2681" s="74"/>
      <c r="N2681" s="74"/>
      <c r="O2681" s="74"/>
      <c r="P2681" s="74"/>
      <c r="Q2681" s="74"/>
      <c r="R2681" s="74"/>
      <c r="S2681" s="74"/>
      <c r="T2681" s="74"/>
      <c r="U2681" s="74"/>
      <c r="V2681" s="74"/>
      <c r="W2681" s="74"/>
      <c r="X2681" s="74"/>
      <c r="Y2681" s="74"/>
      <c r="Z2681" s="74"/>
    </row>
    <row r="2682" spans="1:26">
      <c r="A2682" s="74"/>
      <c r="B2682" s="74"/>
      <c r="C2682" s="74"/>
      <c r="D2682" s="74"/>
      <c r="E2682" s="74"/>
      <c r="F2682" s="74"/>
      <c r="G2682" s="74"/>
      <c r="H2682" s="74"/>
      <c r="I2682" s="74"/>
      <c r="J2682" s="74"/>
      <c r="K2682" s="74"/>
      <c r="L2682" s="74"/>
      <c r="M2682" s="74"/>
      <c r="N2682" s="74"/>
      <c r="O2682" s="74"/>
      <c r="P2682" s="74"/>
      <c r="Q2682" s="74"/>
      <c r="R2682" s="74"/>
      <c r="S2682" s="74"/>
      <c r="T2682" s="74"/>
      <c r="U2682" s="74"/>
      <c r="V2682" s="74"/>
      <c r="W2682" s="74"/>
      <c r="X2682" s="74"/>
      <c r="Y2682" s="74"/>
      <c r="Z2682" s="74"/>
    </row>
    <row r="2683" spans="1:26">
      <c r="A2683" s="74"/>
      <c r="B2683" s="74"/>
      <c r="C2683" s="74"/>
      <c r="D2683" s="74"/>
      <c r="E2683" s="74"/>
      <c r="F2683" s="74"/>
      <c r="G2683" s="74"/>
      <c r="H2683" s="74"/>
      <c r="I2683" s="74"/>
      <c r="J2683" s="74"/>
      <c r="K2683" s="74"/>
      <c r="L2683" s="74"/>
      <c r="M2683" s="74"/>
      <c r="N2683" s="74"/>
      <c r="O2683" s="74"/>
      <c r="P2683" s="74"/>
      <c r="Q2683" s="74"/>
      <c r="R2683" s="74"/>
      <c r="S2683" s="74"/>
      <c r="T2683" s="74"/>
      <c r="U2683" s="74"/>
      <c r="V2683" s="74"/>
      <c r="W2683" s="74"/>
      <c r="X2683" s="74"/>
      <c r="Y2683" s="74"/>
      <c r="Z2683" s="74"/>
    </row>
    <row r="2684" spans="1:26">
      <c r="A2684" s="74"/>
      <c r="B2684" s="74"/>
      <c r="C2684" s="74"/>
      <c r="D2684" s="74"/>
      <c r="E2684" s="74"/>
      <c r="F2684" s="74"/>
      <c r="G2684" s="74"/>
      <c r="H2684" s="74"/>
      <c r="I2684" s="74"/>
      <c r="J2684" s="74"/>
      <c r="K2684" s="74"/>
      <c r="L2684" s="74"/>
      <c r="M2684" s="74"/>
      <c r="N2684" s="74"/>
      <c r="O2684" s="74"/>
      <c r="P2684" s="74"/>
      <c r="Q2684" s="74"/>
      <c r="R2684" s="74"/>
      <c r="S2684" s="74"/>
      <c r="T2684" s="74"/>
      <c r="U2684" s="74"/>
      <c r="V2684" s="74"/>
      <c r="W2684" s="74"/>
      <c r="X2684" s="74"/>
      <c r="Y2684" s="74"/>
      <c r="Z2684" s="74"/>
    </row>
    <row r="2685" spans="1:26">
      <c r="A2685" s="74"/>
      <c r="B2685" s="74"/>
      <c r="C2685" s="74"/>
      <c r="D2685" s="74"/>
      <c r="E2685" s="74"/>
      <c r="F2685" s="74"/>
      <c r="G2685" s="74"/>
      <c r="H2685" s="74"/>
      <c r="I2685" s="74"/>
      <c r="J2685" s="74"/>
      <c r="K2685" s="74"/>
      <c r="L2685" s="74"/>
      <c r="M2685" s="74"/>
      <c r="N2685" s="74"/>
      <c r="O2685" s="74"/>
      <c r="P2685" s="74"/>
      <c r="Q2685" s="74"/>
      <c r="R2685" s="74"/>
      <c r="S2685" s="74"/>
      <c r="T2685" s="74"/>
      <c r="U2685" s="74"/>
      <c r="V2685" s="74"/>
      <c r="W2685" s="74"/>
      <c r="X2685" s="74"/>
      <c r="Y2685" s="74"/>
      <c r="Z2685" s="74"/>
    </row>
    <row r="2686" spans="1:26">
      <c r="A2686" s="74"/>
      <c r="B2686" s="74"/>
      <c r="C2686" s="74"/>
      <c r="D2686" s="74"/>
      <c r="E2686" s="74"/>
      <c r="F2686" s="74"/>
      <c r="G2686" s="74"/>
      <c r="H2686" s="74"/>
      <c r="I2686" s="74"/>
      <c r="J2686" s="74"/>
      <c r="K2686" s="74"/>
      <c r="L2686" s="74"/>
      <c r="M2686" s="74"/>
      <c r="N2686" s="74"/>
      <c r="O2686" s="74"/>
      <c r="P2686" s="74"/>
      <c r="Q2686" s="74"/>
      <c r="R2686" s="74"/>
      <c r="S2686" s="74"/>
      <c r="T2686" s="74"/>
      <c r="U2686" s="74"/>
      <c r="V2686" s="74"/>
      <c r="W2686" s="74"/>
      <c r="X2686" s="74"/>
      <c r="Y2686" s="74"/>
      <c r="Z2686" s="74"/>
    </row>
    <row r="2687" spans="1:26">
      <c r="A2687" s="74"/>
      <c r="B2687" s="74"/>
      <c r="C2687" s="74"/>
      <c r="D2687" s="74"/>
      <c r="E2687" s="74"/>
      <c r="F2687" s="74"/>
      <c r="G2687" s="74"/>
      <c r="H2687" s="74"/>
      <c r="I2687" s="74"/>
      <c r="J2687" s="74"/>
      <c r="K2687" s="74"/>
      <c r="L2687" s="74"/>
      <c r="M2687" s="74"/>
      <c r="N2687" s="74"/>
      <c r="O2687" s="74"/>
      <c r="P2687" s="74"/>
      <c r="Q2687" s="74"/>
      <c r="R2687" s="74"/>
      <c r="S2687" s="74"/>
      <c r="T2687" s="74"/>
      <c r="U2687" s="74"/>
      <c r="V2687" s="74"/>
      <c r="W2687" s="74"/>
      <c r="X2687" s="74"/>
      <c r="Y2687" s="74"/>
      <c r="Z2687" s="74"/>
    </row>
    <row r="2688" spans="1:26">
      <c r="A2688" s="74"/>
      <c r="B2688" s="74"/>
      <c r="C2688" s="74"/>
      <c r="D2688" s="74"/>
      <c r="E2688" s="74"/>
      <c r="F2688" s="74"/>
      <c r="G2688" s="74"/>
      <c r="H2688" s="74"/>
      <c r="I2688" s="74"/>
      <c r="J2688" s="74"/>
      <c r="K2688" s="74"/>
      <c r="L2688" s="74"/>
      <c r="M2688" s="74"/>
      <c r="N2688" s="74"/>
      <c r="O2688" s="74"/>
      <c r="P2688" s="74"/>
      <c r="Q2688" s="74"/>
      <c r="R2688" s="74"/>
      <c r="S2688" s="74"/>
      <c r="T2688" s="74"/>
      <c r="U2688" s="74"/>
      <c r="V2688" s="74"/>
      <c r="W2688" s="74"/>
      <c r="X2688" s="74"/>
      <c r="Y2688" s="74"/>
      <c r="Z2688" s="74"/>
    </row>
    <row r="2689" spans="1:26">
      <c r="A2689" s="74"/>
      <c r="B2689" s="74"/>
      <c r="C2689" s="74"/>
      <c r="D2689" s="74"/>
      <c r="E2689" s="74"/>
      <c r="F2689" s="74"/>
      <c r="G2689" s="74"/>
      <c r="H2689" s="74"/>
      <c r="I2689" s="74"/>
      <c r="J2689" s="74"/>
      <c r="K2689" s="74"/>
      <c r="L2689" s="74"/>
      <c r="M2689" s="74"/>
      <c r="N2689" s="74"/>
      <c r="O2689" s="74"/>
      <c r="P2689" s="74"/>
      <c r="Q2689" s="74"/>
      <c r="R2689" s="74"/>
      <c r="S2689" s="74"/>
      <c r="T2689" s="74"/>
      <c r="U2689" s="74"/>
      <c r="V2689" s="74"/>
      <c r="W2689" s="74"/>
      <c r="X2689" s="74"/>
      <c r="Y2689" s="74"/>
      <c r="Z2689" s="74"/>
    </row>
    <row r="2690" spans="1:26">
      <c r="A2690" s="74"/>
      <c r="B2690" s="74"/>
      <c r="C2690" s="74"/>
      <c r="D2690" s="74"/>
      <c r="E2690" s="74"/>
      <c r="F2690" s="74"/>
      <c r="G2690" s="74"/>
      <c r="H2690" s="74"/>
      <c r="I2690" s="74"/>
      <c r="J2690" s="74"/>
      <c r="K2690" s="74"/>
      <c r="L2690" s="74"/>
      <c r="M2690" s="74"/>
      <c r="N2690" s="74"/>
      <c r="O2690" s="74"/>
      <c r="P2690" s="74"/>
      <c r="Q2690" s="74"/>
      <c r="R2690" s="74"/>
      <c r="S2690" s="74"/>
      <c r="T2690" s="74"/>
      <c r="U2690" s="74"/>
      <c r="V2690" s="74"/>
      <c r="W2690" s="74"/>
      <c r="X2690" s="74"/>
      <c r="Y2690" s="74"/>
      <c r="Z2690" s="74"/>
    </row>
    <row r="2691" spans="1:26">
      <c r="A2691" s="74"/>
      <c r="B2691" s="74"/>
      <c r="C2691" s="74"/>
      <c r="D2691" s="74"/>
      <c r="E2691" s="74"/>
      <c r="F2691" s="74"/>
      <c r="G2691" s="74"/>
      <c r="H2691" s="74"/>
      <c r="I2691" s="74"/>
      <c r="J2691" s="74"/>
      <c r="K2691" s="74"/>
      <c r="L2691" s="74"/>
      <c r="M2691" s="74"/>
      <c r="N2691" s="74"/>
      <c r="O2691" s="74"/>
      <c r="P2691" s="74"/>
      <c r="Q2691" s="74"/>
      <c r="R2691" s="74"/>
      <c r="S2691" s="74"/>
      <c r="T2691" s="74"/>
      <c r="U2691" s="74"/>
      <c r="V2691" s="74"/>
      <c r="W2691" s="74"/>
      <c r="X2691" s="74"/>
      <c r="Y2691" s="74"/>
      <c r="Z2691" s="74"/>
    </row>
    <row r="2692" spans="1:26">
      <c r="A2692" s="74"/>
      <c r="B2692" s="74"/>
      <c r="C2692" s="74"/>
      <c r="D2692" s="74"/>
      <c r="E2692" s="74"/>
      <c r="F2692" s="74"/>
      <c r="G2692" s="74"/>
      <c r="H2692" s="74"/>
      <c r="I2692" s="74"/>
      <c r="J2692" s="74"/>
      <c r="K2692" s="74"/>
      <c r="L2692" s="74"/>
      <c r="M2692" s="74"/>
      <c r="N2692" s="74"/>
      <c r="O2692" s="74"/>
      <c r="P2692" s="74"/>
      <c r="Q2692" s="74"/>
      <c r="R2692" s="74"/>
      <c r="S2692" s="74"/>
      <c r="T2692" s="74"/>
      <c r="U2692" s="74"/>
      <c r="V2692" s="74"/>
      <c r="W2692" s="74"/>
      <c r="X2692" s="74"/>
      <c r="Y2692" s="74"/>
      <c r="Z2692" s="74"/>
    </row>
    <row r="2693" spans="1:26">
      <c r="A2693" s="74"/>
      <c r="B2693" s="74"/>
      <c r="C2693" s="74"/>
      <c r="D2693" s="74"/>
      <c r="E2693" s="74"/>
      <c r="F2693" s="74"/>
      <c r="G2693" s="74"/>
      <c r="H2693" s="74"/>
      <c r="I2693" s="74"/>
      <c r="J2693" s="74"/>
      <c r="K2693" s="74"/>
      <c r="L2693" s="74"/>
      <c r="M2693" s="74"/>
      <c r="N2693" s="74"/>
      <c r="O2693" s="74"/>
      <c r="P2693" s="74"/>
      <c r="Q2693" s="74"/>
      <c r="R2693" s="74"/>
      <c r="S2693" s="74"/>
      <c r="T2693" s="74"/>
      <c r="U2693" s="74"/>
      <c r="V2693" s="74"/>
      <c r="W2693" s="74"/>
      <c r="X2693" s="74"/>
      <c r="Y2693" s="74"/>
      <c r="Z2693" s="74"/>
    </row>
    <row r="2694" spans="1:26">
      <c r="A2694" s="74"/>
      <c r="B2694" s="74"/>
      <c r="C2694" s="74"/>
      <c r="D2694" s="74"/>
      <c r="E2694" s="74"/>
      <c r="F2694" s="74"/>
      <c r="G2694" s="74"/>
      <c r="H2694" s="74"/>
      <c r="I2694" s="74"/>
      <c r="J2694" s="74"/>
      <c r="K2694" s="74"/>
      <c r="L2694" s="74"/>
      <c r="M2694" s="74"/>
      <c r="N2694" s="74"/>
      <c r="O2694" s="74"/>
      <c r="P2694" s="74"/>
      <c r="Q2694" s="74"/>
      <c r="R2694" s="74"/>
      <c r="S2694" s="74"/>
      <c r="T2694" s="74"/>
      <c r="U2694" s="74"/>
      <c r="V2694" s="74"/>
      <c r="W2694" s="74"/>
      <c r="X2694" s="74"/>
      <c r="Y2694" s="74"/>
      <c r="Z2694" s="74"/>
    </row>
    <row r="2695" spans="1:26">
      <c r="A2695" s="74"/>
      <c r="B2695" s="74"/>
      <c r="C2695" s="74"/>
      <c r="D2695" s="74"/>
      <c r="E2695" s="74"/>
      <c r="F2695" s="74"/>
      <c r="G2695" s="74"/>
      <c r="H2695" s="74"/>
      <c r="I2695" s="74"/>
      <c r="J2695" s="74"/>
      <c r="K2695" s="74"/>
      <c r="L2695" s="74"/>
      <c r="M2695" s="74"/>
      <c r="N2695" s="74"/>
      <c r="O2695" s="74"/>
      <c r="P2695" s="74"/>
      <c r="Q2695" s="74"/>
      <c r="R2695" s="74"/>
      <c r="S2695" s="74"/>
      <c r="T2695" s="74"/>
      <c r="U2695" s="74"/>
      <c r="V2695" s="74"/>
      <c r="W2695" s="74"/>
      <c r="X2695" s="74"/>
      <c r="Y2695" s="74"/>
      <c r="Z2695" s="74"/>
    </row>
    <row r="2696" spans="1:26">
      <c r="A2696" s="74"/>
      <c r="B2696" s="74"/>
      <c r="C2696" s="74"/>
      <c r="D2696" s="74"/>
      <c r="E2696" s="74"/>
      <c r="F2696" s="74"/>
      <c r="G2696" s="74"/>
      <c r="H2696" s="74"/>
      <c r="I2696" s="74"/>
      <c r="J2696" s="74"/>
      <c r="K2696" s="74"/>
      <c r="L2696" s="74"/>
      <c r="M2696" s="74"/>
      <c r="N2696" s="74"/>
      <c r="O2696" s="74"/>
      <c r="P2696" s="74"/>
      <c r="Q2696" s="74"/>
      <c r="R2696" s="74"/>
      <c r="S2696" s="74"/>
      <c r="T2696" s="74"/>
      <c r="U2696" s="74"/>
      <c r="V2696" s="74"/>
      <c r="W2696" s="74"/>
      <c r="X2696" s="74"/>
      <c r="Y2696" s="74"/>
      <c r="Z2696" s="74"/>
    </row>
    <row r="2697" spans="1:26">
      <c r="A2697" s="74"/>
      <c r="B2697" s="74"/>
      <c r="C2697" s="74"/>
      <c r="D2697" s="74"/>
      <c r="E2697" s="74"/>
      <c r="F2697" s="74"/>
      <c r="G2697" s="74"/>
      <c r="H2697" s="74"/>
      <c r="I2697" s="74"/>
      <c r="J2697" s="74"/>
      <c r="K2697" s="74"/>
      <c r="L2697" s="74"/>
      <c r="M2697" s="74"/>
      <c r="N2697" s="74"/>
      <c r="O2697" s="74"/>
      <c r="P2697" s="74"/>
      <c r="Q2697" s="74"/>
      <c r="R2697" s="74"/>
      <c r="S2697" s="74"/>
      <c r="T2697" s="74"/>
      <c r="U2697" s="74"/>
      <c r="V2697" s="74"/>
      <c r="W2697" s="74"/>
      <c r="X2697" s="74"/>
      <c r="Y2697" s="74"/>
      <c r="Z2697" s="74"/>
    </row>
    <row r="2698" spans="1:26">
      <c r="A2698" s="74"/>
      <c r="B2698" s="74"/>
      <c r="C2698" s="74"/>
      <c r="D2698" s="74"/>
      <c r="E2698" s="74"/>
      <c r="F2698" s="74"/>
      <c r="G2698" s="74"/>
      <c r="H2698" s="74"/>
      <c r="I2698" s="74"/>
      <c r="J2698" s="74"/>
      <c r="K2698" s="74"/>
      <c r="L2698" s="74"/>
      <c r="M2698" s="74"/>
      <c r="N2698" s="74"/>
      <c r="O2698" s="74"/>
      <c r="P2698" s="74"/>
      <c r="Q2698" s="74"/>
      <c r="R2698" s="74"/>
      <c r="S2698" s="74"/>
      <c r="T2698" s="74"/>
      <c r="U2698" s="74"/>
      <c r="V2698" s="74"/>
      <c r="W2698" s="74"/>
      <c r="X2698" s="74"/>
      <c r="Y2698" s="74"/>
      <c r="Z2698" s="74"/>
    </row>
    <row r="2699" spans="1:26">
      <c r="A2699" s="74"/>
      <c r="B2699" s="74"/>
      <c r="C2699" s="74"/>
      <c r="D2699" s="74"/>
      <c r="E2699" s="74"/>
      <c r="F2699" s="74"/>
      <c r="G2699" s="74"/>
      <c r="H2699" s="74"/>
      <c r="I2699" s="74"/>
      <c r="J2699" s="74"/>
      <c r="K2699" s="74"/>
      <c r="L2699" s="74"/>
      <c r="M2699" s="74"/>
      <c r="N2699" s="74"/>
      <c r="O2699" s="74"/>
      <c r="P2699" s="74"/>
      <c r="Q2699" s="74"/>
      <c r="R2699" s="74"/>
      <c r="S2699" s="74"/>
      <c r="T2699" s="74"/>
      <c r="U2699" s="74"/>
      <c r="V2699" s="74"/>
      <c r="W2699" s="74"/>
      <c r="X2699" s="74"/>
      <c r="Y2699" s="74"/>
      <c r="Z2699" s="74"/>
    </row>
    <row r="2700" spans="1:26">
      <c r="A2700" s="74"/>
      <c r="B2700" s="74"/>
      <c r="C2700" s="74"/>
      <c r="D2700" s="74"/>
      <c r="E2700" s="74"/>
      <c r="F2700" s="74"/>
      <c r="G2700" s="74"/>
      <c r="H2700" s="74"/>
      <c r="I2700" s="74"/>
      <c r="J2700" s="74"/>
      <c r="K2700" s="74"/>
      <c r="L2700" s="74"/>
      <c r="M2700" s="74"/>
      <c r="N2700" s="74"/>
      <c r="O2700" s="74"/>
      <c r="P2700" s="74"/>
      <c r="Q2700" s="74"/>
      <c r="R2700" s="74"/>
      <c r="S2700" s="74"/>
      <c r="T2700" s="74"/>
      <c r="U2700" s="74"/>
      <c r="V2700" s="74"/>
      <c r="W2700" s="74"/>
      <c r="X2700" s="74"/>
      <c r="Y2700" s="74"/>
      <c r="Z2700" s="74"/>
    </row>
    <row r="2701" spans="1:26">
      <c r="A2701" s="74"/>
      <c r="B2701" s="74"/>
      <c r="C2701" s="74"/>
      <c r="D2701" s="74"/>
      <c r="E2701" s="74"/>
      <c r="F2701" s="74"/>
      <c r="G2701" s="74"/>
      <c r="H2701" s="74"/>
      <c r="I2701" s="74"/>
      <c r="J2701" s="74"/>
      <c r="K2701" s="74"/>
      <c r="L2701" s="74"/>
      <c r="M2701" s="74"/>
      <c r="N2701" s="74"/>
      <c r="O2701" s="74"/>
      <c r="P2701" s="74"/>
      <c r="Q2701" s="74"/>
      <c r="R2701" s="74"/>
      <c r="S2701" s="74"/>
      <c r="T2701" s="74"/>
      <c r="U2701" s="74"/>
      <c r="V2701" s="74"/>
      <c r="W2701" s="74"/>
      <c r="X2701" s="74"/>
      <c r="Y2701" s="74"/>
      <c r="Z2701" s="74"/>
    </row>
    <row r="2702" spans="1:26">
      <c r="A2702" s="74"/>
      <c r="B2702" s="74"/>
      <c r="C2702" s="74"/>
      <c r="D2702" s="74"/>
      <c r="E2702" s="74"/>
      <c r="F2702" s="74"/>
      <c r="G2702" s="74"/>
      <c r="H2702" s="74"/>
      <c r="I2702" s="74"/>
      <c r="J2702" s="74"/>
      <c r="K2702" s="74"/>
      <c r="L2702" s="74"/>
      <c r="M2702" s="74"/>
      <c r="N2702" s="74"/>
      <c r="O2702" s="74"/>
      <c r="P2702" s="74"/>
      <c r="Q2702" s="74"/>
      <c r="R2702" s="74"/>
      <c r="S2702" s="74"/>
      <c r="T2702" s="74"/>
      <c r="U2702" s="74"/>
      <c r="V2702" s="74"/>
      <c r="W2702" s="74"/>
      <c r="X2702" s="74"/>
      <c r="Y2702" s="74"/>
      <c r="Z2702" s="74"/>
    </row>
    <row r="2703" spans="1:26">
      <c r="A2703" s="74"/>
      <c r="B2703" s="74"/>
      <c r="C2703" s="74"/>
      <c r="D2703" s="74"/>
      <c r="E2703" s="74"/>
      <c r="F2703" s="74"/>
      <c r="G2703" s="74"/>
      <c r="H2703" s="74"/>
      <c r="I2703" s="74"/>
      <c r="J2703" s="74"/>
      <c r="K2703" s="74"/>
      <c r="L2703" s="74"/>
      <c r="M2703" s="74"/>
      <c r="N2703" s="74"/>
      <c r="O2703" s="74"/>
      <c r="P2703" s="74"/>
      <c r="Q2703" s="74"/>
      <c r="R2703" s="74"/>
      <c r="S2703" s="74"/>
      <c r="T2703" s="74"/>
      <c r="U2703" s="74"/>
      <c r="V2703" s="74"/>
      <c r="W2703" s="74"/>
      <c r="X2703" s="74"/>
      <c r="Y2703" s="74"/>
      <c r="Z2703" s="74"/>
    </row>
    <row r="2704" spans="1:26">
      <c r="A2704" s="74"/>
      <c r="B2704" s="74"/>
      <c r="C2704" s="74"/>
      <c r="D2704" s="74"/>
      <c r="E2704" s="74"/>
      <c r="F2704" s="74"/>
      <c r="G2704" s="74"/>
      <c r="H2704" s="74"/>
      <c r="I2704" s="74"/>
      <c r="J2704" s="74"/>
      <c r="K2704" s="74"/>
      <c r="L2704" s="74"/>
      <c r="M2704" s="74"/>
      <c r="N2704" s="74"/>
      <c r="O2704" s="74"/>
      <c r="P2704" s="74"/>
      <c r="Q2704" s="74"/>
      <c r="R2704" s="74"/>
      <c r="S2704" s="74"/>
      <c r="T2704" s="74"/>
      <c r="U2704" s="74"/>
      <c r="V2704" s="74"/>
      <c r="W2704" s="74"/>
      <c r="X2704" s="74"/>
      <c r="Y2704" s="74"/>
      <c r="Z2704" s="74"/>
    </row>
    <row r="2705" spans="1:26">
      <c r="A2705" s="74"/>
      <c r="B2705" s="74"/>
      <c r="C2705" s="74"/>
      <c r="D2705" s="74"/>
      <c r="E2705" s="74"/>
      <c r="F2705" s="74"/>
      <c r="G2705" s="74"/>
      <c r="H2705" s="74"/>
      <c r="I2705" s="74"/>
      <c r="J2705" s="74"/>
      <c r="K2705" s="74"/>
      <c r="L2705" s="74"/>
      <c r="M2705" s="74"/>
      <c r="N2705" s="74"/>
      <c r="O2705" s="74"/>
      <c r="P2705" s="74"/>
      <c r="Q2705" s="74"/>
      <c r="R2705" s="74"/>
      <c r="S2705" s="74"/>
      <c r="T2705" s="74"/>
      <c r="U2705" s="74"/>
      <c r="V2705" s="74"/>
      <c r="W2705" s="74"/>
      <c r="X2705" s="74"/>
      <c r="Y2705" s="74"/>
      <c r="Z2705" s="74"/>
    </row>
    <row r="2706" spans="1:26">
      <c r="A2706" s="74"/>
      <c r="B2706" s="74"/>
      <c r="C2706" s="74"/>
      <c r="D2706" s="74"/>
      <c r="E2706" s="74"/>
      <c r="F2706" s="74"/>
      <c r="G2706" s="74"/>
      <c r="H2706" s="74"/>
      <c r="I2706" s="74"/>
      <c r="J2706" s="74"/>
      <c r="K2706" s="74"/>
      <c r="L2706" s="74"/>
      <c r="M2706" s="74"/>
      <c r="N2706" s="74"/>
      <c r="O2706" s="74"/>
      <c r="P2706" s="74"/>
      <c r="Q2706" s="74"/>
      <c r="R2706" s="74"/>
      <c r="S2706" s="74"/>
      <c r="T2706" s="74"/>
      <c r="U2706" s="74"/>
      <c r="V2706" s="74"/>
      <c r="W2706" s="74"/>
      <c r="X2706" s="74"/>
      <c r="Y2706" s="74"/>
      <c r="Z2706" s="74"/>
    </row>
    <row r="2707" spans="1:26">
      <c r="A2707" s="74"/>
      <c r="B2707" s="74"/>
      <c r="C2707" s="74"/>
      <c r="D2707" s="74"/>
      <c r="E2707" s="74"/>
      <c r="F2707" s="74"/>
      <c r="G2707" s="74"/>
      <c r="H2707" s="74"/>
      <c r="I2707" s="74"/>
      <c r="J2707" s="74"/>
      <c r="K2707" s="74"/>
      <c r="L2707" s="74"/>
      <c r="M2707" s="74"/>
      <c r="N2707" s="74"/>
      <c r="O2707" s="74"/>
      <c r="P2707" s="74"/>
      <c r="Q2707" s="74"/>
      <c r="R2707" s="74"/>
      <c r="S2707" s="74"/>
      <c r="T2707" s="74"/>
      <c r="U2707" s="74"/>
      <c r="V2707" s="74"/>
      <c r="W2707" s="74"/>
      <c r="X2707" s="74"/>
      <c r="Y2707" s="74"/>
      <c r="Z2707" s="74"/>
    </row>
    <row r="2708" spans="1:26">
      <c r="A2708" s="74"/>
      <c r="B2708" s="74"/>
      <c r="C2708" s="74"/>
      <c r="D2708" s="74"/>
      <c r="E2708" s="74"/>
      <c r="F2708" s="74"/>
      <c r="G2708" s="74"/>
      <c r="H2708" s="74"/>
      <c r="I2708" s="74"/>
      <c r="J2708" s="74"/>
      <c r="K2708" s="74"/>
      <c r="L2708" s="74"/>
      <c r="M2708" s="74"/>
      <c r="N2708" s="74"/>
      <c r="O2708" s="74"/>
      <c r="P2708" s="74"/>
      <c r="Q2708" s="74"/>
      <c r="R2708" s="74"/>
      <c r="S2708" s="74"/>
      <c r="T2708" s="74"/>
      <c r="U2708" s="74"/>
      <c r="V2708" s="74"/>
      <c r="W2708" s="74"/>
      <c r="X2708" s="74"/>
      <c r="Y2708" s="74"/>
      <c r="Z2708" s="74"/>
    </row>
    <row r="2709" spans="1:26">
      <c r="A2709" s="74"/>
      <c r="B2709" s="74"/>
      <c r="C2709" s="74"/>
      <c r="D2709" s="74"/>
      <c r="E2709" s="74"/>
      <c r="F2709" s="74"/>
      <c r="G2709" s="74"/>
      <c r="H2709" s="74"/>
      <c r="I2709" s="74"/>
      <c r="J2709" s="74"/>
      <c r="K2709" s="74"/>
      <c r="L2709" s="74"/>
      <c r="M2709" s="74"/>
      <c r="N2709" s="74"/>
      <c r="O2709" s="74"/>
      <c r="P2709" s="74"/>
      <c r="Q2709" s="74"/>
      <c r="R2709" s="74"/>
      <c r="S2709" s="74"/>
      <c r="T2709" s="74"/>
      <c r="U2709" s="74"/>
      <c r="V2709" s="74"/>
      <c r="W2709" s="74"/>
      <c r="X2709" s="74"/>
      <c r="Y2709" s="74"/>
      <c r="Z2709" s="74"/>
    </row>
    <row r="2710" spans="1:26">
      <c r="A2710" s="74"/>
      <c r="B2710" s="74"/>
      <c r="C2710" s="74"/>
      <c r="D2710" s="74"/>
      <c r="E2710" s="74"/>
      <c r="F2710" s="74"/>
      <c r="G2710" s="74"/>
      <c r="H2710" s="74"/>
      <c r="I2710" s="74"/>
      <c r="J2710" s="74"/>
      <c r="K2710" s="74"/>
      <c r="L2710" s="74"/>
      <c r="M2710" s="74"/>
      <c r="N2710" s="74"/>
      <c r="O2710" s="74"/>
      <c r="P2710" s="74"/>
      <c r="Q2710" s="74"/>
      <c r="R2710" s="74"/>
      <c r="S2710" s="74"/>
      <c r="T2710" s="74"/>
      <c r="U2710" s="74"/>
      <c r="V2710" s="74"/>
      <c r="W2710" s="74"/>
      <c r="X2710" s="74"/>
      <c r="Y2710" s="74"/>
      <c r="Z2710" s="74"/>
    </row>
    <row r="2711" spans="1:26">
      <c r="A2711" s="74"/>
      <c r="B2711" s="74"/>
      <c r="C2711" s="74"/>
      <c r="D2711" s="74"/>
      <c r="E2711" s="74"/>
      <c r="F2711" s="74"/>
      <c r="G2711" s="74"/>
      <c r="H2711" s="74"/>
      <c r="I2711" s="74"/>
      <c r="J2711" s="74"/>
      <c r="K2711" s="74"/>
      <c r="L2711" s="74"/>
      <c r="M2711" s="74"/>
      <c r="N2711" s="74"/>
      <c r="O2711" s="74"/>
      <c r="P2711" s="74"/>
      <c r="Q2711" s="74"/>
      <c r="R2711" s="74"/>
      <c r="S2711" s="74"/>
      <c r="T2711" s="74"/>
      <c r="U2711" s="74"/>
      <c r="V2711" s="74"/>
      <c r="W2711" s="74"/>
      <c r="X2711" s="74"/>
      <c r="Y2711" s="74"/>
      <c r="Z2711" s="74"/>
    </row>
    <row r="2712" spans="1:26">
      <c r="A2712" s="74"/>
      <c r="B2712" s="74"/>
      <c r="C2712" s="74"/>
      <c r="D2712" s="74"/>
      <c r="E2712" s="74"/>
      <c r="F2712" s="74"/>
      <c r="G2712" s="74"/>
      <c r="H2712" s="74"/>
      <c r="I2712" s="74"/>
      <c r="J2712" s="74"/>
      <c r="K2712" s="74"/>
      <c r="L2712" s="74"/>
      <c r="M2712" s="74"/>
      <c r="N2712" s="74"/>
      <c r="O2712" s="74"/>
      <c r="P2712" s="74"/>
      <c r="Q2712" s="74"/>
      <c r="R2712" s="74"/>
      <c r="S2712" s="74"/>
      <c r="T2712" s="74"/>
      <c r="U2712" s="74"/>
      <c r="V2712" s="74"/>
      <c r="W2712" s="74"/>
      <c r="X2712" s="74"/>
      <c r="Y2712" s="74"/>
      <c r="Z2712" s="74"/>
    </row>
    <row r="2713" spans="1:26">
      <c r="A2713" s="74"/>
      <c r="B2713" s="74"/>
      <c r="C2713" s="74"/>
      <c r="D2713" s="74"/>
      <c r="E2713" s="74"/>
      <c r="F2713" s="74"/>
      <c r="G2713" s="74"/>
      <c r="H2713" s="74"/>
      <c r="I2713" s="74"/>
      <c r="J2713" s="74"/>
      <c r="K2713" s="74"/>
      <c r="L2713" s="74"/>
      <c r="M2713" s="74"/>
      <c r="N2713" s="74"/>
      <c r="O2713" s="74"/>
      <c r="P2713" s="74"/>
      <c r="Q2713" s="74"/>
      <c r="R2713" s="74"/>
      <c r="S2713" s="74"/>
      <c r="T2713" s="74"/>
      <c r="U2713" s="74"/>
      <c r="V2713" s="74"/>
      <c r="W2713" s="74"/>
      <c r="X2713" s="74"/>
      <c r="Y2713" s="74"/>
      <c r="Z2713" s="74"/>
    </row>
    <row r="2714" spans="1:26">
      <c r="A2714" s="74"/>
      <c r="B2714" s="74"/>
      <c r="C2714" s="74"/>
      <c r="D2714" s="74"/>
      <c r="E2714" s="74"/>
      <c r="F2714" s="74"/>
      <c r="G2714" s="74"/>
      <c r="H2714" s="74"/>
      <c r="I2714" s="74"/>
      <c r="J2714" s="74"/>
      <c r="K2714" s="74"/>
      <c r="L2714" s="74"/>
      <c r="M2714" s="74"/>
      <c r="N2714" s="74"/>
      <c r="O2714" s="74"/>
      <c r="P2714" s="74"/>
      <c r="Q2714" s="74"/>
      <c r="R2714" s="74"/>
      <c r="S2714" s="74"/>
      <c r="T2714" s="74"/>
      <c r="U2714" s="74"/>
      <c r="V2714" s="74"/>
      <c r="W2714" s="74"/>
      <c r="X2714" s="74"/>
      <c r="Y2714" s="74"/>
      <c r="Z2714" s="74"/>
    </row>
    <row r="2715" spans="1:26">
      <c r="A2715" s="74"/>
      <c r="B2715" s="74"/>
      <c r="C2715" s="74"/>
      <c r="D2715" s="74"/>
      <c r="E2715" s="74"/>
      <c r="F2715" s="74"/>
      <c r="G2715" s="74"/>
      <c r="H2715" s="74"/>
      <c r="I2715" s="74"/>
      <c r="J2715" s="74"/>
      <c r="K2715" s="74"/>
      <c r="L2715" s="74"/>
      <c r="M2715" s="74"/>
      <c r="N2715" s="74"/>
      <c r="O2715" s="74"/>
      <c r="P2715" s="74"/>
      <c r="Q2715" s="74"/>
      <c r="R2715" s="74"/>
      <c r="S2715" s="74"/>
      <c r="T2715" s="74"/>
      <c r="U2715" s="74"/>
      <c r="V2715" s="74"/>
      <c r="W2715" s="74"/>
      <c r="X2715" s="74"/>
      <c r="Y2715" s="74"/>
      <c r="Z2715" s="74"/>
    </row>
    <row r="2716" spans="1:26">
      <c r="A2716" s="74"/>
      <c r="B2716" s="74"/>
      <c r="C2716" s="74"/>
      <c r="D2716" s="74"/>
      <c r="E2716" s="74"/>
      <c r="F2716" s="74"/>
      <c r="G2716" s="74"/>
      <c r="H2716" s="74"/>
      <c r="I2716" s="74"/>
      <c r="J2716" s="74"/>
      <c r="K2716" s="74"/>
      <c r="L2716" s="74"/>
      <c r="M2716" s="74"/>
      <c r="N2716" s="74"/>
      <c r="O2716" s="74"/>
      <c r="P2716" s="74"/>
      <c r="Q2716" s="74"/>
      <c r="R2716" s="74"/>
      <c r="S2716" s="74"/>
      <c r="T2716" s="74"/>
      <c r="U2716" s="74"/>
      <c r="V2716" s="74"/>
      <c r="W2716" s="74"/>
      <c r="X2716" s="74"/>
      <c r="Y2716" s="74"/>
      <c r="Z2716" s="74"/>
    </row>
    <row r="2717" spans="1:26">
      <c r="A2717" s="74"/>
      <c r="B2717" s="74"/>
      <c r="C2717" s="74"/>
      <c r="D2717" s="74"/>
      <c r="E2717" s="74"/>
      <c r="F2717" s="74"/>
      <c r="G2717" s="74"/>
      <c r="H2717" s="74"/>
      <c r="I2717" s="74"/>
      <c r="J2717" s="74"/>
      <c r="K2717" s="74"/>
      <c r="L2717" s="74"/>
      <c r="M2717" s="74"/>
      <c r="N2717" s="74"/>
      <c r="O2717" s="74"/>
      <c r="P2717" s="74"/>
      <c r="Q2717" s="74"/>
      <c r="R2717" s="74"/>
      <c r="S2717" s="74"/>
      <c r="T2717" s="74"/>
      <c r="U2717" s="74"/>
      <c r="V2717" s="74"/>
      <c r="W2717" s="74"/>
      <c r="X2717" s="74"/>
      <c r="Y2717" s="74"/>
      <c r="Z2717" s="74"/>
    </row>
    <row r="2718" spans="1:26">
      <c r="A2718" s="74"/>
      <c r="B2718" s="74"/>
      <c r="C2718" s="74"/>
      <c r="D2718" s="74"/>
      <c r="E2718" s="74"/>
      <c r="F2718" s="74"/>
      <c r="G2718" s="74"/>
      <c r="H2718" s="74"/>
      <c r="I2718" s="74"/>
      <c r="J2718" s="74"/>
      <c r="K2718" s="74"/>
      <c r="L2718" s="74"/>
      <c r="M2718" s="74"/>
      <c r="N2718" s="74"/>
      <c r="O2718" s="74"/>
      <c r="P2718" s="74"/>
      <c r="Q2718" s="74"/>
      <c r="R2718" s="74"/>
      <c r="S2718" s="74"/>
      <c r="T2718" s="74"/>
      <c r="U2718" s="74"/>
      <c r="V2718" s="74"/>
      <c r="W2718" s="74"/>
      <c r="X2718" s="74"/>
      <c r="Y2718" s="74"/>
      <c r="Z2718" s="74"/>
    </row>
    <row r="2719" spans="1:26">
      <c r="A2719" s="74"/>
      <c r="B2719" s="74"/>
      <c r="C2719" s="74"/>
      <c r="D2719" s="74"/>
      <c r="E2719" s="74"/>
      <c r="F2719" s="74"/>
      <c r="G2719" s="74"/>
      <c r="H2719" s="74"/>
      <c r="I2719" s="74"/>
      <c r="J2719" s="74"/>
      <c r="K2719" s="74"/>
      <c r="L2719" s="74"/>
      <c r="M2719" s="74"/>
      <c r="N2719" s="74"/>
      <c r="O2719" s="74"/>
      <c r="P2719" s="74"/>
      <c r="Q2719" s="74"/>
      <c r="R2719" s="74"/>
      <c r="S2719" s="74"/>
      <c r="T2719" s="74"/>
      <c r="U2719" s="74"/>
      <c r="V2719" s="74"/>
      <c r="W2719" s="74"/>
      <c r="X2719" s="74"/>
      <c r="Y2719" s="74"/>
      <c r="Z2719" s="74"/>
    </row>
    <row r="2720" spans="1:26">
      <c r="A2720" s="74"/>
      <c r="B2720" s="74"/>
      <c r="C2720" s="74"/>
      <c r="D2720" s="74"/>
      <c r="E2720" s="74"/>
      <c r="F2720" s="74"/>
      <c r="G2720" s="74"/>
      <c r="H2720" s="74"/>
      <c r="I2720" s="74"/>
      <c r="J2720" s="74"/>
      <c r="K2720" s="74"/>
      <c r="L2720" s="74"/>
      <c r="M2720" s="74"/>
      <c r="N2720" s="74"/>
      <c r="O2720" s="74"/>
      <c r="P2720" s="74"/>
      <c r="Q2720" s="74"/>
      <c r="R2720" s="74"/>
      <c r="S2720" s="74"/>
      <c r="T2720" s="74"/>
      <c r="U2720" s="74"/>
      <c r="V2720" s="74"/>
      <c r="W2720" s="74"/>
      <c r="X2720" s="74"/>
      <c r="Y2720" s="74"/>
      <c r="Z2720" s="74"/>
    </row>
    <row r="2721" spans="1:26">
      <c r="A2721" s="74"/>
      <c r="B2721" s="74"/>
      <c r="C2721" s="74"/>
      <c r="D2721" s="74"/>
      <c r="E2721" s="74"/>
      <c r="F2721" s="74"/>
      <c r="G2721" s="74"/>
      <c r="H2721" s="74"/>
      <c r="I2721" s="74"/>
      <c r="J2721" s="74"/>
      <c r="K2721" s="74"/>
      <c r="L2721" s="74"/>
      <c r="M2721" s="74"/>
      <c r="N2721" s="74"/>
      <c r="O2721" s="74"/>
      <c r="P2721" s="74"/>
      <c r="Q2721" s="74"/>
      <c r="R2721" s="74"/>
      <c r="S2721" s="74"/>
      <c r="T2721" s="74"/>
      <c r="U2721" s="74"/>
      <c r="V2721" s="74"/>
      <c r="W2721" s="74"/>
      <c r="X2721" s="74"/>
      <c r="Y2721" s="74"/>
      <c r="Z2721" s="74"/>
    </row>
    <row r="2722" spans="1:26">
      <c r="A2722" s="74"/>
      <c r="B2722" s="74"/>
      <c r="C2722" s="74"/>
      <c r="D2722" s="74"/>
      <c r="E2722" s="74"/>
      <c r="F2722" s="74"/>
      <c r="G2722" s="74"/>
      <c r="H2722" s="74"/>
      <c r="I2722" s="74"/>
      <c r="J2722" s="74"/>
      <c r="K2722" s="74"/>
      <c r="L2722" s="74"/>
      <c r="M2722" s="74"/>
      <c r="N2722" s="74"/>
      <c r="O2722" s="74"/>
      <c r="P2722" s="74"/>
      <c r="Q2722" s="74"/>
      <c r="R2722" s="74"/>
      <c r="S2722" s="74"/>
      <c r="T2722" s="74"/>
      <c r="U2722" s="74"/>
      <c r="V2722" s="74"/>
      <c r="W2722" s="74"/>
      <c r="X2722" s="74"/>
      <c r="Y2722" s="74"/>
      <c r="Z2722" s="74"/>
    </row>
    <row r="2723" spans="1:26">
      <c r="A2723" s="74"/>
      <c r="B2723" s="74"/>
      <c r="C2723" s="74"/>
      <c r="D2723" s="74"/>
      <c r="E2723" s="74"/>
      <c r="F2723" s="74"/>
      <c r="G2723" s="74"/>
      <c r="H2723" s="74"/>
      <c r="I2723" s="74"/>
      <c r="J2723" s="74"/>
      <c r="K2723" s="74"/>
      <c r="L2723" s="74"/>
      <c r="M2723" s="74"/>
      <c r="N2723" s="74"/>
      <c r="O2723" s="74"/>
      <c r="P2723" s="74"/>
      <c r="Q2723" s="74"/>
      <c r="R2723" s="74"/>
      <c r="S2723" s="74"/>
      <c r="T2723" s="74"/>
      <c r="U2723" s="74"/>
      <c r="V2723" s="74"/>
      <c r="W2723" s="74"/>
      <c r="X2723" s="74"/>
      <c r="Y2723" s="74"/>
      <c r="Z2723" s="74"/>
    </row>
    <row r="2724" spans="1:26">
      <c r="A2724" s="74"/>
      <c r="B2724" s="74"/>
      <c r="C2724" s="74"/>
      <c r="D2724" s="74"/>
      <c r="E2724" s="74"/>
      <c r="F2724" s="74"/>
      <c r="G2724" s="74"/>
      <c r="H2724" s="74"/>
      <c r="I2724" s="74"/>
      <c r="J2724" s="74"/>
      <c r="K2724" s="74"/>
      <c r="L2724" s="74"/>
      <c r="M2724" s="74"/>
      <c r="N2724" s="74"/>
      <c r="O2724" s="74"/>
      <c r="P2724" s="74"/>
      <c r="Q2724" s="74"/>
      <c r="R2724" s="74"/>
      <c r="S2724" s="74"/>
      <c r="T2724" s="74"/>
      <c r="U2724" s="74"/>
      <c r="V2724" s="74"/>
      <c r="W2724" s="74"/>
      <c r="X2724" s="74"/>
      <c r="Y2724" s="74"/>
      <c r="Z2724" s="74"/>
    </row>
    <row r="2725" spans="1:26">
      <c r="A2725" s="74"/>
      <c r="B2725" s="74"/>
      <c r="C2725" s="74"/>
      <c r="D2725" s="74"/>
      <c r="E2725" s="74"/>
      <c r="F2725" s="74"/>
      <c r="G2725" s="74"/>
      <c r="H2725" s="74"/>
      <c r="I2725" s="74"/>
      <c r="J2725" s="74"/>
      <c r="K2725" s="74"/>
      <c r="L2725" s="74"/>
      <c r="M2725" s="74"/>
      <c r="N2725" s="74"/>
      <c r="O2725" s="74"/>
      <c r="P2725" s="74"/>
      <c r="Q2725" s="74"/>
      <c r="R2725" s="74"/>
      <c r="S2725" s="74"/>
      <c r="T2725" s="74"/>
      <c r="U2725" s="74"/>
      <c r="V2725" s="74"/>
      <c r="W2725" s="74"/>
      <c r="X2725" s="74"/>
      <c r="Y2725" s="74"/>
      <c r="Z2725" s="74"/>
    </row>
    <row r="2726" spans="1:26">
      <c r="A2726" s="74"/>
      <c r="B2726" s="74"/>
      <c r="C2726" s="74"/>
      <c r="D2726" s="74"/>
      <c r="E2726" s="74"/>
      <c r="F2726" s="74"/>
      <c r="G2726" s="74"/>
      <c r="H2726" s="74"/>
      <c r="I2726" s="74"/>
      <c r="J2726" s="74"/>
      <c r="K2726" s="74"/>
      <c r="L2726" s="74"/>
      <c r="M2726" s="74"/>
      <c r="N2726" s="74"/>
      <c r="O2726" s="74"/>
      <c r="P2726" s="74"/>
      <c r="Q2726" s="74"/>
      <c r="R2726" s="74"/>
      <c r="S2726" s="74"/>
      <c r="T2726" s="74"/>
      <c r="U2726" s="74"/>
      <c r="V2726" s="74"/>
      <c r="W2726" s="74"/>
      <c r="X2726" s="74"/>
      <c r="Y2726" s="74"/>
      <c r="Z2726" s="74"/>
    </row>
    <row r="2727" spans="1:26">
      <c r="A2727" s="74"/>
      <c r="B2727" s="74"/>
      <c r="C2727" s="74"/>
      <c r="D2727" s="74"/>
      <c r="E2727" s="74"/>
      <c r="F2727" s="74"/>
      <c r="G2727" s="74"/>
      <c r="H2727" s="74"/>
      <c r="I2727" s="74"/>
      <c r="J2727" s="74"/>
      <c r="K2727" s="74"/>
      <c r="L2727" s="74"/>
      <c r="M2727" s="74"/>
      <c r="N2727" s="74"/>
      <c r="O2727" s="74"/>
      <c r="P2727" s="74"/>
      <c r="Q2727" s="74"/>
      <c r="R2727" s="74"/>
      <c r="S2727" s="74"/>
      <c r="T2727" s="74"/>
      <c r="U2727" s="74"/>
      <c r="V2727" s="74"/>
      <c r="W2727" s="74"/>
      <c r="X2727" s="74"/>
      <c r="Y2727" s="74"/>
      <c r="Z2727" s="74"/>
    </row>
    <row r="2728" spans="1:26">
      <c r="A2728" s="74"/>
      <c r="B2728" s="74"/>
      <c r="C2728" s="74"/>
      <c r="D2728" s="74"/>
      <c r="E2728" s="74"/>
      <c r="F2728" s="74"/>
      <c r="G2728" s="74"/>
      <c r="H2728" s="74"/>
      <c r="I2728" s="74"/>
      <c r="J2728" s="74"/>
      <c r="K2728" s="74"/>
      <c r="L2728" s="74"/>
      <c r="M2728" s="74"/>
      <c r="N2728" s="74"/>
      <c r="O2728" s="74"/>
      <c r="P2728" s="74"/>
      <c r="Q2728" s="74"/>
      <c r="R2728" s="74"/>
      <c r="S2728" s="74"/>
      <c r="T2728" s="74"/>
      <c r="U2728" s="74"/>
      <c r="V2728" s="74"/>
      <c r="W2728" s="74"/>
      <c r="X2728" s="74"/>
      <c r="Y2728" s="74"/>
      <c r="Z2728" s="74"/>
    </row>
    <row r="2729" spans="1:26">
      <c r="A2729" s="74"/>
      <c r="B2729" s="74"/>
      <c r="C2729" s="74"/>
      <c r="D2729" s="74"/>
      <c r="E2729" s="74"/>
      <c r="F2729" s="74"/>
      <c r="G2729" s="74"/>
      <c r="H2729" s="74"/>
      <c r="I2729" s="74"/>
      <c r="J2729" s="74"/>
      <c r="K2729" s="74"/>
      <c r="L2729" s="74"/>
      <c r="M2729" s="74"/>
      <c r="N2729" s="74"/>
      <c r="O2729" s="74"/>
      <c r="P2729" s="74"/>
      <c r="Q2729" s="74"/>
      <c r="R2729" s="74"/>
      <c r="S2729" s="74"/>
      <c r="T2729" s="74"/>
      <c r="U2729" s="74"/>
      <c r="V2729" s="74"/>
      <c r="W2729" s="74"/>
      <c r="X2729" s="74"/>
      <c r="Y2729" s="74"/>
      <c r="Z2729" s="74"/>
    </row>
    <row r="2730" spans="1:26">
      <c r="A2730" s="74"/>
      <c r="B2730" s="74"/>
      <c r="C2730" s="74"/>
      <c r="D2730" s="74"/>
      <c r="E2730" s="74"/>
      <c r="F2730" s="74"/>
      <c r="G2730" s="74"/>
      <c r="H2730" s="74"/>
      <c r="I2730" s="74"/>
      <c r="J2730" s="74"/>
      <c r="K2730" s="74"/>
      <c r="L2730" s="74"/>
      <c r="M2730" s="74"/>
      <c r="N2730" s="74"/>
      <c r="O2730" s="74"/>
      <c r="P2730" s="74"/>
      <c r="Q2730" s="74"/>
      <c r="R2730" s="74"/>
      <c r="S2730" s="74"/>
      <c r="T2730" s="74"/>
      <c r="U2730" s="74"/>
      <c r="V2730" s="74"/>
      <c r="W2730" s="74"/>
      <c r="X2730" s="74"/>
      <c r="Y2730" s="74"/>
      <c r="Z2730" s="74"/>
    </row>
    <row r="2731" spans="1:26">
      <c r="A2731" s="74"/>
      <c r="B2731" s="74"/>
      <c r="C2731" s="74"/>
      <c r="D2731" s="74"/>
      <c r="E2731" s="74"/>
      <c r="F2731" s="74"/>
      <c r="G2731" s="74"/>
      <c r="H2731" s="74"/>
      <c r="I2731" s="74"/>
      <c r="J2731" s="74"/>
      <c r="K2731" s="74"/>
      <c r="L2731" s="74"/>
      <c r="M2731" s="74"/>
      <c r="N2731" s="74"/>
      <c r="O2731" s="74"/>
      <c r="P2731" s="74"/>
      <c r="Q2731" s="74"/>
      <c r="R2731" s="74"/>
      <c r="S2731" s="74"/>
      <c r="T2731" s="74"/>
      <c r="U2731" s="74"/>
      <c r="V2731" s="74"/>
      <c r="W2731" s="74"/>
      <c r="X2731" s="74"/>
      <c r="Y2731" s="74"/>
      <c r="Z2731" s="74"/>
    </row>
    <row r="2732" spans="1:26">
      <c r="A2732" s="74"/>
      <c r="B2732" s="74"/>
      <c r="C2732" s="74"/>
      <c r="D2732" s="74"/>
      <c r="E2732" s="74"/>
      <c r="F2732" s="74"/>
      <c r="G2732" s="74"/>
      <c r="H2732" s="74"/>
      <c r="I2732" s="74"/>
      <c r="J2732" s="74"/>
      <c r="K2732" s="74"/>
      <c r="L2732" s="74"/>
      <c r="M2732" s="74"/>
      <c r="N2732" s="74"/>
      <c r="O2732" s="74"/>
      <c r="P2732" s="74"/>
      <c r="Q2732" s="74"/>
      <c r="R2732" s="74"/>
      <c r="S2732" s="74"/>
      <c r="T2732" s="74"/>
      <c r="U2732" s="74"/>
      <c r="V2732" s="74"/>
      <c r="W2732" s="74"/>
      <c r="X2732" s="74"/>
      <c r="Y2732" s="74"/>
      <c r="Z2732" s="74"/>
    </row>
    <row r="2733" spans="1:26">
      <c r="A2733" s="74"/>
      <c r="B2733" s="74"/>
      <c r="C2733" s="74"/>
      <c r="D2733" s="74"/>
      <c r="E2733" s="74"/>
      <c r="F2733" s="74"/>
      <c r="G2733" s="74"/>
      <c r="H2733" s="74"/>
      <c r="I2733" s="74"/>
      <c r="J2733" s="74"/>
      <c r="K2733" s="74"/>
      <c r="L2733" s="74"/>
      <c r="M2733" s="74"/>
      <c r="N2733" s="74"/>
      <c r="O2733" s="74"/>
      <c r="P2733" s="74"/>
      <c r="Q2733" s="74"/>
      <c r="R2733" s="74"/>
      <c r="S2733" s="74"/>
      <c r="T2733" s="74"/>
      <c r="U2733" s="74"/>
      <c r="V2733" s="74"/>
      <c r="W2733" s="74"/>
      <c r="X2733" s="74"/>
      <c r="Y2733" s="74"/>
      <c r="Z2733" s="74"/>
    </row>
    <row r="2734" spans="1:26">
      <c r="A2734" s="74"/>
      <c r="B2734" s="74"/>
      <c r="C2734" s="74"/>
      <c r="D2734" s="74"/>
      <c r="E2734" s="74"/>
      <c r="F2734" s="74"/>
      <c r="G2734" s="74"/>
      <c r="H2734" s="74"/>
      <c r="I2734" s="74"/>
      <c r="J2734" s="74"/>
      <c r="K2734" s="74"/>
      <c r="L2734" s="74"/>
      <c r="M2734" s="74"/>
      <c r="N2734" s="74"/>
      <c r="O2734" s="74"/>
      <c r="P2734" s="74"/>
      <c r="Q2734" s="74"/>
      <c r="R2734" s="74"/>
      <c r="S2734" s="74"/>
      <c r="T2734" s="74"/>
      <c r="U2734" s="74"/>
      <c r="V2734" s="74"/>
      <c r="W2734" s="74"/>
      <c r="X2734" s="74"/>
      <c r="Y2734" s="74"/>
      <c r="Z2734" s="74"/>
    </row>
    <row r="2735" spans="1:26">
      <c r="A2735" s="74"/>
      <c r="B2735" s="74"/>
      <c r="C2735" s="74"/>
      <c r="D2735" s="74"/>
      <c r="E2735" s="74"/>
      <c r="F2735" s="74"/>
      <c r="G2735" s="74"/>
      <c r="H2735" s="74"/>
      <c r="I2735" s="74"/>
      <c r="J2735" s="74"/>
      <c r="K2735" s="74"/>
      <c r="L2735" s="74"/>
      <c r="M2735" s="74"/>
      <c r="N2735" s="74"/>
      <c r="O2735" s="74"/>
      <c r="P2735" s="74"/>
      <c r="Q2735" s="74"/>
      <c r="R2735" s="74"/>
      <c r="S2735" s="74"/>
      <c r="T2735" s="74"/>
      <c r="U2735" s="74"/>
      <c r="V2735" s="74"/>
      <c r="W2735" s="74"/>
      <c r="X2735" s="74"/>
      <c r="Y2735" s="74"/>
      <c r="Z2735" s="74"/>
    </row>
    <row r="2736" spans="1:26">
      <c r="A2736" s="74"/>
      <c r="B2736" s="74"/>
      <c r="C2736" s="74"/>
      <c r="D2736" s="74"/>
      <c r="E2736" s="74"/>
      <c r="F2736" s="74"/>
      <c r="G2736" s="74"/>
      <c r="H2736" s="74"/>
      <c r="I2736" s="74"/>
      <c r="J2736" s="74"/>
      <c r="K2736" s="74"/>
      <c r="L2736" s="74"/>
      <c r="M2736" s="74"/>
      <c r="N2736" s="74"/>
      <c r="O2736" s="74"/>
      <c r="P2736" s="74"/>
      <c r="Q2736" s="74"/>
      <c r="R2736" s="74"/>
      <c r="S2736" s="74"/>
      <c r="T2736" s="74"/>
      <c r="U2736" s="74"/>
      <c r="V2736" s="74"/>
      <c r="W2736" s="74"/>
      <c r="X2736" s="74"/>
      <c r="Y2736" s="74"/>
      <c r="Z2736" s="74"/>
    </row>
    <row r="2737" spans="1:26">
      <c r="A2737" s="74"/>
      <c r="B2737" s="74"/>
      <c r="C2737" s="74"/>
      <c r="D2737" s="74"/>
      <c r="E2737" s="74"/>
      <c r="F2737" s="74"/>
      <c r="G2737" s="74"/>
      <c r="H2737" s="74"/>
      <c r="I2737" s="74"/>
      <c r="J2737" s="74"/>
      <c r="K2737" s="74"/>
      <c r="L2737" s="74"/>
      <c r="M2737" s="74"/>
      <c r="N2737" s="74"/>
      <c r="O2737" s="74"/>
      <c r="P2737" s="74"/>
      <c r="Q2737" s="74"/>
      <c r="R2737" s="74"/>
      <c r="S2737" s="74"/>
      <c r="T2737" s="74"/>
      <c r="U2737" s="74"/>
      <c r="V2737" s="74"/>
      <c r="W2737" s="74"/>
      <c r="X2737" s="74"/>
      <c r="Y2737" s="74"/>
      <c r="Z2737" s="74"/>
    </row>
    <row r="2738" spans="1:26">
      <c r="A2738" s="74"/>
      <c r="B2738" s="74"/>
      <c r="C2738" s="74"/>
      <c r="D2738" s="74"/>
      <c r="E2738" s="74"/>
      <c r="F2738" s="74"/>
      <c r="G2738" s="74"/>
      <c r="H2738" s="74"/>
      <c r="I2738" s="74"/>
      <c r="J2738" s="74"/>
      <c r="K2738" s="74"/>
      <c r="L2738" s="74"/>
      <c r="M2738" s="74"/>
      <c r="N2738" s="74"/>
      <c r="O2738" s="74"/>
      <c r="P2738" s="74"/>
      <c r="Q2738" s="74"/>
      <c r="R2738" s="74"/>
      <c r="S2738" s="74"/>
      <c r="T2738" s="74"/>
      <c r="U2738" s="74"/>
      <c r="V2738" s="74"/>
      <c r="W2738" s="74"/>
      <c r="X2738" s="74"/>
      <c r="Y2738" s="74"/>
      <c r="Z2738" s="74"/>
    </row>
    <row r="2739" spans="1:26">
      <c r="A2739" s="74"/>
      <c r="B2739" s="74"/>
      <c r="C2739" s="74"/>
      <c r="D2739" s="74"/>
      <c r="E2739" s="74"/>
      <c r="F2739" s="74"/>
      <c r="G2739" s="74"/>
      <c r="H2739" s="74"/>
      <c r="I2739" s="74"/>
      <c r="J2739" s="74"/>
      <c r="K2739" s="74"/>
      <c r="L2739" s="74"/>
      <c r="M2739" s="74"/>
      <c r="N2739" s="74"/>
      <c r="O2739" s="74"/>
      <c r="P2739" s="74"/>
      <c r="Q2739" s="74"/>
      <c r="R2739" s="74"/>
      <c r="S2739" s="74"/>
      <c r="T2739" s="74"/>
      <c r="U2739" s="74"/>
      <c r="V2739" s="74"/>
      <c r="W2739" s="74"/>
      <c r="X2739" s="74"/>
      <c r="Y2739" s="74"/>
      <c r="Z2739" s="74"/>
    </row>
    <row r="2740" spans="1:26">
      <c r="A2740" s="74"/>
      <c r="B2740" s="74"/>
      <c r="C2740" s="74"/>
      <c r="D2740" s="74"/>
      <c r="E2740" s="74"/>
      <c r="F2740" s="74"/>
      <c r="G2740" s="74"/>
      <c r="H2740" s="74"/>
      <c r="I2740" s="74"/>
      <c r="J2740" s="74"/>
      <c r="K2740" s="74"/>
      <c r="L2740" s="74"/>
      <c r="M2740" s="74"/>
      <c r="N2740" s="74"/>
      <c r="O2740" s="74"/>
      <c r="P2740" s="74"/>
      <c r="Q2740" s="74"/>
      <c r="R2740" s="74"/>
      <c r="S2740" s="74"/>
      <c r="T2740" s="74"/>
      <c r="U2740" s="74"/>
      <c r="V2740" s="74"/>
      <c r="W2740" s="74"/>
      <c r="X2740" s="74"/>
      <c r="Y2740" s="74"/>
      <c r="Z2740" s="74"/>
    </row>
    <row r="2741" spans="1:26">
      <c r="A2741" s="74"/>
      <c r="B2741" s="74"/>
      <c r="C2741" s="74"/>
      <c r="D2741" s="74"/>
      <c r="E2741" s="74"/>
      <c r="F2741" s="74"/>
      <c r="G2741" s="74"/>
      <c r="H2741" s="74"/>
      <c r="I2741" s="74"/>
      <c r="J2741" s="74"/>
      <c r="K2741" s="74"/>
      <c r="L2741" s="74"/>
      <c r="M2741" s="74"/>
      <c r="N2741" s="74"/>
      <c r="O2741" s="74"/>
      <c r="P2741" s="74"/>
      <c r="Q2741" s="74"/>
      <c r="R2741" s="74"/>
      <c r="S2741" s="74"/>
      <c r="T2741" s="74"/>
      <c r="U2741" s="74"/>
      <c r="V2741" s="74"/>
      <c r="W2741" s="74"/>
      <c r="X2741" s="74"/>
      <c r="Y2741" s="74"/>
      <c r="Z2741" s="74"/>
    </row>
    <row r="2742" spans="1:26">
      <c r="A2742" s="74"/>
      <c r="B2742" s="74"/>
      <c r="C2742" s="74"/>
      <c r="D2742" s="74"/>
      <c r="E2742" s="74"/>
      <c r="F2742" s="74"/>
      <c r="G2742" s="74"/>
      <c r="H2742" s="74"/>
      <c r="I2742" s="74"/>
      <c r="J2742" s="74"/>
      <c r="K2742" s="74"/>
      <c r="L2742" s="74"/>
      <c r="M2742" s="74"/>
      <c r="N2742" s="74"/>
      <c r="O2742" s="74"/>
      <c r="P2742" s="74"/>
      <c r="Q2742" s="74"/>
      <c r="R2742" s="74"/>
      <c r="S2742" s="74"/>
      <c r="T2742" s="74"/>
      <c r="U2742" s="74"/>
      <c r="V2742" s="74"/>
      <c r="W2742" s="74"/>
      <c r="X2742" s="74"/>
      <c r="Y2742" s="74"/>
      <c r="Z2742" s="74"/>
    </row>
    <row r="2743" spans="1:26">
      <c r="A2743" s="74"/>
      <c r="B2743" s="74"/>
      <c r="C2743" s="74"/>
      <c r="D2743" s="74"/>
      <c r="E2743" s="74"/>
      <c r="F2743" s="74"/>
      <c r="G2743" s="74"/>
      <c r="H2743" s="74"/>
      <c r="I2743" s="74"/>
      <c r="J2743" s="74"/>
      <c r="K2743" s="74"/>
      <c r="L2743" s="74"/>
      <c r="M2743" s="74"/>
      <c r="N2743" s="74"/>
      <c r="O2743" s="74"/>
      <c r="P2743" s="74"/>
      <c r="Q2743" s="74"/>
      <c r="R2743" s="74"/>
      <c r="S2743" s="74"/>
      <c r="T2743" s="74"/>
      <c r="U2743" s="74"/>
      <c r="V2743" s="74"/>
      <c r="W2743" s="74"/>
      <c r="X2743" s="74"/>
      <c r="Y2743" s="74"/>
      <c r="Z2743" s="74"/>
    </row>
    <row r="2744" spans="1:26">
      <c r="A2744" s="74"/>
      <c r="B2744" s="74"/>
      <c r="C2744" s="74"/>
      <c r="D2744" s="74"/>
      <c r="E2744" s="74"/>
      <c r="F2744" s="74"/>
      <c r="G2744" s="74"/>
      <c r="H2744" s="74"/>
      <c r="I2744" s="74"/>
      <c r="J2744" s="74"/>
      <c r="K2744" s="74"/>
      <c r="L2744" s="74"/>
      <c r="M2744" s="74"/>
      <c r="N2744" s="74"/>
      <c r="O2744" s="74"/>
      <c r="P2744" s="74"/>
      <c r="Q2744" s="74"/>
      <c r="R2744" s="74"/>
      <c r="S2744" s="74"/>
      <c r="T2744" s="74"/>
      <c r="U2744" s="74"/>
      <c r="V2744" s="74"/>
      <c r="W2744" s="74"/>
      <c r="X2744" s="74"/>
      <c r="Y2744" s="74"/>
      <c r="Z2744" s="74"/>
    </row>
    <row r="2745" spans="1:26">
      <c r="A2745" s="74"/>
      <c r="B2745" s="74"/>
      <c r="C2745" s="74"/>
      <c r="D2745" s="74"/>
      <c r="E2745" s="74"/>
      <c r="F2745" s="74"/>
      <c r="G2745" s="74"/>
      <c r="H2745" s="74"/>
      <c r="I2745" s="74"/>
      <c r="J2745" s="74"/>
      <c r="K2745" s="74"/>
      <c r="L2745" s="74"/>
      <c r="M2745" s="74"/>
      <c r="N2745" s="74"/>
      <c r="O2745" s="74"/>
      <c r="P2745" s="74"/>
      <c r="Q2745" s="74"/>
      <c r="R2745" s="74"/>
      <c r="S2745" s="74"/>
      <c r="T2745" s="74"/>
      <c r="U2745" s="74"/>
      <c r="V2745" s="74"/>
      <c r="W2745" s="74"/>
      <c r="X2745" s="74"/>
      <c r="Y2745" s="74"/>
      <c r="Z2745" s="74"/>
    </row>
    <row r="2746" spans="1:26">
      <c r="A2746" s="74"/>
      <c r="B2746" s="74"/>
      <c r="C2746" s="74"/>
      <c r="D2746" s="74"/>
      <c r="E2746" s="74"/>
      <c r="F2746" s="74"/>
      <c r="G2746" s="74"/>
      <c r="H2746" s="74"/>
      <c r="I2746" s="74"/>
      <c r="J2746" s="74"/>
      <c r="K2746" s="74"/>
      <c r="L2746" s="74"/>
      <c r="M2746" s="74"/>
      <c r="N2746" s="74"/>
      <c r="O2746" s="74"/>
      <c r="P2746" s="74"/>
      <c r="Q2746" s="74"/>
      <c r="R2746" s="74"/>
      <c r="S2746" s="74"/>
      <c r="T2746" s="74"/>
      <c r="U2746" s="74"/>
      <c r="V2746" s="74"/>
      <c r="W2746" s="74"/>
      <c r="X2746" s="74"/>
      <c r="Y2746" s="74"/>
      <c r="Z2746" s="74"/>
    </row>
    <row r="2747" spans="1:26">
      <c r="A2747" s="74"/>
      <c r="B2747" s="74"/>
      <c r="C2747" s="74"/>
      <c r="D2747" s="74"/>
      <c r="E2747" s="74"/>
      <c r="F2747" s="74"/>
      <c r="G2747" s="74"/>
      <c r="H2747" s="74"/>
      <c r="I2747" s="74"/>
      <c r="J2747" s="74"/>
      <c r="K2747" s="74"/>
      <c r="L2747" s="74"/>
      <c r="M2747" s="74"/>
      <c r="N2747" s="74"/>
      <c r="O2747" s="74"/>
      <c r="P2747" s="74"/>
      <c r="Q2747" s="74"/>
      <c r="R2747" s="74"/>
      <c r="S2747" s="74"/>
      <c r="T2747" s="74"/>
      <c r="U2747" s="74"/>
      <c r="V2747" s="74"/>
      <c r="W2747" s="74"/>
      <c r="X2747" s="74"/>
      <c r="Y2747" s="74"/>
      <c r="Z2747" s="74"/>
    </row>
    <row r="2748" spans="1:26">
      <c r="A2748" s="74"/>
      <c r="B2748" s="74"/>
      <c r="C2748" s="74"/>
      <c r="D2748" s="74"/>
      <c r="E2748" s="74"/>
      <c r="F2748" s="74"/>
      <c r="G2748" s="74"/>
      <c r="H2748" s="74"/>
      <c r="I2748" s="74"/>
      <c r="J2748" s="74"/>
      <c r="K2748" s="74"/>
      <c r="L2748" s="74"/>
      <c r="M2748" s="74"/>
      <c r="N2748" s="74"/>
      <c r="O2748" s="74"/>
      <c r="P2748" s="74"/>
      <c r="Q2748" s="74"/>
      <c r="R2748" s="74"/>
      <c r="S2748" s="74"/>
      <c r="T2748" s="74"/>
      <c r="U2748" s="74"/>
      <c r="V2748" s="74"/>
      <c r="W2748" s="74"/>
      <c r="X2748" s="74"/>
      <c r="Y2748" s="74"/>
      <c r="Z2748" s="74"/>
    </row>
    <row r="2749" spans="1:26">
      <c r="A2749" s="74"/>
      <c r="B2749" s="74"/>
      <c r="C2749" s="74"/>
      <c r="D2749" s="74"/>
      <c r="E2749" s="74"/>
      <c r="F2749" s="74"/>
      <c r="G2749" s="74"/>
      <c r="H2749" s="74"/>
      <c r="I2749" s="74"/>
      <c r="J2749" s="74"/>
      <c r="K2749" s="74"/>
      <c r="L2749" s="74"/>
      <c r="M2749" s="74"/>
      <c r="N2749" s="74"/>
      <c r="O2749" s="74"/>
      <c r="P2749" s="74"/>
      <c r="Q2749" s="74"/>
      <c r="R2749" s="74"/>
      <c r="S2749" s="74"/>
      <c r="T2749" s="74"/>
      <c r="U2749" s="74"/>
      <c r="V2749" s="74"/>
      <c r="W2749" s="74"/>
      <c r="X2749" s="74"/>
      <c r="Y2749" s="74"/>
      <c r="Z2749" s="74"/>
    </row>
    <row r="2750" spans="1:26">
      <c r="A2750" s="74"/>
      <c r="B2750" s="74"/>
      <c r="C2750" s="74"/>
      <c r="D2750" s="74"/>
      <c r="E2750" s="74"/>
      <c r="F2750" s="74"/>
      <c r="G2750" s="74"/>
      <c r="H2750" s="74"/>
      <c r="I2750" s="74"/>
      <c r="J2750" s="74"/>
      <c r="K2750" s="74"/>
      <c r="L2750" s="74"/>
      <c r="M2750" s="74"/>
      <c r="N2750" s="74"/>
      <c r="O2750" s="74"/>
      <c r="P2750" s="74"/>
      <c r="Q2750" s="74"/>
      <c r="R2750" s="74"/>
      <c r="S2750" s="74"/>
      <c r="T2750" s="74"/>
      <c r="U2750" s="74"/>
      <c r="V2750" s="74"/>
      <c r="W2750" s="74"/>
      <c r="X2750" s="74"/>
      <c r="Y2750" s="74"/>
      <c r="Z2750" s="74"/>
    </row>
    <row r="2751" spans="1:26">
      <c r="A2751" s="74"/>
      <c r="B2751" s="74"/>
      <c r="C2751" s="74"/>
      <c r="D2751" s="74"/>
      <c r="E2751" s="74"/>
      <c r="F2751" s="74"/>
      <c r="G2751" s="74"/>
      <c r="H2751" s="74"/>
      <c r="I2751" s="74"/>
      <c r="J2751" s="74"/>
      <c r="K2751" s="74"/>
      <c r="L2751" s="74"/>
      <c r="M2751" s="74"/>
      <c r="N2751" s="74"/>
      <c r="O2751" s="74"/>
      <c r="P2751" s="74"/>
      <c r="Q2751" s="74"/>
      <c r="R2751" s="74"/>
      <c r="S2751" s="74"/>
      <c r="T2751" s="74"/>
      <c r="U2751" s="74"/>
      <c r="V2751" s="74"/>
      <c r="W2751" s="74"/>
      <c r="X2751" s="74"/>
      <c r="Y2751" s="74"/>
      <c r="Z2751" s="74"/>
    </row>
    <row r="2752" spans="1:26">
      <c r="A2752" s="74"/>
      <c r="B2752" s="74"/>
      <c r="C2752" s="74"/>
      <c r="D2752" s="74"/>
      <c r="E2752" s="74"/>
      <c r="F2752" s="74"/>
      <c r="G2752" s="74"/>
      <c r="H2752" s="74"/>
      <c r="I2752" s="74"/>
      <c r="J2752" s="74"/>
      <c r="K2752" s="74"/>
      <c r="L2752" s="74"/>
      <c r="M2752" s="74"/>
      <c r="N2752" s="74"/>
      <c r="O2752" s="74"/>
      <c r="P2752" s="74"/>
      <c r="Q2752" s="74"/>
      <c r="R2752" s="74"/>
      <c r="S2752" s="74"/>
      <c r="T2752" s="74"/>
      <c r="U2752" s="74"/>
      <c r="V2752" s="74"/>
      <c r="W2752" s="74"/>
      <c r="X2752" s="74"/>
      <c r="Y2752" s="74"/>
      <c r="Z2752" s="74"/>
    </row>
    <row r="2753" spans="1:26">
      <c r="A2753" s="74"/>
      <c r="B2753" s="74"/>
      <c r="C2753" s="74"/>
      <c r="D2753" s="74"/>
      <c r="E2753" s="74"/>
      <c r="F2753" s="74"/>
      <c r="G2753" s="74"/>
      <c r="H2753" s="74"/>
      <c r="I2753" s="74"/>
      <c r="J2753" s="74"/>
      <c r="K2753" s="74"/>
      <c r="L2753" s="74"/>
      <c r="M2753" s="74"/>
      <c r="N2753" s="74"/>
      <c r="O2753" s="74"/>
      <c r="P2753" s="74"/>
      <c r="Q2753" s="74"/>
      <c r="R2753" s="74"/>
      <c r="S2753" s="74"/>
      <c r="T2753" s="74"/>
      <c r="U2753" s="74"/>
      <c r="V2753" s="74"/>
      <c r="W2753" s="74"/>
      <c r="X2753" s="74"/>
      <c r="Y2753" s="74"/>
      <c r="Z2753" s="74"/>
    </row>
    <row r="2754" spans="1:26">
      <c r="A2754" s="74"/>
      <c r="B2754" s="74"/>
      <c r="C2754" s="74"/>
      <c r="D2754" s="74"/>
      <c r="E2754" s="74"/>
      <c r="F2754" s="74"/>
      <c r="G2754" s="74"/>
      <c r="H2754" s="74"/>
      <c r="I2754" s="74"/>
      <c r="J2754" s="74"/>
      <c r="K2754" s="74"/>
      <c r="L2754" s="74"/>
      <c r="M2754" s="74"/>
      <c r="N2754" s="74"/>
      <c r="O2754" s="74"/>
      <c r="P2754" s="74"/>
      <c r="Q2754" s="74"/>
      <c r="R2754" s="74"/>
      <c r="S2754" s="74"/>
      <c r="T2754" s="74"/>
      <c r="U2754" s="74"/>
      <c r="V2754" s="74"/>
      <c r="W2754" s="74"/>
      <c r="X2754" s="74"/>
      <c r="Y2754" s="74"/>
      <c r="Z2754" s="74"/>
    </row>
    <row r="2755" spans="1:26">
      <c r="A2755" s="74"/>
      <c r="B2755" s="74"/>
      <c r="C2755" s="74"/>
      <c r="D2755" s="74"/>
      <c r="E2755" s="74"/>
      <c r="F2755" s="74"/>
      <c r="G2755" s="74"/>
      <c r="H2755" s="74"/>
      <c r="I2755" s="74"/>
      <c r="J2755" s="74"/>
      <c r="K2755" s="74"/>
      <c r="L2755" s="74"/>
      <c r="M2755" s="74"/>
      <c r="N2755" s="74"/>
      <c r="O2755" s="74"/>
      <c r="P2755" s="74"/>
      <c r="Q2755" s="74"/>
      <c r="R2755" s="74"/>
      <c r="S2755" s="74"/>
      <c r="T2755" s="74"/>
      <c r="U2755" s="74"/>
      <c r="V2755" s="74"/>
      <c r="W2755" s="74"/>
      <c r="X2755" s="74"/>
      <c r="Y2755" s="74"/>
      <c r="Z2755" s="74"/>
    </row>
    <row r="2756" spans="1:26">
      <c r="A2756" s="74"/>
      <c r="B2756" s="74"/>
      <c r="C2756" s="74"/>
      <c r="D2756" s="74"/>
      <c r="E2756" s="74"/>
      <c r="F2756" s="74"/>
      <c r="G2756" s="74"/>
      <c r="H2756" s="74"/>
      <c r="I2756" s="74"/>
      <c r="J2756" s="74"/>
      <c r="K2756" s="74"/>
      <c r="L2756" s="74"/>
      <c r="M2756" s="74"/>
      <c r="N2756" s="74"/>
      <c r="O2756" s="74"/>
      <c r="P2756" s="74"/>
      <c r="Q2756" s="74"/>
      <c r="R2756" s="74"/>
      <c r="S2756" s="74"/>
      <c r="T2756" s="74"/>
      <c r="U2756" s="74"/>
      <c r="V2756" s="74"/>
      <c r="W2756" s="74"/>
      <c r="X2756" s="74"/>
      <c r="Y2756" s="74"/>
      <c r="Z2756" s="74"/>
    </row>
    <row r="2757" spans="1:26">
      <c r="A2757" s="74"/>
      <c r="B2757" s="74"/>
      <c r="C2757" s="74"/>
      <c r="D2757" s="74"/>
      <c r="E2757" s="74"/>
      <c r="F2757" s="74"/>
      <c r="G2757" s="74"/>
      <c r="H2757" s="74"/>
      <c r="I2757" s="74"/>
      <c r="J2757" s="74"/>
      <c r="K2757" s="74"/>
      <c r="L2757" s="74"/>
      <c r="M2757" s="74"/>
      <c r="N2757" s="74"/>
      <c r="O2757" s="74"/>
      <c r="P2757" s="74"/>
      <c r="Q2757" s="74"/>
      <c r="R2757" s="74"/>
      <c r="S2757" s="74"/>
      <c r="T2757" s="74"/>
      <c r="U2757" s="74"/>
      <c r="V2757" s="74"/>
      <c r="W2757" s="74"/>
      <c r="X2757" s="74"/>
      <c r="Y2757" s="74"/>
      <c r="Z2757" s="74"/>
    </row>
    <row r="2758" spans="1:26">
      <c r="A2758" s="74"/>
      <c r="B2758" s="74"/>
      <c r="C2758" s="74"/>
      <c r="D2758" s="74"/>
      <c r="E2758" s="74"/>
      <c r="F2758" s="74"/>
      <c r="G2758" s="74"/>
      <c r="H2758" s="74"/>
      <c r="I2758" s="74"/>
      <c r="J2758" s="74"/>
      <c r="K2758" s="74"/>
      <c r="L2758" s="74"/>
      <c r="M2758" s="74"/>
      <c r="N2758" s="74"/>
      <c r="O2758" s="74"/>
      <c r="P2758" s="74"/>
      <c r="Q2758" s="74"/>
      <c r="R2758" s="74"/>
      <c r="S2758" s="74"/>
      <c r="T2758" s="74"/>
      <c r="U2758" s="74"/>
      <c r="V2758" s="74"/>
      <c r="W2758" s="74"/>
      <c r="X2758" s="74"/>
      <c r="Y2758" s="74"/>
      <c r="Z2758" s="74"/>
    </row>
    <row r="2759" spans="1:26">
      <c r="A2759" s="74"/>
      <c r="B2759" s="74"/>
      <c r="C2759" s="74"/>
      <c r="D2759" s="74"/>
      <c r="E2759" s="74"/>
      <c r="F2759" s="74"/>
      <c r="G2759" s="74"/>
      <c r="H2759" s="74"/>
      <c r="I2759" s="74"/>
      <c r="J2759" s="74"/>
      <c r="K2759" s="74"/>
      <c r="L2759" s="74"/>
      <c r="M2759" s="74"/>
      <c r="N2759" s="74"/>
      <c r="O2759" s="74"/>
      <c r="P2759" s="74"/>
      <c r="Q2759" s="74"/>
      <c r="R2759" s="74"/>
      <c r="S2759" s="74"/>
      <c r="T2759" s="74"/>
      <c r="U2759" s="74"/>
      <c r="V2759" s="74"/>
      <c r="W2759" s="74"/>
      <c r="X2759" s="74"/>
      <c r="Y2759" s="74"/>
      <c r="Z2759" s="74"/>
    </row>
    <row r="2760" spans="1:26">
      <c r="A2760" s="74"/>
      <c r="B2760" s="74"/>
      <c r="C2760" s="74"/>
      <c r="D2760" s="74"/>
      <c r="E2760" s="74"/>
      <c r="F2760" s="74"/>
      <c r="G2760" s="74"/>
      <c r="H2760" s="74"/>
      <c r="I2760" s="74"/>
      <c r="J2760" s="74"/>
      <c r="K2760" s="74"/>
      <c r="L2760" s="74"/>
      <c r="M2760" s="74"/>
      <c r="N2760" s="74"/>
      <c r="O2760" s="74"/>
      <c r="P2760" s="74"/>
      <c r="Q2760" s="74"/>
      <c r="R2760" s="74"/>
      <c r="S2760" s="74"/>
      <c r="T2760" s="74"/>
      <c r="U2760" s="74"/>
      <c r="V2760" s="74"/>
      <c r="W2760" s="74"/>
      <c r="X2760" s="74"/>
      <c r="Y2760" s="74"/>
      <c r="Z2760" s="74"/>
    </row>
    <row r="2761" spans="1:26">
      <c r="A2761" s="74"/>
      <c r="B2761" s="74"/>
      <c r="C2761" s="74"/>
      <c r="D2761" s="74"/>
      <c r="E2761" s="74"/>
      <c r="F2761" s="74"/>
      <c r="G2761" s="74"/>
      <c r="H2761" s="74"/>
      <c r="I2761" s="74"/>
      <c r="J2761" s="74"/>
      <c r="K2761" s="74"/>
      <c r="L2761" s="74"/>
      <c r="M2761" s="74"/>
      <c r="N2761" s="74"/>
      <c r="O2761" s="74"/>
      <c r="P2761" s="74"/>
      <c r="Q2761" s="74"/>
      <c r="R2761" s="74"/>
      <c r="S2761" s="74"/>
      <c r="T2761" s="74"/>
      <c r="U2761" s="74"/>
      <c r="V2761" s="74"/>
      <c r="W2761" s="74"/>
      <c r="X2761" s="74"/>
      <c r="Y2761" s="74"/>
      <c r="Z2761" s="74"/>
    </row>
    <row r="2762" spans="1:26">
      <c r="A2762" s="74"/>
      <c r="B2762" s="74"/>
      <c r="C2762" s="74"/>
      <c r="D2762" s="74"/>
      <c r="E2762" s="74"/>
      <c r="F2762" s="74"/>
      <c r="G2762" s="74"/>
      <c r="H2762" s="74"/>
      <c r="I2762" s="74"/>
      <c r="J2762" s="74"/>
      <c r="K2762" s="74"/>
      <c r="L2762" s="74"/>
      <c r="M2762" s="74"/>
      <c r="N2762" s="74"/>
      <c r="O2762" s="74"/>
      <c r="P2762" s="74"/>
      <c r="Q2762" s="74"/>
      <c r="R2762" s="74"/>
      <c r="S2762" s="74"/>
      <c r="T2762" s="74"/>
      <c r="U2762" s="74"/>
      <c r="V2762" s="74"/>
      <c r="W2762" s="74"/>
      <c r="X2762" s="74"/>
      <c r="Y2762" s="74"/>
      <c r="Z2762" s="74"/>
    </row>
    <row r="2763" spans="1:26">
      <c r="A2763" s="74"/>
      <c r="B2763" s="74"/>
      <c r="C2763" s="74"/>
      <c r="D2763" s="74"/>
      <c r="E2763" s="74"/>
      <c r="F2763" s="74"/>
      <c r="G2763" s="74"/>
      <c r="H2763" s="74"/>
      <c r="I2763" s="74"/>
      <c r="J2763" s="74"/>
      <c r="K2763" s="74"/>
      <c r="L2763" s="74"/>
      <c r="M2763" s="74"/>
      <c r="N2763" s="74"/>
      <c r="O2763" s="74"/>
      <c r="P2763" s="74"/>
      <c r="Q2763" s="74"/>
      <c r="R2763" s="74"/>
      <c r="S2763" s="74"/>
      <c r="T2763" s="74"/>
      <c r="U2763" s="74"/>
      <c r="V2763" s="74"/>
      <c r="W2763" s="74"/>
      <c r="X2763" s="74"/>
      <c r="Y2763" s="74"/>
      <c r="Z2763" s="74"/>
    </row>
    <row r="2764" spans="1:26">
      <c r="A2764" s="74"/>
      <c r="B2764" s="74"/>
      <c r="C2764" s="74"/>
      <c r="D2764" s="74"/>
      <c r="E2764" s="74"/>
      <c r="F2764" s="74"/>
      <c r="G2764" s="74"/>
      <c r="H2764" s="74"/>
      <c r="I2764" s="74"/>
      <c r="J2764" s="74"/>
      <c r="K2764" s="74"/>
      <c r="L2764" s="74"/>
      <c r="M2764" s="74"/>
      <c r="N2764" s="74"/>
      <c r="O2764" s="74"/>
      <c r="P2764" s="74"/>
      <c r="Q2764" s="74"/>
      <c r="R2764" s="74"/>
      <c r="S2764" s="74"/>
      <c r="T2764" s="74"/>
      <c r="U2764" s="74"/>
      <c r="V2764" s="74"/>
      <c r="W2764" s="74"/>
      <c r="X2764" s="74"/>
      <c r="Y2764" s="74"/>
      <c r="Z2764" s="74"/>
    </row>
    <row r="2765" spans="1:26">
      <c r="A2765" s="74"/>
      <c r="B2765" s="74"/>
      <c r="C2765" s="74"/>
      <c r="D2765" s="74"/>
      <c r="E2765" s="74"/>
      <c r="F2765" s="74"/>
      <c r="G2765" s="74"/>
      <c r="H2765" s="74"/>
      <c r="I2765" s="74"/>
      <c r="J2765" s="74"/>
      <c r="K2765" s="74"/>
      <c r="L2765" s="74"/>
      <c r="M2765" s="74"/>
      <c r="N2765" s="74"/>
      <c r="O2765" s="74"/>
      <c r="P2765" s="74"/>
      <c r="Q2765" s="74"/>
      <c r="R2765" s="74"/>
      <c r="S2765" s="74"/>
      <c r="T2765" s="74"/>
      <c r="U2765" s="74"/>
      <c r="V2765" s="74"/>
      <c r="W2765" s="74"/>
      <c r="X2765" s="74"/>
      <c r="Y2765" s="74"/>
      <c r="Z2765" s="74"/>
    </row>
    <row r="2766" spans="1:26">
      <c r="A2766" s="74"/>
      <c r="B2766" s="74"/>
      <c r="C2766" s="74"/>
      <c r="D2766" s="74"/>
      <c r="E2766" s="74"/>
      <c r="F2766" s="74"/>
      <c r="G2766" s="74"/>
      <c r="H2766" s="74"/>
      <c r="I2766" s="74"/>
      <c r="J2766" s="74"/>
      <c r="K2766" s="74"/>
      <c r="L2766" s="74"/>
      <c r="M2766" s="74"/>
      <c r="N2766" s="74"/>
      <c r="O2766" s="74"/>
      <c r="P2766" s="74"/>
      <c r="Q2766" s="74"/>
      <c r="R2766" s="74"/>
      <c r="S2766" s="74"/>
      <c r="T2766" s="74"/>
      <c r="U2766" s="74"/>
      <c r="V2766" s="74"/>
      <c r="W2766" s="74"/>
      <c r="X2766" s="74"/>
      <c r="Y2766" s="74"/>
      <c r="Z2766" s="74"/>
    </row>
    <row r="2767" spans="1:26">
      <c r="A2767" s="74"/>
      <c r="B2767" s="74"/>
      <c r="C2767" s="74"/>
      <c r="D2767" s="74"/>
      <c r="E2767" s="74"/>
      <c r="F2767" s="74"/>
      <c r="G2767" s="74"/>
      <c r="H2767" s="74"/>
      <c r="I2767" s="74"/>
      <c r="J2767" s="74"/>
      <c r="K2767" s="74"/>
      <c r="L2767" s="74"/>
      <c r="M2767" s="74"/>
      <c r="N2767" s="74"/>
      <c r="O2767" s="74"/>
      <c r="P2767" s="74"/>
      <c r="Q2767" s="74"/>
      <c r="R2767" s="74"/>
      <c r="S2767" s="74"/>
      <c r="T2767" s="74"/>
      <c r="U2767" s="74"/>
      <c r="V2767" s="74"/>
      <c r="W2767" s="74"/>
      <c r="X2767" s="74"/>
      <c r="Y2767" s="74"/>
      <c r="Z2767" s="74"/>
    </row>
    <row r="2768" spans="1:26">
      <c r="A2768" s="74"/>
      <c r="B2768" s="74"/>
      <c r="C2768" s="74"/>
      <c r="D2768" s="74"/>
      <c r="E2768" s="74"/>
      <c r="F2768" s="74"/>
      <c r="G2768" s="74"/>
      <c r="H2768" s="74"/>
      <c r="I2768" s="74"/>
      <c r="J2768" s="74"/>
      <c r="K2768" s="74"/>
      <c r="L2768" s="74"/>
      <c r="M2768" s="74"/>
      <c r="N2768" s="74"/>
      <c r="O2768" s="74"/>
      <c r="P2768" s="74"/>
      <c r="Q2768" s="74"/>
      <c r="R2768" s="74"/>
      <c r="S2768" s="74"/>
      <c r="T2768" s="74"/>
      <c r="U2768" s="74"/>
      <c r="V2768" s="74"/>
      <c r="W2768" s="74"/>
      <c r="X2768" s="74"/>
      <c r="Y2768" s="74"/>
      <c r="Z2768" s="74"/>
    </row>
    <row r="2769" spans="1:26">
      <c r="A2769" s="74"/>
      <c r="B2769" s="74"/>
      <c r="C2769" s="74"/>
      <c r="D2769" s="74"/>
      <c r="E2769" s="74"/>
      <c r="F2769" s="74"/>
      <c r="G2769" s="74"/>
      <c r="H2769" s="74"/>
      <c r="I2769" s="74"/>
      <c r="J2769" s="74"/>
      <c r="K2769" s="74"/>
      <c r="L2769" s="74"/>
      <c r="M2769" s="74"/>
      <c r="N2769" s="74"/>
      <c r="O2769" s="74"/>
      <c r="P2769" s="74"/>
      <c r="Q2769" s="74"/>
      <c r="R2769" s="74"/>
      <c r="S2769" s="74"/>
      <c r="T2769" s="74"/>
      <c r="U2769" s="74"/>
      <c r="V2769" s="74"/>
      <c r="W2769" s="74"/>
      <c r="X2769" s="74"/>
      <c r="Y2769" s="74"/>
      <c r="Z2769" s="74"/>
    </row>
    <row r="2770" spans="1:26">
      <c r="A2770" s="74"/>
      <c r="B2770" s="74"/>
      <c r="C2770" s="74"/>
      <c r="D2770" s="74"/>
      <c r="E2770" s="74"/>
      <c r="F2770" s="74"/>
      <c r="G2770" s="74"/>
      <c r="H2770" s="74"/>
      <c r="I2770" s="74"/>
      <c r="J2770" s="74"/>
      <c r="K2770" s="74"/>
      <c r="L2770" s="74"/>
      <c r="M2770" s="74"/>
      <c r="N2770" s="74"/>
      <c r="O2770" s="74"/>
      <c r="P2770" s="74"/>
      <c r="Q2770" s="74"/>
      <c r="R2770" s="74"/>
      <c r="S2770" s="74"/>
      <c r="T2770" s="74"/>
      <c r="U2770" s="74"/>
      <c r="V2770" s="74"/>
      <c r="W2770" s="74"/>
      <c r="X2770" s="74"/>
      <c r="Y2770" s="74"/>
      <c r="Z2770" s="74"/>
    </row>
    <row r="2771" spans="1:26">
      <c r="A2771" s="74"/>
      <c r="B2771" s="74"/>
      <c r="C2771" s="74"/>
      <c r="D2771" s="74"/>
      <c r="E2771" s="74"/>
      <c r="F2771" s="74"/>
      <c r="G2771" s="74"/>
      <c r="H2771" s="74"/>
      <c r="I2771" s="74"/>
      <c r="J2771" s="74"/>
      <c r="K2771" s="74"/>
      <c r="L2771" s="74"/>
      <c r="M2771" s="74"/>
      <c r="N2771" s="74"/>
      <c r="O2771" s="74"/>
      <c r="P2771" s="74"/>
      <c r="Q2771" s="74"/>
      <c r="R2771" s="74"/>
      <c r="S2771" s="74"/>
      <c r="T2771" s="74"/>
      <c r="U2771" s="74"/>
      <c r="V2771" s="74"/>
      <c r="W2771" s="74"/>
      <c r="X2771" s="74"/>
      <c r="Y2771" s="74"/>
      <c r="Z2771" s="74"/>
    </row>
    <row r="2772" spans="1:26">
      <c r="A2772" s="74"/>
      <c r="B2772" s="74"/>
      <c r="C2772" s="74"/>
      <c r="D2772" s="74"/>
      <c r="E2772" s="74"/>
      <c r="F2772" s="74"/>
      <c r="G2772" s="74"/>
      <c r="H2772" s="74"/>
      <c r="I2772" s="74"/>
      <c r="J2772" s="74"/>
      <c r="K2772" s="74"/>
      <c r="L2772" s="74"/>
      <c r="M2772" s="74"/>
      <c r="N2772" s="74"/>
      <c r="O2772" s="74"/>
      <c r="P2772" s="74"/>
      <c r="Q2772" s="74"/>
      <c r="R2772" s="74"/>
      <c r="S2772" s="74"/>
      <c r="T2772" s="74"/>
      <c r="U2772" s="74"/>
      <c r="V2772" s="74"/>
      <c r="W2772" s="74"/>
      <c r="X2772" s="74"/>
      <c r="Y2772" s="74"/>
      <c r="Z2772" s="74"/>
    </row>
    <row r="2773" spans="1:26">
      <c r="A2773" s="74"/>
      <c r="B2773" s="74"/>
      <c r="C2773" s="74"/>
      <c r="D2773" s="74"/>
      <c r="E2773" s="74"/>
      <c r="F2773" s="74"/>
      <c r="G2773" s="74"/>
      <c r="H2773" s="74"/>
      <c r="I2773" s="74"/>
      <c r="J2773" s="74"/>
      <c r="K2773" s="74"/>
      <c r="L2773" s="74"/>
      <c r="M2773" s="74"/>
      <c r="N2773" s="74"/>
      <c r="O2773" s="74"/>
      <c r="P2773" s="74"/>
      <c r="Q2773" s="74"/>
      <c r="R2773" s="74"/>
      <c r="S2773" s="74"/>
      <c r="T2773" s="74"/>
      <c r="U2773" s="74"/>
      <c r="V2773" s="74"/>
      <c r="W2773" s="74"/>
      <c r="X2773" s="74"/>
      <c r="Y2773" s="74"/>
      <c r="Z2773" s="74"/>
    </row>
    <row r="2774" spans="1:26">
      <c r="A2774" s="74"/>
      <c r="B2774" s="74"/>
      <c r="C2774" s="74"/>
      <c r="D2774" s="74"/>
      <c r="E2774" s="74"/>
      <c r="F2774" s="74"/>
      <c r="G2774" s="74"/>
      <c r="H2774" s="74"/>
      <c r="I2774" s="74"/>
      <c r="J2774" s="74"/>
      <c r="K2774" s="74"/>
      <c r="L2774" s="74"/>
      <c r="M2774" s="74"/>
      <c r="N2774" s="74"/>
      <c r="O2774" s="74"/>
      <c r="P2774" s="74"/>
      <c r="Q2774" s="74"/>
      <c r="R2774" s="74"/>
      <c r="S2774" s="74"/>
      <c r="T2774" s="74"/>
      <c r="U2774" s="74"/>
      <c r="V2774" s="74"/>
      <c r="W2774" s="74"/>
      <c r="X2774" s="74"/>
      <c r="Y2774" s="74"/>
      <c r="Z2774" s="74"/>
    </row>
    <row r="2775" spans="1:26">
      <c r="A2775" s="74"/>
      <c r="B2775" s="74"/>
      <c r="C2775" s="74"/>
      <c r="D2775" s="74"/>
      <c r="E2775" s="74"/>
      <c r="F2775" s="74"/>
      <c r="G2775" s="74"/>
      <c r="H2775" s="74"/>
      <c r="I2775" s="74"/>
      <c r="J2775" s="74"/>
      <c r="K2775" s="74"/>
      <c r="L2775" s="74"/>
      <c r="M2775" s="74"/>
      <c r="N2775" s="74"/>
      <c r="O2775" s="74"/>
      <c r="P2775" s="74"/>
      <c r="Q2775" s="74"/>
      <c r="R2775" s="74"/>
      <c r="S2775" s="74"/>
      <c r="T2775" s="74"/>
      <c r="U2775" s="74"/>
      <c r="V2775" s="74"/>
      <c r="W2775" s="74"/>
      <c r="X2775" s="74"/>
      <c r="Y2775" s="74"/>
      <c r="Z2775" s="74"/>
    </row>
    <row r="2776" spans="1:26">
      <c r="A2776" s="74"/>
      <c r="B2776" s="74"/>
      <c r="C2776" s="74"/>
      <c r="D2776" s="74"/>
      <c r="E2776" s="74"/>
      <c r="F2776" s="74"/>
      <c r="G2776" s="74"/>
      <c r="H2776" s="74"/>
      <c r="I2776" s="74"/>
      <c r="J2776" s="74"/>
      <c r="K2776" s="74"/>
      <c r="L2776" s="74"/>
      <c r="M2776" s="74"/>
      <c r="N2776" s="74"/>
      <c r="O2776" s="74"/>
      <c r="P2776" s="74"/>
      <c r="Q2776" s="74"/>
      <c r="R2776" s="74"/>
      <c r="S2776" s="74"/>
      <c r="T2776" s="74"/>
      <c r="U2776" s="74"/>
      <c r="V2776" s="74"/>
      <c r="W2776" s="74"/>
      <c r="X2776" s="74"/>
      <c r="Y2776" s="74"/>
      <c r="Z2776" s="74"/>
    </row>
    <row r="2777" spans="1:26">
      <c r="A2777" s="74"/>
      <c r="B2777" s="74"/>
      <c r="C2777" s="74"/>
      <c r="D2777" s="74"/>
      <c r="E2777" s="74"/>
      <c r="F2777" s="74"/>
      <c r="G2777" s="74"/>
      <c r="H2777" s="74"/>
      <c r="I2777" s="74"/>
      <c r="J2777" s="74"/>
      <c r="K2777" s="74"/>
      <c r="L2777" s="74"/>
      <c r="M2777" s="74"/>
      <c r="N2777" s="74"/>
      <c r="O2777" s="74"/>
      <c r="P2777" s="74"/>
      <c r="Q2777" s="74"/>
      <c r="R2777" s="74"/>
      <c r="S2777" s="74"/>
      <c r="T2777" s="74"/>
      <c r="U2777" s="74"/>
      <c r="V2777" s="74"/>
      <c r="W2777" s="74"/>
      <c r="X2777" s="74"/>
      <c r="Y2777" s="74"/>
      <c r="Z2777" s="74"/>
    </row>
    <row r="2778" spans="1:26">
      <c r="A2778" s="74"/>
      <c r="B2778" s="74"/>
      <c r="C2778" s="74"/>
      <c r="D2778" s="74"/>
      <c r="E2778" s="74"/>
      <c r="F2778" s="74"/>
      <c r="G2778" s="74"/>
      <c r="H2778" s="74"/>
      <c r="I2778" s="74"/>
      <c r="J2778" s="74"/>
      <c r="K2778" s="74"/>
      <c r="L2778" s="74"/>
      <c r="M2778" s="74"/>
      <c r="N2778" s="74"/>
      <c r="O2778" s="74"/>
      <c r="P2778" s="74"/>
      <c r="Q2778" s="74"/>
      <c r="R2778" s="74"/>
      <c r="S2778" s="74"/>
      <c r="T2778" s="74"/>
      <c r="U2778" s="74"/>
      <c r="V2778" s="74"/>
      <c r="W2778" s="74"/>
      <c r="X2778" s="74"/>
      <c r="Y2778" s="74"/>
      <c r="Z2778" s="74"/>
    </row>
    <row r="2779" spans="1:26">
      <c r="A2779" s="74"/>
      <c r="B2779" s="74"/>
      <c r="C2779" s="74"/>
      <c r="D2779" s="74"/>
      <c r="E2779" s="74"/>
      <c r="F2779" s="74"/>
      <c r="G2779" s="74"/>
      <c r="H2779" s="74"/>
      <c r="I2779" s="74"/>
      <c r="J2779" s="74"/>
      <c r="K2779" s="74"/>
      <c r="L2779" s="74"/>
      <c r="M2779" s="74"/>
      <c r="N2779" s="74"/>
      <c r="O2779" s="74"/>
      <c r="P2779" s="74"/>
      <c r="Q2779" s="74"/>
      <c r="R2779" s="74"/>
      <c r="S2779" s="74"/>
      <c r="T2779" s="74"/>
      <c r="U2779" s="74"/>
      <c r="V2779" s="74"/>
      <c r="W2779" s="74"/>
      <c r="X2779" s="74"/>
      <c r="Y2779" s="74"/>
      <c r="Z2779" s="74"/>
    </row>
    <row r="2780" spans="1:26">
      <c r="A2780" s="74"/>
      <c r="B2780" s="74"/>
      <c r="C2780" s="74"/>
      <c r="D2780" s="74"/>
      <c r="E2780" s="74"/>
      <c r="F2780" s="74"/>
      <c r="G2780" s="74"/>
      <c r="H2780" s="74"/>
      <c r="I2780" s="74"/>
      <c r="J2780" s="74"/>
      <c r="K2780" s="74"/>
      <c r="L2780" s="74"/>
      <c r="M2780" s="74"/>
      <c r="N2780" s="74"/>
      <c r="O2780" s="74"/>
      <c r="P2780" s="74"/>
      <c r="Q2780" s="74"/>
      <c r="R2780" s="74"/>
      <c r="S2780" s="74"/>
      <c r="T2780" s="74"/>
      <c r="U2780" s="74"/>
      <c r="V2780" s="74"/>
      <c r="W2780" s="74"/>
      <c r="X2780" s="74"/>
      <c r="Y2780" s="74"/>
      <c r="Z2780" s="74"/>
    </row>
    <row r="2781" spans="1:26">
      <c r="A2781" s="74"/>
      <c r="B2781" s="74"/>
      <c r="C2781" s="74"/>
      <c r="D2781" s="74"/>
      <c r="E2781" s="74"/>
      <c r="F2781" s="74"/>
      <c r="G2781" s="74"/>
      <c r="H2781" s="74"/>
      <c r="I2781" s="74"/>
      <c r="J2781" s="74"/>
      <c r="K2781" s="74"/>
      <c r="L2781" s="74"/>
      <c r="M2781" s="74"/>
      <c r="N2781" s="74"/>
      <c r="O2781" s="74"/>
      <c r="P2781" s="74"/>
      <c r="Q2781" s="74"/>
      <c r="R2781" s="74"/>
      <c r="S2781" s="74"/>
      <c r="T2781" s="74"/>
      <c r="U2781" s="74"/>
      <c r="V2781" s="74"/>
      <c r="W2781" s="74"/>
      <c r="X2781" s="74"/>
      <c r="Y2781" s="74"/>
      <c r="Z2781" s="74"/>
    </row>
    <row r="2782" spans="1:26">
      <c r="A2782" s="74"/>
      <c r="B2782" s="74"/>
      <c r="C2782" s="74"/>
      <c r="D2782" s="74"/>
      <c r="E2782" s="74"/>
      <c r="F2782" s="74"/>
      <c r="G2782" s="74"/>
      <c r="H2782" s="74"/>
      <c r="I2782" s="74"/>
      <c r="J2782" s="74"/>
      <c r="K2782" s="74"/>
      <c r="L2782" s="74"/>
      <c r="M2782" s="74"/>
      <c r="N2782" s="74"/>
      <c r="O2782" s="74"/>
      <c r="P2782" s="74"/>
      <c r="Q2782" s="74"/>
      <c r="R2782" s="74"/>
      <c r="S2782" s="74"/>
      <c r="T2782" s="74"/>
      <c r="U2782" s="74"/>
      <c r="V2782" s="74"/>
      <c r="W2782" s="74"/>
      <c r="X2782" s="74"/>
      <c r="Y2782" s="74"/>
      <c r="Z2782" s="74"/>
    </row>
    <row r="2783" spans="1:26">
      <c r="A2783" s="74"/>
      <c r="B2783" s="74"/>
      <c r="C2783" s="74"/>
      <c r="D2783" s="74"/>
      <c r="E2783" s="74"/>
      <c r="F2783" s="74"/>
      <c r="G2783" s="74"/>
      <c r="H2783" s="74"/>
      <c r="I2783" s="74"/>
      <c r="J2783" s="74"/>
      <c r="K2783" s="74"/>
      <c r="L2783" s="74"/>
      <c r="M2783" s="74"/>
      <c r="N2783" s="74"/>
      <c r="O2783" s="74"/>
      <c r="P2783" s="74"/>
      <c r="Q2783" s="74"/>
      <c r="R2783" s="74"/>
      <c r="S2783" s="74"/>
      <c r="T2783" s="74"/>
      <c r="U2783" s="74"/>
      <c r="V2783" s="74"/>
      <c r="W2783" s="74"/>
      <c r="X2783" s="74"/>
      <c r="Y2783" s="74"/>
      <c r="Z2783" s="74"/>
    </row>
    <row r="2784" spans="1:26">
      <c r="A2784" s="74"/>
      <c r="B2784" s="74"/>
      <c r="C2784" s="74"/>
      <c r="D2784" s="74"/>
      <c r="E2784" s="74"/>
      <c r="F2784" s="74"/>
      <c r="G2784" s="74"/>
      <c r="H2784" s="74"/>
      <c r="I2784" s="74"/>
      <c r="J2784" s="74"/>
      <c r="K2784" s="74"/>
      <c r="L2784" s="74"/>
      <c r="M2784" s="74"/>
      <c r="N2784" s="74"/>
      <c r="O2784" s="74"/>
      <c r="P2784" s="74"/>
      <c r="Q2784" s="74"/>
      <c r="R2784" s="74"/>
      <c r="S2784" s="74"/>
      <c r="T2784" s="74"/>
      <c r="U2784" s="74"/>
      <c r="V2784" s="74"/>
      <c r="W2784" s="74"/>
      <c r="X2784" s="74"/>
      <c r="Y2784" s="74"/>
      <c r="Z2784" s="74"/>
    </row>
    <row r="2785" spans="1:26">
      <c r="A2785" s="74"/>
      <c r="B2785" s="74"/>
      <c r="C2785" s="74"/>
      <c r="D2785" s="74"/>
      <c r="E2785" s="74"/>
      <c r="F2785" s="74"/>
      <c r="G2785" s="74"/>
      <c r="H2785" s="74"/>
      <c r="I2785" s="74"/>
      <c r="J2785" s="74"/>
      <c r="K2785" s="74"/>
      <c r="L2785" s="74"/>
      <c r="M2785" s="74"/>
      <c r="N2785" s="74"/>
      <c r="O2785" s="74"/>
      <c r="P2785" s="74"/>
      <c r="Q2785" s="74"/>
      <c r="R2785" s="74"/>
      <c r="S2785" s="74"/>
      <c r="T2785" s="74"/>
      <c r="U2785" s="74"/>
      <c r="V2785" s="74"/>
      <c r="W2785" s="74"/>
      <c r="X2785" s="74"/>
      <c r="Y2785" s="74"/>
      <c r="Z2785" s="74"/>
    </row>
    <row r="2786" spans="1:26">
      <c r="A2786" s="74"/>
      <c r="B2786" s="74"/>
      <c r="C2786" s="74"/>
      <c r="D2786" s="74"/>
      <c r="E2786" s="74"/>
      <c r="F2786" s="74"/>
      <c r="G2786" s="74"/>
      <c r="H2786" s="74"/>
      <c r="I2786" s="74"/>
      <c r="J2786" s="74"/>
      <c r="K2786" s="74"/>
      <c r="L2786" s="74"/>
      <c r="M2786" s="74"/>
      <c r="N2786" s="74"/>
      <c r="O2786" s="74"/>
      <c r="P2786" s="74"/>
      <c r="Q2786" s="74"/>
      <c r="R2786" s="74"/>
      <c r="S2786" s="74"/>
      <c r="T2786" s="74"/>
      <c r="U2786" s="74"/>
      <c r="V2786" s="74"/>
      <c r="W2786" s="74"/>
      <c r="X2786" s="74"/>
      <c r="Y2786" s="74"/>
      <c r="Z2786" s="74"/>
    </row>
    <row r="2787" spans="1:26">
      <c r="A2787" s="74"/>
      <c r="B2787" s="74"/>
      <c r="C2787" s="74"/>
      <c r="D2787" s="74"/>
      <c r="E2787" s="74"/>
      <c r="F2787" s="74"/>
      <c r="G2787" s="74"/>
      <c r="H2787" s="74"/>
      <c r="I2787" s="74"/>
      <c r="J2787" s="74"/>
      <c r="K2787" s="74"/>
      <c r="L2787" s="74"/>
      <c r="M2787" s="74"/>
      <c r="N2787" s="74"/>
      <c r="O2787" s="74"/>
      <c r="P2787" s="74"/>
      <c r="Q2787" s="74"/>
      <c r="R2787" s="74"/>
      <c r="S2787" s="74"/>
      <c r="T2787" s="74"/>
      <c r="U2787" s="74"/>
      <c r="V2787" s="74"/>
      <c r="W2787" s="74"/>
      <c r="X2787" s="74"/>
      <c r="Y2787" s="74"/>
      <c r="Z2787" s="74"/>
    </row>
    <row r="2788" spans="1:26">
      <c r="A2788" s="74"/>
      <c r="B2788" s="74"/>
      <c r="C2788" s="74"/>
      <c r="D2788" s="74"/>
      <c r="E2788" s="74"/>
      <c r="F2788" s="74"/>
      <c r="G2788" s="74"/>
      <c r="H2788" s="74"/>
      <c r="I2788" s="74"/>
      <c r="J2788" s="74"/>
      <c r="K2788" s="74"/>
      <c r="L2788" s="74"/>
      <c r="M2788" s="74"/>
      <c r="N2788" s="74"/>
      <c r="O2788" s="74"/>
      <c r="P2788" s="74"/>
      <c r="Q2788" s="74"/>
      <c r="R2788" s="74"/>
      <c r="S2788" s="74"/>
      <c r="T2788" s="74"/>
      <c r="U2788" s="74"/>
      <c r="V2788" s="74"/>
      <c r="W2788" s="74"/>
      <c r="X2788" s="74"/>
      <c r="Y2788" s="74"/>
      <c r="Z2788" s="74"/>
    </row>
    <row r="2789" spans="1:26">
      <c r="A2789" s="74"/>
      <c r="B2789" s="74"/>
      <c r="C2789" s="74"/>
      <c r="D2789" s="74"/>
      <c r="E2789" s="74"/>
      <c r="F2789" s="74"/>
      <c r="G2789" s="74"/>
      <c r="H2789" s="74"/>
      <c r="I2789" s="74"/>
      <c r="J2789" s="74"/>
      <c r="K2789" s="74"/>
      <c r="L2789" s="74"/>
      <c r="M2789" s="74"/>
      <c r="N2789" s="74"/>
      <c r="O2789" s="74"/>
      <c r="P2789" s="74"/>
      <c r="Q2789" s="74"/>
      <c r="R2789" s="74"/>
      <c r="S2789" s="74"/>
      <c r="T2789" s="74"/>
      <c r="U2789" s="74"/>
      <c r="V2789" s="74"/>
      <c r="W2789" s="74"/>
      <c r="X2789" s="74"/>
      <c r="Y2789" s="74"/>
      <c r="Z2789" s="74"/>
    </row>
    <row r="2790" spans="1:26">
      <c r="A2790" s="74"/>
      <c r="B2790" s="74"/>
      <c r="C2790" s="74"/>
      <c r="D2790" s="74"/>
      <c r="E2790" s="74"/>
      <c r="F2790" s="74"/>
      <c r="G2790" s="74"/>
      <c r="H2790" s="74"/>
      <c r="I2790" s="74"/>
      <c r="J2790" s="74"/>
      <c r="K2790" s="74"/>
      <c r="L2790" s="74"/>
      <c r="M2790" s="74"/>
      <c r="N2790" s="74"/>
      <c r="O2790" s="74"/>
      <c r="P2790" s="74"/>
      <c r="Q2790" s="74"/>
      <c r="R2790" s="74"/>
      <c r="S2790" s="74"/>
      <c r="T2790" s="74"/>
      <c r="U2790" s="74"/>
      <c r="V2790" s="74"/>
      <c r="W2790" s="74"/>
      <c r="X2790" s="74"/>
      <c r="Y2790" s="74"/>
      <c r="Z2790" s="74"/>
    </row>
    <row r="2791" spans="1:26">
      <c r="A2791" s="74"/>
      <c r="B2791" s="74"/>
      <c r="C2791" s="74"/>
      <c r="D2791" s="74"/>
      <c r="E2791" s="74"/>
      <c r="F2791" s="74"/>
      <c r="G2791" s="74"/>
      <c r="H2791" s="74"/>
      <c r="I2791" s="74"/>
      <c r="J2791" s="74"/>
      <c r="K2791" s="74"/>
      <c r="L2791" s="74"/>
      <c r="M2791" s="74"/>
      <c r="N2791" s="74"/>
      <c r="O2791" s="74"/>
      <c r="P2791" s="74"/>
      <c r="Q2791" s="74"/>
      <c r="R2791" s="74"/>
      <c r="S2791" s="74"/>
      <c r="T2791" s="74"/>
      <c r="U2791" s="74"/>
      <c r="V2791" s="74"/>
      <c r="W2791" s="74"/>
      <c r="X2791" s="74"/>
      <c r="Y2791" s="74"/>
      <c r="Z2791" s="74"/>
    </row>
    <row r="2792" spans="1:26">
      <c r="A2792" s="74"/>
      <c r="B2792" s="74"/>
      <c r="C2792" s="74"/>
      <c r="D2792" s="74"/>
      <c r="E2792" s="74"/>
      <c r="F2792" s="74"/>
      <c r="G2792" s="74"/>
      <c r="H2792" s="74"/>
      <c r="I2792" s="74"/>
      <c r="J2792" s="74"/>
      <c r="K2792" s="74"/>
      <c r="L2792" s="74"/>
      <c r="M2792" s="74"/>
      <c r="N2792" s="74"/>
      <c r="O2792" s="74"/>
      <c r="P2792" s="74"/>
      <c r="Q2792" s="74"/>
      <c r="R2792" s="74"/>
      <c r="S2792" s="74"/>
      <c r="T2792" s="74"/>
      <c r="U2792" s="74"/>
      <c r="V2792" s="74"/>
      <c r="W2792" s="74"/>
      <c r="X2792" s="74"/>
      <c r="Y2792" s="74"/>
      <c r="Z2792" s="74"/>
    </row>
    <row r="2793" spans="1:26">
      <c r="A2793" s="74"/>
      <c r="B2793" s="74"/>
      <c r="C2793" s="74"/>
      <c r="D2793" s="74"/>
      <c r="E2793" s="74"/>
      <c r="F2793" s="74"/>
      <c r="G2793" s="74"/>
      <c r="H2793" s="74"/>
      <c r="I2793" s="74"/>
      <c r="J2793" s="74"/>
      <c r="K2793" s="74"/>
      <c r="L2793" s="74"/>
      <c r="M2793" s="74"/>
      <c r="N2793" s="74"/>
      <c r="O2793" s="74"/>
      <c r="P2793" s="74"/>
      <c r="Q2793" s="74"/>
      <c r="R2793" s="74"/>
      <c r="S2793" s="74"/>
      <c r="T2793" s="74"/>
      <c r="U2793" s="74"/>
      <c r="V2793" s="74"/>
      <c r="W2793" s="74"/>
      <c r="X2793" s="74"/>
      <c r="Y2793" s="74"/>
      <c r="Z2793" s="74"/>
    </row>
    <row r="2794" spans="1:26">
      <c r="A2794" s="74"/>
      <c r="B2794" s="74"/>
      <c r="C2794" s="74"/>
      <c r="D2794" s="74"/>
      <c r="E2794" s="74"/>
      <c r="F2794" s="74"/>
      <c r="G2794" s="74"/>
      <c r="H2794" s="74"/>
      <c r="I2794" s="74"/>
      <c r="J2794" s="74"/>
      <c r="K2794" s="74"/>
      <c r="L2794" s="74"/>
      <c r="M2794" s="74"/>
      <c r="N2794" s="74"/>
      <c r="O2794" s="74"/>
      <c r="P2794" s="74"/>
      <c r="Q2794" s="74"/>
      <c r="R2794" s="74"/>
      <c r="S2794" s="74"/>
      <c r="T2794" s="74"/>
      <c r="U2794" s="74"/>
      <c r="V2794" s="74"/>
      <c r="W2794" s="74"/>
      <c r="X2794" s="74"/>
      <c r="Y2794" s="74"/>
      <c r="Z2794" s="74"/>
    </row>
    <row r="2795" spans="1:26">
      <c r="A2795" s="74"/>
      <c r="B2795" s="74"/>
      <c r="C2795" s="74"/>
      <c r="D2795" s="74"/>
      <c r="E2795" s="74"/>
      <c r="F2795" s="74"/>
      <c r="G2795" s="74"/>
      <c r="H2795" s="74"/>
      <c r="I2795" s="74"/>
      <c r="J2795" s="74"/>
      <c r="K2795" s="74"/>
      <c r="L2795" s="74"/>
      <c r="M2795" s="74"/>
      <c r="N2795" s="74"/>
      <c r="O2795" s="74"/>
      <c r="P2795" s="74"/>
      <c r="Q2795" s="74"/>
      <c r="R2795" s="74"/>
      <c r="S2795" s="74"/>
      <c r="T2795" s="74"/>
      <c r="U2795" s="74"/>
      <c r="V2795" s="74"/>
      <c r="W2795" s="74"/>
      <c r="X2795" s="74"/>
      <c r="Y2795" s="74"/>
      <c r="Z2795" s="74"/>
    </row>
    <row r="2796" spans="1:26">
      <c r="A2796" s="74"/>
      <c r="B2796" s="74"/>
      <c r="C2796" s="74"/>
      <c r="D2796" s="74"/>
      <c r="E2796" s="74"/>
      <c r="F2796" s="74"/>
      <c r="G2796" s="74"/>
      <c r="H2796" s="74"/>
      <c r="I2796" s="74"/>
      <c r="J2796" s="74"/>
      <c r="K2796" s="74"/>
      <c r="L2796" s="74"/>
      <c r="M2796" s="74"/>
      <c r="N2796" s="74"/>
      <c r="O2796" s="74"/>
      <c r="P2796" s="74"/>
      <c r="Q2796" s="74"/>
      <c r="R2796" s="74"/>
      <c r="S2796" s="74"/>
      <c r="T2796" s="74"/>
      <c r="U2796" s="74"/>
      <c r="V2796" s="74"/>
      <c r="W2796" s="74"/>
      <c r="X2796" s="74"/>
      <c r="Y2796" s="74"/>
      <c r="Z2796" s="74"/>
    </row>
    <row r="2797" spans="1:26">
      <c r="A2797" s="74"/>
      <c r="B2797" s="74"/>
      <c r="C2797" s="74"/>
      <c r="D2797" s="74"/>
      <c r="E2797" s="74"/>
      <c r="F2797" s="74"/>
      <c r="G2797" s="74"/>
      <c r="H2797" s="74"/>
      <c r="I2797" s="74"/>
      <c r="J2797" s="74"/>
      <c r="K2797" s="74"/>
      <c r="L2797" s="74"/>
      <c r="M2797" s="74"/>
      <c r="N2797" s="74"/>
      <c r="O2797" s="74"/>
      <c r="P2797" s="74"/>
      <c r="Q2797" s="74"/>
      <c r="R2797" s="74"/>
      <c r="S2797" s="74"/>
      <c r="T2797" s="74"/>
      <c r="U2797" s="74"/>
      <c r="V2797" s="74"/>
      <c r="W2797" s="74"/>
      <c r="X2797" s="74"/>
      <c r="Y2797" s="74"/>
      <c r="Z2797" s="74"/>
    </row>
    <row r="2798" spans="1:26">
      <c r="A2798" s="74"/>
      <c r="B2798" s="74"/>
      <c r="C2798" s="74"/>
      <c r="D2798" s="74"/>
      <c r="E2798" s="74"/>
      <c r="F2798" s="74"/>
      <c r="G2798" s="74"/>
      <c r="H2798" s="74"/>
      <c r="I2798" s="74"/>
      <c r="J2798" s="74"/>
      <c r="K2798" s="74"/>
      <c r="L2798" s="74"/>
      <c r="M2798" s="74"/>
      <c r="N2798" s="74"/>
      <c r="O2798" s="74"/>
      <c r="P2798" s="74"/>
      <c r="Q2798" s="74"/>
      <c r="R2798" s="74"/>
      <c r="S2798" s="74"/>
      <c r="T2798" s="74"/>
      <c r="U2798" s="74"/>
      <c r="V2798" s="74"/>
      <c r="W2798" s="74"/>
      <c r="X2798" s="74"/>
      <c r="Y2798" s="74"/>
      <c r="Z2798" s="74"/>
    </row>
    <row r="2799" spans="1:26">
      <c r="A2799" s="74"/>
      <c r="B2799" s="74"/>
      <c r="C2799" s="74"/>
      <c r="D2799" s="74"/>
      <c r="E2799" s="74"/>
      <c r="F2799" s="74"/>
      <c r="G2799" s="74"/>
      <c r="H2799" s="74"/>
      <c r="I2799" s="74"/>
      <c r="J2799" s="74"/>
      <c r="K2799" s="74"/>
      <c r="L2799" s="74"/>
      <c r="M2799" s="74"/>
      <c r="N2799" s="74"/>
      <c r="O2799" s="74"/>
      <c r="P2799" s="74"/>
      <c r="Q2799" s="74"/>
      <c r="R2799" s="74"/>
      <c r="S2799" s="74"/>
      <c r="T2799" s="74"/>
      <c r="U2799" s="74"/>
      <c r="V2799" s="74"/>
      <c r="W2799" s="74"/>
      <c r="X2799" s="74"/>
      <c r="Y2799" s="74"/>
      <c r="Z2799" s="74"/>
    </row>
    <row r="2800" spans="1:26">
      <c r="A2800" s="74"/>
      <c r="B2800" s="74"/>
      <c r="C2800" s="74"/>
      <c r="D2800" s="74"/>
      <c r="E2800" s="74"/>
      <c r="F2800" s="74"/>
      <c r="G2800" s="74"/>
      <c r="H2800" s="74"/>
      <c r="I2800" s="74"/>
      <c r="J2800" s="74"/>
      <c r="K2800" s="74"/>
      <c r="L2800" s="74"/>
      <c r="M2800" s="74"/>
      <c r="N2800" s="74"/>
      <c r="O2800" s="74"/>
      <c r="P2800" s="74"/>
      <c r="Q2800" s="74"/>
      <c r="R2800" s="74"/>
      <c r="S2800" s="74"/>
      <c r="T2800" s="74"/>
      <c r="U2800" s="74"/>
      <c r="V2800" s="74"/>
      <c r="W2800" s="74"/>
      <c r="X2800" s="74"/>
      <c r="Y2800" s="74"/>
      <c r="Z2800" s="74"/>
    </row>
    <row r="2801" spans="1:26">
      <c r="A2801" s="74"/>
      <c r="B2801" s="74"/>
      <c r="C2801" s="74"/>
      <c r="D2801" s="74"/>
      <c r="E2801" s="74"/>
      <c r="F2801" s="74"/>
      <c r="G2801" s="74"/>
      <c r="H2801" s="74"/>
      <c r="I2801" s="74"/>
      <c r="J2801" s="74"/>
      <c r="K2801" s="74"/>
      <c r="L2801" s="74"/>
      <c r="M2801" s="74"/>
      <c r="N2801" s="74"/>
      <c r="O2801" s="74"/>
      <c r="P2801" s="74"/>
      <c r="Q2801" s="74"/>
      <c r="R2801" s="74"/>
      <c r="S2801" s="74"/>
      <c r="T2801" s="74"/>
      <c r="U2801" s="74"/>
      <c r="V2801" s="74"/>
      <c r="W2801" s="74"/>
      <c r="X2801" s="74"/>
      <c r="Y2801" s="74"/>
      <c r="Z2801" s="74"/>
    </row>
    <row r="2802" spans="1:26">
      <c r="A2802" s="74"/>
      <c r="B2802" s="74"/>
      <c r="C2802" s="74"/>
      <c r="D2802" s="74"/>
      <c r="E2802" s="74"/>
      <c r="F2802" s="74"/>
      <c r="G2802" s="74"/>
      <c r="H2802" s="74"/>
      <c r="I2802" s="74"/>
      <c r="J2802" s="74"/>
      <c r="K2802" s="74"/>
      <c r="L2802" s="74"/>
      <c r="M2802" s="74"/>
      <c r="N2802" s="74"/>
      <c r="O2802" s="74"/>
      <c r="P2802" s="74"/>
      <c r="Q2802" s="74"/>
      <c r="R2802" s="74"/>
      <c r="S2802" s="74"/>
      <c r="T2802" s="74"/>
      <c r="U2802" s="74"/>
      <c r="V2802" s="74"/>
      <c r="W2802" s="74"/>
      <c r="X2802" s="74"/>
      <c r="Y2802" s="74"/>
      <c r="Z2802" s="74"/>
    </row>
    <row r="2803" spans="1:26">
      <c r="A2803" s="74"/>
      <c r="B2803" s="74"/>
      <c r="C2803" s="74"/>
      <c r="D2803" s="74"/>
      <c r="E2803" s="74"/>
      <c r="F2803" s="74"/>
      <c r="G2803" s="74"/>
      <c r="H2803" s="74"/>
      <c r="I2803" s="74"/>
      <c r="J2803" s="74"/>
      <c r="K2803" s="74"/>
      <c r="L2803" s="74"/>
      <c r="M2803" s="74"/>
      <c r="N2803" s="74"/>
      <c r="O2803" s="74"/>
      <c r="P2803" s="74"/>
      <c r="Q2803" s="74"/>
      <c r="R2803" s="74"/>
      <c r="S2803" s="74"/>
      <c r="T2803" s="74"/>
      <c r="U2803" s="74"/>
      <c r="V2803" s="74"/>
      <c r="W2803" s="74"/>
      <c r="X2803" s="74"/>
      <c r="Y2803" s="74"/>
      <c r="Z2803" s="74"/>
    </row>
    <row r="2804" spans="1:26">
      <c r="A2804" s="74"/>
      <c r="B2804" s="74"/>
      <c r="C2804" s="74"/>
      <c r="D2804" s="74"/>
      <c r="E2804" s="74"/>
      <c r="F2804" s="74"/>
      <c r="G2804" s="74"/>
      <c r="H2804" s="74"/>
      <c r="I2804" s="74"/>
      <c r="J2804" s="74"/>
      <c r="K2804" s="74"/>
      <c r="L2804" s="74"/>
      <c r="M2804" s="74"/>
      <c r="N2804" s="74"/>
      <c r="O2804" s="74"/>
      <c r="P2804" s="74"/>
      <c r="Q2804" s="74"/>
      <c r="R2804" s="74"/>
      <c r="S2804" s="74"/>
      <c r="T2804" s="74"/>
      <c r="U2804" s="74"/>
      <c r="V2804" s="74"/>
      <c r="W2804" s="74"/>
      <c r="X2804" s="74"/>
      <c r="Y2804" s="74"/>
      <c r="Z2804" s="74"/>
    </row>
    <row r="2805" spans="1:26">
      <c r="A2805" s="74"/>
      <c r="B2805" s="74"/>
      <c r="C2805" s="74"/>
      <c r="D2805" s="74"/>
      <c r="E2805" s="74"/>
      <c r="F2805" s="74"/>
      <c r="G2805" s="74"/>
      <c r="H2805" s="74"/>
      <c r="I2805" s="74"/>
      <c r="J2805" s="74"/>
      <c r="K2805" s="74"/>
      <c r="L2805" s="74"/>
      <c r="M2805" s="74"/>
      <c r="N2805" s="74"/>
      <c r="O2805" s="74"/>
      <c r="P2805" s="74"/>
      <c r="Q2805" s="74"/>
      <c r="R2805" s="74"/>
      <c r="S2805" s="74"/>
      <c r="T2805" s="74"/>
      <c r="U2805" s="74"/>
      <c r="V2805" s="74"/>
      <c r="W2805" s="74"/>
      <c r="X2805" s="74"/>
      <c r="Y2805" s="74"/>
      <c r="Z2805" s="74"/>
    </row>
    <row r="2806" spans="1:26">
      <c r="A2806" s="74"/>
      <c r="B2806" s="74"/>
      <c r="C2806" s="74"/>
      <c r="D2806" s="74"/>
      <c r="E2806" s="74"/>
      <c r="F2806" s="74"/>
      <c r="G2806" s="74"/>
      <c r="H2806" s="74"/>
      <c r="I2806" s="74"/>
      <c r="J2806" s="74"/>
      <c r="K2806" s="74"/>
      <c r="L2806" s="74"/>
      <c r="M2806" s="74"/>
      <c r="N2806" s="74"/>
      <c r="O2806" s="74"/>
      <c r="P2806" s="74"/>
      <c r="Q2806" s="74"/>
      <c r="R2806" s="74"/>
      <c r="S2806" s="74"/>
      <c r="T2806" s="74"/>
      <c r="U2806" s="74"/>
      <c r="V2806" s="74"/>
      <c r="W2806" s="74"/>
      <c r="X2806" s="74"/>
      <c r="Y2806" s="74"/>
      <c r="Z2806" s="74"/>
    </row>
    <row r="2807" spans="1:26">
      <c r="A2807" s="74"/>
      <c r="B2807" s="74"/>
      <c r="C2807" s="74"/>
      <c r="D2807" s="74"/>
      <c r="E2807" s="74"/>
      <c r="F2807" s="74"/>
      <c r="G2807" s="74"/>
      <c r="H2807" s="74"/>
      <c r="I2807" s="74"/>
      <c r="J2807" s="74"/>
      <c r="K2807" s="74"/>
      <c r="L2807" s="74"/>
      <c r="M2807" s="74"/>
      <c r="N2807" s="74"/>
      <c r="O2807" s="74"/>
      <c r="P2807" s="74"/>
      <c r="Q2807" s="74"/>
      <c r="R2807" s="74"/>
      <c r="S2807" s="74"/>
      <c r="T2807" s="74"/>
      <c r="U2807" s="74"/>
      <c r="V2807" s="74"/>
      <c r="W2807" s="74"/>
      <c r="X2807" s="74"/>
      <c r="Y2807" s="74"/>
      <c r="Z2807" s="74"/>
    </row>
    <row r="2808" spans="1:26">
      <c r="A2808" s="74"/>
      <c r="B2808" s="74"/>
      <c r="C2808" s="74"/>
      <c r="D2808" s="74"/>
      <c r="E2808" s="74"/>
      <c r="F2808" s="74"/>
      <c r="G2808" s="74"/>
      <c r="H2808" s="74"/>
      <c r="I2808" s="74"/>
      <c r="J2808" s="74"/>
      <c r="K2808" s="74"/>
      <c r="L2808" s="74"/>
      <c r="M2808" s="74"/>
      <c r="N2808" s="74"/>
      <c r="O2808" s="74"/>
      <c r="P2808" s="74"/>
      <c r="Q2808" s="74"/>
      <c r="R2808" s="74"/>
      <c r="S2808" s="74"/>
      <c r="T2808" s="74"/>
      <c r="U2808" s="74"/>
      <c r="V2808" s="74"/>
      <c r="W2808" s="74"/>
      <c r="X2808" s="74"/>
      <c r="Y2808" s="74"/>
      <c r="Z2808" s="74"/>
    </row>
    <row r="2809" spans="1:26">
      <c r="A2809" s="74"/>
      <c r="B2809" s="74"/>
      <c r="C2809" s="74"/>
      <c r="D2809" s="74"/>
      <c r="E2809" s="74"/>
      <c r="F2809" s="74"/>
      <c r="G2809" s="74"/>
      <c r="H2809" s="74"/>
      <c r="I2809" s="74"/>
      <c r="J2809" s="74"/>
      <c r="K2809" s="74"/>
      <c r="L2809" s="74"/>
      <c r="M2809" s="74"/>
      <c r="N2809" s="74"/>
      <c r="O2809" s="74"/>
      <c r="P2809" s="74"/>
      <c r="Q2809" s="74"/>
      <c r="R2809" s="74"/>
      <c r="S2809" s="74"/>
      <c r="T2809" s="74"/>
      <c r="U2809" s="74"/>
      <c r="V2809" s="74"/>
      <c r="W2809" s="74"/>
      <c r="X2809" s="74"/>
      <c r="Y2809" s="74"/>
      <c r="Z2809" s="74"/>
    </row>
    <row r="2810" spans="1:26">
      <c r="A2810" s="74"/>
      <c r="B2810" s="74"/>
      <c r="C2810" s="74"/>
      <c r="D2810" s="74"/>
      <c r="E2810" s="74"/>
      <c r="F2810" s="74"/>
      <c r="G2810" s="74"/>
      <c r="H2810" s="74"/>
      <c r="I2810" s="74"/>
      <c r="J2810" s="74"/>
      <c r="K2810" s="74"/>
      <c r="L2810" s="74"/>
      <c r="M2810" s="74"/>
      <c r="N2810" s="74"/>
      <c r="O2810" s="74"/>
      <c r="P2810" s="74"/>
      <c r="Q2810" s="74"/>
      <c r="R2810" s="74"/>
      <c r="S2810" s="74"/>
      <c r="T2810" s="74"/>
      <c r="U2810" s="74"/>
      <c r="V2810" s="74"/>
      <c r="W2810" s="74"/>
      <c r="X2810" s="74"/>
      <c r="Y2810" s="74"/>
      <c r="Z2810" s="74"/>
    </row>
    <row r="2811" spans="1:26">
      <c r="A2811" s="74"/>
      <c r="B2811" s="74"/>
      <c r="C2811" s="74"/>
      <c r="D2811" s="74"/>
      <c r="E2811" s="74"/>
      <c r="F2811" s="74"/>
      <c r="G2811" s="74"/>
      <c r="H2811" s="74"/>
      <c r="I2811" s="74"/>
      <c r="J2811" s="74"/>
      <c r="K2811" s="74"/>
      <c r="L2811" s="74"/>
      <c r="M2811" s="74"/>
      <c r="N2811" s="74"/>
      <c r="O2811" s="74"/>
      <c r="P2811" s="74"/>
      <c r="Q2811" s="74"/>
      <c r="R2811" s="74"/>
      <c r="S2811" s="74"/>
      <c r="T2811" s="74"/>
      <c r="U2811" s="74"/>
      <c r="V2811" s="74"/>
      <c r="W2811" s="74"/>
      <c r="X2811" s="74"/>
      <c r="Y2811" s="74"/>
      <c r="Z2811" s="74"/>
    </row>
    <row r="2812" spans="1:26">
      <c r="A2812" s="74"/>
      <c r="B2812" s="74"/>
      <c r="C2812" s="74"/>
      <c r="D2812" s="74"/>
      <c r="E2812" s="74"/>
      <c r="F2812" s="74"/>
      <c r="G2812" s="74"/>
      <c r="H2812" s="74"/>
      <c r="I2812" s="74"/>
      <c r="J2812" s="74"/>
      <c r="K2812" s="74"/>
      <c r="L2812" s="74"/>
      <c r="M2812" s="74"/>
      <c r="N2812" s="74"/>
      <c r="O2812" s="74"/>
      <c r="P2812" s="74"/>
      <c r="Q2812" s="74"/>
      <c r="R2812" s="74"/>
      <c r="S2812" s="74"/>
      <c r="T2812" s="74"/>
      <c r="U2812" s="74"/>
      <c r="V2812" s="74"/>
      <c r="W2812" s="74"/>
      <c r="X2812" s="74"/>
      <c r="Y2812" s="74"/>
      <c r="Z2812" s="74"/>
    </row>
    <row r="2813" spans="1:26">
      <c r="A2813" s="74"/>
      <c r="B2813" s="74"/>
      <c r="C2813" s="74"/>
      <c r="D2813" s="74"/>
      <c r="E2813" s="74"/>
      <c r="F2813" s="74"/>
      <c r="G2813" s="74"/>
      <c r="H2813" s="74"/>
      <c r="I2813" s="74"/>
      <c r="J2813" s="74"/>
      <c r="K2813" s="74"/>
      <c r="L2813" s="74"/>
      <c r="M2813" s="74"/>
      <c r="N2813" s="74"/>
      <c r="O2813" s="74"/>
      <c r="P2813" s="74"/>
      <c r="Q2813" s="74"/>
      <c r="R2813" s="74"/>
      <c r="S2813" s="74"/>
      <c r="T2813" s="74"/>
      <c r="U2813" s="74"/>
      <c r="V2813" s="74"/>
      <c r="W2813" s="74"/>
      <c r="X2813" s="74"/>
      <c r="Y2813" s="74"/>
      <c r="Z2813" s="74"/>
    </row>
    <row r="2814" spans="1:26">
      <c r="A2814" s="74"/>
      <c r="B2814" s="74"/>
      <c r="C2814" s="74"/>
      <c r="D2814" s="74"/>
      <c r="E2814" s="74"/>
      <c r="F2814" s="74"/>
      <c r="G2814" s="74"/>
      <c r="H2814" s="74"/>
      <c r="I2814" s="74"/>
      <c r="J2814" s="74"/>
      <c r="K2814" s="74"/>
      <c r="L2814" s="74"/>
      <c r="M2814" s="74"/>
      <c r="N2814" s="74"/>
      <c r="O2814" s="74"/>
      <c r="P2814" s="74"/>
      <c r="Q2814" s="74"/>
      <c r="R2814" s="74"/>
      <c r="S2814" s="74"/>
      <c r="T2814" s="74"/>
      <c r="U2814" s="74"/>
      <c r="V2814" s="74"/>
      <c r="W2814" s="74"/>
      <c r="X2814" s="74"/>
      <c r="Y2814" s="74"/>
      <c r="Z2814" s="74"/>
    </row>
    <row r="2815" spans="1:26">
      <c r="A2815" s="74"/>
      <c r="B2815" s="74"/>
      <c r="C2815" s="74"/>
      <c r="D2815" s="74"/>
      <c r="E2815" s="74"/>
      <c r="F2815" s="74"/>
      <c r="G2815" s="74"/>
      <c r="H2815" s="74"/>
      <c r="I2815" s="74"/>
      <c r="J2815" s="74"/>
      <c r="K2815" s="74"/>
      <c r="L2815" s="74"/>
      <c r="M2815" s="74"/>
      <c r="N2815" s="74"/>
      <c r="O2815" s="74"/>
      <c r="P2815" s="74"/>
      <c r="Q2815" s="74"/>
      <c r="R2815" s="74"/>
      <c r="S2815" s="74"/>
      <c r="T2815" s="74"/>
      <c r="U2815" s="74"/>
      <c r="V2815" s="74"/>
      <c r="W2815" s="74"/>
      <c r="X2815" s="74"/>
      <c r="Y2815" s="74"/>
      <c r="Z2815" s="74"/>
    </row>
    <row r="2816" spans="1:26">
      <c r="A2816" s="74"/>
      <c r="B2816" s="74"/>
      <c r="C2816" s="74"/>
      <c r="D2816" s="74"/>
      <c r="E2816" s="74"/>
      <c r="F2816" s="74"/>
      <c r="G2816" s="74"/>
      <c r="H2816" s="74"/>
      <c r="I2816" s="74"/>
      <c r="J2816" s="74"/>
      <c r="K2816" s="74"/>
      <c r="L2816" s="74"/>
      <c r="M2816" s="74"/>
      <c r="N2816" s="74"/>
      <c r="O2816" s="74"/>
      <c r="P2816" s="74"/>
      <c r="Q2816" s="74"/>
      <c r="R2816" s="74"/>
      <c r="S2816" s="74"/>
      <c r="T2816" s="74"/>
      <c r="U2816" s="74"/>
      <c r="V2816" s="74"/>
      <c r="W2816" s="74"/>
      <c r="X2816" s="74"/>
      <c r="Y2816" s="74"/>
      <c r="Z2816" s="74"/>
    </row>
    <row r="2817" spans="1:26">
      <c r="A2817" s="74"/>
      <c r="B2817" s="74"/>
      <c r="C2817" s="74"/>
      <c r="D2817" s="74"/>
      <c r="E2817" s="74"/>
      <c r="F2817" s="74"/>
      <c r="G2817" s="74"/>
      <c r="H2817" s="74"/>
      <c r="I2817" s="74"/>
      <c r="J2817" s="74"/>
      <c r="K2817" s="74"/>
      <c r="L2817" s="74"/>
      <c r="M2817" s="74"/>
      <c r="N2817" s="74"/>
      <c r="O2817" s="74"/>
      <c r="P2817" s="74"/>
      <c r="Q2817" s="74"/>
      <c r="R2817" s="74"/>
      <c r="S2817" s="74"/>
      <c r="T2817" s="74"/>
      <c r="U2817" s="74"/>
      <c r="V2817" s="74"/>
      <c r="W2817" s="74"/>
      <c r="X2817" s="74"/>
      <c r="Y2817" s="74"/>
      <c r="Z2817" s="74"/>
    </row>
    <row r="2818" spans="1:26">
      <c r="A2818" s="74"/>
      <c r="B2818" s="74"/>
      <c r="C2818" s="74"/>
      <c r="D2818" s="74"/>
      <c r="E2818" s="74"/>
      <c r="F2818" s="74"/>
      <c r="G2818" s="74"/>
      <c r="H2818" s="74"/>
      <c r="I2818" s="74"/>
      <c r="J2818" s="74"/>
      <c r="K2818" s="74"/>
      <c r="L2818" s="74"/>
      <c r="M2818" s="74"/>
      <c r="N2818" s="74"/>
      <c r="O2818" s="74"/>
      <c r="P2818" s="74"/>
      <c r="Q2818" s="74"/>
      <c r="R2818" s="74"/>
      <c r="S2818" s="74"/>
      <c r="T2818" s="74"/>
      <c r="U2818" s="74"/>
      <c r="V2818" s="74"/>
      <c r="W2818" s="74"/>
      <c r="X2818" s="74"/>
      <c r="Y2818" s="74"/>
      <c r="Z2818" s="74"/>
    </row>
    <row r="2819" spans="1:26">
      <c r="A2819" s="74"/>
      <c r="B2819" s="74"/>
      <c r="C2819" s="74"/>
      <c r="D2819" s="74"/>
      <c r="E2819" s="74"/>
      <c r="F2819" s="74"/>
      <c r="G2819" s="74"/>
      <c r="H2819" s="74"/>
      <c r="I2819" s="74"/>
      <c r="J2819" s="74"/>
      <c r="K2819" s="74"/>
      <c r="L2819" s="74"/>
      <c r="M2819" s="74"/>
      <c r="N2819" s="74"/>
      <c r="O2819" s="74"/>
      <c r="P2819" s="74"/>
      <c r="Q2819" s="74"/>
      <c r="R2819" s="74"/>
      <c r="S2819" s="74"/>
      <c r="T2819" s="74"/>
      <c r="U2819" s="74"/>
      <c r="V2819" s="74"/>
      <c r="W2819" s="74"/>
      <c r="X2819" s="74"/>
      <c r="Y2819" s="74"/>
      <c r="Z2819" s="74"/>
    </row>
    <row r="2820" spans="1:26">
      <c r="A2820" s="74"/>
      <c r="B2820" s="74"/>
      <c r="C2820" s="74"/>
      <c r="D2820" s="74"/>
      <c r="E2820" s="74"/>
      <c r="F2820" s="74"/>
      <c r="G2820" s="74"/>
      <c r="H2820" s="74"/>
      <c r="I2820" s="74"/>
      <c r="J2820" s="74"/>
      <c r="K2820" s="74"/>
      <c r="L2820" s="74"/>
      <c r="M2820" s="74"/>
      <c r="N2820" s="74"/>
      <c r="O2820" s="74"/>
      <c r="P2820" s="74"/>
      <c r="Q2820" s="74"/>
      <c r="R2820" s="74"/>
      <c r="S2820" s="74"/>
      <c r="T2820" s="74"/>
      <c r="U2820" s="74"/>
      <c r="V2820" s="74"/>
      <c r="W2820" s="74"/>
      <c r="X2820" s="74"/>
      <c r="Y2820" s="74"/>
      <c r="Z2820" s="74"/>
    </row>
    <row r="2821" spans="1:26">
      <c r="A2821" s="74"/>
      <c r="B2821" s="74"/>
      <c r="C2821" s="74"/>
      <c r="D2821" s="74"/>
      <c r="E2821" s="74"/>
      <c r="F2821" s="74"/>
      <c r="G2821" s="74"/>
      <c r="H2821" s="74"/>
      <c r="I2821" s="74"/>
      <c r="J2821" s="74"/>
      <c r="K2821" s="74"/>
      <c r="L2821" s="74"/>
      <c r="M2821" s="74"/>
      <c r="N2821" s="74"/>
      <c r="O2821" s="74"/>
      <c r="P2821" s="74"/>
      <c r="Q2821" s="74"/>
      <c r="R2821" s="74"/>
      <c r="S2821" s="74"/>
      <c r="T2821" s="74"/>
      <c r="U2821" s="74"/>
      <c r="V2821" s="74"/>
      <c r="W2821" s="74"/>
      <c r="X2821" s="74"/>
      <c r="Y2821" s="74"/>
      <c r="Z2821" s="74"/>
    </row>
    <row r="2822" spans="1:26">
      <c r="A2822" s="74"/>
      <c r="B2822" s="74"/>
      <c r="C2822" s="74"/>
      <c r="D2822" s="74"/>
      <c r="E2822" s="74"/>
      <c r="F2822" s="74"/>
      <c r="G2822" s="74"/>
      <c r="H2822" s="74"/>
      <c r="I2822" s="74"/>
      <c r="J2822" s="74"/>
      <c r="K2822" s="74"/>
      <c r="L2822" s="74"/>
      <c r="M2822" s="74"/>
      <c r="N2822" s="74"/>
      <c r="O2822" s="74"/>
      <c r="P2822" s="74"/>
      <c r="Q2822" s="74"/>
      <c r="R2822" s="74"/>
      <c r="S2822" s="74"/>
      <c r="T2822" s="74"/>
      <c r="U2822" s="74"/>
      <c r="V2822" s="74"/>
      <c r="W2822" s="74"/>
      <c r="X2822" s="74"/>
      <c r="Y2822" s="74"/>
      <c r="Z2822" s="74"/>
    </row>
    <row r="2823" spans="1:26">
      <c r="A2823" s="74"/>
      <c r="B2823" s="74"/>
      <c r="C2823" s="74"/>
      <c r="D2823" s="74"/>
      <c r="E2823" s="74"/>
      <c r="F2823" s="74"/>
      <c r="G2823" s="74"/>
      <c r="H2823" s="74"/>
      <c r="I2823" s="74"/>
      <c r="J2823" s="74"/>
      <c r="K2823" s="74"/>
      <c r="L2823" s="74"/>
      <c r="M2823" s="74"/>
      <c r="N2823" s="74"/>
      <c r="O2823" s="74"/>
      <c r="P2823" s="74"/>
      <c r="Q2823" s="74"/>
      <c r="R2823" s="74"/>
      <c r="S2823" s="74"/>
      <c r="T2823" s="74"/>
      <c r="U2823" s="74"/>
      <c r="V2823" s="74"/>
      <c r="W2823" s="74"/>
      <c r="X2823" s="74"/>
      <c r="Y2823" s="74"/>
      <c r="Z2823" s="74"/>
    </row>
    <row r="2824" spans="1:26">
      <c r="A2824" s="74"/>
      <c r="B2824" s="74"/>
      <c r="C2824" s="74"/>
      <c r="D2824" s="74"/>
      <c r="E2824" s="74"/>
      <c r="F2824" s="74"/>
      <c r="G2824" s="74"/>
      <c r="H2824" s="74"/>
      <c r="I2824" s="74"/>
      <c r="J2824" s="74"/>
      <c r="K2824" s="74"/>
      <c r="L2824" s="74"/>
      <c r="M2824" s="74"/>
      <c r="N2824" s="74"/>
      <c r="O2824" s="74"/>
      <c r="P2824" s="74"/>
      <c r="Q2824" s="74"/>
      <c r="R2824" s="74"/>
      <c r="S2824" s="74"/>
      <c r="T2824" s="74"/>
      <c r="U2824" s="74"/>
      <c r="V2824" s="74"/>
      <c r="W2824" s="74"/>
      <c r="X2824" s="74"/>
      <c r="Y2824" s="74"/>
      <c r="Z2824" s="74"/>
    </row>
    <row r="2825" spans="1:26">
      <c r="A2825" s="74"/>
      <c r="B2825" s="74"/>
      <c r="C2825" s="74"/>
      <c r="D2825" s="74"/>
      <c r="E2825" s="74"/>
      <c r="F2825" s="74"/>
      <c r="G2825" s="74"/>
      <c r="H2825" s="74"/>
      <c r="I2825" s="74"/>
      <c r="J2825" s="74"/>
      <c r="K2825" s="74"/>
      <c r="L2825" s="74"/>
      <c r="M2825" s="74"/>
      <c r="N2825" s="74"/>
      <c r="O2825" s="74"/>
      <c r="P2825" s="74"/>
      <c r="Q2825" s="74"/>
      <c r="R2825" s="74"/>
      <c r="S2825" s="74"/>
      <c r="T2825" s="74"/>
      <c r="U2825" s="74"/>
      <c r="V2825" s="74"/>
      <c r="W2825" s="74"/>
      <c r="X2825" s="74"/>
      <c r="Y2825" s="74"/>
      <c r="Z2825" s="74"/>
    </row>
    <row r="2826" spans="1:26">
      <c r="A2826" s="74"/>
      <c r="B2826" s="74"/>
      <c r="C2826" s="74"/>
      <c r="D2826" s="74"/>
      <c r="E2826" s="74"/>
      <c r="F2826" s="74"/>
      <c r="G2826" s="74"/>
      <c r="H2826" s="74"/>
      <c r="I2826" s="74"/>
      <c r="J2826" s="74"/>
      <c r="K2826" s="74"/>
      <c r="L2826" s="74"/>
      <c r="M2826" s="74"/>
      <c r="N2826" s="74"/>
      <c r="O2826" s="74"/>
      <c r="P2826" s="74"/>
      <c r="Q2826" s="74"/>
      <c r="R2826" s="74"/>
      <c r="S2826" s="74"/>
      <c r="T2826" s="74"/>
      <c r="U2826" s="74"/>
      <c r="V2826" s="74"/>
      <c r="W2826" s="74"/>
      <c r="X2826" s="74"/>
      <c r="Y2826" s="74"/>
      <c r="Z2826" s="74"/>
    </row>
    <row r="2827" spans="1:26">
      <c r="A2827" s="74"/>
      <c r="B2827" s="74"/>
      <c r="C2827" s="74"/>
      <c r="D2827" s="74"/>
      <c r="E2827" s="74"/>
      <c r="F2827" s="74"/>
      <c r="G2827" s="74"/>
      <c r="H2827" s="74"/>
      <c r="I2827" s="74"/>
      <c r="J2827" s="74"/>
      <c r="K2827" s="74"/>
      <c r="L2827" s="74"/>
      <c r="M2827" s="74"/>
      <c r="N2827" s="74"/>
      <c r="O2827" s="74"/>
      <c r="P2827" s="74"/>
      <c r="Q2827" s="74"/>
      <c r="R2827" s="74"/>
      <c r="S2827" s="74"/>
      <c r="T2827" s="74"/>
      <c r="U2827" s="74"/>
      <c r="V2827" s="74"/>
      <c r="W2827" s="74"/>
      <c r="X2827" s="74"/>
      <c r="Y2827" s="74"/>
      <c r="Z2827" s="74"/>
    </row>
    <row r="2828" spans="1:26">
      <c r="A2828" s="74"/>
      <c r="B2828" s="74"/>
      <c r="C2828" s="74"/>
      <c r="D2828" s="74"/>
      <c r="E2828" s="74"/>
      <c r="F2828" s="74"/>
      <c r="G2828" s="74"/>
      <c r="H2828" s="74"/>
      <c r="I2828" s="74"/>
      <c r="J2828" s="74"/>
      <c r="K2828" s="74"/>
      <c r="L2828" s="74"/>
      <c r="M2828" s="74"/>
      <c r="N2828" s="74"/>
      <c r="O2828" s="74"/>
      <c r="P2828" s="74"/>
      <c r="Q2828" s="74"/>
      <c r="R2828" s="74"/>
      <c r="S2828" s="74"/>
      <c r="T2828" s="74"/>
      <c r="U2828" s="74"/>
      <c r="V2828" s="74"/>
      <c r="W2828" s="74"/>
      <c r="X2828" s="74"/>
      <c r="Y2828" s="74"/>
      <c r="Z2828" s="74"/>
    </row>
    <row r="2829" spans="1:26">
      <c r="A2829" s="74"/>
      <c r="B2829" s="74"/>
      <c r="C2829" s="74"/>
      <c r="D2829" s="74"/>
      <c r="E2829" s="74"/>
      <c r="F2829" s="74"/>
      <c r="G2829" s="74"/>
      <c r="H2829" s="74"/>
      <c r="I2829" s="74"/>
      <c r="J2829" s="74"/>
      <c r="K2829" s="74"/>
      <c r="L2829" s="74"/>
      <c r="M2829" s="74"/>
      <c r="N2829" s="74"/>
      <c r="O2829" s="74"/>
      <c r="P2829" s="74"/>
      <c r="Q2829" s="74"/>
      <c r="R2829" s="74"/>
      <c r="S2829" s="74"/>
      <c r="T2829" s="74"/>
      <c r="U2829" s="74"/>
      <c r="V2829" s="74"/>
      <c r="W2829" s="74"/>
      <c r="X2829" s="74"/>
      <c r="Y2829" s="74"/>
      <c r="Z2829" s="74"/>
    </row>
    <row r="2830" spans="1:26">
      <c r="A2830" s="74"/>
      <c r="B2830" s="74"/>
      <c r="C2830" s="74"/>
      <c r="D2830" s="74"/>
      <c r="E2830" s="74"/>
      <c r="F2830" s="74"/>
      <c r="G2830" s="74"/>
      <c r="H2830" s="74"/>
      <c r="I2830" s="74"/>
      <c r="J2830" s="74"/>
      <c r="K2830" s="74"/>
      <c r="L2830" s="74"/>
      <c r="M2830" s="74"/>
      <c r="N2830" s="74"/>
      <c r="O2830" s="74"/>
      <c r="P2830" s="74"/>
      <c r="Q2830" s="74"/>
      <c r="R2830" s="74"/>
      <c r="S2830" s="74"/>
      <c r="T2830" s="74"/>
      <c r="U2830" s="74"/>
      <c r="V2830" s="74"/>
      <c r="W2830" s="74"/>
      <c r="X2830" s="74"/>
      <c r="Y2830" s="74"/>
      <c r="Z2830" s="74"/>
    </row>
    <row r="2831" spans="1:26">
      <c r="A2831" s="74"/>
      <c r="B2831" s="74"/>
      <c r="C2831" s="74"/>
      <c r="D2831" s="74"/>
      <c r="E2831" s="74"/>
      <c r="F2831" s="74"/>
      <c r="G2831" s="74"/>
      <c r="H2831" s="74"/>
      <c r="I2831" s="74"/>
      <c r="J2831" s="74"/>
      <c r="K2831" s="74"/>
      <c r="L2831" s="74"/>
      <c r="M2831" s="74"/>
      <c r="N2831" s="74"/>
      <c r="O2831" s="74"/>
      <c r="P2831" s="74"/>
      <c r="Q2831" s="74"/>
      <c r="R2831" s="74"/>
      <c r="S2831" s="74"/>
      <c r="T2831" s="74"/>
      <c r="U2831" s="74"/>
      <c r="V2831" s="74"/>
      <c r="W2831" s="74"/>
      <c r="X2831" s="74"/>
      <c r="Y2831" s="74"/>
      <c r="Z2831" s="74"/>
    </row>
    <row r="2832" spans="1:26">
      <c r="A2832" s="74"/>
      <c r="B2832" s="74"/>
      <c r="C2832" s="74"/>
      <c r="D2832" s="74"/>
      <c r="E2832" s="74"/>
      <c r="F2832" s="74"/>
      <c r="G2832" s="74"/>
      <c r="H2832" s="74"/>
      <c r="I2832" s="74"/>
      <c r="J2832" s="74"/>
      <c r="K2832" s="74"/>
      <c r="L2832" s="74"/>
      <c r="M2832" s="74"/>
      <c r="N2832" s="74"/>
      <c r="O2832" s="74"/>
      <c r="P2832" s="74"/>
      <c r="Q2832" s="74"/>
      <c r="R2832" s="74"/>
      <c r="S2832" s="74"/>
      <c r="T2832" s="74"/>
      <c r="U2832" s="74"/>
      <c r="V2832" s="74"/>
      <c r="W2832" s="74"/>
      <c r="X2832" s="74"/>
      <c r="Y2832" s="74"/>
      <c r="Z2832" s="74"/>
    </row>
    <row r="2833" spans="1:26">
      <c r="A2833" s="74"/>
      <c r="B2833" s="74"/>
      <c r="C2833" s="74"/>
      <c r="D2833" s="74"/>
      <c r="E2833" s="74"/>
      <c r="F2833" s="74"/>
      <c r="G2833" s="74"/>
      <c r="H2833" s="74"/>
      <c r="I2833" s="74"/>
      <c r="J2833" s="74"/>
      <c r="K2833" s="74"/>
      <c r="L2833" s="74"/>
      <c r="M2833" s="74"/>
      <c r="N2833" s="74"/>
      <c r="O2833" s="74"/>
      <c r="P2833" s="74"/>
      <c r="Q2833" s="74"/>
      <c r="R2833" s="74"/>
      <c r="S2833" s="74"/>
      <c r="T2833" s="74"/>
      <c r="U2833" s="74"/>
      <c r="V2833" s="74"/>
      <c r="W2833" s="74"/>
      <c r="X2833" s="74"/>
      <c r="Y2833" s="74"/>
      <c r="Z2833" s="74"/>
    </row>
    <row r="2834" spans="1:26">
      <c r="A2834" s="74"/>
      <c r="B2834" s="74"/>
      <c r="C2834" s="74"/>
      <c r="D2834" s="74"/>
      <c r="E2834" s="74"/>
      <c r="F2834" s="74"/>
      <c r="G2834" s="74"/>
      <c r="H2834" s="74"/>
      <c r="I2834" s="74"/>
      <c r="J2834" s="74"/>
      <c r="K2834" s="74"/>
      <c r="L2834" s="74"/>
      <c r="M2834" s="74"/>
      <c r="N2834" s="74"/>
      <c r="O2834" s="74"/>
      <c r="P2834" s="74"/>
      <c r="Q2834" s="74"/>
      <c r="R2834" s="74"/>
      <c r="S2834" s="74"/>
      <c r="T2834" s="74"/>
      <c r="U2834" s="74"/>
      <c r="V2834" s="74"/>
      <c r="W2834" s="74"/>
      <c r="X2834" s="74"/>
      <c r="Y2834" s="74"/>
      <c r="Z2834" s="74"/>
    </row>
    <row r="2835" spans="1:26">
      <c r="A2835" s="74"/>
      <c r="B2835" s="74"/>
      <c r="C2835" s="74"/>
      <c r="D2835" s="74"/>
      <c r="E2835" s="74"/>
      <c r="F2835" s="74"/>
      <c r="G2835" s="74"/>
      <c r="H2835" s="74"/>
      <c r="I2835" s="74"/>
      <c r="J2835" s="74"/>
      <c r="K2835" s="74"/>
      <c r="L2835" s="74"/>
      <c r="M2835" s="74"/>
      <c r="N2835" s="74"/>
      <c r="O2835" s="74"/>
      <c r="P2835" s="74"/>
      <c r="Q2835" s="74"/>
      <c r="R2835" s="74"/>
      <c r="S2835" s="74"/>
      <c r="T2835" s="74"/>
      <c r="U2835" s="74"/>
      <c r="V2835" s="74"/>
      <c r="W2835" s="74"/>
      <c r="X2835" s="74"/>
      <c r="Y2835" s="74"/>
      <c r="Z2835" s="74"/>
    </row>
    <row r="2836" spans="1:26">
      <c r="A2836" s="74"/>
      <c r="B2836" s="74"/>
      <c r="C2836" s="74"/>
      <c r="D2836" s="74"/>
      <c r="E2836" s="74"/>
      <c r="F2836" s="74"/>
      <c r="G2836" s="74"/>
      <c r="H2836" s="74"/>
      <c r="I2836" s="74"/>
      <c r="J2836" s="74"/>
      <c r="K2836" s="74"/>
      <c r="L2836" s="74"/>
      <c r="M2836" s="74"/>
      <c r="N2836" s="74"/>
      <c r="O2836" s="74"/>
      <c r="P2836" s="74"/>
      <c r="Q2836" s="74"/>
      <c r="R2836" s="74"/>
      <c r="S2836" s="74"/>
      <c r="T2836" s="74"/>
      <c r="U2836" s="74"/>
      <c r="V2836" s="74"/>
      <c r="W2836" s="74"/>
      <c r="X2836" s="74"/>
      <c r="Y2836" s="74"/>
      <c r="Z2836" s="74"/>
    </row>
    <row r="2837" spans="1:26">
      <c r="A2837" s="74"/>
      <c r="B2837" s="74"/>
      <c r="C2837" s="74"/>
      <c r="D2837" s="74"/>
      <c r="E2837" s="74"/>
      <c r="F2837" s="74"/>
      <c r="G2837" s="74"/>
      <c r="H2837" s="74"/>
      <c r="I2837" s="74"/>
      <c r="J2837" s="74"/>
      <c r="K2837" s="74"/>
      <c r="L2837" s="74"/>
      <c r="M2837" s="74"/>
      <c r="N2837" s="74"/>
      <c r="O2837" s="74"/>
      <c r="P2837" s="74"/>
      <c r="Q2837" s="74"/>
      <c r="R2837" s="74"/>
      <c r="S2837" s="74"/>
      <c r="T2837" s="74"/>
      <c r="U2837" s="74"/>
      <c r="V2837" s="74"/>
      <c r="W2837" s="74"/>
      <c r="X2837" s="74"/>
      <c r="Y2837" s="74"/>
      <c r="Z2837" s="74"/>
    </row>
    <row r="2838" spans="1:26">
      <c r="A2838" s="74"/>
      <c r="B2838" s="74"/>
      <c r="C2838" s="74"/>
      <c r="D2838" s="74"/>
      <c r="E2838" s="74"/>
      <c r="F2838" s="74"/>
      <c r="G2838" s="74"/>
      <c r="H2838" s="74"/>
      <c r="I2838" s="74"/>
      <c r="J2838" s="74"/>
      <c r="K2838" s="74"/>
      <c r="L2838" s="74"/>
      <c r="M2838" s="74"/>
      <c r="N2838" s="74"/>
      <c r="O2838" s="74"/>
      <c r="P2838" s="74"/>
      <c r="Q2838" s="74"/>
      <c r="R2838" s="74"/>
      <c r="S2838" s="74"/>
      <c r="T2838" s="74"/>
      <c r="U2838" s="74"/>
      <c r="V2838" s="74"/>
      <c r="W2838" s="74"/>
      <c r="X2838" s="74"/>
      <c r="Y2838" s="74"/>
      <c r="Z2838" s="74"/>
    </row>
    <row r="2839" spans="1:26">
      <c r="A2839" s="74"/>
      <c r="B2839" s="74"/>
      <c r="C2839" s="74"/>
      <c r="D2839" s="74"/>
      <c r="E2839" s="74"/>
      <c r="F2839" s="74"/>
      <c r="G2839" s="74"/>
      <c r="H2839" s="74"/>
      <c r="I2839" s="74"/>
      <c r="J2839" s="74"/>
      <c r="K2839" s="74"/>
      <c r="L2839" s="74"/>
      <c r="M2839" s="74"/>
      <c r="N2839" s="74"/>
      <c r="O2839" s="74"/>
      <c r="P2839" s="74"/>
      <c r="Q2839" s="74"/>
      <c r="R2839" s="74"/>
      <c r="S2839" s="74"/>
      <c r="T2839" s="74"/>
      <c r="U2839" s="74"/>
      <c r="V2839" s="74"/>
      <c r="W2839" s="74"/>
      <c r="X2839" s="74"/>
      <c r="Y2839" s="74"/>
      <c r="Z2839" s="74"/>
    </row>
    <row r="2840" spans="1:26">
      <c r="A2840" s="74"/>
      <c r="B2840" s="74"/>
      <c r="C2840" s="74"/>
      <c r="D2840" s="74"/>
      <c r="E2840" s="74"/>
      <c r="F2840" s="74"/>
      <c r="G2840" s="74"/>
      <c r="H2840" s="74"/>
      <c r="I2840" s="74"/>
      <c r="J2840" s="74"/>
      <c r="K2840" s="74"/>
      <c r="L2840" s="74"/>
      <c r="M2840" s="74"/>
      <c r="N2840" s="74"/>
      <c r="O2840" s="74"/>
      <c r="P2840" s="74"/>
      <c r="Q2840" s="74"/>
      <c r="R2840" s="74"/>
      <c r="S2840" s="74"/>
      <c r="T2840" s="74"/>
      <c r="U2840" s="74"/>
      <c r="V2840" s="74"/>
      <c r="W2840" s="74"/>
      <c r="X2840" s="74"/>
      <c r="Y2840" s="74"/>
      <c r="Z2840" s="74"/>
    </row>
    <row r="2841" spans="1:26">
      <c r="A2841" s="74"/>
      <c r="B2841" s="74"/>
      <c r="C2841" s="74"/>
      <c r="D2841" s="74"/>
      <c r="E2841" s="74"/>
      <c r="F2841" s="74"/>
      <c r="G2841" s="74"/>
      <c r="H2841" s="74"/>
      <c r="I2841" s="74"/>
      <c r="J2841" s="74"/>
      <c r="K2841" s="74"/>
      <c r="L2841" s="74"/>
      <c r="M2841" s="74"/>
      <c r="N2841" s="74"/>
      <c r="O2841" s="74"/>
      <c r="P2841" s="74"/>
      <c r="Q2841" s="74"/>
      <c r="R2841" s="74"/>
      <c r="S2841" s="74"/>
      <c r="T2841" s="74"/>
      <c r="U2841" s="74"/>
      <c r="V2841" s="74"/>
      <c r="W2841" s="74"/>
      <c r="X2841" s="74"/>
      <c r="Y2841" s="74"/>
      <c r="Z2841" s="74"/>
    </row>
    <row r="2842" spans="1:26">
      <c r="A2842" s="74"/>
      <c r="B2842" s="74"/>
      <c r="C2842" s="74"/>
      <c r="D2842" s="74"/>
      <c r="E2842" s="74"/>
      <c r="F2842" s="74"/>
      <c r="G2842" s="74"/>
      <c r="H2842" s="74"/>
      <c r="I2842" s="74"/>
      <c r="J2842" s="74"/>
      <c r="K2842" s="74"/>
      <c r="L2842" s="74"/>
      <c r="M2842" s="74"/>
      <c r="N2842" s="74"/>
      <c r="O2842" s="74"/>
      <c r="P2842" s="74"/>
      <c r="Q2842" s="74"/>
      <c r="R2842" s="74"/>
      <c r="S2842" s="74"/>
      <c r="T2842" s="74"/>
      <c r="U2842" s="74"/>
      <c r="V2842" s="74"/>
      <c r="W2842" s="74"/>
      <c r="X2842" s="74"/>
      <c r="Y2842" s="74"/>
      <c r="Z2842" s="74"/>
    </row>
    <row r="2843" spans="1:26">
      <c r="A2843" s="74"/>
      <c r="B2843" s="74"/>
      <c r="C2843" s="74"/>
      <c r="D2843" s="74"/>
      <c r="E2843" s="74"/>
      <c r="F2843" s="74"/>
      <c r="G2843" s="74"/>
      <c r="H2843" s="74"/>
      <c r="I2843" s="74"/>
      <c r="J2843" s="74"/>
      <c r="K2843" s="74"/>
      <c r="L2843" s="74"/>
      <c r="M2843" s="74"/>
      <c r="N2843" s="74"/>
      <c r="O2843" s="74"/>
      <c r="P2843" s="74"/>
      <c r="Q2843" s="74"/>
      <c r="R2843" s="74"/>
      <c r="S2843" s="74"/>
      <c r="T2843" s="74"/>
      <c r="U2843" s="74"/>
      <c r="V2843" s="74"/>
      <c r="W2843" s="74"/>
      <c r="X2843" s="74"/>
      <c r="Y2843" s="74"/>
      <c r="Z2843" s="74"/>
    </row>
    <row r="2844" spans="1:26">
      <c r="A2844" s="74"/>
      <c r="B2844" s="74"/>
      <c r="C2844" s="74"/>
      <c r="D2844" s="74"/>
      <c r="E2844" s="74"/>
      <c r="F2844" s="74"/>
      <c r="G2844" s="74"/>
      <c r="H2844" s="74"/>
      <c r="I2844" s="74"/>
      <c r="J2844" s="74"/>
      <c r="K2844" s="74"/>
      <c r="L2844" s="74"/>
      <c r="M2844" s="74"/>
      <c r="N2844" s="74"/>
      <c r="O2844" s="74"/>
      <c r="P2844" s="74"/>
      <c r="Q2844" s="74"/>
      <c r="R2844" s="74"/>
      <c r="S2844" s="74"/>
      <c r="T2844" s="74"/>
      <c r="U2844" s="74"/>
      <c r="V2844" s="74"/>
      <c r="W2844" s="74"/>
      <c r="X2844" s="74"/>
      <c r="Y2844" s="74"/>
      <c r="Z2844" s="74"/>
    </row>
    <row r="2845" spans="1:26">
      <c r="A2845" s="74"/>
      <c r="B2845" s="74"/>
      <c r="C2845" s="74"/>
      <c r="D2845" s="74"/>
      <c r="E2845" s="74"/>
      <c r="F2845" s="74"/>
      <c r="G2845" s="74"/>
      <c r="H2845" s="74"/>
      <c r="I2845" s="74"/>
      <c r="J2845" s="74"/>
      <c r="K2845" s="74"/>
      <c r="L2845" s="74"/>
      <c r="M2845" s="74"/>
      <c r="N2845" s="74"/>
      <c r="O2845" s="74"/>
      <c r="P2845" s="74"/>
      <c r="Q2845" s="74"/>
      <c r="R2845" s="74"/>
      <c r="S2845" s="74"/>
      <c r="T2845" s="74"/>
      <c r="U2845" s="74"/>
      <c r="V2845" s="74"/>
      <c r="W2845" s="74"/>
      <c r="X2845" s="74"/>
      <c r="Y2845" s="74"/>
      <c r="Z2845" s="74"/>
    </row>
    <row r="2846" spans="1:26">
      <c r="A2846" s="74"/>
      <c r="B2846" s="74"/>
      <c r="C2846" s="74"/>
      <c r="D2846" s="74"/>
      <c r="E2846" s="74"/>
      <c r="F2846" s="74"/>
      <c r="G2846" s="74"/>
      <c r="H2846" s="74"/>
      <c r="I2846" s="74"/>
      <c r="J2846" s="74"/>
      <c r="K2846" s="74"/>
      <c r="L2846" s="74"/>
      <c r="M2846" s="74"/>
      <c r="N2846" s="74"/>
      <c r="O2846" s="74"/>
      <c r="P2846" s="74"/>
      <c r="Q2846" s="74"/>
      <c r="R2846" s="74"/>
      <c r="S2846" s="74"/>
      <c r="T2846" s="74"/>
      <c r="U2846" s="74"/>
      <c r="V2846" s="74"/>
      <c r="W2846" s="74"/>
      <c r="X2846" s="74"/>
      <c r="Y2846" s="74"/>
      <c r="Z2846" s="74"/>
    </row>
    <row r="2847" spans="1:26">
      <c r="A2847" s="74"/>
      <c r="B2847" s="74"/>
      <c r="C2847" s="74"/>
      <c r="D2847" s="74"/>
      <c r="E2847" s="74"/>
      <c r="F2847" s="74"/>
      <c r="G2847" s="74"/>
      <c r="H2847" s="74"/>
      <c r="I2847" s="74"/>
      <c r="J2847" s="74"/>
      <c r="K2847" s="74"/>
      <c r="L2847" s="74"/>
      <c r="M2847" s="74"/>
      <c r="N2847" s="74"/>
      <c r="O2847" s="74"/>
      <c r="P2847" s="74"/>
      <c r="Q2847" s="74"/>
      <c r="R2847" s="74"/>
      <c r="S2847" s="74"/>
      <c r="T2847" s="74"/>
      <c r="U2847" s="74"/>
      <c r="V2847" s="74"/>
      <c r="W2847" s="74"/>
      <c r="X2847" s="74"/>
      <c r="Y2847" s="74"/>
      <c r="Z2847" s="74"/>
    </row>
    <row r="2848" spans="1:26">
      <c r="A2848" s="74"/>
      <c r="B2848" s="74"/>
      <c r="C2848" s="74"/>
      <c r="D2848" s="74"/>
      <c r="E2848" s="74"/>
      <c r="F2848" s="74"/>
      <c r="G2848" s="74"/>
      <c r="H2848" s="74"/>
      <c r="I2848" s="74"/>
      <c r="J2848" s="74"/>
      <c r="K2848" s="74"/>
      <c r="L2848" s="74"/>
      <c r="M2848" s="74"/>
      <c r="N2848" s="74"/>
      <c r="O2848" s="74"/>
      <c r="P2848" s="74"/>
      <c r="Q2848" s="74"/>
      <c r="R2848" s="74"/>
      <c r="S2848" s="74"/>
      <c r="T2848" s="74"/>
      <c r="U2848" s="74"/>
      <c r="V2848" s="74"/>
      <c r="W2848" s="74"/>
      <c r="X2848" s="74"/>
      <c r="Y2848" s="74"/>
      <c r="Z2848" s="74"/>
    </row>
    <row r="2849" spans="1:26">
      <c r="A2849" s="74"/>
      <c r="B2849" s="74"/>
      <c r="C2849" s="74"/>
      <c r="D2849" s="74"/>
      <c r="E2849" s="74"/>
      <c r="F2849" s="74"/>
      <c r="G2849" s="74"/>
      <c r="H2849" s="74"/>
      <c r="I2849" s="74"/>
      <c r="J2849" s="74"/>
      <c r="K2849" s="74"/>
      <c r="L2849" s="74"/>
      <c r="M2849" s="74"/>
      <c r="N2849" s="74"/>
      <c r="O2849" s="74"/>
      <c r="P2849" s="74"/>
      <c r="Q2849" s="74"/>
      <c r="R2849" s="74"/>
      <c r="S2849" s="74"/>
      <c r="T2849" s="74"/>
      <c r="U2849" s="74"/>
      <c r="V2849" s="74"/>
      <c r="W2849" s="74"/>
      <c r="X2849" s="74"/>
      <c r="Y2849" s="74"/>
      <c r="Z2849" s="74"/>
    </row>
    <row r="2850" spans="1:26">
      <c r="A2850" s="74"/>
      <c r="B2850" s="74"/>
      <c r="C2850" s="74"/>
      <c r="D2850" s="74"/>
      <c r="E2850" s="74"/>
      <c r="F2850" s="74"/>
      <c r="G2850" s="74"/>
      <c r="H2850" s="74"/>
      <c r="I2850" s="74"/>
      <c r="J2850" s="74"/>
      <c r="K2850" s="74"/>
      <c r="L2850" s="74"/>
      <c r="M2850" s="74"/>
      <c r="N2850" s="74"/>
      <c r="O2850" s="74"/>
      <c r="P2850" s="74"/>
      <c r="Q2850" s="74"/>
      <c r="R2850" s="74"/>
      <c r="S2850" s="74"/>
      <c r="T2850" s="74"/>
      <c r="U2850" s="74"/>
      <c r="V2850" s="74"/>
      <c r="W2850" s="74"/>
      <c r="X2850" s="74"/>
      <c r="Y2850" s="74"/>
      <c r="Z2850" s="74"/>
    </row>
    <row r="2851" spans="1:26">
      <c r="A2851" s="74"/>
      <c r="B2851" s="74"/>
      <c r="C2851" s="74"/>
      <c r="D2851" s="74"/>
      <c r="E2851" s="74"/>
      <c r="F2851" s="74"/>
      <c r="G2851" s="74"/>
      <c r="H2851" s="74"/>
      <c r="I2851" s="74"/>
      <c r="J2851" s="74"/>
      <c r="K2851" s="74"/>
      <c r="L2851" s="74"/>
      <c r="M2851" s="74"/>
      <c r="N2851" s="74"/>
      <c r="O2851" s="74"/>
      <c r="P2851" s="74"/>
      <c r="Q2851" s="74"/>
      <c r="R2851" s="74"/>
      <c r="S2851" s="74"/>
      <c r="T2851" s="74"/>
      <c r="U2851" s="74"/>
      <c r="V2851" s="74"/>
      <c r="W2851" s="74"/>
      <c r="X2851" s="74"/>
      <c r="Y2851" s="74"/>
      <c r="Z2851" s="74"/>
    </row>
    <row r="2852" spans="1:26">
      <c r="A2852" s="74"/>
      <c r="B2852" s="74"/>
      <c r="C2852" s="74"/>
      <c r="D2852" s="74"/>
      <c r="E2852" s="74"/>
      <c r="F2852" s="74"/>
      <c r="G2852" s="74"/>
      <c r="H2852" s="74"/>
      <c r="I2852" s="74"/>
      <c r="J2852" s="74"/>
      <c r="K2852" s="74"/>
      <c r="L2852" s="74"/>
      <c r="M2852" s="74"/>
      <c r="N2852" s="74"/>
      <c r="O2852" s="74"/>
      <c r="P2852" s="74"/>
      <c r="Q2852" s="74"/>
      <c r="R2852" s="74"/>
      <c r="S2852" s="74"/>
      <c r="T2852" s="74"/>
      <c r="U2852" s="74"/>
      <c r="V2852" s="74"/>
      <c r="W2852" s="74"/>
      <c r="X2852" s="74"/>
      <c r="Y2852" s="74"/>
      <c r="Z2852" s="74"/>
    </row>
    <row r="2853" spans="1:26">
      <c r="A2853" s="74"/>
      <c r="B2853" s="74"/>
      <c r="C2853" s="74"/>
      <c r="D2853" s="74"/>
      <c r="E2853" s="74"/>
      <c r="F2853" s="74"/>
      <c r="G2853" s="74"/>
      <c r="H2853" s="74"/>
      <c r="I2853" s="74"/>
      <c r="J2853" s="74"/>
      <c r="K2853" s="74"/>
      <c r="L2853" s="74"/>
      <c r="M2853" s="74"/>
      <c r="N2853" s="74"/>
      <c r="O2853" s="74"/>
      <c r="P2853" s="74"/>
      <c r="Q2853" s="74"/>
      <c r="R2853" s="74"/>
      <c r="S2853" s="74"/>
      <c r="T2853" s="74"/>
      <c r="U2853" s="74"/>
      <c r="V2853" s="74"/>
      <c r="W2853" s="74"/>
      <c r="X2853" s="74"/>
      <c r="Y2853" s="74"/>
      <c r="Z2853" s="74"/>
    </row>
    <row r="2854" spans="1:26">
      <c r="A2854" s="74"/>
      <c r="B2854" s="74"/>
      <c r="C2854" s="74"/>
      <c r="D2854" s="74"/>
      <c r="E2854" s="74"/>
      <c r="F2854" s="74"/>
      <c r="G2854" s="74"/>
      <c r="H2854" s="74"/>
      <c r="I2854" s="74"/>
      <c r="J2854" s="74"/>
      <c r="K2854" s="74"/>
      <c r="L2854" s="74"/>
      <c r="M2854" s="74"/>
      <c r="N2854" s="74"/>
      <c r="O2854" s="74"/>
      <c r="P2854" s="74"/>
      <c r="Q2854" s="74"/>
      <c r="R2854" s="74"/>
      <c r="S2854" s="74"/>
      <c r="T2854" s="74"/>
      <c r="U2854" s="74"/>
      <c r="V2854" s="74"/>
      <c r="W2854" s="74"/>
      <c r="X2854" s="74"/>
      <c r="Y2854" s="74"/>
      <c r="Z2854" s="74"/>
    </row>
    <row r="2855" spans="1:26">
      <c r="A2855" s="74"/>
      <c r="B2855" s="74"/>
      <c r="C2855" s="74"/>
      <c r="D2855" s="74"/>
      <c r="E2855" s="74"/>
      <c r="F2855" s="74"/>
      <c r="G2855" s="74"/>
      <c r="H2855" s="74"/>
      <c r="I2855" s="74"/>
      <c r="J2855" s="74"/>
      <c r="K2855" s="74"/>
      <c r="L2855" s="74"/>
      <c r="M2855" s="74"/>
      <c r="N2855" s="74"/>
      <c r="O2855" s="74"/>
      <c r="P2855" s="74"/>
      <c r="Q2855" s="74"/>
      <c r="R2855" s="74"/>
      <c r="S2855" s="74"/>
      <c r="T2855" s="74"/>
      <c r="U2855" s="74"/>
      <c r="V2855" s="74"/>
      <c r="W2855" s="74"/>
      <c r="X2855" s="74"/>
      <c r="Y2855" s="74"/>
      <c r="Z2855" s="74"/>
    </row>
    <row r="2856" spans="1:26">
      <c r="A2856" s="74"/>
      <c r="B2856" s="74"/>
      <c r="C2856" s="74"/>
      <c r="D2856" s="74"/>
      <c r="E2856" s="74"/>
      <c r="F2856" s="74"/>
      <c r="G2856" s="74"/>
      <c r="H2856" s="74"/>
      <c r="I2856" s="74"/>
      <c r="J2856" s="74"/>
      <c r="K2856" s="74"/>
      <c r="L2856" s="74"/>
      <c r="M2856" s="74"/>
      <c r="N2856" s="74"/>
      <c r="O2856" s="74"/>
      <c r="P2856" s="74"/>
      <c r="Q2856" s="74"/>
      <c r="R2856" s="74"/>
      <c r="S2856" s="74"/>
      <c r="T2856" s="74"/>
      <c r="U2856" s="74"/>
      <c r="V2856" s="74"/>
      <c r="W2856" s="74"/>
      <c r="X2856" s="74"/>
      <c r="Y2856" s="74"/>
      <c r="Z2856" s="74"/>
    </row>
    <row r="2857" spans="1:26">
      <c r="A2857" s="74"/>
      <c r="B2857" s="74"/>
      <c r="C2857" s="74"/>
      <c r="D2857" s="74"/>
      <c r="E2857" s="74"/>
      <c r="F2857" s="74"/>
      <c r="G2857" s="74"/>
      <c r="H2857" s="74"/>
      <c r="I2857" s="74"/>
      <c r="J2857" s="74"/>
      <c r="K2857" s="74"/>
      <c r="L2857" s="74"/>
      <c r="M2857" s="74"/>
      <c r="N2857" s="74"/>
      <c r="O2857" s="74"/>
      <c r="P2857" s="74"/>
      <c r="Q2857" s="74"/>
      <c r="R2857" s="74"/>
      <c r="S2857" s="74"/>
      <c r="T2857" s="74"/>
      <c r="U2857" s="74"/>
      <c r="V2857" s="74"/>
      <c r="W2857" s="74"/>
      <c r="X2857" s="74"/>
      <c r="Y2857" s="74"/>
      <c r="Z2857" s="74"/>
    </row>
    <row r="2858" spans="1:26">
      <c r="A2858" s="74"/>
      <c r="B2858" s="74"/>
      <c r="C2858" s="74"/>
      <c r="D2858" s="74"/>
      <c r="E2858" s="74"/>
      <c r="F2858" s="74"/>
      <c r="G2858" s="74"/>
      <c r="H2858" s="74"/>
      <c r="I2858" s="74"/>
      <c r="J2858" s="74"/>
      <c r="K2858" s="74"/>
      <c r="L2858" s="74"/>
      <c r="M2858" s="74"/>
      <c r="N2858" s="74"/>
      <c r="O2858" s="74"/>
      <c r="P2858" s="74"/>
      <c r="Q2858" s="74"/>
      <c r="R2858" s="74"/>
      <c r="S2858" s="74"/>
      <c r="T2858" s="74"/>
      <c r="U2858" s="74"/>
      <c r="V2858" s="74"/>
      <c r="W2858" s="74"/>
      <c r="X2858" s="74"/>
      <c r="Y2858" s="74"/>
      <c r="Z2858" s="74"/>
    </row>
    <row r="2859" spans="1:26">
      <c r="A2859" s="74"/>
      <c r="B2859" s="74"/>
      <c r="C2859" s="74"/>
      <c r="D2859" s="74"/>
      <c r="E2859" s="74"/>
      <c r="F2859" s="74"/>
      <c r="G2859" s="74"/>
      <c r="H2859" s="74"/>
      <c r="I2859" s="74"/>
      <c r="J2859" s="74"/>
      <c r="K2859" s="74"/>
      <c r="L2859" s="74"/>
      <c r="M2859" s="74"/>
      <c r="N2859" s="74"/>
      <c r="O2859" s="74"/>
      <c r="P2859" s="74"/>
      <c r="Q2859" s="74"/>
      <c r="R2859" s="74"/>
      <c r="S2859" s="74"/>
      <c r="T2859" s="74"/>
      <c r="U2859" s="74"/>
      <c r="V2859" s="74"/>
      <c r="W2859" s="74"/>
      <c r="X2859" s="74"/>
      <c r="Y2859" s="74"/>
      <c r="Z2859" s="74"/>
    </row>
    <row r="2860" spans="1:26">
      <c r="A2860" s="74"/>
      <c r="B2860" s="74"/>
      <c r="C2860" s="74"/>
      <c r="D2860" s="74"/>
      <c r="E2860" s="74"/>
      <c r="F2860" s="74"/>
      <c r="G2860" s="74"/>
      <c r="H2860" s="74"/>
      <c r="I2860" s="74"/>
      <c r="J2860" s="74"/>
      <c r="K2860" s="74"/>
      <c r="L2860" s="74"/>
      <c r="M2860" s="74"/>
      <c r="N2860" s="74"/>
      <c r="O2860" s="74"/>
      <c r="P2860" s="74"/>
      <c r="Q2860" s="74"/>
      <c r="R2860" s="74"/>
      <c r="S2860" s="74"/>
      <c r="T2860" s="74"/>
      <c r="U2860" s="74"/>
      <c r="V2860" s="74"/>
      <c r="W2860" s="74"/>
      <c r="X2860" s="74"/>
      <c r="Y2860" s="74"/>
      <c r="Z2860" s="74"/>
    </row>
    <row r="2861" spans="1:26">
      <c r="A2861" s="74"/>
      <c r="B2861" s="74"/>
      <c r="C2861" s="74"/>
      <c r="D2861" s="74"/>
      <c r="E2861" s="74"/>
      <c r="F2861" s="74"/>
      <c r="G2861" s="74"/>
      <c r="H2861" s="74"/>
      <c r="I2861" s="74"/>
      <c r="J2861" s="74"/>
      <c r="K2861" s="74"/>
      <c r="L2861" s="74"/>
      <c r="M2861" s="74"/>
      <c r="N2861" s="74"/>
      <c r="O2861" s="74"/>
      <c r="P2861" s="74"/>
      <c r="Q2861" s="74"/>
      <c r="R2861" s="74"/>
      <c r="S2861" s="74"/>
      <c r="T2861" s="74"/>
      <c r="U2861" s="74"/>
      <c r="V2861" s="74"/>
      <c r="W2861" s="74"/>
      <c r="X2861" s="74"/>
      <c r="Y2861" s="74"/>
      <c r="Z2861" s="74"/>
    </row>
    <row r="2862" spans="1:26">
      <c r="A2862" s="74"/>
      <c r="B2862" s="74"/>
      <c r="C2862" s="74"/>
      <c r="D2862" s="74"/>
      <c r="E2862" s="74"/>
      <c r="F2862" s="74"/>
      <c r="G2862" s="74"/>
      <c r="H2862" s="74"/>
      <c r="I2862" s="74"/>
      <c r="J2862" s="74"/>
      <c r="K2862" s="74"/>
      <c r="L2862" s="74"/>
      <c r="M2862" s="74"/>
      <c r="N2862" s="74"/>
      <c r="O2862" s="74"/>
      <c r="P2862" s="74"/>
      <c r="Q2862" s="74"/>
      <c r="R2862" s="74"/>
      <c r="S2862" s="74"/>
      <c r="T2862" s="74"/>
      <c r="U2862" s="74"/>
      <c r="V2862" s="74"/>
      <c r="W2862" s="74"/>
      <c r="X2862" s="74"/>
      <c r="Y2862" s="74"/>
      <c r="Z2862" s="74"/>
    </row>
    <row r="2863" spans="1:26">
      <c r="A2863" s="74"/>
      <c r="B2863" s="74"/>
      <c r="C2863" s="74"/>
      <c r="D2863" s="74"/>
      <c r="E2863" s="74"/>
      <c r="F2863" s="74"/>
      <c r="G2863" s="74"/>
      <c r="H2863" s="74"/>
      <c r="I2863" s="74"/>
      <c r="J2863" s="74"/>
      <c r="K2863" s="74"/>
      <c r="L2863" s="74"/>
      <c r="M2863" s="74"/>
      <c r="N2863" s="74"/>
      <c r="O2863" s="74"/>
      <c r="P2863" s="74"/>
      <c r="Q2863" s="74"/>
      <c r="R2863" s="74"/>
      <c r="S2863" s="74"/>
      <c r="T2863" s="74"/>
      <c r="U2863" s="74"/>
      <c r="V2863" s="74"/>
      <c r="W2863" s="74"/>
      <c r="X2863" s="74"/>
      <c r="Y2863" s="74"/>
      <c r="Z2863" s="74"/>
    </row>
    <row r="2864" spans="1:26">
      <c r="A2864" s="74"/>
      <c r="B2864" s="74"/>
      <c r="C2864" s="74"/>
      <c r="D2864" s="74"/>
      <c r="E2864" s="74"/>
      <c r="F2864" s="74"/>
      <c r="G2864" s="74"/>
      <c r="H2864" s="74"/>
      <c r="I2864" s="74"/>
      <c r="J2864" s="74"/>
      <c r="K2864" s="74"/>
      <c r="L2864" s="74"/>
      <c r="M2864" s="74"/>
      <c r="N2864" s="74"/>
      <c r="O2864" s="74"/>
      <c r="P2864" s="74"/>
      <c r="Q2864" s="74"/>
      <c r="R2864" s="74"/>
      <c r="S2864" s="74"/>
      <c r="T2864" s="74"/>
      <c r="U2864" s="74"/>
      <c r="V2864" s="74"/>
      <c r="W2864" s="74"/>
      <c r="X2864" s="74"/>
      <c r="Y2864" s="74"/>
      <c r="Z2864" s="74"/>
    </row>
    <row r="2865" spans="1:26">
      <c r="A2865" s="74"/>
      <c r="B2865" s="74"/>
      <c r="C2865" s="74"/>
      <c r="D2865" s="74"/>
      <c r="E2865" s="74"/>
      <c r="F2865" s="74"/>
      <c r="G2865" s="74"/>
      <c r="H2865" s="74"/>
      <c r="I2865" s="74"/>
      <c r="J2865" s="74"/>
      <c r="K2865" s="74"/>
      <c r="L2865" s="74"/>
      <c r="M2865" s="74"/>
      <c r="N2865" s="74"/>
      <c r="O2865" s="74"/>
      <c r="P2865" s="74"/>
      <c r="Q2865" s="74"/>
      <c r="R2865" s="74"/>
      <c r="S2865" s="74"/>
      <c r="T2865" s="74"/>
      <c r="U2865" s="74"/>
      <c r="V2865" s="74"/>
      <c r="W2865" s="74"/>
      <c r="X2865" s="74"/>
      <c r="Y2865" s="74"/>
      <c r="Z2865" s="74"/>
    </row>
    <row r="2866" spans="1:26">
      <c r="A2866" s="74"/>
      <c r="B2866" s="74"/>
      <c r="C2866" s="74"/>
      <c r="D2866" s="74"/>
      <c r="E2866" s="74"/>
      <c r="F2866" s="74"/>
      <c r="G2866" s="74"/>
      <c r="H2866" s="74"/>
      <c r="I2866" s="74"/>
      <c r="J2866" s="74"/>
      <c r="K2866" s="74"/>
      <c r="L2866" s="74"/>
      <c r="M2866" s="74"/>
      <c r="N2866" s="74"/>
      <c r="O2866" s="74"/>
      <c r="P2866" s="74"/>
      <c r="Q2866" s="74"/>
      <c r="R2866" s="74"/>
      <c r="S2866" s="74"/>
      <c r="T2866" s="74"/>
      <c r="U2866" s="74"/>
      <c r="V2866" s="74"/>
      <c r="W2866" s="74"/>
      <c r="X2866" s="74"/>
      <c r="Y2866" s="74"/>
      <c r="Z2866" s="74"/>
    </row>
    <row r="2867" spans="1:26">
      <c r="A2867" s="74"/>
      <c r="B2867" s="74"/>
      <c r="C2867" s="74"/>
      <c r="D2867" s="74"/>
      <c r="E2867" s="74"/>
      <c r="F2867" s="74"/>
      <c r="G2867" s="74"/>
      <c r="H2867" s="74"/>
      <c r="I2867" s="74"/>
      <c r="J2867" s="74"/>
      <c r="K2867" s="74"/>
      <c r="L2867" s="74"/>
      <c r="M2867" s="74"/>
      <c r="N2867" s="74"/>
      <c r="O2867" s="74"/>
      <c r="P2867" s="74"/>
      <c r="Q2867" s="74"/>
      <c r="R2867" s="74"/>
      <c r="S2867" s="74"/>
      <c r="T2867" s="74"/>
      <c r="U2867" s="74"/>
      <c r="V2867" s="74"/>
      <c r="W2867" s="74"/>
      <c r="X2867" s="74"/>
      <c r="Y2867" s="74"/>
      <c r="Z2867" s="74"/>
    </row>
    <row r="2868" spans="1:26">
      <c r="A2868" s="74"/>
      <c r="B2868" s="74"/>
      <c r="C2868" s="74"/>
      <c r="D2868" s="74"/>
      <c r="E2868" s="74"/>
      <c r="F2868" s="74"/>
      <c r="G2868" s="74"/>
      <c r="H2868" s="74"/>
      <c r="I2868" s="74"/>
      <c r="J2868" s="74"/>
      <c r="K2868" s="74"/>
      <c r="L2868" s="74"/>
      <c r="M2868" s="74"/>
      <c r="N2868" s="74"/>
      <c r="O2868" s="74"/>
      <c r="P2868" s="74"/>
      <c r="Q2868" s="74"/>
      <c r="R2868" s="74"/>
      <c r="S2868" s="74"/>
      <c r="T2868" s="74"/>
      <c r="U2868" s="74"/>
      <c r="V2868" s="74"/>
      <c r="W2868" s="74"/>
      <c r="X2868" s="74"/>
      <c r="Y2868" s="74"/>
      <c r="Z2868" s="74"/>
    </row>
    <row r="2869" spans="1:26">
      <c r="A2869" s="74"/>
      <c r="B2869" s="74"/>
      <c r="C2869" s="74"/>
      <c r="D2869" s="74"/>
      <c r="E2869" s="74"/>
      <c r="F2869" s="74"/>
      <c r="G2869" s="74"/>
      <c r="H2869" s="74"/>
      <c r="I2869" s="74"/>
      <c r="J2869" s="74"/>
      <c r="K2869" s="74"/>
      <c r="L2869" s="74"/>
      <c r="M2869" s="74"/>
      <c r="N2869" s="74"/>
      <c r="O2869" s="74"/>
      <c r="P2869" s="74"/>
      <c r="Q2869" s="74"/>
      <c r="R2869" s="74"/>
      <c r="S2869" s="74"/>
      <c r="T2869" s="74"/>
      <c r="U2869" s="74"/>
      <c r="V2869" s="74"/>
      <c r="W2869" s="74"/>
      <c r="X2869" s="74"/>
      <c r="Y2869" s="74"/>
      <c r="Z2869" s="74"/>
    </row>
    <row r="2870" spans="1:26">
      <c r="A2870" s="74"/>
      <c r="B2870" s="74"/>
      <c r="C2870" s="74"/>
      <c r="D2870" s="74"/>
      <c r="E2870" s="74"/>
      <c r="F2870" s="74"/>
      <c r="G2870" s="74"/>
      <c r="H2870" s="74"/>
      <c r="I2870" s="74"/>
      <c r="J2870" s="74"/>
      <c r="K2870" s="74"/>
      <c r="L2870" s="74"/>
      <c r="M2870" s="74"/>
      <c r="N2870" s="74"/>
      <c r="O2870" s="74"/>
      <c r="P2870" s="74"/>
      <c r="Q2870" s="74"/>
      <c r="R2870" s="74"/>
      <c r="S2870" s="74"/>
      <c r="T2870" s="74"/>
      <c r="U2870" s="74"/>
      <c r="V2870" s="74"/>
      <c r="W2870" s="74"/>
      <c r="X2870" s="74"/>
      <c r="Y2870" s="74"/>
      <c r="Z2870" s="74"/>
    </row>
    <row r="2871" spans="1:26">
      <c r="A2871" s="74"/>
      <c r="B2871" s="74"/>
      <c r="C2871" s="74"/>
      <c r="D2871" s="74"/>
      <c r="E2871" s="74"/>
      <c r="F2871" s="74"/>
      <c r="G2871" s="74"/>
      <c r="H2871" s="74"/>
      <c r="I2871" s="74"/>
      <c r="J2871" s="74"/>
      <c r="K2871" s="74"/>
      <c r="L2871" s="74"/>
      <c r="M2871" s="74"/>
      <c r="N2871" s="74"/>
      <c r="O2871" s="74"/>
      <c r="P2871" s="74"/>
      <c r="Q2871" s="74"/>
      <c r="R2871" s="74"/>
      <c r="S2871" s="74"/>
      <c r="T2871" s="74"/>
      <c r="U2871" s="74"/>
      <c r="V2871" s="74"/>
      <c r="W2871" s="74"/>
      <c r="X2871" s="74"/>
      <c r="Y2871" s="74"/>
      <c r="Z2871" s="74"/>
    </row>
    <row r="2872" spans="1:26">
      <c r="A2872" s="74"/>
      <c r="B2872" s="74"/>
      <c r="C2872" s="74"/>
      <c r="D2872" s="74"/>
      <c r="E2872" s="74"/>
      <c r="F2872" s="74"/>
      <c r="G2872" s="74"/>
      <c r="H2872" s="74"/>
      <c r="I2872" s="74"/>
      <c r="J2872" s="74"/>
      <c r="K2872" s="74"/>
      <c r="L2872" s="74"/>
      <c r="M2872" s="74"/>
      <c r="N2872" s="74"/>
      <c r="O2872" s="74"/>
      <c r="P2872" s="74"/>
      <c r="Q2872" s="74"/>
      <c r="R2872" s="74"/>
      <c r="S2872" s="74"/>
      <c r="T2872" s="74"/>
      <c r="U2872" s="74"/>
      <c r="V2872" s="74"/>
      <c r="W2872" s="74"/>
      <c r="X2872" s="74"/>
      <c r="Y2872" s="74"/>
      <c r="Z2872" s="74"/>
    </row>
    <row r="2873" spans="1:26">
      <c r="A2873" s="74"/>
      <c r="B2873" s="74"/>
      <c r="C2873" s="74"/>
      <c r="D2873" s="74"/>
      <c r="E2873" s="74"/>
      <c r="F2873" s="74"/>
      <c r="G2873" s="74"/>
      <c r="H2873" s="74"/>
      <c r="I2873" s="74"/>
      <c r="J2873" s="74"/>
      <c r="K2873" s="74"/>
      <c r="L2873" s="74"/>
      <c r="M2873" s="74"/>
      <c r="N2873" s="74"/>
      <c r="O2873" s="74"/>
      <c r="P2873" s="74"/>
      <c r="Q2873" s="74"/>
      <c r="R2873" s="74"/>
      <c r="S2873" s="74"/>
      <c r="T2873" s="74"/>
      <c r="U2873" s="74"/>
      <c r="V2873" s="74"/>
      <c r="W2873" s="74"/>
      <c r="X2873" s="74"/>
      <c r="Y2873" s="74"/>
      <c r="Z2873" s="74"/>
    </row>
    <row r="2874" spans="1:26">
      <c r="A2874" s="74"/>
      <c r="B2874" s="74"/>
      <c r="C2874" s="74"/>
      <c r="D2874" s="74"/>
      <c r="E2874" s="74"/>
      <c r="F2874" s="74"/>
      <c r="G2874" s="74"/>
      <c r="H2874" s="74"/>
      <c r="I2874" s="74"/>
      <c r="J2874" s="74"/>
      <c r="K2874" s="74"/>
      <c r="L2874" s="74"/>
      <c r="M2874" s="74"/>
      <c r="N2874" s="74"/>
      <c r="O2874" s="74"/>
      <c r="P2874" s="74"/>
      <c r="Q2874" s="74"/>
      <c r="R2874" s="74"/>
      <c r="S2874" s="74"/>
      <c r="T2874" s="74"/>
      <c r="U2874" s="74"/>
      <c r="V2874" s="74"/>
      <c r="W2874" s="74"/>
      <c r="X2874" s="74"/>
      <c r="Y2874" s="74"/>
      <c r="Z2874" s="74"/>
    </row>
    <row r="2875" spans="1:26">
      <c r="A2875" s="74"/>
      <c r="B2875" s="74"/>
      <c r="C2875" s="74"/>
      <c r="D2875" s="74"/>
      <c r="E2875" s="74"/>
      <c r="F2875" s="74"/>
      <c r="G2875" s="74"/>
      <c r="H2875" s="74"/>
      <c r="I2875" s="74"/>
      <c r="J2875" s="74"/>
      <c r="K2875" s="74"/>
      <c r="L2875" s="74"/>
      <c r="M2875" s="74"/>
      <c r="N2875" s="74"/>
      <c r="O2875" s="74"/>
      <c r="P2875" s="74"/>
      <c r="Q2875" s="74"/>
      <c r="R2875" s="74"/>
      <c r="S2875" s="74"/>
      <c r="T2875" s="74"/>
      <c r="U2875" s="74"/>
      <c r="V2875" s="74"/>
      <c r="W2875" s="74"/>
      <c r="X2875" s="74"/>
      <c r="Y2875" s="74"/>
      <c r="Z2875" s="74"/>
    </row>
    <row r="2876" spans="1:26">
      <c r="A2876" s="74"/>
      <c r="B2876" s="74"/>
      <c r="C2876" s="74"/>
      <c r="D2876" s="74"/>
      <c r="E2876" s="74"/>
      <c r="F2876" s="74"/>
      <c r="G2876" s="74"/>
      <c r="H2876" s="74"/>
      <c r="I2876" s="74"/>
      <c r="J2876" s="74"/>
      <c r="K2876" s="74"/>
      <c r="L2876" s="74"/>
      <c r="M2876" s="74"/>
      <c r="N2876" s="74"/>
      <c r="O2876" s="74"/>
      <c r="P2876" s="74"/>
      <c r="Q2876" s="74"/>
      <c r="R2876" s="74"/>
      <c r="S2876" s="74"/>
      <c r="T2876" s="74"/>
      <c r="U2876" s="74"/>
      <c r="V2876" s="74"/>
      <c r="W2876" s="74"/>
      <c r="X2876" s="74"/>
      <c r="Y2876" s="74"/>
      <c r="Z2876" s="74"/>
    </row>
    <row r="2877" spans="1:26">
      <c r="A2877" s="74"/>
      <c r="B2877" s="74"/>
      <c r="C2877" s="74"/>
      <c r="D2877" s="74"/>
      <c r="E2877" s="74"/>
      <c r="F2877" s="74"/>
      <c r="G2877" s="74"/>
      <c r="H2877" s="74"/>
      <c r="I2877" s="74"/>
      <c r="J2877" s="74"/>
      <c r="K2877" s="74"/>
      <c r="L2877" s="74"/>
      <c r="M2877" s="74"/>
      <c r="N2877" s="74"/>
      <c r="O2877" s="74"/>
      <c r="P2877" s="74"/>
      <c r="Q2877" s="74"/>
      <c r="R2877" s="74"/>
      <c r="S2877" s="74"/>
      <c r="T2877" s="74"/>
      <c r="U2877" s="74"/>
      <c r="V2877" s="74"/>
      <c r="W2877" s="74"/>
      <c r="X2877" s="74"/>
      <c r="Y2877" s="74"/>
      <c r="Z2877" s="74"/>
    </row>
    <row r="2878" spans="1:26">
      <c r="A2878" s="74"/>
      <c r="B2878" s="74"/>
      <c r="C2878" s="74"/>
      <c r="D2878" s="74"/>
      <c r="E2878" s="74"/>
      <c r="F2878" s="74"/>
      <c r="G2878" s="74"/>
      <c r="H2878" s="74"/>
      <c r="I2878" s="74"/>
      <c r="J2878" s="74"/>
      <c r="K2878" s="74"/>
      <c r="L2878" s="74"/>
      <c r="M2878" s="74"/>
      <c r="N2878" s="74"/>
      <c r="O2878" s="74"/>
      <c r="P2878" s="74"/>
      <c r="Q2878" s="74"/>
      <c r="R2878" s="74"/>
      <c r="S2878" s="74"/>
      <c r="T2878" s="74"/>
      <c r="U2878" s="74"/>
      <c r="V2878" s="74"/>
      <c r="W2878" s="74"/>
      <c r="X2878" s="74"/>
      <c r="Y2878" s="74"/>
      <c r="Z2878" s="74"/>
    </row>
    <row r="2879" spans="1:26">
      <c r="A2879" s="74"/>
      <c r="B2879" s="74"/>
      <c r="C2879" s="74"/>
      <c r="D2879" s="74"/>
      <c r="E2879" s="74"/>
      <c r="F2879" s="74"/>
      <c r="G2879" s="74"/>
      <c r="H2879" s="74"/>
      <c r="I2879" s="74"/>
      <c r="J2879" s="74"/>
      <c r="K2879" s="74"/>
      <c r="L2879" s="74"/>
      <c r="M2879" s="74"/>
      <c r="N2879" s="74"/>
      <c r="O2879" s="74"/>
      <c r="P2879" s="74"/>
      <c r="Q2879" s="74"/>
      <c r="R2879" s="74"/>
      <c r="S2879" s="74"/>
      <c r="T2879" s="74"/>
      <c r="U2879" s="74"/>
      <c r="V2879" s="74"/>
      <c r="W2879" s="74"/>
      <c r="X2879" s="74"/>
      <c r="Y2879" s="74"/>
      <c r="Z2879" s="74"/>
    </row>
    <row r="2880" spans="1:26">
      <c r="A2880" s="74"/>
      <c r="B2880" s="74"/>
      <c r="C2880" s="74"/>
      <c r="D2880" s="74"/>
      <c r="E2880" s="74"/>
      <c r="F2880" s="74"/>
      <c r="G2880" s="74"/>
      <c r="H2880" s="74"/>
      <c r="I2880" s="74"/>
      <c r="J2880" s="74"/>
      <c r="K2880" s="74"/>
      <c r="L2880" s="74"/>
      <c r="M2880" s="74"/>
      <c r="N2880" s="74"/>
      <c r="O2880" s="74"/>
      <c r="P2880" s="74"/>
      <c r="Q2880" s="74"/>
      <c r="R2880" s="74"/>
      <c r="S2880" s="74"/>
      <c r="T2880" s="74"/>
      <c r="U2880" s="74"/>
      <c r="V2880" s="74"/>
      <c r="W2880" s="74"/>
      <c r="X2880" s="74"/>
      <c r="Y2880" s="74"/>
      <c r="Z2880" s="74"/>
    </row>
    <row r="2881" spans="1:26">
      <c r="A2881" s="74"/>
      <c r="B2881" s="74"/>
      <c r="C2881" s="74"/>
      <c r="D2881" s="74"/>
      <c r="E2881" s="74"/>
      <c r="F2881" s="74"/>
      <c r="G2881" s="74"/>
      <c r="H2881" s="74"/>
      <c r="I2881" s="74"/>
      <c r="J2881" s="74"/>
      <c r="K2881" s="74"/>
      <c r="L2881" s="74"/>
      <c r="M2881" s="74"/>
      <c r="N2881" s="74"/>
      <c r="O2881" s="74"/>
      <c r="P2881" s="74"/>
      <c r="Q2881" s="74"/>
      <c r="R2881" s="74"/>
      <c r="S2881" s="74"/>
      <c r="T2881" s="74"/>
      <c r="U2881" s="74"/>
      <c r="V2881" s="74"/>
      <c r="W2881" s="74"/>
      <c r="X2881" s="74"/>
      <c r="Y2881" s="74"/>
      <c r="Z2881" s="74"/>
    </row>
    <row r="2882" spans="1:26">
      <c r="A2882" s="74"/>
      <c r="B2882" s="74"/>
      <c r="C2882" s="74"/>
      <c r="D2882" s="74"/>
      <c r="E2882" s="74"/>
      <c r="F2882" s="74"/>
      <c r="G2882" s="74"/>
      <c r="H2882" s="74"/>
      <c r="I2882" s="74"/>
      <c r="J2882" s="74"/>
      <c r="K2882" s="74"/>
      <c r="L2882" s="74"/>
      <c r="M2882" s="74"/>
      <c r="N2882" s="74"/>
      <c r="O2882" s="74"/>
      <c r="P2882" s="74"/>
      <c r="Q2882" s="74"/>
      <c r="R2882" s="74"/>
      <c r="S2882" s="74"/>
      <c r="T2882" s="74"/>
      <c r="U2882" s="74"/>
      <c r="V2882" s="74"/>
      <c r="W2882" s="74"/>
      <c r="X2882" s="74"/>
      <c r="Y2882" s="74"/>
      <c r="Z2882" s="74"/>
    </row>
    <row r="2883" spans="1:26">
      <c r="A2883" s="74"/>
      <c r="B2883" s="74"/>
      <c r="C2883" s="74"/>
      <c r="D2883" s="74"/>
      <c r="E2883" s="74"/>
      <c r="F2883" s="74"/>
      <c r="G2883" s="74"/>
      <c r="H2883" s="74"/>
      <c r="I2883" s="74"/>
      <c r="J2883" s="74"/>
      <c r="K2883" s="74"/>
      <c r="L2883" s="74"/>
      <c r="M2883" s="74"/>
      <c r="N2883" s="74"/>
      <c r="O2883" s="74"/>
      <c r="P2883" s="74"/>
      <c r="Q2883" s="74"/>
      <c r="R2883" s="74"/>
      <c r="S2883" s="74"/>
      <c r="T2883" s="74"/>
      <c r="U2883" s="74"/>
      <c r="V2883" s="74"/>
      <c r="W2883" s="74"/>
      <c r="X2883" s="74"/>
      <c r="Y2883" s="74"/>
      <c r="Z2883" s="74"/>
    </row>
    <row r="2884" spans="1:26">
      <c r="A2884" s="74"/>
      <c r="B2884" s="74"/>
      <c r="C2884" s="74"/>
      <c r="D2884" s="74"/>
      <c r="E2884" s="74"/>
      <c r="F2884" s="74"/>
      <c r="G2884" s="74"/>
      <c r="H2884" s="74"/>
      <c r="I2884" s="74"/>
      <c r="J2884" s="74"/>
      <c r="K2884" s="74"/>
      <c r="L2884" s="74"/>
      <c r="M2884" s="74"/>
      <c r="N2884" s="74"/>
      <c r="O2884" s="74"/>
      <c r="P2884" s="74"/>
      <c r="Q2884" s="74"/>
      <c r="R2884" s="74"/>
      <c r="S2884" s="74"/>
      <c r="T2884" s="74"/>
      <c r="U2884" s="74"/>
      <c r="V2884" s="74"/>
      <c r="W2884" s="74"/>
      <c r="X2884" s="74"/>
      <c r="Y2884" s="74"/>
      <c r="Z2884" s="74"/>
    </row>
    <row r="2885" spans="1:26">
      <c r="A2885" s="74"/>
      <c r="B2885" s="74"/>
      <c r="C2885" s="74"/>
      <c r="D2885" s="74"/>
      <c r="E2885" s="74"/>
      <c r="F2885" s="74"/>
      <c r="G2885" s="74"/>
      <c r="H2885" s="74"/>
      <c r="I2885" s="74"/>
      <c r="J2885" s="74"/>
      <c r="K2885" s="74"/>
      <c r="L2885" s="74"/>
      <c r="M2885" s="74"/>
      <c r="N2885" s="74"/>
      <c r="O2885" s="74"/>
      <c r="P2885" s="74"/>
      <c r="Q2885" s="74"/>
      <c r="R2885" s="74"/>
      <c r="S2885" s="74"/>
      <c r="T2885" s="74"/>
      <c r="U2885" s="74"/>
      <c r="V2885" s="74"/>
      <c r="W2885" s="74"/>
      <c r="X2885" s="74"/>
      <c r="Y2885" s="74"/>
      <c r="Z2885" s="74"/>
    </row>
    <row r="2886" spans="1:26">
      <c r="A2886" s="74"/>
      <c r="B2886" s="74"/>
      <c r="C2886" s="74"/>
      <c r="D2886" s="74"/>
      <c r="E2886" s="74"/>
      <c r="F2886" s="74"/>
      <c r="G2886" s="74"/>
      <c r="H2886" s="74"/>
      <c r="I2886" s="74"/>
      <c r="J2886" s="74"/>
      <c r="K2886" s="74"/>
      <c r="L2886" s="74"/>
      <c r="M2886" s="74"/>
      <c r="N2886" s="74"/>
      <c r="O2886" s="74"/>
      <c r="P2886" s="74"/>
      <c r="Q2886" s="74"/>
      <c r="R2886" s="74"/>
      <c r="S2886" s="74"/>
      <c r="T2886" s="74"/>
      <c r="U2886" s="74"/>
      <c r="V2886" s="74"/>
      <c r="W2886" s="74"/>
      <c r="X2886" s="74"/>
      <c r="Y2886" s="74"/>
      <c r="Z2886" s="74"/>
    </row>
    <row r="2887" spans="1:26">
      <c r="A2887" s="74"/>
      <c r="B2887" s="74"/>
      <c r="C2887" s="74"/>
      <c r="D2887" s="74"/>
      <c r="E2887" s="74"/>
      <c r="F2887" s="74"/>
      <c r="G2887" s="74"/>
      <c r="H2887" s="74"/>
      <c r="I2887" s="74"/>
      <c r="J2887" s="74"/>
      <c r="K2887" s="74"/>
      <c r="L2887" s="74"/>
      <c r="M2887" s="74"/>
      <c r="N2887" s="74"/>
      <c r="O2887" s="74"/>
      <c r="P2887" s="74"/>
      <c r="Q2887" s="74"/>
      <c r="R2887" s="74"/>
      <c r="S2887" s="74"/>
      <c r="T2887" s="74"/>
      <c r="U2887" s="74"/>
      <c r="V2887" s="74"/>
      <c r="W2887" s="74"/>
      <c r="X2887" s="74"/>
      <c r="Y2887" s="74"/>
      <c r="Z2887" s="74"/>
    </row>
    <row r="2888" spans="1:26">
      <c r="A2888" s="74"/>
      <c r="B2888" s="74"/>
      <c r="C2888" s="74"/>
      <c r="D2888" s="74"/>
      <c r="E2888" s="74"/>
      <c r="F2888" s="74"/>
      <c r="G2888" s="74"/>
      <c r="H2888" s="74"/>
      <c r="I2888" s="74"/>
      <c r="J2888" s="74"/>
      <c r="K2888" s="74"/>
      <c r="L2888" s="74"/>
      <c r="M2888" s="74"/>
      <c r="N2888" s="74"/>
      <c r="O2888" s="74"/>
      <c r="P2888" s="74"/>
      <c r="Q2888" s="74"/>
      <c r="R2888" s="74"/>
      <c r="S2888" s="74"/>
      <c r="T2888" s="74"/>
      <c r="U2888" s="74"/>
      <c r="V2888" s="74"/>
      <c r="W2888" s="74"/>
      <c r="X2888" s="74"/>
      <c r="Y2888" s="74"/>
      <c r="Z2888" s="74"/>
    </row>
    <row r="2889" spans="1:26">
      <c r="A2889" s="74"/>
      <c r="B2889" s="74"/>
      <c r="C2889" s="74"/>
      <c r="D2889" s="74"/>
      <c r="E2889" s="74"/>
      <c r="F2889" s="74"/>
      <c r="G2889" s="74"/>
      <c r="H2889" s="74"/>
      <c r="I2889" s="74"/>
      <c r="J2889" s="74"/>
      <c r="K2889" s="74"/>
      <c r="L2889" s="74"/>
      <c r="M2889" s="74"/>
      <c r="N2889" s="74"/>
      <c r="O2889" s="74"/>
      <c r="P2889" s="74"/>
      <c r="Q2889" s="74"/>
      <c r="R2889" s="74"/>
      <c r="S2889" s="74"/>
      <c r="T2889" s="74"/>
      <c r="U2889" s="74"/>
      <c r="V2889" s="74"/>
      <c r="W2889" s="74"/>
      <c r="X2889" s="74"/>
      <c r="Y2889" s="74"/>
      <c r="Z2889" s="74"/>
    </row>
    <row r="2890" spans="1:26">
      <c r="A2890" s="74"/>
      <c r="B2890" s="74"/>
      <c r="C2890" s="74"/>
      <c r="D2890" s="74"/>
      <c r="E2890" s="74"/>
      <c r="F2890" s="74"/>
      <c r="G2890" s="74"/>
      <c r="H2890" s="74"/>
      <c r="I2890" s="74"/>
      <c r="J2890" s="74"/>
      <c r="K2890" s="74"/>
      <c r="L2890" s="74"/>
      <c r="M2890" s="74"/>
      <c r="N2890" s="74"/>
      <c r="O2890" s="74"/>
      <c r="P2890" s="74"/>
      <c r="Q2890" s="74"/>
      <c r="R2890" s="74"/>
      <c r="S2890" s="74"/>
      <c r="T2890" s="74"/>
      <c r="U2890" s="74"/>
      <c r="V2890" s="74"/>
      <c r="W2890" s="74"/>
      <c r="X2890" s="74"/>
      <c r="Y2890" s="74"/>
      <c r="Z2890" s="74"/>
    </row>
    <row r="2891" spans="1:26">
      <c r="A2891" s="74"/>
      <c r="B2891" s="74"/>
      <c r="C2891" s="74"/>
      <c r="D2891" s="74"/>
      <c r="E2891" s="74"/>
      <c r="F2891" s="74"/>
      <c r="G2891" s="74"/>
      <c r="H2891" s="74"/>
      <c r="I2891" s="74"/>
      <c r="J2891" s="74"/>
      <c r="K2891" s="74"/>
      <c r="L2891" s="74"/>
      <c r="M2891" s="74"/>
      <c r="N2891" s="74"/>
      <c r="O2891" s="74"/>
      <c r="P2891" s="74"/>
      <c r="Q2891" s="74"/>
      <c r="R2891" s="74"/>
      <c r="S2891" s="74"/>
      <c r="T2891" s="74"/>
      <c r="U2891" s="74"/>
      <c r="V2891" s="74"/>
      <c r="W2891" s="74"/>
      <c r="X2891" s="74"/>
      <c r="Y2891" s="74"/>
      <c r="Z2891" s="74"/>
    </row>
    <row r="2892" spans="1:26">
      <c r="A2892" s="74"/>
      <c r="B2892" s="74"/>
      <c r="C2892" s="74"/>
      <c r="D2892" s="74"/>
      <c r="E2892" s="74"/>
      <c r="F2892" s="74"/>
      <c r="G2892" s="74"/>
      <c r="H2892" s="74"/>
      <c r="I2892" s="74"/>
      <c r="J2892" s="74"/>
      <c r="K2892" s="74"/>
      <c r="L2892" s="74"/>
      <c r="M2892" s="74"/>
      <c r="N2892" s="74"/>
      <c r="O2892" s="74"/>
      <c r="P2892" s="74"/>
      <c r="Q2892" s="74"/>
      <c r="R2892" s="74"/>
      <c r="S2892" s="74"/>
      <c r="T2892" s="74"/>
      <c r="U2892" s="74"/>
      <c r="V2892" s="74"/>
      <c r="W2892" s="74"/>
      <c r="X2892" s="74"/>
      <c r="Y2892" s="74"/>
      <c r="Z2892" s="74"/>
    </row>
    <row r="2893" spans="1:26">
      <c r="A2893" s="74"/>
      <c r="B2893" s="74"/>
      <c r="C2893" s="74"/>
      <c r="D2893" s="74"/>
      <c r="E2893" s="74"/>
      <c r="F2893" s="74"/>
      <c r="G2893" s="74"/>
      <c r="H2893" s="74"/>
      <c r="I2893" s="74"/>
      <c r="J2893" s="74"/>
      <c r="K2893" s="74"/>
      <c r="L2893" s="74"/>
      <c r="M2893" s="74"/>
      <c r="N2893" s="74"/>
      <c r="O2893" s="74"/>
      <c r="P2893" s="74"/>
      <c r="Q2893" s="74"/>
      <c r="R2893" s="74"/>
      <c r="S2893" s="74"/>
      <c r="T2893" s="74"/>
      <c r="U2893" s="74"/>
      <c r="V2893" s="74"/>
      <c r="W2893" s="74"/>
      <c r="X2893" s="74"/>
      <c r="Y2893" s="74"/>
      <c r="Z2893" s="74"/>
    </row>
    <row r="2894" spans="1:26">
      <c r="A2894" s="74"/>
      <c r="B2894" s="74"/>
      <c r="C2894" s="74"/>
      <c r="D2894" s="74"/>
      <c r="E2894" s="74"/>
      <c r="F2894" s="74"/>
      <c r="G2894" s="74"/>
      <c r="H2894" s="74"/>
      <c r="I2894" s="74"/>
      <c r="J2894" s="74"/>
      <c r="K2894" s="74"/>
      <c r="L2894" s="74"/>
      <c r="M2894" s="74"/>
      <c r="N2894" s="74"/>
      <c r="O2894" s="74"/>
      <c r="P2894" s="74"/>
      <c r="Q2894" s="74"/>
      <c r="R2894" s="74"/>
      <c r="S2894" s="74"/>
      <c r="T2894" s="74"/>
      <c r="U2894" s="74"/>
      <c r="V2894" s="74"/>
      <c r="W2894" s="74"/>
      <c r="X2894" s="74"/>
      <c r="Y2894" s="74"/>
      <c r="Z2894" s="74"/>
    </row>
    <row r="2895" spans="1:26">
      <c r="A2895" s="74"/>
      <c r="B2895" s="74"/>
      <c r="C2895" s="74"/>
      <c r="D2895" s="74"/>
      <c r="E2895" s="74"/>
      <c r="F2895" s="74"/>
      <c r="G2895" s="74"/>
      <c r="H2895" s="74"/>
      <c r="I2895" s="74"/>
      <c r="J2895" s="74"/>
      <c r="K2895" s="74"/>
      <c r="L2895" s="74"/>
      <c r="M2895" s="74"/>
      <c r="N2895" s="74"/>
      <c r="O2895" s="74"/>
      <c r="P2895" s="74"/>
      <c r="Q2895" s="74"/>
      <c r="R2895" s="74"/>
      <c r="S2895" s="74"/>
      <c r="T2895" s="74"/>
      <c r="U2895" s="74"/>
      <c r="V2895" s="74"/>
      <c r="W2895" s="74"/>
      <c r="X2895" s="74"/>
      <c r="Y2895" s="74"/>
      <c r="Z2895" s="74"/>
    </row>
    <row r="2896" spans="1:26">
      <c r="A2896" s="74"/>
      <c r="B2896" s="74"/>
      <c r="C2896" s="74"/>
      <c r="D2896" s="74"/>
      <c r="E2896" s="74"/>
      <c r="F2896" s="74"/>
      <c r="G2896" s="74"/>
      <c r="H2896" s="74"/>
      <c r="I2896" s="74"/>
      <c r="J2896" s="74"/>
      <c r="K2896" s="74"/>
      <c r="L2896" s="74"/>
      <c r="M2896" s="74"/>
      <c r="N2896" s="74"/>
      <c r="O2896" s="74"/>
      <c r="P2896" s="74"/>
      <c r="Q2896" s="74"/>
      <c r="R2896" s="74"/>
      <c r="S2896" s="74"/>
      <c r="T2896" s="74"/>
      <c r="U2896" s="74"/>
      <c r="V2896" s="74"/>
      <c r="W2896" s="74"/>
      <c r="X2896" s="74"/>
      <c r="Y2896" s="74"/>
      <c r="Z2896" s="74"/>
    </row>
    <row r="2897" spans="1:26">
      <c r="A2897" s="74"/>
      <c r="B2897" s="74"/>
      <c r="C2897" s="74"/>
      <c r="D2897" s="74"/>
      <c r="E2897" s="74"/>
      <c r="F2897" s="74"/>
      <c r="G2897" s="74"/>
      <c r="H2897" s="74"/>
      <c r="I2897" s="74"/>
      <c r="J2897" s="74"/>
      <c r="K2897" s="74"/>
      <c r="L2897" s="74"/>
      <c r="M2897" s="74"/>
      <c r="N2897" s="74"/>
      <c r="O2897" s="74"/>
      <c r="P2897" s="74"/>
      <c r="Q2897" s="74"/>
      <c r="R2897" s="74"/>
      <c r="S2897" s="74"/>
      <c r="T2897" s="74"/>
      <c r="U2897" s="74"/>
      <c r="V2897" s="74"/>
      <c r="W2897" s="74"/>
      <c r="X2897" s="74"/>
      <c r="Y2897" s="74"/>
      <c r="Z2897" s="74"/>
    </row>
    <row r="2898" spans="1:26">
      <c r="A2898" s="74"/>
      <c r="B2898" s="74"/>
      <c r="C2898" s="74"/>
      <c r="D2898" s="74"/>
      <c r="E2898" s="74"/>
      <c r="F2898" s="74"/>
      <c r="G2898" s="74"/>
      <c r="H2898" s="74"/>
      <c r="I2898" s="74"/>
      <c r="J2898" s="74"/>
      <c r="K2898" s="74"/>
      <c r="L2898" s="74"/>
      <c r="M2898" s="74"/>
      <c r="N2898" s="74"/>
      <c r="O2898" s="74"/>
      <c r="P2898" s="74"/>
      <c r="Q2898" s="74"/>
      <c r="R2898" s="74"/>
      <c r="S2898" s="74"/>
      <c r="T2898" s="74"/>
      <c r="U2898" s="74"/>
      <c r="V2898" s="74"/>
      <c r="W2898" s="74"/>
      <c r="X2898" s="74"/>
      <c r="Y2898" s="74"/>
      <c r="Z2898" s="74"/>
    </row>
    <row r="2899" spans="1:26">
      <c r="A2899" s="74"/>
      <c r="B2899" s="74"/>
      <c r="C2899" s="74"/>
      <c r="D2899" s="74"/>
      <c r="E2899" s="74"/>
      <c r="F2899" s="74"/>
      <c r="G2899" s="74"/>
      <c r="H2899" s="74"/>
      <c r="I2899" s="74"/>
      <c r="J2899" s="74"/>
      <c r="K2899" s="74"/>
      <c r="L2899" s="74"/>
      <c r="M2899" s="74"/>
      <c r="N2899" s="74"/>
      <c r="O2899" s="74"/>
      <c r="P2899" s="74"/>
      <c r="Q2899" s="74"/>
      <c r="R2899" s="74"/>
      <c r="S2899" s="74"/>
      <c r="T2899" s="74"/>
      <c r="U2899" s="74"/>
      <c r="V2899" s="74"/>
      <c r="W2899" s="74"/>
      <c r="X2899" s="74"/>
      <c r="Y2899" s="74"/>
      <c r="Z2899" s="74"/>
    </row>
    <row r="2900" spans="1:26">
      <c r="A2900" s="74"/>
      <c r="B2900" s="74"/>
      <c r="C2900" s="74"/>
      <c r="D2900" s="74"/>
      <c r="E2900" s="74"/>
      <c r="F2900" s="74"/>
      <c r="G2900" s="74"/>
      <c r="H2900" s="74"/>
      <c r="I2900" s="74"/>
      <c r="J2900" s="74"/>
      <c r="K2900" s="74"/>
      <c r="L2900" s="74"/>
      <c r="M2900" s="74"/>
      <c r="N2900" s="74"/>
      <c r="O2900" s="74"/>
      <c r="P2900" s="74"/>
      <c r="Q2900" s="74"/>
      <c r="R2900" s="74"/>
      <c r="S2900" s="74"/>
      <c r="T2900" s="74"/>
      <c r="U2900" s="74"/>
      <c r="V2900" s="74"/>
      <c r="W2900" s="74"/>
      <c r="X2900" s="74"/>
      <c r="Y2900" s="74"/>
      <c r="Z2900" s="74"/>
    </row>
    <row r="2901" spans="1:26">
      <c r="A2901" s="74"/>
      <c r="B2901" s="74"/>
      <c r="C2901" s="74"/>
      <c r="D2901" s="74"/>
      <c r="E2901" s="74"/>
      <c r="F2901" s="74"/>
      <c r="G2901" s="74"/>
      <c r="H2901" s="74"/>
      <c r="I2901" s="74"/>
      <c r="J2901" s="74"/>
      <c r="K2901" s="74"/>
      <c r="L2901" s="74"/>
      <c r="M2901" s="74"/>
      <c r="N2901" s="74"/>
      <c r="O2901" s="74"/>
      <c r="P2901" s="74"/>
      <c r="Q2901" s="74"/>
      <c r="R2901" s="74"/>
      <c r="S2901" s="74"/>
      <c r="T2901" s="74"/>
      <c r="U2901" s="74"/>
      <c r="V2901" s="74"/>
      <c r="W2901" s="74"/>
      <c r="X2901" s="74"/>
      <c r="Y2901" s="74"/>
      <c r="Z2901" s="74"/>
    </row>
    <row r="2902" spans="1:26">
      <c r="A2902" s="74"/>
      <c r="B2902" s="74"/>
      <c r="C2902" s="74"/>
      <c r="D2902" s="74"/>
      <c r="E2902" s="74"/>
      <c r="F2902" s="74"/>
      <c r="G2902" s="74"/>
      <c r="H2902" s="74"/>
      <c r="I2902" s="74"/>
      <c r="J2902" s="74"/>
      <c r="K2902" s="74"/>
      <c r="L2902" s="74"/>
      <c r="M2902" s="74"/>
      <c r="N2902" s="74"/>
      <c r="O2902" s="74"/>
      <c r="P2902" s="74"/>
      <c r="Q2902" s="74"/>
      <c r="R2902" s="74"/>
      <c r="S2902" s="74"/>
      <c r="T2902" s="74"/>
      <c r="U2902" s="74"/>
      <c r="V2902" s="74"/>
      <c r="W2902" s="74"/>
      <c r="X2902" s="74"/>
      <c r="Y2902" s="74"/>
      <c r="Z2902" s="74"/>
    </row>
    <row r="2903" spans="1:26">
      <c r="A2903" s="74"/>
      <c r="B2903" s="74"/>
      <c r="C2903" s="74"/>
      <c r="D2903" s="74"/>
      <c r="E2903" s="74"/>
      <c r="F2903" s="74"/>
      <c r="G2903" s="74"/>
      <c r="H2903" s="74"/>
      <c r="I2903" s="74"/>
      <c r="J2903" s="74"/>
      <c r="K2903" s="74"/>
      <c r="L2903" s="74"/>
      <c r="M2903" s="74"/>
      <c r="N2903" s="74"/>
      <c r="O2903" s="74"/>
      <c r="P2903" s="74"/>
      <c r="Q2903" s="74"/>
      <c r="R2903" s="74"/>
      <c r="S2903" s="74"/>
      <c r="T2903" s="74"/>
      <c r="U2903" s="74"/>
      <c r="V2903" s="74"/>
      <c r="W2903" s="74"/>
      <c r="X2903" s="74"/>
      <c r="Y2903" s="74"/>
      <c r="Z2903" s="74"/>
    </row>
    <row r="2904" spans="1:26">
      <c r="A2904" s="74"/>
      <c r="B2904" s="74"/>
      <c r="C2904" s="74"/>
      <c r="D2904" s="74"/>
      <c r="E2904" s="74"/>
      <c r="F2904" s="74"/>
      <c r="G2904" s="74"/>
      <c r="H2904" s="74"/>
      <c r="I2904" s="74"/>
      <c r="J2904" s="74"/>
      <c r="K2904" s="74"/>
      <c r="L2904" s="74"/>
      <c r="M2904" s="74"/>
      <c r="N2904" s="74"/>
      <c r="O2904" s="74"/>
      <c r="P2904" s="74"/>
      <c r="Q2904" s="74"/>
      <c r="R2904" s="74"/>
      <c r="S2904" s="74"/>
      <c r="T2904" s="74"/>
      <c r="U2904" s="74"/>
      <c r="V2904" s="74"/>
      <c r="W2904" s="74"/>
      <c r="X2904" s="74"/>
      <c r="Y2904" s="74"/>
      <c r="Z2904" s="74"/>
    </row>
    <row r="2905" spans="1:26">
      <c r="A2905" s="74"/>
      <c r="B2905" s="74"/>
      <c r="C2905" s="74"/>
      <c r="D2905" s="74"/>
      <c r="E2905" s="74"/>
      <c r="F2905" s="74"/>
      <c r="G2905" s="74"/>
      <c r="H2905" s="74"/>
      <c r="I2905" s="74"/>
      <c r="J2905" s="74"/>
      <c r="K2905" s="74"/>
      <c r="L2905" s="74"/>
      <c r="M2905" s="74"/>
      <c r="N2905" s="74"/>
      <c r="O2905" s="74"/>
      <c r="P2905" s="74"/>
      <c r="Q2905" s="74"/>
      <c r="R2905" s="74"/>
      <c r="S2905" s="74"/>
      <c r="T2905" s="74"/>
      <c r="U2905" s="74"/>
      <c r="V2905" s="74"/>
      <c r="W2905" s="74"/>
      <c r="X2905" s="74"/>
      <c r="Y2905" s="74"/>
      <c r="Z2905" s="74"/>
    </row>
    <row r="2906" spans="1:26">
      <c r="A2906" s="74"/>
      <c r="B2906" s="74"/>
      <c r="C2906" s="74"/>
      <c r="D2906" s="74"/>
      <c r="E2906" s="74"/>
      <c r="F2906" s="74"/>
      <c r="G2906" s="74"/>
      <c r="H2906" s="74"/>
      <c r="I2906" s="74"/>
      <c r="J2906" s="74"/>
      <c r="K2906" s="74"/>
      <c r="L2906" s="74"/>
      <c r="M2906" s="74"/>
      <c r="N2906" s="74"/>
      <c r="O2906" s="74"/>
      <c r="P2906" s="74"/>
      <c r="Q2906" s="74"/>
      <c r="R2906" s="74"/>
      <c r="S2906" s="74"/>
      <c r="T2906" s="74"/>
      <c r="U2906" s="74"/>
      <c r="V2906" s="74"/>
      <c r="W2906" s="74"/>
      <c r="X2906" s="74"/>
      <c r="Y2906" s="74"/>
      <c r="Z2906" s="74"/>
    </row>
    <row r="2907" spans="1:26">
      <c r="A2907" s="74"/>
      <c r="B2907" s="74"/>
      <c r="C2907" s="74"/>
      <c r="D2907" s="74"/>
      <c r="E2907" s="74"/>
      <c r="F2907" s="74"/>
      <c r="G2907" s="74"/>
      <c r="H2907" s="74"/>
      <c r="I2907" s="74"/>
      <c r="J2907" s="74"/>
      <c r="K2907" s="74"/>
      <c r="L2907" s="74"/>
      <c r="M2907" s="74"/>
      <c r="N2907" s="74"/>
      <c r="O2907" s="74"/>
      <c r="P2907" s="74"/>
      <c r="Q2907" s="74"/>
      <c r="R2907" s="74"/>
      <c r="S2907" s="74"/>
      <c r="T2907" s="74"/>
      <c r="U2907" s="74"/>
      <c r="V2907" s="74"/>
      <c r="W2907" s="74"/>
      <c r="X2907" s="74"/>
      <c r="Y2907" s="74"/>
      <c r="Z2907" s="74"/>
    </row>
    <row r="2908" spans="1:26">
      <c r="A2908" s="74"/>
      <c r="B2908" s="74"/>
      <c r="C2908" s="74"/>
      <c r="D2908" s="74"/>
      <c r="E2908" s="74"/>
      <c r="F2908" s="74"/>
      <c r="G2908" s="74"/>
      <c r="H2908" s="74"/>
      <c r="I2908" s="74"/>
      <c r="J2908" s="74"/>
      <c r="K2908" s="74"/>
      <c r="L2908" s="74"/>
      <c r="M2908" s="74"/>
      <c r="N2908" s="74"/>
      <c r="O2908" s="74"/>
      <c r="P2908" s="74"/>
      <c r="Q2908" s="74"/>
      <c r="R2908" s="74"/>
      <c r="S2908" s="74"/>
      <c r="T2908" s="74"/>
      <c r="U2908" s="74"/>
      <c r="V2908" s="74"/>
      <c r="W2908" s="74"/>
      <c r="X2908" s="74"/>
      <c r="Y2908" s="74"/>
      <c r="Z2908" s="74"/>
    </row>
    <row r="2909" spans="1:26">
      <c r="A2909" s="74"/>
      <c r="B2909" s="74"/>
      <c r="C2909" s="74"/>
      <c r="D2909" s="74"/>
      <c r="E2909" s="74"/>
      <c r="F2909" s="74"/>
      <c r="G2909" s="74"/>
      <c r="H2909" s="74"/>
      <c r="I2909" s="74"/>
      <c r="J2909" s="74"/>
      <c r="K2909" s="74"/>
      <c r="L2909" s="74"/>
      <c r="M2909" s="74"/>
      <c r="N2909" s="74"/>
      <c r="O2909" s="74"/>
      <c r="P2909" s="74"/>
      <c r="Q2909" s="74"/>
      <c r="R2909" s="74"/>
      <c r="S2909" s="74"/>
      <c r="T2909" s="74"/>
      <c r="U2909" s="74"/>
      <c r="V2909" s="74"/>
      <c r="W2909" s="74"/>
      <c r="X2909" s="74"/>
      <c r="Y2909" s="74"/>
      <c r="Z2909" s="74"/>
    </row>
    <row r="2910" spans="1:26">
      <c r="A2910" s="74"/>
      <c r="B2910" s="74"/>
      <c r="C2910" s="74"/>
      <c r="D2910" s="74"/>
      <c r="E2910" s="74"/>
      <c r="F2910" s="74"/>
      <c r="G2910" s="74"/>
      <c r="H2910" s="74"/>
      <c r="I2910" s="74"/>
      <c r="J2910" s="74"/>
      <c r="K2910" s="74"/>
      <c r="L2910" s="74"/>
      <c r="M2910" s="74"/>
      <c r="N2910" s="74"/>
      <c r="O2910" s="74"/>
      <c r="P2910" s="74"/>
      <c r="Q2910" s="74"/>
      <c r="R2910" s="74"/>
      <c r="S2910" s="74"/>
      <c r="T2910" s="74"/>
      <c r="U2910" s="74"/>
      <c r="V2910" s="74"/>
      <c r="W2910" s="74"/>
      <c r="X2910" s="74"/>
      <c r="Y2910" s="74"/>
      <c r="Z2910" s="74"/>
    </row>
    <row r="2911" spans="1:26">
      <c r="A2911" s="74"/>
      <c r="B2911" s="74"/>
      <c r="C2911" s="74"/>
      <c r="D2911" s="74"/>
      <c r="E2911" s="74"/>
      <c r="F2911" s="74"/>
      <c r="G2911" s="74"/>
      <c r="H2911" s="74"/>
      <c r="I2911" s="74"/>
      <c r="J2911" s="74"/>
      <c r="K2911" s="74"/>
      <c r="L2911" s="74"/>
      <c r="M2911" s="74"/>
      <c r="N2911" s="74"/>
      <c r="O2911" s="74"/>
      <c r="P2911" s="74"/>
      <c r="Q2911" s="74"/>
      <c r="R2911" s="74"/>
      <c r="S2911" s="74"/>
      <c r="T2911" s="74"/>
      <c r="U2911" s="74"/>
      <c r="V2911" s="74"/>
      <c r="W2911" s="74"/>
      <c r="X2911" s="74"/>
      <c r="Y2911" s="74"/>
      <c r="Z2911" s="74"/>
    </row>
    <row r="2912" spans="1:26">
      <c r="A2912" s="74"/>
      <c r="B2912" s="74"/>
      <c r="C2912" s="74"/>
      <c r="D2912" s="74"/>
      <c r="E2912" s="74"/>
      <c r="F2912" s="74"/>
      <c r="G2912" s="74"/>
      <c r="H2912" s="74"/>
      <c r="I2912" s="74"/>
      <c r="J2912" s="74"/>
      <c r="K2912" s="74"/>
      <c r="L2912" s="74"/>
      <c r="M2912" s="74"/>
      <c r="N2912" s="74"/>
      <c r="O2912" s="74"/>
      <c r="P2912" s="74"/>
      <c r="Q2912" s="74"/>
      <c r="R2912" s="74"/>
      <c r="S2912" s="74"/>
      <c r="T2912" s="74"/>
      <c r="U2912" s="74"/>
      <c r="V2912" s="74"/>
      <c r="W2912" s="74"/>
      <c r="X2912" s="74"/>
      <c r="Y2912" s="74"/>
      <c r="Z2912" s="74"/>
    </row>
    <row r="2913" spans="1:26">
      <c r="A2913" s="74"/>
      <c r="B2913" s="74"/>
      <c r="C2913" s="74"/>
      <c r="D2913" s="74"/>
      <c r="E2913" s="74"/>
      <c r="F2913" s="74"/>
      <c r="G2913" s="74"/>
      <c r="H2913" s="74"/>
      <c r="I2913" s="74"/>
      <c r="J2913" s="74"/>
      <c r="K2913" s="74"/>
      <c r="L2913" s="74"/>
      <c r="M2913" s="74"/>
      <c r="N2913" s="74"/>
      <c r="O2913" s="74"/>
      <c r="P2913" s="74"/>
      <c r="Q2913" s="74"/>
      <c r="R2913" s="74"/>
      <c r="S2913" s="74"/>
      <c r="T2913" s="74"/>
      <c r="U2913" s="74"/>
      <c r="V2913" s="74"/>
      <c r="W2913" s="74"/>
      <c r="X2913" s="74"/>
      <c r="Y2913" s="74"/>
      <c r="Z2913" s="74"/>
    </row>
    <row r="2914" spans="1:26">
      <c r="A2914" s="74"/>
      <c r="B2914" s="74"/>
      <c r="C2914" s="74"/>
      <c r="D2914" s="74"/>
      <c r="E2914" s="74"/>
      <c r="F2914" s="74"/>
      <c r="G2914" s="74"/>
      <c r="H2914" s="74"/>
      <c r="I2914" s="74"/>
      <c r="J2914" s="74"/>
      <c r="K2914" s="74"/>
      <c r="L2914" s="74"/>
      <c r="M2914" s="74"/>
      <c r="N2914" s="74"/>
      <c r="O2914" s="74"/>
      <c r="P2914" s="74"/>
      <c r="Q2914" s="74"/>
      <c r="R2914" s="74"/>
      <c r="S2914" s="74"/>
      <c r="T2914" s="74"/>
      <c r="U2914" s="74"/>
      <c r="V2914" s="74"/>
      <c r="W2914" s="74"/>
      <c r="X2914" s="74"/>
      <c r="Y2914" s="74"/>
      <c r="Z2914" s="74"/>
    </row>
    <row r="2915" spans="1:26">
      <c r="A2915" s="74"/>
      <c r="B2915" s="74"/>
      <c r="C2915" s="74"/>
      <c r="D2915" s="74"/>
      <c r="E2915" s="74"/>
      <c r="F2915" s="74"/>
      <c r="G2915" s="74"/>
      <c r="H2915" s="74"/>
      <c r="I2915" s="74"/>
      <c r="J2915" s="74"/>
      <c r="K2915" s="74"/>
      <c r="L2915" s="74"/>
      <c r="M2915" s="74"/>
      <c r="N2915" s="74"/>
      <c r="O2915" s="74"/>
      <c r="P2915" s="74"/>
      <c r="Q2915" s="74"/>
      <c r="R2915" s="74"/>
      <c r="S2915" s="74"/>
      <c r="T2915" s="74"/>
      <c r="U2915" s="74"/>
      <c r="V2915" s="74"/>
      <c r="W2915" s="74"/>
      <c r="X2915" s="74"/>
      <c r="Y2915" s="74"/>
      <c r="Z2915" s="74"/>
    </row>
    <row r="2916" spans="1:26">
      <c r="A2916" s="74"/>
      <c r="B2916" s="74"/>
      <c r="C2916" s="74"/>
      <c r="D2916" s="74"/>
      <c r="E2916" s="74"/>
      <c r="F2916" s="74"/>
      <c r="G2916" s="74"/>
      <c r="H2916" s="74"/>
      <c r="I2916" s="74"/>
      <c r="J2916" s="74"/>
      <c r="K2916" s="74"/>
      <c r="L2916" s="74"/>
      <c r="M2916" s="74"/>
      <c r="N2916" s="74"/>
      <c r="O2916" s="74"/>
      <c r="P2916" s="74"/>
      <c r="Q2916" s="74"/>
      <c r="R2916" s="74"/>
      <c r="S2916" s="74"/>
      <c r="T2916" s="74"/>
      <c r="U2916" s="74"/>
      <c r="V2916" s="74"/>
      <c r="W2916" s="74"/>
      <c r="X2916" s="74"/>
      <c r="Y2916" s="74"/>
      <c r="Z2916" s="74"/>
    </row>
    <row r="2917" spans="1:26">
      <c r="A2917" s="74"/>
      <c r="B2917" s="74"/>
      <c r="C2917" s="74"/>
      <c r="D2917" s="74"/>
      <c r="E2917" s="74"/>
      <c r="F2917" s="74"/>
      <c r="G2917" s="74"/>
      <c r="H2917" s="74"/>
      <c r="I2917" s="74"/>
      <c r="J2917" s="74"/>
      <c r="K2917" s="74"/>
      <c r="L2917" s="74"/>
      <c r="M2917" s="74"/>
      <c r="N2917" s="74"/>
      <c r="O2917" s="74"/>
      <c r="P2917" s="74"/>
      <c r="Q2917" s="74"/>
      <c r="R2917" s="74"/>
      <c r="S2917" s="74"/>
      <c r="T2917" s="74"/>
      <c r="U2917" s="74"/>
      <c r="V2917" s="74"/>
      <c r="W2917" s="74"/>
      <c r="X2917" s="74"/>
      <c r="Y2917" s="74"/>
      <c r="Z2917" s="74"/>
    </row>
    <row r="2918" spans="1:26">
      <c r="A2918" s="74"/>
      <c r="B2918" s="74"/>
      <c r="C2918" s="74"/>
      <c r="D2918" s="74"/>
      <c r="E2918" s="74"/>
      <c r="F2918" s="74"/>
      <c r="G2918" s="74"/>
      <c r="H2918" s="74"/>
      <c r="I2918" s="74"/>
      <c r="J2918" s="74"/>
      <c r="K2918" s="74"/>
      <c r="L2918" s="74"/>
      <c r="M2918" s="74"/>
      <c r="N2918" s="74"/>
      <c r="O2918" s="74"/>
      <c r="P2918" s="74"/>
      <c r="Q2918" s="74"/>
      <c r="R2918" s="74"/>
      <c r="S2918" s="74"/>
      <c r="T2918" s="74"/>
      <c r="U2918" s="74"/>
      <c r="V2918" s="74"/>
      <c r="W2918" s="74"/>
      <c r="X2918" s="74"/>
      <c r="Y2918" s="74"/>
      <c r="Z2918" s="74"/>
    </row>
    <row r="2919" spans="1:26">
      <c r="A2919" s="74"/>
      <c r="B2919" s="74"/>
      <c r="C2919" s="74"/>
      <c r="D2919" s="74"/>
      <c r="E2919" s="74"/>
      <c r="F2919" s="74"/>
      <c r="G2919" s="74"/>
      <c r="H2919" s="74"/>
      <c r="I2919" s="74"/>
      <c r="J2919" s="74"/>
      <c r="K2919" s="74"/>
      <c r="L2919" s="74"/>
      <c r="M2919" s="74"/>
      <c r="N2919" s="74"/>
      <c r="O2919" s="74"/>
      <c r="P2919" s="74"/>
      <c r="Q2919" s="74"/>
      <c r="R2919" s="74"/>
      <c r="S2919" s="74"/>
      <c r="T2919" s="74"/>
      <c r="U2919" s="74"/>
      <c r="V2919" s="74"/>
      <c r="W2919" s="74"/>
      <c r="X2919" s="74"/>
      <c r="Y2919" s="74"/>
      <c r="Z2919" s="74"/>
    </row>
    <row r="2920" spans="1:26">
      <c r="A2920" s="74"/>
      <c r="B2920" s="74"/>
      <c r="C2920" s="74"/>
      <c r="D2920" s="74"/>
      <c r="E2920" s="74"/>
      <c r="F2920" s="74"/>
      <c r="G2920" s="74"/>
      <c r="H2920" s="74"/>
      <c r="I2920" s="74"/>
      <c r="J2920" s="74"/>
      <c r="K2920" s="74"/>
      <c r="L2920" s="74"/>
      <c r="M2920" s="74"/>
      <c r="N2920" s="74"/>
      <c r="O2920" s="74"/>
      <c r="P2920" s="74"/>
      <c r="Q2920" s="74"/>
      <c r="R2920" s="74"/>
      <c r="S2920" s="74"/>
      <c r="T2920" s="74"/>
      <c r="U2920" s="74"/>
      <c r="V2920" s="74"/>
      <c r="W2920" s="74"/>
      <c r="X2920" s="74"/>
      <c r="Y2920" s="74"/>
      <c r="Z2920" s="74"/>
    </row>
    <row r="2921" spans="1:26">
      <c r="A2921" s="74"/>
      <c r="B2921" s="74"/>
      <c r="C2921" s="74"/>
      <c r="D2921" s="74"/>
      <c r="E2921" s="74"/>
      <c r="F2921" s="74"/>
      <c r="G2921" s="74"/>
      <c r="H2921" s="74"/>
      <c r="I2921" s="74"/>
      <c r="J2921" s="74"/>
      <c r="K2921" s="74"/>
      <c r="L2921" s="74"/>
      <c r="M2921" s="74"/>
      <c r="N2921" s="74"/>
      <c r="O2921" s="74"/>
      <c r="P2921" s="74"/>
      <c r="Q2921" s="74"/>
      <c r="R2921" s="74"/>
      <c r="S2921" s="74"/>
      <c r="T2921" s="74"/>
      <c r="U2921" s="74"/>
      <c r="V2921" s="74"/>
      <c r="W2921" s="74"/>
      <c r="X2921" s="74"/>
      <c r="Y2921" s="74"/>
      <c r="Z2921" s="74"/>
    </row>
    <row r="2922" spans="1:26">
      <c r="A2922" s="74"/>
      <c r="B2922" s="74"/>
      <c r="C2922" s="74"/>
      <c r="D2922" s="74"/>
      <c r="E2922" s="74"/>
      <c r="F2922" s="74"/>
      <c r="G2922" s="74"/>
      <c r="H2922" s="74"/>
      <c r="I2922" s="74"/>
      <c r="J2922" s="74"/>
      <c r="K2922" s="74"/>
      <c r="L2922" s="74"/>
      <c r="M2922" s="74"/>
      <c r="N2922" s="74"/>
      <c r="O2922" s="74"/>
      <c r="P2922" s="74"/>
      <c r="Q2922" s="74"/>
      <c r="R2922" s="74"/>
      <c r="S2922" s="74"/>
      <c r="T2922" s="74"/>
      <c r="U2922" s="74"/>
      <c r="V2922" s="74"/>
      <c r="W2922" s="74"/>
      <c r="X2922" s="74"/>
      <c r="Y2922" s="74"/>
      <c r="Z2922" s="74"/>
    </row>
    <row r="2923" spans="1:26">
      <c r="A2923" s="74"/>
      <c r="B2923" s="74"/>
      <c r="C2923" s="74"/>
      <c r="D2923" s="74"/>
      <c r="E2923" s="74"/>
      <c r="F2923" s="74"/>
      <c r="G2923" s="74"/>
      <c r="H2923" s="74"/>
      <c r="I2923" s="74"/>
      <c r="J2923" s="74"/>
      <c r="K2923" s="74"/>
      <c r="L2923" s="74"/>
      <c r="M2923" s="74"/>
      <c r="N2923" s="74"/>
      <c r="O2923" s="74"/>
      <c r="P2923" s="74"/>
      <c r="Q2923" s="74"/>
      <c r="R2923" s="74"/>
      <c r="S2923" s="74"/>
      <c r="T2923" s="74"/>
      <c r="U2923" s="74"/>
      <c r="V2923" s="74"/>
      <c r="W2923" s="74"/>
      <c r="X2923" s="74"/>
      <c r="Y2923" s="74"/>
      <c r="Z2923" s="74"/>
    </row>
    <row r="2924" spans="1:26">
      <c r="A2924" s="74"/>
      <c r="B2924" s="74"/>
      <c r="C2924" s="74"/>
      <c r="D2924" s="74"/>
      <c r="E2924" s="74"/>
      <c r="F2924" s="74"/>
      <c r="G2924" s="74"/>
      <c r="H2924" s="74"/>
      <c r="I2924" s="74"/>
      <c r="J2924" s="74"/>
      <c r="K2924" s="74"/>
      <c r="L2924" s="74"/>
      <c r="M2924" s="74"/>
      <c r="N2924" s="74"/>
      <c r="O2924" s="74"/>
      <c r="P2924" s="74"/>
      <c r="Q2924" s="74"/>
      <c r="R2924" s="74"/>
      <c r="S2924" s="74"/>
      <c r="T2924" s="74"/>
      <c r="U2924" s="74"/>
      <c r="V2924" s="74"/>
      <c r="W2924" s="74"/>
      <c r="X2924" s="74"/>
      <c r="Y2924" s="74"/>
      <c r="Z2924" s="74"/>
    </row>
    <row r="2925" spans="1:26">
      <c r="A2925" s="74"/>
      <c r="B2925" s="74"/>
      <c r="C2925" s="74"/>
      <c r="D2925" s="74"/>
      <c r="E2925" s="74"/>
      <c r="F2925" s="74"/>
      <c r="G2925" s="74"/>
      <c r="H2925" s="74"/>
      <c r="I2925" s="74"/>
      <c r="J2925" s="74"/>
      <c r="K2925" s="74"/>
      <c r="L2925" s="74"/>
      <c r="M2925" s="74"/>
      <c r="N2925" s="74"/>
      <c r="O2925" s="74"/>
      <c r="P2925" s="74"/>
      <c r="Q2925" s="74"/>
      <c r="R2925" s="74"/>
      <c r="S2925" s="74"/>
      <c r="T2925" s="74"/>
      <c r="U2925" s="74"/>
      <c r="V2925" s="74"/>
      <c r="W2925" s="74"/>
      <c r="X2925" s="74"/>
      <c r="Y2925" s="74"/>
      <c r="Z2925" s="74"/>
    </row>
    <row r="2926" spans="1:26">
      <c r="A2926" s="74"/>
      <c r="B2926" s="74"/>
      <c r="C2926" s="74"/>
      <c r="D2926" s="74"/>
      <c r="E2926" s="74"/>
      <c r="F2926" s="74"/>
      <c r="G2926" s="74"/>
      <c r="H2926" s="74"/>
      <c r="I2926" s="74"/>
      <c r="J2926" s="74"/>
      <c r="K2926" s="74"/>
      <c r="L2926" s="74"/>
      <c r="M2926" s="74"/>
      <c r="N2926" s="74"/>
      <c r="O2926" s="74"/>
      <c r="P2926" s="74"/>
      <c r="Q2926" s="74"/>
      <c r="R2926" s="74"/>
      <c r="S2926" s="74"/>
      <c r="T2926" s="74"/>
      <c r="U2926" s="74"/>
      <c r="V2926" s="74"/>
      <c r="W2926" s="74"/>
      <c r="X2926" s="74"/>
      <c r="Y2926" s="74"/>
      <c r="Z2926" s="74"/>
    </row>
    <row r="2927" spans="1:26">
      <c r="A2927" s="74"/>
      <c r="B2927" s="74"/>
      <c r="C2927" s="74"/>
      <c r="D2927" s="74"/>
      <c r="E2927" s="74"/>
      <c r="F2927" s="74"/>
      <c r="G2927" s="74"/>
      <c r="H2927" s="74"/>
      <c r="I2927" s="74"/>
      <c r="J2927" s="74"/>
      <c r="K2927" s="74"/>
      <c r="L2927" s="74"/>
      <c r="M2927" s="74"/>
      <c r="N2927" s="74"/>
      <c r="O2927" s="74"/>
      <c r="P2927" s="74"/>
      <c r="Q2927" s="74"/>
      <c r="R2927" s="74"/>
      <c r="S2927" s="74"/>
      <c r="T2927" s="74"/>
      <c r="U2927" s="74"/>
      <c r="V2927" s="74"/>
      <c r="W2927" s="74"/>
      <c r="X2927" s="74"/>
      <c r="Y2927" s="74"/>
      <c r="Z2927" s="74"/>
    </row>
    <row r="2928" spans="1:26">
      <c r="A2928" s="74"/>
      <c r="B2928" s="74"/>
      <c r="C2928" s="74"/>
      <c r="D2928" s="74"/>
      <c r="E2928" s="74"/>
      <c r="F2928" s="74"/>
      <c r="G2928" s="74"/>
      <c r="H2928" s="74"/>
      <c r="I2928" s="74"/>
      <c r="J2928" s="74"/>
      <c r="K2928" s="74"/>
      <c r="L2928" s="74"/>
      <c r="M2928" s="74"/>
      <c r="N2928" s="74"/>
      <c r="O2928" s="74"/>
      <c r="P2928" s="74"/>
      <c r="Q2928" s="74"/>
      <c r="R2928" s="74"/>
      <c r="S2928" s="74"/>
      <c r="T2928" s="74"/>
      <c r="U2928" s="74"/>
      <c r="V2928" s="74"/>
      <c r="W2928" s="74"/>
      <c r="X2928" s="74"/>
      <c r="Y2928" s="74"/>
      <c r="Z2928" s="74"/>
    </row>
    <row r="2929" spans="1:26">
      <c r="A2929" s="74"/>
      <c r="B2929" s="74"/>
      <c r="C2929" s="74"/>
      <c r="D2929" s="74"/>
      <c r="E2929" s="74"/>
      <c r="F2929" s="74"/>
      <c r="G2929" s="74"/>
      <c r="H2929" s="74"/>
      <c r="I2929" s="74"/>
      <c r="J2929" s="74"/>
      <c r="K2929" s="74"/>
      <c r="L2929" s="74"/>
      <c r="M2929" s="74"/>
      <c r="N2929" s="74"/>
      <c r="O2929" s="74"/>
      <c r="P2929" s="74"/>
      <c r="Q2929" s="74"/>
      <c r="R2929" s="74"/>
      <c r="S2929" s="74"/>
      <c r="T2929" s="74"/>
      <c r="U2929" s="74"/>
      <c r="V2929" s="74"/>
      <c r="W2929" s="74"/>
      <c r="X2929" s="74"/>
      <c r="Y2929" s="74"/>
      <c r="Z2929" s="74"/>
    </row>
    <row r="2930" spans="1:26">
      <c r="A2930" s="74"/>
      <c r="B2930" s="74"/>
      <c r="C2930" s="74"/>
      <c r="D2930" s="74"/>
      <c r="E2930" s="74"/>
      <c r="F2930" s="74"/>
      <c r="G2930" s="74"/>
      <c r="H2930" s="74"/>
      <c r="I2930" s="74"/>
      <c r="J2930" s="74"/>
      <c r="K2930" s="74"/>
      <c r="L2930" s="74"/>
      <c r="M2930" s="74"/>
      <c r="N2930" s="74"/>
      <c r="O2930" s="74"/>
      <c r="P2930" s="74"/>
      <c r="Q2930" s="74"/>
      <c r="R2930" s="74"/>
      <c r="S2930" s="74"/>
      <c r="T2930" s="74"/>
      <c r="U2930" s="74"/>
      <c r="V2930" s="74"/>
      <c r="W2930" s="74"/>
      <c r="X2930" s="74"/>
      <c r="Y2930" s="74"/>
      <c r="Z2930" s="74"/>
    </row>
    <row r="2931" spans="1:26">
      <c r="A2931" s="74"/>
      <c r="B2931" s="74"/>
      <c r="C2931" s="74"/>
      <c r="D2931" s="74"/>
      <c r="E2931" s="74"/>
      <c r="F2931" s="74"/>
      <c r="G2931" s="74"/>
      <c r="H2931" s="74"/>
      <c r="I2931" s="74"/>
      <c r="J2931" s="74"/>
      <c r="K2931" s="74"/>
      <c r="L2931" s="74"/>
      <c r="M2931" s="74"/>
      <c r="N2931" s="74"/>
      <c r="O2931" s="74"/>
      <c r="P2931" s="74"/>
      <c r="Q2931" s="74"/>
      <c r="R2931" s="74"/>
      <c r="S2931" s="74"/>
      <c r="T2931" s="74"/>
      <c r="U2931" s="74"/>
      <c r="V2931" s="74"/>
      <c r="W2931" s="74"/>
      <c r="X2931" s="74"/>
      <c r="Y2931" s="74"/>
      <c r="Z2931" s="74"/>
    </row>
    <row r="2932" spans="1:26">
      <c r="A2932" s="74"/>
      <c r="B2932" s="74"/>
      <c r="C2932" s="74"/>
      <c r="D2932" s="74"/>
      <c r="E2932" s="74"/>
      <c r="F2932" s="74"/>
      <c r="G2932" s="74"/>
      <c r="H2932" s="74"/>
      <c r="I2932" s="74"/>
      <c r="J2932" s="74"/>
      <c r="K2932" s="74"/>
      <c r="L2932" s="74"/>
      <c r="M2932" s="74"/>
      <c r="N2932" s="74"/>
      <c r="O2932" s="74"/>
      <c r="P2932" s="74"/>
      <c r="Q2932" s="74"/>
      <c r="R2932" s="74"/>
      <c r="S2932" s="74"/>
      <c r="T2932" s="74"/>
      <c r="U2932" s="74"/>
      <c r="V2932" s="74"/>
      <c r="W2932" s="74"/>
      <c r="X2932" s="74"/>
      <c r="Y2932" s="74"/>
      <c r="Z2932" s="74"/>
    </row>
    <row r="2933" spans="1:26">
      <c r="A2933" s="74"/>
      <c r="B2933" s="74"/>
      <c r="C2933" s="74"/>
      <c r="D2933" s="74"/>
      <c r="E2933" s="74"/>
      <c r="F2933" s="74"/>
      <c r="G2933" s="74"/>
      <c r="H2933" s="74"/>
      <c r="I2933" s="74"/>
      <c r="J2933" s="74"/>
      <c r="K2933" s="74"/>
      <c r="L2933" s="74"/>
      <c r="M2933" s="74"/>
      <c r="N2933" s="74"/>
      <c r="O2933" s="74"/>
      <c r="P2933" s="74"/>
      <c r="Q2933" s="74"/>
      <c r="R2933" s="74"/>
      <c r="S2933" s="74"/>
      <c r="T2933" s="74"/>
      <c r="U2933" s="74"/>
      <c r="V2933" s="74"/>
      <c r="W2933" s="74"/>
      <c r="X2933" s="74"/>
      <c r="Y2933" s="74"/>
      <c r="Z2933" s="74"/>
    </row>
    <row r="2934" spans="1:26">
      <c r="A2934" s="74"/>
      <c r="B2934" s="74"/>
      <c r="C2934" s="74"/>
      <c r="D2934" s="74"/>
      <c r="E2934" s="74"/>
      <c r="F2934" s="74"/>
      <c r="G2934" s="74"/>
      <c r="H2934" s="74"/>
      <c r="I2934" s="74"/>
      <c r="J2934" s="74"/>
      <c r="K2934" s="74"/>
      <c r="L2934" s="74"/>
      <c r="M2934" s="74"/>
      <c r="N2934" s="74"/>
      <c r="O2934" s="74"/>
      <c r="P2934" s="74"/>
      <c r="Q2934" s="74"/>
      <c r="R2934" s="74"/>
      <c r="S2934" s="74"/>
      <c r="T2934" s="74"/>
      <c r="U2934" s="74"/>
      <c r="V2934" s="74"/>
      <c r="W2934" s="74"/>
      <c r="X2934" s="74"/>
      <c r="Y2934" s="74"/>
      <c r="Z2934" s="74"/>
    </row>
    <row r="2935" spans="1:26">
      <c r="A2935" s="74"/>
      <c r="B2935" s="74"/>
      <c r="C2935" s="74"/>
      <c r="D2935" s="74"/>
      <c r="E2935" s="74"/>
      <c r="F2935" s="74"/>
      <c r="G2935" s="74"/>
      <c r="H2935" s="74"/>
      <c r="I2935" s="74"/>
      <c r="J2935" s="74"/>
      <c r="K2935" s="74"/>
      <c r="L2935" s="74"/>
      <c r="M2935" s="74"/>
      <c r="N2935" s="74"/>
      <c r="O2935" s="74"/>
      <c r="P2935" s="74"/>
      <c r="Q2935" s="74"/>
      <c r="R2935" s="74"/>
      <c r="S2935" s="74"/>
      <c r="T2935" s="74"/>
      <c r="U2935" s="74"/>
      <c r="V2935" s="74"/>
      <c r="W2935" s="74"/>
      <c r="X2935" s="74"/>
      <c r="Y2935" s="74"/>
      <c r="Z2935" s="74"/>
    </row>
    <row r="2936" spans="1:26">
      <c r="A2936" s="74"/>
      <c r="B2936" s="74"/>
      <c r="C2936" s="74"/>
      <c r="D2936" s="74"/>
      <c r="E2936" s="74"/>
      <c r="F2936" s="74"/>
      <c r="G2936" s="74"/>
      <c r="H2936" s="74"/>
      <c r="I2936" s="74"/>
      <c r="J2936" s="74"/>
      <c r="K2936" s="74"/>
      <c r="L2936" s="74"/>
      <c r="M2936" s="74"/>
      <c r="N2936" s="74"/>
      <c r="O2936" s="74"/>
      <c r="P2936" s="74"/>
      <c r="Q2936" s="74"/>
      <c r="R2936" s="74"/>
      <c r="S2936" s="74"/>
      <c r="T2936" s="74"/>
      <c r="U2936" s="74"/>
      <c r="V2936" s="74"/>
      <c r="W2936" s="74"/>
      <c r="X2936" s="74"/>
      <c r="Y2936" s="74"/>
      <c r="Z2936" s="74"/>
    </row>
    <row r="2937" spans="1:26">
      <c r="A2937" s="74"/>
      <c r="B2937" s="74"/>
      <c r="C2937" s="74"/>
      <c r="D2937" s="74"/>
      <c r="E2937" s="74"/>
      <c r="F2937" s="74"/>
      <c r="G2937" s="74"/>
      <c r="H2937" s="74"/>
      <c r="I2937" s="74"/>
      <c r="J2937" s="74"/>
      <c r="K2937" s="74"/>
      <c r="L2937" s="74"/>
      <c r="M2937" s="74"/>
      <c r="N2937" s="74"/>
      <c r="O2937" s="74"/>
      <c r="P2937" s="74"/>
      <c r="Q2937" s="74"/>
      <c r="R2937" s="74"/>
      <c r="S2937" s="74"/>
      <c r="T2937" s="74"/>
      <c r="U2937" s="74"/>
      <c r="V2937" s="74"/>
      <c r="W2937" s="74"/>
      <c r="X2937" s="74"/>
      <c r="Y2937" s="74"/>
      <c r="Z2937" s="74"/>
    </row>
    <row r="2938" spans="1:26">
      <c r="A2938" s="74"/>
      <c r="B2938" s="74"/>
      <c r="C2938" s="74"/>
      <c r="D2938" s="74"/>
      <c r="E2938" s="74"/>
      <c r="F2938" s="74"/>
      <c r="G2938" s="74"/>
      <c r="H2938" s="74"/>
      <c r="I2938" s="74"/>
      <c r="J2938" s="74"/>
      <c r="K2938" s="74"/>
      <c r="L2938" s="74"/>
      <c r="M2938" s="74"/>
      <c r="N2938" s="74"/>
      <c r="O2938" s="74"/>
      <c r="P2938" s="74"/>
      <c r="Q2938" s="74"/>
      <c r="R2938" s="74"/>
      <c r="S2938" s="74"/>
      <c r="T2938" s="74"/>
      <c r="U2938" s="74"/>
      <c r="V2938" s="74"/>
      <c r="W2938" s="74"/>
      <c r="X2938" s="74"/>
      <c r="Y2938" s="74"/>
      <c r="Z2938" s="74"/>
    </row>
    <row r="2939" spans="1:26">
      <c r="A2939" s="74"/>
      <c r="B2939" s="74"/>
      <c r="C2939" s="74"/>
      <c r="D2939" s="74"/>
      <c r="E2939" s="74"/>
      <c r="F2939" s="74"/>
      <c r="G2939" s="74"/>
      <c r="H2939" s="74"/>
      <c r="I2939" s="74"/>
      <c r="J2939" s="74"/>
      <c r="K2939" s="74"/>
      <c r="L2939" s="74"/>
      <c r="M2939" s="74"/>
      <c r="N2939" s="74"/>
      <c r="O2939" s="74"/>
      <c r="P2939" s="74"/>
      <c r="Q2939" s="74"/>
      <c r="R2939" s="74"/>
      <c r="S2939" s="74"/>
      <c r="T2939" s="74"/>
      <c r="U2939" s="74"/>
      <c r="V2939" s="74"/>
      <c r="W2939" s="74"/>
      <c r="X2939" s="74"/>
      <c r="Y2939" s="74"/>
      <c r="Z2939" s="74"/>
    </row>
    <row r="2940" spans="1:26">
      <c r="A2940" s="74"/>
      <c r="B2940" s="74"/>
      <c r="C2940" s="74"/>
      <c r="D2940" s="74"/>
      <c r="E2940" s="74"/>
      <c r="F2940" s="74"/>
      <c r="G2940" s="74"/>
      <c r="H2940" s="74"/>
      <c r="I2940" s="74"/>
      <c r="J2940" s="74"/>
      <c r="K2940" s="74"/>
      <c r="L2940" s="74"/>
      <c r="M2940" s="74"/>
      <c r="N2940" s="74"/>
      <c r="O2940" s="74"/>
      <c r="P2940" s="74"/>
      <c r="Q2940" s="74"/>
      <c r="R2940" s="74"/>
      <c r="S2940" s="74"/>
      <c r="T2940" s="74"/>
      <c r="U2940" s="74"/>
      <c r="V2940" s="74"/>
      <c r="W2940" s="74"/>
      <c r="X2940" s="74"/>
      <c r="Y2940" s="74"/>
      <c r="Z2940" s="74"/>
    </row>
    <row r="2941" spans="1:26">
      <c r="A2941" s="74"/>
      <c r="B2941" s="74"/>
      <c r="C2941" s="74"/>
      <c r="D2941" s="74"/>
      <c r="E2941" s="74"/>
      <c r="F2941" s="74"/>
      <c r="G2941" s="74"/>
      <c r="H2941" s="74"/>
      <c r="I2941" s="74"/>
      <c r="J2941" s="74"/>
      <c r="K2941" s="74"/>
      <c r="L2941" s="74"/>
      <c r="M2941" s="74"/>
      <c r="N2941" s="74"/>
      <c r="O2941" s="74"/>
      <c r="P2941" s="74"/>
      <c r="Q2941" s="74"/>
      <c r="R2941" s="74"/>
      <c r="S2941" s="74"/>
      <c r="T2941" s="74"/>
      <c r="U2941" s="74"/>
      <c r="V2941" s="74"/>
      <c r="W2941" s="74"/>
      <c r="X2941" s="74"/>
      <c r="Y2941" s="74"/>
      <c r="Z2941" s="74"/>
    </row>
    <row r="2942" spans="1:26">
      <c r="A2942" s="74"/>
      <c r="B2942" s="74"/>
      <c r="C2942" s="74"/>
      <c r="D2942" s="74"/>
      <c r="E2942" s="74"/>
      <c r="F2942" s="74"/>
      <c r="G2942" s="74"/>
      <c r="H2942" s="74"/>
      <c r="I2942" s="74"/>
      <c r="J2942" s="74"/>
      <c r="K2942" s="74"/>
      <c r="L2942" s="74"/>
      <c r="M2942" s="74"/>
      <c r="N2942" s="74"/>
      <c r="O2942" s="74"/>
      <c r="P2942" s="74"/>
      <c r="Q2942" s="74"/>
      <c r="R2942" s="74"/>
      <c r="S2942" s="74"/>
      <c r="T2942" s="74"/>
      <c r="U2942" s="74"/>
      <c r="V2942" s="74"/>
      <c r="W2942" s="74"/>
      <c r="X2942" s="74"/>
      <c r="Y2942" s="74"/>
      <c r="Z2942" s="74"/>
    </row>
    <row r="2943" spans="1:26">
      <c r="A2943" s="74"/>
      <c r="B2943" s="74"/>
      <c r="C2943" s="74"/>
      <c r="D2943" s="74"/>
      <c r="E2943" s="74"/>
      <c r="F2943" s="74"/>
      <c r="G2943" s="74"/>
      <c r="H2943" s="74"/>
      <c r="I2943" s="74"/>
      <c r="J2943" s="74"/>
      <c r="K2943" s="74"/>
      <c r="L2943" s="74"/>
      <c r="M2943" s="74"/>
      <c r="N2943" s="74"/>
      <c r="O2943" s="74"/>
      <c r="P2943" s="74"/>
      <c r="Q2943" s="74"/>
      <c r="R2943" s="74"/>
      <c r="S2943" s="74"/>
      <c r="T2943" s="74"/>
      <c r="U2943" s="74"/>
      <c r="V2943" s="74"/>
      <c r="W2943" s="74"/>
      <c r="X2943" s="74"/>
      <c r="Y2943" s="74"/>
      <c r="Z2943" s="74"/>
    </row>
    <row r="2944" spans="1:26">
      <c r="A2944" s="74"/>
      <c r="B2944" s="74"/>
      <c r="C2944" s="74"/>
      <c r="D2944" s="74"/>
      <c r="E2944" s="74"/>
      <c r="F2944" s="74"/>
      <c r="G2944" s="74"/>
      <c r="H2944" s="74"/>
      <c r="I2944" s="74"/>
      <c r="J2944" s="74"/>
      <c r="K2944" s="74"/>
      <c r="L2944" s="74"/>
      <c r="M2944" s="74"/>
      <c r="N2944" s="74"/>
      <c r="O2944" s="74"/>
      <c r="P2944" s="74"/>
      <c r="Q2944" s="74"/>
      <c r="R2944" s="74"/>
      <c r="S2944" s="74"/>
      <c r="T2944" s="74"/>
      <c r="U2944" s="74"/>
      <c r="V2944" s="74"/>
      <c r="W2944" s="74"/>
      <c r="X2944" s="74"/>
      <c r="Y2944" s="74"/>
      <c r="Z2944" s="74"/>
    </row>
    <row r="2945" spans="1:26">
      <c r="A2945" s="74"/>
      <c r="B2945" s="74"/>
      <c r="C2945" s="74"/>
      <c r="D2945" s="74"/>
      <c r="E2945" s="74"/>
      <c r="F2945" s="74"/>
      <c r="G2945" s="74"/>
      <c r="H2945" s="74"/>
      <c r="I2945" s="74"/>
      <c r="J2945" s="74"/>
      <c r="K2945" s="74"/>
      <c r="L2945" s="74"/>
      <c r="M2945" s="74"/>
      <c r="N2945" s="74"/>
      <c r="O2945" s="74"/>
      <c r="P2945" s="74"/>
      <c r="Q2945" s="74"/>
      <c r="R2945" s="74"/>
      <c r="S2945" s="74"/>
      <c r="T2945" s="74"/>
      <c r="U2945" s="74"/>
      <c r="V2945" s="74"/>
      <c r="W2945" s="74"/>
      <c r="X2945" s="74"/>
      <c r="Y2945" s="74"/>
      <c r="Z2945" s="74"/>
    </row>
    <row r="2946" spans="1:26">
      <c r="A2946" s="74"/>
      <c r="B2946" s="74"/>
      <c r="C2946" s="74"/>
      <c r="D2946" s="74"/>
      <c r="E2946" s="74"/>
      <c r="F2946" s="74"/>
      <c r="G2946" s="74"/>
      <c r="H2946" s="74"/>
      <c r="I2946" s="74"/>
      <c r="J2946" s="74"/>
      <c r="K2946" s="74"/>
      <c r="L2946" s="74"/>
      <c r="M2946" s="74"/>
      <c r="N2946" s="74"/>
      <c r="O2946" s="74"/>
      <c r="P2946" s="74"/>
      <c r="Q2946" s="74"/>
      <c r="R2946" s="74"/>
      <c r="S2946" s="74"/>
      <c r="T2946" s="74"/>
      <c r="U2946" s="74"/>
      <c r="V2946" s="74"/>
      <c r="W2946" s="74"/>
      <c r="X2946" s="74"/>
      <c r="Y2946" s="74"/>
      <c r="Z2946" s="74"/>
    </row>
    <row r="2947" spans="1:26">
      <c r="A2947" s="74"/>
      <c r="B2947" s="74"/>
      <c r="C2947" s="74"/>
      <c r="D2947" s="74"/>
      <c r="E2947" s="74"/>
      <c r="F2947" s="74"/>
      <c r="G2947" s="74"/>
      <c r="H2947" s="74"/>
      <c r="I2947" s="74"/>
      <c r="J2947" s="74"/>
      <c r="K2947" s="74"/>
      <c r="L2947" s="74"/>
      <c r="M2947" s="74"/>
      <c r="N2947" s="74"/>
      <c r="O2947" s="74"/>
      <c r="P2947" s="74"/>
      <c r="Q2947" s="74"/>
      <c r="R2947" s="74"/>
      <c r="S2947" s="74"/>
      <c r="T2947" s="74"/>
      <c r="U2947" s="74"/>
      <c r="V2947" s="74"/>
      <c r="W2947" s="74"/>
      <c r="X2947" s="74"/>
      <c r="Y2947" s="74"/>
      <c r="Z2947" s="74"/>
    </row>
    <row r="2948" spans="1:26">
      <c r="A2948" s="74"/>
      <c r="B2948" s="74"/>
      <c r="C2948" s="74"/>
      <c r="D2948" s="74"/>
      <c r="E2948" s="74"/>
      <c r="F2948" s="74"/>
      <c r="G2948" s="74"/>
      <c r="H2948" s="74"/>
      <c r="I2948" s="74"/>
      <c r="J2948" s="74"/>
      <c r="K2948" s="74"/>
      <c r="L2948" s="74"/>
      <c r="M2948" s="74"/>
      <c r="N2948" s="74"/>
      <c r="O2948" s="74"/>
      <c r="P2948" s="74"/>
      <c r="Q2948" s="74"/>
      <c r="R2948" s="74"/>
      <c r="S2948" s="74"/>
      <c r="T2948" s="74"/>
      <c r="U2948" s="74"/>
      <c r="V2948" s="74"/>
      <c r="W2948" s="74"/>
      <c r="X2948" s="74"/>
      <c r="Y2948" s="74"/>
      <c r="Z2948" s="74"/>
    </row>
    <row r="2949" spans="1:26">
      <c r="A2949" s="74"/>
      <c r="B2949" s="74"/>
      <c r="C2949" s="74"/>
      <c r="D2949" s="74"/>
      <c r="E2949" s="74"/>
      <c r="F2949" s="74"/>
      <c r="G2949" s="74"/>
      <c r="H2949" s="74"/>
      <c r="I2949" s="74"/>
      <c r="J2949" s="74"/>
      <c r="K2949" s="74"/>
      <c r="L2949" s="74"/>
      <c r="M2949" s="74"/>
      <c r="N2949" s="74"/>
      <c r="O2949" s="74"/>
      <c r="P2949" s="74"/>
      <c r="Q2949" s="74"/>
      <c r="R2949" s="74"/>
      <c r="S2949" s="74"/>
      <c r="T2949" s="74"/>
      <c r="U2949" s="74"/>
      <c r="V2949" s="74"/>
      <c r="W2949" s="74"/>
      <c r="X2949" s="74"/>
      <c r="Y2949" s="74"/>
      <c r="Z2949" s="74"/>
    </row>
    <row r="2950" spans="1:26">
      <c r="A2950" s="74"/>
      <c r="B2950" s="74"/>
      <c r="C2950" s="74"/>
      <c r="D2950" s="74"/>
      <c r="E2950" s="74"/>
      <c r="F2950" s="74"/>
      <c r="G2950" s="74"/>
      <c r="H2950" s="74"/>
      <c r="I2950" s="74"/>
      <c r="J2950" s="74"/>
      <c r="K2950" s="74"/>
      <c r="L2950" s="74"/>
      <c r="M2950" s="74"/>
      <c r="N2950" s="74"/>
      <c r="O2950" s="74"/>
      <c r="P2950" s="74"/>
      <c r="Q2950" s="74"/>
      <c r="R2950" s="74"/>
      <c r="S2950" s="74"/>
      <c r="T2950" s="74"/>
      <c r="U2950" s="74"/>
      <c r="V2950" s="74"/>
      <c r="W2950" s="74"/>
      <c r="X2950" s="74"/>
      <c r="Y2950" s="74"/>
      <c r="Z2950" s="74"/>
    </row>
    <row r="2951" spans="1:26">
      <c r="A2951" s="74"/>
      <c r="B2951" s="74"/>
      <c r="C2951" s="74"/>
      <c r="D2951" s="74"/>
      <c r="E2951" s="74"/>
      <c r="F2951" s="74"/>
      <c r="G2951" s="74"/>
      <c r="H2951" s="74"/>
      <c r="I2951" s="74"/>
      <c r="J2951" s="74"/>
      <c r="K2951" s="74"/>
      <c r="L2951" s="74"/>
      <c r="M2951" s="74"/>
      <c r="N2951" s="74"/>
      <c r="O2951" s="74"/>
      <c r="P2951" s="74"/>
      <c r="Q2951" s="74"/>
      <c r="R2951" s="74"/>
      <c r="S2951" s="74"/>
      <c r="T2951" s="74"/>
      <c r="U2951" s="74"/>
      <c r="V2951" s="74"/>
      <c r="W2951" s="74"/>
      <c r="X2951" s="74"/>
      <c r="Y2951" s="74"/>
      <c r="Z2951" s="74"/>
    </row>
    <row r="2952" spans="1:26">
      <c r="A2952" s="74"/>
      <c r="B2952" s="74"/>
      <c r="C2952" s="74"/>
      <c r="D2952" s="74"/>
      <c r="E2952" s="74"/>
      <c r="F2952" s="74"/>
      <c r="G2952" s="74"/>
      <c r="H2952" s="74"/>
      <c r="I2952" s="74"/>
      <c r="J2952" s="74"/>
      <c r="K2952" s="74"/>
      <c r="L2952" s="74"/>
      <c r="M2952" s="74"/>
      <c r="N2952" s="74"/>
      <c r="O2952" s="74"/>
      <c r="P2952" s="74"/>
      <c r="Q2952" s="74"/>
      <c r="R2952" s="74"/>
      <c r="S2952" s="74"/>
      <c r="T2952" s="74"/>
      <c r="U2952" s="74"/>
      <c r="V2952" s="74"/>
      <c r="W2952" s="74"/>
      <c r="X2952" s="74"/>
      <c r="Y2952" s="74"/>
      <c r="Z2952" s="74"/>
    </row>
    <row r="2953" spans="1:26">
      <c r="A2953" s="74"/>
      <c r="B2953" s="74"/>
      <c r="C2953" s="74"/>
      <c r="D2953" s="74"/>
      <c r="E2953" s="74"/>
      <c r="F2953" s="74"/>
      <c r="G2953" s="74"/>
      <c r="H2953" s="74"/>
      <c r="I2953" s="74"/>
      <c r="J2953" s="74"/>
      <c r="K2953" s="74"/>
      <c r="L2953" s="74"/>
      <c r="M2953" s="74"/>
      <c r="N2953" s="74"/>
      <c r="O2953" s="74"/>
      <c r="P2953" s="74"/>
      <c r="Q2953" s="74"/>
      <c r="R2953" s="74"/>
      <c r="S2953" s="74"/>
      <c r="T2953" s="74"/>
      <c r="U2953" s="74"/>
      <c r="V2953" s="74"/>
      <c r="W2953" s="74"/>
      <c r="X2953" s="74"/>
      <c r="Y2953" s="74"/>
      <c r="Z2953" s="74"/>
    </row>
    <row r="2954" spans="1:26">
      <c r="A2954" s="74"/>
      <c r="B2954" s="74"/>
      <c r="C2954" s="74"/>
      <c r="D2954" s="74"/>
      <c r="E2954" s="74"/>
      <c r="F2954" s="74"/>
      <c r="G2954" s="74"/>
      <c r="H2954" s="74"/>
      <c r="I2954" s="74"/>
      <c r="J2954" s="74"/>
      <c r="K2954" s="74"/>
      <c r="L2954" s="74"/>
      <c r="M2954" s="74"/>
      <c r="N2954" s="74"/>
      <c r="O2954" s="74"/>
      <c r="P2954" s="74"/>
      <c r="Q2954" s="74"/>
      <c r="R2954" s="74"/>
      <c r="S2954" s="74"/>
      <c r="T2954" s="74"/>
      <c r="U2954" s="74"/>
      <c r="V2954" s="74"/>
      <c r="W2954" s="74"/>
      <c r="X2954" s="74"/>
      <c r="Y2954" s="74"/>
      <c r="Z2954" s="74"/>
    </row>
    <row r="2955" spans="1:26">
      <c r="A2955" s="74"/>
      <c r="B2955" s="74"/>
      <c r="C2955" s="74"/>
      <c r="D2955" s="74"/>
      <c r="E2955" s="74"/>
      <c r="F2955" s="74"/>
      <c r="G2955" s="74"/>
      <c r="H2955" s="74"/>
      <c r="I2955" s="74"/>
      <c r="J2955" s="74"/>
      <c r="K2955" s="74"/>
      <c r="L2955" s="74"/>
      <c r="M2955" s="74"/>
      <c r="N2955" s="74"/>
      <c r="O2955" s="74"/>
      <c r="P2955" s="74"/>
      <c r="Q2955" s="74"/>
      <c r="R2955" s="74"/>
      <c r="S2955" s="74"/>
      <c r="T2955" s="74"/>
      <c r="U2955" s="74"/>
      <c r="V2955" s="74"/>
      <c r="W2955" s="74"/>
      <c r="X2955" s="74"/>
      <c r="Y2955" s="74"/>
      <c r="Z2955" s="74"/>
    </row>
    <row r="2956" spans="1:26">
      <c r="A2956" s="74"/>
      <c r="B2956" s="74"/>
      <c r="C2956" s="74"/>
      <c r="D2956" s="74"/>
      <c r="E2956" s="74"/>
      <c r="F2956" s="74"/>
      <c r="G2956" s="74"/>
      <c r="H2956" s="74"/>
      <c r="I2956" s="74"/>
      <c r="J2956" s="74"/>
      <c r="K2956" s="74"/>
      <c r="L2956" s="74"/>
      <c r="M2956" s="74"/>
      <c r="N2956" s="74"/>
      <c r="O2956" s="74"/>
      <c r="P2956" s="74"/>
      <c r="Q2956" s="74"/>
      <c r="R2956" s="74"/>
      <c r="S2956" s="74"/>
      <c r="T2956" s="74"/>
      <c r="U2956" s="74"/>
      <c r="V2956" s="74"/>
      <c r="W2956" s="74"/>
      <c r="X2956" s="74"/>
      <c r="Y2956" s="74"/>
      <c r="Z2956" s="74"/>
    </row>
    <row r="2957" spans="1:26">
      <c r="A2957" s="74"/>
      <c r="B2957" s="74"/>
      <c r="C2957" s="74"/>
      <c r="D2957" s="74"/>
      <c r="E2957" s="74"/>
      <c r="F2957" s="74"/>
      <c r="G2957" s="74"/>
      <c r="H2957" s="74"/>
      <c r="I2957" s="74"/>
      <c r="J2957" s="74"/>
      <c r="K2957" s="74"/>
      <c r="L2957" s="74"/>
      <c r="M2957" s="74"/>
      <c r="N2957" s="74"/>
      <c r="O2957" s="74"/>
      <c r="P2957" s="74"/>
      <c r="Q2957" s="74"/>
      <c r="R2957" s="74"/>
      <c r="S2957" s="74"/>
      <c r="T2957" s="74"/>
      <c r="U2957" s="74"/>
      <c r="V2957" s="74"/>
      <c r="W2957" s="74"/>
      <c r="X2957" s="74"/>
      <c r="Y2957" s="74"/>
      <c r="Z2957" s="74"/>
    </row>
    <row r="2958" spans="1:26">
      <c r="A2958" s="74"/>
      <c r="B2958" s="74"/>
      <c r="C2958" s="74"/>
      <c r="D2958" s="74"/>
      <c r="E2958" s="74"/>
      <c r="F2958" s="74"/>
      <c r="G2958" s="74"/>
      <c r="H2958" s="74"/>
      <c r="I2958" s="74"/>
      <c r="J2958" s="74"/>
      <c r="K2958" s="74"/>
      <c r="L2958" s="74"/>
      <c r="M2958" s="74"/>
      <c r="N2958" s="74"/>
      <c r="O2958" s="74"/>
      <c r="P2958" s="74"/>
      <c r="Q2958" s="74"/>
      <c r="R2958" s="74"/>
      <c r="S2958" s="74"/>
      <c r="T2958" s="74"/>
      <c r="U2958" s="74"/>
      <c r="V2958" s="74"/>
      <c r="W2958" s="74"/>
      <c r="X2958" s="74"/>
      <c r="Y2958" s="74"/>
      <c r="Z2958" s="74"/>
    </row>
    <row r="2959" spans="1:26">
      <c r="A2959" s="74"/>
      <c r="B2959" s="74"/>
      <c r="C2959" s="74"/>
      <c r="D2959" s="74"/>
      <c r="E2959" s="74"/>
      <c r="F2959" s="74"/>
      <c r="G2959" s="74"/>
      <c r="H2959" s="74"/>
      <c r="I2959" s="74"/>
      <c r="J2959" s="74"/>
      <c r="K2959" s="74"/>
      <c r="L2959" s="74"/>
      <c r="M2959" s="74"/>
      <c r="N2959" s="74"/>
      <c r="O2959" s="74"/>
      <c r="P2959" s="74"/>
      <c r="Q2959" s="74"/>
      <c r="R2959" s="74"/>
      <c r="S2959" s="74"/>
      <c r="T2959" s="74"/>
      <c r="U2959" s="74"/>
      <c r="V2959" s="74"/>
      <c r="W2959" s="74"/>
      <c r="X2959" s="74"/>
      <c r="Y2959" s="74"/>
      <c r="Z2959" s="74"/>
    </row>
    <row r="2960" spans="1:26">
      <c r="A2960" s="74"/>
      <c r="B2960" s="74"/>
      <c r="C2960" s="74"/>
      <c r="D2960" s="74"/>
      <c r="E2960" s="74"/>
      <c r="F2960" s="74"/>
      <c r="G2960" s="74"/>
      <c r="H2960" s="74"/>
      <c r="I2960" s="74"/>
      <c r="J2960" s="74"/>
      <c r="K2960" s="74"/>
      <c r="L2960" s="74"/>
      <c r="M2960" s="74"/>
      <c r="N2960" s="74"/>
      <c r="O2960" s="74"/>
      <c r="P2960" s="74"/>
      <c r="Q2960" s="74"/>
      <c r="R2960" s="74"/>
      <c r="S2960" s="74"/>
      <c r="T2960" s="74"/>
      <c r="U2960" s="74"/>
      <c r="V2960" s="74"/>
      <c r="W2960" s="74"/>
      <c r="X2960" s="74"/>
      <c r="Y2960" s="74"/>
      <c r="Z2960" s="74"/>
    </row>
    <row r="2961" spans="1:26">
      <c r="A2961" s="74"/>
      <c r="B2961" s="74"/>
      <c r="C2961" s="74"/>
      <c r="D2961" s="74"/>
      <c r="E2961" s="74"/>
      <c r="F2961" s="74"/>
      <c r="G2961" s="74"/>
      <c r="H2961" s="74"/>
      <c r="I2961" s="74"/>
      <c r="J2961" s="74"/>
      <c r="K2961" s="74"/>
      <c r="L2961" s="74"/>
      <c r="M2961" s="74"/>
      <c r="N2961" s="74"/>
      <c r="O2961" s="74"/>
      <c r="P2961" s="74"/>
      <c r="Q2961" s="74"/>
      <c r="R2961" s="74"/>
      <c r="S2961" s="74"/>
      <c r="T2961" s="74"/>
      <c r="U2961" s="74"/>
      <c r="V2961" s="74"/>
      <c r="W2961" s="74"/>
      <c r="X2961" s="74"/>
      <c r="Y2961" s="74"/>
      <c r="Z2961" s="74"/>
    </row>
    <row r="2962" spans="1:26">
      <c r="A2962" s="74"/>
      <c r="B2962" s="74"/>
      <c r="C2962" s="74"/>
      <c r="D2962" s="74"/>
      <c r="E2962" s="74"/>
      <c r="F2962" s="74"/>
      <c r="G2962" s="74"/>
      <c r="H2962" s="74"/>
      <c r="I2962" s="74"/>
      <c r="J2962" s="74"/>
      <c r="K2962" s="74"/>
      <c r="L2962" s="74"/>
      <c r="M2962" s="74"/>
      <c r="N2962" s="74"/>
      <c r="O2962" s="74"/>
      <c r="P2962" s="74"/>
      <c r="Q2962" s="74"/>
      <c r="R2962" s="74"/>
      <c r="S2962" s="74"/>
      <c r="T2962" s="74"/>
      <c r="U2962" s="74"/>
      <c r="V2962" s="74"/>
      <c r="W2962" s="74"/>
      <c r="X2962" s="74"/>
      <c r="Y2962" s="74"/>
      <c r="Z2962" s="74"/>
    </row>
    <row r="2963" spans="1:26">
      <c r="A2963" s="74"/>
      <c r="B2963" s="74"/>
      <c r="C2963" s="74"/>
      <c r="D2963" s="74"/>
      <c r="E2963" s="74"/>
      <c r="F2963" s="74"/>
      <c r="G2963" s="74"/>
      <c r="H2963" s="74"/>
      <c r="I2963" s="74"/>
      <c r="J2963" s="74"/>
      <c r="K2963" s="74"/>
      <c r="L2963" s="74"/>
      <c r="M2963" s="74"/>
      <c r="N2963" s="74"/>
      <c r="O2963" s="74"/>
      <c r="P2963" s="74"/>
      <c r="Q2963" s="74"/>
      <c r="R2963" s="74"/>
      <c r="S2963" s="74"/>
      <c r="T2963" s="74"/>
      <c r="U2963" s="74"/>
      <c r="V2963" s="74"/>
      <c r="W2963" s="74"/>
      <c r="X2963" s="74"/>
      <c r="Y2963" s="74"/>
      <c r="Z2963" s="74"/>
    </row>
    <row r="2964" spans="1:26">
      <c r="A2964" s="74"/>
      <c r="B2964" s="74"/>
      <c r="C2964" s="74"/>
      <c r="D2964" s="74"/>
      <c r="E2964" s="74"/>
      <c r="F2964" s="74"/>
      <c r="G2964" s="74"/>
      <c r="H2964" s="74"/>
      <c r="I2964" s="74"/>
      <c r="J2964" s="74"/>
      <c r="K2964" s="74"/>
      <c r="L2964" s="74"/>
      <c r="M2964" s="74"/>
      <c r="N2964" s="74"/>
      <c r="O2964" s="74"/>
      <c r="P2964" s="74"/>
      <c r="Q2964" s="74"/>
      <c r="R2964" s="74"/>
      <c r="S2964" s="74"/>
      <c r="T2964" s="74"/>
      <c r="U2964" s="74"/>
      <c r="V2964" s="74"/>
      <c r="W2964" s="74"/>
      <c r="X2964" s="74"/>
      <c r="Y2964" s="74"/>
      <c r="Z2964" s="74"/>
    </row>
    <row r="2965" spans="1:26">
      <c r="A2965" s="74"/>
      <c r="B2965" s="74"/>
      <c r="C2965" s="74"/>
      <c r="D2965" s="74"/>
      <c r="E2965" s="74"/>
      <c r="F2965" s="74"/>
      <c r="G2965" s="74"/>
      <c r="H2965" s="74"/>
      <c r="I2965" s="74"/>
      <c r="J2965" s="74"/>
      <c r="K2965" s="74"/>
      <c r="L2965" s="74"/>
      <c r="M2965" s="74"/>
      <c r="N2965" s="74"/>
      <c r="O2965" s="74"/>
      <c r="P2965" s="74"/>
      <c r="Q2965" s="74"/>
      <c r="R2965" s="74"/>
      <c r="S2965" s="74"/>
      <c r="T2965" s="74"/>
      <c r="U2965" s="74"/>
      <c r="V2965" s="74"/>
      <c r="W2965" s="74"/>
      <c r="X2965" s="74"/>
      <c r="Y2965" s="74"/>
      <c r="Z2965" s="74"/>
    </row>
    <row r="2966" spans="1:26">
      <c r="A2966" s="74"/>
      <c r="B2966" s="74"/>
      <c r="C2966" s="74"/>
      <c r="D2966" s="74"/>
      <c r="E2966" s="74"/>
      <c r="F2966" s="74"/>
      <c r="G2966" s="74"/>
      <c r="H2966" s="74"/>
      <c r="I2966" s="74"/>
      <c r="J2966" s="74"/>
      <c r="K2966" s="74"/>
      <c r="L2966" s="74"/>
      <c r="M2966" s="74"/>
      <c r="N2966" s="74"/>
      <c r="O2966" s="74"/>
      <c r="P2966" s="74"/>
      <c r="Q2966" s="74"/>
      <c r="R2966" s="74"/>
      <c r="S2966" s="74"/>
      <c r="T2966" s="74"/>
      <c r="U2966" s="74"/>
      <c r="V2966" s="74"/>
      <c r="W2966" s="74"/>
      <c r="X2966" s="74"/>
      <c r="Y2966" s="74"/>
      <c r="Z2966" s="74"/>
    </row>
    <row r="2967" spans="1:26">
      <c r="A2967" s="74"/>
      <c r="B2967" s="74"/>
      <c r="C2967" s="74"/>
      <c r="D2967" s="74"/>
      <c r="E2967" s="74"/>
      <c r="F2967" s="74"/>
      <c r="G2967" s="74"/>
      <c r="H2967" s="74"/>
      <c r="I2967" s="74"/>
      <c r="J2967" s="74"/>
      <c r="K2967" s="74"/>
      <c r="L2967" s="74"/>
      <c r="M2967" s="74"/>
      <c r="N2967" s="74"/>
      <c r="O2967" s="74"/>
      <c r="P2967" s="74"/>
      <c r="Q2967" s="74"/>
      <c r="R2967" s="74"/>
      <c r="S2967" s="74"/>
      <c r="T2967" s="74"/>
      <c r="U2967" s="74"/>
      <c r="V2967" s="74"/>
      <c r="W2967" s="74"/>
      <c r="X2967" s="74"/>
      <c r="Y2967" s="74"/>
      <c r="Z2967" s="74"/>
    </row>
    <row r="2968" spans="1:26">
      <c r="A2968" s="74"/>
      <c r="B2968" s="74"/>
      <c r="C2968" s="74"/>
      <c r="D2968" s="74"/>
      <c r="E2968" s="74"/>
      <c r="F2968" s="74"/>
      <c r="G2968" s="74"/>
      <c r="H2968" s="74"/>
      <c r="I2968" s="74"/>
      <c r="J2968" s="74"/>
      <c r="K2968" s="74"/>
      <c r="L2968" s="74"/>
      <c r="M2968" s="74"/>
      <c r="N2968" s="74"/>
      <c r="O2968" s="74"/>
      <c r="P2968" s="74"/>
      <c r="Q2968" s="74"/>
      <c r="R2968" s="74"/>
      <c r="S2968" s="74"/>
      <c r="T2968" s="74"/>
      <c r="U2968" s="74"/>
      <c r="V2968" s="74"/>
      <c r="W2968" s="74"/>
      <c r="X2968" s="74"/>
      <c r="Y2968" s="74"/>
      <c r="Z2968" s="74"/>
    </row>
    <row r="2969" spans="1:26">
      <c r="A2969" s="74"/>
      <c r="B2969" s="74"/>
      <c r="C2969" s="74"/>
      <c r="D2969" s="74"/>
      <c r="E2969" s="74"/>
      <c r="F2969" s="74"/>
      <c r="G2969" s="74"/>
      <c r="H2969" s="74"/>
      <c r="I2969" s="74"/>
      <c r="J2969" s="74"/>
      <c r="K2969" s="74"/>
      <c r="L2969" s="74"/>
      <c r="M2969" s="74"/>
      <c r="N2969" s="74"/>
      <c r="O2969" s="74"/>
      <c r="P2969" s="74"/>
      <c r="Q2969" s="74"/>
      <c r="R2969" s="74"/>
      <c r="S2969" s="74"/>
      <c r="T2969" s="74"/>
      <c r="U2969" s="74"/>
      <c r="V2969" s="74"/>
      <c r="W2969" s="74"/>
      <c r="X2969" s="74"/>
      <c r="Y2969" s="74"/>
      <c r="Z2969" s="74"/>
    </row>
    <row r="2970" spans="1:26">
      <c r="A2970" s="74"/>
      <c r="B2970" s="74"/>
      <c r="C2970" s="74"/>
      <c r="D2970" s="74"/>
      <c r="E2970" s="74"/>
      <c r="F2970" s="74"/>
      <c r="G2970" s="74"/>
      <c r="H2970" s="74"/>
      <c r="I2970" s="74"/>
      <c r="J2970" s="74"/>
      <c r="K2970" s="74"/>
      <c r="L2970" s="74"/>
      <c r="M2970" s="74"/>
      <c r="N2970" s="74"/>
      <c r="O2970" s="74"/>
      <c r="P2970" s="74"/>
      <c r="Q2970" s="74"/>
      <c r="R2970" s="74"/>
      <c r="S2970" s="74"/>
      <c r="T2970" s="74"/>
      <c r="U2970" s="74"/>
      <c r="V2970" s="74"/>
      <c r="W2970" s="74"/>
      <c r="X2970" s="74"/>
      <c r="Y2970" s="74"/>
      <c r="Z2970" s="74"/>
    </row>
    <row r="2971" spans="1:26">
      <c r="A2971" s="74"/>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row>
    <row r="2972" spans="1:26">
      <c r="A2972" s="74"/>
      <c r="B2972" s="74"/>
      <c r="C2972" s="74"/>
      <c r="D2972" s="74"/>
      <c r="E2972" s="74"/>
      <c r="F2972" s="74"/>
      <c r="G2972" s="74"/>
      <c r="H2972" s="74"/>
      <c r="I2972" s="74"/>
      <c r="J2972" s="74"/>
      <c r="K2972" s="74"/>
      <c r="L2972" s="74"/>
      <c r="M2972" s="74"/>
      <c r="N2972" s="74"/>
      <c r="O2972" s="74"/>
      <c r="P2972" s="74"/>
      <c r="Q2972" s="74"/>
      <c r="R2972" s="74"/>
      <c r="S2972" s="74"/>
      <c r="T2972" s="74"/>
      <c r="U2972" s="74"/>
      <c r="V2972" s="74"/>
      <c r="W2972" s="74"/>
      <c r="X2972" s="74"/>
      <c r="Y2972" s="74"/>
      <c r="Z2972" s="74"/>
    </row>
    <row r="2973" spans="1:26">
      <c r="A2973" s="74"/>
      <c r="B2973" s="74"/>
      <c r="C2973" s="74"/>
      <c r="D2973" s="74"/>
      <c r="E2973" s="74"/>
      <c r="F2973" s="74"/>
      <c r="G2973" s="74"/>
      <c r="H2973" s="74"/>
      <c r="I2973" s="74"/>
      <c r="J2973" s="74"/>
      <c r="K2973" s="74"/>
      <c r="L2973" s="74"/>
      <c r="M2973" s="74"/>
      <c r="N2973" s="74"/>
      <c r="O2973" s="74"/>
      <c r="P2973" s="74"/>
      <c r="Q2973" s="74"/>
      <c r="R2973" s="74"/>
      <c r="S2973" s="74"/>
      <c r="T2973" s="74"/>
      <c r="U2973" s="74"/>
      <c r="V2973" s="74"/>
      <c r="W2973" s="74"/>
      <c r="X2973" s="74"/>
      <c r="Y2973" s="74"/>
      <c r="Z2973" s="74"/>
    </row>
    <row r="2974" spans="1:26">
      <c r="A2974" s="74"/>
      <c r="B2974" s="74"/>
      <c r="C2974" s="74"/>
      <c r="D2974" s="74"/>
      <c r="E2974" s="74"/>
      <c r="F2974" s="74"/>
      <c r="G2974" s="74"/>
      <c r="H2974" s="74"/>
      <c r="I2974" s="74"/>
      <c r="J2974" s="74"/>
      <c r="K2974" s="74"/>
      <c r="L2974" s="74"/>
      <c r="M2974" s="74"/>
      <c r="N2974" s="74"/>
      <c r="O2974" s="74"/>
      <c r="P2974" s="74"/>
      <c r="Q2974" s="74"/>
      <c r="R2974" s="74"/>
      <c r="S2974" s="74"/>
      <c r="T2974" s="74"/>
      <c r="U2974" s="74"/>
      <c r="V2974" s="74"/>
      <c r="W2974" s="74"/>
      <c r="X2974" s="74"/>
      <c r="Y2974" s="74"/>
      <c r="Z2974" s="74"/>
    </row>
    <row r="2975" spans="1:26">
      <c r="A2975" s="74"/>
      <c r="B2975" s="74"/>
      <c r="C2975" s="74"/>
      <c r="D2975" s="74"/>
      <c r="E2975" s="74"/>
      <c r="F2975" s="74"/>
      <c r="G2975" s="74"/>
      <c r="H2975" s="74"/>
      <c r="I2975" s="74"/>
      <c r="J2975" s="74"/>
      <c r="K2975" s="74"/>
      <c r="L2975" s="74"/>
      <c r="M2975" s="74"/>
      <c r="N2975" s="74"/>
      <c r="O2975" s="74"/>
      <c r="P2975" s="74"/>
      <c r="Q2975" s="74"/>
      <c r="R2975" s="74"/>
      <c r="S2975" s="74"/>
      <c r="T2975" s="74"/>
      <c r="U2975" s="74"/>
      <c r="V2975" s="74"/>
      <c r="W2975" s="74"/>
      <c r="X2975" s="74"/>
      <c r="Y2975" s="74"/>
      <c r="Z2975" s="74"/>
    </row>
    <row r="2976" spans="1:26">
      <c r="A2976" s="74"/>
      <c r="B2976" s="74"/>
      <c r="C2976" s="74"/>
      <c r="D2976" s="74"/>
      <c r="E2976" s="74"/>
      <c r="F2976" s="74"/>
      <c r="G2976" s="74"/>
      <c r="H2976" s="74"/>
      <c r="I2976" s="74"/>
      <c r="J2976" s="74"/>
      <c r="K2976" s="74"/>
      <c r="L2976" s="74"/>
      <c r="M2976" s="74"/>
      <c r="N2976" s="74"/>
      <c r="O2976" s="74"/>
      <c r="P2976" s="74"/>
      <c r="Q2976" s="74"/>
      <c r="R2976" s="74"/>
      <c r="S2976" s="74"/>
      <c r="T2976" s="74"/>
      <c r="U2976" s="74"/>
      <c r="V2976" s="74"/>
      <c r="W2976" s="74"/>
      <c r="X2976" s="74"/>
      <c r="Y2976" s="74"/>
      <c r="Z2976" s="74"/>
    </row>
    <row r="2977" spans="1:26">
      <c r="A2977" s="74"/>
      <c r="B2977" s="74"/>
      <c r="C2977" s="74"/>
      <c r="D2977" s="74"/>
      <c r="E2977" s="74"/>
      <c r="F2977" s="74"/>
      <c r="G2977" s="74"/>
      <c r="H2977" s="74"/>
      <c r="I2977" s="74"/>
      <c r="J2977" s="74"/>
      <c r="K2977" s="74"/>
      <c r="L2977" s="74"/>
      <c r="M2977" s="74"/>
      <c r="N2977" s="74"/>
      <c r="O2977" s="74"/>
      <c r="P2977" s="74"/>
      <c r="Q2977" s="74"/>
      <c r="R2977" s="74"/>
      <c r="S2977" s="74"/>
      <c r="T2977" s="74"/>
      <c r="U2977" s="74"/>
      <c r="V2977" s="74"/>
      <c r="W2977" s="74"/>
      <c r="X2977" s="74"/>
      <c r="Y2977" s="74"/>
      <c r="Z2977" s="74"/>
    </row>
    <row r="2978" spans="1:26">
      <c r="A2978" s="74"/>
      <c r="B2978" s="74"/>
      <c r="C2978" s="74"/>
      <c r="D2978" s="74"/>
      <c r="E2978" s="74"/>
      <c r="F2978" s="74"/>
      <c r="G2978" s="74"/>
      <c r="H2978" s="74"/>
      <c r="I2978" s="74"/>
      <c r="J2978" s="74"/>
      <c r="K2978" s="74"/>
      <c r="L2978" s="74"/>
      <c r="M2978" s="74"/>
      <c r="N2978" s="74"/>
      <c r="O2978" s="74"/>
      <c r="P2978" s="74"/>
      <c r="Q2978" s="74"/>
      <c r="R2978" s="74"/>
      <c r="S2978" s="74"/>
      <c r="T2978" s="74"/>
      <c r="U2978" s="74"/>
      <c r="V2978" s="74"/>
      <c r="W2978" s="74"/>
      <c r="X2978" s="74"/>
      <c r="Y2978" s="74"/>
      <c r="Z2978" s="74"/>
    </row>
    <row r="2979" spans="1:26">
      <c r="A2979" s="74"/>
      <c r="B2979" s="74"/>
      <c r="C2979" s="74"/>
      <c r="D2979" s="74"/>
      <c r="E2979" s="74"/>
      <c r="F2979" s="74"/>
      <c r="G2979" s="74"/>
      <c r="H2979" s="74"/>
      <c r="I2979" s="74"/>
      <c r="J2979" s="74"/>
      <c r="K2979" s="74"/>
      <c r="L2979" s="74"/>
      <c r="M2979" s="74"/>
      <c r="N2979" s="74"/>
      <c r="O2979" s="74"/>
      <c r="P2979" s="74"/>
      <c r="Q2979" s="74"/>
      <c r="R2979" s="74"/>
      <c r="S2979" s="74"/>
      <c r="T2979" s="74"/>
      <c r="U2979" s="74"/>
      <c r="V2979" s="74"/>
      <c r="W2979" s="74"/>
      <c r="X2979" s="74"/>
      <c r="Y2979" s="74"/>
      <c r="Z2979" s="74"/>
    </row>
    <row r="2980" spans="1:26">
      <c r="A2980" s="74"/>
      <c r="B2980" s="74"/>
      <c r="C2980" s="74"/>
      <c r="D2980" s="74"/>
      <c r="E2980" s="74"/>
      <c r="F2980" s="74"/>
      <c r="G2980" s="74"/>
      <c r="H2980" s="74"/>
      <c r="I2980" s="74"/>
      <c r="J2980" s="74"/>
      <c r="K2980" s="74"/>
      <c r="L2980" s="74"/>
      <c r="M2980" s="74"/>
      <c r="N2980" s="74"/>
      <c r="O2980" s="74"/>
      <c r="P2980" s="74"/>
      <c r="Q2980" s="74"/>
      <c r="R2980" s="74"/>
      <c r="S2980" s="74"/>
      <c r="T2980" s="74"/>
      <c r="U2980" s="74"/>
      <c r="V2980" s="74"/>
      <c r="W2980" s="74"/>
      <c r="X2980" s="74"/>
      <c r="Y2980" s="74"/>
      <c r="Z2980" s="74"/>
    </row>
    <row r="2981" spans="1:26">
      <c r="A2981" s="74"/>
      <c r="B2981" s="74"/>
      <c r="C2981" s="74"/>
      <c r="D2981" s="74"/>
      <c r="E2981" s="74"/>
      <c r="F2981" s="74"/>
      <c r="G2981" s="74"/>
      <c r="H2981" s="74"/>
      <c r="I2981" s="74"/>
      <c r="J2981" s="74"/>
      <c r="K2981" s="74"/>
      <c r="L2981" s="74"/>
      <c r="M2981" s="74"/>
      <c r="N2981" s="74"/>
      <c r="O2981" s="74"/>
      <c r="P2981" s="74"/>
      <c r="Q2981" s="74"/>
      <c r="R2981" s="74"/>
      <c r="S2981" s="74"/>
      <c r="T2981" s="74"/>
      <c r="U2981" s="74"/>
      <c r="V2981" s="74"/>
      <c r="W2981" s="74"/>
      <c r="X2981" s="74"/>
      <c r="Y2981" s="74"/>
      <c r="Z2981" s="74"/>
    </row>
    <row r="2982" spans="1:26">
      <c r="A2982" s="74"/>
      <c r="B2982" s="74"/>
      <c r="C2982" s="74"/>
      <c r="D2982" s="74"/>
      <c r="E2982" s="74"/>
      <c r="F2982" s="74"/>
      <c r="G2982" s="74"/>
      <c r="H2982" s="74"/>
      <c r="I2982" s="74"/>
      <c r="J2982" s="74"/>
      <c r="K2982" s="74"/>
      <c r="L2982" s="74"/>
      <c r="M2982" s="74"/>
      <c r="N2982" s="74"/>
      <c r="O2982" s="74"/>
      <c r="P2982" s="74"/>
      <c r="Q2982" s="74"/>
      <c r="R2982" s="74"/>
      <c r="S2982" s="74"/>
      <c r="T2982" s="74"/>
      <c r="U2982" s="74"/>
      <c r="V2982" s="74"/>
      <c r="W2982" s="74"/>
      <c r="X2982" s="74"/>
      <c r="Y2982" s="74"/>
      <c r="Z2982" s="74"/>
    </row>
    <row r="2983" spans="1:26">
      <c r="A2983" s="140">
        <v>44811.444097222222</v>
      </c>
      <c r="B2983" s="74" t="s">
        <v>1747</v>
      </c>
      <c r="C2983" s="74" t="s">
        <v>1748</v>
      </c>
      <c r="D2983" s="74" t="s">
        <v>86</v>
      </c>
      <c r="E2983" s="139">
        <v>44864</v>
      </c>
      <c r="F2983" s="74" t="s">
        <v>27</v>
      </c>
      <c r="G2983" s="74" t="s">
        <v>1749</v>
      </c>
      <c r="H2983" s="74" t="s">
        <v>1750</v>
      </c>
      <c r="I2983" s="74" t="s">
        <v>19</v>
      </c>
      <c r="J2983" s="136" t="s">
        <v>1751</v>
      </c>
      <c r="K2983" s="74" t="s">
        <v>1752</v>
      </c>
      <c r="L2983" s="74" t="s">
        <v>40</v>
      </c>
      <c r="M2983" s="74" t="s">
        <v>10</v>
      </c>
      <c r="N2983" s="137"/>
      <c r="O2983" s="74" t="s">
        <v>1753</v>
      </c>
      <c r="P2983" s="74" t="s">
        <v>1754</v>
      </c>
      <c r="Q2983" s="137"/>
      <c r="R2983" s="137"/>
      <c r="S2983" s="137"/>
      <c r="T2983" s="143"/>
      <c r="U2983" s="138"/>
      <c r="V2983" s="138"/>
      <c r="W2983" s="138"/>
      <c r="X2983" s="138"/>
      <c r="Y2983" s="136">
        <v>0</v>
      </c>
      <c r="Z2983" s="136"/>
    </row>
    <row r="2984" spans="1:26">
      <c r="A2984" s="140">
        <v>44813.205601851849</v>
      </c>
      <c r="B2984" s="74" t="s">
        <v>1755</v>
      </c>
      <c r="C2984" s="74" t="s">
        <v>1570</v>
      </c>
      <c r="D2984" s="74" t="s">
        <v>16</v>
      </c>
      <c r="E2984" s="139">
        <v>26330</v>
      </c>
      <c r="F2984" s="74" t="s">
        <v>3</v>
      </c>
      <c r="G2984" s="74" t="s">
        <v>1756</v>
      </c>
      <c r="H2984" s="74" t="s">
        <v>1757</v>
      </c>
      <c r="I2984" s="74" t="s">
        <v>6</v>
      </c>
      <c r="J2984" s="136" t="s">
        <v>1758</v>
      </c>
      <c r="K2984" s="74" t="s">
        <v>1759</v>
      </c>
      <c r="L2984" s="74" t="s">
        <v>175</v>
      </c>
      <c r="M2984" s="74" t="s">
        <v>10</v>
      </c>
      <c r="N2984" s="137"/>
      <c r="O2984" s="74" t="s">
        <v>1760</v>
      </c>
      <c r="P2984" s="74" t="s">
        <v>1761</v>
      </c>
      <c r="Q2984" s="137"/>
      <c r="R2984" s="137"/>
      <c r="S2984" s="137"/>
      <c r="T2984" s="143"/>
      <c r="U2984" s="138"/>
      <c r="V2984" s="138"/>
      <c r="W2984" s="138"/>
      <c r="X2984" s="138"/>
      <c r="Y2984" s="136">
        <v>0</v>
      </c>
      <c r="Z2984" s="136"/>
    </row>
    <row r="2985" spans="1:26">
      <c r="A2985" s="140">
        <v>44813.534907407404</v>
      </c>
      <c r="B2985" s="74" t="s">
        <v>1762</v>
      </c>
      <c r="C2985" s="74" t="s">
        <v>1763</v>
      </c>
      <c r="D2985" s="74" t="s">
        <v>2</v>
      </c>
      <c r="E2985" s="139">
        <v>27203</v>
      </c>
      <c r="F2985" s="74" t="s">
        <v>3</v>
      </c>
      <c r="G2985" s="74" t="s">
        <v>1764</v>
      </c>
      <c r="H2985" s="74" t="s">
        <v>1765</v>
      </c>
      <c r="I2985" s="74" t="s">
        <v>19</v>
      </c>
      <c r="J2985" s="136" t="s">
        <v>1766</v>
      </c>
      <c r="K2985" s="74" t="s">
        <v>1767</v>
      </c>
      <c r="L2985" s="74" t="s">
        <v>22</v>
      </c>
      <c r="M2985" s="74" t="s">
        <v>10</v>
      </c>
      <c r="N2985" s="137"/>
      <c r="O2985" s="74" t="s">
        <v>1768</v>
      </c>
      <c r="P2985" s="74" t="s">
        <v>1769</v>
      </c>
      <c r="Q2985" s="137"/>
      <c r="R2985" s="137"/>
      <c r="S2985" s="137"/>
      <c r="T2985" s="143"/>
      <c r="U2985" s="138"/>
      <c r="V2985" s="138"/>
      <c r="W2985" s="138"/>
      <c r="X2985" s="138"/>
      <c r="Y2985" s="136">
        <v>0</v>
      </c>
      <c r="Z2985" s="136"/>
    </row>
    <row r="2986" spans="1:26">
      <c r="A2986" s="140">
        <v>44814.251643518517</v>
      </c>
      <c r="B2986" s="74" t="s">
        <v>1770</v>
      </c>
      <c r="C2986" s="74" t="s">
        <v>1771</v>
      </c>
      <c r="D2986" s="74" t="s">
        <v>2</v>
      </c>
      <c r="E2986" s="139">
        <v>26475</v>
      </c>
      <c r="F2986" s="74" t="s">
        <v>27</v>
      </c>
      <c r="G2986" s="74" t="s">
        <v>333</v>
      </c>
      <c r="H2986" s="74" t="s">
        <v>1772</v>
      </c>
      <c r="I2986" s="74" t="s">
        <v>19</v>
      </c>
      <c r="J2986" s="136" t="s">
        <v>1773</v>
      </c>
      <c r="K2986" s="74" t="s">
        <v>1774</v>
      </c>
      <c r="L2986" s="74" t="s">
        <v>9</v>
      </c>
      <c r="M2986" s="74" t="s">
        <v>10</v>
      </c>
      <c r="N2986" s="137"/>
      <c r="O2986" s="74" t="s">
        <v>1775</v>
      </c>
      <c r="P2986" s="74" t="s">
        <v>1776</v>
      </c>
      <c r="Q2986" s="137"/>
      <c r="R2986" s="137"/>
      <c r="S2986" s="137"/>
      <c r="T2986" s="143"/>
      <c r="U2986" s="138"/>
      <c r="V2986" s="138"/>
      <c r="W2986" s="138"/>
      <c r="X2986" s="138"/>
      <c r="Y2986" s="136">
        <v>0</v>
      </c>
      <c r="Z2986" s="136"/>
    </row>
    <row r="2987" spans="1:26">
      <c r="A2987" s="140">
        <v>44816.287280092591</v>
      </c>
      <c r="B2987" s="74" t="s">
        <v>1777</v>
      </c>
      <c r="C2987" s="74" t="s">
        <v>1778</v>
      </c>
      <c r="D2987" s="74" t="s">
        <v>2</v>
      </c>
      <c r="E2987" s="139">
        <v>27033</v>
      </c>
      <c r="F2987" s="74" t="s">
        <v>3</v>
      </c>
      <c r="G2987" s="74" t="s">
        <v>1779</v>
      </c>
      <c r="H2987" s="74" t="s">
        <v>1780</v>
      </c>
      <c r="I2987" s="74" t="s">
        <v>19</v>
      </c>
      <c r="J2987" s="136" t="s">
        <v>1781</v>
      </c>
      <c r="K2987" s="74" t="s">
        <v>1782</v>
      </c>
      <c r="L2987" s="74" t="s">
        <v>9</v>
      </c>
      <c r="M2987" s="74" t="s">
        <v>10</v>
      </c>
      <c r="N2987" s="137"/>
      <c r="O2987" s="74" t="s">
        <v>1783</v>
      </c>
      <c r="P2987" s="74" t="s">
        <v>1784</v>
      </c>
      <c r="Q2987" s="137"/>
      <c r="R2987" s="137"/>
      <c r="S2987" s="137"/>
      <c r="T2987" s="143"/>
      <c r="U2987" s="138"/>
      <c r="V2987" s="138"/>
      <c r="W2987" s="138"/>
      <c r="X2987" s="138"/>
      <c r="Y2987" s="136">
        <v>0</v>
      </c>
      <c r="Z2987" s="136"/>
    </row>
    <row r="2988" spans="1:26">
      <c r="A2988" s="140">
        <v>44816.789976851855</v>
      </c>
      <c r="B2988" s="74" t="s">
        <v>1785</v>
      </c>
      <c r="C2988" s="74" t="s">
        <v>1596</v>
      </c>
      <c r="D2988" s="74" t="s">
        <v>2</v>
      </c>
      <c r="E2988" s="139">
        <v>32387</v>
      </c>
      <c r="F2988" s="74" t="s">
        <v>3</v>
      </c>
      <c r="G2988" s="74" t="s">
        <v>590</v>
      </c>
      <c r="H2988" s="74" t="s">
        <v>1786</v>
      </c>
      <c r="I2988" s="74" t="s">
        <v>6</v>
      </c>
      <c r="J2988" s="136" t="s">
        <v>1787</v>
      </c>
      <c r="K2988" s="74" t="s">
        <v>1788</v>
      </c>
      <c r="L2988" s="74" t="s">
        <v>9</v>
      </c>
      <c r="M2988" s="74" t="s">
        <v>10</v>
      </c>
      <c r="N2988" s="137"/>
      <c r="O2988" s="74" t="s">
        <v>1789</v>
      </c>
      <c r="P2988" s="74" t="s">
        <v>1790</v>
      </c>
      <c r="Q2988" s="137"/>
      <c r="R2988" s="137"/>
      <c r="S2988" s="137"/>
      <c r="T2988" s="143"/>
      <c r="U2988" s="138"/>
      <c r="V2988" s="138"/>
      <c r="W2988" s="138"/>
      <c r="X2988" s="138"/>
      <c r="Y2988" s="136">
        <v>0</v>
      </c>
      <c r="Z2988" s="136"/>
    </row>
    <row r="2989" spans="1:26">
      <c r="A2989" s="140">
        <v>44822.160509259258</v>
      </c>
      <c r="B2989" s="74" t="s">
        <v>1791</v>
      </c>
      <c r="C2989" s="74" t="s">
        <v>1792</v>
      </c>
      <c r="D2989" s="74" t="s">
        <v>120</v>
      </c>
      <c r="E2989" s="139">
        <v>25314</v>
      </c>
      <c r="F2989" s="74" t="s">
        <v>3</v>
      </c>
      <c r="G2989" s="74" t="s">
        <v>17</v>
      </c>
      <c r="H2989" s="74" t="s">
        <v>1793</v>
      </c>
      <c r="I2989" s="74" t="s">
        <v>19</v>
      </c>
      <c r="J2989" s="136" t="s">
        <v>1794</v>
      </c>
      <c r="K2989" s="74" t="s">
        <v>1795</v>
      </c>
      <c r="L2989" s="74" t="s">
        <v>175</v>
      </c>
      <c r="M2989" s="74" t="s">
        <v>65</v>
      </c>
      <c r="N2989" s="137"/>
      <c r="O2989" s="74" t="s">
        <v>1796</v>
      </c>
      <c r="P2989" s="137"/>
      <c r="Q2989" s="137"/>
      <c r="R2989" s="137"/>
      <c r="S2989" s="137"/>
      <c r="T2989" s="143"/>
      <c r="U2989" s="138"/>
      <c r="V2989" s="138"/>
      <c r="W2989" s="138"/>
      <c r="X2989" s="138"/>
      <c r="Y2989" s="136">
        <v>0</v>
      </c>
      <c r="Z2989" s="136"/>
    </row>
    <row r="2990" spans="1:26">
      <c r="A2990" s="140">
        <v>44822.25608796296</v>
      </c>
      <c r="B2990" s="74" t="s">
        <v>1797</v>
      </c>
      <c r="C2990" s="74" t="s">
        <v>1798</v>
      </c>
      <c r="D2990" s="74" t="s">
        <v>120</v>
      </c>
      <c r="E2990" s="139">
        <v>25253</v>
      </c>
      <c r="F2990" s="74" t="s">
        <v>3</v>
      </c>
      <c r="G2990" s="74" t="s">
        <v>17</v>
      </c>
      <c r="H2990" s="74" t="s">
        <v>1799</v>
      </c>
      <c r="I2990" s="74" t="s">
        <v>19</v>
      </c>
      <c r="J2990" s="136" t="s">
        <v>1800</v>
      </c>
      <c r="K2990" s="74" t="s">
        <v>1801</v>
      </c>
      <c r="L2990" s="74" t="s">
        <v>175</v>
      </c>
      <c r="M2990" s="74" t="s">
        <v>10</v>
      </c>
      <c r="N2990" s="137"/>
      <c r="O2990" s="74" t="s">
        <v>1802</v>
      </c>
      <c r="P2990" s="137"/>
      <c r="Q2990" s="137"/>
      <c r="R2990" s="137"/>
      <c r="S2990" s="137"/>
      <c r="T2990" s="143"/>
      <c r="U2990" s="138"/>
      <c r="V2990" s="138"/>
      <c r="W2990" s="138"/>
      <c r="X2990" s="138"/>
      <c r="Y2990" s="136">
        <v>0</v>
      </c>
      <c r="Z2990" s="136"/>
    </row>
    <row r="2991" spans="1:26">
      <c r="A2991" s="140">
        <v>44823.195856481485</v>
      </c>
      <c r="B2991" s="74" t="s">
        <v>1803</v>
      </c>
      <c r="C2991" s="74" t="s">
        <v>1804</v>
      </c>
      <c r="D2991" s="74" t="s">
        <v>1443</v>
      </c>
      <c r="E2991" s="139">
        <v>24357</v>
      </c>
      <c r="F2991" s="74" t="s">
        <v>3</v>
      </c>
      <c r="G2991" s="74" t="s">
        <v>1805</v>
      </c>
      <c r="H2991" s="74" t="s">
        <v>1806</v>
      </c>
      <c r="I2991" s="74" t="s">
        <v>19</v>
      </c>
      <c r="J2991" s="136" t="s">
        <v>1807</v>
      </c>
      <c r="K2991" s="74" t="s">
        <v>1808</v>
      </c>
      <c r="L2991" s="74" t="s">
        <v>40</v>
      </c>
      <c r="M2991" s="74" t="s">
        <v>10</v>
      </c>
      <c r="N2991" s="137"/>
      <c r="O2991" s="74" t="s">
        <v>1809</v>
      </c>
      <c r="P2991" s="137"/>
      <c r="Q2991" s="137"/>
      <c r="R2991" s="137"/>
      <c r="S2991" s="137"/>
      <c r="T2991" s="143"/>
      <c r="U2991" s="138"/>
      <c r="V2991" s="138"/>
      <c r="W2991" s="138"/>
      <c r="X2991" s="138"/>
      <c r="Y2991" s="136">
        <v>0</v>
      </c>
      <c r="Z2991" s="136"/>
    </row>
    <row r="2992" spans="1:26">
      <c r="A2992" s="140">
        <v>44823.626018518517</v>
      </c>
      <c r="B2992" s="74" t="s">
        <v>1810</v>
      </c>
      <c r="C2992" s="74" t="s">
        <v>1811</v>
      </c>
      <c r="D2992" s="74" t="s">
        <v>16</v>
      </c>
      <c r="E2992" s="139">
        <v>32470</v>
      </c>
      <c r="F2992" s="74" t="s">
        <v>27</v>
      </c>
      <c r="G2992" s="74" t="s">
        <v>61</v>
      </c>
      <c r="H2992" s="74" t="s">
        <v>1812</v>
      </c>
      <c r="I2992" s="74" t="s">
        <v>19</v>
      </c>
      <c r="J2992" s="136" t="s">
        <v>1813</v>
      </c>
      <c r="K2992" s="74" t="s">
        <v>1814</v>
      </c>
      <c r="L2992" s="74" t="s">
        <v>22</v>
      </c>
      <c r="M2992" s="74" t="s">
        <v>10</v>
      </c>
      <c r="N2992" s="137"/>
      <c r="O2992" s="74" t="s">
        <v>1815</v>
      </c>
      <c r="P2992" s="137"/>
      <c r="Q2992" s="137"/>
      <c r="R2992" s="137"/>
      <c r="S2992" s="137"/>
      <c r="T2992" s="143"/>
      <c r="U2992" s="138"/>
      <c r="V2992" s="138"/>
      <c r="W2992" s="138"/>
      <c r="X2992" s="138"/>
      <c r="Y2992" s="136">
        <v>0</v>
      </c>
      <c r="Z2992" s="136"/>
    </row>
    <row r="2993" spans="1:26">
      <c r="A2993" s="140">
        <v>44825.365497685183</v>
      </c>
      <c r="B2993" s="74" t="s">
        <v>1816</v>
      </c>
      <c r="C2993" s="74" t="s">
        <v>1817</v>
      </c>
      <c r="D2993" s="74" t="s">
        <v>2</v>
      </c>
      <c r="E2993" s="139">
        <v>26324</v>
      </c>
      <c r="F2993" s="74" t="s">
        <v>3</v>
      </c>
      <c r="G2993" s="74" t="s">
        <v>1818</v>
      </c>
      <c r="H2993" s="74" t="s">
        <v>1316</v>
      </c>
      <c r="I2993" s="74" t="s">
        <v>6</v>
      </c>
      <c r="J2993" s="136" t="s">
        <v>1819</v>
      </c>
      <c r="K2993" s="74" t="s">
        <v>1820</v>
      </c>
      <c r="L2993" s="74" t="s">
        <v>40</v>
      </c>
      <c r="M2993" s="74" t="s">
        <v>10</v>
      </c>
      <c r="N2993" s="137"/>
      <c r="O2993" s="74" t="s">
        <v>1821</v>
      </c>
      <c r="P2993" s="137"/>
      <c r="Q2993" s="137"/>
      <c r="R2993" s="137"/>
      <c r="S2993" s="137"/>
      <c r="T2993" s="143"/>
      <c r="U2993" s="138"/>
      <c r="V2993" s="138"/>
      <c r="W2993" s="138"/>
      <c r="X2993" s="138"/>
      <c r="Y2993" s="136">
        <v>0</v>
      </c>
      <c r="Z2993" s="136"/>
    </row>
    <row r="2994" spans="1:26">
      <c r="A2994" s="140">
        <v>44828.512499999997</v>
      </c>
      <c r="B2994" s="74" t="s">
        <v>1822</v>
      </c>
      <c r="C2994" s="74" t="s">
        <v>1823</v>
      </c>
      <c r="D2994" s="74" t="s">
        <v>2</v>
      </c>
      <c r="E2994" s="139">
        <v>28926</v>
      </c>
      <c r="F2994" s="74" t="s">
        <v>3</v>
      </c>
      <c r="G2994" s="74" t="s">
        <v>1824</v>
      </c>
      <c r="H2994" s="74" t="s">
        <v>1825</v>
      </c>
      <c r="I2994" s="74" t="s">
        <v>19</v>
      </c>
      <c r="J2994" s="136" t="s">
        <v>1826</v>
      </c>
      <c r="K2994" s="74" t="s">
        <v>1827</v>
      </c>
      <c r="L2994" s="74" t="s">
        <v>9</v>
      </c>
      <c r="M2994" s="74" t="s">
        <v>65</v>
      </c>
      <c r="N2994" s="137"/>
      <c r="O2994" s="74" t="s">
        <v>1828</v>
      </c>
      <c r="P2994" s="137"/>
      <c r="Q2994" s="137"/>
      <c r="R2994" s="137"/>
      <c r="S2994" s="137"/>
      <c r="T2994" s="143"/>
      <c r="U2994" s="138"/>
      <c r="V2994" s="138"/>
      <c r="W2994" s="138"/>
      <c r="X2994" s="138"/>
      <c r="Y2994" s="136">
        <v>0</v>
      </c>
      <c r="Z2994" s="136"/>
    </row>
    <row r="2995" spans="1:26">
      <c r="A2995" s="140">
        <v>44829.817199074074</v>
      </c>
      <c r="B2995" s="74" t="s">
        <v>1829</v>
      </c>
      <c r="C2995" s="74" t="s">
        <v>1830</v>
      </c>
      <c r="D2995" s="74" t="s">
        <v>2</v>
      </c>
      <c r="E2995" s="139">
        <v>21116</v>
      </c>
      <c r="F2995" s="74" t="s">
        <v>3</v>
      </c>
      <c r="G2995" s="74" t="s">
        <v>974</v>
      </c>
      <c r="H2995" s="74" t="s">
        <v>1831</v>
      </c>
      <c r="I2995" s="74" t="s">
        <v>6</v>
      </c>
      <c r="J2995" s="136" t="s">
        <v>1832</v>
      </c>
      <c r="K2995" s="74" t="s">
        <v>1833</v>
      </c>
      <c r="L2995" s="74" t="s">
        <v>9</v>
      </c>
      <c r="M2995" s="74" t="s">
        <v>10</v>
      </c>
      <c r="N2995" s="137"/>
      <c r="O2995" s="74" t="s">
        <v>1834</v>
      </c>
      <c r="P2995" s="137"/>
      <c r="Q2995" s="137"/>
      <c r="R2995" s="137"/>
      <c r="S2995" s="137"/>
      <c r="T2995" s="143"/>
      <c r="U2995" s="138"/>
      <c r="V2995" s="138"/>
      <c r="W2995" s="138"/>
      <c r="X2995" s="138"/>
      <c r="Y2995" s="136">
        <v>0</v>
      </c>
      <c r="Z2995" s="136"/>
    </row>
    <row r="2996" spans="1:26">
      <c r="A2996" s="140">
        <v>44831.575532407405</v>
      </c>
      <c r="B2996" s="74" t="s">
        <v>1835</v>
      </c>
      <c r="C2996" s="74" t="s">
        <v>1836</v>
      </c>
      <c r="D2996" s="74" t="s">
        <v>1443</v>
      </c>
      <c r="E2996" s="139">
        <v>29973</v>
      </c>
      <c r="F2996" s="74" t="s">
        <v>3</v>
      </c>
      <c r="G2996" s="74" t="s">
        <v>1837</v>
      </c>
      <c r="H2996" s="74" t="s">
        <v>1838</v>
      </c>
      <c r="I2996" s="74" t="s">
        <v>19</v>
      </c>
      <c r="J2996" s="136" t="s">
        <v>1839</v>
      </c>
      <c r="K2996" s="74" t="s">
        <v>1840</v>
      </c>
      <c r="L2996" s="74" t="s">
        <v>22</v>
      </c>
      <c r="M2996" s="74" t="s">
        <v>10</v>
      </c>
      <c r="N2996" s="137"/>
      <c r="O2996" s="74" t="s">
        <v>1841</v>
      </c>
      <c r="P2996" s="137"/>
      <c r="Q2996" s="137"/>
      <c r="R2996" s="137"/>
      <c r="S2996" s="137"/>
      <c r="T2996" s="143"/>
      <c r="U2996" s="138"/>
      <c r="V2996" s="138"/>
      <c r="W2996" s="138"/>
      <c r="X2996" s="138"/>
      <c r="Y2996" s="136">
        <v>0</v>
      </c>
      <c r="Z2996" s="136"/>
    </row>
    <row r="2997" spans="1:26">
      <c r="A2997" s="140">
        <v>44832.038946759261</v>
      </c>
      <c r="B2997" s="74" t="s">
        <v>1842</v>
      </c>
      <c r="C2997" s="74" t="s">
        <v>1843</v>
      </c>
      <c r="D2997" s="74" t="s">
        <v>1479</v>
      </c>
      <c r="E2997" s="139">
        <v>31831</v>
      </c>
      <c r="F2997" s="74" t="s">
        <v>27</v>
      </c>
      <c r="G2997" s="74" t="s">
        <v>333</v>
      </c>
      <c r="H2997" s="74" t="s">
        <v>564</v>
      </c>
      <c r="I2997" s="74" t="s">
        <v>19</v>
      </c>
      <c r="J2997" s="136" t="s">
        <v>1844</v>
      </c>
      <c r="K2997" s="74" t="s">
        <v>1845</v>
      </c>
      <c r="L2997" s="74" t="s">
        <v>9</v>
      </c>
      <c r="M2997" s="74" t="s">
        <v>10</v>
      </c>
      <c r="N2997" s="137"/>
      <c r="O2997" s="74" t="s">
        <v>1846</v>
      </c>
      <c r="P2997" s="137"/>
      <c r="Q2997" s="74" t="s">
        <v>1847</v>
      </c>
      <c r="R2997" s="137"/>
      <c r="S2997" s="137"/>
      <c r="T2997" s="143"/>
      <c r="U2997" s="138"/>
      <c r="V2997" s="138"/>
      <c r="W2997" s="138"/>
      <c r="X2997" s="138"/>
      <c r="Y2997" s="136">
        <v>0</v>
      </c>
      <c r="Z2997" s="136"/>
    </row>
    <row r="2998" spans="1:26">
      <c r="A2998" s="140">
        <v>44880.286458333336</v>
      </c>
      <c r="B2998" s="74" t="s">
        <v>1848</v>
      </c>
      <c r="C2998" s="74" t="s">
        <v>1849</v>
      </c>
      <c r="D2998" s="74" t="s">
        <v>2</v>
      </c>
      <c r="E2998" s="139">
        <v>33690</v>
      </c>
      <c r="F2998" s="74" t="s">
        <v>27</v>
      </c>
      <c r="G2998" s="74" t="s">
        <v>1850</v>
      </c>
      <c r="H2998" s="74" t="s">
        <v>1851</v>
      </c>
      <c r="I2998" s="74" t="s">
        <v>19</v>
      </c>
      <c r="J2998" s="136" t="s">
        <v>1852</v>
      </c>
      <c r="K2998" s="74" t="s">
        <v>1853</v>
      </c>
      <c r="L2998" s="74" t="s">
        <v>9</v>
      </c>
      <c r="M2998" s="74" t="s">
        <v>10</v>
      </c>
      <c r="N2998" s="137"/>
      <c r="O2998" s="74" t="s">
        <v>1854</v>
      </c>
      <c r="P2998" s="137"/>
      <c r="Q2998" s="137" t="s">
        <v>1855</v>
      </c>
      <c r="R2998" s="137">
        <v>44901</v>
      </c>
      <c r="S2998" s="137"/>
      <c r="T2998" s="143"/>
      <c r="U2998" s="138"/>
      <c r="V2998" s="138"/>
      <c r="W2998" s="138"/>
      <c r="X2998" s="138"/>
      <c r="Y2998" s="136">
        <v>0</v>
      </c>
      <c r="Z2998" s="136"/>
    </row>
    <row r="2999" spans="1:26">
      <c r="A2999" s="140">
        <v>44883.749340277776</v>
      </c>
      <c r="B2999" s="74" t="s">
        <v>1856</v>
      </c>
      <c r="C2999" s="74" t="s">
        <v>1817</v>
      </c>
      <c r="D2999" s="74" t="s">
        <v>2</v>
      </c>
      <c r="E2999" s="139">
        <v>27473</v>
      </c>
      <c r="F2999" s="74" t="s">
        <v>3</v>
      </c>
      <c r="G2999" s="74" t="s">
        <v>1698</v>
      </c>
      <c r="H2999" s="74" t="s">
        <v>1857</v>
      </c>
      <c r="I2999" s="74" t="s">
        <v>6</v>
      </c>
      <c r="J2999" s="136" t="s">
        <v>1858</v>
      </c>
      <c r="K2999" s="74" t="s">
        <v>1859</v>
      </c>
      <c r="L2999" s="74" t="s">
        <v>9</v>
      </c>
      <c r="M2999" s="74" t="s">
        <v>10</v>
      </c>
      <c r="N2999" s="137"/>
      <c r="O2999" s="74" t="s">
        <v>1860</v>
      </c>
      <c r="P2999" s="137"/>
      <c r="Q2999" s="137" t="s">
        <v>1855</v>
      </c>
      <c r="R2999" s="137">
        <v>44901</v>
      </c>
      <c r="S2999" s="137"/>
      <c r="T2999" s="143"/>
      <c r="U2999" s="138"/>
      <c r="V2999" s="138"/>
      <c r="W2999" s="138"/>
      <c r="X2999" s="138"/>
      <c r="Y2999" s="136">
        <v>0</v>
      </c>
      <c r="Z2999" s="136"/>
    </row>
    <row r="3000" spans="1:26">
      <c r="A3000" s="140">
        <v>44893.308020833334</v>
      </c>
      <c r="B3000" s="74" t="s">
        <v>1861</v>
      </c>
      <c r="C3000" s="74" t="s">
        <v>1862</v>
      </c>
      <c r="D3000" s="74"/>
      <c r="E3000" s="139">
        <v>31825</v>
      </c>
      <c r="F3000" s="74" t="s">
        <v>3</v>
      </c>
      <c r="G3000" s="74" t="s">
        <v>1863</v>
      </c>
      <c r="H3000" s="74" t="s">
        <v>1864</v>
      </c>
      <c r="I3000" s="74" t="s">
        <v>6</v>
      </c>
      <c r="J3000" s="136" t="s">
        <v>1865</v>
      </c>
      <c r="K3000" s="74" t="s">
        <v>1866</v>
      </c>
      <c r="L3000" s="74" t="s">
        <v>40</v>
      </c>
      <c r="M3000" s="74" t="s">
        <v>10</v>
      </c>
      <c r="N3000" s="137"/>
      <c r="O3000" s="74" t="s">
        <v>1867</v>
      </c>
      <c r="P3000" s="137"/>
      <c r="Q3000" s="137" t="s">
        <v>1855</v>
      </c>
      <c r="R3000" s="137">
        <v>44901</v>
      </c>
      <c r="S3000" s="137"/>
      <c r="T3000" s="143"/>
      <c r="U3000" s="138"/>
      <c r="V3000" s="138"/>
      <c r="W3000" s="138"/>
      <c r="X3000" s="138"/>
      <c r="Y3000" s="136">
        <v>0</v>
      </c>
      <c r="Z3000" s="136"/>
    </row>
    <row r="3001" spans="1:26">
      <c r="A3001" s="140">
        <v>44893.977233796293</v>
      </c>
      <c r="B3001" s="74" t="s">
        <v>1868</v>
      </c>
      <c r="C3001" s="74" t="s">
        <v>1869</v>
      </c>
      <c r="D3001" s="74"/>
      <c r="E3001" s="139">
        <v>23067</v>
      </c>
      <c r="F3001" s="74" t="s">
        <v>3</v>
      </c>
      <c r="G3001" s="74" t="s">
        <v>1870</v>
      </c>
      <c r="H3001" s="74" t="s">
        <v>1871</v>
      </c>
      <c r="I3001" s="74" t="s">
        <v>19</v>
      </c>
      <c r="J3001" s="136" t="s">
        <v>1872</v>
      </c>
      <c r="K3001" s="74" t="s">
        <v>1873</v>
      </c>
      <c r="L3001" s="74" t="s">
        <v>175</v>
      </c>
      <c r="M3001" s="74" t="s">
        <v>10</v>
      </c>
      <c r="N3001" s="137"/>
      <c r="O3001" s="74" t="s">
        <v>1874</v>
      </c>
      <c r="P3001" s="137"/>
      <c r="Q3001" s="137" t="s">
        <v>1855</v>
      </c>
      <c r="R3001" s="137">
        <v>44901</v>
      </c>
      <c r="S3001" s="137"/>
      <c r="T3001" s="143"/>
      <c r="U3001" s="138"/>
      <c r="V3001" s="138"/>
      <c r="W3001" s="138"/>
      <c r="X3001" s="138"/>
      <c r="Y3001" s="136">
        <v>0</v>
      </c>
      <c r="Z3001" s="136"/>
    </row>
    <row r="3002" spans="1:26">
      <c r="A3002" s="140">
        <v>44896.349212962959</v>
      </c>
      <c r="B3002" s="74" t="s">
        <v>1875</v>
      </c>
      <c r="C3002" s="74" t="s">
        <v>1876</v>
      </c>
      <c r="D3002" s="74" t="s">
        <v>2</v>
      </c>
      <c r="E3002" s="139">
        <v>34767</v>
      </c>
      <c r="F3002" s="74" t="s">
        <v>27</v>
      </c>
      <c r="G3002" s="74" t="s">
        <v>1877</v>
      </c>
      <c r="H3002" s="74" t="s">
        <v>1878</v>
      </c>
      <c r="I3002" s="74" t="s">
        <v>19</v>
      </c>
      <c r="J3002" s="136" t="s">
        <v>1879</v>
      </c>
      <c r="K3002" s="74" t="s">
        <v>1880</v>
      </c>
      <c r="L3002" s="74" t="s">
        <v>40</v>
      </c>
      <c r="M3002" s="74" t="s">
        <v>10</v>
      </c>
      <c r="N3002" s="137"/>
      <c r="O3002" s="74" t="s">
        <v>1881</v>
      </c>
      <c r="P3002" s="137"/>
      <c r="Q3002" s="137" t="s">
        <v>1855</v>
      </c>
      <c r="R3002" s="137">
        <v>44897</v>
      </c>
      <c r="S3002" s="137">
        <v>44900</v>
      </c>
      <c r="T3002" s="143"/>
      <c r="U3002" s="138"/>
      <c r="V3002" s="138"/>
      <c r="W3002" s="138"/>
      <c r="X3002" s="138"/>
      <c r="Y3002" s="136">
        <v>0</v>
      </c>
      <c r="Z3002" s="136"/>
    </row>
    <row r="3003" spans="1:26">
      <c r="A3003" s="140">
        <v>44897.006643518522</v>
      </c>
      <c r="B3003" s="74" t="s">
        <v>1882</v>
      </c>
      <c r="C3003" s="74" t="s">
        <v>1077</v>
      </c>
      <c r="D3003" s="74" t="s">
        <v>2</v>
      </c>
      <c r="E3003" s="139">
        <v>32818</v>
      </c>
      <c r="F3003" s="74" t="s">
        <v>3</v>
      </c>
      <c r="G3003" s="74" t="s">
        <v>1883</v>
      </c>
      <c r="H3003" s="74" t="s">
        <v>1884</v>
      </c>
      <c r="I3003" s="74" t="s">
        <v>6</v>
      </c>
      <c r="J3003" s="136" t="s">
        <v>1885</v>
      </c>
      <c r="K3003" s="74" t="s">
        <v>1886</v>
      </c>
      <c r="L3003" s="74" t="s">
        <v>175</v>
      </c>
      <c r="M3003" s="74" t="s">
        <v>10</v>
      </c>
      <c r="N3003" s="137"/>
      <c r="O3003" s="74" t="s">
        <v>1887</v>
      </c>
      <c r="P3003" s="137"/>
      <c r="Q3003" s="137" t="s">
        <v>1855</v>
      </c>
      <c r="R3003" s="137">
        <v>44897</v>
      </c>
      <c r="S3003" s="137">
        <v>44900</v>
      </c>
      <c r="T3003" s="143"/>
      <c r="U3003" s="138"/>
      <c r="V3003" s="138"/>
      <c r="W3003" s="138"/>
      <c r="X3003" s="138"/>
      <c r="Y3003" s="136">
        <v>0</v>
      </c>
      <c r="Z3003" s="136"/>
    </row>
    <row r="3004" spans="1:26">
      <c r="A3004" s="140">
        <v>44897.044641203705</v>
      </c>
      <c r="B3004" s="74" t="s">
        <v>1888</v>
      </c>
      <c r="C3004" s="74" t="s">
        <v>1889</v>
      </c>
      <c r="D3004" s="74" t="s">
        <v>2</v>
      </c>
      <c r="E3004" s="139">
        <v>35074</v>
      </c>
      <c r="F3004" s="74" t="s">
        <v>27</v>
      </c>
      <c r="G3004" s="74" t="s">
        <v>518</v>
      </c>
      <c r="H3004" s="74"/>
      <c r="I3004" s="74" t="s">
        <v>19</v>
      </c>
      <c r="J3004" s="136" t="s">
        <v>1890</v>
      </c>
      <c r="K3004" s="74" t="s">
        <v>1891</v>
      </c>
      <c r="L3004" s="74" t="s">
        <v>9</v>
      </c>
      <c r="M3004" s="74" t="s">
        <v>10</v>
      </c>
      <c r="N3004" s="137"/>
      <c r="O3004" s="74" t="s">
        <v>1892</v>
      </c>
      <c r="P3004" s="137"/>
      <c r="Q3004" s="137" t="s">
        <v>1855</v>
      </c>
      <c r="R3004" s="137">
        <v>44897</v>
      </c>
      <c r="S3004" s="137">
        <v>44900</v>
      </c>
      <c r="T3004" s="143"/>
      <c r="U3004" s="138"/>
      <c r="V3004" s="138"/>
      <c r="W3004" s="138"/>
      <c r="X3004" s="138"/>
      <c r="Y3004" s="136">
        <v>0</v>
      </c>
      <c r="Z3004" s="136"/>
    </row>
    <row r="3005" spans="1:26">
      <c r="A3005" s="140">
        <v>44899.495162037034</v>
      </c>
      <c r="B3005" s="74" t="s">
        <v>1893</v>
      </c>
      <c r="C3005" s="74" t="s">
        <v>1894</v>
      </c>
      <c r="D3005" s="74" t="s">
        <v>1479</v>
      </c>
      <c r="E3005" s="139">
        <v>34312</v>
      </c>
      <c r="F3005" s="74" t="s">
        <v>27</v>
      </c>
      <c r="G3005" s="74" t="s">
        <v>1895</v>
      </c>
      <c r="H3005" s="74" t="s">
        <v>1896</v>
      </c>
      <c r="I3005" s="74" t="s">
        <v>19</v>
      </c>
      <c r="J3005" s="136" t="s">
        <v>1897</v>
      </c>
      <c r="K3005" s="74" t="s">
        <v>1898</v>
      </c>
      <c r="L3005" s="74" t="s">
        <v>9</v>
      </c>
      <c r="M3005" s="74" t="s">
        <v>10</v>
      </c>
      <c r="N3005" s="137"/>
      <c r="O3005" s="74" t="s">
        <v>1899</v>
      </c>
      <c r="P3005" s="137"/>
      <c r="Q3005" s="137" t="s">
        <v>1855</v>
      </c>
      <c r="R3005" s="137">
        <v>44901</v>
      </c>
      <c r="S3005" s="137"/>
      <c r="T3005" s="143"/>
      <c r="U3005" s="138"/>
      <c r="V3005" s="138"/>
      <c r="W3005" s="138"/>
      <c r="X3005" s="138"/>
      <c r="Y3005" s="136">
        <v>0</v>
      </c>
      <c r="Z3005" s="136"/>
    </row>
    <row r="3006" spans="1:26">
      <c r="A3006" s="140">
        <v>44899.804629629631</v>
      </c>
      <c r="B3006" s="74" t="s">
        <v>1102</v>
      </c>
      <c r="C3006" s="74" t="s">
        <v>1900</v>
      </c>
      <c r="D3006" s="74" t="s">
        <v>2</v>
      </c>
      <c r="E3006" s="139">
        <v>27179</v>
      </c>
      <c r="F3006" s="74" t="s">
        <v>3</v>
      </c>
      <c r="G3006" s="74" t="s">
        <v>1901</v>
      </c>
      <c r="H3006" s="74" t="s">
        <v>1902</v>
      </c>
      <c r="I3006" s="74" t="s">
        <v>6</v>
      </c>
      <c r="J3006" s="136" t="s">
        <v>1903</v>
      </c>
      <c r="K3006" s="74" t="s">
        <v>1904</v>
      </c>
      <c r="L3006" s="74" t="s">
        <v>22</v>
      </c>
      <c r="M3006" s="74" t="s">
        <v>10</v>
      </c>
      <c r="N3006" s="137"/>
      <c r="O3006" s="74" t="s">
        <v>1905</v>
      </c>
      <c r="P3006" s="137"/>
      <c r="Q3006" s="137" t="s">
        <v>1855</v>
      </c>
      <c r="R3006" s="137">
        <v>44901</v>
      </c>
      <c r="S3006" s="137"/>
      <c r="T3006" s="143"/>
      <c r="U3006" s="138"/>
      <c r="V3006" s="138"/>
      <c r="W3006" s="138"/>
      <c r="X3006" s="138">
        <v>215</v>
      </c>
      <c r="Y3006" s="136">
        <v>2580</v>
      </c>
      <c r="Z3006" s="136"/>
    </row>
    <row r="3007" spans="1:26">
      <c r="A3007" s="140">
        <v>44900.172349537039</v>
      </c>
      <c r="B3007" s="74" t="s">
        <v>1906</v>
      </c>
      <c r="C3007" s="74" t="s">
        <v>1907</v>
      </c>
      <c r="D3007" s="74" t="s">
        <v>120</v>
      </c>
      <c r="E3007" s="139">
        <v>44870</v>
      </c>
      <c r="F3007" s="74" t="s">
        <v>27</v>
      </c>
      <c r="G3007" s="74" t="s">
        <v>171</v>
      </c>
      <c r="H3007" s="74" t="s">
        <v>1908</v>
      </c>
      <c r="I3007" s="74" t="s">
        <v>19</v>
      </c>
      <c r="J3007" s="136" t="s">
        <v>1909</v>
      </c>
      <c r="K3007" s="74" t="s">
        <v>1910</v>
      </c>
      <c r="L3007" s="74" t="s">
        <v>40</v>
      </c>
      <c r="M3007" s="74" t="s">
        <v>65</v>
      </c>
      <c r="N3007" s="137"/>
      <c r="O3007" s="74" t="s">
        <v>1911</v>
      </c>
      <c r="P3007" s="137"/>
      <c r="Q3007" s="137" t="s">
        <v>1855</v>
      </c>
      <c r="R3007" s="137">
        <v>44901</v>
      </c>
      <c r="S3007" s="137"/>
      <c r="T3007" s="143"/>
      <c r="U3007" s="138"/>
      <c r="V3007" s="138"/>
      <c r="W3007" s="138"/>
      <c r="X3007" s="138"/>
      <c r="Y3007" s="136">
        <v>0</v>
      </c>
      <c r="Z3007" s="136"/>
    </row>
    <row r="3008" spans="1:26">
      <c r="A3008" s="140">
        <v>44903.144317129627</v>
      </c>
      <c r="B3008" s="74" t="s">
        <v>1912</v>
      </c>
      <c r="C3008" s="74" t="s">
        <v>1913</v>
      </c>
      <c r="D3008" s="74" t="s">
        <v>1535</v>
      </c>
      <c r="E3008" s="139">
        <v>34567</v>
      </c>
      <c r="F3008" s="74" t="s">
        <v>3</v>
      </c>
      <c r="G3008" s="74" t="s">
        <v>1914</v>
      </c>
      <c r="H3008" s="74" t="s">
        <v>1915</v>
      </c>
      <c r="I3008" s="74" t="s">
        <v>6</v>
      </c>
      <c r="J3008" s="136" t="s">
        <v>1916</v>
      </c>
      <c r="K3008" s="74" t="s">
        <v>1917</v>
      </c>
      <c r="L3008" s="74" t="s">
        <v>9</v>
      </c>
      <c r="M3008" s="74" t="s">
        <v>10</v>
      </c>
      <c r="N3008" s="137"/>
      <c r="O3008" s="74" t="s">
        <v>1918</v>
      </c>
      <c r="P3008" s="74" t="s">
        <v>1919</v>
      </c>
      <c r="Q3008" s="137"/>
      <c r="R3008" s="137"/>
      <c r="S3008" s="137"/>
      <c r="T3008" s="143"/>
      <c r="U3008" s="138"/>
      <c r="V3008" s="138"/>
      <c r="W3008" s="138"/>
      <c r="X3008" s="138"/>
      <c r="Y3008" s="136">
        <v>0</v>
      </c>
      <c r="Z3008" s="136"/>
    </row>
    <row r="3009" spans="1:26">
      <c r="A3009" s="140">
        <v>44918.71769675926</v>
      </c>
      <c r="B3009" s="74" t="s">
        <v>1920</v>
      </c>
      <c r="C3009" s="74" t="s">
        <v>1921</v>
      </c>
      <c r="D3009" s="74" t="s">
        <v>1443</v>
      </c>
      <c r="E3009" s="139">
        <v>35113</v>
      </c>
      <c r="F3009" s="74" t="s">
        <v>3</v>
      </c>
      <c r="G3009" s="74" t="s">
        <v>1922</v>
      </c>
      <c r="H3009" s="74" t="s">
        <v>1923</v>
      </c>
      <c r="I3009" s="74" t="s">
        <v>6</v>
      </c>
      <c r="J3009" s="136" t="s">
        <v>1924</v>
      </c>
      <c r="K3009" s="74" t="s">
        <v>1925</v>
      </c>
      <c r="L3009" s="74" t="s">
        <v>22</v>
      </c>
      <c r="M3009" s="74" t="s">
        <v>10</v>
      </c>
      <c r="N3009" s="137"/>
      <c r="O3009" s="74" t="s">
        <v>1926</v>
      </c>
      <c r="P3009" s="74" t="s">
        <v>1927</v>
      </c>
      <c r="Q3009" s="137"/>
      <c r="R3009" s="137"/>
      <c r="S3009" s="137"/>
      <c r="T3009" s="143"/>
      <c r="U3009" s="138"/>
      <c r="V3009" s="138"/>
      <c r="W3009" s="138"/>
      <c r="X3009" s="138"/>
      <c r="Y3009" s="136">
        <v>0</v>
      </c>
      <c r="Z3009" s="136"/>
    </row>
    <row r="3010" spans="1:26">
      <c r="A3010" s="140">
        <v>44919.103368055556</v>
      </c>
      <c r="B3010" s="74" t="s">
        <v>1928</v>
      </c>
      <c r="C3010" s="74" t="s">
        <v>1929</v>
      </c>
      <c r="D3010" s="74" t="s">
        <v>1535</v>
      </c>
      <c r="E3010" s="139">
        <v>37678</v>
      </c>
      <c r="F3010" s="74" t="s">
        <v>27</v>
      </c>
      <c r="G3010" s="74" t="s">
        <v>1930</v>
      </c>
      <c r="H3010" s="74" t="s">
        <v>1931</v>
      </c>
      <c r="I3010" s="74" t="s">
        <v>19</v>
      </c>
      <c r="J3010" s="136" t="s">
        <v>1932</v>
      </c>
      <c r="K3010" s="74" t="s">
        <v>1933</v>
      </c>
      <c r="L3010" s="74" t="s">
        <v>9</v>
      </c>
      <c r="M3010" s="74" t="s">
        <v>10</v>
      </c>
      <c r="N3010" s="137"/>
      <c r="O3010" s="74" t="s">
        <v>1934</v>
      </c>
      <c r="P3010" s="74" t="s">
        <v>1935</v>
      </c>
      <c r="Q3010" s="137"/>
      <c r="R3010" s="137"/>
      <c r="S3010" s="137"/>
      <c r="T3010" s="143"/>
      <c r="U3010" s="138"/>
      <c r="V3010" s="138"/>
      <c r="W3010" s="138"/>
      <c r="X3010" s="138"/>
      <c r="Y3010" s="136">
        <v>0</v>
      </c>
      <c r="Z3010" s="136"/>
    </row>
    <row r="3011" spans="1:26">
      <c r="A3011" s="140">
        <v>44919.604004629633</v>
      </c>
      <c r="B3011" s="74" t="s">
        <v>1936</v>
      </c>
      <c r="C3011" s="74" t="s">
        <v>1937</v>
      </c>
      <c r="D3011" s="74" t="s">
        <v>2</v>
      </c>
      <c r="E3011" s="139">
        <v>23919</v>
      </c>
      <c r="F3011" s="74" t="s">
        <v>3</v>
      </c>
      <c r="G3011" s="74" t="s">
        <v>112</v>
      </c>
      <c r="H3011" s="74" t="s">
        <v>1938</v>
      </c>
      <c r="I3011" s="74" t="s">
        <v>19</v>
      </c>
      <c r="J3011" s="136" t="s">
        <v>1939</v>
      </c>
      <c r="K3011" s="74" t="s">
        <v>1940</v>
      </c>
      <c r="L3011" s="74" t="s">
        <v>9</v>
      </c>
      <c r="M3011" s="74" t="s">
        <v>10</v>
      </c>
      <c r="N3011" s="137"/>
      <c r="O3011" s="74" t="s">
        <v>1941</v>
      </c>
      <c r="P3011" s="74" t="s">
        <v>1942</v>
      </c>
      <c r="Q3011" s="137"/>
      <c r="R3011" s="137"/>
      <c r="S3011" s="137"/>
      <c r="T3011" s="143"/>
      <c r="U3011" s="138"/>
      <c r="V3011" s="138"/>
      <c r="W3011" s="138"/>
      <c r="X3011" s="138"/>
      <c r="Y3011" s="136">
        <v>0</v>
      </c>
      <c r="Z3011" s="136"/>
    </row>
    <row r="3012" spans="1:26">
      <c r="A3012" s="140">
        <v>44920.160034722219</v>
      </c>
      <c r="B3012" s="74" t="s">
        <v>1943</v>
      </c>
      <c r="C3012" s="74" t="s">
        <v>309</v>
      </c>
      <c r="D3012" s="74" t="s">
        <v>2</v>
      </c>
      <c r="E3012" s="139">
        <v>27937</v>
      </c>
      <c r="F3012" s="74" t="s">
        <v>3</v>
      </c>
      <c r="G3012" s="74" t="s">
        <v>1944</v>
      </c>
      <c r="H3012" s="74" t="s">
        <v>1945</v>
      </c>
      <c r="I3012" s="74" t="s">
        <v>19</v>
      </c>
      <c r="J3012" s="136" t="s">
        <v>1946</v>
      </c>
      <c r="K3012" s="74" t="s">
        <v>1947</v>
      </c>
      <c r="L3012" s="74" t="s">
        <v>175</v>
      </c>
      <c r="M3012" s="74" t="s">
        <v>10</v>
      </c>
      <c r="N3012" s="137"/>
      <c r="O3012" s="74" t="s">
        <v>1948</v>
      </c>
      <c r="P3012" s="74" t="s">
        <v>1949</v>
      </c>
      <c r="Q3012" s="137"/>
      <c r="R3012" s="137"/>
      <c r="S3012" s="137"/>
      <c r="T3012" s="143"/>
      <c r="U3012" s="138"/>
      <c r="V3012" s="138"/>
      <c r="W3012" s="138"/>
      <c r="X3012" s="138"/>
      <c r="Y3012" s="136">
        <v>0</v>
      </c>
      <c r="Z3012" s="136"/>
    </row>
    <row r="3013" spans="1:26">
      <c r="A3013" s="140">
        <v>44920.922430555554</v>
      </c>
      <c r="B3013" s="74" t="s">
        <v>1950</v>
      </c>
      <c r="C3013" s="74" t="s">
        <v>1951</v>
      </c>
      <c r="D3013" s="74" t="s">
        <v>16</v>
      </c>
      <c r="E3013" s="139">
        <v>31264</v>
      </c>
      <c r="F3013" s="74" t="s">
        <v>27</v>
      </c>
      <c r="G3013" s="74" t="s">
        <v>28</v>
      </c>
      <c r="H3013" s="74" t="s">
        <v>1952</v>
      </c>
      <c r="I3013" s="74" t="s">
        <v>19</v>
      </c>
      <c r="J3013" s="136" t="s">
        <v>1953</v>
      </c>
      <c r="K3013" s="74" t="s">
        <v>1954</v>
      </c>
      <c r="L3013" s="74" t="s">
        <v>175</v>
      </c>
      <c r="M3013" s="74" t="s">
        <v>10</v>
      </c>
      <c r="N3013" s="137"/>
      <c r="O3013" s="74" t="s">
        <v>1955</v>
      </c>
      <c r="P3013" s="74" t="s">
        <v>1956</v>
      </c>
      <c r="Q3013" s="137"/>
      <c r="R3013" s="137"/>
      <c r="S3013" s="137"/>
      <c r="T3013" s="137"/>
      <c r="U3013" s="138"/>
      <c r="V3013" s="138"/>
      <c r="W3013" s="138"/>
      <c r="X3013" s="138"/>
      <c r="Y3013" s="136">
        <v>0</v>
      </c>
      <c r="Z3013" s="136"/>
    </row>
    <row r="3014" spans="1:26">
      <c r="A3014" s="140">
        <v>44923.546759259261</v>
      </c>
      <c r="B3014" s="74" t="s">
        <v>1957</v>
      </c>
      <c r="C3014" s="74" t="s">
        <v>1958</v>
      </c>
      <c r="D3014" s="74" t="s">
        <v>2</v>
      </c>
      <c r="E3014" s="139">
        <v>29726</v>
      </c>
      <c r="F3014" s="74" t="s">
        <v>27</v>
      </c>
      <c r="G3014" s="74" t="s">
        <v>333</v>
      </c>
      <c r="H3014" s="74" t="s">
        <v>1959</v>
      </c>
      <c r="I3014" s="74" t="s">
        <v>19</v>
      </c>
      <c r="J3014" s="136" t="s">
        <v>1960</v>
      </c>
      <c r="K3014" s="74" t="s">
        <v>1961</v>
      </c>
      <c r="L3014" s="74" t="s">
        <v>9</v>
      </c>
      <c r="M3014" s="74" t="s">
        <v>10</v>
      </c>
      <c r="N3014" s="137"/>
      <c r="O3014" s="74" t="s">
        <v>1962</v>
      </c>
      <c r="P3014" s="74" t="s">
        <v>1963</v>
      </c>
      <c r="Q3014" s="137"/>
      <c r="R3014" s="137"/>
      <c r="S3014" s="137"/>
      <c r="T3014" s="137"/>
      <c r="U3014" s="138"/>
      <c r="V3014" s="138"/>
      <c r="W3014" s="138"/>
      <c r="X3014" s="138"/>
      <c r="Y3014" s="136">
        <v>0</v>
      </c>
      <c r="Z3014" s="136"/>
    </row>
    <row r="3015" spans="1:26">
      <c r="A3015" s="140">
        <v>44925.909629629627</v>
      </c>
      <c r="B3015" s="74" t="s">
        <v>1964</v>
      </c>
      <c r="C3015" s="74" t="s">
        <v>1965</v>
      </c>
      <c r="D3015" s="74" t="s">
        <v>16</v>
      </c>
      <c r="E3015" s="139">
        <v>34861</v>
      </c>
      <c r="F3015" s="74" t="s">
        <v>3</v>
      </c>
      <c r="G3015" s="74" t="s">
        <v>1966</v>
      </c>
      <c r="H3015" s="74" t="s">
        <v>240</v>
      </c>
      <c r="I3015" s="74" t="s">
        <v>6</v>
      </c>
      <c r="J3015" s="136" t="s">
        <v>1967</v>
      </c>
      <c r="K3015" s="74" t="s">
        <v>1968</v>
      </c>
      <c r="L3015" s="74" t="s">
        <v>22</v>
      </c>
      <c r="M3015" s="74" t="s">
        <v>10</v>
      </c>
      <c r="N3015" s="137"/>
      <c r="O3015" s="74" t="s">
        <v>1969</v>
      </c>
      <c r="P3015" s="74" t="s">
        <v>1970</v>
      </c>
      <c r="Q3015" s="137"/>
      <c r="R3015" s="137"/>
      <c r="S3015" s="137"/>
      <c r="T3015" s="137"/>
      <c r="U3015" s="138"/>
      <c r="V3015" s="138"/>
      <c r="W3015" s="138"/>
      <c r="X3015" s="138"/>
      <c r="Y3015" s="136">
        <v>0</v>
      </c>
      <c r="Z3015" s="136"/>
    </row>
    <row r="3016" spans="1:26">
      <c r="A3016" s="140">
        <v>44926.394791666666</v>
      </c>
      <c r="B3016" s="74" t="s">
        <v>1971</v>
      </c>
      <c r="C3016" s="74" t="s">
        <v>1972</v>
      </c>
      <c r="D3016" s="74" t="s">
        <v>2</v>
      </c>
      <c r="E3016" s="139">
        <v>28392</v>
      </c>
      <c r="F3016" s="74" t="s">
        <v>3</v>
      </c>
      <c r="G3016" s="74" t="s">
        <v>95</v>
      </c>
      <c r="H3016" s="74" t="s">
        <v>1973</v>
      </c>
      <c r="I3016" s="74" t="s">
        <v>6</v>
      </c>
      <c r="J3016" s="136" t="s">
        <v>1974</v>
      </c>
      <c r="K3016" s="74" t="s">
        <v>1975</v>
      </c>
      <c r="L3016" s="74" t="s">
        <v>175</v>
      </c>
      <c r="M3016" s="74" t="s">
        <v>65</v>
      </c>
      <c r="N3016" s="137"/>
      <c r="O3016" s="74" t="s">
        <v>1976</v>
      </c>
      <c r="P3016" s="74" t="s">
        <v>1977</v>
      </c>
      <c r="Q3016" s="137"/>
      <c r="R3016" s="137"/>
      <c r="S3016" s="137"/>
      <c r="T3016" s="137"/>
      <c r="U3016" s="138"/>
      <c r="V3016" s="138"/>
      <c r="W3016" s="138"/>
      <c r="X3016" s="138"/>
      <c r="Y3016" s="136">
        <v>0</v>
      </c>
      <c r="Z3016" s="136"/>
    </row>
    <row r="3017" spans="1:26">
      <c r="A3017" s="140">
        <v>44928.363194444442</v>
      </c>
      <c r="B3017" s="74" t="s">
        <v>1978</v>
      </c>
      <c r="C3017" s="74" t="s">
        <v>1979</v>
      </c>
      <c r="D3017" s="74" t="s">
        <v>1535</v>
      </c>
      <c r="E3017" s="139">
        <v>44949</v>
      </c>
      <c r="F3017" s="74" t="s">
        <v>3</v>
      </c>
      <c r="G3017" s="74" t="s">
        <v>1980</v>
      </c>
      <c r="H3017" s="74" t="s">
        <v>1529</v>
      </c>
      <c r="I3017" s="74" t="s">
        <v>19</v>
      </c>
      <c r="J3017" s="136" t="s">
        <v>1981</v>
      </c>
      <c r="K3017" s="74" t="s">
        <v>1982</v>
      </c>
      <c r="L3017" s="74" t="s">
        <v>40</v>
      </c>
      <c r="M3017" s="74" t="s">
        <v>65</v>
      </c>
      <c r="N3017" s="137"/>
      <c r="O3017" s="74" t="s">
        <v>1983</v>
      </c>
      <c r="P3017" s="74" t="s">
        <v>1984</v>
      </c>
      <c r="Q3017" s="137"/>
      <c r="R3017" s="137"/>
      <c r="S3017" s="137"/>
      <c r="T3017" s="137"/>
      <c r="U3017" s="138"/>
      <c r="V3017" s="138"/>
      <c r="W3017" s="138"/>
      <c r="X3017" s="138"/>
      <c r="Y3017" s="136">
        <v>0</v>
      </c>
      <c r="Z3017" s="136"/>
    </row>
    <row r="3018" spans="1:26">
      <c r="A3018" s="140">
        <v>44930.108715277776</v>
      </c>
      <c r="B3018" s="74" t="s">
        <v>1985</v>
      </c>
      <c r="C3018" s="74" t="s">
        <v>1986</v>
      </c>
      <c r="D3018" s="74" t="s">
        <v>2</v>
      </c>
      <c r="E3018" s="139">
        <v>30682</v>
      </c>
      <c r="F3018" s="74" t="s">
        <v>3</v>
      </c>
      <c r="G3018" s="74" t="s">
        <v>1987</v>
      </c>
      <c r="H3018" s="74" t="s">
        <v>1988</v>
      </c>
      <c r="I3018" s="74" t="s">
        <v>19</v>
      </c>
      <c r="J3018" s="136" t="s">
        <v>1989</v>
      </c>
      <c r="K3018" s="74" t="s">
        <v>1990</v>
      </c>
      <c r="L3018" s="74" t="s">
        <v>9</v>
      </c>
      <c r="M3018" s="74" t="s">
        <v>65</v>
      </c>
      <c r="N3018" s="137"/>
      <c r="O3018" s="74" t="s">
        <v>1991</v>
      </c>
      <c r="P3018" s="74" t="s">
        <v>1992</v>
      </c>
      <c r="Q3018" s="137"/>
      <c r="R3018" s="137"/>
      <c r="S3018" s="137"/>
      <c r="T3018" s="137"/>
      <c r="U3018" s="138"/>
      <c r="V3018" s="138"/>
      <c r="W3018" s="138"/>
      <c r="X3018" s="138"/>
      <c r="Y3018" s="136"/>
      <c r="Z3018" s="136"/>
    </row>
    <row r="3019" spans="1:26">
      <c r="A3019" s="139">
        <v>44936.069872685184</v>
      </c>
      <c r="B3019" s="74" t="s">
        <v>1993</v>
      </c>
      <c r="C3019" s="74" t="s">
        <v>1994</v>
      </c>
      <c r="D3019" s="74" t="s">
        <v>2</v>
      </c>
      <c r="E3019" s="139">
        <v>30095</v>
      </c>
      <c r="F3019" s="74" t="s">
        <v>3</v>
      </c>
      <c r="G3019" s="74" t="s">
        <v>1995</v>
      </c>
      <c r="H3019" s="74" t="s">
        <v>1996</v>
      </c>
      <c r="I3019" s="74" t="s">
        <v>19</v>
      </c>
      <c r="J3019" s="136" t="s">
        <v>1997</v>
      </c>
      <c r="K3019" s="74" t="s">
        <v>1998</v>
      </c>
      <c r="L3019" s="74" t="s">
        <v>175</v>
      </c>
      <c r="M3019" s="74" t="s">
        <v>10</v>
      </c>
      <c r="N3019" s="137"/>
      <c r="O3019" s="74" t="s">
        <v>1999</v>
      </c>
      <c r="P3019" s="74" t="s">
        <v>2000</v>
      </c>
      <c r="Q3019" s="137"/>
      <c r="R3019" s="137"/>
      <c r="S3019" s="137"/>
      <c r="T3019" s="137"/>
      <c r="U3019" s="138"/>
      <c r="V3019" s="138"/>
      <c r="W3019" s="138"/>
      <c r="X3019" s="138"/>
      <c r="Y3019" s="136"/>
      <c r="Z3019" s="136"/>
    </row>
    <row r="3020" spans="1:26">
      <c r="A3020" s="139">
        <v>44937.070729166669</v>
      </c>
      <c r="B3020" s="74" t="s">
        <v>2001</v>
      </c>
      <c r="C3020" s="74" t="s">
        <v>2002</v>
      </c>
      <c r="D3020" s="74" t="s">
        <v>2</v>
      </c>
      <c r="E3020" s="139">
        <v>35725</v>
      </c>
      <c r="F3020" s="74" t="s">
        <v>27</v>
      </c>
      <c r="G3020" s="74" t="s">
        <v>171</v>
      </c>
      <c r="H3020" s="74" t="s">
        <v>2003</v>
      </c>
      <c r="I3020" s="74" t="s">
        <v>19</v>
      </c>
      <c r="J3020" s="136" t="s">
        <v>2004</v>
      </c>
      <c r="K3020" s="74" t="s">
        <v>2005</v>
      </c>
      <c r="L3020" s="74" t="s">
        <v>40</v>
      </c>
      <c r="M3020" s="74" t="s">
        <v>10</v>
      </c>
      <c r="N3020" s="137"/>
      <c r="O3020" s="74" t="s">
        <v>2006</v>
      </c>
      <c r="P3020" s="74" t="s">
        <v>2007</v>
      </c>
      <c r="Q3020" s="137"/>
      <c r="R3020" s="137"/>
      <c r="S3020" s="137"/>
      <c r="T3020" s="137"/>
      <c r="U3020" s="138"/>
      <c r="V3020" s="138"/>
      <c r="W3020" s="138"/>
      <c r="X3020" s="138"/>
      <c r="Y3020" s="136"/>
      <c r="Z3020" s="136"/>
    </row>
    <row r="3021" spans="1:26">
      <c r="A3021" s="139">
        <v>44938.343090277776</v>
      </c>
      <c r="B3021" s="74" t="s">
        <v>2008</v>
      </c>
      <c r="C3021" s="74" t="s">
        <v>2009</v>
      </c>
      <c r="D3021" s="74" t="s">
        <v>2</v>
      </c>
      <c r="E3021" s="139">
        <v>37398</v>
      </c>
      <c r="F3021" s="74" t="s">
        <v>3</v>
      </c>
      <c r="G3021" s="74" t="s">
        <v>2010</v>
      </c>
      <c r="H3021" s="74" t="s">
        <v>2011</v>
      </c>
      <c r="I3021" s="74" t="s">
        <v>6</v>
      </c>
      <c r="J3021" s="136" t="s">
        <v>2012</v>
      </c>
      <c r="K3021" s="74" t="s">
        <v>2013</v>
      </c>
      <c r="L3021" s="74" t="s">
        <v>22</v>
      </c>
      <c r="M3021" s="74" t="s">
        <v>10</v>
      </c>
      <c r="N3021" s="137"/>
      <c r="O3021" s="74" t="s">
        <v>2014</v>
      </c>
      <c r="P3021" s="74" t="s">
        <v>2015</v>
      </c>
      <c r="Q3021" s="137"/>
      <c r="R3021" s="137"/>
      <c r="S3021" s="137"/>
      <c r="T3021" s="137"/>
      <c r="U3021" s="138"/>
      <c r="V3021" s="138"/>
      <c r="W3021" s="138"/>
      <c r="X3021" s="138"/>
      <c r="Y3021" s="136"/>
      <c r="Z3021" s="136"/>
    </row>
    <row r="3022" spans="1:26">
      <c r="A3022" s="139">
        <v>44939.608923611115</v>
      </c>
      <c r="B3022" s="74" t="s">
        <v>2016</v>
      </c>
      <c r="C3022" s="74" t="s">
        <v>2017</v>
      </c>
      <c r="D3022" s="74" t="s">
        <v>1535</v>
      </c>
      <c r="E3022" s="139">
        <v>33458</v>
      </c>
      <c r="F3022" s="74" t="s">
        <v>3</v>
      </c>
      <c r="G3022" s="74" t="s">
        <v>403</v>
      </c>
      <c r="H3022" s="74" t="s">
        <v>2018</v>
      </c>
      <c r="I3022" s="74" t="s">
        <v>6</v>
      </c>
      <c r="J3022" s="136" t="s">
        <v>2019</v>
      </c>
      <c r="K3022" s="74" t="s">
        <v>2020</v>
      </c>
      <c r="L3022" s="74" t="s">
        <v>175</v>
      </c>
      <c r="M3022" s="74" t="s">
        <v>10</v>
      </c>
      <c r="N3022" s="137"/>
      <c r="O3022" s="74" t="s">
        <v>2021</v>
      </c>
      <c r="P3022" s="74" t="s">
        <v>2022</v>
      </c>
      <c r="Q3022" s="137"/>
      <c r="R3022" s="137"/>
      <c r="S3022" s="137"/>
      <c r="T3022" s="137"/>
      <c r="U3022" s="138"/>
      <c r="V3022" s="138"/>
      <c r="W3022" s="138"/>
      <c r="X3022" s="138"/>
      <c r="Y3022" s="136"/>
      <c r="Z3022" s="136"/>
    </row>
    <row r="3023" spans="1:26">
      <c r="A3023" s="139">
        <v>44940.438287037039</v>
      </c>
      <c r="B3023" s="74" t="s">
        <v>2023</v>
      </c>
      <c r="C3023" s="74" t="s">
        <v>504</v>
      </c>
      <c r="D3023" s="74" t="s">
        <v>2</v>
      </c>
      <c r="E3023" s="139">
        <v>35533</v>
      </c>
      <c r="F3023" s="74" t="s">
        <v>3</v>
      </c>
      <c r="G3023" s="74" t="s">
        <v>2024</v>
      </c>
      <c r="H3023" s="74" t="s">
        <v>2025</v>
      </c>
      <c r="I3023" s="74" t="s">
        <v>6</v>
      </c>
      <c r="J3023" s="136" t="s">
        <v>2026</v>
      </c>
      <c r="K3023" s="74" t="s">
        <v>2027</v>
      </c>
      <c r="L3023" s="74" t="s">
        <v>40</v>
      </c>
      <c r="M3023" s="74" t="s">
        <v>65</v>
      </c>
      <c r="N3023" s="137"/>
      <c r="O3023" s="74" t="s">
        <v>2028</v>
      </c>
      <c r="P3023" s="74" t="s">
        <v>2029</v>
      </c>
      <c r="Q3023" s="137"/>
      <c r="R3023" s="137"/>
      <c r="S3023" s="137"/>
      <c r="T3023" s="137"/>
      <c r="U3023" s="138"/>
      <c r="V3023" s="138"/>
      <c r="W3023" s="138"/>
      <c r="X3023" s="138"/>
      <c r="Y3023" s="136"/>
      <c r="Z3023" s="136"/>
    </row>
    <row r="3024" spans="1:26">
      <c r="A3024" s="139">
        <v>44943.390532407408</v>
      </c>
      <c r="B3024" s="74" t="s">
        <v>2030</v>
      </c>
      <c r="C3024" s="74" t="s">
        <v>2031</v>
      </c>
      <c r="D3024" s="74" t="s">
        <v>1479</v>
      </c>
      <c r="E3024" s="139">
        <v>36842</v>
      </c>
      <c r="F3024" s="74" t="s">
        <v>27</v>
      </c>
      <c r="G3024" s="74" t="s">
        <v>372</v>
      </c>
      <c r="H3024" s="74" t="s">
        <v>2032</v>
      </c>
      <c r="I3024" s="74" t="s">
        <v>19</v>
      </c>
      <c r="J3024" s="136" t="s">
        <v>2033</v>
      </c>
      <c r="K3024" s="74" t="s">
        <v>2034</v>
      </c>
      <c r="L3024" s="74" t="s">
        <v>9</v>
      </c>
      <c r="M3024" s="74" t="s">
        <v>10</v>
      </c>
      <c r="N3024" s="137"/>
      <c r="O3024" s="74" t="s">
        <v>2035</v>
      </c>
      <c r="P3024" s="137"/>
      <c r="Q3024" s="137"/>
      <c r="R3024" s="137"/>
      <c r="S3024" s="137"/>
      <c r="T3024" s="137"/>
      <c r="U3024" s="138"/>
      <c r="V3024" s="138"/>
      <c r="W3024" s="138"/>
      <c r="X3024" s="138"/>
      <c r="Y3024" s="136"/>
      <c r="Z3024" s="136"/>
    </row>
    <row r="3025" spans="1:26">
      <c r="A3025" s="139">
        <v>44948.807152777779</v>
      </c>
      <c r="B3025" s="74" t="s">
        <v>2036</v>
      </c>
      <c r="C3025" s="74" t="s">
        <v>2037</v>
      </c>
      <c r="D3025" s="74" t="s">
        <v>2</v>
      </c>
      <c r="E3025" s="139">
        <v>37958</v>
      </c>
      <c r="F3025" s="74" t="s">
        <v>3</v>
      </c>
      <c r="G3025" s="74" t="s">
        <v>2038</v>
      </c>
      <c r="H3025" s="74" t="s">
        <v>2039</v>
      </c>
      <c r="I3025" s="74" t="s">
        <v>19</v>
      </c>
      <c r="J3025" s="136" t="s">
        <v>2040</v>
      </c>
      <c r="K3025" s="74" t="s">
        <v>2041</v>
      </c>
      <c r="L3025" s="74" t="s">
        <v>175</v>
      </c>
      <c r="M3025" s="74" t="s">
        <v>10</v>
      </c>
      <c r="N3025" s="137"/>
      <c r="O3025" s="74" t="s">
        <v>2042</v>
      </c>
      <c r="P3025" s="74" t="s">
        <v>2043</v>
      </c>
      <c r="Q3025" s="137"/>
      <c r="R3025" s="137"/>
      <c r="S3025" s="137"/>
      <c r="T3025" s="137"/>
      <c r="U3025" s="138"/>
      <c r="V3025" s="138"/>
      <c r="W3025" s="138"/>
      <c r="X3025" s="138"/>
      <c r="Y3025" s="136"/>
      <c r="Z3025" s="136"/>
    </row>
    <row r="3026" spans="1:26">
      <c r="A3026" s="139">
        <v>44950.15452546296</v>
      </c>
      <c r="B3026" s="74" t="s">
        <v>2044</v>
      </c>
      <c r="C3026" s="74" t="s">
        <v>2045</v>
      </c>
      <c r="D3026" s="74" t="s">
        <v>2</v>
      </c>
      <c r="E3026" s="139">
        <v>30102</v>
      </c>
      <c r="F3026" s="74" t="s">
        <v>3</v>
      </c>
      <c r="G3026" s="74" t="s">
        <v>2046</v>
      </c>
      <c r="H3026" s="74" t="s">
        <v>2047</v>
      </c>
      <c r="I3026" s="74" t="s">
        <v>19</v>
      </c>
      <c r="J3026" s="136" t="s">
        <v>2048</v>
      </c>
      <c r="K3026" s="74" t="s">
        <v>2049</v>
      </c>
      <c r="L3026" s="74" t="s">
        <v>40</v>
      </c>
      <c r="M3026" s="74" t="s">
        <v>10</v>
      </c>
      <c r="N3026" s="137"/>
      <c r="O3026" s="74" t="s">
        <v>2050</v>
      </c>
      <c r="P3026" s="74" t="s">
        <v>2051</v>
      </c>
      <c r="Q3026" s="137"/>
      <c r="R3026" s="137"/>
      <c r="S3026" s="137"/>
      <c r="T3026" s="137"/>
      <c r="U3026" s="138"/>
      <c r="V3026" s="138"/>
      <c r="W3026" s="138"/>
      <c r="X3026" s="138"/>
      <c r="Y3026" s="136"/>
      <c r="Z3026" s="136"/>
    </row>
    <row r="3027" spans="1:26">
      <c r="A3027" s="139">
        <v>44951.612430555557</v>
      </c>
      <c r="B3027" s="74" t="s">
        <v>2052</v>
      </c>
      <c r="C3027" s="74" t="s">
        <v>2053</v>
      </c>
      <c r="D3027" s="74" t="s">
        <v>2</v>
      </c>
      <c r="E3027" s="139">
        <v>32232</v>
      </c>
      <c r="F3027" s="74" t="s">
        <v>3</v>
      </c>
      <c r="G3027" s="74" t="s">
        <v>2054</v>
      </c>
      <c r="H3027" s="74" t="s">
        <v>2055</v>
      </c>
      <c r="I3027" s="74" t="s">
        <v>19</v>
      </c>
      <c r="J3027" s="136" t="s">
        <v>2056</v>
      </c>
      <c r="K3027" s="74" t="s">
        <v>2057</v>
      </c>
      <c r="L3027" s="74" t="s">
        <v>40</v>
      </c>
      <c r="M3027" s="74" t="s">
        <v>10</v>
      </c>
      <c r="N3027" s="137"/>
      <c r="O3027" s="74" t="s">
        <v>2058</v>
      </c>
      <c r="P3027" s="74" t="s">
        <v>2059</v>
      </c>
      <c r="Q3027" s="137"/>
      <c r="R3027" s="137"/>
      <c r="S3027" s="137"/>
      <c r="T3027" s="137"/>
      <c r="U3027" s="138"/>
      <c r="V3027" s="138"/>
      <c r="W3027" s="138"/>
      <c r="X3027" s="138"/>
      <c r="Y3027" s="136"/>
      <c r="Z3027" s="136"/>
    </row>
    <row r="3028" spans="1:26">
      <c r="A3028" s="139">
        <v>44952.627476851849</v>
      </c>
      <c r="B3028" s="74" t="s">
        <v>2060</v>
      </c>
      <c r="C3028" s="74" t="s">
        <v>2061</v>
      </c>
      <c r="D3028" s="74" t="s">
        <v>1479</v>
      </c>
      <c r="E3028" s="139">
        <v>27509</v>
      </c>
      <c r="F3028" s="74" t="s">
        <v>3</v>
      </c>
      <c r="G3028" s="74" t="s">
        <v>2062</v>
      </c>
      <c r="H3028" s="74" t="s">
        <v>2063</v>
      </c>
      <c r="I3028" s="74" t="s">
        <v>19</v>
      </c>
      <c r="J3028" s="136" t="s">
        <v>2064</v>
      </c>
      <c r="K3028" s="74" t="s">
        <v>2065</v>
      </c>
      <c r="L3028" s="74" t="s">
        <v>40</v>
      </c>
      <c r="M3028" s="74" t="s">
        <v>10</v>
      </c>
      <c r="N3028" s="137"/>
      <c r="O3028" s="74" t="s">
        <v>2066</v>
      </c>
      <c r="P3028" s="74" t="s">
        <v>2067</v>
      </c>
      <c r="Q3028" s="137"/>
      <c r="R3028" s="137"/>
      <c r="S3028" s="137"/>
      <c r="T3028" s="137"/>
      <c r="U3028" s="138"/>
      <c r="V3028" s="138"/>
      <c r="W3028" s="138"/>
      <c r="X3028" s="138"/>
      <c r="Y3028" s="136"/>
      <c r="Z3028" s="136"/>
    </row>
    <row r="3029" spans="1:26">
      <c r="A3029" s="139">
        <v>44955.022615740738</v>
      </c>
      <c r="B3029" s="74" t="s">
        <v>2068</v>
      </c>
      <c r="C3029" s="74" t="s">
        <v>2069</v>
      </c>
      <c r="D3029" s="74" t="s">
        <v>1535</v>
      </c>
      <c r="E3029" s="139">
        <v>26022</v>
      </c>
      <c r="F3029" s="74" t="s">
        <v>3</v>
      </c>
      <c r="G3029" s="74" t="s">
        <v>1756</v>
      </c>
      <c r="H3029" s="74" t="s">
        <v>747</v>
      </c>
      <c r="I3029" s="74" t="s">
        <v>19</v>
      </c>
      <c r="J3029" s="136" t="s">
        <v>2070</v>
      </c>
      <c r="K3029" s="74" t="s">
        <v>2071</v>
      </c>
      <c r="L3029" s="74" t="s">
        <v>40</v>
      </c>
      <c r="M3029" s="74" t="s">
        <v>10</v>
      </c>
      <c r="N3029" s="137"/>
      <c r="O3029" s="74" t="s">
        <v>2072</v>
      </c>
      <c r="P3029" s="74" t="s">
        <v>2073</v>
      </c>
      <c r="Q3029" s="137"/>
      <c r="R3029" s="137"/>
      <c r="S3029" s="137"/>
      <c r="T3029" s="137"/>
      <c r="U3029" s="138"/>
      <c r="V3029" s="138"/>
      <c r="W3029" s="138"/>
      <c r="X3029" s="138"/>
      <c r="Y3029" s="136"/>
      <c r="Z3029" s="136"/>
    </row>
    <row r="3030" spans="1:26">
      <c r="A3030" s="139">
        <v>44956.614120370374</v>
      </c>
      <c r="B3030" s="74" t="s">
        <v>2074</v>
      </c>
      <c r="C3030" s="74" t="s">
        <v>2075</v>
      </c>
      <c r="D3030" s="74" t="s">
        <v>120</v>
      </c>
      <c r="E3030" s="139">
        <v>31606</v>
      </c>
      <c r="F3030" s="74" t="s">
        <v>3</v>
      </c>
      <c r="G3030" s="74" t="s">
        <v>2076</v>
      </c>
      <c r="H3030" s="74" t="s">
        <v>2077</v>
      </c>
      <c r="I3030" s="74" t="s">
        <v>19</v>
      </c>
      <c r="J3030" s="136" t="s">
        <v>2078</v>
      </c>
      <c r="K3030" s="74" t="s">
        <v>2079</v>
      </c>
      <c r="L3030" s="74" t="s">
        <v>40</v>
      </c>
      <c r="M3030" s="74" t="s">
        <v>10</v>
      </c>
      <c r="N3030" s="137"/>
      <c r="O3030" s="74" t="s">
        <v>2080</v>
      </c>
      <c r="P3030" s="74" t="s">
        <v>2081</v>
      </c>
      <c r="Q3030" s="137"/>
      <c r="R3030" s="137"/>
      <c r="S3030" s="137"/>
      <c r="T3030" s="137"/>
      <c r="U3030" s="138"/>
      <c r="V3030" s="138"/>
      <c r="W3030" s="138"/>
      <c r="X3030" s="138"/>
      <c r="Y3030" s="136"/>
      <c r="Z3030" s="136"/>
    </row>
    <row r="3031" spans="1:26">
      <c r="A3031" s="139">
        <v>44956.786261574074</v>
      </c>
      <c r="B3031" s="74" t="s">
        <v>2082</v>
      </c>
      <c r="C3031" s="74" t="s">
        <v>2083</v>
      </c>
      <c r="D3031" s="74" t="s">
        <v>1535</v>
      </c>
      <c r="E3031" s="139">
        <v>31890</v>
      </c>
      <c r="F3031" s="74" t="s">
        <v>27</v>
      </c>
      <c r="G3031" s="74" t="s">
        <v>139</v>
      </c>
      <c r="H3031" s="74" t="s">
        <v>605</v>
      </c>
      <c r="I3031" s="74" t="s">
        <v>6</v>
      </c>
      <c r="J3031" s="136" t="s">
        <v>2084</v>
      </c>
      <c r="K3031" s="74" t="s">
        <v>2085</v>
      </c>
      <c r="L3031" s="74" t="s">
        <v>9</v>
      </c>
      <c r="M3031" s="74" t="s">
        <v>10</v>
      </c>
      <c r="N3031" s="137"/>
      <c r="O3031" s="74" t="s">
        <v>2086</v>
      </c>
      <c r="P3031" s="74" t="s">
        <v>2087</v>
      </c>
      <c r="Q3031" s="137"/>
      <c r="R3031" s="137"/>
      <c r="S3031" s="137"/>
      <c r="T3031" s="137"/>
      <c r="U3031" s="138"/>
      <c r="V3031" s="138"/>
      <c r="W3031" s="138"/>
      <c r="X3031" s="138"/>
      <c r="Y3031" s="136"/>
      <c r="Z3031" s="136"/>
    </row>
    <row r="3032" spans="1:26">
      <c r="A3032" s="139">
        <v>44957.13244212963</v>
      </c>
      <c r="B3032" s="74" t="s">
        <v>2088</v>
      </c>
      <c r="C3032" s="74" t="s">
        <v>2089</v>
      </c>
      <c r="D3032" s="74" t="s">
        <v>120</v>
      </c>
      <c r="E3032" s="139">
        <v>35428</v>
      </c>
      <c r="F3032" s="74" t="s">
        <v>3</v>
      </c>
      <c r="G3032" s="74" t="s">
        <v>2090</v>
      </c>
      <c r="H3032" s="74" t="s">
        <v>2091</v>
      </c>
      <c r="I3032" s="74" t="s">
        <v>19</v>
      </c>
      <c r="J3032" s="136" t="s">
        <v>2092</v>
      </c>
      <c r="K3032" s="74" t="s">
        <v>2093</v>
      </c>
      <c r="L3032" s="74" t="s">
        <v>175</v>
      </c>
      <c r="M3032" s="74" t="s">
        <v>65</v>
      </c>
      <c r="N3032" s="137"/>
      <c r="O3032" s="74" t="s">
        <v>2094</v>
      </c>
      <c r="P3032" s="74" t="s">
        <v>2095</v>
      </c>
      <c r="Q3032" s="137"/>
      <c r="R3032" s="137"/>
      <c r="S3032" s="137"/>
      <c r="T3032" s="137"/>
      <c r="U3032" s="138"/>
      <c r="V3032" s="138"/>
      <c r="W3032" s="138"/>
      <c r="X3032" s="138"/>
      <c r="Y3032" s="136"/>
      <c r="Z3032" s="136"/>
    </row>
    <row r="3033" spans="1:26">
      <c r="A3033" s="139">
        <v>44958.578877314816</v>
      </c>
      <c r="B3033" s="74" t="s">
        <v>2096</v>
      </c>
      <c r="C3033" s="74" t="s">
        <v>2097</v>
      </c>
      <c r="D3033" s="74" t="s">
        <v>16</v>
      </c>
      <c r="E3033" s="139">
        <v>31610</v>
      </c>
      <c r="F3033" s="74" t="s">
        <v>3</v>
      </c>
      <c r="G3033" s="74" t="s">
        <v>2098</v>
      </c>
      <c r="H3033" s="74" t="s">
        <v>2099</v>
      </c>
      <c r="I3033" s="74" t="s">
        <v>6</v>
      </c>
      <c r="J3033" s="136" t="s">
        <v>2100</v>
      </c>
      <c r="K3033" s="74" t="s">
        <v>2101</v>
      </c>
      <c r="L3033" s="74" t="s">
        <v>175</v>
      </c>
      <c r="M3033" s="74" t="s">
        <v>10</v>
      </c>
      <c r="N3033" s="137"/>
      <c r="O3033" s="74" t="s">
        <v>2102</v>
      </c>
      <c r="P3033" s="74" t="s">
        <v>2103</v>
      </c>
      <c r="Q3033" s="137"/>
      <c r="R3033" s="137"/>
      <c r="S3033" s="137"/>
      <c r="T3033" s="137"/>
      <c r="U3033" s="138"/>
      <c r="V3033" s="138"/>
      <c r="W3033" s="138"/>
      <c r="X3033" s="138"/>
      <c r="Y3033" s="136"/>
      <c r="Z3033" s="136"/>
    </row>
    <row r="3034" spans="1:26">
      <c r="A3034" s="139">
        <v>44960.092222222222</v>
      </c>
      <c r="B3034" s="74" t="s">
        <v>2104</v>
      </c>
      <c r="C3034" s="74" t="s">
        <v>2105</v>
      </c>
      <c r="D3034" s="74" t="s">
        <v>2</v>
      </c>
      <c r="E3034" s="139">
        <v>33314</v>
      </c>
      <c r="F3034" s="74" t="s">
        <v>3</v>
      </c>
      <c r="G3034" s="74" t="s">
        <v>2106</v>
      </c>
      <c r="H3034" s="74" t="s">
        <v>2107</v>
      </c>
      <c r="I3034" s="74" t="s">
        <v>6</v>
      </c>
      <c r="J3034" s="136" t="s">
        <v>2108</v>
      </c>
      <c r="K3034" s="74" t="s">
        <v>2109</v>
      </c>
      <c r="L3034" s="74" t="s">
        <v>9</v>
      </c>
      <c r="M3034" s="74" t="s">
        <v>10</v>
      </c>
      <c r="N3034" s="137"/>
      <c r="O3034" s="74" t="s">
        <v>2110</v>
      </c>
      <c r="P3034" s="74" t="s">
        <v>2111</v>
      </c>
      <c r="Q3034" s="137"/>
      <c r="R3034" s="137"/>
      <c r="S3034" s="137"/>
      <c r="T3034" s="137"/>
      <c r="U3034" s="138"/>
      <c r="V3034" s="138"/>
      <c r="W3034" s="138"/>
      <c r="X3034" s="138"/>
      <c r="Y3034" s="136"/>
      <c r="Z3034" s="136"/>
    </row>
    <row r="3035" spans="1:26">
      <c r="A3035" s="139">
        <v>44962.199803240743</v>
      </c>
      <c r="B3035" s="74" t="s">
        <v>2112</v>
      </c>
      <c r="C3035" s="74" t="s">
        <v>2113</v>
      </c>
      <c r="D3035" s="74" t="s">
        <v>1535</v>
      </c>
      <c r="E3035" s="139">
        <v>22527</v>
      </c>
      <c r="F3035" s="74" t="s">
        <v>3</v>
      </c>
      <c r="G3035" s="74" t="s">
        <v>2114</v>
      </c>
      <c r="H3035" s="74" t="s">
        <v>2115</v>
      </c>
      <c r="I3035" s="74" t="s">
        <v>19</v>
      </c>
      <c r="J3035" s="136" t="s">
        <v>2116</v>
      </c>
      <c r="K3035" s="74" t="s">
        <v>2117</v>
      </c>
      <c r="L3035" s="74" t="s">
        <v>9</v>
      </c>
      <c r="M3035" s="74" t="s">
        <v>65</v>
      </c>
      <c r="N3035" s="137"/>
      <c r="O3035" s="74" t="s">
        <v>2118</v>
      </c>
      <c r="P3035" s="74" t="s">
        <v>2119</v>
      </c>
      <c r="Q3035" s="137"/>
      <c r="R3035" s="137"/>
      <c r="S3035" s="137"/>
      <c r="T3035" s="137"/>
      <c r="U3035" s="138"/>
      <c r="V3035" s="138"/>
      <c r="W3035" s="138"/>
      <c r="X3035" s="138"/>
      <c r="Y3035" s="136"/>
      <c r="Z3035" s="136"/>
    </row>
    <row r="3036" spans="1:26">
      <c r="A3036" s="140">
        <v>44965.740729166668</v>
      </c>
      <c r="B3036" s="74" t="s">
        <v>2120</v>
      </c>
      <c r="C3036" s="74" t="s">
        <v>2121</v>
      </c>
      <c r="D3036" s="74" t="s">
        <v>1535</v>
      </c>
      <c r="E3036" s="139">
        <v>36154</v>
      </c>
      <c r="F3036" s="74" t="s">
        <v>3</v>
      </c>
      <c r="G3036" s="74" t="s">
        <v>2122</v>
      </c>
      <c r="H3036" s="74" t="s">
        <v>2123</v>
      </c>
      <c r="I3036" s="74" t="s">
        <v>6</v>
      </c>
      <c r="J3036" s="136" t="s">
        <v>2124</v>
      </c>
      <c r="K3036" s="74" t="s">
        <v>2125</v>
      </c>
      <c r="L3036" s="74" t="s">
        <v>22</v>
      </c>
      <c r="M3036" s="74" t="s">
        <v>10</v>
      </c>
      <c r="N3036" s="137"/>
      <c r="O3036" s="74" t="s">
        <v>2126</v>
      </c>
      <c r="P3036" s="137"/>
      <c r="Q3036" s="137"/>
      <c r="R3036" s="137"/>
      <c r="S3036" s="137"/>
      <c r="T3036" s="137"/>
      <c r="U3036" s="138"/>
      <c r="V3036" s="138"/>
      <c r="W3036" s="138"/>
      <c r="X3036" s="138"/>
      <c r="Y3036" s="136"/>
      <c r="Z3036" s="136"/>
    </row>
    <row r="3037" spans="1:26">
      <c r="A3037" s="140">
        <v>44966.338368055556</v>
      </c>
      <c r="B3037" s="74" t="s">
        <v>2127</v>
      </c>
      <c r="C3037" s="74" t="s">
        <v>2128</v>
      </c>
      <c r="D3037" s="74" t="s">
        <v>2</v>
      </c>
      <c r="E3037" s="139">
        <v>33881</v>
      </c>
      <c r="F3037" s="74" t="s">
        <v>3</v>
      </c>
      <c r="G3037" s="74" t="s">
        <v>464</v>
      </c>
      <c r="H3037" s="74" t="s">
        <v>5</v>
      </c>
      <c r="I3037" s="74" t="s">
        <v>19</v>
      </c>
      <c r="J3037" s="136" t="s">
        <v>2129</v>
      </c>
      <c r="K3037" s="74" t="s">
        <v>2130</v>
      </c>
      <c r="L3037" s="74" t="s">
        <v>175</v>
      </c>
      <c r="M3037" s="74" t="s">
        <v>10</v>
      </c>
      <c r="N3037" s="137"/>
      <c r="O3037" s="74" t="s">
        <v>143</v>
      </c>
      <c r="P3037" s="137"/>
      <c r="Q3037" s="137"/>
      <c r="R3037" s="137"/>
      <c r="S3037" s="137"/>
      <c r="T3037" s="137"/>
      <c r="U3037" s="138"/>
      <c r="V3037" s="138"/>
      <c r="W3037" s="138"/>
      <c r="X3037" s="138"/>
      <c r="Y3037" s="136"/>
      <c r="Z3037" s="136"/>
    </row>
    <row r="3038" spans="1:26">
      <c r="A3038" s="140">
        <v>44966.508842592593</v>
      </c>
      <c r="B3038" s="74" t="s">
        <v>2131</v>
      </c>
      <c r="C3038" s="74" t="s">
        <v>2132</v>
      </c>
      <c r="D3038" s="74" t="s">
        <v>1479</v>
      </c>
      <c r="E3038" s="139">
        <v>37737</v>
      </c>
      <c r="F3038" s="74" t="s">
        <v>3</v>
      </c>
      <c r="G3038" s="74" t="s">
        <v>61</v>
      </c>
      <c r="H3038" s="74" t="s">
        <v>2133</v>
      </c>
      <c r="I3038" s="74" t="s">
        <v>6</v>
      </c>
      <c r="J3038" s="136" t="s">
        <v>2134</v>
      </c>
      <c r="K3038" s="74" t="s">
        <v>2135</v>
      </c>
      <c r="L3038" s="74" t="s">
        <v>175</v>
      </c>
      <c r="M3038" s="74" t="s">
        <v>10</v>
      </c>
      <c r="N3038" s="137"/>
      <c r="O3038" s="74" t="s">
        <v>2136</v>
      </c>
      <c r="P3038" s="74" t="s">
        <v>2137</v>
      </c>
      <c r="Q3038" s="137"/>
      <c r="R3038" s="137"/>
      <c r="S3038" s="137"/>
      <c r="T3038" s="137"/>
      <c r="U3038" s="138"/>
      <c r="V3038" s="138"/>
      <c r="W3038" s="138"/>
      <c r="X3038" s="138"/>
      <c r="Y3038" s="136"/>
      <c r="Z3038" s="136"/>
    </row>
    <row r="3039" spans="1:26">
      <c r="A3039" s="140">
        <v>44978.138298611113</v>
      </c>
      <c r="B3039" s="74" t="s">
        <v>2138</v>
      </c>
      <c r="C3039" s="74" t="s">
        <v>1937</v>
      </c>
      <c r="D3039" s="74" t="s">
        <v>2</v>
      </c>
      <c r="E3039" s="139">
        <v>27964</v>
      </c>
      <c r="F3039" s="74" t="s">
        <v>3</v>
      </c>
      <c r="G3039" s="74" t="s">
        <v>974</v>
      </c>
      <c r="H3039" s="74" t="s">
        <v>2139</v>
      </c>
      <c r="I3039" s="74" t="s">
        <v>6</v>
      </c>
      <c r="J3039" s="136" t="s">
        <v>2140</v>
      </c>
      <c r="K3039" s="74" t="s">
        <v>2141</v>
      </c>
      <c r="L3039" s="74" t="s">
        <v>40</v>
      </c>
      <c r="M3039" s="74" t="s">
        <v>10</v>
      </c>
      <c r="N3039" s="137"/>
      <c r="O3039" s="74" t="s">
        <v>2142</v>
      </c>
      <c r="P3039" s="74" t="s">
        <v>2143</v>
      </c>
      <c r="Q3039" s="137"/>
      <c r="R3039" s="137"/>
      <c r="S3039" s="137"/>
      <c r="T3039" s="137"/>
      <c r="U3039" s="138"/>
      <c r="V3039" s="138"/>
      <c r="W3039" s="138"/>
      <c r="X3039" s="138"/>
      <c r="Y3039" s="136"/>
      <c r="Z3039" s="136"/>
    </row>
    <row r="3040" spans="1:26">
      <c r="A3040" s="140">
        <v>44978.457916666666</v>
      </c>
      <c r="B3040" s="74" t="s">
        <v>2144</v>
      </c>
      <c r="C3040" s="74" t="s">
        <v>2145</v>
      </c>
      <c r="D3040" s="74" t="s">
        <v>2</v>
      </c>
      <c r="E3040" s="139">
        <v>22304</v>
      </c>
      <c r="F3040" s="74" t="s">
        <v>3</v>
      </c>
      <c r="G3040" s="74" t="s">
        <v>2146</v>
      </c>
      <c r="H3040" s="74" t="s">
        <v>2147</v>
      </c>
      <c r="I3040" s="74" t="s">
        <v>6</v>
      </c>
      <c r="J3040" s="136" t="s">
        <v>2148</v>
      </c>
      <c r="K3040" s="74" t="s">
        <v>2149</v>
      </c>
      <c r="L3040" s="74" t="s">
        <v>22</v>
      </c>
      <c r="M3040" s="74" t="s">
        <v>10</v>
      </c>
      <c r="N3040" s="137"/>
      <c r="O3040" s="74" t="s">
        <v>2150</v>
      </c>
      <c r="P3040" s="74" t="s">
        <v>2151</v>
      </c>
      <c r="Q3040" s="137"/>
      <c r="R3040" s="137"/>
      <c r="S3040" s="137"/>
      <c r="T3040" s="137"/>
      <c r="U3040" s="138"/>
      <c r="V3040" s="138"/>
      <c r="W3040" s="138"/>
      <c r="X3040" s="138"/>
      <c r="Y3040" s="136"/>
      <c r="Z3040" s="136"/>
    </row>
    <row r="3041" spans="1:26">
      <c r="A3041" s="140">
        <v>44982.148726851854</v>
      </c>
      <c r="B3041" s="74" t="s">
        <v>2152</v>
      </c>
      <c r="C3041" s="74" t="s">
        <v>2153</v>
      </c>
      <c r="D3041" s="74" t="s">
        <v>2</v>
      </c>
      <c r="E3041" s="139">
        <v>32808</v>
      </c>
      <c r="F3041" s="74" t="s">
        <v>3</v>
      </c>
      <c r="G3041" s="74" t="s">
        <v>2154</v>
      </c>
      <c r="H3041" s="74" t="s">
        <v>2155</v>
      </c>
      <c r="I3041" s="74" t="s">
        <v>19</v>
      </c>
      <c r="J3041" s="136" t="s">
        <v>2156</v>
      </c>
      <c r="K3041" s="74" t="s">
        <v>2157</v>
      </c>
      <c r="L3041" s="74" t="s">
        <v>9</v>
      </c>
      <c r="M3041" s="74" t="s">
        <v>10</v>
      </c>
      <c r="N3041" s="137"/>
      <c r="O3041" s="74" t="s">
        <v>2158</v>
      </c>
      <c r="P3041" s="74" t="s">
        <v>2159</v>
      </c>
      <c r="Q3041" s="137"/>
      <c r="R3041" s="137"/>
      <c r="S3041" s="137"/>
      <c r="T3041" s="137"/>
      <c r="U3041" s="138"/>
      <c r="V3041" s="138"/>
      <c r="W3041" s="138"/>
      <c r="X3041" s="138"/>
      <c r="Y3041" s="136"/>
      <c r="Z3041" s="136"/>
    </row>
    <row r="3042" spans="1:26">
      <c r="A3042" s="140">
        <v>44984.34578703704</v>
      </c>
      <c r="B3042" s="74" t="s">
        <v>2160</v>
      </c>
      <c r="C3042" s="74" t="s">
        <v>2161</v>
      </c>
      <c r="D3042" s="74" t="s">
        <v>1479</v>
      </c>
      <c r="E3042" s="139">
        <v>45234</v>
      </c>
      <c r="F3042" s="74" t="s">
        <v>27</v>
      </c>
      <c r="G3042" s="74" t="s">
        <v>28</v>
      </c>
      <c r="H3042" s="74" t="s">
        <v>2162</v>
      </c>
      <c r="I3042" s="74" t="s">
        <v>19</v>
      </c>
      <c r="J3042" s="136" t="s">
        <v>2163</v>
      </c>
      <c r="K3042" s="74" t="s">
        <v>2164</v>
      </c>
      <c r="L3042" s="74" t="s">
        <v>22</v>
      </c>
      <c r="M3042" s="74" t="s">
        <v>10</v>
      </c>
      <c r="N3042" s="137"/>
      <c r="O3042" s="74" t="s">
        <v>2165</v>
      </c>
      <c r="P3042" s="74" t="s">
        <v>2166</v>
      </c>
      <c r="Q3042" s="137"/>
      <c r="R3042" s="137"/>
      <c r="S3042" s="137"/>
      <c r="T3042" s="137"/>
      <c r="U3042" s="138"/>
      <c r="V3042" s="138"/>
      <c r="W3042" s="138"/>
      <c r="X3042" s="138"/>
      <c r="Y3042" s="136"/>
      <c r="Z3042" s="136"/>
    </row>
    <row r="3043" spans="1:26">
      <c r="A3043" s="140">
        <v>44984.565381944441</v>
      </c>
      <c r="B3043" s="74" t="s">
        <v>2167</v>
      </c>
      <c r="C3043" s="74" t="s">
        <v>504</v>
      </c>
      <c r="D3043" s="74" t="s">
        <v>2</v>
      </c>
      <c r="E3043" s="139">
        <v>20503</v>
      </c>
      <c r="F3043" s="74" t="s">
        <v>3</v>
      </c>
      <c r="G3043" s="74" t="s">
        <v>112</v>
      </c>
      <c r="H3043" s="74" t="s">
        <v>2168</v>
      </c>
      <c r="I3043" s="74" t="s">
        <v>19</v>
      </c>
      <c r="J3043" s="136" t="s">
        <v>2169</v>
      </c>
      <c r="K3043" s="74" t="s">
        <v>2170</v>
      </c>
      <c r="L3043" s="74" t="s">
        <v>9</v>
      </c>
      <c r="M3043" s="74" t="s">
        <v>10</v>
      </c>
      <c r="N3043" s="137"/>
      <c r="O3043" s="74" t="s">
        <v>2171</v>
      </c>
      <c r="P3043" s="74" t="s">
        <v>2172</v>
      </c>
      <c r="Q3043" s="137"/>
      <c r="R3043" s="137"/>
      <c r="S3043" s="137"/>
      <c r="T3043" s="137"/>
      <c r="U3043" s="138"/>
      <c r="V3043" s="138"/>
      <c r="W3043" s="138"/>
      <c r="X3043" s="138"/>
      <c r="Y3043" s="136"/>
      <c r="Z3043" s="136"/>
    </row>
    <row r="3044" spans="1:26">
      <c r="A3044" s="74"/>
      <c r="B3044" s="74"/>
      <c r="C3044" s="74"/>
      <c r="D3044" s="74"/>
      <c r="E3044" s="74"/>
      <c r="F3044" s="74"/>
      <c r="G3044" s="74"/>
      <c r="H3044" s="74"/>
      <c r="I3044" s="74"/>
      <c r="J3044" s="74"/>
      <c r="K3044" s="74"/>
      <c r="L3044" s="74"/>
      <c r="M3044" s="74"/>
      <c r="N3044" s="74"/>
      <c r="O3044" s="74"/>
      <c r="P3044" s="74"/>
      <c r="Q3044" s="74"/>
      <c r="R3044" s="74"/>
      <c r="S3044" s="74"/>
      <c r="T3044" s="74"/>
      <c r="U3044" s="74"/>
      <c r="V3044" s="74"/>
      <c r="W3044" s="74"/>
      <c r="X3044" s="74"/>
      <c r="Y3044" s="74"/>
      <c r="Z3044" s="74"/>
    </row>
    <row r="3045" spans="1:26">
      <c r="A3045" s="74"/>
      <c r="B3045" s="74"/>
      <c r="C3045" s="74"/>
      <c r="D3045" s="74"/>
      <c r="E3045" s="74"/>
      <c r="F3045" s="74"/>
      <c r="G3045" s="74"/>
      <c r="H3045" s="74"/>
      <c r="I3045" s="74"/>
      <c r="J3045" s="74"/>
      <c r="K3045" s="74"/>
      <c r="L3045" s="74"/>
      <c r="M3045" s="74"/>
      <c r="N3045" s="74"/>
      <c r="O3045" s="74"/>
      <c r="P3045" s="74"/>
      <c r="Q3045" s="74"/>
      <c r="R3045" s="74"/>
      <c r="S3045" s="74"/>
      <c r="T3045" s="74"/>
      <c r="U3045" s="74"/>
      <c r="V3045" s="74"/>
      <c r="W3045" s="74"/>
      <c r="X3045" s="74"/>
      <c r="Y3045" s="74"/>
      <c r="Z3045" s="74"/>
    </row>
    <row r="3046" spans="1:26">
      <c r="A3046" s="74"/>
      <c r="B3046" s="74"/>
      <c r="C3046" s="74"/>
      <c r="D3046" s="74"/>
      <c r="E3046" s="74"/>
      <c r="F3046" s="74"/>
      <c r="G3046" s="74"/>
      <c r="H3046" s="74"/>
      <c r="I3046" s="74"/>
      <c r="J3046" s="74"/>
      <c r="K3046" s="74"/>
      <c r="L3046" s="74"/>
      <c r="M3046" s="74"/>
      <c r="N3046" s="74"/>
      <c r="O3046" s="74"/>
      <c r="P3046" s="74"/>
      <c r="Q3046" s="74"/>
      <c r="R3046" s="74"/>
      <c r="S3046" s="74"/>
      <c r="T3046" s="74"/>
      <c r="U3046" s="74"/>
      <c r="V3046" s="74"/>
      <c r="W3046" s="74"/>
      <c r="X3046" s="74"/>
      <c r="Y3046" s="74"/>
      <c r="Z3046" s="74"/>
    </row>
    <row r="3047" spans="1:26">
      <c r="A3047" s="74"/>
      <c r="B3047" s="74"/>
      <c r="C3047" s="74"/>
      <c r="D3047" s="74"/>
      <c r="E3047" s="74"/>
      <c r="F3047" s="74"/>
      <c r="G3047" s="74"/>
      <c r="H3047" s="74"/>
      <c r="I3047" s="74"/>
      <c r="J3047" s="74"/>
      <c r="K3047" s="74"/>
      <c r="L3047" s="74"/>
      <c r="M3047" s="74"/>
      <c r="N3047" s="74"/>
      <c r="O3047" s="74"/>
      <c r="P3047" s="74"/>
      <c r="Q3047" s="74"/>
      <c r="R3047" s="74"/>
      <c r="S3047" s="74"/>
      <c r="T3047" s="74"/>
      <c r="U3047" s="74"/>
      <c r="V3047" s="74"/>
      <c r="W3047" s="74"/>
      <c r="X3047" s="74"/>
      <c r="Y3047" s="74"/>
      <c r="Z3047" s="74"/>
    </row>
    <row r="3048" spans="1:26">
      <c r="A3048" s="74"/>
      <c r="B3048" s="74"/>
      <c r="C3048" s="74"/>
      <c r="D3048" s="74"/>
      <c r="E3048" s="74"/>
      <c r="F3048" s="74"/>
      <c r="G3048" s="74"/>
      <c r="H3048" s="74"/>
      <c r="I3048" s="74"/>
      <c r="J3048" s="74"/>
      <c r="K3048" s="74"/>
      <c r="L3048" s="74"/>
      <c r="M3048" s="74"/>
      <c r="N3048" s="74"/>
      <c r="O3048" s="74"/>
      <c r="P3048" s="74"/>
      <c r="Q3048" s="74"/>
      <c r="R3048" s="74"/>
      <c r="S3048" s="74"/>
      <c r="T3048" s="74"/>
      <c r="U3048" s="74"/>
      <c r="V3048" s="74"/>
      <c r="W3048" s="74"/>
      <c r="X3048" s="74"/>
      <c r="Y3048" s="74"/>
      <c r="Z3048" s="74"/>
    </row>
    <row r="3049" spans="1:26">
      <c r="A3049" s="74"/>
      <c r="B3049" s="74"/>
      <c r="C3049" s="74"/>
      <c r="D3049" s="74"/>
      <c r="E3049" s="74"/>
      <c r="F3049" s="74"/>
      <c r="G3049" s="74"/>
      <c r="H3049" s="74"/>
      <c r="I3049" s="74"/>
      <c r="J3049" s="74"/>
      <c r="K3049" s="74"/>
      <c r="L3049" s="74"/>
      <c r="M3049" s="74"/>
      <c r="N3049" s="74"/>
      <c r="O3049" s="74"/>
      <c r="P3049" s="74"/>
      <c r="Q3049" s="74"/>
      <c r="R3049" s="74"/>
      <c r="S3049" s="74"/>
      <c r="T3049" s="74"/>
      <c r="U3049" s="74"/>
      <c r="V3049" s="74"/>
      <c r="W3049" s="74"/>
      <c r="X3049" s="74"/>
      <c r="Y3049" s="74"/>
      <c r="Z3049" s="74"/>
    </row>
    <row r="3050" spans="1:26">
      <c r="A3050" s="74"/>
      <c r="B3050" s="74"/>
      <c r="C3050" s="74"/>
      <c r="D3050" s="74"/>
      <c r="E3050" s="74"/>
      <c r="F3050" s="74"/>
      <c r="G3050" s="74"/>
      <c r="H3050" s="74"/>
      <c r="I3050" s="74"/>
      <c r="J3050" s="74"/>
      <c r="K3050" s="74"/>
      <c r="L3050" s="74"/>
      <c r="M3050" s="74"/>
      <c r="N3050" s="74"/>
      <c r="O3050" s="74"/>
      <c r="P3050" s="74"/>
      <c r="Q3050" s="74"/>
      <c r="R3050" s="74"/>
      <c r="S3050" s="74"/>
      <c r="T3050" s="74"/>
      <c r="U3050" s="74"/>
      <c r="V3050" s="74"/>
      <c r="W3050" s="74"/>
      <c r="X3050" s="74"/>
      <c r="Y3050" s="74"/>
      <c r="Z3050" s="74"/>
    </row>
    <row r="3051" spans="1:26">
      <c r="A3051" s="74"/>
      <c r="B3051" s="74"/>
      <c r="C3051" s="74"/>
      <c r="D3051" s="74"/>
      <c r="E3051" s="74"/>
      <c r="F3051" s="74"/>
      <c r="G3051" s="74"/>
      <c r="H3051" s="74"/>
      <c r="I3051" s="74"/>
      <c r="J3051" s="74"/>
      <c r="K3051" s="74"/>
      <c r="L3051" s="74"/>
      <c r="M3051" s="74"/>
      <c r="N3051" s="74"/>
      <c r="O3051" s="74"/>
      <c r="P3051" s="74"/>
      <c r="Q3051" s="74"/>
      <c r="R3051" s="74"/>
      <c r="S3051" s="74"/>
      <c r="T3051" s="74"/>
      <c r="U3051" s="74"/>
      <c r="V3051" s="74"/>
      <c r="W3051" s="74"/>
      <c r="X3051" s="74"/>
      <c r="Y3051" s="74"/>
      <c r="Z3051" s="74"/>
    </row>
    <row r="3052" spans="1:26">
      <c r="A3052" s="74"/>
      <c r="B3052" s="74"/>
      <c r="C3052" s="74"/>
      <c r="D3052" s="74"/>
      <c r="E3052" s="74"/>
      <c r="F3052" s="74"/>
      <c r="G3052" s="74"/>
      <c r="H3052" s="74"/>
      <c r="I3052" s="74"/>
      <c r="J3052" s="74"/>
      <c r="K3052" s="74"/>
      <c r="L3052" s="74"/>
      <c r="M3052" s="74"/>
      <c r="N3052" s="74"/>
      <c r="O3052" s="74"/>
      <c r="P3052" s="74"/>
      <c r="Q3052" s="74"/>
      <c r="R3052" s="74"/>
      <c r="S3052" s="74"/>
      <c r="T3052" s="74"/>
      <c r="U3052" s="74"/>
      <c r="V3052" s="74"/>
      <c r="W3052" s="74"/>
      <c r="X3052" s="74"/>
      <c r="Y3052" s="74"/>
      <c r="Z3052" s="74"/>
    </row>
    <row r="3053" spans="1:26">
      <c r="A3053" s="74"/>
      <c r="B3053" s="74"/>
      <c r="C3053" s="74"/>
      <c r="D3053" s="74"/>
      <c r="E3053" s="74"/>
      <c r="F3053" s="74"/>
      <c r="G3053" s="74"/>
      <c r="H3053" s="74"/>
      <c r="I3053" s="74"/>
      <c r="J3053" s="74"/>
      <c r="K3053" s="74"/>
      <c r="L3053" s="74"/>
      <c r="M3053" s="74"/>
      <c r="N3053" s="74"/>
      <c r="O3053" s="74"/>
      <c r="P3053" s="74"/>
      <c r="Q3053" s="74"/>
      <c r="R3053" s="74"/>
      <c r="S3053" s="74"/>
      <c r="T3053" s="74"/>
      <c r="U3053" s="74"/>
      <c r="V3053" s="74"/>
      <c r="W3053" s="74"/>
      <c r="X3053" s="74"/>
      <c r="Y3053" s="74"/>
      <c r="Z3053" s="74"/>
    </row>
    <row r="3054" spans="1:26">
      <c r="A3054" s="74"/>
      <c r="B3054" s="74"/>
      <c r="C3054" s="74"/>
      <c r="D3054" s="74"/>
      <c r="E3054" s="74"/>
      <c r="F3054" s="74"/>
      <c r="G3054" s="74"/>
      <c r="H3054" s="74"/>
      <c r="I3054" s="74"/>
      <c r="J3054" s="74"/>
      <c r="K3054" s="74"/>
      <c r="L3054" s="74"/>
      <c r="M3054" s="74"/>
      <c r="N3054" s="74"/>
      <c r="O3054" s="74"/>
      <c r="P3054" s="74"/>
      <c r="Q3054" s="74"/>
      <c r="R3054" s="74"/>
      <c r="S3054" s="74"/>
      <c r="T3054" s="74"/>
      <c r="U3054" s="74"/>
      <c r="V3054" s="74"/>
      <c r="W3054" s="74"/>
      <c r="X3054" s="74"/>
      <c r="Y3054" s="74"/>
      <c r="Z3054" s="74"/>
    </row>
    <row r="3055" spans="1:26">
      <c r="A3055" s="74"/>
      <c r="B3055" s="74"/>
      <c r="C3055" s="74"/>
      <c r="D3055" s="74"/>
      <c r="E3055" s="74"/>
      <c r="F3055" s="74"/>
      <c r="G3055" s="74"/>
      <c r="H3055" s="74"/>
      <c r="I3055" s="74"/>
      <c r="J3055" s="74"/>
      <c r="K3055" s="74"/>
      <c r="L3055" s="74"/>
      <c r="M3055" s="74"/>
      <c r="N3055" s="74"/>
      <c r="O3055" s="74"/>
      <c r="P3055" s="74"/>
      <c r="Q3055" s="74"/>
      <c r="R3055" s="74"/>
      <c r="S3055" s="74"/>
      <c r="T3055" s="74"/>
      <c r="U3055" s="74"/>
      <c r="V3055" s="74"/>
      <c r="W3055" s="74"/>
      <c r="X3055" s="74"/>
      <c r="Y3055" s="74"/>
      <c r="Z3055" s="74"/>
    </row>
    <row r="3056" spans="1:26">
      <c r="A3056" s="74"/>
      <c r="B3056" s="74"/>
      <c r="C3056" s="74"/>
      <c r="D3056" s="74"/>
      <c r="E3056" s="74"/>
      <c r="F3056" s="74"/>
      <c r="G3056" s="74"/>
      <c r="H3056" s="74"/>
      <c r="I3056" s="74"/>
      <c r="J3056" s="74"/>
      <c r="K3056" s="74"/>
      <c r="L3056" s="74"/>
      <c r="M3056" s="74"/>
      <c r="N3056" s="74"/>
      <c r="O3056" s="74"/>
      <c r="P3056" s="74"/>
      <c r="Q3056" s="74"/>
      <c r="R3056" s="74"/>
      <c r="S3056" s="74"/>
      <c r="T3056" s="74"/>
      <c r="U3056" s="74"/>
      <c r="V3056" s="74"/>
      <c r="W3056" s="74"/>
      <c r="X3056" s="74"/>
      <c r="Y3056" s="74"/>
      <c r="Z3056" s="74"/>
    </row>
    <row r="3057" spans="1:26">
      <c r="A3057" s="74"/>
      <c r="B3057" s="74"/>
      <c r="C3057" s="74"/>
      <c r="D3057" s="74"/>
      <c r="E3057" s="74"/>
      <c r="F3057" s="74"/>
      <c r="G3057" s="74"/>
      <c r="H3057" s="74"/>
      <c r="I3057" s="74"/>
      <c r="J3057" s="74"/>
      <c r="K3057" s="74"/>
      <c r="L3057" s="74"/>
      <c r="M3057" s="74"/>
      <c r="N3057" s="74"/>
      <c r="O3057" s="74"/>
      <c r="P3057" s="74"/>
      <c r="Q3057" s="74"/>
      <c r="R3057" s="74"/>
      <c r="S3057" s="74"/>
      <c r="T3057" s="74"/>
      <c r="U3057" s="74"/>
      <c r="V3057" s="74"/>
      <c r="W3057" s="74"/>
      <c r="X3057" s="74"/>
      <c r="Y3057" s="74"/>
      <c r="Z3057" s="74"/>
    </row>
    <row r="3058" spans="1:26">
      <c r="A3058" s="74"/>
      <c r="B3058" s="74"/>
      <c r="C3058" s="74"/>
      <c r="D3058" s="74"/>
      <c r="E3058" s="74"/>
      <c r="F3058" s="74"/>
      <c r="G3058" s="74"/>
      <c r="H3058" s="74"/>
      <c r="I3058" s="74"/>
      <c r="J3058" s="74"/>
      <c r="K3058" s="74"/>
      <c r="L3058" s="74"/>
      <c r="M3058" s="74"/>
      <c r="N3058" s="74"/>
      <c r="O3058" s="74"/>
      <c r="P3058" s="74"/>
      <c r="Q3058" s="74"/>
      <c r="R3058" s="74"/>
      <c r="S3058" s="74"/>
      <c r="T3058" s="74"/>
      <c r="U3058" s="74"/>
      <c r="V3058" s="74"/>
      <c r="W3058" s="74"/>
      <c r="X3058" s="74"/>
      <c r="Y3058" s="74"/>
      <c r="Z3058" s="74"/>
    </row>
    <row r="3059" spans="1:26">
      <c r="A3059" s="74"/>
      <c r="B3059" s="74"/>
      <c r="C3059" s="74"/>
      <c r="D3059" s="74"/>
      <c r="E3059" s="74"/>
      <c r="F3059" s="74"/>
      <c r="G3059" s="74"/>
      <c r="H3059" s="74"/>
      <c r="I3059" s="74"/>
      <c r="J3059" s="74"/>
      <c r="K3059" s="74"/>
      <c r="L3059" s="74"/>
      <c r="M3059" s="74"/>
      <c r="N3059" s="74"/>
      <c r="O3059" s="74"/>
      <c r="P3059" s="74"/>
      <c r="Q3059" s="74"/>
      <c r="R3059" s="74"/>
      <c r="S3059" s="74"/>
      <c r="T3059" s="74"/>
      <c r="U3059" s="74"/>
      <c r="V3059" s="74"/>
      <c r="W3059" s="74"/>
      <c r="X3059" s="74"/>
      <c r="Y3059" s="74"/>
      <c r="Z3059" s="74"/>
    </row>
    <row r="3060" spans="1:26">
      <c r="A3060" s="74"/>
      <c r="B3060" s="74"/>
      <c r="C3060" s="74"/>
      <c r="D3060" s="74"/>
      <c r="E3060" s="74"/>
      <c r="F3060" s="74"/>
      <c r="G3060" s="74"/>
      <c r="H3060" s="74"/>
      <c r="I3060" s="74"/>
      <c r="J3060" s="74"/>
      <c r="K3060" s="74"/>
      <c r="L3060" s="74"/>
      <c r="M3060" s="74"/>
      <c r="N3060" s="74"/>
      <c r="O3060" s="74"/>
      <c r="P3060" s="74"/>
      <c r="Q3060" s="74"/>
      <c r="R3060" s="74"/>
      <c r="S3060" s="74"/>
      <c r="T3060" s="74"/>
      <c r="U3060" s="74"/>
      <c r="V3060" s="74"/>
      <c r="W3060" s="74"/>
      <c r="X3060" s="74"/>
      <c r="Y3060" s="74"/>
      <c r="Z3060" s="74"/>
    </row>
    <row r="3061" spans="1:26">
      <c r="A3061" s="74"/>
      <c r="B3061" s="74"/>
      <c r="C3061" s="74"/>
      <c r="D3061" s="74"/>
      <c r="E3061" s="74"/>
      <c r="F3061" s="74"/>
      <c r="G3061" s="74"/>
      <c r="H3061" s="74"/>
      <c r="I3061" s="74"/>
      <c r="J3061" s="74"/>
      <c r="K3061" s="74"/>
      <c r="L3061" s="74"/>
      <c r="M3061" s="74"/>
      <c r="N3061" s="74"/>
      <c r="O3061" s="74"/>
      <c r="P3061" s="74"/>
      <c r="Q3061" s="74"/>
      <c r="R3061" s="74"/>
      <c r="S3061" s="74"/>
      <c r="T3061" s="74"/>
      <c r="U3061" s="74"/>
      <c r="V3061" s="74"/>
      <c r="W3061" s="74"/>
      <c r="X3061" s="74"/>
      <c r="Y3061" s="74"/>
      <c r="Z3061" s="74"/>
    </row>
    <row r="3062" spans="1:26">
      <c r="A3062" s="74"/>
      <c r="B3062" s="74"/>
      <c r="C3062" s="74"/>
      <c r="D3062" s="74"/>
      <c r="E3062" s="74"/>
      <c r="F3062" s="74"/>
      <c r="G3062" s="74"/>
      <c r="H3062" s="74"/>
      <c r="I3062" s="74"/>
      <c r="J3062" s="74"/>
      <c r="K3062" s="74"/>
      <c r="L3062" s="74"/>
      <c r="M3062" s="74"/>
      <c r="N3062" s="74"/>
      <c r="O3062" s="74"/>
      <c r="P3062" s="74"/>
      <c r="Q3062" s="74"/>
      <c r="R3062" s="74"/>
      <c r="S3062" s="74"/>
      <c r="T3062" s="74"/>
      <c r="U3062" s="74"/>
      <c r="V3062" s="74"/>
      <c r="W3062" s="74"/>
      <c r="X3062" s="74"/>
      <c r="Y3062" s="74"/>
      <c r="Z3062" s="74"/>
    </row>
    <row r="3063" spans="1:26">
      <c r="A3063" s="74"/>
      <c r="B3063" s="74"/>
      <c r="C3063" s="74"/>
      <c r="D3063" s="74"/>
      <c r="E3063" s="74"/>
      <c r="F3063" s="74"/>
      <c r="G3063" s="74"/>
      <c r="H3063" s="74"/>
      <c r="I3063" s="74"/>
      <c r="J3063" s="74"/>
      <c r="K3063" s="74"/>
      <c r="L3063" s="74"/>
      <c r="M3063" s="74"/>
      <c r="N3063" s="74"/>
      <c r="O3063" s="74"/>
      <c r="P3063" s="74"/>
      <c r="Q3063" s="74"/>
      <c r="R3063" s="74"/>
      <c r="S3063" s="74"/>
      <c r="T3063" s="74"/>
      <c r="U3063" s="74"/>
      <c r="V3063" s="74"/>
      <c r="W3063" s="74"/>
      <c r="X3063" s="74"/>
      <c r="Y3063" s="74"/>
      <c r="Z3063" s="74"/>
    </row>
    <row r="3064" spans="1:26">
      <c r="A3064" s="74"/>
      <c r="B3064" s="74"/>
      <c r="C3064" s="74"/>
      <c r="D3064" s="74"/>
      <c r="E3064" s="74"/>
      <c r="F3064" s="74"/>
      <c r="G3064" s="74"/>
      <c r="H3064" s="74"/>
      <c r="I3064" s="74"/>
      <c r="J3064" s="74"/>
      <c r="K3064" s="74"/>
      <c r="L3064" s="74"/>
      <c r="M3064" s="74"/>
      <c r="N3064" s="74"/>
      <c r="O3064" s="74"/>
      <c r="P3064" s="74"/>
      <c r="Q3064" s="74"/>
      <c r="R3064" s="74"/>
      <c r="S3064" s="74"/>
      <c r="T3064" s="74"/>
      <c r="U3064" s="74"/>
      <c r="V3064" s="74"/>
      <c r="W3064" s="74"/>
      <c r="X3064" s="74"/>
      <c r="Y3064" s="74"/>
      <c r="Z3064" s="74"/>
    </row>
    <row r="3065" spans="1:26">
      <c r="A3065" s="74"/>
      <c r="B3065" s="74"/>
      <c r="C3065" s="74"/>
      <c r="D3065" s="74"/>
      <c r="E3065" s="74"/>
      <c r="F3065" s="74"/>
      <c r="G3065" s="74"/>
      <c r="H3065" s="74"/>
      <c r="I3065" s="74"/>
      <c r="J3065" s="74"/>
      <c r="K3065" s="74"/>
      <c r="L3065" s="74"/>
      <c r="M3065" s="74"/>
      <c r="N3065" s="74"/>
      <c r="O3065" s="74"/>
      <c r="P3065" s="74"/>
      <c r="Q3065" s="74"/>
      <c r="R3065" s="74"/>
      <c r="S3065" s="74"/>
      <c r="T3065" s="74"/>
      <c r="U3065" s="74"/>
      <c r="V3065" s="74"/>
      <c r="W3065" s="74"/>
      <c r="X3065" s="74"/>
      <c r="Y3065" s="74"/>
      <c r="Z3065" s="74"/>
    </row>
    <row r="3066" spans="1:26">
      <c r="A3066" s="74"/>
      <c r="B3066" s="74"/>
      <c r="C3066" s="74"/>
      <c r="D3066" s="74"/>
      <c r="E3066" s="74"/>
      <c r="F3066" s="74"/>
      <c r="G3066" s="74"/>
      <c r="H3066" s="74"/>
      <c r="I3066" s="74"/>
      <c r="J3066" s="74"/>
      <c r="K3066" s="74"/>
      <c r="L3066" s="74"/>
      <c r="M3066" s="74"/>
      <c r="N3066" s="74"/>
      <c r="O3066" s="74"/>
      <c r="P3066" s="74"/>
      <c r="Q3066" s="74"/>
      <c r="R3066" s="74"/>
      <c r="S3066" s="74"/>
      <c r="T3066" s="74"/>
      <c r="U3066" s="74"/>
      <c r="V3066" s="74"/>
      <c r="W3066" s="74"/>
      <c r="X3066" s="74"/>
      <c r="Y3066" s="74"/>
      <c r="Z3066" s="74"/>
    </row>
    <row r="3067" spans="1:26">
      <c r="A3067" s="74"/>
      <c r="B3067" s="74"/>
      <c r="C3067" s="74"/>
      <c r="D3067" s="74"/>
      <c r="E3067" s="74"/>
      <c r="F3067" s="74"/>
      <c r="G3067" s="74"/>
      <c r="H3067" s="74"/>
      <c r="I3067" s="74"/>
      <c r="J3067" s="74"/>
      <c r="K3067" s="74"/>
      <c r="L3067" s="74"/>
      <c r="M3067" s="74"/>
      <c r="N3067" s="74"/>
      <c r="O3067" s="74"/>
      <c r="P3067" s="74"/>
      <c r="Q3067" s="74"/>
      <c r="R3067" s="74"/>
      <c r="S3067" s="74"/>
      <c r="T3067" s="74"/>
      <c r="U3067" s="74"/>
      <c r="V3067" s="74"/>
      <c r="W3067" s="74"/>
      <c r="X3067" s="74"/>
      <c r="Y3067" s="74"/>
      <c r="Z3067" s="74"/>
    </row>
    <row r="3068" spans="1:26">
      <c r="A3068" s="74"/>
      <c r="B3068" s="74"/>
      <c r="C3068" s="74"/>
      <c r="D3068" s="74"/>
      <c r="E3068" s="74"/>
      <c r="F3068" s="74"/>
      <c r="G3068" s="74"/>
      <c r="H3068" s="74"/>
      <c r="I3068" s="74"/>
      <c r="J3068" s="74"/>
      <c r="K3068" s="74"/>
      <c r="L3068" s="74"/>
      <c r="M3068" s="74"/>
      <c r="N3068" s="74"/>
      <c r="O3068" s="74"/>
      <c r="P3068" s="74"/>
      <c r="Q3068" s="74"/>
      <c r="R3068" s="74"/>
      <c r="S3068" s="74"/>
      <c r="T3068" s="74"/>
      <c r="U3068" s="74"/>
      <c r="V3068" s="74"/>
      <c r="W3068" s="74"/>
      <c r="X3068" s="74"/>
      <c r="Y3068" s="74"/>
      <c r="Z3068" s="74"/>
    </row>
    <row r="3069" spans="1:26">
      <c r="A3069" s="74"/>
      <c r="B3069" s="74"/>
      <c r="C3069" s="74"/>
      <c r="D3069" s="74"/>
      <c r="E3069" s="74"/>
      <c r="F3069" s="74"/>
      <c r="G3069" s="74"/>
      <c r="H3069" s="74"/>
      <c r="I3069" s="74"/>
      <c r="J3069" s="74"/>
      <c r="K3069" s="74"/>
      <c r="L3069" s="74"/>
      <c r="M3069" s="74"/>
      <c r="N3069" s="74"/>
      <c r="O3069" s="74"/>
      <c r="P3069" s="74"/>
      <c r="Q3069" s="74"/>
      <c r="R3069" s="74"/>
      <c r="S3069" s="74"/>
      <c r="T3069" s="74"/>
      <c r="U3069" s="74"/>
      <c r="V3069" s="74"/>
      <c r="W3069" s="74"/>
      <c r="X3069" s="74"/>
      <c r="Y3069" s="74"/>
      <c r="Z3069" s="74"/>
    </row>
    <row r="3070" spans="1:26">
      <c r="A3070" s="74"/>
      <c r="B3070" s="74"/>
      <c r="C3070" s="74"/>
      <c r="D3070" s="74"/>
      <c r="E3070" s="74"/>
      <c r="F3070" s="74"/>
      <c r="G3070" s="74"/>
      <c r="H3070" s="74"/>
      <c r="I3070" s="74"/>
      <c r="J3070" s="74"/>
      <c r="K3070" s="74"/>
      <c r="L3070" s="74"/>
      <c r="M3070" s="74"/>
      <c r="N3070" s="74"/>
      <c r="O3070" s="74"/>
      <c r="P3070" s="74"/>
      <c r="Q3070" s="74"/>
      <c r="R3070" s="74"/>
      <c r="S3070" s="74"/>
      <c r="T3070" s="74"/>
      <c r="U3070" s="74"/>
      <c r="V3070" s="74"/>
      <c r="W3070" s="74"/>
      <c r="X3070" s="74"/>
      <c r="Y3070" s="74"/>
      <c r="Z3070" s="74"/>
    </row>
    <row r="3071" spans="1:26">
      <c r="A3071" s="74"/>
      <c r="B3071" s="74"/>
      <c r="C3071" s="74"/>
      <c r="D3071" s="74"/>
      <c r="E3071" s="74"/>
      <c r="F3071" s="74"/>
      <c r="G3071" s="74"/>
      <c r="H3071" s="74"/>
      <c r="I3071" s="74"/>
      <c r="J3071" s="74"/>
      <c r="K3071" s="74"/>
      <c r="L3071" s="74"/>
      <c r="M3071" s="74"/>
      <c r="N3071" s="74"/>
      <c r="O3071" s="74"/>
      <c r="P3071" s="74"/>
      <c r="Q3071" s="74"/>
      <c r="R3071" s="74"/>
      <c r="S3071" s="74"/>
      <c r="T3071" s="74"/>
      <c r="U3071" s="74"/>
      <c r="V3071" s="74"/>
      <c r="W3071" s="74"/>
      <c r="X3071" s="74"/>
      <c r="Y3071" s="74"/>
      <c r="Z3071" s="74"/>
    </row>
    <row r="3072" spans="1:26">
      <c r="A3072" s="74"/>
      <c r="B3072" s="74"/>
      <c r="C3072" s="74"/>
      <c r="D3072" s="74"/>
      <c r="E3072" s="74"/>
      <c r="F3072" s="74"/>
      <c r="G3072" s="74"/>
      <c r="H3072" s="74"/>
      <c r="I3072" s="74"/>
      <c r="J3072" s="74"/>
      <c r="K3072" s="74"/>
      <c r="L3072" s="74"/>
      <c r="M3072" s="74"/>
      <c r="N3072" s="74"/>
      <c r="O3072" s="74"/>
      <c r="P3072" s="74"/>
      <c r="Q3072" s="74"/>
      <c r="R3072" s="74"/>
      <c r="S3072" s="74"/>
      <c r="T3072" s="74"/>
      <c r="U3072" s="74"/>
      <c r="V3072" s="74"/>
      <c r="W3072" s="74"/>
      <c r="X3072" s="74"/>
      <c r="Y3072" s="74"/>
      <c r="Z3072" s="74"/>
    </row>
    <row r="3073" spans="1:26">
      <c r="A3073" s="74"/>
      <c r="B3073" s="74"/>
      <c r="C3073" s="74"/>
      <c r="D3073" s="74"/>
      <c r="E3073" s="74"/>
      <c r="F3073" s="74"/>
      <c r="G3073" s="74"/>
      <c r="H3073" s="74"/>
      <c r="I3073" s="74"/>
      <c r="J3073" s="74"/>
      <c r="K3073" s="74"/>
      <c r="L3073" s="74"/>
      <c r="M3073" s="74"/>
      <c r="N3073" s="74"/>
      <c r="O3073" s="74"/>
      <c r="P3073" s="74"/>
      <c r="Q3073" s="74"/>
      <c r="R3073" s="74"/>
      <c r="S3073" s="74"/>
      <c r="T3073" s="74"/>
      <c r="U3073" s="74"/>
      <c r="V3073" s="74"/>
      <c r="W3073" s="74"/>
      <c r="X3073" s="74"/>
      <c r="Y3073" s="74"/>
      <c r="Z3073" s="74"/>
    </row>
    <row r="3074" spans="1:26">
      <c r="A3074" s="74"/>
      <c r="B3074" s="74"/>
      <c r="C3074" s="74"/>
      <c r="D3074" s="74"/>
      <c r="E3074" s="74"/>
      <c r="F3074" s="74"/>
      <c r="G3074" s="74"/>
      <c r="H3074" s="74"/>
      <c r="I3074" s="74"/>
      <c r="J3074" s="74"/>
      <c r="K3074" s="74"/>
      <c r="L3074" s="74"/>
      <c r="M3074" s="74"/>
      <c r="N3074" s="74"/>
      <c r="O3074" s="74"/>
      <c r="P3074" s="74"/>
      <c r="Q3074" s="74"/>
      <c r="R3074" s="74"/>
      <c r="S3074" s="74"/>
      <c r="T3074" s="74"/>
      <c r="U3074" s="74"/>
      <c r="V3074" s="74"/>
      <c r="W3074" s="74"/>
      <c r="X3074" s="74"/>
      <c r="Y3074" s="74"/>
      <c r="Z3074" s="74"/>
    </row>
    <row r="3075" spans="1:26">
      <c r="A3075" s="74"/>
      <c r="B3075" s="74"/>
      <c r="C3075" s="74"/>
      <c r="D3075" s="74"/>
      <c r="E3075" s="74"/>
      <c r="F3075" s="74"/>
      <c r="G3075" s="74"/>
      <c r="H3075" s="74"/>
      <c r="I3075" s="74"/>
      <c r="J3075" s="74"/>
      <c r="K3075" s="74"/>
      <c r="L3075" s="74"/>
      <c r="M3075" s="74"/>
      <c r="N3075" s="74"/>
      <c r="O3075" s="74"/>
      <c r="P3075" s="74"/>
      <c r="Q3075" s="74"/>
      <c r="R3075" s="74"/>
      <c r="S3075" s="74"/>
      <c r="T3075" s="74"/>
      <c r="U3075" s="74"/>
      <c r="V3075" s="74"/>
      <c r="W3075" s="74"/>
      <c r="X3075" s="74"/>
      <c r="Y3075" s="74"/>
      <c r="Z3075" s="74"/>
    </row>
    <row r="3076" spans="1:26">
      <c r="A3076" s="74"/>
      <c r="B3076" s="74"/>
      <c r="C3076" s="74"/>
      <c r="D3076" s="74"/>
      <c r="E3076" s="74"/>
      <c r="F3076" s="74"/>
      <c r="G3076" s="74"/>
      <c r="H3076" s="74"/>
      <c r="I3076" s="74"/>
      <c r="J3076" s="74"/>
      <c r="K3076" s="74"/>
      <c r="L3076" s="74"/>
      <c r="M3076" s="74"/>
      <c r="N3076" s="74"/>
      <c r="O3076" s="74"/>
      <c r="P3076" s="74"/>
      <c r="Q3076" s="74"/>
      <c r="R3076" s="74"/>
      <c r="S3076" s="74"/>
      <c r="T3076" s="74"/>
      <c r="U3076" s="74"/>
      <c r="V3076" s="74"/>
      <c r="W3076" s="74"/>
      <c r="X3076" s="74"/>
      <c r="Y3076" s="74"/>
      <c r="Z3076" s="74"/>
    </row>
    <row r="3077" spans="1:26">
      <c r="A3077" s="74"/>
      <c r="B3077" s="74"/>
      <c r="C3077" s="74"/>
      <c r="D3077" s="74"/>
      <c r="E3077" s="74"/>
      <c r="F3077" s="74"/>
      <c r="G3077" s="74"/>
      <c r="H3077" s="74"/>
      <c r="I3077" s="74"/>
      <c r="J3077" s="74"/>
      <c r="K3077" s="74"/>
      <c r="L3077" s="74"/>
      <c r="M3077" s="74"/>
      <c r="N3077" s="74"/>
      <c r="O3077" s="74"/>
      <c r="P3077" s="74"/>
      <c r="Q3077" s="74"/>
      <c r="R3077" s="74"/>
      <c r="S3077" s="74"/>
      <c r="T3077" s="74"/>
      <c r="U3077" s="74"/>
      <c r="V3077" s="74"/>
      <c r="W3077" s="74"/>
      <c r="X3077" s="74"/>
      <c r="Y3077" s="74"/>
      <c r="Z3077" s="74"/>
    </row>
    <row r="3078" spans="1:26">
      <c r="A3078" s="74"/>
      <c r="B3078" s="74"/>
      <c r="C3078" s="74"/>
      <c r="D3078" s="74"/>
      <c r="E3078" s="74"/>
      <c r="F3078" s="74"/>
      <c r="G3078" s="74"/>
      <c r="H3078" s="74"/>
      <c r="I3078" s="74"/>
      <c r="J3078" s="74"/>
      <c r="K3078" s="74"/>
      <c r="L3078" s="74"/>
      <c r="M3078" s="74"/>
      <c r="N3078" s="74"/>
      <c r="O3078" s="74"/>
      <c r="P3078" s="74"/>
      <c r="Q3078" s="74"/>
      <c r="R3078" s="74"/>
      <c r="S3078" s="74"/>
      <c r="T3078" s="74"/>
      <c r="U3078" s="74"/>
      <c r="V3078" s="74"/>
      <c r="W3078" s="74"/>
      <c r="X3078" s="74"/>
      <c r="Y3078" s="74"/>
      <c r="Z3078" s="74"/>
    </row>
    <row r="3079" spans="1:26">
      <c r="A3079" s="74"/>
      <c r="B3079" s="74"/>
      <c r="C3079" s="74"/>
      <c r="D3079" s="74"/>
      <c r="E3079" s="74"/>
      <c r="F3079" s="74"/>
      <c r="G3079" s="74"/>
      <c r="H3079" s="74"/>
      <c r="I3079" s="74"/>
      <c r="J3079" s="74"/>
      <c r="K3079" s="74"/>
      <c r="L3079" s="74"/>
      <c r="M3079" s="74"/>
      <c r="N3079" s="74"/>
      <c r="O3079" s="74"/>
      <c r="P3079" s="74"/>
      <c r="Q3079" s="74"/>
      <c r="R3079" s="74"/>
      <c r="S3079" s="74"/>
      <c r="T3079" s="74"/>
      <c r="U3079" s="74"/>
      <c r="V3079" s="74"/>
      <c r="W3079" s="74"/>
      <c r="X3079" s="74"/>
      <c r="Y3079" s="74"/>
      <c r="Z3079" s="74"/>
    </row>
    <row r="3080" spans="1:26">
      <c r="A3080" s="74"/>
      <c r="B3080" s="74"/>
      <c r="C3080" s="74"/>
      <c r="D3080" s="74"/>
      <c r="E3080" s="74"/>
      <c r="F3080" s="74"/>
      <c r="G3080" s="74"/>
      <c r="H3080" s="74"/>
      <c r="I3080" s="74"/>
      <c r="J3080" s="74"/>
      <c r="K3080" s="74"/>
      <c r="L3080" s="74"/>
      <c r="M3080" s="74"/>
      <c r="N3080" s="74"/>
      <c r="O3080" s="74"/>
      <c r="P3080" s="74"/>
      <c r="Q3080" s="74"/>
      <c r="R3080" s="74"/>
      <c r="S3080" s="74"/>
      <c r="T3080" s="74"/>
      <c r="U3080" s="74"/>
      <c r="V3080" s="74"/>
      <c r="W3080" s="74"/>
      <c r="X3080" s="74"/>
      <c r="Y3080" s="74"/>
      <c r="Z3080" s="74"/>
    </row>
    <row r="3081" spans="1:26">
      <c r="A3081" s="74"/>
      <c r="B3081" s="74"/>
      <c r="C3081" s="74"/>
      <c r="D3081" s="74"/>
      <c r="E3081" s="74"/>
      <c r="F3081" s="74"/>
      <c r="G3081" s="74"/>
      <c r="H3081" s="74"/>
      <c r="I3081" s="74"/>
      <c r="J3081" s="74"/>
      <c r="K3081" s="74"/>
      <c r="L3081" s="74"/>
      <c r="M3081" s="74"/>
      <c r="N3081" s="74"/>
      <c r="O3081" s="74"/>
      <c r="P3081" s="74"/>
      <c r="Q3081" s="74"/>
      <c r="R3081" s="74"/>
      <c r="S3081" s="74"/>
      <c r="T3081" s="74"/>
      <c r="U3081" s="74"/>
      <c r="V3081" s="74"/>
      <c r="W3081" s="74"/>
      <c r="X3081" s="74"/>
      <c r="Y3081" s="74"/>
      <c r="Z3081" s="74"/>
    </row>
    <row r="3082" spans="1:26">
      <c r="A3082" s="74"/>
      <c r="B3082" s="74"/>
      <c r="C3082" s="74"/>
      <c r="D3082" s="74"/>
      <c r="E3082" s="74"/>
      <c r="F3082" s="74"/>
      <c r="G3082" s="74"/>
      <c r="H3082" s="74"/>
      <c r="I3082" s="74"/>
      <c r="J3082" s="74"/>
      <c r="K3082" s="74"/>
      <c r="L3082" s="74"/>
      <c r="M3082" s="74"/>
      <c r="N3082" s="74"/>
      <c r="O3082" s="74"/>
      <c r="P3082" s="74"/>
      <c r="Q3082" s="74"/>
      <c r="R3082" s="74"/>
      <c r="S3082" s="74"/>
      <c r="T3082" s="74"/>
      <c r="U3082" s="74"/>
      <c r="V3082" s="74"/>
      <c r="W3082" s="74"/>
      <c r="X3082" s="74"/>
      <c r="Y3082" s="74"/>
      <c r="Z3082" s="74"/>
    </row>
    <row r="3083" spans="1:26">
      <c r="A3083" s="74"/>
      <c r="B3083" s="74"/>
      <c r="C3083" s="74"/>
      <c r="D3083" s="74"/>
      <c r="E3083" s="74"/>
      <c r="F3083" s="74"/>
      <c r="G3083" s="74"/>
      <c r="H3083" s="74"/>
      <c r="I3083" s="74"/>
      <c r="J3083" s="74"/>
      <c r="K3083" s="74"/>
      <c r="L3083" s="74"/>
      <c r="M3083" s="74"/>
      <c r="N3083" s="74"/>
      <c r="O3083" s="74"/>
      <c r="P3083" s="74"/>
      <c r="Q3083" s="74"/>
      <c r="R3083" s="74"/>
      <c r="S3083" s="74"/>
      <c r="T3083" s="74"/>
      <c r="U3083" s="74"/>
      <c r="V3083" s="74"/>
      <c r="W3083" s="74"/>
      <c r="X3083" s="74"/>
      <c r="Y3083" s="74"/>
      <c r="Z3083" s="74"/>
    </row>
    <row r="3084" spans="1:26">
      <c r="A3084" s="74"/>
      <c r="B3084" s="74"/>
      <c r="C3084" s="74"/>
      <c r="D3084" s="74"/>
      <c r="E3084" s="74"/>
      <c r="F3084" s="74"/>
      <c r="G3084" s="74"/>
      <c r="H3084" s="74"/>
      <c r="I3084" s="74"/>
      <c r="J3084" s="74"/>
      <c r="K3084" s="74"/>
      <c r="L3084" s="74"/>
      <c r="M3084" s="74"/>
      <c r="N3084" s="74"/>
      <c r="O3084" s="74"/>
      <c r="P3084" s="74"/>
      <c r="Q3084" s="74"/>
      <c r="R3084" s="74"/>
      <c r="S3084" s="74"/>
      <c r="T3084" s="74"/>
      <c r="U3084" s="74"/>
      <c r="V3084" s="74"/>
      <c r="W3084" s="74"/>
      <c r="X3084" s="74"/>
      <c r="Y3084" s="74"/>
      <c r="Z3084" s="74"/>
    </row>
    <row r="3085" spans="1:26">
      <c r="A3085" s="74"/>
      <c r="B3085" s="74"/>
      <c r="C3085" s="74"/>
      <c r="D3085" s="74"/>
      <c r="E3085" s="74"/>
      <c r="F3085" s="74"/>
      <c r="G3085" s="74"/>
      <c r="H3085" s="74"/>
      <c r="I3085" s="74"/>
      <c r="J3085" s="74"/>
      <c r="K3085" s="74"/>
      <c r="L3085" s="74"/>
      <c r="M3085" s="74"/>
      <c r="N3085" s="74"/>
      <c r="O3085" s="74"/>
      <c r="P3085" s="74"/>
      <c r="Q3085" s="74"/>
      <c r="R3085" s="74"/>
      <c r="S3085" s="74"/>
      <c r="T3085" s="74"/>
      <c r="U3085" s="74"/>
      <c r="V3085" s="74"/>
      <c r="W3085" s="74"/>
      <c r="X3085" s="74"/>
      <c r="Y3085" s="74"/>
      <c r="Z3085" s="74"/>
    </row>
    <row r="3086" spans="1:26">
      <c r="A3086" s="74"/>
      <c r="B3086" s="74"/>
      <c r="C3086" s="74"/>
      <c r="D3086" s="74"/>
      <c r="E3086" s="74"/>
      <c r="F3086" s="74"/>
      <c r="G3086" s="74"/>
      <c r="H3086" s="74"/>
      <c r="I3086" s="74"/>
      <c r="J3086" s="74"/>
      <c r="K3086" s="74"/>
      <c r="L3086" s="74"/>
      <c r="M3086" s="74"/>
      <c r="N3086" s="74"/>
      <c r="O3086" s="74"/>
      <c r="P3086" s="74"/>
      <c r="Q3086" s="74"/>
      <c r="R3086" s="74"/>
      <c r="S3086" s="74"/>
      <c r="T3086" s="74"/>
      <c r="U3086" s="74"/>
      <c r="V3086" s="74"/>
      <c r="W3086" s="74"/>
      <c r="X3086" s="74"/>
      <c r="Y3086" s="74"/>
      <c r="Z3086" s="74"/>
    </row>
    <row r="3087" spans="1:26">
      <c r="A3087" s="74"/>
      <c r="B3087" s="74"/>
      <c r="C3087" s="74"/>
      <c r="D3087" s="74"/>
      <c r="E3087" s="74"/>
      <c r="F3087" s="74"/>
      <c r="G3087" s="74"/>
      <c r="H3087" s="74"/>
      <c r="I3087" s="74"/>
      <c r="J3087" s="74"/>
      <c r="K3087" s="74"/>
      <c r="L3087" s="74"/>
      <c r="M3087" s="74"/>
      <c r="N3087" s="74"/>
      <c r="O3087" s="74"/>
      <c r="P3087" s="74"/>
      <c r="Q3087" s="74"/>
      <c r="R3087" s="74"/>
      <c r="S3087" s="74"/>
      <c r="T3087" s="74"/>
      <c r="U3087" s="74"/>
      <c r="V3087" s="74"/>
      <c r="W3087" s="74"/>
      <c r="X3087" s="74"/>
      <c r="Y3087" s="74"/>
      <c r="Z3087" s="74"/>
    </row>
    <row r="3088" spans="1:26">
      <c r="A3088" s="74"/>
      <c r="B3088" s="74"/>
      <c r="C3088" s="74"/>
      <c r="D3088" s="74"/>
      <c r="E3088" s="74"/>
      <c r="F3088" s="74"/>
      <c r="G3088" s="74"/>
      <c r="H3088" s="74"/>
      <c r="I3088" s="74"/>
      <c r="J3088" s="74"/>
      <c r="K3088" s="74"/>
      <c r="L3088" s="74"/>
      <c r="M3088" s="74"/>
      <c r="N3088" s="74"/>
      <c r="O3088" s="74"/>
      <c r="P3088" s="74"/>
      <c r="Q3088" s="74"/>
      <c r="R3088" s="74"/>
      <c r="S3088" s="74"/>
      <c r="T3088" s="74"/>
      <c r="U3088" s="74"/>
      <c r="V3088" s="74"/>
      <c r="W3088" s="74"/>
      <c r="X3088" s="74"/>
      <c r="Y3088" s="74"/>
      <c r="Z3088" s="74"/>
    </row>
    <row r="3089" spans="1:26">
      <c r="A3089" s="74"/>
      <c r="B3089" s="74"/>
      <c r="C3089" s="74"/>
      <c r="D3089" s="74"/>
      <c r="E3089" s="74"/>
      <c r="F3089" s="74"/>
      <c r="G3089" s="74"/>
      <c r="H3089" s="74"/>
      <c r="I3089" s="74"/>
      <c r="J3089" s="74"/>
      <c r="K3089" s="74"/>
      <c r="L3089" s="74"/>
      <c r="M3089" s="74"/>
      <c r="N3089" s="74"/>
      <c r="O3089" s="74"/>
      <c r="P3089" s="74"/>
      <c r="Q3089" s="74"/>
      <c r="R3089" s="74"/>
      <c r="S3089" s="74"/>
      <c r="T3089" s="74"/>
      <c r="U3089" s="74"/>
      <c r="V3089" s="74"/>
      <c r="W3089" s="74"/>
      <c r="X3089" s="74"/>
      <c r="Y3089" s="74"/>
      <c r="Z3089" s="74"/>
    </row>
    <row r="3090" spans="1:26">
      <c r="A3090" s="74"/>
      <c r="B3090" s="74"/>
      <c r="C3090" s="74"/>
      <c r="D3090" s="74"/>
      <c r="E3090" s="74"/>
      <c r="F3090" s="74"/>
      <c r="G3090" s="74"/>
      <c r="H3090" s="74"/>
      <c r="I3090" s="74"/>
      <c r="J3090" s="74"/>
      <c r="K3090" s="74"/>
      <c r="L3090" s="74"/>
      <c r="M3090" s="74"/>
      <c r="N3090" s="74"/>
      <c r="O3090" s="74"/>
      <c r="P3090" s="74"/>
      <c r="Q3090" s="74"/>
      <c r="R3090" s="74"/>
      <c r="S3090" s="74"/>
      <c r="T3090" s="74"/>
      <c r="U3090" s="74"/>
      <c r="V3090" s="74"/>
      <c r="W3090" s="74"/>
      <c r="X3090" s="74"/>
      <c r="Y3090" s="74"/>
      <c r="Z3090" s="74"/>
    </row>
    <row r="3091" spans="1:26">
      <c r="A3091" s="74"/>
      <c r="B3091" s="74"/>
      <c r="C3091" s="74"/>
      <c r="D3091" s="74"/>
      <c r="E3091" s="74"/>
      <c r="F3091" s="74"/>
      <c r="G3091" s="74"/>
      <c r="H3091" s="74"/>
      <c r="I3091" s="74"/>
      <c r="J3091" s="74"/>
      <c r="K3091" s="74"/>
      <c r="L3091" s="74"/>
      <c r="M3091" s="74"/>
      <c r="N3091" s="74"/>
      <c r="O3091" s="74"/>
      <c r="P3091" s="74"/>
      <c r="Q3091" s="74"/>
      <c r="R3091" s="74"/>
      <c r="S3091" s="74"/>
      <c r="T3091" s="74"/>
      <c r="U3091" s="74"/>
      <c r="V3091" s="74"/>
      <c r="W3091" s="74"/>
      <c r="X3091" s="74"/>
      <c r="Y3091" s="74"/>
      <c r="Z3091" s="74"/>
    </row>
    <row r="3092" spans="1:26">
      <c r="A3092" s="74"/>
      <c r="B3092" s="74"/>
      <c r="C3092" s="74"/>
      <c r="D3092" s="74"/>
      <c r="E3092" s="74"/>
      <c r="F3092" s="74"/>
      <c r="G3092" s="74"/>
      <c r="H3092" s="74"/>
      <c r="I3092" s="74"/>
      <c r="J3092" s="74"/>
      <c r="K3092" s="74"/>
      <c r="L3092" s="74"/>
      <c r="M3092" s="74"/>
      <c r="N3092" s="74"/>
      <c r="O3092" s="74"/>
      <c r="P3092" s="74"/>
      <c r="Q3092" s="74"/>
      <c r="R3092" s="74"/>
      <c r="S3092" s="74"/>
      <c r="T3092" s="74"/>
      <c r="U3092" s="74"/>
      <c r="V3092" s="74"/>
      <c r="W3092" s="74"/>
      <c r="X3092" s="74"/>
      <c r="Y3092" s="74"/>
      <c r="Z3092" s="74"/>
    </row>
    <row r="3093" spans="1:26">
      <c r="A3093" s="74"/>
      <c r="B3093" s="74"/>
      <c r="C3093" s="74"/>
      <c r="D3093" s="74"/>
      <c r="E3093" s="74"/>
      <c r="F3093" s="74"/>
      <c r="G3093" s="74"/>
      <c r="H3093" s="74"/>
      <c r="I3093" s="74"/>
      <c r="J3093" s="74"/>
      <c r="K3093" s="74"/>
      <c r="L3093" s="74"/>
      <c r="M3093" s="74"/>
      <c r="N3093" s="74"/>
      <c r="O3093" s="74"/>
      <c r="P3093" s="74"/>
      <c r="Q3093" s="74"/>
      <c r="R3093" s="74"/>
      <c r="S3093" s="74"/>
      <c r="T3093" s="74"/>
      <c r="U3093" s="74"/>
      <c r="V3093" s="74"/>
      <c r="W3093" s="74"/>
      <c r="X3093" s="74"/>
      <c r="Y3093" s="74"/>
      <c r="Z3093" s="74"/>
    </row>
    <row r="3094" spans="1:26">
      <c r="A3094" s="74"/>
      <c r="B3094" s="74"/>
      <c r="C3094" s="74"/>
      <c r="D3094" s="74"/>
      <c r="E3094" s="74"/>
      <c r="F3094" s="74"/>
      <c r="G3094" s="74"/>
      <c r="H3094" s="74"/>
      <c r="I3094" s="74"/>
      <c r="J3094" s="74"/>
      <c r="K3094" s="74"/>
      <c r="L3094" s="74"/>
      <c r="M3094" s="74"/>
      <c r="N3094" s="74"/>
      <c r="O3094" s="74"/>
      <c r="P3094" s="74"/>
      <c r="Q3094" s="74"/>
      <c r="R3094" s="74"/>
      <c r="S3094" s="74"/>
      <c r="T3094" s="74"/>
      <c r="U3094" s="74"/>
      <c r="V3094" s="74"/>
      <c r="W3094" s="74"/>
      <c r="X3094" s="74"/>
      <c r="Y3094" s="74"/>
      <c r="Z3094" s="74"/>
    </row>
    <row r="3095" spans="1:26">
      <c r="A3095" s="74"/>
      <c r="B3095" s="74"/>
      <c r="C3095" s="74"/>
      <c r="D3095" s="74"/>
      <c r="E3095" s="74"/>
      <c r="F3095" s="74"/>
      <c r="G3095" s="74"/>
      <c r="H3095" s="74"/>
      <c r="I3095" s="74"/>
      <c r="J3095" s="74"/>
      <c r="K3095" s="74"/>
      <c r="L3095" s="74"/>
      <c r="M3095" s="74"/>
      <c r="N3095" s="74"/>
      <c r="O3095" s="74"/>
      <c r="P3095" s="74"/>
      <c r="Q3095" s="74"/>
      <c r="R3095" s="74"/>
      <c r="S3095" s="74"/>
      <c r="T3095" s="74"/>
      <c r="U3095" s="74"/>
      <c r="V3095" s="74"/>
      <c r="W3095" s="74"/>
      <c r="X3095" s="74"/>
      <c r="Y3095" s="74"/>
      <c r="Z3095" s="74"/>
    </row>
    <row r="3096" spans="1:26">
      <c r="A3096" s="74"/>
      <c r="B3096" s="74"/>
      <c r="C3096" s="74"/>
      <c r="D3096" s="74"/>
      <c r="E3096" s="74"/>
      <c r="F3096" s="74"/>
      <c r="G3096" s="74"/>
      <c r="H3096" s="74"/>
      <c r="I3096" s="74"/>
      <c r="J3096" s="74"/>
      <c r="K3096" s="74"/>
      <c r="L3096" s="74"/>
      <c r="M3096" s="74"/>
      <c r="N3096" s="74"/>
      <c r="O3096" s="74"/>
      <c r="P3096" s="74"/>
      <c r="Q3096" s="74"/>
      <c r="R3096" s="74"/>
      <c r="S3096" s="74"/>
      <c r="T3096" s="74"/>
      <c r="U3096" s="74"/>
      <c r="V3096" s="74"/>
      <c r="W3096" s="74"/>
      <c r="X3096" s="74"/>
      <c r="Y3096" s="74"/>
      <c r="Z3096" s="74"/>
    </row>
    <row r="3097" spans="1:26">
      <c r="A3097" s="74"/>
      <c r="B3097" s="74"/>
      <c r="C3097" s="74"/>
      <c r="D3097" s="74"/>
      <c r="E3097" s="74"/>
      <c r="F3097" s="74"/>
      <c r="G3097" s="74"/>
      <c r="H3097" s="74"/>
      <c r="I3097" s="74"/>
      <c r="J3097" s="74"/>
      <c r="K3097" s="74"/>
      <c r="L3097" s="74"/>
      <c r="M3097" s="74"/>
      <c r="N3097" s="74"/>
      <c r="O3097" s="74"/>
      <c r="P3097" s="74"/>
      <c r="Q3097" s="74"/>
      <c r="R3097" s="74"/>
      <c r="S3097" s="74"/>
      <c r="T3097" s="74"/>
      <c r="U3097" s="74"/>
      <c r="V3097" s="74"/>
      <c r="W3097" s="74"/>
      <c r="X3097" s="74"/>
      <c r="Y3097" s="74"/>
      <c r="Z3097" s="74"/>
    </row>
    <row r="3098" spans="1:26">
      <c r="A3098" s="74"/>
      <c r="B3098" s="74"/>
      <c r="C3098" s="74"/>
      <c r="D3098" s="74"/>
      <c r="E3098" s="74"/>
      <c r="F3098" s="74"/>
      <c r="G3098" s="74"/>
      <c r="H3098" s="74"/>
      <c r="I3098" s="74"/>
      <c r="J3098" s="74"/>
      <c r="K3098" s="74"/>
      <c r="L3098" s="74"/>
      <c r="M3098" s="74"/>
      <c r="N3098" s="74"/>
      <c r="O3098" s="74"/>
      <c r="P3098" s="74"/>
      <c r="Q3098" s="74"/>
      <c r="R3098" s="74"/>
      <c r="S3098" s="74"/>
      <c r="T3098" s="74"/>
      <c r="U3098" s="74"/>
      <c r="V3098" s="74"/>
      <c r="W3098" s="74"/>
      <c r="X3098" s="74"/>
      <c r="Y3098" s="74"/>
      <c r="Z3098" s="74"/>
    </row>
    <row r="3099" spans="1:26">
      <c r="A3099" s="74"/>
      <c r="B3099" s="74"/>
      <c r="C3099" s="74"/>
      <c r="D3099" s="74"/>
      <c r="E3099" s="74"/>
      <c r="F3099" s="74"/>
      <c r="G3099" s="74"/>
      <c r="H3099" s="74"/>
      <c r="I3099" s="74"/>
      <c r="J3099" s="74"/>
      <c r="K3099" s="74"/>
      <c r="L3099" s="74"/>
      <c r="M3099" s="74"/>
      <c r="N3099" s="74"/>
      <c r="O3099" s="74"/>
      <c r="P3099" s="74"/>
      <c r="Q3099" s="74"/>
      <c r="R3099" s="74"/>
      <c r="S3099" s="74"/>
      <c r="T3099" s="74"/>
      <c r="U3099" s="74"/>
      <c r="V3099" s="74"/>
      <c r="W3099" s="74"/>
      <c r="X3099" s="74"/>
      <c r="Y3099" s="74"/>
      <c r="Z3099" s="74"/>
    </row>
    <row r="3100" spans="1:26">
      <c r="A3100" s="74"/>
      <c r="B3100" s="74"/>
      <c r="C3100" s="74"/>
      <c r="D3100" s="74"/>
      <c r="E3100" s="74"/>
      <c r="F3100" s="74"/>
      <c r="G3100" s="74"/>
      <c r="H3100" s="74"/>
      <c r="I3100" s="74"/>
      <c r="J3100" s="74"/>
      <c r="K3100" s="74"/>
      <c r="L3100" s="74"/>
      <c r="M3100" s="74"/>
      <c r="N3100" s="74"/>
      <c r="O3100" s="74"/>
      <c r="P3100" s="74"/>
      <c r="Q3100" s="74"/>
      <c r="R3100" s="74"/>
      <c r="S3100" s="74"/>
      <c r="T3100" s="74"/>
      <c r="U3100" s="74"/>
      <c r="V3100" s="74"/>
      <c r="W3100" s="74"/>
      <c r="X3100" s="74"/>
      <c r="Y3100" s="74"/>
      <c r="Z3100" s="74"/>
    </row>
    <row r="3101" spans="1:26">
      <c r="A3101" s="74"/>
      <c r="B3101" s="74"/>
      <c r="C3101" s="74"/>
      <c r="D3101" s="74"/>
      <c r="E3101" s="74"/>
      <c r="F3101" s="74"/>
      <c r="G3101" s="74"/>
      <c r="H3101" s="74"/>
      <c r="I3101" s="74"/>
      <c r="J3101" s="74"/>
      <c r="K3101" s="74"/>
      <c r="L3101" s="74"/>
      <c r="M3101" s="74"/>
      <c r="N3101" s="74"/>
      <c r="O3101" s="74"/>
      <c r="P3101" s="74"/>
      <c r="Q3101" s="74"/>
      <c r="R3101" s="74"/>
      <c r="S3101" s="74"/>
      <c r="T3101" s="74"/>
      <c r="U3101" s="74"/>
      <c r="V3101" s="74"/>
      <c r="W3101" s="74"/>
      <c r="X3101" s="74"/>
      <c r="Y3101" s="74"/>
      <c r="Z3101" s="74"/>
    </row>
    <row r="3102" spans="1:26">
      <c r="A3102" s="74"/>
      <c r="B3102" s="74"/>
      <c r="C3102" s="74"/>
      <c r="D3102" s="74"/>
      <c r="E3102" s="74"/>
      <c r="F3102" s="74"/>
      <c r="G3102" s="74"/>
      <c r="H3102" s="74"/>
      <c r="I3102" s="74"/>
      <c r="J3102" s="74"/>
      <c r="K3102" s="74"/>
      <c r="L3102" s="74"/>
      <c r="M3102" s="74"/>
      <c r="N3102" s="74"/>
      <c r="O3102" s="74"/>
      <c r="P3102" s="74"/>
      <c r="Q3102" s="74"/>
      <c r="R3102" s="74"/>
      <c r="S3102" s="74"/>
      <c r="T3102" s="74"/>
      <c r="U3102" s="74"/>
      <c r="V3102" s="74"/>
      <c r="W3102" s="74"/>
      <c r="X3102" s="74"/>
      <c r="Y3102" s="74"/>
      <c r="Z3102" s="74"/>
    </row>
    <row r="3103" spans="1:26">
      <c r="A3103" s="74"/>
      <c r="B3103" s="74"/>
      <c r="C3103" s="74"/>
      <c r="D3103" s="74"/>
      <c r="E3103" s="74"/>
      <c r="F3103" s="74"/>
      <c r="G3103" s="74"/>
      <c r="H3103" s="74"/>
      <c r="I3103" s="74"/>
      <c r="J3103" s="74"/>
      <c r="K3103" s="74"/>
      <c r="L3103" s="74"/>
      <c r="M3103" s="74"/>
      <c r="N3103" s="74"/>
      <c r="O3103" s="74"/>
      <c r="P3103" s="74"/>
      <c r="Q3103" s="74"/>
      <c r="R3103" s="74"/>
      <c r="S3103" s="74"/>
      <c r="T3103" s="74"/>
      <c r="U3103" s="74"/>
      <c r="V3103" s="74"/>
      <c r="W3103" s="74"/>
      <c r="X3103" s="74"/>
      <c r="Y3103" s="74"/>
      <c r="Z3103" s="74"/>
    </row>
    <row r="3104" spans="1:26">
      <c r="A3104" s="74"/>
      <c r="B3104" s="74"/>
      <c r="C3104" s="74"/>
      <c r="D3104" s="74"/>
      <c r="E3104" s="74"/>
      <c r="F3104" s="74"/>
      <c r="G3104" s="74"/>
      <c r="H3104" s="74"/>
      <c r="I3104" s="74"/>
      <c r="J3104" s="74"/>
      <c r="K3104" s="74"/>
      <c r="L3104" s="74"/>
      <c r="M3104" s="74"/>
      <c r="N3104" s="74"/>
      <c r="O3104" s="74"/>
      <c r="P3104" s="74"/>
      <c r="Q3104" s="74"/>
      <c r="R3104" s="74"/>
      <c r="S3104" s="74"/>
      <c r="T3104" s="74"/>
      <c r="U3104" s="74"/>
      <c r="V3104" s="74"/>
      <c r="W3104" s="74"/>
      <c r="X3104" s="74"/>
      <c r="Y3104" s="74"/>
      <c r="Z3104" s="74"/>
    </row>
    <row r="3105" spans="1:26">
      <c r="A3105" s="74"/>
      <c r="B3105" s="74"/>
      <c r="C3105" s="74"/>
      <c r="D3105" s="74"/>
      <c r="E3105" s="74"/>
      <c r="F3105" s="74"/>
      <c r="G3105" s="74"/>
      <c r="H3105" s="74"/>
      <c r="I3105" s="74"/>
      <c r="J3105" s="74"/>
      <c r="K3105" s="74"/>
      <c r="L3105" s="74"/>
      <c r="M3105" s="74"/>
      <c r="N3105" s="74"/>
      <c r="O3105" s="74"/>
      <c r="P3105" s="74"/>
      <c r="Q3105" s="74"/>
      <c r="R3105" s="74"/>
      <c r="S3105" s="74"/>
      <c r="T3105" s="74"/>
      <c r="U3105" s="74"/>
      <c r="V3105" s="74"/>
      <c r="W3105" s="74"/>
      <c r="X3105" s="74"/>
      <c r="Y3105" s="74"/>
      <c r="Z3105" s="74"/>
    </row>
    <row r="3106" spans="1:26">
      <c r="A3106" s="74"/>
      <c r="B3106" s="74"/>
      <c r="C3106" s="74"/>
      <c r="D3106" s="74"/>
      <c r="E3106" s="74"/>
      <c r="F3106" s="74"/>
      <c r="G3106" s="74"/>
      <c r="H3106" s="74"/>
      <c r="I3106" s="74"/>
      <c r="J3106" s="74"/>
      <c r="K3106" s="74"/>
      <c r="L3106" s="74"/>
      <c r="M3106" s="74"/>
      <c r="N3106" s="74"/>
      <c r="O3106" s="74"/>
      <c r="P3106" s="74"/>
      <c r="Q3106" s="74"/>
      <c r="R3106" s="74"/>
      <c r="S3106" s="74"/>
      <c r="T3106" s="74"/>
      <c r="U3106" s="74"/>
      <c r="V3106" s="74"/>
      <c r="W3106" s="74"/>
      <c r="X3106" s="74"/>
      <c r="Y3106" s="74"/>
      <c r="Z3106" s="74"/>
    </row>
    <row r="3107" spans="1:26">
      <c r="A3107" s="74"/>
      <c r="B3107" s="74"/>
      <c r="C3107" s="74"/>
      <c r="D3107" s="74"/>
      <c r="E3107" s="74"/>
      <c r="F3107" s="74"/>
      <c r="G3107" s="74"/>
      <c r="H3107" s="74"/>
      <c r="I3107" s="74"/>
      <c r="J3107" s="74"/>
      <c r="K3107" s="74"/>
      <c r="L3107" s="74"/>
      <c r="M3107" s="74"/>
      <c r="N3107" s="74"/>
      <c r="O3107" s="74"/>
      <c r="P3107" s="74"/>
      <c r="Q3107" s="74"/>
      <c r="R3107" s="74"/>
      <c r="S3107" s="74"/>
      <c r="T3107" s="74"/>
      <c r="U3107" s="74"/>
      <c r="V3107" s="74"/>
      <c r="W3107" s="74"/>
      <c r="X3107" s="74"/>
      <c r="Y3107" s="74"/>
      <c r="Z3107" s="74"/>
    </row>
    <row r="3108" spans="1:26">
      <c r="A3108" s="74"/>
      <c r="B3108" s="74"/>
      <c r="C3108" s="74"/>
      <c r="D3108" s="74"/>
      <c r="E3108" s="74"/>
      <c r="F3108" s="74"/>
      <c r="G3108" s="74"/>
      <c r="H3108" s="74"/>
      <c r="I3108" s="74"/>
      <c r="J3108" s="74"/>
      <c r="K3108" s="74"/>
      <c r="L3108" s="74"/>
      <c r="M3108" s="74"/>
      <c r="N3108" s="74"/>
      <c r="O3108" s="74"/>
      <c r="P3108" s="74"/>
      <c r="Q3108" s="74"/>
      <c r="R3108" s="74"/>
      <c r="S3108" s="74"/>
      <c r="T3108" s="74"/>
      <c r="U3108" s="74"/>
      <c r="V3108" s="74"/>
      <c r="W3108" s="74"/>
      <c r="X3108" s="74"/>
      <c r="Y3108" s="74"/>
      <c r="Z3108" s="74"/>
    </row>
    <row r="3109" spans="1:26">
      <c r="A3109" s="74"/>
      <c r="B3109" s="74"/>
      <c r="C3109" s="74"/>
      <c r="D3109" s="74"/>
      <c r="E3109" s="74"/>
      <c r="F3109" s="74"/>
      <c r="G3109" s="74"/>
      <c r="H3109" s="74"/>
      <c r="I3109" s="74"/>
      <c r="J3109" s="74"/>
      <c r="K3109" s="74"/>
      <c r="L3109" s="74"/>
      <c r="M3109" s="74"/>
      <c r="N3109" s="74"/>
      <c r="O3109" s="74"/>
      <c r="P3109" s="74"/>
      <c r="Q3109" s="74"/>
      <c r="R3109" s="74"/>
      <c r="S3109" s="74"/>
      <c r="T3109" s="74"/>
      <c r="U3109" s="74"/>
      <c r="V3109" s="74"/>
      <c r="W3109" s="74"/>
      <c r="X3109" s="74"/>
      <c r="Y3109" s="74"/>
      <c r="Z3109" s="74"/>
    </row>
    <row r="3110" spans="1:26">
      <c r="A3110" s="74"/>
      <c r="B3110" s="74"/>
      <c r="C3110" s="74"/>
      <c r="D3110" s="74"/>
      <c r="E3110" s="74"/>
      <c r="F3110" s="74"/>
      <c r="G3110" s="74"/>
      <c r="H3110" s="74"/>
      <c r="I3110" s="74"/>
      <c r="J3110" s="74"/>
      <c r="K3110" s="74"/>
      <c r="L3110" s="74"/>
      <c r="M3110" s="74"/>
      <c r="N3110" s="74"/>
      <c r="O3110" s="74"/>
      <c r="P3110" s="74"/>
      <c r="Q3110" s="74"/>
      <c r="R3110" s="74"/>
      <c r="S3110" s="74"/>
      <c r="T3110" s="74"/>
      <c r="U3110" s="74"/>
      <c r="V3110" s="74"/>
      <c r="W3110" s="74"/>
      <c r="X3110" s="74"/>
      <c r="Y3110" s="74"/>
      <c r="Z3110" s="74"/>
    </row>
    <row r="3111" spans="1:26">
      <c r="A3111" s="74"/>
      <c r="B3111" s="74"/>
      <c r="C3111" s="74"/>
      <c r="D3111" s="74"/>
      <c r="E3111" s="74"/>
      <c r="F3111" s="74"/>
      <c r="G3111" s="74"/>
      <c r="H3111" s="74"/>
      <c r="I3111" s="74"/>
      <c r="J3111" s="74"/>
      <c r="K3111" s="74"/>
      <c r="L3111" s="74"/>
      <c r="M3111" s="74"/>
      <c r="N3111" s="74"/>
      <c r="O3111" s="74"/>
      <c r="P3111" s="74"/>
      <c r="Q3111" s="74"/>
      <c r="R3111" s="74"/>
      <c r="S3111" s="74"/>
      <c r="T3111" s="74"/>
      <c r="U3111" s="74"/>
      <c r="V3111" s="74"/>
      <c r="W3111" s="74"/>
      <c r="X3111" s="74"/>
      <c r="Y3111" s="74"/>
      <c r="Z3111" s="74"/>
    </row>
    <row r="3112" spans="1:26">
      <c r="A3112" s="74"/>
      <c r="B3112" s="74"/>
      <c r="C3112" s="74"/>
      <c r="D3112" s="74"/>
      <c r="E3112" s="74"/>
      <c r="F3112" s="74"/>
      <c r="G3112" s="74"/>
      <c r="H3112" s="74"/>
      <c r="I3112" s="74"/>
      <c r="J3112" s="74"/>
      <c r="K3112" s="74"/>
      <c r="L3112" s="74"/>
      <c r="M3112" s="74"/>
      <c r="N3112" s="74"/>
      <c r="O3112" s="74"/>
      <c r="P3112" s="74"/>
      <c r="Q3112" s="74"/>
      <c r="R3112" s="74"/>
      <c r="S3112" s="74"/>
      <c r="T3112" s="74"/>
      <c r="U3112" s="74"/>
      <c r="V3112" s="74"/>
      <c r="W3112" s="74"/>
      <c r="X3112" s="74"/>
      <c r="Y3112" s="74"/>
      <c r="Z3112" s="74"/>
    </row>
    <row r="3113" spans="1:26">
      <c r="A3113" s="74"/>
      <c r="B3113" s="74"/>
      <c r="C3113" s="74"/>
      <c r="D3113" s="74"/>
      <c r="E3113" s="74"/>
      <c r="F3113" s="74"/>
      <c r="G3113" s="74"/>
      <c r="H3113" s="74"/>
      <c r="I3113" s="74"/>
      <c r="J3113" s="74"/>
      <c r="K3113" s="74"/>
      <c r="L3113" s="74"/>
      <c r="M3113" s="74"/>
      <c r="N3113" s="74"/>
      <c r="O3113" s="74"/>
      <c r="P3113" s="74"/>
      <c r="Q3113" s="74"/>
      <c r="R3113" s="74"/>
      <c r="S3113" s="74"/>
      <c r="T3113" s="74"/>
      <c r="U3113" s="74"/>
      <c r="V3113" s="74"/>
      <c r="W3113" s="74"/>
      <c r="X3113" s="74"/>
      <c r="Y3113" s="74"/>
      <c r="Z3113" s="74"/>
    </row>
    <row r="3114" spans="1:26">
      <c r="A3114" s="74"/>
      <c r="B3114" s="74"/>
      <c r="C3114" s="74"/>
      <c r="D3114" s="74"/>
      <c r="E3114" s="74"/>
      <c r="F3114" s="74"/>
      <c r="G3114" s="74"/>
      <c r="H3114" s="74"/>
      <c r="I3114" s="74"/>
      <c r="J3114" s="74"/>
      <c r="K3114" s="74"/>
      <c r="L3114" s="74"/>
      <c r="M3114" s="74"/>
      <c r="N3114" s="74"/>
      <c r="O3114" s="74"/>
      <c r="P3114" s="74"/>
      <c r="Q3114" s="74"/>
      <c r="R3114" s="74"/>
      <c r="S3114" s="74"/>
      <c r="T3114" s="74"/>
      <c r="U3114" s="74"/>
      <c r="V3114" s="74"/>
      <c r="W3114" s="74"/>
      <c r="X3114" s="74"/>
      <c r="Y3114" s="74"/>
      <c r="Z3114" s="74"/>
    </row>
    <row r="3115" spans="1:26">
      <c r="A3115" s="74"/>
      <c r="B3115" s="74"/>
      <c r="C3115" s="74"/>
      <c r="D3115" s="74"/>
      <c r="E3115" s="74"/>
      <c r="F3115" s="74"/>
      <c r="G3115" s="74"/>
      <c r="H3115" s="74"/>
      <c r="I3115" s="74"/>
      <c r="J3115" s="74"/>
      <c r="K3115" s="74"/>
      <c r="L3115" s="74"/>
      <c r="M3115" s="74"/>
      <c r="N3115" s="74"/>
      <c r="O3115" s="74"/>
      <c r="P3115" s="74"/>
      <c r="Q3115" s="74"/>
      <c r="R3115" s="74"/>
      <c r="S3115" s="74"/>
      <c r="T3115" s="74"/>
      <c r="U3115" s="74"/>
      <c r="V3115" s="74"/>
      <c r="W3115" s="74"/>
      <c r="X3115" s="74"/>
      <c r="Y3115" s="74"/>
      <c r="Z3115" s="74"/>
    </row>
    <row r="3116" spans="1:26">
      <c r="A3116" s="74"/>
      <c r="B3116" s="74"/>
      <c r="C3116" s="74"/>
      <c r="D3116" s="74"/>
      <c r="E3116" s="74"/>
      <c r="F3116" s="74"/>
      <c r="G3116" s="74"/>
      <c r="H3116" s="74"/>
      <c r="I3116" s="74"/>
      <c r="J3116" s="74"/>
      <c r="K3116" s="74"/>
      <c r="L3116" s="74"/>
      <c r="M3116" s="74"/>
      <c r="N3116" s="74"/>
      <c r="O3116" s="74"/>
      <c r="P3116" s="74"/>
      <c r="Q3116" s="74"/>
      <c r="R3116" s="74"/>
      <c r="S3116" s="74"/>
      <c r="T3116" s="74"/>
      <c r="U3116" s="74"/>
      <c r="V3116" s="74"/>
      <c r="W3116" s="74"/>
      <c r="X3116" s="74"/>
      <c r="Y3116" s="74"/>
      <c r="Z3116" s="74"/>
    </row>
    <row r="3117" spans="1:26">
      <c r="A3117" s="74"/>
      <c r="B3117" s="74"/>
      <c r="C3117" s="74"/>
      <c r="D3117" s="74"/>
      <c r="E3117" s="74"/>
      <c r="F3117" s="74"/>
      <c r="G3117" s="74"/>
      <c r="H3117" s="74"/>
      <c r="I3117" s="74"/>
      <c r="J3117" s="74"/>
      <c r="K3117" s="74"/>
      <c r="L3117" s="74"/>
      <c r="M3117" s="74"/>
      <c r="N3117" s="74"/>
      <c r="O3117" s="74"/>
      <c r="P3117" s="74"/>
      <c r="Q3117" s="74"/>
      <c r="R3117" s="74"/>
      <c r="S3117" s="74"/>
      <c r="T3117" s="74"/>
      <c r="U3117" s="74"/>
      <c r="V3117" s="74"/>
      <c r="W3117" s="74"/>
      <c r="X3117" s="74"/>
      <c r="Y3117" s="74"/>
      <c r="Z3117" s="74"/>
    </row>
    <row r="3118" spans="1:26">
      <c r="A3118" s="74"/>
      <c r="B3118" s="74"/>
      <c r="C3118" s="74"/>
      <c r="D3118" s="74"/>
      <c r="E3118" s="74"/>
      <c r="F3118" s="74"/>
      <c r="G3118" s="74"/>
      <c r="H3118" s="74"/>
      <c r="I3118" s="74"/>
      <c r="J3118" s="74"/>
      <c r="K3118" s="74"/>
      <c r="L3118" s="74"/>
      <c r="M3118" s="74"/>
      <c r="N3118" s="74"/>
      <c r="O3118" s="74"/>
      <c r="P3118" s="74"/>
      <c r="Q3118" s="74"/>
      <c r="R3118" s="74"/>
      <c r="S3118" s="74"/>
      <c r="T3118" s="74"/>
      <c r="U3118" s="74"/>
      <c r="V3118" s="74"/>
      <c r="W3118" s="74"/>
      <c r="X3118" s="74"/>
      <c r="Y3118" s="74"/>
      <c r="Z3118" s="74"/>
    </row>
    <row r="3119" spans="1:26">
      <c r="A3119" s="74"/>
      <c r="B3119" s="74"/>
      <c r="C3119" s="74"/>
      <c r="D3119" s="74"/>
      <c r="E3119" s="74"/>
      <c r="F3119" s="74"/>
      <c r="G3119" s="74"/>
      <c r="H3119" s="74"/>
      <c r="I3119" s="74"/>
      <c r="J3119" s="74"/>
      <c r="K3119" s="74"/>
      <c r="L3119" s="74"/>
      <c r="M3119" s="74"/>
      <c r="N3119" s="74"/>
      <c r="O3119" s="74"/>
      <c r="P3119" s="74"/>
      <c r="Q3119" s="74"/>
      <c r="R3119" s="74"/>
      <c r="S3119" s="74"/>
      <c r="T3119" s="74"/>
      <c r="U3119" s="74"/>
      <c r="V3119" s="74"/>
      <c r="W3119" s="74"/>
      <c r="X3119" s="74"/>
      <c r="Y3119" s="74"/>
      <c r="Z3119" s="74"/>
    </row>
    <row r="3120" spans="1:26">
      <c r="A3120" s="74"/>
      <c r="B3120" s="74"/>
      <c r="C3120" s="74"/>
      <c r="D3120" s="74"/>
      <c r="E3120" s="74"/>
      <c r="F3120" s="74"/>
      <c r="G3120" s="74"/>
      <c r="H3120" s="74"/>
      <c r="I3120" s="74"/>
      <c r="J3120" s="74"/>
      <c r="K3120" s="74"/>
      <c r="L3120" s="74"/>
      <c r="M3120" s="74"/>
      <c r="N3120" s="74"/>
      <c r="O3120" s="74"/>
      <c r="P3120" s="74"/>
      <c r="Q3120" s="74"/>
      <c r="R3120" s="74"/>
      <c r="S3120" s="74"/>
      <c r="T3120" s="74"/>
      <c r="U3120" s="74"/>
      <c r="V3120" s="74"/>
      <c r="W3120" s="74"/>
      <c r="X3120" s="74"/>
      <c r="Y3120" s="74"/>
      <c r="Z3120" s="74"/>
    </row>
    <row r="3121" spans="1:26">
      <c r="A3121" s="74"/>
      <c r="B3121" s="74"/>
      <c r="C3121" s="74"/>
      <c r="D3121" s="74"/>
      <c r="E3121" s="74"/>
      <c r="F3121" s="74"/>
      <c r="G3121" s="74"/>
      <c r="H3121" s="74"/>
      <c r="I3121" s="74"/>
      <c r="J3121" s="74"/>
      <c r="K3121" s="74"/>
      <c r="L3121" s="74"/>
      <c r="M3121" s="74"/>
      <c r="N3121" s="74"/>
      <c r="O3121" s="74"/>
      <c r="P3121" s="74"/>
      <c r="Q3121" s="74"/>
      <c r="R3121" s="74"/>
      <c r="S3121" s="74"/>
      <c r="T3121" s="74"/>
      <c r="U3121" s="74"/>
      <c r="V3121" s="74"/>
      <c r="W3121" s="74"/>
      <c r="X3121" s="74"/>
      <c r="Y3121" s="74"/>
      <c r="Z3121" s="74"/>
    </row>
    <row r="3122" spans="1:26">
      <c r="A3122" s="74"/>
      <c r="B3122" s="74"/>
      <c r="C3122" s="74"/>
      <c r="D3122" s="74"/>
      <c r="E3122" s="74"/>
      <c r="F3122" s="74"/>
      <c r="G3122" s="74"/>
      <c r="H3122" s="74"/>
      <c r="I3122" s="74"/>
      <c r="J3122" s="74"/>
      <c r="K3122" s="74"/>
      <c r="L3122" s="74"/>
      <c r="M3122" s="74"/>
      <c r="N3122" s="74"/>
      <c r="O3122" s="74"/>
      <c r="P3122" s="74"/>
      <c r="Q3122" s="74"/>
      <c r="R3122" s="74"/>
      <c r="S3122" s="74"/>
      <c r="T3122" s="74"/>
      <c r="U3122" s="74"/>
      <c r="V3122" s="74"/>
      <c r="W3122" s="74"/>
      <c r="X3122" s="74"/>
      <c r="Y3122" s="74"/>
      <c r="Z3122" s="74"/>
    </row>
    <row r="3123" spans="1:26">
      <c r="A3123" s="74"/>
      <c r="B3123" s="74"/>
      <c r="C3123" s="74"/>
      <c r="D3123" s="74"/>
      <c r="E3123" s="74"/>
      <c r="F3123" s="74"/>
      <c r="G3123" s="74"/>
      <c r="H3123" s="74"/>
      <c r="I3123" s="74"/>
      <c r="J3123" s="74"/>
      <c r="K3123" s="74"/>
      <c r="L3123" s="74"/>
      <c r="M3123" s="74"/>
      <c r="N3123" s="74"/>
      <c r="O3123" s="74"/>
      <c r="P3123" s="74"/>
      <c r="Q3123" s="74"/>
      <c r="R3123" s="74"/>
      <c r="S3123" s="74"/>
      <c r="T3123" s="74"/>
      <c r="U3123" s="74"/>
      <c r="V3123" s="74"/>
      <c r="W3123" s="74"/>
      <c r="X3123" s="74"/>
      <c r="Y3123" s="74"/>
      <c r="Z3123" s="74"/>
    </row>
    <row r="3124" spans="1:26">
      <c r="A3124" s="74"/>
      <c r="B3124" s="74"/>
      <c r="C3124" s="74"/>
      <c r="D3124" s="74"/>
      <c r="E3124" s="74"/>
      <c r="F3124" s="74"/>
      <c r="G3124" s="74"/>
      <c r="H3124" s="74"/>
      <c r="I3124" s="74"/>
      <c r="J3124" s="74"/>
      <c r="K3124" s="74"/>
      <c r="L3124" s="74"/>
      <c r="M3124" s="74"/>
      <c r="N3124" s="74"/>
      <c r="O3124" s="74"/>
      <c r="P3124" s="74"/>
      <c r="Q3124" s="74"/>
      <c r="R3124" s="74"/>
      <c r="S3124" s="74"/>
      <c r="T3124" s="74"/>
      <c r="U3124" s="74"/>
      <c r="V3124" s="74"/>
      <c r="W3124" s="74"/>
      <c r="X3124" s="74"/>
      <c r="Y3124" s="74"/>
      <c r="Z3124" s="74"/>
    </row>
    <row r="3125" spans="1:26">
      <c r="A3125" s="74"/>
      <c r="B3125" s="74"/>
      <c r="C3125" s="74"/>
      <c r="D3125" s="74"/>
      <c r="E3125" s="74"/>
      <c r="F3125" s="74"/>
      <c r="G3125" s="74"/>
      <c r="H3125" s="74"/>
      <c r="I3125" s="74"/>
      <c r="J3125" s="74"/>
      <c r="K3125" s="74"/>
      <c r="L3125" s="74"/>
      <c r="M3125" s="74"/>
      <c r="N3125" s="74"/>
      <c r="O3125" s="74"/>
      <c r="P3125" s="74"/>
      <c r="Q3125" s="74"/>
      <c r="R3125" s="74"/>
      <c r="S3125" s="74"/>
      <c r="T3125" s="74"/>
      <c r="U3125" s="74"/>
      <c r="V3125" s="74"/>
      <c r="W3125" s="74"/>
      <c r="X3125" s="74"/>
      <c r="Y3125" s="74"/>
      <c r="Z3125" s="74"/>
    </row>
    <row r="3126" spans="1:26">
      <c r="A3126" s="74"/>
      <c r="B3126" s="74"/>
      <c r="C3126" s="74"/>
      <c r="D3126" s="74"/>
      <c r="E3126" s="74"/>
      <c r="F3126" s="74"/>
      <c r="G3126" s="74"/>
      <c r="H3126" s="74"/>
      <c r="I3126" s="74"/>
      <c r="J3126" s="74"/>
      <c r="K3126" s="74"/>
      <c r="L3126" s="74"/>
      <c r="M3126" s="74"/>
      <c r="N3126" s="74"/>
      <c r="O3126" s="74"/>
      <c r="P3126" s="74"/>
      <c r="Q3126" s="74"/>
      <c r="R3126" s="74"/>
      <c r="S3126" s="74"/>
      <c r="T3126" s="74"/>
      <c r="U3126" s="74"/>
      <c r="V3126" s="74"/>
      <c r="W3126" s="74"/>
      <c r="X3126" s="74"/>
      <c r="Y3126" s="74"/>
      <c r="Z3126" s="74"/>
    </row>
    <row r="3127" spans="1:26">
      <c r="A3127" s="74"/>
      <c r="B3127" s="74"/>
      <c r="C3127" s="74"/>
      <c r="D3127" s="74"/>
      <c r="E3127" s="74"/>
      <c r="F3127" s="74"/>
      <c r="G3127" s="74"/>
      <c r="H3127" s="74"/>
      <c r="I3127" s="74"/>
      <c r="J3127" s="74"/>
      <c r="K3127" s="74"/>
      <c r="L3127" s="74"/>
      <c r="M3127" s="74"/>
      <c r="N3127" s="74"/>
      <c r="O3127" s="74"/>
      <c r="P3127" s="74"/>
      <c r="Q3127" s="74"/>
      <c r="R3127" s="74"/>
      <c r="S3127" s="74"/>
      <c r="T3127" s="74"/>
      <c r="U3127" s="74"/>
      <c r="V3127" s="74"/>
      <c r="W3127" s="74"/>
      <c r="X3127" s="74"/>
      <c r="Y3127" s="74"/>
      <c r="Z3127" s="74"/>
    </row>
    <row r="3128" spans="1:26">
      <c r="A3128" s="74"/>
      <c r="B3128" s="74"/>
      <c r="C3128" s="74"/>
      <c r="D3128" s="74"/>
      <c r="E3128" s="74"/>
      <c r="F3128" s="74"/>
      <c r="G3128" s="74"/>
      <c r="H3128" s="74"/>
      <c r="I3128" s="74"/>
      <c r="J3128" s="74"/>
      <c r="K3128" s="74"/>
      <c r="L3128" s="74"/>
      <c r="M3128" s="74"/>
      <c r="N3128" s="74"/>
      <c r="O3128" s="74"/>
      <c r="P3128" s="74"/>
      <c r="Q3128" s="74"/>
      <c r="R3128" s="74"/>
      <c r="S3128" s="74"/>
      <c r="T3128" s="74"/>
      <c r="U3128" s="74"/>
      <c r="V3128" s="74"/>
      <c r="W3128" s="74"/>
      <c r="X3128" s="74"/>
      <c r="Y3128" s="74"/>
      <c r="Z3128" s="74"/>
    </row>
    <row r="3129" spans="1:26">
      <c r="A3129" s="74"/>
      <c r="B3129" s="74"/>
      <c r="C3129" s="74"/>
      <c r="D3129" s="74"/>
      <c r="E3129" s="74"/>
      <c r="F3129" s="74"/>
      <c r="G3129" s="74"/>
      <c r="H3129" s="74"/>
      <c r="I3129" s="74"/>
      <c r="J3129" s="74"/>
      <c r="K3129" s="74"/>
      <c r="L3129" s="74"/>
      <c r="M3129" s="74"/>
      <c r="N3129" s="74"/>
      <c r="O3129" s="74"/>
      <c r="P3129" s="74"/>
      <c r="Q3129" s="74"/>
      <c r="R3129" s="74"/>
      <c r="S3129" s="74"/>
      <c r="T3129" s="74"/>
      <c r="U3129" s="74"/>
      <c r="V3129" s="74"/>
      <c r="W3129" s="74"/>
      <c r="X3129" s="74"/>
      <c r="Y3129" s="74"/>
      <c r="Z3129" s="74"/>
    </row>
    <row r="3130" spans="1:26">
      <c r="A3130" s="74"/>
      <c r="B3130" s="74"/>
      <c r="C3130" s="74"/>
      <c r="D3130" s="74"/>
      <c r="E3130" s="74"/>
      <c r="F3130" s="74"/>
      <c r="G3130" s="74"/>
      <c r="H3130" s="74"/>
      <c r="I3130" s="74"/>
      <c r="J3130" s="74"/>
      <c r="K3130" s="74"/>
      <c r="L3130" s="74"/>
      <c r="M3130" s="74"/>
      <c r="N3130" s="74"/>
      <c r="O3130" s="74"/>
      <c r="P3130" s="74"/>
      <c r="Q3130" s="74"/>
      <c r="R3130" s="74"/>
      <c r="S3130" s="74"/>
      <c r="T3130" s="74"/>
      <c r="U3130" s="74"/>
      <c r="V3130" s="74"/>
      <c r="W3130" s="74"/>
      <c r="X3130" s="74"/>
      <c r="Y3130" s="74"/>
      <c r="Z3130" s="74"/>
    </row>
    <row r="3131" spans="1:26">
      <c r="A3131" s="74"/>
      <c r="B3131" s="74"/>
      <c r="C3131" s="74"/>
      <c r="D3131" s="74"/>
      <c r="E3131" s="74"/>
      <c r="F3131" s="74"/>
      <c r="G3131" s="74"/>
      <c r="H3131" s="74"/>
      <c r="I3131" s="74"/>
      <c r="J3131" s="74"/>
      <c r="K3131" s="74"/>
      <c r="L3131" s="74"/>
      <c r="M3131" s="74"/>
      <c r="N3131" s="74"/>
      <c r="O3131" s="74"/>
      <c r="P3131" s="74"/>
      <c r="Q3131" s="74"/>
      <c r="R3131" s="74"/>
      <c r="S3131" s="74"/>
      <c r="T3131" s="74"/>
      <c r="U3131" s="74"/>
      <c r="V3131" s="74"/>
      <c r="W3131" s="74"/>
      <c r="X3131" s="74"/>
      <c r="Y3131" s="74"/>
      <c r="Z3131" s="74"/>
    </row>
    <row r="3132" spans="1:26">
      <c r="A3132" s="74"/>
      <c r="B3132" s="74"/>
      <c r="C3132" s="74"/>
      <c r="D3132" s="74"/>
      <c r="E3132" s="74"/>
      <c r="F3132" s="74"/>
      <c r="G3132" s="74"/>
      <c r="H3132" s="74"/>
      <c r="I3132" s="74"/>
      <c r="J3132" s="74"/>
      <c r="K3132" s="74"/>
      <c r="L3132" s="74"/>
      <c r="M3132" s="74"/>
      <c r="N3132" s="74"/>
      <c r="O3132" s="74"/>
      <c r="P3132" s="74"/>
      <c r="Q3132" s="74"/>
      <c r="R3132" s="74"/>
      <c r="S3132" s="74"/>
      <c r="T3132" s="74"/>
      <c r="U3132" s="74"/>
      <c r="V3132" s="74"/>
      <c r="W3132" s="74"/>
      <c r="X3132" s="74"/>
      <c r="Y3132" s="74"/>
      <c r="Z3132" s="74"/>
    </row>
    <row r="3133" spans="1:26">
      <c r="A3133" s="74"/>
      <c r="B3133" s="74"/>
      <c r="C3133" s="74"/>
      <c r="D3133" s="74"/>
      <c r="E3133" s="74"/>
      <c r="F3133" s="74"/>
      <c r="G3133" s="74"/>
      <c r="H3133" s="74"/>
      <c r="I3133" s="74"/>
      <c r="J3133" s="74"/>
      <c r="K3133" s="74"/>
      <c r="L3133" s="74"/>
      <c r="M3133" s="74"/>
      <c r="N3133" s="74"/>
      <c r="O3133" s="74"/>
      <c r="P3133" s="74"/>
      <c r="Q3133" s="74"/>
      <c r="R3133" s="74"/>
      <c r="S3133" s="74"/>
      <c r="T3133" s="74"/>
      <c r="U3133" s="74"/>
      <c r="V3133" s="74"/>
      <c r="W3133" s="74"/>
      <c r="X3133" s="74"/>
      <c r="Y3133" s="74"/>
      <c r="Z3133" s="74"/>
    </row>
    <row r="3134" spans="1:26">
      <c r="A3134" s="74"/>
      <c r="B3134" s="74"/>
      <c r="C3134" s="74"/>
      <c r="D3134" s="74"/>
      <c r="E3134" s="74"/>
      <c r="F3134" s="74"/>
      <c r="G3134" s="74"/>
      <c r="H3134" s="74"/>
      <c r="I3134" s="74"/>
      <c r="J3134" s="74"/>
      <c r="K3134" s="74"/>
      <c r="L3134" s="74"/>
      <c r="M3134" s="74"/>
      <c r="N3134" s="74"/>
      <c r="O3134" s="74"/>
      <c r="P3134" s="74"/>
      <c r="Q3134" s="74"/>
      <c r="R3134" s="74"/>
      <c r="S3134" s="74"/>
      <c r="T3134" s="74"/>
      <c r="U3134" s="74"/>
      <c r="V3134" s="74"/>
      <c r="W3134" s="74"/>
      <c r="X3134" s="74"/>
      <c r="Y3134" s="74"/>
      <c r="Z3134" s="74"/>
    </row>
    <row r="3135" spans="1:26">
      <c r="A3135" s="74"/>
      <c r="B3135" s="74"/>
      <c r="C3135" s="74"/>
      <c r="D3135" s="74"/>
      <c r="E3135" s="74"/>
      <c r="F3135" s="74"/>
      <c r="G3135" s="74"/>
      <c r="H3135" s="74"/>
      <c r="I3135" s="74"/>
      <c r="J3135" s="74"/>
      <c r="K3135" s="74"/>
      <c r="L3135" s="74"/>
      <c r="M3135" s="74"/>
      <c r="N3135" s="74"/>
      <c r="O3135" s="74"/>
      <c r="P3135" s="74"/>
      <c r="Q3135" s="74"/>
      <c r="R3135" s="74"/>
      <c r="S3135" s="74"/>
      <c r="T3135" s="74"/>
      <c r="U3135" s="74"/>
      <c r="V3135" s="74"/>
      <c r="W3135" s="74"/>
      <c r="X3135" s="74"/>
      <c r="Y3135" s="74"/>
      <c r="Z3135" s="74"/>
    </row>
    <row r="3136" spans="1:26">
      <c r="A3136" s="74"/>
      <c r="B3136" s="74"/>
      <c r="C3136" s="74"/>
      <c r="D3136" s="74"/>
      <c r="E3136" s="74"/>
      <c r="F3136" s="74"/>
      <c r="G3136" s="74"/>
      <c r="H3136" s="74"/>
      <c r="I3136" s="74"/>
      <c r="J3136" s="74"/>
      <c r="K3136" s="74"/>
      <c r="L3136" s="74"/>
      <c r="M3136" s="74"/>
      <c r="N3136" s="74"/>
      <c r="O3136" s="74"/>
      <c r="P3136" s="74"/>
      <c r="Q3136" s="74"/>
      <c r="R3136" s="74"/>
      <c r="S3136" s="74"/>
      <c r="T3136" s="74"/>
      <c r="U3136" s="74"/>
      <c r="V3136" s="74"/>
      <c r="W3136" s="74"/>
      <c r="X3136" s="74"/>
      <c r="Y3136" s="74"/>
      <c r="Z3136" s="74"/>
    </row>
    <row r="3137" spans="1:26">
      <c r="A3137" s="74"/>
      <c r="B3137" s="74"/>
      <c r="C3137" s="74"/>
      <c r="D3137" s="74"/>
      <c r="E3137" s="74"/>
      <c r="F3137" s="74"/>
      <c r="G3137" s="74"/>
      <c r="H3137" s="74"/>
      <c r="I3137" s="74"/>
      <c r="J3137" s="74"/>
      <c r="K3137" s="74"/>
      <c r="L3137" s="74"/>
      <c r="M3137" s="74"/>
      <c r="N3137" s="74"/>
      <c r="O3137" s="74"/>
      <c r="P3137" s="74"/>
      <c r="Q3137" s="74"/>
      <c r="R3137" s="74"/>
      <c r="S3137" s="74"/>
      <c r="T3137" s="74"/>
      <c r="U3137" s="74"/>
      <c r="V3137" s="74"/>
      <c r="W3137" s="74"/>
      <c r="X3137" s="74"/>
      <c r="Y3137" s="74"/>
      <c r="Z3137" s="74"/>
    </row>
    <row r="3138" spans="1:26">
      <c r="A3138" s="74"/>
      <c r="B3138" s="74"/>
      <c r="C3138" s="74"/>
      <c r="D3138" s="74"/>
      <c r="E3138" s="74"/>
      <c r="F3138" s="74"/>
      <c r="G3138" s="74"/>
      <c r="H3138" s="74"/>
      <c r="I3138" s="74"/>
      <c r="J3138" s="74"/>
      <c r="K3138" s="74"/>
      <c r="L3138" s="74"/>
      <c r="M3138" s="74"/>
      <c r="N3138" s="74"/>
      <c r="O3138" s="74"/>
      <c r="P3138" s="74"/>
      <c r="Q3138" s="74"/>
      <c r="R3138" s="74"/>
      <c r="S3138" s="74"/>
      <c r="T3138" s="74"/>
      <c r="U3138" s="74"/>
      <c r="V3138" s="74"/>
      <c r="W3138" s="74"/>
      <c r="X3138" s="74"/>
      <c r="Y3138" s="74"/>
      <c r="Z3138" s="74"/>
    </row>
    <row r="3139" spans="1:26">
      <c r="A3139" s="74"/>
      <c r="B3139" s="74"/>
      <c r="C3139" s="74"/>
      <c r="D3139" s="74"/>
      <c r="E3139" s="74"/>
      <c r="F3139" s="74"/>
      <c r="G3139" s="74"/>
      <c r="H3139" s="74"/>
      <c r="I3139" s="74"/>
      <c r="J3139" s="74"/>
      <c r="K3139" s="74"/>
      <c r="L3139" s="74"/>
      <c r="M3139" s="74"/>
      <c r="N3139" s="74"/>
      <c r="O3139" s="74"/>
      <c r="P3139" s="74"/>
      <c r="Q3139" s="74"/>
      <c r="R3139" s="74"/>
      <c r="S3139" s="74"/>
      <c r="T3139" s="74"/>
      <c r="U3139" s="74"/>
      <c r="V3139" s="74"/>
      <c r="W3139" s="74"/>
      <c r="X3139" s="74"/>
      <c r="Y3139" s="74"/>
      <c r="Z3139" s="74"/>
    </row>
    <row r="3140" spans="1:26">
      <c r="A3140" s="74"/>
      <c r="B3140" s="74"/>
      <c r="C3140" s="74"/>
      <c r="D3140" s="74"/>
      <c r="E3140" s="74"/>
      <c r="F3140" s="74"/>
      <c r="G3140" s="74"/>
      <c r="H3140" s="74"/>
      <c r="I3140" s="74"/>
      <c r="J3140" s="74"/>
      <c r="K3140" s="74"/>
      <c r="L3140" s="74"/>
      <c r="M3140" s="74"/>
      <c r="N3140" s="74"/>
      <c r="O3140" s="74"/>
      <c r="P3140" s="74"/>
      <c r="Q3140" s="74"/>
      <c r="R3140" s="74"/>
      <c r="S3140" s="74"/>
      <c r="T3140" s="74"/>
      <c r="U3140" s="74"/>
      <c r="V3140" s="74"/>
      <c r="W3140" s="74"/>
      <c r="X3140" s="74"/>
      <c r="Y3140" s="74"/>
      <c r="Z3140" s="74"/>
    </row>
    <row r="3141" spans="1:26">
      <c r="A3141" s="74"/>
      <c r="B3141" s="74"/>
      <c r="C3141" s="74"/>
      <c r="D3141" s="74"/>
      <c r="E3141" s="74"/>
      <c r="F3141" s="74"/>
      <c r="G3141" s="74"/>
      <c r="H3141" s="74"/>
      <c r="I3141" s="74"/>
      <c r="J3141" s="74"/>
      <c r="K3141" s="74"/>
      <c r="L3141" s="74"/>
      <c r="M3141" s="74"/>
      <c r="N3141" s="74"/>
      <c r="O3141" s="74"/>
      <c r="P3141" s="74"/>
      <c r="Q3141" s="74"/>
      <c r="R3141" s="74"/>
      <c r="S3141" s="74"/>
      <c r="T3141" s="74"/>
      <c r="U3141" s="74"/>
      <c r="V3141" s="74"/>
      <c r="W3141" s="74"/>
      <c r="X3141" s="74"/>
      <c r="Y3141" s="74"/>
      <c r="Z3141" s="74"/>
    </row>
    <row r="3142" spans="1:26">
      <c r="A3142" s="74"/>
      <c r="B3142" s="74"/>
      <c r="C3142" s="74"/>
      <c r="D3142" s="74"/>
      <c r="E3142" s="74"/>
      <c r="F3142" s="74"/>
      <c r="G3142" s="74"/>
      <c r="H3142" s="74"/>
      <c r="I3142" s="74"/>
      <c r="J3142" s="74"/>
      <c r="K3142" s="74"/>
      <c r="L3142" s="74"/>
      <c r="M3142" s="74"/>
      <c r="N3142" s="74"/>
      <c r="O3142" s="74"/>
      <c r="P3142" s="74"/>
      <c r="Q3142" s="74"/>
      <c r="R3142" s="74"/>
      <c r="S3142" s="74"/>
      <c r="T3142" s="74"/>
      <c r="U3142" s="74"/>
      <c r="V3142" s="74"/>
      <c r="W3142" s="74"/>
      <c r="X3142" s="74"/>
      <c r="Y3142" s="74"/>
      <c r="Z3142" s="74"/>
    </row>
    <row r="3143" spans="1:26">
      <c r="A3143" s="74"/>
      <c r="B3143" s="74"/>
      <c r="C3143" s="74"/>
      <c r="D3143" s="74"/>
      <c r="E3143" s="74"/>
      <c r="F3143" s="74"/>
      <c r="G3143" s="74"/>
      <c r="H3143" s="74"/>
      <c r="I3143" s="74"/>
      <c r="J3143" s="74"/>
      <c r="K3143" s="74"/>
      <c r="L3143" s="74"/>
      <c r="M3143" s="74"/>
      <c r="N3143" s="74"/>
      <c r="O3143" s="74"/>
      <c r="P3143" s="74"/>
      <c r="Q3143" s="74"/>
      <c r="R3143" s="74"/>
      <c r="S3143" s="74"/>
      <c r="T3143" s="74"/>
      <c r="U3143" s="74"/>
      <c r="V3143" s="74"/>
      <c r="W3143" s="74"/>
      <c r="X3143" s="74"/>
      <c r="Y3143" s="74"/>
      <c r="Z3143" s="74"/>
    </row>
    <row r="3144" spans="1:26">
      <c r="A3144" s="74"/>
      <c r="B3144" s="74"/>
      <c r="C3144" s="74"/>
      <c r="D3144" s="74"/>
      <c r="E3144" s="74"/>
      <c r="F3144" s="74"/>
      <c r="G3144" s="74"/>
      <c r="H3144" s="74"/>
      <c r="I3144" s="74"/>
      <c r="J3144" s="74"/>
      <c r="K3144" s="74"/>
      <c r="L3144" s="74"/>
      <c r="M3144" s="74"/>
      <c r="N3144" s="74"/>
      <c r="O3144" s="74"/>
      <c r="P3144" s="74"/>
      <c r="Q3144" s="74"/>
      <c r="R3144" s="74"/>
      <c r="S3144" s="74"/>
      <c r="T3144" s="74"/>
      <c r="U3144" s="74"/>
      <c r="V3144" s="74"/>
      <c r="W3144" s="74"/>
      <c r="X3144" s="74"/>
      <c r="Y3144" s="74"/>
      <c r="Z3144" s="74"/>
    </row>
    <row r="3145" spans="1:26">
      <c r="A3145" s="74"/>
      <c r="B3145" s="74"/>
      <c r="C3145" s="74"/>
      <c r="D3145" s="74"/>
      <c r="E3145" s="74"/>
      <c r="F3145" s="74"/>
      <c r="G3145" s="74"/>
      <c r="H3145" s="74"/>
      <c r="I3145" s="74"/>
      <c r="J3145" s="74"/>
      <c r="K3145" s="74"/>
      <c r="L3145" s="74"/>
      <c r="M3145" s="74"/>
      <c r="N3145" s="74"/>
      <c r="O3145" s="74"/>
      <c r="P3145" s="74"/>
      <c r="Q3145" s="74"/>
      <c r="R3145" s="74"/>
      <c r="S3145" s="74"/>
      <c r="T3145" s="74"/>
      <c r="U3145" s="74"/>
      <c r="V3145" s="74"/>
      <c r="W3145" s="74"/>
      <c r="X3145" s="74"/>
      <c r="Y3145" s="74"/>
      <c r="Z3145" s="74"/>
    </row>
    <row r="3146" spans="1:26">
      <c r="A3146" s="74"/>
      <c r="B3146" s="74"/>
      <c r="C3146" s="74"/>
      <c r="D3146" s="74"/>
      <c r="E3146" s="74"/>
      <c r="F3146" s="74"/>
      <c r="G3146" s="74"/>
      <c r="H3146" s="74"/>
      <c r="I3146" s="74"/>
      <c r="J3146" s="74"/>
      <c r="K3146" s="74"/>
      <c r="L3146" s="74"/>
      <c r="M3146" s="74"/>
      <c r="N3146" s="74"/>
      <c r="O3146" s="74"/>
      <c r="P3146" s="74"/>
      <c r="Q3146" s="74"/>
      <c r="R3146" s="74"/>
      <c r="S3146" s="74"/>
      <c r="T3146" s="74"/>
      <c r="U3146" s="74"/>
      <c r="V3146" s="74"/>
      <c r="W3146" s="74"/>
      <c r="X3146" s="74"/>
      <c r="Y3146" s="74"/>
      <c r="Z3146" s="74"/>
    </row>
    <row r="3147" spans="1:26">
      <c r="A3147" s="74"/>
      <c r="B3147" s="74"/>
      <c r="C3147" s="74"/>
      <c r="D3147" s="74"/>
      <c r="E3147" s="74"/>
      <c r="F3147" s="74"/>
      <c r="G3147" s="74"/>
      <c r="H3147" s="74"/>
      <c r="I3147" s="74"/>
      <c r="J3147" s="74"/>
      <c r="K3147" s="74"/>
      <c r="L3147" s="74"/>
      <c r="M3147" s="74"/>
      <c r="N3147" s="74"/>
      <c r="O3147" s="74"/>
      <c r="P3147" s="74"/>
      <c r="Q3147" s="74"/>
      <c r="R3147" s="74"/>
      <c r="S3147" s="74"/>
      <c r="T3147" s="74"/>
      <c r="U3147" s="74"/>
      <c r="V3147" s="74"/>
      <c r="W3147" s="74"/>
      <c r="X3147" s="74"/>
      <c r="Y3147" s="74"/>
      <c r="Z3147" s="74"/>
    </row>
    <row r="3148" spans="1:26">
      <c r="A3148" s="74"/>
      <c r="B3148" s="74"/>
      <c r="C3148" s="74"/>
      <c r="D3148" s="74"/>
      <c r="E3148" s="74"/>
      <c r="F3148" s="74"/>
      <c r="G3148" s="74"/>
      <c r="H3148" s="74"/>
      <c r="I3148" s="74"/>
      <c r="J3148" s="74"/>
      <c r="K3148" s="74"/>
      <c r="L3148" s="74"/>
      <c r="M3148" s="74"/>
      <c r="N3148" s="74"/>
      <c r="O3148" s="74"/>
      <c r="P3148" s="74"/>
      <c r="Q3148" s="74"/>
      <c r="R3148" s="74"/>
      <c r="S3148" s="74"/>
      <c r="T3148" s="74"/>
      <c r="U3148" s="74"/>
      <c r="V3148" s="74"/>
      <c r="W3148" s="74"/>
      <c r="X3148" s="74"/>
      <c r="Y3148" s="74"/>
      <c r="Z3148" s="74"/>
    </row>
    <row r="3149" spans="1:26">
      <c r="A3149" s="74"/>
      <c r="B3149" s="74"/>
      <c r="C3149" s="74"/>
      <c r="D3149" s="74"/>
      <c r="E3149" s="74"/>
      <c r="F3149" s="74"/>
      <c r="G3149" s="74"/>
      <c r="H3149" s="74"/>
      <c r="I3149" s="74"/>
      <c r="J3149" s="74"/>
      <c r="K3149" s="74"/>
      <c r="L3149" s="74"/>
      <c r="M3149" s="74"/>
      <c r="N3149" s="74"/>
      <c r="O3149" s="74"/>
      <c r="P3149" s="74"/>
      <c r="Q3149" s="74"/>
      <c r="R3149" s="74"/>
      <c r="S3149" s="74"/>
      <c r="T3149" s="74"/>
      <c r="U3149" s="74"/>
      <c r="V3149" s="74"/>
      <c r="W3149" s="74"/>
      <c r="X3149" s="74"/>
      <c r="Y3149" s="74"/>
      <c r="Z3149" s="74"/>
    </row>
    <row r="3150" spans="1:26">
      <c r="A3150" s="74"/>
      <c r="B3150" s="74"/>
      <c r="C3150" s="74"/>
      <c r="D3150" s="74"/>
      <c r="E3150" s="74"/>
      <c r="F3150" s="74"/>
      <c r="G3150" s="74"/>
      <c r="H3150" s="74"/>
      <c r="I3150" s="74"/>
      <c r="J3150" s="74"/>
      <c r="K3150" s="74"/>
      <c r="L3150" s="74"/>
      <c r="M3150" s="74"/>
      <c r="N3150" s="74"/>
      <c r="O3150" s="74"/>
      <c r="P3150" s="74"/>
      <c r="Q3150" s="74"/>
      <c r="R3150" s="74"/>
      <c r="S3150" s="74"/>
      <c r="T3150" s="74"/>
      <c r="U3150" s="74"/>
      <c r="V3150" s="74"/>
      <c r="W3150" s="74"/>
      <c r="X3150" s="74"/>
      <c r="Y3150" s="74"/>
      <c r="Z3150" s="74"/>
    </row>
    <row r="3151" spans="1:26">
      <c r="A3151" s="74"/>
      <c r="B3151" s="74"/>
      <c r="C3151" s="74"/>
      <c r="D3151" s="74"/>
      <c r="E3151" s="74"/>
      <c r="F3151" s="74"/>
      <c r="G3151" s="74"/>
      <c r="H3151" s="74"/>
      <c r="I3151" s="74"/>
      <c r="J3151" s="74"/>
      <c r="K3151" s="74"/>
      <c r="L3151" s="74"/>
      <c r="M3151" s="74"/>
      <c r="N3151" s="74"/>
      <c r="O3151" s="74"/>
      <c r="P3151" s="74"/>
      <c r="Q3151" s="74"/>
      <c r="R3151" s="74"/>
      <c r="S3151" s="74"/>
      <c r="T3151" s="74"/>
      <c r="U3151" s="74"/>
      <c r="V3151" s="74"/>
      <c r="W3151" s="74"/>
      <c r="X3151" s="74"/>
      <c r="Y3151" s="74"/>
      <c r="Z3151" s="74"/>
    </row>
    <row r="3152" spans="1:26">
      <c r="A3152" s="74"/>
      <c r="B3152" s="74"/>
      <c r="C3152" s="74"/>
      <c r="D3152" s="74"/>
      <c r="E3152" s="74"/>
      <c r="F3152" s="74"/>
      <c r="G3152" s="74"/>
      <c r="H3152" s="74"/>
      <c r="I3152" s="74"/>
      <c r="J3152" s="74"/>
      <c r="K3152" s="74"/>
      <c r="L3152" s="74"/>
      <c r="M3152" s="74"/>
      <c r="N3152" s="74"/>
      <c r="O3152" s="74"/>
      <c r="P3152" s="74"/>
      <c r="Q3152" s="74"/>
      <c r="R3152" s="74"/>
      <c r="S3152" s="74"/>
      <c r="T3152" s="74"/>
      <c r="U3152" s="74"/>
      <c r="V3152" s="74"/>
      <c r="W3152" s="74"/>
      <c r="X3152" s="74"/>
      <c r="Y3152" s="74"/>
      <c r="Z3152" s="74"/>
    </row>
    <row r="3153" spans="1:26">
      <c r="A3153" s="74"/>
      <c r="B3153" s="74"/>
      <c r="C3153" s="74"/>
      <c r="D3153" s="74"/>
      <c r="E3153" s="74"/>
      <c r="F3153" s="74"/>
      <c r="G3153" s="74"/>
      <c r="H3153" s="74"/>
      <c r="I3153" s="74"/>
      <c r="J3153" s="74"/>
      <c r="K3153" s="74"/>
      <c r="L3153" s="74"/>
      <c r="M3153" s="74"/>
      <c r="N3153" s="74"/>
      <c r="O3153" s="74"/>
      <c r="P3153" s="74"/>
      <c r="Q3153" s="74"/>
      <c r="R3153" s="74"/>
      <c r="S3153" s="74"/>
      <c r="T3153" s="74"/>
      <c r="U3153" s="74"/>
      <c r="V3153" s="74"/>
      <c r="W3153" s="74"/>
      <c r="X3153" s="74"/>
      <c r="Y3153" s="74"/>
      <c r="Z3153" s="74"/>
    </row>
    <row r="3154" spans="1:26">
      <c r="A3154" s="74"/>
      <c r="B3154" s="74"/>
      <c r="C3154" s="74"/>
      <c r="D3154" s="74"/>
      <c r="E3154" s="74"/>
      <c r="F3154" s="74"/>
      <c r="G3154" s="74"/>
      <c r="H3154" s="74"/>
      <c r="I3154" s="74"/>
      <c r="J3154" s="74"/>
      <c r="K3154" s="74"/>
      <c r="L3154" s="74"/>
      <c r="M3154" s="74"/>
      <c r="N3154" s="74"/>
      <c r="O3154" s="74"/>
      <c r="P3154" s="74"/>
      <c r="Q3154" s="74"/>
      <c r="R3154" s="74"/>
      <c r="S3154" s="74"/>
      <c r="T3154" s="74"/>
      <c r="U3154" s="74"/>
      <c r="V3154" s="74"/>
      <c r="W3154" s="74"/>
      <c r="X3154" s="74"/>
      <c r="Y3154" s="74"/>
      <c r="Z3154" s="74"/>
    </row>
    <row r="3155" spans="1:26">
      <c r="A3155" s="74"/>
      <c r="B3155" s="74"/>
      <c r="C3155" s="74"/>
      <c r="D3155" s="74"/>
      <c r="E3155" s="74"/>
      <c r="F3155" s="74"/>
      <c r="G3155" s="74"/>
      <c r="H3155" s="74"/>
      <c r="I3155" s="74"/>
      <c r="J3155" s="74"/>
      <c r="K3155" s="74"/>
      <c r="L3155" s="74"/>
      <c r="M3155" s="74"/>
      <c r="N3155" s="74"/>
      <c r="O3155" s="74"/>
      <c r="P3155" s="74"/>
      <c r="Q3155" s="74"/>
      <c r="R3155" s="74"/>
      <c r="S3155" s="74"/>
      <c r="T3155" s="74"/>
      <c r="U3155" s="74"/>
      <c r="V3155" s="74"/>
      <c r="W3155" s="74"/>
      <c r="X3155" s="74"/>
      <c r="Y3155" s="74"/>
      <c r="Z3155" s="74"/>
    </row>
    <row r="3156" spans="1:26">
      <c r="A3156" s="74"/>
      <c r="B3156" s="74"/>
      <c r="C3156" s="74"/>
      <c r="D3156" s="74"/>
      <c r="E3156" s="74"/>
      <c r="F3156" s="74"/>
      <c r="G3156" s="74"/>
      <c r="H3156" s="74"/>
      <c r="I3156" s="74"/>
      <c r="J3156" s="74"/>
      <c r="K3156" s="74"/>
      <c r="L3156" s="74"/>
      <c r="M3156" s="74"/>
      <c r="N3156" s="74"/>
      <c r="O3156" s="74"/>
      <c r="P3156" s="74"/>
      <c r="Q3156" s="74"/>
      <c r="R3156" s="74"/>
      <c r="S3156" s="74"/>
      <c r="T3156" s="74"/>
      <c r="U3156" s="74"/>
      <c r="V3156" s="74"/>
      <c r="W3156" s="74"/>
      <c r="X3156" s="74"/>
      <c r="Y3156" s="74"/>
      <c r="Z3156" s="74"/>
    </row>
    <row r="3157" spans="1:26">
      <c r="A3157" s="74"/>
      <c r="B3157" s="74"/>
      <c r="C3157" s="74"/>
      <c r="D3157" s="74"/>
      <c r="E3157" s="74"/>
      <c r="F3157" s="74"/>
      <c r="G3157" s="74"/>
      <c r="H3157" s="74"/>
      <c r="I3157" s="74"/>
      <c r="J3157" s="74"/>
      <c r="K3157" s="74"/>
      <c r="L3157" s="74"/>
      <c r="M3157" s="74"/>
      <c r="N3157" s="74"/>
      <c r="O3157" s="74"/>
      <c r="P3157" s="74"/>
      <c r="Q3157" s="74"/>
      <c r="R3157" s="74"/>
      <c r="S3157" s="74"/>
      <c r="T3157" s="74"/>
      <c r="U3157" s="74"/>
      <c r="V3157" s="74"/>
      <c r="W3157" s="74"/>
      <c r="X3157" s="74"/>
      <c r="Y3157" s="74"/>
      <c r="Z3157" s="74"/>
    </row>
    <row r="3158" spans="1:26">
      <c r="A3158" s="74"/>
      <c r="B3158" s="74"/>
      <c r="C3158" s="74"/>
      <c r="D3158" s="74"/>
      <c r="E3158" s="74"/>
      <c r="F3158" s="74"/>
      <c r="G3158" s="74"/>
      <c r="H3158" s="74"/>
      <c r="I3158" s="74"/>
      <c r="J3158" s="74"/>
      <c r="K3158" s="74"/>
      <c r="L3158" s="74"/>
      <c r="M3158" s="74"/>
      <c r="N3158" s="74"/>
      <c r="O3158" s="74"/>
      <c r="P3158" s="74"/>
      <c r="Q3158" s="74"/>
      <c r="R3158" s="74"/>
      <c r="S3158" s="74"/>
      <c r="T3158" s="74"/>
      <c r="U3158" s="74"/>
      <c r="V3158" s="74"/>
      <c r="W3158" s="74"/>
      <c r="X3158" s="74"/>
      <c r="Y3158" s="74"/>
      <c r="Z3158" s="74"/>
    </row>
    <row r="3159" spans="1:26">
      <c r="A3159" s="74"/>
      <c r="B3159" s="74"/>
      <c r="C3159" s="74"/>
      <c r="D3159" s="74"/>
      <c r="E3159" s="74"/>
      <c r="F3159" s="74"/>
      <c r="G3159" s="74"/>
      <c r="H3159" s="74"/>
      <c r="I3159" s="74"/>
      <c r="J3159" s="74"/>
      <c r="K3159" s="74"/>
      <c r="L3159" s="74"/>
      <c r="M3159" s="74"/>
      <c r="N3159" s="74"/>
      <c r="O3159" s="74"/>
      <c r="P3159" s="74"/>
      <c r="Q3159" s="74"/>
      <c r="R3159" s="74"/>
      <c r="S3159" s="74"/>
      <c r="T3159" s="74"/>
      <c r="U3159" s="74"/>
      <c r="V3159" s="74"/>
      <c r="W3159" s="74"/>
      <c r="X3159" s="74"/>
      <c r="Y3159" s="74"/>
      <c r="Z3159" s="74"/>
    </row>
    <row r="3160" spans="1:26">
      <c r="A3160" s="74"/>
      <c r="B3160" s="74"/>
      <c r="C3160" s="74"/>
      <c r="D3160" s="74"/>
      <c r="E3160" s="74"/>
      <c r="F3160" s="74"/>
      <c r="G3160" s="74"/>
      <c r="H3160" s="74"/>
      <c r="I3160" s="74"/>
      <c r="J3160" s="74"/>
      <c r="K3160" s="74"/>
      <c r="L3160" s="74"/>
      <c r="M3160" s="74"/>
      <c r="N3160" s="74"/>
      <c r="O3160" s="74"/>
      <c r="P3160" s="74"/>
      <c r="Q3160" s="74"/>
      <c r="R3160" s="74"/>
      <c r="S3160" s="74"/>
      <c r="T3160" s="74"/>
      <c r="U3160" s="74"/>
      <c r="V3160" s="74"/>
      <c r="W3160" s="74"/>
      <c r="X3160" s="74"/>
      <c r="Y3160" s="74"/>
      <c r="Z3160" s="74"/>
    </row>
    <row r="3161" spans="1:26">
      <c r="A3161" s="74"/>
      <c r="B3161" s="74"/>
      <c r="C3161" s="74"/>
      <c r="D3161" s="74"/>
      <c r="E3161" s="74"/>
      <c r="F3161" s="74"/>
      <c r="G3161" s="74"/>
      <c r="H3161" s="74"/>
      <c r="I3161" s="74"/>
      <c r="J3161" s="74"/>
      <c r="K3161" s="74"/>
      <c r="L3161" s="74"/>
      <c r="M3161" s="74"/>
      <c r="N3161" s="74"/>
      <c r="O3161" s="74"/>
      <c r="P3161" s="74"/>
      <c r="Q3161" s="74"/>
      <c r="R3161" s="74"/>
      <c r="S3161" s="74"/>
      <c r="T3161" s="74"/>
      <c r="U3161" s="74"/>
      <c r="V3161" s="74"/>
      <c r="W3161" s="74"/>
      <c r="X3161" s="74"/>
      <c r="Y3161" s="74"/>
      <c r="Z3161" s="74"/>
    </row>
    <row r="3162" spans="1:26">
      <c r="A3162" s="74"/>
      <c r="B3162" s="74"/>
      <c r="C3162" s="74"/>
      <c r="D3162" s="74"/>
      <c r="E3162" s="74"/>
      <c r="F3162" s="74"/>
      <c r="G3162" s="74"/>
      <c r="H3162" s="74"/>
      <c r="I3162" s="74"/>
      <c r="J3162" s="74"/>
      <c r="K3162" s="74"/>
      <c r="L3162" s="74"/>
      <c r="M3162" s="74"/>
      <c r="N3162" s="74"/>
      <c r="O3162" s="74"/>
      <c r="P3162" s="74"/>
      <c r="Q3162" s="74"/>
      <c r="R3162" s="74"/>
      <c r="S3162" s="74"/>
      <c r="T3162" s="74"/>
      <c r="U3162" s="74"/>
      <c r="V3162" s="74"/>
      <c r="W3162" s="74"/>
      <c r="X3162" s="74"/>
      <c r="Y3162" s="74"/>
      <c r="Z3162" s="74"/>
    </row>
    <row r="3163" spans="1:26">
      <c r="A3163" s="74"/>
      <c r="B3163" s="74"/>
      <c r="C3163" s="74"/>
      <c r="D3163" s="74"/>
      <c r="E3163" s="74"/>
      <c r="F3163" s="74"/>
      <c r="G3163" s="74"/>
      <c r="H3163" s="74"/>
      <c r="I3163" s="74"/>
      <c r="J3163" s="74"/>
      <c r="K3163" s="74"/>
      <c r="L3163" s="74"/>
      <c r="M3163" s="74"/>
      <c r="N3163" s="74"/>
      <c r="O3163" s="74"/>
      <c r="P3163" s="74"/>
      <c r="Q3163" s="74"/>
      <c r="R3163" s="74"/>
      <c r="S3163" s="74"/>
      <c r="T3163" s="74"/>
      <c r="U3163" s="74"/>
      <c r="V3163" s="74"/>
      <c r="W3163" s="74"/>
      <c r="X3163" s="74"/>
      <c r="Y3163" s="74"/>
      <c r="Z3163" s="74"/>
    </row>
    <row r="3164" spans="1:26">
      <c r="A3164" s="74"/>
      <c r="B3164" s="74"/>
      <c r="C3164" s="74"/>
      <c r="D3164" s="74"/>
      <c r="E3164" s="74"/>
      <c r="F3164" s="74"/>
      <c r="G3164" s="74"/>
      <c r="H3164" s="74"/>
      <c r="I3164" s="74"/>
      <c r="J3164" s="74"/>
      <c r="K3164" s="74"/>
      <c r="L3164" s="74"/>
      <c r="M3164" s="74"/>
      <c r="N3164" s="74"/>
      <c r="O3164" s="74"/>
      <c r="P3164" s="74"/>
      <c r="Q3164" s="74"/>
      <c r="R3164" s="74"/>
      <c r="S3164" s="74"/>
      <c r="T3164" s="74"/>
      <c r="U3164" s="74"/>
      <c r="V3164" s="74"/>
      <c r="W3164" s="74"/>
      <c r="X3164" s="74"/>
      <c r="Y3164" s="74"/>
      <c r="Z3164" s="74"/>
    </row>
    <row r="3165" spans="1:26">
      <c r="A3165" s="74"/>
      <c r="B3165" s="74"/>
      <c r="C3165" s="74"/>
      <c r="D3165" s="74"/>
      <c r="E3165" s="74"/>
      <c r="F3165" s="74"/>
      <c r="G3165" s="74"/>
      <c r="H3165" s="74"/>
      <c r="I3165" s="74"/>
      <c r="J3165" s="74"/>
      <c r="K3165" s="74"/>
      <c r="L3165" s="74"/>
      <c r="M3165" s="74"/>
      <c r="N3165" s="74"/>
      <c r="O3165" s="74"/>
      <c r="P3165" s="74"/>
      <c r="Q3165" s="74"/>
      <c r="R3165" s="74"/>
      <c r="S3165" s="74"/>
      <c r="T3165" s="74"/>
      <c r="U3165" s="74"/>
      <c r="V3165" s="74"/>
      <c r="W3165" s="74"/>
      <c r="X3165" s="74"/>
      <c r="Y3165" s="74"/>
      <c r="Z3165" s="74"/>
    </row>
    <row r="3166" spans="1:26">
      <c r="A3166" s="74"/>
      <c r="B3166" s="74"/>
      <c r="C3166" s="74"/>
      <c r="D3166" s="74"/>
      <c r="E3166" s="74"/>
      <c r="F3166" s="74"/>
      <c r="G3166" s="74"/>
      <c r="H3166" s="74"/>
      <c r="I3166" s="74"/>
      <c r="J3166" s="74"/>
      <c r="K3166" s="74"/>
      <c r="L3166" s="74"/>
      <c r="M3166" s="74"/>
      <c r="N3166" s="74"/>
      <c r="O3166" s="74"/>
      <c r="P3166" s="74"/>
      <c r="Q3166" s="74"/>
      <c r="R3166" s="74"/>
      <c r="S3166" s="74"/>
      <c r="T3166" s="74"/>
      <c r="U3166" s="74"/>
      <c r="V3166" s="74"/>
      <c r="W3166" s="74"/>
      <c r="X3166" s="74"/>
      <c r="Y3166" s="74"/>
      <c r="Z3166" s="74"/>
    </row>
    <row r="3167" spans="1:26">
      <c r="A3167" s="74"/>
      <c r="B3167" s="74"/>
      <c r="C3167" s="74"/>
      <c r="D3167" s="74"/>
      <c r="E3167" s="74"/>
      <c r="F3167" s="74"/>
      <c r="G3167" s="74"/>
      <c r="H3167" s="74"/>
      <c r="I3167" s="74"/>
      <c r="J3167" s="74"/>
      <c r="K3167" s="74"/>
      <c r="L3167" s="74"/>
      <c r="M3167" s="74"/>
      <c r="N3167" s="74"/>
      <c r="O3167" s="74"/>
      <c r="P3167" s="74"/>
      <c r="Q3167" s="74"/>
      <c r="R3167" s="74"/>
      <c r="S3167" s="74"/>
      <c r="T3167" s="74"/>
      <c r="U3167" s="74"/>
      <c r="V3167" s="74"/>
      <c r="W3167" s="74"/>
      <c r="X3167" s="74"/>
      <c r="Y3167" s="74"/>
      <c r="Z3167" s="74"/>
    </row>
    <row r="3168" spans="1:26">
      <c r="A3168" s="74"/>
      <c r="B3168" s="74"/>
      <c r="C3168" s="74"/>
      <c r="D3168" s="74"/>
      <c r="E3168" s="74"/>
      <c r="F3168" s="74"/>
      <c r="G3168" s="74"/>
      <c r="H3168" s="74"/>
      <c r="I3168" s="74"/>
      <c r="J3168" s="74"/>
      <c r="K3168" s="74"/>
      <c r="L3168" s="74"/>
      <c r="M3168" s="74"/>
      <c r="N3168" s="74"/>
      <c r="O3168" s="74"/>
      <c r="P3168" s="74"/>
      <c r="Q3168" s="74"/>
      <c r="R3168" s="74"/>
      <c r="S3168" s="74"/>
      <c r="T3168" s="74"/>
      <c r="U3168" s="74"/>
      <c r="V3168" s="74"/>
      <c r="W3168" s="74"/>
      <c r="X3168" s="74"/>
      <c r="Y3168" s="74"/>
      <c r="Z3168" s="74"/>
    </row>
    <row r="3169" spans="1:26">
      <c r="A3169" s="74"/>
      <c r="B3169" s="74"/>
      <c r="C3169" s="74"/>
      <c r="D3169" s="74"/>
      <c r="E3169" s="74"/>
      <c r="F3169" s="74"/>
      <c r="G3169" s="74"/>
      <c r="H3169" s="74"/>
      <c r="I3169" s="74"/>
      <c r="J3169" s="74"/>
      <c r="K3169" s="74"/>
      <c r="L3169" s="74"/>
      <c r="M3169" s="74"/>
      <c r="N3169" s="74"/>
      <c r="O3169" s="74"/>
      <c r="P3169" s="74"/>
      <c r="Q3169" s="74"/>
      <c r="R3169" s="74"/>
      <c r="S3169" s="74"/>
      <c r="T3169" s="74"/>
      <c r="U3169" s="74"/>
      <c r="V3169" s="74"/>
      <c r="W3169" s="74"/>
      <c r="X3169" s="74"/>
      <c r="Y3169" s="74"/>
      <c r="Z3169" s="74"/>
    </row>
    <row r="3170" spans="1:26">
      <c r="A3170" s="74"/>
      <c r="B3170" s="74"/>
      <c r="C3170" s="74"/>
      <c r="D3170" s="74"/>
      <c r="E3170" s="74"/>
      <c r="F3170" s="74"/>
      <c r="G3170" s="74"/>
      <c r="H3170" s="74"/>
      <c r="I3170" s="74"/>
      <c r="J3170" s="74"/>
      <c r="K3170" s="74"/>
      <c r="L3170" s="74"/>
      <c r="M3170" s="74"/>
      <c r="N3170" s="74"/>
      <c r="O3170" s="74"/>
      <c r="P3170" s="74"/>
      <c r="Q3170" s="74"/>
      <c r="R3170" s="74"/>
      <c r="S3170" s="74"/>
      <c r="T3170" s="74"/>
      <c r="U3170" s="74"/>
      <c r="V3170" s="74"/>
      <c r="W3170" s="74"/>
      <c r="X3170" s="74"/>
      <c r="Y3170" s="74"/>
      <c r="Z3170" s="74"/>
    </row>
    <row r="3171" spans="1:26">
      <c r="A3171" s="74"/>
      <c r="B3171" s="74"/>
      <c r="C3171" s="74"/>
      <c r="D3171" s="74"/>
      <c r="E3171" s="74"/>
      <c r="F3171" s="74"/>
      <c r="G3171" s="74"/>
      <c r="H3171" s="74"/>
      <c r="I3171" s="74"/>
      <c r="J3171" s="74"/>
      <c r="K3171" s="74"/>
      <c r="L3171" s="74"/>
      <c r="M3171" s="74"/>
      <c r="N3171" s="74"/>
      <c r="O3171" s="74"/>
      <c r="P3171" s="74"/>
      <c r="Q3171" s="74"/>
      <c r="R3171" s="74"/>
      <c r="S3171" s="74"/>
      <c r="T3171" s="74"/>
      <c r="U3171" s="74"/>
      <c r="V3171" s="74"/>
      <c r="W3171" s="74"/>
      <c r="X3171" s="74"/>
      <c r="Y3171" s="74"/>
      <c r="Z3171" s="74"/>
    </row>
    <row r="3172" spans="1:26">
      <c r="A3172" s="74"/>
      <c r="B3172" s="74"/>
      <c r="C3172" s="74"/>
      <c r="D3172" s="74"/>
      <c r="E3172" s="74"/>
      <c r="F3172" s="74"/>
      <c r="G3172" s="74"/>
      <c r="H3172" s="74"/>
      <c r="I3172" s="74"/>
      <c r="J3172" s="74"/>
      <c r="K3172" s="74"/>
      <c r="L3172" s="74"/>
      <c r="M3172" s="74"/>
      <c r="N3172" s="74"/>
      <c r="O3172" s="74"/>
      <c r="P3172" s="74"/>
      <c r="Q3172" s="74"/>
      <c r="R3172" s="74"/>
      <c r="S3172" s="74"/>
      <c r="T3172" s="74"/>
      <c r="U3172" s="74"/>
      <c r="V3172" s="74"/>
      <c r="W3172" s="74"/>
      <c r="X3172" s="74"/>
      <c r="Y3172" s="74"/>
      <c r="Z3172" s="74"/>
    </row>
    <row r="3173" spans="1:26">
      <c r="A3173" s="74"/>
      <c r="B3173" s="74"/>
      <c r="C3173" s="74"/>
      <c r="D3173" s="74"/>
      <c r="E3173" s="74"/>
      <c r="F3173" s="74"/>
      <c r="G3173" s="74"/>
      <c r="H3173" s="74"/>
      <c r="I3173" s="74"/>
      <c r="J3173" s="74"/>
      <c r="K3173" s="74"/>
      <c r="L3173" s="74"/>
      <c r="M3173" s="74"/>
      <c r="N3173" s="74"/>
      <c r="O3173" s="74"/>
      <c r="P3173" s="74"/>
      <c r="Q3173" s="74"/>
      <c r="R3173" s="74"/>
      <c r="S3173" s="74"/>
      <c r="T3173" s="74"/>
      <c r="U3173" s="74"/>
      <c r="V3173" s="74"/>
      <c r="W3173" s="74"/>
      <c r="X3173" s="74"/>
      <c r="Y3173" s="74"/>
      <c r="Z3173" s="74"/>
    </row>
    <row r="3174" spans="1:26">
      <c r="A3174" s="74"/>
      <c r="B3174" s="74"/>
      <c r="C3174" s="74"/>
      <c r="D3174" s="74"/>
      <c r="E3174" s="74"/>
      <c r="F3174" s="74"/>
      <c r="G3174" s="74"/>
      <c r="H3174" s="74"/>
      <c r="I3174" s="74"/>
      <c r="J3174" s="74"/>
      <c r="K3174" s="74"/>
      <c r="L3174" s="74"/>
      <c r="M3174" s="74"/>
      <c r="N3174" s="74"/>
      <c r="O3174" s="74"/>
      <c r="P3174" s="74"/>
      <c r="Q3174" s="74"/>
      <c r="R3174" s="74"/>
      <c r="S3174" s="74"/>
      <c r="T3174" s="74"/>
      <c r="U3174" s="74"/>
      <c r="V3174" s="74"/>
      <c r="W3174" s="74"/>
      <c r="X3174" s="74"/>
      <c r="Y3174" s="74"/>
      <c r="Z3174" s="74"/>
    </row>
    <row r="3175" spans="1:26">
      <c r="A3175" s="74"/>
      <c r="B3175" s="74"/>
      <c r="C3175" s="74"/>
      <c r="D3175" s="74"/>
      <c r="E3175" s="74"/>
      <c r="F3175" s="74"/>
      <c r="G3175" s="74"/>
      <c r="H3175" s="74"/>
      <c r="I3175" s="74"/>
      <c r="J3175" s="74"/>
      <c r="K3175" s="74"/>
      <c r="L3175" s="74"/>
      <c r="M3175" s="74"/>
      <c r="N3175" s="74"/>
      <c r="O3175" s="74"/>
      <c r="P3175" s="74"/>
      <c r="Q3175" s="74"/>
      <c r="R3175" s="74"/>
      <c r="S3175" s="74"/>
      <c r="T3175" s="74"/>
      <c r="U3175" s="74"/>
      <c r="V3175" s="74"/>
      <c r="W3175" s="74"/>
      <c r="X3175" s="74"/>
      <c r="Y3175" s="74"/>
      <c r="Z3175" s="74"/>
    </row>
    <row r="3176" spans="1:26">
      <c r="A3176" s="74"/>
      <c r="B3176" s="74"/>
      <c r="C3176" s="74"/>
      <c r="D3176" s="74"/>
      <c r="E3176" s="74"/>
      <c r="F3176" s="74"/>
      <c r="G3176" s="74"/>
      <c r="H3176" s="74"/>
      <c r="I3176" s="74"/>
      <c r="J3176" s="74"/>
      <c r="K3176" s="74"/>
      <c r="L3176" s="74"/>
      <c r="M3176" s="74"/>
      <c r="N3176" s="74"/>
      <c r="O3176" s="74"/>
      <c r="P3176" s="74"/>
      <c r="Q3176" s="74"/>
      <c r="R3176" s="74"/>
      <c r="S3176" s="74"/>
      <c r="T3176" s="74"/>
      <c r="U3176" s="74"/>
      <c r="V3176" s="74"/>
      <c r="W3176" s="74"/>
      <c r="X3176" s="74"/>
      <c r="Y3176" s="74"/>
      <c r="Z3176" s="74"/>
    </row>
    <row r="3177" spans="1:26">
      <c r="A3177" s="74"/>
      <c r="B3177" s="74"/>
      <c r="C3177" s="74"/>
      <c r="D3177" s="74"/>
      <c r="E3177" s="74"/>
      <c r="F3177" s="74"/>
      <c r="G3177" s="74"/>
      <c r="H3177" s="74"/>
      <c r="I3177" s="74"/>
      <c r="J3177" s="74"/>
      <c r="K3177" s="74"/>
      <c r="L3177" s="74"/>
      <c r="M3177" s="74"/>
      <c r="N3177" s="74"/>
      <c r="O3177" s="74"/>
      <c r="P3177" s="74"/>
      <c r="Q3177" s="74"/>
      <c r="R3177" s="74"/>
      <c r="S3177" s="74"/>
      <c r="T3177" s="74"/>
      <c r="U3177" s="74"/>
      <c r="V3177" s="74"/>
      <c r="W3177" s="74"/>
      <c r="X3177" s="74"/>
      <c r="Y3177" s="74"/>
      <c r="Z3177" s="74"/>
    </row>
    <row r="3178" spans="1:26">
      <c r="A3178" s="74"/>
      <c r="B3178" s="74"/>
      <c r="C3178" s="74"/>
      <c r="D3178" s="74"/>
      <c r="E3178" s="74"/>
      <c r="F3178" s="74"/>
      <c r="G3178" s="74"/>
      <c r="H3178" s="74"/>
      <c r="I3178" s="74"/>
      <c r="J3178" s="74"/>
      <c r="K3178" s="74"/>
      <c r="L3178" s="74"/>
      <c r="M3178" s="74"/>
      <c r="N3178" s="74"/>
      <c r="O3178" s="74"/>
      <c r="P3178" s="74"/>
      <c r="Q3178" s="74"/>
      <c r="R3178" s="74"/>
      <c r="S3178" s="74"/>
      <c r="T3178" s="74"/>
      <c r="U3178" s="74"/>
      <c r="V3178" s="74"/>
      <c r="W3178" s="74"/>
      <c r="X3178" s="74"/>
      <c r="Y3178" s="74"/>
      <c r="Z3178" s="74"/>
    </row>
    <row r="3179" spans="1:26">
      <c r="A3179" s="74"/>
      <c r="B3179" s="74"/>
      <c r="C3179" s="74"/>
      <c r="D3179" s="74"/>
      <c r="E3179" s="74"/>
      <c r="F3179" s="74"/>
      <c r="G3179" s="74"/>
      <c r="H3179" s="74"/>
      <c r="I3179" s="74"/>
      <c r="J3179" s="74"/>
      <c r="K3179" s="74"/>
      <c r="L3179" s="74"/>
      <c r="M3179" s="74"/>
      <c r="N3179" s="74"/>
      <c r="O3179" s="74"/>
      <c r="P3179" s="74"/>
      <c r="Q3179" s="74"/>
      <c r="R3179" s="74"/>
      <c r="S3179" s="74"/>
      <c r="T3179" s="74"/>
      <c r="U3179" s="74"/>
      <c r="V3179" s="74"/>
      <c r="W3179" s="74"/>
      <c r="X3179" s="74"/>
      <c r="Y3179" s="74"/>
      <c r="Z3179" s="74"/>
    </row>
    <row r="3180" spans="1:26">
      <c r="A3180" s="74"/>
      <c r="B3180" s="74"/>
      <c r="C3180" s="74"/>
      <c r="D3180" s="74"/>
      <c r="E3180" s="74"/>
      <c r="F3180" s="74"/>
      <c r="G3180" s="74"/>
      <c r="H3180" s="74"/>
      <c r="I3180" s="74"/>
      <c r="J3180" s="74"/>
      <c r="K3180" s="74"/>
      <c r="L3180" s="74"/>
      <c r="M3180" s="74"/>
      <c r="N3180" s="74"/>
      <c r="O3180" s="74"/>
      <c r="P3180" s="74"/>
      <c r="Q3180" s="74"/>
      <c r="R3180" s="74"/>
      <c r="S3180" s="74"/>
      <c r="T3180" s="74"/>
      <c r="U3180" s="74"/>
      <c r="V3180" s="74"/>
      <c r="W3180" s="74"/>
      <c r="X3180" s="74"/>
      <c r="Y3180" s="74"/>
      <c r="Z3180" s="74"/>
    </row>
    <row r="3181" spans="1:26">
      <c r="A3181" s="74"/>
      <c r="B3181" s="74"/>
      <c r="C3181" s="74"/>
      <c r="D3181" s="74"/>
      <c r="E3181" s="74"/>
      <c r="F3181" s="74"/>
      <c r="G3181" s="74"/>
      <c r="H3181" s="74"/>
      <c r="I3181" s="74"/>
      <c r="J3181" s="74"/>
      <c r="K3181" s="74"/>
      <c r="L3181" s="74"/>
      <c r="M3181" s="74"/>
      <c r="N3181" s="74"/>
      <c r="O3181" s="74"/>
      <c r="P3181" s="74"/>
      <c r="Q3181" s="74"/>
      <c r="R3181" s="74"/>
      <c r="S3181" s="74"/>
      <c r="T3181" s="74"/>
      <c r="U3181" s="74"/>
      <c r="V3181" s="74"/>
      <c r="W3181" s="74"/>
      <c r="X3181" s="74"/>
      <c r="Y3181" s="74"/>
      <c r="Z3181" s="74"/>
    </row>
    <row r="3182" spans="1:26">
      <c r="A3182" s="74"/>
      <c r="B3182" s="74"/>
      <c r="C3182" s="74"/>
      <c r="D3182" s="74"/>
      <c r="E3182" s="74"/>
      <c r="F3182" s="74"/>
      <c r="G3182" s="74"/>
      <c r="H3182" s="74"/>
      <c r="I3182" s="74"/>
      <c r="J3182" s="74"/>
      <c r="K3182" s="74"/>
      <c r="L3182" s="74"/>
      <c r="M3182" s="74"/>
      <c r="N3182" s="74"/>
      <c r="O3182" s="74"/>
      <c r="P3182" s="74"/>
      <c r="Q3182" s="74"/>
      <c r="R3182" s="74"/>
      <c r="S3182" s="74"/>
      <c r="T3182" s="74"/>
      <c r="U3182" s="74"/>
      <c r="V3182" s="74"/>
      <c r="W3182" s="74"/>
      <c r="X3182" s="74"/>
      <c r="Y3182" s="74"/>
      <c r="Z3182" s="74"/>
    </row>
    <row r="3183" spans="1:26">
      <c r="A3183" s="74"/>
      <c r="B3183" s="74"/>
      <c r="C3183" s="74"/>
      <c r="D3183" s="74"/>
      <c r="E3183" s="74"/>
      <c r="F3183" s="74"/>
      <c r="G3183" s="74"/>
      <c r="H3183" s="74"/>
      <c r="I3183" s="74"/>
      <c r="J3183" s="74"/>
      <c r="K3183" s="74"/>
      <c r="L3183" s="74"/>
      <c r="M3183" s="74"/>
      <c r="N3183" s="74"/>
      <c r="O3183" s="74"/>
      <c r="P3183" s="74"/>
      <c r="Q3183" s="74"/>
      <c r="R3183" s="74"/>
      <c r="S3183" s="74"/>
      <c r="T3183" s="74"/>
      <c r="U3183" s="74"/>
      <c r="V3183" s="74"/>
      <c r="W3183" s="74"/>
      <c r="X3183" s="74"/>
      <c r="Y3183" s="74"/>
      <c r="Z3183" s="74"/>
    </row>
    <row r="3184" spans="1:26">
      <c r="A3184" s="74"/>
      <c r="B3184" s="74"/>
      <c r="C3184" s="74"/>
      <c r="D3184" s="74"/>
      <c r="E3184" s="74"/>
      <c r="F3184" s="74"/>
      <c r="G3184" s="74"/>
      <c r="H3184" s="74"/>
      <c r="I3184" s="74"/>
      <c r="J3184" s="74"/>
      <c r="K3184" s="74"/>
      <c r="L3184" s="74"/>
      <c r="M3184" s="74"/>
      <c r="N3184" s="74"/>
      <c r="O3184" s="74"/>
      <c r="P3184" s="74"/>
      <c r="Q3184" s="74"/>
      <c r="R3184" s="74"/>
      <c r="S3184" s="74"/>
      <c r="T3184" s="74"/>
      <c r="U3184" s="74"/>
      <c r="V3184" s="74"/>
      <c r="W3184" s="74"/>
      <c r="X3184" s="74"/>
      <c r="Y3184" s="74"/>
      <c r="Z3184" s="74"/>
    </row>
    <row r="3185" spans="1:26">
      <c r="A3185" s="74"/>
      <c r="B3185" s="74"/>
      <c r="C3185" s="74"/>
      <c r="D3185" s="74"/>
      <c r="E3185" s="74"/>
      <c r="F3185" s="74"/>
      <c r="G3185" s="74"/>
      <c r="H3185" s="74"/>
      <c r="I3185" s="74"/>
      <c r="J3185" s="74"/>
      <c r="K3185" s="74"/>
      <c r="L3185" s="74"/>
      <c r="M3185" s="74"/>
      <c r="N3185" s="74"/>
      <c r="O3185" s="74"/>
      <c r="P3185" s="74"/>
      <c r="Q3185" s="74"/>
      <c r="R3185" s="74"/>
      <c r="S3185" s="74"/>
      <c r="T3185" s="74"/>
      <c r="U3185" s="74"/>
      <c r="V3185" s="74"/>
      <c r="W3185" s="74"/>
      <c r="X3185" s="74"/>
      <c r="Y3185" s="74"/>
      <c r="Z3185" s="74"/>
    </row>
    <row r="3186" spans="1:26">
      <c r="A3186" s="74"/>
      <c r="B3186" s="74"/>
      <c r="C3186" s="74"/>
      <c r="D3186" s="74"/>
      <c r="E3186" s="74"/>
      <c r="F3186" s="74"/>
      <c r="G3186" s="74"/>
      <c r="H3186" s="74"/>
      <c r="I3186" s="74"/>
      <c r="J3186" s="74"/>
      <c r="K3186" s="74"/>
      <c r="L3186" s="74"/>
      <c r="M3186" s="74"/>
      <c r="N3186" s="74"/>
      <c r="O3186" s="74"/>
      <c r="P3186" s="74"/>
      <c r="Q3186" s="74"/>
      <c r="R3186" s="74"/>
      <c r="S3186" s="74"/>
      <c r="T3186" s="74"/>
      <c r="U3186" s="74"/>
      <c r="V3186" s="74"/>
      <c r="W3186" s="74"/>
      <c r="X3186" s="74"/>
      <c r="Y3186" s="74"/>
      <c r="Z3186" s="74"/>
    </row>
    <row r="3187" spans="1:26">
      <c r="A3187" s="74"/>
      <c r="B3187" s="74"/>
      <c r="C3187" s="74"/>
      <c r="D3187" s="74"/>
      <c r="E3187" s="74"/>
      <c r="F3187" s="74"/>
      <c r="G3187" s="74"/>
      <c r="H3187" s="74"/>
      <c r="I3187" s="74"/>
      <c r="J3187" s="74"/>
      <c r="K3187" s="74"/>
      <c r="L3187" s="74"/>
      <c r="M3187" s="74"/>
      <c r="N3187" s="74"/>
      <c r="O3187" s="74"/>
      <c r="P3187" s="74"/>
      <c r="Q3187" s="74"/>
      <c r="R3187" s="74"/>
      <c r="S3187" s="74"/>
      <c r="T3187" s="74"/>
      <c r="U3187" s="74"/>
      <c r="V3187" s="74"/>
      <c r="W3187" s="74"/>
      <c r="X3187" s="74"/>
      <c r="Y3187" s="74"/>
      <c r="Z3187" s="74"/>
    </row>
    <row r="3188" spans="1:26">
      <c r="A3188" s="74"/>
      <c r="B3188" s="74"/>
      <c r="C3188" s="74"/>
      <c r="D3188" s="74"/>
      <c r="E3188" s="74"/>
      <c r="F3188" s="74"/>
      <c r="G3188" s="74"/>
      <c r="H3188" s="74"/>
      <c r="I3188" s="74"/>
      <c r="J3188" s="74"/>
      <c r="K3188" s="74"/>
      <c r="L3188" s="74"/>
      <c r="M3188" s="74"/>
      <c r="N3188" s="74"/>
      <c r="O3188" s="74"/>
      <c r="P3188" s="74"/>
      <c r="Q3188" s="74"/>
      <c r="R3188" s="74"/>
      <c r="S3188" s="74"/>
      <c r="T3188" s="74"/>
      <c r="U3188" s="74"/>
      <c r="V3188" s="74"/>
      <c r="W3188" s="74"/>
      <c r="X3188" s="74"/>
      <c r="Y3188" s="74"/>
      <c r="Z3188" s="74"/>
    </row>
    <row r="3189" spans="1:26">
      <c r="A3189" s="74"/>
      <c r="B3189" s="74"/>
      <c r="C3189" s="74"/>
      <c r="D3189" s="74"/>
      <c r="E3189" s="74"/>
      <c r="F3189" s="74"/>
      <c r="G3189" s="74"/>
      <c r="H3189" s="74"/>
      <c r="I3189" s="74"/>
      <c r="J3189" s="74"/>
      <c r="K3189" s="74"/>
      <c r="L3189" s="74"/>
      <c r="M3189" s="74"/>
      <c r="N3189" s="74"/>
      <c r="O3189" s="74"/>
      <c r="P3189" s="74"/>
      <c r="Q3189" s="74"/>
      <c r="R3189" s="74"/>
      <c r="S3189" s="74"/>
      <c r="T3189" s="74"/>
      <c r="U3189" s="74"/>
      <c r="V3189" s="74"/>
      <c r="W3189" s="74"/>
      <c r="X3189" s="74"/>
      <c r="Y3189" s="74"/>
      <c r="Z3189" s="74"/>
    </row>
    <row r="3190" spans="1:26">
      <c r="A3190" s="74"/>
      <c r="B3190" s="74"/>
      <c r="C3190" s="74"/>
      <c r="D3190" s="74"/>
      <c r="E3190" s="74"/>
      <c r="F3190" s="74"/>
      <c r="G3190" s="74"/>
      <c r="H3190" s="74"/>
      <c r="I3190" s="74"/>
      <c r="J3190" s="74"/>
      <c r="K3190" s="74"/>
      <c r="L3190" s="74"/>
      <c r="M3190" s="74"/>
      <c r="N3190" s="74"/>
      <c r="O3190" s="74"/>
      <c r="P3190" s="74"/>
      <c r="Q3190" s="74"/>
      <c r="R3190" s="74"/>
      <c r="S3190" s="74"/>
      <c r="T3190" s="74"/>
      <c r="U3190" s="74"/>
      <c r="V3190" s="74"/>
      <c r="W3190" s="74"/>
      <c r="X3190" s="74"/>
      <c r="Y3190" s="74"/>
      <c r="Z3190" s="74"/>
    </row>
    <row r="3191" spans="1:26">
      <c r="A3191" s="74"/>
      <c r="B3191" s="74"/>
      <c r="C3191" s="74"/>
      <c r="D3191" s="74"/>
      <c r="E3191" s="74"/>
      <c r="F3191" s="74"/>
      <c r="G3191" s="74"/>
      <c r="H3191" s="74"/>
      <c r="I3191" s="74"/>
      <c r="J3191" s="74"/>
      <c r="K3191" s="74"/>
      <c r="L3191" s="74"/>
      <c r="M3191" s="74"/>
      <c r="N3191" s="74"/>
      <c r="O3191" s="74"/>
      <c r="P3191" s="74"/>
      <c r="Q3191" s="74"/>
      <c r="R3191" s="74"/>
      <c r="S3191" s="74"/>
      <c r="T3191" s="74"/>
      <c r="U3191" s="74"/>
      <c r="V3191" s="74"/>
      <c r="W3191" s="74"/>
      <c r="X3191" s="74"/>
      <c r="Y3191" s="74"/>
      <c r="Z3191" s="74"/>
    </row>
    <row r="3192" spans="1:26">
      <c r="A3192" s="74"/>
      <c r="B3192" s="74"/>
      <c r="C3192" s="74"/>
      <c r="D3192" s="74"/>
      <c r="E3192" s="74"/>
      <c r="F3192" s="74"/>
      <c r="G3192" s="74"/>
      <c r="H3192" s="74"/>
      <c r="I3192" s="74"/>
      <c r="J3192" s="74"/>
      <c r="K3192" s="74"/>
      <c r="L3192" s="74"/>
      <c r="M3192" s="74"/>
      <c r="N3192" s="74"/>
      <c r="O3192" s="74"/>
      <c r="P3192" s="74"/>
      <c r="Q3192" s="74"/>
      <c r="R3192" s="74"/>
      <c r="S3192" s="74"/>
      <c r="T3192" s="74"/>
      <c r="U3192" s="74"/>
      <c r="V3192" s="74"/>
      <c r="W3192" s="74"/>
      <c r="X3192" s="74"/>
      <c r="Y3192" s="74"/>
      <c r="Z3192" s="74"/>
    </row>
    <row r="3193" spans="1:26">
      <c r="A3193" s="74"/>
      <c r="B3193" s="74"/>
      <c r="C3193" s="74"/>
      <c r="D3193" s="74"/>
      <c r="E3193" s="74"/>
      <c r="F3193" s="74"/>
      <c r="G3193" s="74"/>
      <c r="H3193" s="74"/>
      <c r="I3193" s="74"/>
      <c r="J3193" s="74"/>
      <c r="K3193" s="74"/>
      <c r="L3193" s="74"/>
      <c r="M3193" s="74"/>
      <c r="N3193" s="74"/>
      <c r="O3193" s="74"/>
      <c r="P3193" s="74"/>
      <c r="Q3193" s="74"/>
      <c r="R3193" s="74"/>
      <c r="S3193" s="74"/>
      <c r="T3193" s="74"/>
      <c r="U3193" s="74"/>
      <c r="V3193" s="74"/>
      <c r="W3193" s="74"/>
      <c r="X3193" s="74"/>
      <c r="Y3193" s="74"/>
      <c r="Z3193" s="74"/>
    </row>
    <row r="3194" spans="1:26">
      <c r="A3194" s="74"/>
      <c r="B3194" s="74"/>
      <c r="C3194" s="74"/>
      <c r="D3194" s="74"/>
      <c r="E3194" s="74"/>
      <c r="F3194" s="74"/>
      <c r="G3194" s="74"/>
      <c r="H3194" s="74"/>
      <c r="I3194" s="74"/>
      <c r="J3194" s="74"/>
      <c r="K3194" s="74"/>
      <c r="L3194" s="74"/>
      <c r="M3194" s="74"/>
      <c r="N3194" s="74"/>
      <c r="O3194" s="74"/>
      <c r="P3194" s="74"/>
      <c r="Q3194" s="74"/>
      <c r="R3194" s="74"/>
      <c r="S3194" s="74"/>
      <c r="T3194" s="74"/>
      <c r="U3194" s="74"/>
      <c r="V3194" s="74"/>
      <c r="W3194" s="74"/>
      <c r="X3194" s="74"/>
      <c r="Y3194" s="74"/>
      <c r="Z3194" s="74"/>
    </row>
    <row r="3195" spans="1:26">
      <c r="A3195" s="74"/>
      <c r="B3195" s="74"/>
      <c r="C3195" s="74"/>
      <c r="D3195" s="74"/>
      <c r="E3195" s="74"/>
      <c r="F3195" s="74"/>
      <c r="G3195" s="74"/>
      <c r="H3195" s="74"/>
      <c r="I3195" s="74"/>
      <c r="J3195" s="74"/>
      <c r="K3195" s="74"/>
      <c r="L3195" s="74"/>
      <c r="M3195" s="74"/>
      <c r="N3195" s="74"/>
      <c r="O3195" s="74"/>
      <c r="P3195" s="74"/>
      <c r="Q3195" s="74"/>
      <c r="R3195" s="74"/>
      <c r="S3195" s="74"/>
      <c r="T3195" s="74"/>
      <c r="U3195" s="74"/>
      <c r="V3195" s="74"/>
      <c r="W3195" s="74"/>
      <c r="X3195" s="74"/>
      <c r="Y3195" s="74"/>
      <c r="Z3195" s="74"/>
    </row>
    <row r="3196" spans="1:26">
      <c r="A3196" s="74"/>
      <c r="B3196" s="74"/>
      <c r="C3196" s="74"/>
      <c r="D3196" s="74"/>
      <c r="E3196" s="74"/>
      <c r="F3196" s="74"/>
      <c r="G3196" s="74"/>
      <c r="H3196" s="74"/>
      <c r="I3196" s="74"/>
      <c r="J3196" s="74"/>
      <c r="K3196" s="74"/>
      <c r="L3196" s="74"/>
      <c r="M3196" s="74"/>
      <c r="N3196" s="74"/>
      <c r="O3196" s="74"/>
      <c r="P3196" s="74"/>
      <c r="Q3196" s="74"/>
      <c r="R3196" s="74"/>
      <c r="S3196" s="74"/>
      <c r="T3196" s="74"/>
      <c r="U3196" s="74"/>
      <c r="V3196" s="74"/>
      <c r="W3196" s="74"/>
      <c r="X3196" s="74"/>
      <c r="Y3196" s="74"/>
      <c r="Z3196" s="74"/>
    </row>
    <row r="3197" spans="1:26">
      <c r="A3197" s="74"/>
      <c r="B3197" s="74"/>
      <c r="C3197" s="74"/>
      <c r="D3197" s="74"/>
      <c r="E3197" s="74"/>
      <c r="F3197" s="74"/>
      <c r="G3197" s="74"/>
      <c r="H3197" s="74"/>
      <c r="I3197" s="74"/>
      <c r="J3197" s="74"/>
      <c r="K3197" s="74"/>
      <c r="L3197" s="74"/>
      <c r="M3197" s="74"/>
      <c r="N3197" s="74"/>
      <c r="O3197" s="74"/>
      <c r="P3197" s="74"/>
      <c r="Q3197" s="74"/>
      <c r="R3197" s="74"/>
      <c r="S3197" s="74"/>
      <c r="T3197" s="74"/>
      <c r="U3197" s="74"/>
      <c r="V3197" s="74"/>
      <c r="W3197" s="74"/>
      <c r="X3197" s="74"/>
      <c r="Y3197" s="74"/>
      <c r="Z3197" s="74"/>
    </row>
    <row r="3198" spans="1:26">
      <c r="A3198" s="74"/>
      <c r="B3198" s="74"/>
      <c r="C3198" s="74"/>
      <c r="D3198" s="74"/>
      <c r="E3198" s="74"/>
      <c r="F3198" s="74"/>
      <c r="G3198" s="74"/>
      <c r="H3198" s="74"/>
      <c r="I3198" s="74"/>
      <c r="J3198" s="74"/>
      <c r="K3198" s="74"/>
      <c r="L3198" s="74"/>
      <c r="M3198" s="74"/>
      <c r="N3198" s="74"/>
      <c r="O3198" s="74"/>
      <c r="P3198" s="74"/>
      <c r="Q3198" s="74"/>
      <c r="R3198" s="74"/>
      <c r="S3198" s="74"/>
      <c r="T3198" s="74"/>
      <c r="U3198" s="74"/>
      <c r="V3198" s="74"/>
      <c r="W3198" s="74"/>
      <c r="X3198" s="74"/>
      <c r="Y3198" s="74"/>
      <c r="Z3198" s="74"/>
    </row>
    <row r="3199" spans="1:26">
      <c r="A3199" s="74"/>
      <c r="B3199" s="74"/>
      <c r="C3199" s="74"/>
      <c r="D3199" s="74"/>
      <c r="E3199" s="74"/>
      <c r="F3199" s="74"/>
      <c r="G3199" s="74"/>
      <c r="H3199" s="74"/>
      <c r="I3199" s="74"/>
      <c r="J3199" s="74"/>
      <c r="K3199" s="74"/>
      <c r="L3199" s="74"/>
      <c r="M3199" s="74"/>
      <c r="N3199" s="74"/>
      <c r="O3199" s="74"/>
      <c r="P3199" s="74"/>
      <c r="Q3199" s="74"/>
      <c r="R3199" s="74"/>
      <c r="S3199" s="74"/>
      <c r="T3199" s="74"/>
      <c r="U3199" s="74"/>
      <c r="V3199" s="74"/>
      <c r="W3199" s="74"/>
      <c r="X3199" s="74"/>
      <c r="Y3199" s="74"/>
      <c r="Z3199" s="74"/>
    </row>
    <row r="3200" spans="1:26">
      <c r="A3200" s="74"/>
      <c r="B3200" s="74"/>
      <c r="C3200" s="74"/>
      <c r="D3200" s="74"/>
      <c r="E3200" s="74"/>
      <c r="F3200" s="74"/>
      <c r="G3200" s="74"/>
      <c r="H3200" s="74"/>
      <c r="I3200" s="74"/>
      <c r="J3200" s="74"/>
      <c r="K3200" s="74"/>
      <c r="L3200" s="74"/>
      <c r="M3200" s="74"/>
      <c r="N3200" s="74"/>
      <c r="O3200" s="74"/>
      <c r="P3200" s="74"/>
      <c r="Q3200" s="74"/>
      <c r="R3200" s="74"/>
      <c r="S3200" s="74"/>
      <c r="T3200" s="74"/>
      <c r="U3200" s="74"/>
      <c r="V3200" s="74"/>
      <c r="W3200" s="74"/>
      <c r="X3200" s="74"/>
      <c r="Y3200" s="74"/>
      <c r="Z3200" s="74"/>
    </row>
    <row r="3201" spans="1:26">
      <c r="A3201" s="74"/>
      <c r="B3201" s="74"/>
      <c r="C3201" s="74"/>
      <c r="D3201" s="74"/>
      <c r="E3201" s="74"/>
      <c r="F3201" s="74"/>
      <c r="G3201" s="74"/>
      <c r="H3201" s="74"/>
      <c r="I3201" s="74"/>
      <c r="J3201" s="74"/>
      <c r="K3201" s="74"/>
      <c r="L3201" s="74"/>
      <c r="M3201" s="74"/>
      <c r="N3201" s="74"/>
      <c r="O3201" s="74"/>
      <c r="P3201" s="74"/>
      <c r="Q3201" s="74"/>
      <c r="R3201" s="74"/>
      <c r="S3201" s="74"/>
      <c r="T3201" s="74"/>
      <c r="U3201" s="74"/>
      <c r="V3201" s="74"/>
      <c r="W3201" s="74"/>
      <c r="X3201" s="74"/>
      <c r="Y3201" s="74"/>
      <c r="Z3201" s="74"/>
    </row>
    <row r="3202" spans="1:26">
      <c r="A3202" s="74"/>
      <c r="B3202" s="74"/>
      <c r="C3202" s="74"/>
      <c r="D3202" s="74"/>
      <c r="E3202" s="74"/>
      <c r="F3202" s="74"/>
      <c r="G3202" s="74"/>
      <c r="H3202" s="74"/>
      <c r="I3202" s="74"/>
      <c r="J3202" s="74"/>
      <c r="K3202" s="74"/>
      <c r="L3202" s="74"/>
      <c r="M3202" s="74"/>
      <c r="N3202" s="74"/>
      <c r="O3202" s="74"/>
      <c r="P3202" s="74"/>
      <c r="Q3202" s="74"/>
      <c r="R3202" s="74"/>
      <c r="S3202" s="74"/>
      <c r="T3202" s="74"/>
      <c r="U3202" s="74"/>
      <c r="V3202" s="74"/>
      <c r="W3202" s="74"/>
      <c r="X3202" s="74"/>
      <c r="Y3202" s="74"/>
      <c r="Z3202" s="74"/>
    </row>
    <row r="3203" spans="1:26">
      <c r="A3203" s="74"/>
      <c r="B3203" s="74"/>
      <c r="C3203" s="74"/>
      <c r="D3203" s="74"/>
      <c r="E3203" s="74"/>
      <c r="F3203" s="74"/>
      <c r="G3203" s="74"/>
      <c r="H3203" s="74"/>
      <c r="I3203" s="74"/>
      <c r="J3203" s="74"/>
      <c r="K3203" s="74"/>
      <c r="L3203" s="74"/>
      <c r="M3203" s="74"/>
      <c r="N3203" s="74"/>
      <c r="O3203" s="74"/>
      <c r="P3203" s="74"/>
      <c r="Q3203" s="74"/>
      <c r="R3203" s="74"/>
      <c r="S3203" s="74"/>
      <c r="T3203" s="74"/>
      <c r="U3203" s="74"/>
      <c r="V3203" s="74"/>
      <c r="W3203" s="74"/>
      <c r="X3203" s="74"/>
      <c r="Y3203" s="74"/>
      <c r="Z3203" s="74"/>
    </row>
    <row r="3204" spans="1:26">
      <c r="A3204" s="74"/>
      <c r="B3204" s="74"/>
      <c r="C3204" s="74"/>
      <c r="D3204" s="74"/>
      <c r="E3204" s="74"/>
      <c r="F3204" s="74"/>
      <c r="G3204" s="74"/>
      <c r="H3204" s="74"/>
      <c r="I3204" s="74"/>
      <c r="J3204" s="74"/>
      <c r="K3204" s="74"/>
      <c r="L3204" s="74"/>
      <c r="M3204" s="74"/>
      <c r="N3204" s="74"/>
      <c r="O3204" s="74"/>
      <c r="P3204" s="74"/>
      <c r="Q3204" s="74"/>
      <c r="R3204" s="74"/>
      <c r="S3204" s="74"/>
      <c r="T3204" s="74"/>
      <c r="U3204" s="74"/>
      <c r="V3204" s="74"/>
      <c r="W3204" s="74"/>
      <c r="X3204" s="74"/>
      <c r="Y3204" s="74"/>
      <c r="Z3204" s="74"/>
    </row>
    <row r="3205" spans="1:26">
      <c r="A3205" s="74"/>
      <c r="B3205" s="74"/>
      <c r="C3205" s="74"/>
      <c r="D3205" s="74"/>
      <c r="E3205" s="74"/>
      <c r="F3205" s="74"/>
      <c r="G3205" s="74"/>
      <c r="H3205" s="74"/>
      <c r="I3205" s="74"/>
      <c r="J3205" s="74"/>
      <c r="K3205" s="74"/>
      <c r="L3205" s="74"/>
      <c r="M3205" s="74"/>
      <c r="N3205" s="74"/>
      <c r="O3205" s="74"/>
      <c r="P3205" s="74"/>
      <c r="Q3205" s="74"/>
      <c r="R3205" s="74"/>
      <c r="S3205" s="74"/>
      <c r="T3205" s="74"/>
      <c r="U3205" s="74"/>
      <c r="V3205" s="74"/>
      <c r="W3205" s="74"/>
      <c r="X3205" s="74"/>
      <c r="Y3205" s="74"/>
      <c r="Z3205" s="74"/>
    </row>
    <row r="3206" spans="1:26">
      <c r="A3206" s="74"/>
      <c r="B3206" s="74"/>
      <c r="C3206" s="74"/>
      <c r="D3206" s="74"/>
      <c r="E3206" s="74"/>
      <c r="F3206" s="74"/>
      <c r="G3206" s="74"/>
      <c r="H3206" s="74"/>
      <c r="I3206" s="74"/>
      <c r="J3206" s="74"/>
      <c r="K3206" s="74"/>
      <c r="L3206" s="74"/>
      <c r="M3206" s="74"/>
      <c r="N3206" s="74"/>
      <c r="O3206" s="74"/>
      <c r="P3206" s="74"/>
      <c r="Q3206" s="74"/>
      <c r="R3206" s="74"/>
      <c r="S3206" s="74"/>
      <c r="T3206" s="74"/>
      <c r="U3206" s="74"/>
      <c r="V3206" s="74"/>
      <c r="W3206" s="74"/>
      <c r="X3206" s="74"/>
      <c r="Y3206" s="74"/>
      <c r="Z3206" s="74"/>
    </row>
    <row r="3207" spans="1:26">
      <c r="A3207" s="74"/>
      <c r="B3207" s="74"/>
      <c r="C3207" s="74"/>
      <c r="D3207" s="74"/>
      <c r="E3207" s="74"/>
      <c r="F3207" s="74"/>
      <c r="G3207" s="74"/>
      <c r="H3207" s="74"/>
      <c r="I3207" s="74"/>
      <c r="J3207" s="74"/>
      <c r="K3207" s="74"/>
      <c r="L3207" s="74"/>
      <c r="M3207" s="74"/>
      <c r="N3207" s="74"/>
      <c r="O3207" s="74"/>
      <c r="P3207" s="74"/>
      <c r="Q3207" s="74"/>
      <c r="R3207" s="74"/>
      <c r="S3207" s="74"/>
      <c r="T3207" s="74"/>
      <c r="U3207" s="74"/>
      <c r="V3207" s="74"/>
      <c r="W3207" s="74"/>
      <c r="X3207" s="74"/>
      <c r="Y3207" s="74"/>
      <c r="Z3207" s="74"/>
    </row>
    <row r="3208" spans="1:26">
      <c r="A3208" s="74"/>
      <c r="B3208" s="74"/>
      <c r="C3208" s="74"/>
      <c r="D3208" s="74"/>
      <c r="E3208" s="74"/>
      <c r="F3208" s="74"/>
      <c r="G3208" s="74"/>
      <c r="H3208" s="74"/>
      <c r="I3208" s="74"/>
      <c r="J3208" s="74"/>
      <c r="K3208" s="74"/>
      <c r="L3208" s="74"/>
      <c r="M3208" s="74"/>
      <c r="N3208" s="74"/>
      <c r="O3208" s="74"/>
      <c r="P3208" s="74"/>
      <c r="Q3208" s="74"/>
      <c r="R3208" s="74"/>
      <c r="S3208" s="74"/>
      <c r="T3208" s="74"/>
      <c r="U3208" s="74"/>
      <c r="V3208" s="74"/>
      <c r="W3208" s="74"/>
      <c r="X3208" s="74"/>
      <c r="Y3208" s="74"/>
      <c r="Z3208" s="74"/>
    </row>
    <row r="3209" spans="1:26">
      <c r="A3209" s="74"/>
      <c r="B3209" s="74"/>
      <c r="C3209" s="74"/>
      <c r="D3209" s="74"/>
      <c r="E3209" s="74"/>
      <c r="F3209" s="74"/>
      <c r="G3209" s="74"/>
      <c r="H3209" s="74"/>
      <c r="I3209" s="74"/>
      <c r="J3209" s="74"/>
      <c r="K3209" s="74"/>
      <c r="L3209" s="74"/>
      <c r="M3209" s="74"/>
      <c r="N3209" s="74"/>
      <c r="O3209" s="74"/>
      <c r="P3209" s="74"/>
      <c r="Q3209" s="74"/>
      <c r="R3209" s="74"/>
      <c r="S3209" s="74"/>
      <c r="T3209" s="74"/>
      <c r="U3209" s="74"/>
      <c r="V3209" s="74"/>
      <c r="W3209" s="74"/>
      <c r="X3209" s="74"/>
      <c r="Y3209" s="74"/>
      <c r="Z3209" s="74"/>
    </row>
    <row r="3210" spans="1:26">
      <c r="A3210" s="74"/>
      <c r="B3210" s="74"/>
      <c r="C3210" s="74"/>
      <c r="D3210" s="74"/>
      <c r="E3210" s="74"/>
      <c r="F3210" s="74"/>
      <c r="G3210" s="74"/>
      <c r="H3210" s="74"/>
      <c r="I3210" s="74"/>
      <c r="J3210" s="74"/>
      <c r="K3210" s="74"/>
      <c r="L3210" s="74"/>
      <c r="M3210" s="74"/>
      <c r="N3210" s="74"/>
      <c r="O3210" s="74"/>
      <c r="P3210" s="74"/>
      <c r="Q3210" s="74"/>
      <c r="R3210" s="74"/>
      <c r="S3210" s="74"/>
      <c r="T3210" s="74"/>
      <c r="U3210" s="74"/>
      <c r="V3210" s="74"/>
      <c r="W3210" s="74"/>
      <c r="X3210" s="74"/>
      <c r="Y3210" s="74"/>
      <c r="Z3210" s="74"/>
    </row>
    <row r="3211" spans="1:26">
      <c r="A3211" s="74"/>
      <c r="B3211" s="74"/>
      <c r="C3211" s="74"/>
      <c r="D3211" s="74"/>
      <c r="E3211" s="74"/>
      <c r="F3211" s="74"/>
      <c r="G3211" s="74"/>
      <c r="H3211" s="74"/>
      <c r="I3211" s="74"/>
      <c r="J3211" s="74"/>
      <c r="K3211" s="74"/>
      <c r="L3211" s="74"/>
      <c r="M3211" s="74"/>
      <c r="N3211" s="74"/>
      <c r="O3211" s="74"/>
      <c r="P3211" s="74"/>
      <c r="Q3211" s="74"/>
      <c r="R3211" s="74"/>
      <c r="S3211" s="74"/>
      <c r="T3211" s="74"/>
      <c r="U3211" s="74"/>
      <c r="V3211" s="74"/>
      <c r="W3211" s="74"/>
      <c r="X3211" s="74"/>
      <c r="Y3211" s="74"/>
      <c r="Z3211" s="74"/>
    </row>
    <row r="3212" spans="1:26">
      <c r="A3212" s="74"/>
      <c r="B3212" s="74"/>
      <c r="C3212" s="74"/>
      <c r="D3212" s="74"/>
      <c r="E3212" s="74"/>
      <c r="F3212" s="74"/>
      <c r="G3212" s="74"/>
      <c r="H3212" s="74"/>
      <c r="I3212" s="74"/>
      <c r="J3212" s="74"/>
      <c r="K3212" s="74"/>
      <c r="L3212" s="74"/>
      <c r="M3212" s="74"/>
      <c r="N3212" s="74"/>
      <c r="O3212" s="74"/>
      <c r="P3212" s="74"/>
      <c r="Q3212" s="74"/>
      <c r="R3212" s="74"/>
      <c r="S3212" s="74"/>
      <c r="T3212" s="74"/>
      <c r="U3212" s="74"/>
      <c r="V3212" s="74"/>
      <c r="W3212" s="74"/>
      <c r="X3212" s="74"/>
      <c r="Y3212" s="74"/>
      <c r="Z3212" s="74"/>
    </row>
    <row r="3213" spans="1:26">
      <c r="A3213" s="74"/>
      <c r="B3213" s="74"/>
      <c r="C3213" s="74"/>
      <c r="D3213" s="74"/>
      <c r="E3213" s="74"/>
      <c r="F3213" s="74"/>
      <c r="G3213" s="74"/>
      <c r="H3213" s="74"/>
      <c r="I3213" s="74"/>
      <c r="J3213" s="74"/>
      <c r="K3213" s="74"/>
      <c r="L3213" s="74"/>
      <c r="M3213" s="74"/>
      <c r="N3213" s="74"/>
      <c r="O3213" s="74"/>
      <c r="P3213" s="74"/>
      <c r="Q3213" s="74"/>
      <c r="R3213" s="74"/>
      <c r="S3213" s="74"/>
      <c r="T3213" s="74"/>
      <c r="U3213" s="74"/>
      <c r="V3213" s="74"/>
      <c r="W3213" s="74"/>
      <c r="X3213" s="74"/>
      <c r="Y3213" s="74"/>
      <c r="Z3213" s="74"/>
    </row>
    <row r="3214" spans="1:26">
      <c r="A3214" s="74"/>
      <c r="B3214" s="74"/>
      <c r="C3214" s="74"/>
      <c r="D3214" s="74"/>
      <c r="E3214" s="74"/>
      <c r="F3214" s="74"/>
      <c r="G3214" s="74"/>
      <c r="H3214" s="74"/>
      <c r="I3214" s="74"/>
      <c r="J3214" s="74"/>
      <c r="K3214" s="74"/>
      <c r="L3214" s="74"/>
      <c r="M3214" s="74"/>
      <c r="N3214" s="74"/>
      <c r="O3214" s="74"/>
      <c r="P3214" s="74"/>
      <c r="Q3214" s="74"/>
      <c r="R3214" s="74"/>
      <c r="S3214" s="74"/>
      <c r="T3214" s="74"/>
      <c r="U3214" s="74"/>
      <c r="V3214" s="74"/>
      <c r="W3214" s="74"/>
      <c r="X3214" s="74"/>
      <c r="Y3214" s="74"/>
      <c r="Z3214" s="74"/>
    </row>
    <row r="3215" spans="1:26">
      <c r="A3215" s="74"/>
      <c r="B3215" s="74"/>
      <c r="C3215" s="74"/>
      <c r="D3215" s="74"/>
      <c r="E3215" s="74"/>
      <c r="F3215" s="74"/>
      <c r="G3215" s="74"/>
      <c r="H3215" s="74"/>
      <c r="I3215" s="74"/>
      <c r="J3215" s="74"/>
      <c r="K3215" s="74"/>
      <c r="L3215" s="74"/>
      <c r="M3215" s="74"/>
      <c r="N3215" s="74"/>
      <c r="O3215" s="74"/>
      <c r="P3215" s="74"/>
      <c r="Q3215" s="74"/>
      <c r="R3215" s="74"/>
      <c r="S3215" s="74"/>
      <c r="T3215" s="74"/>
      <c r="U3215" s="74"/>
      <c r="V3215" s="74"/>
      <c r="W3215" s="74"/>
      <c r="X3215" s="74"/>
      <c r="Y3215" s="74"/>
      <c r="Z3215" s="74"/>
    </row>
    <row r="3216" spans="1:26">
      <c r="A3216" s="74"/>
      <c r="B3216" s="74"/>
      <c r="C3216" s="74"/>
      <c r="D3216" s="74"/>
      <c r="E3216" s="74"/>
      <c r="F3216" s="74"/>
      <c r="G3216" s="74"/>
      <c r="H3216" s="74"/>
      <c r="I3216" s="74"/>
      <c r="J3216" s="74"/>
      <c r="K3216" s="74"/>
      <c r="L3216" s="74"/>
      <c r="M3216" s="74"/>
      <c r="N3216" s="74"/>
      <c r="O3216" s="74"/>
      <c r="P3216" s="74"/>
      <c r="Q3216" s="74"/>
      <c r="R3216" s="74"/>
      <c r="S3216" s="74"/>
      <c r="T3216" s="74"/>
      <c r="U3216" s="74"/>
      <c r="V3216" s="74"/>
      <c r="W3216" s="74"/>
      <c r="X3216" s="74"/>
      <c r="Y3216" s="74"/>
      <c r="Z3216" s="74"/>
    </row>
    <row r="3217" spans="1:26">
      <c r="A3217" s="74"/>
      <c r="B3217" s="74"/>
      <c r="C3217" s="74"/>
      <c r="D3217" s="74"/>
      <c r="E3217" s="74"/>
      <c r="F3217" s="74"/>
      <c r="G3217" s="74"/>
      <c r="H3217" s="74"/>
      <c r="I3217" s="74"/>
      <c r="J3217" s="74"/>
      <c r="K3217" s="74"/>
      <c r="L3217" s="74"/>
      <c r="M3217" s="74"/>
      <c r="N3217" s="74"/>
      <c r="O3217" s="74"/>
      <c r="P3217" s="74"/>
      <c r="Q3217" s="74"/>
      <c r="R3217" s="74"/>
      <c r="S3217" s="74"/>
      <c r="T3217" s="74"/>
      <c r="U3217" s="74"/>
      <c r="V3217" s="74"/>
      <c r="W3217" s="74"/>
      <c r="X3217" s="74"/>
      <c r="Y3217" s="74"/>
      <c r="Z3217" s="74"/>
    </row>
    <row r="3218" spans="1:26">
      <c r="A3218" s="74"/>
      <c r="B3218" s="74"/>
      <c r="C3218" s="74"/>
      <c r="D3218" s="74"/>
      <c r="E3218" s="74"/>
      <c r="F3218" s="74"/>
      <c r="G3218" s="74"/>
      <c r="H3218" s="74"/>
      <c r="I3218" s="74"/>
      <c r="J3218" s="74"/>
      <c r="K3218" s="74"/>
      <c r="L3218" s="74"/>
      <c r="M3218" s="74"/>
      <c r="N3218" s="74"/>
      <c r="O3218" s="74"/>
      <c r="P3218" s="74"/>
      <c r="Q3218" s="74"/>
      <c r="R3218" s="74"/>
      <c r="S3218" s="74"/>
      <c r="T3218" s="74"/>
      <c r="U3218" s="74"/>
      <c r="V3218" s="74"/>
      <c r="W3218" s="74"/>
      <c r="X3218" s="74"/>
      <c r="Y3218" s="74"/>
      <c r="Z3218" s="74"/>
    </row>
    <row r="3219" spans="1:26">
      <c r="A3219" s="74"/>
      <c r="B3219" s="74"/>
      <c r="C3219" s="74"/>
      <c r="D3219" s="74"/>
      <c r="E3219" s="74"/>
      <c r="F3219" s="74"/>
      <c r="G3219" s="74"/>
      <c r="H3219" s="74"/>
      <c r="I3219" s="74"/>
      <c r="J3219" s="74"/>
      <c r="K3219" s="74"/>
      <c r="L3219" s="74"/>
      <c r="M3219" s="74"/>
      <c r="N3219" s="74"/>
      <c r="O3219" s="74"/>
      <c r="P3219" s="74"/>
      <c r="Q3219" s="74"/>
      <c r="R3219" s="74"/>
      <c r="S3219" s="74"/>
      <c r="T3219" s="74"/>
      <c r="U3219" s="74"/>
      <c r="V3219" s="74"/>
      <c r="W3219" s="74"/>
      <c r="X3219" s="74"/>
      <c r="Y3219" s="74"/>
      <c r="Z3219" s="74"/>
    </row>
    <row r="3220" spans="1:26">
      <c r="A3220" s="74"/>
      <c r="B3220" s="74"/>
      <c r="C3220" s="74"/>
      <c r="D3220" s="74"/>
      <c r="E3220" s="74"/>
      <c r="F3220" s="74"/>
      <c r="G3220" s="74"/>
      <c r="H3220" s="74"/>
      <c r="I3220" s="74"/>
      <c r="J3220" s="74"/>
      <c r="K3220" s="74"/>
      <c r="L3220" s="74"/>
      <c r="M3220" s="74"/>
      <c r="N3220" s="74"/>
      <c r="O3220" s="74"/>
      <c r="P3220" s="74"/>
      <c r="Q3220" s="74"/>
      <c r="R3220" s="74"/>
      <c r="S3220" s="74"/>
      <c r="T3220" s="74"/>
      <c r="U3220" s="74"/>
      <c r="V3220" s="74"/>
      <c r="W3220" s="74"/>
      <c r="X3220" s="74"/>
      <c r="Y3220" s="74"/>
      <c r="Z3220" s="74"/>
    </row>
    <row r="3221" spans="1:26">
      <c r="A3221" s="74"/>
      <c r="B3221" s="74"/>
      <c r="C3221" s="74"/>
      <c r="D3221" s="74"/>
      <c r="E3221" s="74"/>
      <c r="F3221" s="74"/>
      <c r="G3221" s="74"/>
      <c r="H3221" s="74"/>
      <c r="I3221" s="74"/>
      <c r="J3221" s="74"/>
      <c r="K3221" s="74"/>
      <c r="L3221" s="74"/>
      <c r="M3221" s="74"/>
      <c r="N3221" s="74"/>
      <c r="O3221" s="74"/>
      <c r="P3221" s="74"/>
      <c r="Q3221" s="74"/>
      <c r="R3221" s="74"/>
      <c r="S3221" s="74"/>
      <c r="T3221" s="74"/>
      <c r="U3221" s="74"/>
      <c r="V3221" s="74"/>
      <c r="W3221" s="74"/>
      <c r="X3221" s="74"/>
      <c r="Y3221" s="74"/>
      <c r="Z3221" s="74"/>
    </row>
    <row r="3222" spans="1:26">
      <c r="A3222" s="74"/>
      <c r="B3222" s="74"/>
      <c r="C3222" s="74"/>
      <c r="D3222" s="74"/>
      <c r="E3222" s="74"/>
      <c r="F3222" s="74"/>
      <c r="G3222" s="74"/>
      <c r="H3222" s="74"/>
      <c r="I3222" s="74"/>
      <c r="J3222" s="74"/>
      <c r="K3222" s="74"/>
      <c r="L3222" s="74"/>
      <c r="M3222" s="74"/>
      <c r="N3222" s="74"/>
      <c r="O3222" s="74"/>
      <c r="P3222" s="74"/>
      <c r="Q3222" s="74"/>
      <c r="R3222" s="74"/>
      <c r="S3222" s="74"/>
      <c r="T3222" s="74"/>
      <c r="U3222" s="74"/>
      <c r="V3222" s="74"/>
      <c r="W3222" s="74"/>
      <c r="X3222" s="74"/>
      <c r="Y3222" s="74"/>
      <c r="Z3222" s="74"/>
    </row>
    <row r="3223" spans="1:26">
      <c r="A3223" s="74"/>
      <c r="B3223" s="74"/>
      <c r="C3223" s="74"/>
      <c r="D3223" s="74"/>
      <c r="E3223" s="74"/>
      <c r="F3223" s="74"/>
      <c r="G3223" s="74"/>
      <c r="H3223" s="74"/>
      <c r="I3223" s="74"/>
      <c r="J3223" s="74"/>
      <c r="K3223" s="74"/>
      <c r="L3223" s="74"/>
      <c r="M3223" s="74"/>
      <c r="N3223" s="74"/>
      <c r="O3223" s="74"/>
      <c r="P3223" s="74"/>
      <c r="Q3223" s="74"/>
      <c r="R3223" s="74"/>
      <c r="S3223" s="74"/>
      <c r="T3223" s="74"/>
      <c r="U3223" s="74"/>
      <c r="V3223" s="74"/>
      <c r="W3223" s="74"/>
      <c r="X3223" s="74"/>
      <c r="Y3223" s="74"/>
      <c r="Z3223" s="74"/>
    </row>
    <row r="3224" spans="1:26">
      <c r="A3224" s="74"/>
      <c r="B3224" s="74"/>
      <c r="C3224" s="74"/>
      <c r="D3224" s="74"/>
      <c r="E3224" s="74"/>
      <c r="F3224" s="74"/>
      <c r="G3224" s="74"/>
      <c r="H3224" s="74"/>
      <c r="I3224" s="74"/>
      <c r="J3224" s="74"/>
      <c r="K3224" s="74"/>
      <c r="L3224" s="74"/>
      <c r="M3224" s="74"/>
      <c r="N3224" s="74"/>
      <c r="O3224" s="74"/>
      <c r="P3224" s="74"/>
      <c r="Q3224" s="74"/>
      <c r="R3224" s="74"/>
      <c r="S3224" s="74"/>
      <c r="T3224" s="74"/>
      <c r="U3224" s="74"/>
      <c r="V3224" s="74"/>
      <c r="W3224" s="74"/>
      <c r="X3224" s="74"/>
      <c r="Y3224" s="74"/>
      <c r="Z3224" s="74"/>
    </row>
    <row r="3225" spans="1:26">
      <c r="A3225" s="74"/>
      <c r="B3225" s="74"/>
      <c r="C3225" s="74"/>
      <c r="D3225" s="74"/>
      <c r="E3225" s="74"/>
      <c r="F3225" s="74"/>
      <c r="G3225" s="74"/>
      <c r="H3225" s="74"/>
      <c r="I3225" s="74"/>
      <c r="J3225" s="74"/>
      <c r="K3225" s="74"/>
      <c r="L3225" s="74"/>
      <c r="M3225" s="74"/>
      <c r="N3225" s="74"/>
      <c r="O3225" s="74"/>
      <c r="P3225" s="74"/>
      <c r="Q3225" s="74"/>
      <c r="R3225" s="74"/>
      <c r="S3225" s="74"/>
      <c r="T3225" s="74"/>
      <c r="U3225" s="74"/>
      <c r="V3225" s="74"/>
      <c r="W3225" s="74"/>
      <c r="X3225" s="74"/>
      <c r="Y3225" s="74"/>
      <c r="Z3225" s="74"/>
    </row>
    <row r="3226" spans="1:26">
      <c r="A3226" s="74"/>
      <c r="B3226" s="74"/>
      <c r="C3226" s="74"/>
      <c r="D3226" s="74"/>
      <c r="E3226" s="74"/>
      <c r="F3226" s="74"/>
      <c r="G3226" s="74"/>
      <c r="H3226" s="74"/>
      <c r="I3226" s="74"/>
      <c r="J3226" s="74"/>
      <c r="K3226" s="74"/>
      <c r="L3226" s="74"/>
      <c r="M3226" s="74"/>
      <c r="N3226" s="74"/>
      <c r="O3226" s="74"/>
      <c r="P3226" s="74"/>
      <c r="Q3226" s="74"/>
      <c r="R3226" s="74"/>
      <c r="S3226" s="74"/>
      <c r="T3226" s="74"/>
      <c r="U3226" s="74"/>
      <c r="V3226" s="74"/>
      <c r="W3226" s="74"/>
      <c r="X3226" s="74"/>
      <c r="Y3226" s="74"/>
      <c r="Z3226" s="74"/>
    </row>
    <row r="3227" spans="1:26">
      <c r="A3227" s="74"/>
      <c r="B3227" s="74"/>
      <c r="C3227" s="74"/>
      <c r="D3227" s="74"/>
      <c r="E3227" s="74"/>
      <c r="F3227" s="74"/>
      <c r="G3227" s="74"/>
      <c r="H3227" s="74"/>
      <c r="I3227" s="74"/>
      <c r="J3227" s="74"/>
      <c r="K3227" s="74"/>
      <c r="L3227" s="74"/>
      <c r="M3227" s="74"/>
      <c r="N3227" s="74"/>
      <c r="O3227" s="74"/>
      <c r="P3227" s="74"/>
      <c r="Q3227" s="74"/>
      <c r="R3227" s="74"/>
      <c r="S3227" s="74"/>
      <c r="T3227" s="74"/>
      <c r="U3227" s="74"/>
      <c r="V3227" s="74"/>
      <c r="W3227" s="74"/>
      <c r="X3227" s="74"/>
      <c r="Y3227" s="74"/>
      <c r="Z3227" s="74"/>
    </row>
    <row r="3228" spans="1:26">
      <c r="A3228" s="74"/>
      <c r="B3228" s="74"/>
      <c r="C3228" s="74"/>
      <c r="D3228" s="74"/>
      <c r="E3228" s="74"/>
      <c r="F3228" s="74"/>
      <c r="G3228" s="74"/>
      <c r="H3228" s="74"/>
      <c r="I3228" s="74"/>
      <c r="J3228" s="74"/>
      <c r="K3228" s="74"/>
      <c r="L3228" s="74"/>
      <c r="M3228" s="74"/>
      <c r="N3228" s="74"/>
      <c r="O3228" s="74"/>
      <c r="P3228" s="74"/>
      <c r="Q3228" s="74"/>
      <c r="R3228" s="74"/>
      <c r="S3228" s="74"/>
      <c r="T3228" s="74"/>
      <c r="U3228" s="74"/>
      <c r="V3228" s="74"/>
      <c r="W3228" s="74"/>
      <c r="X3228" s="74"/>
      <c r="Y3228" s="74"/>
      <c r="Z3228" s="74"/>
    </row>
    <row r="3229" spans="1:26">
      <c r="A3229" s="74"/>
      <c r="B3229" s="74"/>
      <c r="C3229" s="74"/>
      <c r="D3229" s="74"/>
      <c r="E3229" s="74"/>
      <c r="F3229" s="74"/>
      <c r="G3229" s="74"/>
      <c r="H3229" s="74"/>
      <c r="I3229" s="74"/>
      <c r="J3229" s="74"/>
      <c r="K3229" s="74"/>
      <c r="L3229" s="74"/>
      <c r="M3229" s="74"/>
      <c r="N3229" s="74"/>
      <c r="O3229" s="74"/>
      <c r="P3229" s="74"/>
      <c r="Q3229" s="74"/>
      <c r="R3229" s="74"/>
      <c r="S3229" s="74"/>
      <c r="T3229" s="74"/>
      <c r="U3229" s="74"/>
      <c r="V3229" s="74"/>
      <c r="W3229" s="74"/>
      <c r="X3229" s="74"/>
      <c r="Y3229" s="74"/>
      <c r="Z3229" s="74"/>
    </row>
    <row r="3230" spans="1:26">
      <c r="A3230" s="74"/>
      <c r="B3230" s="74"/>
      <c r="C3230" s="74"/>
      <c r="D3230" s="74"/>
      <c r="E3230" s="74"/>
      <c r="F3230" s="74"/>
      <c r="G3230" s="74"/>
      <c r="H3230" s="74"/>
      <c r="I3230" s="74"/>
      <c r="J3230" s="74"/>
      <c r="K3230" s="74"/>
      <c r="L3230" s="74"/>
      <c r="M3230" s="74"/>
      <c r="N3230" s="74"/>
      <c r="O3230" s="74"/>
      <c r="P3230" s="74"/>
      <c r="Q3230" s="74"/>
      <c r="R3230" s="74"/>
      <c r="S3230" s="74"/>
      <c r="T3230" s="74"/>
      <c r="U3230" s="74"/>
      <c r="V3230" s="74"/>
      <c r="W3230" s="74"/>
      <c r="X3230" s="74"/>
      <c r="Y3230" s="74"/>
      <c r="Z3230" s="74"/>
    </row>
    <row r="3231" spans="1:26">
      <c r="A3231" s="74"/>
      <c r="B3231" s="74"/>
      <c r="C3231" s="74"/>
      <c r="D3231" s="74"/>
      <c r="E3231" s="74"/>
      <c r="F3231" s="74"/>
      <c r="G3231" s="74"/>
      <c r="H3231" s="74"/>
      <c r="I3231" s="74"/>
      <c r="J3231" s="74"/>
      <c r="K3231" s="74"/>
      <c r="L3231" s="74"/>
      <c r="M3231" s="74"/>
      <c r="N3231" s="74"/>
      <c r="O3231" s="74"/>
      <c r="P3231" s="74"/>
      <c r="Q3231" s="74"/>
      <c r="R3231" s="74"/>
      <c r="S3231" s="74"/>
      <c r="T3231" s="74"/>
      <c r="U3231" s="74"/>
      <c r="V3231" s="74"/>
      <c r="W3231" s="74"/>
      <c r="X3231" s="74"/>
      <c r="Y3231" s="74"/>
      <c r="Z3231" s="74"/>
    </row>
    <row r="3232" spans="1:26">
      <c r="A3232" s="74"/>
      <c r="B3232" s="74"/>
      <c r="C3232" s="74"/>
      <c r="D3232" s="74"/>
      <c r="E3232" s="74"/>
      <c r="F3232" s="74"/>
      <c r="G3232" s="74"/>
      <c r="H3232" s="74"/>
      <c r="I3232" s="74"/>
      <c r="J3232" s="74"/>
      <c r="K3232" s="74"/>
      <c r="L3232" s="74"/>
      <c r="M3232" s="74"/>
      <c r="N3232" s="74"/>
      <c r="O3232" s="74"/>
      <c r="P3232" s="74"/>
      <c r="Q3232" s="74"/>
      <c r="R3232" s="74"/>
      <c r="S3232" s="74"/>
      <c r="T3232" s="74"/>
      <c r="U3232" s="74"/>
      <c r="V3232" s="74"/>
      <c r="W3232" s="74"/>
      <c r="X3232" s="74"/>
      <c r="Y3232" s="74"/>
      <c r="Z3232" s="74"/>
    </row>
    <row r="3233" spans="1:26">
      <c r="A3233" s="74"/>
      <c r="B3233" s="74"/>
      <c r="C3233" s="74"/>
      <c r="D3233" s="74"/>
      <c r="E3233" s="74"/>
      <c r="F3233" s="74"/>
      <c r="G3233" s="74"/>
      <c r="H3233" s="74"/>
      <c r="I3233" s="74"/>
      <c r="J3233" s="74"/>
      <c r="K3233" s="74"/>
      <c r="L3233" s="74"/>
      <c r="M3233" s="74"/>
      <c r="N3233" s="74"/>
      <c r="O3233" s="74"/>
      <c r="P3233" s="74"/>
      <c r="Q3233" s="74"/>
      <c r="R3233" s="74"/>
      <c r="S3233" s="74"/>
      <c r="T3233" s="74"/>
      <c r="U3233" s="74"/>
      <c r="V3233" s="74"/>
      <c r="W3233" s="74"/>
      <c r="X3233" s="74"/>
      <c r="Y3233" s="74"/>
      <c r="Z3233" s="74"/>
    </row>
    <row r="3234" spans="1:26">
      <c r="A3234" s="74"/>
      <c r="B3234" s="74"/>
      <c r="C3234" s="74"/>
      <c r="D3234" s="74"/>
      <c r="E3234" s="74"/>
      <c r="F3234" s="74"/>
      <c r="G3234" s="74"/>
      <c r="H3234" s="74"/>
      <c r="I3234" s="74"/>
      <c r="J3234" s="74"/>
      <c r="K3234" s="74"/>
      <c r="L3234" s="74"/>
      <c r="M3234" s="74"/>
      <c r="N3234" s="74"/>
      <c r="O3234" s="74"/>
      <c r="P3234" s="74"/>
      <c r="Q3234" s="74"/>
      <c r="R3234" s="74"/>
      <c r="S3234" s="74"/>
      <c r="T3234" s="74"/>
      <c r="U3234" s="74"/>
      <c r="V3234" s="74"/>
      <c r="W3234" s="74"/>
      <c r="X3234" s="74"/>
      <c r="Y3234" s="74"/>
      <c r="Z3234" s="74"/>
    </row>
    <row r="3235" spans="1:26">
      <c r="A3235" s="74"/>
      <c r="B3235" s="74"/>
      <c r="C3235" s="74"/>
      <c r="D3235" s="74"/>
      <c r="E3235" s="74"/>
      <c r="F3235" s="74"/>
      <c r="G3235" s="74"/>
      <c r="H3235" s="74"/>
      <c r="I3235" s="74"/>
      <c r="J3235" s="74"/>
      <c r="K3235" s="74"/>
      <c r="L3235" s="74"/>
      <c r="M3235" s="74"/>
      <c r="N3235" s="74"/>
      <c r="O3235" s="74"/>
      <c r="P3235" s="74"/>
      <c r="Q3235" s="74"/>
      <c r="R3235" s="74"/>
      <c r="S3235" s="74"/>
      <c r="T3235" s="74"/>
      <c r="U3235" s="74"/>
      <c r="V3235" s="74"/>
      <c r="W3235" s="74"/>
      <c r="X3235" s="74"/>
      <c r="Y3235" s="74"/>
      <c r="Z3235" s="74"/>
    </row>
    <row r="3236" spans="1:26">
      <c r="A3236" s="74"/>
      <c r="B3236" s="74"/>
      <c r="C3236" s="74"/>
      <c r="D3236" s="74"/>
      <c r="E3236" s="74"/>
      <c r="F3236" s="74"/>
      <c r="G3236" s="74"/>
      <c r="H3236" s="74"/>
      <c r="I3236" s="74"/>
      <c r="J3236" s="74"/>
      <c r="K3236" s="74"/>
      <c r="L3236" s="74"/>
      <c r="M3236" s="74"/>
      <c r="N3236" s="74"/>
      <c r="O3236" s="74"/>
      <c r="P3236" s="74"/>
      <c r="Q3236" s="74"/>
      <c r="R3236" s="74"/>
      <c r="S3236" s="74"/>
      <c r="T3236" s="74"/>
      <c r="U3236" s="74"/>
      <c r="V3236" s="74"/>
      <c r="W3236" s="74"/>
      <c r="X3236" s="74"/>
      <c r="Y3236" s="74"/>
      <c r="Z3236" s="74"/>
    </row>
    <row r="3237" spans="1:26">
      <c r="A3237" s="74"/>
      <c r="B3237" s="74"/>
      <c r="C3237" s="74"/>
      <c r="D3237" s="74"/>
      <c r="E3237" s="74"/>
      <c r="F3237" s="74"/>
      <c r="G3237" s="74"/>
      <c r="H3237" s="74"/>
      <c r="I3237" s="74"/>
      <c r="J3237" s="74"/>
      <c r="K3237" s="74"/>
      <c r="L3237" s="74"/>
      <c r="M3237" s="74"/>
      <c r="N3237" s="74"/>
      <c r="O3237" s="74"/>
      <c r="P3237" s="74"/>
      <c r="Q3237" s="74"/>
      <c r="R3237" s="74"/>
      <c r="S3237" s="74"/>
      <c r="T3237" s="74"/>
      <c r="U3237" s="74"/>
      <c r="V3237" s="74"/>
      <c r="W3237" s="74"/>
      <c r="X3237" s="74"/>
      <c r="Y3237" s="74"/>
      <c r="Z3237" s="74"/>
    </row>
    <row r="3238" spans="1:26">
      <c r="A3238" s="74"/>
      <c r="B3238" s="74"/>
      <c r="C3238" s="74"/>
      <c r="D3238" s="74"/>
      <c r="E3238" s="74"/>
      <c r="F3238" s="74"/>
      <c r="G3238" s="74"/>
      <c r="H3238" s="74"/>
      <c r="I3238" s="74"/>
      <c r="J3238" s="74"/>
      <c r="K3238" s="74"/>
      <c r="L3238" s="74"/>
      <c r="M3238" s="74"/>
      <c r="N3238" s="74"/>
      <c r="O3238" s="74"/>
      <c r="P3238" s="74"/>
      <c r="Q3238" s="74"/>
      <c r="R3238" s="74"/>
      <c r="S3238" s="74"/>
      <c r="T3238" s="74"/>
      <c r="U3238" s="74"/>
      <c r="V3238" s="74"/>
      <c r="W3238" s="74"/>
      <c r="X3238" s="74"/>
      <c r="Y3238" s="74"/>
      <c r="Z3238" s="74"/>
    </row>
    <row r="3239" spans="1:26">
      <c r="A3239" s="74"/>
      <c r="B3239" s="74"/>
      <c r="C3239" s="74"/>
      <c r="D3239" s="74"/>
      <c r="E3239" s="74"/>
      <c r="F3239" s="74"/>
      <c r="G3239" s="74"/>
      <c r="H3239" s="74"/>
      <c r="I3239" s="74"/>
      <c r="J3239" s="74"/>
      <c r="K3239" s="74"/>
      <c r="L3239" s="74"/>
      <c r="M3239" s="74"/>
      <c r="N3239" s="74"/>
      <c r="O3239" s="74"/>
      <c r="P3239" s="74"/>
      <c r="Q3239" s="74"/>
      <c r="R3239" s="74"/>
      <c r="S3239" s="74"/>
      <c r="T3239" s="74"/>
      <c r="U3239" s="74"/>
      <c r="V3239" s="74"/>
      <c r="W3239" s="74"/>
      <c r="X3239" s="74"/>
      <c r="Y3239" s="74"/>
      <c r="Z3239" s="74"/>
    </row>
    <row r="3240" spans="1:26">
      <c r="A3240" s="74"/>
      <c r="B3240" s="74"/>
      <c r="C3240" s="74"/>
      <c r="D3240" s="74"/>
      <c r="E3240" s="74"/>
      <c r="F3240" s="74"/>
      <c r="G3240" s="74"/>
      <c r="H3240" s="74"/>
      <c r="I3240" s="74"/>
      <c r="J3240" s="74"/>
      <c r="K3240" s="74"/>
      <c r="L3240" s="74"/>
      <c r="M3240" s="74"/>
      <c r="N3240" s="74"/>
      <c r="O3240" s="74"/>
      <c r="P3240" s="74"/>
      <c r="Q3240" s="74"/>
      <c r="R3240" s="74"/>
      <c r="S3240" s="74"/>
      <c r="T3240" s="74"/>
      <c r="U3240" s="74"/>
      <c r="V3240" s="74"/>
      <c r="W3240" s="74"/>
      <c r="X3240" s="74"/>
      <c r="Y3240" s="74"/>
      <c r="Z3240" s="74"/>
    </row>
    <row r="3241" spans="1:26">
      <c r="A3241" s="74"/>
      <c r="B3241" s="74"/>
      <c r="C3241" s="74"/>
      <c r="D3241" s="74"/>
      <c r="E3241" s="74"/>
      <c r="F3241" s="74"/>
      <c r="G3241" s="74"/>
      <c r="H3241" s="74"/>
      <c r="I3241" s="74"/>
      <c r="J3241" s="74"/>
      <c r="K3241" s="74"/>
      <c r="L3241" s="74"/>
      <c r="M3241" s="74"/>
      <c r="N3241" s="74"/>
      <c r="O3241" s="74"/>
      <c r="P3241" s="74"/>
      <c r="Q3241" s="74"/>
      <c r="R3241" s="74"/>
      <c r="S3241" s="74"/>
      <c r="T3241" s="74"/>
      <c r="U3241" s="74"/>
      <c r="V3241" s="74"/>
      <c r="W3241" s="74"/>
      <c r="X3241" s="74"/>
      <c r="Y3241" s="74"/>
      <c r="Z3241" s="74"/>
    </row>
    <row r="3242" spans="1:26">
      <c r="A3242" s="74"/>
      <c r="B3242" s="74"/>
      <c r="C3242" s="74"/>
      <c r="D3242" s="74"/>
      <c r="E3242" s="74"/>
      <c r="F3242" s="74"/>
      <c r="G3242" s="74"/>
      <c r="H3242" s="74"/>
      <c r="I3242" s="74"/>
      <c r="J3242" s="74"/>
      <c r="K3242" s="74"/>
      <c r="L3242" s="74"/>
      <c r="M3242" s="74"/>
      <c r="N3242" s="74"/>
      <c r="O3242" s="74"/>
      <c r="P3242" s="74"/>
      <c r="Q3242" s="74"/>
      <c r="R3242" s="74"/>
      <c r="S3242" s="74"/>
      <c r="T3242" s="74"/>
      <c r="U3242" s="74"/>
      <c r="V3242" s="74"/>
      <c r="W3242" s="74"/>
      <c r="X3242" s="74"/>
      <c r="Y3242" s="74"/>
      <c r="Z3242" s="74"/>
    </row>
    <row r="3243" spans="1:26">
      <c r="A3243" s="74"/>
      <c r="B3243" s="74"/>
      <c r="C3243" s="74"/>
      <c r="D3243" s="74"/>
      <c r="E3243" s="74"/>
      <c r="F3243" s="74"/>
      <c r="G3243" s="74"/>
      <c r="H3243" s="74"/>
      <c r="I3243" s="74"/>
      <c r="J3243" s="74"/>
      <c r="K3243" s="74"/>
      <c r="L3243" s="74"/>
      <c r="M3243" s="74"/>
      <c r="N3243" s="74"/>
      <c r="O3243" s="74"/>
      <c r="P3243" s="74"/>
      <c r="Q3243" s="74"/>
      <c r="R3243" s="74"/>
      <c r="S3243" s="74"/>
      <c r="T3243" s="74"/>
      <c r="U3243" s="74"/>
      <c r="V3243" s="74"/>
      <c r="W3243" s="74"/>
      <c r="X3243" s="74"/>
      <c r="Y3243" s="74"/>
      <c r="Z3243" s="74"/>
    </row>
    <row r="3244" spans="1:26">
      <c r="A3244" s="74"/>
      <c r="B3244" s="74"/>
      <c r="C3244" s="74"/>
      <c r="D3244" s="74"/>
      <c r="E3244" s="74"/>
      <c r="F3244" s="74"/>
      <c r="G3244" s="74"/>
      <c r="H3244" s="74"/>
      <c r="I3244" s="74"/>
      <c r="J3244" s="74"/>
      <c r="K3244" s="74"/>
      <c r="L3244" s="74"/>
      <c r="M3244" s="74"/>
      <c r="N3244" s="74"/>
      <c r="O3244" s="74"/>
      <c r="P3244" s="74"/>
      <c r="Q3244" s="74"/>
      <c r="R3244" s="74"/>
      <c r="S3244" s="74"/>
      <c r="T3244" s="74"/>
      <c r="U3244" s="74"/>
      <c r="V3244" s="74"/>
      <c r="W3244" s="74"/>
      <c r="X3244" s="74"/>
      <c r="Y3244" s="74"/>
      <c r="Z3244" s="74"/>
    </row>
    <row r="3245" spans="1:26">
      <c r="A3245" s="74"/>
      <c r="B3245" s="74"/>
      <c r="C3245" s="74"/>
      <c r="D3245" s="74"/>
      <c r="E3245" s="74"/>
      <c r="F3245" s="74"/>
      <c r="G3245" s="74"/>
      <c r="H3245" s="74"/>
      <c r="I3245" s="74"/>
      <c r="J3245" s="74"/>
      <c r="K3245" s="74"/>
      <c r="L3245" s="74"/>
      <c r="M3245" s="74"/>
      <c r="N3245" s="74"/>
      <c r="O3245" s="74"/>
      <c r="P3245" s="74"/>
      <c r="Q3245" s="74"/>
      <c r="R3245" s="74"/>
      <c r="S3245" s="74"/>
      <c r="T3245" s="74"/>
      <c r="U3245" s="74"/>
      <c r="V3245" s="74"/>
      <c r="W3245" s="74"/>
      <c r="X3245" s="74"/>
      <c r="Y3245" s="74"/>
      <c r="Z3245" s="74"/>
    </row>
    <row r="3246" spans="1:26">
      <c r="A3246" s="74"/>
      <c r="B3246" s="74"/>
      <c r="C3246" s="74"/>
      <c r="D3246" s="74"/>
      <c r="E3246" s="74"/>
      <c r="F3246" s="74"/>
      <c r="G3246" s="74"/>
      <c r="H3246" s="74"/>
      <c r="I3246" s="74"/>
      <c r="J3246" s="74"/>
      <c r="K3246" s="74"/>
      <c r="L3246" s="74"/>
      <c r="M3246" s="74"/>
      <c r="N3246" s="74"/>
      <c r="O3246" s="74"/>
      <c r="P3246" s="74"/>
      <c r="Q3246" s="74"/>
      <c r="R3246" s="74"/>
      <c r="S3246" s="74"/>
      <c r="T3246" s="74"/>
      <c r="U3246" s="74"/>
      <c r="V3246" s="74"/>
      <c r="W3246" s="74"/>
      <c r="X3246" s="74"/>
      <c r="Y3246" s="74"/>
      <c r="Z3246" s="74"/>
    </row>
    <row r="3247" spans="1:26">
      <c r="A3247" s="74"/>
      <c r="B3247" s="74"/>
      <c r="C3247" s="74"/>
      <c r="D3247" s="74"/>
      <c r="E3247" s="74"/>
      <c r="F3247" s="74"/>
      <c r="G3247" s="74"/>
      <c r="H3247" s="74"/>
      <c r="I3247" s="74"/>
      <c r="J3247" s="74"/>
      <c r="K3247" s="74"/>
      <c r="L3247" s="74"/>
      <c r="M3247" s="74"/>
      <c r="N3247" s="74"/>
      <c r="O3247" s="74"/>
      <c r="P3247" s="74"/>
      <c r="Q3247" s="74"/>
      <c r="R3247" s="74"/>
      <c r="S3247" s="74"/>
      <c r="T3247" s="74"/>
      <c r="U3247" s="74"/>
      <c r="V3247" s="74"/>
      <c r="W3247" s="74"/>
      <c r="X3247" s="74"/>
      <c r="Y3247" s="74"/>
      <c r="Z3247" s="74"/>
    </row>
    <row r="3248" spans="1:26">
      <c r="A3248" s="74"/>
      <c r="B3248" s="74"/>
      <c r="C3248" s="74"/>
      <c r="D3248" s="74"/>
      <c r="E3248" s="74"/>
      <c r="F3248" s="74"/>
      <c r="G3248" s="74"/>
      <c r="H3248" s="74"/>
      <c r="I3248" s="74"/>
      <c r="J3248" s="74"/>
      <c r="K3248" s="74"/>
      <c r="L3248" s="74"/>
      <c r="M3248" s="74"/>
      <c r="N3248" s="74"/>
      <c r="O3248" s="74"/>
      <c r="P3248" s="74"/>
      <c r="Q3248" s="74"/>
      <c r="R3248" s="74"/>
      <c r="S3248" s="74"/>
      <c r="T3248" s="74"/>
      <c r="U3248" s="74"/>
      <c r="V3248" s="74"/>
      <c r="W3248" s="74"/>
      <c r="X3248" s="74"/>
      <c r="Y3248" s="74"/>
      <c r="Z3248" s="74"/>
    </row>
    <row r="3249" spans="1:26">
      <c r="A3249" s="74"/>
      <c r="B3249" s="74"/>
      <c r="C3249" s="74"/>
      <c r="D3249" s="74"/>
      <c r="E3249" s="74"/>
      <c r="F3249" s="74"/>
      <c r="G3249" s="74"/>
      <c r="H3249" s="74"/>
      <c r="I3249" s="74"/>
      <c r="J3249" s="74"/>
      <c r="K3249" s="74"/>
      <c r="L3249" s="74"/>
      <c r="M3249" s="74"/>
      <c r="N3249" s="74"/>
      <c r="O3249" s="74"/>
      <c r="P3249" s="74"/>
      <c r="Q3249" s="74"/>
      <c r="R3249" s="74"/>
      <c r="S3249" s="74"/>
      <c r="T3249" s="74"/>
      <c r="U3249" s="74"/>
      <c r="V3249" s="74"/>
      <c r="W3249" s="74"/>
      <c r="X3249" s="74"/>
      <c r="Y3249" s="74"/>
      <c r="Z3249" s="74"/>
    </row>
    <row r="3250" spans="1:26">
      <c r="A3250" s="74"/>
      <c r="B3250" s="74"/>
      <c r="C3250" s="74"/>
      <c r="D3250" s="74"/>
      <c r="E3250" s="74"/>
      <c r="F3250" s="74"/>
      <c r="G3250" s="74"/>
      <c r="H3250" s="74"/>
      <c r="I3250" s="74"/>
      <c r="J3250" s="74"/>
      <c r="K3250" s="74"/>
      <c r="L3250" s="74"/>
      <c r="M3250" s="74"/>
      <c r="N3250" s="74"/>
      <c r="O3250" s="74"/>
      <c r="P3250" s="74"/>
      <c r="Q3250" s="74"/>
      <c r="R3250" s="74"/>
      <c r="S3250" s="74"/>
      <c r="T3250" s="74"/>
      <c r="U3250" s="74"/>
      <c r="V3250" s="74"/>
      <c r="W3250" s="74"/>
      <c r="X3250" s="74"/>
      <c r="Y3250" s="74"/>
      <c r="Z3250" s="74"/>
    </row>
    <row r="3251" spans="1:26">
      <c r="A3251" s="74"/>
      <c r="B3251" s="74"/>
      <c r="C3251" s="74"/>
      <c r="D3251" s="74"/>
      <c r="E3251" s="74"/>
      <c r="F3251" s="74"/>
      <c r="G3251" s="74"/>
      <c r="H3251" s="74"/>
      <c r="I3251" s="74"/>
      <c r="J3251" s="74"/>
      <c r="K3251" s="74"/>
      <c r="L3251" s="74"/>
      <c r="M3251" s="74"/>
      <c r="N3251" s="74"/>
      <c r="O3251" s="74"/>
      <c r="P3251" s="74"/>
      <c r="Q3251" s="74"/>
      <c r="R3251" s="74"/>
      <c r="S3251" s="74"/>
      <c r="T3251" s="74"/>
      <c r="U3251" s="74"/>
      <c r="V3251" s="74"/>
      <c r="W3251" s="74"/>
      <c r="X3251" s="74"/>
      <c r="Y3251" s="74"/>
      <c r="Z3251" s="74"/>
    </row>
    <row r="3252" spans="1:26">
      <c r="A3252" s="74"/>
      <c r="B3252" s="74"/>
      <c r="C3252" s="74"/>
      <c r="D3252" s="74"/>
      <c r="E3252" s="74"/>
      <c r="F3252" s="74"/>
      <c r="G3252" s="74"/>
      <c r="H3252" s="74"/>
      <c r="I3252" s="74"/>
      <c r="J3252" s="74"/>
      <c r="K3252" s="74"/>
      <c r="L3252" s="74"/>
      <c r="M3252" s="74"/>
      <c r="N3252" s="74"/>
      <c r="O3252" s="74"/>
      <c r="P3252" s="74"/>
      <c r="Q3252" s="74"/>
      <c r="R3252" s="74"/>
      <c r="S3252" s="74"/>
      <c r="T3252" s="74"/>
      <c r="U3252" s="74"/>
      <c r="V3252" s="74"/>
      <c r="W3252" s="74"/>
      <c r="X3252" s="74"/>
      <c r="Y3252" s="74"/>
      <c r="Z3252" s="74"/>
    </row>
    <row r="3253" spans="1:26">
      <c r="A3253" s="74"/>
      <c r="B3253" s="74"/>
      <c r="C3253" s="74"/>
      <c r="D3253" s="74"/>
      <c r="E3253" s="74"/>
      <c r="F3253" s="74"/>
      <c r="G3253" s="74"/>
      <c r="H3253" s="74"/>
      <c r="I3253" s="74"/>
      <c r="J3253" s="74"/>
      <c r="K3253" s="74"/>
      <c r="L3253" s="74"/>
      <c r="M3253" s="74"/>
      <c r="N3253" s="74"/>
      <c r="O3253" s="74"/>
      <c r="P3253" s="74"/>
      <c r="Q3253" s="74"/>
      <c r="R3253" s="74"/>
      <c r="S3253" s="74"/>
      <c r="T3253" s="74"/>
      <c r="U3253" s="74"/>
      <c r="V3253" s="74"/>
      <c r="W3253" s="74"/>
      <c r="X3253" s="74"/>
      <c r="Y3253" s="74"/>
      <c r="Z3253" s="74"/>
    </row>
    <row r="3254" spans="1:26">
      <c r="A3254" s="74"/>
      <c r="B3254" s="74"/>
      <c r="C3254" s="74"/>
      <c r="D3254" s="74"/>
      <c r="E3254" s="74"/>
      <c r="F3254" s="74"/>
      <c r="G3254" s="74"/>
      <c r="H3254" s="74"/>
      <c r="I3254" s="74"/>
      <c r="J3254" s="74"/>
      <c r="K3254" s="74"/>
      <c r="L3254" s="74"/>
      <c r="M3254" s="74"/>
      <c r="N3254" s="74"/>
      <c r="O3254" s="74"/>
      <c r="P3254" s="74"/>
      <c r="Q3254" s="74"/>
      <c r="R3254" s="74"/>
      <c r="S3254" s="74"/>
      <c r="T3254" s="74"/>
      <c r="U3254" s="74"/>
      <c r="V3254" s="74"/>
      <c r="W3254" s="74"/>
      <c r="X3254" s="74"/>
      <c r="Y3254" s="74"/>
      <c r="Z3254" s="74"/>
    </row>
    <row r="3255" spans="1:26">
      <c r="A3255" s="74"/>
      <c r="B3255" s="74"/>
      <c r="C3255" s="74"/>
      <c r="D3255" s="74"/>
      <c r="E3255" s="74"/>
      <c r="F3255" s="74"/>
      <c r="G3255" s="74"/>
      <c r="H3255" s="74"/>
      <c r="I3255" s="74"/>
      <c r="J3255" s="74"/>
      <c r="K3255" s="74"/>
      <c r="L3255" s="74"/>
      <c r="M3255" s="74"/>
      <c r="N3255" s="74"/>
      <c r="O3255" s="74"/>
      <c r="P3255" s="74"/>
      <c r="Q3255" s="74"/>
      <c r="R3255" s="74"/>
      <c r="S3255" s="74"/>
      <c r="T3255" s="74"/>
      <c r="U3255" s="74"/>
      <c r="V3255" s="74"/>
      <c r="W3255" s="74"/>
      <c r="X3255" s="74"/>
      <c r="Y3255" s="74"/>
      <c r="Z3255" s="74"/>
    </row>
    <row r="3256" spans="1:26">
      <c r="A3256" s="74"/>
      <c r="B3256" s="74"/>
      <c r="C3256" s="74"/>
      <c r="D3256" s="74"/>
      <c r="E3256" s="74"/>
      <c r="F3256" s="74"/>
      <c r="G3256" s="74"/>
      <c r="H3256" s="74"/>
      <c r="I3256" s="74"/>
      <c r="J3256" s="74"/>
      <c r="K3256" s="74"/>
      <c r="L3256" s="74"/>
      <c r="M3256" s="74"/>
      <c r="N3256" s="74"/>
      <c r="O3256" s="74"/>
      <c r="P3256" s="74"/>
      <c r="Q3256" s="74"/>
      <c r="R3256" s="74"/>
      <c r="S3256" s="74"/>
      <c r="T3256" s="74"/>
      <c r="U3256" s="74"/>
      <c r="V3256" s="74"/>
      <c r="W3256" s="74"/>
      <c r="X3256" s="74"/>
      <c r="Y3256" s="74"/>
      <c r="Z3256" s="74"/>
    </row>
    <row r="3257" spans="1:26">
      <c r="A3257" s="74"/>
      <c r="B3257" s="74"/>
      <c r="C3257" s="74"/>
      <c r="D3257" s="74"/>
      <c r="E3257" s="74"/>
      <c r="F3257" s="74"/>
      <c r="G3257" s="74"/>
      <c r="H3257" s="74"/>
      <c r="I3257" s="74"/>
      <c r="J3257" s="74"/>
      <c r="K3257" s="74"/>
      <c r="L3257" s="74"/>
      <c r="M3257" s="74"/>
      <c r="N3257" s="74"/>
      <c r="O3257" s="74"/>
      <c r="P3257" s="74"/>
      <c r="Q3257" s="74"/>
      <c r="R3257" s="74"/>
      <c r="S3257" s="74"/>
      <c r="T3257" s="74"/>
      <c r="U3257" s="74"/>
      <c r="V3257" s="74"/>
      <c r="W3257" s="74"/>
      <c r="X3257" s="74"/>
      <c r="Y3257" s="74"/>
      <c r="Z3257" s="74"/>
    </row>
    <row r="3258" spans="1:26">
      <c r="A3258" s="74"/>
      <c r="B3258" s="74"/>
      <c r="C3258" s="74"/>
      <c r="D3258" s="74"/>
      <c r="E3258" s="74"/>
      <c r="F3258" s="74"/>
      <c r="G3258" s="74"/>
      <c r="H3258" s="74"/>
      <c r="I3258" s="74"/>
      <c r="J3258" s="74"/>
      <c r="K3258" s="74"/>
      <c r="L3258" s="74"/>
      <c r="M3258" s="74"/>
      <c r="N3258" s="74"/>
      <c r="O3258" s="74"/>
      <c r="P3258" s="74"/>
      <c r="Q3258" s="74"/>
      <c r="R3258" s="74"/>
      <c r="S3258" s="74"/>
      <c r="T3258" s="74"/>
      <c r="U3258" s="74"/>
      <c r="V3258" s="74"/>
      <c r="W3258" s="74"/>
      <c r="X3258" s="74"/>
      <c r="Y3258" s="74"/>
      <c r="Z3258" s="74"/>
    </row>
    <row r="3259" spans="1:26">
      <c r="A3259" s="74"/>
      <c r="B3259" s="74"/>
      <c r="C3259" s="74"/>
      <c r="D3259" s="74"/>
      <c r="E3259" s="74"/>
      <c r="F3259" s="74"/>
      <c r="G3259" s="74"/>
      <c r="H3259" s="74"/>
      <c r="I3259" s="74"/>
      <c r="J3259" s="74"/>
      <c r="K3259" s="74"/>
      <c r="L3259" s="74"/>
      <c r="M3259" s="74"/>
      <c r="N3259" s="74"/>
      <c r="O3259" s="74"/>
      <c r="P3259" s="74"/>
      <c r="Q3259" s="74"/>
      <c r="R3259" s="74"/>
      <c r="S3259" s="74"/>
      <c r="T3259" s="74"/>
      <c r="U3259" s="74"/>
      <c r="V3259" s="74"/>
      <c r="W3259" s="74"/>
      <c r="X3259" s="74"/>
      <c r="Y3259" s="74"/>
      <c r="Z3259" s="74"/>
    </row>
    <row r="3260" spans="1:26">
      <c r="A3260" s="74"/>
      <c r="B3260" s="74"/>
      <c r="C3260" s="74"/>
      <c r="D3260" s="74"/>
      <c r="E3260" s="74"/>
      <c r="F3260" s="74"/>
      <c r="G3260" s="74"/>
      <c r="H3260" s="74"/>
      <c r="I3260" s="74"/>
      <c r="J3260" s="74"/>
      <c r="K3260" s="74"/>
      <c r="L3260" s="74"/>
      <c r="M3260" s="74"/>
      <c r="N3260" s="74"/>
      <c r="O3260" s="74"/>
      <c r="P3260" s="74"/>
      <c r="Q3260" s="74"/>
      <c r="R3260" s="74"/>
      <c r="S3260" s="74"/>
      <c r="T3260" s="74"/>
      <c r="U3260" s="74"/>
      <c r="V3260" s="74"/>
      <c r="W3260" s="74"/>
      <c r="X3260" s="74"/>
      <c r="Y3260" s="74"/>
      <c r="Z3260" s="74"/>
    </row>
    <row r="3261" spans="1:26">
      <c r="A3261" s="74"/>
      <c r="B3261" s="74"/>
      <c r="C3261" s="74"/>
      <c r="D3261" s="74"/>
      <c r="E3261" s="74"/>
      <c r="F3261" s="74"/>
      <c r="G3261" s="74"/>
      <c r="H3261" s="74"/>
      <c r="I3261" s="74"/>
      <c r="J3261" s="74"/>
      <c r="K3261" s="74"/>
      <c r="L3261" s="74"/>
      <c r="M3261" s="74"/>
      <c r="N3261" s="74"/>
      <c r="O3261" s="74"/>
      <c r="P3261" s="74"/>
      <c r="Q3261" s="74"/>
      <c r="R3261" s="74"/>
      <c r="S3261" s="74"/>
      <c r="T3261" s="74"/>
      <c r="U3261" s="74"/>
      <c r="V3261" s="74"/>
      <c r="W3261" s="74"/>
      <c r="X3261" s="74"/>
      <c r="Y3261" s="74"/>
      <c r="Z3261" s="74"/>
    </row>
    <row r="3262" spans="1:26">
      <c r="A3262" s="74"/>
      <c r="B3262" s="74"/>
      <c r="C3262" s="74"/>
      <c r="D3262" s="74"/>
      <c r="E3262" s="74"/>
      <c r="F3262" s="74"/>
      <c r="G3262" s="74"/>
      <c r="H3262" s="74"/>
      <c r="I3262" s="74"/>
      <c r="J3262" s="74"/>
      <c r="K3262" s="74"/>
      <c r="L3262" s="74"/>
      <c r="M3262" s="74"/>
      <c r="N3262" s="74"/>
      <c r="O3262" s="74"/>
      <c r="P3262" s="74"/>
      <c r="Q3262" s="74"/>
      <c r="R3262" s="74"/>
      <c r="S3262" s="74"/>
      <c r="T3262" s="74"/>
      <c r="U3262" s="74"/>
      <c r="V3262" s="74"/>
      <c r="W3262" s="74"/>
      <c r="X3262" s="74"/>
      <c r="Y3262" s="74"/>
      <c r="Z3262" s="74"/>
    </row>
    <row r="3263" spans="1:26">
      <c r="A3263" s="74"/>
      <c r="B3263" s="74"/>
      <c r="C3263" s="74"/>
      <c r="D3263" s="74"/>
      <c r="E3263" s="74"/>
      <c r="F3263" s="74"/>
      <c r="G3263" s="74"/>
      <c r="H3263" s="74"/>
      <c r="I3263" s="74"/>
      <c r="J3263" s="74"/>
      <c r="K3263" s="74"/>
      <c r="L3263" s="74"/>
      <c r="M3263" s="74"/>
      <c r="N3263" s="74"/>
      <c r="O3263" s="74"/>
      <c r="P3263" s="74"/>
      <c r="Q3263" s="74"/>
      <c r="R3263" s="74"/>
      <c r="S3263" s="74"/>
      <c r="T3263" s="74"/>
      <c r="U3263" s="74"/>
      <c r="V3263" s="74"/>
      <c r="W3263" s="74"/>
      <c r="X3263" s="74"/>
      <c r="Y3263" s="74"/>
      <c r="Z3263" s="74"/>
    </row>
    <row r="3264" spans="1:26">
      <c r="A3264" s="74"/>
      <c r="B3264" s="74"/>
      <c r="C3264" s="74"/>
      <c r="D3264" s="74"/>
      <c r="E3264" s="74"/>
      <c r="F3264" s="74"/>
      <c r="G3264" s="74"/>
      <c r="H3264" s="74"/>
      <c r="I3264" s="74"/>
      <c r="J3264" s="74"/>
      <c r="K3264" s="74"/>
      <c r="L3264" s="74"/>
      <c r="M3264" s="74"/>
      <c r="N3264" s="74"/>
      <c r="O3264" s="74"/>
      <c r="P3264" s="74"/>
      <c r="Q3264" s="74"/>
      <c r="R3264" s="74"/>
      <c r="S3264" s="74"/>
      <c r="T3264" s="74"/>
      <c r="U3264" s="74"/>
      <c r="V3264" s="74"/>
      <c r="W3264" s="74"/>
      <c r="X3264" s="74"/>
      <c r="Y3264" s="74"/>
      <c r="Z3264" s="74"/>
    </row>
    <row r="3265" spans="1:26">
      <c r="A3265" s="74"/>
      <c r="B3265" s="74"/>
      <c r="C3265" s="74"/>
      <c r="D3265" s="74"/>
      <c r="E3265" s="74"/>
      <c r="F3265" s="74"/>
      <c r="G3265" s="74"/>
      <c r="H3265" s="74"/>
      <c r="I3265" s="74"/>
      <c r="J3265" s="74"/>
      <c r="K3265" s="74"/>
      <c r="L3265" s="74"/>
      <c r="M3265" s="74"/>
      <c r="N3265" s="74"/>
      <c r="O3265" s="74"/>
      <c r="P3265" s="74"/>
      <c r="Q3265" s="74"/>
      <c r="R3265" s="74"/>
      <c r="S3265" s="74"/>
      <c r="T3265" s="74"/>
      <c r="U3265" s="74"/>
      <c r="V3265" s="74"/>
      <c r="W3265" s="74"/>
      <c r="X3265" s="74"/>
      <c r="Y3265" s="74"/>
      <c r="Z3265" s="74"/>
    </row>
    <row r="3266" spans="1:26">
      <c r="A3266" s="74"/>
      <c r="B3266" s="74"/>
      <c r="C3266" s="74"/>
      <c r="D3266" s="74"/>
      <c r="E3266" s="74"/>
      <c r="F3266" s="74"/>
      <c r="G3266" s="74"/>
      <c r="H3266" s="74"/>
      <c r="I3266" s="74"/>
      <c r="J3266" s="74"/>
      <c r="K3266" s="74"/>
      <c r="L3266" s="74"/>
      <c r="M3266" s="74"/>
      <c r="N3266" s="74"/>
      <c r="O3266" s="74"/>
      <c r="P3266" s="74"/>
      <c r="Q3266" s="74"/>
      <c r="R3266" s="74"/>
      <c r="S3266" s="74"/>
      <c r="T3266" s="74"/>
      <c r="U3266" s="74"/>
      <c r="V3266" s="74"/>
      <c r="W3266" s="74"/>
      <c r="X3266" s="74"/>
      <c r="Y3266" s="74"/>
      <c r="Z3266" s="74"/>
    </row>
    <row r="3267" spans="1:26">
      <c r="A3267" s="74"/>
      <c r="B3267" s="74"/>
      <c r="C3267" s="74"/>
      <c r="D3267" s="74"/>
      <c r="E3267" s="74"/>
      <c r="F3267" s="74"/>
      <c r="G3267" s="74"/>
      <c r="H3267" s="74"/>
      <c r="I3267" s="74"/>
      <c r="J3267" s="74"/>
      <c r="K3267" s="74"/>
      <c r="L3267" s="74"/>
      <c r="M3267" s="74"/>
      <c r="N3267" s="74"/>
      <c r="O3267" s="74"/>
      <c r="P3267" s="74"/>
      <c r="Q3267" s="74"/>
      <c r="R3267" s="74"/>
      <c r="S3267" s="74"/>
      <c r="T3267" s="74"/>
      <c r="U3267" s="74"/>
      <c r="V3267" s="74"/>
      <c r="W3267" s="74"/>
      <c r="X3267" s="74"/>
      <c r="Y3267" s="74"/>
      <c r="Z3267" s="74"/>
    </row>
    <row r="3268" spans="1:26">
      <c r="A3268" s="74"/>
      <c r="B3268" s="74"/>
      <c r="C3268" s="74"/>
      <c r="D3268" s="74"/>
      <c r="E3268" s="74"/>
      <c r="F3268" s="74"/>
      <c r="G3268" s="74"/>
      <c r="H3268" s="74"/>
      <c r="I3268" s="74"/>
      <c r="J3268" s="74"/>
      <c r="K3268" s="74"/>
      <c r="L3268" s="74"/>
      <c r="M3268" s="74"/>
      <c r="N3268" s="74"/>
      <c r="O3268" s="74"/>
      <c r="P3268" s="74"/>
      <c r="Q3268" s="74"/>
      <c r="R3268" s="74"/>
      <c r="S3268" s="74"/>
      <c r="T3268" s="74"/>
      <c r="U3268" s="74"/>
      <c r="V3268" s="74"/>
      <c r="W3268" s="74"/>
      <c r="X3268" s="74"/>
      <c r="Y3268" s="74"/>
      <c r="Z3268" s="74"/>
    </row>
    <row r="3269" spans="1:26">
      <c r="A3269" s="74"/>
      <c r="B3269" s="74"/>
      <c r="C3269" s="74"/>
      <c r="D3269" s="74"/>
      <c r="E3269" s="74"/>
      <c r="F3269" s="74"/>
      <c r="G3269" s="74"/>
      <c r="H3269" s="74"/>
      <c r="I3269" s="74"/>
      <c r="J3269" s="74"/>
      <c r="K3269" s="74"/>
      <c r="L3269" s="74"/>
      <c r="M3269" s="74"/>
      <c r="N3269" s="74"/>
      <c r="O3269" s="74"/>
      <c r="P3269" s="74"/>
      <c r="Q3269" s="74"/>
      <c r="R3269" s="74"/>
      <c r="S3269" s="74"/>
      <c r="T3269" s="74"/>
      <c r="U3269" s="74"/>
      <c r="V3269" s="74"/>
      <c r="W3269" s="74"/>
      <c r="X3269" s="74"/>
      <c r="Y3269" s="74"/>
      <c r="Z3269" s="74"/>
    </row>
    <row r="3270" spans="1:26">
      <c r="A3270" s="74"/>
      <c r="B3270" s="74"/>
      <c r="C3270" s="74"/>
      <c r="D3270" s="74"/>
      <c r="E3270" s="74"/>
      <c r="F3270" s="74"/>
      <c r="G3270" s="74"/>
      <c r="H3270" s="74"/>
      <c r="I3270" s="74"/>
      <c r="J3270" s="74"/>
      <c r="K3270" s="74"/>
      <c r="L3270" s="74"/>
      <c r="M3270" s="74"/>
      <c r="N3270" s="74"/>
      <c r="O3270" s="74"/>
      <c r="P3270" s="74"/>
      <c r="Q3270" s="74"/>
      <c r="R3270" s="74"/>
      <c r="S3270" s="74"/>
      <c r="T3270" s="74"/>
      <c r="U3270" s="74"/>
      <c r="V3270" s="74"/>
      <c r="W3270" s="74"/>
      <c r="X3270" s="74"/>
      <c r="Y3270" s="74"/>
      <c r="Z3270" s="74"/>
    </row>
    <row r="3271" spans="1:26">
      <c r="A3271" s="74"/>
      <c r="B3271" s="74"/>
      <c r="C3271" s="74"/>
      <c r="D3271" s="74"/>
      <c r="E3271" s="74"/>
      <c r="F3271" s="74"/>
      <c r="G3271" s="74"/>
      <c r="H3271" s="74"/>
      <c r="I3271" s="74"/>
      <c r="J3271" s="74"/>
      <c r="K3271" s="74"/>
      <c r="L3271" s="74"/>
      <c r="M3271" s="74"/>
      <c r="N3271" s="74"/>
      <c r="O3271" s="74"/>
      <c r="P3271" s="74"/>
      <c r="Q3271" s="74"/>
      <c r="R3271" s="74"/>
      <c r="S3271" s="74"/>
      <c r="T3271" s="74"/>
      <c r="U3271" s="74"/>
      <c r="V3271" s="74"/>
      <c r="W3271" s="74"/>
      <c r="X3271" s="74"/>
      <c r="Y3271" s="74"/>
      <c r="Z3271" s="74"/>
    </row>
    <row r="3272" spans="1:26">
      <c r="A3272" s="74"/>
      <c r="B3272" s="74"/>
      <c r="C3272" s="74"/>
      <c r="D3272" s="74"/>
      <c r="E3272" s="74"/>
      <c r="F3272" s="74"/>
      <c r="G3272" s="74"/>
      <c r="H3272" s="74"/>
      <c r="I3272" s="74"/>
      <c r="J3272" s="74"/>
      <c r="K3272" s="74"/>
      <c r="L3272" s="74"/>
      <c r="M3272" s="74"/>
      <c r="N3272" s="74"/>
      <c r="O3272" s="74"/>
      <c r="P3272" s="74"/>
      <c r="Q3272" s="74"/>
      <c r="R3272" s="74"/>
      <c r="S3272" s="74"/>
      <c r="T3272" s="74"/>
      <c r="U3272" s="74"/>
      <c r="V3272" s="74"/>
      <c r="W3272" s="74"/>
      <c r="X3272" s="74"/>
      <c r="Y3272" s="74"/>
      <c r="Z3272" s="74"/>
    </row>
    <row r="3273" spans="1:26">
      <c r="A3273" s="74"/>
      <c r="B3273" s="74"/>
      <c r="C3273" s="74"/>
      <c r="D3273" s="74"/>
      <c r="E3273" s="74"/>
      <c r="F3273" s="74"/>
      <c r="G3273" s="74"/>
      <c r="H3273" s="74"/>
      <c r="I3273" s="74"/>
      <c r="J3273" s="74"/>
      <c r="K3273" s="74"/>
      <c r="L3273" s="74"/>
      <c r="M3273" s="74"/>
      <c r="N3273" s="74"/>
      <c r="O3273" s="74"/>
      <c r="P3273" s="74"/>
      <c r="Q3273" s="74"/>
      <c r="R3273" s="74"/>
      <c r="S3273" s="74"/>
      <c r="T3273" s="74"/>
      <c r="U3273" s="74"/>
      <c r="V3273" s="74"/>
      <c r="W3273" s="74"/>
      <c r="X3273" s="74"/>
      <c r="Y3273" s="74"/>
      <c r="Z3273" s="74"/>
    </row>
    <row r="3274" spans="1:26">
      <c r="A3274" s="74"/>
      <c r="B3274" s="74"/>
      <c r="C3274" s="74"/>
      <c r="D3274" s="74"/>
      <c r="E3274" s="74"/>
      <c r="F3274" s="74"/>
      <c r="G3274" s="74"/>
      <c r="H3274" s="74"/>
      <c r="I3274" s="74"/>
      <c r="J3274" s="74"/>
      <c r="K3274" s="74"/>
      <c r="L3274" s="74"/>
      <c r="M3274" s="74"/>
      <c r="N3274" s="74"/>
      <c r="O3274" s="74"/>
      <c r="P3274" s="74"/>
      <c r="Q3274" s="74"/>
      <c r="R3274" s="74"/>
      <c r="S3274" s="74"/>
      <c r="T3274" s="74"/>
      <c r="U3274" s="74"/>
      <c r="V3274" s="74"/>
      <c r="W3274" s="74"/>
      <c r="X3274" s="74"/>
      <c r="Y3274" s="74"/>
      <c r="Z3274" s="74"/>
    </row>
    <row r="3275" spans="1:26">
      <c r="A3275" s="74"/>
      <c r="B3275" s="74"/>
      <c r="C3275" s="74"/>
      <c r="D3275" s="74"/>
      <c r="E3275" s="74"/>
      <c r="F3275" s="74"/>
      <c r="G3275" s="74"/>
      <c r="H3275" s="74"/>
      <c r="I3275" s="74"/>
      <c r="J3275" s="74"/>
      <c r="K3275" s="74"/>
      <c r="L3275" s="74"/>
      <c r="M3275" s="74"/>
      <c r="N3275" s="74"/>
      <c r="O3275" s="74"/>
      <c r="P3275" s="74"/>
      <c r="Q3275" s="74"/>
      <c r="R3275" s="74"/>
      <c r="S3275" s="74"/>
      <c r="T3275" s="74"/>
      <c r="U3275" s="74"/>
      <c r="V3275" s="74"/>
      <c r="W3275" s="74"/>
      <c r="X3275" s="74"/>
      <c r="Y3275" s="74"/>
      <c r="Z3275" s="74"/>
    </row>
    <row r="3276" spans="1:26">
      <c r="A3276" s="74"/>
      <c r="B3276" s="74"/>
      <c r="C3276" s="74"/>
      <c r="D3276" s="74"/>
      <c r="E3276" s="74"/>
      <c r="F3276" s="74"/>
      <c r="G3276" s="74"/>
      <c r="H3276" s="74"/>
      <c r="I3276" s="74"/>
      <c r="J3276" s="74"/>
      <c r="K3276" s="74"/>
      <c r="L3276" s="74"/>
      <c r="M3276" s="74"/>
      <c r="N3276" s="74"/>
      <c r="O3276" s="74"/>
      <c r="P3276" s="74"/>
      <c r="Q3276" s="74"/>
      <c r="R3276" s="74"/>
      <c r="S3276" s="74"/>
      <c r="T3276" s="74"/>
      <c r="U3276" s="74"/>
      <c r="V3276" s="74"/>
      <c r="W3276" s="74"/>
      <c r="X3276" s="74"/>
      <c r="Y3276" s="74"/>
      <c r="Z3276" s="74"/>
    </row>
    <row r="3277" spans="1:26">
      <c r="A3277" s="74"/>
      <c r="B3277" s="74"/>
      <c r="C3277" s="74"/>
      <c r="D3277" s="74"/>
      <c r="E3277" s="74"/>
      <c r="F3277" s="74"/>
      <c r="G3277" s="74"/>
      <c r="H3277" s="74"/>
      <c r="I3277" s="74"/>
      <c r="J3277" s="74"/>
      <c r="K3277" s="74"/>
      <c r="L3277" s="74"/>
      <c r="M3277" s="74"/>
      <c r="N3277" s="74"/>
      <c r="O3277" s="74"/>
      <c r="P3277" s="74"/>
      <c r="Q3277" s="74"/>
      <c r="R3277" s="74"/>
      <c r="S3277" s="74"/>
      <c r="T3277" s="74"/>
      <c r="U3277" s="74"/>
      <c r="V3277" s="74"/>
      <c r="W3277" s="74"/>
      <c r="X3277" s="74"/>
      <c r="Y3277" s="74"/>
      <c r="Z3277" s="74"/>
    </row>
    <row r="3278" spans="1:26">
      <c r="A3278" s="74"/>
      <c r="B3278" s="74"/>
      <c r="C3278" s="74"/>
      <c r="D3278" s="74"/>
      <c r="E3278" s="74"/>
      <c r="F3278" s="74"/>
      <c r="G3278" s="74"/>
      <c r="H3278" s="74"/>
      <c r="I3278" s="74"/>
      <c r="J3278" s="74"/>
      <c r="K3278" s="74"/>
      <c r="L3278" s="74"/>
      <c r="M3278" s="74"/>
      <c r="N3278" s="74"/>
      <c r="O3278" s="74"/>
      <c r="P3278" s="74"/>
      <c r="Q3278" s="74"/>
      <c r="R3278" s="74"/>
      <c r="S3278" s="74"/>
      <c r="T3278" s="74"/>
      <c r="U3278" s="74"/>
      <c r="V3278" s="74"/>
      <c r="W3278" s="74"/>
      <c r="X3278" s="74"/>
      <c r="Y3278" s="74"/>
      <c r="Z3278" s="74"/>
    </row>
    <row r="3279" spans="1:26">
      <c r="A3279" s="74"/>
      <c r="B3279" s="74"/>
      <c r="C3279" s="74"/>
      <c r="D3279" s="74"/>
      <c r="E3279" s="74"/>
      <c r="F3279" s="74"/>
      <c r="G3279" s="74"/>
      <c r="H3279" s="74"/>
      <c r="I3279" s="74"/>
      <c r="J3279" s="74"/>
      <c r="K3279" s="74"/>
      <c r="L3279" s="74"/>
      <c r="M3279" s="74"/>
      <c r="N3279" s="74"/>
      <c r="O3279" s="74"/>
      <c r="P3279" s="74"/>
      <c r="Q3279" s="74"/>
      <c r="R3279" s="74"/>
      <c r="S3279" s="74"/>
      <c r="T3279" s="74"/>
      <c r="U3279" s="74"/>
      <c r="V3279" s="74"/>
      <c r="W3279" s="74"/>
      <c r="X3279" s="74"/>
      <c r="Y3279" s="74"/>
      <c r="Z3279" s="74"/>
    </row>
    <row r="3280" spans="1:26">
      <c r="A3280" s="74"/>
      <c r="B3280" s="74"/>
      <c r="C3280" s="74"/>
      <c r="D3280" s="74"/>
      <c r="E3280" s="74"/>
      <c r="F3280" s="74"/>
      <c r="G3280" s="74"/>
      <c r="H3280" s="74"/>
      <c r="I3280" s="74"/>
      <c r="J3280" s="74"/>
      <c r="K3280" s="74"/>
      <c r="L3280" s="74"/>
      <c r="M3280" s="74"/>
      <c r="N3280" s="74"/>
      <c r="O3280" s="74"/>
      <c r="P3280" s="74"/>
      <c r="Q3280" s="74"/>
      <c r="R3280" s="74"/>
      <c r="S3280" s="74"/>
      <c r="T3280" s="74"/>
      <c r="U3280" s="74"/>
      <c r="V3280" s="74"/>
      <c r="W3280" s="74"/>
      <c r="X3280" s="74"/>
      <c r="Y3280" s="74"/>
      <c r="Z3280" s="74"/>
    </row>
    <row r="3281" spans="1:26">
      <c r="A3281" s="74"/>
      <c r="B3281" s="74"/>
      <c r="C3281" s="74"/>
      <c r="D3281" s="74"/>
      <c r="E3281" s="74"/>
      <c r="F3281" s="74"/>
      <c r="G3281" s="74"/>
      <c r="H3281" s="74"/>
      <c r="I3281" s="74"/>
      <c r="J3281" s="74"/>
      <c r="K3281" s="74"/>
      <c r="L3281" s="74"/>
      <c r="M3281" s="74"/>
      <c r="N3281" s="74"/>
      <c r="O3281" s="74"/>
      <c r="P3281" s="74"/>
      <c r="Q3281" s="74"/>
      <c r="R3281" s="74"/>
      <c r="S3281" s="74"/>
      <c r="T3281" s="74"/>
      <c r="U3281" s="74"/>
      <c r="V3281" s="74"/>
      <c r="W3281" s="74"/>
      <c r="X3281" s="74"/>
      <c r="Y3281" s="74"/>
      <c r="Z3281" s="74"/>
    </row>
    <row r="3282" spans="1:26">
      <c r="A3282" s="74"/>
      <c r="B3282" s="74"/>
      <c r="C3282" s="74"/>
      <c r="D3282" s="74"/>
      <c r="E3282" s="74"/>
      <c r="F3282" s="74"/>
      <c r="G3282" s="74"/>
      <c r="H3282" s="74"/>
      <c r="I3282" s="74"/>
      <c r="J3282" s="74"/>
      <c r="K3282" s="74"/>
      <c r="L3282" s="74"/>
      <c r="M3282" s="74"/>
      <c r="N3282" s="74"/>
      <c r="O3282" s="74"/>
      <c r="P3282" s="74"/>
      <c r="Q3282" s="74"/>
      <c r="R3282" s="74"/>
      <c r="S3282" s="74"/>
      <c r="T3282" s="74"/>
      <c r="U3282" s="74"/>
      <c r="V3282" s="74"/>
      <c r="W3282" s="74"/>
      <c r="X3282" s="74"/>
      <c r="Y3282" s="74"/>
      <c r="Z3282" s="74"/>
    </row>
    <row r="3283" spans="1:26">
      <c r="A3283" s="74"/>
      <c r="B3283" s="74"/>
      <c r="C3283" s="74"/>
      <c r="D3283" s="74"/>
      <c r="E3283" s="74"/>
      <c r="F3283" s="74"/>
      <c r="G3283" s="74"/>
      <c r="H3283" s="74"/>
      <c r="I3283" s="74"/>
      <c r="J3283" s="74"/>
      <c r="K3283" s="74"/>
      <c r="L3283" s="74"/>
      <c r="M3283" s="74"/>
      <c r="N3283" s="74"/>
      <c r="O3283" s="74"/>
      <c r="P3283" s="74"/>
      <c r="Q3283" s="74"/>
      <c r="R3283" s="74"/>
      <c r="S3283" s="74"/>
      <c r="T3283" s="74"/>
      <c r="U3283" s="74"/>
      <c r="V3283" s="74"/>
      <c r="W3283" s="74"/>
      <c r="X3283" s="74"/>
      <c r="Y3283" s="74"/>
      <c r="Z3283" s="74"/>
    </row>
    <row r="3284" spans="1:26">
      <c r="A3284" s="74"/>
      <c r="B3284" s="74"/>
      <c r="C3284" s="74"/>
      <c r="D3284" s="74"/>
      <c r="E3284" s="74"/>
      <c r="F3284" s="74"/>
      <c r="G3284" s="74"/>
      <c r="H3284" s="74"/>
      <c r="I3284" s="74"/>
      <c r="J3284" s="74"/>
      <c r="K3284" s="74"/>
      <c r="L3284" s="74"/>
      <c r="M3284" s="74"/>
      <c r="N3284" s="74"/>
      <c r="O3284" s="74"/>
      <c r="P3284" s="74"/>
      <c r="Q3284" s="74"/>
      <c r="R3284" s="74"/>
      <c r="S3284" s="74"/>
      <c r="T3284" s="74"/>
      <c r="U3284" s="74"/>
      <c r="V3284" s="74"/>
      <c r="W3284" s="74"/>
      <c r="X3284" s="74"/>
      <c r="Y3284" s="74"/>
      <c r="Z3284" s="74"/>
    </row>
    <row r="3285" spans="1:26">
      <c r="A3285" s="74"/>
      <c r="B3285" s="74"/>
      <c r="C3285" s="74"/>
      <c r="D3285" s="74"/>
      <c r="E3285" s="74"/>
      <c r="F3285" s="74"/>
      <c r="G3285" s="74"/>
      <c r="H3285" s="74"/>
      <c r="I3285" s="74"/>
      <c r="J3285" s="74"/>
      <c r="K3285" s="74"/>
      <c r="L3285" s="74"/>
      <c r="M3285" s="74"/>
      <c r="N3285" s="74"/>
      <c r="O3285" s="74"/>
      <c r="P3285" s="74"/>
      <c r="Q3285" s="74"/>
      <c r="R3285" s="74"/>
      <c r="S3285" s="74"/>
      <c r="T3285" s="74"/>
      <c r="U3285" s="74"/>
      <c r="V3285" s="74"/>
      <c r="W3285" s="74"/>
      <c r="X3285" s="74"/>
      <c r="Y3285" s="74"/>
      <c r="Z3285" s="74"/>
    </row>
    <row r="3286" spans="1:26">
      <c r="A3286" s="74"/>
      <c r="B3286" s="74"/>
      <c r="C3286" s="74"/>
      <c r="D3286" s="74"/>
      <c r="E3286" s="74"/>
      <c r="F3286" s="74"/>
      <c r="G3286" s="74"/>
      <c r="H3286" s="74"/>
      <c r="I3286" s="74"/>
      <c r="J3286" s="74"/>
      <c r="K3286" s="74"/>
      <c r="L3286" s="74"/>
      <c r="M3286" s="74"/>
      <c r="N3286" s="74"/>
      <c r="O3286" s="74"/>
      <c r="P3286" s="74"/>
      <c r="Q3286" s="74"/>
      <c r="R3286" s="74"/>
      <c r="S3286" s="74"/>
      <c r="T3286" s="74"/>
      <c r="U3286" s="74"/>
      <c r="V3286" s="74"/>
      <c r="W3286" s="74"/>
      <c r="X3286" s="74"/>
      <c r="Y3286" s="74"/>
      <c r="Z3286" s="74"/>
    </row>
    <row r="3287" spans="1:26">
      <c r="A3287" s="74"/>
      <c r="B3287" s="74"/>
      <c r="C3287" s="74"/>
      <c r="D3287" s="74"/>
      <c r="E3287" s="74"/>
      <c r="F3287" s="74"/>
      <c r="G3287" s="74"/>
      <c r="H3287" s="74"/>
      <c r="I3287" s="74"/>
      <c r="J3287" s="74"/>
      <c r="K3287" s="74"/>
      <c r="L3287" s="74"/>
      <c r="M3287" s="74"/>
      <c r="N3287" s="74"/>
      <c r="O3287" s="74"/>
      <c r="P3287" s="74"/>
      <c r="Q3287" s="74"/>
      <c r="R3287" s="74"/>
      <c r="S3287" s="74"/>
      <c r="T3287" s="74"/>
      <c r="U3287" s="74"/>
      <c r="V3287" s="74"/>
      <c r="W3287" s="74"/>
      <c r="X3287" s="74"/>
      <c r="Y3287" s="74"/>
      <c r="Z3287" s="74"/>
    </row>
    <row r="3288" spans="1:26">
      <c r="A3288" s="74"/>
      <c r="B3288" s="74"/>
      <c r="C3288" s="74"/>
      <c r="D3288" s="74"/>
      <c r="E3288" s="74"/>
      <c r="F3288" s="74"/>
      <c r="G3288" s="74"/>
      <c r="H3288" s="74"/>
      <c r="I3288" s="74"/>
      <c r="J3288" s="74"/>
      <c r="K3288" s="74"/>
      <c r="L3288" s="74"/>
      <c r="M3288" s="74"/>
      <c r="N3288" s="74"/>
      <c r="O3288" s="74"/>
      <c r="P3288" s="74"/>
      <c r="Q3288" s="74"/>
      <c r="R3288" s="74"/>
      <c r="S3288" s="74"/>
      <c r="T3288" s="74"/>
      <c r="U3288" s="74"/>
      <c r="V3288" s="74"/>
      <c r="W3288" s="74"/>
      <c r="X3288" s="74"/>
      <c r="Y3288" s="74"/>
      <c r="Z3288" s="74"/>
    </row>
    <row r="3289" spans="1:26">
      <c r="A3289" s="74"/>
      <c r="B3289" s="74"/>
      <c r="C3289" s="74"/>
      <c r="D3289" s="74"/>
      <c r="E3289" s="74"/>
      <c r="F3289" s="74"/>
      <c r="G3289" s="74"/>
      <c r="H3289" s="74"/>
      <c r="I3289" s="74"/>
      <c r="J3289" s="74"/>
      <c r="K3289" s="74"/>
      <c r="L3289" s="74"/>
      <c r="M3289" s="74"/>
      <c r="N3289" s="74"/>
      <c r="O3289" s="74"/>
      <c r="P3289" s="74"/>
      <c r="Q3289" s="74"/>
      <c r="R3289" s="74"/>
      <c r="S3289" s="74"/>
      <c r="T3289" s="74"/>
      <c r="U3289" s="74"/>
      <c r="V3289" s="74"/>
      <c r="W3289" s="74"/>
      <c r="X3289" s="74"/>
      <c r="Y3289" s="74"/>
      <c r="Z3289" s="74"/>
    </row>
    <row r="3290" spans="1:26">
      <c r="A3290" s="74"/>
      <c r="B3290" s="74"/>
      <c r="C3290" s="74"/>
      <c r="D3290" s="74"/>
      <c r="E3290" s="74"/>
      <c r="F3290" s="74"/>
      <c r="G3290" s="74"/>
      <c r="H3290" s="74"/>
      <c r="I3290" s="74"/>
      <c r="J3290" s="74"/>
      <c r="K3290" s="74"/>
      <c r="L3290" s="74"/>
      <c r="M3290" s="74"/>
      <c r="N3290" s="74"/>
      <c r="O3290" s="74"/>
      <c r="P3290" s="74"/>
      <c r="Q3290" s="74"/>
      <c r="R3290" s="74"/>
      <c r="S3290" s="74"/>
      <c r="T3290" s="74"/>
      <c r="U3290" s="74"/>
      <c r="V3290" s="74"/>
      <c r="W3290" s="74"/>
      <c r="X3290" s="74"/>
      <c r="Y3290" s="74"/>
      <c r="Z3290" s="74"/>
    </row>
    <row r="3291" spans="1:26">
      <c r="A3291" s="74"/>
      <c r="B3291" s="74"/>
      <c r="C3291" s="74"/>
      <c r="D3291" s="74"/>
      <c r="E3291" s="74"/>
      <c r="F3291" s="74"/>
      <c r="G3291" s="74"/>
      <c r="H3291" s="74"/>
      <c r="I3291" s="74"/>
      <c r="J3291" s="74"/>
      <c r="K3291" s="74"/>
      <c r="L3291" s="74"/>
      <c r="M3291" s="74"/>
      <c r="N3291" s="74"/>
      <c r="O3291" s="74"/>
      <c r="P3291" s="74"/>
      <c r="Q3291" s="74"/>
      <c r="R3291" s="74"/>
      <c r="S3291" s="74"/>
      <c r="T3291" s="74"/>
      <c r="U3291" s="74"/>
      <c r="V3291" s="74"/>
      <c r="W3291" s="74"/>
      <c r="X3291" s="74"/>
      <c r="Y3291" s="74"/>
      <c r="Z3291" s="74"/>
    </row>
    <row r="3292" spans="1:26">
      <c r="A3292" s="74"/>
      <c r="B3292" s="74"/>
      <c r="C3292" s="74"/>
      <c r="D3292" s="74"/>
      <c r="E3292" s="74"/>
      <c r="F3292" s="74"/>
      <c r="G3292" s="74"/>
      <c r="H3292" s="74"/>
      <c r="I3292" s="74"/>
      <c r="J3292" s="74"/>
      <c r="K3292" s="74"/>
      <c r="L3292" s="74"/>
      <c r="M3292" s="74"/>
      <c r="N3292" s="74"/>
      <c r="O3292" s="74"/>
      <c r="P3292" s="74"/>
      <c r="Q3292" s="74"/>
      <c r="R3292" s="74"/>
      <c r="S3292" s="74"/>
      <c r="T3292" s="74"/>
      <c r="U3292" s="74"/>
      <c r="V3292" s="74"/>
      <c r="W3292" s="74"/>
      <c r="X3292" s="74"/>
      <c r="Y3292" s="74"/>
      <c r="Z3292" s="74"/>
    </row>
    <row r="3293" spans="1:26">
      <c r="A3293" s="74"/>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row>
    <row r="3294" spans="1:26">
      <c r="A3294" s="74"/>
      <c r="B3294" s="74"/>
      <c r="C3294" s="74"/>
      <c r="D3294" s="74"/>
      <c r="E3294" s="74"/>
      <c r="F3294" s="74"/>
      <c r="G3294" s="74"/>
      <c r="H3294" s="74"/>
      <c r="I3294" s="74"/>
      <c r="J3294" s="74"/>
      <c r="K3294" s="74"/>
      <c r="L3294" s="74"/>
      <c r="M3294" s="74"/>
      <c r="N3294" s="74"/>
      <c r="O3294" s="74"/>
      <c r="P3294" s="74"/>
      <c r="Q3294" s="74"/>
      <c r="R3294" s="74"/>
      <c r="S3294" s="74"/>
      <c r="T3294" s="74"/>
      <c r="U3294" s="74"/>
      <c r="V3294" s="74"/>
      <c r="W3294" s="74"/>
      <c r="X3294" s="74"/>
      <c r="Y3294" s="74"/>
      <c r="Z3294" s="74"/>
    </row>
    <row r="3295" spans="1:26">
      <c r="A3295" s="74"/>
      <c r="B3295" s="74"/>
      <c r="C3295" s="74"/>
      <c r="D3295" s="74"/>
      <c r="E3295" s="74"/>
      <c r="F3295" s="74"/>
      <c r="G3295" s="74"/>
      <c r="H3295" s="74"/>
      <c r="I3295" s="74"/>
      <c r="J3295" s="74"/>
      <c r="K3295" s="74"/>
      <c r="L3295" s="74"/>
      <c r="M3295" s="74"/>
      <c r="N3295" s="74"/>
      <c r="O3295" s="74"/>
      <c r="P3295" s="74"/>
      <c r="Q3295" s="74"/>
      <c r="R3295" s="74"/>
      <c r="S3295" s="74"/>
      <c r="T3295" s="74"/>
      <c r="U3295" s="74"/>
      <c r="V3295" s="74"/>
      <c r="W3295" s="74"/>
      <c r="X3295" s="74"/>
      <c r="Y3295" s="74"/>
      <c r="Z3295" s="74"/>
    </row>
    <row r="3296" spans="1:26">
      <c r="A3296" s="74"/>
      <c r="B3296" s="74"/>
      <c r="C3296" s="74"/>
      <c r="D3296" s="74"/>
      <c r="E3296" s="74"/>
      <c r="F3296" s="74"/>
      <c r="G3296" s="74"/>
      <c r="H3296" s="74"/>
      <c r="I3296" s="74"/>
      <c r="J3296" s="74"/>
      <c r="K3296" s="74"/>
      <c r="L3296" s="74"/>
      <c r="M3296" s="74"/>
      <c r="N3296" s="74"/>
      <c r="O3296" s="74"/>
      <c r="P3296" s="74"/>
      <c r="Q3296" s="74"/>
      <c r="R3296" s="74"/>
      <c r="S3296" s="74"/>
      <c r="T3296" s="74"/>
      <c r="U3296" s="74"/>
      <c r="V3296" s="74"/>
      <c r="W3296" s="74"/>
      <c r="X3296" s="74"/>
      <c r="Y3296" s="74"/>
      <c r="Z3296" s="74"/>
    </row>
    <row r="3297" spans="1:26">
      <c r="A3297" s="74"/>
      <c r="B3297" s="74"/>
      <c r="C3297" s="74"/>
      <c r="D3297" s="74"/>
      <c r="E3297" s="74"/>
      <c r="F3297" s="74"/>
      <c r="G3297" s="74"/>
      <c r="H3297" s="74"/>
      <c r="I3297" s="74"/>
      <c r="J3297" s="74"/>
      <c r="K3297" s="74"/>
      <c r="L3297" s="74"/>
      <c r="M3297" s="74"/>
      <c r="N3297" s="74"/>
      <c r="O3297" s="74"/>
      <c r="P3297" s="74"/>
      <c r="Q3297" s="74"/>
      <c r="R3297" s="74"/>
      <c r="S3297" s="74"/>
      <c r="T3297" s="74"/>
      <c r="U3297" s="74"/>
      <c r="V3297" s="74"/>
      <c r="W3297" s="74"/>
      <c r="X3297" s="74"/>
      <c r="Y3297" s="74"/>
      <c r="Z3297" s="74"/>
    </row>
    <row r="3298" spans="1:26">
      <c r="A3298" s="74"/>
      <c r="B3298" s="74"/>
      <c r="C3298" s="74"/>
      <c r="D3298" s="74"/>
      <c r="E3298" s="74"/>
      <c r="F3298" s="74"/>
      <c r="G3298" s="74"/>
      <c r="H3298" s="74"/>
      <c r="I3298" s="74"/>
      <c r="J3298" s="74"/>
      <c r="K3298" s="74"/>
      <c r="L3298" s="74"/>
      <c r="M3298" s="74"/>
      <c r="N3298" s="74"/>
      <c r="O3298" s="74"/>
      <c r="P3298" s="74"/>
      <c r="Q3298" s="74"/>
      <c r="R3298" s="74"/>
      <c r="S3298" s="74"/>
      <c r="T3298" s="74"/>
      <c r="U3298" s="74"/>
      <c r="V3298" s="74"/>
      <c r="W3298" s="74"/>
      <c r="X3298" s="74"/>
      <c r="Y3298" s="74"/>
      <c r="Z3298" s="74"/>
    </row>
    <row r="3299" spans="1:26">
      <c r="A3299" s="74"/>
      <c r="B3299" s="74"/>
      <c r="C3299" s="74"/>
      <c r="D3299" s="74"/>
      <c r="E3299" s="74"/>
      <c r="F3299" s="74"/>
      <c r="G3299" s="74"/>
      <c r="H3299" s="74"/>
      <c r="I3299" s="74"/>
      <c r="J3299" s="74"/>
      <c r="K3299" s="74"/>
      <c r="L3299" s="74"/>
      <c r="M3299" s="74"/>
      <c r="N3299" s="74"/>
      <c r="O3299" s="74"/>
      <c r="P3299" s="74"/>
      <c r="Q3299" s="74"/>
      <c r="R3299" s="74"/>
      <c r="S3299" s="74"/>
      <c r="T3299" s="74"/>
      <c r="U3299" s="74"/>
      <c r="V3299" s="74"/>
      <c r="W3299" s="74"/>
      <c r="X3299" s="74"/>
      <c r="Y3299" s="74"/>
      <c r="Z3299" s="74"/>
    </row>
    <row r="3300" spans="1:26">
      <c r="A3300" s="74"/>
      <c r="B3300" s="74"/>
      <c r="C3300" s="74"/>
      <c r="D3300" s="74"/>
      <c r="E3300" s="74"/>
      <c r="F3300" s="74"/>
      <c r="G3300" s="74"/>
      <c r="H3300" s="74"/>
      <c r="I3300" s="74"/>
      <c r="J3300" s="74"/>
      <c r="K3300" s="74"/>
      <c r="L3300" s="74"/>
      <c r="M3300" s="74"/>
      <c r="N3300" s="74"/>
      <c r="O3300" s="74"/>
      <c r="P3300" s="74"/>
      <c r="Q3300" s="74"/>
      <c r="R3300" s="74"/>
      <c r="S3300" s="74"/>
      <c r="T3300" s="74"/>
      <c r="U3300" s="74"/>
      <c r="V3300" s="74"/>
      <c r="W3300" s="74"/>
      <c r="X3300" s="74"/>
      <c r="Y3300" s="74"/>
      <c r="Z3300" s="74"/>
    </row>
    <row r="3301" spans="1:26">
      <c r="A3301" s="74"/>
      <c r="B3301" s="74"/>
      <c r="C3301" s="74"/>
      <c r="D3301" s="74"/>
      <c r="E3301" s="74"/>
      <c r="F3301" s="74"/>
      <c r="G3301" s="74"/>
      <c r="H3301" s="74"/>
      <c r="I3301" s="74"/>
      <c r="J3301" s="74"/>
      <c r="K3301" s="74"/>
      <c r="L3301" s="74"/>
      <c r="M3301" s="74"/>
      <c r="N3301" s="74"/>
      <c r="O3301" s="74"/>
      <c r="P3301" s="74"/>
      <c r="Q3301" s="74"/>
      <c r="R3301" s="74"/>
      <c r="S3301" s="74"/>
      <c r="T3301" s="74"/>
      <c r="U3301" s="74"/>
      <c r="V3301" s="74"/>
      <c r="W3301" s="74"/>
      <c r="X3301" s="74"/>
      <c r="Y3301" s="74"/>
      <c r="Z3301" s="74"/>
    </row>
    <row r="3302" spans="1:26">
      <c r="A3302" s="74"/>
      <c r="B3302" s="74"/>
      <c r="C3302" s="74"/>
      <c r="D3302" s="74"/>
      <c r="E3302" s="74"/>
      <c r="F3302" s="74"/>
      <c r="G3302" s="74"/>
      <c r="H3302" s="74"/>
      <c r="I3302" s="74"/>
      <c r="J3302" s="74"/>
      <c r="K3302" s="74"/>
      <c r="L3302" s="74"/>
      <c r="M3302" s="74"/>
      <c r="N3302" s="74"/>
      <c r="O3302" s="74"/>
      <c r="P3302" s="74"/>
      <c r="Q3302" s="74"/>
      <c r="R3302" s="74"/>
      <c r="S3302" s="74"/>
      <c r="T3302" s="74"/>
      <c r="U3302" s="74"/>
      <c r="V3302" s="74"/>
      <c r="W3302" s="74"/>
      <c r="X3302" s="74"/>
      <c r="Y3302" s="74"/>
      <c r="Z3302" s="74"/>
    </row>
    <row r="3303" spans="1:26">
      <c r="A3303" s="74"/>
      <c r="B3303" s="74"/>
      <c r="C3303" s="74"/>
      <c r="D3303" s="74"/>
      <c r="E3303" s="74"/>
      <c r="F3303" s="74"/>
      <c r="G3303" s="74"/>
      <c r="H3303" s="74"/>
      <c r="I3303" s="74"/>
      <c r="J3303" s="74"/>
      <c r="K3303" s="74"/>
      <c r="L3303" s="74"/>
      <c r="M3303" s="74"/>
      <c r="N3303" s="74"/>
      <c r="O3303" s="74"/>
      <c r="P3303" s="74"/>
      <c r="Q3303" s="74"/>
      <c r="R3303" s="74"/>
      <c r="S3303" s="74"/>
      <c r="T3303" s="74"/>
      <c r="U3303" s="74"/>
      <c r="V3303" s="74"/>
      <c r="W3303" s="74"/>
      <c r="X3303" s="74"/>
      <c r="Y3303" s="74"/>
      <c r="Z3303" s="74"/>
    </row>
    <row r="3304" spans="1:26">
      <c r="A3304" s="74"/>
      <c r="B3304" s="74"/>
      <c r="C3304" s="74"/>
      <c r="D3304" s="74"/>
      <c r="E3304" s="74"/>
      <c r="F3304" s="74"/>
      <c r="G3304" s="74"/>
      <c r="H3304" s="74"/>
      <c r="I3304" s="74"/>
      <c r="J3304" s="74"/>
      <c r="K3304" s="74"/>
      <c r="L3304" s="74"/>
      <c r="M3304" s="74"/>
      <c r="N3304" s="74"/>
      <c r="O3304" s="74"/>
      <c r="P3304" s="74"/>
      <c r="Q3304" s="74"/>
      <c r="R3304" s="74"/>
      <c r="S3304" s="74"/>
      <c r="T3304" s="74"/>
      <c r="U3304" s="74"/>
      <c r="V3304" s="74"/>
      <c r="W3304" s="74"/>
      <c r="X3304" s="74"/>
      <c r="Y3304" s="74"/>
      <c r="Z3304" s="74"/>
    </row>
    <row r="3305" spans="1:26">
      <c r="A3305" s="74"/>
      <c r="B3305" s="74"/>
      <c r="C3305" s="74"/>
      <c r="D3305" s="74"/>
      <c r="E3305" s="74"/>
      <c r="F3305" s="74"/>
      <c r="G3305" s="74"/>
      <c r="H3305" s="74"/>
      <c r="I3305" s="74"/>
      <c r="J3305" s="74"/>
      <c r="K3305" s="74"/>
      <c r="L3305" s="74"/>
      <c r="M3305" s="74"/>
      <c r="N3305" s="74"/>
      <c r="O3305" s="74"/>
      <c r="P3305" s="74"/>
      <c r="Q3305" s="74"/>
      <c r="R3305" s="74"/>
      <c r="S3305" s="74"/>
      <c r="T3305" s="74"/>
      <c r="U3305" s="74"/>
      <c r="V3305" s="74"/>
      <c r="W3305" s="74"/>
      <c r="X3305" s="74"/>
      <c r="Y3305" s="74"/>
      <c r="Z3305" s="74"/>
    </row>
    <row r="3306" spans="1:26">
      <c r="A3306" s="74"/>
      <c r="B3306" s="74"/>
      <c r="C3306" s="74"/>
      <c r="D3306" s="74"/>
      <c r="E3306" s="74"/>
      <c r="F3306" s="74"/>
      <c r="G3306" s="74"/>
      <c r="H3306" s="74"/>
      <c r="I3306" s="74"/>
      <c r="J3306" s="74"/>
      <c r="K3306" s="74"/>
      <c r="L3306" s="74"/>
      <c r="M3306" s="74"/>
      <c r="N3306" s="74"/>
      <c r="O3306" s="74"/>
      <c r="P3306" s="74"/>
      <c r="Q3306" s="74"/>
      <c r="R3306" s="74"/>
      <c r="S3306" s="74"/>
      <c r="T3306" s="74"/>
      <c r="U3306" s="74"/>
      <c r="V3306" s="74"/>
      <c r="W3306" s="74"/>
      <c r="X3306" s="74"/>
      <c r="Y3306" s="74"/>
      <c r="Z3306" s="74"/>
    </row>
    <row r="3307" spans="1:26">
      <c r="A3307" s="74"/>
      <c r="B3307" s="74"/>
      <c r="C3307" s="74"/>
      <c r="D3307" s="74"/>
      <c r="E3307" s="74"/>
      <c r="F3307" s="74"/>
      <c r="G3307" s="74"/>
      <c r="H3307" s="74"/>
      <c r="I3307" s="74"/>
      <c r="J3307" s="74"/>
      <c r="K3307" s="74"/>
      <c r="L3307" s="74"/>
      <c r="M3307" s="74"/>
      <c r="N3307" s="74"/>
      <c r="O3307" s="74"/>
      <c r="P3307" s="74"/>
      <c r="Q3307" s="74"/>
      <c r="R3307" s="74"/>
      <c r="S3307" s="74"/>
      <c r="T3307" s="74"/>
      <c r="U3307" s="74"/>
      <c r="V3307" s="74"/>
      <c r="W3307" s="74"/>
      <c r="X3307" s="74"/>
      <c r="Y3307" s="74"/>
      <c r="Z3307" s="74"/>
    </row>
    <row r="3308" spans="1:26">
      <c r="A3308" s="74"/>
      <c r="B3308" s="74"/>
      <c r="C3308" s="74"/>
      <c r="D3308" s="74"/>
      <c r="E3308" s="74"/>
      <c r="F3308" s="74"/>
      <c r="G3308" s="74"/>
      <c r="H3308" s="74"/>
      <c r="I3308" s="74"/>
      <c r="J3308" s="74"/>
      <c r="K3308" s="74"/>
      <c r="L3308" s="74"/>
      <c r="M3308" s="74"/>
      <c r="N3308" s="74"/>
      <c r="O3308" s="74"/>
      <c r="P3308" s="74"/>
      <c r="Q3308" s="74"/>
      <c r="R3308" s="74"/>
      <c r="S3308" s="74"/>
      <c r="T3308" s="74"/>
      <c r="U3308" s="74"/>
      <c r="V3308" s="74"/>
      <c r="W3308" s="74"/>
      <c r="X3308" s="74"/>
      <c r="Y3308" s="74"/>
      <c r="Z3308" s="74"/>
    </row>
    <row r="3309" spans="1:26">
      <c r="A3309" s="74"/>
      <c r="B3309" s="74"/>
      <c r="C3309" s="74"/>
      <c r="D3309" s="74"/>
      <c r="E3309" s="74"/>
      <c r="F3309" s="74"/>
      <c r="G3309" s="74"/>
      <c r="H3309" s="74"/>
      <c r="I3309" s="74"/>
      <c r="J3309" s="74"/>
      <c r="K3309" s="74"/>
      <c r="L3309" s="74"/>
      <c r="M3309" s="74"/>
      <c r="N3309" s="74"/>
      <c r="O3309" s="74"/>
      <c r="P3309" s="74"/>
      <c r="Q3309" s="74"/>
      <c r="R3309" s="74"/>
      <c r="S3309" s="74"/>
      <c r="T3309" s="74"/>
      <c r="U3309" s="74"/>
      <c r="V3309" s="74"/>
      <c r="W3309" s="74"/>
      <c r="X3309" s="74"/>
      <c r="Y3309" s="74"/>
      <c r="Z3309" s="74"/>
    </row>
    <row r="3310" spans="1:26">
      <c r="A3310" s="74"/>
      <c r="B3310" s="74"/>
      <c r="C3310" s="74"/>
      <c r="D3310" s="74"/>
      <c r="E3310" s="74"/>
      <c r="F3310" s="74"/>
      <c r="G3310" s="74"/>
      <c r="H3310" s="74"/>
      <c r="I3310" s="74"/>
      <c r="J3310" s="74"/>
      <c r="K3310" s="74"/>
      <c r="L3310" s="74"/>
      <c r="M3310" s="74"/>
      <c r="N3310" s="74"/>
      <c r="O3310" s="74"/>
      <c r="P3310" s="74"/>
      <c r="Q3310" s="74"/>
      <c r="R3310" s="74"/>
      <c r="S3310" s="74"/>
      <c r="T3310" s="74"/>
      <c r="U3310" s="74"/>
      <c r="V3310" s="74"/>
      <c r="W3310" s="74"/>
      <c r="X3310" s="74"/>
      <c r="Y3310" s="74"/>
      <c r="Z3310" s="74"/>
    </row>
    <row r="3311" spans="1:26">
      <c r="A3311" s="74"/>
      <c r="B3311" s="74"/>
      <c r="C3311" s="74"/>
      <c r="D3311" s="74"/>
      <c r="E3311" s="74"/>
      <c r="F3311" s="74"/>
      <c r="G3311" s="74"/>
      <c r="H3311" s="74"/>
      <c r="I3311" s="74"/>
      <c r="J3311" s="74"/>
      <c r="K3311" s="74"/>
      <c r="L3311" s="74"/>
      <c r="M3311" s="74"/>
      <c r="N3311" s="74"/>
      <c r="O3311" s="74"/>
      <c r="P3311" s="74"/>
      <c r="Q3311" s="74"/>
      <c r="R3311" s="74"/>
      <c r="S3311" s="74"/>
      <c r="T3311" s="74"/>
      <c r="U3311" s="74"/>
      <c r="V3311" s="74"/>
      <c r="W3311" s="74"/>
      <c r="X3311" s="74"/>
      <c r="Y3311" s="74"/>
      <c r="Z3311" s="74"/>
    </row>
    <row r="3312" spans="1:26">
      <c r="A3312" s="74"/>
      <c r="B3312" s="74"/>
      <c r="C3312" s="74"/>
      <c r="D3312" s="74"/>
      <c r="E3312" s="74"/>
      <c r="F3312" s="74"/>
      <c r="G3312" s="74"/>
      <c r="H3312" s="74"/>
      <c r="I3312" s="74"/>
      <c r="J3312" s="74"/>
      <c r="K3312" s="74"/>
      <c r="L3312" s="74"/>
      <c r="M3312" s="74"/>
      <c r="N3312" s="74"/>
      <c r="O3312" s="74"/>
      <c r="P3312" s="74"/>
      <c r="Q3312" s="74"/>
      <c r="R3312" s="74"/>
      <c r="S3312" s="74"/>
      <c r="T3312" s="74"/>
      <c r="U3312" s="74"/>
      <c r="V3312" s="74"/>
      <c r="W3312" s="74"/>
      <c r="X3312" s="74"/>
      <c r="Y3312" s="74"/>
      <c r="Z3312" s="74"/>
    </row>
    <row r="3313" spans="1:26">
      <c r="A3313" s="74"/>
      <c r="B3313" s="74"/>
      <c r="C3313" s="74"/>
      <c r="D3313" s="74"/>
      <c r="E3313" s="74"/>
      <c r="F3313" s="74"/>
      <c r="G3313" s="74"/>
      <c r="H3313" s="74"/>
      <c r="I3313" s="74"/>
      <c r="J3313" s="74"/>
      <c r="K3313" s="74"/>
      <c r="L3313" s="74"/>
      <c r="M3313" s="74"/>
      <c r="N3313" s="74"/>
      <c r="O3313" s="74"/>
      <c r="P3313" s="74"/>
      <c r="Q3313" s="74"/>
      <c r="R3313" s="74"/>
      <c r="S3313" s="74"/>
      <c r="T3313" s="74"/>
      <c r="U3313" s="74"/>
      <c r="V3313" s="74"/>
      <c r="W3313" s="74"/>
      <c r="X3313" s="74"/>
      <c r="Y3313" s="74"/>
      <c r="Z3313" s="74"/>
    </row>
    <row r="3314" spans="1:26">
      <c r="A3314" s="74"/>
      <c r="B3314" s="74"/>
      <c r="C3314" s="74"/>
      <c r="D3314" s="74"/>
      <c r="E3314" s="74"/>
      <c r="F3314" s="74"/>
      <c r="G3314" s="74"/>
      <c r="H3314" s="74"/>
      <c r="I3314" s="74"/>
      <c r="J3314" s="74"/>
      <c r="K3314" s="74"/>
      <c r="L3314" s="74"/>
      <c r="M3314" s="74"/>
      <c r="N3314" s="74"/>
      <c r="O3314" s="74"/>
      <c r="P3314" s="74"/>
      <c r="Q3314" s="74"/>
      <c r="R3314" s="74"/>
      <c r="S3314" s="74"/>
      <c r="T3314" s="74"/>
      <c r="U3314" s="74"/>
      <c r="V3314" s="74"/>
      <c r="W3314" s="74"/>
      <c r="X3314" s="74"/>
      <c r="Y3314" s="74"/>
      <c r="Z3314" s="74"/>
    </row>
    <row r="3315" spans="1:26">
      <c r="A3315" s="74"/>
      <c r="B3315" s="74"/>
      <c r="C3315" s="74"/>
      <c r="D3315" s="74"/>
      <c r="E3315" s="74"/>
      <c r="F3315" s="74"/>
      <c r="G3315" s="74"/>
      <c r="H3315" s="74"/>
      <c r="I3315" s="74"/>
      <c r="J3315" s="74"/>
      <c r="K3315" s="74"/>
      <c r="L3315" s="74"/>
      <c r="M3315" s="74"/>
      <c r="N3315" s="74"/>
      <c r="O3315" s="74"/>
      <c r="P3315" s="74"/>
      <c r="Q3315" s="74"/>
      <c r="R3315" s="74"/>
      <c r="S3315" s="74"/>
      <c r="T3315" s="74"/>
      <c r="U3315" s="74"/>
      <c r="V3315" s="74"/>
      <c r="W3315" s="74"/>
      <c r="X3315" s="74"/>
      <c r="Y3315" s="74"/>
      <c r="Z3315" s="74"/>
    </row>
    <row r="3316" spans="1:26">
      <c r="A3316" s="74"/>
      <c r="B3316" s="74"/>
      <c r="C3316" s="74"/>
      <c r="D3316" s="74"/>
      <c r="E3316" s="74"/>
      <c r="F3316" s="74"/>
      <c r="G3316" s="74"/>
      <c r="H3316" s="74"/>
      <c r="I3316" s="74"/>
      <c r="J3316" s="74"/>
      <c r="K3316" s="74"/>
      <c r="L3316" s="74"/>
      <c r="M3316" s="74"/>
      <c r="N3316" s="74"/>
      <c r="O3316" s="74"/>
      <c r="P3316" s="74"/>
      <c r="Q3316" s="74"/>
      <c r="R3316" s="74"/>
      <c r="S3316" s="74"/>
      <c r="T3316" s="74"/>
      <c r="U3316" s="74"/>
      <c r="V3316" s="74"/>
      <c r="W3316" s="74"/>
      <c r="X3316" s="74"/>
      <c r="Y3316" s="74"/>
      <c r="Z3316" s="74"/>
    </row>
    <row r="3317" spans="1:26">
      <c r="A3317" s="74"/>
      <c r="B3317" s="74"/>
      <c r="C3317" s="74"/>
      <c r="D3317" s="74"/>
      <c r="E3317" s="74"/>
      <c r="F3317" s="74"/>
      <c r="G3317" s="74"/>
      <c r="H3317" s="74"/>
      <c r="I3317" s="74"/>
      <c r="J3317" s="74"/>
      <c r="K3317" s="74"/>
      <c r="L3317" s="74"/>
      <c r="M3317" s="74"/>
      <c r="N3317" s="74"/>
      <c r="O3317" s="74"/>
      <c r="P3317" s="74"/>
      <c r="Q3317" s="74"/>
      <c r="R3317" s="74"/>
      <c r="S3317" s="74"/>
      <c r="T3317" s="74"/>
      <c r="U3317" s="74"/>
      <c r="V3317" s="74"/>
      <c r="W3317" s="74"/>
      <c r="X3317" s="74"/>
      <c r="Y3317" s="74"/>
      <c r="Z3317" s="74"/>
    </row>
    <row r="3318" spans="1:26">
      <c r="A3318" s="74"/>
      <c r="B3318" s="74"/>
      <c r="C3318" s="74"/>
      <c r="D3318" s="74"/>
      <c r="E3318" s="74"/>
      <c r="F3318" s="74"/>
      <c r="G3318" s="74"/>
      <c r="H3318" s="74"/>
      <c r="I3318" s="74"/>
      <c r="J3318" s="74"/>
      <c r="K3318" s="74"/>
      <c r="L3318" s="74"/>
      <c r="M3318" s="74"/>
      <c r="N3318" s="74"/>
      <c r="O3318" s="74"/>
      <c r="P3318" s="74"/>
      <c r="Q3318" s="74"/>
      <c r="R3318" s="74"/>
      <c r="S3318" s="74"/>
      <c r="T3318" s="74"/>
      <c r="U3318" s="74"/>
      <c r="V3318" s="74"/>
      <c r="W3318" s="74"/>
      <c r="X3318" s="74"/>
      <c r="Y3318" s="74"/>
      <c r="Z3318" s="74"/>
    </row>
    <row r="3319" spans="1:26">
      <c r="A3319" s="74"/>
      <c r="B3319" s="74"/>
      <c r="C3319" s="74"/>
      <c r="D3319" s="74"/>
      <c r="E3319" s="74"/>
      <c r="F3319" s="74"/>
      <c r="G3319" s="74"/>
      <c r="H3319" s="74"/>
      <c r="I3319" s="74"/>
      <c r="J3319" s="74"/>
      <c r="K3319" s="74"/>
      <c r="L3319" s="74"/>
      <c r="M3319" s="74"/>
      <c r="N3319" s="74"/>
      <c r="O3319" s="74"/>
      <c r="P3319" s="74"/>
      <c r="Q3319" s="74"/>
      <c r="R3319" s="74"/>
      <c r="S3319" s="74"/>
      <c r="T3319" s="74"/>
      <c r="U3319" s="74"/>
      <c r="V3319" s="74"/>
      <c r="W3319" s="74"/>
      <c r="X3319" s="74"/>
      <c r="Y3319" s="74"/>
      <c r="Z3319" s="74"/>
    </row>
    <row r="3320" spans="1:26">
      <c r="A3320" s="74"/>
      <c r="B3320" s="74"/>
      <c r="C3320" s="74"/>
      <c r="D3320" s="74"/>
      <c r="E3320" s="74"/>
      <c r="F3320" s="74"/>
      <c r="G3320" s="74"/>
      <c r="H3320" s="74"/>
      <c r="I3320" s="74"/>
      <c r="J3320" s="74"/>
      <c r="K3320" s="74"/>
      <c r="L3320" s="74"/>
      <c r="M3320" s="74"/>
      <c r="N3320" s="74"/>
      <c r="O3320" s="74"/>
      <c r="P3320" s="74"/>
      <c r="Q3320" s="74"/>
      <c r="R3320" s="74"/>
      <c r="S3320" s="74"/>
      <c r="T3320" s="74"/>
      <c r="U3320" s="74"/>
      <c r="V3320" s="74"/>
      <c r="W3320" s="74"/>
      <c r="X3320" s="74"/>
      <c r="Y3320" s="74"/>
      <c r="Z3320" s="74"/>
    </row>
    <row r="3321" spans="1:26">
      <c r="A3321" s="74"/>
      <c r="B3321" s="74"/>
      <c r="C3321" s="74"/>
      <c r="D3321" s="74"/>
      <c r="E3321" s="74"/>
      <c r="F3321" s="74"/>
      <c r="G3321" s="74"/>
      <c r="H3321" s="74"/>
      <c r="I3321" s="74"/>
      <c r="J3321" s="74"/>
      <c r="K3321" s="74"/>
      <c r="L3321" s="74"/>
      <c r="M3321" s="74"/>
      <c r="N3321" s="74"/>
      <c r="O3321" s="74"/>
      <c r="P3321" s="74"/>
      <c r="Q3321" s="74"/>
      <c r="R3321" s="74"/>
      <c r="S3321" s="74"/>
      <c r="T3321" s="74"/>
      <c r="U3321" s="74"/>
      <c r="V3321" s="74"/>
      <c r="W3321" s="74"/>
      <c r="X3321" s="74"/>
      <c r="Y3321" s="74"/>
      <c r="Z3321" s="74"/>
    </row>
    <row r="3322" spans="1:26">
      <c r="A3322" s="74"/>
      <c r="B3322" s="74"/>
      <c r="C3322" s="74"/>
      <c r="D3322" s="74"/>
      <c r="E3322" s="74"/>
      <c r="F3322" s="74"/>
      <c r="G3322" s="74"/>
      <c r="H3322" s="74"/>
      <c r="I3322" s="74"/>
      <c r="J3322" s="74"/>
      <c r="K3322" s="74"/>
      <c r="L3322" s="74"/>
      <c r="M3322" s="74"/>
      <c r="N3322" s="74"/>
      <c r="O3322" s="74"/>
      <c r="P3322" s="74"/>
      <c r="Q3322" s="74"/>
      <c r="R3322" s="74"/>
      <c r="S3322" s="74"/>
      <c r="T3322" s="74"/>
      <c r="U3322" s="74"/>
      <c r="V3322" s="74"/>
      <c r="W3322" s="74"/>
      <c r="X3322" s="74"/>
      <c r="Y3322" s="74"/>
      <c r="Z3322" s="74"/>
    </row>
    <row r="3323" spans="1:26">
      <c r="A3323" s="74"/>
      <c r="B3323" s="74"/>
      <c r="C3323" s="74"/>
      <c r="D3323" s="74"/>
      <c r="E3323" s="74"/>
      <c r="F3323" s="74"/>
      <c r="G3323" s="74"/>
      <c r="H3323" s="74"/>
      <c r="I3323" s="74"/>
      <c r="J3323" s="74"/>
      <c r="K3323" s="74"/>
      <c r="L3323" s="74"/>
      <c r="M3323" s="74"/>
      <c r="N3323" s="74"/>
      <c r="O3323" s="74"/>
      <c r="P3323" s="74"/>
      <c r="Q3323" s="74"/>
      <c r="R3323" s="74"/>
      <c r="S3323" s="74"/>
      <c r="T3323" s="74"/>
      <c r="U3323" s="74"/>
      <c r="V3323" s="74"/>
      <c r="W3323" s="74"/>
      <c r="X3323" s="74"/>
      <c r="Y3323" s="74"/>
      <c r="Z3323" s="74"/>
    </row>
    <row r="3324" spans="1:26">
      <c r="A3324" s="74"/>
      <c r="B3324" s="74"/>
      <c r="C3324" s="74"/>
      <c r="D3324" s="74"/>
      <c r="E3324" s="74"/>
      <c r="F3324" s="74"/>
      <c r="G3324" s="74"/>
      <c r="H3324" s="74"/>
      <c r="I3324" s="74"/>
      <c r="J3324" s="74"/>
      <c r="K3324" s="74"/>
      <c r="L3324" s="74"/>
      <c r="M3324" s="74"/>
      <c r="N3324" s="74"/>
      <c r="O3324" s="74"/>
      <c r="P3324" s="74"/>
      <c r="Q3324" s="74"/>
      <c r="R3324" s="74"/>
      <c r="S3324" s="74"/>
      <c r="T3324" s="74"/>
      <c r="U3324" s="74"/>
      <c r="V3324" s="74"/>
      <c r="W3324" s="74"/>
      <c r="X3324" s="74"/>
      <c r="Y3324" s="74"/>
      <c r="Z3324" s="74"/>
    </row>
    <row r="3325" spans="1:26">
      <c r="A3325" s="74"/>
      <c r="B3325" s="74"/>
      <c r="C3325" s="74"/>
      <c r="D3325" s="74"/>
      <c r="E3325" s="74"/>
      <c r="F3325" s="74"/>
      <c r="G3325" s="74"/>
      <c r="H3325" s="74"/>
      <c r="I3325" s="74"/>
      <c r="J3325" s="74"/>
      <c r="K3325" s="74"/>
      <c r="L3325" s="74"/>
      <c r="M3325" s="74"/>
      <c r="N3325" s="74"/>
      <c r="O3325" s="74"/>
      <c r="P3325" s="74"/>
      <c r="Q3325" s="74"/>
      <c r="R3325" s="74"/>
      <c r="S3325" s="74"/>
      <c r="T3325" s="74"/>
      <c r="U3325" s="74"/>
      <c r="V3325" s="74"/>
      <c r="W3325" s="74"/>
      <c r="X3325" s="74"/>
      <c r="Y3325" s="74"/>
      <c r="Z3325" s="74"/>
    </row>
    <row r="3326" spans="1:26">
      <c r="A3326" s="74"/>
      <c r="B3326" s="74"/>
      <c r="C3326" s="74"/>
      <c r="D3326" s="74"/>
      <c r="E3326" s="74"/>
      <c r="F3326" s="74"/>
      <c r="G3326" s="74"/>
      <c r="H3326" s="74"/>
      <c r="I3326" s="74"/>
      <c r="J3326" s="74"/>
      <c r="K3326" s="74"/>
      <c r="L3326" s="74"/>
      <c r="M3326" s="74"/>
      <c r="N3326" s="74"/>
      <c r="O3326" s="74"/>
      <c r="P3326" s="74"/>
      <c r="Q3326" s="74"/>
      <c r="R3326" s="74"/>
      <c r="S3326" s="74"/>
      <c r="T3326" s="74"/>
      <c r="U3326" s="74"/>
      <c r="V3326" s="74"/>
      <c r="W3326" s="74"/>
      <c r="X3326" s="74"/>
      <c r="Y3326" s="74"/>
      <c r="Z3326" s="74"/>
    </row>
    <row r="3327" spans="1:26">
      <c r="A3327" s="74"/>
      <c r="B3327" s="74"/>
      <c r="C3327" s="74"/>
      <c r="D3327" s="74"/>
      <c r="E3327" s="74"/>
      <c r="F3327" s="74"/>
      <c r="G3327" s="74"/>
      <c r="H3327" s="74"/>
      <c r="I3327" s="74"/>
      <c r="J3327" s="74"/>
      <c r="K3327" s="74"/>
      <c r="L3327" s="74"/>
      <c r="M3327" s="74"/>
      <c r="N3327" s="74"/>
      <c r="O3327" s="74"/>
      <c r="P3327" s="74"/>
      <c r="Q3327" s="74"/>
      <c r="R3327" s="74"/>
      <c r="S3327" s="74"/>
      <c r="T3327" s="74"/>
      <c r="U3327" s="74"/>
      <c r="V3327" s="74"/>
      <c r="W3327" s="74"/>
      <c r="X3327" s="74"/>
      <c r="Y3327" s="74"/>
      <c r="Z3327" s="74"/>
    </row>
    <row r="3328" spans="1:26">
      <c r="A3328" s="74"/>
      <c r="B3328" s="74"/>
      <c r="C3328" s="74"/>
      <c r="D3328" s="74"/>
      <c r="E3328" s="74"/>
      <c r="F3328" s="74"/>
      <c r="G3328" s="74"/>
      <c r="H3328" s="74"/>
      <c r="I3328" s="74"/>
      <c r="J3328" s="74"/>
      <c r="K3328" s="74"/>
      <c r="L3328" s="74"/>
      <c r="M3328" s="74"/>
      <c r="N3328" s="74"/>
      <c r="O3328" s="74"/>
      <c r="P3328" s="74"/>
      <c r="Q3328" s="74"/>
      <c r="R3328" s="74"/>
      <c r="S3328" s="74"/>
      <c r="T3328" s="74"/>
      <c r="U3328" s="74"/>
      <c r="V3328" s="74"/>
      <c r="W3328" s="74"/>
      <c r="X3328" s="74"/>
      <c r="Y3328" s="74"/>
      <c r="Z3328" s="74"/>
    </row>
    <row r="3329" spans="1:26">
      <c r="A3329" s="74"/>
      <c r="B3329" s="74"/>
      <c r="C3329" s="74"/>
      <c r="D3329" s="74"/>
      <c r="E3329" s="74"/>
      <c r="F3329" s="74"/>
      <c r="G3329" s="74"/>
      <c r="H3329" s="74"/>
      <c r="I3329" s="74"/>
      <c r="J3329" s="74"/>
      <c r="K3329" s="74"/>
      <c r="L3329" s="74"/>
      <c r="M3329" s="74"/>
      <c r="N3329" s="74"/>
      <c r="O3329" s="74"/>
      <c r="P3329" s="74"/>
      <c r="Q3329" s="74"/>
      <c r="R3329" s="74"/>
      <c r="S3329" s="74"/>
      <c r="T3329" s="74"/>
      <c r="U3329" s="74"/>
      <c r="V3329" s="74"/>
      <c r="W3329" s="74"/>
      <c r="X3329" s="74"/>
      <c r="Y3329" s="74"/>
      <c r="Z3329" s="74"/>
    </row>
    <row r="3330" spans="1:26">
      <c r="A3330" s="74"/>
      <c r="B3330" s="74"/>
      <c r="C3330" s="74"/>
      <c r="D3330" s="74"/>
      <c r="E3330" s="74"/>
      <c r="F3330" s="74"/>
      <c r="G3330" s="74"/>
      <c r="H3330" s="74"/>
      <c r="I3330" s="74"/>
      <c r="J3330" s="74"/>
      <c r="K3330" s="74"/>
      <c r="L3330" s="74"/>
      <c r="M3330" s="74"/>
      <c r="N3330" s="74"/>
      <c r="O3330" s="74"/>
      <c r="P3330" s="74"/>
      <c r="Q3330" s="74"/>
      <c r="R3330" s="74"/>
      <c r="S3330" s="74"/>
      <c r="T3330" s="74"/>
      <c r="U3330" s="74"/>
      <c r="V3330" s="74"/>
      <c r="W3330" s="74"/>
      <c r="X3330" s="74"/>
      <c r="Y3330" s="74"/>
      <c r="Z3330" s="74"/>
    </row>
    <row r="3331" spans="1:26">
      <c r="A3331" s="74"/>
      <c r="B3331" s="74"/>
      <c r="C3331" s="74"/>
      <c r="D3331" s="74"/>
      <c r="E3331" s="74"/>
      <c r="F3331" s="74"/>
      <c r="G3331" s="74"/>
      <c r="H3331" s="74"/>
      <c r="I3331" s="74"/>
      <c r="J3331" s="74"/>
      <c r="K3331" s="74"/>
      <c r="L3331" s="74"/>
      <c r="M3331" s="74"/>
      <c r="N3331" s="74"/>
      <c r="O3331" s="74"/>
      <c r="P3331" s="74"/>
      <c r="Q3331" s="74"/>
      <c r="R3331" s="74"/>
      <c r="S3331" s="74"/>
      <c r="T3331" s="74"/>
      <c r="U3331" s="74"/>
      <c r="V3331" s="74"/>
      <c r="W3331" s="74"/>
      <c r="X3331" s="74"/>
      <c r="Y3331" s="74"/>
      <c r="Z3331" s="74"/>
    </row>
    <row r="3332" spans="1:26">
      <c r="A3332" s="74"/>
      <c r="B3332" s="74"/>
      <c r="C3332" s="74"/>
      <c r="D3332" s="74"/>
      <c r="E3332" s="74"/>
      <c r="F3332" s="74"/>
      <c r="G3332" s="74"/>
      <c r="H3332" s="74"/>
      <c r="I3332" s="74"/>
      <c r="J3332" s="74"/>
      <c r="K3332" s="74"/>
      <c r="L3332" s="74"/>
      <c r="M3332" s="74"/>
      <c r="N3332" s="74"/>
      <c r="O3332" s="74"/>
      <c r="P3332" s="74"/>
      <c r="Q3332" s="74"/>
      <c r="R3332" s="74"/>
      <c r="S3332" s="74"/>
      <c r="T3332" s="74"/>
      <c r="U3332" s="74"/>
      <c r="V3332" s="74"/>
      <c r="W3332" s="74"/>
      <c r="X3332" s="74"/>
      <c r="Y3332" s="74"/>
      <c r="Z3332" s="74"/>
    </row>
    <row r="3333" spans="1:26">
      <c r="A3333" s="74"/>
      <c r="B3333" s="74"/>
      <c r="C3333" s="74"/>
      <c r="D3333" s="74"/>
      <c r="E3333" s="74"/>
      <c r="F3333" s="74"/>
      <c r="G3333" s="74"/>
      <c r="H3333" s="74"/>
      <c r="I3333" s="74"/>
      <c r="J3333" s="74"/>
      <c r="K3333" s="74"/>
      <c r="L3333" s="74"/>
      <c r="M3333" s="74"/>
      <c r="N3333" s="74"/>
      <c r="O3333" s="74"/>
      <c r="P3333" s="74"/>
      <c r="Q3333" s="74"/>
      <c r="R3333" s="74"/>
      <c r="S3333" s="74"/>
      <c r="T3333" s="74"/>
      <c r="U3333" s="74"/>
      <c r="V3333" s="74"/>
      <c r="W3333" s="74"/>
      <c r="X3333" s="74"/>
      <c r="Y3333" s="74"/>
      <c r="Z3333" s="74"/>
    </row>
    <row r="3334" spans="1:26">
      <c r="A3334" s="74"/>
      <c r="B3334" s="74"/>
      <c r="C3334" s="74"/>
      <c r="D3334" s="74"/>
      <c r="E3334" s="74"/>
      <c r="F3334" s="74"/>
      <c r="G3334" s="74"/>
      <c r="H3334" s="74"/>
      <c r="I3334" s="74"/>
      <c r="J3334" s="74"/>
      <c r="K3334" s="74"/>
      <c r="L3334" s="74"/>
      <c r="M3334" s="74"/>
      <c r="N3334" s="74"/>
      <c r="O3334" s="74"/>
      <c r="P3334" s="74"/>
      <c r="Q3334" s="74"/>
      <c r="R3334" s="74"/>
      <c r="S3334" s="74"/>
      <c r="T3334" s="74"/>
      <c r="U3334" s="74"/>
      <c r="V3334" s="74"/>
      <c r="W3334" s="74"/>
      <c r="X3334" s="74"/>
      <c r="Y3334" s="74"/>
      <c r="Z3334" s="74"/>
    </row>
    <row r="3335" spans="1:26">
      <c r="A3335" s="74"/>
      <c r="B3335" s="74"/>
      <c r="C3335" s="74"/>
      <c r="D3335" s="74"/>
      <c r="E3335" s="74"/>
      <c r="F3335" s="74"/>
      <c r="G3335" s="74"/>
      <c r="H3335" s="74"/>
      <c r="I3335" s="74"/>
      <c r="J3335" s="74"/>
      <c r="K3335" s="74"/>
      <c r="L3335" s="74"/>
      <c r="M3335" s="74"/>
      <c r="N3335" s="74"/>
      <c r="O3335" s="74"/>
      <c r="P3335" s="74"/>
      <c r="Q3335" s="74"/>
      <c r="R3335" s="74"/>
      <c r="S3335" s="74"/>
      <c r="T3335" s="74"/>
      <c r="U3335" s="74"/>
      <c r="V3335" s="74"/>
      <c r="W3335" s="74"/>
      <c r="X3335" s="74"/>
      <c r="Y3335" s="74"/>
      <c r="Z3335" s="74"/>
    </row>
    <row r="3336" spans="1:26">
      <c r="A3336" s="74"/>
      <c r="B3336" s="74"/>
      <c r="C3336" s="74"/>
      <c r="D3336" s="74"/>
      <c r="E3336" s="74"/>
      <c r="F3336" s="74"/>
      <c r="G3336" s="74"/>
      <c r="H3336" s="74"/>
      <c r="I3336" s="74"/>
      <c r="J3336" s="74"/>
      <c r="K3336" s="74"/>
      <c r="L3336" s="74"/>
      <c r="M3336" s="74"/>
      <c r="N3336" s="74"/>
      <c r="O3336" s="74"/>
      <c r="P3336" s="74"/>
      <c r="Q3336" s="74"/>
      <c r="R3336" s="74"/>
      <c r="S3336" s="74"/>
      <c r="T3336" s="74"/>
      <c r="U3336" s="74"/>
      <c r="V3336" s="74"/>
      <c r="W3336" s="74"/>
      <c r="X3336" s="74"/>
      <c r="Y3336" s="74"/>
      <c r="Z3336" s="74"/>
    </row>
    <row r="3337" spans="1:26">
      <c r="A3337" s="74"/>
      <c r="B3337" s="74"/>
      <c r="C3337" s="74"/>
      <c r="D3337" s="74"/>
      <c r="E3337" s="74"/>
      <c r="F3337" s="74"/>
      <c r="G3337" s="74"/>
      <c r="H3337" s="74"/>
      <c r="I3337" s="74"/>
      <c r="J3337" s="74"/>
      <c r="K3337" s="74"/>
      <c r="L3337" s="74"/>
      <c r="M3337" s="74"/>
      <c r="N3337" s="74"/>
      <c r="O3337" s="74"/>
      <c r="P3337" s="74"/>
      <c r="Q3337" s="74"/>
      <c r="R3337" s="74"/>
      <c r="S3337" s="74"/>
      <c r="T3337" s="74"/>
      <c r="U3337" s="74"/>
      <c r="V3337" s="74"/>
      <c r="W3337" s="74"/>
      <c r="X3337" s="74"/>
      <c r="Y3337" s="74"/>
      <c r="Z3337" s="74"/>
    </row>
    <row r="3338" spans="1:26">
      <c r="A3338" s="74"/>
      <c r="B3338" s="74"/>
      <c r="C3338" s="74"/>
      <c r="D3338" s="74"/>
      <c r="E3338" s="74"/>
      <c r="F3338" s="74"/>
      <c r="G3338" s="74"/>
      <c r="H3338" s="74"/>
      <c r="I3338" s="74"/>
      <c r="J3338" s="74"/>
      <c r="K3338" s="74"/>
      <c r="L3338" s="74"/>
      <c r="M3338" s="74"/>
      <c r="N3338" s="74"/>
      <c r="O3338" s="74"/>
      <c r="P3338" s="74"/>
      <c r="Q3338" s="74"/>
      <c r="R3338" s="74"/>
      <c r="S3338" s="74"/>
      <c r="T3338" s="74"/>
      <c r="U3338" s="74"/>
      <c r="V3338" s="74"/>
      <c r="W3338" s="74"/>
      <c r="X3338" s="74"/>
      <c r="Y3338" s="74"/>
      <c r="Z3338" s="74"/>
    </row>
    <row r="3339" spans="1:26">
      <c r="A3339" s="74"/>
      <c r="B3339" s="74"/>
      <c r="C3339" s="74"/>
      <c r="D3339" s="74"/>
      <c r="E3339" s="74"/>
      <c r="F3339" s="74"/>
      <c r="G3339" s="74"/>
      <c r="H3339" s="74"/>
      <c r="I3339" s="74"/>
      <c r="J3339" s="74"/>
      <c r="K3339" s="74"/>
      <c r="L3339" s="74"/>
      <c r="M3339" s="74"/>
      <c r="N3339" s="74"/>
      <c r="O3339" s="74"/>
      <c r="P3339" s="74"/>
      <c r="Q3339" s="74"/>
      <c r="R3339" s="74"/>
      <c r="S3339" s="74"/>
      <c r="T3339" s="74"/>
      <c r="U3339" s="74"/>
      <c r="V3339" s="74"/>
      <c r="W3339" s="74"/>
      <c r="X3339" s="74"/>
      <c r="Y3339" s="74"/>
      <c r="Z3339" s="74"/>
    </row>
    <row r="3340" spans="1:26">
      <c r="A3340" s="74"/>
      <c r="B3340" s="74"/>
      <c r="C3340" s="74"/>
      <c r="D3340" s="74"/>
      <c r="E3340" s="74"/>
      <c r="F3340" s="74"/>
      <c r="G3340" s="74"/>
      <c r="H3340" s="74"/>
      <c r="I3340" s="74"/>
      <c r="J3340" s="74"/>
      <c r="K3340" s="74"/>
      <c r="L3340" s="74"/>
      <c r="M3340" s="74"/>
      <c r="N3340" s="74"/>
      <c r="O3340" s="74"/>
      <c r="P3340" s="74"/>
      <c r="Q3340" s="74"/>
      <c r="R3340" s="74"/>
      <c r="S3340" s="74"/>
      <c r="T3340" s="74"/>
      <c r="U3340" s="74"/>
      <c r="V3340" s="74"/>
      <c r="W3340" s="74"/>
      <c r="X3340" s="74"/>
      <c r="Y3340" s="74"/>
      <c r="Z3340" s="74"/>
    </row>
    <row r="3341" spans="1:26">
      <c r="A3341" s="74"/>
      <c r="B3341" s="74"/>
      <c r="C3341" s="74"/>
      <c r="D3341" s="74"/>
      <c r="E3341" s="74"/>
      <c r="F3341" s="74"/>
      <c r="G3341" s="74"/>
      <c r="H3341" s="74"/>
      <c r="I3341" s="74"/>
      <c r="J3341" s="74"/>
      <c r="K3341" s="74"/>
      <c r="L3341" s="74"/>
      <c r="M3341" s="74"/>
      <c r="N3341" s="74"/>
      <c r="O3341" s="74"/>
      <c r="P3341" s="74"/>
      <c r="Q3341" s="74"/>
      <c r="R3341" s="74"/>
      <c r="S3341" s="74"/>
      <c r="T3341" s="74"/>
      <c r="U3341" s="74"/>
      <c r="V3341" s="74"/>
      <c r="W3341" s="74"/>
      <c r="X3341" s="74"/>
      <c r="Y3341" s="74"/>
      <c r="Z3341" s="74"/>
    </row>
    <row r="3342" spans="1:26">
      <c r="A3342" s="74"/>
      <c r="B3342" s="74"/>
      <c r="C3342" s="74"/>
      <c r="D3342" s="74"/>
      <c r="E3342" s="74"/>
      <c r="F3342" s="74"/>
      <c r="G3342" s="74"/>
      <c r="H3342" s="74"/>
      <c r="I3342" s="74"/>
      <c r="J3342" s="74"/>
      <c r="K3342" s="74"/>
      <c r="L3342" s="74"/>
      <c r="M3342" s="74"/>
      <c r="N3342" s="74"/>
      <c r="O3342" s="74"/>
      <c r="P3342" s="74"/>
      <c r="Q3342" s="74"/>
      <c r="R3342" s="74"/>
      <c r="S3342" s="74"/>
      <c r="T3342" s="74"/>
      <c r="U3342" s="74"/>
      <c r="V3342" s="74"/>
      <c r="W3342" s="74"/>
      <c r="X3342" s="74"/>
      <c r="Y3342" s="74"/>
      <c r="Z3342" s="74"/>
    </row>
    <row r="3343" spans="1:26">
      <c r="A3343" s="74"/>
      <c r="B3343" s="74"/>
      <c r="C3343" s="74"/>
      <c r="D3343" s="74"/>
      <c r="E3343" s="74"/>
      <c r="F3343" s="74"/>
      <c r="G3343" s="74"/>
      <c r="H3343" s="74"/>
      <c r="I3343" s="74"/>
      <c r="J3343" s="74"/>
      <c r="K3343" s="74"/>
      <c r="L3343" s="74"/>
      <c r="M3343" s="74"/>
      <c r="N3343" s="74"/>
      <c r="O3343" s="74"/>
      <c r="P3343" s="74"/>
      <c r="Q3343" s="74"/>
      <c r="R3343" s="74"/>
      <c r="S3343" s="74"/>
      <c r="T3343" s="74"/>
      <c r="U3343" s="74"/>
      <c r="V3343" s="74"/>
      <c r="W3343" s="74"/>
      <c r="X3343" s="74"/>
      <c r="Y3343" s="74"/>
      <c r="Z3343" s="74"/>
    </row>
    <row r="3344" spans="1:26">
      <c r="A3344" s="74"/>
      <c r="B3344" s="74"/>
      <c r="C3344" s="74"/>
      <c r="D3344" s="74"/>
      <c r="E3344" s="74"/>
      <c r="F3344" s="74"/>
      <c r="G3344" s="74"/>
      <c r="H3344" s="74"/>
      <c r="I3344" s="74"/>
      <c r="J3344" s="74"/>
      <c r="K3344" s="74"/>
      <c r="L3344" s="74"/>
      <c r="M3344" s="74"/>
      <c r="N3344" s="74"/>
      <c r="O3344" s="74"/>
      <c r="P3344" s="74"/>
      <c r="Q3344" s="74"/>
      <c r="R3344" s="74"/>
      <c r="S3344" s="74"/>
      <c r="T3344" s="74"/>
      <c r="U3344" s="74"/>
      <c r="V3344" s="74"/>
      <c r="W3344" s="74"/>
      <c r="X3344" s="74"/>
      <c r="Y3344" s="74"/>
      <c r="Z3344" s="74"/>
    </row>
    <row r="3345" spans="1:26">
      <c r="A3345" s="74"/>
      <c r="B3345" s="74"/>
      <c r="C3345" s="74"/>
      <c r="D3345" s="74"/>
      <c r="E3345" s="74"/>
      <c r="F3345" s="74"/>
      <c r="G3345" s="74"/>
      <c r="H3345" s="74"/>
      <c r="I3345" s="74"/>
      <c r="J3345" s="74"/>
      <c r="K3345" s="74"/>
      <c r="L3345" s="74"/>
      <c r="M3345" s="74"/>
      <c r="N3345" s="74"/>
      <c r="O3345" s="74"/>
      <c r="P3345" s="74"/>
      <c r="Q3345" s="74"/>
      <c r="R3345" s="74"/>
      <c r="S3345" s="74"/>
      <c r="T3345" s="74"/>
      <c r="U3345" s="74"/>
      <c r="V3345" s="74"/>
      <c r="W3345" s="74"/>
      <c r="X3345" s="74"/>
      <c r="Y3345" s="74"/>
      <c r="Z3345" s="74"/>
    </row>
    <row r="3346" spans="1:26">
      <c r="A3346" s="74"/>
      <c r="B3346" s="74"/>
      <c r="C3346" s="74"/>
      <c r="D3346" s="74"/>
      <c r="E3346" s="74"/>
      <c r="F3346" s="74"/>
      <c r="G3346" s="74"/>
      <c r="H3346" s="74"/>
      <c r="I3346" s="74"/>
      <c r="J3346" s="74"/>
      <c r="K3346" s="74"/>
      <c r="L3346" s="74"/>
      <c r="M3346" s="74"/>
      <c r="N3346" s="74"/>
      <c r="O3346" s="74"/>
      <c r="P3346" s="74"/>
      <c r="Q3346" s="74"/>
      <c r="R3346" s="74"/>
      <c r="S3346" s="74"/>
      <c r="T3346" s="74"/>
      <c r="U3346" s="74"/>
      <c r="V3346" s="74"/>
      <c r="W3346" s="74"/>
      <c r="X3346" s="74"/>
      <c r="Y3346" s="74"/>
      <c r="Z3346" s="74"/>
    </row>
    <row r="3347" spans="1:26">
      <c r="A3347" s="74"/>
      <c r="B3347" s="74"/>
      <c r="C3347" s="74"/>
      <c r="D3347" s="74"/>
      <c r="E3347" s="74"/>
      <c r="F3347" s="74"/>
      <c r="G3347" s="74"/>
      <c r="H3347" s="74"/>
      <c r="I3347" s="74"/>
      <c r="J3347" s="74"/>
      <c r="K3347" s="74"/>
      <c r="L3347" s="74"/>
      <c r="M3347" s="74"/>
      <c r="N3347" s="74"/>
      <c r="O3347" s="74"/>
      <c r="P3347" s="74"/>
      <c r="Q3347" s="74"/>
      <c r="R3347" s="74"/>
      <c r="S3347" s="74"/>
      <c r="T3347" s="74"/>
      <c r="U3347" s="74"/>
      <c r="V3347" s="74"/>
      <c r="W3347" s="74"/>
      <c r="X3347" s="74"/>
      <c r="Y3347" s="74"/>
      <c r="Z3347" s="74"/>
    </row>
    <row r="3348" spans="1:26">
      <c r="A3348" s="74"/>
      <c r="B3348" s="74"/>
      <c r="C3348" s="74"/>
      <c r="D3348" s="74"/>
      <c r="E3348" s="74"/>
      <c r="F3348" s="74"/>
      <c r="G3348" s="74"/>
      <c r="H3348" s="74"/>
      <c r="I3348" s="74"/>
      <c r="J3348" s="74"/>
      <c r="K3348" s="74"/>
      <c r="L3348" s="74"/>
      <c r="M3348" s="74"/>
      <c r="N3348" s="74"/>
      <c r="O3348" s="74"/>
      <c r="P3348" s="74"/>
      <c r="Q3348" s="74"/>
      <c r="R3348" s="74"/>
      <c r="S3348" s="74"/>
      <c r="T3348" s="74"/>
      <c r="U3348" s="74"/>
      <c r="V3348" s="74"/>
      <c r="W3348" s="74"/>
      <c r="X3348" s="74"/>
      <c r="Y3348" s="74"/>
      <c r="Z3348" s="74"/>
    </row>
    <row r="3349" spans="1:26">
      <c r="A3349" s="74"/>
      <c r="B3349" s="74"/>
      <c r="C3349" s="74"/>
      <c r="D3349" s="74"/>
      <c r="E3349" s="74"/>
      <c r="F3349" s="74"/>
      <c r="G3349" s="74"/>
      <c r="H3349" s="74"/>
      <c r="I3349" s="74"/>
      <c r="J3349" s="74"/>
      <c r="K3349" s="74"/>
      <c r="L3349" s="74"/>
      <c r="M3349" s="74"/>
      <c r="N3349" s="74"/>
      <c r="O3349" s="74"/>
      <c r="P3349" s="74"/>
      <c r="Q3349" s="74"/>
      <c r="R3349" s="74"/>
      <c r="S3349" s="74"/>
      <c r="T3349" s="74"/>
      <c r="U3349" s="74"/>
      <c r="V3349" s="74"/>
      <c r="W3349" s="74"/>
      <c r="X3349" s="74"/>
      <c r="Y3349" s="74"/>
      <c r="Z3349" s="74"/>
    </row>
    <row r="3350" spans="1:26">
      <c r="A3350" s="74"/>
      <c r="B3350" s="74"/>
      <c r="C3350" s="74"/>
      <c r="D3350" s="74"/>
      <c r="E3350" s="74"/>
      <c r="F3350" s="74"/>
      <c r="G3350" s="74"/>
      <c r="H3350" s="74"/>
      <c r="I3350" s="74"/>
      <c r="J3350" s="74"/>
      <c r="K3350" s="74"/>
      <c r="L3350" s="74"/>
      <c r="M3350" s="74"/>
      <c r="N3350" s="74"/>
      <c r="O3350" s="74"/>
      <c r="P3350" s="74"/>
      <c r="Q3350" s="74"/>
      <c r="R3350" s="74"/>
      <c r="S3350" s="74"/>
      <c r="T3350" s="74"/>
      <c r="U3350" s="74"/>
      <c r="V3350" s="74"/>
      <c r="W3350" s="74"/>
      <c r="X3350" s="74"/>
      <c r="Y3350" s="74"/>
      <c r="Z3350" s="74"/>
    </row>
    <row r="3351" spans="1:26">
      <c r="A3351" s="74"/>
      <c r="B3351" s="74"/>
      <c r="C3351" s="74"/>
      <c r="D3351" s="74"/>
      <c r="E3351" s="74"/>
      <c r="F3351" s="74"/>
      <c r="G3351" s="74"/>
      <c r="H3351" s="74"/>
      <c r="I3351" s="74"/>
      <c r="J3351" s="74"/>
      <c r="K3351" s="74"/>
      <c r="L3351" s="74"/>
      <c r="M3351" s="74"/>
      <c r="N3351" s="74"/>
      <c r="O3351" s="74"/>
      <c r="P3351" s="74"/>
      <c r="Q3351" s="74"/>
      <c r="R3351" s="74"/>
      <c r="S3351" s="74"/>
      <c r="T3351" s="74"/>
      <c r="U3351" s="74"/>
      <c r="V3351" s="74"/>
      <c r="W3351" s="74"/>
      <c r="X3351" s="74"/>
      <c r="Y3351" s="74"/>
      <c r="Z3351" s="74"/>
    </row>
    <row r="3352" spans="1:26">
      <c r="A3352" s="74"/>
      <c r="B3352" s="74"/>
      <c r="C3352" s="74"/>
      <c r="D3352" s="74"/>
      <c r="E3352" s="74"/>
      <c r="F3352" s="74"/>
      <c r="G3352" s="74"/>
      <c r="H3352" s="74"/>
      <c r="I3352" s="74"/>
      <c r="J3352" s="74"/>
      <c r="K3352" s="74"/>
      <c r="L3352" s="74"/>
      <c r="M3352" s="74"/>
      <c r="N3352" s="74"/>
      <c r="O3352" s="74"/>
      <c r="P3352" s="74"/>
      <c r="Q3352" s="74"/>
      <c r="R3352" s="74"/>
      <c r="S3352" s="74"/>
      <c r="T3352" s="74"/>
      <c r="U3352" s="74"/>
      <c r="V3352" s="74"/>
      <c r="W3352" s="74"/>
      <c r="X3352" s="74"/>
      <c r="Y3352" s="74"/>
      <c r="Z3352" s="74"/>
    </row>
    <row r="3353" spans="1:26">
      <c r="A3353" s="74"/>
      <c r="B3353" s="74"/>
      <c r="C3353" s="74"/>
      <c r="D3353" s="74"/>
      <c r="E3353" s="74"/>
      <c r="F3353" s="74"/>
      <c r="G3353" s="74"/>
      <c r="H3353" s="74"/>
      <c r="I3353" s="74"/>
      <c r="J3353" s="74"/>
      <c r="K3353" s="74"/>
      <c r="L3353" s="74"/>
      <c r="M3353" s="74"/>
      <c r="N3353" s="74"/>
      <c r="O3353" s="74"/>
      <c r="P3353" s="74"/>
      <c r="Q3353" s="74"/>
      <c r="R3353" s="74"/>
      <c r="S3353" s="74"/>
      <c r="T3353" s="74"/>
      <c r="U3353" s="74"/>
      <c r="V3353" s="74"/>
      <c r="W3353" s="74"/>
      <c r="X3353" s="74"/>
      <c r="Y3353" s="74"/>
      <c r="Z3353" s="74"/>
    </row>
    <row r="3354" spans="1:26">
      <c r="A3354" s="74"/>
      <c r="B3354" s="74"/>
      <c r="C3354" s="74"/>
      <c r="D3354" s="74"/>
      <c r="E3354" s="74"/>
      <c r="F3354" s="74"/>
      <c r="G3354" s="74"/>
      <c r="H3354" s="74"/>
      <c r="I3354" s="74"/>
      <c r="J3354" s="74"/>
      <c r="K3354" s="74"/>
      <c r="L3354" s="74"/>
      <c r="M3354" s="74"/>
      <c r="N3354" s="74"/>
      <c r="O3354" s="74"/>
      <c r="P3354" s="74"/>
      <c r="Q3354" s="74"/>
      <c r="R3354" s="74"/>
      <c r="S3354" s="74"/>
      <c r="T3354" s="74"/>
      <c r="U3354" s="74"/>
      <c r="V3354" s="74"/>
      <c r="W3354" s="74"/>
      <c r="X3354" s="74"/>
      <c r="Y3354" s="74"/>
      <c r="Z3354" s="74"/>
    </row>
    <row r="3355" spans="1:26">
      <c r="A3355" s="74"/>
      <c r="B3355" s="74"/>
      <c r="C3355" s="74"/>
      <c r="D3355" s="74"/>
      <c r="E3355" s="74"/>
      <c r="F3355" s="74"/>
      <c r="G3355" s="74"/>
      <c r="H3355" s="74"/>
      <c r="I3355" s="74"/>
      <c r="J3355" s="74"/>
      <c r="K3355" s="74"/>
      <c r="L3355" s="74"/>
      <c r="M3355" s="74"/>
      <c r="N3355" s="74"/>
      <c r="O3355" s="74"/>
      <c r="P3355" s="74"/>
      <c r="Q3355" s="74"/>
      <c r="R3355" s="74"/>
      <c r="S3355" s="74"/>
      <c r="T3355" s="74"/>
      <c r="U3355" s="74"/>
      <c r="V3355" s="74"/>
      <c r="W3355" s="74"/>
      <c r="X3355" s="74"/>
      <c r="Y3355" s="74"/>
      <c r="Z3355" s="74"/>
    </row>
    <row r="3356" spans="1:26">
      <c r="A3356" s="74"/>
      <c r="B3356" s="74"/>
      <c r="C3356" s="74"/>
      <c r="D3356" s="74"/>
      <c r="E3356" s="74"/>
      <c r="F3356" s="74"/>
      <c r="G3356" s="74"/>
      <c r="H3356" s="74"/>
      <c r="I3356" s="74"/>
      <c r="J3356" s="74"/>
      <c r="K3356" s="74"/>
      <c r="L3356" s="74"/>
      <c r="M3356" s="74"/>
      <c r="N3356" s="74"/>
      <c r="O3356" s="74"/>
      <c r="P3356" s="74"/>
      <c r="Q3356" s="74"/>
      <c r="R3356" s="74"/>
      <c r="S3356" s="74"/>
      <c r="T3356" s="74"/>
      <c r="U3356" s="74"/>
      <c r="V3356" s="74"/>
      <c r="W3356" s="74"/>
      <c r="X3356" s="74"/>
      <c r="Y3356" s="74"/>
      <c r="Z3356" s="74"/>
    </row>
    <row r="3357" spans="1:26">
      <c r="A3357" s="74"/>
      <c r="B3357" s="74"/>
      <c r="C3357" s="74"/>
      <c r="D3357" s="74"/>
      <c r="E3357" s="74"/>
      <c r="F3357" s="74"/>
      <c r="G3357" s="74"/>
      <c r="H3357" s="74"/>
      <c r="I3357" s="74"/>
      <c r="J3357" s="74"/>
      <c r="K3357" s="74"/>
      <c r="L3357" s="74"/>
      <c r="M3357" s="74"/>
      <c r="N3357" s="74"/>
      <c r="O3357" s="74"/>
      <c r="P3357" s="74"/>
      <c r="Q3357" s="74"/>
      <c r="R3357" s="74"/>
      <c r="S3357" s="74"/>
      <c r="T3357" s="74"/>
      <c r="U3357" s="74"/>
      <c r="V3357" s="74"/>
      <c r="W3357" s="74"/>
      <c r="X3357" s="74"/>
      <c r="Y3357" s="74"/>
      <c r="Z3357" s="74"/>
    </row>
    <row r="3358" spans="1:26">
      <c r="A3358" s="74"/>
      <c r="B3358" s="74"/>
      <c r="C3358" s="74"/>
      <c r="D3358" s="74"/>
      <c r="E3358" s="74"/>
      <c r="F3358" s="74"/>
      <c r="G3358" s="74"/>
      <c r="H3358" s="74"/>
      <c r="I3358" s="74"/>
      <c r="J3358" s="74"/>
      <c r="K3358" s="74"/>
      <c r="L3358" s="74"/>
      <c r="M3358" s="74"/>
      <c r="N3358" s="74"/>
      <c r="O3358" s="74"/>
      <c r="P3358" s="74"/>
      <c r="Q3358" s="74"/>
      <c r="R3358" s="74"/>
      <c r="S3358" s="74"/>
      <c r="T3358" s="74"/>
      <c r="U3358" s="74"/>
      <c r="V3358" s="74"/>
      <c r="W3358" s="74"/>
      <c r="X3358" s="74"/>
      <c r="Y3358" s="74"/>
      <c r="Z3358" s="74"/>
    </row>
    <row r="3359" spans="1:26">
      <c r="A3359" s="74"/>
      <c r="B3359" s="74"/>
      <c r="C3359" s="74"/>
      <c r="D3359" s="74"/>
      <c r="E3359" s="74"/>
      <c r="F3359" s="74"/>
      <c r="G3359" s="74"/>
      <c r="H3359" s="74"/>
      <c r="I3359" s="74"/>
      <c r="J3359" s="74"/>
      <c r="K3359" s="74"/>
      <c r="L3359" s="74"/>
      <c r="M3359" s="74"/>
      <c r="N3359" s="74"/>
      <c r="O3359" s="74"/>
      <c r="P3359" s="74"/>
      <c r="Q3359" s="74"/>
      <c r="R3359" s="74"/>
      <c r="S3359" s="74"/>
      <c r="T3359" s="74"/>
      <c r="U3359" s="74"/>
      <c r="V3359" s="74"/>
      <c r="W3359" s="74"/>
      <c r="X3359" s="74"/>
      <c r="Y3359" s="74"/>
      <c r="Z3359" s="74"/>
    </row>
    <row r="3360" spans="1:26">
      <c r="A3360" s="74"/>
      <c r="B3360" s="74"/>
      <c r="C3360" s="74"/>
      <c r="D3360" s="74"/>
      <c r="E3360" s="74"/>
      <c r="F3360" s="74"/>
      <c r="G3360" s="74"/>
      <c r="H3360" s="74"/>
      <c r="I3360" s="74"/>
      <c r="J3360" s="74"/>
      <c r="K3360" s="74"/>
      <c r="L3360" s="74"/>
      <c r="M3360" s="74"/>
      <c r="N3360" s="74"/>
      <c r="O3360" s="74"/>
      <c r="P3360" s="74"/>
      <c r="Q3360" s="74"/>
      <c r="R3360" s="74"/>
      <c r="S3360" s="74"/>
      <c r="T3360" s="74"/>
      <c r="U3360" s="74"/>
      <c r="V3360" s="74"/>
      <c r="W3360" s="74"/>
      <c r="X3360" s="74"/>
      <c r="Y3360" s="74"/>
      <c r="Z3360" s="74"/>
    </row>
    <row r="3361" spans="1:26">
      <c r="A3361" s="74"/>
      <c r="B3361" s="74"/>
      <c r="C3361" s="74"/>
      <c r="D3361" s="74"/>
      <c r="E3361" s="74"/>
      <c r="F3361" s="74"/>
      <c r="G3361" s="74"/>
      <c r="H3361" s="74"/>
      <c r="I3361" s="74"/>
      <c r="J3361" s="74"/>
      <c r="K3361" s="74"/>
      <c r="L3361" s="74"/>
      <c r="M3361" s="74"/>
      <c r="N3361" s="74"/>
      <c r="O3361" s="74"/>
      <c r="P3361" s="74"/>
      <c r="Q3361" s="74"/>
      <c r="R3361" s="74"/>
      <c r="S3361" s="74"/>
      <c r="T3361" s="74"/>
      <c r="U3361" s="74"/>
      <c r="V3361" s="74"/>
      <c r="W3361" s="74"/>
      <c r="X3361" s="74"/>
      <c r="Y3361" s="74"/>
      <c r="Z3361" s="74"/>
    </row>
    <row r="3362" spans="1:26">
      <c r="A3362" s="74"/>
      <c r="B3362" s="74"/>
      <c r="C3362" s="74"/>
      <c r="D3362" s="74"/>
      <c r="E3362" s="74"/>
      <c r="F3362" s="74"/>
      <c r="G3362" s="74"/>
      <c r="H3362" s="74"/>
      <c r="I3362" s="74"/>
      <c r="J3362" s="74"/>
      <c r="K3362" s="74"/>
      <c r="L3362" s="74"/>
      <c r="M3362" s="74"/>
      <c r="N3362" s="74"/>
      <c r="O3362" s="74"/>
      <c r="P3362" s="74"/>
      <c r="Q3362" s="74"/>
      <c r="R3362" s="74"/>
      <c r="S3362" s="74"/>
      <c r="T3362" s="74"/>
      <c r="U3362" s="74"/>
      <c r="V3362" s="74"/>
      <c r="W3362" s="74"/>
      <c r="X3362" s="74"/>
      <c r="Y3362" s="74"/>
      <c r="Z3362" s="74"/>
    </row>
    <row r="3363" spans="1:26">
      <c r="A3363" s="74"/>
      <c r="B3363" s="74"/>
      <c r="C3363" s="74"/>
      <c r="D3363" s="74"/>
      <c r="E3363" s="74"/>
      <c r="F3363" s="74"/>
      <c r="G3363" s="74"/>
      <c r="H3363" s="74"/>
      <c r="I3363" s="74"/>
      <c r="J3363" s="74"/>
      <c r="K3363" s="74"/>
      <c r="L3363" s="74"/>
      <c r="M3363" s="74"/>
      <c r="N3363" s="74"/>
      <c r="O3363" s="74"/>
      <c r="P3363" s="74"/>
      <c r="Q3363" s="74"/>
      <c r="R3363" s="74"/>
      <c r="S3363" s="74"/>
      <c r="T3363" s="74"/>
      <c r="U3363" s="74"/>
      <c r="V3363" s="74"/>
      <c r="W3363" s="74"/>
      <c r="X3363" s="74"/>
      <c r="Y3363" s="74"/>
      <c r="Z3363" s="74"/>
    </row>
    <row r="3364" spans="1:26">
      <c r="A3364" s="74"/>
      <c r="B3364" s="74"/>
      <c r="C3364" s="74"/>
      <c r="D3364" s="74"/>
      <c r="E3364" s="74"/>
      <c r="F3364" s="74"/>
      <c r="G3364" s="74"/>
      <c r="H3364" s="74"/>
      <c r="I3364" s="74"/>
      <c r="J3364" s="74"/>
      <c r="K3364" s="74"/>
      <c r="L3364" s="74"/>
      <c r="M3364" s="74"/>
      <c r="N3364" s="74"/>
      <c r="O3364" s="74"/>
      <c r="P3364" s="74"/>
      <c r="Q3364" s="74"/>
      <c r="R3364" s="74"/>
      <c r="S3364" s="74"/>
      <c r="T3364" s="74"/>
      <c r="U3364" s="74"/>
      <c r="V3364" s="74"/>
      <c r="W3364" s="74"/>
      <c r="X3364" s="74"/>
      <c r="Y3364" s="74"/>
      <c r="Z3364" s="74"/>
    </row>
    <row r="3365" spans="1:26">
      <c r="A3365" s="74"/>
      <c r="B3365" s="74"/>
      <c r="C3365" s="74"/>
      <c r="D3365" s="74"/>
      <c r="E3365" s="74"/>
      <c r="F3365" s="74"/>
      <c r="G3365" s="74"/>
      <c r="H3365" s="74"/>
      <c r="I3365" s="74"/>
      <c r="J3365" s="74"/>
      <c r="K3365" s="74"/>
      <c r="L3365" s="74"/>
      <c r="M3365" s="74"/>
      <c r="N3365" s="74"/>
      <c r="O3365" s="74"/>
      <c r="P3365" s="74"/>
      <c r="Q3365" s="74"/>
      <c r="R3365" s="74"/>
      <c r="S3365" s="74"/>
      <c r="T3365" s="74"/>
      <c r="U3365" s="74"/>
      <c r="V3365" s="74"/>
      <c r="W3365" s="74"/>
      <c r="X3365" s="74"/>
      <c r="Y3365" s="74"/>
      <c r="Z3365" s="74"/>
    </row>
    <row r="3366" spans="1:26">
      <c r="A3366" s="74"/>
      <c r="B3366" s="74"/>
      <c r="C3366" s="74"/>
      <c r="D3366" s="74"/>
      <c r="E3366" s="74"/>
      <c r="F3366" s="74"/>
      <c r="G3366" s="74"/>
      <c r="H3366" s="74"/>
      <c r="I3366" s="74"/>
      <c r="J3366" s="74"/>
      <c r="K3366" s="74"/>
      <c r="L3366" s="74"/>
      <c r="M3366" s="74"/>
      <c r="N3366" s="74"/>
      <c r="O3366" s="74"/>
      <c r="P3366" s="74"/>
      <c r="Q3366" s="74"/>
      <c r="R3366" s="74"/>
      <c r="S3366" s="74"/>
      <c r="T3366" s="74"/>
      <c r="U3366" s="74"/>
      <c r="V3366" s="74"/>
      <c r="W3366" s="74"/>
      <c r="X3366" s="74"/>
      <c r="Y3366" s="74"/>
      <c r="Z3366" s="74"/>
    </row>
    <row r="3367" spans="1:26">
      <c r="A3367" s="74"/>
      <c r="B3367" s="74"/>
      <c r="C3367" s="74"/>
      <c r="D3367" s="74"/>
      <c r="E3367" s="74"/>
      <c r="F3367" s="74"/>
      <c r="G3367" s="74"/>
      <c r="H3367" s="74"/>
      <c r="I3367" s="74"/>
      <c r="J3367" s="74"/>
      <c r="K3367" s="74"/>
      <c r="L3367" s="74"/>
      <c r="M3367" s="74"/>
      <c r="N3367" s="74"/>
      <c r="O3367" s="74"/>
      <c r="P3367" s="74"/>
      <c r="Q3367" s="74"/>
      <c r="R3367" s="74"/>
      <c r="S3367" s="74"/>
      <c r="T3367" s="74"/>
      <c r="U3367" s="74"/>
      <c r="V3367" s="74"/>
      <c r="W3367" s="74"/>
      <c r="X3367" s="74"/>
      <c r="Y3367" s="74"/>
      <c r="Z3367" s="74"/>
    </row>
    <row r="3368" spans="1:26">
      <c r="A3368" s="74"/>
      <c r="B3368" s="74"/>
      <c r="C3368" s="74"/>
      <c r="D3368" s="74"/>
      <c r="E3368" s="74"/>
      <c r="F3368" s="74"/>
      <c r="G3368" s="74"/>
      <c r="H3368" s="74"/>
      <c r="I3368" s="74"/>
      <c r="J3368" s="74"/>
      <c r="K3368" s="74"/>
      <c r="L3368" s="74"/>
      <c r="M3368" s="74"/>
      <c r="N3368" s="74"/>
      <c r="O3368" s="74"/>
      <c r="P3368" s="74"/>
      <c r="Q3368" s="74"/>
      <c r="R3368" s="74"/>
      <c r="S3368" s="74"/>
      <c r="T3368" s="74"/>
      <c r="U3368" s="74"/>
      <c r="V3368" s="74"/>
      <c r="W3368" s="74"/>
      <c r="X3368" s="74"/>
      <c r="Y3368" s="74"/>
      <c r="Z3368" s="74"/>
    </row>
    <row r="3369" spans="1:26">
      <c r="A3369" s="74"/>
      <c r="B3369" s="74"/>
      <c r="C3369" s="74"/>
      <c r="D3369" s="74"/>
      <c r="E3369" s="74"/>
      <c r="F3369" s="74"/>
      <c r="G3369" s="74"/>
      <c r="H3369" s="74"/>
      <c r="I3369" s="74"/>
      <c r="J3369" s="74"/>
      <c r="K3369" s="74"/>
      <c r="L3369" s="74"/>
      <c r="M3369" s="74"/>
      <c r="N3369" s="74"/>
      <c r="O3369" s="74"/>
      <c r="P3369" s="74"/>
      <c r="Q3369" s="74"/>
      <c r="R3369" s="74"/>
      <c r="S3369" s="74"/>
      <c r="T3369" s="74"/>
      <c r="U3369" s="74"/>
      <c r="V3369" s="74"/>
      <c r="W3369" s="74"/>
      <c r="X3369" s="74"/>
      <c r="Y3369" s="74"/>
      <c r="Z3369" s="74"/>
    </row>
    <row r="3370" spans="1:26">
      <c r="A3370" s="74"/>
      <c r="B3370" s="74"/>
      <c r="C3370" s="74"/>
      <c r="D3370" s="74"/>
      <c r="E3370" s="74"/>
      <c r="F3370" s="74"/>
      <c r="G3370" s="74"/>
      <c r="H3370" s="74"/>
      <c r="I3370" s="74"/>
      <c r="J3370" s="74"/>
      <c r="K3370" s="74"/>
      <c r="L3370" s="74"/>
      <c r="M3370" s="74"/>
      <c r="N3370" s="74"/>
      <c r="O3370" s="74"/>
      <c r="P3370" s="74"/>
      <c r="Q3370" s="74"/>
      <c r="R3370" s="74"/>
      <c r="S3370" s="74"/>
      <c r="T3370" s="74"/>
      <c r="U3370" s="74"/>
      <c r="V3370" s="74"/>
      <c r="W3370" s="74"/>
      <c r="X3370" s="74"/>
      <c r="Y3370" s="74"/>
      <c r="Z3370" s="74"/>
    </row>
    <row r="3371" spans="1:26">
      <c r="A3371" s="74"/>
      <c r="B3371" s="74"/>
      <c r="C3371" s="74"/>
      <c r="D3371" s="74"/>
      <c r="E3371" s="74"/>
      <c r="F3371" s="74"/>
      <c r="G3371" s="74"/>
      <c r="H3371" s="74"/>
      <c r="I3371" s="74"/>
      <c r="J3371" s="74"/>
      <c r="K3371" s="74"/>
      <c r="L3371" s="74"/>
      <c r="M3371" s="74"/>
      <c r="N3371" s="74"/>
      <c r="O3371" s="74"/>
      <c r="P3371" s="74"/>
      <c r="Q3371" s="74"/>
      <c r="R3371" s="74"/>
      <c r="S3371" s="74"/>
      <c r="T3371" s="74"/>
      <c r="U3371" s="74"/>
      <c r="V3371" s="74"/>
      <c r="W3371" s="74"/>
      <c r="X3371" s="74"/>
      <c r="Y3371" s="74"/>
      <c r="Z3371" s="74"/>
    </row>
    <row r="3372" spans="1:26">
      <c r="A3372" s="74"/>
      <c r="B3372" s="74"/>
      <c r="C3372" s="74"/>
      <c r="D3372" s="74"/>
      <c r="E3372" s="74"/>
      <c r="F3372" s="74"/>
      <c r="G3372" s="74"/>
      <c r="H3372" s="74"/>
      <c r="I3372" s="74"/>
      <c r="J3372" s="74"/>
      <c r="K3372" s="74"/>
      <c r="L3372" s="74"/>
      <c r="M3372" s="74"/>
      <c r="N3372" s="74"/>
      <c r="O3372" s="74"/>
      <c r="P3372" s="74"/>
      <c r="Q3372" s="74"/>
      <c r="R3372" s="74"/>
      <c r="S3372" s="74"/>
      <c r="T3372" s="74"/>
      <c r="U3372" s="74"/>
      <c r="V3372" s="74"/>
      <c r="W3372" s="74"/>
      <c r="X3372" s="74"/>
      <c r="Y3372" s="74"/>
      <c r="Z3372" s="74"/>
    </row>
    <row r="3373" spans="1:26">
      <c r="A3373" s="74"/>
      <c r="B3373" s="74"/>
      <c r="C3373" s="74"/>
      <c r="D3373" s="74"/>
      <c r="E3373" s="74"/>
      <c r="F3373" s="74"/>
      <c r="G3373" s="74"/>
      <c r="H3373" s="74"/>
      <c r="I3373" s="74"/>
      <c r="J3373" s="74"/>
      <c r="K3373" s="74"/>
      <c r="L3373" s="74"/>
      <c r="M3373" s="74"/>
      <c r="N3373" s="74"/>
      <c r="O3373" s="74"/>
      <c r="P3373" s="74"/>
      <c r="Q3373" s="74"/>
      <c r="R3373" s="74"/>
      <c r="S3373" s="74"/>
      <c r="T3373" s="74"/>
      <c r="U3373" s="74"/>
      <c r="V3373" s="74"/>
      <c r="W3373" s="74"/>
      <c r="X3373" s="74"/>
      <c r="Y3373" s="74"/>
      <c r="Z3373" s="74"/>
    </row>
    <row r="3374" spans="1:26">
      <c r="A3374" s="74"/>
      <c r="B3374" s="74"/>
      <c r="C3374" s="74"/>
      <c r="D3374" s="74"/>
      <c r="E3374" s="74"/>
      <c r="F3374" s="74"/>
      <c r="G3374" s="74"/>
      <c r="H3374" s="74"/>
      <c r="I3374" s="74"/>
      <c r="J3374" s="74"/>
      <c r="K3374" s="74"/>
      <c r="L3374" s="74"/>
      <c r="M3374" s="74"/>
      <c r="N3374" s="74"/>
      <c r="O3374" s="74"/>
      <c r="P3374" s="74"/>
      <c r="Q3374" s="74"/>
      <c r="R3374" s="74"/>
      <c r="S3374" s="74"/>
      <c r="T3374" s="74"/>
      <c r="U3374" s="74"/>
      <c r="V3374" s="74"/>
      <c r="W3374" s="74"/>
      <c r="X3374" s="74"/>
      <c r="Y3374" s="74"/>
      <c r="Z3374" s="74"/>
    </row>
    <row r="3375" spans="1:26">
      <c r="A3375" s="74"/>
      <c r="B3375" s="74"/>
      <c r="C3375" s="74"/>
      <c r="D3375" s="74"/>
      <c r="E3375" s="74"/>
      <c r="F3375" s="74"/>
      <c r="G3375" s="74"/>
      <c r="H3375" s="74"/>
      <c r="I3375" s="74"/>
      <c r="J3375" s="74"/>
      <c r="K3375" s="74"/>
      <c r="L3375" s="74"/>
      <c r="M3375" s="74"/>
      <c r="N3375" s="74"/>
      <c r="O3375" s="74"/>
      <c r="P3375" s="74"/>
      <c r="Q3375" s="74"/>
      <c r="R3375" s="74"/>
      <c r="S3375" s="74"/>
      <c r="T3375" s="74"/>
      <c r="U3375" s="74"/>
      <c r="V3375" s="74"/>
      <c r="W3375" s="74"/>
      <c r="X3375" s="74"/>
      <c r="Y3375" s="74"/>
      <c r="Z3375" s="74"/>
    </row>
    <row r="3376" spans="1:26">
      <c r="A3376" s="74"/>
      <c r="B3376" s="74"/>
      <c r="C3376" s="74"/>
      <c r="D3376" s="74"/>
      <c r="E3376" s="74"/>
      <c r="F3376" s="74"/>
      <c r="G3376" s="74"/>
      <c r="H3376" s="74"/>
      <c r="I3376" s="74"/>
      <c r="J3376" s="74"/>
      <c r="K3376" s="74"/>
      <c r="L3376" s="74"/>
      <c r="M3376" s="74"/>
      <c r="N3376" s="74"/>
      <c r="O3376" s="74"/>
      <c r="P3376" s="74"/>
      <c r="Q3376" s="74"/>
      <c r="R3376" s="74"/>
      <c r="S3376" s="74"/>
      <c r="T3376" s="74"/>
      <c r="U3376" s="74"/>
      <c r="V3376" s="74"/>
      <c r="W3376" s="74"/>
      <c r="X3376" s="74"/>
      <c r="Y3376" s="74"/>
      <c r="Z3376" s="74"/>
    </row>
    <row r="3377" spans="1:26">
      <c r="A3377" s="74"/>
      <c r="B3377" s="74"/>
      <c r="C3377" s="74"/>
      <c r="D3377" s="74"/>
      <c r="E3377" s="74"/>
      <c r="F3377" s="74"/>
      <c r="G3377" s="74"/>
      <c r="H3377" s="74"/>
      <c r="I3377" s="74"/>
      <c r="J3377" s="74"/>
      <c r="K3377" s="74"/>
      <c r="L3377" s="74"/>
      <c r="M3377" s="74"/>
      <c r="N3377" s="74"/>
      <c r="O3377" s="74"/>
      <c r="P3377" s="74"/>
      <c r="Q3377" s="74"/>
      <c r="R3377" s="74"/>
      <c r="S3377" s="74"/>
      <c r="T3377" s="74"/>
      <c r="U3377" s="74"/>
      <c r="V3377" s="74"/>
      <c r="W3377" s="74"/>
      <c r="X3377" s="74"/>
      <c r="Y3377" s="74"/>
      <c r="Z3377" s="74"/>
    </row>
    <row r="3378" spans="1:26">
      <c r="A3378" s="74"/>
      <c r="B3378" s="74"/>
      <c r="C3378" s="74"/>
      <c r="D3378" s="74"/>
      <c r="E3378" s="74"/>
      <c r="F3378" s="74"/>
      <c r="G3378" s="74"/>
      <c r="H3378" s="74"/>
      <c r="I3378" s="74"/>
      <c r="J3378" s="74"/>
      <c r="K3378" s="74"/>
      <c r="L3378" s="74"/>
      <c r="M3378" s="74"/>
      <c r="N3378" s="74"/>
      <c r="O3378" s="74"/>
      <c r="P3378" s="74"/>
      <c r="Q3378" s="74"/>
      <c r="R3378" s="74"/>
      <c r="S3378" s="74"/>
      <c r="T3378" s="74"/>
      <c r="U3378" s="74"/>
      <c r="V3378" s="74"/>
      <c r="W3378" s="74"/>
      <c r="X3378" s="74"/>
      <c r="Y3378" s="74"/>
      <c r="Z3378" s="74"/>
    </row>
    <row r="3379" spans="1:26">
      <c r="A3379" s="74"/>
      <c r="B3379" s="74"/>
      <c r="C3379" s="74"/>
      <c r="D3379" s="74"/>
      <c r="E3379" s="74"/>
      <c r="F3379" s="74"/>
      <c r="G3379" s="74"/>
      <c r="H3379" s="74"/>
      <c r="I3379" s="74"/>
      <c r="J3379" s="74"/>
      <c r="K3379" s="74"/>
      <c r="L3379" s="74"/>
      <c r="M3379" s="74"/>
      <c r="N3379" s="74"/>
      <c r="O3379" s="74"/>
      <c r="P3379" s="74"/>
      <c r="Q3379" s="74"/>
      <c r="R3379" s="74"/>
      <c r="S3379" s="74"/>
      <c r="T3379" s="74"/>
      <c r="U3379" s="74"/>
      <c r="V3379" s="74"/>
      <c r="W3379" s="74"/>
      <c r="X3379" s="74"/>
      <c r="Y3379" s="74"/>
      <c r="Z3379" s="74"/>
    </row>
    <row r="3380" spans="1:26">
      <c r="A3380" s="74"/>
      <c r="B3380" s="74"/>
      <c r="C3380" s="74"/>
      <c r="D3380" s="74"/>
      <c r="E3380" s="74"/>
      <c r="F3380" s="74"/>
      <c r="G3380" s="74"/>
      <c r="H3380" s="74"/>
      <c r="I3380" s="74"/>
      <c r="J3380" s="74"/>
      <c r="K3380" s="74"/>
      <c r="L3380" s="74"/>
      <c r="M3380" s="74"/>
      <c r="N3380" s="74"/>
      <c r="O3380" s="74"/>
      <c r="P3380" s="74"/>
      <c r="Q3380" s="74"/>
      <c r="R3380" s="74"/>
      <c r="S3380" s="74"/>
      <c r="T3380" s="74"/>
      <c r="U3380" s="74"/>
      <c r="V3380" s="74"/>
      <c r="W3380" s="74"/>
      <c r="X3380" s="74"/>
      <c r="Y3380" s="74"/>
      <c r="Z3380" s="74"/>
    </row>
    <row r="3381" spans="1:26">
      <c r="A3381" s="74"/>
      <c r="B3381" s="74"/>
      <c r="C3381" s="74"/>
      <c r="D3381" s="74"/>
      <c r="E3381" s="74"/>
      <c r="F3381" s="74"/>
      <c r="G3381" s="74"/>
      <c r="H3381" s="74"/>
      <c r="I3381" s="74"/>
      <c r="J3381" s="74"/>
      <c r="K3381" s="74"/>
      <c r="L3381" s="74"/>
      <c r="M3381" s="74"/>
      <c r="N3381" s="74"/>
      <c r="O3381" s="74"/>
      <c r="P3381" s="74"/>
      <c r="Q3381" s="74"/>
      <c r="R3381" s="74"/>
      <c r="S3381" s="74"/>
      <c r="T3381" s="74"/>
      <c r="U3381" s="74"/>
      <c r="V3381" s="74"/>
      <c r="W3381" s="74"/>
      <c r="X3381" s="74"/>
      <c r="Y3381" s="74"/>
      <c r="Z3381" s="74"/>
    </row>
    <row r="3382" spans="1:26">
      <c r="A3382" s="74"/>
      <c r="B3382" s="74"/>
      <c r="C3382" s="74"/>
      <c r="D3382" s="74"/>
      <c r="E3382" s="74"/>
      <c r="F3382" s="74"/>
      <c r="G3382" s="74"/>
      <c r="H3382" s="74"/>
      <c r="I3382" s="74"/>
      <c r="J3382" s="74"/>
      <c r="K3382" s="74"/>
      <c r="L3382" s="74"/>
      <c r="M3382" s="74"/>
      <c r="N3382" s="74"/>
      <c r="O3382" s="74"/>
      <c r="P3382" s="74"/>
      <c r="Q3382" s="74"/>
      <c r="R3382" s="74"/>
      <c r="S3382" s="74"/>
      <c r="T3382" s="74"/>
      <c r="U3382" s="74"/>
      <c r="V3382" s="74"/>
      <c r="W3382" s="74"/>
      <c r="X3382" s="74"/>
      <c r="Y3382" s="74"/>
      <c r="Z3382" s="74"/>
    </row>
    <row r="3383" spans="1:26">
      <c r="A3383" s="74"/>
      <c r="B3383" s="74"/>
      <c r="C3383" s="74"/>
      <c r="D3383" s="74"/>
      <c r="E3383" s="74"/>
      <c r="F3383" s="74"/>
      <c r="G3383" s="74"/>
      <c r="H3383" s="74"/>
      <c r="I3383" s="74"/>
      <c r="J3383" s="74"/>
      <c r="K3383" s="74"/>
      <c r="L3383" s="74"/>
      <c r="M3383" s="74"/>
      <c r="N3383" s="74"/>
      <c r="O3383" s="74"/>
      <c r="P3383" s="74"/>
      <c r="Q3383" s="74"/>
      <c r="R3383" s="74"/>
      <c r="S3383" s="74"/>
      <c r="T3383" s="74"/>
      <c r="U3383" s="74"/>
      <c r="V3383" s="74"/>
      <c r="W3383" s="74"/>
      <c r="X3383" s="74"/>
      <c r="Y3383" s="74"/>
      <c r="Z3383" s="74"/>
    </row>
    <row r="3384" spans="1:26">
      <c r="A3384" s="74"/>
      <c r="B3384" s="74"/>
      <c r="C3384" s="74"/>
      <c r="D3384" s="74"/>
      <c r="E3384" s="74"/>
      <c r="F3384" s="74"/>
      <c r="G3384" s="74"/>
      <c r="H3384" s="74"/>
      <c r="I3384" s="74"/>
      <c r="J3384" s="74"/>
      <c r="K3384" s="74"/>
      <c r="L3384" s="74"/>
      <c r="M3384" s="74"/>
      <c r="N3384" s="74"/>
      <c r="O3384" s="74"/>
      <c r="P3384" s="74"/>
      <c r="Q3384" s="74"/>
      <c r="R3384" s="74"/>
      <c r="S3384" s="74"/>
      <c r="T3384" s="74"/>
      <c r="U3384" s="74"/>
      <c r="V3384" s="74"/>
      <c r="W3384" s="74"/>
      <c r="X3384" s="74"/>
      <c r="Y3384" s="74"/>
      <c r="Z3384" s="74"/>
    </row>
    <row r="3385" spans="1:26">
      <c r="A3385" s="74"/>
      <c r="B3385" s="74"/>
      <c r="C3385" s="74"/>
      <c r="D3385" s="74"/>
      <c r="E3385" s="74"/>
      <c r="F3385" s="74"/>
      <c r="G3385" s="74"/>
      <c r="H3385" s="74"/>
      <c r="I3385" s="74"/>
      <c r="J3385" s="74"/>
      <c r="K3385" s="74"/>
      <c r="L3385" s="74"/>
      <c r="M3385" s="74"/>
      <c r="N3385" s="74"/>
      <c r="O3385" s="74"/>
      <c r="P3385" s="74"/>
      <c r="Q3385" s="74"/>
      <c r="R3385" s="74"/>
      <c r="S3385" s="74"/>
      <c r="T3385" s="74"/>
      <c r="U3385" s="74"/>
      <c r="V3385" s="74"/>
      <c r="W3385" s="74"/>
      <c r="X3385" s="74"/>
      <c r="Y3385" s="74"/>
      <c r="Z3385" s="74"/>
    </row>
    <row r="3386" spans="1:26">
      <c r="A3386" s="74"/>
      <c r="B3386" s="74"/>
      <c r="C3386" s="74"/>
      <c r="D3386" s="74"/>
      <c r="E3386" s="74"/>
      <c r="F3386" s="74"/>
      <c r="G3386" s="74"/>
      <c r="H3386" s="74"/>
      <c r="I3386" s="74"/>
      <c r="J3386" s="74"/>
      <c r="K3386" s="74"/>
      <c r="L3386" s="74"/>
      <c r="M3386" s="74"/>
      <c r="N3386" s="74"/>
      <c r="O3386" s="74"/>
      <c r="P3386" s="74"/>
      <c r="Q3386" s="74"/>
      <c r="R3386" s="74"/>
      <c r="S3386" s="74"/>
      <c r="T3386" s="74"/>
      <c r="U3386" s="74"/>
      <c r="V3386" s="74"/>
      <c r="W3386" s="74"/>
      <c r="X3386" s="74"/>
      <c r="Y3386" s="74"/>
      <c r="Z3386" s="74"/>
    </row>
    <row r="3387" spans="1:26">
      <c r="A3387" s="74"/>
      <c r="B3387" s="74"/>
      <c r="C3387" s="74"/>
      <c r="D3387" s="74"/>
      <c r="E3387" s="74"/>
      <c r="F3387" s="74"/>
      <c r="G3387" s="74"/>
      <c r="H3387" s="74"/>
      <c r="I3387" s="74"/>
      <c r="J3387" s="74"/>
      <c r="K3387" s="74"/>
      <c r="L3387" s="74"/>
      <c r="M3387" s="74"/>
      <c r="N3387" s="74"/>
      <c r="O3387" s="74"/>
      <c r="P3387" s="74"/>
      <c r="Q3387" s="74"/>
      <c r="R3387" s="74"/>
      <c r="S3387" s="74"/>
      <c r="T3387" s="74"/>
      <c r="U3387" s="74"/>
      <c r="V3387" s="74"/>
      <c r="W3387" s="74"/>
      <c r="X3387" s="74"/>
      <c r="Y3387" s="74"/>
      <c r="Z3387" s="74"/>
    </row>
    <row r="3388" spans="1:26">
      <c r="A3388" s="74"/>
      <c r="B3388" s="74"/>
      <c r="C3388" s="74"/>
      <c r="D3388" s="74"/>
      <c r="E3388" s="74"/>
      <c r="F3388" s="74"/>
      <c r="G3388" s="74"/>
      <c r="H3388" s="74"/>
      <c r="I3388" s="74"/>
      <c r="J3388" s="74"/>
      <c r="K3388" s="74"/>
      <c r="L3388" s="74"/>
      <c r="M3388" s="74"/>
      <c r="N3388" s="74"/>
      <c r="O3388" s="74"/>
      <c r="P3388" s="74"/>
      <c r="Q3388" s="74"/>
      <c r="R3388" s="74"/>
      <c r="S3388" s="74"/>
      <c r="T3388" s="74"/>
      <c r="U3388" s="74"/>
      <c r="V3388" s="74"/>
      <c r="W3388" s="74"/>
      <c r="X3388" s="74"/>
      <c r="Y3388" s="74"/>
      <c r="Z3388" s="74"/>
    </row>
    <row r="3389" spans="1:26">
      <c r="A3389" s="74"/>
      <c r="B3389" s="74"/>
      <c r="C3389" s="74"/>
      <c r="D3389" s="74"/>
      <c r="E3389" s="74"/>
      <c r="F3389" s="74"/>
      <c r="G3389" s="74"/>
      <c r="H3389" s="74"/>
      <c r="I3389" s="74"/>
      <c r="J3389" s="74"/>
      <c r="K3389" s="74"/>
      <c r="L3389" s="74"/>
      <c r="M3389" s="74"/>
      <c r="N3389" s="74"/>
      <c r="O3389" s="74"/>
      <c r="P3389" s="74"/>
      <c r="Q3389" s="74"/>
      <c r="R3389" s="74"/>
      <c r="S3389" s="74"/>
      <c r="T3389" s="74"/>
      <c r="U3389" s="74"/>
      <c r="V3389" s="74"/>
      <c r="W3389" s="74"/>
      <c r="X3389" s="74"/>
      <c r="Y3389" s="74"/>
      <c r="Z3389" s="74"/>
    </row>
    <row r="3390" spans="1:26">
      <c r="A3390" s="74"/>
      <c r="B3390" s="74"/>
      <c r="C3390" s="74"/>
      <c r="D3390" s="74"/>
      <c r="E3390" s="74"/>
      <c r="F3390" s="74"/>
      <c r="G3390" s="74"/>
      <c r="H3390" s="74"/>
      <c r="I3390" s="74"/>
      <c r="J3390" s="74"/>
      <c r="K3390" s="74"/>
      <c r="L3390" s="74"/>
      <c r="M3390" s="74"/>
      <c r="N3390" s="74"/>
      <c r="O3390" s="74"/>
      <c r="P3390" s="74"/>
      <c r="Q3390" s="74"/>
      <c r="R3390" s="74"/>
      <c r="S3390" s="74"/>
      <c r="T3390" s="74"/>
      <c r="U3390" s="74"/>
      <c r="V3390" s="74"/>
      <c r="W3390" s="74"/>
      <c r="X3390" s="74"/>
      <c r="Y3390" s="74"/>
      <c r="Z3390" s="74"/>
    </row>
    <row r="3391" spans="1:26">
      <c r="A3391" s="74"/>
      <c r="B3391" s="74"/>
      <c r="C3391" s="74"/>
      <c r="D3391" s="74"/>
      <c r="E3391" s="74"/>
      <c r="F3391" s="74"/>
      <c r="G3391" s="74"/>
      <c r="H3391" s="74"/>
      <c r="I3391" s="74"/>
      <c r="J3391" s="74"/>
      <c r="K3391" s="74"/>
      <c r="L3391" s="74"/>
      <c r="M3391" s="74"/>
      <c r="N3391" s="74"/>
      <c r="O3391" s="74"/>
      <c r="P3391" s="74"/>
      <c r="Q3391" s="74"/>
      <c r="R3391" s="74"/>
      <c r="S3391" s="74"/>
      <c r="T3391" s="74"/>
      <c r="U3391" s="74"/>
      <c r="V3391" s="74"/>
      <c r="W3391" s="74"/>
      <c r="X3391" s="74"/>
      <c r="Y3391" s="74"/>
      <c r="Z3391" s="74"/>
    </row>
    <row r="3392" spans="1:26">
      <c r="A3392" s="74"/>
      <c r="B3392" s="74"/>
      <c r="C3392" s="74"/>
      <c r="D3392" s="74"/>
      <c r="E3392" s="74"/>
      <c r="F3392" s="74"/>
      <c r="G3392" s="74"/>
      <c r="H3392" s="74"/>
      <c r="I3392" s="74"/>
      <c r="J3392" s="74"/>
      <c r="K3392" s="74"/>
      <c r="L3392" s="74"/>
      <c r="M3392" s="74"/>
      <c r="N3392" s="74"/>
      <c r="O3392" s="74"/>
      <c r="P3392" s="74"/>
      <c r="Q3392" s="74"/>
      <c r="R3392" s="74"/>
      <c r="S3392" s="74"/>
      <c r="T3392" s="74"/>
      <c r="U3392" s="74"/>
      <c r="V3392" s="74"/>
      <c r="W3392" s="74"/>
      <c r="X3392" s="74"/>
      <c r="Y3392" s="74"/>
      <c r="Z3392" s="74"/>
    </row>
    <row r="3393" spans="1:26">
      <c r="A3393" s="74"/>
      <c r="B3393" s="74"/>
      <c r="C3393" s="74"/>
      <c r="D3393" s="74"/>
      <c r="E3393" s="74"/>
      <c r="F3393" s="74"/>
      <c r="G3393" s="74"/>
      <c r="H3393" s="74"/>
      <c r="I3393" s="74"/>
      <c r="J3393" s="74"/>
      <c r="K3393" s="74"/>
      <c r="L3393" s="74"/>
      <c r="M3393" s="74"/>
      <c r="N3393" s="74"/>
      <c r="O3393" s="74"/>
      <c r="P3393" s="74"/>
      <c r="Q3393" s="74"/>
      <c r="R3393" s="74"/>
      <c r="S3393" s="74"/>
      <c r="T3393" s="74"/>
      <c r="U3393" s="74"/>
      <c r="V3393" s="74"/>
      <c r="W3393" s="74"/>
      <c r="X3393" s="74"/>
      <c r="Y3393" s="74"/>
      <c r="Z3393" s="74"/>
    </row>
    <row r="3394" spans="1:26">
      <c r="A3394" s="74"/>
      <c r="B3394" s="74"/>
      <c r="C3394" s="74"/>
      <c r="D3394" s="74"/>
      <c r="E3394" s="74"/>
      <c r="F3394" s="74"/>
      <c r="G3394" s="74"/>
      <c r="H3394" s="74"/>
      <c r="I3394" s="74"/>
      <c r="J3394" s="74"/>
      <c r="K3394" s="74"/>
      <c r="L3394" s="74"/>
      <c r="M3394" s="74"/>
      <c r="N3394" s="74"/>
      <c r="O3394" s="74"/>
      <c r="P3394" s="74"/>
      <c r="Q3394" s="74"/>
      <c r="R3394" s="74"/>
      <c r="S3394" s="74"/>
      <c r="T3394" s="74"/>
      <c r="U3394" s="74"/>
      <c r="V3394" s="74"/>
      <c r="W3394" s="74"/>
      <c r="X3394" s="74"/>
      <c r="Y3394" s="74"/>
      <c r="Z3394" s="74"/>
    </row>
    <row r="3395" spans="1:26">
      <c r="A3395" s="74"/>
      <c r="B3395" s="74"/>
      <c r="C3395" s="74"/>
      <c r="D3395" s="74"/>
      <c r="E3395" s="74"/>
      <c r="F3395" s="74"/>
      <c r="G3395" s="74"/>
      <c r="H3395" s="74"/>
      <c r="I3395" s="74"/>
      <c r="J3395" s="74"/>
      <c r="K3395" s="74"/>
      <c r="L3395" s="74"/>
      <c r="M3395" s="74"/>
      <c r="N3395" s="74"/>
      <c r="O3395" s="74"/>
      <c r="P3395" s="74"/>
      <c r="Q3395" s="74"/>
      <c r="R3395" s="74"/>
      <c r="S3395" s="74"/>
      <c r="T3395" s="74"/>
      <c r="U3395" s="74"/>
      <c r="V3395" s="74"/>
      <c r="W3395" s="74"/>
      <c r="X3395" s="74"/>
      <c r="Y3395" s="74"/>
      <c r="Z3395" s="74"/>
    </row>
    <row r="3396" spans="1:26">
      <c r="A3396" s="74"/>
      <c r="B3396" s="74"/>
      <c r="C3396" s="74"/>
      <c r="D3396" s="74"/>
      <c r="E3396" s="74"/>
      <c r="F3396" s="74"/>
      <c r="G3396" s="74"/>
      <c r="H3396" s="74"/>
      <c r="I3396" s="74"/>
      <c r="J3396" s="74"/>
      <c r="K3396" s="74"/>
      <c r="L3396" s="74"/>
      <c r="M3396" s="74"/>
      <c r="N3396" s="74"/>
      <c r="O3396" s="74"/>
      <c r="P3396" s="74"/>
      <c r="Q3396" s="74"/>
      <c r="R3396" s="74"/>
      <c r="S3396" s="74"/>
      <c r="T3396" s="74"/>
      <c r="U3396" s="74"/>
      <c r="V3396" s="74"/>
      <c r="W3396" s="74"/>
      <c r="X3396" s="74"/>
      <c r="Y3396" s="74"/>
      <c r="Z3396" s="74"/>
    </row>
    <row r="3397" spans="1:26">
      <c r="A3397" s="74"/>
      <c r="B3397" s="74"/>
      <c r="C3397" s="74"/>
      <c r="D3397" s="74"/>
      <c r="E3397" s="74"/>
      <c r="F3397" s="74"/>
      <c r="G3397" s="74"/>
      <c r="H3397" s="74"/>
      <c r="I3397" s="74"/>
      <c r="J3397" s="74"/>
      <c r="K3397" s="74"/>
      <c r="L3397" s="74"/>
      <c r="M3397" s="74"/>
      <c r="N3397" s="74"/>
      <c r="O3397" s="74"/>
      <c r="P3397" s="74"/>
      <c r="Q3397" s="74"/>
      <c r="R3397" s="74"/>
      <c r="S3397" s="74"/>
      <c r="T3397" s="74"/>
      <c r="U3397" s="74"/>
      <c r="V3397" s="74"/>
      <c r="W3397" s="74"/>
      <c r="X3397" s="74"/>
      <c r="Y3397" s="74"/>
      <c r="Z3397" s="74"/>
    </row>
    <row r="3398" spans="1:26">
      <c r="A3398" s="74"/>
      <c r="B3398" s="74"/>
      <c r="C3398" s="74"/>
      <c r="D3398" s="74"/>
      <c r="E3398" s="74"/>
      <c r="F3398" s="74"/>
      <c r="G3398" s="74"/>
      <c r="H3398" s="74"/>
      <c r="I3398" s="74"/>
      <c r="J3398" s="74"/>
      <c r="K3398" s="74"/>
      <c r="L3398" s="74"/>
      <c r="M3398" s="74"/>
      <c r="N3398" s="74"/>
      <c r="O3398" s="74"/>
      <c r="P3398" s="74"/>
      <c r="Q3398" s="74"/>
      <c r="R3398" s="74"/>
      <c r="S3398" s="74"/>
      <c r="T3398" s="74"/>
      <c r="U3398" s="74"/>
      <c r="V3398" s="74"/>
      <c r="W3398" s="74"/>
      <c r="X3398" s="74"/>
      <c r="Y3398" s="74"/>
      <c r="Z3398" s="74"/>
    </row>
    <row r="3399" spans="1:26">
      <c r="A3399" s="74"/>
      <c r="B3399" s="74"/>
      <c r="C3399" s="74"/>
      <c r="D3399" s="74"/>
      <c r="E3399" s="74"/>
      <c r="F3399" s="74"/>
      <c r="G3399" s="74"/>
      <c r="H3399" s="74"/>
      <c r="I3399" s="74"/>
      <c r="J3399" s="74"/>
      <c r="K3399" s="74"/>
      <c r="L3399" s="74"/>
      <c r="M3399" s="74"/>
      <c r="N3399" s="74"/>
      <c r="O3399" s="74"/>
      <c r="P3399" s="74"/>
      <c r="Q3399" s="74"/>
      <c r="R3399" s="74"/>
      <c r="S3399" s="74"/>
      <c r="T3399" s="74"/>
      <c r="U3399" s="74"/>
      <c r="V3399" s="74"/>
      <c r="W3399" s="74"/>
      <c r="X3399" s="74"/>
      <c r="Y3399" s="74"/>
      <c r="Z3399" s="74"/>
    </row>
    <row r="3400" spans="1:26">
      <c r="A3400" s="74"/>
      <c r="B3400" s="74"/>
      <c r="C3400" s="74"/>
      <c r="D3400" s="74"/>
      <c r="E3400" s="74"/>
      <c r="F3400" s="74"/>
      <c r="G3400" s="74"/>
      <c r="H3400" s="74"/>
      <c r="I3400" s="74"/>
      <c r="J3400" s="74"/>
      <c r="K3400" s="74"/>
      <c r="L3400" s="74"/>
      <c r="M3400" s="74"/>
      <c r="N3400" s="74"/>
      <c r="O3400" s="74"/>
      <c r="P3400" s="74"/>
      <c r="Q3400" s="74"/>
      <c r="R3400" s="74"/>
      <c r="S3400" s="74"/>
      <c r="T3400" s="74"/>
      <c r="U3400" s="74"/>
      <c r="V3400" s="74"/>
      <c r="W3400" s="74"/>
      <c r="X3400" s="74"/>
      <c r="Y3400" s="74"/>
      <c r="Z3400" s="74"/>
    </row>
    <row r="3401" spans="1:26">
      <c r="A3401" s="74"/>
      <c r="B3401" s="74"/>
      <c r="C3401" s="74"/>
      <c r="D3401" s="74"/>
      <c r="E3401" s="74"/>
      <c r="F3401" s="74"/>
      <c r="G3401" s="74"/>
      <c r="H3401" s="74"/>
      <c r="I3401" s="74"/>
      <c r="J3401" s="74"/>
      <c r="K3401" s="74"/>
      <c r="L3401" s="74"/>
      <c r="M3401" s="74"/>
      <c r="N3401" s="74"/>
      <c r="O3401" s="74"/>
      <c r="P3401" s="74"/>
      <c r="Q3401" s="74"/>
      <c r="R3401" s="74"/>
      <c r="S3401" s="74"/>
      <c r="T3401" s="74"/>
      <c r="U3401" s="74"/>
      <c r="V3401" s="74"/>
      <c r="W3401" s="74"/>
      <c r="X3401" s="74"/>
      <c r="Y3401" s="74"/>
      <c r="Z3401" s="74"/>
    </row>
    <row r="3402" spans="1:26">
      <c r="A3402" s="74"/>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row>
    <row r="3403" spans="1:26">
      <c r="A3403" s="74"/>
      <c r="B3403" s="74"/>
      <c r="C3403" s="74"/>
      <c r="D3403" s="74"/>
      <c r="E3403" s="74"/>
      <c r="F3403" s="74"/>
      <c r="G3403" s="74"/>
      <c r="H3403" s="74"/>
      <c r="I3403" s="74"/>
      <c r="J3403" s="74"/>
      <c r="K3403" s="74"/>
      <c r="L3403" s="74"/>
      <c r="M3403" s="74"/>
      <c r="N3403" s="74"/>
      <c r="O3403" s="74"/>
      <c r="P3403" s="74"/>
      <c r="Q3403" s="74"/>
      <c r="R3403" s="74"/>
      <c r="S3403" s="74"/>
      <c r="T3403" s="74"/>
      <c r="U3403" s="74"/>
      <c r="V3403" s="74"/>
      <c r="W3403" s="74"/>
      <c r="X3403" s="74"/>
      <c r="Y3403" s="74"/>
      <c r="Z3403" s="74"/>
    </row>
    <row r="3404" spans="1:26">
      <c r="A3404" s="74"/>
      <c r="B3404" s="74"/>
      <c r="C3404" s="74"/>
      <c r="D3404" s="74"/>
      <c r="E3404" s="74"/>
      <c r="F3404" s="74"/>
      <c r="G3404" s="74"/>
      <c r="H3404" s="74"/>
      <c r="I3404" s="74"/>
      <c r="J3404" s="74"/>
      <c r="K3404" s="74"/>
      <c r="L3404" s="74"/>
      <c r="M3404" s="74"/>
      <c r="N3404" s="74"/>
      <c r="O3404" s="74"/>
      <c r="P3404" s="74"/>
      <c r="Q3404" s="74"/>
      <c r="R3404" s="74"/>
      <c r="S3404" s="74"/>
      <c r="T3404" s="74"/>
      <c r="U3404" s="74"/>
      <c r="V3404" s="74"/>
      <c r="W3404" s="74"/>
      <c r="X3404" s="74"/>
      <c r="Y3404" s="74"/>
      <c r="Z3404" s="74"/>
    </row>
    <row r="3405" spans="1:26">
      <c r="A3405" s="74"/>
      <c r="B3405" s="74"/>
      <c r="C3405" s="74"/>
      <c r="D3405" s="74"/>
      <c r="E3405" s="74"/>
      <c r="F3405" s="74"/>
      <c r="G3405" s="74"/>
      <c r="H3405" s="74"/>
      <c r="I3405" s="74"/>
      <c r="J3405" s="74"/>
      <c r="K3405" s="74"/>
      <c r="L3405" s="74"/>
      <c r="M3405" s="74"/>
      <c r="N3405" s="74"/>
      <c r="O3405" s="74"/>
      <c r="P3405" s="74"/>
      <c r="Q3405" s="74"/>
      <c r="R3405" s="74"/>
      <c r="S3405" s="74"/>
      <c r="T3405" s="74"/>
      <c r="U3405" s="74"/>
      <c r="V3405" s="74"/>
      <c r="W3405" s="74"/>
      <c r="X3405" s="74"/>
      <c r="Y3405" s="74"/>
      <c r="Z3405" s="74"/>
    </row>
    <row r="3406" spans="1:26">
      <c r="A3406" s="74"/>
      <c r="B3406" s="74"/>
      <c r="C3406" s="74"/>
      <c r="D3406" s="74"/>
      <c r="E3406" s="74"/>
      <c r="F3406" s="74"/>
      <c r="G3406" s="74"/>
      <c r="H3406" s="74"/>
      <c r="I3406" s="74"/>
      <c r="J3406" s="74"/>
      <c r="K3406" s="74"/>
      <c r="L3406" s="74"/>
      <c r="M3406" s="74"/>
      <c r="N3406" s="74"/>
      <c r="O3406" s="74"/>
      <c r="P3406" s="74"/>
      <c r="Q3406" s="74"/>
      <c r="R3406" s="74"/>
      <c r="S3406" s="74"/>
      <c r="T3406" s="74"/>
      <c r="U3406" s="74"/>
      <c r="V3406" s="74"/>
      <c r="W3406" s="74"/>
      <c r="X3406" s="74"/>
      <c r="Y3406" s="74"/>
      <c r="Z3406" s="74"/>
    </row>
    <row r="3407" spans="1:26">
      <c r="A3407" s="74"/>
      <c r="B3407" s="74"/>
      <c r="C3407" s="74"/>
      <c r="D3407" s="74"/>
      <c r="E3407" s="74"/>
      <c r="F3407" s="74"/>
      <c r="G3407" s="74"/>
      <c r="H3407" s="74"/>
      <c r="I3407" s="74"/>
      <c r="J3407" s="74"/>
      <c r="K3407" s="74"/>
      <c r="L3407" s="74"/>
      <c r="M3407" s="74"/>
      <c r="N3407" s="74"/>
      <c r="O3407" s="74"/>
      <c r="P3407" s="74"/>
      <c r="Q3407" s="74"/>
      <c r="R3407" s="74"/>
      <c r="S3407" s="74"/>
      <c r="T3407" s="74"/>
      <c r="U3407" s="74"/>
      <c r="V3407" s="74"/>
      <c r="W3407" s="74"/>
      <c r="X3407" s="74"/>
      <c r="Y3407" s="74"/>
      <c r="Z3407" s="74"/>
    </row>
    <row r="3408" spans="1:26">
      <c r="A3408" s="74"/>
      <c r="B3408" s="74"/>
      <c r="C3408" s="74"/>
      <c r="D3408" s="74"/>
      <c r="E3408" s="74"/>
      <c r="F3408" s="74"/>
      <c r="G3408" s="74"/>
      <c r="H3408" s="74"/>
      <c r="I3408" s="74"/>
      <c r="J3408" s="74"/>
      <c r="K3408" s="74"/>
      <c r="L3408" s="74"/>
      <c r="M3408" s="74"/>
      <c r="N3408" s="74"/>
      <c r="O3408" s="74"/>
      <c r="P3408" s="74"/>
      <c r="Q3408" s="74"/>
      <c r="R3408" s="74"/>
      <c r="S3408" s="74"/>
      <c r="T3408" s="74"/>
      <c r="U3408" s="74"/>
      <c r="V3408" s="74"/>
      <c r="W3408" s="74"/>
      <c r="X3408" s="74"/>
      <c r="Y3408" s="74"/>
      <c r="Z3408" s="74"/>
    </row>
    <row r="3409" spans="1:26">
      <c r="A3409" s="74"/>
      <c r="B3409" s="74"/>
      <c r="C3409" s="74"/>
      <c r="D3409" s="74"/>
      <c r="E3409" s="74"/>
      <c r="F3409" s="74"/>
      <c r="G3409" s="74"/>
      <c r="H3409" s="74"/>
      <c r="I3409" s="74"/>
      <c r="J3409" s="74"/>
      <c r="K3409" s="74"/>
      <c r="L3409" s="74"/>
      <c r="M3409" s="74"/>
      <c r="N3409" s="74"/>
      <c r="O3409" s="74"/>
      <c r="P3409" s="74"/>
      <c r="Q3409" s="74"/>
      <c r="R3409" s="74"/>
      <c r="S3409" s="74"/>
      <c r="T3409" s="74"/>
      <c r="U3409" s="74"/>
      <c r="V3409" s="74"/>
      <c r="W3409" s="74"/>
      <c r="X3409" s="74"/>
      <c r="Y3409" s="74"/>
      <c r="Z3409" s="74"/>
    </row>
    <row r="3410" spans="1:26">
      <c r="A3410" s="74"/>
      <c r="B3410" s="74"/>
      <c r="C3410" s="74"/>
      <c r="D3410" s="74"/>
      <c r="E3410" s="74"/>
      <c r="F3410" s="74"/>
      <c r="G3410" s="74"/>
      <c r="H3410" s="74"/>
      <c r="I3410" s="74"/>
      <c r="J3410" s="74"/>
      <c r="K3410" s="74"/>
      <c r="L3410" s="74"/>
      <c r="M3410" s="74"/>
      <c r="N3410" s="74"/>
      <c r="O3410" s="74"/>
      <c r="P3410" s="74"/>
      <c r="Q3410" s="74"/>
      <c r="R3410" s="74"/>
      <c r="S3410" s="74"/>
      <c r="T3410" s="74"/>
      <c r="U3410" s="74"/>
      <c r="V3410" s="74"/>
      <c r="W3410" s="74"/>
      <c r="X3410" s="74"/>
      <c r="Y3410" s="74"/>
      <c r="Z3410" s="74"/>
    </row>
    <row r="3411" spans="1:26">
      <c r="A3411" s="74"/>
      <c r="B3411" s="74"/>
      <c r="C3411" s="74"/>
      <c r="D3411" s="74"/>
      <c r="E3411" s="74"/>
      <c r="F3411" s="74"/>
      <c r="G3411" s="74"/>
      <c r="H3411" s="74"/>
      <c r="I3411" s="74"/>
      <c r="J3411" s="74"/>
      <c r="K3411" s="74"/>
      <c r="L3411" s="74"/>
      <c r="M3411" s="74"/>
      <c r="N3411" s="74"/>
      <c r="O3411" s="74"/>
      <c r="P3411" s="74"/>
      <c r="Q3411" s="74"/>
      <c r="R3411" s="74"/>
      <c r="S3411" s="74"/>
      <c r="T3411" s="74"/>
      <c r="U3411" s="74"/>
      <c r="V3411" s="74"/>
      <c r="W3411" s="74"/>
      <c r="X3411" s="74"/>
      <c r="Y3411" s="74"/>
      <c r="Z3411" s="74"/>
    </row>
    <row r="3412" spans="1:26">
      <c r="A3412" s="74"/>
      <c r="B3412" s="74"/>
      <c r="C3412" s="74"/>
      <c r="D3412" s="74"/>
      <c r="E3412" s="74"/>
      <c r="F3412" s="74"/>
      <c r="G3412" s="74"/>
      <c r="H3412" s="74"/>
      <c r="I3412" s="74"/>
      <c r="J3412" s="74"/>
      <c r="K3412" s="74"/>
      <c r="L3412" s="74"/>
      <c r="M3412" s="74"/>
      <c r="N3412" s="74"/>
      <c r="O3412" s="74"/>
      <c r="P3412" s="74"/>
      <c r="Q3412" s="74"/>
      <c r="R3412" s="74"/>
      <c r="S3412" s="74"/>
      <c r="T3412" s="74"/>
      <c r="U3412" s="74"/>
      <c r="V3412" s="74"/>
      <c r="W3412" s="74"/>
      <c r="X3412" s="74"/>
      <c r="Y3412" s="74"/>
      <c r="Z3412" s="74"/>
    </row>
    <row r="3413" spans="1:26">
      <c r="A3413" s="74"/>
      <c r="B3413" s="74"/>
      <c r="C3413" s="74"/>
      <c r="D3413" s="74"/>
      <c r="E3413" s="74"/>
      <c r="F3413" s="74"/>
      <c r="G3413" s="74"/>
      <c r="H3413" s="74"/>
      <c r="I3413" s="74"/>
      <c r="J3413" s="74"/>
      <c r="K3413" s="74"/>
      <c r="L3413" s="74"/>
      <c r="M3413" s="74"/>
      <c r="N3413" s="74"/>
      <c r="O3413" s="74"/>
      <c r="P3413" s="74"/>
      <c r="Q3413" s="74"/>
      <c r="R3413" s="74"/>
      <c r="S3413" s="74"/>
      <c r="T3413" s="74"/>
      <c r="U3413" s="74"/>
      <c r="V3413" s="74"/>
      <c r="W3413" s="74"/>
      <c r="X3413" s="74"/>
      <c r="Y3413" s="74"/>
      <c r="Z3413" s="74"/>
    </row>
    <row r="3414" spans="1:26">
      <c r="A3414" s="74"/>
      <c r="B3414" s="74"/>
      <c r="C3414" s="74"/>
      <c r="D3414" s="74"/>
      <c r="E3414" s="74"/>
      <c r="F3414" s="74"/>
      <c r="G3414" s="74"/>
      <c r="H3414" s="74"/>
      <c r="I3414" s="74"/>
      <c r="J3414" s="74"/>
      <c r="K3414" s="74"/>
      <c r="L3414" s="74"/>
      <c r="M3414" s="74"/>
      <c r="N3414" s="74"/>
      <c r="O3414" s="74"/>
      <c r="P3414" s="74"/>
      <c r="Q3414" s="74"/>
      <c r="R3414" s="74"/>
      <c r="S3414" s="74"/>
      <c r="T3414" s="74"/>
      <c r="U3414" s="74"/>
      <c r="V3414" s="74"/>
      <c r="W3414" s="74"/>
      <c r="X3414" s="74"/>
      <c r="Y3414" s="74"/>
      <c r="Z3414" s="74"/>
    </row>
    <row r="3415" spans="1:26">
      <c r="A3415" s="74"/>
      <c r="B3415" s="74"/>
      <c r="C3415" s="74"/>
      <c r="D3415" s="74"/>
      <c r="E3415" s="74"/>
      <c r="F3415" s="74"/>
      <c r="G3415" s="74"/>
      <c r="H3415" s="74"/>
      <c r="I3415" s="74"/>
      <c r="J3415" s="74"/>
      <c r="K3415" s="74"/>
      <c r="L3415" s="74"/>
      <c r="M3415" s="74"/>
      <c r="N3415" s="74"/>
      <c r="O3415" s="74"/>
      <c r="P3415" s="74"/>
      <c r="Q3415" s="74"/>
      <c r="R3415" s="74"/>
      <c r="S3415" s="74"/>
      <c r="T3415" s="74"/>
      <c r="U3415" s="74"/>
      <c r="V3415" s="74"/>
      <c r="W3415" s="74"/>
      <c r="X3415" s="74"/>
      <c r="Y3415" s="74"/>
      <c r="Z3415" s="74"/>
    </row>
    <row r="3416" spans="1:26">
      <c r="A3416" s="74"/>
      <c r="B3416" s="74"/>
      <c r="C3416" s="74"/>
      <c r="D3416" s="74"/>
      <c r="E3416" s="74"/>
      <c r="F3416" s="74"/>
      <c r="G3416" s="74"/>
      <c r="H3416" s="74"/>
      <c r="I3416" s="74"/>
      <c r="J3416" s="74"/>
      <c r="K3416" s="74"/>
      <c r="L3416" s="74"/>
      <c r="M3416" s="74"/>
      <c r="N3416" s="74"/>
      <c r="O3416" s="74"/>
      <c r="P3416" s="74"/>
      <c r="Q3416" s="74"/>
      <c r="R3416" s="74"/>
      <c r="S3416" s="74"/>
      <c r="T3416" s="74"/>
      <c r="U3416" s="74"/>
      <c r="V3416" s="74"/>
      <c r="W3416" s="74"/>
      <c r="X3416" s="74"/>
      <c r="Y3416" s="74"/>
      <c r="Z3416" s="74"/>
    </row>
    <row r="3417" spans="1:26">
      <c r="A3417" s="74"/>
      <c r="B3417" s="74"/>
      <c r="C3417" s="74"/>
      <c r="D3417" s="74"/>
      <c r="E3417" s="74"/>
      <c r="F3417" s="74"/>
      <c r="G3417" s="74"/>
      <c r="H3417" s="74"/>
      <c r="I3417" s="74"/>
      <c r="J3417" s="74"/>
      <c r="K3417" s="74"/>
      <c r="L3417" s="74"/>
      <c r="M3417" s="74"/>
      <c r="N3417" s="74"/>
      <c r="O3417" s="74"/>
      <c r="P3417" s="74"/>
      <c r="Q3417" s="74"/>
      <c r="R3417" s="74"/>
      <c r="S3417" s="74"/>
      <c r="T3417" s="74"/>
      <c r="U3417" s="74"/>
      <c r="V3417" s="74"/>
      <c r="W3417" s="74"/>
      <c r="X3417" s="74"/>
      <c r="Y3417" s="74"/>
      <c r="Z3417" s="74"/>
    </row>
    <row r="3418" spans="1:26">
      <c r="A3418" s="74"/>
      <c r="B3418" s="74"/>
      <c r="C3418" s="74"/>
      <c r="D3418" s="74"/>
      <c r="E3418" s="74"/>
      <c r="F3418" s="74"/>
      <c r="G3418" s="74"/>
      <c r="H3418" s="74"/>
      <c r="I3418" s="74"/>
      <c r="J3418" s="74"/>
      <c r="K3418" s="74"/>
      <c r="L3418" s="74"/>
      <c r="M3418" s="74"/>
      <c r="N3418" s="74"/>
      <c r="O3418" s="74"/>
      <c r="P3418" s="74"/>
      <c r="Q3418" s="74"/>
      <c r="R3418" s="74"/>
      <c r="S3418" s="74"/>
      <c r="T3418" s="74"/>
      <c r="U3418" s="74"/>
      <c r="V3418" s="74"/>
      <c r="W3418" s="74"/>
      <c r="X3418" s="74"/>
      <c r="Y3418" s="74"/>
      <c r="Z3418" s="74"/>
    </row>
    <row r="3419" spans="1:26">
      <c r="A3419" s="74"/>
      <c r="B3419" s="74"/>
      <c r="C3419" s="74"/>
      <c r="D3419" s="74"/>
      <c r="E3419" s="74"/>
      <c r="F3419" s="74"/>
      <c r="G3419" s="74"/>
      <c r="H3419" s="74"/>
      <c r="I3419" s="74"/>
      <c r="J3419" s="74"/>
      <c r="K3419" s="74"/>
      <c r="L3419" s="74"/>
      <c r="M3419" s="74"/>
      <c r="N3419" s="74"/>
      <c r="O3419" s="74"/>
      <c r="P3419" s="74"/>
      <c r="Q3419" s="74"/>
      <c r="R3419" s="74"/>
      <c r="S3419" s="74"/>
      <c r="T3419" s="74"/>
      <c r="U3419" s="74"/>
      <c r="V3419" s="74"/>
      <c r="W3419" s="74"/>
      <c r="X3419" s="74"/>
      <c r="Y3419" s="74"/>
      <c r="Z3419" s="74"/>
    </row>
    <row r="3420" spans="1:26">
      <c r="A3420" s="74"/>
      <c r="B3420" s="74"/>
      <c r="C3420" s="74"/>
      <c r="D3420" s="74"/>
      <c r="E3420" s="74"/>
      <c r="F3420" s="74"/>
      <c r="G3420" s="74"/>
      <c r="H3420" s="74"/>
      <c r="I3420" s="74"/>
      <c r="J3420" s="74"/>
      <c r="K3420" s="74"/>
      <c r="L3420" s="74"/>
      <c r="M3420" s="74"/>
      <c r="N3420" s="74"/>
      <c r="O3420" s="74"/>
      <c r="P3420" s="74"/>
      <c r="Q3420" s="74"/>
      <c r="R3420" s="74"/>
      <c r="S3420" s="74"/>
      <c r="T3420" s="74"/>
      <c r="U3420" s="74"/>
      <c r="V3420" s="74"/>
      <c r="W3420" s="74"/>
      <c r="X3420" s="74"/>
      <c r="Y3420" s="74"/>
      <c r="Z3420" s="74"/>
    </row>
    <row r="3421" spans="1:26">
      <c r="A3421" s="74"/>
      <c r="B3421" s="74"/>
      <c r="C3421" s="74"/>
      <c r="D3421" s="74"/>
      <c r="E3421" s="74"/>
      <c r="F3421" s="74"/>
      <c r="G3421" s="74"/>
      <c r="H3421" s="74"/>
      <c r="I3421" s="74"/>
      <c r="J3421" s="74"/>
      <c r="K3421" s="74"/>
      <c r="L3421" s="74"/>
      <c r="M3421" s="74"/>
      <c r="N3421" s="74"/>
      <c r="O3421" s="74"/>
      <c r="P3421" s="74"/>
      <c r="Q3421" s="74"/>
      <c r="R3421" s="74"/>
      <c r="S3421" s="74"/>
      <c r="T3421" s="74"/>
      <c r="U3421" s="74"/>
      <c r="V3421" s="74"/>
      <c r="W3421" s="74"/>
      <c r="X3421" s="74"/>
      <c r="Y3421" s="74"/>
      <c r="Z3421" s="74"/>
    </row>
    <row r="3422" spans="1:26">
      <c r="A3422" s="74"/>
      <c r="B3422" s="74"/>
      <c r="C3422" s="74"/>
      <c r="D3422" s="74"/>
      <c r="E3422" s="74"/>
      <c r="F3422" s="74"/>
      <c r="G3422" s="74"/>
      <c r="H3422" s="74"/>
      <c r="I3422" s="74"/>
      <c r="J3422" s="74"/>
      <c r="K3422" s="74"/>
      <c r="L3422" s="74"/>
      <c r="M3422" s="74"/>
      <c r="N3422" s="74"/>
      <c r="O3422" s="74"/>
      <c r="P3422" s="74"/>
      <c r="Q3422" s="74"/>
      <c r="R3422" s="74"/>
      <c r="S3422" s="74"/>
      <c r="T3422" s="74"/>
      <c r="U3422" s="74"/>
      <c r="V3422" s="74"/>
      <c r="W3422" s="74"/>
      <c r="X3422" s="74"/>
      <c r="Y3422" s="74"/>
      <c r="Z3422" s="74"/>
    </row>
    <row r="3423" spans="1:26">
      <c r="A3423" s="74"/>
      <c r="B3423" s="74"/>
      <c r="C3423" s="74"/>
      <c r="D3423" s="74"/>
      <c r="E3423" s="74"/>
      <c r="F3423" s="74"/>
      <c r="G3423" s="74"/>
      <c r="H3423" s="74"/>
      <c r="I3423" s="74"/>
      <c r="J3423" s="74"/>
      <c r="K3423" s="74"/>
      <c r="L3423" s="74"/>
      <c r="M3423" s="74"/>
      <c r="N3423" s="74"/>
      <c r="O3423" s="74"/>
      <c r="P3423" s="74"/>
      <c r="Q3423" s="74"/>
      <c r="R3423" s="74"/>
      <c r="S3423" s="74"/>
      <c r="T3423" s="74"/>
      <c r="U3423" s="74"/>
      <c r="V3423" s="74"/>
      <c r="W3423" s="74"/>
      <c r="X3423" s="74"/>
      <c r="Y3423" s="74"/>
      <c r="Z3423" s="74"/>
    </row>
    <row r="3424" spans="1:26">
      <c r="A3424" s="74"/>
      <c r="B3424" s="74"/>
      <c r="C3424" s="74"/>
      <c r="D3424" s="74"/>
      <c r="E3424" s="74"/>
      <c r="F3424" s="74"/>
      <c r="G3424" s="74"/>
      <c r="H3424" s="74"/>
      <c r="I3424" s="74"/>
      <c r="J3424" s="74"/>
      <c r="K3424" s="74"/>
      <c r="L3424" s="74"/>
      <c r="M3424" s="74"/>
      <c r="N3424" s="74"/>
      <c r="O3424" s="74"/>
      <c r="P3424" s="74"/>
      <c r="Q3424" s="74"/>
      <c r="R3424" s="74"/>
      <c r="S3424" s="74"/>
      <c r="T3424" s="74"/>
      <c r="U3424" s="74"/>
      <c r="V3424" s="74"/>
      <c r="W3424" s="74"/>
      <c r="X3424" s="74"/>
      <c r="Y3424" s="74"/>
      <c r="Z3424" s="74"/>
    </row>
    <row r="3425" spans="1:26">
      <c r="A3425" s="74"/>
      <c r="B3425" s="74"/>
      <c r="C3425" s="74"/>
      <c r="D3425" s="74"/>
      <c r="E3425" s="74"/>
      <c r="F3425" s="74"/>
      <c r="G3425" s="74"/>
      <c r="H3425" s="74"/>
      <c r="I3425" s="74"/>
      <c r="J3425" s="74"/>
      <c r="K3425" s="74"/>
      <c r="L3425" s="74"/>
      <c r="M3425" s="74"/>
      <c r="N3425" s="74"/>
      <c r="O3425" s="74"/>
      <c r="P3425" s="74"/>
      <c r="Q3425" s="74"/>
      <c r="R3425" s="74"/>
      <c r="S3425" s="74"/>
      <c r="T3425" s="74"/>
      <c r="U3425" s="74"/>
      <c r="V3425" s="74"/>
      <c r="W3425" s="74"/>
      <c r="X3425" s="74"/>
      <c r="Y3425" s="74"/>
      <c r="Z3425" s="74"/>
    </row>
    <row r="3426" spans="1:26">
      <c r="A3426" s="74"/>
      <c r="B3426" s="74"/>
      <c r="C3426" s="74"/>
      <c r="D3426" s="74"/>
      <c r="E3426" s="74"/>
      <c r="F3426" s="74"/>
      <c r="G3426" s="74"/>
      <c r="H3426" s="74"/>
      <c r="I3426" s="74"/>
      <c r="J3426" s="74"/>
      <c r="K3426" s="74"/>
      <c r="L3426" s="74"/>
      <c r="M3426" s="74"/>
      <c r="N3426" s="74"/>
      <c r="O3426" s="74"/>
      <c r="P3426" s="74"/>
      <c r="Q3426" s="74"/>
      <c r="R3426" s="74"/>
      <c r="S3426" s="74"/>
      <c r="T3426" s="74"/>
      <c r="U3426" s="74"/>
      <c r="V3426" s="74"/>
      <c r="W3426" s="74"/>
      <c r="X3426" s="74"/>
      <c r="Y3426" s="74"/>
      <c r="Z3426" s="74"/>
    </row>
    <row r="3427" spans="1:26">
      <c r="A3427" s="74"/>
      <c r="B3427" s="74"/>
      <c r="C3427" s="74"/>
      <c r="D3427" s="74"/>
      <c r="E3427" s="74"/>
      <c r="F3427" s="74"/>
      <c r="G3427" s="74"/>
      <c r="H3427" s="74"/>
      <c r="I3427" s="74"/>
      <c r="J3427" s="74"/>
      <c r="K3427" s="74"/>
      <c r="L3427" s="74"/>
      <c r="M3427" s="74"/>
      <c r="N3427" s="74"/>
      <c r="O3427" s="74"/>
      <c r="P3427" s="74"/>
      <c r="Q3427" s="74"/>
      <c r="R3427" s="74"/>
      <c r="S3427" s="74"/>
      <c r="T3427" s="74"/>
      <c r="U3427" s="74"/>
      <c r="V3427" s="74"/>
      <c r="W3427" s="74"/>
      <c r="X3427" s="74"/>
      <c r="Y3427" s="74"/>
      <c r="Z3427" s="74"/>
    </row>
    <row r="3428" spans="1:26">
      <c r="A3428" s="74"/>
      <c r="B3428" s="74"/>
      <c r="C3428" s="74"/>
      <c r="D3428" s="74"/>
      <c r="E3428" s="74"/>
      <c r="F3428" s="74"/>
      <c r="G3428" s="74"/>
      <c r="H3428" s="74"/>
      <c r="I3428" s="74"/>
      <c r="J3428" s="74"/>
      <c r="K3428" s="74"/>
      <c r="L3428" s="74"/>
      <c r="M3428" s="74"/>
      <c r="N3428" s="74"/>
      <c r="O3428" s="74"/>
      <c r="P3428" s="74"/>
      <c r="Q3428" s="74"/>
      <c r="R3428" s="74"/>
      <c r="S3428" s="74"/>
      <c r="T3428" s="74"/>
      <c r="U3428" s="74"/>
      <c r="V3428" s="74"/>
      <c r="W3428" s="74"/>
      <c r="X3428" s="74"/>
      <c r="Y3428" s="74"/>
      <c r="Z3428" s="74"/>
    </row>
    <row r="3429" spans="1:26">
      <c r="A3429" s="74"/>
      <c r="B3429" s="74"/>
      <c r="C3429" s="74"/>
      <c r="D3429" s="74"/>
      <c r="E3429" s="74"/>
      <c r="F3429" s="74"/>
      <c r="G3429" s="74"/>
      <c r="H3429" s="74"/>
      <c r="I3429" s="74"/>
      <c r="J3429" s="74"/>
      <c r="K3429" s="74"/>
      <c r="L3429" s="74"/>
      <c r="M3429" s="74"/>
      <c r="N3429" s="74"/>
      <c r="O3429" s="74"/>
      <c r="P3429" s="74"/>
      <c r="Q3429" s="74"/>
      <c r="R3429" s="74"/>
      <c r="S3429" s="74"/>
      <c r="T3429" s="74"/>
      <c r="U3429" s="74"/>
      <c r="V3429" s="74"/>
      <c r="W3429" s="74"/>
      <c r="X3429" s="74"/>
      <c r="Y3429" s="74"/>
      <c r="Z3429" s="74"/>
    </row>
    <row r="3430" spans="1:26">
      <c r="A3430" s="74"/>
      <c r="B3430" s="74"/>
      <c r="C3430" s="74"/>
      <c r="D3430" s="74"/>
      <c r="E3430" s="74"/>
      <c r="F3430" s="74"/>
      <c r="G3430" s="74"/>
      <c r="H3430" s="74"/>
      <c r="I3430" s="74"/>
      <c r="J3430" s="74"/>
      <c r="K3430" s="74"/>
      <c r="L3430" s="74"/>
      <c r="M3430" s="74"/>
      <c r="N3430" s="74"/>
      <c r="O3430" s="74"/>
      <c r="P3430" s="74"/>
      <c r="Q3430" s="74"/>
      <c r="R3430" s="74"/>
      <c r="S3430" s="74"/>
      <c r="T3430" s="74"/>
      <c r="U3430" s="74"/>
      <c r="V3430" s="74"/>
      <c r="W3430" s="74"/>
      <c r="X3430" s="74"/>
      <c r="Y3430" s="74"/>
      <c r="Z3430" s="74"/>
    </row>
    <row r="3431" spans="1:26">
      <c r="A3431" s="74"/>
      <c r="B3431" s="74"/>
      <c r="C3431" s="74"/>
      <c r="D3431" s="74"/>
      <c r="E3431" s="74"/>
      <c r="F3431" s="74"/>
      <c r="G3431" s="74"/>
      <c r="H3431" s="74"/>
      <c r="I3431" s="74"/>
      <c r="J3431" s="74"/>
      <c r="K3431" s="74"/>
      <c r="L3431" s="74"/>
      <c r="M3431" s="74"/>
      <c r="N3431" s="74"/>
      <c r="O3431" s="74"/>
      <c r="P3431" s="74"/>
      <c r="Q3431" s="74"/>
      <c r="R3431" s="74"/>
      <c r="S3431" s="74"/>
      <c r="T3431" s="74"/>
      <c r="U3431" s="74"/>
      <c r="V3431" s="74"/>
      <c r="W3431" s="74"/>
      <c r="X3431" s="74"/>
      <c r="Y3431" s="74"/>
      <c r="Z3431" s="74"/>
    </row>
    <row r="3432" spans="1:26">
      <c r="A3432" s="74"/>
      <c r="B3432" s="74"/>
      <c r="C3432" s="74"/>
      <c r="D3432" s="74"/>
      <c r="E3432" s="74"/>
      <c r="F3432" s="74"/>
      <c r="G3432" s="74"/>
      <c r="H3432" s="74"/>
      <c r="I3432" s="74"/>
      <c r="J3432" s="74"/>
      <c r="K3432" s="74"/>
      <c r="L3432" s="74"/>
      <c r="M3432" s="74"/>
      <c r="N3432" s="74"/>
      <c r="O3432" s="74"/>
      <c r="P3432" s="74"/>
      <c r="Q3432" s="74"/>
      <c r="R3432" s="74"/>
      <c r="S3432" s="74"/>
      <c r="T3432" s="74"/>
      <c r="U3432" s="74"/>
      <c r="V3432" s="74"/>
      <c r="W3432" s="74"/>
      <c r="X3432" s="74"/>
      <c r="Y3432" s="74"/>
      <c r="Z3432" s="74"/>
    </row>
    <row r="3433" spans="1:26">
      <c r="A3433" s="74"/>
      <c r="B3433" s="74"/>
      <c r="C3433" s="74"/>
      <c r="D3433" s="74"/>
      <c r="E3433" s="74"/>
      <c r="F3433" s="74"/>
      <c r="G3433" s="74"/>
      <c r="H3433" s="74"/>
      <c r="I3433" s="74"/>
      <c r="J3433" s="74"/>
      <c r="K3433" s="74"/>
      <c r="L3433" s="74"/>
      <c r="M3433" s="74"/>
      <c r="N3433" s="74"/>
      <c r="O3433" s="74"/>
      <c r="P3433" s="74"/>
      <c r="Q3433" s="74"/>
      <c r="R3433" s="74"/>
      <c r="S3433" s="74"/>
      <c r="T3433" s="74"/>
      <c r="U3433" s="74"/>
      <c r="V3433" s="74"/>
      <c r="W3433" s="74"/>
      <c r="X3433" s="74"/>
      <c r="Y3433" s="74"/>
      <c r="Z3433" s="74"/>
    </row>
    <row r="3434" spans="1:26">
      <c r="A3434" s="74"/>
      <c r="B3434" s="74"/>
      <c r="C3434" s="74"/>
      <c r="D3434" s="74"/>
      <c r="E3434" s="74"/>
      <c r="F3434" s="74"/>
      <c r="G3434" s="74"/>
      <c r="H3434" s="74"/>
      <c r="I3434" s="74"/>
      <c r="J3434" s="74"/>
      <c r="K3434" s="74"/>
      <c r="L3434" s="74"/>
      <c r="M3434" s="74"/>
      <c r="N3434" s="74"/>
      <c r="O3434" s="74"/>
      <c r="P3434" s="74"/>
      <c r="Q3434" s="74"/>
      <c r="R3434" s="74"/>
      <c r="S3434" s="74"/>
      <c r="T3434" s="74"/>
      <c r="U3434" s="74"/>
      <c r="V3434" s="74"/>
      <c r="W3434" s="74"/>
      <c r="X3434" s="74"/>
      <c r="Y3434" s="74"/>
      <c r="Z3434" s="74"/>
    </row>
    <row r="3435" spans="1:26">
      <c r="A3435" s="74"/>
      <c r="B3435" s="74"/>
      <c r="C3435" s="74"/>
      <c r="D3435" s="74"/>
      <c r="E3435" s="74"/>
      <c r="F3435" s="74"/>
      <c r="G3435" s="74"/>
      <c r="H3435" s="74"/>
      <c r="I3435" s="74"/>
      <c r="J3435" s="74"/>
      <c r="K3435" s="74"/>
      <c r="L3435" s="74"/>
      <c r="M3435" s="74"/>
      <c r="N3435" s="74"/>
      <c r="O3435" s="74"/>
      <c r="P3435" s="74"/>
      <c r="Q3435" s="74"/>
      <c r="R3435" s="74"/>
      <c r="S3435" s="74"/>
      <c r="T3435" s="74"/>
      <c r="U3435" s="74"/>
      <c r="V3435" s="74"/>
      <c r="W3435" s="74"/>
      <c r="X3435" s="74"/>
      <c r="Y3435" s="74"/>
      <c r="Z3435" s="74"/>
    </row>
    <row r="3436" spans="1:26">
      <c r="A3436" s="74"/>
      <c r="B3436" s="74"/>
      <c r="C3436" s="74"/>
      <c r="D3436" s="74"/>
      <c r="E3436" s="74"/>
      <c r="F3436" s="74"/>
      <c r="G3436" s="74"/>
      <c r="H3436" s="74"/>
      <c r="I3436" s="74"/>
      <c r="J3436" s="74"/>
      <c r="K3436" s="74"/>
      <c r="L3436" s="74"/>
      <c r="M3436" s="74"/>
      <c r="N3436" s="74"/>
      <c r="O3436" s="74"/>
      <c r="P3436" s="74"/>
      <c r="Q3436" s="74"/>
      <c r="R3436" s="74"/>
      <c r="S3436" s="74"/>
      <c r="T3436" s="74"/>
      <c r="U3436" s="74"/>
      <c r="V3436" s="74"/>
      <c r="W3436" s="74"/>
      <c r="X3436" s="74"/>
      <c r="Y3436" s="74"/>
      <c r="Z3436" s="74"/>
    </row>
    <row r="3437" spans="1:26">
      <c r="A3437" s="74"/>
      <c r="B3437" s="74"/>
      <c r="C3437" s="74"/>
      <c r="D3437" s="74"/>
      <c r="E3437" s="74"/>
      <c r="F3437" s="74"/>
      <c r="G3437" s="74"/>
      <c r="H3437" s="74"/>
      <c r="I3437" s="74"/>
      <c r="J3437" s="74"/>
      <c r="K3437" s="74"/>
      <c r="L3437" s="74"/>
      <c r="M3437" s="74"/>
      <c r="N3437" s="74"/>
      <c r="O3437" s="74"/>
      <c r="P3437" s="74"/>
      <c r="Q3437" s="74"/>
      <c r="R3437" s="74"/>
      <c r="S3437" s="74"/>
      <c r="T3437" s="74"/>
      <c r="U3437" s="74"/>
      <c r="V3437" s="74"/>
      <c r="W3437" s="74"/>
      <c r="X3437" s="74"/>
      <c r="Y3437" s="74"/>
      <c r="Z3437" s="74"/>
    </row>
    <row r="3438" spans="1:26">
      <c r="A3438" s="74"/>
      <c r="B3438" s="74"/>
      <c r="C3438" s="74"/>
      <c r="D3438" s="74"/>
      <c r="E3438" s="74"/>
      <c r="F3438" s="74"/>
      <c r="G3438" s="74"/>
      <c r="H3438" s="74"/>
      <c r="I3438" s="74"/>
      <c r="J3438" s="74"/>
      <c r="K3438" s="74"/>
      <c r="L3438" s="74"/>
      <c r="M3438" s="74"/>
      <c r="N3438" s="74"/>
      <c r="O3438" s="74"/>
      <c r="P3438" s="74"/>
      <c r="Q3438" s="74"/>
      <c r="R3438" s="74"/>
      <c r="S3438" s="74"/>
      <c r="T3438" s="74"/>
      <c r="U3438" s="74"/>
      <c r="V3438" s="74"/>
      <c r="W3438" s="74"/>
      <c r="X3438" s="74"/>
      <c r="Y3438" s="74"/>
      <c r="Z3438" s="74"/>
    </row>
    <row r="3439" spans="1:26">
      <c r="A3439" s="74"/>
      <c r="B3439" s="74"/>
      <c r="C3439" s="74"/>
      <c r="D3439" s="74"/>
      <c r="E3439" s="74"/>
      <c r="F3439" s="74"/>
      <c r="G3439" s="74"/>
      <c r="H3439" s="74"/>
      <c r="I3439" s="74"/>
      <c r="J3439" s="74"/>
      <c r="K3439" s="74"/>
      <c r="L3439" s="74"/>
      <c r="M3439" s="74"/>
      <c r="N3439" s="74"/>
      <c r="O3439" s="74"/>
      <c r="P3439" s="74"/>
      <c r="Q3439" s="74"/>
      <c r="R3439" s="74"/>
      <c r="S3439" s="74"/>
      <c r="T3439" s="74"/>
      <c r="U3439" s="74"/>
      <c r="V3439" s="74"/>
      <c r="W3439" s="74"/>
      <c r="X3439" s="74"/>
      <c r="Y3439" s="74"/>
      <c r="Z3439" s="74"/>
    </row>
    <row r="3440" spans="1:26">
      <c r="A3440" s="74"/>
      <c r="B3440" s="74"/>
      <c r="C3440" s="74"/>
      <c r="D3440" s="74"/>
      <c r="E3440" s="74"/>
      <c r="F3440" s="74"/>
      <c r="G3440" s="74"/>
      <c r="H3440" s="74"/>
      <c r="I3440" s="74"/>
      <c r="J3440" s="74"/>
      <c r="K3440" s="74"/>
      <c r="L3440" s="74"/>
      <c r="M3440" s="74"/>
      <c r="N3440" s="74"/>
      <c r="O3440" s="74"/>
      <c r="P3440" s="74"/>
      <c r="Q3440" s="74"/>
      <c r="R3440" s="74"/>
      <c r="S3440" s="74"/>
      <c r="T3440" s="74"/>
      <c r="U3440" s="74"/>
      <c r="V3440" s="74"/>
      <c r="W3440" s="74"/>
      <c r="X3440" s="74"/>
      <c r="Y3440" s="74"/>
      <c r="Z3440" s="74"/>
    </row>
    <row r="3441" spans="1:26">
      <c r="A3441" s="74"/>
      <c r="B3441" s="74"/>
      <c r="C3441" s="74"/>
      <c r="D3441" s="74"/>
      <c r="E3441" s="74"/>
      <c r="F3441" s="74"/>
      <c r="G3441" s="74"/>
      <c r="H3441" s="74"/>
      <c r="I3441" s="74"/>
      <c r="J3441" s="74"/>
      <c r="K3441" s="74"/>
      <c r="L3441" s="74"/>
      <c r="M3441" s="74"/>
      <c r="N3441" s="74"/>
      <c r="O3441" s="74"/>
      <c r="P3441" s="74"/>
      <c r="Q3441" s="74"/>
      <c r="R3441" s="74"/>
      <c r="S3441" s="74"/>
      <c r="T3441" s="74"/>
      <c r="U3441" s="74"/>
      <c r="V3441" s="74"/>
      <c r="W3441" s="74"/>
      <c r="X3441" s="74"/>
      <c r="Y3441" s="74"/>
      <c r="Z3441" s="74"/>
    </row>
    <row r="3442" spans="1:26">
      <c r="A3442" s="74"/>
      <c r="B3442" s="74"/>
      <c r="C3442" s="74"/>
      <c r="D3442" s="74"/>
      <c r="E3442" s="74"/>
      <c r="F3442" s="74"/>
      <c r="G3442" s="74"/>
      <c r="H3442" s="74"/>
      <c r="I3442" s="74"/>
      <c r="J3442" s="74"/>
      <c r="K3442" s="74"/>
      <c r="L3442" s="74"/>
      <c r="M3442" s="74"/>
      <c r="N3442" s="74"/>
      <c r="O3442" s="74"/>
      <c r="P3442" s="74"/>
      <c r="Q3442" s="74"/>
      <c r="R3442" s="74"/>
      <c r="S3442" s="74"/>
      <c r="T3442" s="74"/>
      <c r="U3442" s="74"/>
      <c r="V3442" s="74"/>
      <c r="W3442" s="74"/>
      <c r="X3442" s="74"/>
      <c r="Y3442" s="74"/>
      <c r="Z3442" s="74"/>
    </row>
    <row r="3443" spans="1:26">
      <c r="A3443" s="74"/>
      <c r="B3443" s="74"/>
      <c r="C3443" s="74"/>
      <c r="D3443" s="74"/>
      <c r="E3443" s="74"/>
      <c r="F3443" s="74"/>
      <c r="G3443" s="74"/>
      <c r="H3443" s="74"/>
      <c r="I3443" s="74"/>
      <c r="J3443" s="74"/>
      <c r="K3443" s="74"/>
      <c r="L3443" s="74"/>
      <c r="M3443" s="74"/>
      <c r="N3443" s="74"/>
      <c r="O3443" s="74"/>
      <c r="P3443" s="74"/>
      <c r="Q3443" s="74"/>
      <c r="R3443" s="74"/>
      <c r="S3443" s="74"/>
      <c r="T3443" s="74"/>
      <c r="U3443" s="74"/>
      <c r="V3443" s="74"/>
      <c r="W3443" s="74"/>
      <c r="X3443" s="74"/>
      <c r="Y3443" s="74"/>
      <c r="Z3443" s="74"/>
    </row>
    <row r="3444" spans="1:26">
      <c r="A3444" s="74"/>
      <c r="B3444" s="74"/>
      <c r="C3444" s="74"/>
      <c r="D3444" s="74"/>
      <c r="E3444" s="74"/>
      <c r="F3444" s="74"/>
      <c r="G3444" s="74"/>
      <c r="H3444" s="74"/>
      <c r="I3444" s="74"/>
      <c r="J3444" s="74"/>
      <c r="K3444" s="74"/>
      <c r="L3444" s="74"/>
      <c r="M3444" s="74"/>
      <c r="N3444" s="74"/>
      <c r="O3444" s="74"/>
      <c r="P3444" s="74"/>
      <c r="Q3444" s="74"/>
      <c r="R3444" s="74"/>
      <c r="S3444" s="74"/>
      <c r="T3444" s="74"/>
      <c r="U3444" s="74"/>
      <c r="V3444" s="74"/>
      <c r="W3444" s="74"/>
      <c r="X3444" s="74"/>
      <c r="Y3444" s="74"/>
      <c r="Z3444" s="74"/>
    </row>
    <row r="3445" spans="1:26">
      <c r="A3445" s="74"/>
      <c r="B3445" s="74"/>
      <c r="C3445" s="74"/>
      <c r="D3445" s="74"/>
      <c r="E3445" s="74"/>
      <c r="F3445" s="74"/>
      <c r="G3445" s="74"/>
      <c r="H3445" s="74"/>
      <c r="I3445" s="74"/>
      <c r="J3445" s="74"/>
      <c r="K3445" s="74"/>
      <c r="L3445" s="74"/>
      <c r="M3445" s="74"/>
      <c r="N3445" s="74"/>
      <c r="O3445" s="74"/>
      <c r="P3445" s="74"/>
      <c r="Q3445" s="74"/>
      <c r="R3445" s="74"/>
      <c r="S3445" s="74"/>
      <c r="T3445" s="74"/>
      <c r="U3445" s="74"/>
      <c r="V3445" s="74"/>
      <c r="W3445" s="74"/>
      <c r="X3445" s="74"/>
      <c r="Y3445" s="74"/>
      <c r="Z3445" s="74"/>
    </row>
    <row r="3446" spans="1:26">
      <c r="A3446" s="74"/>
      <c r="B3446" s="74"/>
      <c r="C3446" s="74"/>
      <c r="D3446" s="74"/>
      <c r="E3446" s="74"/>
      <c r="F3446" s="74"/>
      <c r="G3446" s="74"/>
      <c r="H3446" s="74"/>
      <c r="I3446" s="74"/>
      <c r="J3446" s="74"/>
      <c r="K3446" s="74"/>
      <c r="L3446" s="74"/>
      <c r="M3446" s="74"/>
      <c r="N3446" s="74"/>
      <c r="O3446" s="74"/>
      <c r="P3446" s="74"/>
      <c r="Q3446" s="74"/>
      <c r="R3446" s="74"/>
      <c r="S3446" s="74"/>
      <c r="T3446" s="74"/>
      <c r="U3446" s="74"/>
      <c r="V3446" s="74"/>
      <c r="W3446" s="74"/>
      <c r="X3446" s="74"/>
      <c r="Y3446" s="74"/>
      <c r="Z3446" s="74"/>
    </row>
    <row r="3447" spans="1:26">
      <c r="A3447" s="74"/>
      <c r="B3447" s="74"/>
      <c r="C3447" s="74"/>
      <c r="D3447" s="74"/>
      <c r="E3447" s="74"/>
      <c r="F3447" s="74"/>
      <c r="G3447" s="74"/>
      <c r="H3447" s="74"/>
      <c r="I3447" s="74"/>
      <c r="J3447" s="74"/>
      <c r="K3447" s="74"/>
      <c r="L3447" s="74"/>
      <c r="M3447" s="74"/>
      <c r="N3447" s="74"/>
      <c r="O3447" s="74"/>
      <c r="P3447" s="74"/>
      <c r="Q3447" s="74"/>
      <c r="R3447" s="74"/>
      <c r="S3447" s="74"/>
      <c r="T3447" s="74"/>
      <c r="U3447" s="74"/>
      <c r="V3447" s="74"/>
      <c r="W3447" s="74"/>
      <c r="X3447" s="74"/>
      <c r="Y3447" s="74"/>
      <c r="Z3447" s="74"/>
    </row>
    <row r="3448" spans="1:26">
      <c r="A3448" s="74"/>
      <c r="B3448" s="74"/>
      <c r="C3448" s="74"/>
      <c r="D3448" s="74"/>
      <c r="E3448" s="74"/>
      <c r="F3448" s="74"/>
      <c r="G3448" s="74"/>
      <c r="H3448" s="74"/>
      <c r="I3448" s="74"/>
      <c r="J3448" s="74"/>
      <c r="K3448" s="74"/>
      <c r="L3448" s="74"/>
      <c r="M3448" s="74"/>
      <c r="N3448" s="74"/>
      <c r="O3448" s="74"/>
      <c r="P3448" s="74"/>
      <c r="Q3448" s="74"/>
      <c r="R3448" s="74"/>
      <c r="S3448" s="74"/>
      <c r="T3448" s="74"/>
      <c r="U3448" s="74"/>
      <c r="V3448" s="74"/>
      <c r="W3448" s="74"/>
      <c r="X3448" s="74"/>
      <c r="Y3448" s="74"/>
      <c r="Z3448" s="74"/>
    </row>
    <row r="3449" spans="1:26">
      <c r="A3449" s="74"/>
      <c r="B3449" s="74"/>
      <c r="C3449" s="74"/>
      <c r="D3449" s="74"/>
      <c r="E3449" s="74"/>
      <c r="F3449" s="74"/>
      <c r="G3449" s="74"/>
      <c r="H3449" s="74"/>
      <c r="I3449" s="74"/>
      <c r="J3449" s="74"/>
      <c r="K3449" s="74"/>
      <c r="L3449" s="74"/>
      <c r="M3449" s="74"/>
      <c r="N3449" s="74"/>
      <c r="O3449" s="74"/>
      <c r="P3449" s="74"/>
      <c r="Q3449" s="74"/>
      <c r="R3449" s="74"/>
      <c r="S3449" s="74"/>
      <c r="T3449" s="74"/>
      <c r="U3449" s="74"/>
      <c r="V3449" s="74"/>
      <c r="W3449" s="74"/>
      <c r="X3449" s="74"/>
      <c r="Y3449" s="74"/>
      <c r="Z3449" s="74"/>
    </row>
    <row r="3450" spans="1:26">
      <c r="A3450" s="74"/>
      <c r="B3450" s="74"/>
      <c r="C3450" s="74"/>
      <c r="D3450" s="74"/>
      <c r="E3450" s="74"/>
      <c r="F3450" s="74"/>
      <c r="G3450" s="74"/>
      <c r="H3450" s="74"/>
      <c r="I3450" s="74"/>
      <c r="J3450" s="74"/>
      <c r="K3450" s="74"/>
      <c r="L3450" s="74"/>
      <c r="M3450" s="74"/>
      <c r="N3450" s="74"/>
      <c r="O3450" s="74"/>
      <c r="P3450" s="74"/>
      <c r="Q3450" s="74"/>
      <c r="R3450" s="74"/>
      <c r="S3450" s="74"/>
      <c r="T3450" s="74"/>
      <c r="U3450" s="74"/>
      <c r="V3450" s="74"/>
      <c r="W3450" s="74"/>
      <c r="X3450" s="74"/>
      <c r="Y3450" s="74"/>
      <c r="Z3450" s="74"/>
    </row>
    <row r="3451" spans="1:26">
      <c r="A3451" s="74"/>
      <c r="B3451" s="74"/>
      <c r="C3451" s="74"/>
      <c r="D3451" s="74"/>
      <c r="E3451" s="74"/>
      <c r="F3451" s="74"/>
      <c r="G3451" s="74"/>
      <c r="H3451" s="74"/>
      <c r="I3451" s="74"/>
      <c r="J3451" s="74"/>
      <c r="K3451" s="74"/>
      <c r="L3451" s="74"/>
      <c r="M3451" s="74"/>
      <c r="N3451" s="74"/>
      <c r="O3451" s="74"/>
      <c r="P3451" s="74"/>
      <c r="Q3451" s="74"/>
      <c r="R3451" s="74"/>
      <c r="S3451" s="74"/>
      <c r="T3451" s="74"/>
      <c r="U3451" s="74"/>
      <c r="V3451" s="74"/>
      <c r="W3451" s="74"/>
      <c r="X3451" s="74"/>
      <c r="Y3451" s="74"/>
      <c r="Z3451" s="74"/>
    </row>
    <row r="3452" spans="1:26">
      <c r="A3452" s="74"/>
      <c r="B3452" s="74"/>
      <c r="C3452" s="74"/>
      <c r="D3452" s="74"/>
      <c r="E3452" s="74"/>
      <c r="F3452" s="74"/>
      <c r="G3452" s="74"/>
      <c r="H3452" s="74"/>
      <c r="I3452" s="74"/>
      <c r="J3452" s="74"/>
      <c r="K3452" s="74"/>
      <c r="L3452" s="74"/>
      <c r="M3452" s="74"/>
      <c r="N3452" s="74"/>
      <c r="O3452" s="74"/>
      <c r="P3452" s="74"/>
      <c r="Q3452" s="74"/>
      <c r="R3452" s="74"/>
      <c r="S3452" s="74"/>
      <c r="T3452" s="74"/>
      <c r="U3452" s="74"/>
      <c r="V3452" s="74"/>
      <c r="W3452" s="74"/>
      <c r="X3452" s="74"/>
      <c r="Y3452" s="74"/>
      <c r="Z3452" s="74"/>
    </row>
    <row r="3453" spans="1:26">
      <c r="A3453" s="74"/>
      <c r="B3453" s="74"/>
      <c r="C3453" s="74"/>
      <c r="D3453" s="74"/>
      <c r="E3453" s="74"/>
      <c r="F3453" s="74"/>
      <c r="G3453" s="74"/>
      <c r="H3453" s="74"/>
      <c r="I3453" s="74"/>
      <c r="J3453" s="74"/>
      <c r="K3453" s="74"/>
      <c r="L3453" s="74"/>
      <c r="M3453" s="74"/>
      <c r="N3453" s="74"/>
      <c r="O3453" s="74"/>
      <c r="P3453" s="74"/>
      <c r="Q3453" s="74"/>
      <c r="R3453" s="74"/>
      <c r="S3453" s="74"/>
      <c r="T3453" s="74"/>
      <c r="U3453" s="74"/>
      <c r="V3453" s="74"/>
      <c r="W3453" s="74"/>
      <c r="X3453" s="74"/>
      <c r="Y3453" s="74"/>
      <c r="Z3453" s="74"/>
    </row>
    <row r="3454" spans="1:26">
      <c r="A3454" s="74"/>
      <c r="B3454" s="74"/>
      <c r="C3454" s="74"/>
      <c r="D3454" s="74"/>
      <c r="E3454" s="74"/>
      <c r="F3454" s="74"/>
      <c r="G3454" s="74"/>
      <c r="H3454" s="74"/>
      <c r="I3454" s="74"/>
      <c r="J3454" s="74"/>
      <c r="K3454" s="74"/>
      <c r="L3454" s="74"/>
      <c r="M3454" s="74"/>
      <c r="N3454" s="74"/>
      <c r="O3454" s="74"/>
      <c r="P3454" s="74"/>
      <c r="Q3454" s="74"/>
      <c r="R3454" s="74"/>
      <c r="S3454" s="74"/>
      <c r="T3454" s="74"/>
      <c r="U3454" s="74"/>
      <c r="V3454" s="74"/>
      <c r="W3454" s="74"/>
      <c r="X3454" s="74"/>
      <c r="Y3454" s="74"/>
      <c r="Z3454" s="74"/>
    </row>
    <row r="3455" spans="1:26">
      <c r="A3455" s="74"/>
      <c r="B3455" s="74"/>
      <c r="C3455" s="74"/>
      <c r="D3455" s="74"/>
      <c r="E3455" s="74"/>
      <c r="F3455" s="74"/>
      <c r="G3455" s="74"/>
      <c r="H3455" s="74"/>
      <c r="I3455" s="74"/>
      <c r="J3455" s="74"/>
      <c r="K3455" s="74"/>
      <c r="L3455" s="74"/>
      <c r="M3455" s="74"/>
      <c r="N3455" s="74"/>
      <c r="O3455" s="74"/>
      <c r="P3455" s="74"/>
      <c r="Q3455" s="74"/>
      <c r="R3455" s="74"/>
      <c r="S3455" s="74"/>
      <c r="T3455" s="74"/>
      <c r="U3455" s="74"/>
      <c r="V3455" s="74"/>
      <c r="W3455" s="74"/>
      <c r="X3455" s="74"/>
      <c r="Y3455" s="74"/>
      <c r="Z3455" s="74"/>
    </row>
    <row r="3456" spans="1:26">
      <c r="A3456" s="74"/>
      <c r="B3456" s="74"/>
      <c r="C3456" s="74"/>
      <c r="D3456" s="74"/>
      <c r="E3456" s="74"/>
      <c r="F3456" s="74"/>
      <c r="G3456" s="74"/>
      <c r="H3456" s="74"/>
      <c r="I3456" s="74"/>
      <c r="J3456" s="74"/>
      <c r="K3456" s="74"/>
      <c r="L3456" s="74"/>
      <c r="M3456" s="74"/>
      <c r="N3456" s="74"/>
      <c r="O3456" s="74"/>
      <c r="P3456" s="74"/>
      <c r="Q3456" s="74"/>
      <c r="R3456" s="74"/>
      <c r="S3456" s="74"/>
      <c r="T3456" s="74"/>
      <c r="U3456" s="74"/>
      <c r="V3456" s="74"/>
      <c r="W3456" s="74"/>
      <c r="X3456" s="74"/>
      <c r="Y3456" s="74"/>
      <c r="Z3456" s="74"/>
    </row>
    <row r="3457" spans="1:26">
      <c r="A3457" s="74"/>
      <c r="B3457" s="74"/>
      <c r="C3457" s="74"/>
      <c r="D3457" s="74"/>
      <c r="E3457" s="74"/>
      <c r="F3457" s="74"/>
      <c r="G3457" s="74"/>
      <c r="H3457" s="74"/>
      <c r="I3457" s="74"/>
      <c r="J3457" s="74"/>
      <c r="K3457" s="74"/>
      <c r="L3457" s="74"/>
      <c r="M3457" s="74"/>
      <c r="N3457" s="74"/>
      <c r="O3457" s="74"/>
      <c r="P3457" s="74"/>
      <c r="Q3457" s="74"/>
      <c r="R3457" s="74"/>
      <c r="S3457" s="74"/>
      <c r="T3457" s="74"/>
      <c r="U3457" s="74"/>
      <c r="V3457" s="74"/>
      <c r="W3457" s="74"/>
      <c r="X3457" s="74"/>
      <c r="Y3457" s="74"/>
      <c r="Z3457" s="74"/>
    </row>
    <row r="3458" spans="1:26">
      <c r="A3458" s="74"/>
      <c r="B3458" s="74"/>
      <c r="C3458" s="74"/>
      <c r="D3458" s="74"/>
      <c r="E3458" s="74"/>
      <c r="F3458" s="74"/>
      <c r="G3458" s="74"/>
      <c r="H3458" s="74"/>
      <c r="I3458" s="74"/>
      <c r="J3458" s="74"/>
      <c r="K3458" s="74"/>
      <c r="L3458" s="74"/>
      <c r="M3458" s="74"/>
      <c r="N3458" s="74"/>
      <c r="O3458" s="74"/>
      <c r="P3458" s="74"/>
      <c r="Q3458" s="74"/>
      <c r="R3458" s="74"/>
      <c r="S3458" s="74"/>
      <c r="T3458" s="74"/>
      <c r="U3458" s="74"/>
      <c r="V3458" s="74"/>
      <c r="W3458" s="74"/>
      <c r="X3458" s="74"/>
      <c r="Y3458" s="74"/>
      <c r="Z3458" s="74"/>
    </row>
    <row r="3459" spans="1:26">
      <c r="A3459" s="74"/>
      <c r="B3459" s="74"/>
      <c r="C3459" s="74"/>
      <c r="D3459" s="74"/>
      <c r="E3459" s="74"/>
      <c r="F3459" s="74"/>
      <c r="G3459" s="74"/>
      <c r="H3459" s="74"/>
      <c r="I3459" s="74"/>
      <c r="J3459" s="74"/>
      <c r="K3459" s="74"/>
      <c r="L3459" s="74"/>
      <c r="M3459" s="74"/>
      <c r="N3459" s="74"/>
      <c r="O3459" s="74"/>
      <c r="P3459" s="74"/>
      <c r="Q3459" s="74"/>
      <c r="R3459" s="74"/>
      <c r="S3459" s="74"/>
      <c r="T3459" s="74"/>
      <c r="U3459" s="74"/>
      <c r="V3459" s="74"/>
      <c r="W3459" s="74"/>
      <c r="X3459" s="74"/>
      <c r="Y3459" s="74"/>
      <c r="Z3459" s="74"/>
    </row>
    <row r="3460" spans="1:26">
      <c r="A3460" s="74"/>
      <c r="B3460" s="74"/>
      <c r="C3460" s="74"/>
      <c r="D3460" s="74"/>
      <c r="E3460" s="74"/>
      <c r="F3460" s="74"/>
      <c r="G3460" s="74"/>
      <c r="H3460" s="74"/>
      <c r="I3460" s="74"/>
      <c r="J3460" s="74"/>
      <c r="K3460" s="74"/>
      <c r="L3460" s="74"/>
      <c r="M3460" s="74"/>
      <c r="N3460" s="74"/>
      <c r="O3460" s="74"/>
      <c r="P3460" s="74"/>
      <c r="Q3460" s="74"/>
      <c r="R3460" s="74"/>
      <c r="S3460" s="74"/>
      <c r="T3460" s="74"/>
      <c r="U3460" s="74"/>
      <c r="V3460" s="74"/>
      <c r="W3460" s="74"/>
      <c r="X3460" s="74"/>
      <c r="Y3460" s="74"/>
      <c r="Z3460" s="74"/>
    </row>
    <row r="3461" spans="1:26">
      <c r="A3461" s="74"/>
      <c r="B3461" s="74"/>
      <c r="C3461" s="74"/>
      <c r="D3461" s="74"/>
      <c r="E3461" s="74"/>
      <c r="F3461" s="74"/>
      <c r="G3461" s="74"/>
      <c r="H3461" s="74"/>
      <c r="I3461" s="74"/>
      <c r="J3461" s="74"/>
      <c r="K3461" s="74"/>
      <c r="L3461" s="74"/>
      <c r="M3461" s="74"/>
      <c r="N3461" s="74"/>
      <c r="O3461" s="74"/>
      <c r="P3461" s="74"/>
      <c r="Q3461" s="74"/>
      <c r="R3461" s="74"/>
      <c r="S3461" s="74"/>
      <c r="T3461" s="74"/>
      <c r="U3461" s="74"/>
      <c r="V3461" s="74"/>
      <c r="W3461" s="74"/>
      <c r="X3461" s="74"/>
      <c r="Y3461" s="74"/>
      <c r="Z3461" s="74"/>
    </row>
    <row r="3462" spans="1:26">
      <c r="A3462" s="74"/>
      <c r="B3462" s="74"/>
      <c r="C3462" s="74"/>
      <c r="D3462" s="74"/>
      <c r="E3462" s="74"/>
      <c r="F3462" s="74"/>
      <c r="G3462" s="74"/>
      <c r="H3462" s="74"/>
      <c r="I3462" s="74"/>
      <c r="J3462" s="74"/>
      <c r="K3462" s="74"/>
      <c r="L3462" s="74"/>
      <c r="M3462" s="74"/>
      <c r="N3462" s="74"/>
      <c r="O3462" s="74"/>
      <c r="P3462" s="74"/>
      <c r="Q3462" s="74"/>
      <c r="R3462" s="74"/>
      <c r="S3462" s="74"/>
      <c r="T3462" s="74"/>
      <c r="U3462" s="74"/>
      <c r="V3462" s="74"/>
      <c r="W3462" s="74"/>
      <c r="X3462" s="74"/>
      <c r="Y3462" s="74"/>
      <c r="Z3462" s="74"/>
    </row>
    <row r="3463" spans="1:26">
      <c r="A3463" s="74"/>
      <c r="B3463" s="74"/>
      <c r="C3463" s="74"/>
      <c r="D3463" s="74"/>
      <c r="E3463" s="74"/>
      <c r="F3463" s="74"/>
      <c r="G3463" s="74"/>
      <c r="H3463" s="74"/>
      <c r="I3463" s="74"/>
      <c r="J3463" s="74"/>
      <c r="K3463" s="74"/>
      <c r="L3463" s="74"/>
      <c r="M3463" s="74"/>
      <c r="N3463" s="74"/>
      <c r="O3463" s="74"/>
      <c r="P3463" s="74"/>
      <c r="Q3463" s="74"/>
      <c r="R3463" s="74"/>
      <c r="S3463" s="74"/>
      <c r="T3463" s="74"/>
      <c r="U3463" s="74"/>
      <c r="V3463" s="74"/>
      <c r="W3463" s="74"/>
      <c r="X3463" s="74"/>
      <c r="Y3463" s="74"/>
      <c r="Z3463" s="74"/>
    </row>
    <row r="3464" spans="1:26">
      <c r="A3464" s="74"/>
      <c r="B3464" s="74"/>
      <c r="C3464" s="74"/>
      <c r="D3464" s="74"/>
      <c r="E3464" s="74"/>
      <c r="F3464" s="74"/>
      <c r="G3464" s="74"/>
      <c r="H3464" s="74"/>
      <c r="I3464" s="74"/>
      <c r="J3464" s="74"/>
      <c r="K3464" s="74"/>
      <c r="L3464" s="74"/>
      <c r="M3464" s="74"/>
      <c r="N3464" s="74"/>
      <c r="O3464" s="74"/>
      <c r="P3464" s="74"/>
      <c r="Q3464" s="74"/>
      <c r="R3464" s="74"/>
      <c r="S3464" s="74"/>
      <c r="T3464" s="74"/>
      <c r="U3464" s="74"/>
      <c r="V3464" s="74"/>
      <c r="W3464" s="74"/>
      <c r="X3464" s="74"/>
      <c r="Y3464" s="74"/>
      <c r="Z3464" s="74"/>
    </row>
    <row r="3465" spans="1:26">
      <c r="A3465" s="74"/>
      <c r="B3465" s="74"/>
      <c r="C3465" s="74"/>
      <c r="D3465" s="74"/>
      <c r="E3465" s="74"/>
      <c r="F3465" s="74"/>
      <c r="G3465" s="74"/>
      <c r="H3465" s="74"/>
      <c r="I3465" s="74"/>
      <c r="J3465" s="74"/>
      <c r="K3465" s="74"/>
      <c r="L3465" s="74"/>
      <c r="M3465" s="74"/>
      <c r="N3465" s="74"/>
      <c r="O3465" s="74"/>
      <c r="P3465" s="74"/>
      <c r="Q3465" s="74"/>
      <c r="R3465" s="74"/>
      <c r="S3465" s="74"/>
      <c r="T3465" s="74"/>
      <c r="U3465" s="74"/>
      <c r="V3465" s="74"/>
      <c r="W3465" s="74"/>
      <c r="X3465" s="74"/>
      <c r="Y3465" s="74"/>
      <c r="Z3465" s="74"/>
    </row>
    <row r="3466" spans="1:26">
      <c r="A3466" s="74"/>
      <c r="B3466" s="74"/>
      <c r="C3466" s="74"/>
      <c r="D3466" s="74"/>
      <c r="E3466" s="74"/>
      <c r="F3466" s="74"/>
      <c r="G3466" s="74"/>
      <c r="H3466" s="74"/>
      <c r="I3466" s="74"/>
      <c r="J3466" s="74"/>
      <c r="K3466" s="74"/>
      <c r="L3466" s="74"/>
      <c r="M3466" s="74"/>
      <c r="N3466" s="74"/>
      <c r="O3466" s="74"/>
      <c r="P3466" s="74"/>
      <c r="Q3466" s="74"/>
      <c r="R3466" s="74"/>
      <c r="S3466" s="74"/>
      <c r="T3466" s="74"/>
      <c r="U3466" s="74"/>
      <c r="V3466" s="74"/>
      <c r="W3466" s="74"/>
      <c r="X3466" s="74"/>
      <c r="Y3466" s="74"/>
      <c r="Z3466" s="74"/>
    </row>
    <row r="3467" spans="1:26">
      <c r="A3467" s="74"/>
      <c r="B3467" s="74"/>
      <c r="C3467" s="74"/>
      <c r="D3467" s="74"/>
      <c r="E3467" s="74"/>
      <c r="F3467" s="74"/>
      <c r="G3467" s="74"/>
      <c r="H3467" s="74"/>
      <c r="I3467" s="74"/>
      <c r="J3467" s="74"/>
      <c r="K3467" s="74"/>
      <c r="L3467" s="74"/>
      <c r="M3467" s="74"/>
      <c r="N3467" s="74"/>
      <c r="O3467" s="74"/>
      <c r="P3467" s="74"/>
      <c r="Q3467" s="74"/>
      <c r="R3467" s="74"/>
      <c r="S3467" s="74"/>
      <c r="T3467" s="74"/>
      <c r="U3467" s="74"/>
      <c r="V3467" s="74"/>
      <c r="W3467" s="74"/>
      <c r="X3467" s="74"/>
      <c r="Y3467" s="74"/>
      <c r="Z3467" s="74"/>
    </row>
    <row r="3468" spans="1:26">
      <c r="A3468" s="74"/>
      <c r="B3468" s="74"/>
      <c r="C3468" s="74"/>
      <c r="D3468" s="74"/>
      <c r="E3468" s="74"/>
      <c r="F3468" s="74"/>
      <c r="G3468" s="74"/>
      <c r="H3468" s="74"/>
      <c r="I3468" s="74"/>
      <c r="J3468" s="74"/>
      <c r="K3468" s="74"/>
      <c r="L3468" s="74"/>
      <c r="M3468" s="74"/>
      <c r="N3468" s="74"/>
      <c r="O3468" s="74"/>
      <c r="P3468" s="74"/>
      <c r="Q3468" s="74"/>
      <c r="R3468" s="74"/>
      <c r="S3468" s="74"/>
      <c r="T3468" s="74"/>
      <c r="U3468" s="74"/>
      <c r="V3468" s="74"/>
      <c r="W3468" s="74"/>
      <c r="X3468" s="74"/>
      <c r="Y3468" s="74"/>
      <c r="Z3468" s="74"/>
    </row>
    <row r="3469" spans="1:26">
      <c r="A3469" s="74"/>
      <c r="B3469" s="74"/>
      <c r="C3469" s="74"/>
      <c r="D3469" s="74"/>
      <c r="E3469" s="74"/>
      <c r="F3469" s="74"/>
      <c r="G3469" s="74"/>
      <c r="H3469" s="74"/>
      <c r="I3469" s="74"/>
      <c r="J3469" s="74"/>
      <c r="K3469" s="74"/>
      <c r="L3469" s="74"/>
      <c r="M3469" s="74"/>
      <c r="N3469" s="74"/>
      <c r="O3469" s="74"/>
      <c r="P3469" s="74"/>
      <c r="Q3469" s="74"/>
      <c r="R3469" s="74"/>
      <c r="S3469" s="74"/>
      <c r="T3469" s="74"/>
      <c r="U3469" s="74"/>
      <c r="V3469" s="74"/>
      <c r="W3469" s="74"/>
      <c r="X3469" s="74"/>
      <c r="Y3469" s="74"/>
      <c r="Z3469" s="74"/>
    </row>
    <row r="3470" spans="1:26">
      <c r="A3470" s="74"/>
      <c r="B3470" s="74"/>
      <c r="C3470" s="74"/>
      <c r="D3470" s="74"/>
      <c r="E3470" s="74"/>
      <c r="F3470" s="74"/>
      <c r="G3470" s="74"/>
      <c r="H3470" s="74"/>
      <c r="I3470" s="74"/>
      <c r="J3470" s="74"/>
      <c r="K3470" s="74"/>
      <c r="L3470" s="74"/>
      <c r="M3470" s="74"/>
      <c r="N3470" s="74"/>
      <c r="O3470" s="74"/>
      <c r="P3470" s="74"/>
      <c r="Q3470" s="74"/>
      <c r="R3470" s="74"/>
      <c r="S3470" s="74"/>
      <c r="T3470" s="74"/>
      <c r="U3470" s="74"/>
      <c r="V3470" s="74"/>
      <c r="W3470" s="74"/>
      <c r="X3470" s="74"/>
      <c r="Y3470" s="74"/>
      <c r="Z3470" s="74"/>
    </row>
    <row r="3471" spans="1:26">
      <c r="A3471" s="74"/>
      <c r="B3471" s="74"/>
      <c r="C3471" s="74"/>
      <c r="D3471" s="74"/>
      <c r="E3471" s="74"/>
      <c r="F3471" s="74"/>
      <c r="G3471" s="74"/>
      <c r="H3471" s="74"/>
      <c r="I3471" s="74"/>
      <c r="J3471" s="74"/>
      <c r="K3471" s="74"/>
      <c r="L3471" s="74"/>
      <c r="M3471" s="74"/>
      <c r="N3471" s="74"/>
      <c r="O3471" s="74"/>
      <c r="P3471" s="74"/>
      <c r="Q3471" s="74"/>
      <c r="R3471" s="74"/>
      <c r="S3471" s="74"/>
      <c r="T3471" s="74"/>
      <c r="U3471" s="74"/>
      <c r="V3471" s="74"/>
      <c r="W3471" s="74"/>
      <c r="X3471" s="74"/>
      <c r="Y3471" s="74"/>
      <c r="Z3471" s="74"/>
    </row>
    <row r="3472" spans="1:26">
      <c r="A3472" s="74"/>
      <c r="B3472" s="74"/>
      <c r="C3472" s="74"/>
      <c r="D3472" s="74"/>
      <c r="E3472" s="74"/>
      <c r="F3472" s="74"/>
      <c r="G3472" s="74"/>
      <c r="H3472" s="74"/>
      <c r="I3472" s="74"/>
      <c r="J3472" s="74"/>
      <c r="K3472" s="74"/>
      <c r="L3472" s="74"/>
      <c r="M3472" s="74"/>
      <c r="N3472" s="74"/>
      <c r="O3472" s="74"/>
      <c r="P3472" s="74"/>
      <c r="Q3472" s="74"/>
      <c r="R3472" s="74"/>
      <c r="S3472" s="74"/>
      <c r="T3472" s="74"/>
      <c r="U3472" s="74"/>
      <c r="V3472" s="74"/>
      <c r="W3472" s="74"/>
      <c r="X3472" s="74"/>
      <c r="Y3472" s="74"/>
      <c r="Z3472" s="74"/>
    </row>
    <row r="3473" spans="1:26">
      <c r="A3473" s="74"/>
      <c r="B3473" s="74"/>
      <c r="C3473" s="74"/>
      <c r="D3473" s="74"/>
      <c r="E3473" s="74"/>
      <c r="F3473" s="74"/>
      <c r="G3473" s="74"/>
      <c r="H3473" s="74"/>
      <c r="I3473" s="74"/>
      <c r="J3473" s="74"/>
      <c r="K3473" s="74"/>
      <c r="L3473" s="74"/>
      <c r="M3473" s="74"/>
      <c r="N3473" s="74"/>
      <c r="O3473" s="74"/>
      <c r="P3473" s="74"/>
      <c r="Q3473" s="74"/>
      <c r="R3473" s="74"/>
      <c r="S3473" s="74"/>
      <c r="T3473" s="74"/>
      <c r="U3473" s="74"/>
      <c r="V3473" s="74"/>
      <c r="W3473" s="74"/>
      <c r="X3473" s="74"/>
      <c r="Y3473" s="74"/>
      <c r="Z3473" s="74"/>
    </row>
    <row r="3474" spans="1:26">
      <c r="A3474" s="74"/>
      <c r="B3474" s="74"/>
      <c r="C3474" s="74"/>
      <c r="D3474" s="74"/>
      <c r="E3474" s="74"/>
      <c r="F3474" s="74"/>
      <c r="G3474" s="74"/>
      <c r="H3474" s="74"/>
      <c r="I3474" s="74"/>
      <c r="J3474" s="74"/>
      <c r="K3474" s="74"/>
      <c r="L3474" s="74"/>
      <c r="M3474" s="74"/>
      <c r="N3474" s="74"/>
      <c r="O3474" s="74"/>
      <c r="P3474" s="74"/>
      <c r="Q3474" s="74"/>
      <c r="R3474" s="74"/>
      <c r="S3474" s="74"/>
      <c r="T3474" s="74"/>
      <c r="U3474" s="74"/>
      <c r="V3474" s="74"/>
      <c r="W3474" s="74"/>
      <c r="X3474" s="74"/>
      <c r="Y3474" s="74"/>
      <c r="Z3474" s="74"/>
    </row>
    <row r="3475" spans="1:26">
      <c r="A3475" s="74"/>
      <c r="B3475" s="74"/>
      <c r="C3475" s="74"/>
      <c r="D3475" s="74"/>
      <c r="E3475" s="74"/>
      <c r="F3475" s="74"/>
      <c r="G3475" s="74"/>
      <c r="H3475" s="74"/>
      <c r="I3475" s="74"/>
      <c r="J3475" s="74"/>
      <c r="K3475" s="74"/>
      <c r="L3475" s="74"/>
      <c r="M3475" s="74"/>
      <c r="N3475" s="74"/>
      <c r="O3475" s="74"/>
      <c r="P3475" s="74"/>
      <c r="Q3475" s="74"/>
      <c r="R3475" s="74"/>
      <c r="S3475" s="74"/>
      <c r="T3475" s="74"/>
      <c r="U3475" s="74"/>
      <c r="V3475" s="74"/>
      <c r="W3475" s="74"/>
      <c r="X3475" s="74"/>
      <c r="Y3475" s="74"/>
      <c r="Z3475" s="74"/>
    </row>
    <row r="3476" spans="1:26">
      <c r="A3476" s="74"/>
      <c r="B3476" s="74"/>
      <c r="C3476" s="74"/>
      <c r="D3476" s="74"/>
      <c r="E3476" s="74"/>
      <c r="F3476" s="74"/>
      <c r="G3476" s="74"/>
      <c r="H3476" s="74"/>
      <c r="I3476" s="74"/>
      <c r="J3476" s="74"/>
      <c r="K3476" s="74"/>
      <c r="L3476" s="74"/>
      <c r="M3476" s="74"/>
      <c r="N3476" s="74"/>
      <c r="O3476" s="74"/>
      <c r="P3476" s="74"/>
      <c r="Q3476" s="74"/>
      <c r="R3476" s="74"/>
      <c r="S3476" s="74"/>
      <c r="T3476" s="74"/>
      <c r="U3476" s="74"/>
      <c r="V3476" s="74"/>
      <c r="W3476" s="74"/>
      <c r="X3476" s="74"/>
      <c r="Y3476" s="74"/>
      <c r="Z3476" s="74"/>
    </row>
    <row r="3477" spans="1:26">
      <c r="A3477" s="74"/>
      <c r="B3477" s="74"/>
      <c r="C3477" s="74"/>
      <c r="D3477" s="74"/>
      <c r="E3477" s="74"/>
      <c r="F3477" s="74"/>
      <c r="G3477" s="74"/>
      <c r="H3477" s="74"/>
      <c r="I3477" s="74"/>
      <c r="J3477" s="74"/>
      <c r="K3477" s="74"/>
      <c r="L3477" s="74"/>
      <c r="M3477" s="74"/>
      <c r="N3477" s="74"/>
      <c r="O3477" s="74"/>
      <c r="P3477" s="74"/>
      <c r="Q3477" s="74"/>
      <c r="R3477" s="74"/>
      <c r="S3477" s="74"/>
      <c r="T3477" s="74"/>
      <c r="U3477" s="74"/>
      <c r="V3477" s="74"/>
      <c r="W3477" s="74"/>
      <c r="X3477" s="74"/>
      <c r="Y3477" s="74"/>
      <c r="Z3477" s="74"/>
    </row>
    <row r="3478" spans="1:26">
      <c r="A3478" s="74"/>
      <c r="B3478" s="74"/>
      <c r="C3478" s="74"/>
      <c r="D3478" s="74"/>
      <c r="E3478" s="74"/>
      <c r="F3478" s="74"/>
      <c r="G3478" s="74"/>
      <c r="H3478" s="74"/>
      <c r="I3478" s="74"/>
      <c r="J3478" s="74"/>
      <c r="K3478" s="74"/>
      <c r="L3478" s="74"/>
      <c r="M3478" s="74"/>
      <c r="N3478" s="74"/>
      <c r="O3478" s="74"/>
      <c r="P3478" s="74"/>
      <c r="Q3478" s="74"/>
      <c r="R3478" s="74"/>
      <c r="S3478" s="74"/>
      <c r="T3478" s="74"/>
      <c r="U3478" s="74"/>
      <c r="V3478" s="74"/>
      <c r="W3478" s="74"/>
      <c r="X3478" s="74"/>
      <c r="Y3478" s="74"/>
      <c r="Z3478" s="74"/>
    </row>
    <row r="3479" spans="1:26">
      <c r="A3479" s="74"/>
      <c r="B3479" s="74"/>
      <c r="C3479" s="74"/>
      <c r="D3479" s="74"/>
      <c r="E3479" s="74"/>
      <c r="F3479" s="74"/>
      <c r="G3479" s="74"/>
      <c r="H3479" s="74"/>
      <c r="I3479" s="74"/>
      <c r="J3479" s="74"/>
      <c r="K3479" s="74"/>
      <c r="L3479" s="74"/>
      <c r="M3479" s="74"/>
      <c r="N3479" s="74"/>
      <c r="O3479" s="74"/>
      <c r="P3479" s="74"/>
      <c r="Q3479" s="74"/>
      <c r="R3479" s="74"/>
      <c r="S3479" s="74"/>
      <c r="T3479" s="74"/>
      <c r="U3479" s="74"/>
      <c r="V3479" s="74"/>
      <c r="W3479" s="74"/>
      <c r="X3479" s="74"/>
      <c r="Y3479" s="74"/>
      <c r="Z3479" s="74"/>
    </row>
    <row r="3480" spans="1:26">
      <c r="A3480" s="74"/>
      <c r="B3480" s="74"/>
      <c r="C3480" s="74"/>
      <c r="D3480" s="74"/>
      <c r="E3480" s="74"/>
      <c r="F3480" s="74"/>
      <c r="G3480" s="74"/>
      <c r="H3480" s="74"/>
      <c r="I3480" s="74"/>
      <c r="J3480" s="74"/>
      <c r="K3480" s="74"/>
      <c r="L3480" s="74"/>
      <c r="M3480" s="74"/>
      <c r="N3480" s="74"/>
      <c r="O3480" s="74"/>
      <c r="P3480" s="74"/>
      <c r="Q3480" s="74"/>
      <c r="R3480" s="74"/>
      <c r="S3480" s="74"/>
      <c r="T3480" s="74"/>
      <c r="U3480" s="74"/>
      <c r="V3480" s="74"/>
      <c r="W3480" s="74"/>
      <c r="X3480" s="74"/>
      <c r="Y3480" s="74"/>
      <c r="Z3480" s="74"/>
    </row>
    <row r="3481" spans="1:26">
      <c r="A3481" s="74"/>
      <c r="B3481" s="74"/>
      <c r="C3481" s="74"/>
      <c r="D3481" s="74"/>
      <c r="E3481" s="74"/>
      <c r="F3481" s="74"/>
      <c r="G3481" s="74"/>
      <c r="H3481" s="74"/>
      <c r="I3481" s="74"/>
      <c r="J3481" s="74"/>
      <c r="K3481" s="74"/>
      <c r="L3481" s="74"/>
      <c r="M3481" s="74"/>
      <c r="N3481" s="74"/>
      <c r="O3481" s="74"/>
      <c r="P3481" s="74"/>
      <c r="Q3481" s="74"/>
      <c r="R3481" s="74"/>
      <c r="S3481" s="74"/>
      <c r="T3481" s="74"/>
      <c r="U3481" s="74"/>
      <c r="V3481" s="74"/>
      <c r="W3481" s="74"/>
      <c r="X3481" s="74"/>
      <c r="Y3481" s="74"/>
      <c r="Z3481" s="74"/>
    </row>
    <row r="3482" spans="1:26">
      <c r="A3482" s="74"/>
      <c r="B3482" s="74"/>
      <c r="C3482" s="74"/>
      <c r="D3482" s="74"/>
      <c r="E3482" s="74"/>
      <c r="F3482" s="74"/>
      <c r="G3482" s="74"/>
      <c r="H3482" s="74"/>
      <c r="I3482" s="74"/>
      <c r="J3482" s="74"/>
      <c r="K3482" s="74"/>
      <c r="L3482" s="74"/>
      <c r="M3482" s="74"/>
      <c r="N3482" s="74"/>
      <c r="O3482" s="74"/>
      <c r="P3482" s="74"/>
      <c r="Q3482" s="74"/>
      <c r="R3482" s="74"/>
      <c r="S3482" s="74"/>
      <c r="T3482" s="74"/>
      <c r="U3482" s="74"/>
      <c r="V3482" s="74"/>
      <c r="W3482" s="74"/>
      <c r="X3482" s="74"/>
      <c r="Y3482" s="74"/>
      <c r="Z3482" s="74"/>
    </row>
    <row r="3483" spans="1:26">
      <c r="A3483" s="74"/>
      <c r="B3483" s="74"/>
      <c r="C3483" s="74"/>
      <c r="D3483" s="74"/>
      <c r="E3483" s="74"/>
      <c r="F3483" s="74"/>
      <c r="G3483" s="74"/>
      <c r="H3483" s="74"/>
      <c r="I3483" s="74"/>
      <c r="J3483" s="74"/>
      <c r="K3483" s="74"/>
      <c r="L3483" s="74"/>
      <c r="M3483" s="74"/>
      <c r="N3483" s="74"/>
      <c r="O3483" s="74"/>
      <c r="P3483" s="74"/>
      <c r="Q3483" s="74"/>
      <c r="R3483" s="74"/>
      <c r="S3483" s="74"/>
      <c r="T3483" s="74"/>
      <c r="U3483" s="74"/>
      <c r="V3483" s="74"/>
      <c r="W3483" s="74"/>
      <c r="X3483" s="74"/>
      <c r="Y3483" s="74"/>
      <c r="Z3483" s="74"/>
    </row>
    <row r="3484" spans="1:26">
      <c r="A3484" s="74"/>
      <c r="B3484" s="74"/>
      <c r="C3484" s="74"/>
      <c r="D3484" s="74"/>
      <c r="E3484" s="74"/>
      <c r="F3484" s="74"/>
      <c r="G3484" s="74"/>
      <c r="H3484" s="74"/>
      <c r="I3484" s="74"/>
      <c r="J3484" s="74"/>
      <c r="K3484" s="74"/>
      <c r="L3484" s="74"/>
      <c r="M3484" s="74"/>
      <c r="N3484" s="74"/>
      <c r="O3484" s="74"/>
      <c r="P3484" s="74"/>
      <c r="Q3484" s="74"/>
      <c r="R3484" s="74"/>
      <c r="S3484" s="74"/>
      <c r="T3484" s="74"/>
      <c r="U3484" s="74"/>
      <c r="V3484" s="74"/>
      <c r="W3484" s="74"/>
      <c r="X3484" s="74"/>
      <c r="Y3484" s="74"/>
      <c r="Z3484" s="74"/>
    </row>
    <row r="3485" spans="1:26">
      <c r="A3485" s="74"/>
      <c r="B3485" s="74"/>
      <c r="C3485" s="74"/>
      <c r="D3485" s="74"/>
      <c r="E3485" s="74"/>
      <c r="F3485" s="74"/>
      <c r="G3485" s="74"/>
      <c r="H3485" s="74"/>
      <c r="I3485" s="74"/>
      <c r="J3485" s="74"/>
      <c r="K3485" s="74"/>
      <c r="L3485" s="74"/>
      <c r="M3485" s="74"/>
      <c r="N3485" s="74"/>
      <c r="O3485" s="74"/>
      <c r="P3485" s="74"/>
      <c r="Q3485" s="74"/>
      <c r="R3485" s="74"/>
      <c r="S3485" s="74"/>
      <c r="T3485" s="74"/>
      <c r="U3485" s="74"/>
      <c r="V3485" s="74"/>
      <c r="W3485" s="74"/>
      <c r="X3485" s="74"/>
      <c r="Y3485" s="74"/>
      <c r="Z3485" s="74"/>
    </row>
    <row r="3486" spans="1:26">
      <c r="A3486" s="74"/>
      <c r="B3486" s="74"/>
      <c r="C3486" s="74"/>
      <c r="D3486" s="74"/>
      <c r="E3486" s="74"/>
      <c r="F3486" s="74"/>
      <c r="G3486" s="74"/>
      <c r="H3486" s="74"/>
      <c r="I3486" s="74"/>
      <c r="J3486" s="74"/>
      <c r="K3486" s="74"/>
      <c r="L3486" s="74"/>
      <c r="M3486" s="74"/>
      <c r="N3486" s="74"/>
      <c r="O3486" s="74"/>
      <c r="P3486" s="74"/>
      <c r="Q3486" s="74"/>
      <c r="R3486" s="74"/>
      <c r="S3486" s="74"/>
      <c r="T3486" s="74"/>
      <c r="U3486" s="74"/>
      <c r="V3486" s="74"/>
      <c r="W3486" s="74"/>
      <c r="X3486" s="74"/>
      <c r="Y3486" s="74"/>
      <c r="Z3486" s="74"/>
    </row>
    <row r="3487" spans="1:26">
      <c r="A3487" s="74"/>
      <c r="B3487" s="74"/>
      <c r="C3487" s="74"/>
      <c r="D3487" s="74"/>
      <c r="E3487" s="74"/>
      <c r="F3487" s="74"/>
      <c r="G3487" s="74"/>
      <c r="H3487" s="74"/>
      <c r="I3487" s="74"/>
      <c r="J3487" s="74"/>
      <c r="K3487" s="74"/>
      <c r="L3487" s="74"/>
      <c r="M3487" s="74"/>
      <c r="N3487" s="74"/>
      <c r="O3487" s="74"/>
      <c r="P3487" s="74"/>
      <c r="Q3487" s="74"/>
      <c r="R3487" s="74"/>
      <c r="S3487" s="74"/>
      <c r="T3487" s="74"/>
      <c r="U3487" s="74"/>
      <c r="V3487" s="74"/>
      <c r="W3487" s="74"/>
      <c r="X3487" s="74"/>
      <c r="Y3487" s="74"/>
      <c r="Z3487" s="74"/>
    </row>
    <row r="3488" spans="1:26">
      <c r="A3488" s="74"/>
      <c r="B3488" s="74"/>
      <c r="C3488" s="74"/>
      <c r="D3488" s="74"/>
      <c r="E3488" s="74"/>
      <c r="F3488" s="74"/>
      <c r="G3488" s="74"/>
      <c r="H3488" s="74"/>
      <c r="I3488" s="74"/>
      <c r="J3488" s="74"/>
      <c r="K3488" s="74"/>
      <c r="L3488" s="74"/>
      <c r="M3488" s="74"/>
      <c r="N3488" s="74"/>
      <c r="O3488" s="74"/>
      <c r="P3488" s="74"/>
      <c r="Q3488" s="74"/>
      <c r="R3488" s="74"/>
      <c r="S3488" s="74"/>
      <c r="T3488" s="74"/>
      <c r="U3488" s="74"/>
      <c r="V3488" s="74"/>
      <c r="W3488" s="74"/>
      <c r="X3488" s="74"/>
      <c r="Y3488" s="74"/>
      <c r="Z3488" s="74"/>
    </row>
    <row r="3489" spans="1:26">
      <c r="A3489" s="74"/>
      <c r="B3489" s="74"/>
      <c r="C3489" s="74"/>
      <c r="D3489" s="74"/>
      <c r="E3489" s="74"/>
      <c r="F3489" s="74"/>
      <c r="G3489" s="74"/>
      <c r="H3489" s="74"/>
      <c r="I3489" s="74"/>
      <c r="J3489" s="74"/>
      <c r="K3489" s="74"/>
      <c r="L3489" s="74"/>
      <c r="M3489" s="74"/>
      <c r="N3489" s="74"/>
      <c r="O3489" s="74"/>
      <c r="P3489" s="74"/>
      <c r="Q3489" s="74"/>
      <c r="R3489" s="74"/>
      <c r="S3489" s="74"/>
      <c r="T3489" s="74"/>
      <c r="U3489" s="74"/>
      <c r="V3489" s="74"/>
      <c r="W3489" s="74"/>
      <c r="X3489" s="74"/>
      <c r="Y3489" s="74"/>
      <c r="Z3489" s="74"/>
    </row>
    <row r="3490" spans="1:26">
      <c r="A3490" s="74"/>
      <c r="B3490" s="74"/>
      <c r="C3490" s="74"/>
      <c r="D3490" s="74"/>
      <c r="E3490" s="74"/>
      <c r="F3490" s="74"/>
      <c r="G3490" s="74"/>
      <c r="H3490" s="74"/>
      <c r="I3490" s="74"/>
      <c r="J3490" s="74"/>
      <c r="K3490" s="74"/>
      <c r="L3490" s="74"/>
      <c r="M3490" s="74"/>
      <c r="N3490" s="74"/>
      <c r="O3490" s="74"/>
      <c r="P3490" s="74"/>
      <c r="Q3490" s="74"/>
      <c r="R3490" s="74"/>
      <c r="S3490" s="74"/>
      <c r="T3490" s="74"/>
      <c r="U3490" s="74"/>
      <c r="V3490" s="74"/>
      <c r="W3490" s="74"/>
      <c r="X3490" s="74"/>
      <c r="Y3490" s="74"/>
      <c r="Z3490" s="74"/>
    </row>
    <row r="3491" spans="1:26">
      <c r="A3491" s="74"/>
      <c r="B3491" s="74"/>
      <c r="C3491" s="74"/>
      <c r="D3491" s="74"/>
      <c r="E3491" s="74"/>
      <c r="F3491" s="74"/>
      <c r="G3491" s="74"/>
      <c r="H3491" s="74"/>
      <c r="I3491" s="74"/>
      <c r="J3491" s="74"/>
      <c r="K3491" s="74"/>
      <c r="L3491" s="74"/>
      <c r="M3491" s="74"/>
      <c r="N3491" s="74"/>
      <c r="O3491" s="74"/>
      <c r="P3491" s="74"/>
      <c r="Q3491" s="74"/>
      <c r="R3491" s="74"/>
      <c r="S3491" s="74"/>
      <c r="T3491" s="74"/>
      <c r="U3491" s="74"/>
      <c r="V3491" s="74"/>
      <c r="W3491" s="74"/>
      <c r="X3491" s="74"/>
      <c r="Y3491" s="74"/>
      <c r="Z3491" s="74"/>
    </row>
    <row r="3492" spans="1:26">
      <c r="A3492" s="74"/>
      <c r="B3492" s="74"/>
      <c r="C3492" s="74"/>
      <c r="D3492" s="74"/>
      <c r="E3492" s="74"/>
      <c r="F3492" s="74"/>
      <c r="G3492" s="74"/>
      <c r="H3492" s="74"/>
      <c r="I3492" s="74"/>
      <c r="J3492" s="74"/>
      <c r="K3492" s="74"/>
      <c r="L3492" s="74"/>
      <c r="M3492" s="74"/>
      <c r="N3492" s="74"/>
      <c r="O3492" s="74"/>
      <c r="P3492" s="74"/>
      <c r="Q3492" s="74"/>
      <c r="R3492" s="74"/>
      <c r="S3492" s="74"/>
      <c r="T3492" s="74"/>
      <c r="U3492" s="74"/>
      <c r="V3492" s="74"/>
      <c r="W3492" s="74"/>
      <c r="X3492" s="74"/>
      <c r="Y3492" s="74"/>
      <c r="Z3492" s="74"/>
    </row>
    <row r="3493" spans="1:26">
      <c r="A3493" s="74"/>
      <c r="B3493" s="74"/>
      <c r="C3493" s="74"/>
      <c r="D3493" s="74"/>
      <c r="E3493" s="74"/>
      <c r="F3493" s="74"/>
      <c r="G3493" s="74"/>
      <c r="H3493" s="74"/>
      <c r="I3493" s="74"/>
      <c r="J3493" s="74"/>
      <c r="K3493" s="74"/>
      <c r="L3493" s="74"/>
      <c r="M3493" s="74"/>
      <c r="N3493" s="74"/>
      <c r="O3493" s="74"/>
      <c r="P3493" s="74"/>
      <c r="Q3493" s="74"/>
      <c r="R3493" s="74"/>
      <c r="S3493" s="74"/>
      <c r="T3493" s="74"/>
      <c r="U3493" s="74"/>
      <c r="V3493" s="74"/>
      <c r="W3493" s="74"/>
      <c r="X3493" s="74"/>
      <c r="Y3493" s="74"/>
      <c r="Z3493" s="74"/>
    </row>
    <row r="3494" spans="1:26">
      <c r="A3494" s="74"/>
      <c r="B3494" s="74"/>
      <c r="C3494" s="74"/>
      <c r="D3494" s="74"/>
      <c r="E3494" s="74"/>
      <c r="F3494" s="74"/>
      <c r="G3494" s="74"/>
      <c r="H3494" s="74"/>
      <c r="I3494" s="74"/>
      <c r="J3494" s="74"/>
      <c r="K3494" s="74"/>
      <c r="L3494" s="74"/>
      <c r="M3494" s="74"/>
      <c r="N3494" s="74"/>
      <c r="O3494" s="74"/>
      <c r="P3494" s="74"/>
      <c r="Q3494" s="74"/>
      <c r="R3494" s="74"/>
      <c r="S3494" s="74"/>
      <c r="T3494" s="74"/>
      <c r="U3494" s="74"/>
      <c r="V3494" s="74"/>
      <c r="W3494" s="74"/>
      <c r="X3494" s="74"/>
      <c r="Y3494" s="74"/>
      <c r="Z3494" s="74"/>
    </row>
    <row r="3495" spans="1:26">
      <c r="A3495" s="74"/>
      <c r="B3495" s="74"/>
      <c r="C3495" s="74"/>
      <c r="D3495" s="74"/>
      <c r="E3495" s="74"/>
      <c r="F3495" s="74"/>
      <c r="G3495" s="74"/>
      <c r="H3495" s="74"/>
      <c r="I3495" s="74"/>
      <c r="J3495" s="74"/>
      <c r="K3495" s="74"/>
      <c r="L3495" s="74"/>
      <c r="M3495" s="74"/>
      <c r="N3495" s="74"/>
      <c r="O3495" s="74"/>
      <c r="P3495" s="74"/>
      <c r="Q3495" s="74"/>
      <c r="R3495" s="74"/>
      <c r="S3495" s="74"/>
      <c r="T3495" s="74"/>
      <c r="U3495" s="74"/>
      <c r="V3495" s="74"/>
      <c r="W3495" s="74"/>
      <c r="X3495" s="74"/>
      <c r="Y3495" s="74"/>
      <c r="Z3495" s="74"/>
    </row>
    <row r="3496" spans="1:26">
      <c r="A3496" s="74"/>
      <c r="B3496" s="74"/>
      <c r="C3496" s="74"/>
      <c r="D3496" s="74"/>
      <c r="E3496" s="74"/>
      <c r="F3496" s="74"/>
      <c r="G3496" s="74"/>
      <c r="H3496" s="74"/>
      <c r="I3496" s="74"/>
      <c r="J3496" s="74"/>
      <c r="K3496" s="74"/>
      <c r="L3496" s="74"/>
      <c r="M3496" s="74"/>
      <c r="N3496" s="74"/>
      <c r="O3496" s="74"/>
      <c r="P3496" s="74"/>
      <c r="Q3496" s="74"/>
      <c r="R3496" s="74"/>
      <c r="S3496" s="74"/>
      <c r="T3496" s="74"/>
      <c r="U3496" s="74"/>
      <c r="V3496" s="74"/>
      <c r="W3496" s="74"/>
      <c r="X3496" s="74"/>
      <c r="Y3496" s="74"/>
      <c r="Z3496" s="74"/>
    </row>
    <row r="3497" spans="1:26">
      <c r="A3497" s="74"/>
      <c r="B3497" s="74"/>
      <c r="C3497" s="74"/>
      <c r="D3497" s="74"/>
      <c r="E3497" s="74"/>
      <c r="F3497" s="74"/>
      <c r="G3497" s="74"/>
      <c r="H3497" s="74"/>
      <c r="I3497" s="74"/>
      <c r="J3497" s="74"/>
      <c r="K3497" s="74"/>
      <c r="L3497" s="74"/>
      <c r="M3497" s="74"/>
      <c r="N3497" s="74"/>
      <c r="O3497" s="74"/>
      <c r="P3497" s="74"/>
      <c r="Q3497" s="74"/>
      <c r="R3497" s="74"/>
      <c r="S3497" s="74"/>
      <c r="T3497" s="74"/>
      <c r="U3497" s="74"/>
      <c r="V3497" s="74"/>
      <c r="W3497" s="74"/>
      <c r="X3497" s="74"/>
      <c r="Y3497" s="74"/>
      <c r="Z3497" s="74"/>
    </row>
    <row r="3498" spans="1:26">
      <c r="A3498" s="74"/>
      <c r="B3498" s="74"/>
      <c r="C3498" s="74"/>
      <c r="D3498" s="74"/>
      <c r="E3498" s="74"/>
      <c r="F3498" s="74"/>
      <c r="G3498" s="74"/>
      <c r="H3498" s="74"/>
      <c r="I3498" s="74"/>
      <c r="J3498" s="74"/>
      <c r="K3498" s="74"/>
      <c r="L3498" s="74"/>
      <c r="M3498" s="74"/>
      <c r="N3498" s="74"/>
      <c r="O3498" s="74"/>
      <c r="P3498" s="74"/>
      <c r="Q3498" s="74"/>
      <c r="R3498" s="74"/>
      <c r="S3498" s="74"/>
      <c r="T3498" s="74"/>
      <c r="U3498" s="74"/>
      <c r="V3498" s="74"/>
      <c r="W3498" s="74"/>
      <c r="X3498" s="74"/>
      <c r="Y3498" s="74"/>
      <c r="Z3498" s="74"/>
    </row>
    <row r="3499" spans="1:26">
      <c r="A3499" s="74"/>
      <c r="B3499" s="74"/>
      <c r="C3499" s="74"/>
      <c r="D3499" s="74"/>
      <c r="E3499" s="74"/>
      <c r="F3499" s="74"/>
      <c r="G3499" s="74"/>
      <c r="H3499" s="74"/>
      <c r="I3499" s="74"/>
      <c r="J3499" s="74"/>
      <c r="K3499" s="74"/>
      <c r="L3499" s="74"/>
      <c r="M3499" s="74"/>
      <c r="N3499" s="74"/>
      <c r="O3499" s="74"/>
      <c r="P3499" s="74"/>
      <c r="Q3499" s="74"/>
      <c r="R3499" s="74"/>
      <c r="S3499" s="74"/>
      <c r="T3499" s="74"/>
      <c r="U3499" s="74"/>
      <c r="V3499" s="74"/>
      <c r="W3499" s="74"/>
      <c r="X3499" s="74"/>
      <c r="Y3499" s="74"/>
      <c r="Z3499" s="74"/>
    </row>
    <row r="3500" spans="1:26">
      <c r="A3500" s="74"/>
      <c r="B3500" s="74"/>
      <c r="C3500" s="74"/>
      <c r="D3500" s="74"/>
      <c r="E3500" s="74"/>
      <c r="F3500" s="74"/>
      <c r="G3500" s="74"/>
      <c r="H3500" s="74"/>
      <c r="I3500" s="74"/>
      <c r="J3500" s="74"/>
      <c r="K3500" s="74"/>
      <c r="L3500" s="74"/>
      <c r="M3500" s="74"/>
      <c r="N3500" s="74"/>
      <c r="O3500" s="74"/>
      <c r="P3500" s="74"/>
      <c r="Q3500" s="74"/>
      <c r="R3500" s="74"/>
      <c r="S3500" s="74"/>
      <c r="T3500" s="74"/>
      <c r="U3500" s="74"/>
      <c r="V3500" s="74"/>
      <c r="W3500" s="74"/>
      <c r="X3500" s="74"/>
      <c r="Y3500" s="74"/>
      <c r="Z3500" s="74"/>
    </row>
    <row r="3501" spans="1:26">
      <c r="A3501" s="74"/>
      <c r="B3501" s="74"/>
      <c r="C3501" s="74"/>
      <c r="D3501" s="74"/>
      <c r="E3501" s="74"/>
      <c r="F3501" s="74"/>
      <c r="G3501" s="74"/>
      <c r="H3501" s="74"/>
      <c r="I3501" s="74"/>
      <c r="J3501" s="74"/>
      <c r="K3501" s="74"/>
      <c r="L3501" s="74"/>
      <c r="M3501" s="74"/>
      <c r="N3501" s="74"/>
      <c r="O3501" s="74"/>
      <c r="P3501" s="74"/>
      <c r="Q3501" s="74"/>
      <c r="R3501" s="74"/>
      <c r="S3501" s="74"/>
      <c r="T3501" s="74"/>
      <c r="U3501" s="74"/>
      <c r="V3501" s="74"/>
      <c r="W3501" s="74"/>
      <c r="X3501" s="74"/>
      <c r="Y3501" s="74"/>
      <c r="Z3501" s="74"/>
    </row>
    <row r="3502" spans="1:26">
      <c r="A3502" s="74"/>
      <c r="B3502" s="74"/>
      <c r="C3502" s="74"/>
      <c r="D3502" s="74"/>
      <c r="E3502" s="74"/>
      <c r="F3502" s="74"/>
      <c r="G3502" s="74"/>
      <c r="H3502" s="74"/>
      <c r="I3502" s="74"/>
      <c r="J3502" s="74"/>
      <c r="K3502" s="74"/>
      <c r="L3502" s="74"/>
      <c r="M3502" s="74"/>
      <c r="N3502" s="74"/>
      <c r="O3502" s="74"/>
      <c r="P3502" s="74"/>
      <c r="Q3502" s="74"/>
      <c r="R3502" s="74"/>
      <c r="S3502" s="74"/>
      <c r="T3502" s="74"/>
      <c r="U3502" s="74"/>
      <c r="V3502" s="74"/>
      <c r="W3502" s="74"/>
      <c r="X3502" s="74"/>
      <c r="Y3502" s="74"/>
      <c r="Z3502" s="74"/>
    </row>
    <row r="3503" spans="1:26">
      <c r="A3503" s="74"/>
      <c r="B3503" s="74"/>
      <c r="C3503" s="74"/>
      <c r="D3503" s="74"/>
      <c r="E3503" s="74"/>
      <c r="F3503" s="74"/>
      <c r="G3503" s="74"/>
      <c r="H3503" s="74"/>
      <c r="I3503" s="74"/>
      <c r="J3503" s="74"/>
      <c r="K3503" s="74"/>
      <c r="L3503" s="74"/>
      <c r="M3503" s="74"/>
      <c r="N3503" s="74"/>
      <c r="O3503" s="74"/>
      <c r="P3503" s="74"/>
      <c r="Q3503" s="74"/>
      <c r="R3503" s="74"/>
      <c r="S3503" s="74"/>
      <c r="T3503" s="74"/>
      <c r="U3503" s="74"/>
      <c r="V3503" s="74"/>
      <c r="W3503" s="74"/>
      <c r="X3503" s="74"/>
      <c r="Y3503" s="74"/>
      <c r="Z3503" s="74"/>
    </row>
    <row r="3504" spans="1:26">
      <c r="A3504" s="74"/>
      <c r="B3504" s="74"/>
      <c r="C3504" s="74"/>
      <c r="D3504" s="74"/>
      <c r="E3504" s="74"/>
      <c r="F3504" s="74"/>
      <c r="G3504" s="74"/>
      <c r="H3504" s="74"/>
      <c r="I3504" s="74"/>
      <c r="J3504" s="74"/>
      <c r="K3504" s="74"/>
      <c r="L3504" s="74"/>
      <c r="M3504" s="74"/>
      <c r="N3504" s="74"/>
      <c r="O3504" s="74"/>
      <c r="P3504" s="74"/>
      <c r="Q3504" s="74"/>
      <c r="R3504" s="74"/>
      <c r="S3504" s="74"/>
      <c r="T3504" s="74"/>
      <c r="U3504" s="74"/>
      <c r="V3504" s="74"/>
      <c r="W3504" s="74"/>
      <c r="X3504" s="74"/>
      <c r="Y3504" s="74"/>
      <c r="Z3504" s="74"/>
    </row>
    <row r="3505" spans="1:26">
      <c r="A3505" s="74"/>
      <c r="B3505" s="74"/>
      <c r="C3505" s="74"/>
      <c r="D3505" s="74"/>
      <c r="E3505" s="74"/>
      <c r="F3505" s="74"/>
      <c r="G3505" s="74"/>
      <c r="H3505" s="74"/>
      <c r="I3505" s="74"/>
      <c r="J3505" s="74"/>
      <c r="K3505" s="74"/>
      <c r="L3505" s="74"/>
      <c r="M3505" s="74"/>
      <c r="N3505" s="74"/>
      <c r="O3505" s="74"/>
      <c r="P3505" s="74"/>
      <c r="Q3505" s="74"/>
      <c r="R3505" s="74"/>
      <c r="S3505" s="74"/>
      <c r="T3505" s="74"/>
      <c r="U3505" s="74"/>
      <c r="V3505" s="74"/>
      <c r="W3505" s="74"/>
      <c r="X3505" s="74"/>
      <c r="Y3505" s="74"/>
      <c r="Z3505" s="74"/>
    </row>
    <row r="3506" spans="1:26">
      <c r="A3506" s="74"/>
      <c r="B3506" s="74"/>
      <c r="C3506" s="74"/>
      <c r="D3506" s="74"/>
      <c r="E3506" s="74"/>
      <c r="F3506" s="74"/>
      <c r="G3506" s="74"/>
      <c r="H3506" s="74"/>
      <c r="I3506" s="74"/>
      <c r="J3506" s="74"/>
      <c r="K3506" s="74"/>
      <c r="L3506" s="74"/>
      <c r="M3506" s="74"/>
      <c r="N3506" s="74"/>
      <c r="O3506" s="74"/>
      <c r="P3506" s="74"/>
      <c r="Q3506" s="74"/>
      <c r="R3506" s="74"/>
      <c r="S3506" s="74"/>
      <c r="T3506" s="74"/>
      <c r="U3506" s="74"/>
      <c r="V3506" s="74"/>
      <c r="W3506" s="74"/>
      <c r="X3506" s="74"/>
      <c r="Y3506" s="74"/>
      <c r="Z3506" s="74"/>
    </row>
    <row r="3507" spans="1:26">
      <c r="A3507" s="74"/>
      <c r="B3507" s="74"/>
      <c r="C3507" s="74"/>
      <c r="D3507" s="74"/>
      <c r="E3507" s="74"/>
      <c r="F3507" s="74"/>
      <c r="G3507" s="74"/>
      <c r="H3507" s="74"/>
      <c r="I3507" s="74"/>
      <c r="J3507" s="74"/>
      <c r="K3507" s="74"/>
      <c r="L3507" s="74"/>
      <c r="M3507" s="74"/>
      <c r="N3507" s="74"/>
      <c r="O3507" s="74"/>
      <c r="P3507" s="74"/>
      <c r="Q3507" s="74"/>
      <c r="R3507" s="74"/>
      <c r="S3507" s="74"/>
      <c r="T3507" s="74"/>
      <c r="U3507" s="74"/>
      <c r="V3507" s="74"/>
      <c r="W3507" s="74"/>
      <c r="X3507" s="74"/>
      <c r="Y3507" s="74"/>
      <c r="Z3507" s="74"/>
    </row>
    <row r="3508" spans="1:26">
      <c r="A3508" s="74"/>
      <c r="B3508" s="74"/>
      <c r="C3508" s="74"/>
      <c r="D3508" s="74"/>
      <c r="E3508" s="74"/>
      <c r="F3508" s="74"/>
      <c r="G3508" s="74"/>
      <c r="H3508" s="74"/>
      <c r="I3508" s="74"/>
      <c r="J3508" s="74"/>
      <c r="K3508" s="74"/>
      <c r="L3508" s="74"/>
      <c r="M3508" s="74"/>
      <c r="N3508" s="74"/>
      <c r="O3508" s="74"/>
      <c r="P3508" s="74"/>
      <c r="Q3508" s="74"/>
      <c r="R3508" s="74"/>
      <c r="S3508" s="74"/>
      <c r="T3508" s="74"/>
      <c r="U3508" s="74"/>
      <c r="V3508" s="74"/>
      <c r="W3508" s="74"/>
      <c r="X3508" s="74"/>
      <c r="Y3508" s="74"/>
      <c r="Z3508" s="74"/>
    </row>
    <row r="3509" spans="1:26">
      <c r="A3509" s="74"/>
      <c r="B3509" s="74"/>
      <c r="C3509" s="74"/>
      <c r="D3509" s="74"/>
      <c r="E3509" s="74"/>
      <c r="F3509" s="74"/>
      <c r="G3509" s="74"/>
      <c r="H3509" s="74"/>
      <c r="I3509" s="74"/>
      <c r="J3509" s="74"/>
      <c r="K3509" s="74"/>
      <c r="L3509" s="74"/>
      <c r="M3509" s="74"/>
      <c r="N3509" s="74"/>
      <c r="O3509" s="74"/>
      <c r="P3509" s="74"/>
      <c r="Q3509" s="74"/>
      <c r="R3509" s="74"/>
      <c r="S3509" s="74"/>
      <c r="T3509" s="74"/>
      <c r="U3509" s="74"/>
      <c r="V3509" s="74"/>
      <c r="W3509" s="74"/>
      <c r="X3509" s="74"/>
      <c r="Y3509" s="74"/>
      <c r="Z3509" s="74"/>
    </row>
    <row r="3510" spans="1:26">
      <c r="A3510" s="74"/>
      <c r="B3510" s="74"/>
      <c r="C3510" s="74"/>
      <c r="D3510" s="74"/>
      <c r="E3510" s="74"/>
      <c r="F3510" s="74"/>
      <c r="G3510" s="74"/>
      <c r="H3510" s="74"/>
      <c r="I3510" s="74"/>
      <c r="J3510" s="74"/>
      <c r="K3510" s="74"/>
      <c r="L3510" s="74"/>
      <c r="M3510" s="74"/>
      <c r="N3510" s="74"/>
      <c r="O3510" s="74"/>
      <c r="P3510" s="74"/>
      <c r="Q3510" s="74"/>
      <c r="R3510" s="74"/>
      <c r="S3510" s="74"/>
      <c r="T3510" s="74"/>
      <c r="U3510" s="74"/>
      <c r="V3510" s="74"/>
      <c r="W3510" s="74"/>
      <c r="X3510" s="74"/>
      <c r="Y3510" s="74"/>
      <c r="Z3510" s="74"/>
    </row>
    <row r="3511" spans="1:26">
      <c r="A3511" s="74"/>
      <c r="B3511" s="74"/>
      <c r="C3511" s="74"/>
      <c r="D3511" s="74"/>
      <c r="E3511" s="74"/>
      <c r="F3511" s="74"/>
      <c r="G3511" s="74"/>
      <c r="H3511" s="74"/>
      <c r="I3511" s="74"/>
      <c r="J3511" s="74"/>
      <c r="K3511" s="74"/>
      <c r="L3511" s="74"/>
      <c r="M3511" s="74"/>
      <c r="N3511" s="74"/>
      <c r="O3511" s="74"/>
      <c r="P3511" s="74"/>
      <c r="Q3511" s="74"/>
      <c r="R3511" s="74"/>
      <c r="S3511" s="74"/>
      <c r="T3511" s="74"/>
      <c r="U3511" s="74"/>
      <c r="V3511" s="74"/>
      <c r="W3511" s="74"/>
      <c r="X3511" s="74"/>
      <c r="Y3511" s="74"/>
      <c r="Z3511" s="74"/>
    </row>
    <row r="3512" spans="1:26">
      <c r="A3512" s="74"/>
      <c r="B3512" s="74"/>
      <c r="C3512" s="74"/>
      <c r="D3512" s="74"/>
      <c r="E3512" s="74"/>
      <c r="F3512" s="74"/>
      <c r="G3512" s="74"/>
      <c r="H3512" s="74"/>
      <c r="I3512" s="74"/>
      <c r="J3512" s="74"/>
      <c r="K3512" s="74"/>
      <c r="L3512" s="74"/>
      <c r="M3512" s="74"/>
      <c r="N3512" s="74"/>
      <c r="O3512" s="74"/>
      <c r="P3512" s="74"/>
      <c r="Q3512" s="74"/>
      <c r="R3512" s="74"/>
      <c r="S3512" s="74"/>
      <c r="T3512" s="74"/>
      <c r="U3512" s="74"/>
      <c r="V3512" s="74"/>
      <c r="W3512" s="74"/>
      <c r="X3512" s="74"/>
      <c r="Y3512" s="74"/>
      <c r="Z3512" s="74"/>
    </row>
    <row r="3513" spans="1:26">
      <c r="A3513" s="74"/>
      <c r="B3513" s="74"/>
      <c r="C3513" s="74"/>
      <c r="D3513" s="74"/>
      <c r="E3513" s="74"/>
      <c r="F3513" s="74"/>
      <c r="G3513" s="74"/>
      <c r="H3513" s="74"/>
      <c r="I3513" s="74"/>
      <c r="J3513" s="74"/>
      <c r="K3513" s="74"/>
      <c r="L3513" s="74"/>
      <c r="M3513" s="74"/>
      <c r="N3513" s="74"/>
      <c r="O3513" s="74"/>
      <c r="P3513" s="74"/>
      <c r="Q3513" s="74"/>
      <c r="R3513" s="74"/>
      <c r="S3513" s="74"/>
      <c r="T3513" s="74"/>
      <c r="U3513" s="74"/>
      <c r="V3513" s="74"/>
      <c r="W3513" s="74"/>
      <c r="X3513" s="74"/>
      <c r="Y3513" s="74"/>
      <c r="Z3513" s="74"/>
    </row>
    <row r="3514" spans="1:26">
      <c r="A3514" s="74"/>
      <c r="B3514" s="74"/>
      <c r="C3514" s="74"/>
      <c r="D3514" s="74"/>
      <c r="E3514" s="74"/>
      <c r="F3514" s="74"/>
      <c r="G3514" s="74"/>
      <c r="H3514" s="74"/>
      <c r="I3514" s="74"/>
      <c r="J3514" s="74"/>
      <c r="K3514" s="74"/>
      <c r="L3514" s="74"/>
      <c r="M3514" s="74"/>
      <c r="N3514" s="74"/>
      <c r="O3514" s="74"/>
      <c r="P3514" s="74"/>
      <c r="Q3514" s="74"/>
      <c r="R3514" s="74"/>
      <c r="S3514" s="74"/>
      <c r="T3514" s="74"/>
      <c r="U3514" s="74"/>
      <c r="V3514" s="74"/>
      <c r="W3514" s="74"/>
      <c r="X3514" s="74"/>
      <c r="Y3514" s="74"/>
      <c r="Z3514" s="74"/>
    </row>
    <row r="3515" spans="1:26">
      <c r="A3515" s="74"/>
      <c r="B3515" s="74"/>
      <c r="C3515" s="74"/>
      <c r="D3515" s="74"/>
      <c r="E3515" s="74"/>
      <c r="F3515" s="74"/>
      <c r="G3515" s="74"/>
      <c r="H3515" s="74"/>
      <c r="I3515" s="74"/>
      <c r="J3515" s="74"/>
      <c r="K3515" s="74"/>
      <c r="L3515" s="74"/>
      <c r="M3515" s="74"/>
      <c r="N3515" s="74"/>
      <c r="O3515" s="74"/>
      <c r="P3515" s="74"/>
      <c r="Q3515" s="74"/>
      <c r="R3515" s="74"/>
      <c r="S3515" s="74"/>
      <c r="T3515" s="74"/>
      <c r="U3515" s="74"/>
      <c r="V3515" s="74"/>
      <c r="W3515" s="74"/>
      <c r="X3515" s="74"/>
      <c r="Y3515" s="74"/>
      <c r="Z3515" s="74"/>
    </row>
    <row r="3516" spans="1:26">
      <c r="A3516" s="74"/>
      <c r="B3516" s="74"/>
      <c r="C3516" s="74"/>
      <c r="D3516" s="74"/>
      <c r="E3516" s="74"/>
      <c r="F3516" s="74"/>
      <c r="G3516" s="74"/>
      <c r="H3516" s="74"/>
      <c r="I3516" s="74"/>
      <c r="J3516" s="74"/>
      <c r="K3516" s="74"/>
      <c r="L3516" s="74"/>
      <c r="M3516" s="74"/>
      <c r="N3516" s="74"/>
      <c r="O3516" s="74"/>
      <c r="P3516" s="74"/>
      <c r="Q3516" s="74"/>
      <c r="R3516" s="74"/>
      <c r="S3516" s="74"/>
      <c r="T3516" s="74"/>
      <c r="U3516" s="74"/>
      <c r="V3516" s="74"/>
      <c r="W3516" s="74"/>
      <c r="X3516" s="74"/>
      <c r="Y3516" s="74"/>
      <c r="Z3516" s="74"/>
    </row>
    <row r="3517" spans="1:26">
      <c r="A3517" s="74"/>
      <c r="B3517" s="74"/>
      <c r="C3517" s="74"/>
      <c r="D3517" s="74"/>
      <c r="E3517" s="74"/>
      <c r="F3517" s="74"/>
      <c r="G3517" s="74"/>
      <c r="H3517" s="74"/>
      <c r="I3517" s="74"/>
      <c r="J3517" s="74"/>
      <c r="K3517" s="74"/>
      <c r="L3517" s="74"/>
      <c r="M3517" s="74"/>
      <c r="N3517" s="74"/>
      <c r="O3517" s="74"/>
      <c r="P3517" s="74"/>
      <c r="Q3517" s="74"/>
      <c r="R3517" s="74"/>
      <c r="S3517" s="74"/>
      <c r="T3517" s="74"/>
      <c r="U3517" s="74"/>
      <c r="V3517" s="74"/>
      <c r="W3517" s="74"/>
      <c r="X3517" s="74"/>
      <c r="Y3517" s="74"/>
      <c r="Z3517" s="74"/>
    </row>
    <row r="3518" spans="1:26">
      <c r="A3518" s="74"/>
      <c r="B3518" s="74"/>
      <c r="C3518" s="74"/>
      <c r="D3518" s="74"/>
      <c r="E3518" s="74"/>
      <c r="F3518" s="74"/>
      <c r="G3518" s="74"/>
      <c r="H3518" s="74"/>
      <c r="I3518" s="74"/>
      <c r="J3518" s="74"/>
      <c r="K3518" s="74"/>
      <c r="L3518" s="74"/>
      <c r="M3518" s="74"/>
      <c r="N3518" s="74"/>
      <c r="O3518" s="74"/>
      <c r="P3518" s="74"/>
      <c r="Q3518" s="74"/>
      <c r="R3518" s="74"/>
      <c r="S3518" s="74"/>
      <c r="T3518" s="74"/>
      <c r="U3518" s="74"/>
      <c r="V3518" s="74"/>
      <c r="W3518" s="74"/>
      <c r="X3518" s="74"/>
      <c r="Y3518" s="74"/>
      <c r="Z3518" s="74"/>
    </row>
    <row r="3519" spans="1:26">
      <c r="A3519" s="74"/>
      <c r="B3519" s="74"/>
      <c r="C3519" s="74"/>
      <c r="D3519" s="74"/>
      <c r="E3519" s="74"/>
      <c r="F3519" s="74"/>
      <c r="G3519" s="74"/>
      <c r="H3519" s="74"/>
      <c r="I3519" s="74"/>
      <c r="J3519" s="74"/>
      <c r="K3519" s="74"/>
      <c r="L3519" s="74"/>
      <c r="M3519" s="74"/>
      <c r="N3519" s="74"/>
      <c r="O3519" s="74"/>
      <c r="P3519" s="74"/>
      <c r="Q3519" s="74"/>
      <c r="R3519" s="74"/>
      <c r="S3519" s="74"/>
      <c r="T3519" s="74"/>
      <c r="U3519" s="74"/>
      <c r="V3519" s="74"/>
      <c r="W3519" s="74"/>
      <c r="X3519" s="74"/>
      <c r="Y3519" s="74"/>
      <c r="Z3519" s="74"/>
    </row>
    <row r="3520" spans="1:26">
      <c r="A3520" s="74"/>
      <c r="B3520" s="74"/>
      <c r="C3520" s="74"/>
      <c r="D3520" s="74"/>
      <c r="E3520" s="74"/>
      <c r="F3520" s="74"/>
      <c r="G3520" s="74"/>
      <c r="H3520" s="74"/>
      <c r="I3520" s="74"/>
      <c r="J3520" s="74"/>
      <c r="K3520" s="74"/>
      <c r="L3520" s="74"/>
      <c r="M3520" s="74"/>
      <c r="N3520" s="74"/>
      <c r="O3520" s="74"/>
      <c r="P3520" s="74"/>
      <c r="Q3520" s="74"/>
      <c r="R3520" s="74"/>
      <c r="S3520" s="74"/>
      <c r="T3520" s="74"/>
      <c r="U3520" s="74"/>
      <c r="V3520" s="74"/>
      <c r="W3520" s="74"/>
      <c r="X3520" s="74"/>
      <c r="Y3520" s="74"/>
      <c r="Z3520" s="74"/>
    </row>
    <row r="3521" spans="1:26">
      <c r="A3521" s="74"/>
      <c r="B3521" s="74"/>
      <c r="C3521" s="74"/>
      <c r="D3521" s="74"/>
      <c r="E3521" s="74"/>
      <c r="F3521" s="74"/>
      <c r="G3521" s="74"/>
      <c r="H3521" s="74"/>
      <c r="I3521" s="74"/>
      <c r="J3521" s="74"/>
      <c r="K3521" s="74"/>
      <c r="L3521" s="74"/>
      <c r="M3521" s="74"/>
      <c r="N3521" s="74"/>
      <c r="O3521" s="74"/>
      <c r="P3521" s="74"/>
      <c r="Q3521" s="74"/>
      <c r="R3521" s="74"/>
      <c r="S3521" s="74"/>
      <c r="T3521" s="74"/>
      <c r="U3521" s="74"/>
      <c r="V3521" s="74"/>
      <c r="W3521" s="74"/>
      <c r="X3521" s="74"/>
      <c r="Y3521" s="74"/>
      <c r="Z3521" s="74"/>
    </row>
    <row r="3522" spans="1:26">
      <c r="A3522" s="74"/>
      <c r="B3522" s="74"/>
      <c r="C3522" s="74"/>
      <c r="D3522" s="74"/>
      <c r="E3522" s="74"/>
      <c r="F3522" s="74"/>
      <c r="G3522" s="74"/>
      <c r="H3522" s="74"/>
      <c r="I3522" s="74"/>
      <c r="J3522" s="74"/>
      <c r="K3522" s="74"/>
      <c r="L3522" s="74"/>
      <c r="M3522" s="74"/>
      <c r="N3522" s="74"/>
      <c r="O3522" s="74"/>
      <c r="P3522" s="74"/>
      <c r="Q3522" s="74"/>
      <c r="R3522" s="74"/>
      <c r="S3522" s="74"/>
      <c r="T3522" s="74"/>
      <c r="U3522" s="74"/>
      <c r="V3522" s="74"/>
      <c r="W3522" s="74"/>
      <c r="X3522" s="74"/>
      <c r="Y3522" s="74"/>
      <c r="Z3522" s="74"/>
    </row>
    <row r="3523" spans="1:26">
      <c r="A3523" s="74"/>
      <c r="B3523" s="74"/>
      <c r="C3523" s="74"/>
      <c r="D3523" s="74"/>
      <c r="E3523" s="74"/>
      <c r="F3523" s="74"/>
      <c r="G3523" s="74"/>
      <c r="H3523" s="74"/>
      <c r="I3523" s="74"/>
      <c r="J3523" s="74"/>
      <c r="K3523" s="74"/>
      <c r="L3523" s="74"/>
      <c r="M3523" s="74"/>
      <c r="N3523" s="74"/>
      <c r="O3523" s="74"/>
      <c r="P3523" s="74"/>
      <c r="Q3523" s="74"/>
      <c r="R3523" s="74"/>
      <c r="S3523" s="74"/>
      <c r="T3523" s="74"/>
      <c r="U3523" s="74"/>
      <c r="V3523" s="74"/>
      <c r="W3523" s="74"/>
      <c r="X3523" s="74"/>
      <c r="Y3523" s="74"/>
      <c r="Z3523" s="74"/>
    </row>
    <row r="3524" spans="1:26">
      <c r="A3524" s="74"/>
      <c r="B3524" s="74"/>
      <c r="C3524" s="74"/>
      <c r="D3524" s="74"/>
      <c r="E3524" s="74"/>
      <c r="F3524" s="74"/>
      <c r="G3524" s="74"/>
      <c r="H3524" s="74"/>
      <c r="I3524" s="74"/>
      <c r="J3524" s="74"/>
      <c r="K3524" s="74"/>
      <c r="L3524" s="74"/>
      <c r="M3524" s="74"/>
      <c r="N3524" s="74"/>
      <c r="O3524" s="74"/>
      <c r="P3524" s="74"/>
      <c r="Q3524" s="74"/>
      <c r="R3524" s="74"/>
      <c r="S3524" s="74"/>
      <c r="T3524" s="74"/>
      <c r="U3524" s="74"/>
      <c r="V3524" s="74"/>
      <c r="W3524" s="74"/>
      <c r="X3524" s="74"/>
      <c r="Y3524" s="74"/>
      <c r="Z3524" s="74"/>
    </row>
    <row r="3525" spans="1:26">
      <c r="A3525" s="74"/>
      <c r="B3525" s="74"/>
      <c r="C3525" s="74"/>
      <c r="D3525" s="74"/>
      <c r="E3525" s="74"/>
      <c r="F3525" s="74"/>
      <c r="G3525" s="74"/>
      <c r="H3525" s="74"/>
      <c r="I3525" s="74"/>
      <c r="J3525" s="74"/>
      <c r="K3525" s="74"/>
      <c r="L3525" s="74"/>
      <c r="M3525" s="74"/>
      <c r="N3525" s="74"/>
      <c r="O3525" s="74"/>
      <c r="P3525" s="74"/>
      <c r="Q3525" s="74"/>
      <c r="R3525" s="74"/>
      <c r="S3525" s="74"/>
      <c r="T3525" s="74"/>
      <c r="U3525" s="74"/>
      <c r="V3525" s="74"/>
      <c r="W3525" s="74"/>
      <c r="X3525" s="74"/>
      <c r="Y3525" s="74"/>
      <c r="Z3525" s="74"/>
    </row>
    <row r="3526" spans="1:26">
      <c r="A3526" s="74"/>
      <c r="B3526" s="74"/>
      <c r="C3526" s="74"/>
      <c r="D3526" s="74"/>
      <c r="E3526" s="74"/>
      <c r="F3526" s="74"/>
      <c r="G3526" s="74"/>
      <c r="H3526" s="74"/>
      <c r="I3526" s="74"/>
      <c r="J3526" s="74"/>
      <c r="K3526" s="74"/>
      <c r="L3526" s="74"/>
      <c r="M3526" s="74"/>
      <c r="N3526" s="74"/>
      <c r="O3526" s="74"/>
      <c r="P3526" s="74"/>
      <c r="Q3526" s="74"/>
      <c r="R3526" s="74"/>
      <c r="S3526" s="74"/>
      <c r="T3526" s="74"/>
      <c r="U3526" s="74"/>
      <c r="V3526" s="74"/>
      <c r="W3526" s="74"/>
      <c r="X3526" s="74"/>
      <c r="Y3526" s="74"/>
      <c r="Z3526" s="74"/>
    </row>
    <row r="3527" spans="1:26">
      <c r="A3527" s="74"/>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row>
    <row r="3528" spans="1:26">
      <c r="A3528" s="74"/>
      <c r="B3528" s="74"/>
      <c r="C3528" s="74"/>
      <c r="D3528" s="74"/>
      <c r="E3528" s="74"/>
      <c r="F3528" s="74"/>
      <c r="G3528" s="74"/>
      <c r="H3528" s="74"/>
      <c r="I3528" s="74"/>
      <c r="J3528" s="74"/>
      <c r="K3528" s="74"/>
      <c r="L3528" s="74"/>
      <c r="M3528" s="74"/>
      <c r="N3528" s="74"/>
      <c r="O3528" s="74"/>
      <c r="P3528" s="74"/>
      <c r="Q3528" s="74"/>
      <c r="R3528" s="74"/>
      <c r="S3528" s="74"/>
      <c r="T3528" s="74"/>
      <c r="U3528" s="74"/>
      <c r="V3528" s="74"/>
      <c r="W3528" s="74"/>
      <c r="X3528" s="74"/>
      <c r="Y3528" s="74"/>
      <c r="Z3528" s="74"/>
    </row>
    <row r="3529" spans="1:26">
      <c r="A3529" s="74"/>
      <c r="B3529" s="74"/>
      <c r="C3529" s="74"/>
      <c r="D3529" s="74"/>
      <c r="E3529" s="74"/>
      <c r="F3529" s="74"/>
      <c r="G3529" s="74"/>
      <c r="H3529" s="74"/>
      <c r="I3529" s="74"/>
      <c r="J3529" s="74"/>
      <c r="K3529" s="74"/>
      <c r="L3529" s="74"/>
      <c r="M3529" s="74"/>
      <c r="N3529" s="74"/>
      <c r="O3529" s="74"/>
      <c r="P3529" s="74"/>
      <c r="Q3529" s="74"/>
      <c r="R3529" s="74"/>
      <c r="S3529" s="74"/>
      <c r="T3529" s="74"/>
      <c r="U3529" s="74"/>
      <c r="V3529" s="74"/>
      <c r="W3529" s="74"/>
      <c r="X3529" s="74"/>
      <c r="Y3529" s="74"/>
      <c r="Z3529" s="74"/>
    </row>
    <row r="3530" spans="1:26">
      <c r="A3530" s="74"/>
      <c r="B3530" s="74"/>
      <c r="C3530" s="74"/>
      <c r="D3530" s="74"/>
      <c r="E3530" s="74"/>
      <c r="F3530" s="74"/>
      <c r="G3530" s="74"/>
      <c r="H3530" s="74"/>
      <c r="I3530" s="74"/>
      <c r="J3530" s="74"/>
      <c r="K3530" s="74"/>
      <c r="L3530" s="74"/>
      <c r="M3530" s="74"/>
      <c r="N3530" s="74"/>
      <c r="O3530" s="74"/>
      <c r="P3530" s="74"/>
      <c r="Q3530" s="74"/>
      <c r="R3530" s="74"/>
      <c r="S3530" s="74"/>
      <c r="T3530" s="74"/>
      <c r="U3530" s="74"/>
      <c r="V3530" s="74"/>
      <c r="W3530" s="74"/>
      <c r="X3530" s="74"/>
      <c r="Y3530" s="74"/>
      <c r="Z3530" s="74"/>
    </row>
    <row r="3531" spans="1:26">
      <c r="A3531" s="74"/>
      <c r="B3531" s="74"/>
      <c r="C3531" s="74"/>
      <c r="D3531" s="74"/>
      <c r="E3531" s="74"/>
      <c r="F3531" s="74"/>
      <c r="G3531" s="74"/>
      <c r="H3531" s="74"/>
      <c r="I3531" s="74"/>
      <c r="J3531" s="74"/>
      <c r="K3531" s="74"/>
      <c r="L3531" s="74"/>
      <c r="M3531" s="74"/>
      <c r="N3531" s="74"/>
      <c r="O3531" s="74"/>
      <c r="P3531" s="74"/>
      <c r="Q3531" s="74"/>
      <c r="R3531" s="74"/>
      <c r="S3531" s="74"/>
      <c r="T3531" s="74"/>
      <c r="U3531" s="74"/>
      <c r="V3531" s="74"/>
      <c r="W3531" s="74"/>
      <c r="X3531" s="74"/>
      <c r="Y3531" s="74"/>
      <c r="Z3531" s="74"/>
    </row>
    <row r="3532" spans="1:26">
      <c r="A3532" s="74"/>
      <c r="B3532" s="74"/>
      <c r="C3532" s="74"/>
      <c r="D3532" s="74"/>
      <c r="E3532" s="74"/>
      <c r="F3532" s="74"/>
      <c r="G3532" s="74"/>
      <c r="H3532" s="74"/>
      <c r="I3532" s="74"/>
      <c r="J3532" s="74"/>
      <c r="K3532" s="74"/>
      <c r="L3532" s="74"/>
      <c r="M3532" s="74"/>
      <c r="N3532" s="74"/>
      <c r="O3532" s="74"/>
      <c r="P3532" s="74"/>
      <c r="Q3532" s="74"/>
      <c r="R3532" s="74"/>
      <c r="S3532" s="74"/>
      <c r="T3532" s="74"/>
      <c r="U3532" s="74"/>
      <c r="V3532" s="74"/>
      <c r="W3532" s="74"/>
      <c r="X3532" s="74"/>
      <c r="Y3532" s="74"/>
      <c r="Z3532" s="74"/>
    </row>
    <row r="3533" spans="1:26">
      <c r="A3533" s="74"/>
      <c r="B3533" s="74"/>
      <c r="C3533" s="74"/>
      <c r="D3533" s="74"/>
      <c r="E3533" s="74"/>
      <c r="F3533" s="74"/>
      <c r="G3533" s="74"/>
      <c r="H3533" s="74"/>
      <c r="I3533" s="74"/>
      <c r="J3533" s="74"/>
      <c r="K3533" s="74"/>
      <c r="L3533" s="74"/>
      <c r="M3533" s="74"/>
      <c r="N3533" s="74"/>
      <c r="O3533" s="74"/>
      <c r="P3533" s="74"/>
      <c r="Q3533" s="74"/>
      <c r="R3533" s="74"/>
      <c r="S3533" s="74"/>
      <c r="T3533" s="74"/>
      <c r="U3533" s="74"/>
      <c r="V3533" s="74"/>
      <c r="W3533" s="74"/>
      <c r="X3533" s="74"/>
      <c r="Y3533" s="74"/>
      <c r="Z3533" s="74"/>
    </row>
    <row r="3534" spans="1:26">
      <c r="A3534" s="74"/>
      <c r="B3534" s="74"/>
      <c r="C3534" s="74"/>
      <c r="D3534" s="74"/>
      <c r="E3534" s="74"/>
      <c r="F3534" s="74"/>
      <c r="G3534" s="74"/>
      <c r="H3534" s="74"/>
      <c r="I3534" s="74"/>
      <c r="J3534" s="74"/>
      <c r="K3534" s="74"/>
      <c r="L3534" s="74"/>
      <c r="M3534" s="74"/>
      <c r="N3534" s="74"/>
      <c r="O3534" s="74"/>
      <c r="P3534" s="74"/>
      <c r="Q3534" s="74"/>
      <c r="R3534" s="74"/>
      <c r="S3534" s="74"/>
      <c r="T3534" s="74"/>
      <c r="U3534" s="74"/>
      <c r="V3534" s="74"/>
      <c r="W3534" s="74"/>
      <c r="X3534" s="74"/>
      <c r="Y3534" s="74"/>
      <c r="Z3534" s="74"/>
    </row>
    <row r="3535" spans="1:26">
      <c r="A3535" s="74"/>
      <c r="B3535" s="74"/>
      <c r="C3535" s="74"/>
      <c r="D3535" s="74"/>
      <c r="E3535" s="74"/>
      <c r="F3535" s="74"/>
      <c r="G3535" s="74"/>
      <c r="H3535" s="74"/>
      <c r="I3535" s="74"/>
      <c r="J3535" s="74"/>
      <c r="K3535" s="74"/>
      <c r="L3535" s="74"/>
      <c r="M3535" s="74"/>
      <c r="N3535" s="74"/>
      <c r="O3535" s="74"/>
      <c r="P3535" s="74"/>
      <c r="Q3535" s="74"/>
      <c r="R3535" s="74"/>
      <c r="S3535" s="74"/>
      <c r="T3535" s="74"/>
      <c r="U3535" s="74"/>
      <c r="V3535" s="74"/>
      <c r="W3535" s="74"/>
      <c r="X3535" s="74"/>
      <c r="Y3535" s="74"/>
      <c r="Z3535" s="74"/>
    </row>
    <row r="3536" spans="1:26">
      <c r="A3536" s="74"/>
      <c r="B3536" s="74"/>
      <c r="C3536" s="74"/>
      <c r="D3536" s="74"/>
      <c r="E3536" s="74"/>
      <c r="F3536" s="74"/>
      <c r="G3536" s="74"/>
      <c r="H3536" s="74"/>
      <c r="I3536" s="74"/>
      <c r="J3536" s="74"/>
      <c r="K3536" s="74"/>
      <c r="L3536" s="74"/>
      <c r="M3536" s="74"/>
      <c r="N3536" s="74"/>
      <c r="O3536" s="74"/>
      <c r="P3536" s="74"/>
      <c r="Q3536" s="74"/>
      <c r="R3536" s="74"/>
      <c r="S3536" s="74"/>
      <c r="T3536" s="74"/>
      <c r="U3536" s="74"/>
      <c r="V3536" s="74"/>
      <c r="W3536" s="74"/>
      <c r="X3536" s="74"/>
      <c r="Y3536" s="74"/>
      <c r="Z3536" s="74"/>
    </row>
    <row r="3537" spans="1:26">
      <c r="A3537" s="74"/>
      <c r="B3537" s="74"/>
      <c r="C3537" s="74"/>
      <c r="D3537" s="74"/>
      <c r="E3537" s="74"/>
      <c r="F3537" s="74"/>
      <c r="G3537" s="74"/>
      <c r="H3537" s="74"/>
      <c r="I3537" s="74"/>
      <c r="J3537" s="74"/>
      <c r="K3537" s="74"/>
      <c r="L3537" s="74"/>
      <c r="M3537" s="74"/>
      <c r="N3537" s="74"/>
      <c r="O3537" s="74"/>
      <c r="P3537" s="74"/>
      <c r="Q3537" s="74"/>
      <c r="R3537" s="74"/>
      <c r="S3537" s="74"/>
      <c r="T3537" s="74"/>
      <c r="U3537" s="74"/>
      <c r="V3537" s="74"/>
      <c r="W3537" s="74"/>
      <c r="X3537" s="74"/>
      <c r="Y3537" s="74"/>
      <c r="Z3537" s="74"/>
    </row>
    <row r="3538" spans="1:26">
      <c r="A3538" s="74"/>
      <c r="B3538" s="74"/>
      <c r="C3538" s="74"/>
      <c r="D3538" s="74"/>
      <c r="E3538" s="74"/>
      <c r="F3538" s="74"/>
      <c r="G3538" s="74"/>
      <c r="H3538" s="74"/>
      <c r="I3538" s="74"/>
      <c r="J3538" s="74"/>
      <c r="K3538" s="74"/>
      <c r="L3538" s="74"/>
      <c r="M3538" s="74"/>
      <c r="N3538" s="74"/>
      <c r="O3538" s="74"/>
      <c r="P3538" s="74"/>
      <c r="Q3538" s="74"/>
      <c r="R3538" s="74"/>
      <c r="S3538" s="74"/>
      <c r="T3538" s="74"/>
      <c r="U3538" s="74"/>
      <c r="V3538" s="74"/>
      <c r="W3538" s="74"/>
      <c r="X3538" s="74"/>
      <c r="Y3538" s="74"/>
      <c r="Z3538" s="74"/>
    </row>
    <row r="3539" spans="1:26">
      <c r="A3539" s="74"/>
      <c r="B3539" s="74"/>
      <c r="C3539" s="74"/>
      <c r="D3539" s="74"/>
      <c r="E3539" s="74"/>
      <c r="F3539" s="74"/>
      <c r="G3539" s="74"/>
      <c r="H3539" s="74"/>
      <c r="I3539" s="74"/>
      <c r="J3539" s="74"/>
      <c r="K3539" s="74"/>
      <c r="L3539" s="74"/>
      <c r="M3539" s="74"/>
      <c r="N3539" s="74"/>
      <c r="O3539" s="74"/>
      <c r="P3539" s="74"/>
      <c r="Q3539" s="74"/>
      <c r="R3539" s="74"/>
      <c r="S3539" s="74"/>
      <c r="T3539" s="74"/>
      <c r="U3539" s="74"/>
      <c r="V3539" s="74"/>
      <c r="W3539" s="74"/>
      <c r="X3539" s="74"/>
      <c r="Y3539" s="74"/>
      <c r="Z3539" s="74"/>
    </row>
    <row r="3540" spans="1:26">
      <c r="A3540" s="74"/>
      <c r="B3540" s="74"/>
      <c r="C3540" s="74"/>
      <c r="D3540" s="74"/>
      <c r="E3540" s="74"/>
      <c r="F3540" s="74"/>
      <c r="G3540" s="74"/>
      <c r="H3540" s="74"/>
      <c r="I3540" s="74"/>
      <c r="J3540" s="74"/>
      <c r="K3540" s="74"/>
      <c r="L3540" s="74"/>
      <c r="M3540" s="74"/>
      <c r="N3540" s="74"/>
      <c r="O3540" s="74"/>
      <c r="P3540" s="74"/>
      <c r="Q3540" s="74"/>
      <c r="R3540" s="74"/>
      <c r="S3540" s="74"/>
      <c r="T3540" s="74"/>
      <c r="U3540" s="74"/>
      <c r="V3540" s="74"/>
      <c r="W3540" s="74"/>
      <c r="X3540" s="74"/>
      <c r="Y3540" s="74"/>
      <c r="Z3540" s="74"/>
    </row>
    <row r="3541" spans="1:26">
      <c r="A3541" s="74"/>
      <c r="B3541" s="74"/>
      <c r="C3541" s="74"/>
      <c r="D3541" s="74"/>
      <c r="E3541" s="74"/>
      <c r="F3541" s="74"/>
      <c r="G3541" s="74"/>
      <c r="H3541" s="74"/>
      <c r="I3541" s="74"/>
      <c r="J3541" s="74"/>
      <c r="K3541" s="74"/>
      <c r="L3541" s="74"/>
      <c r="M3541" s="74"/>
      <c r="N3541" s="74"/>
      <c r="O3541" s="74"/>
      <c r="P3541" s="74"/>
      <c r="Q3541" s="74"/>
      <c r="R3541" s="74"/>
      <c r="S3541" s="74"/>
      <c r="T3541" s="74"/>
      <c r="U3541" s="74"/>
      <c r="V3541" s="74"/>
      <c r="W3541" s="74"/>
      <c r="X3541" s="74"/>
      <c r="Y3541" s="74"/>
      <c r="Z3541" s="74"/>
    </row>
    <row r="3542" spans="1:26">
      <c r="A3542" s="74"/>
      <c r="B3542" s="74"/>
      <c r="C3542" s="74"/>
      <c r="D3542" s="74"/>
      <c r="E3542" s="74"/>
      <c r="F3542" s="74"/>
      <c r="G3542" s="74"/>
      <c r="H3542" s="74"/>
      <c r="I3542" s="74"/>
      <c r="J3542" s="74"/>
      <c r="K3542" s="74"/>
      <c r="L3542" s="74"/>
      <c r="M3542" s="74"/>
      <c r="N3542" s="74"/>
      <c r="O3542" s="74"/>
      <c r="P3542" s="74"/>
      <c r="Q3542" s="74"/>
      <c r="R3542" s="74"/>
      <c r="S3542" s="74"/>
      <c r="T3542" s="74"/>
      <c r="U3542" s="74"/>
      <c r="V3542" s="74"/>
      <c r="W3542" s="74"/>
      <c r="X3542" s="74"/>
      <c r="Y3542" s="74"/>
      <c r="Z3542" s="74"/>
    </row>
    <row r="3543" spans="1:26">
      <c r="A3543" s="74"/>
      <c r="B3543" s="74"/>
      <c r="C3543" s="74"/>
      <c r="D3543" s="74"/>
      <c r="E3543" s="74"/>
      <c r="F3543" s="74"/>
      <c r="G3543" s="74"/>
      <c r="H3543" s="74"/>
      <c r="I3543" s="74"/>
      <c r="J3543" s="74"/>
      <c r="K3543" s="74"/>
      <c r="L3543" s="74"/>
      <c r="M3543" s="74"/>
      <c r="N3543" s="74"/>
      <c r="O3543" s="74"/>
      <c r="P3543" s="74"/>
      <c r="Q3543" s="74"/>
      <c r="R3543" s="74"/>
      <c r="S3543" s="74"/>
      <c r="T3543" s="74"/>
      <c r="U3543" s="74"/>
      <c r="V3543" s="74"/>
      <c r="W3543" s="74"/>
      <c r="X3543" s="74"/>
      <c r="Y3543" s="74"/>
      <c r="Z3543" s="7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E961"/>
  <sheetViews>
    <sheetView workbookViewId="0">
      <pane ySplit="1" topLeftCell="A2" activePane="bottomLeft" state="frozen"/>
      <selection pane="bottomLeft" activeCell="B3" sqref="B3"/>
    </sheetView>
  </sheetViews>
  <sheetFormatPr defaultColWidth="12.5703125" defaultRowHeight="15.75" customHeight="1"/>
  <cols>
    <col min="4" max="4" width="25.28515625" customWidth="1"/>
    <col min="7" max="7" width="25.140625" customWidth="1"/>
    <col min="9" max="9" width="25.42578125" customWidth="1"/>
    <col min="11" max="11" width="25.42578125" customWidth="1"/>
    <col min="13" max="13" width="25.42578125" customWidth="1"/>
    <col min="15" max="15" width="25.42578125" customWidth="1"/>
    <col min="17" max="17" width="25.140625" customWidth="1"/>
    <col min="19" max="19" width="25.42578125" customWidth="1"/>
    <col min="21" max="21" width="25.28515625" customWidth="1"/>
    <col min="23" max="23" width="25.28515625" customWidth="1"/>
    <col min="25" max="25" width="25.42578125" customWidth="1"/>
    <col min="27" max="27" width="25.42578125" customWidth="1"/>
    <col min="29" max="29" width="25.140625" customWidth="1"/>
  </cols>
  <sheetData>
    <row r="1" spans="1:31">
      <c r="A1" s="74" t="s">
        <v>2173</v>
      </c>
      <c r="C1" s="74" t="s">
        <v>2174</v>
      </c>
      <c r="D1" s="74" t="s">
        <v>2175</v>
      </c>
      <c r="E1" s="74" t="s">
        <v>2176</v>
      </c>
      <c r="F1" s="74" t="s">
        <v>2177</v>
      </c>
      <c r="G1" s="34" t="s">
        <v>2178</v>
      </c>
      <c r="H1" s="74" t="s">
        <v>2179</v>
      </c>
      <c r="I1" s="34" t="s">
        <v>2180</v>
      </c>
      <c r="J1" s="74" t="s">
        <v>2179</v>
      </c>
      <c r="K1" s="34" t="s">
        <v>2181</v>
      </c>
      <c r="L1" s="74" t="s">
        <v>2179</v>
      </c>
      <c r="M1" s="74" t="s">
        <v>2182</v>
      </c>
      <c r="N1" s="74" t="s">
        <v>2179</v>
      </c>
      <c r="O1" s="34" t="s">
        <v>2183</v>
      </c>
      <c r="P1" s="74" t="s">
        <v>2179</v>
      </c>
      <c r="Q1" s="34" t="s">
        <v>2184</v>
      </c>
      <c r="R1" s="74" t="s">
        <v>2179</v>
      </c>
      <c r="S1" s="74" t="s">
        <v>2185</v>
      </c>
      <c r="T1" s="74" t="s">
        <v>2179</v>
      </c>
      <c r="U1" s="74" t="s">
        <v>2186</v>
      </c>
      <c r="V1" s="74" t="s">
        <v>2179</v>
      </c>
      <c r="W1" s="74" t="s">
        <v>2187</v>
      </c>
      <c r="X1" s="74" t="s">
        <v>2179</v>
      </c>
      <c r="Y1" s="74" t="s">
        <v>2188</v>
      </c>
      <c r="Z1" s="74" t="s">
        <v>2179</v>
      </c>
      <c r="AA1" s="74" t="s">
        <v>2189</v>
      </c>
      <c r="AB1" s="74" t="s">
        <v>2179</v>
      </c>
      <c r="AC1" s="74" t="s">
        <v>2190</v>
      </c>
      <c r="AD1" s="74" t="s">
        <v>2179</v>
      </c>
      <c r="AE1" s="74" t="s">
        <v>2191</v>
      </c>
    </row>
    <row r="2" spans="1:31">
      <c r="A2" s="48" t="s">
        <v>1747</v>
      </c>
      <c r="B2" s="48" t="s">
        <v>1748</v>
      </c>
      <c r="C2" s="70" t="s">
        <v>1751</v>
      </c>
      <c r="D2" s="48" t="s">
        <v>1750</v>
      </c>
      <c r="E2" s="49">
        <v>30985</v>
      </c>
      <c r="F2" s="48" t="s">
        <v>19</v>
      </c>
      <c r="G2" s="48" t="s">
        <v>2192</v>
      </c>
      <c r="H2" s="75">
        <v>45103</v>
      </c>
      <c r="I2" s="76" t="s">
        <v>2193</v>
      </c>
      <c r="J2" s="75">
        <v>45104</v>
      </c>
      <c r="K2" s="76" t="s">
        <v>2194</v>
      </c>
      <c r="L2" s="75">
        <v>45107</v>
      </c>
      <c r="M2" s="25" t="s">
        <v>2195</v>
      </c>
      <c r="N2" s="75">
        <v>45225</v>
      </c>
      <c r="O2" s="9" t="s">
        <v>1754</v>
      </c>
      <c r="P2" s="75">
        <v>45229</v>
      </c>
      <c r="Q2" s="76" t="s">
        <v>2196</v>
      </c>
      <c r="R2" s="75">
        <v>45230</v>
      </c>
      <c r="S2" s="76" t="s">
        <v>2197</v>
      </c>
      <c r="T2" s="75">
        <v>45247</v>
      </c>
      <c r="U2" s="25" t="s">
        <v>2198</v>
      </c>
      <c r="V2" s="75">
        <v>45271</v>
      </c>
      <c r="W2" s="25" t="s">
        <v>2199</v>
      </c>
      <c r="X2" s="75">
        <v>45355</v>
      </c>
      <c r="Y2" s="25"/>
      <c r="Z2" s="25"/>
      <c r="AA2" s="25"/>
      <c r="AB2" s="25"/>
      <c r="AC2" s="25"/>
      <c r="AD2" s="25"/>
      <c r="AE2" s="25"/>
    </row>
    <row r="3" spans="1:31">
      <c r="A3" s="44" t="s">
        <v>1755</v>
      </c>
      <c r="B3" s="44" t="s">
        <v>1570</v>
      </c>
      <c r="C3" s="46" t="s">
        <v>1758</v>
      </c>
      <c r="D3" s="44" t="s">
        <v>1757</v>
      </c>
      <c r="E3" s="45">
        <v>26330</v>
      </c>
      <c r="F3" s="44" t="s">
        <v>6</v>
      </c>
      <c r="G3" s="44" t="s">
        <v>1760</v>
      </c>
      <c r="H3" s="77">
        <v>45103</v>
      </c>
      <c r="I3" s="35" t="s">
        <v>1761</v>
      </c>
      <c r="J3" s="77">
        <v>45229</v>
      </c>
      <c r="K3" s="35" t="s">
        <v>2200</v>
      </c>
      <c r="L3" s="77">
        <v>45230</v>
      </c>
      <c r="M3" s="35" t="s">
        <v>2201</v>
      </c>
      <c r="N3" s="77">
        <v>45247</v>
      </c>
      <c r="O3" s="35" t="s">
        <v>2202</v>
      </c>
      <c r="P3" s="77">
        <v>45271</v>
      </c>
      <c r="Q3" s="35"/>
      <c r="R3" s="26"/>
      <c r="S3" s="26"/>
      <c r="T3" s="26"/>
      <c r="U3" s="26"/>
      <c r="V3" s="26"/>
      <c r="W3" s="26"/>
      <c r="X3" s="26"/>
      <c r="Y3" s="26"/>
      <c r="Z3" s="26"/>
      <c r="AA3" s="26"/>
      <c r="AB3" s="26"/>
      <c r="AC3" s="26"/>
      <c r="AD3" s="26"/>
      <c r="AE3" s="26"/>
    </row>
    <row r="4" spans="1:31">
      <c r="A4" s="44" t="s">
        <v>1762</v>
      </c>
      <c r="B4" s="44" t="s">
        <v>1763</v>
      </c>
      <c r="C4" s="46" t="s">
        <v>1766</v>
      </c>
      <c r="D4" s="44" t="s">
        <v>1765</v>
      </c>
      <c r="E4" s="45">
        <v>27203</v>
      </c>
      <c r="F4" s="44" t="s">
        <v>19</v>
      </c>
      <c r="G4" s="44" t="s">
        <v>1768</v>
      </c>
      <c r="H4" s="77">
        <v>45103</v>
      </c>
      <c r="I4" s="1" t="s">
        <v>2203</v>
      </c>
      <c r="J4" s="77">
        <v>45229</v>
      </c>
      <c r="K4" s="35" t="s">
        <v>2204</v>
      </c>
      <c r="L4" s="77">
        <v>45247</v>
      </c>
      <c r="M4" s="26" t="s">
        <v>2198</v>
      </c>
      <c r="N4" s="77">
        <v>45271</v>
      </c>
      <c r="O4" s="35" t="s">
        <v>2199</v>
      </c>
      <c r="P4" s="26" t="s">
        <v>2205</v>
      </c>
      <c r="Q4" s="35" t="s">
        <v>2206</v>
      </c>
      <c r="R4" s="77">
        <v>45355</v>
      </c>
      <c r="S4" s="26"/>
      <c r="T4" s="26"/>
      <c r="U4" s="26"/>
      <c r="V4" s="26"/>
      <c r="W4" s="26"/>
      <c r="X4" s="26"/>
      <c r="Y4" s="26"/>
      <c r="Z4" s="26"/>
      <c r="AA4" s="26"/>
      <c r="AB4" s="26"/>
      <c r="AC4" s="26"/>
      <c r="AD4" s="26"/>
      <c r="AE4" s="26"/>
    </row>
    <row r="5" spans="1:31">
      <c r="A5" s="50" t="s">
        <v>1770</v>
      </c>
      <c r="B5" s="50" t="s">
        <v>1771</v>
      </c>
      <c r="C5" s="52" t="s">
        <v>2207</v>
      </c>
      <c r="D5" s="50" t="s">
        <v>1772</v>
      </c>
      <c r="E5" s="51">
        <v>26475</v>
      </c>
      <c r="F5" s="50" t="s">
        <v>19</v>
      </c>
      <c r="G5" s="50" t="s">
        <v>1775</v>
      </c>
      <c r="H5" s="78">
        <v>45103</v>
      </c>
      <c r="I5" s="34" t="s">
        <v>1776</v>
      </c>
      <c r="J5" s="78">
        <v>45229</v>
      </c>
      <c r="K5" s="34" t="s">
        <v>2208</v>
      </c>
      <c r="L5" s="78">
        <v>45247</v>
      </c>
      <c r="M5" s="74" t="s">
        <v>2198</v>
      </c>
      <c r="N5" s="78">
        <v>45271</v>
      </c>
      <c r="O5" s="34"/>
      <c r="Q5" s="34"/>
    </row>
    <row r="6" spans="1:31">
      <c r="A6" s="48" t="s">
        <v>1777</v>
      </c>
      <c r="B6" s="48" t="s">
        <v>1778</v>
      </c>
      <c r="C6" s="70" t="s">
        <v>1781</v>
      </c>
      <c r="D6" s="48" t="s">
        <v>1780</v>
      </c>
      <c r="E6" s="49">
        <v>27033</v>
      </c>
      <c r="F6" s="48" t="s">
        <v>19</v>
      </c>
      <c r="G6" s="48" t="s">
        <v>1783</v>
      </c>
      <c r="H6" s="75">
        <v>45103</v>
      </c>
      <c r="I6" s="9" t="s">
        <v>1784</v>
      </c>
      <c r="J6" s="75">
        <v>45229</v>
      </c>
      <c r="K6" s="76" t="s">
        <v>2209</v>
      </c>
      <c r="L6" s="75">
        <v>45250</v>
      </c>
      <c r="M6" s="25" t="s">
        <v>2198</v>
      </c>
      <c r="N6" s="75">
        <v>45271</v>
      </c>
      <c r="O6" s="76" t="s">
        <v>2210</v>
      </c>
      <c r="P6" s="75">
        <v>45355</v>
      </c>
      <c r="Q6" s="76"/>
      <c r="R6" s="25"/>
      <c r="S6" s="25"/>
      <c r="T6" s="25"/>
      <c r="U6" s="25"/>
      <c r="V6" s="25"/>
      <c r="W6" s="25"/>
      <c r="X6" s="25"/>
      <c r="Y6" s="25"/>
      <c r="Z6" s="25"/>
      <c r="AA6" s="25"/>
      <c r="AB6" s="25"/>
      <c r="AC6" s="25"/>
      <c r="AD6" s="25"/>
      <c r="AE6" s="25"/>
    </row>
    <row r="7" spans="1:31">
      <c r="A7" s="48" t="s">
        <v>1785</v>
      </c>
      <c r="B7" s="48" t="s">
        <v>1596</v>
      </c>
      <c r="C7" s="70" t="s">
        <v>1787</v>
      </c>
      <c r="D7" s="48" t="s">
        <v>1786</v>
      </c>
      <c r="E7" s="49">
        <v>32387</v>
      </c>
      <c r="F7" s="48" t="s">
        <v>6</v>
      </c>
      <c r="G7" s="48" t="s">
        <v>1789</v>
      </c>
      <c r="H7" s="75">
        <v>45103</v>
      </c>
      <c r="I7" s="9" t="s">
        <v>1790</v>
      </c>
      <c r="J7" s="75">
        <v>45229</v>
      </c>
      <c r="K7" s="76" t="s">
        <v>2211</v>
      </c>
      <c r="L7" s="75">
        <v>45250</v>
      </c>
      <c r="M7" s="25" t="s">
        <v>2198</v>
      </c>
      <c r="N7" s="75">
        <v>45271</v>
      </c>
      <c r="O7" s="76" t="s">
        <v>2199</v>
      </c>
      <c r="P7" s="75">
        <v>45355</v>
      </c>
      <c r="Q7" s="76"/>
      <c r="R7" s="25"/>
      <c r="S7" s="25"/>
      <c r="T7" s="25"/>
      <c r="U7" s="25"/>
      <c r="V7" s="25"/>
      <c r="W7" s="25"/>
      <c r="X7" s="25"/>
      <c r="Y7" s="25"/>
      <c r="Z7" s="25"/>
      <c r="AA7" s="25"/>
      <c r="AB7" s="25"/>
      <c r="AC7" s="25"/>
      <c r="AD7" s="25"/>
      <c r="AE7" s="25"/>
    </row>
    <row r="8" spans="1:31">
      <c r="A8" s="48" t="s">
        <v>1791</v>
      </c>
      <c r="B8" s="48" t="s">
        <v>1792</v>
      </c>
      <c r="C8" s="70" t="s">
        <v>1794</v>
      </c>
      <c r="D8" s="48" t="s">
        <v>1793</v>
      </c>
      <c r="E8" s="49">
        <v>25314</v>
      </c>
      <c r="F8" s="48" t="s">
        <v>19</v>
      </c>
      <c r="G8" s="48" t="s">
        <v>1796</v>
      </c>
      <c r="H8" s="75">
        <v>45103</v>
      </c>
      <c r="I8" s="76" t="s">
        <v>2212</v>
      </c>
      <c r="J8" s="75">
        <v>45229</v>
      </c>
      <c r="K8" s="76" t="s">
        <v>2211</v>
      </c>
      <c r="L8" s="75">
        <v>45250</v>
      </c>
      <c r="M8" s="25" t="s">
        <v>2198</v>
      </c>
      <c r="N8" s="75">
        <v>45271</v>
      </c>
      <c r="O8" s="76" t="s">
        <v>2213</v>
      </c>
      <c r="P8" s="75">
        <v>45355</v>
      </c>
      <c r="Q8" s="76"/>
      <c r="R8" s="25"/>
      <c r="S8" s="25"/>
      <c r="T8" s="25"/>
      <c r="U8" s="25"/>
      <c r="V8" s="25"/>
      <c r="W8" s="25"/>
      <c r="X8" s="25"/>
      <c r="Y8" s="25"/>
      <c r="Z8" s="25"/>
      <c r="AA8" s="25"/>
      <c r="AB8" s="25"/>
      <c r="AC8" s="25"/>
      <c r="AD8" s="25"/>
      <c r="AE8" s="25"/>
    </row>
    <row r="9" spans="1:31">
      <c r="A9" s="79" t="s">
        <v>1803</v>
      </c>
      <c r="B9" s="79" t="s">
        <v>1804</v>
      </c>
      <c r="C9" s="80" t="s">
        <v>1807</v>
      </c>
      <c r="D9" s="79" t="s">
        <v>1806</v>
      </c>
      <c r="E9" s="81">
        <v>24357</v>
      </c>
      <c r="F9" s="79" t="s">
        <v>19</v>
      </c>
      <c r="G9" s="79" t="s">
        <v>1809</v>
      </c>
      <c r="H9" s="82">
        <v>45103</v>
      </c>
      <c r="I9" s="83" t="s">
        <v>2214</v>
      </c>
      <c r="J9" s="82">
        <v>45104</v>
      </c>
      <c r="K9" s="83" t="s">
        <v>2215</v>
      </c>
      <c r="L9" s="82">
        <v>45107</v>
      </c>
      <c r="M9" s="84" t="s">
        <v>2216</v>
      </c>
      <c r="N9" s="82">
        <v>45225</v>
      </c>
      <c r="O9" s="83" t="s">
        <v>2198</v>
      </c>
      <c r="P9" s="82">
        <v>45271</v>
      </c>
      <c r="Q9" s="83" t="s">
        <v>2217</v>
      </c>
      <c r="R9" s="82">
        <v>45355</v>
      </c>
      <c r="S9" s="84"/>
      <c r="T9" s="84"/>
      <c r="U9" s="84"/>
      <c r="V9" s="84"/>
      <c r="W9" s="84"/>
      <c r="X9" s="84"/>
      <c r="Y9" s="84"/>
      <c r="Z9" s="84"/>
      <c r="AA9" s="84"/>
      <c r="AB9" s="84"/>
      <c r="AC9" s="84"/>
      <c r="AD9" s="84"/>
      <c r="AE9" s="84"/>
    </row>
    <row r="10" spans="1:31">
      <c r="A10" s="48" t="s">
        <v>1810</v>
      </c>
      <c r="B10" s="48" t="s">
        <v>1811</v>
      </c>
      <c r="C10" s="70" t="s">
        <v>1813</v>
      </c>
      <c r="D10" s="48" t="s">
        <v>1812</v>
      </c>
      <c r="E10" s="49">
        <v>32470</v>
      </c>
      <c r="F10" s="48" t="s">
        <v>19</v>
      </c>
      <c r="G10" s="48" t="s">
        <v>1815</v>
      </c>
      <c r="H10" s="75">
        <v>45103</v>
      </c>
      <c r="I10" s="76" t="s">
        <v>2218</v>
      </c>
      <c r="J10" s="75">
        <v>45229</v>
      </c>
      <c r="K10" s="76" t="s">
        <v>2219</v>
      </c>
      <c r="L10" s="75">
        <v>45250</v>
      </c>
      <c r="M10" s="25" t="s">
        <v>2198</v>
      </c>
      <c r="N10" s="75">
        <v>45271</v>
      </c>
      <c r="O10" s="76" t="s">
        <v>2199</v>
      </c>
      <c r="P10" s="75">
        <v>45356</v>
      </c>
      <c r="Q10" s="76" t="s">
        <v>2220</v>
      </c>
      <c r="R10" s="75">
        <v>45356</v>
      </c>
      <c r="S10" s="25"/>
      <c r="T10" s="25"/>
      <c r="U10" s="25"/>
      <c r="V10" s="25"/>
      <c r="W10" s="25"/>
      <c r="X10" s="25"/>
      <c r="Y10" s="25"/>
      <c r="Z10" s="25"/>
      <c r="AA10" s="25"/>
      <c r="AB10" s="25"/>
      <c r="AC10" s="25"/>
      <c r="AD10" s="25"/>
      <c r="AE10" s="25"/>
    </row>
    <row r="11" spans="1:31">
      <c r="A11" s="79" t="s">
        <v>1816</v>
      </c>
      <c r="B11" s="79" t="s">
        <v>1817</v>
      </c>
      <c r="C11" s="80" t="s">
        <v>1819</v>
      </c>
      <c r="D11" s="79" t="s">
        <v>1316</v>
      </c>
      <c r="E11" s="81">
        <v>26324</v>
      </c>
      <c r="F11" s="79" t="s">
        <v>6</v>
      </c>
      <c r="G11" s="79" t="s">
        <v>1821</v>
      </c>
      <c r="H11" s="82">
        <v>45103</v>
      </c>
      <c r="I11" s="83" t="s">
        <v>2221</v>
      </c>
      <c r="J11" s="82">
        <v>45104</v>
      </c>
      <c r="K11" s="83" t="s">
        <v>2222</v>
      </c>
      <c r="L11" s="82">
        <v>45225</v>
      </c>
      <c r="M11" s="83" t="s">
        <v>2223</v>
      </c>
      <c r="N11" s="82">
        <v>45230</v>
      </c>
      <c r="O11" s="83" t="s">
        <v>2224</v>
      </c>
      <c r="P11" s="82">
        <v>45245</v>
      </c>
      <c r="Q11" s="83" t="s">
        <v>2198</v>
      </c>
      <c r="R11" s="82">
        <v>45271</v>
      </c>
      <c r="S11" s="84" t="s">
        <v>2225</v>
      </c>
      <c r="T11" s="82">
        <v>45356</v>
      </c>
      <c r="U11" s="84"/>
      <c r="V11" s="84"/>
      <c r="W11" s="84"/>
      <c r="X11" s="84"/>
      <c r="Y11" s="84"/>
      <c r="Z11" s="84"/>
      <c r="AA11" s="84"/>
      <c r="AB11" s="84"/>
      <c r="AC11" s="84"/>
      <c r="AD11" s="84"/>
      <c r="AE11" s="84"/>
    </row>
    <row r="12" spans="1:31">
      <c r="A12" s="48" t="s">
        <v>1822</v>
      </c>
      <c r="B12" s="48" t="s">
        <v>1823</v>
      </c>
      <c r="C12" s="70" t="s">
        <v>1826</v>
      </c>
      <c r="D12" s="48" t="s">
        <v>1825</v>
      </c>
      <c r="E12" s="49">
        <v>28926</v>
      </c>
      <c r="F12" s="48" t="s">
        <v>19</v>
      </c>
      <c r="G12" s="48" t="s">
        <v>1828</v>
      </c>
      <c r="H12" s="75">
        <v>45103</v>
      </c>
      <c r="I12" s="76" t="s">
        <v>2226</v>
      </c>
      <c r="J12" s="75">
        <v>45229</v>
      </c>
      <c r="K12" s="76" t="s">
        <v>2227</v>
      </c>
      <c r="L12" s="75">
        <v>45250</v>
      </c>
      <c r="M12" s="25" t="s">
        <v>2198</v>
      </c>
      <c r="N12" s="75">
        <v>45271</v>
      </c>
      <c r="O12" s="76" t="s">
        <v>2228</v>
      </c>
      <c r="P12" s="75">
        <v>45356</v>
      </c>
      <c r="Q12" s="76"/>
      <c r="R12" s="25"/>
      <c r="S12" s="25"/>
      <c r="T12" s="25"/>
      <c r="U12" s="25"/>
      <c r="V12" s="25"/>
      <c r="W12" s="25"/>
      <c r="X12" s="25"/>
      <c r="Y12" s="25"/>
      <c r="Z12" s="25"/>
      <c r="AA12" s="25"/>
      <c r="AB12" s="25"/>
      <c r="AC12" s="25"/>
      <c r="AD12" s="25"/>
      <c r="AE12" s="25"/>
    </row>
    <row r="13" spans="1:31">
      <c r="A13" s="79" t="s">
        <v>1842</v>
      </c>
      <c r="B13" s="79" t="s">
        <v>1843</v>
      </c>
      <c r="C13" s="80" t="s">
        <v>1844</v>
      </c>
      <c r="D13" s="79" t="s">
        <v>564</v>
      </c>
      <c r="E13" s="81">
        <v>31831</v>
      </c>
      <c r="F13" s="79" t="s">
        <v>19</v>
      </c>
      <c r="G13" s="79" t="s">
        <v>1846</v>
      </c>
      <c r="H13" s="82">
        <v>45103</v>
      </c>
      <c r="I13" s="83" t="s">
        <v>2229</v>
      </c>
      <c r="J13" s="82">
        <v>45229</v>
      </c>
      <c r="K13" s="83" t="s">
        <v>2230</v>
      </c>
      <c r="L13" s="82">
        <v>45245</v>
      </c>
      <c r="M13" s="84" t="s">
        <v>2198</v>
      </c>
      <c r="N13" s="82">
        <v>45271</v>
      </c>
      <c r="O13" s="83" t="s">
        <v>2231</v>
      </c>
      <c r="P13" s="82">
        <v>45356</v>
      </c>
      <c r="Q13" s="83"/>
      <c r="R13" s="84"/>
      <c r="S13" s="84"/>
      <c r="T13" s="84"/>
      <c r="U13" s="84"/>
      <c r="V13" s="84"/>
      <c r="W13" s="84"/>
      <c r="X13" s="84"/>
      <c r="Y13" s="84"/>
      <c r="Z13" s="84"/>
      <c r="AA13" s="84"/>
      <c r="AB13" s="84"/>
      <c r="AC13" s="84"/>
      <c r="AD13" s="84"/>
      <c r="AE13" s="84"/>
    </row>
    <row r="14" spans="1:31">
      <c r="A14" s="48" t="s">
        <v>1848</v>
      </c>
      <c r="B14" s="48" t="s">
        <v>1849</v>
      </c>
      <c r="C14" s="70" t="s">
        <v>1852</v>
      </c>
      <c r="D14" s="48" t="s">
        <v>1851</v>
      </c>
      <c r="E14" s="49">
        <v>33690</v>
      </c>
      <c r="F14" s="48" t="s">
        <v>19</v>
      </c>
      <c r="G14" s="9" t="s">
        <v>1854</v>
      </c>
      <c r="H14" s="75">
        <v>45230</v>
      </c>
      <c r="I14" s="76" t="s">
        <v>2198</v>
      </c>
      <c r="J14" s="75">
        <v>45271</v>
      </c>
      <c r="K14" s="76" t="s">
        <v>2232</v>
      </c>
      <c r="L14" s="75">
        <v>45356</v>
      </c>
      <c r="M14" s="25"/>
      <c r="N14" s="25"/>
      <c r="O14" s="76"/>
      <c r="P14" s="25"/>
      <c r="Q14" s="76"/>
      <c r="R14" s="25"/>
      <c r="S14" s="25"/>
      <c r="T14" s="25"/>
      <c r="U14" s="25"/>
      <c r="V14" s="25"/>
      <c r="W14" s="25"/>
      <c r="X14" s="25"/>
      <c r="Y14" s="25"/>
      <c r="Z14" s="25"/>
      <c r="AA14" s="25"/>
      <c r="AB14" s="25"/>
      <c r="AC14" s="25"/>
      <c r="AD14" s="25"/>
      <c r="AE14" s="25"/>
    </row>
    <row r="15" spans="1:31">
      <c r="A15" s="50" t="s">
        <v>1856</v>
      </c>
      <c r="B15" s="50" t="s">
        <v>1817</v>
      </c>
      <c r="C15" s="52" t="s">
        <v>1858</v>
      </c>
      <c r="D15" s="50" t="s">
        <v>1857</v>
      </c>
      <c r="E15" s="51">
        <v>27473</v>
      </c>
      <c r="F15" s="50" t="s">
        <v>6</v>
      </c>
      <c r="G15" s="38" t="s">
        <v>1860</v>
      </c>
      <c r="H15" s="78">
        <v>45230</v>
      </c>
      <c r="I15" s="34" t="s">
        <v>2233</v>
      </c>
      <c r="J15" s="78">
        <v>45271</v>
      </c>
      <c r="K15" s="34"/>
      <c r="O15" s="34"/>
      <c r="Q15" s="34"/>
    </row>
    <row r="16" spans="1:31">
      <c r="A16" s="50" t="s">
        <v>1861</v>
      </c>
      <c r="B16" s="50" t="s">
        <v>1862</v>
      </c>
      <c r="C16" s="52" t="s">
        <v>1865</v>
      </c>
      <c r="D16" s="50" t="s">
        <v>1864</v>
      </c>
      <c r="E16" s="51">
        <v>31825</v>
      </c>
      <c r="F16" s="50" t="s">
        <v>6</v>
      </c>
      <c r="G16" s="38" t="s">
        <v>1867</v>
      </c>
      <c r="H16" s="78">
        <v>45230</v>
      </c>
      <c r="I16" s="34" t="s">
        <v>2234</v>
      </c>
      <c r="J16" s="78">
        <v>45271</v>
      </c>
      <c r="K16" s="34"/>
      <c r="O16" s="34"/>
      <c r="Q16" s="34"/>
    </row>
    <row r="17" spans="1:31">
      <c r="A17" s="71" t="s">
        <v>1868</v>
      </c>
      <c r="B17" s="71" t="s">
        <v>1869</v>
      </c>
      <c r="C17" s="73" t="s">
        <v>1872</v>
      </c>
      <c r="D17" s="71" t="s">
        <v>1871</v>
      </c>
      <c r="E17" s="72">
        <v>23067</v>
      </c>
      <c r="F17" s="71" t="s">
        <v>19</v>
      </c>
      <c r="G17" s="71" t="s">
        <v>1874</v>
      </c>
      <c r="H17" s="85">
        <v>45230</v>
      </c>
      <c r="I17" s="36"/>
      <c r="J17" s="37"/>
      <c r="K17" s="36"/>
      <c r="L17" s="37"/>
      <c r="M17" s="37"/>
      <c r="N17" s="37"/>
      <c r="O17" s="36"/>
      <c r="P17" s="37"/>
      <c r="Q17" s="36"/>
      <c r="R17" s="37"/>
      <c r="S17" s="37"/>
      <c r="T17" s="37"/>
      <c r="U17" s="37"/>
      <c r="V17" s="37"/>
      <c r="W17" s="37"/>
      <c r="X17" s="37"/>
      <c r="Y17" s="37"/>
      <c r="Z17" s="37"/>
      <c r="AA17" s="37"/>
      <c r="AB17" s="37"/>
      <c r="AC17" s="37"/>
      <c r="AD17" s="37"/>
      <c r="AE17" s="37"/>
    </row>
    <row r="18" spans="1:31">
      <c r="A18" s="48" t="s">
        <v>1875</v>
      </c>
      <c r="B18" s="48" t="s">
        <v>1876</v>
      </c>
      <c r="C18" s="70" t="s">
        <v>1879</v>
      </c>
      <c r="D18" s="48" t="s">
        <v>1878</v>
      </c>
      <c r="E18" s="49">
        <v>34767</v>
      </c>
      <c r="F18" s="48" t="s">
        <v>19</v>
      </c>
      <c r="G18" s="9" t="s">
        <v>2235</v>
      </c>
      <c r="H18" s="75">
        <v>45230</v>
      </c>
      <c r="I18" s="76" t="s">
        <v>2198</v>
      </c>
      <c r="J18" s="75">
        <v>45271</v>
      </c>
      <c r="K18" s="76" t="s">
        <v>2236</v>
      </c>
      <c r="L18" s="75">
        <v>45356</v>
      </c>
      <c r="M18" s="25"/>
      <c r="N18" s="25"/>
      <c r="O18" s="76"/>
      <c r="P18" s="25"/>
      <c r="Q18" s="76"/>
      <c r="R18" s="25"/>
      <c r="S18" s="25"/>
      <c r="T18" s="25"/>
      <c r="U18" s="25"/>
      <c r="V18" s="25"/>
      <c r="W18" s="25"/>
      <c r="X18" s="25"/>
      <c r="Y18" s="25"/>
      <c r="Z18" s="25"/>
      <c r="AA18" s="25"/>
      <c r="AB18" s="25"/>
      <c r="AC18" s="25"/>
      <c r="AD18" s="25"/>
      <c r="AE18" s="25"/>
    </row>
    <row r="19" spans="1:31">
      <c r="A19" s="50" t="s">
        <v>1882</v>
      </c>
      <c r="B19" s="50" t="s">
        <v>1077</v>
      </c>
      <c r="C19" s="52" t="s">
        <v>1885</v>
      </c>
      <c r="D19" s="50" t="s">
        <v>1884</v>
      </c>
      <c r="E19" s="51">
        <v>32818</v>
      </c>
      <c r="F19" s="50" t="s">
        <v>6</v>
      </c>
      <c r="G19" s="38" t="s">
        <v>1887</v>
      </c>
      <c r="H19" s="78">
        <v>45230</v>
      </c>
      <c r="I19" s="34" t="s">
        <v>2233</v>
      </c>
      <c r="J19" s="78">
        <v>45271</v>
      </c>
      <c r="K19" s="34"/>
      <c r="O19" s="34"/>
      <c r="Q19" s="34"/>
    </row>
    <row r="20" spans="1:31">
      <c r="A20" s="48" t="s">
        <v>1888</v>
      </c>
      <c r="B20" s="48" t="s">
        <v>1889</v>
      </c>
      <c r="C20" s="70" t="s">
        <v>1890</v>
      </c>
      <c r="D20" s="10"/>
      <c r="E20" s="49">
        <v>35074</v>
      </c>
      <c r="F20" s="48" t="s">
        <v>19</v>
      </c>
      <c r="G20" s="9" t="s">
        <v>1892</v>
      </c>
      <c r="H20" s="75">
        <v>45230</v>
      </c>
      <c r="I20" s="76" t="s">
        <v>2198</v>
      </c>
      <c r="J20" s="75">
        <v>45271</v>
      </c>
      <c r="K20" s="76" t="s">
        <v>2237</v>
      </c>
      <c r="L20" s="75">
        <v>45356</v>
      </c>
      <c r="M20" s="25"/>
      <c r="N20" s="25"/>
      <c r="O20" s="76"/>
      <c r="P20" s="25"/>
      <c r="Q20" s="76"/>
      <c r="R20" s="25"/>
      <c r="S20" s="25"/>
      <c r="T20" s="25"/>
      <c r="U20" s="25"/>
      <c r="V20" s="25"/>
      <c r="W20" s="25"/>
      <c r="X20" s="25"/>
      <c r="Y20" s="25"/>
      <c r="Z20" s="25"/>
      <c r="AA20" s="25"/>
      <c r="AB20" s="25"/>
      <c r="AC20" s="25"/>
      <c r="AD20" s="25"/>
      <c r="AE20" s="25"/>
    </row>
    <row r="21" spans="1:31">
      <c r="A21" s="50" t="s">
        <v>1893</v>
      </c>
      <c r="B21" s="50" t="s">
        <v>1894</v>
      </c>
      <c r="C21" s="52" t="s">
        <v>1897</v>
      </c>
      <c r="D21" s="50" t="s">
        <v>1896</v>
      </c>
      <c r="E21" s="51">
        <v>34312</v>
      </c>
      <c r="F21" s="50" t="s">
        <v>19</v>
      </c>
      <c r="G21" s="38" t="s">
        <v>1899</v>
      </c>
      <c r="H21" s="78">
        <v>45230</v>
      </c>
      <c r="I21" s="34" t="s">
        <v>2233</v>
      </c>
      <c r="J21" s="78">
        <v>45271</v>
      </c>
      <c r="K21" s="34"/>
      <c r="O21" s="34"/>
      <c r="Q21" s="34"/>
    </row>
    <row r="22" spans="1:31">
      <c r="A22" s="50" t="s">
        <v>1906</v>
      </c>
      <c r="B22" s="50" t="s">
        <v>1907</v>
      </c>
      <c r="C22" s="52" t="s">
        <v>1909</v>
      </c>
      <c r="D22" s="50" t="s">
        <v>1908</v>
      </c>
      <c r="E22" s="51">
        <v>44870</v>
      </c>
      <c r="F22" s="50" t="s">
        <v>19</v>
      </c>
      <c r="G22" s="38" t="s">
        <v>1911</v>
      </c>
      <c r="H22" s="78">
        <v>45230</v>
      </c>
      <c r="I22" s="34" t="s">
        <v>2233</v>
      </c>
      <c r="J22" s="78">
        <v>45271</v>
      </c>
      <c r="K22" s="34"/>
      <c r="O22" s="34"/>
      <c r="Q22" s="34"/>
    </row>
    <row r="23" spans="1:31">
      <c r="A23" s="48" t="s">
        <v>1912</v>
      </c>
      <c r="B23" s="48" t="s">
        <v>1913</v>
      </c>
      <c r="C23" s="70" t="s">
        <v>1916</v>
      </c>
      <c r="D23" s="48" t="s">
        <v>1915</v>
      </c>
      <c r="E23" s="49">
        <v>34567</v>
      </c>
      <c r="F23" s="48" t="s">
        <v>6</v>
      </c>
      <c r="G23" s="48" t="s">
        <v>1918</v>
      </c>
      <c r="H23" s="75">
        <v>45103</v>
      </c>
      <c r="I23" s="9" t="s">
        <v>1919</v>
      </c>
      <c r="J23" s="13">
        <v>45230</v>
      </c>
      <c r="K23" s="76" t="s">
        <v>2198</v>
      </c>
      <c r="L23" s="75">
        <v>45271</v>
      </c>
      <c r="M23" s="25" t="s">
        <v>2199</v>
      </c>
      <c r="N23" s="75">
        <v>45356</v>
      </c>
      <c r="O23" s="76"/>
      <c r="P23" s="25"/>
      <c r="Q23" s="76"/>
      <c r="R23" s="25"/>
      <c r="S23" s="25"/>
      <c r="T23" s="25"/>
      <c r="U23" s="25"/>
      <c r="V23" s="25"/>
      <c r="W23" s="25"/>
      <c r="X23" s="25"/>
      <c r="Y23" s="25"/>
      <c r="Z23" s="25"/>
      <c r="AA23" s="25"/>
      <c r="AB23" s="25"/>
      <c r="AC23" s="25"/>
      <c r="AD23" s="25"/>
      <c r="AE23" s="25"/>
    </row>
    <row r="24" spans="1:31">
      <c r="A24" s="50" t="s">
        <v>1920</v>
      </c>
      <c r="B24" s="50" t="s">
        <v>1921</v>
      </c>
      <c r="C24" s="52" t="s">
        <v>1924</v>
      </c>
      <c r="D24" s="50" t="s">
        <v>1923</v>
      </c>
      <c r="E24" s="51">
        <v>35113</v>
      </c>
      <c r="F24" s="50" t="s">
        <v>6</v>
      </c>
      <c r="G24" s="50" t="s">
        <v>1926</v>
      </c>
      <c r="H24" s="78">
        <v>45103</v>
      </c>
      <c r="I24" s="38" t="s">
        <v>1927</v>
      </c>
      <c r="J24" s="40">
        <v>45230</v>
      </c>
      <c r="K24" s="34" t="s">
        <v>2198</v>
      </c>
      <c r="L24" s="78">
        <v>45271</v>
      </c>
      <c r="M24" s="74" t="s">
        <v>2238</v>
      </c>
      <c r="N24" s="78">
        <v>45356</v>
      </c>
      <c r="O24" s="34"/>
      <c r="Q24" s="34"/>
    </row>
    <row r="25" spans="1:31">
      <c r="A25" s="44" t="s">
        <v>1928</v>
      </c>
      <c r="B25" s="44" t="s">
        <v>1929</v>
      </c>
      <c r="C25" s="46" t="s">
        <v>1932</v>
      </c>
      <c r="D25" s="44" t="s">
        <v>1931</v>
      </c>
      <c r="E25" s="45">
        <v>37678</v>
      </c>
      <c r="F25" s="44" t="s">
        <v>19</v>
      </c>
      <c r="G25" s="44" t="s">
        <v>1934</v>
      </c>
      <c r="H25" s="77">
        <v>45103</v>
      </c>
      <c r="I25" s="1" t="s">
        <v>1935</v>
      </c>
      <c r="J25" s="5">
        <v>45230</v>
      </c>
      <c r="K25" s="35" t="s">
        <v>2233</v>
      </c>
      <c r="L25" s="77">
        <v>45271</v>
      </c>
      <c r="M25" s="26" t="s">
        <v>2239</v>
      </c>
      <c r="N25" s="77">
        <v>45356</v>
      </c>
      <c r="O25" s="35"/>
      <c r="P25" s="26"/>
      <c r="Q25" s="35"/>
      <c r="R25" s="26"/>
      <c r="S25" s="26"/>
      <c r="T25" s="26"/>
      <c r="U25" s="26"/>
      <c r="V25" s="26"/>
      <c r="W25" s="26"/>
      <c r="X25" s="26"/>
      <c r="Y25" s="26"/>
      <c r="Z25" s="26"/>
      <c r="AA25" s="26"/>
      <c r="AB25" s="26"/>
      <c r="AC25" s="26"/>
      <c r="AD25" s="26"/>
      <c r="AE25" s="26"/>
    </row>
    <row r="26" spans="1:31">
      <c r="A26" s="50" t="s">
        <v>1936</v>
      </c>
      <c r="B26" s="50" t="s">
        <v>1937</v>
      </c>
      <c r="C26" s="52" t="s">
        <v>1939</v>
      </c>
      <c r="D26" s="50" t="s">
        <v>1938</v>
      </c>
      <c r="E26" s="51">
        <v>23919</v>
      </c>
      <c r="F26" s="50" t="s">
        <v>19</v>
      </c>
      <c r="G26" s="50" t="s">
        <v>1941</v>
      </c>
      <c r="H26" s="78">
        <v>45103</v>
      </c>
      <c r="I26" s="38" t="s">
        <v>1942</v>
      </c>
      <c r="J26" s="40">
        <v>45230</v>
      </c>
      <c r="K26" s="74" t="s">
        <v>2198</v>
      </c>
      <c r="L26" s="78">
        <v>45271</v>
      </c>
      <c r="M26" s="74" t="s">
        <v>2211</v>
      </c>
      <c r="N26" s="78">
        <v>45356</v>
      </c>
      <c r="O26" s="34"/>
      <c r="Q26" s="34"/>
    </row>
    <row r="27" spans="1:31">
      <c r="A27" s="44" t="s">
        <v>1943</v>
      </c>
      <c r="B27" s="44" t="s">
        <v>309</v>
      </c>
      <c r="C27" s="46" t="s">
        <v>1946</v>
      </c>
      <c r="D27" s="44" t="s">
        <v>1945</v>
      </c>
      <c r="E27" s="45">
        <v>27937</v>
      </c>
      <c r="F27" s="44" t="s">
        <v>19</v>
      </c>
      <c r="G27" s="44" t="s">
        <v>1948</v>
      </c>
      <c r="H27" s="77">
        <v>45103</v>
      </c>
      <c r="I27" s="1" t="s">
        <v>1949</v>
      </c>
      <c r="J27" s="5">
        <v>45230</v>
      </c>
      <c r="K27" s="35" t="s">
        <v>2198</v>
      </c>
      <c r="L27" s="77">
        <v>45271</v>
      </c>
      <c r="M27" s="26" t="s">
        <v>2240</v>
      </c>
      <c r="N27" s="77">
        <v>45356</v>
      </c>
      <c r="O27" s="35"/>
      <c r="P27" s="26"/>
      <c r="Q27" s="35"/>
      <c r="R27" s="26"/>
      <c r="S27" s="26"/>
      <c r="T27" s="26"/>
      <c r="U27" s="26"/>
      <c r="V27" s="26"/>
      <c r="W27" s="26"/>
      <c r="X27" s="26"/>
      <c r="Y27" s="26"/>
      <c r="Z27" s="26"/>
      <c r="AA27" s="26"/>
      <c r="AB27" s="26"/>
      <c r="AC27" s="26"/>
      <c r="AD27" s="26"/>
      <c r="AE27" s="26"/>
    </row>
    <row r="28" spans="1:31">
      <c r="A28" s="48" t="s">
        <v>1950</v>
      </c>
      <c r="B28" s="48" t="s">
        <v>1951</v>
      </c>
      <c r="C28" s="70" t="s">
        <v>1953</v>
      </c>
      <c r="D28" s="48" t="s">
        <v>1952</v>
      </c>
      <c r="E28" s="49">
        <v>31264</v>
      </c>
      <c r="F28" s="48" t="s">
        <v>19</v>
      </c>
      <c r="G28" s="9" t="s">
        <v>1955</v>
      </c>
      <c r="H28" s="75">
        <v>45103</v>
      </c>
      <c r="I28" s="9" t="s">
        <v>1956</v>
      </c>
      <c r="J28" s="13">
        <v>45230</v>
      </c>
      <c r="K28" s="76" t="s">
        <v>2198</v>
      </c>
      <c r="L28" s="75">
        <v>45271</v>
      </c>
      <c r="M28" s="76" t="s">
        <v>2241</v>
      </c>
      <c r="N28" s="75">
        <v>45356</v>
      </c>
      <c r="O28" s="76"/>
      <c r="P28" s="25"/>
      <c r="Q28" s="76"/>
      <c r="R28" s="25"/>
      <c r="S28" s="25"/>
      <c r="T28" s="25"/>
      <c r="U28" s="25"/>
      <c r="V28" s="25"/>
      <c r="W28" s="25"/>
      <c r="X28" s="25"/>
      <c r="Y28" s="25"/>
      <c r="Z28" s="25"/>
      <c r="AA28" s="25"/>
      <c r="AB28" s="25"/>
      <c r="AC28" s="25"/>
      <c r="AD28" s="25"/>
      <c r="AE28" s="25"/>
    </row>
    <row r="29" spans="1:31">
      <c r="A29" s="44" t="s">
        <v>1957</v>
      </c>
      <c r="B29" s="44" t="s">
        <v>1958</v>
      </c>
      <c r="C29" s="46" t="s">
        <v>1960</v>
      </c>
      <c r="D29" s="44" t="s">
        <v>1959</v>
      </c>
      <c r="E29" s="45">
        <v>29726</v>
      </c>
      <c r="F29" s="44" t="s">
        <v>19</v>
      </c>
      <c r="G29" s="1" t="s">
        <v>1962</v>
      </c>
      <c r="H29" s="77">
        <v>45103</v>
      </c>
      <c r="I29" s="1" t="s">
        <v>1963</v>
      </c>
      <c r="J29" s="5">
        <v>45230</v>
      </c>
      <c r="K29" s="35" t="s">
        <v>2198</v>
      </c>
      <c r="L29" s="77">
        <v>45271</v>
      </c>
      <c r="M29" s="26" t="s">
        <v>2242</v>
      </c>
      <c r="N29" s="77">
        <v>45356</v>
      </c>
      <c r="O29" s="35"/>
      <c r="P29" s="26"/>
      <c r="Q29" s="35"/>
      <c r="R29" s="26"/>
      <c r="S29" s="26"/>
      <c r="T29" s="26"/>
      <c r="U29" s="26"/>
      <c r="V29" s="26"/>
      <c r="W29" s="26"/>
      <c r="X29" s="26"/>
      <c r="Y29" s="26"/>
      <c r="Z29" s="26"/>
      <c r="AA29" s="26"/>
      <c r="AB29" s="26"/>
      <c r="AC29" s="26"/>
      <c r="AD29" s="26"/>
      <c r="AE29" s="26"/>
    </row>
    <row r="30" spans="1:31">
      <c r="A30" s="44" t="s">
        <v>1964</v>
      </c>
      <c r="B30" s="44" t="s">
        <v>1965</v>
      </c>
      <c r="C30" s="46" t="s">
        <v>1967</v>
      </c>
      <c r="D30" s="44" t="s">
        <v>240</v>
      </c>
      <c r="E30" s="45">
        <v>34861</v>
      </c>
      <c r="F30" s="44" t="s">
        <v>6</v>
      </c>
      <c r="G30" s="1" t="s">
        <v>1969</v>
      </c>
      <c r="H30" s="77">
        <v>45103</v>
      </c>
      <c r="I30" s="1" t="s">
        <v>1970</v>
      </c>
      <c r="J30" s="5">
        <v>45230</v>
      </c>
      <c r="K30" s="35" t="s">
        <v>2198</v>
      </c>
      <c r="L30" s="77">
        <v>45271</v>
      </c>
      <c r="M30" s="26"/>
      <c r="N30" s="26"/>
      <c r="O30" s="35"/>
      <c r="P30" s="26"/>
      <c r="Q30" s="35"/>
      <c r="R30" s="26"/>
      <c r="S30" s="26"/>
      <c r="T30" s="26"/>
      <c r="U30" s="26"/>
      <c r="V30" s="26"/>
      <c r="W30" s="26"/>
      <c r="X30" s="26"/>
      <c r="Y30" s="26"/>
      <c r="Z30" s="26"/>
      <c r="AA30" s="26"/>
      <c r="AB30" s="26"/>
      <c r="AC30" s="26"/>
      <c r="AD30" s="26"/>
      <c r="AE30" s="26"/>
    </row>
    <row r="31" spans="1:31">
      <c r="A31" s="79" t="s">
        <v>1971</v>
      </c>
      <c r="B31" s="79" t="s">
        <v>1972</v>
      </c>
      <c r="C31" s="80" t="s">
        <v>1974</v>
      </c>
      <c r="D31" s="79" t="s">
        <v>1973</v>
      </c>
      <c r="E31" s="81">
        <v>28392</v>
      </c>
      <c r="F31" s="79" t="s">
        <v>6</v>
      </c>
      <c r="G31" s="86" t="s">
        <v>1976</v>
      </c>
      <c r="H31" s="82">
        <v>45103</v>
      </c>
      <c r="I31" s="86" t="s">
        <v>1977</v>
      </c>
      <c r="J31" s="82">
        <v>45230</v>
      </c>
      <c r="K31" s="83" t="s">
        <v>2243</v>
      </c>
      <c r="L31" s="82">
        <v>45245</v>
      </c>
      <c r="M31" s="84" t="s">
        <v>2244</v>
      </c>
      <c r="N31" s="82">
        <v>45253</v>
      </c>
      <c r="O31" s="83" t="s">
        <v>2198</v>
      </c>
      <c r="P31" s="82">
        <v>45271</v>
      </c>
      <c r="Q31" s="83" t="s">
        <v>2245</v>
      </c>
      <c r="R31" s="82">
        <v>45356</v>
      </c>
      <c r="S31" s="84"/>
      <c r="T31" s="84"/>
      <c r="U31" s="84"/>
      <c r="V31" s="84"/>
      <c r="W31" s="84"/>
      <c r="X31" s="84"/>
      <c r="Y31" s="84"/>
      <c r="Z31" s="84"/>
      <c r="AA31" s="84"/>
      <c r="AB31" s="84"/>
      <c r="AC31" s="84"/>
      <c r="AD31" s="84"/>
      <c r="AE31" s="84"/>
    </row>
    <row r="32" spans="1:31">
      <c r="A32" s="50" t="s">
        <v>1978</v>
      </c>
      <c r="B32" s="50" t="s">
        <v>1979</v>
      </c>
      <c r="C32" s="52" t="s">
        <v>1981</v>
      </c>
      <c r="D32" s="50" t="s">
        <v>1529</v>
      </c>
      <c r="E32" s="51">
        <v>44949</v>
      </c>
      <c r="F32" s="50" t="s">
        <v>19</v>
      </c>
      <c r="G32" s="38" t="s">
        <v>1983</v>
      </c>
      <c r="H32" s="78">
        <v>45098</v>
      </c>
      <c r="I32" s="38" t="s">
        <v>1984</v>
      </c>
      <c r="J32" s="78">
        <v>45230</v>
      </c>
      <c r="K32" s="34" t="s">
        <v>2198</v>
      </c>
      <c r="L32" s="78">
        <v>45271</v>
      </c>
      <c r="M32" s="74" t="s">
        <v>2246</v>
      </c>
      <c r="N32" s="78">
        <v>45357</v>
      </c>
      <c r="O32" s="34"/>
      <c r="Q32" s="34"/>
    </row>
    <row r="33" spans="1:31">
      <c r="A33" s="50" t="s">
        <v>1985</v>
      </c>
      <c r="B33" s="50" t="s">
        <v>1986</v>
      </c>
      <c r="C33" s="52" t="s">
        <v>1989</v>
      </c>
      <c r="D33" s="50" t="s">
        <v>1988</v>
      </c>
      <c r="E33" s="51">
        <v>30682</v>
      </c>
      <c r="F33" s="50" t="s">
        <v>19</v>
      </c>
      <c r="G33" s="38" t="s">
        <v>1991</v>
      </c>
      <c r="H33" s="78">
        <v>45098</v>
      </c>
      <c r="I33" s="38" t="s">
        <v>1992</v>
      </c>
      <c r="J33" s="78">
        <v>45230</v>
      </c>
      <c r="K33" s="34" t="s">
        <v>2198</v>
      </c>
      <c r="L33" s="78">
        <v>45271</v>
      </c>
      <c r="M33" s="74" t="s">
        <v>2247</v>
      </c>
      <c r="N33" s="78">
        <v>45357</v>
      </c>
      <c r="O33" s="34"/>
      <c r="Q33" s="34"/>
    </row>
    <row r="34" spans="1:31">
      <c r="A34" s="50" t="s">
        <v>1993</v>
      </c>
      <c r="B34" s="50" t="s">
        <v>1994</v>
      </c>
      <c r="C34" s="52" t="s">
        <v>1997</v>
      </c>
      <c r="D34" s="50" t="s">
        <v>1996</v>
      </c>
      <c r="E34" s="51">
        <v>30095</v>
      </c>
      <c r="F34" s="50" t="s">
        <v>19</v>
      </c>
      <c r="G34" s="38" t="s">
        <v>1999</v>
      </c>
      <c r="H34" s="78">
        <v>45098</v>
      </c>
      <c r="I34" s="38" t="s">
        <v>2000</v>
      </c>
      <c r="J34" s="78">
        <v>45230</v>
      </c>
      <c r="K34" s="34" t="s">
        <v>2198</v>
      </c>
      <c r="L34" s="78">
        <v>45271</v>
      </c>
      <c r="M34" s="74" t="s">
        <v>2248</v>
      </c>
      <c r="N34" s="78">
        <v>45357</v>
      </c>
      <c r="O34" s="34"/>
      <c r="Q34" s="34"/>
    </row>
    <row r="35" spans="1:31">
      <c r="A35" s="44" t="s">
        <v>2001</v>
      </c>
      <c r="B35" s="44" t="s">
        <v>2002</v>
      </c>
      <c r="C35" s="46" t="s">
        <v>2004</v>
      </c>
      <c r="D35" s="44" t="s">
        <v>2003</v>
      </c>
      <c r="E35" s="45">
        <v>35725</v>
      </c>
      <c r="F35" s="44" t="s">
        <v>19</v>
      </c>
      <c r="G35" s="1" t="s">
        <v>2006</v>
      </c>
      <c r="H35" s="77">
        <v>45098</v>
      </c>
      <c r="I35" s="1" t="s">
        <v>2007</v>
      </c>
      <c r="J35" s="77">
        <v>45230</v>
      </c>
      <c r="K35" s="35" t="s">
        <v>2198</v>
      </c>
      <c r="L35" s="77">
        <v>45271</v>
      </c>
      <c r="M35" s="26" t="s">
        <v>2249</v>
      </c>
      <c r="N35" s="77">
        <v>45357</v>
      </c>
      <c r="O35" s="35"/>
      <c r="P35" s="26"/>
      <c r="Q35" s="35"/>
      <c r="R35" s="26"/>
      <c r="S35" s="26"/>
      <c r="T35" s="26"/>
      <c r="U35" s="26"/>
      <c r="V35" s="26"/>
      <c r="W35" s="26"/>
      <c r="X35" s="26"/>
      <c r="Y35" s="26"/>
      <c r="Z35" s="26"/>
      <c r="AA35" s="26"/>
      <c r="AB35" s="26"/>
      <c r="AC35" s="26"/>
      <c r="AD35" s="26"/>
      <c r="AE35" s="26"/>
    </row>
    <row r="36" spans="1:31">
      <c r="A36" s="50" t="s">
        <v>2008</v>
      </c>
      <c r="B36" s="50" t="s">
        <v>2009</v>
      </c>
      <c r="C36" s="52" t="s">
        <v>2012</v>
      </c>
      <c r="D36" s="50" t="s">
        <v>2011</v>
      </c>
      <c r="E36" s="51">
        <v>37398</v>
      </c>
      <c r="F36" s="50" t="s">
        <v>6</v>
      </c>
      <c r="G36" s="38" t="s">
        <v>2014</v>
      </c>
      <c r="H36" s="78">
        <v>45098</v>
      </c>
      <c r="I36" s="74" t="s">
        <v>2250</v>
      </c>
      <c r="J36" s="78">
        <v>45107</v>
      </c>
      <c r="K36" s="38" t="s">
        <v>2015</v>
      </c>
      <c r="L36" s="78">
        <v>45230</v>
      </c>
      <c r="M36" s="74" t="s">
        <v>2251</v>
      </c>
      <c r="N36" s="78">
        <v>45225</v>
      </c>
      <c r="O36" s="34" t="s">
        <v>2198</v>
      </c>
      <c r="P36" s="78">
        <v>45271</v>
      </c>
      <c r="Q36" s="34" t="s">
        <v>2252</v>
      </c>
      <c r="R36" s="78">
        <v>45357</v>
      </c>
    </row>
    <row r="37" spans="1:31">
      <c r="A37" s="50" t="s">
        <v>2016</v>
      </c>
      <c r="B37" s="50" t="s">
        <v>2017</v>
      </c>
      <c r="C37" s="52" t="s">
        <v>2019</v>
      </c>
      <c r="D37" s="50" t="s">
        <v>2018</v>
      </c>
      <c r="E37" s="51">
        <v>33458</v>
      </c>
      <c r="F37" s="50" t="s">
        <v>6</v>
      </c>
      <c r="G37" s="38" t="s">
        <v>2021</v>
      </c>
      <c r="H37" s="78">
        <v>45098</v>
      </c>
      <c r="I37" s="38" t="s">
        <v>2022</v>
      </c>
      <c r="J37" s="78">
        <v>45230</v>
      </c>
      <c r="K37" s="34" t="s">
        <v>2253</v>
      </c>
      <c r="L37" s="78">
        <v>45271</v>
      </c>
      <c r="M37" s="74" t="s">
        <v>2248</v>
      </c>
      <c r="N37" s="78">
        <v>45357</v>
      </c>
      <c r="O37" s="34"/>
      <c r="Q37" s="34"/>
    </row>
    <row r="38" spans="1:31">
      <c r="A38" s="50" t="s">
        <v>2023</v>
      </c>
      <c r="B38" s="50" t="s">
        <v>504</v>
      </c>
      <c r="C38" s="52" t="s">
        <v>2026</v>
      </c>
      <c r="D38" s="50" t="s">
        <v>2025</v>
      </c>
      <c r="E38" s="51">
        <v>35533</v>
      </c>
      <c r="F38" s="50" t="s">
        <v>6</v>
      </c>
      <c r="G38" s="38" t="s">
        <v>2028</v>
      </c>
      <c r="H38" s="78">
        <v>45098</v>
      </c>
      <c r="I38" s="38" t="s">
        <v>2029</v>
      </c>
      <c r="J38" s="78">
        <v>45230</v>
      </c>
      <c r="K38" s="34" t="s">
        <v>2198</v>
      </c>
      <c r="L38" s="78">
        <v>45271</v>
      </c>
      <c r="M38" s="74" t="s">
        <v>2248</v>
      </c>
      <c r="N38" s="78">
        <v>45357</v>
      </c>
      <c r="O38" s="34"/>
      <c r="Q38" s="34"/>
    </row>
    <row r="39" spans="1:31">
      <c r="A39" s="50" t="s">
        <v>2036</v>
      </c>
      <c r="B39" s="50" t="s">
        <v>2037</v>
      </c>
      <c r="C39" s="52" t="s">
        <v>2040</v>
      </c>
      <c r="D39" s="50" t="s">
        <v>2039</v>
      </c>
      <c r="E39" s="51">
        <v>37958</v>
      </c>
      <c r="F39" s="50" t="s">
        <v>19</v>
      </c>
      <c r="G39" s="38" t="s">
        <v>2042</v>
      </c>
      <c r="H39" s="78">
        <v>45098</v>
      </c>
      <c r="I39" s="38" t="s">
        <v>2043</v>
      </c>
      <c r="J39" s="78">
        <v>45230</v>
      </c>
      <c r="K39" s="34" t="s">
        <v>2198</v>
      </c>
      <c r="L39" s="78">
        <v>45271</v>
      </c>
      <c r="M39" s="74" t="s">
        <v>2248</v>
      </c>
      <c r="O39" s="34"/>
      <c r="Q39" s="34"/>
    </row>
    <row r="40" spans="1:31">
      <c r="A40" s="79" t="s">
        <v>2044</v>
      </c>
      <c r="B40" s="79" t="s">
        <v>2045</v>
      </c>
      <c r="C40" s="80" t="s">
        <v>2048</v>
      </c>
      <c r="D40" s="79" t="s">
        <v>2047</v>
      </c>
      <c r="E40" s="81">
        <v>30102</v>
      </c>
      <c r="F40" s="79" t="s">
        <v>19</v>
      </c>
      <c r="G40" s="86" t="s">
        <v>2050</v>
      </c>
      <c r="H40" s="82">
        <v>45098</v>
      </c>
      <c r="I40" s="86" t="s">
        <v>2051</v>
      </c>
      <c r="J40" s="82">
        <v>45230</v>
      </c>
      <c r="K40" s="83" t="s">
        <v>2198</v>
      </c>
      <c r="L40" s="82">
        <v>45271</v>
      </c>
      <c r="M40" s="83" t="s">
        <v>2254</v>
      </c>
      <c r="N40" s="82">
        <v>45357</v>
      </c>
      <c r="O40" s="83"/>
      <c r="P40" s="84"/>
      <c r="Q40" s="83"/>
      <c r="R40" s="84"/>
      <c r="S40" s="84"/>
      <c r="T40" s="84"/>
      <c r="U40" s="84"/>
      <c r="V40" s="84"/>
      <c r="W40" s="84"/>
      <c r="X40" s="84"/>
      <c r="Y40" s="84"/>
      <c r="Z40" s="84"/>
      <c r="AA40" s="84"/>
      <c r="AB40" s="84"/>
      <c r="AC40" s="84"/>
      <c r="AD40" s="84"/>
      <c r="AE40" s="84"/>
    </row>
    <row r="41" spans="1:31">
      <c r="A41" s="50" t="s">
        <v>2052</v>
      </c>
      <c r="B41" s="50" t="s">
        <v>2053</v>
      </c>
      <c r="C41" s="52" t="s">
        <v>2056</v>
      </c>
      <c r="D41" s="50" t="s">
        <v>2055</v>
      </c>
      <c r="E41" s="51">
        <v>32232</v>
      </c>
      <c r="F41" s="50" t="s">
        <v>19</v>
      </c>
      <c r="G41" s="38" t="s">
        <v>2058</v>
      </c>
      <c r="H41" s="78">
        <v>45098</v>
      </c>
      <c r="I41" s="38" t="s">
        <v>2059</v>
      </c>
      <c r="J41" s="78">
        <v>45230</v>
      </c>
      <c r="K41" s="34" t="s">
        <v>2198</v>
      </c>
      <c r="L41" s="78">
        <v>45271</v>
      </c>
      <c r="M41" s="74" t="s">
        <v>2248</v>
      </c>
      <c r="N41" s="78">
        <v>45357</v>
      </c>
      <c r="O41" s="34"/>
      <c r="Q41" s="34"/>
    </row>
    <row r="42" spans="1:31">
      <c r="A42" s="50" t="s">
        <v>2060</v>
      </c>
      <c r="B42" s="50" t="s">
        <v>2061</v>
      </c>
      <c r="C42" s="52" t="s">
        <v>2064</v>
      </c>
      <c r="D42" s="50" t="s">
        <v>2063</v>
      </c>
      <c r="E42" s="51">
        <v>27509</v>
      </c>
      <c r="F42" s="50" t="s">
        <v>19</v>
      </c>
      <c r="G42" s="38" t="s">
        <v>2066</v>
      </c>
      <c r="H42" s="78">
        <v>45098</v>
      </c>
      <c r="I42" s="34" t="s">
        <v>2255</v>
      </c>
      <c r="J42" s="78">
        <v>45104</v>
      </c>
      <c r="K42" s="74" t="s">
        <v>2198</v>
      </c>
      <c r="L42" s="78">
        <v>45225</v>
      </c>
      <c r="M42" s="38" t="s">
        <v>2067</v>
      </c>
      <c r="N42" s="78">
        <v>45230</v>
      </c>
      <c r="O42" s="74" t="s">
        <v>2198</v>
      </c>
      <c r="P42" s="78">
        <v>45271</v>
      </c>
      <c r="Q42" s="34" t="s">
        <v>2256</v>
      </c>
      <c r="R42" s="78">
        <v>45357</v>
      </c>
    </row>
    <row r="43" spans="1:31">
      <c r="A43" s="50" t="s">
        <v>2068</v>
      </c>
      <c r="B43" s="50" t="s">
        <v>2069</v>
      </c>
      <c r="C43" s="52" t="s">
        <v>2070</v>
      </c>
      <c r="D43" s="50" t="s">
        <v>747</v>
      </c>
      <c r="E43" s="51">
        <v>26022</v>
      </c>
      <c r="F43" s="50" t="s">
        <v>19</v>
      </c>
      <c r="G43" s="38" t="s">
        <v>2072</v>
      </c>
      <c r="H43" s="78">
        <v>45098</v>
      </c>
      <c r="I43" s="38" t="s">
        <v>2073</v>
      </c>
      <c r="J43" s="78">
        <v>45230</v>
      </c>
      <c r="K43" s="34" t="s">
        <v>2257</v>
      </c>
      <c r="L43" s="78">
        <v>45235</v>
      </c>
      <c r="M43" s="74" t="s">
        <v>2198</v>
      </c>
      <c r="N43" s="78">
        <v>45271</v>
      </c>
      <c r="O43" s="34" t="s">
        <v>2258</v>
      </c>
      <c r="P43" s="78">
        <v>45357</v>
      </c>
      <c r="Q43" s="34"/>
    </row>
    <row r="44" spans="1:31">
      <c r="A44" s="50" t="s">
        <v>2074</v>
      </c>
      <c r="B44" s="50" t="s">
        <v>2075</v>
      </c>
      <c r="C44" s="52" t="s">
        <v>2078</v>
      </c>
      <c r="D44" s="50" t="s">
        <v>2077</v>
      </c>
      <c r="E44" s="51">
        <v>31606</v>
      </c>
      <c r="F44" s="50" t="s">
        <v>19</v>
      </c>
      <c r="G44" s="38" t="s">
        <v>2080</v>
      </c>
      <c r="H44" s="78">
        <v>45098</v>
      </c>
      <c r="I44" s="38" t="s">
        <v>2081</v>
      </c>
      <c r="J44" s="78">
        <v>45231</v>
      </c>
      <c r="K44" s="34" t="s">
        <v>2198</v>
      </c>
      <c r="L44" s="78">
        <v>45271</v>
      </c>
      <c r="M44" s="74" t="s">
        <v>2248</v>
      </c>
      <c r="N44" s="78">
        <v>45357</v>
      </c>
      <c r="O44" s="34"/>
      <c r="Q44" s="34"/>
    </row>
    <row r="45" spans="1:31">
      <c r="A45" s="44" t="s">
        <v>2082</v>
      </c>
      <c r="B45" s="44" t="s">
        <v>2083</v>
      </c>
      <c r="C45" s="46" t="s">
        <v>2084</v>
      </c>
      <c r="D45" s="44" t="s">
        <v>605</v>
      </c>
      <c r="E45" s="45">
        <v>31890</v>
      </c>
      <c r="F45" s="44" t="s">
        <v>6</v>
      </c>
      <c r="G45" s="1" t="s">
        <v>2086</v>
      </c>
      <c r="H45" s="77">
        <v>45098</v>
      </c>
      <c r="I45" s="1" t="s">
        <v>2087</v>
      </c>
      <c r="J45" s="77">
        <v>45231</v>
      </c>
      <c r="K45" s="35" t="s">
        <v>2259</v>
      </c>
      <c r="L45" s="77">
        <v>45271</v>
      </c>
      <c r="M45" s="26"/>
      <c r="N45" s="26"/>
      <c r="O45" s="35"/>
      <c r="P45" s="26"/>
      <c r="Q45" s="35"/>
      <c r="R45" s="26"/>
      <c r="S45" s="26"/>
      <c r="T45" s="26"/>
      <c r="U45" s="26"/>
      <c r="V45" s="26"/>
      <c r="W45" s="26"/>
      <c r="X45" s="26"/>
      <c r="Y45" s="26"/>
      <c r="Z45" s="26"/>
      <c r="AA45" s="26"/>
      <c r="AB45" s="26"/>
      <c r="AC45" s="26"/>
      <c r="AD45" s="26"/>
      <c r="AE45" s="26"/>
    </row>
    <row r="46" spans="1:31">
      <c r="A46" s="50" t="s">
        <v>2088</v>
      </c>
      <c r="B46" s="50" t="s">
        <v>2089</v>
      </c>
      <c r="C46" s="52" t="s">
        <v>2092</v>
      </c>
      <c r="D46" s="50" t="s">
        <v>2091</v>
      </c>
      <c r="E46" s="51">
        <v>35428</v>
      </c>
      <c r="F46" s="50" t="s">
        <v>19</v>
      </c>
      <c r="G46" s="38" t="s">
        <v>2094</v>
      </c>
      <c r="H46" s="78">
        <v>45098</v>
      </c>
      <c r="I46" s="38" t="s">
        <v>2095</v>
      </c>
      <c r="J46" s="78">
        <v>45231</v>
      </c>
      <c r="K46" s="34" t="s">
        <v>2198</v>
      </c>
      <c r="L46" s="78">
        <v>45271</v>
      </c>
      <c r="M46" s="74" t="s">
        <v>2248</v>
      </c>
      <c r="N46" s="78">
        <v>45357</v>
      </c>
      <c r="O46" s="34"/>
      <c r="Q46" s="34"/>
    </row>
    <row r="47" spans="1:31">
      <c r="A47" s="44" t="s">
        <v>2096</v>
      </c>
      <c r="B47" s="44" t="s">
        <v>2097</v>
      </c>
      <c r="C47" s="87" t="s">
        <v>2100</v>
      </c>
      <c r="D47" s="44" t="s">
        <v>2099</v>
      </c>
      <c r="E47" s="45">
        <v>31610</v>
      </c>
      <c r="F47" s="44" t="s">
        <v>6</v>
      </c>
      <c r="G47" s="1" t="s">
        <v>2102</v>
      </c>
      <c r="H47" s="77">
        <v>45098</v>
      </c>
      <c r="I47" s="1" t="s">
        <v>2103</v>
      </c>
      <c r="J47" s="77">
        <v>45231</v>
      </c>
      <c r="K47" s="35" t="s">
        <v>2260</v>
      </c>
      <c r="L47" s="77">
        <v>45271</v>
      </c>
      <c r="M47" s="26"/>
      <c r="N47" s="26"/>
      <c r="O47" s="35"/>
      <c r="P47" s="26"/>
      <c r="Q47" s="35"/>
      <c r="R47" s="26"/>
      <c r="S47" s="26"/>
      <c r="T47" s="26"/>
      <c r="U47" s="26"/>
      <c r="V47" s="26"/>
      <c r="W47" s="26"/>
      <c r="X47" s="26"/>
      <c r="Y47" s="26"/>
      <c r="Z47" s="26"/>
      <c r="AA47" s="26"/>
      <c r="AB47" s="26"/>
      <c r="AC47" s="26"/>
      <c r="AD47" s="26"/>
      <c r="AE47" s="26"/>
    </row>
    <row r="48" spans="1:31">
      <c r="A48" s="50" t="s">
        <v>2104</v>
      </c>
      <c r="B48" s="50" t="s">
        <v>2105</v>
      </c>
      <c r="C48" s="52" t="s">
        <v>2108</v>
      </c>
      <c r="D48" s="50" t="s">
        <v>2107</v>
      </c>
      <c r="E48" s="51">
        <v>33314</v>
      </c>
      <c r="F48" s="50" t="s">
        <v>6</v>
      </c>
      <c r="G48" s="38" t="s">
        <v>2110</v>
      </c>
      <c r="H48" s="78">
        <v>45098</v>
      </c>
      <c r="I48" s="38" t="s">
        <v>2111</v>
      </c>
      <c r="J48" s="78">
        <v>45231</v>
      </c>
      <c r="K48" s="34" t="s">
        <v>2198</v>
      </c>
      <c r="L48" s="78">
        <v>45271</v>
      </c>
      <c r="M48" s="74" t="s">
        <v>2261</v>
      </c>
      <c r="N48" s="78">
        <v>45357</v>
      </c>
      <c r="O48" s="34"/>
      <c r="Q48" s="34"/>
    </row>
    <row r="49" spans="1:31">
      <c r="A49" s="44" t="s">
        <v>2112</v>
      </c>
      <c r="B49" s="44" t="s">
        <v>2113</v>
      </c>
      <c r="C49" s="46" t="s">
        <v>2116</v>
      </c>
      <c r="D49" s="44" t="s">
        <v>2115</v>
      </c>
      <c r="E49" s="45">
        <v>22527</v>
      </c>
      <c r="F49" s="44" t="s">
        <v>19</v>
      </c>
      <c r="G49" s="1" t="s">
        <v>2118</v>
      </c>
      <c r="H49" s="77">
        <v>45098</v>
      </c>
      <c r="I49" s="1" t="s">
        <v>2119</v>
      </c>
      <c r="J49" s="77">
        <v>45232</v>
      </c>
      <c r="K49" s="35" t="s">
        <v>2198</v>
      </c>
      <c r="L49" s="77">
        <v>45271</v>
      </c>
      <c r="M49" s="26" t="s">
        <v>2262</v>
      </c>
      <c r="N49" s="77">
        <v>45357</v>
      </c>
      <c r="O49" s="35"/>
      <c r="P49" s="26"/>
      <c r="Q49" s="35"/>
      <c r="R49" s="26"/>
      <c r="S49" s="26"/>
      <c r="T49" s="26"/>
      <c r="U49" s="26"/>
      <c r="V49" s="26"/>
      <c r="W49" s="26"/>
      <c r="X49" s="26"/>
      <c r="Y49" s="26"/>
      <c r="Z49" s="26"/>
      <c r="AA49" s="26"/>
      <c r="AB49" s="26"/>
      <c r="AC49" s="26"/>
      <c r="AD49" s="26"/>
      <c r="AE49" s="26"/>
    </row>
    <row r="50" spans="1:31">
      <c r="A50" s="50" t="s">
        <v>2120</v>
      </c>
      <c r="B50" s="50" t="s">
        <v>2121</v>
      </c>
      <c r="C50" s="52" t="s">
        <v>2124</v>
      </c>
      <c r="D50" s="50" t="s">
        <v>2123</v>
      </c>
      <c r="E50" s="51">
        <v>36154</v>
      </c>
      <c r="F50" s="50" t="s">
        <v>6</v>
      </c>
      <c r="G50" s="38" t="s">
        <v>2126</v>
      </c>
      <c r="H50" s="78">
        <v>45097</v>
      </c>
      <c r="I50" s="38" t="s">
        <v>2198</v>
      </c>
      <c r="J50" s="78">
        <v>45271</v>
      </c>
      <c r="K50" s="34" t="s">
        <v>2263</v>
      </c>
      <c r="L50" s="78">
        <v>45357</v>
      </c>
      <c r="O50" s="34"/>
      <c r="Q50" s="34"/>
    </row>
    <row r="51" spans="1:31">
      <c r="A51" s="44" t="s">
        <v>2131</v>
      </c>
      <c r="B51" s="44" t="s">
        <v>2132</v>
      </c>
      <c r="C51" s="46" t="s">
        <v>2134</v>
      </c>
      <c r="D51" s="44" t="s">
        <v>2133</v>
      </c>
      <c r="E51" s="45">
        <v>37737</v>
      </c>
      <c r="F51" s="44" t="s">
        <v>6</v>
      </c>
      <c r="G51" s="1" t="s">
        <v>2136</v>
      </c>
      <c r="H51" s="77">
        <v>45097</v>
      </c>
      <c r="I51" s="1" t="s">
        <v>2137</v>
      </c>
      <c r="J51" s="77">
        <v>45232</v>
      </c>
      <c r="K51" s="35" t="s">
        <v>2260</v>
      </c>
      <c r="L51" s="77">
        <v>45271</v>
      </c>
      <c r="M51" s="26"/>
      <c r="N51" s="26"/>
      <c r="O51" s="35"/>
      <c r="P51" s="26"/>
      <c r="Q51" s="35"/>
      <c r="R51" s="26"/>
      <c r="S51" s="26"/>
      <c r="T51" s="26"/>
      <c r="U51" s="26"/>
      <c r="V51" s="26"/>
      <c r="W51" s="26"/>
      <c r="X51" s="26"/>
      <c r="Y51" s="26"/>
      <c r="Z51" s="26"/>
      <c r="AA51" s="26"/>
      <c r="AB51" s="26"/>
      <c r="AC51" s="26"/>
      <c r="AD51" s="26"/>
      <c r="AE51" s="26"/>
    </row>
    <row r="52" spans="1:31">
      <c r="A52" s="44" t="s">
        <v>2138</v>
      </c>
      <c r="B52" s="44" t="s">
        <v>1937</v>
      </c>
      <c r="C52" s="46" t="s">
        <v>2140</v>
      </c>
      <c r="D52" s="44" t="s">
        <v>2139</v>
      </c>
      <c r="E52" s="45">
        <v>27964</v>
      </c>
      <c r="F52" s="44" t="s">
        <v>6</v>
      </c>
      <c r="G52" s="1" t="s">
        <v>2142</v>
      </c>
      <c r="H52" s="77">
        <v>45097</v>
      </c>
      <c r="I52" s="1" t="s">
        <v>2143</v>
      </c>
      <c r="J52" s="77">
        <v>45232</v>
      </c>
      <c r="K52" s="35" t="s">
        <v>2198</v>
      </c>
      <c r="L52" s="77">
        <v>45271</v>
      </c>
      <c r="M52" s="26"/>
      <c r="N52" s="26"/>
      <c r="O52" s="35"/>
      <c r="P52" s="26"/>
      <c r="Q52" s="35"/>
      <c r="R52" s="26"/>
      <c r="S52" s="26"/>
      <c r="T52" s="26"/>
      <c r="U52" s="26"/>
      <c r="V52" s="26"/>
      <c r="W52" s="26"/>
      <c r="X52" s="26"/>
      <c r="Y52" s="26"/>
      <c r="Z52" s="26"/>
      <c r="AA52" s="26"/>
      <c r="AB52" s="26"/>
      <c r="AC52" s="26"/>
      <c r="AD52" s="26"/>
      <c r="AE52" s="26"/>
    </row>
    <row r="53" spans="1:31">
      <c r="A53" s="50" t="s">
        <v>2144</v>
      </c>
      <c r="B53" s="50" t="s">
        <v>2145</v>
      </c>
      <c r="C53" s="52" t="s">
        <v>2148</v>
      </c>
      <c r="D53" s="50" t="s">
        <v>2147</v>
      </c>
      <c r="E53" s="51">
        <v>22304</v>
      </c>
      <c r="F53" s="50" t="s">
        <v>6</v>
      </c>
      <c r="G53" s="38" t="s">
        <v>2150</v>
      </c>
      <c r="H53" s="78">
        <v>45097</v>
      </c>
      <c r="I53" s="38" t="s">
        <v>2151</v>
      </c>
      <c r="J53" s="78">
        <v>45232</v>
      </c>
      <c r="K53" s="34" t="s">
        <v>2198</v>
      </c>
      <c r="L53" s="78">
        <v>45271</v>
      </c>
      <c r="M53" s="34" t="s">
        <v>2264</v>
      </c>
      <c r="N53" s="78">
        <v>45357</v>
      </c>
      <c r="O53" s="34"/>
      <c r="Q53" s="34"/>
    </row>
    <row r="54" spans="1:31">
      <c r="A54" s="50" t="s">
        <v>2152</v>
      </c>
      <c r="B54" s="50" t="s">
        <v>2153</v>
      </c>
      <c r="C54" s="52" t="s">
        <v>2156</v>
      </c>
      <c r="D54" s="50" t="s">
        <v>2155</v>
      </c>
      <c r="E54" s="51">
        <v>32808</v>
      </c>
      <c r="F54" s="50" t="s">
        <v>19</v>
      </c>
      <c r="G54" s="38" t="s">
        <v>2158</v>
      </c>
      <c r="H54" s="78">
        <v>45095</v>
      </c>
      <c r="I54" s="38" t="s">
        <v>2159</v>
      </c>
      <c r="J54" s="78">
        <v>45232</v>
      </c>
      <c r="K54" s="34" t="s">
        <v>2198</v>
      </c>
      <c r="L54" s="78">
        <v>45271</v>
      </c>
      <c r="M54" s="74" t="s">
        <v>2265</v>
      </c>
      <c r="N54" s="78">
        <v>45357</v>
      </c>
      <c r="O54" s="34"/>
      <c r="Q54" s="34"/>
    </row>
    <row r="55" spans="1:31">
      <c r="A55" s="50" t="s">
        <v>2160</v>
      </c>
      <c r="B55" s="50" t="s">
        <v>2161</v>
      </c>
      <c r="C55" s="52" t="s">
        <v>2163</v>
      </c>
      <c r="D55" s="50" t="s">
        <v>2162</v>
      </c>
      <c r="E55" s="51">
        <v>45234</v>
      </c>
      <c r="F55" s="50" t="s">
        <v>19</v>
      </c>
      <c r="G55" s="38" t="s">
        <v>2165</v>
      </c>
      <c r="H55" s="78">
        <v>45095</v>
      </c>
      <c r="I55" s="38" t="s">
        <v>2166</v>
      </c>
      <c r="J55" s="78">
        <v>45232</v>
      </c>
      <c r="K55" s="34" t="s">
        <v>2198</v>
      </c>
      <c r="L55" s="78">
        <v>45271</v>
      </c>
      <c r="M55" s="74" t="s">
        <v>2248</v>
      </c>
      <c r="N55" s="78">
        <v>45357</v>
      </c>
      <c r="O55" s="34"/>
      <c r="Q55" s="34"/>
    </row>
    <row r="56" spans="1:31">
      <c r="A56" s="50" t="s">
        <v>2167</v>
      </c>
      <c r="B56" s="50" t="s">
        <v>504</v>
      </c>
      <c r="C56" s="52" t="s">
        <v>2169</v>
      </c>
      <c r="D56" s="50" t="s">
        <v>2168</v>
      </c>
      <c r="E56" s="51">
        <v>20503</v>
      </c>
      <c r="F56" s="50" t="s">
        <v>19</v>
      </c>
      <c r="G56" s="38" t="s">
        <v>2171</v>
      </c>
      <c r="H56" s="78">
        <v>45095</v>
      </c>
      <c r="I56" s="38" t="s">
        <v>2172</v>
      </c>
      <c r="J56" s="78">
        <v>45232</v>
      </c>
      <c r="K56" s="34" t="s">
        <v>2198</v>
      </c>
      <c r="L56" s="78">
        <v>45271</v>
      </c>
      <c r="M56" s="74" t="s">
        <v>2248</v>
      </c>
      <c r="N56" s="78">
        <v>45357</v>
      </c>
      <c r="O56" s="34"/>
      <c r="Q56" s="34"/>
    </row>
    <row r="57" spans="1:31">
      <c r="A57" s="50" t="s">
        <v>1408</v>
      </c>
      <c r="B57" s="50" t="s">
        <v>1409</v>
      </c>
      <c r="C57" s="52" t="s">
        <v>1412</v>
      </c>
      <c r="D57" s="50" t="s">
        <v>1411</v>
      </c>
      <c r="E57" s="51">
        <v>34545</v>
      </c>
      <c r="F57" s="50" t="s">
        <v>19</v>
      </c>
      <c r="G57" s="50" t="s">
        <v>1414</v>
      </c>
      <c r="H57" s="78">
        <v>45090</v>
      </c>
      <c r="I57" s="38" t="s">
        <v>1415</v>
      </c>
      <c r="J57" s="88">
        <v>45211</v>
      </c>
      <c r="K57" s="50" t="s">
        <v>2198</v>
      </c>
      <c r="L57" s="88">
        <v>45226</v>
      </c>
      <c r="M57" s="39" t="s">
        <v>2198</v>
      </c>
      <c r="N57" s="78">
        <v>45281</v>
      </c>
      <c r="O57" s="74" t="s">
        <v>2248</v>
      </c>
      <c r="P57" s="78">
        <v>45357</v>
      </c>
      <c r="Q57" s="34"/>
    </row>
    <row r="58" spans="1:31">
      <c r="A58" s="44" t="s">
        <v>1433</v>
      </c>
      <c r="B58" s="44" t="s">
        <v>1434</v>
      </c>
      <c r="C58" s="46" t="s">
        <v>1437</v>
      </c>
      <c r="D58" s="44" t="s">
        <v>1436</v>
      </c>
      <c r="E58" s="45">
        <v>32685</v>
      </c>
      <c r="F58" s="44" t="s">
        <v>19</v>
      </c>
      <c r="G58" s="44" t="s">
        <v>1439</v>
      </c>
      <c r="H58" s="77">
        <v>45090</v>
      </c>
      <c r="I58" s="1" t="s">
        <v>1440</v>
      </c>
      <c r="J58" s="89">
        <v>45211</v>
      </c>
      <c r="K58" s="44" t="s">
        <v>2198</v>
      </c>
      <c r="L58" s="89">
        <v>45281</v>
      </c>
      <c r="M58" s="5"/>
      <c r="N58" s="26"/>
      <c r="O58" s="26"/>
      <c r="P58" s="26"/>
      <c r="Q58" s="35"/>
      <c r="R58" s="26"/>
      <c r="S58" s="26"/>
      <c r="T58" s="26"/>
      <c r="U58" s="26"/>
      <c r="V58" s="26"/>
      <c r="W58" s="26"/>
      <c r="X58" s="26"/>
      <c r="Y58" s="26"/>
      <c r="Z58" s="26"/>
      <c r="AA58" s="26"/>
      <c r="AB58" s="26"/>
      <c r="AC58" s="26"/>
      <c r="AD58" s="26"/>
      <c r="AE58" s="26"/>
    </row>
    <row r="59" spans="1:31">
      <c r="A59" s="44" t="s">
        <v>1441</v>
      </c>
      <c r="B59" s="44" t="s">
        <v>1442</v>
      </c>
      <c r="C59" s="46" t="s">
        <v>1445</v>
      </c>
      <c r="D59" s="44" t="s">
        <v>605</v>
      </c>
      <c r="E59" s="45">
        <v>24494</v>
      </c>
      <c r="F59" s="44" t="s">
        <v>19</v>
      </c>
      <c r="G59" s="44" t="s">
        <v>1447</v>
      </c>
      <c r="H59" s="77">
        <v>45090</v>
      </c>
      <c r="I59" s="1" t="s">
        <v>1448</v>
      </c>
      <c r="J59" s="89">
        <v>45211</v>
      </c>
      <c r="K59" s="44" t="s">
        <v>2198</v>
      </c>
      <c r="L59" s="89">
        <v>45281</v>
      </c>
      <c r="M59" s="5"/>
      <c r="N59" s="26"/>
      <c r="O59" s="26"/>
      <c r="P59" s="26"/>
      <c r="Q59" s="35"/>
      <c r="R59" s="26"/>
      <c r="S59" s="26"/>
      <c r="T59" s="26"/>
      <c r="U59" s="26"/>
      <c r="V59" s="26"/>
      <c r="W59" s="26"/>
      <c r="X59" s="26"/>
      <c r="Y59" s="26"/>
      <c r="Z59" s="26"/>
      <c r="AA59" s="26"/>
      <c r="AB59" s="26"/>
      <c r="AC59" s="26"/>
      <c r="AD59" s="26"/>
      <c r="AE59" s="26"/>
    </row>
    <row r="60" spans="1:31">
      <c r="A60" s="44" t="s">
        <v>1470</v>
      </c>
      <c r="B60" s="44" t="s">
        <v>1471</v>
      </c>
      <c r="C60" s="46" t="s">
        <v>1474</v>
      </c>
      <c r="D60" s="44" t="s">
        <v>1473</v>
      </c>
      <c r="E60" s="45">
        <v>26252</v>
      </c>
      <c r="F60" s="44" t="s">
        <v>19</v>
      </c>
      <c r="G60" s="44" t="s">
        <v>1476</v>
      </c>
      <c r="H60" s="77">
        <v>45090</v>
      </c>
      <c r="I60" s="1" t="s">
        <v>2266</v>
      </c>
      <c r="J60" s="89">
        <v>45281</v>
      </c>
      <c r="K60" s="44"/>
      <c r="L60" s="44"/>
      <c r="M60" s="5"/>
      <c r="N60" s="26"/>
      <c r="O60" s="26"/>
      <c r="P60" s="26"/>
      <c r="Q60" s="35"/>
      <c r="R60" s="26"/>
      <c r="S60" s="26"/>
      <c r="T60" s="26"/>
      <c r="U60" s="26"/>
      <c r="V60" s="26"/>
      <c r="W60" s="26"/>
      <c r="X60" s="26"/>
      <c r="Y60" s="26"/>
      <c r="Z60" s="26"/>
      <c r="AA60" s="26"/>
      <c r="AB60" s="26"/>
      <c r="AC60" s="26"/>
      <c r="AD60" s="26"/>
      <c r="AE60" s="26"/>
    </row>
    <row r="61" spans="1:31">
      <c r="A61" s="50" t="s">
        <v>1498</v>
      </c>
      <c r="B61" s="50" t="s">
        <v>1499</v>
      </c>
      <c r="C61" s="52" t="s">
        <v>1501</v>
      </c>
      <c r="D61" s="50" t="s">
        <v>1500</v>
      </c>
      <c r="E61" s="51">
        <v>35043</v>
      </c>
      <c r="F61" s="50" t="s">
        <v>19</v>
      </c>
      <c r="G61" s="50" t="s">
        <v>1503</v>
      </c>
      <c r="H61" s="78">
        <v>45090</v>
      </c>
      <c r="I61" s="38" t="s">
        <v>1504</v>
      </c>
      <c r="J61" s="88">
        <v>45216</v>
      </c>
      <c r="K61" s="50" t="s">
        <v>2198</v>
      </c>
      <c r="L61" s="88">
        <v>45281</v>
      </c>
      <c r="M61" s="39" t="s">
        <v>2248</v>
      </c>
      <c r="N61" s="78">
        <v>45357</v>
      </c>
      <c r="Q61" s="34"/>
    </row>
    <row r="62" spans="1:31">
      <c r="A62" s="48" t="s">
        <v>1505</v>
      </c>
      <c r="B62" s="48" t="s">
        <v>1506</v>
      </c>
      <c r="C62" s="70" t="s">
        <v>1507</v>
      </c>
      <c r="D62" s="48" t="s">
        <v>1424</v>
      </c>
      <c r="E62" s="49">
        <v>37169</v>
      </c>
      <c r="F62" s="48" t="s">
        <v>19</v>
      </c>
      <c r="G62" s="48" t="s">
        <v>1509</v>
      </c>
      <c r="H62" s="75">
        <v>45090</v>
      </c>
      <c r="I62" s="9" t="s">
        <v>1510</v>
      </c>
      <c r="J62" s="90">
        <v>45216</v>
      </c>
      <c r="K62" s="48" t="s">
        <v>2198</v>
      </c>
      <c r="L62" s="90">
        <v>45281</v>
      </c>
      <c r="M62" s="9" t="s">
        <v>2267</v>
      </c>
      <c r="N62" s="75">
        <v>45357</v>
      </c>
      <c r="O62" s="25"/>
      <c r="P62" s="25"/>
      <c r="Q62" s="76"/>
      <c r="R62" s="25"/>
      <c r="S62" s="25"/>
      <c r="T62" s="25"/>
      <c r="U62" s="25"/>
      <c r="V62" s="25"/>
      <c r="W62" s="25"/>
      <c r="X62" s="25"/>
      <c r="Y62" s="25"/>
      <c r="Z62" s="25"/>
      <c r="AA62" s="25"/>
      <c r="AB62" s="25"/>
      <c r="AC62" s="25"/>
      <c r="AD62" s="25"/>
      <c r="AE62" s="25"/>
    </row>
    <row r="63" spans="1:31">
      <c r="A63" s="50" t="s">
        <v>1511</v>
      </c>
      <c r="B63" s="50" t="s">
        <v>1512</v>
      </c>
      <c r="C63" s="52" t="s">
        <v>1515</v>
      </c>
      <c r="D63" s="50" t="s">
        <v>1514</v>
      </c>
      <c r="E63" s="51">
        <v>36608</v>
      </c>
      <c r="F63" s="50" t="s">
        <v>19</v>
      </c>
      <c r="G63" s="50" t="s">
        <v>1517</v>
      </c>
      <c r="H63" s="78">
        <v>45090</v>
      </c>
      <c r="I63" s="38" t="s">
        <v>1518</v>
      </c>
      <c r="J63" s="88">
        <v>45216</v>
      </c>
      <c r="K63" s="50" t="s">
        <v>2198</v>
      </c>
      <c r="L63" s="88">
        <v>45281</v>
      </c>
      <c r="M63" s="39" t="s">
        <v>2268</v>
      </c>
      <c r="N63" s="78">
        <v>45357</v>
      </c>
      <c r="Q63" s="34"/>
    </row>
    <row r="64" spans="1:31">
      <c r="A64" s="79" t="s">
        <v>1519</v>
      </c>
      <c r="B64" s="79" t="s">
        <v>1520</v>
      </c>
      <c r="C64" s="80" t="s">
        <v>1523</v>
      </c>
      <c r="D64" s="79" t="s">
        <v>1522</v>
      </c>
      <c r="E64" s="81">
        <v>28573</v>
      </c>
      <c r="F64" s="79" t="s">
        <v>19</v>
      </c>
      <c r="G64" s="79" t="s">
        <v>1525</v>
      </c>
      <c r="H64" s="82">
        <v>45090</v>
      </c>
      <c r="I64" s="86" t="s">
        <v>1526</v>
      </c>
      <c r="J64" s="91">
        <v>45216</v>
      </c>
      <c r="K64" s="79" t="s">
        <v>2198</v>
      </c>
      <c r="L64" s="91">
        <v>45281</v>
      </c>
      <c r="M64" s="92" t="s">
        <v>2269</v>
      </c>
      <c r="N64" s="82">
        <v>45357</v>
      </c>
      <c r="O64" s="84"/>
      <c r="P64" s="84"/>
      <c r="Q64" s="83"/>
      <c r="R64" s="84"/>
      <c r="S64" s="84"/>
      <c r="T64" s="84"/>
      <c r="U64" s="84"/>
      <c r="V64" s="84"/>
      <c r="W64" s="84"/>
      <c r="X64" s="84"/>
      <c r="Y64" s="84"/>
      <c r="Z64" s="84"/>
      <c r="AA64" s="84"/>
      <c r="AB64" s="84"/>
      <c r="AC64" s="84"/>
      <c r="AD64" s="84"/>
      <c r="AE64" s="84"/>
    </row>
    <row r="65" spans="1:31">
      <c r="A65" s="50" t="s">
        <v>1533</v>
      </c>
      <c r="B65" s="50" t="s">
        <v>1534</v>
      </c>
      <c r="C65" s="52" t="s">
        <v>1538</v>
      </c>
      <c r="D65" s="50" t="s">
        <v>1537</v>
      </c>
      <c r="E65" s="51">
        <v>35231</v>
      </c>
      <c r="F65" s="50" t="s">
        <v>19</v>
      </c>
      <c r="G65" s="50" t="s">
        <v>1540</v>
      </c>
      <c r="H65" s="78">
        <v>45090</v>
      </c>
      <c r="I65" s="38" t="s">
        <v>1541</v>
      </c>
      <c r="J65" s="88">
        <v>45216</v>
      </c>
      <c r="K65" s="38" t="s">
        <v>1542</v>
      </c>
      <c r="L65" s="88">
        <v>45272</v>
      </c>
      <c r="M65" s="39" t="s">
        <v>2198</v>
      </c>
      <c r="N65" s="78">
        <v>45281</v>
      </c>
      <c r="O65" s="74" t="s">
        <v>2270</v>
      </c>
      <c r="P65" s="78">
        <v>45357</v>
      </c>
      <c r="Q65" s="34"/>
    </row>
    <row r="66" spans="1:31">
      <c r="A66" s="50" t="s">
        <v>1552</v>
      </c>
      <c r="B66" s="50" t="s">
        <v>1553</v>
      </c>
      <c r="C66" s="52" t="s">
        <v>1555</v>
      </c>
      <c r="D66" s="50" t="s">
        <v>1554</v>
      </c>
      <c r="E66" s="51">
        <v>35223</v>
      </c>
      <c r="F66" s="50" t="s">
        <v>6</v>
      </c>
      <c r="G66" s="50" t="s">
        <v>1557</v>
      </c>
      <c r="H66" s="78">
        <v>45084</v>
      </c>
      <c r="I66" s="38" t="s">
        <v>1558</v>
      </c>
      <c r="J66" s="88">
        <v>45216</v>
      </c>
      <c r="K66" s="38" t="s">
        <v>1559</v>
      </c>
      <c r="L66" s="88">
        <v>45272</v>
      </c>
      <c r="M66" s="39" t="s">
        <v>2198</v>
      </c>
      <c r="N66" s="78">
        <v>45281</v>
      </c>
      <c r="O66" s="74" t="s">
        <v>2271</v>
      </c>
      <c r="P66" s="78">
        <v>45357</v>
      </c>
      <c r="Q66" s="34"/>
    </row>
    <row r="67" spans="1:31">
      <c r="A67" s="44" t="s">
        <v>1560</v>
      </c>
      <c r="B67" s="44" t="s">
        <v>1561</v>
      </c>
      <c r="C67" s="46" t="s">
        <v>1564</v>
      </c>
      <c r="D67" s="44" t="s">
        <v>1563</v>
      </c>
      <c r="E67" s="45">
        <v>35759</v>
      </c>
      <c r="F67" s="44" t="s">
        <v>6</v>
      </c>
      <c r="G67" s="44" t="s">
        <v>1566</v>
      </c>
      <c r="H67" s="77">
        <v>45084</v>
      </c>
      <c r="I67" s="1" t="s">
        <v>1567</v>
      </c>
      <c r="J67" s="89">
        <v>45216</v>
      </c>
      <c r="K67" s="1" t="s">
        <v>1568</v>
      </c>
      <c r="L67" s="44"/>
      <c r="M67" s="2"/>
      <c r="N67" s="26"/>
      <c r="O67" s="26"/>
      <c r="P67" s="26"/>
      <c r="Q67" s="35"/>
      <c r="R67" s="26"/>
      <c r="S67" s="26"/>
      <c r="T67" s="26"/>
      <c r="U67" s="26"/>
      <c r="V67" s="26"/>
      <c r="W67" s="26"/>
      <c r="X67" s="26"/>
      <c r="Y67" s="26"/>
      <c r="Z67" s="26"/>
      <c r="AA67" s="26"/>
      <c r="AB67" s="26"/>
      <c r="AC67" s="26"/>
      <c r="AD67" s="26"/>
      <c r="AE67" s="26"/>
    </row>
    <row r="68" spans="1:31">
      <c r="A68" s="50" t="s">
        <v>1576</v>
      </c>
      <c r="B68" s="50" t="s">
        <v>1577</v>
      </c>
      <c r="C68" s="52" t="s">
        <v>1580</v>
      </c>
      <c r="D68" s="50" t="s">
        <v>1579</v>
      </c>
      <c r="E68" s="51">
        <v>37945</v>
      </c>
      <c r="F68" s="50" t="s">
        <v>19</v>
      </c>
      <c r="G68" s="50" t="s">
        <v>1582</v>
      </c>
      <c r="H68" s="78">
        <v>45084</v>
      </c>
      <c r="I68" s="38" t="s">
        <v>1583</v>
      </c>
      <c r="J68" s="88">
        <v>45272</v>
      </c>
      <c r="K68" s="50" t="s">
        <v>2198</v>
      </c>
      <c r="L68" s="88">
        <v>45281</v>
      </c>
      <c r="M68" s="39" t="s">
        <v>2248</v>
      </c>
      <c r="N68" s="78">
        <v>45357</v>
      </c>
      <c r="Q68" s="34"/>
    </row>
    <row r="69" spans="1:31">
      <c r="A69" s="44" t="s">
        <v>1584</v>
      </c>
      <c r="B69" s="44" t="s">
        <v>1585</v>
      </c>
      <c r="C69" s="46" t="s">
        <v>1587</v>
      </c>
      <c r="D69" s="44" t="s">
        <v>1586</v>
      </c>
      <c r="E69" s="45">
        <v>35776</v>
      </c>
      <c r="F69" s="44" t="s">
        <v>19</v>
      </c>
      <c r="G69" s="44" t="s">
        <v>1589</v>
      </c>
      <c r="H69" s="77">
        <v>45084</v>
      </c>
      <c r="I69" s="1" t="s">
        <v>2272</v>
      </c>
      <c r="J69" s="89">
        <v>45281</v>
      </c>
      <c r="K69" s="44"/>
      <c r="L69" s="44"/>
      <c r="M69" s="2"/>
      <c r="N69" s="26"/>
      <c r="O69" s="26"/>
      <c r="P69" s="26"/>
      <c r="Q69" s="35"/>
      <c r="R69" s="26"/>
      <c r="S69" s="26"/>
      <c r="T69" s="26"/>
      <c r="U69" s="26"/>
      <c r="V69" s="26"/>
      <c r="W69" s="26"/>
      <c r="X69" s="26"/>
      <c r="Y69" s="26"/>
      <c r="Z69" s="26"/>
      <c r="AA69" s="26"/>
      <c r="AB69" s="26"/>
      <c r="AC69" s="26"/>
      <c r="AD69" s="26"/>
      <c r="AE69" s="26"/>
    </row>
    <row r="70" spans="1:31">
      <c r="A70" s="50" t="s">
        <v>1590</v>
      </c>
      <c r="B70" s="50" t="s">
        <v>1591</v>
      </c>
      <c r="C70" s="52" t="s">
        <v>327</v>
      </c>
      <c r="D70" s="50" t="s">
        <v>1593</v>
      </c>
      <c r="E70" s="51">
        <v>33110</v>
      </c>
      <c r="F70" s="50" t="s">
        <v>6</v>
      </c>
      <c r="G70" s="50" t="s">
        <v>1594</v>
      </c>
      <c r="H70" s="78">
        <v>45084</v>
      </c>
      <c r="I70" s="38" t="s">
        <v>2198</v>
      </c>
      <c r="J70" s="88">
        <v>45281</v>
      </c>
      <c r="K70" s="50" t="s">
        <v>2273</v>
      </c>
      <c r="L70" s="88">
        <v>45376</v>
      </c>
      <c r="M70" s="39"/>
      <c r="Q70" s="34"/>
    </row>
    <row r="71" spans="1:31">
      <c r="A71" s="50" t="s">
        <v>1595</v>
      </c>
      <c r="B71" s="50" t="s">
        <v>1596</v>
      </c>
      <c r="C71" s="52" t="s">
        <v>1599</v>
      </c>
      <c r="D71" s="50" t="s">
        <v>1598</v>
      </c>
      <c r="E71" s="51">
        <v>45007</v>
      </c>
      <c r="F71" s="50" t="s">
        <v>6</v>
      </c>
      <c r="G71" s="50" t="s">
        <v>1601</v>
      </c>
      <c r="H71" s="78">
        <v>45084</v>
      </c>
      <c r="I71" s="38" t="s">
        <v>1602</v>
      </c>
      <c r="J71" s="88">
        <v>45216</v>
      </c>
      <c r="K71" s="50" t="s">
        <v>2198</v>
      </c>
      <c r="L71" s="88">
        <v>45281</v>
      </c>
      <c r="M71" s="39" t="s">
        <v>2274</v>
      </c>
      <c r="N71" s="78">
        <v>45376</v>
      </c>
      <c r="Q71" s="34"/>
    </row>
    <row r="72" spans="1:31">
      <c r="A72" s="50" t="s">
        <v>1603</v>
      </c>
      <c r="B72" s="50" t="s">
        <v>1604</v>
      </c>
      <c r="C72" s="52" t="s">
        <v>1607</v>
      </c>
      <c r="D72" s="50" t="s">
        <v>1606</v>
      </c>
      <c r="E72" s="51">
        <v>33758</v>
      </c>
      <c r="F72" s="50" t="s">
        <v>19</v>
      </c>
      <c r="G72" s="50" t="s">
        <v>1609</v>
      </c>
      <c r="H72" s="78">
        <v>45084</v>
      </c>
      <c r="I72" s="38" t="s">
        <v>2275</v>
      </c>
      <c r="J72" s="88">
        <v>45281</v>
      </c>
      <c r="K72" s="50"/>
      <c r="L72" s="50"/>
      <c r="M72" s="39"/>
      <c r="Q72" s="34"/>
    </row>
    <row r="73" spans="1:31">
      <c r="A73" s="50" t="s">
        <v>1616</v>
      </c>
      <c r="B73" s="50" t="s">
        <v>1617</v>
      </c>
      <c r="C73" s="52" t="s">
        <v>1620</v>
      </c>
      <c r="D73" s="50" t="s">
        <v>1619</v>
      </c>
      <c r="E73" s="51">
        <v>36213</v>
      </c>
      <c r="F73" s="50" t="s">
        <v>6</v>
      </c>
      <c r="G73" s="50" t="s">
        <v>1622</v>
      </c>
      <c r="H73" s="78">
        <v>45084</v>
      </c>
      <c r="I73" s="38" t="s">
        <v>2198</v>
      </c>
      <c r="J73" s="88">
        <v>45281</v>
      </c>
      <c r="K73" s="50"/>
      <c r="L73" s="50"/>
      <c r="M73" s="39"/>
      <c r="Q73" s="34"/>
    </row>
    <row r="74" spans="1:31">
      <c r="A74" s="50" t="s">
        <v>1623</v>
      </c>
      <c r="B74" s="50" t="s">
        <v>1624</v>
      </c>
      <c r="C74" s="52" t="s">
        <v>1627</v>
      </c>
      <c r="D74" s="50" t="s">
        <v>1626</v>
      </c>
      <c r="E74" s="51">
        <v>25694</v>
      </c>
      <c r="F74" s="50" t="s">
        <v>19</v>
      </c>
      <c r="G74" s="50" t="s">
        <v>1629</v>
      </c>
      <c r="H74" s="78">
        <v>45084</v>
      </c>
      <c r="I74" s="38" t="s">
        <v>2198</v>
      </c>
      <c r="J74" s="88">
        <v>45281</v>
      </c>
      <c r="K74" s="50"/>
      <c r="L74" s="50"/>
      <c r="M74" s="39"/>
      <c r="Q74" s="34"/>
    </row>
    <row r="75" spans="1:31">
      <c r="A75" s="50" t="s">
        <v>1635</v>
      </c>
      <c r="B75" s="50" t="s">
        <v>1636</v>
      </c>
      <c r="C75" s="52" t="s">
        <v>1639</v>
      </c>
      <c r="D75" s="50" t="s">
        <v>1638</v>
      </c>
      <c r="E75" s="51">
        <v>35245</v>
      </c>
      <c r="F75" s="50" t="s">
        <v>6</v>
      </c>
      <c r="G75" s="50" t="s">
        <v>1641</v>
      </c>
      <c r="H75" s="78">
        <v>45084</v>
      </c>
      <c r="I75" s="38" t="s">
        <v>2198</v>
      </c>
      <c r="J75" s="88">
        <v>45281</v>
      </c>
      <c r="K75" s="50"/>
      <c r="L75" s="50"/>
      <c r="M75" s="39"/>
      <c r="Q75" s="34"/>
    </row>
    <row r="76" spans="1:31">
      <c r="A76" s="50" t="s">
        <v>1642</v>
      </c>
      <c r="B76" s="50" t="s">
        <v>1102</v>
      </c>
      <c r="C76" s="52" t="s">
        <v>1644</v>
      </c>
      <c r="D76" s="50" t="s">
        <v>1643</v>
      </c>
      <c r="E76" s="51">
        <v>29002</v>
      </c>
      <c r="F76" s="50" t="s">
        <v>19</v>
      </c>
      <c r="G76" s="50" t="s">
        <v>1646</v>
      </c>
      <c r="H76" s="78">
        <v>45084</v>
      </c>
      <c r="I76" s="38" t="s">
        <v>2198</v>
      </c>
      <c r="J76" s="88">
        <v>45281</v>
      </c>
      <c r="K76" s="50"/>
      <c r="L76" s="50"/>
      <c r="M76" s="39"/>
      <c r="Q76" s="34"/>
    </row>
    <row r="77" spans="1:31">
      <c r="A77" s="44" t="s">
        <v>1647</v>
      </c>
      <c r="B77" s="44" t="s">
        <v>1648</v>
      </c>
      <c r="C77" s="46" t="s">
        <v>1651</v>
      </c>
      <c r="D77" s="44" t="s">
        <v>1650</v>
      </c>
      <c r="E77" s="45">
        <v>31074</v>
      </c>
      <c r="F77" s="44" t="s">
        <v>6</v>
      </c>
      <c r="G77" s="44" t="s">
        <v>1653</v>
      </c>
      <c r="H77" s="77">
        <v>45084</v>
      </c>
      <c r="I77" s="1" t="s">
        <v>2198</v>
      </c>
      <c r="J77" s="89">
        <v>45281</v>
      </c>
      <c r="K77" s="44"/>
      <c r="L77" s="44"/>
      <c r="M77" s="2"/>
      <c r="N77" s="26"/>
      <c r="O77" s="26"/>
      <c r="P77" s="26"/>
      <c r="Q77" s="35"/>
      <c r="R77" s="26"/>
      <c r="S77" s="26"/>
      <c r="T77" s="26"/>
      <c r="U77" s="26"/>
      <c r="V77" s="26"/>
      <c r="W77" s="26"/>
      <c r="X77" s="26"/>
      <c r="Y77" s="26"/>
      <c r="Z77" s="26"/>
      <c r="AA77" s="26"/>
      <c r="AB77" s="26"/>
      <c r="AC77" s="26"/>
      <c r="AD77" s="26"/>
      <c r="AE77" s="26"/>
    </row>
    <row r="78" spans="1:31">
      <c r="A78" s="44" t="s">
        <v>1654</v>
      </c>
      <c r="B78" s="44" t="s">
        <v>1655</v>
      </c>
      <c r="C78" s="46" t="s">
        <v>1658</v>
      </c>
      <c r="D78" s="44" t="s">
        <v>1657</v>
      </c>
      <c r="E78" s="45">
        <v>31735</v>
      </c>
      <c r="F78" s="44" t="s">
        <v>6</v>
      </c>
      <c r="G78" s="44" t="s">
        <v>1660</v>
      </c>
      <c r="H78" s="77">
        <v>45084</v>
      </c>
      <c r="I78" s="1" t="s">
        <v>2198</v>
      </c>
      <c r="J78" s="89">
        <v>45281</v>
      </c>
      <c r="K78" s="44"/>
      <c r="L78" s="44"/>
      <c r="M78" s="2"/>
      <c r="N78" s="26"/>
      <c r="O78" s="26"/>
      <c r="P78" s="26"/>
      <c r="Q78" s="35"/>
      <c r="R78" s="26"/>
      <c r="S78" s="26"/>
      <c r="T78" s="26"/>
      <c r="U78" s="26"/>
      <c r="V78" s="26"/>
      <c r="W78" s="26"/>
      <c r="X78" s="26"/>
      <c r="Y78" s="26"/>
      <c r="Z78" s="26"/>
      <c r="AA78" s="26"/>
      <c r="AB78" s="26"/>
      <c r="AC78" s="26"/>
      <c r="AD78" s="26"/>
      <c r="AE78" s="26"/>
    </row>
    <row r="79" spans="1:31">
      <c r="A79" s="50" t="s">
        <v>1661</v>
      </c>
      <c r="B79" s="50" t="s">
        <v>1662</v>
      </c>
      <c r="C79" s="52" t="s">
        <v>1665</v>
      </c>
      <c r="D79" s="50" t="s">
        <v>1664</v>
      </c>
      <c r="E79" s="51">
        <v>34810</v>
      </c>
      <c r="F79" s="50" t="s">
        <v>19</v>
      </c>
      <c r="G79" s="50" t="s">
        <v>1667</v>
      </c>
      <c r="H79" s="78">
        <v>45084</v>
      </c>
      <c r="I79" s="38" t="s">
        <v>2198</v>
      </c>
      <c r="J79" s="88">
        <v>45281</v>
      </c>
      <c r="K79" s="50"/>
      <c r="L79" s="50"/>
      <c r="M79" s="39"/>
      <c r="Q79" s="34"/>
    </row>
    <row r="80" spans="1:31">
      <c r="A80" s="44" t="s">
        <v>1668</v>
      </c>
      <c r="B80" s="44" t="s">
        <v>477</v>
      </c>
      <c r="C80" s="46" t="s">
        <v>1671</v>
      </c>
      <c r="D80" s="44" t="s">
        <v>1670</v>
      </c>
      <c r="E80" s="45">
        <v>30931</v>
      </c>
      <c r="F80" s="44" t="s">
        <v>6</v>
      </c>
      <c r="G80" s="44" t="s">
        <v>1673</v>
      </c>
      <c r="H80" s="77">
        <v>45084</v>
      </c>
      <c r="I80" s="1" t="s">
        <v>1674</v>
      </c>
      <c r="J80" s="89">
        <v>45217</v>
      </c>
      <c r="K80" s="44" t="s">
        <v>2198</v>
      </c>
      <c r="L80" s="89">
        <v>45281</v>
      </c>
      <c r="M80" s="2"/>
      <c r="N80" s="26"/>
      <c r="O80" s="26"/>
      <c r="P80" s="26"/>
      <c r="Q80" s="35"/>
      <c r="R80" s="26"/>
      <c r="S80" s="26"/>
      <c r="T80" s="26"/>
      <c r="U80" s="26"/>
      <c r="V80" s="26"/>
      <c r="W80" s="26"/>
      <c r="X80" s="26"/>
      <c r="Y80" s="26"/>
      <c r="Z80" s="26"/>
      <c r="AA80" s="26"/>
      <c r="AB80" s="26"/>
      <c r="AC80" s="26"/>
      <c r="AD80" s="26"/>
      <c r="AE80" s="26"/>
    </row>
    <row r="81" spans="1:31">
      <c r="A81" s="50" t="s">
        <v>1675</v>
      </c>
      <c r="B81" s="50" t="s">
        <v>1676</v>
      </c>
      <c r="C81" s="52" t="s">
        <v>1678</v>
      </c>
      <c r="D81" s="50" t="s">
        <v>1677</v>
      </c>
      <c r="E81" s="51">
        <v>35374</v>
      </c>
      <c r="F81" s="50" t="s">
        <v>6</v>
      </c>
      <c r="G81" s="50" t="s">
        <v>1680</v>
      </c>
      <c r="H81" s="78">
        <v>45084</v>
      </c>
      <c r="I81" s="38" t="s">
        <v>2233</v>
      </c>
      <c r="J81" s="88">
        <v>45281</v>
      </c>
      <c r="K81" s="50"/>
      <c r="L81" s="50"/>
      <c r="M81" s="39"/>
      <c r="Q81" s="34"/>
    </row>
    <row r="82" spans="1:31">
      <c r="A82" s="50" t="s">
        <v>1681</v>
      </c>
      <c r="B82" s="50" t="s">
        <v>1682</v>
      </c>
      <c r="C82" s="52" t="s">
        <v>1685</v>
      </c>
      <c r="D82" s="50" t="s">
        <v>1684</v>
      </c>
      <c r="E82" s="51">
        <v>29492</v>
      </c>
      <c r="F82" s="50" t="s">
        <v>19</v>
      </c>
      <c r="G82" s="50" t="s">
        <v>1687</v>
      </c>
      <c r="H82" s="78">
        <v>45084</v>
      </c>
      <c r="I82" s="38" t="s">
        <v>1688</v>
      </c>
      <c r="J82" s="88">
        <v>45217</v>
      </c>
      <c r="K82" s="50" t="s">
        <v>2198</v>
      </c>
      <c r="L82" s="88">
        <v>45281</v>
      </c>
      <c r="M82" s="39"/>
      <c r="Q82" s="34"/>
    </row>
    <row r="83" spans="1:31">
      <c r="A83" s="50" t="s">
        <v>1689</v>
      </c>
      <c r="B83" s="50" t="s">
        <v>1690</v>
      </c>
      <c r="C83" s="52" t="s">
        <v>1693</v>
      </c>
      <c r="D83" s="50" t="s">
        <v>1692</v>
      </c>
      <c r="E83" s="51">
        <v>35388</v>
      </c>
      <c r="F83" s="50" t="s">
        <v>19</v>
      </c>
      <c r="G83" s="50" t="s">
        <v>1695</v>
      </c>
      <c r="H83" s="78">
        <v>45084</v>
      </c>
      <c r="I83" s="38" t="s">
        <v>2198</v>
      </c>
      <c r="J83" s="88">
        <v>45281</v>
      </c>
      <c r="K83" s="50"/>
      <c r="L83" s="50"/>
      <c r="M83" s="39"/>
      <c r="Q83" s="34"/>
    </row>
    <row r="84" spans="1:31">
      <c r="A84" s="50" t="s">
        <v>1696</v>
      </c>
      <c r="B84" s="50" t="s">
        <v>1697</v>
      </c>
      <c r="C84" s="52" t="s">
        <v>1700</v>
      </c>
      <c r="D84" s="50" t="s">
        <v>1699</v>
      </c>
      <c r="E84" s="51">
        <v>33990</v>
      </c>
      <c r="F84" s="50" t="s">
        <v>6</v>
      </c>
      <c r="G84" s="50" t="s">
        <v>1702</v>
      </c>
      <c r="H84" s="78">
        <v>45079</v>
      </c>
      <c r="I84" s="38" t="s">
        <v>2198</v>
      </c>
      <c r="J84" s="88">
        <v>45281</v>
      </c>
      <c r="K84" s="50"/>
      <c r="L84" s="50"/>
      <c r="M84" s="39"/>
      <c r="Q84" s="34"/>
    </row>
    <row r="85" spans="1:31">
      <c r="A85" s="50" t="s">
        <v>1703</v>
      </c>
      <c r="B85" s="50" t="s">
        <v>1704</v>
      </c>
      <c r="C85" s="52" t="s">
        <v>1706</v>
      </c>
      <c r="D85" s="50" t="s">
        <v>1705</v>
      </c>
      <c r="E85" s="51">
        <v>30886</v>
      </c>
      <c r="F85" s="50" t="s">
        <v>6</v>
      </c>
      <c r="G85" s="50" t="s">
        <v>1708</v>
      </c>
      <c r="H85" s="78">
        <v>45079</v>
      </c>
      <c r="I85" s="38" t="s">
        <v>2198</v>
      </c>
      <c r="J85" s="88">
        <v>45281</v>
      </c>
      <c r="K85" s="50"/>
      <c r="L85" s="50"/>
      <c r="M85" s="39"/>
      <c r="Q85" s="34"/>
    </row>
    <row r="86" spans="1:31">
      <c r="A86" s="50" t="s">
        <v>393</v>
      </c>
      <c r="B86" s="50" t="s">
        <v>1709</v>
      </c>
      <c r="C86" s="42" t="s">
        <v>1712</v>
      </c>
      <c r="D86" s="50" t="s">
        <v>1711</v>
      </c>
      <c r="E86" s="51">
        <v>24374</v>
      </c>
      <c r="F86" s="50" t="s">
        <v>19</v>
      </c>
      <c r="G86" s="50" t="s">
        <v>1714</v>
      </c>
      <c r="H86" s="78">
        <v>45078</v>
      </c>
      <c r="I86" s="38" t="s">
        <v>1715</v>
      </c>
      <c r="J86" s="88">
        <v>45217</v>
      </c>
      <c r="K86" s="50" t="s">
        <v>2198</v>
      </c>
      <c r="L86" s="88">
        <v>45281</v>
      </c>
      <c r="M86" s="39"/>
      <c r="Q86" s="34"/>
    </row>
    <row r="87" spans="1:31">
      <c r="A87" s="50" t="s">
        <v>1716</v>
      </c>
      <c r="B87" s="50" t="s">
        <v>1717</v>
      </c>
      <c r="C87" s="52" t="s">
        <v>1720</v>
      </c>
      <c r="D87" s="50" t="s">
        <v>1719</v>
      </c>
      <c r="E87" s="51">
        <v>26220</v>
      </c>
      <c r="F87" s="50" t="s">
        <v>19</v>
      </c>
      <c r="G87" s="50" t="s">
        <v>1722</v>
      </c>
      <c r="H87" s="78">
        <v>45078</v>
      </c>
      <c r="I87" s="38" t="s">
        <v>2198</v>
      </c>
      <c r="J87" s="88">
        <v>45281</v>
      </c>
      <c r="K87" s="50"/>
      <c r="L87" s="50"/>
      <c r="M87" s="39"/>
      <c r="Q87" s="34"/>
    </row>
    <row r="88" spans="1:31">
      <c r="A88" s="50" t="s">
        <v>1723</v>
      </c>
      <c r="B88" s="50" t="s">
        <v>1724</v>
      </c>
      <c r="C88" s="52" t="s">
        <v>1726</v>
      </c>
      <c r="D88" s="50" t="s">
        <v>1725</v>
      </c>
      <c r="E88" s="51">
        <v>30277</v>
      </c>
      <c r="F88" s="50" t="s">
        <v>6</v>
      </c>
      <c r="G88" s="50" t="s">
        <v>1728</v>
      </c>
      <c r="H88" s="78">
        <v>45078</v>
      </c>
      <c r="I88" s="38" t="s">
        <v>2198</v>
      </c>
      <c r="J88" s="88">
        <v>45281</v>
      </c>
      <c r="K88" s="50"/>
      <c r="L88" s="50"/>
      <c r="M88" s="39"/>
      <c r="Q88" s="34"/>
    </row>
    <row r="89" spans="1:31">
      <c r="A89" s="50" t="s">
        <v>1729</v>
      </c>
      <c r="B89" s="50" t="s">
        <v>1730</v>
      </c>
      <c r="C89" s="52" t="s">
        <v>1733</v>
      </c>
      <c r="D89" s="50" t="s">
        <v>1732</v>
      </c>
      <c r="E89" s="51">
        <v>24891</v>
      </c>
      <c r="F89" s="50" t="s">
        <v>19</v>
      </c>
      <c r="G89" s="50" t="s">
        <v>1735</v>
      </c>
      <c r="H89" s="78">
        <v>45078</v>
      </c>
      <c r="I89" s="38" t="s">
        <v>2198</v>
      </c>
      <c r="J89" s="88">
        <v>45281</v>
      </c>
      <c r="K89" s="50"/>
      <c r="L89" s="50"/>
      <c r="M89" s="39"/>
      <c r="Q89" s="34"/>
    </row>
    <row r="90" spans="1:31">
      <c r="A90" s="44" t="s">
        <v>1736</v>
      </c>
      <c r="B90" s="44" t="s">
        <v>1737</v>
      </c>
      <c r="C90" s="46" t="s">
        <v>1738</v>
      </c>
      <c r="D90" s="44" t="s">
        <v>492</v>
      </c>
      <c r="E90" s="45">
        <v>32079</v>
      </c>
      <c r="F90" s="44" t="s">
        <v>19</v>
      </c>
      <c r="G90" s="44" t="s">
        <v>1740</v>
      </c>
      <c r="H90" s="77">
        <v>45078</v>
      </c>
      <c r="I90" s="1" t="s">
        <v>2198</v>
      </c>
      <c r="J90" s="89">
        <v>45281</v>
      </c>
      <c r="K90" s="44"/>
      <c r="L90" s="44"/>
      <c r="M90" s="2"/>
      <c r="N90" s="26"/>
      <c r="O90" s="26"/>
      <c r="P90" s="26"/>
      <c r="Q90" s="35"/>
      <c r="R90" s="26"/>
      <c r="S90" s="26"/>
      <c r="T90" s="26"/>
      <c r="U90" s="26"/>
      <c r="V90" s="26"/>
      <c r="W90" s="26"/>
      <c r="X90" s="26"/>
      <c r="Y90" s="26"/>
      <c r="Z90" s="26"/>
      <c r="AA90" s="26"/>
      <c r="AB90" s="26"/>
      <c r="AC90" s="26"/>
      <c r="AD90" s="26"/>
      <c r="AE90" s="26"/>
    </row>
    <row r="91" spans="1:31">
      <c r="A91" s="50" t="s">
        <v>1741</v>
      </c>
      <c r="B91" s="50" t="s">
        <v>1742</v>
      </c>
      <c r="C91" s="52" t="s">
        <v>1744</v>
      </c>
      <c r="D91" s="50" t="s">
        <v>1743</v>
      </c>
      <c r="E91" s="51">
        <v>33990</v>
      </c>
      <c r="F91" s="50" t="s">
        <v>19</v>
      </c>
      <c r="G91" s="50" t="s">
        <v>1746</v>
      </c>
      <c r="H91" s="78">
        <v>45078</v>
      </c>
      <c r="I91" s="38" t="s">
        <v>2276</v>
      </c>
      <c r="J91" s="88">
        <v>45281</v>
      </c>
      <c r="K91" s="50"/>
      <c r="L91" s="50"/>
      <c r="M91" s="39"/>
      <c r="Q91" s="34"/>
    </row>
    <row r="92" spans="1:31">
      <c r="A92" s="44" t="s">
        <v>1034</v>
      </c>
      <c r="B92" s="44" t="s">
        <v>1035</v>
      </c>
      <c r="C92" s="46" t="s">
        <v>1038</v>
      </c>
      <c r="D92" s="44" t="s">
        <v>1037</v>
      </c>
      <c r="E92" s="45">
        <v>31554</v>
      </c>
      <c r="F92" s="44" t="s">
        <v>6</v>
      </c>
      <c r="G92" s="1" t="s">
        <v>1040</v>
      </c>
      <c r="H92" s="77">
        <v>45079</v>
      </c>
      <c r="I92" s="1" t="s">
        <v>1041</v>
      </c>
      <c r="J92" s="89">
        <v>45205</v>
      </c>
      <c r="K92" s="44" t="s">
        <v>2251</v>
      </c>
      <c r="L92" s="89">
        <v>45281</v>
      </c>
      <c r="M92" s="47"/>
      <c r="N92" s="1"/>
      <c r="O92" s="26"/>
      <c r="P92" s="5"/>
      <c r="Q92" s="35"/>
      <c r="R92" s="26"/>
      <c r="S92" s="26"/>
      <c r="T92" s="26"/>
      <c r="U92" s="26"/>
      <c r="V92" s="26"/>
      <c r="W92" s="26"/>
      <c r="X92" s="26"/>
      <c r="Y92" s="26"/>
      <c r="Z92" s="26"/>
      <c r="AA92" s="26"/>
      <c r="AB92" s="26"/>
      <c r="AC92" s="26"/>
      <c r="AD92" s="26"/>
      <c r="AE92" s="26"/>
    </row>
    <row r="93" spans="1:31">
      <c r="A93" s="44" t="s">
        <v>1042</v>
      </c>
      <c r="B93" s="44" t="s">
        <v>1043</v>
      </c>
      <c r="C93" s="46" t="s">
        <v>1045</v>
      </c>
      <c r="D93" s="44" t="s">
        <v>1044</v>
      </c>
      <c r="E93" s="45">
        <v>23051</v>
      </c>
      <c r="F93" s="44" t="s">
        <v>19</v>
      </c>
      <c r="G93" s="1" t="s">
        <v>1047</v>
      </c>
      <c r="H93" s="77">
        <v>45079</v>
      </c>
      <c r="I93" s="1" t="s">
        <v>1048</v>
      </c>
      <c r="J93" s="89">
        <v>45205</v>
      </c>
      <c r="K93" s="44" t="s">
        <v>2251</v>
      </c>
      <c r="L93" s="89">
        <v>45281</v>
      </c>
      <c r="M93" s="47"/>
      <c r="N93" s="1"/>
      <c r="O93" s="26"/>
      <c r="P93" s="5"/>
      <c r="Q93" s="35"/>
      <c r="R93" s="26"/>
      <c r="S93" s="26"/>
      <c r="T93" s="26"/>
      <c r="U93" s="26"/>
      <c r="V93" s="26"/>
      <c r="W93" s="26"/>
      <c r="X93" s="26"/>
      <c r="Y93" s="26"/>
      <c r="Z93" s="26"/>
      <c r="AA93" s="26"/>
      <c r="AB93" s="26"/>
      <c r="AC93" s="26"/>
      <c r="AD93" s="26"/>
      <c r="AE93" s="26"/>
    </row>
    <row r="94" spans="1:31">
      <c r="A94" s="50" t="s">
        <v>1061</v>
      </c>
      <c r="B94" s="50" t="s">
        <v>1062</v>
      </c>
      <c r="C94" s="52" t="s">
        <v>1063</v>
      </c>
      <c r="D94" s="50" t="s">
        <v>605</v>
      </c>
      <c r="E94" s="51">
        <v>29791</v>
      </c>
      <c r="F94" s="50" t="s">
        <v>19</v>
      </c>
      <c r="G94" s="43"/>
      <c r="I94" s="38" t="s">
        <v>1065</v>
      </c>
      <c r="J94" s="88">
        <v>45205</v>
      </c>
      <c r="K94" s="50" t="s">
        <v>2251</v>
      </c>
      <c r="L94" s="40">
        <v>45281</v>
      </c>
      <c r="M94" s="53"/>
      <c r="N94" s="43"/>
      <c r="P94" s="40"/>
      <c r="Q94" s="34"/>
    </row>
    <row r="95" spans="1:31">
      <c r="A95" s="50" t="s">
        <v>1071</v>
      </c>
      <c r="B95" s="50" t="s">
        <v>1072</v>
      </c>
      <c r="C95" s="52" t="s">
        <v>1074</v>
      </c>
      <c r="D95" s="50" t="s">
        <v>5</v>
      </c>
      <c r="E95" s="51">
        <v>36698</v>
      </c>
      <c r="F95" s="50" t="s">
        <v>19</v>
      </c>
      <c r="G95" s="43"/>
      <c r="I95" s="38" t="s">
        <v>1076</v>
      </c>
      <c r="J95" s="88">
        <v>45207</v>
      </c>
      <c r="K95" s="50" t="s">
        <v>2277</v>
      </c>
      <c r="L95" s="40">
        <v>45281</v>
      </c>
      <c r="M95" s="53"/>
      <c r="N95" s="43"/>
      <c r="P95" s="40"/>
      <c r="Q95" s="34"/>
    </row>
    <row r="96" spans="1:31">
      <c r="A96" s="44" t="s">
        <v>1066</v>
      </c>
      <c r="B96" s="44" t="s">
        <v>1077</v>
      </c>
      <c r="C96" s="46" t="s">
        <v>1069</v>
      </c>
      <c r="D96" s="44" t="s">
        <v>1078</v>
      </c>
      <c r="E96" s="45">
        <v>24883</v>
      </c>
      <c r="F96" s="44" t="s">
        <v>6</v>
      </c>
      <c r="G96" s="1" t="s">
        <v>1079</v>
      </c>
      <c r="H96" s="77">
        <v>45093</v>
      </c>
      <c r="I96" s="1" t="s">
        <v>2251</v>
      </c>
      <c r="J96" s="89">
        <v>45281</v>
      </c>
      <c r="K96" s="44"/>
      <c r="L96" s="5"/>
      <c r="M96" s="54"/>
      <c r="N96" s="1"/>
      <c r="O96" s="26"/>
      <c r="P96" s="5"/>
      <c r="Q96" s="35"/>
      <c r="R96" s="26"/>
      <c r="S96" s="26"/>
      <c r="T96" s="26"/>
      <c r="U96" s="26"/>
      <c r="V96" s="26"/>
      <c r="W96" s="26"/>
      <c r="X96" s="26"/>
      <c r="Y96" s="26"/>
      <c r="Z96" s="26"/>
      <c r="AA96" s="26"/>
      <c r="AB96" s="26"/>
      <c r="AC96" s="26"/>
      <c r="AD96" s="26"/>
      <c r="AE96" s="26"/>
    </row>
    <row r="97" spans="1:31">
      <c r="A97" s="50" t="s">
        <v>1080</v>
      </c>
      <c r="B97" s="50" t="s">
        <v>1081</v>
      </c>
      <c r="C97" s="52" t="s">
        <v>1084</v>
      </c>
      <c r="D97" s="50" t="s">
        <v>1083</v>
      </c>
      <c r="E97" s="51">
        <v>28922</v>
      </c>
      <c r="F97" s="50" t="s">
        <v>6</v>
      </c>
      <c r="G97" s="38" t="s">
        <v>1086</v>
      </c>
      <c r="H97" s="78">
        <v>45095</v>
      </c>
      <c r="I97" s="38" t="s">
        <v>1087</v>
      </c>
      <c r="J97" s="88">
        <v>45209</v>
      </c>
      <c r="K97" s="50" t="s">
        <v>2251</v>
      </c>
      <c r="L97" s="40">
        <v>45281</v>
      </c>
      <c r="M97" s="53"/>
      <c r="N97" s="38"/>
      <c r="P97" s="40"/>
      <c r="Q97" s="34"/>
    </row>
    <row r="98" spans="1:31">
      <c r="A98" s="50" t="s">
        <v>1088</v>
      </c>
      <c r="B98" s="50" t="s">
        <v>1089</v>
      </c>
      <c r="C98" s="52" t="s">
        <v>1091</v>
      </c>
      <c r="D98" s="50" t="s">
        <v>1090</v>
      </c>
      <c r="E98" s="51">
        <v>25625</v>
      </c>
      <c r="F98" s="50" t="s">
        <v>19</v>
      </c>
      <c r="G98" s="43"/>
      <c r="I98" s="38" t="s">
        <v>1093</v>
      </c>
      <c r="J98" s="88">
        <v>45209</v>
      </c>
      <c r="K98" s="50" t="s">
        <v>2251</v>
      </c>
      <c r="L98" s="40">
        <v>45281</v>
      </c>
      <c r="M98" s="53"/>
      <c r="N98" s="43"/>
      <c r="P98" s="40"/>
      <c r="Q98" s="34"/>
    </row>
    <row r="99" spans="1:31">
      <c r="A99" s="50" t="s">
        <v>1094</v>
      </c>
      <c r="B99" s="50" t="s">
        <v>1095</v>
      </c>
      <c r="C99" s="52" t="s">
        <v>1097</v>
      </c>
      <c r="D99" s="50" t="s">
        <v>1096</v>
      </c>
      <c r="E99" s="51">
        <v>27599</v>
      </c>
      <c r="F99" s="50" t="s">
        <v>19</v>
      </c>
      <c r="G99" s="38" t="s">
        <v>1099</v>
      </c>
      <c r="H99" s="78">
        <v>45097</v>
      </c>
      <c r="I99" s="38" t="s">
        <v>1100</v>
      </c>
      <c r="J99" s="88">
        <v>45209</v>
      </c>
      <c r="K99" s="50" t="s">
        <v>2251</v>
      </c>
      <c r="L99" s="40">
        <v>45281</v>
      </c>
      <c r="M99" s="53"/>
      <c r="N99" s="38"/>
      <c r="P99" s="40"/>
      <c r="Q99" s="34"/>
    </row>
    <row r="100" spans="1:31">
      <c r="A100" s="44" t="s">
        <v>1101</v>
      </c>
      <c r="B100" s="44" t="s">
        <v>1102</v>
      </c>
      <c r="C100" s="46" t="s">
        <v>1105</v>
      </c>
      <c r="D100" s="44" t="s">
        <v>1104</v>
      </c>
      <c r="E100" s="45">
        <v>31981</v>
      </c>
      <c r="F100" s="44" t="s">
        <v>6</v>
      </c>
      <c r="G100" s="7"/>
      <c r="H100" s="26"/>
      <c r="I100" s="7"/>
      <c r="J100" s="44"/>
      <c r="K100" s="44"/>
      <c r="L100" s="5"/>
      <c r="M100" s="54"/>
      <c r="N100" s="7"/>
      <c r="O100" s="26"/>
      <c r="P100" s="5"/>
      <c r="Q100" s="35"/>
      <c r="R100" s="26"/>
      <c r="S100" s="26"/>
      <c r="T100" s="26"/>
      <c r="U100" s="26"/>
      <c r="V100" s="26"/>
      <c r="W100" s="26"/>
      <c r="X100" s="26"/>
      <c r="Y100" s="26"/>
      <c r="Z100" s="26"/>
      <c r="AA100" s="26"/>
      <c r="AB100" s="26"/>
      <c r="AC100" s="26"/>
      <c r="AD100" s="26"/>
      <c r="AE100" s="26"/>
    </row>
    <row r="101" spans="1:31">
      <c r="A101" s="50" t="s">
        <v>1107</v>
      </c>
      <c r="B101" s="50" t="s">
        <v>223</v>
      </c>
      <c r="C101" s="52" t="s">
        <v>1110</v>
      </c>
      <c r="D101" s="50" t="s">
        <v>1109</v>
      </c>
      <c r="E101" s="51">
        <v>27192</v>
      </c>
      <c r="F101" s="50" t="s">
        <v>19</v>
      </c>
      <c r="G101" s="38" t="s">
        <v>1112</v>
      </c>
      <c r="H101" s="78">
        <v>45098</v>
      </c>
      <c r="I101" s="38" t="s">
        <v>1113</v>
      </c>
      <c r="J101" s="88">
        <v>45209</v>
      </c>
      <c r="K101" s="50" t="s">
        <v>2278</v>
      </c>
      <c r="L101" s="40">
        <v>45301</v>
      </c>
      <c r="M101" s="53"/>
      <c r="N101" s="38"/>
      <c r="P101" s="40"/>
      <c r="Q101" s="34"/>
    </row>
    <row r="102" spans="1:31">
      <c r="A102" s="44" t="s">
        <v>1114</v>
      </c>
      <c r="B102" s="44" t="s">
        <v>1115</v>
      </c>
      <c r="C102" s="46" t="s">
        <v>1118</v>
      </c>
      <c r="D102" s="44" t="s">
        <v>1117</v>
      </c>
      <c r="E102" s="45">
        <v>32299</v>
      </c>
      <c r="F102" s="44" t="s">
        <v>19</v>
      </c>
      <c r="G102" s="7"/>
      <c r="H102" s="26"/>
      <c r="I102" s="7"/>
      <c r="J102" s="44"/>
      <c r="K102" s="44"/>
      <c r="L102" s="93"/>
      <c r="M102" s="94"/>
      <c r="N102" s="7"/>
      <c r="O102" s="26"/>
      <c r="P102" s="5"/>
      <c r="Q102" s="35"/>
      <c r="R102" s="26"/>
      <c r="S102" s="26"/>
      <c r="T102" s="26"/>
      <c r="U102" s="26"/>
      <c r="V102" s="26"/>
      <c r="W102" s="26"/>
      <c r="X102" s="26"/>
      <c r="Y102" s="26"/>
      <c r="Z102" s="26"/>
      <c r="AA102" s="26"/>
      <c r="AB102" s="26"/>
      <c r="AC102" s="26"/>
      <c r="AD102" s="26"/>
      <c r="AE102" s="26"/>
    </row>
    <row r="103" spans="1:31">
      <c r="A103" s="44" t="s">
        <v>1120</v>
      </c>
      <c r="B103" s="44" t="s">
        <v>1121</v>
      </c>
      <c r="C103" s="46" t="s">
        <v>1123</v>
      </c>
      <c r="D103" s="44" t="s">
        <v>1122</v>
      </c>
      <c r="E103" s="45">
        <v>38803</v>
      </c>
      <c r="F103" s="44" t="s">
        <v>6</v>
      </c>
      <c r="G103" s="1" t="s">
        <v>1125</v>
      </c>
      <c r="H103" s="77">
        <v>45111</v>
      </c>
      <c r="I103" s="7"/>
      <c r="J103" s="44"/>
      <c r="K103" s="44"/>
      <c r="L103" s="5"/>
      <c r="M103" s="54"/>
      <c r="N103" s="1"/>
      <c r="O103" s="26"/>
      <c r="P103" s="5"/>
      <c r="Q103" s="35"/>
      <c r="R103" s="26"/>
      <c r="S103" s="26"/>
      <c r="T103" s="26"/>
      <c r="U103" s="26"/>
      <c r="V103" s="26"/>
      <c r="W103" s="26"/>
      <c r="X103" s="26"/>
      <c r="Y103" s="26"/>
      <c r="Z103" s="26"/>
      <c r="AA103" s="26"/>
      <c r="AB103" s="26"/>
      <c r="AC103" s="26"/>
      <c r="AD103" s="26"/>
      <c r="AE103" s="26"/>
    </row>
    <row r="104" spans="1:31">
      <c r="A104" s="44" t="s">
        <v>1126</v>
      </c>
      <c r="B104" s="44" t="s">
        <v>1127</v>
      </c>
      <c r="C104" s="46" t="s">
        <v>1130</v>
      </c>
      <c r="D104" s="44" t="s">
        <v>1129</v>
      </c>
      <c r="E104" s="45">
        <v>35306</v>
      </c>
      <c r="F104" s="44" t="s">
        <v>19</v>
      </c>
      <c r="G104" s="1" t="s">
        <v>1132</v>
      </c>
      <c r="H104" s="77">
        <v>45103</v>
      </c>
      <c r="I104" s="1" t="s">
        <v>1133</v>
      </c>
      <c r="J104" s="89">
        <v>45209</v>
      </c>
      <c r="K104" s="44" t="s">
        <v>2278</v>
      </c>
      <c r="L104" s="5">
        <v>45301</v>
      </c>
      <c r="M104" s="54"/>
      <c r="N104" s="1"/>
      <c r="O104" s="26"/>
      <c r="P104" s="5"/>
      <c r="Q104" s="35"/>
      <c r="R104" s="26"/>
      <c r="S104" s="26"/>
      <c r="T104" s="26"/>
      <c r="U104" s="26"/>
      <c r="V104" s="26"/>
      <c r="W104" s="26"/>
      <c r="X104" s="26"/>
      <c r="Y104" s="26"/>
      <c r="Z104" s="26"/>
      <c r="AA104" s="26"/>
      <c r="AB104" s="26"/>
      <c r="AC104" s="26"/>
      <c r="AD104" s="26"/>
      <c r="AE104" s="26"/>
    </row>
    <row r="105" spans="1:31">
      <c r="A105" s="95" t="s">
        <v>1135</v>
      </c>
      <c r="B105" s="96"/>
      <c r="C105" s="60" t="s">
        <v>1138</v>
      </c>
      <c r="D105" s="96" t="s">
        <v>1137</v>
      </c>
      <c r="E105" s="97">
        <v>27921</v>
      </c>
      <c r="F105" s="98" t="s">
        <v>19</v>
      </c>
      <c r="G105" s="44" t="s">
        <v>1140</v>
      </c>
      <c r="H105" s="77">
        <v>45104</v>
      </c>
      <c r="I105" s="44" t="s">
        <v>1141</v>
      </c>
      <c r="J105" s="99">
        <v>45209</v>
      </c>
      <c r="K105" s="98" t="s">
        <v>2279</v>
      </c>
      <c r="L105" s="100">
        <v>45301</v>
      </c>
      <c r="M105" s="61"/>
      <c r="N105" s="44"/>
      <c r="O105" s="26"/>
      <c r="P105" s="5"/>
      <c r="Q105" s="35"/>
      <c r="R105" s="26"/>
      <c r="S105" s="26"/>
      <c r="T105" s="26"/>
      <c r="U105" s="26"/>
      <c r="V105" s="26"/>
      <c r="W105" s="26"/>
      <c r="X105" s="26"/>
      <c r="Y105" s="26"/>
      <c r="Z105" s="26"/>
      <c r="AA105" s="26"/>
      <c r="AB105" s="26"/>
      <c r="AC105" s="26"/>
      <c r="AD105" s="26"/>
      <c r="AE105" s="26"/>
    </row>
    <row r="106" spans="1:31">
      <c r="A106" s="2" t="s">
        <v>1149</v>
      </c>
      <c r="B106" s="2" t="s">
        <v>1150</v>
      </c>
      <c r="C106" s="60" t="s">
        <v>1153</v>
      </c>
      <c r="D106" s="2" t="s">
        <v>1152</v>
      </c>
      <c r="E106" s="59">
        <v>31202</v>
      </c>
      <c r="F106" s="101" t="s">
        <v>6</v>
      </c>
      <c r="G106" s="1" t="s">
        <v>1155</v>
      </c>
      <c r="H106" s="77">
        <v>45105</v>
      </c>
      <c r="I106" s="1" t="s">
        <v>1156</v>
      </c>
      <c r="J106" s="102">
        <v>45209</v>
      </c>
      <c r="K106" s="93" t="s">
        <v>2280</v>
      </c>
      <c r="L106" s="5">
        <v>45301</v>
      </c>
      <c r="M106" s="61"/>
      <c r="N106" s="1"/>
      <c r="O106" s="26"/>
      <c r="P106" s="5"/>
      <c r="Q106" s="35"/>
      <c r="R106" s="26"/>
      <c r="S106" s="26"/>
      <c r="T106" s="26"/>
      <c r="U106" s="26"/>
      <c r="V106" s="26"/>
      <c r="W106" s="26"/>
      <c r="X106" s="26"/>
      <c r="Y106" s="26"/>
      <c r="Z106" s="26"/>
      <c r="AA106" s="26"/>
      <c r="AB106" s="26"/>
      <c r="AC106" s="26"/>
      <c r="AD106" s="26"/>
      <c r="AE106" s="26"/>
    </row>
    <row r="107" spans="1:31">
      <c r="A107" s="39" t="s">
        <v>1077</v>
      </c>
      <c r="B107" s="39" t="s">
        <v>1157</v>
      </c>
      <c r="C107" s="56" t="s">
        <v>1160</v>
      </c>
      <c r="D107" s="39" t="s">
        <v>1159</v>
      </c>
      <c r="E107" s="63">
        <v>30710</v>
      </c>
      <c r="F107" s="103" t="s">
        <v>19</v>
      </c>
      <c r="G107" s="38" t="s">
        <v>1162</v>
      </c>
      <c r="H107" s="78">
        <v>45106</v>
      </c>
      <c r="I107" s="38" t="s">
        <v>1163</v>
      </c>
      <c r="J107" s="104">
        <v>45210</v>
      </c>
      <c r="K107" s="103" t="s">
        <v>2281</v>
      </c>
      <c r="L107" s="40">
        <v>45301</v>
      </c>
      <c r="M107" s="58"/>
      <c r="N107" s="38"/>
      <c r="P107" s="40"/>
      <c r="Q107" s="34"/>
    </row>
    <row r="108" spans="1:31">
      <c r="A108" s="2" t="s">
        <v>1173</v>
      </c>
      <c r="B108" s="2" t="s">
        <v>1174</v>
      </c>
      <c r="C108" s="60" t="s">
        <v>1177</v>
      </c>
      <c r="D108" s="2" t="s">
        <v>1176</v>
      </c>
      <c r="E108" s="59">
        <v>34584</v>
      </c>
      <c r="F108" s="2" t="s">
        <v>19</v>
      </c>
      <c r="G108" s="1" t="s">
        <v>1179</v>
      </c>
      <c r="H108" s="77">
        <v>45110</v>
      </c>
      <c r="I108" s="1" t="s">
        <v>1180</v>
      </c>
      <c r="J108" s="2"/>
      <c r="K108" s="2"/>
      <c r="L108" s="101"/>
      <c r="M108" s="64"/>
      <c r="N108" s="1"/>
      <c r="O108" s="26"/>
      <c r="P108" s="5"/>
      <c r="Q108" s="35"/>
      <c r="R108" s="26"/>
      <c r="S108" s="26"/>
      <c r="T108" s="26"/>
      <c r="U108" s="26"/>
      <c r="V108" s="26"/>
      <c r="W108" s="26"/>
      <c r="X108" s="26"/>
      <c r="Y108" s="26"/>
      <c r="Z108" s="26"/>
      <c r="AA108" s="26"/>
      <c r="AB108" s="26"/>
      <c r="AC108" s="26"/>
      <c r="AD108" s="26"/>
      <c r="AE108" s="26"/>
    </row>
    <row r="109" spans="1:31">
      <c r="A109" s="39" t="s">
        <v>1182</v>
      </c>
      <c r="B109" s="39" t="s">
        <v>1183</v>
      </c>
      <c r="C109" s="56" t="s">
        <v>1187</v>
      </c>
      <c r="D109" s="39" t="s">
        <v>1186</v>
      </c>
      <c r="E109" s="63" t="s">
        <v>1184</v>
      </c>
      <c r="F109" s="39" t="s">
        <v>19</v>
      </c>
      <c r="G109" s="38" t="s">
        <v>1189</v>
      </c>
      <c r="H109" s="78">
        <v>45110</v>
      </c>
      <c r="I109" s="38" t="s">
        <v>1190</v>
      </c>
      <c r="J109" s="104">
        <v>45210</v>
      </c>
      <c r="K109" s="39" t="s">
        <v>2282</v>
      </c>
      <c r="L109" s="104">
        <v>45301</v>
      </c>
      <c r="M109" s="65"/>
      <c r="N109" s="38"/>
      <c r="P109" s="40"/>
      <c r="Q109" s="34"/>
    </row>
    <row r="110" spans="1:31">
      <c r="A110" s="39" t="s">
        <v>1191</v>
      </c>
      <c r="B110" s="39" t="s">
        <v>1192</v>
      </c>
      <c r="C110" s="56" t="s">
        <v>1195</v>
      </c>
      <c r="D110" s="39" t="s">
        <v>1194</v>
      </c>
      <c r="E110" s="63">
        <v>31185</v>
      </c>
      <c r="F110" s="103" t="s">
        <v>19</v>
      </c>
      <c r="G110" s="38" t="s">
        <v>1197</v>
      </c>
      <c r="H110" s="78">
        <v>45110</v>
      </c>
      <c r="I110" s="38" t="s">
        <v>1198</v>
      </c>
      <c r="J110" s="104">
        <v>45210</v>
      </c>
      <c r="K110" s="103"/>
      <c r="L110" s="40"/>
      <c r="M110" s="58"/>
      <c r="N110" s="38"/>
      <c r="P110" s="40"/>
      <c r="Q110" s="34"/>
    </row>
    <row r="111" spans="1:31">
      <c r="A111" s="2" t="s">
        <v>1199</v>
      </c>
      <c r="B111" s="2" t="s">
        <v>1200</v>
      </c>
      <c r="C111" s="60" t="s">
        <v>1202</v>
      </c>
      <c r="D111" s="2" t="s">
        <v>1201</v>
      </c>
      <c r="E111" s="59">
        <v>21021</v>
      </c>
      <c r="F111" s="101" t="s">
        <v>19</v>
      </c>
      <c r="G111" s="1" t="s">
        <v>1204</v>
      </c>
      <c r="H111" s="77">
        <v>45111</v>
      </c>
      <c r="I111" s="1" t="s">
        <v>1205</v>
      </c>
      <c r="J111" s="102">
        <v>45210</v>
      </c>
      <c r="K111" s="101" t="s">
        <v>2278</v>
      </c>
      <c r="L111" s="5">
        <v>45307</v>
      </c>
      <c r="M111" s="61"/>
      <c r="N111" s="1"/>
      <c r="O111" s="26"/>
      <c r="P111" s="5"/>
      <c r="Q111" s="35"/>
      <c r="R111" s="26"/>
      <c r="S111" s="26"/>
      <c r="T111" s="26"/>
      <c r="U111" s="26"/>
      <c r="V111" s="26"/>
      <c r="W111" s="26"/>
      <c r="X111" s="26"/>
      <c r="Y111" s="26"/>
      <c r="Z111" s="26"/>
      <c r="AA111" s="26"/>
      <c r="AB111" s="26"/>
      <c r="AC111" s="26"/>
      <c r="AD111" s="26"/>
      <c r="AE111" s="26"/>
    </row>
    <row r="112" spans="1:31">
      <c r="A112" s="2" t="s">
        <v>1206</v>
      </c>
      <c r="B112" s="2" t="s">
        <v>1207</v>
      </c>
      <c r="C112" s="60" t="s">
        <v>1210</v>
      </c>
      <c r="D112" s="2" t="s">
        <v>1209</v>
      </c>
      <c r="E112" s="59">
        <v>36209</v>
      </c>
      <c r="F112" s="101" t="s">
        <v>19</v>
      </c>
      <c r="G112" s="1" t="s">
        <v>1212</v>
      </c>
      <c r="H112" s="77">
        <v>45111</v>
      </c>
      <c r="I112" s="1" t="s">
        <v>1213</v>
      </c>
      <c r="J112" s="102">
        <v>45210</v>
      </c>
      <c r="K112" s="101"/>
      <c r="L112" s="5"/>
      <c r="M112" s="61"/>
      <c r="N112" s="1"/>
      <c r="O112" s="26"/>
      <c r="P112" s="5"/>
      <c r="Q112" s="35"/>
      <c r="R112" s="26"/>
      <c r="S112" s="26"/>
      <c r="T112" s="26"/>
      <c r="U112" s="26"/>
      <c r="V112" s="26"/>
      <c r="W112" s="26"/>
      <c r="X112" s="26"/>
      <c r="Y112" s="26"/>
      <c r="Z112" s="26"/>
      <c r="AA112" s="26"/>
      <c r="AB112" s="26"/>
      <c r="AC112" s="26"/>
      <c r="AD112" s="26"/>
      <c r="AE112" s="26"/>
    </row>
    <row r="113" spans="1:31">
      <c r="A113" s="39" t="s">
        <v>1214</v>
      </c>
      <c r="B113" s="39" t="s">
        <v>1215</v>
      </c>
      <c r="C113" s="56" t="s">
        <v>1218</v>
      </c>
      <c r="D113" s="39" t="s">
        <v>1217</v>
      </c>
      <c r="E113" s="63">
        <v>30434</v>
      </c>
      <c r="F113" s="103" t="s">
        <v>19</v>
      </c>
      <c r="G113" s="38" t="s">
        <v>1220</v>
      </c>
      <c r="H113" s="78">
        <v>45111</v>
      </c>
      <c r="I113" s="38" t="s">
        <v>1221</v>
      </c>
      <c r="J113" s="104">
        <v>45210</v>
      </c>
      <c r="K113" s="103" t="s">
        <v>2283</v>
      </c>
      <c r="L113" s="40">
        <v>45307</v>
      </c>
      <c r="M113" s="58"/>
      <c r="N113" s="38"/>
      <c r="P113" s="40"/>
      <c r="Q113" s="34"/>
    </row>
    <row r="114" spans="1:31">
      <c r="A114" s="39" t="s">
        <v>1222</v>
      </c>
      <c r="B114" s="39" t="s">
        <v>1223</v>
      </c>
      <c r="C114" s="56" t="s">
        <v>1226</v>
      </c>
      <c r="D114" s="39" t="s">
        <v>1225</v>
      </c>
      <c r="E114" s="63">
        <v>34078</v>
      </c>
      <c r="F114" s="103" t="s">
        <v>19</v>
      </c>
      <c r="G114" s="38" t="s">
        <v>1228</v>
      </c>
      <c r="H114" s="78">
        <v>45115</v>
      </c>
      <c r="I114" s="38" t="s">
        <v>1229</v>
      </c>
      <c r="J114" s="104">
        <v>45210</v>
      </c>
      <c r="K114" s="103" t="s">
        <v>2284</v>
      </c>
      <c r="L114" s="40">
        <v>45591</v>
      </c>
      <c r="M114" s="66"/>
      <c r="N114" s="38"/>
      <c r="P114" s="40"/>
      <c r="Q114" s="34"/>
    </row>
    <row r="115" spans="1:31">
      <c r="A115" s="39" t="s">
        <v>1245</v>
      </c>
      <c r="B115" s="39" t="s">
        <v>1246</v>
      </c>
      <c r="C115" s="56" t="s">
        <v>1249</v>
      </c>
      <c r="D115" s="39" t="s">
        <v>1248</v>
      </c>
      <c r="E115" s="63">
        <v>32965</v>
      </c>
      <c r="F115" s="103" t="s">
        <v>6</v>
      </c>
      <c r="G115" s="38" t="s">
        <v>1251</v>
      </c>
      <c r="H115" s="78">
        <v>45119</v>
      </c>
      <c r="I115" s="38" t="s">
        <v>1252</v>
      </c>
      <c r="J115" s="104">
        <v>45210</v>
      </c>
      <c r="K115" s="103"/>
      <c r="L115" s="40"/>
      <c r="M115" s="66"/>
      <c r="N115" s="38"/>
      <c r="P115" s="40"/>
      <c r="Q115" s="34"/>
    </row>
    <row r="116" spans="1:31">
      <c r="A116" s="39" t="s">
        <v>1263</v>
      </c>
      <c r="B116" s="39" t="s">
        <v>1264</v>
      </c>
      <c r="C116" s="56" t="s">
        <v>1266</v>
      </c>
      <c r="D116" s="39" t="s">
        <v>1265</v>
      </c>
      <c r="E116" s="63">
        <v>33215</v>
      </c>
      <c r="F116" s="39" t="s">
        <v>19</v>
      </c>
      <c r="G116" s="38" t="s">
        <v>1268</v>
      </c>
      <c r="H116" s="78">
        <v>45118</v>
      </c>
      <c r="I116" s="38" t="s">
        <v>1269</v>
      </c>
      <c r="J116" s="104">
        <v>45210</v>
      </c>
      <c r="K116" s="39"/>
      <c r="L116" s="40"/>
      <c r="M116" s="66"/>
      <c r="N116" s="38"/>
      <c r="P116" s="40"/>
      <c r="Q116" s="34"/>
    </row>
    <row r="117" spans="1:31">
      <c r="A117" s="2" t="s">
        <v>1270</v>
      </c>
      <c r="B117" s="2" t="s">
        <v>1271</v>
      </c>
      <c r="C117" s="60" t="s">
        <v>1273</v>
      </c>
      <c r="D117" s="2" t="s">
        <v>1272</v>
      </c>
      <c r="E117" s="59">
        <v>36737</v>
      </c>
      <c r="F117" s="101" t="s">
        <v>19</v>
      </c>
      <c r="G117" s="1" t="s">
        <v>1275</v>
      </c>
      <c r="H117" s="77">
        <v>45118</v>
      </c>
      <c r="I117" s="1" t="s">
        <v>1276</v>
      </c>
      <c r="J117" s="2"/>
      <c r="K117" s="101"/>
      <c r="L117" s="5"/>
      <c r="M117" s="67"/>
      <c r="N117" s="1"/>
      <c r="O117" s="26"/>
      <c r="P117" s="5"/>
      <c r="Q117" s="35"/>
      <c r="R117" s="26"/>
      <c r="S117" s="26"/>
      <c r="T117" s="26"/>
      <c r="U117" s="26"/>
      <c r="V117" s="26"/>
      <c r="W117" s="26"/>
      <c r="X117" s="26"/>
      <c r="Y117" s="26"/>
      <c r="Z117" s="26"/>
      <c r="AA117" s="26"/>
      <c r="AB117" s="26"/>
      <c r="AC117" s="26"/>
      <c r="AD117" s="26"/>
      <c r="AE117" s="26"/>
    </row>
    <row r="118" spans="1:31">
      <c r="A118" s="2" t="s">
        <v>1277</v>
      </c>
      <c r="B118" s="2" t="s">
        <v>1278</v>
      </c>
      <c r="C118" s="60" t="s">
        <v>1280</v>
      </c>
      <c r="D118" s="2" t="s">
        <v>1279</v>
      </c>
      <c r="E118" s="59">
        <v>23127</v>
      </c>
      <c r="F118" s="101" t="s">
        <v>19</v>
      </c>
      <c r="G118" s="1" t="s">
        <v>1282</v>
      </c>
      <c r="H118" s="77">
        <v>45123</v>
      </c>
      <c r="I118" s="1" t="s">
        <v>1283</v>
      </c>
      <c r="J118" s="2"/>
      <c r="K118" s="101"/>
      <c r="L118" s="5"/>
      <c r="M118" s="67"/>
      <c r="N118" s="1"/>
      <c r="O118" s="26"/>
      <c r="P118" s="5"/>
      <c r="Q118" s="35"/>
      <c r="R118" s="26"/>
      <c r="S118" s="26"/>
      <c r="T118" s="26"/>
      <c r="U118" s="26"/>
      <c r="V118" s="26"/>
      <c r="W118" s="26"/>
      <c r="X118" s="26"/>
      <c r="Y118" s="26"/>
      <c r="Z118" s="26"/>
      <c r="AA118" s="26"/>
      <c r="AB118" s="26"/>
      <c r="AC118" s="26"/>
      <c r="AD118" s="26"/>
      <c r="AE118" s="26"/>
    </row>
    <row r="119" spans="1:31">
      <c r="A119" s="39" t="s">
        <v>1284</v>
      </c>
      <c r="B119" s="39" t="s">
        <v>1285</v>
      </c>
      <c r="C119" s="56" t="s">
        <v>1287</v>
      </c>
      <c r="D119" s="39" t="s">
        <v>1286</v>
      </c>
      <c r="E119" s="63">
        <v>33899</v>
      </c>
      <c r="F119" s="103" t="s">
        <v>19</v>
      </c>
      <c r="G119" s="38" t="s">
        <v>1289</v>
      </c>
      <c r="H119" s="78">
        <v>45123</v>
      </c>
      <c r="I119" s="38" t="s">
        <v>1290</v>
      </c>
      <c r="J119" s="104">
        <v>45210</v>
      </c>
      <c r="K119" s="103" t="s">
        <v>2284</v>
      </c>
      <c r="L119" s="40">
        <v>45591</v>
      </c>
      <c r="M119" s="66"/>
      <c r="N119" s="38"/>
      <c r="P119" s="40"/>
      <c r="Q119" s="34"/>
    </row>
    <row r="120" spans="1:31">
      <c r="A120" s="39" t="s">
        <v>1291</v>
      </c>
      <c r="B120" s="39" t="s">
        <v>1292</v>
      </c>
      <c r="C120" s="56" t="s">
        <v>1294</v>
      </c>
      <c r="D120" s="39" t="s">
        <v>564</v>
      </c>
      <c r="E120" s="63">
        <v>29467</v>
      </c>
      <c r="F120" s="103" t="s">
        <v>6</v>
      </c>
      <c r="G120" s="38" t="s">
        <v>1296</v>
      </c>
      <c r="H120" s="78">
        <v>45124</v>
      </c>
      <c r="I120" s="38" t="s">
        <v>1297</v>
      </c>
      <c r="J120" s="104">
        <v>45210</v>
      </c>
      <c r="K120" s="103" t="s">
        <v>2284</v>
      </c>
      <c r="L120" s="40">
        <v>45591</v>
      </c>
      <c r="M120" s="66"/>
      <c r="N120" s="38"/>
      <c r="P120" s="40"/>
      <c r="Q120" s="34"/>
    </row>
    <row r="121" spans="1:31">
      <c r="A121" s="39" t="s">
        <v>1298</v>
      </c>
      <c r="B121" s="39" t="s">
        <v>1299</v>
      </c>
      <c r="C121" s="56" t="s">
        <v>1302</v>
      </c>
      <c r="D121" s="39" t="s">
        <v>1301</v>
      </c>
      <c r="E121" s="63">
        <v>27900</v>
      </c>
      <c r="F121" s="103" t="s">
        <v>6</v>
      </c>
      <c r="G121" s="38" t="s">
        <v>1304</v>
      </c>
      <c r="H121" s="78">
        <v>45124</v>
      </c>
      <c r="I121" s="38" t="s">
        <v>1305</v>
      </c>
      <c r="J121" s="104">
        <v>45210</v>
      </c>
      <c r="K121" s="103" t="s">
        <v>2284</v>
      </c>
      <c r="L121" s="40">
        <v>45591</v>
      </c>
      <c r="M121" s="66"/>
      <c r="N121" s="38"/>
      <c r="P121" s="40"/>
      <c r="Q121" s="34"/>
    </row>
    <row r="122" spans="1:31">
      <c r="A122" s="2" t="s">
        <v>1306</v>
      </c>
      <c r="B122" s="2" t="s">
        <v>1307</v>
      </c>
      <c r="C122" s="60" t="s">
        <v>1310</v>
      </c>
      <c r="D122" s="2" t="s">
        <v>1309</v>
      </c>
      <c r="E122" s="59">
        <v>35724</v>
      </c>
      <c r="F122" s="101" t="s">
        <v>19</v>
      </c>
      <c r="G122" s="1" t="s">
        <v>1312</v>
      </c>
      <c r="H122" s="77">
        <v>45124</v>
      </c>
      <c r="I122" s="1" t="s">
        <v>1313</v>
      </c>
      <c r="J122" s="102">
        <v>45210</v>
      </c>
      <c r="K122" s="101"/>
      <c r="L122" s="5"/>
      <c r="M122" s="67"/>
      <c r="N122" s="1"/>
      <c r="O122" s="26"/>
      <c r="P122" s="5"/>
      <c r="Q122" s="35"/>
      <c r="R122" s="26"/>
      <c r="S122" s="26"/>
      <c r="T122" s="26"/>
      <c r="U122" s="26"/>
      <c r="V122" s="26"/>
      <c r="W122" s="26"/>
      <c r="X122" s="26"/>
      <c r="Y122" s="26"/>
      <c r="Z122" s="26"/>
      <c r="AA122" s="26"/>
      <c r="AB122" s="26"/>
      <c r="AC122" s="26"/>
      <c r="AD122" s="26"/>
      <c r="AE122" s="26"/>
    </row>
    <row r="123" spans="1:31">
      <c r="A123" s="39" t="s">
        <v>1314</v>
      </c>
      <c r="B123" s="39" t="s">
        <v>1315</v>
      </c>
      <c r="C123" s="56" t="s">
        <v>1317</v>
      </c>
      <c r="D123" s="39" t="s">
        <v>1316</v>
      </c>
      <c r="E123" s="63">
        <v>30164</v>
      </c>
      <c r="F123" s="103" t="s">
        <v>19</v>
      </c>
      <c r="G123" s="38" t="s">
        <v>1319</v>
      </c>
      <c r="H123" s="78">
        <v>45127</v>
      </c>
      <c r="I123" s="38" t="s">
        <v>1320</v>
      </c>
      <c r="J123" s="104">
        <v>45210</v>
      </c>
      <c r="K123" s="103" t="s">
        <v>2284</v>
      </c>
      <c r="L123" s="40">
        <v>45588</v>
      </c>
      <c r="M123" s="68"/>
      <c r="N123" s="38"/>
      <c r="P123" s="40"/>
      <c r="Q123" s="34"/>
    </row>
    <row r="124" spans="1:31">
      <c r="A124" s="2" t="s">
        <v>1329</v>
      </c>
      <c r="B124" s="2" t="s">
        <v>1330</v>
      </c>
      <c r="C124" s="60" t="s">
        <v>1333</v>
      </c>
      <c r="D124" s="2" t="s">
        <v>1332</v>
      </c>
      <c r="E124" s="59">
        <v>36484</v>
      </c>
      <c r="F124" s="101" t="s">
        <v>19</v>
      </c>
      <c r="G124" s="1" t="s">
        <v>1335</v>
      </c>
      <c r="H124" s="77">
        <v>45127</v>
      </c>
      <c r="I124" s="7"/>
      <c r="J124" s="2"/>
      <c r="K124" s="101"/>
      <c r="L124" s="5"/>
      <c r="M124" s="5"/>
      <c r="N124" s="1"/>
      <c r="O124" s="26"/>
      <c r="P124" s="5"/>
      <c r="Q124" s="35"/>
      <c r="R124" s="26"/>
      <c r="S124" s="26"/>
      <c r="T124" s="26"/>
      <c r="U124" s="26"/>
      <c r="V124" s="26"/>
      <c r="W124" s="26"/>
      <c r="X124" s="26"/>
      <c r="Y124" s="26"/>
      <c r="Z124" s="26"/>
      <c r="AA124" s="26"/>
      <c r="AB124" s="26"/>
      <c r="AC124" s="26"/>
      <c r="AD124" s="26"/>
      <c r="AE124" s="26"/>
    </row>
    <row r="125" spans="1:31">
      <c r="A125" s="39" t="s">
        <v>1336</v>
      </c>
      <c r="B125" s="39" t="s">
        <v>1337</v>
      </c>
      <c r="C125" s="56" t="s">
        <v>1340</v>
      </c>
      <c r="D125" s="39" t="s">
        <v>1339</v>
      </c>
      <c r="E125" s="63">
        <v>34588</v>
      </c>
      <c r="F125" s="103" t="s">
        <v>19</v>
      </c>
      <c r="G125" s="38" t="s">
        <v>1342</v>
      </c>
      <c r="H125" s="78">
        <v>45127</v>
      </c>
      <c r="I125" s="38" t="s">
        <v>1343</v>
      </c>
      <c r="J125" s="104">
        <v>45210</v>
      </c>
      <c r="K125" s="105" t="s">
        <v>2285</v>
      </c>
      <c r="L125" s="40">
        <v>45307</v>
      </c>
      <c r="M125" s="68"/>
      <c r="N125" s="38"/>
      <c r="P125" s="40"/>
      <c r="Q125" s="34"/>
    </row>
    <row r="126" spans="1:31">
      <c r="A126" s="39" t="s">
        <v>1353</v>
      </c>
      <c r="B126" s="39" t="s">
        <v>1354</v>
      </c>
      <c r="C126" s="42" t="s">
        <v>1357</v>
      </c>
      <c r="D126" s="39" t="s">
        <v>1356</v>
      </c>
      <c r="E126" s="69">
        <v>22524</v>
      </c>
      <c r="F126" s="103" t="s">
        <v>19</v>
      </c>
      <c r="G126" s="38" t="s">
        <v>1359</v>
      </c>
      <c r="H126" s="78">
        <v>45131</v>
      </c>
      <c r="I126" s="43"/>
      <c r="J126" s="39"/>
      <c r="K126" s="103"/>
      <c r="L126" s="40"/>
      <c r="M126" s="68"/>
      <c r="N126" s="38"/>
      <c r="P126" s="40"/>
      <c r="Q126" s="34"/>
    </row>
    <row r="127" spans="1:31">
      <c r="A127" s="39" t="s">
        <v>1360</v>
      </c>
      <c r="B127" s="39" t="s">
        <v>1361</v>
      </c>
      <c r="C127" s="42" t="s">
        <v>1357</v>
      </c>
      <c r="D127" s="39" t="s">
        <v>1362</v>
      </c>
      <c r="E127" s="69">
        <v>28408</v>
      </c>
      <c r="F127" s="103" t="s">
        <v>19</v>
      </c>
      <c r="G127" s="43"/>
      <c r="I127" s="38" t="s">
        <v>1363</v>
      </c>
      <c r="J127" s="104">
        <v>45210</v>
      </c>
      <c r="K127" s="103" t="s">
        <v>2286</v>
      </c>
      <c r="L127" s="40">
        <v>45307</v>
      </c>
      <c r="M127" s="68"/>
      <c r="N127" s="43"/>
      <c r="P127" s="40"/>
      <c r="Q127" s="34"/>
    </row>
    <row r="128" spans="1:31">
      <c r="A128" s="39" t="s">
        <v>1364</v>
      </c>
      <c r="B128" s="39" t="s">
        <v>1365</v>
      </c>
      <c r="C128" s="42" t="s">
        <v>1368</v>
      </c>
      <c r="D128" s="39" t="s">
        <v>1367</v>
      </c>
      <c r="E128" s="69">
        <v>23559</v>
      </c>
      <c r="F128" s="103" t="s">
        <v>19</v>
      </c>
      <c r="G128" s="38" t="s">
        <v>1370</v>
      </c>
      <c r="H128" s="78">
        <v>45132</v>
      </c>
      <c r="I128" s="38" t="s">
        <v>1371</v>
      </c>
      <c r="J128" s="104">
        <v>45210</v>
      </c>
      <c r="K128" s="105" t="s">
        <v>2287</v>
      </c>
      <c r="L128" s="40">
        <v>45307</v>
      </c>
      <c r="M128" s="40"/>
      <c r="N128" s="38"/>
      <c r="P128" s="40"/>
      <c r="Q128" s="34"/>
    </row>
    <row r="129" spans="1:31">
      <c r="A129" s="39" t="s">
        <v>1372</v>
      </c>
      <c r="B129" s="39" t="s">
        <v>1373</v>
      </c>
      <c r="C129" s="42" t="s">
        <v>1375</v>
      </c>
      <c r="D129" s="39" t="s">
        <v>1374</v>
      </c>
      <c r="E129" s="69">
        <v>27305</v>
      </c>
      <c r="F129" s="103" t="s">
        <v>6</v>
      </c>
      <c r="G129" s="38" t="s">
        <v>1377</v>
      </c>
      <c r="H129" s="78">
        <v>45132</v>
      </c>
      <c r="I129" s="38" t="s">
        <v>1378</v>
      </c>
      <c r="J129" s="104">
        <v>45211</v>
      </c>
      <c r="K129" s="103" t="s">
        <v>2284</v>
      </c>
      <c r="L129" s="40">
        <v>45591</v>
      </c>
      <c r="M129" s="68"/>
      <c r="N129" s="38"/>
      <c r="P129" s="40"/>
      <c r="Q129" s="34"/>
    </row>
    <row r="130" spans="1:31">
      <c r="A130" s="39" t="s">
        <v>1379</v>
      </c>
      <c r="B130" s="39" t="s">
        <v>1380</v>
      </c>
      <c r="C130" s="42" t="s">
        <v>1383</v>
      </c>
      <c r="D130" s="39" t="s">
        <v>1382</v>
      </c>
      <c r="E130" s="69">
        <v>32762</v>
      </c>
      <c r="F130" s="103" t="s">
        <v>6</v>
      </c>
      <c r="G130" s="38" t="s">
        <v>1385</v>
      </c>
      <c r="H130" s="78">
        <v>45138</v>
      </c>
      <c r="I130" s="38" t="s">
        <v>1386</v>
      </c>
      <c r="J130" s="104">
        <v>45211</v>
      </c>
      <c r="K130" s="103" t="s">
        <v>2278</v>
      </c>
      <c r="L130" s="40">
        <v>45307</v>
      </c>
      <c r="M130" s="68"/>
      <c r="N130" s="38"/>
      <c r="P130" s="40"/>
      <c r="Q130" s="34"/>
    </row>
    <row r="131" spans="1:31">
      <c r="A131" s="39" t="s">
        <v>1387</v>
      </c>
      <c r="B131" s="39" t="s">
        <v>1388</v>
      </c>
      <c r="C131" s="42" t="s">
        <v>1391</v>
      </c>
      <c r="D131" s="39" t="s">
        <v>1390</v>
      </c>
      <c r="E131" s="69">
        <v>36248</v>
      </c>
      <c r="F131" s="103" t="s">
        <v>19</v>
      </c>
      <c r="G131" s="38" t="s">
        <v>1393</v>
      </c>
      <c r="H131" s="78">
        <v>45141</v>
      </c>
      <c r="I131" s="38" t="s">
        <v>1394</v>
      </c>
      <c r="J131" s="104">
        <v>45211</v>
      </c>
      <c r="K131" s="103" t="s">
        <v>2284</v>
      </c>
      <c r="L131" s="40">
        <v>45591</v>
      </c>
      <c r="M131" s="68"/>
      <c r="N131" s="38"/>
      <c r="P131" s="40"/>
      <c r="Q131" s="34"/>
    </row>
    <row r="132" spans="1:31">
      <c r="A132" s="39" t="s">
        <v>1395</v>
      </c>
      <c r="B132" s="39" t="s">
        <v>1396</v>
      </c>
      <c r="C132" s="42" t="s">
        <v>1398</v>
      </c>
      <c r="D132" s="39" t="s">
        <v>1397</v>
      </c>
      <c r="E132" s="69">
        <v>31566</v>
      </c>
      <c r="F132" s="103" t="s">
        <v>19</v>
      </c>
      <c r="G132" s="38" t="s">
        <v>1400</v>
      </c>
      <c r="H132" s="78">
        <v>45141</v>
      </c>
      <c r="I132" s="38" t="s">
        <v>1401</v>
      </c>
      <c r="J132" s="104">
        <v>45211</v>
      </c>
      <c r="K132" s="103" t="s">
        <v>2284</v>
      </c>
      <c r="L132" s="40">
        <v>45591</v>
      </c>
      <c r="M132" s="68"/>
      <c r="N132" s="38"/>
      <c r="P132" s="40"/>
      <c r="Q132" s="34"/>
    </row>
    <row r="133" spans="1:31">
      <c r="A133" s="39" t="s">
        <v>1402</v>
      </c>
      <c r="B133" s="39" t="s">
        <v>1403</v>
      </c>
      <c r="C133" s="42" t="s">
        <v>1405</v>
      </c>
      <c r="D133" s="39" t="s">
        <v>1404</v>
      </c>
      <c r="E133" s="69">
        <v>33085</v>
      </c>
      <c r="F133" s="103" t="s">
        <v>19</v>
      </c>
      <c r="G133" s="43"/>
      <c r="I133" s="38" t="s">
        <v>1407</v>
      </c>
      <c r="J133" s="104">
        <v>45211</v>
      </c>
      <c r="K133" s="103" t="s">
        <v>2284</v>
      </c>
      <c r="L133" s="40">
        <v>45592</v>
      </c>
      <c r="M133" s="103" t="s">
        <v>2286</v>
      </c>
      <c r="N133" s="40">
        <v>45307</v>
      </c>
      <c r="P133" s="40"/>
      <c r="Q133" s="34"/>
    </row>
    <row r="134" spans="1:31">
      <c r="A134" s="38" t="s">
        <v>0</v>
      </c>
      <c r="B134" s="39" t="s">
        <v>1</v>
      </c>
      <c r="C134" s="42" t="s">
        <v>7</v>
      </c>
      <c r="D134" s="38" t="s">
        <v>5</v>
      </c>
      <c r="E134" s="69">
        <v>34848</v>
      </c>
      <c r="F134" s="103" t="s">
        <v>6</v>
      </c>
      <c r="G134" s="38" t="s">
        <v>12</v>
      </c>
      <c r="H134" s="78">
        <v>45507</v>
      </c>
      <c r="I134" s="38" t="s">
        <v>13</v>
      </c>
      <c r="K134" s="43"/>
      <c r="L134" s="43"/>
      <c r="M134" s="68"/>
      <c r="R134" s="38"/>
      <c r="S134" s="39"/>
      <c r="T134" s="41"/>
      <c r="U134" s="41"/>
      <c r="V134" s="41"/>
    </row>
    <row r="135" spans="1:31">
      <c r="A135" s="38" t="s">
        <v>14</v>
      </c>
      <c r="B135" s="39" t="s">
        <v>15</v>
      </c>
      <c r="C135" s="42" t="s">
        <v>20</v>
      </c>
      <c r="D135" s="38" t="s">
        <v>18</v>
      </c>
      <c r="E135" s="69">
        <v>36453</v>
      </c>
      <c r="F135" s="103" t="s">
        <v>19</v>
      </c>
      <c r="G135" s="38" t="s">
        <v>23</v>
      </c>
      <c r="H135" s="78">
        <v>45511</v>
      </c>
      <c r="I135" s="38" t="s">
        <v>24</v>
      </c>
      <c r="J135" s="78">
        <v>45570</v>
      </c>
      <c r="K135" s="38" t="s">
        <v>2288</v>
      </c>
      <c r="L135" s="43">
        <v>45308</v>
      </c>
      <c r="M135" s="68"/>
      <c r="R135" s="38"/>
      <c r="S135" s="39"/>
      <c r="T135" s="41"/>
      <c r="U135" s="41"/>
      <c r="V135" s="41"/>
    </row>
    <row r="136" spans="1:31">
      <c r="A136" s="38" t="s">
        <v>25</v>
      </c>
      <c r="B136" s="39" t="s">
        <v>26</v>
      </c>
      <c r="C136" s="42" t="s">
        <v>30</v>
      </c>
      <c r="D136" s="38" t="s">
        <v>29</v>
      </c>
      <c r="E136" s="69">
        <v>29180</v>
      </c>
      <c r="F136" s="103" t="s">
        <v>19</v>
      </c>
      <c r="G136" s="38" t="s">
        <v>32</v>
      </c>
      <c r="H136" s="78">
        <v>45513</v>
      </c>
      <c r="I136" s="38" t="s">
        <v>33</v>
      </c>
      <c r="J136" s="78">
        <v>45570</v>
      </c>
      <c r="K136" s="43"/>
      <c r="L136" s="43"/>
      <c r="M136" s="68"/>
      <c r="R136" s="38"/>
      <c r="S136" s="39"/>
      <c r="T136" s="41"/>
      <c r="U136" s="41"/>
      <c r="V136" s="41"/>
    </row>
    <row r="137" spans="1:31">
      <c r="A137" s="1" t="s">
        <v>34</v>
      </c>
      <c r="B137" s="2" t="s">
        <v>35</v>
      </c>
      <c r="C137" s="4" t="s">
        <v>38</v>
      </c>
      <c r="D137" s="1" t="s">
        <v>37</v>
      </c>
      <c r="E137" s="3">
        <v>28074</v>
      </c>
      <c r="F137" s="101" t="s">
        <v>19</v>
      </c>
      <c r="G137" s="1" t="s">
        <v>41</v>
      </c>
      <c r="H137" s="77">
        <v>45513</v>
      </c>
      <c r="I137" s="1" t="s">
        <v>42</v>
      </c>
      <c r="J137" s="77">
        <v>45570</v>
      </c>
      <c r="K137" s="7"/>
      <c r="L137" s="7"/>
      <c r="M137" s="6"/>
      <c r="N137" s="26"/>
      <c r="O137" s="26"/>
      <c r="P137" s="26"/>
      <c r="Q137" s="26"/>
      <c r="R137" s="1"/>
      <c r="S137" s="2"/>
      <c r="T137" s="8"/>
      <c r="U137" s="8"/>
      <c r="V137" s="8"/>
      <c r="W137" s="26"/>
      <c r="X137" s="26"/>
      <c r="Y137" s="26"/>
      <c r="Z137" s="26"/>
      <c r="AA137" s="26"/>
      <c r="AB137" s="26"/>
      <c r="AC137" s="26"/>
      <c r="AD137" s="26"/>
      <c r="AE137" s="26"/>
    </row>
    <row r="138" spans="1:31">
      <c r="A138" s="38" t="s">
        <v>43</v>
      </c>
      <c r="B138" s="39" t="s">
        <v>44</v>
      </c>
      <c r="C138" s="42" t="s">
        <v>47</v>
      </c>
      <c r="D138" s="38" t="s">
        <v>46</v>
      </c>
      <c r="E138" s="69">
        <v>32408</v>
      </c>
      <c r="F138" s="103" t="s">
        <v>19</v>
      </c>
      <c r="G138" s="38" t="s">
        <v>49</v>
      </c>
      <c r="H138" s="78">
        <v>45514</v>
      </c>
      <c r="I138" s="38" t="s">
        <v>50</v>
      </c>
      <c r="J138" s="78">
        <v>45570</v>
      </c>
      <c r="K138" s="43"/>
      <c r="L138" s="43"/>
      <c r="M138" s="68"/>
      <c r="R138" s="38"/>
      <c r="S138" s="39"/>
      <c r="T138" s="41"/>
      <c r="U138" s="41"/>
      <c r="V138" s="41"/>
    </row>
    <row r="139" spans="1:31">
      <c r="A139" s="1" t="s">
        <v>51</v>
      </c>
      <c r="B139" s="2" t="s">
        <v>52</v>
      </c>
      <c r="C139" s="4" t="s">
        <v>55</v>
      </c>
      <c r="D139" s="1" t="s">
        <v>54</v>
      </c>
      <c r="E139" s="3">
        <v>22923</v>
      </c>
      <c r="F139" s="101" t="s">
        <v>19</v>
      </c>
      <c r="G139" s="1" t="s">
        <v>57</v>
      </c>
      <c r="H139" s="77">
        <v>45520</v>
      </c>
      <c r="I139" s="1" t="s">
        <v>58</v>
      </c>
      <c r="J139" s="77">
        <v>45570</v>
      </c>
      <c r="K139" s="7"/>
      <c r="L139" s="7"/>
      <c r="M139" s="6"/>
      <c r="N139" s="26"/>
      <c r="O139" s="26"/>
      <c r="P139" s="26"/>
      <c r="Q139" s="26"/>
      <c r="R139" s="1"/>
      <c r="S139" s="2"/>
      <c r="T139" s="8"/>
      <c r="U139" s="8"/>
      <c r="V139" s="8"/>
      <c r="W139" s="26"/>
      <c r="X139" s="26"/>
      <c r="Y139" s="26"/>
      <c r="Z139" s="26"/>
      <c r="AA139" s="26"/>
      <c r="AB139" s="26"/>
      <c r="AC139" s="26"/>
      <c r="AD139" s="26"/>
      <c r="AE139" s="26"/>
    </row>
    <row r="140" spans="1:31">
      <c r="A140" s="38" t="s">
        <v>59</v>
      </c>
      <c r="B140" s="39" t="s">
        <v>60</v>
      </c>
      <c r="C140" s="42" t="s">
        <v>63</v>
      </c>
      <c r="D140" s="38" t="s">
        <v>62</v>
      </c>
      <c r="E140" s="69">
        <v>23781</v>
      </c>
      <c r="F140" s="103" t="s">
        <v>19</v>
      </c>
      <c r="G140" s="38" t="s">
        <v>66</v>
      </c>
      <c r="H140" s="78">
        <v>45520</v>
      </c>
      <c r="I140" s="38" t="s">
        <v>67</v>
      </c>
      <c r="J140" s="78">
        <v>45570</v>
      </c>
      <c r="K140" s="43"/>
      <c r="L140" s="43"/>
      <c r="M140" s="68"/>
      <c r="R140" s="38"/>
      <c r="S140" s="39"/>
      <c r="T140" s="41"/>
      <c r="U140" s="41"/>
      <c r="V140" s="41"/>
    </row>
    <row r="141" spans="1:31">
      <c r="A141" s="38" t="s">
        <v>68</v>
      </c>
      <c r="B141" s="39" t="s">
        <v>69</v>
      </c>
      <c r="C141" s="42" t="s">
        <v>72</v>
      </c>
      <c r="D141" s="38" t="s">
        <v>71</v>
      </c>
      <c r="E141" s="69">
        <v>27286</v>
      </c>
      <c r="F141" s="103" t="s">
        <v>19</v>
      </c>
      <c r="G141" s="38" t="s">
        <v>74</v>
      </c>
      <c r="H141" s="78">
        <v>45520</v>
      </c>
      <c r="I141" s="38" t="s">
        <v>75</v>
      </c>
      <c r="J141" s="78">
        <v>45570</v>
      </c>
      <c r="K141" s="43"/>
      <c r="L141" s="43"/>
      <c r="M141" s="68"/>
      <c r="R141" s="38"/>
      <c r="S141" s="39"/>
      <c r="T141" s="41"/>
      <c r="U141" s="41"/>
      <c r="V141" s="41"/>
    </row>
    <row r="142" spans="1:31">
      <c r="A142" s="1" t="s">
        <v>76</v>
      </c>
      <c r="B142" s="2" t="s">
        <v>77</v>
      </c>
      <c r="C142" s="4" t="s">
        <v>80</v>
      </c>
      <c r="D142" s="1" t="s">
        <v>79</v>
      </c>
      <c r="E142" s="3">
        <v>36364</v>
      </c>
      <c r="F142" s="101" t="s">
        <v>19</v>
      </c>
      <c r="G142" s="1" t="s">
        <v>82</v>
      </c>
      <c r="H142" s="77">
        <v>45520</v>
      </c>
      <c r="I142" s="1" t="s">
        <v>83</v>
      </c>
      <c r="J142" s="77">
        <v>45570</v>
      </c>
      <c r="K142" s="7"/>
      <c r="L142" s="7"/>
      <c r="M142" s="6"/>
      <c r="N142" s="26"/>
      <c r="O142" s="26"/>
      <c r="P142" s="26"/>
      <c r="Q142" s="26"/>
      <c r="R142" s="1"/>
      <c r="S142" s="2"/>
      <c r="T142" s="8"/>
      <c r="U142" s="8"/>
      <c r="V142" s="8"/>
      <c r="W142" s="26"/>
      <c r="X142" s="26"/>
      <c r="Y142" s="26"/>
      <c r="Z142" s="26"/>
      <c r="AA142" s="26"/>
      <c r="AB142" s="26"/>
      <c r="AC142" s="26"/>
      <c r="AD142" s="26"/>
      <c r="AE142" s="26"/>
    </row>
    <row r="143" spans="1:31">
      <c r="A143" s="38" t="s">
        <v>84</v>
      </c>
      <c r="B143" s="39" t="s">
        <v>85</v>
      </c>
      <c r="C143" s="42" t="s">
        <v>89</v>
      </c>
      <c r="D143" s="38" t="s">
        <v>88</v>
      </c>
      <c r="E143" s="69">
        <v>29763</v>
      </c>
      <c r="F143" s="103" t="s">
        <v>19</v>
      </c>
      <c r="G143" s="38" t="s">
        <v>91</v>
      </c>
      <c r="H143" s="78">
        <v>45521</v>
      </c>
      <c r="I143" s="38" t="s">
        <v>92</v>
      </c>
      <c r="J143" s="78">
        <v>45570</v>
      </c>
      <c r="K143" s="43"/>
      <c r="L143" s="43"/>
      <c r="M143" s="68"/>
      <c r="R143" s="38"/>
      <c r="S143" s="39"/>
      <c r="T143" s="41"/>
      <c r="U143" s="41"/>
      <c r="V143" s="41"/>
    </row>
    <row r="144" spans="1:31">
      <c r="A144" s="1" t="s">
        <v>93</v>
      </c>
      <c r="B144" s="2" t="s">
        <v>94</v>
      </c>
      <c r="C144" s="4" t="s">
        <v>97</v>
      </c>
      <c r="D144" s="1" t="s">
        <v>96</v>
      </c>
      <c r="E144" s="3">
        <v>28710</v>
      </c>
      <c r="F144" s="101" t="s">
        <v>6</v>
      </c>
      <c r="G144" s="1" t="s">
        <v>100</v>
      </c>
      <c r="H144" s="77">
        <v>45524</v>
      </c>
      <c r="I144" s="1" t="s">
        <v>101</v>
      </c>
      <c r="J144" s="77">
        <v>45570</v>
      </c>
      <c r="K144" s="7"/>
      <c r="L144" s="7"/>
      <c r="M144" s="5"/>
      <c r="N144" s="26"/>
      <c r="O144" s="26"/>
      <c r="P144" s="26"/>
      <c r="Q144" s="26"/>
      <c r="R144" s="1"/>
      <c r="S144" s="2"/>
      <c r="T144" s="8"/>
      <c r="U144" s="8"/>
      <c r="V144" s="8"/>
      <c r="W144" s="26"/>
      <c r="X144" s="26"/>
      <c r="Y144" s="26"/>
      <c r="Z144" s="26"/>
      <c r="AA144" s="26"/>
      <c r="AB144" s="26"/>
      <c r="AC144" s="26"/>
      <c r="AD144" s="26"/>
      <c r="AE144" s="26"/>
    </row>
    <row r="145" spans="1:31">
      <c r="A145" s="9" t="s">
        <v>102</v>
      </c>
      <c r="B145" s="10" t="s">
        <v>103</v>
      </c>
      <c r="C145" s="12" t="s">
        <v>105</v>
      </c>
      <c r="D145" s="9" t="s">
        <v>104</v>
      </c>
      <c r="E145" s="11">
        <v>32471</v>
      </c>
      <c r="F145" s="106" t="s">
        <v>19</v>
      </c>
      <c r="G145" s="9" t="s">
        <v>107</v>
      </c>
      <c r="H145" s="75">
        <v>45526</v>
      </c>
      <c r="I145" s="9" t="s">
        <v>108</v>
      </c>
      <c r="J145" s="75">
        <v>45570</v>
      </c>
      <c r="K145" s="9" t="s">
        <v>109</v>
      </c>
      <c r="L145" s="15">
        <v>45223</v>
      </c>
      <c r="M145" s="14"/>
      <c r="N145" s="25"/>
      <c r="O145" s="25"/>
      <c r="P145" s="25"/>
      <c r="Q145" s="25"/>
      <c r="R145" s="9"/>
      <c r="S145" s="10"/>
      <c r="T145" s="16"/>
      <c r="U145" s="16"/>
      <c r="V145" s="16"/>
      <c r="W145" s="25"/>
      <c r="X145" s="25"/>
      <c r="Y145" s="25"/>
      <c r="Z145" s="25"/>
      <c r="AA145" s="25"/>
      <c r="AB145" s="25"/>
      <c r="AC145" s="25"/>
      <c r="AD145" s="25"/>
      <c r="AE145" s="25"/>
    </row>
    <row r="146" spans="1:31">
      <c r="A146" s="38" t="s">
        <v>110</v>
      </c>
      <c r="B146" s="39" t="s">
        <v>111</v>
      </c>
      <c r="C146" s="42" t="s">
        <v>114</v>
      </c>
      <c r="D146" s="38" t="s">
        <v>113</v>
      </c>
      <c r="E146" s="69">
        <v>19166</v>
      </c>
      <c r="F146" s="103" t="s">
        <v>19</v>
      </c>
      <c r="G146" s="38" t="s">
        <v>116</v>
      </c>
      <c r="H146" s="78">
        <v>45526</v>
      </c>
      <c r="I146" s="38" t="s">
        <v>117</v>
      </c>
      <c r="J146" s="78">
        <v>45570</v>
      </c>
      <c r="K146" s="43"/>
      <c r="L146" s="43"/>
      <c r="M146" s="68"/>
      <c r="R146" s="38"/>
      <c r="S146" s="39"/>
      <c r="T146" s="41"/>
      <c r="U146" s="41"/>
      <c r="V146" s="41"/>
    </row>
    <row r="147" spans="1:31">
      <c r="A147" s="1" t="s">
        <v>118</v>
      </c>
      <c r="B147" s="2" t="s">
        <v>119</v>
      </c>
      <c r="C147" s="4" t="s">
        <v>123</v>
      </c>
      <c r="D147" s="1" t="s">
        <v>122</v>
      </c>
      <c r="E147" s="3">
        <v>36802</v>
      </c>
      <c r="F147" s="101" t="s">
        <v>19</v>
      </c>
      <c r="G147" s="1" t="s">
        <v>125</v>
      </c>
      <c r="H147" s="77">
        <v>45526</v>
      </c>
      <c r="I147" s="1" t="s">
        <v>126</v>
      </c>
      <c r="J147" s="77">
        <v>45570</v>
      </c>
      <c r="K147" s="7"/>
      <c r="L147" s="7"/>
      <c r="M147" s="6"/>
      <c r="N147" s="26"/>
      <c r="O147" s="26"/>
      <c r="P147" s="26"/>
      <c r="Q147" s="26"/>
      <c r="R147" s="1"/>
      <c r="S147" s="2"/>
      <c r="T147" s="8"/>
      <c r="U147" s="8"/>
      <c r="V147" s="8"/>
      <c r="W147" s="26"/>
      <c r="X147" s="26"/>
      <c r="Y147" s="26"/>
      <c r="Z147" s="26"/>
      <c r="AA147" s="26"/>
      <c r="AB147" s="26"/>
      <c r="AC147" s="26"/>
      <c r="AD147" s="26"/>
      <c r="AE147" s="26"/>
    </row>
    <row r="148" spans="1:31">
      <c r="A148" s="9" t="s">
        <v>127</v>
      </c>
      <c r="B148" s="10" t="s">
        <v>128</v>
      </c>
      <c r="C148" s="12" t="s">
        <v>131</v>
      </c>
      <c r="D148" s="9" t="s">
        <v>130</v>
      </c>
      <c r="E148" s="11">
        <v>27357</v>
      </c>
      <c r="F148" s="106" t="s">
        <v>19</v>
      </c>
      <c r="G148" s="9" t="s">
        <v>133</v>
      </c>
      <c r="H148" s="75">
        <v>45527</v>
      </c>
      <c r="I148" s="9" t="s">
        <v>134</v>
      </c>
      <c r="J148" s="75">
        <v>45570</v>
      </c>
      <c r="K148" s="9" t="s">
        <v>135</v>
      </c>
      <c r="L148" s="15">
        <v>45208</v>
      </c>
      <c r="M148" s="13"/>
      <c r="N148" s="25"/>
      <c r="O148" s="25"/>
      <c r="P148" s="25"/>
      <c r="Q148" s="25"/>
      <c r="R148" s="9" t="s">
        <v>136</v>
      </c>
      <c r="S148" s="10"/>
      <c r="T148" s="16"/>
      <c r="U148" s="16"/>
      <c r="V148" s="16"/>
      <c r="W148" s="25"/>
      <c r="X148" s="25"/>
      <c r="Y148" s="25"/>
      <c r="Z148" s="25"/>
      <c r="AA148" s="25"/>
      <c r="AB148" s="25"/>
      <c r="AC148" s="25"/>
      <c r="AD148" s="25"/>
      <c r="AE148" s="25"/>
    </row>
    <row r="149" spans="1:31">
      <c r="A149" s="38" t="s">
        <v>137</v>
      </c>
      <c r="B149" s="39" t="s">
        <v>138</v>
      </c>
      <c r="C149" s="42" t="s">
        <v>141</v>
      </c>
      <c r="D149" s="38" t="s">
        <v>140</v>
      </c>
      <c r="E149" s="69">
        <v>31499</v>
      </c>
      <c r="F149" s="103" t="s">
        <v>6</v>
      </c>
      <c r="G149" s="38" t="s">
        <v>143</v>
      </c>
      <c r="I149" s="38" t="s">
        <v>144</v>
      </c>
      <c r="J149" s="78">
        <v>45570</v>
      </c>
      <c r="K149" s="43"/>
      <c r="L149" s="43"/>
      <c r="M149" s="68"/>
      <c r="R149" s="38"/>
      <c r="S149" s="39"/>
      <c r="T149" s="41"/>
      <c r="U149" s="41"/>
      <c r="V149" s="41"/>
    </row>
    <row r="150" spans="1:31">
      <c r="A150" s="9" t="s">
        <v>145</v>
      </c>
      <c r="B150" s="10" t="s">
        <v>146</v>
      </c>
      <c r="C150" s="12" t="s">
        <v>149</v>
      </c>
      <c r="D150" s="9" t="s">
        <v>148</v>
      </c>
      <c r="E150" s="11">
        <v>30142</v>
      </c>
      <c r="F150" s="106" t="s">
        <v>6</v>
      </c>
      <c r="G150" s="9" t="s">
        <v>151</v>
      </c>
      <c r="H150" s="75">
        <v>45533</v>
      </c>
      <c r="I150" s="9" t="s">
        <v>152</v>
      </c>
      <c r="J150" s="75">
        <v>45570</v>
      </c>
      <c r="K150" s="15"/>
      <c r="L150" s="15">
        <v>45261</v>
      </c>
      <c r="M150" s="14"/>
      <c r="N150" s="25"/>
      <c r="O150" s="25"/>
      <c r="P150" s="25"/>
      <c r="Q150" s="25"/>
      <c r="R150" s="9"/>
      <c r="S150" s="10"/>
      <c r="T150" s="16"/>
      <c r="U150" s="16"/>
      <c r="V150" s="16"/>
      <c r="W150" s="25"/>
      <c r="X150" s="25"/>
      <c r="Y150" s="25"/>
      <c r="Z150" s="25"/>
      <c r="AA150" s="25"/>
      <c r="AB150" s="25"/>
      <c r="AC150" s="25"/>
      <c r="AD150" s="25"/>
      <c r="AE150" s="25"/>
    </row>
    <row r="151" spans="1:31">
      <c r="A151" s="1" t="s">
        <v>153</v>
      </c>
      <c r="B151" s="2" t="s">
        <v>154</v>
      </c>
      <c r="C151" s="4" t="s">
        <v>156</v>
      </c>
      <c r="D151" s="1" t="s">
        <v>155</v>
      </c>
      <c r="E151" s="3">
        <v>34215</v>
      </c>
      <c r="F151" s="101" t="s">
        <v>6</v>
      </c>
      <c r="G151" s="1" t="s">
        <v>158</v>
      </c>
      <c r="H151" s="77">
        <v>45535</v>
      </c>
      <c r="I151" s="1" t="s">
        <v>159</v>
      </c>
      <c r="J151" s="77">
        <v>45570</v>
      </c>
      <c r="K151" s="7"/>
      <c r="L151" s="7"/>
      <c r="M151" s="6"/>
      <c r="N151" s="26"/>
      <c r="O151" s="26"/>
      <c r="P151" s="26"/>
      <c r="Q151" s="26"/>
      <c r="R151" s="1"/>
      <c r="S151" s="2"/>
      <c r="T151" s="8"/>
      <c r="U151" s="8"/>
      <c r="V151" s="17">
        <v>143</v>
      </c>
      <c r="W151" s="26"/>
      <c r="X151" s="26"/>
      <c r="Y151" s="26"/>
      <c r="Z151" s="26"/>
      <c r="AA151" s="26"/>
      <c r="AB151" s="26"/>
      <c r="AC151" s="26"/>
      <c r="AD151" s="26"/>
      <c r="AE151" s="26"/>
    </row>
    <row r="152" spans="1:31">
      <c r="A152" s="9" t="s">
        <v>169</v>
      </c>
      <c r="B152" s="10" t="s">
        <v>170</v>
      </c>
      <c r="C152" s="12" t="s">
        <v>173</v>
      </c>
      <c r="D152" s="9" t="s">
        <v>172</v>
      </c>
      <c r="E152" s="11">
        <v>27042</v>
      </c>
      <c r="F152" s="106" t="s">
        <v>19</v>
      </c>
      <c r="G152" s="9" t="s">
        <v>176</v>
      </c>
      <c r="H152" s="75">
        <v>45536</v>
      </c>
      <c r="I152" s="9" t="s">
        <v>177</v>
      </c>
      <c r="J152" s="75">
        <v>45570</v>
      </c>
      <c r="K152" s="15"/>
      <c r="L152" s="15">
        <v>45208</v>
      </c>
      <c r="M152" s="14"/>
      <c r="N152" s="25"/>
      <c r="O152" s="25"/>
      <c r="P152" s="25"/>
      <c r="Q152" s="25"/>
      <c r="R152" s="9"/>
      <c r="S152" s="10"/>
      <c r="T152" s="16"/>
      <c r="U152" s="16"/>
      <c r="V152" s="16"/>
      <c r="W152" s="25"/>
      <c r="X152" s="25"/>
      <c r="Y152" s="25"/>
      <c r="Z152" s="25"/>
      <c r="AA152" s="25"/>
      <c r="AB152" s="25"/>
      <c r="AC152" s="25"/>
      <c r="AD152" s="25"/>
      <c r="AE152" s="25"/>
    </row>
    <row r="153" spans="1:31">
      <c r="A153" s="1" t="s">
        <v>178</v>
      </c>
      <c r="B153" s="2" t="s">
        <v>179</v>
      </c>
      <c r="C153" s="4" t="s">
        <v>182</v>
      </c>
      <c r="D153" s="1" t="s">
        <v>181</v>
      </c>
      <c r="E153" s="3">
        <v>29211</v>
      </c>
      <c r="F153" s="101" t="s">
        <v>6</v>
      </c>
      <c r="G153" s="1" t="s">
        <v>184</v>
      </c>
      <c r="H153" s="77">
        <v>45536</v>
      </c>
      <c r="I153" s="1" t="s">
        <v>185</v>
      </c>
      <c r="J153" s="77">
        <v>45570</v>
      </c>
      <c r="K153" s="7"/>
      <c r="L153" s="7"/>
      <c r="M153" s="6"/>
      <c r="N153" s="26"/>
      <c r="O153" s="26"/>
      <c r="P153" s="26"/>
      <c r="Q153" s="26"/>
      <c r="R153" s="1"/>
      <c r="S153" s="2"/>
      <c r="T153" s="8"/>
      <c r="U153" s="8"/>
      <c r="V153" s="8"/>
      <c r="W153" s="26"/>
      <c r="X153" s="26"/>
      <c r="Y153" s="26"/>
      <c r="Z153" s="26"/>
      <c r="AA153" s="26"/>
      <c r="AB153" s="26"/>
      <c r="AC153" s="26"/>
      <c r="AD153" s="26"/>
      <c r="AE153" s="26"/>
    </row>
    <row r="154" spans="1:31">
      <c r="A154" s="38" t="s">
        <v>186</v>
      </c>
      <c r="B154" s="39" t="s">
        <v>187</v>
      </c>
      <c r="C154" s="42" t="s">
        <v>190</v>
      </c>
      <c r="D154" s="38" t="s">
        <v>189</v>
      </c>
      <c r="E154" s="69">
        <v>33108</v>
      </c>
      <c r="F154" s="103" t="s">
        <v>6</v>
      </c>
      <c r="G154" s="38" t="s">
        <v>192</v>
      </c>
      <c r="H154" s="78">
        <v>45536</v>
      </c>
      <c r="I154" s="38" t="s">
        <v>193</v>
      </c>
      <c r="J154" s="78">
        <v>45570</v>
      </c>
      <c r="K154" s="43"/>
      <c r="L154" s="43"/>
      <c r="M154" s="68"/>
      <c r="R154" s="38"/>
      <c r="S154" s="39"/>
      <c r="T154" s="41"/>
      <c r="U154" s="41"/>
      <c r="V154" s="41"/>
    </row>
    <row r="155" spans="1:31">
      <c r="A155" s="1" t="s">
        <v>194</v>
      </c>
      <c r="B155" s="2" t="s">
        <v>195</v>
      </c>
      <c r="C155" s="4" t="s">
        <v>198</v>
      </c>
      <c r="D155" s="1" t="s">
        <v>197</v>
      </c>
      <c r="E155" s="3">
        <v>27710</v>
      </c>
      <c r="F155" s="101" t="s">
        <v>6</v>
      </c>
      <c r="G155" s="1" t="s">
        <v>200</v>
      </c>
      <c r="H155" s="77">
        <v>45536</v>
      </c>
      <c r="I155" s="1" t="s">
        <v>201</v>
      </c>
      <c r="J155" s="77">
        <v>45570</v>
      </c>
      <c r="K155" s="7"/>
      <c r="L155" s="7"/>
      <c r="M155" s="6"/>
      <c r="N155" s="26"/>
      <c r="O155" s="26"/>
      <c r="P155" s="26"/>
      <c r="Q155" s="26"/>
      <c r="R155" s="1"/>
      <c r="S155" s="2"/>
      <c r="T155" s="8"/>
      <c r="U155" s="8"/>
      <c r="V155" s="8"/>
      <c r="W155" s="26"/>
      <c r="X155" s="26"/>
      <c r="Y155" s="26"/>
      <c r="Z155" s="26"/>
      <c r="AA155" s="26"/>
      <c r="AB155" s="26"/>
      <c r="AC155" s="26"/>
      <c r="AD155" s="26"/>
      <c r="AE155" s="26"/>
    </row>
    <row r="156" spans="1:31">
      <c r="A156" s="1" t="s">
        <v>202</v>
      </c>
      <c r="B156" s="2" t="s">
        <v>203</v>
      </c>
      <c r="C156" s="4" t="s">
        <v>204</v>
      </c>
      <c r="D156" s="1" t="s">
        <v>5</v>
      </c>
      <c r="E156" s="3">
        <v>26825</v>
      </c>
      <c r="F156" s="101" t="s">
        <v>19</v>
      </c>
      <c r="G156" s="1" t="s">
        <v>206</v>
      </c>
      <c r="H156" s="77">
        <v>45536</v>
      </c>
      <c r="I156" s="1" t="s">
        <v>207</v>
      </c>
      <c r="J156" s="77">
        <v>45570</v>
      </c>
      <c r="K156" s="7"/>
      <c r="L156" s="7"/>
      <c r="M156" s="6"/>
      <c r="N156" s="26"/>
      <c r="O156" s="26"/>
      <c r="P156" s="26"/>
      <c r="Q156" s="26"/>
      <c r="R156" s="1"/>
      <c r="S156" s="2"/>
      <c r="T156" s="8"/>
      <c r="U156" s="8"/>
      <c r="V156" s="8"/>
      <c r="W156" s="26"/>
      <c r="X156" s="26"/>
      <c r="Y156" s="26"/>
      <c r="Z156" s="26"/>
      <c r="AA156" s="26"/>
      <c r="AB156" s="26"/>
      <c r="AC156" s="26"/>
      <c r="AD156" s="26"/>
      <c r="AE156" s="26"/>
    </row>
    <row r="157" spans="1:31">
      <c r="A157" s="9" t="s">
        <v>208</v>
      </c>
      <c r="B157" s="10" t="s">
        <v>209</v>
      </c>
      <c r="C157" s="12" t="s">
        <v>211</v>
      </c>
      <c r="D157" s="9" t="s">
        <v>210</v>
      </c>
      <c r="E157" s="11">
        <v>27936</v>
      </c>
      <c r="F157" s="106" t="s">
        <v>19</v>
      </c>
      <c r="G157" s="15"/>
      <c r="H157" s="25"/>
      <c r="I157" s="9" t="s">
        <v>214</v>
      </c>
      <c r="J157" s="75">
        <v>45570</v>
      </c>
      <c r="K157" s="15"/>
      <c r="L157" s="15"/>
      <c r="M157" s="14"/>
      <c r="N157" s="25"/>
      <c r="O157" s="25"/>
      <c r="P157" s="25"/>
      <c r="Q157" s="25"/>
      <c r="R157" s="9"/>
      <c r="S157" s="10"/>
      <c r="T157" s="16"/>
      <c r="U157" s="16"/>
      <c r="V157" s="16"/>
      <c r="W157" s="25"/>
      <c r="X157" s="25"/>
      <c r="Y157" s="25"/>
      <c r="Z157" s="25"/>
      <c r="AA157" s="25"/>
      <c r="AB157" s="25"/>
      <c r="AC157" s="25"/>
      <c r="AD157" s="25"/>
      <c r="AE157" s="25"/>
    </row>
    <row r="158" spans="1:31">
      <c r="A158" s="1" t="s">
        <v>215</v>
      </c>
      <c r="B158" s="2" t="s">
        <v>216</v>
      </c>
      <c r="C158" s="4" t="s">
        <v>219</v>
      </c>
      <c r="D158" s="1" t="s">
        <v>218</v>
      </c>
      <c r="E158" s="3">
        <v>45173</v>
      </c>
      <c r="F158" s="101" t="s">
        <v>19</v>
      </c>
      <c r="G158" s="1" t="s">
        <v>221</v>
      </c>
      <c r="H158" s="77">
        <v>45541</v>
      </c>
      <c r="I158" s="1" t="s">
        <v>222</v>
      </c>
      <c r="J158" s="77">
        <v>45570</v>
      </c>
      <c r="K158" s="7"/>
      <c r="L158" s="7"/>
      <c r="M158" s="6"/>
      <c r="N158" s="26"/>
      <c r="O158" s="26"/>
      <c r="P158" s="26"/>
      <c r="Q158" s="26"/>
      <c r="R158" s="1"/>
      <c r="S158" s="2"/>
      <c r="T158" s="8"/>
      <c r="U158" s="8"/>
      <c r="V158" s="8"/>
      <c r="W158" s="26"/>
      <c r="X158" s="26"/>
      <c r="Y158" s="26"/>
      <c r="Z158" s="26"/>
      <c r="AA158" s="26"/>
      <c r="AB158" s="26"/>
      <c r="AC158" s="26"/>
      <c r="AD158" s="26"/>
      <c r="AE158" s="26"/>
    </row>
    <row r="159" spans="1:31">
      <c r="A159" s="1" t="s">
        <v>223</v>
      </c>
      <c r="B159" s="2" t="s">
        <v>224</v>
      </c>
      <c r="C159" s="4" t="s">
        <v>226</v>
      </c>
      <c r="D159" s="1" t="s">
        <v>225</v>
      </c>
      <c r="E159" s="3">
        <v>35296</v>
      </c>
      <c r="F159" s="101" t="s">
        <v>19</v>
      </c>
      <c r="G159" s="1" t="s">
        <v>228</v>
      </c>
      <c r="H159" s="77">
        <v>45541</v>
      </c>
      <c r="I159" s="1" t="s">
        <v>229</v>
      </c>
      <c r="J159" s="77">
        <v>45570</v>
      </c>
      <c r="K159" s="7"/>
      <c r="L159" s="7"/>
      <c r="M159" s="6"/>
      <c r="N159" s="26"/>
      <c r="O159" s="26"/>
      <c r="P159" s="26"/>
      <c r="Q159" s="26"/>
      <c r="R159" s="1"/>
      <c r="S159" s="2"/>
      <c r="T159" s="8"/>
      <c r="U159" s="8"/>
      <c r="V159" s="8"/>
      <c r="W159" s="26"/>
      <c r="X159" s="26"/>
      <c r="Y159" s="26"/>
      <c r="Z159" s="26"/>
      <c r="AA159" s="26"/>
      <c r="AB159" s="26"/>
      <c r="AC159" s="26"/>
      <c r="AD159" s="26"/>
      <c r="AE159" s="26"/>
    </row>
    <row r="160" spans="1:31">
      <c r="A160" s="1" t="s">
        <v>230</v>
      </c>
      <c r="B160" s="2" t="s">
        <v>203</v>
      </c>
      <c r="C160" s="4" t="s">
        <v>233</v>
      </c>
      <c r="D160" s="1" t="s">
        <v>232</v>
      </c>
      <c r="E160" s="3">
        <v>32685</v>
      </c>
      <c r="F160" s="101" t="s">
        <v>19</v>
      </c>
      <c r="G160" s="1" t="s">
        <v>235</v>
      </c>
      <c r="H160" s="77">
        <v>45545</v>
      </c>
      <c r="I160" s="1" t="s">
        <v>236</v>
      </c>
      <c r="J160" s="77">
        <v>45570</v>
      </c>
      <c r="K160" s="1" t="s">
        <v>237</v>
      </c>
      <c r="L160" s="7"/>
      <c r="M160" s="6"/>
      <c r="N160" s="26"/>
      <c r="O160" s="26"/>
      <c r="P160" s="26"/>
      <c r="Q160" s="26"/>
      <c r="R160" s="1"/>
      <c r="S160" s="2"/>
      <c r="T160" s="8"/>
      <c r="U160" s="8"/>
      <c r="V160" s="8"/>
      <c r="W160" s="26"/>
      <c r="X160" s="26"/>
      <c r="Y160" s="26"/>
      <c r="Z160" s="26"/>
      <c r="AA160" s="26"/>
      <c r="AB160" s="26"/>
      <c r="AC160" s="26"/>
      <c r="AD160" s="26"/>
      <c r="AE160" s="26"/>
    </row>
    <row r="161" spans="1:31">
      <c r="A161" s="1" t="s">
        <v>238</v>
      </c>
      <c r="B161" s="2" t="s">
        <v>239</v>
      </c>
      <c r="C161" s="4" t="s">
        <v>241</v>
      </c>
      <c r="D161" s="1" t="s">
        <v>240</v>
      </c>
      <c r="E161" s="3">
        <v>29854</v>
      </c>
      <c r="F161" s="101" t="s">
        <v>19</v>
      </c>
      <c r="G161" s="1" t="s">
        <v>243</v>
      </c>
      <c r="H161" s="77">
        <v>45545</v>
      </c>
      <c r="I161" s="1" t="s">
        <v>244</v>
      </c>
      <c r="J161" s="77">
        <v>45570</v>
      </c>
      <c r="K161" s="7"/>
      <c r="L161" s="7"/>
      <c r="M161" s="6"/>
      <c r="N161" s="26"/>
      <c r="O161" s="26"/>
      <c r="P161" s="26"/>
      <c r="Q161" s="26"/>
      <c r="R161" s="1"/>
      <c r="S161" s="2"/>
      <c r="T161" s="8"/>
      <c r="U161" s="8"/>
      <c r="V161" s="8"/>
      <c r="W161" s="26"/>
      <c r="X161" s="26"/>
      <c r="Y161" s="26"/>
      <c r="Z161" s="26"/>
      <c r="AA161" s="26"/>
      <c r="AB161" s="26"/>
      <c r="AC161" s="26"/>
      <c r="AD161" s="26"/>
      <c r="AE161" s="26"/>
    </row>
    <row r="162" spans="1:31">
      <c r="A162" s="9" t="s">
        <v>245</v>
      </c>
      <c r="B162" s="10" t="s">
        <v>246</v>
      </c>
      <c r="C162" s="12" t="s">
        <v>249</v>
      </c>
      <c r="D162" s="9" t="s">
        <v>248</v>
      </c>
      <c r="E162" s="11">
        <v>28982</v>
      </c>
      <c r="F162" s="106" t="s">
        <v>19</v>
      </c>
      <c r="G162" s="9" t="s">
        <v>251</v>
      </c>
      <c r="H162" s="75">
        <v>45545</v>
      </c>
      <c r="I162" s="9" t="s">
        <v>252</v>
      </c>
      <c r="J162" s="75">
        <v>45570</v>
      </c>
      <c r="K162" s="9" t="s">
        <v>253</v>
      </c>
      <c r="L162" s="15">
        <v>45210</v>
      </c>
      <c r="M162" s="14"/>
      <c r="N162" s="25"/>
      <c r="O162" s="25"/>
      <c r="P162" s="25"/>
      <c r="Q162" s="25"/>
      <c r="R162" s="9"/>
      <c r="S162" s="10"/>
      <c r="T162" s="16"/>
      <c r="U162" s="16"/>
      <c r="V162" s="16"/>
      <c r="W162" s="25"/>
      <c r="X162" s="25"/>
      <c r="Y162" s="25"/>
      <c r="Z162" s="25"/>
      <c r="AA162" s="25"/>
      <c r="AB162" s="25"/>
      <c r="AC162" s="25"/>
      <c r="AD162" s="25"/>
      <c r="AE162" s="25"/>
    </row>
    <row r="163" spans="1:31">
      <c r="A163" s="1" t="s">
        <v>254</v>
      </c>
      <c r="B163" s="2" t="s">
        <v>203</v>
      </c>
      <c r="C163" s="4" t="s">
        <v>257</v>
      </c>
      <c r="D163" s="1" t="s">
        <v>256</v>
      </c>
      <c r="E163" s="3">
        <v>34895</v>
      </c>
      <c r="F163" s="101" t="s">
        <v>19</v>
      </c>
      <c r="G163" s="1" t="s">
        <v>259</v>
      </c>
      <c r="H163" s="77">
        <v>45549</v>
      </c>
      <c r="I163" s="1" t="s">
        <v>260</v>
      </c>
      <c r="J163" s="77">
        <v>45570</v>
      </c>
      <c r="K163" s="7"/>
      <c r="L163" s="7"/>
      <c r="M163" s="6"/>
      <c r="N163" s="26"/>
      <c r="O163" s="26"/>
      <c r="P163" s="26"/>
      <c r="Q163" s="26"/>
      <c r="R163" s="1"/>
      <c r="S163" s="2"/>
      <c r="T163" s="8"/>
      <c r="U163" s="8"/>
      <c r="V163" s="8"/>
      <c r="W163" s="26"/>
      <c r="X163" s="26"/>
      <c r="Y163" s="26"/>
      <c r="Z163" s="26"/>
      <c r="AA163" s="26"/>
      <c r="AB163" s="26"/>
      <c r="AC163" s="26"/>
      <c r="AD163" s="26"/>
      <c r="AE163" s="26"/>
    </row>
    <row r="164" spans="1:31">
      <c r="A164" s="38" t="s">
        <v>261</v>
      </c>
      <c r="B164" s="39" t="s">
        <v>262</v>
      </c>
      <c r="C164" s="42" t="s">
        <v>265</v>
      </c>
      <c r="D164" s="38" t="s">
        <v>264</v>
      </c>
      <c r="E164" s="69">
        <v>29910</v>
      </c>
      <c r="F164" s="103" t="s">
        <v>19</v>
      </c>
      <c r="G164" s="38" t="s">
        <v>267</v>
      </c>
      <c r="H164" s="78">
        <v>45549</v>
      </c>
      <c r="I164" s="38" t="s">
        <v>268</v>
      </c>
      <c r="J164" s="78">
        <v>45570</v>
      </c>
      <c r="K164" s="43"/>
      <c r="L164" s="43"/>
      <c r="M164" s="68"/>
      <c r="R164" s="38"/>
      <c r="S164" s="39"/>
      <c r="T164" s="41"/>
      <c r="U164" s="41"/>
      <c r="V164" s="41"/>
    </row>
    <row r="165" spans="1:31">
      <c r="A165" s="9" t="s">
        <v>269</v>
      </c>
      <c r="B165" s="10" t="s">
        <v>270</v>
      </c>
      <c r="C165" s="12" t="s">
        <v>273</v>
      </c>
      <c r="D165" s="9" t="s">
        <v>272</v>
      </c>
      <c r="E165" s="11">
        <v>36264</v>
      </c>
      <c r="F165" s="106" t="s">
        <v>19</v>
      </c>
      <c r="G165" s="9" t="s">
        <v>275</v>
      </c>
      <c r="H165" s="75">
        <v>45548</v>
      </c>
      <c r="I165" s="9" t="s">
        <v>276</v>
      </c>
      <c r="J165" s="75">
        <v>45570</v>
      </c>
      <c r="K165" s="15"/>
      <c r="L165" s="9" t="s">
        <v>277</v>
      </c>
      <c r="M165" s="14"/>
      <c r="N165" s="25"/>
      <c r="O165" s="25"/>
      <c r="P165" s="25"/>
      <c r="Q165" s="25"/>
      <c r="R165" s="9"/>
      <c r="S165" s="10"/>
      <c r="T165" s="16"/>
      <c r="U165" s="16"/>
      <c r="V165" s="16"/>
      <c r="W165" s="25"/>
      <c r="X165" s="25"/>
      <c r="Y165" s="25"/>
      <c r="Z165" s="25"/>
      <c r="AA165" s="25"/>
      <c r="AB165" s="25"/>
      <c r="AC165" s="25"/>
      <c r="AD165" s="25"/>
      <c r="AE165" s="25"/>
    </row>
    <row r="166" spans="1:31">
      <c r="A166" s="1" t="s">
        <v>278</v>
      </c>
      <c r="B166" s="2" t="s">
        <v>279</v>
      </c>
      <c r="C166" s="4" t="s">
        <v>282</v>
      </c>
      <c r="D166" s="1" t="s">
        <v>281</v>
      </c>
      <c r="E166" s="3">
        <v>35583</v>
      </c>
      <c r="F166" s="101" t="s">
        <v>6</v>
      </c>
      <c r="G166" s="1" t="s">
        <v>284</v>
      </c>
      <c r="H166" s="77">
        <v>45549</v>
      </c>
      <c r="I166" s="1" t="s">
        <v>285</v>
      </c>
      <c r="J166" s="77">
        <v>45570</v>
      </c>
      <c r="K166" s="7"/>
      <c r="L166" s="7"/>
      <c r="M166" s="6"/>
      <c r="N166" s="26"/>
      <c r="O166" s="26"/>
      <c r="P166" s="26"/>
      <c r="Q166" s="26"/>
      <c r="R166" s="1"/>
      <c r="S166" s="2"/>
      <c r="T166" s="8"/>
      <c r="U166" s="8"/>
      <c r="V166" s="8"/>
      <c r="W166" s="26"/>
      <c r="X166" s="26"/>
      <c r="Y166" s="26"/>
      <c r="Z166" s="26"/>
      <c r="AA166" s="26"/>
      <c r="AB166" s="26"/>
      <c r="AC166" s="26"/>
      <c r="AD166" s="26"/>
      <c r="AE166" s="26"/>
    </row>
    <row r="167" spans="1:31">
      <c r="A167" s="18" t="s">
        <v>286</v>
      </c>
      <c r="B167" s="19" t="s">
        <v>287</v>
      </c>
      <c r="C167" s="21" t="s">
        <v>290</v>
      </c>
      <c r="D167" s="18" t="s">
        <v>289</v>
      </c>
      <c r="E167" s="20">
        <v>37163</v>
      </c>
      <c r="F167" s="107" t="s">
        <v>19</v>
      </c>
      <c r="G167" s="18" t="s">
        <v>292</v>
      </c>
      <c r="H167" s="108">
        <v>45548</v>
      </c>
      <c r="I167" s="23"/>
      <c r="J167" s="108"/>
      <c r="K167" s="23"/>
      <c r="L167" s="23"/>
      <c r="M167" s="22"/>
      <c r="N167" s="109"/>
      <c r="O167" s="109"/>
      <c r="P167" s="109"/>
      <c r="Q167" s="109"/>
      <c r="R167" s="18"/>
      <c r="S167" s="19"/>
      <c r="T167" s="24"/>
      <c r="U167" s="24"/>
      <c r="V167" s="24"/>
      <c r="W167" s="109"/>
      <c r="X167" s="109"/>
      <c r="Y167" s="109"/>
      <c r="Z167" s="109"/>
      <c r="AA167" s="109"/>
      <c r="AB167" s="109"/>
      <c r="AC167" s="109"/>
      <c r="AD167" s="109"/>
      <c r="AE167" s="109"/>
    </row>
    <row r="168" spans="1:31">
      <c r="A168" s="1" t="s">
        <v>293</v>
      </c>
      <c r="B168" s="2" t="s">
        <v>294</v>
      </c>
      <c r="C168" s="4" t="s">
        <v>297</v>
      </c>
      <c r="D168" s="1" t="s">
        <v>296</v>
      </c>
      <c r="E168" s="3">
        <v>36324</v>
      </c>
      <c r="F168" s="101" t="s">
        <v>19</v>
      </c>
      <c r="G168" s="1" t="s">
        <v>299</v>
      </c>
      <c r="H168" s="77">
        <v>45548</v>
      </c>
      <c r="I168" s="7"/>
      <c r="J168" s="77">
        <v>45570</v>
      </c>
      <c r="K168" s="7"/>
      <c r="L168" s="7"/>
      <c r="M168" s="6"/>
      <c r="N168" s="26"/>
      <c r="O168" s="26"/>
      <c r="P168" s="26"/>
      <c r="Q168" s="26"/>
      <c r="R168" s="1"/>
      <c r="S168" s="2"/>
      <c r="T168" s="8"/>
      <c r="U168" s="8"/>
      <c r="V168" s="8"/>
      <c r="W168" s="26"/>
      <c r="X168" s="26"/>
      <c r="Y168" s="26"/>
      <c r="Z168" s="26"/>
      <c r="AA168" s="26"/>
      <c r="AB168" s="26"/>
      <c r="AC168" s="26"/>
      <c r="AD168" s="26"/>
      <c r="AE168" s="26"/>
    </row>
    <row r="169" spans="1:31">
      <c r="A169" s="9" t="s">
        <v>300</v>
      </c>
      <c r="B169" s="10" t="s">
        <v>301</v>
      </c>
      <c r="C169" s="12" t="s">
        <v>304</v>
      </c>
      <c r="D169" s="9" t="s">
        <v>303</v>
      </c>
      <c r="E169" s="11">
        <v>30443</v>
      </c>
      <c r="F169" s="106" t="s">
        <v>19</v>
      </c>
      <c r="G169" s="9" t="s">
        <v>306</v>
      </c>
      <c r="H169" s="75">
        <v>45548</v>
      </c>
      <c r="I169" s="9" t="s">
        <v>307</v>
      </c>
      <c r="J169" s="75">
        <v>45570</v>
      </c>
      <c r="K169" s="15"/>
      <c r="L169" s="15"/>
      <c r="M169" s="14"/>
      <c r="N169" s="25"/>
      <c r="O169" s="25"/>
      <c r="P169" s="25"/>
      <c r="Q169" s="25"/>
      <c r="R169" s="9"/>
      <c r="S169" s="10"/>
      <c r="T169" s="16"/>
      <c r="U169" s="16"/>
      <c r="V169" s="16"/>
      <c r="W169" s="25"/>
      <c r="X169" s="25"/>
      <c r="Y169" s="25"/>
      <c r="Z169" s="25"/>
      <c r="AA169" s="25"/>
      <c r="AB169" s="25"/>
      <c r="AC169" s="25"/>
      <c r="AD169" s="25"/>
      <c r="AE169" s="25"/>
    </row>
    <row r="170" spans="1:31">
      <c r="A170" s="38" t="s">
        <v>308</v>
      </c>
      <c r="B170" s="39" t="s">
        <v>309</v>
      </c>
      <c r="C170" s="42" t="s">
        <v>312</v>
      </c>
      <c r="D170" s="38" t="s">
        <v>311</v>
      </c>
      <c r="E170" s="69">
        <v>27312</v>
      </c>
      <c r="F170" s="103" t="s">
        <v>19</v>
      </c>
      <c r="G170" s="38" t="s">
        <v>314</v>
      </c>
      <c r="H170" s="78">
        <v>45548</v>
      </c>
      <c r="I170" s="38" t="s">
        <v>315</v>
      </c>
      <c r="J170" s="78">
        <v>45570</v>
      </c>
      <c r="K170" s="43"/>
      <c r="L170" s="43"/>
      <c r="M170" s="68"/>
      <c r="R170" s="38"/>
      <c r="S170" s="39"/>
      <c r="T170" s="41"/>
      <c r="U170" s="41"/>
      <c r="V170" s="41"/>
    </row>
    <row r="171" spans="1:31">
      <c r="A171" s="38" t="s">
        <v>323</v>
      </c>
      <c r="B171" s="39" t="s">
        <v>324</v>
      </c>
      <c r="C171" s="42" t="s">
        <v>327</v>
      </c>
      <c r="D171" s="38" t="s">
        <v>326</v>
      </c>
      <c r="E171" s="69">
        <v>33110</v>
      </c>
      <c r="F171" s="103" t="s">
        <v>6</v>
      </c>
      <c r="G171" s="38" t="s">
        <v>329</v>
      </c>
      <c r="H171" s="78">
        <v>45550</v>
      </c>
      <c r="I171" s="38" t="s">
        <v>330</v>
      </c>
      <c r="J171" s="78">
        <v>45570</v>
      </c>
      <c r="K171" s="43"/>
      <c r="L171" s="43"/>
      <c r="M171" s="68"/>
      <c r="R171" s="38"/>
      <c r="S171" s="39"/>
      <c r="T171" s="41"/>
      <c r="U171" s="41"/>
      <c r="V171" s="41"/>
    </row>
    <row r="172" spans="1:31">
      <c r="A172" s="38" t="s">
        <v>331</v>
      </c>
      <c r="B172" s="39" t="s">
        <v>332</v>
      </c>
      <c r="C172" s="42" t="s">
        <v>335</v>
      </c>
      <c r="D172" s="38" t="s">
        <v>334</v>
      </c>
      <c r="E172" s="69">
        <v>32158</v>
      </c>
      <c r="F172" s="103" t="s">
        <v>19</v>
      </c>
      <c r="G172" s="38" t="s">
        <v>337</v>
      </c>
      <c r="H172" s="78">
        <v>45550</v>
      </c>
      <c r="I172" s="38" t="s">
        <v>338</v>
      </c>
      <c r="J172" s="78">
        <v>45570</v>
      </c>
      <c r="K172" s="43"/>
      <c r="L172" s="43"/>
      <c r="M172" s="68"/>
      <c r="R172" s="38"/>
      <c r="S172" s="39"/>
      <c r="T172" s="41"/>
      <c r="U172" s="41"/>
      <c r="V172" s="41"/>
    </row>
    <row r="173" spans="1:31">
      <c r="A173" s="1" t="s">
        <v>339</v>
      </c>
      <c r="B173" s="2" t="s">
        <v>340</v>
      </c>
      <c r="C173" s="4" t="s">
        <v>343</v>
      </c>
      <c r="D173" s="1" t="s">
        <v>342</v>
      </c>
      <c r="E173" s="3">
        <v>29021</v>
      </c>
      <c r="F173" s="101" t="s">
        <v>6</v>
      </c>
      <c r="G173" s="1" t="s">
        <v>345</v>
      </c>
      <c r="H173" s="77">
        <v>45551</v>
      </c>
      <c r="I173" s="1" t="s">
        <v>346</v>
      </c>
      <c r="J173" s="77">
        <v>45570</v>
      </c>
      <c r="K173" s="7"/>
      <c r="L173" s="7">
        <v>45212</v>
      </c>
      <c r="M173" s="6"/>
      <c r="N173" s="26"/>
      <c r="O173" s="26"/>
      <c r="P173" s="26"/>
      <c r="Q173" s="26"/>
      <c r="R173" s="1"/>
      <c r="S173" s="2"/>
      <c r="T173" s="8"/>
      <c r="U173" s="8"/>
      <c r="V173" s="8"/>
      <c r="W173" s="26"/>
      <c r="X173" s="26"/>
      <c r="Y173" s="26"/>
      <c r="Z173" s="26"/>
      <c r="AA173" s="26"/>
      <c r="AB173" s="26"/>
      <c r="AC173" s="26"/>
      <c r="AD173" s="26"/>
      <c r="AE173" s="26"/>
    </row>
    <row r="174" spans="1:31">
      <c r="A174" s="38" t="s">
        <v>347</v>
      </c>
      <c r="B174" s="39" t="s">
        <v>348</v>
      </c>
      <c r="C174" s="42" t="s">
        <v>351</v>
      </c>
      <c r="D174" s="38" t="s">
        <v>350</v>
      </c>
      <c r="E174" s="69">
        <v>27858</v>
      </c>
      <c r="F174" s="103" t="s">
        <v>6</v>
      </c>
      <c r="G174" s="38" t="s">
        <v>353</v>
      </c>
      <c r="H174" s="78">
        <v>45560</v>
      </c>
      <c r="I174" s="38" t="s">
        <v>354</v>
      </c>
      <c r="J174" s="78">
        <v>45570</v>
      </c>
      <c r="K174" s="43"/>
      <c r="L174" s="43"/>
      <c r="M174" s="68"/>
      <c r="R174" s="38"/>
      <c r="S174" s="39"/>
      <c r="T174" s="41"/>
      <c r="U174" s="41"/>
      <c r="V174" s="41"/>
    </row>
    <row r="175" spans="1:31">
      <c r="A175" s="1" t="s">
        <v>355</v>
      </c>
      <c r="B175" s="2" t="s">
        <v>356</v>
      </c>
      <c r="C175" s="4" t="s">
        <v>359</v>
      </c>
      <c r="D175" s="1" t="s">
        <v>358</v>
      </c>
      <c r="E175" s="3">
        <v>30225</v>
      </c>
      <c r="F175" s="101" t="s">
        <v>6</v>
      </c>
      <c r="G175" s="1" t="s">
        <v>361</v>
      </c>
      <c r="H175" s="77">
        <v>45556</v>
      </c>
      <c r="I175" s="7"/>
      <c r="J175" s="77">
        <v>45570</v>
      </c>
      <c r="K175" s="7"/>
      <c r="L175" s="7"/>
      <c r="M175" s="6"/>
      <c r="N175" s="26"/>
      <c r="O175" s="26"/>
      <c r="P175" s="26"/>
      <c r="Q175" s="26"/>
      <c r="R175" s="1"/>
      <c r="S175" s="2"/>
      <c r="T175" s="8"/>
      <c r="U175" s="8"/>
      <c r="V175" s="8"/>
      <c r="W175" s="26"/>
      <c r="X175" s="26"/>
      <c r="Y175" s="26"/>
      <c r="Z175" s="26"/>
      <c r="AA175" s="26"/>
      <c r="AB175" s="26"/>
      <c r="AC175" s="26"/>
      <c r="AD175" s="26"/>
      <c r="AE175" s="26"/>
    </row>
    <row r="176" spans="1:31">
      <c r="A176" s="9" t="s">
        <v>362</v>
      </c>
      <c r="B176" s="10" t="s">
        <v>363</v>
      </c>
      <c r="C176" s="12" t="s">
        <v>365</v>
      </c>
      <c r="D176" s="9" t="s">
        <v>364</v>
      </c>
      <c r="E176" s="11">
        <v>32374</v>
      </c>
      <c r="F176" s="106" t="s">
        <v>6</v>
      </c>
      <c r="G176" s="9" t="s">
        <v>367</v>
      </c>
      <c r="H176" s="75">
        <v>45560</v>
      </c>
      <c r="I176" s="9" t="s">
        <v>368</v>
      </c>
      <c r="J176" s="75">
        <v>45570</v>
      </c>
      <c r="K176" s="15"/>
      <c r="L176" s="15">
        <v>45208</v>
      </c>
      <c r="M176" s="14"/>
      <c r="N176" s="25"/>
      <c r="O176" s="25"/>
      <c r="P176" s="25"/>
      <c r="Q176" s="25"/>
      <c r="R176" s="9"/>
      <c r="S176" s="10"/>
      <c r="T176" s="16"/>
      <c r="U176" s="16"/>
      <c r="V176" s="16"/>
      <c r="W176" s="25"/>
      <c r="X176" s="25"/>
      <c r="Y176" s="25"/>
      <c r="Z176" s="25"/>
      <c r="AA176" s="25"/>
      <c r="AB176" s="25"/>
      <c r="AC176" s="25"/>
      <c r="AD176" s="25"/>
      <c r="AE176" s="25"/>
    </row>
    <row r="177" spans="1:31">
      <c r="A177" s="1" t="s">
        <v>369</v>
      </c>
      <c r="B177" s="2" t="s">
        <v>370</v>
      </c>
      <c r="C177" s="4" t="s">
        <v>374</v>
      </c>
      <c r="D177" s="1" t="s">
        <v>373</v>
      </c>
      <c r="E177" s="3">
        <v>32037</v>
      </c>
      <c r="F177" s="101" t="s">
        <v>19</v>
      </c>
      <c r="G177" s="1" t="s">
        <v>376</v>
      </c>
      <c r="H177" s="77">
        <v>45558</v>
      </c>
      <c r="I177" s="1" t="s">
        <v>377</v>
      </c>
      <c r="J177" s="77">
        <v>45570</v>
      </c>
      <c r="K177" s="7"/>
      <c r="L177" s="7"/>
      <c r="M177" s="6"/>
      <c r="N177" s="26"/>
      <c r="O177" s="26"/>
      <c r="P177" s="26"/>
      <c r="Q177" s="26"/>
      <c r="R177" s="1"/>
      <c r="S177" s="2"/>
      <c r="T177" s="8"/>
      <c r="U177" s="8"/>
      <c r="V177" s="8"/>
      <c r="W177" s="26"/>
      <c r="X177" s="26"/>
      <c r="Y177" s="26"/>
      <c r="Z177" s="26"/>
      <c r="AA177" s="26"/>
      <c r="AB177" s="26"/>
      <c r="AC177" s="26"/>
      <c r="AD177" s="26"/>
      <c r="AE177" s="26"/>
    </row>
    <row r="178" spans="1:31">
      <c r="A178" s="38" t="s">
        <v>378</v>
      </c>
      <c r="B178" s="39" t="s">
        <v>379</v>
      </c>
      <c r="C178" s="42">
        <v>60103344853</v>
      </c>
      <c r="D178" s="38" t="s">
        <v>381</v>
      </c>
      <c r="E178" s="69">
        <v>32007</v>
      </c>
      <c r="F178" s="103" t="s">
        <v>19</v>
      </c>
      <c r="G178" s="38" t="s">
        <v>383</v>
      </c>
      <c r="H178" s="78">
        <v>45560</v>
      </c>
      <c r="I178" s="38" t="s">
        <v>384</v>
      </c>
      <c r="J178" s="78">
        <v>45570</v>
      </c>
      <c r="K178" s="43"/>
      <c r="L178" s="43"/>
      <c r="M178" s="68"/>
      <c r="R178" s="38"/>
      <c r="S178" s="39"/>
      <c r="T178" s="41"/>
      <c r="U178" s="41"/>
      <c r="V178" s="41"/>
    </row>
    <row r="179" spans="1:31">
      <c r="A179" s="38" t="s">
        <v>385</v>
      </c>
      <c r="B179" s="39" t="s">
        <v>386</v>
      </c>
      <c r="C179" s="42" t="s">
        <v>389</v>
      </c>
      <c r="D179" s="38" t="s">
        <v>388</v>
      </c>
      <c r="E179" s="69">
        <v>25691</v>
      </c>
      <c r="F179" s="103" t="s">
        <v>19</v>
      </c>
      <c r="G179" s="38" t="s">
        <v>391</v>
      </c>
      <c r="H179" s="78">
        <v>45561</v>
      </c>
      <c r="I179" s="38" t="s">
        <v>392</v>
      </c>
      <c r="J179" s="78">
        <v>45570</v>
      </c>
      <c r="K179" s="43"/>
      <c r="L179" s="43"/>
      <c r="M179" s="68"/>
      <c r="R179" s="38"/>
      <c r="S179" s="39"/>
      <c r="T179" s="41"/>
      <c r="U179" s="41"/>
      <c r="V179" s="41"/>
    </row>
    <row r="180" spans="1:31">
      <c r="A180" s="38" t="s">
        <v>393</v>
      </c>
      <c r="B180" s="39" t="s">
        <v>394</v>
      </c>
      <c r="C180" s="42" t="s">
        <v>397</v>
      </c>
      <c r="D180" s="38" t="s">
        <v>396</v>
      </c>
      <c r="E180" s="69">
        <v>36597</v>
      </c>
      <c r="F180" s="103" t="s">
        <v>19</v>
      </c>
      <c r="G180" s="38" t="s">
        <v>399</v>
      </c>
      <c r="H180" s="78">
        <v>45561</v>
      </c>
      <c r="I180" s="38" t="s">
        <v>400</v>
      </c>
      <c r="J180" s="78">
        <v>45570</v>
      </c>
      <c r="K180" s="43"/>
      <c r="L180" s="43"/>
      <c r="M180" s="68"/>
      <c r="R180" s="38"/>
      <c r="S180" s="39"/>
      <c r="T180" s="41"/>
      <c r="U180" s="41"/>
      <c r="V180" s="41"/>
    </row>
    <row r="181" spans="1:31">
      <c r="A181" s="38" t="s">
        <v>401</v>
      </c>
      <c r="B181" s="39" t="s">
        <v>402</v>
      </c>
      <c r="C181" s="42" t="s">
        <v>405</v>
      </c>
      <c r="D181" s="38" t="s">
        <v>404</v>
      </c>
      <c r="E181" s="69">
        <v>28476</v>
      </c>
      <c r="F181" s="103" t="s">
        <v>19</v>
      </c>
      <c r="G181" s="38" t="s">
        <v>407</v>
      </c>
      <c r="H181" s="78">
        <v>45561</v>
      </c>
      <c r="I181" s="38" t="s">
        <v>408</v>
      </c>
      <c r="J181" s="78">
        <v>45570</v>
      </c>
      <c r="K181" s="43"/>
      <c r="L181" s="43"/>
      <c r="M181" s="68"/>
      <c r="R181" s="38"/>
      <c r="S181" s="39"/>
      <c r="T181" s="41"/>
      <c r="U181" s="41"/>
      <c r="V181" s="41"/>
    </row>
    <row r="182" spans="1:31">
      <c r="A182" s="9" t="s">
        <v>409</v>
      </c>
      <c r="B182" s="10" t="s">
        <v>410</v>
      </c>
      <c r="C182" s="12" t="s">
        <v>412</v>
      </c>
      <c r="D182" s="9" t="s">
        <v>411</v>
      </c>
      <c r="E182" s="11">
        <v>29930</v>
      </c>
      <c r="F182" s="106" t="s">
        <v>19</v>
      </c>
      <c r="G182" s="9" t="s">
        <v>414</v>
      </c>
      <c r="H182" s="75">
        <v>45563</v>
      </c>
      <c r="I182" s="9" t="s">
        <v>415</v>
      </c>
      <c r="J182" s="75">
        <v>45570</v>
      </c>
      <c r="K182" s="9" t="s">
        <v>416</v>
      </c>
      <c r="L182" s="15">
        <v>45204</v>
      </c>
      <c r="M182" s="14"/>
      <c r="N182" s="25"/>
      <c r="O182" s="25"/>
      <c r="P182" s="25"/>
      <c r="Q182" s="25"/>
      <c r="R182" s="9"/>
      <c r="S182" s="10"/>
      <c r="T182" s="16"/>
      <c r="U182" s="16"/>
      <c r="V182" s="16"/>
      <c r="W182" s="25"/>
      <c r="X182" s="25"/>
      <c r="Y182" s="25"/>
      <c r="Z182" s="25"/>
      <c r="AA182" s="25"/>
      <c r="AB182" s="25"/>
      <c r="AC182" s="25"/>
      <c r="AD182" s="25"/>
      <c r="AE182" s="25"/>
    </row>
    <row r="183" spans="1:31">
      <c r="A183" s="38" t="s">
        <v>417</v>
      </c>
      <c r="B183" s="39" t="s">
        <v>418</v>
      </c>
      <c r="C183" s="42" t="s">
        <v>421</v>
      </c>
      <c r="D183" s="38" t="s">
        <v>420</v>
      </c>
      <c r="E183" s="69">
        <v>33439</v>
      </c>
      <c r="F183" s="103" t="s">
        <v>19</v>
      </c>
      <c r="G183" s="38" t="s">
        <v>423</v>
      </c>
      <c r="H183" s="78">
        <v>45563</v>
      </c>
      <c r="I183" s="38" t="s">
        <v>424</v>
      </c>
      <c r="J183" s="78">
        <v>45570</v>
      </c>
      <c r="K183" s="43"/>
      <c r="L183" s="43"/>
      <c r="M183" s="68"/>
      <c r="R183" s="38"/>
      <c r="S183" s="39"/>
      <c r="T183" s="41"/>
      <c r="U183" s="41"/>
      <c r="V183" s="41"/>
    </row>
    <row r="184" spans="1:31">
      <c r="A184" s="1" t="s">
        <v>425</v>
      </c>
      <c r="B184" s="2" t="s">
        <v>426</v>
      </c>
      <c r="C184" s="4" t="s">
        <v>429</v>
      </c>
      <c r="D184" s="1" t="s">
        <v>428</v>
      </c>
      <c r="E184" s="3">
        <v>26750</v>
      </c>
      <c r="F184" s="101" t="s">
        <v>6</v>
      </c>
      <c r="G184" s="1" t="s">
        <v>431</v>
      </c>
      <c r="H184" s="77">
        <v>45563</v>
      </c>
      <c r="I184" s="7"/>
      <c r="J184" s="77">
        <v>45570</v>
      </c>
      <c r="K184" s="7"/>
      <c r="L184" s="7"/>
      <c r="M184" s="6"/>
      <c r="N184" s="26"/>
      <c r="O184" s="26"/>
      <c r="P184" s="26"/>
      <c r="Q184" s="26"/>
      <c r="R184" s="1"/>
      <c r="S184" s="2"/>
      <c r="T184" s="8"/>
      <c r="U184" s="8"/>
      <c r="V184" s="8"/>
      <c r="W184" s="26"/>
      <c r="X184" s="26"/>
      <c r="Y184" s="26"/>
      <c r="Z184" s="26"/>
      <c r="AA184" s="26"/>
      <c r="AB184" s="26"/>
      <c r="AC184" s="26"/>
      <c r="AD184" s="26"/>
      <c r="AE184" s="26"/>
    </row>
    <row r="185" spans="1:31">
      <c r="A185" s="1" t="s">
        <v>432</v>
      </c>
      <c r="B185" s="2" t="s">
        <v>433</v>
      </c>
      <c r="C185" s="4" t="s">
        <v>436</v>
      </c>
      <c r="D185" s="1" t="s">
        <v>435</v>
      </c>
      <c r="E185" s="3">
        <v>30321</v>
      </c>
      <c r="F185" s="101" t="s">
        <v>19</v>
      </c>
      <c r="G185" s="1" t="s">
        <v>438</v>
      </c>
      <c r="H185" s="77">
        <v>45567</v>
      </c>
      <c r="I185" s="1" t="s">
        <v>439</v>
      </c>
      <c r="J185" s="77">
        <v>45570</v>
      </c>
      <c r="K185" s="7"/>
      <c r="L185" s="7"/>
      <c r="M185" s="6"/>
      <c r="N185" s="26"/>
      <c r="O185" s="26"/>
      <c r="P185" s="26"/>
      <c r="Q185" s="26"/>
      <c r="R185" s="1"/>
      <c r="S185" s="2"/>
      <c r="T185" s="8"/>
      <c r="U185" s="8"/>
      <c r="V185" s="8"/>
      <c r="W185" s="26"/>
      <c r="X185" s="26"/>
      <c r="Y185" s="26"/>
      <c r="Z185" s="26"/>
      <c r="AA185" s="26"/>
      <c r="AB185" s="26"/>
      <c r="AC185" s="26"/>
      <c r="AD185" s="26"/>
      <c r="AE185" s="26"/>
    </row>
    <row r="186" spans="1:31">
      <c r="A186" s="38" t="s">
        <v>440</v>
      </c>
      <c r="B186" s="39" t="s">
        <v>441</v>
      </c>
      <c r="C186" s="42" t="s">
        <v>444</v>
      </c>
      <c r="D186" s="38" t="s">
        <v>443</v>
      </c>
      <c r="E186" s="69">
        <v>34912</v>
      </c>
      <c r="F186" s="103" t="s">
        <v>6</v>
      </c>
      <c r="G186" s="38" t="s">
        <v>446</v>
      </c>
      <c r="H186" s="78">
        <v>45567</v>
      </c>
      <c r="I186" s="38" t="s">
        <v>447</v>
      </c>
      <c r="J186" s="78">
        <v>45570</v>
      </c>
      <c r="K186" s="43"/>
      <c r="L186" s="43"/>
      <c r="M186" s="68"/>
      <c r="R186" s="38"/>
      <c r="S186" s="39"/>
      <c r="T186" s="41"/>
      <c r="U186" s="41"/>
      <c r="V186" s="41"/>
    </row>
    <row r="187" spans="1:31">
      <c r="A187" s="9" t="s">
        <v>455</v>
      </c>
      <c r="B187" s="10" t="s">
        <v>456</v>
      </c>
      <c r="C187" s="12" t="s">
        <v>458</v>
      </c>
      <c r="D187" s="10" t="s">
        <v>457</v>
      </c>
      <c r="E187" s="11">
        <v>26532</v>
      </c>
      <c r="F187" s="106" t="s">
        <v>6</v>
      </c>
      <c r="G187" s="9" t="s">
        <v>460</v>
      </c>
      <c r="H187" s="75">
        <v>45574</v>
      </c>
      <c r="I187" s="15"/>
      <c r="J187" s="25"/>
      <c r="K187" s="13"/>
      <c r="L187" s="15"/>
      <c r="M187" s="14"/>
      <c r="N187" s="25"/>
      <c r="O187" s="25"/>
      <c r="P187" s="25"/>
      <c r="Q187" s="25"/>
      <c r="R187" s="10"/>
      <c r="S187" s="10"/>
      <c r="T187" s="16"/>
      <c r="U187" s="16"/>
      <c r="V187" s="16"/>
      <c r="W187" s="25"/>
      <c r="X187" s="25"/>
      <c r="Y187" s="25"/>
      <c r="Z187" s="25"/>
      <c r="AA187" s="25"/>
      <c r="AB187" s="25"/>
      <c r="AC187" s="25"/>
      <c r="AD187" s="25"/>
      <c r="AE187" s="25"/>
    </row>
    <row r="188" spans="1:31">
      <c r="A188" s="9" t="s">
        <v>461</v>
      </c>
      <c r="B188" s="10" t="s">
        <v>462</v>
      </c>
      <c r="C188" s="12" t="s">
        <v>466</v>
      </c>
      <c r="D188" s="10" t="s">
        <v>465</v>
      </c>
      <c r="E188" s="11">
        <v>32180</v>
      </c>
      <c r="F188" s="106" t="s">
        <v>19</v>
      </c>
      <c r="G188" s="9" t="s">
        <v>468</v>
      </c>
      <c r="H188" s="75">
        <v>45574</v>
      </c>
      <c r="I188" s="15"/>
      <c r="J188" s="25"/>
      <c r="K188" s="13"/>
      <c r="L188" s="15"/>
      <c r="M188" s="14"/>
      <c r="N188" s="25"/>
      <c r="O188" s="25"/>
      <c r="P188" s="25"/>
      <c r="Q188" s="25"/>
      <c r="R188" s="10"/>
      <c r="S188" s="10"/>
      <c r="T188" s="16"/>
      <c r="U188" s="16"/>
      <c r="V188" s="16"/>
      <c r="W188" s="25"/>
      <c r="X188" s="25"/>
      <c r="Y188" s="25"/>
      <c r="Z188" s="25"/>
      <c r="AA188" s="25"/>
      <c r="AB188" s="25"/>
      <c r="AC188" s="25"/>
      <c r="AD188" s="25"/>
      <c r="AE188" s="25"/>
    </row>
    <row r="189" spans="1:31">
      <c r="A189" s="9" t="s">
        <v>469</v>
      </c>
      <c r="B189" s="10" t="s">
        <v>470</v>
      </c>
      <c r="C189" s="12" t="s">
        <v>473</v>
      </c>
      <c r="D189" s="10" t="s">
        <v>472</v>
      </c>
      <c r="E189" s="11">
        <v>31669</v>
      </c>
      <c r="F189" s="106" t="s">
        <v>19</v>
      </c>
      <c r="G189" s="9" t="s">
        <v>475</v>
      </c>
      <c r="H189" s="75">
        <v>45574</v>
      </c>
      <c r="I189" s="15"/>
      <c r="J189" s="25"/>
      <c r="K189" s="13"/>
      <c r="L189" s="15"/>
      <c r="M189" s="14"/>
      <c r="N189" s="25"/>
      <c r="O189" s="25"/>
      <c r="P189" s="25"/>
      <c r="Q189" s="25"/>
      <c r="R189" s="10"/>
      <c r="S189" s="10"/>
      <c r="T189" s="16"/>
      <c r="U189" s="16"/>
      <c r="V189" s="16"/>
      <c r="W189" s="25"/>
      <c r="X189" s="25"/>
      <c r="Y189" s="25"/>
      <c r="Z189" s="25"/>
      <c r="AA189" s="25"/>
      <c r="AB189" s="25"/>
      <c r="AC189" s="25"/>
      <c r="AD189" s="25"/>
      <c r="AE189" s="25"/>
    </row>
    <row r="190" spans="1:31">
      <c r="A190" s="9" t="s">
        <v>476</v>
      </c>
      <c r="B190" s="10" t="s">
        <v>477</v>
      </c>
      <c r="C190" s="12" t="s">
        <v>480</v>
      </c>
      <c r="D190" s="10" t="s">
        <v>479</v>
      </c>
      <c r="E190" s="11">
        <v>30267</v>
      </c>
      <c r="F190" s="106" t="s">
        <v>19</v>
      </c>
      <c r="G190" s="9" t="s">
        <v>482</v>
      </c>
      <c r="H190" s="75">
        <v>45574</v>
      </c>
      <c r="I190" s="15"/>
      <c r="J190" s="25"/>
      <c r="K190" s="13"/>
      <c r="L190" s="15"/>
      <c r="M190" s="14"/>
      <c r="N190" s="25"/>
      <c r="O190" s="25"/>
      <c r="P190" s="25"/>
      <c r="Q190" s="25"/>
      <c r="R190" s="10"/>
      <c r="S190" s="10"/>
      <c r="T190" s="16"/>
      <c r="U190" s="16"/>
      <c r="V190" s="16"/>
      <c r="W190" s="25"/>
      <c r="X190" s="25"/>
      <c r="Y190" s="25"/>
      <c r="Z190" s="25"/>
      <c r="AA190" s="25"/>
      <c r="AB190" s="25"/>
      <c r="AC190" s="25"/>
      <c r="AD190" s="25"/>
      <c r="AE190" s="25"/>
    </row>
    <row r="191" spans="1:31">
      <c r="A191" s="38" t="s">
        <v>483</v>
      </c>
      <c r="B191" s="39" t="s">
        <v>484</v>
      </c>
      <c r="C191" s="42" t="s">
        <v>487</v>
      </c>
      <c r="D191" s="39" t="s">
        <v>486</v>
      </c>
      <c r="E191" s="69">
        <v>34494</v>
      </c>
      <c r="F191" s="103" t="s">
        <v>19</v>
      </c>
      <c r="G191" s="38" t="s">
        <v>489</v>
      </c>
      <c r="H191" s="78">
        <v>45574</v>
      </c>
      <c r="I191" s="43"/>
      <c r="K191" s="40"/>
      <c r="L191" s="43"/>
      <c r="M191" s="68"/>
      <c r="R191" s="39"/>
      <c r="S191" s="39"/>
      <c r="T191" s="41"/>
      <c r="U191" s="41"/>
      <c r="V191" s="41"/>
    </row>
    <row r="192" spans="1:31">
      <c r="A192" s="9" t="s">
        <v>490</v>
      </c>
      <c r="B192" s="10" t="s">
        <v>491</v>
      </c>
      <c r="C192" s="12" t="s">
        <v>493</v>
      </c>
      <c r="D192" s="10" t="s">
        <v>492</v>
      </c>
      <c r="E192" s="11">
        <v>45207</v>
      </c>
      <c r="F192" s="106" t="s">
        <v>19</v>
      </c>
      <c r="G192" s="9" t="s">
        <v>495</v>
      </c>
      <c r="H192" s="75">
        <v>45577</v>
      </c>
      <c r="I192" s="15"/>
      <c r="J192" s="25"/>
      <c r="K192" s="13"/>
      <c r="L192" s="15"/>
      <c r="M192" s="14"/>
      <c r="N192" s="25"/>
      <c r="O192" s="25"/>
      <c r="P192" s="25"/>
      <c r="Q192" s="25"/>
      <c r="R192" s="10"/>
      <c r="S192" s="10"/>
      <c r="T192" s="16"/>
      <c r="U192" s="16"/>
      <c r="V192" s="16"/>
      <c r="W192" s="25"/>
      <c r="X192" s="25"/>
      <c r="Y192" s="25"/>
      <c r="Z192" s="25"/>
      <c r="AA192" s="25"/>
      <c r="AB192" s="25"/>
      <c r="AC192" s="25"/>
      <c r="AD192" s="25"/>
      <c r="AE192" s="25"/>
    </row>
    <row r="193" spans="1:31">
      <c r="A193" s="1" t="s">
        <v>503</v>
      </c>
      <c r="B193" s="2" t="s">
        <v>504</v>
      </c>
      <c r="C193" s="4" t="s">
        <v>507</v>
      </c>
      <c r="D193" s="2" t="s">
        <v>506</v>
      </c>
      <c r="E193" s="3">
        <v>30990</v>
      </c>
      <c r="F193" s="101" t="s">
        <v>19</v>
      </c>
      <c r="G193" s="1" t="s">
        <v>509</v>
      </c>
      <c r="H193" s="77">
        <v>45577</v>
      </c>
      <c r="I193" s="7"/>
      <c r="J193" s="26"/>
      <c r="K193" s="5"/>
      <c r="L193" s="7"/>
      <c r="M193" s="6"/>
      <c r="N193" s="26"/>
      <c r="O193" s="26"/>
      <c r="P193" s="26"/>
      <c r="Q193" s="26"/>
      <c r="R193" s="2"/>
      <c r="S193" s="2"/>
      <c r="T193" s="8"/>
      <c r="U193" s="8"/>
      <c r="V193" s="8"/>
      <c r="W193" s="26"/>
      <c r="X193" s="26"/>
      <c r="Y193" s="26"/>
      <c r="Z193" s="26"/>
      <c r="AA193" s="26"/>
      <c r="AB193" s="26"/>
      <c r="AC193" s="26"/>
      <c r="AD193" s="26"/>
      <c r="AE193" s="26"/>
    </row>
    <row r="194" spans="1:31">
      <c r="A194" s="38" t="s">
        <v>510</v>
      </c>
      <c r="B194" s="39" t="s">
        <v>511</v>
      </c>
      <c r="C194" s="42" t="s">
        <v>513</v>
      </c>
      <c r="D194" s="39" t="s">
        <v>512</v>
      </c>
      <c r="E194" s="69">
        <v>32840</v>
      </c>
      <c r="F194" s="103" t="s">
        <v>6</v>
      </c>
      <c r="G194" s="38" t="s">
        <v>515</v>
      </c>
      <c r="H194" s="78">
        <v>45577</v>
      </c>
      <c r="I194" s="43"/>
      <c r="J194" s="43"/>
      <c r="K194" s="40"/>
      <c r="L194" s="40"/>
      <c r="M194" s="68"/>
      <c r="R194" s="39"/>
      <c r="S194" s="39"/>
      <c r="T194" s="41"/>
      <c r="U194" s="41"/>
      <c r="V194" s="41"/>
    </row>
    <row r="195" spans="1:31">
      <c r="A195" s="38" t="s">
        <v>516</v>
      </c>
      <c r="B195" s="39" t="s">
        <v>517</v>
      </c>
      <c r="C195" s="42" t="s">
        <v>520</v>
      </c>
      <c r="D195" s="39" t="s">
        <v>519</v>
      </c>
      <c r="E195" s="69">
        <v>33355</v>
      </c>
      <c r="F195" s="103" t="s">
        <v>19</v>
      </c>
      <c r="G195" s="38" t="s">
        <v>522</v>
      </c>
      <c r="H195" s="78">
        <v>45579</v>
      </c>
      <c r="I195" s="43"/>
      <c r="J195" s="43"/>
      <c r="K195" s="40"/>
      <c r="L195" s="40"/>
      <c r="M195" s="68"/>
      <c r="R195" s="39"/>
      <c r="S195" s="39"/>
      <c r="T195" s="41"/>
      <c r="U195" s="41"/>
      <c r="V195" s="41"/>
    </row>
    <row r="196" spans="1:31">
      <c r="A196" s="38" t="s">
        <v>523</v>
      </c>
      <c r="B196" s="39" t="s">
        <v>524</v>
      </c>
      <c r="C196" s="42" t="s">
        <v>526</v>
      </c>
      <c r="D196" s="39" t="s">
        <v>525</v>
      </c>
      <c r="E196" s="69">
        <v>34308</v>
      </c>
      <c r="F196" s="103" t="s">
        <v>19</v>
      </c>
      <c r="G196" s="38" t="s">
        <v>528</v>
      </c>
      <c r="H196" s="78">
        <v>45579</v>
      </c>
      <c r="I196" s="38" t="s">
        <v>529</v>
      </c>
      <c r="K196" s="38" t="s">
        <v>530</v>
      </c>
      <c r="M196" s="40"/>
      <c r="R196" s="39"/>
      <c r="S196" s="39"/>
      <c r="T196" s="41"/>
      <c r="U196" s="41"/>
      <c r="V196" s="41"/>
    </row>
    <row r="197" spans="1:31">
      <c r="A197" s="1" t="s">
        <v>531</v>
      </c>
      <c r="B197" s="2" t="s">
        <v>532</v>
      </c>
      <c r="C197" s="4" t="s">
        <v>535</v>
      </c>
      <c r="D197" s="2" t="s">
        <v>534</v>
      </c>
      <c r="E197" s="3">
        <v>32671</v>
      </c>
      <c r="F197" s="101" t="s">
        <v>19</v>
      </c>
      <c r="G197" s="1" t="s">
        <v>537</v>
      </c>
      <c r="H197" s="77">
        <v>45579</v>
      </c>
      <c r="I197" s="7"/>
      <c r="J197" s="26"/>
      <c r="K197" s="7"/>
      <c r="L197" s="26"/>
      <c r="M197" s="5"/>
      <c r="N197" s="26"/>
      <c r="O197" s="26"/>
      <c r="P197" s="26"/>
      <c r="Q197" s="26"/>
      <c r="R197" s="2"/>
      <c r="S197" s="2"/>
      <c r="T197" s="8"/>
      <c r="U197" s="8"/>
      <c r="V197" s="8"/>
      <c r="W197" s="26"/>
      <c r="X197" s="26"/>
      <c r="Y197" s="26"/>
      <c r="Z197" s="26"/>
      <c r="AA197" s="26"/>
      <c r="AB197" s="26"/>
      <c r="AC197" s="26"/>
      <c r="AD197" s="26"/>
      <c r="AE197" s="26"/>
    </row>
    <row r="198" spans="1:31">
      <c r="A198" s="38" t="s">
        <v>538</v>
      </c>
      <c r="B198" s="39" t="s">
        <v>539</v>
      </c>
      <c r="C198" s="42" t="s">
        <v>541</v>
      </c>
      <c r="D198" s="39" t="s">
        <v>540</v>
      </c>
      <c r="E198" s="69">
        <v>26000</v>
      </c>
      <c r="F198" s="103" t="s">
        <v>19</v>
      </c>
      <c r="G198" s="38" t="s">
        <v>543</v>
      </c>
      <c r="H198" s="78">
        <v>45579</v>
      </c>
      <c r="I198" s="43"/>
      <c r="K198" s="38" t="s">
        <v>544</v>
      </c>
      <c r="M198" s="40"/>
      <c r="R198" s="39"/>
      <c r="S198" s="39"/>
      <c r="T198" s="41"/>
      <c r="U198" s="41"/>
      <c r="V198" s="41"/>
    </row>
    <row r="199" spans="1:31">
      <c r="A199" s="38" t="s">
        <v>545</v>
      </c>
      <c r="B199" s="39" t="s">
        <v>546</v>
      </c>
      <c r="C199" s="42" t="s">
        <v>549</v>
      </c>
      <c r="D199" s="39" t="s">
        <v>548</v>
      </c>
      <c r="E199" s="69">
        <v>22828</v>
      </c>
      <c r="F199" s="103" t="s">
        <v>19</v>
      </c>
      <c r="G199" s="38" t="s">
        <v>551</v>
      </c>
      <c r="H199" s="78">
        <v>45583</v>
      </c>
      <c r="I199" s="38" t="s">
        <v>552</v>
      </c>
      <c r="K199" s="43"/>
      <c r="M199" s="40"/>
      <c r="R199" s="39"/>
      <c r="S199" s="39"/>
      <c r="T199" s="41"/>
      <c r="U199" s="41"/>
      <c r="V199" s="41"/>
    </row>
    <row r="200" spans="1:31">
      <c r="A200" s="1" t="s">
        <v>553</v>
      </c>
      <c r="B200" s="2" t="s">
        <v>554</v>
      </c>
      <c r="C200" s="4" t="s">
        <v>557</v>
      </c>
      <c r="D200" s="2" t="s">
        <v>556</v>
      </c>
      <c r="E200" s="3">
        <v>33447</v>
      </c>
      <c r="F200" s="101" t="s">
        <v>19</v>
      </c>
      <c r="G200" s="1" t="s">
        <v>559</v>
      </c>
      <c r="H200" s="77">
        <v>45583</v>
      </c>
      <c r="I200" s="1" t="s">
        <v>560</v>
      </c>
      <c r="J200" s="26"/>
      <c r="K200" s="7"/>
      <c r="L200" s="26"/>
      <c r="M200" s="5"/>
      <c r="N200" s="26"/>
      <c r="O200" s="26"/>
      <c r="P200" s="26"/>
      <c r="Q200" s="26"/>
      <c r="R200" s="2"/>
      <c r="S200" s="2"/>
      <c r="T200" s="8"/>
      <c r="U200" s="8"/>
      <c r="V200" s="8"/>
      <c r="W200" s="26"/>
      <c r="X200" s="26"/>
      <c r="Y200" s="26"/>
      <c r="Z200" s="26"/>
      <c r="AA200" s="26"/>
      <c r="AB200" s="26"/>
      <c r="AC200" s="26"/>
      <c r="AD200" s="26"/>
      <c r="AE200" s="26"/>
    </row>
    <row r="201" spans="1:31">
      <c r="A201" s="1" t="s">
        <v>561</v>
      </c>
      <c r="B201" s="2" t="s">
        <v>562</v>
      </c>
      <c r="C201" s="4" t="s">
        <v>565</v>
      </c>
      <c r="D201" s="2" t="s">
        <v>564</v>
      </c>
      <c r="E201" s="3">
        <v>33750</v>
      </c>
      <c r="F201" s="101" t="s">
        <v>19</v>
      </c>
      <c r="G201" s="1" t="s">
        <v>567</v>
      </c>
      <c r="H201" s="77">
        <v>45583</v>
      </c>
      <c r="I201" s="1" t="s">
        <v>568</v>
      </c>
      <c r="J201" s="26"/>
      <c r="K201" s="7"/>
      <c r="L201" s="26"/>
      <c r="M201" s="5"/>
      <c r="N201" s="26"/>
      <c r="O201" s="26"/>
      <c r="P201" s="26"/>
      <c r="Q201" s="26"/>
      <c r="R201" s="2"/>
      <c r="S201" s="2"/>
      <c r="T201" s="8"/>
      <c r="U201" s="8"/>
      <c r="V201" s="8"/>
      <c r="W201" s="26"/>
      <c r="X201" s="26"/>
      <c r="Y201" s="26"/>
      <c r="Z201" s="26"/>
      <c r="AA201" s="26"/>
      <c r="AB201" s="26"/>
      <c r="AC201" s="26"/>
      <c r="AD201" s="26"/>
      <c r="AE201" s="26"/>
    </row>
    <row r="202" spans="1:31">
      <c r="A202" s="38" t="s">
        <v>569</v>
      </c>
      <c r="B202" s="39" t="s">
        <v>570</v>
      </c>
      <c r="C202" s="42" t="s">
        <v>573</v>
      </c>
      <c r="D202" s="39" t="s">
        <v>572</v>
      </c>
      <c r="E202" s="69">
        <v>34123</v>
      </c>
      <c r="F202" s="103" t="s">
        <v>19</v>
      </c>
      <c r="G202" s="38" t="s">
        <v>575</v>
      </c>
      <c r="H202" s="78">
        <v>45583</v>
      </c>
      <c r="I202" s="38" t="s">
        <v>576</v>
      </c>
      <c r="K202" s="38" t="s">
        <v>577</v>
      </c>
      <c r="M202" s="39" t="s">
        <v>578</v>
      </c>
      <c r="R202" s="39"/>
      <c r="S202" s="39"/>
      <c r="T202" s="41"/>
      <c r="U202" s="41"/>
      <c r="V202" s="41"/>
    </row>
    <row r="203" spans="1:31">
      <c r="A203" s="38" t="s">
        <v>579</v>
      </c>
      <c r="B203" s="39" t="s">
        <v>580</v>
      </c>
      <c r="C203" s="42" t="s">
        <v>583</v>
      </c>
      <c r="D203" s="39" t="s">
        <v>582</v>
      </c>
      <c r="E203" s="69">
        <v>29311</v>
      </c>
      <c r="F203" s="103" t="s">
        <v>19</v>
      </c>
      <c r="G203" s="38" t="s">
        <v>585</v>
      </c>
      <c r="H203" s="78">
        <v>45584</v>
      </c>
      <c r="I203" s="43"/>
      <c r="K203" s="38" t="s">
        <v>586</v>
      </c>
      <c r="M203" s="40"/>
      <c r="R203" s="39"/>
      <c r="S203" s="39"/>
      <c r="T203" s="41"/>
      <c r="U203" s="41"/>
      <c r="V203" s="41"/>
    </row>
    <row r="204" spans="1:31">
      <c r="A204" s="39" t="s">
        <v>588</v>
      </c>
      <c r="B204" s="39" t="s">
        <v>589</v>
      </c>
      <c r="C204" s="42" t="s">
        <v>592</v>
      </c>
      <c r="D204" s="39" t="s">
        <v>591</v>
      </c>
      <c r="E204" s="69">
        <v>45859</v>
      </c>
      <c r="F204" s="103" t="s">
        <v>19</v>
      </c>
      <c r="G204" s="38" t="s">
        <v>594</v>
      </c>
      <c r="H204" s="78">
        <v>45588</v>
      </c>
      <c r="I204" s="38" t="s">
        <v>595</v>
      </c>
      <c r="K204" s="38" t="s">
        <v>596</v>
      </c>
      <c r="M204" s="40"/>
      <c r="R204" s="40"/>
      <c r="S204" s="39"/>
      <c r="T204" s="39"/>
      <c r="U204" s="41"/>
      <c r="V204" s="41"/>
    </row>
    <row r="205" spans="1:31">
      <c r="A205" s="39" t="s">
        <v>597</v>
      </c>
      <c r="B205" s="39" t="s">
        <v>598</v>
      </c>
      <c r="C205" s="42" t="s">
        <v>600</v>
      </c>
      <c r="D205" s="39" t="s">
        <v>599</v>
      </c>
      <c r="E205" s="69">
        <v>32666</v>
      </c>
      <c r="F205" s="103" t="s">
        <v>19</v>
      </c>
      <c r="G205" s="38" t="s">
        <v>602</v>
      </c>
      <c r="H205" s="78">
        <v>45588</v>
      </c>
      <c r="I205" s="38"/>
      <c r="K205" s="43"/>
      <c r="M205" s="40"/>
      <c r="R205" s="40"/>
      <c r="S205" s="39"/>
      <c r="T205" s="39"/>
      <c r="U205" s="41"/>
      <c r="V205" s="41"/>
    </row>
    <row r="206" spans="1:31">
      <c r="A206" s="39" t="s">
        <v>603</v>
      </c>
      <c r="B206" s="39" t="s">
        <v>604</v>
      </c>
      <c r="C206" s="42" t="s">
        <v>606</v>
      </c>
      <c r="D206" s="39" t="s">
        <v>605</v>
      </c>
      <c r="E206" s="69">
        <v>22448</v>
      </c>
      <c r="F206" s="103" t="s">
        <v>19</v>
      </c>
      <c r="G206" s="38" t="s">
        <v>608</v>
      </c>
      <c r="H206" s="78">
        <v>45588</v>
      </c>
      <c r="I206" s="38"/>
      <c r="K206" s="43"/>
      <c r="M206" s="40"/>
      <c r="R206" s="40"/>
      <c r="S206" s="39"/>
      <c r="T206" s="39"/>
      <c r="U206" s="41"/>
      <c r="V206" s="41"/>
    </row>
    <row r="207" spans="1:31">
      <c r="A207" s="39" t="s">
        <v>609</v>
      </c>
      <c r="B207" s="39" t="s">
        <v>610</v>
      </c>
      <c r="C207" s="42" t="s">
        <v>612</v>
      </c>
      <c r="D207" s="39" t="s">
        <v>611</v>
      </c>
      <c r="E207" s="69">
        <v>31701</v>
      </c>
      <c r="F207" s="103" t="s">
        <v>19</v>
      </c>
      <c r="G207" s="38" t="s">
        <v>614</v>
      </c>
      <c r="H207" s="78">
        <v>45588</v>
      </c>
      <c r="I207" s="38"/>
      <c r="K207" s="38" t="s">
        <v>615</v>
      </c>
      <c r="M207" s="38" t="s">
        <v>616</v>
      </c>
      <c r="R207" s="40"/>
      <c r="S207" s="39"/>
      <c r="T207" s="39"/>
      <c r="U207" s="41"/>
      <c r="V207" s="41"/>
    </row>
    <row r="208" spans="1:31">
      <c r="A208" s="39" t="s">
        <v>617</v>
      </c>
      <c r="B208" s="39" t="s">
        <v>618</v>
      </c>
      <c r="C208" s="42" t="s">
        <v>620</v>
      </c>
      <c r="D208" s="39" t="s">
        <v>37</v>
      </c>
      <c r="E208" s="69">
        <v>27088</v>
      </c>
      <c r="F208" s="103" t="s">
        <v>19</v>
      </c>
      <c r="G208" s="38" t="s">
        <v>622</v>
      </c>
      <c r="H208" s="78">
        <v>45588</v>
      </c>
      <c r="I208" s="38"/>
      <c r="K208" s="38" t="s">
        <v>623</v>
      </c>
      <c r="M208" s="40"/>
      <c r="R208" s="40"/>
      <c r="S208" s="39"/>
      <c r="T208" s="39"/>
      <c r="U208" s="41"/>
      <c r="V208" s="41"/>
    </row>
    <row r="209" spans="1:31">
      <c r="A209" s="10" t="s">
        <v>624</v>
      </c>
      <c r="B209" s="10" t="s">
        <v>625</v>
      </c>
      <c r="C209" s="12" t="s">
        <v>628</v>
      </c>
      <c r="D209" s="10" t="s">
        <v>627</v>
      </c>
      <c r="E209" s="11">
        <v>31481</v>
      </c>
      <c r="F209" s="106" t="s">
        <v>6</v>
      </c>
      <c r="G209" s="9" t="s">
        <v>630</v>
      </c>
      <c r="H209" s="75">
        <v>45588</v>
      </c>
      <c r="I209" s="9" t="s">
        <v>631</v>
      </c>
      <c r="J209" s="25"/>
      <c r="K209" s="15"/>
      <c r="L209" s="25"/>
      <c r="M209" s="13"/>
      <c r="N209" s="25"/>
      <c r="O209" s="25"/>
      <c r="P209" s="25"/>
      <c r="Q209" s="25"/>
      <c r="R209" s="13"/>
      <c r="S209" s="10"/>
      <c r="T209" s="10"/>
      <c r="U209" s="16"/>
      <c r="V209" s="16"/>
      <c r="W209" s="25"/>
      <c r="X209" s="25"/>
      <c r="Y209" s="25"/>
      <c r="Z209" s="25"/>
      <c r="AA209" s="25"/>
      <c r="AB209" s="25"/>
      <c r="AC209" s="25"/>
      <c r="AD209" s="25"/>
      <c r="AE209" s="25"/>
    </row>
    <row r="210" spans="1:31">
      <c r="A210" s="10" t="s">
        <v>632</v>
      </c>
      <c r="B210" s="10" t="s">
        <v>633</v>
      </c>
      <c r="C210" s="12" t="s">
        <v>636</v>
      </c>
      <c r="D210" s="10" t="s">
        <v>635</v>
      </c>
      <c r="E210" s="11">
        <v>27453</v>
      </c>
      <c r="F210" s="106" t="s">
        <v>19</v>
      </c>
      <c r="G210" s="9" t="s">
        <v>638</v>
      </c>
      <c r="H210" s="75">
        <v>45588</v>
      </c>
      <c r="I210" s="9"/>
      <c r="J210" s="25"/>
      <c r="K210" s="15"/>
      <c r="L210" s="25"/>
      <c r="M210" s="13"/>
      <c r="N210" s="25"/>
      <c r="O210" s="25"/>
      <c r="P210" s="25"/>
      <c r="Q210" s="25"/>
      <c r="R210" s="13"/>
      <c r="S210" s="10"/>
      <c r="T210" s="10"/>
      <c r="U210" s="16"/>
      <c r="V210" s="16"/>
      <c r="W210" s="25"/>
      <c r="X210" s="25"/>
      <c r="Y210" s="25"/>
      <c r="Z210" s="25"/>
      <c r="AA210" s="25"/>
      <c r="AB210" s="25"/>
      <c r="AC210" s="25"/>
      <c r="AD210" s="25"/>
      <c r="AE210" s="25"/>
    </row>
    <row r="211" spans="1:31">
      <c r="A211" s="27" t="s">
        <v>639</v>
      </c>
      <c r="B211" s="27" t="s">
        <v>640</v>
      </c>
      <c r="C211" s="29" t="s">
        <v>643</v>
      </c>
      <c r="D211" s="27" t="s">
        <v>642</v>
      </c>
      <c r="E211" s="28">
        <v>28753</v>
      </c>
      <c r="F211" s="110" t="s">
        <v>19</v>
      </c>
      <c r="G211" s="31" t="s">
        <v>645</v>
      </c>
      <c r="H211" s="85">
        <v>45588</v>
      </c>
      <c r="I211" s="31" t="s">
        <v>646</v>
      </c>
      <c r="J211" s="37"/>
      <c r="K211" s="32"/>
      <c r="L211" s="37"/>
      <c r="M211" s="30"/>
      <c r="N211" s="37"/>
      <c r="O211" s="37"/>
      <c r="P211" s="37"/>
      <c r="Q211" s="37"/>
      <c r="R211" s="30"/>
      <c r="S211" s="27"/>
      <c r="T211" s="27"/>
      <c r="U211" s="33"/>
      <c r="V211" s="33"/>
      <c r="W211" s="37"/>
      <c r="X211" s="37"/>
      <c r="Y211" s="37"/>
      <c r="Z211" s="37"/>
      <c r="AA211" s="37"/>
      <c r="AB211" s="37"/>
      <c r="AC211" s="37"/>
      <c r="AD211" s="37"/>
      <c r="AE211" s="37"/>
    </row>
    <row r="212" spans="1:31">
      <c r="A212" s="39" t="s">
        <v>647</v>
      </c>
      <c r="B212" s="39" t="s">
        <v>648</v>
      </c>
      <c r="C212" s="42" t="s">
        <v>650</v>
      </c>
      <c r="D212" s="39" t="s">
        <v>649</v>
      </c>
      <c r="E212" s="69">
        <v>36454</v>
      </c>
      <c r="F212" s="103" t="s">
        <v>19</v>
      </c>
      <c r="G212" s="38" t="s">
        <v>652</v>
      </c>
      <c r="H212" s="78">
        <v>45595</v>
      </c>
      <c r="I212" s="34"/>
      <c r="K212" s="34"/>
      <c r="M212" s="34"/>
      <c r="R212" s="34"/>
    </row>
    <row r="213" spans="1:31">
      <c r="A213" s="2" t="s">
        <v>653</v>
      </c>
      <c r="B213" s="2" t="s">
        <v>654</v>
      </c>
      <c r="C213" s="4">
        <v>601110384003</v>
      </c>
      <c r="D213" s="2" t="s">
        <v>656</v>
      </c>
      <c r="E213" s="3">
        <v>31347</v>
      </c>
      <c r="F213" s="101" t="s">
        <v>19</v>
      </c>
      <c r="G213" s="1" t="s">
        <v>658</v>
      </c>
      <c r="H213" s="77">
        <v>45595</v>
      </c>
      <c r="I213" s="35"/>
      <c r="J213" s="26"/>
      <c r="K213" s="35"/>
      <c r="L213" s="26"/>
      <c r="M213" s="35"/>
      <c r="N213" s="26"/>
      <c r="O213" s="26"/>
      <c r="P213" s="26"/>
      <c r="Q213" s="26"/>
      <c r="R213" s="35"/>
      <c r="S213" s="26"/>
      <c r="T213" s="26"/>
      <c r="U213" s="26"/>
      <c r="V213" s="26"/>
      <c r="W213" s="26"/>
      <c r="X213" s="26"/>
      <c r="Y213" s="26"/>
      <c r="Z213" s="26"/>
      <c r="AA213" s="26"/>
      <c r="AB213" s="26"/>
      <c r="AC213" s="26"/>
      <c r="AD213" s="26"/>
      <c r="AE213" s="26"/>
    </row>
    <row r="214" spans="1:31">
      <c r="A214" s="2" t="s">
        <v>659</v>
      </c>
      <c r="B214" s="2" t="s">
        <v>660</v>
      </c>
      <c r="C214" s="4" t="s">
        <v>663</v>
      </c>
      <c r="D214" s="2" t="s">
        <v>662</v>
      </c>
      <c r="E214" s="3">
        <v>29027</v>
      </c>
      <c r="F214" s="101" t="s">
        <v>19</v>
      </c>
      <c r="G214" s="1" t="s">
        <v>665</v>
      </c>
      <c r="H214" s="77">
        <v>45595</v>
      </c>
      <c r="I214" s="35"/>
      <c r="J214" s="26"/>
      <c r="K214" s="35"/>
      <c r="L214" s="26"/>
      <c r="M214" s="35"/>
      <c r="N214" s="26"/>
      <c r="O214" s="26"/>
      <c r="P214" s="26"/>
      <c r="Q214" s="26"/>
      <c r="R214" s="35"/>
      <c r="S214" s="26"/>
      <c r="T214" s="26"/>
      <c r="U214" s="26"/>
      <c r="V214" s="26"/>
      <c r="W214" s="26"/>
      <c r="X214" s="26"/>
      <c r="Y214" s="26"/>
      <c r="Z214" s="26"/>
      <c r="AA214" s="26"/>
      <c r="AB214" s="26"/>
      <c r="AC214" s="26"/>
      <c r="AD214" s="26"/>
      <c r="AE214" s="26"/>
    </row>
    <row r="215" spans="1:31">
      <c r="A215" s="39" t="s">
        <v>666</v>
      </c>
      <c r="B215" s="39" t="s">
        <v>667</v>
      </c>
      <c r="C215" s="42" t="s">
        <v>669</v>
      </c>
      <c r="D215" s="39" t="s">
        <v>668</v>
      </c>
      <c r="E215" s="69">
        <v>29933</v>
      </c>
      <c r="F215" s="103" t="s">
        <v>19</v>
      </c>
      <c r="G215" s="38" t="s">
        <v>671</v>
      </c>
      <c r="H215" s="78">
        <v>45595</v>
      </c>
      <c r="I215" s="34" t="s">
        <v>672</v>
      </c>
      <c r="K215" s="34" t="s">
        <v>673</v>
      </c>
      <c r="M215" s="34"/>
      <c r="R215" s="34"/>
    </row>
    <row r="216" spans="1:31">
      <c r="A216" s="27" t="s">
        <v>674</v>
      </c>
      <c r="B216" s="27" t="s">
        <v>675</v>
      </c>
      <c r="C216" s="29" t="s">
        <v>678</v>
      </c>
      <c r="D216" s="27" t="s">
        <v>677</v>
      </c>
      <c r="E216" s="28">
        <v>26999</v>
      </c>
      <c r="F216" s="110" t="s">
        <v>19</v>
      </c>
      <c r="G216" s="31" t="s">
        <v>680</v>
      </c>
      <c r="H216" s="85">
        <v>45597</v>
      </c>
      <c r="I216" s="36" t="s">
        <v>646</v>
      </c>
      <c r="J216" s="37"/>
      <c r="K216" s="36"/>
      <c r="L216" s="37"/>
      <c r="M216" s="36"/>
      <c r="N216" s="37"/>
      <c r="O216" s="37"/>
      <c r="P216" s="37"/>
      <c r="Q216" s="37"/>
      <c r="R216" s="36"/>
      <c r="S216" s="37"/>
      <c r="T216" s="37"/>
      <c r="U216" s="37"/>
      <c r="V216" s="37"/>
      <c r="W216" s="37"/>
      <c r="X216" s="37"/>
      <c r="Y216" s="37"/>
      <c r="Z216" s="37"/>
      <c r="AA216" s="37"/>
      <c r="AB216" s="37"/>
      <c r="AC216" s="37"/>
      <c r="AD216" s="37"/>
      <c r="AE216" s="37"/>
    </row>
    <row r="217" spans="1:31">
      <c r="A217" s="39" t="s">
        <v>681</v>
      </c>
      <c r="B217" s="39" t="s">
        <v>682</v>
      </c>
      <c r="C217" s="42" t="s">
        <v>685</v>
      </c>
      <c r="D217" s="39" t="s">
        <v>684</v>
      </c>
      <c r="E217" s="69">
        <v>32540</v>
      </c>
      <c r="F217" s="103" t="s">
        <v>19</v>
      </c>
      <c r="G217" s="38" t="s">
        <v>687</v>
      </c>
      <c r="H217" s="78">
        <v>45597</v>
      </c>
      <c r="I217" s="34" t="s">
        <v>688</v>
      </c>
      <c r="K217" s="34"/>
      <c r="M217" s="34"/>
      <c r="R217" s="34"/>
    </row>
    <row r="218" spans="1:31">
      <c r="A218" s="39" t="s">
        <v>689</v>
      </c>
      <c r="B218" s="39" t="s">
        <v>690</v>
      </c>
      <c r="C218" s="42" t="s">
        <v>693</v>
      </c>
      <c r="D218" s="39" t="s">
        <v>692</v>
      </c>
      <c r="E218" s="69">
        <v>29374</v>
      </c>
      <c r="F218" s="103" t="s">
        <v>19</v>
      </c>
      <c r="G218" s="38" t="s">
        <v>695</v>
      </c>
      <c r="H218" s="78">
        <v>45597</v>
      </c>
      <c r="I218" s="34"/>
      <c r="K218" s="34"/>
      <c r="M218" s="34"/>
      <c r="R218" s="34"/>
    </row>
    <row r="219" spans="1:31">
      <c r="A219" s="39" t="s">
        <v>696</v>
      </c>
      <c r="B219" s="39" t="s">
        <v>697</v>
      </c>
      <c r="C219" s="42" t="s">
        <v>700</v>
      </c>
      <c r="D219" s="39" t="s">
        <v>699</v>
      </c>
      <c r="E219" s="69">
        <v>28295</v>
      </c>
      <c r="F219" s="103" t="s">
        <v>6</v>
      </c>
      <c r="G219" s="38" t="s">
        <v>702</v>
      </c>
      <c r="H219" s="78">
        <v>45597</v>
      </c>
      <c r="I219" s="34" t="s">
        <v>703</v>
      </c>
      <c r="K219" s="34"/>
      <c r="M219" s="34"/>
      <c r="R219" s="34"/>
    </row>
    <row r="220" spans="1:31">
      <c r="A220" s="39" t="s">
        <v>704</v>
      </c>
      <c r="B220" s="39" t="s">
        <v>705</v>
      </c>
      <c r="C220" s="42" t="s">
        <v>708</v>
      </c>
      <c r="D220" s="39" t="s">
        <v>707</v>
      </c>
      <c r="E220" s="69">
        <v>29274</v>
      </c>
      <c r="F220" s="103" t="s">
        <v>6</v>
      </c>
      <c r="G220" s="38" t="s">
        <v>710</v>
      </c>
      <c r="H220" s="78">
        <v>45597</v>
      </c>
      <c r="I220" s="34"/>
      <c r="K220" s="34"/>
      <c r="M220" s="34"/>
      <c r="R220" s="34"/>
    </row>
    <row r="221" spans="1:31">
      <c r="A221" s="39" t="s">
        <v>711</v>
      </c>
      <c r="B221" s="39" t="s">
        <v>712</v>
      </c>
      <c r="C221" s="42" t="s">
        <v>715</v>
      </c>
      <c r="D221" s="39" t="s">
        <v>714</v>
      </c>
      <c r="E221" s="69">
        <v>31801</v>
      </c>
      <c r="F221" s="103" t="s">
        <v>19</v>
      </c>
      <c r="G221" s="38" t="s">
        <v>717</v>
      </c>
      <c r="H221" s="78">
        <v>45603</v>
      </c>
      <c r="I221" s="40"/>
      <c r="K221" s="40"/>
      <c r="M221" s="40"/>
      <c r="R221" s="39"/>
      <c r="S221" s="39"/>
      <c r="T221" s="41"/>
      <c r="U221" s="41"/>
      <c r="V221" s="41"/>
    </row>
    <row r="222" spans="1:31">
      <c r="A222" s="39" t="s">
        <v>718</v>
      </c>
      <c r="B222" s="39" t="s">
        <v>719</v>
      </c>
      <c r="C222" s="42" t="s">
        <v>721</v>
      </c>
      <c r="D222" s="39" t="s">
        <v>605</v>
      </c>
      <c r="E222" s="69">
        <v>27875</v>
      </c>
      <c r="F222" s="103" t="s">
        <v>6</v>
      </c>
      <c r="G222" s="38" t="s">
        <v>723</v>
      </c>
      <c r="H222" s="78">
        <v>45603</v>
      </c>
      <c r="I222" s="40"/>
      <c r="K222" s="40"/>
      <c r="M222" s="40"/>
      <c r="R222" s="39"/>
      <c r="S222" s="39"/>
      <c r="T222" s="41"/>
      <c r="U222" s="41"/>
      <c r="V222" s="41"/>
    </row>
    <row r="223" spans="1:31">
      <c r="A223" s="39" t="s">
        <v>724</v>
      </c>
      <c r="B223" s="39" t="s">
        <v>725</v>
      </c>
      <c r="C223" s="42" t="s">
        <v>728</v>
      </c>
      <c r="D223" s="39" t="s">
        <v>727</v>
      </c>
      <c r="E223" s="69">
        <v>22511</v>
      </c>
      <c r="F223" s="103" t="s">
        <v>19</v>
      </c>
      <c r="G223" s="38" t="s">
        <v>730</v>
      </c>
      <c r="H223" s="78">
        <v>45603</v>
      </c>
      <c r="I223" s="40"/>
      <c r="K223" s="40"/>
      <c r="M223" s="40"/>
      <c r="R223" s="39"/>
      <c r="S223" s="39"/>
      <c r="T223" s="41"/>
      <c r="U223" s="41"/>
      <c r="V223" s="41"/>
    </row>
    <row r="224" spans="1:31">
      <c r="A224" s="39" t="s">
        <v>731</v>
      </c>
      <c r="B224" s="39" t="s">
        <v>732</v>
      </c>
      <c r="C224" s="42" t="s">
        <v>734</v>
      </c>
      <c r="D224" s="39" t="s">
        <v>733</v>
      </c>
      <c r="E224" s="69">
        <v>29402</v>
      </c>
      <c r="F224" s="103" t="s">
        <v>19</v>
      </c>
      <c r="G224" s="38" t="s">
        <v>736</v>
      </c>
      <c r="H224" s="78">
        <v>45603</v>
      </c>
      <c r="I224" s="40"/>
      <c r="K224" s="40"/>
      <c r="M224" s="40"/>
      <c r="R224" s="39"/>
      <c r="S224" s="39"/>
      <c r="T224" s="41"/>
      <c r="U224" s="41"/>
      <c r="V224" s="41"/>
    </row>
    <row r="225" spans="1:22">
      <c r="A225" s="39" t="s">
        <v>737</v>
      </c>
      <c r="B225" s="39" t="s">
        <v>738</v>
      </c>
      <c r="C225" s="42" t="s">
        <v>741</v>
      </c>
      <c r="D225" s="39" t="s">
        <v>740</v>
      </c>
      <c r="E225" s="69">
        <v>31037</v>
      </c>
      <c r="F225" s="103" t="s">
        <v>19</v>
      </c>
      <c r="G225" s="38" t="s">
        <v>743</v>
      </c>
      <c r="H225" s="78">
        <v>45603</v>
      </c>
      <c r="I225" s="40"/>
      <c r="K225" s="40"/>
      <c r="M225" s="40"/>
      <c r="R225" s="39"/>
      <c r="S225" s="39"/>
      <c r="T225" s="41"/>
      <c r="U225" s="41"/>
      <c r="V225" s="41"/>
    </row>
    <row r="226" spans="1:22">
      <c r="A226" s="39" t="s">
        <v>744</v>
      </c>
      <c r="B226" s="39" t="s">
        <v>745</v>
      </c>
      <c r="C226" s="42" t="s">
        <v>748</v>
      </c>
      <c r="D226" s="39" t="s">
        <v>747</v>
      </c>
      <c r="E226" s="69">
        <v>29045</v>
      </c>
      <c r="F226" s="103" t="s">
        <v>19</v>
      </c>
      <c r="G226" s="38" t="s">
        <v>750</v>
      </c>
      <c r="H226" s="78">
        <v>45603</v>
      </c>
      <c r="I226" s="40"/>
      <c r="K226" s="40"/>
      <c r="M226" s="40"/>
      <c r="R226" s="39"/>
      <c r="S226" s="39"/>
      <c r="T226" s="41"/>
      <c r="U226" s="41"/>
      <c r="V226" s="41"/>
    </row>
    <row r="227" spans="1:22">
      <c r="A227" s="39" t="s">
        <v>751</v>
      </c>
      <c r="B227" s="39" t="s">
        <v>752</v>
      </c>
      <c r="C227" s="42" t="s">
        <v>754</v>
      </c>
      <c r="D227" s="39" t="s">
        <v>753</v>
      </c>
      <c r="E227" s="69">
        <v>24988</v>
      </c>
      <c r="F227" s="103" t="s">
        <v>19</v>
      </c>
      <c r="G227" s="38" t="s">
        <v>756</v>
      </c>
      <c r="H227" s="78">
        <v>45605</v>
      </c>
      <c r="I227" s="40"/>
      <c r="K227" s="40"/>
      <c r="M227" s="40"/>
      <c r="R227" s="39"/>
      <c r="S227" s="39"/>
      <c r="T227" s="41"/>
      <c r="U227" s="41"/>
      <c r="V227" s="41"/>
    </row>
    <row r="228" spans="1:22">
      <c r="A228" s="39" t="s">
        <v>757</v>
      </c>
      <c r="B228" s="39" t="s">
        <v>758</v>
      </c>
      <c r="C228" s="42" t="s">
        <v>761</v>
      </c>
      <c r="D228" s="39" t="s">
        <v>760</v>
      </c>
      <c r="E228" s="69">
        <v>36377</v>
      </c>
      <c r="F228" s="103" t="s">
        <v>19</v>
      </c>
      <c r="G228" s="38" t="s">
        <v>763</v>
      </c>
      <c r="H228" s="78">
        <v>45610</v>
      </c>
      <c r="I228" s="40"/>
      <c r="K228" s="40"/>
      <c r="M228" s="40"/>
      <c r="R228" s="39"/>
      <c r="S228" s="39"/>
      <c r="T228" s="41"/>
      <c r="U228" s="41"/>
      <c r="V228" s="41"/>
    </row>
    <row r="229" spans="1:22">
      <c r="A229" s="39" t="s">
        <v>764</v>
      </c>
      <c r="B229" s="39" t="s">
        <v>765</v>
      </c>
      <c r="C229" s="42" t="s">
        <v>768</v>
      </c>
      <c r="D229" s="39" t="s">
        <v>767</v>
      </c>
      <c r="E229" s="69">
        <v>27986</v>
      </c>
      <c r="F229" s="103" t="s">
        <v>19</v>
      </c>
      <c r="G229" s="38" t="s">
        <v>770</v>
      </c>
      <c r="H229" s="78">
        <v>45610</v>
      </c>
      <c r="I229" s="40"/>
      <c r="K229" s="40"/>
      <c r="M229" s="40"/>
      <c r="R229" s="39"/>
      <c r="S229" s="39"/>
      <c r="T229" s="41"/>
      <c r="U229" s="41"/>
      <c r="V229" s="41"/>
    </row>
    <row r="230" spans="1:22">
      <c r="A230" s="39" t="s">
        <v>771</v>
      </c>
      <c r="B230" s="39" t="s">
        <v>772</v>
      </c>
      <c r="C230" s="42" t="s">
        <v>774</v>
      </c>
      <c r="D230" s="39" t="s">
        <v>773</v>
      </c>
      <c r="E230" s="69">
        <v>22268</v>
      </c>
      <c r="F230" s="103" t="s">
        <v>19</v>
      </c>
      <c r="G230" s="38" t="s">
        <v>775</v>
      </c>
      <c r="H230" s="78">
        <v>45610</v>
      </c>
      <c r="I230" s="40"/>
      <c r="K230" s="40"/>
      <c r="M230" s="40"/>
      <c r="R230" s="39"/>
      <c r="S230" s="39"/>
      <c r="T230" s="41"/>
      <c r="U230" s="41"/>
      <c r="V230" s="41"/>
    </row>
    <row r="231" spans="1:22">
      <c r="A231" s="39" t="s">
        <v>776</v>
      </c>
      <c r="B231" s="39" t="s">
        <v>777</v>
      </c>
      <c r="C231" s="42" t="s">
        <v>780</v>
      </c>
      <c r="D231" s="39" t="s">
        <v>779</v>
      </c>
      <c r="E231" s="69">
        <v>33213</v>
      </c>
      <c r="F231" s="103" t="s">
        <v>19</v>
      </c>
      <c r="G231" s="38" t="s">
        <v>782</v>
      </c>
      <c r="H231" s="78">
        <v>45618</v>
      </c>
      <c r="I231" s="40"/>
      <c r="M231" s="40"/>
      <c r="R231" s="40"/>
      <c r="S231" s="39"/>
      <c r="T231" s="39"/>
      <c r="U231" s="41"/>
      <c r="V231" s="41"/>
    </row>
    <row r="232" spans="1:22">
      <c r="A232" s="39" t="s">
        <v>783</v>
      </c>
      <c r="B232" s="39" t="s">
        <v>784</v>
      </c>
      <c r="C232" s="42" t="s">
        <v>787</v>
      </c>
      <c r="D232" s="39" t="s">
        <v>786</v>
      </c>
      <c r="E232" s="69">
        <v>36645</v>
      </c>
      <c r="F232" s="103" t="s">
        <v>6</v>
      </c>
      <c r="G232" s="38" t="s">
        <v>789</v>
      </c>
      <c r="H232" s="78">
        <v>45618</v>
      </c>
      <c r="I232" s="40"/>
      <c r="M232" s="40"/>
      <c r="R232" s="40"/>
      <c r="S232" s="39"/>
      <c r="T232" s="39"/>
      <c r="U232" s="41"/>
      <c r="V232" s="41"/>
    </row>
    <row r="233" spans="1:22">
      <c r="A233" s="39" t="s">
        <v>790</v>
      </c>
      <c r="B233" s="39" t="s">
        <v>791</v>
      </c>
      <c r="C233" s="42" t="s">
        <v>794</v>
      </c>
      <c r="D233" s="39" t="s">
        <v>793</v>
      </c>
      <c r="E233" s="69">
        <v>26918</v>
      </c>
      <c r="F233" s="103" t="s">
        <v>6</v>
      </c>
      <c r="G233" s="38" t="s">
        <v>796</v>
      </c>
      <c r="H233" s="78">
        <v>45618</v>
      </c>
      <c r="I233" s="40"/>
      <c r="M233" s="40"/>
      <c r="R233" s="40"/>
      <c r="S233" s="39"/>
      <c r="T233" s="39"/>
      <c r="U233" s="41"/>
      <c r="V233" s="41"/>
    </row>
    <row r="234" spans="1:22">
      <c r="A234" s="39" t="s">
        <v>797</v>
      </c>
      <c r="B234" s="39" t="s">
        <v>798</v>
      </c>
      <c r="C234" s="42" t="s">
        <v>801</v>
      </c>
      <c r="D234" s="39" t="s">
        <v>800</v>
      </c>
      <c r="E234" s="69">
        <v>22058</v>
      </c>
      <c r="F234" s="103" t="s">
        <v>19</v>
      </c>
      <c r="G234" s="38" t="s">
        <v>803</v>
      </c>
      <c r="H234" s="78">
        <v>45618</v>
      </c>
      <c r="I234" s="40"/>
      <c r="M234" s="40"/>
      <c r="R234" s="40"/>
      <c r="S234" s="39"/>
      <c r="T234" s="39"/>
      <c r="U234" s="41"/>
      <c r="V234" s="41"/>
    </row>
    <row r="235" spans="1:22">
      <c r="A235" s="39" t="s">
        <v>804</v>
      </c>
      <c r="B235" s="39" t="s">
        <v>805</v>
      </c>
      <c r="C235" s="42" t="s">
        <v>808</v>
      </c>
      <c r="D235" s="39" t="s">
        <v>807</v>
      </c>
      <c r="E235" s="69">
        <v>38543</v>
      </c>
      <c r="F235" s="103" t="s">
        <v>6</v>
      </c>
      <c r="G235" s="38" t="s">
        <v>810</v>
      </c>
      <c r="H235" s="78">
        <v>45618</v>
      </c>
      <c r="I235" s="40"/>
      <c r="M235" s="40"/>
      <c r="R235" s="40"/>
      <c r="S235" s="39"/>
      <c r="T235" s="39"/>
      <c r="U235" s="41"/>
      <c r="V235" s="41"/>
    </row>
    <row r="236" spans="1:22">
      <c r="A236" s="39" t="s">
        <v>811</v>
      </c>
      <c r="B236" s="39" t="s">
        <v>812</v>
      </c>
      <c r="C236" s="42" t="s">
        <v>815</v>
      </c>
      <c r="D236" s="39" t="s">
        <v>814</v>
      </c>
      <c r="E236" s="69">
        <v>22983</v>
      </c>
      <c r="F236" s="103" t="s">
        <v>6</v>
      </c>
      <c r="G236" s="38" t="s">
        <v>817</v>
      </c>
      <c r="H236" s="78">
        <v>45653</v>
      </c>
      <c r="K236" s="39"/>
      <c r="M236" s="103"/>
      <c r="O236" s="34"/>
      <c r="Q236" s="34"/>
      <c r="R236" s="34"/>
    </row>
    <row r="237" spans="1:22">
      <c r="A237" s="39" t="s">
        <v>818</v>
      </c>
      <c r="B237" s="39" t="s">
        <v>819</v>
      </c>
      <c r="C237" s="42" t="s">
        <v>821</v>
      </c>
      <c r="D237" s="39" t="s">
        <v>820</v>
      </c>
      <c r="E237" s="69">
        <v>30861</v>
      </c>
      <c r="F237" s="103" t="s">
        <v>19</v>
      </c>
      <c r="G237" s="38" t="s">
        <v>823</v>
      </c>
      <c r="H237" s="78">
        <v>45653</v>
      </c>
      <c r="K237" s="39"/>
      <c r="M237" s="103"/>
      <c r="O237" s="34"/>
      <c r="P237" s="34"/>
      <c r="Q237" s="34"/>
      <c r="R237" s="34"/>
    </row>
    <row r="238" spans="1:22">
      <c r="A238" s="39" t="s">
        <v>825</v>
      </c>
      <c r="B238" s="39"/>
      <c r="C238" s="42" t="s">
        <v>828</v>
      </c>
      <c r="D238" s="39" t="s">
        <v>827</v>
      </c>
      <c r="E238" s="69">
        <v>28714</v>
      </c>
      <c r="F238" s="39" t="s">
        <v>6</v>
      </c>
      <c r="G238" s="38" t="s">
        <v>830</v>
      </c>
      <c r="H238" s="78">
        <v>45296</v>
      </c>
      <c r="K238" s="39"/>
      <c r="M238" s="39"/>
      <c r="O238" s="34"/>
      <c r="Q238" s="34"/>
    </row>
    <row r="239" spans="1:22">
      <c r="A239" s="39" t="s">
        <v>832</v>
      </c>
      <c r="B239" s="39"/>
      <c r="C239" s="42" t="s">
        <v>835</v>
      </c>
      <c r="D239" s="39" t="s">
        <v>834</v>
      </c>
      <c r="E239" s="111" t="s">
        <v>833</v>
      </c>
      <c r="F239" s="39" t="s">
        <v>19</v>
      </c>
      <c r="G239" s="38" t="s">
        <v>837</v>
      </c>
      <c r="H239" s="78">
        <v>45296</v>
      </c>
      <c r="K239" s="39"/>
      <c r="M239" s="39"/>
      <c r="O239" s="34"/>
      <c r="Q239" s="34"/>
    </row>
    <row r="240" spans="1:22">
      <c r="A240" s="39" t="s">
        <v>838</v>
      </c>
      <c r="B240" s="39" t="s">
        <v>839</v>
      </c>
      <c r="C240" s="42" t="s">
        <v>841</v>
      </c>
      <c r="D240" s="39" t="s">
        <v>840</v>
      </c>
      <c r="E240" s="69">
        <v>25697</v>
      </c>
      <c r="F240" s="103" t="s">
        <v>19</v>
      </c>
      <c r="G240" s="38" t="s">
        <v>843</v>
      </c>
      <c r="H240" s="78">
        <v>45296</v>
      </c>
      <c r="K240" s="39"/>
      <c r="M240" s="103"/>
      <c r="O240" s="34"/>
      <c r="Q240" s="34"/>
    </row>
    <row r="241" spans="1:31">
      <c r="A241" s="39" t="s">
        <v>844</v>
      </c>
      <c r="B241" s="39" t="s">
        <v>845</v>
      </c>
      <c r="C241" s="42" t="s">
        <v>847</v>
      </c>
      <c r="D241" s="39" t="s">
        <v>37</v>
      </c>
      <c r="E241" s="69">
        <v>32583</v>
      </c>
      <c r="F241" s="103" t="s">
        <v>6</v>
      </c>
      <c r="G241" s="38" t="s">
        <v>849</v>
      </c>
      <c r="H241" s="78">
        <v>45296</v>
      </c>
      <c r="K241" s="39"/>
      <c r="M241" s="103"/>
      <c r="O241" s="34"/>
      <c r="Q241" s="34"/>
    </row>
    <row r="242" spans="1:31">
      <c r="A242" s="39" t="s">
        <v>851</v>
      </c>
      <c r="B242" s="39"/>
      <c r="C242" s="42" t="s">
        <v>854</v>
      </c>
      <c r="D242" s="39" t="s">
        <v>853</v>
      </c>
      <c r="E242" s="112" t="s">
        <v>852</v>
      </c>
      <c r="F242" s="39" t="s">
        <v>19</v>
      </c>
      <c r="G242" s="38" t="s">
        <v>856</v>
      </c>
      <c r="H242" s="78">
        <v>45296</v>
      </c>
      <c r="K242" s="39"/>
      <c r="M242" s="39"/>
      <c r="O242" s="34"/>
      <c r="Q242" s="34"/>
    </row>
    <row r="243" spans="1:31">
      <c r="A243" s="39" t="s">
        <v>857</v>
      </c>
      <c r="B243" s="39" t="s">
        <v>858</v>
      </c>
      <c r="C243" s="42" t="s">
        <v>861</v>
      </c>
      <c r="D243" s="39" t="s">
        <v>860</v>
      </c>
      <c r="E243" s="69">
        <v>32575</v>
      </c>
      <c r="F243" s="103" t="s">
        <v>19</v>
      </c>
      <c r="G243" s="38" t="s">
        <v>863</v>
      </c>
      <c r="H243" s="78">
        <v>45296</v>
      </c>
      <c r="K243" s="39"/>
      <c r="M243" s="103"/>
      <c r="O243" s="34"/>
      <c r="Q243" s="34"/>
    </row>
    <row r="244" spans="1:31">
      <c r="A244" s="39" t="s">
        <v>864</v>
      </c>
      <c r="B244" s="39" t="s">
        <v>865</v>
      </c>
      <c r="C244" s="42" t="s">
        <v>868</v>
      </c>
      <c r="D244" s="39" t="s">
        <v>867</v>
      </c>
      <c r="E244" s="69">
        <v>24989</v>
      </c>
      <c r="F244" s="103" t="s">
        <v>19</v>
      </c>
      <c r="G244" s="38" t="s">
        <v>870</v>
      </c>
      <c r="H244" s="78">
        <v>45296</v>
      </c>
      <c r="K244" s="39"/>
      <c r="M244" s="103"/>
      <c r="O244" s="34"/>
      <c r="Q244" s="34"/>
    </row>
    <row r="245" spans="1:31">
      <c r="A245" s="39" t="s">
        <v>871</v>
      </c>
      <c r="B245" s="39" t="s">
        <v>872</v>
      </c>
      <c r="C245" s="42" t="s">
        <v>875</v>
      </c>
      <c r="D245" s="39" t="s">
        <v>874</v>
      </c>
      <c r="E245" s="69">
        <v>30119</v>
      </c>
      <c r="F245" s="103" t="s">
        <v>6</v>
      </c>
      <c r="G245" s="38" t="s">
        <v>877</v>
      </c>
      <c r="H245" s="78">
        <v>45296</v>
      </c>
      <c r="K245" s="39"/>
      <c r="L245" s="103"/>
      <c r="M245" s="40"/>
      <c r="O245" s="34"/>
      <c r="Q245" s="34"/>
    </row>
    <row r="246" spans="1:31">
      <c r="A246" s="39" t="s">
        <v>878</v>
      </c>
      <c r="B246" s="39" t="s">
        <v>879</v>
      </c>
      <c r="C246" s="42" t="s">
        <v>882</v>
      </c>
      <c r="D246" s="39" t="s">
        <v>881</v>
      </c>
      <c r="E246" s="69">
        <v>30596</v>
      </c>
      <c r="F246" s="103" t="s">
        <v>19</v>
      </c>
      <c r="G246" s="38" t="s">
        <v>884</v>
      </c>
      <c r="H246" s="78">
        <v>45296</v>
      </c>
      <c r="K246" s="39"/>
      <c r="L246" s="103"/>
      <c r="M246" s="40"/>
      <c r="O246" s="34"/>
      <c r="Q246" s="34"/>
    </row>
    <row r="247" spans="1:31">
      <c r="A247" s="39" t="s">
        <v>885</v>
      </c>
      <c r="B247" s="39" t="s">
        <v>886</v>
      </c>
      <c r="C247" s="42" t="s">
        <v>888</v>
      </c>
      <c r="D247" s="39" t="s">
        <v>887</v>
      </c>
      <c r="E247" s="69">
        <v>15619</v>
      </c>
      <c r="F247" s="103" t="s">
        <v>6</v>
      </c>
      <c r="G247" s="38" t="s">
        <v>890</v>
      </c>
      <c r="H247" s="78">
        <v>45301</v>
      </c>
      <c r="K247" s="39"/>
      <c r="L247" s="103"/>
      <c r="M247" s="40"/>
      <c r="O247" s="34"/>
      <c r="Q247" s="34"/>
    </row>
    <row r="248" spans="1:31">
      <c r="A248" s="39" t="s">
        <v>110</v>
      </c>
      <c r="B248" s="39" t="s">
        <v>891</v>
      </c>
      <c r="C248" s="42" t="s">
        <v>893</v>
      </c>
      <c r="D248" s="39" t="s">
        <v>892</v>
      </c>
      <c r="E248" s="69">
        <v>36657</v>
      </c>
      <c r="F248" s="103" t="s">
        <v>19</v>
      </c>
      <c r="G248" s="38" t="s">
        <v>895</v>
      </c>
      <c r="H248" s="78">
        <v>45301</v>
      </c>
      <c r="K248" s="39"/>
      <c r="L248" s="103"/>
      <c r="M248" s="40"/>
      <c r="O248" s="34"/>
      <c r="Q248" s="34"/>
    </row>
    <row r="249" spans="1:31">
      <c r="A249" s="39" t="s">
        <v>896</v>
      </c>
      <c r="B249" s="39" t="s">
        <v>897</v>
      </c>
      <c r="C249" s="42" t="s">
        <v>900</v>
      </c>
      <c r="D249" s="39" t="s">
        <v>899</v>
      </c>
      <c r="E249" s="69">
        <v>30071</v>
      </c>
      <c r="F249" s="103" t="s">
        <v>6</v>
      </c>
      <c r="G249" s="38" t="s">
        <v>902</v>
      </c>
      <c r="H249" s="78">
        <v>45301</v>
      </c>
      <c r="J249" s="39"/>
      <c r="K249" s="103"/>
      <c r="L249" s="40"/>
      <c r="M249" s="40"/>
      <c r="O249" s="34"/>
      <c r="Q249" s="34"/>
    </row>
    <row r="250" spans="1:31">
      <c r="A250" s="39" t="s">
        <v>903</v>
      </c>
      <c r="B250" s="39" t="s">
        <v>904</v>
      </c>
      <c r="C250" s="42" t="s">
        <v>906</v>
      </c>
      <c r="D250" s="39" t="s">
        <v>905</v>
      </c>
      <c r="E250" s="69">
        <v>33289</v>
      </c>
      <c r="F250" s="103" t="s">
        <v>19</v>
      </c>
      <c r="G250" s="38" t="s">
        <v>908</v>
      </c>
      <c r="H250" s="78">
        <v>45301</v>
      </c>
      <c r="J250" s="39"/>
      <c r="K250" s="103"/>
      <c r="L250" s="40"/>
      <c r="M250" s="40"/>
      <c r="O250" s="34"/>
      <c r="Q250" s="34"/>
    </row>
    <row r="251" spans="1:31">
      <c r="A251" s="113" t="s">
        <v>909</v>
      </c>
      <c r="B251" s="113" t="s">
        <v>910</v>
      </c>
      <c r="C251" s="114" t="s">
        <v>912</v>
      </c>
      <c r="D251" s="113" t="s">
        <v>911</v>
      </c>
      <c r="E251" s="115">
        <v>33725</v>
      </c>
      <c r="F251" s="116" t="s">
        <v>19</v>
      </c>
      <c r="G251" s="117" t="s">
        <v>914</v>
      </c>
      <c r="H251" s="118">
        <v>45303</v>
      </c>
      <c r="I251" s="119"/>
      <c r="J251" s="113"/>
      <c r="K251" s="116"/>
      <c r="L251" s="120"/>
      <c r="M251" s="120"/>
      <c r="N251" s="119"/>
      <c r="O251" s="121"/>
      <c r="P251" s="119"/>
      <c r="Q251" s="121"/>
      <c r="R251" s="119"/>
      <c r="S251" s="119"/>
      <c r="T251" s="119"/>
      <c r="U251" s="119"/>
      <c r="V251" s="119"/>
      <c r="W251" s="119"/>
      <c r="X251" s="119"/>
      <c r="Y251" s="119"/>
      <c r="Z251" s="119"/>
      <c r="AA251" s="119"/>
      <c r="AB251" s="119"/>
      <c r="AC251" s="119"/>
      <c r="AD251" s="119"/>
      <c r="AE251" s="119"/>
    </row>
    <row r="252" spans="1:31">
      <c r="A252" s="113" t="s">
        <v>915</v>
      </c>
      <c r="B252" s="113" t="s">
        <v>916</v>
      </c>
      <c r="C252" s="114" t="s">
        <v>919</v>
      </c>
      <c r="D252" s="113" t="s">
        <v>918</v>
      </c>
      <c r="E252" s="115">
        <v>26488</v>
      </c>
      <c r="F252" s="116" t="s">
        <v>6</v>
      </c>
      <c r="G252" s="117" t="s">
        <v>921</v>
      </c>
      <c r="H252" s="118">
        <v>45303</v>
      </c>
      <c r="I252" s="119"/>
      <c r="J252" s="113"/>
      <c r="K252" s="116"/>
      <c r="L252" s="120"/>
      <c r="M252" s="120"/>
      <c r="N252" s="119"/>
      <c r="O252" s="121"/>
      <c r="P252" s="119"/>
      <c r="Q252" s="121"/>
      <c r="R252" s="119"/>
      <c r="S252" s="119"/>
      <c r="T252" s="119"/>
      <c r="U252" s="119"/>
      <c r="V252" s="119"/>
      <c r="W252" s="119"/>
      <c r="X252" s="119"/>
      <c r="Y252" s="119"/>
      <c r="Z252" s="119"/>
      <c r="AA252" s="119"/>
      <c r="AB252" s="119"/>
      <c r="AC252" s="119"/>
      <c r="AD252" s="119"/>
      <c r="AE252" s="119"/>
    </row>
    <row r="253" spans="1:31">
      <c r="A253" s="113" t="s">
        <v>922</v>
      </c>
      <c r="B253" s="113" t="s">
        <v>923</v>
      </c>
      <c r="C253" s="114" t="s">
        <v>926</v>
      </c>
      <c r="D253" s="113" t="s">
        <v>925</v>
      </c>
      <c r="E253" s="115">
        <v>26986</v>
      </c>
      <c r="F253" s="116" t="s">
        <v>19</v>
      </c>
      <c r="G253" s="117" t="s">
        <v>928</v>
      </c>
      <c r="H253" s="118">
        <v>45306</v>
      </c>
      <c r="I253" s="119"/>
      <c r="J253" s="113"/>
      <c r="K253" s="116"/>
      <c r="L253" s="120"/>
      <c r="M253" s="120"/>
      <c r="N253" s="119"/>
      <c r="O253" s="121"/>
      <c r="P253" s="119"/>
      <c r="Q253" s="121"/>
      <c r="R253" s="119"/>
      <c r="S253" s="119"/>
      <c r="T253" s="119"/>
      <c r="U253" s="119"/>
      <c r="V253" s="119"/>
      <c r="W253" s="119"/>
      <c r="X253" s="119"/>
      <c r="Y253" s="119"/>
      <c r="Z253" s="119"/>
      <c r="AA253" s="119"/>
      <c r="AB253" s="119"/>
      <c r="AC253" s="119"/>
      <c r="AD253" s="119"/>
      <c r="AE253" s="119"/>
    </row>
    <row r="254" spans="1:31">
      <c r="A254" s="113" t="s">
        <v>929</v>
      </c>
      <c r="B254" s="113" t="s">
        <v>930</v>
      </c>
      <c r="C254" s="114" t="s">
        <v>932</v>
      </c>
      <c r="D254" s="113" t="s">
        <v>931</v>
      </c>
      <c r="E254" s="115">
        <v>37170</v>
      </c>
      <c r="F254" s="122" t="s">
        <v>19</v>
      </c>
      <c r="G254" s="117" t="s">
        <v>934</v>
      </c>
      <c r="H254" s="113"/>
      <c r="I254" s="119"/>
      <c r="J254" s="114"/>
      <c r="K254" s="113"/>
      <c r="L254" s="122"/>
      <c r="M254" s="120"/>
      <c r="N254" s="120"/>
      <c r="O254" s="119"/>
      <c r="P254" s="119"/>
      <c r="Q254" s="121"/>
      <c r="R254" s="119"/>
      <c r="S254" s="119"/>
      <c r="T254" s="119"/>
      <c r="U254" s="119"/>
      <c r="V254" s="119"/>
      <c r="W254" s="119"/>
      <c r="X254" s="119"/>
      <c r="Y254" s="119"/>
      <c r="Z254" s="119"/>
      <c r="AA254" s="119"/>
      <c r="AB254" s="119"/>
      <c r="AC254" s="119"/>
      <c r="AD254" s="119"/>
      <c r="AE254" s="119"/>
    </row>
    <row r="255" spans="1:31">
      <c r="A255" s="39" t="s">
        <v>935</v>
      </c>
      <c r="B255" s="39" t="s">
        <v>936</v>
      </c>
      <c r="C255" s="42" t="s">
        <v>939</v>
      </c>
      <c r="D255" s="39" t="s">
        <v>938</v>
      </c>
      <c r="E255" s="69">
        <v>35975</v>
      </c>
      <c r="F255" s="62" t="s">
        <v>6</v>
      </c>
      <c r="G255" s="38" t="s">
        <v>941</v>
      </c>
      <c r="H255" s="39"/>
      <c r="J255" s="42"/>
      <c r="K255" s="39"/>
      <c r="L255" s="62"/>
      <c r="M255" s="40"/>
      <c r="N255" s="40"/>
      <c r="Q255" s="34"/>
    </row>
    <row r="256" spans="1:31">
      <c r="A256" s="113" t="s">
        <v>942</v>
      </c>
      <c r="B256" s="113" t="s">
        <v>943</v>
      </c>
      <c r="C256" s="114" t="s">
        <v>946</v>
      </c>
      <c r="D256" s="113" t="s">
        <v>945</v>
      </c>
      <c r="E256" s="115">
        <v>35188</v>
      </c>
      <c r="F256" s="122" t="s">
        <v>19</v>
      </c>
      <c r="G256" s="117" t="s">
        <v>948</v>
      </c>
      <c r="H256" s="113"/>
      <c r="I256" s="119"/>
      <c r="J256" s="114"/>
      <c r="K256" s="113"/>
      <c r="L256" s="122"/>
      <c r="M256" s="120"/>
      <c r="N256" s="120"/>
      <c r="O256" s="119"/>
      <c r="P256" s="119"/>
      <c r="Q256" s="121"/>
      <c r="R256" s="119"/>
      <c r="S256" s="119"/>
      <c r="T256" s="119"/>
      <c r="U256" s="119"/>
      <c r="V256" s="119"/>
      <c r="W256" s="119"/>
      <c r="X256" s="119"/>
      <c r="Y256" s="119"/>
      <c r="Z256" s="119"/>
      <c r="AA256" s="119"/>
      <c r="AB256" s="119"/>
      <c r="AC256" s="119"/>
      <c r="AD256" s="119"/>
      <c r="AE256" s="119"/>
    </row>
    <row r="257" spans="1:31">
      <c r="A257" s="113" t="s">
        <v>949</v>
      </c>
      <c r="B257" s="113" t="s">
        <v>950</v>
      </c>
      <c r="C257" s="123" t="s">
        <v>954</v>
      </c>
      <c r="D257" s="113" t="s">
        <v>952</v>
      </c>
      <c r="E257" s="124">
        <v>27585</v>
      </c>
      <c r="F257" s="125" t="s">
        <v>6</v>
      </c>
      <c r="G257" s="117" t="s">
        <v>956</v>
      </c>
      <c r="H257" s="126"/>
      <c r="I257" s="119"/>
      <c r="J257" s="123"/>
      <c r="K257" s="113"/>
      <c r="L257" s="127"/>
      <c r="M257" s="128"/>
      <c r="N257" s="128"/>
      <c r="O257" s="119"/>
      <c r="P257" s="119"/>
      <c r="Q257" s="121"/>
      <c r="R257" s="119"/>
      <c r="S257" s="119"/>
      <c r="T257" s="119"/>
      <c r="U257" s="119"/>
      <c r="V257" s="119"/>
      <c r="W257" s="119"/>
      <c r="X257" s="119"/>
      <c r="Y257" s="119"/>
      <c r="Z257" s="119"/>
      <c r="AA257" s="119"/>
      <c r="AB257" s="119"/>
      <c r="AC257" s="119"/>
      <c r="AD257" s="119"/>
      <c r="AE257" s="119"/>
    </row>
    <row r="258" spans="1:31">
      <c r="A258" s="126" t="s">
        <v>958</v>
      </c>
      <c r="B258" s="113"/>
      <c r="C258" s="123" t="s">
        <v>960</v>
      </c>
      <c r="D258" s="126" t="s">
        <v>959</v>
      </c>
      <c r="E258" s="128">
        <v>29011</v>
      </c>
      <c r="F258" s="126" t="s">
        <v>19</v>
      </c>
      <c r="G258" s="117" t="s">
        <v>963</v>
      </c>
      <c r="H258" s="129">
        <v>45320</v>
      </c>
      <c r="I258" s="119" t="s">
        <v>2199</v>
      </c>
      <c r="J258" s="123" t="s">
        <v>2289</v>
      </c>
      <c r="K258" s="126" t="s">
        <v>2199</v>
      </c>
      <c r="L258" s="129">
        <v>45355</v>
      </c>
      <c r="M258" s="128"/>
      <c r="N258" s="130"/>
      <c r="O258" s="119"/>
      <c r="P258" s="119"/>
      <c r="Q258" s="121"/>
      <c r="R258" s="119"/>
      <c r="S258" s="119"/>
      <c r="T258" s="119"/>
      <c r="U258" s="119"/>
      <c r="V258" s="119"/>
      <c r="W258" s="119"/>
      <c r="X258" s="119"/>
      <c r="Y258" s="119"/>
      <c r="Z258" s="119"/>
      <c r="AA258" s="119"/>
      <c r="AB258" s="119"/>
      <c r="AC258" s="119"/>
      <c r="AD258" s="119"/>
      <c r="AE258" s="119"/>
    </row>
    <row r="259" spans="1:31">
      <c r="A259" s="126" t="s">
        <v>964</v>
      </c>
      <c r="B259" s="126" t="s">
        <v>965</v>
      </c>
      <c r="C259" s="123" t="s">
        <v>969</v>
      </c>
      <c r="D259" s="126" t="s">
        <v>967</v>
      </c>
      <c r="E259" s="128">
        <v>34335</v>
      </c>
      <c r="F259" s="126" t="s">
        <v>6</v>
      </c>
      <c r="G259" s="117" t="s">
        <v>971</v>
      </c>
      <c r="H259" s="126"/>
      <c r="I259" s="119"/>
      <c r="J259" s="123"/>
      <c r="K259" s="126"/>
      <c r="L259" s="126"/>
      <c r="M259" s="128"/>
      <c r="N259" s="130"/>
      <c r="O259" s="119"/>
      <c r="P259" s="119"/>
      <c r="Q259" s="121"/>
      <c r="R259" s="119"/>
      <c r="S259" s="119"/>
      <c r="T259" s="119"/>
      <c r="U259" s="119"/>
      <c r="V259" s="119"/>
      <c r="W259" s="119"/>
      <c r="X259" s="119"/>
      <c r="Y259" s="119"/>
      <c r="Z259" s="119"/>
      <c r="AA259" s="119"/>
      <c r="AB259" s="119"/>
      <c r="AC259" s="119"/>
      <c r="AD259" s="119"/>
      <c r="AE259" s="119"/>
    </row>
    <row r="260" spans="1:31">
      <c r="A260" s="126" t="s">
        <v>972</v>
      </c>
      <c r="B260" s="126" t="s">
        <v>973</v>
      </c>
      <c r="C260" s="123" t="s">
        <v>977</v>
      </c>
      <c r="D260" s="126" t="s">
        <v>975</v>
      </c>
      <c r="E260" s="128">
        <v>29593</v>
      </c>
      <c r="F260" s="126" t="s">
        <v>6</v>
      </c>
      <c r="G260" s="117" t="s">
        <v>979</v>
      </c>
      <c r="H260" s="126"/>
      <c r="I260" s="119"/>
      <c r="J260" s="123"/>
      <c r="K260" s="126"/>
      <c r="L260" s="126"/>
      <c r="M260" s="128"/>
      <c r="N260" s="130"/>
      <c r="O260" s="119"/>
      <c r="P260" s="119"/>
      <c r="Q260" s="121"/>
      <c r="R260" s="119"/>
      <c r="S260" s="119"/>
      <c r="T260" s="119"/>
      <c r="U260" s="119"/>
      <c r="V260" s="119"/>
      <c r="W260" s="119"/>
      <c r="X260" s="119"/>
      <c r="Y260" s="119"/>
      <c r="Z260" s="119"/>
      <c r="AA260" s="119"/>
      <c r="AB260" s="119"/>
      <c r="AC260" s="119"/>
      <c r="AD260" s="119"/>
      <c r="AE260" s="119"/>
    </row>
    <row r="261" spans="1:31">
      <c r="A261" s="126" t="s">
        <v>981</v>
      </c>
      <c r="B261" s="113"/>
      <c r="C261" s="123" t="s">
        <v>986</v>
      </c>
      <c r="D261" s="126" t="s">
        <v>984</v>
      </c>
      <c r="E261" s="131" t="s">
        <v>982</v>
      </c>
      <c r="F261" s="126" t="s">
        <v>19</v>
      </c>
      <c r="G261" s="117" t="s">
        <v>988</v>
      </c>
      <c r="H261" s="126"/>
      <c r="I261" s="119"/>
      <c r="J261" s="123"/>
      <c r="K261" s="126"/>
      <c r="L261" s="126"/>
      <c r="M261" s="128"/>
      <c r="N261" s="130"/>
      <c r="O261" s="119"/>
      <c r="P261" s="119"/>
      <c r="Q261" s="121"/>
      <c r="R261" s="119"/>
      <c r="S261" s="119"/>
      <c r="T261" s="119"/>
      <c r="U261" s="119"/>
      <c r="V261" s="119"/>
      <c r="W261" s="119"/>
      <c r="X261" s="119"/>
      <c r="Y261" s="119"/>
      <c r="Z261" s="119"/>
      <c r="AA261" s="119"/>
      <c r="AB261" s="119"/>
      <c r="AC261" s="119"/>
      <c r="AD261" s="119"/>
      <c r="AE261" s="119"/>
    </row>
    <row r="262" spans="1:31">
      <c r="A262" s="55" t="s">
        <v>989</v>
      </c>
      <c r="B262" s="55" t="s">
        <v>990</v>
      </c>
      <c r="C262" s="56">
        <v>601123008643</v>
      </c>
      <c r="D262" s="55" t="s">
        <v>991</v>
      </c>
      <c r="E262" s="57">
        <v>26714</v>
      </c>
      <c r="F262" s="55" t="s">
        <v>19</v>
      </c>
      <c r="G262" s="38" t="s">
        <v>993</v>
      </c>
      <c r="H262" s="55"/>
      <c r="J262" s="56"/>
      <c r="K262" s="55"/>
      <c r="L262" s="55"/>
      <c r="M262" s="57"/>
      <c r="N262" s="132"/>
      <c r="Q262" s="34"/>
    </row>
    <row r="263" spans="1:31">
      <c r="A263" s="55" t="s">
        <v>994</v>
      </c>
      <c r="B263" s="55" t="s">
        <v>995</v>
      </c>
      <c r="C263" s="56" t="s">
        <v>999</v>
      </c>
      <c r="D263" s="55" t="s">
        <v>997</v>
      </c>
      <c r="E263" s="57">
        <v>22686</v>
      </c>
      <c r="F263" s="55" t="s">
        <v>19</v>
      </c>
      <c r="G263" s="38" t="s">
        <v>1001</v>
      </c>
      <c r="H263" s="55"/>
      <c r="J263" s="56"/>
      <c r="K263" s="55"/>
      <c r="L263" s="55"/>
      <c r="M263" s="57"/>
      <c r="N263" s="132"/>
      <c r="Q263" s="34"/>
    </row>
    <row r="264" spans="1:31">
      <c r="A264" s="55" t="s">
        <v>223</v>
      </c>
      <c r="B264" s="55" t="s">
        <v>1002</v>
      </c>
      <c r="C264" s="56" t="s">
        <v>1006</v>
      </c>
      <c r="D264" s="55" t="s">
        <v>1004</v>
      </c>
      <c r="E264" s="57">
        <v>31057</v>
      </c>
      <c r="F264" s="55" t="s">
        <v>6</v>
      </c>
      <c r="G264" s="38" t="s">
        <v>1008</v>
      </c>
      <c r="H264" s="55"/>
      <c r="J264" s="56"/>
      <c r="K264" s="55"/>
      <c r="L264" s="55"/>
      <c r="M264" s="57"/>
      <c r="N264" s="132"/>
      <c r="Q264" s="34"/>
    </row>
    <row r="265" spans="1:31">
      <c r="A265" s="126" t="s">
        <v>1009</v>
      </c>
      <c r="B265" s="126" t="s">
        <v>916</v>
      </c>
      <c r="C265" s="123" t="s">
        <v>1013</v>
      </c>
      <c r="D265" s="126" t="s">
        <v>1011</v>
      </c>
      <c r="E265" s="128">
        <v>26488</v>
      </c>
      <c r="F265" s="123" t="s">
        <v>19</v>
      </c>
      <c r="G265" s="133" t="s">
        <v>1015</v>
      </c>
      <c r="H265" s="126"/>
      <c r="I265" s="119"/>
      <c r="J265" s="123"/>
      <c r="K265" s="126"/>
      <c r="L265" s="128"/>
      <c r="M265" s="128"/>
      <c r="N265" s="130"/>
      <c r="O265" s="119"/>
      <c r="P265" s="119"/>
      <c r="Q265" s="121"/>
      <c r="R265" s="119"/>
      <c r="S265" s="119"/>
      <c r="T265" s="119"/>
      <c r="U265" s="119"/>
      <c r="V265" s="119"/>
      <c r="W265" s="119"/>
      <c r="X265" s="119"/>
      <c r="Y265" s="119"/>
      <c r="Z265" s="119"/>
      <c r="AA265" s="119"/>
      <c r="AB265" s="119"/>
      <c r="AC265" s="119"/>
      <c r="AD265" s="119"/>
      <c r="AE265" s="119"/>
    </row>
    <row r="266" spans="1:31">
      <c r="A266" s="126" t="s">
        <v>1016</v>
      </c>
      <c r="B266" s="126" t="s">
        <v>1017</v>
      </c>
      <c r="C266" s="123" t="s">
        <v>1019</v>
      </c>
      <c r="D266" s="126" t="s">
        <v>1018</v>
      </c>
      <c r="E266" s="128">
        <v>23585</v>
      </c>
      <c r="F266" s="123" t="s">
        <v>19</v>
      </c>
      <c r="G266" s="133" t="s">
        <v>1021</v>
      </c>
      <c r="H266" s="126"/>
      <c r="I266" s="119"/>
      <c r="J266" s="123"/>
      <c r="K266" s="126"/>
      <c r="L266" s="128"/>
      <c r="M266" s="128"/>
      <c r="N266" s="130"/>
      <c r="O266" s="119"/>
      <c r="P266" s="119"/>
      <c r="Q266" s="121"/>
      <c r="R266" s="119"/>
      <c r="S266" s="119"/>
      <c r="T266" s="119"/>
      <c r="U266" s="119"/>
      <c r="V266" s="119"/>
      <c r="W266" s="119"/>
      <c r="X266" s="119"/>
      <c r="Y266" s="119"/>
      <c r="Z266" s="119"/>
      <c r="AA266" s="119"/>
      <c r="AB266" s="119"/>
      <c r="AC266" s="119"/>
      <c r="AD266" s="119"/>
      <c r="AE266" s="119"/>
    </row>
    <row r="267" spans="1:31">
      <c r="A267" s="126" t="s">
        <v>1023</v>
      </c>
      <c r="B267" s="113"/>
      <c r="C267" s="123" t="s">
        <v>1027</v>
      </c>
      <c r="D267" s="126" t="s">
        <v>1025</v>
      </c>
      <c r="E267" s="128">
        <v>33849</v>
      </c>
      <c r="F267" s="126" t="s">
        <v>19</v>
      </c>
      <c r="G267" s="117" t="s">
        <v>1029</v>
      </c>
      <c r="H267" s="126"/>
      <c r="I267" s="119"/>
      <c r="J267" s="123"/>
      <c r="K267" s="126"/>
      <c r="L267" s="126"/>
      <c r="M267" s="128"/>
      <c r="N267" s="130"/>
      <c r="O267" s="119"/>
      <c r="P267" s="119"/>
      <c r="Q267" s="121"/>
      <c r="R267" s="119"/>
      <c r="S267" s="119"/>
      <c r="T267" s="119"/>
      <c r="U267" s="119"/>
      <c r="V267" s="119"/>
      <c r="W267" s="119"/>
      <c r="X267" s="119"/>
      <c r="Y267" s="119"/>
      <c r="Z267" s="119"/>
      <c r="AA267" s="119"/>
      <c r="AB267" s="119"/>
      <c r="AC267" s="119"/>
      <c r="AD267" s="119"/>
      <c r="AE267" s="119"/>
    </row>
    <row r="268" spans="1:31">
      <c r="E268" s="34"/>
      <c r="J268" s="34"/>
      <c r="O268" s="34"/>
      <c r="Q268" s="34"/>
    </row>
    <row r="269" spans="1:31">
      <c r="E269" s="34"/>
      <c r="J269" s="34"/>
      <c r="O269" s="34"/>
      <c r="Q269" s="34"/>
    </row>
    <row r="270" spans="1:31">
      <c r="E270" s="34"/>
      <c r="J270" s="34"/>
      <c r="O270" s="34"/>
      <c r="Q270" s="34"/>
    </row>
    <row r="271" spans="1:31">
      <c r="E271" s="34"/>
      <c r="J271" s="34"/>
      <c r="O271" s="34"/>
      <c r="Q271" s="34"/>
    </row>
    <row r="272" spans="1:31">
      <c r="E272" s="34"/>
      <c r="J272" s="34"/>
      <c r="O272" s="34"/>
      <c r="Q272" s="34"/>
    </row>
    <row r="273" spans="4:17">
      <c r="E273" s="34"/>
      <c r="J273" s="34"/>
      <c r="O273" s="34"/>
      <c r="Q273" s="34"/>
    </row>
    <row r="274" spans="4:17">
      <c r="E274" s="34"/>
      <c r="J274" s="34"/>
      <c r="O274" s="34"/>
      <c r="Q274" s="34"/>
    </row>
    <row r="275" spans="4:17">
      <c r="D275" s="34"/>
      <c r="J275" s="34"/>
      <c r="O275" s="34"/>
      <c r="Q275" s="34"/>
    </row>
    <row r="276" spans="4:17">
      <c r="D276" s="34"/>
      <c r="J276" s="34"/>
      <c r="O276" s="34"/>
      <c r="Q276" s="34"/>
    </row>
    <row r="277" spans="4:17">
      <c r="D277" s="34"/>
      <c r="J277" s="34"/>
      <c r="O277" s="34"/>
      <c r="Q277" s="34"/>
    </row>
    <row r="278" spans="4:17">
      <c r="D278" s="34"/>
      <c r="J278" s="34"/>
      <c r="O278" s="34"/>
      <c r="Q278" s="34"/>
    </row>
    <row r="279" spans="4:17">
      <c r="D279" s="34"/>
      <c r="J279" s="34"/>
      <c r="O279" s="34"/>
      <c r="Q279" s="34"/>
    </row>
    <row r="280" spans="4:17">
      <c r="D280" s="34"/>
      <c r="J280" s="34"/>
      <c r="O280" s="34"/>
      <c r="Q280" s="34"/>
    </row>
    <row r="281" spans="4:17">
      <c r="G281" s="34"/>
      <c r="J281" s="34"/>
      <c r="O281" s="34"/>
      <c r="Q281" s="34"/>
    </row>
    <row r="282" spans="4:17">
      <c r="G282" s="34"/>
      <c r="J282" s="34"/>
      <c r="O282" s="34"/>
      <c r="Q282" s="34"/>
    </row>
    <row r="283" spans="4:17">
      <c r="G283" s="34"/>
      <c r="J283" s="34"/>
      <c r="O283" s="34"/>
      <c r="Q283" s="34"/>
    </row>
    <row r="284" spans="4:17">
      <c r="G284" s="34"/>
      <c r="J284" s="34"/>
      <c r="O284" s="34"/>
      <c r="Q284" s="34"/>
    </row>
    <row r="285" spans="4:17">
      <c r="G285" s="34"/>
      <c r="J285" s="34"/>
      <c r="O285" s="34"/>
      <c r="Q285" s="34"/>
    </row>
    <row r="286" spans="4:17">
      <c r="G286" s="34"/>
      <c r="J286" s="34"/>
      <c r="O286" s="34"/>
      <c r="Q286" s="34"/>
    </row>
    <row r="287" spans="4:17">
      <c r="G287" s="34"/>
      <c r="I287" s="34"/>
      <c r="K287" s="34"/>
      <c r="O287" s="34"/>
      <c r="Q287" s="34"/>
    </row>
    <row r="288" spans="4:17">
      <c r="G288" s="34"/>
      <c r="I288" s="34"/>
      <c r="K288" s="34"/>
      <c r="O288" s="34"/>
      <c r="Q288" s="34"/>
    </row>
    <row r="289" spans="7:17">
      <c r="G289" s="34"/>
      <c r="I289" s="34"/>
      <c r="K289" s="34"/>
      <c r="O289" s="34"/>
      <c r="Q289" s="34"/>
    </row>
    <row r="290" spans="7:17">
      <c r="G290" s="34"/>
      <c r="I290" s="34"/>
      <c r="K290" s="34"/>
      <c r="O290" s="34"/>
      <c r="Q290" s="34"/>
    </row>
    <row r="291" spans="7:17">
      <c r="G291" s="34"/>
      <c r="I291" s="34"/>
      <c r="K291" s="34"/>
      <c r="O291" s="34"/>
      <c r="Q291" s="34"/>
    </row>
    <row r="292" spans="7:17">
      <c r="G292" s="34"/>
      <c r="I292" s="34"/>
      <c r="K292" s="34"/>
      <c r="O292" s="34"/>
      <c r="Q292" s="34"/>
    </row>
    <row r="293" spans="7:17">
      <c r="G293" s="34"/>
      <c r="I293" s="34"/>
      <c r="K293" s="34"/>
      <c r="O293" s="34"/>
      <c r="Q293" s="34"/>
    </row>
    <row r="294" spans="7:17">
      <c r="G294" s="34"/>
      <c r="I294" s="34"/>
      <c r="K294" s="34"/>
      <c r="O294" s="34"/>
      <c r="Q294" s="34"/>
    </row>
    <row r="295" spans="7:17">
      <c r="G295" s="34"/>
      <c r="I295" s="34"/>
      <c r="K295" s="34"/>
      <c r="O295" s="34"/>
      <c r="Q295" s="34"/>
    </row>
    <row r="296" spans="7:17">
      <c r="G296" s="34"/>
      <c r="I296" s="34"/>
      <c r="K296" s="34"/>
      <c r="O296" s="34"/>
      <c r="Q296" s="34"/>
    </row>
    <row r="297" spans="7:17">
      <c r="G297" s="34"/>
      <c r="I297" s="34"/>
      <c r="K297" s="34"/>
      <c r="O297" s="34"/>
      <c r="Q297" s="34"/>
    </row>
    <row r="298" spans="7:17">
      <c r="G298" s="34"/>
      <c r="I298" s="34"/>
      <c r="K298" s="34"/>
      <c r="O298" s="34"/>
      <c r="Q298" s="34"/>
    </row>
    <row r="299" spans="7:17">
      <c r="G299" s="34"/>
      <c r="I299" s="34"/>
      <c r="K299" s="34"/>
      <c r="O299" s="34"/>
      <c r="Q299" s="34"/>
    </row>
    <row r="300" spans="7:17">
      <c r="G300" s="34"/>
      <c r="I300" s="34"/>
      <c r="K300" s="34"/>
      <c r="O300" s="34"/>
      <c r="Q300" s="34"/>
    </row>
    <row r="301" spans="7:17">
      <c r="G301" s="34"/>
      <c r="I301" s="34"/>
      <c r="K301" s="34"/>
      <c r="O301" s="34"/>
      <c r="Q301" s="34"/>
    </row>
    <row r="302" spans="7:17">
      <c r="G302" s="34"/>
      <c r="I302" s="34"/>
      <c r="K302" s="34"/>
      <c r="O302" s="34"/>
      <c r="Q302" s="34"/>
    </row>
    <row r="303" spans="7:17">
      <c r="G303" s="34"/>
      <c r="I303" s="34"/>
      <c r="K303" s="34"/>
      <c r="O303" s="34"/>
      <c r="Q303" s="34"/>
    </row>
    <row r="304" spans="7:17">
      <c r="G304" s="34"/>
      <c r="I304" s="34"/>
      <c r="K304" s="34"/>
      <c r="O304" s="34"/>
      <c r="Q304" s="34"/>
    </row>
    <row r="305" spans="7:17">
      <c r="G305" s="34"/>
      <c r="I305" s="34"/>
      <c r="K305" s="34"/>
      <c r="O305" s="34"/>
      <c r="Q305" s="34"/>
    </row>
    <row r="306" spans="7:17">
      <c r="G306" s="34"/>
      <c r="I306" s="34"/>
      <c r="K306" s="34"/>
      <c r="O306" s="34"/>
      <c r="Q306" s="34"/>
    </row>
    <row r="307" spans="7:17">
      <c r="G307" s="34"/>
      <c r="I307" s="34"/>
      <c r="K307" s="34"/>
      <c r="O307" s="34"/>
      <c r="Q307" s="34"/>
    </row>
    <row r="308" spans="7:17">
      <c r="G308" s="34"/>
      <c r="I308" s="34"/>
      <c r="K308" s="34"/>
      <c r="O308" s="34"/>
      <c r="Q308" s="34"/>
    </row>
    <row r="309" spans="7:17">
      <c r="G309" s="34"/>
      <c r="I309" s="34"/>
      <c r="K309" s="34"/>
      <c r="O309" s="34"/>
      <c r="Q309" s="34"/>
    </row>
    <row r="310" spans="7:17">
      <c r="G310" s="34"/>
      <c r="I310" s="34"/>
      <c r="K310" s="34"/>
      <c r="O310" s="34"/>
      <c r="Q310" s="34"/>
    </row>
    <row r="311" spans="7:17">
      <c r="G311" s="34"/>
      <c r="I311" s="34"/>
      <c r="K311" s="34"/>
      <c r="O311" s="34"/>
      <c r="Q311" s="34"/>
    </row>
    <row r="312" spans="7:17">
      <c r="G312" s="34"/>
      <c r="I312" s="34"/>
      <c r="K312" s="34"/>
      <c r="O312" s="34"/>
      <c r="Q312" s="34"/>
    </row>
    <row r="313" spans="7:17">
      <c r="G313" s="34"/>
      <c r="I313" s="34"/>
      <c r="K313" s="34"/>
      <c r="O313" s="34"/>
      <c r="Q313" s="34"/>
    </row>
    <row r="314" spans="7:17">
      <c r="G314" s="34"/>
      <c r="I314" s="34"/>
      <c r="K314" s="34"/>
      <c r="O314" s="34"/>
      <c r="Q314" s="34"/>
    </row>
    <row r="315" spans="7:17">
      <c r="G315" s="34"/>
      <c r="I315" s="34"/>
      <c r="K315" s="34"/>
      <c r="O315" s="34"/>
      <c r="Q315" s="34"/>
    </row>
    <row r="316" spans="7:17">
      <c r="G316" s="34"/>
      <c r="I316" s="34"/>
      <c r="K316" s="34"/>
      <c r="O316" s="34"/>
      <c r="Q316" s="34"/>
    </row>
    <row r="317" spans="7:17">
      <c r="G317" s="34"/>
      <c r="I317" s="34"/>
      <c r="K317" s="34"/>
      <c r="O317" s="34"/>
      <c r="Q317" s="34"/>
    </row>
    <row r="318" spans="7:17">
      <c r="G318" s="34"/>
      <c r="I318" s="34"/>
      <c r="K318" s="34"/>
      <c r="O318" s="34"/>
      <c r="Q318" s="34"/>
    </row>
    <row r="319" spans="7:17">
      <c r="G319" s="34"/>
      <c r="I319" s="34"/>
      <c r="K319" s="34"/>
      <c r="O319" s="34"/>
      <c r="Q319" s="34"/>
    </row>
    <row r="320" spans="7:17">
      <c r="G320" s="34"/>
      <c r="I320" s="34"/>
      <c r="K320" s="34"/>
      <c r="O320" s="34"/>
      <c r="Q320" s="34"/>
    </row>
    <row r="321" spans="7:17">
      <c r="G321" s="34"/>
      <c r="I321" s="34"/>
      <c r="K321" s="34"/>
      <c r="O321" s="34"/>
      <c r="Q321" s="34"/>
    </row>
    <row r="322" spans="7:17">
      <c r="G322" s="34"/>
      <c r="I322" s="34"/>
      <c r="K322" s="34"/>
      <c r="O322" s="34"/>
      <c r="Q322" s="34"/>
    </row>
    <row r="323" spans="7:17">
      <c r="G323" s="34"/>
      <c r="I323" s="34"/>
      <c r="K323" s="34"/>
      <c r="O323" s="34"/>
      <c r="Q323" s="34"/>
    </row>
    <row r="324" spans="7:17">
      <c r="G324" s="34"/>
      <c r="I324" s="34"/>
      <c r="K324" s="34"/>
      <c r="O324" s="34"/>
      <c r="Q324" s="34"/>
    </row>
    <row r="325" spans="7:17">
      <c r="G325" s="34"/>
      <c r="I325" s="34"/>
      <c r="K325" s="34"/>
      <c r="O325" s="34"/>
      <c r="Q325" s="34"/>
    </row>
    <row r="326" spans="7:17">
      <c r="G326" s="34"/>
      <c r="I326" s="34"/>
      <c r="K326" s="34"/>
      <c r="O326" s="34"/>
      <c r="Q326" s="34"/>
    </row>
    <row r="327" spans="7:17">
      <c r="G327" s="34"/>
      <c r="I327" s="34"/>
      <c r="K327" s="34"/>
      <c r="O327" s="34"/>
      <c r="Q327" s="34"/>
    </row>
    <row r="328" spans="7:17">
      <c r="G328" s="34"/>
      <c r="I328" s="34"/>
      <c r="K328" s="34"/>
      <c r="O328" s="34"/>
      <c r="Q328" s="34"/>
    </row>
    <row r="329" spans="7:17">
      <c r="G329" s="34"/>
      <c r="I329" s="34"/>
      <c r="K329" s="34"/>
      <c r="O329" s="34"/>
      <c r="Q329" s="34"/>
    </row>
    <row r="330" spans="7:17">
      <c r="G330" s="34"/>
      <c r="I330" s="34"/>
      <c r="K330" s="34"/>
      <c r="O330" s="34"/>
      <c r="Q330" s="34"/>
    </row>
    <row r="331" spans="7:17">
      <c r="G331" s="34"/>
      <c r="I331" s="34"/>
      <c r="K331" s="34"/>
      <c r="O331" s="34"/>
      <c r="Q331" s="34"/>
    </row>
    <row r="332" spans="7:17">
      <c r="G332" s="34"/>
      <c r="I332" s="34"/>
      <c r="K332" s="34"/>
      <c r="O332" s="34"/>
      <c r="Q332" s="34"/>
    </row>
    <row r="333" spans="7:17">
      <c r="G333" s="34"/>
      <c r="I333" s="34"/>
      <c r="K333" s="34"/>
      <c r="O333" s="34"/>
      <c r="Q333" s="34"/>
    </row>
    <row r="334" spans="7:17">
      <c r="G334" s="34"/>
      <c r="I334" s="34"/>
      <c r="K334" s="34"/>
      <c r="O334" s="34"/>
      <c r="Q334" s="34"/>
    </row>
    <row r="335" spans="7:17">
      <c r="G335" s="34"/>
      <c r="I335" s="34"/>
      <c r="K335" s="34"/>
      <c r="O335" s="34"/>
      <c r="Q335" s="34"/>
    </row>
    <row r="336" spans="7:17">
      <c r="G336" s="34"/>
      <c r="I336" s="34"/>
      <c r="K336" s="34"/>
      <c r="O336" s="34"/>
      <c r="Q336" s="34"/>
    </row>
    <row r="337" spans="7:17">
      <c r="G337" s="34"/>
      <c r="I337" s="34"/>
      <c r="K337" s="34"/>
      <c r="O337" s="34"/>
      <c r="Q337" s="34"/>
    </row>
    <row r="338" spans="7:17">
      <c r="G338" s="34"/>
      <c r="I338" s="34"/>
      <c r="K338" s="34"/>
      <c r="O338" s="34"/>
      <c r="Q338" s="34"/>
    </row>
    <row r="339" spans="7:17">
      <c r="G339" s="34"/>
      <c r="I339" s="34"/>
      <c r="K339" s="34"/>
      <c r="O339" s="34"/>
      <c r="Q339" s="34"/>
    </row>
    <row r="340" spans="7:17">
      <c r="G340" s="34"/>
      <c r="I340" s="34"/>
      <c r="K340" s="34"/>
      <c r="O340" s="34"/>
      <c r="Q340" s="34"/>
    </row>
    <row r="341" spans="7:17">
      <c r="G341" s="34"/>
      <c r="I341" s="34"/>
      <c r="K341" s="34"/>
      <c r="O341" s="34"/>
      <c r="Q341" s="34"/>
    </row>
    <row r="342" spans="7:17">
      <c r="G342" s="34"/>
      <c r="I342" s="34"/>
      <c r="K342" s="34"/>
      <c r="O342" s="34"/>
      <c r="Q342" s="34"/>
    </row>
    <row r="343" spans="7:17">
      <c r="G343" s="34"/>
      <c r="I343" s="34"/>
      <c r="K343" s="34"/>
      <c r="O343" s="34"/>
      <c r="Q343" s="34"/>
    </row>
    <row r="344" spans="7:17">
      <c r="G344" s="34"/>
      <c r="I344" s="34"/>
      <c r="K344" s="34"/>
      <c r="O344" s="34"/>
      <c r="Q344" s="34"/>
    </row>
    <row r="345" spans="7:17">
      <c r="G345" s="34"/>
      <c r="I345" s="34"/>
      <c r="K345" s="34"/>
      <c r="O345" s="34"/>
      <c r="Q345" s="34"/>
    </row>
    <row r="346" spans="7:17">
      <c r="G346" s="34"/>
      <c r="I346" s="34"/>
      <c r="K346" s="34"/>
      <c r="O346" s="34"/>
      <c r="Q346" s="34"/>
    </row>
    <row r="347" spans="7:17">
      <c r="G347" s="34"/>
      <c r="I347" s="34"/>
      <c r="K347" s="34"/>
      <c r="O347" s="34"/>
      <c r="Q347" s="34"/>
    </row>
    <row r="348" spans="7:17">
      <c r="G348" s="34"/>
      <c r="I348" s="34"/>
      <c r="K348" s="34"/>
      <c r="O348" s="34"/>
      <c r="Q348" s="34"/>
    </row>
    <row r="349" spans="7:17">
      <c r="G349" s="34"/>
      <c r="I349" s="34"/>
      <c r="K349" s="34"/>
      <c r="O349" s="34"/>
      <c r="Q349" s="34"/>
    </row>
    <row r="350" spans="7:17">
      <c r="G350" s="34"/>
      <c r="I350" s="34"/>
      <c r="K350" s="34"/>
      <c r="O350" s="34"/>
      <c r="Q350" s="34"/>
    </row>
    <row r="351" spans="7:17">
      <c r="G351" s="34"/>
      <c r="I351" s="34"/>
      <c r="K351" s="34"/>
      <c r="O351" s="34"/>
      <c r="Q351" s="34"/>
    </row>
    <row r="352" spans="7:17">
      <c r="G352" s="34"/>
      <c r="I352" s="34"/>
      <c r="K352" s="34"/>
      <c r="O352" s="34"/>
      <c r="Q352" s="34"/>
    </row>
    <row r="353" spans="7:17">
      <c r="G353" s="34"/>
      <c r="I353" s="34"/>
      <c r="K353" s="34"/>
      <c r="O353" s="34"/>
      <c r="Q353" s="34"/>
    </row>
    <row r="354" spans="7:17">
      <c r="G354" s="34"/>
      <c r="I354" s="34"/>
      <c r="K354" s="34"/>
      <c r="O354" s="34"/>
      <c r="Q354" s="34"/>
    </row>
    <row r="355" spans="7:17">
      <c r="G355" s="34"/>
      <c r="I355" s="34"/>
      <c r="K355" s="34"/>
      <c r="O355" s="34"/>
      <c r="Q355" s="34"/>
    </row>
    <row r="356" spans="7:17">
      <c r="G356" s="34"/>
      <c r="I356" s="34"/>
      <c r="K356" s="34"/>
      <c r="O356" s="34"/>
      <c r="Q356" s="34"/>
    </row>
    <row r="357" spans="7:17">
      <c r="G357" s="34"/>
      <c r="I357" s="34"/>
      <c r="K357" s="34"/>
      <c r="O357" s="34"/>
      <c r="Q357" s="34"/>
    </row>
    <row r="358" spans="7:17">
      <c r="G358" s="34"/>
      <c r="I358" s="34"/>
      <c r="K358" s="34"/>
      <c r="O358" s="34"/>
      <c r="Q358" s="34"/>
    </row>
    <row r="359" spans="7:17">
      <c r="G359" s="34"/>
      <c r="I359" s="34"/>
      <c r="K359" s="34"/>
      <c r="O359" s="34"/>
      <c r="Q359" s="34"/>
    </row>
    <row r="360" spans="7:17">
      <c r="G360" s="34"/>
      <c r="I360" s="34"/>
      <c r="K360" s="34"/>
      <c r="O360" s="34"/>
      <c r="Q360" s="34"/>
    </row>
    <row r="361" spans="7:17">
      <c r="G361" s="34"/>
      <c r="I361" s="34"/>
      <c r="K361" s="34"/>
      <c r="O361" s="34"/>
      <c r="Q361" s="34"/>
    </row>
    <row r="362" spans="7:17">
      <c r="G362" s="34"/>
      <c r="I362" s="34"/>
      <c r="K362" s="34"/>
      <c r="O362" s="34"/>
      <c r="Q362" s="34"/>
    </row>
    <row r="363" spans="7:17">
      <c r="G363" s="34"/>
      <c r="I363" s="34"/>
      <c r="K363" s="34"/>
      <c r="O363" s="34"/>
      <c r="Q363" s="34"/>
    </row>
    <row r="364" spans="7:17">
      <c r="G364" s="34"/>
      <c r="I364" s="34"/>
      <c r="K364" s="34"/>
      <c r="O364" s="34"/>
      <c r="Q364" s="34"/>
    </row>
    <row r="365" spans="7:17">
      <c r="G365" s="34"/>
      <c r="I365" s="34"/>
      <c r="K365" s="34"/>
      <c r="O365" s="34"/>
      <c r="Q365" s="34"/>
    </row>
    <row r="366" spans="7:17">
      <c r="G366" s="34"/>
      <c r="I366" s="34"/>
      <c r="K366" s="34"/>
      <c r="O366" s="34"/>
      <c r="Q366" s="34"/>
    </row>
    <row r="367" spans="7:17">
      <c r="G367" s="34"/>
      <c r="I367" s="34"/>
      <c r="K367" s="34"/>
      <c r="O367" s="34"/>
      <c r="Q367" s="34"/>
    </row>
    <row r="368" spans="7:17">
      <c r="G368" s="34"/>
      <c r="I368" s="34"/>
      <c r="K368" s="34"/>
      <c r="O368" s="34"/>
      <c r="Q368" s="34"/>
    </row>
    <row r="369" spans="7:17">
      <c r="G369" s="34"/>
      <c r="I369" s="34"/>
      <c r="K369" s="34"/>
      <c r="O369" s="34"/>
      <c r="Q369" s="34"/>
    </row>
    <row r="370" spans="7:17">
      <c r="G370" s="34"/>
      <c r="I370" s="34"/>
      <c r="K370" s="34"/>
      <c r="O370" s="34"/>
      <c r="Q370" s="34"/>
    </row>
    <row r="371" spans="7:17">
      <c r="G371" s="34"/>
      <c r="I371" s="34"/>
      <c r="K371" s="34"/>
      <c r="O371" s="34"/>
      <c r="Q371" s="34"/>
    </row>
    <row r="372" spans="7:17">
      <c r="G372" s="34"/>
      <c r="I372" s="34"/>
      <c r="K372" s="34"/>
      <c r="O372" s="34"/>
      <c r="Q372" s="34"/>
    </row>
    <row r="373" spans="7:17">
      <c r="G373" s="34"/>
      <c r="I373" s="34"/>
      <c r="K373" s="34"/>
      <c r="O373" s="34"/>
      <c r="Q373" s="34"/>
    </row>
    <row r="374" spans="7:17">
      <c r="G374" s="34"/>
      <c r="I374" s="34"/>
      <c r="K374" s="34"/>
      <c r="O374" s="34"/>
      <c r="Q374" s="34"/>
    </row>
    <row r="375" spans="7:17">
      <c r="G375" s="34"/>
      <c r="I375" s="34"/>
      <c r="K375" s="34"/>
      <c r="O375" s="34"/>
      <c r="Q375" s="34"/>
    </row>
    <row r="376" spans="7:17">
      <c r="G376" s="34"/>
      <c r="I376" s="34"/>
      <c r="K376" s="34"/>
      <c r="O376" s="34"/>
      <c r="Q376" s="34"/>
    </row>
    <row r="377" spans="7:17">
      <c r="G377" s="34"/>
      <c r="I377" s="34"/>
      <c r="K377" s="34"/>
      <c r="O377" s="34"/>
      <c r="Q377" s="34"/>
    </row>
    <row r="378" spans="7:17">
      <c r="G378" s="34"/>
      <c r="I378" s="34"/>
      <c r="K378" s="34"/>
      <c r="O378" s="34"/>
      <c r="Q378" s="34"/>
    </row>
    <row r="379" spans="7:17">
      <c r="G379" s="34"/>
      <c r="I379" s="34"/>
      <c r="K379" s="34"/>
      <c r="O379" s="34"/>
      <c r="Q379" s="34"/>
    </row>
    <row r="380" spans="7:17">
      <c r="G380" s="34"/>
      <c r="I380" s="34"/>
      <c r="K380" s="34"/>
      <c r="O380" s="34"/>
      <c r="Q380" s="34"/>
    </row>
    <row r="381" spans="7:17">
      <c r="G381" s="34"/>
      <c r="I381" s="34"/>
      <c r="K381" s="34"/>
      <c r="O381" s="34"/>
      <c r="Q381" s="34"/>
    </row>
    <row r="382" spans="7:17">
      <c r="G382" s="34"/>
      <c r="I382" s="34"/>
      <c r="K382" s="34"/>
      <c r="O382" s="34"/>
      <c r="Q382" s="34"/>
    </row>
    <row r="383" spans="7:17">
      <c r="G383" s="34"/>
      <c r="I383" s="34"/>
      <c r="K383" s="34"/>
      <c r="O383" s="34"/>
      <c r="Q383" s="34"/>
    </row>
    <row r="384" spans="7:17">
      <c r="G384" s="34"/>
      <c r="I384" s="34"/>
      <c r="K384" s="34"/>
      <c r="O384" s="34"/>
      <c r="Q384" s="34"/>
    </row>
    <row r="385" spans="7:17">
      <c r="G385" s="34"/>
      <c r="I385" s="34"/>
      <c r="K385" s="34"/>
      <c r="O385" s="34"/>
      <c r="Q385" s="34"/>
    </row>
    <row r="386" spans="7:17">
      <c r="G386" s="34"/>
      <c r="I386" s="34"/>
      <c r="K386" s="34"/>
      <c r="O386" s="34"/>
      <c r="Q386" s="34"/>
    </row>
    <row r="387" spans="7:17">
      <c r="G387" s="34"/>
      <c r="I387" s="34"/>
      <c r="K387" s="34"/>
      <c r="O387" s="34"/>
      <c r="Q387" s="34"/>
    </row>
    <row r="388" spans="7:17">
      <c r="G388" s="34"/>
      <c r="I388" s="34"/>
      <c r="K388" s="34"/>
      <c r="O388" s="34"/>
      <c r="Q388" s="34"/>
    </row>
    <row r="389" spans="7:17">
      <c r="G389" s="34"/>
      <c r="I389" s="34"/>
      <c r="K389" s="34"/>
      <c r="O389" s="34"/>
      <c r="Q389" s="34"/>
    </row>
    <row r="390" spans="7:17">
      <c r="G390" s="34"/>
      <c r="I390" s="34"/>
      <c r="K390" s="34"/>
      <c r="O390" s="34"/>
      <c r="Q390" s="34"/>
    </row>
    <row r="391" spans="7:17">
      <c r="G391" s="34"/>
      <c r="I391" s="34"/>
      <c r="K391" s="34"/>
      <c r="O391" s="34"/>
      <c r="Q391" s="34"/>
    </row>
    <row r="392" spans="7:17">
      <c r="G392" s="34"/>
      <c r="I392" s="34"/>
      <c r="K392" s="34"/>
      <c r="O392" s="34"/>
      <c r="Q392" s="34"/>
    </row>
    <row r="393" spans="7:17">
      <c r="G393" s="34"/>
      <c r="I393" s="34"/>
      <c r="K393" s="34"/>
      <c r="O393" s="34"/>
      <c r="Q393" s="34"/>
    </row>
    <row r="394" spans="7:17">
      <c r="G394" s="34"/>
      <c r="I394" s="34"/>
      <c r="K394" s="34"/>
      <c r="O394" s="34"/>
      <c r="Q394" s="34"/>
    </row>
    <row r="395" spans="7:17">
      <c r="G395" s="34"/>
      <c r="I395" s="34"/>
      <c r="K395" s="34"/>
      <c r="O395" s="34"/>
      <c r="Q395" s="34"/>
    </row>
    <row r="396" spans="7:17">
      <c r="G396" s="34"/>
      <c r="I396" s="34"/>
      <c r="K396" s="34"/>
      <c r="O396" s="34"/>
      <c r="Q396" s="34"/>
    </row>
    <row r="397" spans="7:17">
      <c r="G397" s="34"/>
      <c r="I397" s="34"/>
      <c r="K397" s="34"/>
      <c r="O397" s="34"/>
      <c r="Q397" s="34"/>
    </row>
    <row r="398" spans="7:17">
      <c r="G398" s="34"/>
      <c r="I398" s="34"/>
      <c r="K398" s="34"/>
      <c r="O398" s="34"/>
      <c r="Q398" s="34"/>
    </row>
    <row r="399" spans="7:17">
      <c r="G399" s="34"/>
      <c r="I399" s="34"/>
      <c r="K399" s="34"/>
      <c r="O399" s="34"/>
      <c r="Q399" s="34"/>
    </row>
    <row r="400" spans="7:17">
      <c r="G400" s="34"/>
      <c r="I400" s="34"/>
      <c r="K400" s="34"/>
      <c r="O400" s="34"/>
      <c r="Q400" s="34"/>
    </row>
    <row r="401" spans="7:17">
      <c r="G401" s="34"/>
      <c r="I401" s="34"/>
      <c r="K401" s="34"/>
      <c r="O401" s="34"/>
      <c r="Q401" s="34"/>
    </row>
    <row r="402" spans="7:17">
      <c r="G402" s="34"/>
      <c r="I402" s="34"/>
      <c r="K402" s="34"/>
      <c r="O402" s="34"/>
      <c r="Q402" s="34"/>
    </row>
    <row r="403" spans="7:17">
      <c r="G403" s="34"/>
      <c r="I403" s="34"/>
      <c r="K403" s="34"/>
      <c r="O403" s="34"/>
      <c r="Q403" s="34"/>
    </row>
    <row r="404" spans="7:17">
      <c r="G404" s="34"/>
      <c r="I404" s="34"/>
      <c r="K404" s="34"/>
      <c r="O404" s="34"/>
      <c r="Q404" s="34"/>
    </row>
    <row r="405" spans="7:17">
      <c r="G405" s="34"/>
      <c r="I405" s="34"/>
      <c r="K405" s="34"/>
      <c r="O405" s="34"/>
      <c r="Q405" s="34"/>
    </row>
    <row r="406" spans="7:17">
      <c r="G406" s="34"/>
      <c r="I406" s="34"/>
      <c r="K406" s="34"/>
      <c r="O406" s="34"/>
      <c r="Q406" s="34"/>
    </row>
    <row r="407" spans="7:17">
      <c r="G407" s="34"/>
      <c r="I407" s="34"/>
      <c r="K407" s="34"/>
      <c r="O407" s="34"/>
      <c r="Q407" s="34"/>
    </row>
    <row r="408" spans="7:17">
      <c r="G408" s="34"/>
      <c r="I408" s="34"/>
      <c r="K408" s="34"/>
      <c r="O408" s="34"/>
      <c r="Q408" s="34"/>
    </row>
    <row r="409" spans="7:17">
      <c r="G409" s="34"/>
      <c r="I409" s="34"/>
      <c r="K409" s="34"/>
      <c r="O409" s="34"/>
      <c r="Q409" s="34"/>
    </row>
    <row r="410" spans="7:17">
      <c r="G410" s="34"/>
      <c r="I410" s="34"/>
      <c r="K410" s="34"/>
      <c r="O410" s="34"/>
      <c r="Q410" s="34"/>
    </row>
    <row r="411" spans="7:17">
      <c r="G411" s="34"/>
      <c r="I411" s="34"/>
      <c r="K411" s="34"/>
      <c r="O411" s="34"/>
      <c r="Q411" s="34"/>
    </row>
    <row r="412" spans="7:17">
      <c r="G412" s="34"/>
      <c r="I412" s="34"/>
      <c r="K412" s="34"/>
      <c r="O412" s="34"/>
      <c r="Q412" s="34"/>
    </row>
    <row r="413" spans="7:17">
      <c r="G413" s="34"/>
      <c r="I413" s="34"/>
      <c r="K413" s="34"/>
      <c r="O413" s="34"/>
      <c r="Q413" s="34"/>
    </row>
    <row r="414" spans="7:17">
      <c r="G414" s="34"/>
      <c r="I414" s="34"/>
      <c r="K414" s="34"/>
      <c r="O414" s="34"/>
      <c r="Q414" s="34"/>
    </row>
    <row r="415" spans="7:17">
      <c r="G415" s="34"/>
      <c r="I415" s="34"/>
      <c r="K415" s="34"/>
      <c r="O415" s="34"/>
      <c r="Q415" s="34"/>
    </row>
    <row r="416" spans="7:17">
      <c r="G416" s="34"/>
      <c r="I416" s="34"/>
      <c r="K416" s="34"/>
      <c r="O416" s="34"/>
      <c r="Q416" s="34"/>
    </row>
    <row r="417" spans="7:17">
      <c r="G417" s="34"/>
      <c r="I417" s="34"/>
      <c r="K417" s="34"/>
      <c r="O417" s="34"/>
      <c r="Q417" s="34"/>
    </row>
    <row r="418" spans="7:17">
      <c r="G418" s="34"/>
      <c r="I418" s="34"/>
      <c r="K418" s="34"/>
      <c r="O418" s="34"/>
      <c r="Q418" s="34"/>
    </row>
    <row r="419" spans="7:17">
      <c r="G419" s="34"/>
      <c r="I419" s="34"/>
      <c r="K419" s="34"/>
      <c r="O419" s="34"/>
      <c r="Q419" s="34"/>
    </row>
    <row r="420" spans="7:17">
      <c r="G420" s="34"/>
      <c r="I420" s="34"/>
      <c r="K420" s="34"/>
      <c r="O420" s="34"/>
      <c r="Q420" s="34"/>
    </row>
    <row r="421" spans="7:17">
      <c r="G421" s="34"/>
      <c r="I421" s="34"/>
      <c r="K421" s="34"/>
      <c r="O421" s="34"/>
      <c r="Q421" s="34"/>
    </row>
    <row r="422" spans="7:17">
      <c r="G422" s="34"/>
      <c r="I422" s="34"/>
      <c r="K422" s="34"/>
      <c r="O422" s="34"/>
      <c r="Q422" s="34"/>
    </row>
    <row r="423" spans="7:17">
      <c r="G423" s="34"/>
      <c r="I423" s="34"/>
      <c r="K423" s="34"/>
      <c r="O423" s="34"/>
      <c r="Q423" s="34"/>
    </row>
    <row r="424" spans="7:17">
      <c r="G424" s="34"/>
      <c r="I424" s="34"/>
      <c r="K424" s="34"/>
      <c r="O424" s="34"/>
      <c r="Q424" s="34"/>
    </row>
    <row r="425" spans="7:17">
      <c r="G425" s="34"/>
      <c r="I425" s="34"/>
      <c r="K425" s="34"/>
      <c r="O425" s="34"/>
      <c r="Q425" s="34"/>
    </row>
    <row r="426" spans="7:17">
      <c r="G426" s="34"/>
      <c r="I426" s="34"/>
      <c r="K426" s="34"/>
      <c r="O426" s="34"/>
      <c r="Q426" s="34"/>
    </row>
    <row r="427" spans="7:17">
      <c r="G427" s="34"/>
      <c r="I427" s="34"/>
      <c r="K427" s="34"/>
      <c r="O427" s="34"/>
      <c r="Q427" s="34"/>
    </row>
    <row r="428" spans="7:17">
      <c r="G428" s="34"/>
      <c r="I428" s="34"/>
      <c r="K428" s="34"/>
      <c r="O428" s="34"/>
      <c r="Q428" s="34"/>
    </row>
    <row r="429" spans="7:17">
      <c r="G429" s="34"/>
      <c r="I429" s="34"/>
      <c r="K429" s="34"/>
      <c r="O429" s="34"/>
      <c r="Q429" s="34"/>
    </row>
    <row r="430" spans="7:17">
      <c r="G430" s="34"/>
      <c r="I430" s="34"/>
      <c r="K430" s="34"/>
      <c r="O430" s="34"/>
      <c r="Q430" s="34"/>
    </row>
    <row r="431" spans="7:17">
      <c r="G431" s="34"/>
      <c r="I431" s="34"/>
      <c r="K431" s="34"/>
      <c r="O431" s="34"/>
      <c r="Q431" s="34"/>
    </row>
    <row r="432" spans="7:17">
      <c r="G432" s="34"/>
      <c r="I432" s="34"/>
      <c r="K432" s="34"/>
      <c r="O432" s="34"/>
      <c r="Q432" s="34"/>
    </row>
    <row r="433" spans="7:17">
      <c r="G433" s="34"/>
      <c r="I433" s="34"/>
      <c r="K433" s="34"/>
      <c r="O433" s="34"/>
      <c r="Q433" s="34"/>
    </row>
    <row r="434" spans="7:17">
      <c r="G434" s="34"/>
      <c r="I434" s="34"/>
      <c r="K434" s="34"/>
      <c r="O434" s="34"/>
      <c r="Q434" s="34"/>
    </row>
    <row r="435" spans="7:17">
      <c r="G435" s="34"/>
      <c r="I435" s="34"/>
      <c r="K435" s="34"/>
      <c r="O435" s="34"/>
      <c r="Q435" s="34"/>
    </row>
    <row r="436" spans="7:17">
      <c r="G436" s="34"/>
      <c r="I436" s="34"/>
      <c r="K436" s="34"/>
      <c r="O436" s="34"/>
      <c r="Q436" s="34"/>
    </row>
    <row r="437" spans="7:17">
      <c r="G437" s="34"/>
      <c r="I437" s="34"/>
      <c r="K437" s="34"/>
      <c r="O437" s="34"/>
      <c r="Q437" s="34"/>
    </row>
    <row r="438" spans="7:17">
      <c r="G438" s="34"/>
      <c r="I438" s="34"/>
      <c r="K438" s="34"/>
      <c r="O438" s="34"/>
      <c r="Q438" s="34"/>
    </row>
    <row r="439" spans="7:17">
      <c r="G439" s="34"/>
      <c r="I439" s="34"/>
      <c r="K439" s="34"/>
      <c r="O439" s="34"/>
      <c r="Q439" s="34"/>
    </row>
    <row r="440" spans="7:17">
      <c r="G440" s="34"/>
      <c r="I440" s="34"/>
      <c r="K440" s="34"/>
      <c r="O440" s="34"/>
      <c r="Q440" s="34"/>
    </row>
    <row r="441" spans="7:17">
      <c r="G441" s="34"/>
      <c r="I441" s="34"/>
      <c r="K441" s="34"/>
      <c r="O441" s="34"/>
      <c r="Q441" s="34"/>
    </row>
    <row r="442" spans="7:17">
      <c r="G442" s="34"/>
      <c r="I442" s="34"/>
      <c r="K442" s="34"/>
      <c r="O442" s="34"/>
      <c r="Q442" s="34"/>
    </row>
    <row r="443" spans="7:17">
      <c r="G443" s="34"/>
      <c r="I443" s="34"/>
      <c r="K443" s="34"/>
      <c r="O443" s="34"/>
      <c r="Q443" s="34"/>
    </row>
    <row r="444" spans="7:17">
      <c r="G444" s="34"/>
      <c r="I444" s="34"/>
      <c r="K444" s="34"/>
      <c r="O444" s="34"/>
      <c r="Q444" s="34"/>
    </row>
    <row r="445" spans="7:17">
      <c r="G445" s="34"/>
      <c r="I445" s="34"/>
      <c r="K445" s="34"/>
      <c r="O445" s="34"/>
      <c r="Q445" s="34"/>
    </row>
    <row r="446" spans="7:17">
      <c r="G446" s="34"/>
      <c r="I446" s="34"/>
      <c r="K446" s="34"/>
      <c r="O446" s="34"/>
      <c r="Q446" s="34"/>
    </row>
    <row r="447" spans="7:17">
      <c r="G447" s="34"/>
      <c r="I447" s="34"/>
      <c r="K447" s="34"/>
      <c r="O447" s="34"/>
      <c r="Q447" s="34"/>
    </row>
    <row r="448" spans="7:17">
      <c r="G448" s="34"/>
      <c r="I448" s="34"/>
      <c r="K448" s="34"/>
      <c r="O448" s="34"/>
      <c r="Q448" s="34"/>
    </row>
    <row r="449" spans="7:17">
      <c r="G449" s="34"/>
      <c r="I449" s="34"/>
      <c r="K449" s="34"/>
      <c r="O449" s="34"/>
      <c r="Q449" s="34"/>
    </row>
    <row r="450" spans="7:17">
      <c r="G450" s="34"/>
      <c r="I450" s="34"/>
      <c r="K450" s="34"/>
      <c r="O450" s="34"/>
      <c r="Q450" s="34"/>
    </row>
    <row r="451" spans="7:17">
      <c r="G451" s="34"/>
      <c r="I451" s="34"/>
      <c r="K451" s="34"/>
      <c r="O451" s="34"/>
      <c r="Q451" s="34"/>
    </row>
    <row r="452" spans="7:17">
      <c r="G452" s="34"/>
      <c r="I452" s="34"/>
      <c r="K452" s="34"/>
      <c r="O452" s="34"/>
      <c r="Q452" s="34"/>
    </row>
    <row r="453" spans="7:17">
      <c r="G453" s="34"/>
      <c r="I453" s="34"/>
      <c r="K453" s="34"/>
      <c r="O453" s="34"/>
      <c r="Q453" s="34"/>
    </row>
    <row r="454" spans="7:17">
      <c r="G454" s="34"/>
      <c r="I454" s="34"/>
      <c r="K454" s="34"/>
      <c r="O454" s="34"/>
      <c r="Q454" s="34"/>
    </row>
    <row r="455" spans="7:17">
      <c r="G455" s="34"/>
      <c r="I455" s="34"/>
      <c r="K455" s="34"/>
      <c r="O455" s="34"/>
      <c r="Q455" s="34"/>
    </row>
    <row r="456" spans="7:17">
      <c r="G456" s="34"/>
      <c r="I456" s="34"/>
      <c r="K456" s="34"/>
      <c r="O456" s="34"/>
      <c r="Q456" s="34"/>
    </row>
    <row r="457" spans="7:17">
      <c r="G457" s="34"/>
      <c r="I457" s="34"/>
      <c r="K457" s="34"/>
      <c r="O457" s="34"/>
      <c r="Q457" s="34"/>
    </row>
    <row r="458" spans="7:17">
      <c r="G458" s="34"/>
      <c r="I458" s="34"/>
      <c r="K458" s="34"/>
      <c r="O458" s="34"/>
      <c r="Q458" s="34"/>
    </row>
    <row r="459" spans="7:17">
      <c r="G459" s="34"/>
      <c r="I459" s="34"/>
      <c r="K459" s="34"/>
      <c r="O459" s="34"/>
      <c r="Q459" s="34"/>
    </row>
    <row r="460" spans="7:17">
      <c r="G460" s="34"/>
      <c r="I460" s="34"/>
      <c r="K460" s="34"/>
      <c r="O460" s="34"/>
      <c r="Q460" s="34"/>
    </row>
    <row r="461" spans="7:17">
      <c r="G461" s="34"/>
      <c r="I461" s="34"/>
      <c r="K461" s="34"/>
      <c r="O461" s="34"/>
      <c r="Q461" s="34"/>
    </row>
    <row r="462" spans="7:17">
      <c r="G462" s="34"/>
      <c r="I462" s="34"/>
      <c r="K462" s="34"/>
      <c r="O462" s="34"/>
      <c r="Q462" s="34"/>
    </row>
    <row r="463" spans="7:17">
      <c r="G463" s="34"/>
      <c r="I463" s="34"/>
      <c r="K463" s="34"/>
      <c r="O463" s="34"/>
      <c r="Q463" s="34"/>
    </row>
    <row r="464" spans="7:17">
      <c r="G464" s="34"/>
      <c r="I464" s="34"/>
      <c r="K464" s="34"/>
      <c r="O464" s="34"/>
      <c r="Q464" s="34"/>
    </row>
    <row r="465" spans="7:17">
      <c r="G465" s="34"/>
      <c r="I465" s="34"/>
      <c r="K465" s="34"/>
      <c r="O465" s="34"/>
      <c r="Q465" s="34"/>
    </row>
    <row r="466" spans="7:17">
      <c r="G466" s="34"/>
      <c r="I466" s="34"/>
      <c r="K466" s="34"/>
      <c r="O466" s="34"/>
      <c r="Q466" s="34"/>
    </row>
    <row r="467" spans="7:17">
      <c r="G467" s="34"/>
      <c r="I467" s="34"/>
      <c r="K467" s="34"/>
      <c r="O467" s="34"/>
      <c r="Q467" s="34"/>
    </row>
    <row r="468" spans="7:17">
      <c r="G468" s="34"/>
      <c r="I468" s="34"/>
      <c r="K468" s="34"/>
      <c r="O468" s="34"/>
      <c r="Q468" s="34"/>
    </row>
    <row r="469" spans="7:17">
      <c r="G469" s="34"/>
      <c r="I469" s="34"/>
      <c r="K469" s="34"/>
      <c r="O469" s="34"/>
      <c r="Q469" s="34"/>
    </row>
    <row r="470" spans="7:17">
      <c r="G470" s="34"/>
      <c r="I470" s="34"/>
      <c r="K470" s="34"/>
      <c r="O470" s="34"/>
      <c r="Q470" s="34"/>
    </row>
    <row r="471" spans="7:17">
      <c r="G471" s="34"/>
      <c r="I471" s="34"/>
      <c r="K471" s="34"/>
      <c r="O471" s="34"/>
      <c r="Q471" s="34"/>
    </row>
    <row r="472" spans="7:17">
      <c r="G472" s="34"/>
      <c r="I472" s="34"/>
      <c r="K472" s="34"/>
      <c r="O472" s="34"/>
      <c r="Q472" s="34"/>
    </row>
    <row r="473" spans="7:17">
      <c r="G473" s="34"/>
      <c r="I473" s="34"/>
      <c r="K473" s="34"/>
      <c r="O473" s="34"/>
      <c r="Q473" s="34"/>
    </row>
    <row r="474" spans="7:17">
      <c r="G474" s="34"/>
      <c r="I474" s="34"/>
      <c r="K474" s="34"/>
      <c r="O474" s="34"/>
      <c r="Q474" s="34"/>
    </row>
    <row r="475" spans="7:17">
      <c r="G475" s="34"/>
      <c r="I475" s="34"/>
      <c r="K475" s="34"/>
      <c r="O475" s="34"/>
      <c r="Q475" s="34"/>
    </row>
    <row r="476" spans="7:17">
      <c r="G476" s="34"/>
      <c r="I476" s="34"/>
      <c r="K476" s="34"/>
      <c r="O476" s="34"/>
      <c r="Q476" s="34"/>
    </row>
    <row r="477" spans="7:17">
      <c r="G477" s="34"/>
      <c r="I477" s="34"/>
      <c r="K477" s="34"/>
      <c r="O477" s="34"/>
      <c r="Q477" s="34"/>
    </row>
    <row r="478" spans="7:17">
      <c r="G478" s="34"/>
      <c r="I478" s="34"/>
      <c r="K478" s="34"/>
      <c r="O478" s="34"/>
      <c r="Q478" s="34"/>
    </row>
    <row r="479" spans="7:17">
      <c r="G479" s="34"/>
      <c r="I479" s="34"/>
      <c r="K479" s="34"/>
      <c r="O479" s="34"/>
      <c r="Q479" s="34"/>
    </row>
    <row r="480" spans="7:17">
      <c r="G480" s="34"/>
      <c r="I480" s="34"/>
      <c r="K480" s="34"/>
      <c r="O480" s="34"/>
      <c r="Q480" s="34"/>
    </row>
    <row r="481" spans="7:17">
      <c r="G481" s="34"/>
      <c r="I481" s="34"/>
      <c r="K481" s="34"/>
      <c r="O481" s="34"/>
      <c r="Q481" s="34"/>
    </row>
    <row r="482" spans="7:17">
      <c r="G482" s="34"/>
      <c r="I482" s="34"/>
      <c r="K482" s="34"/>
      <c r="O482" s="34"/>
      <c r="Q482" s="34"/>
    </row>
    <row r="483" spans="7:17">
      <c r="G483" s="34"/>
      <c r="I483" s="34"/>
      <c r="K483" s="34"/>
      <c r="O483" s="34"/>
      <c r="Q483" s="34"/>
    </row>
    <row r="484" spans="7:17">
      <c r="G484" s="34"/>
      <c r="I484" s="34"/>
      <c r="K484" s="34"/>
      <c r="O484" s="34"/>
      <c r="Q484" s="34"/>
    </row>
    <row r="485" spans="7:17">
      <c r="G485" s="34"/>
      <c r="I485" s="34"/>
      <c r="K485" s="34"/>
      <c r="O485" s="34"/>
      <c r="Q485" s="34"/>
    </row>
    <row r="486" spans="7:17">
      <c r="G486" s="34"/>
      <c r="I486" s="34"/>
      <c r="K486" s="34"/>
      <c r="O486" s="34"/>
      <c r="Q486" s="34"/>
    </row>
    <row r="487" spans="7:17">
      <c r="G487" s="34"/>
      <c r="I487" s="34"/>
      <c r="K487" s="34"/>
      <c r="O487" s="34"/>
      <c r="Q487" s="34"/>
    </row>
    <row r="488" spans="7:17">
      <c r="G488" s="34"/>
      <c r="I488" s="34"/>
      <c r="K488" s="34"/>
      <c r="O488" s="34"/>
      <c r="Q488" s="34"/>
    </row>
    <row r="489" spans="7:17">
      <c r="G489" s="34"/>
      <c r="I489" s="34"/>
      <c r="K489" s="34"/>
      <c r="O489" s="34"/>
      <c r="Q489" s="34"/>
    </row>
    <row r="490" spans="7:17">
      <c r="G490" s="34"/>
      <c r="I490" s="34"/>
      <c r="K490" s="34"/>
      <c r="O490" s="34"/>
      <c r="Q490" s="34"/>
    </row>
    <row r="491" spans="7:17">
      <c r="G491" s="34"/>
      <c r="I491" s="34"/>
      <c r="K491" s="34"/>
      <c r="O491" s="34"/>
      <c r="Q491" s="34"/>
    </row>
    <row r="492" spans="7:17">
      <c r="G492" s="34"/>
      <c r="I492" s="34"/>
      <c r="K492" s="34"/>
      <c r="O492" s="34"/>
      <c r="Q492" s="34"/>
    </row>
    <row r="493" spans="7:17">
      <c r="G493" s="34"/>
      <c r="I493" s="34"/>
      <c r="K493" s="34"/>
      <c r="O493" s="34"/>
      <c r="Q493" s="34"/>
    </row>
    <row r="494" spans="7:17">
      <c r="G494" s="34"/>
      <c r="I494" s="34"/>
      <c r="K494" s="34"/>
      <c r="O494" s="34"/>
      <c r="Q494" s="34"/>
    </row>
    <row r="495" spans="7:17">
      <c r="G495" s="34"/>
      <c r="I495" s="34"/>
      <c r="K495" s="34"/>
      <c r="O495" s="34"/>
      <c r="Q495" s="34"/>
    </row>
    <row r="496" spans="7:17">
      <c r="G496" s="34"/>
      <c r="I496" s="34"/>
      <c r="K496" s="34"/>
      <c r="O496" s="34"/>
      <c r="Q496" s="34"/>
    </row>
    <row r="497" spans="7:17">
      <c r="G497" s="34"/>
      <c r="I497" s="34"/>
      <c r="K497" s="34"/>
      <c r="O497" s="34"/>
      <c r="Q497" s="34"/>
    </row>
    <row r="498" spans="7:17">
      <c r="G498" s="34"/>
      <c r="I498" s="34"/>
      <c r="K498" s="34"/>
      <c r="O498" s="34"/>
      <c r="Q498" s="34"/>
    </row>
    <row r="499" spans="7:17">
      <c r="G499" s="34"/>
      <c r="I499" s="34"/>
      <c r="K499" s="34"/>
      <c r="O499" s="34"/>
      <c r="Q499" s="34"/>
    </row>
    <row r="500" spans="7:17">
      <c r="G500" s="34"/>
      <c r="I500" s="34"/>
      <c r="K500" s="34"/>
      <c r="O500" s="34"/>
      <c r="Q500" s="34"/>
    </row>
    <row r="501" spans="7:17">
      <c r="G501" s="34"/>
      <c r="I501" s="34"/>
      <c r="K501" s="34"/>
      <c r="O501" s="34"/>
      <c r="Q501" s="34"/>
    </row>
    <row r="502" spans="7:17">
      <c r="G502" s="34"/>
      <c r="I502" s="34"/>
      <c r="K502" s="34"/>
      <c r="O502" s="34"/>
      <c r="Q502" s="34"/>
    </row>
    <row r="503" spans="7:17">
      <c r="G503" s="34"/>
      <c r="I503" s="34"/>
      <c r="K503" s="34"/>
      <c r="O503" s="34"/>
      <c r="Q503" s="34"/>
    </row>
    <row r="504" spans="7:17">
      <c r="G504" s="34"/>
      <c r="I504" s="34"/>
      <c r="K504" s="34"/>
      <c r="O504" s="34"/>
      <c r="Q504" s="34"/>
    </row>
    <row r="505" spans="7:17">
      <c r="G505" s="34"/>
      <c r="I505" s="34"/>
      <c r="K505" s="34"/>
      <c r="O505" s="34"/>
      <c r="Q505" s="34"/>
    </row>
    <row r="506" spans="7:17">
      <c r="G506" s="34"/>
      <c r="I506" s="34"/>
      <c r="K506" s="34"/>
      <c r="O506" s="34"/>
      <c r="Q506" s="34"/>
    </row>
    <row r="507" spans="7:17">
      <c r="G507" s="34"/>
      <c r="I507" s="34"/>
      <c r="K507" s="34"/>
      <c r="O507" s="34"/>
      <c r="Q507" s="34"/>
    </row>
    <row r="508" spans="7:17">
      <c r="G508" s="34"/>
      <c r="I508" s="34"/>
      <c r="K508" s="34"/>
      <c r="O508" s="34"/>
      <c r="Q508" s="34"/>
    </row>
    <row r="509" spans="7:17">
      <c r="G509" s="34"/>
      <c r="I509" s="34"/>
      <c r="K509" s="34"/>
      <c r="O509" s="34"/>
      <c r="Q509" s="34"/>
    </row>
    <row r="510" spans="7:17">
      <c r="G510" s="34"/>
      <c r="I510" s="34"/>
      <c r="K510" s="34"/>
      <c r="O510" s="34"/>
      <c r="Q510" s="34"/>
    </row>
    <row r="511" spans="7:17">
      <c r="G511" s="34"/>
      <c r="I511" s="34"/>
      <c r="K511" s="34"/>
      <c r="O511" s="34"/>
      <c r="Q511" s="34"/>
    </row>
    <row r="512" spans="7:17">
      <c r="G512" s="34"/>
      <c r="I512" s="34"/>
      <c r="K512" s="34"/>
      <c r="O512" s="34"/>
      <c r="Q512" s="34"/>
    </row>
    <row r="513" spans="7:17">
      <c r="G513" s="34"/>
      <c r="I513" s="34"/>
      <c r="K513" s="34"/>
      <c r="O513" s="34"/>
      <c r="Q513" s="34"/>
    </row>
    <row r="514" spans="7:17">
      <c r="G514" s="34"/>
      <c r="I514" s="34"/>
      <c r="K514" s="34"/>
      <c r="O514" s="34"/>
      <c r="Q514" s="34"/>
    </row>
    <row r="515" spans="7:17">
      <c r="G515" s="34"/>
      <c r="I515" s="34"/>
      <c r="K515" s="34"/>
      <c r="O515" s="34"/>
      <c r="Q515" s="34"/>
    </row>
    <row r="516" spans="7:17">
      <c r="G516" s="34"/>
      <c r="I516" s="34"/>
      <c r="K516" s="34"/>
      <c r="O516" s="34"/>
      <c r="Q516" s="34"/>
    </row>
    <row r="517" spans="7:17">
      <c r="G517" s="34"/>
      <c r="I517" s="34"/>
      <c r="K517" s="34"/>
      <c r="O517" s="34"/>
      <c r="Q517" s="34"/>
    </row>
    <row r="518" spans="7:17">
      <c r="G518" s="34"/>
      <c r="I518" s="34"/>
      <c r="K518" s="34"/>
      <c r="O518" s="34"/>
      <c r="Q518" s="34"/>
    </row>
    <row r="519" spans="7:17">
      <c r="G519" s="34"/>
      <c r="I519" s="34"/>
      <c r="K519" s="34"/>
      <c r="O519" s="34"/>
      <c r="Q519" s="34"/>
    </row>
    <row r="520" spans="7:17">
      <c r="G520" s="34"/>
      <c r="I520" s="34"/>
      <c r="K520" s="34"/>
      <c r="O520" s="34"/>
      <c r="Q520" s="34"/>
    </row>
    <row r="521" spans="7:17">
      <c r="G521" s="34"/>
      <c r="I521" s="34"/>
      <c r="K521" s="34"/>
      <c r="O521" s="34"/>
      <c r="Q521" s="34"/>
    </row>
    <row r="522" spans="7:17">
      <c r="G522" s="34"/>
      <c r="I522" s="34"/>
      <c r="K522" s="34"/>
      <c r="O522" s="34"/>
      <c r="Q522" s="34"/>
    </row>
    <row r="523" spans="7:17">
      <c r="G523" s="34"/>
      <c r="I523" s="34"/>
      <c r="K523" s="34"/>
      <c r="O523" s="34"/>
      <c r="Q523" s="34"/>
    </row>
    <row r="524" spans="7:17">
      <c r="G524" s="34"/>
      <c r="I524" s="34"/>
      <c r="K524" s="34"/>
      <c r="O524" s="34"/>
      <c r="Q524" s="34"/>
    </row>
    <row r="525" spans="7:17">
      <c r="G525" s="34"/>
      <c r="I525" s="34"/>
      <c r="K525" s="34"/>
      <c r="O525" s="34"/>
      <c r="Q525" s="34"/>
    </row>
    <row r="526" spans="7:17">
      <c r="G526" s="34"/>
      <c r="I526" s="34"/>
      <c r="K526" s="34"/>
      <c r="O526" s="34"/>
      <c r="Q526" s="34"/>
    </row>
    <row r="527" spans="7:17">
      <c r="G527" s="34"/>
      <c r="I527" s="34"/>
      <c r="K527" s="34"/>
      <c r="O527" s="34"/>
      <c r="Q527" s="34"/>
    </row>
    <row r="528" spans="7:17">
      <c r="G528" s="34"/>
      <c r="I528" s="34"/>
      <c r="K528" s="34"/>
      <c r="O528" s="34"/>
      <c r="Q528" s="34"/>
    </row>
    <row r="529" spans="7:17">
      <c r="G529" s="34"/>
      <c r="I529" s="34"/>
      <c r="K529" s="34"/>
      <c r="O529" s="34"/>
      <c r="Q529" s="34"/>
    </row>
    <row r="530" spans="7:17">
      <c r="G530" s="34"/>
      <c r="I530" s="34"/>
      <c r="K530" s="34"/>
      <c r="O530" s="34"/>
      <c r="Q530" s="34"/>
    </row>
    <row r="531" spans="7:17">
      <c r="G531" s="34"/>
      <c r="I531" s="34"/>
      <c r="K531" s="34"/>
      <c r="O531" s="34"/>
      <c r="Q531" s="34"/>
    </row>
    <row r="532" spans="7:17">
      <c r="G532" s="34"/>
      <c r="I532" s="34"/>
      <c r="K532" s="34"/>
      <c r="O532" s="34"/>
      <c r="Q532" s="34"/>
    </row>
    <row r="533" spans="7:17">
      <c r="G533" s="34"/>
      <c r="I533" s="34"/>
      <c r="K533" s="34"/>
      <c r="O533" s="34"/>
      <c r="Q533" s="34"/>
    </row>
    <row r="534" spans="7:17">
      <c r="G534" s="34"/>
      <c r="I534" s="34"/>
      <c r="K534" s="34"/>
      <c r="O534" s="34"/>
      <c r="Q534" s="34"/>
    </row>
    <row r="535" spans="7:17">
      <c r="G535" s="34"/>
      <c r="I535" s="34"/>
      <c r="K535" s="34"/>
      <c r="O535" s="34"/>
      <c r="Q535" s="34"/>
    </row>
    <row r="536" spans="7:17">
      <c r="G536" s="34"/>
      <c r="I536" s="34"/>
      <c r="K536" s="34"/>
      <c r="O536" s="34"/>
      <c r="Q536" s="34"/>
    </row>
    <row r="537" spans="7:17">
      <c r="G537" s="34"/>
      <c r="I537" s="34"/>
      <c r="K537" s="34"/>
      <c r="O537" s="34"/>
      <c r="Q537" s="34"/>
    </row>
    <row r="538" spans="7:17">
      <c r="G538" s="34"/>
      <c r="I538" s="34"/>
      <c r="K538" s="34"/>
      <c r="O538" s="34"/>
      <c r="Q538" s="34"/>
    </row>
    <row r="539" spans="7:17">
      <c r="G539" s="34"/>
      <c r="I539" s="34"/>
      <c r="K539" s="34"/>
      <c r="O539" s="34"/>
      <c r="Q539" s="34"/>
    </row>
    <row r="540" spans="7:17">
      <c r="G540" s="34"/>
      <c r="I540" s="34"/>
      <c r="K540" s="34"/>
      <c r="O540" s="34"/>
      <c r="Q540" s="34"/>
    </row>
    <row r="541" spans="7:17">
      <c r="G541" s="34"/>
      <c r="I541" s="34"/>
      <c r="K541" s="34"/>
      <c r="O541" s="34"/>
      <c r="Q541" s="34"/>
    </row>
    <row r="542" spans="7:17">
      <c r="G542" s="34"/>
      <c r="I542" s="34"/>
      <c r="K542" s="34"/>
      <c r="O542" s="34"/>
      <c r="Q542" s="34"/>
    </row>
    <row r="543" spans="7:17">
      <c r="G543" s="34"/>
      <c r="I543" s="34"/>
      <c r="K543" s="34"/>
      <c r="O543" s="34"/>
      <c r="Q543" s="34"/>
    </row>
    <row r="544" spans="7:17">
      <c r="G544" s="34"/>
      <c r="I544" s="34"/>
      <c r="K544" s="34"/>
      <c r="O544" s="34"/>
      <c r="Q544" s="34"/>
    </row>
    <row r="545" spans="7:17">
      <c r="G545" s="34"/>
      <c r="I545" s="34"/>
      <c r="K545" s="34"/>
      <c r="O545" s="34"/>
      <c r="Q545" s="34"/>
    </row>
    <row r="546" spans="7:17">
      <c r="G546" s="34"/>
      <c r="I546" s="34"/>
      <c r="K546" s="34"/>
      <c r="O546" s="34"/>
      <c r="Q546" s="34"/>
    </row>
    <row r="547" spans="7:17">
      <c r="G547" s="34"/>
      <c r="I547" s="34"/>
      <c r="K547" s="34"/>
      <c r="O547" s="34"/>
      <c r="Q547" s="34"/>
    </row>
    <row r="548" spans="7:17">
      <c r="G548" s="34"/>
      <c r="I548" s="34"/>
      <c r="K548" s="34"/>
      <c r="O548" s="34"/>
      <c r="Q548" s="34"/>
    </row>
    <row r="549" spans="7:17">
      <c r="G549" s="34"/>
      <c r="I549" s="34"/>
      <c r="K549" s="34"/>
      <c r="O549" s="34"/>
      <c r="Q549" s="34"/>
    </row>
    <row r="550" spans="7:17">
      <c r="G550" s="34"/>
      <c r="I550" s="34"/>
      <c r="K550" s="34"/>
      <c r="O550" s="34"/>
      <c r="Q550" s="34"/>
    </row>
    <row r="551" spans="7:17">
      <c r="G551" s="34"/>
      <c r="I551" s="34"/>
      <c r="K551" s="34"/>
      <c r="O551" s="34"/>
      <c r="Q551" s="34"/>
    </row>
    <row r="552" spans="7:17">
      <c r="G552" s="34"/>
      <c r="I552" s="34"/>
      <c r="K552" s="34"/>
      <c r="O552" s="34"/>
      <c r="Q552" s="34"/>
    </row>
    <row r="553" spans="7:17">
      <c r="G553" s="34"/>
      <c r="I553" s="34"/>
      <c r="K553" s="34"/>
      <c r="O553" s="34"/>
      <c r="Q553" s="34"/>
    </row>
    <row r="554" spans="7:17">
      <c r="G554" s="34"/>
      <c r="I554" s="34"/>
      <c r="K554" s="34"/>
      <c r="O554" s="34"/>
      <c r="Q554" s="34"/>
    </row>
    <row r="555" spans="7:17">
      <c r="G555" s="34"/>
      <c r="I555" s="34"/>
      <c r="K555" s="34"/>
      <c r="O555" s="34"/>
      <c r="Q555" s="34"/>
    </row>
    <row r="556" spans="7:17">
      <c r="G556" s="34"/>
      <c r="I556" s="34"/>
      <c r="K556" s="34"/>
      <c r="O556" s="34"/>
      <c r="Q556" s="34"/>
    </row>
    <row r="557" spans="7:17">
      <c r="G557" s="34"/>
      <c r="I557" s="34"/>
      <c r="K557" s="34"/>
      <c r="O557" s="34"/>
      <c r="Q557" s="34"/>
    </row>
    <row r="558" spans="7:17">
      <c r="G558" s="34"/>
      <c r="I558" s="34"/>
      <c r="K558" s="34"/>
      <c r="O558" s="34"/>
      <c r="Q558" s="34"/>
    </row>
    <row r="559" spans="7:17">
      <c r="G559" s="34"/>
      <c r="I559" s="34"/>
      <c r="K559" s="34"/>
      <c r="O559" s="34"/>
      <c r="Q559" s="34"/>
    </row>
    <row r="560" spans="7:17">
      <c r="G560" s="34"/>
      <c r="I560" s="34"/>
      <c r="K560" s="34"/>
      <c r="O560" s="34"/>
      <c r="Q560" s="34"/>
    </row>
    <row r="561" spans="7:17">
      <c r="G561" s="34"/>
      <c r="I561" s="34"/>
      <c r="K561" s="34"/>
      <c r="O561" s="34"/>
      <c r="Q561" s="34"/>
    </row>
    <row r="562" spans="7:17">
      <c r="G562" s="34"/>
      <c r="I562" s="34"/>
      <c r="K562" s="34"/>
      <c r="O562" s="34"/>
      <c r="Q562" s="34"/>
    </row>
    <row r="563" spans="7:17">
      <c r="G563" s="34"/>
      <c r="I563" s="34"/>
      <c r="K563" s="34"/>
      <c r="O563" s="34"/>
      <c r="Q563" s="34"/>
    </row>
    <row r="564" spans="7:17">
      <c r="G564" s="34"/>
      <c r="I564" s="34"/>
      <c r="K564" s="34"/>
      <c r="O564" s="34"/>
      <c r="Q564" s="34"/>
    </row>
    <row r="565" spans="7:17">
      <c r="G565" s="34"/>
      <c r="I565" s="34"/>
      <c r="K565" s="34"/>
      <c r="O565" s="34"/>
      <c r="Q565" s="34"/>
    </row>
    <row r="566" spans="7:17">
      <c r="G566" s="34"/>
      <c r="I566" s="34"/>
      <c r="K566" s="34"/>
      <c r="O566" s="34"/>
      <c r="Q566" s="34"/>
    </row>
    <row r="567" spans="7:17">
      <c r="G567" s="34"/>
      <c r="I567" s="34"/>
      <c r="K567" s="34"/>
      <c r="O567" s="34"/>
      <c r="Q567" s="34"/>
    </row>
    <row r="568" spans="7:17">
      <c r="G568" s="34"/>
      <c r="I568" s="34"/>
      <c r="K568" s="34"/>
      <c r="O568" s="34"/>
      <c r="Q568" s="34"/>
    </row>
    <row r="569" spans="7:17">
      <c r="G569" s="34"/>
      <c r="I569" s="34"/>
      <c r="K569" s="34"/>
      <c r="O569" s="34"/>
      <c r="Q569" s="34"/>
    </row>
    <row r="570" spans="7:17">
      <c r="G570" s="34"/>
      <c r="I570" s="34"/>
      <c r="K570" s="34"/>
      <c r="O570" s="34"/>
      <c r="Q570" s="34"/>
    </row>
    <row r="571" spans="7:17">
      <c r="G571" s="34"/>
      <c r="I571" s="34"/>
      <c r="K571" s="34"/>
      <c r="O571" s="34"/>
      <c r="Q571" s="34"/>
    </row>
    <row r="572" spans="7:17">
      <c r="G572" s="34"/>
      <c r="I572" s="34"/>
      <c r="K572" s="34"/>
      <c r="O572" s="34"/>
      <c r="Q572" s="34"/>
    </row>
    <row r="573" spans="7:17">
      <c r="G573" s="34"/>
      <c r="I573" s="34"/>
      <c r="K573" s="34"/>
      <c r="O573" s="34"/>
      <c r="Q573" s="34"/>
    </row>
    <row r="574" spans="7:17">
      <c r="G574" s="34"/>
      <c r="I574" s="34"/>
      <c r="K574" s="34"/>
      <c r="O574" s="34"/>
      <c r="Q574" s="34"/>
    </row>
    <row r="575" spans="7:17">
      <c r="G575" s="34"/>
      <c r="I575" s="34"/>
      <c r="K575" s="34"/>
      <c r="O575" s="34"/>
      <c r="Q575" s="34"/>
    </row>
    <row r="576" spans="7:17">
      <c r="G576" s="34"/>
      <c r="I576" s="34"/>
      <c r="K576" s="34"/>
      <c r="O576" s="34"/>
      <c r="Q576" s="34"/>
    </row>
    <row r="577" spans="7:17">
      <c r="G577" s="34"/>
      <c r="I577" s="34"/>
      <c r="K577" s="34"/>
      <c r="O577" s="34"/>
      <c r="Q577" s="34"/>
    </row>
    <row r="578" spans="7:17">
      <c r="G578" s="34"/>
      <c r="I578" s="34"/>
      <c r="K578" s="34"/>
      <c r="O578" s="34"/>
      <c r="Q578" s="34"/>
    </row>
    <row r="579" spans="7:17">
      <c r="G579" s="34"/>
      <c r="I579" s="34"/>
      <c r="K579" s="34"/>
      <c r="O579" s="34"/>
      <c r="Q579" s="34"/>
    </row>
    <row r="580" spans="7:17">
      <c r="G580" s="34"/>
      <c r="I580" s="34"/>
      <c r="K580" s="34"/>
      <c r="O580" s="34"/>
      <c r="Q580" s="34"/>
    </row>
    <row r="581" spans="7:17">
      <c r="G581" s="34"/>
      <c r="I581" s="34"/>
      <c r="K581" s="34"/>
      <c r="O581" s="34"/>
      <c r="Q581" s="34"/>
    </row>
    <row r="582" spans="7:17">
      <c r="G582" s="34"/>
      <c r="I582" s="34"/>
      <c r="K582" s="34"/>
      <c r="O582" s="34"/>
      <c r="Q582" s="34"/>
    </row>
    <row r="583" spans="7:17">
      <c r="G583" s="34"/>
      <c r="I583" s="34"/>
      <c r="K583" s="34"/>
      <c r="O583" s="34"/>
      <c r="Q583" s="34"/>
    </row>
    <row r="584" spans="7:17">
      <c r="G584" s="34"/>
      <c r="I584" s="34"/>
      <c r="K584" s="34"/>
      <c r="O584" s="34"/>
      <c r="Q584" s="34"/>
    </row>
    <row r="585" spans="7:17">
      <c r="G585" s="34"/>
      <c r="I585" s="34"/>
      <c r="K585" s="34"/>
      <c r="O585" s="34"/>
      <c r="Q585" s="34"/>
    </row>
    <row r="586" spans="7:17">
      <c r="G586" s="34"/>
      <c r="I586" s="34"/>
      <c r="K586" s="34"/>
      <c r="O586" s="34"/>
      <c r="Q586" s="34"/>
    </row>
    <row r="587" spans="7:17">
      <c r="G587" s="34"/>
      <c r="I587" s="34"/>
      <c r="K587" s="34"/>
      <c r="O587" s="34"/>
      <c r="Q587" s="34"/>
    </row>
    <row r="588" spans="7:17">
      <c r="G588" s="34"/>
      <c r="I588" s="34"/>
      <c r="K588" s="34"/>
      <c r="O588" s="34"/>
      <c r="Q588" s="34"/>
    </row>
    <row r="589" spans="7:17">
      <c r="G589" s="34"/>
      <c r="I589" s="34"/>
      <c r="K589" s="34"/>
      <c r="O589" s="34"/>
      <c r="Q589" s="34"/>
    </row>
    <row r="590" spans="7:17">
      <c r="G590" s="34"/>
      <c r="I590" s="34"/>
      <c r="K590" s="34"/>
      <c r="O590" s="34"/>
      <c r="Q590" s="34"/>
    </row>
    <row r="591" spans="7:17">
      <c r="G591" s="34"/>
      <c r="I591" s="34"/>
      <c r="K591" s="34"/>
      <c r="O591" s="34"/>
      <c r="Q591" s="34"/>
    </row>
    <row r="592" spans="7:17">
      <c r="G592" s="34"/>
      <c r="I592" s="34"/>
      <c r="K592" s="34"/>
      <c r="O592" s="34"/>
      <c r="Q592" s="34"/>
    </row>
    <row r="593" spans="7:17">
      <c r="G593" s="34"/>
      <c r="I593" s="34"/>
      <c r="K593" s="34"/>
      <c r="O593" s="34"/>
      <c r="Q593" s="34"/>
    </row>
    <row r="594" spans="7:17">
      <c r="G594" s="34"/>
      <c r="I594" s="34"/>
      <c r="K594" s="34"/>
      <c r="O594" s="34"/>
      <c r="Q594" s="34"/>
    </row>
    <row r="595" spans="7:17">
      <c r="G595" s="34"/>
      <c r="I595" s="34"/>
      <c r="K595" s="34"/>
      <c r="O595" s="34"/>
      <c r="Q595" s="34"/>
    </row>
    <row r="596" spans="7:17">
      <c r="G596" s="34"/>
      <c r="I596" s="34"/>
      <c r="K596" s="34"/>
      <c r="O596" s="34"/>
      <c r="Q596" s="34"/>
    </row>
    <row r="597" spans="7:17">
      <c r="G597" s="34"/>
      <c r="I597" s="34"/>
      <c r="K597" s="34"/>
      <c r="O597" s="34"/>
      <c r="Q597" s="34"/>
    </row>
    <row r="598" spans="7:17">
      <c r="G598" s="34"/>
      <c r="I598" s="34"/>
      <c r="K598" s="34"/>
      <c r="O598" s="34"/>
      <c r="Q598" s="34"/>
    </row>
    <row r="599" spans="7:17">
      <c r="G599" s="34"/>
      <c r="I599" s="34"/>
      <c r="K599" s="34"/>
      <c r="O599" s="34"/>
      <c r="Q599" s="34"/>
    </row>
    <row r="600" spans="7:17">
      <c r="G600" s="34"/>
      <c r="I600" s="34"/>
      <c r="K600" s="34"/>
      <c r="O600" s="34"/>
      <c r="Q600" s="34"/>
    </row>
    <row r="601" spans="7:17">
      <c r="G601" s="34"/>
      <c r="I601" s="34"/>
      <c r="K601" s="34"/>
      <c r="O601" s="34"/>
      <c r="Q601" s="34"/>
    </row>
    <row r="602" spans="7:17">
      <c r="G602" s="34"/>
      <c r="I602" s="34"/>
      <c r="K602" s="34"/>
      <c r="O602" s="34"/>
      <c r="Q602" s="34"/>
    </row>
    <row r="603" spans="7:17">
      <c r="G603" s="34"/>
      <c r="I603" s="34"/>
      <c r="K603" s="34"/>
      <c r="O603" s="34"/>
      <c r="Q603" s="34"/>
    </row>
    <row r="604" spans="7:17">
      <c r="G604" s="34"/>
      <c r="I604" s="34"/>
      <c r="K604" s="34"/>
      <c r="O604" s="34"/>
      <c r="Q604" s="34"/>
    </row>
    <row r="605" spans="7:17">
      <c r="G605" s="34"/>
      <c r="I605" s="34"/>
      <c r="K605" s="34"/>
      <c r="O605" s="34"/>
      <c r="Q605" s="34"/>
    </row>
    <row r="606" spans="7:17">
      <c r="G606" s="34"/>
      <c r="I606" s="34"/>
      <c r="K606" s="34"/>
      <c r="O606" s="34"/>
      <c r="Q606" s="34"/>
    </row>
    <row r="607" spans="7:17">
      <c r="G607" s="34"/>
      <c r="I607" s="34"/>
      <c r="K607" s="34"/>
      <c r="O607" s="34"/>
      <c r="Q607" s="34"/>
    </row>
    <row r="608" spans="7:17">
      <c r="G608" s="34"/>
      <c r="I608" s="34"/>
      <c r="K608" s="34"/>
      <c r="O608" s="34"/>
      <c r="Q608" s="34"/>
    </row>
    <row r="609" spans="7:17">
      <c r="G609" s="34"/>
      <c r="I609" s="34"/>
      <c r="K609" s="34"/>
      <c r="O609" s="34"/>
      <c r="Q609" s="34"/>
    </row>
    <row r="610" spans="7:17">
      <c r="G610" s="34"/>
      <c r="I610" s="34"/>
      <c r="K610" s="34"/>
      <c r="O610" s="34"/>
      <c r="Q610" s="34"/>
    </row>
    <row r="611" spans="7:17">
      <c r="G611" s="34"/>
      <c r="I611" s="34"/>
      <c r="K611" s="34"/>
      <c r="O611" s="34"/>
      <c r="Q611" s="34"/>
    </row>
    <row r="612" spans="7:17">
      <c r="G612" s="34"/>
      <c r="I612" s="34"/>
      <c r="K612" s="34"/>
      <c r="O612" s="34"/>
      <c r="Q612" s="34"/>
    </row>
    <row r="613" spans="7:17">
      <c r="G613" s="34"/>
      <c r="I613" s="34"/>
      <c r="K613" s="34"/>
      <c r="O613" s="34"/>
      <c r="Q613" s="34"/>
    </row>
    <row r="614" spans="7:17">
      <c r="G614" s="34"/>
      <c r="I614" s="34"/>
      <c r="K614" s="34"/>
      <c r="O614" s="34"/>
      <c r="Q614" s="34"/>
    </row>
    <row r="615" spans="7:17">
      <c r="G615" s="34"/>
      <c r="I615" s="34"/>
      <c r="K615" s="34"/>
      <c r="O615" s="34"/>
      <c r="Q615" s="34"/>
    </row>
    <row r="616" spans="7:17">
      <c r="G616" s="34"/>
      <c r="I616" s="34"/>
      <c r="K616" s="34"/>
      <c r="O616" s="34"/>
      <c r="Q616" s="34"/>
    </row>
    <row r="617" spans="7:17">
      <c r="G617" s="34"/>
      <c r="I617" s="34"/>
      <c r="K617" s="34"/>
      <c r="O617" s="34"/>
      <c r="Q617" s="34"/>
    </row>
    <row r="618" spans="7:17">
      <c r="G618" s="34"/>
      <c r="I618" s="34"/>
      <c r="K618" s="34"/>
      <c r="O618" s="34"/>
      <c r="Q618" s="34"/>
    </row>
    <row r="619" spans="7:17">
      <c r="G619" s="34"/>
      <c r="I619" s="34"/>
      <c r="K619" s="34"/>
      <c r="O619" s="34"/>
      <c r="Q619" s="34"/>
    </row>
    <row r="620" spans="7:17">
      <c r="G620" s="34"/>
      <c r="I620" s="34"/>
      <c r="K620" s="34"/>
      <c r="O620" s="34"/>
      <c r="Q620" s="34"/>
    </row>
    <row r="621" spans="7:17">
      <c r="G621" s="34"/>
      <c r="I621" s="34"/>
      <c r="K621" s="34"/>
      <c r="O621" s="34"/>
      <c r="Q621" s="34"/>
    </row>
    <row r="622" spans="7:17">
      <c r="G622" s="34"/>
      <c r="I622" s="34"/>
      <c r="K622" s="34"/>
      <c r="O622" s="34"/>
      <c r="Q622" s="34"/>
    </row>
    <row r="623" spans="7:17">
      <c r="G623" s="34"/>
      <c r="I623" s="34"/>
      <c r="K623" s="34"/>
      <c r="O623" s="34"/>
      <c r="Q623" s="34"/>
    </row>
    <row r="624" spans="7:17">
      <c r="G624" s="34"/>
      <c r="I624" s="34"/>
      <c r="K624" s="34"/>
      <c r="O624" s="34"/>
      <c r="Q624" s="34"/>
    </row>
    <row r="625" spans="7:17">
      <c r="G625" s="34"/>
      <c r="I625" s="34"/>
      <c r="K625" s="34"/>
      <c r="O625" s="34"/>
      <c r="Q625" s="34"/>
    </row>
    <row r="626" spans="7:17">
      <c r="G626" s="34"/>
      <c r="I626" s="34"/>
      <c r="K626" s="34"/>
      <c r="O626" s="34"/>
      <c r="Q626" s="34"/>
    </row>
    <row r="627" spans="7:17">
      <c r="G627" s="34"/>
      <c r="I627" s="34"/>
      <c r="K627" s="34"/>
      <c r="O627" s="34"/>
      <c r="Q627" s="34"/>
    </row>
    <row r="628" spans="7:17">
      <c r="G628" s="34"/>
      <c r="I628" s="34"/>
      <c r="K628" s="34"/>
      <c r="O628" s="34"/>
      <c r="Q628" s="34"/>
    </row>
    <row r="629" spans="7:17">
      <c r="G629" s="34"/>
      <c r="I629" s="34"/>
      <c r="K629" s="34"/>
      <c r="O629" s="34"/>
      <c r="Q629" s="34"/>
    </row>
    <row r="630" spans="7:17">
      <c r="G630" s="34"/>
      <c r="I630" s="34"/>
      <c r="K630" s="34"/>
      <c r="O630" s="34"/>
      <c r="Q630" s="34"/>
    </row>
    <row r="631" spans="7:17">
      <c r="G631" s="34"/>
      <c r="I631" s="34"/>
      <c r="K631" s="34"/>
      <c r="O631" s="34"/>
      <c r="Q631" s="34"/>
    </row>
    <row r="632" spans="7:17">
      <c r="G632" s="34"/>
      <c r="I632" s="34"/>
      <c r="K632" s="34"/>
      <c r="O632" s="34"/>
      <c r="Q632" s="34"/>
    </row>
    <row r="633" spans="7:17">
      <c r="G633" s="34"/>
      <c r="I633" s="34"/>
      <c r="K633" s="34"/>
      <c r="O633" s="34"/>
      <c r="Q633" s="34"/>
    </row>
    <row r="634" spans="7:17">
      <c r="G634" s="34"/>
      <c r="I634" s="34"/>
      <c r="K634" s="34"/>
      <c r="O634" s="34"/>
      <c r="Q634" s="34"/>
    </row>
    <row r="635" spans="7:17">
      <c r="G635" s="34"/>
      <c r="I635" s="34"/>
      <c r="K635" s="34"/>
      <c r="O635" s="34"/>
      <c r="Q635" s="34"/>
    </row>
    <row r="636" spans="7:17">
      <c r="G636" s="34"/>
      <c r="I636" s="34"/>
      <c r="K636" s="34"/>
      <c r="O636" s="34"/>
      <c r="Q636" s="34"/>
    </row>
    <row r="637" spans="7:17">
      <c r="G637" s="34"/>
      <c r="I637" s="34"/>
      <c r="K637" s="34"/>
      <c r="O637" s="34"/>
      <c r="Q637" s="34"/>
    </row>
    <row r="638" spans="7:17">
      <c r="G638" s="34"/>
      <c r="I638" s="34"/>
      <c r="K638" s="34"/>
      <c r="O638" s="34"/>
      <c r="Q638" s="34"/>
    </row>
    <row r="639" spans="7:17">
      <c r="G639" s="34"/>
      <c r="I639" s="34"/>
      <c r="K639" s="34"/>
      <c r="O639" s="34"/>
      <c r="Q639" s="34"/>
    </row>
    <row r="640" spans="7:17">
      <c r="G640" s="34"/>
      <c r="I640" s="34"/>
      <c r="K640" s="34"/>
      <c r="O640" s="34"/>
      <c r="Q640" s="34"/>
    </row>
    <row r="641" spans="7:17">
      <c r="G641" s="34"/>
      <c r="I641" s="34"/>
      <c r="K641" s="34"/>
      <c r="O641" s="34"/>
      <c r="Q641" s="34"/>
    </row>
    <row r="642" spans="7:17">
      <c r="G642" s="34"/>
      <c r="I642" s="34"/>
      <c r="K642" s="34"/>
      <c r="O642" s="34"/>
      <c r="Q642" s="34"/>
    </row>
    <row r="643" spans="7:17">
      <c r="G643" s="34"/>
      <c r="I643" s="34"/>
      <c r="K643" s="34"/>
      <c r="O643" s="34"/>
      <c r="Q643" s="34"/>
    </row>
    <row r="644" spans="7:17">
      <c r="G644" s="34"/>
      <c r="I644" s="34"/>
      <c r="K644" s="34"/>
      <c r="O644" s="34"/>
      <c r="Q644" s="34"/>
    </row>
    <row r="645" spans="7:17">
      <c r="G645" s="34"/>
      <c r="I645" s="34"/>
      <c r="K645" s="34"/>
      <c r="O645" s="34"/>
      <c r="Q645" s="34"/>
    </row>
    <row r="646" spans="7:17">
      <c r="G646" s="34"/>
      <c r="I646" s="34"/>
      <c r="K646" s="34"/>
      <c r="O646" s="34"/>
      <c r="Q646" s="34"/>
    </row>
    <row r="647" spans="7:17">
      <c r="G647" s="34"/>
      <c r="I647" s="34"/>
      <c r="K647" s="34"/>
      <c r="O647" s="34"/>
      <c r="Q647" s="34"/>
    </row>
    <row r="648" spans="7:17">
      <c r="G648" s="34"/>
      <c r="I648" s="34"/>
      <c r="K648" s="34"/>
      <c r="O648" s="34"/>
      <c r="Q648" s="34"/>
    </row>
    <row r="649" spans="7:17">
      <c r="G649" s="34"/>
      <c r="I649" s="34"/>
      <c r="K649" s="34"/>
      <c r="O649" s="34"/>
      <c r="Q649" s="34"/>
    </row>
    <row r="650" spans="7:17">
      <c r="G650" s="34"/>
      <c r="I650" s="34"/>
      <c r="K650" s="34"/>
      <c r="O650" s="34"/>
      <c r="Q650" s="34"/>
    </row>
    <row r="651" spans="7:17">
      <c r="G651" s="34"/>
      <c r="I651" s="34"/>
      <c r="K651" s="34"/>
      <c r="O651" s="34"/>
      <c r="Q651" s="34"/>
    </row>
    <row r="652" spans="7:17">
      <c r="G652" s="34"/>
      <c r="I652" s="34"/>
      <c r="K652" s="34"/>
      <c r="O652" s="34"/>
      <c r="Q652" s="34"/>
    </row>
    <row r="653" spans="7:17">
      <c r="G653" s="34"/>
      <c r="I653" s="34"/>
      <c r="K653" s="34"/>
      <c r="O653" s="34"/>
      <c r="Q653" s="34"/>
    </row>
    <row r="654" spans="7:17">
      <c r="G654" s="34"/>
      <c r="I654" s="34"/>
      <c r="K654" s="34"/>
      <c r="O654" s="34"/>
      <c r="Q654" s="34"/>
    </row>
    <row r="655" spans="7:17">
      <c r="G655" s="34"/>
      <c r="I655" s="34"/>
      <c r="K655" s="34"/>
      <c r="O655" s="34"/>
      <c r="Q655" s="34"/>
    </row>
    <row r="656" spans="7:17">
      <c r="G656" s="34"/>
      <c r="I656" s="34"/>
      <c r="K656" s="34"/>
      <c r="O656" s="34"/>
      <c r="Q656" s="34"/>
    </row>
    <row r="657" spans="7:17">
      <c r="G657" s="34"/>
      <c r="I657" s="34"/>
      <c r="K657" s="34"/>
      <c r="O657" s="34"/>
      <c r="Q657" s="34"/>
    </row>
    <row r="658" spans="7:17">
      <c r="G658" s="34"/>
      <c r="I658" s="34"/>
      <c r="K658" s="34"/>
      <c r="O658" s="34"/>
      <c r="Q658" s="34"/>
    </row>
    <row r="659" spans="7:17">
      <c r="G659" s="34"/>
      <c r="I659" s="34"/>
      <c r="K659" s="34"/>
      <c r="O659" s="34"/>
      <c r="Q659" s="34"/>
    </row>
    <row r="660" spans="7:17">
      <c r="G660" s="34"/>
      <c r="I660" s="34"/>
      <c r="K660" s="34"/>
      <c r="O660" s="34"/>
      <c r="Q660" s="34"/>
    </row>
    <row r="661" spans="7:17">
      <c r="G661" s="34"/>
      <c r="I661" s="34"/>
      <c r="K661" s="34"/>
      <c r="O661" s="34"/>
      <c r="Q661" s="34"/>
    </row>
    <row r="662" spans="7:17">
      <c r="G662" s="34"/>
      <c r="I662" s="34"/>
      <c r="K662" s="34"/>
      <c r="O662" s="34"/>
      <c r="Q662" s="34"/>
    </row>
    <row r="663" spans="7:17">
      <c r="G663" s="34"/>
      <c r="I663" s="34"/>
      <c r="K663" s="34"/>
      <c r="O663" s="34"/>
      <c r="Q663" s="34"/>
    </row>
    <row r="664" spans="7:17">
      <c r="G664" s="34"/>
      <c r="I664" s="34"/>
      <c r="K664" s="34"/>
      <c r="O664" s="34"/>
      <c r="Q664" s="34"/>
    </row>
    <row r="665" spans="7:17">
      <c r="G665" s="34"/>
      <c r="I665" s="34"/>
      <c r="K665" s="34"/>
      <c r="O665" s="34"/>
      <c r="Q665" s="34"/>
    </row>
    <row r="666" spans="7:17">
      <c r="G666" s="34"/>
      <c r="I666" s="34"/>
      <c r="K666" s="34"/>
      <c r="O666" s="34"/>
      <c r="Q666" s="34"/>
    </row>
    <row r="667" spans="7:17">
      <c r="G667" s="34"/>
      <c r="I667" s="34"/>
      <c r="K667" s="34"/>
      <c r="O667" s="34"/>
      <c r="Q667" s="34"/>
    </row>
    <row r="668" spans="7:17">
      <c r="G668" s="34"/>
      <c r="I668" s="34"/>
      <c r="K668" s="34"/>
      <c r="O668" s="34"/>
      <c r="Q668" s="34"/>
    </row>
    <row r="669" spans="7:17">
      <c r="G669" s="34"/>
      <c r="I669" s="34"/>
      <c r="K669" s="34"/>
      <c r="O669" s="34"/>
      <c r="Q669" s="34"/>
    </row>
    <row r="670" spans="7:17">
      <c r="G670" s="34"/>
      <c r="I670" s="34"/>
      <c r="K670" s="34"/>
      <c r="O670" s="34"/>
      <c r="Q670" s="34"/>
    </row>
    <row r="671" spans="7:17">
      <c r="G671" s="34"/>
      <c r="I671" s="34"/>
      <c r="K671" s="34"/>
      <c r="O671" s="34"/>
      <c r="Q671" s="34"/>
    </row>
    <row r="672" spans="7:17">
      <c r="G672" s="34"/>
      <c r="I672" s="34"/>
      <c r="K672" s="34"/>
      <c r="O672" s="34"/>
      <c r="Q672" s="34"/>
    </row>
    <row r="673" spans="7:17">
      <c r="G673" s="34"/>
      <c r="I673" s="34"/>
      <c r="K673" s="34"/>
      <c r="O673" s="34"/>
      <c r="Q673" s="34"/>
    </row>
    <row r="674" spans="7:17">
      <c r="G674" s="34"/>
      <c r="I674" s="34"/>
      <c r="K674" s="34"/>
      <c r="O674" s="34"/>
      <c r="Q674" s="34"/>
    </row>
    <row r="675" spans="7:17">
      <c r="G675" s="34"/>
      <c r="I675" s="34"/>
      <c r="K675" s="34"/>
      <c r="O675" s="34"/>
      <c r="Q675" s="34"/>
    </row>
    <row r="676" spans="7:17">
      <c r="G676" s="34"/>
      <c r="I676" s="34"/>
      <c r="K676" s="34"/>
      <c r="O676" s="34"/>
      <c r="Q676" s="34"/>
    </row>
    <row r="677" spans="7:17">
      <c r="G677" s="34"/>
      <c r="I677" s="34"/>
      <c r="K677" s="34"/>
      <c r="O677" s="34"/>
      <c r="Q677" s="34"/>
    </row>
    <row r="678" spans="7:17">
      <c r="G678" s="34"/>
      <c r="I678" s="34"/>
      <c r="K678" s="34"/>
      <c r="O678" s="34"/>
      <c r="Q678" s="34"/>
    </row>
    <row r="679" spans="7:17">
      <c r="G679" s="34"/>
      <c r="I679" s="34"/>
      <c r="K679" s="34"/>
      <c r="O679" s="34"/>
      <c r="Q679" s="34"/>
    </row>
    <row r="680" spans="7:17">
      <c r="G680" s="34"/>
      <c r="I680" s="34"/>
      <c r="K680" s="34"/>
      <c r="O680" s="34"/>
      <c r="Q680" s="34"/>
    </row>
    <row r="681" spans="7:17">
      <c r="G681" s="34"/>
      <c r="I681" s="34"/>
      <c r="K681" s="34"/>
      <c r="O681" s="34"/>
      <c r="Q681" s="34"/>
    </row>
    <row r="682" spans="7:17">
      <c r="G682" s="34"/>
      <c r="I682" s="34"/>
      <c r="K682" s="34"/>
      <c r="O682" s="34"/>
      <c r="Q682" s="34"/>
    </row>
    <row r="683" spans="7:17">
      <c r="G683" s="34"/>
      <c r="I683" s="34"/>
      <c r="K683" s="34"/>
      <c r="O683" s="34"/>
      <c r="Q683" s="34"/>
    </row>
    <row r="684" spans="7:17">
      <c r="G684" s="34"/>
      <c r="I684" s="34"/>
      <c r="K684" s="34"/>
      <c r="O684" s="34"/>
      <c r="Q684" s="34"/>
    </row>
    <row r="685" spans="7:17">
      <c r="G685" s="34"/>
      <c r="I685" s="34"/>
      <c r="K685" s="34"/>
      <c r="O685" s="34"/>
      <c r="Q685" s="34"/>
    </row>
    <row r="686" spans="7:17">
      <c r="G686" s="34"/>
      <c r="I686" s="34"/>
      <c r="K686" s="34"/>
      <c r="O686" s="34"/>
      <c r="Q686" s="34"/>
    </row>
    <row r="687" spans="7:17">
      <c r="G687" s="34"/>
      <c r="I687" s="34"/>
      <c r="K687" s="34"/>
      <c r="O687" s="34"/>
      <c r="Q687" s="34"/>
    </row>
    <row r="688" spans="7:17">
      <c r="G688" s="34"/>
      <c r="I688" s="34"/>
      <c r="K688" s="34"/>
      <c r="O688" s="34"/>
      <c r="Q688" s="34"/>
    </row>
    <row r="689" spans="7:17">
      <c r="G689" s="34"/>
      <c r="I689" s="34"/>
      <c r="K689" s="34"/>
      <c r="O689" s="34"/>
      <c r="Q689" s="34"/>
    </row>
    <row r="690" spans="7:17">
      <c r="G690" s="34"/>
      <c r="I690" s="34"/>
      <c r="K690" s="34"/>
      <c r="O690" s="34"/>
      <c r="Q690" s="34"/>
    </row>
    <row r="691" spans="7:17">
      <c r="G691" s="34"/>
      <c r="I691" s="34"/>
      <c r="K691" s="34"/>
      <c r="O691" s="34"/>
      <c r="Q691" s="34"/>
    </row>
    <row r="692" spans="7:17">
      <c r="G692" s="34"/>
      <c r="I692" s="34"/>
      <c r="K692" s="34"/>
      <c r="O692" s="34"/>
      <c r="Q692" s="34"/>
    </row>
    <row r="693" spans="7:17">
      <c r="G693" s="34"/>
      <c r="I693" s="34"/>
      <c r="K693" s="34"/>
      <c r="O693" s="34"/>
      <c r="Q693" s="34"/>
    </row>
    <row r="694" spans="7:17">
      <c r="G694" s="34"/>
      <c r="I694" s="34"/>
      <c r="K694" s="34"/>
      <c r="O694" s="34"/>
      <c r="Q694" s="34"/>
    </row>
    <row r="695" spans="7:17">
      <c r="G695" s="34"/>
      <c r="I695" s="34"/>
      <c r="K695" s="34"/>
      <c r="O695" s="34"/>
      <c r="Q695" s="34"/>
    </row>
    <row r="696" spans="7:17">
      <c r="G696" s="34"/>
      <c r="I696" s="34"/>
      <c r="K696" s="34"/>
      <c r="O696" s="34"/>
      <c r="Q696" s="34"/>
    </row>
    <row r="697" spans="7:17">
      <c r="G697" s="34"/>
      <c r="I697" s="34"/>
      <c r="K697" s="34"/>
      <c r="O697" s="34"/>
      <c r="Q697" s="34"/>
    </row>
    <row r="698" spans="7:17">
      <c r="G698" s="34"/>
      <c r="I698" s="34"/>
      <c r="K698" s="34"/>
      <c r="O698" s="34"/>
      <c r="Q698" s="34"/>
    </row>
    <row r="699" spans="7:17">
      <c r="G699" s="34"/>
      <c r="I699" s="34"/>
      <c r="K699" s="34"/>
      <c r="O699" s="34"/>
      <c r="Q699" s="34"/>
    </row>
    <row r="700" spans="7:17">
      <c r="G700" s="34"/>
      <c r="I700" s="34"/>
      <c r="K700" s="34"/>
      <c r="O700" s="34"/>
      <c r="Q700" s="34"/>
    </row>
    <row r="701" spans="7:17">
      <c r="G701" s="34"/>
      <c r="I701" s="34"/>
      <c r="K701" s="34"/>
      <c r="O701" s="34"/>
      <c r="Q701" s="34"/>
    </row>
    <row r="702" spans="7:17">
      <c r="G702" s="34"/>
      <c r="I702" s="34"/>
      <c r="K702" s="34"/>
      <c r="O702" s="34"/>
      <c r="Q702" s="34"/>
    </row>
    <row r="703" spans="7:17">
      <c r="G703" s="34"/>
      <c r="I703" s="34"/>
      <c r="K703" s="34"/>
      <c r="O703" s="34"/>
      <c r="Q703" s="34"/>
    </row>
    <row r="704" spans="7:17">
      <c r="G704" s="34"/>
      <c r="I704" s="34"/>
      <c r="K704" s="34"/>
      <c r="O704" s="34"/>
      <c r="Q704" s="34"/>
    </row>
    <row r="705" spans="7:17">
      <c r="G705" s="34"/>
      <c r="I705" s="34"/>
      <c r="K705" s="34"/>
      <c r="O705" s="34"/>
      <c r="Q705" s="34"/>
    </row>
    <row r="706" spans="7:17">
      <c r="G706" s="34"/>
      <c r="I706" s="34"/>
      <c r="K706" s="34"/>
      <c r="O706" s="34"/>
      <c r="Q706" s="34"/>
    </row>
    <row r="707" spans="7:17">
      <c r="G707" s="34"/>
      <c r="I707" s="34"/>
      <c r="K707" s="34"/>
      <c r="O707" s="34"/>
      <c r="Q707" s="34"/>
    </row>
    <row r="708" spans="7:17">
      <c r="G708" s="34"/>
      <c r="I708" s="34"/>
      <c r="K708" s="34"/>
      <c r="O708" s="34"/>
      <c r="Q708" s="34"/>
    </row>
    <row r="709" spans="7:17">
      <c r="G709" s="34"/>
      <c r="I709" s="34"/>
      <c r="K709" s="34"/>
      <c r="O709" s="34"/>
      <c r="Q709" s="34"/>
    </row>
    <row r="710" spans="7:17">
      <c r="G710" s="34"/>
      <c r="I710" s="34"/>
      <c r="K710" s="34"/>
      <c r="O710" s="34"/>
      <c r="Q710" s="34"/>
    </row>
    <row r="711" spans="7:17">
      <c r="G711" s="34"/>
      <c r="I711" s="34"/>
      <c r="K711" s="34"/>
      <c r="O711" s="34"/>
      <c r="Q711" s="34"/>
    </row>
    <row r="712" spans="7:17">
      <c r="G712" s="34"/>
      <c r="I712" s="34"/>
      <c r="K712" s="34"/>
      <c r="O712" s="34"/>
      <c r="Q712" s="34"/>
    </row>
    <row r="713" spans="7:17">
      <c r="G713" s="34"/>
      <c r="I713" s="34"/>
      <c r="K713" s="34"/>
      <c r="O713" s="34"/>
      <c r="Q713" s="34"/>
    </row>
    <row r="714" spans="7:17">
      <c r="G714" s="34"/>
      <c r="I714" s="34"/>
      <c r="K714" s="34"/>
      <c r="O714" s="34"/>
      <c r="Q714" s="34"/>
    </row>
    <row r="715" spans="7:17">
      <c r="G715" s="34"/>
      <c r="I715" s="34"/>
      <c r="K715" s="34"/>
      <c r="O715" s="34"/>
      <c r="Q715" s="34"/>
    </row>
    <row r="716" spans="7:17">
      <c r="G716" s="34"/>
      <c r="I716" s="34"/>
      <c r="K716" s="34"/>
      <c r="O716" s="34"/>
      <c r="Q716" s="34"/>
    </row>
    <row r="717" spans="7:17">
      <c r="G717" s="34"/>
      <c r="I717" s="34"/>
      <c r="K717" s="34"/>
      <c r="O717" s="34"/>
      <c r="Q717" s="34"/>
    </row>
    <row r="718" spans="7:17">
      <c r="G718" s="34"/>
      <c r="I718" s="34"/>
      <c r="K718" s="34"/>
      <c r="O718" s="34"/>
      <c r="Q718" s="34"/>
    </row>
    <row r="719" spans="7:17">
      <c r="G719" s="34"/>
      <c r="I719" s="34"/>
      <c r="K719" s="34"/>
      <c r="O719" s="34"/>
      <c r="Q719" s="34"/>
    </row>
    <row r="720" spans="7:17">
      <c r="G720" s="34"/>
      <c r="I720" s="34"/>
      <c r="K720" s="34"/>
      <c r="O720" s="34"/>
      <c r="Q720" s="34"/>
    </row>
    <row r="721" spans="7:17">
      <c r="G721" s="34"/>
      <c r="I721" s="34"/>
      <c r="K721" s="34"/>
      <c r="O721" s="34"/>
      <c r="Q721" s="34"/>
    </row>
    <row r="722" spans="7:17">
      <c r="G722" s="34"/>
      <c r="I722" s="34"/>
      <c r="K722" s="34"/>
      <c r="O722" s="34"/>
      <c r="Q722" s="34"/>
    </row>
    <row r="723" spans="7:17">
      <c r="G723" s="34"/>
      <c r="I723" s="34"/>
      <c r="K723" s="34"/>
      <c r="O723" s="34"/>
      <c r="Q723" s="34"/>
    </row>
    <row r="724" spans="7:17">
      <c r="G724" s="34"/>
      <c r="I724" s="34"/>
      <c r="K724" s="34"/>
      <c r="O724" s="34"/>
      <c r="Q724" s="34"/>
    </row>
    <row r="725" spans="7:17">
      <c r="G725" s="34"/>
      <c r="I725" s="34"/>
      <c r="K725" s="34"/>
      <c r="O725" s="34"/>
      <c r="Q725" s="34"/>
    </row>
    <row r="726" spans="7:17">
      <c r="G726" s="34"/>
      <c r="I726" s="34"/>
      <c r="K726" s="34"/>
      <c r="O726" s="34"/>
      <c r="Q726" s="34"/>
    </row>
    <row r="727" spans="7:17">
      <c r="G727" s="34"/>
      <c r="I727" s="34"/>
      <c r="K727" s="34"/>
      <c r="O727" s="34"/>
      <c r="Q727" s="34"/>
    </row>
    <row r="728" spans="7:17">
      <c r="G728" s="34"/>
      <c r="I728" s="34"/>
      <c r="K728" s="34"/>
      <c r="O728" s="34"/>
      <c r="Q728" s="34"/>
    </row>
    <row r="729" spans="7:17">
      <c r="G729" s="34"/>
      <c r="I729" s="34"/>
      <c r="K729" s="34"/>
      <c r="O729" s="34"/>
      <c r="Q729" s="34"/>
    </row>
    <row r="730" spans="7:17">
      <c r="G730" s="34"/>
      <c r="I730" s="34"/>
      <c r="K730" s="34"/>
      <c r="O730" s="34"/>
      <c r="Q730" s="34"/>
    </row>
    <row r="731" spans="7:17">
      <c r="G731" s="34"/>
      <c r="I731" s="34"/>
      <c r="K731" s="34"/>
      <c r="O731" s="34"/>
      <c r="Q731" s="34"/>
    </row>
    <row r="732" spans="7:17">
      <c r="G732" s="34"/>
      <c r="I732" s="34"/>
      <c r="K732" s="34"/>
      <c r="O732" s="34"/>
      <c r="Q732" s="34"/>
    </row>
    <row r="733" spans="7:17">
      <c r="G733" s="34"/>
      <c r="I733" s="34"/>
      <c r="K733" s="34"/>
      <c r="O733" s="34"/>
      <c r="Q733" s="34"/>
    </row>
    <row r="734" spans="7:17">
      <c r="G734" s="34"/>
      <c r="I734" s="34"/>
      <c r="K734" s="34"/>
      <c r="O734" s="34"/>
      <c r="Q734" s="34"/>
    </row>
    <row r="735" spans="7:17">
      <c r="G735" s="34"/>
      <c r="I735" s="34"/>
      <c r="K735" s="34"/>
      <c r="O735" s="34"/>
      <c r="Q735" s="34"/>
    </row>
    <row r="736" spans="7:17">
      <c r="G736" s="34"/>
      <c r="I736" s="34"/>
      <c r="K736" s="34"/>
      <c r="O736" s="34"/>
      <c r="Q736" s="34"/>
    </row>
    <row r="737" spans="7:17">
      <c r="G737" s="34"/>
      <c r="I737" s="34"/>
      <c r="K737" s="34"/>
      <c r="O737" s="34"/>
      <c r="Q737" s="34"/>
    </row>
    <row r="738" spans="7:17">
      <c r="G738" s="34"/>
      <c r="I738" s="34"/>
      <c r="K738" s="34"/>
      <c r="O738" s="34"/>
      <c r="Q738" s="34"/>
    </row>
    <row r="739" spans="7:17">
      <c r="G739" s="34"/>
      <c r="I739" s="34"/>
      <c r="K739" s="34"/>
      <c r="O739" s="34"/>
      <c r="Q739" s="34"/>
    </row>
    <row r="740" spans="7:17">
      <c r="G740" s="34"/>
      <c r="I740" s="34"/>
      <c r="K740" s="34"/>
      <c r="O740" s="34"/>
      <c r="Q740" s="34"/>
    </row>
    <row r="741" spans="7:17">
      <c r="G741" s="34"/>
      <c r="I741" s="34"/>
      <c r="K741" s="34"/>
      <c r="O741" s="34"/>
      <c r="Q741" s="34"/>
    </row>
    <row r="742" spans="7:17">
      <c r="G742" s="34"/>
      <c r="I742" s="34"/>
      <c r="K742" s="34"/>
      <c r="O742" s="34"/>
      <c r="Q742" s="34"/>
    </row>
    <row r="743" spans="7:17">
      <c r="G743" s="34"/>
      <c r="I743" s="34"/>
      <c r="K743" s="34"/>
      <c r="O743" s="34"/>
      <c r="Q743" s="34"/>
    </row>
    <row r="744" spans="7:17">
      <c r="G744" s="34"/>
      <c r="I744" s="34"/>
      <c r="K744" s="34"/>
      <c r="O744" s="34"/>
      <c r="Q744" s="34"/>
    </row>
    <row r="745" spans="7:17">
      <c r="G745" s="34"/>
      <c r="I745" s="34"/>
      <c r="K745" s="34"/>
      <c r="O745" s="34"/>
      <c r="Q745" s="34"/>
    </row>
    <row r="746" spans="7:17">
      <c r="G746" s="34"/>
      <c r="I746" s="34"/>
      <c r="K746" s="34"/>
      <c r="O746" s="34"/>
      <c r="Q746" s="34"/>
    </row>
    <row r="747" spans="7:17">
      <c r="G747" s="34"/>
      <c r="I747" s="34"/>
      <c r="K747" s="34"/>
      <c r="O747" s="34"/>
      <c r="Q747" s="34"/>
    </row>
    <row r="748" spans="7:17">
      <c r="G748" s="34"/>
      <c r="I748" s="34"/>
      <c r="K748" s="34"/>
      <c r="O748" s="34"/>
      <c r="Q748" s="34"/>
    </row>
    <row r="749" spans="7:17">
      <c r="G749" s="34"/>
      <c r="I749" s="34"/>
      <c r="K749" s="34"/>
      <c r="O749" s="34"/>
      <c r="Q749" s="34"/>
    </row>
    <row r="750" spans="7:17">
      <c r="G750" s="34"/>
      <c r="I750" s="34"/>
      <c r="K750" s="34"/>
      <c r="O750" s="34"/>
      <c r="Q750" s="34"/>
    </row>
    <row r="751" spans="7:17">
      <c r="G751" s="34"/>
      <c r="I751" s="34"/>
      <c r="K751" s="34"/>
      <c r="O751" s="34"/>
      <c r="Q751" s="34"/>
    </row>
    <row r="752" spans="7:17">
      <c r="G752" s="34"/>
      <c r="I752" s="34"/>
      <c r="K752" s="34"/>
      <c r="O752" s="34"/>
      <c r="Q752" s="34"/>
    </row>
    <row r="753" spans="7:17">
      <c r="G753" s="34"/>
      <c r="I753" s="34"/>
      <c r="K753" s="34"/>
      <c r="O753" s="34"/>
      <c r="Q753" s="34"/>
    </row>
    <row r="754" spans="7:17">
      <c r="G754" s="34"/>
      <c r="I754" s="34"/>
      <c r="K754" s="34"/>
      <c r="O754" s="34"/>
      <c r="Q754" s="34"/>
    </row>
    <row r="755" spans="7:17">
      <c r="G755" s="34"/>
      <c r="I755" s="34"/>
      <c r="K755" s="34"/>
      <c r="O755" s="34"/>
      <c r="Q755" s="34"/>
    </row>
    <row r="756" spans="7:17">
      <c r="G756" s="34"/>
      <c r="I756" s="34"/>
      <c r="K756" s="34"/>
      <c r="O756" s="34"/>
      <c r="Q756" s="34"/>
    </row>
    <row r="757" spans="7:17">
      <c r="G757" s="34"/>
      <c r="I757" s="34"/>
      <c r="K757" s="34"/>
      <c r="O757" s="34"/>
      <c r="Q757" s="34"/>
    </row>
    <row r="758" spans="7:17">
      <c r="G758" s="34"/>
      <c r="I758" s="34"/>
      <c r="K758" s="34"/>
      <c r="O758" s="34"/>
      <c r="Q758" s="34"/>
    </row>
    <row r="759" spans="7:17">
      <c r="G759" s="34"/>
      <c r="I759" s="34"/>
      <c r="K759" s="34"/>
      <c r="O759" s="34"/>
      <c r="Q759" s="34"/>
    </row>
    <row r="760" spans="7:17">
      <c r="G760" s="34"/>
      <c r="I760" s="34"/>
      <c r="K760" s="34"/>
      <c r="O760" s="34"/>
      <c r="Q760" s="34"/>
    </row>
    <row r="761" spans="7:17">
      <c r="G761" s="34"/>
      <c r="I761" s="34"/>
      <c r="K761" s="34"/>
      <c r="O761" s="34"/>
      <c r="Q761" s="34"/>
    </row>
    <row r="762" spans="7:17">
      <c r="G762" s="34"/>
      <c r="I762" s="34"/>
      <c r="K762" s="34"/>
      <c r="O762" s="34"/>
      <c r="Q762" s="34"/>
    </row>
    <row r="763" spans="7:17">
      <c r="G763" s="34"/>
      <c r="I763" s="34"/>
      <c r="K763" s="34"/>
      <c r="O763" s="34"/>
      <c r="Q763" s="34"/>
    </row>
    <row r="764" spans="7:17">
      <c r="G764" s="34"/>
      <c r="I764" s="34"/>
      <c r="K764" s="34"/>
      <c r="O764" s="34"/>
      <c r="Q764" s="34"/>
    </row>
    <row r="765" spans="7:17">
      <c r="G765" s="34"/>
      <c r="I765" s="34"/>
      <c r="K765" s="34"/>
      <c r="O765" s="34"/>
      <c r="Q765" s="34"/>
    </row>
    <row r="766" spans="7:17">
      <c r="G766" s="34"/>
      <c r="I766" s="34"/>
      <c r="K766" s="34"/>
      <c r="O766" s="34"/>
      <c r="Q766" s="34"/>
    </row>
    <row r="767" spans="7:17">
      <c r="G767" s="34"/>
      <c r="I767" s="34"/>
      <c r="K767" s="34"/>
      <c r="O767" s="34"/>
      <c r="Q767" s="34"/>
    </row>
    <row r="768" spans="7:17">
      <c r="G768" s="34"/>
      <c r="I768" s="34"/>
      <c r="K768" s="34"/>
      <c r="O768" s="34"/>
      <c r="Q768" s="34"/>
    </row>
    <row r="769" spans="7:17">
      <c r="G769" s="34"/>
      <c r="I769" s="34"/>
      <c r="K769" s="34"/>
      <c r="O769" s="34"/>
      <c r="Q769" s="34"/>
    </row>
    <row r="770" spans="7:17">
      <c r="G770" s="34"/>
      <c r="I770" s="34"/>
      <c r="K770" s="34"/>
      <c r="O770" s="34"/>
      <c r="Q770" s="34"/>
    </row>
    <row r="771" spans="7:17">
      <c r="G771" s="34"/>
      <c r="I771" s="34"/>
      <c r="K771" s="34"/>
      <c r="O771" s="34"/>
      <c r="Q771" s="34"/>
    </row>
    <row r="772" spans="7:17">
      <c r="G772" s="34"/>
      <c r="I772" s="34"/>
      <c r="K772" s="34"/>
      <c r="O772" s="34"/>
      <c r="Q772" s="34"/>
    </row>
    <row r="773" spans="7:17">
      <c r="G773" s="34"/>
      <c r="I773" s="34"/>
      <c r="K773" s="34"/>
      <c r="O773" s="34"/>
      <c r="Q773" s="34"/>
    </row>
    <row r="774" spans="7:17">
      <c r="G774" s="34"/>
      <c r="I774" s="34"/>
      <c r="K774" s="34"/>
      <c r="O774" s="34"/>
      <c r="Q774" s="34"/>
    </row>
    <row r="775" spans="7:17">
      <c r="G775" s="34"/>
      <c r="I775" s="34"/>
      <c r="K775" s="34"/>
      <c r="O775" s="34"/>
      <c r="Q775" s="34"/>
    </row>
    <row r="776" spans="7:17">
      <c r="G776" s="34"/>
      <c r="I776" s="34"/>
      <c r="K776" s="34"/>
      <c r="O776" s="34"/>
      <c r="Q776" s="34"/>
    </row>
    <row r="777" spans="7:17">
      <c r="G777" s="34"/>
      <c r="I777" s="34"/>
      <c r="K777" s="34"/>
      <c r="O777" s="34"/>
      <c r="Q777" s="34"/>
    </row>
    <row r="778" spans="7:17">
      <c r="G778" s="34"/>
      <c r="I778" s="34"/>
      <c r="K778" s="34"/>
      <c r="O778" s="34"/>
      <c r="Q778" s="34"/>
    </row>
    <row r="779" spans="7:17">
      <c r="G779" s="34"/>
      <c r="I779" s="34"/>
      <c r="K779" s="34"/>
      <c r="O779" s="34"/>
      <c r="Q779" s="34"/>
    </row>
    <row r="780" spans="7:17">
      <c r="G780" s="34"/>
      <c r="I780" s="34"/>
      <c r="K780" s="34"/>
      <c r="O780" s="34"/>
      <c r="Q780" s="34"/>
    </row>
    <row r="781" spans="7:17">
      <c r="G781" s="34"/>
      <c r="I781" s="34"/>
      <c r="K781" s="34"/>
      <c r="O781" s="34"/>
      <c r="Q781" s="34"/>
    </row>
    <row r="782" spans="7:17">
      <c r="G782" s="34"/>
      <c r="I782" s="34"/>
      <c r="K782" s="34"/>
      <c r="O782" s="34"/>
      <c r="Q782" s="34"/>
    </row>
    <row r="783" spans="7:17">
      <c r="G783" s="34"/>
      <c r="I783" s="34"/>
      <c r="K783" s="34"/>
      <c r="O783" s="34"/>
      <c r="Q783" s="34"/>
    </row>
    <row r="784" spans="7:17">
      <c r="G784" s="34"/>
      <c r="I784" s="34"/>
      <c r="K784" s="34"/>
      <c r="O784" s="34"/>
      <c r="Q784" s="34"/>
    </row>
    <row r="785" spans="7:17">
      <c r="G785" s="34"/>
      <c r="I785" s="34"/>
      <c r="K785" s="34"/>
      <c r="O785" s="34"/>
      <c r="Q785" s="34"/>
    </row>
    <row r="786" spans="7:17">
      <c r="G786" s="34"/>
      <c r="I786" s="34"/>
      <c r="K786" s="34"/>
      <c r="O786" s="34"/>
      <c r="Q786" s="34"/>
    </row>
    <row r="787" spans="7:17">
      <c r="G787" s="34"/>
      <c r="I787" s="34"/>
      <c r="K787" s="34"/>
      <c r="O787" s="34"/>
      <c r="Q787" s="34"/>
    </row>
    <row r="788" spans="7:17">
      <c r="G788" s="34"/>
      <c r="I788" s="34"/>
      <c r="K788" s="34"/>
      <c r="O788" s="34"/>
      <c r="Q788" s="34"/>
    </row>
    <row r="789" spans="7:17">
      <c r="G789" s="34"/>
      <c r="I789" s="34"/>
      <c r="K789" s="34"/>
      <c r="O789" s="34"/>
      <c r="Q789" s="34"/>
    </row>
    <row r="790" spans="7:17">
      <c r="G790" s="34"/>
      <c r="I790" s="34"/>
      <c r="K790" s="34"/>
      <c r="O790" s="34"/>
      <c r="Q790" s="34"/>
    </row>
    <row r="791" spans="7:17">
      <c r="G791" s="34"/>
      <c r="I791" s="34"/>
      <c r="K791" s="34"/>
      <c r="O791" s="34"/>
      <c r="Q791" s="34"/>
    </row>
    <row r="792" spans="7:17">
      <c r="G792" s="34"/>
      <c r="I792" s="34"/>
      <c r="K792" s="34"/>
      <c r="O792" s="34"/>
      <c r="Q792" s="34"/>
    </row>
    <row r="793" spans="7:17">
      <c r="G793" s="34"/>
      <c r="I793" s="34"/>
      <c r="K793" s="34"/>
      <c r="O793" s="34"/>
      <c r="Q793" s="34"/>
    </row>
    <row r="794" spans="7:17">
      <c r="G794" s="34"/>
      <c r="I794" s="34"/>
      <c r="K794" s="34"/>
      <c r="O794" s="34"/>
      <c r="Q794" s="34"/>
    </row>
    <row r="795" spans="7:17">
      <c r="G795" s="34"/>
      <c r="I795" s="34"/>
      <c r="K795" s="34"/>
      <c r="O795" s="34"/>
      <c r="Q795" s="34"/>
    </row>
    <row r="796" spans="7:17">
      <c r="G796" s="34"/>
      <c r="I796" s="34"/>
      <c r="K796" s="34"/>
      <c r="O796" s="34"/>
      <c r="Q796" s="34"/>
    </row>
    <row r="797" spans="7:17">
      <c r="G797" s="34"/>
      <c r="I797" s="34"/>
      <c r="K797" s="34"/>
      <c r="O797" s="34"/>
      <c r="Q797" s="34"/>
    </row>
    <row r="798" spans="7:17">
      <c r="G798" s="34"/>
      <c r="I798" s="34"/>
      <c r="K798" s="34"/>
      <c r="O798" s="34"/>
      <c r="Q798" s="34"/>
    </row>
    <row r="799" spans="7:17">
      <c r="G799" s="34"/>
      <c r="I799" s="34"/>
      <c r="K799" s="34"/>
      <c r="O799" s="34"/>
      <c r="Q799" s="34"/>
    </row>
    <row r="800" spans="7:17">
      <c r="G800" s="34"/>
      <c r="I800" s="34"/>
      <c r="K800" s="34"/>
      <c r="O800" s="34"/>
      <c r="Q800" s="34"/>
    </row>
    <row r="801" spans="7:17">
      <c r="G801" s="34"/>
      <c r="I801" s="34"/>
      <c r="K801" s="34"/>
      <c r="O801" s="34"/>
      <c r="Q801" s="34"/>
    </row>
    <row r="802" spans="7:17">
      <c r="G802" s="34"/>
      <c r="I802" s="34"/>
      <c r="K802" s="34"/>
      <c r="O802" s="34"/>
      <c r="Q802" s="34"/>
    </row>
    <row r="803" spans="7:17">
      <c r="G803" s="34"/>
      <c r="I803" s="34"/>
      <c r="K803" s="34"/>
      <c r="O803" s="34"/>
      <c r="Q803" s="34"/>
    </row>
    <row r="804" spans="7:17">
      <c r="G804" s="34"/>
      <c r="I804" s="34"/>
      <c r="K804" s="34"/>
      <c r="O804" s="34"/>
      <c r="Q804" s="34"/>
    </row>
    <row r="805" spans="7:17">
      <c r="G805" s="34"/>
      <c r="I805" s="34"/>
      <c r="K805" s="34"/>
      <c r="O805" s="34"/>
      <c r="Q805" s="34"/>
    </row>
    <row r="806" spans="7:17">
      <c r="G806" s="34"/>
      <c r="I806" s="34"/>
      <c r="K806" s="34"/>
      <c r="O806" s="34"/>
      <c r="Q806" s="34"/>
    </row>
    <row r="807" spans="7:17">
      <c r="G807" s="34"/>
      <c r="I807" s="34"/>
      <c r="K807" s="34"/>
      <c r="O807" s="34"/>
      <c r="Q807" s="34"/>
    </row>
    <row r="808" spans="7:17">
      <c r="G808" s="34"/>
      <c r="I808" s="34"/>
      <c r="K808" s="34"/>
      <c r="O808" s="34"/>
      <c r="Q808" s="34"/>
    </row>
    <row r="809" spans="7:17">
      <c r="G809" s="34"/>
      <c r="I809" s="34"/>
      <c r="K809" s="34"/>
      <c r="O809" s="34"/>
      <c r="Q809" s="34"/>
    </row>
    <row r="810" spans="7:17">
      <c r="G810" s="34"/>
      <c r="I810" s="34"/>
      <c r="K810" s="34"/>
      <c r="O810" s="34"/>
      <c r="Q810" s="34"/>
    </row>
    <row r="811" spans="7:17">
      <c r="G811" s="34"/>
      <c r="I811" s="34"/>
      <c r="K811" s="34"/>
      <c r="O811" s="34"/>
      <c r="Q811" s="34"/>
    </row>
    <row r="812" spans="7:17">
      <c r="G812" s="34"/>
      <c r="I812" s="34"/>
      <c r="K812" s="34"/>
      <c r="O812" s="34"/>
      <c r="Q812" s="34"/>
    </row>
    <row r="813" spans="7:17">
      <c r="G813" s="34"/>
      <c r="I813" s="34"/>
      <c r="K813" s="34"/>
      <c r="O813" s="34"/>
      <c r="Q813" s="34"/>
    </row>
    <row r="814" spans="7:17">
      <c r="G814" s="34"/>
      <c r="I814" s="34"/>
      <c r="K814" s="34"/>
      <c r="O814" s="34"/>
      <c r="Q814" s="34"/>
    </row>
    <row r="815" spans="7:17">
      <c r="G815" s="34"/>
      <c r="I815" s="34"/>
      <c r="K815" s="34"/>
      <c r="O815" s="34"/>
      <c r="Q815" s="34"/>
    </row>
    <row r="816" spans="7:17">
      <c r="G816" s="34"/>
      <c r="I816" s="34"/>
      <c r="K816" s="34"/>
      <c r="O816" s="34"/>
      <c r="Q816" s="34"/>
    </row>
    <row r="817" spans="7:17">
      <c r="G817" s="34"/>
      <c r="I817" s="34"/>
      <c r="K817" s="34"/>
      <c r="O817" s="34"/>
      <c r="Q817" s="34"/>
    </row>
    <row r="818" spans="7:17">
      <c r="G818" s="34"/>
      <c r="I818" s="34"/>
      <c r="K818" s="34"/>
      <c r="O818" s="34"/>
      <c r="Q818" s="34"/>
    </row>
    <row r="819" spans="7:17">
      <c r="G819" s="34"/>
      <c r="I819" s="34"/>
      <c r="K819" s="34"/>
      <c r="O819" s="34"/>
      <c r="Q819" s="34"/>
    </row>
    <row r="820" spans="7:17">
      <c r="G820" s="34"/>
      <c r="I820" s="34"/>
      <c r="K820" s="34"/>
      <c r="O820" s="34"/>
      <c r="Q820" s="34"/>
    </row>
    <row r="821" spans="7:17">
      <c r="G821" s="34"/>
      <c r="I821" s="34"/>
      <c r="K821" s="34"/>
      <c r="O821" s="34"/>
      <c r="Q821" s="34"/>
    </row>
    <row r="822" spans="7:17">
      <c r="G822" s="34"/>
      <c r="I822" s="34"/>
      <c r="K822" s="34"/>
      <c r="O822" s="34"/>
      <c r="Q822" s="34"/>
    </row>
    <row r="823" spans="7:17">
      <c r="G823" s="34"/>
      <c r="I823" s="34"/>
      <c r="K823" s="34"/>
      <c r="O823" s="34"/>
      <c r="Q823" s="34"/>
    </row>
    <row r="824" spans="7:17">
      <c r="G824" s="34"/>
      <c r="I824" s="34"/>
      <c r="K824" s="34"/>
      <c r="O824" s="34"/>
      <c r="Q824" s="34"/>
    </row>
    <row r="825" spans="7:17">
      <c r="G825" s="34"/>
      <c r="I825" s="34"/>
      <c r="K825" s="34"/>
      <c r="O825" s="34"/>
      <c r="Q825" s="34"/>
    </row>
    <row r="826" spans="7:17">
      <c r="G826" s="34"/>
      <c r="I826" s="34"/>
      <c r="K826" s="34"/>
      <c r="O826" s="34"/>
      <c r="Q826" s="34"/>
    </row>
    <row r="827" spans="7:17">
      <c r="G827" s="34"/>
      <c r="I827" s="34"/>
      <c r="K827" s="34"/>
      <c r="O827" s="34"/>
      <c r="Q827" s="34"/>
    </row>
    <row r="828" spans="7:17">
      <c r="G828" s="34"/>
      <c r="I828" s="34"/>
      <c r="K828" s="34"/>
      <c r="O828" s="34"/>
      <c r="Q828" s="34"/>
    </row>
    <row r="829" spans="7:17">
      <c r="G829" s="34"/>
      <c r="I829" s="34"/>
      <c r="K829" s="34"/>
      <c r="O829" s="34"/>
      <c r="Q829" s="34"/>
    </row>
    <row r="830" spans="7:17">
      <c r="G830" s="34"/>
      <c r="I830" s="34"/>
      <c r="K830" s="34"/>
      <c r="O830" s="34"/>
      <c r="Q830" s="34"/>
    </row>
    <row r="831" spans="7:17">
      <c r="G831" s="34"/>
      <c r="I831" s="34"/>
      <c r="K831" s="34"/>
      <c r="O831" s="34"/>
      <c r="Q831" s="34"/>
    </row>
    <row r="832" spans="7:17">
      <c r="G832" s="34"/>
      <c r="I832" s="34"/>
      <c r="K832" s="34"/>
      <c r="O832" s="34"/>
      <c r="Q832" s="34"/>
    </row>
    <row r="833" spans="7:17">
      <c r="G833" s="34"/>
      <c r="I833" s="34"/>
      <c r="K833" s="34"/>
      <c r="O833" s="34"/>
      <c r="Q833" s="34"/>
    </row>
    <row r="834" spans="7:17">
      <c r="G834" s="34"/>
      <c r="I834" s="34"/>
      <c r="K834" s="34"/>
      <c r="O834" s="34"/>
      <c r="Q834" s="34"/>
    </row>
    <row r="835" spans="7:17">
      <c r="G835" s="34"/>
      <c r="I835" s="34"/>
      <c r="K835" s="34"/>
      <c r="O835" s="34"/>
      <c r="Q835" s="34"/>
    </row>
    <row r="836" spans="7:17">
      <c r="G836" s="34"/>
      <c r="I836" s="34"/>
      <c r="K836" s="34"/>
      <c r="O836" s="34"/>
      <c r="Q836" s="34"/>
    </row>
    <row r="837" spans="7:17">
      <c r="G837" s="34"/>
      <c r="I837" s="34"/>
      <c r="K837" s="34"/>
      <c r="O837" s="34"/>
      <c r="Q837" s="34"/>
    </row>
    <row r="838" spans="7:17">
      <c r="G838" s="34"/>
      <c r="I838" s="34"/>
      <c r="K838" s="34"/>
      <c r="O838" s="34"/>
      <c r="Q838" s="34"/>
    </row>
    <row r="839" spans="7:17">
      <c r="G839" s="34"/>
      <c r="I839" s="34"/>
      <c r="K839" s="34"/>
      <c r="O839" s="34"/>
      <c r="Q839" s="34"/>
    </row>
    <row r="840" spans="7:17">
      <c r="G840" s="34"/>
      <c r="I840" s="34"/>
      <c r="K840" s="34"/>
      <c r="O840" s="34"/>
      <c r="Q840" s="34"/>
    </row>
    <row r="841" spans="7:17">
      <c r="G841" s="34"/>
      <c r="I841" s="34"/>
      <c r="K841" s="34"/>
      <c r="O841" s="34"/>
      <c r="Q841" s="34"/>
    </row>
    <row r="842" spans="7:17">
      <c r="G842" s="34"/>
      <c r="I842" s="34"/>
      <c r="K842" s="34"/>
      <c r="O842" s="34"/>
      <c r="Q842" s="34"/>
    </row>
    <row r="843" spans="7:17">
      <c r="G843" s="34"/>
      <c r="I843" s="34"/>
      <c r="K843" s="34"/>
      <c r="O843" s="34"/>
      <c r="Q843" s="34"/>
    </row>
    <row r="844" spans="7:17">
      <c r="G844" s="34"/>
      <c r="I844" s="34"/>
      <c r="K844" s="34"/>
      <c r="O844" s="34"/>
      <c r="Q844" s="34"/>
    </row>
    <row r="845" spans="7:17">
      <c r="G845" s="34"/>
      <c r="I845" s="34"/>
      <c r="K845" s="34"/>
      <c r="O845" s="34"/>
      <c r="Q845" s="34"/>
    </row>
    <row r="846" spans="7:17">
      <c r="G846" s="34"/>
      <c r="I846" s="34"/>
      <c r="K846" s="34"/>
      <c r="O846" s="34"/>
      <c r="Q846" s="34"/>
    </row>
    <row r="847" spans="7:17">
      <c r="G847" s="34"/>
      <c r="I847" s="34"/>
      <c r="K847" s="34"/>
      <c r="O847" s="34"/>
      <c r="Q847" s="34"/>
    </row>
    <row r="848" spans="7:17">
      <c r="G848" s="34"/>
      <c r="I848" s="34"/>
      <c r="K848" s="34"/>
      <c r="O848" s="34"/>
      <c r="Q848" s="34"/>
    </row>
    <row r="849" spans="7:17">
      <c r="G849" s="34"/>
      <c r="I849" s="34"/>
      <c r="K849" s="34"/>
      <c r="O849" s="34"/>
      <c r="Q849" s="34"/>
    </row>
    <row r="850" spans="7:17">
      <c r="G850" s="34"/>
      <c r="I850" s="34"/>
      <c r="K850" s="34"/>
      <c r="O850" s="34"/>
      <c r="Q850" s="34"/>
    </row>
    <row r="851" spans="7:17">
      <c r="G851" s="34"/>
      <c r="I851" s="34"/>
      <c r="K851" s="34"/>
      <c r="O851" s="34"/>
      <c r="Q851" s="34"/>
    </row>
    <row r="852" spans="7:17">
      <c r="G852" s="34"/>
      <c r="I852" s="34"/>
      <c r="K852" s="34"/>
      <c r="O852" s="34"/>
      <c r="Q852" s="34"/>
    </row>
    <row r="853" spans="7:17">
      <c r="G853" s="34"/>
      <c r="I853" s="34"/>
      <c r="K853" s="34"/>
      <c r="O853" s="34"/>
      <c r="Q853" s="34"/>
    </row>
    <row r="854" spans="7:17">
      <c r="G854" s="34"/>
      <c r="I854" s="34"/>
      <c r="K854" s="34"/>
      <c r="O854" s="34"/>
      <c r="Q854" s="34"/>
    </row>
    <row r="855" spans="7:17">
      <c r="G855" s="34"/>
      <c r="I855" s="34"/>
      <c r="K855" s="34"/>
      <c r="O855" s="34"/>
      <c r="Q855" s="34"/>
    </row>
    <row r="856" spans="7:17">
      <c r="G856" s="34"/>
      <c r="I856" s="34"/>
      <c r="K856" s="34"/>
      <c r="O856" s="34"/>
      <c r="Q856" s="34"/>
    </row>
    <row r="857" spans="7:17">
      <c r="G857" s="34"/>
      <c r="I857" s="34"/>
      <c r="K857" s="34"/>
      <c r="O857" s="34"/>
      <c r="Q857" s="34"/>
    </row>
    <row r="858" spans="7:17">
      <c r="G858" s="34"/>
      <c r="I858" s="34"/>
      <c r="K858" s="34"/>
      <c r="O858" s="34"/>
      <c r="Q858" s="34"/>
    </row>
    <row r="859" spans="7:17">
      <c r="G859" s="34"/>
      <c r="I859" s="34"/>
      <c r="K859" s="34"/>
      <c r="O859" s="34"/>
      <c r="Q859" s="34"/>
    </row>
    <row r="860" spans="7:17">
      <c r="G860" s="34"/>
      <c r="I860" s="34"/>
      <c r="K860" s="34"/>
      <c r="O860" s="34"/>
      <c r="Q860" s="34"/>
    </row>
    <row r="861" spans="7:17">
      <c r="G861" s="34"/>
      <c r="I861" s="34"/>
      <c r="K861" s="34"/>
      <c r="O861" s="34"/>
      <c r="Q861" s="34"/>
    </row>
    <row r="862" spans="7:17">
      <c r="G862" s="34"/>
      <c r="I862" s="34"/>
      <c r="K862" s="34"/>
      <c r="O862" s="34"/>
      <c r="Q862" s="34"/>
    </row>
    <row r="863" spans="7:17">
      <c r="G863" s="34"/>
      <c r="I863" s="34"/>
      <c r="K863" s="34"/>
      <c r="O863" s="34"/>
      <c r="Q863" s="34"/>
    </row>
    <row r="864" spans="7:17">
      <c r="G864" s="34"/>
      <c r="I864" s="34"/>
      <c r="K864" s="34"/>
      <c r="O864" s="34"/>
      <c r="Q864" s="34"/>
    </row>
    <row r="865" spans="7:17">
      <c r="G865" s="34"/>
      <c r="I865" s="34"/>
      <c r="K865" s="34"/>
      <c r="O865" s="34"/>
      <c r="Q865" s="34"/>
    </row>
    <row r="866" spans="7:17">
      <c r="G866" s="34"/>
      <c r="I866" s="34"/>
      <c r="K866" s="34"/>
      <c r="O866" s="34"/>
      <c r="Q866" s="34"/>
    </row>
    <row r="867" spans="7:17">
      <c r="G867" s="34"/>
      <c r="I867" s="34"/>
      <c r="K867" s="34"/>
      <c r="O867" s="34"/>
      <c r="Q867" s="34"/>
    </row>
    <row r="868" spans="7:17">
      <c r="G868" s="34"/>
      <c r="I868" s="34"/>
      <c r="K868" s="34"/>
      <c r="O868" s="34"/>
      <c r="Q868" s="34"/>
    </row>
    <row r="869" spans="7:17">
      <c r="G869" s="34"/>
      <c r="I869" s="34"/>
      <c r="K869" s="34"/>
      <c r="O869" s="34"/>
      <c r="Q869" s="34"/>
    </row>
    <row r="870" spans="7:17">
      <c r="G870" s="34"/>
      <c r="I870" s="34"/>
      <c r="K870" s="34"/>
      <c r="O870" s="34"/>
      <c r="Q870" s="34"/>
    </row>
    <row r="871" spans="7:17">
      <c r="G871" s="34"/>
      <c r="I871" s="34"/>
      <c r="K871" s="34"/>
      <c r="O871" s="34"/>
      <c r="Q871" s="34"/>
    </row>
    <row r="872" spans="7:17">
      <c r="G872" s="34"/>
      <c r="I872" s="34"/>
      <c r="K872" s="34"/>
      <c r="O872" s="34"/>
      <c r="Q872" s="34"/>
    </row>
    <row r="873" spans="7:17">
      <c r="G873" s="34"/>
      <c r="I873" s="34"/>
      <c r="K873" s="34"/>
      <c r="O873" s="34"/>
      <c r="Q873" s="34"/>
    </row>
    <row r="874" spans="7:17">
      <c r="G874" s="34"/>
      <c r="I874" s="34"/>
      <c r="K874" s="34"/>
      <c r="O874" s="34"/>
      <c r="Q874" s="34"/>
    </row>
    <row r="875" spans="7:17">
      <c r="G875" s="34"/>
      <c r="I875" s="34"/>
      <c r="K875" s="34"/>
      <c r="O875" s="34"/>
      <c r="Q875" s="34"/>
    </row>
    <row r="876" spans="7:17">
      <c r="G876" s="34"/>
      <c r="I876" s="34"/>
      <c r="K876" s="34"/>
      <c r="O876" s="34"/>
      <c r="Q876" s="34"/>
    </row>
    <row r="877" spans="7:17">
      <c r="G877" s="34"/>
      <c r="I877" s="34"/>
      <c r="K877" s="34"/>
      <c r="O877" s="34"/>
      <c r="Q877" s="34"/>
    </row>
    <row r="878" spans="7:17">
      <c r="G878" s="34"/>
      <c r="I878" s="34"/>
      <c r="K878" s="34"/>
      <c r="O878" s="34"/>
      <c r="Q878" s="34"/>
    </row>
    <row r="879" spans="7:17">
      <c r="G879" s="34"/>
      <c r="I879" s="34"/>
      <c r="K879" s="34"/>
      <c r="O879" s="34"/>
      <c r="Q879" s="34"/>
    </row>
    <row r="880" spans="7:17">
      <c r="G880" s="34"/>
      <c r="I880" s="34"/>
      <c r="K880" s="34"/>
      <c r="O880" s="34"/>
      <c r="Q880" s="34"/>
    </row>
    <row r="881" spans="7:17">
      <c r="G881" s="34"/>
      <c r="I881" s="34"/>
      <c r="K881" s="34"/>
      <c r="O881" s="34"/>
      <c r="Q881" s="34"/>
    </row>
    <row r="882" spans="7:17">
      <c r="G882" s="34"/>
      <c r="I882" s="34"/>
      <c r="K882" s="34"/>
      <c r="O882" s="34"/>
      <c r="Q882" s="34"/>
    </row>
    <row r="883" spans="7:17">
      <c r="G883" s="34"/>
      <c r="I883" s="34"/>
      <c r="K883" s="34"/>
      <c r="O883" s="34"/>
      <c r="Q883" s="34"/>
    </row>
    <row r="884" spans="7:17">
      <c r="G884" s="34"/>
      <c r="I884" s="34"/>
      <c r="K884" s="34"/>
      <c r="O884" s="34"/>
      <c r="Q884" s="34"/>
    </row>
    <row r="885" spans="7:17">
      <c r="G885" s="34"/>
      <c r="I885" s="34"/>
      <c r="K885" s="34"/>
      <c r="O885" s="34"/>
      <c r="Q885" s="34"/>
    </row>
    <row r="886" spans="7:17">
      <c r="G886" s="34"/>
      <c r="I886" s="34"/>
      <c r="K886" s="34"/>
      <c r="O886" s="34"/>
      <c r="Q886" s="34"/>
    </row>
    <row r="887" spans="7:17">
      <c r="G887" s="34"/>
      <c r="I887" s="34"/>
      <c r="K887" s="34"/>
      <c r="O887" s="34"/>
      <c r="Q887" s="34"/>
    </row>
    <row r="888" spans="7:17">
      <c r="G888" s="34"/>
      <c r="I888" s="34"/>
      <c r="K888" s="34"/>
      <c r="O888" s="34"/>
      <c r="Q888" s="34"/>
    </row>
    <row r="889" spans="7:17">
      <c r="G889" s="34"/>
      <c r="I889" s="34"/>
      <c r="K889" s="34"/>
      <c r="O889" s="34"/>
      <c r="Q889" s="34"/>
    </row>
    <row r="890" spans="7:17">
      <c r="G890" s="34"/>
      <c r="I890" s="34"/>
      <c r="K890" s="34"/>
      <c r="O890" s="34"/>
      <c r="Q890" s="34"/>
    </row>
    <row r="891" spans="7:17">
      <c r="G891" s="34"/>
      <c r="I891" s="34"/>
      <c r="K891" s="34"/>
      <c r="O891" s="34"/>
      <c r="Q891" s="34"/>
    </row>
    <row r="892" spans="7:17">
      <c r="G892" s="34"/>
      <c r="I892" s="34"/>
      <c r="K892" s="34"/>
      <c r="O892" s="34"/>
      <c r="Q892" s="34"/>
    </row>
    <row r="893" spans="7:17">
      <c r="G893" s="34"/>
      <c r="I893" s="34"/>
      <c r="K893" s="34"/>
      <c r="O893" s="34"/>
      <c r="Q893" s="34"/>
    </row>
    <row r="894" spans="7:17">
      <c r="G894" s="34"/>
      <c r="I894" s="34"/>
      <c r="K894" s="34"/>
      <c r="O894" s="34"/>
      <c r="Q894" s="34"/>
    </row>
    <row r="895" spans="7:17">
      <c r="G895" s="34"/>
      <c r="I895" s="34"/>
      <c r="K895" s="34"/>
      <c r="O895" s="34"/>
      <c r="Q895" s="34"/>
    </row>
    <row r="896" spans="7:17">
      <c r="G896" s="34"/>
      <c r="I896" s="34"/>
      <c r="K896" s="34"/>
      <c r="O896" s="34"/>
      <c r="Q896" s="34"/>
    </row>
    <row r="897" spans="7:17">
      <c r="G897" s="34"/>
      <c r="I897" s="34"/>
      <c r="K897" s="34"/>
      <c r="O897" s="34"/>
      <c r="Q897" s="34"/>
    </row>
    <row r="898" spans="7:17">
      <c r="G898" s="34"/>
      <c r="I898" s="34"/>
      <c r="K898" s="34"/>
      <c r="O898" s="34"/>
      <c r="Q898" s="34"/>
    </row>
    <row r="899" spans="7:17">
      <c r="G899" s="34"/>
      <c r="I899" s="34"/>
      <c r="K899" s="34"/>
      <c r="O899" s="34"/>
      <c r="Q899" s="34"/>
    </row>
    <row r="900" spans="7:17">
      <c r="G900" s="34"/>
      <c r="I900" s="34"/>
      <c r="K900" s="34"/>
      <c r="O900" s="34"/>
      <c r="Q900" s="34"/>
    </row>
    <row r="901" spans="7:17">
      <c r="G901" s="34"/>
      <c r="I901" s="34"/>
      <c r="K901" s="34"/>
      <c r="O901" s="34"/>
      <c r="Q901" s="34"/>
    </row>
    <row r="902" spans="7:17">
      <c r="G902" s="34"/>
      <c r="I902" s="34"/>
      <c r="K902" s="34"/>
      <c r="O902" s="34"/>
      <c r="Q902" s="34"/>
    </row>
    <row r="903" spans="7:17">
      <c r="G903" s="34"/>
      <c r="I903" s="34"/>
      <c r="K903" s="34"/>
      <c r="O903" s="34"/>
      <c r="Q903" s="34"/>
    </row>
    <row r="904" spans="7:17">
      <c r="G904" s="34"/>
      <c r="I904" s="34"/>
      <c r="K904" s="34"/>
      <c r="O904" s="34"/>
      <c r="Q904" s="34"/>
    </row>
    <row r="905" spans="7:17">
      <c r="G905" s="34"/>
      <c r="I905" s="34"/>
      <c r="K905" s="34"/>
      <c r="O905" s="34"/>
      <c r="Q905" s="34"/>
    </row>
    <row r="906" spans="7:17">
      <c r="G906" s="34"/>
      <c r="I906" s="34"/>
      <c r="K906" s="34"/>
      <c r="O906" s="34"/>
      <c r="Q906" s="34"/>
    </row>
    <row r="907" spans="7:17">
      <c r="G907" s="34"/>
      <c r="I907" s="34"/>
      <c r="K907" s="34"/>
      <c r="O907" s="34"/>
      <c r="Q907" s="34"/>
    </row>
    <row r="908" spans="7:17">
      <c r="G908" s="34"/>
      <c r="I908" s="34"/>
      <c r="K908" s="34"/>
      <c r="O908" s="34"/>
      <c r="Q908" s="34"/>
    </row>
    <row r="909" spans="7:17">
      <c r="G909" s="34"/>
      <c r="I909" s="34"/>
      <c r="K909" s="34"/>
      <c r="O909" s="34"/>
      <c r="Q909" s="34"/>
    </row>
    <row r="910" spans="7:17">
      <c r="G910" s="34"/>
      <c r="I910" s="34"/>
      <c r="K910" s="34"/>
      <c r="O910" s="34"/>
      <c r="Q910" s="34"/>
    </row>
    <row r="911" spans="7:17">
      <c r="G911" s="34"/>
      <c r="I911" s="34"/>
      <c r="K911" s="34"/>
      <c r="O911" s="34"/>
      <c r="Q911" s="34"/>
    </row>
    <row r="912" spans="7:17">
      <c r="G912" s="34"/>
      <c r="I912" s="34"/>
      <c r="K912" s="34"/>
      <c r="O912" s="34"/>
      <c r="Q912" s="34"/>
    </row>
    <row r="913" spans="7:17">
      <c r="G913" s="34"/>
      <c r="I913" s="34"/>
      <c r="K913" s="34"/>
      <c r="O913" s="34"/>
      <c r="Q913" s="34"/>
    </row>
    <row r="914" spans="7:17">
      <c r="G914" s="34"/>
      <c r="I914" s="34"/>
      <c r="K914" s="34"/>
      <c r="O914" s="34"/>
      <c r="Q914" s="34"/>
    </row>
    <row r="915" spans="7:17">
      <c r="G915" s="34"/>
      <c r="I915" s="34"/>
      <c r="K915" s="34"/>
      <c r="O915" s="34"/>
      <c r="Q915" s="34"/>
    </row>
    <row r="916" spans="7:17">
      <c r="G916" s="34"/>
      <c r="I916" s="34"/>
      <c r="K916" s="34"/>
      <c r="O916" s="34"/>
      <c r="Q916" s="34"/>
    </row>
    <row r="917" spans="7:17">
      <c r="G917" s="34"/>
      <c r="I917" s="34"/>
      <c r="K917" s="34"/>
      <c r="O917" s="34"/>
      <c r="Q917" s="34"/>
    </row>
    <row r="918" spans="7:17">
      <c r="G918" s="34"/>
      <c r="I918" s="34"/>
      <c r="K918" s="34"/>
      <c r="O918" s="34"/>
      <c r="Q918" s="34"/>
    </row>
    <row r="919" spans="7:17">
      <c r="G919" s="34"/>
      <c r="I919" s="34"/>
      <c r="K919" s="34"/>
      <c r="O919" s="34"/>
      <c r="Q919" s="34"/>
    </row>
    <row r="920" spans="7:17">
      <c r="G920" s="34"/>
      <c r="I920" s="34"/>
      <c r="K920" s="34"/>
      <c r="O920" s="34"/>
      <c r="Q920" s="34"/>
    </row>
    <row r="921" spans="7:17">
      <c r="G921" s="34"/>
      <c r="I921" s="34"/>
      <c r="K921" s="34"/>
      <c r="O921" s="34"/>
      <c r="Q921" s="34"/>
    </row>
    <row r="922" spans="7:17">
      <c r="G922" s="34"/>
      <c r="I922" s="34"/>
      <c r="K922" s="34"/>
      <c r="O922" s="34"/>
      <c r="Q922" s="34"/>
    </row>
    <row r="923" spans="7:17">
      <c r="G923" s="34"/>
      <c r="I923" s="34"/>
      <c r="K923" s="34"/>
      <c r="O923" s="34"/>
      <c r="Q923" s="34"/>
    </row>
    <row r="924" spans="7:17">
      <c r="G924" s="34"/>
      <c r="I924" s="34"/>
      <c r="K924" s="34"/>
      <c r="O924" s="34"/>
      <c r="Q924" s="34"/>
    </row>
    <row r="925" spans="7:17">
      <c r="G925" s="34"/>
      <c r="I925" s="34"/>
      <c r="K925" s="34"/>
      <c r="O925" s="34"/>
      <c r="Q925" s="34"/>
    </row>
    <row r="926" spans="7:17">
      <c r="G926" s="34"/>
      <c r="I926" s="34"/>
      <c r="K926" s="34"/>
      <c r="O926" s="34"/>
      <c r="Q926" s="34"/>
    </row>
    <row r="927" spans="7:17">
      <c r="G927" s="34"/>
      <c r="I927" s="34"/>
      <c r="K927" s="34"/>
      <c r="O927" s="34"/>
      <c r="Q927" s="34"/>
    </row>
    <row r="928" spans="7:17">
      <c r="G928" s="34"/>
      <c r="I928" s="34"/>
      <c r="K928" s="34"/>
      <c r="O928" s="34"/>
      <c r="Q928" s="34"/>
    </row>
    <row r="929" spans="7:17">
      <c r="G929" s="34"/>
      <c r="I929" s="34"/>
      <c r="K929" s="34"/>
      <c r="O929" s="34"/>
      <c r="Q929" s="34"/>
    </row>
    <row r="930" spans="7:17">
      <c r="G930" s="34"/>
      <c r="I930" s="34"/>
      <c r="K930" s="34"/>
      <c r="O930" s="34"/>
      <c r="Q930" s="34"/>
    </row>
    <row r="931" spans="7:17">
      <c r="G931" s="34"/>
      <c r="I931" s="34"/>
      <c r="K931" s="34"/>
      <c r="O931" s="34"/>
      <c r="Q931" s="34"/>
    </row>
    <row r="932" spans="7:17">
      <c r="G932" s="34"/>
      <c r="I932" s="34"/>
      <c r="K932" s="34"/>
      <c r="O932" s="34"/>
      <c r="Q932" s="34"/>
    </row>
    <row r="933" spans="7:17">
      <c r="G933" s="34"/>
      <c r="I933" s="34"/>
      <c r="K933" s="34"/>
      <c r="O933" s="34"/>
      <c r="Q933" s="34"/>
    </row>
    <row r="934" spans="7:17">
      <c r="G934" s="34"/>
      <c r="I934" s="34"/>
      <c r="K934" s="34"/>
      <c r="O934" s="34"/>
      <c r="Q934" s="34"/>
    </row>
    <row r="935" spans="7:17">
      <c r="G935" s="34"/>
      <c r="I935" s="34"/>
      <c r="K935" s="34"/>
      <c r="O935" s="34"/>
      <c r="Q935" s="34"/>
    </row>
    <row r="936" spans="7:17">
      <c r="G936" s="34"/>
      <c r="I936" s="34"/>
      <c r="K936" s="34"/>
      <c r="O936" s="34"/>
      <c r="Q936" s="34"/>
    </row>
    <row r="937" spans="7:17">
      <c r="G937" s="34"/>
      <c r="I937" s="34"/>
      <c r="K937" s="34"/>
      <c r="O937" s="34"/>
      <c r="Q937" s="34"/>
    </row>
    <row r="938" spans="7:17">
      <c r="G938" s="34"/>
      <c r="I938" s="34"/>
      <c r="K938" s="34"/>
      <c r="O938" s="34"/>
      <c r="Q938" s="34"/>
    </row>
    <row r="939" spans="7:17">
      <c r="G939" s="34"/>
      <c r="I939" s="34"/>
      <c r="K939" s="34"/>
      <c r="O939" s="34"/>
      <c r="Q939" s="34"/>
    </row>
    <row r="940" spans="7:17">
      <c r="G940" s="34"/>
      <c r="I940" s="34"/>
      <c r="K940" s="34"/>
      <c r="O940" s="34"/>
      <c r="Q940" s="34"/>
    </row>
    <row r="941" spans="7:17">
      <c r="G941" s="34"/>
      <c r="I941" s="34"/>
      <c r="K941" s="34"/>
      <c r="O941" s="34"/>
      <c r="Q941" s="34"/>
    </row>
    <row r="942" spans="7:17">
      <c r="G942" s="34"/>
      <c r="I942" s="34"/>
      <c r="K942" s="34"/>
      <c r="O942" s="34"/>
      <c r="Q942" s="34"/>
    </row>
    <row r="943" spans="7:17">
      <c r="G943" s="34"/>
      <c r="I943" s="34"/>
      <c r="K943" s="34"/>
      <c r="O943" s="34"/>
      <c r="Q943" s="34"/>
    </row>
    <row r="944" spans="7:17">
      <c r="G944" s="34"/>
      <c r="I944" s="34"/>
      <c r="K944" s="34"/>
      <c r="O944" s="34"/>
      <c r="Q944" s="34"/>
    </row>
    <row r="945" spans="7:17">
      <c r="G945" s="34"/>
      <c r="I945" s="34"/>
      <c r="K945" s="34"/>
      <c r="O945" s="34"/>
      <c r="Q945" s="34"/>
    </row>
    <row r="946" spans="7:17">
      <c r="G946" s="34"/>
      <c r="I946" s="34"/>
      <c r="K946" s="34"/>
      <c r="O946" s="34"/>
      <c r="Q946" s="34"/>
    </row>
    <row r="947" spans="7:17">
      <c r="G947" s="34"/>
      <c r="I947" s="34"/>
      <c r="K947" s="34"/>
      <c r="O947" s="34"/>
      <c r="Q947" s="34"/>
    </row>
    <row r="948" spans="7:17">
      <c r="G948" s="34"/>
      <c r="I948" s="34"/>
      <c r="K948" s="34"/>
      <c r="O948" s="34"/>
      <c r="Q948" s="34"/>
    </row>
    <row r="949" spans="7:17">
      <c r="G949" s="34"/>
      <c r="I949" s="34"/>
      <c r="K949" s="34"/>
      <c r="O949" s="34"/>
      <c r="Q949" s="34"/>
    </row>
    <row r="950" spans="7:17">
      <c r="G950" s="34"/>
      <c r="I950" s="34"/>
      <c r="K950" s="34"/>
      <c r="O950" s="34"/>
      <c r="Q950" s="34"/>
    </row>
    <row r="951" spans="7:17">
      <c r="G951" s="34"/>
      <c r="I951" s="34"/>
      <c r="K951" s="34"/>
      <c r="O951" s="34"/>
      <c r="Q951" s="34"/>
    </row>
    <row r="952" spans="7:17">
      <c r="G952" s="34"/>
      <c r="I952" s="34"/>
      <c r="K952" s="34"/>
      <c r="O952" s="34"/>
      <c r="Q952" s="34"/>
    </row>
    <row r="953" spans="7:17">
      <c r="G953" s="34"/>
      <c r="I953" s="34"/>
      <c r="K953" s="34"/>
      <c r="O953" s="34"/>
      <c r="Q953" s="34"/>
    </row>
    <row r="954" spans="7:17">
      <c r="G954" s="34"/>
      <c r="I954" s="34"/>
      <c r="K954" s="34"/>
      <c r="O954" s="34"/>
      <c r="Q954" s="34"/>
    </row>
    <row r="955" spans="7:17">
      <c r="G955" s="34"/>
      <c r="I955" s="34"/>
      <c r="K955" s="34"/>
      <c r="O955" s="34"/>
      <c r="Q955" s="34"/>
    </row>
    <row r="956" spans="7:17">
      <c r="G956" s="34"/>
      <c r="I956" s="34"/>
      <c r="K956" s="34"/>
      <c r="O956" s="34"/>
      <c r="Q956" s="34"/>
    </row>
    <row r="957" spans="7:17">
      <c r="G957" s="34"/>
      <c r="I957" s="34"/>
      <c r="K957" s="34"/>
      <c r="O957" s="34"/>
      <c r="Q957" s="34"/>
    </row>
    <row r="958" spans="7:17">
      <c r="G958" s="34"/>
      <c r="I958" s="34"/>
      <c r="K958" s="34"/>
      <c r="O958" s="34"/>
      <c r="Q958" s="34"/>
    </row>
    <row r="959" spans="7:17">
      <c r="G959" s="34"/>
      <c r="I959" s="34"/>
      <c r="K959" s="34"/>
      <c r="O959" s="34"/>
      <c r="Q959" s="34"/>
    </row>
    <row r="960" spans="7:17">
      <c r="G960" s="34"/>
      <c r="I960" s="34"/>
      <c r="K960" s="34"/>
      <c r="O960" s="34"/>
      <c r="Q960" s="34"/>
    </row>
    <row r="961" spans="7:17">
      <c r="G961" s="34"/>
      <c r="I961" s="34"/>
      <c r="K961" s="34"/>
      <c r="O961" s="34"/>
      <c r="Q961" s="3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424"/>
  <sheetViews>
    <sheetView workbookViewId="0"/>
  </sheetViews>
  <sheetFormatPr defaultColWidth="12.5703125" defaultRowHeight="15.75" customHeight="1"/>
  <cols>
    <col min="1" max="1" width="35.7109375" customWidth="1"/>
  </cols>
  <sheetData>
    <row r="1" spans="1:2">
      <c r="A1" s="74" t="s">
        <v>2290</v>
      </c>
      <c r="B1" s="74" t="s">
        <v>2291</v>
      </c>
    </row>
    <row r="2" spans="1:2">
      <c r="A2" s="74" t="s">
        <v>2292</v>
      </c>
      <c r="B2" s="74">
        <v>2026</v>
      </c>
    </row>
    <row r="3" spans="1:2">
      <c r="A3" s="74" t="s">
        <v>2293</v>
      </c>
      <c r="B3" s="74">
        <v>2027</v>
      </c>
    </row>
    <row r="4" spans="1:2">
      <c r="A4" s="74" t="s">
        <v>2294</v>
      </c>
      <c r="B4" s="144">
        <v>45627</v>
      </c>
    </row>
    <row r="5" spans="1:2">
      <c r="A5" s="74" t="s">
        <v>2295</v>
      </c>
      <c r="B5" s="144">
        <v>45658</v>
      </c>
    </row>
    <row r="6" spans="1:2">
      <c r="A6" s="74" t="s">
        <v>2296</v>
      </c>
      <c r="B6" s="144">
        <v>45658</v>
      </c>
    </row>
    <row r="7" spans="1:2">
      <c r="A7" s="74" t="s">
        <v>2297</v>
      </c>
      <c r="B7" s="144">
        <v>45658</v>
      </c>
    </row>
    <row r="8" spans="1:2">
      <c r="A8" s="74" t="s">
        <v>2298</v>
      </c>
      <c r="B8" s="144">
        <v>45658</v>
      </c>
    </row>
    <row r="9" spans="1:2">
      <c r="A9" s="74" t="s">
        <v>2299</v>
      </c>
      <c r="B9" s="144">
        <v>45658</v>
      </c>
    </row>
    <row r="10" spans="1:2">
      <c r="A10" s="74" t="s">
        <v>2300</v>
      </c>
      <c r="B10" s="144">
        <v>45658</v>
      </c>
    </row>
    <row r="11" spans="1:2">
      <c r="A11" s="74" t="s">
        <v>2301</v>
      </c>
      <c r="B11" s="144">
        <v>45658</v>
      </c>
    </row>
    <row r="12" spans="1:2">
      <c r="A12" s="74" t="s">
        <v>2302</v>
      </c>
      <c r="B12" s="144">
        <v>45658</v>
      </c>
    </row>
    <row r="13" spans="1:2">
      <c r="A13" s="74" t="s">
        <v>2303</v>
      </c>
      <c r="B13" s="144">
        <v>45658</v>
      </c>
    </row>
    <row r="14" spans="1:2">
      <c r="A14" s="74" t="s">
        <v>2304</v>
      </c>
      <c r="B14" s="144">
        <v>45658</v>
      </c>
    </row>
    <row r="15" spans="1:2">
      <c r="A15" s="74" t="s">
        <v>2305</v>
      </c>
      <c r="B15" s="144">
        <v>45658</v>
      </c>
    </row>
    <row r="16" spans="1:2">
      <c r="A16" s="74" t="s">
        <v>2306</v>
      </c>
      <c r="B16" s="144">
        <v>45658</v>
      </c>
    </row>
    <row r="17" spans="1:2">
      <c r="A17" s="74" t="s">
        <v>2307</v>
      </c>
      <c r="B17" s="144">
        <v>45658</v>
      </c>
    </row>
    <row r="18" spans="1:2">
      <c r="A18" s="74" t="s">
        <v>2308</v>
      </c>
      <c r="B18" s="144">
        <v>45658</v>
      </c>
    </row>
    <row r="19" spans="1:2">
      <c r="A19" s="74" t="s">
        <v>2309</v>
      </c>
      <c r="B19" s="144">
        <v>45658</v>
      </c>
    </row>
    <row r="20" spans="1:2">
      <c r="A20" s="74" t="s">
        <v>2310</v>
      </c>
      <c r="B20" s="144">
        <v>45658</v>
      </c>
    </row>
    <row r="21" spans="1:2">
      <c r="A21" s="74" t="s">
        <v>2311</v>
      </c>
      <c r="B21" s="144">
        <v>45658</v>
      </c>
    </row>
    <row r="22" spans="1:2">
      <c r="A22" s="74" t="s">
        <v>2312</v>
      </c>
      <c r="B22" s="144">
        <v>45658</v>
      </c>
    </row>
    <row r="23" spans="1:2">
      <c r="A23" s="74" t="s">
        <v>2313</v>
      </c>
      <c r="B23" s="144">
        <v>45658</v>
      </c>
    </row>
    <row r="24" spans="1:2">
      <c r="A24" s="74" t="s">
        <v>2314</v>
      </c>
      <c r="B24" s="144">
        <v>45658</v>
      </c>
    </row>
    <row r="25" spans="1:2">
      <c r="A25" s="74" t="s">
        <v>2315</v>
      </c>
      <c r="B25" s="144">
        <v>45658</v>
      </c>
    </row>
    <row r="26" spans="1:2">
      <c r="A26" s="74" t="s">
        <v>2316</v>
      </c>
      <c r="B26" s="144">
        <v>45658</v>
      </c>
    </row>
    <row r="27" spans="1:2">
      <c r="A27" s="74" t="s">
        <v>2317</v>
      </c>
      <c r="B27" s="144">
        <v>45658</v>
      </c>
    </row>
    <row r="28" spans="1:2">
      <c r="A28" s="74" t="s">
        <v>2318</v>
      </c>
      <c r="B28" s="144">
        <v>45658</v>
      </c>
    </row>
    <row r="29" spans="1:2">
      <c r="A29" s="74" t="s">
        <v>2319</v>
      </c>
      <c r="B29" s="144">
        <v>45658</v>
      </c>
    </row>
    <row r="30" spans="1:2">
      <c r="A30" s="74" t="s">
        <v>2320</v>
      </c>
      <c r="B30" s="144">
        <v>45658</v>
      </c>
    </row>
    <row r="31" spans="1:2">
      <c r="A31" s="74" t="s">
        <v>2321</v>
      </c>
      <c r="B31" s="144">
        <v>45658</v>
      </c>
    </row>
    <row r="32" spans="1:2">
      <c r="A32" s="74" t="s">
        <v>2322</v>
      </c>
      <c r="B32" s="144">
        <v>45658</v>
      </c>
    </row>
    <row r="33" spans="1:2">
      <c r="A33" s="74" t="s">
        <v>2323</v>
      </c>
      <c r="B33" s="144">
        <v>45658</v>
      </c>
    </row>
    <row r="34" spans="1:2">
      <c r="A34" s="74" t="s">
        <v>2324</v>
      </c>
      <c r="B34" s="144">
        <v>45689</v>
      </c>
    </row>
    <row r="35" spans="1:2">
      <c r="A35" s="74" t="s">
        <v>2325</v>
      </c>
      <c r="B35" s="144">
        <v>45689</v>
      </c>
    </row>
    <row r="36" spans="1:2">
      <c r="A36" s="74" t="s">
        <v>2326</v>
      </c>
      <c r="B36" s="144">
        <v>45689</v>
      </c>
    </row>
    <row r="37" spans="1:2">
      <c r="A37" s="74" t="s">
        <v>2327</v>
      </c>
      <c r="B37" s="144">
        <v>45689</v>
      </c>
    </row>
    <row r="38" spans="1:2">
      <c r="A38" s="74" t="s">
        <v>2328</v>
      </c>
      <c r="B38" s="144">
        <v>45689</v>
      </c>
    </row>
    <row r="39" spans="1:2">
      <c r="A39" s="74" t="s">
        <v>2329</v>
      </c>
      <c r="B39" s="144">
        <v>45689</v>
      </c>
    </row>
    <row r="40" spans="1:2">
      <c r="A40" s="74" t="s">
        <v>2330</v>
      </c>
      <c r="B40" s="144">
        <v>45689</v>
      </c>
    </row>
    <row r="41" spans="1:2">
      <c r="A41" s="74" t="s">
        <v>2331</v>
      </c>
      <c r="B41" s="144">
        <v>45689</v>
      </c>
    </row>
    <row r="42" spans="1:2">
      <c r="A42" s="74" t="s">
        <v>2332</v>
      </c>
      <c r="B42" s="144">
        <v>45689</v>
      </c>
    </row>
    <row r="43" spans="1:2">
      <c r="A43" s="74" t="s">
        <v>2333</v>
      </c>
      <c r="B43" s="144">
        <v>45689</v>
      </c>
    </row>
    <row r="44" spans="1:2">
      <c r="A44" s="74" t="s">
        <v>2334</v>
      </c>
      <c r="B44" s="144">
        <v>45689</v>
      </c>
    </row>
    <row r="45" spans="1:2">
      <c r="A45" s="74" t="s">
        <v>2335</v>
      </c>
      <c r="B45" s="144">
        <v>45689</v>
      </c>
    </row>
    <row r="46" spans="1:2">
      <c r="A46" s="74" t="s">
        <v>2336</v>
      </c>
      <c r="B46" s="144">
        <v>45689</v>
      </c>
    </row>
    <row r="47" spans="1:2">
      <c r="A47" s="74" t="s">
        <v>2337</v>
      </c>
      <c r="B47" s="144">
        <v>45689</v>
      </c>
    </row>
    <row r="48" spans="1:2">
      <c r="A48" s="74" t="s">
        <v>2338</v>
      </c>
      <c r="B48" s="144">
        <v>45689</v>
      </c>
    </row>
    <row r="49" spans="1:2">
      <c r="A49" s="74" t="s">
        <v>2339</v>
      </c>
      <c r="B49" s="144">
        <v>45689</v>
      </c>
    </row>
    <row r="50" spans="1:2">
      <c r="A50" s="74" t="s">
        <v>2340</v>
      </c>
      <c r="B50" s="144">
        <v>45689</v>
      </c>
    </row>
    <row r="51" spans="1:2">
      <c r="A51" s="74" t="s">
        <v>2341</v>
      </c>
      <c r="B51" s="144">
        <v>45689</v>
      </c>
    </row>
    <row r="52" spans="1:2">
      <c r="A52" s="74" t="s">
        <v>2342</v>
      </c>
      <c r="B52" s="144">
        <v>45689</v>
      </c>
    </row>
    <row r="53" spans="1:2">
      <c r="A53" s="74" t="s">
        <v>2343</v>
      </c>
      <c r="B53" s="144">
        <v>45689</v>
      </c>
    </row>
    <row r="54" spans="1:2">
      <c r="A54" s="74" t="s">
        <v>2344</v>
      </c>
      <c r="B54" s="144">
        <v>45689</v>
      </c>
    </row>
    <row r="55" spans="1:2">
      <c r="A55" s="74" t="s">
        <v>2345</v>
      </c>
      <c r="B55" s="144">
        <v>45689</v>
      </c>
    </row>
    <row r="56" spans="1:2">
      <c r="A56" s="74" t="s">
        <v>2346</v>
      </c>
      <c r="B56" s="144">
        <v>45689</v>
      </c>
    </row>
    <row r="57" spans="1:2">
      <c r="A57" s="74" t="s">
        <v>2347</v>
      </c>
      <c r="B57" s="144">
        <v>45689</v>
      </c>
    </row>
    <row r="58" spans="1:2">
      <c r="A58" s="74" t="s">
        <v>2348</v>
      </c>
      <c r="B58" s="144">
        <v>45689</v>
      </c>
    </row>
    <row r="59" spans="1:2">
      <c r="A59" s="74" t="s">
        <v>2349</v>
      </c>
      <c r="B59" s="144">
        <v>45689</v>
      </c>
    </row>
    <row r="60" spans="1:2">
      <c r="A60" s="74" t="s">
        <v>2350</v>
      </c>
      <c r="B60" s="144">
        <v>45689</v>
      </c>
    </row>
    <row r="61" spans="1:2">
      <c r="A61" s="74" t="s">
        <v>2351</v>
      </c>
      <c r="B61" s="144">
        <v>45689</v>
      </c>
    </row>
    <row r="62" spans="1:2">
      <c r="A62" s="74" t="s">
        <v>2352</v>
      </c>
      <c r="B62" s="144">
        <v>45689</v>
      </c>
    </row>
    <row r="63" spans="1:2">
      <c r="A63" s="74" t="s">
        <v>2353</v>
      </c>
      <c r="B63" s="144">
        <v>45689</v>
      </c>
    </row>
    <row r="64" spans="1:2">
      <c r="A64" s="74" t="s">
        <v>2354</v>
      </c>
      <c r="B64" s="144">
        <v>45689</v>
      </c>
    </row>
    <row r="65" spans="1:2">
      <c r="A65" s="74" t="s">
        <v>2355</v>
      </c>
      <c r="B65" s="144">
        <v>45689</v>
      </c>
    </row>
    <row r="66" spans="1:2">
      <c r="A66" s="74" t="s">
        <v>2356</v>
      </c>
      <c r="B66" s="144">
        <v>45689</v>
      </c>
    </row>
    <row r="67" spans="1:2">
      <c r="A67" s="74" t="s">
        <v>2357</v>
      </c>
      <c r="B67" s="144">
        <v>45689</v>
      </c>
    </row>
    <row r="68" spans="1:2">
      <c r="A68" s="74" t="s">
        <v>2358</v>
      </c>
      <c r="B68" s="144">
        <v>45689</v>
      </c>
    </row>
    <row r="69" spans="1:2">
      <c r="A69" s="74" t="s">
        <v>2359</v>
      </c>
      <c r="B69" s="144">
        <v>45689</v>
      </c>
    </row>
    <row r="70" spans="1:2">
      <c r="A70" s="74" t="s">
        <v>2360</v>
      </c>
      <c r="B70" s="144">
        <v>45689</v>
      </c>
    </row>
    <row r="71" spans="1:2">
      <c r="A71" s="74" t="s">
        <v>2361</v>
      </c>
      <c r="B71" s="144">
        <v>45689</v>
      </c>
    </row>
    <row r="72" spans="1:2">
      <c r="A72" s="74" t="s">
        <v>2362</v>
      </c>
      <c r="B72" s="144">
        <v>45689</v>
      </c>
    </row>
    <row r="73" spans="1:2">
      <c r="A73" s="74" t="s">
        <v>2363</v>
      </c>
      <c r="B73" s="144">
        <v>45689</v>
      </c>
    </row>
    <row r="74" spans="1:2">
      <c r="A74" s="74" t="s">
        <v>2364</v>
      </c>
      <c r="B74" s="144">
        <v>45689</v>
      </c>
    </row>
    <row r="75" spans="1:2">
      <c r="A75" s="74" t="s">
        <v>2365</v>
      </c>
      <c r="B75" s="144">
        <v>45689</v>
      </c>
    </row>
    <row r="76" spans="1:2">
      <c r="A76" s="74" t="s">
        <v>2366</v>
      </c>
      <c r="B76" s="144">
        <v>45689</v>
      </c>
    </row>
    <row r="77" spans="1:2">
      <c r="A77" s="74" t="s">
        <v>2367</v>
      </c>
      <c r="B77" s="144">
        <v>45689</v>
      </c>
    </row>
    <row r="78" spans="1:2">
      <c r="A78" s="74" t="s">
        <v>2368</v>
      </c>
      <c r="B78" s="144">
        <v>45689</v>
      </c>
    </row>
    <row r="79" spans="1:2">
      <c r="A79" s="74" t="s">
        <v>2369</v>
      </c>
      <c r="B79" s="144">
        <v>45689</v>
      </c>
    </row>
    <row r="80" spans="1:2">
      <c r="A80" s="74" t="s">
        <v>2370</v>
      </c>
      <c r="B80" s="144">
        <v>45689</v>
      </c>
    </row>
    <row r="81" spans="1:2">
      <c r="A81" s="74" t="s">
        <v>2371</v>
      </c>
      <c r="B81" s="144">
        <v>45689</v>
      </c>
    </row>
    <row r="82" spans="1:2">
      <c r="A82" s="74" t="s">
        <v>2372</v>
      </c>
      <c r="B82" s="144">
        <v>45689</v>
      </c>
    </row>
    <row r="83" spans="1:2">
      <c r="A83" s="74" t="s">
        <v>2373</v>
      </c>
      <c r="B83" s="144">
        <v>45689</v>
      </c>
    </row>
    <row r="84" spans="1:2">
      <c r="A84" s="74" t="s">
        <v>2374</v>
      </c>
      <c r="B84" s="144">
        <v>45689</v>
      </c>
    </row>
    <row r="85" spans="1:2">
      <c r="A85" s="74" t="s">
        <v>2375</v>
      </c>
      <c r="B85" s="144">
        <v>45689</v>
      </c>
    </row>
    <row r="86" spans="1:2">
      <c r="A86" s="74" t="s">
        <v>2376</v>
      </c>
      <c r="B86" s="144">
        <v>45689</v>
      </c>
    </row>
    <row r="87" spans="1:2">
      <c r="A87" s="74" t="s">
        <v>2377</v>
      </c>
      <c r="B87" s="144">
        <v>45689</v>
      </c>
    </row>
    <row r="88" spans="1:2">
      <c r="A88" s="74" t="s">
        <v>2378</v>
      </c>
      <c r="B88" s="144">
        <v>45717</v>
      </c>
    </row>
    <row r="89" spans="1:2">
      <c r="A89" s="74" t="s">
        <v>2379</v>
      </c>
      <c r="B89" s="144">
        <v>45717</v>
      </c>
    </row>
    <row r="90" spans="1:2">
      <c r="A90" s="74" t="s">
        <v>2380</v>
      </c>
      <c r="B90" s="144">
        <v>45717</v>
      </c>
    </row>
    <row r="91" spans="1:2">
      <c r="A91" s="74" t="s">
        <v>2381</v>
      </c>
      <c r="B91" s="144">
        <v>45717</v>
      </c>
    </row>
    <row r="92" spans="1:2">
      <c r="A92" s="74" t="s">
        <v>2382</v>
      </c>
      <c r="B92" s="144">
        <v>45717</v>
      </c>
    </row>
    <row r="93" spans="1:2">
      <c r="A93" s="74" t="s">
        <v>2383</v>
      </c>
      <c r="B93" s="144">
        <v>45717</v>
      </c>
    </row>
    <row r="94" spans="1:2">
      <c r="A94" s="74" t="s">
        <v>2384</v>
      </c>
      <c r="B94" s="144">
        <v>45717</v>
      </c>
    </row>
    <row r="95" spans="1:2">
      <c r="A95" s="74" t="s">
        <v>2385</v>
      </c>
      <c r="B95" s="144">
        <v>45717</v>
      </c>
    </row>
    <row r="96" spans="1:2">
      <c r="A96" s="74" t="s">
        <v>2386</v>
      </c>
      <c r="B96" s="144">
        <v>45717</v>
      </c>
    </row>
    <row r="97" spans="1:2">
      <c r="A97" s="74" t="s">
        <v>2387</v>
      </c>
      <c r="B97" s="144">
        <v>45717</v>
      </c>
    </row>
    <row r="98" spans="1:2">
      <c r="A98" s="74" t="s">
        <v>2388</v>
      </c>
      <c r="B98" s="144">
        <v>45717</v>
      </c>
    </row>
    <row r="99" spans="1:2">
      <c r="A99" s="74" t="s">
        <v>2389</v>
      </c>
      <c r="B99" s="144">
        <v>45717</v>
      </c>
    </row>
    <row r="100" spans="1:2">
      <c r="A100" s="74" t="s">
        <v>2390</v>
      </c>
      <c r="B100" s="144">
        <v>45717</v>
      </c>
    </row>
    <row r="101" spans="1:2">
      <c r="A101" s="74" t="s">
        <v>2391</v>
      </c>
      <c r="B101" s="144">
        <v>45717</v>
      </c>
    </row>
    <row r="102" spans="1:2">
      <c r="A102" s="74" t="s">
        <v>2392</v>
      </c>
      <c r="B102" s="144">
        <v>45717</v>
      </c>
    </row>
    <row r="103" spans="1:2">
      <c r="A103" s="74" t="s">
        <v>2393</v>
      </c>
      <c r="B103" s="144">
        <v>45717</v>
      </c>
    </row>
    <row r="104" spans="1:2">
      <c r="A104" s="74" t="s">
        <v>2394</v>
      </c>
      <c r="B104" s="144">
        <v>45717</v>
      </c>
    </row>
    <row r="105" spans="1:2">
      <c r="A105" s="74" t="s">
        <v>2395</v>
      </c>
      <c r="B105" s="144">
        <v>45717</v>
      </c>
    </row>
    <row r="106" spans="1:2">
      <c r="A106" s="74" t="s">
        <v>2396</v>
      </c>
      <c r="B106" s="144">
        <v>45717</v>
      </c>
    </row>
    <row r="107" spans="1:2">
      <c r="A107" s="74" t="s">
        <v>2397</v>
      </c>
      <c r="B107" s="144">
        <v>45717</v>
      </c>
    </row>
    <row r="108" spans="1:2">
      <c r="A108" s="74" t="s">
        <v>2398</v>
      </c>
      <c r="B108" s="144">
        <v>45717</v>
      </c>
    </row>
    <row r="109" spans="1:2">
      <c r="A109" s="74" t="s">
        <v>2399</v>
      </c>
      <c r="B109" s="144">
        <v>45717</v>
      </c>
    </row>
    <row r="110" spans="1:2">
      <c r="A110" s="74" t="s">
        <v>2400</v>
      </c>
      <c r="B110" s="144">
        <v>45717</v>
      </c>
    </row>
    <row r="111" spans="1:2">
      <c r="A111" s="74" t="s">
        <v>2401</v>
      </c>
      <c r="B111" s="144">
        <v>45717</v>
      </c>
    </row>
    <row r="112" spans="1:2">
      <c r="A112" s="74" t="s">
        <v>2402</v>
      </c>
      <c r="B112" s="144">
        <v>45717</v>
      </c>
    </row>
    <row r="113" spans="1:2">
      <c r="A113" s="74" t="s">
        <v>2403</v>
      </c>
      <c r="B113" s="144">
        <v>45717</v>
      </c>
    </row>
    <row r="114" spans="1:2">
      <c r="A114" s="74" t="s">
        <v>2404</v>
      </c>
      <c r="B114" s="144">
        <v>45717</v>
      </c>
    </row>
    <row r="115" spans="1:2">
      <c r="A115" s="74" t="s">
        <v>2405</v>
      </c>
      <c r="B115" s="144">
        <v>45717</v>
      </c>
    </row>
    <row r="116" spans="1:2">
      <c r="A116" s="74" t="s">
        <v>2406</v>
      </c>
      <c r="B116" s="144">
        <v>45717</v>
      </c>
    </row>
    <row r="117" spans="1:2">
      <c r="A117" s="74" t="s">
        <v>2407</v>
      </c>
      <c r="B117" s="144">
        <v>45717</v>
      </c>
    </row>
    <row r="118" spans="1:2">
      <c r="A118" s="74" t="s">
        <v>2408</v>
      </c>
      <c r="B118" s="144">
        <v>45717</v>
      </c>
    </row>
    <row r="119" spans="1:2">
      <c r="A119" s="74" t="s">
        <v>2409</v>
      </c>
      <c r="B119" s="144">
        <v>45717</v>
      </c>
    </row>
    <row r="120" spans="1:2">
      <c r="A120" s="74" t="s">
        <v>2410</v>
      </c>
      <c r="B120" s="144">
        <v>45717</v>
      </c>
    </row>
    <row r="121" spans="1:2">
      <c r="A121" s="74" t="s">
        <v>2411</v>
      </c>
      <c r="B121" s="144">
        <v>45717</v>
      </c>
    </row>
    <row r="122" spans="1:2">
      <c r="A122" s="74" t="s">
        <v>2412</v>
      </c>
      <c r="B122" s="144">
        <v>45717</v>
      </c>
    </row>
    <row r="123" spans="1:2">
      <c r="A123" s="74" t="s">
        <v>2413</v>
      </c>
      <c r="B123" s="144">
        <v>45717</v>
      </c>
    </row>
    <row r="124" spans="1:2">
      <c r="A124" s="74" t="s">
        <v>2414</v>
      </c>
      <c r="B124" s="144">
        <v>45717</v>
      </c>
    </row>
    <row r="125" spans="1:2">
      <c r="A125" s="74" t="s">
        <v>2415</v>
      </c>
      <c r="B125" s="144">
        <v>45717</v>
      </c>
    </row>
    <row r="126" spans="1:2">
      <c r="A126" s="74" t="s">
        <v>2416</v>
      </c>
      <c r="B126" s="144">
        <v>45717</v>
      </c>
    </row>
    <row r="127" spans="1:2">
      <c r="A127" s="74" t="s">
        <v>2417</v>
      </c>
      <c r="B127" s="144">
        <v>45717</v>
      </c>
    </row>
    <row r="128" spans="1:2">
      <c r="A128" s="74" t="s">
        <v>2418</v>
      </c>
      <c r="B128" s="144">
        <v>45717</v>
      </c>
    </row>
    <row r="129" spans="1:2">
      <c r="A129" s="74" t="s">
        <v>2419</v>
      </c>
      <c r="B129" s="144">
        <v>45717</v>
      </c>
    </row>
    <row r="130" spans="1:2">
      <c r="A130" s="74" t="s">
        <v>2420</v>
      </c>
      <c r="B130" s="144">
        <v>45717</v>
      </c>
    </row>
    <row r="131" spans="1:2">
      <c r="A131" s="74" t="s">
        <v>2421</v>
      </c>
      <c r="B131" s="144">
        <v>45717</v>
      </c>
    </row>
    <row r="132" spans="1:2">
      <c r="A132" s="74" t="s">
        <v>2422</v>
      </c>
      <c r="B132" s="144">
        <v>45717</v>
      </c>
    </row>
    <row r="133" spans="1:2">
      <c r="A133" s="74" t="s">
        <v>2423</v>
      </c>
      <c r="B133" s="144">
        <v>45717</v>
      </c>
    </row>
    <row r="134" spans="1:2">
      <c r="A134" s="74" t="s">
        <v>2424</v>
      </c>
      <c r="B134" s="144">
        <v>45717</v>
      </c>
    </row>
    <row r="135" spans="1:2">
      <c r="A135" s="74" t="s">
        <v>2425</v>
      </c>
      <c r="B135" s="144">
        <v>45717</v>
      </c>
    </row>
    <row r="136" spans="1:2">
      <c r="A136" s="74" t="s">
        <v>2426</v>
      </c>
      <c r="B136" s="144">
        <v>45717</v>
      </c>
    </row>
    <row r="137" spans="1:2">
      <c r="A137" s="74" t="s">
        <v>2427</v>
      </c>
      <c r="B137" s="144">
        <v>45717</v>
      </c>
    </row>
    <row r="138" spans="1:2">
      <c r="A138" s="74" t="s">
        <v>2428</v>
      </c>
      <c r="B138" s="144">
        <v>45717</v>
      </c>
    </row>
    <row r="139" spans="1:2">
      <c r="A139" s="74" t="s">
        <v>286</v>
      </c>
      <c r="B139" s="144">
        <v>45717</v>
      </c>
    </row>
    <row r="140" spans="1:2">
      <c r="A140" s="74" t="s">
        <v>2429</v>
      </c>
      <c r="B140" s="144">
        <v>45717</v>
      </c>
    </row>
    <row r="141" spans="1:2">
      <c r="A141" s="74" t="s">
        <v>2430</v>
      </c>
      <c r="B141" s="144">
        <v>45717</v>
      </c>
    </row>
    <row r="142" spans="1:2">
      <c r="A142" s="74" t="s">
        <v>2431</v>
      </c>
      <c r="B142" s="144">
        <v>45717</v>
      </c>
    </row>
    <row r="143" spans="1:2">
      <c r="A143" s="74" t="s">
        <v>2432</v>
      </c>
      <c r="B143" s="144">
        <v>45717</v>
      </c>
    </row>
    <row r="144" spans="1:2">
      <c r="A144" s="74" t="s">
        <v>2433</v>
      </c>
      <c r="B144" s="144">
        <v>45717</v>
      </c>
    </row>
    <row r="145" spans="1:2">
      <c r="A145" s="74" t="s">
        <v>2434</v>
      </c>
      <c r="B145" s="145">
        <v>45717</v>
      </c>
    </row>
    <row r="146" spans="1:2">
      <c r="A146" s="74" t="s">
        <v>2435</v>
      </c>
      <c r="B146" s="144">
        <v>45748</v>
      </c>
    </row>
    <row r="147" spans="1:2">
      <c r="A147" s="74" t="s">
        <v>2436</v>
      </c>
      <c r="B147" s="145">
        <v>45748</v>
      </c>
    </row>
    <row r="148" spans="1:2">
      <c r="A148" s="74" t="s">
        <v>2437</v>
      </c>
      <c r="B148" s="145">
        <v>45748</v>
      </c>
    </row>
    <row r="149" spans="1:2">
      <c r="A149" s="74" t="s">
        <v>2438</v>
      </c>
      <c r="B149" s="146">
        <v>45778</v>
      </c>
    </row>
    <row r="150" spans="1:2">
      <c r="A150" s="74" t="s">
        <v>2439</v>
      </c>
      <c r="B150" s="146">
        <v>45778</v>
      </c>
    </row>
    <row r="151" spans="1:2">
      <c r="A151" s="74" t="s">
        <v>2440</v>
      </c>
      <c r="B151" s="145">
        <v>45809</v>
      </c>
    </row>
    <row r="152" spans="1:2">
      <c r="A152" s="74" t="s">
        <v>2441</v>
      </c>
      <c r="B152" s="145">
        <v>45809</v>
      </c>
    </row>
    <row r="153" spans="1:2">
      <c r="A153" s="74" t="s">
        <v>2442</v>
      </c>
      <c r="B153" s="145">
        <v>45809</v>
      </c>
    </row>
    <row r="154" spans="1:2">
      <c r="A154" s="74" t="s">
        <v>2443</v>
      </c>
      <c r="B154" s="145">
        <v>45809</v>
      </c>
    </row>
    <row r="155" spans="1:2">
      <c r="A155" s="74" t="s">
        <v>2444</v>
      </c>
      <c r="B155" s="145">
        <v>45809</v>
      </c>
    </row>
    <row r="156" spans="1:2">
      <c r="A156" s="74" t="s">
        <v>2445</v>
      </c>
      <c r="B156" s="145">
        <v>45809</v>
      </c>
    </row>
    <row r="157" spans="1:2">
      <c r="A157" s="74" t="s">
        <v>2446</v>
      </c>
      <c r="B157" s="145">
        <v>45809</v>
      </c>
    </row>
    <row r="158" spans="1:2">
      <c r="A158" s="74" t="s">
        <v>2447</v>
      </c>
      <c r="B158" s="145">
        <v>45809</v>
      </c>
    </row>
    <row r="159" spans="1:2">
      <c r="A159" s="74" t="s">
        <v>2448</v>
      </c>
      <c r="B159" s="145">
        <v>45809</v>
      </c>
    </row>
    <row r="160" spans="1:2">
      <c r="A160" s="74" t="s">
        <v>2449</v>
      </c>
      <c r="B160" s="145">
        <v>45809</v>
      </c>
    </row>
    <row r="161" spans="1:2">
      <c r="A161" s="74" t="s">
        <v>2450</v>
      </c>
      <c r="B161" s="145">
        <v>45839</v>
      </c>
    </row>
    <row r="162" spans="1:2">
      <c r="A162" s="74" t="s">
        <v>2451</v>
      </c>
      <c r="B162" s="145">
        <v>45839</v>
      </c>
    </row>
    <row r="163" spans="1:2">
      <c r="A163" s="74" t="s">
        <v>2452</v>
      </c>
      <c r="B163" s="145">
        <v>45839</v>
      </c>
    </row>
    <row r="164" spans="1:2">
      <c r="A164" s="74" t="s">
        <v>2453</v>
      </c>
      <c r="B164" s="145">
        <v>45839</v>
      </c>
    </row>
    <row r="165" spans="1:2">
      <c r="A165" s="74" t="s">
        <v>2454</v>
      </c>
      <c r="B165" s="145">
        <v>45839</v>
      </c>
    </row>
    <row r="166" spans="1:2">
      <c r="A166" s="74" t="s">
        <v>2455</v>
      </c>
      <c r="B166" s="145">
        <v>45839</v>
      </c>
    </row>
    <row r="167" spans="1:2">
      <c r="A167" s="74" t="s">
        <v>2456</v>
      </c>
      <c r="B167" s="145">
        <v>45839</v>
      </c>
    </row>
    <row r="168" spans="1:2">
      <c r="A168" s="74" t="s">
        <v>2457</v>
      </c>
      <c r="B168" s="145">
        <v>45839</v>
      </c>
    </row>
    <row r="169" spans="1:2">
      <c r="A169" s="74" t="s">
        <v>2458</v>
      </c>
      <c r="B169" s="145">
        <v>45839</v>
      </c>
    </row>
    <row r="170" spans="1:2">
      <c r="A170" s="74" t="s">
        <v>2459</v>
      </c>
      <c r="B170" s="145">
        <v>45839</v>
      </c>
    </row>
    <row r="171" spans="1:2">
      <c r="A171" s="74" t="s">
        <v>2460</v>
      </c>
      <c r="B171" s="145">
        <v>45839</v>
      </c>
    </row>
    <row r="172" spans="1:2">
      <c r="A172" s="74" t="s">
        <v>2461</v>
      </c>
      <c r="B172" s="145">
        <v>45839</v>
      </c>
    </row>
    <row r="173" spans="1:2">
      <c r="A173" s="74" t="s">
        <v>2462</v>
      </c>
      <c r="B173" s="145">
        <v>45839</v>
      </c>
    </row>
    <row r="174" spans="1:2">
      <c r="A174" s="74" t="s">
        <v>2463</v>
      </c>
      <c r="B174" s="145">
        <v>45839</v>
      </c>
    </row>
    <row r="175" spans="1:2">
      <c r="A175" s="74" t="s">
        <v>2464</v>
      </c>
      <c r="B175" s="145">
        <v>45839</v>
      </c>
    </row>
    <row r="176" spans="1:2">
      <c r="A176" s="74" t="s">
        <v>2465</v>
      </c>
      <c r="B176" s="145">
        <v>45839</v>
      </c>
    </row>
    <row r="177" spans="1:2">
      <c r="A177" s="74" t="s">
        <v>2466</v>
      </c>
      <c r="B177" s="145">
        <v>45839</v>
      </c>
    </row>
    <row r="178" spans="1:2">
      <c r="A178" s="74" t="s">
        <v>2467</v>
      </c>
      <c r="B178" s="145">
        <v>45839</v>
      </c>
    </row>
    <row r="179" spans="1:2">
      <c r="A179" s="74" t="s">
        <v>2468</v>
      </c>
      <c r="B179" s="145">
        <v>45839</v>
      </c>
    </row>
    <row r="180" spans="1:2">
      <c r="A180" s="74" t="s">
        <v>2469</v>
      </c>
      <c r="B180" s="145">
        <v>45839</v>
      </c>
    </row>
    <row r="181" spans="1:2">
      <c r="A181" s="74" t="s">
        <v>2470</v>
      </c>
      <c r="B181" s="145">
        <v>45839</v>
      </c>
    </row>
    <row r="182" spans="1:2">
      <c r="A182" s="74" t="s">
        <v>2471</v>
      </c>
      <c r="B182" s="145">
        <v>45839</v>
      </c>
    </row>
    <row r="183" spans="1:2">
      <c r="A183" s="74" t="s">
        <v>2472</v>
      </c>
      <c r="B183" s="145">
        <v>45870</v>
      </c>
    </row>
    <row r="184" spans="1:2">
      <c r="A184" s="74" t="s">
        <v>2473</v>
      </c>
      <c r="B184" s="145">
        <v>45870</v>
      </c>
    </row>
    <row r="185" spans="1:2">
      <c r="A185" s="74" t="s">
        <v>2474</v>
      </c>
      <c r="B185" s="145">
        <v>45870</v>
      </c>
    </row>
    <row r="186" spans="1:2">
      <c r="A186" s="74" t="s">
        <v>2475</v>
      </c>
      <c r="B186" s="145">
        <v>45870</v>
      </c>
    </row>
    <row r="187" spans="1:2">
      <c r="A187" s="74" t="s">
        <v>2476</v>
      </c>
      <c r="B187" s="145">
        <v>45870</v>
      </c>
    </row>
    <row r="188" spans="1:2">
      <c r="A188" s="74" t="s">
        <v>2477</v>
      </c>
      <c r="B188" s="145">
        <v>45870</v>
      </c>
    </row>
    <row r="189" spans="1:2">
      <c r="A189" s="74" t="s">
        <v>2478</v>
      </c>
      <c r="B189" s="145">
        <v>45870</v>
      </c>
    </row>
    <row r="190" spans="1:2">
      <c r="A190" s="74" t="s">
        <v>2479</v>
      </c>
      <c r="B190" s="145">
        <v>45870</v>
      </c>
    </row>
    <row r="191" spans="1:2">
      <c r="A191" s="74" t="s">
        <v>2480</v>
      </c>
      <c r="B191" s="145">
        <v>45870</v>
      </c>
    </row>
    <row r="192" spans="1:2">
      <c r="A192" s="74" t="s">
        <v>2481</v>
      </c>
      <c r="B192" s="145">
        <v>45870</v>
      </c>
    </row>
    <row r="193" spans="1:2">
      <c r="A193" s="74" t="s">
        <v>2482</v>
      </c>
      <c r="B193" s="145">
        <v>45870</v>
      </c>
    </row>
    <row r="194" spans="1:2">
      <c r="A194" s="74" t="s">
        <v>2483</v>
      </c>
      <c r="B194" s="145">
        <v>45870</v>
      </c>
    </row>
    <row r="195" spans="1:2">
      <c r="A195" s="74" t="s">
        <v>2484</v>
      </c>
      <c r="B195" s="145">
        <v>45870</v>
      </c>
    </row>
    <row r="196" spans="1:2">
      <c r="A196" s="74" t="s">
        <v>2485</v>
      </c>
      <c r="B196" s="145">
        <v>45870</v>
      </c>
    </row>
    <row r="197" spans="1:2">
      <c r="A197" s="74" t="s">
        <v>2486</v>
      </c>
      <c r="B197" s="145">
        <v>45870</v>
      </c>
    </row>
    <row r="198" spans="1:2">
      <c r="A198" s="74" t="s">
        <v>2487</v>
      </c>
      <c r="B198" s="145">
        <v>45870</v>
      </c>
    </row>
    <row r="199" spans="1:2">
      <c r="A199" s="74" t="s">
        <v>2488</v>
      </c>
      <c r="B199" s="145">
        <v>45870</v>
      </c>
    </row>
    <row r="200" spans="1:2">
      <c r="A200" s="74" t="s">
        <v>2489</v>
      </c>
      <c r="B200" s="145">
        <v>45870</v>
      </c>
    </row>
    <row r="201" spans="1:2">
      <c r="A201" s="74" t="s">
        <v>2490</v>
      </c>
      <c r="B201" s="145">
        <v>45870</v>
      </c>
    </row>
    <row r="202" spans="1:2">
      <c r="A202" s="74" t="s">
        <v>2491</v>
      </c>
      <c r="B202" s="145">
        <v>45870</v>
      </c>
    </row>
    <row r="203" spans="1:2">
      <c r="A203" s="74" t="s">
        <v>2492</v>
      </c>
      <c r="B203" s="145">
        <v>45870</v>
      </c>
    </row>
    <row r="204" spans="1:2">
      <c r="A204" s="74" t="s">
        <v>2493</v>
      </c>
      <c r="B204" s="145">
        <v>45870</v>
      </c>
    </row>
    <row r="205" spans="1:2">
      <c r="A205" s="74" t="s">
        <v>2494</v>
      </c>
      <c r="B205" s="145">
        <v>45870</v>
      </c>
    </row>
    <row r="206" spans="1:2">
      <c r="A206" s="74" t="s">
        <v>2495</v>
      </c>
      <c r="B206" s="145">
        <v>45870</v>
      </c>
    </row>
    <row r="207" spans="1:2">
      <c r="A207" s="74" t="s">
        <v>2496</v>
      </c>
      <c r="B207" s="145">
        <v>45870</v>
      </c>
    </row>
    <row r="208" spans="1:2">
      <c r="A208" s="74" t="s">
        <v>2497</v>
      </c>
      <c r="B208" s="145">
        <v>45870</v>
      </c>
    </row>
    <row r="209" spans="1:2">
      <c r="A209" s="74" t="s">
        <v>2498</v>
      </c>
      <c r="B209" s="145">
        <v>45870</v>
      </c>
    </row>
    <row r="210" spans="1:2">
      <c r="A210" s="74" t="s">
        <v>2499</v>
      </c>
      <c r="B210" s="145">
        <v>45870</v>
      </c>
    </row>
    <row r="211" spans="1:2">
      <c r="A211" s="74" t="s">
        <v>2500</v>
      </c>
      <c r="B211" s="145">
        <v>45870</v>
      </c>
    </row>
    <row r="212" spans="1:2">
      <c r="A212" s="74" t="s">
        <v>2501</v>
      </c>
      <c r="B212" s="145">
        <v>45870</v>
      </c>
    </row>
    <row r="213" spans="1:2">
      <c r="A213" s="74" t="s">
        <v>2502</v>
      </c>
      <c r="B213" s="145">
        <v>45870</v>
      </c>
    </row>
    <row r="214" spans="1:2">
      <c r="A214" s="74" t="s">
        <v>2503</v>
      </c>
      <c r="B214" s="145">
        <v>45870</v>
      </c>
    </row>
    <row r="215" spans="1:2">
      <c r="A215" s="74" t="s">
        <v>2504</v>
      </c>
      <c r="B215" s="145">
        <v>45870</v>
      </c>
    </row>
    <row r="216" spans="1:2">
      <c r="A216" s="74" t="s">
        <v>2505</v>
      </c>
      <c r="B216" s="145">
        <v>45870</v>
      </c>
    </row>
    <row r="217" spans="1:2">
      <c r="A217" s="74" t="s">
        <v>2506</v>
      </c>
      <c r="B217" s="145">
        <v>45870</v>
      </c>
    </row>
    <row r="218" spans="1:2">
      <c r="A218" s="74" t="s">
        <v>2507</v>
      </c>
      <c r="B218" s="145">
        <v>45870</v>
      </c>
    </row>
    <row r="219" spans="1:2">
      <c r="A219" s="74" t="s">
        <v>2508</v>
      </c>
      <c r="B219" s="145">
        <v>45870</v>
      </c>
    </row>
    <row r="220" spans="1:2">
      <c r="A220" s="74" t="s">
        <v>2509</v>
      </c>
      <c r="B220" s="145">
        <v>45870</v>
      </c>
    </row>
    <row r="221" spans="1:2">
      <c r="A221" s="74" t="s">
        <v>2510</v>
      </c>
      <c r="B221" s="145">
        <v>45870</v>
      </c>
    </row>
    <row r="222" spans="1:2">
      <c r="A222" s="74" t="s">
        <v>2511</v>
      </c>
      <c r="B222" s="145">
        <v>45870</v>
      </c>
    </row>
    <row r="223" spans="1:2">
      <c r="A223" s="74" t="s">
        <v>2512</v>
      </c>
      <c r="B223" s="145">
        <v>45870</v>
      </c>
    </row>
    <row r="224" spans="1:2">
      <c r="A224" s="74" t="s">
        <v>2513</v>
      </c>
      <c r="B224" s="145">
        <v>45870</v>
      </c>
    </row>
    <row r="225" spans="1:2">
      <c r="A225" s="74" t="s">
        <v>2514</v>
      </c>
      <c r="B225" s="145">
        <v>45870</v>
      </c>
    </row>
    <row r="226" spans="1:2">
      <c r="A226" s="74" t="s">
        <v>2515</v>
      </c>
      <c r="B226" s="145">
        <v>45870</v>
      </c>
    </row>
    <row r="227" spans="1:2">
      <c r="A227" s="74" t="s">
        <v>2516</v>
      </c>
      <c r="B227" s="145">
        <v>45870</v>
      </c>
    </row>
    <row r="228" spans="1:2">
      <c r="A228" s="74" t="s">
        <v>2517</v>
      </c>
      <c r="B228" s="145">
        <v>45870</v>
      </c>
    </row>
    <row r="229" spans="1:2">
      <c r="A229" s="74" t="s">
        <v>2518</v>
      </c>
      <c r="B229" s="145">
        <v>45870</v>
      </c>
    </row>
    <row r="230" spans="1:2">
      <c r="A230" s="74" t="s">
        <v>2519</v>
      </c>
      <c r="B230" s="145">
        <v>45870</v>
      </c>
    </row>
    <row r="231" spans="1:2">
      <c r="A231" s="74" t="s">
        <v>2520</v>
      </c>
      <c r="B231" s="145">
        <v>45870</v>
      </c>
    </row>
    <row r="232" spans="1:2">
      <c r="A232" s="74" t="s">
        <v>2521</v>
      </c>
      <c r="B232" s="145">
        <v>45870</v>
      </c>
    </row>
    <row r="233" spans="1:2">
      <c r="A233" s="74" t="s">
        <v>2522</v>
      </c>
      <c r="B233" s="145">
        <v>45870</v>
      </c>
    </row>
    <row r="234" spans="1:2">
      <c r="A234" s="74" t="s">
        <v>2523</v>
      </c>
      <c r="B234" s="145">
        <v>45870</v>
      </c>
    </row>
    <row r="235" spans="1:2">
      <c r="A235" s="74" t="s">
        <v>2524</v>
      </c>
      <c r="B235" s="145">
        <v>45901</v>
      </c>
    </row>
    <row r="236" spans="1:2">
      <c r="A236" s="74" t="s">
        <v>2525</v>
      </c>
      <c r="B236" s="145">
        <v>45901</v>
      </c>
    </row>
    <row r="237" spans="1:2">
      <c r="A237" s="74" t="s">
        <v>2526</v>
      </c>
      <c r="B237" s="145">
        <v>45901</v>
      </c>
    </row>
    <row r="238" spans="1:2">
      <c r="A238" s="74" t="s">
        <v>2527</v>
      </c>
      <c r="B238" s="145">
        <v>45901</v>
      </c>
    </row>
    <row r="239" spans="1:2">
      <c r="A239" s="74" t="s">
        <v>2528</v>
      </c>
      <c r="B239" s="145">
        <v>45901</v>
      </c>
    </row>
    <row r="240" spans="1:2">
      <c r="A240" s="74" t="s">
        <v>2529</v>
      </c>
      <c r="B240" s="145">
        <v>45901</v>
      </c>
    </row>
    <row r="241" spans="1:2">
      <c r="A241" s="74" t="s">
        <v>2530</v>
      </c>
      <c r="B241" s="145">
        <v>45901</v>
      </c>
    </row>
    <row r="242" spans="1:2">
      <c r="A242" s="74" t="s">
        <v>2531</v>
      </c>
      <c r="B242" s="145">
        <v>45901</v>
      </c>
    </row>
    <row r="243" spans="1:2">
      <c r="A243" s="74" t="s">
        <v>2532</v>
      </c>
      <c r="B243" s="145">
        <v>45901</v>
      </c>
    </row>
    <row r="244" spans="1:2">
      <c r="A244" s="74" t="s">
        <v>2533</v>
      </c>
      <c r="B244" s="145">
        <v>45901</v>
      </c>
    </row>
    <row r="245" spans="1:2">
      <c r="A245" s="74" t="s">
        <v>2534</v>
      </c>
      <c r="B245" s="145">
        <v>45901</v>
      </c>
    </row>
    <row r="246" spans="1:2">
      <c r="A246" s="74" t="s">
        <v>2535</v>
      </c>
      <c r="B246" s="145">
        <v>45901</v>
      </c>
    </row>
    <row r="247" spans="1:2">
      <c r="A247" s="74" t="s">
        <v>2536</v>
      </c>
      <c r="B247" s="145">
        <v>45901</v>
      </c>
    </row>
    <row r="248" spans="1:2">
      <c r="A248" s="74" t="s">
        <v>2537</v>
      </c>
      <c r="B248" s="145">
        <v>45901</v>
      </c>
    </row>
    <row r="249" spans="1:2">
      <c r="A249" s="74" t="s">
        <v>2538</v>
      </c>
      <c r="B249" s="145">
        <v>45901</v>
      </c>
    </row>
    <row r="250" spans="1:2">
      <c r="A250" s="74" t="s">
        <v>2539</v>
      </c>
      <c r="B250" s="145">
        <v>45901</v>
      </c>
    </row>
    <row r="251" spans="1:2">
      <c r="A251" s="74" t="s">
        <v>2540</v>
      </c>
      <c r="B251" s="145">
        <v>45901</v>
      </c>
    </row>
    <row r="252" spans="1:2">
      <c r="A252" s="74" t="s">
        <v>2541</v>
      </c>
      <c r="B252" s="145">
        <v>45901</v>
      </c>
    </row>
    <row r="253" spans="1:2">
      <c r="A253" s="74" t="s">
        <v>2542</v>
      </c>
      <c r="B253" s="145">
        <v>45901</v>
      </c>
    </row>
    <row r="254" spans="1:2">
      <c r="A254" s="74" t="s">
        <v>2543</v>
      </c>
      <c r="B254" s="145">
        <v>45901</v>
      </c>
    </row>
    <row r="255" spans="1:2">
      <c r="A255" s="74" t="s">
        <v>2544</v>
      </c>
      <c r="B255" s="145">
        <v>45901</v>
      </c>
    </row>
    <row r="256" spans="1:2">
      <c r="A256" s="74" t="s">
        <v>2545</v>
      </c>
      <c r="B256" s="145">
        <v>45931</v>
      </c>
    </row>
    <row r="257" spans="1:2">
      <c r="A257" s="74" t="s">
        <v>2546</v>
      </c>
      <c r="B257" s="145">
        <v>45931</v>
      </c>
    </row>
    <row r="258" spans="1:2">
      <c r="A258" s="74" t="s">
        <v>2547</v>
      </c>
      <c r="B258" s="145">
        <v>45931</v>
      </c>
    </row>
    <row r="259" spans="1:2">
      <c r="A259" s="74" t="s">
        <v>2548</v>
      </c>
      <c r="B259" s="145">
        <v>45931</v>
      </c>
    </row>
    <row r="260" spans="1:2">
      <c r="A260" s="74" t="s">
        <v>2549</v>
      </c>
      <c r="B260" s="145">
        <v>45931</v>
      </c>
    </row>
    <row r="261" spans="1:2">
      <c r="A261" s="74" t="s">
        <v>2550</v>
      </c>
      <c r="B261" s="145">
        <v>45931</v>
      </c>
    </row>
    <row r="262" spans="1:2">
      <c r="A262" s="74" t="s">
        <v>2551</v>
      </c>
      <c r="B262" s="145">
        <v>45931</v>
      </c>
    </row>
    <row r="263" spans="1:2">
      <c r="A263" s="74" t="s">
        <v>2552</v>
      </c>
      <c r="B263" s="145">
        <v>45931</v>
      </c>
    </row>
    <row r="264" spans="1:2">
      <c r="A264" s="74" t="s">
        <v>2553</v>
      </c>
      <c r="B264" s="145">
        <v>45931</v>
      </c>
    </row>
    <row r="265" spans="1:2">
      <c r="A265" s="74" t="s">
        <v>2554</v>
      </c>
      <c r="B265" s="145">
        <v>45931</v>
      </c>
    </row>
    <row r="266" spans="1:2">
      <c r="A266" s="74" t="s">
        <v>2555</v>
      </c>
      <c r="B266" s="145">
        <v>45931</v>
      </c>
    </row>
    <row r="267" spans="1:2">
      <c r="A267" s="74" t="s">
        <v>2556</v>
      </c>
      <c r="B267" s="145">
        <v>45931</v>
      </c>
    </row>
    <row r="268" spans="1:2">
      <c r="A268" s="74" t="s">
        <v>2557</v>
      </c>
      <c r="B268" s="145">
        <v>45931</v>
      </c>
    </row>
    <row r="269" spans="1:2">
      <c r="A269" s="74" t="s">
        <v>2558</v>
      </c>
      <c r="B269" s="145">
        <v>45931</v>
      </c>
    </row>
    <row r="270" spans="1:2">
      <c r="A270" s="74" t="s">
        <v>2559</v>
      </c>
      <c r="B270" s="145">
        <v>45931</v>
      </c>
    </row>
    <row r="271" spans="1:2">
      <c r="A271" s="74" t="s">
        <v>2560</v>
      </c>
      <c r="B271" s="145">
        <v>45931</v>
      </c>
    </row>
    <row r="272" spans="1:2">
      <c r="A272" s="74" t="s">
        <v>2561</v>
      </c>
      <c r="B272" s="145">
        <v>45931</v>
      </c>
    </row>
    <row r="273" spans="1:2">
      <c r="A273" s="74" t="s">
        <v>2562</v>
      </c>
      <c r="B273" s="145">
        <v>45931</v>
      </c>
    </row>
    <row r="274" spans="1:2">
      <c r="A274" s="74" t="s">
        <v>2563</v>
      </c>
      <c r="B274" s="145">
        <v>45931</v>
      </c>
    </row>
    <row r="275" spans="1:2">
      <c r="A275" s="74" t="s">
        <v>2564</v>
      </c>
      <c r="B275" s="145">
        <v>45931</v>
      </c>
    </row>
    <row r="276" spans="1:2">
      <c r="A276" s="74" t="s">
        <v>2565</v>
      </c>
      <c r="B276" s="145">
        <v>45931</v>
      </c>
    </row>
    <row r="277" spans="1:2">
      <c r="A277" s="74" t="s">
        <v>2566</v>
      </c>
      <c r="B277" s="145">
        <v>45931</v>
      </c>
    </row>
    <row r="278" spans="1:2">
      <c r="A278" s="74" t="s">
        <v>2567</v>
      </c>
      <c r="B278" s="145">
        <v>45931</v>
      </c>
    </row>
    <row r="279" spans="1:2">
      <c r="A279" s="74" t="s">
        <v>2568</v>
      </c>
      <c r="B279" s="145">
        <v>45931</v>
      </c>
    </row>
    <row r="280" spans="1:2">
      <c r="A280" s="74" t="s">
        <v>2569</v>
      </c>
      <c r="B280" s="145">
        <v>45931</v>
      </c>
    </row>
    <row r="281" spans="1:2">
      <c r="A281" s="74" t="s">
        <v>2570</v>
      </c>
      <c r="B281" s="145">
        <v>45931</v>
      </c>
    </row>
    <row r="282" spans="1:2">
      <c r="A282" s="74" t="s">
        <v>2571</v>
      </c>
      <c r="B282" s="145">
        <v>45931</v>
      </c>
    </row>
    <row r="283" spans="1:2">
      <c r="A283" s="74" t="s">
        <v>2572</v>
      </c>
      <c r="B283" s="145">
        <v>45962</v>
      </c>
    </row>
    <row r="284" spans="1:2">
      <c r="A284" s="74" t="s">
        <v>2573</v>
      </c>
      <c r="B284" s="145">
        <v>45962</v>
      </c>
    </row>
    <row r="285" spans="1:2">
      <c r="A285" s="74" t="s">
        <v>2574</v>
      </c>
      <c r="B285" s="145">
        <v>45962</v>
      </c>
    </row>
    <row r="286" spans="1:2">
      <c r="A286" s="74" t="s">
        <v>2575</v>
      </c>
      <c r="B286" s="145">
        <v>45962</v>
      </c>
    </row>
    <row r="287" spans="1:2">
      <c r="A287" s="74" t="s">
        <v>2576</v>
      </c>
      <c r="B287" s="145">
        <v>45962</v>
      </c>
    </row>
    <row r="288" spans="1:2">
      <c r="A288" s="74" t="s">
        <v>2577</v>
      </c>
      <c r="B288" s="145">
        <v>45962</v>
      </c>
    </row>
    <row r="289" spans="1:2">
      <c r="A289" s="74" t="s">
        <v>2578</v>
      </c>
      <c r="B289" s="145">
        <v>45992</v>
      </c>
    </row>
    <row r="290" spans="1:2">
      <c r="A290" s="74" t="s">
        <v>2579</v>
      </c>
      <c r="B290" s="145">
        <v>45992</v>
      </c>
    </row>
    <row r="291" spans="1:2">
      <c r="A291" s="74" t="s">
        <v>2580</v>
      </c>
      <c r="B291" s="145">
        <v>45992</v>
      </c>
    </row>
    <row r="292" spans="1:2">
      <c r="A292" s="74" t="s">
        <v>2581</v>
      </c>
      <c r="B292" s="145">
        <v>45992</v>
      </c>
    </row>
    <row r="293" spans="1:2">
      <c r="A293" s="74" t="s">
        <v>2582</v>
      </c>
      <c r="B293" s="145">
        <v>45992</v>
      </c>
    </row>
    <row r="294" spans="1:2">
      <c r="A294" s="74" t="s">
        <v>2583</v>
      </c>
      <c r="B294" s="145">
        <v>45992</v>
      </c>
    </row>
    <row r="295" spans="1:2">
      <c r="A295" s="74" t="s">
        <v>2584</v>
      </c>
      <c r="B295" s="145">
        <v>46023</v>
      </c>
    </row>
    <row r="296" spans="1:2">
      <c r="A296" s="147" t="s">
        <v>2585</v>
      </c>
      <c r="B296" s="145">
        <v>46023</v>
      </c>
    </row>
    <row r="297" spans="1:2">
      <c r="A297" s="74" t="s">
        <v>2586</v>
      </c>
      <c r="B297" s="145">
        <v>46023</v>
      </c>
    </row>
    <row r="298" spans="1:2">
      <c r="A298" s="74" t="s">
        <v>2587</v>
      </c>
      <c r="B298" s="145">
        <v>46023</v>
      </c>
    </row>
    <row r="299" spans="1:2">
      <c r="A299" s="74" t="s">
        <v>2588</v>
      </c>
      <c r="B299" s="145">
        <v>46023</v>
      </c>
    </row>
    <row r="300" spans="1:2">
      <c r="A300" s="74" t="s">
        <v>2589</v>
      </c>
      <c r="B300" s="145">
        <v>46023</v>
      </c>
    </row>
    <row r="301" spans="1:2">
      <c r="A301" s="74" t="s">
        <v>2590</v>
      </c>
      <c r="B301" s="145">
        <v>46023</v>
      </c>
    </row>
    <row r="302" spans="1:2">
      <c r="A302" s="74" t="s">
        <v>2591</v>
      </c>
      <c r="B302" s="145">
        <v>46023</v>
      </c>
    </row>
    <row r="303" spans="1:2">
      <c r="A303" s="74" t="s">
        <v>2592</v>
      </c>
      <c r="B303" s="145">
        <v>46054</v>
      </c>
    </row>
    <row r="304" spans="1:2">
      <c r="A304" s="74" t="s">
        <v>2593</v>
      </c>
      <c r="B304" s="145">
        <v>46054</v>
      </c>
    </row>
    <row r="305" spans="1:2">
      <c r="A305" s="74" t="s">
        <v>2594</v>
      </c>
      <c r="B305" s="145">
        <v>46054</v>
      </c>
    </row>
    <row r="306" spans="1:2">
      <c r="A306" s="74" t="s">
        <v>2595</v>
      </c>
      <c r="B306" s="145">
        <v>46054</v>
      </c>
    </row>
    <row r="307" spans="1:2">
      <c r="A307" s="74" t="s">
        <v>2596</v>
      </c>
      <c r="B307" s="145">
        <v>46054</v>
      </c>
    </row>
    <row r="308" spans="1:2">
      <c r="A308" s="74" t="s">
        <v>2597</v>
      </c>
      <c r="B308" s="145">
        <v>46054</v>
      </c>
    </row>
    <row r="309" spans="1:2">
      <c r="A309" s="74" t="s">
        <v>2598</v>
      </c>
      <c r="B309" s="145">
        <v>46054</v>
      </c>
    </row>
    <row r="310" spans="1:2">
      <c r="A310" s="74" t="s">
        <v>2599</v>
      </c>
      <c r="B310" s="145">
        <v>46054</v>
      </c>
    </row>
    <row r="311" spans="1:2">
      <c r="A311" s="74" t="s">
        <v>2600</v>
      </c>
      <c r="B311" s="145">
        <v>46054</v>
      </c>
    </row>
    <row r="312" spans="1:2">
      <c r="A312" s="74" t="s">
        <v>2601</v>
      </c>
      <c r="B312" s="145">
        <v>46054</v>
      </c>
    </row>
    <row r="313" spans="1:2">
      <c r="A313" s="74" t="s">
        <v>2602</v>
      </c>
      <c r="B313" s="145">
        <v>46054</v>
      </c>
    </row>
    <row r="314" spans="1:2">
      <c r="A314" s="74" t="s">
        <v>2603</v>
      </c>
      <c r="B314" s="145">
        <v>46054</v>
      </c>
    </row>
    <row r="315" spans="1:2">
      <c r="A315" s="74" t="s">
        <v>2604</v>
      </c>
      <c r="B315" s="145">
        <v>46054</v>
      </c>
    </row>
    <row r="316" spans="1:2">
      <c r="A316" s="74" t="s">
        <v>2605</v>
      </c>
      <c r="B316" s="145">
        <v>46054</v>
      </c>
    </row>
    <row r="317" spans="1:2">
      <c r="A317" s="74" t="s">
        <v>2606</v>
      </c>
      <c r="B317" s="145">
        <v>46054</v>
      </c>
    </row>
    <row r="318" spans="1:2">
      <c r="A318" s="74" t="s">
        <v>2607</v>
      </c>
      <c r="B318" s="145">
        <v>46054</v>
      </c>
    </row>
    <row r="319" spans="1:2">
      <c r="A319" s="74" t="s">
        <v>2608</v>
      </c>
      <c r="B319" s="145">
        <v>46082</v>
      </c>
    </row>
    <row r="320" spans="1:2">
      <c r="A320" s="74" t="s">
        <v>2609</v>
      </c>
      <c r="B320" s="145">
        <v>46082</v>
      </c>
    </row>
    <row r="321" spans="1:2">
      <c r="A321" s="74" t="s">
        <v>2610</v>
      </c>
      <c r="B321" s="145">
        <v>46082</v>
      </c>
    </row>
    <row r="322" spans="1:2">
      <c r="A322" s="74" t="s">
        <v>2611</v>
      </c>
      <c r="B322" s="145">
        <v>46082</v>
      </c>
    </row>
    <row r="323" spans="1:2">
      <c r="A323" s="74" t="s">
        <v>2612</v>
      </c>
      <c r="B323" s="145">
        <v>46082</v>
      </c>
    </row>
    <row r="324" spans="1:2">
      <c r="A324" s="74" t="s">
        <v>2613</v>
      </c>
      <c r="B324" s="145">
        <v>46082</v>
      </c>
    </row>
    <row r="325" spans="1:2">
      <c r="A325" s="74" t="s">
        <v>2614</v>
      </c>
      <c r="B325" s="145">
        <v>46082</v>
      </c>
    </row>
    <row r="326" spans="1:2">
      <c r="A326" s="74" t="s">
        <v>2615</v>
      </c>
      <c r="B326" s="145">
        <v>46082</v>
      </c>
    </row>
    <row r="327" spans="1:2">
      <c r="A327" s="74" t="s">
        <v>2616</v>
      </c>
      <c r="B327" s="145">
        <v>46082</v>
      </c>
    </row>
    <row r="328" spans="1:2">
      <c r="A328" s="74" t="s">
        <v>2617</v>
      </c>
      <c r="B328" s="145">
        <v>46082</v>
      </c>
    </row>
    <row r="329" spans="1:2">
      <c r="A329" s="74" t="s">
        <v>2618</v>
      </c>
      <c r="B329" s="145">
        <v>46082</v>
      </c>
    </row>
    <row r="330" spans="1:2">
      <c r="A330" s="74" t="s">
        <v>2619</v>
      </c>
      <c r="B330" s="145">
        <v>46082</v>
      </c>
    </row>
    <row r="331" spans="1:2">
      <c r="A331" s="74" t="s">
        <v>2620</v>
      </c>
      <c r="B331" s="145">
        <v>46082</v>
      </c>
    </row>
    <row r="332" spans="1:2">
      <c r="A332" s="74" t="s">
        <v>2621</v>
      </c>
      <c r="B332" s="145">
        <v>46082</v>
      </c>
    </row>
    <row r="333" spans="1:2">
      <c r="A333" s="74" t="s">
        <v>2622</v>
      </c>
      <c r="B333" s="145">
        <v>46082</v>
      </c>
    </row>
    <row r="334" spans="1:2">
      <c r="A334" s="74" t="s">
        <v>2623</v>
      </c>
      <c r="B334" s="145">
        <v>46082</v>
      </c>
    </row>
    <row r="335" spans="1:2">
      <c r="A335" s="74" t="s">
        <v>2624</v>
      </c>
      <c r="B335" s="145">
        <v>46082</v>
      </c>
    </row>
    <row r="336" spans="1:2">
      <c r="A336" s="74" t="s">
        <v>2625</v>
      </c>
      <c r="B336" s="145">
        <v>46082</v>
      </c>
    </row>
    <row r="337" spans="1:2">
      <c r="A337" s="74" t="s">
        <v>2626</v>
      </c>
      <c r="B337" s="145">
        <v>46082</v>
      </c>
    </row>
    <row r="338" spans="1:2">
      <c r="A338" s="74" t="s">
        <v>2627</v>
      </c>
      <c r="B338" s="145">
        <v>46082</v>
      </c>
    </row>
    <row r="339" spans="1:2">
      <c r="A339" s="74" t="s">
        <v>2628</v>
      </c>
      <c r="B339" s="145">
        <v>46113</v>
      </c>
    </row>
    <row r="340" spans="1:2">
      <c r="A340" s="74" t="s">
        <v>2629</v>
      </c>
      <c r="B340" s="145">
        <v>46113</v>
      </c>
    </row>
    <row r="341" spans="1:2">
      <c r="A341" s="74" t="s">
        <v>2630</v>
      </c>
      <c r="B341" s="145">
        <v>46174</v>
      </c>
    </row>
    <row r="342" spans="1:2">
      <c r="A342" s="74" t="s">
        <v>2631</v>
      </c>
      <c r="B342" s="145">
        <v>46174</v>
      </c>
    </row>
    <row r="343" spans="1:2">
      <c r="A343" s="74" t="s">
        <v>2632</v>
      </c>
      <c r="B343" s="145">
        <v>46174</v>
      </c>
    </row>
    <row r="344" spans="1:2">
      <c r="A344" s="74" t="s">
        <v>2633</v>
      </c>
      <c r="B344" s="145">
        <v>46174</v>
      </c>
    </row>
    <row r="345" spans="1:2">
      <c r="A345" s="74" t="s">
        <v>2634</v>
      </c>
      <c r="B345" s="145">
        <v>46174</v>
      </c>
    </row>
    <row r="346" spans="1:2">
      <c r="A346" s="74" t="s">
        <v>2635</v>
      </c>
      <c r="B346" s="145">
        <v>46204</v>
      </c>
    </row>
    <row r="347" spans="1:2">
      <c r="A347" s="74" t="s">
        <v>2636</v>
      </c>
      <c r="B347" s="145">
        <v>46204</v>
      </c>
    </row>
    <row r="348" spans="1:2">
      <c r="A348" s="74" t="s">
        <v>2637</v>
      </c>
      <c r="B348" s="145">
        <v>46204</v>
      </c>
    </row>
    <row r="349" spans="1:2">
      <c r="A349" s="74" t="s">
        <v>2638</v>
      </c>
      <c r="B349" s="145">
        <v>46204</v>
      </c>
    </row>
    <row r="350" spans="1:2">
      <c r="A350" s="74" t="s">
        <v>2639</v>
      </c>
      <c r="B350" s="145">
        <v>46235</v>
      </c>
    </row>
    <row r="351" spans="1:2">
      <c r="A351" s="74" t="s">
        <v>2640</v>
      </c>
      <c r="B351" s="145">
        <v>46235</v>
      </c>
    </row>
    <row r="352" spans="1:2">
      <c r="A352" s="74" t="s">
        <v>2641</v>
      </c>
      <c r="B352" s="145">
        <v>46235</v>
      </c>
    </row>
    <row r="353" spans="1:2">
      <c r="A353" s="74" t="s">
        <v>2642</v>
      </c>
      <c r="B353" s="145">
        <v>46235</v>
      </c>
    </row>
    <row r="354" spans="1:2">
      <c r="A354" s="74" t="s">
        <v>2643</v>
      </c>
      <c r="B354" s="145">
        <v>46235</v>
      </c>
    </row>
    <row r="355" spans="1:2">
      <c r="A355" s="74" t="s">
        <v>2644</v>
      </c>
      <c r="B355" s="145">
        <v>46235</v>
      </c>
    </row>
    <row r="356" spans="1:2">
      <c r="A356" s="74" t="s">
        <v>2645</v>
      </c>
      <c r="B356" s="145">
        <v>46235</v>
      </c>
    </row>
    <row r="357" spans="1:2">
      <c r="A357" s="74" t="s">
        <v>2646</v>
      </c>
      <c r="B357" s="145">
        <v>46235</v>
      </c>
    </row>
    <row r="358" spans="1:2">
      <c r="A358" s="74" t="s">
        <v>2647</v>
      </c>
      <c r="B358" s="145">
        <v>46235</v>
      </c>
    </row>
    <row r="359" spans="1:2">
      <c r="A359" s="74" t="s">
        <v>2648</v>
      </c>
      <c r="B359" s="145">
        <v>46235</v>
      </c>
    </row>
    <row r="360" spans="1:2">
      <c r="A360" s="74" t="s">
        <v>2649</v>
      </c>
      <c r="B360" s="148">
        <v>46260</v>
      </c>
    </row>
    <row r="361" spans="1:2">
      <c r="A361" s="74" t="s">
        <v>2650</v>
      </c>
      <c r="B361" s="145">
        <v>46266</v>
      </c>
    </row>
    <row r="362" spans="1:2">
      <c r="A362" s="74" t="s">
        <v>2651</v>
      </c>
      <c r="B362" s="145">
        <v>46266</v>
      </c>
    </row>
    <row r="363" spans="1:2">
      <c r="A363" s="74" t="s">
        <v>2652</v>
      </c>
      <c r="B363" s="145">
        <v>46266</v>
      </c>
    </row>
    <row r="364" spans="1:2">
      <c r="A364" s="74" t="s">
        <v>2653</v>
      </c>
      <c r="B364" s="145">
        <v>46266</v>
      </c>
    </row>
    <row r="365" spans="1:2">
      <c r="A365" s="74" t="s">
        <v>2654</v>
      </c>
      <c r="B365" s="145">
        <v>46266</v>
      </c>
    </row>
    <row r="366" spans="1:2">
      <c r="A366" s="74" t="s">
        <v>2655</v>
      </c>
      <c r="B366" s="145">
        <v>46296</v>
      </c>
    </row>
    <row r="367" spans="1:2">
      <c r="A367" s="74" t="s">
        <v>2656</v>
      </c>
      <c r="B367" s="145">
        <v>46296</v>
      </c>
    </row>
    <row r="368" spans="1:2">
      <c r="A368" s="74" t="s">
        <v>2657</v>
      </c>
      <c r="B368" s="145">
        <v>46296</v>
      </c>
    </row>
    <row r="369" spans="1:2">
      <c r="A369" s="74" t="s">
        <v>2658</v>
      </c>
      <c r="B369" s="145">
        <v>46296</v>
      </c>
    </row>
    <row r="370" spans="1:2">
      <c r="A370" s="74" t="s">
        <v>2659</v>
      </c>
      <c r="B370" s="145">
        <v>46296</v>
      </c>
    </row>
    <row r="371" spans="1:2">
      <c r="A371" s="74" t="s">
        <v>2660</v>
      </c>
      <c r="B371" s="145">
        <v>46296</v>
      </c>
    </row>
    <row r="372" spans="1:2">
      <c r="A372" s="74" t="s">
        <v>2661</v>
      </c>
      <c r="B372" s="145">
        <v>46296</v>
      </c>
    </row>
    <row r="373" spans="1:2">
      <c r="A373" s="74" t="s">
        <v>2662</v>
      </c>
      <c r="B373" s="145">
        <v>46296</v>
      </c>
    </row>
    <row r="374" spans="1:2">
      <c r="A374" s="74" t="s">
        <v>2663</v>
      </c>
      <c r="B374" s="145">
        <v>46296</v>
      </c>
    </row>
    <row r="375" spans="1:2">
      <c r="A375" s="74" t="s">
        <v>2664</v>
      </c>
      <c r="B375" s="145">
        <v>46296</v>
      </c>
    </row>
    <row r="376" spans="1:2">
      <c r="A376" s="74" t="s">
        <v>2665</v>
      </c>
      <c r="B376" s="145">
        <v>46327</v>
      </c>
    </row>
    <row r="377" spans="1:2">
      <c r="A377" s="74" t="s">
        <v>2666</v>
      </c>
      <c r="B377" s="145">
        <v>46327</v>
      </c>
    </row>
    <row r="378" spans="1:2">
      <c r="A378" s="74" t="s">
        <v>2667</v>
      </c>
      <c r="B378" s="145">
        <v>46327</v>
      </c>
    </row>
    <row r="379" spans="1:2">
      <c r="A379" s="74" t="s">
        <v>2668</v>
      </c>
      <c r="B379" s="145">
        <v>46357</v>
      </c>
    </row>
    <row r="380" spans="1:2">
      <c r="A380" s="74" t="s">
        <v>2669</v>
      </c>
      <c r="B380" s="145">
        <v>46357</v>
      </c>
    </row>
    <row r="381" spans="1:2">
      <c r="A381" s="74" t="s">
        <v>2670</v>
      </c>
      <c r="B381" s="145">
        <v>46357</v>
      </c>
    </row>
    <row r="382" spans="1:2">
      <c r="A382" s="74" t="s">
        <v>2671</v>
      </c>
      <c r="B382" s="145">
        <v>46357</v>
      </c>
    </row>
    <row r="383" spans="1:2">
      <c r="A383" s="74" t="s">
        <v>2672</v>
      </c>
      <c r="B383" s="145">
        <v>46357</v>
      </c>
    </row>
    <row r="384" spans="1:2">
      <c r="A384" s="74" t="s">
        <v>2673</v>
      </c>
      <c r="B384" s="145">
        <v>46357</v>
      </c>
    </row>
    <row r="385" spans="1:2">
      <c r="A385" s="74" t="s">
        <v>2674</v>
      </c>
      <c r="B385" s="145">
        <v>46388</v>
      </c>
    </row>
    <row r="386" spans="1:2">
      <c r="A386" s="74" t="s">
        <v>2675</v>
      </c>
      <c r="B386" s="145">
        <v>46388</v>
      </c>
    </row>
    <row r="387" spans="1:2">
      <c r="A387" s="74" t="s">
        <v>2676</v>
      </c>
      <c r="B387" s="145">
        <v>46388</v>
      </c>
    </row>
    <row r="388" spans="1:2">
      <c r="A388" s="74" t="s">
        <v>2677</v>
      </c>
      <c r="B388" s="145">
        <v>46388</v>
      </c>
    </row>
    <row r="389" spans="1:2">
      <c r="A389" s="74" t="s">
        <v>2678</v>
      </c>
      <c r="B389" s="145">
        <v>46419</v>
      </c>
    </row>
    <row r="390" spans="1:2">
      <c r="A390" s="74" t="s">
        <v>2679</v>
      </c>
      <c r="B390" s="145">
        <v>46419</v>
      </c>
    </row>
    <row r="391" spans="1:2">
      <c r="A391" s="74" t="s">
        <v>2680</v>
      </c>
      <c r="B391" s="145">
        <v>46419</v>
      </c>
    </row>
    <row r="392" spans="1:2">
      <c r="A392" s="74" t="s">
        <v>2681</v>
      </c>
      <c r="B392" s="145">
        <v>46419</v>
      </c>
    </row>
    <row r="393" spans="1:2">
      <c r="A393" s="74" t="s">
        <v>2682</v>
      </c>
      <c r="B393" s="145">
        <v>46419</v>
      </c>
    </row>
    <row r="394" spans="1:2">
      <c r="A394" s="74" t="s">
        <v>2683</v>
      </c>
      <c r="B394" s="145">
        <v>46419</v>
      </c>
    </row>
    <row r="395" spans="1:2">
      <c r="A395" s="74" t="s">
        <v>2684</v>
      </c>
      <c r="B395" s="145">
        <v>46447</v>
      </c>
    </row>
    <row r="396" spans="1:2">
      <c r="A396" s="74" t="s">
        <v>2685</v>
      </c>
      <c r="B396" s="145">
        <v>46447</v>
      </c>
    </row>
    <row r="397" spans="1:2">
      <c r="A397" s="74" t="s">
        <v>2686</v>
      </c>
      <c r="B397" s="145">
        <v>46447</v>
      </c>
    </row>
    <row r="398" spans="1:2">
      <c r="A398" s="74" t="s">
        <v>2687</v>
      </c>
      <c r="B398" s="145">
        <v>46447</v>
      </c>
    </row>
    <row r="399" spans="1:2">
      <c r="A399" s="74" t="s">
        <v>2688</v>
      </c>
      <c r="B399" s="145">
        <v>46478</v>
      </c>
    </row>
    <row r="400" spans="1:2">
      <c r="A400" s="74" t="s">
        <v>2689</v>
      </c>
      <c r="B400" s="146">
        <v>46508</v>
      </c>
    </row>
    <row r="401" spans="1:2">
      <c r="A401" s="74" t="s">
        <v>2690</v>
      </c>
      <c r="B401" s="146">
        <v>46508</v>
      </c>
    </row>
    <row r="402" spans="1:2">
      <c r="A402" s="74" t="s">
        <v>2691</v>
      </c>
      <c r="B402" s="145">
        <v>46569</v>
      </c>
    </row>
    <row r="403" spans="1:2">
      <c r="A403" s="74" t="s">
        <v>2692</v>
      </c>
      <c r="B403" s="145">
        <v>46569</v>
      </c>
    </row>
    <row r="404" spans="1:2">
      <c r="A404" s="74" t="s">
        <v>2693</v>
      </c>
      <c r="B404" s="145">
        <v>46569</v>
      </c>
    </row>
    <row r="405" spans="1:2">
      <c r="A405" s="74" t="s">
        <v>2694</v>
      </c>
      <c r="B405" s="145">
        <v>46600</v>
      </c>
    </row>
    <row r="406" spans="1:2">
      <c r="A406" s="74" t="s">
        <v>2695</v>
      </c>
      <c r="B406" s="145">
        <v>46631</v>
      </c>
    </row>
    <row r="407" spans="1:2">
      <c r="A407" s="74" t="s">
        <v>2696</v>
      </c>
      <c r="B407" s="145">
        <v>46661</v>
      </c>
    </row>
    <row r="408" spans="1:2">
      <c r="A408" s="74" t="s">
        <v>2697</v>
      </c>
      <c r="B408" s="145">
        <v>46784</v>
      </c>
    </row>
    <row r="409" spans="1:2">
      <c r="A409" s="74" t="s">
        <v>2698</v>
      </c>
      <c r="B409" s="145">
        <v>46813</v>
      </c>
    </row>
    <row r="410" spans="1:2">
      <c r="A410" s="74" t="s">
        <v>2699</v>
      </c>
      <c r="B410" s="145">
        <v>46813</v>
      </c>
    </row>
    <row r="411" spans="1:2">
      <c r="A411" s="74" t="s">
        <v>2700</v>
      </c>
      <c r="B411" s="145">
        <v>46844</v>
      </c>
    </row>
    <row r="412" spans="1:2">
      <c r="A412" s="74" t="s">
        <v>2701</v>
      </c>
      <c r="B412" s="146">
        <v>46874</v>
      </c>
    </row>
    <row r="413" spans="1:2">
      <c r="A413" s="74" t="s">
        <v>2702</v>
      </c>
      <c r="B413" s="145">
        <v>46905</v>
      </c>
    </row>
    <row r="414" spans="1:2">
      <c r="A414" s="74" t="s">
        <v>2703</v>
      </c>
      <c r="B414" s="145">
        <v>46082</v>
      </c>
    </row>
    <row r="415" spans="1:2">
      <c r="A415" s="74" t="s">
        <v>2704</v>
      </c>
      <c r="B415" s="145">
        <v>45931</v>
      </c>
    </row>
    <row r="416" spans="1:2">
      <c r="A416" s="74" t="s">
        <v>2705</v>
      </c>
      <c r="B416" s="145">
        <v>45809</v>
      </c>
    </row>
    <row r="417" spans="1:2">
      <c r="A417" s="74" t="s">
        <v>2706</v>
      </c>
      <c r="B417" s="145">
        <v>46054</v>
      </c>
    </row>
    <row r="418" spans="1:2">
      <c r="A418" s="74" t="s">
        <v>2707</v>
      </c>
      <c r="B418" s="145">
        <v>45870</v>
      </c>
    </row>
    <row r="419" spans="1:2">
      <c r="A419" s="74" t="s">
        <v>2708</v>
      </c>
      <c r="B419" s="145">
        <v>46966</v>
      </c>
    </row>
    <row r="420" spans="1:2">
      <c r="A420" s="74" t="s">
        <v>2709</v>
      </c>
      <c r="B420" s="145">
        <v>46235</v>
      </c>
    </row>
    <row r="421" spans="1:2">
      <c r="A421" s="74" t="s">
        <v>2710</v>
      </c>
      <c r="B421" s="145">
        <v>45839</v>
      </c>
    </row>
    <row r="422" spans="1:2">
      <c r="A422" s="74" t="s">
        <v>2711</v>
      </c>
      <c r="B422" s="145">
        <v>45870</v>
      </c>
    </row>
    <row r="423" spans="1:2">
      <c r="A423" s="74" t="s">
        <v>2712</v>
      </c>
      <c r="B423" s="145">
        <v>46357</v>
      </c>
    </row>
    <row r="424" spans="1:2">
      <c r="A424" s="74" t="s">
        <v>2713</v>
      </c>
      <c r="B424" s="145">
        <v>45870</v>
      </c>
    </row>
  </sheetData>
  <autoFilter ref="A1:Z424"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H25940"/>
  <sheetViews>
    <sheetView workbookViewId="0"/>
  </sheetViews>
  <sheetFormatPr defaultColWidth="12.5703125" defaultRowHeight="15.75" customHeight="1"/>
  <cols>
    <col min="2" max="2" width="19.28515625" customWidth="1"/>
    <col min="3" max="3" width="18.7109375" customWidth="1"/>
  </cols>
  <sheetData>
    <row r="1" spans="1:8">
      <c r="A1" s="74" t="s">
        <v>2714</v>
      </c>
      <c r="B1" s="148"/>
      <c r="C1" s="74" t="s">
        <v>2173</v>
      </c>
      <c r="D1" s="74" t="s">
        <v>2715</v>
      </c>
      <c r="E1" s="74" t="s">
        <v>2716</v>
      </c>
      <c r="F1" s="74" t="s">
        <v>2717</v>
      </c>
      <c r="G1" s="74" t="s">
        <v>2716</v>
      </c>
      <c r="H1" s="74" t="s">
        <v>2718</v>
      </c>
    </row>
    <row r="2" spans="1:8">
      <c r="A2" s="148">
        <v>45755</v>
      </c>
    </row>
    <row r="3" spans="1:8">
      <c r="A3" s="148">
        <v>45755</v>
      </c>
    </row>
    <row r="4" spans="1:8">
      <c r="A4" s="74" t="s">
        <v>2719</v>
      </c>
    </row>
    <row r="6" spans="1:8">
      <c r="A6" s="74" t="s">
        <v>2720</v>
      </c>
    </row>
    <row r="7" spans="1:8">
      <c r="A7" s="74" t="s">
        <v>2721</v>
      </c>
    </row>
    <row r="8" spans="1:8">
      <c r="A8" s="74" t="s">
        <v>2722</v>
      </c>
    </row>
    <row r="9" spans="1:8">
      <c r="A9" s="74" t="s">
        <v>2432</v>
      </c>
    </row>
    <row r="10" spans="1:8">
      <c r="A10" s="148">
        <v>45755</v>
      </c>
    </row>
    <row r="11" spans="1:8">
      <c r="A11" s="148">
        <v>45755</v>
      </c>
    </row>
    <row r="12" spans="1:8">
      <c r="A12" s="74" t="s">
        <v>2723</v>
      </c>
    </row>
    <row r="14" spans="1:8">
      <c r="A14" s="74" t="s">
        <v>2724</v>
      </c>
    </row>
    <row r="15" spans="1:8">
      <c r="A15" s="74" t="s">
        <v>2725</v>
      </c>
    </row>
    <row r="16" spans="1:8">
      <c r="A16" s="74" t="s">
        <v>2431</v>
      </c>
    </row>
    <row r="17" spans="1:1">
      <c r="A17" s="74" t="s">
        <v>2431</v>
      </c>
    </row>
    <row r="18" spans="1:1">
      <c r="A18" s="148">
        <v>45755</v>
      </c>
    </row>
    <row r="19" spans="1:1">
      <c r="A19" s="148">
        <v>45755</v>
      </c>
    </row>
    <row r="20" spans="1:1">
      <c r="A20" s="74" t="s">
        <v>2726</v>
      </c>
    </row>
    <row r="22" spans="1:1">
      <c r="A22" s="74" t="s">
        <v>2724</v>
      </c>
    </row>
    <row r="23" spans="1:1">
      <c r="A23" s="74" t="s">
        <v>2727</v>
      </c>
    </row>
    <row r="24" spans="1:1">
      <c r="A24" s="74" t="s">
        <v>2728</v>
      </c>
    </row>
    <row r="25" spans="1:1">
      <c r="A25" s="74" t="s">
        <v>2430</v>
      </c>
    </row>
    <row r="26" spans="1:1">
      <c r="A26" s="148">
        <v>45755</v>
      </c>
    </row>
    <row r="27" spans="1:1">
      <c r="A27" s="148">
        <v>45755</v>
      </c>
    </row>
    <row r="28" spans="1:1">
      <c r="A28" s="74" t="s">
        <v>2729</v>
      </c>
    </row>
    <row r="30" spans="1:1">
      <c r="A30" s="74" t="s">
        <v>2724</v>
      </c>
    </row>
    <row r="31" spans="1:1">
      <c r="A31" s="74" t="s">
        <v>2730</v>
      </c>
    </row>
    <row r="32" spans="1:1">
      <c r="A32" s="74" t="s">
        <v>2731</v>
      </c>
    </row>
    <row r="33" spans="1:1">
      <c r="A33" s="74" t="s">
        <v>2429</v>
      </c>
    </row>
    <row r="34" spans="1:1">
      <c r="A34" s="148">
        <v>45755</v>
      </c>
    </row>
    <row r="35" spans="1:1">
      <c r="A35" s="148">
        <v>45755</v>
      </c>
    </row>
    <row r="36" spans="1:1">
      <c r="A36" s="74" t="s">
        <v>2732</v>
      </c>
    </row>
    <row r="38" spans="1:1">
      <c r="A38" s="74" t="s">
        <v>2724</v>
      </c>
    </row>
    <row r="39" spans="1:1">
      <c r="A39" s="74" t="s">
        <v>2733</v>
      </c>
    </row>
    <row r="40" spans="1:1">
      <c r="A40" s="74" t="s">
        <v>2734</v>
      </c>
    </row>
    <row r="41" spans="1:1">
      <c r="A41" s="74" t="s">
        <v>286</v>
      </c>
    </row>
    <row r="42" spans="1:1">
      <c r="A42" s="148">
        <v>45755</v>
      </c>
    </row>
    <row r="43" spans="1:1">
      <c r="A43" s="148">
        <v>45755</v>
      </c>
    </row>
    <row r="44" spans="1:1">
      <c r="A44" s="74" t="s">
        <v>2735</v>
      </c>
    </row>
    <row r="46" spans="1:1">
      <c r="A46" s="74" t="s">
        <v>2724</v>
      </c>
    </row>
    <row r="47" spans="1:1">
      <c r="A47" s="74" t="s">
        <v>2736</v>
      </c>
    </row>
    <row r="48" spans="1:1">
      <c r="A48" s="74" t="s">
        <v>2737</v>
      </c>
    </row>
    <row r="49" spans="1:1">
      <c r="A49" s="74" t="s">
        <v>2428</v>
      </c>
    </row>
    <row r="50" spans="1:1">
      <c r="A50" s="148">
        <v>45755</v>
      </c>
    </row>
    <row r="51" spans="1:1">
      <c r="A51" s="148">
        <v>45755</v>
      </c>
    </row>
    <row r="52" spans="1:1">
      <c r="A52" s="74" t="s">
        <v>2738</v>
      </c>
    </row>
    <row r="54" spans="1:1">
      <c r="A54" s="74" t="s">
        <v>2724</v>
      </c>
    </row>
    <row r="55" spans="1:1">
      <c r="A55" s="74" t="s">
        <v>2739</v>
      </c>
    </row>
    <row r="56" spans="1:1">
      <c r="A56" s="74" t="s">
        <v>2740</v>
      </c>
    </row>
    <row r="57" spans="1:1">
      <c r="A57" s="74" t="s">
        <v>2427</v>
      </c>
    </row>
    <row r="58" spans="1:1">
      <c r="A58" s="148">
        <v>45755</v>
      </c>
    </row>
    <row r="59" spans="1:1">
      <c r="A59" s="148">
        <v>45755</v>
      </c>
    </row>
    <row r="60" spans="1:1">
      <c r="A60" s="74" t="s">
        <v>2741</v>
      </c>
    </row>
    <row r="62" spans="1:1">
      <c r="A62" s="74" t="s">
        <v>2724</v>
      </c>
    </row>
    <row r="63" spans="1:1">
      <c r="A63" s="74" t="s">
        <v>2742</v>
      </c>
    </row>
    <row r="64" spans="1:1">
      <c r="A64" s="74" t="s">
        <v>2743</v>
      </c>
    </row>
    <row r="65" spans="1:1">
      <c r="A65" s="74" t="s">
        <v>2426</v>
      </c>
    </row>
    <row r="66" spans="1:1">
      <c r="A66" s="148">
        <v>45755</v>
      </c>
    </row>
    <row r="67" spans="1:1">
      <c r="A67" s="148">
        <v>45755</v>
      </c>
    </row>
    <row r="68" spans="1:1">
      <c r="A68" s="74" t="s">
        <v>2744</v>
      </c>
    </row>
    <row r="70" spans="1:1">
      <c r="A70" s="74" t="s">
        <v>2724</v>
      </c>
    </row>
    <row r="71" spans="1:1">
      <c r="A71" s="74" t="s">
        <v>2745</v>
      </c>
    </row>
    <row r="72" spans="1:1">
      <c r="A72" s="74" t="s">
        <v>2746</v>
      </c>
    </row>
    <row r="73" spans="1:1">
      <c r="A73" s="74" t="s">
        <v>2421</v>
      </c>
    </row>
    <row r="74" spans="1:1">
      <c r="A74" s="148">
        <v>45755</v>
      </c>
    </row>
    <row r="75" spans="1:1">
      <c r="A75" s="148">
        <v>45755</v>
      </c>
    </row>
    <row r="76" spans="1:1">
      <c r="A76" s="74" t="s">
        <v>2747</v>
      </c>
    </row>
    <row r="78" spans="1:1">
      <c r="A78" s="74" t="s">
        <v>2724</v>
      </c>
    </row>
    <row r="79" spans="1:1">
      <c r="A79" s="74" t="s">
        <v>2748</v>
      </c>
    </row>
    <row r="80" spans="1:1">
      <c r="A80" s="74" t="s">
        <v>2420</v>
      </c>
    </row>
    <row r="81" spans="1:1">
      <c r="A81" s="74" t="s">
        <v>2420</v>
      </c>
    </row>
    <row r="82" spans="1:1">
      <c r="A82" s="148">
        <v>45755</v>
      </c>
    </row>
    <row r="83" spans="1:1">
      <c r="A83" s="148">
        <v>45755</v>
      </c>
    </row>
    <row r="84" spans="1:1">
      <c r="A84" s="74" t="s">
        <v>2749</v>
      </c>
    </row>
    <row r="86" spans="1:1">
      <c r="A86" s="74" t="s">
        <v>2724</v>
      </c>
    </row>
    <row r="87" spans="1:1">
      <c r="A87" s="74" t="s">
        <v>2750</v>
      </c>
    </row>
    <row r="88" spans="1:1">
      <c r="A88" s="74" t="s">
        <v>2419</v>
      </c>
    </row>
    <row r="89" spans="1:1">
      <c r="A89" s="74" t="s">
        <v>2419</v>
      </c>
    </row>
    <row r="90" spans="1:1">
      <c r="A90" s="148">
        <v>45755</v>
      </c>
    </row>
    <row r="91" spans="1:1">
      <c r="A91" s="148">
        <v>45755</v>
      </c>
    </row>
    <row r="92" spans="1:1">
      <c r="A92" s="74" t="s">
        <v>2751</v>
      </c>
    </row>
    <row r="94" spans="1:1">
      <c r="A94" s="74" t="s">
        <v>2724</v>
      </c>
    </row>
    <row r="95" spans="1:1">
      <c r="A95" s="74" t="s">
        <v>2752</v>
      </c>
    </row>
    <row r="96" spans="1:1">
      <c r="A96" s="74" t="s">
        <v>2419</v>
      </c>
    </row>
    <row r="97" spans="1:1">
      <c r="A97" s="74" t="s">
        <v>2419</v>
      </c>
    </row>
    <row r="98" spans="1:1">
      <c r="A98" s="148">
        <v>45755</v>
      </c>
    </row>
    <row r="99" spans="1:1">
      <c r="A99" s="148">
        <v>45755</v>
      </c>
    </row>
    <row r="100" spans="1:1">
      <c r="A100" s="74" t="s">
        <v>2753</v>
      </c>
    </row>
    <row r="102" spans="1:1">
      <c r="A102" s="74" t="s">
        <v>2724</v>
      </c>
    </row>
    <row r="103" spans="1:1">
      <c r="A103" s="74" t="s">
        <v>2752</v>
      </c>
    </row>
    <row r="104" spans="1:1">
      <c r="A104" s="74" t="s">
        <v>2754</v>
      </c>
    </row>
    <row r="105" spans="1:1">
      <c r="A105" s="74" t="s">
        <v>2754</v>
      </c>
    </row>
    <row r="106" spans="1:1">
      <c r="A106" s="148">
        <v>45755</v>
      </c>
    </row>
    <row r="107" spans="1:1">
      <c r="A107" s="148">
        <v>45755</v>
      </c>
    </row>
    <row r="108" spans="1:1">
      <c r="A108" s="74" t="s">
        <v>2755</v>
      </c>
    </row>
    <row r="110" spans="1:1">
      <c r="A110" s="74" t="s">
        <v>2724</v>
      </c>
    </row>
    <row r="111" spans="1:1">
      <c r="A111" s="74" t="s">
        <v>2756</v>
      </c>
    </row>
    <row r="112" spans="1:1">
      <c r="A112" s="74" t="s">
        <v>2757</v>
      </c>
    </row>
    <row r="113" spans="1:1">
      <c r="A113" s="74" t="s">
        <v>2417</v>
      </c>
    </row>
    <row r="114" spans="1:1">
      <c r="A114" s="148">
        <v>45755</v>
      </c>
    </row>
    <row r="115" spans="1:1">
      <c r="A115" s="148">
        <v>45755</v>
      </c>
    </row>
    <row r="116" spans="1:1">
      <c r="A116" s="74" t="s">
        <v>2758</v>
      </c>
    </row>
    <row r="118" spans="1:1">
      <c r="A118" s="74" t="s">
        <v>2724</v>
      </c>
    </row>
    <row r="119" spans="1:1">
      <c r="A119" s="74" t="s">
        <v>2759</v>
      </c>
    </row>
    <row r="120" spans="1:1">
      <c r="A120" s="74" t="s">
        <v>2415</v>
      </c>
    </row>
    <row r="121" spans="1:1">
      <c r="A121" s="74" t="s">
        <v>2415</v>
      </c>
    </row>
    <row r="122" spans="1:1">
      <c r="A122" s="148">
        <v>45755</v>
      </c>
    </row>
    <row r="123" spans="1:1">
      <c r="A123" s="148">
        <v>45755</v>
      </c>
    </row>
    <row r="124" spans="1:1">
      <c r="A124" s="74" t="s">
        <v>2760</v>
      </c>
    </row>
    <row r="126" spans="1:1">
      <c r="A126" s="74" t="s">
        <v>2724</v>
      </c>
    </row>
    <row r="127" spans="1:1">
      <c r="A127" s="74" t="s">
        <v>2761</v>
      </c>
    </row>
    <row r="128" spans="1:1">
      <c r="A128" s="74" t="s">
        <v>2762</v>
      </c>
    </row>
    <row r="129" spans="1:1">
      <c r="A129" s="74" t="s">
        <v>2763</v>
      </c>
    </row>
    <row r="130" spans="1:1">
      <c r="A130" s="148">
        <v>45755</v>
      </c>
    </row>
    <row r="131" spans="1:1">
      <c r="A131" s="148">
        <v>45755</v>
      </c>
    </row>
    <row r="132" spans="1:1">
      <c r="A132" s="74" t="s">
        <v>2764</v>
      </c>
    </row>
    <row r="134" spans="1:1">
      <c r="A134" s="74" t="s">
        <v>2724</v>
      </c>
    </row>
    <row r="135" spans="1:1">
      <c r="A135" s="74" t="s">
        <v>2765</v>
      </c>
    </row>
    <row r="136" spans="1:1">
      <c r="A136" s="74" t="s">
        <v>2766</v>
      </c>
    </row>
    <row r="137" spans="1:1">
      <c r="A137" s="74" t="s">
        <v>2412</v>
      </c>
    </row>
    <row r="138" spans="1:1">
      <c r="A138" s="148">
        <v>45755</v>
      </c>
    </row>
    <row r="139" spans="1:1">
      <c r="A139" s="148">
        <v>45755</v>
      </c>
    </row>
    <row r="140" spans="1:1">
      <c r="A140" s="74" t="s">
        <v>2767</v>
      </c>
    </row>
    <row r="142" spans="1:1">
      <c r="A142" s="74" t="s">
        <v>2724</v>
      </c>
    </row>
    <row r="143" spans="1:1">
      <c r="A143" s="74" t="s">
        <v>2768</v>
      </c>
    </row>
    <row r="144" spans="1:1">
      <c r="A144" s="74" t="s">
        <v>2769</v>
      </c>
    </row>
    <row r="145" spans="1:1">
      <c r="A145" s="74" t="s">
        <v>2769</v>
      </c>
    </row>
    <row r="146" spans="1:1">
      <c r="A146" s="148">
        <v>45755</v>
      </c>
    </row>
    <row r="147" spans="1:1">
      <c r="A147" s="148">
        <v>45755</v>
      </c>
    </row>
    <row r="148" spans="1:1">
      <c r="A148" s="74" t="s">
        <v>2770</v>
      </c>
    </row>
    <row r="150" spans="1:1">
      <c r="A150" s="74" t="s">
        <v>2724</v>
      </c>
    </row>
    <row r="151" spans="1:1">
      <c r="A151" s="74" t="s">
        <v>2771</v>
      </c>
    </row>
    <row r="152" spans="1:1">
      <c r="A152" s="74" t="s">
        <v>2772</v>
      </c>
    </row>
    <row r="153" spans="1:1">
      <c r="A153" s="74" t="s">
        <v>2409</v>
      </c>
    </row>
    <row r="154" spans="1:1">
      <c r="A154" s="148">
        <v>45755</v>
      </c>
    </row>
    <row r="155" spans="1:1">
      <c r="A155" s="148">
        <v>45755</v>
      </c>
    </row>
    <row r="156" spans="1:1">
      <c r="A156" s="74" t="s">
        <v>2773</v>
      </c>
    </row>
    <row r="158" spans="1:1">
      <c r="A158" s="74" t="s">
        <v>2724</v>
      </c>
    </row>
    <row r="159" spans="1:1">
      <c r="A159" s="74" t="s">
        <v>2774</v>
      </c>
    </row>
    <row r="160" spans="1:1">
      <c r="A160" s="74" t="s">
        <v>2775</v>
      </c>
    </row>
    <row r="161" spans="1:1">
      <c r="A161" s="74" t="s">
        <v>2776</v>
      </c>
    </row>
    <row r="162" spans="1:1">
      <c r="A162" s="148">
        <v>45755</v>
      </c>
    </row>
    <row r="163" spans="1:1">
      <c r="A163" s="148">
        <v>45755</v>
      </c>
    </row>
    <row r="164" spans="1:1">
      <c r="A164" s="74" t="s">
        <v>2777</v>
      </c>
    </row>
    <row r="166" spans="1:1">
      <c r="A166" s="74" t="s">
        <v>2724</v>
      </c>
    </row>
    <row r="167" spans="1:1">
      <c r="A167" s="74" t="s">
        <v>2778</v>
      </c>
    </row>
    <row r="168" spans="1:1">
      <c r="A168" s="74" t="s">
        <v>2779</v>
      </c>
    </row>
    <row r="169" spans="1:1">
      <c r="A169" s="74" t="s">
        <v>2406</v>
      </c>
    </row>
    <row r="170" spans="1:1">
      <c r="A170" s="148">
        <v>45755</v>
      </c>
    </row>
    <row r="171" spans="1:1">
      <c r="A171" s="148">
        <v>45755</v>
      </c>
    </row>
    <row r="172" spans="1:1">
      <c r="A172" s="74" t="s">
        <v>2780</v>
      </c>
    </row>
    <row r="174" spans="1:1">
      <c r="A174" s="74" t="s">
        <v>2724</v>
      </c>
    </row>
    <row r="175" spans="1:1">
      <c r="A175" s="74" t="s">
        <v>2781</v>
      </c>
    </row>
    <row r="176" spans="1:1">
      <c r="A176" s="74" t="s">
        <v>2782</v>
      </c>
    </row>
    <row r="177" spans="1:1">
      <c r="A177" s="74" t="s">
        <v>2783</v>
      </c>
    </row>
    <row r="178" spans="1:1">
      <c r="A178" s="148">
        <v>45755</v>
      </c>
    </row>
    <row r="179" spans="1:1">
      <c r="A179" s="148">
        <v>45755</v>
      </c>
    </row>
    <row r="180" spans="1:1">
      <c r="A180" s="74" t="s">
        <v>2784</v>
      </c>
    </row>
    <row r="182" spans="1:1">
      <c r="A182" s="74" t="s">
        <v>2724</v>
      </c>
    </row>
    <row r="183" spans="1:1">
      <c r="A183" s="74" t="s">
        <v>2785</v>
      </c>
    </row>
    <row r="184" spans="1:1">
      <c r="A184" s="74" t="s">
        <v>2786</v>
      </c>
    </row>
    <row r="185" spans="1:1">
      <c r="A185" s="74" t="s">
        <v>2404</v>
      </c>
    </row>
    <row r="186" spans="1:1">
      <c r="A186" s="148">
        <v>45755</v>
      </c>
    </row>
    <row r="187" spans="1:1">
      <c r="A187" s="148">
        <v>45755</v>
      </c>
    </row>
    <row r="188" spans="1:1">
      <c r="A188" s="74" t="s">
        <v>2787</v>
      </c>
    </row>
    <row r="190" spans="1:1">
      <c r="A190" s="74" t="s">
        <v>2724</v>
      </c>
    </row>
    <row r="191" spans="1:1">
      <c r="A191" s="74" t="s">
        <v>2788</v>
      </c>
    </row>
    <row r="192" spans="1:1">
      <c r="A192" s="74" t="s">
        <v>2789</v>
      </c>
    </row>
    <row r="193" spans="1:1">
      <c r="A193" s="74" t="s">
        <v>2403</v>
      </c>
    </row>
    <row r="194" spans="1:1">
      <c r="A194" s="148">
        <v>45755</v>
      </c>
    </row>
    <row r="195" spans="1:1">
      <c r="A195" s="148">
        <v>45755</v>
      </c>
    </row>
    <row r="196" spans="1:1">
      <c r="A196" s="74" t="s">
        <v>2790</v>
      </c>
    </row>
    <row r="198" spans="1:1">
      <c r="A198" s="74" t="s">
        <v>2724</v>
      </c>
    </row>
    <row r="199" spans="1:1">
      <c r="A199" s="74" t="s">
        <v>2791</v>
      </c>
    </row>
    <row r="200" spans="1:1">
      <c r="A200" s="74" t="s">
        <v>2792</v>
      </c>
    </row>
    <row r="201" spans="1:1">
      <c r="A201" s="74" t="s">
        <v>2402</v>
      </c>
    </row>
    <row r="202" spans="1:1">
      <c r="A202" s="148">
        <v>45755</v>
      </c>
    </row>
    <row r="203" spans="1:1">
      <c r="A203" s="148">
        <v>45755</v>
      </c>
    </row>
    <row r="204" spans="1:1">
      <c r="A204" s="74" t="s">
        <v>2729</v>
      </c>
    </row>
    <row r="206" spans="1:1">
      <c r="A206" s="74" t="s">
        <v>2724</v>
      </c>
    </row>
    <row r="207" spans="1:1">
      <c r="A207" s="74" t="s">
        <v>2793</v>
      </c>
    </row>
    <row r="208" spans="1:1">
      <c r="A208" s="74" t="s">
        <v>2401</v>
      </c>
    </row>
    <row r="209" spans="1:1">
      <c r="A209" s="74" t="s">
        <v>2401</v>
      </c>
    </row>
    <row r="210" spans="1:1">
      <c r="A210" s="148">
        <v>45755</v>
      </c>
    </row>
    <row r="211" spans="1:1">
      <c r="A211" s="148">
        <v>45755</v>
      </c>
    </row>
    <row r="212" spans="1:1">
      <c r="A212" s="74" t="s">
        <v>2794</v>
      </c>
    </row>
    <row r="214" spans="1:1">
      <c r="A214" s="74" t="s">
        <v>2724</v>
      </c>
    </row>
    <row r="215" spans="1:1">
      <c r="A215" s="74" t="s">
        <v>2795</v>
      </c>
    </row>
    <row r="216" spans="1:1">
      <c r="A216" s="74" t="s">
        <v>2796</v>
      </c>
    </row>
    <row r="217" spans="1:1">
      <c r="A217" s="74" t="s">
        <v>2398</v>
      </c>
    </row>
    <row r="218" spans="1:1">
      <c r="A218" s="148">
        <v>45755</v>
      </c>
    </row>
    <row r="219" spans="1:1">
      <c r="A219" s="148">
        <v>45755</v>
      </c>
    </row>
    <row r="220" spans="1:1">
      <c r="A220" s="74" t="s">
        <v>2797</v>
      </c>
    </row>
    <row r="222" spans="1:1">
      <c r="A222" s="74" t="s">
        <v>2724</v>
      </c>
    </row>
    <row r="223" spans="1:1">
      <c r="A223" s="74" t="s">
        <v>2798</v>
      </c>
    </row>
    <row r="224" spans="1:1">
      <c r="A224" s="74" t="s">
        <v>2799</v>
      </c>
    </row>
    <row r="225" spans="1:1">
      <c r="A225" s="74" t="s">
        <v>2397</v>
      </c>
    </row>
    <row r="226" spans="1:1">
      <c r="A226" s="148">
        <v>45755</v>
      </c>
    </row>
    <row r="227" spans="1:1">
      <c r="A227" s="148">
        <v>45755</v>
      </c>
    </row>
    <row r="228" spans="1:1">
      <c r="A228" s="74" t="s">
        <v>2800</v>
      </c>
    </row>
    <row r="230" spans="1:1">
      <c r="A230" s="74" t="s">
        <v>2724</v>
      </c>
    </row>
    <row r="231" spans="1:1">
      <c r="A231" s="74" t="s">
        <v>2801</v>
      </c>
    </row>
    <row r="232" spans="1:1">
      <c r="A232" s="74" t="s">
        <v>2802</v>
      </c>
    </row>
    <row r="233" spans="1:1">
      <c r="A233" s="74" t="s">
        <v>2396</v>
      </c>
    </row>
    <row r="234" spans="1:1">
      <c r="A234" s="148">
        <v>45755</v>
      </c>
    </row>
    <row r="235" spans="1:1">
      <c r="A235" s="148">
        <v>45755</v>
      </c>
    </row>
    <row r="236" spans="1:1">
      <c r="A236" s="74" t="s">
        <v>2803</v>
      </c>
    </row>
    <row r="238" spans="1:1">
      <c r="A238" s="74" t="s">
        <v>2724</v>
      </c>
    </row>
    <row r="239" spans="1:1">
      <c r="A239" s="74" t="s">
        <v>2804</v>
      </c>
    </row>
    <row r="240" spans="1:1">
      <c r="A240" s="74" t="s">
        <v>2805</v>
      </c>
    </row>
    <row r="241" spans="1:1">
      <c r="A241" s="74" t="s">
        <v>2395</v>
      </c>
    </row>
    <row r="242" spans="1:1">
      <c r="A242" s="148">
        <v>45755</v>
      </c>
    </row>
    <row r="243" spans="1:1">
      <c r="A243" s="148">
        <v>45755</v>
      </c>
    </row>
    <row r="244" spans="1:1">
      <c r="A244" s="74" t="s">
        <v>2806</v>
      </c>
    </row>
    <row r="246" spans="1:1">
      <c r="A246" s="74" t="s">
        <v>2724</v>
      </c>
    </row>
    <row r="247" spans="1:1">
      <c r="A247" s="74" t="s">
        <v>2807</v>
      </c>
    </row>
    <row r="248" spans="1:1">
      <c r="A248" s="74" t="s">
        <v>2808</v>
      </c>
    </row>
    <row r="249" spans="1:1">
      <c r="A249" s="74" t="s">
        <v>2394</v>
      </c>
    </row>
    <row r="250" spans="1:1">
      <c r="A250" s="148">
        <v>45755</v>
      </c>
    </row>
    <row r="251" spans="1:1">
      <c r="A251" s="148">
        <v>45755</v>
      </c>
    </row>
    <row r="252" spans="1:1">
      <c r="A252" s="74" t="s">
        <v>2809</v>
      </c>
    </row>
    <row r="254" spans="1:1">
      <c r="A254" s="74" t="s">
        <v>2724</v>
      </c>
    </row>
    <row r="255" spans="1:1">
      <c r="A255" s="74" t="s">
        <v>2810</v>
      </c>
    </row>
    <row r="256" spans="1:1">
      <c r="A256" s="74" t="s">
        <v>2811</v>
      </c>
    </row>
    <row r="257" spans="1:1">
      <c r="A257" s="74" t="s">
        <v>2392</v>
      </c>
    </row>
    <row r="258" spans="1:1">
      <c r="A258" s="148">
        <v>45755</v>
      </c>
    </row>
    <row r="259" spans="1:1">
      <c r="A259" s="148">
        <v>45755</v>
      </c>
    </row>
    <row r="260" spans="1:1">
      <c r="A260" s="74" t="s">
        <v>2812</v>
      </c>
    </row>
    <row r="262" spans="1:1">
      <c r="A262" s="74" t="s">
        <v>2724</v>
      </c>
    </row>
    <row r="263" spans="1:1">
      <c r="A263" s="74" t="s">
        <v>2813</v>
      </c>
    </row>
    <row r="264" spans="1:1">
      <c r="A264" s="74" t="s">
        <v>2814</v>
      </c>
    </row>
    <row r="265" spans="1:1">
      <c r="A265" s="74" t="s">
        <v>2815</v>
      </c>
    </row>
    <row r="266" spans="1:1">
      <c r="A266" s="148">
        <v>45755</v>
      </c>
    </row>
    <row r="267" spans="1:1">
      <c r="A267" s="148">
        <v>45755</v>
      </c>
    </row>
    <row r="268" spans="1:1">
      <c r="A268" s="74" t="s">
        <v>2816</v>
      </c>
    </row>
    <row r="270" spans="1:1">
      <c r="A270" s="74" t="s">
        <v>2724</v>
      </c>
    </row>
    <row r="271" spans="1:1">
      <c r="A271" s="74" t="s">
        <v>2817</v>
      </c>
    </row>
    <row r="272" spans="1:1">
      <c r="A272" s="74" t="s">
        <v>2389</v>
      </c>
    </row>
    <row r="273" spans="1:1">
      <c r="A273" s="74" t="s">
        <v>2389</v>
      </c>
    </row>
    <row r="274" spans="1:1">
      <c r="A274" s="148">
        <v>45755</v>
      </c>
    </row>
    <row r="275" spans="1:1">
      <c r="A275" s="148">
        <v>45755</v>
      </c>
    </row>
    <row r="276" spans="1:1">
      <c r="A276" s="74" t="s">
        <v>2818</v>
      </c>
    </row>
    <row r="278" spans="1:1">
      <c r="A278" s="74" t="s">
        <v>2724</v>
      </c>
    </row>
    <row r="279" spans="1:1">
      <c r="A279" s="74" t="s">
        <v>2819</v>
      </c>
    </row>
    <row r="280" spans="1:1">
      <c r="A280" s="74" t="s">
        <v>2820</v>
      </c>
    </row>
    <row r="281" spans="1:1">
      <c r="A281" s="74" t="s">
        <v>2388</v>
      </c>
    </row>
    <row r="282" spans="1:1">
      <c r="A282" s="148">
        <v>45755</v>
      </c>
    </row>
    <row r="283" spans="1:1">
      <c r="A283" s="148">
        <v>45755</v>
      </c>
    </row>
    <row r="284" spans="1:1">
      <c r="A284" s="74" t="s">
        <v>2821</v>
      </c>
    </row>
    <row r="286" spans="1:1">
      <c r="A286" s="74" t="s">
        <v>2724</v>
      </c>
    </row>
    <row r="287" spans="1:1">
      <c r="A287" s="74" t="s">
        <v>2822</v>
      </c>
    </row>
    <row r="288" spans="1:1">
      <c r="A288" s="74" t="s">
        <v>2823</v>
      </c>
    </row>
    <row r="289" spans="1:1">
      <c r="A289" s="74" t="s">
        <v>2387</v>
      </c>
    </row>
    <row r="290" spans="1:1">
      <c r="A290" s="148">
        <v>45755</v>
      </c>
    </row>
    <row r="291" spans="1:1">
      <c r="A291" s="148">
        <v>45755</v>
      </c>
    </row>
    <row r="292" spans="1:1">
      <c r="A292" s="74" t="s">
        <v>2824</v>
      </c>
    </row>
    <row r="294" spans="1:1">
      <c r="A294" s="74" t="s">
        <v>2724</v>
      </c>
    </row>
    <row r="295" spans="1:1">
      <c r="A295" s="74" t="s">
        <v>2825</v>
      </c>
    </row>
    <row r="296" spans="1:1">
      <c r="A296" s="74" t="s">
        <v>2386</v>
      </c>
    </row>
    <row r="297" spans="1:1">
      <c r="A297" s="74" t="s">
        <v>2386</v>
      </c>
    </row>
    <row r="298" spans="1:1">
      <c r="A298" s="148">
        <v>45755</v>
      </c>
    </row>
    <row r="299" spans="1:1">
      <c r="A299" s="148">
        <v>45755</v>
      </c>
    </row>
    <row r="300" spans="1:1">
      <c r="A300" s="74" t="s">
        <v>2826</v>
      </c>
    </row>
    <row r="302" spans="1:1">
      <c r="A302" s="74" t="s">
        <v>2724</v>
      </c>
    </row>
    <row r="303" spans="1:1">
      <c r="A303" s="74" t="s">
        <v>2827</v>
      </c>
    </row>
    <row r="304" spans="1:1">
      <c r="A304" s="74" t="s">
        <v>2385</v>
      </c>
    </row>
    <row r="305" spans="1:1">
      <c r="A305" s="74" t="s">
        <v>2385</v>
      </c>
    </row>
    <row r="306" spans="1:1">
      <c r="A306" s="148">
        <v>45755</v>
      </c>
    </row>
    <row r="307" spans="1:1">
      <c r="A307" s="148">
        <v>45755</v>
      </c>
    </row>
    <row r="308" spans="1:1">
      <c r="A308" s="74" t="s">
        <v>2828</v>
      </c>
    </row>
    <row r="310" spans="1:1">
      <c r="A310" s="74" t="s">
        <v>2724</v>
      </c>
    </row>
    <row r="311" spans="1:1">
      <c r="A311" s="74" t="s">
        <v>2829</v>
      </c>
    </row>
    <row r="312" spans="1:1">
      <c r="A312" s="74" t="s">
        <v>2384</v>
      </c>
    </row>
    <row r="313" spans="1:1">
      <c r="A313" s="74" t="s">
        <v>2384</v>
      </c>
    </row>
    <row r="314" spans="1:1">
      <c r="A314" s="148">
        <v>45755</v>
      </c>
    </row>
    <row r="315" spans="1:1">
      <c r="A315" s="148">
        <v>45755</v>
      </c>
    </row>
    <row r="316" spans="1:1">
      <c r="A316" s="74" t="s">
        <v>2826</v>
      </c>
    </row>
    <row r="318" spans="1:1">
      <c r="A318" s="74" t="s">
        <v>2724</v>
      </c>
    </row>
    <row r="319" spans="1:1">
      <c r="A319" s="74" t="s">
        <v>2830</v>
      </c>
    </row>
    <row r="320" spans="1:1">
      <c r="A320" s="74" t="s">
        <v>2831</v>
      </c>
    </row>
    <row r="321" spans="1:1">
      <c r="A321" s="74" t="s">
        <v>2383</v>
      </c>
    </row>
    <row r="322" spans="1:1">
      <c r="A322" s="148">
        <v>45755</v>
      </c>
    </row>
    <row r="323" spans="1:1">
      <c r="A323" s="148">
        <v>45755</v>
      </c>
    </row>
    <row r="324" spans="1:1">
      <c r="A324" s="74" t="s">
        <v>2832</v>
      </c>
    </row>
    <row r="326" spans="1:1">
      <c r="A326" s="74" t="s">
        <v>2724</v>
      </c>
    </row>
    <row r="327" spans="1:1">
      <c r="A327" s="74" t="s">
        <v>2833</v>
      </c>
    </row>
    <row r="328" spans="1:1">
      <c r="A328" s="74" t="s">
        <v>2382</v>
      </c>
    </row>
    <row r="329" spans="1:1">
      <c r="A329" s="74" t="s">
        <v>2382</v>
      </c>
    </row>
    <row r="330" spans="1:1">
      <c r="A330" s="148">
        <v>45755</v>
      </c>
    </row>
    <row r="331" spans="1:1">
      <c r="A331" s="148">
        <v>45755</v>
      </c>
    </row>
    <row r="332" spans="1:1">
      <c r="A332" s="74" t="s">
        <v>2834</v>
      </c>
    </row>
    <row r="334" spans="1:1">
      <c r="A334" s="74" t="s">
        <v>2724</v>
      </c>
    </row>
    <row r="335" spans="1:1">
      <c r="A335" s="74" t="s">
        <v>2835</v>
      </c>
    </row>
    <row r="336" spans="1:1">
      <c r="A336" s="74" t="s">
        <v>2381</v>
      </c>
    </row>
    <row r="337" spans="1:1">
      <c r="A337" s="74" t="s">
        <v>2381</v>
      </c>
    </row>
    <row r="338" spans="1:1">
      <c r="A338" s="148">
        <v>45755</v>
      </c>
    </row>
    <row r="339" spans="1:1">
      <c r="A339" s="148">
        <v>45755</v>
      </c>
    </row>
    <row r="340" spans="1:1">
      <c r="A340" s="74" t="s">
        <v>2836</v>
      </c>
    </row>
    <row r="342" spans="1:1">
      <c r="A342" s="74" t="s">
        <v>2724</v>
      </c>
    </row>
    <row r="343" spans="1:1">
      <c r="A343" s="74" t="s">
        <v>2837</v>
      </c>
    </row>
    <row r="344" spans="1:1">
      <c r="A344" s="74" t="s">
        <v>2838</v>
      </c>
    </row>
    <row r="345" spans="1:1">
      <c r="A345" s="74" t="s">
        <v>2380</v>
      </c>
    </row>
    <row r="346" spans="1:1">
      <c r="A346" s="148">
        <v>45755</v>
      </c>
    </row>
    <row r="347" spans="1:1">
      <c r="A347" s="148">
        <v>45755</v>
      </c>
    </row>
    <row r="348" spans="1:1">
      <c r="A348" s="74" t="s">
        <v>2839</v>
      </c>
    </row>
    <row r="350" spans="1:1">
      <c r="A350" s="74" t="s">
        <v>2724</v>
      </c>
    </row>
    <row r="351" spans="1:1">
      <c r="A351" s="74" t="s">
        <v>2840</v>
      </c>
    </row>
    <row r="352" spans="1:1">
      <c r="A352" s="74" t="s">
        <v>2841</v>
      </c>
    </row>
    <row r="353" spans="1:1">
      <c r="A353" s="74" t="s">
        <v>2379</v>
      </c>
    </row>
    <row r="354" spans="1:1">
      <c r="A354" s="148">
        <v>45755</v>
      </c>
    </row>
    <row r="355" spans="1:1">
      <c r="A355" s="148">
        <v>45755</v>
      </c>
    </row>
    <row r="356" spans="1:1">
      <c r="A356" s="74" t="s">
        <v>2842</v>
      </c>
    </row>
    <row r="358" spans="1:1">
      <c r="A358" s="74" t="s">
        <v>2724</v>
      </c>
    </row>
    <row r="359" spans="1:1">
      <c r="A359" s="74" t="s">
        <v>2843</v>
      </c>
    </row>
    <row r="360" spans="1:1">
      <c r="A360" s="74" t="s">
        <v>2844</v>
      </c>
    </row>
    <row r="361" spans="1:1">
      <c r="A361" s="74" t="s">
        <v>2844</v>
      </c>
    </row>
    <row r="362" spans="1:1">
      <c r="A362" s="148">
        <v>45755</v>
      </c>
    </row>
    <row r="363" spans="1:1">
      <c r="A363" s="148">
        <v>45755</v>
      </c>
    </row>
    <row r="364" spans="1:1">
      <c r="A364" s="74" t="s">
        <v>2845</v>
      </c>
    </row>
    <row r="366" spans="1:1">
      <c r="A366" s="74" t="s">
        <v>2724</v>
      </c>
    </row>
    <row r="367" spans="1:1">
      <c r="A367" s="74" t="s">
        <v>2846</v>
      </c>
    </row>
    <row r="368" spans="1:1">
      <c r="A368" s="74" t="s">
        <v>2847</v>
      </c>
    </row>
    <row r="369" spans="1:1">
      <c r="A369" s="74" t="s">
        <v>2848</v>
      </c>
    </row>
    <row r="370" spans="1:1">
      <c r="A370" s="148">
        <v>45755</v>
      </c>
    </row>
    <row r="371" spans="1:1">
      <c r="A371" s="148">
        <v>45755</v>
      </c>
    </row>
    <row r="372" spans="1:1">
      <c r="A372" s="74" t="s">
        <v>2849</v>
      </c>
    </row>
    <row r="374" spans="1:1">
      <c r="A374" s="74" t="s">
        <v>2724</v>
      </c>
    </row>
    <row r="375" spans="1:1">
      <c r="A375" s="74" t="s">
        <v>2850</v>
      </c>
    </row>
    <row r="376" spans="1:1">
      <c r="A376" s="74" t="s">
        <v>2851</v>
      </c>
    </row>
    <row r="377" spans="1:1">
      <c r="A377" s="74" t="s">
        <v>2852</v>
      </c>
    </row>
    <row r="378" spans="1:1">
      <c r="A378" s="148">
        <v>45754</v>
      </c>
    </row>
    <row r="379" spans="1:1">
      <c r="A379" s="148">
        <v>45754</v>
      </c>
    </row>
    <row r="380" spans="1:1">
      <c r="A380" s="74" t="s">
        <v>2853</v>
      </c>
    </row>
    <row r="382" spans="1:1">
      <c r="A382" s="74" t="s">
        <v>2724</v>
      </c>
    </row>
    <row r="383" spans="1:1">
      <c r="A383" s="74" t="s">
        <v>2854</v>
      </c>
    </row>
    <row r="384" spans="1:1">
      <c r="A384" s="74" t="s">
        <v>2855</v>
      </c>
    </row>
    <row r="386" spans="1:1">
      <c r="A386" s="74" t="s">
        <v>2855</v>
      </c>
    </row>
    <row r="387" spans="1:1">
      <c r="A387" s="148">
        <v>45748</v>
      </c>
    </row>
    <row r="388" spans="1:1">
      <c r="A388" s="148">
        <v>45748</v>
      </c>
    </row>
    <row r="389" spans="1:1">
      <c r="A389" s="74" t="s">
        <v>2856</v>
      </c>
    </row>
    <row r="391" spans="1:1">
      <c r="A391" s="74" t="s">
        <v>2724</v>
      </c>
    </row>
    <row r="392" spans="1:1">
      <c r="A392" s="74" t="s">
        <v>2857</v>
      </c>
    </row>
    <row r="393" spans="1:1">
      <c r="A393" s="74" t="s">
        <v>2858</v>
      </c>
    </row>
    <row r="394" spans="1:1">
      <c r="A394" s="74" t="s">
        <v>2859</v>
      </c>
    </row>
    <row r="395" spans="1:1">
      <c r="A395" s="148">
        <v>45743</v>
      </c>
    </row>
    <row r="396" spans="1:1">
      <c r="A396" s="148">
        <v>45743</v>
      </c>
    </row>
    <row r="397" spans="1:1">
      <c r="A397" s="74" t="s">
        <v>2860</v>
      </c>
    </row>
    <row r="399" spans="1:1">
      <c r="A399" s="74" t="s">
        <v>2724</v>
      </c>
    </row>
    <row r="400" spans="1:1">
      <c r="A400" s="74" t="s">
        <v>2861</v>
      </c>
    </row>
    <row r="401" spans="1:1">
      <c r="A401" s="74" t="s">
        <v>2862</v>
      </c>
    </row>
    <row r="402" spans="1:1">
      <c r="A402" s="74" t="s">
        <v>2862</v>
      </c>
    </row>
    <row r="403" spans="1:1">
      <c r="A403" s="148">
        <v>45741</v>
      </c>
    </row>
    <row r="404" spans="1:1">
      <c r="A404" s="148">
        <v>45741</v>
      </c>
    </row>
    <row r="405" spans="1:1">
      <c r="A405" s="74" t="s">
        <v>2863</v>
      </c>
    </row>
    <row r="407" spans="1:1">
      <c r="A407" s="74" t="s">
        <v>2724</v>
      </c>
    </row>
    <row r="408" spans="1:1">
      <c r="A408" s="74" t="s">
        <v>2864</v>
      </c>
    </row>
    <row r="409" spans="1:1">
      <c r="A409" s="74" t="s">
        <v>2865</v>
      </c>
    </row>
    <row r="410" spans="1:1">
      <c r="A410" s="74" t="s">
        <v>2865</v>
      </c>
    </row>
    <row r="411" spans="1:1">
      <c r="A411" s="148">
        <v>45741</v>
      </c>
    </row>
    <row r="412" spans="1:1">
      <c r="A412" s="148">
        <v>45741</v>
      </c>
    </row>
    <row r="413" spans="1:1">
      <c r="A413" s="74" t="s">
        <v>2866</v>
      </c>
    </row>
    <row r="415" spans="1:1">
      <c r="A415" s="74" t="s">
        <v>2724</v>
      </c>
    </row>
    <row r="416" spans="1:1">
      <c r="A416" s="74" t="s">
        <v>2867</v>
      </c>
    </row>
    <row r="417" spans="1:1">
      <c r="A417" s="74" t="s">
        <v>2868</v>
      </c>
    </row>
    <row r="418" spans="1:1">
      <c r="A418" s="74" t="s">
        <v>2869</v>
      </c>
    </row>
    <row r="419" spans="1:1">
      <c r="A419" s="148">
        <v>45737</v>
      </c>
    </row>
    <row r="420" spans="1:1">
      <c r="A420" s="148">
        <v>45737</v>
      </c>
    </row>
    <row r="421" spans="1:1">
      <c r="A421" s="74" t="s">
        <v>2870</v>
      </c>
    </row>
    <row r="423" spans="1:1">
      <c r="A423" s="74" t="s">
        <v>2724</v>
      </c>
    </row>
    <row r="424" spans="1:1">
      <c r="A424" s="74" t="s">
        <v>2871</v>
      </c>
    </row>
    <row r="425" spans="1:1">
      <c r="A425" s="74" t="s">
        <v>2872</v>
      </c>
    </row>
    <row r="426" spans="1:1">
      <c r="A426" s="74" t="s">
        <v>2872</v>
      </c>
    </row>
    <row r="427" spans="1:1">
      <c r="A427" s="148">
        <v>45737</v>
      </c>
    </row>
    <row r="428" spans="1:1">
      <c r="A428" s="148">
        <v>45737</v>
      </c>
    </row>
    <row r="429" spans="1:1">
      <c r="A429" s="74" t="s">
        <v>2873</v>
      </c>
    </row>
    <row r="431" spans="1:1">
      <c r="A431" s="74" t="s">
        <v>2724</v>
      </c>
    </row>
    <row r="432" spans="1:1">
      <c r="A432" s="74" t="s">
        <v>2874</v>
      </c>
    </row>
    <row r="433" spans="1:1">
      <c r="A433" s="74" t="s">
        <v>2875</v>
      </c>
    </row>
    <row r="434" spans="1:1">
      <c r="A434" s="74" t="s">
        <v>2876</v>
      </c>
    </row>
    <row r="435" spans="1:1">
      <c r="A435" s="148">
        <v>45737</v>
      </c>
    </row>
    <row r="436" spans="1:1">
      <c r="A436" s="148">
        <v>45737</v>
      </c>
    </row>
    <row r="437" spans="1:1">
      <c r="A437" s="74" t="s">
        <v>2877</v>
      </c>
    </row>
    <row r="439" spans="1:1">
      <c r="A439" s="74" t="s">
        <v>2724</v>
      </c>
    </row>
    <row r="440" spans="1:1">
      <c r="A440" s="74" t="s">
        <v>2878</v>
      </c>
    </row>
    <row r="441" spans="1:1">
      <c r="A441" s="74" t="s">
        <v>2879</v>
      </c>
    </row>
    <row r="442" spans="1:1">
      <c r="A442" s="74" t="s">
        <v>2880</v>
      </c>
    </row>
    <row r="443" spans="1:1">
      <c r="A443" s="148">
        <v>45737</v>
      </c>
    </row>
    <row r="444" spans="1:1">
      <c r="A444" s="148">
        <v>45737</v>
      </c>
    </row>
    <row r="445" spans="1:1">
      <c r="A445" s="74" t="s">
        <v>2881</v>
      </c>
    </row>
    <row r="447" spans="1:1">
      <c r="A447" s="74" t="s">
        <v>2724</v>
      </c>
    </row>
    <row r="448" spans="1:1">
      <c r="A448" s="74" t="s">
        <v>2882</v>
      </c>
    </row>
    <row r="449" spans="1:1">
      <c r="A449" s="74" t="s">
        <v>2883</v>
      </c>
    </row>
    <row r="450" spans="1:1">
      <c r="A450" s="74" t="s">
        <v>2884</v>
      </c>
    </row>
    <row r="451" spans="1:1">
      <c r="A451" s="148">
        <v>45737</v>
      </c>
    </row>
    <row r="452" spans="1:1">
      <c r="A452" s="148">
        <v>45737</v>
      </c>
    </row>
    <row r="453" spans="1:1">
      <c r="A453" s="74" t="s">
        <v>2885</v>
      </c>
    </row>
    <row r="455" spans="1:1">
      <c r="A455" s="74" t="s">
        <v>2724</v>
      </c>
    </row>
    <row r="456" spans="1:1">
      <c r="A456" s="74" t="s">
        <v>2886</v>
      </c>
    </row>
    <row r="457" spans="1:1">
      <c r="A457" s="74" t="s">
        <v>2887</v>
      </c>
    </row>
    <row r="458" spans="1:1">
      <c r="A458" s="74" t="s">
        <v>2887</v>
      </c>
    </row>
    <row r="459" spans="1:1">
      <c r="A459" s="148">
        <v>45737</v>
      </c>
    </row>
    <row r="460" spans="1:1">
      <c r="A460" s="148">
        <v>45737</v>
      </c>
    </row>
    <row r="461" spans="1:1">
      <c r="A461" s="74" t="s">
        <v>2888</v>
      </c>
    </row>
    <row r="463" spans="1:1">
      <c r="A463" s="74" t="s">
        <v>2724</v>
      </c>
    </row>
    <row r="464" spans="1:1">
      <c r="A464" s="74" t="s">
        <v>2889</v>
      </c>
    </row>
    <row r="465" spans="1:1">
      <c r="A465" s="74" t="s">
        <v>2890</v>
      </c>
    </row>
    <row r="466" spans="1:1">
      <c r="A466" s="74" t="s">
        <v>2890</v>
      </c>
    </row>
    <row r="467" spans="1:1">
      <c r="A467" s="148">
        <v>45737</v>
      </c>
    </row>
    <row r="468" spans="1:1">
      <c r="A468" s="148">
        <v>45737</v>
      </c>
    </row>
    <row r="469" spans="1:1">
      <c r="A469" s="74" t="s">
        <v>2891</v>
      </c>
    </row>
    <row r="471" spans="1:1">
      <c r="A471" s="74" t="s">
        <v>2724</v>
      </c>
    </row>
    <row r="472" spans="1:1">
      <c r="A472" s="74" t="s">
        <v>2892</v>
      </c>
    </row>
    <row r="473" spans="1:1">
      <c r="A473" s="74" t="s">
        <v>2893</v>
      </c>
    </row>
    <row r="474" spans="1:1">
      <c r="A474" s="74" t="s">
        <v>2894</v>
      </c>
    </row>
    <row r="475" spans="1:1">
      <c r="A475" s="148">
        <v>45737</v>
      </c>
    </row>
    <row r="476" spans="1:1">
      <c r="A476" s="148">
        <v>45737</v>
      </c>
    </row>
    <row r="477" spans="1:1">
      <c r="A477" s="74" t="s">
        <v>2895</v>
      </c>
    </row>
    <row r="479" spans="1:1">
      <c r="A479" s="74" t="s">
        <v>2724</v>
      </c>
    </row>
    <row r="480" spans="1:1">
      <c r="A480" s="74" t="s">
        <v>2896</v>
      </c>
    </row>
    <row r="481" spans="1:1">
      <c r="A481" s="74" t="s">
        <v>2897</v>
      </c>
    </row>
    <row r="482" spans="1:1">
      <c r="A482" s="74" t="s">
        <v>2897</v>
      </c>
    </row>
    <row r="483" spans="1:1">
      <c r="A483" s="148">
        <v>45737</v>
      </c>
    </row>
    <row r="484" spans="1:1">
      <c r="A484" s="148">
        <v>45737</v>
      </c>
    </row>
    <row r="485" spans="1:1">
      <c r="A485" s="74" t="s">
        <v>2898</v>
      </c>
    </row>
    <row r="487" spans="1:1">
      <c r="A487" s="74" t="s">
        <v>2724</v>
      </c>
    </row>
    <row r="488" spans="1:1">
      <c r="A488" s="74" t="s">
        <v>2899</v>
      </c>
    </row>
    <row r="489" spans="1:1">
      <c r="A489" s="74" t="s">
        <v>2900</v>
      </c>
    </row>
    <row r="490" spans="1:1">
      <c r="A490" s="74" t="s">
        <v>2900</v>
      </c>
    </row>
    <row r="491" spans="1:1">
      <c r="A491" s="148">
        <v>45737</v>
      </c>
    </row>
    <row r="492" spans="1:1">
      <c r="A492" s="148">
        <v>45737</v>
      </c>
    </row>
    <row r="493" spans="1:1">
      <c r="A493" s="74" t="s">
        <v>2901</v>
      </c>
    </row>
    <row r="495" spans="1:1">
      <c r="A495" s="74" t="s">
        <v>2724</v>
      </c>
    </row>
    <row r="496" spans="1:1">
      <c r="A496" s="74" t="s">
        <v>2902</v>
      </c>
    </row>
    <row r="497" spans="1:1">
      <c r="A497" s="74" t="s">
        <v>2903</v>
      </c>
    </row>
    <row r="498" spans="1:1">
      <c r="A498" s="74" t="s">
        <v>2903</v>
      </c>
    </row>
    <row r="499" spans="1:1">
      <c r="A499" s="148">
        <v>45737</v>
      </c>
    </row>
    <row r="500" spans="1:1">
      <c r="A500" s="148">
        <v>45737</v>
      </c>
    </row>
    <row r="501" spans="1:1">
      <c r="A501" s="74" t="s">
        <v>2904</v>
      </c>
    </row>
    <row r="503" spans="1:1">
      <c r="A503" s="74" t="s">
        <v>2724</v>
      </c>
    </row>
    <row r="504" spans="1:1">
      <c r="A504" s="74" t="s">
        <v>2905</v>
      </c>
    </row>
    <row r="505" spans="1:1">
      <c r="A505" s="74" t="s">
        <v>2906</v>
      </c>
    </row>
    <row r="506" spans="1:1">
      <c r="A506" s="74" t="s">
        <v>2906</v>
      </c>
    </row>
    <row r="507" spans="1:1">
      <c r="A507" s="148">
        <v>45737</v>
      </c>
    </row>
    <row r="508" spans="1:1">
      <c r="A508" s="148">
        <v>45737</v>
      </c>
    </row>
    <row r="509" spans="1:1">
      <c r="A509" s="74" t="s">
        <v>2907</v>
      </c>
    </row>
    <row r="511" spans="1:1">
      <c r="A511" s="74" t="s">
        <v>2724</v>
      </c>
    </row>
    <row r="512" spans="1:1">
      <c r="A512" s="74" t="s">
        <v>2908</v>
      </c>
    </row>
    <row r="513" spans="1:1">
      <c r="A513" s="74" t="s">
        <v>2909</v>
      </c>
    </row>
    <row r="514" spans="1:1">
      <c r="A514" s="74" t="s">
        <v>2909</v>
      </c>
    </row>
    <row r="515" spans="1:1">
      <c r="A515" s="148">
        <v>45737</v>
      </c>
    </row>
    <row r="516" spans="1:1">
      <c r="A516" s="148">
        <v>45737</v>
      </c>
    </row>
    <row r="517" spans="1:1">
      <c r="A517" s="74" t="s">
        <v>2910</v>
      </c>
    </row>
    <row r="519" spans="1:1">
      <c r="A519" s="74" t="s">
        <v>2724</v>
      </c>
    </row>
    <row r="520" spans="1:1">
      <c r="A520" s="74" t="s">
        <v>2911</v>
      </c>
    </row>
    <row r="521" spans="1:1">
      <c r="A521" s="74" t="s">
        <v>2912</v>
      </c>
    </row>
    <row r="522" spans="1:1">
      <c r="A522" s="74" t="s">
        <v>2913</v>
      </c>
    </row>
    <row r="523" spans="1:1">
      <c r="A523" s="148">
        <v>45737</v>
      </c>
    </row>
    <row r="524" spans="1:1">
      <c r="A524" s="148">
        <v>45737</v>
      </c>
    </row>
    <row r="525" spans="1:1">
      <c r="A525" s="74" t="s">
        <v>2914</v>
      </c>
    </row>
    <row r="527" spans="1:1">
      <c r="A527" s="74" t="s">
        <v>2724</v>
      </c>
    </row>
    <row r="528" spans="1:1">
      <c r="A528" s="74" t="s">
        <v>2915</v>
      </c>
    </row>
    <row r="529" spans="1:1">
      <c r="A529" s="74" t="s">
        <v>2916</v>
      </c>
    </row>
    <row r="530" spans="1:1">
      <c r="A530" s="74" t="s">
        <v>2917</v>
      </c>
    </row>
    <row r="531" spans="1:1">
      <c r="A531" s="148">
        <v>45737</v>
      </c>
    </row>
    <row r="532" spans="1:1">
      <c r="A532" s="148">
        <v>45737</v>
      </c>
    </row>
    <row r="533" spans="1:1">
      <c r="A533" s="74" t="s">
        <v>2918</v>
      </c>
    </row>
    <row r="535" spans="1:1">
      <c r="A535" s="74" t="s">
        <v>2724</v>
      </c>
    </row>
    <row r="536" spans="1:1">
      <c r="A536" s="74" t="s">
        <v>2919</v>
      </c>
    </row>
    <row r="537" spans="1:1">
      <c r="A537" s="74" t="s">
        <v>2920</v>
      </c>
    </row>
    <row r="538" spans="1:1">
      <c r="A538" s="74" t="s">
        <v>2920</v>
      </c>
    </row>
    <row r="539" spans="1:1">
      <c r="A539" s="148">
        <v>45737</v>
      </c>
    </row>
    <row r="540" spans="1:1">
      <c r="A540" s="148">
        <v>45737</v>
      </c>
    </row>
    <row r="541" spans="1:1">
      <c r="A541" s="74" t="s">
        <v>2921</v>
      </c>
    </row>
    <row r="543" spans="1:1">
      <c r="A543" s="74" t="s">
        <v>2724</v>
      </c>
    </row>
    <row r="544" spans="1:1">
      <c r="A544" s="74" t="s">
        <v>2922</v>
      </c>
    </row>
    <row r="545" spans="1:1">
      <c r="A545" s="74" t="s">
        <v>2923</v>
      </c>
    </row>
    <row r="546" spans="1:1">
      <c r="A546" s="74" t="s">
        <v>2923</v>
      </c>
    </row>
    <row r="547" spans="1:1">
      <c r="A547" s="148">
        <v>45737</v>
      </c>
    </row>
    <row r="548" spans="1:1">
      <c r="A548" s="148">
        <v>45737</v>
      </c>
    </row>
    <row r="549" spans="1:1">
      <c r="A549" s="74" t="s">
        <v>2924</v>
      </c>
    </row>
    <row r="551" spans="1:1">
      <c r="A551" s="74" t="s">
        <v>2724</v>
      </c>
    </row>
    <row r="552" spans="1:1">
      <c r="A552" s="74" t="s">
        <v>2925</v>
      </c>
    </row>
    <row r="553" spans="1:1">
      <c r="A553" s="74" t="s">
        <v>2926</v>
      </c>
    </row>
    <row r="554" spans="1:1">
      <c r="A554" s="74" t="s">
        <v>2927</v>
      </c>
    </row>
    <row r="555" spans="1:1">
      <c r="A555" s="148">
        <v>45737</v>
      </c>
    </row>
    <row r="556" spans="1:1">
      <c r="A556" s="148">
        <v>45737</v>
      </c>
    </row>
    <row r="557" spans="1:1">
      <c r="A557" s="74" t="s">
        <v>2928</v>
      </c>
    </row>
    <row r="559" spans="1:1">
      <c r="A559" s="74" t="s">
        <v>2724</v>
      </c>
    </row>
    <row r="560" spans="1:1">
      <c r="A560" s="74" t="s">
        <v>2929</v>
      </c>
    </row>
    <row r="561" spans="1:1">
      <c r="A561" s="74" t="s">
        <v>2930</v>
      </c>
    </row>
    <row r="562" spans="1:1">
      <c r="A562" s="74" t="s">
        <v>2931</v>
      </c>
    </row>
    <row r="563" spans="1:1">
      <c r="A563" s="148">
        <v>45737</v>
      </c>
    </row>
    <row r="564" spans="1:1">
      <c r="A564" s="148">
        <v>45737</v>
      </c>
    </row>
    <row r="565" spans="1:1">
      <c r="A565" s="74" t="s">
        <v>2932</v>
      </c>
    </row>
    <row r="567" spans="1:1">
      <c r="A567" s="74" t="s">
        <v>2724</v>
      </c>
    </row>
    <row r="568" spans="1:1">
      <c r="A568" s="74" t="s">
        <v>2933</v>
      </c>
    </row>
    <row r="569" spans="1:1">
      <c r="A569" s="74" t="s">
        <v>2934</v>
      </c>
    </row>
    <row r="570" spans="1:1">
      <c r="A570" s="74" t="s">
        <v>2934</v>
      </c>
    </row>
    <row r="571" spans="1:1">
      <c r="A571" s="148">
        <v>45737</v>
      </c>
    </row>
    <row r="572" spans="1:1">
      <c r="A572" s="148">
        <v>45737</v>
      </c>
    </row>
    <row r="573" spans="1:1">
      <c r="A573" s="74" t="s">
        <v>2935</v>
      </c>
    </row>
    <row r="575" spans="1:1">
      <c r="A575" s="74" t="s">
        <v>2724</v>
      </c>
    </row>
    <row r="576" spans="1:1">
      <c r="A576" s="74" t="s">
        <v>2936</v>
      </c>
    </row>
    <row r="577" spans="1:1">
      <c r="A577" s="74" t="s">
        <v>2937</v>
      </c>
    </row>
    <row r="578" spans="1:1">
      <c r="A578" s="74" t="s">
        <v>2937</v>
      </c>
    </row>
    <row r="579" spans="1:1">
      <c r="A579" s="148">
        <v>45737</v>
      </c>
    </row>
    <row r="580" spans="1:1">
      <c r="A580" s="148">
        <v>45737</v>
      </c>
    </row>
    <row r="581" spans="1:1">
      <c r="A581" s="74" t="s">
        <v>2938</v>
      </c>
    </row>
    <row r="583" spans="1:1">
      <c r="A583" s="74" t="s">
        <v>2724</v>
      </c>
    </row>
    <row r="584" spans="1:1">
      <c r="A584" s="74" t="s">
        <v>2939</v>
      </c>
    </row>
    <row r="585" spans="1:1">
      <c r="A585" s="74" t="s">
        <v>2940</v>
      </c>
    </row>
    <row r="586" spans="1:1">
      <c r="A586" s="74" t="s">
        <v>2941</v>
      </c>
    </row>
    <row r="587" spans="1:1">
      <c r="A587" s="148">
        <v>45737</v>
      </c>
    </row>
    <row r="588" spans="1:1">
      <c r="A588" s="148">
        <v>45737</v>
      </c>
    </row>
    <row r="589" spans="1:1">
      <c r="A589" s="74" t="s">
        <v>2942</v>
      </c>
    </row>
    <row r="591" spans="1:1">
      <c r="A591" s="74" t="s">
        <v>2724</v>
      </c>
    </row>
    <row r="592" spans="1:1">
      <c r="A592" s="74" t="s">
        <v>2943</v>
      </c>
    </row>
    <row r="593" spans="1:1">
      <c r="A593" s="74" t="s">
        <v>2944</v>
      </c>
    </row>
    <row r="594" spans="1:1">
      <c r="A594" s="74" t="s">
        <v>2944</v>
      </c>
    </row>
    <row r="595" spans="1:1">
      <c r="A595" s="148">
        <v>45737</v>
      </c>
    </row>
    <row r="596" spans="1:1">
      <c r="A596" s="148">
        <v>45737</v>
      </c>
    </row>
    <row r="597" spans="1:1">
      <c r="A597" s="74" t="s">
        <v>2945</v>
      </c>
    </row>
    <row r="599" spans="1:1">
      <c r="A599" s="74" t="s">
        <v>2724</v>
      </c>
    </row>
    <row r="600" spans="1:1">
      <c r="A600" s="74" t="s">
        <v>2946</v>
      </c>
    </row>
    <row r="601" spans="1:1">
      <c r="A601" s="74" t="s">
        <v>2947</v>
      </c>
    </row>
    <row r="602" spans="1:1">
      <c r="A602" s="74" t="s">
        <v>2948</v>
      </c>
    </row>
    <row r="603" spans="1:1">
      <c r="A603" s="148">
        <v>45737</v>
      </c>
    </row>
    <row r="604" spans="1:1">
      <c r="A604" s="148">
        <v>45737</v>
      </c>
    </row>
    <row r="605" spans="1:1">
      <c r="A605" s="74" t="s">
        <v>2949</v>
      </c>
    </row>
    <row r="607" spans="1:1">
      <c r="A607" s="74" t="s">
        <v>2724</v>
      </c>
    </row>
    <row r="608" spans="1:1">
      <c r="A608" s="74" t="s">
        <v>2950</v>
      </c>
    </row>
    <row r="609" spans="1:1">
      <c r="A609" s="74" t="s">
        <v>2951</v>
      </c>
    </row>
    <row r="610" spans="1:1">
      <c r="A610" s="74" t="s">
        <v>2952</v>
      </c>
    </row>
    <row r="611" spans="1:1">
      <c r="A611" s="148">
        <v>45737</v>
      </c>
    </row>
    <row r="612" spans="1:1">
      <c r="A612" s="148">
        <v>45737</v>
      </c>
    </row>
    <row r="613" spans="1:1">
      <c r="A613" s="74" t="s">
        <v>2953</v>
      </c>
    </row>
    <row r="615" spans="1:1">
      <c r="A615" s="74" t="s">
        <v>2724</v>
      </c>
    </row>
    <row r="616" spans="1:1">
      <c r="A616" s="74" t="s">
        <v>2954</v>
      </c>
    </row>
    <row r="617" spans="1:1">
      <c r="A617" s="74" t="s">
        <v>2955</v>
      </c>
    </row>
    <row r="618" spans="1:1">
      <c r="A618" s="74" t="s">
        <v>2956</v>
      </c>
    </row>
    <row r="619" spans="1:1">
      <c r="A619" s="148">
        <v>45737</v>
      </c>
    </row>
    <row r="620" spans="1:1">
      <c r="A620" s="148">
        <v>45737</v>
      </c>
    </row>
    <row r="621" spans="1:1">
      <c r="A621" s="74" t="s">
        <v>2957</v>
      </c>
    </row>
    <row r="623" spans="1:1">
      <c r="A623" s="74" t="s">
        <v>2724</v>
      </c>
    </row>
    <row r="624" spans="1:1">
      <c r="A624" s="74" t="s">
        <v>2958</v>
      </c>
    </row>
    <row r="625" spans="1:1">
      <c r="A625" s="74" t="s">
        <v>2959</v>
      </c>
    </row>
    <row r="626" spans="1:1">
      <c r="A626" s="74" t="s">
        <v>2960</v>
      </c>
    </row>
    <row r="627" spans="1:1">
      <c r="A627" s="148">
        <v>45737</v>
      </c>
    </row>
    <row r="628" spans="1:1">
      <c r="A628" s="148">
        <v>45737</v>
      </c>
    </row>
    <row r="629" spans="1:1">
      <c r="A629" s="74" t="s">
        <v>2961</v>
      </c>
    </row>
    <row r="631" spans="1:1">
      <c r="A631" s="74" t="s">
        <v>2724</v>
      </c>
    </row>
    <row r="632" spans="1:1">
      <c r="A632" s="74" t="s">
        <v>2962</v>
      </c>
    </row>
    <row r="633" spans="1:1">
      <c r="A633" s="74" t="s">
        <v>2963</v>
      </c>
    </row>
    <row r="634" spans="1:1">
      <c r="A634" s="74" t="s">
        <v>2964</v>
      </c>
    </row>
    <row r="635" spans="1:1">
      <c r="A635" s="148">
        <v>45737</v>
      </c>
    </row>
    <row r="636" spans="1:1">
      <c r="A636" s="148">
        <v>45737</v>
      </c>
    </row>
    <row r="637" spans="1:1">
      <c r="A637" s="74" t="s">
        <v>2881</v>
      </c>
    </row>
    <row r="639" spans="1:1">
      <c r="A639" s="74" t="s">
        <v>2724</v>
      </c>
    </row>
    <row r="640" spans="1:1">
      <c r="A640" s="74" t="s">
        <v>2965</v>
      </c>
    </row>
    <row r="641" spans="1:1">
      <c r="A641" s="74" t="s">
        <v>2966</v>
      </c>
    </row>
    <row r="642" spans="1:1">
      <c r="A642" s="74" t="s">
        <v>2967</v>
      </c>
    </row>
    <row r="643" spans="1:1">
      <c r="A643" s="148">
        <v>45737</v>
      </c>
    </row>
    <row r="644" spans="1:1">
      <c r="A644" s="148">
        <v>45737</v>
      </c>
    </row>
    <row r="645" spans="1:1">
      <c r="A645" s="74" t="s">
        <v>2968</v>
      </c>
    </row>
    <row r="647" spans="1:1">
      <c r="A647" s="74" t="s">
        <v>2724</v>
      </c>
    </row>
    <row r="648" spans="1:1">
      <c r="A648" s="74" t="s">
        <v>2969</v>
      </c>
    </row>
    <row r="649" spans="1:1">
      <c r="A649" s="74" t="s">
        <v>2970</v>
      </c>
    </row>
    <row r="650" spans="1:1">
      <c r="A650" s="74" t="s">
        <v>2971</v>
      </c>
    </row>
    <row r="651" spans="1:1">
      <c r="A651" s="148">
        <v>45737</v>
      </c>
    </row>
    <row r="652" spans="1:1">
      <c r="A652" s="148">
        <v>45737</v>
      </c>
    </row>
    <row r="653" spans="1:1">
      <c r="A653" s="74" t="s">
        <v>2751</v>
      </c>
    </row>
    <row r="655" spans="1:1">
      <c r="A655" s="74" t="s">
        <v>2724</v>
      </c>
    </row>
    <row r="656" spans="1:1">
      <c r="A656" s="74" t="s">
        <v>2972</v>
      </c>
    </row>
    <row r="657" spans="1:1">
      <c r="A657" s="74" t="s">
        <v>2973</v>
      </c>
    </row>
    <row r="658" spans="1:1">
      <c r="A658" s="74" t="s">
        <v>2973</v>
      </c>
    </row>
    <row r="659" spans="1:1">
      <c r="A659" s="148">
        <v>45737</v>
      </c>
    </row>
    <row r="660" spans="1:1">
      <c r="A660" s="148">
        <v>45737</v>
      </c>
    </row>
    <row r="661" spans="1:1">
      <c r="A661" s="74" t="s">
        <v>2974</v>
      </c>
    </row>
    <row r="663" spans="1:1">
      <c r="A663" s="74" t="s">
        <v>2724</v>
      </c>
    </row>
    <row r="664" spans="1:1">
      <c r="A664" s="74" t="s">
        <v>2975</v>
      </c>
    </row>
    <row r="665" spans="1:1">
      <c r="A665" s="74" t="s">
        <v>2976</v>
      </c>
    </row>
    <row r="666" spans="1:1">
      <c r="A666" s="74" t="s">
        <v>2977</v>
      </c>
    </row>
    <row r="667" spans="1:1">
      <c r="A667" s="148">
        <v>45737</v>
      </c>
    </row>
    <row r="668" spans="1:1">
      <c r="A668" s="148">
        <v>45737</v>
      </c>
    </row>
    <row r="669" spans="1:1">
      <c r="A669" s="74" t="s">
        <v>2978</v>
      </c>
    </row>
    <row r="671" spans="1:1">
      <c r="A671" s="74" t="s">
        <v>2724</v>
      </c>
    </row>
    <row r="672" spans="1:1">
      <c r="A672" s="74" t="s">
        <v>2979</v>
      </c>
    </row>
    <row r="673" spans="1:1">
      <c r="A673" s="74" t="s">
        <v>2980</v>
      </c>
    </row>
    <row r="674" spans="1:1">
      <c r="A674" s="74" t="s">
        <v>2981</v>
      </c>
    </row>
    <row r="675" spans="1:1">
      <c r="A675" s="148">
        <v>45737</v>
      </c>
    </row>
    <row r="676" spans="1:1">
      <c r="A676" s="148">
        <v>45737</v>
      </c>
    </row>
    <row r="677" spans="1:1">
      <c r="A677" s="74" t="s">
        <v>2982</v>
      </c>
    </row>
    <row r="679" spans="1:1">
      <c r="A679" s="74" t="s">
        <v>2724</v>
      </c>
    </row>
    <row r="680" spans="1:1">
      <c r="A680" s="74" t="s">
        <v>2983</v>
      </c>
    </row>
    <row r="681" spans="1:1">
      <c r="A681" s="74" t="s">
        <v>2984</v>
      </c>
    </row>
    <row r="682" spans="1:1">
      <c r="A682" s="74" t="s">
        <v>2985</v>
      </c>
    </row>
    <row r="683" spans="1:1">
      <c r="A683" s="148">
        <v>45737</v>
      </c>
    </row>
    <row r="684" spans="1:1">
      <c r="A684" s="148">
        <v>45737</v>
      </c>
    </row>
    <row r="685" spans="1:1">
      <c r="A685" s="74" t="s">
        <v>2986</v>
      </c>
    </row>
    <row r="687" spans="1:1">
      <c r="A687" s="74" t="s">
        <v>2724</v>
      </c>
    </row>
    <row r="688" spans="1:1">
      <c r="A688" s="74" t="s">
        <v>2987</v>
      </c>
    </row>
    <row r="689" spans="1:1">
      <c r="A689" s="74" t="s">
        <v>2988</v>
      </c>
    </row>
    <row r="690" spans="1:1">
      <c r="A690" s="74" t="s">
        <v>2989</v>
      </c>
    </row>
    <row r="691" spans="1:1">
      <c r="A691" s="148">
        <v>45737</v>
      </c>
    </row>
    <row r="692" spans="1:1">
      <c r="A692" s="148">
        <v>45737</v>
      </c>
    </row>
    <row r="693" spans="1:1">
      <c r="A693" s="74" t="s">
        <v>2990</v>
      </c>
    </row>
    <row r="695" spans="1:1">
      <c r="A695" s="74" t="s">
        <v>2724</v>
      </c>
    </row>
    <row r="696" spans="1:1">
      <c r="A696" s="74" t="s">
        <v>2991</v>
      </c>
    </row>
    <row r="697" spans="1:1">
      <c r="A697" s="74" t="s">
        <v>2992</v>
      </c>
    </row>
    <row r="698" spans="1:1">
      <c r="A698" s="74" t="s">
        <v>2993</v>
      </c>
    </row>
    <row r="699" spans="1:1">
      <c r="A699" s="148">
        <v>45737</v>
      </c>
    </row>
    <row r="700" spans="1:1">
      <c r="A700" s="148">
        <v>45737</v>
      </c>
    </row>
    <row r="701" spans="1:1">
      <c r="A701" s="74" t="s">
        <v>2994</v>
      </c>
    </row>
    <row r="703" spans="1:1">
      <c r="A703" s="74" t="s">
        <v>2724</v>
      </c>
    </row>
    <row r="704" spans="1:1">
      <c r="A704" s="74" t="s">
        <v>2995</v>
      </c>
    </row>
    <row r="705" spans="1:1">
      <c r="A705" s="74" t="s">
        <v>2996</v>
      </c>
    </row>
    <row r="706" spans="1:1">
      <c r="A706" s="74" t="s">
        <v>2997</v>
      </c>
    </row>
    <row r="707" spans="1:1">
      <c r="A707" s="148">
        <v>45737</v>
      </c>
    </row>
    <row r="708" spans="1:1">
      <c r="A708" s="148">
        <v>45737</v>
      </c>
    </row>
    <row r="709" spans="1:1">
      <c r="A709" s="74" t="s">
        <v>2998</v>
      </c>
    </row>
    <row r="711" spans="1:1">
      <c r="A711" s="74" t="s">
        <v>2724</v>
      </c>
    </row>
    <row r="712" spans="1:1">
      <c r="A712" s="74" t="s">
        <v>2999</v>
      </c>
    </row>
    <row r="713" spans="1:1">
      <c r="A713" s="74" t="s">
        <v>3000</v>
      </c>
    </row>
    <row r="714" spans="1:1">
      <c r="A714" s="74" t="s">
        <v>3000</v>
      </c>
    </row>
    <row r="715" spans="1:1">
      <c r="A715" s="148">
        <v>45737</v>
      </c>
    </row>
    <row r="716" spans="1:1">
      <c r="A716" s="148">
        <v>45737</v>
      </c>
    </row>
    <row r="717" spans="1:1">
      <c r="A717" s="74" t="s">
        <v>2803</v>
      </c>
    </row>
    <row r="719" spans="1:1">
      <c r="A719" s="74" t="s">
        <v>2724</v>
      </c>
    </row>
    <row r="720" spans="1:1">
      <c r="A720" s="74" t="s">
        <v>3001</v>
      </c>
    </row>
    <row r="721" spans="1:1">
      <c r="A721" s="74" t="s">
        <v>3002</v>
      </c>
    </row>
    <row r="722" spans="1:1">
      <c r="A722" s="74" t="s">
        <v>3003</v>
      </c>
    </row>
    <row r="723" spans="1:1">
      <c r="A723" s="148">
        <v>45737</v>
      </c>
    </row>
    <row r="724" spans="1:1">
      <c r="A724" s="148">
        <v>45737</v>
      </c>
    </row>
    <row r="725" spans="1:1">
      <c r="A725" s="74" t="s">
        <v>3004</v>
      </c>
    </row>
    <row r="727" spans="1:1">
      <c r="A727" s="74" t="s">
        <v>2724</v>
      </c>
    </row>
    <row r="728" spans="1:1">
      <c r="A728" s="74" t="s">
        <v>3005</v>
      </c>
    </row>
    <row r="729" spans="1:1">
      <c r="A729" s="74" t="s">
        <v>3006</v>
      </c>
    </row>
    <row r="730" spans="1:1">
      <c r="A730" s="74" t="s">
        <v>3006</v>
      </c>
    </row>
    <row r="731" spans="1:1">
      <c r="A731" s="148">
        <v>45737</v>
      </c>
    </row>
    <row r="732" spans="1:1">
      <c r="A732" s="148">
        <v>45737</v>
      </c>
    </row>
    <row r="733" spans="1:1">
      <c r="A733" s="74" t="s">
        <v>3007</v>
      </c>
    </row>
    <row r="735" spans="1:1">
      <c r="A735" s="74" t="s">
        <v>2724</v>
      </c>
    </row>
    <row r="736" spans="1:1">
      <c r="A736" s="74" t="s">
        <v>3008</v>
      </c>
    </row>
    <row r="737" spans="1:1">
      <c r="A737" s="74" t="s">
        <v>3009</v>
      </c>
    </row>
    <row r="738" spans="1:1">
      <c r="A738" s="74" t="s">
        <v>3010</v>
      </c>
    </row>
    <row r="739" spans="1:1">
      <c r="A739" s="148">
        <v>45737</v>
      </c>
    </row>
    <row r="740" spans="1:1">
      <c r="A740" s="148">
        <v>45737</v>
      </c>
    </row>
    <row r="741" spans="1:1">
      <c r="A741" s="74" t="s">
        <v>3011</v>
      </c>
    </row>
    <row r="743" spans="1:1">
      <c r="A743" s="74" t="s">
        <v>2724</v>
      </c>
    </row>
    <row r="744" spans="1:1">
      <c r="A744" s="74" t="s">
        <v>3012</v>
      </c>
    </row>
    <row r="745" spans="1:1">
      <c r="A745" s="74" t="s">
        <v>3013</v>
      </c>
    </row>
    <row r="746" spans="1:1">
      <c r="A746" s="74" t="s">
        <v>3013</v>
      </c>
    </row>
    <row r="747" spans="1:1">
      <c r="A747" s="148">
        <v>45737</v>
      </c>
    </row>
    <row r="748" spans="1:1">
      <c r="A748" s="148">
        <v>45737</v>
      </c>
    </row>
    <row r="749" spans="1:1">
      <c r="A749" s="74" t="s">
        <v>3014</v>
      </c>
    </row>
    <row r="751" spans="1:1">
      <c r="A751" s="74" t="s">
        <v>2724</v>
      </c>
    </row>
    <row r="752" spans="1:1">
      <c r="A752" s="74" t="s">
        <v>3015</v>
      </c>
    </row>
    <row r="753" spans="1:1">
      <c r="A753" s="74" t="s">
        <v>3016</v>
      </c>
    </row>
    <row r="754" spans="1:1">
      <c r="A754" s="74" t="s">
        <v>3017</v>
      </c>
    </row>
    <row r="755" spans="1:1">
      <c r="A755" s="148">
        <v>45737</v>
      </c>
    </row>
    <row r="756" spans="1:1">
      <c r="A756" s="148">
        <v>45737</v>
      </c>
    </row>
    <row r="757" spans="1:1">
      <c r="A757" s="74" t="s">
        <v>3018</v>
      </c>
    </row>
    <row r="759" spans="1:1">
      <c r="A759" s="74" t="s">
        <v>2724</v>
      </c>
    </row>
    <row r="760" spans="1:1">
      <c r="A760" s="74" t="s">
        <v>3019</v>
      </c>
    </row>
    <row r="761" spans="1:1">
      <c r="A761" s="74" t="s">
        <v>3020</v>
      </c>
    </row>
    <row r="762" spans="1:1">
      <c r="A762" s="74" t="s">
        <v>3021</v>
      </c>
    </row>
    <row r="763" spans="1:1">
      <c r="A763" s="148">
        <v>45737</v>
      </c>
    </row>
    <row r="764" spans="1:1">
      <c r="A764" s="148">
        <v>45737</v>
      </c>
    </row>
    <row r="765" spans="1:1">
      <c r="A765" s="74" t="s">
        <v>3022</v>
      </c>
    </row>
    <row r="767" spans="1:1">
      <c r="A767" s="74" t="s">
        <v>2724</v>
      </c>
    </row>
    <row r="768" spans="1:1">
      <c r="A768" s="74" t="s">
        <v>3023</v>
      </c>
    </row>
    <row r="769" spans="1:1">
      <c r="A769" s="74" t="s">
        <v>3024</v>
      </c>
    </row>
    <row r="770" spans="1:1">
      <c r="A770" s="74" t="s">
        <v>3024</v>
      </c>
    </row>
    <row r="771" spans="1:1">
      <c r="A771" s="148">
        <v>45737</v>
      </c>
    </row>
    <row r="772" spans="1:1">
      <c r="A772" s="148">
        <v>45737</v>
      </c>
    </row>
    <row r="773" spans="1:1">
      <c r="A773" s="74" t="s">
        <v>3025</v>
      </c>
    </row>
    <row r="775" spans="1:1">
      <c r="A775" s="74" t="s">
        <v>2724</v>
      </c>
    </row>
    <row r="776" spans="1:1">
      <c r="A776" s="74" t="s">
        <v>3026</v>
      </c>
    </row>
    <row r="777" spans="1:1">
      <c r="A777" s="74" t="s">
        <v>3027</v>
      </c>
    </row>
    <row r="778" spans="1:1">
      <c r="A778" s="74" t="s">
        <v>3028</v>
      </c>
    </row>
    <row r="779" spans="1:1">
      <c r="A779" s="148">
        <v>45737</v>
      </c>
    </row>
    <row r="780" spans="1:1">
      <c r="A780" s="148">
        <v>45737</v>
      </c>
    </row>
    <row r="781" spans="1:1">
      <c r="A781" s="74" t="s">
        <v>3029</v>
      </c>
    </row>
    <row r="783" spans="1:1">
      <c r="A783" s="74" t="s">
        <v>2724</v>
      </c>
    </row>
    <row r="784" spans="1:1">
      <c r="A784" s="74" t="s">
        <v>3030</v>
      </c>
    </row>
    <row r="785" spans="1:1">
      <c r="A785" s="74" t="s">
        <v>3031</v>
      </c>
    </row>
    <row r="786" spans="1:1">
      <c r="A786" s="74" t="s">
        <v>3032</v>
      </c>
    </row>
    <row r="787" spans="1:1">
      <c r="A787" s="148">
        <v>45735</v>
      </c>
    </row>
    <row r="788" spans="1:1">
      <c r="A788" s="148">
        <v>45735</v>
      </c>
    </row>
    <row r="789" spans="1:1">
      <c r="A789" s="74" t="s">
        <v>3033</v>
      </c>
    </row>
    <row r="791" spans="1:1">
      <c r="A791" s="74" t="s">
        <v>2724</v>
      </c>
    </row>
    <row r="792" spans="1:1">
      <c r="A792" s="74" t="s">
        <v>3034</v>
      </c>
    </row>
    <row r="793" spans="1:1">
      <c r="A793" s="74" t="s">
        <v>3035</v>
      </c>
    </row>
    <row r="794" spans="1:1">
      <c r="A794" s="74" t="s">
        <v>3036</v>
      </c>
    </row>
    <row r="795" spans="1:1">
      <c r="A795" s="148">
        <v>45735</v>
      </c>
    </row>
    <row r="796" spans="1:1">
      <c r="A796" s="148">
        <v>45735</v>
      </c>
    </row>
    <row r="797" spans="1:1">
      <c r="A797" s="74" t="s">
        <v>3033</v>
      </c>
    </row>
    <row r="799" spans="1:1">
      <c r="A799" s="74" t="s">
        <v>2724</v>
      </c>
    </row>
    <row r="800" spans="1:1">
      <c r="A800" s="74" t="s">
        <v>3037</v>
      </c>
    </row>
    <row r="801" spans="1:1">
      <c r="A801" s="74" t="s">
        <v>3038</v>
      </c>
    </row>
    <row r="802" spans="1:1">
      <c r="A802" s="74" t="s">
        <v>3038</v>
      </c>
    </row>
    <row r="803" spans="1:1">
      <c r="A803" s="148">
        <v>45735</v>
      </c>
    </row>
    <row r="804" spans="1:1">
      <c r="A804" s="148">
        <v>45735</v>
      </c>
    </row>
    <row r="805" spans="1:1">
      <c r="A805" s="74" t="s">
        <v>3039</v>
      </c>
    </row>
    <row r="807" spans="1:1">
      <c r="A807" s="74" t="s">
        <v>2724</v>
      </c>
    </row>
    <row r="808" spans="1:1">
      <c r="A808" s="74" t="s">
        <v>3040</v>
      </c>
    </row>
    <row r="809" spans="1:1">
      <c r="A809" s="74" t="s">
        <v>3041</v>
      </c>
    </row>
    <row r="810" spans="1:1">
      <c r="A810" s="74" t="s">
        <v>3042</v>
      </c>
    </row>
    <row r="811" spans="1:1">
      <c r="A811" s="148">
        <v>45735</v>
      </c>
    </row>
    <row r="812" spans="1:1">
      <c r="A812" s="148">
        <v>45735</v>
      </c>
    </row>
    <row r="813" spans="1:1">
      <c r="A813" s="74" t="s">
        <v>3043</v>
      </c>
    </row>
    <row r="815" spans="1:1">
      <c r="A815" s="74" t="s">
        <v>2724</v>
      </c>
    </row>
    <row r="816" spans="1:1">
      <c r="A816" s="74" t="s">
        <v>3044</v>
      </c>
    </row>
    <row r="817" spans="1:1">
      <c r="A817" s="74" t="s">
        <v>3045</v>
      </c>
    </row>
    <row r="818" spans="1:1">
      <c r="A818" s="74" t="s">
        <v>3046</v>
      </c>
    </row>
    <row r="819" spans="1:1">
      <c r="A819" s="148">
        <v>45735</v>
      </c>
    </row>
    <row r="820" spans="1:1">
      <c r="A820" s="148">
        <v>45735</v>
      </c>
    </row>
    <row r="821" spans="1:1">
      <c r="A821" s="74" t="s">
        <v>3047</v>
      </c>
    </row>
    <row r="823" spans="1:1">
      <c r="A823" s="74" t="s">
        <v>2724</v>
      </c>
    </row>
    <row r="824" spans="1:1">
      <c r="A824" s="74" t="s">
        <v>3048</v>
      </c>
    </row>
    <row r="825" spans="1:1">
      <c r="A825" s="74" t="s">
        <v>3049</v>
      </c>
    </row>
    <row r="826" spans="1:1">
      <c r="A826" s="74" t="s">
        <v>3050</v>
      </c>
    </row>
    <row r="827" spans="1:1">
      <c r="A827" s="148">
        <v>45735</v>
      </c>
    </row>
    <row r="828" spans="1:1">
      <c r="A828" s="148">
        <v>45735</v>
      </c>
    </row>
    <row r="829" spans="1:1">
      <c r="A829" s="74" t="s">
        <v>3051</v>
      </c>
    </row>
    <row r="831" spans="1:1">
      <c r="A831" s="74" t="s">
        <v>2724</v>
      </c>
    </row>
    <row r="832" spans="1:1">
      <c r="A832" s="74" t="s">
        <v>3052</v>
      </c>
    </row>
    <row r="833" spans="1:1">
      <c r="A833" s="74" t="s">
        <v>3053</v>
      </c>
    </row>
    <row r="834" spans="1:1">
      <c r="A834" s="74" t="s">
        <v>3053</v>
      </c>
    </row>
    <row r="835" spans="1:1">
      <c r="A835" s="148">
        <v>45735</v>
      </c>
    </row>
    <row r="836" spans="1:1">
      <c r="A836" s="148">
        <v>45735</v>
      </c>
    </row>
    <row r="837" spans="1:1">
      <c r="A837" s="74" t="s">
        <v>3054</v>
      </c>
    </row>
    <row r="839" spans="1:1">
      <c r="A839" s="74" t="s">
        <v>2724</v>
      </c>
    </row>
    <row r="840" spans="1:1">
      <c r="A840" s="74" t="s">
        <v>3055</v>
      </c>
    </row>
    <row r="841" spans="1:1">
      <c r="A841" s="74" t="s">
        <v>3056</v>
      </c>
    </row>
    <row r="842" spans="1:1">
      <c r="A842" s="74" t="s">
        <v>3057</v>
      </c>
    </row>
    <row r="843" spans="1:1">
      <c r="A843" s="148">
        <v>45735</v>
      </c>
    </row>
    <row r="844" spans="1:1">
      <c r="A844" s="148">
        <v>45735</v>
      </c>
    </row>
    <row r="845" spans="1:1">
      <c r="A845" s="74" t="s">
        <v>3058</v>
      </c>
    </row>
    <row r="847" spans="1:1">
      <c r="A847" s="74" t="s">
        <v>2724</v>
      </c>
    </row>
    <row r="848" spans="1:1">
      <c r="A848" s="74" t="s">
        <v>3059</v>
      </c>
    </row>
    <row r="849" spans="1:1">
      <c r="A849" s="74" t="s">
        <v>3060</v>
      </c>
    </row>
    <row r="850" spans="1:1">
      <c r="A850" s="74" t="s">
        <v>3061</v>
      </c>
    </row>
    <row r="851" spans="1:1">
      <c r="A851" s="148">
        <v>45735</v>
      </c>
    </row>
    <row r="852" spans="1:1">
      <c r="A852" s="148">
        <v>45735</v>
      </c>
    </row>
    <row r="853" spans="1:1">
      <c r="A853" s="74" t="s">
        <v>3062</v>
      </c>
    </row>
    <row r="855" spans="1:1">
      <c r="A855" s="74" t="s">
        <v>2724</v>
      </c>
    </row>
    <row r="856" spans="1:1">
      <c r="A856" s="74" t="s">
        <v>3063</v>
      </c>
    </row>
    <row r="857" spans="1:1">
      <c r="A857" s="74" t="s">
        <v>3064</v>
      </c>
    </row>
    <row r="858" spans="1:1">
      <c r="A858" s="74" t="s">
        <v>3065</v>
      </c>
    </row>
    <row r="859" spans="1:1">
      <c r="A859" s="148">
        <v>45735</v>
      </c>
    </row>
    <row r="860" spans="1:1">
      <c r="A860" s="148">
        <v>45735</v>
      </c>
    </row>
    <row r="861" spans="1:1">
      <c r="A861" s="74" t="s">
        <v>3066</v>
      </c>
    </row>
    <row r="863" spans="1:1">
      <c r="A863" s="74" t="s">
        <v>2724</v>
      </c>
    </row>
    <row r="864" spans="1:1">
      <c r="A864" s="74" t="s">
        <v>3067</v>
      </c>
    </row>
    <row r="865" spans="1:1">
      <c r="A865" s="74" t="s">
        <v>3068</v>
      </c>
    </row>
    <row r="866" spans="1:1">
      <c r="A866" s="74" t="s">
        <v>3069</v>
      </c>
    </row>
    <row r="867" spans="1:1">
      <c r="A867" s="148">
        <v>45735</v>
      </c>
    </row>
    <row r="868" spans="1:1">
      <c r="A868" s="148">
        <v>45735</v>
      </c>
    </row>
    <row r="869" spans="1:1">
      <c r="A869" s="74" t="s">
        <v>3070</v>
      </c>
    </row>
    <row r="871" spans="1:1">
      <c r="A871" s="74" t="s">
        <v>2724</v>
      </c>
    </row>
    <row r="872" spans="1:1">
      <c r="A872" s="74" t="s">
        <v>3071</v>
      </c>
    </row>
    <row r="873" spans="1:1">
      <c r="A873" s="74" t="s">
        <v>3072</v>
      </c>
    </row>
    <row r="874" spans="1:1">
      <c r="A874" s="74" t="s">
        <v>3073</v>
      </c>
    </row>
    <row r="875" spans="1:1">
      <c r="A875" s="148">
        <v>45735</v>
      </c>
    </row>
    <row r="876" spans="1:1">
      <c r="A876" s="148">
        <v>45735</v>
      </c>
    </row>
    <row r="877" spans="1:1">
      <c r="A877" s="74" t="s">
        <v>3074</v>
      </c>
    </row>
    <row r="879" spans="1:1">
      <c r="A879" s="74" t="s">
        <v>2724</v>
      </c>
    </row>
    <row r="880" spans="1:1">
      <c r="A880" s="74" t="s">
        <v>3075</v>
      </c>
    </row>
    <row r="881" spans="1:1">
      <c r="A881" s="74" t="s">
        <v>3076</v>
      </c>
    </row>
    <row r="882" spans="1:1">
      <c r="A882" s="74" t="s">
        <v>3077</v>
      </c>
    </row>
    <row r="883" spans="1:1">
      <c r="A883" s="148">
        <v>45735</v>
      </c>
    </row>
    <row r="884" spans="1:1">
      <c r="A884" s="148">
        <v>45735</v>
      </c>
    </row>
    <row r="885" spans="1:1">
      <c r="A885" s="74" t="s">
        <v>3078</v>
      </c>
    </row>
    <row r="887" spans="1:1">
      <c r="A887" s="74" t="s">
        <v>2724</v>
      </c>
    </row>
    <row r="888" spans="1:1">
      <c r="A888" s="74" t="s">
        <v>3079</v>
      </c>
    </row>
    <row r="889" spans="1:1">
      <c r="A889" s="74" t="s">
        <v>3080</v>
      </c>
    </row>
    <row r="890" spans="1:1">
      <c r="A890" s="74" t="s">
        <v>3081</v>
      </c>
    </row>
    <row r="891" spans="1:1">
      <c r="A891" s="148">
        <v>45735</v>
      </c>
    </row>
    <row r="892" spans="1:1">
      <c r="A892" s="148">
        <v>45735</v>
      </c>
    </row>
    <row r="893" spans="1:1">
      <c r="A893" s="74" t="s">
        <v>3082</v>
      </c>
    </row>
    <row r="895" spans="1:1">
      <c r="A895" s="74" t="s">
        <v>2724</v>
      </c>
    </row>
    <row r="896" spans="1:1">
      <c r="A896" s="74" t="s">
        <v>3083</v>
      </c>
    </row>
    <row r="897" spans="1:1">
      <c r="A897" s="74" t="s">
        <v>3084</v>
      </c>
    </row>
    <row r="898" spans="1:1">
      <c r="A898" s="74" t="s">
        <v>3084</v>
      </c>
    </row>
    <row r="899" spans="1:1">
      <c r="A899" s="148">
        <v>45735</v>
      </c>
    </row>
    <row r="900" spans="1:1">
      <c r="A900" s="148">
        <v>45735</v>
      </c>
    </row>
    <row r="901" spans="1:1">
      <c r="A901" s="74" t="s">
        <v>3085</v>
      </c>
    </row>
    <row r="903" spans="1:1">
      <c r="A903" s="74" t="s">
        <v>2724</v>
      </c>
    </row>
    <row r="904" spans="1:1">
      <c r="A904" s="74" t="s">
        <v>3086</v>
      </c>
    </row>
    <row r="905" spans="1:1">
      <c r="A905" s="74" t="s">
        <v>3087</v>
      </c>
    </row>
    <row r="906" spans="1:1">
      <c r="A906" s="74" t="s">
        <v>3088</v>
      </c>
    </row>
    <row r="907" spans="1:1">
      <c r="A907" s="148">
        <v>45735</v>
      </c>
    </row>
    <row r="908" spans="1:1">
      <c r="A908" s="148">
        <v>45735</v>
      </c>
    </row>
    <row r="909" spans="1:1">
      <c r="A909" s="74" t="s">
        <v>3089</v>
      </c>
    </row>
    <row r="911" spans="1:1">
      <c r="A911" s="74" t="s">
        <v>2724</v>
      </c>
    </row>
    <row r="912" spans="1:1">
      <c r="A912" s="74" t="s">
        <v>3090</v>
      </c>
    </row>
    <row r="913" spans="1:1">
      <c r="A913" s="74" t="s">
        <v>3091</v>
      </c>
    </row>
    <row r="914" spans="1:1">
      <c r="A914" s="74" t="s">
        <v>3092</v>
      </c>
    </row>
    <row r="915" spans="1:1">
      <c r="A915" s="148">
        <v>45735</v>
      </c>
    </row>
    <row r="916" spans="1:1">
      <c r="A916" s="148">
        <v>45735</v>
      </c>
    </row>
    <row r="917" spans="1:1">
      <c r="A917" s="74" t="s">
        <v>3093</v>
      </c>
    </row>
    <row r="919" spans="1:1">
      <c r="A919" s="74" t="s">
        <v>2724</v>
      </c>
    </row>
    <row r="920" spans="1:1">
      <c r="A920" s="74" t="s">
        <v>3094</v>
      </c>
    </row>
    <row r="921" spans="1:1">
      <c r="A921" s="74" t="s">
        <v>3095</v>
      </c>
    </row>
    <row r="922" spans="1:1">
      <c r="A922" s="74" t="s">
        <v>3096</v>
      </c>
    </row>
    <row r="923" spans="1:1">
      <c r="A923" s="148">
        <v>45735</v>
      </c>
    </row>
    <row r="924" spans="1:1">
      <c r="A924" s="148">
        <v>45735</v>
      </c>
    </row>
    <row r="925" spans="1:1">
      <c r="A925" s="74" t="s">
        <v>3097</v>
      </c>
    </row>
    <row r="927" spans="1:1">
      <c r="A927" s="74" t="s">
        <v>2724</v>
      </c>
    </row>
    <row r="928" spans="1:1">
      <c r="A928" s="74" t="s">
        <v>3098</v>
      </c>
    </row>
    <row r="929" spans="1:1">
      <c r="A929" s="74" t="s">
        <v>3099</v>
      </c>
    </row>
    <row r="930" spans="1:1">
      <c r="A930" s="74" t="s">
        <v>3099</v>
      </c>
    </row>
    <row r="931" spans="1:1">
      <c r="A931" s="148">
        <v>45735</v>
      </c>
    </row>
    <row r="932" spans="1:1">
      <c r="A932" s="148">
        <v>45735</v>
      </c>
    </row>
    <row r="933" spans="1:1">
      <c r="A933" s="74" t="s">
        <v>3100</v>
      </c>
    </row>
    <row r="935" spans="1:1">
      <c r="A935" s="74" t="s">
        <v>2724</v>
      </c>
    </row>
    <row r="936" spans="1:1">
      <c r="A936" s="74" t="s">
        <v>3101</v>
      </c>
    </row>
    <row r="937" spans="1:1">
      <c r="A937" s="74" t="s">
        <v>3102</v>
      </c>
    </row>
    <row r="938" spans="1:1">
      <c r="A938" s="74" t="s">
        <v>3102</v>
      </c>
    </row>
    <row r="939" spans="1:1">
      <c r="A939" s="148">
        <v>45735</v>
      </c>
    </row>
    <row r="940" spans="1:1">
      <c r="A940" s="148">
        <v>45735</v>
      </c>
    </row>
    <row r="941" spans="1:1">
      <c r="A941" s="74" t="s">
        <v>3103</v>
      </c>
    </row>
    <row r="943" spans="1:1">
      <c r="A943" s="74" t="s">
        <v>2724</v>
      </c>
    </row>
    <row r="944" spans="1:1">
      <c r="A944" s="74" t="s">
        <v>3104</v>
      </c>
    </row>
    <row r="945" spans="1:1">
      <c r="A945" s="74" t="s">
        <v>3105</v>
      </c>
    </row>
    <row r="946" spans="1:1">
      <c r="A946" s="74" t="s">
        <v>3106</v>
      </c>
    </row>
    <row r="947" spans="1:1">
      <c r="A947" s="148">
        <v>45735</v>
      </c>
    </row>
    <row r="948" spans="1:1">
      <c r="A948" s="148">
        <v>45735</v>
      </c>
    </row>
    <row r="949" spans="1:1">
      <c r="A949" s="74" t="s">
        <v>3107</v>
      </c>
    </row>
    <row r="951" spans="1:1">
      <c r="A951" s="74" t="s">
        <v>2724</v>
      </c>
    </row>
    <row r="952" spans="1:1">
      <c r="A952" s="74" t="s">
        <v>3108</v>
      </c>
    </row>
    <row r="953" spans="1:1">
      <c r="A953" s="74" t="s">
        <v>3109</v>
      </c>
    </row>
    <row r="954" spans="1:1">
      <c r="A954" s="74" t="s">
        <v>3110</v>
      </c>
    </row>
    <row r="955" spans="1:1">
      <c r="A955" s="148">
        <v>45735</v>
      </c>
    </row>
    <row r="956" spans="1:1">
      <c r="A956" s="148">
        <v>45735</v>
      </c>
    </row>
    <row r="957" spans="1:1">
      <c r="A957" s="74" t="s">
        <v>3111</v>
      </c>
    </row>
    <row r="959" spans="1:1">
      <c r="A959" s="74" t="s">
        <v>2724</v>
      </c>
    </row>
    <row r="960" spans="1:1">
      <c r="A960" s="74" t="s">
        <v>3112</v>
      </c>
    </row>
    <row r="961" spans="1:1">
      <c r="A961" s="74" t="s">
        <v>3113</v>
      </c>
    </row>
    <row r="962" spans="1:1">
      <c r="A962" s="74" t="s">
        <v>3113</v>
      </c>
    </row>
    <row r="963" spans="1:1">
      <c r="A963" s="148">
        <v>45735</v>
      </c>
    </row>
    <row r="964" spans="1:1">
      <c r="A964" s="148">
        <v>45735</v>
      </c>
    </row>
    <row r="965" spans="1:1">
      <c r="A965" s="74" t="s">
        <v>3114</v>
      </c>
    </row>
    <row r="967" spans="1:1">
      <c r="A967" s="74" t="s">
        <v>2724</v>
      </c>
    </row>
    <row r="968" spans="1:1">
      <c r="A968" s="74" t="s">
        <v>3115</v>
      </c>
    </row>
    <row r="969" spans="1:1">
      <c r="A969" s="74" t="s">
        <v>3116</v>
      </c>
    </row>
    <row r="970" spans="1:1">
      <c r="A970" s="74" t="s">
        <v>3117</v>
      </c>
    </row>
    <row r="971" spans="1:1">
      <c r="A971" s="148">
        <v>45735</v>
      </c>
    </row>
    <row r="972" spans="1:1">
      <c r="A972" s="148">
        <v>45735</v>
      </c>
    </row>
    <row r="973" spans="1:1">
      <c r="A973" s="74" t="s">
        <v>3118</v>
      </c>
    </row>
    <row r="975" spans="1:1">
      <c r="A975" s="74" t="s">
        <v>2724</v>
      </c>
    </row>
    <row r="976" spans="1:1">
      <c r="A976" s="74" t="s">
        <v>3119</v>
      </c>
    </row>
    <row r="977" spans="1:1">
      <c r="A977" s="74" t="s">
        <v>3120</v>
      </c>
    </row>
    <row r="978" spans="1:1">
      <c r="A978" s="74" t="s">
        <v>3121</v>
      </c>
    </row>
    <row r="979" spans="1:1">
      <c r="A979" s="148">
        <v>45735</v>
      </c>
    </row>
    <row r="980" spans="1:1">
      <c r="A980" s="148">
        <v>45735</v>
      </c>
    </row>
    <row r="981" spans="1:1">
      <c r="A981" s="74" t="s">
        <v>3122</v>
      </c>
    </row>
    <row r="983" spans="1:1">
      <c r="A983" s="74" t="s">
        <v>2724</v>
      </c>
    </row>
    <row r="984" spans="1:1">
      <c r="A984" s="74" t="s">
        <v>3123</v>
      </c>
    </row>
    <row r="985" spans="1:1">
      <c r="A985" s="74" t="s">
        <v>3124</v>
      </c>
    </row>
    <row r="986" spans="1:1">
      <c r="A986" s="74" t="s">
        <v>3124</v>
      </c>
    </row>
    <row r="987" spans="1:1">
      <c r="A987" s="148">
        <v>45735</v>
      </c>
    </row>
    <row r="988" spans="1:1">
      <c r="A988" s="148">
        <v>45735</v>
      </c>
    </row>
    <row r="989" spans="1:1">
      <c r="A989" s="74" t="s">
        <v>3125</v>
      </c>
    </row>
    <row r="991" spans="1:1">
      <c r="A991" s="74" t="s">
        <v>2724</v>
      </c>
    </row>
    <row r="992" spans="1:1">
      <c r="A992" s="74" t="s">
        <v>3126</v>
      </c>
    </row>
    <row r="993" spans="1:1">
      <c r="A993" s="74" t="s">
        <v>3127</v>
      </c>
    </row>
    <row r="994" spans="1:1">
      <c r="A994" s="74" t="s">
        <v>3128</v>
      </c>
    </row>
    <row r="995" spans="1:1">
      <c r="A995" s="148">
        <v>45735</v>
      </c>
    </row>
    <row r="996" spans="1:1">
      <c r="A996" s="148">
        <v>45735</v>
      </c>
    </row>
    <row r="997" spans="1:1">
      <c r="A997" s="74" t="s">
        <v>3129</v>
      </c>
    </row>
    <row r="999" spans="1:1">
      <c r="A999" s="74" t="s">
        <v>2724</v>
      </c>
    </row>
    <row r="1000" spans="1:1">
      <c r="A1000" s="74" t="s">
        <v>3130</v>
      </c>
    </row>
    <row r="1001" spans="1:1">
      <c r="A1001" s="74" t="s">
        <v>3131</v>
      </c>
    </row>
    <row r="1002" spans="1:1">
      <c r="A1002" s="74" t="s">
        <v>3132</v>
      </c>
    </row>
    <row r="1003" spans="1:1">
      <c r="A1003" s="148">
        <v>45735</v>
      </c>
    </row>
    <row r="1004" spans="1:1">
      <c r="A1004" s="148">
        <v>45735</v>
      </c>
    </row>
    <row r="1005" spans="1:1">
      <c r="A1005" s="74" t="s">
        <v>3133</v>
      </c>
    </row>
    <row r="1007" spans="1:1">
      <c r="A1007" s="74" t="s">
        <v>2724</v>
      </c>
    </row>
    <row r="1008" spans="1:1">
      <c r="A1008" s="74" t="s">
        <v>3134</v>
      </c>
    </row>
    <row r="1009" spans="1:1">
      <c r="A1009" s="74" t="s">
        <v>3135</v>
      </c>
    </row>
    <row r="1010" spans="1:1">
      <c r="A1010" s="74" t="s">
        <v>3135</v>
      </c>
    </row>
    <row r="1011" spans="1:1">
      <c r="A1011" s="148">
        <v>45735</v>
      </c>
    </row>
    <row r="1012" spans="1:1">
      <c r="A1012" s="148">
        <v>45735</v>
      </c>
    </row>
    <row r="1013" spans="1:1">
      <c r="A1013" s="74" t="s">
        <v>3136</v>
      </c>
    </row>
    <row r="1015" spans="1:1">
      <c r="A1015" s="74" t="s">
        <v>2724</v>
      </c>
    </row>
    <row r="1016" spans="1:1">
      <c r="A1016" s="74" t="s">
        <v>3137</v>
      </c>
    </row>
    <row r="1017" spans="1:1">
      <c r="A1017" s="74" t="s">
        <v>3138</v>
      </c>
    </row>
    <row r="1018" spans="1:1">
      <c r="A1018" s="74" t="s">
        <v>3139</v>
      </c>
    </row>
    <row r="1019" spans="1:1">
      <c r="A1019" s="148">
        <v>45735</v>
      </c>
    </row>
    <row r="1020" spans="1:1">
      <c r="A1020" s="148">
        <v>45735</v>
      </c>
    </row>
    <row r="1021" spans="1:1">
      <c r="A1021" s="74" t="s">
        <v>3140</v>
      </c>
    </row>
    <row r="1023" spans="1:1">
      <c r="A1023" s="74" t="s">
        <v>2724</v>
      </c>
    </row>
    <row r="1024" spans="1:1">
      <c r="A1024" s="74" t="s">
        <v>3141</v>
      </c>
    </row>
    <row r="1025" spans="1:1">
      <c r="A1025" s="74" t="s">
        <v>3142</v>
      </c>
    </row>
    <row r="1026" spans="1:1">
      <c r="A1026" s="74" t="s">
        <v>3143</v>
      </c>
    </row>
    <row r="1027" spans="1:1">
      <c r="A1027" s="148">
        <v>45735</v>
      </c>
    </row>
    <row r="1028" spans="1:1">
      <c r="A1028" s="148">
        <v>45735</v>
      </c>
    </row>
    <row r="1029" spans="1:1">
      <c r="A1029" s="74" t="s">
        <v>3144</v>
      </c>
    </row>
    <row r="1031" spans="1:1">
      <c r="A1031" s="74" t="s">
        <v>2724</v>
      </c>
    </row>
    <row r="1032" spans="1:1">
      <c r="A1032" s="74" t="s">
        <v>3145</v>
      </c>
    </row>
    <row r="1033" spans="1:1">
      <c r="A1033" s="74" t="s">
        <v>3146</v>
      </c>
    </row>
    <row r="1034" spans="1:1">
      <c r="A1034" s="74" t="s">
        <v>3147</v>
      </c>
    </row>
    <row r="1035" spans="1:1">
      <c r="A1035" s="148">
        <v>45735</v>
      </c>
    </row>
    <row r="1036" spans="1:1">
      <c r="A1036" s="148">
        <v>45735</v>
      </c>
    </row>
    <row r="1037" spans="1:1">
      <c r="A1037" s="74" t="s">
        <v>3148</v>
      </c>
    </row>
    <row r="1039" spans="1:1">
      <c r="A1039" s="74" t="s">
        <v>2724</v>
      </c>
    </row>
    <row r="1040" spans="1:1">
      <c r="A1040" s="74" t="s">
        <v>3149</v>
      </c>
    </row>
    <row r="1041" spans="1:1">
      <c r="A1041" s="74" t="s">
        <v>3150</v>
      </c>
    </row>
    <row r="1042" spans="1:1">
      <c r="A1042" s="74" t="s">
        <v>3151</v>
      </c>
    </row>
    <row r="1043" spans="1:1">
      <c r="A1043" s="148">
        <v>45735</v>
      </c>
    </row>
    <row r="1044" spans="1:1">
      <c r="A1044" s="148">
        <v>45735</v>
      </c>
    </row>
    <row r="1045" spans="1:1">
      <c r="A1045" s="74" t="s">
        <v>3152</v>
      </c>
    </row>
    <row r="1047" spans="1:1">
      <c r="A1047" s="74" t="s">
        <v>2724</v>
      </c>
    </row>
    <row r="1048" spans="1:1">
      <c r="A1048" s="74" t="s">
        <v>3153</v>
      </c>
    </row>
    <row r="1049" spans="1:1">
      <c r="A1049" s="74" t="s">
        <v>3154</v>
      </c>
    </row>
    <row r="1050" spans="1:1">
      <c r="A1050" s="74" t="s">
        <v>3155</v>
      </c>
    </row>
    <row r="1051" spans="1:1">
      <c r="A1051" s="148">
        <v>45735</v>
      </c>
    </row>
    <row r="1052" spans="1:1">
      <c r="A1052" s="148">
        <v>45735</v>
      </c>
    </row>
    <row r="1053" spans="1:1">
      <c r="A1053" s="74" t="s">
        <v>3156</v>
      </c>
    </row>
    <row r="1055" spans="1:1">
      <c r="A1055" s="74" t="s">
        <v>2724</v>
      </c>
    </row>
    <row r="1056" spans="1:1">
      <c r="A1056" s="74" t="s">
        <v>3157</v>
      </c>
    </row>
    <row r="1057" spans="1:1">
      <c r="A1057" s="74" t="s">
        <v>3158</v>
      </c>
    </row>
    <row r="1058" spans="1:1">
      <c r="A1058" s="74" t="s">
        <v>3159</v>
      </c>
    </row>
    <row r="1059" spans="1:1">
      <c r="A1059" s="148">
        <v>45735</v>
      </c>
    </row>
    <row r="1060" spans="1:1">
      <c r="A1060" s="148">
        <v>45735</v>
      </c>
    </row>
    <row r="1061" spans="1:1">
      <c r="A1061" s="74" t="s">
        <v>3160</v>
      </c>
    </row>
    <row r="1063" spans="1:1">
      <c r="A1063" s="74" t="s">
        <v>2724</v>
      </c>
    </row>
    <row r="1064" spans="1:1">
      <c r="A1064" s="74" t="s">
        <v>3161</v>
      </c>
    </row>
    <row r="1065" spans="1:1">
      <c r="A1065" s="74" t="s">
        <v>3162</v>
      </c>
    </row>
    <row r="1066" spans="1:1">
      <c r="A1066" s="74" t="s">
        <v>3162</v>
      </c>
    </row>
    <row r="1067" spans="1:1">
      <c r="A1067" s="148">
        <v>45735</v>
      </c>
    </row>
    <row r="1068" spans="1:1">
      <c r="A1068" s="148">
        <v>45735</v>
      </c>
    </row>
    <row r="1069" spans="1:1">
      <c r="A1069" s="74" t="s">
        <v>3163</v>
      </c>
    </row>
    <row r="1071" spans="1:1">
      <c r="A1071" s="74" t="s">
        <v>2724</v>
      </c>
    </row>
    <row r="1072" spans="1:1">
      <c r="A1072" s="74" t="s">
        <v>3164</v>
      </c>
    </row>
    <row r="1073" spans="1:1">
      <c r="A1073" s="74" t="s">
        <v>3165</v>
      </c>
    </row>
    <row r="1074" spans="1:1">
      <c r="A1074" s="74" t="s">
        <v>3165</v>
      </c>
    </row>
    <row r="1075" spans="1:1">
      <c r="A1075" s="148">
        <v>45735</v>
      </c>
    </row>
    <row r="1076" spans="1:1">
      <c r="A1076" s="148">
        <v>45735</v>
      </c>
    </row>
    <row r="1077" spans="1:1">
      <c r="A1077" s="74" t="s">
        <v>3166</v>
      </c>
    </row>
    <row r="1079" spans="1:1">
      <c r="A1079" s="74" t="s">
        <v>2724</v>
      </c>
    </row>
    <row r="1080" spans="1:1">
      <c r="A1080" s="74" t="s">
        <v>3167</v>
      </c>
    </row>
    <row r="1081" spans="1:1">
      <c r="A1081" s="74" t="s">
        <v>3168</v>
      </c>
    </row>
    <row r="1082" spans="1:1">
      <c r="A1082" s="74" t="s">
        <v>3168</v>
      </c>
    </row>
    <row r="1083" spans="1:1">
      <c r="A1083" s="148">
        <v>45735</v>
      </c>
    </row>
    <row r="1084" spans="1:1">
      <c r="A1084" s="148">
        <v>45735</v>
      </c>
    </row>
    <row r="1085" spans="1:1">
      <c r="A1085" s="74" t="s">
        <v>3169</v>
      </c>
    </row>
    <row r="1087" spans="1:1">
      <c r="A1087" s="74" t="s">
        <v>2724</v>
      </c>
    </row>
    <row r="1088" spans="1:1">
      <c r="A1088" s="74" t="s">
        <v>3170</v>
      </c>
    </row>
    <row r="1089" spans="1:1">
      <c r="A1089" s="74" t="s">
        <v>3171</v>
      </c>
    </row>
    <row r="1090" spans="1:1">
      <c r="A1090" s="74" t="s">
        <v>3171</v>
      </c>
    </row>
    <row r="1091" spans="1:1">
      <c r="A1091" s="148">
        <v>45735</v>
      </c>
    </row>
    <row r="1092" spans="1:1">
      <c r="A1092" s="148">
        <v>45735</v>
      </c>
    </row>
    <row r="1093" spans="1:1">
      <c r="A1093" s="74" t="s">
        <v>3172</v>
      </c>
    </row>
    <row r="1095" spans="1:1">
      <c r="A1095" s="74" t="s">
        <v>2724</v>
      </c>
    </row>
    <row r="1096" spans="1:1">
      <c r="A1096" s="74" t="s">
        <v>3173</v>
      </c>
    </row>
    <row r="1097" spans="1:1">
      <c r="A1097" s="74" t="s">
        <v>3174</v>
      </c>
    </row>
    <row r="1098" spans="1:1">
      <c r="A1098" s="74" t="s">
        <v>3174</v>
      </c>
    </row>
    <row r="1099" spans="1:1">
      <c r="A1099" s="148">
        <v>45735</v>
      </c>
    </row>
    <row r="1100" spans="1:1">
      <c r="A1100" s="148">
        <v>45735</v>
      </c>
    </row>
    <row r="1101" spans="1:1">
      <c r="A1101" s="74" t="s">
        <v>3175</v>
      </c>
    </row>
    <row r="1103" spans="1:1">
      <c r="A1103" s="74" t="s">
        <v>2724</v>
      </c>
    </row>
    <row r="1104" spans="1:1">
      <c r="A1104" s="74" t="s">
        <v>3176</v>
      </c>
    </row>
    <row r="1105" spans="1:1">
      <c r="A1105" s="74" t="s">
        <v>3177</v>
      </c>
    </row>
    <row r="1106" spans="1:1">
      <c r="A1106" s="74" t="s">
        <v>3177</v>
      </c>
    </row>
    <row r="1107" spans="1:1">
      <c r="A1107" s="148">
        <v>45735</v>
      </c>
    </row>
    <row r="1108" spans="1:1">
      <c r="A1108" s="148">
        <v>45735</v>
      </c>
    </row>
    <row r="1109" spans="1:1">
      <c r="A1109" s="74" t="s">
        <v>3178</v>
      </c>
    </row>
    <row r="1111" spans="1:1">
      <c r="A1111" s="74" t="s">
        <v>2724</v>
      </c>
    </row>
    <row r="1112" spans="1:1">
      <c r="A1112" s="74" t="s">
        <v>3179</v>
      </c>
    </row>
    <row r="1113" spans="1:1">
      <c r="A1113" s="74" t="s">
        <v>3180</v>
      </c>
    </row>
    <row r="1114" spans="1:1">
      <c r="A1114" s="74" t="s">
        <v>3181</v>
      </c>
    </row>
    <row r="1115" spans="1:1">
      <c r="A1115" s="148">
        <v>45735</v>
      </c>
    </row>
    <row r="1116" spans="1:1">
      <c r="A1116" s="148">
        <v>45735</v>
      </c>
    </row>
    <row r="1117" spans="1:1">
      <c r="A1117" s="74" t="s">
        <v>3182</v>
      </c>
    </row>
    <row r="1119" spans="1:1">
      <c r="A1119" s="74" t="s">
        <v>2724</v>
      </c>
    </row>
    <row r="1120" spans="1:1">
      <c r="A1120" s="74" t="s">
        <v>3183</v>
      </c>
    </row>
    <row r="1121" spans="1:1">
      <c r="A1121" s="74" t="s">
        <v>3184</v>
      </c>
    </row>
    <row r="1122" spans="1:1">
      <c r="A1122" s="74" t="s">
        <v>3185</v>
      </c>
    </row>
    <row r="1123" spans="1:1">
      <c r="A1123" s="148">
        <v>45735</v>
      </c>
    </row>
    <row r="1124" spans="1:1">
      <c r="A1124" s="148">
        <v>45735</v>
      </c>
    </row>
    <row r="1125" spans="1:1">
      <c r="A1125" s="74" t="s">
        <v>3186</v>
      </c>
    </row>
    <row r="1127" spans="1:1">
      <c r="A1127" s="74" t="s">
        <v>2724</v>
      </c>
    </row>
    <row r="1128" spans="1:1">
      <c r="A1128" s="74" t="s">
        <v>3187</v>
      </c>
    </row>
    <row r="1129" spans="1:1">
      <c r="A1129" s="74" t="s">
        <v>3188</v>
      </c>
    </row>
    <row r="1130" spans="1:1">
      <c r="A1130" s="74" t="s">
        <v>3189</v>
      </c>
    </row>
    <row r="1131" spans="1:1">
      <c r="A1131" s="148">
        <v>45735</v>
      </c>
    </row>
    <row r="1132" spans="1:1">
      <c r="A1132" s="148">
        <v>45735</v>
      </c>
    </row>
    <row r="1133" spans="1:1">
      <c r="A1133" s="74" t="s">
        <v>3190</v>
      </c>
    </row>
    <row r="1135" spans="1:1">
      <c r="A1135" s="74" t="s">
        <v>2724</v>
      </c>
    </row>
    <row r="1136" spans="1:1">
      <c r="A1136" s="74" t="s">
        <v>3191</v>
      </c>
    </row>
    <row r="1137" spans="1:1">
      <c r="A1137" s="74" t="s">
        <v>3192</v>
      </c>
    </row>
    <row r="1138" spans="1:1">
      <c r="A1138" s="74" t="s">
        <v>3192</v>
      </c>
    </row>
    <row r="1139" spans="1:1">
      <c r="A1139" s="148">
        <v>45735</v>
      </c>
    </row>
    <row r="1140" spans="1:1">
      <c r="A1140" s="148">
        <v>45735</v>
      </c>
    </row>
    <row r="1141" spans="1:1">
      <c r="A1141" s="74" t="s">
        <v>3193</v>
      </c>
    </row>
    <row r="1143" spans="1:1">
      <c r="A1143" s="74" t="s">
        <v>2724</v>
      </c>
    </row>
    <row r="1144" spans="1:1">
      <c r="A1144" s="74" t="s">
        <v>3194</v>
      </c>
    </row>
    <row r="1145" spans="1:1">
      <c r="A1145" s="74" t="s">
        <v>3195</v>
      </c>
    </row>
    <row r="1146" spans="1:1">
      <c r="A1146" s="74" t="s">
        <v>3196</v>
      </c>
    </row>
    <row r="1147" spans="1:1">
      <c r="A1147" s="148">
        <v>45735</v>
      </c>
    </row>
    <row r="1148" spans="1:1">
      <c r="A1148" s="148">
        <v>45735</v>
      </c>
    </row>
    <row r="1149" spans="1:1">
      <c r="A1149" s="74" t="s">
        <v>2719</v>
      </c>
    </row>
    <row r="1151" spans="1:1">
      <c r="A1151" s="74" t="s">
        <v>2724</v>
      </c>
    </row>
    <row r="1152" spans="1:1">
      <c r="A1152" s="74" t="s">
        <v>3197</v>
      </c>
    </row>
    <row r="1153" spans="1:1">
      <c r="A1153" s="74" t="s">
        <v>3198</v>
      </c>
    </row>
    <row r="1154" spans="1:1">
      <c r="A1154" s="74" t="s">
        <v>3199</v>
      </c>
    </row>
    <row r="1155" spans="1:1">
      <c r="A1155" s="148">
        <v>45735</v>
      </c>
    </row>
    <row r="1156" spans="1:1">
      <c r="A1156" s="148">
        <v>45735</v>
      </c>
    </row>
    <row r="1157" spans="1:1">
      <c r="A1157" s="74" t="s">
        <v>3200</v>
      </c>
    </row>
    <row r="1159" spans="1:1">
      <c r="A1159" s="74" t="s">
        <v>2724</v>
      </c>
    </row>
    <row r="1160" spans="1:1">
      <c r="A1160" s="74" t="s">
        <v>3201</v>
      </c>
    </row>
    <row r="1161" spans="1:1">
      <c r="A1161" s="74" t="s">
        <v>3202</v>
      </c>
    </row>
    <row r="1162" spans="1:1">
      <c r="A1162" s="74" t="s">
        <v>3203</v>
      </c>
    </row>
    <row r="1163" spans="1:1">
      <c r="A1163" s="148">
        <v>45735</v>
      </c>
    </row>
    <row r="1164" spans="1:1">
      <c r="A1164" s="148">
        <v>45735</v>
      </c>
    </row>
    <row r="1165" spans="1:1">
      <c r="A1165" s="74" t="s">
        <v>3204</v>
      </c>
    </row>
    <row r="1167" spans="1:1">
      <c r="A1167" s="74" t="s">
        <v>2724</v>
      </c>
    </row>
    <row r="1168" spans="1:1">
      <c r="A1168" s="74" t="s">
        <v>3205</v>
      </c>
    </row>
    <row r="1169" spans="1:1">
      <c r="A1169" s="74" t="s">
        <v>3206</v>
      </c>
    </row>
    <row r="1170" spans="1:1">
      <c r="A1170" s="74" t="s">
        <v>3207</v>
      </c>
    </row>
    <row r="1171" spans="1:1">
      <c r="A1171" s="148">
        <v>45735</v>
      </c>
    </row>
    <row r="1172" spans="1:1">
      <c r="A1172" s="148">
        <v>45735</v>
      </c>
    </row>
    <row r="1173" spans="1:1">
      <c r="A1173" s="74" t="s">
        <v>3208</v>
      </c>
    </row>
    <row r="1175" spans="1:1">
      <c r="A1175" s="74" t="s">
        <v>2724</v>
      </c>
    </row>
    <row r="1176" spans="1:1">
      <c r="A1176" s="74" t="s">
        <v>3209</v>
      </c>
    </row>
    <row r="1177" spans="1:1">
      <c r="A1177" s="74" t="s">
        <v>3210</v>
      </c>
    </row>
    <row r="1178" spans="1:1">
      <c r="A1178" s="74" t="s">
        <v>3211</v>
      </c>
    </row>
    <row r="1179" spans="1:1">
      <c r="A1179" s="148">
        <v>45735</v>
      </c>
    </row>
    <row r="1180" spans="1:1">
      <c r="A1180" s="148">
        <v>45735</v>
      </c>
    </row>
    <row r="1181" spans="1:1">
      <c r="A1181" s="74" t="s">
        <v>3212</v>
      </c>
    </row>
    <row r="1183" spans="1:1">
      <c r="A1183" s="74" t="s">
        <v>2724</v>
      </c>
    </row>
    <row r="1184" spans="1:1">
      <c r="A1184" s="74" t="s">
        <v>3213</v>
      </c>
    </row>
    <row r="1185" spans="1:1">
      <c r="A1185" s="74" t="s">
        <v>3214</v>
      </c>
    </row>
    <row r="1186" spans="1:1">
      <c r="A1186" s="74" t="s">
        <v>3214</v>
      </c>
    </row>
    <row r="1187" spans="1:1">
      <c r="A1187" s="148">
        <v>45735</v>
      </c>
    </row>
    <row r="1188" spans="1:1">
      <c r="A1188" s="148">
        <v>45735</v>
      </c>
    </row>
    <row r="1189" spans="1:1">
      <c r="A1189" s="74" t="s">
        <v>3215</v>
      </c>
    </row>
    <row r="1191" spans="1:1">
      <c r="A1191" s="74" t="s">
        <v>2724</v>
      </c>
    </row>
    <row r="1192" spans="1:1">
      <c r="A1192" s="74" t="s">
        <v>3216</v>
      </c>
    </row>
    <row r="1193" spans="1:1">
      <c r="A1193" s="74" t="s">
        <v>3217</v>
      </c>
    </row>
    <row r="1194" spans="1:1">
      <c r="A1194" s="74" t="s">
        <v>3218</v>
      </c>
    </row>
    <row r="1195" spans="1:1">
      <c r="A1195" s="148">
        <v>45735</v>
      </c>
    </row>
    <row r="1196" spans="1:1">
      <c r="A1196" s="148">
        <v>45735</v>
      </c>
    </row>
    <row r="1197" spans="1:1">
      <c r="A1197" s="74" t="s">
        <v>3219</v>
      </c>
    </row>
    <row r="1199" spans="1:1">
      <c r="A1199" s="74" t="s">
        <v>2724</v>
      </c>
    </row>
    <row r="1200" spans="1:1">
      <c r="A1200" s="74" t="s">
        <v>3220</v>
      </c>
    </row>
    <row r="1201" spans="1:1">
      <c r="A1201" s="74" t="s">
        <v>3221</v>
      </c>
    </row>
    <row r="1202" spans="1:1">
      <c r="A1202" s="74" t="s">
        <v>3221</v>
      </c>
    </row>
    <row r="1203" spans="1:1">
      <c r="A1203" s="148">
        <v>45735</v>
      </c>
    </row>
    <row r="1204" spans="1:1">
      <c r="A1204" s="148">
        <v>45735</v>
      </c>
    </row>
    <row r="1205" spans="1:1">
      <c r="A1205" s="74" t="s">
        <v>3004</v>
      </c>
    </row>
    <row r="1207" spans="1:1">
      <c r="A1207" s="74" t="s">
        <v>2724</v>
      </c>
    </row>
    <row r="1208" spans="1:1">
      <c r="A1208" s="74" t="s">
        <v>3222</v>
      </c>
    </row>
    <row r="1209" spans="1:1">
      <c r="A1209" s="74" t="s">
        <v>3223</v>
      </c>
    </row>
    <row r="1210" spans="1:1">
      <c r="A1210" s="74" t="s">
        <v>3224</v>
      </c>
    </row>
    <row r="1211" spans="1:1">
      <c r="A1211" s="148">
        <v>45735</v>
      </c>
    </row>
    <row r="1212" spans="1:1">
      <c r="A1212" s="148">
        <v>45735</v>
      </c>
    </row>
    <row r="1213" spans="1:1">
      <c r="A1213" s="74" t="s">
        <v>3225</v>
      </c>
    </row>
    <row r="1215" spans="1:1">
      <c r="A1215" s="74" t="s">
        <v>2724</v>
      </c>
    </row>
    <row r="1216" spans="1:1">
      <c r="A1216" s="74" t="s">
        <v>3226</v>
      </c>
    </row>
    <row r="1217" spans="1:1">
      <c r="A1217" s="74" t="s">
        <v>3227</v>
      </c>
    </row>
    <row r="1218" spans="1:1">
      <c r="A1218" s="74" t="s">
        <v>3228</v>
      </c>
    </row>
    <row r="1219" spans="1:1">
      <c r="A1219" s="148">
        <v>45735</v>
      </c>
    </row>
    <row r="1220" spans="1:1">
      <c r="A1220" s="148">
        <v>45735</v>
      </c>
    </row>
    <row r="1221" spans="1:1">
      <c r="A1221" s="74" t="s">
        <v>3190</v>
      </c>
    </row>
    <row r="1223" spans="1:1">
      <c r="A1223" s="74" t="s">
        <v>2724</v>
      </c>
    </row>
    <row r="1224" spans="1:1">
      <c r="A1224" s="74" t="s">
        <v>3229</v>
      </c>
    </row>
    <row r="1225" spans="1:1">
      <c r="A1225" s="74" t="s">
        <v>3230</v>
      </c>
    </row>
    <row r="1226" spans="1:1">
      <c r="A1226" s="74" t="s">
        <v>2508</v>
      </c>
    </row>
    <row r="1227" spans="1:1">
      <c r="A1227" s="148">
        <v>45735</v>
      </c>
    </row>
    <row r="1228" spans="1:1">
      <c r="A1228" s="148">
        <v>45735</v>
      </c>
    </row>
    <row r="1229" spans="1:1">
      <c r="A1229" s="74" t="s">
        <v>3231</v>
      </c>
    </row>
    <row r="1231" spans="1:1">
      <c r="A1231" s="74" t="s">
        <v>2724</v>
      </c>
    </row>
    <row r="1232" spans="1:1">
      <c r="A1232" s="74" t="s">
        <v>3232</v>
      </c>
    </row>
    <row r="1233" spans="1:1">
      <c r="A1233" s="74" t="s">
        <v>3233</v>
      </c>
    </row>
    <row r="1234" spans="1:1">
      <c r="A1234" s="74" t="s">
        <v>3234</v>
      </c>
    </row>
    <row r="1235" spans="1:1">
      <c r="A1235" s="148">
        <v>45735</v>
      </c>
    </row>
    <row r="1236" spans="1:1">
      <c r="A1236" s="148">
        <v>45735</v>
      </c>
    </row>
    <row r="1237" spans="1:1">
      <c r="A1237" s="74" t="s">
        <v>3235</v>
      </c>
    </row>
    <row r="1239" spans="1:1">
      <c r="A1239" s="74" t="s">
        <v>2724</v>
      </c>
    </row>
    <row r="1240" spans="1:1">
      <c r="A1240" s="74" t="s">
        <v>3236</v>
      </c>
    </row>
    <row r="1241" spans="1:1">
      <c r="A1241" s="74" t="s">
        <v>3237</v>
      </c>
    </row>
    <row r="1242" spans="1:1">
      <c r="A1242" s="74" t="s">
        <v>3238</v>
      </c>
    </row>
    <row r="1243" spans="1:1">
      <c r="A1243" s="148">
        <v>45735</v>
      </c>
    </row>
    <row r="1244" spans="1:1">
      <c r="A1244" s="148">
        <v>45735</v>
      </c>
    </row>
    <row r="1245" spans="1:1">
      <c r="A1245" s="74" t="s">
        <v>3239</v>
      </c>
    </row>
    <row r="1247" spans="1:1">
      <c r="A1247" s="74" t="s">
        <v>2724</v>
      </c>
    </row>
    <row r="1248" spans="1:1">
      <c r="A1248" s="74" t="s">
        <v>3240</v>
      </c>
    </row>
    <row r="1249" spans="1:1">
      <c r="A1249" s="74" t="s">
        <v>3241</v>
      </c>
    </row>
    <row r="1250" spans="1:1">
      <c r="A1250" s="74" t="s">
        <v>3242</v>
      </c>
    </row>
    <row r="1251" spans="1:1">
      <c r="A1251" s="148">
        <v>45735</v>
      </c>
    </row>
    <row r="1252" spans="1:1">
      <c r="A1252" s="148">
        <v>45735</v>
      </c>
    </row>
    <row r="1253" spans="1:1">
      <c r="A1253" s="74" t="s">
        <v>3243</v>
      </c>
    </row>
    <row r="1255" spans="1:1">
      <c r="A1255" s="74" t="s">
        <v>2724</v>
      </c>
    </row>
    <row r="1256" spans="1:1">
      <c r="A1256" s="74" t="s">
        <v>3244</v>
      </c>
    </row>
    <row r="1257" spans="1:1">
      <c r="A1257" s="74" t="s">
        <v>3245</v>
      </c>
    </row>
    <row r="1258" spans="1:1">
      <c r="A1258" s="74" t="s">
        <v>3245</v>
      </c>
    </row>
    <row r="1259" spans="1:1">
      <c r="A1259" s="148">
        <v>45735</v>
      </c>
    </row>
    <row r="1260" spans="1:1">
      <c r="A1260" s="148">
        <v>45735</v>
      </c>
    </row>
    <row r="1261" spans="1:1">
      <c r="A1261" s="74" t="s">
        <v>3246</v>
      </c>
    </row>
    <row r="1263" spans="1:1">
      <c r="A1263" s="74" t="s">
        <v>2724</v>
      </c>
    </row>
    <row r="1264" spans="1:1">
      <c r="A1264" s="74" t="s">
        <v>3247</v>
      </c>
    </row>
    <row r="1265" spans="1:1">
      <c r="A1265" s="74" t="s">
        <v>3248</v>
      </c>
    </row>
    <row r="1266" spans="1:1">
      <c r="A1266" s="74" t="s">
        <v>3249</v>
      </c>
    </row>
    <row r="1267" spans="1:1">
      <c r="A1267" s="148">
        <v>45735</v>
      </c>
    </row>
    <row r="1268" spans="1:1">
      <c r="A1268" s="148">
        <v>45735</v>
      </c>
    </row>
    <row r="1269" spans="1:1">
      <c r="A1269" s="74" t="s">
        <v>3250</v>
      </c>
    </row>
    <row r="1271" spans="1:1">
      <c r="A1271" s="74" t="s">
        <v>2724</v>
      </c>
    </row>
    <row r="1272" spans="1:1">
      <c r="A1272" s="74" t="s">
        <v>3251</v>
      </c>
    </row>
    <row r="1273" spans="1:1">
      <c r="A1273" s="74" t="s">
        <v>3252</v>
      </c>
    </row>
    <row r="1274" spans="1:1">
      <c r="A1274" s="74" t="s">
        <v>3253</v>
      </c>
    </row>
    <row r="1275" spans="1:1">
      <c r="A1275" s="148">
        <v>45735</v>
      </c>
    </row>
    <row r="1276" spans="1:1">
      <c r="A1276" s="148">
        <v>45735</v>
      </c>
    </row>
    <row r="1277" spans="1:1">
      <c r="A1277" s="74" t="s">
        <v>3254</v>
      </c>
    </row>
    <row r="1279" spans="1:1">
      <c r="A1279" s="74" t="s">
        <v>2724</v>
      </c>
    </row>
    <row r="1280" spans="1:1">
      <c r="A1280" s="74" t="s">
        <v>3255</v>
      </c>
    </row>
    <row r="1281" spans="1:1">
      <c r="A1281" s="74" t="s">
        <v>3256</v>
      </c>
    </row>
    <row r="1282" spans="1:1">
      <c r="A1282" s="74" t="s">
        <v>3257</v>
      </c>
    </row>
    <row r="1283" spans="1:1">
      <c r="A1283" s="148">
        <v>45735</v>
      </c>
    </row>
    <row r="1284" spans="1:1">
      <c r="A1284" s="148">
        <v>45735</v>
      </c>
    </row>
    <row r="1285" spans="1:1">
      <c r="A1285" s="74" t="s">
        <v>3258</v>
      </c>
    </row>
    <row r="1287" spans="1:1">
      <c r="A1287" s="74" t="s">
        <v>2724</v>
      </c>
    </row>
    <row r="1288" spans="1:1">
      <c r="A1288" s="74" t="s">
        <v>3259</v>
      </c>
    </row>
    <row r="1289" spans="1:1">
      <c r="A1289" s="74" t="s">
        <v>3260</v>
      </c>
    </row>
    <row r="1290" spans="1:1">
      <c r="A1290" s="74" t="s">
        <v>3261</v>
      </c>
    </row>
    <row r="1291" spans="1:1">
      <c r="A1291" s="148">
        <v>45735</v>
      </c>
    </row>
    <row r="1292" spans="1:1">
      <c r="A1292" s="148">
        <v>45735</v>
      </c>
    </row>
    <row r="1293" spans="1:1">
      <c r="A1293" s="74" t="s">
        <v>3262</v>
      </c>
    </row>
    <row r="1295" spans="1:1">
      <c r="A1295" s="74" t="s">
        <v>2724</v>
      </c>
    </row>
    <row r="1296" spans="1:1">
      <c r="A1296" s="74" t="s">
        <v>3263</v>
      </c>
    </row>
    <row r="1297" spans="1:1">
      <c r="A1297" s="74" t="s">
        <v>3264</v>
      </c>
    </row>
    <row r="1298" spans="1:1">
      <c r="A1298" s="74" t="s">
        <v>3265</v>
      </c>
    </row>
    <row r="1299" spans="1:1">
      <c r="A1299" s="148">
        <v>45735</v>
      </c>
    </row>
    <row r="1300" spans="1:1">
      <c r="A1300" s="148">
        <v>45735</v>
      </c>
    </row>
    <row r="1301" spans="1:1">
      <c r="A1301" s="74" t="s">
        <v>3266</v>
      </c>
    </row>
    <row r="1303" spans="1:1">
      <c r="A1303" s="74" t="s">
        <v>2724</v>
      </c>
    </row>
    <row r="1304" spans="1:1">
      <c r="A1304" s="74" t="s">
        <v>3267</v>
      </c>
    </row>
    <row r="1305" spans="1:1">
      <c r="A1305" s="74" t="s">
        <v>3268</v>
      </c>
    </row>
    <row r="1306" spans="1:1">
      <c r="A1306" s="74" t="s">
        <v>3269</v>
      </c>
    </row>
    <row r="1307" spans="1:1">
      <c r="A1307" s="148">
        <v>45735</v>
      </c>
    </row>
    <row r="1308" spans="1:1">
      <c r="A1308" s="148">
        <v>45735</v>
      </c>
    </row>
    <row r="1309" spans="1:1">
      <c r="A1309" s="74" t="s">
        <v>3270</v>
      </c>
    </row>
    <row r="1311" spans="1:1">
      <c r="A1311" s="74" t="s">
        <v>2724</v>
      </c>
    </row>
    <row r="1312" spans="1:1">
      <c r="A1312" s="74" t="s">
        <v>3271</v>
      </c>
    </row>
    <row r="1313" spans="1:1">
      <c r="A1313" s="74" t="s">
        <v>3272</v>
      </c>
    </row>
    <row r="1314" spans="1:1">
      <c r="A1314" s="74" t="s">
        <v>3273</v>
      </c>
    </row>
    <row r="1315" spans="1:1">
      <c r="A1315" s="148">
        <v>45735</v>
      </c>
    </row>
    <row r="1316" spans="1:1">
      <c r="A1316" s="148">
        <v>45735</v>
      </c>
    </row>
    <row r="1317" spans="1:1">
      <c r="A1317" s="74" t="s">
        <v>3274</v>
      </c>
    </row>
    <row r="1319" spans="1:1">
      <c r="A1319" s="74" t="s">
        <v>2724</v>
      </c>
    </row>
    <row r="1320" spans="1:1">
      <c r="A1320" s="74" t="s">
        <v>3275</v>
      </c>
    </row>
    <row r="1321" spans="1:1">
      <c r="A1321" s="74" t="s">
        <v>3276</v>
      </c>
    </row>
    <row r="1322" spans="1:1">
      <c r="A1322" s="74" t="s">
        <v>3277</v>
      </c>
    </row>
    <row r="1323" spans="1:1">
      <c r="A1323" s="148">
        <v>45733</v>
      </c>
    </row>
    <row r="1324" spans="1:1">
      <c r="A1324" s="148">
        <v>45733</v>
      </c>
    </row>
    <row r="1325" spans="1:1">
      <c r="A1325" s="74" t="s">
        <v>3278</v>
      </c>
    </row>
    <row r="1327" spans="1:1">
      <c r="A1327" s="74" t="s">
        <v>2724</v>
      </c>
    </row>
    <row r="1328" spans="1:1">
      <c r="A1328" s="74" t="s">
        <v>3279</v>
      </c>
    </row>
    <row r="1329" spans="1:1">
      <c r="A1329" s="74" t="s">
        <v>3280</v>
      </c>
    </row>
    <row r="1330" spans="1:1">
      <c r="A1330" s="74" t="s">
        <v>3281</v>
      </c>
    </row>
    <row r="1331" spans="1:1">
      <c r="A1331" s="148">
        <v>45730</v>
      </c>
    </row>
    <row r="1332" spans="1:1">
      <c r="A1332" s="148">
        <v>45730</v>
      </c>
    </row>
    <row r="1333" spans="1:1">
      <c r="A1333" s="74" t="s">
        <v>3282</v>
      </c>
    </row>
    <row r="1335" spans="1:1">
      <c r="A1335" s="74" t="s">
        <v>2724</v>
      </c>
    </row>
    <row r="1336" spans="1:1">
      <c r="A1336" s="74" t="s">
        <v>3283</v>
      </c>
    </row>
    <row r="1337" spans="1:1">
      <c r="A1337" s="74" t="s">
        <v>3284</v>
      </c>
    </row>
    <row r="1338" spans="1:1">
      <c r="A1338" s="74" t="s">
        <v>3285</v>
      </c>
    </row>
    <row r="1339" spans="1:1">
      <c r="A1339" s="148">
        <v>45730</v>
      </c>
    </row>
    <row r="1340" spans="1:1">
      <c r="A1340" s="148">
        <v>45730</v>
      </c>
    </row>
    <row r="1341" spans="1:1">
      <c r="A1341" s="74" t="s">
        <v>3286</v>
      </c>
    </row>
    <row r="1343" spans="1:1">
      <c r="A1343" s="74" t="s">
        <v>2724</v>
      </c>
    </row>
    <row r="1344" spans="1:1">
      <c r="A1344" s="74" t="s">
        <v>3287</v>
      </c>
    </row>
    <row r="1345" spans="1:1">
      <c r="A1345" s="74" t="s">
        <v>3288</v>
      </c>
    </row>
    <row r="1346" spans="1:1">
      <c r="A1346" s="74" t="s">
        <v>3289</v>
      </c>
    </row>
    <row r="1347" spans="1:1">
      <c r="A1347" s="148">
        <v>45730</v>
      </c>
    </row>
    <row r="1348" spans="1:1">
      <c r="A1348" s="148">
        <v>45730</v>
      </c>
    </row>
    <row r="1349" spans="1:1">
      <c r="A1349" s="74" t="s">
        <v>3290</v>
      </c>
    </row>
    <row r="1351" spans="1:1">
      <c r="A1351" s="74" t="s">
        <v>2724</v>
      </c>
    </row>
    <row r="1352" spans="1:1">
      <c r="A1352" s="74" t="s">
        <v>3291</v>
      </c>
    </row>
    <row r="1353" spans="1:1">
      <c r="A1353" s="74" t="s">
        <v>3292</v>
      </c>
    </row>
    <row r="1354" spans="1:1">
      <c r="A1354" s="74" t="s">
        <v>3293</v>
      </c>
    </row>
    <row r="1355" spans="1:1">
      <c r="A1355" s="148">
        <v>45730</v>
      </c>
    </row>
    <row r="1356" spans="1:1">
      <c r="A1356" s="148">
        <v>45730</v>
      </c>
    </row>
    <row r="1357" spans="1:1">
      <c r="A1357" s="74" t="s">
        <v>3294</v>
      </c>
    </row>
    <row r="1359" spans="1:1">
      <c r="A1359" s="74" t="s">
        <v>2724</v>
      </c>
    </row>
    <row r="1360" spans="1:1">
      <c r="A1360" s="74" t="s">
        <v>3295</v>
      </c>
    </row>
    <row r="1361" spans="1:1">
      <c r="A1361" s="74" t="s">
        <v>3296</v>
      </c>
    </row>
    <row r="1362" spans="1:1">
      <c r="A1362" s="74" t="s">
        <v>3297</v>
      </c>
    </row>
    <row r="1363" spans="1:1">
      <c r="A1363" s="148">
        <v>45730</v>
      </c>
    </row>
    <row r="1364" spans="1:1">
      <c r="A1364" s="148">
        <v>45730</v>
      </c>
    </row>
    <row r="1365" spans="1:1">
      <c r="A1365" s="74" t="s">
        <v>3298</v>
      </c>
    </row>
    <row r="1367" spans="1:1">
      <c r="A1367" s="74" t="s">
        <v>2724</v>
      </c>
    </row>
    <row r="1368" spans="1:1">
      <c r="A1368" s="74" t="s">
        <v>3299</v>
      </c>
    </row>
    <row r="1369" spans="1:1">
      <c r="A1369" s="74" t="s">
        <v>3300</v>
      </c>
    </row>
    <row r="1370" spans="1:1">
      <c r="A1370" s="74" t="s">
        <v>3301</v>
      </c>
    </row>
    <row r="1371" spans="1:1">
      <c r="A1371" s="148">
        <v>45730</v>
      </c>
    </row>
    <row r="1372" spans="1:1">
      <c r="A1372" s="148">
        <v>45730</v>
      </c>
    </row>
    <row r="1373" spans="1:1">
      <c r="A1373" s="74" t="s">
        <v>3302</v>
      </c>
    </row>
    <row r="1375" spans="1:1">
      <c r="A1375" s="74" t="s">
        <v>2724</v>
      </c>
    </row>
    <row r="1376" spans="1:1">
      <c r="A1376" s="74" t="s">
        <v>3303</v>
      </c>
    </row>
    <row r="1377" spans="1:1">
      <c r="A1377" s="74" t="s">
        <v>3304</v>
      </c>
    </row>
    <row r="1378" spans="1:1">
      <c r="A1378" s="74" t="s">
        <v>3305</v>
      </c>
    </row>
    <row r="1379" spans="1:1">
      <c r="A1379" s="148">
        <v>45730</v>
      </c>
    </row>
    <row r="1380" spans="1:1">
      <c r="A1380" s="148">
        <v>45730</v>
      </c>
    </row>
    <row r="1381" spans="1:1">
      <c r="A1381" s="74" t="s">
        <v>3306</v>
      </c>
    </row>
    <row r="1383" spans="1:1">
      <c r="A1383" s="74" t="s">
        <v>2724</v>
      </c>
    </row>
    <row r="1384" spans="1:1">
      <c r="A1384" s="74" t="s">
        <v>3307</v>
      </c>
    </row>
    <row r="1385" spans="1:1">
      <c r="A1385" s="74" t="s">
        <v>3308</v>
      </c>
    </row>
    <row r="1386" spans="1:1">
      <c r="A1386" s="74" t="s">
        <v>3309</v>
      </c>
    </row>
    <row r="1387" spans="1:1">
      <c r="A1387" s="148">
        <v>45730</v>
      </c>
    </row>
    <row r="1388" spans="1:1">
      <c r="A1388" s="148">
        <v>45730</v>
      </c>
    </row>
    <row r="1389" spans="1:1">
      <c r="A1389" s="74" t="s">
        <v>3310</v>
      </c>
    </row>
    <row r="1391" spans="1:1">
      <c r="A1391" s="74" t="s">
        <v>2724</v>
      </c>
    </row>
    <row r="1392" spans="1:1">
      <c r="A1392" s="74" t="s">
        <v>3311</v>
      </c>
    </row>
    <row r="1393" spans="1:1">
      <c r="A1393" s="74" t="s">
        <v>3312</v>
      </c>
    </row>
    <row r="1394" spans="1:1">
      <c r="A1394" s="74" t="s">
        <v>3313</v>
      </c>
    </row>
    <row r="1395" spans="1:1">
      <c r="A1395" s="148">
        <v>45730</v>
      </c>
    </row>
    <row r="1396" spans="1:1">
      <c r="A1396" s="148">
        <v>45730</v>
      </c>
    </row>
    <row r="1397" spans="1:1">
      <c r="A1397" s="74" t="s">
        <v>3314</v>
      </c>
    </row>
    <row r="1399" spans="1:1">
      <c r="A1399" s="74" t="s">
        <v>2724</v>
      </c>
    </row>
    <row r="1400" spans="1:1">
      <c r="A1400" s="74" t="s">
        <v>3315</v>
      </c>
    </row>
    <row r="1401" spans="1:1">
      <c r="A1401" s="74" t="s">
        <v>3316</v>
      </c>
    </row>
    <row r="1402" spans="1:1">
      <c r="A1402" s="74" t="s">
        <v>3316</v>
      </c>
    </row>
    <row r="1403" spans="1:1">
      <c r="A1403" s="148">
        <v>45730</v>
      </c>
    </row>
    <row r="1404" spans="1:1">
      <c r="A1404" s="148">
        <v>45730</v>
      </c>
    </row>
    <row r="1405" spans="1:1">
      <c r="A1405" s="74" t="s">
        <v>3317</v>
      </c>
    </row>
    <row r="1407" spans="1:1">
      <c r="A1407" s="74" t="s">
        <v>2724</v>
      </c>
    </row>
    <row r="1408" spans="1:1">
      <c r="A1408" s="74" t="s">
        <v>3318</v>
      </c>
    </row>
    <row r="1409" spans="1:1">
      <c r="A1409" s="74" t="s">
        <v>3319</v>
      </c>
    </row>
    <row r="1410" spans="1:1">
      <c r="A1410" s="74" t="s">
        <v>3319</v>
      </c>
    </row>
    <row r="1411" spans="1:1">
      <c r="A1411" s="148">
        <v>45730</v>
      </c>
    </row>
    <row r="1412" spans="1:1">
      <c r="A1412" s="148">
        <v>45730</v>
      </c>
    </row>
    <row r="1413" spans="1:1">
      <c r="A1413" s="74" t="s">
        <v>3320</v>
      </c>
    </row>
    <row r="1415" spans="1:1">
      <c r="A1415" s="74" t="s">
        <v>2724</v>
      </c>
    </row>
    <row r="1416" spans="1:1">
      <c r="A1416" s="74" t="s">
        <v>3321</v>
      </c>
    </row>
    <row r="1417" spans="1:1">
      <c r="A1417" s="74" t="s">
        <v>3322</v>
      </c>
    </row>
    <row r="1418" spans="1:1">
      <c r="A1418" s="74" t="s">
        <v>3323</v>
      </c>
    </row>
    <row r="1419" spans="1:1">
      <c r="A1419" s="148">
        <v>45730</v>
      </c>
    </row>
    <row r="1420" spans="1:1">
      <c r="A1420" s="148">
        <v>45730</v>
      </c>
    </row>
    <row r="1421" spans="1:1">
      <c r="A1421" s="74" t="s">
        <v>3324</v>
      </c>
    </row>
    <row r="1423" spans="1:1">
      <c r="A1423" s="74" t="s">
        <v>2724</v>
      </c>
    </row>
    <row r="1424" spans="1:1">
      <c r="A1424" s="74" t="s">
        <v>3325</v>
      </c>
    </row>
    <row r="1425" spans="1:1">
      <c r="A1425" s="74" t="s">
        <v>3326</v>
      </c>
    </row>
    <row r="1426" spans="1:1">
      <c r="A1426" s="74" t="s">
        <v>3327</v>
      </c>
    </row>
    <row r="1427" spans="1:1">
      <c r="A1427" s="148">
        <v>45730</v>
      </c>
    </row>
    <row r="1428" spans="1:1">
      <c r="A1428" s="148">
        <v>45730</v>
      </c>
    </row>
    <row r="1429" spans="1:1">
      <c r="A1429" s="74" t="s">
        <v>3328</v>
      </c>
    </row>
    <row r="1431" spans="1:1">
      <c r="A1431" s="74" t="s">
        <v>2724</v>
      </c>
    </row>
    <row r="1432" spans="1:1">
      <c r="A1432" s="74" t="s">
        <v>3329</v>
      </c>
    </row>
    <row r="1433" spans="1:1">
      <c r="A1433" s="74" t="s">
        <v>3330</v>
      </c>
    </row>
    <row r="1434" spans="1:1">
      <c r="A1434" s="74" t="s">
        <v>3330</v>
      </c>
    </row>
    <row r="1435" spans="1:1">
      <c r="A1435" s="148">
        <v>45730</v>
      </c>
    </row>
    <row r="1436" spans="1:1">
      <c r="A1436" s="148">
        <v>45730</v>
      </c>
    </row>
    <row r="1437" spans="1:1">
      <c r="A1437" s="74" t="s">
        <v>3239</v>
      </c>
    </row>
    <row r="1439" spans="1:1">
      <c r="A1439" s="74" t="s">
        <v>2724</v>
      </c>
    </row>
    <row r="1440" spans="1:1">
      <c r="A1440" s="74" t="s">
        <v>3331</v>
      </c>
    </row>
    <row r="1441" spans="1:1">
      <c r="A1441" s="74" t="s">
        <v>3332</v>
      </c>
    </row>
    <row r="1442" spans="1:1">
      <c r="A1442" s="74" t="s">
        <v>3333</v>
      </c>
    </row>
    <row r="1443" spans="1:1">
      <c r="A1443" s="148">
        <v>45730</v>
      </c>
    </row>
    <row r="1444" spans="1:1">
      <c r="A1444" s="148">
        <v>45730</v>
      </c>
    </row>
    <row r="1445" spans="1:1">
      <c r="A1445" s="74" t="s">
        <v>2719</v>
      </c>
    </row>
    <row r="1447" spans="1:1">
      <c r="A1447" s="74" t="s">
        <v>2724</v>
      </c>
    </row>
    <row r="1448" spans="1:1">
      <c r="A1448" s="74" t="s">
        <v>3334</v>
      </c>
    </row>
    <row r="1449" spans="1:1">
      <c r="A1449" s="74" t="s">
        <v>3335</v>
      </c>
    </row>
    <row r="1450" spans="1:1">
      <c r="A1450" s="74" t="s">
        <v>3336</v>
      </c>
    </row>
    <row r="1451" spans="1:1">
      <c r="A1451" s="148">
        <v>45730</v>
      </c>
    </row>
    <row r="1452" spans="1:1">
      <c r="A1452" s="148">
        <v>45730</v>
      </c>
    </row>
    <row r="1453" spans="1:1">
      <c r="A1453" s="74" t="s">
        <v>3337</v>
      </c>
    </row>
    <row r="1455" spans="1:1">
      <c r="A1455" s="74" t="s">
        <v>2724</v>
      </c>
    </row>
    <row r="1456" spans="1:1">
      <c r="A1456" s="74" t="s">
        <v>3338</v>
      </c>
    </row>
    <row r="1457" spans="1:1">
      <c r="A1457" s="74" t="s">
        <v>3339</v>
      </c>
    </row>
    <row r="1458" spans="1:1">
      <c r="A1458" s="74" t="s">
        <v>3339</v>
      </c>
    </row>
    <row r="1459" spans="1:1">
      <c r="A1459" s="148">
        <v>45730</v>
      </c>
    </row>
    <row r="1460" spans="1:1">
      <c r="A1460" s="148">
        <v>45730</v>
      </c>
    </row>
    <row r="1461" spans="1:1">
      <c r="A1461" s="74" t="s">
        <v>3340</v>
      </c>
    </row>
    <row r="1463" spans="1:1">
      <c r="A1463" s="74" t="s">
        <v>2724</v>
      </c>
    </row>
    <row r="1464" spans="1:1">
      <c r="A1464" s="74" t="s">
        <v>3341</v>
      </c>
    </row>
    <row r="1465" spans="1:1">
      <c r="A1465" s="74" t="s">
        <v>3342</v>
      </c>
    </row>
    <row r="1466" spans="1:1">
      <c r="A1466" s="74" t="s">
        <v>3343</v>
      </c>
    </row>
    <row r="1467" spans="1:1">
      <c r="A1467" s="148">
        <v>45730</v>
      </c>
    </row>
    <row r="1468" spans="1:1">
      <c r="A1468" s="148">
        <v>45730</v>
      </c>
    </row>
    <row r="1469" spans="1:1">
      <c r="A1469" s="74" t="s">
        <v>3344</v>
      </c>
    </row>
    <row r="1471" spans="1:1">
      <c r="A1471" s="74" t="s">
        <v>2724</v>
      </c>
    </row>
    <row r="1472" spans="1:1">
      <c r="A1472" s="74" t="s">
        <v>3345</v>
      </c>
    </row>
    <row r="1473" spans="1:1">
      <c r="A1473" s="74" t="s">
        <v>3346</v>
      </c>
    </row>
    <row r="1474" spans="1:1">
      <c r="A1474" s="74" t="s">
        <v>3347</v>
      </c>
    </row>
    <row r="1475" spans="1:1">
      <c r="A1475" s="148">
        <v>45730</v>
      </c>
    </row>
    <row r="1476" spans="1:1">
      <c r="A1476" s="148">
        <v>45730</v>
      </c>
    </row>
    <row r="1477" spans="1:1">
      <c r="A1477" s="74" t="s">
        <v>3348</v>
      </c>
    </row>
    <row r="1479" spans="1:1">
      <c r="A1479" s="74" t="s">
        <v>2724</v>
      </c>
    </row>
    <row r="1480" spans="1:1">
      <c r="A1480" s="74" t="s">
        <v>3349</v>
      </c>
    </row>
    <row r="1481" spans="1:1">
      <c r="A1481" s="74" t="s">
        <v>3350</v>
      </c>
    </row>
    <row r="1482" spans="1:1">
      <c r="A1482" s="74" t="s">
        <v>3351</v>
      </c>
    </row>
    <row r="1483" spans="1:1">
      <c r="A1483" s="148">
        <v>45730</v>
      </c>
    </row>
    <row r="1484" spans="1:1">
      <c r="A1484" s="148">
        <v>45730</v>
      </c>
    </row>
    <row r="1485" spans="1:1">
      <c r="A1485" s="74" t="s">
        <v>3352</v>
      </c>
    </row>
    <row r="1487" spans="1:1">
      <c r="A1487" s="74" t="s">
        <v>2724</v>
      </c>
    </row>
    <row r="1488" spans="1:1">
      <c r="A1488" s="74" t="s">
        <v>3353</v>
      </c>
    </row>
    <row r="1489" spans="1:1">
      <c r="A1489" s="74" t="s">
        <v>3354</v>
      </c>
    </row>
    <row r="1490" spans="1:1">
      <c r="A1490" s="74" t="s">
        <v>3355</v>
      </c>
    </row>
    <row r="1491" spans="1:1">
      <c r="A1491" s="148">
        <v>45730</v>
      </c>
    </row>
    <row r="1492" spans="1:1">
      <c r="A1492" s="148">
        <v>45730</v>
      </c>
    </row>
    <row r="1493" spans="1:1">
      <c r="A1493" s="74" t="s">
        <v>3356</v>
      </c>
    </row>
    <row r="1495" spans="1:1">
      <c r="A1495" s="74" t="s">
        <v>2724</v>
      </c>
    </row>
    <row r="1496" spans="1:1">
      <c r="A1496" s="74" t="s">
        <v>3357</v>
      </c>
    </row>
    <row r="1497" spans="1:1">
      <c r="A1497" s="74" t="s">
        <v>3358</v>
      </c>
    </row>
    <row r="1498" spans="1:1">
      <c r="A1498" s="74" t="s">
        <v>3358</v>
      </c>
    </row>
    <row r="1499" spans="1:1">
      <c r="A1499" s="148">
        <v>45730</v>
      </c>
    </row>
    <row r="1500" spans="1:1">
      <c r="A1500" s="148">
        <v>45730</v>
      </c>
    </row>
    <row r="1501" spans="1:1">
      <c r="A1501" s="74" t="s">
        <v>3359</v>
      </c>
    </row>
    <row r="1503" spans="1:1">
      <c r="A1503" s="74" t="s">
        <v>2724</v>
      </c>
    </row>
    <row r="1504" spans="1:1">
      <c r="A1504" s="74" t="s">
        <v>3360</v>
      </c>
    </row>
    <row r="1505" spans="1:1">
      <c r="A1505" s="74" t="s">
        <v>3361</v>
      </c>
    </row>
    <row r="1506" spans="1:1">
      <c r="A1506" s="74" t="s">
        <v>3362</v>
      </c>
    </row>
    <row r="1507" spans="1:1">
      <c r="A1507" s="148">
        <v>45730</v>
      </c>
    </row>
    <row r="1508" spans="1:1">
      <c r="A1508" s="148">
        <v>45730</v>
      </c>
    </row>
    <row r="1509" spans="1:1">
      <c r="A1509" s="74" t="s">
        <v>3363</v>
      </c>
    </row>
    <row r="1511" spans="1:1">
      <c r="A1511" s="74" t="s">
        <v>2724</v>
      </c>
    </row>
    <row r="1512" spans="1:1">
      <c r="A1512" s="74" t="s">
        <v>3364</v>
      </c>
    </row>
    <row r="1513" spans="1:1">
      <c r="A1513" s="74" t="s">
        <v>3365</v>
      </c>
    </row>
    <row r="1514" spans="1:1">
      <c r="A1514" s="74" t="s">
        <v>3366</v>
      </c>
    </row>
    <row r="1515" spans="1:1">
      <c r="A1515" s="148">
        <v>45730</v>
      </c>
    </row>
    <row r="1516" spans="1:1">
      <c r="A1516" s="148">
        <v>45730</v>
      </c>
    </row>
    <row r="1517" spans="1:1">
      <c r="A1517" s="74" t="s">
        <v>3367</v>
      </c>
    </row>
    <row r="1519" spans="1:1">
      <c r="A1519" s="74" t="s">
        <v>2724</v>
      </c>
    </row>
    <row r="1520" spans="1:1">
      <c r="A1520" s="74" t="s">
        <v>3368</v>
      </c>
    </row>
    <row r="1521" spans="1:1">
      <c r="A1521" s="74" t="s">
        <v>3369</v>
      </c>
    </row>
    <row r="1523" spans="1:1">
      <c r="A1523" s="74" t="s">
        <v>3369</v>
      </c>
    </row>
    <row r="1524" spans="1:1">
      <c r="A1524" s="148">
        <v>45730</v>
      </c>
    </row>
    <row r="1525" spans="1:1">
      <c r="A1525" s="148">
        <v>45730</v>
      </c>
    </row>
    <row r="1526" spans="1:1">
      <c r="A1526" s="74" t="s">
        <v>3370</v>
      </c>
    </row>
    <row r="1528" spans="1:1">
      <c r="A1528" s="74" t="s">
        <v>2724</v>
      </c>
    </row>
    <row r="1529" spans="1:1">
      <c r="A1529" s="74" t="s">
        <v>3371</v>
      </c>
    </row>
    <row r="1530" spans="1:1">
      <c r="A1530" s="74" t="s">
        <v>3372</v>
      </c>
    </row>
    <row r="1531" spans="1:1">
      <c r="A1531" s="74" t="s">
        <v>3373</v>
      </c>
    </row>
    <row r="1532" spans="1:1">
      <c r="A1532" s="148">
        <v>45728</v>
      </c>
    </row>
    <row r="1533" spans="1:1">
      <c r="A1533" s="148">
        <v>45728</v>
      </c>
    </row>
    <row r="1534" spans="1:1">
      <c r="A1534" s="74" t="s">
        <v>3374</v>
      </c>
    </row>
    <row r="1536" spans="1:1">
      <c r="A1536" s="74" t="s">
        <v>2724</v>
      </c>
    </row>
    <row r="1537" spans="1:1">
      <c r="A1537" s="74" t="s">
        <v>3375</v>
      </c>
    </row>
    <row r="1538" spans="1:1">
      <c r="A1538" s="74" t="s">
        <v>3376</v>
      </c>
    </row>
    <row r="1539" spans="1:1">
      <c r="A1539" s="74" t="s">
        <v>3376</v>
      </c>
    </row>
    <row r="1540" spans="1:1">
      <c r="A1540" s="148">
        <v>45727</v>
      </c>
    </row>
    <row r="1541" spans="1:1">
      <c r="A1541" s="148">
        <v>45727</v>
      </c>
    </row>
    <row r="1542" spans="1:1">
      <c r="A1542" s="74" t="s">
        <v>3377</v>
      </c>
    </row>
    <row r="1544" spans="1:1">
      <c r="A1544" s="74" t="s">
        <v>2724</v>
      </c>
    </row>
    <row r="1545" spans="1:1">
      <c r="A1545" s="74" t="s">
        <v>3378</v>
      </c>
    </row>
    <row r="1546" spans="1:1">
      <c r="A1546" s="74" t="s">
        <v>3379</v>
      </c>
    </row>
    <row r="1547" spans="1:1">
      <c r="A1547" s="74" t="s">
        <v>3380</v>
      </c>
    </row>
    <row r="1548" spans="1:1">
      <c r="A1548" s="148">
        <v>45727</v>
      </c>
    </row>
    <row r="1549" spans="1:1">
      <c r="A1549" s="148">
        <v>45727</v>
      </c>
    </row>
    <row r="1550" spans="1:1">
      <c r="A1550" s="74" t="s">
        <v>3381</v>
      </c>
    </row>
    <row r="1552" spans="1:1">
      <c r="A1552" s="74" t="s">
        <v>2724</v>
      </c>
    </row>
    <row r="1553" spans="1:1">
      <c r="A1553" s="74" t="s">
        <v>3382</v>
      </c>
    </row>
    <row r="1554" spans="1:1">
      <c r="A1554" s="74" t="s">
        <v>3383</v>
      </c>
    </row>
    <row r="1555" spans="1:1">
      <c r="A1555" s="74" t="s">
        <v>3383</v>
      </c>
    </row>
    <row r="1556" spans="1:1">
      <c r="A1556" s="148">
        <v>45727</v>
      </c>
    </row>
    <row r="1557" spans="1:1">
      <c r="A1557" s="148">
        <v>45727</v>
      </c>
    </row>
    <row r="1558" spans="1:1">
      <c r="A1558" s="74" t="s">
        <v>2735</v>
      </c>
    </row>
    <row r="1560" spans="1:1">
      <c r="A1560" s="74" t="s">
        <v>2724</v>
      </c>
    </row>
    <row r="1561" spans="1:1">
      <c r="A1561" s="74" t="s">
        <v>3384</v>
      </c>
    </row>
    <row r="1562" spans="1:1">
      <c r="A1562" s="74" t="s">
        <v>3385</v>
      </c>
    </row>
    <row r="1563" spans="1:1">
      <c r="A1563" s="74" t="s">
        <v>3386</v>
      </c>
    </row>
    <row r="1564" spans="1:1">
      <c r="A1564" s="148">
        <v>45727</v>
      </c>
    </row>
    <row r="1565" spans="1:1">
      <c r="A1565" s="148">
        <v>45727</v>
      </c>
    </row>
    <row r="1566" spans="1:1">
      <c r="A1566" s="74" t="s">
        <v>3387</v>
      </c>
    </row>
    <row r="1568" spans="1:1">
      <c r="A1568" s="74" t="s">
        <v>2724</v>
      </c>
    </row>
    <row r="1569" spans="1:1">
      <c r="A1569" s="74" t="s">
        <v>3388</v>
      </c>
    </row>
    <row r="1570" spans="1:1">
      <c r="A1570" s="74" t="s">
        <v>3389</v>
      </c>
    </row>
    <row r="1571" spans="1:1">
      <c r="A1571" s="74" t="s">
        <v>3389</v>
      </c>
    </row>
    <row r="1572" spans="1:1">
      <c r="A1572" s="148">
        <v>45727</v>
      </c>
    </row>
    <row r="1573" spans="1:1">
      <c r="A1573" s="148">
        <v>45727</v>
      </c>
    </row>
    <row r="1574" spans="1:1">
      <c r="A1574" s="74" t="s">
        <v>3125</v>
      </c>
    </row>
    <row r="1576" spans="1:1">
      <c r="A1576" s="74" t="s">
        <v>2724</v>
      </c>
    </row>
    <row r="1577" spans="1:1">
      <c r="A1577" s="74" t="s">
        <v>3390</v>
      </c>
    </row>
    <row r="1578" spans="1:1">
      <c r="A1578" s="74" t="s">
        <v>3391</v>
      </c>
    </row>
    <row r="1579" spans="1:1">
      <c r="A1579" s="74" t="s">
        <v>3392</v>
      </c>
    </row>
    <row r="1580" spans="1:1">
      <c r="A1580" s="148">
        <v>45727</v>
      </c>
    </row>
    <row r="1581" spans="1:1">
      <c r="A1581" s="148">
        <v>45727</v>
      </c>
    </row>
    <row r="1582" spans="1:1">
      <c r="A1582" s="74" t="s">
        <v>2932</v>
      </c>
    </row>
    <row r="1584" spans="1:1">
      <c r="A1584" s="74" t="s">
        <v>2724</v>
      </c>
    </row>
    <row r="1585" spans="1:1">
      <c r="A1585" s="74" t="s">
        <v>3393</v>
      </c>
    </row>
    <row r="1586" spans="1:1">
      <c r="A1586" s="74" t="s">
        <v>3394</v>
      </c>
    </row>
    <row r="1587" spans="1:1">
      <c r="A1587" s="74" t="s">
        <v>3394</v>
      </c>
    </row>
    <row r="1588" spans="1:1">
      <c r="A1588" s="148">
        <v>45727</v>
      </c>
    </row>
    <row r="1589" spans="1:1">
      <c r="A1589" s="148">
        <v>45727</v>
      </c>
    </row>
    <row r="1590" spans="1:1">
      <c r="A1590" s="74" t="s">
        <v>2821</v>
      </c>
    </row>
    <row r="1592" spans="1:1">
      <c r="A1592" s="74" t="s">
        <v>2724</v>
      </c>
    </row>
    <row r="1593" spans="1:1">
      <c r="A1593" s="74" t="s">
        <v>3395</v>
      </c>
    </row>
    <row r="1594" spans="1:1">
      <c r="A1594" s="74" t="s">
        <v>3396</v>
      </c>
    </row>
    <row r="1595" spans="1:1">
      <c r="A1595" s="74" t="s">
        <v>3396</v>
      </c>
    </row>
    <row r="1596" spans="1:1">
      <c r="A1596" s="148">
        <v>45727</v>
      </c>
    </row>
    <row r="1597" spans="1:1">
      <c r="A1597" s="148">
        <v>45727</v>
      </c>
    </row>
    <row r="1598" spans="1:1">
      <c r="A1598" s="74" t="s">
        <v>3397</v>
      </c>
    </row>
    <row r="1600" spans="1:1">
      <c r="A1600" s="74" t="s">
        <v>2724</v>
      </c>
    </row>
    <row r="1601" spans="1:1">
      <c r="A1601" s="74" t="s">
        <v>3398</v>
      </c>
    </row>
    <row r="1602" spans="1:1">
      <c r="A1602" s="74" t="s">
        <v>3399</v>
      </c>
    </row>
    <row r="1603" spans="1:1">
      <c r="A1603" s="74" t="s">
        <v>3400</v>
      </c>
    </row>
    <row r="1604" spans="1:1">
      <c r="A1604" s="148">
        <v>45727</v>
      </c>
    </row>
    <row r="1605" spans="1:1">
      <c r="A1605" s="148">
        <v>45727</v>
      </c>
    </row>
    <row r="1606" spans="1:1">
      <c r="A1606" s="74" t="s">
        <v>3401</v>
      </c>
    </row>
    <row r="1608" spans="1:1">
      <c r="A1608" s="74" t="s">
        <v>2724</v>
      </c>
    </row>
    <row r="1609" spans="1:1">
      <c r="A1609" s="74" t="s">
        <v>3402</v>
      </c>
    </row>
    <row r="1610" spans="1:1">
      <c r="A1610" s="74" t="s">
        <v>3403</v>
      </c>
    </row>
    <row r="1611" spans="1:1">
      <c r="A1611" s="74" t="s">
        <v>3404</v>
      </c>
    </row>
    <row r="1612" spans="1:1">
      <c r="A1612" s="148">
        <v>45727</v>
      </c>
    </row>
    <row r="1613" spans="1:1">
      <c r="A1613" s="148">
        <v>45727</v>
      </c>
    </row>
    <row r="1614" spans="1:1">
      <c r="A1614" s="74" t="s">
        <v>3058</v>
      </c>
    </row>
    <row r="1616" spans="1:1">
      <c r="A1616" s="74" t="s">
        <v>2724</v>
      </c>
    </row>
    <row r="1617" spans="1:1">
      <c r="A1617" s="74" t="s">
        <v>3405</v>
      </c>
    </row>
    <row r="1618" spans="1:1">
      <c r="A1618" s="74" t="s">
        <v>3406</v>
      </c>
    </row>
    <row r="1619" spans="1:1">
      <c r="A1619" s="74" t="s">
        <v>3406</v>
      </c>
    </row>
    <row r="1620" spans="1:1">
      <c r="A1620" s="148">
        <v>45727</v>
      </c>
    </row>
    <row r="1621" spans="1:1">
      <c r="A1621" s="148">
        <v>45727</v>
      </c>
    </row>
    <row r="1622" spans="1:1">
      <c r="A1622" s="74" t="s">
        <v>3407</v>
      </c>
    </row>
    <row r="1624" spans="1:1">
      <c r="A1624" s="74" t="s">
        <v>2724</v>
      </c>
    </row>
    <row r="1625" spans="1:1">
      <c r="A1625" s="74" t="s">
        <v>3408</v>
      </c>
    </row>
    <row r="1626" spans="1:1">
      <c r="A1626" s="74" t="s">
        <v>3409</v>
      </c>
    </row>
    <row r="1627" spans="1:1">
      <c r="A1627" s="74" t="s">
        <v>3410</v>
      </c>
    </row>
    <row r="1628" spans="1:1">
      <c r="A1628" s="148">
        <v>45727</v>
      </c>
    </row>
    <row r="1629" spans="1:1">
      <c r="A1629" s="148">
        <v>45727</v>
      </c>
    </row>
    <row r="1630" spans="1:1">
      <c r="A1630" s="74" t="s">
        <v>3411</v>
      </c>
    </row>
    <row r="1632" spans="1:1">
      <c r="A1632" s="74" t="s">
        <v>2724</v>
      </c>
    </row>
    <row r="1633" spans="1:1">
      <c r="A1633" s="74" t="s">
        <v>3412</v>
      </c>
    </row>
    <row r="1634" spans="1:1">
      <c r="A1634" s="74" t="s">
        <v>3413</v>
      </c>
    </row>
    <row r="1635" spans="1:1">
      <c r="A1635" s="74" t="s">
        <v>3414</v>
      </c>
    </row>
    <row r="1636" spans="1:1">
      <c r="A1636" s="148">
        <v>45727</v>
      </c>
    </row>
    <row r="1637" spans="1:1">
      <c r="A1637" s="148">
        <v>45727</v>
      </c>
    </row>
    <row r="1638" spans="1:1">
      <c r="A1638" s="74" t="s">
        <v>3415</v>
      </c>
    </row>
    <row r="1640" spans="1:1">
      <c r="A1640" s="74" t="s">
        <v>2724</v>
      </c>
    </row>
    <row r="1641" spans="1:1">
      <c r="A1641" s="74" t="s">
        <v>3416</v>
      </c>
    </row>
    <row r="1642" spans="1:1">
      <c r="A1642" s="74" t="s">
        <v>3417</v>
      </c>
    </row>
    <row r="1643" spans="1:1">
      <c r="A1643" s="74" t="s">
        <v>3418</v>
      </c>
    </row>
    <row r="1644" spans="1:1">
      <c r="A1644" s="148">
        <v>45727</v>
      </c>
    </row>
    <row r="1645" spans="1:1">
      <c r="A1645" s="148">
        <v>45727</v>
      </c>
    </row>
    <row r="1646" spans="1:1">
      <c r="A1646" s="74" t="s">
        <v>3419</v>
      </c>
    </row>
    <row r="1648" spans="1:1">
      <c r="A1648" s="74" t="s">
        <v>2724</v>
      </c>
    </row>
    <row r="1649" spans="1:1">
      <c r="A1649" s="74" t="s">
        <v>3420</v>
      </c>
    </row>
    <row r="1650" spans="1:1">
      <c r="A1650" s="74" t="s">
        <v>3421</v>
      </c>
    </row>
    <row r="1651" spans="1:1">
      <c r="A1651" s="74" t="s">
        <v>3422</v>
      </c>
    </row>
    <row r="1652" spans="1:1">
      <c r="A1652" s="148">
        <v>45727</v>
      </c>
    </row>
    <row r="1653" spans="1:1">
      <c r="A1653" s="148">
        <v>45727</v>
      </c>
    </row>
    <row r="1654" spans="1:1">
      <c r="A1654" s="74" t="s">
        <v>3344</v>
      </c>
    </row>
    <row r="1656" spans="1:1">
      <c r="A1656" s="74" t="s">
        <v>2724</v>
      </c>
    </row>
    <row r="1657" spans="1:1">
      <c r="A1657" s="74" t="s">
        <v>3423</v>
      </c>
    </row>
    <row r="1658" spans="1:1">
      <c r="A1658" s="74" t="s">
        <v>3424</v>
      </c>
    </row>
    <row r="1659" spans="1:1">
      <c r="A1659" s="74" t="s">
        <v>3425</v>
      </c>
    </row>
    <row r="1660" spans="1:1">
      <c r="A1660" s="148">
        <v>45727</v>
      </c>
    </row>
    <row r="1661" spans="1:1">
      <c r="A1661" s="148">
        <v>45727</v>
      </c>
    </row>
    <row r="1662" spans="1:1">
      <c r="A1662" s="74" t="s">
        <v>3294</v>
      </c>
    </row>
    <row r="1664" spans="1:1">
      <c r="A1664" s="74" t="s">
        <v>2724</v>
      </c>
    </row>
    <row r="1665" spans="1:1">
      <c r="A1665" s="74" t="s">
        <v>3426</v>
      </c>
    </row>
    <row r="1666" spans="1:1">
      <c r="A1666" s="74" t="s">
        <v>3427</v>
      </c>
    </row>
    <row r="1667" spans="1:1">
      <c r="A1667" s="74" t="s">
        <v>3428</v>
      </c>
    </row>
    <row r="1668" spans="1:1">
      <c r="A1668" s="148">
        <v>45727</v>
      </c>
    </row>
    <row r="1669" spans="1:1">
      <c r="A1669" s="148">
        <v>45727</v>
      </c>
    </row>
    <row r="1670" spans="1:1">
      <c r="A1670" s="74" t="s">
        <v>3429</v>
      </c>
    </row>
    <row r="1672" spans="1:1">
      <c r="A1672" s="74" t="s">
        <v>2724</v>
      </c>
    </row>
    <row r="1673" spans="1:1">
      <c r="A1673" s="74" t="s">
        <v>3430</v>
      </c>
    </row>
    <row r="1674" spans="1:1">
      <c r="A1674" s="74" t="s">
        <v>3431</v>
      </c>
    </row>
    <row r="1675" spans="1:1">
      <c r="A1675" s="74" t="s">
        <v>3432</v>
      </c>
    </row>
    <row r="1676" spans="1:1">
      <c r="A1676" s="148">
        <v>45727</v>
      </c>
    </row>
    <row r="1677" spans="1:1">
      <c r="A1677" s="148">
        <v>45727</v>
      </c>
    </row>
    <row r="1678" spans="1:1">
      <c r="A1678" s="74" t="s">
        <v>3433</v>
      </c>
    </row>
    <row r="1680" spans="1:1">
      <c r="A1680" s="74" t="s">
        <v>2724</v>
      </c>
    </row>
    <row r="1681" spans="1:1">
      <c r="A1681" s="74" t="s">
        <v>3434</v>
      </c>
    </row>
    <row r="1682" spans="1:1">
      <c r="A1682" s="74" t="s">
        <v>3435</v>
      </c>
    </row>
    <row r="1683" spans="1:1">
      <c r="A1683" s="74" t="s">
        <v>3436</v>
      </c>
    </row>
    <row r="1684" spans="1:1">
      <c r="A1684" s="148">
        <v>45727</v>
      </c>
    </row>
    <row r="1685" spans="1:1">
      <c r="A1685" s="148">
        <v>45727</v>
      </c>
    </row>
    <row r="1686" spans="1:1">
      <c r="A1686" s="74" t="s">
        <v>3025</v>
      </c>
    </row>
    <row r="1688" spans="1:1">
      <c r="A1688" s="74" t="s">
        <v>2724</v>
      </c>
    </row>
    <row r="1689" spans="1:1">
      <c r="A1689" s="74" t="s">
        <v>3437</v>
      </c>
    </row>
    <row r="1690" spans="1:1">
      <c r="A1690" s="74" t="s">
        <v>3438</v>
      </c>
    </row>
    <row r="1691" spans="1:1">
      <c r="A1691" s="74" t="s">
        <v>3439</v>
      </c>
    </row>
    <row r="1692" spans="1:1">
      <c r="A1692" s="148">
        <v>45727</v>
      </c>
    </row>
    <row r="1693" spans="1:1">
      <c r="A1693" s="148">
        <v>45727</v>
      </c>
    </row>
    <row r="1694" spans="1:1">
      <c r="A1694" s="74" t="s">
        <v>3440</v>
      </c>
    </row>
    <row r="1696" spans="1:1">
      <c r="A1696" s="74" t="s">
        <v>2724</v>
      </c>
    </row>
    <row r="1697" spans="1:1">
      <c r="A1697" s="74" t="s">
        <v>3441</v>
      </c>
    </row>
    <row r="1698" spans="1:1">
      <c r="A1698" s="74" t="s">
        <v>3442</v>
      </c>
    </row>
    <row r="1699" spans="1:1">
      <c r="A1699" s="74" t="s">
        <v>3443</v>
      </c>
    </row>
    <row r="1700" spans="1:1">
      <c r="A1700" s="148">
        <v>45727</v>
      </c>
    </row>
    <row r="1701" spans="1:1">
      <c r="A1701" s="148">
        <v>45727</v>
      </c>
    </row>
    <row r="1702" spans="1:1">
      <c r="A1702" s="74" t="s">
        <v>3444</v>
      </c>
    </row>
    <row r="1704" spans="1:1">
      <c r="A1704" s="74" t="s">
        <v>2724</v>
      </c>
    </row>
    <row r="1705" spans="1:1">
      <c r="A1705" s="74" t="s">
        <v>3445</v>
      </c>
    </row>
    <row r="1706" spans="1:1">
      <c r="A1706" s="74" t="s">
        <v>3446</v>
      </c>
    </row>
    <row r="1707" spans="1:1">
      <c r="A1707" s="74" t="s">
        <v>3446</v>
      </c>
    </row>
    <row r="1708" spans="1:1">
      <c r="A1708" s="148">
        <v>45727</v>
      </c>
    </row>
    <row r="1709" spans="1:1">
      <c r="A1709" s="148">
        <v>45727</v>
      </c>
    </row>
    <row r="1710" spans="1:1">
      <c r="A1710" s="74" t="s">
        <v>3447</v>
      </c>
    </row>
    <row r="1712" spans="1:1">
      <c r="A1712" s="74" t="s">
        <v>2724</v>
      </c>
    </row>
    <row r="1713" spans="1:1">
      <c r="A1713" s="74" t="s">
        <v>3448</v>
      </c>
    </row>
    <row r="1714" spans="1:1">
      <c r="A1714" s="74" t="s">
        <v>3449</v>
      </c>
    </row>
    <row r="1715" spans="1:1">
      <c r="A1715" s="74" t="s">
        <v>3450</v>
      </c>
    </row>
    <row r="1716" spans="1:1">
      <c r="A1716" s="148">
        <v>45727</v>
      </c>
    </row>
    <row r="1717" spans="1:1">
      <c r="A1717" s="148">
        <v>45727</v>
      </c>
    </row>
    <row r="1718" spans="1:1">
      <c r="A1718" s="74" t="s">
        <v>3451</v>
      </c>
    </row>
    <row r="1720" spans="1:1">
      <c r="A1720" s="74" t="s">
        <v>2724</v>
      </c>
    </row>
    <row r="1721" spans="1:1">
      <c r="A1721" s="74" t="s">
        <v>3452</v>
      </c>
    </row>
    <row r="1722" spans="1:1">
      <c r="A1722" s="74" t="s">
        <v>3453</v>
      </c>
    </row>
    <row r="1723" spans="1:1">
      <c r="A1723" s="74" t="s">
        <v>3454</v>
      </c>
    </row>
    <row r="1724" spans="1:1">
      <c r="A1724" s="148">
        <v>45727</v>
      </c>
    </row>
    <row r="1725" spans="1:1">
      <c r="A1725" s="148">
        <v>45727</v>
      </c>
    </row>
    <row r="1726" spans="1:1">
      <c r="A1726" s="74" t="s">
        <v>3455</v>
      </c>
    </row>
    <row r="1728" spans="1:1">
      <c r="A1728" s="74" t="s">
        <v>2724</v>
      </c>
    </row>
    <row r="1729" spans="1:1">
      <c r="A1729" s="74" t="s">
        <v>3456</v>
      </c>
    </row>
    <row r="1730" spans="1:1">
      <c r="A1730" s="74" t="s">
        <v>3457</v>
      </c>
    </row>
    <row r="1731" spans="1:1">
      <c r="A1731" s="74" t="s">
        <v>3457</v>
      </c>
    </row>
    <row r="1732" spans="1:1">
      <c r="A1732" s="148">
        <v>45727</v>
      </c>
    </row>
    <row r="1733" spans="1:1">
      <c r="A1733" s="148">
        <v>45727</v>
      </c>
    </row>
    <row r="1734" spans="1:1">
      <c r="A1734" s="74" t="s">
        <v>3458</v>
      </c>
    </row>
    <row r="1736" spans="1:1">
      <c r="A1736" s="74" t="s">
        <v>2724</v>
      </c>
    </row>
    <row r="1737" spans="1:1">
      <c r="A1737" s="74" t="s">
        <v>3459</v>
      </c>
    </row>
    <row r="1738" spans="1:1">
      <c r="A1738" s="74" t="s">
        <v>3460</v>
      </c>
    </row>
    <row r="1739" spans="1:1">
      <c r="A1739" s="74" t="s">
        <v>3460</v>
      </c>
    </row>
    <row r="1740" spans="1:1">
      <c r="A1740" s="148">
        <v>45727</v>
      </c>
    </row>
    <row r="1741" spans="1:1">
      <c r="A1741" s="148">
        <v>45727</v>
      </c>
    </row>
    <row r="1742" spans="1:1">
      <c r="A1742" s="74" t="s">
        <v>3461</v>
      </c>
    </row>
    <row r="1744" spans="1:1">
      <c r="A1744" s="74" t="s">
        <v>2724</v>
      </c>
    </row>
    <row r="1745" spans="1:1">
      <c r="A1745" s="74" t="s">
        <v>3462</v>
      </c>
    </row>
    <row r="1746" spans="1:1">
      <c r="A1746" s="74" t="s">
        <v>3463</v>
      </c>
    </row>
    <row r="1747" spans="1:1">
      <c r="A1747" s="74" t="s">
        <v>3464</v>
      </c>
    </row>
    <row r="1748" spans="1:1">
      <c r="A1748" s="148">
        <v>45727</v>
      </c>
    </row>
    <row r="1749" spans="1:1">
      <c r="A1749" s="148">
        <v>45727</v>
      </c>
    </row>
    <row r="1750" spans="1:1">
      <c r="A1750" s="74" t="s">
        <v>3411</v>
      </c>
    </row>
    <row r="1752" spans="1:1">
      <c r="A1752" s="74" t="s">
        <v>2724</v>
      </c>
    </row>
    <row r="1753" spans="1:1">
      <c r="A1753" s="74" t="s">
        <v>3465</v>
      </c>
    </row>
    <row r="1754" spans="1:1">
      <c r="A1754" s="74" t="s">
        <v>3466</v>
      </c>
    </row>
    <row r="1755" spans="1:1">
      <c r="A1755" s="74" t="s">
        <v>3466</v>
      </c>
    </row>
    <row r="1756" spans="1:1">
      <c r="A1756" s="148">
        <v>45727</v>
      </c>
    </row>
    <row r="1757" spans="1:1">
      <c r="A1757" s="148">
        <v>45727</v>
      </c>
    </row>
    <row r="1758" spans="1:1">
      <c r="A1758" s="74" t="s">
        <v>3467</v>
      </c>
    </row>
    <row r="1760" spans="1:1">
      <c r="A1760" s="74" t="s">
        <v>2724</v>
      </c>
    </row>
    <row r="1761" spans="1:1">
      <c r="A1761" s="74" t="s">
        <v>3468</v>
      </c>
    </row>
    <row r="1762" spans="1:1">
      <c r="A1762" s="74" t="s">
        <v>3469</v>
      </c>
    </row>
    <row r="1763" spans="1:1">
      <c r="A1763" s="74" t="s">
        <v>3469</v>
      </c>
    </row>
    <row r="1764" spans="1:1">
      <c r="A1764" s="148">
        <v>45727</v>
      </c>
    </row>
    <row r="1765" spans="1:1">
      <c r="A1765" s="148">
        <v>45727</v>
      </c>
    </row>
    <row r="1766" spans="1:1">
      <c r="A1766" s="74" t="s">
        <v>3470</v>
      </c>
    </row>
    <row r="1768" spans="1:1">
      <c r="A1768" s="74" t="s">
        <v>2724</v>
      </c>
    </row>
    <row r="1769" spans="1:1">
      <c r="A1769" s="74" t="s">
        <v>3471</v>
      </c>
    </row>
    <row r="1770" spans="1:1">
      <c r="A1770" s="74" t="s">
        <v>3472</v>
      </c>
    </row>
    <row r="1771" spans="1:1">
      <c r="A1771" s="74" t="s">
        <v>3473</v>
      </c>
    </row>
    <row r="1772" spans="1:1">
      <c r="A1772" s="148">
        <v>45727</v>
      </c>
    </row>
    <row r="1773" spans="1:1">
      <c r="A1773" s="148">
        <v>45727</v>
      </c>
    </row>
    <row r="1774" spans="1:1">
      <c r="A1774" s="74" t="s">
        <v>3474</v>
      </c>
    </row>
    <row r="1776" spans="1:1">
      <c r="A1776" s="74" t="s">
        <v>2724</v>
      </c>
    </row>
    <row r="1777" spans="1:1">
      <c r="A1777" s="74" t="s">
        <v>3475</v>
      </c>
    </row>
    <row r="1778" spans="1:1">
      <c r="A1778" s="74" t="s">
        <v>3476</v>
      </c>
    </row>
    <row r="1779" spans="1:1">
      <c r="A1779" s="74" t="s">
        <v>3476</v>
      </c>
    </row>
    <row r="1780" spans="1:1">
      <c r="A1780" s="148">
        <v>45727</v>
      </c>
    </row>
    <row r="1781" spans="1:1">
      <c r="A1781" s="148">
        <v>45727</v>
      </c>
    </row>
    <row r="1782" spans="1:1">
      <c r="A1782" s="74" t="s">
        <v>3477</v>
      </c>
    </row>
    <row r="1784" spans="1:1">
      <c r="A1784" s="74" t="s">
        <v>2724</v>
      </c>
    </row>
    <row r="1785" spans="1:1">
      <c r="A1785" s="74" t="s">
        <v>3478</v>
      </c>
    </row>
    <row r="1786" spans="1:1">
      <c r="A1786" s="74" t="s">
        <v>3479</v>
      </c>
    </row>
    <row r="1787" spans="1:1">
      <c r="A1787" s="74" t="s">
        <v>3479</v>
      </c>
    </row>
    <row r="1788" spans="1:1">
      <c r="A1788" s="148">
        <v>45727</v>
      </c>
    </row>
    <row r="1789" spans="1:1">
      <c r="A1789" s="148">
        <v>45727</v>
      </c>
    </row>
    <row r="1790" spans="1:1">
      <c r="A1790" s="74" t="s">
        <v>3480</v>
      </c>
    </row>
    <row r="1792" spans="1:1">
      <c r="A1792" s="74" t="s">
        <v>2724</v>
      </c>
    </row>
    <row r="1793" spans="1:1">
      <c r="A1793" s="74" t="s">
        <v>3481</v>
      </c>
    </row>
    <row r="1794" spans="1:1">
      <c r="A1794" s="74" t="s">
        <v>3482</v>
      </c>
    </row>
    <row r="1795" spans="1:1">
      <c r="A1795" s="74" t="s">
        <v>3482</v>
      </c>
    </row>
    <row r="1796" spans="1:1">
      <c r="A1796" s="148">
        <v>45727</v>
      </c>
    </row>
    <row r="1797" spans="1:1">
      <c r="A1797" s="148">
        <v>45727</v>
      </c>
    </row>
    <row r="1798" spans="1:1">
      <c r="A1798" s="74" t="s">
        <v>3483</v>
      </c>
    </row>
    <row r="1800" spans="1:1">
      <c r="A1800" s="74" t="s">
        <v>2724</v>
      </c>
    </row>
    <row r="1801" spans="1:1">
      <c r="A1801" s="74" t="s">
        <v>3484</v>
      </c>
    </row>
    <row r="1802" spans="1:1">
      <c r="A1802" s="74" t="s">
        <v>3485</v>
      </c>
    </row>
    <row r="1803" spans="1:1">
      <c r="A1803" s="74" t="s">
        <v>3486</v>
      </c>
    </row>
    <row r="1804" spans="1:1">
      <c r="A1804" s="148">
        <v>45727</v>
      </c>
    </row>
    <row r="1805" spans="1:1">
      <c r="A1805" s="148">
        <v>45727</v>
      </c>
    </row>
    <row r="1806" spans="1:1">
      <c r="A1806" s="74" t="s">
        <v>3487</v>
      </c>
    </row>
    <row r="1808" spans="1:1">
      <c r="A1808" s="74" t="s">
        <v>2724</v>
      </c>
    </row>
    <row r="1809" spans="1:1">
      <c r="A1809" s="74" t="s">
        <v>3488</v>
      </c>
    </row>
    <row r="1810" spans="1:1">
      <c r="A1810" s="74" t="s">
        <v>3489</v>
      </c>
    </row>
    <row r="1811" spans="1:1">
      <c r="A1811" s="74" t="s">
        <v>3490</v>
      </c>
    </row>
    <row r="1812" spans="1:1">
      <c r="A1812" s="148">
        <v>45727</v>
      </c>
    </row>
    <row r="1813" spans="1:1">
      <c r="A1813" s="148">
        <v>45727</v>
      </c>
    </row>
    <row r="1814" spans="1:1">
      <c r="A1814" s="74" t="s">
        <v>3491</v>
      </c>
    </row>
    <row r="1816" spans="1:1">
      <c r="A1816" s="74" t="s">
        <v>2724</v>
      </c>
    </row>
    <row r="1817" spans="1:1">
      <c r="A1817" s="74" t="s">
        <v>3492</v>
      </c>
    </row>
    <row r="1818" spans="1:1">
      <c r="A1818" s="74" t="s">
        <v>3493</v>
      </c>
    </row>
    <row r="1819" spans="1:1">
      <c r="A1819" s="74" t="s">
        <v>3494</v>
      </c>
    </row>
    <row r="1820" spans="1:1">
      <c r="A1820" s="148">
        <v>45727</v>
      </c>
    </row>
    <row r="1821" spans="1:1">
      <c r="A1821" s="148">
        <v>45727</v>
      </c>
    </row>
    <row r="1822" spans="1:1">
      <c r="A1822" s="74" t="s">
        <v>3495</v>
      </c>
    </row>
    <row r="1824" spans="1:1">
      <c r="A1824" s="74" t="s">
        <v>2724</v>
      </c>
    </row>
    <row r="1825" spans="1:1">
      <c r="A1825" s="74" t="s">
        <v>3496</v>
      </c>
    </row>
    <row r="1826" spans="1:1">
      <c r="A1826" s="74" t="s">
        <v>3497</v>
      </c>
    </row>
    <row r="1827" spans="1:1">
      <c r="A1827" s="74" t="s">
        <v>3497</v>
      </c>
    </row>
    <row r="1828" spans="1:1">
      <c r="A1828" s="148">
        <v>45727</v>
      </c>
    </row>
    <row r="1829" spans="1:1">
      <c r="A1829" s="148">
        <v>45727</v>
      </c>
    </row>
    <row r="1830" spans="1:1">
      <c r="A1830" s="74" t="s">
        <v>3498</v>
      </c>
    </row>
    <row r="1832" spans="1:1">
      <c r="A1832" s="74" t="s">
        <v>2724</v>
      </c>
    </row>
    <row r="1833" spans="1:1">
      <c r="A1833" s="74" t="s">
        <v>3499</v>
      </c>
    </row>
    <row r="1834" spans="1:1">
      <c r="A1834" s="74" t="s">
        <v>3500</v>
      </c>
    </row>
    <row r="1835" spans="1:1">
      <c r="A1835" s="74" t="s">
        <v>3500</v>
      </c>
    </row>
    <row r="1836" spans="1:1">
      <c r="A1836" s="148">
        <v>45727</v>
      </c>
    </row>
    <row r="1837" spans="1:1">
      <c r="A1837" s="148">
        <v>45727</v>
      </c>
    </row>
    <row r="1838" spans="1:1">
      <c r="A1838" s="74" t="s">
        <v>3501</v>
      </c>
    </row>
    <row r="1840" spans="1:1">
      <c r="A1840" s="74" t="s">
        <v>2724</v>
      </c>
    </row>
    <row r="1841" spans="1:1">
      <c r="A1841" s="74" t="s">
        <v>3502</v>
      </c>
    </row>
    <row r="1842" spans="1:1">
      <c r="A1842" s="74" t="s">
        <v>3503</v>
      </c>
    </row>
    <row r="1843" spans="1:1">
      <c r="A1843" s="74" t="s">
        <v>3503</v>
      </c>
    </row>
    <row r="1844" spans="1:1">
      <c r="A1844" s="148">
        <v>45727</v>
      </c>
    </row>
    <row r="1845" spans="1:1">
      <c r="A1845" s="148">
        <v>45727</v>
      </c>
    </row>
    <row r="1846" spans="1:1">
      <c r="A1846" s="74" t="s">
        <v>3504</v>
      </c>
    </row>
    <row r="1848" spans="1:1">
      <c r="A1848" s="74" t="s">
        <v>2724</v>
      </c>
    </row>
    <row r="1849" spans="1:1">
      <c r="A1849" s="74" t="s">
        <v>3505</v>
      </c>
    </row>
    <row r="1850" spans="1:1">
      <c r="A1850" s="74" t="s">
        <v>3506</v>
      </c>
    </row>
    <row r="1851" spans="1:1">
      <c r="A1851" s="74" t="s">
        <v>3506</v>
      </c>
    </row>
    <row r="1852" spans="1:1">
      <c r="A1852" s="148">
        <v>45727</v>
      </c>
    </row>
    <row r="1853" spans="1:1">
      <c r="A1853" s="148">
        <v>45727</v>
      </c>
    </row>
    <row r="1854" spans="1:1">
      <c r="A1854" s="74" t="s">
        <v>3507</v>
      </c>
    </row>
    <row r="1856" spans="1:1">
      <c r="A1856" s="74" t="s">
        <v>2724</v>
      </c>
    </row>
    <row r="1857" spans="1:1">
      <c r="A1857" s="74" t="s">
        <v>3508</v>
      </c>
    </row>
    <row r="1858" spans="1:1">
      <c r="A1858" s="74" t="s">
        <v>3509</v>
      </c>
    </row>
    <row r="1859" spans="1:1">
      <c r="A1859" s="74" t="s">
        <v>3509</v>
      </c>
    </row>
    <row r="1860" spans="1:1">
      <c r="A1860" s="148">
        <v>45727</v>
      </c>
    </row>
    <row r="1861" spans="1:1">
      <c r="A1861" s="148">
        <v>45727</v>
      </c>
    </row>
    <row r="1862" spans="1:1">
      <c r="A1862" s="74" t="s">
        <v>2732</v>
      </c>
    </row>
    <row r="1864" spans="1:1">
      <c r="A1864" s="74" t="s">
        <v>2724</v>
      </c>
    </row>
    <row r="1865" spans="1:1">
      <c r="A1865" s="74" t="s">
        <v>3510</v>
      </c>
    </row>
    <row r="1866" spans="1:1">
      <c r="A1866" s="74" t="s">
        <v>3511</v>
      </c>
    </row>
    <row r="1867" spans="1:1">
      <c r="A1867" s="74" t="s">
        <v>3511</v>
      </c>
    </row>
    <row r="1868" spans="1:1">
      <c r="A1868" s="148">
        <v>45727</v>
      </c>
    </row>
    <row r="1869" spans="1:1">
      <c r="A1869" s="148">
        <v>45727</v>
      </c>
    </row>
    <row r="1870" spans="1:1">
      <c r="A1870" s="74" t="s">
        <v>3512</v>
      </c>
    </row>
    <row r="1872" spans="1:1">
      <c r="A1872" s="74" t="s">
        <v>2724</v>
      </c>
    </row>
    <row r="1873" spans="1:1">
      <c r="A1873" s="74" t="s">
        <v>3513</v>
      </c>
    </row>
    <row r="1875" spans="1:1">
      <c r="A1875" s="74" t="s">
        <v>3514</v>
      </c>
    </row>
    <row r="1876" spans="1:1">
      <c r="A1876" s="148">
        <v>45727</v>
      </c>
    </row>
    <row r="1877" spans="1:1">
      <c r="A1877" s="148">
        <v>45727</v>
      </c>
    </row>
    <row r="1878" spans="1:1">
      <c r="A1878" s="74" t="s">
        <v>3515</v>
      </c>
    </row>
    <row r="1880" spans="1:1">
      <c r="A1880" s="74" t="s">
        <v>2724</v>
      </c>
    </row>
    <row r="1881" spans="1:1">
      <c r="A1881" s="74" t="s">
        <v>3516</v>
      </c>
    </row>
    <row r="1882" spans="1:1">
      <c r="A1882" s="74" t="s">
        <v>3517</v>
      </c>
    </row>
    <row r="1883" spans="1:1">
      <c r="A1883" s="74" t="s">
        <v>3517</v>
      </c>
    </row>
    <row r="1884" spans="1:1">
      <c r="A1884" s="148">
        <v>45727</v>
      </c>
    </row>
    <row r="1885" spans="1:1">
      <c r="A1885" s="148">
        <v>45727</v>
      </c>
    </row>
    <row r="1886" spans="1:1">
      <c r="A1886" s="74" t="s">
        <v>3518</v>
      </c>
    </row>
    <row r="1888" spans="1:1">
      <c r="A1888" s="74" t="s">
        <v>2724</v>
      </c>
    </row>
    <row r="1889" spans="1:1">
      <c r="A1889" s="74" t="s">
        <v>3519</v>
      </c>
    </row>
    <row r="1890" spans="1:1">
      <c r="A1890" s="74" t="s">
        <v>3520</v>
      </c>
    </row>
    <row r="1891" spans="1:1">
      <c r="A1891" s="74" t="s">
        <v>3520</v>
      </c>
    </row>
    <row r="1892" spans="1:1">
      <c r="A1892" s="148">
        <v>45727</v>
      </c>
    </row>
    <row r="1893" spans="1:1">
      <c r="A1893" s="148">
        <v>45727</v>
      </c>
    </row>
    <row r="1894" spans="1:1">
      <c r="A1894" s="74" t="s">
        <v>3461</v>
      </c>
    </row>
    <row r="1896" spans="1:1">
      <c r="A1896" s="74" t="s">
        <v>2724</v>
      </c>
    </row>
    <row r="1897" spans="1:1">
      <c r="A1897" s="74" t="s">
        <v>3521</v>
      </c>
    </row>
    <row r="1898" spans="1:1">
      <c r="A1898" s="74" t="s">
        <v>3522</v>
      </c>
    </row>
    <row r="1899" spans="1:1">
      <c r="A1899" s="74" t="s">
        <v>3522</v>
      </c>
    </row>
    <row r="1900" spans="1:1">
      <c r="A1900" s="148">
        <v>45727</v>
      </c>
    </row>
    <row r="1901" spans="1:1">
      <c r="A1901" s="148">
        <v>45727</v>
      </c>
    </row>
    <row r="1902" spans="1:1">
      <c r="A1902" s="74" t="s">
        <v>3523</v>
      </c>
    </row>
    <row r="1904" spans="1:1">
      <c r="A1904" s="74" t="s">
        <v>2724</v>
      </c>
    </row>
    <row r="1905" spans="1:1">
      <c r="A1905" s="74" t="s">
        <v>3524</v>
      </c>
    </row>
    <row r="1906" spans="1:1">
      <c r="A1906" s="74" t="s">
        <v>3525</v>
      </c>
    </row>
    <row r="1907" spans="1:1">
      <c r="A1907" s="74" t="s">
        <v>3525</v>
      </c>
    </row>
    <row r="1908" spans="1:1">
      <c r="A1908" s="148">
        <v>45727</v>
      </c>
    </row>
    <row r="1909" spans="1:1">
      <c r="A1909" s="148">
        <v>45727</v>
      </c>
    </row>
    <row r="1910" spans="1:1">
      <c r="A1910" s="74" t="s">
        <v>3306</v>
      </c>
    </row>
    <row r="1912" spans="1:1">
      <c r="A1912" s="74" t="s">
        <v>2724</v>
      </c>
    </row>
    <row r="1913" spans="1:1">
      <c r="A1913" s="74" t="s">
        <v>3526</v>
      </c>
    </row>
    <row r="1914" spans="1:1">
      <c r="A1914" s="74" t="s">
        <v>3527</v>
      </c>
    </row>
    <row r="1915" spans="1:1">
      <c r="A1915" s="74" t="s">
        <v>3527</v>
      </c>
    </row>
    <row r="1916" spans="1:1">
      <c r="A1916" s="148">
        <v>45727</v>
      </c>
    </row>
    <row r="1917" spans="1:1">
      <c r="A1917" s="148">
        <v>45727</v>
      </c>
    </row>
    <row r="1918" spans="1:1">
      <c r="A1918" s="74" t="s">
        <v>2735</v>
      </c>
    </row>
    <row r="1920" spans="1:1">
      <c r="A1920" s="74" t="s">
        <v>2724</v>
      </c>
    </row>
    <row r="1921" spans="1:1">
      <c r="A1921" s="74" t="s">
        <v>3528</v>
      </c>
    </row>
    <row r="1922" spans="1:1">
      <c r="A1922" s="74" t="s">
        <v>3529</v>
      </c>
    </row>
    <row r="1923" spans="1:1">
      <c r="A1923" s="74" t="s">
        <v>3530</v>
      </c>
    </row>
    <row r="1924" spans="1:1">
      <c r="A1924" s="148">
        <v>45727</v>
      </c>
    </row>
    <row r="1925" spans="1:1">
      <c r="A1925" s="148">
        <v>45727</v>
      </c>
    </row>
    <row r="1926" spans="1:1">
      <c r="A1926" s="74" t="s">
        <v>2914</v>
      </c>
    </row>
    <row r="1928" spans="1:1">
      <c r="A1928" s="74" t="s">
        <v>2724</v>
      </c>
    </row>
    <row r="1929" spans="1:1">
      <c r="A1929" s="74" t="s">
        <v>3531</v>
      </c>
    </row>
    <row r="1930" spans="1:1">
      <c r="A1930" s="74" t="s">
        <v>3532</v>
      </c>
    </row>
    <row r="1931" spans="1:1">
      <c r="A1931" s="74" t="s">
        <v>3533</v>
      </c>
    </row>
    <row r="1932" spans="1:1">
      <c r="A1932" s="148">
        <v>45727</v>
      </c>
    </row>
    <row r="1933" spans="1:1">
      <c r="A1933" s="148">
        <v>45727</v>
      </c>
    </row>
    <row r="1934" spans="1:1">
      <c r="A1934" s="74" t="s">
        <v>3534</v>
      </c>
    </row>
    <row r="1936" spans="1:1">
      <c r="A1936" s="74" t="s">
        <v>2724</v>
      </c>
    </row>
    <row r="1937" spans="1:1">
      <c r="A1937" s="74" t="s">
        <v>3535</v>
      </c>
    </row>
    <row r="1938" spans="1:1">
      <c r="A1938" s="74" t="s">
        <v>3536</v>
      </c>
    </row>
    <row r="1939" spans="1:1">
      <c r="A1939" s="74" t="s">
        <v>3537</v>
      </c>
    </row>
    <row r="1940" spans="1:1">
      <c r="A1940" s="148">
        <v>45727</v>
      </c>
    </row>
    <row r="1941" spans="1:1">
      <c r="A1941" s="148">
        <v>45727</v>
      </c>
    </row>
    <row r="1942" spans="1:1">
      <c r="A1942" s="74" t="s">
        <v>3129</v>
      </c>
    </row>
    <row r="1944" spans="1:1">
      <c r="A1944" s="74" t="s">
        <v>2724</v>
      </c>
    </row>
    <row r="1945" spans="1:1">
      <c r="A1945" s="74" t="s">
        <v>3538</v>
      </c>
    </row>
    <row r="1946" spans="1:1">
      <c r="A1946" s="74" t="s">
        <v>3539</v>
      </c>
    </row>
    <row r="1947" spans="1:1">
      <c r="A1947" s="74" t="s">
        <v>3540</v>
      </c>
    </row>
    <row r="1948" spans="1:1">
      <c r="A1948" s="148">
        <v>45727</v>
      </c>
    </row>
    <row r="1949" spans="1:1">
      <c r="A1949" s="148">
        <v>45727</v>
      </c>
    </row>
    <row r="1950" spans="1:1">
      <c r="A1950" s="74" t="s">
        <v>3541</v>
      </c>
    </row>
    <row r="1952" spans="1:1">
      <c r="A1952" s="74" t="s">
        <v>2724</v>
      </c>
    </row>
    <row r="1953" spans="1:1">
      <c r="A1953" s="74" t="s">
        <v>3542</v>
      </c>
    </row>
    <row r="1954" spans="1:1">
      <c r="A1954" s="74" t="s">
        <v>3543</v>
      </c>
    </row>
    <row r="1955" spans="1:1">
      <c r="A1955" s="74" t="s">
        <v>3544</v>
      </c>
    </row>
    <row r="1956" spans="1:1">
      <c r="A1956" s="148">
        <v>45727</v>
      </c>
    </row>
    <row r="1957" spans="1:1">
      <c r="A1957" s="148">
        <v>45727</v>
      </c>
    </row>
    <row r="1958" spans="1:1">
      <c r="A1958" s="74" t="s">
        <v>3545</v>
      </c>
    </row>
    <row r="1960" spans="1:1">
      <c r="A1960" s="74" t="s">
        <v>2724</v>
      </c>
    </row>
    <row r="1961" spans="1:1">
      <c r="A1961" s="74" t="s">
        <v>3546</v>
      </c>
    </row>
    <row r="1962" spans="1:1">
      <c r="A1962" s="74" t="s">
        <v>3547</v>
      </c>
    </row>
    <row r="1963" spans="1:1">
      <c r="A1963" s="74" t="s">
        <v>3548</v>
      </c>
    </row>
    <row r="1964" spans="1:1">
      <c r="A1964" s="148">
        <v>45727</v>
      </c>
    </row>
    <row r="1965" spans="1:1">
      <c r="A1965" s="148">
        <v>45727</v>
      </c>
    </row>
    <row r="1966" spans="1:1">
      <c r="A1966" s="74" t="s">
        <v>3549</v>
      </c>
    </row>
    <row r="1968" spans="1:1">
      <c r="A1968" s="74" t="s">
        <v>2724</v>
      </c>
    </row>
    <row r="1969" spans="1:1">
      <c r="A1969" s="74" t="s">
        <v>3550</v>
      </c>
    </row>
    <row r="1970" spans="1:1">
      <c r="A1970" s="74" t="s">
        <v>3551</v>
      </c>
    </row>
    <row r="1971" spans="1:1">
      <c r="A1971" s="74" t="s">
        <v>3552</v>
      </c>
    </row>
    <row r="1972" spans="1:1">
      <c r="A1972" s="148">
        <v>45727</v>
      </c>
    </row>
    <row r="1973" spans="1:1">
      <c r="A1973" s="148">
        <v>45727</v>
      </c>
    </row>
    <row r="1974" spans="1:1">
      <c r="A1974" s="74" t="s">
        <v>3553</v>
      </c>
    </row>
    <row r="1976" spans="1:1">
      <c r="A1976" s="74" t="s">
        <v>2724</v>
      </c>
    </row>
    <row r="1977" spans="1:1">
      <c r="A1977" s="74" t="s">
        <v>3554</v>
      </c>
    </row>
    <row r="1978" spans="1:1">
      <c r="A1978" s="74" t="s">
        <v>3555</v>
      </c>
    </row>
    <row r="1979" spans="1:1">
      <c r="A1979" s="74" t="s">
        <v>3556</v>
      </c>
    </row>
    <row r="1980" spans="1:1">
      <c r="A1980" s="148">
        <v>45727</v>
      </c>
    </row>
    <row r="1981" spans="1:1">
      <c r="A1981" s="148">
        <v>45727</v>
      </c>
    </row>
    <row r="1982" spans="1:1">
      <c r="A1982" s="74" t="s">
        <v>3557</v>
      </c>
    </row>
    <row r="1984" spans="1:1">
      <c r="A1984" s="74" t="s">
        <v>2724</v>
      </c>
    </row>
    <row r="1985" spans="1:1">
      <c r="A1985" s="74" t="s">
        <v>3558</v>
      </c>
    </row>
    <row r="1986" spans="1:1">
      <c r="A1986" s="74" t="s">
        <v>3559</v>
      </c>
    </row>
    <row r="1987" spans="1:1">
      <c r="A1987" s="74" t="s">
        <v>3559</v>
      </c>
    </row>
    <row r="1988" spans="1:1">
      <c r="A1988" s="148">
        <v>45727</v>
      </c>
    </row>
    <row r="1989" spans="1:1">
      <c r="A1989" s="148">
        <v>45727</v>
      </c>
    </row>
    <row r="1990" spans="1:1">
      <c r="A1990" s="74" t="s">
        <v>3560</v>
      </c>
    </row>
    <row r="1992" spans="1:1">
      <c r="A1992" s="74" t="s">
        <v>2724</v>
      </c>
    </row>
    <row r="1993" spans="1:1">
      <c r="A1993" s="74" t="s">
        <v>3561</v>
      </c>
    </row>
    <row r="1994" spans="1:1">
      <c r="A1994" s="74" t="s">
        <v>3562</v>
      </c>
    </row>
    <row r="1995" spans="1:1">
      <c r="A1995" s="74" t="s">
        <v>3563</v>
      </c>
    </row>
    <row r="1996" spans="1:1">
      <c r="A1996" s="148">
        <v>45722</v>
      </c>
    </row>
    <row r="1997" spans="1:1">
      <c r="A1997" s="148">
        <v>45722</v>
      </c>
    </row>
    <row r="1998" spans="1:1">
      <c r="A1998" s="74" t="s">
        <v>3239</v>
      </c>
    </row>
    <row r="2000" spans="1:1">
      <c r="A2000" s="74" t="s">
        <v>2724</v>
      </c>
    </row>
    <row r="2001" spans="1:1">
      <c r="A2001" s="74" t="s">
        <v>3564</v>
      </c>
    </row>
    <row r="2002" spans="1:1">
      <c r="A2002" s="74" t="s">
        <v>3565</v>
      </c>
    </row>
    <row r="2003" spans="1:1">
      <c r="A2003" s="74" t="s">
        <v>3565</v>
      </c>
    </row>
    <row r="2004" spans="1:1">
      <c r="A2004" s="148">
        <v>45722</v>
      </c>
    </row>
    <row r="2005" spans="1:1">
      <c r="A2005" s="148">
        <v>45722</v>
      </c>
    </row>
    <row r="2006" spans="1:1">
      <c r="A2006" s="74" t="s">
        <v>3566</v>
      </c>
    </row>
    <row r="2008" spans="1:1">
      <c r="A2008" s="74" t="s">
        <v>2724</v>
      </c>
    </row>
    <row r="2009" spans="1:1">
      <c r="A2009" s="74" t="s">
        <v>3567</v>
      </c>
    </row>
    <row r="2010" spans="1:1">
      <c r="A2010" s="74" t="s">
        <v>3568</v>
      </c>
    </row>
    <row r="2011" spans="1:1">
      <c r="A2011" s="74" t="s">
        <v>3568</v>
      </c>
    </row>
    <row r="2012" spans="1:1">
      <c r="A2012" s="148">
        <v>45722</v>
      </c>
    </row>
    <row r="2013" spans="1:1">
      <c r="A2013" s="148">
        <v>45722</v>
      </c>
    </row>
    <row r="2014" spans="1:1">
      <c r="A2014" s="74" t="s">
        <v>3074</v>
      </c>
    </row>
    <row r="2016" spans="1:1">
      <c r="A2016" s="74" t="s">
        <v>2724</v>
      </c>
    </row>
    <row r="2017" spans="1:1">
      <c r="A2017" s="74" t="s">
        <v>3569</v>
      </c>
    </row>
    <row r="2018" spans="1:1">
      <c r="A2018" s="74" t="s">
        <v>3570</v>
      </c>
    </row>
    <row r="2019" spans="1:1">
      <c r="A2019" s="74" t="s">
        <v>3571</v>
      </c>
    </row>
    <row r="2020" spans="1:1">
      <c r="A2020" s="148">
        <v>45722</v>
      </c>
    </row>
    <row r="2021" spans="1:1">
      <c r="A2021" s="148">
        <v>45722</v>
      </c>
    </row>
    <row r="2022" spans="1:1">
      <c r="A2022" s="74" t="s">
        <v>2932</v>
      </c>
    </row>
    <row r="2024" spans="1:1">
      <c r="A2024" s="74" t="s">
        <v>2724</v>
      </c>
    </row>
    <row r="2025" spans="1:1">
      <c r="A2025" s="74" t="s">
        <v>3572</v>
      </c>
    </row>
    <row r="2026" spans="1:1">
      <c r="A2026" s="74" t="s">
        <v>3573</v>
      </c>
    </row>
    <row r="2027" spans="1:1">
      <c r="A2027" s="74" t="s">
        <v>3574</v>
      </c>
    </row>
    <row r="2028" spans="1:1">
      <c r="A2028" s="148">
        <v>45722</v>
      </c>
    </row>
    <row r="2029" spans="1:1">
      <c r="A2029" s="148">
        <v>45722</v>
      </c>
    </row>
    <row r="2030" spans="1:1">
      <c r="A2030" s="74" t="s">
        <v>3575</v>
      </c>
    </row>
    <row r="2032" spans="1:1">
      <c r="A2032" s="74" t="s">
        <v>2724</v>
      </c>
    </row>
    <row r="2033" spans="1:1">
      <c r="A2033" s="74" t="s">
        <v>3576</v>
      </c>
    </row>
    <row r="2034" spans="1:1">
      <c r="A2034" s="74" t="s">
        <v>3577</v>
      </c>
    </row>
    <row r="2035" spans="1:1">
      <c r="A2035" s="74" t="s">
        <v>3578</v>
      </c>
    </row>
    <row r="2036" spans="1:1">
      <c r="A2036" s="148">
        <v>45722</v>
      </c>
    </row>
    <row r="2037" spans="1:1">
      <c r="A2037" s="148">
        <v>45722</v>
      </c>
    </row>
    <row r="2038" spans="1:1">
      <c r="A2038" s="74" t="s">
        <v>3324</v>
      </c>
    </row>
    <row r="2040" spans="1:1">
      <c r="A2040" s="74" t="s">
        <v>2724</v>
      </c>
    </row>
    <row r="2041" spans="1:1">
      <c r="A2041" s="74" t="s">
        <v>3579</v>
      </c>
    </row>
    <row r="2042" spans="1:1">
      <c r="A2042" s="74" t="s">
        <v>3580</v>
      </c>
    </row>
    <row r="2043" spans="1:1">
      <c r="A2043" s="74" t="s">
        <v>3580</v>
      </c>
    </row>
    <row r="2044" spans="1:1">
      <c r="A2044" s="148">
        <v>45722</v>
      </c>
    </row>
    <row r="2045" spans="1:1">
      <c r="A2045" s="148">
        <v>45722</v>
      </c>
    </row>
    <row r="2046" spans="1:1">
      <c r="A2046" s="74" t="s">
        <v>3581</v>
      </c>
    </row>
    <row r="2048" spans="1:1">
      <c r="A2048" s="74" t="s">
        <v>2724</v>
      </c>
    </row>
    <row r="2049" spans="1:1">
      <c r="A2049" s="74" t="s">
        <v>3582</v>
      </c>
    </row>
    <row r="2050" spans="1:1">
      <c r="A2050" s="74" t="s">
        <v>3583</v>
      </c>
    </row>
    <row r="2051" spans="1:1">
      <c r="A2051" s="74" t="s">
        <v>3584</v>
      </c>
    </row>
    <row r="2052" spans="1:1">
      <c r="A2052" s="148">
        <v>45722</v>
      </c>
    </row>
    <row r="2053" spans="1:1">
      <c r="A2053" s="148">
        <v>45722</v>
      </c>
    </row>
    <row r="2054" spans="1:1">
      <c r="A2054" s="74" t="s">
        <v>3585</v>
      </c>
    </row>
    <row r="2056" spans="1:1">
      <c r="A2056" s="74" t="s">
        <v>2724</v>
      </c>
    </row>
    <row r="2057" spans="1:1">
      <c r="A2057" s="74" t="s">
        <v>3586</v>
      </c>
    </row>
    <row r="2058" spans="1:1">
      <c r="A2058" s="74" t="s">
        <v>3587</v>
      </c>
    </row>
    <row r="2059" spans="1:1">
      <c r="A2059" s="74" t="s">
        <v>3587</v>
      </c>
    </row>
    <row r="2060" spans="1:1">
      <c r="A2060" s="148">
        <v>45722</v>
      </c>
    </row>
    <row r="2061" spans="1:1">
      <c r="A2061" s="148">
        <v>45722</v>
      </c>
    </row>
    <row r="2062" spans="1:1">
      <c r="A2062" s="74" t="s">
        <v>3588</v>
      </c>
    </row>
    <row r="2064" spans="1:1">
      <c r="A2064" s="74" t="s">
        <v>2724</v>
      </c>
    </row>
    <row r="2065" spans="1:1">
      <c r="A2065" s="74" t="s">
        <v>3589</v>
      </c>
    </row>
    <row r="2066" spans="1:1">
      <c r="A2066" s="74" t="s">
        <v>3590</v>
      </c>
    </row>
    <row r="2067" spans="1:1">
      <c r="A2067" s="74" t="s">
        <v>3590</v>
      </c>
    </row>
    <row r="2068" spans="1:1">
      <c r="A2068" s="148">
        <v>45722</v>
      </c>
    </row>
    <row r="2069" spans="1:1">
      <c r="A2069" s="148">
        <v>45722</v>
      </c>
    </row>
    <row r="2070" spans="1:1">
      <c r="A2070" s="74" t="s">
        <v>3591</v>
      </c>
    </row>
    <row r="2072" spans="1:1">
      <c r="A2072" s="74" t="s">
        <v>2724</v>
      </c>
    </row>
    <row r="2073" spans="1:1">
      <c r="A2073" s="74" t="s">
        <v>3592</v>
      </c>
    </row>
    <row r="2074" spans="1:1">
      <c r="A2074" s="74" t="s">
        <v>3593</v>
      </c>
    </row>
    <row r="2075" spans="1:1">
      <c r="A2075" s="74" t="s">
        <v>3593</v>
      </c>
    </row>
    <row r="2076" spans="1:1">
      <c r="A2076" s="148">
        <v>45722</v>
      </c>
    </row>
    <row r="2077" spans="1:1">
      <c r="A2077" s="148">
        <v>45722</v>
      </c>
    </row>
    <row r="2078" spans="1:1">
      <c r="A2078" s="74" t="s">
        <v>3594</v>
      </c>
    </row>
    <row r="2080" spans="1:1">
      <c r="A2080" s="74" t="s">
        <v>2724</v>
      </c>
    </row>
    <row r="2081" spans="1:1">
      <c r="A2081" s="74" t="s">
        <v>3595</v>
      </c>
    </row>
    <row r="2082" spans="1:1">
      <c r="A2082" s="74" t="s">
        <v>3596</v>
      </c>
    </row>
    <row r="2083" spans="1:1">
      <c r="A2083" s="74" t="s">
        <v>3596</v>
      </c>
    </row>
    <row r="2084" spans="1:1">
      <c r="A2084" s="148">
        <v>45722</v>
      </c>
    </row>
    <row r="2085" spans="1:1">
      <c r="A2085" s="148">
        <v>45722</v>
      </c>
    </row>
    <row r="2086" spans="1:1">
      <c r="A2086" s="74" t="s">
        <v>3597</v>
      </c>
    </row>
    <row r="2088" spans="1:1">
      <c r="A2088" s="74" t="s">
        <v>2724</v>
      </c>
    </row>
    <row r="2089" spans="1:1">
      <c r="A2089" s="74" t="s">
        <v>3598</v>
      </c>
    </row>
    <row r="2090" spans="1:1">
      <c r="A2090" s="74" t="s">
        <v>3599</v>
      </c>
    </row>
    <row r="2091" spans="1:1">
      <c r="A2091" s="74" t="s">
        <v>3599</v>
      </c>
    </row>
    <row r="2092" spans="1:1">
      <c r="A2092" s="148">
        <v>45722</v>
      </c>
    </row>
    <row r="2093" spans="1:1">
      <c r="A2093" s="148">
        <v>45722</v>
      </c>
    </row>
    <row r="2094" spans="1:1">
      <c r="A2094" s="74" t="s">
        <v>2821</v>
      </c>
    </row>
    <row r="2096" spans="1:1">
      <c r="A2096" s="74" t="s">
        <v>2724</v>
      </c>
    </row>
    <row r="2097" spans="1:1">
      <c r="A2097" s="74" t="s">
        <v>3600</v>
      </c>
    </row>
    <row r="2098" spans="1:1">
      <c r="A2098" s="74" t="s">
        <v>3601</v>
      </c>
    </row>
    <row r="2099" spans="1:1">
      <c r="A2099" s="74" t="s">
        <v>3602</v>
      </c>
    </row>
    <row r="2100" spans="1:1">
      <c r="A2100" s="148">
        <v>45722</v>
      </c>
    </row>
    <row r="2101" spans="1:1">
      <c r="A2101" s="148">
        <v>45722</v>
      </c>
    </row>
    <row r="2102" spans="1:1">
      <c r="A2102" s="74" t="s">
        <v>3603</v>
      </c>
    </row>
    <row r="2104" spans="1:1">
      <c r="A2104" s="74" t="s">
        <v>2724</v>
      </c>
    </row>
    <row r="2105" spans="1:1">
      <c r="A2105" s="74" t="s">
        <v>3604</v>
      </c>
    </row>
    <row r="2106" spans="1:1">
      <c r="A2106" s="74" t="s">
        <v>3605</v>
      </c>
    </row>
    <row r="2107" spans="1:1">
      <c r="A2107" s="74" t="s">
        <v>3605</v>
      </c>
    </row>
    <row r="2108" spans="1:1">
      <c r="A2108" s="148">
        <v>45722</v>
      </c>
    </row>
    <row r="2109" spans="1:1">
      <c r="A2109" s="148">
        <v>45722</v>
      </c>
    </row>
    <row r="2110" spans="1:1">
      <c r="A2110" s="74" t="s">
        <v>3606</v>
      </c>
    </row>
    <row r="2112" spans="1:1">
      <c r="A2112" s="74" t="s">
        <v>2724</v>
      </c>
    </row>
    <row r="2113" spans="1:1">
      <c r="A2113" s="74" t="s">
        <v>3607</v>
      </c>
    </row>
    <row r="2114" spans="1:1">
      <c r="A2114" s="74" t="s">
        <v>3608</v>
      </c>
    </row>
    <row r="2115" spans="1:1">
      <c r="A2115" s="74" t="s">
        <v>3608</v>
      </c>
    </row>
    <row r="2116" spans="1:1">
      <c r="A2116" s="148">
        <v>45722</v>
      </c>
    </row>
    <row r="2117" spans="1:1">
      <c r="A2117" s="148">
        <v>45722</v>
      </c>
    </row>
    <row r="2118" spans="1:1">
      <c r="A2118" s="74" t="s">
        <v>3051</v>
      </c>
    </row>
    <row r="2120" spans="1:1">
      <c r="A2120" s="74" t="s">
        <v>2724</v>
      </c>
    </row>
    <row r="2121" spans="1:1">
      <c r="A2121" s="74" t="s">
        <v>3609</v>
      </c>
    </row>
    <row r="2122" spans="1:1">
      <c r="A2122" s="74" t="s">
        <v>3610</v>
      </c>
    </row>
    <row r="2123" spans="1:1">
      <c r="A2123" s="74" t="s">
        <v>3610</v>
      </c>
    </row>
    <row r="2124" spans="1:1">
      <c r="A2124" s="148">
        <v>45722</v>
      </c>
    </row>
    <row r="2125" spans="1:1">
      <c r="A2125" s="148">
        <v>45722</v>
      </c>
    </row>
    <row r="2126" spans="1:1">
      <c r="A2126" s="74" t="s">
        <v>3611</v>
      </c>
    </row>
    <row r="2128" spans="1:1">
      <c r="A2128" s="74" t="s">
        <v>2724</v>
      </c>
    </row>
    <row r="2129" spans="1:1">
      <c r="A2129" s="74" t="s">
        <v>3612</v>
      </c>
    </row>
    <row r="2130" spans="1:1">
      <c r="A2130" s="74" t="s">
        <v>3613</v>
      </c>
    </row>
    <row r="2131" spans="1:1">
      <c r="A2131" s="74" t="s">
        <v>3614</v>
      </c>
    </row>
    <row r="2132" spans="1:1">
      <c r="A2132" s="148">
        <v>45722</v>
      </c>
    </row>
    <row r="2133" spans="1:1">
      <c r="A2133" s="148">
        <v>45722</v>
      </c>
    </row>
    <row r="2134" spans="1:1">
      <c r="A2134" s="74" t="s">
        <v>3615</v>
      </c>
    </row>
    <row r="2136" spans="1:1">
      <c r="A2136" s="74" t="s">
        <v>2724</v>
      </c>
    </row>
    <row r="2137" spans="1:1">
      <c r="A2137" s="74" t="s">
        <v>3616</v>
      </c>
    </row>
    <row r="2138" spans="1:1">
      <c r="A2138" s="74" t="s">
        <v>3617</v>
      </c>
    </row>
    <row r="2139" spans="1:1">
      <c r="A2139" s="74" t="s">
        <v>3617</v>
      </c>
    </row>
    <row r="2140" spans="1:1">
      <c r="A2140" s="148">
        <v>45722</v>
      </c>
    </row>
    <row r="2141" spans="1:1">
      <c r="A2141" s="148">
        <v>45722</v>
      </c>
    </row>
    <row r="2142" spans="1:1">
      <c r="A2142" s="74" t="s">
        <v>3618</v>
      </c>
    </row>
    <row r="2144" spans="1:1">
      <c r="A2144" s="74" t="s">
        <v>2724</v>
      </c>
    </row>
    <row r="2145" spans="1:1">
      <c r="A2145" s="74" t="s">
        <v>3619</v>
      </c>
    </row>
    <row r="2146" spans="1:1">
      <c r="A2146" s="74" t="s">
        <v>3620</v>
      </c>
    </row>
    <row r="2147" spans="1:1">
      <c r="A2147" s="74" t="s">
        <v>3620</v>
      </c>
    </row>
    <row r="2148" spans="1:1">
      <c r="A2148" s="148">
        <v>45722</v>
      </c>
    </row>
    <row r="2149" spans="1:1">
      <c r="A2149" s="148">
        <v>45722</v>
      </c>
    </row>
    <row r="2150" spans="1:1">
      <c r="A2150" s="74" t="s">
        <v>3621</v>
      </c>
    </row>
    <row r="2152" spans="1:1">
      <c r="A2152" s="74" t="s">
        <v>2724</v>
      </c>
    </row>
    <row r="2153" spans="1:1">
      <c r="A2153" s="74" t="s">
        <v>3622</v>
      </c>
    </row>
    <row r="2154" spans="1:1">
      <c r="A2154" s="74" t="s">
        <v>3623</v>
      </c>
    </row>
    <row r="2155" spans="1:1">
      <c r="A2155" s="74" t="s">
        <v>3623</v>
      </c>
    </row>
    <row r="2156" spans="1:1">
      <c r="A2156" s="148">
        <v>45722</v>
      </c>
    </row>
    <row r="2157" spans="1:1">
      <c r="A2157" s="148">
        <v>45722</v>
      </c>
    </row>
    <row r="2158" spans="1:1">
      <c r="A2158" s="74" t="s">
        <v>3624</v>
      </c>
    </row>
    <row r="2160" spans="1:1">
      <c r="A2160" s="74" t="s">
        <v>2724</v>
      </c>
    </row>
    <row r="2161" spans="1:1">
      <c r="A2161" s="74" t="s">
        <v>3625</v>
      </c>
    </row>
    <row r="2162" spans="1:1">
      <c r="A2162" s="74" t="s">
        <v>3626</v>
      </c>
    </row>
    <row r="2163" spans="1:1">
      <c r="A2163" s="74" t="s">
        <v>3626</v>
      </c>
    </row>
    <row r="2164" spans="1:1">
      <c r="A2164" s="148">
        <v>45722</v>
      </c>
    </row>
    <row r="2165" spans="1:1">
      <c r="A2165" s="148">
        <v>45722</v>
      </c>
    </row>
    <row r="2166" spans="1:1">
      <c r="A2166" s="74" t="s">
        <v>3627</v>
      </c>
    </row>
    <row r="2168" spans="1:1">
      <c r="A2168" s="74" t="s">
        <v>2724</v>
      </c>
    </row>
    <row r="2169" spans="1:1">
      <c r="A2169" s="74" t="s">
        <v>3628</v>
      </c>
    </row>
    <row r="2170" spans="1:1">
      <c r="A2170" s="74" t="s">
        <v>3629</v>
      </c>
    </row>
    <row r="2171" spans="1:1">
      <c r="A2171" s="74" t="s">
        <v>3629</v>
      </c>
    </row>
    <row r="2172" spans="1:1">
      <c r="A2172" s="148">
        <v>45722</v>
      </c>
    </row>
    <row r="2173" spans="1:1">
      <c r="A2173" s="148">
        <v>45722</v>
      </c>
    </row>
    <row r="2174" spans="1:1">
      <c r="A2174" s="74" t="s">
        <v>3630</v>
      </c>
    </row>
    <row r="2176" spans="1:1">
      <c r="A2176" s="74" t="s">
        <v>2724</v>
      </c>
    </row>
    <row r="2177" spans="1:1">
      <c r="A2177" s="74" t="s">
        <v>3631</v>
      </c>
    </row>
    <row r="2178" spans="1:1">
      <c r="A2178" s="74" t="s">
        <v>3632</v>
      </c>
    </row>
    <row r="2179" spans="1:1">
      <c r="A2179" s="74" t="s">
        <v>3633</v>
      </c>
    </row>
    <row r="2180" spans="1:1">
      <c r="A2180" s="148">
        <v>45722</v>
      </c>
    </row>
    <row r="2181" spans="1:1">
      <c r="A2181" s="148">
        <v>45722</v>
      </c>
    </row>
    <row r="2182" spans="1:1">
      <c r="A2182" s="74" t="s">
        <v>3140</v>
      </c>
    </row>
    <row r="2184" spans="1:1">
      <c r="A2184" s="74" t="s">
        <v>2724</v>
      </c>
    </row>
    <row r="2185" spans="1:1">
      <c r="A2185" s="74" t="s">
        <v>3634</v>
      </c>
    </row>
    <row r="2186" spans="1:1">
      <c r="A2186" s="74" t="s">
        <v>3635</v>
      </c>
    </row>
    <row r="2187" spans="1:1">
      <c r="A2187" s="74" t="s">
        <v>3635</v>
      </c>
    </row>
    <row r="2188" spans="1:1">
      <c r="A2188" s="148">
        <v>45722</v>
      </c>
    </row>
    <row r="2189" spans="1:1">
      <c r="A2189" s="148">
        <v>45722</v>
      </c>
    </row>
    <row r="2190" spans="1:1">
      <c r="A2190" s="74" t="s">
        <v>3636</v>
      </c>
    </row>
    <row r="2192" spans="1:1">
      <c r="A2192" s="74" t="s">
        <v>2724</v>
      </c>
    </row>
    <row r="2193" spans="1:1">
      <c r="A2193" s="74" t="s">
        <v>3637</v>
      </c>
    </row>
    <row r="2194" spans="1:1">
      <c r="A2194" s="74" t="s">
        <v>3638</v>
      </c>
    </row>
    <row r="2195" spans="1:1">
      <c r="A2195" s="74" t="s">
        <v>3638</v>
      </c>
    </row>
    <row r="2196" spans="1:1">
      <c r="A2196" s="148">
        <v>45722</v>
      </c>
    </row>
    <row r="2197" spans="1:1">
      <c r="A2197" s="148">
        <v>45722</v>
      </c>
    </row>
    <row r="2198" spans="1:1">
      <c r="A2198" s="74" t="s">
        <v>3639</v>
      </c>
    </row>
    <row r="2200" spans="1:1">
      <c r="A2200" s="74" t="s">
        <v>2724</v>
      </c>
    </row>
    <row r="2201" spans="1:1">
      <c r="A2201" s="74" t="s">
        <v>3640</v>
      </c>
    </row>
    <row r="2202" spans="1:1">
      <c r="A2202" s="74" t="s">
        <v>3641</v>
      </c>
    </row>
    <row r="2203" spans="1:1">
      <c r="A2203" s="74" t="s">
        <v>3642</v>
      </c>
    </row>
    <row r="2204" spans="1:1">
      <c r="A2204" s="148">
        <v>45722</v>
      </c>
    </row>
    <row r="2205" spans="1:1">
      <c r="A2205" s="148">
        <v>45722</v>
      </c>
    </row>
    <row r="2206" spans="1:1">
      <c r="A2206" s="74" t="s">
        <v>3643</v>
      </c>
    </row>
    <row r="2208" spans="1:1">
      <c r="A2208" s="74" t="s">
        <v>2724</v>
      </c>
    </row>
    <row r="2209" spans="1:1">
      <c r="A2209" s="74" t="s">
        <v>3644</v>
      </c>
    </row>
    <row r="2210" spans="1:1">
      <c r="A2210" s="74" t="s">
        <v>3645</v>
      </c>
    </row>
    <row r="2211" spans="1:1">
      <c r="A2211" s="74" t="s">
        <v>3645</v>
      </c>
    </row>
    <row r="2212" spans="1:1">
      <c r="A2212" s="148">
        <v>45722</v>
      </c>
    </row>
    <row r="2213" spans="1:1">
      <c r="A2213" s="148">
        <v>45722</v>
      </c>
    </row>
    <row r="2214" spans="1:1">
      <c r="A2214" s="74" t="s">
        <v>3646</v>
      </c>
    </row>
    <row r="2216" spans="1:1">
      <c r="A2216" s="74" t="s">
        <v>2724</v>
      </c>
    </row>
    <row r="2217" spans="1:1">
      <c r="A2217" s="74" t="s">
        <v>3647</v>
      </c>
    </row>
    <row r="2218" spans="1:1">
      <c r="A2218" s="74" t="s">
        <v>3648</v>
      </c>
    </row>
    <row r="2219" spans="1:1">
      <c r="A2219" s="74" t="s">
        <v>3648</v>
      </c>
    </row>
    <row r="2220" spans="1:1">
      <c r="A2220" s="148">
        <v>45722</v>
      </c>
    </row>
    <row r="2221" spans="1:1">
      <c r="A2221" s="148">
        <v>45722</v>
      </c>
    </row>
    <row r="2222" spans="1:1">
      <c r="A2222" s="74" t="s">
        <v>2982</v>
      </c>
    </row>
    <row r="2224" spans="1:1">
      <c r="A2224" s="74" t="s">
        <v>2724</v>
      </c>
    </row>
    <row r="2225" spans="1:1">
      <c r="A2225" s="74" t="s">
        <v>3649</v>
      </c>
    </row>
    <row r="2226" spans="1:1">
      <c r="A2226" s="74" t="s">
        <v>3650</v>
      </c>
    </row>
    <row r="2227" spans="1:1">
      <c r="A2227" s="74" t="s">
        <v>3650</v>
      </c>
    </row>
    <row r="2228" spans="1:1">
      <c r="A2228" s="148">
        <v>45722</v>
      </c>
    </row>
    <row r="2229" spans="1:1">
      <c r="A2229" s="148">
        <v>45722</v>
      </c>
    </row>
    <row r="2230" spans="1:1">
      <c r="A2230" s="74" t="s">
        <v>3651</v>
      </c>
    </row>
    <row r="2232" spans="1:1">
      <c r="A2232" s="74" t="s">
        <v>2724</v>
      </c>
    </row>
    <row r="2233" spans="1:1">
      <c r="A2233" s="74" t="s">
        <v>3652</v>
      </c>
    </row>
    <row r="2234" spans="1:1">
      <c r="A2234" s="74" t="s">
        <v>3653</v>
      </c>
    </row>
    <row r="2235" spans="1:1">
      <c r="A2235" s="74" t="s">
        <v>3653</v>
      </c>
    </row>
    <row r="2236" spans="1:1">
      <c r="A2236" s="148">
        <v>45722</v>
      </c>
    </row>
    <row r="2237" spans="1:1">
      <c r="A2237" s="148">
        <v>45722</v>
      </c>
    </row>
    <row r="2238" spans="1:1">
      <c r="A2238" s="74" t="s">
        <v>3654</v>
      </c>
    </row>
    <row r="2240" spans="1:1">
      <c r="A2240" s="74" t="s">
        <v>2724</v>
      </c>
    </row>
    <row r="2241" spans="1:1">
      <c r="A2241" s="74" t="s">
        <v>3655</v>
      </c>
    </row>
    <row r="2242" spans="1:1">
      <c r="A2242" s="74" t="s">
        <v>3656</v>
      </c>
    </row>
    <row r="2243" spans="1:1">
      <c r="A2243" s="74" t="s">
        <v>3657</v>
      </c>
    </row>
    <row r="2244" spans="1:1">
      <c r="A2244" s="148">
        <v>45722</v>
      </c>
    </row>
    <row r="2245" spans="1:1">
      <c r="A2245" s="148">
        <v>45722</v>
      </c>
    </row>
    <row r="2246" spans="1:1">
      <c r="A2246" s="74" t="s">
        <v>3658</v>
      </c>
    </row>
    <row r="2248" spans="1:1">
      <c r="A2248" s="74" t="s">
        <v>2724</v>
      </c>
    </row>
    <row r="2249" spans="1:1">
      <c r="A2249" s="74" t="s">
        <v>3659</v>
      </c>
    </row>
    <row r="2250" spans="1:1">
      <c r="A2250" s="74" t="s">
        <v>3660</v>
      </c>
    </row>
    <row r="2251" spans="1:1">
      <c r="A2251" s="74" t="s">
        <v>3661</v>
      </c>
    </row>
    <row r="2252" spans="1:1">
      <c r="A2252" s="148">
        <v>45722</v>
      </c>
    </row>
    <row r="2253" spans="1:1">
      <c r="A2253" s="148">
        <v>45722</v>
      </c>
    </row>
    <row r="2254" spans="1:1">
      <c r="A2254" s="74" t="s">
        <v>3662</v>
      </c>
    </row>
    <row r="2256" spans="1:1">
      <c r="A2256" s="74" t="s">
        <v>2724</v>
      </c>
    </row>
    <row r="2257" spans="1:1">
      <c r="A2257" s="74" t="s">
        <v>3663</v>
      </c>
    </row>
    <row r="2258" spans="1:1">
      <c r="A2258" s="74" t="s">
        <v>3664</v>
      </c>
    </row>
    <row r="2259" spans="1:1">
      <c r="A2259" s="74" t="s">
        <v>3665</v>
      </c>
    </row>
    <row r="2260" spans="1:1">
      <c r="A2260" s="148">
        <v>45722</v>
      </c>
    </row>
    <row r="2261" spans="1:1">
      <c r="A2261" s="148">
        <v>45722</v>
      </c>
    </row>
    <row r="2262" spans="1:1">
      <c r="A2262" s="74" t="s">
        <v>3666</v>
      </c>
    </row>
    <row r="2264" spans="1:1">
      <c r="A2264" s="74" t="s">
        <v>2724</v>
      </c>
    </row>
    <row r="2265" spans="1:1">
      <c r="A2265" s="74" t="s">
        <v>3667</v>
      </c>
    </row>
    <row r="2266" spans="1:1">
      <c r="A2266" s="74" t="s">
        <v>3668</v>
      </c>
    </row>
    <row r="2267" spans="1:1">
      <c r="A2267" s="74" t="s">
        <v>3669</v>
      </c>
    </row>
    <row r="2268" spans="1:1">
      <c r="A2268" s="148">
        <v>45722</v>
      </c>
    </row>
    <row r="2269" spans="1:1">
      <c r="A2269" s="148">
        <v>45722</v>
      </c>
    </row>
    <row r="2270" spans="1:1">
      <c r="A2270" s="74" t="s">
        <v>3670</v>
      </c>
    </row>
    <row r="2272" spans="1:1">
      <c r="A2272" s="74" t="s">
        <v>2724</v>
      </c>
    </row>
    <row r="2273" spans="1:1">
      <c r="A2273" s="74" t="s">
        <v>3671</v>
      </c>
    </row>
    <row r="2274" spans="1:1">
      <c r="A2274" s="74" t="s">
        <v>3672</v>
      </c>
    </row>
    <row r="2275" spans="1:1">
      <c r="A2275" s="74" t="s">
        <v>3673</v>
      </c>
    </row>
    <row r="2276" spans="1:1">
      <c r="A2276" s="148">
        <v>45722</v>
      </c>
    </row>
    <row r="2277" spans="1:1">
      <c r="A2277" s="148">
        <v>45722</v>
      </c>
    </row>
    <row r="2278" spans="1:1">
      <c r="A2278" s="74" t="s">
        <v>3674</v>
      </c>
    </row>
    <row r="2280" spans="1:1">
      <c r="A2280" s="74" t="s">
        <v>2724</v>
      </c>
    </row>
    <row r="2281" spans="1:1">
      <c r="A2281" s="74" t="s">
        <v>3675</v>
      </c>
    </row>
    <row r="2282" spans="1:1">
      <c r="A2282" s="74" t="s">
        <v>3676</v>
      </c>
    </row>
    <row r="2283" spans="1:1">
      <c r="A2283" s="74" t="s">
        <v>3677</v>
      </c>
    </row>
    <row r="2284" spans="1:1">
      <c r="A2284" s="148">
        <v>45722</v>
      </c>
    </row>
    <row r="2285" spans="1:1">
      <c r="A2285" s="148">
        <v>45722</v>
      </c>
    </row>
    <row r="2286" spans="1:1">
      <c r="A2286" s="74" t="s">
        <v>3678</v>
      </c>
    </row>
    <row r="2288" spans="1:1">
      <c r="A2288" s="74" t="s">
        <v>2724</v>
      </c>
    </row>
    <row r="2289" spans="1:1">
      <c r="A2289" s="74" t="s">
        <v>3679</v>
      </c>
    </row>
    <row r="2290" spans="1:1">
      <c r="A2290" s="74" t="s">
        <v>3680</v>
      </c>
    </row>
    <row r="2291" spans="1:1">
      <c r="A2291" s="74" t="s">
        <v>3681</v>
      </c>
    </row>
    <row r="2292" spans="1:1">
      <c r="A2292" s="148">
        <v>45722</v>
      </c>
    </row>
    <row r="2293" spans="1:1">
      <c r="A2293" s="148">
        <v>45722</v>
      </c>
    </row>
    <row r="2294" spans="1:1">
      <c r="A2294" s="74" t="s">
        <v>3682</v>
      </c>
    </row>
    <row r="2296" spans="1:1">
      <c r="A2296" s="74" t="s">
        <v>2724</v>
      </c>
    </row>
    <row r="2297" spans="1:1">
      <c r="A2297" s="74" t="s">
        <v>3683</v>
      </c>
    </row>
    <row r="2298" spans="1:1">
      <c r="A2298" s="74" t="s">
        <v>3684</v>
      </c>
    </row>
    <row r="2299" spans="1:1">
      <c r="A2299" s="74" t="s">
        <v>3685</v>
      </c>
    </row>
    <row r="2300" spans="1:1">
      <c r="A2300" s="148">
        <v>45722</v>
      </c>
    </row>
    <row r="2301" spans="1:1">
      <c r="A2301" s="148">
        <v>45722</v>
      </c>
    </row>
    <row r="2302" spans="1:1">
      <c r="A2302" s="74" t="s">
        <v>3686</v>
      </c>
    </row>
    <row r="2304" spans="1:1">
      <c r="A2304" s="74" t="s">
        <v>2724</v>
      </c>
    </row>
    <row r="2305" spans="1:1">
      <c r="A2305" s="74" t="s">
        <v>3687</v>
      </c>
    </row>
    <row r="2306" spans="1:1">
      <c r="A2306" s="74" t="s">
        <v>3688</v>
      </c>
    </row>
    <row r="2307" spans="1:1">
      <c r="A2307" s="74" t="s">
        <v>3689</v>
      </c>
    </row>
    <row r="2308" spans="1:1">
      <c r="A2308" s="148">
        <v>45722</v>
      </c>
    </row>
    <row r="2309" spans="1:1">
      <c r="A2309" s="148">
        <v>45722</v>
      </c>
    </row>
    <row r="2310" spans="1:1">
      <c r="A2310" s="74" t="s">
        <v>3690</v>
      </c>
    </row>
    <row r="2312" spans="1:1">
      <c r="A2312" s="74" t="s">
        <v>2724</v>
      </c>
    </row>
    <row r="2313" spans="1:1">
      <c r="A2313" s="74" t="s">
        <v>3691</v>
      </c>
    </row>
    <row r="2314" spans="1:1">
      <c r="A2314" s="74" t="s">
        <v>3692</v>
      </c>
    </row>
    <row r="2315" spans="1:1">
      <c r="A2315" s="74" t="s">
        <v>3692</v>
      </c>
    </row>
    <row r="2316" spans="1:1">
      <c r="A2316" s="148">
        <v>45722</v>
      </c>
    </row>
    <row r="2317" spans="1:1">
      <c r="A2317" s="148">
        <v>45722</v>
      </c>
    </row>
    <row r="2318" spans="1:1">
      <c r="A2318" s="74" t="s">
        <v>3235</v>
      </c>
    </row>
    <row r="2320" spans="1:1">
      <c r="A2320" s="74" t="s">
        <v>2724</v>
      </c>
    </row>
    <row r="2321" spans="1:1">
      <c r="A2321" s="74" t="s">
        <v>3693</v>
      </c>
    </row>
    <row r="2322" spans="1:1">
      <c r="A2322" s="74" t="s">
        <v>3694</v>
      </c>
    </row>
    <row r="2323" spans="1:1">
      <c r="A2323" s="74" t="s">
        <v>3695</v>
      </c>
    </row>
    <row r="2324" spans="1:1">
      <c r="A2324" s="148">
        <v>45722</v>
      </c>
    </row>
    <row r="2325" spans="1:1">
      <c r="A2325" s="148">
        <v>45722</v>
      </c>
    </row>
    <row r="2326" spans="1:1">
      <c r="A2326" s="74" t="s">
        <v>3696</v>
      </c>
    </row>
    <row r="2328" spans="1:1">
      <c r="A2328" s="74" t="s">
        <v>2724</v>
      </c>
    </row>
    <row r="2329" spans="1:1">
      <c r="A2329" s="74" t="s">
        <v>3697</v>
      </c>
    </row>
    <row r="2330" spans="1:1">
      <c r="A2330" s="74" t="s">
        <v>3698</v>
      </c>
    </row>
    <row r="2331" spans="1:1">
      <c r="A2331" s="74" t="s">
        <v>2371</v>
      </c>
    </row>
    <row r="2332" spans="1:1">
      <c r="A2332" s="148">
        <v>45722</v>
      </c>
    </row>
    <row r="2333" spans="1:1">
      <c r="A2333" s="148">
        <v>45722</v>
      </c>
    </row>
    <row r="2334" spans="1:1">
      <c r="A2334" s="74" t="s">
        <v>3699</v>
      </c>
    </row>
    <row r="2336" spans="1:1">
      <c r="A2336" s="74" t="s">
        <v>2724</v>
      </c>
    </row>
    <row r="2337" spans="1:1">
      <c r="A2337" s="74" t="s">
        <v>3700</v>
      </c>
    </row>
    <row r="2338" spans="1:1">
      <c r="A2338" s="74" t="s">
        <v>3701</v>
      </c>
    </row>
    <row r="2339" spans="1:1">
      <c r="A2339" s="74" t="s">
        <v>3701</v>
      </c>
    </row>
    <row r="2340" spans="1:1">
      <c r="A2340" s="148">
        <v>45721</v>
      </c>
    </row>
    <row r="2341" spans="1:1">
      <c r="A2341" s="148">
        <v>45721</v>
      </c>
    </row>
    <row r="2342" spans="1:1">
      <c r="A2342" s="74" t="s">
        <v>3702</v>
      </c>
    </row>
    <row r="2344" spans="1:1">
      <c r="A2344" s="74" t="s">
        <v>2724</v>
      </c>
    </row>
    <row r="2345" spans="1:1">
      <c r="A2345" s="74" t="s">
        <v>3703</v>
      </c>
    </row>
    <row r="2346" spans="1:1">
      <c r="A2346" s="74" t="s">
        <v>3704</v>
      </c>
    </row>
    <row r="2347" spans="1:1">
      <c r="A2347" s="74" t="s">
        <v>3705</v>
      </c>
    </row>
    <row r="2348" spans="1:1">
      <c r="A2348" s="148">
        <v>45721</v>
      </c>
    </row>
    <row r="2349" spans="1:1">
      <c r="A2349" s="148">
        <v>45721</v>
      </c>
    </row>
    <row r="2350" spans="1:1">
      <c r="A2350" s="74" t="s">
        <v>3706</v>
      </c>
    </row>
    <row r="2352" spans="1:1">
      <c r="A2352" s="74" t="s">
        <v>2724</v>
      </c>
    </row>
    <row r="2353" spans="1:1">
      <c r="A2353" s="74" t="s">
        <v>3707</v>
      </c>
    </row>
    <row r="2354" spans="1:1">
      <c r="A2354" s="74" t="s">
        <v>3708</v>
      </c>
    </row>
    <row r="2355" spans="1:1">
      <c r="A2355" s="74" t="s">
        <v>3709</v>
      </c>
    </row>
    <row r="2356" spans="1:1">
      <c r="A2356" s="148">
        <v>45721</v>
      </c>
    </row>
    <row r="2357" spans="1:1">
      <c r="A2357" s="148">
        <v>45721</v>
      </c>
    </row>
    <row r="2358" spans="1:1">
      <c r="A2358" s="74" t="s">
        <v>3710</v>
      </c>
    </row>
    <row r="2360" spans="1:1">
      <c r="A2360" s="74" t="s">
        <v>2724</v>
      </c>
    </row>
    <row r="2361" spans="1:1">
      <c r="A2361" s="74" t="s">
        <v>3711</v>
      </c>
    </row>
    <row r="2362" spans="1:1">
      <c r="A2362" s="74" t="s">
        <v>3712</v>
      </c>
    </row>
    <row r="2363" spans="1:1">
      <c r="A2363" s="74" t="s">
        <v>3713</v>
      </c>
    </row>
    <row r="2364" spans="1:1">
      <c r="A2364" s="148">
        <v>45721</v>
      </c>
    </row>
    <row r="2365" spans="1:1">
      <c r="A2365" s="148">
        <v>45721</v>
      </c>
    </row>
    <row r="2366" spans="1:1">
      <c r="A2366" s="74" t="s">
        <v>3498</v>
      </c>
    </row>
    <row r="2368" spans="1:1">
      <c r="A2368" s="74" t="s">
        <v>2724</v>
      </c>
    </row>
    <row r="2369" spans="1:1">
      <c r="A2369" s="74" t="s">
        <v>3714</v>
      </c>
    </row>
    <row r="2370" spans="1:1">
      <c r="A2370" s="74" t="s">
        <v>3715</v>
      </c>
    </row>
    <row r="2371" spans="1:1">
      <c r="A2371" s="74" t="s">
        <v>3716</v>
      </c>
    </row>
    <row r="2372" spans="1:1">
      <c r="A2372" s="148">
        <v>45721</v>
      </c>
    </row>
    <row r="2373" spans="1:1">
      <c r="A2373" s="148">
        <v>45721</v>
      </c>
    </row>
    <row r="2374" spans="1:1">
      <c r="A2374" s="74" t="s">
        <v>3717</v>
      </c>
    </row>
    <row r="2376" spans="1:1">
      <c r="A2376" s="74" t="s">
        <v>2724</v>
      </c>
    </row>
    <row r="2377" spans="1:1">
      <c r="A2377" s="74" t="s">
        <v>3718</v>
      </c>
    </row>
    <row r="2378" spans="1:1">
      <c r="A2378" s="74" t="s">
        <v>3719</v>
      </c>
    </row>
    <row r="2379" spans="1:1">
      <c r="A2379" s="74" t="s">
        <v>3720</v>
      </c>
    </row>
    <row r="2380" spans="1:1">
      <c r="A2380" s="148">
        <v>45721</v>
      </c>
    </row>
    <row r="2381" spans="1:1">
      <c r="A2381" s="148">
        <v>45721</v>
      </c>
    </row>
    <row r="2382" spans="1:1">
      <c r="A2382" s="74" t="s">
        <v>2885</v>
      </c>
    </row>
    <row r="2384" spans="1:1">
      <c r="A2384" s="74" t="s">
        <v>2724</v>
      </c>
    </row>
    <row r="2385" spans="1:1">
      <c r="A2385" s="74" t="s">
        <v>3721</v>
      </c>
    </row>
    <row r="2386" spans="1:1">
      <c r="A2386" s="74" t="s">
        <v>3722</v>
      </c>
    </row>
    <row r="2387" spans="1:1">
      <c r="A2387" s="74" t="s">
        <v>3722</v>
      </c>
    </row>
    <row r="2388" spans="1:1">
      <c r="A2388" s="148">
        <v>45721</v>
      </c>
    </row>
    <row r="2389" spans="1:1">
      <c r="A2389" s="148">
        <v>45721</v>
      </c>
    </row>
    <row r="2390" spans="1:1">
      <c r="A2390" s="74" t="s">
        <v>3723</v>
      </c>
    </row>
    <row r="2392" spans="1:1">
      <c r="A2392" s="74" t="s">
        <v>2724</v>
      </c>
    </row>
    <row r="2393" spans="1:1">
      <c r="A2393" s="74" t="s">
        <v>3724</v>
      </c>
    </row>
    <row r="2394" spans="1:1">
      <c r="A2394" s="74" t="s">
        <v>3725</v>
      </c>
    </row>
    <row r="2395" spans="1:1">
      <c r="A2395" s="74" t="s">
        <v>3726</v>
      </c>
    </row>
    <row r="2396" spans="1:1">
      <c r="A2396" s="148">
        <v>45721</v>
      </c>
    </row>
    <row r="2397" spans="1:1">
      <c r="A2397" s="148">
        <v>45721</v>
      </c>
    </row>
    <row r="2398" spans="1:1">
      <c r="A2398" s="74" t="s">
        <v>3727</v>
      </c>
    </row>
    <row r="2400" spans="1:1">
      <c r="A2400" s="74" t="s">
        <v>2724</v>
      </c>
    </row>
    <row r="2401" spans="1:1">
      <c r="A2401" s="74" t="s">
        <v>3728</v>
      </c>
    </row>
    <row r="2402" spans="1:1">
      <c r="A2402" s="74" t="s">
        <v>3729</v>
      </c>
    </row>
    <row r="2403" spans="1:1">
      <c r="A2403" s="74" t="s">
        <v>3729</v>
      </c>
    </row>
    <row r="2404" spans="1:1">
      <c r="A2404" s="148">
        <v>45721</v>
      </c>
    </row>
    <row r="2405" spans="1:1">
      <c r="A2405" s="148">
        <v>45721</v>
      </c>
    </row>
    <row r="2406" spans="1:1">
      <c r="A2406" s="74" t="s">
        <v>2968</v>
      </c>
    </row>
    <row r="2408" spans="1:1">
      <c r="A2408" s="74" t="s">
        <v>2724</v>
      </c>
    </row>
    <row r="2409" spans="1:1">
      <c r="A2409" s="74" t="s">
        <v>3730</v>
      </c>
    </row>
    <row r="2410" spans="1:1">
      <c r="A2410" s="74" t="s">
        <v>3731</v>
      </c>
    </row>
    <row r="2411" spans="1:1">
      <c r="A2411" s="74" t="s">
        <v>3731</v>
      </c>
    </row>
    <row r="2412" spans="1:1">
      <c r="A2412" s="148">
        <v>45721</v>
      </c>
    </row>
    <row r="2413" spans="1:1">
      <c r="A2413" s="148">
        <v>45721</v>
      </c>
    </row>
    <row r="2414" spans="1:1">
      <c r="A2414" s="74" t="s">
        <v>3029</v>
      </c>
    </row>
    <row r="2416" spans="1:1">
      <c r="A2416" s="74" t="s">
        <v>2724</v>
      </c>
    </row>
    <row r="2417" spans="1:1">
      <c r="A2417" s="74" t="s">
        <v>3732</v>
      </c>
    </row>
    <row r="2418" spans="1:1">
      <c r="A2418" s="74" t="s">
        <v>3733</v>
      </c>
    </row>
    <row r="2419" spans="1:1">
      <c r="A2419" s="74" t="s">
        <v>3733</v>
      </c>
    </row>
    <row r="2420" spans="1:1">
      <c r="A2420" s="148">
        <v>45721</v>
      </c>
    </row>
    <row r="2421" spans="1:1">
      <c r="A2421" s="148">
        <v>45721</v>
      </c>
    </row>
    <row r="2422" spans="1:1">
      <c r="A2422" s="74" t="s">
        <v>3734</v>
      </c>
    </row>
    <row r="2424" spans="1:1">
      <c r="A2424" s="74" t="s">
        <v>2724</v>
      </c>
    </row>
    <row r="2425" spans="1:1">
      <c r="A2425" s="74" t="s">
        <v>3735</v>
      </c>
    </row>
    <row r="2426" spans="1:1">
      <c r="A2426" s="74" t="s">
        <v>3736</v>
      </c>
    </row>
    <row r="2427" spans="1:1">
      <c r="A2427" s="74" t="s">
        <v>3737</v>
      </c>
    </row>
    <row r="2428" spans="1:1">
      <c r="A2428" s="148">
        <v>45721</v>
      </c>
    </row>
    <row r="2429" spans="1:1">
      <c r="A2429" s="148">
        <v>45721</v>
      </c>
    </row>
    <row r="2430" spans="1:1">
      <c r="A2430" s="74" t="s">
        <v>3190</v>
      </c>
    </row>
    <row r="2432" spans="1:1">
      <c r="A2432" s="74" t="s">
        <v>2724</v>
      </c>
    </row>
    <row r="2433" spans="1:1">
      <c r="A2433" s="74" t="s">
        <v>3738</v>
      </c>
    </row>
    <row r="2434" spans="1:1">
      <c r="A2434" s="74" t="s">
        <v>3739</v>
      </c>
    </row>
    <row r="2435" spans="1:1">
      <c r="A2435" s="74" t="s">
        <v>3740</v>
      </c>
    </row>
    <row r="2436" spans="1:1">
      <c r="A2436" s="148">
        <v>45721</v>
      </c>
    </row>
    <row r="2437" spans="1:1">
      <c r="A2437" s="148">
        <v>45721</v>
      </c>
    </row>
    <row r="2438" spans="1:1">
      <c r="A2438" s="74" t="s">
        <v>3741</v>
      </c>
    </row>
    <row r="2440" spans="1:1">
      <c r="A2440" s="74" t="s">
        <v>2724</v>
      </c>
    </row>
    <row r="2441" spans="1:1">
      <c r="A2441" s="74" t="s">
        <v>3742</v>
      </c>
    </row>
    <row r="2442" spans="1:1">
      <c r="A2442" s="74" t="s">
        <v>3743</v>
      </c>
    </row>
    <row r="2443" spans="1:1">
      <c r="A2443" s="74" t="s">
        <v>3744</v>
      </c>
    </row>
    <row r="2444" spans="1:1">
      <c r="A2444" s="148">
        <v>45721</v>
      </c>
    </row>
    <row r="2445" spans="1:1">
      <c r="A2445" s="148">
        <v>45721</v>
      </c>
    </row>
    <row r="2446" spans="1:1">
      <c r="A2446" s="74" t="s">
        <v>3745</v>
      </c>
    </row>
    <row r="2448" spans="1:1">
      <c r="A2448" s="74" t="s">
        <v>2724</v>
      </c>
    </row>
    <row r="2449" spans="1:1">
      <c r="A2449" s="74" t="s">
        <v>3746</v>
      </c>
    </row>
    <row r="2450" spans="1:1">
      <c r="A2450" s="74" t="s">
        <v>3747</v>
      </c>
    </row>
    <row r="2451" spans="1:1">
      <c r="A2451" s="74" t="s">
        <v>3747</v>
      </c>
    </row>
    <row r="2452" spans="1:1">
      <c r="A2452" s="148">
        <v>45721</v>
      </c>
    </row>
    <row r="2453" spans="1:1">
      <c r="A2453" s="148">
        <v>45721</v>
      </c>
    </row>
    <row r="2454" spans="1:1">
      <c r="A2454" s="74" t="s">
        <v>3748</v>
      </c>
    </row>
    <row r="2456" spans="1:1">
      <c r="A2456" s="74" t="s">
        <v>2724</v>
      </c>
    </row>
    <row r="2457" spans="1:1">
      <c r="A2457" s="74" t="s">
        <v>3749</v>
      </c>
    </row>
    <row r="2458" spans="1:1">
      <c r="A2458" s="74" t="s">
        <v>3750</v>
      </c>
    </row>
    <row r="2459" spans="1:1">
      <c r="A2459" s="74" t="s">
        <v>3750</v>
      </c>
    </row>
    <row r="2460" spans="1:1">
      <c r="A2460" s="148">
        <v>45721</v>
      </c>
    </row>
    <row r="2461" spans="1:1">
      <c r="A2461" s="148">
        <v>45721</v>
      </c>
    </row>
    <row r="2462" spans="1:1">
      <c r="A2462" s="74" t="s">
        <v>3751</v>
      </c>
    </row>
    <row r="2464" spans="1:1">
      <c r="A2464" s="74" t="s">
        <v>2724</v>
      </c>
    </row>
    <row r="2465" spans="1:1">
      <c r="A2465" s="74" t="s">
        <v>3752</v>
      </c>
    </row>
    <row r="2466" spans="1:1">
      <c r="A2466" s="74" t="s">
        <v>3753</v>
      </c>
    </row>
    <row r="2467" spans="1:1">
      <c r="A2467" s="74" t="s">
        <v>3753</v>
      </c>
    </row>
    <row r="2468" spans="1:1">
      <c r="A2468" s="148">
        <v>45721</v>
      </c>
    </row>
    <row r="2469" spans="1:1">
      <c r="A2469" s="148">
        <v>45721</v>
      </c>
    </row>
    <row r="2470" spans="1:1">
      <c r="A2470" s="74" t="s">
        <v>3754</v>
      </c>
    </row>
    <row r="2472" spans="1:1">
      <c r="A2472" s="74" t="s">
        <v>2724</v>
      </c>
    </row>
    <row r="2473" spans="1:1">
      <c r="A2473" s="74" t="s">
        <v>3755</v>
      </c>
    </row>
    <row r="2474" spans="1:1">
      <c r="A2474" s="74" t="s">
        <v>3756</v>
      </c>
    </row>
    <row r="2475" spans="1:1">
      <c r="A2475" s="74" t="s">
        <v>3756</v>
      </c>
    </row>
    <row r="2476" spans="1:1">
      <c r="A2476" s="148">
        <v>45721</v>
      </c>
    </row>
    <row r="2477" spans="1:1">
      <c r="A2477" s="148">
        <v>45721</v>
      </c>
    </row>
    <row r="2478" spans="1:1">
      <c r="A2478" s="74" t="s">
        <v>3498</v>
      </c>
    </row>
    <row r="2480" spans="1:1">
      <c r="A2480" s="74" t="s">
        <v>2724</v>
      </c>
    </row>
    <row r="2481" spans="1:1">
      <c r="A2481" s="74" t="s">
        <v>3757</v>
      </c>
    </row>
    <row r="2482" spans="1:1">
      <c r="A2482" s="74" t="s">
        <v>3758</v>
      </c>
    </row>
    <row r="2483" spans="1:1">
      <c r="A2483" s="74" t="s">
        <v>3758</v>
      </c>
    </row>
    <row r="2484" spans="1:1">
      <c r="A2484" s="148">
        <v>45721</v>
      </c>
    </row>
    <row r="2485" spans="1:1">
      <c r="A2485" s="148">
        <v>45721</v>
      </c>
    </row>
    <row r="2486" spans="1:1">
      <c r="A2486" s="74" t="s">
        <v>3759</v>
      </c>
    </row>
    <row r="2488" spans="1:1">
      <c r="A2488" s="74" t="s">
        <v>2724</v>
      </c>
    </row>
    <row r="2489" spans="1:1">
      <c r="A2489" s="74" t="s">
        <v>3760</v>
      </c>
    </row>
    <row r="2490" spans="1:1">
      <c r="A2490" s="74" t="s">
        <v>3761</v>
      </c>
    </row>
    <row r="2491" spans="1:1">
      <c r="A2491" s="74" t="s">
        <v>3762</v>
      </c>
    </row>
    <row r="2492" spans="1:1">
      <c r="A2492" s="148">
        <v>45721</v>
      </c>
    </row>
    <row r="2493" spans="1:1">
      <c r="A2493" s="148">
        <v>45721</v>
      </c>
    </row>
    <row r="2494" spans="1:1">
      <c r="A2494" s="74" t="s">
        <v>3763</v>
      </c>
    </row>
    <row r="2496" spans="1:1">
      <c r="A2496" s="74" t="s">
        <v>2724</v>
      </c>
    </row>
    <row r="2497" spans="1:1">
      <c r="A2497" s="74" t="s">
        <v>3764</v>
      </c>
    </row>
    <row r="2498" spans="1:1">
      <c r="A2498" s="74" t="s">
        <v>3765</v>
      </c>
    </row>
    <row r="2499" spans="1:1">
      <c r="A2499" s="74" t="s">
        <v>3765</v>
      </c>
    </row>
    <row r="2500" spans="1:1">
      <c r="A2500" s="148">
        <v>45721</v>
      </c>
    </row>
    <row r="2501" spans="1:1">
      <c r="A2501" s="148">
        <v>45721</v>
      </c>
    </row>
    <row r="2502" spans="1:1">
      <c r="A2502" s="74" t="s">
        <v>3766</v>
      </c>
    </row>
    <row r="2504" spans="1:1">
      <c r="A2504" s="74" t="s">
        <v>2724</v>
      </c>
    </row>
    <row r="2505" spans="1:1">
      <c r="A2505" s="74" t="s">
        <v>3767</v>
      </c>
    </row>
    <row r="2506" spans="1:1">
      <c r="A2506" s="74" t="s">
        <v>3768</v>
      </c>
    </row>
    <row r="2507" spans="1:1">
      <c r="A2507" s="74" t="s">
        <v>3768</v>
      </c>
    </row>
    <row r="2508" spans="1:1">
      <c r="A2508" s="148">
        <v>45721</v>
      </c>
    </row>
    <row r="2509" spans="1:1">
      <c r="A2509" s="148">
        <v>45721</v>
      </c>
    </row>
    <row r="2510" spans="1:1">
      <c r="A2510" s="74" t="s">
        <v>3769</v>
      </c>
    </row>
    <row r="2512" spans="1:1">
      <c r="A2512" s="74" t="s">
        <v>2724</v>
      </c>
    </row>
    <row r="2513" spans="1:1">
      <c r="A2513" s="74" t="s">
        <v>3770</v>
      </c>
    </row>
    <row r="2514" spans="1:1">
      <c r="A2514" s="74" t="s">
        <v>3771</v>
      </c>
    </row>
    <row r="2515" spans="1:1">
      <c r="A2515" s="74" t="s">
        <v>3772</v>
      </c>
    </row>
    <row r="2516" spans="1:1">
      <c r="A2516" s="148">
        <v>45721</v>
      </c>
    </row>
    <row r="2517" spans="1:1">
      <c r="A2517" s="148">
        <v>45721</v>
      </c>
    </row>
    <row r="2518" spans="1:1">
      <c r="A2518" s="74" t="s">
        <v>2770</v>
      </c>
    </row>
    <row r="2520" spans="1:1">
      <c r="A2520" s="74" t="s">
        <v>2724</v>
      </c>
    </row>
    <row r="2521" spans="1:1">
      <c r="A2521" s="74" t="s">
        <v>3773</v>
      </c>
    </row>
    <row r="2522" spans="1:1">
      <c r="A2522" s="74" t="s">
        <v>3774</v>
      </c>
    </row>
    <row r="2523" spans="1:1">
      <c r="A2523" s="74" t="s">
        <v>3774</v>
      </c>
    </row>
    <row r="2524" spans="1:1">
      <c r="A2524" s="148">
        <v>45721</v>
      </c>
    </row>
    <row r="2525" spans="1:1">
      <c r="A2525" s="148">
        <v>45721</v>
      </c>
    </row>
    <row r="2526" spans="1:1">
      <c r="A2526" s="74" t="s">
        <v>2982</v>
      </c>
    </row>
    <row r="2528" spans="1:1">
      <c r="A2528" s="74" t="s">
        <v>2724</v>
      </c>
    </row>
    <row r="2529" spans="1:1">
      <c r="A2529" s="74" t="s">
        <v>3775</v>
      </c>
    </row>
    <row r="2530" spans="1:1">
      <c r="A2530" s="74" t="s">
        <v>3776</v>
      </c>
    </row>
    <row r="2531" spans="1:1">
      <c r="A2531" s="74" t="s">
        <v>3777</v>
      </c>
    </row>
    <row r="2532" spans="1:1">
      <c r="A2532" s="148">
        <v>45721</v>
      </c>
    </row>
    <row r="2533" spans="1:1">
      <c r="A2533" s="148">
        <v>45721</v>
      </c>
    </row>
    <row r="2534" spans="1:1">
      <c r="A2534" s="74" t="s">
        <v>3778</v>
      </c>
    </row>
    <row r="2536" spans="1:1">
      <c r="A2536" s="74" t="s">
        <v>2724</v>
      </c>
    </row>
    <row r="2537" spans="1:1">
      <c r="A2537" s="74" t="s">
        <v>3779</v>
      </c>
    </row>
    <row r="2538" spans="1:1">
      <c r="A2538" s="74" t="s">
        <v>3780</v>
      </c>
    </row>
    <row r="2539" spans="1:1">
      <c r="A2539" s="74" t="s">
        <v>3780</v>
      </c>
    </row>
    <row r="2540" spans="1:1">
      <c r="A2540" s="148">
        <v>45721</v>
      </c>
    </row>
    <row r="2541" spans="1:1">
      <c r="A2541" s="148">
        <v>45721</v>
      </c>
    </row>
    <row r="2542" spans="1:1">
      <c r="A2542" s="74" t="s">
        <v>3781</v>
      </c>
    </row>
    <row r="2544" spans="1:1">
      <c r="A2544" s="74" t="s">
        <v>2724</v>
      </c>
    </row>
    <row r="2545" spans="1:1">
      <c r="A2545" s="74" t="s">
        <v>3782</v>
      </c>
    </row>
    <row r="2546" spans="1:1">
      <c r="A2546" s="74" t="s">
        <v>3783</v>
      </c>
    </row>
    <row r="2547" spans="1:1">
      <c r="A2547" s="74" t="s">
        <v>3784</v>
      </c>
    </row>
    <row r="2548" spans="1:1">
      <c r="A2548" s="148">
        <v>45721</v>
      </c>
    </row>
    <row r="2549" spans="1:1">
      <c r="A2549" s="148">
        <v>45721</v>
      </c>
    </row>
    <row r="2550" spans="1:1">
      <c r="A2550" s="74" t="s">
        <v>3785</v>
      </c>
    </row>
    <row r="2552" spans="1:1">
      <c r="A2552" s="74" t="s">
        <v>2724</v>
      </c>
    </row>
    <row r="2553" spans="1:1">
      <c r="A2553" s="74" t="s">
        <v>3786</v>
      </c>
    </row>
    <row r="2554" spans="1:1">
      <c r="A2554" s="74" t="s">
        <v>3787</v>
      </c>
    </row>
    <row r="2555" spans="1:1">
      <c r="A2555" s="74" t="s">
        <v>3787</v>
      </c>
    </row>
    <row r="2556" spans="1:1">
      <c r="A2556" s="148">
        <v>45721</v>
      </c>
    </row>
    <row r="2557" spans="1:1">
      <c r="A2557" s="148">
        <v>45721</v>
      </c>
    </row>
    <row r="2558" spans="1:1">
      <c r="A2558" s="74" t="s">
        <v>2978</v>
      </c>
    </row>
    <row r="2560" spans="1:1">
      <c r="A2560" s="74" t="s">
        <v>2724</v>
      </c>
    </row>
    <row r="2561" spans="1:1">
      <c r="A2561" s="74" t="s">
        <v>3788</v>
      </c>
    </row>
    <row r="2562" spans="1:1">
      <c r="A2562" s="74" t="s">
        <v>3789</v>
      </c>
    </row>
    <row r="2563" spans="1:1">
      <c r="A2563" s="74" t="s">
        <v>3790</v>
      </c>
    </row>
    <row r="2564" spans="1:1">
      <c r="A2564" s="148">
        <v>45721</v>
      </c>
    </row>
    <row r="2565" spans="1:1">
      <c r="A2565" s="148">
        <v>45721</v>
      </c>
    </row>
    <row r="2566" spans="1:1">
      <c r="A2566" s="74" t="s">
        <v>3235</v>
      </c>
    </row>
    <row r="2568" spans="1:1">
      <c r="A2568" s="74" t="s">
        <v>2724</v>
      </c>
    </row>
    <row r="2569" spans="1:1">
      <c r="A2569" s="74" t="s">
        <v>3791</v>
      </c>
    </row>
    <row r="2570" spans="1:1">
      <c r="A2570" s="74" t="s">
        <v>3792</v>
      </c>
    </row>
    <row r="2571" spans="1:1">
      <c r="A2571" s="74" t="s">
        <v>3793</v>
      </c>
    </row>
    <row r="2572" spans="1:1">
      <c r="A2572" s="148">
        <v>45721</v>
      </c>
    </row>
    <row r="2573" spans="1:1">
      <c r="A2573" s="148">
        <v>45721</v>
      </c>
    </row>
    <row r="2574" spans="1:1">
      <c r="A2574" s="74" t="s">
        <v>3794</v>
      </c>
    </row>
    <row r="2576" spans="1:1">
      <c r="A2576" s="74" t="s">
        <v>2724</v>
      </c>
    </row>
    <row r="2577" spans="1:1">
      <c r="A2577" s="74" t="s">
        <v>3795</v>
      </c>
    </row>
    <row r="2578" spans="1:1">
      <c r="A2578" s="74" t="s">
        <v>3796</v>
      </c>
    </row>
    <row r="2579" spans="1:1">
      <c r="A2579" s="74" t="s">
        <v>3796</v>
      </c>
    </row>
    <row r="2580" spans="1:1">
      <c r="A2580" s="148">
        <v>45721</v>
      </c>
    </row>
    <row r="2581" spans="1:1">
      <c r="A2581" s="148">
        <v>45721</v>
      </c>
    </row>
    <row r="2582" spans="1:1">
      <c r="A2582" s="74" t="s">
        <v>3797</v>
      </c>
    </row>
    <row r="2584" spans="1:1">
      <c r="A2584" s="74" t="s">
        <v>2724</v>
      </c>
    </row>
    <row r="2585" spans="1:1">
      <c r="A2585" s="74" t="s">
        <v>3798</v>
      </c>
    </row>
    <row r="2586" spans="1:1">
      <c r="A2586" s="74" t="s">
        <v>3799</v>
      </c>
    </row>
    <row r="2587" spans="1:1">
      <c r="A2587" s="74" t="s">
        <v>3800</v>
      </c>
    </row>
    <row r="2588" spans="1:1">
      <c r="A2588" s="148">
        <v>45721</v>
      </c>
    </row>
    <row r="2589" spans="1:1">
      <c r="A2589" s="148">
        <v>45721</v>
      </c>
    </row>
    <row r="2590" spans="1:1">
      <c r="A2590" s="74" t="s">
        <v>3082</v>
      </c>
    </row>
    <row r="2592" spans="1:1">
      <c r="A2592" s="74" t="s">
        <v>2724</v>
      </c>
    </row>
    <row r="2593" spans="1:1">
      <c r="A2593" s="74" t="s">
        <v>3801</v>
      </c>
    </row>
    <row r="2594" spans="1:1">
      <c r="A2594" s="74" t="s">
        <v>3802</v>
      </c>
    </row>
    <row r="2595" spans="1:1">
      <c r="A2595" s="74" t="s">
        <v>3803</v>
      </c>
    </row>
    <row r="2596" spans="1:1">
      <c r="A2596" s="148">
        <v>45721</v>
      </c>
    </row>
    <row r="2597" spans="1:1">
      <c r="A2597" s="148">
        <v>45721</v>
      </c>
    </row>
    <row r="2598" spans="1:1">
      <c r="A2598" s="74" t="s">
        <v>3804</v>
      </c>
    </row>
    <row r="2600" spans="1:1">
      <c r="A2600" s="74" t="s">
        <v>2724</v>
      </c>
    </row>
    <row r="2601" spans="1:1">
      <c r="A2601" s="74" t="s">
        <v>3805</v>
      </c>
    </row>
    <row r="2602" spans="1:1">
      <c r="A2602" s="74" t="s">
        <v>3806</v>
      </c>
    </row>
    <row r="2603" spans="1:1">
      <c r="A2603" s="74" t="s">
        <v>3807</v>
      </c>
    </row>
    <row r="2604" spans="1:1">
      <c r="A2604" s="148">
        <v>45721</v>
      </c>
    </row>
    <row r="2605" spans="1:1">
      <c r="A2605" s="148">
        <v>45721</v>
      </c>
    </row>
    <row r="2606" spans="1:1">
      <c r="A2606" s="74" t="s">
        <v>3808</v>
      </c>
    </row>
    <row r="2608" spans="1:1">
      <c r="A2608" s="74" t="s">
        <v>2724</v>
      </c>
    </row>
    <row r="2609" spans="1:1">
      <c r="A2609" s="74" t="s">
        <v>3809</v>
      </c>
    </row>
    <row r="2610" spans="1:1">
      <c r="A2610" s="74" t="s">
        <v>3810</v>
      </c>
    </row>
    <row r="2611" spans="1:1">
      <c r="A2611" s="74" t="s">
        <v>3811</v>
      </c>
    </row>
    <row r="2612" spans="1:1">
      <c r="A2612" s="148">
        <v>45721</v>
      </c>
    </row>
    <row r="2613" spans="1:1">
      <c r="A2613" s="148">
        <v>45721</v>
      </c>
    </row>
    <row r="2614" spans="1:1">
      <c r="A2614" s="74" t="s">
        <v>3812</v>
      </c>
    </row>
    <row r="2616" spans="1:1">
      <c r="A2616" s="74" t="s">
        <v>2724</v>
      </c>
    </row>
    <row r="2617" spans="1:1">
      <c r="A2617" s="74" t="s">
        <v>3813</v>
      </c>
    </row>
    <row r="2618" spans="1:1">
      <c r="A2618" s="74" t="s">
        <v>3814</v>
      </c>
    </row>
    <row r="2619" spans="1:1">
      <c r="A2619" s="74" t="s">
        <v>3814</v>
      </c>
    </row>
    <row r="2620" spans="1:1">
      <c r="A2620" s="148">
        <v>45721</v>
      </c>
    </row>
    <row r="2621" spans="1:1">
      <c r="A2621" s="148">
        <v>45721</v>
      </c>
    </row>
    <row r="2622" spans="1:1">
      <c r="A2622" s="74" t="s">
        <v>3815</v>
      </c>
    </row>
    <row r="2624" spans="1:1">
      <c r="A2624" s="74" t="s">
        <v>2724</v>
      </c>
    </row>
    <row r="2625" spans="1:1">
      <c r="A2625" s="74" t="s">
        <v>3816</v>
      </c>
    </row>
    <row r="2626" spans="1:1">
      <c r="A2626" s="74" t="s">
        <v>3817</v>
      </c>
    </row>
    <row r="2627" spans="1:1">
      <c r="A2627" s="74" t="s">
        <v>3818</v>
      </c>
    </row>
    <row r="2628" spans="1:1">
      <c r="A2628" s="148">
        <v>45721</v>
      </c>
    </row>
    <row r="2629" spans="1:1">
      <c r="A2629" s="148">
        <v>45721</v>
      </c>
    </row>
    <row r="2630" spans="1:1">
      <c r="A2630" s="74" t="s">
        <v>3819</v>
      </c>
    </row>
    <row r="2632" spans="1:1">
      <c r="A2632" s="74" t="s">
        <v>2724</v>
      </c>
    </row>
    <row r="2633" spans="1:1">
      <c r="A2633" s="74" t="s">
        <v>3820</v>
      </c>
    </row>
    <row r="2634" spans="1:1">
      <c r="A2634" s="74" t="s">
        <v>3821</v>
      </c>
    </row>
    <row r="2635" spans="1:1">
      <c r="A2635" s="74" t="s">
        <v>3821</v>
      </c>
    </row>
    <row r="2636" spans="1:1">
      <c r="A2636" s="148">
        <v>45721</v>
      </c>
    </row>
    <row r="2637" spans="1:1">
      <c r="A2637" s="148">
        <v>45721</v>
      </c>
    </row>
    <row r="2638" spans="1:1">
      <c r="A2638" s="74" t="s">
        <v>3169</v>
      </c>
    </row>
    <row r="2640" spans="1:1">
      <c r="A2640" s="74" t="s">
        <v>2724</v>
      </c>
    </row>
    <row r="2641" spans="1:1">
      <c r="A2641" s="74" t="s">
        <v>3822</v>
      </c>
    </row>
    <row r="2642" spans="1:1">
      <c r="A2642" s="74" t="s">
        <v>3823</v>
      </c>
    </row>
    <row r="2643" spans="1:1">
      <c r="A2643" s="74" t="s">
        <v>3824</v>
      </c>
    </row>
    <row r="2644" spans="1:1">
      <c r="A2644" s="148">
        <v>45721</v>
      </c>
    </row>
    <row r="2645" spans="1:1">
      <c r="A2645" s="148">
        <v>45721</v>
      </c>
    </row>
    <row r="2646" spans="1:1">
      <c r="A2646" s="74" t="s">
        <v>3825</v>
      </c>
    </row>
    <row r="2648" spans="1:1">
      <c r="A2648" s="74" t="s">
        <v>2724</v>
      </c>
    </row>
    <row r="2649" spans="1:1">
      <c r="A2649" s="74" t="s">
        <v>3826</v>
      </c>
    </row>
    <row r="2650" spans="1:1">
      <c r="A2650" s="74" t="s">
        <v>3827</v>
      </c>
    </row>
    <row r="2651" spans="1:1">
      <c r="A2651" s="74" t="s">
        <v>3828</v>
      </c>
    </row>
    <row r="2652" spans="1:1">
      <c r="A2652" s="148">
        <v>45721</v>
      </c>
    </row>
    <row r="2653" spans="1:1">
      <c r="A2653" s="148">
        <v>45721</v>
      </c>
    </row>
    <row r="2654" spans="1:1">
      <c r="A2654" s="74" t="s">
        <v>3829</v>
      </c>
    </row>
    <row r="2656" spans="1:1">
      <c r="A2656" s="74" t="s">
        <v>2724</v>
      </c>
    </row>
    <row r="2657" spans="1:1">
      <c r="A2657" s="74" t="s">
        <v>3830</v>
      </c>
    </row>
    <row r="2658" spans="1:1">
      <c r="A2658" s="74" t="s">
        <v>3831</v>
      </c>
    </row>
    <row r="2659" spans="1:1">
      <c r="A2659" s="74" t="s">
        <v>3832</v>
      </c>
    </row>
    <row r="2660" spans="1:1">
      <c r="A2660" s="148">
        <v>45721</v>
      </c>
    </row>
    <row r="2661" spans="1:1">
      <c r="A2661" s="148">
        <v>45721</v>
      </c>
    </row>
    <row r="2662" spans="1:1">
      <c r="A2662" s="74" t="s">
        <v>3833</v>
      </c>
    </row>
    <row r="2664" spans="1:1">
      <c r="A2664" s="74" t="s">
        <v>2724</v>
      </c>
    </row>
    <row r="2665" spans="1:1">
      <c r="A2665" s="74" t="s">
        <v>3834</v>
      </c>
    </row>
    <row r="2666" spans="1:1">
      <c r="A2666" s="74" t="s">
        <v>3835</v>
      </c>
    </row>
    <row r="2667" spans="1:1">
      <c r="A2667" s="74" t="s">
        <v>3835</v>
      </c>
    </row>
    <row r="2668" spans="1:1">
      <c r="A2668" s="148">
        <v>45721</v>
      </c>
    </row>
    <row r="2669" spans="1:1">
      <c r="A2669" s="148">
        <v>45721</v>
      </c>
    </row>
    <row r="2670" spans="1:1">
      <c r="A2670" s="74" t="s">
        <v>3836</v>
      </c>
    </row>
    <row r="2672" spans="1:1">
      <c r="A2672" s="74" t="s">
        <v>2724</v>
      </c>
    </row>
    <row r="2673" spans="1:1">
      <c r="A2673" s="74" t="s">
        <v>3837</v>
      </c>
    </row>
    <row r="2674" spans="1:1">
      <c r="A2674" s="74" t="s">
        <v>3838</v>
      </c>
    </row>
    <row r="2675" spans="1:1">
      <c r="A2675" s="74" t="s">
        <v>3838</v>
      </c>
    </row>
    <row r="2676" spans="1:1">
      <c r="A2676" s="148">
        <v>45721</v>
      </c>
    </row>
    <row r="2677" spans="1:1">
      <c r="A2677" s="148">
        <v>45721</v>
      </c>
    </row>
    <row r="2678" spans="1:1">
      <c r="A2678" s="74" t="s">
        <v>3839</v>
      </c>
    </row>
    <row r="2680" spans="1:1">
      <c r="A2680" s="74" t="s">
        <v>2724</v>
      </c>
    </row>
    <row r="2681" spans="1:1">
      <c r="A2681" s="74" t="s">
        <v>3840</v>
      </c>
    </row>
    <row r="2682" spans="1:1">
      <c r="A2682" s="74" t="s">
        <v>3841</v>
      </c>
    </row>
    <row r="2683" spans="1:1">
      <c r="A2683" s="74" t="s">
        <v>3841</v>
      </c>
    </row>
    <row r="2684" spans="1:1">
      <c r="A2684" s="148">
        <v>45721</v>
      </c>
    </row>
    <row r="2685" spans="1:1">
      <c r="A2685" s="148">
        <v>45721</v>
      </c>
    </row>
    <row r="2686" spans="1:1">
      <c r="A2686" s="74" t="s">
        <v>3455</v>
      </c>
    </row>
    <row r="2688" spans="1:1">
      <c r="A2688" s="74" t="s">
        <v>2724</v>
      </c>
    </row>
    <row r="2689" spans="1:1">
      <c r="A2689" s="74" t="s">
        <v>3842</v>
      </c>
    </row>
    <row r="2690" spans="1:1">
      <c r="A2690" s="74" t="s">
        <v>3843</v>
      </c>
    </row>
    <row r="2691" spans="1:1">
      <c r="A2691" s="74" t="s">
        <v>3844</v>
      </c>
    </row>
    <row r="2692" spans="1:1">
      <c r="A2692" s="148">
        <v>45721</v>
      </c>
    </row>
    <row r="2693" spans="1:1">
      <c r="A2693" s="148">
        <v>45721</v>
      </c>
    </row>
    <row r="2694" spans="1:1">
      <c r="A2694" s="74" t="s">
        <v>3845</v>
      </c>
    </row>
    <row r="2696" spans="1:1">
      <c r="A2696" s="74" t="s">
        <v>2724</v>
      </c>
    </row>
    <row r="2697" spans="1:1">
      <c r="A2697" s="74" t="s">
        <v>3846</v>
      </c>
    </row>
    <row r="2698" spans="1:1">
      <c r="A2698" s="74" t="s">
        <v>3847</v>
      </c>
    </row>
    <row r="2699" spans="1:1">
      <c r="A2699" s="74" t="s">
        <v>3848</v>
      </c>
    </row>
    <row r="2700" spans="1:1">
      <c r="A2700" s="148">
        <v>45721</v>
      </c>
    </row>
    <row r="2701" spans="1:1">
      <c r="A2701" s="148">
        <v>45721</v>
      </c>
    </row>
    <row r="2702" spans="1:1">
      <c r="A2702" s="74" t="s">
        <v>3849</v>
      </c>
    </row>
    <row r="2704" spans="1:1">
      <c r="A2704" s="74" t="s">
        <v>2724</v>
      </c>
    </row>
    <row r="2705" spans="1:1">
      <c r="A2705" s="74" t="s">
        <v>3850</v>
      </c>
    </row>
    <row r="2706" spans="1:1">
      <c r="A2706" s="74" t="s">
        <v>3851</v>
      </c>
    </row>
    <row r="2707" spans="1:1">
      <c r="A2707" s="74" t="s">
        <v>3852</v>
      </c>
    </row>
    <row r="2708" spans="1:1">
      <c r="A2708" s="148">
        <v>45721</v>
      </c>
    </row>
    <row r="2709" spans="1:1">
      <c r="A2709" s="148">
        <v>45721</v>
      </c>
    </row>
    <row r="2710" spans="1:1">
      <c r="A2710" s="74" t="s">
        <v>3853</v>
      </c>
    </row>
    <row r="2712" spans="1:1">
      <c r="A2712" s="74" t="s">
        <v>2724</v>
      </c>
    </row>
    <row r="2713" spans="1:1">
      <c r="A2713" s="74" t="s">
        <v>3854</v>
      </c>
    </row>
    <row r="2714" spans="1:1">
      <c r="A2714" s="74" t="s">
        <v>3855</v>
      </c>
    </row>
    <row r="2715" spans="1:1">
      <c r="A2715" s="74" t="s">
        <v>3856</v>
      </c>
    </row>
    <row r="2716" spans="1:1">
      <c r="A2716" s="148">
        <v>45721</v>
      </c>
    </row>
    <row r="2717" spans="1:1">
      <c r="A2717" s="148">
        <v>45721</v>
      </c>
    </row>
    <row r="2718" spans="1:1">
      <c r="A2718" s="74" t="s">
        <v>3857</v>
      </c>
    </row>
    <row r="2720" spans="1:1">
      <c r="A2720" s="74" t="s">
        <v>2724</v>
      </c>
    </row>
    <row r="2721" spans="1:1">
      <c r="A2721" s="74" t="s">
        <v>3858</v>
      </c>
    </row>
    <row r="2722" spans="1:1">
      <c r="A2722" s="74" t="s">
        <v>3859</v>
      </c>
    </row>
    <row r="2723" spans="1:1">
      <c r="A2723" s="74" t="s">
        <v>3859</v>
      </c>
    </row>
    <row r="2724" spans="1:1">
      <c r="A2724" s="148">
        <v>45721</v>
      </c>
    </row>
    <row r="2725" spans="1:1">
      <c r="A2725" s="148">
        <v>45721</v>
      </c>
    </row>
    <row r="2726" spans="1:1">
      <c r="A2726" s="74" t="s">
        <v>3860</v>
      </c>
    </row>
    <row r="2728" spans="1:1">
      <c r="A2728" s="74" t="s">
        <v>2724</v>
      </c>
    </row>
    <row r="2729" spans="1:1">
      <c r="A2729" s="74" t="s">
        <v>3861</v>
      </c>
    </row>
    <row r="2730" spans="1:1">
      <c r="A2730" s="74" t="s">
        <v>3862</v>
      </c>
    </row>
    <row r="2731" spans="1:1">
      <c r="A2731" s="74" t="s">
        <v>3862</v>
      </c>
    </row>
    <row r="2732" spans="1:1">
      <c r="A2732" s="148">
        <v>45721</v>
      </c>
    </row>
    <row r="2733" spans="1:1">
      <c r="A2733" s="148">
        <v>45721</v>
      </c>
    </row>
    <row r="2734" spans="1:1">
      <c r="A2734" s="74" t="s">
        <v>3004</v>
      </c>
    </row>
    <row r="2736" spans="1:1">
      <c r="A2736" s="74" t="s">
        <v>2724</v>
      </c>
    </row>
    <row r="2737" spans="1:1">
      <c r="A2737" s="74" t="s">
        <v>3863</v>
      </c>
    </row>
    <row r="2738" spans="1:1">
      <c r="A2738" s="74" t="s">
        <v>3864</v>
      </c>
    </row>
    <row r="2739" spans="1:1">
      <c r="A2739" s="74" t="s">
        <v>3864</v>
      </c>
    </row>
    <row r="2740" spans="1:1">
      <c r="A2740" s="148">
        <v>45721</v>
      </c>
    </row>
    <row r="2741" spans="1:1">
      <c r="A2741" s="148">
        <v>45721</v>
      </c>
    </row>
    <row r="2742" spans="1:1">
      <c r="A2742" s="74" t="s">
        <v>3175</v>
      </c>
    </row>
    <row r="2744" spans="1:1">
      <c r="A2744" s="74" t="s">
        <v>2724</v>
      </c>
    </row>
    <row r="2745" spans="1:1">
      <c r="A2745" s="74" t="s">
        <v>3865</v>
      </c>
    </row>
    <row r="2746" spans="1:1">
      <c r="A2746" s="74" t="s">
        <v>3866</v>
      </c>
    </row>
    <row r="2747" spans="1:1">
      <c r="A2747" s="74" t="s">
        <v>3866</v>
      </c>
    </row>
    <row r="2748" spans="1:1">
      <c r="A2748" s="148">
        <v>45721</v>
      </c>
    </row>
    <row r="2749" spans="1:1">
      <c r="A2749" s="148">
        <v>45721</v>
      </c>
    </row>
    <row r="2750" spans="1:1">
      <c r="A2750" s="74" t="s">
        <v>3867</v>
      </c>
    </row>
    <row r="2752" spans="1:1">
      <c r="A2752" s="74" t="s">
        <v>2724</v>
      </c>
    </row>
    <row r="2753" spans="1:1">
      <c r="A2753" s="74" t="s">
        <v>3868</v>
      </c>
    </row>
    <row r="2754" spans="1:1">
      <c r="A2754" s="74" t="s">
        <v>3869</v>
      </c>
    </row>
    <row r="2755" spans="1:1">
      <c r="A2755" s="74" t="s">
        <v>3870</v>
      </c>
    </row>
    <row r="2756" spans="1:1">
      <c r="A2756" s="148">
        <v>45721</v>
      </c>
    </row>
    <row r="2757" spans="1:1">
      <c r="A2757" s="148">
        <v>45721</v>
      </c>
    </row>
    <row r="2758" spans="1:1">
      <c r="A2758" s="74" t="s">
        <v>3597</v>
      </c>
    </row>
    <row r="2760" spans="1:1">
      <c r="A2760" s="74" t="s">
        <v>2724</v>
      </c>
    </row>
    <row r="2761" spans="1:1">
      <c r="A2761" s="74" t="s">
        <v>3871</v>
      </c>
    </row>
    <row r="2762" spans="1:1">
      <c r="A2762" s="74" t="s">
        <v>3872</v>
      </c>
    </row>
    <row r="2763" spans="1:1">
      <c r="A2763" s="74" t="s">
        <v>3872</v>
      </c>
    </row>
    <row r="2764" spans="1:1">
      <c r="A2764" s="148">
        <v>45721</v>
      </c>
    </row>
    <row r="2765" spans="1:1">
      <c r="A2765" s="148">
        <v>45721</v>
      </c>
    </row>
    <row r="2766" spans="1:1">
      <c r="A2766" s="74" t="s">
        <v>3873</v>
      </c>
    </row>
    <row r="2768" spans="1:1">
      <c r="A2768" s="74" t="s">
        <v>2724</v>
      </c>
    </row>
    <row r="2769" spans="1:1">
      <c r="A2769" s="74" t="s">
        <v>3874</v>
      </c>
    </row>
    <row r="2770" spans="1:1">
      <c r="A2770" s="74" t="s">
        <v>3875</v>
      </c>
    </row>
    <row r="2771" spans="1:1">
      <c r="A2771" s="74" t="s">
        <v>3876</v>
      </c>
    </row>
    <row r="2772" spans="1:1">
      <c r="A2772" s="148">
        <v>45721</v>
      </c>
    </row>
    <row r="2773" spans="1:1">
      <c r="A2773" s="148">
        <v>45721</v>
      </c>
    </row>
    <row r="2774" spans="1:1">
      <c r="A2774" s="74" t="s">
        <v>3877</v>
      </c>
    </row>
    <row r="2776" spans="1:1">
      <c r="A2776" s="74" t="s">
        <v>2724</v>
      </c>
    </row>
    <row r="2777" spans="1:1">
      <c r="A2777" s="74" t="s">
        <v>3878</v>
      </c>
    </row>
    <row r="2778" spans="1:1">
      <c r="A2778" s="74" t="s">
        <v>3879</v>
      </c>
    </row>
    <row r="2779" spans="1:1">
      <c r="A2779" s="74" t="s">
        <v>3879</v>
      </c>
    </row>
    <row r="2780" spans="1:1">
      <c r="A2780" s="148">
        <v>45721</v>
      </c>
    </row>
    <row r="2781" spans="1:1">
      <c r="A2781" s="148">
        <v>45721</v>
      </c>
    </row>
    <row r="2782" spans="1:1">
      <c r="A2782" s="74" t="s">
        <v>3880</v>
      </c>
    </row>
    <row r="2784" spans="1:1">
      <c r="A2784" s="74" t="s">
        <v>2724</v>
      </c>
    </row>
    <row r="2785" spans="1:1">
      <c r="A2785" s="74" t="s">
        <v>3881</v>
      </c>
    </row>
    <row r="2786" spans="1:1">
      <c r="A2786" s="74" t="s">
        <v>3882</v>
      </c>
    </row>
    <row r="2787" spans="1:1">
      <c r="A2787" s="74" t="s">
        <v>3882</v>
      </c>
    </row>
    <row r="2788" spans="1:1">
      <c r="A2788" s="148">
        <v>45719</v>
      </c>
    </row>
    <row r="2789" spans="1:1">
      <c r="A2789" s="148">
        <v>45719</v>
      </c>
    </row>
    <row r="2790" spans="1:1">
      <c r="A2790" s="74" t="s">
        <v>3883</v>
      </c>
    </row>
    <row r="2792" spans="1:1">
      <c r="A2792" s="74" t="s">
        <v>2724</v>
      </c>
    </row>
    <row r="2793" spans="1:1">
      <c r="A2793" s="74" t="s">
        <v>3884</v>
      </c>
    </row>
    <row r="2794" spans="1:1">
      <c r="A2794" s="74" t="s">
        <v>3885</v>
      </c>
    </row>
    <row r="2795" spans="1:1">
      <c r="A2795" s="74" t="s">
        <v>3886</v>
      </c>
    </row>
    <row r="2796" spans="1:1">
      <c r="A2796" s="148">
        <v>45719</v>
      </c>
    </row>
    <row r="2797" spans="1:1">
      <c r="A2797" s="148">
        <v>45719</v>
      </c>
    </row>
    <row r="2798" spans="1:1">
      <c r="A2798" s="74" t="s">
        <v>3887</v>
      </c>
    </row>
    <row r="2800" spans="1:1">
      <c r="A2800" s="74" t="s">
        <v>2724</v>
      </c>
    </row>
    <row r="2801" spans="1:1">
      <c r="A2801" s="74" t="s">
        <v>3888</v>
      </c>
    </row>
    <row r="2802" spans="1:1">
      <c r="A2802" s="74" t="s">
        <v>3889</v>
      </c>
    </row>
    <row r="2803" spans="1:1">
      <c r="A2803" s="74" t="s">
        <v>3889</v>
      </c>
    </row>
    <row r="2804" spans="1:1">
      <c r="A2804" s="148">
        <v>45719</v>
      </c>
    </row>
    <row r="2805" spans="1:1">
      <c r="A2805" s="148">
        <v>45719</v>
      </c>
    </row>
    <row r="2806" spans="1:1">
      <c r="A2806" s="74" t="s">
        <v>3890</v>
      </c>
    </row>
    <row r="2808" spans="1:1">
      <c r="A2808" s="74" t="s">
        <v>2724</v>
      </c>
    </row>
    <row r="2809" spans="1:1">
      <c r="A2809" s="74" t="s">
        <v>3891</v>
      </c>
    </row>
    <row r="2810" spans="1:1">
      <c r="A2810" s="74" t="s">
        <v>3892</v>
      </c>
    </row>
    <row r="2811" spans="1:1">
      <c r="A2811" s="74" t="s">
        <v>3892</v>
      </c>
    </row>
    <row r="2812" spans="1:1">
      <c r="A2812" s="148">
        <v>45719</v>
      </c>
    </row>
    <row r="2813" spans="1:1">
      <c r="A2813" s="148">
        <v>45719</v>
      </c>
    </row>
    <row r="2814" spans="1:1">
      <c r="A2814" s="74" t="s">
        <v>3893</v>
      </c>
    </row>
    <row r="2816" spans="1:1">
      <c r="A2816" s="74" t="s">
        <v>2724</v>
      </c>
    </row>
    <row r="2817" spans="1:1">
      <c r="A2817" s="74" t="s">
        <v>3894</v>
      </c>
    </row>
    <row r="2818" spans="1:1">
      <c r="A2818" s="74" t="s">
        <v>3895</v>
      </c>
    </row>
    <row r="2819" spans="1:1">
      <c r="A2819" s="74" t="s">
        <v>3896</v>
      </c>
    </row>
    <row r="2820" spans="1:1">
      <c r="A2820" s="148">
        <v>45719</v>
      </c>
    </row>
    <row r="2821" spans="1:1">
      <c r="A2821" s="148">
        <v>45719</v>
      </c>
    </row>
    <row r="2822" spans="1:1">
      <c r="A2822" s="74" t="s">
        <v>3606</v>
      </c>
    </row>
    <row r="2824" spans="1:1">
      <c r="A2824" s="74" t="s">
        <v>2724</v>
      </c>
    </row>
    <row r="2825" spans="1:1">
      <c r="A2825" s="74" t="s">
        <v>3897</v>
      </c>
    </row>
    <row r="2826" spans="1:1">
      <c r="A2826" s="74" t="s">
        <v>3898</v>
      </c>
    </row>
    <row r="2827" spans="1:1">
      <c r="A2827" s="74" t="s">
        <v>3899</v>
      </c>
    </row>
    <row r="2828" spans="1:1">
      <c r="A2828" s="148">
        <v>45719</v>
      </c>
    </row>
    <row r="2829" spans="1:1">
      <c r="A2829" s="148">
        <v>45719</v>
      </c>
    </row>
    <row r="2830" spans="1:1">
      <c r="A2830" s="74" t="s">
        <v>3004</v>
      </c>
    </row>
    <row r="2832" spans="1:1">
      <c r="A2832" s="74" t="s">
        <v>2724</v>
      </c>
    </row>
    <row r="2833" spans="1:1">
      <c r="A2833" s="74" t="s">
        <v>3900</v>
      </c>
    </row>
    <row r="2834" spans="1:1">
      <c r="A2834" s="74" t="s">
        <v>3901</v>
      </c>
    </row>
    <row r="2835" spans="1:1">
      <c r="A2835" s="74" t="s">
        <v>3901</v>
      </c>
    </row>
    <row r="2836" spans="1:1">
      <c r="A2836" s="148">
        <v>45719</v>
      </c>
    </row>
    <row r="2837" spans="1:1">
      <c r="A2837" s="148">
        <v>45719</v>
      </c>
    </row>
    <row r="2838" spans="1:1">
      <c r="A2838" s="74" t="s">
        <v>3902</v>
      </c>
    </row>
    <row r="2840" spans="1:1">
      <c r="A2840" s="74" t="s">
        <v>2724</v>
      </c>
    </row>
    <row r="2841" spans="1:1">
      <c r="A2841" s="74" t="s">
        <v>3903</v>
      </c>
    </row>
    <row r="2842" spans="1:1">
      <c r="A2842" s="74" t="s">
        <v>3904</v>
      </c>
    </row>
    <row r="2843" spans="1:1">
      <c r="A2843" s="74" t="s">
        <v>3904</v>
      </c>
    </row>
    <row r="2844" spans="1:1">
      <c r="A2844" s="148">
        <v>45719</v>
      </c>
    </row>
    <row r="2845" spans="1:1">
      <c r="A2845" s="148">
        <v>45719</v>
      </c>
    </row>
    <row r="2846" spans="1:1">
      <c r="A2846" s="74" t="s">
        <v>3905</v>
      </c>
    </row>
    <row r="2848" spans="1:1">
      <c r="A2848" s="74" t="s">
        <v>2724</v>
      </c>
    </row>
    <row r="2849" spans="1:1">
      <c r="A2849" s="74" t="s">
        <v>3906</v>
      </c>
    </row>
    <row r="2850" spans="1:1">
      <c r="A2850" s="74" t="s">
        <v>3907</v>
      </c>
    </row>
    <row r="2851" spans="1:1">
      <c r="A2851" s="74" t="s">
        <v>3908</v>
      </c>
    </row>
    <row r="2852" spans="1:1">
      <c r="A2852" s="148">
        <v>45719</v>
      </c>
    </row>
    <row r="2853" spans="1:1">
      <c r="A2853" s="148">
        <v>45719</v>
      </c>
    </row>
    <row r="2854" spans="1:1">
      <c r="A2854" s="74" t="s">
        <v>3603</v>
      </c>
    </row>
    <row r="2856" spans="1:1">
      <c r="A2856" s="74" t="s">
        <v>2724</v>
      </c>
    </row>
    <row r="2857" spans="1:1">
      <c r="A2857" s="74" t="s">
        <v>3909</v>
      </c>
    </row>
    <row r="2858" spans="1:1">
      <c r="A2858" s="74" t="s">
        <v>3910</v>
      </c>
    </row>
    <row r="2859" spans="1:1">
      <c r="A2859" s="74" t="s">
        <v>3910</v>
      </c>
    </row>
    <row r="2860" spans="1:1">
      <c r="A2860" s="148">
        <v>45719</v>
      </c>
    </row>
    <row r="2861" spans="1:1">
      <c r="A2861" s="148">
        <v>45719</v>
      </c>
    </row>
    <row r="2862" spans="1:1">
      <c r="A2862" s="74" t="s">
        <v>3911</v>
      </c>
    </row>
    <row r="2864" spans="1:1">
      <c r="A2864" s="74" t="s">
        <v>2724</v>
      </c>
    </row>
    <row r="2865" spans="1:1">
      <c r="A2865" s="74" t="s">
        <v>3912</v>
      </c>
    </row>
    <row r="2866" spans="1:1">
      <c r="A2866" s="74" t="s">
        <v>3913</v>
      </c>
    </row>
    <row r="2867" spans="1:1">
      <c r="A2867" s="74" t="s">
        <v>3914</v>
      </c>
    </row>
    <row r="2868" spans="1:1">
      <c r="A2868" s="148">
        <v>45719</v>
      </c>
    </row>
    <row r="2869" spans="1:1">
      <c r="A2869" s="148">
        <v>45719</v>
      </c>
    </row>
    <row r="2870" spans="1:1">
      <c r="A2870" s="74" t="s">
        <v>3915</v>
      </c>
    </row>
    <row r="2872" spans="1:1">
      <c r="A2872" s="74" t="s">
        <v>2724</v>
      </c>
    </row>
    <row r="2873" spans="1:1">
      <c r="A2873" s="74" t="s">
        <v>3916</v>
      </c>
    </row>
    <row r="2874" spans="1:1">
      <c r="A2874" s="74" t="s">
        <v>3917</v>
      </c>
    </row>
    <row r="2875" spans="1:1">
      <c r="A2875" s="74" t="s">
        <v>3918</v>
      </c>
    </row>
    <row r="2876" spans="1:1">
      <c r="A2876" s="148">
        <v>45719</v>
      </c>
    </row>
    <row r="2877" spans="1:1">
      <c r="A2877" s="148">
        <v>45719</v>
      </c>
    </row>
    <row r="2878" spans="1:1">
      <c r="A2878" s="74" t="s">
        <v>3919</v>
      </c>
    </row>
    <row r="2880" spans="1:1">
      <c r="A2880" s="74" t="s">
        <v>2724</v>
      </c>
    </row>
    <row r="2881" spans="1:1">
      <c r="A2881" s="74" t="s">
        <v>3920</v>
      </c>
    </row>
    <row r="2882" spans="1:1">
      <c r="A2882" s="74" t="s">
        <v>3921</v>
      </c>
    </row>
    <row r="2883" spans="1:1">
      <c r="A2883" s="74" t="s">
        <v>3921</v>
      </c>
    </row>
    <row r="2884" spans="1:1">
      <c r="A2884" s="148">
        <v>45719</v>
      </c>
    </row>
    <row r="2885" spans="1:1">
      <c r="A2885" s="148">
        <v>45719</v>
      </c>
    </row>
    <row r="2886" spans="1:1">
      <c r="A2886" s="74" t="s">
        <v>2821</v>
      </c>
    </row>
    <row r="2888" spans="1:1">
      <c r="A2888" s="74" t="s">
        <v>2724</v>
      </c>
    </row>
    <row r="2889" spans="1:1">
      <c r="A2889" s="74" t="s">
        <v>3922</v>
      </c>
    </row>
    <row r="2890" spans="1:1">
      <c r="A2890" s="74" t="s">
        <v>3923</v>
      </c>
    </row>
    <row r="2891" spans="1:1">
      <c r="A2891" s="74" t="s">
        <v>3923</v>
      </c>
    </row>
    <row r="2892" spans="1:1">
      <c r="A2892" s="148">
        <v>45719</v>
      </c>
    </row>
    <row r="2893" spans="1:1">
      <c r="A2893" s="148">
        <v>45719</v>
      </c>
    </row>
    <row r="2894" spans="1:1">
      <c r="A2894" s="74" t="s">
        <v>2914</v>
      </c>
    </row>
    <row r="2896" spans="1:1">
      <c r="A2896" s="74" t="s">
        <v>2724</v>
      </c>
    </row>
    <row r="2897" spans="1:1">
      <c r="A2897" s="74" t="s">
        <v>3924</v>
      </c>
    </row>
    <row r="2898" spans="1:1">
      <c r="A2898" s="74" t="s">
        <v>3925</v>
      </c>
    </row>
    <row r="2899" spans="1:1">
      <c r="A2899" s="74" t="s">
        <v>3925</v>
      </c>
    </row>
    <row r="2900" spans="1:1">
      <c r="A2900" s="148">
        <v>45719</v>
      </c>
    </row>
    <row r="2901" spans="1:1">
      <c r="A2901" s="148">
        <v>45719</v>
      </c>
    </row>
    <row r="2902" spans="1:1">
      <c r="A2902" s="74" t="s">
        <v>3235</v>
      </c>
    </row>
    <row r="2904" spans="1:1">
      <c r="A2904" s="74" t="s">
        <v>2724</v>
      </c>
    </row>
    <row r="2905" spans="1:1">
      <c r="A2905" s="74" t="s">
        <v>3926</v>
      </c>
    </row>
    <row r="2906" spans="1:1">
      <c r="A2906" s="74" t="s">
        <v>3927</v>
      </c>
    </row>
    <row r="2907" spans="1:1">
      <c r="A2907" s="74" t="s">
        <v>3928</v>
      </c>
    </row>
    <row r="2908" spans="1:1">
      <c r="A2908" s="148">
        <v>45719</v>
      </c>
    </row>
    <row r="2909" spans="1:1">
      <c r="A2909" s="148">
        <v>45719</v>
      </c>
    </row>
    <row r="2910" spans="1:1">
      <c r="A2910" s="74" t="s">
        <v>3328</v>
      </c>
    </row>
    <row r="2912" spans="1:1">
      <c r="A2912" s="74" t="s">
        <v>2724</v>
      </c>
    </row>
    <row r="2913" spans="1:1">
      <c r="A2913" s="74" t="s">
        <v>3929</v>
      </c>
    </row>
    <row r="2914" spans="1:1">
      <c r="A2914" s="74" t="s">
        <v>3930</v>
      </c>
    </row>
    <row r="2915" spans="1:1">
      <c r="A2915" s="74" t="s">
        <v>3930</v>
      </c>
    </row>
    <row r="2916" spans="1:1">
      <c r="A2916" s="148">
        <v>45719</v>
      </c>
    </row>
    <row r="2917" spans="1:1">
      <c r="A2917" s="148">
        <v>45719</v>
      </c>
    </row>
    <row r="2918" spans="1:1">
      <c r="A2918" s="74" t="s">
        <v>3931</v>
      </c>
    </row>
    <row r="2920" spans="1:1">
      <c r="A2920" s="74" t="s">
        <v>2724</v>
      </c>
    </row>
    <row r="2921" spans="1:1">
      <c r="A2921" s="74" t="s">
        <v>3932</v>
      </c>
    </row>
    <row r="2922" spans="1:1">
      <c r="A2922" s="74" t="s">
        <v>3933</v>
      </c>
    </row>
    <row r="2923" spans="1:1">
      <c r="A2923" s="74" t="s">
        <v>3933</v>
      </c>
    </row>
    <row r="2924" spans="1:1">
      <c r="A2924" s="148">
        <v>45719</v>
      </c>
    </row>
    <row r="2925" spans="1:1">
      <c r="A2925" s="148">
        <v>45719</v>
      </c>
    </row>
    <row r="2926" spans="1:1">
      <c r="A2926" s="74" t="s">
        <v>3934</v>
      </c>
    </row>
    <row r="2928" spans="1:1">
      <c r="A2928" s="74" t="s">
        <v>2724</v>
      </c>
    </row>
    <row r="2929" spans="1:1">
      <c r="A2929" s="74" t="s">
        <v>3935</v>
      </c>
    </row>
    <row r="2930" spans="1:1">
      <c r="A2930" s="74" t="s">
        <v>3936</v>
      </c>
    </row>
    <row r="2931" spans="1:1">
      <c r="A2931" s="74" t="s">
        <v>3937</v>
      </c>
    </row>
    <row r="2932" spans="1:1">
      <c r="A2932" s="148">
        <v>45719</v>
      </c>
    </row>
    <row r="2933" spans="1:1">
      <c r="A2933" s="148">
        <v>45719</v>
      </c>
    </row>
    <row r="2934" spans="1:1">
      <c r="A2934" s="74" t="s">
        <v>3938</v>
      </c>
    </row>
    <row r="2936" spans="1:1">
      <c r="A2936" s="74" t="s">
        <v>2724</v>
      </c>
    </row>
    <row r="2937" spans="1:1">
      <c r="A2937" s="74" t="s">
        <v>3939</v>
      </c>
    </row>
    <row r="2938" spans="1:1">
      <c r="A2938" s="74" t="s">
        <v>3940</v>
      </c>
    </row>
    <row r="2939" spans="1:1">
      <c r="A2939" s="74" t="s">
        <v>3941</v>
      </c>
    </row>
    <row r="2940" spans="1:1">
      <c r="A2940" s="148">
        <v>45719</v>
      </c>
    </row>
    <row r="2941" spans="1:1">
      <c r="A2941" s="148">
        <v>45719</v>
      </c>
    </row>
    <row r="2942" spans="1:1">
      <c r="A2942" s="74" t="s">
        <v>3778</v>
      </c>
    </row>
    <row r="2944" spans="1:1">
      <c r="A2944" s="74" t="s">
        <v>2724</v>
      </c>
    </row>
    <row r="2945" spans="1:1">
      <c r="A2945" s="74" t="s">
        <v>3942</v>
      </c>
    </row>
    <row r="2946" spans="1:1">
      <c r="A2946" s="74" t="s">
        <v>3943</v>
      </c>
    </row>
    <row r="2947" spans="1:1">
      <c r="A2947" s="74" t="s">
        <v>3943</v>
      </c>
    </row>
    <row r="2948" spans="1:1">
      <c r="A2948" s="148">
        <v>45719</v>
      </c>
    </row>
    <row r="2949" spans="1:1">
      <c r="A2949" s="148">
        <v>45719</v>
      </c>
    </row>
    <row r="2950" spans="1:1">
      <c r="A2950" s="74" t="s">
        <v>3944</v>
      </c>
    </row>
    <row r="2952" spans="1:1">
      <c r="A2952" s="74" t="s">
        <v>2724</v>
      </c>
    </row>
    <row r="2953" spans="1:1">
      <c r="A2953" s="74" t="s">
        <v>3945</v>
      </c>
    </row>
    <row r="2954" spans="1:1">
      <c r="A2954" s="74" t="s">
        <v>3946</v>
      </c>
    </row>
    <row r="2955" spans="1:1">
      <c r="A2955" s="74" t="s">
        <v>3947</v>
      </c>
    </row>
    <row r="2956" spans="1:1">
      <c r="A2956" s="148">
        <v>45719</v>
      </c>
    </row>
    <row r="2957" spans="1:1">
      <c r="A2957" s="148">
        <v>45719</v>
      </c>
    </row>
    <row r="2958" spans="1:1">
      <c r="A2958" s="74" t="s">
        <v>3948</v>
      </c>
    </row>
    <row r="2960" spans="1:1">
      <c r="A2960" s="74" t="s">
        <v>2724</v>
      </c>
    </row>
    <row r="2961" spans="1:1">
      <c r="A2961" s="74" t="s">
        <v>3949</v>
      </c>
    </row>
    <row r="2962" spans="1:1">
      <c r="A2962" s="74" t="s">
        <v>3950</v>
      </c>
    </row>
    <row r="2963" spans="1:1">
      <c r="A2963" s="74" t="s">
        <v>3950</v>
      </c>
    </row>
    <row r="2964" spans="1:1">
      <c r="A2964" s="148">
        <v>45719</v>
      </c>
    </row>
    <row r="2965" spans="1:1">
      <c r="A2965" s="148">
        <v>45719</v>
      </c>
    </row>
    <row r="2966" spans="1:1">
      <c r="A2966" s="74" t="s">
        <v>3951</v>
      </c>
    </row>
    <row r="2968" spans="1:1">
      <c r="A2968" s="74" t="s">
        <v>2724</v>
      </c>
    </row>
    <row r="2969" spans="1:1">
      <c r="A2969" s="74" t="s">
        <v>3952</v>
      </c>
    </row>
    <row r="2970" spans="1:1">
      <c r="A2970" s="74" t="s">
        <v>3953</v>
      </c>
    </row>
    <row r="2971" spans="1:1">
      <c r="A2971" s="74" t="s">
        <v>3953</v>
      </c>
    </row>
    <row r="2972" spans="1:1">
      <c r="A2972" s="148">
        <v>45718</v>
      </c>
    </row>
    <row r="2973" spans="1:1">
      <c r="A2973" s="148">
        <v>45718</v>
      </c>
    </row>
    <row r="2974" spans="1:1">
      <c r="A2974" s="74" t="s">
        <v>3954</v>
      </c>
    </row>
    <row r="2976" spans="1:1">
      <c r="A2976" s="74" t="s">
        <v>2724</v>
      </c>
    </row>
    <row r="2977" spans="1:1">
      <c r="A2977" s="74" t="s">
        <v>3955</v>
      </c>
    </row>
    <row r="2978" spans="1:1">
      <c r="A2978" s="74" t="s">
        <v>3956</v>
      </c>
    </row>
    <row r="2979" spans="1:1">
      <c r="A2979" s="74" t="s">
        <v>3956</v>
      </c>
    </row>
    <row r="2980" spans="1:1">
      <c r="A2980" s="148">
        <v>45717</v>
      </c>
    </row>
    <row r="2981" spans="1:1">
      <c r="A2981" s="148">
        <v>45717</v>
      </c>
    </row>
    <row r="2982" spans="1:1">
      <c r="A2982" s="74" t="s">
        <v>3957</v>
      </c>
    </row>
    <row r="2984" spans="1:1">
      <c r="A2984" s="74" t="s">
        <v>2724</v>
      </c>
    </row>
    <row r="2985" spans="1:1">
      <c r="A2985" s="74" t="s">
        <v>3958</v>
      </c>
    </row>
    <row r="2986" spans="1:1">
      <c r="A2986" s="74" t="s">
        <v>3959</v>
      </c>
    </row>
    <row r="2987" spans="1:1">
      <c r="A2987" s="74" t="s">
        <v>3959</v>
      </c>
    </row>
    <row r="2988" spans="1:1">
      <c r="A2988" s="148">
        <v>45716</v>
      </c>
    </row>
    <row r="2989" spans="1:1">
      <c r="A2989" s="148">
        <v>45716</v>
      </c>
    </row>
    <row r="2990" spans="1:1">
      <c r="A2990" s="74" t="s">
        <v>3960</v>
      </c>
    </row>
    <row r="2992" spans="1:1">
      <c r="A2992" s="74" t="s">
        <v>2724</v>
      </c>
    </row>
    <row r="2993" spans="1:1">
      <c r="A2993" s="74" t="s">
        <v>3961</v>
      </c>
    </row>
    <row r="2994" spans="1:1">
      <c r="A2994" s="74" t="s">
        <v>3962</v>
      </c>
    </row>
    <row r="2995" spans="1:1">
      <c r="A2995" s="74" t="s">
        <v>3962</v>
      </c>
    </row>
    <row r="2996" spans="1:1">
      <c r="A2996" s="148">
        <v>45716</v>
      </c>
    </row>
    <row r="2997" spans="1:1">
      <c r="A2997" s="148">
        <v>45716</v>
      </c>
    </row>
    <row r="2998" spans="1:1">
      <c r="A2998" s="74" t="s">
        <v>3963</v>
      </c>
    </row>
    <row r="3000" spans="1:1">
      <c r="A3000" s="74" t="s">
        <v>2724</v>
      </c>
    </row>
    <row r="3001" spans="1:1">
      <c r="A3001" s="74" t="s">
        <v>3964</v>
      </c>
    </row>
    <row r="3002" spans="1:1">
      <c r="A3002" s="74" t="s">
        <v>3965</v>
      </c>
    </row>
    <row r="3003" spans="1:1">
      <c r="A3003" s="74" t="s">
        <v>3965</v>
      </c>
    </row>
    <row r="3004" spans="1:1">
      <c r="A3004" s="148">
        <v>45716</v>
      </c>
    </row>
    <row r="3005" spans="1:1">
      <c r="A3005" s="148">
        <v>45716</v>
      </c>
    </row>
    <row r="3006" spans="1:1">
      <c r="A3006" s="74" t="s">
        <v>3966</v>
      </c>
    </row>
    <row r="3008" spans="1:1">
      <c r="A3008" s="74" t="s">
        <v>2724</v>
      </c>
    </row>
    <row r="3009" spans="1:1">
      <c r="A3009" s="74" t="s">
        <v>3967</v>
      </c>
    </row>
    <row r="3010" spans="1:1">
      <c r="A3010" s="74" t="s">
        <v>2375</v>
      </c>
    </row>
    <row r="3011" spans="1:1">
      <c r="A3011" s="74" t="s">
        <v>2375</v>
      </c>
    </row>
    <row r="3012" spans="1:1">
      <c r="A3012" s="148">
        <v>45716</v>
      </c>
    </row>
    <row r="3013" spans="1:1">
      <c r="A3013" s="148">
        <v>45716</v>
      </c>
    </row>
    <row r="3014" spans="1:1">
      <c r="A3014" s="74" t="s">
        <v>3968</v>
      </c>
    </row>
    <row r="3016" spans="1:1">
      <c r="A3016" s="74" t="s">
        <v>2724</v>
      </c>
    </row>
    <row r="3017" spans="1:1">
      <c r="A3017" s="74" t="s">
        <v>3969</v>
      </c>
    </row>
    <row r="3018" spans="1:1">
      <c r="A3018" s="74" t="s">
        <v>3970</v>
      </c>
    </row>
    <row r="3019" spans="1:1">
      <c r="A3019" s="74" t="s">
        <v>3971</v>
      </c>
    </row>
    <row r="3020" spans="1:1">
      <c r="A3020" s="148">
        <v>45716</v>
      </c>
    </row>
    <row r="3021" spans="1:1">
      <c r="A3021" s="148">
        <v>45716</v>
      </c>
    </row>
    <row r="3022" spans="1:1">
      <c r="A3022" s="74" t="s">
        <v>3972</v>
      </c>
    </row>
    <row r="3024" spans="1:1">
      <c r="A3024" s="74" t="s">
        <v>2724</v>
      </c>
    </row>
    <row r="3025" spans="1:1">
      <c r="A3025" s="74" t="s">
        <v>3973</v>
      </c>
    </row>
    <row r="3026" spans="1:1">
      <c r="A3026" s="74" t="s">
        <v>3974</v>
      </c>
    </row>
    <row r="3027" spans="1:1">
      <c r="A3027" s="74" t="s">
        <v>3975</v>
      </c>
    </row>
    <row r="3028" spans="1:1">
      <c r="A3028" s="148">
        <v>45716</v>
      </c>
    </row>
    <row r="3029" spans="1:1">
      <c r="A3029" s="148">
        <v>45716</v>
      </c>
    </row>
    <row r="3030" spans="1:1">
      <c r="A3030" s="74" t="s">
        <v>3976</v>
      </c>
    </row>
    <row r="3032" spans="1:1">
      <c r="A3032" s="74" t="s">
        <v>2724</v>
      </c>
    </row>
    <row r="3033" spans="1:1">
      <c r="A3033" s="74" t="s">
        <v>3977</v>
      </c>
    </row>
    <row r="3034" spans="1:1">
      <c r="A3034" s="74" t="s">
        <v>3978</v>
      </c>
    </row>
    <row r="3035" spans="1:1">
      <c r="A3035" s="74" t="s">
        <v>3979</v>
      </c>
    </row>
    <row r="3036" spans="1:1">
      <c r="A3036" s="148">
        <v>45716</v>
      </c>
    </row>
    <row r="3037" spans="1:1">
      <c r="A3037" s="148">
        <v>45716</v>
      </c>
    </row>
    <row r="3038" spans="1:1">
      <c r="A3038" s="74" t="s">
        <v>2885</v>
      </c>
    </row>
    <row r="3040" spans="1:1">
      <c r="A3040" s="74" t="s">
        <v>2724</v>
      </c>
    </row>
    <row r="3041" spans="1:1">
      <c r="A3041" s="74" t="s">
        <v>3980</v>
      </c>
    </row>
    <row r="3042" spans="1:1">
      <c r="A3042" s="74" t="s">
        <v>3981</v>
      </c>
    </row>
    <row r="3043" spans="1:1">
      <c r="A3043" s="74" t="s">
        <v>3981</v>
      </c>
    </row>
    <row r="3044" spans="1:1">
      <c r="A3044" s="148">
        <v>45716</v>
      </c>
    </row>
    <row r="3045" spans="1:1">
      <c r="A3045" s="148">
        <v>45716</v>
      </c>
    </row>
    <row r="3046" spans="1:1">
      <c r="A3046" s="74" t="s">
        <v>2787</v>
      </c>
    </row>
    <row r="3048" spans="1:1">
      <c r="A3048" s="74" t="s">
        <v>2724</v>
      </c>
    </row>
    <row r="3049" spans="1:1">
      <c r="A3049" s="74" t="s">
        <v>3982</v>
      </c>
    </row>
    <row r="3050" spans="1:1">
      <c r="A3050" s="74" t="s">
        <v>3983</v>
      </c>
    </row>
    <row r="3051" spans="1:1">
      <c r="A3051" s="74" t="s">
        <v>3984</v>
      </c>
    </row>
    <row r="3052" spans="1:1">
      <c r="A3052" s="148">
        <v>45716</v>
      </c>
    </row>
    <row r="3053" spans="1:1">
      <c r="A3053" s="148">
        <v>45716</v>
      </c>
    </row>
    <row r="3054" spans="1:1">
      <c r="A3054" s="74" t="s">
        <v>3985</v>
      </c>
    </row>
    <row r="3056" spans="1:1">
      <c r="A3056" s="74" t="s">
        <v>2724</v>
      </c>
    </row>
    <row r="3057" spans="1:1">
      <c r="A3057" s="74" t="s">
        <v>3986</v>
      </c>
    </row>
    <row r="3058" spans="1:1">
      <c r="A3058" s="74" t="s">
        <v>3987</v>
      </c>
    </row>
    <row r="3059" spans="1:1">
      <c r="A3059" s="74" t="s">
        <v>3988</v>
      </c>
    </row>
    <row r="3060" spans="1:1">
      <c r="A3060" s="148">
        <v>45716</v>
      </c>
    </row>
    <row r="3061" spans="1:1">
      <c r="A3061" s="148">
        <v>45716</v>
      </c>
    </row>
    <row r="3062" spans="1:1">
      <c r="A3062" s="74" t="s">
        <v>3989</v>
      </c>
    </row>
    <row r="3064" spans="1:1">
      <c r="A3064" s="74" t="s">
        <v>2724</v>
      </c>
    </row>
    <row r="3065" spans="1:1">
      <c r="A3065" s="74" t="s">
        <v>3990</v>
      </c>
    </row>
    <row r="3066" spans="1:1">
      <c r="A3066" s="74" t="s">
        <v>3991</v>
      </c>
    </row>
    <row r="3067" spans="1:1">
      <c r="A3067" s="74" t="s">
        <v>3991</v>
      </c>
    </row>
    <row r="3068" spans="1:1">
      <c r="A3068" s="148">
        <v>45716</v>
      </c>
    </row>
    <row r="3069" spans="1:1">
      <c r="A3069" s="148">
        <v>45716</v>
      </c>
    </row>
    <row r="3070" spans="1:1">
      <c r="A3070" s="74" t="s">
        <v>3992</v>
      </c>
    </row>
    <row r="3072" spans="1:1">
      <c r="A3072" s="74" t="s">
        <v>2724</v>
      </c>
    </row>
    <row r="3073" spans="1:1">
      <c r="A3073" s="74" t="s">
        <v>3993</v>
      </c>
    </row>
    <row r="3074" spans="1:1">
      <c r="A3074" s="74" t="s">
        <v>3994</v>
      </c>
    </row>
    <row r="3075" spans="1:1">
      <c r="A3075" s="74" t="s">
        <v>3994</v>
      </c>
    </row>
    <row r="3076" spans="1:1">
      <c r="A3076" s="148">
        <v>45716</v>
      </c>
    </row>
    <row r="3077" spans="1:1">
      <c r="A3077" s="148">
        <v>45716</v>
      </c>
    </row>
    <row r="3078" spans="1:1">
      <c r="A3078" s="74" t="s">
        <v>3995</v>
      </c>
    </row>
    <row r="3080" spans="1:1">
      <c r="A3080" s="74" t="s">
        <v>2724</v>
      </c>
    </row>
    <row r="3081" spans="1:1">
      <c r="A3081" s="74" t="s">
        <v>3996</v>
      </c>
    </row>
    <row r="3082" spans="1:1">
      <c r="A3082" s="74" t="s">
        <v>3997</v>
      </c>
    </row>
    <row r="3083" spans="1:1">
      <c r="A3083" s="74" t="s">
        <v>3997</v>
      </c>
    </row>
    <row r="3084" spans="1:1">
      <c r="A3084" s="148">
        <v>45716</v>
      </c>
    </row>
    <row r="3085" spans="1:1">
      <c r="A3085" s="148">
        <v>45716</v>
      </c>
    </row>
    <row r="3086" spans="1:1">
      <c r="A3086" s="74" t="s">
        <v>3998</v>
      </c>
    </row>
    <row r="3088" spans="1:1">
      <c r="A3088" s="74" t="s">
        <v>2724</v>
      </c>
    </row>
    <row r="3089" spans="1:1">
      <c r="A3089" s="74" t="s">
        <v>3999</v>
      </c>
    </row>
    <row r="3090" spans="1:1">
      <c r="A3090" s="74" t="s">
        <v>4000</v>
      </c>
    </row>
    <row r="3091" spans="1:1">
      <c r="A3091" s="74" t="s">
        <v>4001</v>
      </c>
    </row>
    <row r="3092" spans="1:1">
      <c r="A3092" s="148">
        <v>45716</v>
      </c>
    </row>
    <row r="3093" spans="1:1">
      <c r="A3093" s="148">
        <v>45716</v>
      </c>
    </row>
    <row r="3094" spans="1:1">
      <c r="A3094" s="74" t="s">
        <v>2982</v>
      </c>
    </row>
    <row r="3096" spans="1:1">
      <c r="A3096" s="74" t="s">
        <v>2724</v>
      </c>
    </row>
    <row r="3097" spans="1:1">
      <c r="A3097" s="74" t="s">
        <v>4002</v>
      </c>
    </row>
    <row r="3098" spans="1:1">
      <c r="A3098" s="74" t="s">
        <v>4003</v>
      </c>
    </row>
    <row r="3099" spans="1:1">
      <c r="A3099" s="74" t="s">
        <v>4003</v>
      </c>
    </row>
    <row r="3100" spans="1:1">
      <c r="A3100" s="148">
        <v>45716</v>
      </c>
    </row>
    <row r="3101" spans="1:1">
      <c r="A3101" s="148">
        <v>45716</v>
      </c>
    </row>
    <row r="3102" spans="1:1">
      <c r="A3102" s="74" t="s">
        <v>3051</v>
      </c>
    </row>
    <row r="3104" spans="1:1">
      <c r="A3104" s="74" t="s">
        <v>2724</v>
      </c>
    </row>
    <row r="3105" spans="1:1">
      <c r="A3105" s="74" t="s">
        <v>4004</v>
      </c>
    </row>
    <row r="3106" spans="1:1">
      <c r="A3106" s="74" t="s">
        <v>4005</v>
      </c>
    </row>
    <row r="3107" spans="1:1">
      <c r="A3107" s="74" t="s">
        <v>4005</v>
      </c>
    </row>
    <row r="3108" spans="1:1">
      <c r="A3108" s="148">
        <v>45716</v>
      </c>
    </row>
    <row r="3109" spans="1:1">
      <c r="A3109" s="148">
        <v>45716</v>
      </c>
    </row>
    <row r="3110" spans="1:1">
      <c r="A3110" s="74" t="s">
        <v>4006</v>
      </c>
    </row>
    <row r="3112" spans="1:1">
      <c r="A3112" s="74" t="s">
        <v>2724</v>
      </c>
    </row>
    <row r="3113" spans="1:1">
      <c r="A3113" s="74" t="s">
        <v>4007</v>
      </c>
    </row>
    <row r="3114" spans="1:1">
      <c r="A3114" s="74" t="s">
        <v>4008</v>
      </c>
    </row>
    <row r="3115" spans="1:1">
      <c r="A3115" s="74" t="s">
        <v>4008</v>
      </c>
    </row>
    <row r="3116" spans="1:1">
      <c r="A3116" s="148">
        <v>45716</v>
      </c>
    </row>
    <row r="3117" spans="1:1">
      <c r="A3117" s="148">
        <v>45716</v>
      </c>
    </row>
    <row r="3118" spans="1:1">
      <c r="A3118" s="74" t="s">
        <v>4009</v>
      </c>
    </row>
    <row r="3120" spans="1:1">
      <c r="A3120" s="74" t="s">
        <v>2724</v>
      </c>
    </row>
    <row r="3121" spans="1:1">
      <c r="A3121" s="74" t="s">
        <v>4010</v>
      </c>
    </row>
    <row r="3122" spans="1:1">
      <c r="A3122" s="74" t="s">
        <v>4011</v>
      </c>
    </row>
    <row r="3123" spans="1:1">
      <c r="A3123" s="74" t="s">
        <v>4011</v>
      </c>
    </row>
    <row r="3124" spans="1:1">
      <c r="A3124" s="148">
        <v>45716</v>
      </c>
    </row>
    <row r="3125" spans="1:1">
      <c r="A3125" s="148">
        <v>45716</v>
      </c>
    </row>
    <row r="3126" spans="1:1">
      <c r="A3126" s="74" t="s">
        <v>4012</v>
      </c>
    </row>
    <row r="3128" spans="1:1">
      <c r="A3128" s="74" t="s">
        <v>2724</v>
      </c>
    </row>
    <row r="3129" spans="1:1">
      <c r="A3129" s="74" t="s">
        <v>4013</v>
      </c>
    </row>
    <row r="3130" spans="1:1">
      <c r="A3130" s="74" t="s">
        <v>4014</v>
      </c>
    </row>
    <row r="3131" spans="1:1">
      <c r="A3131" s="74" t="s">
        <v>4014</v>
      </c>
    </row>
    <row r="3132" spans="1:1">
      <c r="A3132" s="148">
        <v>45716</v>
      </c>
    </row>
    <row r="3133" spans="1:1">
      <c r="A3133" s="148">
        <v>45716</v>
      </c>
    </row>
    <row r="3134" spans="1:1">
      <c r="A3134" s="74" t="s">
        <v>4015</v>
      </c>
    </row>
    <row r="3136" spans="1:1">
      <c r="A3136" s="74" t="s">
        <v>2724</v>
      </c>
    </row>
    <row r="3137" spans="1:1">
      <c r="A3137" s="74" t="s">
        <v>4016</v>
      </c>
    </row>
    <row r="3138" spans="1:1">
      <c r="A3138" s="74" t="s">
        <v>4017</v>
      </c>
    </row>
    <row r="3139" spans="1:1">
      <c r="A3139" s="74" t="s">
        <v>4017</v>
      </c>
    </row>
    <row r="3140" spans="1:1">
      <c r="A3140" s="148">
        <v>45716</v>
      </c>
    </row>
    <row r="3141" spans="1:1">
      <c r="A3141" s="148">
        <v>45716</v>
      </c>
    </row>
    <row r="3142" spans="1:1">
      <c r="A3142" s="74" t="s">
        <v>4018</v>
      </c>
    </row>
    <row r="3144" spans="1:1">
      <c r="A3144" s="74" t="s">
        <v>2724</v>
      </c>
    </row>
    <row r="3145" spans="1:1">
      <c r="A3145" s="74" t="s">
        <v>4019</v>
      </c>
    </row>
    <row r="3146" spans="1:1">
      <c r="A3146" s="74" t="s">
        <v>4020</v>
      </c>
    </row>
    <row r="3147" spans="1:1">
      <c r="A3147" s="74" t="s">
        <v>4020</v>
      </c>
    </row>
    <row r="3148" spans="1:1">
      <c r="A3148" s="148">
        <v>45716</v>
      </c>
    </row>
    <row r="3149" spans="1:1">
      <c r="A3149" s="148">
        <v>45716</v>
      </c>
    </row>
    <row r="3150" spans="1:1">
      <c r="A3150" s="74" t="s">
        <v>4021</v>
      </c>
    </row>
    <row r="3152" spans="1:1">
      <c r="A3152" s="74" t="s">
        <v>2724</v>
      </c>
    </row>
    <row r="3153" spans="1:1">
      <c r="A3153" s="74" t="s">
        <v>4022</v>
      </c>
    </row>
    <row r="3154" spans="1:1">
      <c r="A3154" s="74" t="s">
        <v>4023</v>
      </c>
    </row>
    <row r="3155" spans="1:1">
      <c r="A3155" s="74" t="s">
        <v>4023</v>
      </c>
    </row>
    <row r="3156" spans="1:1">
      <c r="A3156" s="148">
        <v>45716</v>
      </c>
    </row>
    <row r="3157" spans="1:1">
      <c r="A3157" s="148">
        <v>45716</v>
      </c>
    </row>
    <row r="3158" spans="1:1">
      <c r="A3158" s="74" t="s">
        <v>4024</v>
      </c>
    </row>
    <row r="3160" spans="1:1">
      <c r="A3160" s="74" t="s">
        <v>2724</v>
      </c>
    </row>
    <row r="3161" spans="1:1">
      <c r="A3161" s="74" t="s">
        <v>4025</v>
      </c>
    </row>
    <row r="3162" spans="1:1">
      <c r="A3162" s="74" t="s">
        <v>4026</v>
      </c>
    </row>
    <row r="3163" spans="1:1">
      <c r="A3163" s="74" t="s">
        <v>4027</v>
      </c>
    </row>
    <row r="3164" spans="1:1">
      <c r="A3164" s="148">
        <v>45716</v>
      </c>
    </row>
    <row r="3165" spans="1:1">
      <c r="A3165" s="148">
        <v>45716</v>
      </c>
    </row>
    <row r="3166" spans="1:1">
      <c r="A3166" s="74" t="s">
        <v>4028</v>
      </c>
    </row>
    <row r="3168" spans="1:1">
      <c r="A3168" s="74" t="s">
        <v>2724</v>
      </c>
    </row>
    <row r="3169" spans="1:1">
      <c r="A3169" s="74" t="s">
        <v>4029</v>
      </c>
    </row>
    <row r="3170" spans="1:1">
      <c r="A3170" s="74" t="s">
        <v>4030</v>
      </c>
    </row>
    <row r="3171" spans="1:1">
      <c r="A3171" s="74" t="s">
        <v>4031</v>
      </c>
    </row>
    <row r="3172" spans="1:1">
      <c r="A3172" s="148">
        <v>45716</v>
      </c>
    </row>
    <row r="3173" spans="1:1">
      <c r="A3173" s="148">
        <v>45716</v>
      </c>
    </row>
    <row r="3174" spans="1:1">
      <c r="A3174" s="74" t="s">
        <v>4032</v>
      </c>
    </row>
    <row r="3176" spans="1:1">
      <c r="A3176" s="74" t="s">
        <v>2724</v>
      </c>
    </row>
    <row r="3177" spans="1:1">
      <c r="A3177" s="74" t="s">
        <v>4033</v>
      </c>
    </row>
    <row r="3178" spans="1:1">
      <c r="A3178" s="74" t="s">
        <v>4034</v>
      </c>
    </row>
    <row r="3179" spans="1:1">
      <c r="A3179" s="74" t="s">
        <v>4035</v>
      </c>
    </row>
    <row r="3180" spans="1:1">
      <c r="A3180" s="148">
        <v>45716</v>
      </c>
    </row>
    <row r="3181" spans="1:1">
      <c r="A3181" s="148">
        <v>45716</v>
      </c>
    </row>
    <row r="3182" spans="1:1">
      <c r="A3182" s="74" t="s">
        <v>3666</v>
      </c>
    </row>
    <row r="3184" spans="1:1">
      <c r="A3184" s="74" t="s">
        <v>2724</v>
      </c>
    </row>
    <row r="3185" spans="1:1">
      <c r="A3185" s="74" t="s">
        <v>4036</v>
      </c>
    </row>
    <row r="3186" spans="1:1">
      <c r="A3186" s="74" t="s">
        <v>4037</v>
      </c>
    </row>
    <row r="3187" spans="1:1">
      <c r="A3187" s="74" t="s">
        <v>4037</v>
      </c>
    </row>
    <row r="3188" spans="1:1">
      <c r="A3188" s="148">
        <v>45716</v>
      </c>
    </row>
    <row r="3189" spans="1:1">
      <c r="A3189" s="148">
        <v>45716</v>
      </c>
    </row>
    <row r="3190" spans="1:1">
      <c r="A3190" s="74" t="s">
        <v>4038</v>
      </c>
    </row>
    <row r="3192" spans="1:1">
      <c r="A3192" s="74" t="s">
        <v>2724</v>
      </c>
    </row>
    <row r="3193" spans="1:1">
      <c r="A3193" s="74" t="s">
        <v>4039</v>
      </c>
    </row>
    <row r="3194" spans="1:1">
      <c r="A3194" s="74" t="s">
        <v>4040</v>
      </c>
    </row>
    <row r="3195" spans="1:1">
      <c r="A3195" s="74" t="s">
        <v>4040</v>
      </c>
    </row>
    <row r="3196" spans="1:1">
      <c r="A3196" s="148">
        <v>45716</v>
      </c>
    </row>
    <row r="3197" spans="1:1">
      <c r="A3197" s="148">
        <v>45716</v>
      </c>
    </row>
    <row r="3198" spans="1:1">
      <c r="A3198" s="74" t="s">
        <v>4041</v>
      </c>
    </row>
    <row r="3200" spans="1:1">
      <c r="A3200" s="74" t="s">
        <v>2724</v>
      </c>
    </row>
    <row r="3201" spans="1:1">
      <c r="A3201" s="74" t="s">
        <v>4042</v>
      </c>
    </row>
    <row r="3202" spans="1:1">
      <c r="A3202" s="74" t="s">
        <v>4043</v>
      </c>
    </row>
    <row r="3203" spans="1:1">
      <c r="A3203" s="74" t="s">
        <v>4043</v>
      </c>
    </row>
    <row r="3204" spans="1:1">
      <c r="A3204" s="148">
        <v>45716</v>
      </c>
    </row>
    <row r="3205" spans="1:1">
      <c r="A3205" s="148">
        <v>45716</v>
      </c>
    </row>
    <row r="3206" spans="1:1">
      <c r="A3206" s="74" t="s">
        <v>4044</v>
      </c>
    </row>
    <row r="3208" spans="1:1">
      <c r="A3208" s="74" t="s">
        <v>2724</v>
      </c>
    </row>
    <row r="3209" spans="1:1">
      <c r="A3209" s="74" t="s">
        <v>4045</v>
      </c>
    </row>
    <row r="3210" spans="1:1">
      <c r="A3210" s="74" t="s">
        <v>4046</v>
      </c>
    </row>
    <row r="3211" spans="1:1">
      <c r="A3211" s="74" t="s">
        <v>4046</v>
      </c>
    </row>
    <row r="3212" spans="1:1">
      <c r="A3212" s="148">
        <v>45716</v>
      </c>
    </row>
    <row r="3213" spans="1:1">
      <c r="A3213" s="148">
        <v>45716</v>
      </c>
    </row>
    <row r="3214" spans="1:1">
      <c r="A3214" s="74" t="s">
        <v>2735</v>
      </c>
    </row>
    <row r="3216" spans="1:1">
      <c r="A3216" s="74" t="s">
        <v>2724</v>
      </c>
    </row>
    <row r="3217" spans="1:1">
      <c r="A3217" s="74" t="s">
        <v>4047</v>
      </c>
    </row>
    <row r="3218" spans="1:1">
      <c r="A3218" s="74" t="s">
        <v>4048</v>
      </c>
    </row>
    <row r="3219" spans="1:1">
      <c r="A3219" s="74" t="s">
        <v>4048</v>
      </c>
    </row>
    <row r="3220" spans="1:1">
      <c r="A3220" s="148">
        <v>45716</v>
      </c>
    </row>
    <row r="3221" spans="1:1">
      <c r="A3221" s="148">
        <v>45716</v>
      </c>
    </row>
    <row r="3222" spans="1:1">
      <c r="A3222" s="74" t="s">
        <v>4049</v>
      </c>
    </row>
    <row r="3224" spans="1:1">
      <c r="A3224" s="74" t="s">
        <v>2724</v>
      </c>
    </row>
    <row r="3225" spans="1:1">
      <c r="A3225" s="74" t="s">
        <v>4050</v>
      </c>
    </row>
    <row r="3226" spans="1:1">
      <c r="A3226" s="74" t="s">
        <v>4051</v>
      </c>
    </row>
    <row r="3227" spans="1:1">
      <c r="A3227" s="74" t="s">
        <v>4052</v>
      </c>
    </row>
    <row r="3228" spans="1:1">
      <c r="A3228" s="148">
        <v>45716</v>
      </c>
    </row>
    <row r="3229" spans="1:1">
      <c r="A3229" s="148">
        <v>45716</v>
      </c>
    </row>
    <row r="3230" spans="1:1">
      <c r="A3230" s="74" t="s">
        <v>4053</v>
      </c>
    </row>
    <row r="3232" spans="1:1">
      <c r="A3232" s="74" t="s">
        <v>2724</v>
      </c>
    </row>
    <row r="3233" spans="1:1">
      <c r="A3233" s="74" t="s">
        <v>4054</v>
      </c>
    </row>
    <row r="3234" spans="1:1">
      <c r="A3234" s="74" t="s">
        <v>2872</v>
      </c>
    </row>
    <row r="3235" spans="1:1">
      <c r="A3235" s="74" t="s">
        <v>2872</v>
      </c>
    </row>
    <row r="3236" spans="1:1">
      <c r="A3236" s="148">
        <v>45716</v>
      </c>
    </row>
    <row r="3237" spans="1:1">
      <c r="A3237" s="148">
        <v>45716</v>
      </c>
    </row>
    <row r="3238" spans="1:1">
      <c r="A3238" s="74" t="s">
        <v>4055</v>
      </c>
    </row>
    <row r="3240" spans="1:1">
      <c r="A3240" s="74" t="s">
        <v>2724</v>
      </c>
    </row>
    <row r="3241" spans="1:1">
      <c r="A3241" s="74" t="s">
        <v>2874</v>
      </c>
    </row>
    <row r="3242" spans="1:1">
      <c r="A3242" s="74" t="s">
        <v>4056</v>
      </c>
    </row>
    <row r="3243" spans="1:1">
      <c r="A3243" s="74" t="s">
        <v>4057</v>
      </c>
    </row>
    <row r="3244" spans="1:1">
      <c r="A3244" s="148">
        <v>45716</v>
      </c>
    </row>
    <row r="3245" spans="1:1">
      <c r="A3245" s="148">
        <v>45716</v>
      </c>
    </row>
    <row r="3246" spans="1:1">
      <c r="A3246" s="74" t="s">
        <v>4058</v>
      </c>
    </row>
    <row r="3248" spans="1:1">
      <c r="A3248" s="74" t="s">
        <v>2724</v>
      </c>
    </row>
    <row r="3249" spans="1:1">
      <c r="A3249" s="74" t="s">
        <v>4059</v>
      </c>
    </row>
    <row r="3250" spans="1:1">
      <c r="A3250" s="74" t="s">
        <v>4060</v>
      </c>
    </row>
    <row r="3251" spans="1:1">
      <c r="A3251" s="74" t="s">
        <v>4060</v>
      </c>
    </row>
    <row r="3252" spans="1:1">
      <c r="A3252" s="148">
        <v>45716</v>
      </c>
    </row>
    <row r="3253" spans="1:1">
      <c r="A3253" s="148">
        <v>45716</v>
      </c>
    </row>
    <row r="3254" spans="1:1">
      <c r="A3254" s="74" t="s">
        <v>2914</v>
      </c>
    </row>
    <row r="3256" spans="1:1">
      <c r="A3256" s="74" t="s">
        <v>2724</v>
      </c>
    </row>
    <row r="3257" spans="1:1">
      <c r="A3257" s="74" t="s">
        <v>4061</v>
      </c>
    </row>
    <row r="3258" spans="1:1">
      <c r="A3258" s="74" t="s">
        <v>4062</v>
      </c>
    </row>
    <row r="3259" spans="1:1">
      <c r="A3259" s="74" t="s">
        <v>4062</v>
      </c>
    </row>
    <row r="3260" spans="1:1">
      <c r="A3260" s="148">
        <v>45716</v>
      </c>
    </row>
    <row r="3261" spans="1:1">
      <c r="A3261" s="148">
        <v>45716</v>
      </c>
    </row>
    <row r="3262" spans="1:1">
      <c r="A3262" s="74" t="s">
        <v>4063</v>
      </c>
    </row>
    <row r="3264" spans="1:1">
      <c r="A3264" s="74" t="s">
        <v>2724</v>
      </c>
    </row>
    <row r="3265" spans="1:1">
      <c r="A3265" s="74" t="s">
        <v>4064</v>
      </c>
    </row>
    <row r="3266" spans="1:1">
      <c r="A3266" s="74" t="s">
        <v>4065</v>
      </c>
    </row>
    <row r="3267" spans="1:1">
      <c r="A3267" s="74" t="s">
        <v>4066</v>
      </c>
    </row>
    <row r="3268" spans="1:1">
      <c r="A3268" s="148">
        <v>45716</v>
      </c>
    </row>
    <row r="3269" spans="1:1">
      <c r="A3269" s="148">
        <v>45716</v>
      </c>
    </row>
    <row r="3270" spans="1:1">
      <c r="A3270" s="74" t="s">
        <v>4067</v>
      </c>
    </row>
    <row r="3272" spans="1:1">
      <c r="A3272" s="74" t="s">
        <v>2724</v>
      </c>
    </row>
    <row r="3273" spans="1:1">
      <c r="A3273" s="74" t="s">
        <v>4068</v>
      </c>
    </row>
    <row r="3274" spans="1:1">
      <c r="A3274" s="74" t="s">
        <v>4069</v>
      </c>
    </row>
    <row r="3275" spans="1:1">
      <c r="A3275" s="74" t="s">
        <v>4070</v>
      </c>
    </row>
    <row r="3276" spans="1:1">
      <c r="A3276" s="148">
        <v>45716</v>
      </c>
    </row>
    <row r="3277" spans="1:1">
      <c r="A3277" s="148">
        <v>45716</v>
      </c>
    </row>
    <row r="3278" spans="1:1">
      <c r="A3278" s="74" t="s">
        <v>4071</v>
      </c>
    </row>
    <row r="3280" spans="1:1">
      <c r="A3280" s="74" t="s">
        <v>2724</v>
      </c>
    </row>
    <row r="3281" spans="1:1">
      <c r="A3281" s="74" t="s">
        <v>4072</v>
      </c>
    </row>
    <row r="3282" spans="1:1">
      <c r="A3282" s="74" t="s">
        <v>4073</v>
      </c>
    </row>
    <row r="3283" spans="1:1">
      <c r="A3283" s="74" t="s">
        <v>4073</v>
      </c>
    </row>
    <row r="3284" spans="1:1">
      <c r="A3284" s="148">
        <v>45716</v>
      </c>
    </row>
    <row r="3285" spans="1:1">
      <c r="A3285" s="148">
        <v>45716</v>
      </c>
    </row>
    <row r="3286" spans="1:1">
      <c r="A3286" s="74" t="s">
        <v>4074</v>
      </c>
    </row>
    <row r="3288" spans="1:1">
      <c r="A3288" s="74" t="s">
        <v>2724</v>
      </c>
    </row>
    <row r="3289" spans="1:1">
      <c r="A3289" s="74" t="s">
        <v>4075</v>
      </c>
    </row>
    <row r="3290" spans="1:1">
      <c r="A3290" s="74" t="s">
        <v>4076</v>
      </c>
    </row>
    <row r="3291" spans="1:1">
      <c r="A3291" s="74" t="s">
        <v>4076</v>
      </c>
    </row>
    <row r="3292" spans="1:1">
      <c r="A3292" s="148">
        <v>45716</v>
      </c>
    </row>
    <row r="3293" spans="1:1">
      <c r="A3293" s="148">
        <v>45716</v>
      </c>
    </row>
    <row r="3294" spans="1:1">
      <c r="A3294" s="74" t="s">
        <v>4077</v>
      </c>
    </row>
    <row r="3296" spans="1:1">
      <c r="A3296" s="74" t="s">
        <v>2724</v>
      </c>
    </row>
    <row r="3297" spans="1:1">
      <c r="A3297" s="74" t="s">
        <v>4078</v>
      </c>
    </row>
    <row r="3298" spans="1:1">
      <c r="A3298" s="74" t="s">
        <v>4079</v>
      </c>
    </row>
    <row r="3299" spans="1:1">
      <c r="A3299" s="74" t="s">
        <v>4079</v>
      </c>
    </row>
    <row r="3300" spans="1:1">
      <c r="A3300" s="148">
        <v>45716</v>
      </c>
    </row>
    <row r="3301" spans="1:1">
      <c r="A3301" s="148">
        <v>45716</v>
      </c>
    </row>
    <row r="3302" spans="1:1">
      <c r="A3302" s="74" t="s">
        <v>3836</v>
      </c>
    </row>
    <row r="3304" spans="1:1">
      <c r="A3304" s="74" t="s">
        <v>2724</v>
      </c>
    </row>
    <row r="3305" spans="1:1">
      <c r="A3305" s="74" t="s">
        <v>4080</v>
      </c>
    </row>
    <row r="3306" spans="1:1">
      <c r="A3306" s="74" t="s">
        <v>4081</v>
      </c>
    </row>
    <row r="3307" spans="1:1">
      <c r="A3307" s="74" t="s">
        <v>4082</v>
      </c>
    </row>
    <row r="3308" spans="1:1">
      <c r="A3308" s="148">
        <v>45716</v>
      </c>
    </row>
    <row r="3309" spans="1:1">
      <c r="A3309" s="148">
        <v>45716</v>
      </c>
    </row>
    <row r="3310" spans="1:1">
      <c r="A3310" s="74" t="s">
        <v>4083</v>
      </c>
    </row>
    <row r="3312" spans="1:1">
      <c r="A3312" s="74" t="s">
        <v>2724</v>
      </c>
    </row>
    <row r="3313" spans="1:1">
      <c r="A3313" s="74" t="s">
        <v>4084</v>
      </c>
    </row>
    <row r="3314" spans="1:1">
      <c r="A3314" s="74" t="s">
        <v>4085</v>
      </c>
    </row>
    <row r="3315" spans="1:1">
      <c r="A3315" s="74" t="s">
        <v>4086</v>
      </c>
    </row>
    <row r="3316" spans="1:1">
      <c r="A3316" s="148">
        <v>45716</v>
      </c>
    </row>
    <row r="3317" spans="1:1">
      <c r="A3317" s="148">
        <v>45716</v>
      </c>
    </row>
    <row r="3318" spans="1:1">
      <c r="A3318" s="74" t="s">
        <v>2986</v>
      </c>
    </row>
    <row r="3320" spans="1:1">
      <c r="A3320" s="74" t="s">
        <v>2724</v>
      </c>
    </row>
    <row r="3321" spans="1:1">
      <c r="A3321" s="74" t="s">
        <v>4087</v>
      </c>
    </row>
    <row r="3322" spans="1:1">
      <c r="A3322" s="74" t="s">
        <v>4088</v>
      </c>
    </row>
    <row r="3323" spans="1:1">
      <c r="A3323" s="74" t="s">
        <v>4088</v>
      </c>
    </row>
    <row r="3324" spans="1:1">
      <c r="A3324" s="148">
        <v>45716</v>
      </c>
    </row>
    <row r="3325" spans="1:1">
      <c r="A3325" s="148">
        <v>45716</v>
      </c>
    </row>
    <row r="3326" spans="1:1">
      <c r="A3326" s="74" t="s">
        <v>4089</v>
      </c>
    </row>
    <row r="3328" spans="1:1">
      <c r="A3328" s="74" t="s">
        <v>2724</v>
      </c>
    </row>
    <row r="3329" spans="1:1">
      <c r="A3329" s="74" t="s">
        <v>4090</v>
      </c>
    </row>
    <row r="3330" spans="1:1">
      <c r="A3330" s="74" t="s">
        <v>4091</v>
      </c>
    </row>
    <row r="3331" spans="1:1">
      <c r="A3331" s="74" t="s">
        <v>4091</v>
      </c>
    </row>
    <row r="3332" spans="1:1">
      <c r="A3332" s="148">
        <v>45716</v>
      </c>
    </row>
    <row r="3333" spans="1:1">
      <c r="A3333" s="148">
        <v>45716</v>
      </c>
    </row>
    <row r="3334" spans="1:1">
      <c r="A3334" s="74" t="s">
        <v>4092</v>
      </c>
    </row>
    <row r="3336" spans="1:1">
      <c r="A3336" s="74" t="s">
        <v>2724</v>
      </c>
    </row>
    <row r="3337" spans="1:1">
      <c r="A3337" s="74" t="s">
        <v>4093</v>
      </c>
    </row>
    <row r="3338" spans="1:1">
      <c r="A3338" s="74" t="s">
        <v>4094</v>
      </c>
    </row>
    <row r="3339" spans="1:1">
      <c r="A3339" s="74" t="s">
        <v>4095</v>
      </c>
    </row>
    <row r="3340" spans="1:1">
      <c r="A3340" s="148">
        <v>45716</v>
      </c>
    </row>
    <row r="3341" spans="1:1">
      <c r="A3341" s="148">
        <v>45716</v>
      </c>
    </row>
    <row r="3342" spans="1:1">
      <c r="A3342" s="74" t="s">
        <v>4096</v>
      </c>
    </row>
    <row r="3344" spans="1:1">
      <c r="A3344" s="74" t="s">
        <v>2724</v>
      </c>
    </row>
    <row r="3345" spans="1:1">
      <c r="A3345" s="74" t="s">
        <v>4097</v>
      </c>
    </row>
    <row r="3346" spans="1:1">
      <c r="A3346" s="74" t="s">
        <v>4098</v>
      </c>
    </row>
    <row r="3347" spans="1:1">
      <c r="A3347" s="74" t="s">
        <v>4098</v>
      </c>
    </row>
    <row r="3348" spans="1:1">
      <c r="A3348" s="148">
        <v>45715</v>
      </c>
    </row>
    <row r="3349" spans="1:1">
      <c r="A3349" s="148">
        <v>45715</v>
      </c>
    </row>
    <row r="3350" spans="1:1">
      <c r="A3350" s="74" t="s">
        <v>4099</v>
      </c>
    </row>
    <row r="3352" spans="1:1">
      <c r="A3352" s="74" t="s">
        <v>2724</v>
      </c>
    </row>
    <row r="3353" spans="1:1">
      <c r="A3353" s="74" t="s">
        <v>4100</v>
      </c>
    </row>
    <row r="3354" spans="1:1">
      <c r="A3354" s="74" t="s">
        <v>4101</v>
      </c>
    </row>
    <row r="3355" spans="1:1">
      <c r="A3355" s="74" t="s">
        <v>4102</v>
      </c>
    </row>
    <row r="3356" spans="1:1">
      <c r="A3356" s="148">
        <v>45715</v>
      </c>
    </row>
    <row r="3357" spans="1:1">
      <c r="A3357" s="148">
        <v>45715</v>
      </c>
    </row>
    <row r="3358" spans="1:1">
      <c r="A3358" s="74" t="s">
        <v>4103</v>
      </c>
    </row>
    <row r="3360" spans="1:1">
      <c r="A3360" s="74" t="s">
        <v>2724</v>
      </c>
    </row>
    <row r="3361" spans="1:1">
      <c r="A3361" s="74" t="s">
        <v>4104</v>
      </c>
    </row>
    <row r="3362" spans="1:1">
      <c r="A3362" s="74" t="s">
        <v>4105</v>
      </c>
    </row>
    <row r="3363" spans="1:1">
      <c r="A3363" s="74" t="s">
        <v>4106</v>
      </c>
    </row>
    <row r="3364" spans="1:1">
      <c r="A3364" s="148">
        <v>45715</v>
      </c>
    </row>
    <row r="3365" spans="1:1">
      <c r="A3365" s="148">
        <v>45715</v>
      </c>
    </row>
    <row r="3366" spans="1:1">
      <c r="A3366" s="74" t="s">
        <v>4107</v>
      </c>
    </row>
    <row r="3368" spans="1:1">
      <c r="A3368" s="74" t="s">
        <v>2724</v>
      </c>
    </row>
    <row r="3369" spans="1:1">
      <c r="A3369" s="74" t="s">
        <v>4108</v>
      </c>
    </row>
    <row r="3370" spans="1:1">
      <c r="A3370" s="74" t="s">
        <v>4109</v>
      </c>
    </row>
    <row r="3371" spans="1:1">
      <c r="A3371" s="74" t="s">
        <v>4109</v>
      </c>
    </row>
    <row r="3372" spans="1:1">
      <c r="A3372" s="148">
        <v>45715</v>
      </c>
    </row>
    <row r="3373" spans="1:1">
      <c r="A3373" s="148">
        <v>45715</v>
      </c>
    </row>
    <row r="3374" spans="1:1">
      <c r="A3374" s="74" t="s">
        <v>4110</v>
      </c>
    </row>
    <row r="3376" spans="1:1">
      <c r="A3376" s="74" t="s">
        <v>2724</v>
      </c>
    </row>
    <row r="3377" spans="1:1">
      <c r="A3377" s="74" t="s">
        <v>4111</v>
      </c>
    </row>
    <row r="3378" spans="1:1">
      <c r="A3378" s="74" t="s">
        <v>4112</v>
      </c>
    </row>
    <row r="3379" spans="1:1">
      <c r="A3379" s="74" t="s">
        <v>4113</v>
      </c>
    </row>
    <row r="3380" spans="1:1">
      <c r="A3380" s="148">
        <v>45715</v>
      </c>
    </row>
    <row r="3381" spans="1:1">
      <c r="A3381" s="148">
        <v>45715</v>
      </c>
    </row>
    <row r="3382" spans="1:1">
      <c r="A3382" s="74" t="s">
        <v>2787</v>
      </c>
    </row>
    <row r="3384" spans="1:1">
      <c r="A3384" s="74" t="s">
        <v>2724</v>
      </c>
    </row>
    <row r="3385" spans="1:1">
      <c r="A3385" s="74" t="s">
        <v>4114</v>
      </c>
    </row>
    <row r="3386" spans="1:1">
      <c r="A3386" s="74" t="s">
        <v>4115</v>
      </c>
    </row>
    <row r="3387" spans="1:1">
      <c r="A3387" s="74" t="s">
        <v>4115</v>
      </c>
    </row>
    <row r="3388" spans="1:1">
      <c r="A3388" s="148">
        <v>45715</v>
      </c>
    </row>
    <row r="3389" spans="1:1">
      <c r="A3389" s="148">
        <v>45715</v>
      </c>
    </row>
    <row r="3390" spans="1:1">
      <c r="A3390" s="74" t="s">
        <v>3140</v>
      </c>
    </row>
    <row r="3392" spans="1:1">
      <c r="A3392" s="74" t="s">
        <v>2724</v>
      </c>
    </row>
    <row r="3393" spans="1:1">
      <c r="A3393" s="74" t="s">
        <v>4116</v>
      </c>
    </row>
    <row r="3394" spans="1:1">
      <c r="A3394" s="74" t="s">
        <v>4117</v>
      </c>
    </row>
    <row r="3395" spans="1:1">
      <c r="A3395" s="74" t="s">
        <v>4117</v>
      </c>
    </row>
    <row r="3396" spans="1:1">
      <c r="A3396" s="148">
        <v>45715</v>
      </c>
    </row>
    <row r="3397" spans="1:1">
      <c r="A3397" s="148">
        <v>45715</v>
      </c>
    </row>
    <row r="3398" spans="1:1">
      <c r="A3398" s="74" t="s">
        <v>4118</v>
      </c>
    </row>
    <row r="3400" spans="1:1">
      <c r="A3400" s="74" t="s">
        <v>2724</v>
      </c>
    </row>
    <row r="3401" spans="1:1">
      <c r="A3401" s="74" t="s">
        <v>4119</v>
      </c>
    </row>
    <row r="3402" spans="1:1">
      <c r="A3402" s="74" t="s">
        <v>4120</v>
      </c>
    </row>
    <row r="3403" spans="1:1">
      <c r="A3403" s="74" t="s">
        <v>4120</v>
      </c>
    </row>
    <row r="3404" spans="1:1">
      <c r="A3404" s="148">
        <v>45715</v>
      </c>
    </row>
    <row r="3405" spans="1:1">
      <c r="A3405" s="148">
        <v>45715</v>
      </c>
    </row>
    <row r="3406" spans="1:1">
      <c r="A3406" s="74" t="s">
        <v>4121</v>
      </c>
    </row>
    <row r="3408" spans="1:1">
      <c r="A3408" s="74" t="s">
        <v>2724</v>
      </c>
    </row>
    <row r="3409" spans="1:1">
      <c r="A3409" s="74" t="s">
        <v>4122</v>
      </c>
    </row>
    <row r="3410" spans="1:1">
      <c r="A3410" s="74" t="s">
        <v>4123</v>
      </c>
    </row>
    <row r="3411" spans="1:1">
      <c r="A3411" s="74" t="s">
        <v>4124</v>
      </c>
    </row>
    <row r="3412" spans="1:1">
      <c r="A3412" s="148">
        <v>45715</v>
      </c>
    </row>
    <row r="3413" spans="1:1">
      <c r="A3413" s="148">
        <v>45715</v>
      </c>
    </row>
    <row r="3414" spans="1:1">
      <c r="A3414" s="74" t="s">
        <v>4125</v>
      </c>
    </row>
    <row r="3416" spans="1:1">
      <c r="A3416" s="74" t="s">
        <v>2724</v>
      </c>
    </row>
    <row r="3417" spans="1:1">
      <c r="A3417" s="74" t="s">
        <v>4126</v>
      </c>
    </row>
    <row r="3418" spans="1:1">
      <c r="A3418" s="74" t="s">
        <v>4127</v>
      </c>
    </row>
    <row r="3419" spans="1:1">
      <c r="A3419" s="74" t="s">
        <v>4128</v>
      </c>
    </row>
    <row r="3420" spans="1:1">
      <c r="A3420" s="148">
        <v>45715</v>
      </c>
    </row>
    <row r="3421" spans="1:1">
      <c r="A3421" s="148">
        <v>45715</v>
      </c>
    </row>
    <row r="3422" spans="1:1">
      <c r="A3422" s="74" t="s">
        <v>4129</v>
      </c>
    </row>
    <row r="3424" spans="1:1">
      <c r="A3424" s="74" t="s">
        <v>2724</v>
      </c>
    </row>
    <row r="3425" spans="1:1">
      <c r="A3425" s="74" t="s">
        <v>4130</v>
      </c>
    </row>
    <row r="3426" spans="1:1">
      <c r="A3426" s="74" t="s">
        <v>4131</v>
      </c>
    </row>
    <row r="3427" spans="1:1">
      <c r="A3427" s="74" t="s">
        <v>4131</v>
      </c>
    </row>
    <row r="3428" spans="1:1">
      <c r="A3428" s="148">
        <v>45715</v>
      </c>
    </row>
    <row r="3429" spans="1:1">
      <c r="A3429" s="148">
        <v>45715</v>
      </c>
    </row>
    <row r="3430" spans="1:1">
      <c r="A3430" s="74" t="s">
        <v>4132</v>
      </c>
    </row>
    <row r="3432" spans="1:1">
      <c r="A3432" s="74" t="s">
        <v>2724</v>
      </c>
    </row>
    <row r="3433" spans="1:1">
      <c r="A3433" s="74" t="s">
        <v>4133</v>
      </c>
    </row>
    <row r="3434" spans="1:1">
      <c r="A3434" s="74" t="s">
        <v>4134</v>
      </c>
    </row>
    <row r="3435" spans="1:1">
      <c r="A3435" s="74" t="s">
        <v>4134</v>
      </c>
    </row>
    <row r="3436" spans="1:1">
      <c r="A3436" s="148">
        <v>45715</v>
      </c>
    </row>
    <row r="3437" spans="1:1">
      <c r="A3437" s="148">
        <v>45715</v>
      </c>
    </row>
    <row r="3438" spans="1:1">
      <c r="A3438" s="74" t="s">
        <v>4135</v>
      </c>
    </row>
    <row r="3440" spans="1:1">
      <c r="A3440" s="74" t="s">
        <v>2724</v>
      </c>
    </row>
    <row r="3441" spans="1:1">
      <c r="A3441" s="74" t="s">
        <v>4136</v>
      </c>
    </row>
    <row r="3442" spans="1:1">
      <c r="A3442" s="74" t="s">
        <v>4137</v>
      </c>
    </row>
    <row r="3443" spans="1:1">
      <c r="A3443" s="74" t="s">
        <v>4137</v>
      </c>
    </row>
    <row r="3444" spans="1:1">
      <c r="A3444" s="148">
        <v>45715</v>
      </c>
    </row>
    <row r="3445" spans="1:1">
      <c r="A3445" s="148">
        <v>45715</v>
      </c>
    </row>
    <row r="3446" spans="1:1">
      <c r="A3446" s="74" t="s">
        <v>2881</v>
      </c>
    </row>
    <row r="3448" spans="1:1">
      <c r="A3448" s="74" t="s">
        <v>2724</v>
      </c>
    </row>
    <row r="3449" spans="1:1">
      <c r="A3449" s="74" t="s">
        <v>4138</v>
      </c>
    </row>
    <row r="3450" spans="1:1">
      <c r="A3450" s="74" t="s">
        <v>4139</v>
      </c>
    </row>
    <row r="3451" spans="1:1">
      <c r="A3451" s="74" t="s">
        <v>4140</v>
      </c>
    </row>
    <row r="3452" spans="1:1">
      <c r="A3452" s="148">
        <v>45715</v>
      </c>
    </row>
    <row r="3453" spans="1:1">
      <c r="A3453" s="148">
        <v>45715</v>
      </c>
    </row>
    <row r="3454" spans="1:1">
      <c r="A3454" s="74" t="s">
        <v>4141</v>
      </c>
    </row>
    <row r="3456" spans="1:1">
      <c r="A3456" s="74" t="s">
        <v>2724</v>
      </c>
    </row>
    <row r="3457" spans="1:1">
      <c r="A3457" s="74" t="s">
        <v>4142</v>
      </c>
    </row>
    <row r="3458" spans="1:1">
      <c r="A3458" s="74" t="s">
        <v>4143</v>
      </c>
    </row>
    <row r="3459" spans="1:1">
      <c r="A3459" s="74" t="s">
        <v>4143</v>
      </c>
    </row>
    <row r="3460" spans="1:1">
      <c r="A3460" s="148">
        <v>45715</v>
      </c>
    </row>
    <row r="3461" spans="1:1">
      <c r="A3461" s="148">
        <v>45715</v>
      </c>
    </row>
    <row r="3462" spans="1:1">
      <c r="A3462" s="74" t="s">
        <v>3581</v>
      </c>
    </row>
    <row r="3464" spans="1:1">
      <c r="A3464" s="74" t="s">
        <v>2724</v>
      </c>
    </row>
    <row r="3465" spans="1:1">
      <c r="A3465" s="74" t="s">
        <v>4144</v>
      </c>
    </row>
    <row r="3466" spans="1:1">
      <c r="A3466" s="74" t="s">
        <v>2620</v>
      </c>
    </row>
    <row r="3467" spans="1:1">
      <c r="A3467" s="74" t="s">
        <v>2620</v>
      </c>
    </row>
    <row r="3468" spans="1:1">
      <c r="A3468" s="148">
        <v>45715</v>
      </c>
    </row>
    <row r="3469" spans="1:1">
      <c r="A3469" s="148">
        <v>45715</v>
      </c>
    </row>
    <row r="3470" spans="1:1">
      <c r="A3470" s="74" t="s">
        <v>4145</v>
      </c>
    </row>
    <row r="3472" spans="1:1">
      <c r="A3472" s="74" t="s">
        <v>2724</v>
      </c>
    </row>
    <row r="3473" spans="1:1">
      <c r="A3473" s="74" t="s">
        <v>4146</v>
      </c>
    </row>
    <row r="3474" spans="1:1">
      <c r="A3474" s="74" t="s">
        <v>4147</v>
      </c>
    </row>
    <row r="3475" spans="1:1">
      <c r="A3475" s="74" t="s">
        <v>4147</v>
      </c>
    </row>
    <row r="3476" spans="1:1">
      <c r="A3476" s="148">
        <v>45715</v>
      </c>
    </row>
    <row r="3477" spans="1:1">
      <c r="A3477" s="148">
        <v>45715</v>
      </c>
    </row>
    <row r="3478" spans="1:1">
      <c r="A3478" s="74" t="s">
        <v>3125</v>
      </c>
    </row>
    <row r="3480" spans="1:1">
      <c r="A3480" s="74" t="s">
        <v>2724</v>
      </c>
    </row>
    <row r="3481" spans="1:1">
      <c r="A3481" s="74" t="s">
        <v>4148</v>
      </c>
    </row>
    <row r="3482" spans="1:1">
      <c r="A3482" s="74" t="s">
        <v>4149</v>
      </c>
    </row>
    <row r="3483" spans="1:1">
      <c r="A3483" s="74" t="s">
        <v>4150</v>
      </c>
    </row>
    <row r="3484" spans="1:1">
      <c r="A3484" s="148">
        <v>45715</v>
      </c>
    </row>
    <row r="3485" spans="1:1">
      <c r="A3485" s="148">
        <v>45715</v>
      </c>
    </row>
    <row r="3486" spans="1:1">
      <c r="A3486" s="74" t="s">
        <v>4151</v>
      </c>
    </row>
    <row r="3488" spans="1:1">
      <c r="A3488" s="74" t="s">
        <v>2724</v>
      </c>
    </row>
    <row r="3489" spans="1:1">
      <c r="A3489" s="74" t="s">
        <v>4152</v>
      </c>
    </row>
    <row r="3490" spans="1:1">
      <c r="A3490" s="74" t="s">
        <v>4153</v>
      </c>
    </row>
    <row r="3491" spans="1:1">
      <c r="A3491" s="74" t="s">
        <v>4153</v>
      </c>
    </row>
    <row r="3492" spans="1:1">
      <c r="A3492" s="148">
        <v>45715</v>
      </c>
    </row>
    <row r="3493" spans="1:1">
      <c r="A3493" s="148">
        <v>45715</v>
      </c>
    </row>
    <row r="3494" spans="1:1">
      <c r="A3494" s="74" t="s">
        <v>2821</v>
      </c>
    </row>
    <row r="3496" spans="1:1">
      <c r="A3496" s="74" t="s">
        <v>2724</v>
      </c>
    </row>
    <row r="3497" spans="1:1">
      <c r="A3497" s="74" t="s">
        <v>4154</v>
      </c>
    </row>
    <row r="3498" spans="1:1">
      <c r="A3498" s="74" t="s">
        <v>4155</v>
      </c>
    </row>
    <row r="3499" spans="1:1">
      <c r="A3499" s="74" t="s">
        <v>4155</v>
      </c>
    </row>
    <row r="3500" spans="1:1">
      <c r="A3500" s="148">
        <v>45715</v>
      </c>
    </row>
    <row r="3501" spans="1:1">
      <c r="A3501" s="148">
        <v>45715</v>
      </c>
    </row>
    <row r="3502" spans="1:1">
      <c r="A3502" s="74" t="s">
        <v>3461</v>
      </c>
    </row>
    <row r="3504" spans="1:1">
      <c r="A3504" s="74" t="s">
        <v>2724</v>
      </c>
    </row>
    <row r="3505" spans="1:1">
      <c r="A3505" s="74" t="s">
        <v>4156</v>
      </c>
    </row>
    <row r="3506" spans="1:1">
      <c r="A3506" s="74" t="s">
        <v>4157</v>
      </c>
    </row>
    <row r="3507" spans="1:1">
      <c r="A3507" s="74" t="s">
        <v>4157</v>
      </c>
    </row>
    <row r="3508" spans="1:1">
      <c r="A3508" s="148">
        <v>45715</v>
      </c>
    </row>
    <row r="3509" spans="1:1">
      <c r="A3509" s="148">
        <v>45715</v>
      </c>
    </row>
    <row r="3510" spans="1:1">
      <c r="A3510" s="74" t="s">
        <v>4158</v>
      </c>
    </row>
    <row r="3512" spans="1:1">
      <c r="A3512" s="74" t="s">
        <v>2724</v>
      </c>
    </row>
    <row r="3513" spans="1:1">
      <c r="A3513" s="74" t="s">
        <v>4159</v>
      </c>
    </row>
    <row r="3514" spans="1:1">
      <c r="A3514" s="74" t="s">
        <v>4160</v>
      </c>
    </row>
    <row r="3515" spans="1:1">
      <c r="A3515" s="74" t="s">
        <v>4161</v>
      </c>
    </row>
    <row r="3516" spans="1:1">
      <c r="A3516" s="148">
        <v>45715</v>
      </c>
    </row>
    <row r="3517" spans="1:1">
      <c r="A3517" s="148">
        <v>45715</v>
      </c>
    </row>
    <row r="3518" spans="1:1">
      <c r="A3518" s="74" t="s">
        <v>3029</v>
      </c>
    </row>
    <row r="3520" spans="1:1">
      <c r="A3520" s="74" t="s">
        <v>2724</v>
      </c>
    </row>
    <row r="3521" spans="1:1">
      <c r="A3521" s="74" t="s">
        <v>4162</v>
      </c>
    </row>
    <row r="3522" spans="1:1">
      <c r="A3522" s="74" t="s">
        <v>4163</v>
      </c>
    </row>
    <row r="3523" spans="1:1">
      <c r="A3523" s="74" t="s">
        <v>4163</v>
      </c>
    </row>
    <row r="3524" spans="1:1">
      <c r="A3524" s="148">
        <v>45715</v>
      </c>
    </row>
    <row r="3525" spans="1:1">
      <c r="A3525" s="148">
        <v>45715</v>
      </c>
    </row>
    <row r="3526" spans="1:1">
      <c r="A3526" s="74" t="s">
        <v>4164</v>
      </c>
    </row>
    <row r="3528" spans="1:1">
      <c r="A3528" s="74" t="s">
        <v>2724</v>
      </c>
    </row>
    <row r="3529" spans="1:1">
      <c r="A3529" s="74" t="s">
        <v>4165</v>
      </c>
    </row>
    <row r="3530" spans="1:1">
      <c r="A3530" s="74" t="s">
        <v>4166</v>
      </c>
    </row>
    <row r="3531" spans="1:1">
      <c r="A3531" s="74" t="s">
        <v>4167</v>
      </c>
    </row>
    <row r="3532" spans="1:1">
      <c r="A3532" s="148">
        <v>45715</v>
      </c>
    </row>
    <row r="3533" spans="1:1">
      <c r="A3533" s="148">
        <v>45715</v>
      </c>
    </row>
    <row r="3534" spans="1:1">
      <c r="A3534" s="74" t="s">
        <v>4168</v>
      </c>
    </row>
    <row r="3536" spans="1:1">
      <c r="A3536" s="74" t="s">
        <v>2724</v>
      </c>
    </row>
    <row r="3537" spans="1:1">
      <c r="A3537" s="74" t="s">
        <v>4169</v>
      </c>
    </row>
    <row r="3538" spans="1:1">
      <c r="A3538" s="74" t="s">
        <v>4170</v>
      </c>
    </row>
    <row r="3539" spans="1:1">
      <c r="A3539" s="74" t="s">
        <v>4170</v>
      </c>
    </row>
    <row r="3540" spans="1:1">
      <c r="A3540" s="148">
        <v>45715</v>
      </c>
    </row>
    <row r="3541" spans="1:1">
      <c r="A3541" s="148">
        <v>45715</v>
      </c>
    </row>
    <row r="3542" spans="1:1">
      <c r="A3542" s="74" t="s">
        <v>3125</v>
      </c>
    </row>
    <row r="3544" spans="1:1">
      <c r="A3544" s="74" t="s">
        <v>2724</v>
      </c>
    </row>
    <row r="3545" spans="1:1">
      <c r="A3545" s="74" t="s">
        <v>4171</v>
      </c>
    </row>
    <row r="3546" spans="1:1">
      <c r="A3546" s="74" t="s">
        <v>4172</v>
      </c>
    </row>
    <row r="3547" spans="1:1">
      <c r="A3547" s="74" t="s">
        <v>4172</v>
      </c>
    </row>
    <row r="3548" spans="1:1">
      <c r="A3548" s="148">
        <v>45715</v>
      </c>
    </row>
    <row r="3549" spans="1:1">
      <c r="A3549" s="148">
        <v>45715</v>
      </c>
    </row>
    <row r="3550" spans="1:1">
      <c r="A3550" s="74" t="s">
        <v>4173</v>
      </c>
    </row>
    <row r="3552" spans="1:1">
      <c r="A3552" s="74" t="s">
        <v>2724</v>
      </c>
    </row>
    <row r="3553" spans="1:1">
      <c r="A3553" s="74" t="s">
        <v>4174</v>
      </c>
    </row>
    <row r="3554" spans="1:1">
      <c r="A3554" s="74" t="s">
        <v>4175</v>
      </c>
    </row>
    <row r="3555" spans="1:1">
      <c r="A3555" s="74" t="s">
        <v>4175</v>
      </c>
    </row>
    <row r="3556" spans="1:1">
      <c r="A3556" s="148">
        <v>45715</v>
      </c>
    </row>
    <row r="3557" spans="1:1">
      <c r="A3557" s="148">
        <v>45715</v>
      </c>
    </row>
    <row r="3558" spans="1:1">
      <c r="A3558" s="74" t="s">
        <v>4176</v>
      </c>
    </row>
    <row r="3560" spans="1:1">
      <c r="A3560" s="74" t="s">
        <v>2724</v>
      </c>
    </row>
    <row r="3561" spans="1:1">
      <c r="A3561" s="74" t="s">
        <v>4177</v>
      </c>
    </row>
    <row r="3562" spans="1:1">
      <c r="A3562" s="74" t="s">
        <v>4178</v>
      </c>
    </row>
    <row r="3563" spans="1:1">
      <c r="A3563" s="74" t="s">
        <v>4179</v>
      </c>
    </row>
    <row r="3564" spans="1:1">
      <c r="A3564" s="148">
        <v>45715</v>
      </c>
    </row>
    <row r="3565" spans="1:1">
      <c r="A3565" s="148">
        <v>45715</v>
      </c>
    </row>
    <row r="3566" spans="1:1">
      <c r="A3566" s="74" t="s">
        <v>4180</v>
      </c>
    </row>
    <row r="3568" spans="1:1">
      <c r="A3568" s="74" t="s">
        <v>2724</v>
      </c>
    </row>
    <row r="3569" spans="1:1">
      <c r="A3569" s="74" t="s">
        <v>4181</v>
      </c>
    </row>
    <row r="3570" spans="1:1">
      <c r="A3570" s="74" t="s">
        <v>4182</v>
      </c>
    </row>
    <row r="3571" spans="1:1">
      <c r="A3571" s="74" t="s">
        <v>4182</v>
      </c>
    </row>
    <row r="3572" spans="1:1">
      <c r="A3572" s="148">
        <v>45715</v>
      </c>
    </row>
    <row r="3573" spans="1:1">
      <c r="A3573" s="148">
        <v>45715</v>
      </c>
    </row>
    <row r="3574" spans="1:1">
      <c r="A3574" s="74" t="s">
        <v>4183</v>
      </c>
    </row>
    <row r="3576" spans="1:1">
      <c r="A3576" s="74" t="s">
        <v>2724</v>
      </c>
    </row>
    <row r="3577" spans="1:1">
      <c r="A3577" s="74" t="s">
        <v>4184</v>
      </c>
    </row>
    <row r="3578" spans="1:1">
      <c r="A3578" s="74" t="s">
        <v>4185</v>
      </c>
    </row>
    <row r="3579" spans="1:1">
      <c r="A3579" s="74" t="s">
        <v>4185</v>
      </c>
    </row>
    <row r="3580" spans="1:1">
      <c r="A3580" s="148">
        <v>45715</v>
      </c>
    </row>
    <row r="3581" spans="1:1">
      <c r="A3581" s="148">
        <v>45715</v>
      </c>
    </row>
    <row r="3582" spans="1:1">
      <c r="A3582" s="74" t="s">
        <v>4186</v>
      </c>
    </row>
    <row r="3584" spans="1:1">
      <c r="A3584" s="74" t="s">
        <v>2724</v>
      </c>
    </row>
    <row r="3585" spans="1:1">
      <c r="A3585" s="74" t="s">
        <v>4187</v>
      </c>
    </row>
    <row r="3586" spans="1:1">
      <c r="A3586" s="74" t="s">
        <v>4188</v>
      </c>
    </row>
    <row r="3587" spans="1:1">
      <c r="A3587" s="74" t="s">
        <v>4188</v>
      </c>
    </row>
    <row r="3588" spans="1:1">
      <c r="A3588" s="148">
        <v>45715</v>
      </c>
    </row>
    <row r="3589" spans="1:1">
      <c r="A3589" s="148">
        <v>45715</v>
      </c>
    </row>
    <row r="3590" spans="1:1">
      <c r="A3590" s="74" t="s">
        <v>4189</v>
      </c>
    </row>
    <row r="3592" spans="1:1">
      <c r="A3592" s="74" t="s">
        <v>2724</v>
      </c>
    </row>
    <row r="3593" spans="1:1">
      <c r="A3593" s="74" t="s">
        <v>4190</v>
      </c>
    </row>
    <row r="3594" spans="1:1">
      <c r="A3594" s="74" t="s">
        <v>4191</v>
      </c>
    </row>
    <row r="3595" spans="1:1">
      <c r="A3595" s="74" t="s">
        <v>4191</v>
      </c>
    </row>
    <row r="3596" spans="1:1">
      <c r="A3596" s="148">
        <v>45715</v>
      </c>
    </row>
    <row r="3597" spans="1:1">
      <c r="A3597" s="148">
        <v>45715</v>
      </c>
    </row>
    <row r="3598" spans="1:1">
      <c r="A3598" s="74" t="s">
        <v>4192</v>
      </c>
    </row>
    <row r="3600" spans="1:1">
      <c r="A3600" s="74" t="s">
        <v>2724</v>
      </c>
    </row>
    <row r="3601" spans="1:1">
      <c r="A3601" s="74" t="s">
        <v>4193</v>
      </c>
    </row>
    <row r="3602" spans="1:1">
      <c r="A3602" s="74" t="s">
        <v>4194</v>
      </c>
    </row>
    <row r="3603" spans="1:1">
      <c r="A3603" s="74" t="s">
        <v>4194</v>
      </c>
    </row>
    <row r="3604" spans="1:1">
      <c r="A3604" s="148">
        <v>45715</v>
      </c>
    </row>
    <row r="3605" spans="1:1">
      <c r="A3605" s="148">
        <v>45715</v>
      </c>
    </row>
    <row r="3606" spans="1:1">
      <c r="A3606" s="74" t="s">
        <v>3797</v>
      </c>
    </row>
    <row r="3608" spans="1:1">
      <c r="A3608" s="74" t="s">
        <v>2724</v>
      </c>
    </row>
    <row r="3609" spans="1:1">
      <c r="A3609" s="74" t="s">
        <v>4195</v>
      </c>
    </row>
    <row r="3610" spans="1:1">
      <c r="A3610" s="74" t="s">
        <v>4196</v>
      </c>
    </row>
    <row r="3611" spans="1:1">
      <c r="A3611" s="74" t="s">
        <v>4196</v>
      </c>
    </row>
    <row r="3612" spans="1:1">
      <c r="A3612" s="148">
        <v>45715</v>
      </c>
    </row>
    <row r="3613" spans="1:1">
      <c r="A3613" s="148">
        <v>45715</v>
      </c>
    </row>
    <row r="3614" spans="1:1">
      <c r="A3614" s="74" t="s">
        <v>4197</v>
      </c>
    </row>
    <row r="3616" spans="1:1">
      <c r="A3616" s="74" t="s">
        <v>2724</v>
      </c>
    </row>
    <row r="3617" spans="1:1">
      <c r="A3617" s="74" t="s">
        <v>4198</v>
      </c>
    </row>
    <row r="3618" spans="1:1">
      <c r="A3618" s="74" t="s">
        <v>4199</v>
      </c>
    </row>
    <row r="3619" spans="1:1">
      <c r="A3619" s="74" t="s">
        <v>4199</v>
      </c>
    </row>
    <row r="3620" spans="1:1">
      <c r="A3620" s="148">
        <v>45715</v>
      </c>
    </row>
    <row r="3621" spans="1:1">
      <c r="A3621" s="148">
        <v>45715</v>
      </c>
    </row>
    <row r="3622" spans="1:1">
      <c r="A3622" s="74" t="s">
        <v>4200</v>
      </c>
    </row>
    <row r="3624" spans="1:1">
      <c r="A3624" s="74" t="s">
        <v>2724</v>
      </c>
    </row>
    <row r="3625" spans="1:1">
      <c r="A3625" s="74" t="s">
        <v>4201</v>
      </c>
    </row>
    <row r="3626" spans="1:1">
      <c r="A3626" s="74" t="s">
        <v>4202</v>
      </c>
    </row>
    <row r="3627" spans="1:1">
      <c r="A3627" s="74" t="s">
        <v>4203</v>
      </c>
    </row>
    <row r="3628" spans="1:1">
      <c r="A3628" s="148">
        <v>45715</v>
      </c>
    </row>
    <row r="3629" spans="1:1">
      <c r="A3629" s="148">
        <v>45715</v>
      </c>
    </row>
    <row r="3630" spans="1:1">
      <c r="A3630" s="74" t="s">
        <v>3867</v>
      </c>
    </row>
    <row r="3632" spans="1:1">
      <c r="A3632" s="74" t="s">
        <v>2724</v>
      </c>
    </row>
    <row r="3633" spans="1:1">
      <c r="A3633" s="74" t="s">
        <v>4204</v>
      </c>
    </row>
    <row r="3634" spans="1:1">
      <c r="A3634" s="74" t="s">
        <v>4205</v>
      </c>
    </row>
    <row r="3635" spans="1:1">
      <c r="A3635" s="74" t="s">
        <v>4206</v>
      </c>
    </row>
    <row r="3636" spans="1:1">
      <c r="A3636" s="148">
        <v>45715</v>
      </c>
    </row>
    <row r="3637" spans="1:1">
      <c r="A3637" s="148">
        <v>45715</v>
      </c>
    </row>
    <row r="3638" spans="1:1">
      <c r="A3638" s="74" t="s">
        <v>4207</v>
      </c>
    </row>
    <row r="3640" spans="1:1">
      <c r="A3640" s="74" t="s">
        <v>2724</v>
      </c>
    </row>
    <row r="3641" spans="1:1">
      <c r="A3641" s="74" t="s">
        <v>4208</v>
      </c>
    </row>
    <row r="3642" spans="1:1">
      <c r="A3642" s="74" t="s">
        <v>4209</v>
      </c>
    </row>
    <row r="3643" spans="1:1">
      <c r="A3643" s="74" t="s">
        <v>4210</v>
      </c>
    </row>
    <row r="3644" spans="1:1">
      <c r="A3644" s="148">
        <v>45715</v>
      </c>
    </row>
    <row r="3645" spans="1:1">
      <c r="A3645" s="148">
        <v>45715</v>
      </c>
    </row>
    <row r="3646" spans="1:1">
      <c r="A3646" s="74" t="s">
        <v>3581</v>
      </c>
    </row>
    <row r="3648" spans="1:1">
      <c r="A3648" s="74" t="s">
        <v>2724</v>
      </c>
    </row>
    <row r="3649" spans="1:1">
      <c r="A3649" s="74" t="s">
        <v>4211</v>
      </c>
    </row>
    <row r="3650" spans="1:1">
      <c r="A3650" s="74" t="s">
        <v>4212</v>
      </c>
    </row>
    <row r="3651" spans="1:1">
      <c r="A3651" s="74" t="s">
        <v>4212</v>
      </c>
    </row>
    <row r="3652" spans="1:1">
      <c r="A3652" s="148">
        <v>45715</v>
      </c>
    </row>
    <row r="3653" spans="1:1">
      <c r="A3653" s="148">
        <v>45715</v>
      </c>
    </row>
    <row r="3654" spans="1:1">
      <c r="A3654" s="74" t="s">
        <v>4213</v>
      </c>
    </row>
    <row r="3656" spans="1:1">
      <c r="A3656" s="74" t="s">
        <v>2724</v>
      </c>
    </row>
    <row r="3657" spans="1:1">
      <c r="A3657" s="74" t="s">
        <v>4214</v>
      </c>
    </row>
    <row r="3658" spans="1:1">
      <c r="A3658" s="74" t="s">
        <v>4215</v>
      </c>
    </row>
    <row r="3659" spans="1:1">
      <c r="A3659" s="74" t="s">
        <v>4215</v>
      </c>
    </row>
    <row r="3660" spans="1:1">
      <c r="A3660" s="148">
        <v>45715</v>
      </c>
    </row>
    <row r="3661" spans="1:1">
      <c r="A3661" s="148">
        <v>45715</v>
      </c>
    </row>
    <row r="3662" spans="1:1">
      <c r="A3662" s="74" t="s">
        <v>4216</v>
      </c>
    </row>
    <row r="3664" spans="1:1">
      <c r="A3664" s="74" t="s">
        <v>2724</v>
      </c>
    </row>
    <row r="3665" spans="1:1">
      <c r="A3665" s="74" t="s">
        <v>4217</v>
      </c>
    </row>
    <row r="3666" spans="1:1">
      <c r="A3666" s="74" t="s">
        <v>4218</v>
      </c>
    </row>
    <row r="3667" spans="1:1">
      <c r="A3667" s="74" t="s">
        <v>4218</v>
      </c>
    </row>
    <row r="3668" spans="1:1">
      <c r="A3668" s="148">
        <v>45715</v>
      </c>
    </row>
    <row r="3669" spans="1:1">
      <c r="A3669" s="148">
        <v>45715</v>
      </c>
    </row>
    <row r="3670" spans="1:1">
      <c r="A3670" s="74" t="s">
        <v>3812</v>
      </c>
    </row>
    <row r="3672" spans="1:1">
      <c r="A3672" s="74" t="s">
        <v>2724</v>
      </c>
    </row>
    <row r="3673" spans="1:1">
      <c r="A3673" s="74" t="s">
        <v>4219</v>
      </c>
    </row>
    <row r="3674" spans="1:1">
      <c r="A3674" s="74" t="s">
        <v>4220</v>
      </c>
    </row>
    <row r="3675" spans="1:1">
      <c r="A3675" s="74" t="s">
        <v>4220</v>
      </c>
    </row>
    <row r="3676" spans="1:1">
      <c r="A3676" s="148">
        <v>45715</v>
      </c>
    </row>
    <row r="3677" spans="1:1">
      <c r="A3677" s="148">
        <v>45715</v>
      </c>
    </row>
    <row r="3678" spans="1:1">
      <c r="A3678" s="74" t="s">
        <v>4221</v>
      </c>
    </row>
    <row r="3680" spans="1:1">
      <c r="A3680" s="74" t="s">
        <v>2724</v>
      </c>
    </row>
    <row r="3681" spans="1:1">
      <c r="A3681" s="74" t="s">
        <v>4222</v>
      </c>
    </row>
    <row r="3682" spans="1:1">
      <c r="A3682" s="74" t="s">
        <v>4223</v>
      </c>
    </row>
    <row r="3683" spans="1:1">
      <c r="A3683" s="74" t="s">
        <v>4223</v>
      </c>
    </row>
    <row r="3684" spans="1:1">
      <c r="A3684" s="148">
        <v>45715</v>
      </c>
    </row>
    <row r="3685" spans="1:1">
      <c r="A3685" s="148">
        <v>45715</v>
      </c>
    </row>
    <row r="3686" spans="1:1">
      <c r="A3686" s="74" t="s">
        <v>4224</v>
      </c>
    </row>
    <row r="3688" spans="1:1">
      <c r="A3688" s="74" t="s">
        <v>2724</v>
      </c>
    </row>
    <row r="3689" spans="1:1">
      <c r="A3689" s="74" t="s">
        <v>4225</v>
      </c>
    </row>
    <row r="3690" spans="1:1">
      <c r="A3690" s="74" t="s">
        <v>4226</v>
      </c>
    </row>
    <row r="3691" spans="1:1">
      <c r="A3691" s="74" t="s">
        <v>4227</v>
      </c>
    </row>
    <row r="3692" spans="1:1">
      <c r="A3692" s="148">
        <v>45715</v>
      </c>
    </row>
    <row r="3693" spans="1:1">
      <c r="A3693" s="148">
        <v>45715</v>
      </c>
    </row>
    <row r="3694" spans="1:1">
      <c r="A3694" s="74" t="s">
        <v>4228</v>
      </c>
    </row>
    <row r="3696" spans="1:1">
      <c r="A3696" s="74" t="s">
        <v>2724</v>
      </c>
    </row>
    <row r="3697" spans="1:1">
      <c r="A3697" s="74" t="s">
        <v>4229</v>
      </c>
    </row>
    <row r="3698" spans="1:1">
      <c r="A3698" s="74" t="s">
        <v>4230</v>
      </c>
    </row>
    <row r="3699" spans="1:1">
      <c r="A3699" s="74" t="s">
        <v>4231</v>
      </c>
    </row>
    <row r="3700" spans="1:1">
      <c r="A3700" s="148">
        <v>45715</v>
      </c>
    </row>
    <row r="3701" spans="1:1">
      <c r="A3701" s="148">
        <v>45715</v>
      </c>
    </row>
    <row r="3702" spans="1:1">
      <c r="A3702" s="74" t="s">
        <v>4232</v>
      </c>
    </row>
    <row r="3704" spans="1:1">
      <c r="A3704" s="74" t="s">
        <v>2724</v>
      </c>
    </row>
    <row r="3705" spans="1:1">
      <c r="A3705" s="74" t="s">
        <v>4233</v>
      </c>
    </row>
    <row r="3706" spans="1:1">
      <c r="A3706" s="74" t="s">
        <v>4234</v>
      </c>
    </row>
    <row r="3707" spans="1:1">
      <c r="A3707" s="74" t="s">
        <v>4234</v>
      </c>
    </row>
    <row r="3708" spans="1:1">
      <c r="A3708" s="148">
        <v>45715</v>
      </c>
    </row>
    <row r="3709" spans="1:1">
      <c r="A3709" s="148">
        <v>45715</v>
      </c>
    </row>
    <row r="3710" spans="1:1">
      <c r="A3710" s="74" t="s">
        <v>4235</v>
      </c>
    </row>
    <row r="3712" spans="1:1">
      <c r="A3712" s="74" t="s">
        <v>2724</v>
      </c>
    </row>
    <row r="3713" spans="1:1">
      <c r="A3713" s="74" t="s">
        <v>4236</v>
      </c>
    </row>
    <row r="3714" spans="1:1">
      <c r="A3714" s="74" t="s">
        <v>4237</v>
      </c>
    </row>
    <row r="3715" spans="1:1">
      <c r="A3715" s="74" t="s">
        <v>2342</v>
      </c>
    </row>
    <row r="3716" spans="1:1">
      <c r="A3716" s="148">
        <v>45714</v>
      </c>
    </row>
    <row r="3717" spans="1:1">
      <c r="A3717" s="148">
        <v>45714</v>
      </c>
    </row>
    <row r="3718" spans="1:1">
      <c r="A3718" s="74" t="s">
        <v>4238</v>
      </c>
    </row>
    <row r="3720" spans="1:1">
      <c r="A3720" s="74" t="s">
        <v>2724</v>
      </c>
    </row>
    <row r="3721" spans="1:1">
      <c r="A3721" s="74" t="s">
        <v>4239</v>
      </c>
    </row>
    <row r="3722" spans="1:1">
      <c r="A3722" s="74" t="s">
        <v>4240</v>
      </c>
    </row>
    <row r="3723" spans="1:1">
      <c r="A3723" s="74" t="s">
        <v>4241</v>
      </c>
    </row>
    <row r="3724" spans="1:1">
      <c r="A3724" s="148">
        <v>45714</v>
      </c>
    </row>
    <row r="3725" spans="1:1">
      <c r="A3725" s="148">
        <v>45714</v>
      </c>
    </row>
    <row r="3726" spans="1:1">
      <c r="A3726" s="74" t="s">
        <v>3294</v>
      </c>
    </row>
    <row r="3728" spans="1:1">
      <c r="A3728" s="74" t="s">
        <v>2724</v>
      </c>
    </row>
    <row r="3729" spans="1:1">
      <c r="A3729" s="74" t="s">
        <v>4242</v>
      </c>
    </row>
    <row r="3730" spans="1:1">
      <c r="A3730" s="74" t="s">
        <v>4243</v>
      </c>
    </row>
    <row r="3731" spans="1:1">
      <c r="A3731" s="74" t="s">
        <v>4244</v>
      </c>
    </row>
    <row r="3732" spans="1:1">
      <c r="A3732" s="148">
        <v>45714</v>
      </c>
    </row>
    <row r="3733" spans="1:1">
      <c r="A3733" s="148">
        <v>45714</v>
      </c>
    </row>
    <row r="3734" spans="1:1">
      <c r="A3734" s="74" t="s">
        <v>3591</v>
      </c>
    </row>
    <row r="3736" spans="1:1">
      <c r="A3736" s="74" t="s">
        <v>2724</v>
      </c>
    </row>
    <row r="3737" spans="1:1">
      <c r="A3737" s="74" t="s">
        <v>4245</v>
      </c>
    </row>
    <row r="3738" spans="1:1">
      <c r="A3738" s="74" t="s">
        <v>4246</v>
      </c>
    </row>
    <row r="3739" spans="1:1">
      <c r="A3739" s="74" t="s">
        <v>4247</v>
      </c>
    </row>
    <row r="3740" spans="1:1">
      <c r="A3740" s="148">
        <v>45714</v>
      </c>
    </row>
    <row r="3741" spans="1:1">
      <c r="A3741" s="148">
        <v>45714</v>
      </c>
    </row>
    <row r="3742" spans="1:1">
      <c r="A3742" s="74" t="s">
        <v>4248</v>
      </c>
    </row>
    <row r="3744" spans="1:1">
      <c r="A3744" s="74" t="s">
        <v>2724</v>
      </c>
    </row>
    <row r="3745" spans="1:1">
      <c r="A3745" s="74" t="s">
        <v>4249</v>
      </c>
    </row>
    <row r="3746" spans="1:1">
      <c r="A3746" s="74" t="s">
        <v>4250</v>
      </c>
    </row>
    <row r="3747" spans="1:1">
      <c r="A3747" s="74" t="s">
        <v>4251</v>
      </c>
    </row>
    <row r="3748" spans="1:1">
      <c r="A3748" s="148">
        <v>45714</v>
      </c>
    </row>
    <row r="3749" spans="1:1">
      <c r="A3749" s="148">
        <v>45714</v>
      </c>
    </row>
    <row r="3750" spans="1:1">
      <c r="A3750" s="74" t="s">
        <v>3004</v>
      </c>
    </row>
    <row r="3752" spans="1:1">
      <c r="A3752" s="74" t="s">
        <v>2724</v>
      </c>
    </row>
    <row r="3753" spans="1:1">
      <c r="A3753" s="74" t="s">
        <v>4252</v>
      </c>
    </row>
    <row r="3754" spans="1:1">
      <c r="A3754" s="74" t="s">
        <v>4253</v>
      </c>
    </row>
    <row r="3755" spans="1:1">
      <c r="A3755" s="74" t="s">
        <v>4254</v>
      </c>
    </row>
    <row r="3756" spans="1:1">
      <c r="A3756" s="148">
        <v>45714</v>
      </c>
    </row>
    <row r="3757" spans="1:1">
      <c r="A3757" s="148">
        <v>45714</v>
      </c>
    </row>
    <row r="3758" spans="1:1">
      <c r="A3758" s="74" t="s">
        <v>4255</v>
      </c>
    </row>
    <row r="3760" spans="1:1">
      <c r="A3760" s="74" t="s">
        <v>2724</v>
      </c>
    </row>
    <row r="3761" spans="1:1">
      <c r="A3761" s="74" t="s">
        <v>4256</v>
      </c>
    </row>
    <row r="3762" spans="1:1">
      <c r="A3762" s="74" t="s">
        <v>4257</v>
      </c>
    </row>
    <row r="3763" spans="1:1">
      <c r="A3763" s="74" t="s">
        <v>4258</v>
      </c>
    </row>
    <row r="3764" spans="1:1">
      <c r="A3764" s="148">
        <v>45714</v>
      </c>
    </row>
    <row r="3765" spans="1:1">
      <c r="A3765" s="148">
        <v>45714</v>
      </c>
    </row>
    <row r="3766" spans="1:1">
      <c r="A3766" s="74" t="s">
        <v>3857</v>
      </c>
    </row>
    <row r="3768" spans="1:1">
      <c r="A3768" s="74" t="s">
        <v>2724</v>
      </c>
    </row>
    <row r="3769" spans="1:1">
      <c r="A3769" s="74" t="s">
        <v>4259</v>
      </c>
    </row>
    <row r="3770" spans="1:1">
      <c r="A3770" s="74" t="s">
        <v>4260</v>
      </c>
    </row>
    <row r="3771" spans="1:1">
      <c r="A3771" s="74" t="s">
        <v>4261</v>
      </c>
    </row>
    <row r="3772" spans="1:1">
      <c r="A3772" s="148">
        <v>45714</v>
      </c>
    </row>
    <row r="3773" spans="1:1">
      <c r="A3773" s="148">
        <v>45714</v>
      </c>
    </row>
    <row r="3774" spans="1:1">
      <c r="A3774" s="74" t="s">
        <v>4232</v>
      </c>
    </row>
    <row r="3776" spans="1:1">
      <c r="A3776" s="74" t="s">
        <v>2724</v>
      </c>
    </row>
    <row r="3777" spans="1:1">
      <c r="A3777" s="74" t="s">
        <v>4262</v>
      </c>
    </row>
    <row r="3778" spans="1:1">
      <c r="A3778" s="74" t="s">
        <v>4263</v>
      </c>
    </row>
    <row r="3779" spans="1:1">
      <c r="A3779" s="74" t="s">
        <v>4264</v>
      </c>
    </row>
    <row r="3780" spans="1:1">
      <c r="A3780" s="148">
        <v>45714</v>
      </c>
    </row>
    <row r="3781" spans="1:1">
      <c r="A3781" s="148">
        <v>45714</v>
      </c>
    </row>
    <row r="3782" spans="1:1">
      <c r="A3782" s="74" t="s">
        <v>3004</v>
      </c>
    </row>
    <row r="3784" spans="1:1">
      <c r="A3784" s="74" t="s">
        <v>2724</v>
      </c>
    </row>
    <row r="3785" spans="1:1">
      <c r="A3785" s="74" t="s">
        <v>4265</v>
      </c>
    </row>
    <row r="3786" spans="1:1">
      <c r="A3786" s="74" t="s">
        <v>4266</v>
      </c>
    </row>
    <row r="3787" spans="1:1">
      <c r="A3787" s="74" t="s">
        <v>4267</v>
      </c>
    </row>
    <row r="3788" spans="1:1">
      <c r="A3788" s="148">
        <v>45714</v>
      </c>
    </row>
    <row r="3789" spans="1:1">
      <c r="A3789" s="148">
        <v>45714</v>
      </c>
    </row>
    <row r="3790" spans="1:1">
      <c r="A3790" s="74" t="s">
        <v>4268</v>
      </c>
    </row>
    <row r="3792" spans="1:1">
      <c r="A3792" s="74" t="s">
        <v>2724</v>
      </c>
    </row>
    <row r="3793" spans="1:1">
      <c r="A3793" s="74" t="s">
        <v>4269</v>
      </c>
    </row>
    <row r="3794" spans="1:1">
      <c r="A3794" s="74" t="s">
        <v>4270</v>
      </c>
    </row>
    <row r="3795" spans="1:1">
      <c r="A3795" s="74" t="s">
        <v>4270</v>
      </c>
    </row>
    <row r="3796" spans="1:1">
      <c r="A3796" s="148">
        <v>45714</v>
      </c>
    </row>
    <row r="3797" spans="1:1">
      <c r="A3797" s="148">
        <v>45714</v>
      </c>
    </row>
    <row r="3798" spans="1:1">
      <c r="A3798" s="74" t="s">
        <v>4271</v>
      </c>
    </row>
    <row r="3800" spans="1:1">
      <c r="A3800" s="74" t="s">
        <v>2724</v>
      </c>
    </row>
    <row r="3801" spans="1:1">
      <c r="A3801" s="74" t="s">
        <v>4272</v>
      </c>
    </row>
    <row r="3802" spans="1:1">
      <c r="A3802" s="74" t="s">
        <v>4273</v>
      </c>
    </row>
    <row r="3803" spans="1:1">
      <c r="A3803" s="74" t="s">
        <v>4274</v>
      </c>
    </row>
    <row r="3804" spans="1:1">
      <c r="A3804" s="148">
        <v>45714</v>
      </c>
    </row>
    <row r="3805" spans="1:1">
      <c r="A3805" s="148">
        <v>45714</v>
      </c>
    </row>
    <row r="3806" spans="1:1">
      <c r="A3806" s="74" t="s">
        <v>4275</v>
      </c>
    </row>
    <row r="3808" spans="1:1">
      <c r="A3808" s="74" t="s">
        <v>2724</v>
      </c>
    </row>
    <row r="3809" spans="1:1">
      <c r="A3809" s="74" t="s">
        <v>4276</v>
      </c>
    </row>
    <row r="3810" spans="1:1">
      <c r="A3810" s="74" t="s">
        <v>4277</v>
      </c>
    </row>
    <row r="3811" spans="1:1">
      <c r="A3811" s="74" t="s">
        <v>4278</v>
      </c>
    </row>
    <row r="3812" spans="1:1">
      <c r="A3812" s="148">
        <v>45714</v>
      </c>
    </row>
    <row r="3813" spans="1:1">
      <c r="A3813" s="148">
        <v>45714</v>
      </c>
    </row>
    <row r="3814" spans="1:1">
      <c r="A3814" s="74" t="s">
        <v>4279</v>
      </c>
    </row>
    <row r="3816" spans="1:1">
      <c r="A3816" s="74" t="s">
        <v>2724</v>
      </c>
    </row>
    <row r="3817" spans="1:1">
      <c r="A3817" s="74" t="s">
        <v>4280</v>
      </c>
    </row>
    <row r="3818" spans="1:1">
      <c r="A3818" s="74" t="s">
        <v>4281</v>
      </c>
    </row>
    <row r="3819" spans="1:1">
      <c r="A3819" s="74" t="s">
        <v>4282</v>
      </c>
    </row>
    <row r="3820" spans="1:1">
      <c r="A3820" s="148">
        <v>45714</v>
      </c>
    </row>
    <row r="3821" spans="1:1">
      <c r="A3821" s="148">
        <v>45714</v>
      </c>
    </row>
    <row r="3822" spans="1:1">
      <c r="A3822" s="74" t="s">
        <v>4283</v>
      </c>
    </row>
    <row r="3824" spans="1:1">
      <c r="A3824" s="74" t="s">
        <v>2724</v>
      </c>
    </row>
    <row r="3825" spans="1:1">
      <c r="A3825" s="74" t="s">
        <v>4284</v>
      </c>
    </row>
    <row r="3826" spans="1:1">
      <c r="A3826" s="74" t="s">
        <v>4285</v>
      </c>
    </row>
    <row r="3827" spans="1:1">
      <c r="A3827" s="74" t="s">
        <v>4285</v>
      </c>
    </row>
    <row r="3828" spans="1:1">
      <c r="A3828" s="148">
        <v>45714</v>
      </c>
    </row>
    <row r="3829" spans="1:1">
      <c r="A3829" s="148">
        <v>45714</v>
      </c>
    </row>
    <row r="3830" spans="1:1">
      <c r="A3830" s="74" t="s">
        <v>4286</v>
      </c>
    </row>
    <row r="3832" spans="1:1">
      <c r="A3832" s="74" t="s">
        <v>2724</v>
      </c>
    </row>
    <row r="3833" spans="1:1">
      <c r="A3833" s="74" t="s">
        <v>4287</v>
      </c>
    </row>
    <row r="3834" spans="1:1">
      <c r="A3834" s="74" t="s">
        <v>4288</v>
      </c>
    </row>
    <row r="3835" spans="1:1">
      <c r="A3835" s="74" t="s">
        <v>4288</v>
      </c>
    </row>
    <row r="3836" spans="1:1">
      <c r="A3836" s="148">
        <v>45714</v>
      </c>
    </row>
    <row r="3837" spans="1:1">
      <c r="A3837" s="148">
        <v>45714</v>
      </c>
    </row>
    <row r="3838" spans="1:1">
      <c r="A3838" s="74" t="s">
        <v>3306</v>
      </c>
    </row>
    <row r="3840" spans="1:1">
      <c r="A3840" s="74" t="s">
        <v>2724</v>
      </c>
    </row>
    <row r="3841" spans="1:1">
      <c r="A3841" s="74" t="s">
        <v>4289</v>
      </c>
    </row>
    <row r="3842" spans="1:1">
      <c r="A3842" s="74" t="s">
        <v>4290</v>
      </c>
    </row>
    <row r="3843" spans="1:1">
      <c r="A3843" s="74" t="s">
        <v>4291</v>
      </c>
    </row>
    <row r="3844" spans="1:1">
      <c r="A3844" s="148">
        <v>45714</v>
      </c>
    </row>
    <row r="3845" spans="1:1">
      <c r="A3845" s="148">
        <v>45714</v>
      </c>
    </row>
    <row r="3846" spans="1:1">
      <c r="A3846" s="74" t="s">
        <v>4292</v>
      </c>
    </row>
    <row r="3848" spans="1:1">
      <c r="A3848" s="74" t="s">
        <v>2724</v>
      </c>
    </row>
    <row r="3849" spans="1:1">
      <c r="A3849" s="74" t="s">
        <v>4293</v>
      </c>
    </row>
    <row r="3850" spans="1:1">
      <c r="A3850" s="74" t="s">
        <v>4294</v>
      </c>
    </row>
    <row r="3851" spans="1:1">
      <c r="A3851" s="74" t="s">
        <v>4294</v>
      </c>
    </row>
    <row r="3852" spans="1:1">
      <c r="A3852" s="148">
        <v>45714</v>
      </c>
    </row>
    <row r="3853" spans="1:1">
      <c r="A3853" s="148">
        <v>45714</v>
      </c>
    </row>
    <row r="3854" spans="1:1">
      <c r="A3854" s="74" t="s">
        <v>3190</v>
      </c>
    </row>
    <row r="3856" spans="1:1">
      <c r="A3856" s="74" t="s">
        <v>2724</v>
      </c>
    </row>
    <row r="3857" spans="1:1">
      <c r="A3857" s="74" t="s">
        <v>4295</v>
      </c>
    </row>
    <row r="3858" spans="1:1">
      <c r="A3858" s="74" t="s">
        <v>4296</v>
      </c>
    </row>
    <row r="3859" spans="1:1">
      <c r="A3859" s="74" t="s">
        <v>4297</v>
      </c>
    </row>
    <row r="3860" spans="1:1">
      <c r="A3860" s="148">
        <v>45714</v>
      </c>
    </row>
    <row r="3861" spans="1:1">
      <c r="A3861" s="148">
        <v>45714</v>
      </c>
    </row>
    <row r="3862" spans="1:1">
      <c r="A3862" s="74" t="s">
        <v>4298</v>
      </c>
    </row>
    <row r="3864" spans="1:1">
      <c r="A3864" s="74" t="s">
        <v>2724</v>
      </c>
    </row>
    <row r="3865" spans="1:1">
      <c r="A3865" s="74" t="s">
        <v>4299</v>
      </c>
    </row>
    <row r="3866" spans="1:1">
      <c r="A3866" s="74" t="s">
        <v>4300</v>
      </c>
    </row>
    <row r="3867" spans="1:1">
      <c r="A3867" s="74" t="s">
        <v>4301</v>
      </c>
    </row>
    <row r="3868" spans="1:1">
      <c r="A3868" s="148">
        <v>45714</v>
      </c>
    </row>
    <row r="3869" spans="1:1">
      <c r="A3869" s="148">
        <v>45714</v>
      </c>
    </row>
    <row r="3870" spans="1:1">
      <c r="A3870" s="74" t="s">
        <v>4302</v>
      </c>
    </row>
    <row r="3872" spans="1:1">
      <c r="A3872" s="74" t="s">
        <v>2724</v>
      </c>
    </row>
    <row r="3873" spans="1:1">
      <c r="A3873" s="74" t="s">
        <v>4303</v>
      </c>
    </row>
    <row r="3874" spans="1:1">
      <c r="A3874" s="74" t="s">
        <v>4304</v>
      </c>
    </row>
    <row r="3875" spans="1:1">
      <c r="A3875" s="74" t="s">
        <v>4305</v>
      </c>
    </row>
    <row r="3876" spans="1:1">
      <c r="A3876" s="148">
        <v>45714</v>
      </c>
    </row>
    <row r="3877" spans="1:1">
      <c r="A3877" s="148">
        <v>45714</v>
      </c>
    </row>
    <row r="3878" spans="1:1">
      <c r="A3878" s="74" t="s">
        <v>4306</v>
      </c>
    </row>
    <row r="3880" spans="1:1">
      <c r="A3880" s="74" t="s">
        <v>2724</v>
      </c>
    </row>
    <row r="3881" spans="1:1">
      <c r="A3881" s="74" t="s">
        <v>4307</v>
      </c>
    </row>
    <row r="3882" spans="1:1">
      <c r="A3882" s="74" t="s">
        <v>4308</v>
      </c>
    </row>
    <row r="3883" spans="1:1">
      <c r="A3883" s="74" t="s">
        <v>4309</v>
      </c>
    </row>
    <row r="3884" spans="1:1">
      <c r="A3884" s="148">
        <v>45714</v>
      </c>
    </row>
    <row r="3885" spans="1:1">
      <c r="A3885" s="148">
        <v>45714</v>
      </c>
    </row>
    <row r="3886" spans="1:1">
      <c r="A3886" s="74" t="s">
        <v>4310</v>
      </c>
    </row>
    <row r="3888" spans="1:1">
      <c r="A3888" s="74" t="s">
        <v>2724</v>
      </c>
    </row>
    <row r="3889" spans="1:1">
      <c r="A3889" s="74" t="s">
        <v>4311</v>
      </c>
    </row>
    <row r="3890" spans="1:1">
      <c r="A3890" s="74" t="s">
        <v>4312</v>
      </c>
    </row>
    <row r="3891" spans="1:1">
      <c r="A3891" s="74" t="s">
        <v>4313</v>
      </c>
    </row>
    <row r="3892" spans="1:1">
      <c r="A3892" s="148">
        <v>45714</v>
      </c>
    </row>
    <row r="3893" spans="1:1">
      <c r="A3893" s="148">
        <v>45714</v>
      </c>
    </row>
    <row r="3894" spans="1:1">
      <c r="A3894" s="74" t="s">
        <v>4314</v>
      </c>
    </row>
    <row r="3896" spans="1:1">
      <c r="A3896" s="74" t="s">
        <v>2724</v>
      </c>
    </row>
    <row r="3897" spans="1:1">
      <c r="A3897" s="74" t="s">
        <v>4315</v>
      </c>
    </row>
    <row r="3898" spans="1:1">
      <c r="A3898" s="74" t="s">
        <v>4316</v>
      </c>
    </row>
    <row r="3899" spans="1:1">
      <c r="A3899" s="74" t="s">
        <v>4317</v>
      </c>
    </row>
    <row r="3900" spans="1:1">
      <c r="A3900" s="148">
        <v>45714</v>
      </c>
    </row>
    <row r="3901" spans="1:1">
      <c r="A3901" s="148">
        <v>45714</v>
      </c>
    </row>
    <row r="3902" spans="1:1">
      <c r="A3902" s="74" t="s">
        <v>4318</v>
      </c>
    </row>
    <row r="3904" spans="1:1">
      <c r="A3904" s="74" t="s">
        <v>2724</v>
      </c>
    </row>
    <row r="3905" spans="1:1">
      <c r="A3905" s="74" t="s">
        <v>4319</v>
      </c>
    </row>
    <row r="3906" spans="1:1">
      <c r="A3906" s="74" t="s">
        <v>4320</v>
      </c>
    </row>
    <row r="3907" spans="1:1">
      <c r="A3907" s="74" t="s">
        <v>4320</v>
      </c>
    </row>
    <row r="3908" spans="1:1">
      <c r="A3908" s="148">
        <v>45714</v>
      </c>
    </row>
    <row r="3909" spans="1:1">
      <c r="A3909" s="148">
        <v>45714</v>
      </c>
    </row>
    <row r="3910" spans="1:1">
      <c r="A3910" s="74" t="s">
        <v>4321</v>
      </c>
    </row>
    <row r="3912" spans="1:1">
      <c r="A3912" s="74" t="s">
        <v>2724</v>
      </c>
    </row>
    <row r="3913" spans="1:1">
      <c r="A3913" s="74" t="s">
        <v>4322</v>
      </c>
    </row>
    <row r="3914" spans="1:1">
      <c r="A3914" s="74" t="s">
        <v>4323</v>
      </c>
    </row>
    <row r="3915" spans="1:1">
      <c r="A3915" s="74" t="s">
        <v>4323</v>
      </c>
    </row>
    <row r="3916" spans="1:1">
      <c r="A3916" s="148">
        <v>45714</v>
      </c>
    </row>
    <row r="3917" spans="1:1">
      <c r="A3917" s="148">
        <v>45714</v>
      </c>
    </row>
    <row r="3918" spans="1:1">
      <c r="A3918" s="74" t="s">
        <v>4324</v>
      </c>
    </row>
    <row r="3920" spans="1:1">
      <c r="A3920" s="74" t="s">
        <v>2724</v>
      </c>
    </row>
    <row r="3921" spans="1:1">
      <c r="A3921" s="74" t="s">
        <v>4325</v>
      </c>
    </row>
    <row r="3922" spans="1:1">
      <c r="A3922" s="74" t="s">
        <v>4326</v>
      </c>
    </row>
    <row r="3923" spans="1:1">
      <c r="A3923" s="74" t="s">
        <v>4327</v>
      </c>
    </row>
    <row r="3924" spans="1:1">
      <c r="A3924" s="148">
        <v>45714</v>
      </c>
    </row>
    <row r="3925" spans="1:1">
      <c r="A3925" s="148">
        <v>45714</v>
      </c>
    </row>
    <row r="3926" spans="1:1">
      <c r="A3926" s="74" t="s">
        <v>2735</v>
      </c>
    </row>
    <row r="3928" spans="1:1">
      <c r="A3928" s="74" t="s">
        <v>2724</v>
      </c>
    </row>
    <row r="3929" spans="1:1">
      <c r="A3929" s="74" t="s">
        <v>4328</v>
      </c>
    </row>
    <row r="3930" spans="1:1">
      <c r="A3930" s="74" t="s">
        <v>4329</v>
      </c>
    </row>
    <row r="3931" spans="1:1">
      <c r="A3931" s="74" t="s">
        <v>4330</v>
      </c>
    </row>
    <row r="3932" spans="1:1">
      <c r="A3932" s="148">
        <v>45714</v>
      </c>
    </row>
    <row r="3933" spans="1:1">
      <c r="A3933" s="148">
        <v>45714</v>
      </c>
    </row>
    <row r="3934" spans="1:1">
      <c r="A3934" s="74" t="s">
        <v>2735</v>
      </c>
    </row>
    <row r="3936" spans="1:1">
      <c r="A3936" s="74" t="s">
        <v>2724</v>
      </c>
    </row>
    <row r="3937" spans="1:1">
      <c r="A3937" s="74" t="s">
        <v>4331</v>
      </c>
    </row>
    <row r="3938" spans="1:1">
      <c r="A3938" s="74" t="s">
        <v>4332</v>
      </c>
    </row>
    <row r="3939" spans="1:1">
      <c r="A3939" s="74" t="s">
        <v>4333</v>
      </c>
    </row>
    <row r="3940" spans="1:1">
      <c r="A3940" s="148">
        <v>45714</v>
      </c>
    </row>
    <row r="3941" spans="1:1">
      <c r="A3941" s="148">
        <v>45714</v>
      </c>
    </row>
    <row r="3942" spans="1:1">
      <c r="A3942" s="74" t="s">
        <v>4334</v>
      </c>
    </row>
    <row r="3944" spans="1:1">
      <c r="A3944" s="74" t="s">
        <v>2724</v>
      </c>
    </row>
    <row r="3945" spans="1:1">
      <c r="A3945" s="74" t="s">
        <v>4335</v>
      </c>
    </row>
    <row r="3946" spans="1:1">
      <c r="A3946" s="74" t="s">
        <v>4336</v>
      </c>
    </row>
    <row r="3947" spans="1:1">
      <c r="A3947" s="74" t="s">
        <v>4336</v>
      </c>
    </row>
    <row r="3948" spans="1:1">
      <c r="A3948" s="148">
        <v>45714</v>
      </c>
    </row>
    <row r="3949" spans="1:1">
      <c r="A3949" s="148">
        <v>45714</v>
      </c>
    </row>
    <row r="3950" spans="1:1">
      <c r="A3950" s="74" t="s">
        <v>3324</v>
      </c>
    </row>
    <row r="3952" spans="1:1">
      <c r="A3952" s="74" t="s">
        <v>2724</v>
      </c>
    </row>
    <row r="3953" spans="1:1">
      <c r="A3953" s="74" t="s">
        <v>4337</v>
      </c>
    </row>
    <row r="3954" spans="1:1">
      <c r="A3954" s="74" t="s">
        <v>4338</v>
      </c>
    </row>
    <row r="3955" spans="1:1">
      <c r="A3955" s="74" t="s">
        <v>4339</v>
      </c>
    </row>
    <row r="3956" spans="1:1">
      <c r="A3956" s="148">
        <v>45714</v>
      </c>
    </row>
    <row r="3957" spans="1:1">
      <c r="A3957" s="148">
        <v>45714</v>
      </c>
    </row>
    <row r="3958" spans="1:1">
      <c r="A3958" s="74" t="s">
        <v>4340</v>
      </c>
    </row>
    <row r="3960" spans="1:1">
      <c r="A3960" s="74" t="s">
        <v>2724</v>
      </c>
    </row>
    <row r="3961" spans="1:1">
      <c r="A3961" s="74" t="s">
        <v>4341</v>
      </c>
    </row>
    <row r="3962" spans="1:1">
      <c r="A3962" s="74" t="s">
        <v>4342</v>
      </c>
    </row>
    <row r="3963" spans="1:1">
      <c r="A3963" s="74" t="s">
        <v>4343</v>
      </c>
    </row>
    <row r="3964" spans="1:1">
      <c r="A3964" s="148">
        <v>45714</v>
      </c>
    </row>
    <row r="3965" spans="1:1">
      <c r="A3965" s="148">
        <v>45714</v>
      </c>
    </row>
    <row r="3966" spans="1:1">
      <c r="A3966" s="74" t="s">
        <v>4344</v>
      </c>
    </row>
    <row r="3968" spans="1:1">
      <c r="A3968" s="74" t="s">
        <v>2724</v>
      </c>
    </row>
    <row r="3969" spans="1:1">
      <c r="A3969" s="74" t="s">
        <v>4345</v>
      </c>
    </row>
    <row r="3970" spans="1:1">
      <c r="A3970" s="74" t="s">
        <v>4346</v>
      </c>
    </row>
    <row r="3971" spans="1:1">
      <c r="A3971" s="74" t="s">
        <v>4347</v>
      </c>
    </row>
    <row r="3972" spans="1:1">
      <c r="A3972" s="148">
        <v>45714</v>
      </c>
    </row>
    <row r="3973" spans="1:1">
      <c r="A3973" s="148">
        <v>45714</v>
      </c>
    </row>
    <row r="3974" spans="1:1">
      <c r="A3974" s="74" t="s">
        <v>4306</v>
      </c>
    </row>
    <row r="3976" spans="1:1">
      <c r="A3976" s="74" t="s">
        <v>2724</v>
      </c>
    </row>
    <row r="3977" spans="1:1">
      <c r="A3977" s="74" t="s">
        <v>4348</v>
      </c>
    </row>
    <row r="3978" spans="1:1">
      <c r="A3978" s="74" t="s">
        <v>4349</v>
      </c>
    </row>
    <row r="3979" spans="1:1">
      <c r="A3979" s="74" t="s">
        <v>4349</v>
      </c>
    </row>
    <row r="3980" spans="1:1">
      <c r="A3980" s="148">
        <v>45714</v>
      </c>
    </row>
    <row r="3981" spans="1:1">
      <c r="A3981" s="148">
        <v>45714</v>
      </c>
    </row>
    <row r="3982" spans="1:1">
      <c r="A3982" s="74" t="s">
        <v>4350</v>
      </c>
    </row>
    <row r="3984" spans="1:1">
      <c r="A3984" s="74" t="s">
        <v>2724</v>
      </c>
    </row>
    <row r="3985" spans="1:1">
      <c r="A3985" s="74" t="s">
        <v>4351</v>
      </c>
    </row>
    <row r="3986" spans="1:1">
      <c r="A3986" s="74" t="s">
        <v>4352</v>
      </c>
    </row>
    <row r="3987" spans="1:1">
      <c r="A3987" s="74" t="s">
        <v>4352</v>
      </c>
    </row>
    <row r="3988" spans="1:1">
      <c r="A3988" s="148">
        <v>45714</v>
      </c>
    </row>
    <row r="3989" spans="1:1">
      <c r="A3989" s="148">
        <v>45714</v>
      </c>
    </row>
    <row r="3990" spans="1:1">
      <c r="A3990" s="74" t="s">
        <v>2914</v>
      </c>
    </row>
    <row r="3992" spans="1:1">
      <c r="A3992" s="74" t="s">
        <v>2724</v>
      </c>
    </row>
    <row r="3993" spans="1:1">
      <c r="A3993" s="74" t="s">
        <v>4353</v>
      </c>
    </row>
    <row r="3994" spans="1:1">
      <c r="A3994" s="74" t="s">
        <v>4354</v>
      </c>
    </row>
    <row r="3995" spans="1:1">
      <c r="A3995" s="74" t="s">
        <v>4354</v>
      </c>
    </row>
    <row r="3996" spans="1:1">
      <c r="A3996" s="148">
        <v>45714</v>
      </c>
    </row>
    <row r="3997" spans="1:1">
      <c r="A3997" s="148">
        <v>45714</v>
      </c>
    </row>
    <row r="3998" spans="1:1">
      <c r="A3998" s="74" t="s">
        <v>4355</v>
      </c>
    </row>
    <row r="4000" spans="1:1">
      <c r="A4000" s="74" t="s">
        <v>2724</v>
      </c>
    </row>
    <row r="4001" spans="1:1">
      <c r="A4001" s="74" t="s">
        <v>4356</v>
      </c>
    </row>
    <row r="4002" spans="1:1">
      <c r="A4002" s="74" t="s">
        <v>4357</v>
      </c>
    </row>
    <row r="4003" spans="1:1">
      <c r="A4003" s="74" t="s">
        <v>4357</v>
      </c>
    </row>
    <row r="4004" spans="1:1">
      <c r="A4004" s="148">
        <v>45714</v>
      </c>
    </row>
    <row r="4005" spans="1:1">
      <c r="A4005" s="148">
        <v>45714</v>
      </c>
    </row>
    <row r="4006" spans="1:1">
      <c r="A4006" s="74" t="s">
        <v>4358</v>
      </c>
    </row>
    <row r="4008" spans="1:1">
      <c r="A4008" s="74" t="s">
        <v>2724</v>
      </c>
    </row>
    <row r="4009" spans="1:1">
      <c r="A4009" s="74" t="s">
        <v>4359</v>
      </c>
    </row>
    <row r="4010" spans="1:1">
      <c r="A4010" s="74" t="s">
        <v>4360</v>
      </c>
    </row>
    <row r="4011" spans="1:1">
      <c r="A4011" s="74" t="s">
        <v>4361</v>
      </c>
    </row>
    <row r="4012" spans="1:1">
      <c r="A4012" s="148">
        <v>45714</v>
      </c>
    </row>
    <row r="4013" spans="1:1">
      <c r="A4013" s="148">
        <v>45714</v>
      </c>
    </row>
    <row r="4014" spans="1:1">
      <c r="A4014" s="74" t="s">
        <v>4362</v>
      </c>
    </row>
    <row r="4016" spans="1:1">
      <c r="A4016" s="74" t="s">
        <v>2724</v>
      </c>
    </row>
    <row r="4017" spans="1:1">
      <c r="A4017" s="74" t="s">
        <v>4363</v>
      </c>
    </row>
    <row r="4018" spans="1:1">
      <c r="A4018" s="74" t="s">
        <v>4364</v>
      </c>
    </row>
    <row r="4019" spans="1:1">
      <c r="A4019" s="74" t="s">
        <v>4364</v>
      </c>
    </row>
    <row r="4020" spans="1:1">
      <c r="A4020" s="148">
        <v>45714</v>
      </c>
    </row>
    <row r="4021" spans="1:1">
      <c r="A4021" s="148">
        <v>45714</v>
      </c>
    </row>
    <row r="4022" spans="1:1">
      <c r="A4022" s="74" t="s">
        <v>4365</v>
      </c>
    </row>
    <row r="4024" spans="1:1">
      <c r="A4024" s="74" t="s">
        <v>2724</v>
      </c>
    </row>
    <row r="4025" spans="1:1">
      <c r="A4025" s="74" t="s">
        <v>4366</v>
      </c>
    </row>
    <row r="4026" spans="1:1">
      <c r="A4026" s="74" t="s">
        <v>4367</v>
      </c>
    </row>
    <row r="4027" spans="1:1">
      <c r="A4027" s="74" t="s">
        <v>4367</v>
      </c>
    </row>
    <row r="4028" spans="1:1">
      <c r="A4028" s="148">
        <v>45714</v>
      </c>
    </row>
    <row r="4029" spans="1:1">
      <c r="A4029" s="148">
        <v>45714</v>
      </c>
    </row>
    <row r="4030" spans="1:1">
      <c r="A4030" s="74" t="s">
        <v>4368</v>
      </c>
    </row>
    <row r="4032" spans="1:1">
      <c r="A4032" s="74" t="s">
        <v>2724</v>
      </c>
    </row>
    <row r="4033" spans="1:1">
      <c r="A4033" s="74" t="s">
        <v>4369</v>
      </c>
    </row>
    <row r="4034" spans="1:1">
      <c r="A4034" s="74" t="s">
        <v>4370</v>
      </c>
    </row>
    <row r="4035" spans="1:1">
      <c r="A4035" s="74" t="s">
        <v>4370</v>
      </c>
    </row>
    <row r="4036" spans="1:1">
      <c r="A4036" s="148">
        <v>45714</v>
      </c>
    </row>
    <row r="4037" spans="1:1">
      <c r="A4037" s="148">
        <v>45714</v>
      </c>
    </row>
    <row r="4038" spans="1:1">
      <c r="A4038" s="74" t="s">
        <v>4371</v>
      </c>
    </row>
    <row r="4040" spans="1:1">
      <c r="A4040" s="74" t="s">
        <v>2724</v>
      </c>
    </row>
    <row r="4041" spans="1:1">
      <c r="A4041" s="74" t="s">
        <v>4372</v>
      </c>
    </row>
    <row r="4042" spans="1:1">
      <c r="A4042" s="74" t="s">
        <v>4373</v>
      </c>
    </row>
    <row r="4043" spans="1:1">
      <c r="A4043" s="74" t="s">
        <v>2377</v>
      </c>
    </row>
    <row r="4044" spans="1:1">
      <c r="A4044" s="148">
        <v>45714</v>
      </c>
    </row>
    <row r="4045" spans="1:1">
      <c r="A4045" s="148">
        <v>45714</v>
      </c>
    </row>
    <row r="4046" spans="1:1">
      <c r="A4046" s="74" t="s">
        <v>4374</v>
      </c>
    </row>
    <row r="4048" spans="1:1">
      <c r="A4048" s="74" t="s">
        <v>2724</v>
      </c>
    </row>
    <row r="4049" spans="1:1">
      <c r="A4049" s="74" t="s">
        <v>4375</v>
      </c>
    </row>
    <row r="4050" spans="1:1">
      <c r="A4050" s="74" t="s">
        <v>2374</v>
      </c>
    </row>
    <row r="4051" spans="1:1">
      <c r="A4051" s="74" t="s">
        <v>2374</v>
      </c>
    </row>
    <row r="4052" spans="1:1">
      <c r="A4052" s="148">
        <v>45714</v>
      </c>
    </row>
    <row r="4053" spans="1:1">
      <c r="A4053" s="148">
        <v>45714</v>
      </c>
    </row>
    <row r="4054" spans="1:1">
      <c r="A4054" s="74" t="s">
        <v>4376</v>
      </c>
    </row>
    <row r="4056" spans="1:1">
      <c r="A4056" s="74" t="s">
        <v>2724</v>
      </c>
    </row>
    <row r="4057" spans="1:1">
      <c r="A4057" s="74" t="s">
        <v>4377</v>
      </c>
    </row>
    <row r="4058" spans="1:1">
      <c r="A4058" s="74" t="s">
        <v>4378</v>
      </c>
    </row>
    <row r="4059" spans="1:1">
      <c r="A4059" s="74" t="s">
        <v>2373</v>
      </c>
    </row>
    <row r="4060" spans="1:1">
      <c r="A4060" s="148">
        <v>45714</v>
      </c>
    </row>
    <row r="4061" spans="1:1">
      <c r="A4061" s="148">
        <v>45714</v>
      </c>
    </row>
    <row r="4062" spans="1:1">
      <c r="A4062" s="74" t="s">
        <v>4379</v>
      </c>
    </row>
    <row r="4064" spans="1:1">
      <c r="A4064" s="74" t="s">
        <v>2724</v>
      </c>
    </row>
    <row r="4065" spans="1:1">
      <c r="A4065" s="74" t="s">
        <v>4380</v>
      </c>
    </row>
    <row r="4066" spans="1:1">
      <c r="A4066" s="74" t="s">
        <v>4381</v>
      </c>
    </row>
    <row r="4067" spans="1:1">
      <c r="A4067" s="74" t="s">
        <v>2372</v>
      </c>
    </row>
    <row r="4068" spans="1:1">
      <c r="A4068" s="148">
        <v>45714</v>
      </c>
    </row>
    <row r="4069" spans="1:1">
      <c r="A4069" s="148">
        <v>45714</v>
      </c>
    </row>
    <row r="4070" spans="1:1">
      <c r="A4070" s="74" t="s">
        <v>4382</v>
      </c>
    </row>
    <row r="4072" spans="1:1">
      <c r="A4072" s="74" t="s">
        <v>2724</v>
      </c>
    </row>
    <row r="4073" spans="1:1">
      <c r="A4073" s="74" t="s">
        <v>4383</v>
      </c>
    </row>
    <row r="4074" spans="1:1">
      <c r="A4074" s="74" t="s">
        <v>4384</v>
      </c>
    </row>
    <row r="4075" spans="1:1">
      <c r="A4075" s="74" t="s">
        <v>2370</v>
      </c>
    </row>
    <row r="4076" spans="1:1">
      <c r="A4076" s="148">
        <v>45714</v>
      </c>
    </row>
    <row r="4077" spans="1:1">
      <c r="A4077" s="148">
        <v>45714</v>
      </c>
    </row>
    <row r="4078" spans="1:1">
      <c r="A4078" s="74" t="s">
        <v>3136</v>
      </c>
    </row>
    <row r="4080" spans="1:1">
      <c r="A4080" s="74" t="s">
        <v>2724</v>
      </c>
    </row>
    <row r="4081" spans="1:1">
      <c r="A4081" s="74" t="s">
        <v>4385</v>
      </c>
    </row>
    <row r="4082" spans="1:1">
      <c r="A4082" s="74" t="s">
        <v>4386</v>
      </c>
    </row>
    <row r="4083" spans="1:1">
      <c r="A4083" s="74" t="s">
        <v>2369</v>
      </c>
    </row>
    <row r="4084" spans="1:1">
      <c r="A4084" s="148">
        <v>45714</v>
      </c>
    </row>
    <row r="4085" spans="1:1">
      <c r="A4085" s="148">
        <v>45714</v>
      </c>
    </row>
    <row r="4086" spans="1:1">
      <c r="A4086" s="74" t="s">
        <v>4387</v>
      </c>
    </row>
    <row r="4088" spans="1:1">
      <c r="A4088" s="74" t="s">
        <v>2724</v>
      </c>
    </row>
    <row r="4089" spans="1:1">
      <c r="A4089" s="74" t="s">
        <v>4388</v>
      </c>
    </row>
    <row r="4090" spans="1:1">
      <c r="A4090" s="74" t="s">
        <v>4389</v>
      </c>
    </row>
    <row r="4091" spans="1:1">
      <c r="A4091" s="74" t="s">
        <v>2368</v>
      </c>
    </row>
    <row r="4092" spans="1:1">
      <c r="A4092" s="148">
        <v>45714</v>
      </c>
    </row>
    <row r="4093" spans="1:1">
      <c r="A4093" s="148">
        <v>45714</v>
      </c>
    </row>
    <row r="4094" spans="1:1">
      <c r="A4094" s="74" t="s">
        <v>4390</v>
      </c>
    </row>
    <row r="4096" spans="1:1">
      <c r="A4096" s="74" t="s">
        <v>2724</v>
      </c>
    </row>
    <row r="4097" spans="1:1">
      <c r="A4097" s="74" t="s">
        <v>4391</v>
      </c>
    </row>
    <row r="4098" spans="1:1">
      <c r="A4098" s="74" t="s">
        <v>4392</v>
      </c>
    </row>
    <row r="4099" spans="1:1">
      <c r="A4099" s="74" t="s">
        <v>2367</v>
      </c>
    </row>
    <row r="4100" spans="1:1">
      <c r="A4100" s="148">
        <v>45714</v>
      </c>
    </row>
    <row r="4101" spans="1:1">
      <c r="A4101" s="148">
        <v>45714</v>
      </c>
    </row>
    <row r="4102" spans="1:1">
      <c r="A4102" s="74" t="s">
        <v>4393</v>
      </c>
    </row>
    <row r="4104" spans="1:1">
      <c r="A4104" s="74" t="s">
        <v>2724</v>
      </c>
    </row>
    <row r="4105" spans="1:1">
      <c r="A4105" s="74" t="s">
        <v>4394</v>
      </c>
    </row>
    <row r="4106" spans="1:1">
      <c r="A4106" s="74" t="s">
        <v>2366</v>
      </c>
    </row>
    <row r="4107" spans="1:1">
      <c r="A4107" s="74" t="s">
        <v>2366</v>
      </c>
    </row>
    <row r="4108" spans="1:1">
      <c r="A4108" s="148">
        <v>45714</v>
      </c>
    </row>
    <row r="4109" spans="1:1">
      <c r="A4109" s="148">
        <v>45714</v>
      </c>
    </row>
    <row r="4110" spans="1:1">
      <c r="A4110" s="74" t="s">
        <v>4395</v>
      </c>
    </row>
    <row r="4112" spans="1:1">
      <c r="A4112" s="74" t="s">
        <v>2724</v>
      </c>
    </row>
    <row r="4113" spans="1:1">
      <c r="A4113" s="74" t="s">
        <v>4396</v>
      </c>
    </row>
    <row r="4114" spans="1:1">
      <c r="A4114" s="74" t="s">
        <v>4397</v>
      </c>
    </row>
    <row r="4115" spans="1:1">
      <c r="A4115" s="74" t="s">
        <v>2542</v>
      </c>
    </row>
    <row r="4116" spans="1:1">
      <c r="A4116" s="148">
        <v>45714</v>
      </c>
    </row>
    <row r="4117" spans="1:1">
      <c r="A4117" s="148">
        <v>45714</v>
      </c>
    </row>
    <row r="4118" spans="1:1">
      <c r="A4118" s="74" t="s">
        <v>2732</v>
      </c>
    </row>
    <row r="4120" spans="1:1">
      <c r="A4120" s="74" t="s">
        <v>2724</v>
      </c>
    </row>
    <row r="4121" spans="1:1">
      <c r="A4121" s="74" t="s">
        <v>4398</v>
      </c>
    </row>
    <row r="4122" spans="1:1">
      <c r="A4122" s="74" t="s">
        <v>4399</v>
      </c>
    </row>
    <row r="4123" spans="1:1">
      <c r="A4123" s="74" t="s">
        <v>4400</v>
      </c>
    </row>
    <row r="4124" spans="1:1">
      <c r="A4124" s="148">
        <v>45714</v>
      </c>
    </row>
    <row r="4125" spans="1:1">
      <c r="A4125" s="148">
        <v>45714</v>
      </c>
    </row>
    <row r="4126" spans="1:1">
      <c r="A4126" s="74" t="s">
        <v>4401</v>
      </c>
    </row>
    <row r="4128" spans="1:1">
      <c r="A4128" s="74" t="s">
        <v>2724</v>
      </c>
    </row>
    <row r="4129" spans="1:1">
      <c r="A4129" s="74" t="s">
        <v>4402</v>
      </c>
    </row>
    <row r="4130" spans="1:1">
      <c r="A4130" s="74" t="s">
        <v>4403</v>
      </c>
    </row>
    <row r="4131" spans="1:1">
      <c r="A4131" s="74" t="s">
        <v>4403</v>
      </c>
    </row>
    <row r="4132" spans="1:1">
      <c r="A4132" s="148">
        <v>45714</v>
      </c>
    </row>
    <row r="4133" spans="1:1">
      <c r="A4133" s="148">
        <v>45714</v>
      </c>
    </row>
    <row r="4134" spans="1:1">
      <c r="A4134" s="74" t="s">
        <v>3397</v>
      </c>
    </row>
    <row r="4136" spans="1:1">
      <c r="A4136" s="74" t="s">
        <v>2724</v>
      </c>
    </row>
    <row r="4137" spans="1:1">
      <c r="A4137" s="74" t="s">
        <v>4404</v>
      </c>
    </row>
    <row r="4138" spans="1:1">
      <c r="A4138" s="74" t="s">
        <v>4405</v>
      </c>
    </row>
    <row r="4139" spans="1:1">
      <c r="A4139" s="74" t="s">
        <v>2364</v>
      </c>
    </row>
    <row r="4140" spans="1:1">
      <c r="A4140" s="148">
        <v>45714</v>
      </c>
    </row>
    <row r="4141" spans="1:1">
      <c r="A4141" s="148">
        <v>45714</v>
      </c>
    </row>
    <row r="4142" spans="1:1">
      <c r="A4142" s="74" t="s">
        <v>4314</v>
      </c>
    </row>
    <row r="4144" spans="1:1">
      <c r="A4144" s="74" t="s">
        <v>2724</v>
      </c>
    </row>
    <row r="4145" spans="1:1">
      <c r="A4145" s="74" t="s">
        <v>4406</v>
      </c>
    </row>
    <row r="4146" spans="1:1">
      <c r="A4146" s="74" t="s">
        <v>4407</v>
      </c>
    </row>
    <row r="4147" spans="1:1">
      <c r="A4147" s="74" t="s">
        <v>4408</v>
      </c>
    </row>
    <row r="4148" spans="1:1">
      <c r="A4148" s="148">
        <v>45714</v>
      </c>
    </row>
    <row r="4149" spans="1:1">
      <c r="A4149" s="148">
        <v>45714</v>
      </c>
    </row>
    <row r="4150" spans="1:1">
      <c r="A4150" s="74" t="s">
        <v>4409</v>
      </c>
    </row>
    <row r="4152" spans="1:1">
      <c r="A4152" s="74" t="s">
        <v>2724</v>
      </c>
    </row>
    <row r="4153" spans="1:1">
      <c r="A4153" s="74" t="s">
        <v>4410</v>
      </c>
    </row>
    <row r="4154" spans="1:1">
      <c r="A4154" s="74" t="s">
        <v>2363</v>
      </c>
    </row>
    <row r="4155" spans="1:1">
      <c r="A4155" s="74" t="s">
        <v>2363</v>
      </c>
    </row>
    <row r="4156" spans="1:1">
      <c r="A4156" s="148">
        <v>45714</v>
      </c>
    </row>
    <row r="4157" spans="1:1">
      <c r="A4157" s="148">
        <v>45714</v>
      </c>
    </row>
    <row r="4158" spans="1:1">
      <c r="A4158" s="74" t="s">
        <v>4411</v>
      </c>
    </row>
    <row r="4160" spans="1:1">
      <c r="A4160" s="74" t="s">
        <v>2724</v>
      </c>
    </row>
    <row r="4161" spans="1:1">
      <c r="A4161" s="74" t="s">
        <v>4412</v>
      </c>
    </row>
    <row r="4162" spans="1:1">
      <c r="A4162" s="74" t="s">
        <v>4413</v>
      </c>
    </row>
    <row r="4163" spans="1:1">
      <c r="A4163" s="74" t="s">
        <v>2362</v>
      </c>
    </row>
    <row r="4164" spans="1:1">
      <c r="A4164" s="148">
        <v>45714</v>
      </c>
    </row>
    <row r="4165" spans="1:1">
      <c r="A4165" s="148">
        <v>45714</v>
      </c>
    </row>
    <row r="4166" spans="1:1">
      <c r="A4166" s="74" t="s">
        <v>4414</v>
      </c>
    </row>
    <row r="4168" spans="1:1">
      <c r="A4168" s="74" t="s">
        <v>2724</v>
      </c>
    </row>
    <row r="4169" spans="1:1">
      <c r="A4169" s="74" t="s">
        <v>4415</v>
      </c>
    </row>
    <row r="4170" spans="1:1">
      <c r="A4170" s="74" t="s">
        <v>2361</v>
      </c>
    </row>
    <row r="4171" spans="1:1">
      <c r="A4171" s="74" t="s">
        <v>2361</v>
      </c>
    </row>
    <row r="4172" spans="1:1">
      <c r="A4172" s="148">
        <v>45714</v>
      </c>
    </row>
    <row r="4173" spans="1:1">
      <c r="A4173" s="148">
        <v>45714</v>
      </c>
    </row>
    <row r="4174" spans="1:1">
      <c r="A4174" s="74" t="s">
        <v>4362</v>
      </c>
    </row>
    <row r="4176" spans="1:1">
      <c r="A4176" s="74" t="s">
        <v>2724</v>
      </c>
    </row>
    <row r="4177" spans="1:1">
      <c r="A4177" s="74" t="s">
        <v>4416</v>
      </c>
    </row>
    <row r="4178" spans="1:1">
      <c r="A4178" s="74" t="s">
        <v>4417</v>
      </c>
    </row>
    <row r="4179" spans="1:1">
      <c r="A4179" s="74" t="s">
        <v>4418</v>
      </c>
    </row>
    <row r="4180" spans="1:1">
      <c r="A4180" s="148">
        <v>45714</v>
      </c>
    </row>
    <row r="4181" spans="1:1">
      <c r="A4181" s="148">
        <v>45714</v>
      </c>
    </row>
    <row r="4182" spans="1:1">
      <c r="A4182" s="74" t="s">
        <v>3483</v>
      </c>
    </row>
    <row r="4184" spans="1:1">
      <c r="A4184" s="74" t="s">
        <v>2724</v>
      </c>
    </row>
    <row r="4185" spans="1:1">
      <c r="A4185" s="74" t="s">
        <v>4419</v>
      </c>
    </row>
    <row r="4186" spans="1:1">
      <c r="A4186" s="74" t="s">
        <v>4420</v>
      </c>
    </row>
    <row r="4187" spans="1:1">
      <c r="A4187" s="74" t="s">
        <v>4420</v>
      </c>
    </row>
    <row r="4188" spans="1:1">
      <c r="A4188" s="148">
        <v>45714</v>
      </c>
    </row>
    <row r="4189" spans="1:1">
      <c r="A4189" s="148">
        <v>45714</v>
      </c>
    </row>
    <row r="4190" spans="1:1">
      <c r="A4190" s="74" t="s">
        <v>4421</v>
      </c>
    </row>
    <row r="4192" spans="1:1">
      <c r="A4192" s="74" t="s">
        <v>2724</v>
      </c>
    </row>
    <row r="4193" spans="1:1">
      <c r="A4193" s="74" t="s">
        <v>4422</v>
      </c>
    </row>
    <row r="4194" spans="1:1">
      <c r="A4194" s="74" t="s">
        <v>4423</v>
      </c>
    </row>
    <row r="4195" spans="1:1">
      <c r="A4195" s="74" t="s">
        <v>4424</v>
      </c>
    </row>
    <row r="4196" spans="1:1">
      <c r="A4196" s="148">
        <v>45714</v>
      </c>
    </row>
    <row r="4197" spans="1:1">
      <c r="A4197" s="148">
        <v>45714</v>
      </c>
    </row>
    <row r="4198" spans="1:1">
      <c r="A4198" s="74" t="s">
        <v>4425</v>
      </c>
    </row>
    <row r="4200" spans="1:1">
      <c r="A4200" s="74" t="s">
        <v>2724</v>
      </c>
    </row>
    <row r="4201" spans="1:1">
      <c r="A4201" s="74" t="s">
        <v>4426</v>
      </c>
    </row>
    <row r="4202" spans="1:1">
      <c r="A4202" s="74" t="s">
        <v>4427</v>
      </c>
    </row>
    <row r="4203" spans="1:1">
      <c r="A4203" s="74" t="s">
        <v>2358</v>
      </c>
    </row>
    <row r="4204" spans="1:1">
      <c r="A4204" s="148">
        <v>45714</v>
      </c>
    </row>
    <row r="4205" spans="1:1">
      <c r="A4205" s="148">
        <v>45714</v>
      </c>
    </row>
    <row r="4206" spans="1:1">
      <c r="A4206" s="74" t="s">
        <v>4425</v>
      </c>
    </row>
    <row r="4208" spans="1:1">
      <c r="A4208" s="74" t="s">
        <v>2724</v>
      </c>
    </row>
    <row r="4209" spans="1:1">
      <c r="A4209" s="74" t="s">
        <v>4428</v>
      </c>
    </row>
    <row r="4210" spans="1:1">
      <c r="A4210" s="74" t="s">
        <v>2357</v>
      </c>
    </row>
    <row r="4211" spans="1:1">
      <c r="A4211" s="74" t="s">
        <v>2357</v>
      </c>
    </row>
    <row r="4212" spans="1:1">
      <c r="A4212" s="148">
        <v>45714</v>
      </c>
    </row>
    <row r="4213" spans="1:1">
      <c r="A4213" s="148">
        <v>45714</v>
      </c>
    </row>
    <row r="4214" spans="1:1">
      <c r="A4214" s="74" t="s">
        <v>4271</v>
      </c>
    </row>
    <row r="4216" spans="1:1">
      <c r="A4216" s="74" t="s">
        <v>2724</v>
      </c>
    </row>
    <row r="4217" spans="1:1">
      <c r="A4217" s="74" t="s">
        <v>4429</v>
      </c>
    </row>
    <row r="4218" spans="1:1">
      <c r="A4218" s="74" t="s">
        <v>2356</v>
      </c>
    </row>
    <row r="4219" spans="1:1">
      <c r="A4219" s="74" t="s">
        <v>2356</v>
      </c>
    </row>
    <row r="4220" spans="1:1">
      <c r="A4220" s="148">
        <v>45714</v>
      </c>
    </row>
    <row r="4221" spans="1:1">
      <c r="A4221" s="148">
        <v>45714</v>
      </c>
    </row>
    <row r="4222" spans="1:1">
      <c r="A4222" s="74" t="s">
        <v>3182</v>
      </c>
    </row>
    <row r="4224" spans="1:1">
      <c r="A4224" s="74" t="s">
        <v>2724</v>
      </c>
    </row>
    <row r="4225" spans="1:1">
      <c r="A4225" s="74" t="s">
        <v>4430</v>
      </c>
    </row>
    <row r="4226" spans="1:1">
      <c r="A4226" s="74" t="s">
        <v>4431</v>
      </c>
    </row>
    <row r="4227" spans="1:1">
      <c r="A4227" s="74" t="s">
        <v>4431</v>
      </c>
    </row>
    <row r="4228" spans="1:1">
      <c r="A4228" s="148">
        <v>45714</v>
      </c>
    </row>
    <row r="4229" spans="1:1">
      <c r="A4229" s="148">
        <v>45714</v>
      </c>
    </row>
    <row r="4230" spans="1:1">
      <c r="A4230" s="74" t="s">
        <v>4432</v>
      </c>
    </row>
    <row r="4232" spans="1:1">
      <c r="A4232" s="74" t="s">
        <v>2724</v>
      </c>
    </row>
    <row r="4233" spans="1:1">
      <c r="A4233" s="74" t="s">
        <v>4433</v>
      </c>
    </row>
    <row r="4234" spans="1:1">
      <c r="A4234" s="74" t="s">
        <v>2355</v>
      </c>
    </row>
    <row r="4235" spans="1:1">
      <c r="A4235" s="74" t="s">
        <v>2355</v>
      </c>
    </row>
    <row r="4236" spans="1:1">
      <c r="A4236" s="148">
        <v>45714</v>
      </c>
    </row>
    <row r="4237" spans="1:1">
      <c r="A4237" s="148">
        <v>45714</v>
      </c>
    </row>
    <row r="4238" spans="1:1">
      <c r="A4238" s="74" t="s">
        <v>3306</v>
      </c>
    </row>
    <row r="4240" spans="1:1">
      <c r="A4240" s="74" t="s">
        <v>2724</v>
      </c>
    </row>
    <row r="4241" spans="1:1">
      <c r="A4241" s="74" t="s">
        <v>4434</v>
      </c>
    </row>
    <row r="4242" spans="1:1">
      <c r="A4242" s="74" t="s">
        <v>2354</v>
      </c>
    </row>
    <row r="4243" spans="1:1">
      <c r="A4243" s="74" t="s">
        <v>2354</v>
      </c>
    </row>
    <row r="4244" spans="1:1">
      <c r="A4244" s="148">
        <v>45714</v>
      </c>
    </row>
    <row r="4245" spans="1:1">
      <c r="A4245" s="148">
        <v>45714</v>
      </c>
    </row>
    <row r="4246" spans="1:1">
      <c r="A4246" s="74" t="s">
        <v>4435</v>
      </c>
    </row>
    <row r="4248" spans="1:1">
      <c r="A4248" s="74" t="s">
        <v>2724</v>
      </c>
    </row>
    <row r="4249" spans="1:1">
      <c r="A4249" s="74" t="s">
        <v>4436</v>
      </c>
    </row>
    <row r="4250" spans="1:1">
      <c r="A4250" s="74" t="s">
        <v>2353</v>
      </c>
    </row>
    <row r="4251" spans="1:1">
      <c r="A4251" s="74" t="s">
        <v>2353</v>
      </c>
    </row>
    <row r="4252" spans="1:1">
      <c r="A4252" s="148">
        <v>45714</v>
      </c>
    </row>
    <row r="4253" spans="1:1">
      <c r="A4253" s="148">
        <v>45714</v>
      </c>
    </row>
    <row r="4254" spans="1:1">
      <c r="A4254" s="74" t="s">
        <v>3328</v>
      </c>
    </row>
    <row r="4256" spans="1:1">
      <c r="A4256" s="74" t="s">
        <v>2724</v>
      </c>
    </row>
    <row r="4257" spans="1:1">
      <c r="A4257" s="74" t="s">
        <v>4437</v>
      </c>
    </row>
    <row r="4258" spans="1:1">
      <c r="A4258" s="74" t="s">
        <v>4438</v>
      </c>
    </row>
    <row r="4259" spans="1:1">
      <c r="A4259" s="74" t="s">
        <v>2352</v>
      </c>
    </row>
    <row r="4260" spans="1:1">
      <c r="A4260" s="148">
        <v>45714</v>
      </c>
    </row>
    <row r="4261" spans="1:1">
      <c r="A4261" s="148">
        <v>45714</v>
      </c>
    </row>
    <row r="4262" spans="1:1">
      <c r="A4262" s="74" t="s">
        <v>4439</v>
      </c>
    </row>
    <row r="4264" spans="1:1">
      <c r="A4264" s="74" t="s">
        <v>2724</v>
      </c>
    </row>
    <row r="4265" spans="1:1">
      <c r="A4265" s="74" t="s">
        <v>4440</v>
      </c>
    </row>
    <row r="4266" spans="1:1">
      <c r="A4266" s="74" t="s">
        <v>4441</v>
      </c>
    </row>
    <row r="4267" spans="1:1">
      <c r="A4267" s="74" t="s">
        <v>4441</v>
      </c>
    </row>
    <row r="4268" spans="1:1">
      <c r="A4268" s="148">
        <v>45714</v>
      </c>
    </row>
    <row r="4269" spans="1:1">
      <c r="A4269" s="148">
        <v>45714</v>
      </c>
    </row>
    <row r="4270" spans="1:1">
      <c r="A4270" s="74" t="s">
        <v>4442</v>
      </c>
    </row>
    <row r="4272" spans="1:1">
      <c r="A4272" s="74" t="s">
        <v>2724</v>
      </c>
    </row>
    <row r="4273" spans="1:1">
      <c r="A4273" s="74" t="s">
        <v>4443</v>
      </c>
    </row>
    <row r="4274" spans="1:1">
      <c r="A4274" s="74" t="s">
        <v>4444</v>
      </c>
    </row>
    <row r="4275" spans="1:1">
      <c r="A4275" s="74" t="s">
        <v>4445</v>
      </c>
    </row>
    <row r="4276" spans="1:1">
      <c r="A4276" s="148">
        <v>45714</v>
      </c>
    </row>
    <row r="4277" spans="1:1">
      <c r="A4277" s="148">
        <v>45714</v>
      </c>
    </row>
    <row r="4278" spans="1:1">
      <c r="A4278" s="74" t="s">
        <v>3498</v>
      </c>
    </row>
    <row r="4280" spans="1:1">
      <c r="A4280" s="74" t="s">
        <v>2724</v>
      </c>
    </row>
    <row r="4281" spans="1:1">
      <c r="A4281" s="74" t="s">
        <v>4446</v>
      </c>
    </row>
    <row r="4282" spans="1:1">
      <c r="A4282" s="74" t="s">
        <v>4447</v>
      </c>
    </row>
    <row r="4283" spans="1:1">
      <c r="A4283" s="74" t="s">
        <v>2349</v>
      </c>
    </row>
    <row r="4284" spans="1:1">
      <c r="A4284" s="148">
        <v>45714</v>
      </c>
    </row>
    <row r="4285" spans="1:1">
      <c r="A4285" s="148">
        <v>45714</v>
      </c>
    </row>
    <row r="4286" spans="1:1">
      <c r="A4286" s="74" t="s">
        <v>4021</v>
      </c>
    </row>
    <row r="4288" spans="1:1">
      <c r="A4288" s="74" t="s">
        <v>2724</v>
      </c>
    </row>
    <row r="4289" spans="1:1">
      <c r="A4289" s="74" t="s">
        <v>4448</v>
      </c>
    </row>
    <row r="4290" spans="1:1">
      <c r="A4290" s="74" t="s">
        <v>2348</v>
      </c>
    </row>
    <row r="4291" spans="1:1">
      <c r="A4291" s="74" t="s">
        <v>2348</v>
      </c>
    </row>
    <row r="4292" spans="1:1">
      <c r="A4292" s="148">
        <v>45714</v>
      </c>
    </row>
    <row r="4293" spans="1:1">
      <c r="A4293" s="148">
        <v>45714</v>
      </c>
    </row>
    <row r="4294" spans="1:1">
      <c r="A4294" s="74" t="s">
        <v>4449</v>
      </c>
    </row>
    <row r="4296" spans="1:1">
      <c r="A4296" s="74" t="s">
        <v>2724</v>
      </c>
    </row>
    <row r="4297" spans="1:1">
      <c r="A4297" s="74" t="s">
        <v>4450</v>
      </c>
    </row>
    <row r="4298" spans="1:1">
      <c r="A4298" s="74" t="s">
        <v>2347</v>
      </c>
    </row>
    <row r="4299" spans="1:1">
      <c r="A4299" s="74" t="s">
        <v>2347</v>
      </c>
    </row>
    <row r="4300" spans="1:1">
      <c r="A4300" s="148">
        <v>45714</v>
      </c>
    </row>
    <row r="4301" spans="1:1">
      <c r="A4301" s="148">
        <v>45714</v>
      </c>
    </row>
    <row r="4302" spans="1:1">
      <c r="A4302" s="74" t="s">
        <v>2719</v>
      </c>
    </row>
    <row r="4304" spans="1:1">
      <c r="A4304" s="74" t="s">
        <v>2724</v>
      </c>
    </row>
    <row r="4305" spans="1:1">
      <c r="A4305" s="74" t="s">
        <v>4451</v>
      </c>
    </row>
    <row r="4306" spans="1:1">
      <c r="A4306" s="74" t="s">
        <v>2346</v>
      </c>
    </row>
    <row r="4307" spans="1:1">
      <c r="A4307" s="74" t="s">
        <v>2346</v>
      </c>
    </row>
    <row r="4308" spans="1:1">
      <c r="A4308" s="148">
        <v>45714</v>
      </c>
    </row>
    <row r="4309" spans="1:1">
      <c r="A4309" s="148">
        <v>45714</v>
      </c>
    </row>
    <row r="4310" spans="1:1">
      <c r="A4310" s="74" t="s">
        <v>3836</v>
      </c>
    </row>
    <row r="4312" spans="1:1">
      <c r="A4312" s="74" t="s">
        <v>2724</v>
      </c>
    </row>
    <row r="4313" spans="1:1">
      <c r="A4313" s="74" t="s">
        <v>4452</v>
      </c>
    </row>
    <row r="4314" spans="1:1">
      <c r="A4314" s="74" t="s">
        <v>2344</v>
      </c>
    </row>
    <row r="4315" spans="1:1">
      <c r="A4315" s="74" t="s">
        <v>2344</v>
      </c>
    </row>
    <row r="4316" spans="1:1">
      <c r="A4316" s="148">
        <v>45714</v>
      </c>
    </row>
    <row r="4317" spans="1:1">
      <c r="A4317" s="148">
        <v>45714</v>
      </c>
    </row>
    <row r="4318" spans="1:1">
      <c r="A4318" s="74" t="s">
        <v>4453</v>
      </c>
    </row>
    <row r="4320" spans="1:1">
      <c r="A4320" s="74" t="s">
        <v>2724</v>
      </c>
    </row>
    <row r="4321" spans="1:1">
      <c r="A4321" s="74" t="s">
        <v>4454</v>
      </c>
    </row>
    <row r="4322" spans="1:1">
      <c r="A4322" s="74" t="s">
        <v>4455</v>
      </c>
    </row>
    <row r="4323" spans="1:1">
      <c r="A4323" s="74" t="s">
        <v>2343</v>
      </c>
    </row>
    <row r="4324" spans="1:1">
      <c r="A4324" s="148">
        <v>45714</v>
      </c>
    </row>
    <row r="4325" spans="1:1">
      <c r="A4325" s="148">
        <v>45714</v>
      </c>
    </row>
    <row r="4326" spans="1:1">
      <c r="A4326" s="74" t="s">
        <v>4456</v>
      </c>
    </row>
    <row r="4328" spans="1:1">
      <c r="A4328" s="74" t="s">
        <v>2724</v>
      </c>
    </row>
    <row r="4329" spans="1:1">
      <c r="A4329" s="74" t="s">
        <v>4457</v>
      </c>
    </row>
    <row r="4330" spans="1:1">
      <c r="A4330" s="74" t="s">
        <v>2341</v>
      </c>
    </row>
    <row r="4331" spans="1:1">
      <c r="A4331" s="74" t="s">
        <v>2341</v>
      </c>
    </row>
    <row r="4332" spans="1:1">
      <c r="A4332" s="148">
        <v>45714</v>
      </c>
    </row>
    <row r="4333" spans="1:1">
      <c r="A4333" s="148">
        <v>45714</v>
      </c>
    </row>
    <row r="4334" spans="1:1">
      <c r="A4334" s="74" t="s">
        <v>4458</v>
      </c>
    </row>
    <row r="4336" spans="1:1">
      <c r="A4336" s="74" t="s">
        <v>2724</v>
      </c>
    </row>
    <row r="4337" spans="1:1">
      <c r="A4337" s="74" t="s">
        <v>4459</v>
      </c>
    </row>
    <row r="4338" spans="1:1">
      <c r="A4338" s="74" t="s">
        <v>4460</v>
      </c>
    </row>
    <row r="4339" spans="1:1">
      <c r="A4339" s="74" t="s">
        <v>4460</v>
      </c>
    </row>
    <row r="4340" spans="1:1">
      <c r="A4340" s="148">
        <v>45714</v>
      </c>
    </row>
    <row r="4341" spans="1:1">
      <c r="A4341" s="148">
        <v>45714</v>
      </c>
    </row>
    <row r="4342" spans="1:1">
      <c r="A4342" s="74" t="s">
        <v>4461</v>
      </c>
    </row>
    <row r="4344" spans="1:1">
      <c r="A4344" s="74" t="s">
        <v>2724</v>
      </c>
    </row>
    <row r="4345" spans="1:1">
      <c r="A4345" s="74" t="s">
        <v>4462</v>
      </c>
    </row>
    <row r="4346" spans="1:1">
      <c r="A4346" s="74" t="s">
        <v>2339</v>
      </c>
    </row>
    <row r="4347" spans="1:1">
      <c r="A4347" s="74" t="s">
        <v>2339</v>
      </c>
    </row>
    <row r="4348" spans="1:1">
      <c r="A4348" s="148">
        <v>45714</v>
      </c>
    </row>
    <row r="4349" spans="1:1">
      <c r="A4349" s="148">
        <v>45714</v>
      </c>
    </row>
    <row r="4350" spans="1:1">
      <c r="A4350" s="74" t="s">
        <v>3344</v>
      </c>
    </row>
    <row r="4352" spans="1:1">
      <c r="A4352" s="74" t="s">
        <v>2724</v>
      </c>
    </row>
    <row r="4353" spans="1:1">
      <c r="A4353" s="74" t="s">
        <v>4463</v>
      </c>
    </row>
    <row r="4354" spans="1:1">
      <c r="A4354" s="74" t="s">
        <v>2338</v>
      </c>
    </row>
    <row r="4355" spans="1:1">
      <c r="A4355" s="74" t="s">
        <v>2338</v>
      </c>
    </row>
    <row r="4356" spans="1:1">
      <c r="A4356" s="148">
        <v>45714</v>
      </c>
    </row>
    <row r="4357" spans="1:1">
      <c r="A4357" s="148">
        <v>45714</v>
      </c>
    </row>
    <row r="4358" spans="1:1">
      <c r="A4358" s="74" t="s">
        <v>4464</v>
      </c>
    </row>
    <row r="4360" spans="1:1">
      <c r="A4360" s="74" t="s">
        <v>2724</v>
      </c>
    </row>
    <row r="4361" spans="1:1">
      <c r="A4361" s="74" t="s">
        <v>4465</v>
      </c>
    </row>
    <row r="4362" spans="1:1">
      <c r="A4362" s="74" t="s">
        <v>4466</v>
      </c>
    </row>
    <row r="4363" spans="1:1">
      <c r="A4363" s="74" t="s">
        <v>2337</v>
      </c>
    </row>
    <row r="4364" spans="1:1">
      <c r="A4364" s="148">
        <v>45714</v>
      </c>
    </row>
    <row r="4365" spans="1:1">
      <c r="A4365" s="148">
        <v>45714</v>
      </c>
    </row>
    <row r="4366" spans="1:1">
      <c r="A4366" s="74" t="s">
        <v>4467</v>
      </c>
    </row>
    <row r="4368" spans="1:1">
      <c r="A4368" s="74" t="s">
        <v>2724</v>
      </c>
    </row>
    <row r="4369" spans="1:1">
      <c r="A4369" s="74" t="s">
        <v>4468</v>
      </c>
    </row>
    <row r="4370" spans="1:1">
      <c r="A4370" s="74" t="s">
        <v>2336</v>
      </c>
    </row>
    <row r="4371" spans="1:1">
      <c r="A4371" s="74" t="s">
        <v>2336</v>
      </c>
    </row>
    <row r="4372" spans="1:1">
      <c r="A4372" s="148">
        <v>45714</v>
      </c>
    </row>
    <row r="4373" spans="1:1">
      <c r="A4373" s="148">
        <v>45714</v>
      </c>
    </row>
    <row r="4374" spans="1:1">
      <c r="A4374" s="74" t="s">
        <v>4469</v>
      </c>
    </row>
    <row r="4376" spans="1:1">
      <c r="A4376" s="74" t="s">
        <v>2724</v>
      </c>
    </row>
    <row r="4377" spans="1:1">
      <c r="A4377" s="74" t="s">
        <v>4470</v>
      </c>
    </row>
    <row r="4378" spans="1:1">
      <c r="A4378" s="74" t="s">
        <v>4471</v>
      </c>
    </row>
    <row r="4379" spans="1:1">
      <c r="A4379" s="74" t="s">
        <v>2335</v>
      </c>
    </row>
    <row r="4380" spans="1:1">
      <c r="A4380" s="148">
        <v>45714</v>
      </c>
    </row>
    <row r="4381" spans="1:1">
      <c r="A4381" s="148">
        <v>45714</v>
      </c>
    </row>
    <row r="4382" spans="1:1">
      <c r="A4382" s="74" t="s">
        <v>3047</v>
      </c>
    </row>
    <row r="4384" spans="1:1">
      <c r="A4384" s="74" t="s">
        <v>2724</v>
      </c>
    </row>
    <row r="4385" spans="1:1">
      <c r="A4385" s="74" t="s">
        <v>4472</v>
      </c>
    </row>
    <row r="4386" spans="1:1">
      <c r="A4386" s="74" t="s">
        <v>2334</v>
      </c>
    </row>
    <row r="4387" spans="1:1">
      <c r="A4387" s="74" t="s">
        <v>2334</v>
      </c>
    </row>
    <row r="4388" spans="1:1">
      <c r="A4388" s="148">
        <v>45714</v>
      </c>
    </row>
    <row r="4389" spans="1:1">
      <c r="A4389" s="148">
        <v>45714</v>
      </c>
    </row>
    <row r="4390" spans="1:1">
      <c r="A4390" s="74" t="s">
        <v>3051</v>
      </c>
    </row>
    <row r="4392" spans="1:1">
      <c r="A4392" s="74" t="s">
        <v>2724</v>
      </c>
    </row>
    <row r="4393" spans="1:1">
      <c r="A4393" s="74" t="s">
        <v>4473</v>
      </c>
    </row>
    <row r="4394" spans="1:1">
      <c r="A4394" s="74" t="s">
        <v>2333</v>
      </c>
    </row>
    <row r="4395" spans="1:1">
      <c r="A4395" s="74" t="s">
        <v>2333</v>
      </c>
    </row>
    <row r="4396" spans="1:1">
      <c r="A4396" s="148">
        <v>45714</v>
      </c>
    </row>
    <row r="4397" spans="1:1">
      <c r="A4397" s="148">
        <v>45714</v>
      </c>
    </row>
    <row r="4398" spans="1:1">
      <c r="A4398" s="74" t="s">
        <v>4474</v>
      </c>
    </row>
    <row r="4400" spans="1:1">
      <c r="A4400" s="74" t="s">
        <v>2724</v>
      </c>
    </row>
    <row r="4401" spans="1:1">
      <c r="A4401" s="74" t="s">
        <v>4475</v>
      </c>
    </row>
    <row r="4402" spans="1:1">
      <c r="A4402" s="74" t="s">
        <v>4476</v>
      </c>
    </row>
    <row r="4403" spans="1:1">
      <c r="A4403" s="74" t="s">
        <v>2332</v>
      </c>
    </row>
    <row r="4404" spans="1:1">
      <c r="A4404" s="148">
        <v>45714</v>
      </c>
    </row>
    <row r="4405" spans="1:1">
      <c r="A4405" s="148">
        <v>45714</v>
      </c>
    </row>
    <row r="4406" spans="1:1">
      <c r="A4406" s="74" t="s">
        <v>3581</v>
      </c>
    </row>
    <row r="4408" spans="1:1">
      <c r="A4408" s="74" t="s">
        <v>2724</v>
      </c>
    </row>
    <row r="4409" spans="1:1">
      <c r="A4409" s="74" t="s">
        <v>4477</v>
      </c>
    </row>
    <row r="4410" spans="1:1">
      <c r="A4410" s="74" t="s">
        <v>4478</v>
      </c>
    </row>
    <row r="4411" spans="1:1">
      <c r="A4411" s="74" t="s">
        <v>2331</v>
      </c>
    </row>
    <row r="4412" spans="1:1">
      <c r="A4412" s="148">
        <v>45714</v>
      </c>
    </row>
    <row r="4413" spans="1:1">
      <c r="A4413" s="148">
        <v>45714</v>
      </c>
    </row>
    <row r="4414" spans="1:1">
      <c r="A4414" s="74" t="s">
        <v>4479</v>
      </c>
    </row>
    <row r="4416" spans="1:1">
      <c r="A4416" s="74" t="s">
        <v>2724</v>
      </c>
    </row>
    <row r="4417" spans="1:1">
      <c r="A4417" s="74" t="s">
        <v>4480</v>
      </c>
    </row>
    <row r="4418" spans="1:1">
      <c r="A4418" s="74" t="s">
        <v>4481</v>
      </c>
    </row>
    <row r="4419" spans="1:1">
      <c r="A4419" s="74" t="s">
        <v>4482</v>
      </c>
    </row>
    <row r="4420" spans="1:1">
      <c r="A4420" s="148">
        <v>45714</v>
      </c>
    </row>
    <row r="4421" spans="1:1">
      <c r="A4421" s="148">
        <v>45714</v>
      </c>
    </row>
    <row r="4422" spans="1:1">
      <c r="A4422" s="74" t="s">
        <v>3328</v>
      </c>
    </row>
    <row r="4424" spans="1:1">
      <c r="A4424" s="74" t="s">
        <v>2724</v>
      </c>
    </row>
    <row r="4425" spans="1:1">
      <c r="A4425" s="74" t="s">
        <v>4483</v>
      </c>
    </row>
    <row r="4426" spans="1:1">
      <c r="A4426" s="74" t="s">
        <v>2330</v>
      </c>
    </row>
    <row r="4427" spans="1:1">
      <c r="A4427" s="74" t="s">
        <v>2330</v>
      </c>
    </row>
    <row r="4428" spans="1:1">
      <c r="A4428" s="148">
        <v>45714</v>
      </c>
    </row>
    <row r="4429" spans="1:1">
      <c r="A4429" s="148">
        <v>45714</v>
      </c>
    </row>
    <row r="4430" spans="1:1">
      <c r="A4430" s="74" t="s">
        <v>3328</v>
      </c>
    </row>
    <row r="4432" spans="1:1">
      <c r="A4432" s="74" t="s">
        <v>2724</v>
      </c>
    </row>
    <row r="4433" spans="1:1">
      <c r="A4433" s="74" t="s">
        <v>4484</v>
      </c>
    </row>
    <row r="4434" spans="1:1">
      <c r="A4434" s="74" t="s">
        <v>4485</v>
      </c>
    </row>
    <row r="4435" spans="1:1">
      <c r="A4435" s="74" t="s">
        <v>2329</v>
      </c>
    </row>
    <row r="4436" spans="1:1">
      <c r="A4436" s="148">
        <v>45714</v>
      </c>
    </row>
    <row r="4437" spans="1:1">
      <c r="A4437" s="148">
        <v>45714</v>
      </c>
    </row>
    <row r="4438" spans="1:1">
      <c r="A4438" s="74" t="s">
        <v>4486</v>
      </c>
    </row>
    <row r="4440" spans="1:1">
      <c r="A4440" s="74" t="s">
        <v>2724</v>
      </c>
    </row>
    <row r="4441" spans="1:1">
      <c r="A4441" s="74" t="s">
        <v>4487</v>
      </c>
    </row>
    <row r="4442" spans="1:1">
      <c r="A4442" s="74" t="s">
        <v>4488</v>
      </c>
    </row>
    <row r="4443" spans="1:1">
      <c r="A4443" s="74" t="s">
        <v>4489</v>
      </c>
    </row>
    <row r="4444" spans="1:1">
      <c r="A4444" s="148">
        <v>45714</v>
      </c>
    </row>
    <row r="4445" spans="1:1">
      <c r="A4445" s="148">
        <v>45714</v>
      </c>
    </row>
    <row r="4446" spans="1:1">
      <c r="A4446" s="74" t="s">
        <v>4306</v>
      </c>
    </row>
    <row r="4448" spans="1:1">
      <c r="A4448" s="74" t="s">
        <v>2724</v>
      </c>
    </row>
    <row r="4449" spans="1:1">
      <c r="A4449" s="74" t="s">
        <v>4490</v>
      </c>
    </row>
    <row r="4450" spans="1:1">
      <c r="A4450" s="74" t="s">
        <v>2326</v>
      </c>
    </row>
    <row r="4451" spans="1:1">
      <c r="A4451" s="74" t="s">
        <v>2326</v>
      </c>
    </row>
    <row r="4452" spans="1:1">
      <c r="A4452" s="148">
        <v>45714</v>
      </c>
    </row>
    <row r="4453" spans="1:1">
      <c r="A4453" s="148">
        <v>45714</v>
      </c>
    </row>
    <row r="4454" spans="1:1">
      <c r="A4454" s="74" t="s">
        <v>2719</v>
      </c>
    </row>
    <row r="4456" spans="1:1">
      <c r="A4456" s="74" t="s">
        <v>2724</v>
      </c>
    </row>
    <row r="4457" spans="1:1">
      <c r="A4457" s="74" t="s">
        <v>4491</v>
      </c>
    </row>
    <row r="4458" spans="1:1">
      <c r="A4458" s="74" t="s">
        <v>2326</v>
      </c>
    </row>
    <row r="4459" spans="1:1">
      <c r="A4459" s="74" t="s">
        <v>2326</v>
      </c>
    </row>
    <row r="4460" spans="1:1">
      <c r="A4460" s="148">
        <v>45714</v>
      </c>
    </row>
    <row r="4461" spans="1:1">
      <c r="A4461" s="148">
        <v>45714</v>
      </c>
    </row>
    <row r="4462" spans="1:1">
      <c r="A4462" s="74" t="s">
        <v>2719</v>
      </c>
    </row>
    <row r="4464" spans="1:1">
      <c r="A4464" s="74" t="s">
        <v>2724</v>
      </c>
    </row>
    <row r="4465" spans="1:1">
      <c r="A4465" s="74" t="s">
        <v>4491</v>
      </c>
    </row>
    <row r="4466" spans="1:1">
      <c r="A4466" s="74" t="s">
        <v>4492</v>
      </c>
    </row>
    <row r="4467" spans="1:1">
      <c r="A4467" s="74" t="s">
        <v>2325</v>
      </c>
    </row>
    <row r="4468" spans="1:1">
      <c r="A4468" s="148">
        <v>45714</v>
      </c>
    </row>
    <row r="4469" spans="1:1">
      <c r="A4469" s="148">
        <v>45714</v>
      </c>
    </row>
    <row r="4470" spans="1:1">
      <c r="A4470" s="74" t="s">
        <v>4334</v>
      </c>
    </row>
    <row r="4472" spans="1:1">
      <c r="A4472" s="74" t="s">
        <v>2724</v>
      </c>
    </row>
    <row r="4473" spans="1:1">
      <c r="A4473" s="74" t="s">
        <v>4493</v>
      </c>
    </row>
    <row r="4474" spans="1:1">
      <c r="A4474" s="74" t="s">
        <v>2324</v>
      </c>
    </row>
    <row r="4475" spans="1:1">
      <c r="A4475" s="74" t="s">
        <v>2324</v>
      </c>
    </row>
    <row r="4476" spans="1:1">
      <c r="A4476" s="148">
        <v>45714</v>
      </c>
    </row>
    <row r="4477" spans="1:1">
      <c r="A4477" s="148">
        <v>45714</v>
      </c>
    </row>
    <row r="4478" spans="1:1">
      <c r="A4478" s="74" t="s">
        <v>4494</v>
      </c>
    </row>
    <row r="4480" spans="1:1">
      <c r="A4480" s="74" t="s">
        <v>2724</v>
      </c>
    </row>
    <row r="4481" spans="1:1">
      <c r="A4481" s="74" t="s">
        <v>4495</v>
      </c>
    </row>
    <row r="4482" spans="1:1">
      <c r="A4482" s="74" t="s">
        <v>4496</v>
      </c>
    </row>
    <row r="4483" spans="1:1">
      <c r="A4483" s="74" t="s">
        <v>4497</v>
      </c>
    </row>
    <row r="4484" spans="1:1">
      <c r="A4484" s="148">
        <v>45714</v>
      </c>
    </row>
    <row r="4485" spans="1:1">
      <c r="A4485" s="148">
        <v>45714</v>
      </c>
    </row>
    <row r="4486" spans="1:1">
      <c r="A4486" s="74" t="s">
        <v>4498</v>
      </c>
    </row>
    <row r="4488" spans="1:1">
      <c r="A4488" s="74" t="s">
        <v>2724</v>
      </c>
    </row>
    <row r="4489" spans="1:1">
      <c r="A4489" s="74" t="s">
        <v>4499</v>
      </c>
    </row>
    <row r="4490" spans="1:1">
      <c r="A4490" s="74" t="s">
        <v>4500</v>
      </c>
    </row>
    <row r="4491" spans="1:1">
      <c r="A4491" s="74" t="s">
        <v>4501</v>
      </c>
    </row>
    <row r="4492" spans="1:1">
      <c r="A4492" s="148">
        <v>45708</v>
      </c>
    </row>
    <row r="4493" spans="1:1">
      <c r="A4493" s="148">
        <v>45708</v>
      </c>
    </row>
    <row r="4494" spans="1:1">
      <c r="A4494" s="74" t="s">
        <v>2821</v>
      </c>
    </row>
    <row r="4496" spans="1:1">
      <c r="A4496" s="74" t="s">
        <v>2724</v>
      </c>
    </row>
    <row r="4497" spans="1:1">
      <c r="A4497" s="74" t="s">
        <v>4502</v>
      </c>
    </row>
    <row r="4498" spans="1:1">
      <c r="A4498" s="74" t="s">
        <v>4503</v>
      </c>
    </row>
    <row r="4499" spans="1:1">
      <c r="A4499" s="74" t="s">
        <v>4504</v>
      </c>
    </row>
    <row r="4500" spans="1:1">
      <c r="A4500" s="148">
        <v>45708</v>
      </c>
    </row>
    <row r="4501" spans="1:1">
      <c r="A4501" s="148">
        <v>45708</v>
      </c>
    </row>
    <row r="4502" spans="1:1">
      <c r="A4502" s="74" t="s">
        <v>4505</v>
      </c>
    </row>
    <row r="4504" spans="1:1">
      <c r="A4504" s="74" t="s">
        <v>2724</v>
      </c>
    </row>
    <row r="4505" spans="1:1">
      <c r="A4505" s="74" t="s">
        <v>4506</v>
      </c>
    </row>
    <row r="4506" spans="1:1">
      <c r="A4506" s="74" t="s">
        <v>4507</v>
      </c>
    </row>
    <row r="4507" spans="1:1">
      <c r="A4507" s="74" t="s">
        <v>4507</v>
      </c>
    </row>
    <row r="4508" spans="1:1">
      <c r="A4508" s="148">
        <v>45708</v>
      </c>
    </row>
    <row r="4509" spans="1:1">
      <c r="A4509" s="148">
        <v>45708</v>
      </c>
    </row>
    <row r="4510" spans="1:1">
      <c r="A4510" s="74" t="s">
        <v>2881</v>
      </c>
    </row>
    <row r="4512" spans="1:1">
      <c r="A4512" s="74" t="s">
        <v>2724</v>
      </c>
    </row>
    <row r="4513" spans="1:1">
      <c r="A4513" s="74" t="s">
        <v>4508</v>
      </c>
    </row>
    <row r="4514" spans="1:1">
      <c r="A4514" s="74" t="s">
        <v>4509</v>
      </c>
    </row>
    <row r="4515" spans="1:1">
      <c r="A4515" s="74" t="s">
        <v>4509</v>
      </c>
    </row>
    <row r="4516" spans="1:1">
      <c r="A4516" s="148">
        <v>45708</v>
      </c>
    </row>
    <row r="4517" spans="1:1">
      <c r="A4517" s="148">
        <v>45708</v>
      </c>
    </row>
    <row r="4518" spans="1:1">
      <c r="A4518" s="74" t="s">
        <v>4510</v>
      </c>
    </row>
    <row r="4520" spans="1:1">
      <c r="A4520" s="74" t="s">
        <v>2724</v>
      </c>
    </row>
    <row r="4521" spans="1:1">
      <c r="A4521" s="74" t="s">
        <v>4511</v>
      </c>
    </row>
    <row r="4522" spans="1:1">
      <c r="A4522" s="74" t="s">
        <v>4512</v>
      </c>
    </row>
    <row r="4523" spans="1:1">
      <c r="A4523" s="74" t="s">
        <v>4513</v>
      </c>
    </row>
    <row r="4524" spans="1:1">
      <c r="A4524" s="148">
        <v>45708</v>
      </c>
    </row>
    <row r="4525" spans="1:1">
      <c r="A4525" s="148">
        <v>45708</v>
      </c>
    </row>
    <row r="4526" spans="1:1">
      <c r="A4526" s="74" t="s">
        <v>4514</v>
      </c>
    </row>
    <row r="4528" spans="1:1">
      <c r="A4528" s="74" t="s">
        <v>2724</v>
      </c>
    </row>
    <row r="4529" spans="1:1">
      <c r="A4529" s="74" t="s">
        <v>4515</v>
      </c>
    </row>
    <row r="4530" spans="1:1">
      <c r="A4530" s="74" t="s">
        <v>4516</v>
      </c>
    </row>
    <row r="4531" spans="1:1">
      <c r="A4531" s="74" t="s">
        <v>4516</v>
      </c>
    </row>
    <row r="4532" spans="1:1">
      <c r="A4532" s="148">
        <v>45708</v>
      </c>
    </row>
    <row r="4533" spans="1:1">
      <c r="A4533" s="148">
        <v>45708</v>
      </c>
    </row>
    <row r="4534" spans="1:1">
      <c r="A4534" s="74" t="s">
        <v>3140</v>
      </c>
    </row>
    <row r="4536" spans="1:1">
      <c r="A4536" s="74" t="s">
        <v>2724</v>
      </c>
    </row>
    <row r="4537" spans="1:1">
      <c r="A4537" s="74" t="s">
        <v>4517</v>
      </c>
    </row>
    <row r="4538" spans="1:1">
      <c r="A4538" s="74" t="s">
        <v>4518</v>
      </c>
    </row>
    <row r="4539" spans="1:1">
      <c r="A4539" s="74" t="s">
        <v>4519</v>
      </c>
    </row>
    <row r="4540" spans="1:1">
      <c r="A4540" s="148">
        <v>45708</v>
      </c>
    </row>
    <row r="4541" spans="1:1">
      <c r="A4541" s="148">
        <v>45708</v>
      </c>
    </row>
    <row r="4542" spans="1:1">
      <c r="A4542" s="74" t="s">
        <v>4520</v>
      </c>
    </row>
    <row r="4544" spans="1:1">
      <c r="A4544" s="74" t="s">
        <v>2724</v>
      </c>
    </row>
    <row r="4545" spans="1:1">
      <c r="A4545" s="74" t="s">
        <v>4521</v>
      </c>
    </row>
    <row r="4546" spans="1:1">
      <c r="A4546" s="74" t="s">
        <v>4522</v>
      </c>
    </row>
    <row r="4547" spans="1:1">
      <c r="A4547" s="74" t="s">
        <v>4522</v>
      </c>
    </row>
    <row r="4548" spans="1:1">
      <c r="A4548" s="148">
        <v>45708</v>
      </c>
    </row>
    <row r="4549" spans="1:1">
      <c r="A4549" s="148">
        <v>45708</v>
      </c>
    </row>
    <row r="4550" spans="1:1">
      <c r="A4550" s="74" t="s">
        <v>3797</v>
      </c>
    </row>
    <row r="4552" spans="1:1">
      <c r="A4552" s="74" t="s">
        <v>2724</v>
      </c>
    </row>
    <row r="4553" spans="1:1">
      <c r="A4553" s="74" t="s">
        <v>4523</v>
      </c>
    </row>
    <row r="4554" spans="1:1">
      <c r="A4554" s="74" t="s">
        <v>4524</v>
      </c>
    </row>
    <row r="4555" spans="1:1">
      <c r="A4555" s="74" t="s">
        <v>4525</v>
      </c>
    </row>
    <row r="4556" spans="1:1">
      <c r="A4556" s="148">
        <v>45708</v>
      </c>
    </row>
    <row r="4557" spans="1:1">
      <c r="A4557" s="148">
        <v>45708</v>
      </c>
    </row>
    <row r="4558" spans="1:1">
      <c r="A4558" s="74" t="s">
        <v>2914</v>
      </c>
    </row>
    <row r="4560" spans="1:1">
      <c r="A4560" s="74" t="s">
        <v>2724</v>
      </c>
    </row>
    <row r="4561" spans="1:1">
      <c r="A4561" s="74" t="s">
        <v>4526</v>
      </c>
    </row>
    <row r="4562" spans="1:1">
      <c r="A4562" s="74" t="s">
        <v>4527</v>
      </c>
    </row>
    <row r="4563" spans="1:1">
      <c r="A4563" s="74" t="s">
        <v>4528</v>
      </c>
    </row>
    <row r="4564" spans="1:1">
      <c r="A4564" s="148">
        <v>45708</v>
      </c>
    </row>
    <row r="4565" spans="1:1">
      <c r="A4565" s="148">
        <v>45708</v>
      </c>
    </row>
    <row r="4566" spans="1:1">
      <c r="A4566" s="74" t="s">
        <v>4529</v>
      </c>
    </row>
    <row r="4568" spans="1:1">
      <c r="A4568" s="74" t="s">
        <v>2724</v>
      </c>
    </row>
    <row r="4569" spans="1:1">
      <c r="A4569" s="74" t="s">
        <v>4530</v>
      </c>
    </row>
    <row r="4570" spans="1:1">
      <c r="A4570" s="74" t="s">
        <v>4531</v>
      </c>
    </row>
    <row r="4571" spans="1:1">
      <c r="A4571" s="74" t="s">
        <v>4531</v>
      </c>
    </row>
    <row r="4572" spans="1:1">
      <c r="A4572" s="148">
        <v>45708</v>
      </c>
    </row>
    <row r="4573" spans="1:1">
      <c r="A4573" s="148">
        <v>45708</v>
      </c>
    </row>
    <row r="4574" spans="1:1">
      <c r="A4574" s="74" t="s">
        <v>4532</v>
      </c>
    </row>
    <row r="4576" spans="1:1">
      <c r="A4576" s="74" t="s">
        <v>2724</v>
      </c>
    </row>
    <row r="4577" spans="1:1">
      <c r="A4577" s="74" t="s">
        <v>4533</v>
      </c>
    </row>
    <row r="4578" spans="1:1">
      <c r="A4578" s="74" t="s">
        <v>4534</v>
      </c>
    </row>
    <row r="4579" spans="1:1">
      <c r="A4579" s="74" t="s">
        <v>4534</v>
      </c>
    </row>
    <row r="4580" spans="1:1">
      <c r="A4580" s="148">
        <v>45708</v>
      </c>
    </row>
    <row r="4581" spans="1:1">
      <c r="A4581" s="148">
        <v>45708</v>
      </c>
    </row>
    <row r="4582" spans="1:1">
      <c r="A4582" s="74" t="s">
        <v>4535</v>
      </c>
    </row>
    <row r="4584" spans="1:1">
      <c r="A4584" s="74" t="s">
        <v>2724</v>
      </c>
    </row>
    <row r="4585" spans="1:1">
      <c r="A4585" s="74" t="s">
        <v>4536</v>
      </c>
    </row>
    <row r="4586" spans="1:1">
      <c r="A4586" s="74" t="s">
        <v>4537</v>
      </c>
    </row>
    <row r="4587" spans="1:1">
      <c r="A4587" s="74" t="s">
        <v>4538</v>
      </c>
    </row>
    <row r="4588" spans="1:1">
      <c r="A4588" s="148">
        <v>45708</v>
      </c>
    </row>
    <row r="4589" spans="1:1">
      <c r="A4589" s="148">
        <v>45708</v>
      </c>
    </row>
    <row r="4590" spans="1:1">
      <c r="A4590" s="74" t="s">
        <v>4539</v>
      </c>
    </row>
    <row r="4592" spans="1:1">
      <c r="A4592" s="74" t="s">
        <v>2724</v>
      </c>
    </row>
    <row r="4593" spans="1:1">
      <c r="A4593" s="74" t="s">
        <v>4540</v>
      </c>
    </row>
    <row r="4594" spans="1:1">
      <c r="A4594" s="74" t="s">
        <v>4541</v>
      </c>
    </row>
    <row r="4595" spans="1:1">
      <c r="A4595" s="74" t="s">
        <v>4541</v>
      </c>
    </row>
    <row r="4596" spans="1:1">
      <c r="A4596" s="148">
        <v>45708</v>
      </c>
    </row>
    <row r="4597" spans="1:1">
      <c r="A4597" s="148">
        <v>45708</v>
      </c>
    </row>
    <row r="4598" spans="1:1">
      <c r="A4598" s="74" t="s">
        <v>4362</v>
      </c>
    </row>
    <row r="4600" spans="1:1">
      <c r="A4600" s="74" t="s">
        <v>2724</v>
      </c>
    </row>
    <row r="4601" spans="1:1">
      <c r="A4601" s="74" t="s">
        <v>4542</v>
      </c>
    </row>
    <row r="4602" spans="1:1">
      <c r="A4602" s="74" t="s">
        <v>4543</v>
      </c>
    </row>
    <row r="4603" spans="1:1">
      <c r="A4603" s="74" t="s">
        <v>4543</v>
      </c>
    </row>
    <row r="4604" spans="1:1">
      <c r="A4604" s="148">
        <v>45708</v>
      </c>
    </row>
    <row r="4605" spans="1:1">
      <c r="A4605" s="148">
        <v>45708</v>
      </c>
    </row>
    <row r="4606" spans="1:1">
      <c r="A4606" s="74" t="s">
        <v>4544</v>
      </c>
    </row>
    <row r="4608" spans="1:1">
      <c r="A4608" s="74" t="s">
        <v>2724</v>
      </c>
    </row>
    <row r="4609" spans="1:1">
      <c r="A4609" s="74" t="s">
        <v>4545</v>
      </c>
    </row>
    <row r="4610" spans="1:1">
      <c r="A4610" s="74" t="s">
        <v>4546</v>
      </c>
    </row>
    <row r="4611" spans="1:1">
      <c r="A4611" s="74" t="s">
        <v>4546</v>
      </c>
    </row>
    <row r="4612" spans="1:1">
      <c r="A4612" s="148">
        <v>45708</v>
      </c>
    </row>
    <row r="4613" spans="1:1">
      <c r="A4613" s="148">
        <v>45708</v>
      </c>
    </row>
    <row r="4614" spans="1:1">
      <c r="A4614" s="74" t="s">
        <v>4547</v>
      </c>
    </row>
    <row r="4616" spans="1:1">
      <c r="A4616" s="74" t="s">
        <v>2724</v>
      </c>
    </row>
    <row r="4617" spans="1:1">
      <c r="A4617" s="74" t="s">
        <v>4548</v>
      </c>
    </row>
    <row r="4618" spans="1:1">
      <c r="A4618" s="74" t="s">
        <v>4549</v>
      </c>
    </row>
    <row r="4619" spans="1:1">
      <c r="A4619" s="74" t="s">
        <v>4550</v>
      </c>
    </row>
    <row r="4620" spans="1:1">
      <c r="A4620" s="148">
        <v>45708</v>
      </c>
    </row>
    <row r="4621" spans="1:1">
      <c r="A4621" s="148">
        <v>45708</v>
      </c>
    </row>
    <row r="4622" spans="1:1">
      <c r="A4622" s="74" t="s">
        <v>4551</v>
      </c>
    </row>
    <row r="4624" spans="1:1">
      <c r="A4624" s="74" t="s">
        <v>2724</v>
      </c>
    </row>
    <row r="4625" spans="1:1">
      <c r="A4625" s="74" t="s">
        <v>4552</v>
      </c>
    </row>
    <row r="4626" spans="1:1">
      <c r="A4626" s="74" t="s">
        <v>4553</v>
      </c>
    </row>
    <row r="4627" spans="1:1">
      <c r="A4627" s="74" t="s">
        <v>4553</v>
      </c>
    </row>
    <row r="4628" spans="1:1">
      <c r="A4628" s="148">
        <v>45708</v>
      </c>
    </row>
    <row r="4629" spans="1:1">
      <c r="A4629" s="148">
        <v>45708</v>
      </c>
    </row>
    <row r="4630" spans="1:1">
      <c r="A4630" s="74" t="s">
        <v>3666</v>
      </c>
    </row>
    <row r="4632" spans="1:1">
      <c r="A4632" s="74" t="s">
        <v>2724</v>
      </c>
    </row>
    <row r="4633" spans="1:1">
      <c r="A4633" s="74" t="s">
        <v>4554</v>
      </c>
    </row>
    <row r="4634" spans="1:1">
      <c r="A4634" s="74" t="s">
        <v>4555</v>
      </c>
    </row>
    <row r="4635" spans="1:1">
      <c r="A4635" s="74" t="s">
        <v>4556</v>
      </c>
    </row>
    <row r="4636" spans="1:1">
      <c r="A4636" s="148">
        <v>45708</v>
      </c>
    </row>
    <row r="4637" spans="1:1">
      <c r="A4637" s="148">
        <v>45708</v>
      </c>
    </row>
    <row r="4638" spans="1:1">
      <c r="A4638" s="74" t="s">
        <v>4557</v>
      </c>
    </row>
    <row r="4640" spans="1:1">
      <c r="A4640" s="74" t="s">
        <v>2724</v>
      </c>
    </row>
    <row r="4641" spans="1:1">
      <c r="A4641" s="74" t="s">
        <v>4558</v>
      </c>
    </row>
    <row r="4642" spans="1:1">
      <c r="A4642" s="74" t="s">
        <v>4559</v>
      </c>
    </row>
    <row r="4643" spans="1:1">
      <c r="A4643" s="74" t="s">
        <v>4559</v>
      </c>
    </row>
    <row r="4644" spans="1:1">
      <c r="A4644" s="148">
        <v>45708</v>
      </c>
    </row>
    <row r="4645" spans="1:1">
      <c r="A4645" s="148">
        <v>45708</v>
      </c>
    </row>
    <row r="4646" spans="1:1">
      <c r="A4646" s="74" t="s">
        <v>4560</v>
      </c>
    </row>
    <row r="4648" spans="1:1">
      <c r="A4648" s="74" t="s">
        <v>2724</v>
      </c>
    </row>
    <row r="4649" spans="1:1">
      <c r="A4649" s="74" t="s">
        <v>4561</v>
      </c>
    </row>
    <row r="4650" spans="1:1">
      <c r="A4650" s="74" t="s">
        <v>4562</v>
      </c>
    </row>
    <row r="4651" spans="1:1">
      <c r="A4651" s="74" t="s">
        <v>4562</v>
      </c>
    </row>
    <row r="4652" spans="1:1">
      <c r="A4652" s="148">
        <v>45708</v>
      </c>
    </row>
    <row r="4653" spans="1:1">
      <c r="A4653" s="148">
        <v>45708</v>
      </c>
    </row>
    <row r="4654" spans="1:1">
      <c r="A4654" s="74" t="s">
        <v>3581</v>
      </c>
    </row>
    <row r="4656" spans="1:1">
      <c r="A4656" s="74" t="s">
        <v>2724</v>
      </c>
    </row>
    <row r="4657" spans="1:1">
      <c r="A4657" s="74" t="s">
        <v>4563</v>
      </c>
    </row>
    <row r="4658" spans="1:1">
      <c r="A4658" s="74" t="s">
        <v>4564</v>
      </c>
    </row>
    <row r="4659" spans="1:1">
      <c r="A4659" s="74" t="s">
        <v>4565</v>
      </c>
    </row>
    <row r="4660" spans="1:1">
      <c r="A4660" s="148">
        <v>45708</v>
      </c>
    </row>
    <row r="4661" spans="1:1">
      <c r="A4661" s="148">
        <v>45708</v>
      </c>
    </row>
    <row r="4662" spans="1:1">
      <c r="A4662" s="74" t="s">
        <v>4566</v>
      </c>
    </row>
    <row r="4664" spans="1:1">
      <c r="A4664" s="74" t="s">
        <v>2724</v>
      </c>
    </row>
    <row r="4665" spans="1:1">
      <c r="A4665" s="74" t="s">
        <v>4567</v>
      </c>
    </row>
    <row r="4666" spans="1:1">
      <c r="A4666" s="74" t="s">
        <v>4568</v>
      </c>
    </row>
    <row r="4667" spans="1:1">
      <c r="A4667" s="74" t="s">
        <v>4569</v>
      </c>
    </row>
    <row r="4668" spans="1:1">
      <c r="A4668" s="148">
        <v>45708</v>
      </c>
    </row>
    <row r="4669" spans="1:1">
      <c r="A4669" s="148">
        <v>45708</v>
      </c>
    </row>
    <row r="4670" spans="1:1">
      <c r="A4670" s="74" t="s">
        <v>4570</v>
      </c>
    </row>
    <row r="4672" spans="1:1">
      <c r="A4672" s="74" t="s">
        <v>2724</v>
      </c>
    </row>
    <row r="4673" spans="1:1">
      <c r="A4673" s="74" t="s">
        <v>4571</v>
      </c>
    </row>
    <row r="4674" spans="1:1">
      <c r="A4674" s="74" t="s">
        <v>4572</v>
      </c>
    </row>
    <row r="4675" spans="1:1">
      <c r="A4675" s="74" t="s">
        <v>4573</v>
      </c>
    </row>
    <row r="4676" spans="1:1">
      <c r="A4676" s="148">
        <v>45708</v>
      </c>
    </row>
    <row r="4677" spans="1:1">
      <c r="A4677" s="148">
        <v>45708</v>
      </c>
    </row>
    <row r="4678" spans="1:1">
      <c r="A4678" s="74" t="s">
        <v>4574</v>
      </c>
    </row>
    <row r="4680" spans="1:1">
      <c r="A4680" s="74" t="s">
        <v>2724</v>
      </c>
    </row>
    <row r="4681" spans="1:1">
      <c r="A4681" s="74" t="s">
        <v>4575</v>
      </c>
    </row>
    <row r="4682" spans="1:1">
      <c r="A4682" s="74" t="s">
        <v>4576</v>
      </c>
    </row>
    <row r="4683" spans="1:1">
      <c r="A4683" s="74" t="s">
        <v>4577</v>
      </c>
    </row>
    <row r="4684" spans="1:1">
      <c r="A4684" s="148">
        <v>45708</v>
      </c>
    </row>
    <row r="4685" spans="1:1">
      <c r="A4685" s="148">
        <v>45708</v>
      </c>
    </row>
    <row r="4686" spans="1:1">
      <c r="A4686" s="74" t="s">
        <v>4578</v>
      </c>
    </row>
    <row r="4688" spans="1:1">
      <c r="A4688" s="74" t="s">
        <v>2724</v>
      </c>
    </row>
    <row r="4689" spans="1:1">
      <c r="A4689" s="74" t="s">
        <v>4579</v>
      </c>
    </row>
    <row r="4690" spans="1:1">
      <c r="A4690" s="74" t="s">
        <v>4580</v>
      </c>
    </row>
    <row r="4691" spans="1:1">
      <c r="A4691" s="74" t="s">
        <v>4581</v>
      </c>
    </row>
    <row r="4692" spans="1:1">
      <c r="A4692" s="148">
        <v>45708</v>
      </c>
    </row>
    <row r="4693" spans="1:1">
      <c r="A4693" s="148">
        <v>45708</v>
      </c>
    </row>
    <row r="4694" spans="1:1">
      <c r="A4694" s="74" t="s">
        <v>2881</v>
      </c>
    </row>
    <row r="4696" spans="1:1">
      <c r="A4696" s="74" t="s">
        <v>2724</v>
      </c>
    </row>
    <row r="4697" spans="1:1">
      <c r="A4697" s="74" t="s">
        <v>4582</v>
      </c>
    </row>
    <row r="4698" spans="1:1">
      <c r="A4698" s="74" t="s">
        <v>4583</v>
      </c>
    </row>
    <row r="4699" spans="1:1">
      <c r="A4699" s="74" t="s">
        <v>4584</v>
      </c>
    </row>
    <row r="4700" spans="1:1">
      <c r="A4700" s="148">
        <v>45708</v>
      </c>
    </row>
    <row r="4701" spans="1:1">
      <c r="A4701" s="148">
        <v>45708</v>
      </c>
    </row>
    <row r="4702" spans="1:1">
      <c r="A4702" s="74" t="s">
        <v>3797</v>
      </c>
    </row>
    <row r="4704" spans="1:1">
      <c r="A4704" s="74" t="s">
        <v>2724</v>
      </c>
    </row>
    <row r="4705" spans="1:1">
      <c r="A4705" s="74" t="s">
        <v>4585</v>
      </c>
    </row>
    <row r="4706" spans="1:1">
      <c r="A4706" s="74" t="s">
        <v>4586</v>
      </c>
    </row>
    <row r="4707" spans="1:1">
      <c r="A4707" s="74" t="s">
        <v>4587</v>
      </c>
    </row>
    <row r="4708" spans="1:1">
      <c r="A4708" s="148">
        <v>45708</v>
      </c>
    </row>
    <row r="4709" spans="1:1">
      <c r="A4709" s="148">
        <v>45708</v>
      </c>
    </row>
    <row r="4710" spans="1:1">
      <c r="A4710" s="74" t="s">
        <v>4588</v>
      </c>
    </row>
    <row r="4712" spans="1:1">
      <c r="A4712" s="74" t="s">
        <v>2724</v>
      </c>
    </row>
    <row r="4713" spans="1:1">
      <c r="A4713" s="74" t="s">
        <v>4589</v>
      </c>
    </row>
    <row r="4714" spans="1:1">
      <c r="A4714" s="74" t="s">
        <v>4590</v>
      </c>
    </row>
    <row r="4715" spans="1:1">
      <c r="A4715" s="74" t="s">
        <v>4591</v>
      </c>
    </row>
    <row r="4716" spans="1:1">
      <c r="A4716" s="148">
        <v>45708</v>
      </c>
    </row>
    <row r="4717" spans="1:1">
      <c r="A4717" s="148">
        <v>45708</v>
      </c>
    </row>
    <row r="4718" spans="1:1">
      <c r="A4718" s="74" t="s">
        <v>4592</v>
      </c>
    </row>
    <row r="4720" spans="1:1">
      <c r="A4720" s="74" t="s">
        <v>2724</v>
      </c>
    </row>
    <row r="4721" spans="1:1">
      <c r="A4721" s="74" t="s">
        <v>4593</v>
      </c>
    </row>
    <row r="4722" spans="1:1">
      <c r="A4722" s="74" t="s">
        <v>4594</v>
      </c>
    </row>
    <row r="4723" spans="1:1">
      <c r="A4723" s="74" t="s">
        <v>4595</v>
      </c>
    </row>
    <row r="4724" spans="1:1">
      <c r="A4724" s="148">
        <v>45708</v>
      </c>
    </row>
    <row r="4725" spans="1:1">
      <c r="A4725" s="148">
        <v>45708</v>
      </c>
    </row>
    <row r="4726" spans="1:1">
      <c r="A4726" s="74" t="s">
        <v>4596</v>
      </c>
    </row>
    <row r="4728" spans="1:1">
      <c r="A4728" s="74" t="s">
        <v>2724</v>
      </c>
    </row>
    <row r="4729" spans="1:1">
      <c r="A4729" s="74" t="s">
        <v>4597</v>
      </c>
    </row>
    <row r="4730" spans="1:1">
      <c r="A4730" s="74" t="s">
        <v>4598</v>
      </c>
    </row>
    <row r="4731" spans="1:1">
      <c r="A4731" s="74" t="s">
        <v>4599</v>
      </c>
    </row>
    <row r="4732" spans="1:1">
      <c r="A4732" s="148">
        <v>45708</v>
      </c>
    </row>
    <row r="4733" spans="1:1">
      <c r="A4733" s="148">
        <v>45708</v>
      </c>
    </row>
    <row r="4734" spans="1:1">
      <c r="A4734" s="74" t="s">
        <v>4600</v>
      </c>
    </row>
    <row r="4736" spans="1:1">
      <c r="A4736" s="74" t="s">
        <v>2724</v>
      </c>
    </row>
    <row r="4737" spans="1:1">
      <c r="A4737" s="74" t="s">
        <v>4601</v>
      </c>
    </row>
    <row r="4738" spans="1:1">
      <c r="A4738" s="74" t="s">
        <v>4602</v>
      </c>
    </row>
    <row r="4739" spans="1:1">
      <c r="A4739" s="74" t="s">
        <v>4603</v>
      </c>
    </row>
    <row r="4740" spans="1:1">
      <c r="A4740" s="148">
        <v>45708</v>
      </c>
    </row>
    <row r="4741" spans="1:1">
      <c r="A4741" s="148">
        <v>45708</v>
      </c>
    </row>
    <row r="4742" spans="1:1">
      <c r="A4742" s="74" t="s">
        <v>3812</v>
      </c>
    </row>
    <row r="4744" spans="1:1">
      <c r="A4744" s="74" t="s">
        <v>2724</v>
      </c>
    </row>
    <row r="4745" spans="1:1">
      <c r="A4745" s="74" t="s">
        <v>4604</v>
      </c>
    </row>
    <row r="4746" spans="1:1">
      <c r="A4746" s="74" t="s">
        <v>4605</v>
      </c>
    </row>
    <row r="4747" spans="1:1">
      <c r="A4747" s="74" t="s">
        <v>4606</v>
      </c>
    </row>
    <row r="4748" spans="1:1">
      <c r="A4748" s="148">
        <v>45708</v>
      </c>
    </row>
    <row r="4749" spans="1:1">
      <c r="A4749" s="148">
        <v>45708</v>
      </c>
    </row>
    <row r="4750" spans="1:1">
      <c r="A4750" s="74" t="s">
        <v>4607</v>
      </c>
    </row>
    <row r="4752" spans="1:1">
      <c r="A4752" s="74" t="s">
        <v>2724</v>
      </c>
    </row>
    <row r="4753" spans="1:1">
      <c r="A4753" s="74" t="s">
        <v>4608</v>
      </c>
    </row>
    <row r="4754" spans="1:1">
      <c r="A4754" s="74" t="s">
        <v>4609</v>
      </c>
    </row>
    <row r="4755" spans="1:1">
      <c r="A4755" s="74" t="s">
        <v>4610</v>
      </c>
    </row>
    <row r="4756" spans="1:1">
      <c r="A4756" s="148">
        <v>45708</v>
      </c>
    </row>
    <row r="4757" spans="1:1">
      <c r="A4757" s="148">
        <v>45708</v>
      </c>
    </row>
    <row r="4758" spans="1:1">
      <c r="A4758" s="74" t="s">
        <v>3444</v>
      </c>
    </row>
    <row r="4760" spans="1:1">
      <c r="A4760" s="74" t="s">
        <v>2724</v>
      </c>
    </row>
    <row r="4761" spans="1:1">
      <c r="A4761" s="74" t="s">
        <v>4611</v>
      </c>
    </row>
    <row r="4762" spans="1:1">
      <c r="A4762" s="74" t="s">
        <v>4612</v>
      </c>
    </row>
    <row r="4763" spans="1:1">
      <c r="A4763" s="74" t="s">
        <v>4613</v>
      </c>
    </row>
    <row r="4764" spans="1:1">
      <c r="A4764" s="148">
        <v>45708</v>
      </c>
    </row>
    <row r="4765" spans="1:1">
      <c r="A4765" s="148">
        <v>45708</v>
      </c>
    </row>
    <row r="4766" spans="1:1">
      <c r="A4766" s="74" t="s">
        <v>3447</v>
      </c>
    </row>
    <row r="4768" spans="1:1">
      <c r="A4768" s="74" t="s">
        <v>2724</v>
      </c>
    </row>
    <row r="4769" spans="1:1">
      <c r="A4769" s="74" t="s">
        <v>4614</v>
      </c>
    </row>
    <row r="4770" spans="1:1">
      <c r="A4770" s="74" t="s">
        <v>4615</v>
      </c>
    </row>
    <row r="4771" spans="1:1">
      <c r="A4771" s="74" t="s">
        <v>4615</v>
      </c>
    </row>
    <row r="4772" spans="1:1">
      <c r="A4772" s="148">
        <v>45708</v>
      </c>
    </row>
    <row r="4773" spans="1:1">
      <c r="A4773" s="148">
        <v>45708</v>
      </c>
    </row>
    <row r="4774" spans="1:1">
      <c r="A4774" s="74" t="s">
        <v>4616</v>
      </c>
    </row>
    <row r="4776" spans="1:1">
      <c r="A4776" s="74" t="s">
        <v>2724</v>
      </c>
    </row>
    <row r="4777" spans="1:1">
      <c r="A4777" s="74" t="s">
        <v>4617</v>
      </c>
    </row>
    <row r="4778" spans="1:1">
      <c r="A4778" s="74" t="s">
        <v>4618</v>
      </c>
    </row>
    <row r="4779" spans="1:1">
      <c r="A4779" s="74" t="s">
        <v>4618</v>
      </c>
    </row>
    <row r="4780" spans="1:1">
      <c r="A4780" s="148">
        <v>45708</v>
      </c>
    </row>
    <row r="4781" spans="1:1">
      <c r="A4781" s="148">
        <v>45708</v>
      </c>
    </row>
    <row r="4782" spans="1:1">
      <c r="A4782" s="74" t="s">
        <v>3797</v>
      </c>
    </row>
    <row r="4784" spans="1:1">
      <c r="A4784" s="74" t="s">
        <v>2724</v>
      </c>
    </row>
    <row r="4785" spans="1:1">
      <c r="A4785" s="74" t="s">
        <v>4619</v>
      </c>
    </row>
    <row r="4786" spans="1:1">
      <c r="A4786" s="74" t="s">
        <v>4620</v>
      </c>
    </row>
    <row r="4787" spans="1:1">
      <c r="A4787" s="74" t="s">
        <v>4621</v>
      </c>
    </row>
    <row r="4788" spans="1:1">
      <c r="A4788" s="148">
        <v>45708</v>
      </c>
    </row>
    <row r="4789" spans="1:1">
      <c r="A4789" s="148">
        <v>45708</v>
      </c>
    </row>
    <row r="4790" spans="1:1">
      <c r="A4790" s="74" t="s">
        <v>4622</v>
      </c>
    </row>
    <row r="4792" spans="1:1">
      <c r="A4792" s="74" t="s">
        <v>2724</v>
      </c>
    </row>
    <row r="4793" spans="1:1">
      <c r="A4793" s="74" t="s">
        <v>4623</v>
      </c>
    </row>
    <row r="4794" spans="1:1">
      <c r="A4794" s="74" t="s">
        <v>4624</v>
      </c>
    </row>
    <row r="4795" spans="1:1">
      <c r="A4795" s="74" t="s">
        <v>4625</v>
      </c>
    </row>
    <row r="4796" spans="1:1">
      <c r="A4796" s="148">
        <v>45708</v>
      </c>
    </row>
    <row r="4797" spans="1:1">
      <c r="A4797" s="148">
        <v>45708</v>
      </c>
    </row>
    <row r="4798" spans="1:1">
      <c r="A4798" s="74" t="s">
        <v>3938</v>
      </c>
    </row>
    <row r="4800" spans="1:1">
      <c r="A4800" s="74" t="s">
        <v>2724</v>
      </c>
    </row>
    <row r="4801" spans="1:1">
      <c r="A4801" s="74" t="s">
        <v>4626</v>
      </c>
    </row>
    <row r="4802" spans="1:1">
      <c r="A4802" s="74" t="s">
        <v>4627</v>
      </c>
    </row>
    <row r="4803" spans="1:1">
      <c r="A4803" s="74" t="s">
        <v>4628</v>
      </c>
    </row>
    <row r="4804" spans="1:1">
      <c r="A4804" s="148">
        <v>45708</v>
      </c>
    </row>
    <row r="4805" spans="1:1">
      <c r="A4805" s="148">
        <v>45708</v>
      </c>
    </row>
    <row r="4806" spans="1:1">
      <c r="A4806" s="74" t="s">
        <v>4629</v>
      </c>
    </row>
    <row r="4808" spans="1:1">
      <c r="A4808" s="74" t="s">
        <v>2724</v>
      </c>
    </row>
    <row r="4809" spans="1:1">
      <c r="A4809" s="74" t="s">
        <v>4630</v>
      </c>
    </row>
    <row r="4810" spans="1:1">
      <c r="A4810" s="74" t="s">
        <v>4631</v>
      </c>
    </row>
    <row r="4811" spans="1:1">
      <c r="A4811" s="74" t="s">
        <v>4632</v>
      </c>
    </row>
    <row r="4812" spans="1:1">
      <c r="A4812" s="148">
        <v>45708</v>
      </c>
    </row>
    <row r="4813" spans="1:1">
      <c r="A4813" s="148">
        <v>45708</v>
      </c>
    </row>
    <row r="4814" spans="1:1">
      <c r="A4814" s="74" t="s">
        <v>4633</v>
      </c>
    </row>
    <row r="4816" spans="1:1">
      <c r="A4816" s="74" t="s">
        <v>2724</v>
      </c>
    </row>
    <row r="4817" spans="1:1">
      <c r="A4817" s="74" t="s">
        <v>4634</v>
      </c>
    </row>
    <row r="4818" spans="1:1">
      <c r="A4818" s="74" t="s">
        <v>4635</v>
      </c>
    </row>
    <row r="4819" spans="1:1">
      <c r="A4819" s="74" t="s">
        <v>4635</v>
      </c>
    </row>
    <row r="4820" spans="1:1">
      <c r="A4820" s="148">
        <v>45708</v>
      </c>
    </row>
    <row r="4821" spans="1:1">
      <c r="A4821" s="148">
        <v>45708</v>
      </c>
    </row>
    <row r="4822" spans="1:1">
      <c r="A4822" s="74" t="s">
        <v>4636</v>
      </c>
    </row>
    <row r="4824" spans="1:1">
      <c r="A4824" s="74" t="s">
        <v>2724</v>
      </c>
    </row>
    <row r="4825" spans="1:1">
      <c r="A4825" s="74" t="s">
        <v>4637</v>
      </c>
    </row>
    <row r="4826" spans="1:1">
      <c r="A4826" s="74" t="s">
        <v>4638</v>
      </c>
    </row>
    <row r="4827" spans="1:1">
      <c r="A4827" s="74" t="s">
        <v>4639</v>
      </c>
    </row>
    <row r="4828" spans="1:1">
      <c r="A4828" s="148">
        <v>45708</v>
      </c>
    </row>
    <row r="4829" spans="1:1">
      <c r="A4829" s="148">
        <v>45708</v>
      </c>
    </row>
    <row r="4830" spans="1:1">
      <c r="A4830" s="74" t="s">
        <v>4640</v>
      </c>
    </row>
    <row r="4832" spans="1:1">
      <c r="A4832" s="74" t="s">
        <v>2724</v>
      </c>
    </row>
    <row r="4833" spans="1:1">
      <c r="A4833" s="74" t="s">
        <v>4641</v>
      </c>
    </row>
    <row r="4834" spans="1:1">
      <c r="A4834" s="74" t="s">
        <v>4642</v>
      </c>
    </row>
    <row r="4835" spans="1:1">
      <c r="A4835" s="74" t="s">
        <v>4643</v>
      </c>
    </row>
    <row r="4836" spans="1:1">
      <c r="A4836" s="148">
        <v>45708</v>
      </c>
    </row>
    <row r="4837" spans="1:1">
      <c r="A4837" s="148">
        <v>45708</v>
      </c>
    </row>
    <row r="4838" spans="1:1">
      <c r="A4838" s="74" t="s">
        <v>4644</v>
      </c>
    </row>
    <row r="4840" spans="1:1">
      <c r="A4840" s="74" t="s">
        <v>2724</v>
      </c>
    </row>
    <row r="4841" spans="1:1">
      <c r="A4841" s="74" t="s">
        <v>4645</v>
      </c>
    </row>
    <row r="4842" spans="1:1">
      <c r="A4842" s="74" t="s">
        <v>4646</v>
      </c>
    </row>
    <row r="4843" spans="1:1">
      <c r="A4843" s="74" t="s">
        <v>4647</v>
      </c>
    </row>
    <row r="4844" spans="1:1">
      <c r="A4844" s="148">
        <v>45702</v>
      </c>
    </row>
    <row r="4845" spans="1:1">
      <c r="A4845" s="148">
        <v>45702</v>
      </c>
    </row>
    <row r="4846" spans="1:1">
      <c r="A4846" s="74" t="s">
        <v>4648</v>
      </c>
    </row>
    <row r="4848" spans="1:1">
      <c r="A4848" s="74" t="s">
        <v>2724</v>
      </c>
    </row>
    <row r="4849" spans="1:1">
      <c r="A4849" s="74" t="s">
        <v>4649</v>
      </c>
    </row>
    <row r="4850" spans="1:1">
      <c r="A4850" s="74" t="s">
        <v>4650</v>
      </c>
    </row>
    <row r="4851" spans="1:1">
      <c r="A4851" s="74" t="s">
        <v>2323</v>
      </c>
    </row>
    <row r="4852" spans="1:1">
      <c r="A4852" s="148">
        <v>45702</v>
      </c>
    </row>
    <row r="4853" spans="1:1">
      <c r="A4853" s="148">
        <v>45702</v>
      </c>
    </row>
    <row r="4854" spans="1:1">
      <c r="A4854" s="74" t="s">
        <v>3751</v>
      </c>
    </row>
    <row r="4856" spans="1:1">
      <c r="A4856" s="74" t="s">
        <v>2724</v>
      </c>
    </row>
    <row r="4857" spans="1:1">
      <c r="A4857" s="74" t="s">
        <v>4651</v>
      </c>
    </row>
    <row r="4858" spans="1:1">
      <c r="A4858" s="74" t="s">
        <v>4652</v>
      </c>
    </row>
    <row r="4859" spans="1:1">
      <c r="A4859" s="74" t="s">
        <v>2322</v>
      </c>
    </row>
    <row r="4860" spans="1:1">
      <c r="A4860" s="148">
        <v>45702</v>
      </c>
    </row>
    <row r="4861" spans="1:1">
      <c r="A4861" s="148">
        <v>45702</v>
      </c>
    </row>
    <row r="4862" spans="1:1">
      <c r="A4862" s="74" t="s">
        <v>4653</v>
      </c>
    </row>
    <row r="4864" spans="1:1">
      <c r="A4864" s="74" t="s">
        <v>2724</v>
      </c>
    </row>
    <row r="4865" spans="1:1">
      <c r="A4865" s="74" t="s">
        <v>4654</v>
      </c>
    </row>
    <row r="4866" spans="1:1">
      <c r="A4866" s="74" t="s">
        <v>4655</v>
      </c>
    </row>
    <row r="4867" spans="1:1">
      <c r="A4867" s="74" t="s">
        <v>4656</v>
      </c>
    </row>
    <row r="4868" spans="1:1">
      <c r="A4868" s="148">
        <v>45702</v>
      </c>
    </row>
    <row r="4869" spans="1:1">
      <c r="A4869" s="148">
        <v>45702</v>
      </c>
    </row>
    <row r="4870" spans="1:1">
      <c r="A4870" s="74" t="s">
        <v>4657</v>
      </c>
    </row>
    <row r="4872" spans="1:1">
      <c r="A4872" s="74" t="s">
        <v>2724</v>
      </c>
    </row>
    <row r="4873" spans="1:1">
      <c r="A4873" s="74" t="s">
        <v>4658</v>
      </c>
    </row>
    <row r="4874" spans="1:1">
      <c r="A4874" s="74" t="s">
        <v>4659</v>
      </c>
    </row>
    <row r="4875" spans="1:1">
      <c r="A4875" s="74" t="s">
        <v>4660</v>
      </c>
    </row>
    <row r="4876" spans="1:1">
      <c r="A4876" s="148">
        <v>45702</v>
      </c>
    </row>
    <row r="4877" spans="1:1">
      <c r="A4877" s="148">
        <v>45702</v>
      </c>
    </row>
    <row r="4878" spans="1:1">
      <c r="A4878" s="74" t="s">
        <v>4661</v>
      </c>
    </row>
    <row r="4880" spans="1:1">
      <c r="A4880" s="74" t="s">
        <v>2724</v>
      </c>
    </row>
    <row r="4881" spans="1:1">
      <c r="A4881" s="74" t="s">
        <v>4662</v>
      </c>
    </row>
    <row r="4882" spans="1:1">
      <c r="A4882" s="74" t="s">
        <v>4663</v>
      </c>
    </row>
    <row r="4883" spans="1:1">
      <c r="A4883" s="74" t="s">
        <v>4664</v>
      </c>
    </row>
    <row r="4884" spans="1:1">
      <c r="A4884" s="148">
        <v>45702</v>
      </c>
    </row>
    <row r="4885" spans="1:1">
      <c r="A4885" s="148">
        <v>45702</v>
      </c>
    </row>
    <row r="4886" spans="1:1">
      <c r="A4886" s="74" t="s">
        <v>4665</v>
      </c>
    </row>
    <row r="4888" spans="1:1">
      <c r="A4888" s="74" t="s">
        <v>2724</v>
      </c>
    </row>
    <row r="4889" spans="1:1">
      <c r="A4889" s="74" t="s">
        <v>4666</v>
      </c>
    </row>
    <row r="4890" spans="1:1">
      <c r="A4890" s="74" t="s">
        <v>4667</v>
      </c>
    </row>
    <row r="4891" spans="1:1">
      <c r="A4891" s="74" t="s">
        <v>4668</v>
      </c>
    </row>
    <row r="4892" spans="1:1">
      <c r="A4892" s="148">
        <v>45702</v>
      </c>
    </row>
    <row r="4893" spans="1:1">
      <c r="A4893" s="148">
        <v>45702</v>
      </c>
    </row>
    <row r="4894" spans="1:1">
      <c r="A4894" s="74" t="s">
        <v>4669</v>
      </c>
    </row>
    <row r="4896" spans="1:1">
      <c r="A4896" s="74" t="s">
        <v>2724</v>
      </c>
    </row>
    <row r="4897" spans="1:1">
      <c r="A4897" s="74" t="s">
        <v>4670</v>
      </c>
    </row>
    <row r="4898" spans="1:1">
      <c r="A4898" s="74" t="s">
        <v>4671</v>
      </c>
    </row>
    <row r="4899" spans="1:1">
      <c r="A4899" s="74" t="s">
        <v>4672</v>
      </c>
    </row>
    <row r="4900" spans="1:1">
      <c r="A4900" s="148">
        <v>45702</v>
      </c>
    </row>
    <row r="4901" spans="1:1">
      <c r="A4901" s="148">
        <v>45702</v>
      </c>
    </row>
    <row r="4902" spans="1:1">
      <c r="A4902" s="74" t="s">
        <v>4673</v>
      </c>
    </row>
    <row r="4904" spans="1:1">
      <c r="A4904" s="74" t="s">
        <v>2724</v>
      </c>
    </row>
    <row r="4905" spans="1:1">
      <c r="A4905" s="74" t="s">
        <v>4674</v>
      </c>
    </row>
    <row r="4906" spans="1:1">
      <c r="A4906" s="74" t="s">
        <v>4675</v>
      </c>
    </row>
    <row r="4907" spans="1:1">
      <c r="A4907" s="74" t="s">
        <v>2315</v>
      </c>
    </row>
    <row r="4908" spans="1:1">
      <c r="A4908" s="148">
        <v>45702</v>
      </c>
    </row>
    <row r="4909" spans="1:1">
      <c r="A4909" s="148">
        <v>45702</v>
      </c>
    </row>
    <row r="4910" spans="1:1">
      <c r="A4910" s="74" t="s">
        <v>4676</v>
      </c>
    </row>
    <row r="4912" spans="1:1">
      <c r="A4912" s="74" t="s">
        <v>2724</v>
      </c>
    </row>
    <row r="4913" spans="1:1">
      <c r="A4913" s="74" t="s">
        <v>4677</v>
      </c>
    </row>
    <row r="4914" spans="1:1">
      <c r="A4914" s="74" t="s">
        <v>4678</v>
      </c>
    </row>
    <row r="4915" spans="1:1">
      <c r="A4915" s="74" t="s">
        <v>2313</v>
      </c>
    </row>
    <row r="4916" spans="1:1">
      <c r="A4916" s="148">
        <v>45702</v>
      </c>
    </row>
    <row r="4917" spans="1:1">
      <c r="A4917" s="148">
        <v>45702</v>
      </c>
    </row>
    <row r="4918" spans="1:1">
      <c r="A4918" s="74" t="s">
        <v>4679</v>
      </c>
    </row>
    <row r="4920" spans="1:1">
      <c r="A4920" s="74" t="s">
        <v>2724</v>
      </c>
    </row>
    <row r="4921" spans="1:1">
      <c r="A4921" s="74" t="s">
        <v>4680</v>
      </c>
    </row>
    <row r="4922" spans="1:1">
      <c r="A4922" s="74" t="s">
        <v>2311</v>
      </c>
    </row>
    <row r="4923" spans="1:1">
      <c r="A4923" s="74" t="s">
        <v>2311</v>
      </c>
    </row>
    <row r="4924" spans="1:1">
      <c r="A4924" s="148">
        <v>45702</v>
      </c>
    </row>
    <row r="4925" spans="1:1">
      <c r="A4925" s="148">
        <v>45702</v>
      </c>
    </row>
    <row r="4926" spans="1:1">
      <c r="A4926" s="74" t="s">
        <v>3397</v>
      </c>
    </row>
    <row r="4928" spans="1:1">
      <c r="A4928" s="74" t="s">
        <v>2724</v>
      </c>
    </row>
    <row r="4929" spans="1:1">
      <c r="A4929" s="74" t="s">
        <v>4681</v>
      </c>
    </row>
    <row r="4930" spans="1:1">
      <c r="A4930" s="74" t="s">
        <v>4682</v>
      </c>
    </row>
    <row r="4931" spans="1:1">
      <c r="A4931" s="74" t="s">
        <v>2310</v>
      </c>
    </row>
    <row r="4932" spans="1:1">
      <c r="A4932" s="148">
        <v>45702</v>
      </c>
    </row>
    <row r="4933" spans="1:1">
      <c r="A4933" s="148">
        <v>45702</v>
      </c>
    </row>
    <row r="4934" spans="1:1">
      <c r="A4934" s="74" t="s">
        <v>4683</v>
      </c>
    </row>
    <row r="4936" spans="1:1">
      <c r="A4936" s="74" t="s">
        <v>2724</v>
      </c>
    </row>
    <row r="4937" spans="1:1">
      <c r="A4937" s="74" t="s">
        <v>4684</v>
      </c>
    </row>
    <row r="4938" spans="1:1">
      <c r="A4938" s="74" t="s">
        <v>2309</v>
      </c>
    </row>
    <row r="4939" spans="1:1">
      <c r="A4939" s="74" t="s">
        <v>2309</v>
      </c>
    </row>
    <row r="4940" spans="1:1">
      <c r="A4940" s="148">
        <v>45702</v>
      </c>
    </row>
    <row r="4941" spans="1:1">
      <c r="A4941" s="148">
        <v>45702</v>
      </c>
    </row>
    <row r="4942" spans="1:1">
      <c r="A4942" s="74" t="s">
        <v>3603</v>
      </c>
    </row>
    <row r="4944" spans="1:1">
      <c r="A4944" s="74" t="s">
        <v>2724</v>
      </c>
    </row>
    <row r="4945" spans="1:1">
      <c r="A4945" s="74" t="s">
        <v>4685</v>
      </c>
    </row>
    <row r="4946" spans="1:1">
      <c r="A4946" s="74" t="s">
        <v>4686</v>
      </c>
    </row>
    <row r="4947" spans="1:1">
      <c r="A4947" s="74" t="s">
        <v>2308</v>
      </c>
    </row>
    <row r="4948" spans="1:1">
      <c r="A4948" s="148">
        <v>45702</v>
      </c>
    </row>
    <row r="4949" spans="1:1">
      <c r="A4949" s="148">
        <v>45702</v>
      </c>
    </row>
    <row r="4950" spans="1:1">
      <c r="A4950" s="74" t="s">
        <v>4687</v>
      </c>
    </row>
    <row r="4952" spans="1:1">
      <c r="A4952" s="74" t="s">
        <v>2724</v>
      </c>
    </row>
    <row r="4953" spans="1:1">
      <c r="A4953" s="74" t="s">
        <v>4688</v>
      </c>
    </row>
    <row r="4954" spans="1:1">
      <c r="A4954" s="74" t="s">
        <v>4689</v>
      </c>
    </row>
    <row r="4955" spans="1:1">
      <c r="A4955" s="74" t="s">
        <v>2307</v>
      </c>
    </row>
    <row r="4956" spans="1:1">
      <c r="A4956" s="148">
        <v>45702</v>
      </c>
    </row>
    <row r="4957" spans="1:1">
      <c r="A4957" s="148">
        <v>45702</v>
      </c>
    </row>
    <row r="4958" spans="1:1">
      <c r="A4958" s="74" t="s">
        <v>3498</v>
      </c>
    </row>
    <row r="4960" spans="1:1">
      <c r="A4960" s="74" t="s">
        <v>2724</v>
      </c>
    </row>
    <row r="4961" spans="1:1">
      <c r="A4961" s="74" t="s">
        <v>4690</v>
      </c>
    </row>
    <row r="4962" spans="1:1">
      <c r="A4962" s="74" t="s">
        <v>2306</v>
      </c>
    </row>
    <row r="4963" spans="1:1">
      <c r="A4963" s="74" t="s">
        <v>2306</v>
      </c>
    </row>
    <row r="4964" spans="1:1">
      <c r="A4964" s="148">
        <v>45702</v>
      </c>
    </row>
    <row r="4965" spans="1:1">
      <c r="A4965" s="148">
        <v>45702</v>
      </c>
    </row>
    <row r="4966" spans="1:1">
      <c r="A4966" s="74" t="s">
        <v>4362</v>
      </c>
    </row>
    <row r="4968" spans="1:1">
      <c r="A4968" s="74" t="s">
        <v>2724</v>
      </c>
    </row>
    <row r="4969" spans="1:1">
      <c r="A4969" s="74" t="s">
        <v>4691</v>
      </c>
    </row>
    <row r="4970" spans="1:1">
      <c r="A4970" s="74" t="s">
        <v>2305</v>
      </c>
    </row>
    <row r="4971" spans="1:1">
      <c r="A4971" s="74" t="s">
        <v>2305</v>
      </c>
    </row>
    <row r="4972" spans="1:1">
      <c r="A4972" s="148">
        <v>45702</v>
      </c>
    </row>
    <row r="4973" spans="1:1">
      <c r="A4973" s="148">
        <v>45702</v>
      </c>
    </row>
    <row r="4974" spans="1:1">
      <c r="A4974" s="74" t="s">
        <v>4692</v>
      </c>
    </row>
    <row r="4976" spans="1:1">
      <c r="A4976" s="74" t="s">
        <v>2724</v>
      </c>
    </row>
    <row r="4977" spans="1:1">
      <c r="A4977" s="74" t="s">
        <v>4693</v>
      </c>
    </row>
    <row r="4978" spans="1:1">
      <c r="A4978" s="74" t="s">
        <v>2304</v>
      </c>
    </row>
    <row r="4979" spans="1:1">
      <c r="A4979" s="74" t="s">
        <v>2304</v>
      </c>
    </row>
    <row r="4980" spans="1:1">
      <c r="A4980" s="148">
        <v>45702</v>
      </c>
    </row>
    <row r="4981" spans="1:1">
      <c r="A4981" s="148">
        <v>45702</v>
      </c>
    </row>
    <row r="4982" spans="1:1">
      <c r="A4982" s="74" t="s">
        <v>4183</v>
      </c>
    </row>
    <row r="4984" spans="1:1">
      <c r="A4984" s="74" t="s">
        <v>2724</v>
      </c>
    </row>
    <row r="4985" spans="1:1">
      <c r="A4985" s="74" t="s">
        <v>4694</v>
      </c>
    </row>
    <row r="4986" spans="1:1">
      <c r="A4986" s="74" t="s">
        <v>2303</v>
      </c>
    </row>
    <row r="4987" spans="1:1">
      <c r="A4987" s="74" t="s">
        <v>2303</v>
      </c>
    </row>
    <row r="4988" spans="1:1">
      <c r="A4988" s="148">
        <v>45702</v>
      </c>
    </row>
    <row r="4989" spans="1:1">
      <c r="A4989" s="148">
        <v>45702</v>
      </c>
    </row>
    <row r="4990" spans="1:1">
      <c r="A4990" s="74" t="s">
        <v>4695</v>
      </c>
    </row>
    <row r="4992" spans="1:1">
      <c r="A4992" s="74" t="s">
        <v>2724</v>
      </c>
    </row>
    <row r="4993" spans="1:1">
      <c r="A4993" s="74" t="s">
        <v>4696</v>
      </c>
    </row>
    <row r="4994" spans="1:1">
      <c r="A4994" s="74" t="s">
        <v>4697</v>
      </c>
    </row>
    <row r="4995" spans="1:1">
      <c r="A4995" s="74" t="s">
        <v>2301</v>
      </c>
    </row>
    <row r="4996" spans="1:1">
      <c r="A4996" s="148">
        <v>45702</v>
      </c>
    </row>
    <row r="4997" spans="1:1">
      <c r="A4997" s="148">
        <v>45702</v>
      </c>
    </row>
    <row r="4998" spans="1:1">
      <c r="A4998" s="74" t="s">
        <v>4698</v>
      </c>
    </row>
    <row r="5000" spans="1:1">
      <c r="A5000" s="74" t="s">
        <v>2724</v>
      </c>
    </row>
    <row r="5001" spans="1:1">
      <c r="A5001" s="74" t="s">
        <v>4699</v>
      </c>
    </row>
    <row r="5002" spans="1:1">
      <c r="A5002" s="74" t="s">
        <v>4700</v>
      </c>
    </row>
    <row r="5003" spans="1:1">
      <c r="A5003" s="74" t="s">
        <v>2300</v>
      </c>
    </row>
    <row r="5004" spans="1:1">
      <c r="A5004" s="148">
        <v>45702</v>
      </c>
    </row>
    <row r="5005" spans="1:1">
      <c r="A5005" s="148">
        <v>45702</v>
      </c>
    </row>
    <row r="5006" spans="1:1">
      <c r="A5006" s="74" t="s">
        <v>4701</v>
      </c>
    </row>
    <row r="5008" spans="1:1">
      <c r="A5008" s="74" t="s">
        <v>2724</v>
      </c>
    </row>
    <row r="5009" spans="1:1">
      <c r="A5009" s="74" t="s">
        <v>4702</v>
      </c>
    </row>
    <row r="5010" spans="1:1">
      <c r="A5010" s="74" t="s">
        <v>4703</v>
      </c>
    </row>
    <row r="5011" spans="1:1">
      <c r="A5011" s="74" t="s">
        <v>2299</v>
      </c>
    </row>
    <row r="5012" spans="1:1">
      <c r="A5012" s="148">
        <v>45702</v>
      </c>
    </row>
    <row r="5013" spans="1:1">
      <c r="A5013" s="148">
        <v>45702</v>
      </c>
    </row>
    <row r="5014" spans="1:1">
      <c r="A5014" s="74" t="s">
        <v>3836</v>
      </c>
    </row>
    <row r="5016" spans="1:1">
      <c r="A5016" s="74" t="s">
        <v>2724</v>
      </c>
    </row>
    <row r="5017" spans="1:1">
      <c r="A5017" s="74" t="s">
        <v>4704</v>
      </c>
    </row>
    <row r="5018" spans="1:1">
      <c r="A5018" s="74" t="s">
        <v>4705</v>
      </c>
    </row>
    <row r="5019" spans="1:1">
      <c r="A5019" s="74" t="s">
        <v>2298</v>
      </c>
    </row>
    <row r="5020" spans="1:1">
      <c r="A5020" s="148">
        <v>45702</v>
      </c>
    </row>
    <row r="5021" spans="1:1">
      <c r="A5021" s="148">
        <v>45702</v>
      </c>
    </row>
    <row r="5022" spans="1:1">
      <c r="A5022" s="74" t="s">
        <v>4706</v>
      </c>
    </row>
    <row r="5024" spans="1:1">
      <c r="A5024" s="74" t="s">
        <v>2724</v>
      </c>
    </row>
    <row r="5025" spans="1:1">
      <c r="A5025" s="74" t="s">
        <v>4707</v>
      </c>
    </row>
    <row r="5026" spans="1:1">
      <c r="A5026" s="74" t="s">
        <v>4708</v>
      </c>
    </row>
    <row r="5027" spans="1:1">
      <c r="A5027" s="74" t="s">
        <v>2297</v>
      </c>
    </row>
    <row r="5028" spans="1:1">
      <c r="A5028" s="148">
        <v>45702</v>
      </c>
    </row>
    <row r="5029" spans="1:1">
      <c r="A5029" s="148">
        <v>45702</v>
      </c>
    </row>
    <row r="5030" spans="1:1">
      <c r="A5030" s="74" t="s">
        <v>4709</v>
      </c>
    </row>
    <row r="5032" spans="1:1">
      <c r="A5032" s="74" t="s">
        <v>2724</v>
      </c>
    </row>
    <row r="5033" spans="1:1">
      <c r="A5033" s="74" t="s">
        <v>4710</v>
      </c>
    </row>
    <row r="5034" spans="1:1">
      <c r="A5034" s="74" t="s">
        <v>4711</v>
      </c>
    </row>
    <row r="5035" spans="1:1">
      <c r="A5035" s="74" t="s">
        <v>2296</v>
      </c>
    </row>
    <row r="5036" spans="1:1">
      <c r="A5036" s="148">
        <v>45702</v>
      </c>
    </row>
    <row r="5037" spans="1:1">
      <c r="A5037" s="148">
        <v>45702</v>
      </c>
    </row>
    <row r="5038" spans="1:1">
      <c r="A5038" s="74" t="s">
        <v>3306</v>
      </c>
    </row>
    <row r="5040" spans="1:1">
      <c r="A5040" s="74" t="s">
        <v>2724</v>
      </c>
    </row>
    <row r="5041" spans="1:1">
      <c r="A5041" s="74" t="s">
        <v>4712</v>
      </c>
    </row>
    <row r="5042" spans="1:1">
      <c r="A5042" s="74" t="s">
        <v>4713</v>
      </c>
    </row>
    <row r="5043" spans="1:1">
      <c r="A5043" s="74" t="s">
        <v>4713</v>
      </c>
    </row>
    <row r="5044" spans="1:1">
      <c r="A5044" s="148">
        <v>45700</v>
      </c>
    </row>
    <row r="5045" spans="1:1">
      <c r="A5045" s="148">
        <v>45700</v>
      </c>
    </row>
    <row r="5046" spans="1:1">
      <c r="A5046" s="74" t="s">
        <v>4714</v>
      </c>
    </row>
    <row r="5048" spans="1:1">
      <c r="A5048" s="74" t="s">
        <v>2724</v>
      </c>
    </row>
    <row r="5049" spans="1:1">
      <c r="A5049" s="74" t="s">
        <v>4715</v>
      </c>
    </row>
    <row r="5050" spans="1:1">
      <c r="A5050" s="74" t="s">
        <v>4716</v>
      </c>
    </row>
    <row r="5051" spans="1:1">
      <c r="A5051" s="74" t="s">
        <v>4716</v>
      </c>
    </row>
    <row r="5052" spans="1:1">
      <c r="A5052" s="148">
        <v>45698</v>
      </c>
    </row>
    <row r="5053" spans="1:1">
      <c r="A5053" s="148">
        <v>45698</v>
      </c>
    </row>
    <row r="5054" spans="1:1">
      <c r="A5054" s="74" t="s">
        <v>4717</v>
      </c>
    </row>
    <row r="5056" spans="1:1">
      <c r="A5056" s="74" t="s">
        <v>2724</v>
      </c>
    </row>
    <row r="5057" spans="1:1">
      <c r="A5057" s="74" t="s">
        <v>4718</v>
      </c>
    </row>
    <row r="5058" spans="1:1">
      <c r="A5058" s="74" t="s">
        <v>4719</v>
      </c>
    </row>
    <row r="5059" spans="1:1">
      <c r="A5059" s="74" t="s">
        <v>4719</v>
      </c>
    </row>
    <row r="5060" spans="1:1">
      <c r="A5060" s="148">
        <v>45697</v>
      </c>
    </row>
    <row r="5061" spans="1:1">
      <c r="A5061" s="148">
        <v>45697</v>
      </c>
    </row>
    <row r="5062" spans="1:1">
      <c r="A5062" s="74" t="s">
        <v>4720</v>
      </c>
    </row>
    <row r="5064" spans="1:1">
      <c r="A5064" s="74" t="s">
        <v>2724</v>
      </c>
    </row>
    <row r="5065" spans="1:1">
      <c r="A5065" s="74" t="s">
        <v>4721</v>
      </c>
    </row>
    <row r="5066" spans="1:1">
      <c r="A5066" s="74" t="s">
        <v>4722</v>
      </c>
    </row>
    <row r="5067" spans="1:1">
      <c r="A5067" s="74" t="s">
        <v>4723</v>
      </c>
    </row>
    <row r="5068" spans="1:1">
      <c r="A5068" s="148">
        <v>45687</v>
      </c>
    </row>
    <row r="5069" spans="1:1">
      <c r="A5069" s="148">
        <v>45687</v>
      </c>
    </row>
    <row r="5070" spans="1:1">
      <c r="A5070" s="74" t="s">
        <v>4724</v>
      </c>
    </row>
    <row r="5072" spans="1:1">
      <c r="A5072" s="74" t="s">
        <v>2724</v>
      </c>
    </row>
    <row r="5073" spans="1:1">
      <c r="A5073" s="74" t="s">
        <v>4725</v>
      </c>
    </row>
    <row r="5074" spans="1:1">
      <c r="A5074" s="74" t="s">
        <v>4726</v>
      </c>
    </row>
    <row r="5075" spans="1:1">
      <c r="A5075" s="74" t="s">
        <v>4726</v>
      </c>
    </row>
    <row r="5076" spans="1:1">
      <c r="A5076" s="148">
        <v>45686</v>
      </c>
    </row>
    <row r="5077" spans="1:1">
      <c r="A5077" s="148">
        <v>45686</v>
      </c>
    </row>
    <row r="5078" spans="1:1">
      <c r="A5078" s="74" t="s">
        <v>4727</v>
      </c>
    </row>
    <row r="5080" spans="1:1">
      <c r="A5080" s="74" t="s">
        <v>2724</v>
      </c>
    </row>
    <row r="5081" spans="1:1">
      <c r="A5081" s="74" t="s">
        <v>4728</v>
      </c>
    </row>
    <row r="5082" spans="1:1">
      <c r="A5082" s="74" t="s">
        <v>4729</v>
      </c>
    </row>
    <row r="5083" spans="1:1">
      <c r="A5083" s="74" t="s">
        <v>4729</v>
      </c>
    </row>
    <row r="5084" spans="1:1">
      <c r="A5084" s="148">
        <v>45685</v>
      </c>
    </row>
    <row r="5085" spans="1:1">
      <c r="A5085" s="148">
        <v>45685</v>
      </c>
    </row>
    <row r="5086" spans="1:1">
      <c r="A5086" s="74" t="s">
        <v>4692</v>
      </c>
    </row>
    <row r="5088" spans="1:1">
      <c r="A5088" s="74" t="s">
        <v>2724</v>
      </c>
    </row>
    <row r="5089" spans="1:1">
      <c r="A5089" s="74" t="s">
        <v>4730</v>
      </c>
    </row>
    <row r="5090" spans="1:1">
      <c r="A5090" s="74" t="s">
        <v>4731</v>
      </c>
    </row>
    <row r="5091" spans="1:1">
      <c r="A5091" s="74" t="s">
        <v>4731</v>
      </c>
    </row>
    <row r="5092" spans="1:1">
      <c r="A5092" s="148">
        <v>45685</v>
      </c>
    </row>
    <row r="5093" spans="1:1">
      <c r="A5093" s="148">
        <v>45685</v>
      </c>
    </row>
    <row r="5094" spans="1:1">
      <c r="A5094" s="74" t="s">
        <v>4732</v>
      </c>
    </row>
    <row r="5096" spans="1:1">
      <c r="A5096" s="74" t="s">
        <v>2724</v>
      </c>
    </row>
    <row r="5097" spans="1:1">
      <c r="A5097" s="74" t="s">
        <v>4733</v>
      </c>
    </row>
    <row r="5098" spans="1:1">
      <c r="A5098" s="74" t="s">
        <v>4734</v>
      </c>
    </row>
    <row r="5099" spans="1:1">
      <c r="A5099" s="74" t="s">
        <v>4734</v>
      </c>
    </row>
    <row r="5100" spans="1:1">
      <c r="A5100" s="148">
        <v>45685</v>
      </c>
    </row>
    <row r="5101" spans="1:1">
      <c r="A5101" s="148">
        <v>45685</v>
      </c>
    </row>
    <row r="5102" spans="1:1">
      <c r="A5102" s="74" t="s">
        <v>4735</v>
      </c>
    </row>
    <row r="5104" spans="1:1">
      <c r="A5104" s="74" t="s">
        <v>2724</v>
      </c>
    </row>
    <row r="5105" spans="1:1">
      <c r="A5105" s="74" t="s">
        <v>4736</v>
      </c>
    </row>
    <row r="5106" spans="1:1">
      <c r="A5106" s="74" t="s">
        <v>4737</v>
      </c>
    </row>
    <row r="5107" spans="1:1">
      <c r="A5107" s="74" t="s">
        <v>4737</v>
      </c>
    </row>
    <row r="5108" spans="1:1">
      <c r="A5108" s="148">
        <v>45685</v>
      </c>
    </row>
    <row r="5109" spans="1:1">
      <c r="A5109" s="148">
        <v>45685</v>
      </c>
    </row>
    <row r="5110" spans="1:1">
      <c r="A5110" s="74" t="s">
        <v>4738</v>
      </c>
    </row>
    <row r="5112" spans="1:1">
      <c r="A5112" s="74" t="s">
        <v>2724</v>
      </c>
    </row>
    <row r="5113" spans="1:1">
      <c r="A5113" s="74" t="s">
        <v>4739</v>
      </c>
    </row>
    <row r="5114" spans="1:1">
      <c r="A5114" s="74" t="s">
        <v>4740</v>
      </c>
    </row>
    <row r="5115" spans="1:1">
      <c r="A5115" s="74" t="s">
        <v>4740</v>
      </c>
    </row>
    <row r="5116" spans="1:1">
      <c r="A5116" s="148">
        <v>45685</v>
      </c>
    </row>
    <row r="5117" spans="1:1">
      <c r="A5117" s="148">
        <v>45685</v>
      </c>
    </row>
    <row r="5118" spans="1:1">
      <c r="A5118" s="74" t="s">
        <v>3666</v>
      </c>
    </row>
    <row r="5120" spans="1:1">
      <c r="A5120" s="74" t="s">
        <v>2724</v>
      </c>
    </row>
    <row r="5121" spans="1:1">
      <c r="A5121" s="74" t="s">
        <v>4741</v>
      </c>
    </row>
    <row r="5122" spans="1:1">
      <c r="A5122" s="74" t="s">
        <v>4742</v>
      </c>
    </row>
    <row r="5123" spans="1:1">
      <c r="A5123" s="74" t="s">
        <v>4742</v>
      </c>
    </row>
    <row r="5124" spans="1:1">
      <c r="A5124" s="148">
        <v>45685</v>
      </c>
    </row>
    <row r="5125" spans="1:1">
      <c r="A5125" s="148">
        <v>45685</v>
      </c>
    </row>
    <row r="5126" spans="1:1">
      <c r="A5126" s="74" t="s">
        <v>4743</v>
      </c>
    </row>
    <row r="5128" spans="1:1">
      <c r="A5128" s="74" t="s">
        <v>2724</v>
      </c>
    </row>
    <row r="5129" spans="1:1">
      <c r="A5129" s="74" t="s">
        <v>4744</v>
      </c>
    </row>
    <row r="5130" spans="1:1">
      <c r="A5130" s="74" t="s">
        <v>4745</v>
      </c>
    </row>
    <row r="5131" spans="1:1">
      <c r="A5131" s="74" t="s">
        <v>4746</v>
      </c>
    </row>
    <row r="5132" spans="1:1">
      <c r="A5132" s="148">
        <v>45685</v>
      </c>
    </row>
    <row r="5133" spans="1:1">
      <c r="A5133" s="148">
        <v>45685</v>
      </c>
    </row>
    <row r="5134" spans="1:1">
      <c r="A5134" s="74" t="s">
        <v>2821</v>
      </c>
    </row>
    <row r="5136" spans="1:1">
      <c r="A5136" s="74" t="s">
        <v>2724</v>
      </c>
    </row>
    <row r="5137" spans="1:1">
      <c r="A5137" s="74" t="s">
        <v>4747</v>
      </c>
    </row>
    <row r="5138" spans="1:1">
      <c r="A5138" s="74" t="s">
        <v>4748</v>
      </c>
    </row>
    <row r="5139" spans="1:1">
      <c r="A5139" s="74" t="s">
        <v>4748</v>
      </c>
    </row>
    <row r="5140" spans="1:1">
      <c r="A5140" s="148">
        <v>45685</v>
      </c>
    </row>
    <row r="5141" spans="1:1">
      <c r="A5141" s="148">
        <v>45685</v>
      </c>
    </row>
    <row r="5142" spans="1:1">
      <c r="A5142" s="74" t="s">
        <v>4749</v>
      </c>
    </row>
    <row r="5144" spans="1:1">
      <c r="A5144" s="74" t="s">
        <v>2724</v>
      </c>
    </row>
    <row r="5145" spans="1:1">
      <c r="A5145" s="74" t="s">
        <v>4750</v>
      </c>
    </row>
    <row r="5146" spans="1:1">
      <c r="A5146" s="74" t="s">
        <v>4751</v>
      </c>
    </row>
    <row r="5147" spans="1:1">
      <c r="A5147" s="74" t="s">
        <v>4752</v>
      </c>
    </row>
    <row r="5148" spans="1:1">
      <c r="A5148" s="148">
        <v>45685</v>
      </c>
    </row>
    <row r="5149" spans="1:1">
      <c r="A5149" s="148">
        <v>45685</v>
      </c>
    </row>
    <row r="5150" spans="1:1">
      <c r="A5150" s="74" t="s">
        <v>2719</v>
      </c>
    </row>
    <row r="5152" spans="1:1">
      <c r="A5152" s="74" t="s">
        <v>2724</v>
      </c>
    </row>
    <row r="5153" spans="1:1">
      <c r="A5153" s="74" t="s">
        <v>4753</v>
      </c>
    </row>
    <row r="5154" spans="1:1">
      <c r="A5154" s="74" t="s">
        <v>4754</v>
      </c>
    </row>
    <row r="5155" spans="1:1">
      <c r="A5155" s="74" t="s">
        <v>4755</v>
      </c>
    </row>
    <row r="5156" spans="1:1">
      <c r="A5156" s="148">
        <v>45685</v>
      </c>
    </row>
    <row r="5157" spans="1:1">
      <c r="A5157" s="148">
        <v>45685</v>
      </c>
    </row>
    <row r="5158" spans="1:1">
      <c r="A5158" s="74" t="s">
        <v>4756</v>
      </c>
    </row>
    <row r="5160" spans="1:1">
      <c r="A5160" s="74" t="s">
        <v>2724</v>
      </c>
    </row>
    <row r="5161" spans="1:1">
      <c r="A5161" s="74" t="s">
        <v>4757</v>
      </c>
    </row>
    <row r="5162" spans="1:1">
      <c r="A5162" s="74" t="s">
        <v>4758</v>
      </c>
    </row>
    <row r="5163" spans="1:1">
      <c r="A5163" s="74" t="s">
        <v>4758</v>
      </c>
    </row>
    <row r="5164" spans="1:1">
      <c r="A5164" s="148">
        <v>45685</v>
      </c>
    </row>
    <row r="5165" spans="1:1">
      <c r="A5165" s="148">
        <v>45685</v>
      </c>
    </row>
    <row r="5166" spans="1:1">
      <c r="A5166" s="74" t="s">
        <v>4759</v>
      </c>
    </row>
    <row r="5168" spans="1:1">
      <c r="A5168" s="74" t="s">
        <v>2724</v>
      </c>
    </row>
    <row r="5169" spans="1:1">
      <c r="A5169" s="74" t="s">
        <v>4760</v>
      </c>
    </row>
    <row r="5170" spans="1:1">
      <c r="A5170" s="74" t="s">
        <v>4761</v>
      </c>
    </row>
    <row r="5171" spans="1:1">
      <c r="A5171" s="74" t="s">
        <v>4762</v>
      </c>
    </row>
    <row r="5172" spans="1:1">
      <c r="A5172" s="148">
        <v>45685</v>
      </c>
    </row>
    <row r="5173" spans="1:1">
      <c r="A5173" s="148">
        <v>45685</v>
      </c>
    </row>
    <row r="5174" spans="1:1">
      <c r="A5174" s="74" t="s">
        <v>4763</v>
      </c>
    </row>
    <row r="5176" spans="1:1">
      <c r="A5176" s="74" t="s">
        <v>2724</v>
      </c>
    </row>
    <row r="5177" spans="1:1">
      <c r="A5177" s="74" t="s">
        <v>4764</v>
      </c>
    </row>
    <row r="5178" spans="1:1">
      <c r="A5178" s="74" t="s">
        <v>4765</v>
      </c>
    </row>
    <row r="5179" spans="1:1">
      <c r="A5179" s="74" t="s">
        <v>4765</v>
      </c>
    </row>
    <row r="5180" spans="1:1">
      <c r="A5180" s="148">
        <v>45685</v>
      </c>
    </row>
    <row r="5181" spans="1:1">
      <c r="A5181" s="148">
        <v>45685</v>
      </c>
    </row>
    <row r="5182" spans="1:1">
      <c r="A5182" s="74" t="s">
        <v>2982</v>
      </c>
    </row>
    <row r="5184" spans="1:1">
      <c r="A5184" s="74" t="s">
        <v>2724</v>
      </c>
    </row>
    <row r="5185" spans="1:1">
      <c r="A5185" s="74" t="s">
        <v>4766</v>
      </c>
    </row>
    <row r="5186" spans="1:1">
      <c r="A5186" s="74" t="s">
        <v>4767</v>
      </c>
    </row>
    <row r="5187" spans="1:1">
      <c r="A5187" s="74" t="s">
        <v>4768</v>
      </c>
    </row>
    <row r="5188" spans="1:1">
      <c r="A5188" s="148">
        <v>45685</v>
      </c>
    </row>
    <row r="5189" spans="1:1">
      <c r="A5189" s="148">
        <v>45685</v>
      </c>
    </row>
    <row r="5190" spans="1:1">
      <c r="A5190" s="74" t="s">
        <v>4769</v>
      </c>
    </row>
    <row r="5192" spans="1:1">
      <c r="A5192" s="74" t="s">
        <v>2724</v>
      </c>
    </row>
    <row r="5193" spans="1:1">
      <c r="A5193" s="74" t="s">
        <v>4770</v>
      </c>
    </row>
    <row r="5194" spans="1:1">
      <c r="A5194" s="74" t="s">
        <v>4771</v>
      </c>
    </row>
    <row r="5195" spans="1:1">
      <c r="A5195" s="74" t="s">
        <v>4772</v>
      </c>
    </row>
    <row r="5196" spans="1:1">
      <c r="A5196" s="148">
        <v>45685</v>
      </c>
    </row>
    <row r="5197" spans="1:1">
      <c r="A5197" s="148">
        <v>45685</v>
      </c>
    </row>
    <row r="5198" spans="1:1">
      <c r="A5198" s="74" t="s">
        <v>4773</v>
      </c>
    </row>
    <row r="5200" spans="1:1">
      <c r="A5200" s="74" t="s">
        <v>2724</v>
      </c>
    </row>
    <row r="5201" spans="1:1">
      <c r="A5201" s="74" t="s">
        <v>4774</v>
      </c>
    </row>
    <row r="5202" spans="1:1">
      <c r="A5202" s="74" t="s">
        <v>4775</v>
      </c>
    </row>
    <row r="5203" spans="1:1">
      <c r="A5203" s="74" t="s">
        <v>4776</v>
      </c>
    </row>
    <row r="5204" spans="1:1">
      <c r="A5204" s="148">
        <v>45685</v>
      </c>
    </row>
    <row r="5205" spans="1:1">
      <c r="A5205" s="148">
        <v>45685</v>
      </c>
    </row>
    <row r="5206" spans="1:1">
      <c r="A5206" s="74" t="s">
        <v>4777</v>
      </c>
    </row>
    <row r="5208" spans="1:1">
      <c r="A5208" s="74" t="s">
        <v>2724</v>
      </c>
    </row>
    <row r="5209" spans="1:1">
      <c r="A5209" s="74" t="s">
        <v>4778</v>
      </c>
    </row>
    <row r="5210" spans="1:1">
      <c r="A5210" s="74" t="s">
        <v>4779</v>
      </c>
    </row>
    <row r="5211" spans="1:1">
      <c r="A5211" s="74" t="s">
        <v>4780</v>
      </c>
    </row>
    <row r="5212" spans="1:1">
      <c r="A5212" s="148">
        <v>45685</v>
      </c>
    </row>
    <row r="5213" spans="1:1">
      <c r="A5213" s="148">
        <v>45685</v>
      </c>
    </row>
    <row r="5214" spans="1:1">
      <c r="A5214" s="74" t="s">
        <v>3107</v>
      </c>
    </row>
    <row r="5216" spans="1:1">
      <c r="A5216" s="74" t="s">
        <v>2724</v>
      </c>
    </row>
    <row r="5217" spans="1:1">
      <c r="A5217" s="74" t="s">
        <v>4781</v>
      </c>
    </row>
    <row r="5218" spans="1:1">
      <c r="A5218" s="74" t="s">
        <v>4782</v>
      </c>
    </row>
    <row r="5219" spans="1:1">
      <c r="A5219" s="74" t="s">
        <v>4783</v>
      </c>
    </row>
    <row r="5220" spans="1:1">
      <c r="A5220" s="148">
        <v>45685</v>
      </c>
    </row>
    <row r="5221" spans="1:1">
      <c r="A5221" s="148">
        <v>45685</v>
      </c>
    </row>
    <row r="5222" spans="1:1">
      <c r="A5222" s="74" t="s">
        <v>4784</v>
      </c>
    </row>
    <row r="5224" spans="1:1">
      <c r="A5224" s="74" t="s">
        <v>2724</v>
      </c>
    </row>
    <row r="5225" spans="1:1">
      <c r="A5225" s="74" t="s">
        <v>4785</v>
      </c>
    </row>
    <row r="5226" spans="1:1">
      <c r="A5226" s="74" t="s">
        <v>4786</v>
      </c>
    </row>
    <row r="5227" spans="1:1">
      <c r="A5227" s="74" t="s">
        <v>4786</v>
      </c>
    </row>
    <row r="5228" spans="1:1">
      <c r="A5228" s="148">
        <v>45685</v>
      </c>
    </row>
    <row r="5229" spans="1:1">
      <c r="A5229" s="148">
        <v>45685</v>
      </c>
    </row>
    <row r="5230" spans="1:1">
      <c r="A5230" s="74" t="s">
        <v>4787</v>
      </c>
    </row>
    <row r="5232" spans="1:1">
      <c r="A5232" s="74" t="s">
        <v>2724</v>
      </c>
    </row>
    <row r="5233" spans="1:1">
      <c r="A5233" s="74" t="s">
        <v>4788</v>
      </c>
    </row>
    <row r="5234" spans="1:1">
      <c r="A5234" s="74" t="s">
        <v>4789</v>
      </c>
    </row>
    <row r="5235" spans="1:1">
      <c r="A5235" s="74" t="s">
        <v>4790</v>
      </c>
    </row>
    <row r="5236" spans="1:1">
      <c r="A5236" s="148">
        <v>45685</v>
      </c>
    </row>
    <row r="5237" spans="1:1">
      <c r="A5237" s="148">
        <v>45685</v>
      </c>
    </row>
    <row r="5238" spans="1:1">
      <c r="A5238" s="74" t="s">
        <v>4791</v>
      </c>
    </row>
    <row r="5240" spans="1:1">
      <c r="A5240" s="74" t="s">
        <v>2724</v>
      </c>
    </row>
    <row r="5241" spans="1:1">
      <c r="A5241" s="74" t="s">
        <v>4792</v>
      </c>
    </row>
    <row r="5242" spans="1:1">
      <c r="A5242" s="74" t="s">
        <v>4793</v>
      </c>
    </row>
    <row r="5243" spans="1:1">
      <c r="A5243" s="74" t="s">
        <v>4794</v>
      </c>
    </row>
    <row r="5244" spans="1:1">
      <c r="A5244" s="148">
        <v>45685</v>
      </c>
    </row>
    <row r="5245" spans="1:1">
      <c r="A5245" s="148">
        <v>45685</v>
      </c>
    </row>
    <row r="5246" spans="1:1">
      <c r="A5246" s="74" t="s">
        <v>4795</v>
      </c>
    </row>
    <row r="5248" spans="1:1">
      <c r="A5248" s="74" t="s">
        <v>2724</v>
      </c>
    </row>
    <row r="5249" spans="1:1">
      <c r="A5249" s="74" t="s">
        <v>4796</v>
      </c>
    </row>
    <row r="5250" spans="1:1">
      <c r="A5250" s="74" t="s">
        <v>4797</v>
      </c>
    </row>
    <row r="5251" spans="1:1">
      <c r="A5251" s="74" t="s">
        <v>4797</v>
      </c>
    </row>
    <row r="5252" spans="1:1">
      <c r="A5252" s="148">
        <v>45685</v>
      </c>
    </row>
    <row r="5253" spans="1:1">
      <c r="A5253" s="148">
        <v>45685</v>
      </c>
    </row>
    <row r="5254" spans="1:1">
      <c r="A5254" s="74" t="s">
        <v>4798</v>
      </c>
    </row>
    <row r="5256" spans="1:1">
      <c r="A5256" s="74" t="s">
        <v>2724</v>
      </c>
    </row>
    <row r="5257" spans="1:1">
      <c r="A5257" s="74" t="s">
        <v>4799</v>
      </c>
    </row>
    <row r="5258" spans="1:1">
      <c r="A5258" s="74" t="s">
        <v>4800</v>
      </c>
    </row>
    <row r="5259" spans="1:1">
      <c r="A5259" s="74" t="s">
        <v>4800</v>
      </c>
    </row>
    <row r="5260" spans="1:1">
      <c r="A5260" s="148">
        <v>45685</v>
      </c>
    </row>
    <row r="5261" spans="1:1">
      <c r="A5261" s="148">
        <v>45685</v>
      </c>
    </row>
    <row r="5262" spans="1:1">
      <c r="A5262" s="74" t="s">
        <v>4801</v>
      </c>
    </row>
    <row r="5264" spans="1:1">
      <c r="A5264" s="74" t="s">
        <v>2724</v>
      </c>
    </row>
    <row r="5265" spans="1:1">
      <c r="A5265" s="74" t="s">
        <v>4802</v>
      </c>
    </row>
    <row r="5266" spans="1:1">
      <c r="A5266" s="74" t="s">
        <v>4803</v>
      </c>
    </row>
    <row r="5267" spans="1:1">
      <c r="A5267" s="74" t="s">
        <v>4804</v>
      </c>
    </row>
    <row r="5268" spans="1:1">
      <c r="A5268" s="148">
        <v>45685</v>
      </c>
    </row>
    <row r="5269" spans="1:1">
      <c r="A5269" s="148">
        <v>45685</v>
      </c>
    </row>
    <row r="5270" spans="1:1">
      <c r="A5270" s="74" t="s">
        <v>4805</v>
      </c>
    </row>
    <row r="5272" spans="1:1">
      <c r="A5272" s="74" t="s">
        <v>2724</v>
      </c>
    </row>
    <row r="5273" spans="1:1">
      <c r="A5273" s="74" t="s">
        <v>4806</v>
      </c>
    </row>
    <row r="5274" spans="1:1">
      <c r="A5274" s="74" t="s">
        <v>4807</v>
      </c>
    </row>
    <row r="5275" spans="1:1">
      <c r="A5275" s="74" t="s">
        <v>4808</v>
      </c>
    </row>
    <row r="5276" spans="1:1">
      <c r="A5276" s="148">
        <v>45685</v>
      </c>
    </row>
    <row r="5277" spans="1:1">
      <c r="A5277" s="148">
        <v>45685</v>
      </c>
    </row>
    <row r="5278" spans="1:1">
      <c r="A5278" s="74" t="s">
        <v>3860</v>
      </c>
    </row>
    <row r="5280" spans="1:1">
      <c r="A5280" s="74" t="s">
        <v>2724</v>
      </c>
    </row>
    <row r="5281" spans="1:1">
      <c r="A5281" s="74" t="s">
        <v>4809</v>
      </c>
    </row>
    <row r="5282" spans="1:1">
      <c r="A5282" s="74" t="s">
        <v>4810</v>
      </c>
    </row>
    <row r="5283" spans="1:1">
      <c r="A5283" s="74" t="s">
        <v>4811</v>
      </c>
    </row>
    <row r="5284" spans="1:1">
      <c r="A5284" s="148">
        <v>45685</v>
      </c>
    </row>
    <row r="5285" spans="1:1">
      <c r="A5285" s="148">
        <v>45685</v>
      </c>
    </row>
    <row r="5286" spans="1:1">
      <c r="A5286" s="74" t="s">
        <v>4812</v>
      </c>
    </row>
    <row r="5288" spans="1:1">
      <c r="A5288" s="74" t="s">
        <v>2724</v>
      </c>
    </row>
    <row r="5289" spans="1:1">
      <c r="A5289" s="74" t="s">
        <v>4813</v>
      </c>
    </row>
    <row r="5290" spans="1:1">
      <c r="A5290" s="74" t="s">
        <v>4814</v>
      </c>
    </row>
    <row r="5291" spans="1:1">
      <c r="A5291" s="74" t="s">
        <v>4815</v>
      </c>
    </row>
    <row r="5292" spans="1:1">
      <c r="A5292" s="148">
        <v>45685</v>
      </c>
    </row>
    <row r="5293" spans="1:1">
      <c r="A5293" s="148">
        <v>45685</v>
      </c>
    </row>
    <row r="5294" spans="1:1">
      <c r="A5294" s="74" t="s">
        <v>4816</v>
      </c>
    </row>
    <row r="5296" spans="1:1">
      <c r="A5296" s="74" t="s">
        <v>2724</v>
      </c>
    </row>
    <row r="5297" spans="1:1">
      <c r="A5297" s="74" t="s">
        <v>4817</v>
      </c>
    </row>
    <row r="5298" spans="1:1">
      <c r="A5298" s="74" t="s">
        <v>4818</v>
      </c>
    </row>
    <row r="5299" spans="1:1">
      <c r="A5299" s="74" t="s">
        <v>4819</v>
      </c>
    </row>
    <row r="5300" spans="1:1">
      <c r="A5300" s="148">
        <v>45685</v>
      </c>
    </row>
    <row r="5301" spans="1:1">
      <c r="A5301" s="148">
        <v>45685</v>
      </c>
    </row>
    <row r="5302" spans="1:1">
      <c r="A5302" s="74" t="s">
        <v>4820</v>
      </c>
    </row>
    <row r="5304" spans="1:1">
      <c r="A5304" s="74" t="s">
        <v>2724</v>
      </c>
    </row>
    <row r="5305" spans="1:1">
      <c r="A5305" s="74" t="s">
        <v>4821</v>
      </c>
    </row>
    <row r="5306" spans="1:1">
      <c r="A5306" s="74" t="s">
        <v>4822</v>
      </c>
    </row>
    <row r="5307" spans="1:1">
      <c r="A5307" s="74" t="s">
        <v>4822</v>
      </c>
    </row>
    <row r="5308" spans="1:1">
      <c r="A5308" s="148">
        <v>45685</v>
      </c>
    </row>
    <row r="5309" spans="1:1">
      <c r="A5309" s="148">
        <v>45685</v>
      </c>
    </row>
    <row r="5310" spans="1:1">
      <c r="A5310" s="74" t="s">
        <v>4823</v>
      </c>
    </row>
    <row r="5312" spans="1:1">
      <c r="A5312" s="74" t="s">
        <v>2724</v>
      </c>
    </row>
    <row r="5313" spans="1:1">
      <c r="A5313" s="74" t="s">
        <v>4824</v>
      </c>
    </row>
    <row r="5314" spans="1:1">
      <c r="A5314" s="74" t="s">
        <v>4825</v>
      </c>
    </row>
    <row r="5315" spans="1:1">
      <c r="A5315" s="74" t="s">
        <v>4826</v>
      </c>
    </row>
    <row r="5316" spans="1:1">
      <c r="A5316" s="148">
        <v>45685</v>
      </c>
    </row>
    <row r="5317" spans="1:1">
      <c r="A5317" s="148">
        <v>45685</v>
      </c>
    </row>
    <row r="5318" spans="1:1">
      <c r="A5318" s="74" t="s">
        <v>4827</v>
      </c>
    </row>
    <row r="5320" spans="1:1">
      <c r="A5320" s="74" t="s">
        <v>2724</v>
      </c>
    </row>
    <row r="5321" spans="1:1">
      <c r="A5321" s="74" t="s">
        <v>4828</v>
      </c>
    </row>
    <row r="5322" spans="1:1">
      <c r="A5322" s="74" t="s">
        <v>4829</v>
      </c>
    </row>
    <row r="5323" spans="1:1">
      <c r="A5323" s="74" t="s">
        <v>4830</v>
      </c>
    </row>
    <row r="5324" spans="1:1">
      <c r="A5324" s="148">
        <v>45685</v>
      </c>
    </row>
    <row r="5325" spans="1:1">
      <c r="A5325" s="148">
        <v>45685</v>
      </c>
    </row>
    <row r="5326" spans="1:1">
      <c r="A5326" s="74" t="s">
        <v>3455</v>
      </c>
    </row>
    <row r="5328" spans="1:1">
      <c r="A5328" s="74" t="s">
        <v>2724</v>
      </c>
    </row>
    <row r="5329" spans="1:1">
      <c r="A5329" s="74" t="s">
        <v>4831</v>
      </c>
    </row>
    <row r="5330" spans="1:1">
      <c r="A5330" s="74" t="s">
        <v>4832</v>
      </c>
    </row>
    <row r="5331" spans="1:1">
      <c r="A5331" s="74" t="s">
        <v>4833</v>
      </c>
    </row>
    <row r="5332" spans="1:1">
      <c r="A5332" s="148">
        <v>45685</v>
      </c>
    </row>
    <row r="5333" spans="1:1">
      <c r="A5333" s="148">
        <v>45685</v>
      </c>
    </row>
    <row r="5334" spans="1:1">
      <c r="A5334" s="74" t="s">
        <v>4834</v>
      </c>
    </row>
    <row r="5336" spans="1:1">
      <c r="A5336" s="74" t="s">
        <v>2724</v>
      </c>
    </row>
    <row r="5337" spans="1:1">
      <c r="A5337" s="74" t="s">
        <v>4835</v>
      </c>
    </row>
    <row r="5338" spans="1:1">
      <c r="A5338" s="74" t="s">
        <v>4836</v>
      </c>
    </row>
    <row r="5339" spans="1:1">
      <c r="A5339" s="74" t="s">
        <v>4836</v>
      </c>
    </row>
    <row r="5340" spans="1:1">
      <c r="A5340" s="148">
        <v>45685</v>
      </c>
    </row>
    <row r="5341" spans="1:1">
      <c r="A5341" s="148">
        <v>45685</v>
      </c>
    </row>
    <row r="5342" spans="1:1">
      <c r="A5342" s="74" t="s">
        <v>3029</v>
      </c>
    </row>
    <row r="5344" spans="1:1">
      <c r="A5344" s="74" t="s">
        <v>2724</v>
      </c>
    </row>
    <row r="5345" spans="1:1">
      <c r="A5345" s="74" t="s">
        <v>4837</v>
      </c>
    </row>
    <row r="5346" spans="1:1">
      <c r="A5346" s="74" t="s">
        <v>4838</v>
      </c>
    </row>
    <row r="5347" spans="1:1">
      <c r="A5347" s="74" t="s">
        <v>4839</v>
      </c>
    </row>
    <row r="5348" spans="1:1">
      <c r="A5348" s="148">
        <v>45685</v>
      </c>
    </row>
    <row r="5349" spans="1:1">
      <c r="A5349" s="148">
        <v>45685</v>
      </c>
    </row>
    <row r="5350" spans="1:1">
      <c r="A5350" s="74" t="s">
        <v>4840</v>
      </c>
    </row>
    <row r="5352" spans="1:1">
      <c r="A5352" s="74" t="s">
        <v>2724</v>
      </c>
    </row>
    <row r="5353" spans="1:1">
      <c r="A5353" s="74" t="s">
        <v>4841</v>
      </c>
    </row>
    <row r="5354" spans="1:1">
      <c r="A5354" s="74" t="s">
        <v>4842</v>
      </c>
    </row>
    <row r="5355" spans="1:1">
      <c r="A5355" s="74" t="s">
        <v>4842</v>
      </c>
    </row>
    <row r="5356" spans="1:1">
      <c r="A5356" s="148">
        <v>45685</v>
      </c>
    </row>
    <row r="5357" spans="1:1">
      <c r="A5357" s="148">
        <v>45685</v>
      </c>
    </row>
    <row r="5358" spans="1:1">
      <c r="A5358" s="74" t="s">
        <v>4843</v>
      </c>
    </row>
    <row r="5360" spans="1:1">
      <c r="A5360" s="74" t="s">
        <v>2724</v>
      </c>
    </row>
    <row r="5361" spans="1:1">
      <c r="A5361" s="74" t="s">
        <v>4844</v>
      </c>
    </row>
    <row r="5362" spans="1:1">
      <c r="A5362" s="74" t="s">
        <v>4845</v>
      </c>
    </row>
    <row r="5363" spans="1:1">
      <c r="A5363" s="74" t="s">
        <v>4846</v>
      </c>
    </row>
    <row r="5364" spans="1:1">
      <c r="A5364" s="148">
        <v>45685</v>
      </c>
    </row>
    <row r="5365" spans="1:1">
      <c r="A5365" s="148">
        <v>45685</v>
      </c>
    </row>
    <row r="5366" spans="1:1">
      <c r="A5366" s="74" t="s">
        <v>4847</v>
      </c>
    </row>
    <row r="5368" spans="1:1">
      <c r="A5368" s="74" t="s">
        <v>2724</v>
      </c>
    </row>
    <row r="5369" spans="1:1">
      <c r="A5369" s="74" t="s">
        <v>4848</v>
      </c>
    </row>
    <row r="5370" spans="1:1">
      <c r="A5370" s="74" t="s">
        <v>4849</v>
      </c>
    </row>
    <row r="5371" spans="1:1">
      <c r="A5371" s="74" t="s">
        <v>4850</v>
      </c>
    </row>
    <row r="5372" spans="1:1">
      <c r="A5372" s="148">
        <v>45685</v>
      </c>
    </row>
    <row r="5373" spans="1:1">
      <c r="A5373" s="148">
        <v>45685</v>
      </c>
    </row>
    <row r="5374" spans="1:1">
      <c r="A5374" s="74" t="s">
        <v>2732</v>
      </c>
    </row>
    <row r="5376" spans="1:1">
      <c r="A5376" s="74" t="s">
        <v>2724</v>
      </c>
    </row>
    <row r="5377" spans="1:1">
      <c r="A5377" s="74" t="s">
        <v>4851</v>
      </c>
    </row>
    <row r="5378" spans="1:1">
      <c r="A5378" s="74" t="s">
        <v>4852</v>
      </c>
    </row>
    <row r="5379" spans="1:1">
      <c r="A5379" s="74" t="s">
        <v>4853</v>
      </c>
    </row>
    <row r="5380" spans="1:1">
      <c r="A5380" s="148">
        <v>45685</v>
      </c>
    </row>
    <row r="5381" spans="1:1">
      <c r="A5381" s="148">
        <v>45685</v>
      </c>
    </row>
    <row r="5382" spans="1:1">
      <c r="A5382" s="74" t="s">
        <v>4854</v>
      </c>
    </row>
    <row r="5384" spans="1:1">
      <c r="A5384" s="74" t="s">
        <v>2724</v>
      </c>
    </row>
    <row r="5385" spans="1:1">
      <c r="A5385" s="74" t="s">
        <v>4855</v>
      </c>
    </row>
    <row r="5386" spans="1:1">
      <c r="A5386" s="74" t="s">
        <v>4856</v>
      </c>
    </row>
    <row r="5387" spans="1:1">
      <c r="A5387" s="74" t="s">
        <v>4857</v>
      </c>
    </row>
    <row r="5388" spans="1:1">
      <c r="A5388" s="148">
        <v>45685</v>
      </c>
    </row>
    <row r="5389" spans="1:1">
      <c r="A5389" s="148">
        <v>45685</v>
      </c>
    </row>
    <row r="5390" spans="1:1">
      <c r="A5390" s="74" t="s">
        <v>4858</v>
      </c>
    </row>
    <row r="5392" spans="1:1">
      <c r="A5392" s="74" t="s">
        <v>2724</v>
      </c>
    </row>
    <row r="5393" spans="1:1">
      <c r="A5393" s="74" t="s">
        <v>4859</v>
      </c>
    </row>
    <row r="5394" spans="1:1">
      <c r="A5394" s="74" t="s">
        <v>4860</v>
      </c>
    </row>
    <row r="5395" spans="1:1">
      <c r="A5395" s="74" t="s">
        <v>4860</v>
      </c>
    </row>
    <row r="5396" spans="1:1">
      <c r="A5396" s="148">
        <v>45685</v>
      </c>
    </row>
    <row r="5397" spans="1:1">
      <c r="A5397" s="148">
        <v>45685</v>
      </c>
    </row>
    <row r="5398" spans="1:1">
      <c r="A5398" s="74" t="s">
        <v>4861</v>
      </c>
    </row>
    <row r="5400" spans="1:1">
      <c r="A5400" s="74" t="s">
        <v>2724</v>
      </c>
    </row>
    <row r="5401" spans="1:1">
      <c r="A5401" s="74" t="s">
        <v>4862</v>
      </c>
    </row>
    <row r="5402" spans="1:1">
      <c r="A5402" s="74" t="s">
        <v>4863</v>
      </c>
    </row>
    <row r="5403" spans="1:1">
      <c r="A5403" s="74" t="s">
        <v>4863</v>
      </c>
    </row>
    <row r="5404" spans="1:1">
      <c r="A5404" s="148">
        <v>45685</v>
      </c>
    </row>
    <row r="5405" spans="1:1">
      <c r="A5405" s="148">
        <v>45685</v>
      </c>
    </row>
    <row r="5406" spans="1:1">
      <c r="A5406" s="74" t="s">
        <v>2881</v>
      </c>
    </row>
    <row r="5408" spans="1:1">
      <c r="A5408" s="74" t="s">
        <v>2724</v>
      </c>
    </row>
    <row r="5409" spans="1:1">
      <c r="A5409" s="74" t="s">
        <v>4864</v>
      </c>
    </row>
    <row r="5410" spans="1:1">
      <c r="A5410" s="74" t="s">
        <v>4865</v>
      </c>
    </row>
    <row r="5411" spans="1:1">
      <c r="A5411" s="74" t="s">
        <v>4866</v>
      </c>
    </row>
    <row r="5412" spans="1:1">
      <c r="A5412" s="148">
        <v>45685</v>
      </c>
    </row>
    <row r="5413" spans="1:1">
      <c r="A5413" s="148">
        <v>45685</v>
      </c>
    </row>
    <row r="5414" spans="1:1">
      <c r="A5414" s="74" t="s">
        <v>4867</v>
      </c>
    </row>
    <row r="5416" spans="1:1">
      <c r="A5416" s="74" t="s">
        <v>2724</v>
      </c>
    </row>
    <row r="5417" spans="1:1">
      <c r="A5417" s="74" t="s">
        <v>4868</v>
      </c>
    </row>
    <row r="5418" spans="1:1">
      <c r="A5418" s="74" t="s">
        <v>4869</v>
      </c>
    </row>
    <row r="5419" spans="1:1">
      <c r="A5419" s="74" t="s">
        <v>4869</v>
      </c>
    </row>
    <row r="5420" spans="1:1">
      <c r="A5420" s="148">
        <v>45685</v>
      </c>
    </row>
    <row r="5421" spans="1:1">
      <c r="A5421" s="148">
        <v>45685</v>
      </c>
    </row>
    <row r="5422" spans="1:1">
      <c r="A5422" s="74" t="s">
        <v>4870</v>
      </c>
    </row>
    <row r="5424" spans="1:1">
      <c r="A5424" s="74" t="s">
        <v>2724</v>
      </c>
    </row>
    <row r="5425" spans="1:1">
      <c r="A5425" s="74" t="s">
        <v>4871</v>
      </c>
    </row>
    <row r="5426" spans="1:1">
      <c r="A5426" s="74" t="s">
        <v>4872</v>
      </c>
    </row>
    <row r="5427" spans="1:1">
      <c r="A5427" s="74" t="s">
        <v>4872</v>
      </c>
    </row>
    <row r="5428" spans="1:1">
      <c r="A5428" s="148">
        <v>45685</v>
      </c>
    </row>
    <row r="5429" spans="1:1">
      <c r="A5429" s="148">
        <v>45685</v>
      </c>
    </row>
    <row r="5430" spans="1:1">
      <c r="A5430" s="74" t="s">
        <v>4362</v>
      </c>
    </row>
    <row r="5432" spans="1:1">
      <c r="A5432" s="74" t="s">
        <v>2724</v>
      </c>
    </row>
    <row r="5433" spans="1:1">
      <c r="A5433" s="74" t="s">
        <v>4873</v>
      </c>
    </row>
    <row r="5434" spans="1:1">
      <c r="A5434" s="74" t="s">
        <v>4874</v>
      </c>
    </row>
    <row r="5435" spans="1:1">
      <c r="A5435" s="74" t="s">
        <v>4874</v>
      </c>
    </row>
    <row r="5436" spans="1:1">
      <c r="A5436" s="148">
        <v>45685</v>
      </c>
    </row>
    <row r="5437" spans="1:1">
      <c r="A5437" s="148">
        <v>45685</v>
      </c>
    </row>
    <row r="5438" spans="1:1">
      <c r="A5438" s="74" t="s">
        <v>2787</v>
      </c>
    </row>
    <row r="5440" spans="1:1">
      <c r="A5440" s="74" t="s">
        <v>2724</v>
      </c>
    </row>
    <row r="5441" spans="1:1">
      <c r="A5441" s="74" t="s">
        <v>4875</v>
      </c>
    </row>
    <row r="5442" spans="1:1">
      <c r="A5442" s="74" t="s">
        <v>4876</v>
      </c>
    </row>
    <row r="5443" spans="1:1">
      <c r="A5443" s="74" t="s">
        <v>4876</v>
      </c>
    </row>
    <row r="5444" spans="1:1">
      <c r="A5444" s="148">
        <v>45685</v>
      </c>
    </row>
    <row r="5445" spans="1:1">
      <c r="A5445" s="148">
        <v>45685</v>
      </c>
    </row>
    <row r="5446" spans="1:1">
      <c r="A5446" s="74" t="s">
        <v>4877</v>
      </c>
    </row>
    <row r="5448" spans="1:1">
      <c r="A5448" s="74" t="s">
        <v>2724</v>
      </c>
    </row>
    <row r="5449" spans="1:1">
      <c r="A5449" s="74" t="s">
        <v>4878</v>
      </c>
    </row>
    <row r="5450" spans="1:1">
      <c r="A5450" s="74" t="s">
        <v>4879</v>
      </c>
    </row>
    <row r="5451" spans="1:1">
      <c r="A5451" s="74" t="s">
        <v>4880</v>
      </c>
    </row>
    <row r="5452" spans="1:1">
      <c r="A5452" s="148">
        <v>45685</v>
      </c>
    </row>
    <row r="5453" spans="1:1">
      <c r="A5453" s="148">
        <v>45685</v>
      </c>
    </row>
    <row r="5454" spans="1:1">
      <c r="A5454" s="74" t="s">
        <v>4881</v>
      </c>
    </row>
    <row r="5456" spans="1:1">
      <c r="A5456" s="74" t="s">
        <v>2724</v>
      </c>
    </row>
    <row r="5457" spans="1:1">
      <c r="A5457" s="74" t="s">
        <v>4882</v>
      </c>
    </row>
    <row r="5458" spans="1:1">
      <c r="A5458" s="74" t="s">
        <v>4883</v>
      </c>
    </row>
    <row r="5459" spans="1:1">
      <c r="A5459" s="74" t="s">
        <v>4883</v>
      </c>
    </row>
    <row r="5460" spans="1:1">
      <c r="A5460" s="148">
        <v>45685</v>
      </c>
    </row>
    <row r="5461" spans="1:1">
      <c r="A5461" s="148">
        <v>45685</v>
      </c>
    </row>
    <row r="5462" spans="1:1">
      <c r="A5462" s="74" t="s">
        <v>4884</v>
      </c>
    </row>
    <row r="5464" spans="1:1">
      <c r="A5464" s="74" t="s">
        <v>2724</v>
      </c>
    </row>
    <row r="5465" spans="1:1">
      <c r="A5465" s="74" t="s">
        <v>4885</v>
      </c>
    </row>
    <row r="5466" spans="1:1">
      <c r="A5466" s="74" t="s">
        <v>4886</v>
      </c>
    </row>
    <row r="5467" spans="1:1">
      <c r="A5467" s="74" t="s">
        <v>4886</v>
      </c>
    </row>
    <row r="5468" spans="1:1">
      <c r="A5468" s="148">
        <v>45685</v>
      </c>
    </row>
    <row r="5469" spans="1:1">
      <c r="A5469" s="148">
        <v>45685</v>
      </c>
    </row>
    <row r="5470" spans="1:1">
      <c r="A5470" s="74" t="s">
        <v>4887</v>
      </c>
    </row>
    <row r="5472" spans="1:1">
      <c r="A5472" s="74" t="s">
        <v>2724</v>
      </c>
    </row>
    <row r="5473" spans="1:1">
      <c r="A5473" s="74" t="s">
        <v>4888</v>
      </c>
    </row>
    <row r="5474" spans="1:1">
      <c r="A5474" s="74" t="s">
        <v>4889</v>
      </c>
    </row>
    <row r="5475" spans="1:1">
      <c r="A5475" s="74" t="s">
        <v>4889</v>
      </c>
    </row>
    <row r="5476" spans="1:1">
      <c r="A5476" s="148">
        <v>45685</v>
      </c>
    </row>
    <row r="5477" spans="1:1">
      <c r="A5477" s="148">
        <v>45685</v>
      </c>
    </row>
    <row r="5478" spans="1:1">
      <c r="A5478" s="74" t="s">
        <v>4890</v>
      </c>
    </row>
    <row r="5480" spans="1:1">
      <c r="A5480" s="74" t="s">
        <v>2724</v>
      </c>
    </row>
    <row r="5481" spans="1:1">
      <c r="A5481" s="74" t="s">
        <v>4891</v>
      </c>
    </row>
    <row r="5482" spans="1:1">
      <c r="A5482" s="74" t="s">
        <v>4892</v>
      </c>
    </row>
    <row r="5483" spans="1:1">
      <c r="A5483" s="74" t="s">
        <v>4892</v>
      </c>
    </row>
    <row r="5484" spans="1:1">
      <c r="A5484" s="148">
        <v>45685</v>
      </c>
    </row>
    <row r="5485" spans="1:1">
      <c r="A5485" s="148">
        <v>45685</v>
      </c>
    </row>
    <row r="5486" spans="1:1">
      <c r="A5486" s="74" t="s">
        <v>3235</v>
      </c>
    </row>
    <row r="5488" spans="1:1">
      <c r="A5488" s="74" t="s">
        <v>2724</v>
      </c>
    </row>
    <row r="5489" spans="1:1">
      <c r="A5489" s="74" t="s">
        <v>4893</v>
      </c>
    </row>
    <row r="5490" spans="1:1">
      <c r="A5490" s="74" t="s">
        <v>4894</v>
      </c>
    </row>
    <row r="5491" spans="1:1">
      <c r="A5491" s="74" t="s">
        <v>4894</v>
      </c>
    </row>
    <row r="5492" spans="1:1">
      <c r="A5492" s="148">
        <v>45685</v>
      </c>
    </row>
    <row r="5493" spans="1:1">
      <c r="A5493" s="148">
        <v>45685</v>
      </c>
    </row>
    <row r="5494" spans="1:1">
      <c r="A5494" s="74" t="s">
        <v>4895</v>
      </c>
    </row>
    <row r="5496" spans="1:1">
      <c r="A5496" s="74" t="s">
        <v>2724</v>
      </c>
    </row>
    <row r="5497" spans="1:1">
      <c r="A5497" s="74" t="s">
        <v>4896</v>
      </c>
    </row>
    <row r="5498" spans="1:1">
      <c r="A5498" s="74" t="s">
        <v>4897</v>
      </c>
    </row>
    <row r="5499" spans="1:1">
      <c r="A5499" s="74" t="s">
        <v>4897</v>
      </c>
    </row>
    <row r="5500" spans="1:1">
      <c r="A5500" s="148">
        <v>45685</v>
      </c>
    </row>
    <row r="5501" spans="1:1">
      <c r="A5501" s="148">
        <v>45685</v>
      </c>
    </row>
    <row r="5502" spans="1:1">
      <c r="A5502" s="74" t="s">
        <v>4077</v>
      </c>
    </row>
    <row r="5504" spans="1:1">
      <c r="A5504" s="74" t="s">
        <v>2724</v>
      </c>
    </row>
    <row r="5505" spans="1:1">
      <c r="A5505" s="74" t="s">
        <v>4898</v>
      </c>
    </row>
    <row r="5506" spans="1:1">
      <c r="A5506" s="74" t="s">
        <v>4899</v>
      </c>
    </row>
    <row r="5507" spans="1:1">
      <c r="A5507" s="74" t="s">
        <v>4899</v>
      </c>
    </row>
    <row r="5508" spans="1:1">
      <c r="A5508" s="148">
        <v>45685</v>
      </c>
    </row>
    <row r="5509" spans="1:1">
      <c r="A5509" s="148">
        <v>45685</v>
      </c>
    </row>
    <row r="5510" spans="1:1">
      <c r="A5510" s="74" t="s">
        <v>2982</v>
      </c>
    </row>
    <row r="5512" spans="1:1">
      <c r="A5512" s="74" t="s">
        <v>2724</v>
      </c>
    </row>
    <row r="5513" spans="1:1">
      <c r="A5513" s="74" t="s">
        <v>4900</v>
      </c>
    </row>
    <row r="5514" spans="1:1">
      <c r="A5514" s="74" t="s">
        <v>4901</v>
      </c>
    </row>
    <row r="5515" spans="1:1">
      <c r="A5515" s="74" t="s">
        <v>4901</v>
      </c>
    </row>
    <row r="5516" spans="1:1">
      <c r="A5516" s="148">
        <v>45685</v>
      </c>
    </row>
    <row r="5517" spans="1:1">
      <c r="A5517" s="148">
        <v>45685</v>
      </c>
    </row>
    <row r="5518" spans="1:1">
      <c r="A5518" s="74" t="s">
        <v>4902</v>
      </c>
    </row>
    <row r="5520" spans="1:1">
      <c r="A5520" s="74" t="s">
        <v>2724</v>
      </c>
    </row>
    <row r="5521" spans="1:1">
      <c r="A5521" s="74" t="s">
        <v>4903</v>
      </c>
    </row>
    <row r="5522" spans="1:1">
      <c r="A5522" s="74" t="s">
        <v>4904</v>
      </c>
    </row>
    <row r="5523" spans="1:1">
      <c r="A5523" s="74" t="s">
        <v>4905</v>
      </c>
    </row>
    <row r="5524" spans="1:1">
      <c r="A5524" s="148">
        <v>45685</v>
      </c>
    </row>
    <row r="5525" spans="1:1">
      <c r="A5525" s="148">
        <v>45685</v>
      </c>
    </row>
    <row r="5526" spans="1:1">
      <c r="A5526" s="74" t="s">
        <v>3836</v>
      </c>
    </row>
    <row r="5528" spans="1:1">
      <c r="A5528" s="74" t="s">
        <v>2724</v>
      </c>
    </row>
    <row r="5529" spans="1:1">
      <c r="A5529" s="74" t="s">
        <v>4906</v>
      </c>
    </row>
    <row r="5530" spans="1:1">
      <c r="A5530" s="74" t="s">
        <v>4907</v>
      </c>
    </row>
    <row r="5531" spans="1:1">
      <c r="A5531" s="74" t="s">
        <v>4907</v>
      </c>
    </row>
    <row r="5532" spans="1:1">
      <c r="A5532" s="148">
        <v>45685</v>
      </c>
    </row>
    <row r="5533" spans="1:1">
      <c r="A5533" s="148">
        <v>45685</v>
      </c>
    </row>
    <row r="5534" spans="1:1">
      <c r="A5534" s="74" t="s">
        <v>3686</v>
      </c>
    </row>
    <row r="5536" spans="1:1">
      <c r="A5536" s="74" t="s">
        <v>2724</v>
      </c>
    </row>
    <row r="5537" spans="1:1">
      <c r="A5537" s="74" t="s">
        <v>4908</v>
      </c>
    </row>
    <row r="5538" spans="1:1">
      <c r="A5538" s="74" t="s">
        <v>4909</v>
      </c>
    </row>
    <row r="5539" spans="1:1">
      <c r="A5539" s="74" t="s">
        <v>4909</v>
      </c>
    </row>
    <row r="5540" spans="1:1">
      <c r="A5540" s="148">
        <v>45685</v>
      </c>
    </row>
    <row r="5541" spans="1:1">
      <c r="A5541" s="148">
        <v>45685</v>
      </c>
    </row>
    <row r="5542" spans="1:1">
      <c r="A5542" s="74" t="s">
        <v>4910</v>
      </c>
    </row>
    <row r="5544" spans="1:1">
      <c r="A5544" s="74" t="s">
        <v>2724</v>
      </c>
    </row>
    <row r="5545" spans="1:1">
      <c r="A5545" s="74" t="s">
        <v>4911</v>
      </c>
    </row>
    <row r="5546" spans="1:1">
      <c r="A5546" s="74" t="s">
        <v>4912</v>
      </c>
    </row>
    <row r="5547" spans="1:1">
      <c r="A5547" s="74" t="s">
        <v>4912</v>
      </c>
    </row>
    <row r="5548" spans="1:1">
      <c r="A5548" s="148">
        <v>45685</v>
      </c>
    </row>
    <row r="5549" spans="1:1">
      <c r="A5549" s="148">
        <v>45685</v>
      </c>
    </row>
    <row r="5550" spans="1:1">
      <c r="A5550" s="74" t="s">
        <v>4913</v>
      </c>
    </row>
    <row r="5552" spans="1:1">
      <c r="A5552" s="74" t="s">
        <v>2724</v>
      </c>
    </row>
    <row r="5553" spans="1:1">
      <c r="A5553" s="74" t="s">
        <v>4914</v>
      </c>
    </row>
    <row r="5554" spans="1:1">
      <c r="A5554" s="74" t="s">
        <v>4915</v>
      </c>
    </row>
    <row r="5555" spans="1:1">
      <c r="A5555" s="74" t="s">
        <v>4915</v>
      </c>
    </row>
    <row r="5556" spans="1:1">
      <c r="A5556" s="148">
        <v>45685</v>
      </c>
    </row>
    <row r="5557" spans="1:1">
      <c r="A5557" s="148">
        <v>45685</v>
      </c>
    </row>
    <row r="5558" spans="1:1">
      <c r="A5558" s="74" t="s">
        <v>4916</v>
      </c>
    </row>
    <row r="5560" spans="1:1">
      <c r="A5560" s="74" t="s">
        <v>2724</v>
      </c>
    </row>
    <row r="5561" spans="1:1">
      <c r="A5561" s="74" t="s">
        <v>4917</v>
      </c>
    </row>
    <row r="5562" spans="1:1">
      <c r="A5562" s="74" t="s">
        <v>4918</v>
      </c>
    </row>
    <row r="5563" spans="1:1">
      <c r="A5563" s="74" t="s">
        <v>4919</v>
      </c>
    </row>
    <row r="5564" spans="1:1">
      <c r="A5564" s="148">
        <v>45685</v>
      </c>
    </row>
    <row r="5565" spans="1:1">
      <c r="A5565" s="148">
        <v>45685</v>
      </c>
    </row>
    <row r="5566" spans="1:1">
      <c r="A5566" s="74" t="s">
        <v>4920</v>
      </c>
    </row>
    <row r="5568" spans="1:1">
      <c r="A5568" s="74" t="s">
        <v>2724</v>
      </c>
    </row>
    <row r="5569" spans="1:1">
      <c r="A5569" s="74" t="s">
        <v>4921</v>
      </c>
    </row>
    <row r="5570" spans="1:1">
      <c r="A5570" s="74" t="s">
        <v>4922</v>
      </c>
    </row>
    <row r="5571" spans="1:1">
      <c r="A5571" s="74" t="s">
        <v>4922</v>
      </c>
    </row>
    <row r="5572" spans="1:1">
      <c r="A5572" s="148">
        <v>45685</v>
      </c>
    </row>
    <row r="5573" spans="1:1">
      <c r="A5573" s="148">
        <v>45685</v>
      </c>
    </row>
    <row r="5574" spans="1:1">
      <c r="A5574" s="74" t="s">
        <v>3029</v>
      </c>
    </row>
    <row r="5576" spans="1:1">
      <c r="A5576" s="74" t="s">
        <v>2724</v>
      </c>
    </row>
    <row r="5577" spans="1:1">
      <c r="A5577" s="74" t="s">
        <v>4923</v>
      </c>
    </row>
    <row r="5578" spans="1:1">
      <c r="A5578" s="74" t="s">
        <v>4924</v>
      </c>
    </row>
    <row r="5579" spans="1:1">
      <c r="A5579" s="74" t="s">
        <v>4924</v>
      </c>
    </row>
    <row r="5580" spans="1:1">
      <c r="A5580" s="148">
        <v>45685</v>
      </c>
    </row>
    <row r="5581" spans="1:1">
      <c r="A5581" s="148">
        <v>45685</v>
      </c>
    </row>
    <row r="5582" spans="1:1">
      <c r="A5582" s="74" t="s">
        <v>4925</v>
      </c>
    </row>
    <row r="5584" spans="1:1">
      <c r="A5584" s="74" t="s">
        <v>2724</v>
      </c>
    </row>
    <row r="5585" spans="1:1">
      <c r="A5585" s="74" t="s">
        <v>4926</v>
      </c>
    </row>
    <row r="5586" spans="1:1">
      <c r="A5586" s="74" t="s">
        <v>4927</v>
      </c>
    </row>
    <row r="5587" spans="1:1">
      <c r="A5587" s="74" t="s">
        <v>4927</v>
      </c>
    </row>
    <row r="5588" spans="1:1">
      <c r="A5588" s="148">
        <v>45685</v>
      </c>
    </row>
    <row r="5589" spans="1:1">
      <c r="A5589" s="148">
        <v>45685</v>
      </c>
    </row>
    <row r="5590" spans="1:1">
      <c r="A5590" s="74" t="s">
        <v>4928</v>
      </c>
    </row>
    <row r="5592" spans="1:1">
      <c r="A5592" s="74" t="s">
        <v>2724</v>
      </c>
    </row>
    <row r="5593" spans="1:1">
      <c r="A5593" s="74" t="s">
        <v>4929</v>
      </c>
    </row>
    <row r="5594" spans="1:1">
      <c r="A5594" s="74" t="s">
        <v>4930</v>
      </c>
    </row>
    <row r="5595" spans="1:1">
      <c r="A5595" s="74" t="s">
        <v>4931</v>
      </c>
    </row>
    <row r="5596" spans="1:1">
      <c r="A5596" s="148">
        <v>45685</v>
      </c>
    </row>
    <row r="5597" spans="1:1">
      <c r="A5597" s="148">
        <v>45685</v>
      </c>
    </row>
    <row r="5598" spans="1:1">
      <c r="A5598" s="74" t="s">
        <v>4932</v>
      </c>
    </row>
    <row r="5600" spans="1:1">
      <c r="A5600" s="74" t="s">
        <v>2724</v>
      </c>
    </row>
    <row r="5601" spans="1:1">
      <c r="A5601" s="74" t="s">
        <v>4933</v>
      </c>
    </row>
    <row r="5602" spans="1:1">
      <c r="A5602" s="74" t="s">
        <v>4934</v>
      </c>
    </row>
    <row r="5603" spans="1:1">
      <c r="A5603" s="74" t="s">
        <v>4935</v>
      </c>
    </row>
    <row r="5604" spans="1:1">
      <c r="A5604" s="148">
        <v>45685</v>
      </c>
    </row>
    <row r="5605" spans="1:1">
      <c r="A5605" s="148">
        <v>45685</v>
      </c>
    </row>
    <row r="5606" spans="1:1">
      <c r="A5606" s="74" t="s">
        <v>4936</v>
      </c>
    </row>
    <row r="5608" spans="1:1">
      <c r="A5608" s="74" t="s">
        <v>2724</v>
      </c>
    </row>
    <row r="5609" spans="1:1">
      <c r="A5609" s="74" t="s">
        <v>4937</v>
      </c>
    </row>
    <row r="5610" spans="1:1">
      <c r="A5610" s="74" t="s">
        <v>4938</v>
      </c>
    </row>
    <row r="5611" spans="1:1">
      <c r="A5611" s="74" t="s">
        <v>4939</v>
      </c>
    </row>
    <row r="5612" spans="1:1">
      <c r="A5612" s="148">
        <v>45685</v>
      </c>
    </row>
    <row r="5613" spans="1:1">
      <c r="A5613" s="148">
        <v>45685</v>
      </c>
    </row>
    <row r="5614" spans="1:1">
      <c r="A5614" s="74" t="s">
        <v>4940</v>
      </c>
    </row>
    <row r="5616" spans="1:1">
      <c r="A5616" s="74" t="s">
        <v>2724</v>
      </c>
    </row>
    <row r="5617" spans="1:1">
      <c r="A5617" s="74" t="s">
        <v>4941</v>
      </c>
    </row>
    <row r="5618" spans="1:1">
      <c r="A5618" s="74" t="s">
        <v>4942</v>
      </c>
    </row>
    <row r="5619" spans="1:1">
      <c r="A5619" s="74" t="s">
        <v>4943</v>
      </c>
    </row>
    <row r="5620" spans="1:1">
      <c r="A5620" s="148">
        <v>45685</v>
      </c>
    </row>
    <row r="5621" spans="1:1">
      <c r="A5621" s="148">
        <v>45685</v>
      </c>
    </row>
    <row r="5622" spans="1:1">
      <c r="A5622" s="74" t="s">
        <v>4944</v>
      </c>
    </row>
    <row r="5624" spans="1:1">
      <c r="A5624" s="74" t="s">
        <v>2724</v>
      </c>
    </row>
    <row r="5625" spans="1:1">
      <c r="A5625" s="74" t="s">
        <v>4945</v>
      </c>
    </row>
    <row r="5626" spans="1:1">
      <c r="A5626" s="74" t="s">
        <v>4946</v>
      </c>
    </row>
    <row r="5627" spans="1:1">
      <c r="A5627" s="74" t="s">
        <v>4946</v>
      </c>
    </row>
    <row r="5628" spans="1:1">
      <c r="A5628" s="148">
        <v>45685</v>
      </c>
    </row>
    <row r="5629" spans="1:1">
      <c r="A5629" s="148">
        <v>45685</v>
      </c>
    </row>
    <row r="5630" spans="1:1">
      <c r="A5630" s="74" t="s">
        <v>4947</v>
      </c>
    </row>
    <row r="5632" spans="1:1">
      <c r="A5632" s="74" t="s">
        <v>2724</v>
      </c>
    </row>
    <row r="5633" spans="1:1">
      <c r="A5633" s="74" t="s">
        <v>4948</v>
      </c>
    </row>
    <row r="5634" spans="1:1">
      <c r="A5634" s="74" t="s">
        <v>4949</v>
      </c>
    </row>
    <row r="5635" spans="1:1">
      <c r="A5635" s="74" t="s">
        <v>4949</v>
      </c>
    </row>
    <row r="5636" spans="1:1">
      <c r="A5636" s="148">
        <v>45685</v>
      </c>
    </row>
    <row r="5637" spans="1:1">
      <c r="A5637" s="148">
        <v>45685</v>
      </c>
    </row>
    <row r="5638" spans="1:1">
      <c r="A5638" s="74" t="s">
        <v>2885</v>
      </c>
    </row>
    <row r="5640" spans="1:1">
      <c r="A5640" s="74" t="s">
        <v>2724</v>
      </c>
    </row>
    <row r="5641" spans="1:1">
      <c r="A5641" s="74" t="s">
        <v>4950</v>
      </c>
    </row>
    <row r="5642" spans="1:1">
      <c r="A5642" s="74" t="s">
        <v>4951</v>
      </c>
    </row>
    <row r="5643" spans="1:1">
      <c r="A5643" s="74" t="s">
        <v>4951</v>
      </c>
    </row>
    <row r="5644" spans="1:1">
      <c r="A5644" s="148">
        <v>45685</v>
      </c>
    </row>
    <row r="5645" spans="1:1">
      <c r="A5645" s="148">
        <v>45685</v>
      </c>
    </row>
    <row r="5646" spans="1:1">
      <c r="A5646" s="74" t="s">
        <v>2881</v>
      </c>
    </row>
    <row r="5648" spans="1:1">
      <c r="A5648" s="74" t="s">
        <v>2724</v>
      </c>
    </row>
    <row r="5649" spans="1:1">
      <c r="A5649" s="74" t="s">
        <v>4952</v>
      </c>
    </row>
    <row r="5650" spans="1:1">
      <c r="A5650" s="74" t="s">
        <v>4953</v>
      </c>
    </row>
    <row r="5651" spans="1:1">
      <c r="A5651" s="74" t="s">
        <v>4953</v>
      </c>
    </row>
    <row r="5652" spans="1:1">
      <c r="A5652" s="148">
        <v>45685</v>
      </c>
    </row>
    <row r="5653" spans="1:1">
      <c r="A5653" s="148">
        <v>45685</v>
      </c>
    </row>
    <row r="5654" spans="1:1">
      <c r="A5654" s="74" t="s">
        <v>4954</v>
      </c>
    </row>
    <row r="5656" spans="1:1">
      <c r="A5656" s="74" t="s">
        <v>2724</v>
      </c>
    </row>
    <row r="5657" spans="1:1">
      <c r="A5657" s="74" t="s">
        <v>4955</v>
      </c>
    </row>
    <row r="5658" spans="1:1">
      <c r="A5658" s="74" t="s">
        <v>4956</v>
      </c>
    </row>
    <row r="5659" spans="1:1">
      <c r="A5659" s="74" t="s">
        <v>4957</v>
      </c>
    </row>
    <row r="5660" spans="1:1">
      <c r="A5660" s="148">
        <v>45685</v>
      </c>
    </row>
    <row r="5661" spans="1:1">
      <c r="A5661" s="148">
        <v>45685</v>
      </c>
    </row>
    <row r="5662" spans="1:1">
      <c r="A5662" s="74" t="s">
        <v>4958</v>
      </c>
    </row>
    <row r="5664" spans="1:1">
      <c r="A5664" s="74" t="s">
        <v>2724</v>
      </c>
    </row>
    <row r="5665" spans="1:1">
      <c r="A5665" s="74" t="s">
        <v>4959</v>
      </c>
    </row>
    <row r="5666" spans="1:1">
      <c r="A5666" s="74" t="s">
        <v>4960</v>
      </c>
    </row>
    <row r="5667" spans="1:1">
      <c r="A5667" s="74" t="s">
        <v>4961</v>
      </c>
    </row>
    <row r="5668" spans="1:1">
      <c r="A5668" s="148">
        <v>45685</v>
      </c>
    </row>
    <row r="5669" spans="1:1">
      <c r="A5669" s="148">
        <v>45685</v>
      </c>
    </row>
    <row r="5670" spans="1:1">
      <c r="A5670" s="74" t="s">
        <v>4928</v>
      </c>
    </row>
    <row r="5672" spans="1:1">
      <c r="A5672" s="74" t="s">
        <v>2724</v>
      </c>
    </row>
    <row r="5673" spans="1:1">
      <c r="A5673" s="74" t="s">
        <v>4962</v>
      </c>
    </row>
    <row r="5674" spans="1:1">
      <c r="A5674" s="74" t="s">
        <v>4963</v>
      </c>
    </row>
    <row r="5675" spans="1:1">
      <c r="A5675" s="74" t="s">
        <v>4964</v>
      </c>
    </row>
    <row r="5676" spans="1:1">
      <c r="A5676" s="148">
        <v>45685</v>
      </c>
    </row>
    <row r="5677" spans="1:1">
      <c r="A5677" s="148">
        <v>45685</v>
      </c>
    </row>
    <row r="5678" spans="1:1">
      <c r="A5678" s="74" t="s">
        <v>4965</v>
      </c>
    </row>
    <row r="5680" spans="1:1">
      <c r="A5680" s="74" t="s">
        <v>2724</v>
      </c>
    </row>
    <row r="5681" spans="1:1">
      <c r="A5681" s="74" t="s">
        <v>4966</v>
      </c>
    </row>
    <row r="5682" spans="1:1">
      <c r="A5682" s="74" t="s">
        <v>4967</v>
      </c>
    </row>
    <row r="5683" spans="1:1">
      <c r="A5683" s="74" t="s">
        <v>4968</v>
      </c>
    </row>
    <row r="5684" spans="1:1">
      <c r="A5684" s="148">
        <v>45685</v>
      </c>
    </row>
    <row r="5685" spans="1:1">
      <c r="A5685" s="148">
        <v>45685</v>
      </c>
    </row>
    <row r="5686" spans="1:1">
      <c r="A5686" s="74" t="s">
        <v>3235</v>
      </c>
    </row>
    <row r="5688" spans="1:1">
      <c r="A5688" s="74" t="s">
        <v>2724</v>
      </c>
    </row>
    <row r="5689" spans="1:1">
      <c r="A5689" s="74" t="s">
        <v>4969</v>
      </c>
    </row>
    <row r="5690" spans="1:1">
      <c r="A5690" s="74" t="s">
        <v>4970</v>
      </c>
    </row>
    <row r="5691" spans="1:1">
      <c r="A5691" s="74" t="s">
        <v>4971</v>
      </c>
    </row>
    <row r="5692" spans="1:1">
      <c r="A5692" s="148">
        <v>45685</v>
      </c>
    </row>
    <row r="5693" spans="1:1">
      <c r="A5693" s="148">
        <v>45685</v>
      </c>
    </row>
    <row r="5694" spans="1:1">
      <c r="A5694" s="74" t="s">
        <v>4972</v>
      </c>
    </row>
    <row r="5696" spans="1:1">
      <c r="A5696" s="74" t="s">
        <v>2724</v>
      </c>
    </row>
    <row r="5697" spans="1:1">
      <c r="A5697" s="74" t="s">
        <v>4973</v>
      </c>
    </row>
    <row r="5698" spans="1:1">
      <c r="A5698" s="74" t="s">
        <v>4974</v>
      </c>
    </row>
    <row r="5699" spans="1:1">
      <c r="A5699" s="74" t="s">
        <v>4974</v>
      </c>
    </row>
    <row r="5700" spans="1:1">
      <c r="A5700" s="148">
        <v>45685</v>
      </c>
    </row>
    <row r="5701" spans="1:1">
      <c r="A5701" s="148">
        <v>45685</v>
      </c>
    </row>
    <row r="5702" spans="1:1">
      <c r="A5702" s="74" t="s">
        <v>4975</v>
      </c>
    </row>
    <row r="5704" spans="1:1">
      <c r="A5704" s="74" t="s">
        <v>2724</v>
      </c>
    </row>
    <row r="5705" spans="1:1">
      <c r="A5705" s="74" t="s">
        <v>4976</v>
      </c>
    </row>
    <row r="5706" spans="1:1">
      <c r="A5706" s="74" t="s">
        <v>4977</v>
      </c>
    </row>
    <row r="5707" spans="1:1">
      <c r="A5707" s="74" t="s">
        <v>4978</v>
      </c>
    </row>
    <row r="5708" spans="1:1">
      <c r="A5708" s="148">
        <v>45685</v>
      </c>
    </row>
    <row r="5709" spans="1:1">
      <c r="A5709" s="148">
        <v>45685</v>
      </c>
    </row>
    <row r="5710" spans="1:1">
      <c r="A5710" s="74" t="s">
        <v>3857</v>
      </c>
    </row>
    <row r="5712" spans="1:1">
      <c r="A5712" s="74" t="s">
        <v>2724</v>
      </c>
    </row>
    <row r="5713" spans="1:1">
      <c r="A5713" s="74" t="s">
        <v>4979</v>
      </c>
    </row>
    <row r="5714" spans="1:1">
      <c r="A5714" s="74" t="s">
        <v>4980</v>
      </c>
    </row>
    <row r="5715" spans="1:1">
      <c r="A5715" s="74" t="s">
        <v>4981</v>
      </c>
    </row>
    <row r="5716" spans="1:1">
      <c r="A5716" s="148">
        <v>45685</v>
      </c>
    </row>
    <row r="5717" spans="1:1">
      <c r="A5717" s="148">
        <v>45685</v>
      </c>
    </row>
    <row r="5718" spans="1:1">
      <c r="A5718" s="74" t="s">
        <v>4982</v>
      </c>
    </row>
    <row r="5720" spans="1:1">
      <c r="A5720" s="74" t="s">
        <v>2724</v>
      </c>
    </row>
    <row r="5721" spans="1:1">
      <c r="A5721" s="74" t="s">
        <v>4983</v>
      </c>
    </row>
    <row r="5722" spans="1:1">
      <c r="A5722" s="74" t="s">
        <v>4984</v>
      </c>
    </row>
    <row r="5723" spans="1:1">
      <c r="A5723" s="74" t="s">
        <v>4985</v>
      </c>
    </row>
    <row r="5724" spans="1:1">
      <c r="A5724" s="148">
        <v>45685</v>
      </c>
    </row>
    <row r="5725" spans="1:1">
      <c r="A5725" s="148">
        <v>45685</v>
      </c>
    </row>
    <row r="5726" spans="1:1">
      <c r="A5726" s="74" t="s">
        <v>4986</v>
      </c>
    </row>
    <row r="5728" spans="1:1">
      <c r="A5728" s="74" t="s">
        <v>2724</v>
      </c>
    </row>
    <row r="5729" spans="1:1">
      <c r="A5729" s="74" t="s">
        <v>4987</v>
      </c>
    </row>
    <row r="5731" spans="1:1">
      <c r="A5731" s="74" t="s">
        <v>3514</v>
      </c>
    </row>
    <row r="5732" spans="1:1">
      <c r="A5732" s="148">
        <v>45685</v>
      </c>
    </row>
    <row r="5733" spans="1:1">
      <c r="A5733" s="148">
        <v>45685</v>
      </c>
    </row>
    <row r="5734" spans="1:1">
      <c r="A5734" s="74" t="s">
        <v>4988</v>
      </c>
    </row>
    <row r="5736" spans="1:1">
      <c r="A5736" s="74" t="s">
        <v>2724</v>
      </c>
    </row>
    <row r="5737" spans="1:1">
      <c r="A5737" s="74" t="s">
        <v>3516</v>
      </c>
    </row>
    <row r="5738" spans="1:1">
      <c r="A5738" s="74" t="s">
        <v>4989</v>
      </c>
    </row>
    <row r="5739" spans="1:1">
      <c r="A5739" s="74" t="s">
        <v>4990</v>
      </c>
    </row>
    <row r="5740" spans="1:1">
      <c r="A5740" s="148">
        <v>45685</v>
      </c>
    </row>
    <row r="5741" spans="1:1">
      <c r="A5741" s="148">
        <v>45685</v>
      </c>
    </row>
    <row r="5742" spans="1:1">
      <c r="A5742" s="74" t="s">
        <v>4991</v>
      </c>
    </row>
    <row r="5744" spans="1:1">
      <c r="A5744" s="74" t="s">
        <v>2724</v>
      </c>
    </row>
    <row r="5745" spans="1:1">
      <c r="A5745" s="74" t="s">
        <v>4992</v>
      </c>
    </row>
    <row r="5746" spans="1:1">
      <c r="A5746" s="74" t="s">
        <v>4993</v>
      </c>
    </row>
    <row r="5747" spans="1:1">
      <c r="A5747" s="74" t="s">
        <v>4994</v>
      </c>
    </row>
    <row r="5748" spans="1:1">
      <c r="A5748" s="148">
        <v>45685</v>
      </c>
    </row>
    <row r="5749" spans="1:1">
      <c r="A5749" s="148">
        <v>45685</v>
      </c>
    </row>
    <row r="5750" spans="1:1">
      <c r="A5750" s="74" t="s">
        <v>4995</v>
      </c>
    </row>
    <row r="5752" spans="1:1">
      <c r="A5752" s="74" t="s">
        <v>2724</v>
      </c>
    </row>
    <row r="5753" spans="1:1">
      <c r="A5753" s="74" t="s">
        <v>4996</v>
      </c>
    </row>
    <row r="5754" spans="1:1">
      <c r="A5754" s="74" t="s">
        <v>4997</v>
      </c>
    </row>
    <row r="5755" spans="1:1">
      <c r="A5755" s="74" t="s">
        <v>4998</v>
      </c>
    </row>
    <row r="5756" spans="1:1">
      <c r="A5756" s="148">
        <v>45685</v>
      </c>
    </row>
    <row r="5757" spans="1:1">
      <c r="A5757" s="148">
        <v>45685</v>
      </c>
    </row>
    <row r="5758" spans="1:1">
      <c r="A5758" s="74" t="s">
        <v>4350</v>
      </c>
    </row>
    <row r="5760" spans="1:1">
      <c r="A5760" s="74" t="s">
        <v>2724</v>
      </c>
    </row>
    <row r="5761" spans="1:1">
      <c r="A5761" s="74" t="s">
        <v>4999</v>
      </c>
    </row>
    <row r="5762" spans="1:1">
      <c r="A5762" s="74" t="s">
        <v>5000</v>
      </c>
    </row>
    <row r="5763" spans="1:1">
      <c r="A5763" s="74" t="s">
        <v>5001</v>
      </c>
    </row>
    <row r="5764" spans="1:1">
      <c r="A5764" s="148">
        <v>45685</v>
      </c>
    </row>
    <row r="5765" spans="1:1">
      <c r="A5765" s="148">
        <v>45685</v>
      </c>
    </row>
    <row r="5766" spans="1:1">
      <c r="A5766" s="74" t="s">
        <v>5002</v>
      </c>
    </row>
    <row r="5768" spans="1:1">
      <c r="A5768" s="74" t="s">
        <v>2724</v>
      </c>
    </row>
    <row r="5769" spans="1:1">
      <c r="A5769" s="74" t="s">
        <v>5003</v>
      </c>
    </row>
    <row r="5770" spans="1:1">
      <c r="A5770" s="74" t="s">
        <v>5004</v>
      </c>
    </row>
    <row r="5771" spans="1:1">
      <c r="A5771" s="74" t="s">
        <v>5005</v>
      </c>
    </row>
    <row r="5772" spans="1:1">
      <c r="A5772" s="148">
        <v>45685</v>
      </c>
    </row>
    <row r="5773" spans="1:1">
      <c r="A5773" s="148">
        <v>45685</v>
      </c>
    </row>
    <row r="5774" spans="1:1">
      <c r="A5774" s="74" t="s">
        <v>5006</v>
      </c>
    </row>
    <row r="5776" spans="1:1">
      <c r="A5776" s="74" t="s">
        <v>2724</v>
      </c>
    </row>
    <row r="5777" spans="1:1">
      <c r="A5777" s="74" t="s">
        <v>5007</v>
      </c>
    </row>
    <row r="5778" spans="1:1">
      <c r="A5778" s="74" t="s">
        <v>5008</v>
      </c>
    </row>
    <row r="5779" spans="1:1">
      <c r="A5779" s="74" t="s">
        <v>5009</v>
      </c>
    </row>
    <row r="5780" spans="1:1">
      <c r="A5780" s="148">
        <v>45685</v>
      </c>
    </row>
    <row r="5781" spans="1:1">
      <c r="A5781" s="148">
        <v>45685</v>
      </c>
    </row>
    <row r="5782" spans="1:1">
      <c r="A5782" s="74" t="s">
        <v>5010</v>
      </c>
    </row>
    <row r="5784" spans="1:1">
      <c r="A5784" s="74" t="s">
        <v>2724</v>
      </c>
    </row>
    <row r="5785" spans="1:1">
      <c r="A5785" s="74" t="s">
        <v>5011</v>
      </c>
    </row>
    <row r="5786" spans="1:1">
      <c r="A5786" s="74" t="s">
        <v>5012</v>
      </c>
    </row>
    <row r="5787" spans="1:1">
      <c r="A5787" s="74" t="s">
        <v>5012</v>
      </c>
    </row>
    <row r="5788" spans="1:1">
      <c r="A5788" s="148">
        <v>45685</v>
      </c>
    </row>
    <row r="5789" spans="1:1">
      <c r="A5789" s="148">
        <v>45685</v>
      </c>
    </row>
    <row r="5790" spans="1:1">
      <c r="A5790" s="74" t="s">
        <v>3125</v>
      </c>
    </row>
    <row r="5792" spans="1:1">
      <c r="A5792" s="74" t="s">
        <v>2724</v>
      </c>
    </row>
    <row r="5793" spans="1:1">
      <c r="A5793" s="74" t="s">
        <v>5013</v>
      </c>
    </row>
    <row r="5794" spans="1:1">
      <c r="A5794" s="74" t="s">
        <v>5014</v>
      </c>
    </row>
    <row r="5795" spans="1:1">
      <c r="A5795" s="74" t="s">
        <v>5015</v>
      </c>
    </row>
    <row r="5796" spans="1:1">
      <c r="A5796" s="148">
        <v>45685</v>
      </c>
    </row>
    <row r="5797" spans="1:1">
      <c r="A5797" s="148">
        <v>45685</v>
      </c>
    </row>
    <row r="5798" spans="1:1">
      <c r="A5798" s="74" t="s">
        <v>5016</v>
      </c>
    </row>
    <row r="5800" spans="1:1">
      <c r="A5800" s="74" t="s">
        <v>2724</v>
      </c>
    </row>
    <row r="5801" spans="1:1">
      <c r="A5801" s="74" t="s">
        <v>5017</v>
      </c>
    </row>
    <row r="5802" spans="1:1">
      <c r="A5802" s="74" t="s">
        <v>5018</v>
      </c>
    </row>
    <row r="5803" spans="1:1">
      <c r="A5803" s="74" t="s">
        <v>5019</v>
      </c>
    </row>
    <row r="5804" spans="1:1">
      <c r="A5804" s="148">
        <v>45685</v>
      </c>
    </row>
    <row r="5805" spans="1:1">
      <c r="A5805" s="148">
        <v>45685</v>
      </c>
    </row>
    <row r="5806" spans="1:1">
      <c r="A5806" s="74" t="s">
        <v>5020</v>
      </c>
    </row>
    <row r="5808" spans="1:1">
      <c r="A5808" s="74" t="s">
        <v>2724</v>
      </c>
    </row>
    <row r="5809" spans="1:1">
      <c r="A5809" s="74" t="s">
        <v>5021</v>
      </c>
    </row>
    <row r="5810" spans="1:1">
      <c r="A5810" s="74" t="s">
        <v>5022</v>
      </c>
    </row>
    <row r="5811" spans="1:1">
      <c r="A5811" s="74" t="s">
        <v>5023</v>
      </c>
    </row>
    <row r="5812" spans="1:1">
      <c r="A5812" s="148">
        <v>45684</v>
      </c>
    </row>
    <row r="5813" spans="1:1">
      <c r="A5813" s="148">
        <v>45684</v>
      </c>
    </row>
    <row r="5814" spans="1:1">
      <c r="A5814" s="74" t="s">
        <v>5024</v>
      </c>
    </row>
    <row r="5816" spans="1:1">
      <c r="A5816" s="74" t="s">
        <v>2724</v>
      </c>
    </row>
    <row r="5817" spans="1:1">
      <c r="A5817" s="74" t="s">
        <v>5025</v>
      </c>
    </row>
    <row r="5818" spans="1:1">
      <c r="A5818" s="74" t="s">
        <v>5026</v>
      </c>
    </row>
    <row r="5819" spans="1:1">
      <c r="A5819" s="74" t="s">
        <v>5027</v>
      </c>
    </row>
    <row r="5820" spans="1:1">
      <c r="A5820" s="148">
        <v>45684</v>
      </c>
    </row>
    <row r="5821" spans="1:1">
      <c r="A5821" s="148">
        <v>45684</v>
      </c>
    </row>
    <row r="5822" spans="1:1">
      <c r="A5822" s="74" t="s">
        <v>5028</v>
      </c>
    </row>
    <row r="5824" spans="1:1">
      <c r="A5824" s="74" t="s">
        <v>2724</v>
      </c>
    </row>
    <row r="5825" spans="1:1">
      <c r="A5825" s="74" t="s">
        <v>5029</v>
      </c>
    </row>
    <row r="5826" spans="1:1">
      <c r="A5826" s="74" t="s">
        <v>5030</v>
      </c>
    </row>
    <row r="5827" spans="1:1">
      <c r="A5827" s="74" t="s">
        <v>5030</v>
      </c>
    </row>
    <row r="5828" spans="1:1">
      <c r="A5828" s="148">
        <v>45684</v>
      </c>
    </row>
    <row r="5829" spans="1:1">
      <c r="A5829" s="148">
        <v>45684</v>
      </c>
    </row>
    <row r="5830" spans="1:1">
      <c r="A5830" s="74" t="s">
        <v>5031</v>
      </c>
    </row>
    <row r="5832" spans="1:1">
      <c r="A5832" s="74" t="s">
        <v>2724</v>
      </c>
    </row>
    <row r="5833" spans="1:1">
      <c r="A5833" s="74" t="s">
        <v>5032</v>
      </c>
    </row>
    <row r="5834" spans="1:1">
      <c r="A5834" s="74" t="s">
        <v>5033</v>
      </c>
    </row>
    <row r="5835" spans="1:1">
      <c r="A5835" s="74" t="s">
        <v>5034</v>
      </c>
    </row>
    <row r="5836" spans="1:1">
      <c r="A5836" s="148">
        <v>45684</v>
      </c>
    </row>
    <row r="5837" spans="1:1">
      <c r="A5837" s="148">
        <v>45684</v>
      </c>
    </row>
    <row r="5838" spans="1:1">
      <c r="A5838" s="74" t="s">
        <v>5035</v>
      </c>
    </row>
    <row r="5840" spans="1:1">
      <c r="A5840" s="74" t="s">
        <v>2724</v>
      </c>
    </row>
    <row r="5841" spans="1:1">
      <c r="A5841" s="74" t="s">
        <v>5036</v>
      </c>
    </row>
    <row r="5842" spans="1:1">
      <c r="A5842" s="74" t="s">
        <v>5037</v>
      </c>
    </row>
    <row r="5843" spans="1:1">
      <c r="A5843" s="74" t="s">
        <v>5038</v>
      </c>
    </row>
    <row r="5844" spans="1:1">
      <c r="A5844" s="148">
        <v>45684</v>
      </c>
    </row>
    <row r="5845" spans="1:1">
      <c r="A5845" s="148">
        <v>45684</v>
      </c>
    </row>
    <row r="5846" spans="1:1">
      <c r="A5846" s="74" t="s">
        <v>5039</v>
      </c>
    </row>
    <row r="5848" spans="1:1">
      <c r="A5848" s="74" t="s">
        <v>2724</v>
      </c>
    </row>
    <row r="5849" spans="1:1">
      <c r="A5849" s="74" t="s">
        <v>5040</v>
      </c>
    </row>
    <row r="5850" spans="1:1">
      <c r="A5850" s="74" t="s">
        <v>5041</v>
      </c>
    </row>
    <row r="5851" spans="1:1">
      <c r="A5851" s="74" t="s">
        <v>5042</v>
      </c>
    </row>
    <row r="5852" spans="1:1">
      <c r="A5852" s="148">
        <v>45684</v>
      </c>
    </row>
    <row r="5853" spans="1:1">
      <c r="A5853" s="148">
        <v>45684</v>
      </c>
    </row>
    <row r="5854" spans="1:1">
      <c r="A5854" s="74" t="s">
        <v>4395</v>
      </c>
    </row>
    <row r="5856" spans="1:1">
      <c r="A5856" s="74" t="s">
        <v>2724</v>
      </c>
    </row>
    <row r="5857" spans="1:1">
      <c r="A5857" s="74" t="s">
        <v>5043</v>
      </c>
    </row>
    <row r="5858" spans="1:1">
      <c r="A5858" s="74" t="s">
        <v>5044</v>
      </c>
    </row>
    <row r="5859" spans="1:1">
      <c r="A5859" s="74" t="s">
        <v>5045</v>
      </c>
    </row>
    <row r="5860" spans="1:1">
      <c r="A5860" s="148">
        <v>45684</v>
      </c>
    </row>
    <row r="5861" spans="1:1">
      <c r="A5861" s="148">
        <v>45684</v>
      </c>
    </row>
    <row r="5862" spans="1:1">
      <c r="A5862" s="74" t="s">
        <v>5046</v>
      </c>
    </row>
    <row r="5864" spans="1:1">
      <c r="A5864" s="74" t="s">
        <v>2724</v>
      </c>
    </row>
    <row r="5865" spans="1:1">
      <c r="A5865" s="74" t="s">
        <v>5047</v>
      </c>
    </row>
    <row r="5866" spans="1:1">
      <c r="A5866" s="74" t="s">
        <v>5048</v>
      </c>
    </row>
    <row r="5867" spans="1:1">
      <c r="A5867" s="74" t="s">
        <v>5048</v>
      </c>
    </row>
    <row r="5868" spans="1:1">
      <c r="A5868" s="148">
        <v>45684</v>
      </c>
    </row>
    <row r="5869" spans="1:1">
      <c r="A5869" s="148">
        <v>45684</v>
      </c>
    </row>
    <row r="5870" spans="1:1">
      <c r="A5870" s="74" t="s">
        <v>5049</v>
      </c>
    </row>
    <row r="5872" spans="1:1">
      <c r="A5872" s="74" t="s">
        <v>2724</v>
      </c>
    </row>
    <row r="5873" spans="1:1">
      <c r="A5873" s="74" t="s">
        <v>5050</v>
      </c>
    </row>
    <row r="5874" spans="1:1">
      <c r="A5874" s="74" t="s">
        <v>5051</v>
      </c>
    </row>
    <row r="5875" spans="1:1">
      <c r="A5875" s="74" t="s">
        <v>5051</v>
      </c>
    </row>
    <row r="5876" spans="1:1">
      <c r="A5876" s="148">
        <v>45684</v>
      </c>
    </row>
    <row r="5877" spans="1:1">
      <c r="A5877" s="148">
        <v>45684</v>
      </c>
    </row>
    <row r="5878" spans="1:1">
      <c r="A5878" s="74" t="s">
        <v>5052</v>
      </c>
    </row>
    <row r="5880" spans="1:1">
      <c r="A5880" s="74" t="s">
        <v>2724</v>
      </c>
    </row>
    <row r="5881" spans="1:1">
      <c r="A5881" s="74" t="s">
        <v>5053</v>
      </c>
    </row>
    <row r="5882" spans="1:1">
      <c r="A5882" s="74" t="s">
        <v>5054</v>
      </c>
    </row>
    <row r="5883" spans="1:1">
      <c r="A5883" s="74" t="s">
        <v>5054</v>
      </c>
    </row>
    <row r="5884" spans="1:1">
      <c r="A5884" s="148">
        <v>45684</v>
      </c>
    </row>
    <row r="5885" spans="1:1">
      <c r="A5885" s="148">
        <v>45684</v>
      </c>
    </row>
    <row r="5886" spans="1:1">
      <c r="A5886" s="74" t="s">
        <v>3523</v>
      </c>
    </row>
    <row r="5888" spans="1:1">
      <c r="A5888" s="74" t="s">
        <v>2724</v>
      </c>
    </row>
    <row r="5889" spans="1:1">
      <c r="A5889" s="74" t="s">
        <v>5055</v>
      </c>
    </row>
    <row r="5890" spans="1:1">
      <c r="A5890" s="74" t="s">
        <v>5056</v>
      </c>
    </row>
    <row r="5891" spans="1:1">
      <c r="A5891" s="74" t="s">
        <v>5057</v>
      </c>
    </row>
    <row r="5892" spans="1:1">
      <c r="A5892" s="148">
        <v>45684</v>
      </c>
    </row>
    <row r="5893" spans="1:1">
      <c r="A5893" s="148">
        <v>45684</v>
      </c>
    </row>
    <row r="5894" spans="1:1">
      <c r="A5894" s="74" t="s">
        <v>4350</v>
      </c>
    </row>
    <row r="5896" spans="1:1">
      <c r="A5896" s="74" t="s">
        <v>2724</v>
      </c>
    </row>
    <row r="5897" spans="1:1">
      <c r="A5897" s="74" t="s">
        <v>5058</v>
      </c>
    </row>
    <row r="5898" spans="1:1">
      <c r="A5898" s="74" t="s">
        <v>5059</v>
      </c>
    </row>
    <row r="5899" spans="1:1">
      <c r="A5899" s="74" t="s">
        <v>5059</v>
      </c>
    </row>
    <row r="5900" spans="1:1">
      <c r="A5900" s="148">
        <v>45684</v>
      </c>
    </row>
    <row r="5901" spans="1:1">
      <c r="A5901" s="148">
        <v>45684</v>
      </c>
    </row>
    <row r="5902" spans="1:1">
      <c r="A5902" s="74" t="s">
        <v>5060</v>
      </c>
    </row>
    <row r="5904" spans="1:1">
      <c r="A5904" s="74" t="s">
        <v>2724</v>
      </c>
    </row>
    <row r="5905" spans="1:1">
      <c r="A5905" s="74" t="s">
        <v>5061</v>
      </c>
    </row>
    <row r="5906" spans="1:1">
      <c r="A5906" s="74" t="s">
        <v>5062</v>
      </c>
    </row>
    <row r="5907" spans="1:1">
      <c r="A5907" s="74" t="s">
        <v>5063</v>
      </c>
    </row>
    <row r="5908" spans="1:1">
      <c r="A5908" s="148">
        <v>45684</v>
      </c>
    </row>
    <row r="5909" spans="1:1">
      <c r="A5909" s="148">
        <v>45684</v>
      </c>
    </row>
    <row r="5910" spans="1:1">
      <c r="A5910" s="74" t="s">
        <v>5064</v>
      </c>
    </row>
    <row r="5912" spans="1:1">
      <c r="A5912" s="74" t="s">
        <v>2724</v>
      </c>
    </row>
    <row r="5913" spans="1:1">
      <c r="A5913" s="74" t="s">
        <v>5065</v>
      </c>
    </row>
    <row r="5914" spans="1:1">
      <c r="A5914" s="74" t="s">
        <v>5066</v>
      </c>
    </row>
    <row r="5915" spans="1:1">
      <c r="A5915" s="74" t="s">
        <v>5067</v>
      </c>
    </row>
    <row r="5916" spans="1:1">
      <c r="A5916" s="148">
        <v>45684</v>
      </c>
    </row>
    <row r="5917" spans="1:1">
      <c r="A5917" s="148">
        <v>45684</v>
      </c>
    </row>
    <row r="5918" spans="1:1">
      <c r="A5918" s="74" t="s">
        <v>3603</v>
      </c>
    </row>
    <row r="5920" spans="1:1">
      <c r="A5920" s="74" t="s">
        <v>2724</v>
      </c>
    </row>
    <row r="5921" spans="1:1">
      <c r="A5921" s="74" t="s">
        <v>5068</v>
      </c>
    </row>
    <row r="5922" spans="1:1">
      <c r="A5922" s="74" t="s">
        <v>5069</v>
      </c>
    </row>
    <row r="5923" spans="1:1">
      <c r="A5923" s="74" t="s">
        <v>5070</v>
      </c>
    </row>
    <row r="5924" spans="1:1">
      <c r="A5924" s="148">
        <v>45684</v>
      </c>
    </row>
    <row r="5925" spans="1:1">
      <c r="A5925" s="148">
        <v>45684</v>
      </c>
    </row>
    <row r="5926" spans="1:1">
      <c r="A5926" s="74" t="s">
        <v>3890</v>
      </c>
    </row>
    <row r="5928" spans="1:1">
      <c r="A5928" s="74" t="s">
        <v>2724</v>
      </c>
    </row>
    <row r="5929" spans="1:1">
      <c r="A5929" s="74" t="s">
        <v>5071</v>
      </c>
    </row>
    <row r="5930" spans="1:1">
      <c r="A5930" s="74" t="s">
        <v>5072</v>
      </c>
    </row>
    <row r="5931" spans="1:1">
      <c r="A5931" s="74" t="s">
        <v>5073</v>
      </c>
    </row>
    <row r="5932" spans="1:1">
      <c r="A5932" s="148">
        <v>45684</v>
      </c>
    </row>
    <row r="5933" spans="1:1">
      <c r="A5933" s="148">
        <v>45684</v>
      </c>
    </row>
    <row r="5934" spans="1:1">
      <c r="A5934" s="74" t="s">
        <v>3621</v>
      </c>
    </row>
    <row r="5936" spans="1:1">
      <c r="A5936" s="74" t="s">
        <v>2724</v>
      </c>
    </row>
    <row r="5937" spans="1:1">
      <c r="A5937" s="74" t="s">
        <v>5074</v>
      </c>
    </row>
    <row r="5938" spans="1:1">
      <c r="A5938" s="74" t="s">
        <v>5075</v>
      </c>
    </row>
    <row r="5939" spans="1:1">
      <c r="A5939" s="74" t="s">
        <v>5076</v>
      </c>
    </row>
    <row r="5940" spans="1:1">
      <c r="A5940" s="148">
        <v>45684</v>
      </c>
    </row>
    <row r="5941" spans="1:1">
      <c r="A5941" s="148">
        <v>45684</v>
      </c>
    </row>
    <row r="5942" spans="1:1">
      <c r="A5942" s="74" t="s">
        <v>3114</v>
      </c>
    </row>
    <row r="5944" spans="1:1">
      <c r="A5944" s="74" t="s">
        <v>2724</v>
      </c>
    </row>
    <row r="5945" spans="1:1">
      <c r="A5945" s="74" t="s">
        <v>5077</v>
      </c>
    </row>
    <row r="5946" spans="1:1">
      <c r="A5946" s="74" t="s">
        <v>5078</v>
      </c>
    </row>
    <row r="5947" spans="1:1">
      <c r="A5947" s="74" t="s">
        <v>5079</v>
      </c>
    </row>
    <row r="5948" spans="1:1">
      <c r="A5948" s="148">
        <v>45684</v>
      </c>
    </row>
    <row r="5949" spans="1:1">
      <c r="A5949" s="148">
        <v>45684</v>
      </c>
    </row>
    <row r="5950" spans="1:1">
      <c r="A5950" s="74" t="s">
        <v>4791</v>
      </c>
    </row>
    <row r="5952" spans="1:1">
      <c r="A5952" s="74" t="s">
        <v>2724</v>
      </c>
    </row>
    <row r="5953" spans="1:1">
      <c r="A5953" s="74" t="s">
        <v>5080</v>
      </c>
    </row>
    <row r="5954" spans="1:1">
      <c r="A5954" s="74" t="s">
        <v>5081</v>
      </c>
    </row>
    <row r="5955" spans="1:1">
      <c r="A5955" s="74" t="s">
        <v>5082</v>
      </c>
    </row>
    <row r="5956" spans="1:1">
      <c r="A5956" s="148">
        <v>45684</v>
      </c>
    </row>
    <row r="5957" spans="1:1">
      <c r="A5957" s="148">
        <v>45684</v>
      </c>
    </row>
    <row r="5958" spans="1:1">
      <c r="A5958" s="74" t="s">
        <v>4145</v>
      </c>
    </row>
    <row r="5960" spans="1:1">
      <c r="A5960" s="74" t="s">
        <v>2724</v>
      </c>
    </row>
    <row r="5961" spans="1:1">
      <c r="A5961" s="74" t="s">
        <v>5083</v>
      </c>
    </row>
    <row r="5962" spans="1:1">
      <c r="A5962" s="74" t="s">
        <v>5084</v>
      </c>
    </row>
    <row r="5963" spans="1:1">
      <c r="A5963" s="74" t="s">
        <v>5085</v>
      </c>
    </row>
    <row r="5964" spans="1:1">
      <c r="A5964" s="148">
        <v>45684</v>
      </c>
    </row>
    <row r="5965" spans="1:1">
      <c r="A5965" s="148">
        <v>45684</v>
      </c>
    </row>
    <row r="5966" spans="1:1">
      <c r="A5966" s="74" t="s">
        <v>5086</v>
      </c>
    </row>
    <row r="5968" spans="1:1">
      <c r="A5968" s="74" t="s">
        <v>2724</v>
      </c>
    </row>
    <row r="5969" spans="1:1">
      <c r="A5969" s="74" t="s">
        <v>5087</v>
      </c>
    </row>
    <row r="5970" spans="1:1">
      <c r="A5970" s="74" t="s">
        <v>5088</v>
      </c>
    </row>
    <row r="5971" spans="1:1">
      <c r="A5971" s="74" t="s">
        <v>5089</v>
      </c>
    </row>
    <row r="5972" spans="1:1">
      <c r="A5972" s="148">
        <v>45684</v>
      </c>
    </row>
    <row r="5973" spans="1:1">
      <c r="A5973" s="148">
        <v>45684</v>
      </c>
    </row>
    <row r="5974" spans="1:1">
      <c r="A5974" s="74" t="s">
        <v>5090</v>
      </c>
    </row>
    <row r="5976" spans="1:1">
      <c r="A5976" s="74" t="s">
        <v>2724</v>
      </c>
    </row>
    <row r="5977" spans="1:1">
      <c r="A5977" s="74" t="s">
        <v>5091</v>
      </c>
    </row>
    <row r="5978" spans="1:1">
      <c r="A5978" s="74" t="s">
        <v>5092</v>
      </c>
    </row>
    <row r="5979" spans="1:1">
      <c r="A5979" s="74" t="s">
        <v>5093</v>
      </c>
    </row>
    <row r="5980" spans="1:1">
      <c r="A5980" s="148">
        <v>45684</v>
      </c>
    </row>
    <row r="5981" spans="1:1">
      <c r="A5981" s="148">
        <v>45684</v>
      </c>
    </row>
    <row r="5982" spans="1:1">
      <c r="A5982" s="74" t="s">
        <v>2821</v>
      </c>
    </row>
    <row r="5984" spans="1:1">
      <c r="A5984" s="74" t="s">
        <v>2724</v>
      </c>
    </row>
    <row r="5985" spans="1:1">
      <c r="A5985" s="74" t="s">
        <v>5094</v>
      </c>
    </row>
    <row r="5986" spans="1:1">
      <c r="A5986" s="74" t="s">
        <v>5095</v>
      </c>
    </row>
    <row r="5987" spans="1:1">
      <c r="A5987" s="74" t="s">
        <v>5096</v>
      </c>
    </row>
    <row r="5988" spans="1:1">
      <c r="A5988" s="148">
        <v>45684</v>
      </c>
    </row>
    <row r="5989" spans="1:1">
      <c r="A5989" s="148">
        <v>45684</v>
      </c>
    </row>
    <row r="5990" spans="1:1">
      <c r="A5990" s="74" t="s">
        <v>5097</v>
      </c>
    </row>
    <row r="5992" spans="1:1">
      <c r="A5992" s="74" t="s">
        <v>2724</v>
      </c>
    </row>
    <row r="5993" spans="1:1">
      <c r="A5993" s="74" t="s">
        <v>5098</v>
      </c>
    </row>
    <row r="5994" spans="1:1">
      <c r="A5994" s="74" t="s">
        <v>5099</v>
      </c>
    </row>
    <row r="5995" spans="1:1">
      <c r="A5995" s="74" t="s">
        <v>5100</v>
      </c>
    </row>
    <row r="5996" spans="1:1">
      <c r="A5996" s="148">
        <v>45684</v>
      </c>
    </row>
    <row r="5997" spans="1:1">
      <c r="A5997" s="148">
        <v>45684</v>
      </c>
    </row>
    <row r="5998" spans="1:1">
      <c r="A5998" s="74" t="s">
        <v>2921</v>
      </c>
    </row>
    <row r="6000" spans="1:1">
      <c r="A6000" s="74" t="s">
        <v>2724</v>
      </c>
    </row>
    <row r="6001" spans="1:1">
      <c r="A6001" s="74" t="s">
        <v>5101</v>
      </c>
    </row>
    <row r="6002" spans="1:1">
      <c r="A6002" s="74" t="s">
        <v>5102</v>
      </c>
    </row>
    <row r="6003" spans="1:1">
      <c r="A6003" s="74" t="s">
        <v>5103</v>
      </c>
    </row>
    <row r="6004" spans="1:1">
      <c r="A6004" s="148">
        <v>45684</v>
      </c>
    </row>
    <row r="6005" spans="1:1">
      <c r="A6005" s="148">
        <v>45684</v>
      </c>
    </row>
    <row r="6006" spans="1:1">
      <c r="A6006" s="74" t="s">
        <v>5104</v>
      </c>
    </row>
    <row r="6008" spans="1:1">
      <c r="A6008" s="74" t="s">
        <v>2724</v>
      </c>
    </row>
    <row r="6009" spans="1:1">
      <c r="A6009" s="74" t="s">
        <v>5105</v>
      </c>
    </row>
    <row r="6010" spans="1:1">
      <c r="A6010" s="74" t="s">
        <v>5106</v>
      </c>
    </row>
    <row r="6011" spans="1:1">
      <c r="A6011" s="74" t="s">
        <v>5106</v>
      </c>
    </row>
    <row r="6012" spans="1:1">
      <c r="A6012" s="148">
        <v>45684</v>
      </c>
    </row>
    <row r="6013" spans="1:1">
      <c r="A6013" s="148">
        <v>45684</v>
      </c>
    </row>
    <row r="6014" spans="1:1">
      <c r="A6014" s="74" t="s">
        <v>5107</v>
      </c>
    </row>
    <row r="6016" spans="1:1">
      <c r="A6016" s="74" t="s">
        <v>2724</v>
      </c>
    </row>
    <row r="6017" spans="1:1">
      <c r="A6017" s="74" t="s">
        <v>5108</v>
      </c>
    </row>
    <row r="6018" spans="1:1">
      <c r="A6018" s="74" t="s">
        <v>5109</v>
      </c>
    </row>
    <row r="6019" spans="1:1">
      <c r="A6019" s="74" t="s">
        <v>5109</v>
      </c>
    </row>
    <row r="6020" spans="1:1">
      <c r="A6020" s="148">
        <v>45684</v>
      </c>
    </row>
    <row r="6021" spans="1:1">
      <c r="A6021" s="148">
        <v>45684</v>
      </c>
    </row>
    <row r="6022" spans="1:1">
      <c r="A6022" s="74" t="s">
        <v>5110</v>
      </c>
    </row>
    <row r="6024" spans="1:1">
      <c r="A6024" s="74" t="s">
        <v>2724</v>
      </c>
    </row>
    <row r="6025" spans="1:1">
      <c r="A6025" s="74" t="s">
        <v>5111</v>
      </c>
    </row>
    <row r="6026" spans="1:1">
      <c r="A6026" s="74" t="s">
        <v>5112</v>
      </c>
    </row>
    <row r="6027" spans="1:1">
      <c r="A6027" s="74" t="s">
        <v>5113</v>
      </c>
    </row>
    <row r="6028" spans="1:1">
      <c r="A6028" s="148">
        <v>45684</v>
      </c>
    </row>
    <row r="6029" spans="1:1">
      <c r="A6029" s="148">
        <v>45684</v>
      </c>
    </row>
    <row r="6030" spans="1:1">
      <c r="A6030" s="74" t="s">
        <v>3606</v>
      </c>
    </row>
    <row r="6032" spans="1:1">
      <c r="A6032" s="74" t="s">
        <v>2724</v>
      </c>
    </row>
    <row r="6033" spans="1:1">
      <c r="A6033" s="74" t="s">
        <v>5114</v>
      </c>
    </row>
    <row r="6034" spans="1:1">
      <c r="A6034" s="74" t="s">
        <v>5115</v>
      </c>
    </row>
    <row r="6035" spans="1:1">
      <c r="A6035" s="74" t="s">
        <v>5116</v>
      </c>
    </row>
    <row r="6036" spans="1:1">
      <c r="A6036" s="148">
        <v>45684</v>
      </c>
    </row>
    <row r="6037" spans="1:1">
      <c r="A6037" s="148">
        <v>45684</v>
      </c>
    </row>
    <row r="6038" spans="1:1">
      <c r="A6038" s="74" t="s">
        <v>5117</v>
      </c>
    </row>
    <row r="6040" spans="1:1">
      <c r="A6040" s="74" t="s">
        <v>2724</v>
      </c>
    </row>
    <row r="6041" spans="1:1">
      <c r="A6041" s="74" t="s">
        <v>5118</v>
      </c>
    </row>
    <row r="6042" spans="1:1">
      <c r="A6042" s="74" t="s">
        <v>5119</v>
      </c>
    </row>
    <row r="6043" spans="1:1">
      <c r="A6043" s="74" t="s">
        <v>5120</v>
      </c>
    </row>
    <row r="6044" spans="1:1">
      <c r="A6044" s="148">
        <v>45684</v>
      </c>
    </row>
    <row r="6045" spans="1:1">
      <c r="A6045" s="148">
        <v>45684</v>
      </c>
    </row>
    <row r="6046" spans="1:1">
      <c r="A6046" s="74" t="s">
        <v>4387</v>
      </c>
    </row>
    <row r="6048" spans="1:1">
      <c r="A6048" s="74" t="s">
        <v>2724</v>
      </c>
    </row>
    <row r="6049" spans="1:1">
      <c r="A6049" s="74" t="s">
        <v>5121</v>
      </c>
    </row>
    <row r="6050" spans="1:1">
      <c r="A6050" s="74" t="s">
        <v>5122</v>
      </c>
    </row>
    <row r="6051" spans="1:1">
      <c r="A6051" s="74" t="s">
        <v>5122</v>
      </c>
    </row>
    <row r="6052" spans="1:1">
      <c r="A6052" s="148">
        <v>45684</v>
      </c>
    </row>
    <row r="6053" spans="1:1">
      <c r="A6053" s="148">
        <v>45684</v>
      </c>
    </row>
    <row r="6054" spans="1:1">
      <c r="A6054" s="74" t="s">
        <v>3666</v>
      </c>
    </row>
    <row r="6056" spans="1:1">
      <c r="A6056" s="74" t="s">
        <v>2724</v>
      </c>
    </row>
    <row r="6057" spans="1:1">
      <c r="A6057" s="74" t="s">
        <v>5123</v>
      </c>
    </row>
    <row r="6058" spans="1:1">
      <c r="A6058" s="74" t="s">
        <v>5124</v>
      </c>
    </row>
    <row r="6059" spans="1:1">
      <c r="A6059" s="74" t="s">
        <v>5124</v>
      </c>
    </row>
    <row r="6060" spans="1:1">
      <c r="A6060" s="148">
        <v>45684</v>
      </c>
    </row>
    <row r="6061" spans="1:1">
      <c r="A6061" s="148">
        <v>45684</v>
      </c>
    </row>
    <row r="6062" spans="1:1">
      <c r="A6062" s="74" t="s">
        <v>5125</v>
      </c>
    </row>
    <row r="6064" spans="1:1">
      <c r="A6064" s="74" t="s">
        <v>2724</v>
      </c>
    </row>
    <row r="6065" spans="1:1">
      <c r="A6065" s="74" t="s">
        <v>5126</v>
      </c>
    </row>
    <row r="6066" spans="1:1">
      <c r="A6066" s="74" t="s">
        <v>5127</v>
      </c>
    </row>
    <row r="6067" spans="1:1">
      <c r="A6067" s="74" t="s">
        <v>5127</v>
      </c>
    </row>
    <row r="6068" spans="1:1">
      <c r="A6068" s="148">
        <v>45684</v>
      </c>
    </row>
    <row r="6069" spans="1:1">
      <c r="A6069" s="148">
        <v>45684</v>
      </c>
    </row>
    <row r="6070" spans="1:1">
      <c r="A6070" s="74" t="s">
        <v>3363</v>
      </c>
    </row>
    <row r="6072" spans="1:1">
      <c r="A6072" s="74" t="s">
        <v>2724</v>
      </c>
    </row>
    <row r="6073" spans="1:1">
      <c r="A6073" s="74" t="s">
        <v>5128</v>
      </c>
    </row>
    <row r="6074" spans="1:1">
      <c r="A6074" s="74" t="s">
        <v>5129</v>
      </c>
    </row>
    <row r="6075" spans="1:1">
      <c r="A6075" s="74" t="s">
        <v>5130</v>
      </c>
    </row>
    <row r="6076" spans="1:1">
      <c r="A6076" s="148">
        <v>45684</v>
      </c>
    </row>
    <row r="6077" spans="1:1">
      <c r="A6077" s="148">
        <v>45684</v>
      </c>
    </row>
    <row r="6078" spans="1:1">
      <c r="A6078" s="74" t="s">
        <v>5131</v>
      </c>
    </row>
    <row r="6080" spans="1:1">
      <c r="A6080" s="74" t="s">
        <v>2724</v>
      </c>
    </row>
    <row r="6081" spans="1:1">
      <c r="A6081" s="74" t="s">
        <v>5132</v>
      </c>
    </row>
    <row r="6082" spans="1:1">
      <c r="A6082" s="74" t="s">
        <v>5133</v>
      </c>
    </row>
    <row r="6083" spans="1:1">
      <c r="A6083" s="74" t="s">
        <v>5133</v>
      </c>
    </row>
    <row r="6084" spans="1:1">
      <c r="A6084" s="148">
        <v>45684</v>
      </c>
    </row>
    <row r="6085" spans="1:1">
      <c r="A6085" s="148">
        <v>45684</v>
      </c>
    </row>
    <row r="6086" spans="1:1">
      <c r="A6086" s="74" t="s">
        <v>3107</v>
      </c>
    </row>
    <row r="6088" spans="1:1">
      <c r="A6088" s="74" t="s">
        <v>2724</v>
      </c>
    </row>
    <row r="6089" spans="1:1">
      <c r="A6089" s="74" t="s">
        <v>5134</v>
      </c>
    </row>
    <row r="6090" spans="1:1">
      <c r="A6090" s="74" t="s">
        <v>5135</v>
      </c>
    </row>
    <row r="6091" spans="1:1">
      <c r="A6091" s="74" t="s">
        <v>5135</v>
      </c>
    </row>
    <row r="6092" spans="1:1">
      <c r="A6092" s="148">
        <v>45684</v>
      </c>
    </row>
    <row r="6093" spans="1:1">
      <c r="A6093" s="148">
        <v>45684</v>
      </c>
    </row>
    <row r="6094" spans="1:1">
      <c r="A6094" s="74" t="s">
        <v>3058</v>
      </c>
    </row>
    <row r="6096" spans="1:1">
      <c r="A6096" s="74" t="s">
        <v>2724</v>
      </c>
    </row>
    <row r="6097" spans="1:1">
      <c r="A6097" s="74" t="s">
        <v>5136</v>
      </c>
    </row>
    <row r="6098" spans="1:1">
      <c r="A6098" s="74" t="s">
        <v>5137</v>
      </c>
    </row>
    <row r="6099" spans="1:1">
      <c r="A6099" s="74" t="s">
        <v>5137</v>
      </c>
    </row>
    <row r="6100" spans="1:1">
      <c r="A6100" s="148">
        <v>45684</v>
      </c>
    </row>
    <row r="6101" spans="1:1">
      <c r="A6101" s="148">
        <v>45684</v>
      </c>
    </row>
    <row r="6102" spans="1:1">
      <c r="A6102" s="74" t="s">
        <v>5138</v>
      </c>
    </row>
    <row r="6104" spans="1:1">
      <c r="A6104" s="74" t="s">
        <v>2724</v>
      </c>
    </row>
    <row r="6105" spans="1:1">
      <c r="A6105" s="74" t="s">
        <v>5139</v>
      </c>
    </row>
    <row r="6106" spans="1:1">
      <c r="A6106" s="74" t="s">
        <v>5140</v>
      </c>
    </row>
    <row r="6107" spans="1:1">
      <c r="A6107" s="74" t="s">
        <v>5140</v>
      </c>
    </row>
    <row r="6108" spans="1:1">
      <c r="A6108" s="148">
        <v>45684</v>
      </c>
    </row>
    <row r="6109" spans="1:1">
      <c r="A6109" s="148">
        <v>45684</v>
      </c>
    </row>
    <row r="6110" spans="1:1">
      <c r="A6110" s="74" t="s">
        <v>5141</v>
      </c>
    </row>
    <row r="6112" spans="1:1">
      <c r="A6112" s="74" t="s">
        <v>2724</v>
      </c>
    </row>
    <row r="6113" spans="1:1">
      <c r="A6113" s="74" t="s">
        <v>5142</v>
      </c>
    </row>
    <row r="6114" spans="1:1">
      <c r="A6114" s="74" t="s">
        <v>5143</v>
      </c>
    </row>
    <row r="6115" spans="1:1">
      <c r="A6115" s="74" t="s">
        <v>5143</v>
      </c>
    </row>
    <row r="6116" spans="1:1">
      <c r="A6116" s="148">
        <v>45684</v>
      </c>
    </row>
    <row r="6117" spans="1:1">
      <c r="A6117" s="148">
        <v>45684</v>
      </c>
    </row>
    <row r="6118" spans="1:1">
      <c r="A6118" s="74" t="s">
        <v>4173</v>
      </c>
    </row>
    <row r="6120" spans="1:1">
      <c r="A6120" s="74" t="s">
        <v>2724</v>
      </c>
    </row>
    <row r="6121" spans="1:1">
      <c r="A6121" s="74" t="s">
        <v>5144</v>
      </c>
    </row>
    <row r="6122" spans="1:1">
      <c r="A6122" s="74" t="s">
        <v>5145</v>
      </c>
    </row>
    <row r="6123" spans="1:1">
      <c r="A6123" s="74" t="s">
        <v>5145</v>
      </c>
    </row>
    <row r="6124" spans="1:1">
      <c r="A6124" s="148">
        <v>45684</v>
      </c>
    </row>
    <row r="6125" spans="1:1">
      <c r="A6125" s="148">
        <v>45684</v>
      </c>
    </row>
    <row r="6126" spans="1:1">
      <c r="A6126" s="74" t="s">
        <v>5146</v>
      </c>
    </row>
    <row r="6128" spans="1:1">
      <c r="A6128" s="74" t="s">
        <v>2724</v>
      </c>
    </row>
    <row r="6129" spans="1:1">
      <c r="A6129" s="74" t="s">
        <v>5147</v>
      </c>
    </row>
    <row r="6130" spans="1:1">
      <c r="A6130" s="74" t="s">
        <v>5148</v>
      </c>
    </row>
    <row r="6131" spans="1:1">
      <c r="A6131" s="74" t="s">
        <v>5148</v>
      </c>
    </row>
    <row r="6132" spans="1:1">
      <c r="A6132" s="148">
        <v>45684</v>
      </c>
    </row>
    <row r="6133" spans="1:1">
      <c r="A6133" s="148">
        <v>45684</v>
      </c>
    </row>
    <row r="6134" spans="1:1">
      <c r="A6134" s="74" t="s">
        <v>5149</v>
      </c>
    </row>
    <row r="6136" spans="1:1">
      <c r="A6136" s="74" t="s">
        <v>2724</v>
      </c>
    </row>
    <row r="6137" spans="1:1">
      <c r="A6137" s="74" t="s">
        <v>5150</v>
      </c>
    </row>
    <row r="6138" spans="1:1">
      <c r="A6138" s="74" t="s">
        <v>5151</v>
      </c>
    </row>
    <row r="6139" spans="1:1">
      <c r="A6139" s="74" t="s">
        <v>5151</v>
      </c>
    </row>
    <row r="6140" spans="1:1">
      <c r="A6140" s="148">
        <v>45684</v>
      </c>
    </row>
    <row r="6141" spans="1:1">
      <c r="A6141" s="148">
        <v>45684</v>
      </c>
    </row>
    <row r="6142" spans="1:1">
      <c r="A6142" s="74" t="s">
        <v>4544</v>
      </c>
    </row>
    <row r="6144" spans="1:1">
      <c r="A6144" s="74" t="s">
        <v>2724</v>
      </c>
    </row>
    <row r="6145" spans="1:1">
      <c r="A6145" s="74" t="s">
        <v>5152</v>
      </c>
    </row>
    <row r="6146" spans="1:1">
      <c r="A6146" s="74" t="s">
        <v>5153</v>
      </c>
    </row>
    <row r="6147" spans="1:1">
      <c r="A6147" s="74" t="s">
        <v>5153</v>
      </c>
    </row>
    <row r="6148" spans="1:1">
      <c r="A6148" s="148">
        <v>45684</v>
      </c>
    </row>
    <row r="6149" spans="1:1">
      <c r="A6149" s="148">
        <v>45684</v>
      </c>
    </row>
    <row r="6150" spans="1:1">
      <c r="A6150" s="74" t="s">
        <v>5154</v>
      </c>
    </row>
    <row r="6152" spans="1:1">
      <c r="A6152" s="74" t="s">
        <v>2724</v>
      </c>
    </row>
    <row r="6153" spans="1:1">
      <c r="A6153" s="74" t="s">
        <v>5155</v>
      </c>
    </row>
    <row r="6154" spans="1:1">
      <c r="A6154" s="74" t="s">
        <v>5156</v>
      </c>
    </row>
    <row r="6155" spans="1:1">
      <c r="A6155" s="74" t="s">
        <v>5157</v>
      </c>
    </row>
    <row r="6156" spans="1:1">
      <c r="A6156" s="148">
        <v>45684</v>
      </c>
    </row>
    <row r="6157" spans="1:1">
      <c r="A6157" s="148">
        <v>45684</v>
      </c>
    </row>
    <row r="6158" spans="1:1">
      <c r="A6158" s="74" t="s">
        <v>5158</v>
      </c>
    </row>
    <row r="6160" spans="1:1">
      <c r="A6160" s="74" t="s">
        <v>2724</v>
      </c>
    </row>
    <row r="6161" spans="1:1">
      <c r="A6161" s="74" t="s">
        <v>5159</v>
      </c>
    </row>
    <row r="6162" spans="1:1">
      <c r="A6162" s="74" t="s">
        <v>5160</v>
      </c>
    </row>
    <row r="6163" spans="1:1">
      <c r="A6163" s="74" t="s">
        <v>5160</v>
      </c>
    </row>
    <row r="6164" spans="1:1">
      <c r="A6164" s="148">
        <v>45684</v>
      </c>
    </row>
    <row r="6165" spans="1:1">
      <c r="A6165" s="148">
        <v>45684</v>
      </c>
    </row>
    <row r="6166" spans="1:1">
      <c r="A6166" s="74" t="s">
        <v>5161</v>
      </c>
    </row>
    <row r="6168" spans="1:1">
      <c r="A6168" s="74" t="s">
        <v>2724</v>
      </c>
    </row>
    <row r="6169" spans="1:1">
      <c r="A6169" s="74" t="s">
        <v>5162</v>
      </c>
    </row>
    <row r="6170" spans="1:1">
      <c r="A6170" s="74" t="s">
        <v>5163</v>
      </c>
    </row>
    <row r="6171" spans="1:1">
      <c r="A6171" s="74" t="s">
        <v>5163</v>
      </c>
    </row>
    <row r="6172" spans="1:1">
      <c r="A6172" s="148">
        <v>45684</v>
      </c>
    </row>
    <row r="6173" spans="1:1">
      <c r="A6173" s="148">
        <v>45684</v>
      </c>
    </row>
    <row r="6174" spans="1:1">
      <c r="A6174" s="74" t="s">
        <v>5164</v>
      </c>
    </row>
    <row r="6176" spans="1:1">
      <c r="A6176" s="74" t="s">
        <v>2724</v>
      </c>
    </row>
    <row r="6177" spans="1:1">
      <c r="A6177" s="74" t="s">
        <v>5165</v>
      </c>
    </row>
    <row r="6178" spans="1:1">
      <c r="A6178" s="74" t="s">
        <v>5166</v>
      </c>
    </row>
    <row r="6179" spans="1:1">
      <c r="A6179" s="74" t="s">
        <v>5166</v>
      </c>
    </row>
    <row r="6180" spans="1:1">
      <c r="A6180" s="148">
        <v>45684</v>
      </c>
    </row>
    <row r="6181" spans="1:1">
      <c r="A6181" s="148">
        <v>45684</v>
      </c>
    </row>
    <row r="6182" spans="1:1">
      <c r="A6182" s="74" t="s">
        <v>4867</v>
      </c>
    </row>
    <row r="6184" spans="1:1">
      <c r="A6184" s="74" t="s">
        <v>2724</v>
      </c>
    </row>
    <row r="6185" spans="1:1">
      <c r="A6185" s="74" t="s">
        <v>5167</v>
      </c>
    </row>
    <row r="6186" spans="1:1">
      <c r="A6186" s="74" t="s">
        <v>5168</v>
      </c>
    </row>
    <row r="6187" spans="1:1">
      <c r="A6187" s="74" t="s">
        <v>5169</v>
      </c>
    </row>
    <row r="6188" spans="1:1">
      <c r="A6188" s="148">
        <v>45684</v>
      </c>
    </row>
    <row r="6189" spans="1:1">
      <c r="A6189" s="148">
        <v>45684</v>
      </c>
    </row>
    <row r="6190" spans="1:1">
      <c r="A6190" s="74" t="s">
        <v>3004</v>
      </c>
    </row>
    <row r="6192" spans="1:1">
      <c r="A6192" s="74" t="s">
        <v>2724</v>
      </c>
    </row>
    <row r="6193" spans="1:1">
      <c r="A6193" s="74" t="s">
        <v>5170</v>
      </c>
    </row>
    <row r="6194" spans="1:1">
      <c r="A6194" s="74" t="s">
        <v>5171</v>
      </c>
    </row>
    <row r="6195" spans="1:1">
      <c r="A6195" s="74" t="s">
        <v>5171</v>
      </c>
    </row>
    <row r="6196" spans="1:1">
      <c r="A6196" s="148">
        <v>45684</v>
      </c>
    </row>
    <row r="6197" spans="1:1">
      <c r="A6197" s="148">
        <v>45684</v>
      </c>
    </row>
    <row r="6198" spans="1:1">
      <c r="A6198" s="74" t="s">
        <v>5172</v>
      </c>
    </row>
    <row r="6200" spans="1:1">
      <c r="A6200" s="74" t="s">
        <v>2724</v>
      </c>
    </row>
    <row r="6201" spans="1:1">
      <c r="A6201" s="74" t="s">
        <v>5173</v>
      </c>
    </row>
    <row r="6202" spans="1:1">
      <c r="A6202" s="74" t="s">
        <v>5174</v>
      </c>
    </row>
    <row r="6203" spans="1:1">
      <c r="A6203" s="74" t="s">
        <v>5175</v>
      </c>
    </row>
    <row r="6204" spans="1:1">
      <c r="A6204" s="148">
        <v>45684</v>
      </c>
    </row>
    <row r="6205" spans="1:1">
      <c r="A6205" s="148">
        <v>45684</v>
      </c>
    </row>
    <row r="6206" spans="1:1">
      <c r="A6206" s="74" t="s">
        <v>3597</v>
      </c>
    </row>
    <row r="6208" spans="1:1">
      <c r="A6208" s="74" t="s">
        <v>2724</v>
      </c>
    </row>
    <row r="6209" spans="1:1">
      <c r="A6209" s="74" t="s">
        <v>5176</v>
      </c>
    </row>
    <row r="6210" spans="1:1">
      <c r="A6210" s="74" t="s">
        <v>5177</v>
      </c>
    </row>
    <row r="6211" spans="1:1">
      <c r="A6211" s="74" t="s">
        <v>5178</v>
      </c>
    </row>
    <row r="6212" spans="1:1">
      <c r="A6212" s="148">
        <v>45684</v>
      </c>
    </row>
    <row r="6213" spans="1:1">
      <c r="A6213" s="148">
        <v>45684</v>
      </c>
    </row>
    <row r="6214" spans="1:1">
      <c r="A6214" s="74" t="s">
        <v>5179</v>
      </c>
    </row>
    <row r="6216" spans="1:1">
      <c r="A6216" s="74" t="s">
        <v>2724</v>
      </c>
    </row>
    <row r="6217" spans="1:1">
      <c r="A6217" s="74" t="s">
        <v>5180</v>
      </c>
    </row>
    <row r="6218" spans="1:1">
      <c r="A6218" s="74" t="s">
        <v>5181</v>
      </c>
    </row>
    <row r="6219" spans="1:1">
      <c r="A6219" s="74" t="s">
        <v>5182</v>
      </c>
    </row>
    <row r="6220" spans="1:1">
      <c r="A6220" s="148">
        <v>45684</v>
      </c>
    </row>
    <row r="6221" spans="1:1">
      <c r="A6221" s="148">
        <v>45684</v>
      </c>
    </row>
    <row r="6222" spans="1:1">
      <c r="A6222" s="74" t="s">
        <v>5183</v>
      </c>
    </row>
    <row r="6224" spans="1:1">
      <c r="A6224" s="74" t="s">
        <v>2724</v>
      </c>
    </row>
    <row r="6225" spans="1:1">
      <c r="A6225" s="74" t="s">
        <v>5184</v>
      </c>
    </row>
    <row r="6226" spans="1:1">
      <c r="A6226" s="74" t="s">
        <v>5185</v>
      </c>
    </row>
    <row r="6227" spans="1:1">
      <c r="A6227" s="74" t="s">
        <v>5186</v>
      </c>
    </row>
    <row r="6228" spans="1:1">
      <c r="A6228" s="148">
        <v>45684</v>
      </c>
    </row>
    <row r="6229" spans="1:1">
      <c r="A6229" s="148">
        <v>45684</v>
      </c>
    </row>
    <row r="6230" spans="1:1">
      <c r="A6230" s="74" t="s">
        <v>5187</v>
      </c>
    </row>
    <row r="6232" spans="1:1">
      <c r="A6232" s="74" t="s">
        <v>2724</v>
      </c>
    </row>
    <row r="6233" spans="1:1">
      <c r="A6233" s="74" t="s">
        <v>5188</v>
      </c>
    </row>
    <row r="6234" spans="1:1">
      <c r="A6234" s="74" t="s">
        <v>5189</v>
      </c>
    </row>
    <row r="6235" spans="1:1">
      <c r="A6235" s="74" t="s">
        <v>5189</v>
      </c>
    </row>
    <row r="6236" spans="1:1">
      <c r="A6236" s="148">
        <v>45684</v>
      </c>
    </row>
    <row r="6237" spans="1:1">
      <c r="A6237" s="148">
        <v>45684</v>
      </c>
    </row>
    <row r="6238" spans="1:1">
      <c r="A6238" s="74" t="s">
        <v>3004</v>
      </c>
    </row>
    <row r="6240" spans="1:1">
      <c r="A6240" s="74" t="s">
        <v>2724</v>
      </c>
    </row>
    <row r="6241" spans="1:1">
      <c r="A6241" s="74" t="s">
        <v>5190</v>
      </c>
    </row>
    <row r="6242" spans="1:1">
      <c r="A6242" s="74" t="s">
        <v>5191</v>
      </c>
    </row>
    <row r="6243" spans="1:1">
      <c r="A6243" s="74" t="s">
        <v>5192</v>
      </c>
    </row>
    <row r="6244" spans="1:1">
      <c r="A6244" s="148">
        <v>45684</v>
      </c>
    </row>
    <row r="6245" spans="1:1">
      <c r="A6245" s="148">
        <v>45684</v>
      </c>
    </row>
    <row r="6246" spans="1:1">
      <c r="A6246" s="74" t="s">
        <v>5193</v>
      </c>
    </row>
    <row r="6248" spans="1:1">
      <c r="A6248" s="74" t="s">
        <v>2724</v>
      </c>
    </row>
    <row r="6249" spans="1:1">
      <c r="A6249" s="74" t="s">
        <v>5194</v>
      </c>
    </row>
    <row r="6250" spans="1:1">
      <c r="A6250" s="74" t="s">
        <v>5195</v>
      </c>
    </row>
    <row r="6251" spans="1:1">
      <c r="A6251" s="74" t="s">
        <v>5196</v>
      </c>
    </row>
    <row r="6252" spans="1:1">
      <c r="A6252" s="148">
        <v>45684</v>
      </c>
    </row>
    <row r="6253" spans="1:1">
      <c r="A6253" s="148">
        <v>45684</v>
      </c>
    </row>
    <row r="6254" spans="1:1">
      <c r="A6254" s="74" t="s">
        <v>4928</v>
      </c>
    </row>
    <row r="6256" spans="1:1">
      <c r="A6256" s="74" t="s">
        <v>2724</v>
      </c>
    </row>
    <row r="6257" spans="1:1">
      <c r="A6257" s="74" t="s">
        <v>5197</v>
      </c>
    </row>
    <row r="6258" spans="1:1">
      <c r="A6258" s="74" t="s">
        <v>5198</v>
      </c>
    </row>
    <row r="6259" spans="1:1">
      <c r="A6259" s="74" t="s">
        <v>2608</v>
      </c>
    </row>
    <row r="6260" spans="1:1">
      <c r="A6260" s="148">
        <v>45684</v>
      </c>
    </row>
    <row r="6261" spans="1:1">
      <c r="A6261" s="148">
        <v>45684</v>
      </c>
    </row>
    <row r="6262" spans="1:1">
      <c r="A6262" s="74" t="s">
        <v>3440</v>
      </c>
    </row>
    <row r="6264" spans="1:1">
      <c r="A6264" s="74" t="s">
        <v>2724</v>
      </c>
    </row>
    <row r="6265" spans="1:1">
      <c r="A6265" s="74" t="s">
        <v>5199</v>
      </c>
    </row>
    <row r="6266" spans="1:1">
      <c r="A6266" s="74" t="s">
        <v>5200</v>
      </c>
    </row>
    <row r="6267" spans="1:1">
      <c r="A6267" s="74" t="s">
        <v>5200</v>
      </c>
    </row>
    <row r="6268" spans="1:1">
      <c r="A6268" s="148">
        <v>45684</v>
      </c>
    </row>
    <row r="6269" spans="1:1">
      <c r="A6269" s="148">
        <v>45684</v>
      </c>
    </row>
    <row r="6270" spans="1:1">
      <c r="A6270" s="74" t="s">
        <v>4421</v>
      </c>
    </row>
    <row r="6272" spans="1:1">
      <c r="A6272" s="74" t="s">
        <v>2724</v>
      </c>
    </row>
    <row r="6273" spans="1:1">
      <c r="A6273" s="74" t="s">
        <v>5201</v>
      </c>
    </row>
    <row r="6274" spans="1:1">
      <c r="A6274" s="74" t="s">
        <v>5202</v>
      </c>
    </row>
    <row r="6275" spans="1:1">
      <c r="A6275" s="74" t="s">
        <v>5203</v>
      </c>
    </row>
    <row r="6276" spans="1:1">
      <c r="A6276" s="148">
        <v>45684</v>
      </c>
    </row>
    <row r="6277" spans="1:1">
      <c r="A6277" s="148">
        <v>45684</v>
      </c>
    </row>
    <row r="6278" spans="1:1">
      <c r="A6278" s="74" t="s">
        <v>5204</v>
      </c>
    </row>
    <row r="6280" spans="1:1">
      <c r="A6280" s="74" t="s">
        <v>2724</v>
      </c>
    </row>
    <row r="6281" spans="1:1">
      <c r="A6281" s="74" t="s">
        <v>5205</v>
      </c>
    </row>
    <row r="6282" spans="1:1">
      <c r="A6282" s="74" t="s">
        <v>5206</v>
      </c>
    </row>
    <row r="6283" spans="1:1">
      <c r="A6283" s="74" t="s">
        <v>5207</v>
      </c>
    </row>
    <row r="6284" spans="1:1">
      <c r="A6284" s="148">
        <v>45684</v>
      </c>
    </row>
    <row r="6285" spans="1:1">
      <c r="A6285" s="148">
        <v>45684</v>
      </c>
    </row>
    <row r="6286" spans="1:1">
      <c r="A6286" s="74" t="s">
        <v>5208</v>
      </c>
    </row>
    <row r="6288" spans="1:1">
      <c r="A6288" s="74" t="s">
        <v>2724</v>
      </c>
    </row>
    <row r="6289" spans="1:1">
      <c r="A6289" s="74" t="s">
        <v>5209</v>
      </c>
    </row>
    <row r="6290" spans="1:1">
      <c r="A6290" s="74" t="s">
        <v>5210</v>
      </c>
    </row>
    <row r="6291" spans="1:1">
      <c r="A6291" s="74" t="s">
        <v>5210</v>
      </c>
    </row>
    <row r="6292" spans="1:1">
      <c r="A6292" s="148">
        <v>45684</v>
      </c>
    </row>
    <row r="6293" spans="1:1">
      <c r="A6293" s="148">
        <v>45684</v>
      </c>
    </row>
    <row r="6294" spans="1:1">
      <c r="A6294" s="74" t="s">
        <v>5211</v>
      </c>
    </row>
    <row r="6296" spans="1:1">
      <c r="A6296" s="74" t="s">
        <v>2724</v>
      </c>
    </row>
    <row r="6297" spans="1:1">
      <c r="A6297" s="74" t="s">
        <v>5212</v>
      </c>
    </row>
    <row r="6298" spans="1:1">
      <c r="A6298" s="74" t="s">
        <v>5213</v>
      </c>
    </row>
    <row r="6299" spans="1:1">
      <c r="A6299" s="74" t="s">
        <v>5214</v>
      </c>
    </row>
    <row r="6300" spans="1:1">
      <c r="A6300" s="148">
        <v>45684</v>
      </c>
    </row>
    <row r="6301" spans="1:1">
      <c r="A6301" s="148">
        <v>45684</v>
      </c>
    </row>
    <row r="6302" spans="1:1">
      <c r="A6302" s="74" t="s">
        <v>5215</v>
      </c>
    </row>
    <row r="6304" spans="1:1">
      <c r="A6304" s="74" t="s">
        <v>2724</v>
      </c>
    </row>
    <row r="6305" spans="1:1">
      <c r="A6305" s="74" t="s">
        <v>5216</v>
      </c>
    </row>
    <row r="6306" spans="1:1">
      <c r="A6306" s="74" t="s">
        <v>5217</v>
      </c>
    </row>
    <row r="6307" spans="1:1">
      <c r="A6307" s="74" t="s">
        <v>5218</v>
      </c>
    </row>
    <row r="6308" spans="1:1">
      <c r="A6308" s="148">
        <v>45684</v>
      </c>
    </row>
    <row r="6309" spans="1:1">
      <c r="A6309" s="148">
        <v>45684</v>
      </c>
    </row>
    <row r="6310" spans="1:1">
      <c r="A6310" s="74" t="s">
        <v>5219</v>
      </c>
    </row>
    <row r="6312" spans="1:1">
      <c r="A6312" s="74" t="s">
        <v>2724</v>
      </c>
    </row>
    <row r="6313" spans="1:1">
      <c r="A6313" s="74" t="s">
        <v>5220</v>
      </c>
    </row>
    <row r="6314" spans="1:1">
      <c r="A6314" s="74" t="s">
        <v>5221</v>
      </c>
    </row>
    <row r="6315" spans="1:1">
      <c r="A6315" s="74" t="s">
        <v>5222</v>
      </c>
    </row>
    <row r="6316" spans="1:1">
      <c r="A6316" s="148">
        <v>45684</v>
      </c>
    </row>
    <row r="6317" spans="1:1">
      <c r="A6317" s="148">
        <v>45684</v>
      </c>
    </row>
    <row r="6318" spans="1:1">
      <c r="A6318" s="74" t="s">
        <v>5223</v>
      </c>
    </row>
    <row r="6320" spans="1:1">
      <c r="A6320" s="74" t="s">
        <v>2724</v>
      </c>
    </row>
    <row r="6321" spans="1:1">
      <c r="A6321" s="74" t="s">
        <v>5224</v>
      </c>
    </row>
    <row r="6322" spans="1:1">
      <c r="A6322" s="74" t="s">
        <v>5225</v>
      </c>
    </row>
    <row r="6323" spans="1:1">
      <c r="A6323" s="74" t="s">
        <v>5226</v>
      </c>
    </row>
    <row r="6324" spans="1:1">
      <c r="A6324" s="148">
        <v>45684</v>
      </c>
    </row>
    <row r="6325" spans="1:1">
      <c r="A6325" s="148">
        <v>45684</v>
      </c>
    </row>
    <row r="6326" spans="1:1">
      <c r="A6326" s="74" t="s">
        <v>3051</v>
      </c>
    </row>
    <row r="6328" spans="1:1">
      <c r="A6328" s="74" t="s">
        <v>2724</v>
      </c>
    </row>
    <row r="6329" spans="1:1">
      <c r="A6329" s="74" t="s">
        <v>5227</v>
      </c>
    </row>
    <row r="6330" spans="1:1">
      <c r="A6330" s="74" t="s">
        <v>5228</v>
      </c>
    </row>
    <row r="6331" spans="1:1">
      <c r="A6331" s="74" t="s">
        <v>5228</v>
      </c>
    </row>
    <row r="6332" spans="1:1">
      <c r="A6332" s="148">
        <v>45684</v>
      </c>
    </row>
    <row r="6333" spans="1:1">
      <c r="A6333" s="148">
        <v>45684</v>
      </c>
    </row>
    <row r="6334" spans="1:1">
      <c r="A6334" s="74" t="s">
        <v>5229</v>
      </c>
    </row>
    <row r="6336" spans="1:1">
      <c r="A6336" s="74" t="s">
        <v>2724</v>
      </c>
    </row>
    <row r="6337" spans="1:1">
      <c r="A6337" s="74" t="s">
        <v>5230</v>
      </c>
    </row>
    <row r="6338" spans="1:1">
      <c r="A6338" s="74" t="s">
        <v>5231</v>
      </c>
    </row>
    <row r="6339" spans="1:1">
      <c r="A6339" s="74" t="s">
        <v>5231</v>
      </c>
    </row>
    <row r="6340" spans="1:1">
      <c r="A6340" s="148">
        <v>45684</v>
      </c>
    </row>
    <row r="6341" spans="1:1">
      <c r="A6341" s="148">
        <v>45684</v>
      </c>
    </row>
    <row r="6342" spans="1:1">
      <c r="A6342" s="74" t="s">
        <v>5232</v>
      </c>
    </row>
    <row r="6344" spans="1:1">
      <c r="A6344" s="74" t="s">
        <v>2724</v>
      </c>
    </row>
    <row r="6345" spans="1:1">
      <c r="A6345" s="74" t="s">
        <v>5233</v>
      </c>
    </row>
    <row r="6346" spans="1:1">
      <c r="A6346" s="74" t="s">
        <v>5234</v>
      </c>
    </row>
    <row r="6347" spans="1:1">
      <c r="A6347" s="74" t="s">
        <v>5235</v>
      </c>
    </row>
    <row r="6348" spans="1:1">
      <c r="A6348" s="148">
        <v>45684</v>
      </c>
    </row>
    <row r="6349" spans="1:1">
      <c r="A6349" s="148">
        <v>45684</v>
      </c>
    </row>
    <row r="6350" spans="1:1">
      <c r="A6350" s="74" t="s">
        <v>5236</v>
      </c>
    </row>
    <row r="6352" spans="1:1">
      <c r="A6352" s="74" t="s">
        <v>2724</v>
      </c>
    </row>
    <row r="6353" spans="1:1">
      <c r="A6353" s="74" t="s">
        <v>5237</v>
      </c>
    </row>
    <row r="6354" spans="1:1">
      <c r="A6354" s="74" t="s">
        <v>5238</v>
      </c>
    </row>
    <row r="6355" spans="1:1">
      <c r="A6355" s="74" t="s">
        <v>5239</v>
      </c>
    </row>
    <row r="6356" spans="1:1">
      <c r="A6356" s="148">
        <v>45684</v>
      </c>
    </row>
    <row r="6357" spans="1:1">
      <c r="A6357" s="148">
        <v>45684</v>
      </c>
    </row>
    <row r="6358" spans="1:1">
      <c r="A6358" s="74" t="s">
        <v>5240</v>
      </c>
    </row>
    <row r="6360" spans="1:1">
      <c r="A6360" s="74" t="s">
        <v>2724</v>
      </c>
    </row>
    <row r="6361" spans="1:1">
      <c r="A6361" s="74" t="s">
        <v>5241</v>
      </c>
    </row>
    <row r="6362" spans="1:1">
      <c r="A6362" s="74" t="s">
        <v>5242</v>
      </c>
    </row>
    <row r="6363" spans="1:1">
      <c r="A6363" s="74" t="s">
        <v>5242</v>
      </c>
    </row>
    <row r="6364" spans="1:1">
      <c r="A6364" s="148">
        <v>45684</v>
      </c>
    </row>
    <row r="6365" spans="1:1">
      <c r="A6365" s="148">
        <v>45684</v>
      </c>
    </row>
    <row r="6366" spans="1:1">
      <c r="A6366" s="74" t="s">
        <v>5243</v>
      </c>
    </row>
    <row r="6368" spans="1:1">
      <c r="A6368" s="74" t="s">
        <v>2724</v>
      </c>
    </row>
    <row r="6369" spans="1:1">
      <c r="A6369" s="74" t="s">
        <v>5244</v>
      </c>
    </row>
    <row r="6370" spans="1:1">
      <c r="A6370" s="74" t="s">
        <v>5245</v>
      </c>
    </row>
    <row r="6371" spans="1:1">
      <c r="A6371" s="74" t="s">
        <v>5246</v>
      </c>
    </row>
    <row r="6372" spans="1:1">
      <c r="A6372" s="148">
        <v>45684</v>
      </c>
    </row>
    <row r="6373" spans="1:1">
      <c r="A6373" s="148">
        <v>45684</v>
      </c>
    </row>
    <row r="6374" spans="1:1">
      <c r="A6374" s="74" t="s">
        <v>5247</v>
      </c>
    </row>
    <row r="6376" spans="1:1">
      <c r="A6376" s="74" t="s">
        <v>2724</v>
      </c>
    </row>
    <row r="6377" spans="1:1">
      <c r="A6377" s="74" t="s">
        <v>5248</v>
      </c>
    </row>
    <row r="6378" spans="1:1">
      <c r="A6378" s="74" t="s">
        <v>5249</v>
      </c>
    </row>
    <row r="6379" spans="1:1">
      <c r="A6379" s="74" t="s">
        <v>5250</v>
      </c>
    </row>
    <row r="6380" spans="1:1">
      <c r="A6380" s="148">
        <v>45684</v>
      </c>
    </row>
    <row r="6381" spans="1:1">
      <c r="A6381" s="148">
        <v>45684</v>
      </c>
    </row>
    <row r="6382" spans="1:1">
      <c r="A6382" s="74" t="s">
        <v>4310</v>
      </c>
    </row>
    <row r="6384" spans="1:1">
      <c r="A6384" s="74" t="s">
        <v>2724</v>
      </c>
    </row>
    <row r="6385" spans="1:1">
      <c r="A6385" s="74" t="s">
        <v>5251</v>
      </c>
    </row>
    <row r="6386" spans="1:1">
      <c r="A6386" s="74" t="s">
        <v>5252</v>
      </c>
    </row>
    <row r="6387" spans="1:1">
      <c r="A6387" s="74" t="s">
        <v>5253</v>
      </c>
    </row>
    <row r="6388" spans="1:1">
      <c r="A6388" s="148">
        <v>45684</v>
      </c>
    </row>
    <row r="6389" spans="1:1">
      <c r="A6389" s="148">
        <v>45684</v>
      </c>
    </row>
    <row r="6390" spans="1:1">
      <c r="A6390" s="74" t="s">
        <v>5254</v>
      </c>
    </row>
    <row r="6392" spans="1:1">
      <c r="A6392" s="74" t="s">
        <v>2724</v>
      </c>
    </row>
    <row r="6393" spans="1:1">
      <c r="A6393" s="74" t="s">
        <v>5255</v>
      </c>
    </row>
    <row r="6394" spans="1:1">
      <c r="A6394" s="74" t="s">
        <v>5256</v>
      </c>
    </row>
    <row r="6395" spans="1:1">
      <c r="A6395" s="74" t="s">
        <v>5257</v>
      </c>
    </row>
    <row r="6396" spans="1:1">
      <c r="A6396" s="148">
        <v>45684</v>
      </c>
    </row>
    <row r="6397" spans="1:1">
      <c r="A6397" s="148">
        <v>45684</v>
      </c>
    </row>
    <row r="6398" spans="1:1">
      <c r="A6398" s="74" t="s">
        <v>5258</v>
      </c>
    </row>
    <row r="6400" spans="1:1">
      <c r="A6400" s="74" t="s">
        <v>2724</v>
      </c>
    </row>
    <row r="6401" spans="1:1">
      <c r="A6401" s="74" t="s">
        <v>5259</v>
      </c>
    </row>
    <row r="6402" spans="1:1">
      <c r="A6402" s="74" t="s">
        <v>5260</v>
      </c>
    </row>
    <row r="6403" spans="1:1">
      <c r="A6403" s="74" t="s">
        <v>5261</v>
      </c>
    </row>
    <row r="6404" spans="1:1">
      <c r="A6404" s="148">
        <v>45684</v>
      </c>
    </row>
    <row r="6405" spans="1:1">
      <c r="A6405" s="148">
        <v>45684</v>
      </c>
    </row>
    <row r="6406" spans="1:1">
      <c r="A6406" s="74" t="s">
        <v>3938</v>
      </c>
    </row>
    <row r="6408" spans="1:1">
      <c r="A6408" s="74" t="s">
        <v>2724</v>
      </c>
    </row>
    <row r="6409" spans="1:1">
      <c r="A6409" s="74" t="s">
        <v>5262</v>
      </c>
    </row>
    <row r="6410" spans="1:1">
      <c r="A6410" s="74" t="s">
        <v>5263</v>
      </c>
    </row>
    <row r="6411" spans="1:1">
      <c r="A6411" s="74" t="s">
        <v>5264</v>
      </c>
    </row>
    <row r="6412" spans="1:1">
      <c r="A6412" s="148">
        <v>45684</v>
      </c>
    </row>
    <row r="6413" spans="1:1">
      <c r="A6413" s="148">
        <v>45684</v>
      </c>
    </row>
    <row r="6414" spans="1:1">
      <c r="A6414" s="74" t="s">
        <v>3328</v>
      </c>
    </row>
    <row r="6416" spans="1:1">
      <c r="A6416" s="74" t="s">
        <v>2724</v>
      </c>
    </row>
    <row r="6417" spans="1:1">
      <c r="A6417" s="74" t="s">
        <v>5265</v>
      </c>
    </row>
    <row r="6418" spans="1:1">
      <c r="A6418" s="74" t="s">
        <v>5266</v>
      </c>
    </row>
    <row r="6419" spans="1:1">
      <c r="A6419" s="74" t="s">
        <v>5267</v>
      </c>
    </row>
    <row r="6420" spans="1:1">
      <c r="A6420" s="148">
        <v>45684</v>
      </c>
    </row>
    <row r="6421" spans="1:1">
      <c r="A6421" s="148">
        <v>45684</v>
      </c>
    </row>
    <row r="6422" spans="1:1">
      <c r="A6422" s="74" t="s">
        <v>5268</v>
      </c>
    </row>
    <row r="6424" spans="1:1">
      <c r="A6424" s="74" t="s">
        <v>2724</v>
      </c>
    </row>
    <row r="6425" spans="1:1">
      <c r="A6425" s="74" t="s">
        <v>5269</v>
      </c>
    </row>
    <row r="6426" spans="1:1">
      <c r="A6426" s="74" t="s">
        <v>5270</v>
      </c>
    </row>
    <row r="6427" spans="1:1">
      <c r="A6427" s="74" t="s">
        <v>5271</v>
      </c>
    </row>
    <row r="6428" spans="1:1">
      <c r="A6428" s="148">
        <v>45684</v>
      </c>
    </row>
    <row r="6429" spans="1:1">
      <c r="A6429" s="148">
        <v>45684</v>
      </c>
    </row>
    <row r="6430" spans="1:1">
      <c r="A6430" s="74" t="s">
        <v>5272</v>
      </c>
    </row>
    <row r="6432" spans="1:1">
      <c r="A6432" s="74" t="s">
        <v>2724</v>
      </c>
    </row>
    <row r="6433" spans="1:1">
      <c r="A6433" s="74" t="s">
        <v>5273</v>
      </c>
    </row>
    <row r="6434" spans="1:1">
      <c r="A6434" s="74" t="s">
        <v>5274</v>
      </c>
    </row>
    <row r="6435" spans="1:1">
      <c r="A6435" s="74" t="s">
        <v>5274</v>
      </c>
    </row>
    <row r="6436" spans="1:1">
      <c r="A6436" s="148">
        <v>45684</v>
      </c>
    </row>
    <row r="6437" spans="1:1">
      <c r="A6437" s="148">
        <v>45684</v>
      </c>
    </row>
    <row r="6438" spans="1:1">
      <c r="A6438" s="74" t="s">
        <v>5275</v>
      </c>
    </row>
    <row r="6440" spans="1:1">
      <c r="A6440" s="74" t="s">
        <v>2724</v>
      </c>
    </row>
    <row r="6441" spans="1:1">
      <c r="A6441" s="74" t="s">
        <v>5276</v>
      </c>
    </row>
    <row r="6442" spans="1:1">
      <c r="A6442" s="74" t="s">
        <v>5277</v>
      </c>
    </row>
    <row r="6443" spans="1:1">
      <c r="A6443" s="74" t="s">
        <v>5278</v>
      </c>
    </row>
    <row r="6444" spans="1:1">
      <c r="A6444" s="148">
        <v>45684</v>
      </c>
    </row>
    <row r="6445" spans="1:1">
      <c r="A6445" s="148">
        <v>45684</v>
      </c>
    </row>
    <row r="6446" spans="1:1">
      <c r="A6446" s="74" t="s">
        <v>3440</v>
      </c>
    </row>
    <row r="6448" spans="1:1">
      <c r="A6448" s="74" t="s">
        <v>2724</v>
      </c>
    </row>
    <row r="6449" spans="1:1">
      <c r="A6449" s="74" t="s">
        <v>5279</v>
      </c>
    </row>
    <row r="6450" spans="1:1">
      <c r="A6450" s="74" t="s">
        <v>5280</v>
      </c>
    </row>
    <row r="6451" spans="1:1">
      <c r="A6451" s="74" t="s">
        <v>5281</v>
      </c>
    </row>
    <row r="6452" spans="1:1">
      <c r="A6452" s="148">
        <v>45684</v>
      </c>
    </row>
    <row r="6453" spans="1:1">
      <c r="A6453" s="148">
        <v>45684</v>
      </c>
    </row>
    <row r="6454" spans="1:1">
      <c r="A6454" s="74" t="s">
        <v>3415</v>
      </c>
    </row>
    <row r="6456" spans="1:1">
      <c r="A6456" s="74" t="s">
        <v>2724</v>
      </c>
    </row>
    <row r="6457" spans="1:1">
      <c r="A6457" s="74" t="s">
        <v>5282</v>
      </c>
    </row>
    <row r="6458" spans="1:1">
      <c r="A6458" s="74" t="s">
        <v>5283</v>
      </c>
    </row>
    <row r="6459" spans="1:1">
      <c r="A6459" s="74" t="s">
        <v>5284</v>
      </c>
    </row>
    <row r="6460" spans="1:1">
      <c r="A6460" s="148">
        <v>45684</v>
      </c>
    </row>
    <row r="6461" spans="1:1">
      <c r="A6461" s="148">
        <v>45684</v>
      </c>
    </row>
    <row r="6462" spans="1:1">
      <c r="A6462" s="74" t="s">
        <v>5285</v>
      </c>
    </row>
    <row r="6464" spans="1:1">
      <c r="A6464" s="74" t="s">
        <v>2724</v>
      </c>
    </row>
    <row r="6465" spans="1:1">
      <c r="A6465" s="74" t="s">
        <v>5286</v>
      </c>
    </row>
    <row r="6466" spans="1:1">
      <c r="A6466" s="74" t="s">
        <v>5287</v>
      </c>
    </row>
    <row r="6467" spans="1:1">
      <c r="A6467" s="74" t="s">
        <v>5288</v>
      </c>
    </row>
    <row r="6468" spans="1:1">
      <c r="A6468" s="148">
        <v>45684</v>
      </c>
    </row>
    <row r="6469" spans="1:1">
      <c r="A6469" s="148">
        <v>45684</v>
      </c>
    </row>
    <row r="6470" spans="1:1">
      <c r="A6470" s="74" t="s">
        <v>5289</v>
      </c>
    </row>
    <row r="6472" spans="1:1">
      <c r="A6472" s="74" t="s">
        <v>2724</v>
      </c>
    </row>
    <row r="6473" spans="1:1">
      <c r="A6473" s="74" t="s">
        <v>5290</v>
      </c>
    </row>
    <row r="6474" spans="1:1">
      <c r="A6474" s="74" t="s">
        <v>5291</v>
      </c>
    </row>
    <row r="6475" spans="1:1">
      <c r="A6475" s="74" t="s">
        <v>5292</v>
      </c>
    </row>
    <row r="6476" spans="1:1">
      <c r="A6476" s="148">
        <v>45684</v>
      </c>
    </row>
    <row r="6477" spans="1:1">
      <c r="A6477" s="148">
        <v>45684</v>
      </c>
    </row>
    <row r="6478" spans="1:1">
      <c r="A6478" s="74" t="s">
        <v>2821</v>
      </c>
    </row>
    <row r="6480" spans="1:1">
      <c r="A6480" s="74" t="s">
        <v>2724</v>
      </c>
    </row>
    <row r="6481" spans="1:1">
      <c r="A6481" s="74" t="s">
        <v>5293</v>
      </c>
    </row>
    <row r="6482" spans="1:1">
      <c r="A6482" s="74" t="s">
        <v>5294</v>
      </c>
    </row>
    <row r="6483" spans="1:1">
      <c r="A6483" s="74" t="s">
        <v>5295</v>
      </c>
    </row>
    <row r="6484" spans="1:1">
      <c r="A6484" s="148">
        <v>45684</v>
      </c>
    </row>
    <row r="6485" spans="1:1">
      <c r="A6485" s="148">
        <v>45684</v>
      </c>
    </row>
    <row r="6486" spans="1:1">
      <c r="A6486" s="74" t="s">
        <v>5296</v>
      </c>
    </row>
    <row r="6488" spans="1:1">
      <c r="A6488" s="74" t="s">
        <v>2724</v>
      </c>
    </row>
    <row r="6489" spans="1:1">
      <c r="A6489" s="74" t="s">
        <v>5297</v>
      </c>
    </row>
    <row r="6490" spans="1:1">
      <c r="A6490" s="74" t="s">
        <v>5298</v>
      </c>
    </row>
    <row r="6491" spans="1:1">
      <c r="A6491" s="74" t="s">
        <v>5299</v>
      </c>
    </row>
    <row r="6492" spans="1:1">
      <c r="A6492" s="148">
        <v>45684</v>
      </c>
    </row>
    <row r="6493" spans="1:1">
      <c r="A6493" s="148">
        <v>45684</v>
      </c>
    </row>
    <row r="6494" spans="1:1">
      <c r="A6494" s="74" t="s">
        <v>3678</v>
      </c>
    </row>
    <row r="6496" spans="1:1">
      <c r="A6496" s="74" t="s">
        <v>2724</v>
      </c>
    </row>
    <row r="6497" spans="1:1">
      <c r="A6497" s="74" t="s">
        <v>5300</v>
      </c>
    </row>
    <row r="6498" spans="1:1">
      <c r="A6498" s="74" t="s">
        <v>5301</v>
      </c>
    </row>
    <row r="6499" spans="1:1">
      <c r="A6499" s="74" t="s">
        <v>5302</v>
      </c>
    </row>
    <row r="6500" spans="1:1">
      <c r="A6500" s="148">
        <v>45683</v>
      </c>
    </row>
    <row r="6501" spans="1:1">
      <c r="A6501" s="148">
        <v>45683</v>
      </c>
    </row>
    <row r="6502" spans="1:1">
      <c r="A6502" s="74" t="s">
        <v>5303</v>
      </c>
    </row>
    <row r="6504" spans="1:1">
      <c r="A6504" s="74" t="s">
        <v>2724</v>
      </c>
    </row>
    <row r="6505" spans="1:1">
      <c r="A6505" s="74" t="s">
        <v>5304</v>
      </c>
    </row>
    <row r="6506" spans="1:1">
      <c r="A6506" s="74" t="s">
        <v>5305</v>
      </c>
    </row>
    <row r="6507" spans="1:1">
      <c r="A6507" s="74" t="s">
        <v>5306</v>
      </c>
    </row>
    <row r="6508" spans="1:1">
      <c r="A6508" s="148">
        <v>45683</v>
      </c>
    </row>
    <row r="6509" spans="1:1">
      <c r="A6509" s="148">
        <v>45683</v>
      </c>
    </row>
    <row r="6510" spans="1:1">
      <c r="A6510" s="74" t="s">
        <v>5307</v>
      </c>
    </row>
    <row r="6512" spans="1:1">
      <c r="A6512" s="74" t="s">
        <v>2724</v>
      </c>
    </row>
    <row r="6513" spans="1:1">
      <c r="A6513" s="74" t="s">
        <v>5308</v>
      </c>
    </row>
    <row r="6514" spans="1:1">
      <c r="A6514" s="74" t="s">
        <v>5309</v>
      </c>
    </row>
    <row r="6515" spans="1:1">
      <c r="A6515" s="74" t="s">
        <v>5310</v>
      </c>
    </row>
    <row r="6516" spans="1:1">
      <c r="A6516" s="148">
        <v>45682</v>
      </c>
    </row>
    <row r="6517" spans="1:1">
      <c r="A6517" s="148">
        <v>45682</v>
      </c>
    </row>
    <row r="6518" spans="1:1">
      <c r="A6518" s="74" t="s">
        <v>5311</v>
      </c>
    </row>
    <row r="6520" spans="1:1">
      <c r="A6520" s="74" t="s">
        <v>2724</v>
      </c>
    </row>
    <row r="6521" spans="1:1">
      <c r="A6521" s="74" t="s">
        <v>5312</v>
      </c>
    </row>
    <row r="6522" spans="1:1">
      <c r="A6522" s="74" t="s">
        <v>5313</v>
      </c>
    </row>
    <row r="6523" spans="1:1">
      <c r="A6523" s="74" t="s">
        <v>5314</v>
      </c>
    </row>
    <row r="6524" spans="1:1">
      <c r="A6524" s="148">
        <v>45682</v>
      </c>
    </row>
    <row r="6525" spans="1:1">
      <c r="A6525" s="148">
        <v>45682</v>
      </c>
    </row>
    <row r="6526" spans="1:1">
      <c r="A6526" s="74" t="s">
        <v>5315</v>
      </c>
    </row>
    <row r="6528" spans="1:1">
      <c r="A6528" s="74" t="s">
        <v>2724</v>
      </c>
    </row>
    <row r="6529" spans="1:1">
      <c r="A6529" s="74" t="s">
        <v>5316</v>
      </c>
    </row>
    <row r="6530" spans="1:1">
      <c r="A6530" s="74" t="s">
        <v>5317</v>
      </c>
    </row>
    <row r="6531" spans="1:1">
      <c r="A6531" s="74" t="s">
        <v>5318</v>
      </c>
    </row>
    <row r="6532" spans="1:1">
      <c r="A6532" s="148">
        <v>45681</v>
      </c>
    </row>
    <row r="6533" spans="1:1">
      <c r="A6533" s="148">
        <v>45681</v>
      </c>
    </row>
    <row r="6534" spans="1:1">
      <c r="A6534" s="74" t="s">
        <v>5319</v>
      </c>
    </row>
    <row r="6536" spans="1:1">
      <c r="A6536" s="74" t="s">
        <v>2724</v>
      </c>
    </row>
    <row r="6537" spans="1:1">
      <c r="A6537" s="74" t="s">
        <v>5320</v>
      </c>
    </row>
    <row r="6538" spans="1:1">
      <c r="A6538" s="74" t="s">
        <v>5321</v>
      </c>
    </row>
    <row r="6539" spans="1:1">
      <c r="A6539" s="74" t="s">
        <v>5321</v>
      </c>
    </row>
    <row r="6540" spans="1:1">
      <c r="A6540" s="148">
        <v>45681</v>
      </c>
    </row>
    <row r="6541" spans="1:1">
      <c r="A6541" s="148">
        <v>45681</v>
      </c>
    </row>
    <row r="6542" spans="1:1">
      <c r="A6542" s="74" t="s">
        <v>5322</v>
      </c>
    </row>
    <row r="6544" spans="1:1">
      <c r="A6544" s="74" t="s">
        <v>2724</v>
      </c>
    </row>
    <row r="6545" spans="1:1">
      <c r="A6545" s="74" t="s">
        <v>5323</v>
      </c>
    </row>
    <row r="6546" spans="1:1">
      <c r="A6546" s="74" t="s">
        <v>5324</v>
      </c>
    </row>
    <row r="6547" spans="1:1">
      <c r="A6547" s="74" t="s">
        <v>5325</v>
      </c>
    </row>
    <row r="6548" spans="1:1">
      <c r="A6548" s="148">
        <v>45681</v>
      </c>
    </row>
    <row r="6549" spans="1:1">
      <c r="A6549" s="148">
        <v>45681</v>
      </c>
    </row>
    <row r="6550" spans="1:1">
      <c r="A6550" s="74" t="s">
        <v>5326</v>
      </c>
    </row>
    <row r="6552" spans="1:1">
      <c r="A6552" s="74" t="s">
        <v>2724</v>
      </c>
    </row>
    <row r="6553" spans="1:1">
      <c r="A6553" s="74" t="s">
        <v>5327</v>
      </c>
    </row>
    <row r="6554" spans="1:1">
      <c r="A6554" s="74" t="s">
        <v>5328</v>
      </c>
    </row>
    <row r="6555" spans="1:1">
      <c r="A6555" s="74" t="s">
        <v>5329</v>
      </c>
    </row>
    <row r="6556" spans="1:1">
      <c r="A6556" s="148">
        <v>45681</v>
      </c>
    </row>
    <row r="6557" spans="1:1">
      <c r="A6557" s="148">
        <v>45681</v>
      </c>
    </row>
    <row r="6558" spans="1:1">
      <c r="A6558" s="74" t="s">
        <v>3212</v>
      </c>
    </row>
    <row r="6560" spans="1:1">
      <c r="A6560" s="74" t="s">
        <v>2724</v>
      </c>
    </row>
    <row r="6561" spans="1:1">
      <c r="A6561" s="74" t="s">
        <v>5330</v>
      </c>
    </row>
    <row r="6562" spans="1:1">
      <c r="A6562" s="74" t="s">
        <v>5331</v>
      </c>
    </row>
    <row r="6563" spans="1:1">
      <c r="A6563" s="74" t="s">
        <v>5332</v>
      </c>
    </row>
    <row r="6564" spans="1:1">
      <c r="A6564" s="148">
        <v>45681</v>
      </c>
    </row>
    <row r="6565" spans="1:1">
      <c r="A6565" s="148">
        <v>45681</v>
      </c>
    </row>
    <row r="6566" spans="1:1">
      <c r="A6566" s="74" t="s">
        <v>2719</v>
      </c>
    </row>
    <row r="6568" spans="1:1">
      <c r="A6568" s="74" t="s">
        <v>2724</v>
      </c>
    </row>
    <row r="6569" spans="1:1">
      <c r="A6569" s="74" t="s">
        <v>5333</v>
      </c>
    </row>
    <row r="6570" spans="1:1">
      <c r="A6570" s="74" t="s">
        <v>5334</v>
      </c>
    </row>
    <row r="6571" spans="1:1">
      <c r="A6571" s="74" t="s">
        <v>5335</v>
      </c>
    </row>
    <row r="6572" spans="1:1">
      <c r="A6572" s="148">
        <v>45681</v>
      </c>
    </row>
    <row r="6573" spans="1:1">
      <c r="A6573" s="148">
        <v>45681</v>
      </c>
    </row>
    <row r="6574" spans="1:1">
      <c r="A6574" s="74" t="s">
        <v>5336</v>
      </c>
    </row>
    <row r="6576" spans="1:1">
      <c r="A6576" s="74" t="s">
        <v>2724</v>
      </c>
    </row>
    <row r="6577" spans="1:1">
      <c r="A6577" s="74" t="s">
        <v>5337</v>
      </c>
    </row>
    <row r="6578" spans="1:1">
      <c r="A6578" s="74" t="s">
        <v>5338</v>
      </c>
    </row>
    <row r="6579" spans="1:1">
      <c r="A6579" s="74" t="s">
        <v>5339</v>
      </c>
    </row>
    <row r="6580" spans="1:1">
      <c r="A6580" s="148">
        <v>45681</v>
      </c>
    </row>
    <row r="6581" spans="1:1">
      <c r="A6581" s="148">
        <v>45681</v>
      </c>
    </row>
    <row r="6582" spans="1:1">
      <c r="A6582" s="74" t="s">
        <v>5340</v>
      </c>
    </row>
    <row r="6584" spans="1:1">
      <c r="A6584" s="74" t="s">
        <v>2724</v>
      </c>
    </row>
    <row r="6585" spans="1:1">
      <c r="A6585" s="74" t="s">
        <v>5341</v>
      </c>
    </row>
    <row r="6586" spans="1:1">
      <c r="A6586" s="74" t="s">
        <v>5342</v>
      </c>
    </row>
    <row r="6587" spans="1:1">
      <c r="A6587" s="74" t="s">
        <v>5343</v>
      </c>
    </row>
    <row r="6588" spans="1:1">
      <c r="A6588" s="148">
        <v>45681</v>
      </c>
    </row>
    <row r="6589" spans="1:1">
      <c r="A6589" s="148">
        <v>45681</v>
      </c>
    </row>
    <row r="6590" spans="1:1">
      <c r="A6590" s="74" t="s">
        <v>5344</v>
      </c>
    </row>
    <row r="6592" spans="1:1">
      <c r="A6592" s="74" t="s">
        <v>2724</v>
      </c>
    </row>
    <row r="6593" spans="1:1">
      <c r="A6593" s="74" t="s">
        <v>5345</v>
      </c>
    </row>
    <row r="6594" spans="1:1">
      <c r="A6594" s="74" t="s">
        <v>5346</v>
      </c>
    </row>
    <row r="6595" spans="1:1">
      <c r="A6595" s="74" t="s">
        <v>5347</v>
      </c>
    </row>
    <row r="6596" spans="1:1">
      <c r="A6596" s="148">
        <v>45681</v>
      </c>
    </row>
    <row r="6597" spans="1:1">
      <c r="A6597" s="148">
        <v>45681</v>
      </c>
    </row>
    <row r="6598" spans="1:1">
      <c r="A6598" s="74" t="s">
        <v>5348</v>
      </c>
    </row>
    <row r="6600" spans="1:1">
      <c r="A6600" s="74" t="s">
        <v>2724</v>
      </c>
    </row>
    <row r="6601" spans="1:1">
      <c r="A6601" s="74" t="s">
        <v>5349</v>
      </c>
    </row>
    <row r="6602" spans="1:1">
      <c r="A6602" s="74" t="s">
        <v>5350</v>
      </c>
    </row>
    <row r="6603" spans="1:1">
      <c r="A6603" s="74" t="s">
        <v>5351</v>
      </c>
    </row>
    <row r="6604" spans="1:1">
      <c r="A6604" s="148">
        <v>45681</v>
      </c>
    </row>
    <row r="6605" spans="1:1">
      <c r="A6605" s="148">
        <v>45681</v>
      </c>
    </row>
    <row r="6606" spans="1:1">
      <c r="A6606" s="74" t="s">
        <v>5352</v>
      </c>
    </row>
    <row r="6608" spans="1:1">
      <c r="A6608" s="74" t="s">
        <v>2724</v>
      </c>
    </row>
    <row r="6609" spans="1:1">
      <c r="A6609" s="74" t="s">
        <v>5353</v>
      </c>
    </row>
    <row r="6610" spans="1:1">
      <c r="A6610" s="74" t="s">
        <v>5354</v>
      </c>
    </row>
    <row r="6611" spans="1:1">
      <c r="A6611" s="74" t="s">
        <v>5355</v>
      </c>
    </row>
    <row r="6612" spans="1:1">
      <c r="A6612" s="148">
        <v>45681</v>
      </c>
    </row>
    <row r="6613" spans="1:1">
      <c r="A6613" s="148">
        <v>45681</v>
      </c>
    </row>
    <row r="6614" spans="1:1">
      <c r="A6614" s="74" t="s">
        <v>5356</v>
      </c>
    </row>
    <row r="6616" spans="1:1">
      <c r="A6616" s="74" t="s">
        <v>2724</v>
      </c>
    </row>
    <row r="6617" spans="1:1">
      <c r="A6617" s="74" t="s">
        <v>5357</v>
      </c>
    </row>
    <row r="6618" spans="1:1">
      <c r="A6618" s="74" t="s">
        <v>5358</v>
      </c>
    </row>
    <row r="6619" spans="1:1">
      <c r="A6619" s="74" t="s">
        <v>5359</v>
      </c>
    </row>
    <row r="6620" spans="1:1">
      <c r="A6620" s="148">
        <v>45681</v>
      </c>
    </row>
    <row r="6621" spans="1:1">
      <c r="A6621" s="148">
        <v>45681</v>
      </c>
    </row>
    <row r="6622" spans="1:1">
      <c r="A6622" s="74" t="s">
        <v>5360</v>
      </c>
    </row>
    <row r="6624" spans="1:1">
      <c r="A6624" s="74" t="s">
        <v>2724</v>
      </c>
    </row>
    <row r="6625" spans="1:1">
      <c r="A6625" s="74" t="s">
        <v>5361</v>
      </c>
    </row>
    <row r="6626" spans="1:1">
      <c r="A6626" s="74" t="s">
        <v>5362</v>
      </c>
    </row>
    <row r="6627" spans="1:1">
      <c r="A6627" s="74" t="s">
        <v>5363</v>
      </c>
    </row>
    <row r="6628" spans="1:1">
      <c r="A6628" s="148">
        <v>45681</v>
      </c>
    </row>
    <row r="6629" spans="1:1">
      <c r="A6629" s="148">
        <v>45681</v>
      </c>
    </row>
    <row r="6630" spans="1:1">
      <c r="A6630" s="74" t="s">
        <v>3751</v>
      </c>
    </row>
    <row r="6632" spans="1:1">
      <c r="A6632" s="74" t="s">
        <v>2724</v>
      </c>
    </row>
    <row r="6633" spans="1:1">
      <c r="A6633" s="74" t="s">
        <v>5364</v>
      </c>
    </row>
    <row r="6634" spans="1:1">
      <c r="A6634" s="74" t="s">
        <v>5365</v>
      </c>
    </row>
    <row r="6635" spans="1:1">
      <c r="A6635" s="74" t="s">
        <v>5365</v>
      </c>
    </row>
    <row r="6636" spans="1:1">
      <c r="A6636" s="148">
        <v>45681</v>
      </c>
    </row>
    <row r="6637" spans="1:1">
      <c r="A6637" s="148">
        <v>45681</v>
      </c>
    </row>
    <row r="6638" spans="1:1">
      <c r="A6638" s="74" t="s">
        <v>5366</v>
      </c>
    </row>
    <row r="6640" spans="1:1">
      <c r="A6640" s="74" t="s">
        <v>2724</v>
      </c>
    </row>
    <row r="6641" spans="1:1">
      <c r="A6641" s="74" t="s">
        <v>5367</v>
      </c>
    </row>
    <row r="6642" spans="1:1">
      <c r="A6642" s="74" t="s">
        <v>5368</v>
      </c>
    </row>
    <row r="6643" spans="1:1">
      <c r="A6643" s="74" t="s">
        <v>5369</v>
      </c>
    </row>
    <row r="6644" spans="1:1">
      <c r="A6644" s="148">
        <v>45681</v>
      </c>
    </row>
    <row r="6645" spans="1:1">
      <c r="A6645" s="148">
        <v>45681</v>
      </c>
    </row>
    <row r="6646" spans="1:1">
      <c r="A6646" s="74" t="s">
        <v>5370</v>
      </c>
    </row>
    <row r="6648" spans="1:1">
      <c r="A6648" s="74" t="s">
        <v>2724</v>
      </c>
    </row>
    <row r="6649" spans="1:1">
      <c r="A6649" s="74" t="s">
        <v>5371</v>
      </c>
    </row>
    <row r="6650" spans="1:1">
      <c r="A6650" s="74" t="s">
        <v>5372</v>
      </c>
    </row>
    <row r="6651" spans="1:1">
      <c r="A6651" s="74" t="s">
        <v>5373</v>
      </c>
    </row>
    <row r="6652" spans="1:1">
      <c r="A6652" s="148">
        <v>45681</v>
      </c>
    </row>
    <row r="6653" spans="1:1">
      <c r="A6653" s="148">
        <v>45681</v>
      </c>
    </row>
    <row r="6654" spans="1:1">
      <c r="A6654" s="74" t="s">
        <v>5374</v>
      </c>
    </row>
    <row r="6656" spans="1:1">
      <c r="A6656" s="74" t="s">
        <v>2724</v>
      </c>
    </row>
    <row r="6657" spans="1:1">
      <c r="A6657" s="74" t="s">
        <v>5375</v>
      </c>
    </row>
    <row r="6658" spans="1:1">
      <c r="A6658" s="74" t="s">
        <v>5376</v>
      </c>
    </row>
    <row r="6659" spans="1:1">
      <c r="A6659" s="74" t="s">
        <v>5377</v>
      </c>
    </row>
    <row r="6660" spans="1:1">
      <c r="A6660" s="148">
        <v>45681</v>
      </c>
    </row>
    <row r="6661" spans="1:1">
      <c r="A6661" s="148">
        <v>45681</v>
      </c>
    </row>
    <row r="6662" spans="1:1">
      <c r="A6662" s="74" t="s">
        <v>3215</v>
      </c>
    </row>
    <row r="6664" spans="1:1">
      <c r="A6664" s="74" t="s">
        <v>2724</v>
      </c>
    </row>
    <row r="6665" spans="1:1">
      <c r="A6665" s="74" t="s">
        <v>5378</v>
      </c>
    </row>
    <row r="6666" spans="1:1">
      <c r="A6666" s="74" t="s">
        <v>5379</v>
      </c>
    </row>
    <row r="6667" spans="1:1">
      <c r="A6667" s="74" t="s">
        <v>5380</v>
      </c>
    </row>
    <row r="6668" spans="1:1">
      <c r="A6668" s="148">
        <v>45681</v>
      </c>
    </row>
    <row r="6669" spans="1:1">
      <c r="A6669" s="148">
        <v>45681</v>
      </c>
    </row>
    <row r="6670" spans="1:1">
      <c r="A6670" s="74" t="s">
        <v>3302</v>
      </c>
    </row>
    <row r="6672" spans="1:1">
      <c r="A6672" s="74" t="s">
        <v>2724</v>
      </c>
    </row>
    <row r="6673" spans="1:1">
      <c r="A6673" s="74" t="s">
        <v>5381</v>
      </c>
    </row>
    <row r="6674" spans="1:1">
      <c r="A6674" s="74" t="s">
        <v>5382</v>
      </c>
    </row>
    <row r="6675" spans="1:1">
      <c r="A6675" s="74" t="s">
        <v>5383</v>
      </c>
    </row>
    <row r="6676" spans="1:1">
      <c r="A6676" s="148">
        <v>45681</v>
      </c>
    </row>
    <row r="6677" spans="1:1">
      <c r="A6677" s="148">
        <v>45681</v>
      </c>
    </row>
    <row r="6678" spans="1:1">
      <c r="A6678" s="74" t="s">
        <v>5384</v>
      </c>
    </row>
    <row r="6680" spans="1:1">
      <c r="A6680" s="74" t="s">
        <v>2724</v>
      </c>
    </row>
    <row r="6681" spans="1:1">
      <c r="A6681" s="74" t="s">
        <v>5385</v>
      </c>
    </row>
    <row r="6682" spans="1:1">
      <c r="A6682" s="74" t="s">
        <v>5386</v>
      </c>
    </row>
    <row r="6683" spans="1:1">
      <c r="A6683" s="74" t="s">
        <v>5387</v>
      </c>
    </row>
    <row r="6684" spans="1:1">
      <c r="A6684" s="148">
        <v>45681</v>
      </c>
    </row>
    <row r="6685" spans="1:1">
      <c r="A6685" s="148">
        <v>45681</v>
      </c>
    </row>
    <row r="6686" spans="1:1">
      <c r="A6686" s="74" t="s">
        <v>2982</v>
      </c>
    </row>
    <row r="6688" spans="1:1">
      <c r="A6688" s="74" t="s">
        <v>2724</v>
      </c>
    </row>
    <row r="6689" spans="1:1">
      <c r="A6689" s="74" t="s">
        <v>5388</v>
      </c>
    </row>
    <row r="6690" spans="1:1">
      <c r="A6690" s="74" t="s">
        <v>5389</v>
      </c>
    </row>
    <row r="6691" spans="1:1">
      <c r="A6691" s="74" t="s">
        <v>5390</v>
      </c>
    </row>
    <row r="6692" spans="1:1">
      <c r="A6692" s="148">
        <v>45681</v>
      </c>
    </row>
    <row r="6693" spans="1:1">
      <c r="A6693" s="148">
        <v>45681</v>
      </c>
    </row>
    <row r="6694" spans="1:1">
      <c r="A6694" s="74" t="s">
        <v>4395</v>
      </c>
    </row>
    <row r="6696" spans="1:1">
      <c r="A6696" s="74" t="s">
        <v>2724</v>
      </c>
    </row>
    <row r="6697" spans="1:1">
      <c r="A6697" s="74" t="s">
        <v>5391</v>
      </c>
    </row>
    <row r="6698" spans="1:1">
      <c r="A6698" s="74" t="s">
        <v>5392</v>
      </c>
    </row>
    <row r="6699" spans="1:1">
      <c r="A6699" s="74" t="s">
        <v>5393</v>
      </c>
    </row>
    <row r="6700" spans="1:1">
      <c r="A6700" s="148">
        <v>45681</v>
      </c>
    </row>
    <row r="6701" spans="1:1">
      <c r="A6701" s="148">
        <v>45681</v>
      </c>
    </row>
    <row r="6702" spans="1:1">
      <c r="A6702" s="74" t="s">
        <v>3125</v>
      </c>
    </row>
    <row r="6704" spans="1:1">
      <c r="A6704" s="74" t="s">
        <v>2724</v>
      </c>
    </row>
    <row r="6705" spans="1:1">
      <c r="A6705" s="74" t="s">
        <v>5394</v>
      </c>
    </row>
    <row r="6706" spans="1:1">
      <c r="A6706" s="74" t="s">
        <v>5395</v>
      </c>
    </row>
    <row r="6707" spans="1:1">
      <c r="A6707" s="74" t="s">
        <v>5396</v>
      </c>
    </row>
    <row r="6708" spans="1:1">
      <c r="A6708" s="148">
        <v>45681</v>
      </c>
    </row>
    <row r="6709" spans="1:1">
      <c r="A6709" s="148">
        <v>45681</v>
      </c>
    </row>
    <row r="6710" spans="1:1">
      <c r="A6710" s="74" t="s">
        <v>5397</v>
      </c>
    </row>
    <row r="6712" spans="1:1">
      <c r="A6712" s="74" t="s">
        <v>2724</v>
      </c>
    </row>
    <row r="6713" spans="1:1">
      <c r="A6713" s="74" t="s">
        <v>5398</v>
      </c>
    </row>
    <row r="6714" spans="1:1">
      <c r="A6714" s="74" t="s">
        <v>5399</v>
      </c>
    </row>
    <row r="6715" spans="1:1">
      <c r="A6715" s="74" t="s">
        <v>5399</v>
      </c>
    </row>
    <row r="6716" spans="1:1">
      <c r="A6716" s="148">
        <v>45681</v>
      </c>
    </row>
    <row r="6717" spans="1:1">
      <c r="A6717" s="148">
        <v>45681</v>
      </c>
    </row>
    <row r="6718" spans="1:1">
      <c r="A6718" s="74" t="s">
        <v>5400</v>
      </c>
    </row>
    <row r="6720" spans="1:1">
      <c r="A6720" s="74" t="s">
        <v>2724</v>
      </c>
    </row>
    <row r="6721" spans="1:1">
      <c r="A6721" s="74" t="s">
        <v>5401</v>
      </c>
    </row>
    <row r="6722" spans="1:1">
      <c r="A6722" s="74" t="s">
        <v>5402</v>
      </c>
    </row>
    <row r="6723" spans="1:1">
      <c r="A6723" s="74" t="s">
        <v>5402</v>
      </c>
    </row>
    <row r="6724" spans="1:1">
      <c r="A6724" s="148">
        <v>45681</v>
      </c>
    </row>
    <row r="6725" spans="1:1">
      <c r="A6725" s="148">
        <v>45681</v>
      </c>
    </row>
    <row r="6726" spans="1:1">
      <c r="A6726" s="74" t="s">
        <v>5403</v>
      </c>
    </row>
    <row r="6728" spans="1:1">
      <c r="A6728" s="74" t="s">
        <v>2724</v>
      </c>
    </row>
    <row r="6729" spans="1:1">
      <c r="A6729" s="74" t="s">
        <v>5404</v>
      </c>
    </row>
    <row r="6730" spans="1:1">
      <c r="A6730" s="74" t="s">
        <v>5405</v>
      </c>
    </row>
    <row r="6731" spans="1:1">
      <c r="A6731" s="74" t="s">
        <v>5406</v>
      </c>
    </row>
    <row r="6732" spans="1:1">
      <c r="A6732" s="148">
        <v>45681</v>
      </c>
    </row>
    <row r="6733" spans="1:1">
      <c r="A6733" s="148">
        <v>45681</v>
      </c>
    </row>
    <row r="6734" spans="1:1">
      <c r="A6734" s="74" t="s">
        <v>5407</v>
      </c>
    </row>
    <row r="6736" spans="1:1">
      <c r="A6736" s="74" t="s">
        <v>2724</v>
      </c>
    </row>
    <row r="6737" spans="1:1">
      <c r="A6737" s="74" t="s">
        <v>5408</v>
      </c>
    </row>
    <row r="6738" spans="1:1">
      <c r="A6738" s="74" t="s">
        <v>5409</v>
      </c>
    </row>
    <row r="6739" spans="1:1">
      <c r="A6739" s="74" t="s">
        <v>5410</v>
      </c>
    </row>
    <row r="6740" spans="1:1">
      <c r="A6740" s="148">
        <v>45681</v>
      </c>
    </row>
    <row r="6741" spans="1:1">
      <c r="A6741" s="148">
        <v>45681</v>
      </c>
    </row>
    <row r="6742" spans="1:1">
      <c r="A6742" s="74" t="s">
        <v>5411</v>
      </c>
    </row>
    <row r="6744" spans="1:1">
      <c r="A6744" s="74" t="s">
        <v>2724</v>
      </c>
    </row>
    <row r="6745" spans="1:1">
      <c r="A6745" s="74" t="s">
        <v>5412</v>
      </c>
    </row>
    <row r="6746" spans="1:1">
      <c r="A6746" s="74" t="s">
        <v>5413</v>
      </c>
    </row>
    <row r="6747" spans="1:1">
      <c r="A6747" s="74" t="s">
        <v>5414</v>
      </c>
    </row>
    <row r="6748" spans="1:1">
      <c r="A6748" s="148">
        <v>45681</v>
      </c>
    </row>
    <row r="6749" spans="1:1">
      <c r="A6749" s="148">
        <v>45681</v>
      </c>
    </row>
    <row r="6750" spans="1:1">
      <c r="A6750" s="74" t="s">
        <v>5415</v>
      </c>
    </row>
    <row r="6752" spans="1:1">
      <c r="A6752" s="74" t="s">
        <v>2724</v>
      </c>
    </row>
    <row r="6753" spans="1:1">
      <c r="A6753" s="74" t="s">
        <v>5416</v>
      </c>
    </row>
    <row r="6754" spans="1:1">
      <c r="A6754" s="74" t="s">
        <v>5417</v>
      </c>
    </row>
    <row r="6755" spans="1:1">
      <c r="A6755" s="74" t="s">
        <v>5418</v>
      </c>
    </row>
    <row r="6756" spans="1:1">
      <c r="A6756" s="148">
        <v>45681</v>
      </c>
    </row>
    <row r="6757" spans="1:1">
      <c r="A6757" s="148">
        <v>45681</v>
      </c>
    </row>
    <row r="6758" spans="1:1">
      <c r="A6758" s="74" t="s">
        <v>5419</v>
      </c>
    </row>
    <row r="6760" spans="1:1">
      <c r="A6760" s="74" t="s">
        <v>2724</v>
      </c>
    </row>
    <row r="6761" spans="1:1">
      <c r="A6761" s="74" t="s">
        <v>5420</v>
      </c>
    </row>
    <row r="6762" spans="1:1">
      <c r="A6762" s="74" t="s">
        <v>5421</v>
      </c>
    </row>
    <row r="6763" spans="1:1">
      <c r="A6763" s="74" t="s">
        <v>5422</v>
      </c>
    </row>
    <row r="6764" spans="1:1">
      <c r="A6764" s="148">
        <v>45681</v>
      </c>
    </row>
    <row r="6765" spans="1:1">
      <c r="A6765" s="148">
        <v>45681</v>
      </c>
    </row>
    <row r="6766" spans="1:1">
      <c r="A6766" s="74" t="s">
        <v>5423</v>
      </c>
    </row>
    <row r="6768" spans="1:1">
      <c r="A6768" s="74" t="s">
        <v>2724</v>
      </c>
    </row>
    <row r="6769" spans="1:1">
      <c r="A6769" s="74" t="s">
        <v>5424</v>
      </c>
    </row>
    <row r="6770" spans="1:1">
      <c r="A6770" s="74" t="s">
        <v>5425</v>
      </c>
    </row>
    <row r="6771" spans="1:1">
      <c r="A6771" s="74" t="s">
        <v>5426</v>
      </c>
    </row>
    <row r="6772" spans="1:1">
      <c r="A6772" s="148">
        <v>45681</v>
      </c>
    </row>
    <row r="6773" spans="1:1">
      <c r="A6773" s="148">
        <v>45681</v>
      </c>
    </row>
    <row r="6774" spans="1:1">
      <c r="A6774" s="74" t="s">
        <v>3674</v>
      </c>
    </row>
    <row r="6776" spans="1:1">
      <c r="A6776" s="74" t="s">
        <v>2724</v>
      </c>
    </row>
    <row r="6777" spans="1:1">
      <c r="A6777" s="74" t="s">
        <v>5427</v>
      </c>
    </row>
    <row r="6778" spans="1:1">
      <c r="A6778" s="74" t="s">
        <v>5428</v>
      </c>
    </row>
    <row r="6779" spans="1:1">
      <c r="A6779" s="74" t="s">
        <v>5429</v>
      </c>
    </row>
    <row r="6780" spans="1:1">
      <c r="A6780" s="148">
        <v>45681</v>
      </c>
    </row>
    <row r="6781" spans="1:1">
      <c r="A6781" s="148">
        <v>45681</v>
      </c>
    </row>
    <row r="6782" spans="1:1">
      <c r="A6782" s="74" t="s">
        <v>3344</v>
      </c>
    </row>
    <row r="6784" spans="1:1">
      <c r="A6784" s="74" t="s">
        <v>2724</v>
      </c>
    </row>
    <row r="6785" spans="1:1">
      <c r="A6785" s="74" t="s">
        <v>5430</v>
      </c>
    </row>
    <row r="6786" spans="1:1">
      <c r="A6786" s="74" t="s">
        <v>5431</v>
      </c>
    </row>
    <row r="6787" spans="1:1">
      <c r="A6787" s="74" t="s">
        <v>5432</v>
      </c>
    </row>
    <row r="6788" spans="1:1">
      <c r="A6788" s="148">
        <v>45681</v>
      </c>
    </row>
    <row r="6789" spans="1:1">
      <c r="A6789" s="148">
        <v>45681</v>
      </c>
    </row>
    <row r="6790" spans="1:1">
      <c r="A6790" s="74" t="s">
        <v>3298</v>
      </c>
    </row>
    <row r="6792" spans="1:1">
      <c r="A6792" s="74" t="s">
        <v>2724</v>
      </c>
    </row>
    <row r="6793" spans="1:1">
      <c r="A6793" s="74" t="s">
        <v>5433</v>
      </c>
    </row>
    <row r="6794" spans="1:1">
      <c r="A6794" s="74" t="s">
        <v>5434</v>
      </c>
    </row>
    <row r="6795" spans="1:1">
      <c r="A6795" s="74" t="s">
        <v>5435</v>
      </c>
    </row>
    <row r="6796" spans="1:1">
      <c r="A6796" s="148">
        <v>45681</v>
      </c>
    </row>
    <row r="6797" spans="1:1">
      <c r="A6797" s="148">
        <v>45681</v>
      </c>
    </row>
    <row r="6798" spans="1:1">
      <c r="A6798" s="74" t="s">
        <v>5436</v>
      </c>
    </row>
    <row r="6800" spans="1:1">
      <c r="A6800" s="74" t="s">
        <v>2724</v>
      </c>
    </row>
    <row r="6801" spans="1:1">
      <c r="A6801" s="74" t="s">
        <v>5437</v>
      </c>
    </row>
    <row r="6802" spans="1:1">
      <c r="A6802" s="74" t="s">
        <v>5438</v>
      </c>
    </row>
    <row r="6803" spans="1:1">
      <c r="A6803" s="74" t="s">
        <v>5438</v>
      </c>
    </row>
    <row r="6804" spans="1:1">
      <c r="A6804" s="148">
        <v>45681</v>
      </c>
    </row>
    <row r="6805" spans="1:1">
      <c r="A6805" s="148">
        <v>45681</v>
      </c>
    </row>
    <row r="6806" spans="1:1">
      <c r="A6806" s="74" t="s">
        <v>4021</v>
      </c>
    </row>
    <row r="6808" spans="1:1">
      <c r="A6808" s="74" t="s">
        <v>2724</v>
      </c>
    </row>
    <row r="6809" spans="1:1">
      <c r="A6809" s="74" t="s">
        <v>5439</v>
      </c>
    </row>
    <row r="6810" spans="1:1">
      <c r="A6810" s="74" t="s">
        <v>5440</v>
      </c>
    </row>
    <row r="6811" spans="1:1">
      <c r="A6811" s="74" t="s">
        <v>5441</v>
      </c>
    </row>
    <row r="6812" spans="1:1">
      <c r="A6812" s="148">
        <v>45681</v>
      </c>
    </row>
    <row r="6813" spans="1:1">
      <c r="A6813" s="148">
        <v>45681</v>
      </c>
    </row>
    <row r="6814" spans="1:1">
      <c r="A6814" s="74" t="s">
        <v>2744</v>
      </c>
    </row>
    <row r="6816" spans="1:1">
      <c r="A6816" s="74" t="s">
        <v>2724</v>
      </c>
    </row>
    <row r="6817" spans="1:1">
      <c r="A6817" s="74" t="s">
        <v>5442</v>
      </c>
    </row>
    <row r="6818" spans="1:1">
      <c r="A6818" s="74" t="s">
        <v>5443</v>
      </c>
    </row>
    <row r="6819" spans="1:1">
      <c r="A6819" s="74" t="s">
        <v>5443</v>
      </c>
    </row>
    <row r="6820" spans="1:1">
      <c r="A6820" s="148">
        <v>45681</v>
      </c>
    </row>
    <row r="6821" spans="1:1">
      <c r="A6821" s="148">
        <v>45681</v>
      </c>
    </row>
    <row r="6822" spans="1:1">
      <c r="A6822" s="74" t="s">
        <v>5444</v>
      </c>
    </row>
    <row r="6824" spans="1:1">
      <c r="A6824" s="74" t="s">
        <v>2724</v>
      </c>
    </row>
    <row r="6825" spans="1:1">
      <c r="A6825" s="74" t="s">
        <v>5445</v>
      </c>
    </row>
    <row r="6826" spans="1:1">
      <c r="A6826" s="74" t="s">
        <v>5446</v>
      </c>
    </row>
    <row r="6827" spans="1:1">
      <c r="A6827" s="74" t="s">
        <v>5447</v>
      </c>
    </row>
    <row r="6828" spans="1:1">
      <c r="A6828" s="148">
        <v>45681</v>
      </c>
    </row>
    <row r="6829" spans="1:1">
      <c r="A6829" s="148">
        <v>45681</v>
      </c>
    </row>
    <row r="6830" spans="1:1">
      <c r="A6830" s="74" t="s">
        <v>5448</v>
      </c>
    </row>
    <row r="6832" spans="1:1">
      <c r="A6832" s="74" t="s">
        <v>2724</v>
      </c>
    </row>
    <row r="6833" spans="1:1">
      <c r="A6833" s="74" t="s">
        <v>5449</v>
      </c>
    </row>
    <row r="6834" spans="1:1">
      <c r="A6834" s="74" t="s">
        <v>5450</v>
      </c>
    </row>
    <row r="6835" spans="1:1">
      <c r="A6835" s="74" t="s">
        <v>5451</v>
      </c>
    </row>
    <row r="6836" spans="1:1">
      <c r="A6836" s="148">
        <v>45681</v>
      </c>
    </row>
    <row r="6837" spans="1:1">
      <c r="A6837" s="148">
        <v>45681</v>
      </c>
    </row>
    <row r="6838" spans="1:1">
      <c r="A6838" s="74" t="s">
        <v>4387</v>
      </c>
    </row>
    <row r="6840" spans="1:1">
      <c r="A6840" s="74" t="s">
        <v>2724</v>
      </c>
    </row>
    <row r="6841" spans="1:1">
      <c r="A6841" s="74" t="s">
        <v>5452</v>
      </c>
    </row>
    <row r="6842" spans="1:1">
      <c r="A6842" s="74" t="s">
        <v>5453</v>
      </c>
    </row>
    <row r="6843" spans="1:1">
      <c r="A6843" s="74" t="s">
        <v>5453</v>
      </c>
    </row>
    <row r="6844" spans="1:1">
      <c r="A6844" s="148">
        <v>45681</v>
      </c>
    </row>
    <row r="6845" spans="1:1">
      <c r="A6845" s="148">
        <v>45681</v>
      </c>
    </row>
    <row r="6846" spans="1:1">
      <c r="A6846" s="74" t="s">
        <v>4306</v>
      </c>
    </row>
    <row r="6848" spans="1:1">
      <c r="A6848" s="74" t="s">
        <v>2724</v>
      </c>
    </row>
    <row r="6849" spans="1:1">
      <c r="A6849" s="74" t="s">
        <v>5454</v>
      </c>
    </row>
    <row r="6850" spans="1:1">
      <c r="A6850" s="74" t="s">
        <v>5455</v>
      </c>
    </row>
    <row r="6851" spans="1:1">
      <c r="A6851" s="74" t="s">
        <v>5456</v>
      </c>
    </row>
    <row r="6852" spans="1:1">
      <c r="A6852" s="148">
        <v>45681</v>
      </c>
    </row>
    <row r="6853" spans="1:1">
      <c r="A6853" s="148">
        <v>45681</v>
      </c>
    </row>
    <row r="6854" spans="1:1">
      <c r="A6854" s="74" t="s">
        <v>5457</v>
      </c>
    </row>
    <row r="6856" spans="1:1">
      <c r="A6856" s="74" t="s">
        <v>2724</v>
      </c>
    </row>
    <row r="6857" spans="1:1">
      <c r="A6857" s="74" t="s">
        <v>5458</v>
      </c>
    </row>
    <row r="6858" spans="1:1">
      <c r="A6858" s="74" t="s">
        <v>5459</v>
      </c>
    </row>
    <row r="6859" spans="1:1">
      <c r="A6859" s="74" t="s">
        <v>5460</v>
      </c>
    </row>
    <row r="6860" spans="1:1">
      <c r="A6860" s="148">
        <v>45681</v>
      </c>
    </row>
    <row r="6861" spans="1:1">
      <c r="A6861" s="148">
        <v>45681</v>
      </c>
    </row>
    <row r="6862" spans="1:1">
      <c r="A6862" s="74" t="s">
        <v>3129</v>
      </c>
    </row>
    <row r="6864" spans="1:1">
      <c r="A6864" s="74" t="s">
        <v>2724</v>
      </c>
    </row>
    <row r="6865" spans="1:1">
      <c r="A6865" s="74" t="s">
        <v>5461</v>
      </c>
    </row>
    <row r="6866" spans="1:1">
      <c r="A6866" s="74" t="s">
        <v>5462</v>
      </c>
    </row>
    <row r="6867" spans="1:1">
      <c r="A6867" s="74" t="s">
        <v>5463</v>
      </c>
    </row>
    <row r="6868" spans="1:1">
      <c r="A6868" s="148">
        <v>45681</v>
      </c>
    </row>
    <row r="6869" spans="1:1">
      <c r="A6869" s="148">
        <v>45681</v>
      </c>
    </row>
    <row r="6870" spans="1:1">
      <c r="A6870" s="74" t="s">
        <v>5464</v>
      </c>
    </row>
    <row r="6872" spans="1:1">
      <c r="A6872" s="74" t="s">
        <v>2724</v>
      </c>
    </row>
    <row r="6873" spans="1:1">
      <c r="A6873" s="74" t="s">
        <v>5465</v>
      </c>
    </row>
    <row r="6874" spans="1:1">
      <c r="A6874" s="74" t="s">
        <v>5466</v>
      </c>
    </row>
    <row r="6875" spans="1:1">
      <c r="A6875" s="74" t="s">
        <v>5467</v>
      </c>
    </row>
    <row r="6876" spans="1:1">
      <c r="A6876" s="148">
        <v>45681</v>
      </c>
    </row>
    <row r="6877" spans="1:1">
      <c r="A6877" s="148">
        <v>45681</v>
      </c>
    </row>
    <row r="6878" spans="1:1">
      <c r="A6878" s="74" t="s">
        <v>5468</v>
      </c>
    </row>
    <row r="6880" spans="1:1">
      <c r="A6880" s="74" t="s">
        <v>2724</v>
      </c>
    </row>
    <row r="6881" spans="1:1">
      <c r="A6881" s="74" t="s">
        <v>5469</v>
      </c>
    </row>
    <row r="6882" spans="1:1">
      <c r="A6882" s="74" t="s">
        <v>5470</v>
      </c>
    </row>
    <row r="6883" spans="1:1">
      <c r="A6883" s="74" t="s">
        <v>5471</v>
      </c>
    </row>
    <row r="6884" spans="1:1">
      <c r="A6884" s="148">
        <v>45681</v>
      </c>
    </row>
    <row r="6885" spans="1:1">
      <c r="A6885" s="148">
        <v>45681</v>
      </c>
    </row>
    <row r="6886" spans="1:1">
      <c r="A6886" s="74" t="s">
        <v>5472</v>
      </c>
    </row>
    <row r="6888" spans="1:1">
      <c r="A6888" s="74" t="s">
        <v>2724</v>
      </c>
    </row>
    <row r="6889" spans="1:1">
      <c r="A6889" s="74" t="s">
        <v>5473</v>
      </c>
    </row>
    <row r="6890" spans="1:1">
      <c r="A6890" s="74" t="s">
        <v>5474</v>
      </c>
    </row>
    <row r="6891" spans="1:1">
      <c r="A6891" s="74" t="s">
        <v>5475</v>
      </c>
    </row>
    <row r="6892" spans="1:1">
      <c r="A6892" s="148">
        <v>45681</v>
      </c>
    </row>
    <row r="6893" spans="1:1">
      <c r="A6893" s="148">
        <v>45681</v>
      </c>
    </row>
    <row r="6894" spans="1:1">
      <c r="A6894" s="74" t="s">
        <v>4435</v>
      </c>
    </row>
    <row r="6896" spans="1:1">
      <c r="A6896" s="74" t="s">
        <v>2724</v>
      </c>
    </row>
    <row r="6897" spans="1:1">
      <c r="A6897" s="74" t="s">
        <v>5476</v>
      </c>
    </row>
    <row r="6898" spans="1:1">
      <c r="A6898" s="74" t="s">
        <v>5477</v>
      </c>
    </row>
    <row r="6899" spans="1:1">
      <c r="A6899" s="74" t="s">
        <v>5478</v>
      </c>
    </row>
    <row r="6900" spans="1:1">
      <c r="A6900" s="148">
        <v>45681</v>
      </c>
    </row>
    <row r="6901" spans="1:1">
      <c r="A6901" s="148">
        <v>45681</v>
      </c>
    </row>
    <row r="6902" spans="1:1">
      <c r="A6902" s="74" t="s">
        <v>5479</v>
      </c>
    </row>
    <row r="6904" spans="1:1">
      <c r="A6904" s="74" t="s">
        <v>2724</v>
      </c>
    </row>
    <row r="6905" spans="1:1">
      <c r="A6905" s="74" t="s">
        <v>5480</v>
      </c>
    </row>
    <row r="6906" spans="1:1">
      <c r="A6906" s="74" t="s">
        <v>5481</v>
      </c>
    </row>
    <row r="6907" spans="1:1">
      <c r="A6907" s="74" t="s">
        <v>5482</v>
      </c>
    </row>
    <row r="6908" spans="1:1">
      <c r="A6908" s="148">
        <v>45681</v>
      </c>
    </row>
    <row r="6909" spans="1:1">
      <c r="A6909" s="148">
        <v>45681</v>
      </c>
    </row>
    <row r="6910" spans="1:1">
      <c r="A6910" s="74" t="s">
        <v>2719</v>
      </c>
    </row>
    <row r="6912" spans="1:1">
      <c r="A6912" s="74" t="s">
        <v>2724</v>
      </c>
    </row>
    <row r="6913" spans="1:1">
      <c r="A6913" s="74" t="s">
        <v>5483</v>
      </c>
    </row>
    <row r="6914" spans="1:1">
      <c r="A6914" s="74" t="s">
        <v>5484</v>
      </c>
    </row>
    <row r="6915" spans="1:1">
      <c r="A6915" s="74" t="s">
        <v>5485</v>
      </c>
    </row>
    <row r="6916" spans="1:1">
      <c r="A6916" s="148">
        <v>45681</v>
      </c>
    </row>
    <row r="6917" spans="1:1">
      <c r="A6917" s="148">
        <v>45681</v>
      </c>
    </row>
    <row r="6918" spans="1:1">
      <c r="A6918" s="74" t="s">
        <v>2888</v>
      </c>
    </row>
    <row r="6920" spans="1:1">
      <c r="A6920" s="74" t="s">
        <v>2724</v>
      </c>
    </row>
    <row r="6921" spans="1:1">
      <c r="A6921" s="74" t="s">
        <v>5486</v>
      </c>
    </row>
    <row r="6922" spans="1:1">
      <c r="A6922" s="74" t="s">
        <v>5487</v>
      </c>
    </row>
    <row r="6923" spans="1:1">
      <c r="A6923" s="74" t="s">
        <v>5488</v>
      </c>
    </row>
    <row r="6924" spans="1:1">
      <c r="A6924" s="148">
        <v>45681</v>
      </c>
    </row>
    <row r="6925" spans="1:1">
      <c r="A6925" s="148">
        <v>45681</v>
      </c>
    </row>
    <row r="6926" spans="1:1">
      <c r="A6926" s="74" t="s">
        <v>4991</v>
      </c>
    </row>
    <row r="6928" spans="1:1">
      <c r="A6928" s="74" t="s">
        <v>2724</v>
      </c>
    </row>
    <row r="6929" spans="1:1">
      <c r="A6929" s="74" t="s">
        <v>5489</v>
      </c>
    </row>
    <row r="6930" spans="1:1">
      <c r="A6930" s="74" t="s">
        <v>5490</v>
      </c>
    </row>
    <row r="6931" spans="1:1">
      <c r="A6931" s="74" t="s">
        <v>5490</v>
      </c>
    </row>
    <row r="6932" spans="1:1">
      <c r="A6932" s="148">
        <v>45681</v>
      </c>
    </row>
    <row r="6933" spans="1:1">
      <c r="A6933" s="148">
        <v>45681</v>
      </c>
    </row>
    <row r="6934" spans="1:1">
      <c r="A6934" s="74" t="s">
        <v>5491</v>
      </c>
    </row>
    <row r="6936" spans="1:1">
      <c r="A6936" s="74" t="s">
        <v>2724</v>
      </c>
    </row>
    <row r="6937" spans="1:1">
      <c r="A6937" s="74" t="s">
        <v>5492</v>
      </c>
    </row>
    <row r="6938" spans="1:1">
      <c r="A6938" s="74" t="s">
        <v>5493</v>
      </c>
    </row>
    <row r="6939" spans="1:1">
      <c r="A6939" s="74" t="s">
        <v>5494</v>
      </c>
    </row>
    <row r="6940" spans="1:1">
      <c r="A6940" s="148">
        <v>45681</v>
      </c>
    </row>
    <row r="6941" spans="1:1">
      <c r="A6941" s="148">
        <v>45681</v>
      </c>
    </row>
    <row r="6942" spans="1:1">
      <c r="A6942" s="74" t="s">
        <v>5495</v>
      </c>
    </row>
    <row r="6944" spans="1:1">
      <c r="A6944" s="74" t="s">
        <v>2724</v>
      </c>
    </row>
    <row r="6945" spans="1:1">
      <c r="A6945" s="74" t="s">
        <v>5496</v>
      </c>
    </row>
    <row r="6946" spans="1:1">
      <c r="A6946" s="74" t="s">
        <v>5497</v>
      </c>
    </row>
    <row r="6947" spans="1:1">
      <c r="A6947" s="74" t="s">
        <v>5497</v>
      </c>
    </row>
    <row r="6948" spans="1:1">
      <c r="A6948" s="148">
        <v>45681</v>
      </c>
    </row>
    <row r="6949" spans="1:1">
      <c r="A6949" s="148">
        <v>45681</v>
      </c>
    </row>
    <row r="6950" spans="1:1">
      <c r="A6950" s="74" t="s">
        <v>3512</v>
      </c>
    </row>
    <row r="6952" spans="1:1">
      <c r="A6952" s="74" t="s">
        <v>2724</v>
      </c>
    </row>
    <row r="6953" spans="1:1">
      <c r="A6953" s="74" t="s">
        <v>5498</v>
      </c>
    </row>
    <row r="6954" spans="1:1">
      <c r="A6954" s="74" t="s">
        <v>5499</v>
      </c>
    </row>
    <row r="6955" spans="1:1">
      <c r="A6955" s="74" t="s">
        <v>5500</v>
      </c>
    </row>
    <row r="6956" spans="1:1">
      <c r="A6956" s="148">
        <v>45681</v>
      </c>
    </row>
    <row r="6957" spans="1:1">
      <c r="A6957" s="148">
        <v>45681</v>
      </c>
    </row>
    <row r="6958" spans="1:1">
      <c r="A6958" s="74" t="s">
        <v>5501</v>
      </c>
    </row>
    <row r="6960" spans="1:1">
      <c r="A6960" s="74" t="s">
        <v>2724</v>
      </c>
    </row>
    <row r="6961" spans="1:1">
      <c r="A6961" s="74" t="s">
        <v>5502</v>
      </c>
    </row>
    <row r="6962" spans="1:1">
      <c r="A6962" s="74" t="s">
        <v>5503</v>
      </c>
    </row>
    <row r="6963" spans="1:1">
      <c r="A6963" s="74" t="s">
        <v>5504</v>
      </c>
    </row>
    <row r="6964" spans="1:1">
      <c r="A6964" s="148">
        <v>45681</v>
      </c>
    </row>
    <row r="6965" spans="1:1">
      <c r="A6965" s="148">
        <v>45681</v>
      </c>
    </row>
    <row r="6966" spans="1:1">
      <c r="A6966" s="74" t="s">
        <v>3455</v>
      </c>
    </row>
    <row r="6968" spans="1:1">
      <c r="A6968" s="74" t="s">
        <v>2724</v>
      </c>
    </row>
    <row r="6969" spans="1:1">
      <c r="A6969" s="74" t="s">
        <v>5505</v>
      </c>
    </row>
    <row r="6970" spans="1:1">
      <c r="A6970" s="74" t="s">
        <v>5506</v>
      </c>
    </row>
    <row r="6971" spans="1:1">
      <c r="A6971" s="74" t="s">
        <v>5506</v>
      </c>
    </row>
    <row r="6972" spans="1:1">
      <c r="A6972" s="148">
        <v>45681</v>
      </c>
    </row>
    <row r="6973" spans="1:1">
      <c r="A6973" s="148">
        <v>45681</v>
      </c>
    </row>
    <row r="6974" spans="1:1">
      <c r="A6974" s="74" t="s">
        <v>2982</v>
      </c>
    </row>
    <row r="6976" spans="1:1">
      <c r="A6976" s="74" t="s">
        <v>2724</v>
      </c>
    </row>
    <row r="6977" spans="1:1">
      <c r="A6977" s="74" t="s">
        <v>5507</v>
      </c>
    </row>
    <row r="6978" spans="1:1">
      <c r="A6978" s="74" t="s">
        <v>5508</v>
      </c>
    </row>
    <row r="6979" spans="1:1">
      <c r="A6979" s="74" t="s">
        <v>5509</v>
      </c>
    </row>
    <row r="6980" spans="1:1">
      <c r="A6980" s="148">
        <v>45681</v>
      </c>
    </row>
    <row r="6981" spans="1:1">
      <c r="A6981" s="148">
        <v>45681</v>
      </c>
    </row>
    <row r="6982" spans="1:1">
      <c r="A6982" s="74" t="s">
        <v>5510</v>
      </c>
    </row>
    <row r="6984" spans="1:1">
      <c r="A6984" s="74" t="s">
        <v>2724</v>
      </c>
    </row>
    <row r="6985" spans="1:1">
      <c r="A6985" s="74" t="s">
        <v>5511</v>
      </c>
    </row>
    <row r="6986" spans="1:1">
      <c r="A6986" s="74" t="s">
        <v>5512</v>
      </c>
    </row>
    <row r="6987" spans="1:1">
      <c r="A6987" s="74" t="s">
        <v>5513</v>
      </c>
    </row>
    <row r="6988" spans="1:1">
      <c r="A6988" s="148">
        <v>45681</v>
      </c>
    </row>
    <row r="6989" spans="1:1">
      <c r="A6989" s="148">
        <v>45681</v>
      </c>
    </row>
    <row r="6990" spans="1:1">
      <c r="A6990" s="74" t="s">
        <v>5514</v>
      </c>
    </row>
    <row r="6992" spans="1:1">
      <c r="A6992" s="74" t="s">
        <v>2724</v>
      </c>
    </row>
    <row r="6993" spans="1:1">
      <c r="A6993" s="74" t="s">
        <v>5515</v>
      </c>
    </row>
    <row r="6994" spans="1:1">
      <c r="A6994" s="74" t="s">
        <v>5516</v>
      </c>
    </row>
    <row r="6995" spans="1:1">
      <c r="A6995" s="74" t="s">
        <v>5517</v>
      </c>
    </row>
    <row r="6996" spans="1:1">
      <c r="A6996" s="148">
        <v>45681</v>
      </c>
    </row>
    <row r="6997" spans="1:1">
      <c r="A6997" s="148">
        <v>45681</v>
      </c>
    </row>
    <row r="6998" spans="1:1">
      <c r="A6998" s="74" t="s">
        <v>5518</v>
      </c>
    </row>
    <row r="7000" spans="1:1">
      <c r="A7000" s="74" t="s">
        <v>2724</v>
      </c>
    </row>
    <row r="7001" spans="1:1">
      <c r="A7001" s="74" t="s">
        <v>5519</v>
      </c>
    </row>
    <row r="7002" spans="1:1">
      <c r="A7002" s="74" t="s">
        <v>5520</v>
      </c>
    </row>
    <row r="7003" spans="1:1">
      <c r="A7003" s="74" t="s">
        <v>5521</v>
      </c>
    </row>
    <row r="7004" spans="1:1">
      <c r="A7004" s="148">
        <v>45681</v>
      </c>
    </row>
    <row r="7005" spans="1:1">
      <c r="A7005" s="148">
        <v>45681</v>
      </c>
    </row>
    <row r="7006" spans="1:1">
      <c r="A7006" s="74" t="s">
        <v>2914</v>
      </c>
    </row>
    <row r="7008" spans="1:1">
      <c r="A7008" s="74" t="s">
        <v>2724</v>
      </c>
    </row>
    <row r="7009" spans="1:1">
      <c r="A7009" s="74" t="s">
        <v>5522</v>
      </c>
    </row>
    <row r="7010" spans="1:1">
      <c r="A7010" s="74" t="s">
        <v>5523</v>
      </c>
    </row>
    <row r="7011" spans="1:1">
      <c r="A7011" s="74" t="s">
        <v>5524</v>
      </c>
    </row>
    <row r="7012" spans="1:1">
      <c r="A7012" s="148">
        <v>45681</v>
      </c>
    </row>
    <row r="7013" spans="1:1">
      <c r="A7013" s="148">
        <v>45681</v>
      </c>
    </row>
    <row r="7014" spans="1:1">
      <c r="A7014" s="74" t="s">
        <v>4129</v>
      </c>
    </row>
    <row r="7016" spans="1:1">
      <c r="A7016" s="74" t="s">
        <v>2724</v>
      </c>
    </row>
    <row r="7017" spans="1:1">
      <c r="A7017" s="74" t="s">
        <v>5525</v>
      </c>
    </row>
    <row r="7018" spans="1:1">
      <c r="A7018" s="74" t="s">
        <v>5526</v>
      </c>
    </row>
    <row r="7019" spans="1:1">
      <c r="A7019" s="74" t="s">
        <v>5527</v>
      </c>
    </row>
    <row r="7020" spans="1:1">
      <c r="A7020" s="148">
        <v>45681</v>
      </c>
    </row>
    <row r="7021" spans="1:1">
      <c r="A7021" s="148">
        <v>45681</v>
      </c>
    </row>
    <row r="7022" spans="1:1">
      <c r="A7022" s="74" t="s">
        <v>4306</v>
      </c>
    </row>
    <row r="7024" spans="1:1">
      <c r="A7024" s="74" t="s">
        <v>2724</v>
      </c>
    </row>
    <row r="7025" spans="1:1">
      <c r="A7025" s="74" t="s">
        <v>5528</v>
      </c>
    </row>
    <row r="7026" spans="1:1">
      <c r="A7026" s="74" t="s">
        <v>5529</v>
      </c>
    </row>
    <row r="7027" spans="1:1">
      <c r="A7027" s="74" t="s">
        <v>5530</v>
      </c>
    </row>
    <row r="7028" spans="1:1">
      <c r="A7028" s="148">
        <v>45681</v>
      </c>
    </row>
    <row r="7029" spans="1:1">
      <c r="A7029" s="148">
        <v>45681</v>
      </c>
    </row>
    <row r="7030" spans="1:1">
      <c r="A7030" s="74" t="s">
        <v>5531</v>
      </c>
    </row>
    <row r="7032" spans="1:1">
      <c r="A7032" s="74" t="s">
        <v>2724</v>
      </c>
    </row>
    <row r="7033" spans="1:1">
      <c r="A7033" s="74" t="s">
        <v>5532</v>
      </c>
    </row>
    <row r="7034" spans="1:1">
      <c r="A7034" s="74" t="s">
        <v>5533</v>
      </c>
    </row>
    <row r="7035" spans="1:1">
      <c r="A7035" s="74" t="s">
        <v>5534</v>
      </c>
    </row>
    <row r="7036" spans="1:1">
      <c r="A7036" s="148">
        <v>45681</v>
      </c>
    </row>
    <row r="7037" spans="1:1">
      <c r="A7037" s="148">
        <v>45681</v>
      </c>
    </row>
    <row r="7038" spans="1:1">
      <c r="A7038" s="74" t="s">
        <v>5535</v>
      </c>
    </row>
    <row r="7040" spans="1:1">
      <c r="A7040" s="74" t="s">
        <v>2724</v>
      </c>
    </row>
    <row r="7041" spans="1:1">
      <c r="A7041" s="74" t="s">
        <v>5536</v>
      </c>
    </row>
    <row r="7042" spans="1:1">
      <c r="A7042" s="74" t="s">
        <v>5537</v>
      </c>
    </row>
    <row r="7043" spans="1:1">
      <c r="A7043" s="74" t="s">
        <v>5537</v>
      </c>
    </row>
    <row r="7044" spans="1:1">
      <c r="A7044" s="148">
        <v>45681</v>
      </c>
    </row>
    <row r="7045" spans="1:1">
      <c r="A7045" s="148">
        <v>45681</v>
      </c>
    </row>
    <row r="7046" spans="1:1">
      <c r="A7046" s="74" t="s">
        <v>5538</v>
      </c>
    </row>
    <row r="7048" spans="1:1">
      <c r="A7048" s="74" t="s">
        <v>2724</v>
      </c>
    </row>
    <row r="7049" spans="1:1">
      <c r="A7049" s="74" t="s">
        <v>5539</v>
      </c>
    </row>
    <row r="7050" spans="1:1">
      <c r="A7050" s="74" t="s">
        <v>5540</v>
      </c>
    </row>
    <row r="7051" spans="1:1">
      <c r="A7051" s="74" t="s">
        <v>5541</v>
      </c>
    </row>
    <row r="7052" spans="1:1">
      <c r="A7052" s="148">
        <v>45681</v>
      </c>
    </row>
    <row r="7053" spans="1:1">
      <c r="A7053" s="148">
        <v>45681</v>
      </c>
    </row>
    <row r="7054" spans="1:1">
      <c r="A7054" s="74" t="s">
        <v>5046</v>
      </c>
    </row>
    <row r="7056" spans="1:1">
      <c r="A7056" s="74" t="s">
        <v>2724</v>
      </c>
    </row>
    <row r="7057" spans="1:1">
      <c r="A7057" s="74" t="s">
        <v>5542</v>
      </c>
    </row>
    <row r="7058" spans="1:1">
      <c r="A7058" s="74" t="s">
        <v>5543</v>
      </c>
    </row>
    <row r="7059" spans="1:1">
      <c r="A7059" s="74" t="s">
        <v>5543</v>
      </c>
    </row>
    <row r="7060" spans="1:1">
      <c r="A7060" s="148">
        <v>45681</v>
      </c>
    </row>
    <row r="7061" spans="1:1">
      <c r="A7061" s="148">
        <v>45681</v>
      </c>
    </row>
    <row r="7062" spans="1:1">
      <c r="A7062" s="74" t="s">
        <v>5544</v>
      </c>
    </row>
    <row r="7064" spans="1:1">
      <c r="A7064" s="74" t="s">
        <v>2724</v>
      </c>
    </row>
    <row r="7065" spans="1:1">
      <c r="A7065" s="74" t="s">
        <v>5545</v>
      </c>
    </row>
    <row r="7066" spans="1:1">
      <c r="A7066" s="74" t="s">
        <v>5546</v>
      </c>
    </row>
    <row r="7067" spans="1:1">
      <c r="A7067" s="74" t="s">
        <v>5547</v>
      </c>
    </row>
    <row r="7068" spans="1:1">
      <c r="A7068" s="148">
        <v>45681</v>
      </c>
    </row>
    <row r="7069" spans="1:1">
      <c r="A7069" s="148">
        <v>45681</v>
      </c>
    </row>
    <row r="7070" spans="1:1">
      <c r="A7070" s="74" t="s">
        <v>5548</v>
      </c>
    </row>
    <row r="7072" spans="1:1">
      <c r="A7072" s="74" t="s">
        <v>2724</v>
      </c>
    </row>
    <row r="7073" spans="1:1">
      <c r="A7073" s="74" t="s">
        <v>5549</v>
      </c>
    </row>
    <row r="7074" spans="1:1">
      <c r="A7074" s="74" t="s">
        <v>5550</v>
      </c>
    </row>
    <row r="7075" spans="1:1">
      <c r="A7075" s="74" t="s">
        <v>5550</v>
      </c>
    </row>
    <row r="7076" spans="1:1">
      <c r="A7076" s="148">
        <v>45681</v>
      </c>
    </row>
    <row r="7077" spans="1:1">
      <c r="A7077" s="148">
        <v>45681</v>
      </c>
    </row>
    <row r="7078" spans="1:1">
      <c r="A7078" s="74" t="s">
        <v>5551</v>
      </c>
    </row>
    <row r="7080" spans="1:1">
      <c r="A7080" s="74" t="s">
        <v>2724</v>
      </c>
    </row>
    <row r="7081" spans="1:1">
      <c r="A7081" s="74" t="s">
        <v>5552</v>
      </c>
    </row>
    <row r="7082" spans="1:1">
      <c r="A7082" s="74" t="s">
        <v>5553</v>
      </c>
    </row>
    <row r="7083" spans="1:1">
      <c r="A7083" s="74" t="s">
        <v>5554</v>
      </c>
    </row>
    <row r="7084" spans="1:1">
      <c r="A7084" s="148">
        <v>45681</v>
      </c>
    </row>
    <row r="7085" spans="1:1">
      <c r="A7085" s="148">
        <v>45681</v>
      </c>
    </row>
    <row r="7086" spans="1:1">
      <c r="A7086" s="74" t="s">
        <v>5555</v>
      </c>
    </row>
    <row r="7088" spans="1:1">
      <c r="A7088" s="74" t="s">
        <v>2724</v>
      </c>
    </row>
    <row r="7089" spans="1:1">
      <c r="A7089" s="74" t="s">
        <v>5556</v>
      </c>
    </row>
    <row r="7090" spans="1:1">
      <c r="A7090" s="74" t="s">
        <v>5557</v>
      </c>
    </row>
    <row r="7091" spans="1:1">
      <c r="A7091" s="74" t="s">
        <v>5558</v>
      </c>
    </row>
    <row r="7092" spans="1:1">
      <c r="A7092" s="148">
        <v>45681</v>
      </c>
    </row>
    <row r="7093" spans="1:1">
      <c r="A7093" s="148">
        <v>45681</v>
      </c>
    </row>
    <row r="7094" spans="1:1">
      <c r="A7094" s="74" t="s">
        <v>3477</v>
      </c>
    </row>
    <row r="7096" spans="1:1">
      <c r="A7096" s="74" t="s">
        <v>2724</v>
      </c>
    </row>
    <row r="7097" spans="1:1">
      <c r="A7097" s="74" t="s">
        <v>5559</v>
      </c>
    </row>
    <row r="7098" spans="1:1">
      <c r="A7098" s="74" t="s">
        <v>5560</v>
      </c>
    </row>
    <row r="7099" spans="1:1">
      <c r="A7099" s="74" t="s">
        <v>5561</v>
      </c>
    </row>
    <row r="7100" spans="1:1">
      <c r="A7100" s="148">
        <v>45681</v>
      </c>
    </row>
    <row r="7101" spans="1:1">
      <c r="A7101" s="148">
        <v>45681</v>
      </c>
    </row>
    <row r="7102" spans="1:1">
      <c r="A7102" s="74" t="s">
        <v>5562</v>
      </c>
    </row>
    <row r="7104" spans="1:1">
      <c r="A7104" s="74" t="s">
        <v>2724</v>
      </c>
    </row>
    <row r="7105" spans="1:1">
      <c r="A7105" s="74" t="s">
        <v>5563</v>
      </c>
    </row>
    <row r="7106" spans="1:1">
      <c r="A7106" s="74" t="s">
        <v>5564</v>
      </c>
    </row>
    <row r="7107" spans="1:1">
      <c r="A7107" s="74" t="s">
        <v>5565</v>
      </c>
    </row>
    <row r="7108" spans="1:1">
      <c r="A7108" s="148">
        <v>45681</v>
      </c>
    </row>
    <row r="7109" spans="1:1">
      <c r="A7109" s="148">
        <v>45681</v>
      </c>
    </row>
    <row r="7110" spans="1:1">
      <c r="A7110" s="74" t="s">
        <v>5566</v>
      </c>
    </row>
    <row r="7112" spans="1:1">
      <c r="A7112" s="74" t="s">
        <v>2724</v>
      </c>
    </row>
    <row r="7113" spans="1:1">
      <c r="A7113" s="74" t="s">
        <v>5567</v>
      </c>
    </row>
    <row r="7114" spans="1:1">
      <c r="A7114" s="74" t="s">
        <v>5568</v>
      </c>
    </row>
    <row r="7115" spans="1:1">
      <c r="A7115" s="74" t="s">
        <v>5569</v>
      </c>
    </row>
    <row r="7116" spans="1:1">
      <c r="A7116" s="148">
        <v>45681</v>
      </c>
    </row>
    <row r="7117" spans="1:1">
      <c r="A7117" s="148">
        <v>45681</v>
      </c>
    </row>
    <row r="7118" spans="1:1">
      <c r="A7118" s="74" t="s">
        <v>5570</v>
      </c>
    </row>
    <row r="7120" spans="1:1">
      <c r="A7120" s="74" t="s">
        <v>2724</v>
      </c>
    </row>
    <row r="7121" spans="1:1">
      <c r="A7121" s="74" t="s">
        <v>5571</v>
      </c>
    </row>
    <row r="7122" spans="1:1">
      <c r="A7122" s="74" t="s">
        <v>5572</v>
      </c>
    </row>
    <row r="7123" spans="1:1">
      <c r="A7123" s="74" t="s">
        <v>5572</v>
      </c>
    </row>
    <row r="7124" spans="1:1">
      <c r="A7124" s="148">
        <v>45681</v>
      </c>
    </row>
    <row r="7125" spans="1:1">
      <c r="A7125" s="148">
        <v>45681</v>
      </c>
    </row>
    <row r="7126" spans="1:1">
      <c r="A7126" s="74" t="s">
        <v>5573</v>
      </c>
    </row>
    <row r="7128" spans="1:1">
      <c r="A7128" s="74" t="s">
        <v>2724</v>
      </c>
    </row>
    <row r="7129" spans="1:1">
      <c r="A7129" s="74" t="s">
        <v>5574</v>
      </c>
    </row>
    <row r="7130" spans="1:1">
      <c r="A7130" s="74" t="s">
        <v>5575</v>
      </c>
    </row>
    <row r="7131" spans="1:1">
      <c r="A7131" s="74" t="s">
        <v>5576</v>
      </c>
    </row>
    <row r="7132" spans="1:1">
      <c r="A7132" s="148">
        <v>45681</v>
      </c>
    </row>
    <row r="7133" spans="1:1">
      <c r="A7133" s="148">
        <v>45681</v>
      </c>
    </row>
    <row r="7134" spans="1:1">
      <c r="A7134" s="74" t="s">
        <v>5577</v>
      </c>
    </row>
    <row r="7136" spans="1:1">
      <c r="A7136" s="74" t="s">
        <v>2724</v>
      </c>
    </row>
    <row r="7137" spans="1:1">
      <c r="A7137" s="74" t="s">
        <v>5578</v>
      </c>
    </row>
    <row r="7138" spans="1:1">
      <c r="A7138" s="74" t="s">
        <v>5579</v>
      </c>
    </row>
    <row r="7139" spans="1:1">
      <c r="A7139" s="74" t="s">
        <v>5580</v>
      </c>
    </row>
    <row r="7140" spans="1:1">
      <c r="A7140" s="148">
        <v>45681</v>
      </c>
    </row>
    <row r="7141" spans="1:1">
      <c r="A7141" s="148">
        <v>45681</v>
      </c>
    </row>
    <row r="7142" spans="1:1">
      <c r="A7142" s="74" t="s">
        <v>5581</v>
      </c>
    </row>
    <row r="7144" spans="1:1">
      <c r="A7144" s="74" t="s">
        <v>2724</v>
      </c>
    </row>
    <row r="7145" spans="1:1">
      <c r="A7145" s="74" t="s">
        <v>5582</v>
      </c>
    </row>
    <row r="7146" spans="1:1">
      <c r="A7146" s="74" t="s">
        <v>5583</v>
      </c>
    </row>
    <row r="7147" spans="1:1">
      <c r="A7147" s="74" t="s">
        <v>5583</v>
      </c>
    </row>
    <row r="7148" spans="1:1">
      <c r="A7148" s="148">
        <v>45681</v>
      </c>
    </row>
    <row r="7149" spans="1:1">
      <c r="A7149" s="148">
        <v>45681</v>
      </c>
    </row>
    <row r="7150" spans="1:1">
      <c r="A7150" s="74" t="s">
        <v>5179</v>
      </c>
    </row>
    <row r="7152" spans="1:1">
      <c r="A7152" s="74" t="s">
        <v>2724</v>
      </c>
    </row>
    <row r="7153" spans="1:1">
      <c r="A7153" s="74" t="s">
        <v>5584</v>
      </c>
    </row>
    <row r="7154" spans="1:1">
      <c r="A7154" s="74" t="s">
        <v>5585</v>
      </c>
    </row>
    <row r="7155" spans="1:1">
      <c r="A7155" s="74" t="s">
        <v>5586</v>
      </c>
    </row>
    <row r="7156" spans="1:1">
      <c r="A7156" s="148">
        <v>45681</v>
      </c>
    </row>
    <row r="7157" spans="1:1">
      <c r="A7157" s="148">
        <v>45681</v>
      </c>
    </row>
    <row r="7158" spans="1:1">
      <c r="A7158" s="74" t="s">
        <v>5587</v>
      </c>
    </row>
    <row r="7160" spans="1:1">
      <c r="A7160" s="74" t="s">
        <v>2724</v>
      </c>
    </row>
    <row r="7161" spans="1:1">
      <c r="A7161" s="74" t="s">
        <v>5588</v>
      </c>
    </row>
    <row r="7162" spans="1:1">
      <c r="A7162" s="74" t="s">
        <v>5589</v>
      </c>
    </row>
    <row r="7163" spans="1:1">
      <c r="A7163" s="74" t="s">
        <v>5590</v>
      </c>
    </row>
    <row r="7164" spans="1:1">
      <c r="A7164" s="148">
        <v>45681</v>
      </c>
    </row>
    <row r="7165" spans="1:1">
      <c r="A7165" s="148">
        <v>45681</v>
      </c>
    </row>
    <row r="7166" spans="1:1">
      <c r="A7166" s="74" t="s">
        <v>5591</v>
      </c>
    </row>
    <row r="7168" spans="1:1">
      <c r="A7168" s="74" t="s">
        <v>2724</v>
      </c>
    </row>
    <row r="7169" spans="1:1">
      <c r="A7169" s="74" t="s">
        <v>5592</v>
      </c>
    </row>
    <row r="7170" spans="1:1">
      <c r="A7170" s="74" t="s">
        <v>5593</v>
      </c>
    </row>
    <row r="7171" spans="1:1">
      <c r="A7171" s="74" t="s">
        <v>5593</v>
      </c>
    </row>
    <row r="7172" spans="1:1">
      <c r="A7172" s="148">
        <v>45681</v>
      </c>
    </row>
    <row r="7173" spans="1:1">
      <c r="A7173" s="148">
        <v>45681</v>
      </c>
    </row>
    <row r="7174" spans="1:1">
      <c r="A7174" s="74" t="s">
        <v>5594</v>
      </c>
    </row>
    <row r="7176" spans="1:1">
      <c r="A7176" s="74" t="s">
        <v>2724</v>
      </c>
    </row>
    <row r="7177" spans="1:1">
      <c r="A7177" s="74" t="s">
        <v>5595</v>
      </c>
    </row>
    <row r="7178" spans="1:1">
      <c r="A7178" s="74" t="s">
        <v>5596</v>
      </c>
    </row>
    <row r="7179" spans="1:1">
      <c r="A7179" s="74" t="s">
        <v>5597</v>
      </c>
    </row>
    <row r="7180" spans="1:1">
      <c r="A7180" s="148">
        <v>45681</v>
      </c>
    </row>
    <row r="7181" spans="1:1">
      <c r="A7181" s="148">
        <v>45681</v>
      </c>
    </row>
    <row r="7182" spans="1:1">
      <c r="A7182" s="74" t="s">
        <v>5340</v>
      </c>
    </row>
    <row r="7184" spans="1:1">
      <c r="A7184" s="74" t="s">
        <v>2724</v>
      </c>
    </row>
    <row r="7185" spans="1:1">
      <c r="A7185" s="74" t="s">
        <v>5598</v>
      </c>
    </row>
    <row r="7186" spans="1:1">
      <c r="A7186" s="74" t="s">
        <v>5599</v>
      </c>
    </row>
    <row r="7187" spans="1:1">
      <c r="A7187" s="74" t="s">
        <v>5600</v>
      </c>
    </row>
    <row r="7188" spans="1:1">
      <c r="A7188" s="148">
        <v>45681</v>
      </c>
    </row>
    <row r="7189" spans="1:1">
      <c r="A7189" s="148">
        <v>45681</v>
      </c>
    </row>
    <row r="7190" spans="1:1">
      <c r="A7190" s="74" t="s">
        <v>5601</v>
      </c>
    </row>
    <row r="7192" spans="1:1">
      <c r="A7192" s="74" t="s">
        <v>2724</v>
      </c>
    </row>
    <row r="7193" spans="1:1">
      <c r="A7193" s="74" t="s">
        <v>5602</v>
      </c>
    </row>
    <row r="7194" spans="1:1">
      <c r="A7194" s="74" t="s">
        <v>5603</v>
      </c>
    </row>
    <row r="7195" spans="1:1">
      <c r="A7195" s="74" t="s">
        <v>5604</v>
      </c>
    </row>
    <row r="7196" spans="1:1">
      <c r="A7196" s="148">
        <v>45681</v>
      </c>
    </row>
    <row r="7197" spans="1:1">
      <c r="A7197" s="148">
        <v>45681</v>
      </c>
    </row>
    <row r="7198" spans="1:1">
      <c r="A7198" s="74" t="s">
        <v>5374</v>
      </c>
    </row>
    <row r="7200" spans="1:1">
      <c r="A7200" s="74" t="s">
        <v>2724</v>
      </c>
    </row>
    <row r="7201" spans="1:1">
      <c r="A7201" s="74" t="s">
        <v>5605</v>
      </c>
    </row>
    <row r="7202" spans="1:1">
      <c r="A7202" s="74" t="s">
        <v>5606</v>
      </c>
    </row>
    <row r="7203" spans="1:1">
      <c r="A7203" s="74" t="s">
        <v>5607</v>
      </c>
    </row>
    <row r="7204" spans="1:1">
      <c r="A7204" s="148">
        <v>45681</v>
      </c>
    </row>
    <row r="7205" spans="1:1">
      <c r="A7205" s="148">
        <v>45681</v>
      </c>
    </row>
    <row r="7206" spans="1:1">
      <c r="A7206" s="74" t="s">
        <v>5608</v>
      </c>
    </row>
    <row r="7208" spans="1:1">
      <c r="A7208" s="74" t="s">
        <v>2724</v>
      </c>
    </row>
    <row r="7209" spans="1:1">
      <c r="A7209" s="74" t="s">
        <v>5609</v>
      </c>
    </row>
    <row r="7210" spans="1:1">
      <c r="A7210" s="74" t="s">
        <v>5610</v>
      </c>
    </row>
    <row r="7211" spans="1:1">
      <c r="A7211" s="74" t="s">
        <v>5611</v>
      </c>
    </row>
    <row r="7212" spans="1:1">
      <c r="A7212" s="148">
        <v>45681</v>
      </c>
    </row>
    <row r="7213" spans="1:1">
      <c r="A7213" s="148">
        <v>45681</v>
      </c>
    </row>
    <row r="7214" spans="1:1">
      <c r="A7214" s="74" t="s">
        <v>3294</v>
      </c>
    </row>
    <row r="7216" spans="1:1">
      <c r="A7216" s="74" t="s">
        <v>2724</v>
      </c>
    </row>
    <row r="7217" spans="1:1">
      <c r="A7217" s="74" t="s">
        <v>5612</v>
      </c>
    </row>
    <row r="7218" spans="1:1">
      <c r="A7218" s="74" t="s">
        <v>5613</v>
      </c>
    </row>
    <row r="7219" spans="1:1">
      <c r="A7219" s="74" t="s">
        <v>5614</v>
      </c>
    </row>
    <row r="7220" spans="1:1">
      <c r="A7220" s="148">
        <v>45681</v>
      </c>
    </row>
    <row r="7221" spans="1:1">
      <c r="A7221" s="148">
        <v>45681</v>
      </c>
    </row>
    <row r="7222" spans="1:1">
      <c r="A7222" s="74" t="s">
        <v>5615</v>
      </c>
    </row>
    <row r="7224" spans="1:1">
      <c r="A7224" s="74" t="s">
        <v>2724</v>
      </c>
    </row>
    <row r="7225" spans="1:1">
      <c r="A7225" s="74" t="s">
        <v>5616</v>
      </c>
    </row>
    <row r="7226" spans="1:1">
      <c r="A7226" s="74" t="s">
        <v>5617</v>
      </c>
    </row>
    <row r="7227" spans="1:1">
      <c r="A7227" s="74" t="s">
        <v>5618</v>
      </c>
    </row>
    <row r="7228" spans="1:1">
      <c r="A7228" s="148">
        <v>45681</v>
      </c>
    </row>
    <row r="7229" spans="1:1">
      <c r="A7229" s="148">
        <v>45681</v>
      </c>
    </row>
    <row r="7230" spans="1:1">
      <c r="A7230" s="74" t="s">
        <v>2914</v>
      </c>
    </row>
    <row r="7232" spans="1:1">
      <c r="A7232" s="74" t="s">
        <v>2724</v>
      </c>
    </row>
    <row r="7233" spans="1:1">
      <c r="A7233" s="74" t="s">
        <v>5619</v>
      </c>
    </row>
    <row r="7234" spans="1:1">
      <c r="A7234" s="74" t="s">
        <v>5620</v>
      </c>
    </row>
    <row r="7235" spans="1:1">
      <c r="A7235" s="74" t="s">
        <v>5621</v>
      </c>
    </row>
    <row r="7236" spans="1:1">
      <c r="A7236" s="148">
        <v>45681</v>
      </c>
    </row>
    <row r="7237" spans="1:1">
      <c r="A7237" s="148">
        <v>45681</v>
      </c>
    </row>
    <row r="7238" spans="1:1">
      <c r="A7238" s="74" t="s">
        <v>5622</v>
      </c>
    </row>
    <row r="7240" spans="1:1">
      <c r="A7240" s="74" t="s">
        <v>2724</v>
      </c>
    </row>
    <row r="7241" spans="1:1">
      <c r="A7241" s="74" t="s">
        <v>5623</v>
      </c>
    </row>
    <row r="7242" spans="1:1">
      <c r="A7242" s="74" t="s">
        <v>5624</v>
      </c>
    </row>
    <row r="7243" spans="1:1">
      <c r="A7243" s="74" t="s">
        <v>5625</v>
      </c>
    </row>
    <row r="7244" spans="1:1">
      <c r="A7244" s="148">
        <v>45681</v>
      </c>
    </row>
    <row r="7245" spans="1:1">
      <c r="A7245" s="148">
        <v>45681</v>
      </c>
    </row>
    <row r="7246" spans="1:1">
      <c r="A7246" s="74" t="s">
        <v>5626</v>
      </c>
    </row>
    <row r="7248" spans="1:1">
      <c r="A7248" s="74" t="s">
        <v>2724</v>
      </c>
    </row>
    <row r="7249" spans="1:1">
      <c r="A7249" s="74" t="s">
        <v>5627</v>
      </c>
    </row>
    <row r="7250" spans="1:1">
      <c r="A7250" s="74" t="s">
        <v>5628</v>
      </c>
    </row>
    <row r="7251" spans="1:1">
      <c r="A7251" s="74" t="s">
        <v>5629</v>
      </c>
    </row>
    <row r="7252" spans="1:1">
      <c r="A7252" s="148">
        <v>45681</v>
      </c>
    </row>
    <row r="7253" spans="1:1">
      <c r="A7253" s="148">
        <v>45681</v>
      </c>
    </row>
    <row r="7254" spans="1:1">
      <c r="A7254" s="74" t="s">
        <v>3857</v>
      </c>
    </row>
    <row r="7256" spans="1:1">
      <c r="A7256" s="74" t="s">
        <v>2724</v>
      </c>
    </row>
    <row r="7257" spans="1:1">
      <c r="A7257" s="74" t="s">
        <v>5630</v>
      </c>
    </row>
    <row r="7258" spans="1:1">
      <c r="A7258" s="74" t="s">
        <v>5631</v>
      </c>
    </row>
    <row r="7259" spans="1:1">
      <c r="A7259" s="74" t="s">
        <v>5631</v>
      </c>
    </row>
    <row r="7260" spans="1:1">
      <c r="A7260" s="148">
        <v>45681</v>
      </c>
    </row>
    <row r="7261" spans="1:1">
      <c r="A7261" s="148">
        <v>45681</v>
      </c>
    </row>
    <row r="7262" spans="1:1">
      <c r="A7262" s="74" t="s">
        <v>3581</v>
      </c>
    </row>
    <row r="7264" spans="1:1">
      <c r="A7264" s="74" t="s">
        <v>2724</v>
      </c>
    </row>
    <row r="7265" spans="1:1">
      <c r="A7265" s="74" t="s">
        <v>5632</v>
      </c>
    </row>
    <row r="7266" spans="1:1">
      <c r="A7266" s="74" t="s">
        <v>5633</v>
      </c>
    </row>
    <row r="7267" spans="1:1">
      <c r="A7267" s="74" t="s">
        <v>5634</v>
      </c>
    </row>
    <row r="7268" spans="1:1">
      <c r="A7268" s="148">
        <v>45681</v>
      </c>
    </row>
    <row r="7269" spans="1:1">
      <c r="A7269" s="148">
        <v>45681</v>
      </c>
    </row>
    <row r="7270" spans="1:1">
      <c r="A7270" s="74" t="s">
        <v>5635</v>
      </c>
    </row>
    <row r="7272" spans="1:1">
      <c r="A7272" s="74" t="s">
        <v>2724</v>
      </c>
    </row>
    <row r="7273" spans="1:1">
      <c r="A7273" s="74" t="s">
        <v>5636</v>
      </c>
    </row>
    <row r="7274" spans="1:1">
      <c r="A7274" s="74" t="s">
        <v>5637</v>
      </c>
    </row>
    <row r="7275" spans="1:1">
      <c r="A7275" s="74" t="s">
        <v>5638</v>
      </c>
    </row>
    <row r="7276" spans="1:1">
      <c r="A7276" s="148">
        <v>45681</v>
      </c>
    </row>
    <row r="7277" spans="1:1">
      <c r="A7277" s="148">
        <v>45681</v>
      </c>
    </row>
    <row r="7278" spans="1:1">
      <c r="A7278" s="74" t="s">
        <v>5639</v>
      </c>
    </row>
    <row r="7280" spans="1:1">
      <c r="A7280" s="74" t="s">
        <v>2724</v>
      </c>
    </row>
    <row r="7281" spans="1:1">
      <c r="A7281" s="74" t="s">
        <v>5640</v>
      </c>
    </row>
    <row r="7282" spans="1:1">
      <c r="A7282" s="74" t="s">
        <v>5641</v>
      </c>
    </row>
    <row r="7283" spans="1:1">
      <c r="A7283" s="74" t="s">
        <v>5642</v>
      </c>
    </row>
    <row r="7284" spans="1:1">
      <c r="A7284" s="148">
        <v>45681</v>
      </c>
    </row>
    <row r="7285" spans="1:1">
      <c r="A7285" s="148">
        <v>45681</v>
      </c>
    </row>
    <row r="7286" spans="1:1">
      <c r="A7286" s="74" t="s">
        <v>5643</v>
      </c>
    </row>
    <row r="7288" spans="1:1">
      <c r="A7288" s="74" t="s">
        <v>2724</v>
      </c>
    </row>
    <row r="7289" spans="1:1">
      <c r="A7289" s="74" t="s">
        <v>5644</v>
      </c>
    </row>
    <row r="7290" spans="1:1">
      <c r="A7290" s="74" t="s">
        <v>5645</v>
      </c>
    </row>
    <row r="7291" spans="1:1">
      <c r="A7291" s="74" t="s">
        <v>5646</v>
      </c>
    </row>
    <row r="7292" spans="1:1">
      <c r="A7292" s="148">
        <v>45681</v>
      </c>
    </row>
    <row r="7293" spans="1:1">
      <c r="A7293" s="148">
        <v>45681</v>
      </c>
    </row>
    <row r="7294" spans="1:1">
      <c r="A7294" s="74" t="s">
        <v>5647</v>
      </c>
    </row>
    <row r="7296" spans="1:1">
      <c r="A7296" s="74" t="s">
        <v>2724</v>
      </c>
    </row>
    <row r="7297" spans="1:1">
      <c r="A7297" s="74" t="s">
        <v>5648</v>
      </c>
    </row>
    <row r="7298" spans="1:1">
      <c r="A7298" s="74" t="s">
        <v>5649</v>
      </c>
    </row>
    <row r="7299" spans="1:1">
      <c r="A7299" s="74" t="s">
        <v>5650</v>
      </c>
    </row>
    <row r="7300" spans="1:1">
      <c r="A7300" s="148">
        <v>45681</v>
      </c>
    </row>
    <row r="7301" spans="1:1">
      <c r="A7301" s="148">
        <v>45681</v>
      </c>
    </row>
    <row r="7302" spans="1:1">
      <c r="A7302" s="74" t="s">
        <v>5651</v>
      </c>
    </row>
    <row r="7304" spans="1:1">
      <c r="A7304" s="74" t="s">
        <v>2724</v>
      </c>
    </row>
    <row r="7305" spans="1:1">
      <c r="A7305" s="74" t="s">
        <v>5652</v>
      </c>
    </row>
    <row r="7306" spans="1:1">
      <c r="A7306" s="74" t="s">
        <v>5653</v>
      </c>
    </row>
    <row r="7307" spans="1:1">
      <c r="A7307" s="74" t="s">
        <v>5654</v>
      </c>
    </row>
    <row r="7308" spans="1:1">
      <c r="A7308" s="148">
        <v>45681</v>
      </c>
    </row>
    <row r="7309" spans="1:1">
      <c r="A7309" s="148">
        <v>45681</v>
      </c>
    </row>
    <row r="7310" spans="1:1">
      <c r="A7310" s="74" t="s">
        <v>5655</v>
      </c>
    </row>
    <row r="7312" spans="1:1">
      <c r="A7312" s="74" t="s">
        <v>2724</v>
      </c>
    </row>
    <row r="7313" spans="1:1">
      <c r="A7313" s="74" t="s">
        <v>5656</v>
      </c>
    </row>
    <row r="7314" spans="1:1">
      <c r="A7314" s="74" t="s">
        <v>5657</v>
      </c>
    </row>
    <row r="7315" spans="1:1">
      <c r="A7315" s="74" t="s">
        <v>5658</v>
      </c>
    </row>
    <row r="7316" spans="1:1">
      <c r="A7316" s="148">
        <v>45681</v>
      </c>
    </row>
    <row r="7317" spans="1:1">
      <c r="A7317" s="148">
        <v>45681</v>
      </c>
    </row>
    <row r="7318" spans="1:1">
      <c r="A7318" s="74" t="s">
        <v>5659</v>
      </c>
    </row>
    <row r="7320" spans="1:1">
      <c r="A7320" s="74" t="s">
        <v>2724</v>
      </c>
    </row>
    <row r="7321" spans="1:1">
      <c r="A7321" s="74" t="s">
        <v>5660</v>
      </c>
    </row>
    <row r="7322" spans="1:1">
      <c r="A7322" s="74" t="s">
        <v>5661</v>
      </c>
    </row>
    <row r="7323" spans="1:1">
      <c r="A7323" s="74" t="s">
        <v>5661</v>
      </c>
    </row>
    <row r="7324" spans="1:1">
      <c r="A7324" s="148">
        <v>45681</v>
      </c>
    </row>
    <row r="7325" spans="1:1">
      <c r="A7325" s="148">
        <v>45681</v>
      </c>
    </row>
    <row r="7326" spans="1:1">
      <c r="A7326" s="74" t="s">
        <v>5662</v>
      </c>
    </row>
    <row r="7328" spans="1:1">
      <c r="A7328" s="74" t="s">
        <v>2724</v>
      </c>
    </row>
    <row r="7329" spans="1:1">
      <c r="A7329" s="74" t="s">
        <v>5663</v>
      </c>
    </row>
    <row r="7330" spans="1:1">
      <c r="A7330" s="74" t="s">
        <v>5664</v>
      </c>
    </row>
    <row r="7331" spans="1:1">
      <c r="A7331" s="74" t="s">
        <v>5665</v>
      </c>
    </row>
    <row r="7332" spans="1:1">
      <c r="A7332" s="148">
        <v>45681</v>
      </c>
    </row>
    <row r="7333" spans="1:1">
      <c r="A7333" s="148">
        <v>45681</v>
      </c>
    </row>
    <row r="7334" spans="1:1">
      <c r="A7334" s="74" t="s">
        <v>5666</v>
      </c>
    </row>
    <row r="7336" spans="1:1">
      <c r="A7336" s="74" t="s">
        <v>2724</v>
      </c>
    </row>
    <row r="7337" spans="1:1">
      <c r="A7337" s="74" t="s">
        <v>5667</v>
      </c>
    </row>
    <row r="7338" spans="1:1">
      <c r="A7338" s="74" t="s">
        <v>5668</v>
      </c>
    </row>
    <row r="7339" spans="1:1">
      <c r="A7339" s="74" t="s">
        <v>5668</v>
      </c>
    </row>
    <row r="7340" spans="1:1">
      <c r="A7340" s="148">
        <v>45681</v>
      </c>
    </row>
    <row r="7341" spans="1:1">
      <c r="A7341" s="148">
        <v>45681</v>
      </c>
    </row>
    <row r="7342" spans="1:1">
      <c r="A7342" s="74" t="s">
        <v>5669</v>
      </c>
    </row>
    <row r="7344" spans="1:1">
      <c r="A7344" s="74" t="s">
        <v>2724</v>
      </c>
    </row>
    <row r="7345" spans="1:1">
      <c r="A7345" s="74" t="s">
        <v>5670</v>
      </c>
    </row>
    <row r="7346" spans="1:1">
      <c r="A7346" s="74" t="s">
        <v>5671</v>
      </c>
    </row>
    <row r="7347" spans="1:1">
      <c r="A7347" s="74" t="s">
        <v>5672</v>
      </c>
    </row>
    <row r="7348" spans="1:1">
      <c r="A7348" s="148">
        <v>45679</v>
      </c>
    </row>
    <row r="7349" spans="1:1">
      <c r="A7349" s="148">
        <v>45679</v>
      </c>
    </row>
    <row r="7350" spans="1:1">
      <c r="A7350" s="74" t="s">
        <v>5673</v>
      </c>
    </row>
    <row r="7352" spans="1:1">
      <c r="A7352" s="74" t="s">
        <v>2724</v>
      </c>
    </row>
    <row r="7353" spans="1:1">
      <c r="A7353" s="74" t="s">
        <v>5674</v>
      </c>
    </row>
    <row r="7354" spans="1:1">
      <c r="A7354" s="74" t="s">
        <v>5675</v>
      </c>
    </row>
    <row r="7355" spans="1:1">
      <c r="A7355" s="74" t="s">
        <v>5675</v>
      </c>
    </row>
    <row r="7356" spans="1:1">
      <c r="A7356" s="148">
        <v>45679</v>
      </c>
    </row>
    <row r="7357" spans="1:1">
      <c r="A7357" s="148">
        <v>45679</v>
      </c>
    </row>
    <row r="7358" spans="1:1">
      <c r="A7358" s="74" t="s">
        <v>5676</v>
      </c>
    </row>
    <row r="7360" spans="1:1">
      <c r="A7360" s="74" t="s">
        <v>2724</v>
      </c>
    </row>
    <row r="7361" spans="1:1">
      <c r="A7361" s="74" t="s">
        <v>5677</v>
      </c>
    </row>
    <row r="7362" spans="1:1">
      <c r="A7362" s="74" t="s">
        <v>5678</v>
      </c>
    </row>
    <row r="7363" spans="1:1">
      <c r="A7363" s="74" t="s">
        <v>5679</v>
      </c>
    </row>
    <row r="7364" spans="1:1">
      <c r="A7364" s="148">
        <v>45679</v>
      </c>
    </row>
    <row r="7365" spans="1:1">
      <c r="A7365" s="148">
        <v>45679</v>
      </c>
    </row>
    <row r="7366" spans="1:1">
      <c r="A7366" s="74" t="s">
        <v>5680</v>
      </c>
    </row>
    <row r="7368" spans="1:1">
      <c r="A7368" s="74" t="s">
        <v>2724</v>
      </c>
    </row>
    <row r="7369" spans="1:1">
      <c r="A7369" s="74" t="s">
        <v>5681</v>
      </c>
    </row>
    <row r="7370" spans="1:1">
      <c r="A7370" s="74" t="s">
        <v>5682</v>
      </c>
    </row>
    <row r="7371" spans="1:1">
      <c r="A7371" s="74" t="s">
        <v>5683</v>
      </c>
    </row>
    <row r="7372" spans="1:1">
      <c r="A7372" s="148">
        <v>45679</v>
      </c>
    </row>
    <row r="7373" spans="1:1">
      <c r="A7373" s="148">
        <v>45679</v>
      </c>
    </row>
    <row r="7374" spans="1:1">
      <c r="A7374" s="74" t="s">
        <v>5684</v>
      </c>
    </row>
    <row r="7376" spans="1:1">
      <c r="A7376" s="74" t="s">
        <v>2724</v>
      </c>
    </row>
    <row r="7377" spans="1:1">
      <c r="A7377" s="74" t="s">
        <v>5685</v>
      </c>
    </row>
    <row r="7378" spans="1:1">
      <c r="A7378" s="74" t="s">
        <v>5686</v>
      </c>
    </row>
    <row r="7379" spans="1:1">
      <c r="A7379" s="74" t="s">
        <v>5686</v>
      </c>
    </row>
    <row r="7380" spans="1:1">
      <c r="A7380" s="148">
        <v>45679</v>
      </c>
    </row>
    <row r="7381" spans="1:1">
      <c r="A7381" s="148">
        <v>45679</v>
      </c>
    </row>
    <row r="7382" spans="1:1">
      <c r="A7382" s="74" t="s">
        <v>5687</v>
      </c>
    </row>
    <row r="7384" spans="1:1">
      <c r="A7384" s="74" t="s">
        <v>2724</v>
      </c>
    </row>
    <row r="7385" spans="1:1">
      <c r="A7385" s="74" t="s">
        <v>5688</v>
      </c>
    </row>
    <row r="7386" spans="1:1">
      <c r="A7386" s="74" t="s">
        <v>5689</v>
      </c>
    </row>
    <row r="7387" spans="1:1">
      <c r="A7387" s="74" t="s">
        <v>5689</v>
      </c>
    </row>
    <row r="7388" spans="1:1">
      <c r="A7388" s="148">
        <v>45679</v>
      </c>
    </row>
    <row r="7389" spans="1:1">
      <c r="A7389" s="148">
        <v>45679</v>
      </c>
    </row>
    <row r="7390" spans="1:1">
      <c r="A7390" s="74" t="s">
        <v>5690</v>
      </c>
    </row>
    <row r="7392" spans="1:1">
      <c r="A7392" s="74" t="s">
        <v>2724</v>
      </c>
    </row>
    <row r="7393" spans="1:1">
      <c r="A7393" s="74" t="s">
        <v>5691</v>
      </c>
    </row>
    <row r="7394" spans="1:1">
      <c r="A7394" s="74" t="s">
        <v>5692</v>
      </c>
    </row>
    <row r="7395" spans="1:1">
      <c r="A7395" s="74" t="s">
        <v>5693</v>
      </c>
    </row>
    <row r="7396" spans="1:1">
      <c r="A7396" s="148">
        <v>45679</v>
      </c>
    </row>
    <row r="7397" spans="1:1">
      <c r="A7397" s="148">
        <v>45679</v>
      </c>
    </row>
    <row r="7398" spans="1:1">
      <c r="A7398" s="74" t="s">
        <v>3461</v>
      </c>
    </row>
    <row r="7400" spans="1:1">
      <c r="A7400" s="74" t="s">
        <v>2724</v>
      </c>
    </row>
    <row r="7401" spans="1:1">
      <c r="A7401" s="74" t="s">
        <v>5694</v>
      </c>
    </row>
    <row r="7402" spans="1:1">
      <c r="A7402" s="74" t="s">
        <v>5695</v>
      </c>
    </row>
    <row r="7403" spans="1:1">
      <c r="A7403" s="74" t="s">
        <v>5696</v>
      </c>
    </row>
    <row r="7404" spans="1:1">
      <c r="A7404" s="148">
        <v>45679</v>
      </c>
    </row>
    <row r="7405" spans="1:1">
      <c r="A7405" s="148">
        <v>45679</v>
      </c>
    </row>
    <row r="7406" spans="1:1">
      <c r="A7406" s="74" t="s">
        <v>5697</v>
      </c>
    </row>
    <row r="7408" spans="1:1">
      <c r="A7408" s="74" t="s">
        <v>2724</v>
      </c>
    </row>
    <row r="7409" spans="1:1">
      <c r="A7409" s="74" t="s">
        <v>5698</v>
      </c>
    </row>
    <row r="7410" spans="1:1">
      <c r="A7410" s="74" t="s">
        <v>5699</v>
      </c>
    </row>
    <row r="7411" spans="1:1">
      <c r="A7411" s="74" t="s">
        <v>5699</v>
      </c>
    </row>
    <row r="7412" spans="1:1">
      <c r="A7412" s="148">
        <v>45679</v>
      </c>
    </row>
    <row r="7413" spans="1:1">
      <c r="A7413" s="148">
        <v>45679</v>
      </c>
    </row>
    <row r="7414" spans="1:1">
      <c r="A7414" s="74" t="s">
        <v>5700</v>
      </c>
    </row>
    <row r="7416" spans="1:1">
      <c r="A7416" s="74" t="s">
        <v>2724</v>
      </c>
    </row>
    <row r="7417" spans="1:1">
      <c r="A7417" s="74" t="s">
        <v>5701</v>
      </c>
    </row>
    <row r="7418" spans="1:1">
      <c r="A7418" s="74" t="s">
        <v>5702</v>
      </c>
    </row>
    <row r="7419" spans="1:1">
      <c r="A7419" s="74" t="s">
        <v>5703</v>
      </c>
    </row>
    <row r="7420" spans="1:1">
      <c r="A7420" s="148">
        <v>45679</v>
      </c>
    </row>
    <row r="7421" spans="1:1">
      <c r="A7421" s="148">
        <v>45679</v>
      </c>
    </row>
    <row r="7422" spans="1:1">
      <c r="A7422" s="74" t="s">
        <v>5704</v>
      </c>
    </row>
    <row r="7424" spans="1:1">
      <c r="A7424" s="74" t="s">
        <v>2724</v>
      </c>
    </row>
    <row r="7425" spans="1:1">
      <c r="A7425" s="74" t="s">
        <v>5705</v>
      </c>
    </row>
    <row r="7426" spans="1:1">
      <c r="A7426" s="74" t="s">
        <v>5706</v>
      </c>
    </row>
    <row r="7427" spans="1:1">
      <c r="A7427" s="74" t="s">
        <v>5707</v>
      </c>
    </row>
    <row r="7428" spans="1:1">
      <c r="A7428" s="148">
        <v>45679</v>
      </c>
    </row>
    <row r="7429" spans="1:1">
      <c r="A7429" s="148">
        <v>45679</v>
      </c>
    </row>
    <row r="7430" spans="1:1">
      <c r="A7430" s="74" t="s">
        <v>5708</v>
      </c>
    </row>
    <row r="7432" spans="1:1">
      <c r="A7432" s="74" t="s">
        <v>2724</v>
      </c>
    </row>
    <row r="7433" spans="1:1">
      <c r="A7433" s="74" t="s">
        <v>5709</v>
      </c>
    </row>
    <row r="7434" spans="1:1">
      <c r="A7434" s="74" t="s">
        <v>5710</v>
      </c>
    </row>
    <row r="7435" spans="1:1">
      <c r="A7435" s="74" t="s">
        <v>5711</v>
      </c>
    </row>
    <row r="7436" spans="1:1">
      <c r="A7436" s="148">
        <v>45679</v>
      </c>
    </row>
    <row r="7437" spans="1:1">
      <c r="A7437" s="148">
        <v>45679</v>
      </c>
    </row>
    <row r="7438" spans="1:1">
      <c r="A7438" s="74" t="s">
        <v>2821</v>
      </c>
    </row>
    <row r="7440" spans="1:1">
      <c r="A7440" s="74" t="s">
        <v>2724</v>
      </c>
    </row>
    <row r="7441" spans="1:1">
      <c r="A7441" s="74" t="s">
        <v>5712</v>
      </c>
    </row>
    <row r="7442" spans="1:1">
      <c r="A7442" s="74" t="s">
        <v>5713</v>
      </c>
    </row>
    <row r="7443" spans="1:1">
      <c r="A7443" s="74" t="s">
        <v>5714</v>
      </c>
    </row>
    <row r="7444" spans="1:1">
      <c r="A7444" s="148">
        <v>45679</v>
      </c>
    </row>
    <row r="7445" spans="1:1">
      <c r="A7445" s="148">
        <v>45679</v>
      </c>
    </row>
    <row r="7446" spans="1:1">
      <c r="A7446" s="74" t="s">
        <v>3397</v>
      </c>
    </row>
    <row r="7448" spans="1:1">
      <c r="A7448" s="74" t="s">
        <v>2724</v>
      </c>
    </row>
    <row r="7449" spans="1:1">
      <c r="A7449" s="74" t="s">
        <v>5715</v>
      </c>
    </row>
    <row r="7450" spans="1:1">
      <c r="A7450" s="74" t="s">
        <v>5716</v>
      </c>
    </row>
    <row r="7451" spans="1:1">
      <c r="A7451" s="74" t="s">
        <v>5717</v>
      </c>
    </row>
    <row r="7452" spans="1:1">
      <c r="A7452" s="148">
        <v>45679</v>
      </c>
    </row>
    <row r="7453" spans="1:1">
      <c r="A7453" s="148">
        <v>45679</v>
      </c>
    </row>
    <row r="7454" spans="1:1">
      <c r="A7454" s="74" t="s">
        <v>5718</v>
      </c>
    </row>
    <row r="7456" spans="1:1">
      <c r="A7456" s="74" t="s">
        <v>2724</v>
      </c>
    </row>
    <row r="7457" spans="1:1">
      <c r="A7457" s="74" t="s">
        <v>5719</v>
      </c>
    </row>
    <row r="7458" spans="1:1">
      <c r="A7458" s="74" t="s">
        <v>5720</v>
      </c>
    </row>
    <row r="7459" spans="1:1">
      <c r="A7459" s="74" t="s">
        <v>5721</v>
      </c>
    </row>
    <row r="7460" spans="1:1">
      <c r="A7460" s="148">
        <v>45679</v>
      </c>
    </row>
    <row r="7461" spans="1:1">
      <c r="A7461" s="148">
        <v>45679</v>
      </c>
    </row>
    <row r="7462" spans="1:1">
      <c r="A7462" s="74" t="s">
        <v>5722</v>
      </c>
    </row>
    <row r="7464" spans="1:1">
      <c r="A7464" s="74" t="s">
        <v>2724</v>
      </c>
    </row>
    <row r="7465" spans="1:1">
      <c r="A7465" s="74" t="s">
        <v>5723</v>
      </c>
    </row>
    <row r="7466" spans="1:1">
      <c r="A7466" s="74" t="s">
        <v>5724</v>
      </c>
    </row>
    <row r="7467" spans="1:1">
      <c r="A7467" s="74" t="s">
        <v>5725</v>
      </c>
    </row>
    <row r="7468" spans="1:1">
      <c r="A7468" s="148">
        <v>45679</v>
      </c>
    </row>
    <row r="7469" spans="1:1">
      <c r="A7469" s="148">
        <v>45679</v>
      </c>
    </row>
    <row r="7470" spans="1:1">
      <c r="A7470" s="74" t="s">
        <v>5726</v>
      </c>
    </row>
    <row r="7472" spans="1:1">
      <c r="A7472" s="74" t="s">
        <v>2724</v>
      </c>
    </row>
    <row r="7473" spans="1:1">
      <c r="A7473" s="74" t="s">
        <v>5727</v>
      </c>
    </row>
    <row r="7474" spans="1:1">
      <c r="A7474" s="74" t="s">
        <v>5728</v>
      </c>
    </row>
    <row r="7475" spans="1:1">
      <c r="A7475" s="74" t="s">
        <v>5729</v>
      </c>
    </row>
    <row r="7476" spans="1:1">
      <c r="A7476" s="148">
        <v>45679</v>
      </c>
    </row>
    <row r="7477" spans="1:1">
      <c r="A7477" s="148">
        <v>45679</v>
      </c>
    </row>
    <row r="7478" spans="1:1">
      <c r="A7478" s="74" t="s">
        <v>5268</v>
      </c>
    </row>
    <row r="7480" spans="1:1">
      <c r="A7480" s="74" t="s">
        <v>2724</v>
      </c>
    </row>
    <row r="7481" spans="1:1">
      <c r="A7481" s="74" t="s">
        <v>5730</v>
      </c>
    </row>
    <row r="7482" spans="1:1">
      <c r="A7482" s="74" t="s">
        <v>5731</v>
      </c>
    </row>
    <row r="7483" spans="1:1">
      <c r="A7483" s="74" t="s">
        <v>5732</v>
      </c>
    </row>
    <row r="7484" spans="1:1">
      <c r="A7484" s="148">
        <v>45679</v>
      </c>
    </row>
    <row r="7485" spans="1:1">
      <c r="A7485" s="148">
        <v>45679</v>
      </c>
    </row>
    <row r="7486" spans="1:1">
      <c r="A7486" s="74" t="s">
        <v>3129</v>
      </c>
    </row>
    <row r="7488" spans="1:1">
      <c r="A7488" s="74" t="s">
        <v>2724</v>
      </c>
    </row>
    <row r="7489" spans="1:1">
      <c r="A7489" s="74" t="s">
        <v>5733</v>
      </c>
    </row>
    <row r="7490" spans="1:1">
      <c r="A7490" s="74" t="s">
        <v>5734</v>
      </c>
    </row>
    <row r="7491" spans="1:1">
      <c r="A7491" s="74" t="s">
        <v>5735</v>
      </c>
    </row>
    <row r="7492" spans="1:1">
      <c r="A7492" s="148">
        <v>45679</v>
      </c>
    </row>
    <row r="7493" spans="1:1">
      <c r="A7493" s="148">
        <v>45679</v>
      </c>
    </row>
    <row r="7494" spans="1:1">
      <c r="A7494" s="74" t="s">
        <v>2735</v>
      </c>
    </row>
    <row r="7496" spans="1:1">
      <c r="A7496" s="74" t="s">
        <v>2724</v>
      </c>
    </row>
    <row r="7497" spans="1:1">
      <c r="A7497" s="74" t="s">
        <v>5736</v>
      </c>
    </row>
    <row r="7498" spans="1:1">
      <c r="A7498" s="74" t="s">
        <v>5737</v>
      </c>
    </row>
    <row r="7499" spans="1:1">
      <c r="A7499" s="74" t="s">
        <v>5738</v>
      </c>
    </row>
    <row r="7500" spans="1:1">
      <c r="A7500" s="148">
        <v>45679</v>
      </c>
    </row>
    <row r="7501" spans="1:1">
      <c r="A7501" s="148">
        <v>45679</v>
      </c>
    </row>
    <row r="7502" spans="1:1">
      <c r="A7502" s="74" t="s">
        <v>5739</v>
      </c>
    </row>
    <row r="7504" spans="1:1">
      <c r="A7504" s="74" t="s">
        <v>2724</v>
      </c>
    </row>
    <row r="7505" spans="1:1">
      <c r="A7505" s="74" t="s">
        <v>5740</v>
      </c>
    </row>
    <row r="7506" spans="1:1">
      <c r="A7506" s="74" t="s">
        <v>5741</v>
      </c>
    </row>
    <row r="7507" spans="1:1">
      <c r="A7507" s="74" t="s">
        <v>5741</v>
      </c>
    </row>
    <row r="7508" spans="1:1">
      <c r="A7508" s="148">
        <v>45679</v>
      </c>
    </row>
    <row r="7509" spans="1:1">
      <c r="A7509" s="148">
        <v>45679</v>
      </c>
    </row>
    <row r="7510" spans="1:1">
      <c r="A7510" s="74" t="s">
        <v>5742</v>
      </c>
    </row>
    <row r="7512" spans="1:1">
      <c r="A7512" s="74" t="s">
        <v>2724</v>
      </c>
    </row>
    <row r="7513" spans="1:1">
      <c r="A7513" s="74" t="s">
        <v>5743</v>
      </c>
    </row>
    <row r="7514" spans="1:1">
      <c r="A7514" s="74" t="s">
        <v>5744</v>
      </c>
    </row>
    <row r="7515" spans="1:1">
      <c r="A7515" s="74" t="s">
        <v>5745</v>
      </c>
    </row>
    <row r="7516" spans="1:1">
      <c r="A7516" s="148">
        <v>45679</v>
      </c>
    </row>
    <row r="7517" spans="1:1">
      <c r="A7517" s="148">
        <v>45679</v>
      </c>
    </row>
    <row r="7518" spans="1:1">
      <c r="A7518" s="74" t="s">
        <v>5746</v>
      </c>
    </row>
    <row r="7520" spans="1:1">
      <c r="A7520" s="74" t="s">
        <v>2724</v>
      </c>
    </row>
    <row r="7521" spans="1:1">
      <c r="A7521" s="74" t="s">
        <v>5747</v>
      </c>
    </row>
    <row r="7522" spans="1:1">
      <c r="A7522" s="74" t="s">
        <v>5748</v>
      </c>
    </row>
    <row r="7523" spans="1:1">
      <c r="A7523" s="74" t="s">
        <v>5749</v>
      </c>
    </row>
    <row r="7524" spans="1:1">
      <c r="A7524" s="148">
        <v>45679</v>
      </c>
    </row>
    <row r="7525" spans="1:1">
      <c r="A7525" s="148">
        <v>45679</v>
      </c>
    </row>
    <row r="7526" spans="1:1">
      <c r="A7526" s="74" t="s">
        <v>4292</v>
      </c>
    </row>
    <row r="7528" spans="1:1">
      <c r="A7528" s="74" t="s">
        <v>2724</v>
      </c>
    </row>
    <row r="7529" spans="1:1">
      <c r="A7529" s="74" t="s">
        <v>5750</v>
      </c>
    </row>
    <row r="7530" spans="1:1">
      <c r="A7530" s="74" t="s">
        <v>5751</v>
      </c>
    </row>
    <row r="7531" spans="1:1">
      <c r="A7531" s="74" t="s">
        <v>5752</v>
      </c>
    </row>
    <row r="7532" spans="1:1">
      <c r="A7532" s="148">
        <v>45679</v>
      </c>
    </row>
    <row r="7533" spans="1:1">
      <c r="A7533" s="148">
        <v>45679</v>
      </c>
    </row>
    <row r="7534" spans="1:1">
      <c r="A7534" s="74" t="s">
        <v>5753</v>
      </c>
    </row>
    <row r="7536" spans="1:1">
      <c r="A7536" s="74" t="s">
        <v>2724</v>
      </c>
    </row>
    <row r="7537" spans="1:1">
      <c r="A7537" s="74" t="s">
        <v>5754</v>
      </c>
    </row>
    <row r="7538" spans="1:1">
      <c r="A7538" s="74" t="s">
        <v>5755</v>
      </c>
    </row>
    <row r="7539" spans="1:1">
      <c r="A7539" s="74" t="s">
        <v>5755</v>
      </c>
    </row>
    <row r="7540" spans="1:1">
      <c r="A7540" s="148">
        <v>45679</v>
      </c>
    </row>
    <row r="7541" spans="1:1">
      <c r="A7541" s="148">
        <v>45679</v>
      </c>
    </row>
    <row r="7542" spans="1:1">
      <c r="A7542" s="74" t="s">
        <v>5756</v>
      </c>
    </row>
    <row r="7544" spans="1:1">
      <c r="A7544" s="74" t="s">
        <v>2724</v>
      </c>
    </row>
    <row r="7545" spans="1:1">
      <c r="A7545" s="74" t="s">
        <v>5757</v>
      </c>
    </row>
    <row r="7546" spans="1:1">
      <c r="A7546" s="74" t="s">
        <v>5758</v>
      </c>
    </row>
    <row r="7547" spans="1:1">
      <c r="A7547" s="74" t="s">
        <v>5759</v>
      </c>
    </row>
    <row r="7548" spans="1:1">
      <c r="A7548" s="148">
        <v>45679</v>
      </c>
    </row>
    <row r="7549" spans="1:1">
      <c r="A7549" s="148">
        <v>45679</v>
      </c>
    </row>
    <row r="7550" spans="1:1">
      <c r="A7550" s="74" t="s">
        <v>5760</v>
      </c>
    </row>
    <row r="7552" spans="1:1">
      <c r="A7552" s="74" t="s">
        <v>2724</v>
      </c>
    </row>
    <row r="7553" spans="1:1">
      <c r="A7553" s="74" t="s">
        <v>5761</v>
      </c>
    </row>
    <row r="7554" spans="1:1">
      <c r="A7554" s="74" t="s">
        <v>5762</v>
      </c>
    </row>
    <row r="7555" spans="1:1">
      <c r="A7555" s="74" t="s">
        <v>5763</v>
      </c>
    </row>
    <row r="7556" spans="1:1">
      <c r="A7556" s="148">
        <v>45679</v>
      </c>
    </row>
    <row r="7557" spans="1:1">
      <c r="A7557" s="148">
        <v>45679</v>
      </c>
    </row>
    <row r="7558" spans="1:1">
      <c r="A7558" s="74" t="s">
        <v>5764</v>
      </c>
    </row>
    <row r="7560" spans="1:1">
      <c r="A7560" s="74" t="s">
        <v>2724</v>
      </c>
    </row>
    <row r="7561" spans="1:1">
      <c r="A7561" s="74" t="s">
        <v>5765</v>
      </c>
    </row>
    <row r="7562" spans="1:1">
      <c r="A7562" s="74" t="s">
        <v>5766</v>
      </c>
    </row>
    <row r="7563" spans="1:1">
      <c r="A7563" s="74" t="s">
        <v>5767</v>
      </c>
    </row>
    <row r="7564" spans="1:1">
      <c r="A7564" s="148">
        <v>45679</v>
      </c>
    </row>
    <row r="7565" spans="1:1">
      <c r="A7565" s="148">
        <v>45679</v>
      </c>
    </row>
    <row r="7566" spans="1:1">
      <c r="A7566" s="74" t="s">
        <v>5768</v>
      </c>
    </row>
    <row r="7568" spans="1:1">
      <c r="A7568" s="74" t="s">
        <v>2724</v>
      </c>
    </row>
    <row r="7569" spans="1:1">
      <c r="A7569" s="74" t="s">
        <v>5769</v>
      </c>
    </row>
    <row r="7570" spans="1:1">
      <c r="A7570" s="74" t="s">
        <v>5770</v>
      </c>
    </row>
    <row r="7571" spans="1:1">
      <c r="A7571" s="74" t="s">
        <v>5771</v>
      </c>
    </row>
    <row r="7572" spans="1:1">
      <c r="A7572" s="148">
        <v>45679</v>
      </c>
    </row>
    <row r="7573" spans="1:1">
      <c r="A7573" s="148">
        <v>45679</v>
      </c>
    </row>
    <row r="7574" spans="1:1">
      <c r="A7574" s="74" t="s">
        <v>5772</v>
      </c>
    </row>
    <row r="7576" spans="1:1">
      <c r="A7576" s="74" t="s">
        <v>2724</v>
      </c>
    </row>
    <row r="7577" spans="1:1">
      <c r="A7577" s="74" t="s">
        <v>5773</v>
      </c>
    </row>
    <row r="7578" spans="1:1">
      <c r="A7578" s="74" t="s">
        <v>5774</v>
      </c>
    </row>
    <row r="7579" spans="1:1">
      <c r="A7579" s="74" t="s">
        <v>5774</v>
      </c>
    </row>
    <row r="7580" spans="1:1">
      <c r="A7580" s="148">
        <v>45679</v>
      </c>
    </row>
    <row r="7581" spans="1:1">
      <c r="A7581" s="148">
        <v>45679</v>
      </c>
    </row>
    <row r="7582" spans="1:1">
      <c r="A7582" s="74" t="s">
        <v>5775</v>
      </c>
    </row>
    <row r="7584" spans="1:1">
      <c r="A7584" s="74" t="s">
        <v>2724</v>
      </c>
    </row>
    <row r="7585" spans="1:1">
      <c r="A7585" s="74" t="s">
        <v>5776</v>
      </c>
    </row>
    <row r="7586" spans="1:1">
      <c r="A7586" s="74" t="s">
        <v>5777</v>
      </c>
    </row>
    <row r="7587" spans="1:1">
      <c r="A7587" s="74" t="s">
        <v>5778</v>
      </c>
    </row>
    <row r="7588" spans="1:1">
      <c r="A7588" s="148">
        <v>45679</v>
      </c>
    </row>
    <row r="7589" spans="1:1">
      <c r="A7589" s="148">
        <v>45679</v>
      </c>
    </row>
    <row r="7590" spans="1:1">
      <c r="A7590" s="74" t="s">
        <v>2881</v>
      </c>
    </row>
    <row r="7592" spans="1:1">
      <c r="A7592" s="74" t="s">
        <v>2724</v>
      </c>
    </row>
    <row r="7593" spans="1:1">
      <c r="A7593" s="74" t="s">
        <v>5779</v>
      </c>
    </row>
    <row r="7594" spans="1:1">
      <c r="A7594" s="74" t="s">
        <v>5780</v>
      </c>
    </row>
    <row r="7595" spans="1:1">
      <c r="A7595" s="74" t="s">
        <v>5781</v>
      </c>
    </row>
    <row r="7596" spans="1:1">
      <c r="A7596" s="148">
        <v>45679</v>
      </c>
    </row>
    <row r="7597" spans="1:1">
      <c r="A7597" s="148">
        <v>45679</v>
      </c>
    </row>
    <row r="7598" spans="1:1">
      <c r="A7598" s="74" t="s">
        <v>4474</v>
      </c>
    </row>
    <row r="7600" spans="1:1">
      <c r="A7600" s="74" t="s">
        <v>2724</v>
      </c>
    </row>
    <row r="7601" spans="1:1">
      <c r="A7601" s="74" t="s">
        <v>5782</v>
      </c>
    </row>
    <row r="7602" spans="1:1">
      <c r="A7602" s="74" t="s">
        <v>5783</v>
      </c>
    </row>
    <row r="7603" spans="1:1">
      <c r="A7603" s="74" t="s">
        <v>5784</v>
      </c>
    </row>
    <row r="7604" spans="1:1">
      <c r="A7604" s="148">
        <v>45679</v>
      </c>
    </row>
    <row r="7605" spans="1:1">
      <c r="A7605" s="148">
        <v>45679</v>
      </c>
    </row>
    <row r="7606" spans="1:1">
      <c r="A7606" s="74" t="s">
        <v>5785</v>
      </c>
    </row>
    <row r="7608" spans="1:1">
      <c r="A7608" s="74" t="s">
        <v>2724</v>
      </c>
    </row>
    <row r="7609" spans="1:1">
      <c r="A7609" s="74" t="s">
        <v>5786</v>
      </c>
    </row>
    <row r="7610" spans="1:1">
      <c r="A7610" s="74" t="s">
        <v>5787</v>
      </c>
    </row>
    <row r="7611" spans="1:1">
      <c r="A7611" s="74" t="s">
        <v>5788</v>
      </c>
    </row>
    <row r="7612" spans="1:1">
      <c r="A7612" s="148">
        <v>45679</v>
      </c>
    </row>
    <row r="7613" spans="1:1">
      <c r="A7613" s="148">
        <v>45679</v>
      </c>
    </row>
    <row r="7614" spans="1:1">
      <c r="A7614" s="74" t="s">
        <v>5789</v>
      </c>
    </row>
    <row r="7616" spans="1:1">
      <c r="A7616" s="74" t="s">
        <v>2724</v>
      </c>
    </row>
    <row r="7617" spans="1:1">
      <c r="A7617" s="74" t="s">
        <v>5790</v>
      </c>
    </row>
    <row r="7618" spans="1:1">
      <c r="A7618" s="74" t="s">
        <v>5791</v>
      </c>
    </row>
    <row r="7619" spans="1:1">
      <c r="A7619" s="74" t="s">
        <v>5792</v>
      </c>
    </row>
    <row r="7620" spans="1:1">
      <c r="A7620" s="148">
        <v>45677</v>
      </c>
    </row>
    <row r="7621" spans="1:1">
      <c r="A7621" s="148">
        <v>45677</v>
      </c>
    </row>
    <row r="7622" spans="1:1">
      <c r="A7622" s="74" t="s">
        <v>5535</v>
      </c>
    </row>
    <row r="7624" spans="1:1">
      <c r="A7624" s="74" t="s">
        <v>2724</v>
      </c>
    </row>
    <row r="7625" spans="1:1">
      <c r="A7625" s="74" t="s">
        <v>5793</v>
      </c>
    </row>
    <row r="7626" spans="1:1">
      <c r="A7626" s="74" t="s">
        <v>5794</v>
      </c>
    </row>
    <row r="7627" spans="1:1">
      <c r="A7627" s="74" t="s">
        <v>5795</v>
      </c>
    </row>
    <row r="7628" spans="1:1">
      <c r="A7628" s="148">
        <v>45677</v>
      </c>
    </row>
    <row r="7629" spans="1:1">
      <c r="A7629" s="148">
        <v>45677</v>
      </c>
    </row>
    <row r="7630" spans="1:1">
      <c r="A7630" s="74" t="s">
        <v>5535</v>
      </c>
    </row>
    <row r="7632" spans="1:1">
      <c r="A7632" s="74" t="s">
        <v>2724</v>
      </c>
    </row>
    <row r="7633" spans="1:1">
      <c r="A7633" s="74" t="s">
        <v>5796</v>
      </c>
    </row>
    <row r="7634" spans="1:1">
      <c r="A7634" s="74" t="s">
        <v>5797</v>
      </c>
    </row>
    <row r="7635" spans="1:1">
      <c r="A7635" s="74" t="s">
        <v>5797</v>
      </c>
    </row>
    <row r="7636" spans="1:1">
      <c r="A7636" s="148">
        <v>45677</v>
      </c>
    </row>
    <row r="7637" spans="1:1">
      <c r="A7637" s="148">
        <v>45677</v>
      </c>
    </row>
    <row r="7638" spans="1:1">
      <c r="A7638" s="74" t="s">
        <v>4669</v>
      </c>
    </row>
    <row r="7640" spans="1:1">
      <c r="A7640" s="74" t="s">
        <v>2724</v>
      </c>
    </row>
    <row r="7641" spans="1:1">
      <c r="A7641" s="74" t="s">
        <v>5798</v>
      </c>
    </row>
    <row r="7642" spans="1:1">
      <c r="A7642" s="74" t="s">
        <v>5799</v>
      </c>
    </row>
    <row r="7643" spans="1:1">
      <c r="A7643" s="74" t="s">
        <v>5800</v>
      </c>
    </row>
    <row r="7644" spans="1:1">
      <c r="A7644" s="148">
        <v>45677</v>
      </c>
    </row>
    <row r="7645" spans="1:1">
      <c r="A7645" s="148">
        <v>45677</v>
      </c>
    </row>
    <row r="7646" spans="1:1">
      <c r="A7646" s="74" t="s">
        <v>5801</v>
      </c>
    </row>
    <row r="7648" spans="1:1">
      <c r="A7648" s="74" t="s">
        <v>2724</v>
      </c>
    </row>
    <row r="7649" spans="1:1">
      <c r="A7649" s="74" t="s">
        <v>5802</v>
      </c>
    </row>
    <row r="7650" spans="1:1">
      <c r="A7650" s="74" t="s">
        <v>5803</v>
      </c>
    </row>
    <row r="7651" spans="1:1">
      <c r="A7651" s="74" t="s">
        <v>5804</v>
      </c>
    </row>
    <row r="7652" spans="1:1">
      <c r="A7652" s="148">
        <v>45677</v>
      </c>
    </row>
    <row r="7653" spans="1:1">
      <c r="A7653" s="148">
        <v>45677</v>
      </c>
    </row>
    <row r="7654" spans="1:1">
      <c r="A7654" s="74" t="s">
        <v>3029</v>
      </c>
    </row>
    <row r="7656" spans="1:1">
      <c r="A7656" s="74" t="s">
        <v>2724</v>
      </c>
    </row>
    <row r="7657" spans="1:1">
      <c r="A7657" s="74" t="s">
        <v>5805</v>
      </c>
    </row>
    <row r="7658" spans="1:1">
      <c r="A7658" s="74" t="s">
        <v>5806</v>
      </c>
    </row>
    <row r="7659" spans="1:1">
      <c r="A7659" s="74" t="s">
        <v>5806</v>
      </c>
    </row>
    <row r="7660" spans="1:1">
      <c r="A7660" s="148">
        <v>45677</v>
      </c>
    </row>
    <row r="7661" spans="1:1">
      <c r="A7661" s="148">
        <v>45677</v>
      </c>
    </row>
    <row r="7662" spans="1:1">
      <c r="A7662" s="74" t="s">
        <v>5807</v>
      </c>
    </row>
    <row r="7664" spans="1:1">
      <c r="A7664" s="74" t="s">
        <v>2724</v>
      </c>
    </row>
    <row r="7665" spans="1:1">
      <c r="A7665" s="74" t="s">
        <v>5808</v>
      </c>
    </row>
    <row r="7666" spans="1:1">
      <c r="A7666" s="74" t="s">
        <v>5809</v>
      </c>
    </row>
    <row r="7667" spans="1:1">
      <c r="A7667" s="74" t="s">
        <v>5810</v>
      </c>
    </row>
    <row r="7668" spans="1:1">
      <c r="A7668" s="148">
        <v>45677</v>
      </c>
    </row>
    <row r="7669" spans="1:1">
      <c r="A7669" s="148">
        <v>45677</v>
      </c>
    </row>
    <row r="7670" spans="1:1">
      <c r="A7670" s="74" t="s">
        <v>4314</v>
      </c>
    </row>
    <row r="7672" spans="1:1">
      <c r="A7672" s="74" t="s">
        <v>2724</v>
      </c>
    </row>
    <row r="7673" spans="1:1">
      <c r="A7673" s="74" t="s">
        <v>5811</v>
      </c>
    </row>
    <row r="7674" spans="1:1">
      <c r="A7674" s="74" t="s">
        <v>5812</v>
      </c>
    </row>
    <row r="7675" spans="1:1">
      <c r="A7675" s="74" t="s">
        <v>5813</v>
      </c>
    </row>
    <row r="7676" spans="1:1">
      <c r="A7676" s="148">
        <v>45677</v>
      </c>
    </row>
    <row r="7677" spans="1:1">
      <c r="A7677" s="148">
        <v>45677</v>
      </c>
    </row>
    <row r="7678" spans="1:1">
      <c r="A7678" s="74" t="s">
        <v>2891</v>
      </c>
    </row>
    <row r="7680" spans="1:1">
      <c r="A7680" s="74" t="s">
        <v>2724</v>
      </c>
    </row>
    <row r="7681" spans="1:1">
      <c r="A7681" s="74" t="s">
        <v>5814</v>
      </c>
    </row>
    <row r="7682" spans="1:1">
      <c r="A7682" s="74" t="s">
        <v>5815</v>
      </c>
    </row>
    <row r="7683" spans="1:1">
      <c r="A7683" s="74" t="s">
        <v>5816</v>
      </c>
    </row>
    <row r="7684" spans="1:1">
      <c r="A7684" s="148">
        <v>45677</v>
      </c>
    </row>
    <row r="7685" spans="1:1">
      <c r="A7685" s="148">
        <v>45677</v>
      </c>
    </row>
    <row r="7686" spans="1:1">
      <c r="A7686" s="74" t="s">
        <v>5817</v>
      </c>
    </row>
    <row r="7688" spans="1:1">
      <c r="A7688" s="74" t="s">
        <v>2724</v>
      </c>
    </row>
    <row r="7689" spans="1:1">
      <c r="A7689" s="74" t="s">
        <v>5818</v>
      </c>
    </row>
    <row r="7690" spans="1:1">
      <c r="A7690" s="74" t="s">
        <v>5819</v>
      </c>
    </row>
    <row r="7691" spans="1:1">
      <c r="A7691" s="74" t="s">
        <v>5820</v>
      </c>
    </row>
    <row r="7692" spans="1:1">
      <c r="A7692" s="148">
        <v>45677</v>
      </c>
    </row>
    <row r="7693" spans="1:1">
      <c r="A7693" s="148">
        <v>45677</v>
      </c>
    </row>
    <row r="7694" spans="1:1">
      <c r="A7694" s="74" t="s">
        <v>3477</v>
      </c>
    </row>
    <row r="7696" spans="1:1">
      <c r="A7696" s="74" t="s">
        <v>2724</v>
      </c>
    </row>
    <row r="7697" spans="1:1">
      <c r="A7697" s="74" t="s">
        <v>5821</v>
      </c>
    </row>
    <row r="7698" spans="1:1">
      <c r="A7698" s="74" t="s">
        <v>5822</v>
      </c>
    </row>
    <row r="7699" spans="1:1">
      <c r="A7699" s="74" t="s">
        <v>5823</v>
      </c>
    </row>
    <row r="7700" spans="1:1">
      <c r="A7700" s="148">
        <v>45677</v>
      </c>
    </row>
    <row r="7701" spans="1:1">
      <c r="A7701" s="148">
        <v>45677</v>
      </c>
    </row>
    <row r="7702" spans="1:1">
      <c r="A7702" s="74" t="s">
        <v>5824</v>
      </c>
    </row>
    <row r="7704" spans="1:1">
      <c r="A7704" s="74" t="s">
        <v>2724</v>
      </c>
    </row>
    <row r="7705" spans="1:1">
      <c r="A7705" s="74" t="s">
        <v>5825</v>
      </c>
    </row>
    <row r="7706" spans="1:1">
      <c r="A7706" s="74" t="s">
        <v>5826</v>
      </c>
    </row>
    <row r="7707" spans="1:1">
      <c r="A7707" s="74" t="s">
        <v>5827</v>
      </c>
    </row>
    <row r="7708" spans="1:1">
      <c r="A7708" s="148">
        <v>45677</v>
      </c>
    </row>
    <row r="7709" spans="1:1">
      <c r="A7709" s="148">
        <v>45677</v>
      </c>
    </row>
    <row r="7710" spans="1:1">
      <c r="A7710" s="74" t="s">
        <v>5828</v>
      </c>
    </row>
    <row r="7712" spans="1:1">
      <c r="A7712" s="74" t="s">
        <v>2724</v>
      </c>
    </row>
    <row r="7713" spans="1:1">
      <c r="A7713" s="74" t="s">
        <v>5829</v>
      </c>
    </row>
    <row r="7714" spans="1:1">
      <c r="A7714" s="74" t="s">
        <v>5830</v>
      </c>
    </row>
    <row r="7715" spans="1:1">
      <c r="A7715" s="74" t="s">
        <v>5830</v>
      </c>
    </row>
    <row r="7716" spans="1:1">
      <c r="A7716" s="148">
        <v>45677</v>
      </c>
    </row>
    <row r="7717" spans="1:1">
      <c r="A7717" s="148">
        <v>45677</v>
      </c>
    </row>
    <row r="7718" spans="1:1">
      <c r="A7718" s="74" t="s">
        <v>5831</v>
      </c>
    </row>
    <row r="7720" spans="1:1">
      <c r="A7720" s="74" t="s">
        <v>2724</v>
      </c>
    </row>
    <row r="7721" spans="1:1">
      <c r="A7721" s="74" t="s">
        <v>5832</v>
      </c>
    </row>
    <row r="7722" spans="1:1">
      <c r="A7722" s="74" t="s">
        <v>5833</v>
      </c>
    </row>
    <row r="7723" spans="1:1">
      <c r="A7723" s="74" t="s">
        <v>5834</v>
      </c>
    </row>
    <row r="7724" spans="1:1">
      <c r="A7724" s="148">
        <v>45677</v>
      </c>
    </row>
    <row r="7725" spans="1:1">
      <c r="A7725" s="148">
        <v>45677</v>
      </c>
    </row>
    <row r="7726" spans="1:1">
      <c r="A7726" s="74" t="s">
        <v>5835</v>
      </c>
    </row>
    <row r="7728" spans="1:1">
      <c r="A7728" s="74" t="s">
        <v>2724</v>
      </c>
    </row>
    <row r="7729" spans="1:1">
      <c r="A7729" s="74" t="s">
        <v>5836</v>
      </c>
    </row>
    <row r="7730" spans="1:1">
      <c r="A7730" s="74" t="s">
        <v>5837</v>
      </c>
    </row>
    <row r="7731" spans="1:1">
      <c r="A7731" s="74" t="s">
        <v>5838</v>
      </c>
    </row>
    <row r="7732" spans="1:1">
      <c r="A7732" s="148">
        <v>45677</v>
      </c>
    </row>
    <row r="7733" spans="1:1">
      <c r="A7733" s="148">
        <v>45677</v>
      </c>
    </row>
    <row r="7734" spans="1:1">
      <c r="A7734" s="74" t="s">
        <v>5839</v>
      </c>
    </row>
    <row r="7736" spans="1:1">
      <c r="A7736" s="74" t="s">
        <v>2724</v>
      </c>
    </row>
    <row r="7737" spans="1:1">
      <c r="A7737" s="74" t="s">
        <v>5840</v>
      </c>
    </row>
    <row r="7738" spans="1:1">
      <c r="A7738" s="74" t="s">
        <v>5841</v>
      </c>
    </row>
    <row r="7739" spans="1:1">
      <c r="A7739" s="74" t="s">
        <v>5842</v>
      </c>
    </row>
    <row r="7740" spans="1:1">
      <c r="A7740" s="148">
        <v>45677</v>
      </c>
    </row>
    <row r="7741" spans="1:1">
      <c r="A7741" s="148">
        <v>45677</v>
      </c>
    </row>
    <row r="7742" spans="1:1">
      <c r="A7742" s="74" t="s">
        <v>5843</v>
      </c>
    </row>
    <row r="7744" spans="1:1">
      <c r="A7744" s="74" t="s">
        <v>2724</v>
      </c>
    </row>
    <row r="7745" spans="1:1">
      <c r="A7745" s="74" t="s">
        <v>5844</v>
      </c>
    </row>
    <row r="7746" spans="1:1">
      <c r="A7746" s="74" t="s">
        <v>5845</v>
      </c>
    </row>
    <row r="7747" spans="1:1">
      <c r="A7747" s="74" t="s">
        <v>5846</v>
      </c>
    </row>
    <row r="7748" spans="1:1">
      <c r="A7748" s="148">
        <v>45677</v>
      </c>
    </row>
    <row r="7749" spans="1:1">
      <c r="A7749" s="148">
        <v>45677</v>
      </c>
    </row>
    <row r="7750" spans="1:1">
      <c r="A7750" s="74" t="s">
        <v>3107</v>
      </c>
    </row>
    <row r="7752" spans="1:1">
      <c r="A7752" s="74" t="s">
        <v>2724</v>
      </c>
    </row>
    <row r="7753" spans="1:1">
      <c r="A7753" s="74" t="s">
        <v>5847</v>
      </c>
    </row>
    <row r="7754" spans="1:1">
      <c r="A7754" s="74" t="s">
        <v>5848</v>
      </c>
    </row>
    <row r="7755" spans="1:1">
      <c r="A7755" s="74" t="s">
        <v>5849</v>
      </c>
    </row>
    <row r="7756" spans="1:1">
      <c r="A7756" s="148">
        <v>45677</v>
      </c>
    </row>
    <row r="7757" spans="1:1">
      <c r="A7757" s="148">
        <v>45677</v>
      </c>
    </row>
    <row r="7758" spans="1:1">
      <c r="A7758" s="74" t="s">
        <v>5850</v>
      </c>
    </row>
    <row r="7760" spans="1:1">
      <c r="A7760" s="74" t="s">
        <v>2724</v>
      </c>
    </row>
    <row r="7761" spans="1:1">
      <c r="A7761" s="74" t="s">
        <v>5851</v>
      </c>
    </row>
    <row r="7762" spans="1:1">
      <c r="A7762" s="74" t="s">
        <v>5852</v>
      </c>
    </row>
    <row r="7763" spans="1:1">
      <c r="A7763" s="74" t="s">
        <v>5852</v>
      </c>
    </row>
    <row r="7764" spans="1:1">
      <c r="A7764" s="148">
        <v>45677</v>
      </c>
    </row>
    <row r="7765" spans="1:1">
      <c r="A7765" s="148">
        <v>45677</v>
      </c>
    </row>
    <row r="7766" spans="1:1">
      <c r="A7766" s="74" t="s">
        <v>5853</v>
      </c>
    </row>
    <row r="7768" spans="1:1">
      <c r="A7768" s="74" t="s">
        <v>2724</v>
      </c>
    </row>
    <row r="7769" spans="1:1">
      <c r="A7769" s="74" t="s">
        <v>5854</v>
      </c>
    </row>
    <row r="7770" spans="1:1">
      <c r="A7770" s="74" t="s">
        <v>5855</v>
      </c>
    </row>
    <row r="7771" spans="1:1">
      <c r="A7771" s="74" t="s">
        <v>5856</v>
      </c>
    </row>
    <row r="7772" spans="1:1">
      <c r="A7772" s="148">
        <v>45674</v>
      </c>
    </row>
    <row r="7773" spans="1:1">
      <c r="A7773" s="148">
        <v>45674</v>
      </c>
    </row>
    <row r="7774" spans="1:1">
      <c r="A7774" s="74" t="s">
        <v>5857</v>
      </c>
    </row>
    <row r="7776" spans="1:1">
      <c r="A7776" s="74" t="s">
        <v>2724</v>
      </c>
    </row>
    <row r="7777" spans="1:1">
      <c r="A7777" s="74" t="s">
        <v>5858</v>
      </c>
    </row>
    <row r="7778" spans="1:1">
      <c r="A7778" s="74" t="s">
        <v>5859</v>
      </c>
    </row>
    <row r="7779" spans="1:1">
      <c r="A7779" s="74" t="s">
        <v>5860</v>
      </c>
    </row>
    <row r="7780" spans="1:1">
      <c r="A7780" s="148">
        <v>45666</v>
      </c>
    </row>
    <row r="7781" spans="1:1">
      <c r="A7781" s="148">
        <v>45666</v>
      </c>
    </row>
    <row r="7782" spans="1:1">
      <c r="A7782" s="74" t="s">
        <v>5861</v>
      </c>
    </row>
    <row r="7784" spans="1:1">
      <c r="A7784" s="74" t="s">
        <v>2724</v>
      </c>
    </row>
    <row r="7785" spans="1:1">
      <c r="A7785" s="74" t="s">
        <v>5862</v>
      </c>
    </row>
    <row r="7786" spans="1:1">
      <c r="A7786" s="74" t="s">
        <v>5863</v>
      </c>
    </row>
    <row r="7787" spans="1:1">
      <c r="A7787" s="74" t="s">
        <v>5864</v>
      </c>
    </row>
    <row r="7788" spans="1:1">
      <c r="A7788" s="148">
        <v>45665</v>
      </c>
    </row>
    <row r="7789" spans="1:1">
      <c r="A7789" s="148">
        <v>45665</v>
      </c>
    </row>
    <row r="7790" spans="1:1">
      <c r="A7790" s="74" t="s">
        <v>5865</v>
      </c>
    </row>
    <row r="7792" spans="1:1">
      <c r="A7792" s="74" t="s">
        <v>2724</v>
      </c>
    </row>
    <row r="7793" spans="1:1">
      <c r="A7793" s="74" t="s">
        <v>5866</v>
      </c>
    </row>
    <row r="7794" spans="1:1">
      <c r="A7794" s="74" t="s">
        <v>5867</v>
      </c>
    </row>
    <row r="7795" spans="1:1">
      <c r="A7795" s="74" t="s">
        <v>5868</v>
      </c>
    </row>
    <row r="7796" spans="1:1">
      <c r="A7796" s="148">
        <v>45665</v>
      </c>
    </row>
    <row r="7797" spans="1:1">
      <c r="A7797" s="148">
        <v>45665</v>
      </c>
    </row>
    <row r="7798" spans="1:1">
      <c r="A7798" s="74" t="s">
        <v>5869</v>
      </c>
    </row>
    <row r="7800" spans="1:1">
      <c r="A7800" s="74" t="s">
        <v>2724</v>
      </c>
    </row>
    <row r="7801" spans="1:1">
      <c r="A7801" s="74" t="s">
        <v>5870</v>
      </c>
    </row>
    <row r="7802" spans="1:1">
      <c r="A7802" s="74" t="s">
        <v>5871</v>
      </c>
    </row>
    <row r="7803" spans="1:1">
      <c r="A7803" s="74" t="s">
        <v>5872</v>
      </c>
    </row>
    <row r="7804" spans="1:1">
      <c r="A7804" s="148">
        <v>45664</v>
      </c>
    </row>
    <row r="7805" spans="1:1">
      <c r="A7805" s="148">
        <v>45664</v>
      </c>
    </row>
    <row r="7806" spans="1:1">
      <c r="A7806" s="74" t="s">
        <v>5873</v>
      </c>
    </row>
    <row r="7808" spans="1:1">
      <c r="A7808" s="74" t="s">
        <v>2724</v>
      </c>
    </row>
    <row r="7809" spans="1:1">
      <c r="A7809" s="74" t="s">
        <v>5874</v>
      </c>
    </row>
    <row r="7810" spans="1:1">
      <c r="A7810" s="74" t="s">
        <v>5875</v>
      </c>
    </row>
    <row r="7811" spans="1:1">
      <c r="A7811" s="74" t="s">
        <v>5875</v>
      </c>
    </row>
    <row r="7812" spans="1:1">
      <c r="A7812" s="148">
        <v>45664</v>
      </c>
    </row>
    <row r="7813" spans="1:1">
      <c r="A7813" s="148">
        <v>45664</v>
      </c>
    </row>
    <row r="7814" spans="1:1">
      <c r="A7814" s="74" t="s">
        <v>5876</v>
      </c>
    </row>
    <row r="7816" spans="1:1">
      <c r="A7816" s="74" t="s">
        <v>2724</v>
      </c>
    </row>
    <row r="7817" spans="1:1">
      <c r="A7817" s="74" t="s">
        <v>5877</v>
      </c>
    </row>
    <row r="7818" spans="1:1">
      <c r="A7818" s="74" t="s">
        <v>5878</v>
      </c>
    </row>
    <row r="7819" spans="1:1">
      <c r="A7819" s="74" t="s">
        <v>5878</v>
      </c>
    </row>
    <row r="7820" spans="1:1">
      <c r="A7820" s="148">
        <v>45664</v>
      </c>
    </row>
    <row r="7821" spans="1:1">
      <c r="A7821" s="148">
        <v>45664</v>
      </c>
    </row>
    <row r="7822" spans="1:1">
      <c r="A7822" s="74" t="s">
        <v>5879</v>
      </c>
    </row>
    <row r="7824" spans="1:1">
      <c r="A7824" s="74" t="s">
        <v>2724</v>
      </c>
    </row>
    <row r="7825" spans="1:1">
      <c r="A7825" s="74" t="s">
        <v>5880</v>
      </c>
    </row>
    <row r="7826" spans="1:1">
      <c r="A7826" s="74" t="s">
        <v>5881</v>
      </c>
    </row>
    <row r="7827" spans="1:1">
      <c r="A7827" s="74" t="s">
        <v>5882</v>
      </c>
    </row>
    <row r="7828" spans="1:1">
      <c r="A7828" s="148">
        <v>45664</v>
      </c>
    </row>
    <row r="7829" spans="1:1">
      <c r="A7829" s="148">
        <v>45664</v>
      </c>
    </row>
    <row r="7830" spans="1:1">
      <c r="A7830" s="74" t="s">
        <v>3235</v>
      </c>
    </row>
    <row r="7832" spans="1:1">
      <c r="A7832" s="74" t="s">
        <v>2724</v>
      </c>
    </row>
    <row r="7833" spans="1:1">
      <c r="A7833" s="74" t="s">
        <v>5883</v>
      </c>
    </row>
    <row r="7834" spans="1:1">
      <c r="A7834" s="74" t="s">
        <v>5884</v>
      </c>
    </row>
    <row r="7835" spans="1:1">
      <c r="A7835" s="74" t="s">
        <v>5885</v>
      </c>
    </row>
    <row r="7836" spans="1:1">
      <c r="A7836" s="148">
        <v>45664</v>
      </c>
    </row>
    <row r="7837" spans="1:1">
      <c r="A7837" s="148">
        <v>45664</v>
      </c>
    </row>
    <row r="7838" spans="1:1">
      <c r="A7838" s="74" t="s">
        <v>5886</v>
      </c>
    </row>
    <row r="7840" spans="1:1">
      <c r="A7840" s="74" t="s">
        <v>2724</v>
      </c>
    </row>
    <row r="7841" spans="1:1">
      <c r="A7841" s="74" t="s">
        <v>5887</v>
      </c>
    </row>
    <row r="7842" spans="1:1">
      <c r="A7842" s="74" t="s">
        <v>5888</v>
      </c>
    </row>
    <row r="7843" spans="1:1">
      <c r="A7843" s="74" t="s">
        <v>5889</v>
      </c>
    </row>
    <row r="7844" spans="1:1">
      <c r="A7844" s="148">
        <v>45664</v>
      </c>
    </row>
    <row r="7845" spans="1:1">
      <c r="A7845" s="148">
        <v>45664</v>
      </c>
    </row>
    <row r="7846" spans="1:1">
      <c r="A7846" s="74" t="s">
        <v>2990</v>
      </c>
    </row>
    <row r="7848" spans="1:1">
      <c r="A7848" s="74" t="s">
        <v>2724</v>
      </c>
    </row>
    <row r="7849" spans="1:1">
      <c r="A7849" s="74" t="s">
        <v>5890</v>
      </c>
    </row>
    <row r="7850" spans="1:1">
      <c r="A7850" s="74" t="s">
        <v>5891</v>
      </c>
    </row>
    <row r="7851" spans="1:1">
      <c r="A7851" s="74" t="s">
        <v>5892</v>
      </c>
    </row>
    <row r="7852" spans="1:1">
      <c r="A7852" s="148">
        <v>45664</v>
      </c>
    </row>
    <row r="7853" spans="1:1">
      <c r="A7853" s="148">
        <v>45664</v>
      </c>
    </row>
    <row r="7854" spans="1:1">
      <c r="A7854" s="74" t="s">
        <v>5893</v>
      </c>
    </row>
    <row r="7856" spans="1:1">
      <c r="A7856" s="74" t="s">
        <v>2724</v>
      </c>
    </row>
    <row r="7857" spans="1:1">
      <c r="A7857" s="74" t="s">
        <v>5894</v>
      </c>
    </row>
    <row r="7858" spans="1:1">
      <c r="A7858" s="74" t="s">
        <v>5895</v>
      </c>
    </row>
    <row r="7859" spans="1:1">
      <c r="A7859" s="74" t="s">
        <v>5896</v>
      </c>
    </row>
    <row r="7860" spans="1:1">
      <c r="A7860" s="148">
        <v>45664</v>
      </c>
    </row>
    <row r="7861" spans="1:1">
      <c r="A7861" s="148">
        <v>45664</v>
      </c>
    </row>
    <row r="7862" spans="1:1">
      <c r="A7862" s="74" t="s">
        <v>5897</v>
      </c>
    </row>
    <row r="7864" spans="1:1">
      <c r="A7864" s="74" t="s">
        <v>2724</v>
      </c>
    </row>
    <row r="7865" spans="1:1">
      <c r="A7865" s="74" t="s">
        <v>5898</v>
      </c>
    </row>
    <row r="7866" spans="1:1">
      <c r="A7866" s="74" t="s">
        <v>5899</v>
      </c>
    </row>
    <row r="7867" spans="1:1">
      <c r="A7867" s="74" t="s">
        <v>5900</v>
      </c>
    </row>
    <row r="7868" spans="1:1">
      <c r="A7868" s="148">
        <v>45664</v>
      </c>
    </row>
    <row r="7869" spans="1:1">
      <c r="A7869" s="148">
        <v>45664</v>
      </c>
    </row>
    <row r="7870" spans="1:1">
      <c r="A7870" s="74" t="s">
        <v>5901</v>
      </c>
    </row>
    <row r="7872" spans="1:1">
      <c r="A7872" s="74" t="s">
        <v>2724</v>
      </c>
    </row>
    <row r="7873" spans="1:1">
      <c r="A7873" s="74" t="s">
        <v>5902</v>
      </c>
    </row>
    <row r="7874" spans="1:1">
      <c r="A7874" s="74" t="s">
        <v>5903</v>
      </c>
    </row>
    <row r="7875" spans="1:1">
      <c r="A7875" s="74" t="s">
        <v>5904</v>
      </c>
    </row>
    <row r="7876" spans="1:1">
      <c r="A7876" s="148">
        <v>45664</v>
      </c>
    </row>
    <row r="7877" spans="1:1">
      <c r="A7877" s="148">
        <v>45664</v>
      </c>
    </row>
    <row r="7878" spans="1:1">
      <c r="A7878" s="74" t="s">
        <v>4532</v>
      </c>
    </row>
    <row r="7880" spans="1:1">
      <c r="A7880" s="74" t="s">
        <v>2724</v>
      </c>
    </row>
    <row r="7881" spans="1:1">
      <c r="A7881" s="74" t="s">
        <v>5905</v>
      </c>
    </row>
    <row r="7882" spans="1:1">
      <c r="A7882" s="74" t="s">
        <v>5906</v>
      </c>
    </row>
    <row r="7883" spans="1:1">
      <c r="A7883" s="74" t="s">
        <v>5907</v>
      </c>
    </row>
    <row r="7884" spans="1:1">
      <c r="A7884" s="148">
        <v>45664</v>
      </c>
    </row>
    <row r="7885" spans="1:1">
      <c r="A7885" s="148">
        <v>45664</v>
      </c>
    </row>
    <row r="7886" spans="1:1">
      <c r="A7886" s="74" t="s">
        <v>3129</v>
      </c>
    </row>
    <row r="7888" spans="1:1">
      <c r="A7888" s="74" t="s">
        <v>2724</v>
      </c>
    </row>
    <row r="7889" spans="1:1">
      <c r="A7889" s="74" t="s">
        <v>5908</v>
      </c>
    </row>
    <row r="7890" spans="1:1">
      <c r="A7890" s="74" t="s">
        <v>5909</v>
      </c>
    </row>
    <row r="7891" spans="1:1">
      <c r="A7891" s="74" t="s">
        <v>5910</v>
      </c>
    </row>
    <row r="7892" spans="1:1">
      <c r="A7892" s="148">
        <v>45664</v>
      </c>
    </row>
    <row r="7893" spans="1:1">
      <c r="A7893" s="148">
        <v>45664</v>
      </c>
    </row>
    <row r="7894" spans="1:1">
      <c r="A7894" s="74" t="s">
        <v>3581</v>
      </c>
    </row>
    <row r="7896" spans="1:1">
      <c r="A7896" s="74" t="s">
        <v>2724</v>
      </c>
    </row>
    <row r="7897" spans="1:1">
      <c r="A7897" s="74" t="s">
        <v>5911</v>
      </c>
    </row>
    <row r="7898" spans="1:1">
      <c r="A7898" s="74" t="s">
        <v>5912</v>
      </c>
    </row>
    <row r="7899" spans="1:1">
      <c r="A7899" s="74" t="s">
        <v>5913</v>
      </c>
    </row>
    <row r="7900" spans="1:1">
      <c r="A7900" s="148">
        <v>45664</v>
      </c>
    </row>
    <row r="7901" spans="1:1">
      <c r="A7901" s="148">
        <v>45664</v>
      </c>
    </row>
    <row r="7902" spans="1:1">
      <c r="A7902" s="74" t="s">
        <v>3808</v>
      </c>
    </row>
    <row r="7904" spans="1:1">
      <c r="A7904" s="74" t="s">
        <v>2724</v>
      </c>
    </row>
    <row r="7905" spans="1:1">
      <c r="A7905" s="74" t="s">
        <v>5914</v>
      </c>
    </row>
    <row r="7906" spans="1:1">
      <c r="A7906" s="74" t="s">
        <v>5915</v>
      </c>
    </row>
    <row r="7907" spans="1:1">
      <c r="A7907" s="74" t="s">
        <v>5915</v>
      </c>
    </row>
    <row r="7908" spans="1:1">
      <c r="A7908" s="148">
        <v>45664</v>
      </c>
    </row>
    <row r="7909" spans="1:1">
      <c r="A7909" s="148">
        <v>45664</v>
      </c>
    </row>
    <row r="7910" spans="1:1">
      <c r="A7910" s="74" t="s">
        <v>3839</v>
      </c>
    </row>
    <row r="7912" spans="1:1">
      <c r="A7912" s="74" t="s">
        <v>2724</v>
      </c>
    </row>
    <row r="7913" spans="1:1">
      <c r="A7913" s="74" t="s">
        <v>5916</v>
      </c>
    </row>
    <row r="7914" spans="1:1">
      <c r="A7914" s="74" t="s">
        <v>5917</v>
      </c>
    </row>
    <row r="7915" spans="1:1">
      <c r="A7915" s="74" t="s">
        <v>5918</v>
      </c>
    </row>
    <row r="7916" spans="1:1">
      <c r="A7916" s="148">
        <v>45664</v>
      </c>
    </row>
    <row r="7917" spans="1:1">
      <c r="A7917" s="148">
        <v>45664</v>
      </c>
    </row>
    <row r="7918" spans="1:1">
      <c r="A7918" s="74" t="s">
        <v>3004</v>
      </c>
    </row>
    <row r="7920" spans="1:1">
      <c r="A7920" s="74" t="s">
        <v>2724</v>
      </c>
    </row>
    <row r="7921" spans="1:1">
      <c r="A7921" s="74" t="s">
        <v>5919</v>
      </c>
    </row>
    <row r="7922" spans="1:1">
      <c r="A7922" s="74" t="s">
        <v>5920</v>
      </c>
    </row>
    <row r="7923" spans="1:1">
      <c r="A7923" s="74" t="s">
        <v>5920</v>
      </c>
    </row>
    <row r="7924" spans="1:1">
      <c r="A7924" s="148">
        <v>45664</v>
      </c>
    </row>
    <row r="7925" spans="1:1">
      <c r="A7925" s="148">
        <v>45664</v>
      </c>
    </row>
    <row r="7926" spans="1:1">
      <c r="A7926" s="74" t="s">
        <v>4387</v>
      </c>
    </row>
    <row r="7928" spans="1:1">
      <c r="A7928" s="74" t="s">
        <v>2724</v>
      </c>
    </row>
    <row r="7929" spans="1:1">
      <c r="A7929" s="74" t="s">
        <v>5921</v>
      </c>
    </row>
    <row r="7930" spans="1:1">
      <c r="A7930" s="74" t="s">
        <v>5922</v>
      </c>
    </row>
    <row r="7931" spans="1:1">
      <c r="A7931" s="74" t="s">
        <v>5923</v>
      </c>
    </row>
    <row r="7932" spans="1:1">
      <c r="A7932" s="148">
        <v>45664</v>
      </c>
    </row>
    <row r="7933" spans="1:1">
      <c r="A7933" s="148">
        <v>45664</v>
      </c>
    </row>
    <row r="7934" spans="1:1">
      <c r="A7934" s="74" t="s">
        <v>5924</v>
      </c>
    </row>
    <row r="7936" spans="1:1">
      <c r="A7936" s="74" t="s">
        <v>2724</v>
      </c>
    </row>
    <row r="7937" spans="1:1">
      <c r="A7937" s="74" t="s">
        <v>5925</v>
      </c>
    </row>
    <row r="7938" spans="1:1">
      <c r="A7938" s="74" t="s">
        <v>5926</v>
      </c>
    </row>
    <row r="7939" spans="1:1">
      <c r="A7939" s="74" t="s">
        <v>5927</v>
      </c>
    </row>
    <row r="7940" spans="1:1">
      <c r="A7940" s="149">
        <v>45639</v>
      </c>
    </row>
    <row r="7941" spans="1:1">
      <c r="A7941" s="149">
        <v>45639</v>
      </c>
    </row>
    <row r="7942" spans="1:1">
      <c r="A7942" s="74" t="s">
        <v>5928</v>
      </c>
    </row>
    <row r="7944" spans="1:1">
      <c r="A7944" s="74" t="s">
        <v>2724</v>
      </c>
    </row>
    <row r="7945" spans="1:1">
      <c r="A7945" s="74" t="s">
        <v>5929</v>
      </c>
    </row>
    <row r="7946" spans="1:1">
      <c r="A7946" s="74" t="s">
        <v>5930</v>
      </c>
    </row>
    <row r="7947" spans="1:1">
      <c r="A7947" s="74" t="s">
        <v>5931</v>
      </c>
    </row>
    <row r="7948" spans="1:1">
      <c r="A7948" s="149">
        <v>45638</v>
      </c>
    </row>
    <row r="7949" spans="1:1">
      <c r="A7949" s="149">
        <v>45638</v>
      </c>
    </row>
    <row r="7950" spans="1:1">
      <c r="A7950" s="74" t="s">
        <v>5932</v>
      </c>
    </row>
    <row r="7952" spans="1:1">
      <c r="A7952" s="74" t="s">
        <v>2724</v>
      </c>
    </row>
    <row r="7953" spans="1:1">
      <c r="A7953" s="74" t="s">
        <v>5933</v>
      </c>
    </row>
    <row r="7954" spans="1:1">
      <c r="A7954" s="74" t="s">
        <v>5934</v>
      </c>
    </row>
    <row r="7955" spans="1:1">
      <c r="A7955" s="74" t="s">
        <v>5935</v>
      </c>
    </row>
    <row r="7956" spans="1:1">
      <c r="A7956" s="149">
        <v>45636</v>
      </c>
    </row>
    <row r="7957" spans="1:1">
      <c r="A7957" s="149">
        <v>45636</v>
      </c>
    </row>
    <row r="7958" spans="1:1">
      <c r="A7958" s="74" t="s">
        <v>5936</v>
      </c>
    </row>
    <row r="7960" spans="1:1">
      <c r="A7960" s="74" t="s">
        <v>2724</v>
      </c>
    </row>
    <row r="7961" spans="1:1">
      <c r="A7961" s="74" t="s">
        <v>5937</v>
      </c>
    </row>
    <row r="7962" spans="1:1">
      <c r="A7962" s="74" t="s">
        <v>5938</v>
      </c>
    </row>
    <row r="7963" spans="1:1">
      <c r="A7963" s="74" t="s">
        <v>5939</v>
      </c>
    </row>
    <row r="7964" spans="1:1">
      <c r="A7964" s="149">
        <v>45636</v>
      </c>
    </row>
    <row r="7965" spans="1:1">
      <c r="A7965" s="149">
        <v>45636</v>
      </c>
    </row>
    <row r="7966" spans="1:1">
      <c r="A7966" s="74" t="s">
        <v>5940</v>
      </c>
    </row>
    <row r="7968" spans="1:1">
      <c r="A7968" s="74" t="s">
        <v>2724</v>
      </c>
    </row>
    <row r="7969" spans="1:1">
      <c r="A7969" s="74" t="s">
        <v>5941</v>
      </c>
    </row>
    <row r="7970" spans="1:1">
      <c r="A7970" s="74" t="s">
        <v>5942</v>
      </c>
    </row>
    <row r="7971" spans="1:1">
      <c r="A7971" s="74" t="s">
        <v>5942</v>
      </c>
    </row>
    <row r="7972" spans="1:1">
      <c r="A7972" s="149">
        <v>45636</v>
      </c>
    </row>
    <row r="7973" spans="1:1">
      <c r="A7973" s="149">
        <v>45636</v>
      </c>
    </row>
    <row r="7974" spans="1:1">
      <c r="A7974" s="74" t="s">
        <v>5943</v>
      </c>
    </row>
    <row r="7976" spans="1:1">
      <c r="A7976" s="74" t="s">
        <v>2724</v>
      </c>
    </row>
    <row r="7977" spans="1:1">
      <c r="A7977" s="74" t="s">
        <v>5944</v>
      </c>
    </row>
    <row r="7978" spans="1:1">
      <c r="A7978" s="74" t="s">
        <v>5945</v>
      </c>
    </row>
    <row r="7979" spans="1:1">
      <c r="A7979" s="74" t="s">
        <v>5946</v>
      </c>
    </row>
    <row r="7980" spans="1:1">
      <c r="A7980" s="149">
        <v>45636</v>
      </c>
    </row>
    <row r="7981" spans="1:1">
      <c r="A7981" s="149">
        <v>45636</v>
      </c>
    </row>
    <row r="7982" spans="1:1">
      <c r="A7982" s="74" t="s">
        <v>5947</v>
      </c>
    </row>
    <row r="7984" spans="1:1">
      <c r="A7984" s="74" t="s">
        <v>2724</v>
      </c>
    </row>
    <row r="7985" spans="1:1">
      <c r="A7985" s="74" t="s">
        <v>5948</v>
      </c>
    </row>
    <row r="7986" spans="1:1">
      <c r="A7986" s="74" t="s">
        <v>5949</v>
      </c>
    </row>
    <row r="7987" spans="1:1">
      <c r="A7987" s="74" t="s">
        <v>5950</v>
      </c>
    </row>
    <row r="7988" spans="1:1">
      <c r="A7988" s="149">
        <v>45636</v>
      </c>
    </row>
    <row r="7989" spans="1:1">
      <c r="A7989" s="149">
        <v>45636</v>
      </c>
    </row>
    <row r="7990" spans="1:1">
      <c r="A7990" s="74" t="s">
        <v>5951</v>
      </c>
    </row>
    <row r="7992" spans="1:1">
      <c r="A7992" s="74" t="s">
        <v>2724</v>
      </c>
    </row>
    <row r="7993" spans="1:1">
      <c r="A7993" s="74" t="s">
        <v>5952</v>
      </c>
    </row>
    <row r="7994" spans="1:1">
      <c r="A7994" s="74" t="s">
        <v>5953</v>
      </c>
    </row>
    <row r="7995" spans="1:1">
      <c r="A7995" s="74" t="s">
        <v>5954</v>
      </c>
    </row>
    <row r="7996" spans="1:1">
      <c r="A7996" s="149">
        <v>45636</v>
      </c>
    </row>
    <row r="7997" spans="1:1">
      <c r="A7997" s="149">
        <v>45636</v>
      </c>
    </row>
    <row r="7998" spans="1:1">
      <c r="A7998" s="74" t="s">
        <v>5955</v>
      </c>
    </row>
    <row r="8000" spans="1:1">
      <c r="A8000" s="74" t="s">
        <v>2724</v>
      </c>
    </row>
    <row r="8001" spans="1:1">
      <c r="A8001" s="74" t="s">
        <v>5956</v>
      </c>
    </row>
    <row r="8002" spans="1:1">
      <c r="A8002" s="74" t="s">
        <v>5957</v>
      </c>
    </row>
    <row r="8003" spans="1:1">
      <c r="A8003" s="74" t="s">
        <v>5958</v>
      </c>
    </row>
    <row r="8004" spans="1:1">
      <c r="A8004" s="149">
        <v>45636</v>
      </c>
    </row>
    <row r="8005" spans="1:1">
      <c r="A8005" s="149">
        <v>45636</v>
      </c>
    </row>
    <row r="8006" spans="1:1">
      <c r="A8006" s="74" t="s">
        <v>3477</v>
      </c>
    </row>
    <row r="8008" spans="1:1">
      <c r="A8008" s="74" t="s">
        <v>2724</v>
      </c>
    </row>
    <row r="8009" spans="1:1">
      <c r="A8009" s="74" t="s">
        <v>5959</v>
      </c>
    </row>
    <row r="8010" spans="1:1">
      <c r="A8010" s="74" t="s">
        <v>5960</v>
      </c>
    </row>
    <row r="8011" spans="1:1">
      <c r="A8011" s="74" t="s">
        <v>5961</v>
      </c>
    </row>
    <row r="8012" spans="1:1">
      <c r="A8012" s="149">
        <v>45636</v>
      </c>
    </row>
    <row r="8013" spans="1:1">
      <c r="A8013" s="149">
        <v>45636</v>
      </c>
    </row>
    <row r="8014" spans="1:1">
      <c r="A8014" s="74" t="s">
        <v>3839</v>
      </c>
    </row>
    <row r="8016" spans="1:1">
      <c r="A8016" s="74" t="s">
        <v>2724</v>
      </c>
    </row>
    <row r="8017" spans="1:1">
      <c r="A8017" s="74" t="s">
        <v>5962</v>
      </c>
    </row>
    <row r="8018" spans="1:1">
      <c r="A8018" s="74" t="s">
        <v>5963</v>
      </c>
    </row>
    <row r="8019" spans="1:1">
      <c r="A8019" s="74" t="s">
        <v>5964</v>
      </c>
    </row>
    <row r="8020" spans="1:1">
      <c r="A8020" s="149">
        <v>45636</v>
      </c>
    </row>
    <row r="8021" spans="1:1">
      <c r="A8021" s="149">
        <v>45636</v>
      </c>
    </row>
    <row r="8022" spans="1:1">
      <c r="A8022" s="74" t="s">
        <v>5965</v>
      </c>
    </row>
    <row r="8024" spans="1:1">
      <c r="A8024" s="74" t="s">
        <v>2724</v>
      </c>
    </row>
    <row r="8025" spans="1:1">
      <c r="A8025" s="74" t="s">
        <v>5966</v>
      </c>
    </row>
    <row r="8026" spans="1:1">
      <c r="A8026" s="74" t="s">
        <v>5967</v>
      </c>
    </row>
    <row r="8027" spans="1:1">
      <c r="A8027" s="74" t="s">
        <v>5968</v>
      </c>
    </row>
    <row r="8028" spans="1:1">
      <c r="A8028" s="149">
        <v>45636</v>
      </c>
    </row>
    <row r="8029" spans="1:1">
      <c r="A8029" s="149">
        <v>45636</v>
      </c>
    </row>
    <row r="8030" spans="1:1">
      <c r="A8030" s="74" t="s">
        <v>5969</v>
      </c>
    </row>
    <row r="8032" spans="1:1">
      <c r="A8032" s="74" t="s">
        <v>2724</v>
      </c>
    </row>
    <row r="8033" spans="1:1">
      <c r="A8033" s="74" t="s">
        <v>5970</v>
      </c>
    </row>
    <row r="8034" spans="1:1">
      <c r="A8034" s="74" t="s">
        <v>5971</v>
      </c>
    </row>
    <row r="8035" spans="1:1">
      <c r="A8035" s="74" t="s">
        <v>5972</v>
      </c>
    </row>
    <row r="8036" spans="1:1">
      <c r="A8036" s="149">
        <v>45636</v>
      </c>
    </row>
    <row r="8037" spans="1:1">
      <c r="A8037" s="149">
        <v>45636</v>
      </c>
    </row>
    <row r="8038" spans="1:1">
      <c r="A8038" s="74" t="s">
        <v>5973</v>
      </c>
    </row>
    <row r="8040" spans="1:1">
      <c r="A8040" s="74" t="s">
        <v>2724</v>
      </c>
    </row>
    <row r="8041" spans="1:1">
      <c r="A8041" s="74" t="s">
        <v>5974</v>
      </c>
    </row>
    <row r="8042" spans="1:1">
      <c r="A8042" s="74" t="s">
        <v>5975</v>
      </c>
    </row>
    <row r="8043" spans="1:1">
      <c r="A8043" s="74" t="s">
        <v>5976</v>
      </c>
    </row>
    <row r="8044" spans="1:1">
      <c r="A8044" s="149">
        <v>45636</v>
      </c>
    </row>
    <row r="8045" spans="1:1">
      <c r="A8045" s="149">
        <v>45636</v>
      </c>
    </row>
    <row r="8046" spans="1:1">
      <c r="A8046" s="74" t="s">
        <v>3778</v>
      </c>
    </row>
    <row r="8048" spans="1:1">
      <c r="A8048" s="74" t="s">
        <v>2724</v>
      </c>
    </row>
    <row r="8049" spans="1:1">
      <c r="A8049" s="74" t="s">
        <v>5977</v>
      </c>
    </row>
    <row r="8050" spans="1:1">
      <c r="A8050" s="74" t="s">
        <v>5978</v>
      </c>
    </row>
    <row r="8051" spans="1:1">
      <c r="A8051" s="74" t="s">
        <v>5979</v>
      </c>
    </row>
    <row r="8052" spans="1:1">
      <c r="A8052" s="149">
        <v>45636</v>
      </c>
    </row>
    <row r="8053" spans="1:1">
      <c r="A8053" s="149">
        <v>45636</v>
      </c>
    </row>
    <row r="8054" spans="1:1">
      <c r="A8054" s="74" t="s">
        <v>2885</v>
      </c>
    </row>
    <row r="8056" spans="1:1">
      <c r="A8056" s="74" t="s">
        <v>2724</v>
      </c>
    </row>
    <row r="8057" spans="1:1">
      <c r="A8057" s="74" t="s">
        <v>5980</v>
      </c>
    </row>
    <row r="8058" spans="1:1">
      <c r="A8058" s="74" t="s">
        <v>5981</v>
      </c>
    </row>
    <row r="8059" spans="1:1">
      <c r="A8059" s="74" t="s">
        <v>5982</v>
      </c>
    </row>
    <row r="8060" spans="1:1">
      <c r="A8060" s="149">
        <v>45636</v>
      </c>
    </row>
    <row r="8061" spans="1:1">
      <c r="A8061" s="149">
        <v>45636</v>
      </c>
    </row>
    <row r="8062" spans="1:1">
      <c r="A8062" s="74" t="s">
        <v>5983</v>
      </c>
    </row>
    <row r="8064" spans="1:1">
      <c r="A8064" s="74" t="s">
        <v>2724</v>
      </c>
    </row>
    <row r="8065" spans="1:1">
      <c r="A8065" s="74" t="s">
        <v>5984</v>
      </c>
    </row>
    <row r="8066" spans="1:1">
      <c r="A8066" s="74" t="s">
        <v>5985</v>
      </c>
    </row>
    <row r="8067" spans="1:1">
      <c r="A8067" s="74" t="s">
        <v>5986</v>
      </c>
    </row>
    <row r="8068" spans="1:1">
      <c r="A8068" s="149">
        <v>45636</v>
      </c>
    </row>
    <row r="8069" spans="1:1">
      <c r="A8069" s="149">
        <v>45636</v>
      </c>
    </row>
    <row r="8070" spans="1:1">
      <c r="A8070" s="74" t="s">
        <v>5987</v>
      </c>
    </row>
    <row r="8072" spans="1:1">
      <c r="A8072" s="74" t="s">
        <v>2724</v>
      </c>
    </row>
    <row r="8073" spans="1:1">
      <c r="A8073" s="74" t="s">
        <v>5988</v>
      </c>
    </row>
    <row r="8074" spans="1:1">
      <c r="A8074" s="74" t="s">
        <v>5989</v>
      </c>
    </row>
    <row r="8075" spans="1:1">
      <c r="A8075" s="74" t="s">
        <v>5990</v>
      </c>
    </row>
    <row r="8076" spans="1:1">
      <c r="A8076" s="149">
        <v>45636</v>
      </c>
    </row>
    <row r="8077" spans="1:1">
      <c r="A8077" s="149">
        <v>45636</v>
      </c>
    </row>
    <row r="8078" spans="1:1">
      <c r="A8078" s="74" t="s">
        <v>5991</v>
      </c>
    </row>
    <row r="8080" spans="1:1">
      <c r="A8080" s="74" t="s">
        <v>2724</v>
      </c>
    </row>
    <row r="8081" spans="1:1">
      <c r="A8081" s="74" t="s">
        <v>5992</v>
      </c>
    </row>
    <row r="8082" spans="1:1">
      <c r="A8082" s="74" t="s">
        <v>5993</v>
      </c>
    </row>
    <row r="8083" spans="1:1">
      <c r="A8083" s="74" t="s">
        <v>5994</v>
      </c>
    </row>
    <row r="8084" spans="1:1">
      <c r="A8084" s="149">
        <v>45636</v>
      </c>
    </row>
    <row r="8085" spans="1:1">
      <c r="A8085" s="149">
        <v>45636</v>
      </c>
    </row>
    <row r="8086" spans="1:1">
      <c r="A8086" s="74" t="s">
        <v>5995</v>
      </c>
    </row>
    <row r="8088" spans="1:1">
      <c r="A8088" s="74" t="s">
        <v>2724</v>
      </c>
    </row>
    <row r="8089" spans="1:1">
      <c r="A8089" s="74" t="s">
        <v>5996</v>
      </c>
    </row>
    <row r="8090" spans="1:1">
      <c r="A8090" s="74" t="s">
        <v>5997</v>
      </c>
    </row>
    <row r="8091" spans="1:1">
      <c r="A8091" s="74" t="s">
        <v>5998</v>
      </c>
    </row>
    <row r="8092" spans="1:1">
      <c r="A8092" s="149">
        <v>45636</v>
      </c>
    </row>
    <row r="8093" spans="1:1">
      <c r="A8093" s="149">
        <v>45636</v>
      </c>
    </row>
    <row r="8094" spans="1:1">
      <c r="A8094" s="74" t="s">
        <v>3235</v>
      </c>
    </row>
    <row r="8096" spans="1:1">
      <c r="A8096" s="74" t="s">
        <v>2724</v>
      </c>
    </row>
    <row r="8097" spans="1:1">
      <c r="A8097" s="74" t="s">
        <v>5999</v>
      </c>
    </row>
    <row r="8098" spans="1:1">
      <c r="A8098" s="74" t="s">
        <v>6000</v>
      </c>
    </row>
    <row r="8099" spans="1:1">
      <c r="A8099" s="74" t="s">
        <v>6000</v>
      </c>
    </row>
    <row r="8100" spans="1:1">
      <c r="A8100" s="149">
        <v>45636</v>
      </c>
    </row>
    <row r="8101" spans="1:1">
      <c r="A8101" s="149">
        <v>45636</v>
      </c>
    </row>
    <row r="8102" spans="1:1">
      <c r="A8102" s="74" t="s">
        <v>5090</v>
      </c>
    </row>
    <row r="8104" spans="1:1">
      <c r="A8104" s="74" t="s">
        <v>2724</v>
      </c>
    </row>
    <row r="8105" spans="1:1">
      <c r="A8105" s="74" t="s">
        <v>6001</v>
      </c>
    </row>
    <row r="8106" spans="1:1">
      <c r="A8106" s="74" t="s">
        <v>6002</v>
      </c>
    </row>
    <row r="8107" spans="1:1">
      <c r="A8107" s="74" t="s">
        <v>6003</v>
      </c>
    </row>
    <row r="8108" spans="1:1">
      <c r="A8108" s="149">
        <v>45636</v>
      </c>
    </row>
    <row r="8109" spans="1:1">
      <c r="A8109" s="149">
        <v>45636</v>
      </c>
    </row>
    <row r="8110" spans="1:1">
      <c r="A8110" s="74" t="s">
        <v>6004</v>
      </c>
    </row>
    <row r="8112" spans="1:1">
      <c r="A8112" s="74" t="s">
        <v>2724</v>
      </c>
    </row>
    <row r="8113" spans="1:1">
      <c r="A8113" s="74" t="s">
        <v>6005</v>
      </c>
    </row>
    <row r="8114" spans="1:1">
      <c r="A8114" s="74" t="s">
        <v>6006</v>
      </c>
    </row>
    <row r="8115" spans="1:1">
      <c r="A8115" s="74" t="s">
        <v>6007</v>
      </c>
    </row>
    <row r="8116" spans="1:1">
      <c r="A8116" s="149">
        <v>45636</v>
      </c>
    </row>
    <row r="8117" spans="1:1">
      <c r="A8117" s="149">
        <v>45636</v>
      </c>
    </row>
    <row r="8118" spans="1:1">
      <c r="A8118" s="74" t="s">
        <v>6008</v>
      </c>
    </row>
    <row r="8120" spans="1:1">
      <c r="A8120" s="74" t="s">
        <v>2724</v>
      </c>
    </row>
    <row r="8121" spans="1:1">
      <c r="A8121" s="74" t="s">
        <v>6009</v>
      </c>
    </row>
    <row r="8122" spans="1:1">
      <c r="A8122" s="74" t="s">
        <v>6010</v>
      </c>
    </row>
    <row r="8123" spans="1:1">
      <c r="A8123" s="74" t="s">
        <v>2620</v>
      </c>
    </row>
    <row r="8124" spans="1:1">
      <c r="A8124" s="149">
        <v>45636</v>
      </c>
    </row>
    <row r="8125" spans="1:1">
      <c r="A8125" s="149">
        <v>45636</v>
      </c>
    </row>
    <row r="8126" spans="1:1">
      <c r="A8126" s="74" t="s">
        <v>4145</v>
      </c>
    </row>
    <row r="8128" spans="1:1">
      <c r="A8128" s="74" t="s">
        <v>2724</v>
      </c>
    </row>
    <row r="8129" spans="1:1">
      <c r="A8129" s="74" t="s">
        <v>6011</v>
      </c>
    </row>
    <row r="8130" spans="1:1">
      <c r="A8130" s="74" t="s">
        <v>6012</v>
      </c>
    </row>
    <row r="8131" spans="1:1">
      <c r="A8131" s="74" t="s">
        <v>6013</v>
      </c>
    </row>
    <row r="8132" spans="1:1">
      <c r="A8132" s="149">
        <v>45636</v>
      </c>
    </row>
    <row r="8133" spans="1:1">
      <c r="A8133" s="149">
        <v>45636</v>
      </c>
    </row>
    <row r="8134" spans="1:1">
      <c r="A8134" s="74" t="s">
        <v>6014</v>
      </c>
    </row>
    <row r="8136" spans="1:1">
      <c r="A8136" s="74" t="s">
        <v>2724</v>
      </c>
    </row>
    <row r="8137" spans="1:1">
      <c r="A8137" s="74" t="s">
        <v>6015</v>
      </c>
    </row>
    <row r="8138" spans="1:1">
      <c r="A8138" s="74" t="s">
        <v>6016</v>
      </c>
    </row>
    <row r="8139" spans="1:1">
      <c r="A8139" s="74" t="s">
        <v>6017</v>
      </c>
    </row>
    <row r="8140" spans="1:1">
      <c r="A8140" s="149">
        <v>45636</v>
      </c>
    </row>
    <row r="8141" spans="1:1">
      <c r="A8141" s="149">
        <v>45636</v>
      </c>
    </row>
    <row r="8142" spans="1:1">
      <c r="A8142" s="74" t="s">
        <v>3938</v>
      </c>
    </row>
    <row r="8144" spans="1:1">
      <c r="A8144" s="74" t="s">
        <v>2724</v>
      </c>
    </row>
    <row r="8145" spans="1:1">
      <c r="A8145" s="74" t="s">
        <v>6018</v>
      </c>
    </row>
    <row r="8146" spans="1:1">
      <c r="A8146" s="74" t="s">
        <v>6019</v>
      </c>
    </row>
    <row r="8147" spans="1:1">
      <c r="A8147" s="74" t="s">
        <v>6020</v>
      </c>
    </row>
    <row r="8148" spans="1:1">
      <c r="A8148" s="149">
        <v>45636</v>
      </c>
    </row>
    <row r="8149" spans="1:1">
      <c r="A8149" s="149">
        <v>45636</v>
      </c>
    </row>
    <row r="8150" spans="1:1">
      <c r="A8150" s="74" t="s">
        <v>3397</v>
      </c>
    </row>
    <row r="8152" spans="1:1">
      <c r="A8152" s="74" t="s">
        <v>2724</v>
      </c>
    </row>
    <row r="8153" spans="1:1">
      <c r="A8153" s="74" t="s">
        <v>6021</v>
      </c>
    </row>
    <row r="8154" spans="1:1">
      <c r="A8154" s="74" t="s">
        <v>6022</v>
      </c>
    </row>
    <row r="8155" spans="1:1">
      <c r="A8155" s="74" t="s">
        <v>6023</v>
      </c>
    </row>
    <row r="8156" spans="1:1">
      <c r="A8156" s="149">
        <v>45636</v>
      </c>
    </row>
    <row r="8157" spans="1:1">
      <c r="A8157" s="149">
        <v>45636</v>
      </c>
    </row>
    <row r="8158" spans="1:1">
      <c r="A8158" s="74" t="s">
        <v>3320</v>
      </c>
    </row>
    <row r="8160" spans="1:1">
      <c r="A8160" s="74" t="s">
        <v>2724</v>
      </c>
    </row>
    <row r="8161" spans="1:1">
      <c r="A8161" s="74" t="s">
        <v>6024</v>
      </c>
    </row>
    <row r="8162" spans="1:1">
      <c r="A8162" s="74" t="s">
        <v>6025</v>
      </c>
    </row>
    <row r="8163" spans="1:1">
      <c r="A8163" s="74" t="s">
        <v>6026</v>
      </c>
    </row>
    <row r="8164" spans="1:1">
      <c r="A8164" s="149">
        <v>45636</v>
      </c>
    </row>
    <row r="8165" spans="1:1">
      <c r="A8165" s="149">
        <v>45636</v>
      </c>
    </row>
    <row r="8166" spans="1:1">
      <c r="A8166" s="74" t="s">
        <v>6027</v>
      </c>
    </row>
    <row r="8168" spans="1:1">
      <c r="A8168" s="74" t="s">
        <v>2724</v>
      </c>
    </row>
    <row r="8169" spans="1:1">
      <c r="A8169" s="74" t="s">
        <v>6028</v>
      </c>
    </row>
    <row r="8170" spans="1:1">
      <c r="A8170" s="74" t="s">
        <v>6029</v>
      </c>
    </row>
    <row r="8171" spans="1:1">
      <c r="A8171" s="74" t="s">
        <v>6030</v>
      </c>
    </row>
    <row r="8172" spans="1:1">
      <c r="A8172" s="149">
        <v>45636</v>
      </c>
    </row>
    <row r="8173" spans="1:1">
      <c r="A8173" s="149">
        <v>45636</v>
      </c>
    </row>
    <row r="8174" spans="1:1">
      <c r="A8174" s="74" t="s">
        <v>6031</v>
      </c>
    </row>
    <row r="8176" spans="1:1">
      <c r="A8176" s="74" t="s">
        <v>2724</v>
      </c>
    </row>
    <row r="8177" spans="1:1">
      <c r="A8177" s="74" t="s">
        <v>6032</v>
      </c>
    </row>
    <row r="8178" spans="1:1">
      <c r="A8178" s="74" t="s">
        <v>6033</v>
      </c>
    </row>
    <row r="8179" spans="1:1">
      <c r="A8179" s="74" t="s">
        <v>6034</v>
      </c>
    </row>
    <row r="8180" spans="1:1">
      <c r="A8180" s="149">
        <v>45636</v>
      </c>
    </row>
    <row r="8181" spans="1:1">
      <c r="A8181" s="149">
        <v>45636</v>
      </c>
    </row>
    <row r="8182" spans="1:1">
      <c r="A8182" s="74" t="s">
        <v>6035</v>
      </c>
    </row>
    <row r="8184" spans="1:1">
      <c r="A8184" s="74" t="s">
        <v>2724</v>
      </c>
    </row>
    <row r="8185" spans="1:1">
      <c r="A8185" s="74" t="s">
        <v>6036</v>
      </c>
    </row>
    <row r="8186" spans="1:1">
      <c r="A8186" s="74" t="s">
        <v>6037</v>
      </c>
    </row>
    <row r="8187" spans="1:1">
      <c r="A8187" s="74" t="s">
        <v>6038</v>
      </c>
    </row>
    <row r="8188" spans="1:1">
      <c r="A8188" s="149">
        <v>45636</v>
      </c>
    </row>
    <row r="8189" spans="1:1">
      <c r="A8189" s="149">
        <v>45636</v>
      </c>
    </row>
    <row r="8190" spans="1:1">
      <c r="A8190" s="74" t="s">
        <v>6039</v>
      </c>
    </row>
    <row r="8192" spans="1:1">
      <c r="A8192" s="74" t="s">
        <v>2724</v>
      </c>
    </row>
    <row r="8193" spans="1:1">
      <c r="A8193" s="74" t="s">
        <v>6040</v>
      </c>
    </row>
    <row r="8194" spans="1:1">
      <c r="A8194" s="74" t="s">
        <v>6041</v>
      </c>
    </row>
    <row r="8195" spans="1:1">
      <c r="A8195" s="74" t="s">
        <v>6042</v>
      </c>
    </row>
    <row r="8196" spans="1:1">
      <c r="A8196" s="149">
        <v>45636</v>
      </c>
    </row>
    <row r="8197" spans="1:1">
      <c r="A8197" s="149">
        <v>45636</v>
      </c>
    </row>
    <row r="8198" spans="1:1">
      <c r="A8198" s="74" t="s">
        <v>6043</v>
      </c>
    </row>
    <row r="8200" spans="1:1">
      <c r="A8200" s="74" t="s">
        <v>2724</v>
      </c>
    </row>
    <row r="8201" spans="1:1">
      <c r="A8201" s="74" t="s">
        <v>6044</v>
      </c>
    </row>
    <row r="8202" spans="1:1">
      <c r="A8202" s="74" t="s">
        <v>6045</v>
      </c>
    </row>
    <row r="8203" spans="1:1">
      <c r="A8203" s="74" t="s">
        <v>6046</v>
      </c>
    </row>
    <row r="8204" spans="1:1">
      <c r="A8204" s="149">
        <v>45636</v>
      </c>
    </row>
    <row r="8205" spans="1:1">
      <c r="A8205" s="149">
        <v>45636</v>
      </c>
    </row>
    <row r="8206" spans="1:1">
      <c r="A8206" s="74" t="s">
        <v>6047</v>
      </c>
    </row>
    <row r="8208" spans="1:1">
      <c r="A8208" s="74" t="s">
        <v>2724</v>
      </c>
    </row>
    <row r="8209" spans="1:1">
      <c r="A8209" s="74" t="s">
        <v>6048</v>
      </c>
    </row>
    <row r="8210" spans="1:1">
      <c r="A8210" s="74" t="s">
        <v>6049</v>
      </c>
    </row>
    <row r="8211" spans="1:1">
      <c r="A8211" s="74" t="s">
        <v>6050</v>
      </c>
    </row>
    <row r="8212" spans="1:1">
      <c r="A8212" s="149">
        <v>45636</v>
      </c>
    </row>
    <row r="8213" spans="1:1">
      <c r="A8213" s="149">
        <v>45636</v>
      </c>
    </row>
    <row r="8214" spans="1:1">
      <c r="A8214" s="74" t="s">
        <v>6051</v>
      </c>
    </row>
    <row r="8216" spans="1:1">
      <c r="A8216" s="74" t="s">
        <v>2724</v>
      </c>
    </row>
    <row r="8217" spans="1:1">
      <c r="A8217" s="74" t="s">
        <v>6052</v>
      </c>
    </row>
    <row r="8218" spans="1:1">
      <c r="A8218" s="74" t="s">
        <v>6053</v>
      </c>
    </row>
    <row r="8219" spans="1:1">
      <c r="A8219" s="74" t="s">
        <v>6053</v>
      </c>
    </row>
    <row r="8220" spans="1:1">
      <c r="A8220" s="149">
        <v>45636</v>
      </c>
    </row>
    <row r="8221" spans="1:1">
      <c r="A8221" s="149">
        <v>45636</v>
      </c>
    </row>
    <row r="8222" spans="1:1">
      <c r="A8222" s="74" t="s">
        <v>2821</v>
      </c>
    </row>
    <row r="8224" spans="1:1">
      <c r="A8224" s="74" t="s">
        <v>2724</v>
      </c>
    </row>
    <row r="8225" spans="1:1">
      <c r="A8225" s="74" t="s">
        <v>6054</v>
      </c>
    </row>
    <row r="8226" spans="1:1">
      <c r="A8226" s="74" t="s">
        <v>6055</v>
      </c>
    </row>
    <row r="8227" spans="1:1">
      <c r="A8227" s="74" t="s">
        <v>6056</v>
      </c>
    </row>
    <row r="8228" spans="1:1">
      <c r="A8228" s="149">
        <v>45636</v>
      </c>
    </row>
    <row r="8229" spans="1:1">
      <c r="A8229" s="149">
        <v>45636</v>
      </c>
    </row>
    <row r="8230" spans="1:1">
      <c r="A8230" s="74" t="s">
        <v>6057</v>
      </c>
    </row>
    <row r="8232" spans="1:1">
      <c r="A8232" s="74" t="s">
        <v>2724</v>
      </c>
    </row>
    <row r="8233" spans="1:1">
      <c r="A8233" s="74" t="s">
        <v>6058</v>
      </c>
    </row>
    <row r="8234" spans="1:1">
      <c r="A8234" s="74" t="s">
        <v>6059</v>
      </c>
    </row>
    <row r="8235" spans="1:1">
      <c r="A8235" s="74" t="s">
        <v>6060</v>
      </c>
    </row>
    <row r="8236" spans="1:1">
      <c r="A8236" s="149">
        <v>45636</v>
      </c>
    </row>
    <row r="8237" spans="1:1">
      <c r="A8237" s="149">
        <v>45636</v>
      </c>
    </row>
    <row r="8238" spans="1:1">
      <c r="A8238" s="74" t="s">
        <v>6061</v>
      </c>
    </row>
    <row r="8240" spans="1:1">
      <c r="A8240" s="74" t="s">
        <v>2724</v>
      </c>
    </row>
    <row r="8241" spans="1:1">
      <c r="A8241" s="74" t="s">
        <v>6062</v>
      </c>
    </row>
    <row r="8242" spans="1:1">
      <c r="A8242" s="74" t="s">
        <v>6063</v>
      </c>
    </row>
    <row r="8243" spans="1:1">
      <c r="A8243" s="74" t="s">
        <v>6064</v>
      </c>
    </row>
    <row r="8244" spans="1:1">
      <c r="A8244" s="149">
        <v>45636</v>
      </c>
    </row>
    <row r="8245" spans="1:1">
      <c r="A8245" s="149">
        <v>45636</v>
      </c>
    </row>
    <row r="8246" spans="1:1">
      <c r="A8246" s="74" t="s">
        <v>6065</v>
      </c>
    </row>
    <row r="8248" spans="1:1">
      <c r="A8248" s="74" t="s">
        <v>2724</v>
      </c>
    </row>
    <row r="8249" spans="1:1">
      <c r="A8249" s="74" t="s">
        <v>6066</v>
      </c>
    </row>
    <row r="8250" spans="1:1">
      <c r="A8250" s="74" t="s">
        <v>6067</v>
      </c>
    </row>
    <row r="8251" spans="1:1">
      <c r="A8251" s="74" t="s">
        <v>6068</v>
      </c>
    </row>
    <row r="8252" spans="1:1">
      <c r="A8252" s="149">
        <v>45636</v>
      </c>
    </row>
    <row r="8253" spans="1:1">
      <c r="A8253" s="149">
        <v>45636</v>
      </c>
    </row>
    <row r="8254" spans="1:1">
      <c r="A8254" s="74" t="s">
        <v>6069</v>
      </c>
    </row>
    <row r="8256" spans="1:1">
      <c r="A8256" s="74" t="s">
        <v>2724</v>
      </c>
    </row>
    <row r="8257" spans="1:1">
      <c r="A8257" s="74" t="s">
        <v>6070</v>
      </c>
    </row>
    <row r="8258" spans="1:1">
      <c r="A8258" s="74" t="s">
        <v>6071</v>
      </c>
    </row>
    <row r="8259" spans="1:1">
      <c r="A8259" s="74" t="s">
        <v>6072</v>
      </c>
    </row>
    <row r="8260" spans="1:1">
      <c r="A8260" s="149">
        <v>45636</v>
      </c>
    </row>
    <row r="8261" spans="1:1">
      <c r="A8261" s="149">
        <v>45636</v>
      </c>
    </row>
    <row r="8262" spans="1:1">
      <c r="A8262" s="74" t="s">
        <v>6073</v>
      </c>
    </row>
    <row r="8264" spans="1:1">
      <c r="A8264" s="74" t="s">
        <v>2724</v>
      </c>
    </row>
    <row r="8265" spans="1:1">
      <c r="A8265" s="74" t="s">
        <v>6074</v>
      </c>
    </row>
    <row r="8266" spans="1:1">
      <c r="A8266" s="74" t="s">
        <v>6075</v>
      </c>
    </row>
    <row r="8267" spans="1:1">
      <c r="A8267" s="74" t="s">
        <v>6076</v>
      </c>
    </row>
    <row r="8268" spans="1:1">
      <c r="A8268" s="149">
        <v>45636</v>
      </c>
    </row>
    <row r="8269" spans="1:1">
      <c r="A8269" s="149">
        <v>45636</v>
      </c>
    </row>
    <row r="8270" spans="1:1">
      <c r="A8270" s="74" t="s">
        <v>6077</v>
      </c>
    </row>
    <row r="8272" spans="1:1">
      <c r="A8272" s="74" t="s">
        <v>2724</v>
      </c>
    </row>
    <row r="8273" spans="1:1">
      <c r="A8273" s="74" t="s">
        <v>6078</v>
      </c>
    </row>
    <row r="8274" spans="1:1">
      <c r="A8274" s="74" t="s">
        <v>6079</v>
      </c>
    </row>
    <row r="8275" spans="1:1">
      <c r="A8275" s="74" t="s">
        <v>6080</v>
      </c>
    </row>
    <row r="8276" spans="1:1">
      <c r="A8276" s="149">
        <v>45636</v>
      </c>
    </row>
    <row r="8277" spans="1:1">
      <c r="A8277" s="149">
        <v>45636</v>
      </c>
    </row>
    <row r="8278" spans="1:1">
      <c r="A8278" s="74" t="s">
        <v>3133</v>
      </c>
    </row>
    <row r="8280" spans="1:1">
      <c r="A8280" s="74" t="s">
        <v>2724</v>
      </c>
    </row>
    <row r="8281" spans="1:1">
      <c r="A8281" s="74" t="s">
        <v>6081</v>
      </c>
    </row>
    <row r="8282" spans="1:1">
      <c r="A8282" s="74" t="s">
        <v>6082</v>
      </c>
    </row>
    <row r="8283" spans="1:1">
      <c r="A8283" s="74" t="s">
        <v>6083</v>
      </c>
    </row>
    <row r="8284" spans="1:1">
      <c r="A8284" s="149">
        <v>45636</v>
      </c>
    </row>
    <row r="8285" spans="1:1">
      <c r="A8285" s="149">
        <v>45636</v>
      </c>
    </row>
    <row r="8286" spans="1:1">
      <c r="A8286" s="74" t="s">
        <v>6084</v>
      </c>
    </row>
    <row r="8288" spans="1:1">
      <c r="A8288" s="74" t="s">
        <v>2724</v>
      </c>
    </row>
    <row r="8289" spans="1:1">
      <c r="A8289" s="74" t="s">
        <v>6085</v>
      </c>
    </row>
    <row r="8290" spans="1:1">
      <c r="A8290" s="74" t="s">
        <v>6086</v>
      </c>
    </row>
    <row r="8291" spans="1:1">
      <c r="A8291" s="74" t="s">
        <v>6087</v>
      </c>
    </row>
    <row r="8292" spans="1:1">
      <c r="A8292" s="149">
        <v>45636</v>
      </c>
    </row>
    <row r="8293" spans="1:1">
      <c r="A8293" s="149">
        <v>45636</v>
      </c>
    </row>
    <row r="8294" spans="1:1">
      <c r="A8294" s="74" t="s">
        <v>6088</v>
      </c>
    </row>
    <row r="8296" spans="1:1">
      <c r="A8296" s="74" t="s">
        <v>2724</v>
      </c>
    </row>
    <row r="8297" spans="1:1">
      <c r="A8297" s="74" t="s">
        <v>6089</v>
      </c>
    </row>
    <row r="8298" spans="1:1">
      <c r="A8298" s="74" t="s">
        <v>6090</v>
      </c>
    </row>
    <row r="8299" spans="1:1">
      <c r="A8299" s="74" t="s">
        <v>6091</v>
      </c>
    </row>
    <row r="8300" spans="1:1">
      <c r="A8300" s="149">
        <v>45636</v>
      </c>
    </row>
    <row r="8301" spans="1:1">
      <c r="A8301" s="149">
        <v>45636</v>
      </c>
    </row>
    <row r="8302" spans="1:1">
      <c r="A8302" s="74" t="s">
        <v>6092</v>
      </c>
    </row>
    <row r="8304" spans="1:1">
      <c r="A8304" s="74" t="s">
        <v>2724</v>
      </c>
    </row>
    <row r="8305" spans="1:1">
      <c r="A8305" s="74" t="s">
        <v>6093</v>
      </c>
    </row>
    <row r="8306" spans="1:1">
      <c r="A8306" s="74" t="s">
        <v>6094</v>
      </c>
    </row>
    <row r="8307" spans="1:1">
      <c r="A8307" s="74" t="s">
        <v>6095</v>
      </c>
    </row>
    <row r="8308" spans="1:1">
      <c r="A8308" s="149">
        <v>45635</v>
      </c>
    </row>
    <row r="8309" spans="1:1">
      <c r="A8309" s="149">
        <v>45635</v>
      </c>
    </row>
    <row r="8310" spans="1:1">
      <c r="A8310" s="74" t="s">
        <v>6096</v>
      </c>
    </row>
    <row r="8312" spans="1:1">
      <c r="A8312" s="74" t="s">
        <v>2724</v>
      </c>
    </row>
    <row r="8313" spans="1:1">
      <c r="A8313" s="74" t="s">
        <v>6097</v>
      </c>
    </row>
    <row r="8314" spans="1:1">
      <c r="A8314" s="74" t="s">
        <v>6098</v>
      </c>
    </row>
    <row r="8315" spans="1:1">
      <c r="A8315" s="74" t="s">
        <v>6099</v>
      </c>
    </row>
    <row r="8316" spans="1:1">
      <c r="A8316" s="149">
        <v>45635</v>
      </c>
    </row>
    <row r="8317" spans="1:1">
      <c r="A8317" s="149">
        <v>45635</v>
      </c>
    </row>
    <row r="8318" spans="1:1">
      <c r="A8318" s="74" t="s">
        <v>6100</v>
      </c>
    </row>
    <row r="8320" spans="1:1">
      <c r="A8320" s="74" t="s">
        <v>2724</v>
      </c>
    </row>
    <row r="8321" spans="1:1">
      <c r="A8321" s="74" t="s">
        <v>6101</v>
      </c>
    </row>
    <row r="8322" spans="1:1">
      <c r="A8322" s="74" t="s">
        <v>6102</v>
      </c>
    </row>
    <row r="8323" spans="1:1">
      <c r="A8323" s="74" t="s">
        <v>6102</v>
      </c>
    </row>
    <row r="8324" spans="1:1">
      <c r="A8324" s="149">
        <v>45635</v>
      </c>
    </row>
    <row r="8325" spans="1:1">
      <c r="A8325" s="149">
        <v>45635</v>
      </c>
    </row>
    <row r="8326" spans="1:1">
      <c r="A8326" s="74" t="s">
        <v>6103</v>
      </c>
    </row>
    <row r="8328" spans="1:1">
      <c r="A8328" s="74" t="s">
        <v>2724</v>
      </c>
    </row>
    <row r="8329" spans="1:1">
      <c r="A8329" s="74" t="s">
        <v>6104</v>
      </c>
    </row>
    <row r="8330" spans="1:1">
      <c r="A8330" s="74" t="s">
        <v>6105</v>
      </c>
    </row>
    <row r="8331" spans="1:1">
      <c r="A8331" s="74" t="s">
        <v>6106</v>
      </c>
    </row>
    <row r="8332" spans="1:1">
      <c r="A8332" s="149">
        <v>45635</v>
      </c>
    </row>
    <row r="8333" spans="1:1">
      <c r="A8333" s="149">
        <v>45635</v>
      </c>
    </row>
    <row r="8334" spans="1:1">
      <c r="A8334" s="74" t="s">
        <v>2881</v>
      </c>
    </row>
    <row r="8336" spans="1:1">
      <c r="A8336" s="74" t="s">
        <v>2724</v>
      </c>
    </row>
    <row r="8337" spans="1:1">
      <c r="A8337" s="74" t="s">
        <v>6107</v>
      </c>
    </row>
    <row r="8338" spans="1:1">
      <c r="A8338" s="74" t="s">
        <v>6108</v>
      </c>
    </row>
    <row r="8339" spans="1:1">
      <c r="A8339" s="74" t="s">
        <v>6109</v>
      </c>
    </row>
    <row r="8340" spans="1:1">
      <c r="A8340" s="149">
        <v>45635</v>
      </c>
    </row>
    <row r="8341" spans="1:1">
      <c r="A8341" s="149">
        <v>45635</v>
      </c>
    </row>
    <row r="8342" spans="1:1">
      <c r="A8342" s="74" t="s">
        <v>2921</v>
      </c>
    </row>
    <row r="8344" spans="1:1">
      <c r="A8344" s="74" t="s">
        <v>2724</v>
      </c>
    </row>
    <row r="8345" spans="1:1">
      <c r="A8345" s="74" t="s">
        <v>6110</v>
      </c>
    </row>
    <row r="8346" spans="1:1">
      <c r="A8346" s="74" t="s">
        <v>6111</v>
      </c>
    </row>
    <row r="8347" spans="1:1">
      <c r="A8347" s="74" t="s">
        <v>6112</v>
      </c>
    </row>
    <row r="8348" spans="1:1">
      <c r="A8348" s="149">
        <v>45635</v>
      </c>
    </row>
    <row r="8349" spans="1:1">
      <c r="A8349" s="149">
        <v>45635</v>
      </c>
    </row>
    <row r="8350" spans="1:1">
      <c r="A8350" s="74" t="s">
        <v>4173</v>
      </c>
    </row>
    <row r="8352" spans="1:1">
      <c r="A8352" s="74" t="s">
        <v>2724</v>
      </c>
    </row>
    <row r="8353" spans="1:1">
      <c r="A8353" s="74" t="s">
        <v>6113</v>
      </c>
    </row>
    <row r="8354" spans="1:1">
      <c r="A8354" s="74" t="s">
        <v>6114</v>
      </c>
    </row>
    <row r="8355" spans="1:1">
      <c r="A8355" s="74" t="s">
        <v>6114</v>
      </c>
    </row>
    <row r="8356" spans="1:1">
      <c r="A8356" s="149">
        <v>45635</v>
      </c>
    </row>
    <row r="8357" spans="1:1">
      <c r="A8357" s="149">
        <v>45635</v>
      </c>
    </row>
    <row r="8358" spans="1:1">
      <c r="A8358" s="74" t="s">
        <v>6115</v>
      </c>
    </row>
    <row r="8360" spans="1:1">
      <c r="A8360" s="74" t="s">
        <v>2724</v>
      </c>
    </row>
    <row r="8361" spans="1:1">
      <c r="A8361" s="74" t="s">
        <v>6116</v>
      </c>
    </row>
    <row r="8362" spans="1:1">
      <c r="A8362" s="74" t="s">
        <v>6117</v>
      </c>
    </row>
    <row r="8363" spans="1:1">
      <c r="A8363" s="74" t="s">
        <v>6118</v>
      </c>
    </row>
    <row r="8364" spans="1:1">
      <c r="A8364" s="149">
        <v>45635</v>
      </c>
    </row>
    <row r="8365" spans="1:1">
      <c r="A8365" s="149">
        <v>45635</v>
      </c>
    </row>
    <row r="8366" spans="1:1">
      <c r="A8366" s="74" t="s">
        <v>3890</v>
      </c>
    </row>
    <row r="8368" spans="1:1">
      <c r="A8368" s="74" t="s">
        <v>2724</v>
      </c>
    </row>
    <row r="8369" spans="1:1">
      <c r="A8369" s="74" t="s">
        <v>6119</v>
      </c>
    </row>
    <row r="8370" spans="1:1">
      <c r="A8370" s="74" t="s">
        <v>6120</v>
      </c>
    </row>
    <row r="8371" spans="1:1">
      <c r="A8371" s="74" t="s">
        <v>6121</v>
      </c>
    </row>
    <row r="8372" spans="1:1">
      <c r="A8372" s="149">
        <v>45635</v>
      </c>
    </row>
    <row r="8373" spans="1:1">
      <c r="A8373" s="149">
        <v>45635</v>
      </c>
    </row>
    <row r="8374" spans="1:1">
      <c r="A8374" s="74" t="s">
        <v>2982</v>
      </c>
    </row>
    <row r="8376" spans="1:1">
      <c r="A8376" s="74" t="s">
        <v>2724</v>
      </c>
    </row>
    <row r="8377" spans="1:1">
      <c r="A8377" s="74" t="s">
        <v>6122</v>
      </c>
    </row>
    <row r="8378" spans="1:1">
      <c r="A8378" s="74" t="s">
        <v>6123</v>
      </c>
    </row>
    <row r="8379" spans="1:1">
      <c r="A8379" s="74" t="s">
        <v>6124</v>
      </c>
    </row>
    <row r="8380" spans="1:1">
      <c r="A8380" s="149">
        <v>45635</v>
      </c>
    </row>
    <row r="8381" spans="1:1">
      <c r="A8381" s="149">
        <v>45635</v>
      </c>
    </row>
    <row r="8382" spans="1:1">
      <c r="A8382" s="74" t="s">
        <v>2982</v>
      </c>
    </row>
    <row r="8384" spans="1:1">
      <c r="A8384" s="74" t="s">
        <v>2724</v>
      </c>
    </row>
    <row r="8385" spans="1:1">
      <c r="A8385" s="74" t="s">
        <v>6125</v>
      </c>
    </row>
    <row r="8386" spans="1:1">
      <c r="A8386" s="74" t="s">
        <v>6126</v>
      </c>
    </row>
    <row r="8387" spans="1:1">
      <c r="A8387" s="74" t="s">
        <v>6127</v>
      </c>
    </row>
    <row r="8388" spans="1:1">
      <c r="A8388" s="149">
        <v>45635</v>
      </c>
    </row>
    <row r="8389" spans="1:1">
      <c r="A8389" s="149">
        <v>45635</v>
      </c>
    </row>
    <row r="8390" spans="1:1">
      <c r="A8390" s="74" t="s">
        <v>6128</v>
      </c>
    </row>
    <row r="8392" spans="1:1">
      <c r="A8392" s="74" t="s">
        <v>2724</v>
      </c>
    </row>
    <row r="8393" spans="1:1">
      <c r="A8393" s="74" t="s">
        <v>6129</v>
      </c>
    </row>
    <row r="8394" spans="1:1">
      <c r="A8394" s="74" t="s">
        <v>6130</v>
      </c>
    </row>
    <row r="8395" spans="1:1">
      <c r="A8395" s="74" t="s">
        <v>6131</v>
      </c>
    </row>
    <row r="8396" spans="1:1">
      <c r="A8396" s="149">
        <v>45635</v>
      </c>
    </row>
    <row r="8397" spans="1:1">
      <c r="A8397" s="149">
        <v>45635</v>
      </c>
    </row>
    <row r="8398" spans="1:1">
      <c r="A8398" s="74" t="s">
        <v>2719</v>
      </c>
    </row>
    <row r="8400" spans="1:1">
      <c r="A8400" s="74" t="s">
        <v>2724</v>
      </c>
    </row>
    <row r="8401" spans="1:1">
      <c r="A8401" s="74" t="s">
        <v>6132</v>
      </c>
    </row>
    <row r="8402" spans="1:1">
      <c r="A8402" s="74" t="s">
        <v>6133</v>
      </c>
    </row>
    <row r="8403" spans="1:1">
      <c r="A8403" s="74" t="s">
        <v>6133</v>
      </c>
    </row>
    <row r="8404" spans="1:1">
      <c r="A8404" s="149">
        <v>45635</v>
      </c>
    </row>
    <row r="8405" spans="1:1">
      <c r="A8405" s="149">
        <v>45635</v>
      </c>
    </row>
    <row r="8406" spans="1:1">
      <c r="A8406" s="74" t="s">
        <v>3597</v>
      </c>
    </row>
    <row r="8408" spans="1:1">
      <c r="A8408" s="74" t="s">
        <v>2724</v>
      </c>
    </row>
    <row r="8409" spans="1:1">
      <c r="A8409" s="74" t="s">
        <v>6134</v>
      </c>
    </row>
    <row r="8410" spans="1:1">
      <c r="A8410" s="74" t="s">
        <v>6135</v>
      </c>
    </row>
    <row r="8411" spans="1:1">
      <c r="A8411" s="74" t="s">
        <v>6135</v>
      </c>
    </row>
    <row r="8412" spans="1:1">
      <c r="A8412" s="149">
        <v>45635</v>
      </c>
    </row>
    <row r="8413" spans="1:1">
      <c r="A8413" s="149">
        <v>45635</v>
      </c>
    </row>
    <row r="8414" spans="1:1">
      <c r="A8414" s="74" t="s">
        <v>6136</v>
      </c>
    </row>
    <row r="8416" spans="1:1">
      <c r="A8416" s="74" t="s">
        <v>2724</v>
      </c>
    </row>
    <row r="8417" spans="1:1">
      <c r="A8417" s="74" t="s">
        <v>6137</v>
      </c>
    </row>
    <row r="8418" spans="1:1">
      <c r="A8418" s="74" t="s">
        <v>6138</v>
      </c>
    </row>
    <row r="8419" spans="1:1">
      <c r="A8419" s="74" t="s">
        <v>6139</v>
      </c>
    </row>
    <row r="8420" spans="1:1">
      <c r="A8420" s="149">
        <v>45635</v>
      </c>
    </row>
    <row r="8421" spans="1:1">
      <c r="A8421" s="149">
        <v>45635</v>
      </c>
    </row>
    <row r="8422" spans="1:1">
      <c r="A8422" s="74" t="s">
        <v>3797</v>
      </c>
    </row>
    <row r="8424" spans="1:1">
      <c r="A8424" s="74" t="s">
        <v>2724</v>
      </c>
    </row>
    <row r="8425" spans="1:1">
      <c r="A8425" s="74" t="s">
        <v>6140</v>
      </c>
    </row>
    <row r="8426" spans="1:1">
      <c r="A8426" s="74" t="s">
        <v>6141</v>
      </c>
    </row>
    <row r="8427" spans="1:1">
      <c r="A8427" s="74" t="s">
        <v>6142</v>
      </c>
    </row>
    <row r="8428" spans="1:1">
      <c r="A8428" s="149">
        <v>45635</v>
      </c>
    </row>
    <row r="8429" spans="1:1">
      <c r="A8429" s="149">
        <v>45635</v>
      </c>
    </row>
    <row r="8430" spans="1:1">
      <c r="A8430" s="74" t="s">
        <v>6143</v>
      </c>
    </row>
    <row r="8432" spans="1:1">
      <c r="A8432" s="74" t="s">
        <v>2724</v>
      </c>
    </row>
    <row r="8433" spans="1:1">
      <c r="A8433" s="74" t="s">
        <v>6144</v>
      </c>
    </row>
    <row r="8434" spans="1:1">
      <c r="A8434" s="74" t="s">
        <v>6145</v>
      </c>
    </row>
    <row r="8435" spans="1:1">
      <c r="A8435" s="74" t="s">
        <v>6146</v>
      </c>
    </row>
    <row r="8436" spans="1:1">
      <c r="A8436" s="149">
        <v>45635</v>
      </c>
    </row>
    <row r="8437" spans="1:1">
      <c r="A8437" s="149">
        <v>45635</v>
      </c>
    </row>
    <row r="8438" spans="1:1">
      <c r="A8438" s="74" t="s">
        <v>3051</v>
      </c>
    </row>
    <row r="8440" spans="1:1">
      <c r="A8440" s="74" t="s">
        <v>2724</v>
      </c>
    </row>
    <row r="8441" spans="1:1">
      <c r="A8441" s="74" t="s">
        <v>6147</v>
      </c>
    </row>
    <row r="8442" spans="1:1">
      <c r="A8442" s="74" t="s">
        <v>6148</v>
      </c>
    </row>
    <row r="8443" spans="1:1">
      <c r="A8443" s="74" t="s">
        <v>6148</v>
      </c>
    </row>
    <row r="8444" spans="1:1">
      <c r="A8444" s="149">
        <v>45635</v>
      </c>
    </row>
    <row r="8445" spans="1:1">
      <c r="A8445" s="149">
        <v>45635</v>
      </c>
    </row>
    <row r="8446" spans="1:1">
      <c r="A8446" s="74" t="s">
        <v>2881</v>
      </c>
    </row>
    <row r="8448" spans="1:1">
      <c r="A8448" s="74" t="s">
        <v>2724</v>
      </c>
    </row>
    <row r="8449" spans="1:1">
      <c r="A8449" s="74" t="s">
        <v>6149</v>
      </c>
    </row>
    <row r="8450" spans="1:1">
      <c r="A8450" s="74" t="s">
        <v>6150</v>
      </c>
    </row>
    <row r="8451" spans="1:1">
      <c r="A8451" s="74" t="s">
        <v>6151</v>
      </c>
    </row>
    <row r="8452" spans="1:1">
      <c r="A8452" s="149">
        <v>45635</v>
      </c>
    </row>
    <row r="8453" spans="1:1">
      <c r="A8453" s="149">
        <v>45635</v>
      </c>
    </row>
    <row r="8454" spans="1:1">
      <c r="A8454" s="74" t="s">
        <v>6152</v>
      </c>
    </row>
    <row r="8456" spans="1:1">
      <c r="A8456" s="74" t="s">
        <v>2724</v>
      </c>
    </row>
    <row r="8457" spans="1:1">
      <c r="A8457" s="74" t="s">
        <v>6153</v>
      </c>
    </row>
    <row r="8458" spans="1:1">
      <c r="A8458" s="74" t="s">
        <v>6154</v>
      </c>
    </row>
    <row r="8459" spans="1:1">
      <c r="A8459" s="74" t="s">
        <v>6155</v>
      </c>
    </row>
    <row r="8460" spans="1:1">
      <c r="A8460" s="149">
        <v>45635</v>
      </c>
    </row>
    <row r="8461" spans="1:1">
      <c r="A8461" s="149">
        <v>45635</v>
      </c>
    </row>
    <row r="8462" spans="1:1">
      <c r="A8462" s="74" t="s">
        <v>6156</v>
      </c>
    </row>
    <row r="8464" spans="1:1">
      <c r="A8464" s="74" t="s">
        <v>2724</v>
      </c>
    </row>
    <row r="8465" spans="1:1">
      <c r="A8465" s="74" t="s">
        <v>6157</v>
      </c>
    </row>
    <row r="8466" spans="1:1">
      <c r="A8466" s="74" t="s">
        <v>6158</v>
      </c>
    </row>
    <row r="8467" spans="1:1">
      <c r="A8467" s="74" t="s">
        <v>6159</v>
      </c>
    </row>
    <row r="8468" spans="1:1">
      <c r="A8468" s="149">
        <v>45635</v>
      </c>
    </row>
    <row r="8469" spans="1:1">
      <c r="A8469" s="149">
        <v>45635</v>
      </c>
    </row>
    <row r="8470" spans="1:1">
      <c r="A8470" s="74" t="s">
        <v>4362</v>
      </c>
    </row>
    <row r="8472" spans="1:1">
      <c r="A8472" s="74" t="s">
        <v>2724</v>
      </c>
    </row>
    <row r="8473" spans="1:1">
      <c r="A8473" s="74" t="s">
        <v>6160</v>
      </c>
    </row>
    <row r="8474" spans="1:1">
      <c r="A8474" s="74" t="s">
        <v>6161</v>
      </c>
    </row>
    <row r="8475" spans="1:1">
      <c r="A8475" s="74" t="s">
        <v>6162</v>
      </c>
    </row>
    <row r="8476" spans="1:1">
      <c r="A8476" s="149">
        <v>45635</v>
      </c>
    </row>
    <row r="8477" spans="1:1">
      <c r="A8477" s="149">
        <v>45635</v>
      </c>
    </row>
    <row r="8478" spans="1:1">
      <c r="A8478" s="74" t="s">
        <v>6163</v>
      </c>
    </row>
    <row r="8480" spans="1:1">
      <c r="A8480" s="74" t="s">
        <v>2724</v>
      </c>
    </row>
    <row r="8481" spans="1:1">
      <c r="A8481" s="74" t="s">
        <v>6164</v>
      </c>
    </row>
    <row r="8482" spans="1:1">
      <c r="A8482" s="74" t="s">
        <v>6165</v>
      </c>
    </row>
    <row r="8483" spans="1:1">
      <c r="A8483" s="74" t="s">
        <v>6166</v>
      </c>
    </row>
    <row r="8484" spans="1:1">
      <c r="A8484" s="149">
        <v>45635</v>
      </c>
    </row>
    <row r="8485" spans="1:1">
      <c r="A8485" s="149">
        <v>45635</v>
      </c>
    </row>
    <row r="8486" spans="1:1">
      <c r="A8486" s="74" t="s">
        <v>6167</v>
      </c>
    </row>
    <row r="8488" spans="1:1">
      <c r="A8488" s="74" t="s">
        <v>2724</v>
      </c>
    </row>
    <row r="8489" spans="1:1">
      <c r="A8489" s="74" t="s">
        <v>6168</v>
      </c>
    </row>
    <row r="8490" spans="1:1">
      <c r="A8490" s="74" t="s">
        <v>6169</v>
      </c>
    </row>
    <row r="8491" spans="1:1">
      <c r="A8491" s="74" t="s">
        <v>6170</v>
      </c>
    </row>
    <row r="8492" spans="1:1">
      <c r="A8492" s="149">
        <v>45635</v>
      </c>
    </row>
    <row r="8493" spans="1:1">
      <c r="A8493" s="149">
        <v>45635</v>
      </c>
    </row>
    <row r="8494" spans="1:1">
      <c r="A8494" s="74" t="s">
        <v>6171</v>
      </c>
    </row>
    <row r="8496" spans="1:1">
      <c r="A8496" s="74" t="s">
        <v>2724</v>
      </c>
    </row>
    <row r="8497" spans="1:1">
      <c r="A8497" s="74" t="s">
        <v>6172</v>
      </c>
    </row>
    <row r="8498" spans="1:1">
      <c r="A8498" s="74" t="s">
        <v>6173</v>
      </c>
    </row>
    <row r="8499" spans="1:1">
      <c r="A8499" s="74" t="s">
        <v>6173</v>
      </c>
    </row>
    <row r="8500" spans="1:1">
      <c r="A8500" s="149">
        <v>45635</v>
      </c>
    </row>
    <row r="8501" spans="1:1">
      <c r="A8501" s="149">
        <v>45635</v>
      </c>
    </row>
    <row r="8502" spans="1:1">
      <c r="A8502" s="74" t="s">
        <v>6174</v>
      </c>
    </row>
    <row r="8504" spans="1:1">
      <c r="A8504" s="74" t="s">
        <v>2724</v>
      </c>
    </row>
    <row r="8505" spans="1:1">
      <c r="A8505" s="74" t="s">
        <v>6175</v>
      </c>
    </row>
    <row r="8506" spans="1:1">
      <c r="A8506" s="74" t="s">
        <v>6176</v>
      </c>
    </row>
    <row r="8507" spans="1:1">
      <c r="A8507" s="74" t="s">
        <v>6177</v>
      </c>
    </row>
    <row r="8508" spans="1:1">
      <c r="A8508" s="149">
        <v>45635</v>
      </c>
    </row>
    <row r="8509" spans="1:1">
      <c r="A8509" s="149">
        <v>45635</v>
      </c>
    </row>
    <row r="8510" spans="1:1">
      <c r="A8510" s="74" t="s">
        <v>6178</v>
      </c>
    </row>
    <row r="8512" spans="1:1">
      <c r="A8512" s="74" t="s">
        <v>2724</v>
      </c>
    </row>
    <row r="8513" spans="1:1">
      <c r="A8513" s="74" t="s">
        <v>6179</v>
      </c>
    </row>
    <row r="8514" spans="1:1">
      <c r="A8514" s="74" t="s">
        <v>6180</v>
      </c>
    </row>
    <row r="8515" spans="1:1">
      <c r="A8515" s="74" t="s">
        <v>6180</v>
      </c>
    </row>
    <row r="8516" spans="1:1">
      <c r="A8516" s="149">
        <v>45635</v>
      </c>
    </row>
    <row r="8517" spans="1:1">
      <c r="A8517" s="149">
        <v>45635</v>
      </c>
    </row>
    <row r="8518" spans="1:1">
      <c r="A8518" s="74" t="s">
        <v>6181</v>
      </c>
    </row>
    <row r="8520" spans="1:1">
      <c r="A8520" s="74" t="s">
        <v>2724</v>
      </c>
    </row>
    <row r="8521" spans="1:1">
      <c r="A8521" s="74" t="s">
        <v>6182</v>
      </c>
    </row>
    <row r="8522" spans="1:1">
      <c r="A8522" s="74" t="s">
        <v>6183</v>
      </c>
    </row>
    <row r="8523" spans="1:1">
      <c r="A8523" s="74" t="s">
        <v>6184</v>
      </c>
    </row>
    <row r="8524" spans="1:1">
      <c r="A8524" s="149">
        <v>45635</v>
      </c>
    </row>
    <row r="8525" spans="1:1">
      <c r="A8525" s="149">
        <v>45635</v>
      </c>
    </row>
    <row r="8526" spans="1:1">
      <c r="A8526" s="74" t="s">
        <v>6185</v>
      </c>
    </row>
    <row r="8528" spans="1:1">
      <c r="A8528" s="74" t="s">
        <v>2724</v>
      </c>
    </row>
    <row r="8529" spans="1:1">
      <c r="A8529" s="74" t="s">
        <v>6186</v>
      </c>
    </row>
    <row r="8530" spans="1:1">
      <c r="A8530" s="74" t="s">
        <v>6187</v>
      </c>
    </row>
    <row r="8531" spans="1:1">
      <c r="A8531" s="74" t="s">
        <v>6187</v>
      </c>
    </row>
    <row r="8532" spans="1:1">
      <c r="A8532" s="149">
        <v>45634</v>
      </c>
    </row>
    <row r="8533" spans="1:1">
      <c r="A8533" s="149">
        <v>45634</v>
      </c>
    </row>
    <row r="8534" spans="1:1">
      <c r="A8534" s="74" t="s">
        <v>6188</v>
      </c>
    </row>
    <row r="8536" spans="1:1">
      <c r="A8536" s="74" t="s">
        <v>2724</v>
      </c>
    </row>
    <row r="8537" spans="1:1">
      <c r="A8537" s="74" t="s">
        <v>6189</v>
      </c>
    </row>
    <row r="8538" spans="1:1">
      <c r="A8538" s="74" t="s">
        <v>6190</v>
      </c>
    </row>
    <row r="8539" spans="1:1">
      <c r="A8539" s="74" t="s">
        <v>6191</v>
      </c>
    </row>
    <row r="8540" spans="1:1">
      <c r="A8540" s="149">
        <v>45632</v>
      </c>
    </row>
    <row r="8541" spans="1:1">
      <c r="A8541" s="149">
        <v>45632</v>
      </c>
    </row>
    <row r="8542" spans="1:1">
      <c r="A8542" s="74" t="s">
        <v>6192</v>
      </c>
    </row>
    <row r="8544" spans="1:1">
      <c r="A8544" s="74" t="s">
        <v>2724</v>
      </c>
    </row>
    <row r="8545" spans="1:1">
      <c r="A8545" s="74" t="s">
        <v>6193</v>
      </c>
    </row>
    <row r="8546" spans="1:1">
      <c r="A8546" s="74" t="s">
        <v>6194</v>
      </c>
    </row>
    <row r="8547" spans="1:1">
      <c r="A8547" s="74" t="s">
        <v>6195</v>
      </c>
    </row>
    <row r="8548" spans="1:1">
      <c r="A8548" s="149">
        <v>45631</v>
      </c>
    </row>
    <row r="8549" spans="1:1">
      <c r="A8549" s="149">
        <v>45631</v>
      </c>
    </row>
    <row r="8550" spans="1:1">
      <c r="A8550" s="74" t="s">
        <v>6196</v>
      </c>
    </row>
    <row r="8552" spans="1:1">
      <c r="A8552" s="74" t="s">
        <v>2724</v>
      </c>
    </row>
    <row r="8553" spans="1:1">
      <c r="A8553" s="74" t="s">
        <v>6197</v>
      </c>
    </row>
    <row r="8554" spans="1:1">
      <c r="A8554" s="74" t="s">
        <v>6198</v>
      </c>
    </row>
    <row r="8555" spans="1:1">
      <c r="A8555" s="74" t="s">
        <v>6199</v>
      </c>
    </row>
    <row r="8556" spans="1:1">
      <c r="A8556" s="149">
        <v>45631</v>
      </c>
    </row>
    <row r="8557" spans="1:1">
      <c r="A8557" s="149">
        <v>45631</v>
      </c>
    </row>
    <row r="8558" spans="1:1">
      <c r="A8558" s="74" t="s">
        <v>6200</v>
      </c>
    </row>
    <row r="8560" spans="1:1">
      <c r="A8560" s="74" t="s">
        <v>2724</v>
      </c>
    </row>
    <row r="8561" spans="1:1">
      <c r="A8561" s="74" t="s">
        <v>6201</v>
      </c>
    </row>
    <row r="8562" spans="1:1">
      <c r="A8562" s="74" t="s">
        <v>6202</v>
      </c>
    </row>
    <row r="8563" spans="1:1">
      <c r="A8563" s="74" t="s">
        <v>6203</v>
      </c>
    </row>
    <row r="8564" spans="1:1">
      <c r="A8564" s="149">
        <v>45631</v>
      </c>
    </row>
    <row r="8565" spans="1:1">
      <c r="A8565" s="149">
        <v>45631</v>
      </c>
    </row>
    <row r="8566" spans="1:1">
      <c r="A8566" s="74" t="s">
        <v>4387</v>
      </c>
    </row>
    <row r="8568" spans="1:1">
      <c r="A8568" s="74" t="s">
        <v>2724</v>
      </c>
    </row>
    <row r="8569" spans="1:1">
      <c r="A8569" s="74" t="s">
        <v>6204</v>
      </c>
    </row>
    <row r="8570" spans="1:1">
      <c r="A8570" s="74" t="s">
        <v>6205</v>
      </c>
    </row>
    <row r="8571" spans="1:1">
      <c r="A8571" s="74" t="s">
        <v>6205</v>
      </c>
    </row>
    <row r="8572" spans="1:1">
      <c r="A8572" s="149">
        <v>45631</v>
      </c>
    </row>
    <row r="8573" spans="1:1">
      <c r="A8573" s="149">
        <v>45631</v>
      </c>
    </row>
    <row r="8574" spans="1:1">
      <c r="A8574" s="74" t="s">
        <v>6206</v>
      </c>
    </row>
    <row r="8576" spans="1:1">
      <c r="A8576" s="74" t="s">
        <v>2724</v>
      </c>
    </row>
    <row r="8577" spans="1:1">
      <c r="A8577" s="74" t="s">
        <v>6207</v>
      </c>
    </row>
    <row r="8578" spans="1:1">
      <c r="A8578" s="74" t="s">
        <v>6208</v>
      </c>
    </row>
    <row r="8579" spans="1:1">
      <c r="A8579" s="74" t="s">
        <v>6209</v>
      </c>
    </row>
    <row r="8580" spans="1:1">
      <c r="A8580" s="149">
        <v>45631</v>
      </c>
    </row>
    <row r="8581" spans="1:1">
      <c r="A8581" s="149">
        <v>45631</v>
      </c>
    </row>
    <row r="8582" spans="1:1">
      <c r="A8582" s="74" t="s">
        <v>3495</v>
      </c>
    </row>
    <row r="8584" spans="1:1">
      <c r="A8584" s="74" t="s">
        <v>2724</v>
      </c>
    </row>
    <row r="8585" spans="1:1">
      <c r="A8585" s="74" t="s">
        <v>6210</v>
      </c>
    </row>
    <row r="8586" spans="1:1">
      <c r="A8586" s="74" t="s">
        <v>6211</v>
      </c>
    </row>
    <row r="8587" spans="1:1">
      <c r="A8587" s="74" t="s">
        <v>6211</v>
      </c>
    </row>
    <row r="8588" spans="1:1">
      <c r="A8588" s="149">
        <v>45631</v>
      </c>
    </row>
    <row r="8589" spans="1:1">
      <c r="A8589" s="149">
        <v>45631</v>
      </c>
    </row>
    <row r="8590" spans="1:1">
      <c r="A8590" s="74" t="s">
        <v>3235</v>
      </c>
    </row>
    <row r="8592" spans="1:1">
      <c r="A8592" s="74" t="s">
        <v>2724</v>
      </c>
    </row>
    <row r="8593" spans="1:1">
      <c r="A8593" s="74" t="s">
        <v>6212</v>
      </c>
    </row>
    <row r="8594" spans="1:1">
      <c r="A8594" s="74" t="s">
        <v>6213</v>
      </c>
    </row>
    <row r="8595" spans="1:1">
      <c r="A8595" s="74" t="s">
        <v>6214</v>
      </c>
    </row>
    <row r="8596" spans="1:1">
      <c r="A8596" s="149">
        <v>45631</v>
      </c>
    </row>
    <row r="8597" spans="1:1">
      <c r="A8597" s="149">
        <v>45631</v>
      </c>
    </row>
    <row r="8598" spans="1:1">
      <c r="A8598" s="74" t="s">
        <v>2787</v>
      </c>
    </row>
    <row r="8600" spans="1:1">
      <c r="A8600" s="74" t="s">
        <v>2724</v>
      </c>
    </row>
    <row r="8601" spans="1:1">
      <c r="A8601" s="74" t="s">
        <v>6215</v>
      </c>
    </row>
    <row r="8602" spans="1:1">
      <c r="A8602" s="74" t="s">
        <v>6216</v>
      </c>
    </row>
    <row r="8603" spans="1:1">
      <c r="A8603" s="74" t="s">
        <v>6217</v>
      </c>
    </row>
    <row r="8604" spans="1:1">
      <c r="A8604" s="149">
        <v>45631</v>
      </c>
    </row>
    <row r="8605" spans="1:1">
      <c r="A8605" s="149">
        <v>45631</v>
      </c>
    </row>
    <row r="8606" spans="1:1">
      <c r="A8606" s="74" t="s">
        <v>3286</v>
      </c>
    </row>
    <row r="8608" spans="1:1">
      <c r="A8608" s="74" t="s">
        <v>2724</v>
      </c>
    </row>
    <row r="8609" spans="1:1">
      <c r="A8609" s="74" t="s">
        <v>6218</v>
      </c>
    </row>
    <row r="8610" spans="1:1">
      <c r="A8610" s="74" t="s">
        <v>6219</v>
      </c>
    </row>
    <row r="8611" spans="1:1">
      <c r="A8611" s="74" t="s">
        <v>6220</v>
      </c>
    </row>
    <row r="8612" spans="1:1">
      <c r="A8612" s="149">
        <v>45631</v>
      </c>
    </row>
    <row r="8613" spans="1:1">
      <c r="A8613" s="149">
        <v>45631</v>
      </c>
    </row>
    <row r="8614" spans="1:1">
      <c r="A8614" s="74" t="s">
        <v>5240</v>
      </c>
    </row>
    <row r="8616" spans="1:1">
      <c r="A8616" s="74" t="s">
        <v>2724</v>
      </c>
    </row>
    <row r="8617" spans="1:1">
      <c r="A8617" s="74" t="s">
        <v>6221</v>
      </c>
    </row>
    <row r="8618" spans="1:1">
      <c r="A8618" s="74" t="s">
        <v>6222</v>
      </c>
    </row>
    <row r="8619" spans="1:1">
      <c r="A8619" s="74" t="s">
        <v>6223</v>
      </c>
    </row>
    <row r="8620" spans="1:1">
      <c r="A8620" s="149">
        <v>45631</v>
      </c>
    </row>
    <row r="8621" spans="1:1">
      <c r="A8621" s="149">
        <v>45631</v>
      </c>
    </row>
    <row r="8622" spans="1:1">
      <c r="A8622" s="74" t="s">
        <v>6224</v>
      </c>
    </row>
    <row r="8624" spans="1:1">
      <c r="A8624" s="74" t="s">
        <v>2724</v>
      </c>
    </row>
    <row r="8625" spans="1:1">
      <c r="A8625" s="74" t="s">
        <v>6225</v>
      </c>
    </row>
    <row r="8626" spans="1:1">
      <c r="A8626" s="74" t="s">
        <v>6226</v>
      </c>
    </row>
    <row r="8627" spans="1:1">
      <c r="A8627" s="74" t="s">
        <v>6227</v>
      </c>
    </row>
    <row r="8628" spans="1:1">
      <c r="A8628" s="149">
        <v>45631</v>
      </c>
    </row>
    <row r="8629" spans="1:1">
      <c r="A8629" s="149">
        <v>45631</v>
      </c>
    </row>
    <row r="8630" spans="1:1">
      <c r="A8630" s="74" t="s">
        <v>3136</v>
      </c>
    </row>
    <row r="8632" spans="1:1">
      <c r="A8632" s="74" t="s">
        <v>2724</v>
      </c>
    </row>
    <row r="8633" spans="1:1">
      <c r="A8633" s="74" t="s">
        <v>6228</v>
      </c>
    </row>
    <row r="8634" spans="1:1">
      <c r="A8634" s="74" t="s">
        <v>6229</v>
      </c>
    </row>
    <row r="8635" spans="1:1">
      <c r="A8635" s="74" t="s">
        <v>6230</v>
      </c>
    </row>
    <row r="8636" spans="1:1">
      <c r="A8636" s="149">
        <v>45631</v>
      </c>
    </row>
    <row r="8637" spans="1:1">
      <c r="A8637" s="149">
        <v>45631</v>
      </c>
    </row>
    <row r="8638" spans="1:1">
      <c r="A8638" s="74" t="s">
        <v>6231</v>
      </c>
    </row>
    <row r="8640" spans="1:1">
      <c r="A8640" s="74" t="s">
        <v>2724</v>
      </c>
    </row>
    <row r="8641" spans="1:1">
      <c r="A8641" s="74" t="s">
        <v>6232</v>
      </c>
    </row>
    <row r="8642" spans="1:1">
      <c r="A8642" s="74" t="s">
        <v>6233</v>
      </c>
    </row>
    <row r="8643" spans="1:1">
      <c r="A8643" s="74" t="s">
        <v>6234</v>
      </c>
    </row>
    <row r="8644" spans="1:1">
      <c r="A8644" s="149">
        <v>45631</v>
      </c>
    </row>
    <row r="8645" spans="1:1">
      <c r="A8645" s="149">
        <v>45631</v>
      </c>
    </row>
    <row r="8646" spans="1:1">
      <c r="A8646" s="74" t="s">
        <v>6235</v>
      </c>
    </row>
    <row r="8648" spans="1:1">
      <c r="A8648" s="74" t="s">
        <v>2724</v>
      </c>
    </row>
    <row r="8649" spans="1:1">
      <c r="A8649" s="74" t="s">
        <v>6236</v>
      </c>
    </row>
    <row r="8650" spans="1:1">
      <c r="A8650" s="74" t="s">
        <v>6237</v>
      </c>
    </row>
    <row r="8651" spans="1:1">
      <c r="A8651" s="74" t="s">
        <v>6238</v>
      </c>
    </row>
    <row r="8652" spans="1:1">
      <c r="A8652" s="149">
        <v>45631</v>
      </c>
    </row>
    <row r="8653" spans="1:1">
      <c r="A8653" s="149">
        <v>45631</v>
      </c>
    </row>
    <row r="8654" spans="1:1">
      <c r="A8654" s="74" t="s">
        <v>6239</v>
      </c>
    </row>
    <row r="8656" spans="1:1">
      <c r="A8656" s="74" t="s">
        <v>2724</v>
      </c>
    </row>
    <row r="8657" spans="1:1">
      <c r="A8657" s="74" t="s">
        <v>6240</v>
      </c>
    </row>
    <row r="8658" spans="1:1">
      <c r="A8658" s="74" t="s">
        <v>6241</v>
      </c>
    </row>
    <row r="8659" spans="1:1">
      <c r="A8659" s="74" t="s">
        <v>6242</v>
      </c>
    </row>
    <row r="8660" spans="1:1">
      <c r="A8660" s="149">
        <v>45631</v>
      </c>
    </row>
    <row r="8661" spans="1:1">
      <c r="A8661" s="149">
        <v>45631</v>
      </c>
    </row>
    <row r="8662" spans="1:1">
      <c r="A8662" s="74" t="s">
        <v>6243</v>
      </c>
    </row>
    <row r="8664" spans="1:1">
      <c r="A8664" s="74" t="s">
        <v>2724</v>
      </c>
    </row>
    <row r="8665" spans="1:1">
      <c r="A8665" s="74" t="s">
        <v>6244</v>
      </c>
    </row>
    <row r="8666" spans="1:1">
      <c r="A8666" s="74" t="s">
        <v>6245</v>
      </c>
    </row>
    <row r="8667" spans="1:1">
      <c r="A8667" s="74" t="s">
        <v>6246</v>
      </c>
    </row>
    <row r="8668" spans="1:1">
      <c r="A8668" s="149">
        <v>45631</v>
      </c>
    </row>
    <row r="8669" spans="1:1">
      <c r="A8669" s="149">
        <v>45631</v>
      </c>
    </row>
    <row r="8670" spans="1:1">
      <c r="A8670" s="74" t="s">
        <v>6247</v>
      </c>
    </row>
    <row r="8672" spans="1:1">
      <c r="A8672" s="74" t="s">
        <v>2724</v>
      </c>
    </row>
    <row r="8673" spans="1:1">
      <c r="A8673" s="74" t="s">
        <v>6248</v>
      </c>
    </row>
    <row r="8674" spans="1:1">
      <c r="A8674" s="74" t="s">
        <v>6249</v>
      </c>
    </row>
    <row r="8675" spans="1:1">
      <c r="A8675" s="74" t="s">
        <v>6250</v>
      </c>
    </row>
    <row r="8676" spans="1:1">
      <c r="A8676" s="149">
        <v>45631</v>
      </c>
    </row>
    <row r="8677" spans="1:1">
      <c r="A8677" s="149">
        <v>45631</v>
      </c>
    </row>
    <row r="8678" spans="1:1">
      <c r="A8678" s="74" t="s">
        <v>6251</v>
      </c>
    </row>
    <row r="8680" spans="1:1">
      <c r="A8680" s="74" t="s">
        <v>2724</v>
      </c>
    </row>
    <row r="8681" spans="1:1">
      <c r="A8681" s="74" t="s">
        <v>6252</v>
      </c>
    </row>
    <row r="8682" spans="1:1">
      <c r="A8682" s="74" t="s">
        <v>6253</v>
      </c>
    </row>
    <row r="8683" spans="1:1">
      <c r="A8683" s="74" t="s">
        <v>6254</v>
      </c>
    </row>
    <row r="8684" spans="1:1">
      <c r="A8684" s="149">
        <v>45631</v>
      </c>
    </row>
    <row r="8685" spans="1:1">
      <c r="A8685" s="149">
        <v>45631</v>
      </c>
    </row>
    <row r="8686" spans="1:1">
      <c r="A8686" s="74" t="s">
        <v>6255</v>
      </c>
    </row>
    <row r="8688" spans="1:1">
      <c r="A8688" s="74" t="s">
        <v>2724</v>
      </c>
    </row>
    <row r="8689" spans="1:1">
      <c r="A8689" s="74" t="s">
        <v>6256</v>
      </c>
    </row>
    <row r="8690" spans="1:1">
      <c r="A8690" s="74" t="s">
        <v>6257</v>
      </c>
    </row>
    <row r="8691" spans="1:1">
      <c r="A8691" s="74" t="s">
        <v>6258</v>
      </c>
    </row>
    <row r="8692" spans="1:1">
      <c r="A8692" s="149">
        <v>45631</v>
      </c>
    </row>
    <row r="8693" spans="1:1">
      <c r="A8693" s="149">
        <v>45631</v>
      </c>
    </row>
    <row r="8694" spans="1:1">
      <c r="A8694" s="74" t="s">
        <v>6259</v>
      </c>
    </row>
    <row r="8696" spans="1:1">
      <c r="A8696" s="74" t="s">
        <v>2724</v>
      </c>
    </row>
    <row r="8697" spans="1:1">
      <c r="A8697" s="74" t="s">
        <v>6260</v>
      </c>
    </row>
    <row r="8698" spans="1:1">
      <c r="A8698" s="74" t="s">
        <v>6261</v>
      </c>
    </row>
    <row r="8699" spans="1:1">
      <c r="A8699" s="74" t="s">
        <v>6262</v>
      </c>
    </row>
    <row r="8700" spans="1:1">
      <c r="A8700" s="149">
        <v>45631</v>
      </c>
    </row>
    <row r="8701" spans="1:1">
      <c r="A8701" s="149">
        <v>45631</v>
      </c>
    </row>
    <row r="8702" spans="1:1">
      <c r="A8702" s="74" t="s">
        <v>6263</v>
      </c>
    </row>
    <row r="8704" spans="1:1">
      <c r="A8704" s="74" t="s">
        <v>2724</v>
      </c>
    </row>
    <row r="8705" spans="1:1">
      <c r="A8705" s="74" t="s">
        <v>6264</v>
      </c>
    </row>
    <row r="8706" spans="1:1">
      <c r="A8706" s="74" t="s">
        <v>6265</v>
      </c>
    </row>
    <row r="8707" spans="1:1">
      <c r="A8707" s="74" t="s">
        <v>6266</v>
      </c>
    </row>
    <row r="8708" spans="1:1">
      <c r="A8708" s="149">
        <v>45631</v>
      </c>
    </row>
    <row r="8709" spans="1:1">
      <c r="A8709" s="149">
        <v>45631</v>
      </c>
    </row>
    <row r="8710" spans="1:1">
      <c r="A8710" s="74" t="s">
        <v>6267</v>
      </c>
    </row>
    <row r="8712" spans="1:1">
      <c r="A8712" s="74" t="s">
        <v>2724</v>
      </c>
    </row>
    <row r="8713" spans="1:1">
      <c r="A8713" s="74" t="s">
        <v>6268</v>
      </c>
    </row>
    <row r="8714" spans="1:1">
      <c r="A8714" s="74" t="s">
        <v>6269</v>
      </c>
    </row>
    <row r="8715" spans="1:1">
      <c r="A8715" s="74" t="s">
        <v>6270</v>
      </c>
    </row>
    <row r="8716" spans="1:1">
      <c r="A8716" s="149">
        <v>45631</v>
      </c>
    </row>
    <row r="8717" spans="1:1">
      <c r="A8717" s="149">
        <v>45631</v>
      </c>
    </row>
    <row r="8718" spans="1:1">
      <c r="A8718" s="74" t="s">
        <v>5662</v>
      </c>
    </row>
    <row r="8720" spans="1:1">
      <c r="A8720" s="74" t="s">
        <v>2724</v>
      </c>
    </row>
    <row r="8721" spans="1:1">
      <c r="A8721" s="74" t="s">
        <v>6271</v>
      </c>
    </row>
    <row r="8722" spans="1:1">
      <c r="A8722" s="74" t="s">
        <v>6272</v>
      </c>
    </row>
    <row r="8723" spans="1:1">
      <c r="A8723" s="74" t="s">
        <v>6273</v>
      </c>
    </row>
    <row r="8724" spans="1:1">
      <c r="A8724" s="149">
        <v>45631</v>
      </c>
    </row>
    <row r="8725" spans="1:1">
      <c r="A8725" s="149">
        <v>45631</v>
      </c>
    </row>
    <row r="8726" spans="1:1">
      <c r="A8726" s="74" t="s">
        <v>6274</v>
      </c>
    </row>
    <row r="8728" spans="1:1">
      <c r="A8728" s="74" t="s">
        <v>2724</v>
      </c>
    </row>
    <row r="8729" spans="1:1">
      <c r="A8729" s="74" t="s">
        <v>6275</v>
      </c>
    </row>
    <row r="8730" spans="1:1">
      <c r="A8730" s="74" t="s">
        <v>6276</v>
      </c>
    </row>
    <row r="8731" spans="1:1">
      <c r="A8731" s="74" t="s">
        <v>6277</v>
      </c>
    </row>
    <row r="8732" spans="1:1">
      <c r="A8732" s="149">
        <v>45631</v>
      </c>
    </row>
    <row r="8733" spans="1:1">
      <c r="A8733" s="149">
        <v>45631</v>
      </c>
    </row>
    <row r="8734" spans="1:1">
      <c r="A8734" s="74" t="s">
        <v>4232</v>
      </c>
    </row>
    <row r="8736" spans="1:1">
      <c r="A8736" s="74" t="s">
        <v>2724</v>
      </c>
    </row>
    <row r="8737" spans="1:1">
      <c r="A8737" s="74" t="s">
        <v>6278</v>
      </c>
    </row>
    <row r="8738" spans="1:1">
      <c r="A8738" s="74" t="s">
        <v>6279</v>
      </c>
    </row>
    <row r="8739" spans="1:1">
      <c r="A8739" s="74" t="s">
        <v>6279</v>
      </c>
    </row>
    <row r="8740" spans="1:1">
      <c r="A8740" s="149">
        <v>45631</v>
      </c>
    </row>
    <row r="8741" spans="1:1">
      <c r="A8741" s="149">
        <v>45631</v>
      </c>
    </row>
    <row r="8742" spans="1:1">
      <c r="A8742" s="74" t="s">
        <v>3235</v>
      </c>
    </row>
    <row r="8744" spans="1:1">
      <c r="A8744" s="74" t="s">
        <v>2724</v>
      </c>
    </row>
    <row r="8745" spans="1:1">
      <c r="A8745" s="74" t="s">
        <v>6280</v>
      </c>
    </row>
    <row r="8746" spans="1:1">
      <c r="A8746" s="74" t="s">
        <v>6281</v>
      </c>
    </row>
    <row r="8747" spans="1:1">
      <c r="A8747" s="74" t="s">
        <v>6282</v>
      </c>
    </row>
    <row r="8748" spans="1:1">
      <c r="A8748" s="149">
        <v>45631</v>
      </c>
    </row>
    <row r="8749" spans="1:1">
      <c r="A8749" s="149">
        <v>45631</v>
      </c>
    </row>
    <row r="8750" spans="1:1">
      <c r="A8750" s="74" t="s">
        <v>6283</v>
      </c>
    </row>
    <row r="8752" spans="1:1">
      <c r="A8752" s="74" t="s">
        <v>2724</v>
      </c>
    </row>
    <row r="8753" spans="1:1">
      <c r="A8753" s="74" t="s">
        <v>6284</v>
      </c>
    </row>
    <row r="8754" spans="1:1">
      <c r="A8754" s="74" t="s">
        <v>6285</v>
      </c>
    </row>
    <row r="8755" spans="1:1">
      <c r="A8755" s="74" t="s">
        <v>6286</v>
      </c>
    </row>
    <row r="8756" spans="1:1">
      <c r="A8756" s="149">
        <v>45631</v>
      </c>
    </row>
    <row r="8757" spans="1:1">
      <c r="A8757" s="149">
        <v>45631</v>
      </c>
    </row>
    <row r="8758" spans="1:1">
      <c r="A8758" s="74" t="s">
        <v>6287</v>
      </c>
    </row>
    <row r="8760" spans="1:1">
      <c r="A8760" s="74" t="s">
        <v>2724</v>
      </c>
    </row>
    <row r="8761" spans="1:1">
      <c r="A8761" s="74" t="s">
        <v>6288</v>
      </c>
    </row>
    <row r="8762" spans="1:1">
      <c r="A8762" s="74" t="s">
        <v>6289</v>
      </c>
    </row>
    <row r="8763" spans="1:1">
      <c r="A8763" s="74" t="s">
        <v>6290</v>
      </c>
    </row>
    <row r="8764" spans="1:1">
      <c r="A8764" s="149">
        <v>45631</v>
      </c>
    </row>
    <row r="8765" spans="1:1">
      <c r="A8765" s="149">
        <v>45631</v>
      </c>
    </row>
    <row r="8766" spans="1:1">
      <c r="A8766" s="74" t="s">
        <v>6291</v>
      </c>
    </row>
    <row r="8768" spans="1:1">
      <c r="A8768" s="74" t="s">
        <v>2724</v>
      </c>
    </row>
    <row r="8769" spans="1:1">
      <c r="A8769" s="74" t="s">
        <v>6292</v>
      </c>
    </row>
    <row r="8770" spans="1:1">
      <c r="A8770" s="74" t="s">
        <v>6293</v>
      </c>
    </row>
    <row r="8771" spans="1:1">
      <c r="A8771" s="74" t="s">
        <v>6294</v>
      </c>
    </row>
    <row r="8772" spans="1:1">
      <c r="A8772" s="149">
        <v>45631</v>
      </c>
    </row>
    <row r="8773" spans="1:1">
      <c r="A8773" s="149">
        <v>45631</v>
      </c>
    </row>
    <row r="8774" spans="1:1">
      <c r="A8774" s="74" t="s">
        <v>6295</v>
      </c>
    </row>
    <row r="8776" spans="1:1">
      <c r="A8776" s="74" t="s">
        <v>2724</v>
      </c>
    </row>
    <row r="8777" spans="1:1">
      <c r="A8777" s="74" t="s">
        <v>6296</v>
      </c>
    </row>
    <row r="8778" spans="1:1">
      <c r="A8778" s="74" t="s">
        <v>6297</v>
      </c>
    </row>
    <row r="8779" spans="1:1">
      <c r="A8779" s="74" t="s">
        <v>6298</v>
      </c>
    </row>
    <row r="8780" spans="1:1">
      <c r="A8780" s="149">
        <v>45631</v>
      </c>
    </row>
    <row r="8781" spans="1:1">
      <c r="A8781" s="149">
        <v>45631</v>
      </c>
    </row>
    <row r="8782" spans="1:1">
      <c r="A8782" s="74" t="s">
        <v>6299</v>
      </c>
    </row>
    <row r="8784" spans="1:1">
      <c r="A8784" s="74" t="s">
        <v>2724</v>
      </c>
    </row>
    <row r="8785" spans="1:1">
      <c r="A8785" s="74" t="s">
        <v>6300</v>
      </c>
    </row>
    <row r="8786" spans="1:1">
      <c r="A8786" s="74" t="s">
        <v>6301</v>
      </c>
    </row>
    <row r="8787" spans="1:1">
      <c r="A8787" s="74" t="s">
        <v>6302</v>
      </c>
    </row>
    <row r="8788" spans="1:1">
      <c r="A8788" s="149">
        <v>45631</v>
      </c>
    </row>
    <row r="8789" spans="1:1">
      <c r="A8789" s="149">
        <v>45631</v>
      </c>
    </row>
    <row r="8790" spans="1:1">
      <c r="A8790" s="74" t="s">
        <v>6303</v>
      </c>
    </row>
    <row r="8792" spans="1:1">
      <c r="A8792" s="74" t="s">
        <v>2724</v>
      </c>
    </row>
    <row r="8793" spans="1:1">
      <c r="A8793" s="74" t="s">
        <v>6304</v>
      </c>
    </row>
    <row r="8794" spans="1:1">
      <c r="A8794" s="74" t="s">
        <v>6305</v>
      </c>
    </row>
    <row r="8795" spans="1:1">
      <c r="A8795" s="74" t="s">
        <v>6306</v>
      </c>
    </row>
    <row r="8796" spans="1:1">
      <c r="A8796" s="149">
        <v>45631</v>
      </c>
    </row>
    <row r="8797" spans="1:1">
      <c r="A8797" s="149">
        <v>45631</v>
      </c>
    </row>
    <row r="8798" spans="1:1">
      <c r="A8798" s="74" t="s">
        <v>6307</v>
      </c>
    </row>
    <row r="8800" spans="1:1">
      <c r="A8800" s="74" t="s">
        <v>2724</v>
      </c>
    </row>
    <row r="8801" spans="1:1">
      <c r="A8801" s="74" t="s">
        <v>6308</v>
      </c>
    </row>
    <row r="8802" spans="1:1">
      <c r="A8802" s="74" t="s">
        <v>6309</v>
      </c>
    </row>
    <row r="8803" spans="1:1">
      <c r="A8803" s="74" t="s">
        <v>6309</v>
      </c>
    </row>
    <row r="8804" spans="1:1">
      <c r="A8804" s="149">
        <v>45631</v>
      </c>
    </row>
    <row r="8805" spans="1:1">
      <c r="A8805" s="149">
        <v>45631</v>
      </c>
    </row>
    <row r="8806" spans="1:1">
      <c r="A8806" s="74" t="s">
        <v>3136</v>
      </c>
    </row>
    <row r="8808" spans="1:1">
      <c r="A8808" s="74" t="s">
        <v>2724</v>
      </c>
    </row>
    <row r="8809" spans="1:1">
      <c r="A8809" s="74" t="s">
        <v>6310</v>
      </c>
    </row>
    <row r="8810" spans="1:1">
      <c r="A8810" s="74" t="s">
        <v>6311</v>
      </c>
    </row>
    <row r="8811" spans="1:1">
      <c r="A8811" s="74" t="s">
        <v>6311</v>
      </c>
    </row>
    <row r="8812" spans="1:1">
      <c r="A8812" s="149">
        <v>45631</v>
      </c>
    </row>
    <row r="8813" spans="1:1">
      <c r="A8813" s="149">
        <v>45631</v>
      </c>
    </row>
    <row r="8814" spans="1:1">
      <c r="A8814" s="74" t="s">
        <v>6312</v>
      </c>
    </row>
    <row r="8816" spans="1:1">
      <c r="A8816" s="74" t="s">
        <v>2724</v>
      </c>
    </row>
    <row r="8817" spans="1:1">
      <c r="A8817" s="74" t="s">
        <v>6313</v>
      </c>
    </row>
    <row r="8818" spans="1:1">
      <c r="A8818" s="74" t="s">
        <v>6314</v>
      </c>
    </row>
    <row r="8819" spans="1:1">
      <c r="A8819" s="74" t="s">
        <v>1533</v>
      </c>
    </row>
    <row r="8820" spans="1:1">
      <c r="A8820" s="149">
        <v>45631</v>
      </c>
    </row>
    <row r="8821" spans="1:1">
      <c r="A8821" s="149">
        <v>45631</v>
      </c>
    </row>
    <row r="8822" spans="1:1">
      <c r="A8822" s="74" t="s">
        <v>6315</v>
      </c>
    </row>
    <row r="8824" spans="1:1">
      <c r="A8824" s="74" t="s">
        <v>2724</v>
      </c>
    </row>
    <row r="8825" spans="1:1">
      <c r="A8825" s="74" t="s">
        <v>6316</v>
      </c>
    </row>
    <row r="8826" spans="1:1">
      <c r="A8826" s="74" t="s">
        <v>6317</v>
      </c>
    </row>
    <row r="8827" spans="1:1">
      <c r="A8827" s="74" t="s">
        <v>6318</v>
      </c>
    </row>
    <row r="8828" spans="1:1">
      <c r="A8828" s="149">
        <v>45631</v>
      </c>
    </row>
    <row r="8829" spans="1:1">
      <c r="A8829" s="149">
        <v>45631</v>
      </c>
    </row>
    <row r="8830" spans="1:1">
      <c r="A8830" s="74" t="s">
        <v>6319</v>
      </c>
    </row>
    <row r="8832" spans="1:1">
      <c r="A8832" s="74" t="s">
        <v>2724</v>
      </c>
    </row>
    <row r="8833" spans="1:1">
      <c r="A8833" s="74" t="s">
        <v>6320</v>
      </c>
    </row>
    <row r="8834" spans="1:1">
      <c r="A8834" s="74" t="s">
        <v>6321</v>
      </c>
    </row>
    <row r="8835" spans="1:1">
      <c r="A8835" s="74" t="s">
        <v>6322</v>
      </c>
    </row>
    <row r="8836" spans="1:1">
      <c r="A8836" s="149">
        <v>45631</v>
      </c>
    </row>
    <row r="8837" spans="1:1">
      <c r="A8837" s="149">
        <v>45631</v>
      </c>
    </row>
    <row r="8838" spans="1:1">
      <c r="A8838" s="74" t="s">
        <v>3804</v>
      </c>
    </row>
    <row r="8840" spans="1:1">
      <c r="A8840" s="74" t="s">
        <v>2724</v>
      </c>
    </row>
    <row r="8841" spans="1:1">
      <c r="A8841" s="74" t="s">
        <v>6323</v>
      </c>
    </row>
    <row r="8842" spans="1:1">
      <c r="A8842" s="74" t="s">
        <v>6324</v>
      </c>
    </row>
    <row r="8843" spans="1:1">
      <c r="A8843" s="74" t="s">
        <v>6325</v>
      </c>
    </row>
    <row r="8844" spans="1:1">
      <c r="A8844" s="149">
        <v>45631</v>
      </c>
    </row>
    <row r="8845" spans="1:1">
      <c r="A8845" s="149">
        <v>45631</v>
      </c>
    </row>
    <row r="8846" spans="1:1">
      <c r="A8846" s="74" t="s">
        <v>4306</v>
      </c>
    </row>
    <row r="8848" spans="1:1">
      <c r="A8848" s="74" t="s">
        <v>2724</v>
      </c>
    </row>
    <row r="8849" spans="1:1">
      <c r="A8849" s="74" t="s">
        <v>6326</v>
      </c>
    </row>
    <row r="8850" spans="1:1">
      <c r="A8850" s="74" t="s">
        <v>6327</v>
      </c>
    </row>
    <row r="8851" spans="1:1">
      <c r="A8851" s="74" t="s">
        <v>6328</v>
      </c>
    </row>
    <row r="8852" spans="1:1">
      <c r="A8852" s="149">
        <v>45631</v>
      </c>
    </row>
    <row r="8853" spans="1:1">
      <c r="A8853" s="149">
        <v>45631</v>
      </c>
    </row>
    <row r="8854" spans="1:1">
      <c r="A8854" s="74" t="s">
        <v>6329</v>
      </c>
    </row>
    <row r="8856" spans="1:1">
      <c r="A8856" s="74" t="s">
        <v>2724</v>
      </c>
    </row>
    <row r="8857" spans="1:1">
      <c r="A8857" s="74" t="s">
        <v>6330</v>
      </c>
    </row>
    <row r="8858" spans="1:1">
      <c r="A8858" s="74" t="s">
        <v>6331</v>
      </c>
    </row>
    <row r="8859" spans="1:1">
      <c r="A8859" s="74" t="s">
        <v>6331</v>
      </c>
    </row>
    <row r="8860" spans="1:1">
      <c r="A8860" s="149">
        <v>45631</v>
      </c>
    </row>
    <row r="8861" spans="1:1">
      <c r="A8861" s="149">
        <v>45631</v>
      </c>
    </row>
    <row r="8862" spans="1:1">
      <c r="A8862" s="74" t="s">
        <v>4032</v>
      </c>
    </row>
    <row r="8864" spans="1:1">
      <c r="A8864" s="74" t="s">
        <v>2724</v>
      </c>
    </row>
    <row r="8865" spans="1:1">
      <c r="A8865" s="74" t="s">
        <v>6332</v>
      </c>
    </row>
    <row r="8866" spans="1:1">
      <c r="A8866" s="74" t="s">
        <v>6333</v>
      </c>
    </row>
    <row r="8867" spans="1:1">
      <c r="A8867" s="74" t="s">
        <v>6334</v>
      </c>
    </row>
    <row r="8868" spans="1:1">
      <c r="A8868" s="149">
        <v>45631</v>
      </c>
    </row>
    <row r="8869" spans="1:1">
      <c r="A8869" s="149">
        <v>45631</v>
      </c>
    </row>
    <row r="8870" spans="1:1">
      <c r="A8870" s="74" t="s">
        <v>6335</v>
      </c>
    </row>
    <row r="8872" spans="1:1">
      <c r="A8872" s="74" t="s">
        <v>2724</v>
      </c>
    </row>
    <row r="8873" spans="1:1">
      <c r="A8873" s="74" t="s">
        <v>6336</v>
      </c>
    </row>
    <row r="8874" spans="1:1">
      <c r="A8874" s="74" t="s">
        <v>6337</v>
      </c>
    </row>
    <row r="8875" spans="1:1">
      <c r="A8875" s="74" t="s">
        <v>6338</v>
      </c>
    </row>
    <row r="8876" spans="1:1">
      <c r="A8876" s="149">
        <v>45631</v>
      </c>
    </row>
    <row r="8877" spans="1:1">
      <c r="A8877" s="149">
        <v>45631</v>
      </c>
    </row>
    <row r="8878" spans="1:1">
      <c r="A8878" s="74" t="s">
        <v>6339</v>
      </c>
    </row>
    <row r="8880" spans="1:1">
      <c r="A8880" s="74" t="s">
        <v>2724</v>
      </c>
    </row>
    <row r="8881" spans="1:1">
      <c r="A8881" s="74" t="s">
        <v>6340</v>
      </c>
    </row>
    <row r="8882" spans="1:1">
      <c r="A8882" s="74" t="s">
        <v>6341</v>
      </c>
    </row>
    <row r="8883" spans="1:1">
      <c r="A8883" s="74" t="s">
        <v>6342</v>
      </c>
    </row>
    <row r="8884" spans="1:1">
      <c r="A8884" s="149">
        <v>45631</v>
      </c>
    </row>
    <row r="8885" spans="1:1">
      <c r="A8885" s="149">
        <v>45631</v>
      </c>
    </row>
    <row r="8886" spans="1:1">
      <c r="A8886" s="74" t="s">
        <v>6343</v>
      </c>
    </row>
    <row r="8888" spans="1:1">
      <c r="A8888" s="74" t="s">
        <v>2724</v>
      </c>
    </row>
    <row r="8889" spans="1:1">
      <c r="A8889" s="74" t="s">
        <v>6344</v>
      </c>
    </row>
    <row r="8890" spans="1:1">
      <c r="A8890" s="74" t="s">
        <v>6345</v>
      </c>
    </row>
    <row r="8891" spans="1:1">
      <c r="A8891" s="74" t="s">
        <v>6345</v>
      </c>
    </row>
    <row r="8892" spans="1:1">
      <c r="A8892" s="149">
        <v>45628</v>
      </c>
    </row>
    <row r="8893" spans="1:1">
      <c r="A8893" s="149">
        <v>45628</v>
      </c>
    </row>
    <row r="8894" spans="1:1">
      <c r="A8894" s="74" t="s">
        <v>6346</v>
      </c>
    </row>
    <row r="8896" spans="1:1">
      <c r="A8896" s="74" t="s">
        <v>2724</v>
      </c>
    </row>
    <row r="8897" spans="1:1">
      <c r="A8897" s="74" t="s">
        <v>6347</v>
      </c>
    </row>
    <row r="8898" spans="1:1">
      <c r="A8898" s="74" t="s">
        <v>6348</v>
      </c>
    </row>
    <row r="8899" spans="1:1">
      <c r="A8899" s="74" t="s">
        <v>6349</v>
      </c>
    </row>
    <row r="8900" spans="1:1">
      <c r="A8900" s="149">
        <v>45628</v>
      </c>
    </row>
    <row r="8901" spans="1:1">
      <c r="A8901" s="149">
        <v>45628</v>
      </c>
    </row>
    <row r="8902" spans="1:1">
      <c r="A8902" s="74" t="s">
        <v>6350</v>
      </c>
    </row>
    <row r="8904" spans="1:1">
      <c r="A8904" s="74" t="s">
        <v>2724</v>
      </c>
    </row>
    <row r="8905" spans="1:1">
      <c r="A8905" s="74" t="s">
        <v>6351</v>
      </c>
    </row>
    <row r="8906" spans="1:1">
      <c r="A8906" s="74" t="s">
        <v>6352</v>
      </c>
    </row>
    <row r="8907" spans="1:1">
      <c r="A8907" s="74" t="s">
        <v>6353</v>
      </c>
    </row>
    <row r="8908" spans="1:1">
      <c r="A8908" s="149">
        <v>45628</v>
      </c>
    </row>
    <row r="8909" spans="1:1">
      <c r="A8909" s="149">
        <v>45628</v>
      </c>
    </row>
    <row r="8910" spans="1:1">
      <c r="A8910" s="74" t="s">
        <v>6354</v>
      </c>
    </row>
    <row r="8912" spans="1:1">
      <c r="A8912" s="74" t="s">
        <v>2724</v>
      </c>
    </row>
    <row r="8913" spans="1:1">
      <c r="A8913" s="74" t="s">
        <v>6355</v>
      </c>
    </row>
    <row r="8914" spans="1:1">
      <c r="A8914" s="74" t="s">
        <v>6356</v>
      </c>
    </row>
    <row r="8915" spans="1:1">
      <c r="A8915" s="74" t="s">
        <v>6357</v>
      </c>
    </row>
    <row r="8916" spans="1:1">
      <c r="A8916" s="149">
        <v>45628</v>
      </c>
    </row>
    <row r="8917" spans="1:1">
      <c r="A8917" s="149">
        <v>45628</v>
      </c>
    </row>
    <row r="8918" spans="1:1">
      <c r="A8918" s="74" t="s">
        <v>5240</v>
      </c>
    </row>
    <row r="8920" spans="1:1">
      <c r="A8920" s="74" t="s">
        <v>2724</v>
      </c>
    </row>
    <row r="8921" spans="1:1">
      <c r="A8921" s="74" t="s">
        <v>6358</v>
      </c>
    </row>
    <row r="8922" spans="1:1">
      <c r="A8922" s="74" t="s">
        <v>6359</v>
      </c>
    </row>
    <row r="8923" spans="1:1">
      <c r="A8923" s="74" t="s">
        <v>6360</v>
      </c>
    </row>
    <row r="8924" spans="1:1">
      <c r="A8924" s="149">
        <v>45628</v>
      </c>
    </row>
    <row r="8925" spans="1:1">
      <c r="A8925" s="149">
        <v>45628</v>
      </c>
    </row>
    <row r="8926" spans="1:1">
      <c r="A8926" s="74" t="s">
        <v>3363</v>
      </c>
    </row>
    <row r="8928" spans="1:1">
      <c r="A8928" s="74" t="s">
        <v>2724</v>
      </c>
    </row>
    <row r="8929" spans="1:1">
      <c r="A8929" s="74" t="s">
        <v>6361</v>
      </c>
    </row>
    <row r="8930" spans="1:1">
      <c r="A8930" s="74" t="s">
        <v>6362</v>
      </c>
    </row>
    <row r="8931" spans="1:1">
      <c r="A8931" s="74" t="s">
        <v>6363</v>
      </c>
    </row>
    <row r="8932" spans="1:1">
      <c r="A8932" s="149">
        <v>45628</v>
      </c>
    </row>
    <row r="8933" spans="1:1">
      <c r="A8933" s="149">
        <v>45628</v>
      </c>
    </row>
    <row r="8934" spans="1:1">
      <c r="A8934" s="74" t="s">
        <v>6364</v>
      </c>
    </row>
    <row r="8936" spans="1:1">
      <c r="A8936" s="74" t="s">
        <v>2724</v>
      </c>
    </row>
    <row r="8937" spans="1:1">
      <c r="A8937" s="74" t="s">
        <v>6365</v>
      </c>
    </row>
    <row r="8938" spans="1:1">
      <c r="A8938" s="74" t="s">
        <v>6366</v>
      </c>
    </row>
    <row r="8939" spans="1:1">
      <c r="A8939" s="74" t="s">
        <v>6367</v>
      </c>
    </row>
    <row r="8940" spans="1:1">
      <c r="A8940" s="149">
        <v>45628</v>
      </c>
    </row>
    <row r="8941" spans="1:1">
      <c r="A8941" s="149">
        <v>45628</v>
      </c>
    </row>
    <row r="8942" spans="1:1">
      <c r="A8942" s="74" t="s">
        <v>6368</v>
      </c>
    </row>
    <row r="8944" spans="1:1">
      <c r="A8944" s="74" t="s">
        <v>2724</v>
      </c>
    </row>
    <row r="8945" spans="1:1">
      <c r="A8945" s="74" t="s">
        <v>6369</v>
      </c>
    </row>
    <row r="8946" spans="1:1">
      <c r="A8946" s="74" t="s">
        <v>6370</v>
      </c>
    </row>
    <row r="8947" spans="1:1">
      <c r="A8947" s="74" t="s">
        <v>6371</v>
      </c>
    </row>
    <row r="8948" spans="1:1">
      <c r="A8948" s="149">
        <v>45628</v>
      </c>
    </row>
    <row r="8949" spans="1:1">
      <c r="A8949" s="149">
        <v>45628</v>
      </c>
    </row>
    <row r="8950" spans="1:1">
      <c r="A8950" s="74" t="s">
        <v>5831</v>
      </c>
    </row>
    <row r="8952" spans="1:1">
      <c r="A8952" s="74" t="s">
        <v>2724</v>
      </c>
    </row>
    <row r="8953" spans="1:1">
      <c r="A8953" s="74" t="s">
        <v>6372</v>
      </c>
    </row>
    <row r="8954" spans="1:1">
      <c r="A8954" s="74" t="s">
        <v>6373</v>
      </c>
    </row>
    <row r="8955" spans="1:1">
      <c r="A8955" s="74" t="s">
        <v>6373</v>
      </c>
    </row>
    <row r="8956" spans="1:1">
      <c r="A8956" s="149">
        <v>45628</v>
      </c>
    </row>
    <row r="8957" spans="1:1">
      <c r="A8957" s="149">
        <v>45628</v>
      </c>
    </row>
    <row r="8958" spans="1:1">
      <c r="A8958" s="74" t="s">
        <v>6374</v>
      </c>
    </row>
    <row r="8960" spans="1:1">
      <c r="A8960" s="74" t="s">
        <v>2724</v>
      </c>
    </row>
    <row r="8961" spans="1:1">
      <c r="A8961" s="74" t="s">
        <v>6375</v>
      </c>
    </row>
    <row r="8962" spans="1:1">
      <c r="A8962" s="74" t="s">
        <v>6376</v>
      </c>
    </row>
    <row r="8963" spans="1:1">
      <c r="A8963" s="74" t="s">
        <v>6377</v>
      </c>
    </row>
    <row r="8964" spans="1:1">
      <c r="A8964" s="149">
        <v>45628</v>
      </c>
    </row>
    <row r="8965" spans="1:1">
      <c r="A8965" s="149">
        <v>45628</v>
      </c>
    </row>
    <row r="8966" spans="1:1">
      <c r="A8966" s="74" t="s">
        <v>6378</v>
      </c>
    </row>
    <row r="8968" spans="1:1">
      <c r="A8968" s="74" t="s">
        <v>2724</v>
      </c>
    </row>
    <row r="8969" spans="1:1">
      <c r="A8969" s="74" t="s">
        <v>6379</v>
      </c>
    </row>
    <row r="8970" spans="1:1">
      <c r="A8970" s="74" t="s">
        <v>6380</v>
      </c>
    </row>
    <row r="8971" spans="1:1">
      <c r="A8971" s="74" t="s">
        <v>6381</v>
      </c>
    </row>
    <row r="8972" spans="1:1">
      <c r="A8972" s="149">
        <v>45628</v>
      </c>
    </row>
    <row r="8973" spans="1:1">
      <c r="A8973" s="149">
        <v>45628</v>
      </c>
    </row>
    <row r="8974" spans="1:1">
      <c r="A8974" s="74" t="s">
        <v>3140</v>
      </c>
    </row>
    <row r="8976" spans="1:1">
      <c r="A8976" s="74" t="s">
        <v>2724</v>
      </c>
    </row>
    <row r="8977" spans="1:1">
      <c r="A8977" s="74" t="s">
        <v>6382</v>
      </c>
    </row>
    <row r="8978" spans="1:1">
      <c r="A8978" s="74" t="s">
        <v>6383</v>
      </c>
    </row>
    <row r="8979" spans="1:1">
      <c r="A8979" s="74" t="s">
        <v>6384</v>
      </c>
    </row>
    <row r="8980" spans="1:1">
      <c r="A8980" s="149">
        <v>45628</v>
      </c>
    </row>
    <row r="8981" spans="1:1">
      <c r="A8981" s="149">
        <v>45628</v>
      </c>
    </row>
    <row r="8982" spans="1:1">
      <c r="A8982" s="74" t="s">
        <v>6385</v>
      </c>
    </row>
    <row r="8984" spans="1:1">
      <c r="A8984" s="74" t="s">
        <v>2724</v>
      </c>
    </row>
    <row r="8985" spans="1:1">
      <c r="A8985" s="74" t="s">
        <v>6386</v>
      </c>
    </row>
    <row r="8986" spans="1:1">
      <c r="A8986" s="74" t="s">
        <v>6387</v>
      </c>
    </row>
    <row r="8987" spans="1:1">
      <c r="A8987" s="74" t="s">
        <v>6388</v>
      </c>
    </row>
    <row r="8988" spans="1:1">
      <c r="A8988" s="149">
        <v>45628</v>
      </c>
    </row>
    <row r="8989" spans="1:1">
      <c r="A8989" s="149">
        <v>45628</v>
      </c>
    </row>
    <row r="8990" spans="1:1">
      <c r="A8990" s="74" t="s">
        <v>6389</v>
      </c>
    </row>
    <row r="8992" spans="1:1">
      <c r="A8992" s="74" t="s">
        <v>2724</v>
      </c>
    </row>
    <row r="8993" spans="1:1">
      <c r="A8993" s="74" t="s">
        <v>6390</v>
      </c>
    </row>
    <row r="8994" spans="1:1">
      <c r="A8994" s="74" t="s">
        <v>6391</v>
      </c>
    </row>
    <row r="8995" spans="1:1">
      <c r="A8995" s="74" t="s">
        <v>6392</v>
      </c>
    </row>
    <row r="8996" spans="1:1">
      <c r="A8996" s="149">
        <v>45628</v>
      </c>
    </row>
    <row r="8997" spans="1:1">
      <c r="A8997" s="149">
        <v>45628</v>
      </c>
    </row>
    <row r="8998" spans="1:1">
      <c r="A8998" s="74" t="s">
        <v>6393</v>
      </c>
    </row>
    <row r="9000" spans="1:1">
      <c r="A9000" s="74" t="s">
        <v>2724</v>
      </c>
    </row>
    <row r="9001" spans="1:1">
      <c r="A9001" s="74" t="s">
        <v>6394</v>
      </c>
    </row>
    <row r="9002" spans="1:1">
      <c r="A9002" s="74" t="s">
        <v>6395</v>
      </c>
    </row>
    <row r="9003" spans="1:1">
      <c r="A9003" s="74" t="s">
        <v>6396</v>
      </c>
    </row>
    <row r="9004" spans="1:1">
      <c r="A9004" s="149">
        <v>45628</v>
      </c>
    </row>
    <row r="9005" spans="1:1">
      <c r="A9005" s="149">
        <v>45628</v>
      </c>
    </row>
    <row r="9006" spans="1:1">
      <c r="A9006" s="74" t="s">
        <v>3836</v>
      </c>
    </row>
    <row r="9008" spans="1:1">
      <c r="A9008" s="74" t="s">
        <v>2724</v>
      </c>
    </row>
    <row r="9009" spans="1:1">
      <c r="A9009" s="74" t="s">
        <v>6397</v>
      </c>
    </row>
    <row r="9010" spans="1:1">
      <c r="A9010" s="74" t="s">
        <v>6398</v>
      </c>
    </row>
    <row r="9011" spans="1:1">
      <c r="A9011" s="74" t="s">
        <v>6398</v>
      </c>
    </row>
    <row r="9012" spans="1:1">
      <c r="A9012" s="149">
        <v>45628</v>
      </c>
    </row>
    <row r="9013" spans="1:1">
      <c r="A9013" s="149">
        <v>45628</v>
      </c>
    </row>
    <row r="9014" spans="1:1">
      <c r="A9014" s="74" t="s">
        <v>6399</v>
      </c>
    </row>
    <row r="9016" spans="1:1">
      <c r="A9016" s="74" t="s">
        <v>2724</v>
      </c>
    </row>
    <row r="9017" spans="1:1">
      <c r="A9017" s="74" t="s">
        <v>6400</v>
      </c>
    </row>
    <row r="9018" spans="1:1">
      <c r="A9018" s="74" t="s">
        <v>6401</v>
      </c>
    </row>
    <row r="9019" spans="1:1">
      <c r="A9019" s="74" t="s">
        <v>6402</v>
      </c>
    </row>
    <row r="9020" spans="1:1">
      <c r="A9020" s="149">
        <v>45628</v>
      </c>
    </row>
    <row r="9021" spans="1:1">
      <c r="A9021" s="149">
        <v>45628</v>
      </c>
    </row>
    <row r="9022" spans="1:1">
      <c r="A9022" s="74" t="s">
        <v>6403</v>
      </c>
    </row>
    <row r="9024" spans="1:1">
      <c r="A9024" s="74" t="s">
        <v>2724</v>
      </c>
    </row>
    <row r="9025" spans="1:1">
      <c r="A9025" s="74" t="s">
        <v>6404</v>
      </c>
    </row>
    <row r="9026" spans="1:1">
      <c r="A9026" s="74" t="s">
        <v>6405</v>
      </c>
    </row>
    <row r="9027" spans="1:1">
      <c r="A9027" s="74" t="s">
        <v>6406</v>
      </c>
    </row>
    <row r="9028" spans="1:1">
      <c r="A9028" s="149">
        <v>45628</v>
      </c>
    </row>
    <row r="9029" spans="1:1">
      <c r="A9029" s="149">
        <v>45628</v>
      </c>
    </row>
    <row r="9030" spans="1:1">
      <c r="A9030" s="74" t="s">
        <v>6407</v>
      </c>
    </row>
    <row r="9032" spans="1:1">
      <c r="A9032" s="74" t="s">
        <v>2724</v>
      </c>
    </row>
    <row r="9033" spans="1:1">
      <c r="A9033" s="74" t="s">
        <v>6408</v>
      </c>
    </row>
    <row r="9034" spans="1:1">
      <c r="A9034" s="74" t="s">
        <v>6409</v>
      </c>
    </row>
    <row r="9035" spans="1:1">
      <c r="A9035" s="74" t="s">
        <v>6410</v>
      </c>
    </row>
    <row r="9036" spans="1:1">
      <c r="A9036" s="149">
        <v>45628</v>
      </c>
    </row>
    <row r="9037" spans="1:1">
      <c r="A9037" s="149">
        <v>45628</v>
      </c>
    </row>
    <row r="9038" spans="1:1">
      <c r="A9038" s="74" t="s">
        <v>6411</v>
      </c>
    </row>
    <row r="9040" spans="1:1">
      <c r="A9040" s="74" t="s">
        <v>2724</v>
      </c>
    </row>
    <row r="9041" spans="1:1">
      <c r="A9041" s="74" t="s">
        <v>6412</v>
      </c>
    </row>
    <row r="9042" spans="1:1">
      <c r="A9042" s="74" t="s">
        <v>6413</v>
      </c>
    </row>
    <row r="9043" spans="1:1">
      <c r="A9043" s="74" t="s">
        <v>6414</v>
      </c>
    </row>
    <row r="9044" spans="1:1">
      <c r="A9044" s="149">
        <v>45628</v>
      </c>
    </row>
    <row r="9045" spans="1:1">
      <c r="A9045" s="149">
        <v>45628</v>
      </c>
    </row>
    <row r="9046" spans="1:1">
      <c r="A9046" s="74" t="s">
        <v>6415</v>
      </c>
    </row>
    <row r="9048" spans="1:1">
      <c r="A9048" s="74" t="s">
        <v>2724</v>
      </c>
    </row>
    <row r="9049" spans="1:1">
      <c r="A9049" s="74" t="s">
        <v>6416</v>
      </c>
    </row>
    <row r="9050" spans="1:1">
      <c r="A9050" s="74" t="s">
        <v>6417</v>
      </c>
    </row>
    <row r="9051" spans="1:1">
      <c r="A9051" s="74" t="s">
        <v>6418</v>
      </c>
    </row>
    <row r="9052" spans="1:1">
      <c r="A9052" s="149">
        <v>45628</v>
      </c>
    </row>
    <row r="9053" spans="1:1">
      <c r="A9053" s="149">
        <v>45628</v>
      </c>
    </row>
    <row r="9054" spans="1:1">
      <c r="A9054" s="74" t="s">
        <v>6419</v>
      </c>
    </row>
    <row r="9056" spans="1:1">
      <c r="A9056" s="74" t="s">
        <v>2724</v>
      </c>
    </row>
    <row r="9057" spans="1:1">
      <c r="A9057" s="74" t="s">
        <v>6420</v>
      </c>
    </row>
    <row r="9058" spans="1:1">
      <c r="A9058" s="74" t="s">
        <v>6421</v>
      </c>
    </row>
    <row r="9059" spans="1:1">
      <c r="A9059" s="74" t="s">
        <v>6422</v>
      </c>
    </row>
    <row r="9060" spans="1:1">
      <c r="A9060" s="149">
        <v>45628</v>
      </c>
    </row>
    <row r="9061" spans="1:1">
      <c r="A9061" s="149">
        <v>45628</v>
      </c>
    </row>
    <row r="9062" spans="1:1">
      <c r="A9062" s="74" t="s">
        <v>6423</v>
      </c>
    </row>
    <row r="9064" spans="1:1">
      <c r="A9064" s="74" t="s">
        <v>2724</v>
      </c>
    </row>
    <row r="9065" spans="1:1">
      <c r="A9065" s="74" t="s">
        <v>6424</v>
      </c>
    </row>
    <row r="9066" spans="1:1">
      <c r="A9066" s="74" t="s">
        <v>6425</v>
      </c>
    </row>
    <row r="9067" spans="1:1">
      <c r="A9067" s="74" t="s">
        <v>6426</v>
      </c>
    </row>
    <row r="9068" spans="1:1">
      <c r="A9068" s="149">
        <v>45628</v>
      </c>
    </row>
    <row r="9069" spans="1:1">
      <c r="A9069" s="149">
        <v>45628</v>
      </c>
    </row>
    <row r="9070" spans="1:1">
      <c r="A9070" s="74" t="s">
        <v>6427</v>
      </c>
    </row>
    <row r="9072" spans="1:1">
      <c r="A9072" s="74" t="s">
        <v>2724</v>
      </c>
    </row>
    <row r="9073" spans="1:1">
      <c r="A9073" s="74" t="s">
        <v>6428</v>
      </c>
    </row>
    <row r="9074" spans="1:1">
      <c r="A9074" s="74" t="s">
        <v>6429</v>
      </c>
    </row>
    <row r="9075" spans="1:1">
      <c r="A9075" s="74" t="s">
        <v>6429</v>
      </c>
    </row>
    <row r="9076" spans="1:1">
      <c r="A9076" s="149">
        <v>45628</v>
      </c>
    </row>
    <row r="9077" spans="1:1">
      <c r="A9077" s="149">
        <v>45628</v>
      </c>
    </row>
    <row r="9078" spans="1:1">
      <c r="A9078" s="74" t="s">
        <v>2881</v>
      </c>
    </row>
    <row r="9080" spans="1:1">
      <c r="A9080" s="74" t="s">
        <v>2724</v>
      </c>
    </row>
    <row r="9081" spans="1:1">
      <c r="A9081" s="74" t="s">
        <v>6430</v>
      </c>
    </row>
    <row r="9082" spans="1:1">
      <c r="A9082" s="74" t="s">
        <v>6431</v>
      </c>
    </row>
    <row r="9083" spans="1:1">
      <c r="A9083" s="74" t="s">
        <v>6431</v>
      </c>
    </row>
    <row r="9084" spans="1:1">
      <c r="A9084" s="149">
        <v>45628</v>
      </c>
    </row>
    <row r="9085" spans="1:1">
      <c r="A9085" s="149">
        <v>45628</v>
      </c>
    </row>
    <row r="9086" spans="1:1">
      <c r="A9086" s="74" t="s">
        <v>6432</v>
      </c>
    </row>
    <row r="9088" spans="1:1">
      <c r="A9088" s="74" t="s">
        <v>2724</v>
      </c>
    </row>
    <row r="9089" spans="1:1">
      <c r="A9089" s="74" t="s">
        <v>6433</v>
      </c>
    </row>
    <row r="9090" spans="1:1">
      <c r="A9090" s="74" t="s">
        <v>6434</v>
      </c>
    </row>
    <row r="9091" spans="1:1">
      <c r="A9091" s="74" t="s">
        <v>6434</v>
      </c>
    </row>
    <row r="9092" spans="1:1">
      <c r="A9092" s="149">
        <v>45628</v>
      </c>
    </row>
    <row r="9093" spans="1:1">
      <c r="A9093" s="149">
        <v>45628</v>
      </c>
    </row>
    <row r="9094" spans="1:1">
      <c r="A9094" s="74" t="s">
        <v>4600</v>
      </c>
    </row>
    <row r="9096" spans="1:1">
      <c r="A9096" s="74" t="s">
        <v>2724</v>
      </c>
    </row>
    <row r="9097" spans="1:1">
      <c r="A9097" s="74" t="s">
        <v>6435</v>
      </c>
    </row>
    <row r="9098" spans="1:1">
      <c r="A9098" s="74" t="s">
        <v>6436</v>
      </c>
    </row>
    <row r="9099" spans="1:1">
      <c r="A9099" s="74" t="s">
        <v>6437</v>
      </c>
    </row>
    <row r="9100" spans="1:1">
      <c r="A9100" s="149">
        <v>45628</v>
      </c>
    </row>
    <row r="9101" spans="1:1">
      <c r="A9101" s="149">
        <v>45628</v>
      </c>
    </row>
    <row r="9102" spans="1:1">
      <c r="A9102" s="74" t="s">
        <v>6438</v>
      </c>
    </row>
    <row r="9104" spans="1:1">
      <c r="A9104" s="74" t="s">
        <v>2724</v>
      </c>
    </row>
    <row r="9105" spans="1:1">
      <c r="A9105" s="74" t="s">
        <v>6439</v>
      </c>
    </row>
    <row r="9106" spans="1:1">
      <c r="A9106" s="74" t="s">
        <v>6440</v>
      </c>
    </row>
    <row r="9107" spans="1:1">
      <c r="A9107" s="74" t="s">
        <v>6441</v>
      </c>
    </row>
    <row r="9108" spans="1:1">
      <c r="A9108" s="149">
        <v>45628</v>
      </c>
    </row>
    <row r="9109" spans="1:1">
      <c r="A9109" s="149">
        <v>45628</v>
      </c>
    </row>
    <row r="9110" spans="1:1">
      <c r="A9110" s="74" t="s">
        <v>6442</v>
      </c>
    </row>
    <row r="9112" spans="1:1">
      <c r="A9112" s="74" t="s">
        <v>2724</v>
      </c>
    </row>
    <row r="9113" spans="1:1">
      <c r="A9113" s="74" t="s">
        <v>6443</v>
      </c>
    </row>
    <row r="9114" spans="1:1">
      <c r="A9114" s="74" t="s">
        <v>6444</v>
      </c>
    </row>
    <row r="9115" spans="1:1">
      <c r="A9115" s="74" t="s">
        <v>6445</v>
      </c>
    </row>
    <row r="9116" spans="1:1">
      <c r="A9116" s="149">
        <v>45628</v>
      </c>
    </row>
    <row r="9117" spans="1:1">
      <c r="A9117" s="149">
        <v>45628</v>
      </c>
    </row>
    <row r="9118" spans="1:1">
      <c r="A9118" s="74" t="s">
        <v>6446</v>
      </c>
    </row>
    <row r="9120" spans="1:1">
      <c r="A9120" s="74" t="s">
        <v>2724</v>
      </c>
    </row>
    <row r="9121" spans="1:1">
      <c r="A9121" s="74" t="s">
        <v>6447</v>
      </c>
    </row>
    <row r="9122" spans="1:1">
      <c r="A9122" s="74" t="s">
        <v>6448</v>
      </c>
    </row>
    <row r="9123" spans="1:1">
      <c r="A9123" s="74" t="s">
        <v>6448</v>
      </c>
    </row>
    <row r="9124" spans="1:1">
      <c r="A9124" s="149">
        <v>45627</v>
      </c>
    </row>
    <row r="9125" spans="1:1">
      <c r="A9125" s="149">
        <v>45627</v>
      </c>
    </row>
    <row r="9126" spans="1:1">
      <c r="A9126" s="74" t="s">
        <v>6449</v>
      </c>
    </row>
    <row r="9128" spans="1:1">
      <c r="A9128" s="74" t="s">
        <v>2724</v>
      </c>
    </row>
    <row r="9129" spans="1:1">
      <c r="A9129" s="74" t="s">
        <v>6450</v>
      </c>
    </row>
    <row r="9130" spans="1:1">
      <c r="A9130" s="74" t="s">
        <v>6451</v>
      </c>
    </row>
    <row r="9131" spans="1:1">
      <c r="A9131" s="74" t="s">
        <v>6452</v>
      </c>
    </row>
    <row r="9132" spans="1:1">
      <c r="A9132" s="149">
        <v>45626</v>
      </c>
    </row>
    <row r="9133" spans="1:1">
      <c r="A9133" s="149">
        <v>45626</v>
      </c>
    </row>
    <row r="9134" spans="1:1">
      <c r="A9134" s="74" t="s">
        <v>6453</v>
      </c>
    </row>
    <row r="9136" spans="1:1">
      <c r="A9136" s="74" t="s">
        <v>2724</v>
      </c>
    </row>
    <row r="9137" spans="1:1">
      <c r="A9137" s="74" t="s">
        <v>6454</v>
      </c>
    </row>
    <row r="9138" spans="1:1">
      <c r="A9138" s="74" t="s">
        <v>6455</v>
      </c>
    </row>
    <row r="9139" spans="1:1">
      <c r="A9139" s="74" t="s">
        <v>6456</v>
      </c>
    </row>
    <row r="9140" spans="1:1">
      <c r="A9140" s="149">
        <v>45625</v>
      </c>
    </row>
    <row r="9141" spans="1:1">
      <c r="A9141" s="149">
        <v>45625</v>
      </c>
    </row>
    <row r="9142" spans="1:1">
      <c r="A9142" s="74" t="s">
        <v>6457</v>
      </c>
    </row>
    <row r="9144" spans="1:1">
      <c r="A9144" s="74" t="s">
        <v>2724</v>
      </c>
    </row>
    <row r="9145" spans="1:1">
      <c r="A9145" s="74" t="s">
        <v>6458</v>
      </c>
    </row>
    <row r="9146" spans="1:1">
      <c r="A9146" s="74" t="s">
        <v>6459</v>
      </c>
    </row>
    <row r="9147" spans="1:1">
      <c r="A9147" s="74" t="s">
        <v>6460</v>
      </c>
    </row>
    <row r="9148" spans="1:1">
      <c r="A9148" s="149">
        <v>45625</v>
      </c>
    </row>
    <row r="9149" spans="1:1">
      <c r="A9149" s="149">
        <v>45625</v>
      </c>
    </row>
    <row r="9150" spans="1:1">
      <c r="A9150" s="74" t="s">
        <v>6461</v>
      </c>
    </row>
    <row r="9152" spans="1:1">
      <c r="A9152" s="74" t="s">
        <v>2724</v>
      </c>
    </row>
    <row r="9153" spans="1:1">
      <c r="A9153" s="74" t="s">
        <v>6462</v>
      </c>
    </row>
    <row r="9154" spans="1:1">
      <c r="A9154" s="74" t="s">
        <v>6463</v>
      </c>
    </row>
    <row r="9155" spans="1:1">
      <c r="A9155" s="74" t="s">
        <v>6463</v>
      </c>
    </row>
    <row r="9156" spans="1:1">
      <c r="A9156" s="149">
        <v>45624</v>
      </c>
    </row>
    <row r="9157" spans="1:1">
      <c r="A9157" s="149">
        <v>45624</v>
      </c>
    </row>
    <row r="9158" spans="1:1">
      <c r="A9158" s="74" t="s">
        <v>6464</v>
      </c>
    </row>
    <row r="9160" spans="1:1">
      <c r="A9160" s="74" t="s">
        <v>2724</v>
      </c>
    </row>
    <row r="9161" spans="1:1">
      <c r="A9161" s="74" t="s">
        <v>6465</v>
      </c>
    </row>
    <row r="9162" spans="1:1">
      <c r="A9162" s="74" t="s">
        <v>6466</v>
      </c>
    </row>
    <row r="9163" spans="1:1">
      <c r="A9163" s="74" t="s">
        <v>6467</v>
      </c>
    </row>
    <row r="9164" spans="1:1">
      <c r="A9164" s="149">
        <v>45624</v>
      </c>
    </row>
    <row r="9165" spans="1:1">
      <c r="A9165" s="149">
        <v>45624</v>
      </c>
    </row>
    <row r="9166" spans="1:1">
      <c r="A9166" s="74" t="s">
        <v>6468</v>
      </c>
    </row>
    <row r="9168" spans="1:1">
      <c r="A9168" s="74" t="s">
        <v>2724</v>
      </c>
    </row>
    <row r="9169" spans="1:1">
      <c r="A9169" s="74" t="s">
        <v>6469</v>
      </c>
    </row>
    <row r="9170" spans="1:1">
      <c r="A9170" s="74" t="s">
        <v>6470</v>
      </c>
    </row>
    <row r="9171" spans="1:1">
      <c r="A9171" s="74" t="s">
        <v>6471</v>
      </c>
    </row>
    <row r="9172" spans="1:1">
      <c r="A9172" s="149">
        <v>45624</v>
      </c>
    </row>
    <row r="9173" spans="1:1">
      <c r="A9173" s="149">
        <v>45624</v>
      </c>
    </row>
    <row r="9174" spans="1:1">
      <c r="A9174" s="74" t="s">
        <v>6472</v>
      </c>
    </row>
    <row r="9176" spans="1:1">
      <c r="A9176" s="74" t="s">
        <v>2724</v>
      </c>
    </row>
    <row r="9177" spans="1:1">
      <c r="A9177" s="74" t="s">
        <v>6473</v>
      </c>
    </row>
    <row r="9178" spans="1:1">
      <c r="A9178" s="74" t="s">
        <v>6474</v>
      </c>
    </row>
    <row r="9179" spans="1:1">
      <c r="A9179" s="74" t="s">
        <v>6474</v>
      </c>
    </row>
    <row r="9180" spans="1:1">
      <c r="A9180" s="149">
        <v>45624</v>
      </c>
    </row>
    <row r="9181" spans="1:1">
      <c r="A9181" s="149">
        <v>45624</v>
      </c>
    </row>
    <row r="9182" spans="1:1">
      <c r="A9182" s="74" t="s">
        <v>6475</v>
      </c>
    </row>
    <row r="9184" spans="1:1">
      <c r="A9184" s="74" t="s">
        <v>2724</v>
      </c>
    </row>
    <row r="9185" spans="1:1">
      <c r="A9185" s="74" t="s">
        <v>6476</v>
      </c>
    </row>
    <row r="9186" spans="1:1">
      <c r="A9186" s="74" t="s">
        <v>6477</v>
      </c>
    </row>
    <row r="9187" spans="1:1">
      <c r="A9187" s="74" t="s">
        <v>6478</v>
      </c>
    </row>
    <row r="9188" spans="1:1">
      <c r="A9188" s="149">
        <v>45624</v>
      </c>
    </row>
    <row r="9189" spans="1:1">
      <c r="A9189" s="149">
        <v>45624</v>
      </c>
    </row>
    <row r="9190" spans="1:1">
      <c r="A9190" s="74" t="s">
        <v>6479</v>
      </c>
    </row>
    <row r="9192" spans="1:1">
      <c r="A9192" s="74" t="s">
        <v>2724</v>
      </c>
    </row>
    <row r="9193" spans="1:1">
      <c r="A9193" s="74" t="s">
        <v>6480</v>
      </c>
    </row>
    <row r="9194" spans="1:1">
      <c r="A9194" s="74" t="s">
        <v>6481</v>
      </c>
    </row>
    <row r="9195" spans="1:1">
      <c r="A9195" s="74" t="s">
        <v>6481</v>
      </c>
    </row>
    <row r="9196" spans="1:1">
      <c r="A9196" s="149">
        <v>45624</v>
      </c>
    </row>
    <row r="9197" spans="1:1">
      <c r="A9197" s="149">
        <v>45624</v>
      </c>
    </row>
    <row r="9198" spans="1:1">
      <c r="A9198" s="74" t="s">
        <v>6482</v>
      </c>
    </row>
    <row r="9200" spans="1:1">
      <c r="A9200" s="74" t="s">
        <v>2724</v>
      </c>
    </row>
    <row r="9201" spans="1:1">
      <c r="A9201" s="74" t="s">
        <v>6483</v>
      </c>
    </row>
    <row r="9202" spans="1:1">
      <c r="A9202" s="74" t="s">
        <v>6484</v>
      </c>
    </row>
    <row r="9203" spans="1:1">
      <c r="A9203" s="74" t="s">
        <v>6484</v>
      </c>
    </row>
    <row r="9204" spans="1:1">
      <c r="A9204" s="149">
        <v>45624</v>
      </c>
    </row>
    <row r="9205" spans="1:1">
      <c r="A9205" s="149">
        <v>45624</v>
      </c>
    </row>
    <row r="9206" spans="1:1">
      <c r="A9206" s="74" t="s">
        <v>5149</v>
      </c>
    </row>
    <row r="9208" spans="1:1">
      <c r="A9208" s="74" t="s">
        <v>2724</v>
      </c>
    </row>
    <row r="9209" spans="1:1">
      <c r="A9209" s="74" t="s">
        <v>6485</v>
      </c>
    </row>
    <row r="9210" spans="1:1">
      <c r="A9210" s="74" t="s">
        <v>6486</v>
      </c>
    </row>
    <row r="9211" spans="1:1">
      <c r="A9211" s="74" t="s">
        <v>6486</v>
      </c>
    </row>
    <row r="9212" spans="1:1">
      <c r="A9212" s="149">
        <v>45624</v>
      </c>
    </row>
    <row r="9213" spans="1:1">
      <c r="A9213" s="149">
        <v>45624</v>
      </c>
    </row>
    <row r="9214" spans="1:1">
      <c r="A9214" s="74" t="s">
        <v>2982</v>
      </c>
    </row>
    <row r="9216" spans="1:1">
      <c r="A9216" s="74" t="s">
        <v>2724</v>
      </c>
    </row>
    <row r="9217" spans="1:1">
      <c r="A9217" s="74" t="s">
        <v>6487</v>
      </c>
    </row>
    <row r="9218" spans="1:1">
      <c r="A9218" s="74" t="s">
        <v>6488</v>
      </c>
    </row>
    <row r="9219" spans="1:1">
      <c r="A9219" s="74" t="s">
        <v>6489</v>
      </c>
    </row>
    <row r="9220" spans="1:1">
      <c r="A9220" s="149">
        <v>45624</v>
      </c>
    </row>
    <row r="9221" spans="1:1">
      <c r="A9221" s="149">
        <v>45624</v>
      </c>
    </row>
    <row r="9222" spans="1:1">
      <c r="A9222" s="74" t="s">
        <v>6490</v>
      </c>
    </row>
    <row r="9224" spans="1:1">
      <c r="A9224" s="74" t="s">
        <v>2724</v>
      </c>
    </row>
    <row r="9225" spans="1:1">
      <c r="A9225" s="74" t="s">
        <v>6491</v>
      </c>
    </row>
    <row r="9226" spans="1:1">
      <c r="A9226" s="74" t="s">
        <v>6492</v>
      </c>
    </row>
    <row r="9227" spans="1:1">
      <c r="A9227" s="74" t="s">
        <v>6492</v>
      </c>
    </row>
    <row r="9228" spans="1:1">
      <c r="A9228" s="149">
        <v>45624</v>
      </c>
    </row>
    <row r="9229" spans="1:1">
      <c r="A9229" s="149">
        <v>45624</v>
      </c>
    </row>
    <row r="9230" spans="1:1">
      <c r="A9230" s="74" t="s">
        <v>6493</v>
      </c>
    </row>
    <row r="9232" spans="1:1">
      <c r="A9232" s="74" t="s">
        <v>2724</v>
      </c>
    </row>
    <row r="9233" spans="1:1">
      <c r="A9233" s="74" t="s">
        <v>6494</v>
      </c>
    </row>
    <row r="9234" spans="1:1">
      <c r="A9234" s="74" t="s">
        <v>6495</v>
      </c>
    </row>
    <row r="9235" spans="1:1">
      <c r="A9235" s="74" t="s">
        <v>6496</v>
      </c>
    </row>
    <row r="9236" spans="1:1">
      <c r="A9236" s="149">
        <v>45624</v>
      </c>
    </row>
    <row r="9237" spans="1:1">
      <c r="A9237" s="149">
        <v>45624</v>
      </c>
    </row>
    <row r="9238" spans="1:1">
      <c r="A9238" s="74" t="s">
        <v>3004</v>
      </c>
    </row>
    <row r="9240" spans="1:1">
      <c r="A9240" s="74" t="s">
        <v>2724</v>
      </c>
    </row>
    <row r="9241" spans="1:1">
      <c r="A9241" s="74" t="s">
        <v>6497</v>
      </c>
    </row>
    <row r="9242" spans="1:1">
      <c r="A9242" s="74" t="s">
        <v>6498</v>
      </c>
    </row>
    <row r="9243" spans="1:1">
      <c r="A9243" s="74" t="s">
        <v>6499</v>
      </c>
    </row>
    <row r="9244" spans="1:1">
      <c r="A9244" s="149">
        <v>45624</v>
      </c>
    </row>
    <row r="9245" spans="1:1">
      <c r="A9245" s="149">
        <v>45624</v>
      </c>
    </row>
    <row r="9246" spans="1:1">
      <c r="A9246" s="74" t="s">
        <v>6500</v>
      </c>
    </row>
    <row r="9248" spans="1:1">
      <c r="A9248" s="74" t="s">
        <v>2724</v>
      </c>
    </row>
    <row r="9249" spans="1:1">
      <c r="A9249" s="74" t="s">
        <v>6501</v>
      </c>
    </row>
    <row r="9250" spans="1:1">
      <c r="A9250" s="74" t="s">
        <v>6502</v>
      </c>
    </row>
    <row r="9251" spans="1:1">
      <c r="A9251" s="74" t="s">
        <v>6503</v>
      </c>
    </row>
    <row r="9252" spans="1:1">
      <c r="A9252" s="149">
        <v>45624</v>
      </c>
    </row>
    <row r="9253" spans="1:1">
      <c r="A9253" s="149">
        <v>45624</v>
      </c>
    </row>
    <row r="9254" spans="1:1">
      <c r="A9254" s="74" t="s">
        <v>5370</v>
      </c>
    </row>
    <row r="9256" spans="1:1">
      <c r="A9256" s="74" t="s">
        <v>2724</v>
      </c>
    </row>
    <row r="9257" spans="1:1">
      <c r="A9257" s="74" t="s">
        <v>6504</v>
      </c>
    </row>
    <row r="9258" spans="1:1">
      <c r="A9258" s="74" t="s">
        <v>6505</v>
      </c>
    </row>
    <row r="9259" spans="1:1">
      <c r="A9259" s="74" t="s">
        <v>6506</v>
      </c>
    </row>
    <row r="9260" spans="1:1">
      <c r="A9260" s="149">
        <v>45624</v>
      </c>
    </row>
    <row r="9261" spans="1:1">
      <c r="A9261" s="149">
        <v>45624</v>
      </c>
    </row>
    <row r="9262" spans="1:1">
      <c r="A9262" s="74" t="s">
        <v>6507</v>
      </c>
    </row>
    <row r="9264" spans="1:1">
      <c r="A9264" s="74" t="s">
        <v>2724</v>
      </c>
    </row>
    <row r="9265" spans="1:1">
      <c r="A9265" s="74" t="s">
        <v>6508</v>
      </c>
    </row>
    <row r="9266" spans="1:1">
      <c r="A9266" s="74" t="s">
        <v>6509</v>
      </c>
    </row>
    <row r="9267" spans="1:1">
      <c r="A9267" s="74" t="s">
        <v>6510</v>
      </c>
    </row>
    <row r="9268" spans="1:1">
      <c r="A9268" s="149">
        <v>45624</v>
      </c>
    </row>
    <row r="9269" spans="1:1">
      <c r="A9269" s="149">
        <v>45624</v>
      </c>
    </row>
    <row r="9270" spans="1:1">
      <c r="A9270" s="74" t="s">
        <v>6511</v>
      </c>
    </row>
    <row r="9272" spans="1:1">
      <c r="A9272" s="74" t="s">
        <v>2724</v>
      </c>
    </row>
    <row r="9273" spans="1:1">
      <c r="A9273" s="74" t="s">
        <v>6512</v>
      </c>
    </row>
    <row r="9274" spans="1:1">
      <c r="A9274" s="74" t="s">
        <v>6513</v>
      </c>
    </row>
    <row r="9275" spans="1:1">
      <c r="A9275" s="74" t="s">
        <v>6514</v>
      </c>
    </row>
    <row r="9276" spans="1:1">
      <c r="A9276" s="149">
        <v>45624</v>
      </c>
    </row>
    <row r="9277" spans="1:1">
      <c r="A9277" s="149">
        <v>45624</v>
      </c>
    </row>
    <row r="9278" spans="1:1">
      <c r="A9278" s="74" t="s">
        <v>3411</v>
      </c>
    </row>
    <row r="9280" spans="1:1">
      <c r="A9280" s="74" t="s">
        <v>2724</v>
      </c>
    </row>
    <row r="9281" spans="1:1">
      <c r="A9281" s="74" t="s">
        <v>6515</v>
      </c>
    </row>
    <row r="9282" spans="1:1">
      <c r="A9282" s="74" t="s">
        <v>6516</v>
      </c>
    </row>
    <row r="9283" spans="1:1">
      <c r="A9283" s="74" t="s">
        <v>6517</v>
      </c>
    </row>
    <row r="9284" spans="1:1">
      <c r="A9284" s="149">
        <v>45624</v>
      </c>
    </row>
    <row r="9285" spans="1:1">
      <c r="A9285" s="149">
        <v>45624</v>
      </c>
    </row>
    <row r="9286" spans="1:1">
      <c r="A9286" s="74" t="s">
        <v>6518</v>
      </c>
    </row>
    <row r="9288" spans="1:1">
      <c r="A9288" s="74" t="s">
        <v>2724</v>
      </c>
    </row>
    <row r="9289" spans="1:1">
      <c r="A9289" s="74" t="s">
        <v>6519</v>
      </c>
    </row>
    <row r="9290" spans="1:1">
      <c r="A9290" s="74" t="s">
        <v>6520</v>
      </c>
    </row>
    <row r="9291" spans="1:1">
      <c r="A9291" s="74" t="s">
        <v>6521</v>
      </c>
    </row>
    <row r="9292" spans="1:1">
      <c r="A9292" s="149">
        <v>45624</v>
      </c>
    </row>
    <row r="9293" spans="1:1">
      <c r="A9293" s="149">
        <v>45624</v>
      </c>
    </row>
    <row r="9294" spans="1:1">
      <c r="A9294" s="74" t="s">
        <v>5161</v>
      </c>
    </row>
    <row r="9296" spans="1:1">
      <c r="A9296" s="74" t="s">
        <v>2724</v>
      </c>
    </row>
    <row r="9297" spans="1:1">
      <c r="A9297" s="74" t="s">
        <v>6522</v>
      </c>
    </row>
    <row r="9298" spans="1:1">
      <c r="A9298" s="74" t="s">
        <v>6523</v>
      </c>
    </row>
    <row r="9299" spans="1:1">
      <c r="A9299" s="74" t="s">
        <v>6523</v>
      </c>
    </row>
    <row r="9300" spans="1:1">
      <c r="A9300" s="149">
        <v>45624</v>
      </c>
    </row>
    <row r="9301" spans="1:1">
      <c r="A9301" s="149">
        <v>45624</v>
      </c>
    </row>
    <row r="9302" spans="1:1">
      <c r="A9302" s="74" t="s">
        <v>6524</v>
      </c>
    </row>
    <row r="9304" spans="1:1">
      <c r="A9304" s="74" t="s">
        <v>2724</v>
      </c>
    </row>
    <row r="9305" spans="1:1">
      <c r="A9305" s="74" t="s">
        <v>6525</v>
      </c>
    </row>
    <row r="9306" spans="1:1">
      <c r="A9306" s="74" t="s">
        <v>6526</v>
      </c>
    </row>
    <row r="9307" spans="1:1">
      <c r="A9307" s="74" t="s">
        <v>6527</v>
      </c>
    </row>
    <row r="9308" spans="1:1">
      <c r="A9308" s="149">
        <v>45624</v>
      </c>
    </row>
    <row r="9309" spans="1:1">
      <c r="A9309" s="149">
        <v>45624</v>
      </c>
    </row>
    <row r="9310" spans="1:1">
      <c r="A9310" s="74" t="s">
        <v>3175</v>
      </c>
    </row>
    <row r="9312" spans="1:1">
      <c r="A9312" s="74" t="s">
        <v>2724</v>
      </c>
    </row>
    <row r="9313" spans="1:1">
      <c r="A9313" s="74" t="s">
        <v>6528</v>
      </c>
    </row>
    <row r="9314" spans="1:1">
      <c r="A9314" s="74" t="s">
        <v>6529</v>
      </c>
    </row>
    <row r="9315" spans="1:1">
      <c r="A9315" s="74" t="s">
        <v>6530</v>
      </c>
    </row>
    <row r="9316" spans="1:1">
      <c r="A9316" s="149">
        <v>45624</v>
      </c>
    </row>
    <row r="9317" spans="1:1">
      <c r="A9317" s="149">
        <v>45624</v>
      </c>
    </row>
    <row r="9318" spans="1:1">
      <c r="A9318" s="74" t="s">
        <v>6531</v>
      </c>
    </row>
    <row r="9320" spans="1:1">
      <c r="A9320" s="74" t="s">
        <v>2724</v>
      </c>
    </row>
    <row r="9321" spans="1:1">
      <c r="A9321" s="74" t="s">
        <v>6532</v>
      </c>
    </row>
    <row r="9322" spans="1:1">
      <c r="A9322" s="74" t="s">
        <v>6533</v>
      </c>
    </row>
    <row r="9323" spans="1:1">
      <c r="A9323" s="74" t="s">
        <v>6533</v>
      </c>
    </row>
    <row r="9324" spans="1:1">
      <c r="A9324" s="149">
        <v>45624</v>
      </c>
    </row>
    <row r="9325" spans="1:1">
      <c r="A9325" s="149">
        <v>45624</v>
      </c>
    </row>
    <row r="9326" spans="1:1">
      <c r="A9326" s="74" t="s">
        <v>6534</v>
      </c>
    </row>
    <row r="9328" spans="1:1">
      <c r="A9328" s="74" t="s">
        <v>2724</v>
      </c>
    </row>
    <row r="9329" spans="1:1">
      <c r="A9329" s="74" t="s">
        <v>6535</v>
      </c>
    </row>
    <row r="9330" spans="1:1">
      <c r="A9330" s="74" t="s">
        <v>6536</v>
      </c>
    </row>
    <row r="9331" spans="1:1">
      <c r="A9331" s="74" t="s">
        <v>6536</v>
      </c>
    </row>
    <row r="9332" spans="1:1">
      <c r="A9332" s="149">
        <v>45624</v>
      </c>
    </row>
    <row r="9333" spans="1:1">
      <c r="A9333" s="149">
        <v>45624</v>
      </c>
    </row>
    <row r="9334" spans="1:1">
      <c r="A9334" s="74" t="s">
        <v>6537</v>
      </c>
    </row>
    <row r="9336" spans="1:1">
      <c r="A9336" s="74" t="s">
        <v>2724</v>
      </c>
    </row>
    <row r="9337" spans="1:1">
      <c r="A9337" s="74" t="s">
        <v>6538</v>
      </c>
    </row>
    <row r="9338" spans="1:1">
      <c r="A9338" s="74" t="s">
        <v>6539</v>
      </c>
    </row>
    <row r="9339" spans="1:1">
      <c r="A9339" s="74" t="s">
        <v>6540</v>
      </c>
    </row>
    <row r="9340" spans="1:1">
      <c r="A9340" s="149">
        <v>45624</v>
      </c>
    </row>
    <row r="9341" spans="1:1">
      <c r="A9341" s="149">
        <v>45624</v>
      </c>
    </row>
    <row r="9342" spans="1:1">
      <c r="A9342" s="74" t="s">
        <v>6541</v>
      </c>
    </row>
    <row r="9344" spans="1:1">
      <c r="A9344" s="74" t="s">
        <v>2724</v>
      </c>
    </row>
    <row r="9345" spans="1:1">
      <c r="A9345" s="74" t="s">
        <v>6542</v>
      </c>
    </row>
    <row r="9346" spans="1:1">
      <c r="A9346" s="74" t="s">
        <v>6543</v>
      </c>
    </row>
    <row r="9347" spans="1:1">
      <c r="A9347" s="74" t="s">
        <v>6544</v>
      </c>
    </row>
    <row r="9348" spans="1:1">
      <c r="A9348" s="149">
        <v>45624</v>
      </c>
    </row>
    <row r="9349" spans="1:1">
      <c r="A9349" s="149">
        <v>45624</v>
      </c>
    </row>
    <row r="9350" spans="1:1">
      <c r="A9350" s="74" t="s">
        <v>6545</v>
      </c>
    </row>
    <row r="9352" spans="1:1">
      <c r="A9352" s="74" t="s">
        <v>2724</v>
      </c>
    </row>
    <row r="9353" spans="1:1">
      <c r="A9353" s="74" t="s">
        <v>6546</v>
      </c>
    </row>
    <row r="9354" spans="1:1">
      <c r="A9354" s="74" t="s">
        <v>6547</v>
      </c>
    </row>
    <row r="9355" spans="1:1">
      <c r="A9355" s="74" t="s">
        <v>6548</v>
      </c>
    </row>
    <row r="9356" spans="1:1">
      <c r="A9356" s="149">
        <v>45624</v>
      </c>
    </row>
    <row r="9357" spans="1:1">
      <c r="A9357" s="149">
        <v>45624</v>
      </c>
    </row>
    <row r="9358" spans="1:1">
      <c r="A9358" s="74" t="s">
        <v>4362</v>
      </c>
    </row>
    <row r="9360" spans="1:1">
      <c r="A9360" s="74" t="s">
        <v>2724</v>
      </c>
    </row>
    <row r="9361" spans="1:1">
      <c r="A9361" s="74" t="s">
        <v>6549</v>
      </c>
    </row>
    <row r="9362" spans="1:1">
      <c r="A9362" s="74" t="s">
        <v>6550</v>
      </c>
    </row>
    <row r="9363" spans="1:1">
      <c r="A9363" s="74" t="s">
        <v>6551</v>
      </c>
    </row>
    <row r="9364" spans="1:1">
      <c r="A9364" s="149">
        <v>45624</v>
      </c>
    </row>
    <row r="9365" spans="1:1">
      <c r="A9365" s="149">
        <v>45624</v>
      </c>
    </row>
    <row r="9366" spans="1:1">
      <c r="A9366" s="74" t="s">
        <v>6552</v>
      </c>
    </row>
    <row r="9368" spans="1:1">
      <c r="A9368" s="74" t="s">
        <v>2724</v>
      </c>
    </row>
    <row r="9369" spans="1:1">
      <c r="A9369" s="74" t="s">
        <v>6553</v>
      </c>
    </row>
    <row r="9370" spans="1:1">
      <c r="A9370" s="74" t="s">
        <v>6554</v>
      </c>
    </row>
    <row r="9371" spans="1:1">
      <c r="A9371" s="74" t="s">
        <v>6555</v>
      </c>
    </row>
    <row r="9372" spans="1:1">
      <c r="A9372" s="149">
        <v>45624</v>
      </c>
    </row>
    <row r="9373" spans="1:1">
      <c r="A9373" s="149">
        <v>45624</v>
      </c>
    </row>
    <row r="9374" spans="1:1">
      <c r="A9374" s="74" t="s">
        <v>6556</v>
      </c>
    </row>
    <row r="9376" spans="1:1">
      <c r="A9376" s="74" t="s">
        <v>2724</v>
      </c>
    </row>
    <row r="9377" spans="1:1">
      <c r="A9377" s="74" t="s">
        <v>6557</v>
      </c>
    </row>
    <row r="9378" spans="1:1">
      <c r="A9378" s="74" t="s">
        <v>6558</v>
      </c>
    </row>
    <row r="9379" spans="1:1">
      <c r="A9379" s="74" t="s">
        <v>6559</v>
      </c>
    </row>
    <row r="9380" spans="1:1">
      <c r="A9380" s="149">
        <v>45624</v>
      </c>
    </row>
    <row r="9381" spans="1:1">
      <c r="A9381" s="149">
        <v>45624</v>
      </c>
    </row>
    <row r="9382" spans="1:1">
      <c r="A9382" s="74" t="s">
        <v>6560</v>
      </c>
    </row>
    <row r="9384" spans="1:1">
      <c r="A9384" s="74" t="s">
        <v>2724</v>
      </c>
    </row>
    <row r="9385" spans="1:1">
      <c r="A9385" s="74" t="s">
        <v>6561</v>
      </c>
    </row>
    <row r="9386" spans="1:1">
      <c r="A9386" s="74" t="s">
        <v>6562</v>
      </c>
    </row>
    <row r="9387" spans="1:1">
      <c r="A9387" s="74" t="s">
        <v>6562</v>
      </c>
    </row>
    <row r="9388" spans="1:1">
      <c r="A9388" s="149">
        <v>45624</v>
      </c>
    </row>
    <row r="9389" spans="1:1">
      <c r="A9389" s="149">
        <v>45624</v>
      </c>
    </row>
    <row r="9390" spans="1:1">
      <c r="A9390" s="74" t="s">
        <v>6563</v>
      </c>
    </row>
    <row r="9392" spans="1:1">
      <c r="A9392" s="74" t="s">
        <v>2724</v>
      </c>
    </row>
    <row r="9393" spans="1:1">
      <c r="A9393" s="74" t="s">
        <v>6564</v>
      </c>
    </row>
    <row r="9394" spans="1:1">
      <c r="A9394" s="74" t="s">
        <v>6565</v>
      </c>
    </row>
    <row r="9395" spans="1:1">
      <c r="A9395" s="74" t="s">
        <v>6566</v>
      </c>
    </row>
    <row r="9396" spans="1:1">
      <c r="A9396" s="149">
        <v>45624</v>
      </c>
    </row>
    <row r="9397" spans="1:1">
      <c r="A9397" s="149">
        <v>45624</v>
      </c>
    </row>
    <row r="9398" spans="1:1">
      <c r="A9398" s="74" t="s">
        <v>6567</v>
      </c>
    </row>
    <row r="9400" spans="1:1">
      <c r="A9400" s="74" t="s">
        <v>2724</v>
      </c>
    </row>
    <row r="9401" spans="1:1">
      <c r="A9401" s="74" t="s">
        <v>6568</v>
      </c>
    </row>
    <row r="9402" spans="1:1">
      <c r="A9402" s="74" t="s">
        <v>6569</v>
      </c>
    </row>
    <row r="9403" spans="1:1">
      <c r="A9403" s="74" t="s">
        <v>6570</v>
      </c>
    </row>
    <row r="9404" spans="1:1">
      <c r="A9404" s="149">
        <v>45624</v>
      </c>
    </row>
    <row r="9405" spans="1:1">
      <c r="A9405" s="149">
        <v>45624</v>
      </c>
    </row>
    <row r="9406" spans="1:1">
      <c r="A9406" s="74" t="s">
        <v>4665</v>
      </c>
    </row>
    <row r="9408" spans="1:1">
      <c r="A9408" s="74" t="s">
        <v>2724</v>
      </c>
    </row>
    <row r="9409" spans="1:1">
      <c r="A9409" s="74" t="s">
        <v>6571</v>
      </c>
    </row>
    <row r="9410" spans="1:1">
      <c r="A9410" s="74" t="s">
        <v>6572</v>
      </c>
    </row>
    <row r="9411" spans="1:1">
      <c r="A9411" s="74" t="s">
        <v>6573</v>
      </c>
    </row>
    <row r="9412" spans="1:1">
      <c r="A9412" s="149">
        <v>45624</v>
      </c>
    </row>
    <row r="9413" spans="1:1">
      <c r="A9413" s="149">
        <v>45624</v>
      </c>
    </row>
    <row r="9414" spans="1:1">
      <c r="A9414" s="74" t="s">
        <v>6574</v>
      </c>
    </row>
    <row r="9416" spans="1:1">
      <c r="A9416" s="74" t="s">
        <v>2724</v>
      </c>
    </row>
    <row r="9417" spans="1:1">
      <c r="A9417" s="74" t="s">
        <v>6575</v>
      </c>
    </row>
    <row r="9418" spans="1:1">
      <c r="A9418" s="74" t="s">
        <v>6576</v>
      </c>
    </row>
    <row r="9419" spans="1:1">
      <c r="A9419" s="74" t="s">
        <v>6577</v>
      </c>
    </row>
    <row r="9420" spans="1:1">
      <c r="A9420" s="149">
        <v>45624</v>
      </c>
    </row>
    <row r="9421" spans="1:1">
      <c r="A9421" s="149">
        <v>45624</v>
      </c>
    </row>
    <row r="9422" spans="1:1">
      <c r="A9422" s="74" t="s">
        <v>3498</v>
      </c>
    </row>
    <row r="9424" spans="1:1">
      <c r="A9424" s="74" t="s">
        <v>2724</v>
      </c>
    </row>
    <row r="9425" spans="1:1">
      <c r="A9425" s="74" t="s">
        <v>6578</v>
      </c>
    </row>
    <row r="9426" spans="1:1">
      <c r="A9426" s="74" t="s">
        <v>6579</v>
      </c>
    </row>
    <row r="9427" spans="1:1">
      <c r="A9427" s="74" t="s">
        <v>6580</v>
      </c>
    </row>
    <row r="9428" spans="1:1">
      <c r="A9428" s="149">
        <v>45624</v>
      </c>
    </row>
    <row r="9429" spans="1:1">
      <c r="A9429" s="149">
        <v>45624</v>
      </c>
    </row>
    <row r="9430" spans="1:1">
      <c r="A9430" s="74" t="s">
        <v>3324</v>
      </c>
    </row>
    <row r="9432" spans="1:1">
      <c r="A9432" s="74" t="s">
        <v>2724</v>
      </c>
    </row>
    <row r="9433" spans="1:1">
      <c r="A9433" s="74" t="s">
        <v>6581</v>
      </c>
    </row>
    <row r="9434" spans="1:1">
      <c r="A9434" s="74" t="s">
        <v>6582</v>
      </c>
    </row>
    <row r="9435" spans="1:1">
      <c r="A9435" s="74" t="s">
        <v>6583</v>
      </c>
    </row>
    <row r="9436" spans="1:1">
      <c r="A9436" s="149">
        <v>45624</v>
      </c>
    </row>
    <row r="9437" spans="1:1">
      <c r="A9437" s="149">
        <v>45624</v>
      </c>
    </row>
    <row r="9438" spans="1:1">
      <c r="A9438" s="74" t="s">
        <v>6584</v>
      </c>
    </row>
    <row r="9440" spans="1:1">
      <c r="A9440" s="74" t="s">
        <v>2724</v>
      </c>
    </row>
    <row r="9441" spans="1:1">
      <c r="A9441" s="74" t="s">
        <v>6585</v>
      </c>
    </row>
    <row r="9442" spans="1:1">
      <c r="A9442" s="74" t="s">
        <v>6586</v>
      </c>
    </row>
    <row r="9443" spans="1:1">
      <c r="A9443" s="74" t="s">
        <v>6587</v>
      </c>
    </row>
    <row r="9444" spans="1:1">
      <c r="A9444" s="149">
        <v>45624</v>
      </c>
    </row>
    <row r="9445" spans="1:1">
      <c r="A9445" s="149">
        <v>45624</v>
      </c>
    </row>
    <row r="9446" spans="1:1">
      <c r="A9446" s="74" t="s">
        <v>6588</v>
      </c>
    </row>
    <row r="9448" spans="1:1">
      <c r="A9448" s="74" t="s">
        <v>2724</v>
      </c>
    </row>
    <row r="9449" spans="1:1">
      <c r="A9449" s="74" t="s">
        <v>6589</v>
      </c>
    </row>
    <row r="9450" spans="1:1">
      <c r="A9450" s="74" t="s">
        <v>6590</v>
      </c>
    </row>
    <row r="9451" spans="1:1">
      <c r="A9451" s="74" t="s">
        <v>6590</v>
      </c>
    </row>
    <row r="9452" spans="1:1">
      <c r="A9452" s="149">
        <v>45624</v>
      </c>
    </row>
    <row r="9453" spans="1:1">
      <c r="A9453" s="149">
        <v>45624</v>
      </c>
    </row>
    <row r="9454" spans="1:1">
      <c r="A9454" s="74" t="s">
        <v>6591</v>
      </c>
    </row>
    <row r="9456" spans="1:1">
      <c r="A9456" s="74" t="s">
        <v>2724</v>
      </c>
    </row>
    <row r="9457" spans="1:1">
      <c r="A9457" s="74" t="s">
        <v>6592</v>
      </c>
    </row>
    <row r="9458" spans="1:1">
      <c r="A9458" s="74" t="s">
        <v>6593</v>
      </c>
    </row>
    <row r="9459" spans="1:1">
      <c r="A9459" s="74" t="s">
        <v>6594</v>
      </c>
    </row>
    <row r="9460" spans="1:1">
      <c r="A9460" s="149">
        <v>45624</v>
      </c>
    </row>
    <row r="9461" spans="1:1">
      <c r="A9461" s="149">
        <v>45624</v>
      </c>
    </row>
    <row r="9462" spans="1:1">
      <c r="A9462" s="74" t="s">
        <v>6595</v>
      </c>
    </row>
    <row r="9464" spans="1:1">
      <c r="A9464" s="74" t="s">
        <v>2724</v>
      </c>
    </row>
    <row r="9465" spans="1:1">
      <c r="A9465" s="74" t="s">
        <v>6596</v>
      </c>
    </row>
    <row r="9466" spans="1:1">
      <c r="A9466" s="74" t="s">
        <v>6597</v>
      </c>
    </row>
    <row r="9467" spans="1:1">
      <c r="A9467" s="74" t="s">
        <v>6598</v>
      </c>
    </row>
    <row r="9468" spans="1:1">
      <c r="A9468" s="149">
        <v>45624</v>
      </c>
    </row>
    <row r="9469" spans="1:1">
      <c r="A9469" s="149">
        <v>45624</v>
      </c>
    </row>
    <row r="9470" spans="1:1">
      <c r="A9470" s="74" t="s">
        <v>6599</v>
      </c>
    </row>
    <row r="9472" spans="1:1">
      <c r="A9472" s="74" t="s">
        <v>2724</v>
      </c>
    </row>
    <row r="9473" spans="1:1">
      <c r="A9473" s="74" t="s">
        <v>6600</v>
      </c>
    </row>
    <row r="9474" spans="1:1">
      <c r="A9474" s="74" t="s">
        <v>6601</v>
      </c>
    </row>
    <row r="9475" spans="1:1">
      <c r="A9475" s="74" t="s">
        <v>6602</v>
      </c>
    </row>
    <row r="9476" spans="1:1">
      <c r="A9476" s="149">
        <v>45624</v>
      </c>
    </row>
    <row r="9477" spans="1:1">
      <c r="A9477" s="149">
        <v>45624</v>
      </c>
    </row>
    <row r="9478" spans="1:1">
      <c r="A9478" s="74" t="s">
        <v>6603</v>
      </c>
    </row>
    <row r="9480" spans="1:1">
      <c r="A9480" s="74" t="s">
        <v>2724</v>
      </c>
    </row>
    <row r="9481" spans="1:1">
      <c r="A9481" s="74" t="s">
        <v>6604</v>
      </c>
    </row>
    <row r="9482" spans="1:1">
      <c r="A9482" s="74" t="s">
        <v>6605</v>
      </c>
    </row>
    <row r="9483" spans="1:1">
      <c r="A9483" s="74" t="s">
        <v>6606</v>
      </c>
    </row>
    <row r="9484" spans="1:1">
      <c r="A9484" s="149">
        <v>45624</v>
      </c>
    </row>
    <row r="9485" spans="1:1">
      <c r="A9485" s="149">
        <v>45624</v>
      </c>
    </row>
    <row r="9486" spans="1:1">
      <c r="A9486" s="74" t="s">
        <v>4759</v>
      </c>
    </row>
    <row r="9488" spans="1:1">
      <c r="A9488" s="74" t="s">
        <v>2724</v>
      </c>
    </row>
    <row r="9489" spans="1:1">
      <c r="A9489" s="74" t="s">
        <v>6607</v>
      </c>
    </row>
    <row r="9490" spans="1:1">
      <c r="A9490" s="74" t="s">
        <v>6608</v>
      </c>
    </row>
    <row r="9491" spans="1:1">
      <c r="A9491" s="74" t="s">
        <v>6609</v>
      </c>
    </row>
    <row r="9492" spans="1:1">
      <c r="A9492" s="149">
        <v>45624</v>
      </c>
    </row>
    <row r="9493" spans="1:1">
      <c r="A9493" s="149">
        <v>45624</v>
      </c>
    </row>
    <row r="9494" spans="1:1">
      <c r="A9494" s="74" t="s">
        <v>6610</v>
      </c>
    </row>
    <row r="9496" spans="1:1">
      <c r="A9496" s="74" t="s">
        <v>2724</v>
      </c>
    </row>
    <row r="9497" spans="1:1">
      <c r="A9497" s="74" t="s">
        <v>6611</v>
      </c>
    </row>
    <row r="9498" spans="1:1">
      <c r="A9498" s="74" t="s">
        <v>6612</v>
      </c>
    </row>
    <row r="9499" spans="1:1">
      <c r="A9499" s="74" t="s">
        <v>6613</v>
      </c>
    </row>
    <row r="9500" spans="1:1">
      <c r="A9500" s="149">
        <v>45624</v>
      </c>
    </row>
    <row r="9501" spans="1:1">
      <c r="A9501" s="149">
        <v>45624</v>
      </c>
    </row>
    <row r="9502" spans="1:1">
      <c r="A9502" s="74" t="s">
        <v>6614</v>
      </c>
    </row>
    <row r="9504" spans="1:1">
      <c r="A9504" s="74" t="s">
        <v>2724</v>
      </c>
    </row>
    <row r="9505" spans="1:1">
      <c r="A9505" s="74" t="s">
        <v>6615</v>
      </c>
    </row>
    <row r="9506" spans="1:1">
      <c r="A9506" s="74" t="s">
        <v>6616</v>
      </c>
    </row>
    <row r="9507" spans="1:1">
      <c r="A9507" s="74" t="s">
        <v>6617</v>
      </c>
    </row>
    <row r="9508" spans="1:1">
      <c r="A9508" s="149">
        <v>45624</v>
      </c>
    </row>
    <row r="9509" spans="1:1">
      <c r="A9509" s="149">
        <v>45624</v>
      </c>
    </row>
    <row r="9510" spans="1:1">
      <c r="A9510" s="74" t="s">
        <v>5760</v>
      </c>
    </row>
    <row r="9512" spans="1:1">
      <c r="A9512" s="74" t="s">
        <v>2724</v>
      </c>
    </row>
    <row r="9513" spans="1:1">
      <c r="A9513" s="74" t="s">
        <v>6618</v>
      </c>
    </row>
    <row r="9514" spans="1:1">
      <c r="A9514" s="74" t="s">
        <v>6619</v>
      </c>
    </row>
    <row r="9515" spans="1:1">
      <c r="A9515" s="74" t="s">
        <v>6620</v>
      </c>
    </row>
    <row r="9516" spans="1:1">
      <c r="A9516" s="149">
        <v>45624</v>
      </c>
    </row>
    <row r="9517" spans="1:1">
      <c r="A9517" s="149">
        <v>45624</v>
      </c>
    </row>
    <row r="9518" spans="1:1">
      <c r="A9518" s="74" t="s">
        <v>6621</v>
      </c>
    </row>
    <row r="9520" spans="1:1">
      <c r="A9520" s="74" t="s">
        <v>2724</v>
      </c>
    </row>
    <row r="9521" spans="1:1">
      <c r="A9521" s="74" t="s">
        <v>6622</v>
      </c>
    </row>
    <row r="9522" spans="1:1">
      <c r="A9522" s="74" t="s">
        <v>6623</v>
      </c>
    </row>
    <row r="9523" spans="1:1">
      <c r="A9523" s="74" t="s">
        <v>6624</v>
      </c>
    </row>
    <row r="9524" spans="1:1">
      <c r="A9524" s="149">
        <v>45624</v>
      </c>
    </row>
    <row r="9525" spans="1:1">
      <c r="A9525" s="149">
        <v>45624</v>
      </c>
    </row>
    <row r="9526" spans="1:1">
      <c r="A9526" s="74" t="s">
        <v>6625</v>
      </c>
    </row>
    <row r="9528" spans="1:1">
      <c r="A9528" s="74" t="s">
        <v>2724</v>
      </c>
    </row>
    <row r="9529" spans="1:1">
      <c r="A9529" s="74" t="s">
        <v>6626</v>
      </c>
    </row>
    <row r="9530" spans="1:1">
      <c r="A9530" s="74" t="s">
        <v>6627</v>
      </c>
    </row>
    <row r="9531" spans="1:1">
      <c r="A9531" s="74" t="s">
        <v>6628</v>
      </c>
    </row>
    <row r="9532" spans="1:1">
      <c r="A9532" s="149">
        <v>45624</v>
      </c>
    </row>
    <row r="9533" spans="1:1">
      <c r="A9533" s="149">
        <v>45624</v>
      </c>
    </row>
    <row r="9534" spans="1:1">
      <c r="A9534" s="74" t="s">
        <v>4310</v>
      </c>
    </row>
    <row r="9536" spans="1:1">
      <c r="A9536" s="74" t="s">
        <v>2724</v>
      </c>
    </row>
    <row r="9537" spans="1:1">
      <c r="A9537" s="74" t="s">
        <v>6629</v>
      </c>
    </row>
    <row r="9538" spans="1:1">
      <c r="A9538" s="74" t="s">
        <v>6630</v>
      </c>
    </row>
    <row r="9539" spans="1:1">
      <c r="A9539" s="74" t="s">
        <v>6630</v>
      </c>
    </row>
    <row r="9540" spans="1:1">
      <c r="A9540" s="149">
        <v>45624</v>
      </c>
    </row>
    <row r="9541" spans="1:1">
      <c r="A9541" s="149">
        <v>45624</v>
      </c>
    </row>
    <row r="9542" spans="1:1">
      <c r="A9542" s="74" t="s">
        <v>4350</v>
      </c>
    </row>
    <row r="9544" spans="1:1">
      <c r="A9544" s="74" t="s">
        <v>2724</v>
      </c>
    </row>
    <row r="9545" spans="1:1">
      <c r="A9545" s="74" t="s">
        <v>6631</v>
      </c>
    </row>
    <row r="9546" spans="1:1">
      <c r="A9546" s="74" t="s">
        <v>6632</v>
      </c>
    </row>
    <row r="9547" spans="1:1">
      <c r="A9547" s="74" t="s">
        <v>6633</v>
      </c>
    </row>
    <row r="9548" spans="1:1">
      <c r="A9548" s="149">
        <v>45624</v>
      </c>
    </row>
    <row r="9549" spans="1:1">
      <c r="A9549" s="149">
        <v>45624</v>
      </c>
    </row>
    <row r="9550" spans="1:1">
      <c r="A9550" s="74" t="s">
        <v>4895</v>
      </c>
    </row>
    <row r="9552" spans="1:1">
      <c r="A9552" s="74" t="s">
        <v>2724</v>
      </c>
    </row>
    <row r="9553" spans="1:1">
      <c r="A9553" s="74" t="s">
        <v>6634</v>
      </c>
    </row>
    <row r="9554" spans="1:1">
      <c r="A9554" s="74" t="s">
        <v>6635</v>
      </c>
    </row>
    <row r="9555" spans="1:1">
      <c r="A9555" s="74" t="s">
        <v>6636</v>
      </c>
    </row>
    <row r="9556" spans="1:1">
      <c r="A9556" s="149">
        <v>45624</v>
      </c>
    </row>
    <row r="9557" spans="1:1">
      <c r="A9557" s="149">
        <v>45624</v>
      </c>
    </row>
    <row r="9558" spans="1:1">
      <c r="A9558" s="74" t="s">
        <v>3666</v>
      </c>
    </row>
    <row r="9560" spans="1:1">
      <c r="A9560" s="74" t="s">
        <v>2724</v>
      </c>
    </row>
    <row r="9561" spans="1:1">
      <c r="A9561" s="74" t="s">
        <v>6637</v>
      </c>
    </row>
    <row r="9562" spans="1:1">
      <c r="A9562" s="74" t="s">
        <v>6638</v>
      </c>
    </row>
    <row r="9563" spans="1:1">
      <c r="A9563" s="74" t="s">
        <v>6638</v>
      </c>
    </row>
    <row r="9564" spans="1:1">
      <c r="A9564" s="149">
        <v>45624</v>
      </c>
    </row>
    <row r="9565" spans="1:1">
      <c r="A9565" s="149">
        <v>45624</v>
      </c>
    </row>
    <row r="9566" spans="1:1">
      <c r="A9566" s="74" t="s">
        <v>6639</v>
      </c>
    </row>
    <row r="9568" spans="1:1">
      <c r="A9568" s="74" t="s">
        <v>2724</v>
      </c>
    </row>
    <row r="9569" spans="1:1">
      <c r="A9569" s="74" t="s">
        <v>6640</v>
      </c>
    </row>
    <row r="9570" spans="1:1">
      <c r="A9570" s="74" t="s">
        <v>6641</v>
      </c>
    </row>
    <row r="9571" spans="1:1">
      <c r="A9571" s="74" t="s">
        <v>6642</v>
      </c>
    </row>
    <row r="9572" spans="1:1">
      <c r="A9572" s="149">
        <v>45624</v>
      </c>
    </row>
    <row r="9573" spans="1:1">
      <c r="A9573" s="149">
        <v>45624</v>
      </c>
    </row>
    <row r="9574" spans="1:1">
      <c r="A9574" s="74" t="s">
        <v>6643</v>
      </c>
    </row>
    <row r="9576" spans="1:1">
      <c r="A9576" s="74" t="s">
        <v>2724</v>
      </c>
    </row>
    <row r="9577" spans="1:1">
      <c r="A9577" s="74" t="s">
        <v>6644</v>
      </c>
    </row>
    <row r="9578" spans="1:1">
      <c r="A9578" s="74" t="s">
        <v>6645</v>
      </c>
    </row>
    <row r="9579" spans="1:1">
      <c r="A9579" s="74" t="s">
        <v>6646</v>
      </c>
    </row>
    <row r="9580" spans="1:1">
      <c r="A9580" s="149">
        <v>45624</v>
      </c>
    </row>
    <row r="9581" spans="1:1">
      <c r="A9581" s="149">
        <v>45624</v>
      </c>
    </row>
    <row r="9582" spans="1:1">
      <c r="A9582" s="74" t="s">
        <v>6647</v>
      </c>
    </row>
    <row r="9584" spans="1:1">
      <c r="A9584" s="74" t="s">
        <v>2724</v>
      </c>
    </row>
    <row r="9585" spans="1:1">
      <c r="A9585" s="74" t="s">
        <v>6648</v>
      </c>
    </row>
    <row r="9586" spans="1:1">
      <c r="A9586" s="74" t="s">
        <v>6649</v>
      </c>
    </row>
    <row r="9587" spans="1:1">
      <c r="A9587" s="74" t="s">
        <v>6650</v>
      </c>
    </row>
    <row r="9588" spans="1:1">
      <c r="A9588" s="149">
        <v>45624</v>
      </c>
    </row>
    <row r="9589" spans="1:1">
      <c r="A9589" s="149">
        <v>45624</v>
      </c>
    </row>
    <row r="9590" spans="1:1">
      <c r="A9590" s="74" t="s">
        <v>6651</v>
      </c>
    </row>
    <row r="9592" spans="1:1">
      <c r="A9592" s="74" t="s">
        <v>2724</v>
      </c>
    </row>
    <row r="9593" spans="1:1">
      <c r="A9593" s="74" t="s">
        <v>6652</v>
      </c>
    </row>
    <row r="9594" spans="1:1">
      <c r="A9594" s="74" t="s">
        <v>6653</v>
      </c>
    </row>
    <row r="9595" spans="1:1">
      <c r="A9595" s="74" t="s">
        <v>6654</v>
      </c>
    </row>
    <row r="9596" spans="1:1">
      <c r="A9596" s="149">
        <v>45623</v>
      </c>
    </row>
    <row r="9597" spans="1:1">
      <c r="A9597" s="149">
        <v>45623</v>
      </c>
    </row>
    <row r="9598" spans="1:1">
      <c r="A9598" s="74" t="s">
        <v>6655</v>
      </c>
    </row>
    <row r="9600" spans="1:1">
      <c r="A9600" s="74" t="s">
        <v>2724</v>
      </c>
    </row>
    <row r="9601" spans="1:1">
      <c r="A9601" s="74" t="s">
        <v>6656</v>
      </c>
    </row>
    <row r="9602" spans="1:1">
      <c r="A9602" s="74" t="s">
        <v>6657</v>
      </c>
    </row>
    <row r="9603" spans="1:1">
      <c r="A9603" s="74" t="s">
        <v>6658</v>
      </c>
    </row>
    <row r="9604" spans="1:1">
      <c r="A9604" s="149">
        <v>45623</v>
      </c>
    </row>
    <row r="9605" spans="1:1">
      <c r="A9605" s="149">
        <v>45623</v>
      </c>
    </row>
    <row r="9606" spans="1:1">
      <c r="A9606" s="74" t="s">
        <v>6659</v>
      </c>
    </row>
    <row r="9608" spans="1:1">
      <c r="A9608" s="74" t="s">
        <v>2724</v>
      </c>
    </row>
    <row r="9609" spans="1:1">
      <c r="A9609" s="74" t="s">
        <v>6660</v>
      </c>
    </row>
    <row r="9610" spans="1:1">
      <c r="A9610" s="74" t="s">
        <v>6661</v>
      </c>
    </row>
    <row r="9611" spans="1:1">
      <c r="A9611" s="74" t="s">
        <v>6662</v>
      </c>
    </row>
    <row r="9612" spans="1:1">
      <c r="A9612" s="149">
        <v>45623</v>
      </c>
    </row>
    <row r="9613" spans="1:1">
      <c r="A9613" s="149">
        <v>45623</v>
      </c>
    </row>
    <row r="9614" spans="1:1">
      <c r="A9614" s="74" t="s">
        <v>6663</v>
      </c>
    </row>
    <row r="9616" spans="1:1">
      <c r="A9616" s="74" t="s">
        <v>2724</v>
      </c>
    </row>
    <row r="9617" spans="1:1">
      <c r="A9617" s="74" t="s">
        <v>6664</v>
      </c>
    </row>
    <row r="9618" spans="1:1">
      <c r="A9618" s="74" t="s">
        <v>6665</v>
      </c>
    </row>
    <row r="9619" spans="1:1">
      <c r="A9619" s="74" t="s">
        <v>6666</v>
      </c>
    </row>
    <row r="9620" spans="1:1">
      <c r="A9620" s="149">
        <v>45623</v>
      </c>
    </row>
    <row r="9621" spans="1:1">
      <c r="A9621" s="149">
        <v>45623</v>
      </c>
    </row>
    <row r="9622" spans="1:1">
      <c r="A9622" s="74" t="s">
        <v>6667</v>
      </c>
    </row>
    <row r="9624" spans="1:1">
      <c r="A9624" s="74" t="s">
        <v>2724</v>
      </c>
    </row>
    <row r="9625" spans="1:1">
      <c r="A9625" s="74" t="s">
        <v>6668</v>
      </c>
    </row>
    <row r="9626" spans="1:1">
      <c r="A9626" s="74" t="s">
        <v>6669</v>
      </c>
    </row>
    <row r="9627" spans="1:1">
      <c r="A9627" s="74" t="s">
        <v>6670</v>
      </c>
    </row>
    <row r="9628" spans="1:1">
      <c r="A9628" s="149">
        <v>45622</v>
      </c>
    </row>
    <row r="9629" spans="1:1">
      <c r="A9629" s="149">
        <v>45622</v>
      </c>
    </row>
    <row r="9630" spans="1:1">
      <c r="A9630" s="74" t="s">
        <v>6671</v>
      </c>
    </row>
    <row r="9632" spans="1:1">
      <c r="A9632" s="74" t="s">
        <v>2724</v>
      </c>
    </row>
    <row r="9633" spans="1:1">
      <c r="A9633" s="74" t="s">
        <v>6672</v>
      </c>
    </row>
    <row r="9634" spans="1:1">
      <c r="A9634" s="74" t="s">
        <v>6673</v>
      </c>
    </row>
    <row r="9635" spans="1:1">
      <c r="A9635" s="74" t="s">
        <v>6673</v>
      </c>
    </row>
    <row r="9636" spans="1:1">
      <c r="A9636" s="149">
        <v>45622</v>
      </c>
    </row>
    <row r="9637" spans="1:1">
      <c r="A9637" s="149">
        <v>45622</v>
      </c>
    </row>
    <row r="9638" spans="1:1">
      <c r="A9638" s="74" t="s">
        <v>6674</v>
      </c>
    </row>
    <row r="9640" spans="1:1">
      <c r="A9640" s="74" t="s">
        <v>2724</v>
      </c>
    </row>
    <row r="9641" spans="1:1">
      <c r="A9641" s="74" t="s">
        <v>6675</v>
      </c>
    </row>
    <row r="9642" spans="1:1">
      <c r="A9642" s="74" t="s">
        <v>6676</v>
      </c>
    </row>
    <row r="9643" spans="1:1">
      <c r="A9643" s="74" t="s">
        <v>6677</v>
      </c>
    </row>
    <row r="9644" spans="1:1">
      <c r="A9644" s="149">
        <v>45622</v>
      </c>
    </row>
    <row r="9645" spans="1:1">
      <c r="A9645" s="149">
        <v>45622</v>
      </c>
    </row>
    <row r="9646" spans="1:1">
      <c r="A9646" s="74" t="s">
        <v>5726</v>
      </c>
    </row>
    <row r="9648" spans="1:1">
      <c r="A9648" s="74" t="s">
        <v>2724</v>
      </c>
    </row>
    <row r="9649" spans="1:1">
      <c r="A9649" s="74" t="s">
        <v>6678</v>
      </c>
    </row>
    <row r="9650" spans="1:1">
      <c r="A9650" s="74" t="s">
        <v>6679</v>
      </c>
    </row>
    <row r="9651" spans="1:1">
      <c r="A9651" s="74" t="s">
        <v>6679</v>
      </c>
    </row>
    <row r="9652" spans="1:1">
      <c r="A9652" s="149">
        <v>45622</v>
      </c>
    </row>
    <row r="9653" spans="1:1">
      <c r="A9653" s="149">
        <v>45622</v>
      </c>
    </row>
    <row r="9654" spans="1:1">
      <c r="A9654" s="74" t="s">
        <v>6680</v>
      </c>
    </row>
    <row r="9656" spans="1:1">
      <c r="A9656" s="74" t="s">
        <v>2724</v>
      </c>
    </row>
    <row r="9657" spans="1:1">
      <c r="A9657" s="74" t="s">
        <v>6681</v>
      </c>
    </row>
    <row r="9658" spans="1:1">
      <c r="A9658" s="74" t="s">
        <v>6682</v>
      </c>
    </row>
    <row r="9659" spans="1:1">
      <c r="A9659" s="74" t="s">
        <v>6683</v>
      </c>
    </row>
    <row r="9660" spans="1:1">
      <c r="A9660" s="149">
        <v>45622</v>
      </c>
    </row>
    <row r="9661" spans="1:1">
      <c r="A9661" s="149">
        <v>45622</v>
      </c>
    </row>
    <row r="9662" spans="1:1">
      <c r="A9662" s="74" t="s">
        <v>6684</v>
      </c>
    </row>
    <row r="9664" spans="1:1">
      <c r="A9664" s="74" t="s">
        <v>2724</v>
      </c>
    </row>
    <row r="9665" spans="1:1">
      <c r="A9665" s="74" t="s">
        <v>6685</v>
      </c>
    </row>
    <row r="9666" spans="1:1">
      <c r="A9666" s="74" t="s">
        <v>6686</v>
      </c>
    </row>
    <row r="9667" spans="1:1">
      <c r="A9667" s="74" t="s">
        <v>6687</v>
      </c>
    </row>
    <row r="9668" spans="1:1">
      <c r="A9668" s="149">
        <v>45622</v>
      </c>
    </row>
    <row r="9669" spans="1:1">
      <c r="A9669" s="149">
        <v>45622</v>
      </c>
    </row>
    <row r="9670" spans="1:1">
      <c r="A9670" s="74" t="s">
        <v>6688</v>
      </c>
    </row>
    <row r="9672" spans="1:1">
      <c r="A9672" s="74" t="s">
        <v>2724</v>
      </c>
    </row>
    <row r="9673" spans="1:1">
      <c r="A9673" s="74" t="s">
        <v>6689</v>
      </c>
    </row>
    <row r="9674" spans="1:1">
      <c r="A9674" s="74" t="s">
        <v>6690</v>
      </c>
    </row>
    <row r="9675" spans="1:1">
      <c r="A9675" s="74" t="s">
        <v>4842</v>
      </c>
    </row>
    <row r="9676" spans="1:1">
      <c r="A9676" s="149">
        <v>45622</v>
      </c>
    </row>
    <row r="9677" spans="1:1">
      <c r="A9677" s="149">
        <v>45622</v>
      </c>
    </row>
    <row r="9678" spans="1:1">
      <c r="A9678" s="74" t="s">
        <v>6691</v>
      </c>
    </row>
    <row r="9680" spans="1:1">
      <c r="A9680" s="74" t="s">
        <v>2724</v>
      </c>
    </row>
    <row r="9681" spans="1:1">
      <c r="A9681" s="74" t="s">
        <v>4844</v>
      </c>
    </row>
    <row r="9682" spans="1:1">
      <c r="A9682" s="74" t="s">
        <v>6692</v>
      </c>
    </row>
    <row r="9683" spans="1:1">
      <c r="A9683" s="74" t="s">
        <v>6693</v>
      </c>
    </row>
    <row r="9684" spans="1:1">
      <c r="A9684" s="149">
        <v>45622</v>
      </c>
    </row>
    <row r="9685" spans="1:1">
      <c r="A9685" s="149">
        <v>45622</v>
      </c>
    </row>
    <row r="9686" spans="1:1">
      <c r="A9686" s="74" t="s">
        <v>6694</v>
      </c>
    </row>
    <row r="9688" spans="1:1">
      <c r="A9688" s="74" t="s">
        <v>2724</v>
      </c>
    </row>
    <row r="9689" spans="1:1">
      <c r="A9689" s="74" t="s">
        <v>6695</v>
      </c>
    </row>
    <row r="9690" spans="1:1">
      <c r="A9690" s="74" t="s">
        <v>6696</v>
      </c>
    </row>
    <row r="9691" spans="1:1">
      <c r="A9691" s="74" t="s">
        <v>6697</v>
      </c>
    </row>
    <row r="9692" spans="1:1">
      <c r="A9692" s="149">
        <v>45622</v>
      </c>
    </row>
    <row r="9693" spans="1:1">
      <c r="A9693" s="149">
        <v>45622</v>
      </c>
    </row>
    <row r="9694" spans="1:1">
      <c r="A9694" s="74" t="s">
        <v>2881</v>
      </c>
    </row>
    <row r="9696" spans="1:1">
      <c r="A9696" s="74" t="s">
        <v>2724</v>
      </c>
    </row>
    <row r="9697" spans="1:1">
      <c r="A9697" s="74" t="s">
        <v>6698</v>
      </c>
    </row>
    <row r="9698" spans="1:1">
      <c r="A9698" s="74" t="s">
        <v>6699</v>
      </c>
    </row>
    <row r="9699" spans="1:1">
      <c r="A9699" s="74" t="s">
        <v>6700</v>
      </c>
    </row>
    <row r="9700" spans="1:1">
      <c r="A9700" s="149">
        <v>45622</v>
      </c>
    </row>
    <row r="9701" spans="1:1">
      <c r="A9701" s="149">
        <v>45622</v>
      </c>
    </row>
    <row r="9702" spans="1:1">
      <c r="A9702" s="74" t="s">
        <v>6701</v>
      </c>
    </row>
    <row r="9704" spans="1:1">
      <c r="A9704" s="74" t="s">
        <v>2724</v>
      </c>
    </row>
    <row r="9705" spans="1:1">
      <c r="A9705" s="74" t="s">
        <v>6702</v>
      </c>
    </row>
    <row r="9706" spans="1:1">
      <c r="A9706" s="74" t="s">
        <v>6703</v>
      </c>
    </row>
    <row r="9707" spans="1:1">
      <c r="A9707" s="74" t="s">
        <v>6704</v>
      </c>
    </row>
    <row r="9708" spans="1:1">
      <c r="A9708" s="149">
        <v>45622</v>
      </c>
    </row>
    <row r="9709" spans="1:1">
      <c r="A9709" s="149">
        <v>45622</v>
      </c>
    </row>
    <row r="9710" spans="1:1">
      <c r="A9710" s="74" t="s">
        <v>6705</v>
      </c>
    </row>
    <row r="9712" spans="1:1">
      <c r="A9712" s="74" t="s">
        <v>2724</v>
      </c>
    </row>
    <row r="9713" spans="1:1">
      <c r="A9713" s="74" t="s">
        <v>6706</v>
      </c>
    </row>
    <row r="9714" spans="1:1">
      <c r="A9714" s="74" t="s">
        <v>6707</v>
      </c>
    </row>
    <row r="9715" spans="1:1">
      <c r="A9715" s="74" t="s">
        <v>6708</v>
      </c>
    </row>
    <row r="9716" spans="1:1">
      <c r="A9716" s="149">
        <v>45622</v>
      </c>
    </row>
    <row r="9717" spans="1:1">
      <c r="A9717" s="149">
        <v>45622</v>
      </c>
    </row>
    <row r="9718" spans="1:1">
      <c r="A9718" s="74" t="s">
        <v>5254</v>
      </c>
    </row>
    <row r="9720" spans="1:1">
      <c r="A9720" s="74" t="s">
        <v>2724</v>
      </c>
    </row>
    <row r="9721" spans="1:1">
      <c r="A9721" s="74" t="s">
        <v>6709</v>
      </c>
    </row>
    <row r="9722" spans="1:1">
      <c r="A9722" s="74" t="s">
        <v>6710</v>
      </c>
    </row>
    <row r="9723" spans="1:1">
      <c r="A9723" s="74" t="s">
        <v>6711</v>
      </c>
    </row>
    <row r="9724" spans="1:1">
      <c r="A9724" s="149">
        <v>45622</v>
      </c>
    </row>
    <row r="9725" spans="1:1">
      <c r="A9725" s="149">
        <v>45622</v>
      </c>
    </row>
    <row r="9726" spans="1:1">
      <c r="A9726" s="74" t="s">
        <v>6712</v>
      </c>
    </row>
    <row r="9728" spans="1:1">
      <c r="A9728" s="74" t="s">
        <v>2724</v>
      </c>
    </row>
    <row r="9729" spans="1:1">
      <c r="A9729" s="74" t="s">
        <v>6713</v>
      </c>
    </row>
    <row r="9730" spans="1:1">
      <c r="A9730" s="74" t="s">
        <v>6714</v>
      </c>
    </row>
    <row r="9731" spans="1:1">
      <c r="A9731" s="74" t="s">
        <v>6715</v>
      </c>
    </row>
    <row r="9732" spans="1:1">
      <c r="A9732" s="149">
        <v>45622</v>
      </c>
    </row>
    <row r="9733" spans="1:1">
      <c r="A9733" s="149">
        <v>45622</v>
      </c>
    </row>
    <row r="9734" spans="1:1">
      <c r="A9734" s="74" t="s">
        <v>6716</v>
      </c>
    </row>
    <row r="9736" spans="1:1">
      <c r="A9736" s="74" t="s">
        <v>2724</v>
      </c>
    </row>
    <row r="9737" spans="1:1">
      <c r="A9737" s="74" t="s">
        <v>6717</v>
      </c>
    </row>
    <row r="9738" spans="1:1">
      <c r="A9738" s="74" t="s">
        <v>6718</v>
      </c>
    </row>
    <row r="9739" spans="1:1">
      <c r="A9739" s="74" t="s">
        <v>6719</v>
      </c>
    </row>
    <row r="9740" spans="1:1">
      <c r="A9740" s="149">
        <v>45618</v>
      </c>
    </row>
    <row r="9741" spans="1:1">
      <c r="A9741" s="149">
        <v>45618</v>
      </c>
    </row>
    <row r="9742" spans="1:1">
      <c r="A9742" s="74" t="s">
        <v>6720</v>
      </c>
    </row>
    <row r="9744" spans="1:1">
      <c r="A9744" s="74" t="s">
        <v>2724</v>
      </c>
    </row>
    <row r="9745" spans="1:1">
      <c r="A9745" s="74" t="s">
        <v>6721</v>
      </c>
    </row>
    <row r="9746" spans="1:1">
      <c r="A9746" s="74" t="s">
        <v>6722</v>
      </c>
    </row>
    <row r="9747" spans="1:1">
      <c r="A9747" s="74" t="s">
        <v>6723</v>
      </c>
    </row>
    <row r="9748" spans="1:1">
      <c r="A9748" s="149">
        <v>45618</v>
      </c>
    </row>
    <row r="9749" spans="1:1">
      <c r="A9749" s="149">
        <v>45618</v>
      </c>
    </row>
    <row r="9750" spans="1:1">
      <c r="A9750" s="74" t="s">
        <v>6724</v>
      </c>
    </row>
    <row r="9752" spans="1:1">
      <c r="A9752" s="74" t="s">
        <v>2724</v>
      </c>
    </row>
    <row r="9753" spans="1:1">
      <c r="A9753" s="74" t="s">
        <v>6725</v>
      </c>
    </row>
    <row r="9754" spans="1:1">
      <c r="A9754" s="74" t="s">
        <v>6726</v>
      </c>
    </row>
    <row r="9755" spans="1:1">
      <c r="A9755" s="74" t="s">
        <v>6727</v>
      </c>
    </row>
    <row r="9756" spans="1:1">
      <c r="A9756" s="149">
        <v>45617</v>
      </c>
    </row>
    <row r="9757" spans="1:1">
      <c r="A9757" s="149">
        <v>45617</v>
      </c>
    </row>
    <row r="9758" spans="1:1">
      <c r="A9758" s="74" t="s">
        <v>6728</v>
      </c>
    </row>
    <row r="9760" spans="1:1">
      <c r="A9760" s="74" t="s">
        <v>2724</v>
      </c>
    </row>
    <row r="9761" spans="1:1">
      <c r="A9761" s="74" t="s">
        <v>6729</v>
      </c>
    </row>
    <row r="9762" spans="1:1">
      <c r="A9762" s="74" t="s">
        <v>6730</v>
      </c>
    </row>
    <row r="9763" spans="1:1">
      <c r="A9763" s="74" t="s">
        <v>6730</v>
      </c>
    </row>
    <row r="9764" spans="1:1">
      <c r="A9764" s="149">
        <v>45617</v>
      </c>
    </row>
    <row r="9765" spans="1:1">
      <c r="A9765" s="149">
        <v>45617</v>
      </c>
    </row>
    <row r="9766" spans="1:1">
      <c r="A9766" s="74" t="s">
        <v>6731</v>
      </c>
    </row>
    <row r="9768" spans="1:1">
      <c r="A9768" s="74" t="s">
        <v>2724</v>
      </c>
    </row>
    <row r="9769" spans="1:1">
      <c r="A9769" s="74" t="s">
        <v>6732</v>
      </c>
    </row>
    <row r="9770" spans="1:1">
      <c r="A9770" s="74" t="s">
        <v>6733</v>
      </c>
    </row>
    <row r="9771" spans="1:1">
      <c r="A9771" s="74" t="s">
        <v>6734</v>
      </c>
    </row>
    <row r="9772" spans="1:1">
      <c r="A9772" s="149">
        <v>45617</v>
      </c>
    </row>
    <row r="9773" spans="1:1">
      <c r="A9773" s="149">
        <v>45617</v>
      </c>
    </row>
    <row r="9774" spans="1:1">
      <c r="A9774" s="74" t="s">
        <v>3175</v>
      </c>
    </row>
    <row r="9776" spans="1:1">
      <c r="A9776" s="74" t="s">
        <v>2724</v>
      </c>
    </row>
    <row r="9777" spans="1:1">
      <c r="A9777" s="74" t="s">
        <v>6735</v>
      </c>
    </row>
    <row r="9778" spans="1:1">
      <c r="A9778" s="74" t="s">
        <v>6736</v>
      </c>
    </row>
    <row r="9779" spans="1:1">
      <c r="A9779" s="74" t="s">
        <v>6736</v>
      </c>
    </row>
    <row r="9780" spans="1:1">
      <c r="A9780" s="149">
        <v>45617</v>
      </c>
    </row>
    <row r="9781" spans="1:1">
      <c r="A9781" s="149">
        <v>45617</v>
      </c>
    </row>
    <row r="9782" spans="1:1">
      <c r="A9782" s="74" t="s">
        <v>6737</v>
      </c>
    </row>
    <row r="9784" spans="1:1">
      <c r="A9784" s="74" t="s">
        <v>2724</v>
      </c>
    </row>
    <row r="9785" spans="1:1">
      <c r="A9785" s="74" t="s">
        <v>6738</v>
      </c>
    </row>
    <row r="9786" spans="1:1">
      <c r="A9786" s="74" t="s">
        <v>6739</v>
      </c>
    </row>
    <row r="9787" spans="1:1">
      <c r="A9787" s="74" t="s">
        <v>6740</v>
      </c>
    </row>
    <row r="9788" spans="1:1">
      <c r="A9788" s="149">
        <v>45617</v>
      </c>
    </row>
    <row r="9789" spans="1:1">
      <c r="A9789" s="149">
        <v>45617</v>
      </c>
    </row>
    <row r="9790" spans="1:1">
      <c r="A9790" s="74" t="s">
        <v>6741</v>
      </c>
    </row>
    <row r="9792" spans="1:1">
      <c r="A9792" s="74" t="s">
        <v>2724</v>
      </c>
    </row>
    <row r="9793" spans="1:1">
      <c r="A9793" s="74" t="s">
        <v>6742</v>
      </c>
    </row>
    <row r="9794" spans="1:1">
      <c r="A9794" s="74" t="s">
        <v>6743</v>
      </c>
    </row>
    <row r="9795" spans="1:1">
      <c r="A9795" s="74" t="s">
        <v>1462</v>
      </c>
    </row>
    <row r="9796" spans="1:1">
      <c r="A9796" s="149">
        <v>45617</v>
      </c>
    </row>
    <row r="9797" spans="1:1">
      <c r="A9797" s="149">
        <v>45617</v>
      </c>
    </row>
    <row r="9798" spans="1:1">
      <c r="A9798" s="74" t="s">
        <v>2821</v>
      </c>
    </row>
    <row r="9800" spans="1:1">
      <c r="A9800" s="74" t="s">
        <v>2724</v>
      </c>
    </row>
    <row r="9801" spans="1:1">
      <c r="A9801" s="74" t="s">
        <v>6744</v>
      </c>
    </row>
    <row r="9802" spans="1:1">
      <c r="A9802" s="74" t="s">
        <v>6745</v>
      </c>
    </row>
    <row r="9803" spans="1:1">
      <c r="A9803" s="74" t="s">
        <v>6746</v>
      </c>
    </row>
    <row r="9804" spans="1:1">
      <c r="A9804" s="149">
        <v>45617</v>
      </c>
    </row>
    <row r="9805" spans="1:1">
      <c r="A9805" s="149">
        <v>45617</v>
      </c>
    </row>
    <row r="9806" spans="1:1">
      <c r="A9806" s="74" t="s">
        <v>6747</v>
      </c>
    </row>
    <row r="9808" spans="1:1">
      <c r="A9808" s="74" t="s">
        <v>2724</v>
      </c>
    </row>
    <row r="9809" spans="1:1">
      <c r="A9809" s="74" t="s">
        <v>6748</v>
      </c>
    </row>
    <row r="9810" spans="1:1">
      <c r="A9810" s="74" t="s">
        <v>6749</v>
      </c>
    </row>
    <row r="9811" spans="1:1">
      <c r="A9811" s="74" t="s">
        <v>6750</v>
      </c>
    </row>
    <row r="9812" spans="1:1">
      <c r="A9812" s="149">
        <v>45617</v>
      </c>
    </row>
    <row r="9813" spans="1:1">
      <c r="A9813" s="149">
        <v>45617</v>
      </c>
    </row>
    <row r="9814" spans="1:1">
      <c r="A9814" s="74" t="s">
        <v>6751</v>
      </c>
    </row>
    <row r="9816" spans="1:1">
      <c r="A9816" s="74" t="s">
        <v>2724</v>
      </c>
    </row>
    <row r="9817" spans="1:1">
      <c r="A9817" s="74" t="s">
        <v>6752</v>
      </c>
    </row>
    <row r="9818" spans="1:1">
      <c r="A9818" s="74" t="s">
        <v>6753</v>
      </c>
    </row>
    <row r="9819" spans="1:1">
      <c r="A9819" s="74" t="s">
        <v>6753</v>
      </c>
    </row>
    <row r="9820" spans="1:1">
      <c r="A9820" s="149">
        <v>45617</v>
      </c>
    </row>
    <row r="9821" spans="1:1">
      <c r="A9821" s="149">
        <v>45617</v>
      </c>
    </row>
    <row r="9822" spans="1:1">
      <c r="A9822" s="74" t="s">
        <v>3324</v>
      </c>
    </row>
    <row r="9824" spans="1:1">
      <c r="A9824" s="74" t="s">
        <v>2724</v>
      </c>
    </row>
    <row r="9825" spans="1:1">
      <c r="A9825" s="74" t="s">
        <v>6754</v>
      </c>
    </row>
    <row r="9826" spans="1:1">
      <c r="A9826" s="74" t="s">
        <v>6755</v>
      </c>
    </row>
    <row r="9827" spans="1:1">
      <c r="A9827" s="74" t="s">
        <v>6756</v>
      </c>
    </row>
    <row r="9828" spans="1:1">
      <c r="A9828" s="149">
        <v>45617</v>
      </c>
    </row>
    <row r="9829" spans="1:1">
      <c r="A9829" s="149">
        <v>45617</v>
      </c>
    </row>
    <row r="9830" spans="1:1">
      <c r="A9830" s="74" t="s">
        <v>6757</v>
      </c>
    </row>
    <row r="9832" spans="1:1">
      <c r="A9832" s="74" t="s">
        <v>2724</v>
      </c>
    </row>
    <row r="9833" spans="1:1">
      <c r="A9833" s="74" t="s">
        <v>6758</v>
      </c>
    </row>
    <row r="9834" spans="1:1">
      <c r="A9834" s="74" t="s">
        <v>6759</v>
      </c>
    </row>
    <row r="9835" spans="1:1">
      <c r="A9835" s="74" t="s">
        <v>6760</v>
      </c>
    </row>
    <row r="9836" spans="1:1">
      <c r="A9836" s="149">
        <v>45617</v>
      </c>
    </row>
    <row r="9837" spans="1:1">
      <c r="A9837" s="149">
        <v>45617</v>
      </c>
    </row>
    <row r="9838" spans="1:1">
      <c r="A9838" s="74" t="s">
        <v>6761</v>
      </c>
    </row>
    <row r="9840" spans="1:1">
      <c r="A9840" s="74" t="s">
        <v>2724</v>
      </c>
    </row>
    <row r="9841" spans="1:1">
      <c r="A9841" s="74" t="s">
        <v>6762</v>
      </c>
    </row>
    <row r="9842" spans="1:1">
      <c r="A9842" s="74" t="s">
        <v>6763</v>
      </c>
    </row>
    <row r="9843" spans="1:1">
      <c r="A9843" s="74" t="s">
        <v>6764</v>
      </c>
    </row>
    <row r="9844" spans="1:1">
      <c r="A9844" s="149">
        <v>45617</v>
      </c>
    </row>
    <row r="9845" spans="1:1">
      <c r="A9845" s="149">
        <v>45617</v>
      </c>
    </row>
    <row r="9846" spans="1:1">
      <c r="A9846" s="74" t="s">
        <v>6765</v>
      </c>
    </row>
    <row r="9848" spans="1:1">
      <c r="A9848" s="74" t="s">
        <v>2724</v>
      </c>
    </row>
    <row r="9849" spans="1:1">
      <c r="A9849" s="74" t="s">
        <v>6766</v>
      </c>
    </row>
    <row r="9850" spans="1:1">
      <c r="A9850" s="74" t="s">
        <v>6767</v>
      </c>
    </row>
    <row r="9851" spans="1:1">
      <c r="A9851" s="74" t="s">
        <v>6768</v>
      </c>
    </row>
    <row r="9852" spans="1:1">
      <c r="A9852" s="149">
        <v>45617</v>
      </c>
    </row>
    <row r="9853" spans="1:1">
      <c r="A9853" s="149">
        <v>45617</v>
      </c>
    </row>
    <row r="9854" spans="1:1">
      <c r="A9854" s="74" t="s">
        <v>6769</v>
      </c>
    </row>
    <row r="9856" spans="1:1">
      <c r="A9856" s="74" t="s">
        <v>2724</v>
      </c>
    </row>
    <row r="9857" spans="1:1">
      <c r="A9857" s="74" t="s">
        <v>6770</v>
      </c>
    </row>
    <row r="9858" spans="1:1">
      <c r="A9858" s="74" t="s">
        <v>6771</v>
      </c>
    </row>
    <row r="9859" spans="1:1">
      <c r="A9859" s="74" t="s">
        <v>6772</v>
      </c>
    </row>
    <row r="9860" spans="1:1">
      <c r="A9860" s="149">
        <v>45617</v>
      </c>
    </row>
    <row r="9861" spans="1:1">
      <c r="A9861" s="149">
        <v>45617</v>
      </c>
    </row>
    <row r="9862" spans="1:1">
      <c r="A9862" s="74" t="s">
        <v>6773</v>
      </c>
    </row>
    <row r="9864" spans="1:1">
      <c r="A9864" s="74" t="s">
        <v>2724</v>
      </c>
    </row>
    <row r="9865" spans="1:1">
      <c r="A9865" s="74" t="s">
        <v>6774</v>
      </c>
    </row>
    <row r="9866" spans="1:1">
      <c r="A9866" s="74" t="s">
        <v>6775</v>
      </c>
    </row>
    <row r="9867" spans="1:1">
      <c r="A9867" s="74" t="s">
        <v>6776</v>
      </c>
    </row>
    <row r="9868" spans="1:1">
      <c r="A9868" s="149">
        <v>45617</v>
      </c>
    </row>
    <row r="9869" spans="1:1">
      <c r="A9869" s="149">
        <v>45617</v>
      </c>
    </row>
    <row r="9870" spans="1:1">
      <c r="A9870" s="74" t="s">
        <v>3328</v>
      </c>
    </row>
    <row r="9872" spans="1:1">
      <c r="A9872" s="74" t="s">
        <v>2724</v>
      </c>
    </row>
    <row r="9873" spans="1:1">
      <c r="A9873" s="74" t="s">
        <v>6777</v>
      </c>
    </row>
    <row r="9874" spans="1:1">
      <c r="A9874" s="74" t="s">
        <v>6778</v>
      </c>
    </row>
    <row r="9875" spans="1:1">
      <c r="A9875" s="74" t="s">
        <v>6779</v>
      </c>
    </row>
    <row r="9876" spans="1:1">
      <c r="A9876" s="149">
        <v>45617</v>
      </c>
    </row>
    <row r="9877" spans="1:1">
      <c r="A9877" s="149">
        <v>45617</v>
      </c>
    </row>
    <row r="9878" spans="1:1">
      <c r="A9878" s="74" t="s">
        <v>6780</v>
      </c>
    </row>
    <row r="9880" spans="1:1">
      <c r="A9880" s="74" t="s">
        <v>2724</v>
      </c>
    </row>
    <row r="9881" spans="1:1">
      <c r="A9881" s="74" t="s">
        <v>6781</v>
      </c>
    </row>
    <row r="9882" spans="1:1">
      <c r="A9882" s="74" t="s">
        <v>6782</v>
      </c>
    </row>
    <row r="9883" spans="1:1">
      <c r="A9883" s="74" t="s">
        <v>6783</v>
      </c>
    </row>
    <row r="9884" spans="1:1">
      <c r="A9884" s="149">
        <v>45617</v>
      </c>
    </row>
    <row r="9885" spans="1:1">
      <c r="A9885" s="149">
        <v>45617</v>
      </c>
    </row>
    <row r="9886" spans="1:1">
      <c r="A9886" s="74" t="s">
        <v>3411</v>
      </c>
    </row>
    <row r="9888" spans="1:1">
      <c r="A9888" s="74" t="s">
        <v>2724</v>
      </c>
    </row>
    <row r="9889" spans="1:1">
      <c r="A9889" s="74" t="s">
        <v>6784</v>
      </c>
    </row>
    <row r="9890" spans="1:1">
      <c r="A9890" s="74" t="s">
        <v>6785</v>
      </c>
    </row>
    <row r="9891" spans="1:1">
      <c r="A9891" s="74" t="s">
        <v>6786</v>
      </c>
    </row>
    <row r="9892" spans="1:1">
      <c r="A9892" s="149">
        <v>45617</v>
      </c>
    </row>
    <row r="9893" spans="1:1">
      <c r="A9893" s="149">
        <v>45617</v>
      </c>
    </row>
    <row r="9894" spans="1:1">
      <c r="A9894" s="74" t="s">
        <v>6787</v>
      </c>
    </row>
    <row r="9896" spans="1:1">
      <c r="A9896" s="74" t="s">
        <v>2724</v>
      </c>
    </row>
    <row r="9897" spans="1:1">
      <c r="A9897" s="74" t="s">
        <v>6788</v>
      </c>
    </row>
    <row r="9898" spans="1:1">
      <c r="A9898" s="74" t="s">
        <v>6789</v>
      </c>
    </row>
    <row r="9899" spans="1:1">
      <c r="A9899" s="74" t="s">
        <v>6790</v>
      </c>
    </row>
    <row r="9900" spans="1:1">
      <c r="A9900" s="149">
        <v>45617</v>
      </c>
    </row>
    <row r="9901" spans="1:1">
      <c r="A9901" s="149">
        <v>45617</v>
      </c>
    </row>
    <row r="9902" spans="1:1">
      <c r="A9902" s="74" t="s">
        <v>6791</v>
      </c>
    </row>
    <row r="9904" spans="1:1">
      <c r="A9904" s="74" t="s">
        <v>2724</v>
      </c>
    </row>
    <row r="9905" spans="1:1">
      <c r="A9905" s="74" t="s">
        <v>6792</v>
      </c>
    </row>
    <row r="9906" spans="1:1">
      <c r="A9906" s="74" t="s">
        <v>6793</v>
      </c>
    </row>
    <row r="9907" spans="1:1">
      <c r="A9907" s="74" t="s">
        <v>6794</v>
      </c>
    </row>
    <row r="9908" spans="1:1">
      <c r="A9908" s="149">
        <v>45617</v>
      </c>
    </row>
    <row r="9909" spans="1:1">
      <c r="A9909" s="149">
        <v>45617</v>
      </c>
    </row>
    <row r="9910" spans="1:1">
      <c r="A9910" s="74" t="s">
        <v>4145</v>
      </c>
    </row>
    <row r="9912" spans="1:1">
      <c r="A9912" s="74" t="s">
        <v>2724</v>
      </c>
    </row>
    <row r="9913" spans="1:1">
      <c r="A9913" s="74" t="s">
        <v>6795</v>
      </c>
    </row>
    <row r="9914" spans="1:1">
      <c r="A9914" s="74" t="s">
        <v>6796</v>
      </c>
    </row>
    <row r="9915" spans="1:1">
      <c r="A9915" s="74" t="s">
        <v>6797</v>
      </c>
    </row>
    <row r="9916" spans="1:1">
      <c r="A9916" s="149">
        <v>45617</v>
      </c>
    </row>
    <row r="9917" spans="1:1">
      <c r="A9917" s="149">
        <v>45617</v>
      </c>
    </row>
    <row r="9918" spans="1:1">
      <c r="A9918" s="74" t="s">
        <v>4371</v>
      </c>
    </row>
    <row r="9920" spans="1:1">
      <c r="A9920" s="74" t="s">
        <v>2724</v>
      </c>
    </row>
    <row r="9921" spans="1:1">
      <c r="A9921" s="74" t="s">
        <v>6798</v>
      </c>
    </row>
    <row r="9922" spans="1:1">
      <c r="A9922" s="74" t="s">
        <v>6799</v>
      </c>
    </row>
    <row r="9923" spans="1:1">
      <c r="A9923" s="74" t="s">
        <v>6800</v>
      </c>
    </row>
    <row r="9924" spans="1:1">
      <c r="A9924" s="149">
        <v>45617</v>
      </c>
    </row>
    <row r="9925" spans="1:1">
      <c r="A9925" s="149">
        <v>45617</v>
      </c>
    </row>
    <row r="9926" spans="1:1">
      <c r="A9926" s="74" t="s">
        <v>4633</v>
      </c>
    </row>
    <row r="9928" spans="1:1">
      <c r="A9928" s="74" t="s">
        <v>2724</v>
      </c>
    </row>
    <row r="9929" spans="1:1">
      <c r="A9929" s="74" t="s">
        <v>6801</v>
      </c>
    </row>
    <row r="9930" spans="1:1">
      <c r="A9930" s="74" t="s">
        <v>6802</v>
      </c>
    </row>
    <row r="9931" spans="1:1">
      <c r="A9931" s="74" t="s">
        <v>6803</v>
      </c>
    </row>
    <row r="9932" spans="1:1">
      <c r="A9932" s="149">
        <v>45617</v>
      </c>
    </row>
    <row r="9933" spans="1:1">
      <c r="A9933" s="149">
        <v>45617</v>
      </c>
    </row>
    <row r="9934" spans="1:1">
      <c r="A9934" s="74" t="s">
        <v>6804</v>
      </c>
    </row>
    <row r="9936" spans="1:1">
      <c r="A9936" s="74" t="s">
        <v>2724</v>
      </c>
    </row>
    <row r="9937" spans="1:1">
      <c r="A9937" s="74" t="s">
        <v>6805</v>
      </c>
    </row>
    <row r="9938" spans="1:1">
      <c r="A9938" s="74" t="s">
        <v>6806</v>
      </c>
    </row>
    <row r="9939" spans="1:1">
      <c r="A9939" s="74" t="s">
        <v>6807</v>
      </c>
    </row>
    <row r="9940" spans="1:1">
      <c r="A9940" s="149">
        <v>45617</v>
      </c>
    </row>
    <row r="9941" spans="1:1">
      <c r="A9941" s="149">
        <v>45617</v>
      </c>
    </row>
    <row r="9942" spans="1:1">
      <c r="A9942" s="74" t="s">
        <v>5016</v>
      </c>
    </row>
    <row r="9944" spans="1:1">
      <c r="A9944" s="74" t="s">
        <v>2724</v>
      </c>
    </row>
    <row r="9945" spans="1:1">
      <c r="A9945" s="74" t="s">
        <v>6808</v>
      </c>
    </row>
    <row r="9946" spans="1:1">
      <c r="A9946" s="74" t="s">
        <v>6809</v>
      </c>
    </row>
    <row r="9947" spans="1:1">
      <c r="A9947" s="74" t="s">
        <v>6810</v>
      </c>
    </row>
    <row r="9948" spans="1:1">
      <c r="A9948" s="149">
        <v>45617</v>
      </c>
    </row>
    <row r="9949" spans="1:1">
      <c r="A9949" s="149">
        <v>45617</v>
      </c>
    </row>
    <row r="9950" spans="1:1">
      <c r="A9950" s="74" t="s">
        <v>6811</v>
      </c>
    </row>
    <row r="9952" spans="1:1">
      <c r="A9952" s="74" t="s">
        <v>2724</v>
      </c>
    </row>
    <row r="9953" spans="1:1">
      <c r="A9953" s="74" t="s">
        <v>6812</v>
      </c>
    </row>
    <row r="9954" spans="1:1">
      <c r="A9954" s="74" t="s">
        <v>6813</v>
      </c>
    </row>
    <row r="9955" spans="1:1">
      <c r="A9955" s="74" t="s">
        <v>4060</v>
      </c>
    </row>
    <row r="9956" spans="1:1">
      <c r="A9956" s="149">
        <v>45617</v>
      </c>
    </row>
    <row r="9957" spans="1:1">
      <c r="A9957" s="149">
        <v>45617</v>
      </c>
    </row>
    <row r="9958" spans="1:1">
      <c r="A9958" s="74" t="s">
        <v>2914</v>
      </c>
    </row>
    <row r="9960" spans="1:1">
      <c r="A9960" s="74" t="s">
        <v>2724</v>
      </c>
    </row>
    <row r="9961" spans="1:1">
      <c r="A9961" s="74" t="s">
        <v>4061</v>
      </c>
    </row>
    <row r="9962" spans="1:1">
      <c r="A9962" s="74" t="s">
        <v>6814</v>
      </c>
    </row>
    <row r="9963" spans="1:1">
      <c r="A9963" s="74" t="s">
        <v>6815</v>
      </c>
    </row>
    <row r="9964" spans="1:1">
      <c r="A9964" s="149">
        <v>45617</v>
      </c>
    </row>
    <row r="9965" spans="1:1">
      <c r="A9965" s="149">
        <v>45617</v>
      </c>
    </row>
    <row r="9966" spans="1:1">
      <c r="A9966" s="74" t="s">
        <v>6816</v>
      </c>
    </row>
    <row r="9968" spans="1:1">
      <c r="A9968" s="74" t="s">
        <v>2724</v>
      </c>
    </row>
    <row r="9969" spans="1:1">
      <c r="A9969" s="74" t="s">
        <v>6817</v>
      </c>
    </row>
    <row r="9970" spans="1:1">
      <c r="A9970" s="74" t="s">
        <v>6818</v>
      </c>
    </row>
    <row r="9971" spans="1:1">
      <c r="A9971" s="74" t="s">
        <v>6819</v>
      </c>
    </row>
    <row r="9972" spans="1:1">
      <c r="A9972" s="149">
        <v>45617</v>
      </c>
    </row>
    <row r="9973" spans="1:1">
      <c r="A9973" s="149">
        <v>45617</v>
      </c>
    </row>
    <row r="9974" spans="1:1">
      <c r="A9974" s="74" t="s">
        <v>5775</v>
      </c>
    </row>
    <row r="9976" spans="1:1">
      <c r="A9976" s="74" t="s">
        <v>2724</v>
      </c>
    </row>
    <row r="9977" spans="1:1">
      <c r="A9977" s="74" t="s">
        <v>6820</v>
      </c>
    </row>
    <row r="9978" spans="1:1">
      <c r="A9978" s="74" t="s">
        <v>6821</v>
      </c>
    </row>
    <row r="9979" spans="1:1">
      <c r="A9979" s="74" t="s">
        <v>6822</v>
      </c>
    </row>
    <row r="9980" spans="1:1">
      <c r="A9980" s="149">
        <v>45617</v>
      </c>
    </row>
    <row r="9981" spans="1:1">
      <c r="A9981" s="149">
        <v>45617</v>
      </c>
    </row>
    <row r="9982" spans="1:1">
      <c r="A9982" s="74" t="s">
        <v>6823</v>
      </c>
    </row>
    <row r="9984" spans="1:1">
      <c r="A9984" s="74" t="s">
        <v>2724</v>
      </c>
    </row>
    <row r="9985" spans="1:1">
      <c r="A9985" s="74" t="s">
        <v>6824</v>
      </c>
    </row>
    <row r="9986" spans="1:1">
      <c r="A9986" s="74" t="s">
        <v>6825</v>
      </c>
    </row>
    <row r="9987" spans="1:1">
      <c r="A9987" s="74" t="s">
        <v>6825</v>
      </c>
    </row>
    <row r="9988" spans="1:1">
      <c r="A9988" s="149">
        <v>45617</v>
      </c>
    </row>
    <row r="9989" spans="1:1">
      <c r="A9989" s="149">
        <v>45617</v>
      </c>
    </row>
    <row r="9990" spans="1:1">
      <c r="A9990" s="74" t="s">
        <v>6403</v>
      </c>
    </row>
    <row r="9992" spans="1:1">
      <c r="A9992" s="74" t="s">
        <v>2724</v>
      </c>
    </row>
    <row r="9993" spans="1:1">
      <c r="A9993" s="74" t="s">
        <v>6826</v>
      </c>
    </row>
    <row r="9994" spans="1:1">
      <c r="A9994" s="74" t="s">
        <v>6827</v>
      </c>
    </row>
    <row r="9995" spans="1:1">
      <c r="A9995" s="74" t="s">
        <v>6827</v>
      </c>
    </row>
    <row r="9996" spans="1:1">
      <c r="A9996" s="149">
        <v>45617</v>
      </c>
    </row>
    <row r="9997" spans="1:1">
      <c r="A9997" s="149">
        <v>45617</v>
      </c>
    </row>
    <row r="9998" spans="1:1">
      <c r="A9998" s="74" t="s">
        <v>6828</v>
      </c>
    </row>
    <row r="10000" spans="1:1">
      <c r="A10000" s="74" t="s">
        <v>2724</v>
      </c>
    </row>
    <row r="10001" spans="1:1">
      <c r="A10001" s="74" t="s">
        <v>6829</v>
      </c>
    </row>
    <row r="10002" spans="1:1">
      <c r="A10002" s="74" t="s">
        <v>6830</v>
      </c>
    </row>
    <row r="10003" spans="1:1">
      <c r="A10003" s="74" t="s">
        <v>6831</v>
      </c>
    </row>
    <row r="10004" spans="1:1">
      <c r="A10004" s="149">
        <v>45617</v>
      </c>
    </row>
    <row r="10005" spans="1:1">
      <c r="A10005" s="149">
        <v>45617</v>
      </c>
    </row>
    <row r="10006" spans="1:1">
      <c r="A10006" s="74" t="s">
        <v>2735</v>
      </c>
    </row>
    <row r="10008" spans="1:1">
      <c r="A10008" s="74" t="s">
        <v>2724</v>
      </c>
    </row>
    <row r="10009" spans="1:1">
      <c r="A10009" s="74" t="s">
        <v>6832</v>
      </c>
    </row>
    <row r="10010" spans="1:1">
      <c r="A10010" s="74" t="s">
        <v>6833</v>
      </c>
    </row>
    <row r="10011" spans="1:1">
      <c r="A10011" s="74" t="s">
        <v>6834</v>
      </c>
    </row>
    <row r="10012" spans="1:1">
      <c r="A10012" s="149">
        <v>45617</v>
      </c>
    </row>
    <row r="10013" spans="1:1">
      <c r="A10013" s="149">
        <v>45617</v>
      </c>
    </row>
    <row r="10014" spans="1:1">
      <c r="A10014" s="74" t="s">
        <v>6835</v>
      </c>
    </row>
    <row r="10016" spans="1:1">
      <c r="A10016" s="74" t="s">
        <v>2724</v>
      </c>
    </row>
    <row r="10017" spans="1:1">
      <c r="A10017" s="74" t="s">
        <v>6836</v>
      </c>
    </row>
    <row r="10018" spans="1:1">
      <c r="A10018" s="74" t="s">
        <v>6837</v>
      </c>
    </row>
    <row r="10019" spans="1:1">
      <c r="A10019" s="74" t="s">
        <v>6838</v>
      </c>
    </row>
    <row r="10020" spans="1:1">
      <c r="A10020" s="149">
        <v>45617</v>
      </c>
    </row>
    <row r="10021" spans="1:1">
      <c r="A10021" s="149">
        <v>45617</v>
      </c>
    </row>
    <row r="10022" spans="1:1">
      <c r="A10022" s="74" t="s">
        <v>6839</v>
      </c>
    </row>
    <row r="10024" spans="1:1">
      <c r="A10024" s="74" t="s">
        <v>2724</v>
      </c>
    </row>
    <row r="10025" spans="1:1">
      <c r="A10025" s="74" t="s">
        <v>6840</v>
      </c>
    </row>
    <row r="10026" spans="1:1">
      <c r="A10026" s="74" t="s">
        <v>6841</v>
      </c>
    </row>
    <row r="10027" spans="1:1">
      <c r="A10027" s="74" t="s">
        <v>6842</v>
      </c>
    </row>
    <row r="10028" spans="1:1">
      <c r="A10028" s="149">
        <v>45617</v>
      </c>
    </row>
    <row r="10029" spans="1:1">
      <c r="A10029" s="149">
        <v>45617</v>
      </c>
    </row>
    <row r="10030" spans="1:1">
      <c r="A10030" s="74" t="s">
        <v>3461</v>
      </c>
    </row>
    <row r="10032" spans="1:1">
      <c r="A10032" s="74" t="s">
        <v>2724</v>
      </c>
    </row>
    <row r="10033" spans="1:1">
      <c r="A10033" s="74" t="s">
        <v>6843</v>
      </c>
    </row>
    <row r="10034" spans="1:1">
      <c r="A10034" s="74" t="s">
        <v>6844</v>
      </c>
    </row>
    <row r="10035" spans="1:1">
      <c r="A10035" s="74" t="s">
        <v>6845</v>
      </c>
    </row>
    <row r="10036" spans="1:1">
      <c r="A10036" s="149">
        <v>45617</v>
      </c>
    </row>
    <row r="10037" spans="1:1">
      <c r="A10037" s="149">
        <v>45617</v>
      </c>
    </row>
    <row r="10038" spans="1:1">
      <c r="A10038" s="74" t="s">
        <v>6846</v>
      </c>
    </row>
    <row r="10040" spans="1:1">
      <c r="A10040" s="74" t="s">
        <v>2724</v>
      </c>
    </row>
    <row r="10041" spans="1:1">
      <c r="A10041" s="74" t="s">
        <v>6847</v>
      </c>
    </row>
    <row r="10042" spans="1:1">
      <c r="A10042" s="74" t="s">
        <v>6848</v>
      </c>
    </row>
    <row r="10043" spans="1:1">
      <c r="A10043" s="74" t="s">
        <v>6849</v>
      </c>
    </row>
    <row r="10044" spans="1:1">
      <c r="A10044" s="149">
        <v>45617</v>
      </c>
    </row>
    <row r="10045" spans="1:1">
      <c r="A10045" s="149">
        <v>45617</v>
      </c>
    </row>
    <row r="10046" spans="1:1">
      <c r="A10046" s="74" t="s">
        <v>6850</v>
      </c>
    </row>
    <row r="10048" spans="1:1">
      <c r="A10048" s="74" t="s">
        <v>2724</v>
      </c>
    </row>
    <row r="10049" spans="1:1">
      <c r="A10049" s="74" t="s">
        <v>6851</v>
      </c>
    </row>
    <row r="10050" spans="1:1">
      <c r="A10050" s="74" t="s">
        <v>6852</v>
      </c>
    </row>
    <row r="10051" spans="1:1">
      <c r="A10051" s="74" t="s">
        <v>6853</v>
      </c>
    </row>
    <row r="10052" spans="1:1">
      <c r="A10052" s="149">
        <v>45617</v>
      </c>
    </row>
    <row r="10053" spans="1:1">
      <c r="A10053" s="149">
        <v>45617</v>
      </c>
    </row>
    <row r="10054" spans="1:1">
      <c r="A10054" s="74" t="s">
        <v>6854</v>
      </c>
    </row>
    <row r="10056" spans="1:1">
      <c r="A10056" s="74" t="s">
        <v>2724</v>
      </c>
    </row>
    <row r="10057" spans="1:1">
      <c r="A10057" s="74" t="s">
        <v>6855</v>
      </c>
    </row>
    <row r="10058" spans="1:1">
      <c r="A10058" s="74" t="s">
        <v>6856</v>
      </c>
    </row>
    <row r="10059" spans="1:1">
      <c r="A10059" s="74" t="s">
        <v>6857</v>
      </c>
    </row>
    <row r="10060" spans="1:1">
      <c r="A10060" s="149">
        <v>45617</v>
      </c>
    </row>
    <row r="10061" spans="1:1">
      <c r="A10061" s="149">
        <v>45617</v>
      </c>
    </row>
    <row r="10062" spans="1:1">
      <c r="A10062" s="74" t="s">
        <v>6858</v>
      </c>
    </row>
    <row r="10064" spans="1:1">
      <c r="A10064" s="74" t="s">
        <v>2724</v>
      </c>
    </row>
    <row r="10065" spans="1:1">
      <c r="A10065" s="74" t="s">
        <v>6859</v>
      </c>
    </row>
    <row r="10066" spans="1:1">
      <c r="A10066" s="74" t="s">
        <v>6860</v>
      </c>
    </row>
    <row r="10067" spans="1:1">
      <c r="A10067" s="74" t="s">
        <v>6861</v>
      </c>
    </row>
    <row r="10068" spans="1:1">
      <c r="A10068" s="149">
        <v>45617</v>
      </c>
    </row>
    <row r="10069" spans="1:1">
      <c r="A10069" s="149">
        <v>45617</v>
      </c>
    </row>
    <row r="10070" spans="1:1">
      <c r="A10070" s="74" t="s">
        <v>6862</v>
      </c>
    </row>
    <row r="10072" spans="1:1">
      <c r="A10072" s="74" t="s">
        <v>2724</v>
      </c>
    </row>
    <row r="10073" spans="1:1">
      <c r="A10073" s="74" t="s">
        <v>6863</v>
      </c>
    </row>
    <row r="10074" spans="1:1">
      <c r="A10074" s="74" t="s">
        <v>6864</v>
      </c>
    </row>
    <row r="10075" spans="1:1">
      <c r="A10075" s="74" t="s">
        <v>6865</v>
      </c>
    </row>
    <row r="10076" spans="1:1">
      <c r="A10076" s="149">
        <v>45617</v>
      </c>
    </row>
    <row r="10077" spans="1:1">
      <c r="A10077" s="149">
        <v>45617</v>
      </c>
    </row>
    <row r="10078" spans="1:1">
      <c r="A10078" s="74" t="s">
        <v>6866</v>
      </c>
    </row>
    <row r="10080" spans="1:1">
      <c r="A10080" s="74" t="s">
        <v>2724</v>
      </c>
    </row>
    <row r="10081" spans="1:1">
      <c r="A10081" s="74" t="s">
        <v>6867</v>
      </c>
    </row>
    <row r="10082" spans="1:1">
      <c r="A10082" s="74" t="s">
        <v>6868</v>
      </c>
    </row>
    <row r="10083" spans="1:1">
      <c r="A10083" s="74" t="s">
        <v>6869</v>
      </c>
    </row>
    <row r="10084" spans="1:1">
      <c r="A10084" s="149">
        <v>45617</v>
      </c>
    </row>
    <row r="10085" spans="1:1">
      <c r="A10085" s="149">
        <v>45617</v>
      </c>
    </row>
    <row r="10086" spans="1:1">
      <c r="A10086" s="74" t="s">
        <v>6870</v>
      </c>
    </row>
    <row r="10088" spans="1:1">
      <c r="A10088" s="74" t="s">
        <v>2724</v>
      </c>
    </row>
    <row r="10089" spans="1:1">
      <c r="A10089" s="74" t="s">
        <v>6871</v>
      </c>
    </row>
    <row r="10090" spans="1:1">
      <c r="A10090" s="74" t="s">
        <v>6872</v>
      </c>
    </row>
    <row r="10091" spans="1:1">
      <c r="A10091" s="74" t="s">
        <v>6873</v>
      </c>
    </row>
    <row r="10092" spans="1:1">
      <c r="A10092" s="149">
        <v>45617</v>
      </c>
    </row>
    <row r="10093" spans="1:1">
      <c r="A10093" s="149">
        <v>45617</v>
      </c>
    </row>
    <row r="10094" spans="1:1">
      <c r="A10094" s="74" t="s">
        <v>6874</v>
      </c>
    </row>
    <row r="10096" spans="1:1">
      <c r="A10096" s="74" t="s">
        <v>2724</v>
      </c>
    </row>
    <row r="10097" spans="1:1">
      <c r="A10097" s="74" t="s">
        <v>6875</v>
      </c>
    </row>
    <row r="10098" spans="1:1">
      <c r="A10098" s="74" t="s">
        <v>6876</v>
      </c>
    </row>
    <row r="10099" spans="1:1">
      <c r="A10099" s="74" t="s">
        <v>6877</v>
      </c>
    </row>
    <row r="10100" spans="1:1">
      <c r="A10100" s="149">
        <v>45617</v>
      </c>
    </row>
    <row r="10101" spans="1:1">
      <c r="A10101" s="149">
        <v>45617</v>
      </c>
    </row>
    <row r="10102" spans="1:1">
      <c r="A10102" s="74" t="s">
        <v>6878</v>
      </c>
    </row>
    <row r="10104" spans="1:1">
      <c r="A10104" s="74" t="s">
        <v>2724</v>
      </c>
    </row>
    <row r="10105" spans="1:1">
      <c r="A10105" s="74" t="s">
        <v>6879</v>
      </c>
    </row>
    <row r="10106" spans="1:1">
      <c r="A10106" s="74" t="s">
        <v>6880</v>
      </c>
    </row>
    <row r="10107" spans="1:1">
      <c r="A10107" s="74" t="s">
        <v>6881</v>
      </c>
    </row>
    <row r="10108" spans="1:1">
      <c r="A10108" s="149">
        <v>45617</v>
      </c>
    </row>
    <row r="10109" spans="1:1">
      <c r="A10109" s="149">
        <v>45617</v>
      </c>
    </row>
    <row r="10110" spans="1:1">
      <c r="A10110" s="74" t="s">
        <v>6882</v>
      </c>
    </row>
    <row r="10112" spans="1:1">
      <c r="A10112" s="74" t="s">
        <v>2724</v>
      </c>
    </row>
    <row r="10113" spans="1:1">
      <c r="A10113" s="74" t="s">
        <v>6883</v>
      </c>
    </row>
    <row r="10114" spans="1:1">
      <c r="A10114" s="74" t="s">
        <v>6884</v>
      </c>
    </row>
    <row r="10115" spans="1:1">
      <c r="A10115" s="74" t="s">
        <v>6885</v>
      </c>
    </row>
    <row r="10116" spans="1:1">
      <c r="A10116" s="149">
        <v>45617</v>
      </c>
    </row>
    <row r="10117" spans="1:1">
      <c r="A10117" s="149">
        <v>45617</v>
      </c>
    </row>
    <row r="10118" spans="1:1">
      <c r="A10118" s="74" t="s">
        <v>6886</v>
      </c>
    </row>
    <row r="10120" spans="1:1">
      <c r="A10120" s="74" t="s">
        <v>2724</v>
      </c>
    </row>
    <row r="10121" spans="1:1">
      <c r="A10121" s="74" t="s">
        <v>6887</v>
      </c>
    </row>
    <row r="10122" spans="1:1">
      <c r="A10122" s="74" t="s">
        <v>6888</v>
      </c>
    </row>
    <row r="10123" spans="1:1">
      <c r="A10123" s="74" t="s">
        <v>6889</v>
      </c>
    </row>
    <row r="10124" spans="1:1">
      <c r="A10124" s="149">
        <v>45617</v>
      </c>
    </row>
    <row r="10125" spans="1:1">
      <c r="A10125" s="149">
        <v>45617</v>
      </c>
    </row>
    <row r="10126" spans="1:1">
      <c r="A10126" s="74" t="s">
        <v>6890</v>
      </c>
    </row>
    <row r="10128" spans="1:1">
      <c r="A10128" s="74" t="s">
        <v>2724</v>
      </c>
    </row>
    <row r="10129" spans="1:1">
      <c r="A10129" s="74" t="s">
        <v>6891</v>
      </c>
    </row>
    <row r="10130" spans="1:1">
      <c r="A10130" s="74" t="s">
        <v>6892</v>
      </c>
    </row>
    <row r="10131" spans="1:1">
      <c r="A10131" s="74" t="s">
        <v>6892</v>
      </c>
    </row>
    <row r="10132" spans="1:1">
      <c r="A10132" s="149">
        <v>45617</v>
      </c>
    </row>
    <row r="10133" spans="1:1">
      <c r="A10133" s="149">
        <v>45617</v>
      </c>
    </row>
    <row r="10134" spans="1:1">
      <c r="A10134" s="74" t="s">
        <v>4132</v>
      </c>
    </row>
    <row r="10136" spans="1:1">
      <c r="A10136" s="74" t="s">
        <v>2724</v>
      </c>
    </row>
    <row r="10137" spans="1:1">
      <c r="A10137" s="74" t="s">
        <v>6893</v>
      </c>
    </row>
    <row r="10138" spans="1:1">
      <c r="A10138" s="74" t="s">
        <v>6894</v>
      </c>
    </row>
    <row r="10139" spans="1:1">
      <c r="A10139" s="74" t="s">
        <v>6894</v>
      </c>
    </row>
    <row r="10140" spans="1:1">
      <c r="A10140" s="149">
        <v>45617</v>
      </c>
    </row>
    <row r="10141" spans="1:1">
      <c r="A10141" s="149">
        <v>45617</v>
      </c>
    </row>
    <row r="10142" spans="1:1">
      <c r="A10142" s="74" t="s">
        <v>6895</v>
      </c>
    </row>
    <row r="10144" spans="1:1">
      <c r="A10144" s="74" t="s">
        <v>2724</v>
      </c>
    </row>
    <row r="10145" spans="1:1">
      <c r="A10145" s="74" t="s">
        <v>6896</v>
      </c>
    </row>
    <row r="10146" spans="1:1">
      <c r="A10146" s="74" t="s">
        <v>6897</v>
      </c>
    </row>
    <row r="10147" spans="1:1">
      <c r="A10147" s="74" t="s">
        <v>6898</v>
      </c>
    </row>
    <row r="10148" spans="1:1">
      <c r="A10148" s="149">
        <v>45617</v>
      </c>
    </row>
    <row r="10149" spans="1:1">
      <c r="A10149" s="149">
        <v>45617</v>
      </c>
    </row>
    <row r="10150" spans="1:1">
      <c r="A10150" s="74" t="s">
        <v>3294</v>
      </c>
    </row>
    <row r="10152" spans="1:1">
      <c r="A10152" s="74" t="s">
        <v>2724</v>
      </c>
    </row>
    <row r="10153" spans="1:1">
      <c r="A10153" s="74" t="s">
        <v>6899</v>
      </c>
    </row>
    <row r="10154" spans="1:1">
      <c r="A10154" s="74" t="s">
        <v>6900</v>
      </c>
    </row>
    <row r="10155" spans="1:1">
      <c r="A10155" s="74" t="s">
        <v>6901</v>
      </c>
    </row>
    <row r="10156" spans="1:1">
      <c r="A10156" s="149">
        <v>45617</v>
      </c>
    </row>
    <row r="10157" spans="1:1">
      <c r="A10157" s="149">
        <v>45617</v>
      </c>
    </row>
    <row r="10158" spans="1:1">
      <c r="A10158" s="74" t="s">
        <v>6902</v>
      </c>
    </row>
    <row r="10160" spans="1:1">
      <c r="A10160" s="74" t="s">
        <v>2724</v>
      </c>
    </row>
    <row r="10161" spans="1:1">
      <c r="A10161" s="74" t="s">
        <v>6903</v>
      </c>
    </row>
    <row r="10162" spans="1:1">
      <c r="A10162" s="74" t="s">
        <v>6904</v>
      </c>
    </row>
    <row r="10163" spans="1:1">
      <c r="A10163" s="74" t="s">
        <v>6904</v>
      </c>
    </row>
    <row r="10164" spans="1:1">
      <c r="A10164" s="149">
        <v>45616</v>
      </c>
    </row>
    <row r="10165" spans="1:1">
      <c r="A10165" s="149">
        <v>45616</v>
      </c>
    </row>
    <row r="10166" spans="1:1">
      <c r="A10166" s="74" t="s">
        <v>6905</v>
      </c>
    </row>
    <row r="10168" spans="1:1">
      <c r="A10168" s="74" t="s">
        <v>2724</v>
      </c>
    </row>
    <row r="10169" spans="1:1">
      <c r="A10169" s="74" t="s">
        <v>6906</v>
      </c>
    </row>
    <row r="10170" spans="1:1">
      <c r="A10170" s="74" t="s">
        <v>6907</v>
      </c>
    </row>
    <row r="10171" spans="1:1">
      <c r="A10171" s="74" t="s">
        <v>6908</v>
      </c>
    </row>
    <row r="10172" spans="1:1">
      <c r="A10172" s="149">
        <v>45616</v>
      </c>
    </row>
    <row r="10173" spans="1:1">
      <c r="A10173" s="149">
        <v>45616</v>
      </c>
    </row>
    <row r="10174" spans="1:1">
      <c r="A10174" s="74" t="s">
        <v>6909</v>
      </c>
    </row>
    <row r="10176" spans="1:1">
      <c r="A10176" s="74" t="s">
        <v>2724</v>
      </c>
    </row>
    <row r="10177" spans="1:1">
      <c r="A10177" s="74" t="s">
        <v>6910</v>
      </c>
    </row>
    <row r="10178" spans="1:1">
      <c r="A10178" s="74" t="s">
        <v>6911</v>
      </c>
    </row>
    <row r="10179" spans="1:1">
      <c r="A10179" s="74" t="s">
        <v>6912</v>
      </c>
    </row>
    <row r="10180" spans="1:1">
      <c r="A10180" s="149">
        <v>45616</v>
      </c>
    </row>
    <row r="10181" spans="1:1">
      <c r="A10181" s="149">
        <v>45616</v>
      </c>
    </row>
    <row r="10182" spans="1:1">
      <c r="A10182" s="74" t="s">
        <v>5544</v>
      </c>
    </row>
    <row r="10184" spans="1:1">
      <c r="A10184" s="74" t="s">
        <v>2724</v>
      </c>
    </row>
    <row r="10185" spans="1:1">
      <c r="A10185" s="74" t="s">
        <v>6913</v>
      </c>
    </row>
    <row r="10186" spans="1:1">
      <c r="A10186" s="74" t="s">
        <v>6914</v>
      </c>
    </row>
    <row r="10187" spans="1:1">
      <c r="A10187" s="74" t="s">
        <v>6914</v>
      </c>
    </row>
    <row r="10188" spans="1:1">
      <c r="A10188" s="149">
        <v>45616</v>
      </c>
    </row>
    <row r="10189" spans="1:1">
      <c r="A10189" s="149">
        <v>45616</v>
      </c>
    </row>
    <row r="10190" spans="1:1">
      <c r="A10190" s="74" t="s">
        <v>3235</v>
      </c>
    </row>
    <row r="10192" spans="1:1">
      <c r="A10192" s="74" t="s">
        <v>2724</v>
      </c>
    </row>
    <row r="10193" spans="1:1">
      <c r="A10193" s="74" t="s">
        <v>6915</v>
      </c>
    </row>
    <row r="10194" spans="1:1">
      <c r="A10194" s="74" t="s">
        <v>6916</v>
      </c>
    </row>
    <row r="10195" spans="1:1">
      <c r="A10195" s="74" t="s">
        <v>6917</v>
      </c>
    </row>
    <row r="10196" spans="1:1">
      <c r="A10196" s="149">
        <v>45616</v>
      </c>
    </row>
    <row r="10197" spans="1:1">
      <c r="A10197" s="149">
        <v>45616</v>
      </c>
    </row>
    <row r="10198" spans="1:1">
      <c r="A10198" s="74" t="s">
        <v>4395</v>
      </c>
    </row>
    <row r="10200" spans="1:1">
      <c r="A10200" s="74" t="s">
        <v>2724</v>
      </c>
    </row>
    <row r="10201" spans="1:1">
      <c r="A10201" s="74" t="s">
        <v>6918</v>
      </c>
    </row>
    <row r="10202" spans="1:1">
      <c r="A10202" s="74" t="s">
        <v>6919</v>
      </c>
    </row>
    <row r="10203" spans="1:1">
      <c r="A10203" s="74" t="s">
        <v>6919</v>
      </c>
    </row>
    <row r="10204" spans="1:1">
      <c r="A10204" s="149">
        <v>45616</v>
      </c>
    </row>
    <row r="10205" spans="1:1">
      <c r="A10205" s="149">
        <v>45616</v>
      </c>
    </row>
    <row r="10206" spans="1:1">
      <c r="A10206" s="74" t="s">
        <v>6920</v>
      </c>
    </row>
    <row r="10208" spans="1:1">
      <c r="A10208" s="74" t="s">
        <v>2724</v>
      </c>
    </row>
    <row r="10209" spans="1:1">
      <c r="A10209" s="74" t="s">
        <v>6921</v>
      </c>
    </row>
    <row r="10210" spans="1:1">
      <c r="A10210" s="74" t="s">
        <v>6922</v>
      </c>
    </row>
    <row r="10211" spans="1:1">
      <c r="A10211" s="74" t="s">
        <v>6923</v>
      </c>
    </row>
    <row r="10212" spans="1:1">
      <c r="A10212" s="149">
        <v>45616</v>
      </c>
    </row>
    <row r="10213" spans="1:1">
      <c r="A10213" s="149">
        <v>45616</v>
      </c>
    </row>
    <row r="10214" spans="1:1">
      <c r="A10214" s="74" t="s">
        <v>6924</v>
      </c>
    </row>
    <row r="10216" spans="1:1">
      <c r="A10216" s="74" t="s">
        <v>2724</v>
      </c>
    </row>
    <row r="10217" spans="1:1">
      <c r="A10217" s="74" t="s">
        <v>6925</v>
      </c>
    </row>
    <row r="10218" spans="1:1">
      <c r="A10218" s="74" t="s">
        <v>6926</v>
      </c>
    </row>
    <row r="10219" spans="1:1">
      <c r="A10219" s="74" t="s">
        <v>6926</v>
      </c>
    </row>
    <row r="10220" spans="1:1">
      <c r="A10220" s="149">
        <v>45616</v>
      </c>
    </row>
    <row r="10221" spans="1:1">
      <c r="A10221" s="149">
        <v>45616</v>
      </c>
    </row>
    <row r="10222" spans="1:1">
      <c r="A10222" s="74" t="s">
        <v>6927</v>
      </c>
    </row>
    <row r="10224" spans="1:1">
      <c r="A10224" s="74" t="s">
        <v>2724</v>
      </c>
    </row>
    <row r="10225" spans="1:1">
      <c r="A10225" s="74" t="s">
        <v>6928</v>
      </c>
    </row>
    <row r="10226" spans="1:1">
      <c r="A10226" s="74" t="s">
        <v>6929</v>
      </c>
    </row>
    <row r="10227" spans="1:1">
      <c r="A10227" s="74" t="s">
        <v>6930</v>
      </c>
    </row>
    <row r="10228" spans="1:1">
      <c r="A10228" s="149">
        <v>45616</v>
      </c>
    </row>
    <row r="10229" spans="1:1">
      <c r="A10229" s="149">
        <v>45616</v>
      </c>
    </row>
    <row r="10230" spans="1:1">
      <c r="A10230" s="74" t="s">
        <v>3938</v>
      </c>
    </row>
    <row r="10232" spans="1:1">
      <c r="A10232" s="74" t="s">
        <v>2724</v>
      </c>
    </row>
    <row r="10233" spans="1:1">
      <c r="A10233" s="74" t="s">
        <v>6931</v>
      </c>
    </row>
    <row r="10234" spans="1:1">
      <c r="A10234" s="74" t="s">
        <v>6932</v>
      </c>
    </row>
    <row r="10235" spans="1:1">
      <c r="A10235" s="74" t="s">
        <v>6932</v>
      </c>
    </row>
    <row r="10236" spans="1:1">
      <c r="A10236" s="149">
        <v>45616</v>
      </c>
    </row>
    <row r="10237" spans="1:1">
      <c r="A10237" s="149">
        <v>45616</v>
      </c>
    </row>
    <row r="10238" spans="1:1">
      <c r="A10238" s="74" t="s">
        <v>3857</v>
      </c>
    </row>
    <row r="10240" spans="1:1">
      <c r="A10240" s="74" t="s">
        <v>2724</v>
      </c>
    </row>
    <row r="10241" spans="1:1">
      <c r="A10241" s="74" t="s">
        <v>6933</v>
      </c>
    </row>
    <row r="10242" spans="1:1">
      <c r="A10242" s="74" t="s">
        <v>6934</v>
      </c>
    </row>
    <row r="10243" spans="1:1">
      <c r="A10243" s="74" t="s">
        <v>6935</v>
      </c>
    </row>
    <row r="10244" spans="1:1">
      <c r="A10244" s="149">
        <v>45616</v>
      </c>
    </row>
    <row r="10245" spans="1:1">
      <c r="A10245" s="149">
        <v>45616</v>
      </c>
    </row>
    <row r="10246" spans="1:1">
      <c r="A10246" s="74" t="s">
        <v>3415</v>
      </c>
    </row>
    <row r="10248" spans="1:1">
      <c r="A10248" s="74" t="s">
        <v>2724</v>
      </c>
    </row>
    <row r="10249" spans="1:1">
      <c r="A10249" s="74" t="s">
        <v>6936</v>
      </c>
    </row>
    <row r="10250" spans="1:1">
      <c r="A10250" s="74" t="s">
        <v>6937</v>
      </c>
    </row>
    <row r="10251" spans="1:1">
      <c r="A10251" s="74" t="s">
        <v>6937</v>
      </c>
    </row>
    <row r="10252" spans="1:1">
      <c r="A10252" s="149">
        <v>45616</v>
      </c>
    </row>
    <row r="10253" spans="1:1">
      <c r="A10253" s="149">
        <v>45616</v>
      </c>
    </row>
    <row r="10254" spans="1:1">
      <c r="A10254" s="74" t="s">
        <v>6938</v>
      </c>
    </row>
    <row r="10256" spans="1:1">
      <c r="A10256" s="74" t="s">
        <v>2724</v>
      </c>
    </row>
    <row r="10257" spans="1:1">
      <c r="A10257" s="74" t="s">
        <v>6939</v>
      </c>
    </row>
    <row r="10258" spans="1:1">
      <c r="A10258" s="74" t="s">
        <v>6940</v>
      </c>
    </row>
    <row r="10259" spans="1:1">
      <c r="A10259" s="74" t="s">
        <v>6941</v>
      </c>
    </row>
    <row r="10260" spans="1:1">
      <c r="A10260" s="149">
        <v>45616</v>
      </c>
    </row>
    <row r="10261" spans="1:1">
      <c r="A10261" s="149">
        <v>45616</v>
      </c>
    </row>
    <row r="10262" spans="1:1">
      <c r="A10262" s="74" t="s">
        <v>6680</v>
      </c>
    </row>
    <row r="10264" spans="1:1">
      <c r="A10264" s="74" t="s">
        <v>2724</v>
      </c>
    </row>
    <row r="10265" spans="1:1">
      <c r="A10265" s="74" t="s">
        <v>6942</v>
      </c>
    </row>
    <row r="10266" spans="1:1">
      <c r="A10266" s="74" t="s">
        <v>6943</v>
      </c>
    </row>
    <row r="10267" spans="1:1">
      <c r="A10267" s="74" t="s">
        <v>6944</v>
      </c>
    </row>
    <row r="10268" spans="1:1">
      <c r="A10268" s="149">
        <v>45616</v>
      </c>
    </row>
    <row r="10269" spans="1:1">
      <c r="A10269" s="149">
        <v>45616</v>
      </c>
    </row>
    <row r="10270" spans="1:1">
      <c r="A10270" s="74" t="s">
        <v>6945</v>
      </c>
    </row>
    <row r="10272" spans="1:1">
      <c r="A10272" s="74" t="s">
        <v>2724</v>
      </c>
    </row>
    <row r="10273" spans="1:1">
      <c r="A10273" s="74" t="s">
        <v>6946</v>
      </c>
    </row>
    <row r="10274" spans="1:1">
      <c r="A10274" s="74" t="s">
        <v>6947</v>
      </c>
    </row>
    <row r="10275" spans="1:1">
      <c r="A10275" s="74" t="s">
        <v>6948</v>
      </c>
    </row>
    <row r="10276" spans="1:1">
      <c r="A10276" s="149">
        <v>45616</v>
      </c>
    </row>
    <row r="10277" spans="1:1">
      <c r="A10277" s="149">
        <v>45616</v>
      </c>
    </row>
    <row r="10278" spans="1:1">
      <c r="A10278" s="74" t="s">
        <v>6949</v>
      </c>
    </row>
    <row r="10280" spans="1:1">
      <c r="A10280" s="74" t="s">
        <v>2724</v>
      </c>
    </row>
    <row r="10281" spans="1:1">
      <c r="A10281" s="74" t="s">
        <v>6950</v>
      </c>
    </row>
    <row r="10282" spans="1:1">
      <c r="A10282" s="74" t="s">
        <v>6951</v>
      </c>
    </row>
    <row r="10283" spans="1:1">
      <c r="A10283" s="74" t="s">
        <v>6952</v>
      </c>
    </row>
    <row r="10284" spans="1:1">
      <c r="A10284" s="149">
        <v>45616</v>
      </c>
    </row>
    <row r="10285" spans="1:1">
      <c r="A10285" s="149">
        <v>45616</v>
      </c>
    </row>
    <row r="10286" spans="1:1">
      <c r="A10286" s="74" t="s">
        <v>5219</v>
      </c>
    </row>
    <row r="10288" spans="1:1">
      <c r="A10288" s="74" t="s">
        <v>2724</v>
      </c>
    </row>
    <row r="10289" spans="1:1">
      <c r="A10289" s="74" t="s">
        <v>6953</v>
      </c>
    </row>
    <row r="10290" spans="1:1">
      <c r="A10290" s="74" t="s">
        <v>6954</v>
      </c>
    </row>
    <row r="10291" spans="1:1">
      <c r="A10291" s="74" t="s">
        <v>6955</v>
      </c>
    </row>
    <row r="10292" spans="1:1">
      <c r="A10292" s="149">
        <v>45616</v>
      </c>
    </row>
    <row r="10293" spans="1:1">
      <c r="A10293" s="149">
        <v>45616</v>
      </c>
    </row>
    <row r="10294" spans="1:1">
      <c r="A10294" s="74" t="s">
        <v>6956</v>
      </c>
    </row>
    <row r="10296" spans="1:1">
      <c r="A10296" s="74" t="s">
        <v>2724</v>
      </c>
    </row>
    <row r="10297" spans="1:1">
      <c r="A10297" s="74" t="s">
        <v>6957</v>
      </c>
    </row>
    <row r="10298" spans="1:1">
      <c r="A10298" s="74" t="s">
        <v>6958</v>
      </c>
    </row>
    <row r="10299" spans="1:1">
      <c r="A10299" s="74" t="s">
        <v>6959</v>
      </c>
    </row>
    <row r="10300" spans="1:1">
      <c r="A10300" s="149">
        <v>45616</v>
      </c>
    </row>
    <row r="10301" spans="1:1">
      <c r="A10301" s="149">
        <v>45616</v>
      </c>
    </row>
    <row r="10302" spans="1:1">
      <c r="A10302" s="74" t="s">
        <v>6960</v>
      </c>
    </row>
    <row r="10304" spans="1:1">
      <c r="A10304" s="74" t="s">
        <v>2724</v>
      </c>
    </row>
    <row r="10305" spans="1:1">
      <c r="A10305" s="74" t="s">
        <v>6961</v>
      </c>
    </row>
    <row r="10306" spans="1:1">
      <c r="A10306" s="74" t="s">
        <v>6962</v>
      </c>
    </row>
    <row r="10307" spans="1:1">
      <c r="A10307" s="74" t="s">
        <v>6962</v>
      </c>
    </row>
    <row r="10308" spans="1:1">
      <c r="A10308" s="149">
        <v>45616</v>
      </c>
    </row>
    <row r="10309" spans="1:1">
      <c r="A10309" s="149">
        <v>45616</v>
      </c>
    </row>
    <row r="10310" spans="1:1">
      <c r="A10310" s="74" t="s">
        <v>6963</v>
      </c>
    </row>
    <row r="10312" spans="1:1">
      <c r="A10312" s="74" t="s">
        <v>2724</v>
      </c>
    </row>
    <row r="10313" spans="1:1">
      <c r="A10313" s="74" t="s">
        <v>6964</v>
      </c>
    </row>
    <row r="10314" spans="1:1">
      <c r="A10314" s="74" t="s">
        <v>6965</v>
      </c>
    </row>
    <row r="10315" spans="1:1">
      <c r="A10315" s="74" t="s">
        <v>6966</v>
      </c>
    </row>
    <row r="10316" spans="1:1">
      <c r="A10316" s="149">
        <v>45616</v>
      </c>
    </row>
    <row r="10317" spans="1:1">
      <c r="A10317" s="149">
        <v>45616</v>
      </c>
    </row>
    <row r="10318" spans="1:1">
      <c r="A10318" s="74" t="s">
        <v>6967</v>
      </c>
    </row>
    <row r="10320" spans="1:1">
      <c r="A10320" s="74" t="s">
        <v>2724</v>
      </c>
    </row>
    <row r="10321" spans="1:1">
      <c r="A10321" s="74" t="s">
        <v>6968</v>
      </c>
    </row>
    <row r="10322" spans="1:1">
      <c r="A10322" s="74" t="s">
        <v>6969</v>
      </c>
    </row>
    <row r="10323" spans="1:1">
      <c r="A10323" s="74" t="s">
        <v>6970</v>
      </c>
    </row>
    <row r="10324" spans="1:1">
      <c r="A10324" s="149">
        <v>45616</v>
      </c>
    </row>
    <row r="10325" spans="1:1">
      <c r="A10325" s="149">
        <v>45616</v>
      </c>
    </row>
    <row r="10326" spans="1:1">
      <c r="A10326" s="74" t="s">
        <v>6971</v>
      </c>
    </row>
    <row r="10328" spans="1:1">
      <c r="A10328" s="74" t="s">
        <v>2724</v>
      </c>
    </row>
    <row r="10329" spans="1:1">
      <c r="A10329" s="74" t="s">
        <v>6972</v>
      </c>
    </row>
    <row r="10330" spans="1:1">
      <c r="A10330" s="74" t="s">
        <v>6973</v>
      </c>
    </row>
    <row r="10331" spans="1:1">
      <c r="A10331" s="74" t="s">
        <v>6974</v>
      </c>
    </row>
    <row r="10332" spans="1:1">
      <c r="A10332" s="149">
        <v>45616</v>
      </c>
    </row>
    <row r="10333" spans="1:1">
      <c r="A10333" s="149">
        <v>45616</v>
      </c>
    </row>
    <row r="10334" spans="1:1">
      <c r="A10334" s="74" t="s">
        <v>6975</v>
      </c>
    </row>
    <row r="10336" spans="1:1">
      <c r="A10336" s="74" t="s">
        <v>2724</v>
      </c>
    </row>
    <row r="10337" spans="1:1">
      <c r="A10337" s="74" t="s">
        <v>6976</v>
      </c>
    </row>
    <row r="10338" spans="1:1">
      <c r="A10338" s="74" t="s">
        <v>6977</v>
      </c>
    </row>
    <row r="10339" spans="1:1">
      <c r="A10339" s="74" t="s">
        <v>6978</v>
      </c>
    </row>
    <row r="10340" spans="1:1">
      <c r="A10340" s="149">
        <v>45616</v>
      </c>
    </row>
    <row r="10341" spans="1:1">
      <c r="A10341" s="149">
        <v>45616</v>
      </c>
    </row>
    <row r="10342" spans="1:1">
      <c r="A10342" s="74" t="s">
        <v>6979</v>
      </c>
    </row>
    <row r="10344" spans="1:1">
      <c r="A10344" s="74" t="s">
        <v>2724</v>
      </c>
    </row>
    <row r="10345" spans="1:1">
      <c r="A10345" s="74" t="s">
        <v>6980</v>
      </c>
    </row>
    <row r="10346" spans="1:1">
      <c r="A10346" s="74" t="s">
        <v>6981</v>
      </c>
    </row>
    <row r="10347" spans="1:1">
      <c r="A10347" s="74" t="s">
        <v>6982</v>
      </c>
    </row>
    <row r="10348" spans="1:1">
      <c r="A10348" s="149">
        <v>45616</v>
      </c>
    </row>
    <row r="10349" spans="1:1">
      <c r="A10349" s="149">
        <v>45616</v>
      </c>
    </row>
    <row r="10350" spans="1:1">
      <c r="A10350" s="74" t="s">
        <v>6983</v>
      </c>
    </row>
    <row r="10352" spans="1:1">
      <c r="A10352" s="74" t="s">
        <v>2724</v>
      </c>
    </row>
    <row r="10353" spans="1:1">
      <c r="A10353" s="74" t="s">
        <v>6984</v>
      </c>
    </row>
    <row r="10354" spans="1:1">
      <c r="A10354" s="74" t="s">
        <v>6985</v>
      </c>
    </row>
    <row r="10355" spans="1:1">
      <c r="A10355" s="74" t="s">
        <v>6985</v>
      </c>
    </row>
    <row r="10356" spans="1:1">
      <c r="A10356" s="149">
        <v>45616</v>
      </c>
    </row>
    <row r="10357" spans="1:1">
      <c r="A10357" s="149">
        <v>45616</v>
      </c>
    </row>
    <row r="10358" spans="1:1">
      <c r="A10358" s="74" t="s">
        <v>6986</v>
      </c>
    </row>
    <row r="10360" spans="1:1">
      <c r="A10360" s="74" t="s">
        <v>2724</v>
      </c>
    </row>
    <row r="10361" spans="1:1">
      <c r="A10361" s="74" t="s">
        <v>6987</v>
      </c>
    </row>
    <row r="10362" spans="1:1">
      <c r="A10362" s="74" t="s">
        <v>6988</v>
      </c>
    </row>
    <row r="10363" spans="1:1">
      <c r="A10363" s="74" t="s">
        <v>6989</v>
      </c>
    </row>
    <row r="10364" spans="1:1">
      <c r="A10364" s="149">
        <v>45616</v>
      </c>
    </row>
    <row r="10365" spans="1:1">
      <c r="A10365" s="149">
        <v>45616</v>
      </c>
    </row>
    <row r="10366" spans="1:1">
      <c r="A10366" s="74" t="s">
        <v>6990</v>
      </c>
    </row>
    <row r="10368" spans="1:1">
      <c r="A10368" s="74" t="s">
        <v>2724</v>
      </c>
    </row>
    <row r="10369" spans="1:1">
      <c r="A10369" s="74" t="s">
        <v>6991</v>
      </c>
    </row>
    <row r="10370" spans="1:1">
      <c r="A10370" s="74" t="s">
        <v>6992</v>
      </c>
    </row>
    <row r="10371" spans="1:1">
      <c r="A10371" s="74" t="s">
        <v>6993</v>
      </c>
    </row>
    <row r="10372" spans="1:1">
      <c r="A10372" s="149">
        <v>45616</v>
      </c>
    </row>
    <row r="10373" spans="1:1">
      <c r="A10373" s="149">
        <v>45616</v>
      </c>
    </row>
    <row r="10374" spans="1:1">
      <c r="A10374" s="74" t="s">
        <v>6994</v>
      </c>
    </row>
    <row r="10376" spans="1:1">
      <c r="A10376" s="74" t="s">
        <v>2724</v>
      </c>
    </row>
    <row r="10377" spans="1:1">
      <c r="A10377" s="74" t="s">
        <v>6995</v>
      </c>
    </row>
    <row r="10378" spans="1:1">
      <c r="A10378" s="74" t="s">
        <v>6996</v>
      </c>
    </row>
    <row r="10379" spans="1:1">
      <c r="A10379" s="74" t="s">
        <v>6997</v>
      </c>
    </row>
    <row r="10380" spans="1:1">
      <c r="A10380" s="149">
        <v>45616</v>
      </c>
    </row>
    <row r="10381" spans="1:1">
      <c r="A10381" s="149">
        <v>45616</v>
      </c>
    </row>
    <row r="10382" spans="1:1">
      <c r="A10382" s="74" t="s">
        <v>6998</v>
      </c>
    </row>
    <row r="10384" spans="1:1">
      <c r="A10384" s="74" t="s">
        <v>2724</v>
      </c>
    </row>
    <row r="10385" spans="1:1">
      <c r="A10385" s="74" t="s">
        <v>6999</v>
      </c>
    </row>
    <row r="10386" spans="1:1">
      <c r="A10386" s="74" t="s">
        <v>7000</v>
      </c>
    </row>
    <row r="10387" spans="1:1">
      <c r="A10387" s="74" t="s">
        <v>7001</v>
      </c>
    </row>
    <row r="10388" spans="1:1">
      <c r="A10388" s="149">
        <v>45615</v>
      </c>
    </row>
    <row r="10389" spans="1:1">
      <c r="A10389" s="149">
        <v>45615</v>
      </c>
    </row>
    <row r="10390" spans="1:1">
      <c r="A10390" s="74" t="s">
        <v>7002</v>
      </c>
    </row>
    <row r="10392" spans="1:1">
      <c r="A10392" s="74" t="s">
        <v>2724</v>
      </c>
    </row>
    <row r="10393" spans="1:1">
      <c r="A10393" s="74" t="s">
        <v>7003</v>
      </c>
    </row>
    <row r="10394" spans="1:1">
      <c r="A10394" s="74" t="s">
        <v>7004</v>
      </c>
    </row>
    <row r="10395" spans="1:1">
      <c r="A10395" s="74" t="s">
        <v>7005</v>
      </c>
    </row>
    <row r="10396" spans="1:1">
      <c r="A10396" s="149">
        <v>45615</v>
      </c>
    </row>
    <row r="10397" spans="1:1">
      <c r="A10397" s="149">
        <v>45615</v>
      </c>
    </row>
    <row r="10398" spans="1:1">
      <c r="A10398" s="74" t="s">
        <v>7006</v>
      </c>
    </row>
    <row r="10400" spans="1:1">
      <c r="A10400" s="74" t="s">
        <v>2724</v>
      </c>
    </row>
    <row r="10401" spans="1:1">
      <c r="A10401" s="74" t="s">
        <v>7007</v>
      </c>
    </row>
    <row r="10402" spans="1:1">
      <c r="A10402" s="74" t="s">
        <v>7008</v>
      </c>
    </row>
    <row r="10403" spans="1:1">
      <c r="A10403" s="74" t="s">
        <v>7009</v>
      </c>
    </row>
    <row r="10404" spans="1:1">
      <c r="A10404" s="149">
        <v>45615</v>
      </c>
    </row>
    <row r="10405" spans="1:1">
      <c r="A10405" s="149">
        <v>45615</v>
      </c>
    </row>
    <row r="10406" spans="1:1">
      <c r="A10406" s="74" t="s">
        <v>7010</v>
      </c>
    </row>
    <row r="10408" spans="1:1">
      <c r="A10408" s="74" t="s">
        <v>2724</v>
      </c>
    </row>
    <row r="10409" spans="1:1">
      <c r="A10409" s="74" t="s">
        <v>7011</v>
      </c>
    </row>
    <row r="10410" spans="1:1">
      <c r="A10410" s="74" t="s">
        <v>7012</v>
      </c>
    </row>
    <row r="10411" spans="1:1">
      <c r="A10411" s="74" t="s">
        <v>7013</v>
      </c>
    </row>
    <row r="10412" spans="1:1">
      <c r="A10412" s="149">
        <v>45615</v>
      </c>
    </row>
    <row r="10413" spans="1:1">
      <c r="A10413" s="149">
        <v>45615</v>
      </c>
    </row>
    <row r="10414" spans="1:1">
      <c r="A10414" s="74" t="s">
        <v>7014</v>
      </c>
    </row>
    <row r="10416" spans="1:1">
      <c r="A10416" s="74" t="s">
        <v>2724</v>
      </c>
    </row>
    <row r="10417" spans="1:1">
      <c r="A10417" s="74" t="s">
        <v>7015</v>
      </c>
    </row>
    <row r="10418" spans="1:1">
      <c r="A10418" s="74" t="s">
        <v>7016</v>
      </c>
    </row>
    <row r="10419" spans="1:1">
      <c r="A10419" s="74" t="s">
        <v>7017</v>
      </c>
    </row>
    <row r="10420" spans="1:1">
      <c r="A10420" s="149">
        <v>45615</v>
      </c>
    </row>
    <row r="10421" spans="1:1">
      <c r="A10421" s="149">
        <v>45615</v>
      </c>
    </row>
    <row r="10422" spans="1:1">
      <c r="A10422" s="74" t="s">
        <v>7018</v>
      </c>
    </row>
    <row r="10424" spans="1:1">
      <c r="A10424" s="74" t="s">
        <v>2724</v>
      </c>
    </row>
    <row r="10425" spans="1:1">
      <c r="A10425" s="74" t="s">
        <v>7019</v>
      </c>
    </row>
    <row r="10426" spans="1:1">
      <c r="A10426" s="74" t="s">
        <v>7020</v>
      </c>
    </row>
    <row r="10427" spans="1:1">
      <c r="A10427" s="74" t="s">
        <v>7021</v>
      </c>
    </row>
    <row r="10428" spans="1:1">
      <c r="A10428" s="149">
        <v>45615</v>
      </c>
    </row>
    <row r="10429" spans="1:1">
      <c r="A10429" s="149">
        <v>45615</v>
      </c>
    </row>
    <row r="10430" spans="1:1">
      <c r="A10430" s="74" t="s">
        <v>7022</v>
      </c>
    </row>
    <row r="10432" spans="1:1">
      <c r="A10432" s="74" t="s">
        <v>2724</v>
      </c>
    </row>
    <row r="10433" spans="1:1">
      <c r="A10433" s="74" t="s">
        <v>7023</v>
      </c>
    </row>
    <row r="10434" spans="1:1">
      <c r="A10434" s="74" t="s">
        <v>7024</v>
      </c>
    </row>
    <row r="10435" spans="1:1">
      <c r="A10435" s="74" t="s">
        <v>7024</v>
      </c>
    </row>
    <row r="10436" spans="1:1">
      <c r="A10436" s="149">
        <v>45615</v>
      </c>
    </row>
    <row r="10437" spans="1:1">
      <c r="A10437" s="149">
        <v>45615</v>
      </c>
    </row>
    <row r="10438" spans="1:1">
      <c r="A10438" s="74" t="s">
        <v>7025</v>
      </c>
    </row>
    <row r="10440" spans="1:1">
      <c r="A10440" s="74" t="s">
        <v>2724</v>
      </c>
    </row>
    <row r="10441" spans="1:1">
      <c r="A10441" s="74" t="s">
        <v>7026</v>
      </c>
    </row>
    <row r="10442" spans="1:1">
      <c r="A10442" s="74" t="s">
        <v>7027</v>
      </c>
    </row>
    <row r="10443" spans="1:1">
      <c r="A10443" s="74" t="s">
        <v>7027</v>
      </c>
    </row>
    <row r="10444" spans="1:1">
      <c r="A10444" s="149">
        <v>45615</v>
      </c>
    </row>
    <row r="10445" spans="1:1">
      <c r="A10445" s="149">
        <v>45615</v>
      </c>
    </row>
    <row r="10446" spans="1:1">
      <c r="A10446" s="74" t="s">
        <v>7028</v>
      </c>
    </row>
    <row r="10448" spans="1:1">
      <c r="A10448" s="74" t="s">
        <v>2724</v>
      </c>
    </row>
    <row r="10449" spans="1:1">
      <c r="A10449" s="74" t="s">
        <v>7029</v>
      </c>
    </row>
    <row r="10450" spans="1:1">
      <c r="A10450" s="74" t="s">
        <v>7030</v>
      </c>
    </row>
    <row r="10451" spans="1:1">
      <c r="A10451" s="74" t="s">
        <v>7030</v>
      </c>
    </row>
    <row r="10452" spans="1:1">
      <c r="A10452" s="149">
        <v>45615</v>
      </c>
    </row>
    <row r="10453" spans="1:1">
      <c r="A10453" s="149">
        <v>45615</v>
      </c>
    </row>
    <row r="10454" spans="1:1">
      <c r="A10454" s="74" t="s">
        <v>5669</v>
      </c>
    </row>
    <row r="10456" spans="1:1">
      <c r="A10456" s="74" t="s">
        <v>2724</v>
      </c>
    </row>
    <row r="10457" spans="1:1">
      <c r="A10457" s="74" t="s">
        <v>7031</v>
      </c>
    </row>
    <row r="10458" spans="1:1">
      <c r="A10458" s="74" t="s">
        <v>7032</v>
      </c>
    </row>
    <row r="10459" spans="1:1">
      <c r="A10459" s="74" t="s">
        <v>7033</v>
      </c>
    </row>
    <row r="10460" spans="1:1">
      <c r="A10460" s="149">
        <v>45615</v>
      </c>
    </row>
    <row r="10461" spans="1:1">
      <c r="A10461" s="149">
        <v>45615</v>
      </c>
    </row>
    <row r="10462" spans="1:1">
      <c r="A10462" s="74" t="s">
        <v>7034</v>
      </c>
    </row>
    <row r="10464" spans="1:1">
      <c r="A10464" s="74" t="s">
        <v>2724</v>
      </c>
    </row>
    <row r="10465" spans="1:1">
      <c r="A10465" s="74" t="s">
        <v>7035</v>
      </c>
    </row>
    <row r="10466" spans="1:1">
      <c r="A10466" s="74" t="s">
        <v>7036</v>
      </c>
    </row>
    <row r="10467" spans="1:1">
      <c r="A10467" s="74" t="s">
        <v>7037</v>
      </c>
    </row>
    <row r="10468" spans="1:1">
      <c r="A10468" s="149">
        <v>45615</v>
      </c>
    </row>
    <row r="10469" spans="1:1">
      <c r="A10469" s="149">
        <v>45615</v>
      </c>
    </row>
    <row r="10470" spans="1:1">
      <c r="A10470" s="74" t="s">
        <v>3748</v>
      </c>
    </row>
    <row r="10472" spans="1:1">
      <c r="A10472" s="74" t="s">
        <v>2724</v>
      </c>
    </row>
    <row r="10473" spans="1:1">
      <c r="A10473" s="74" t="s">
        <v>7038</v>
      </c>
    </row>
    <row r="10474" spans="1:1">
      <c r="A10474" s="74" t="s">
        <v>7039</v>
      </c>
    </row>
    <row r="10475" spans="1:1">
      <c r="A10475" s="74" t="s">
        <v>7040</v>
      </c>
    </row>
    <row r="10476" spans="1:1">
      <c r="A10476" s="149">
        <v>45615</v>
      </c>
    </row>
    <row r="10477" spans="1:1">
      <c r="A10477" s="149">
        <v>45615</v>
      </c>
    </row>
    <row r="10478" spans="1:1">
      <c r="A10478" s="74" t="s">
        <v>7041</v>
      </c>
    </row>
    <row r="10480" spans="1:1">
      <c r="A10480" s="74" t="s">
        <v>2724</v>
      </c>
    </row>
    <row r="10481" spans="1:1">
      <c r="A10481" s="74" t="s">
        <v>7042</v>
      </c>
    </row>
    <row r="10482" spans="1:1">
      <c r="A10482" s="74" t="s">
        <v>7043</v>
      </c>
    </row>
    <row r="10483" spans="1:1">
      <c r="A10483" s="74" t="s">
        <v>7043</v>
      </c>
    </row>
    <row r="10484" spans="1:1">
      <c r="A10484" s="149">
        <v>45615</v>
      </c>
    </row>
    <row r="10485" spans="1:1">
      <c r="A10485" s="149">
        <v>45615</v>
      </c>
    </row>
    <row r="10486" spans="1:1">
      <c r="A10486" s="74" t="s">
        <v>7044</v>
      </c>
    </row>
    <row r="10488" spans="1:1">
      <c r="A10488" s="74" t="s">
        <v>2724</v>
      </c>
    </row>
    <row r="10489" spans="1:1">
      <c r="A10489" s="74" t="s">
        <v>7045</v>
      </c>
    </row>
    <row r="10490" spans="1:1">
      <c r="A10490" s="74" t="s">
        <v>7046</v>
      </c>
    </row>
    <row r="10491" spans="1:1">
      <c r="A10491" s="74" t="s">
        <v>7047</v>
      </c>
    </row>
    <row r="10492" spans="1:1">
      <c r="A10492" s="149">
        <v>45615</v>
      </c>
    </row>
    <row r="10493" spans="1:1">
      <c r="A10493" s="149">
        <v>45615</v>
      </c>
    </row>
    <row r="10494" spans="1:1">
      <c r="A10494" s="74" t="s">
        <v>7048</v>
      </c>
    </row>
    <row r="10496" spans="1:1">
      <c r="A10496" s="74" t="s">
        <v>2724</v>
      </c>
    </row>
    <row r="10497" spans="1:1">
      <c r="A10497" s="74" t="s">
        <v>7049</v>
      </c>
    </row>
    <row r="10498" spans="1:1">
      <c r="A10498" s="74" t="s">
        <v>7050</v>
      </c>
    </row>
    <row r="10499" spans="1:1">
      <c r="A10499" s="74" t="s">
        <v>7050</v>
      </c>
    </row>
    <row r="10500" spans="1:1">
      <c r="A10500" s="149">
        <v>45615</v>
      </c>
    </row>
    <row r="10501" spans="1:1">
      <c r="A10501" s="149">
        <v>45615</v>
      </c>
    </row>
    <row r="10502" spans="1:1">
      <c r="A10502" s="74" t="s">
        <v>3004</v>
      </c>
    </row>
    <row r="10504" spans="1:1">
      <c r="A10504" s="74" t="s">
        <v>2724</v>
      </c>
    </row>
    <row r="10505" spans="1:1">
      <c r="A10505" s="74" t="s">
        <v>7051</v>
      </c>
    </row>
    <row r="10506" spans="1:1">
      <c r="A10506" s="74" t="s">
        <v>7052</v>
      </c>
    </row>
    <row r="10507" spans="1:1">
      <c r="A10507" s="74" t="s">
        <v>7053</v>
      </c>
    </row>
    <row r="10508" spans="1:1">
      <c r="A10508" s="149">
        <v>45615</v>
      </c>
    </row>
    <row r="10509" spans="1:1">
      <c r="A10509" s="149">
        <v>45615</v>
      </c>
    </row>
    <row r="10510" spans="1:1">
      <c r="A10510" s="74" t="s">
        <v>7054</v>
      </c>
    </row>
    <row r="10512" spans="1:1">
      <c r="A10512" s="74" t="s">
        <v>2724</v>
      </c>
    </row>
    <row r="10513" spans="1:1">
      <c r="A10513" s="74" t="s">
        <v>7055</v>
      </c>
    </row>
    <row r="10514" spans="1:1">
      <c r="A10514" s="74" t="s">
        <v>7056</v>
      </c>
    </row>
    <row r="10515" spans="1:1">
      <c r="A10515" s="74" t="s">
        <v>7057</v>
      </c>
    </row>
    <row r="10516" spans="1:1">
      <c r="A10516" s="149">
        <v>45615</v>
      </c>
    </row>
    <row r="10517" spans="1:1">
      <c r="A10517" s="149">
        <v>45615</v>
      </c>
    </row>
    <row r="10518" spans="1:1">
      <c r="A10518" s="74" t="s">
        <v>7058</v>
      </c>
    </row>
    <row r="10520" spans="1:1">
      <c r="A10520" s="74" t="s">
        <v>2724</v>
      </c>
    </row>
    <row r="10521" spans="1:1">
      <c r="A10521" s="74" t="s">
        <v>7059</v>
      </c>
    </row>
    <row r="10522" spans="1:1">
      <c r="A10522" s="74" t="s">
        <v>7060</v>
      </c>
    </row>
    <row r="10523" spans="1:1">
      <c r="A10523" s="74" t="s">
        <v>7061</v>
      </c>
    </row>
    <row r="10524" spans="1:1">
      <c r="A10524" s="149">
        <v>45615</v>
      </c>
    </row>
    <row r="10525" spans="1:1">
      <c r="A10525" s="149">
        <v>45615</v>
      </c>
    </row>
    <row r="10526" spans="1:1">
      <c r="A10526" s="74" t="s">
        <v>3751</v>
      </c>
    </row>
    <row r="10528" spans="1:1">
      <c r="A10528" s="74" t="s">
        <v>2724</v>
      </c>
    </row>
    <row r="10529" spans="1:1">
      <c r="A10529" s="74" t="s">
        <v>7062</v>
      </c>
    </row>
    <row r="10530" spans="1:1">
      <c r="A10530" s="74" t="s">
        <v>7063</v>
      </c>
    </row>
    <row r="10531" spans="1:1">
      <c r="A10531" s="74" t="s">
        <v>7064</v>
      </c>
    </row>
    <row r="10532" spans="1:1">
      <c r="A10532" s="149">
        <v>45615</v>
      </c>
    </row>
    <row r="10533" spans="1:1">
      <c r="A10533" s="149">
        <v>45615</v>
      </c>
    </row>
    <row r="10534" spans="1:1">
      <c r="A10534" s="74" t="s">
        <v>7065</v>
      </c>
    </row>
    <row r="10536" spans="1:1">
      <c r="A10536" s="74" t="s">
        <v>2724</v>
      </c>
    </row>
    <row r="10537" spans="1:1">
      <c r="A10537" s="74" t="s">
        <v>7066</v>
      </c>
    </row>
    <row r="10538" spans="1:1">
      <c r="A10538" s="74" t="s">
        <v>7067</v>
      </c>
    </row>
    <row r="10539" spans="1:1">
      <c r="A10539" s="74" t="s">
        <v>7068</v>
      </c>
    </row>
    <row r="10540" spans="1:1">
      <c r="A10540" s="149">
        <v>45615</v>
      </c>
    </row>
    <row r="10541" spans="1:1">
      <c r="A10541" s="149">
        <v>45615</v>
      </c>
    </row>
    <row r="10542" spans="1:1">
      <c r="A10542" s="74" t="s">
        <v>2881</v>
      </c>
    </row>
    <row r="10544" spans="1:1">
      <c r="A10544" s="74" t="s">
        <v>2724</v>
      </c>
    </row>
    <row r="10545" spans="1:1">
      <c r="A10545" s="74" t="s">
        <v>7069</v>
      </c>
    </row>
    <row r="10546" spans="1:1">
      <c r="A10546" s="74" t="s">
        <v>7070</v>
      </c>
    </row>
    <row r="10547" spans="1:1">
      <c r="A10547" s="74" t="s">
        <v>7071</v>
      </c>
    </row>
    <row r="10548" spans="1:1">
      <c r="A10548" s="149">
        <v>45615</v>
      </c>
    </row>
    <row r="10549" spans="1:1">
      <c r="A10549" s="149">
        <v>45615</v>
      </c>
    </row>
    <row r="10550" spans="1:1">
      <c r="A10550" s="74" t="s">
        <v>2821</v>
      </c>
    </row>
    <row r="10552" spans="1:1">
      <c r="A10552" s="74" t="s">
        <v>2724</v>
      </c>
    </row>
    <row r="10553" spans="1:1">
      <c r="A10553" s="74" t="s">
        <v>7072</v>
      </c>
    </row>
    <row r="10554" spans="1:1">
      <c r="A10554" s="74" t="s">
        <v>7073</v>
      </c>
    </row>
    <row r="10555" spans="1:1">
      <c r="A10555" s="74" t="s">
        <v>7073</v>
      </c>
    </row>
    <row r="10556" spans="1:1">
      <c r="A10556" s="149">
        <v>45615</v>
      </c>
    </row>
    <row r="10557" spans="1:1">
      <c r="A10557" s="149">
        <v>45615</v>
      </c>
    </row>
    <row r="10558" spans="1:1">
      <c r="A10558" s="74" t="s">
        <v>7074</v>
      </c>
    </row>
    <row r="10560" spans="1:1">
      <c r="A10560" s="74" t="s">
        <v>2724</v>
      </c>
    </row>
    <row r="10561" spans="1:1">
      <c r="A10561" s="74" t="s">
        <v>7075</v>
      </c>
    </row>
    <row r="10562" spans="1:1">
      <c r="A10562" s="74" t="s">
        <v>7076</v>
      </c>
    </row>
    <row r="10563" spans="1:1">
      <c r="A10563" s="74" t="s">
        <v>7077</v>
      </c>
    </row>
    <row r="10564" spans="1:1">
      <c r="A10564" s="149">
        <v>45615</v>
      </c>
    </row>
    <row r="10565" spans="1:1">
      <c r="A10565" s="149">
        <v>45615</v>
      </c>
    </row>
    <row r="10566" spans="1:1">
      <c r="A10566" s="74" t="s">
        <v>7078</v>
      </c>
    </row>
    <row r="10568" spans="1:1">
      <c r="A10568" s="74" t="s">
        <v>2724</v>
      </c>
    </row>
    <row r="10569" spans="1:1">
      <c r="A10569" s="74" t="s">
        <v>7079</v>
      </c>
    </row>
    <row r="10570" spans="1:1">
      <c r="A10570" s="74" t="s">
        <v>7080</v>
      </c>
    </row>
    <row r="10571" spans="1:1">
      <c r="A10571" s="74" t="s">
        <v>7081</v>
      </c>
    </row>
    <row r="10572" spans="1:1">
      <c r="A10572" s="149">
        <v>45615</v>
      </c>
    </row>
    <row r="10573" spans="1:1">
      <c r="A10573" s="149">
        <v>45615</v>
      </c>
    </row>
    <row r="10574" spans="1:1">
      <c r="A10574" s="74" t="s">
        <v>2891</v>
      </c>
    </row>
    <row r="10576" spans="1:1">
      <c r="A10576" s="74" t="s">
        <v>2724</v>
      </c>
    </row>
    <row r="10577" spans="1:1">
      <c r="A10577" s="74" t="s">
        <v>7082</v>
      </c>
    </row>
    <row r="10578" spans="1:1">
      <c r="A10578" s="74" t="s">
        <v>7083</v>
      </c>
    </row>
    <row r="10579" spans="1:1">
      <c r="A10579" s="74" t="s">
        <v>7084</v>
      </c>
    </row>
    <row r="10580" spans="1:1">
      <c r="A10580" s="149">
        <v>45615</v>
      </c>
    </row>
    <row r="10581" spans="1:1">
      <c r="A10581" s="149">
        <v>45615</v>
      </c>
    </row>
    <row r="10582" spans="1:1">
      <c r="A10582" s="74" t="s">
        <v>7085</v>
      </c>
    </row>
    <row r="10584" spans="1:1">
      <c r="A10584" s="74" t="s">
        <v>2724</v>
      </c>
    </row>
    <row r="10585" spans="1:1">
      <c r="A10585" s="74" t="s">
        <v>7086</v>
      </c>
    </row>
    <row r="10586" spans="1:1">
      <c r="A10586" s="74" t="s">
        <v>7087</v>
      </c>
    </row>
    <row r="10587" spans="1:1">
      <c r="A10587" s="74" t="s">
        <v>7088</v>
      </c>
    </row>
    <row r="10588" spans="1:1">
      <c r="A10588" s="149">
        <v>45615</v>
      </c>
    </row>
    <row r="10589" spans="1:1">
      <c r="A10589" s="149">
        <v>45615</v>
      </c>
    </row>
    <row r="10590" spans="1:1">
      <c r="A10590" s="74" t="s">
        <v>7089</v>
      </c>
    </row>
    <row r="10592" spans="1:1">
      <c r="A10592" s="74" t="s">
        <v>2724</v>
      </c>
    </row>
    <row r="10593" spans="1:1">
      <c r="A10593" s="74" t="s">
        <v>7090</v>
      </c>
    </row>
    <row r="10594" spans="1:1">
      <c r="A10594" s="74" t="s">
        <v>7091</v>
      </c>
    </row>
    <row r="10595" spans="1:1">
      <c r="A10595" s="74" t="s">
        <v>7092</v>
      </c>
    </row>
    <row r="10596" spans="1:1">
      <c r="A10596" s="149">
        <v>45615</v>
      </c>
    </row>
    <row r="10597" spans="1:1">
      <c r="A10597" s="149">
        <v>45615</v>
      </c>
    </row>
    <row r="10598" spans="1:1">
      <c r="A10598" s="74" t="s">
        <v>7093</v>
      </c>
    </row>
    <row r="10600" spans="1:1">
      <c r="A10600" s="74" t="s">
        <v>2724</v>
      </c>
    </row>
    <row r="10601" spans="1:1">
      <c r="A10601" s="74" t="s">
        <v>7094</v>
      </c>
    </row>
    <row r="10602" spans="1:1">
      <c r="A10602" s="74" t="s">
        <v>7095</v>
      </c>
    </row>
    <row r="10603" spans="1:1">
      <c r="A10603" s="74" t="s">
        <v>7095</v>
      </c>
    </row>
    <row r="10604" spans="1:1">
      <c r="A10604" s="149">
        <v>45615</v>
      </c>
    </row>
    <row r="10605" spans="1:1">
      <c r="A10605" s="149">
        <v>45615</v>
      </c>
    </row>
    <row r="10606" spans="1:1">
      <c r="A10606" s="74" t="s">
        <v>7096</v>
      </c>
    </row>
    <row r="10608" spans="1:1">
      <c r="A10608" s="74" t="s">
        <v>2724</v>
      </c>
    </row>
    <row r="10609" spans="1:1">
      <c r="A10609" s="74" t="s">
        <v>7097</v>
      </c>
    </row>
    <row r="10610" spans="1:1">
      <c r="A10610" s="74" t="s">
        <v>7098</v>
      </c>
    </row>
    <row r="10611" spans="1:1">
      <c r="A10611" s="74" t="s">
        <v>7099</v>
      </c>
    </row>
    <row r="10612" spans="1:1">
      <c r="A10612" s="149">
        <v>45615</v>
      </c>
    </row>
    <row r="10613" spans="1:1">
      <c r="A10613" s="149">
        <v>45615</v>
      </c>
    </row>
    <row r="10614" spans="1:1">
      <c r="A10614" s="74" t="s">
        <v>7100</v>
      </c>
    </row>
    <row r="10616" spans="1:1">
      <c r="A10616" s="74" t="s">
        <v>2724</v>
      </c>
    </row>
    <row r="10617" spans="1:1">
      <c r="A10617" s="74" t="s">
        <v>7101</v>
      </c>
    </row>
    <row r="10618" spans="1:1">
      <c r="A10618" s="74" t="s">
        <v>7102</v>
      </c>
    </row>
    <row r="10619" spans="1:1">
      <c r="A10619" s="74" t="s">
        <v>7103</v>
      </c>
    </row>
    <row r="10620" spans="1:1">
      <c r="A10620" s="149">
        <v>45615</v>
      </c>
    </row>
    <row r="10621" spans="1:1">
      <c r="A10621" s="149">
        <v>45615</v>
      </c>
    </row>
    <row r="10622" spans="1:1">
      <c r="A10622" s="74" t="s">
        <v>4486</v>
      </c>
    </row>
    <row r="10624" spans="1:1">
      <c r="A10624" s="74" t="s">
        <v>2724</v>
      </c>
    </row>
    <row r="10625" spans="1:1">
      <c r="A10625" s="74" t="s">
        <v>7104</v>
      </c>
    </row>
    <row r="10626" spans="1:1">
      <c r="A10626" s="74" t="s">
        <v>7105</v>
      </c>
    </row>
    <row r="10627" spans="1:1">
      <c r="A10627" s="74" t="s">
        <v>7106</v>
      </c>
    </row>
    <row r="10628" spans="1:1">
      <c r="A10628" s="149">
        <v>45615</v>
      </c>
    </row>
    <row r="10629" spans="1:1">
      <c r="A10629" s="149">
        <v>45615</v>
      </c>
    </row>
    <row r="10630" spans="1:1">
      <c r="A10630" s="74" t="s">
        <v>4847</v>
      </c>
    </row>
    <row r="10632" spans="1:1">
      <c r="A10632" s="74" t="s">
        <v>2724</v>
      </c>
    </row>
    <row r="10633" spans="1:1">
      <c r="A10633" s="74" t="s">
        <v>7107</v>
      </c>
    </row>
    <row r="10634" spans="1:1">
      <c r="A10634" s="74" t="s">
        <v>7108</v>
      </c>
    </row>
    <row r="10635" spans="1:1">
      <c r="A10635" s="74" t="s">
        <v>7108</v>
      </c>
    </row>
    <row r="10636" spans="1:1">
      <c r="A10636" s="149">
        <v>45615</v>
      </c>
    </row>
    <row r="10637" spans="1:1">
      <c r="A10637" s="149">
        <v>45615</v>
      </c>
    </row>
    <row r="10638" spans="1:1">
      <c r="A10638" s="74" t="s">
        <v>3812</v>
      </c>
    </row>
    <row r="10640" spans="1:1">
      <c r="A10640" s="74" t="s">
        <v>2724</v>
      </c>
    </row>
    <row r="10641" spans="1:1">
      <c r="A10641" s="74" t="s">
        <v>7109</v>
      </c>
    </row>
    <row r="10642" spans="1:1">
      <c r="A10642" s="74" t="s">
        <v>7110</v>
      </c>
    </row>
    <row r="10643" spans="1:1">
      <c r="A10643" s="74" t="s">
        <v>7111</v>
      </c>
    </row>
    <row r="10644" spans="1:1">
      <c r="A10644" s="149">
        <v>45615</v>
      </c>
    </row>
    <row r="10645" spans="1:1">
      <c r="A10645" s="149">
        <v>45615</v>
      </c>
    </row>
    <row r="10646" spans="1:1">
      <c r="A10646" s="74" t="s">
        <v>4991</v>
      </c>
    </row>
    <row r="10648" spans="1:1">
      <c r="A10648" s="74" t="s">
        <v>2724</v>
      </c>
    </row>
    <row r="10649" spans="1:1">
      <c r="A10649" s="74" t="s">
        <v>7112</v>
      </c>
    </row>
    <row r="10650" spans="1:1">
      <c r="A10650" s="74" t="s">
        <v>7113</v>
      </c>
    </row>
    <row r="10651" spans="1:1">
      <c r="A10651" s="74" t="s">
        <v>7114</v>
      </c>
    </row>
    <row r="10652" spans="1:1">
      <c r="A10652" s="149">
        <v>45615</v>
      </c>
    </row>
    <row r="10653" spans="1:1">
      <c r="A10653" s="149">
        <v>45615</v>
      </c>
    </row>
    <row r="10654" spans="1:1">
      <c r="A10654" s="74" t="s">
        <v>7115</v>
      </c>
    </row>
    <row r="10656" spans="1:1">
      <c r="A10656" s="74" t="s">
        <v>2724</v>
      </c>
    </row>
    <row r="10657" spans="1:1">
      <c r="A10657" s="74" t="s">
        <v>7116</v>
      </c>
    </row>
    <row r="10658" spans="1:1">
      <c r="A10658" s="74" t="s">
        <v>7117</v>
      </c>
    </row>
    <row r="10659" spans="1:1">
      <c r="A10659" s="74" t="s">
        <v>7118</v>
      </c>
    </row>
    <row r="10660" spans="1:1">
      <c r="A10660" s="149">
        <v>45615</v>
      </c>
    </row>
    <row r="10661" spans="1:1">
      <c r="A10661" s="149">
        <v>45615</v>
      </c>
    </row>
    <row r="10662" spans="1:1">
      <c r="A10662" s="74" t="s">
        <v>7119</v>
      </c>
    </row>
    <row r="10664" spans="1:1">
      <c r="A10664" s="74" t="s">
        <v>2724</v>
      </c>
    </row>
    <row r="10665" spans="1:1">
      <c r="A10665" s="74" t="s">
        <v>7120</v>
      </c>
    </row>
    <row r="10666" spans="1:1">
      <c r="A10666" s="74" t="s">
        <v>7121</v>
      </c>
    </row>
    <row r="10667" spans="1:1">
      <c r="A10667" s="74" t="s">
        <v>7122</v>
      </c>
    </row>
    <row r="10668" spans="1:1">
      <c r="A10668" s="149">
        <v>45615</v>
      </c>
    </row>
    <row r="10669" spans="1:1">
      <c r="A10669" s="149">
        <v>45615</v>
      </c>
    </row>
    <row r="10670" spans="1:1">
      <c r="A10670" s="74" t="s">
        <v>3890</v>
      </c>
    </row>
    <row r="10672" spans="1:1">
      <c r="A10672" s="74" t="s">
        <v>2724</v>
      </c>
    </row>
    <row r="10673" spans="1:1">
      <c r="A10673" s="74" t="s">
        <v>7123</v>
      </c>
    </row>
    <row r="10674" spans="1:1">
      <c r="A10674" s="74" t="s">
        <v>7124</v>
      </c>
    </row>
    <row r="10675" spans="1:1">
      <c r="A10675" s="74" t="s">
        <v>7124</v>
      </c>
    </row>
    <row r="10676" spans="1:1">
      <c r="A10676" s="149">
        <v>45615</v>
      </c>
    </row>
    <row r="10677" spans="1:1">
      <c r="A10677" s="149">
        <v>45615</v>
      </c>
    </row>
    <row r="10678" spans="1:1">
      <c r="A10678" s="74" t="s">
        <v>7125</v>
      </c>
    </row>
    <row r="10680" spans="1:1">
      <c r="A10680" s="74" t="s">
        <v>2724</v>
      </c>
    </row>
    <row r="10681" spans="1:1">
      <c r="A10681" s="74" t="s">
        <v>7126</v>
      </c>
    </row>
    <row r="10682" spans="1:1">
      <c r="A10682" s="74" t="s">
        <v>7127</v>
      </c>
    </row>
    <row r="10683" spans="1:1">
      <c r="A10683" s="74" t="s">
        <v>7128</v>
      </c>
    </row>
    <row r="10684" spans="1:1">
      <c r="A10684" s="149">
        <v>45615</v>
      </c>
    </row>
    <row r="10685" spans="1:1">
      <c r="A10685" s="149">
        <v>45615</v>
      </c>
    </row>
    <row r="10686" spans="1:1">
      <c r="A10686" s="74" t="s">
        <v>7129</v>
      </c>
    </row>
    <row r="10688" spans="1:1">
      <c r="A10688" s="74" t="s">
        <v>2724</v>
      </c>
    </row>
    <row r="10689" spans="1:1">
      <c r="A10689" s="74" t="s">
        <v>7130</v>
      </c>
    </row>
    <row r="10690" spans="1:1">
      <c r="A10690" s="74" t="s">
        <v>7131</v>
      </c>
    </row>
    <row r="10691" spans="1:1">
      <c r="A10691" s="74" t="s">
        <v>7131</v>
      </c>
    </row>
    <row r="10692" spans="1:1">
      <c r="A10692" s="149">
        <v>45615</v>
      </c>
    </row>
    <row r="10693" spans="1:1">
      <c r="A10693" s="149">
        <v>45615</v>
      </c>
    </row>
    <row r="10694" spans="1:1">
      <c r="A10694" s="74" t="s">
        <v>4816</v>
      </c>
    </row>
    <row r="10696" spans="1:1">
      <c r="A10696" s="74" t="s">
        <v>2724</v>
      </c>
    </row>
    <row r="10697" spans="1:1">
      <c r="A10697" s="74" t="s">
        <v>7132</v>
      </c>
    </row>
    <row r="10698" spans="1:1">
      <c r="A10698" s="74" t="s">
        <v>7133</v>
      </c>
    </row>
    <row r="10699" spans="1:1">
      <c r="A10699" s="74" t="s">
        <v>7133</v>
      </c>
    </row>
    <row r="10700" spans="1:1">
      <c r="A10700" s="149">
        <v>45615</v>
      </c>
    </row>
    <row r="10701" spans="1:1">
      <c r="A10701" s="149">
        <v>45615</v>
      </c>
    </row>
    <row r="10702" spans="1:1">
      <c r="A10702" s="74" t="s">
        <v>7134</v>
      </c>
    </row>
    <row r="10704" spans="1:1">
      <c r="A10704" s="74" t="s">
        <v>2724</v>
      </c>
    </row>
    <row r="10705" spans="1:1">
      <c r="A10705" s="74" t="s">
        <v>7135</v>
      </c>
    </row>
    <row r="10706" spans="1:1">
      <c r="A10706" s="74" t="s">
        <v>7136</v>
      </c>
    </row>
    <row r="10707" spans="1:1">
      <c r="A10707" s="74" t="s">
        <v>7137</v>
      </c>
    </row>
    <row r="10708" spans="1:1">
      <c r="A10708" s="149">
        <v>45615</v>
      </c>
    </row>
    <row r="10709" spans="1:1">
      <c r="A10709" s="149">
        <v>45615</v>
      </c>
    </row>
    <row r="10710" spans="1:1">
      <c r="A10710" s="74" t="s">
        <v>3306</v>
      </c>
    </row>
    <row r="10712" spans="1:1">
      <c r="A10712" s="74" t="s">
        <v>2724</v>
      </c>
    </row>
    <row r="10713" spans="1:1">
      <c r="A10713" s="74" t="s">
        <v>7138</v>
      </c>
    </row>
    <row r="10714" spans="1:1">
      <c r="A10714" s="74" t="s">
        <v>7139</v>
      </c>
    </row>
    <row r="10715" spans="1:1">
      <c r="A10715" s="74" t="s">
        <v>7140</v>
      </c>
    </row>
    <row r="10716" spans="1:1">
      <c r="A10716" s="149">
        <v>45615</v>
      </c>
    </row>
    <row r="10717" spans="1:1">
      <c r="A10717" s="149">
        <v>45615</v>
      </c>
    </row>
    <row r="10718" spans="1:1">
      <c r="A10718" s="74" t="s">
        <v>2921</v>
      </c>
    </row>
    <row r="10720" spans="1:1">
      <c r="A10720" s="74" t="s">
        <v>2724</v>
      </c>
    </row>
    <row r="10721" spans="1:1">
      <c r="A10721" s="74" t="s">
        <v>7141</v>
      </c>
    </row>
    <row r="10722" spans="1:1">
      <c r="A10722" s="74" t="s">
        <v>7142</v>
      </c>
    </row>
    <row r="10723" spans="1:1">
      <c r="A10723" s="74" t="s">
        <v>7143</v>
      </c>
    </row>
    <row r="10724" spans="1:1">
      <c r="A10724" s="149">
        <v>45615</v>
      </c>
    </row>
    <row r="10725" spans="1:1">
      <c r="A10725" s="149">
        <v>45615</v>
      </c>
    </row>
    <row r="10726" spans="1:1">
      <c r="A10726" s="74" t="s">
        <v>7144</v>
      </c>
    </row>
    <row r="10728" spans="1:1">
      <c r="A10728" s="74" t="s">
        <v>2724</v>
      </c>
    </row>
    <row r="10729" spans="1:1">
      <c r="A10729" s="74" t="s">
        <v>7145</v>
      </c>
    </row>
    <row r="10730" spans="1:1">
      <c r="A10730" s="74" t="s">
        <v>7146</v>
      </c>
    </row>
    <row r="10731" spans="1:1">
      <c r="A10731" s="74" t="s">
        <v>7147</v>
      </c>
    </row>
    <row r="10732" spans="1:1">
      <c r="A10732" s="149">
        <v>45615</v>
      </c>
    </row>
    <row r="10733" spans="1:1">
      <c r="A10733" s="149">
        <v>45615</v>
      </c>
    </row>
    <row r="10734" spans="1:1">
      <c r="A10734" s="74" t="s">
        <v>7148</v>
      </c>
    </row>
    <row r="10736" spans="1:1">
      <c r="A10736" s="74" t="s">
        <v>2724</v>
      </c>
    </row>
    <row r="10737" spans="1:1">
      <c r="A10737" s="74" t="s">
        <v>7149</v>
      </c>
    </row>
    <row r="10738" spans="1:1">
      <c r="A10738" s="74" t="s">
        <v>7150</v>
      </c>
    </row>
    <row r="10739" spans="1:1">
      <c r="A10739" s="74" t="s">
        <v>7151</v>
      </c>
    </row>
    <row r="10740" spans="1:1">
      <c r="A10740" s="149">
        <v>45615</v>
      </c>
    </row>
    <row r="10741" spans="1:1">
      <c r="A10741" s="149">
        <v>45615</v>
      </c>
    </row>
    <row r="10742" spans="1:1">
      <c r="A10742" s="74" t="s">
        <v>3328</v>
      </c>
    </row>
    <row r="10744" spans="1:1">
      <c r="A10744" s="74" t="s">
        <v>2724</v>
      </c>
    </row>
    <row r="10745" spans="1:1">
      <c r="A10745" s="74" t="s">
        <v>7152</v>
      </c>
    </row>
    <row r="10746" spans="1:1">
      <c r="A10746" s="74" t="s">
        <v>7153</v>
      </c>
    </row>
    <row r="10747" spans="1:1">
      <c r="A10747" s="74" t="s">
        <v>7154</v>
      </c>
    </row>
    <row r="10748" spans="1:1">
      <c r="A10748" s="149">
        <v>45615</v>
      </c>
    </row>
    <row r="10749" spans="1:1">
      <c r="A10749" s="149">
        <v>45615</v>
      </c>
    </row>
    <row r="10750" spans="1:1">
      <c r="A10750" s="74" t="s">
        <v>7155</v>
      </c>
    </row>
    <row r="10752" spans="1:1">
      <c r="A10752" s="74" t="s">
        <v>2724</v>
      </c>
    </row>
    <row r="10753" spans="1:1">
      <c r="A10753" s="74" t="s">
        <v>7156</v>
      </c>
    </row>
    <row r="10754" spans="1:1">
      <c r="A10754" s="74" t="s">
        <v>7157</v>
      </c>
    </row>
    <row r="10755" spans="1:1">
      <c r="A10755" s="74" t="s">
        <v>7157</v>
      </c>
    </row>
    <row r="10756" spans="1:1">
      <c r="A10756" s="149">
        <v>45615</v>
      </c>
    </row>
    <row r="10757" spans="1:1">
      <c r="A10757" s="149">
        <v>45615</v>
      </c>
    </row>
    <row r="10758" spans="1:1">
      <c r="A10758" s="74" t="s">
        <v>7158</v>
      </c>
    </row>
    <row r="10760" spans="1:1">
      <c r="A10760" s="74" t="s">
        <v>2724</v>
      </c>
    </row>
    <row r="10761" spans="1:1">
      <c r="A10761" s="74" t="s">
        <v>7159</v>
      </c>
    </row>
    <row r="10762" spans="1:1">
      <c r="A10762" s="74" t="s">
        <v>7160</v>
      </c>
    </row>
    <row r="10763" spans="1:1">
      <c r="A10763" s="74" t="s">
        <v>7161</v>
      </c>
    </row>
    <row r="10764" spans="1:1">
      <c r="A10764" s="149">
        <v>45615</v>
      </c>
    </row>
    <row r="10765" spans="1:1">
      <c r="A10765" s="149">
        <v>45615</v>
      </c>
    </row>
    <row r="10766" spans="1:1">
      <c r="A10766" s="74" t="s">
        <v>4411</v>
      </c>
    </row>
    <row r="10768" spans="1:1">
      <c r="A10768" s="74" t="s">
        <v>2724</v>
      </c>
    </row>
    <row r="10769" spans="1:1">
      <c r="A10769" s="74" t="s">
        <v>7162</v>
      </c>
    </row>
    <row r="10770" spans="1:1">
      <c r="A10770" s="74" t="s">
        <v>7163</v>
      </c>
    </row>
    <row r="10771" spans="1:1">
      <c r="A10771" s="74" t="s">
        <v>7163</v>
      </c>
    </row>
    <row r="10772" spans="1:1">
      <c r="A10772" s="149">
        <v>45615</v>
      </c>
    </row>
    <row r="10773" spans="1:1">
      <c r="A10773" s="149">
        <v>45615</v>
      </c>
    </row>
    <row r="10774" spans="1:1">
      <c r="A10774" s="74" t="s">
        <v>4607</v>
      </c>
    </row>
    <row r="10776" spans="1:1">
      <c r="A10776" s="74" t="s">
        <v>2724</v>
      </c>
    </row>
    <row r="10777" spans="1:1">
      <c r="A10777" s="74" t="s">
        <v>7164</v>
      </c>
    </row>
    <row r="10778" spans="1:1">
      <c r="A10778" s="74" t="s">
        <v>7165</v>
      </c>
    </row>
    <row r="10779" spans="1:1">
      <c r="A10779" s="74" t="s">
        <v>7166</v>
      </c>
    </row>
    <row r="10780" spans="1:1">
      <c r="A10780" s="149">
        <v>45615</v>
      </c>
    </row>
    <row r="10781" spans="1:1">
      <c r="A10781" s="149">
        <v>45615</v>
      </c>
    </row>
    <row r="10782" spans="1:1">
      <c r="A10782" s="74" t="s">
        <v>4932</v>
      </c>
    </row>
    <row r="10784" spans="1:1">
      <c r="A10784" s="74" t="s">
        <v>2724</v>
      </c>
    </row>
    <row r="10785" spans="1:1">
      <c r="A10785" s="74" t="s">
        <v>7167</v>
      </c>
    </row>
    <row r="10786" spans="1:1">
      <c r="A10786" s="74" t="s">
        <v>7168</v>
      </c>
    </row>
    <row r="10787" spans="1:1">
      <c r="A10787" s="74" t="s">
        <v>7169</v>
      </c>
    </row>
    <row r="10788" spans="1:1">
      <c r="A10788" s="149">
        <v>45615</v>
      </c>
    </row>
    <row r="10789" spans="1:1">
      <c r="A10789" s="149">
        <v>45615</v>
      </c>
    </row>
    <row r="10790" spans="1:1">
      <c r="A10790" s="74" t="s">
        <v>7170</v>
      </c>
    </row>
    <row r="10792" spans="1:1">
      <c r="A10792" s="74" t="s">
        <v>2724</v>
      </c>
    </row>
    <row r="10793" spans="1:1">
      <c r="A10793" s="74" t="s">
        <v>7171</v>
      </c>
    </row>
    <row r="10794" spans="1:1">
      <c r="A10794" s="74" t="s">
        <v>7172</v>
      </c>
    </row>
    <row r="10795" spans="1:1">
      <c r="A10795" s="74" t="s">
        <v>7173</v>
      </c>
    </row>
    <row r="10796" spans="1:1">
      <c r="A10796" s="149">
        <v>45615</v>
      </c>
    </row>
    <row r="10797" spans="1:1">
      <c r="A10797" s="149">
        <v>45615</v>
      </c>
    </row>
    <row r="10798" spans="1:1">
      <c r="A10798" s="74" t="s">
        <v>7174</v>
      </c>
    </row>
    <row r="10800" spans="1:1">
      <c r="A10800" s="74" t="s">
        <v>2724</v>
      </c>
    </row>
    <row r="10801" spans="1:1">
      <c r="A10801" s="74" t="s">
        <v>7175</v>
      </c>
    </row>
    <row r="10802" spans="1:1">
      <c r="A10802" s="74" t="s">
        <v>7176</v>
      </c>
    </row>
    <row r="10803" spans="1:1">
      <c r="A10803" s="74" t="s">
        <v>7176</v>
      </c>
    </row>
    <row r="10804" spans="1:1">
      <c r="A10804" s="149">
        <v>45615</v>
      </c>
    </row>
    <row r="10805" spans="1:1">
      <c r="A10805" s="149">
        <v>45615</v>
      </c>
    </row>
    <row r="10806" spans="1:1">
      <c r="A10806" s="74" t="s">
        <v>4756</v>
      </c>
    </row>
    <row r="10808" spans="1:1">
      <c r="A10808" s="74" t="s">
        <v>2724</v>
      </c>
    </row>
    <row r="10809" spans="1:1">
      <c r="A10809" s="74" t="s">
        <v>7177</v>
      </c>
    </row>
    <row r="10810" spans="1:1">
      <c r="A10810" s="74" t="s">
        <v>7178</v>
      </c>
    </row>
    <row r="10811" spans="1:1">
      <c r="A10811" s="74" t="s">
        <v>7179</v>
      </c>
    </row>
    <row r="10812" spans="1:1">
      <c r="A10812" s="149">
        <v>45615</v>
      </c>
    </row>
    <row r="10813" spans="1:1">
      <c r="A10813" s="149">
        <v>45615</v>
      </c>
    </row>
    <row r="10814" spans="1:1">
      <c r="A10814" s="74" t="s">
        <v>2732</v>
      </c>
    </row>
    <row r="10816" spans="1:1">
      <c r="A10816" s="74" t="s">
        <v>2724</v>
      </c>
    </row>
    <row r="10817" spans="1:1">
      <c r="A10817" s="74" t="s">
        <v>7180</v>
      </c>
    </row>
    <row r="10818" spans="1:1">
      <c r="A10818" s="74" t="s">
        <v>7181</v>
      </c>
    </row>
    <row r="10819" spans="1:1">
      <c r="A10819" s="74" t="s">
        <v>7182</v>
      </c>
    </row>
    <row r="10820" spans="1:1">
      <c r="A10820" s="149">
        <v>45615</v>
      </c>
    </row>
    <row r="10821" spans="1:1">
      <c r="A10821" s="149">
        <v>45615</v>
      </c>
    </row>
    <row r="10822" spans="1:1">
      <c r="A10822" s="74" t="s">
        <v>7183</v>
      </c>
    </row>
    <row r="10824" spans="1:1">
      <c r="A10824" s="74" t="s">
        <v>2724</v>
      </c>
    </row>
    <row r="10825" spans="1:1">
      <c r="A10825" s="74" t="s">
        <v>7184</v>
      </c>
    </row>
    <row r="10826" spans="1:1">
      <c r="A10826" s="74" t="s">
        <v>7185</v>
      </c>
    </row>
    <row r="10827" spans="1:1">
      <c r="A10827" s="74" t="s">
        <v>7185</v>
      </c>
    </row>
    <row r="10828" spans="1:1">
      <c r="A10828" s="149">
        <v>45615</v>
      </c>
    </row>
    <row r="10829" spans="1:1">
      <c r="A10829" s="149">
        <v>45615</v>
      </c>
    </row>
    <row r="10830" spans="1:1">
      <c r="A10830" s="74" t="s">
        <v>7186</v>
      </c>
    </row>
    <row r="10832" spans="1:1">
      <c r="A10832" s="74" t="s">
        <v>2724</v>
      </c>
    </row>
    <row r="10833" spans="1:1">
      <c r="A10833" s="74" t="s">
        <v>7187</v>
      </c>
    </row>
    <row r="10834" spans="1:1">
      <c r="A10834" s="74" t="s">
        <v>7188</v>
      </c>
    </row>
    <row r="10835" spans="1:1">
      <c r="A10835" s="74" t="s">
        <v>7189</v>
      </c>
    </row>
    <row r="10836" spans="1:1">
      <c r="A10836" s="149">
        <v>45615</v>
      </c>
    </row>
    <row r="10837" spans="1:1">
      <c r="A10837" s="149">
        <v>45615</v>
      </c>
    </row>
    <row r="10838" spans="1:1">
      <c r="A10838" s="74" t="s">
        <v>7190</v>
      </c>
    </row>
    <row r="10840" spans="1:1">
      <c r="A10840" s="74" t="s">
        <v>2724</v>
      </c>
    </row>
    <row r="10841" spans="1:1">
      <c r="A10841" s="74" t="s">
        <v>7191</v>
      </c>
    </row>
    <row r="10842" spans="1:1">
      <c r="A10842" s="74" t="s">
        <v>7192</v>
      </c>
    </row>
    <row r="10843" spans="1:1">
      <c r="A10843" s="74" t="s">
        <v>7193</v>
      </c>
    </row>
    <row r="10844" spans="1:1">
      <c r="A10844" s="149">
        <v>45615</v>
      </c>
    </row>
    <row r="10845" spans="1:1">
      <c r="A10845" s="149">
        <v>45615</v>
      </c>
    </row>
    <row r="10846" spans="1:1">
      <c r="A10846" s="74" t="s">
        <v>7194</v>
      </c>
    </row>
    <row r="10848" spans="1:1">
      <c r="A10848" s="74" t="s">
        <v>2724</v>
      </c>
    </row>
    <row r="10849" spans="1:1">
      <c r="A10849" s="74" t="s">
        <v>7195</v>
      </c>
    </row>
    <row r="10850" spans="1:1">
      <c r="A10850" s="74" t="s">
        <v>7196</v>
      </c>
    </row>
    <row r="10851" spans="1:1">
      <c r="A10851" s="74" t="s">
        <v>7197</v>
      </c>
    </row>
    <row r="10852" spans="1:1">
      <c r="A10852" s="149">
        <v>45615</v>
      </c>
    </row>
    <row r="10853" spans="1:1">
      <c r="A10853" s="149">
        <v>45615</v>
      </c>
    </row>
    <row r="10854" spans="1:1">
      <c r="A10854" s="74" t="s">
        <v>3306</v>
      </c>
    </row>
    <row r="10856" spans="1:1">
      <c r="A10856" s="74" t="s">
        <v>2724</v>
      </c>
    </row>
    <row r="10857" spans="1:1">
      <c r="A10857" s="74" t="s">
        <v>7198</v>
      </c>
    </row>
    <row r="10858" spans="1:1">
      <c r="A10858" s="74" t="s">
        <v>7199</v>
      </c>
    </row>
    <row r="10859" spans="1:1">
      <c r="A10859" s="74" t="s">
        <v>7200</v>
      </c>
    </row>
    <row r="10860" spans="1:1">
      <c r="A10860" s="149">
        <v>45611</v>
      </c>
    </row>
    <row r="10861" spans="1:1">
      <c r="A10861" s="149">
        <v>45611</v>
      </c>
    </row>
    <row r="10862" spans="1:1">
      <c r="A10862" s="74" t="s">
        <v>7201</v>
      </c>
    </row>
    <row r="10864" spans="1:1">
      <c r="A10864" s="74" t="s">
        <v>2724</v>
      </c>
    </row>
    <row r="10865" spans="1:1">
      <c r="A10865" s="74" t="s">
        <v>7202</v>
      </c>
    </row>
    <row r="10866" spans="1:1">
      <c r="A10866" s="74" t="s">
        <v>7203</v>
      </c>
    </row>
    <row r="10867" spans="1:1">
      <c r="A10867" s="74" t="s">
        <v>7203</v>
      </c>
    </row>
    <row r="10868" spans="1:1">
      <c r="A10868" s="149">
        <v>45610</v>
      </c>
    </row>
    <row r="10869" spans="1:1">
      <c r="A10869" s="149">
        <v>45610</v>
      </c>
    </row>
    <row r="10870" spans="1:1">
      <c r="A10870" s="74" t="s">
        <v>6385</v>
      </c>
    </row>
    <row r="10872" spans="1:1">
      <c r="A10872" s="74" t="s">
        <v>2724</v>
      </c>
    </row>
    <row r="10873" spans="1:1">
      <c r="A10873" s="74" t="s">
        <v>7204</v>
      </c>
    </row>
    <row r="10874" spans="1:1">
      <c r="A10874" s="74" t="s">
        <v>7205</v>
      </c>
    </row>
    <row r="10875" spans="1:1">
      <c r="A10875" s="74" t="s">
        <v>7206</v>
      </c>
    </row>
    <row r="10876" spans="1:1">
      <c r="A10876" s="149">
        <v>45610</v>
      </c>
    </row>
    <row r="10877" spans="1:1">
      <c r="A10877" s="149">
        <v>45610</v>
      </c>
    </row>
    <row r="10878" spans="1:1">
      <c r="A10878" s="74" t="s">
        <v>7207</v>
      </c>
    </row>
    <row r="10880" spans="1:1">
      <c r="A10880" s="74" t="s">
        <v>2724</v>
      </c>
    </row>
    <row r="10881" spans="1:1">
      <c r="A10881" s="74" t="s">
        <v>7208</v>
      </c>
    </row>
    <row r="10882" spans="1:1">
      <c r="A10882" s="74" t="s">
        <v>7209</v>
      </c>
    </row>
    <row r="10883" spans="1:1">
      <c r="A10883" s="74" t="s">
        <v>7210</v>
      </c>
    </row>
    <row r="10884" spans="1:1">
      <c r="A10884" s="149">
        <v>45609</v>
      </c>
    </row>
    <row r="10885" spans="1:1">
      <c r="A10885" s="149">
        <v>45609</v>
      </c>
    </row>
    <row r="10886" spans="1:1">
      <c r="A10886" s="74" t="s">
        <v>7211</v>
      </c>
    </row>
    <row r="10888" spans="1:1">
      <c r="A10888" s="74" t="s">
        <v>2724</v>
      </c>
    </row>
    <row r="10889" spans="1:1">
      <c r="A10889" s="74" t="s">
        <v>7212</v>
      </c>
    </row>
    <row r="10890" spans="1:1">
      <c r="A10890" s="74" t="s">
        <v>7213</v>
      </c>
    </row>
    <row r="10891" spans="1:1">
      <c r="A10891" s="74" t="s">
        <v>7214</v>
      </c>
    </row>
    <row r="10892" spans="1:1">
      <c r="A10892" s="149">
        <v>45609</v>
      </c>
    </row>
    <row r="10893" spans="1:1">
      <c r="A10893" s="149">
        <v>45609</v>
      </c>
    </row>
    <row r="10894" spans="1:1">
      <c r="A10894" s="74" t="s">
        <v>7215</v>
      </c>
    </row>
    <row r="10896" spans="1:1">
      <c r="A10896" s="74" t="s">
        <v>2724</v>
      </c>
    </row>
    <row r="10897" spans="1:1">
      <c r="A10897" s="74" t="s">
        <v>7216</v>
      </c>
    </row>
    <row r="10898" spans="1:1">
      <c r="A10898" s="74" t="s">
        <v>7217</v>
      </c>
    </row>
    <row r="10899" spans="1:1">
      <c r="A10899" s="74" t="s">
        <v>7218</v>
      </c>
    </row>
    <row r="10900" spans="1:1">
      <c r="A10900" s="149">
        <v>45609</v>
      </c>
    </row>
    <row r="10901" spans="1:1">
      <c r="A10901" s="149">
        <v>45609</v>
      </c>
    </row>
    <row r="10902" spans="1:1">
      <c r="A10902" s="74" t="s">
        <v>7219</v>
      </c>
    </row>
    <row r="10904" spans="1:1">
      <c r="A10904" s="74" t="s">
        <v>2724</v>
      </c>
    </row>
    <row r="10905" spans="1:1">
      <c r="A10905" s="74" t="s">
        <v>7220</v>
      </c>
    </row>
    <row r="10906" spans="1:1">
      <c r="A10906" s="74" t="s">
        <v>7221</v>
      </c>
    </row>
    <row r="10907" spans="1:1">
      <c r="A10907" s="74" t="s">
        <v>7222</v>
      </c>
    </row>
    <row r="10908" spans="1:1">
      <c r="A10908" s="149">
        <v>45609</v>
      </c>
    </row>
    <row r="10909" spans="1:1">
      <c r="A10909" s="149">
        <v>45609</v>
      </c>
    </row>
    <row r="10910" spans="1:1">
      <c r="A10910" s="74" t="s">
        <v>7223</v>
      </c>
    </row>
    <row r="10912" spans="1:1">
      <c r="A10912" s="74" t="s">
        <v>2724</v>
      </c>
    </row>
    <row r="10913" spans="1:1">
      <c r="A10913" s="74" t="s">
        <v>7224</v>
      </c>
    </row>
    <row r="10914" spans="1:1">
      <c r="A10914" s="74" t="s">
        <v>7225</v>
      </c>
    </row>
    <row r="10915" spans="1:1">
      <c r="A10915" s="74" t="s">
        <v>7226</v>
      </c>
    </row>
    <row r="10916" spans="1:1">
      <c r="A10916" s="149">
        <v>45609</v>
      </c>
    </row>
    <row r="10917" spans="1:1">
      <c r="A10917" s="149">
        <v>45609</v>
      </c>
    </row>
    <row r="10918" spans="1:1">
      <c r="A10918" s="74" t="s">
        <v>7227</v>
      </c>
    </row>
    <row r="10920" spans="1:1">
      <c r="A10920" s="74" t="s">
        <v>2724</v>
      </c>
    </row>
    <row r="10921" spans="1:1">
      <c r="A10921" s="74" t="s">
        <v>7228</v>
      </c>
    </row>
    <row r="10922" spans="1:1">
      <c r="A10922" s="74" t="s">
        <v>7229</v>
      </c>
    </row>
    <row r="10923" spans="1:1">
      <c r="A10923" s="74" t="s">
        <v>7229</v>
      </c>
    </row>
    <row r="10924" spans="1:1">
      <c r="A10924" s="149">
        <v>45609</v>
      </c>
    </row>
    <row r="10925" spans="1:1">
      <c r="A10925" s="149">
        <v>45609</v>
      </c>
    </row>
    <row r="10926" spans="1:1">
      <c r="A10926" s="74" t="s">
        <v>7230</v>
      </c>
    </row>
    <row r="10928" spans="1:1">
      <c r="A10928" s="74" t="s">
        <v>2724</v>
      </c>
    </row>
    <row r="10929" spans="1:1">
      <c r="A10929" s="74" t="s">
        <v>7231</v>
      </c>
    </row>
    <row r="10930" spans="1:1">
      <c r="A10930" s="74" t="s">
        <v>7232</v>
      </c>
    </row>
    <row r="10931" spans="1:1">
      <c r="A10931" s="74" t="s">
        <v>7233</v>
      </c>
    </row>
    <row r="10932" spans="1:1">
      <c r="A10932" s="149">
        <v>45609</v>
      </c>
    </row>
    <row r="10933" spans="1:1">
      <c r="A10933" s="149">
        <v>45609</v>
      </c>
    </row>
    <row r="10934" spans="1:1">
      <c r="A10934" s="74" t="s">
        <v>5601</v>
      </c>
    </row>
    <row r="10936" spans="1:1">
      <c r="A10936" s="74" t="s">
        <v>2724</v>
      </c>
    </row>
    <row r="10937" spans="1:1">
      <c r="A10937" s="74" t="s">
        <v>7234</v>
      </c>
    </row>
    <row r="10938" spans="1:1">
      <c r="A10938" s="74" t="s">
        <v>7235</v>
      </c>
    </row>
    <row r="10939" spans="1:1">
      <c r="A10939" s="74" t="s">
        <v>7235</v>
      </c>
    </row>
    <row r="10940" spans="1:1">
      <c r="A10940" s="149">
        <v>45609</v>
      </c>
    </row>
    <row r="10941" spans="1:1">
      <c r="A10941" s="149">
        <v>45609</v>
      </c>
    </row>
    <row r="10942" spans="1:1">
      <c r="A10942" s="74" t="s">
        <v>7236</v>
      </c>
    </row>
    <row r="10944" spans="1:1">
      <c r="A10944" s="74" t="s">
        <v>2724</v>
      </c>
    </row>
    <row r="10945" spans="1:1">
      <c r="A10945" s="74" t="s">
        <v>7237</v>
      </c>
    </row>
    <row r="10946" spans="1:1">
      <c r="A10946" s="74" t="s">
        <v>7238</v>
      </c>
    </row>
    <row r="10947" spans="1:1">
      <c r="A10947" s="74" t="s">
        <v>7239</v>
      </c>
    </row>
    <row r="10948" spans="1:1">
      <c r="A10948" s="149">
        <v>45609</v>
      </c>
    </row>
    <row r="10949" spans="1:1">
      <c r="A10949" s="149">
        <v>45609</v>
      </c>
    </row>
    <row r="10950" spans="1:1">
      <c r="A10950" s="74" t="s">
        <v>3235</v>
      </c>
    </row>
    <row r="10952" spans="1:1">
      <c r="A10952" s="74" t="s">
        <v>2724</v>
      </c>
    </row>
    <row r="10953" spans="1:1">
      <c r="A10953" s="74" t="s">
        <v>7240</v>
      </c>
    </row>
    <row r="10954" spans="1:1">
      <c r="A10954" s="74" t="s">
        <v>7241</v>
      </c>
    </row>
    <row r="10955" spans="1:1">
      <c r="A10955" s="74" t="s">
        <v>7242</v>
      </c>
    </row>
    <row r="10956" spans="1:1">
      <c r="A10956" s="149">
        <v>45609</v>
      </c>
    </row>
    <row r="10957" spans="1:1">
      <c r="A10957" s="149">
        <v>45609</v>
      </c>
    </row>
    <row r="10958" spans="1:1">
      <c r="A10958" s="74" t="s">
        <v>3246</v>
      </c>
    </row>
    <row r="10960" spans="1:1">
      <c r="A10960" s="74" t="s">
        <v>2724</v>
      </c>
    </row>
    <row r="10961" spans="1:1">
      <c r="A10961" s="74" t="s">
        <v>7243</v>
      </c>
    </row>
    <row r="10962" spans="1:1">
      <c r="A10962" s="74" t="s">
        <v>7244</v>
      </c>
    </row>
    <row r="10963" spans="1:1">
      <c r="A10963" s="74" t="s">
        <v>7245</v>
      </c>
    </row>
    <row r="10964" spans="1:1">
      <c r="A10964" s="149">
        <v>45609</v>
      </c>
    </row>
    <row r="10965" spans="1:1">
      <c r="A10965" s="149">
        <v>45609</v>
      </c>
    </row>
    <row r="10966" spans="1:1">
      <c r="A10966" s="74" t="s">
        <v>4902</v>
      </c>
    </row>
    <row r="10968" spans="1:1">
      <c r="A10968" s="74" t="s">
        <v>2724</v>
      </c>
    </row>
    <row r="10969" spans="1:1">
      <c r="A10969" s="74" t="s">
        <v>7246</v>
      </c>
    </row>
    <row r="10970" spans="1:1">
      <c r="A10970" s="74" t="s">
        <v>7247</v>
      </c>
    </row>
    <row r="10971" spans="1:1">
      <c r="A10971" s="74" t="s">
        <v>7248</v>
      </c>
    </row>
    <row r="10972" spans="1:1">
      <c r="A10972" s="149">
        <v>45609</v>
      </c>
    </row>
    <row r="10973" spans="1:1">
      <c r="A10973" s="149">
        <v>45609</v>
      </c>
    </row>
    <row r="10974" spans="1:1">
      <c r="A10974" s="74" t="s">
        <v>3938</v>
      </c>
    </row>
    <row r="10976" spans="1:1">
      <c r="A10976" s="74" t="s">
        <v>2724</v>
      </c>
    </row>
    <row r="10977" spans="1:1">
      <c r="A10977" s="74" t="s">
        <v>7249</v>
      </c>
    </row>
    <row r="10978" spans="1:1">
      <c r="A10978" s="74" t="s">
        <v>7250</v>
      </c>
    </row>
    <row r="10979" spans="1:1">
      <c r="A10979" s="74" t="s">
        <v>7251</v>
      </c>
    </row>
    <row r="10980" spans="1:1">
      <c r="A10980" s="149">
        <v>45609</v>
      </c>
    </row>
    <row r="10981" spans="1:1">
      <c r="A10981" s="149">
        <v>45609</v>
      </c>
    </row>
    <row r="10982" spans="1:1">
      <c r="A10982" s="74" t="s">
        <v>3235</v>
      </c>
    </row>
    <row r="10984" spans="1:1">
      <c r="A10984" s="74" t="s">
        <v>2724</v>
      </c>
    </row>
    <row r="10985" spans="1:1">
      <c r="A10985" s="74" t="s">
        <v>7252</v>
      </c>
    </row>
    <row r="10986" spans="1:1">
      <c r="A10986" s="74" t="s">
        <v>7253</v>
      </c>
    </row>
    <row r="10987" spans="1:1">
      <c r="A10987" s="74" t="s">
        <v>7253</v>
      </c>
    </row>
    <row r="10988" spans="1:1">
      <c r="A10988" s="149">
        <v>45609</v>
      </c>
    </row>
    <row r="10989" spans="1:1">
      <c r="A10989" s="149">
        <v>45609</v>
      </c>
    </row>
    <row r="10990" spans="1:1">
      <c r="A10990" s="74" t="s">
        <v>4756</v>
      </c>
    </row>
    <row r="10992" spans="1:1">
      <c r="A10992" s="74" t="s">
        <v>2724</v>
      </c>
    </row>
    <row r="10993" spans="1:1">
      <c r="A10993" s="74" t="s">
        <v>7254</v>
      </c>
    </row>
    <row r="10994" spans="1:1">
      <c r="A10994" s="74" t="s">
        <v>7255</v>
      </c>
    </row>
    <row r="10995" spans="1:1">
      <c r="A10995" s="74" t="s">
        <v>7255</v>
      </c>
    </row>
    <row r="10996" spans="1:1">
      <c r="A10996" s="149">
        <v>45609</v>
      </c>
    </row>
    <row r="10997" spans="1:1">
      <c r="A10997" s="149">
        <v>45609</v>
      </c>
    </row>
    <row r="10998" spans="1:1">
      <c r="A10998" s="74" t="s">
        <v>7256</v>
      </c>
    </row>
    <row r="11000" spans="1:1">
      <c r="A11000" s="74" t="s">
        <v>2724</v>
      </c>
    </row>
    <row r="11001" spans="1:1">
      <c r="A11001" s="74" t="s">
        <v>7257</v>
      </c>
    </row>
    <row r="11002" spans="1:1">
      <c r="A11002" s="74" t="s">
        <v>7258</v>
      </c>
    </row>
    <row r="11003" spans="1:1">
      <c r="A11003" s="74" t="s">
        <v>7259</v>
      </c>
    </row>
    <row r="11004" spans="1:1">
      <c r="A11004" s="149">
        <v>45609</v>
      </c>
    </row>
    <row r="11005" spans="1:1">
      <c r="A11005" s="149">
        <v>45609</v>
      </c>
    </row>
    <row r="11006" spans="1:1">
      <c r="A11006" s="74" t="s">
        <v>3603</v>
      </c>
    </row>
    <row r="11008" spans="1:1">
      <c r="A11008" s="74" t="s">
        <v>2724</v>
      </c>
    </row>
    <row r="11009" spans="1:1">
      <c r="A11009" s="74" t="s">
        <v>7260</v>
      </c>
    </row>
    <row r="11010" spans="1:1">
      <c r="A11010" s="74" t="s">
        <v>7261</v>
      </c>
    </row>
    <row r="11011" spans="1:1">
      <c r="A11011" s="74" t="s">
        <v>7262</v>
      </c>
    </row>
    <row r="11012" spans="1:1">
      <c r="A11012" s="149">
        <v>45609</v>
      </c>
    </row>
    <row r="11013" spans="1:1">
      <c r="A11013" s="149">
        <v>45609</v>
      </c>
    </row>
    <row r="11014" spans="1:1">
      <c r="A11014" s="74" t="s">
        <v>7263</v>
      </c>
    </row>
    <row r="11016" spans="1:1">
      <c r="A11016" s="74" t="s">
        <v>2724</v>
      </c>
    </row>
    <row r="11017" spans="1:1">
      <c r="A11017" s="74" t="s">
        <v>7264</v>
      </c>
    </row>
    <row r="11018" spans="1:1">
      <c r="A11018" s="74" t="s">
        <v>7265</v>
      </c>
    </row>
    <row r="11019" spans="1:1">
      <c r="A11019" s="74" t="s">
        <v>7266</v>
      </c>
    </row>
    <row r="11020" spans="1:1">
      <c r="A11020" s="149">
        <v>45609</v>
      </c>
    </row>
    <row r="11021" spans="1:1">
      <c r="A11021" s="149">
        <v>45609</v>
      </c>
    </row>
    <row r="11022" spans="1:1">
      <c r="A11022" s="74" t="s">
        <v>7267</v>
      </c>
    </row>
    <row r="11024" spans="1:1">
      <c r="A11024" s="74" t="s">
        <v>2724</v>
      </c>
    </row>
    <row r="11025" spans="1:1">
      <c r="A11025" s="74" t="s">
        <v>7268</v>
      </c>
    </row>
    <row r="11026" spans="1:1">
      <c r="A11026" s="74" t="s">
        <v>7269</v>
      </c>
    </row>
    <row r="11027" spans="1:1">
      <c r="A11027" s="74" t="s">
        <v>7270</v>
      </c>
    </row>
    <row r="11028" spans="1:1">
      <c r="A11028" s="149">
        <v>45609</v>
      </c>
    </row>
    <row r="11029" spans="1:1">
      <c r="A11029" s="149">
        <v>45609</v>
      </c>
    </row>
    <row r="11030" spans="1:1">
      <c r="A11030" s="74" t="s">
        <v>7271</v>
      </c>
    </row>
    <row r="11032" spans="1:1">
      <c r="A11032" s="74" t="s">
        <v>2724</v>
      </c>
    </row>
    <row r="11033" spans="1:1">
      <c r="A11033" s="74" t="s">
        <v>7272</v>
      </c>
    </row>
    <row r="11034" spans="1:1">
      <c r="A11034" s="74" t="s">
        <v>7273</v>
      </c>
    </row>
    <row r="11035" spans="1:1">
      <c r="A11035" s="74" t="s">
        <v>7273</v>
      </c>
    </row>
    <row r="11036" spans="1:1">
      <c r="A11036" s="149">
        <v>45609</v>
      </c>
    </row>
    <row r="11037" spans="1:1">
      <c r="A11037" s="149">
        <v>45609</v>
      </c>
    </row>
    <row r="11038" spans="1:1">
      <c r="A11038" s="74" t="s">
        <v>7274</v>
      </c>
    </row>
    <row r="11040" spans="1:1">
      <c r="A11040" s="74" t="s">
        <v>2724</v>
      </c>
    </row>
    <row r="11041" spans="1:1">
      <c r="A11041" s="74" t="s">
        <v>7275</v>
      </c>
    </row>
    <row r="11042" spans="1:1">
      <c r="A11042" s="74" t="s">
        <v>7276</v>
      </c>
    </row>
    <row r="11043" spans="1:1">
      <c r="A11043" s="74" t="s">
        <v>7277</v>
      </c>
    </row>
    <row r="11044" spans="1:1">
      <c r="A11044" s="149">
        <v>45609</v>
      </c>
    </row>
    <row r="11045" spans="1:1">
      <c r="A11045" s="149">
        <v>45609</v>
      </c>
    </row>
    <row r="11046" spans="1:1">
      <c r="A11046" s="74" t="s">
        <v>3812</v>
      </c>
    </row>
    <row r="11048" spans="1:1">
      <c r="A11048" s="74" t="s">
        <v>2724</v>
      </c>
    </row>
    <row r="11049" spans="1:1">
      <c r="A11049" s="74" t="s">
        <v>7278</v>
      </c>
    </row>
    <row r="11050" spans="1:1">
      <c r="A11050" s="74" t="s">
        <v>7279</v>
      </c>
    </row>
    <row r="11051" spans="1:1">
      <c r="A11051" s="74" t="s">
        <v>7280</v>
      </c>
    </row>
    <row r="11052" spans="1:1">
      <c r="A11052" s="149">
        <v>45609</v>
      </c>
    </row>
    <row r="11053" spans="1:1">
      <c r="A11053" s="149">
        <v>45609</v>
      </c>
    </row>
    <row r="11054" spans="1:1">
      <c r="A11054" s="74" t="s">
        <v>4151</v>
      </c>
    </row>
    <row r="11056" spans="1:1">
      <c r="A11056" s="74" t="s">
        <v>2724</v>
      </c>
    </row>
    <row r="11057" spans="1:1">
      <c r="A11057" s="74" t="s">
        <v>7281</v>
      </c>
    </row>
    <row r="11058" spans="1:1">
      <c r="A11058" s="74" t="s">
        <v>7282</v>
      </c>
    </row>
    <row r="11059" spans="1:1">
      <c r="A11059" s="74" t="s">
        <v>7283</v>
      </c>
    </row>
    <row r="11060" spans="1:1">
      <c r="A11060" s="149">
        <v>45609</v>
      </c>
    </row>
    <row r="11061" spans="1:1">
      <c r="A11061" s="149">
        <v>45609</v>
      </c>
    </row>
    <row r="11062" spans="1:1">
      <c r="A11062" s="74" t="s">
        <v>7284</v>
      </c>
    </row>
    <row r="11064" spans="1:1">
      <c r="A11064" s="74" t="s">
        <v>2724</v>
      </c>
    </row>
    <row r="11065" spans="1:1">
      <c r="A11065" s="74" t="s">
        <v>7285</v>
      </c>
    </row>
    <row r="11066" spans="1:1">
      <c r="A11066" s="74" t="s">
        <v>7286</v>
      </c>
    </row>
    <row r="11067" spans="1:1">
      <c r="A11067" s="74" t="s">
        <v>7287</v>
      </c>
    </row>
    <row r="11068" spans="1:1">
      <c r="A11068" s="149">
        <v>45609</v>
      </c>
    </row>
    <row r="11069" spans="1:1">
      <c r="A11069" s="149">
        <v>45609</v>
      </c>
    </row>
    <row r="11070" spans="1:1">
      <c r="A11070" s="74" t="s">
        <v>3461</v>
      </c>
    </row>
    <row r="11072" spans="1:1">
      <c r="A11072" s="74" t="s">
        <v>2724</v>
      </c>
    </row>
    <row r="11073" spans="1:1">
      <c r="A11073" s="74" t="s">
        <v>7288</v>
      </c>
    </row>
    <row r="11074" spans="1:1">
      <c r="A11074" s="74" t="s">
        <v>7289</v>
      </c>
    </row>
    <row r="11075" spans="1:1">
      <c r="A11075" s="74" t="s">
        <v>7290</v>
      </c>
    </row>
    <row r="11076" spans="1:1">
      <c r="A11076" s="149">
        <v>45609</v>
      </c>
    </row>
    <row r="11077" spans="1:1">
      <c r="A11077" s="149">
        <v>45609</v>
      </c>
    </row>
    <row r="11078" spans="1:1">
      <c r="A11078" s="74" t="s">
        <v>7291</v>
      </c>
    </row>
    <row r="11080" spans="1:1">
      <c r="A11080" s="74" t="s">
        <v>2724</v>
      </c>
    </row>
    <row r="11081" spans="1:1">
      <c r="A11081" s="74" t="s">
        <v>7292</v>
      </c>
    </row>
    <row r="11082" spans="1:1">
      <c r="A11082" s="74" t="s">
        <v>7293</v>
      </c>
    </row>
    <row r="11083" spans="1:1">
      <c r="A11083" s="74" t="s">
        <v>7294</v>
      </c>
    </row>
    <row r="11084" spans="1:1">
      <c r="A11084" s="149">
        <v>45609</v>
      </c>
    </row>
    <row r="11085" spans="1:1">
      <c r="A11085" s="149">
        <v>45609</v>
      </c>
    </row>
    <row r="11086" spans="1:1">
      <c r="A11086" s="74" t="s">
        <v>3140</v>
      </c>
    </row>
    <row r="11088" spans="1:1">
      <c r="A11088" s="74" t="s">
        <v>2724</v>
      </c>
    </row>
    <row r="11089" spans="1:1">
      <c r="A11089" s="74" t="s">
        <v>7295</v>
      </c>
    </row>
    <row r="11090" spans="1:1">
      <c r="A11090" s="74" t="s">
        <v>7296</v>
      </c>
    </row>
    <row r="11091" spans="1:1">
      <c r="A11091" s="74" t="s">
        <v>7297</v>
      </c>
    </row>
    <row r="11092" spans="1:1">
      <c r="A11092" s="149">
        <v>45609</v>
      </c>
    </row>
    <row r="11093" spans="1:1">
      <c r="A11093" s="149">
        <v>45609</v>
      </c>
    </row>
    <row r="11094" spans="1:1">
      <c r="A11094" s="74" t="s">
        <v>2881</v>
      </c>
    </row>
    <row r="11096" spans="1:1">
      <c r="A11096" s="74" t="s">
        <v>2724</v>
      </c>
    </row>
    <row r="11097" spans="1:1">
      <c r="A11097" s="74" t="s">
        <v>7298</v>
      </c>
    </row>
    <row r="11098" spans="1:1">
      <c r="A11098" s="74" t="s">
        <v>7299</v>
      </c>
    </row>
    <row r="11099" spans="1:1">
      <c r="A11099" s="74" t="s">
        <v>7300</v>
      </c>
    </row>
    <row r="11100" spans="1:1">
      <c r="A11100" s="149">
        <v>45609</v>
      </c>
    </row>
    <row r="11101" spans="1:1">
      <c r="A11101" s="149">
        <v>45609</v>
      </c>
    </row>
    <row r="11102" spans="1:1">
      <c r="A11102" s="74" t="s">
        <v>4012</v>
      </c>
    </row>
    <row r="11104" spans="1:1">
      <c r="A11104" s="74" t="s">
        <v>2724</v>
      </c>
    </row>
    <row r="11105" spans="1:1">
      <c r="A11105" s="74" t="s">
        <v>7301</v>
      </c>
    </row>
    <row r="11106" spans="1:1">
      <c r="A11106" s="74" t="s">
        <v>7302</v>
      </c>
    </row>
    <row r="11107" spans="1:1">
      <c r="A11107" s="74" t="s">
        <v>7303</v>
      </c>
    </row>
    <row r="11108" spans="1:1">
      <c r="A11108" s="149">
        <v>45609</v>
      </c>
    </row>
    <row r="11109" spans="1:1">
      <c r="A11109" s="149">
        <v>45609</v>
      </c>
    </row>
    <row r="11110" spans="1:1">
      <c r="A11110" s="74" t="s">
        <v>7304</v>
      </c>
    </row>
    <row r="11112" spans="1:1">
      <c r="A11112" s="74" t="s">
        <v>2724</v>
      </c>
    </row>
    <row r="11113" spans="1:1">
      <c r="A11113" s="74" t="s">
        <v>7305</v>
      </c>
    </row>
    <row r="11114" spans="1:1">
      <c r="A11114" s="74" t="s">
        <v>7306</v>
      </c>
    </row>
    <row r="11115" spans="1:1">
      <c r="A11115" s="74" t="s">
        <v>7307</v>
      </c>
    </row>
    <row r="11116" spans="1:1">
      <c r="A11116" s="149">
        <v>45609</v>
      </c>
    </row>
    <row r="11117" spans="1:1">
      <c r="A11117" s="149">
        <v>45609</v>
      </c>
    </row>
    <row r="11118" spans="1:1">
      <c r="A11118" s="74" t="s">
        <v>6088</v>
      </c>
    </row>
    <row r="11120" spans="1:1">
      <c r="A11120" s="74" t="s">
        <v>2724</v>
      </c>
    </row>
    <row r="11121" spans="1:1">
      <c r="A11121" s="74" t="s">
        <v>7308</v>
      </c>
    </row>
    <row r="11122" spans="1:1">
      <c r="A11122" s="74" t="s">
        <v>7309</v>
      </c>
    </row>
    <row r="11123" spans="1:1">
      <c r="A11123" s="74" t="s">
        <v>7310</v>
      </c>
    </row>
    <row r="11124" spans="1:1">
      <c r="A11124" s="149">
        <v>45609</v>
      </c>
    </row>
    <row r="11125" spans="1:1">
      <c r="A11125" s="149">
        <v>45609</v>
      </c>
    </row>
    <row r="11126" spans="1:1">
      <c r="A11126" s="74" t="s">
        <v>7311</v>
      </c>
    </row>
    <row r="11128" spans="1:1">
      <c r="A11128" s="74" t="s">
        <v>2724</v>
      </c>
    </row>
    <row r="11129" spans="1:1">
      <c r="A11129" s="74" t="s">
        <v>7312</v>
      </c>
    </row>
    <row r="11130" spans="1:1">
      <c r="A11130" s="74" t="s">
        <v>7313</v>
      </c>
    </row>
    <row r="11131" spans="1:1">
      <c r="A11131" s="74" t="s">
        <v>7314</v>
      </c>
    </row>
    <row r="11132" spans="1:1">
      <c r="A11132" s="149">
        <v>45609</v>
      </c>
    </row>
    <row r="11133" spans="1:1">
      <c r="A11133" s="149">
        <v>45609</v>
      </c>
    </row>
    <row r="11134" spans="1:1">
      <c r="A11134" s="74" t="s">
        <v>7315</v>
      </c>
    </row>
    <row r="11136" spans="1:1">
      <c r="A11136" s="74" t="s">
        <v>2724</v>
      </c>
    </row>
    <row r="11137" spans="1:1">
      <c r="A11137" s="74" t="s">
        <v>7316</v>
      </c>
    </row>
    <row r="11138" spans="1:1">
      <c r="A11138" s="74" t="s">
        <v>7317</v>
      </c>
    </row>
    <row r="11139" spans="1:1">
      <c r="A11139" s="74" t="s">
        <v>7318</v>
      </c>
    </row>
    <row r="11140" spans="1:1">
      <c r="A11140" s="149">
        <v>45609</v>
      </c>
    </row>
    <row r="11141" spans="1:1">
      <c r="A11141" s="149">
        <v>45609</v>
      </c>
    </row>
    <row r="11142" spans="1:1">
      <c r="A11142" s="74" t="s">
        <v>5601</v>
      </c>
    </row>
    <row r="11144" spans="1:1">
      <c r="A11144" s="74" t="s">
        <v>2724</v>
      </c>
    </row>
    <row r="11145" spans="1:1">
      <c r="A11145" s="74" t="s">
        <v>7319</v>
      </c>
    </row>
    <row r="11146" spans="1:1">
      <c r="A11146" s="74" t="s">
        <v>7320</v>
      </c>
    </row>
    <row r="11147" spans="1:1">
      <c r="A11147" s="74" t="s">
        <v>7321</v>
      </c>
    </row>
    <row r="11148" spans="1:1">
      <c r="A11148" s="149">
        <v>45609</v>
      </c>
    </row>
    <row r="11149" spans="1:1">
      <c r="A11149" s="149">
        <v>45609</v>
      </c>
    </row>
    <row r="11150" spans="1:1">
      <c r="A11150" s="74" t="s">
        <v>3495</v>
      </c>
    </row>
    <row r="11152" spans="1:1">
      <c r="A11152" s="74" t="s">
        <v>2724</v>
      </c>
    </row>
    <row r="11153" spans="1:1">
      <c r="A11153" s="74" t="s">
        <v>7322</v>
      </c>
    </row>
    <row r="11154" spans="1:1">
      <c r="A11154" s="74" t="s">
        <v>7323</v>
      </c>
    </row>
    <row r="11155" spans="1:1">
      <c r="A11155" s="74" t="s">
        <v>7324</v>
      </c>
    </row>
    <row r="11156" spans="1:1">
      <c r="A11156" s="149">
        <v>45609</v>
      </c>
    </row>
    <row r="11157" spans="1:1">
      <c r="A11157" s="149">
        <v>45609</v>
      </c>
    </row>
    <row r="11158" spans="1:1">
      <c r="A11158" s="74" t="s">
        <v>7325</v>
      </c>
    </row>
    <row r="11160" spans="1:1">
      <c r="A11160" s="74" t="s">
        <v>2724</v>
      </c>
    </row>
    <row r="11161" spans="1:1">
      <c r="A11161" s="74" t="s">
        <v>7326</v>
      </c>
    </row>
    <row r="11162" spans="1:1">
      <c r="A11162" s="74" t="s">
        <v>7327</v>
      </c>
    </row>
    <row r="11163" spans="1:1">
      <c r="A11163" s="74" t="s">
        <v>7328</v>
      </c>
    </row>
    <row r="11164" spans="1:1">
      <c r="A11164" s="149">
        <v>45609</v>
      </c>
    </row>
    <row r="11165" spans="1:1">
      <c r="A11165" s="149">
        <v>45609</v>
      </c>
    </row>
    <row r="11166" spans="1:1">
      <c r="A11166" s="74" t="s">
        <v>3294</v>
      </c>
    </row>
    <row r="11168" spans="1:1">
      <c r="A11168" s="74" t="s">
        <v>2724</v>
      </c>
    </row>
    <row r="11169" spans="1:1">
      <c r="A11169" s="74" t="s">
        <v>7329</v>
      </c>
    </row>
    <row r="11170" spans="1:1">
      <c r="A11170" s="74" t="s">
        <v>7330</v>
      </c>
    </row>
    <row r="11171" spans="1:1">
      <c r="A11171" s="74" t="s">
        <v>7331</v>
      </c>
    </row>
    <row r="11172" spans="1:1">
      <c r="A11172" s="149">
        <v>45609</v>
      </c>
    </row>
    <row r="11173" spans="1:1">
      <c r="A11173" s="149">
        <v>45609</v>
      </c>
    </row>
    <row r="11174" spans="1:1">
      <c r="A11174" s="74" t="s">
        <v>3169</v>
      </c>
    </row>
    <row r="11176" spans="1:1">
      <c r="A11176" s="74" t="s">
        <v>2724</v>
      </c>
    </row>
    <row r="11177" spans="1:1">
      <c r="A11177" s="74" t="s">
        <v>7332</v>
      </c>
    </row>
    <row r="11178" spans="1:1">
      <c r="A11178" s="74" t="s">
        <v>7333</v>
      </c>
    </row>
    <row r="11179" spans="1:1">
      <c r="A11179" s="74" t="s">
        <v>7334</v>
      </c>
    </row>
    <row r="11180" spans="1:1">
      <c r="A11180" s="149">
        <v>45609</v>
      </c>
    </row>
    <row r="11181" spans="1:1">
      <c r="A11181" s="149">
        <v>45609</v>
      </c>
    </row>
    <row r="11182" spans="1:1">
      <c r="A11182" s="74" t="s">
        <v>7335</v>
      </c>
    </row>
    <row r="11184" spans="1:1">
      <c r="A11184" s="74" t="s">
        <v>2724</v>
      </c>
    </row>
    <row r="11185" spans="1:1">
      <c r="A11185" s="74" t="s">
        <v>7336</v>
      </c>
    </row>
    <row r="11186" spans="1:1">
      <c r="A11186" s="74" t="s">
        <v>7337</v>
      </c>
    </row>
    <row r="11187" spans="1:1">
      <c r="A11187" s="74" t="s">
        <v>7338</v>
      </c>
    </row>
    <row r="11188" spans="1:1">
      <c r="A11188" s="149">
        <v>45609</v>
      </c>
    </row>
    <row r="11189" spans="1:1">
      <c r="A11189" s="149">
        <v>45609</v>
      </c>
    </row>
    <row r="11190" spans="1:1">
      <c r="A11190" s="74" t="s">
        <v>3444</v>
      </c>
    </row>
    <row r="11192" spans="1:1">
      <c r="A11192" s="74" t="s">
        <v>2724</v>
      </c>
    </row>
    <row r="11193" spans="1:1">
      <c r="A11193" s="74" t="s">
        <v>7339</v>
      </c>
    </row>
    <row r="11194" spans="1:1">
      <c r="A11194" s="74" t="s">
        <v>7340</v>
      </c>
    </row>
    <row r="11195" spans="1:1">
      <c r="A11195" s="74" t="s">
        <v>7340</v>
      </c>
    </row>
    <row r="11196" spans="1:1">
      <c r="A11196" s="149">
        <v>45609</v>
      </c>
    </row>
    <row r="11197" spans="1:1">
      <c r="A11197" s="149">
        <v>45609</v>
      </c>
    </row>
    <row r="11198" spans="1:1">
      <c r="A11198" s="74" t="s">
        <v>7341</v>
      </c>
    </row>
    <row r="11200" spans="1:1">
      <c r="A11200" s="74" t="s">
        <v>2724</v>
      </c>
    </row>
    <row r="11201" spans="1:1">
      <c r="A11201" s="74" t="s">
        <v>7342</v>
      </c>
    </row>
    <row r="11202" spans="1:1">
      <c r="A11202" s="74" t="s">
        <v>7343</v>
      </c>
    </row>
    <row r="11203" spans="1:1">
      <c r="A11203" s="74" t="s">
        <v>7344</v>
      </c>
    </row>
    <row r="11204" spans="1:1">
      <c r="A11204" s="149">
        <v>45609</v>
      </c>
    </row>
    <row r="11205" spans="1:1">
      <c r="A11205" s="149">
        <v>45609</v>
      </c>
    </row>
    <row r="11206" spans="1:1">
      <c r="A11206" s="74" t="s">
        <v>7345</v>
      </c>
    </row>
    <row r="11208" spans="1:1">
      <c r="A11208" s="74" t="s">
        <v>2724</v>
      </c>
    </row>
    <row r="11209" spans="1:1">
      <c r="A11209" s="74" t="s">
        <v>7346</v>
      </c>
    </row>
    <row r="11210" spans="1:1">
      <c r="A11210" s="74" t="s">
        <v>7347</v>
      </c>
    </row>
    <row r="11211" spans="1:1">
      <c r="A11211" s="74" t="s">
        <v>7347</v>
      </c>
    </row>
    <row r="11212" spans="1:1">
      <c r="A11212" s="149">
        <v>45609</v>
      </c>
    </row>
    <row r="11213" spans="1:1">
      <c r="A11213" s="149">
        <v>45609</v>
      </c>
    </row>
    <row r="11214" spans="1:1">
      <c r="A11214" s="74" t="s">
        <v>7348</v>
      </c>
    </row>
    <row r="11216" spans="1:1">
      <c r="A11216" s="74" t="s">
        <v>2724</v>
      </c>
    </row>
    <row r="11217" spans="1:1">
      <c r="A11217" s="74" t="s">
        <v>7349</v>
      </c>
    </row>
    <row r="11218" spans="1:1">
      <c r="A11218" s="74" t="s">
        <v>7350</v>
      </c>
    </row>
    <row r="11219" spans="1:1">
      <c r="A11219" s="74" t="s">
        <v>7351</v>
      </c>
    </row>
    <row r="11220" spans="1:1">
      <c r="A11220" s="149">
        <v>45609</v>
      </c>
    </row>
    <row r="11221" spans="1:1">
      <c r="A11221" s="149">
        <v>45609</v>
      </c>
    </row>
    <row r="11222" spans="1:1">
      <c r="A11222" s="74" t="s">
        <v>7352</v>
      </c>
    </row>
    <row r="11224" spans="1:1">
      <c r="A11224" s="74" t="s">
        <v>2724</v>
      </c>
    </row>
    <row r="11225" spans="1:1">
      <c r="A11225" s="74" t="s">
        <v>7353</v>
      </c>
    </row>
    <row r="11226" spans="1:1">
      <c r="A11226" s="74" t="s">
        <v>7354</v>
      </c>
    </row>
    <row r="11227" spans="1:1">
      <c r="A11227" s="74" t="s">
        <v>7355</v>
      </c>
    </row>
    <row r="11228" spans="1:1">
      <c r="A11228" s="149">
        <v>45609</v>
      </c>
    </row>
    <row r="11229" spans="1:1">
      <c r="A11229" s="149">
        <v>45609</v>
      </c>
    </row>
    <row r="11230" spans="1:1">
      <c r="A11230" s="74" t="s">
        <v>7356</v>
      </c>
    </row>
    <row r="11232" spans="1:1">
      <c r="A11232" s="74" t="s">
        <v>2724</v>
      </c>
    </row>
    <row r="11233" spans="1:1">
      <c r="A11233" s="74" t="s">
        <v>7357</v>
      </c>
    </row>
    <row r="11234" spans="1:1">
      <c r="A11234" s="74" t="s">
        <v>7358</v>
      </c>
    </row>
    <row r="11235" spans="1:1">
      <c r="A11235" s="74" t="s">
        <v>7359</v>
      </c>
    </row>
    <row r="11236" spans="1:1">
      <c r="A11236" s="149">
        <v>45609</v>
      </c>
    </row>
    <row r="11237" spans="1:1">
      <c r="A11237" s="149">
        <v>45609</v>
      </c>
    </row>
    <row r="11238" spans="1:1">
      <c r="A11238" s="74" t="s">
        <v>7360</v>
      </c>
    </row>
    <row r="11240" spans="1:1">
      <c r="A11240" s="74" t="s">
        <v>2724</v>
      </c>
    </row>
    <row r="11241" spans="1:1">
      <c r="A11241" s="74" t="s">
        <v>7361</v>
      </c>
    </row>
    <row r="11242" spans="1:1">
      <c r="A11242" s="74" t="s">
        <v>7362</v>
      </c>
    </row>
    <row r="11243" spans="1:1">
      <c r="A11243" s="74" t="s">
        <v>7363</v>
      </c>
    </row>
    <row r="11244" spans="1:1">
      <c r="A11244" s="149">
        <v>45609</v>
      </c>
    </row>
    <row r="11245" spans="1:1">
      <c r="A11245" s="149">
        <v>45609</v>
      </c>
    </row>
    <row r="11246" spans="1:1">
      <c r="A11246" s="74" t="s">
        <v>3415</v>
      </c>
    </row>
    <row r="11248" spans="1:1">
      <c r="A11248" s="74" t="s">
        <v>2724</v>
      </c>
    </row>
    <row r="11249" spans="1:1">
      <c r="A11249" s="74" t="s">
        <v>7364</v>
      </c>
    </row>
    <row r="11250" spans="1:1">
      <c r="A11250" s="74" t="s">
        <v>7365</v>
      </c>
    </row>
    <row r="11251" spans="1:1">
      <c r="A11251" s="74" t="s">
        <v>7366</v>
      </c>
    </row>
    <row r="11252" spans="1:1">
      <c r="A11252" s="149">
        <v>45609</v>
      </c>
    </row>
    <row r="11253" spans="1:1">
      <c r="A11253" s="149">
        <v>45609</v>
      </c>
    </row>
    <row r="11254" spans="1:1">
      <c r="A11254" s="74" t="s">
        <v>7367</v>
      </c>
    </row>
    <row r="11256" spans="1:1">
      <c r="A11256" s="74" t="s">
        <v>2724</v>
      </c>
    </row>
    <row r="11257" spans="1:1">
      <c r="A11257" s="74" t="s">
        <v>7368</v>
      </c>
    </row>
    <row r="11258" spans="1:1">
      <c r="A11258" s="74" t="s">
        <v>7369</v>
      </c>
    </row>
    <row r="11259" spans="1:1">
      <c r="A11259" s="74" t="s">
        <v>7370</v>
      </c>
    </row>
    <row r="11260" spans="1:1">
      <c r="A11260" s="149">
        <v>45609</v>
      </c>
    </row>
    <row r="11261" spans="1:1">
      <c r="A11261" s="149">
        <v>45609</v>
      </c>
    </row>
    <row r="11262" spans="1:1">
      <c r="A11262" s="74" t="s">
        <v>2982</v>
      </c>
    </row>
    <row r="11264" spans="1:1">
      <c r="A11264" s="74" t="s">
        <v>2724</v>
      </c>
    </row>
    <row r="11265" spans="1:1">
      <c r="A11265" s="74" t="s">
        <v>7371</v>
      </c>
    </row>
    <row r="11266" spans="1:1">
      <c r="A11266" s="74" t="s">
        <v>7372</v>
      </c>
    </row>
    <row r="11267" spans="1:1">
      <c r="A11267" s="74" t="s">
        <v>7373</v>
      </c>
    </row>
    <row r="11268" spans="1:1">
      <c r="A11268" s="149">
        <v>45609</v>
      </c>
    </row>
    <row r="11269" spans="1:1">
      <c r="A11269" s="149">
        <v>45609</v>
      </c>
    </row>
    <row r="11270" spans="1:1">
      <c r="A11270" s="74" t="s">
        <v>7374</v>
      </c>
    </row>
    <row r="11272" spans="1:1">
      <c r="A11272" s="74" t="s">
        <v>2724</v>
      </c>
    </row>
    <row r="11273" spans="1:1">
      <c r="A11273" s="74" t="s">
        <v>7375</v>
      </c>
    </row>
    <row r="11274" spans="1:1">
      <c r="A11274" s="74" t="s">
        <v>7376</v>
      </c>
    </row>
    <row r="11275" spans="1:1">
      <c r="A11275" s="74" t="s">
        <v>2872</v>
      </c>
    </row>
    <row r="11276" spans="1:1">
      <c r="A11276" s="149">
        <v>45607</v>
      </c>
    </row>
    <row r="11277" spans="1:1">
      <c r="A11277" s="149">
        <v>45607</v>
      </c>
    </row>
    <row r="11278" spans="1:1">
      <c r="A11278" s="74" t="s">
        <v>7377</v>
      </c>
    </row>
    <row r="11280" spans="1:1">
      <c r="A11280" s="74" t="s">
        <v>2724</v>
      </c>
    </row>
    <row r="11281" spans="1:1">
      <c r="A11281" s="74" t="s">
        <v>2874</v>
      </c>
    </row>
    <row r="11282" spans="1:1">
      <c r="A11282" s="74" t="s">
        <v>7378</v>
      </c>
    </row>
    <row r="11283" spans="1:1">
      <c r="A11283" s="74" t="s">
        <v>7379</v>
      </c>
    </row>
    <row r="11284" spans="1:1">
      <c r="A11284" s="149">
        <v>45605</v>
      </c>
    </row>
    <row r="11285" spans="1:1">
      <c r="A11285" s="149">
        <v>45605</v>
      </c>
    </row>
    <row r="11286" spans="1:1">
      <c r="A11286" s="74" t="s">
        <v>7380</v>
      </c>
    </row>
    <row r="11288" spans="1:1">
      <c r="A11288" s="74" t="s">
        <v>2724</v>
      </c>
    </row>
    <row r="11289" spans="1:1">
      <c r="A11289" s="74" t="s">
        <v>7381</v>
      </c>
    </row>
    <row r="11290" spans="1:1">
      <c r="A11290" s="74" t="s">
        <v>7382</v>
      </c>
    </row>
    <row r="11291" spans="1:1">
      <c r="A11291" s="74" t="s">
        <v>7383</v>
      </c>
    </row>
    <row r="11292" spans="1:1">
      <c r="A11292" s="149">
        <v>45605</v>
      </c>
    </row>
    <row r="11293" spans="1:1">
      <c r="A11293" s="149">
        <v>45605</v>
      </c>
    </row>
    <row r="11294" spans="1:1">
      <c r="A11294" s="74" t="s">
        <v>7384</v>
      </c>
    </row>
    <row r="11296" spans="1:1">
      <c r="A11296" s="74" t="s">
        <v>2724</v>
      </c>
    </row>
    <row r="11297" spans="1:1">
      <c r="A11297" s="74" t="s">
        <v>7385</v>
      </c>
    </row>
    <row r="11298" spans="1:1">
      <c r="A11298" s="74" t="s">
        <v>7386</v>
      </c>
    </row>
    <row r="11299" spans="1:1">
      <c r="A11299" s="74" t="s">
        <v>7387</v>
      </c>
    </row>
    <row r="11300" spans="1:1">
      <c r="A11300" s="149">
        <v>45605</v>
      </c>
    </row>
    <row r="11301" spans="1:1">
      <c r="A11301" s="149">
        <v>45605</v>
      </c>
    </row>
    <row r="11302" spans="1:1">
      <c r="A11302" s="74" t="s">
        <v>7384</v>
      </c>
    </row>
    <row r="11304" spans="1:1">
      <c r="A11304" s="74" t="s">
        <v>2724</v>
      </c>
    </row>
    <row r="11305" spans="1:1">
      <c r="A11305" s="74" t="s">
        <v>7388</v>
      </c>
    </row>
    <row r="11306" spans="1:1">
      <c r="A11306" s="74" t="s">
        <v>7389</v>
      </c>
    </row>
    <row r="11307" spans="1:1">
      <c r="A11307" s="74" t="s">
        <v>7390</v>
      </c>
    </row>
    <row r="11308" spans="1:1">
      <c r="A11308" s="149">
        <v>45604</v>
      </c>
    </row>
    <row r="11309" spans="1:1">
      <c r="A11309" s="149">
        <v>45604</v>
      </c>
    </row>
    <row r="11310" spans="1:1">
      <c r="A11310" s="74" t="s">
        <v>7391</v>
      </c>
    </row>
    <row r="11312" spans="1:1">
      <c r="A11312" s="74" t="s">
        <v>2724</v>
      </c>
    </row>
    <row r="11313" spans="1:1">
      <c r="A11313" s="74" t="s">
        <v>7392</v>
      </c>
    </row>
    <row r="11314" spans="1:1">
      <c r="A11314" s="74" t="s">
        <v>7393</v>
      </c>
    </row>
    <row r="11315" spans="1:1">
      <c r="A11315" s="74" t="s">
        <v>7393</v>
      </c>
    </row>
    <row r="11316" spans="1:1">
      <c r="A11316" s="149">
        <v>45603</v>
      </c>
    </row>
    <row r="11317" spans="1:1">
      <c r="A11317" s="149">
        <v>45603</v>
      </c>
    </row>
    <row r="11318" spans="1:1">
      <c r="A11318" s="74" t="s">
        <v>7394</v>
      </c>
    </row>
    <row r="11320" spans="1:1">
      <c r="A11320" s="74" t="s">
        <v>2724</v>
      </c>
    </row>
    <row r="11321" spans="1:1">
      <c r="A11321" s="74" t="s">
        <v>7395</v>
      </c>
    </row>
    <row r="11322" spans="1:1">
      <c r="A11322" s="74" t="s">
        <v>7396</v>
      </c>
    </row>
    <row r="11323" spans="1:1">
      <c r="A11323" s="74" t="s">
        <v>7397</v>
      </c>
    </row>
    <row r="11324" spans="1:1">
      <c r="A11324" s="149">
        <v>45603</v>
      </c>
    </row>
    <row r="11325" spans="1:1">
      <c r="A11325" s="149">
        <v>45603</v>
      </c>
    </row>
    <row r="11326" spans="1:1">
      <c r="A11326" s="74" t="s">
        <v>7398</v>
      </c>
    </row>
    <row r="11328" spans="1:1">
      <c r="A11328" s="74" t="s">
        <v>2724</v>
      </c>
    </row>
    <row r="11329" spans="1:1">
      <c r="A11329" s="74" t="s">
        <v>7399</v>
      </c>
    </row>
    <row r="11330" spans="1:1">
      <c r="A11330" s="74" t="s">
        <v>7400</v>
      </c>
    </row>
    <row r="11331" spans="1:1">
      <c r="A11331" s="74" t="s">
        <v>7401</v>
      </c>
    </row>
    <row r="11332" spans="1:1">
      <c r="A11332" s="149">
        <v>45603</v>
      </c>
    </row>
    <row r="11333" spans="1:1">
      <c r="A11333" s="149">
        <v>45603</v>
      </c>
    </row>
    <row r="11334" spans="1:1">
      <c r="A11334" s="74" t="s">
        <v>7402</v>
      </c>
    </row>
    <row r="11336" spans="1:1">
      <c r="A11336" s="74" t="s">
        <v>2724</v>
      </c>
    </row>
    <row r="11337" spans="1:1">
      <c r="A11337" s="74" t="s">
        <v>7403</v>
      </c>
    </row>
    <row r="11338" spans="1:1">
      <c r="A11338" s="74" t="s">
        <v>7404</v>
      </c>
    </row>
    <row r="11339" spans="1:1">
      <c r="A11339" s="74" t="s">
        <v>7405</v>
      </c>
    </row>
    <row r="11340" spans="1:1">
      <c r="A11340" s="149">
        <v>45603</v>
      </c>
    </row>
    <row r="11341" spans="1:1">
      <c r="A11341" s="149">
        <v>45603</v>
      </c>
    </row>
    <row r="11342" spans="1:1">
      <c r="A11342" s="74" t="s">
        <v>7406</v>
      </c>
    </row>
    <row r="11344" spans="1:1">
      <c r="A11344" s="74" t="s">
        <v>2724</v>
      </c>
    </row>
    <row r="11345" spans="1:1">
      <c r="A11345" s="74" t="s">
        <v>7407</v>
      </c>
    </row>
    <row r="11346" spans="1:1">
      <c r="A11346" s="74" t="s">
        <v>7408</v>
      </c>
    </row>
    <row r="11347" spans="1:1">
      <c r="A11347" s="74" t="s">
        <v>7408</v>
      </c>
    </row>
    <row r="11348" spans="1:1">
      <c r="A11348" s="149">
        <v>45602</v>
      </c>
    </row>
    <row r="11349" spans="1:1">
      <c r="A11349" s="149">
        <v>45602</v>
      </c>
    </row>
    <row r="11350" spans="1:1">
      <c r="A11350" s="74" t="s">
        <v>7409</v>
      </c>
    </row>
    <row r="11352" spans="1:1">
      <c r="A11352" s="74" t="s">
        <v>2724</v>
      </c>
    </row>
    <row r="11353" spans="1:1">
      <c r="A11353" s="74" t="s">
        <v>7410</v>
      </c>
    </row>
    <row r="11354" spans="1:1">
      <c r="A11354" s="74" t="s">
        <v>7411</v>
      </c>
    </row>
    <row r="11355" spans="1:1">
      <c r="A11355" s="74" t="s">
        <v>7412</v>
      </c>
    </row>
    <row r="11356" spans="1:1">
      <c r="A11356" s="149">
        <v>45602</v>
      </c>
    </row>
    <row r="11357" spans="1:1">
      <c r="A11357" s="149">
        <v>45602</v>
      </c>
    </row>
    <row r="11358" spans="1:1">
      <c r="A11358" s="74" t="s">
        <v>7413</v>
      </c>
    </row>
    <row r="11360" spans="1:1">
      <c r="A11360" s="74" t="s">
        <v>2724</v>
      </c>
    </row>
    <row r="11361" spans="1:1">
      <c r="A11361" s="74" t="s">
        <v>7414</v>
      </c>
    </row>
    <row r="11362" spans="1:1">
      <c r="A11362" s="74" t="s">
        <v>7415</v>
      </c>
    </row>
    <row r="11363" spans="1:1">
      <c r="A11363" s="74" t="s">
        <v>7416</v>
      </c>
    </row>
    <row r="11364" spans="1:1">
      <c r="A11364" s="149">
        <v>45602</v>
      </c>
    </row>
    <row r="11365" spans="1:1">
      <c r="A11365" s="149">
        <v>45602</v>
      </c>
    </row>
    <row r="11366" spans="1:1">
      <c r="A11366" s="74" t="s">
        <v>6591</v>
      </c>
    </row>
    <row r="11368" spans="1:1">
      <c r="A11368" s="74" t="s">
        <v>2724</v>
      </c>
    </row>
    <row r="11369" spans="1:1">
      <c r="A11369" s="74" t="s">
        <v>7417</v>
      </c>
    </row>
    <row r="11370" spans="1:1">
      <c r="A11370" s="74" t="s">
        <v>7418</v>
      </c>
    </row>
    <row r="11371" spans="1:1">
      <c r="A11371" s="74" t="s">
        <v>7419</v>
      </c>
    </row>
    <row r="11372" spans="1:1">
      <c r="A11372" s="149">
        <v>45602</v>
      </c>
    </row>
    <row r="11373" spans="1:1">
      <c r="A11373" s="149">
        <v>45602</v>
      </c>
    </row>
    <row r="11374" spans="1:1">
      <c r="A11374" s="74" t="s">
        <v>7100</v>
      </c>
    </row>
    <row r="11376" spans="1:1">
      <c r="A11376" s="74" t="s">
        <v>2724</v>
      </c>
    </row>
    <row r="11377" spans="1:1">
      <c r="A11377" s="74" t="s">
        <v>7420</v>
      </c>
    </row>
    <row r="11378" spans="1:1">
      <c r="A11378" s="74" t="s">
        <v>7421</v>
      </c>
    </row>
    <row r="11379" spans="1:1">
      <c r="A11379" s="74" t="s">
        <v>7421</v>
      </c>
    </row>
    <row r="11380" spans="1:1">
      <c r="A11380" s="149">
        <v>45602</v>
      </c>
    </row>
    <row r="11381" spans="1:1">
      <c r="A11381" s="149">
        <v>45602</v>
      </c>
    </row>
    <row r="11382" spans="1:1">
      <c r="A11382" s="74" t="s">
        <v>2881</v>
      </c>
    </row>
    <row r="11384" spans="1:1">
      <c r="A11384" s="74" t="s">
        <v>2724</v>
      </c>
    </row>
    <row r="11385" spans="1:1">
      <c r="A11385" s="74" t="s">
        <v>7422</v>
      </c>
    </row>
    <row r="11386" spans="1:1">
      <c r="A11386" s="74" t="s">
        <v>7423</v>
      </c>
    </row>
    <row r="11387" spans="1:1">
      <c r="A11387" s="74" t="s">
        <v>7423</v>
      </c>
    </row>
    <row r="11388" spans="1:1">
      <c r="A11388" s="149">
        <v>45602</v>
      </c>
    </row>
    <row r="11389" spans="1:1">
      <c r="A11389" s="149">
        <v>45602</v>
      </c>
    </row>
    <row r="11390" spans="1:1">
      <c r="A11390" s="74" t="s">
        <v>7424</v>
      </c>
    </row>
    <row r="11392" spans="1:1">
      <c r="A11392" s="74" t="s">
        <v>2724</v>
      </c>
    </row>
    <row r="11393" spans="1:1">
      <c r="A11393" s="74" t="s">
        <v>7425</v>
      </c>
    </row>
    <row r="11394" spans="1:1">
      <c r="A11394" s="74" t="s">
        <v>7426</v>
      </c>
    </row>
    <row r="11395" spans="1:1">
      <c r="A11395" s="74" t="s">
        <v>7427</v>
      </c>
    </row>
    <row r="11396" spans="1:1">
      <c r="A11396" s="149">
        <v>45602</v>
      </c>
    </row>
    <row r="11397" spans="1:1">
      <c r="A11397" s="149">
        <v>45602</v>
      </c>
    </row>
    <row r="11398" spans="1:1">
      <c r="A11398" s="74" t="s">
        <v>6432</v>
      </c>
    </row>
    <row r="11400" spans="1:1">
      <c r="A11400" s="74" t="s">
        <v>2724</v>
      </c>
    </row>
    <row r="11401" spans="1:1">
      <c r="A11401" s="74" t="s">
        <v>7428</v>
      </c>
    </row>
    <row r="11402" spans="1:1">
      <c r="A11402" s="74" t="s">
        <v>7429</v>
      </c>
    </row>
    <row r="11403" spans="1:1">
      <c r="A11403" s="74" t="s">
        <v>7429</v>
      </c>
    </row>
    <row r="11404" spans="1:1">
      <c r="A11404" s="149">
        <v>45602</v>
      </c>
    </row>
    <row r="11405" spans="1:1">
      <c r="A11405" s="149">
        <v>45602</v>
      </c>
    </row>
    <row r="11406" spans="1:1">
      <c r="A11406" s="74" t="s">
        <v>7430</v>
      </c>
    </row>
    <row r="11408" spans="1:1">
      <c r="A11408" s="74" t="s">
        <v>2724</v>
      </c>
    </row>
    <row r="11409" spans="1:1">
      <c r="A11409" s="74" t="s">
        <v>7431</v>
      </c>
    </row>
    <row r="11410" spans="1:1">
      <c r="A11410" s="74" t="s">
        <v>7432</v>
      </c>
    </row>
    <row r="11411" spans="1:1">
      <c r="A11411" s="74" t="s">
        <v>7433</v>
      </c>
    </row>
    <row r="11412" spans="1:1">
      <c r="A11412" s="149">
        <v>45602</v>
      </c>
    </row>
    <row r="11413" spans="1:1">
      <c r="A11413" s="149">
        <v>45602</v>
      </c>
    </row>
    <row r="11414" spans="1:1">
      <c r="A11414" s="74" t="s">
        <v>7434</v>
      </c>
    </row>
    <row r="11416" spans="1:1">
      <c r="A11416" s="74" t="s">
        <v>2724</v>
      </c>
    </row>
    <row r="11417" spans="1:1">
      <c r="A11417" s="74" t="s">
        <v>7435</v>
      </c>
    </row>
    <row r="11418" spans="1:1">
      <c r="A11418" s="74" t="s">
        <v>7436</v>
      </c>
    </row>
    <row r="11419" spans="1:1">
      <c r="A11419" s="74" t="s">
        <v>7437</v>
      </c>
    </row>
    <row r="11420" spans="1:1">
      <c r="A11420" s="149">
        <v>45602</v>
      </c>
    </row>
    <row r="11421" spans="1:1">
      <c r="A11421" s="149">
        <v>45602</v>
      </c>
    </row>
    <row r="11422" spans="1:1">
      <c r="A11422" s="74" t="s">
        <v>7438</v>
      </c>
    </row>
    <row r="11424" spans="1:1">
      <c r="A11424" s="74" t="s">
        <v>2724</v>
      </c>
    </row>
    <row r="11425" spans="1:1">
      <c r="A11425" s="74" t="s">
        <v>7439</v>
      </c>
    </row>
    <row r="11426" spans="1:1">
      <c r="A11426" s="74" t="s">
        <v>7440</v>
      </c>
    </row>
    <row r="11427" spans="1:1">
      <c r="A11427" s="74" t="s">
        <v>7441</v>
      </c>
    </row>
    <row r="11428" spans="1:1">
      <c r="A11428" s="149">
        <v>45602</v>
      </c>
    </row>
    <row r="11429" spans="1:1">
      <c r="A11429" s="149">
        <v>45602</v>
      </c>
    </row>
    <row r="11430" spans="1:1">
      <c r="A11430" s="74" t="s">
        <v>7442</v>
      </c>
    </row>
    <row r="11432" spans="1:1">
      <c r="A11432" s="74" t="s">
        <v>2724</v>
      </c>
    </row>
    <row r="11433" spans="1:1">
      <c r="A11433" s="74" t="s">
        <v>7443</v>
      </c>
    </row>
    <row r="11434" spans="1:1">
      <c r="A11434" s="74" t="s">
        <v>7444</v>
      </c>
    </row>
    <row r="11435" spans="1:1">
      <c r="A11435" s="74" t="s">
        <v>7444</v>
      </c>
    </row>
    <row r="11436" spans="1:1">
      <c r="A11436" s="149">
        <v>45602</v>
      </c>
    </row>
    <row r="11437" spans="1:1">
      <c r="A11437" s="149">
        <v>45602</v>
      </c>
    </row>
    <row r="11438" spans="1:1">
      <c r="A11438" s="74" t="s">
        <v>7445</v>
      </c>
    </row>
    <row r="11440" spans="1:1">
      <c r="A11440" s="74" t="s">
        <v>2724</v>
      </c>
    </row>
    <row r="11441" spans="1:1">
      <c r="A11441" s="74" t="s">
        <v>7446</v>
      </c>
    </row>
    <row r="11442" spans="1:1">
      <c r="A11442" s="74" t="s">
        <v>7447</v>
      </c>
    </row>
    <row r="11443" spans="1:1">
      <c r="A11443" s="74" t="s">
        <v>7448</v>
      </c>
    </row>
    <row r="11444" spans="1:1">
      <c r="A11444" s="149">
        <v>45602</v>
      </c>
    </row>
    <row r="11445" spans="1:1">
      <c r="A11445" s="149">
        <v>45602</v>
      </c>
    </row>
    <row r="11446" spans="1:1">
      <c r="A11446" s="74" t="s">
        <v>7449</v>
      </c>
    </row>
    <row r="11448" spans="1:1">
      <c r="A11448" s="74" t="s">
        <v>2724</v>
      </c>
    </row>
    <row r="11449" spans="1:1">
      <c r="A11449" s="74" t="s">
        <v>7450</v>
      </c>
    </row>
    <row r="11450" spans="1:1">
      <c r="A11450" s="74" t="s">
        <v>7451</v>
      </c>
    </row>
    <row r="11451" spans="1:1">
      <c r="A11451" s="74" t="s">
        <v>7452</v>
      </c>
    </row>
    <row r="11452" spans="1:1">
      <c r="A11452" s="149">
        <v>45602</v>
      </c>
    </row>
    <row r="11453" spans="1:1">
      <c r="A11453" s="149">
        <v>45602</v>
      </c>
    </row>
    <row r="11454" spans="1:1">
      <c r="A11454" s="74" t="s">
        <v>3498</v>
      </c>
    </row>
    <row r="11456" spans="1:1">
      <c r="A11456" s="74" t="s">
        <v>2724</v>
      </c>
    </row>
    <row r="11457" spans="1:1">
      <c r="A11457" s="74" t="s">
        <v>7453</v>
      </c>
    </row>
    <row r="11458" spans="1:1">
      <c r="A11458" s="74" t="s">
        <v>7454</v>
      </c>
    </row>
    <row r="11459" spans="1:1">
      <c r="A11459" s="74" t="s">
        <v>7455</v>
      </c>
    </row>
    <row r="11460" spans="1:1">
      <c r="A11460" s="149">
        <v>45602</v>
      </c>
    </row>
    <row r="11461" spans="1:1">
      <c r="A11461" s="149">
        <v>45602</v>
      </c>
    </row>
    <row r="11462" spans="1:1">
      <c r="A11462" s="74" t="s">
        <v>7456</v>
      </c>
    </row>
    <row r="11464" spans="1:1">
      <c r="A11464" s="74" t="s">
        <v>2724</v>
      </c>
    </row>
    <row r="11465" spans="1:1">
      <c r="A11465" s="74" t="s">
        <v>7457</v>
      </c>
    </row>
    <row r="11466" spans="1:1">
      <c r="A11466" s="74" t="s">
        <v>7458</v>
      </c>
    </row>
    <row r="11467" spans="1:1">
      <c r="A11467" s="74" t="s">
        <v>7459</v>
      </c>
    </row>
    <row r="11468" spans="1:1">
      <c r="A11468" s="149">
        <v>45602</v>
      </c>
    </row>
    <row r="11469" spans="1:1">
      <c r="A11469" s="149">
        <v>45602</v>
      </c>
    </row>
    <row r="11470" spans="1:1">
      <c r="A11470" s="74" t="s">
        <v>4847</v>
      </c>
    </row>
    <row r="11472" spans="1:1">
      <c r="A11472" s="74" t="s">
        <v>2724</v>
      </c>
    </row>
    <row r="11473" spans="1:1">
      <c r="A11473" s="74" t="s">
        <v>7460</v>
      </c>
    </row>
    <row r="11474" spans="1:1">
      <c r="A11474" s="74" t="s">
        <v>7461</v>
      </c>
    </row>
    <row r="11475" spans="1:1">
      <c r="A11475" s="74" t="s">
        <v>7462</v>
      </c>
    </row>
    <row r="11476" spans="1:1">
      <c r="A11476" s="149">
        <v>45602</v>
      </c>
    </row>
    <row r="11477" spans="1:1">
      <c r="A11477" s="149">
        <v>45602</v>
      </c>
    </row>
    <row r="11478" spans="1:1">
      <c r="A11478" s="74" t="s">
        <v>7463</v>
      </c>
    </row>
    <row r="11480" spans="1:1">
      <c r="A11480" s="74" t="s">
        <v>2724</v>
      </c>
    </row>
    <row r="11481" spans="1:1">
      <c r="A11481" s="74" t="s">
        <v>7464</v>
      </c>
    </row>
    <row r="11482" spans="1:1">
      <c r="A11482" s="74" t="s">
        <v>7465</v>
      </c>
    </row>
    <row r="11483" spans="1:1">
      <c r="A11483" s="74" t="s">
        <v>7466</v>
      </c>
    </row>
    <row r="11484" spans="1:1">
      <c r="A11484" s="149">
        <v>45602</v>
      </c>
    </row>
    <row r="11485" spans="1:1">
      <c r="A11485" s="149">
        <v>45602</v>
      </c>
    </row>
    <row r="11486" spans="1:1">
      <c r="A11486" s="74" t="s">
        <v>2921</v>
      </c>
    </row>
    <row r="11488" spans="1:1">
      <c r="A11488" s="74" t="s">
        <v>2724</v>
      </c>
    </row>
    <row r="11489" spans="1:1">
      <c r="A11489" s="74" t="s">
        <v>7467</v>
      </c>
    </row>
    <row r="11490" spans="1:1">
      <c r="A11490" s="74" t="s">
        <v>7468</v>
      </c>
    </row>
    <row r="11491" spans="1:1">
      <c r="A11491" s="74" t="s">
        <v>7469</v>
      </c>
    </row>
    <row r="11492" spans="1:1">
      <c r="A11492" s="149">
        <v>45602</v>
      </c>
    </row>
    <row r="11493" spans="1:1">
      <c r="A11493" s="149">
        <v>45602</v>
      </c>
    </row>
    <row r="11494" spans="1:1">
      <c r="A11494" s="74" t="s">
        <v>5219</v>
      </c>
    </row>
    <row r="11496" spans="1:1">
      <c r="A11496" s="74" t="s">
        <v>2724</v>
      </c>
    </row>
    <row r="11497" spans="1:1">
      <c r="A11497" s="74" t="s">
        <v>7470</v>
      </c>
    </row>
    <row r="11498" spans="1:1">
      <c r="A11498" s="74" t="s">
        <v>7471</v>
      </c>
    </row>
    <row r="11499" spans="1:1">
      <c r="A11499" s="74" t="s">
        <v>7472</v>
      </c>
    </row>
    <row r="11500" spans="1:1">
      <c r="A11500" s="149">
        <v>45602</v>
      </c>
    </row>
    <row r="11501" spans="1:1">
      <c r="A11501" s="149">
        <v>45602</v>
      </c>
    </row>
    <row r="11502" spans="1:1">
      <c r="A11502" s="74" t="s">
        <v>7473</v>
      </c>
    </row>
    <row r="11504" spans="1:1">
      <c r="A11504" s="74" t="s">
        <v>2724</v>
      </c>
    </row>
    <row r="11505" spans="1:1">
      <c r="A11505" s="74" t="s">
        <v>7474</v>
      </c>
    </row>
    <row r="11506" spans="1:1">
      <c r="A11506" s="74" t="s">
        <v>7475</v>
      </c>
    </row>
    <row r="11507" spans="1:1">
      <c r="A11507" s="74" t="s">
        <v>7475</v>
      </c>
    </row>
    <row r="11508" spans="1:1">
      <c r="A11508" s="149">
        <v>45602</v>
      </c>
    </row>
    <row r="11509" spans="1:1">
      <c r="A11509" s="149">
        <v>45602</v>
      </c>
    </row>
    <row r="11510" spans="1:1">
      <c r="A11510" s="74" t="s">
        <v>2719</v>
      </c>
    </row>
    <row r="11512" spans="1:1">
      <c r="A11512" s="74" t="s">
        <v>2724</v>
      </c>
    </row>
    <row r="11513" spans="1:1">
      <c r="A11513" s="74" t="s">
        <v>7476</v>
      </c>
    </row>
    <row r="11514" spans="1:1">
      <c r="A11514" s="74" t="s">
        <v>7477</v>
      </c>
    </row>
    <row r="11515" spans="1:1">
      <c r="A11515" s="74" t="s">
        <v>7478</v>
      </c>
    </row>
    <row r="11516" spans="1:1">
      <c r="A11516" s="149">
        <v>45602</v>
      </c>
    </row>
    <row r="11517" spans="1:1">
      <c r="A11517" s="149">
        <v>45602</v>
      </c>
    </row>
    <row r="11518" spans="1:1">
      <c r="A11518" s="74" t="s">
        <v>5581</v>
      </c>
    </row>
    <row r="11520" spans="1:1">
      <c r="A11520" s="74" t="s">
        <v>2724</v>
      </c>
    </row>
    <row r="11521" spans="1:1">
      <c r="A11521" s="74" t="s">
        <v>7479</v>
      </c>
    </row>
    <row r="11522" spans="1:1">
      <c r="A11522" s="74" t="s">
        <v>7480</v>
      </c>
    </row>
    <row r="11523" spans="1:1">
      <c r="A11523" s="74" t="s">
        <v>7481</v>
      </c>
    </row>
    <row r="11524" spans="1:1">
      <c r="A11524" s="149">
        <v>45602</v>
      </c>
    </row>
    <row r="11525" spans="1:1">
      <c r="A11525" s="149">
        <v>45602</v>
      </c>
    </row>
    <row r="11526" spans="1:1">
      <c r="A11526" s="74" t="s">
        <v>7482</v>
      </c>
    </row>
    <row r="11528" spans="1:1">
      <c r="A11528" s="74" t="s">
        <v>2724</v>
      </c>
    </row>
    <row r="11529" spans="1:1">
      <c r="A11529" s="74" t="s">
        <v>7483</v>
      </c>
    </row>
    <row r="11530" spans="1:1">
      <c r="A11530" s="74" t="s">
        <v>7484</v>
      </c>
    </row>
    <row r="11531" spans="1:1">
      <c r="A11531" s="74" t="s">
        <v>7485</v>
      </c>
    </row>
    <row r="11532" spans="1:1">
      <c r="A11532" s="149">
        <v>45602</v>
      </c>
    </row>
    <row r="11533" spans="1:1">
      <c r="A11533" s="149">
        <v>45602</v>
      </c>
    </row>
    <row r="11534" spans="1:1">
      <c r="A11534" s="74" t="s">
        <v>3498</v>
      </c>
    </row>
    <row r="11536" spans="1:1">
      <c r="A11536" s="74" t="s">
        <v>2724</v>
      </c>
    </row>
    <row r="11537" spans="1:1">
      <c r="A11537" s="74" t="s">
        <v>7486</v>
      </c>
    </row>
    <row r="11538" spans="1:1">
      <c r="A11538" s="74" t="s">
        <v>7487</v>
      </c>
    </row>
    <row r="11539" spans="1:1">
      <c r="A11539" s="74" t="s">
        <v>7488</v>
      </c>
    </row>
    <row r="11540" spans="1:1">
      <c r="A11540" s="149">
        <v>45602</v>
      </c>
    </row>
    <row r="11541" spans="1:1">
      <c r="A11541" s="149">
        <v>45602</v>
      </c>
    </row>
    <row r="11542" spans="1:1">
      <c r="A11542" s="74" t="s">
        <v>7489</v>
      </c>
    </row>
    <row r="11544" spans="1:1">
      <c r="A11544" s="74" t="s">
        <v>2724</v>
      </c>
    </row>
    <row r="11545" spans="1:1">
      <c r="A11545" s="74" t="s">
        <v>7490</v>
      </c>
    </row>
    <row r="11546" spans="1:1">
      <c r="A11546" s="74" t="s">
        <v>7491</v>
      </c>
    </row>
    <row r="11547" spans="1:1">
      <c r="A11547" s="74" t="s">
        <v>7492</v>
      </c>
    </row>
    <row r="11548" spans="1:1">
      <c r="A11548" s="149">
        <v>45602</v>
      </c>
    </row>
    <row r="11549" spans="1:1">
      <c r="A11549" s="149">
        <v>45602</v>
      </c>
    </row>
    <row r="11550" spans="1:1">
      <c r="A11550" s="74" t="s">
        <v>7493</v>
      </c>
    </row>
    <row r="11552" spans="1:1">
      <c r="A11552" s="74" t="s">
        <v>2724</v>
      </c>
    </row>
    <row r="11553" spans="1:1">
      <c r="A11553" s="74" t="s">
        <v>7494</v>
      </c>
    </row>
    <row r="11554" spans="1:1">
      <c r="A11554" s="74" t="s">
        <v>7495</v>
      </c>
    </row>
    <row r="11555" spans="1:1">
      <c r="A11555" s="74" t="s">
        <v>7496</v>
      </c>
    </row>
    <row r="11556" spans="1:1">
      <c r="A11556" s="149">
        <v>45602</v>
      </c>
    </row>
    <row r="11557" spans="1:1">
      <c r="A11557" s="149">
        <v>45602</v>
      </c>
    </row>
    <row r="11558" spans="1:1">
      <c r="A11558" s="74" t="s">
        <v>7497</v>
      </c>
    </row>
    <row r="11560" spans="1:1">
      <c r="A11560" s="74" t="s">
        <v>2724</v>
      </c>
    </row>
    <row r="11561" spans="1:1">
      <c r="A11561" s="74" t="s">
        <v>7498</v>
      </c>
    </row>
    <row r="11562" spans="1:1">
      <c r="A11562" s="74" t="s">
        <v>7499</v>
      </c>
    </row>
    <row r="11563" spans="1:1">
      <c r="A11563" s="74" t="s">
        <v>7500</v>
      </c>
    </row>
    <row r="11564" spans="1:1">
      <c r="A11564" s="149">
        <v>45602</v>
      </c>
    </row>
    <row r="11565" spans="1:1">
      <c r="A11565" s="149">
        <v>45602</v>
      </c>
    </row>
    <row r="11566" spans="1:1">
      <c r="A11566" s="74" t="s">
        <v>7501</v>
      </c>
    </row>
    <row r="11568" spans="1:1">
      <c r="A11568" s="74" t="s">
        <v>2724</v>
      </c>
    </row>
    <row r="11569" spans="1:1">
      <c r="A11569" s="74" t="s">
        <v>7502</v>
      </c>
    </row>
    <row r="11570" spans="1:1">
      <c r="A11570" s="74" t="s">
        <v>7503</v>
      </c>
    </row>
    <row r="11571" spans="1:1">
      <c r="A11571" s="74" t="s">
        <v>7504</v>
      </c>
    </row>
    <row r="11572" spans="1:1">
      <c r="A11572" s="149">
        <v>45602</v>
      </c>
    </row>
    <row r="11573" spans="1:1">
      <c r="A11573" s="149">
        <v>45602</v>
      </c>
    </row>
    <row r="11574" spans="1:1">
      <c r="A11574" s="74" t="s">
        <v>4232</v>
      </c>
    </row>
    <row r="11576" spans="1:1">
      <c r="A11576" s="74" t="s">
        <v>2724</v>
      </c>
    </row>
    <row r="11577" spans="1:1">
      <c r="A11577" s="74" t="s">
        <v>7505</v>
      </c>
    </row>
    <row r="11578" spans="1:1">
      <c r="A11578" s="74" t="s">
        <v>7506</v>
      </c>
    </row>
    <row r="11579" spans="1:1">
      <c r="A11579" s="74" t="s">
        <v>7507</v>
      </c>
    </row>
    <row r="11580" spans="1:1">
      <c r="A11580" s="149">
        <v>45602</v>
      </c>
    </row>
    <row r="11581" spans="1:1">
      <c r="A11581" s="149">
        <v>45602</v>
      </c>
    </row>
    <row r="11582" spans="1:1">
      <c r="A11582" s="74" t="s">
        <v>6200</v>
      </c>
    </row>
    <row r="11584" spans="1:1">
      <c r="A11584" s="74" t="s">
        <v>2724</v>
      </c>
    </row>
    <row r="11585" spans="1:1">
      <c r="A11585" s="74" t="s">
        <v>7508</v>
      </c>
    </row>
    <row r="11586" spans="1:1">
      <c r="A11586" s="74" t="s">
        <v>7509</v>
      </c>
    </row>
    <row r="11587" spans="1:1">
      <c r="A11587" s="74" t="s">
        <v>7510</v>
      </c>
    </row>
    <row r="11588" spans="1:1">
      <c r="A11588" s="149">
        <v>45602</v>
      </c>
    </row>
    <row r="11589" spans="1:1">
      <c r="A11589" s="149">
        <v>45602</v>
      </c>
    </row>
    <row r="11590" spans="1:1">
      <c r="A11590" s="74" t="s">
        <v>3581</v>
      </c>
    </row>
    <row r="11592" spans="1:1">
      <c r="A11592" s="74" t="s">
        <v>2724</v>
      </c>
    </row>
    <row r="11593" spans="1:1">
      <c r="A11593" s="74" t="s">
        <v>7511</v>
      </c>
    </row>
    <row r="11594" spans="1:1">
      <c r="A11594" s="74" t="s">
        <v>7512</v>
      </c>
    </row>
    <row r="11595" spans="1:1">
      <c r="A11595" s="74" t="s">
        <v>7512</v>
      </c>
    </row>
    <row r="11596" spans="1:1">
      <c r="A11596" s="149">
        <v>45602</v>
      </c>
    </row>
    <row r="11597" spans="1:1">
      <c r="A11597" s="149">
        <v>45602</v>
      </c>
    </row>
    <row r="11598" spans="1:1">
      <c r="A11598" s="74" t="s">
        <v>3890</v>
      </c>
    </row>
    <row r="11600" spans="1:1">
      <c r="A11600" s="74" t="s">
        <v>2724</v>
      </c>
    </row>
    <row r="11601" spans="1:1">
      <c r="A11601" s="74" t="s">
        <v>7513</v>
      </c>
    </row>
    <row r="11602" spans="1:1">
      <c r="A11602" s="74" t="s">
        <v>7514</v>
      </c>
    </row>
    <row r="11603" spans="1:1">
      <c r="A11603" s="74" t="s">
        <v>7515</v>
      </c>
    </row>
    <row r="11604" spans="1:1">
      <c r="A11604" s="149">
        <v>45602</v>
      </c>
    </row>
    <row r="11605" spans="1:1">
      <c r="A11605" s="149">
        <v>45602</v>
      </c>
    </row>
    <row r="11606" spans="1:1">
      <c r="A11606" s="74" t="s">
        <v>3235</v>
      </c>
    </row>
    <row r="11608" spans="1:1">
      <c r="A11608" s="74" t="s">
        <v>2724</v>
      </c>
    </row>
    <row r="11609" spans="1:1">
      <c r="A11609" s="74" t="s">
        <v>7516</v>
      </c>
    </row>
    <row r="11610" spans="1:1">
      <c r="A11610" s="74" t="s">
        <v>7517</v>
      </c>
    </row>
    <row r="11611" spans="1:1">
      <c r="A11611" s="74" t="s">
        <v>7518</v>
      </c>
    </row>
    <row r="11612" spans="1:1">
      <c r="A11612" s="149">
        <v>45602</v>
      </c>
    </row>
    <row r="11613" spans="1:1">
      <c r="A11613" s="149">
        <v>45602</v>
      </c>
    </row>
    <row r="11614" spans="1:1">
      <c r="A11614" s="74" t="s">
        <v>7519</v>
      </c>
    </row>
    <row r="11616" spans="1:1">
      <c r="A11616" s="74" t="s">
        <v>2724</v>
      </c>
    </row>
    <row r="11617" spans="1:1">
      <c r="A11617" s="74" t="s">
        <v>7520</v>
      </c>
    </row>
    <row r="11618" spans="1:1">
      <c r="A11618" s="74" t="s">
        <v>7521</v>
      </c>
    </row>
    <row r="11619" spans="1:1">
      <c r="A11619" s="74" t="s">
        <v>7522</v>
      </c>
    </row>
    <row r="11620" spans="1:1">
      <c r="A11620" s="149">
        <v>45602</v>
      </c>
    </row>
    <row r="11621" spans="1:1">
      <c r="A11621" s="149">
        <v>45602</v>
      </c>
    </row>
    <row r="11622" spans="1:1">
      <c r="A11622" s="74" t="s">
        <v>7523</v>
      </c>
    </row>
    <row r="11624" spans="1:1">
      <c r="A11624" s="74" t="s">
        <v>2724</v>
      </c>
    </row>
    <row r="11625" spans="1:1">
      <c r="A11625" s="74" t="s">
        <v>7524</v>
      </c>
    </row>
    <row r="11626" spans="1:1">
      <c r="A11626" s="74" t="s">
        <v>7525</v>
      </c>
    </row>
    <row r="11627" spans="1:1">
      <c r="A11627" s="74" t="s">
        <v>7526</v>
      </c>
    </row>
    <row r="11628" spans="1:1">
      <c r="A11628" s="149">
        <v>45602</v>
      </c>
    </row>
    <row r="11629" spans="1:1">
      <c r="A11629" s="149">
        <v>45602</v>
      </c>
    </row>
    <row r="11630" spans="1:1">
      <c r="A11630" s="74" t="s">
        <v>7527</v>
      </c>
    </row>
    <row r="11632" spans="1:1">
      <c r="A11632" s="74" t="s">
        <v>2724</v>
      </c>
    </row>
    <row r="11633" spans="1:1">
      <c r="A11633" s="74" t="s">
        <v>7528</v>
      </c>
    </row>
    <row r="11634" spans="1:1">
      <c r="A11634" s="74" t="s">
        <v>7529</v>
      </c>
    </row>
    <row r="11635" spans="1:1">
      <c r="A11635" s="74" t="s">
        <v>7529</v>
      </c>
    </row>
    <row r="11636" spans="1:1">
      <c r="A11636" s="149">
        <v>45602</v>
      </c>
    </row>
    <row r="11637" spans="1:1">
      <c r="A11637" s="149">
        <v>45602</v>
      </c>
    </row>
    <row r="11638" spans="1:1">
      <c r="A11638" s="74" t="s">
        <v>7530</v>
      </c>
    </row>
    <row r="11640" spans="1:1">
      <c r="A11640" s="74" t="s">
        <v>2724</v>
      </c>
    </row>
    <row r="11641" spans="1:1">
      <c r="A11641" s="74" t="s">
        <v>7531</v>
      </c>
    </row>
    <row r="11642" spans="1:1">
      <c r="A11642" s="74" t="s">
        <v>7532</v>
      </c>
    </row>
    <row r="11644" spans="1:1">
      <c r="A11644" s="74" t="s">
        <v>7532</v>
      </c>
    </row>
    <row r="11645" spans="1:1">
      <c r="A11645" s="149">
        <v>45602</v>
      </c>
    </row>
    <row r="11646" spans="1:1">
      <c r="A11646" s="149">
        <v>45602</v>
      </c>
    </row>
    <row r="11647" spans="1:1">
      <c r="A11647" s="74" t="s">
        <v>7533</v>
      </c>
    </row>
    <row r="11649" spans="1:1">
      <c r="A11649" s="74" t="s">
        <v>2724</v>
      </c>
    </row>
    <row r="11650" spans="1:1">
      <c r="A11650" s="74" t="s">
        <v>7534</v>
      </c>
    </row>
    <row r="11651" spans="1:1">
      <c r="A11651" s="74" t="s">
        <v>7535</v>
      </c>
    </row>
    <row r="11652" spans="1:1">
      <c r="A11652" s="74" t="s">
        <v>7536</v>
      </c>
    </row>
    <row r="11653" spans="1:1">
      <c r="A11653" s="149">
        <v>45602</v>
      </c>
    </row>
    <row r="11654" spans="1:1">
      <c r="A11654" s="149">
        <v>45602</v>
      </c>
    </row>
    <row r="11655" spans="1:1">
      <c r="A11655" s="74" t="s">
        <v>7537</v>
      </c>
    </row>
    <row r="11657" spans="1:1">
      <c r="A11657" s="74" t="s">
        <v>2724</v>
      </c>
    </row>
    <row r="11658" spans="1:1">
      <c r="A11658" s="74" t="s">
        <v>7538</v>
      </c>
    </row>
    <row r="11659" spans="1:1">
      <c r="A11659" s="74" t="s">
        <v>7539</v>
      </c>
    </row>
    <row r="11660" spans="1:1">
      <c r="A11660" s="74" t="s">
        <v>7540</v>
      </c>
    </row>
    <row r="11661" spans="1:1">
      <c r="A11661" s="149">
        <v>45602</v>
      </c>
    </row>
    <row r="11662" spans="1:1">
      <c r="A11662" s="149">
        <v>45602</v>
      </c>
    </row>
    <row r="11663" spans="1:1">
      <c r="A11663" s="74" t="s">
        <v>7541</v>
      </c>
    </row>
    <row r="11665" spans="1:1">
      <c r="A11665" s="74" t="s">
        <v>2724</v>
      </c>
    </row>
    <row r="11666" spans="1:1">
      <c r="A11666" s="74" t="s">
        <v>7542</v>
      </c>
    </row>
    <row r="11667" spans="1:1">
      <c r="A11667" s="74" t="s">
        <v>7543</v>
      </c>
    </row>
    <row r="11668" spans="1:1">
      <c r="A11668" s="74" t="s">
        <v>7543</v>
      </c>
    </row>
    <row r="11669" spans="1:1">
      <c r="A11669" s="149">
        <v>45602</v>
      </c>
    </row>
    <row r="11670" spans="1:1">
      <c r="A11670" s="149">
        <v>45602</v>
      </c>
    </row>
    <row r="11671" spans="1:1">
      <c r="A11671" s="74" t="s">
        <v>7544</v>
      </c>
    </row>
    <row r="11673" spans="1:1">
      <c r="A11673" s="74" t="s">
        <v>2724</v>
      </c>
    </row>
    <row r="11674" spans="1:1">
      <c r="A11674" s="74" t="s">
        <v>7545</v>
      </c>
    </row>
    <row r="11675" spans="1:1">
      <c r="A11675" s="74" t="s">
        <v>7546</v>
      </c>
    </row>
    <row r="11676" spans="1:1">
      <c r="A11676" s="74" t="s">
        <v>7546</v>
      </c>
    </row>
    <row r="11677" spans="1:1">
      <c r="A11677" s="149">
        <v>45602</v>
      </c>
    </row>
    <row r="11678" spans="1:1">
      <c r="A11678" s="149">
        <v>45602</v>
      </c>
    </row>
    <row r="11679" spans="1:1">
      <c r="A11679" s="74" t="s">
        <v>7547</v>
      </c>
    </row>
    <row r="11681" spans="1:1">
      <c r="A11681" s="74" t="s">
        <v>2724</v>
      </c>
    </row>
    <row r="11682" spans="1:1">
      <c r="A11682" s="74" t="s">
        <v>7548</v>
      </c>
    </row>
    <row r="11683" spans="1:1">
      <c r="A11683" s="74" t="s">
        <v>7549</v>
      </c>
    </row>
    <row r="11684" spans="1:1">
      <c r="A11684" s="74" t="s">
        <v>7550</v>
      </c>
    </row>
    <row r="11685" spans="1:1">
      <c r="A11685" s="149">
        <v>45602</v>
      </c>
    </row>
    <row r="11686" spans="1:1">
      <c r="A11686" s="149">
        <v>45602</v>
      </c>
    </row>
    <row r="11687" spans="1:1">
      <c r="A11687" s="74" t="s">
        <v>7551</v>
      </c>
    </row>
    <row r="11689" spans="1:1">
      <c r="A11689" s="74" t="s">
        <v>2724</v>
      </c>
    </row>
    <row r="11690" spans="1:1">
      <c r="A11690" s="74" t="s">
        <v>7552</v>
      </c>
    </row>
    <row r="11691" spans="1:1">
      <c r="A11691" s="74" t="s">
        <v>7553</v>
      </c>
    </row>
    <row r="11692" spans="1:1">
      <c r="A11692" s="74" t="s">
        <v>7553</v>
      </c>
    </row>
    <row r="11693" spans="1:1">
      <c r="A11693" s="149">
        <v>45602</v>
      </c>
    </row>
    <row r="11694" spans="1:1">
      <c r="A11694" s="149">
        <v>45602</v>
      </c>
    </row>
    <row r="11695" spans="1:1">
      <c r="A11695" s="74" t="s">
        <v>7554</v>
      </c>
    </row>
    <row r="11697" spans="1:1">
      <c r="A11697" s="74" t="s">
        <v>2724</v>
      </c>
    </row>
    <row r="11698" spans="1:1">
      <c r="A11698" s="74" t="s">
        <v>7555</v>
      </c>
    </row>
    <row r="11699" spans="1:1">
      <c r="A11699" s="74" t="s">
        <v>7556</v>
      </c>
    </row>
    <row r="11700" spans="1:1">
      <c r="A11700" s="74" t="s">
        <v>7557</v>
      </c>
    </row>
    <row r="11701" spans="1:1">
      <c r="A11701" s="149">
        <v>45602</v>
      </c>
    </row>
    <row r="11702" spans="1:1">
      <c r="A11702" s="149">
        <v>45602</v>
      </c>
    </row>
    <row r="11703" spans="1:1">
      <c r="A11703" s="74" t="s">
        <v>7558</v>
      </c>
    </row>
    <row r="11705" spans="1:1">
      <c r="A11705" s="74" t="s">
        <v>2724</v>
      </c>
    </row>
    <row r="11706" spans="1:1">
      <c r="A11706" s="74" t="s">
        <v>7559</v>
      </c>
    </row>
    <row r="11707" spans="1:1">
      <c r="A11707" s="74" t="s">
        <v>7560</v>
      </c>
    </row>
    <row r="11708" spans="1:1">
      <c r="A11708" s="74" t="s">
        <v>7561</v>
      </c>
    </row>
    <row r="11709" spans="1:1">
      <c r="A11709" s="149">
        <v>45602</v>
      </c>
    </row>
    <row r="11710" spans="1:1">
      <c r="A11710" s="149">
        <v>45602</v>
      </c>
    </row>
    <row r="11711" spans="1:1">
      <c r="A11711" s="74" t="s">
        <v>7562</v>
      </c>
    </row>
    <row r="11713" spans="1:1">
      <c r="A11713" s="74" t="s">
        <v>2724</v>
      </c>
    </row>
    <row r="11714" spans="1:1">
      <c r="A11714" s="74" t="s">
        <v>7563</v>
      </c>
    </row>
    <row r="11715" spans="1:1">
      <c r="A11715" s="74" t="s">
        <v>7564</v>
      </c>
    </row>
    <row r="11716" spans="1:1">
      <c r="A11716" s="74" t="s">
        <v>7564</v>
      </c>
    </row>
    <row r="11717" spans="1:1">
      <c r="A11717" s="149">
        <v>45602</v>
      </c>
    </row>
    <row r="11718" spans="1:1">
      <c r="A11718" s="149">
        <v>45602</v>
      </c>
    </row>
    <row r="11719" spans="1:1">
      <c r="A11719" s="74" t="s">
        <v>7565</v>
      </c>
    </row>
    <row r="11721" spans="1:1">
      <c r="A11721" s="74" t="s">
        <v>2724</v>
      </c>
    </row>
    <row r="11722" spans="1:1">
      <c r="A11722" s="74" t="s">
        <v>7566</v>
      </c>
    </row>
    <row r="11723" spans="1:1">
      <c r="A11723" s="74" t="s">
        <v>7567</v>
      </c>
    </row>
    <row r="11724" spans="1:1">
      <c r="A11724" s="74" t="s">
        <v>7568</v>
      </c>
    </row>
    <row r="11725" spans="1:1">
      <c r="A11725" s="149">
        <v>45602</v>
      </c>
    </row>
    <row r="11726" spans="1:1">
      <c r="A11726" s="149">
        <v>45602</v>
      </c>
    </row>
    <row r="11727" spans="1:1">
      <c r="A11727" s="74" t="s">
        <v>7569</v>
      </c>
    </row>
    <row r="11729" spans="1:1">
      <c r="A11729" s="74" t="s">
        <v>2724</v>
      </c>
    </row>
    <row r="11730" spans="1:1">
      <c r="A11730" s="74" t="s">
        <v>7570</v>
      </c>
    </row>
    <row r="11731" spans="1:1">
      <c r="A11731" s="74" t="s">
        <v>7571</v>
      </c>
    </row>
    <row r="11732" spans="1:1">
      <c r="A11732" s="74" t="s">
        <v>7572</v>
      </c>
    </row>
    <row r="11733" spans="1:1">
      <c r="A11733" s="149">
        <v>45602</v>
      </c>
    </row>
    <row r="11734" spans="1:1">
      <c r="A11734" s="149">
        <v>45602</v>
      </c>
    </row>
    <row r="11735" spans="1:1">
      <c r="A11735" s="74" t="s">
        <v>7573</v>
      </c>
    </row>
    <row r="11737" spans="1:1">
      <c r="A11737" s="74" t="s">
        <v>2724</v>
      </c>
    </row>
    <row r="11738" spans="1:1">
      <c r="A11738" s="74" t="s">
        <v>7574</v>
      </c>
    </row>
    <row r="11739" spans="1:1">
      <c r="A11739" s="74" t="s">
        <v>7575</v>
      </c>
    </row>
    <row r="11740" spans="1:1">
      <c r="A11740" s="74" t="s">
        <v>7576</v>
      </c>
    </row>
    <row r="11741" spans="1:1">
      <c r="A11741" s="149">
        <v>45602</v>
      </c>
    </row>
    <row r="11742" spans="1:1">
      <c r="A11742" s="149">
        <v>45602</v>
      </c>
    </row>
    <row r="11743" spans="1:1">
      <c r="A11743" s="74" t="s">
        <v>7577</v>
      </c>
    </row>
    <row r="11745" spans="1:1">
      <c r="A11745" s="74" t="s">
        <v>2724</v>
      </c>
    </row>
    <row r="11746" spans="1:1">
      <c r="A11746" s="74" t="s">
        <v>7578</v>
      </c>
    </row>
    <row r="11747" spans="1:1">
      <c r="A11747" s="74" t="s">
        <v>7579</v>
      </c>
    </row>
    <row r="11748" spans="1:1">
      <c r="A11748" s="74" t="s">
        <v>7580</v>
      </c>
    </row>
    <row r="11749" spans="1:1">
      <c r="A11749" s="149">
        <v>45602</v>
      </c>
    </row>
    <row r="11750" spans="1:1">
      <c r="A11750" s="149">
        <v>45602</v>
      </c>
    </row>
    <row r="11751" spans="1:1">
      <c r="A11751" s="74" t="s">
        <v>7581</v>
      </c>
    </row>
    <row r="11753" spans="1:1">
      <c r="A11753" s="74" t="s">
        <v>2724</v>
      </c>
    </row>
    <row r="11754" spans="1:1">
      <c r="A11754" s="74" t="s">
        <v>7582</v>
      </c>
    </row>
    <row r="11755" spans="1:1">
      <c r="A11755" s="74" t="s">
        <v>7583</v>
      </c>
    </row>
    <row r="11756" spans="1:1">
      <c r="A11756" s="74" t="s">
        <v>7584</v>
      </c>
    </row>
    <row r="11757" spans="1:1">
      <c r="A11757" s="149">
        <v>45602</v>
      </c>
    </row>
    <row r="11758" spans="1:1">
      <c r="A11758" s="149">
        <v>45602</v>
      </c>
    </row>
    <row r="11759" spans="1:1">
      <c r="A11759" s="74" t="s">
        <v>7585</v>
      </c>
    </row>
    <row r="11761" spans="1:1">
      <c r="A11761" s="74" t="s">
        <v>2724</v>
      </c>
    </row>
    <row r="11762" spans="1:1">
      <c r="A11762" s="74" t="s">
        <v>7586</v>
      </c>
    </row>
    <row r="11763" spans="1:1">
      <c r="A11763" s="74" t="s">
        <v>7587</v>
      </c>
    </row>
    <row r="11764" spans="1:1">
      <c r="A11764" s="74" t="s">
        <v>7588</v>
      </c>
    </row>
    <row r="11765" spans="1:1">
      <c r="A11765" s="149">
        <v>45602</v>
      </c>
    </row>
    <row r="11766" spans="1:1">
      <c r="A11766" s="149">
        <v>45602</v>
      </c>
    </row>
    <row r="11767" spans="1:1">
      <c r="A11767" s="74" t="s">
        <v>3411</v>
      </c>
    </row>
    <row r="11769" spans="1:1">
      <c r="A11769" s="74" t="s">
        <v>2724</v>
      </c>
    </row>
    <row r="11770" spans="1:1">
      <c r="A11770" s="74" t="s">
        <v>7589</v>
      </c>
    </row>
    <row r="11771" spans="1:1">
      <c r="A11771" s="74" t="s">
        <v>7590</v>
      </c>
    </row>
    <row r="11772" spans="1:1">
      <c r="A11772" s="74" t="s">
        <v>7591</v>
      </c>
    </row>
    <row r="11773" spans="1:1">
      <c r="A11773" s="149">
        <v>45602</v>
      </c>
    </row>
    <row r="11774" spans="1:1">
      <c r="A11774" s="149">
        <v>45602</v>
      </c>
    </row>
    <row r="11775" spans="1:1">
      <c r="A11775" s="74" t="s">
        <v>7592</v>
      </c>
    </row>
    <row r="11777" spans="1:1">
      <c r="A11777" s="74" t="s">
        <v>2724</v>
      </c>
    </row>
    <row r="11778" spans="1:1">
      <c r="A11778" s="74" t="s">
        <v>7593</v>
      </c>
    </row>
    <row r="11779" spans="1:1">
      <c r="A11779" s="74" t="s">
        <v>7594</v>
      </c>
    </row>
    <row r="11780" spans="1:1">
      <c r="A11780" s="74" t="s">
        <v>7595</v>
      </c>
    </row>
    <row r="11781" spans="1:1">
      <c r="A11781" s="149">
        <v>45602</v>
      </c>
    </row>
    <row r="11782" spans="1:1">
      <c r="A11782" s="149">
        <v>45602</v>
      </c>
    </row>
    <row r="11783" spans="1:1">
      <c r="A11783" s="74" t="s">
        <v>3051</v>
      </c>
    </row>
    <row r="11785" spans="1:1">
      <c r="A11785" s="74" t="s">
        <v>2724</v>
      </c>
    </row>
    <row r="11786" spans="1:1">
      <c r="A11786" s="74" t="s">
        <v>7596</v>
      </c>
    </row>
    <row r="11787" spans="1:1">
      <c r="A11787" s="74" t="s">
        <v>7597</v>
      </c>
    </row>
    <row r="11788" spans="1:1">
      <c r="A11788" s="74" t="s">
        <v>7597</v>
      </c>
    </row>
    <row r="11789" spans="1:1">
      <c r="A11789" s="149">
        <v>45602</v>
      </c>
    </row>
    <row r="11790" spans="1:1">
      <c r="A11790" s="149">
        <v>45602</v>
      </c>
    </row>
    <row r="11791" spans="1:1">
      <c r="A11791" s="74" t="s">
        <v>7598</v>
      </c>
    </row>
    <row r="11793" spans="1:1">
      <c r="A11793" s="74" t="s">
        <v>2724</v>
      </c>
    </row>
    <row r="11794" spans="1:1">
      <c r="A11794" s="74" t="s">
        <v>7599</v>
      </c>
    </row>
    <row r="11795" spans="1:1">
      <c r="A11795" s="74" t="s">
        <v>7600</v>
      </c>
    </row>
    <row r="11796" spans="1:1">
      <c r="A11796" s="74" t="s">
        <v>7601</v>
      </c>
    </row>
    <row r="11797" spans="1:1">
      <c r="A11797" s="149">
        <v>45602</v>
      </c>
    </row>
    <row r="11798" spans="1:1">
      <c r="A11798" s="149">
        <v>45602</v>
      </c>
    </row>
    <row r="11799" spans="1:1">
      <c r="A11799" s="74" t="s">
        <v>5275</v>
      </c>
    </row>
    <row r="11801" spans="1:1">
      <c r="A11801" s="74" t="s">
        <v>2724</v>
      </c>
    </row>
    <row r="11802" spans="1:1">
      <c r="A11802" s="74" t="s">
        <v>7602</v>
      </c>
    </row>
    <row r="11803" spans="1:1">
      <c r="A11803" s="74" t="s">
        <v>7603</v>
      </c>
    </row>
    <row r="11804" spans="1:1">
      <c r="A11804" s="74" t="s">
        <v>7603</v>
      </c>
    </row>
    <row r="11805" spans="1:1">
      <c r="A11805" s="149">
        <v>45602</v>
      </c>
    </row>
    <row r="11806" spans="1:1">
      <c r="A11806" s="149">
        <v>45602</v>
      </c>
    </row>
    <row r="11807" spans="1:1">
      <c r="A11807" s="74" t="s">
        <v>7604</v>
      </c>
    </row>
    <row r="11809" spans="1:1">
      <c r="A11809" s="74" t="s">
        <v>2724</v>
      </c>
    </row>
    <row r="11810" spans="1:1">
      <c r="A11810" s="74" t="s">
        <v>7605</v>
      </c>
    </row>
    <row r="11811" spans="1:1">
      <c r="A11811" s="74" t="s">
        <v>7606</v>
      </c>
    </row>
    <row r="11812" spans="1:1">
      <c r="A11812" s="74" t="s">
        <v>7607</v>
      </c>
    </row>
    <row r="11813" spans="1:1">
      <c r="A11813" s="149">
        <v>45602</v>
      </c>
    </row>
    <row r="11814" spans="1:1">
      <c r="A11814" s="149">
        <v>45602</v>
      </c>
    </row>
    <row r="11815" spans="1:1">
      <c r="A11815" s="74" t="s">
        <v>2990</v>
      </c>
    </row>
    <row r="11817" spans="1:1">
      <c r="A11817" s="74" t="s">
        <v>2724</v>
      </c>
    </row>
    <row r="11818" spans="1:1">
      <c r="A11818" s="74" t="s">
        <v>7608</v>
      </c>
    </row>
    <row r="11819" spans="1:1">
      <c r="A11819" s="74" t="s">
        <v>7609</v>
      </c>
    </row>
    <row r="11820" spans="1:1">
      <c r="A11820" s="74" t="s">
        <v>7610</v>
      </c>
    </row>
    <row r="11821" spans="1:1">
      <c r="A11821" s="149">
        <v>45602</v>
      </c>
    </row>
    <row r="11822" spans="1:1">
      <c r="A11822" s="149">
        <v>45602</v>
      </c>
    </row>
    <row r="11823" spans="1:1">
      <c r="A11823" s="74" t="s">
        <v>7611</v>
      </c>
    </row>
    <row r="11825" spans="1:1">
      <c r="A11825" s="74" t="s">
        <v>2724</v>
      </c>
    </row>
    <row r="11826" spans="1:1">
      <c r="A11826" s="74" t="s">
        <v>7612</v>
      </c>
    </row>
    <row r="11827" spans="1:1">
      <c r="A11827" s="74" t="s">
        <v>7613</v>
      </c>
    </row>
    <row r="11828" spans="1:1">
      <c r="A11828" s="74" t="s">
        <v>7613</v>
      </c>
    </row>
    <row r="11829" spans="1:1">
      <c r="A11829" s="149">
        <v>45602</v>
      </c>
    </row>
    <row r="11830" spans="1:1">
      <c r="A11830" s="149">
        <v>45602</v>
      </c>
    </row>
    <row r="11831" spans="1:1">
      <c r="A11831" s="74" t="s">
        <v>7614</v>
      </c>
    </row>
    <row r="11833" spans="1:1">
      <c r="A11833" s="74" t="s">
        <v>2724</v>
      </c>
    </row>
    <row r="11834" spans="1:1">
      <c r="A11834" s="74" t="s">
        <v>7615</v>
      </c>
    </row>
    <row r="11835" spans="1:1">
      <c r="A11835" s="74" t="s">
        <v>7616</v>
      </c>
    </row>
    <row r="11836" spans="1:1">
      <c r="A11836" s="74" t="s">
        <v>7617</v>
      </c>
    </row>
    <row r="11837" spans="1:1">
      <c r="A11837" s="149">
        <v>45602</v>
      </c>
    </row>
    <row r="11838" spans="1:1">
      <c r="A11838" s="149">
        <v>45602</v>
      </c>
    </row>
    <row r="11839" spans="1:1">
      <c r="A11839" s="74" t="s">
        <v>7618</v>
      </c>
    </row>
    <row r="11841" spans="1:1">
      <c r="A11841" s="74" t="s">
        <v>2724</v>
      </c>
    </row>
    <row r="11842" spans="1:1">
      <c r="A11842" s="74" t="s">
        <v>7619</v>
      </c>
    </row>
    <row r="11843" spans="1:1">
      <c r="A11843" s="74" t="s">
        <v>7620</v>
      </c>
    </row>
    <row r="11844" spans="1:1">
      <c r="A11844" s="74" t="s">
        <v>7621</v>
      </c>
    </row>
    <row r="11845" spans="1:1">
      <c r="A11845" s="149">
        <v>45602</v>
      </c>
    </row>
    <row r="11846" spans="1:1">
      <c r="A11846" s="149">
        <v>45602</v>
      </c>
    </row>
    <row r="11847" spans="1:1">
      <c r="A11847" s="74" t="s">
        <v>7622</v>
      </c>
    </row>
    <row r="11849" spans="1:1">
      <c r="A11849" s="74" t="s">
        <v>2724</v>
      </c>
    </row>
    <row r="11850" spans="1:1">
      <c r="A11850" s="74" t="s">
        <v>7623</v>
      </c>
    </row>
    <row r="11851" spans="1:1">
      <c r="A11851" s="74" t="s">
        <v>7624</v>
      </c>
    </row>
    <row r="11852" spans="1:1">
      <c r="A11852" s="74" t="s">
        <v>7625</v>
      </c>
    </row>
    <row r="11853" spans="1:1">
      <c r="A11853" s="149">
        <v>45602</v>
      </c>
    </row>
    <row r="11854" spans="1:1">
      <c r="A11854" s="149">
        <v>45602</v>
      </c>
    </row>
    <row r="11855" spans="1:1">
      <c r="A11855" s="74" t="s">
        <v>7626</v>
      </c>
    </row>
    <row r="11857" spans="1:1">
      <c r="A11857" s="74" t="s">
        <v>2724</v>
      </c>
    </row>
    <row r="11858" spans="1:1">
      <c r="A11858" s="74" t="s">
        <v>7627</v>
      </c>
    </row>
    <row r="11859" spans="1:1">
      <c r="A11859" s="147" t="s">
        <v>7628</v>
      </c>
    </row>
    <row r="11860" spans="1:1">
      <c r="A11860" s="147" t="s">
        <v>7629</v>
      </c>
    </row>
    <row r="11861" spans="1:1">
      <c r="A11861" s="149">
        <v>45602</v>
      </c>
    </row>
    <row r="11862" spans="1:1">
      <c r="A11862" s="149">
        <v>45602</v>
      </c>
    </row>
    <row r="11863" spans="1:1">
      <c r="A11863" s="74" t="s">
        <v>7630</v>
      </c>
    </row>
    <row r="11865" spans="1:1">
      <c r="A11865" s="74" t="s">
        <v>2724</v>
      </c>
    </row>
    <row r="11866" spans="1:1">
      <c r="A11866" s="74" t="s">
        <v>7631</v>
      </c>
    </row>
    <row r="11867" spans="1:1">
      <c r="A11867" s="74" t="s">
        <v>7632</v>
      </c>
    </row>
    <row r="11868" spans="1:1">
      <c r="A11868" s="74" t="s">
        <v>7633</v>
      </c>
    </row>
    <row r="11869" spans="1:1">
      <c r="A11869" s="149">
        <v>45602</v>
      </c>
    </row>
    <row r="11870" spans="1:1">
      <c r="A11870" s="149">
        <v>45602</v>
      </c>
    </row>
    <row r="11871" spans="1:1">
      <c r="A11871" s="74" t="s">
        <v>7634</v>
      </c>
    </row>
    <row r="11873" spans="1:1">
      <c r="A11873" s="74" t="s">
        <v>2724</v>
      </c>
    </row>
    <row r="11874" spans="1:1">
      <c r="A11874" s="74" t="s">
        <v>7635</v>
      </c>
    </row>
    <row r="11875" spans="1:1">
      <c r="A11875" s="74" t="s">
        <v>7636</v>
      </c>
    </row>
    <row r="11876" spans="1:1">
      <c r="A11876" s="74" t="s">
        <v>7636</v>
      </c>
    </row>
    <row r="11877" spans="1:1">
      <c r="A11877" s="149">
        <v>45602</v>
      </c>
    </row>
    <row r="11878" spans="1:1">
      <c r="A11878" s="149">
        <v>45602</v>
      </c>
    </row>
    <row r="11879" spans="1:1">
      <c r="A11879" s="74" t="s">
        <v>7637</v>
      </c>
    </row>
    <row r="11881" spans="1:1">
      <c r="A11881" s="74" t="s">
        <v>2724</v>
      </c>
    </row>
    <row r="11882" spans="1:1">
      <c r="A11882" s="74" t="s">
        <v>7638</v>
      </c>
    </row>
    <row r="11883" spans="1:1">
      <c r="A11883" s="74" t="s">
        <v>7639</v>
      </c>
    </row>
    <row r="11884" spans="1:1">
      <c r="A11884" s="74" t="s">
        <v>7640</v>
      </c>
    </row>
    <row r="11885" spans="1:1">
      <c r="A11885" s="149">
        <v>45602</v>
      </c>
    </row>
    <row r="11886" spans="1:1">
      <c r="A11886" s="149">
        <v>45602</v>
      </c>
    </row>
    <row r="11887" spans="1:1">
      <c r="A11887" s="74" t="s">
        <v>4756</v>
      </c>
    </row>
    <row r="11889" spans="1:1">
      <c r="A11889" s="74" t="s">
        <v>2724</v>
      </c>
    </row>
    <row r="11890" spans="1:1">
      <c r="A11890" s="74" t="s">
        <v>7641</v>
      </c>
    </row>
    <row r="11891" spans="1:1">
      <c r="A11891" s="74" t="s">
        <v>7642</v>
      </c>
    </row>
    <row r="11892" spans="1:1">
      <c r="A11892" s="74" t="s">
        <v>7643</v>
      </c>
    </row>
    <row r="11893" spans="1:1">
      <c r="A11893" s="149">
        <v>45602</v>
      </c>
    </row>
    <row r="11894" spans="1:1">
      <c r="A11894" s="149">
        <v>45602</v>
      </c>
    </row>
    <row r="11895" spans="1:1">
      <c r="A11895" s="74" t="s">
        <v>7644</v>
      </c>
    </row>
    <row r="11897" spans="1:1">
      <c r="A11897" s="74" t="s">
        <v>2724</v>
      </c>
    </row>
    <row r="11898" spans="1:1">
      <c r="A11898" s="74" t="s">
        <v>7645</v>
      </c>
    </row>
    <row r="11899" spans="1:1">
      <c r="A11899" s="74" t="s">
        <v>7646</v>
      </c>
    </row>
    <row r="11900" spans="1:1">
      <c r="A11900" s="74" t="s">
        <v>7647</v>
      </c>
    </row>
    <row r="11901" spans="1:1">
      <c r="A11901" s="149">
        <v>45602</v>
      </c>
    </row>
    <row r="11902" spans="1:1">
      <c r="A11902" s="149">
        <v>45602</v>
      </c>
    </row>
    <row r="11903" spans="1:1">
      <c r="A11903" s="74" t="s">
        <v>7648</v>
      </c>
    </row>
    <row r="11905" spans="1:1">
      <c r="A11905" s="74" t="s">
        <v>2724</v>
      </c>
    </row>
    <row r="11906" spans="1:1">
      <c r="A11906" s="74" t="s">
        <v>7649</v>
      </c>
    </row>
    <row r="11907" spans="1:1">
      <c r="A11907" s="74" t="s">
        <v>7650</v>
      </c>
    </row>
    <row r="11908" spans="1:1">
      <c r="A11908" s="74" t="s">
        <v>7651</v>
      </c>
    </row>
    <row r="11909" spans="1:1">
      <c r="A11909" s="149">
        <v>45602</v>
      </c>
    </row>
    <row r="11910" spans="1:1">
      <c r="A11910" s="149">
        <v>45602</v>
      </c>
    </row>
    <row r="11911" spans="1:1">
      <c r="A11911" s="74" t="s">
        <v>7652</v>
      </c>
    </row>
    <row r="11913" spans="1:1">
      <c r="A11913" s="74" t="s">
        <v>2724</v>
      </c>
    </row>
    <row r="11914" spans="1:1">
      <c r="A11914" s="74" t="s">
        <v>7653</v>
      </c>
    </row>
    <row r="11915" spans="1:1">
      <c r="A11915" s="74" t="s">
        <v>7654</v>
      </c>
    </row>
    <row r="11916" spans="1:1">
      <c r="A11916" s="74" t="s">
        <v>7655</v>
      </c>
    </row>
    <row r="11917" spans="1:1">
      <c r="A11917" s="149">
        <v>45602</v>
      </c>
    </row>
    <row r="11918" spans="1:1">
      <c r="A11918" s="149">
        <v>45602</v>
      </c>
    </row>
    <row r="11919" spans="1:1">
      <c r="A11919" s="74" t="s">
        <v>7656</v>
      </c>
    </row>
    <row r="11921" spans="1:1">
      <c r="A11921" s="74" t="s">
        <v>2724</v>
      </c>
    </row>
    <row r="11922" spans="1:1">
      <c r="A11922" s="74" t="s">
        <v>7657</v>
      </c>
    </row>
    <row r="11923" spans="1:1">
      <c r="A11923" s="74" t="s">
        <v>7658</v>
      </c>
    </row>
    <row r="11924" spans="1:1">
      <c r="A11924" s="74" t="s">
        <v>7659</v>
      </c>
    </row>
    <row r="11925" spans="1:1">
      <c r="A11925" s="149">
        <v>45602</v>
      </c>
    </row>
    <row r="11926" spans="1:1">
      <c r="A11926" s="149">
        <v>45602</v>
      </c>
    </row>
    <row r="11927" spans="1:1">
      <c r="A11927" s="74" t="s">
        <v>7660</v>
      </c>
    </row>
    <row r="11929" spans="1:1">
      <c r="A11929" s="74" t="s">
        <v>2724</v>
      </c>
    </row>
    <row r="11930" spans="1:1">
      <c r="A11930" s="74" t="s">
        <v>7661</v>
      </c>
    </row>
    <row r="11931" spans="1:1">
      <c r="A11931" s="74" t="s">
        <v>7662</v>
      </c>
    </row>
    <row r="11932" spans="1:1">
      <c r="A11932" s="74" t="s">
        <v>7663</v>
      </c>
    </row>
    <row r="11933" spans="1:1">
      <c r="A11933" s="149">
        <v>45602</v>
      </c>
    </row>
    <row r="11934" spans="1:1">
      <c r="A11934" s="149">
        <v>45602</v>
      </c>
    </row>
    <row r="11935" spans="1:1">
      <c r="A11935" s="74" t="s">
        <v>7664</v>
      </c>
    </row>
    <row r="11937" spans="1:1">
      <c r="A11937" s="74" t="s">
        <v>2724</v>
      </c>
    </row>
    <row r="11938" spans="1:1">
      <c r="A11938" s="74" t="s">
        <v>7665</v>
      </c>
    </row>
    <row r="11939" spans="1:1">
      <c r="A11939" s="74" t="s">
        <v>7666</v>
      </c>
    </row>
    <row r="11940" spans="1:1">
      <c r="A11940" s="74" t="s">
        <v>7667</v>
      </c>
    </row>
    <row r="11941" spans="1:1">
      <c r="A11941" s="149">
        <v>45602</v>
      </c>
    </row>
    <row r="11942" spans="1:1">
      <c r="A11942" s="149">
        <v>45602</v>
      </c>
    </row>
    <row r="11943" spans="1:1">
      <c r="A11943" s="74" t="s">
        <v>7668</v>
      </c>
    </row>
    <row r="11945" spans="1:1">
      <c r="A11945" s="74" t="s">
        <v>2724</v>
      </c>
    </row>
    <row r="11946" spans="1:1">
      <c r="A11946" s="74" t="s">
        <v>7669</v>
      </c>
    </row>
    <row r="11947" spans="1:1">
      <c r="A11947" s="74" t="s">
        <v>7670</v>
      </c>
    </row>
    <row r="11948" spans="1:1">
      <c r="A11948" s="74" t="s">
        <v>7671</v>
      </c>
    </row>
    <row r="11949" spans="1:1">
      <c r="A11949" s="149">
        <v>45602</v>
      </c>
    </row>
    <row r="11950" spans="1:1">
      <c r="A11950" s="149">
        <v>45602</v>
      </c>
    </row>
    <row r="11951" spans="1:1">
      <c r="A11951" s="74" t="s">
        <v>7672</v>
      </c>
    </row>
    <row r="11953" spans="1:1">
      <c r="A11953" s="74" t="s">
        <v>2724</v>
      </c>
    </row>
    <row r="11954" spans="1:1">
      <c r="A11954" s="74" t="s">
        <v>7673</v>
      </c>
    </row>
    <row r="11955" spans="1:1">
      <c r="A11955" s="74" t="s">
        <v>7674</v>
      </c>
    </row>
    <row r="11956" spans="1:1">
      <c r="A11956" s="74" t="s">
        <v>7675</v>
      </c>
    </row>
    <row r="11957" spans="1:1">
      <c r="A11957" s="149">
        <v>45602</v>
      </c>
    </row>
    <row r="11958" spans="1:1">
      <c r="A11958" s="149">
        <v>45602</v>
      </c>
    </row>
    <row r="11959" spans="1:1">
      <c r="A11959" s="74" t="s">
        <v>2732</v>
      </c>
    </row>
    <row r="11961" spans="1:1">
      <c r="A11961" s="74" t="s">
        <v>2724</v>
      </c>
    </row>
    <row r="11962" spans="1:1">
      <c r="A11962" s="74" t="s">
        <v>7676</v>
      </c>
    </row>
    <row r="11963" spans="1:1">
      <c r="A11963" s="74" t="s">
        <v>7677</v>
      </c>
    </row>
    <row r="11964" spans="1:1">
      <c r="A11964" s="74" t="s">
        <v>7678</v>
      </c>
    </row>
    <row r="11965" spans="1:1">
      <c r="A11965" s="149">
        <v>45602</v>
      </c>
    </row>
    <row r="11966" spans="1:1">
      <c r="A11966" s="149">
        <v>45602</v>
      </c>
    </row>
    <row r="11967" spans="1:1">
      <c r="A11967" s="74" t="s">
        <v>7679</v>
      </c>
    </row>
    <row r="11969" spans="1:1">
      <c r="A11969" s="74" t="s">
        <v>2724</v>
      </c>
    </row>
    <row r="11970" spans="1:1">
      <c r="A11970" s="74" t="s">
        <v>7680</v>
      </c>
    </row>
    <row r="11971" spans="1:1">
      <c r="A11971" s="74" t="s">
        <v>7681</v>
      </c>
    </row>
    <row r="11972" spans="1:1">
      <c r="A11972" s="74" t="s">
        <v>7682</v>
      </c>
    </row>
    <row r="11973" spans="1:1">
      <c r="A11973" s="149">
        <v>45602</v>
      </c>
    </row>
    <row r="11974" spans="1:1">
      <c r="A11974" s="149">
        <v>45602</v>
      </c>
    </row>
    <row r="11975" spans="1:1">
      <c r="A11975" s="74" t="s">
        <v>7683</v>
      </c>
    </row>
    <row r="11977" spans="1:1">
      <c r="A11977" s="74" t="s">
        <v>2724</v>
      </c>
    </row>
    <row r="11978" spans="1:1">
      <c r="A11978" s="74" t="s">
        <v>7684</v>
      </c>
    </row>
    <row r="11979" spans="1:1">
      <c r="A11979" s="74" t="s">
        <v>7685</v>
      </c>
    </row>
    <row r="11980" spans="1:1">
      <c r="A11980" s="74" t="s">
        <v>7686</v>
      </c>
    </row>
    <row r="11981" spans="1:1">
      <c r="A11981" s="149">
        <v>45602</v>
      </c>
    </row>
    <row r="11982" spans="1:1">
      <c r="A11982" s="149">
        <v>45602</v>
      </c>
    </row>
    <row r="11983" spans="1:1">
      <c r="A11983" s="74" t="s">
        <v>3169</v>
      </c>
    </row>
    <row r="11985" spans="1:1">
      <c r="A11985" s="74" t="s">
        <v>2724</v>
      </c>
    </row>
    <row r="11986" spans="1:1">
      <c r="A11986" s="74" t="s">
        <v>7687</v>
      </c>
    </row>
    <row r="11987" spans="1:1">
      <c r="A11987" s="74" t="s">
        <v>7688</v>
      </c>
    </row>
    <row r="11988" spans="1:1">
      <c r="A11988" s="74" t="s">
        <v>7688</v>
      </c>
    </row>
    <row r="11989" spans="1:1">
      <c r="A11989" s="149">
        <v>45602</v>
      </c>
    </row>
    <row r="11990" spans="1:1">
      <c r="A11990" s="149">
        <v>45602</v>
      </c>
    </row>
    <row r="11991" spans="1:1">
      <c r="A11991" s="74" t="s">
        <v>2921</v>
      </c>
    </row>
    <row r="11993" spans="1:1">
      <c r="A11993" s="74" t="s">
        <v>2724</v>
      </c>
    </row>
    <row r="11994" spans="1:1">
      <c r="A11994" s="74" t="s">
        <v>7689</v>
      </c>
    </row>
    <row r="11995" spans="1:1">
      <c r="A11995" s="74" t="s">
        <v>7690</v>
      </c>
    </row>
    <row r="11996" spans="1:1">
      <c r="A11996" s="74" t="s">
        <v>7691</v>
      </c>
    </row>
    <row r="11997" spans="1:1">
      <c r="A11997" s="149">
        <v>45602</v>
      </c>
    </row>
    <row r="11998" spans="1:1">
      <c r="A11998" s="149">
        <v>45602</v>
      </c>
    </row>
    <row r="11999" spans="1:1">
      <c r="A11999" s="74" t="s">
        <v>7692</v>
      </c>
    </row>
    <row r="12001" spans="1:1">
      <c r="A12001" s="74" t="s">
        <v>2724</v>
      </c>
    </row>
    <row r="12002" spans="1:1">
      <c r="A12002" s="74" t="s">
        <v>7693</v>
      </c>
    </row>
    <row r="12003" spans="1:1">
      <c r="A12003" s="74" t="s">
        <v>7694</v>
      </c>
    </row>
    <row r="12004" spans="1:1">
      <c r="A12004" s="74" t="s">
        <v>7695</v>
      </c>
    </row>
    <row r="12005" spans="1:1">
      <c r="A12005" s="149">
        <v>45602</v>
      </c>
    </row>
    <row r="12006" spans="1:1">
      <c r="A12006" s="149">
        <v>45602</v>
      </c>
    </row>
    <row r="12007" spans="1:1">
      <c r="A12007" s="74" t="s">
        <v>7696</v>
      </c>
    </row>
    <row r="12009" spans="1:1">
      <c r="A12009" s="74" t="s">
        <v>2724</v>
      </c>
    </row>
    <row r="12010" spans="1:1">
      <c r="A12010" s="74" t="s">
        <v>7697</v>
      </c>
    </row>
    <row r="12011" spans="1:1">
      <c r="A12011" s="74" t="s">
        <v>7698</v>
      </c>
    </row>
    <row r="12012" spans="1:1">
      <c r="A12012" s="74" t="s">
        <v>7699</v>
      </c>
    </row>
    <row r="12013" spans="1:1">
      <c r="A12013" s="149">
        <v>45602</v>
      </c>
    </row>
    <row r="12014" spans="1:1">
      <c r="A12014" s="149">
        <v>45602</v>
      </c>
    </row>
    <row r="12015" spans="1:1">
      <c r="A12015" s="74" t="s">
        <v>7700</v>
      </c>
    </row>
    <row r="12017" spans="1:1">
      <c r="A12017" s="74" t="s">
        <v>2724</v>
      </c>
    </row>
    <row r="12018" spans="1:1">
      <c r="A12018" s="74" t="s">
        <v>7701</v>
      </c>
    </row>
    <row r="12019" spans="1:1">
      <c r="A12019" s="74" t="s">
        <v>7702</v>
      </c>
    </row>
    <row r="12020" spans="1:1">
      <c r="A12020" s="74" t="s">
        <v>7702</v>
      </c>
    </row>
    <row r="12021" spans="1:1">
      <c r="A12021" s="149">
        <v>45602</v>
      </c>
    </row>
    <row r="12022" spans="1:1">
      <c r="A12022" s="149">
        <v>45602</v>
      </c>
    </row>
    <row r="12023" spans="1:1">
      <c r="A12023" s="74" t="s">
        <v>7703</v>
      </c>
    </row>
    <row r="12025" spans="1:1">
      <c r="A12025" s="74" t="s">
        <v>2724</v>
      </c>
    </row>
    <row r="12026" spans="1:1">
      <c r="A12026" s="74" t="s">
        <v>7704</v>
      </c>
    </row>
    <row r="12028" spans="1:1">
      <c r="A12028" s="74" t="s">
        <v>3514</v>
      </c>
    </row>
    <row r="12029" spans="1:1">
      <c r="A12029" s="149">
        <v>45602</v>
      </c>
    </row>
    <row r="12030" spans="1:1">
      <c r="A12030" s="149">
        <v>45602</v>
      </c>
    </row>
    <row r="12031" spans="1:1">
      <c r="A12031" s="74" t="s">
        <v>7705</v>
      </c>
    </row>
    <row r="12033" spans="1:1">
      <c r="A12033" s="74" t="s">
        <v>2724</v>
      </c>
    </row>
    <row r="12034" spans="1:1">
      <c r="A12034" s="74" t="s">
        <v>3516</v>
      </c>
    </row>
    <row r="12035" spans="1:1">
      <c r="A12035" s="74" t="s">
        <v>7706</v>
      </c>
    </row>
    <row r="12036" spans="1:1">
      <c r="A12036" s="74" t="s">
        <v>7707</v>
      </c>
    </row>
    <row r="12037" spans="1:1">
      <c r="A12037" s="149">
        <v>45602</v>
      </c>
    </row>
    <row r="12038" spans="1:1">
      <c r="A12038" s="149">
        <v>45602</v>
      </c>
    </row>
    <row r="12039" spans="1:1">
      <c r="A12039" s="74" t="s">
        <v>7708</v>
      </c>
    </row>
    <row r="12041" spans="1:1">
      <c r="A12041" s="74" t="s">
        <v>2724</v>
      </c>
    </row>
    <row r="12042" spans="1:1">
      <c r="A12042" s="74" t="s">
        <v>7709</v>
      </c>
    </row>
    <row r="12043" spans="1:1">
      <c r="A12043" s="74" t="s">
        <v>7710</v>
      </c>
    </row>
    <row r="12044" spans="1:1">
      <c r="A12044" s="74" t="s">
        <v>7711</v>
      </c>
    </row>
    <row r="12045" spans="1:1">
      <c r="A12045" s="149">
        <v>45602</v>
      </c>
    </row>
    <row r="12046" spans="1:1">
      <c r="A12046" s="149">
        <v>45602</v>
      </c>
    </row>
    <row r="12047" spans="1:1">
      <c r="A12047" s="74" t="s">
        <v>3282</v>
      </c>
    </row>
    <row r="12049" spans="1:1">
      <c r="A12049" s="74" t="s">
        <v>2724</v>
      </c>
    </row>
    <row r="12050" spans="1:1">
      <c r="A12050" s="74" t="s">
        <v>7712</v>
      </c>
    </row>
    <row r="12051" spans="1:1">
      <c r="A12051" s="74" t="s">
        <v>7713</v>
      </c>
    </row>
    <row r="12052" spans="1:1">
      <c r="A12052" s="74" t="s">
        <v>7714</v>
      </c>
    </row>
    <row r="12053" spans="1:1">
      <c r="A12053" s="149">
        <v>45602</v>
      </c>
    </row>
    <row r="12054" spans="1:1">
      <c r="A12054" s="149">
        <v>45602</v>
      </c>
    </row>
    <row r="12055" spans="1:1">
      <c r="A12055" s="74" t="s">
        <v>7715</v>
      </c>
    </row>
    <row r="12057" spans="1:1">
      <c r="A12057" s="74" t="s">
        <v>2724</v>
      </c>
    </row>
    <row r="12058" spans="1:1">
      <c r="A12058" s="74" t="s">
        <v>7716</v>
      </c>
    </row>
    <row r="12059" spans="1:1">
      <c r="A12059" s="74" t="s">
        <v>7717</v>
      </c>
    </row>
    <row r="12060" spans="1:1">
      <c r="A12060" s="74" t="s">
        <v>7718</v>
      </c>
    </row>
    <row r="12061" spans="1:1">
      <c r="A12061" s="149">
        <v>45602</v>
      </c>
    </row>
    <row r="12062" spans="1:1">
      <c r="A12062" s="149">
        <v>45602</v>
      </c>
    </row>
    <row r="12063" spans="1:1">
      <c r="A12063" s="74" t="s">
        <v>7719</v>
      </c>
    </row>
    <row r="12065" spans="1:1">
      <c r="A12065" s="74" t="s">
        <v>2724</v>
      </c>
    </row>
    <row r="12066" spans="1:1">
      <c r="A12066" s="74" t="s">
        <v>7720</v>
      </c>
    </row>
    <row r="12067" spans="1:1">
      <c r="A12067" s="74" t="s">
        <v>7721</v>
      </c>
    </row>
    <row r="12068" spans="1:1">
      <c r="A12068" s="74" t="s">
        <v>7722</v>
      </c>
    </row>
    <row r="12069" spans="1:1">
      <c r="A12069" s="149">
        <v>45602</v>
      </c>
    </row>
    <row r="12070" spans="1:1">
      <c r="A12070" s="149">
        <v>45602</v>
      </c>
    </row>
    <row r="12071" spans="1:1">
      <c r="A12071" s="74" t="s">
        <v>7723</v>
      </c>
    </row>
    <row r="12073" spans="1:1">
      <c r="A12073" s="74" t="s">
        <v>2724</v>
      </c>
    </row>
    <row r="12074" spans="1:1">
      <c r="A12074" s="74" t="s">
        <v>7724</v>
      </c>
    </row>
    <row r="12075" spans="1:1">
      <c r="A12075" s="74" t="s">
        <v>7725</v>
      </c>
    </row>
    <row r="12076" spans="1:1">
      <c r="A12076" s="74" t="s">
        <v>7726</v>
      </c>
    </row>
    <row r="12077" spans="1:1">
      <c r="A12077" s="149">
        <v>45602</v>
      </c>
    </row>
    <row r="12078" spans="1:1">
      <c r="A12078" s="149">
        <v>45602</v>
      </c>
    </row>
    <row r="12079" spans="1:1">
      <c r="A12079" s="74" t="s">
        <v>4135</v>
      </c>
    </row>
    <row r="12081" spans="1:1">
      <c r="A12081" s="74" t="s">
        <v>2724</v>
      </c>
    </row>
    <row r="12082" spans="1:1">
      <c r="A12082" s="74" t="s">
        <v>7727</v>
      </c>
    </row>
    <row r="12083" spans="1:1">
      <c r="A12083" s="74" t="s">
        <v>7728</v>
      </c>
    </row>
    <row r="12084" spans="1:1">
      <c r="A12084" s="74" t="s">
        <v>7729</v>
      </c>
    </row>
    <row r="12085" spans="1:1">
      <c r="A12085" s="149">
        <v>45602</v>
      </c>
    </row>
    <row r="12086" spans="1:1">
      <c r="A12086" s="149">
        <v>45602</v>
      </c>
    </row>
    <row r="12087" spans="1:1">
      <c r="A12087" s="74" t="s">
        <v>7730</v>
      </c>
    </row>
    <row r="12089" spans="1:1">
      <c r="A12089" s="74" t="s">
        <v>2724</v>
      </c>
    </row>
    <row r="12090" spans="1:1">
      <c r="A12090" s="74" t="s">
        <v>7731</v>
      </c>
    </row>
    <row r="12091" spans="1:1">
      <c r="A12091" s="74" t="s">
        <v>7732</v>
      </c>
    </row>
    <row r="12092" spans="1:1">
      <c r="A12092" s="74" t="s">
        <v>7733</v>
      </c>
    </row>
    <row r="12093" spans="1:1">
      <c r="A12093" s="149">
        <v>45602</v>
      </c>
    </row>
    <row r="12094" spans="1:1">
      <c r="A12094" s="149">
        <v>45602</v>
      </c>
    </row>
    <row r="12095" spans="1:1">
      <c r="A12095" s="74" t="s">
        <v>3125</v>
      </c>
    </row>
    <row r="12097" spans="1:1">
      <c r="A12097" s="74" t="s">
        <v>2724</v>
      </c>
    </row>
    <row r="12098" spans="1:1">
      <c r="A12098" s="74" t="s">
        <v>7734</v>
      </c>
    </row>
    <row r="12099" spans="1:1">
      <c r="A12099" s="74" t="s">
        <v>7735</v>
      </c>
    </row>
    <row r="12100" spans="1:1">
      <c r="A12100" s="74" t="s">
        <v>7736</v>
      </c>
    </row>
    <row r="12101" spans="1:1">
      <c r="A12101" s="149">
        <v>45602</v>
      </c>
    </row>
    <row r="12102" spans="1:1">
      <c r="A12102" s="149">
        <v>45602</v>
      </c>
    </row>
    <row r="12103" spans="1:1">
      <c r="A12103" s="74" t="s">
        <v>7737</v>
      </c>
    </row>
    <row r="12105" spans="1:1">
      <c r="A12105" s="74" t="s">
        <v>2724</v>
      </c>
    </row>
    <row r="12106" spans="1:1">
      <c r="A12106" s="74" t="s">
        <v>7738</v>
      </c>
    </row>
    <row r="12107" spans="1:1">
      <c r="A12107" s="74" t="s">
        <v>7739</v>
      </c>
    </row>
    <row r="12108" spans="1:1">
      <c r="A12108" s="74" t="s">
        <v>7740</v>
      </c>
    </row>
    <row r="12109" spans="1:1">
      <c r="A12109" s="149">
        <v>45602</v>
      </c>
    </row>
    <row r="12110" spans="1:1">
      <c r="A12110" s="149">
        <v>45602</v>
      </c>
    </row>
    <row r="12111" spans="1:1">
      <c r="A12111" s="74" t="s">
        <v>7741</v>
      </c>
    </row>
    <row r="12113" spans="1:1">
      <c r="A12113" s="74" t="s">
        <v>2724</v>
      </c>
    </row>
    <row r="12114" spans="1:1">
      <c r="A12114" s="74" t="s">
        <v>7742</v>
      </c>
    </row>
    <row r="12115" spans="1:1">
      <c r="A12115" s="74" t="s">
        <v>7743</v>
      </c>
    </row>
    <row r="12116" spans="1:1">
      <c r="A12116" s="74" t="s">
        <v>7744</v>
      </c>
    </row>
    <row r="12117" spans="1:1">
      <c r="A12117" s="149">
        <v>45602</v>
      </c>
    </row>
    <row r="12118" spans="1:1">
      <c r="A12118" s="149">
        <v>45602</v>
      </c>
    </row>
    <row r="12119" spans="1:1">
      <c r="A12119" s="74" t="s">
        <v>7745</v>
      </c>
    </row>
    <row r="12121" spans="1:1">
      <c r="A12121" s="74" t="s">
        <v>2724</v>
      </c>
    </row>
    <row r="12122" spans="1:1">
      <c r="A12122" s="74" t="s">
        <v>7746</v>
      </c>
    </row>
    <row r="12123" spans="1:1">
      <c r="A12123" s="74" t="s">
        <v>7747</v>
      </c>
    </row>
    <row r="12124" spans="1:1">
      <c r="A12124" s="74" t="s">
        <v>7748</v>
      </c>
    </row>
    <row r="12125" spans="1:1">
      <c r="A12125" s="149">
        <v>45602</v>
      </c>
    </row>
    <row r="12126" spans="1:1">
      <c r="A12126" s="149">
        <v>45602</v>
      </c>
    </row>
    <row r="12127" spans="1:1">
      <c r="A12127" s="74" t="s">
        <v>7749</v>
      </c>
    </row>
    <row r="12129" spans="1:1">
      <c r="A12129" s="74" t="s">
        <v>2724</v>
      </c>
    </row>
    <row r="12130" spans="1:1">
      <c r="A12130" s="74" t="s">
        <v>7750</v>
      </c>
    </row>
    <row r="12131" spans="1:1">
      <c r="A12131" s="74" t="s">
        <v>7751</v>
      </c>
    </row>
    <row r="12132" spans="1:1">
      <c r="A12132" s="74" t="s">
        <v>7752</v>
      </c>
    </row>
    <row r="12133" spans="1:1">
      <c r="A12133" s="149">
        <v>45602</v>
      </c>
    </row>
    <row r="12134" spans="1:1">
      <c r="A12134" s="149">
        <v>45602</v>
      </c>
    </row>
    <row r="12135" spans="1:1">
      <c r="A12135" s="74" t="s">
        <v>7753</v>
      </c>
    </row>
    <row r="12137" spans="1:1">
      <c r="A12137" s="74" t="s">
        <v>2724</v>
      </c>
    </row>
    <row r="12138" spans="1:1">
      <c r="A12138" s="74" t="s">
        <v>7754</v>
      </c>
    </row>
    <row r="12139" spans="1:1">
      <c r="A12139" s="74" t="s">
        <v>7755</v>
      </c>
    </row>
    <row r="12140" spans="1:1">
      <c r="A12140" s="74" t="s">
        <v>7756</v>
      </c>
    </row>
    <row r="12141" spans="1:1">
      <c r="A12141" s="149">
        <v>45602</v>
      </c>
    </row>
    <row r="12142" spans="1:1">
      <c r="A12142" s="149">
        <v>45602</v>
      </c>
    </row>
    <row r="12143" spans="1:1">
      <c r="A12143" s="74" t="s">
        <v>7757</v>
      </c>
    </row>
    <row r="12145" spans="1:1">
      <c r="A12145" s="74" t="s">
        <v>2724</v>
      </c>
    </row>
    <row r="12146" spans="1:1">
      <c r="A12146" s="74" t="s">
        <v>7758</v>
      </c>
    </row>
    <row r="12147" spans="1:1">
      <c r="A12147" s="74" t="s">
        <v>7759</v>
      </c>
    </row>
    <row r="12148" spans="1:1">
      <c r="A12148" s="74" t="s">
        <v>7760</v>
      </c>
    </row>
    <row r="12149" spans="1:1">
      <c r="A12149" s="149">
        <v>45602</v>
      </c>
    </row>
    <row r="12150" spans="1:1">
      <c r="A12150" s="149">
        <v>45602</v>
      </c>
    </row>
    <row r="12151" spans="1:1">
      <c r="A12151" s="74" t="s">
        <v>4362</v>
      </c>
    </row>
    <row r="12153" spans="1:1">
      <c r="A12153" s="74" t="s">
        <v>2724</v>
      </c>
    </row>
    <row r="12154" spans="1:1">
      <c r="A12154" s="74" t="s">
        <v>7761</v>
      </c>
    </row>
    <row r="12155" spans="1:1">
      <c r="A12155" s="74" t="s">
        <v>7762</v>
      </c>
    </row>
    <row r="12156" spans="1:1">
      <c r="A12156" s="74" t="s">
        <v>7763</v>
      </c>
    </row>
    <row r="12157" spans="1:1">
      <c r="A12157" s="149">
        <v>45602</v>
      </c>
    </row>
    <row r="12158" spans="1:1">
      <c r="A12158" s="149">
        <v>45602</v>
      </c>
    </row>
    <row r="12159" spans="1:1">
      <c r="A12159" s="74" t="s">
        <v>7764</v>
      </c>
    </row>
    <row r="12161" spans="1:1">
      <c r="A12161" s="74" t="s">
        <v>2724</v>
      </c>
    </row>
    <row r="12162" spans="1:1">
      <c r="A12162" s="74" t="s">
        <v>7765</v>
      </c>
    </row>
    <row r="12163" spans="1:1">
      <c r="A12163" s="74" t="s">
        <v>7766</v>
      </c>
    </row>
    <row r="12164" spans="1:1">
      <c r="A12164" s="74" t="s">
        <v>7767</v>
      </c>
    </row>
    <row r="12165" spans="1:1">
      <c r="A12165" s="149">
        <v>45602</v>
      </c>
    </row>
    <row r="12166" spans="1:1">
      <c r="A12166" s="149">
        <v>45602</v>
      </c>
    </row>
    <row r="12167" spans="1:1">
      <c r="A12167" s="74" t="s">
        <v>7768</v>
      </c>
    </row>
    <row r="12169" spans="1:1">
      <c r="A12169" s="74" t="s">
        <v>2724</v>
      </c>
    </row>
    <row r="12170" spans="1:1">
      <c r="A12170" s="74" t="s">
        <v>7769</v>
      </c>
    </row>
    <row r="12171" spans="1:1">
      <c r="A12171" s="74" t="s">
        <v>7770</v>
      </c>
    </row>
    <row r="12172" spans="1:1">
      <c r="A12172" s="74" t="s">
        <v>7771</v>
      </c>
    </row>
    <row r="12173" spans="1:1">
      <c r="A12173" s="149">
        <v>45602</v>
      </c>
    </row>
    <row r="12174" spans="1:1">
      <c r="A12174" s="149">
        <v>45602</v>
      </c>
    </row>
    <row r="12175" spans="1:1">
      <c r="A12175" s="74" t="s">
        <v>4032</v>
      </c>
    </row>
    <row r="12177" spans="1:1">
      <c r="A12177" s="74" t="s">
        <v>2724</v>
      </c>
    </row>
    <row r="12178" spans="1:1">
      <c r="A12178" s="74" t="s">
        <v>7772</v>
      </c>
    </row>
    <row r="12179" spans="1:1">
      <c r="A12179" s="74" t="s">
        <v>7773</v>
      </c>
    </row>
    <row r="12180" spans="1:1">
      <c r="A12180" s="74" t="s">
        <v>7774</v>
      </c>
    </row>
    <row r="12181" spans="1:1">
      <c r="A12181" s="149">
        <v>45602</v>
      </c>
    </row>
    <row r="12182" spans="1:1">
      <c r="A12182" s="149">
        <v>45602</v>
      </c>
    </row>
    <row r="12183" spans="1:1">
      <c r="A12183" s="74" t="s">
        <v>7775</v>
      </c>
    </row>
    <row r="12185" spans="1:1">
      <c r="A12185" s="74" t="s">
        <v>2724</v>
      </c>
    </row>
    <row r="12186" spans="1:1">
      <c r="A12186" s="74" t="s">
        <v>7776</v>
      </c>
    </row>
    <row r="12187" spans="1:1">
      <c r="A12187" s="74" t="s">
        <v>7777</v>
      </c>
    </row>
    <row r="12188" spans="1:1">
      <c r="A12188" s="74" t="s">
        <v>7778</v>
      </c>
    </row>
    <row r="12189" spans="1:1">
      <c r="A12189" s="149">
        <v>45601</v>
      </c>
    </row>
    <row r="12190" spans="1:1">
      <c r="A12190" s="149">
        <v>45601</v>
      </c>
    </row>
    <row r="12191" spans="1:1">
      <c r="A12191" s="74" t="s">
        <v>3306</v>
      </c>
    </row>
    <row r="12193" spans="1:1">
      <c r="A12193" s="74" t="s">
        <v>2724</v>
      </c>
    </row>
    <row r="12194" spans="1:1">
      <c r="A12194" s="74" t="s">
        <v>7779</v>
      </c>
    </row>
    <row r="12195" spans="1:1">
      <c r="A12195" s="74" t="s">
        <v>7780</v>
      </c>
    </row>
    <row r="12196" spans="1:1">
      <c r="A12196" s="74" t="s">
        <v>7781</v>
      </c>
    </row>
    <row r="12197" spans="1:1">
      <c r="A12197" s="149">
        <v>45601</v>
      </c>
    </row>
    <row r="12198" spans="1:1">
      <c r="A12198" s="149">
        <v>45601</v>
      </c>
    </row>
    <row r="12199" spans="1:1">
      <c r="A12199" s="74" t="s">
        <v>7782</v>
      </c>
    </row>
    <row r="12201" spans="1:1">
      <c r="A12201" s="74" t="s">
        <v>2724</v>
      </c>
    </row>
    <row r="12202" spans="1:1">
      <c r="A12202" s="74" t="s">
        <v>7783</v>
      </c>
    </row>
    <row r="12203" spans="1:1">
      <c r="A12203" s="74" t="s">
        <v>7784</v>
      </c>
    </row>
    <row r="12204" spans="1:1">
      <c r="A12204" s="74" t="s">
        <v>7785</v>
      </c>
    </row>
    <row r="12205" spans="1:1">
      <c r="A12205" s="149">
        <v>45601</v>
      </c>
    </row>
    <row r="12206" spans="1:1">
      <c r="A12206" s="149">
        <v>45601</v>
      </c>
    </row>
    <row r="12207" spans="1:1">
      <c r="A12207" s="74" t="s">
        <v>7786</v>
      </c>
    </row>
    <row r="12209" spans="1:1">
      <c r="A12209" s="74" t="s">
        <v>2724</v>
      </c>
    </row>
    <row r="12210" spans="1:1">
      <c r="A12210" s="74" t="s">
        <v>7787</v>
      </c>
    </row>
    <row r="12211" spans="1:1">
      <c r="A12211" s="74" t="s">
        <v>7788</v>
      </c>
    </row>
    <row r="12212" spans="1:1">
      <c r="A12212" s="74" t="s">
        <v>7788</v>
      </c>
    </row>
    <row r="12213" spans="1:1">
      <c r="A12213" s="149">
        <v>45601</v>
      </c>
    </row>
    <row r="12214" spans="1:1">
      <c r="A12214" s="149">
        <v>45601</v>
      </c>
    </row>
    <row r="12215" spans="1:1">
      <c r="A12215" s="74" t="s">
        <v>4158</v>
      </c>
    </row>
    <row r="12217" spans="1:1">
      <c r="A12217" s="74" t="s">
        <v>2724</v>
      </c>
    </row>
    <row r="12218" spans="1:1">
      <c r="A12218" s="74" t="s">
        <v>7789</v>
      </c>
    </row>
    <row r="12219" spans="1:1">
      <c r="A12219" s="74" t="s">
        <v>7790</v>
      </c>
    </row>
    <row r="12220" spans="1:1">
      <c r="A12220" s="74" t="s">
        <v>7790</v>
      </c>
    </row>
    <row r="12221" spans="1:1">
      <c r="A12221" s="149">
        <v>45601</v>
      </c>
    </row>
    <row r="12222" spans="1:1">
      <c r="A12222" s="149">
        <v>45601</v>
      </c>
    </row>
    <row r="12223" spans="1:1">
      <c r="A12223" s="74" t="s">
        <v>3306</v>
      </c>
    </row>
    <row r="12225" spans="1:1">
      <c r="A12225" s="74" t="s">
        <v>2724</v>
      </c>
    </row>
    <row r="12226" spans="1:1">
      <c r="A12226" s="74" t="s">
        <v>7791</v>
      </c>
    </row>
    <row r="12227" spans="1:1">
      <c r="A12227" s="74" t="s">
        <v>7792</v>
      </c>
    </row>
    <row r="12228" spans="1:1">
      <c r="A12228" s="74" t="s">
        <v>7793</v>
      </c>
    </row>
    <row r="12229" spans="1:1">
      <c r="A12229" s="149">
        <v>45601</v>
      </c>
    </row>
    <row r="12230" spans="1:1">
      <c r="A12230" s="149">
        <v>45601</v>
      </c>
    </row>
    <row r="12231" spans="1:1">
      <c r="A12231" s="74" t="s">
        <v>7794</v>
      </c>
    </row>
    <row r="12233" spans="1:1">
      <c r="A12233" s="74" t="s">
        <v>2724</v>
      </c>
    </row>
    <row r="12234" spans="1:1">
      <c r="A12234" s="74" t="s">
        <v>7795</v>
      </c>
    </row>
    <row r="12235" spans="1:1">
      <c r="A12235" s="74" t="s">
        <v>7796</v>
      </c>
    </row>
    <row r="12236" spans="1:1">
      <c r="A12236" s="74" t="s">
        <v>7797</v>
      </c>
    </row>
    <row r="12237" spans="1:1">
      <c r="A12237" s="149">
        <v>45601</v>
      </c>
    </row>
    <row r="12238" spans="1:1">
      <c r="A12238" s="149">
        <v>45601</v>
      </c>
    </row>
    <row r="12239" spans="1:1">
      <c r="A12239" s="74" t="s">
        <v>7798</v>
      </c>
    </row>
    <row r="12241" spans="1:1">
      <c r="A12241" s="74" t="s">
        <v>2724</v>
      </c>
    </row>
    <row r="12242" spans="1:1">
      <c r="A12242" s="74" t="s">
        <v>7799</v>
      </c>
    </row>
    <row r="12243" spans="1:1">
      <c r="A12243" s="74" t="s">
        <v>7800</v>
      </c>
    </row>
    <row r="12244" spans="1:1">
      <c r="A12244" s="74" t="s">
        <v>7801</v>
      </c>
    </row>
    <row r="12245" spans="1:1">
      <c r="A12245" s="149">
        <v>45601</v>
      </c>
    </row>
    <row r="12246" spans="1:1">
      <c r="A12246" s="149">
        <v>45601</v>
      </c>
    </row>
    <row r="12247" spans="1:1">
      <c r="A12247" s="74" t="s">
        <v>7802</v>
      </c>
    </row>
    <row r="12249" spans="1:1">
      <c r="A12249" s="74" t="s">
        <v>2724</v>
      </c>
    </row>
    <row r="12250" spans="1:1">
      <c r="A12250" s="74" t="s">
        <v>7803</v>
      </c>
    </row>
    <row r="12251" spans="1:1">
      <c r="A12251" s="74" t="s">
        <v>7804</v>
      </c>
    </row>
    <row r="12252" spans="1:1">
      <c r="A12252" s="74" t="s">
        <v>7805</v>
      </c>
    </row>
    <row r="12253" spans="1:1">
      <c r="A12253" s="149">
        <v>45596</v>
      </c>
    </row>
    <row r="12254" spans="1:1">
      <c r="A12254" s="149">
        <v>45596</v>
      </c>
    </row>
    <row r="12255" spans="1:1">
      <c r="A12255" s="74" t="s">
        <v>7806</v>
      </c>
    </row>
    <row r="12257" spans="1:1">
      <c r="A12257" s="74" t="s">
        <v>2724</v>
      </c>
    </row>
    <row r="12258" spans="1:1">
      <c r="A12258" s="74" t="s">
        <v>7807</v>
      </c>
    </row>
    <row r="12259" spans="1:1">
      <c r="A12259" s="74" t="s">
        <v>7808</v>
      </c>
    </row>
    <row r="12260" spans="1:1">
      <c r="A12260" s="74" t="s">
        <v>7809</v>
      </c>
    </row>
    <row r="12261" spans="1:1">
      <c r="A12261" s="149">
        <v>45594</v>
      </c>
    </row>
    <row r="12262" spans="1:1">
      <c r="A12262" s="149">
        <v>45594</v>
      </c>
    </row>
    <row r="12263" spans="1:1">
      <c r="A12263" s="74" t="s">
        <v>7810</v>
      </c>
    </row>
    <row r="12265" spans="1:1">
      <c r="A12265" s="74" t="s">
        <v>2724</v>
      </c>
    </row>
    <row r="12266" spans="1:1">
      <c r="A12266" s="74" t="s">
        <v>7811</v>
      </c>
    </row>
    <row r="12267" spans="1:1">
      <c r="A12267" s="74" t="s">
        <v>7812</v>
      </c>
    </row>
    <row r="12268" spans="1:1">
      <c r="A12268" s="74" t="s">
        <v>7813</v>
      </c>
    </row>
    <row r="12269" spans="1:1">
      <c r="A12269" s="149">
        <v>45594</v>
      </c>
    </row>
    <row r="12270" spans="1:1">
      <c r="A12270" s="149">
        <v>45594</v>
      </c>
    </row>
    <row r="12271" spans="1:1">
      <c r="A12271" s="74" t="s">
        <v>7814</v>
      </c>
    </row>
    <row r="12273" spans="1:1">
      <c r="A12273" s="74" t="s">
        <v>2724</v>
      </c>
    </row>
    <row r="12274" spans="1:1">
      <c r="A12274" s="74" t="s">
        <v>7815</v>
      </c>
    </row>
    <row r="12275" spans="1:1">
      <c r="A12275" s="74" t="s">
        <v>7816</v>
      </c>
    </row>
    <row r="12276" spans="1:1">
      <c r="A12276" s="74" t="s">
        <v>7817</v>
      </c>
    </row>
    <row r="12277" spans="1:1">
      <c r="A12277" s="149">
        <v>45594</v>
      </c>
    </row>
    <row r="12278" spans="1:1">
      <c r="A12278" s="149">
        <v>45594</v>
      </c>
    </row>
    <row r="12279" spans="1:1">
      <c r="A12279" s="74" t="s">
        <v>5659</v>
      </c>
    </row>
    <row r="12281" spans="1:1">
      <c r="A12281" s="74" t="s">
        <v>2724</v>
      </c>
    </row>
    <row r="12282" spans="1:1">
      <c r="A12282" s="74" t="s">
        <v>7818</v>
      </c>
    </row>
    <row r="12283" spans="1:1">
      <c r="A12283" s="74" t="s">
        <v>7819</v>
      </c>
    </row>
    <row r="12284" spans="1:1">
      <c r="A12284" s="74" t="s">
        <v>7820</v>
      </c>
    </row>
    <row r="12285" spans="1:1">
      <c r="A12285" s="149">
        <v>45594</v>
      </c>
    </row>
    <row r="12286" spans="1:1">
      <c r="A12286" s="149">
        <v>45594</v>
      </c>
    </row>
    <row r="12287" spans="1:1">
      <c r="A12287" s="74" t="s">
        <v>7821</v>
      </c>
    </row>
    <row r="12289" spans="1:1">
      <c r="A12289" s="74" t="s">
        <v>2724</v>
      </c>
    </row>
    <row r="12290" spans="1:1">
      <c r="A12290" s="74" t="s">
        <v>7822</v>
      </c>
    </row>
    <row r="12291" spans="1:1">
      <c r="A12291" s="74" t="s">
        <v>7823</v>
      </c>
    </row>
    <row r="12292" spans="1:1">
      <c r="A12292" s="74" t="s">
        <v>7823</v>
      </c>
    </row>
    <row r="12293" spans="1:1">
      <c r="A12293" s="149">
        <v>45594</v>
      </c>
    </row>
    <row r="12294" spans="1:1">
      <c r="A12294" s="149">
        <v>45594</v>
      </c>
    </row>
    <row r="12295" spans="1:1">
      <c r="A12295" s="74" t="s">
        <v>2932</v>
      </c>
    </row>
    <row r="12297" spans="1:1">
      <c r="A12297" s="74" t="s">
        <v>2724</v>
      </c>
    </row>
    <row r="12298" spans="1:1">
      <c r="A12298" s="74" t="s">
        <v>7824</v>
      </c>
    </row>
    <row r="12299" spans="1:1">
      <c r="A12299" s="74" t="s">
        <v>7825</v>
      </c>
    </row>
    <row r="12300" spans="1:1">
      <c r="A12300" s="74" t="s">
        <v>7826</v>
      </c>
    </row>
    <row r="12301" spans="1:1">
      <c r="A12301" s="149">
        <v>45594</v>
      </c>
    </row>
    <row r="12302" spans="1:1">
      <c r="A12302" s="149">
        <v>45594</v>
      </c>
    </row>
    <row r="12303" spans="1:1">
      <c r="A12303" s="74" t="s">
        <v>3294</v>
      </c>
    </row>
    <row r="12305" spans="1:1">
      <c r="A12305" s="74" t="s">
        <v>2724</v>
      </c>
    </row>
    <row r="12306" spans="1:1">
      <c r="A12306" s="74" t="s">
        <v>7827</v>
      </c>
    </row>
    <row r="12307" spans="1:1">
      <c r="A12307" s="74" t="s">
        <v>7828</v>
      </c>
    </row>
    <row r="12308" spans="1:1">
      <c r="A12308" s="74" t="s">
        <v>7829</v>
      </c>
    </row>
    <row r="12309" spans="1:1">
      <c r="A12309" s="149">
        <v>45594</v>
      </c>
    </row>
    <row r="12310" spans="1:1">
      <c r="A12310" s="149">
        <v>45594</v>
      </c>
    </row>
    <row r="12311" spans="1:1">
      <c r="A12311" s="74" t="s">
        <v>7830</v>
      </c>
    </row>
    <row r="12313" spans="1:1">
      <c r="A12313" s="74" t="s">
        <v>2724</v>
      </c>
    </row>
    <row r="12314" spans="1:1">
      <c r="A12314" s="74" t="s">
        <v>7831</v>
      </c>
    </row>
    <row r="12315" spans="1:1">
      <c r="A12315" s="74" t="s">
        <v>7832</v>
      </c>
    </row>
    <row r="12316" spans="1:1">
      <c r="A12316" s="74" t="s">
        <v>7833</v>
      </c>
    </row>
    <row r="12317" spans="1:1">
      <c r="A12317" s="149">
        <v>45594</v>
      </c>
    </row>
    <row r="12318" spans="1:1">
      <c r="A12318" s="149">
        <v>45594</v>
      </c>
    </row>
    <row r="12319" spans="1:1">
      <c r="A12319" s="74" t="s">
        <v>3581</v>
      </c>
    </row>
    <row r="12321" spans="1:1">
      <c r="A12321" s="74" t="s">
        <v>2724</v>
      </c>
    </row>
    <row r="12322" spans="1:1">
      <c r="A12322" s="74" t="s">
        <v>7834</v>
      </c>
    </row>
    <row r="12323" spans="1:1">
      <c r="A12323" s="74" t="s">
        <v>7835</v>
      </c>
    </row>
    <row r="12324" spans="1:1">
      <c r="A12324" s="74" t="s">
        <v>7836</v>
      </c>
    </row>
    <row r="12325" spans="1:1">
      <c r="A12325" s="149">
        <v>45594</v>
      </c>
    </row>
    <row r="12326" spans="1:1">
      <c r="A12326" s="149">
        <v>45594</v>
      </c>
    </row>
    <row r="12327" spans="1:1">
      <c r="A12327" s="74" t="s">
        <v>7837</v>
      </c>
    </row>
    <row r="12329" spans="1:1">
      <c r="A12329" s="74" t="s">
        <v>2724</v>
      </c>
    </row>
    <row r="12330" spans="1:1">
      <c r="A12330" s="74" t="s">
        <v>7838</v>
      </c>
    </row>
    <row r="12331" spans="1:1">
      <c r="A12331" s="74" t="s">
        <v>7839</v>
      </c>
    </row>
    <row r="12332" spans="1:1">
      <c r="A12332" s="74" t="s">
        <v>7839</v>
      </c>
    </row>
    <row r="12333" spans="1:1">
      <c r="A12333" s="149">
        <v>45594</v>
      </c>
    </row>
    <row r="12334" spans="1:1">
      <c r="A12334" s="149">
        <v>45594</v>
      </c>
    </row>
    <row r="12335" spans="1:1">
      <c r="A12335" s="74" t="s">
        <v>4021</v>
      </c>
    </row>
    <row r="12337" spans="1:1">
      <c r="A12337" s="74" t="s">
        <v>2724</v>
      </c>
    </row>
    <row r="12338" spans="1:1">
      <c r="A12338" s="74" t="s">
        <v>7840</v>
      </c>
    </row>
    <row r="12339" spans="1:1">
      <c r="A12339" s="74" t="s">
        <v>7841</v>
      </c>
    </row>
    <row r="12340" spans="1:1">
      <c r="A12340" s="74" t="s">
        <v>7842</v>
      </c>
    </row>
    <row r="12341" spans="1:1">
      <c r="A12341" s="149">
        <v>45594</v>
      </c>
    </row>
    <row r="12342" spans="1:1">
      <c r="A12342" s="149">
        <v>45594</v>
      </c>
    </row>
    <row r="12343" spans="1:1">
      <c r="A12343" s="74" t="s">
        <v>5760</v>
      </c>
    </row>
    <row r="12345" spans="1:1">
      <c r="A12345" s="74" t="s">
        <v>2724</v>
      </c>
    </row>
    <row r="12346" spans="1:1">
      <c r="A12346" s="74" t="s">
        <v>7843</v>
      </c>
    </row>
    <row r="12347" spans="1:1">
      <c r="A12347" s="74" t="s">
        <v>7844</v>
      </c>
    </row>
    <row r="12348" spans="1:1">
      <c r="A12348" s="74" t="s">
        <v>7845</v>
      </c>
    </row>
    <row r="12349" spans="1:1">
      <c r="A12349" s="149">
        <v>45590</v>
      </c>
    </row>
    <row r="12350" spans="1:1">
      <c r="A12350" s="149">
        <v>45590</v>
      </c>
    </row>
    <row r="12351" spans="1:1">
      <c r="A12351" s="74" t="s">
        <v>7846</v>
      </c>
    </row>
    <row r="12353" spans="1:1">
      <c r="A12353" s="74" t="s">
        <v>2724</v>
      </c>
    </row>
    <row r="12354" spans="1:1">
      <c r="A12354" s="74" t="s">
        <v>7847</v>
      </c>
    </row>
    <row r="12355" spans="1:1">
      <c r="A12355" s="74" t="s">
        <v>7848</v>
      </c>
    </row>
    <row r="12356" spans="1:1">
      <c r="A12356" s="74" t="s">
        <v>7849</v>
      </c>
    </row>
    <row r="12357" spans="1:1">
      <c r="A12357" s="149">
        <v>45588</v>
      </c>
    </row>
    <row r="12358" spans="1:1">
      <c r="A12358" s="149">
        <v>45588</v>
      </c>
    </row>
    <row r="12359" spans="1:1">
      <c r="A12359" s="74" t="s">
        <v>7850</v>
      </c>
    </row>
    <row r="12361" spans="1:1">
      <c r="A12361" s="74" t="s">
        <v>2724</v>
      </c>
    </row>
    <row r="12362" spans="1:1">
      <c r="A12362" s="74" t="s">
        <v>7851</v>
      </c>
    </row>
    <row r="12363" spans="1:1">
      <c r="A12363" s="74" t="s">
        <v>7852</v>
      </c>
    </row>
    <row r="12364" spans="1:1">
      <c r="A12364" s="74" t="s">
        <v>7853</v>
      </c>
    </row>
    <row r="12365" spans="1:1">
      <c r="A12365" s="149">
        <v>45588</v>
      </c>
    </row>
    <row r="12366" spans="1:1">
      <c r="A12366" s="149">
        <v>45588</v>
      </c>
    </row>
    <row r="12367" spans="1:1">
      <c r="A12367" s="74" t="s">
        <v>3836</v>
      </c>
    </row>
    <row r="12369" spans="1:1">
      <c r="A12369" s="74" t="s">
        <v>2724</v>
      </c>
    </row>
    <row r="12370" spans="1:1">
      <c r="A12370" s="74" t="s">
        <v>7854</v>
      </c>
    </row>
    <row r="12371" spans="1:1">
      <c r="A12371" s="74" t="s">
        <v>7855</v>
      </c>
    </row>
    <row r="12372" spans="1:1">
      <c r="A12372" s="74" t="s">
        <v>7856</v>
      </c>
    </row>
    <row r="12373" spans="1:1">
      <c r="A12373" s="149">
        <v>45588</v>
      </c>
    </row>
    <row r="12374" spans="1:1">
      <c r="A12374" s="149">
        <v>45588</v>
      </c>
    </row>
    <row r="12375" spans="1:1">
      <c r="A12375" s="74" t="s">
        <v>7857</v>
      </c>
    </row>
    <row r="12377" spans="1:1">
      <c r="A12377" s="74" t="s">
        <v>2724</v>
      </c>
    </row>
    <row r="12378" spans="1:1">
      <c r="A12378" s="74" t="s">
        <v>7858</v>
      </c>
    </row>
    <row r="12379" spans="1:1">
      <c r="A12379" s="74" t="s">
        <v>7859</v>
      </c>
    </row>
    <row r="12380" spans="1:1">
      <c r="A12380" s="74" t="s">
        <v>7860</v>
      </c>
    </row>
    <row r="12381" spans="1:1">
      <c r="A12381" s="149">
        <v>45588</v>
      </c>
    </row>
    <row r="12382" spans="1:1">
      <c r="A12382" s="149">
        <v>45588</v>
      </c>
    </row>
    <row r="12383" spans="1:1">
      <c r="A12383" s="74" t="s">
        <v>4600</v>
      </c>
    </row>
    <row r="12385" spans="1:1">
      <c r="A12385" s="74" t="s">
        <v>2724</v>
      </c>
    </row>
    <row r="12386" spans="1:1">
      <c r="A12386" s="74" t="s">
        <v>7861</v>
      </c>
    </row>
    <row r="12387" spans="1:1">
      <c r="A12387" s="74" t="s">
        <v>7862</v>
      </c>
    </row>
    <row r="12388" spans="1:1">
      <c r="A12388" s="74" t="s">
        <v>7863</v>
      </c>
    </row>
    <row r="12389" spans="1:1">
      <c r="A12389" s="149">
        <v>45588</v>
      </c>
    </row>
    <row r="12390" spans="1:1">
      <c r="A12390" s="149">
        <v>45588</v>
      </c>
    </row>
    <row r="12391" spans="1:1">
      <c r="A12391" s="74" t="s">
        <v>2719</v>
      </c>
    </row>
    <row r="12393" spans="1:1">
      <c r="A12393" s="74" t="s">
        <v>2724</v>
      </c>
    </row>
    <row r="12394" spans="1:1">
      <c r="A12394" s="74" t="s">
        <v>7864</v>
      </c>
    </row>
    <row r="12395" spans="1:1">
      <c r="A12395" s="74" t="s">
        <v>7865</v>
      </c>
    </row>
    <row r="12396" spans="1:1">
      <c r="A12396" s="74" t="s">
        <v>7866</v>
      </c>
    </row>
    <row r="12397" spans="1:1">
      <c r="A12397" s="149">
        <v>45588</v>
      </c>
    </row>
    <row r="12398" spans="1:1">
      <c r="A12398" s="149">
        <v>45588</v>
      </c>
    </row>
    <row r="12399" spans="1:1">
      <c r="A12399" s="74" t="s">
        <v>7867</v>
      </c>
    </row>
    <row r="12401" spans="1:1">
      <c r="A12401" s="74" t="s">
        <v>2724</v>
      </c>
    </row>
    <row r="12402" spans="1:1">
      <c r="A12402" s="74" t="s">
        <v>7868</v>
      </c>
    </row>
    <row r="12403" spans="1:1">
      <c r="A12403" s="74" t="s">
        <v>7869</v>
      </c>
    </row>
    <row r="12404" spans="1:1">
      <c r="A12404" s="74" t="s">
        <v>7869</v>
      </c>
    </row>
    <row r="12405" spans="1:1">
      <c r="A12405" s="149">
        <v>45588</v>
      </c>
    </row>
    <row r="12406" spans="1:1">
      <c r="A12406" s="149">
        <v>45588</v>
      </c>
    </row>
    <row r="12407" spans="1:1">
      <c r="A12407" s="74" t="s">
        <v>6274</v>
      </c>
    </row>
    <row r="12409" spans="1:1">
      <c r="A12409" s="74" t="s">
        <v>2724</v>
      </c>
    </row>
    <row r="12410" spans="1:1">
      <c r="A12410" s="74" t="s">
        <v>7870</v>
      </c>
    </row>
    <row r="12411" spans="1:1">
      <c r="A12411" s="74" t="s">
        <v>7871</v>
      </c>
    </row>
    <row r="12412" spans="1:1">
      <c r="A12412" s="74" t="s">
        <v>7872</v>
      </c>
    </row>
    <row r="12413" spans="1:1">
      <c r="A12413" s="149">
        <v>45588</v>
      </c>
    </row>
    <row r="12414" spans="1:1">
      <c r="A12414" s="149">
        <v>45588</v>
      </c>
    </row>
    <row r="12415" spans="1:1">
      <c r="A12415" s="74" t="s">
        <v>7873</v>
      </c>
    </row>
    <row r="12417" spans="1:1">
      <c r="A12417" s="74" t="s">
        <v>2724</v>
      </c>
    </row>
    <row r="12418" spans="1:1">
      <c r="A12418" s="74" t="s">
        <v>7874</v>
      </c>
    </row>
    <row r="12419" spans="1:1">
      <c r="A12419" s="74" t="s">
        <v>7875</v>
      </c>
    </row>
    <row r="12420" spans="1:1">
      <c r="A12420" s="74" t="s">
        <v>7876</v>
      </c>
    </row>
    <row r="12421" spans="1:1">
      <c r="A12421" s="149">
        <v>45588</v>
      </c>
    </row>
    <row r="12422" spans="1:1">
      <c r="A12422" s="149">
        <v>45588</v>
      </c>
    </row>
    <row r="12423" spans="1:1">
      <c r="A12423" s="74" t="s">
        <v>3857</v>
      </c>
    </row>
    <row r="12425" spans="1:1">
      <c r="A12425" s="74" t="s">
        <v>2724</v>
      </c>
    </row>
    <row r="12426" spans="1:1">
      <c r="A12426" s="74" t="s">
        <v>7877</v>
      </c>
    </row>
    <row r="12427" spans="1:1">
      <c r="A12427" s="74" t="s">
        <v>7878</v>
      </c>
    </row>
    <row r="12428" spans="1:1">
      <c r="A12428" s="74" t="s">
        <v>7879</v>
      </c>
    </row>
    <row r="12429" spans="1:1">
      <c r="A12429" s="149">
        <v>45588</v>
      </c>
    </row>
    <row r="12430" spans="1:1">
      <c r="A12430" s="149">
        <v>45588</v>
      </c>
    </row>
    <row r="12431" spans="1:1">
      <c r="A12431" s="74" t="s">
        <v>5601</v>
      </c>
    </row>
    <row r="12433" spans="1:1">
      <c r="A12433" s="74" t="s">
        <v>2724</v>
      </c>
    </row>
    <row r="12434" spans="1:1">
      <c r="A12434" s="74" t="s">
        <v>7880</v>
      </c>
    </row>
    <row r="12435" spans="1:1">
      <c r="A12435" s="74" t="s">
        <v>7881</v>
      </c>
    </row>
    <row r="12436" spans="1:1">
      <c r="A12436" s="74" t="s">
        <v>7882</v>
      </c>
    </row>
    <row r="12437" spans="1:1">
      <c r="A12437" s="149">
        <v>45588</v>
      </c>
    </row>
    <row r="12438" spans="1:1">
      <c r="A12438" s="149">
        <v>45588</v>
      </c>
    </row>
    <row r="12439" spans="1:1">
      <c r="A12439" s="74" t="s">
        <v>6403</v>
      </c>
    </row>
    <row r="12441" spans="1:1">
      <c r="A12441" s="74" t="s">
        <v>2724</v>
      </c>
    </row>
    <row r="12442" spans="1:1">
      <c r="A12442" s="74" t="s">
        <v>7883</v>
      </c>
    </row>
    <row r="12443" spans="1:1">
      <c r="A12443" s="74" t="s">
        <v>7884</v>
      </c>
    </row>
    <row r="12444" spans="1:1">
      <c r="A12444" s="74" t="s">
        <v>7885</v>
      </c>
    </row>
    <row r="12445" spans="1:1">
      <c r="A12445" s="149">
        <v>45588</v>
      </c>
    </row>
    <row r="12446" spans="1:1">
      <c r="A12446" s="149">
        <v>45588</v>
      </c>
    </row>
    <row r="12447" spans="1:1">
      <c r="A12447" s="74" t="s">
        <v>7886</v>
      </c>
    </row>
    <row r="12449" spans="1:1">
      <c r="A12449" s="74" t="s">
        <v>2724</v>
      </c>
    </row>
    <row r="12450" spans="1:1">
      <c r="A12450" s="74" t="s">
        <v>7887</v>
      </c>
    </row>
    <row r="12451" spans="1:1">
      <c r="A12451" s="74" t="s">
        <v>7888</v>
      </c>
    </row>
    <row r="12452" spans="1:1">
      <c r="A12452" s="74" t="s">
        <v>7889</v>
      </c>
    </row>
    <row r="12453" spans="1:1">
      <c r="A12453" s="149">
        <v>45588</v>
      </c>
    </row>
    <row r="12454" spans="1:1">
      <c r="A12454" s="149">
        <v>45588</v>
      </c>
    </row>
    <row r="12455" spans="1:1">
      <c r="A12455" s="74" t="s">
        <v>3182</v>
      </c>
    </row>
    <row r="12457" spans="1:1">
      <c r="A12457" s="74" t="s">
        <v>2724</v>
      </c>
    </row>
    <row r="12458" spans="1:1">
      <c r="A12458" s="74" t="s">
        <v>7890</v>
      </c>
    </row>
    <row r="12459" spans="1:1">
      <c r="A12459" s="74" t="s">
        <v>7891</v>
      </c>
    </row>
    <row r="12460" spans="1:1">
      <c r="A12460" s="74" t="s">
        <v>7892</v>
      </c>
    </row>
    <row r="12461" spans="1:1">
      <c r="A12461" s="149">
        <v>45588</v>
      </c>
    </row>
    <row r="12462" spans="1:1">
      <c r="A12462" s="149">
        <v>45588</v>
      </c>
    </row>
    <row r="12463" spans="1:1">
      <c r="A12463" s="74" t="s">
        <v>7893</v>
      </c>
    </row>
    <row r="12465" spans="1:1">
      <c r="A12465" s="74" t="s">
        <v>2724</v>
      </c>
    </row>
    <row r="12466" spans="1:1">
      <c r="A12466" s="74" t="s">
        <v>7894</v>
      </c>
    </row>
    <row r="12467" spans="1:1">
      <c r="A12467" s="74" t="s">
        <v>7895</v>
      </c>
    </row>
    <row r="12468" spans="1:1">
      <c r="A12468" s="74" t="s">
        <v>7896</v>
      </c>
    </row>
    <row r="12469" spans="1:1">
      <c r="A12469" s="149">
        <v>45588</v>
      </c>
    </row>
    <row r="12470" spans="1:1">
      <c r="A12470" s="149">
        <v>45588</v>
      </c>
    </row>
    <row r="12471" spans="1:1">
      <c r="A12471" s="74" t="s">
        <v>2982</v>
      </c>
    </row>
    <row r="12473" spans="1:1">
      <c r="A12473" s="74" t="s">
        <v>2724</v>
      </c>
    </row>
    <row r="12474" spans="1:1">
      <c r="A12474" s="74" t="s">
        <v>7897</v>
      </c>
    </row>
    <row r="12475" spans="1:1">
      <c r="A12475" s="74" t="s">
        <v>7898</v>
      </c>
    </row>
    <row r="12476" spans="1:1">
      <c r="A12476" s="74" t="s">
        <v>7899</v>
      </c>
    </row>
    <row r="12477" spans="1:1">
      <c r="A12477" s="149">
        <v>45588</v>
      </c>
    </row>
    <row r="12478" spans="1:1">
      <c r="A12478" s="149">
        <v>45588</v>
      </c>
    </row>
    <row r="12479" spans="1:1">
      <c r="A12479" s="74" t="s">
        <v>7900</v>
      </c>
    </row>
    <row r="12481" spans="1:1">
      <c r="A12481" s="74" t="s">
        <v>2724</v>
      </c>
    </row>
    <row r="12482" spans="1:1">
      <c r="A12482" s="74" t="s">
        <v>7901</v>
      </c>
    </row>
    <row r="12483" spans="1:1">
      <c r="A12483" s="74" t="s">
        <v>7902</v>
      </c>
    </row>
    <row r="12484" spans="1:1">
      <c r="A12484" s="74" t="s">
        <v>7902</v>
      </c>
    </row>
    <row r="12485" spans="1:1">
      <c r="A12485" s="149">
        <v>45588</v>
      </c>
    </row>
    <row r="12486" spans="1:1">
      <c r="A12486" s="149">
        <v>45588</v>
      </c>
    </row>
    <row r="12487" spans="1:1">
      <c r="A12487" s="74" t="s">
        <v>7903</v>
      </c>
    </row>
    <row r="12489" spans="1:1">
      <c r="A12489" s="74" t="s">
        <v>2724</v>
      </c>
    </row>
    <row r="12490" spans="1:1">
      <c r="A12490" s="74" t="s">
        <v>7904</v>
      </c>
    </row>
    <row r="12491" spans="1:1">
      <c r="A12491" s="74" t="s">
        <v>7905</v>
      </c>
    </row>
    <row r="12492" spans="1:1">
      <c r="A12492" s="74" t="s">
        <v>7906</v>
      </c>
    </row>
    <row r="12493" spans="1:1">
      <c r="A12493" s="149">
        <v>45588</v>
      </c>
    </row>
    <row r="12494" spans="1:1">
      <c r="A12494" s="149">
        <v>45588</v>
      </c>
    </row>
    <row r="12495" spans="1:1">
      <c r="A12495" s="74" t="s">
        <v>7907</v>
      </c>
    </row>
    <row r="12497" spans="1:1">
      <c r="A12497" s="74" t="s">
        <v>2724</v>
      </c>
    </row>
    <row r="12498" spans="1:1">
      <c r="A12498" s="74" t="s">
        <v>7908</v>
      </c>
    </row>
    <row r="12499" spans="1:1">
      <c r="A12499" s="74" t="s">
        <v>7909</v>
      </c>
    </row>
    <row r="12500" spans="1:1">
      <c r="A12500" s="74" t="s">
        <v>7910</v>
      </c>
    </row>
    <row r="12501" spans="1:1">
      <c r="A12501" s="149">
        <v>45588</v>
      </c>
    </row>
    <row r="12502" spans="1:1">
      <c r="A12502" s="149">
        <v>45588</v>
      </c>
    </row>
    <row r="12503" spans="1:1">
      <c r="A12503" s="74" t="s">
        <v>5535</v>
      </c>
    </row>
    <row r="12505" spans="1:1">
      <c r="A12505" s="74" t="s">
        <v>2724</v>
      </c>
    </row>
    <row r="12506" spans="1:1">
      <c r="A12506" s="74" t="s">
        <v>7911</v>
      </c>
    </row>
    <row r="12507" spans="1:1">
      <c r="A12507" s="74" t="s">
        <v>7912</v>
      </c>
    </row>
    <row r="12508" spans="1:1">
      <c r="A12508" s="74" t="s">
        <v>7913</v>
      </c>
    </row>
    <row r="12509" spans="1:1">
      <c r="A12509" s="149">
        <v>45588</v>
      </c>
    </row>
    <row r="12510" spans="1:1">
      <c r="A12510" s="149">
        <v>45588</v>
      </c>
    </row>
    <row r="12511" spans="1:1">
      <c r="A12511" s="74" t="s">
        <v>7914</v>
      </c>
    </row>
    <row r="12513" spans="1:1">
      <c r="A12513" s="74" t="s">
        <v>2724</v>
      </c>
    </row>
    <row r="12514" spans="1:1">
      <c r="A12514" s="74" t="s">
        <v>7915</v>
      </c>
    </row>
    <row r="12515" spans="1:1">
      <c r="A12515" s="74" t="s">
        <v>7916</v>
      </c>
    </row>
    <row r="12516" spans="1:1">
      <c r="A12516" s="74" t="s">
        <v>7917</v>
      </c>
    </row>
    <row r="12517" spans="1:1">
      <c r="A12517" s="149">
        <v>45588</v>
      </c>
    </row>
    <row r="12518" spans="1:1">
      <c r="A12518" s="149">
        <v>45588</v>
      </c>
    </row>
    <row r="12519" spans="1:1">
      <c r="A12519" s="74" t="s">
        <v>7918</v>
      </c>
    </row>
    <row r="12521" spans="1:1">
      <c r="A12521" s="74" t="s">
        <v>2724</v>
      </c>
    </row>
    <row r="12522" spans="1:1">
      <c r="A12522" s="74" t="s">
        <v>7919</v>
      </c>
    </row>
    <row r="12523" spans="1:1">
      <c r="A12523" s="74" t="s">
        <v>7920</v>
      </c>
    </row>
    <row r="12525" spans="1:1">
      <c r="A12525" s="74" t="s">
        <v>7920</v>
      </c>
    </row>
    <row r="12526" spans="1:1">
      <c r="A12526" s="149">
        <v>45588</v>
      </c>
    </row>
    <row r="12527" spans="1:1">
      <c r="A12527" s="149">
        <v>45588</v>
      </c>
    </row>
    <row r="12528" spans="1:1">
      <c r="A12528" s="74" t="s">
        <v>7921</v>
      </c>
    </row>
    <row r="12530" spans="1:1">
      <c r="A12530" s="74" t="s">
        <v>2724</v>
      </c>
    </row>
    <row r="12531" spans="1:1">
      <c r="A12531" s="74" t="s">
        <v>7922</v>
      </c>
    </row>
    <row r="12532" spans="1:1">
      <c r="A12532" s="74" t="s">
        <v>7923</v>
      </c>
    </row>
    <row r="12533" spans="1:1">
      <c r="A12533" s="74" t="s">
        <v>7924</v>
      </c>
    </row>
    <row r="12534" spans="1:1">
      <c r="A12534" s="149">
        <v>45588</v>
      </c>
    </row>
    <row r="12535" spans="1:1">
      <c r="A12535" s="149">
        <v>45588</v>
      </c>
    </row>
    <row r="12536" spans="1:1">
      <c r="A12536" s="74" t="s">
        <v>7925</v>
      </c>
    </row>
    <row r="12538" spans="1:1">
      <c r="A12538" s="74" t="s">
        <v>2724</v>
      </c>
    </row>
    <row r="12539" spans="1:1">
      <c r="A12539" s="74" t="s">
        <v>7926</v>
      </c>
    </row>
    <row r="12540" spans="1:1">
      <c r="A12540" s="74" t="s">
        <v>7927</v>
      </c>
    </row>
    <row r="12541" spans="1:1">
      <c r="A12541" s="74" t="s">
        <v>7928</v>
      </c>
    </row>
    <row r="12542" spans="1:1">
      <c r="A12542" s="149">
        <v>45587</v>
      </c>
    </row>
    <row r="12543" spans="1:1">
      <c r="A12543" s="149">
        <v>45587</v>
      </c>
    </row>
    <row r="12544" spans="1:1">
      <c r="A12544" s="74" t="s">
        <v>4077</v>
      </c>
    </row>
    <row r="12546" spans="1:1">
      <c r="A12546" s="74" t="s">
        <v>2724</v>
      </c>
    </row>
    <row r="12547" spans="1:1">
      <c r="A12547" s="74" t="s">
        <v>7929</v>
      </c>
    </row>
    <row r="12548" spans="1:1">
      <c r="A12548" s="74" t="s">
        <v>7930</v>
      </c>
    </row>
    <row r="12549" spans="1:1">
      <c r="A12549" s="74" t="s">
        <v>7931</v>
      </c>
    </row>
    <row r="12550" spans="1:1">
      <c r="A12550" s="149">
        <v>45587</v>
      </c>
    </row>
    <row r="12551" spans="1:1">
      <c r="A12551" s="149">
        <v>45587</v>
      </c>
    </row>
    <row r="12552" spans="1:1">
      <c r="A12552" s="74" t="s">
        <v>4362</v>
      </c>
    </row>
    <row r="12554" spans="1:1">
      <c r="A12554" s="74" t="s">
        <v>2724</v>
      </c>
    </row>
    <row r="12555" spans="1:1">
      <c r="A12555" s="74" t="s">
        <v>7932</v>
      </c>
    </row>
    <row r="12556" spans="1:1">
      <c r="A12556" s="74" t="s">
        <v>7933</v>
      </c>
    </row>
    <row r="12557" spans="1:1">
      <c r="A12557" s="74" t="s">
        <v>7934</v>
      </c>
    </row>
    <row r="12558" spans="1:1">
      <c r="A12558" s="149">
        <v>45587</v>
      </c>
    </row>
    <row r="12559" spans="1:1">
      <c r="A12559" s="149">
        <v>45587</v>
      </c>
    </row>
    <row r="12560" spans="1:1">
      <c r="A12560" s="74" t="s">
        <v>7935</v>
      </c>
    </row>
    <row r="12562" spans="1:1">
      <c r="A12562" s="74" t="s">
        <v>2724</v>
      </c>
    </row>
    <row r="12563" spans="1:1">
      <c r="A12563" s="74" t="s">
        <v>7936</v>
      </c>
    </row>
    <row r="12564" spans="1:1">
      <c r="A12564" s="74" t="s">
        <v>7937</v>
      </c>
    </row>
    <row r="12565" spans="1:1">
      <c r="A12565" s="74" t="s">
        <v>7938</v>
      </c>
    </row>
    <row r="12566" spans="1:1">
      <c r="A12566" s="149">
        <v>45587</v>
      </c>
    </row>
    <row r="12567" spans="1:1">
      <c r="A12567" s="149">
        <v>45587</v>
      </c>
    </row>
    <row r="12568" spans="1:1">
      <c r="A12568" s="74" t="s">
        <v>7442</v>
      </c>
    </row>
    <row r="12570" spans="1:1">
      <c r="A12570" s="74" t="s">
        <v>2724</v>
      </c>
    </row>
    <row r="12571" spans="1:1">
      <c r="A12571" s="74" t="s">
        <v>7939</v>
      </c>
    </row>
    <row r="12572" spans="1:1">
      <c r="A12572" s="74" t="s">
        <v>7940</v>
      </c>
    </row>
    <row r="12573" spans="1:1">
      <c r="A12573" s="74" t="s">
        <v>7941</v>
      </c>
    </row>
    <row r="12574" spans="1:1">
      <c r="A12574" s="149">
        <v>45587</v>
      </c>
    </row>
    <row r="12575" spans="1:1">
      <c r="A12575" s="149">
        <v>45587</v>
      </c>
    </row>
    <row r="12576" spans="1:1">
      <c r="A12576" s="74" t="s">
        <v>4709</v>
      </c>
    </row>
    <row r="12578" spans="1:1">
      <c r="A12578" s="74" t="s">
        <v>2724</v>
      </c>
    </row>
    <row r="12579" spans="1:1">
      <c r="A12579" s="74" t="s">
        <v>7942</v>
      </c>
    </row>
    <row r="12580" spans="1:1">
      <c r="A12580" s="74" t="s">
        <v>7943</v>
      </c>
    </row>
    <row r="12581" spans="1:1">
      <c r="A12581" s="74" t="s">
        <v>7944</v>
      </c>
    </row>
    <row r="12582" spans="1:1">
      <c r="A12582" s="149">
        <v>45587</v>
      </c>
    </row>
    <row r="12583" spans="1:1">
      <c r="A12583" s="149">
        <v>45587</v>
      </c>
    </row>
    <row r="12584" spans="1:1">
      <c r="A12584" s="74" t="s">
        <v>2751</v>
      </c>
    </row>
    <row r="12586" spans="1:1">
      <c r="A12586" s="74" t="s">
        <v>2724</v>
      </c>
    </row>
    <row r="12587" spans="1:1">
      <c r="A12587" s="74" t="s">
        <v>7945</v>
      </c>
    </row>
    <row r="12588" spans="1:1">
      <c r="A12588" s="74" t="s">
        <v>7946</v>
      </c>
    </row>
    <row r="12589" spans="1:1">
      <c r="A12589" s="74" t="s">
        <v>7947</v>
      </c>
    </row>
    <row r="12590" spans="1:1">
      <c r="A12590" s="149">
        <v>45587</v>
      </c>
    </row>
    <row r="12591" spans="1:1">
      <c r="A12591" s="149">
        <v>45587</v>
      </c>
    </row>
    <row r="12592" spans="1:1">
      <c r="A12592" s="74" t="s">
        <v>3778</v>
      </c>
    </row>
    <row r="12594" spans="1:1">
      <c r="A12594" s="74" t="s">
        <v>2724</v>
      </c>
    </row>
    <row r="12595" spans="1:1">
      <c r="A12595" s="74" t="s">
        <v>7948</v>
      </c>
    </row>
    <row r="12596" spans="1:1">
      <c r="A12596" s="74" t="s">
        <v>7949</v>
      </c>
    </row>
    <row r="12597" spans="1:1">
      <c r="A12597" s="74" t="s">
        <v>7950</v>
      </c>
    </row>
    <row r="12598" spans="1:1">
      <c r="A12598" s="149">
        <v>45587</v>
      </c>
    </row>
    <row r="12599" spans="1:1">
      <c r="A12599" s="149">
        <v>45587</v>
      </c>
    </row>
    <row r="12600" spans="1:1">
      <c r="A12600" s="74" t="s">
        <v>4759</v>
      </c>
    </row>
    <row r="12602" spans="1:1">
      <c r="A12602" s="74" t="s">
        <v>2724</v>
      </c>
    </row>
    <row r="12603" spans="1:1">
      <c r="A12603" s="74" t="s">
        <v>7951</v>
      </c>
    </row>
    <row r="12604" spans="1:1">
      <c r="A12604" s="74" t="s">
        <v>7952</v>
      </c>
    </row>
    <row r="12605" spans="1:1">
      <c r="A12605" s="74" t="s">
        <v>7953</v>
      </c>
    </row>
    <row r="12606" spans="1:1">
      <c r="A12606" s="149">
        <v>45587</v>
      </c>
    </row>
    <row r="12607" spans="1:1">
      <c r="A12607" s="149">
        <v>45587</v>
      </c>
    </row>
    <row r="12608" spans="1:1">
      <c r="A12608" s="74" t="s">
        <v>7954</v>
      </c>
    </row>
    <row r="12610" spans="1:1">
      <c r="A12610" s="74" t="s">
        <v>2724</v>
      </c>
    </row>
    <row r="12611" spans="1:1">
      <c r="A12611" s="74" t="s">
        <v>7955</v>
      </c>
    </row>
    <row r="12612" spans="1:1">
      <c r="A12612" s="74" t="s">
        <v>7956</v>
      </c>
    </row>
    <row r="12613" spans="1:1">
      <c r="A12613" s="74" t="s">
        <v>7957</v>
      </c>
    </row>
    <row r="12614" spans="1:1">
      <c r="A12614" s="149">
        <v>45587</v>
      </c>
    </row>
    <row r="12615" spans="1:1">
      <c r="A12615" s="149">
        <v>45587</v>
      </c>
    </row>
    <row r="12616" spans="1:1">
      <c r="A12616" s="74" t="s">
        <v>5662</v>
      </c>
    </row>
    <row r="12618" spans="1:1">
      <c r="A12618" s="74" t="s">
        <v>2724</v>
      </c>
    </row>
    <row r="12619" spans="1:1">
      <c r="A12619" s="74" t="s">
        <v>7958</v>
      </c>
    </row>
    <row r="12620" spans="1:1">
      <c r="A12620" s="74" t="s">
        <v>7959</v>
      </c>
    </row>
    <row r="12621" spans="1:1">
      <c r="A12621" s="74" t="s">
        <v>7960</v>
      </c>
    </row>
    <row r="12622" spans="1:1">
      <c r="A12622" s="149">
        <v>45587</v>
      </c>
    </row>
    <row r="12623" spans="1:1">
      <c r="A12623" s="149">
        <v>45587</v>
      </c>
    </row>
    <row r="12624" spans="1:1">
      <c r="A12624" s="74" t="s">
        <v>7961</v>
      </c>
    </row>
    <row r="12626" spans="1:1">
      <c r="A12626" s="74" t="s">
        <v>2724</v>
      </c>
    </row>
    <row r="12627" spans="1:1">
      <c r="A12627" s="74" t="s">
        <v>7962</v>
      </c>
    </row>
    <row r="12628" spans="1:1">
      <c r="A12628" s="74" t="s">
        <v>7963</v>
      </c>
    </row>
    <row r="12629" spans="1:1">
      <c r="A12629" s="74" t="s">
        <v>7963</v>
      </c>
    </row>
    <row r="12630" spans="1:1">
      <c r="A12630" s="149">
        <v>45587</v>
      </c>
    </row>
    <row r="12631" spans="1:1">
      <c r="A12631" s="149">
        <v>45587</v>
      </c>
    </row>
    <row r="12632" spans="1:1">
      <c r="A12632" s="74" t="s">
        <v>2735</v>
      </c>
    </row>
    <row r="12634" spans="1:1">
      <c r="A12634" s="74" t="s">
        <v>2724</v>
      </c>
    </row>
    <row r="12635" spans="1:1">
      <c r="A12635" s="74" t="s">
        <v>7964</v>
      </c>
    </row>
    <row r="12636" spans="1:1">
      <c r="A12636" s="74" t="s">
        <v>7965</v>
      </c>
    </row>
    <row r="12637" spans="1:1">
      <c r="A12637" s="74" t="s">
        <v>7966</v>
      </c>
    </row>
    <row r="12638" spans="1:1">
      <c r="A12638" s="149">
        <v>45587</v>
      </c>
    </row>
    <row r="12639" spans="1:1">
      <c r="A12639" s="149">
        <v>45587</v>
      </c>
    </row>
    <row r="12640" spans="1:1">
      <c r="A12640" s="74" t="s">
        <v>7967</v>
      </c>
    </row>
    <row r="12642" spans="1:1">
      <c r="A12642" s="74" t="s">
        <v>2724</v>
      </c>
    </row>
    <row r="12643" spans="1:1">
      <c r="A12643" s="74" t="s">
        <v>7968</v>
      </c>
    </row>
    <row r="12644" spans="1:1">
      <c r="A12644" s="74" t="s">
        <v>7969</v>
      </c>
    </row>
    <row r="12645" spans="1:1">
      <c r="A12645" s="74" t="s">
        <v>7970</v>
      </c>
    </row>
    <row r="12646" spans="1:1">
      <c r="A12646" s="149">
        <v>45587</v>
      </c>
    </row>
    <row r="12647" spans="1:1">
      <c r="A12647" s="149">
        <v>45587</v>
      </c>
    </row>
    <row r="12648" spans="1:1">
      <c r="A12648" s="74" t="s">
        <v>7971</v>
      </c>
    </row>
    <row r="12650" spans="1:1">
      <c r="A12650" s="74" t="s">
        <v>2724</v>
      </c>
    </row>
    <row r="12651" spans="1:1">
      <c r="A12651" s="74" t="s">
        <v>7972</v>
      </c>
    </row>
    <row r="12652" spans="1:1">
      <c r="A12652" s="74" t="s">
        <v>7973</v>
      </c>
    </row>
    <row r="12653" spans="1:1">
      <c r="A12653" s="74" t="s">
        <v>7974</v>
      </c>
    </row>
    <row r="12654" spans="1:1">
      <c r="A12654" s="149">
        <v>45587</v>
      </c>
    </row>
    <row r="12655" spans="1:1">
      <c r="A12655" s="149">
        <v>45587</v>
      </c>
    </row>
    <row r="12656" spans="1:1">
      <c r="A12656" s="74" t="s">
        <v>7975</v>
      </c>
    </row>
    <row r="12658" spans="1:1">
      <c r="A12658" s="74" t="s">
        <v>2724</v>
      </c>
    </row>
    <row r="12659" spans="1:1">
      <c r="A12659" s="74" t="s">
        <v>7976</v>
      </c>
    </row>
    <row r="12660" spans="1:1">
      <c r="A12660" s="74" t="s">
        <v>7977</v>
      </c>
    </row>
    <row r="12661" spans="1:1">
      <c r="A12661" s="74" t="s">
        <v>7978</v>
      </c>
    </row>
    <row r="12662" spans="1:1">
      <c r="A12662" s="149">
        <v>45587</v>
      </c>
    </row>
    <row r="12663" spans="1:1">
      <c r="A12663" s="149">
        <v>45587</v>
      </c>
    </row>
    <row r="12664" spans="1:1">
      <c r="A12664" s="74" t="s">
        <v>2809</v>
      </c>
    </row>
    <row r="12666" spans="1:1">
      <c r="A12666" s="74" t="s">
        <v>2724</v>
      </c>
    </row>
    <row r="12667" spans="1:1">
      <c r="A12667" s="74" t="s">
        <v>7979</v>
      </c>
    </row>
    <row r="12668" spans="1:1">
      <c r="A12668" s="74" t="s">
        <v>7980</v>
      </c>
    </row>
    <row r="12669" spans="1:1">
      <c r="A12669" s="74" t="s">
        <v>7980</v>
      </c>
    </row>
    <row r="12670" spans="1:1">
      <c r="A12670" s="149">
        <v>45587</v>
      </c>
    </row>
    <row r="12671" spans="1:1">
      <c r="A12671" s="149">
        <v>45587</v>
      </c>
    </row>
    <row r="12672" spans="1:1">
      <c r="A12672" s="74" t="s">
        <v>7981</v>
      </c>
    </row>
    <row r="12674" spans="1:1">
      <c r="A12674" s="74" t="s">
        <v>2724</v>
      </c>
    </row>
    <row r="12675" spans="1:1">
      <c r="A12675" s="74" t="s">
        <v>7982</v>
      </c>
    </row>
    <row r="12676" spans="1:1">
      <c r="A12676" s="74" t="s">
        <v>7983</v>
      </c>
    </row>
    <row r="12677" spans="1:1">
      <c r="A12677" s="74" t="s">
        <v>7984</v>
      </c>
    </row>
    <row r="12678" spans="1:1">
      <c r="A12678" s="149">
        <v>45587</v>
      </c>
    </row>
    <row r="12679" spans="1:1">
      <c r="A12679" s="149">
        <v>45587</v>
      </c>
    </row>
    <row r="12680" spans="1:1">
      <c r="A12680" s="74" t="s">
        <v>7985</v>
      </c>
    </row>
    <row r="12682" spans="1:1">
      <c r="A12682" s="74" t="s">
        <v>2724</v>
      </c>
    </row>
    <row r="12683" spans="1:1">
      <c r="A12683" s="74" t="s">
        <v>7986</v>
      </c>
    </row>
    <row r="12684" spans="1:1">
      <c r="A12684" s="74" t="s">
        <v>7987</v>
      </c>
    </row>
    <row r="12685" spans="1:1">
      <c r="A12685" s="74" t="s">
        <v>7988</v>
      </c>
    </row>
    <row r="12686" spans="1:1">
      <c r="A12686" s="149">
        <v>45587</v>
      </c>
    </row>
    <row r="12687" spans="1:1">
      <c r="A12687" s="149">
        <v>45587</v>
      </c>
    </row>
    <row r="12688" spans="1:1">
      <c r="A12688" s="74" t="s">
        <v>7989</v>
      </c>
    </row>
    <row r="12690" spans="1:1">
      <c r="A12690" s="74" t="s">
        <v>2724</v>
      </c>
    </row>
    <row r="12691" spans="1:1">
      <c r="A12691" s="74" t="s">
        <v>7990</v>
      </c>
    </row>
    <row r="12692" spans="1:1">
      <c r="A12692" s="74" t="s">
        <v>7991</v>
      </c>
    </row>
    <row r="12693" spans="1:1">
      <c r="A12693" s="74" t="s">
        <v>7992</v>
      </c>
    </row>
    <row r="12694" spans="1:1">
      <c r="A12694" s="149">
        <v>45587</v>
      </c>
    </row>
    <row r="12695" spans="1:1">
      <c r="A12695" s="149">
        <v>45587</v>
      </c>
    </row>
    <row r="12696" spans="1:1">
      <c r="A12696" s="74" t="s">
        <v>7993</v>
      </c>
    </row>
    <row r="12698" spans="1:1">
      <c r="A12698" s="74" t="s">
        <v>2724</v>
      </c>
    </row>
    <row r="12699" spans="1:1">
      <c r="A12699" s="74" t="s">
        <v>7994</v>
      </c>
    </row>
    <row r="12700" spans="1:1">
      <c r="A12700" s="74" t="s">
        <v>7995</v>
      </c>
    </row>
    <row r="12701" spans="1:1">
      <c r="A12701" s="74" t="s">
        <v>7996</v>
      </c>
    </row>
    <row r="12702" spans="1:1">
      <c r="A12702" s="149">
        <v>45587</v>
      </c>
    </row>
    <row r="12703" spans="1:1">
      <c r="A12703" s="149">
        <v>45587</v>
      </c>
    </row>
    <row r="12704" spans="1:1">
      <c r="A12704" s="74" t="s">
        <v>7997</v>
      </c>
    </row>
    <row r="12706" spans="1:1">
      <c r="A12706" s="74" t="s">
        <v>2724</v>
      </c>
    </row>
    <row r="12707" spans="1:1">
      <c r="A12707" s="74" t="s">
        <v>7998</v>
      </c>
    </row>
    <row r="12708" spans="1:1">
      <c r="A12708" s="74" t="s">
        <v>7999</v>
      </c>
    </row>
    <row r="12709" spans="1:1">
      <c r="A12709" s="74" t="s">
        <v>8000</v>
      </c>
    </row>
    <row r="12710" spans="1:1">
      <c r="A12710" s="149">
        <v>45587</v>
      </c>
    </row>
    <row r="12711" spans="1:1">
      <c r="A12711" s="149">
        <v>45587</v>
      </c>
    </row>
    <row r="12712" spans="1:1">
      <c r="A12712" s="74" t="s">
        <v>4368</v>
      </c>
    </row>
    <row r="12714" spans="1:1">
      <c r="A12714" s="74" t="s">
        <v>2724</v>
      </c>
    </row>
    <row r="12715" spans="1:1">
      <c r="A12715" s="74" t="s">
        <v>8001</v>
      </c>
    </row>
    <row r="12716" spans="1:1">
      <c r="A12716" s="74" t="s">
        <v>8002</v>
      </c>
    </row>
    <row r="12717" spans="1:1">
      <c r="A12717" s="74" t="s">
        <v>8003</v>
      </c>
    </row>
    <row r="12718" spans="1:1">
      <c r="A12718" s="149">
        <v>45587</v>
      </c>
    </row>
    <row r="12719" spans="1:1">
      <c r="A12719" s="149">
        <v>45587</v>
      </c>
    </row>
    <row r="12720" spans="1:1">
      <c r="A12720" s="74" t="s">
        <v>7100</v>
      </c>
    </row>
    <row r="12722" spans="1:1">
      <c r="A12722" s="74" t="s">
        <v>2724</v>
      </c>
    </row>
    <row r="12723" spans="1:1">
      <c r="A12723" s="74" t="s">
        <v>8004</v>
      </c>
    </row>
    <row r="12724" spans="1:1">
      <c r="A12724" s="74" t="s">
        <v>8005</v>
      </c>
    </row>
    <row r="12725" spans="1:1">
      <c r="A12725" s="74" t="s">
        <v>8006</v>
      </c>
    </row>
    <row r="12726" spans="1:1">
      <c r="A12726" s="149">
        <v>45587</v>
      </c>
    </row>
    <row r="12727" spans="1:1">
      <c r="A12727" s="149">
        <v>45587</v>
      </c>
    </row>
    <row r="12728" spans="1:1">
      <c r="A12728" s="74" t="s">
        <v>3306</v>
      </c>
    </row>
    <row r="12730" spans="1:1">
      <c r="A12730" s="74" t="s">
        <v>2724</v>
      </c>
    </row>
    <row r="12731" spans="1:1">
      <c r="A12731" s="74" t="s">
        <v>8007</v>
      </c>
    </row>
    <row r="12732" spans="1:1">
      <c r="A12732" s="74" t="s">
        <v>8008</v>
      </c>
    </row>
    <row r="12733" spans="1:1">
      <c r="A12733" s="74" t="s">
        <v>8009</v>
      </c>
    </row>
    <row r="12734" spans="1:1">
      <c r="A12734" s="149">
        <v>45587</v>
      </c>
    </row>
    <row r="12735" spans="1:1">
      <c r="A12735" s="149">
        <v>45587</v>
      </c>
    </row>
    <row r="12736" spans="1:1">
      <c r="A12736" s="74" t="s">
        <v>8010</v>
      </c>
    </row>
    <row r="12738" spans="1:1">
      <c r="A12738" s="74" t="s">
        <v>2724</v>
      </c>
    </row>
    <row r="12739" spans="1:1">
      <c r="A12739" s="74" t="s">
        <v>8011</v>
      </c>
    </row>
    <row r="12740" spans="1:1">
      <c r="A12740" s="74" t="s">
        <v>8012</v>
      </c>
    </row>
    <row r="12741" spans="1:1">
      <c r="A12741" s="74" t="s">
        <v>8013</v>
      </c>
    </row>
    <row r="12742" spans="1:1">
      <c r="A12742" s="149">
        <v>45586</v>
      </c>
    </row>
    <row r="12743" spans="1:1">
      <c r="A12743" s="149">
        <v>45586</v>
      </c>
    </row>
    <row r="12744" spans="1:1">
      <c r="A12744" s="74" t="s">
        <v>8014</v>
      </c>
    </row>
    <row r="12746" spans="1:1">
      <c r="A12746" s="74" t="s">
        <v>2724</v>
      </c>
    </row>
    <row r="12747" spans="1:1">
      <c r="A12747" s="74" t="s">
        <v>8015</v>
      </c>
    </row>
    <row r="12748" spans="1:1">
      <c r="A12748" s="74" t="s">
        <v>8016</v>
      </c>
    </row>
    <row r="12749" spans="1:1">
      <c r="A12749" s="74" t="s">
        <v>8017</v>
      </c>
    </row>
    <row r="12750" spans="1:1">
      <c r="A12750" s="149">
        <v>45586</v>
      </c>
    </row>
    <row r="12751" spans="1:1">
      <c r="A12751" s="149">
        <v>45586</v>
      </c>
    </row>
    <row r="12752" spans="1:1">
      <c r="A12752" s="74" t="s">
        <v>8018</v>
      </c>
    </row>
    <row r="12754" spans="1:1">
      <c r="A12754" s="74" t="s">
        <v>2724</v>
      </c>
    </row>
    <row r="12755" spans="1:1">
      <c r="A12755" s="74" t="s">
        <v>8019</v>
      </c>
    </row>
    <row r="12756" spans="1:1">
      <c r="A12756" s="74" t="s">
        <v>8020</v>
      </c>
    </row>
    <row r="12757" spans="1:1">
      <c r="A12757" s="74" t="s">
        <v>8021</v>
      </c>
    </row>
    <row r="12758" spans="1:1">
      <c r="A12758" s="149">
        <v>45586</v>
      </c>
    </row>
    <row r="12759" spans="1:1">
      <c r="A12759" s="149">
        <v>45586</v>
      </c>
    </row>
    <row r="12760" spans="1:1">
      <c r="A12760" s="74" t="s">
        <v>4607</v>
      </c>
    </row>
    <row r="12762" spans="1:1">
      <c r="A12762" s="74" t="s">
        <v>2724</v>
      </c>
    </row>
    <row r="12763" spans="1:1">
      <c r="A12763" s="74" t="s">
        <v>8022</v>
      </c>
    </row>
    <row r="12764" spans="1:1">
      <c r="A12764" s="74" t="s">
        <v>8023</v>
      </c>
    </row>
    <row r="12765" spans="1:1">
      <c r="A12765" s="74" t="s">
        <v>8024</v>
      </c>
    </row>
    <row r="12766" spans="1:1">
      <c r="A12766" s="149">
        <v>45586</v>
      </c>
    </row>
    <row r="12767" spans="1:1">
      <c r="A12767" s="149">
        <v>45586</v>
      </c>
    </row>
    <row r="12768" spans="1:1">
      <c r="A12768" s="74" t="s">
        <v>8025</v>
      </c>
    </row>
    <row r="12770" spans="1:1">
      <c r="A12770" s="74" t="s">
        <v>2724</v>
      </c>
    </row>
    <row r="12771" spans="1:1">
      <c r="A12771" s="74" t="s">
        <v>8026</v>
      </c>
    </row>
    <row r="12772" spans="1:1">
      <c r="A12772" s="74" t="s">
        <v>8027</v>
      </c>
    </row>
    <row r="12773" spans="1:1">
      <c r="A12773" s="74" t="s">
        <v>8028</v>
      </c>
    </row>
    <row r="12774" spans="1:1">
      <c r="A12774" s="149">
        <v>45586</v>
      </c>
    </row>
    <row r="12775" spans="1:1">
      <c r="A12775" s="149">
        <v>45586</v>
      </c>
    </row>
    <row r="12776" spans="1:1">
      <c r="A12776" s="74" t="s">
        <v>3054</v>
      </c>
    </row>
    <row r="12778" spans="1:1">
      <c r="A12778" s="74" t="s">
        <v>2724</v>
      </c>
    </row>
    <row r="12779" spans="1:1">
      <c r="A12779" s="74" t="s">
        <v>8029</v>
      </c>
    </row>
    <row r="12780" spans="1:1">
      <c r="A12780" s="74" t="s">
        <v>8030</v>
      </c>
    </row>
    <row r="12781" spans="1:1">
      <c r="A12781" s="74" t="s">
        <v>8031</v>
      </c>
    </row>
    <row r="12782" spans="1:1">
      <c r="A12782" s="149">
        <v>45586</v>
      </c>
    </row>
    <row r="12783" spans="1:1">
      <c r="A12783" s="149">
        <v>45586</v>
      </c>
    </row>
    <row r="12784" spans="1:1">
      <c r="A12784" s="74" t="s">
        <v>8032</v>
      </c>
    </row>
    <row r="12786" spans="1:1">
      <c r="A12786" s="74" t="s">
        <v>2724</v>
      </c>
    </row>
    <row r="12787" spans="1:1">
      <c r="A12787" s="74" t="s">
        <v>8033</v>
      </c>
    </row>
    <row r="12788" spans="1:1">
      <c r="A12788" s="74" t="s">
        <v>8034</v>
      </c>
    </row>
    <row r="12789" spans="1:1">
      <c r="A12789" s="74" t="s">
        <v>8035</v>
      </c>
    </row>
    <row r="12790" spans="1:1">
      <c r="A12790" s="149">
        <v>45586</v>
      </c>
    </row>
    <row r="12791" spans="1:1">
      <c r="A12791" s="149">
        <v>45586</v>
      </c>
    </row>
    <row r="12792" spans="1:1">
      <c r="A12792" s="74" t="s">
        <v>8036</v>
      </c>
    </row>
    <row r="12794" spans="1:1">
      <c r="A12794" s="74" t="s">
        <v>2724</v>
      </c>
    </row>
    <row r="12795" spans="1:1">
      <c r="A12795" s="74" t="s">
        <v>8037</v>
      </c>
    </row>
    <row r="12796" spans="1:1">
      <c r="A12796" s="74" t="s">
        <v>8038</v>
      </c>
    </row>
    <row r="12797" spans="1:1">
      <c r="A12797" s="74" t="s">
        <v>8039</v>
      </c>
    </row>
    <row r="12798" spans="1:1">
      <c r="A12798" s="149">
        <v>45586</v>
      </c>
    </row>
    <row r="12799" spans="1:1">
      <c r="A12799" s="149">
        <v>45586</v>
      </c>
    </row>
    <row r="12800" spans="1:1">
      <c r="A12800" s="74" t="s">
        <v>8040</v>
      </c>
    </row>
    <row r="12802" spans="1:1">
      <c r="A12802" s="74" t="s">
        <v>2724</v>
      </c>
    </row>
    <row r="12803" spans="1:1">
      <c r="A12803" s="74" t="s">
        <v>8041</v>
      </c>
    </row>
    <row r="12804" spans="1:1">
      <c r="A12804" s="74" t="s">
        <v>8042</v>
      </c>
    </row>
    <row r="12805" spans="1:1">
      <c r="A12805" s="74" t="s">
        <v>8043</v>
      </c>
    </row>
    <row r="12806" spans="1:1">
      <c r="A12806" s="149">
        <v>45586</v>
      </c>
    </row>
    <row r="12807" spans="1:1">
      <c r="A12807" s="149">
        <v>45586</v>
      </c>
    </row>
    <row r="12808" spans="1:1">
      <c r="A12808" s="74" t="s">
        <v>8044</v>
      </c>
    </row>
    <row r="12810" spans="1:1">
      <c r="A12810" s="74" t="s">
        <v>2724</v>
      </c>
    </row>
    <row r="12811" spans="1:1">
      <c r="A12811" s="74" t="s">
        <v>8045</v>
      </c>
    </row>
    <row r="12812" spans="1:1">
      <c r="A12812" s="74" t="s">
        <v>8046</v>
      </c>
    </row>
    <row r="12813" spans="1:1">
      <c r="A12813" s="74" t="s">
        <v>8047</v>
      </c>
    </row>
    <row r="12814" spans="1:1">
      <c r="A12814" s="149">
        <v>45586</v>
      </c>
    </row>
    <row r="12815" spans="1:1">
      <c r="A12815" s="149">
        <v>45586</v>
      </c>
    </row>
    <row r="12816" spans="1:1">
      <c r="A12816" s="74" t="s">
        <v>6787</v>
      </c>
    </row>
    <row r="12818" spans="1:1">
      <c r="A12818" s="74" t="s">
        <v>2724</v>
      </c>
    </row>
    <row r="12819" spans="1:1">
      <c r="A12819" s="74" t="s">
        <v>8048</v>
      </c>
    </row>
    <row r="12820" spans="1:1">
      <c r="A12820" s="74" t="s">
        <v>8049</v>
      </c>
    </row>
    <row r="12821" spans="1:1">
      <c r="A12821" s="74" t="s">
        <v>8050</v>
      </c>
    </row>
    <row r="12822" spans="1:1">
      <c r="A12822" s="149">
        <v>45586</v>
      </c>
    </row>
    <row r="12823" spans="1:1">
      <c r="A12823" s="149">
        <v>45586</v>
      </c>
    </row>
    <row r="12824" spans="1:1">
      <c r="A12824" s="74" t="s">
        <v>8051</v>
      </c>
    </row>
    <row r="12826" spans="1:1">
      <c r="A12826" s="74" t="s">
        <v>2724</v>
      </c>
    </row>
    <row r="12827" spans="1:1">
      <c r="A12827" s="74" t="s">
        <v>8052</v>
      </c>
    </row>
    <row r="12828" spans="1:1">
      <c r="A12828" s="74" t="s">
        <v>8053</v>
      </c>
    </row>
    <row r="12829" spans="1:1">
      <c r="A12829" s="74" t="s">
        <v>8054</v>
      </c>
    </row>
    <row r="12830" spans="1:1">
      <c r="A12830" s="149">
        <v>45586</v>
      </c>
    </row>
    <row r="12831" spans="1:1">
      <c r="A12831" s="149">
        <v>45586</v>
      </c>
    </row>
    <row r="12832" spans="1:1">
      <c r="A12832" s="74" t="s">
        <v>3597</v>
      </c>
    </row>
    <row r="12834" spans="1:1">
      <c r="A12834" s="74" t="s">
        <v>2724</v>
      </c>
    </row>
    <row r="12835" spans="1:1">
      <c r="A12835" s="74" t="s">
        <v>8055</v>
      </c>
    </row>
    <row r="12836" spans="1:1">
      <c r="A12836" s="74" t="s">
        <v>8056</v>
      </c>
    </row>
    <row r="12837" spans="1:1">
      <c r="A12837" s="74" t="s">
        <v>8057</v>
      </c>
    </row>
    <row r="12838" spans="1:1">
      <c r="A12838" s="149">
        <v>45586</v>
      </c>
    </row>
    <row r="12839" spans="1:1">
      <c r="A12839" s="149">
        <v>45586</v>
      </c>
    </row>
    <row r="12840" spans="1:1">
      <c r="A12840" s="74" t="s">
        <v>5149</v>
      </c>
    </row>
    <row r="12842" spans="1:1">
      <c r="A12842" s="74" t="s">
        <v>2724</v>
      </c>
    </row>
    <row r="12843" spans="1:1">
      <c r="A12843" s="74" t="s">
        <v>8058</v>
      </c>
    </row>
    <row r="12844" spans="1:1">
      <c r="A12844" s="74" t="s">
        <v>8059</v>
      </c>
    </row>
    <row r="12845" spans="1:1">
      <c r="A12845" s="74" t="s">
        <v>8060</v>
      </c>
    </row>
    <row r="12846" spans="1:1">
      <c r="A12846" s="149">
        <v>45586</v>
      </c>
    </row>
    <row r="12847" spans="1:1">
      <c r="A12847" s="149">
        <v>45586</v>
      </c>
    </row>
    <row r="12848" spans="1:1">
      <c r="A12848" s="74" t="s">
        <v>8061</v>
      </c>
    </row>
    <row r="12850" spans="1:1">
      <c r="A12850" s="74" t="s">
        <v>2724</v>
      </c>
    </row>
    <row r="12851" spans="1:1">
      <c r="A12851" s="74" t="s">
        <v>8062</v>
      </c>
    </row>
    <row r="12852" spans="1:1">
      <c r="A12852" s="74" t="s">
        <v>8063</v>
      </c>
    </row>
    <row r="12853" spans="1:1">
      <c r="A12853" s="74" t="s">
        <v>8064</v>
      </c>
    </row>
    <row r="12854" spans="1:1">
      <c r="A12854" s="149">
        <v>45586</v>
      </c>
    </row>
    <row r="12855" spans="1:1">
      <c r="A12855" s="149">
        <v>45586</v>
      </c>
    </row>
    <row r="12856" spans="1:1">
      <c r="A12856" s="74" t="s">
        <v>8065</v>
      </c>
    </row>
    <row r="12858" spans="1:1">
      <c r="A12858" s="74" t="s">
        <v>2724</v>
      </c>
    </row>
    <row r="12859" spans="1:1">
      <c r="A12859" s="74" t="s">
        <v>8066</v>
      </c>
    </row>
    <row r="12860" spans="1:1">
      <c r="A12860" s="74" t="s">
        <v>8067</v>
      </c>
    </row>
    <row r="12861" spans="1:1">
      <c r="A12861" s="74" t="s">
        <v>8068</v>
      </c>
    </row>
    <row r="12862" spans="1:1">
      <c r="A12862" s="149">
        <v>45586</v>
      </c>
    </row>
    <row r="12863" spans="1:1">
      <c r="A12863" s="149">
        <v>45586</v>
      </c>
    </row>
    <row r="12864" spans="1:1">
      <c r="A12864" s="74" t="s">
        <v>8069</v>
      </c>
    </row>
    <row r="12866" spans="1:1">
      <c r="A12866" s="74" t="s">
        <v>2724</v>
      </c>
    </row>
    <row r="12867" spans="1:1">
      <c r="A12867" s="74" t="s">
        <v>8070</v>
      </c>
    </row>
    <row r="12868" spans="1:1">
      <c r="A12868" s="74" t="s">
        <v>8071</v>
      </c>
    </row>
    <row r="12869" spans="1:1">
      <c r="A12869" s="74" t="s">
        <v>8072</v>
      </c>
    </row>
    <row r="12870" spans="1:1">
      <c r="A12870" s="149">
        <v>45586</v>
      </c>
    </row>
    <row r="12871" spans="1:1">
      <c r="A12871" s="149">
        <v>45586</v>
      </c>
    </row>
    <row r="12872" spans="1:1">
      <c r="A12872" s="74" t="s">
        <v>8073</v>
      </c>
    </row>
    <row r="12874" spans="1:1">
      <c r="A12874" s="74" t="s">
        <v>2724</v>
      </c>
    </row>
    <row r="12875" spans="1:1">
      <c r="A12875" s="74" t="s">
        <v>8074</v>
      </c>
    </row>
    <row r="12876" spans="1:1">
      <c r="A12876" s="74" t="s">
        <v>8075</v>
      </c>
    </row>
    <row r="12877" spans="1:1">
      <c r="A12877" s="74" t="s">
        <v>8076</v>
      </c>
    </row>
    <row r="12878" spans="1:1">
      <c r="A12878" s="149">
        <v>45586</v>
      </c>
    </row>
    <row r="12879" spans="1:1">
      <c r="A12879" s="149">
        <v>45586</v>
      </c>
    </row>
    <row r="12880" spans="1:1">
      <c r="A12880" s="74" t="s">
        <v>8077</v>
      </c>
    </row>
    <row r="12882" spans="1:1">
      <c r="A12882" s="74" t="s">
        <v>2724</v>
      </c>
    </row>
    <row r="12883" spans="1:1">
      <c r="A12883" s="74" t="s">
        <v>8078</v>
      </c>
    </row>
    <row r="12884" spans="1:1">
      <c r="A12884" s="74" t="s">
        <v>8079</v>
      </c>
    </row>
    <row r="12885" spans="1:1">
      <c r="A12885" s="74" t="s">
        <v>8080</v>
      </c>
    </row>
    <row r="12886" spans="1:1">
      <c r="A12886" s="149">
        <v>45586</v>
      </c>
    </row>
    <row r="12887" spans="1:1">
      <c r="A12887" s="149">
        <v>45586</v>
      </c>
    </row>
    <row r="12888" spans="1:1">
      <c r="A12888" s="74" t="s">
        <v>8081</v>
      </c>
    </row>
    <row r="12890" spans="1:1">
      <c r="A12890" s="74" t="s">
        <v>2724</v>
      </c>
    </row>
    <row r="12891" spans="1:1">
      <c r="A12891" s="74" t="s">
        <v>8082</v>
      </c>
    </row>
    <row r="12892" spans="1:1">
      <c r="A12892" s="74" t="s">
        <v>8083</v>
      </c>
    </row>
    <row r="12893" spans="1:1">
      <c r="A12893" s="74" t="s">
        <v>8083</v>
      </c>
    </row>
    <row r="12894" spans="1:1">
      <c r="A12894" s="149">
        <v>45586</v>
      </c>
    </row>
    <row r="12895" spans="1:1">
      <c r="A12895" s="149">
        <v>45586</v>
      </c>
    </row>
    <row r="12896" spans="1:1">
      <c r="A12896" s="74" t="s">
        <v>8084</v>
      </c>
    </row>
    <row r="12898" spans="1:1">
      <c r="A12898" s="74" t="s">
        <v>2724</v>
      </c>
    </row>
    <row r="12899" spans="1:1">
      <c r="A12899" s="74" t="s">
        <v>8085</v>
      </c>
    </row>
    <row r="12900" spans="1:1">
      <c r="A12900" s="74" t="s">
        <v>8086</v>
      </c>
    </row>
    <row r="12901" spans="1:1">
      <c r="A12901" s="74" t="s">
        <v>8087</v>
      </c>
    </row>
    <row r="12902" spans="1:1">
      <c r="A12902" s="149">
        <v>45586</v>
      </c>
    </row>
    <row r="12903" spans="1:1">
      <c r="A12903" s="149">
        <v>45586</v>
      </c>
    </row>
    <row r="12904" spans="1:1">
      <c r="A12904" s="74" t="s">
        <v>3314</v>
      </c>
    </row>
    <row r="12906" spans="1:1">
      <c r="A12906" s="74" t="s">
        <v>2724</v>
      </c>
    </row>
    <row r="12907" spans="1:1">
      <c r="A12907" s="74" t="s">
        <v>8088</v>
      </c>
    </row>
    <row r="12908" spans="1:1">
      <c r="A12908" s="74" t="s">
        <v>8089</v>
      </c>
    </row>
    <row r="12909" spans="1:1">
      <c r="A12909" s="74" t="s">
        <v>8089</v>
      </c>
    </row>
    <row r="12910" spans="1:1">
      <c r="A12910" s="149">
        <v>45586</v>
      </c>
    </row>
    <row r="12911" spans="1:1">
      <c r="A12911" s="149">
        <v>45586</v>
      </c>
    </row>
    <row r="12912" spans="1:1">
      <c r="A12912" s="74" t="s">
        <v>8090</v>
      </c>
    </row>
    <row r="12914" spans="1:1">
      <c r="A12914" s="74" t="s">
        <v>2724</v>
      </c>
    </row>
    <row r="12915" spans="1:1">
      <c r="A12915" s="74" t="s">
        <v>8091</v>
      </c>
    </row>
    <row r="12916" spans="1:1">
      <c r="A12916" s="74" t="s">
        <v>8092</v>
      </c>
    </row>
    <row r="12917" spans="1:1">
      <c r="A12917" s="74" t="s">
        <v>8092</v>
      </c>
    </row>
    <row r="12918" spans="1:1">
      <c r="A12918" s="149">
        <v>45586</v>
      </c>
    </row>
    <row r="12919" spans="1:1">
      <c r="A12919" s="149">
        <v>45586</v>
      </c>
    </row>
    <row r="12920" spans="1:1">
      <c r="A12920" s="74" t="s">
        <v>8093</v>
      </c>
    </row>
    <row r="12922" spans="1:1">
      <c r="A12922" s="74" t="s">
        <v>2724</v>
      </c>
    </row>
    <row r="12923" spans="1:1">
      <c r="A12923" s="74" t="s">
        <v>8094</v>
      </c>
    </row>
    <row r="12924" spans="1:1">
      <c r="A12924" s="74" t="s">
        <v>8095</v>
      </c>
    </row>
    <row r="12925" spans="1:1">
      <c r="A12925" s="74" t="s">
        <v>8096</v>
      </c>
    </row>
    <row r="12926" spans="1:1">
      <c r="A12926" s="149">
        <v>45586</v>
      </c>
    </row>
    <row r="12927" spans="1:1">
      <c r="A12927" s="149">
        <v>45586</v>
      </c>
    </row>
    <row r="12928" spans="1:1">
      <c r="A12928" s="74" t="s">
        <v>8097</v>
      </c>
    </row>
    <row r="12930" spans="1:1">
      <c r="A12930" s="74" t="s">
        <v>2724</v>
      </c>
    </row>
    <row r="12931" spans="1:1">
      <c r="A12931" s="74" t="s">
        <v>8098</v>
      </c>
    </row>
    <row r="12932" spans="1:1">
      <c r="A12932" s="74" t="s">
        <v>8099</v>
      </c>
    </row>
    <row r="12933" spans="1:1">
      <c r="A12933" s="74" t="s">
        <v>8100</v>
      </c>
    </row>
    <row r="12934" spans="1:1">
      <c r="A12934" s="149">
        <v>45586</v>
      </c>
    </row>
    <row r="12935" spans="1:1">
      <c r="A12935" s="149">
        <v>45586</v>
      </c>
    </row>
    <row r="12936" spans="1:1">
      <c r="A12936" s="74" t="s">
        <v>8101</v>
      </c>
    </row>
    <row r="12938" spans="1:1">
      <c r="A12938" s="74" t="s">
        <v>2724</v>
      </c>
    </row>
    <row r="12939" spans="1:1">
      <c r="A12939" s="74" t="s">
        <v>8102</v>
      </c>
    </row>
    <row r="12940" spans="1:1">
      <c r="A12940" s="74" t="s">
        <v>8103</v>
      </c>
    </row>
    <row r="12941" spans="1:1">
      <c r="A12941" s="74" t="s">
        <v>8104</v>
      </c>
    </row>
    <row r="12942" spans="1:1">
      <c r="A12942" s="149">
        <v>45586</v>
      </c>
    </row>
    <row r="12943" spans="1:1">
      <c r="A12943" s="149">
        <v>45586</v>
      </c>
    </row>
    <row r="12944" spans="1:1">
      <c r="A12944" s="74" t="s">
        <v>8105</v>
      </c>
    </row>
    <row r="12946" spans="1:1">
      <c r="A12946" s="74" t="s">
        <v>2724</v>
      </c>
    </row>
    <row r="12947" spans="1:1">
      <c r="A12947" s="74" t="s">
        <v>8106</v>
      </c>
    </row>
    <row r="12948" spans="1:1">
      <c r="A12948" s="74" t="s">
        <v>8107</v>
      </c>
    </row>
    <row r="12949" spans="1:1">
      <c r="A12949" s="74" t="s">
        <v>8108</v>
      </c>
    </row>
    <row r="12950" spans="1:1">
      <c r="A12950" s="149">
        <v>45586</v>
      </c>
    </row>
    <row r="12951" spans="1:1">
      <c r="A12951" s="149">
        <v>45586</v>
      </c>
    </row>
    <row r="12952" spans="1:1">
      <c r="A12952" s="74" t="s">
        <v>3890</v>
      </c>
    </row>
    <row r="12954" spans="1:1">
      <c r="A12954" s="74" t="s">
        <v>2724</v>
      </c>
    </row>
    <row r="12955" spans="1:1">
      <c r="A12955" s="74" t="s">
        <v>8109</v>
      </c>
    </row>
    <row r="12956" spans="1:1">
      <c r="A12956" s="74" t="s">
        <v>8110</v>
      </c>
    </row>
    <row r="12957" spans="1:1">
      <c r="A12957" s="74" t="s">
        <v>8111</v>
      </c>
    </row>
    <row r="12958" spans="1:1">
      <c r="A12958" s="149">
        <v>45586</v>
      </c>
    </row>
    <row r="12959" spans="1:1">
      <c r="A12959" s="149">
        <v>45586</v>
      </c>
    </row>
    <row r="12960" spans="1:1">
      <c r="A12960" s="74" t="s">
        <v>8112</v>
      </c>
    </row>
    <row r="12962" spans="1:1">
      <c r="A12962" s="74" t="s">
        <v>2724</v>
      </c>
    </row>
    <row r="12963" spans="1:1">
      <c r="A12963" s="74" t="s">
        <v>8113</v>
      </c>
    </row>
    <row r="12964" spans="1:1">
      <c r="A12964" s="74" t="s">
        <v>8114</v>
      </c>
    </row>
    <row r="12966" spans="1:1">
      <c r="A12966" s="74" t="s">
        <v>8114</v>
      </c>
    </row>
    <row r="12967" spans="1:1">
      <c r="A12967" s="149">
        <v>45583</v>
      </c>
    </row>
    <row r="12968" spans="1:1">
      <c r="A12968" s="149">
        <v>45583</v>
      </c>
    </row>
    <row r="12969" spans="1:1">
      <c r="A12969" s="74" t="s">
        <v>8115</v>
      </c>
    </row>
    <row r="12971" spans="1:1">
      <c r="A12971" s="74" t="s">
        <v>2724</v>
      </c>
    </row>
    <row r="12972" spans="1:1">
      <c r="A12972" s="74" t="s">
        <v>8116</v>
      </c>
    </row>
    <row r="12973" spans="1:1">
      <c r="A12973" s="74" t="s">
        <v>8117</v>
      </c>
    </row>
    <row r="12974" spans="1:1">
      <c r="A12974" s="74" t="s">
        <v>8118</v>
      </c>
    </row>
    <row r="12975" spans="1:1">
      <c r="A12975" s="149">
        <v>45583</v>
      </c>
    </row>
    <row r="12976" spans="1:1">
      <c r="A12976" s="149">
        <v>45583</v>
      </c>
    </row>
    <row r="12977" spans="1:1">
      <c r="A12977" s="74" t="s">
        <v>8119</v>
      </c>
    </row>
    <row r="12979" spans="1:1">
      <c r="A12979" s="74" t="s">
        <v>2724</v>
      </c>
    </row>
    <row r="12980" spans="1:1">
      <c r="A12980" s="74" t="s">
        <v>8120</v>
      </c>
    </row>
    <row r="12981" spans="1:1">
      <c r="A12981" s="74" t="s">
        <v>8121</v>
      </c>
    </row>
    <row r="12982" spans="1:1">
      <c r="A12982" s="74" t="s">
        <v>8122</v>
      </c>
    </row>
    <row r="12983" spans="1:1">
      <c r="A12983" s="149">
        <v>45581</v>
      </c>
    </row>
    <row r="12984" spans="1:1">
      <c r="A12984" s="149">
        <v>45581</v>
      </c>
    </row>
    <row r="12985" spans="1:1">
      <c r="A12985" s="74" t="s">
        <v>8123</v>
      </c>
    </row>
    <row r="12987" spans="1:1">
      <c r="A12987" s="74" t="s">
        <v>2724</v>
      </c>
    </row>
    <row r="12988" spans="1:1">
      <c r="A12988" s="74" t="s">
        <v>8124</v>
      </c>
    </row>
    <row r="12989" spans="1:1">
      <c r="A12989" s="74" t="s">
        <v>8125</v>
      </c>
    </row>
    <row r="12990" spans="1:1">
      <c r="A12990" s="74" t="s">
        <v>8125</v>
      </c>
    </row>
    <row r="12991" spans="1:1">
      <c r="A12991" s="149">
        <v>45581</v>
      </c>
    </row>
    <row r="12992" spans="1:1">
      <c r="A12992" s="149">
        <v>45581</v>
      </c>
    </row>
    <row r="12993" spans="1:1">
      <c r="A12993" s="74" t="s">
        <v>8126</v>
      </c>
    </row>
    <row r="12995" spans="1:1">
      <c r="A12995" s="74" t="s">
        <v>2724</v>
      </c>
    </row>
    <row r="12996" spans="1:1">
      <c r="A12996" s="74" t="s">
        <v>8127</v>
      </c>
    </row>
    <row r="12997" spans="1:1">
      <c r="A12997" s="74" t="s">
        <v>8128</v>
      </c>
    </row>
    <row r="12998" spans="1:1">
      <c r="A12998" s="74" t="s">
        <v>8129</v>
      </c>
    </row>
    <row r="12999" spans="1:1">
      <c r="A12999" s="149">
        <v>45581</v>
      </c>
    </row>
    <row r="13000" spans="1:1">
      <c r="A13000" s="149">
        <v>45581</v>
      </c>
    </row>
    <row r="13001" spans="1:1">
      <c r="A13001" s="74" t="s">
        <v>8130</v>
      </c>
    </row>
    <row r="13003" spans="1:1">
      <c r="A13003" s="74" t="s">
        <v>2724</v>
      </c>
    </row>
    <row r="13004" spans="1:1">
      <c r="A13004" s="74" t="s">
        <v>8131</v>
      </c>
    </row>
    <row r="13005" spans="1:1">
      <c r="A13005" s="74" t="s">
        <v>8132</v>
      </c>
    </row>
    <row r="13006" spans="1:1">
      <c r="A13006" s="74" t="s">
        <v>8133</v>
      </c>
    </row>
    <row r="13007" spans="1:1">
      <c r="A13007" s="149">
        <v>45581</v>
      </c>
    </row>
    <row r="13008" spans="1:1">
      <c r="A13008" s="149">
        <v>45581</v>
      </c>
    </row>
    <row r="13009" spans="1:1">
      <c r="A13009" s="74" t="s">
        <v>3294</v>
      </c>
    </row>
    <row r="13011" spans="1:1">
      <c r="A13011" s="74" t="s">
        <v>2724</v>
      </c>
    </row>
    <row r="13012" spans="1:1">
      <c r="A13012" s="74" t="s">
        <v>8134</v>
      </c>
    </row>
    <row r="13013" spans="1:1">
      <c r="A13013" s="74" t="s">
        <v>8135</v>
      </c>
    </row>
    <row r="13014" spans="1:1">
      <c r="A13014" s="74" t="s">
        <v>8136</v>
      </c>
    </row>
    <row r="13015" spans="1:1">
      <c r="A13015" s="149">
        <v>45581</v>
      </c>
    </row>
    <row r="13016" spans="1:1">
      <c r="A13016" s="149">
        <v>45581</v>
      </c>
    </row>
    <row r="13017" spans="1:1">
      <c r="A13017" s="74" t="s">
        <v>8137</v>
      </c>
    </row>
    <row r="13019" spans="1:1">
      <c r="A13019" s="74" t="s">
        <v>2724</v>
      </c>
    </row>
    <row r="13020" spans="1:1">
      <c r="A13020" s="74" t="s">
        <v>8138</v>
      </c>
    </row>
    <row r="13021" spans="1:1">
      <c r="A13021" s="74" t="s">
        <v>8139</v>
      </c>
    </row>
    <row r="13022" spans="1:1">
      <c r="A13022" s="74" t="s">
        <v>8140</v>
      </c>
    </row>
    <row r="13023" spans="1:1">
      <c r="A13023" s="149">
        <v>45581</v>
      </c>
    </row>
    <row r="13024" spans="1:1">
      <c r="A13024" s="149">
        <v>45581</v>
      </c>
    </row>
    <row r="13025" spans="1:1">
      <c r="A13025" s="74" t="s">
        <v>8141</v>
      </c>
    </row>
    <row r="13027" spans="1:1">
      <c r="A13027" s="74" t="s">
        <v>2724</v>
      </c>
    </row>
    <row r="13028" spans="1:1">
      <c r="A13028" s="74" t="s">
        <v>8142</v>
      </c>
    </row>
    <row r="13029" spans="1:1">
      <c r="A13029" s="74" t="s">
        <v>8143</v>
      </c>
    </row>
    <row r="13030" spans="1:1">
      <c r="A13030" s="74" t="s">
        <v>8144</v>
      </c>
    </row>
    <row r="13031" spans="1:1">
      <c r="A13031" s="149">
        <v>45581</v>
      </c>
    </row>
    <row r="13032" spans="1:1">
      <c r="A13032" s="149">
        <v>45581</v>
      </c>
    </row>
    <row r="13033" spans="1:1">
      <c r="A13033" s="74" t="s">
        <v>6039</v>
      </c>
    </row>
    <row r="13035" spans="1:1">
      <c r="A13035" s="74" t="s">
        <v>2724</v>
      </c>
    </row>
    <row r="13036" spans="1:1">
      <c r="A13036" s="74" t="s">
        <v>8145</v>
      </c>
    </row>
    <row r="13037" spans="1:1">
      <c r="A13037" s="74" t="s">
        <v>8146</v>
      </c>
    </row>
    <row r="13038" spans="1:1">
      <c r="A13038" s="74" t="s">
        <v>8147</v>
      </c>
    </row>
    <row r="13039" spans="1:1">
      <c r="A13039" s="149">
        <v>45581</v>
      </c>
    </row>
    <row r="13040" spans="1:1">
      <c r="A13040" s="149">
        <v>45581</v>
      </c>
    </row>
    <row r="13041" spans="1:1">
      <c r="A13041" s="74" t="s">
        <v>5555</v>
      </c>
    </row>
    <row r="13043" spans="1:1">
      <c r="A13043" s="74" t="s">
        <v>2724</v>
      </c>
    </row>
    <row r="13044" spans="1:1">
      <c r="A13044" s="74" t="s">
        <v>8148</v>
      </c>
    </row>
    <row r="13045" spans="1:1">
      <c r="A13045" s="74" t="s">
        <v>8149</v>
      </c>
    </row>
    <row r="13046" spans="1:1">
      <c r="A13046" s="74" t="s">
        <v>8150</v>
      </c>
    </row>
    <row r="13047" spans="1:1">
      <c r="A13047" s="149">
        <v>45581</v>
      </c>
    </row>
    <row r="13048" spans="1:1">
      <c r="A13048" s="149">
        <v>45581</v>
      </c>
    </row>
    <row r="13049" spans="1:1">
      <c r="A13049" s="74" t="s">
        <v>4350</v>
      </c>
    </row>
    <row r="13051" spans="1:1">
      <c r="A13051" s="74" t="s">
        <v>2724</v>
      </c>
    </row>
    <row r="13052" spans="1:1">
      <c r="A13052" s="74" t="s">
        <v>8151</v>
      </c>
    </row>
    <row r="13053" spans="1:1">
      <c r="A13053" s="74" t="s">
        <v>8152</v>
      </c>
    </row>
    <row r="13054" spans="1:1">
      <c r="A13054" s="74" t="s">
        <v>8152</v>
      </c>
    </row>
    <row r="13055" spans="1:1">
      <c r="A13055" s="149">
        <v>45581</v>
      </c>
    </row>
    <row r="13056" spans="1:1">
      <c r="A13056" s="149">
        <v>45581</v>
      </c>
    </row>
    <row r="13057" spans="1:1">
      <c r="A13057" s="74" t="s">
        <v>8153</v>
      </c>
    </row>
    <row r="13059" spans="1:1">
      <c r="A13059" s="74" t="s">
        <v>2724</v>
      </c>
    </row>
    <row r="13060" spans="1:1">
      <c r="A13060" s="74" t="s">
        <v>8154</v>
      </c>
    </row>
    <row r="13061" spans="1:1">
      <c r="A13061" s="74" t="s">
        <v>8155</v>
      </c>
    </row>
    <row r="13062" spans="1:1">
      <c r="A13062" s="74" t="s">
        <v>8156</v>
      </c>
    </row>
    <row r="13063" spans="1:1">
      <c r="A13063" s="149">
        <v>45581</v>
      </c>
    </row>
    <row r="13064" spans="1:1">
      <c r="A13064" s="149">
        <v>45581</v>
      </c>
    </row>
    <row r="13065" spans="1:1">
      <c r="A13065" s="74" t="s">
        <v>4965</v>
      </c>
    </row>
    <row r="13067" spans="1:1">
      <c r="A13067" s="74" t="s">
        <v>2724</v>
      </c>
    </row>
    <row r="13068" spans="1:1">
      <c r="A13068" s="74" t="s">
        <v>8157</v>
      </c>
    </row>
    <row r="13069" spans="1:1">
      <c r="A13069" s="74" t="s">
        <v>8158</v>
      </c>
    </row>
    <row r="13070" spans="1:1">
      <c r="A13070" s="74" t="s">
        <v>8159</v>
      </c>
    </row>
    <row r="13071" spans="1:1">
      <c r="A13071" s="149">
        <v>45581</v>
      </c>
    </row>
    <row r="13072" spans="1:1">
      <c r="A13072" s="149">
        <v>45581</v>
      </c>
    </row>
    <row r="13073" spans="1:1">
      <c r="A13073" s="74" t="s">
        <v>8160</v>
      </c>
    </row>
    <row r="13075" spans="1:1">
      <c r="A13075" s="74" t="s">
        <v>2724</v>
      </c>
    </row>
    <row r="13076" spans="1:1">
      <c r="A13076" s="74" t="s">
        <v>8161</v>
      </c>
    </row>
    <row r="13077" spans="1:1">
      <c r="A13077" s="74" t="s">
        <v>8162</v>
      </c>
    </row>
    <row r="13078" spans="1:1">
      <c r="A13078" s="74" t="s">
        <v>8163</v>
      </c>
    </row>
    <row r="13079" spans="1:1">
      <c r="A13079" s="149">
        <v>45581</v>
      </c>
    </row>
    <row r="13080" spans="1:1">
      <c r="A13080" s="149">
        <v>45581</v>
      </c>
    </row>
    <row r="13081" spans="1:1">
      <c r="A13081" s="74" t="s">
        <v>8164</v>
      </c>
    </row>
    <row r="13083" spans="1:1">
      <c r="A13083" s="74" t="s">
        <v>2724</v>
      </c>
    </row>
    <row r="13084" spans="1:1">
      <c r="A13084" s="74" t="s">
        <v>8165</v>
      </c>
    </row>
    <row r="13085" spans="1:1">
      <c r="A13085" s="74" t="s">
        <v>8166</v>
      </c>
    </row>
    <row r="13086" spans="1:1">
      <c r="A13086" s="74" t="s">
        <v>8167</v>
      </c>
    </row>
    <row r="13087" spans="1:1">
      <c r="A13087" s="149">
        <v>45581</v>
      </c>
    </row>
    <row r="13088" spans="1:1">
      <c r="A13088" s="149">
        <v>45581</v>
      </c>
    </row>
    <row r="13089" spans="1:1">
      <c r="A13089" s="74" t="s">
        <v>8168</v>
      </c>
    </row>
    <row r="13091" spans="1:1">
      <c r="A13091" s="74" t="s">
        <v>2724</v>
      </c>
    </row>
    <row r="13092" spans="1:1">
      <c r="A13092" s="74" t="s">
        <v>8169</v>
      </c>
    </row>
    <row r="13093" spans="1:1">
      <c r="A13093" s="74" t="s">
        <v>8170</v>
      </c>
    </row>
    <row r="13094" spans="1:1">
      <c r="A13094" s="74" t="s">
        <v>8171</v>
      </c>
    </row>
    <row r="13095" spans="1:1">
      <c r="A13095" s="149">
        <v>45581</v>
      </c>
    </row>
    <row r="13096" spans="1:1">
      <c r="A13096" s="149">
        <v>45581</v>
      </c>
    </row>
    <row r="13097" spans="1:1">
      <c r="A13097" s="74" t="s">
        <v>7775</v>
      </c>
    </row>
    <row r="13099" spans="1:1">
      <c r="A13099" s="74" t="s">
        <v>2724</v>
      </c>
    </row>
    <row r="13100" spans="1:1">
      <c r="A13100" s="74" t="s">
        <v>8172</v>
      </c>
    </row>
    <row r="13101" spans="1:1">
      <c r="A13101" s="74" t="s">
        <v>8173</v>
      </c>
    </row>
    <row r="13102" spans="1:1">
      <c r="A13102" s="74" t="s">
        <v>8173</v>
      </c>
    </row>
    <row r="13103" spans="1:1">
      <c r="A13103" s="149">
        <v>45581</v>
      </c>
    </row>
    <row r="13104" spans="1:1">
      <c r="A13104" s="149">
        <v>45581</v>
      </c>
    </row>
    <row r="13105" spans="1:1">
      <c r="A13105" s="74" t="s">
        <v>8174</v>
      </c>
    </row>
    <row r="13107" spans="1:1">
      <c r="A13107" s="74" t="s">
        <v>2724</v>
      </c>
    </row>
    <row r="13108" spans="1:1">
      <c r="A13108" s="74" t="s">
        <v>8175</v>
      </c>
    </row>
    <row r="13109" spans="1:1">
      <c r="A13109" s="74" t="s">
        <v>8176</v>
      </c>
    </row>
    <row r="13110" spans="1:1">
      <c r="A13110" s="74" t="s">
        <v>8176</v>
      </c>
    </row>
    <row r="13111" spans="1:1">
      <c r="A13111" s="149">
        <v>45581</v>
      </c>
    </row>
    <row r="13112" spans="1:1">
      <c r="A13112" s="149">
        <v>45581</v>
      </c>
    </row>
    <row r="13113" spans="1:1">
      <c r="A13113" s="74" t="s">
        <v>8177</v>
      </c>
    </row>
    <row r="13115" spans="1:1">
      <c r="A13115" s="74" t="s">
        <v>2724</v>
      </c>
    </row>
    <row r="13116" spans="1:1">
      <c r="A13116" s="74" t="s">
        <v>8178</v>
      </c>
    </row>
    <row r="13117" spans="1:1">
      <c r="A13117" s="74" t="s">
        <v>8179</v>
      </c>
    </row>
    <row r="13118" spans="1:1">
      <c r="A13118" s="74" t="s">
        <v>8180</v>
      </c>
    </row>
    <row r="13119" spans="1:1">
      <c r="A13119" s="149">
        <v>45581</v>
      </c>
    </row>
    <row r="13120" spans="1:1">
      <c r="A13120" s="149">
        <v>45581</v>
      </c>
    </row>
    <row r="13121" spans="1:1">
      <c r="A13121" s="74" t="s">
        <v>8181</v>
      </c>
    </row>
    <row r="13123" spans="1:1">
      <c r="A13123" s="74" t="s">
        <v>2724</v>
      </c>
    </row>
    <row r="13124" spans="1:1">
      <c r="A13124" s="74" t="s">
        <v>8182</v>
      </c>
    </row>
    <row r="13125" spans="1:1">
      <c r="A13125" s="74" t="s">
        <v>8183</v>
      </c>
    </row>
    <row r="13126" spans="1:1">
      <c r="A13126" s="74" t="s">
        <v>8184</v>
      </c>
    </row>
    <row r="13127" spans="1:1">
      <c r="A13127" s="149">
        <v>45581</v>
      </c>
    </row>
    <row r="13128" spans="1:1">
      <c r="A13128" s="149">
        <v>45581</v>
      </c>
    </row>
    <row r="13129" spans="1:1">
      <c r="A13129" s="74" t="s">
        <v>8185</v>
      </c>
    </row>
    <row r="13131" spans="1:1">
      <c r="A13131" s="74" t="s">
        <v>2724</v>
      </c>
    </row>
    <row r="13132" spans="1:1">
      <c r="A13132" s="74" t="s">
        <v>8186</v>
      </c>
    </row>
    <row r="13133" spans="1:1">
      <c r="A13133" s="74" t="s">
        <v>8187</v>
      </c>
    </row>
    <row r="13134" spans="1:1">
      <c r="A13134" s="74" t="s">
        <v>8188</v>
      </c>
    </row>
    <row r="13135" spans="1:1">
      <c r="A13135" s="149">
        <v>45581</v>
      </c>
    </row>
    <row r="13136" spans="1:1">
      <c r="A13136" s="149">
        <v>45581</v>
      </c>
    </row>
    <row r="13137" spans="1:1">
      <c r="A13137" s="74" t="s">
        <v>8189</v>
      </c>
    </row>
    <row r="13139" spans="1:1">
      <c r="A13139" s="74" t="s">
        <v>2724</v>
      </c>
    </row>
    <row r="13140" spans="1:1">
      <c r="A13140" s="74" t="s">
        <v>8190</v>
      </c>
    </row>
    <row r="13141" spans="1:1">
      <c r="A13141" s="74" t="s">
        <v>8191</v>
      </c>
    </row>
    <row r="13142" spans="1:1">
      <c r="A13142" s="74" t="s">
        <v>8192</v>
      </c>
    </row>
    <row r="13143" spans="1:1">
      <c r="A13143" s="149">
        <v>45581</v>
      </c>
    </row>
    <row r="13144" spans="1:1">
      <c r="A13144" s="149">
        <v>45581</v>
      </c>
    </row>
    <row r="13145" spans="1:1">
      <c r="A13145" s="74" t="s">
        <v>8193</v>
      </c>
    </row>
    <row r="13147" spans="1:1">
      <c r="A13147" s="74" t="s">
        <v>2724</v>
      </c>
    </row>
    <row r="13148" spans="1:1">
      <c r="A13148" s="74" t="s">
        <v>8194</v>
      </c>
    </row>
    <row r="13149" spans="1:1">
      <c r="A13149" s="74" t="s">
        <v>8195</v>
      </c>
    </row>
    <row r="13150" spans="1:1">
      <c r="A13150" s="74" t="s">
        <v>8196</v>
      </c>
    </row>
    <row r="13151" spans="1:1">
      <c r="A13151" s="149">
        <v>45581</v>
      </c>
    </row>
    <row r="13152" spans="1:1">
      <c r="A13152" s="149">
        <v>45581</v>
      </c>
    </row>
    <row r="13153" spans="1:1">
      <c r="A13153" s="74" t="s">
        <v>2895</v>
      </c>
    </row>
    <row r="13155" spans="1:1">
      <c r="A13155" s="74" t="s">
        <v>2724</v>
      </c>
    </row>
    <row r="13156" spans="1:1">
      <c r="A13156" s="74" t="s">
        <v>8197</v>
      </c>
    </row>
    <row r="13157" spans="1:1">
      <c r="A13157" s="74" t="s">
        <v>8198</v>
      </c>
    </row>
    <row r="13158" spans="1:1">
      <c r="A13158" s="74" t="s">
        <v>8199</v>
      </c>
    </row>
    <row r="13159" spans="1:1">
      <c r="A13159" s="149">
        <v>45581</v>
      </c>
    </row>
    <row r="13160" spans="1:1">
      <c r="A13160" s="149">
        <v>45581</v>
      </c>
    </row>
    <row r="13161" spans="1:1">
      <c r="A13161" s="74" t="s">
        <v>2800</v>
      </c>
    </row>
    <row r="13163" spans="1:1">
      <c r="A13163" s="74" t="s">
        <v>2724</v>
      </c>
    </row>
    <row r="13164" spans="1:1">
      <c r="A13164" s="74" t="s">
        <v>8200</v>
      </c>
    </row>
    <row r="13165" spans="1:1">
      <c r="A13165" s="74" t="s">
        <v>8201</v>
      </c>
    </row>
    <row r="13166" spans="1:1">
      <c r="A13166" s="74" t="s">
        <v>8202</v>
      </c>
    </row>
    <row r="13167" spans="1:1">
      <c r="A13167" s="149">
        <v>45581</v>
      </c>
    </row>
    <row r="13168" spans="1:1">
      <c r="A13168" s="149">
        <v>45581</v>
      </c>
    </row>
    <row r="13169" spans="1:1">
      <c r="A13169" s="74" t="s">
        <v>4310</v>
      </c>
    </row>
    <row r="13171" spans="1:1">
      <c r="A13171" s="74" t="s">
        <v>2724</v>
      </c>
    </row>
    <row r="13172" spans="1:1">
      <c r="A13172" s="74" t="s">
        <v>8203</v>
      </c>
    </row>
    <row r="13173" spans="1:1">
      <c r="A13173" s="74" t="s">
        <v>8204</v>
      </c>
    </row>
    <row r="13174" spans="1:1">
      <c r="A13174" s="74" t="s">
        <v>8205</v>
      </c>
    </row>
    <row r="13175" spans="1:1">
      <c r="A13175" s="149">
        <v>45581</v>
      </c>
    </row>
    <row r="13176" spans="1:1">
      <c r="A13176" s="149">
        <v>45581</v>
      </c>
    </row>
    <row r="13177" spans="1:1">
      <c r="A13177" s="74" t="s">
        <v>8206</v>
      </c>
    </row>
    <row r="13179" spans="1:1">
      <c r="A13179" s="74" t="s">
        <v>2724</v>
      </c>
    </row>
    <row r="13180" spans="1:1">
      <c r="A13180" s="74" t="s">
        <v>8207</v>
      </c>
    </row>
    <row r="13181" spans="1:1">
      <c r="A13181" s="74" t="s">
        <v>8208</v>
      </c>
    </row>
    <row r="13182" spans="1:1">
      <c r="A13182" s="74" t="s">
        <v>8209</v>
      </c>
    </row>
    <row r="13183" spans="1:1">
      <c r="A13183" s="149">
        <v>45581</v>
      </c>
    </row>
    <row r="13184" spans="1:1">
      <c r="A13184" s="149">
        <v>45581</v>
      </c>
    </row>
    <row r="13185" spans="1:1">
      <c r="A13185" s="74" t="s">
        <v>3759</v>
      </c>
    </row>
    <row r="13187" spans="1:1">
      <c r="A13187" s="74" t="s">
        <v>2724</v>
      </c>
    </row>
    <row r="13188" spans="1:1">
      <c r="A13188" s="74" t="s">
        <v>8210</v>
      </c>
    </row>
    <row r="13189" spans="1:1">
      <c r="A13189" s="74" t="s">
        <v>8211</v>
      </c>
    </row>
    <row r="13190" spans="1:1">
      <c r="A13190" s="74" t="s">
        <v>8212</v>
      </c>
    </row>
    <row r="13191" spans="1:1">
      <c r="A13191" s="149">
        <v>45581</v>
      </c>
    </row>
    <row r="13192" spans="1:1">
      <c r="A13192" s="149">
        <v>45581</v>
      </c>
    </row>
    <row r="13193" spans="1:1">
      <c r="A13193" s="74" t="s">
        <v>8213</v>
      </c>
    </row>
    <row r="13195" spans="1:1">
      <c r="A13195" s="74" t="s">
        <v>2724</v>
      </c>
    </row>
    <row r="13196" spans="1:1">
      <c r="A13196" s="74" t="s">
        <v>8214</v>
      </c>
    </row>
    <row r="13197" spans="1:1">
      <c r="A13197" s="74" t="s">
        <v>8215</v>
      </c>
    </row>
    <row r="13198" spans="1:1">
      <c r="A13198" s="74" t="s">
        <v>8216</v>
      </c>
    </row>
    <row r="13199" spans="1:1">
      <c r="A13199" s="149">
        <v>45581</v>
      </c>
    </row>
    <row r="13200" spans="1:1">
      <c r="A13200" s="149">
        <v>45581</v>
      </c>
    </row>
    <row r="13201" spans="1:1">
      <c r="A13201" s="74" t="s">
        <v>5662</v>
      </c>
    </row>
    <row r="13203" spans="1:1">
      <c r="A13203" s="74" t="s">
        <v>2724</v>
      </c>
    </row>
    <row r="13204" spans="1:1">
      <c r="A13204" s="74" t="s">
        <v>8217</v>
      </c>
    </row>
    <row r="13205" spans="1:1">
      <c r="A13205" s="74" t="s">
        <v>8218</v>
      </c>
    </row>
    <row r="13206" spans="1:1">
      <c r="A13206" s="74" t="s">
        <v>8219</v>
      </c>
    </row>
    <row r="13207" spans="1:1">
      <c r="A13207" s="149">
        <v>45581</v>
      </c>
    </row>
    <row r="13208" spans="1:1">
      <c r="A13208" s="149">
        <v>45581</v>
      </c>
    </row>
    <row r="13209" spans="1:1">
      <c r="A13209" s="74" t="s">
        <v>7482</v>
      </c>
    </row>
    <row r="13211" spans="1:1">
      <c r="A13211" s="74" t="s">
        <v>2724</v>
      </c>
    </row>
    <row r="13212" spans="1:1">
      <c r="A13212" s="74" t="s">
        <v>8220</v>
      </c>
    </row>
    <row r="13213" spans="1:1">
      <c r="A13213" s="74" t="s">
        <v>8221</v>
      </c>
    </row>
    <row r="13214" spans="1:1">
      <c r="A13214" s="74" t="s">
        <v>8222</v>
      </c>
    </row>
    <row r="13215" spans="1:1">
      <c r="A13215" s="149">
        <v>45581</v>
      </c>
    </row>
    <row r="13216" spans="1:1">
      <c r="A13216" s="149">
        <v>45581</v>
      </c>
    </row>
    <row r="13217" spans="1:1">
      <c r="A13217" s="74" t="s">
        <v>8223</v>
      </c>
    </row>
    <row r="13219" spans="1:1">
      <c r="A13219" s="74" t="s">
        <v>2724</v>
      </c>
    </row>
    <row r="13220" spans="1:1">
      <c r="A13220" s="74" t="s">
        <v>8224</v>
      </c>
    </row>
    <row r="13221" spans="1:1">
      <c r="A13221" s="74" t="s">
        <v>8225</v>
      </c>
    </row>
    <row r="13222" spans="1:1">
      <c r="A13222" s="74" t="s">
        <v>8226</v>
      </c>
    </row>
    <row r="13223" spans="1:1">
      <c r="A13223" s="149">
        <v>45581</v>
      </c>
    </row>
    <row r="13224" spans="1:1">
      <c r="A13224" s="149">
        <v>45581</v>
      </c>
    </row>
    <row r="13225" spans="1:1">
      <c r="A13225" s="74" t="s">
        <v>8227</v>
      </c>
    </row>
    <row r="13227" spans="1:1">
      <c r="A13227" s="74" t="s">
        <v>2724</v>
      </c>
    </row>
    <row r="13228" spans="1:1">
      <c r="A13228" s="74" t="s">
        <v>8228</v>
      </c>
    </row>
    <row r="13229" spans="1:1">
      <c r="A13229" s="74" t="s">
        <v>8229</v>
      </c>
    </row>
    <row r="13230" spans="1:1">
      <c r="A13230" s="74" t="s">
        <v>8230</v>
      </c>
    </row>
    <row r="13231" spans="1:1">
      <c r="A13231" s="149">
        <v>45581</v>
      </c>
    </row>
    <row r="13232" spans="1:1">
      <c r="A13232" s="149">
        <v>45581</v>
      </c>
    </row>
    <row r="13233" spans="1:1">
      <c r="A13233" s="74" t="s">
        <v>8231</v>
      </c>
    </row>
    <row r="13235" spans="1:1">
      <c r="A13235" s="74" t="s">
        <v>2724</v>
      </c>
    </row>
    <row r="13236" spans="1:1">
      <c r="A13236" s="74" t="s">
        <v>8232</v>
      </c>
    </row>
    <row r="13237" spans="1:1">
      <c r="A13237" s="74" t="s">
        <v>8233</v>
      </c>
    </row>
    <row r="13238" spans="1:1">
      <c r="A13238" s="74" t="s">
        <v>8234</v>
      </c>
    </row>
    <row r="13239" spans="1:1">
      <c r="A13239" s="149">
        <v>45581</v>
      </c>
    </row>
    <row r="13240" spans="1:1">
      <c r="A13240" s="149">
        <v>45581</v>
      </c>
    </row>
    <row r="13241" spans="1:1">
      <c r="A13241" s="74" t="s">
        <v>8235</v>
      </c>
    </row>
    <row r="13243" spans="1:1">
      <c r="A13243" s="74" t="s">
        <v>2724</v>
      </c>
    </row>
    <row r="13244" spans="1:1">
      <c r="A13244" s="74" t="s">
        <v>8236</v>
      </c>
    </row>
    <row r="13245" spans="1:1">
      <c r="A13245" s="74" t="s">
        <v>8237</v>
      </c>
    </row>
    <row r="13246" spans="1:1">
      <c r="A13246" s="74" t="s">
        <v>8238</v>
      </c>
    </row>
    <row r="13247" spans="1:1">
      <c r="A13247" s="149">
        <v>45581</v>
      </c>
    </row>
    <row r="13248" spans="1:1">
      <c r="A13248" s="149">
        <v>45581</v>
      </c>
    </row>
    <row r="13249" spans="1:1">
      <c r="A13249" s="74" t="s">
        <v>4374</v>
      </c>
    </row>
    <row r="13251" spans="1:1">
      <c r="A13251" s="74" t="s">
        <v>2724</v>
      </c>
    </row>
    <row r="13252" spans="1:1">
      <c r="A13252" s="74" t="s">
        <v>8239</v>
      </c>
    </row>
    <row r="13253" spans="1:1">
      <c r="A13253" s="74" t="s">
        <v>8240</v>
      </c>
    </row>
    <row r="13254" spans="1:1">
      <c r="A13254" s="74" t="s">
        <v>8241</v>
      </c>
    </row>
    <row r="13255" spans="1:1">
      <c r="A13255" s="149">
        <v>45581</v>
      </c>
    </row>
    <row r="13256" spans="1:1">
      <c r="A13256" s="149">
        <v>45581</v>
      </c>
    </row>
    <row r="13257" spans="1:1">
      <c r="A13257" s="74" t="s">
        <v>8242</v>
      </c>
    </row>
    <row r="13259" spans="1:1">
      <c r="A13259" s="74" t="s">
        <v>2724</v>
      </c>
    </row>
    <row r="13260" spans="1:1">
      <c r="A13260" s="74" t="s">
        <v>8243</v>
      </c>
    </row>
    <row r="13261" spans="1:1">
      <c r="A13261" s="74" t="s">
        <v>8244</v>
      </c>
    </row>
    <row r="13262" spans="1:1">
      <c r="A13262" s="74" t="s">
        <v>8245</v>
      </c>
    </row>
    <row r="13263" spans="1:1">
      <c r="A13263" s="149">
        <v>45580</v>
      </c>
    </row>
    <row r="13264" spans="1:1">
      <c r="A13264" s="149">
        <v>45580</v>
      </c>
    </row>
    <row r="13265" spans="1:1">
      <c r="A13265" s="74" t="s">
        <v>8246</v>
      </c>
    </row>
    <row r="13267" spans="1:1">
      <c r="A13267" s="74" t="s">
        <v>2724</v>
      </c>
    </row>
    <row r="13268" spans="1:1">
      <c r="A13268" s="74" t="s">
        <v>8247</v>
      </c>
    </row>
    <row r="13269" spans="1:1">
      <c r="A13269" s="74" t="s">
        <v>8248</v>
      </c>
    </row>
    <row r="13270" spans="1:1">
      <c r="A13270" s="74" t="s">
        <v>8249</v>
      </c>
    </row>
    <row r="13271" spans="1:1">
      <c r="A13271" s="149">
        <v>45580</v>
      </c>
    </row>
    <row r="13272" spans="1:1">
      <c r="A13272" s="149">
        <v>45580</v>
      </c>
    </row>
    <row r="13273" spans="1:1">
      <c r="A13273" s="74" t="s">
        <v>8250</v>
      </c>
    </row>
    <row r="13275" spans="1:1">
      <c r="A13275" s="74" t="s">
        <v>2724</v>
      </c>
    </row>
    <row r="13276" spans="1:1">
      <c r="A13276" s="74" t="s">
        <v>8251</v>
      </c>
    </row>
    <row r="13277" spans="1:1">
      <c r="A13277" s="74" t="s">
        <v>8252</v>
      </c>
    </row>
    <row r="13278" spans="1:1">
      <c r="A13278" s="74" t="s">
        <v>8253</v>
      </c>
    </row>
    <row r="13279" spans="1:1">
      <c r="A13279" s="149">
        <v>45580</v>
      </c>
    </row>
    <row r="13280" spans="1:1">
      <c r="A13280" s="149">
        <v>45580</v>
      </c>
    </row>
    <row r="13281" spans="1:1">
      <c r="A13281" s="74" t="s">
        <v>8254</v>
      </c>
    </row>
    <row r="13283" spans="1:1">
      <c r="A13283" s="74" t="s">
        <v>2724</v>
      </c>
    </row>
    <row r="13284" spans="1:1">
      <c r="A13284" s="74" t="s">
        <v>8255</v>
      </c>
    </row>
    <row r="13285" spans="1:1">
      <c r="A13285" s="74" t="s">
        <v>8256</v>
      </c>
    </row>
    <row r="13286" spans="1:1">
      <c r="A13286" s="74" t="s">
        <v>8257</v>
      </c>
    </row>
    <row r="13287" spans="1:1">
      <c r="A13287" s="149">
        <v>45577</v>
      </c>
    </row>
    <row r="13288" spans="1:1">
      <c r="A13288" s="149">
        <v>45577</v>
      </c>
    </row>
    <row r="13289" spans="1:1">
      <c r="A13289" s="74" t="s">
        <v>8258</v>
      </c>
    </row>
    <row r="13291" spans="1:1">
      <c r="A13291" s="74" t="s">
        <v>2724</v>
      </c>
    </row>
    <row r="13292" spans="1:1">
      <c r="A13292" s="74" t="s">
        <v>8259</v>
      </c>
    </row>
    <row r="13293" spans="1:1">
      <c r="A13293" s="74" t="s">
        <v>8260</v>
      </c>
    </row>
    <row r="13294" spans="1:1">
      <c r="A13294" s="74" t="s">
        <v>8261</v>
      </c>
    </row>
    <row r="13295" spans="1:1">
      <c r="A13295" s="149">
        <v>45575</v>
      </c>
    </row>
    <row r="13296" spans="1:1">
      <c r="A13296" s="149">
        <v>45575</v>
      </c>
    </row>
    <row r="13297" spans="1:1">
      <c r="A13297" s="74" t="s">
        <v>8262</v>
      </c>
    </row>
    <row r="13299" spans="1:1">
      <c r="A13299" s="74" t="s">
        <v>2724</v>
      </c>
    </row>
    <row r="13300" spans="1:1">
      <c r="A13300" s="74" t="s">
        <v>8263</v>
      </c>
    </row>
    <row r="13301" spans="1:1">
      <c r="A13301" s="74" t="s">
        <v>8264</v>
      </c>
    </row>
    <row r="13302" spans="1:1">
      <c r="A13302" s="74" t="s">
        <v>8265</v>
      </c>
    </row>
    <row r="13303" spans="1:1">
      <c r="A13303" s="149">
        <v>45574</v>
      </c>
    </row>
    <row r="13304" spans="1:1">
      <c r="A13304" s="149">
        <v>45574</v>
      </c>
    </row>
    <row r="13305" spans="1:1">
      <c r="A13305" s="74" t="s">
        <v>8266</v>
      </c>
    </row>
    <row r="13307" spans="1:1">
      <c r="A13307" s="74" t="s">
        <v>2724</v>
      </c>
    </row>
    <row r="13308" spans="1:1">
      <c r="A13308" s="74" t="s">
        <v>8267</v>
      </c>
    </row>
    <row r="13309" spans="1:1">
      <c r="A13309" s="74" t="s">
        <v>8268</v>
      </c>
    </row>
    <row r="13310" spans="1:1">
      <c r="A13310" s="74" t="s">
        <v>8269</v>
      </c>
    </row>
    <row r="13311" spans="1:1">
      <c r="A13311" s="149">
        <v>45574</v>
      </c>
    </row>
    <row r="13312" spans="1:1">
      <c r="A13312" s="149">
        <v>45574</v>
      </c>
    </row>
    <row r="13313" spans="1:1">
      <c r="A13313" s="74" t="s">
        <v>8270</v>
      </c>
    </row>
    <row r="13315" spans="1:1">
      <c r="A13315" s="74" t="s">
        <v>2724</v>
      </c>
    </row>
    <row r="13316" spans="1:1">
      <c r="A13316" s="74" t="s">
        <v>8271</v>
      </c>
    </row>
    <row r="13317" spans="1:1">
      <c r="A13317" s="74" t="s">
        <v>8272</v>
      </c>
    </row>
    <row r="13318" spans="1:1">
      <c r="A13318" s="74" t="s">
        <v>8273</v>
      </c>
    </row>
    <row r="13319" spans="1:1">
      <c r="A13319" s="149">
        <v>45574</v>
      </c>
    </row>
    <row r="13320" spans="1:1">
      <c r="A13320" s="149">
        <v>45574</v>
      </c>
    </row>
    <row r="13321" spans="1:1">
      <c r="A13321" s="74" t="s">
        <v>8274</v>
      </c>
    </row>
    <row r="13323" spans="1:1">
      <c r="A13323" s="74" t="s">
        <v>2724</v>
      </c>
    </row>
    <row r="13324" spans="1:1">
      <c r="A13324" s="74" t="s">
        <v>8275</v>
      </c>
    </row>
    <row r="13325" spans="1:1">
      <c r="A13325" s="74" t="s">
        <v>8276</v>
      </c>
    </row>
    <row r="13326" spans="1:1">
      <c r="A13326" s="74" t="s">
        <v>6357</v>
      </c>
    </row>
    <row r="13327" spans="1:1">
      <c r="A13327" s="149">
        <v>45574</v>
      </c>
    </row>
    <row r="13328" spans="1:1">
      <c r="A13328" s="149">
        <v>45574</v>
      </c>
    </row>
    <row r="13329" spans="1:1">
      <c r="A13329" s="74" t="s">
        <v>8277</v>
      </c>
    </row>
    <row r="13331" spans="1:1">
      <c r="A13331" s="74" t="s">
        <v>2724</v>
      </c>
    </row>
    <row r="13332" spans="1:1">
      <c r="A13332" s="74" t="s">
        <v>6358</v>
      </c>
    </row>
    <row r="13333" spans="1:1">
      <c r="A13333" s="74" t="s">
        <v>8278</v>
      </c>
    </row>
    <row r="13334" spans="1:1">
      <c r="A13334" s="74" t="s">
        <v>8279</v>
      </c>
    </row>
    <row r="13335" spans="1:1">
      <c r="A13335" s="149">
        <v>45574</v>
      </c>
    </row>
    <row r="13336" spans="1:1">
      <c r="A13336" s="149">
        <v>45574</v>
      </c>
    </row>
    <row r="13337" spans="1:1">
      <c r="A13337" s="74" t="s">
        <v>8280</v>
      </c>
    </row>
    <row r="13339" spans="1:1">
      <c r="A13339" s="74" t="s">
        <v>2724</v>
      </c>
    </row>
    <row r="13340" spans="1:1">
      <c r="A13340" s="74" t="s">
        <v>8281</v>
      </c>
    </row>
    <row r="13341" spans="1:1">
      <c r="A13341" s="74" t="s">
        <v>8282</v>
      </c>
    </row>
    <row r="13342" spans="1:1">
      <c r="A13342" s="74" t="s">
        <v>8283</v>
      </c>
    </row>
    <row r="13343" spans="1:1">
      <c r="A13343" s="149">
        <v>45574</v>
      </c>
    </row>
    <row r="13344" spans="1:1">
      <c r="A13344" s="149">
        <v>45574</v>
      </c>
    </row>
    <row r="13345" spans="1:1">
      <c r="A13345" s="74" t="s">
        <v>8284</v>
      </c>
    </row>
    <row r="13347" spans="1:1">
      <c r="A13347" s="74" t="s">
        <v>2724</v>
      </c>
    </row>
    <row r="13348" spans="1:1">
      <c r="A13348" s="74" t="s">
        <v>8285</v>
      </c>
    </row>
    <row r="13349" spans="1:1">
      <c r="A13349" s="74" t="s">
        <v>8286</v>
      </c>
    </row>
    <row r="13350" spans="1:1">
      <c r="A13350" s="74" t="s">
        <v>8287</v>
      </c>
    </row>
    <row r="13351" spans="1:1">
      <c r="A13351" s="149">
        <v>45574</v>
      </c>
    </row>
    <row r="13352" spans="1:1">
      <c r="A13352" s="149">
        <v>45574</v>
      </c>
    </row>
    <row r="13353" spans="1:1">
      <c r="A13353" s="74" t="s">
        <v>8288</v>
      </c>
    </row>
    <row r="13355" spans="1:1">
      <c r="A13355" s="74" t="s">
        <v>2724</v>
      </c>
    </row>
    <row r="13356" spans="1:1">
      <c r="A13356" s="74" t="s">
        <v>8289</v>
      </c>
    </row>
    <row r="13357" spans="1:1">
      <c r="A13357" s="74" t="s">
        <v>8290</v>
      </c>
    </row>
    <row r="13358" spans="1:1">
      <c r="A13358" s="74" t="s">
        <v>8291</v>
      </c>
    </row>
    <row r="13359" spans="1:1">
      <c r="A13359" s="149">
        <v>45574</v>
      </c>
    </row>
    <row r="13360" spans="1:1">
      <c r="A13360" s="149">
        <v>45574</v>
      </c>
    </row>
    <row r="13361" spans="1:1">
      <c r="A13361" s="74" t="s">
        <v>8292</v>
      </c>
    </row>
    <row r="13363" spans="1:1">
      <c r="A13363" s="74" t="s">
        <v>2724</v>
      </c>
    </row>
    <row r="13364" spans="1:1">
      <c r="A13364" s="74" t="s">
        <v>8293</v>
      </c>
    </row>
    <row r="13365" spans="1:1">
      <c r="A13365" s="74" t="s">
        <v>8294</v>
      </c>
    </row>
    <row r="13366" spans="1:1">
      <c r="A13366" s="74" t="s">
        <v>8294</v>
      </c>
    </row>
    <row r="13367" spans="1:1">
      <c r="A13367" s="149">
        <v>45574</v>
      </c>
    </row>
    <row r="13368" spans="1:1">
      <c r="A13368" s="149">
        <v>45574</v>
      </c>
    </row>
    <row r="13369" spans="1:1">
      <c r="A13369" s="74" t="s">
        <v>8295</v>
      </c>
    </row>
    <row r="13371" spans="1:1">
      <c r="A13371" s="74" t="s">
        <v>2724</v>
      </c>
    </row>
    <row r="13372" spans="1:1">
      <c r="A13372" s="74" t="s">
        <v>8296</v>
      </c>
    </row>
    <row r="13373" spans="1:1">
      <c r="A13373" s="74" t="s">
        <v>8297</v>
      </c>
    </row>
    <row r="13374" spans="1:1">
      <c r="A13374" s="74" t="s">
        <v>8298</v>
      </c>
    </row>
    <row r="13375" spans="1:1">
      <c r="A13375" s="149">
        <v>45574</v>
      </c>
    </row>
    <row r="13376" spans="1:1">
      <c r="A13376" s="149">
        <v>45574</v>
      </c>
    </row>
    <row r="13377" spans="1:1">
      <c r="A13377" s="74" t="s">
        <v>3890</v>
      </c>
    </row>
    <row r="13379" spans="1:1">
      <c r="A13379" s="74" t="s">
        <v>2724</v>
      </c>
    </row>
    <row r="13380" spans="1:1">
      <c r="A13380" s="74" t="s">
        <v>8299</v>
      </c>
    </row>
    <row r="13381" spans="1:1">
      <c r="A13381" s="74" t="s">
        <v>8300</v>
      </c>
    </row>
    <row r="13382" spans="1:1">
      <c r="A13382" s="74" t="s">
        <v>8300</v>
      </c>
    </row>
    <row r="13383" spans="1:1">
      <c r="A13383" s="149">
        <v>45574</v>
      </c>
    </row>
    <row r="13384" spans="1:1">
      <c r="A13384" s="149">
        <v>45574</v>
      </c>
    </row>
    <row r="13385" spans="1:1">
      <c r="A13385" s="74" t="s">
        <v>8301</v>
      </c>
    </row>
    <row r="13387" spans="1:1">
      <c r="A13387" s="74" t="s">
        <v>2724</v>
      </c>
    </row>
    <row r="13388" spans="1:1">
      <c r="A13388" s="74" t="s">
        <v>8302</v>
      </c>
    </row>
    <row r="13389" spans="1:1">
      <c r="A13389" s="74" t="s">
        <v>8303</v>
      </c>
    </row>
    <row r="13390" spans="1:1">
      <c r="A13390" s="74" t="s">
        <v>8304</v>
      </c>
    </row>
    <row r="13391" spans="1:1">
      <c r="A13391" s="149">
        <v>45574</v>
      </c>
    </row>
    <row r="13392" spans="1:1">
      <c r="A13392" s="149">
        <v>45574</v>
      </c>
    </row>
    <row r="13393" spans="1:1">
      <c r="A13393" s="74" t="s">
        <v>8305</v>
      </c>
    </row>
    <row r="13395" spans="1:1">
      <c r="A13395" s="74" t="s">
        <v>2724</v>
      </c>
    </row>
    <row r="13396" spans="1:1">
      <c r="A13396" s="74" t="s">
        <v>8306</v>
      </c>
    </row>
    <row r="13397" spans="1:1">
      <c r="A13397" s="74" t="s">
        <v>8307</v>
      </c>
    </row>
    <row r="13398" spans="1:1">
      <c r="A13398" s="74" t="s">
        <v>8308</v>
      </c>
    </row>
    <row r="13399" spans="1:1">
      <c r="A13399" s="149">
        <v>45574</v>
      </c>
    </row>
    <row r="13400" spans="1:1">
      <c r="A13400" s="149">
        <v>45574</v>
      </c>
    </row>
    <row r="13401" spans="1:1">
      <c r="A13401" s="74" t="s">
        <v>8309</v>
      </c>
    </row>
    <row r="13403" spans="1:1">
      <c r="A13403" s="74" t="s">
        <v>2724</v>
      </c>
    </row>
    <row r="13404" spans="1:1">
      <c r="A13404" s="74" t="s">
        <v>8310</v>
      </c>
    </row>
    <row r="13405" spans="1:1">
      <c r="A13405" s="74" t="s">
        <v>8311</v>
      </c>
    </row>
    <row r="13406" spans="1:1">
      <c r="A13406" s="74" t="s">
        <v>8312</v>
      </c>
    </row>
    <row r="13407" spans="1:1">
      <c r="A13407" s="149">
        <v>45574</v>
      </c>
    </row>
    <row r="13408" spans="1:1">
      <c r="A13408" s="149">
        <v>45574</v>
      </c>
    </row>
    <row r="13409" spans="1:1">
      <c r="A13409" s="74" t="s">
        <v>8313</v>
      </c>
    </row>
    <row r="13411" spans="1:1">
      <c r="A13411" s="74" t="s">
        <v>2724</v>
      </c>
    </row>
    <row r="13412" spans="1:1">
      <c r="A13412" s="74" t="s">
        <v>8314</v>
      </c>
    </row>
    <row r="13413" spans="1:1">
      <c r="A13413" s="74" t="s">
        <v>8315</v>
      </c>
    </row>
    <row r="13414" spans="1:1">
      <c r="A13414" s="74" t="s">
        <v>8316</v>
      </c>
    </row>
    <row r="13415" spans="1:1">
      <c r="A13415" s="149">
        <v>45574</v>
      </c>
    </row>
    <row r="13416" spans="1:1">
      <c r="A13416" s="149">
        <v>45574</v>
      </c>
    </row>
    <row r="13417" spans="1:1">
      <c r="A13417" s="74" t="s">
        <v>5535</v>
      </c>
    </row>
    <row r="13419" spans="1:1">
      <c r="A13419" s="74" t="s">
        <v>2724</v>
      </c>
    </row>
    <row r="13420" spans="1:1">
      <c r="A13420" s="74" t="s">
        <v>8317</v>
      </c>
    </row>
    <row r="13421" spans="1:1">
      <c r="A13421" s="74" t="s">
        <v>8318</v>
      </c>
    </row>
    <row r="13422" spans="1:1">
      <c r="A13422" s="74" t="s">
        <v>8319</v>
      </c>
    </row>
    <row r="13423" spans="1:1">
      <c r="A13423" s="149">
        <v>45574</v>
      </c>
    </row>
    <row r="13424" spans="1:1">
      <c r="A13424" s="149">
        <v>45574</v>
      </c>
    </row>
    <row r="13425" spans="1:1">
      <c r="A13425" s="74" t="s">
        <v>8320</v>
      </c>
    </row>
    <row r="13427" spans="1:1">
      <c r="A13427" s="74" t="s">
        <v>2724</v>
      </c>
    </row>
    <row r="13428" spans="1:1">
      <c r="A13428" s="74" t="s">
        <v>8321</v>
      </c>
    </row>
    <row r="13429" spans="1:1">
      <c r="A13429" s="74" t="s">
        <v>8322</v>
      </c>
    </row>
    <row r="13430" spans="1:1">
      <c r="A13430" s="74" t="s">
        <v>8323</v>
      </c>
    </row>
    <row r="13431" spans="1:1">
      <c r="A13431" s="149">
        <v>45574</v>
      </c>
    </row>
    <row r="13432" spans="1:1">
      <c r="A13432" s="149">
        <v>45574</v>
      </c>
    </row>
    <row r="13433" spans="1:1">
      <c r="A13433" s="74" t="s">
        <v>7348</v>
      </c>
    </row>
    <row r="13435" spans="1:1">
      <c r="A13435" s="74" t="s">
        <v>2724</v>
      </c>
    </row>
    <row r="13436" spans="1:1">
      <c r="A13436" s="74" t="s">
        <v>8324</v>
      </c>
    </row>
    <row r="13437" spans="1:1">
      <c r="A13437" s="74" t="s">
        <v>7532</v>
      </c>
    </row>
    <row r="13438" spans="1:1">
      <c r="A13438" s="74" t="s">
        <v>7532</v>
      </c>
    </row>
    <row r="13439" spans="1:1">
      <c r="A13439" s="149">
        <v>45574</v>
      </c>
    </row>
    <row r="13440" spans="1:1">
      <c r="A13440" s="149">
        <v>45574</v>
      </c>
    </row>
    <row r="13441" spans="1:1">
      <c r="A13441" s="74" t="s">
        <v>8325</v>
      </c>
    </row>
    <row r="13443" spans="1:1">
      <c r="A13443" s="74" t="s">
        <v>2724</v>
      </c>
    </row>
    <row r="13444" spans="1:1">
      <c r="A13444" s="74" t="s">
        <v>7534</v>
      </c>
    </row>
    <row r="13445" spans="1:1">
      <c r="A13445" s="74" t="s">
        <v>8326</v>
      </c>
    </row>
    <row r="13446" spans="1:1">
      <c r="A13446" s="74" t="s">
        <v>8327</v>
      </c>
    </row>
    <row r="13447" spans="1:1">
      <c r="A13447" s="149">
        <v>45574</v>
      </c>
    </row>
    <row r="13448" spans="1:1">
      <c r="A13448" s="149">
        <v>45574</v>
      </c>
    </row>
    <row r="13449" spans="1:1">
      <c r="A13449" s="74" t="s">
        <v>8328</v>
      </c>
    </row>
    <row r="13451" spans="1:1">
      <c r="A13451" s="74" t="s">
        <v>2724</v>
      </c>
    </row>
    <row r="13452" spans="1:1">
      <c r="A13452" s="74" t="s">
        <v>8329</v>
      </c>
    </row>
    <row r="13453" spans="1:1">
      <c r="A13453" s="74" t="s">
        <v>8330</v>
      </c>
    </row>
    <row r="13454" spans="1:1">
      <c r="A13454" s="74" t="s">
        <v>8331</v>
      </c>
    </row>
    <row r="13455" spans="1:1">
      <c r="A13455" s="149">
        <v>45574</v>
      </c>
    </row>
    <row r="13456" spans="1:1">
      <c r="A13456" s="149">
        <v>45574</v>
      </c>
    </row>
    <row r="13457" spans="1:1">
      <c r="A13457" s="74" t="s">
        <v>3190</v>
      </c>
    </row>
    <row r="13459" spans="1:1">
      <c r="A13459" s="74" t="s">
        <v>2724</v>
      </c>
    </row>
    <row r="13460" spans="1:1">
      <c r="A13460" s="74" t="s">
        <v>8332</v>
      </c>
    </row>
    <row r="13461" spans="1:1">
      <c r="A13461" s="74" t="s">
        <v>8333</v>
      </c>
    </row>
    <row r="13462" spans="1:1">
      <c r="A13462" s="74" t="s">
        <v>8334</v>
      </c>
    </row>
    <row r="13463" spans="1:1">
      <c r="A13463" s="149">
        <v>45574</v>
      </c>
    </row>
    <row r="13464" spans="1:1">
      <c r="A13464" s="149">
        <v>45574</v>
      </c>
    </row>
    <row r="13465" spans="1:1">
      <c r="A13465" s="74" t="s">
        <v>8335</v>
      </c>
    </row>
    <row r="13467" spans="1:1">
      <c r="A13467" s="74" t="s">
        <v>2724</v>
      </c>
    </row>
    <row r="13468" spans="1:1">
      <c r="A13468" s="74" t="s">
        <v>8336</v>
      </c>
    </row>
    <row r="13469" spans="1:1">
      <c r="A13469" s="74" t="s">
        <v>8337</v>
      </c>
    </row>
    <row r="13470" spans="1:1">
      <c r="A13470" s="74" t="s">
        <v>8338</v>
      </c>
    </row>
    <row r="13471" spans="1:1">
      <c r="A13471" s="149">
        <v>45574</v>
      </c>
    </row>
    <row r="13472" spans="1:1">
      <c r="A13472" s="149">
        <v>45574</v>
      </c>
    </row>
    <row r="13473" spans="1:1">
      <c r="A13473" s="74" t="s">
        <v>8339</v>
      </c>
    </row>
    <row r="13475" spans="1:1">
      <c r="A13475" s="74" t="s">
        <v>2724</v>
      </c>
    </row>
    <row r="13476" spans="1:1">
      <c r="A13476" s="74" t="s">
        <v>8340</v>
      </c>
    </row>
    <row r="13477" spans="1:1">
      <c r="A13477" s="74" t="s">
        <v>8341</v>
      </c>
    </row>
    <row r="13478" spans="1:1">
      <c r="A13478" s="74" t="s">
        <v>8342</v>
      </c>
    </row>
    <row r="13479" spans="1:1">
      <c r="A13479" s="149">
        <v>45574</v>
      </c>
    </row>
    <row r="13480" spans="1:1">
      <c r="A13480" s="149">
        <v>45574</v>
      </c>
    </row>
    <row r="13481" spans="1:1">
      <c r="A13481" s="74" t="s">
        <v>8343</v>
      </c>
    </row>
    <row r="13483" spans="1:1">
      <c r="A13483" s="74" t="s">
        <v>2724</v>
      </c>
    </row>
    <row r="13484" spans="1:1">
      <c r="A13484" s="74" t="s">
        <v>8344</v>
      </c>
    </row>
    <row r="13485" spans="1:1">
      <c r="A13485" s="74" t="s">
        <v>8345</v>
      </c>
    </row>
    <row r="13486" spans="1:1">
      <c r="A13486" s="74" t="s">
        <v>8346</v>
      </c>
    </row>
    <row r="13487" spans="1:1">
      <c r="A13487" s="149">
        <v>45574</v>
      </c>
    </row>
    <row r="13488" spans="1:1">
      <c r="A13488" s="149">
        <v>45574</v>
      </c>
    </row>
    <row r="13489" spans="1:1">
      <c r="A13489" s="74" t="s">
        <v>8347</v>
      </c>
    </row>
    <row r="13491" spans="1:1">
      <c r="A13491" s="74" t="s">
        <v>2724</v>
      </c>
    </row>
    <row r="13492" spans="1:1">
      <c r="A13492" s="74" t="s">
        <v>8348</v>
      </c>
    </row>
    <row r="13493" spans="1:1">
      <c r="A13493" s="74" t="s">
        <v>8349</v>
      </c>
    </row>
    <row r="13494" spans="1:1">
      <c r="A13494" s="74" t="s">
        <v>8350</v>
      </c>
    </row>
    <row r="13495" spans="1:1">
      <c r="A13495" s="149">
        <v>45574</v>
      </c>
    </row>
    <row r="13496" spans="1:1">
      <c r="A13496" s="149">
        <v>45574</v>
      </c>
    </row>
    <row r="13497" spans="1:1">
      <c r="A13497" s="74" t="s">
        <v>8351</v>
      </c>
    </row>
    <row r="13499" spans="1:1">
      <c r="A13499" s="74" t="s">
        <v>2724</v>
      </c>
    </row>
    <row r="13500" spans="1:1">
      <c r="A13500" s="74" t="s">
        <v>8352</v>
      </c>
    </row>
    <row r="13501" spans="1:1">
      <c r="A13501" s="74" t="s">
        <v>8353</v>
      </c>
    </row>
    <row r="13502" spans="1:1">
      <c r="A13502" s="74" t="s">
        <v>8354</v>
      </c>
    </row>
    <row r="13503" spans="1:1">
      <c r="A13503" s="149">
        <v>45574</v>
      </c>
    </row>
    <row r="13504" spans="1:1">
      <c r="A13504" s="149">
        <v>45574</v>
      </c>
    </row>
    <row r="13505" spans="1:1">
      <c r="A13505" s="74" t="s">
        <v>8355</v>
      </c>
    </row>
    <row r="13507" spans="1:1">
      <c r="A13507" s="74" t="s">
        <v>2724</v>
      </c>
    </row>
    <row r="13508" spans="1:1">
      <c r="A13508" s="74" t="s">
        <v>8356</v>
      </c>
    </row>
    <row r="13509" spans="1:1">
      <c r="A13509" s="74" t="s">
        <v>8357</v>
      </c>
    </row>
    <row r="13510" spans="1:1">
      <c r="A13510" s="74" t="s">
        <v>8358</v>
      </c>
    </row>
    <row r="13511" spans="1:1">
      <c r="A13511" s="149">
        <v>45574</v>
      </c>
    </row>
    <row r="13512" spans="1:1">
      <c r="A13512" s="149">
        <v>45574</v>
      </c>
    </row>
    <row r="13513" spans="1:1">
      <c r="A13513" s="74" t="s">
        <v>8359</v>
      </c>
    </row>
    <row r="13515" spans="1:1">
      <c r="A13515" s="74" t="s">
        <v>2724</v>
      </c>
    </row>
    <row r="13516" spans="1:1">
      <c r="A13516" s="74" t="s">
        <v>8360</v>
      </c>
    </row>
    <row r="13517" spans="1:1">
      <c r="A13517" s="74" t="s">
        <v>8361</v>
      </c>
    </row>
    <row r="13518" spans="1:1">
      <c r="A13518" s="74" t="s">
        <v>8362</v>
      </c>
    </row>
    <row r="13519" spans="1:1">
      <c r="A13519" s="149">
        <v>45574</v>
      </c>
    </row>
    <row r="13520" spans="1:1">
      <c r="A13520" s="149">
        <v>45574</v>
      </c>
    </row>
    <row r="13521" spans="1:1">
      <c r="A13521" s="74" t="s">
        <v>8363</v>
      </c>
    </row>
    <row r="13523" spans="1:1">
      <c r="A13523" s="74" t="s">
        <v>2724</v>
      </c>
    </row>
    <row r="13524" spans="1:1">
      <c r="A13524" s="74" t="s">
        <v>8364</v>
      </c>
    </row>
    <row r="13525" spans="1:1">
      <c r="A13525" s="74" t="s">
        <v>8365</v>
      </c>
    </row>
    <row r="13526" spans="1:1">
      <c r="A13526" s="74" t="s">
        <v>8366</v>
      </c>
    </row>
    <row r="13527" spans="1:1">
      <c r="A13527" s="149">
        <v>45574</v>
      </c>
    </row>
    <row r="13528" spans="1:1">
      <c r="A13528" s="149">
        <v>45574</v>
      </c>
    </row>
    <row r="13529" spans="1:1">
      <c r="A13529" s="74" t="s">
        <v>8367</v>
      </c>
    </row>
    <row r="13531" spans="1:1">
      <c r="A13531" s="74" t="s">
        <v>2724</v>
      </c>
    </row>
    <row r="13532" spans="1:1">
      <c r="A13532" s="74" t="s">
        <v>8368</v>
      </c>
    </row>
    <row r="13533" spans="1:1">
      <c r="A13533" s="74" t="s">
        <v>8369</v>
      </c>
    </row>
    <row r="13534" spans="1:1">
      <c r="A13534" s="74" t="s">
        <v>8369</v>
      </c>
    </row>
    <row r="13535" spans="1:1">
      <c r="A13535" s="149">
        <v>45574</v>
      </c>
    </row>
    <row r="13536" spans="1:1">
      <c r="A13536" s="149">
        <v>45574</v>
      </c>
    </row>
    <row r="13537" spans="1:1">
      <c r="A13537" s="74" t="s">
        <v>4310</v>
      </c>
    </row>
    <row r="13539" spans="1:1">
      <c r="A13539" s="74" t="s">
        <v>2724</v>
      </c>
    </row>
    <row r="13540" spans="1:1">
      <c r="A13540" s="74" t="s">
        <v>8370</v>
      </c>
    </row>
    <row r="13541" spans="1:1">
      <c r="A13541" s="74" t="s">
        <v>8371</v>
      </c>
    </row>
    <row r="13542" spans="1:1">
      <c r="A13542" s="74" t="s">
        <v>8372</v>
      </c>
    </row>
    <row r="13543" spans="1:1">
      <c r="A13543" s="149">
        <v>45574</v>
      </c>
    </row>
    <row r="13544" spans="1:1">
      <c r="A13544" s="149">
        <v>45574</v>
      </c>
    </row>
    <row r="13545" spans="1:1">
      <c r="A13545" s="74" t="s">
        <v>6389</v>
      </c>
    </row>
    <row r="13547" spans="1:1">
      <c r="A13547" s="74" t="s">
        <v>2724</v>
      </c>
    </row>
    <row r="13548" spans="1:1">
      <c r="A13548" s="74" t="s">
        <v>8373</v>
      </c>
    </row>
    <row r="13549" spans="1:1">
      <c r="A13549" s="74" t="s">
        <v>8374</v>
      </c>
    </row>
    <row r="13550" spans="1:1">
      <c r="A13550" s="74" t="s">
        <v>8375</v>
      </c>
    </row>
    <row r="13551" spans="1:1">
      <c r="A13551" s="149">
        <v>45574</v>
      </c>
    </row>
    <row r="13552" spans="1:1">
      <c r="A13552" s="149">
        <v>45574</v>
      </c>
    </row>
    <row r="13553" spans="1:1">
      <c r="A13553" s="74" t="s">
        <v>8376</v>
      </c>
    </row>
    <row r="13555" spans="1:1">
      <c r="A13555" s="74" t="s">
        <v>2724</v>
      </c>
    </row>
    <row r="13556" spans="1:1">
      <c r="A13556" s="74" t="s">
        <v>8377</v>
      </c>
    </row>
    <row r="13557" spans="1:1">
      <c r="A13557" s="74" t="s">
        <v>8378</v>
      </c>
    </row>
    <row r="13558" spans="1:1">
      <c r="A13558" s="74" t="s">
        <v>8379</v>
      </c>
    </row>
    <row r="13559" spans="1:1">
      <c r="A13559" s="149">
        <v>45574</v>
      </c>
    </row>
    <row r="13560" spans="1:1">
      <c r="A13560" s="149">
        <v>45574</v>
      </c>
    </row>
    <row r="13561" spans="1:1">
      <c r="A13561" s="74" t="s">
        <v>8288</v>
      </c>
    </row>
    <row r="13563" spans="1:1">
      <c r="A13563" s="74" t="s">
        <v>2724</v>
      </c>
    </row>
    <row r="13564" spans="1:1">
      <c r="A13564" s="74" t="s">
        <v>8380</v>
      </c>
    </row>
    <row r="13565" spans="1:1">
      <c r="A13565" s="74" t="s">
        <v>8381</v>
      </c>
    </row>
    <row r="13566" spans="1:1">
      <c r="A13566" s="74" t="s">
        <v>8381</v>
      </c>
    </row>
    <row r="13567" spans="1:1">
      <c r="A13567" s="149">
        <v>45574</v>
      </c>
    </row>
    <row r="13568" spans="1:1">
      <c r="A13568" s="149">
        <v>45574</v>
      </c>
    </row>
    <row r="13569" spans="1:1">
      <c r="A13569" s="74" t="s">
        <v>8382</v>
      </c>
    </row>
    <row r="13571" spans="1:1">
      <c r="A13571" s="74" t="s">
        <v>2724</v>
      </c>
    </row>
    <row r="13572" spans="1:1">
      <c r="A13572" s="74" t="s">
        <v>8383</v>
      </c>
    </row>
    <row r="13573" spans="1:1">
      <c r="A13573" s="74" t="s">
        <v>8384</v>
      </c>
    </row>
    <row r="13574" spans="1:1">
      <c r="A13574" s="74" t="s">
        <v>8385</v>
      </c>
    </row>
    <row r="13575" spans="1:1">
      <c r="A13575" s="149">
        <v>45574</v>
      </c>
    </row>
    <row r="13576" spans="1:1">
      <c r="A13576" s="149">
        <v>45574</v>
      </c>
    </row>
    <row r="13577" spans="1:1">
      <c r="A13577" s="74" t="s">
        <v>4756</v>
      </c>
    </row>
    <row r="13579" spans="1:1">
      <c r="A13579" s="74" t="s">
        <v>2724</v>
      </c>
    </row>
    <row r="13580" spans="1:1">
      <c r="A13580" s="74" t="s">
        <v>8386</v>
      </c>
    </row>
    <row r="13581" spans="1:1">
      <c r="A13581" s="74" t="s">
        <v>8387</v>
      </c>
    </row>
    <row r="13582" spans="1:1">
      <c r="A13582" s="74" t="s">
        <v>8388</v>
      </c>
    </row>
    <row r="13583" spans="1:1">
      <c r="A13583" s="149">
        <v>45574</v>
      </c>
    </row>
    <row r="13584" spans="1:1">
      <c r="A13584" s="149">
        <v>45574</v>
      </c>
    </row>
    <row r="13585" spans="1:1">
      <c r="A13585" s="74" t="s">
        <v>8389</v>
      </c>
    </row>
    <row r="13587" spans="1:1">
      <c r="A13587" s="74" t="s">
        <v>2724</v>
      </c>
    </row>
    <row r="13588" spans="1:1">
      <c r="A13588" s="74" t="s">
        <v>8390</v>
      </c>
    </row>
    <row r="13589" spans="1:1">
      <c r="A13589" s="74" t="s">
        <v>8391</v>
      </c>
    </row>
    <row r="13590" spans="1:1">
      <c r="A13590" s="74" t="s">
        <v>8392</v>
      </c>
    </row>
    <row r="13591" spans="1:1">
      <c r="A13591" s="149">
        <v>45574</v>
      </c>
    </row>
    <row r="13592" spans="1:1">
      <c r="A13592" s="149">
        <v>45574</v>
      </c>
    </row>
    <row r="13593" spans="1:1">
      <c r="A13593" s="74" t="s">
        <v>5722</v>
      </c>
    </row>
    <row r="13595" spans="1:1">
      <c r="A13595" s="74" t="s">
        <v>2724</v>
      </c>
    </row>
    <row r="13596" spans="1:1">
      <c r="A13596" s="74" t="s">
        <v>8393</v>
      </c>
    </row>
    <row r="13597" spans="1:1">
      <c r="A13597" s="74" t="s">
        <v>8394</v>
      </c>
    </row>
    <row r="13598" spans="1:1">
      <c r="A13598" s="74" t="s">
        <v>8395</v>
      </c>
    </row>
    <row r="13599" spans="1:1">
      <c r="A13599" s="149">
        <v>45574</v>
      </c>
    </row>
    <row r="13600" spans="1:1">
      <c r="A13600" s="149">
        <v>45574</v>
      </c>
    </row>
    <row r="13601" spans="1:1">
      <c r="A13601" s="74" t="s">
        <v>8396</v>
      </c>
    </row>
    <row r="13603" spans="1:1">
      <c r="A13603" s="74" t="s">
        <v>2724</v>
      </c>
    </row>
    <row r="13604" spans="1:1">
      <c r="A13604" s="74" t="s">
        <v>8397</v>
      </c>
    </row>
    <row r="13605" spans="1:1">
      <c r="A13605" s="74" t="s">
        <v>8398</v>
      </c>
    </row>
    <row r="13606" spans="1:1">
      <c r="A13606" s="74" t="s">
        <v>8399</v>
      </c>
    </row>
    <row r="13607" spans="1:1">
      <c r="A13607" s="149">
        <v>45574</v>
      </c>
    </row>
    <row r="13608" spans="1:1">
      <c r="A13608" s="149">
        <v>45574</v>
      </c>
    </row>
    <row r="13609" spans="1:1">
      <c r="A13609" s="74" t="s">
        <v>8400</v>
      </c>
    </row>
    <row r="13611" spans="1:1">
      <c r="A13611" s="74" t="s">
        <v>2724</v>
      </c>
    </row>
    <row r="13612" spans="1:1">
      <c r="A13612" s="74" t="s">
        <v>8401</v>
      </c>
    </row>
    <row r="13613" spans="1:1">
      <c r="A13613" s="74" t="s">
        <v>8402</v>
      </c>
    </row>
    <row r="13614" spans="1:1">
      <c r="A13614" s="74" t="s">
        <v>8403</v>
      </c>
    </row>
    <row r="13615" spans="1:1">
      <c r="A13615" s="149">
        <v>45574</v>
      </c>
    </row>
    <row r="13616" spans="1:1">
      <c r="A13616" s="149">
        <v>45574</v>
      </c>
    </row>
    <row r="13617" spans="1:1">
      <c r="A13617" s="74" t="s">
        <v>7018</v>
      </c>
    </row>
    <row r="13619" spans="1:1">
      <c r="A13619" s="74" t="s">
        <v>2724</v>
      </c>
    </row>
    <row r="13620" spans="1:1">
      <c r="A13620" s="74" t="s">
        <v>8404</v>
      </c>
    </row>
    <row r="13621" spans="1:1">
      <c r="A13621" s="74" t="s">
        <v>8405</v>
      </c>
    </row>
    <row r="13622" spans="1:1">
      <c r="A13622" s="74" t="s">
        <v>8406</v>
      </c>
    </row>
    <row r="13623" spans="1:1">
      <c r="A13623" s="149">
        <v>45574</v>
      </c>
    </row>
    <row r="13624" spans="1:1">
      <c r="A13624" s="149">
        <v>45574</v>
      </c>
    </row>
    <row r="13625" spans="1:1">
      <c r="A13625" s="74" t="s">
        <v>8407</v>
      </c>
    </row>
    <row r="13627" spans="1:1">
      <c r="A13627" s="74" t="s">
        <v>2724</v>
      </c>
    </row>
    <row r="13628" spans="1:1">
      <c r="A13628" s="74" t="s">
        <v>8408</v>
      </c>
    </row>
    <row r="13629" spans="1:1">
      <c r="A13629" s="74" t="s">
        <v>8409</v>
      </c>
    </row>
    <row r="13630" spans="1:1">
      <c r="A13630" s="74" t="s">
        <v>8410</v>
      </c>
    </row>
    <row r="13631" spans="1:1">
      <c r="A13631" s="149">
        <v>45574</v>
      </c>
    </row>
    <row r="13632" spans="1:1">
      <c r="A13632" s="149">
        <v>45574</v>
      </c>
    </row>
    <row r="13633" spans="1:1">
      <c r="A13633" s="74" t="s">
        <v>8411</v>
      </c>
    </row>
    <row r="13635" spans="1:1">
      <c r="A13635" s="74" t="s">
        <v>2724</v>
      </c>
    </row>
    <row r="13636" spans="1:1">
      <c r="A13636" s="74" t="s">
        <v>8412</v>
      </c>
    </row>
    <row r="13637" spans="1:1">
      <c r="A13637" s="74" t="s">
        <v>8413</v>
      </c>
    </row>
    <row r="13638" spans="1:1">
      <c r="A13638" s="74" t="s">
        <v>8414</v>
      </c>
    </row>
    <row r="13639" spans="1:1">
      <c r="A13639" s="149">
        <v>45574</v>
      </c>
    </row>
    <row r="13640" spans="1:1">
      <c r="A13640" s="149">
        <v>45574</v>
      </c>
    </row>
    <row r="13641" spans="1:1">
      <c r="A13641" s="74" t="s">
        <v>8415</v>
      </c>
    </row>
    <row r="13643" spans="1:1">
      <c r="A13643" s="74" t="s">
        <v>2724</v>
      </c>
    </row>
    <row r="13644" spans="1:1">
      <c r="A13644" s="74" t="s">
        <v>8416</v>
      </c>
    </row>
    <row r="13645" spans="1:1">
      <c r="A13645" s="74" t="s">
        <v>8417</v>
      </c>
    </row>
    <row r="13646" spans="1:1">
      <c r="A13646" s="74" t="s">
        <v>8418</v>
      </c>
    </row>
    <row r="13647" spans="1:1">
      <c r="A13647" s="149">
        <v>45574</v>
      </c>
    </row>
    <row r="13648" spans="1:1">
      <c r="A13648" s="149">
        <v>45574</v>
      </c>
    </row>
    <row r="13649" spans="1:1">
      <c r="A13649" s="74" t="s">
        <v>2986</v>
      </c>
    </row>
    <row r="13651" spans="1:1">
      <c r="A13651" s="74" t="s">
        <v>2724</v>
      </c>
    </row>
    <row r="13652" spans="1:1">
      <c r="A13652" s="74" t="s">
        <v>8419</v>
      </c>
    </row>
    <row r="13653" spans="1:1">
      <c r="A13653" s="74" t="s">
        <v>8420</v>
      </c>
    </row>
    <row r="13654" spans="1:1">
      <c r="A13654" s="74" t="s">
        <v>8421</v>
      </c>
    </row>
    <row r="13655" spans="1:1">
      <c r="A13655" s="149">
        <v>45574</v>
      </c>
    </row>
    <row r="13656" spans="1:1">
      <c r="A13656" s="149">
        <v>45574</v>
      </c>
    </row>
    <row r="13657" spans="1:1">
      <c r="A13657" s="74" t="s">
        <v>8422</v>
      </c>
    </row>
    <row r="13659" spans="1:1">
      <c r="A13659" s="74" t="s">
        <v>2724</v>
      </c>
    </row>
    <row r="13660" spans="1:1">
      <c r="A13660" s="74" t="s">
        <v>8423</v>
      </c>
    </row>
    <row r="13661" spans="1:1">
      <c r="A13661" s="74" t="s">
        <v>8424</v>
      </c>
    </row>
    <row r="13662" spans="1:1">
      <c r="A13662" s="74" t="s">
        <v>8425</v>
      </c>
    </row>
    <row r="13663" spans="1:1">
      <c r="A13663" s="149">
        <v>45574</v>
      </c>
    </row>
    <row r="13664" spans="1:1">
      <c r="A13664" s="149">
        <v>45574</v>
      </c>
    </row>
    <row r="13665" spans="1:1">
      <c r="A13665" s="74" t="s">
        <v>8382</v>
      </c>
    </row>
    <row r="13667" spans="1:1">
      <c r="A13667" s="74" t="s">
        <v>2724</v>
      </c>
    </row>
    <row r="13668" spans="1:1">
      <c r="A13668" s="74" t="s">
        <v>8426</v>
      </c>
    </row>
    <row r="13669" spans="1:1">
      <c r="A13669" s="74" t="s">
        <v>8427</v>
      </c>
    </row>
    <row r="13670" spans="1:1">
      <c r="A13670" s="74" t="s">
        <v>8428</v>
      </c>
    </row>
    <row r="13671" spans="1:1">
      <c r="A13671" s="149">
        <v>45574</v>
      </c>
    </row>
    <row r="13672" spans="1:1">
      <c r="A13672" s="149">
        <v>45574</v>
      </c>
    </row>
    <row r="13673" spans="1:1">
      <c r="A13673" s="74" t="s">
        <v>7078</v>
      </c>
    </row>
    <row r="13675" spans="1:1">
      <c r="A13675" s="74" t="s">
        <v>2724</v>
      </c>
    </row>
    <row r="13676" spans="1:1">
      <c r="A13676" s="74" t="s">
        <v>8429</v>
      </c>
    </row>
    <row r="13677" spans="1:1">
      <c r="A13677" s="74" t="s">
        <v>8430</v>
      </c>
    </row>
    <row r="13678" spans="1:1">
      <c r="A13678" s="74" t="s">
        <v>8431</v>
      </c>
    </row>
    <row r="13679" spans="1:1">
      <c r="A13679" s="149">
        <v>45574</v>
      </c>
    </row>
    <row r="13680" spans="1:1">
      <c r="A13680" s="149">
        <v>45574</v>
      </c>
    </row>
    <row r="13681" spans="1:1">
      <c r="A13681" s="74" t="s">
        <v>8432</v>
      </c>
    </row>
    <row r="13683" spans="1:1">
      <c r="A13683" s="74" t="s">
        <v>2724</v>
      </c>
    </row>
    <row r="13684" spans="1:1">
      <c r="A13684" s="74" t="s">
        <v>8433</v>
      </c>
    </row>
    <row r="13685" spans="1:1">
      <c r="A13685" s="74" t="s">
        <v>8434</v>
      </c>
    </row>
    <row r="13686" spans="1:1">
      <c r="A13686" s="74" t="s">
        <v>8435</v>
      </c>
    </row>
    <row r="13687" spans="1:1">
      <c r="A13687" s="149">
        <v>45574</v>
      </c>
    </row>
    <row r="13688" spans="1:1">
      <c r="A13688" s="149">
        <v>45574</v>
      </c>
    </row>
    <row r="13689" spans="1:1">
      <c r="A13689" s="74" t="s">
        <v>8436</v>
      </c>
    </row>
    <row r="13691" spans="1:1">
      <c r="A13691" s="74" t="s">
        <v>2724</v>
      </c>
    </row>
    <row r="13692" spans="1:1">
      <c r="A13692" s="74" t="s">
        <v>8437</v>
      </c>
    </row>
    <row r="13693" spans="1:1">
      <c r="A13693" s="74" t="s">
        <v>8438</v>
      </c>
    </row>
    <row r="13694" spans="1:1">
      <c r="A13694" s="74" t="s">
        <v>8439</v>
      </c>
    </row>
    <row r="13695" spans="1:1">
      <c r="A13695" s="149">
        <v>45574</v>
      </c>
    </row>
    <row r="13696" spans="1:1">
      <c r="A13696" s="149">
        <v>45574</v>
      </c>
    </row>
    <row r="13697" spans="1:1">
      <c r="A13697" s="74" t="s">
        <v>8440</v>
      </c>
    </row>
    <row r="13699" spans="1:1">
      <c r="A13699" s="74" t="s">
        <v>2724</v>
      </c>
    </row>
    <row r="13700" spans="1:1">
      <c r="A13700" s="74" t="s">
        <v>8441</v>
      </c>
    </row>
    <row r="13701" spans="1:1">
      <c r="A13701" s="74" t="s">
        <v>8442</v>
      </c>
    </row>
    <row r="13702" spans="1:1">
      <c r="A13702" s="74" t="s">
        <v>8443</v>
      </c>
    </row>
    <row r="13703" spans="1:1">
      <c r="A13703" s="149">
        <v>45574</v>
      </c>
    </row>
    <row r="13704" spans="1:1">
      <c r="A13704" s="149">
        <v>45574</v>
      </c>
    </row>
    <row r="13705" spans="1:1">
      <c r="A13705" s="74" t="s">
        <v>8444</v>
      </c>
    </row>
    <row r="13707" spans="1:1">
      <c r="A13707" s="74" t="s">
        <v>2724</v>
      </c>
    </row>
    <row r="13708" spans="1:1">
      <c r="A13708" s="74" t="s">
        <v>8445</v>
      </c>
    </row>
    <row r="13709" spans="1:1">
      <c r="A13709" s="74" t="s">
        <v>8446</v>
      </c>
    </row>
    <row r="13710" spans="1:1">
      <c r="A13710" s="74" t="s">
        <v>8447</v>
      </c>
    </row>
    <row r="13711" spans="1:1">
      <c r="A13711" s="149">
        <v>45574</v>
      </c>
    </row>
    <row r="13712" spans="1:1">
      <c r="A13712" s="149">
        <v>45574</v>
      </c>
    </row>
    <row r="13713" spans="1:1">
      <c r="A13713" s="74" t="s">
        <v>8448</v>
      </c>
    </row>
    <row r="13715" spans="1:1">
      <c r="A13715" s="74" t="s">
        <v>2724</v>
      </c>
    </row>
    <row r="13716" spans="1:1">
      <c r="A13716" s="74" t="s">
        <v>8449</v>
      </c>
    </row>
    <row r="13717" spans="1:1">
      <c r="A13717" s="74" t="s">
        <v>8450</v>
      </c>
    </row>
    <row r="13718" spans="1:1">
      <c r="A13718" s="74" t="s">
        <v>8450</v>
      </c>
    </row>
    <row r="13719" spans="1:1">
      <c r="A13719" s="149">
        <v>45574</v>
      </c>
    </row>
    <row r="13720" spans="1:1">
      <c r="A13720" s="149">
        <v>45574</v>
      </c>
    </row>
    <row r="13721" spans="1:1">
      <c r="A13721" s="74" t="s">
        <v>8451</v>
      </c>
    </row>
    <row r="13723" spans="1:1">
      <c r="A13723" s="74" t="s">
        <v>2724</v>
      </c>
    </row>
    <row r="13724" spans="1:1">
      <c r="A13724" s="74" t="s">
        <v>8452</v>
      </c>
    </row>
    <row r="13725" spans="1:1">
      <c r="A13725" s="74" t="s">
        <v>8453</v>
      </c>
    </row>
    <row r="13726" spans="1:1">
      <c r="A13726" s="74" t="s">
        <v>8453</v>
      </c>
    </row>
    <row r="13727" spans="1:1">
      <c r="A13727" s="149">
        <v>45569</v>
      </c>
    </row>
    <row r="13728" spans="1:1">
      <c r="A13728" s="149">
        <v>45569</v>
      </c>
    </row>
    <row r="13729" spans="1:1">
      <c r="A13729" s="74" t="s">
        <v>8454</v>
      </c>
    </row>
    <row r="13731" spans="1:1">
      <c r="A13731" s="74" t="s">
        <v>2724</v>
      </c>
    </row>
    <row r="13732" spans="1:1">
      <c r="A13732" s="74" t="s">
        <v>8455</v>
      </c>
    </row>
    <row r="13733" spans="1:1">
      <c r="A13733" s="74" t="s">
        <v>8456</v>
      </c>
    </row>
    <row r="13734" spans="1:1">
      <c r="A13734" s="74" t="s">
        <v>8457</v>
      </c>
    </row>
    <row r="13735" spans="1:1">
      <c r="A13735" s="149">
        <v>45567</v>
      </c>
    </row>
    <row r="13736" spans="1:1">
      <c r="A13736" s="149">
        <v>45567</v>
      </c>
    </row>
    <row r="13737" spans="1:1">
      <c r="A13737" s="74" t="s">
        <v>8458</v>
      </c>
    </row>
    <row r="13739" spans="1:1">
      <c r="A13739" s="74" t="s">
        <v>2724</v>
      </c>
    </row>
    <row r="13740" spans="1:1">
      <c r="A13740" s="74" t="s">
        <v>8459</v>
      </c>
    </row>
    <row r="13741" spans="1:1">
      <c r="A13741" s="74" t="s">
        <v>8460</v>
      </c>
    </row>
    <row r="13742" spans="1:1">
      <c r="A13742" s="74" t="s">
        <v>8460</v>
      </c>
    </row>
    <row r="13743" spans="1:1">
      <c r="A13743" s="149">
        <v>45567</v>
      </c>
    </row>
    <row r="13744" spans="1:1">
      <c r="A13744" s="149">
        <v>45567</v>
      </c>
    </row>
    <row r="13745" spans="1:1">
      <c r="A13745" s="74" t="s">
        <v>4350</v>
      </c>
    </row>
    <row r="13747" spans="1:1">
      <c r="A13747" s="74" t="s">
        <v>2724</v>
      </c>
    </row>
    <row r="13748" spans="1:1">
      <c r="A13748" s="74" t="s">
        <v>8461</v>
      </c>
    </row>
    <row r="13749" spans="1:1">
      <c r="A13749" s="74" t="s">
        <v>8462</v>
      </c>
    </row>
    <row r="13750" spans="1:1">
      <c r="A13750" s="74" t="s">
        <v>8463</v>
      </c>
    </row>
    <row r="13751" spans="1:1">
      <c r="A13751" s="149">
        <v>45567</v>
      </c>
    </row>
    <row r="13752" spans="1:1">
      <c r="A13752" s="149">
        <v>45567</v>
      </c>
    </row>
    <row r="13753" spans="1:1">
      <c r="A13753" s="74" t="s">
        <v>8464</v>
      </c>
    </row>
    <row r="13755" spans="1:1">
      <c r="A13755" s="74" t="s">
        <v>2724</v>
      </c>
    </row>
    <row r="13756" spans="1:1">
      <c r="A13756" s="74" t="s">
        <v>8465</v>
      </c>
    </row>
    <row r="13757" spans="1:1">
      <c r="A13757" s="74" t="s">
        <v>8466</v>
      </c>
    </row>
    <row r="13758" spans="1:1">
      <c r="A13758" s="74" t="s">
        <v>8467</v>
      </c>
    </row>
    <row r="13759" spans="1:1">
      <c r="A13759" s="149">
        <v>45567</v>
      </c>
    </row>
    <row r="13760" spans="1:1">
      <c r="A13760" s="149">
        <v>45567</v>
      </c>
    </row>
    <row r="13761" spans="1:1">
      <c r="A13761" s="74" t="s">
        <v>8468</v>
      </c>
    </row>
    <row r="13763" spans="1:1">
      <c r="A13763" s="74" t="s">
        <v>2724</v>
      </c>
    </row>
    <row r="13764" spans="1:1">
      <c r="A13764" s="74" t="s">
        <v>8469</v>
      </c>
    </row>
    <row r="13765" spans="1:1">
      <c r="A13765" s="74" t="s">
        <v>8470</v>
      </c>
    </row>
    <row r="13766" spans="1:1">
      <c r="A13766" s="74" t="s">
        <v>8471</v>
      </c>
    </row>
    <row r="13767" spans="1:1">
      <c r="A13767" s="149">
        <v>45567</v>
      </c>
    </row>
    <row r="13768" spans="1:1">
      <c r="A13768" s="149">
        <v>45567</v>
      </c>
    </row>
    <row r="13769" spans="1:1">
      <c r="A13769" s="74" t="s">
        <v>8472</v>
      </c>
    </row>
    <row r="13771" spans="1:1">
      <c r="A13771" s="74" t="s">
        <v>2724</v>
      </c>
    </row>
    <row r="13772" spans="1:1">
      <c r="A13772" s="74" t="s">
        <v>8473</v>
      </c>
    </row>
    <row r="13773" spans="1:1">
      <c r="A13773" s="74" t="s">
        <v>8474</v>
      </c>
    </row>
    <row r="13774" spans="1:1">
      <c r="A13774" s="74" t="s">
        <v>8475</v>
      </c>
    </row>
    <row r="13775" spans="1:1">
      <c r="A13775" s="149">
        <v>45567</v>
      </c>
    </row>
    <row r="13776" spans="1:1">
      <c r="A13776" s="149">
        <v>45567</v>
      </c>
    </row>
    <row r="13777" spans="1:1">
      <c r="A13777" s="74" t="s">
        <v>4368</v>
      </c>
    </row>
    <row r="13779" spans="1:1">
      <c r="A13779" s="74" t="s">
        <v>2724</v>
      </c>
    </row>
    <row r="13780" spans="1:1">
      <c r="A13780" s="74" t="s">
        <v>8476</v>
      </c>
    </row>
    <row r="13781" spans="1:1">
      <c r="A13781" s="74" t="s">
        <v>8477</v>
      </c>
    </row>
    <row r="13782" spans="1:1">
      <c r="A13782" s="74" t="s">
        <v>8478</v>
      </c>
    </row>
    <row r="13783" spans="1:1">
      <c r="A13783" s="149">
        <v>45567</v>
      </c>
    </row>
    <row r="13784" spans="1:1">
      <c r="A13784" s="149">
        <v>45567</v>
      </c>
    </row>
    <row r="13785" spans="1:1">
      <c r="A13785" s="74" t="s">
        <v>4286</v>
      </c>
    </row>
    <row r="13787" spans="1:1">
      <c r="A13787" s="74" t="s">
        <v>2724</v>
      </c>
    </row>
    <row r="13788" spans="1:1">
      <c r="A13788" s="74" t="s">
        <v>8479</v>
      </c>
    </row>
    <row r="13789" spans="1:1">
      <c r="A13789" s="74" t="s">
        <v>8480</v>
      </c>
    </row>
    <row r="13790" spans="1:1">
      <c r="A13790" s="74" t="s">
        <v>8481</v>
      </c>
    </row>
    <row r="13791" spans="1:1">
      <c r="A13791" s="149">
        <v>45567</v>
      </c>
    </row>
    <row r="13792" spans="1:1">
      <c r="A13792" s="149">
        <v>45567</v>
      </c>
    </row>
    <row r="13793" spans="1:1">
      <c r="A13793" s="74" t="s">
        <v>4928</v>
      </c>
    </row>
    <row r="13795" spans="1:1">
      <c r="A13795" s="74" t="s">
        <v>2724</v>
      </c>
    </row>
    <row r="13796" spans="1:1">
      <c r="A13796" s="74" t="s">
        <v>8482</v>
      </c>
    </row>
    <row r="13797" spans="1:1">
      <c r="A13797" s="74" t="s">
        <v>8483</v>
      </c>
    </row>
    <row r="13798" spans="1:1">
      <c r="A13798" s="74" t="s">
        <v>8484</v>
      </c>
    </row>
    <row r="13799" spans="1:1">
      <c r="A13799" s="149">
        <v>45567</v>
      </c>
    </row>
    <row r="13800" spans="1:1">
      <c r="A13800" s="149">
        <v>45567</v>
      </c>
    </row>
    <row r="13801" spans="1:1">
      <c r="A13801" s="74" t="s">
        <v>8485</v>
      </c>
    </row>
    <row r="13803" spans="1:1">
      <c r="A13803" s="74" t="s">
        <v>2724</v>
      </c>
    </row>
    <row r="13804" spans="1:1">
      <c r="A13804" s="74" t="s">
        <v>8486</v>
      </c>
    </row>
    <row r="13805" spans="1:1">
      <c r="A13805" s="74" t="s">
        <v>8487</v>
      </c>
    </row>
    <row r="13806" spans="1:1">
      <c r="A13806" s="74" t="s">
        <v>8488</v>
      </c>
    </row>
    <row r="13807" spans="1:1">
      <c r="A13807" s="149">
        <v>45567</v>
      </c>
    </row>
    <row r="13808" spans="1:1">
      <c r="A13808" s="149">
        <v>45567</v>
      </c>
    </row>
    <row r="13809" spans="1:1">
      <c r="A13809" s="74" t="s">
        <v>8489</v>
      </c>
    </row>
    <row r="13811" spans="1:1">
      <c r="A13811" s="74" t="s">
        <v>2724</v>
      </c>
    </row>
    <row r="13812" spans="1:1">
      <c r="A13812" s="74" t="s">
        <v>8490</v>
      </c>
    </row>
    <row r="13813" spans="1:1">
      <c r="A13813" s="74" t="s">
        <v>8491</v>
      </c>
    </row>
    <row r="13814" spans="1:1">
      <c r="A13814" s="74" t="s">
        <v>8492</v>
      </c>
    </row>
    <row r="13815" spans="1:1">
      <c r="A13815" s="149">
        <v>45567</v>
      </c>
    </row>
    <row r="13816" spans="1:1">
      <c r="A13816" s="149">
        <v>45567</v>
      </c>
    </row>
    <row r="13817" spans="1:1">
      <c r="A13817" s="74" t="s">
        <v>4965</v>
      </c>
    </row>
    <row r="13819" spans="1:1">
      <c r="A13819" s="74" t="s">
        <v>2724</v>
      </c>
    </row>
    <row r="13820" spans="1:1">
      <c r="A13820" s="74" t="s">
        <v>8493</v>
      </c>
    </row>
    <row r="13821" spans="1:1">
      <c r="A13821" s="74" t="s">
        <v>8494</v>
      </c>
    </row>
    <row r="13822" spans="1:1">
      <c r="A13822" s="74" t="s">
        <v>8495</v>
      </c>
    </row>
    <row r="13823" spans="1:1">
      <c r="A13823" s="149">
        <v>45567</v>
      </c>
    </row>
    <row r="13824" spans="1:1">
      <c r="A13824" s="149">
        <v>45567</v>
      </c>
    </row>
    <row r="13825" spans="1:1">
      <c r="A13825" s="74" t="s">
        <v>8496</v>
      </c>
    </row>
    <row r="13827" spans="1:1">
      <c r="A13827" s="74" t="s">
        <v>2724</v>
      </c>
    </row>
    <row r="13828" spans="1:1">
      <c r="A13828" s="74" t="s">
        <v>8497</v>
      </c>
    </row>
    <row r="13829" spans="1:1">
      <c r="A13829" s="74" t="s">
        <v>8498</v>
      </c>
    </row>
    <row r="13830" spans="1:1">
      <c r="A13830" s="74" t="s">
        <v>8498</v>
      </c>
    </row>
    <row r="13831" spans="1:1">
      <c r="A13831" s="149">
        <v>45567</v>
      </c>
    </row>
    <row r="13832" spans="1:1">
      <c r="A13832" s="149">
        <v>45567</v>
      </c>
    </row>
    <row r="13833" spans="1:1">
      <c r="A13833" s="74" t="s">
        <v>8499</v>
      </c>
    </row>
    <row r="13835" spans="1:1">
      <c r="A13835" s="74" t="s">
        <v>2724</v>
      </c>
    </row>
    <row r="13836" spans="1:1">
      <c r="A13836" s="74" t="s">
        <v>8500</v>
      </c>
    </row>
    <row r="13837" spans="1:1">
      <c r="A13837" s="74" t="s">
        <v>8501</v>
      </c>
    </row>
    <row r="13838" spans="1:1">
      <c r="A13838" s="74" t="s">
        <v>8502</v>
      </c>
    </row>
    <row r="13839" spans="1:1">
      <c r="A13839" s="149">
        <v>45567</v>
      </c>
    </row>
    <row r="13840" spans="1:1">
      <c r="A13840" s="149">
        <v>45567</v>
      </c>
    </row>
    <row r="13841" spans="1:1">
      <c r="A13841" s="74" t="s">
        <v>8503</v>
      </c>
    </row>
    <row r="13843" spans="1:1">
      <c r="A13843" s="74" t="s">
        <v>2724</v>
      </c>
    </row>
    <row r="13844" spans="1:1">
      <c r="A13844" s="74" t="s">
        <v>8504</v>
      </c>
    </row>
    <row r="13845" spans="1:1">
      <c r="A13845" s="74" t="s">
        <v>8505</v>
      </c>
    </row>
    <row r="13846" spans="1:1">
      <c r="A13846" s="74" t="s">
        <v>8506</v>
      </c>
    </row>
    <row r="13847" spans="1:1">
      <c r="A13847" s="149">
        <v>45567</v>
      </c>
    </row>
    <row r="13848" spans="1:1">
      <c r="A13848" s="149">
        <v>45567</v>
      </c>
    </row>
    <row r="13849" spans="1:1">
      <c r="A13849" s="74" t="s">
        <v>8507</v>
      </c>
    </row>
    <row r="13851" spans="1:1">
      <c r="A13851" s="74" t="s">
        <v>2724</v>
      </c>
    </row>
    <row r="13852" spans="1:1">
      <c r="A13852" s="74" t="s">
        <v>8508</v>
      </c>
    </row>
    <row r="13853" spans="1:1">
      <c r="A13853" s="74" t="s">
        <v>8509</v>
      </c>
    </row>
    <row r="13854" spans="1:1">
      <c r="A13854" s="74" t="s">
        <v>8509</v>
      </c>
    </row>
    <row r="13855" spans="1:1">
      <c r="A13855" s="149">
        <v>45567</v>
      </c>
    </row>
    <row r="13856" spans="1:1">
      <c r="A13856" s="149">
        <v>45567</v>
      </c>
    </row>
    <row r="13857" spans="1:1">
      <c r="A13857" s="74" t="s">
        <v>8510</v>
      </c>
    </row>
    <row r="13859" spans="1:1">
      <c r="A13859" s="74" t="s">
        <v>2724</v>
      </c>
    </row>
    <row r="13860" spans="1:1">
      <c r="A13860" s="74" t="s">
        <v>8511</v>
      </c>
    </row>
    <row r="13861" spans="1:1">
      <c r="A13861" s="74" t="s">
        <v>8512</v>
      </c>
    </row>
    <row r="13862" spans="1:1">
      <c r="A13862" s="74" t="s">
        <v>8512</v>
      </c>
    </row>
    <row r="13863" spans="1:1">
      <c r="A13863" s="149">
        <v>45567</v>
      </c>
    </row>
    <row r="13864" spans="1:1">
      <c r="A13864" s="149">
        <v>45567</v>
      </c>
    </row>
    <row r="13865" spans="1:1">
      <c r="A13865" s="74" t="s">
        <v>8513</v>
      </c>
    </row>
    <row r="13867" spans="1:1">
      <c r="A13867" s="74" t="s">
        <v>2724</v>
      </c>
    </row>
    <row r="13868" spans="1:1">
      <c r="A13868" s="74" t="s">
        <v>8514</v>
      </c>
    </row>
    <row r="13869" spans="1:1">
      <c r="A13869" s="74" t="s">
        <v>8515</v>
      </c>
    </row>
    <row r="13870" spans="1:1">
      <c r="A13870" s="74" t="s">
        <v>8516</v>
      </c>
    </row>
    <row r="13871" spans="1:1">
      <c r="A13871" s="149">
        <v>45567</v>
      </c>
    </row>
    <row r="13872" spans="1:1">
      <c r="A13872" s="149">
        <v>45567</v>
      </c>
    </row>
    <row r="13873" spans="1:1">
      <c r="A13873" s="74" t="s">
        <v>8517</v>
      </c>
    </row>
    <row r="13875" spans="1:1">
      <c r="A13875" s="74" t="s">
        <v>2724</v>
      </c>
    </row>
    <row r="13876" spans="1:1">
      <c r="A13876" s="74" t="s">
        <v>8518</v>
      </c>
    </row>
    <row r="13877" spans="1:1">
      <c r="A13877" s="74" t="s">
        <v>8519</v>
      </c>
    </row>
    <row r="13878" spans="1:1">
      <c r="A13878" s="74" t="s">
        <v>8519</v>
      </c>
    </row>
    <row r="13879" spans="1:1">
      <c r="A13879" s="149">
        <v>45567</v>
      </c>
    </row>
    <row r="13880" spans="1:1">
      <c r="A13880" s="149">
        <v>45567</v>
      </c>
    </row>
    <row r="13881" spans="1:1">
      <c r="A13881" s="74" t="s">
        <v>8520</v>
      </c>
    </row>
    <row r="13883" spans="1:1">
      <c r="A13883" s="74" t="s">
        <v>2724</v>
      </c>
    </row>
    <row r="13884" spans="1:1">
      <c r="A13884" s="74" t="s">
        <v>8521</v>
      </c>
    </row>
    <row r="13885" spans="1:1">
      <c r="A13885" s="74" t="s">
        <v>8522</v>
      </c>
    </row>
    <row r="13886" spans="1:1">
      <c r="A13886" s="74" t="s">
        <v>8522</v>
      </c>
    </row>
    <row r="13887" spans="1:1">
      <c r="A13887" s="149">
        <v>45567</v>
      </c>
    </row>
    <row r="13888" spans="1:1">
      <c r="A13888" s="149">
        <v>45567</v>
      </c>
    </row>
    <row r="13889" spans="1:1">
      <c r="A13889" s="74" t="s">
        <v>8523</v>
      </c>
    </row>
    <row r="13891" spans="1:1">
      <c r="A13891" s="74" t="s">
        <v>2724</v>
      </c>
    </row>
    <row r="13892" spans="1:1">
      <c r="A13892" s="74" t="s">
        <v>8524</v>
      </c>
    </row>
    <row r="13893" spans="1:1">
      <c r="A13893" s="74" t="s">
        <v>8525</v>
      </c>
    </row>
    <row r="13894" spans="1:1">
      <c r="A13894" s="74" t="s">
        <v>8525</v>
      </c>
    </row>
    <row r="13895" spans="1:1">
      <c r="A13895" s="149">
        <v>45567</v>
      </c>
    </row>
    <row r="13896" spans="1:1">
      <c r="A13896" s="149">
        <v>45567</v>
      </c>
    </row>
    <row r="13897" spans="1:1">
      <c r="A13897" s="74" t="s">
        <v>8526</v>
      </c>
    </row>
    <row r="13899" spans="1:1">
      <c r="A13899" s="74" t="s">
        <v>2724</v>
      </c>
    </row>
    <row r="13900" spans="1:1">
      <c r="A13900" s="74" t="s">
        <v>8527</v>
      </c>
    </row>
    <row r="13901" spans="1:1">
      <c r="A13901" s="74" t="s">
        <v>8528</v>
      </c>
    </row>
    <row r="13902" spans="1:1">
      <c r="A13902" s="74" t="s">
        <v>8529</v>
      </c>
    </row>
    <row r="13903" spans="1:1">
      <c r="A13903" s="149">
        <v>45567</v>
      </c>
    </row>
    <row r="13904" spans="1:1">
      <c r="A13904" s="149">
        <v>45567</v>
      </c>
    </row>
    <row r="13905" spans="1:1">
      <c r="A13905" s="74" t="s">
        <v>8530</v>
      </c>
    </row>
    <row r="13907" spans="1:1">
      <c r="A13907" s="74" t="s">
        <v>2724</v>
      </c>
    </row>
    <row r="13908" spans="1:1">
      <c r="A13908" s="74" t="s">
        <v>8531</v>
      </c>
    </row>
    <row r="13909" spans="1:1">
      <c r="A13909" s="74" t="s">
        <v>8532</v>
      </c>
    </row>
    <row r="13910" spans="1:1">
      <c r="A13910" s="74" t="s">
        <v>8533</v>
      </c>
    </row>
    <row r="13911" spans="1:1">
      <c r="A13911" s="149">
        <v>45567</v>
      </c>
    </row>
    <row r="13912" spans="1:1">
      <c r="A13912" s="149">
        <v>45567</v>
      </c>
    </row>
    <row r="13913" spans="1:1">
      <c r="A13913" s="74" t="s">
        <v>8534</v>
      </c>
    </row>
    <row r="13915" spans="1:1">
      <c r="A13915" s="74" t="s">
        <v>2724</v>
      </c>
    </row>
    <row r="13916" spans="1:1">
      <c r="A13916" s="74" t="s">
        <v>8535</v>
      </c>
    </row>
    <row r="13917" spans="1:1">
      <c r="A13917" s="74" t="s">
        <v>8536</v>
      </c>
    </row>
    <row r="13918" spans="1:1">
      <c r="A13918" s="74" t="s">
        <v>8537</v>
      </c>
    </row>
    <row r="13919" spans="1:1">
      <c r="A13919" s="149">
        <v>45567</v>
      </c>
    </row>
    <row r="13920" spans="1:1">
      <c r="A13920" s="149">
        <v>45567</v>
      </c>
    </row>
    <row r="13921" spans="1:1">
      <c r="A13921" s="74" t="s">
        <v>8538</v>
      </c>
    </row>
    <row r="13923" spans="1:1">
      <c r="A13923" s="74" t="s">
        <v>2724</v>
      </c>
    </row>
    <row r="13924" spans="1:1">
      <c r="A13924" s="74" t="s">
        <v>8539</v>
      </c>
    </row>
    <row r="13925" spans="1:1">
      <c r="A13925" s="74" t="s">
        <v>8540</v>
      </c>
    </row>
    <row r="13926" spans="1:1">
      <c r="A13926" s="74" t="s">
        <v>8541</v>
      </c>
    </row>
    <row r="13927" spans="1:1">
      <c r="A13927" s="149">
        <v>45567</v>
      </c>
    </row>
    <row r="13928" spans="1:1">
      <c r="A13928" s="149">
        <v>45567</v>
      </c>
    </row>
    <row r="13929" spans="1:1">
      <c r="A13929" s="74" t="s">
        <v>8542</v>
      </c>
    </row>
    <row r="13931" spans="1:1">
      <c r="A13931" s="74" t="s">
        <v>2724</v>
      </c>
    </row>
    <row r="13932" spans="1:1">
      <c r="A13932" s="74" t="s">
        <v>8543</v>
      </c>
    </row>
    <row r="13933" spans="1:1">
      <c r="A13933" s="74" t="s">
        <v>8544</v>
      </c>
    </row>
    <row r="13934" spans="1:1">
      <c r="A13934" s="74" t="s">
        <v>8545</v>
      </c>
    </row>
    <row r="13935" spans="1:1">
      <c r="A13935" s="149">
        <v>45567</v>
      </c>
    </row>
    <row r="13936" spans="1:1">
      <c r="A13936" s="149">
        <v>45567</v>
      </c>
    </row>
    <row r="13937" spans="1:1">
      <c r="A13937" s="74" t="s">
        <v>8546</v>
      </c>
    </row>
    <row r="13939" spans="1:1">
      <c r="A13939" s="74" t="s">
        <v>2724</v>
      </c>
    </row>
    <row r="13940" spans="1:1">
      <c r="A13940" s="74" t="s">
        <v>8547</v>
      </c>
    </row>
    <row r="13941" spans="1:1">
      <c r="A13941" s="74" t="s">
        <v>8548</v>
      </c>
    </row>
    <row r="13942" spans="1:1">
      <c r="A13942" s="74" t="s">
        <v>8549</v>
      </c>
    </row>
    <row r="13943" spans="1:1">
      <c r="A13943" s="149">
        <v>45567</v>
      </c>
    </row>
    <row r="13944" spans="1:1">
      <c r="A13944" s="149">
        <v>45567</v>
      </c>
    </row>
    <row r="13945" spans="1:1">
      <c r="A13945" s="74" t="s">
        <v>8550</v>
      </c>
    </row>
    <row r="13947" spans="1:1">
      <c r="A13947" s="74" t="s">
        <v>2724</v>
      </c>
    </row>
    <row r="13948" spans="1:1">
      <c r="A13948" s="74" t="s">
        <v>8551</v>
      </c>
    </row>
    <row r="13949" spans="1:1">
      <c r="A13949" s="74" t="s">
        <v>8552</v>
      </c>
    </row>
    <row r="13950" spans="1:1">
      <c r="A13950" s="74" t="s">
        <v>8553</v>
      </c>
    </row>
    <row r="13951" spans="1:1">
      <c r="A13951" s="149">
        <v>45567</v>
      </c>
    </row>
    <row r="13952" spans="1:1">
      <c r="A13952" s="149">
        <v>45567</v>
      </c>
    </row>
    <row r="13953" spans="1:1">
      <c r="A13953" s="74" t="s">
        <v>8554</v>
      </c>
    </row>
    <row r="13955" spans="1:1">
      <c r="A13955" s="74" t="s">
        <v>2724</v>
      </c>
    </row>
    <row r="13956" spans="1:1">
      <c r="A13956" s="74" t="s">
        <v>8555</v>
      </c>
    </row>
    <row r="13957" spans="1:1">
      <c r="A13957" s="74" t="s">
        <v>8556</v>
      </c>
    </row>
    <row r="13958" spans="1:1">
      <c r="A13958" s="74" t="s">
        <v>8556</v>
      </c>
    </row>
    <row r="13959" spans="1:1">
      <c r="A13959" s="149">
        <v>45567</v>
      </c>
    </row>
    <row r="13960" spans="1:1">
      <c r="A13960" s="149">
        <v>45567</v>
      </c>
    </row>
    <row r="13961" spans="1:1">
      <c r="A13961" s="74" t="s">
        <v>8557</v>
      </c>
    </row>
    <row r="13963" spans="1:1">
      <c r="A13963" s="74" t="s">
        <v>2724</v>
      </c>
    </row>
    <row r="13964" spans="1:1">
      <c r="A13964" s="74" t="s">
        <v>8558</v>
      </c>
    </row>
    <row r="13965" spans="1:1">
      <c r="A13965" s="74" t="s">
        <v>8559</v>
      </c>
    </row>
    <row r="13966" spans="1:1">
      <c r="A13966" s="74" t="s">
        <v>8560</v>
      </c>
    </row>
    <row r="13967" spans="1:1">
      <c r="A13967" s="149">
        <v>45567</v>
      </c>
    </row>
    <row r="13968" spans="1:1">
      <c r="A13968" s="149">
        <v>45567</v>
      </c>
    </row>
    <row r="13969" spans="1:1">
      <c r="A13969" s="74" t="s">
        <v>8561</v>
      </c>
    </row>
    <row r="13971" spans="1:1">
      <c r="A13971" s="74" t="s">
        <v>2724</v>
      </c>
    </row>
    <row r="13972" spans="1:1">
      <c r="A13972" s="74" t="s">
        <v>8562</v>
      </c>
    </row>
    <row r="13973" spans="1:1">
      <c r="A13973" s="74" t="s">
        <v>8563</v>
      </c>
    </row>
    <row r="13974" spans="1:1">
      <c r="A13974" s="74" t="s">
        <v>8564</v>
      </c>
    </row>
    <row r="13975" spans="1:1">
      <c r="A13975" s="149">
        <v>45567</v>
      </c>
    </row>
    <row r="13976" spans="1:1">
      <c r="A13976" s="149">
        <v>45567</v>
      </c>
    </row>
    <row r="13977" spans="1:1">
      <c r="A13977" s="74" t="s">
        <v>3235</v>
      </c>
    </row>
    <row r="13979" spans="1:1">
      <c r="A13979" s="74" t="s">
        <v>2724</v>
      </c>
    </row>
    <row r="13980" spans="1:1">
      <c r="A13980" s="74" t="s">
        <v>8565</v>
      </c>
    </row>
    <row r="13981" spans="1:1">
      <c r="A13981" s="74" t="s">
        <v>8566</v>
      </c>
    </row>
    <row r="13982" spans="1:1">
      <c r="A13982" s="74" t="s">
        <v>8567</v>
      </c>
    </row>
    <row r="13983" spans="1:1">
      <c r="A13983" s="149">
        <v>45567</v>
      </c>
    </row>
    <row r="13984" spans="1:1">
      <c r="A13984" s="149">
        <v>45567</v>
      </c>
    </row>
    <row r="13985" spans="1:1">
      <c r="A13985" s="74" t="s">
        <v>8568</v>
      </c>
    </row>
    <row r="13987" spans="1:1">
      <c r="A13987" s="74" t="s">
        <v>2724</v>
      </c>
    </row>
    <row r="13988" spans="1:1">
      <c r="A13988" s="74" t="s">
        <v>8569</v>
      </c>
    </row>
    <row r="13989" spans="1:1">
      <c r="A13989" s="74" t="s">
        <v>8570</v>
      </c>
    </row>
    <row r="13990" spans="1:1">
      <c r="A13990" s="74" t="s">
        <v>8571</v>
      </c>
    </row>
    <row r="13991" spans="1:1">
      <c r="A13991" s="149">
        <v>45567</v>
      </c>
    </row>
    <row r="13992" spans="1:1">
      <c r="A13992" s="149">
        <v>45567</v>
      </c>
    </row>
    <row r="13993" spans="1:1">
      <c r="A13993" s="74" t="s">
        <v>5161</v>
      </c>
    </row>
    <row r="13995" spans="1:1">
      <c r="A13995" s="74" t="s">
        <v>2724</v>
      </c>
    </row>
    <row r="13996" spans="1:1">
      <c r="A13996" s="74" t="s">
        <v>8572</v>
      </c>
    </row>
    <row r="13997" spans="1:1">
      <c r="A13997" s="74" t="s">
        <v>8573</v>
      </c>
    </row>
    <row r="13998" spans="1:1">
      <c r="A13998" s="74" t="s">
        <v>8574</v>
      </c>
    </row>
    <row r="13999" spans="1:1">
      <c r="A13999" s="149">
        <v>45567</v>
      </c>
    </row>
    <row r="14000" spans="1:1">
      <c r="A14000" s="149">
        <v>45567</v>
      </c>
    </row>
    <row r="14001" spans="1:1">
      <c r="A14001" s="74" t="s">
        <v>8575</v>
      </c>
    </row>
    <row r="14003" spans="1:1">
      <c r="A14003" s="74" t="s">
        <v>2724</v>
      </c>
    </row>
    <row r="14004" spans="1:1">
      <c r="A14004" s="74" t="s">
        <v>8576</v>
      </c>
    </row>
    <row r="14005" spans="1:1">
      <c r="A14005" s="74" t="s">
        <v>8577</v>
      </c>
    </row>
    <row r="14006" spans="1:1">
      <c r="A14006" s="74" t="s">
        <v>8578</v>
      </c>
    </row>
    <row r="14007" spans="1:1">
      <c r="A14007" s="149">
        <v>45567</v>
      </c>
    </row>
    <row r="14008" spans="1:1">
      <c r="A14008" s="149">
        <v>45567</v>
      </c>
    </row>
    <row r="14009" spans="1:1">
      <c r="A14009" s="74" t="s">
        <v>8579</v>
      </c>
    </row>
    <row r="14011" spans="1:1">
      <c r="A14011" s="74" t="s">
        <v>2724</v>
      </c>
    </row>
    <row r="14012" spans="1:1">
      <c r="A14012" s="74" t="s">
        <v>8580</v>
      </c>
    </row>
    <row r="14013" spans="1:1">
      <c r="A14013" s="74" t="s">
        <v>8581</v>
      </c>
    </row>
    <row r="14014" spans="1:1">
      <c r="A14014" s="74" t="s">
        <v>8582</v>
      </c>
    </row>
    <row r="14015" spans="1:1">
      <c r="A14015" s="149">
        <v>45566</v>
      </c>
    </row>
    <row r="14016" spans="1:1">
      <c r="A14016" s="149">
        <v>45566</v>
      </c>
    </row>
    <row r="14017" spans="1:1">
      <c r="A14017" s="74" t="s">
        <v>8583</v>
      </c>
    </row>
    <row r="14019" spans="1:1">
      <c r="A14019" s="74" t="s">
        <v>2724</v>
      </c>
    </row>
    <row r="14020" spans="1:1">
      <c r="A14020" s="74" t="s">
        <v>8584</v>
      </c>
    </row>
    <row r="14021" spans="1:1">
      <c r="A14021" s="74" t="s">
        <v>8585</v>
      </c>
    </row>
    <row r="14022" spans="1:1">
      <c r="A14022" s="74" t="s">
        <v>8586</v>
      </c>
    </row>
    <row r="14023" spans="1:1">
      <c r="A14023" s="149">
        <v>45566</v>
      </c>
    </row>
    <row r="14024" spans="1:1">
      <c r="A14024" s="149">
        <v>45566</v>
      </c>
    </row>
    <row r="14025" spans="1:1">
      <c r="A14025" s="74" t="s">
        <v>8587</v>
      </c>
    </row>
    <row r="14027" spans="1:1">
      <c r="A14027" s="74" t="s">
        <v>2724</v>
      </c>
    </row>
    <row r="14028" spans="1:1">
      <c r="A14028" s="74" t="s">
        <v>8588</v>
      </c>
    </row>
    <row r="14029" spans="1:1">
      <c r="A14029" s="74" t="s">
        <v>8589</v>
      </c>
    </row>
    <row r="14030" spans="1:1">
      <c r="A14030" s="74" t="s">
        <v>8590</v>
      </c>
    </row>
    <row r="14031" spans="1:1">
      <c r="A14031" s="149">
        <v>45566</v>
      </c>
    </row>
    <row r="14032" spans="1:1">
      <c r="A14032" s="149">
        <v>45566</v>
      </c>
    </row>
    <row r="14033" spans="1:1">
      <c r="A14033" s="74" t="s">
        <v>8591</v>
      </c>
    </row>
    <row r="14035" spans="1:1">
      <c r="A14035" s="74" t="s">
        <v>2724</v>
      </c>
    </row>
    <row r="14036" spans="1:1">
      <c r="A14036" s="74" t="s">
        <v>8592</v>
      </c>
    </row>
    <row r="14037" spans="1:1">
      <c r="A14037" s="74" t="s">
        <v>8593</v>
      </c>
    </row>
    <row r="14038" spans="1:1">
      <c r="A14038" s="74" t="s">
        <v>8594</v>
      </c>
    </row>
    <row r="14039" spans="1:1">
      <c r="A14039" s="149">
        <v>45566</v>
      </c>
    </row>
    <row r="14040" spans="1:1">
      <c r="A14040" s="149">
        <v>45566</v>
      </c>
    </row>
    <row r="14041" spans="1:1">
      <c r="A14041" s="74" t="s">
        <v>8223</v>
      </c>
    </row>
    <row r="14043" spans="1:1">
      <c r="A14043" s="74" t="s">
        <v>2724</v>
      </c>
    </row>
    <row r="14044" spans="1:1">
      <c r="A14044" s="74" t="s">
        <v>8595</v>
      </c>
    </row>
    <row r="14045" spans="1:1">
      <c r="A14045" s="74" t="s">
        <v>8596</v>
      </c>
    </row>
    <row r="14046" spans="1:1">
      <c r="A14046" s="74" t="s">
        <v>8596</v>
      </c>
    </row>
    <row r="14047" spans="1:1">
      <c r="A14047" s="149">
        <v>45566</v>
      </c>
    </row>
    <row r="14048" spans="1:1">
      <c r="A14048" s="149">
        <v>45566</v>
      </c>
    </row>
    <row r="14049" spans="1:1">
      <c r="A14049" s="74" t="s">
        <v>8597</v>
      </c>
    </row>
    <row r="14051" spans="1:1">
      <c r="A14051" s="74" t="s">
        <v>2724</v>
      </c>
    </row>
    <row r="14052" spans="1:1">
      <c r="A14052" s="74" t="s">
        <v>8598</v>
      </c>
    </row>
    <row r="14053" spans="1:1">
      <c r="A14053" s="74" t="s">
        <v>8599</v>
      </c>
    </row>
    <row r="14054" spans="1:1">
      <c r="A14054" s="74" t="s">
        <v>8599</v>
      </c>
    </row>
    <row r="14055" spans="1:1">
      <c r="A14055" s="149">
        <v>45566</v>
      </c>
    </row>
    <row r="14056" spans="1:1">
      <c r="A14056" s="149">
        <v>45566</v>
      </c>
    </row>
    <row r="14057" spans="1:1">
      <c r="A14057" s="74" t="s">
        <v>8600</v>
      </c>
    </row>
    <row r="14059" spans="1:1">
      <c r="A14059" s="74" t="s">
        <v>2724</v>
      </c>
    </row>
    <row r="14060" spans="1:1">
      <c r="A14060" s="74" t="s">
        <v>8601</v>
      </c>
    </row>
    <row r="14061" spans="1:1">
      <c r="A14061" s="74" t="s">
        <v>8602</v>
      </c>
    </row>
    <row r="14062" spans="1:1">
      <c r="A14062" s="74" t="s">
        <v>8603</v>
      </c>
    </row>
    <row r="14063" spans="1:1">
      <c r="A14063" s="149">
        <v>45566</v>
      </c>
    </row>
    <row r="14064" spans="1:1">
      <c r="A14064" s="149">
        <v>45566</v>
      </c>
    </row>
    <row r="14065" spans="1:1">
      <c r="A14065" s="74" t="s">
        <v>7100</v>
      </c>
    </row>
    <row r="14067" spans="1:1">
      <c r="A14067" s="74" t="s">
        <v>2724</v>
      </c>
    </row>
    <row r="14068" spans="1:1">
      <c r="A14068" s="74" t="s">
        <v>8604</v>
      </c>
    </row>
    <row r="14069" spans="1:1">
      <c r="A14069" s="74" t="s">
        <v>8605</v>
      </c>
    </row>
    <row r="14070" spans="1:1">
      <c r="A14070" s="74" t="s">
        <v>8606</v>
      </c>
    </row>
    <row r="14071" spans="1:1">
      <c r="A14071" s="149">
        <v>45566</v>
      </c>
    </row>
    <row r="14072" spans="1:1">
      <c r="A14072" s="149">
        <v>45566</v>
      </c>
    </row>
    <row r="14073" spans="1:1">
      <c r="A14073" s="74" t="s">
        <v>7348</v>
      </c>
    </row>
    <row r="14075" spans="1:1">
      <c r="A14075" s="74" t="s">
        <v>2724</v>
      </c>
    </row>
    <row r="14076" spans="1:1">
      <c r="A14076" s="74" t="s">
        <v>8607</v>
      </c>
    </row>
    <row r="14077" spans="1:1">
      <c r="A14077" s="74" t="s">
        <v>8608</v>
      </c>
    </row>
    <row r="14078" spans="1:1">
      <c r="A14078" s="74" t="s">
        <v>8609</v>
      </c>
    </row>
    <row r="14079" spans="1:1">
      <c r="A14079" s="149">
        <v>45566</v>
      </c>
    </row>
    <row r="14080" spans="1:1">
      <c r="A14080" s="149">
        <v>45566</v>
      </c>
    </row>
    <row r="14081" spans="1:1">
      <c r="A14081" s="74" t="s">
        <v>8610</v>
      </c>
    </row>
    <row r="14083" spans="1:1">
      <c r="A14083" s="74" t="s">
        <v>2724</v>
      </c>
    </row>
    <row r="14084" spans="1:1">
      <c r="A14084" s="74" t="s">
        <v>8611</v>
      </c>
    </row>
    <row r="14085" spans="1:1">
      <c r="A14085" s="74" t="s">
        <v>8612</v>
      </c>
    </row>
    <row r="14086" spans="1:1">
      <c r="A14086" s="74" t="s">
        <v>8613</v>
      </c>
    </row>
    <row r="14087" spans="1:1">
      <c r="A14087" s="149">
        <v>45566</v>
      </c>
    </row>
    <row r="14088" spans="1:1">
      <c r="A14088" s="149">
        <v>45566</v>
      </c>
    </row>
    <row r="14089" spans="1:1">
      <c r="A14089" s="74" t="s">
        <v>2998</v>
      </c>
    </row>
    <row r="14091" spans="1:1">
      <c r="A14091" s="74" t="s">
        <v>2724</v>
      </c>
    </row>
    <row r="14092" spans="1:1">
      <c r="A14092" s="74" t="s">
        <v>8614</v>
      </c>
    </row>
    <row r="14093" spans="1:1">
      <c r="A14093" s="74" t="s">
        <v>8615</v>
      </c>
    </row>
    <row r="14094" spans="1:1">
      <c r="A14094" s="74" t="s">
        <v>8616</v>
      </c>
    </row>
    <row r="14095" spans="1:1">
      <c r="A14095" s="149">
        <v>45566</v>
      </c>
    </row>
    <row r="14096" spans="1:1">
      <c r="A14096" s="149">
        <v>45566</v>
      </c>
    </row>
    <row r="14097" spans="1:1">
      <c r="A14097" s="74" t="s">
        <v>3004</v>
      </c>
    </row>
    <row r="14099" spans="1:1">
      <c r="A14099" s="74" t="s">
        <v>2724</v>
      </c>
    </row>
    <row r="14100" spans="1:1">
      <c r="A14100" s="74" t="s">
        <v>8617</v>
      </c>
    </row>
    <row r="14101" spans="1:1">
      <c r="A14101" s="74" t="s">
        <v>8618</v>
      </c>
    </row>
    <row r="14102" spans="1:1">
      <c r="A14102" s="74" t="s">
        <v>8618</v>
      </c>
    </row>
    <row r="14103" spans="1:1">
      <c r="A14103" s="149">
        <v>45566</v>
      </c>
    </row>
    <row r="14104" spans="1:1">
      <c r="A14104" s="149">
        <v>45566</v>
      </c>
    </row>
    <row r="14105" spans="1:1">
      <c r="A14105" s="74" t="s">
        <v>3839</v>
      </c>
    </row>
    <row r="14107" spans="1:1">
      <c r="A14107" s="74" t="s">
        <v>2724</v>
      </c>
    </row>
    <row r="14108" spans="1:1">
      <c r="A14108" s="74" t="s">
        <v>8619</v>
      </c>
    </row>
    <row r="14109" spans="1:1">
      <c r="A14109" s="74" t="s">
        <v>8620</v>
      </c>
    </row>
    <row r="14110" spans="1:1">
      <c r="A14110" s="74" t="s">
        <v>8621</v>
      </c>
    </row>
    <row r="14111" spans="1:1">
      <c r="A14111" s="149">
        <v>45566</v>
      </c>
    </row>
    <row r="14112" spans="1:1">
      <c r="A14112" s="149">
        <v>45566</v>
      </c>
    </row>
    <row r="14113" spans="1:1">
      <c r="A14113" s="74" t="s">
        <v>8622</v>
      </c>
    </row>
    <row r="14115" spans="1:1">
      <c r="A14115" s="74" t="s">
        <v>2724</v>
      </c>
    </row>
    <row r="14116" spans="1:1">
      <c r="A14116" s="74" t="s">
        <v>8623</v>
      </c>
    </row>
    <row r="14117" spans="1:1">
      <c r="A14117" s="74" t="s">
        <v>8624</v>
      </c>
    </row>
    <row r="14118" spans="1:1">
      <c r="A14118" s="74" t="s">
        <v>8625</v>
      </c>
    </row>
    <row r="14119" spans="1:1">
      <c r="A14119" s="149">
        <v>45566</v>
      </c>
    </row>
    <row r="14120" spans="1:1">
      <c r="A14120" s="149">
        <v>45566</v>
      </c>
    </row>
    <row r="14121" spans="1:1">
      <c r="A14121" s="74" t="s">
        <v>5060</v>
      </c>
    </row>
    <row r="14123" spans="1:1">
      <c r="A14123" s="74" t="s">
        <v>2724</v>
      </c>
    </row>
    <row r="14124" spans="1:1">
      <c r="A14124" s="74" t="s">
        <v>8626</v>
      </c>
    </row>
    <row r="14125" spans="1:1">
      <c r="A14125" s="74" t="s">
        <v>8627</v>
      </c>
    </row>
    <row r="14126" spans="1:1">
      <c r="A14126" s="74" t="s">
        <v>8628</v>
      </c>
    </row>
    <row r="14127" spans="1:1">
      <c r="A14127" s="149">
        <v>45566</v>
      </c>
    </row>
    <row r="14128" spans="1:1">
      <c r="A14128" s="149">
        <v>45566</v>
      </c>
    </row>
    <row r="14129" spans="1:1">
      <c r="A14129" s="74" t="s">
        <v>8629</v>
      </c>
    </row>
    <row r="14131" spans="1:1">
      <c r="A14131" s="74" t="s">
        <v>2724</v>
      </c>
    </row>
    <row r="14132" spans="1:1">
      <c r="A14132" s="74" t="s">
        <v>8630</v>
      </c>
    </row>
    <row r="14133" spans="1:1">
      <c r="A14133" s="74" t="s">
        <v>8631</v>
      </c>
    </row>
    <row r="14134" spans="1:1">
      <c r="A14134" s="74" t="s">
        <v>8632</v>
      </c>
    </row>
    <row r="14135" spans="1:1">
      <c r="A14135" s="149">
        <v>45566</v>
      </c>
    </row>
    <row r="14136" spans="1:1">
      <c r="A14136" s="149">
        <v>45566</v>
      </c>
    </row>
    <row r="14137" spans="1:1">
      <c r="A14137" s="74" t="s">
        <v>4928</v>
      </c>
    </row>
    <row r="14139" spans="1:1">
      <c r="A14139" s="74" t="s">
        <v>2724</v>
      </c>
    </row>
    <row r="14140" spans="1:1">
      <c r="A14140" s="74" t="s">
        <v>8633</v>
      </c>
    </row>
    <row r="14141" spans="1:1">
      <c r="A14141" s="74" t="s">
        <v>8634</v>
      </c>
    </row>
    <row r="14142" spans="1:1">
      <c r="A14142" s="74" t="s">
        <v>8635</v>
      </c>
    </row>
    <row r="14143" spans="1:1">
      <c r="A14143" s="149">
        <v>45566</v>
      </c>
    </row>
    <row r="14144" spans="1:1">
      <c r="A14144" s="149">
        <v>45566</v>
      </c>
    </row>
    <row r="14145" spans="1:1">
      <c r="A14145" s="74" t="s">
        <v>8636</v>
      </c>
    </row>
    <row r="14147" spans="1:1">
      <c r="A14147" s="74" t="s">
        <v>2724</v>
      </c>
    </row>
    <row r="14148" spans="1:1">
      <c r="A14148" s="74" t="s">
        <v>8637</v>
      </c>
    </row>
    <row r="14149" spans="1:1">
      <c r="A14149" s="74" t="s">
        <v>8638</v>
      </c>
    </row>
    <row r="14150" spans="1:1">
      <c r="A14150" s="74" t="s">
        <v>8639</v>
      </c>
    </row>
    <row r="14151" spans="1:1">
      <c r="A14151" s="149">
        <v>45566</v>
      </c>
    </row>
    <row r="14152" spans="1:1">
      <c r="A14152" s="149">
        <v>45566</v>
      </c>
    </row>
    <row r="14153" spans="1:1">
      <c r="A14153" s="74" t="s">
        <v>8640</v>
      </c>
    </row>
    <row r="14155" spans="1:1">
      <c r="A14155" s="74" t="s">
        <v>2724</v>
      </c>
    </row>
    <row r="14156" spans="1:1">
      <c r="A14156" s="74" t="s">
        <v>8641</v>
      </c>
    </row>
    <row r="14157" spans="1:1">
      <c r="A14157" s="74" t="s">
        <v>8642</v>
      </c>
    </row>
    <row r="14158" spans="1:1">
      <c r="A14158" s="74" t="s">
        <v>8643</v>
      </c>
    </row>
    <row r="14159" spans="1:1">
      <c r="A14159" s="149">
        <v>45566</v>
      </c>
    </row>
    <row r="14160" spans="1:1">
      <c r="A14160" s="149">
        <v>45566</v>
      </c>
    </row>
    <row r="14161" spans="1:1">
      <c r="A14161" s="74" t="s">
        <v>8644</v>
      </c>
    </row>
    <row r="14163" spans="1:1">
      <c r="A14163" s="74" t="s">
        <v>2724</v>
      </c>
    </row>
    <row r="14164" spans="1:1">
      <c r="A14164" s="74" t="s">
        <v>8645</v>
      </c>
    </row>
    <row r="14165" spans="1:1">
      <c r="A14165" s="74" t="s">
        <v>8646</v>
      </c>
    </row>
    <row r="14166" spans="1:1">
      <c r="A14166" s="74" t="s">
        <v>8646</v>
      </c>
    </row>
    <row r="14167" spans="1:1">
      <c r="A14167" s="149">
        <v>45566</v>
      </c>
    </row>
    <row r="14168" spans="1:1">
      <c r="A14168" s="149">
        <v>45566</v>
      </c>
    </row>
    <row r="14169" spans="1:1">
      <c r="A14169" s="74" t="s">
        <v>5601</v>
      </c>
    </row>
    <row r="14171" spans="1:1">
      <c r="A14171" s="74" t="s">
        <v>2724</v>
      </c>
    </row>
    <row r="14172" spans="1:1">
      <c r="A14172" s="74" t="s">
        <v>8647</v>
      </c>
    </row>
    <row r="14173" spans="1:1">
      <c r="A14173" s="74" t="s">
        <v>8648</v>
      </c>
    </row>
    <row r="14174" spans="1:1">
      <c r="A14174" s="74" t="s">
        <v>8649</v>
      </c>
    </row>
    <row r="14175" spans="1:1">
      <c r="A14175" s="149">
        <v>45566</v>
      </c>
    </row>
    <row r="14176" spans="1:1">
      <c r="A14176" s="149">
        <v>45566</v>
      </c>
    </row>
    <row r="14177" spans="1:1">
      <c r="A14177" s="74" t="s">
        <v>2885</v>
      </c>
    </row>
    <row r="14179" spans="1:1">
      <c r="A14179" s="74" t="s">
        <v>2724</v>
      </c>
    </row>
    <row r="14180" spans="1:1">
      <c r="A14180" s="74" t="s">
        <v>8650</v>
      </c>
    </row>
    <row r="14181" spans="1:1">
      <c r="A14181" s="74" t="s">
        <v>8651</v>
      </c>
    </row>
    <row r="14182" spans="1:1">
      <c r="A14182" s="74" t="s">
        <v>8652</v>
      </c>
    </row>
    <row r="14183" spans="1:1">
      <c r="A14183" s="149">
        <v>45566</v>
      </c>
    </row>
    <row r="14184" spans="1:1">
      <c r="A14184" s="149">
        <v>45566</v>
      </c>
    </row>
    <row r="14185" spans="1:1">
      <c r="A14185" s="74" t="s">
        <v>8653</v>
      </c>
    </row>
    <row r="14187" spans="1:1">
      <c r="A14187" s="74" t="s">
        <v>2724</v>
      </c>
    </row>
    <row r="14188" spans="1:1">
      <c r="A14188" s="74" t="s">
        <v>8654</v>
      </c>
    </row>
    <row r="14189" spans="1:1">
      <c r="A14189" s="74" t="s">
        <v>8655</v>
      </c>
    </row>
    <row r="14190" spans="1:1">
      <c r="A14190" s="74" t="s">
        <v>8656</v>
      </c>
    </row>
    <row r="14191" spans="1:1">
      <c r="A14191" s="149">
        <v>45566</v>
      </c>
    </row>
    <row r="14192" spans="1:1">
      <c r="A14192" s="149">
        <v>45566</v>
      </c>
    </row>
    <row r="14193" spans="1:1">
      <c r="A14193" s="74" t="s">
        <v>5090</v>
      </c>
    </row>
    <row r="14195" spans="1:1">
      <c r="A14195" s="74" t="s">
        <v>2724</v>
      </c>
    </row>
    <row r="14196" spans="1:1">
      <c r="A14196" s="74" t="s">
        <v>8657</v>
      </c>
    </row>
    <row r="14197" spans="1:1">
      <c r="A14197" s="74" t="s">
        <v>8658</v>
      </c>
    </row>
    <row r="14198" spans="1:1">
      <c r="A14198" s="74" t="s">
        <v>8659</v>
      </c>
    </row>
    <row r="14199" spans="1:1">
      <c r="A14199" s="149">
        <v>45566</v>
      </c>
    </row>
    <row r="14200" spans="1:1">
      <c r="A14200" s="149">
        <v>45566</v>
      </c>
    </row>
    <row r="14201" spans="1:1">
      <c r="A14201" s="74" t="s">
        <v>3363</v>
      </c>
    </row>
    <row r="14203" spans="1:1">
      <c r="A14203" s="74" t="s">
        <v>2724</v>
      </c>
    </row>
    <row r="14204" spans="1:1">
      <c r="A14204" s="74" t="s">
        <v>8660</v>
      </c>
    </row>
    <row r="14205" spans="1:1">
      <c r="A14205" s="74" t="s">
        <v>8661</v>
      </c>
    </row>
    <row r="14206" spans="1:1">
      <c r="A14206" s="74" t="s">
        <v>8662</v>
      </c>
    </row>
    <row r="14207" spans="1:1">
      <c r="A14207" s="149">
        <v>45566</v>
      </c>
    </row>
    <row r="14208" spans="1:1">
      <c r="A14208" s="149">
        <v>45566</v>
      </c>
    </row>
    <row r="14209" spans="1:1">
      <c r="A14209" s="74" t="s">
        <v>8663</v>
      </c>
    </row>
    <row r="14211" spans="1:1">
      <c r="A14211" s="74" t="s">
        <v>2724</v>
      </c>
    </row>
    <row r="14212" spans="1:1">
      <c r="A14212" s="74" t="s">
        <v>8664</v>
      </c>
    </row>
    <row r="14213" spans="1:1">
      <c r="A14213" s="74" t="s">
        <v>8665</v>
      </c>
    </row>
    <row r="14214" spans="1:1">
      <c r="A14214" s="74" t="s">
        <v>8666</v>
      </c>
    </row>
    <row r="14215" spans="1:1">
      <c r="A14215" s="149">
        <v>45566</v>
      </c>
    </row>
    <row r="14216" spans="1:1">
      <c r="A14216" s="149">
        <v>45566</v>
      </c>
    </row>
    <row r="14217" spans="1:1">
      <c r="A14217" s="74" t="s">
        <v>4355</v>
      </c>
    </row>
    <row r="14219" spans="1:1">
      <c r="A14219" s="74" t="s">
        <v>2724</v>
      </c>
    </row>
    <row r="14220" spans="1:1">
      <c r="A14220" s="74" t="s">
        <v>8667</v>
      </c>
    </row>
    <row r="14221" spans="1:1">
      <c r="A14221" s="74" t="s">
        <v>8668</v>
      </c>
    </row>
    <row r="14222" spans="1:1">
      <c r="A14222" s="74" t="s">
        <v>8669</v>
      </c>
    </row>
    <row r="14223" spans="1:1">
      <c r="A14223" s="149">
        <v>45566</v>
      </c>
    </row>
    <row r="14224" spans="1:1">
      <c r="A14224" s="149">
        <v>45566</v>
      </c>
    </row>
    <row r="14225" spans="1:1">
      <c r="A14225" s="74" t="s">
        <v>8670</v>
      </c>
    </row>
    <row r="14227" spans="1:1">
      <c r="A14227" s="74" t="s">
        <v>2724</v>
      </c>
    </row>
    <row r="14228" spans="1:1">
      <c r="A14228" s="74" t="s">
        <v>8671</v>
      </c>
    </row>
    <row r="14229" spans="1:1">
      <c r="A14229" s="74" t="s">
        <v>8672</v>
      </c>
    </row>
    <row r="14230" spans="1:1">
      <c r="A14230" s="74" t="s">
        <v>8672</v>
      </c>
    </row>
    <row r="14231" spans="1:1">
      <c r="A14231" s="149">
        <v>45566</v>
      </c>
    </row>
    <row r="14232" spans="1:1">
      <c r="A14232" s="149">
        <v>45566</v>
      </c>
    </row>
    <row r="14233" spans="1:1">
      <c r="A14233" s="74" t="s">
        <v>8673</v>
      </c>
    </row>
    <row r="14235" spans="1:1">
      <c r="A14235" s="74" t="s">
        <v>2724</v>
      </c>
    </row>
    <row r="14236" spans="1:1">
      <c r="A14236" s="74" t="s">
        <v>8674</v>
      </c>
    </row>
    <row r="14237" spans="1:1">
      <c r="A14237" s="74" t="s">
        <v>8675</v>
      </c>
    </row>
    <row r="14238" spans="1:1">
      <c r="A14238" s="74" t="s">
        <v>8676</v>
      </c>
    </row>
    <row r="14239" spans="1:1">
      <c r="A14239" s="149">
        <v>45566</v>
      </c>
    </row>
    <row r="14240" spans="1:1">
      <c r="A14240" s="149">
        <v>45566</v>
      </c>
    </row>
    <row r="14241" spans="1:1">
      <c r="A14241" s="74" t="s">
        <v>8677</v>
      </c>
    </row>
    <row r="14243" spans="1:1">
      <c r="A14243" s="74" t="s">
        <v>2724</v>
      </c>
    </row>
    <row r="14244" spans="1:1">
      <c r="A14244" s="74" t="s">
        <v>8678</v>
      </c>
    </row>
    <row r="14245" spans="1:1">
      <c r="A14245" s="74" t="s">
        <v>7532</v>
      </c>
    </row>
    <row r="14246" spans="1:1">
      <c r="A14246" s="74" t="s">
        <v>7532</v>
      </c>
    </row>
    <row r="14247" spans="1:1">
      <c r="A14247" s="149">
        <v>45566</v>
      </c>
    </row>
    <row r="14248" spans="1:1">
      <c r="A14248" s="149">
        <v>45566</v>
      </c>
    </row>
    <row r="14249" spans="1:1">
      <c r="A14249" s="74" t="s">
        <v>8679</v>
      </c>
    </row>
    <row r="14251" spans="1:1">
      <c r="A14251" s="74" t="s">
        <v>2724</v>
      </c>
    </row>
    <row r="14252" spans="1:1">
      <c r="A14252" s="74" t="s">
        <v>7534</v>
      </c>
    </row>
    <row r="14253" spans="1:1">
      <c r="A14253" s="74" t="s">
        <v>8680</v>
      </c>
    </row>
    <row r="14254" spans="1:1">
      <c r="A14254" s="74" t="s">
        <v>8680</v>
      </c>
    </row>
    <row r="14255" spans="1:1">
      <c r="A14255" s="149">
        <v>45566</v>
      </c>
    </row>
    <row r="14256" spans="1:1">
      <c r="A14256" s="149">
        <v>45566</v>
      </c>
    </row>
    <row r="14257" spans="1:1">
      <c r="A14257" s="74" t="s">
        <v>8681</v>
      </c>
    </row>
    <row r="14259" spans="1:1">
      <c r="A14259" s="74" t="s">
        <v>2724</v>
      </c>
    </row>
    <row r="14260" spans="1:1">
      <c r="A14260" s="74" t="s">
        <v>8682</v>
      </c>
    </row>
    <row r="14261" spans="1:1">
      <c r="A14261" s="74" t="s">
        <v>8683</v>
      </c>
    </row>
    <row r="14262" spans="1:1">
      <c r="A14262" s="74" t="s">
        <v>8684</v>
      </c>
    </row>
    <row r="14263" spans="1:1">
      <c r="A14263" s="149">
        <v>45566</v>
      </c>
    </row>
    <row r="14264" spans="1:1">
      <c r="A14264" s="149">
        <v>45566</v>
      </c>
    </row>
    <row r="14265" spans="1:1">
      <c r="A14265" s="74" t="s">
        <v>8685</v>
      </c>
    </row>
    <row r="14267" spans="1:1">
      <c r="A14267" s="74" t="s">
        <v>2724</v>
      </c>
    </row>
    <row r="14268" spans="1:1">
      <c r="A14268" s="74" t="s">
        <v>8686</v>
      </c>
    </row>
    <row r="14269" spans="1:1">
      <c r="A14269" s="74" t="s">
        <v>8687</v>
      </c>
    </row>
    <row r="14270" spans="1:1">
      <c r="A14270" s="74" t="s">
        <v>8688</v>
      </c>
    </row>
    <row r="14271" spans="1:1">
      <c r="A14271" s="149">
        <v>45566</v>
      </c>
    </row>
    <row r="14272" spans="1:1">
      <c r="A14272" s="149">
        <v>45566</v>
      </c>
    </row>
    <row r="14273" spans="1:1">
      <c r="A14273" s="74" t="s">
        <v>3114</v>
      </c>
    </row>
    <row r="14275" spans="1:1">
      <c r="A14275" s="74" t="s">
        <v>2724</v>
      </c>
    </row>
    <row r="14276" spans="1:1">
      <c r="A14276" s="74" t="s">
        <v>8689</v>
      </c>
    </row>
    <row r="14277" spans="1:1">
      <c r="A14277" s="74" t="s">
        <v>8690</v>
      </c>
    </row>
    <row r="14278" spans="1:1">
      <c r="A14278" s="74" t="s">
        <v>8691</v>
      </c>
    </row>
    <row r="14279" spans="1:1">
      <c r="A14279" s="149">
        <v>45566</v>
      </c>
    </row>
    <row r="14280" spans="1:1">
      <c r="A14280" s="149">
        <v>45566</v>
      </c>
    </row>
    <row r="14281" spans="1:1">
      <c r="A14281" s="74" t="s">
        <v>5179</v>
      </c>
    </row>
    <row r="14283" spans="1:1">
      <c r="A14283" s="74" t="s">
        <v>2724</v>
      </c>
    </row>
    <row r="14284" spans="1:1">
      <c r="A14284" s="74" t="s">
        <v>8692</v>
      </c>
    </row>
    <row r="14285" spans="1:1">
      <c r="A14285" s="74" t="s">
        <v>8693</v>
      </c>
    </row>
    <row r="14286" spans="1:1">
      <c r="A14286" s="74" t="s">
        <v>8694</v>
      </c>
    </row>
    <row r="14287" spans="1:1">
      <c r="A14287" s="149">
        <v>45565</v>
      </c>
    </row>
    <row r="14288" spans="1:1">
      <c r="A14288" s="149">
        <v>45565</v>
      </c>
    </row>
    <row r="14289" spans="1:1">
      <c r="A14289" s="74" t="s">
        <v>8695</v>
      </c>
    </row>
    <row r="14291" spans="1:1">
      <c r="A14291" s="74" t="s">
        <v>2724</v>
      </c>
    </row>
    <row r="14292" spans="1:1">
      <c r="A14292" s="74" t="s">
        <v>8696</v>
      </c>
    </row>
    <row r="14293" spans="1:1">
      <c r="A14293" s="74" t="s">
        <v>8697</v>
      </c>
    </row>
    <row r="14294" spans="1:1">
      <c r="A14294" s="74" t="s">
        <v>8697</v>
      </c>
    </row>
    <row r="14295" spans="1:1">
      <c r="A14295" s="149">
        <v>45565</v>
      </c>
    </row>
    <row r="14296" spans="1:1">
      <c r="A14296" s="149">
        <v>45565</v>
      </c>
    </row>
    <row r="14297" spans="1:1">
      <c r="A14297" s="74" t="s">
        <v>8698</v>
      </c>
    </row>
    <row r="14299" spans="1:1">
      <c r="A14299" s="74" t="s">
        <v>2724</v>
      </c>
    </row>
    <row r="14300" spans="1:1">
      <c r="A14300" s="74" t="s">
        <v>8699</v>
      </c>
    </row>
    <row r="14301" spans="1:1">
      <c r="A14301" s="74" t="s">
        <v>8700</v>
      </c>
    </row>
    <row r="14302" spans="1:1">
      <c r="A14302" s="74" t="s">
        <v>8701</v>
      </c>
    </row>
    <row r="14303" spans="1:1">
      <c r="A14303" s="149">
        <v>45565</v>
      </c>
    </row>
    <row r="14304" spans="1:1">
      <c r="A14304" s="149">
        <v>45565</v>
      </c>
    </row>
    <row r="14305" spans="1:1">
      <c r="A14305" s="74" t="s">
        <v>8702</v>
      </c>
    </row>
    <row r="14307" spans="1:1">
      <c r="A14307" s="74" t="s">
        <v>2724</v>
      </c>
    </row>
    <row r="14308" spans="1:1">
      <c r="A14308" s="74" t="s">
        <v>8703</v>
      </c>
    </row>
    <row r="14309" spans="1:1">
      <c r="A14309" s="74" t="s">
        <v>8704</v>
      </c>
    </row>
    <row r="14310" spans="1:1">
      <c r="A14310" s="74" t="s">
        <v>8705</v>
      </c>
    </row>
    <row r="14311" spans="1:1">
      <c r="A14311" s="149">
        <v>45565</v>
      </c>
    </row>
    <row r="14312" spans="1:1">
      <c r="A14312" s="149">
        <v>45565</v>
      </c>
    </row>
    <row r="14313" spans="1:1">
      <c r="A14313" s="74" t="s">
        <v>8706</v>
      </c>
    </row>
    <row r="14315" spans="1:1">
      <c r="A14315" s="74" t="s">
        <v>2724</v>
      </c>
    </row>
    <row r="14316" spans="1:1">
      <c r="A14316" s="74" t="s">
        <v>8707</v>
      </c>
    </row>
    <row r="14317" spans="1:1">
      <c r="A14317" s="74" t="s">
        <v>8708</v>
      </c>
    </row>
    <row r="14318" spans="1:1">
      <c r="A14318" s="74" t="s">
        <v>8709</v>
      </c>
    </row>
    <row r="14319" spans="1:1">
      <c r="A14319" s="149">
        <v>45565</v>
      </c>
    </row>
    <row r="14320" spans="1:1">
      <c r="A14320" s="149">
        <v>45565</v>
      </c>
    </row>
    <row r="14321" spans="1:1">
      <c r="A14321" s="74" t="s">
        <v>5501</v>
      </c>
    </row>
    <row r="14323" spans="1:1">
      <c r="A14323" s="74" t="s">
        <v>2724</v>
      </c>
    </row>
    <row r="14324" spans="1:1">
      <c r="A14324" s="74" t="s">
        <v>8710</v>
      </c>
    </row>
    <row r="14325" spans="1:1">
      <c r="A14325" s="74" t="s">
        <v>8711</v>
      </c>
    </row>
    <row r="14326" spans="1:1">
      <c r="A14326" s="74" t="s">
        <v>8712</v>
      </c>
    </row>
    <row r="14327" spans="1:1">
      <c r="A14327" s="149">
        <v>45565</v>
      </c>
    </row>
    <row r="14328" spans="1:1">
      <c r="A14328" s="149">
        <v>45565</v>
      </c>
    </row>
    <row r="14329" spans="1:1">
      <c r="A14329" s="74" t="s">
        <v>8713</v>
      </c>
    </row>
    <row r="14331" spans="1:1">
      <c r="A14331" s="74" t="s">
        <v>2724</v>
      </c>
    </row>
    <row r="14332" spans="1:1">
      <c r="A14332" s="74" t="s">
        <v>8714</v>
      </c>
    </row>
    <row r="14333" spans="1:1">
      <c r="A14333" s="74" t="s">
        <v>8715</v>
      </c>
    </row>
    <row r="14334" spans="1:1">
      <c r="A14334" s="74" t="s">
        <v>3580</v>
      </c>
    </row>
    <row r="14335" spans="1:1">
      <c r="A14335" s="149">
        <v>45565</v>
      </c>
    </row>
    <row r="14336" spans="1:1">
      <c r="A14336" s="149">
        <v>45565</v>
      </c>
    </row>
    <row r="14337" spans="1:1">
      <c r="A14337" s="74" t="s">
        <v>8716</v>
      </c>
    </row>
    <row r="14339" spans="1:1">
      <c r="A14339" s="74" t="s">
        <v>2724</v>
      </c>
    </row>
    <row r="14340" spans="1:1">
      <c r="A14340" s="74" t="s">
        <v>3582</v>
      </c>
    </row>
    <row r="14341" spans="1:1">
      <c r="A14341" s="74" t="s">
        <v>8717</v>
      </c>
    </row>
    <row r="14342" spans="1:1">
      <c r="A14342" s="74" t="s">
        <v>8718</v>
      </c>
    </row>
    <row r="14343" spans="1:1">
      <c r="A14343" s="149">
        <v>45565</v>
      </c>
    </row>
    <row r="14344" spans="1:1">
      <c r="A14344" s="149">
        <v>45565</v>
      </c>
    </row>
    <row r="14345" spans="1:1">
      <c r="A14345" s="74" t="s">
        <v>5594</v>
      </c>
    </row>
    <row r="14347" spans="1:1">
      <c r="A14347" s="74" t="s">
        <v>2724</v>
      </c>
    </row>
    <row r="14348" spans="1:1">
      <c r="A14348" s="74" t="s">
        <v>8719</v>
      </c>
    </row>
    <row r="14349" spans="1:1">
      <c r="A14349" s="74" t="s">
        <v>8720</v>
      </c>
    </row>
    <row r="14350" spans="1:1">
      <c r="A14350" s="74" t="s">
        <v>8720</v>
      </c>
    </row>
    <row r="14351" spans="1:1">
      <c r="A14351" s="149">
        <v>45565</v>
      </c>
    </row>
    <row r="14352" spans="1:1">
      <c r="A14352" s="149">
        <v>45565</v>
      </c>
    </row>
    <row r="14353" spans="1:1">
      <c r="A14353" s="74" t="s">
        <v>8721</v>
      </c>
    </row>
    <row r="14355" spans="1:1">
      <c r="A14355" s="74" t="s">
        <v>2724</v>
      </c>
    </row>
    <row r="14356" spans="1:1">
      <c r="A14356" s="74" t="s">
        <v>8722</v>
      </c>
    </row>
    <row r="14357" spans="1:1">
      <c r="A14357" s="74" t="s">
        <v>8723</v>
      </c>
    </row>
    <row r="14358" spans="1:1">
      <c r="A14358" s="74" t="s">
        <v>8724</v>
      </c>
    </row>
    <row r="14359" spans="1:1">
      <c r="A14359" s="149">
        <v>45565</v>
      </c>
    </row>
    <row r="14360" spans="1:1">
      <c r="A14360" s="149">
        <v>45565</v>
      </c>
    </row>
    <row r="14361" spans="1:1">
      <c r="A14361" s="74" t="s">
        <v>2809</v>
      </c>
    </row>
    <row r="14363" spans="1:1">
      <c r="A14363" s="74" t="s">
        <v>2724</v>
      </c>
    </row>
    <row r="14364" spans="1:1">
      <c r="A14364" s="74" t="s">
        <v>8725</v>
      </c>
    </row>
    <row r="14365" spans="1:1">
      <c r="A14365" s="74" t="s">
        <v>8726</v>
      </c>
    </row>
    <row r="14366" spans="1:1">
      <c r="A14366" s="74" t="s">
        <v>8727</v>
      </c>
    </row>
    <row r="14367" spans="1:1">
      <c r="A14367" s="149">
        <v>45565</v>
      </c>
    </row>
    <row r="14368" spans="1:1">
      <c r="A14368" s="149">
        <v>45565</v>
      </c>
    </row>
    <row r="14369" spans="1:1">
      <c r="A14369" s="74" t="s">
        <v>8728</v>
      </c>
    </row>
    <row r="14371" spans="1:1">
      <c r="A14371" s="74" t="s">
        <v>2724</v>
      </c>
    </row>
    <row r="14372" spans="1:1">
      <c r="A14372" s="74" t="s">
        <v>8729</v>
      </c>
    </row>
    <row r="14373" spans="1:1">
      <c r="A14373" s="74" t="s">
        <v>8730</v>
      </c>
    </row>
    <row r="14374" spans="1:1">
      <c r="A14374" s="74" t="s">
        <v>8731</v>
      </c>
    </row>
    <row r="14375" spans="1:1">
      <c r="A14375" s="149">
        <v>45565</v>
      </c>
    </row>
    <row r="14376" spans="1:1">
      <c r="A14376" s="149">
        <v>45565</v>
      </c>
    </row>
    <row r="14377" spans="1:1">
      <c r="A14377" s="74" t="s">
        <v>8732</v>
      </c>
    </row>
    <row r="14379" spans="1:1">
      <c r="A14379" s="74" t="s">
        <v>2724</v>
      </c>
    </row>
    <row r="14380" spans="1:1">
      <c r="A14380" s="74" t="s">
        <v>8733</v>
      </c>
    </row>
    <row r="14381" spans="1:1">
      <c r="A14381" s="74" t="s">
        <v>8734</v>
      </c>
    </row>
    <row r="14382" spans="1:1">
      <c r="A14382" s="74" t="s">
        <v>8735</v>
      </c>
    </row>
    <row r="14383" spans="1:1">
      <c r="A14383" s="149">
        <v>45565</v>
      </c>
    </row>
    <row r="14384" spans="1:1">
      <c r="A14384" s="149">
        <v>45565</v>
      </c>
    </row>
    <row r="14385" spans="1:1">
      <c r="A14385" s="74" t="s">
        <v>8389</v>
      </c>
    </row>
    <row r="14387" spans="1:1">
      <c r="A14387" s="74" t="s">
        <v>2724</v>
      </c>
    </row>
    <row r="14388" spans="1:1">
      <c r="A14388" s="74" t="s">
        <v>8736</v>
      </c>
    </row>
    <row r="14389" spans="1:1">
      <c r="A14389" s="74" t="s">
        <v>8737</v>
      </c>
    </row>
    <row r="14390" spans="1:1">
      <c r="A14390" s="74" t="s">
        <v>8737</v>
      </c>
    </row>
    <row r="14391" spans="1:1">
      <c r="A14391" s="149">
        <v>45565</v>
      </c>
    </row>
    <row r="14392" spans="1:1">
      <c r="A14392" s="149">
        <v>45565</v>
      </c>
    </row>
    <row r="14393" spans="1:1">
      <c r="A14393" s="74" t="s">
        <v>3302</v>
      </c>
    </row>
    <row r="14395" spans="1:1">
      <c r="A14395" s="74" t="s">
        <v>2724</v>
      </c>
    </row>
    <row r="14396" spans="1:1">
      <c r="A14396" s="74" t="s">
        <v>8738</v>
      </c>
    </row>
    <row r="14397" spans="1:1">
      <c r="A14397" s="74" t="s">
        <v>8739</v>
      </c>
    </row>
    <row r="14398" spans="1:1">
      <c r="A14398" s="74" t="s">
        <v>8740</v>
      </c>
    </row>
    <row r="14399" spans="1:1">
      <c r="A14399" s="149">
        <v>45565</v>
      </c>
    </row>
    <row r="14400" spans="1:1">
      <c r="A14400" s="149">
        <v>45565</v>
      </c>
    </row>
    <row r="14401" spans="1:1">
      <c r="A14401" s="74" t="s">
        <v>8741</v>
      </c>
    </row>
    <row r="14403" spans="1:1">
      <c r="A14403" s="74" t="s">
        <v>2724</v>
      </c>
    </row>
    <row r="14404" spans="1:1">
      <c r="A14404" s="74" t="s">
        <v>8742</v>
      </c>
    </row>
    <row r="14405" spans="1:1">
      <c r="A14405" s="74" t="s">
        <v>8743</v>
      </c>
    </row>
    <row r="14406" spans="1:1">
      <c r="A14406" s="74" t="s">
        <v>8744</v>
      </c>
    </row>
    <row r="14407" spans="1:1">
      <c r="A14407" s="149">
        <v>45565</v>
      </c>
    </row>
    <row r="14408" spans="1:1">
      <c r="A14408" s="149">
        <v>45565</v>
      </c>
    </row>
    <row r="14409" spans="1:1">
      <c r="A14409" s="74" t="s">
        <v>8745</v>
      </c>
    </row>
    <row r="14411" spans="1:1">
      <c r="A14411" s="74" t="s">
        <v>2724</v>
      </c>
    </row>
    <row r="14412" spans="1:1">
      <c r="A14412" s="74" t="s">
        <v>8746</v>
      </c>
    </row>
    <row r="14413" spans="1:1">
      <c r="A14413" s="74" t="s">
        <v>8747</v>
      </c>
    </row>
    <row r="14414" spans="1:1">
      <c r="A14414" s="74" t="s">
        <v>8748</v>
      </c>
    </row>
    <row r="14415" spans="1:1">
      <c r="A14415" s="149">
        <v>45565</v>
      </c>
    </row>
    <row r="14416" spans="1:1">
      <c r="A14416" s="149">
        <v>45565</v>
      </c>
    </row>
    <row r="14417" spans="1:1">
      <c r="A14417" s="74" t="s">
        <v>8749</v>
      </c>
    </row>
    <row r="14419" spans="1:1">
      <c r="A14419" s="74" t="s">
        <v>2724</v>
      </c>
    </row>
    <row r="14420" spans="1:1">
      <c r="A14420" s="74" t="s">
        <v>8750</v>
      </c>
    </row>
    <row r="14421" spans="1:1">
      <c r="A14421" s="74" t="s">
        <v>8751</v>
      </c>
    </row>
    <row r="14422" spans="1:1">
      <c r="A14422" s="74" t="s">
        <v>8752</v>
      </c>
    </row>
    <row r="14423" spans="1:1">
      <c r="A14423" s="149">
        <v>45565</v>
      </c>
    </row>
    <row r="14424" spans="1:1">
      <c r="A14424" s="149">
        <v>45565</v>
      </c>
    </row>
    <row r="14425" spans="1:1">
      <c r="A14425" s="74" t="s">
        <v>8753</v>
      </c>
    </row>
    <row r="14427" spans="1:1">
      <c r="A14427" s="74" t="s">
        <v>2724</v>
      </c>
    </row>
    <row r="14428" spans="1:1">
      <c r="A14428" s="74" t="s">
        <v>8754</v>
      </c>
    </row>
    <row r="14429" spans="1:1">
      <c r="A14429" s="74" t="s">
        <v>8755</v>
      </c>
    </row>
    <row r="14430" spans="1:1">
      <c r="A14430" s="74" t="s">
        <v>8755</v>
      </c>
    </row>
    <row r="14431" spans="1:1">
      <c r="A14431" s="149">
        <v>45565</v>
      </c>
    </row>
    <row r="14432" spans="1:1">
      <c r="A14432" s="149">
        <v>45565</v>
      </c>
    </row>
    <row r="14433" spans="1:1">
      <c r="A14433" s="74" t="s">
        <v>8756</v>
      </c>
    </row>
    <row r="14435" spans="1:1">
      <c r="A14435" s="74" t="s">
        <v>2724</v>
      </c>
    </row>
    <row r="14436" spans="1:1">
      <c r="A14436" s="74" t="s">
        <v>8757</v>
      </c>
    </row>
    <row r="14437" spans="1:1">
      <c r="A14437" s="74" t="s">
        <v>8758</v>
      </c>
    </row>
    <row r="14438" spans="1:1">
      <c r="A14438" s="74" t="s">
        <v>8759</v>
      </c>
    </row>
    <row r="14439" spans="1:1">
      <c r="A14439" s="149">
        <v>45565</v>
      </c>
    </row>
    <row r="14440" spans="1:1">
      <c r="A14440" s="149">
        <v>45565</v>
      </c>
    </row>
    <row r="14441" spans="1:1">
      <c r="A14441" s="74" t="s">
        <v>4633</v>
      </c>
    </row>
    <row r="14443" spans="1:1">
      <c r="A14443" s="74" t="s">
        <v>2724</v>
      </c>
    </row>
    <row r="14444" spans="1:1">
      <c r="A14444" s="74" t="s">
        <v>8760</v>
      </c>
    </row>
    <row r="14445" spans="1:1">
      <c r="A14445" s="74" t="s">
        <v>8761</v>
      </c>
    </row>
    <row r="14446" spans="1:1">
      <c r="A14446" s="74" t="s">
        <v>8762</v>
      </c>
    </row>
    <row r="14447" spans="1:1">
      <c r="A14447" s="149">
        <v>45565</v>
      </c>
    </row>
    <row r="14448" spans="1:1">
      <c r="A14448" s="149">
        <v>45565</v>
      </c>
    </row>
    <row r="14449" spans="1:1">
      <c r="A14449" s="74" t="s">
        <v>4271</v>
      </c>
    </row>
    <row r="14451" spans="1:1">
      <c r="A14451" s="74" t="s">
        <v>2724</v>
      </c>
    </row>
    <row r="14452" spans="1:1">
      <c r="A14452" s="74" t="s">
        <v>8763</v>
      </c>
    </row>
    <row r="14453" spans="1:1">
      <c r="A14453" s="74" t="s">
        <v>8764</v>
      </c>
    </row>
    <row r="14454" spans="1:1">
      <c r="A14454" s="74" t="s">
        <v>8765</v>
      </c>
    </row>
    <row r="14455" spans="1:1">
      <c r="A14455" s="149">
        <v>45565</v>
      </c>
    </row>
    <row r="14456" spans="1:1">
      <c r="A14456" s="149">
        <v>45565</v>
      </c>
    </row>
    <row r="14457" spans="1:1">
      <c r="A14457" s="74" t="s">
        <v>6560</v>
      </c>
    </row>
    <row r="14459" spans="1:1">
      <c r="A14459" s="74" t="s">
        <v>2724</v>
      </c>
    </row>
    <row r="14460" spans="1:1">
      <c r="A14460" s="74" t="s">
        <v>8766</v>
      </c>
    </row>
    <row r="14461" spans="1:1">
      <c r="A14461" s="74" t="s">
        <v>8767</v>
      </c>
    </row>
    <row r="14462" spans="1:1">
      <c r="A14462" s="74" t="s">
        <v>8768</v>
      </c>
    </row>
    <row r="14463" spans="1:1">
      <c r="A14463" s="149">
        <v>45565</v>
      </c>
    </row>
    <row r="14464" spans="1:1">
      <c r="A14464" s="149">
        <v>45565</v>
      </c>
    </row>
    <row r="14465" spans="1:1">
      <c r="A14465" s="74" t="s">
        <v>7348</v>
      </c>
    </row>
    <row r="14467" spans="1:1">
      <c r="A14467" s="74" t="s">
        <v>2724</v>
      </c>
    </row>
    <row r="14468" spans="1:1">
      <c r="A14468" s="74" t="s">
        <v>8769</v>
      </c>
    </row>
    <row r="14469" spans="1:1">
      <c r="A14469" s="74" t="s">
        <v>8770</v>
      </c>
    </row>
    <row r="14470" spans="1:1">
      <c r="A14470" s="74" t="s">
        <v>8771</v>
      </c>
    </row>
    <row r="14471" spans="1:1">
      <c r="A14471" s="149">
        <v>45565</v>
      </c>
    </row>
    <row r="14472" spans="1:1">
      <c r="A14472" s="149">
        <v>45565</v>
      </c>
    </row>
    <row r="14473" spans="1:1">
      <c r="A14473" s="74" t="s">
        <v>8772</v>
      </c>
    </row>
    <row r="14475" spans="1:1">
      <c r="A14475" s="74" t="s">
        <v>2724</v>
      </c>
    </row>
    <row r="14476" spans="1:1">
      <c r="A14476" s="74" t="s">
        <v>8773</v>
      </c>
    </row>
    <row r="14477" spans="1:1">
      <c r="A14477" s="74" t="s">
        <v>8774</v>
      </c>
    </row>
    <row r="14478" spans="1:1">
      <c r="A14478" s="74" t="s">
        <v>8775</v>
      </c>
    </row>
    <row r="14479" spans="1:1">
      <c r="A14479" s="149">
        <v>45565</v>
      </c>
    </row>
    <row r="14480" spans="1:1">
      <c r="A14480" s="149">
        <v>45565</v>
      </c>
    </row>
    <row r="14481" spans="1:1">
      <c r="A14481" s="74" t="s">
        <v>8776</v>
      </c>
    </row>
    <row r="14483" spans="1:1">
      <c r="A14483" s="74" t="s">
        <v>2724</v>
      </c>
    </row>
    <row r="14484" spans="1:1">
      <c r="A14484" s="74" t="s">
        <v>8777</v>
      </c>
    </row>
    <row r="14485" spans="1:1">
      <c r="A14485" s="74" t="s">
        <v>8778</v>
      </c>
    </row>
    <row r="14486" spans="1:1">
      <c r="A14486" s="74" t="s">
        <v>8779</v>
      </c>
    </row>
    <row r="14487" spans="1:1">
      <c r="A14487" s="149">
        <v>45565</v>
      </c>
    </row>
    <row r="14488" spans="1:1">
      <c r="A14488" s="149">
        <v>45565</v>
      </c>
    </row>
    <row r="14489" spans="1:1">
      <c r="A14489" s="74" t="s">
        <v>8780</v>
      </c>
    </row>
    <row r="14491" spans="1:1">
      <c r="A14491" s="74" t="s">
        <v>2724</v>
      </c>
    </row>
    <row r="14492" spans="1:1">
      <c r="A14492" s="74" t="s">
        <v>8781</v>
      </c>
    </row>
    <row r="14493" spans="1:1">
      <c r="A14493" s="74" t="s">
        <v>8782</v>
      </c>
    </row>
    <row r="14494" spans="1:1">
      <c r="A14494" s="74" t="s">
        <v>8783</v>
      </c>
    </row>
    <row r="14495" spans="1:1">
      <c r="A14495" s="149">
        <v>45565</v>
      </c>
    </row>
    <row r="14496" spans="1:1">
      <c r="A14496" s="149">
        <v>45565</v>
      </c>
    </row>
    <row r="14497" spans="1:1">
      <c r="A14497" s="74" t="s">
        <v>8784</v>
      </c>
    </row>
    <row r="14499" spans="1:1">
      <c r="A14499" s="74" t="s">
        <v>2724</v>
      </c>
    </row>
    <row r="14500" spans="1:1">
      <c r="A14500" s="74" t="s">
        <v>8785</v>
      </c>
    </row>
    <row r="14501" spans="1:1">
      <c r="A14501" s="74" t="s">
        <v>8786</v>
      </c>
    </row>
    <row r="14502" spans="1:1">
      <c r="A14502" s="74" t="s">
        <v>8787</v>
      </c>
    </row>
    <row r="14503" spans="1:1">
      <c r="A14503" s="149">
        <v>45565</v>
      </c>
    </row>
    <row r="14504" spans="1:1">
      <c r="A14504" s="149">
        <v>45565</v>
      </c>
    </row>
    <row r="14505" spans="1:1">
      <c r="A14505" s="74" t="s">
        <v>8788</v>
      </c>
    </row>
    <row r="14507" spans="1:1">
      <c r="A14507" s="74" t="s">
        <v>2724</v>
      </c>
    </row>
    <row r="14508" spans="1:1">
      <c r="A14508" s="74" t="s">
        <v>8789</v>
      </c>
    </row>
    <row r="14509" spans="1:1">
      <c r="A14509" s="74" t="s">
        <v>8790</v>
      </c>
    </row>
    <row r="14510" spans="1:1">
      <c r="A14510" s="74" t="s">
        <v>8791</v>
      </c>
    </row>
    <row r="14511" spans="1:1">
      <c r="A14511" s="149">
        <v>45565</v>
      </c>
    </row>
    <row r="14512" spans="1:1">
      <c r="A14512" s="149">
        <v>45565</v>
      </c>
    </row>
    <row r="14513" spans="1:1">
      <c r="A14513" s="74" t="s">
        <v>8792</v>
      </c>
    </row>
    <row r="14515" spans="1:1">
      <c r="A14515" s="74" t="s">
        <v>2724</v>
      </c>
    </row>
    <row r="14516" spans="1:1">
      <c r="A14516" s="74" t="s">
        <v>8793</v>
      </c>
    </row>
    <row r="14517" spans="1:1">
      <c r="A14517" s="74" t="s">
        <v>8794</v>
      </c>
    </row>
    <row r="14518" spans="1:1">
      <c r="A14518" s="74" t="s">
        <v>8795</v>
      </c>
    </row>
    <row r="14519" spans="1:1">
      <c r="A14519" s="149">
        <v>45565</v>
      </c>
    </row>
    <row r="14520" spans="1:1">
      <c r="A14520" s="149">
        <v>45565</v>
      </c>
    </row>
    <row r="14521" spans="1:1">
      <c r="A14521" s="74" t="s">
        <v>8796</v>
      </c>
    </row>
    <row r="14523" spans="1:1">
      <c r="A14523" s="74" t="s">
        <v>2724</v>
      </c>
    </row>
    <row r="14524" spans="1:1">
      <c r="A14524" s="74" t="s">
        <v>8797</v>
      </c>
    </row>
    <row r="14525" spans="1:1">
      <c r="A14525" s="74" t="s">
        <v>8798</v>
      </c>
    </row>
    <row r="14526" spans="1:1">
      <c r="A14526" s="74" t="s">
        <v>8799</v>
      </c>
    </row>
    <row r="14527" spans="1:1">
      <c r="A14527" s="149">
        <v>45565</v>
      </c>
    </row>
    <row r="14528" spans="1:1">
      <c r="A14528" s="149">
        <v>45565</v>
      </c>
    </row>
    <row r="14529" spans="1:1">
      <c r="A14529" s="74" t="s">
        <v>8702</v>
      </c>
    </row>
    <row r="14531" spans="1:1">
      <c r="A14531" s="74" t="s">
        <v>2724</v>
      </c>
    </row>
    <row r="14532" spans="1:1">
      <c r="A14532" s="74" t="s">
        <v>8800</v>
      </c>
    </row>
    <row r="14533" spans="1:1">
      <c r="A14533" s="74" t="s">
        <v>8801</v>
      </c>
    </row>
    <row r="14534" spans="1:1">
      <c r="A14534" s="74" t="s">
        <v>8802</v>
      </c>
    </row>
    <row r="14535" spans="1:1">
      <c r="A14535" s="149">
        <v>45565</v>
      </c>
    </row>
    <row r="14536" spans="1:1">
      <c r="A14536" s="149">
        <v>45565</v>
      </c>
    </row>
    <row r="14537" spans="1:1">
      <c r="A14537" s="74" t="s">
        <v>5775</v>
      </c>
    </row>
    <row r="14539" spans="1:1">
      <c r="A14539" s="74" t="s">
        <v>2724</v>
      </c>
    </row>
    <row r="14540" spans="1:1">
      <c r="A14540" s="74" t="s">
        <v>8803</v>
      </c>
    </row>
    <row r="14541" spans="1:1">
      <c r="A14541" s="74" t="s">
        <v>8804</v>
      </c>
    </row>
    <row r="14542" spans="1:1">
      <c r="A14542" s="74" t="s">
        <v>8804</v>
      </c>
    </row>
    <row r="14543" spans="1:1">
      <c r="A14543" s="149">
        <v>45565</v>
      </c>
    </row>
    <row r="14544" spans="1:1">
      <c r="A14544" s="74" t="s">
        <v>8805</v>
      </c>
    </row>
    <row r="14546" spans="1:1">
      <c r="A14546" s="74" t="s">
        <v>2724</v>
      </c>
    </row>
    <row r="14547" spans="1:1">
      <c r="A14547" s="74" t="s">
        <v>8806</v>
      </c>
    </row>
    <row r="14548" spans="1:1">
      <c r="A14548" s="74" t="s">
        <v>8807</v>
      </c>
    </row>
    <row r="14549" spans="1:1">
      <c r="A14549" s="74" t="s">
        <v>8808</v>
      </c>
    </row>
    <row r="14550" spans="1:1">
      <c r="A14550" s="149">
        <v>45565</v>
      </c>
    </row>
    <row r="14551" spans="1:1">
      <c r="A14551" s="149">
        <v>45565</v>
      </c>
    </row>
    <row r="14552" spans="1:1">
      <c r="A14552" s="74" t="s">
        <v>3666</v>
      </c>
    </row>
    <row r="14554" spans="1:1">
      <c r="A14554" s="74" t="s">
        <v>2724</v>
      </c>
    </row>
    <row r="14555" spans="1:1">
      <c r="A14555" s="74" t="s">
        <v>8809</v>
      </c>
    </row>
    <row r="14556" spans="1:1">
      <c r="A14556" s="74" t="s">
        <v>8810</v>
      </c>
    </row>
    <row r="14557" spans="1:1">
      <c r="A14557" s="74" t="s">
        <v>8811</v>
      </c>
    </row>
    <row r="14558" spans="1:1">
      <c r="A14558" s="149">
        <v>45565</v>
      </c>
    </row>
    <row r="14559" spans="1:1">
      <c r="A14559" s="149">
        <v>45565</v>
      </c>
    </row>
    <row r="14560" spans="1:1">
      <c r="A14560" s="74" t="s">
        <v>7048</v>
      </c>
    </row>
    <row r="14562" spans="1:1">
      <c r="A14562" s="74" t="s">
        <v>2724</v>
      </c>
    </row>
    <row r="14563" spans="1:1">
      <c r="A14563" s="74" t="s">
        <v>8812</v>
      </c>
    </row>
    <row r="14564" spans="1:1">
      <c r="A14564" s="74" t="s">
        <v>8813</v>
      </c>
    </row>
    <row r="14565" spans="1:1">
      <c r="A14565" s="74" t="s">
        <v>8814</v>
      </c>
    </row>
    <row r="14566" spans="1:1">
      <c r="A14566" s="149">
        <v>45565</v>
      </c>
    </row>
    <row r="14567" spans="1:1">
      <c r="A14567" s="149">
        <v>45565</v>
      </c>
    </row>
    <row r="14568" spans="1:1">
      <c r="A14568" s="74" t="s">
        <v>8815</v>
      </c>
    </row>
    <row r="14570" spans="1:1">
      <c r="A14570" s="74" t="s">
        <v>2724</v>
      </c>
    </row>
    <row r="14571" spans="1:1">
      <c r="A14571" s="74" t="s">
        <v>8816</v>
      </c>
    </row>
    <row r="14572" spans="1:1">
      <c r="A14572" s="74" t="s">
        <v>8817</v>
      </c>
    </row>
    <row r="14573" spans="1:1">
      <c r="A14573" s="74" t="s">
        <v>8818</v>
      </c>
    </row>
    <row r="14574" spans="1:1">
      <c r="A14574" s="149">
        <v>45565</v>
      </c>
    </row>
    <row r="14575" spans="1:1">
      <c r="A14575" s="149">
        <v>45565</v>
      </c>
    </row>
    <row r="14576" spans="1:1">
      <c r="A14576" s="74" t="s">
        <v>8819</v>
      </c>
    </row>
    <row r="14577" spans="1:1">
      <c r="A14577" s="74"/>
    </row>
    <row r="14578" spans="1:1">
      <c r="A14578" s="74" t="s">
        <v>8820</v>
      </c>
    </row>
    <row r="14579" spans="1:1">
      <c r="A14579" s="149">
        <v>45565</v>
      </c>
    </row>
    <row r="14580" spans="1:1">
      <c r="A14580" s="149">
        <v>45565</v>
      </c>
    </row>
    <row r="14581" spans="1:1">
      <c r="A14581" s="74" t="s">
        <v>8821</v>
      </c>
    </row>
    <row r="14582" spans="1:1">
      <c r="A14582" s="74"/>
    </row>
    <row r="14583" spans="1:1">
      <c r="A14583" s="74" t="s">
        <v>2724</v>
      </c>
    </row>
    <row r="14584" spans="1:1">
      <c r="A14584" s="74" t="s">
        <v>8822</v>
      </c>
    </row>
    <row r="14585" spans="1:1">
      <c r="A14585" s="74" t="s">
        <v>8823</v>
      </c>
    </row>
    <row r="14586" spans="1:1">
      <c r="A14586" s="74" t="s">
        <v>8824</v>
      </c>
    </row>
    <row r="14587" spans="1:1">
      <c r="A14587" s="149">
        <v>45565</v>
      </c>
    </row>
    <row r="14588" spans="1:1">
      <c r="A14588" s="149">
        <v>45565</v>
      </c>
    </row>
    <row r="14589" spans="1:1">
      <c r="A14589" s="74" t="s">
        <v>8825</v>
      </c>
    </row>
    <row r="14590" spans="1:1">
      <c r="A14590" s="74"/>
    </row>
    <row r="14591" spans="1:1">
      <c r="A14591" s="74" t="s">
        <v>2724</v>
      </c>
    </row>
    <row r="14592" spans="1:1">
      <c r="A14592" s="74" t="s">
        <v>8826</v>
      </c>
    </row>
    <row r="14593" spans="1:1">
      <c r="A14593" s="74" t="s">
        <v>8827</v>
      </c>
    </row>
    <row r="14594" spans="1:1">
      <c r="A14594" s="74" t="s">
        <v>8828</v>
      </c>
    </row>
    <row r="14595" spans="1:1">
      <c r="A14595" s="149">
        <v>45565</v>
      </c>
    </row>
    <row r="14596" spans="1:1">
      <c r="A14596" s="149">
        <v>45565</v>
      </c>
    </row>
    <row r="14597" spans="1:1">
      <c r="A14597" s="74" t="s">
        <v>8829</v>
      </c>
    </row>
    <row r="14598" spans="1:1">
      <c r="A14598" s="74"/>
    </row>
    <row r="14599" spans="1:1">
      <c r="A14599" s="74" t="s">
        <v>2724</v>
      </c>
    </row>
    <row r="14600" spans="1:1">
      <c r="A14600" s="74" t="s">
        <v>8830</v>
      </c>
    </row>
    <row r="14601" spans="1:1">
      <c r="A14601" s="74" t="s">
        <v>8831</v>
      </c>
    </row>
    <row r="14602" spans="1:1">
      <c r="A14602" s="74" t="s">
        <v>8832</v>
      </c>
    </row>
    <row r="14603" spans="1:1">
      <c r="A14603" s="149">
        <v>45565</v>
      </c>
    </row>
    <row r="14604" spans="1:1">
      <c r="A14604" s="149">
        <v>45565</v>
      </c>
    </row>
    <row r="14605" spans="1:1">
      <c r="A14605" s="74" t="s">
        <v>5179</v>
      </c>
    </row>
    <row r="14606" spans="1:1">
      <c r="A14606" s="74"/>
    </row>
    <row r="14607" spans="1:1">
      <c r="A14607" s="74" t="s">
        <v>2724</v>
      </c>
    </row>
    <row r="14608" spans="1:1">
      <c r="A14608" s="74" t="s">
        <v>8833</v>
      </c>
    </row>
    <row r="14609" spans="1:1">
      <c r="A14609" s="74" t="s">
        <v>8834</v>
      </c>
    </row>
    <row r="14610" spans="1:1">
      <c r="A14610" s="74" t="s">
        <v>8835</v>
      </c>
    </row>
    <row r="14611" spans="1:1">
      <c r="A14611" s="149">
        <v>45565</v>
      </c>
    </row>
    <row r="14612" spans="1:1">
      <c r="A14612" s="149">
        <v>45565</v>
      </c>
    </row>
    <row r="14613" spans="1:1">
      <c r="A14613" s="74" t="s">
        <v>8836</v>
      </c>
    </row>
    <row r="14614" spans="1:1">
      <c r="A14614" s="74"/>
    </row>
    <row r="14615" spans="1:1">
      <c r="A14615" s="74" t="s">
        <v>2724</v>
      </c>
    </row>
    <row r="14616" spans="1:1">
      <c r="A14616" s="74" t="s">
        <v>8837</v>
      </c>
    </row>
    <row r="14617" spans="1:1">
      <c r="A14617" s="74" t="s">
        <v>8838</v>
      </c>
    </row>
    <row r="14618" spans="1:1">
      <c r="A14618" s="74" t="s">
        <v>8838</v>
      </c>
    </row>
    <row r="14619" spans="1:1">
      <c r="A14619" s="149">
        <v>45565</v>
      </c>
    </row>
    <row r="14620" spans="1:1">
      <c r="A14620" s="149">
        <v>45565</v>
      </c>
    </row>
    <row r="14621" spans="1:1">
      <c r="A14621" s="74" t="s">
        <v>8839</v>
      </c>
    </row>
    <row r="14622" spans="1:1">
      <c r="A14622" s="74"/>
    </row>
    <row r="14623" spans="1:1">
      <c r="A14623" s="74" t="s">
        <v>2724</v>
      </c>
    </row>
    <row r="14624" spans="1:1">
      <c r="A14624" s="74" t="s">
        <v>8840</v>
      </c>
    </row>
    <row r="14625" spans="1:1">
      <c r="A14625" s="74" t="s">
        <v>8841</v>
      </c>
    </row>
    <row r="14626" spans="1:1">
      <c r="A14626" s="74" t="s">
        <v>8842</v>
      </c>
    </row>
    <row r="14627" spans="1:1">
      <c r="A14627" s="149">
        <v>45565</v>
      </c>
    </row>
    <row r="14628" spans="1:1">
      <c r="A14628" s="149">
        <v>45565</v>
      </c>
    </row>
    <row r="14629" spans="1:1">
      <c r="A14629" s="74" t="s">
        <v>8843</v>
      </c>
    </row>
    <row r="14630" spans="1:1">
      <c r="A14630" s="74"/>
    </row>
    <row r="14631" spans="1:1">
      <c r="A14631" s="74" t="s">
        <v>2724</v>
      </c>
    </row>
    <row r="14632" spans="1:1">
      <c r="A14632" s="74" t="s">
        <v>8844</v>
      </c>
    </row>
    <row r="14633" spans="1:1">
      <c r="A14633" s="74" t="s">
        <v>8845</v>
      </c>
    </row>
    <row r="14634" spans="1:1">
      <c r="A14634" s="74" t="s">
        <v>8846</v>
      </c>
    </row>
    <row r="14635" spans="1:1">
      <c r="A14635" s="149">
        <v>45565</v>
      </c>
    </row>
    <row r="14636" spans="1:1">
      <c r="A14636" s="149">
        <v>45565</v>
      </c>
    </row>
    <row r="14637" spans="1:1">
      <c r="A14637" s="74" t="s">
        <v>8847</v>
      </c>
    </row>
    <row r="14638" spans="1:1">
      <c r="A14638" s="74"/>
    </row>
    <row r="14639" spans="1:1">
      <c r="A14639" s="74" t="s">
        <v>2724</v>
      </c>
    </row>
    <row r="14640" spans="1:1">
      <c r="A14640" s="74" t="s">
        <v>8848</v>
      </c>
    </row>
    <row r="14641" spans="1:1">
      <c r="A14641" s="74" t="s">
        <v>8849</v>
      </c>
    </row>
    <row r="14642" spans="1:1">
      <c r="A14642" s="74" t="s">
        <v>8850</v>
      </c>
    </row>
    <row r="14643" spans="1:1">
      <c r="A14643" s="149">
        <v>45565</v>
      </c>
    </row>
    <row r="14644" spans="1:1">
      <c r="A14644" s="149">
        <v>45565</v>
      </c>
    </row>
    <row r="14645" spans="1:1">
      <c r="A14645" s="74" t="s">
        <v>8851</v>
      </c>
    </row>
    <row r="14646" spans="1:1">
      <c r="A14646" s="74"/>
    </row>
    <row r="14647" spans="1:1">
      <c r="A14647" s="74" t="s">
        <v>2724</v>
      </c>
    </row>
    <row r="14648" spans="1:1">
      <c r="A14648" s="74" t="s">
        <v>8852</v>
      </c>
    </row>
    <row r="14649" spans="1:1">
      <c r="A14649" s="74" t="s">
        <v>8853</v>
      </c>
    </row>
    <row r="14650" spans="1:1">
      <c r="A14650" s="74" t="s">
        <v>8854</v>
      </c>
    </row>
    <row r="14651" spans="1:1">
      <c r="A14651" s="149">
        <v>45565</v>
      </c>
    </row>
    <row r="14652" spans="1:1">
      <c r="A14652" s="149">
        <v>45565</v>
      </c>
    </row>
    <row r="14653" spans="1:1">
      <c r="A14653" s="74" t="s">
        <v>8855</v>
      </c>
    </row>
    <row r="14654" spans="1:1">
      <c r="A14654" s="74"/>
    </row>
    <row r="14655" spans="1:1">
      <c r="A14655" s="74" t="s">
        <v>2724</v>
      </c>
    </row>
    <row r="14656" spans="1:1">
      <c r="A14656" s="74" t="s">
        <v>8856</v>
      </c>
    </row>
    <row r="14657" spans="1:1">
      <c r="A14657" s="74" t="s">
        <v>8857</v>
      </c>
    </row>
    <row r="14658" spans="1:1">
      <c r="A14658" s="74" t="s">
        <v>8857</v>
      </c>
    </row>
    <row r="14659" spans="1:1">
      <c r="A14659" s="149">
        <v>45565</v>
      </c>
    </row>
    <row r="14660" spans="1:1">
      <c r="A14660" s="149">
        <v>45565</v>
      </c>
    </row>
    <row r="14661" spans="1:1">
      <c r="A14661" s="74" t="s">
        <v>8858</v>
      </c>
    </row>
    <row r="14662" spans="1:1">
      <c r="A14662" s="74"/>
    </row>
    <row r="14663" spans="1:1">
      <c r="A14663" s="74" t="s">
        <v>2724</v>
      </c>
    </row>
    <row r="14664" spans="1:1">
      <c r="A14664" s="74" t="s">
        <v>8859</v>
      </c>
    </row>
    <row r="14665" spans="1:1">
      <c r="A14665" s="74" t="s">
        <v>8860</v>
      </c>
    </row>
    <row r="14666" spans="1:1">
      <c r="A14666" s="74" t="s">
        <v>8861</v>
      </c>
    </row>
    <row r="14667" spans="1:1">
      <c r="A14667" s="149">
        <v>45565</v>
      </c>
    </row>
    <row r="14668" spans="1:1">
      <c r="A14668" s="149">
        <v>45565</v>
      </c>
    </row>
    <row r="14669" spans="1:1">
      <c r="A14669" s="74" t="s">
        <v>8862</v>
      </c>
    </row>
    <row r="14670" spans="1:1">
      <c r="A14670" s="74"/>
    </row>
    <row r="14671" spans="1:1">
      <c r="A14671" s="74" t="s">
        <v>2724</v>
      </c>
    </row>
    <row r="14672" spans="1:1">
      <c r="A14672" s="74" t="s">
        <v>8863</v>
      </c>
    </row>
    <row r="14673" spans="1:1">
      <c r="A14673" s="74" t="s">
        <v>8864</v>
      </c>
    </row>
    <row r="14674" spans="1:1">
      <c r="A14674" s="74" t="s">
        <v>8865</v>
      </c>
    </row>
    <row r="14675" spans="1:1">
      <c r="A14675" s="149">
        <v>45565</v>
      </c>
    </row>
    <row r="14676" spans="1:1">
      <c r="A14676" s="149">
        <v>45565</v>
      </c>
    </row>
    <row r="14677" spans="1:1">
      <c r="A14677" s="74" t="s">
        <v>4798</v>
      </c>
    </row>
    <row r="14678" spans="1:1">
      <c r="A14678" s="74"/>
    </row>
    <row r="14679" spans="1:1">
      <c r="A14679" s="74" t="s">
        <v>2724</v>
      </c>
    </row>
    <row r="14680" spans="1:1">
      <c r="A14680" s="74" t="s">
        <v>8866</v>
      </c>
    </row>
    <row r="14681" spans="1:1">
      <c r="A14681" s="74" t="s">
        <v>8867</v>
      </c>
    </row>
    <row r="14682" spans="1:1">
      <c r="A14682" s="74" t="s">
        <v>8868</v>
      </c>
    </row>
    <row r="14683" spans="1:1">
      <c r="A14683" s="149">
        <v>45565</v>
      </c>
    </row>
    <row r="14684" spans="1:1">
      <c r="A14684" s="149">
        <v>45565</v>
      </c>
    </row>
    <row r="14685" spans="1:1">
      <c r="A14685" s="74" t="s">
        <v>8869</v>
      </c>
    </row>
    <row r="14686" spans="1:1">
      <c r="A14686" s="74"/>
    </row>
    <row r="14687" spans="1:1">
      <c r="A14687" s="74" t="s">
        <v>2724</v>
      </c>
    </row>
    <row r="14688" spans="1:1">
      <c r="A14688" s="74" t="s">
        <v>8870</v>
      </c>
    </row>
    <row r="14689" spans="1:1">
      <c r="A14689" s="74" t="s">
        <v>8871</v>
      </c>
    </row>
    <row r="14690" spans="1:1">
      <c r="A14690" s="74" t="s">
        <v>8872</v>
      </c>
    </row>
    <row r="14691" spans="1:1">
      <c r="A14691" s="149">
        <v>45565</v>
      </c>
    </row>
    <row r="14692" spans="1:1">
      <c r="A14692" s="149">
        <v>45565</v>
      </c>
    </row>
    <row r="14693" spans="1:1">
      <c r="A14693" s="74" t="s">
        <v>2914</v>
      </c>
    </row>
    <row r="14694" spans="1:1">
      <c r="A14694" s="74"/>
    </row>
    <row r="14695" spans="1:1">
      <c r="A14695" s="74" t="s">
        <v>2724</v>
      </c>
    </row>
    <row r="14696" spans="1:1">
      <c r="A14696" s="74" t="s">
        <v>8873</v>
      </c>
    </row>
    <row r="14697" spans="1:1">
      <c r="A14697" s="74" t="s">
        <v>8874</v>
      </c>
    </row>
    <row r="14698" spans="1:1">
      <c r="A14698" s="74" t="s">
        <v>8875</v>
      </c>
    </row>
    <row r="14699" spans="1:1">
      <c r="A14699" s="149">
        <v>45565</v>
      </c>
    </row>
    <row r="14700" spans="1:1">
      <c r="A14700" s="149">
        <v>45565</v>
      </c>
    </row>
    <row r="14701" spans="1:1">
      <c r="A14701" s="74" t="s">
        <v>8876</v>
      </c>
    </row>
    <row r="14702" spans="1:1">
      <c r="A14702" s="74"/>
    </row>
    <row r="14703" spans="1:1">
      <c r="A14703" s="74" t="s">
        <v>2724</v>
      </c>
    </row>
    <row r="14704" spans="1:1">
      <c r="A14704" s="74" t="s">
        <v>8877</v>
      </c>
    </row>
    <row r="14705" spans="1:1">
      <c r="A14705" s="74" t="s">
        <v>8878</v>
      </c>
    </row>
    <row r="14706" spans="1:1">
      <c r="A14706" s="74" t="s">
        <v>8879</v>
      </c>
    </row>
    <row r="14707" spans="1:1">
      <c r="A14707" s="149">
        <v>45565</v>
      </c>
    </row>
    <row r="14708" spans="1:1">
      <c r="A14708" s="149">
        <v>45565</v>
      </c>
    </row>
    <row r="14709" spans="1:1">
      <c r="A14709" s="74" t="s">
        <v>8880</v>
      </c>
    </row>
    <row r="14710" spans="1:1">
      <c r="A14710" s="74"/>
    </row>
    <row r="14711" spans="1:1">
      <c r="A14711" s="74" t="s">
        <v>2724</v>
      </c>
    </row>
    <row r="14712" spans="1:1">
      <c r="A14712" s="74" t="s">
        <v>8881</v>
      </c>
    </row>
    <row r="14713" spans="1:1">
      <c r="A14713" s="74" t="s">
        <v>8882</v>
      </c>
    </row>
    <row r="14714" spans="1:1">
      <c r="A14714" s="74" t="s">
        <v>8883</v>
      </c>
    </row>
    <row r="14715" spans="1:1">
      <c r="A14715" s="149">
        <v>45565</v>
      </c>
    </row>
    <row r="14716" spans="1:1">
      <c r="A14716" s="149">
        <v>45565</v>
      </c>
    </row>
    <row r="14717" spans="1:1">
      <c r="A14717" s="74" t="s">
        <v>8884</v>
      </c>
    </row>
    <row r="14718" spans="1:1">
      <c r="A14718" s="74"/>
    </row>
    <row r="14719" spans="1:1">
      <c r="A14719" s="74" t="s">
        <v>2724</v>
      </c>
    </row>
    <row r="14720" spans="1:1">
      <c r="A14720" s="74" t="s">
        <v>8885</v>
      </c>
    </row>
    <row r="14721" spans="1:1">
      <c r="A14721" s="74" t="s">
        <v>8886</v>
      </c>
    </row>
    <row r="14722" spans="1:1">
      <c r="A14722" s="74" t="s">
        <v>8887</v>
      </c>
    </row>
    <row r="14723" spans="1:1">
      <c r="A14723" s="149">
        <v>45565</v>
      </c>
    </row>
    <row r="14724" spans="1:1">
      <c r="A14724" s="149">
        <v>45565</v>
      </c>
    </row>
    <row r="14725" spans="1:1">
      <c r="A14725" s="74" t="s">
        <v>8888</v>
      </c>
    </row>
    <row r="14726" spans="1:1">
      <c r="A14726" s="74"/>
    </row>
    <row r="14727" spans="1:1">
      <c r="A14727" s="74" t="s">
        <v>2724</v>
      </c>
    </row>
    <row r="14728" spans="1:1">
      <c r="A14728" s="74" t="s">
        <v>8889</v>
      </c>
    </row>
    <row r="14729" spans="1:1">
      <c r="A14729" s="74" t="s">
        <v>8890</v>
      </c>
    </row>
    <row r="14730" spans="1:1">
      <c r="A14730" s="74" t="s">
        <v>8890</v>
      </c>
    </row>
    <row r="14731" spans="1:1">
      <c r="A14731" s="149">
        <v>45565</v>
      </c>
    </row>
    <row r="14732" spans="1:1">
      <c r="A14732" s="149">
        <v>45565</v>
      </c>
    </row>
    <row r="14733" spans="1:1">
      <c r="A14733" s="74" t="s">
        <v>8891</v>
      </c>
    </row>
    <row r="14734" spans="1:1">
      <c r="A14734" s="74"/>
    </row>
    <row r="14735" spans="1:1">
      <c r="A14735" s="74" t="s">
        <v>2724</v>
      </c>
    </row>
    <row r="14736" spans="1:1">
      <c r="A14736" s="74" t="s">
        <v>8892</v>
      </c>
    </row>
    <row r="14737" spans="1:1">
      <c r="A14737" s="74" t="s">
        <v>8893</v>
      </c>
    </row>
    <row r="14738" spans="1:1">
      <c r="A14738" s="74" t="s">
        <v>8894</v>
      </c>
    </row>
    <row r="14739" spans="1:1">
      <c r="A14739" s="149">
        <v>45565</v>
      </c>
    </row>
    <row r="14740" spans="1:1">
      <c r="A14740" s="149">
        <v>45565</v>
      </c>
    </row>
    <row r="14741" spans="1:1">
      <c r="A14741" s="74" t="s">
        <v>5601</v>
      </c>
    </row>
    <row r="14742" spans="1:1">
      <c r="A14742" s="74"/>
    </row>
    <row r="14743" spans="1:1">
      <c r="A14743" s="74" t="s">
        <v>2724</v>
      </c>
    </row>
    <row r="14744" spans="1:1">
      <c r="A14744" s="74" t="s">
        <v>8895</v>
      </c>
    </row>
    <row r="14745" spans="1:1">
      <c r="A14745" s="74" t="s">
        <v>8896</v>
      </c>
    </row>
    <row r="14746" spans="1:1">
      <c r="A14746" s="74" t="s">
        <v>8896</v>
      </c>
    </row>
    <row r="14747" spans="1:1">
      <c r="A14747" s="149">
        <v>45565</v>
      </c>
    </row>
    <row r="14748" spans="1:1">
      <c r="A14748" s="149">
        <v>45565</v>
      </c>
    </row>
    <row r="14749" spans="1:1">
      <c r="A14749" s="74" t="s">
        <v>8897</v>
      </c>
    </row>
    <row r="14750" spans="1:1">
      <c r="A14750" s="74"/>
    </row>
    <row r="14751" spans="1:1">
      <c r="A14751" s="74" t="s">
        <v>2724</v>
      </c>
    </row>
    <row r="14752" spans="1:1">
      <c r="A14752" s="74" t="s">
        <v>8898</v>
      </c>
    </row>
    <row r="14753" spans="1:1">
      <c r="A14753" s="74" t="s">
        <v>8899</v>
      </c>
    </row>
    <row r="14754" spans="1:1">
      <c r="A14754" s="74" t="s">
        <v>8900</v>
      </c>
    </row>
    <row r="14755" spans="1:1">
      <c r="A14755" s="149">
        <v>45565</v>
      </c>
    </row>
    <row r="14756" spans="1:1">
      <c r="A14756" s="149">
        <v>45565</v>
      </c>
    </row>
    <row r="14757" spans="1:1">
      <c r="A14757" s="74" t="s">
        <v>8901</v>
      </c>
    </row>
    <row r="14758" spans="1:1">
      <c r="A14758" s="74"/>
    </row>
    <row r="14759" spans="1:1">
      <c r="A14759" s="74" t="s">
        <v>2724</v>
      </c>
    </row>
    <row r="14760" spans="1:1">
      <c r="A14760" s="74" t="s">
        <v>8902</v>
      </c>
    </row>
    <row r="14761" spans="1:1">
      <c r="A14761" s="74" t="s">
        <v>8903</v>
      </c>
    </row>
    <row r="14762" spans="1:1">
      <c r="A14762" s="74" t="s">
        <v>8904</v>
      </c>
    </row>
    <row r="14763" spans="1:1">
      <c r="A14763" s="149">
        <v>45565</v>
      </c>
    </row>
    <row r="14764" spans="1:1">
      <c r="A14764" s="149">
        <v>45565</v>
      </c>
    </row>
    <row r="14765" spans="1:1">
      <c r="A14765" s="74" t="s">
        <v>8554</v>
      </c>
    </row>
    <row r="14766" spans="1:1">
      <c r="A14766" s="74"/>
    </row>
    <row r="14767" spans="1:1">
      <c r="A14767" s="74" t="s">
        <v>2724</v>
      </c>
    </row>
    <row r="14768" spans="1:1">
      <c r="A14768" s="74" t="s">
        <v>8905</v>
      </c>
    </row>
    <row r="14769" spans="1:1">
      <c r="A14769" s="74" t="s">
        <v>8906</v>
      </c>
    </row>
    <row r="14770" spans="1:1">
      <c r="A14770" s="74" t="s">
        <v>8907</v>
      </c>
    </row>
    <row r="14771" spans="1:1">
      <c r="A14771" s="149">
        <v>45565</v>
      </c>
    </row>
    <row r="14772" spans="1:1">
      <c r="A14772" s="149">
        <v>45565</v>
      </c>
    </row>
    <row r="14773" spans="1:1">
      <c r="A14773" s="74" t="s">
        <v>8554</v>
      </c>
    </row>
    <row r="14774" spans="1:1">
      <c r="A14774" s="74"/>
    </row>
    <row r="14775" spans="1:1">
      <c r="A14775" s="74" t="s">
        <v>2724</v>
      </c>
    </row>
    <row r="14776" spans="1:1">
      <c r="A14776" s="74" t="s">
        <v>8908</v>
      </c>
    </row>
    <row r="14777" spans="1:1">
      <c r="A14777" s="74" t="s">
        <v>8909</v>
      </c>
    </row>
    <row r="14778" spans="1:1">
      <c r="A14778" s="74" t="s">
        <v>8910</v>
      </c>
    </row>
    <row r="14779" spans="1:1">
      <c r="A14779" s="149">
        <v>45565</v>
      </c>
    </row>
    <row r="14780" spans="1:1">
      <c r="A14780" s="149">
        <v>45565</v>
      </c>
    </row>
    <row r="14781" spans="1:1">
      <c r="A14781" s="74" t="s">
        <v>3047</v>
      </c>
    </row>
    <row r="14782" spans="1:1">
      <c r="A14782" s="74"/>
    </row>
    <row r="14783" spans="1:1">
      <c r="A14783" s="74" t="s">
        <v>2724</v>
      </c>
    </row>
    <row r="14784" spans="1:1">
      <c r="A14784" s="74" t="s">
        <v>8911</v>
      </c>
    </row>
    <row r="14785" spans="1:1">
      <c r="A14785" s="74" t="s">
        <v>8912</v>
      </c>
    </row>
    <row r="14786" spans="1:1">
      <c r="A14786" s="74" t="s">
        <v>8913</v>
      </c>
    </row>
    <row r="14787" spans="1:1">
      <c r="A14787" s="149">
        <v>45565</v>
      </c>
    </row>
    <row r="14788" spans="1:1">
      <c r="A14788" s="149">
        <v>45565</v>
      </c>
    </row>
    <row r="14789" spans="1:1">
      <c r="A14789" s="74" t="s">
        <v>3125</v>
      </c>
    </row>
    <row r="14790" spans="1:1">
      <c r="A14790" s="74"/>
    </row>
    <row r="14791" spans="1:1">
      <c r="A14791" s="74" t="s">
        <v>2724</v>
      </c>
    </row>
    <row r="14792" spans="1:1">
      <c r="A14792" s="74" t="s">
        <v>8914</v>
      </c>
    </row>
    <row r="14793" spans="1:1">
      <c r="A14793" s="74" t="s">
        <v>8915</v>
      </c>
    </row>
    <row r="14794" spans="1:1">
      <c r="A14794" s="74" t="s">
        <v>8916</v>
      </c>
    </row>
    <row r="14795" spans="1:1">
      <c r="A14795" s="149">
        <v>45565</v>
      </c>
    </row>
    <row r="14796" spans="1:1">
      <c r="A14796" s="149">
        <v>45565</v>
      </c>
    </row>
    <row r="14797" spans="1:1">
      <c r="A14797" s="74" t="s">
        <v>4310</v>
      </c>
    </row>
    <row r="14798" spans="1:1">
      <c r="A14798" s="74"/>
    </row>
    <row r="14799" spans="1:1">
      <c r="A14799" s="74" t="s">
        <v>2724</v>
      </c>
    </row>
    <row r="14800" spans="1:1">
      <c r="A14800" s="74" t="s">
        <v>8917</v>
      </c>
    </row>
    <row r="14801" spans="1:1">
      <c r="A14801" s="74" t="s">
        <v>8918</v>
      </c>
    </row>
    <row r="14802" spans="1:1">
      <c r="A14802" s="74" t="s">
        <v>8919</v>
      </c>
    </row>
    <row r="14803" spans="1:1">
      <c r="A14803" s="149">
        <v>45565</v>
      </c>
    </row>
    <row r="14804" spans="1:1">
      <c r="A14804" s="149">
        <v>45565</v>
      </c>
    </row>
    <row r="14805" spans="1:1">
      <c r="A14805" s="74" t="s">
        <v>2888</v>
      </c>
    </row>
    <row r="14806" spans="1:1">
      <c r="A14806" s="74"/>
    </row>
    <row r="14807" spans="1:1">
      <c r="A14807" s="74" t="s">
        <v>2724</v>
      </c>
    </row>
    <row r="14808" spans="1:1">
      <c r="A14808" s="74" t="s">
        <v>8920</v>
      </c>
    </row>
    <row r="14809" spans="1:1">
      <c r="A14809" s="74" t="s">
        <v>8921</v>
      </c>
    </row>
    <row r="14810" spans="1:1">
      <c r="A14810" s="74" t="s">
        <v>8922</v>
      </c>
    </row>
    <row r="14811" spans="1:1">
      <c r="A14811" s="149">
        <v>45565</v>
      </c>
    </row>
    <row r="14812" spans="1:1">
      <c r="A14812" s="149">
        <v>45565</v>
      </c>
    </row>
    <row r="14813" spans="1:1">
      <c r="A14813" s="74" t="s">
        <v>8923</v>
      </c>
    </row>
    <row r="14814" spans="1:1">
      <c r="A14814" s="74"/>
    </row>
    <row r="14815" spans="1:1">
      <c r="A14815" s="74" t="s">
        <v>2724</v>
      </c>
    </row>
    <row r="14816" spans="1:1">
      <c r="A14816" s="74" t="s">
        <v>8924</v>
      </c>
    </row>
    <row r="14817" spans="1:1">
      <c r="A14817" s="74" t="s">
        <v>8925</v>
      </c>
    </row>
    <row r="14818" spans="1:1">
      <c r="A14818" s="74" t="s">
        <v>8926</v>
      </c>
    </row>
    <row r="14819" spans="1:1">
      <c r="A14819" s="149">
        <v>45565</v>
      </c>
    </row>
    <row r="14820" spans="1:1">
      <c r="A14820" s="149">
        <v>45565</v>
      </c>
    </row>
    <row r="14821" spans="1:1">
      <c r="A14821" s="74" t="s">
        <v>3290</v>
      </c>
    </row>
    <row r="14822" spans="1:1">
      <c r="A14822" s="74"/>
    </row>
    <row r="14823" spans="1:1">
      <c r="A14823" s="74" t="s">
        <v>2724</v>
      </c>
    </row>
    <row r="14824" spans="1:1">
      <c r="A14824" s="74" t="s">
        <v>8927</v>
      </c>
    </row>
    <row r="14825" spans="1:1">
      <c r="A14825" s="74" t="s">
        <v>8928</v>
      </c>
    </row>
    <row r="14826" spans="1:1">
      <c r="A14826" s="74" t="s">
        <v>8929</v>
      </c>
    </row>
    <row r="14827" spans="1:1">
      <c r="A14827" s="149">
        <v>45565</v>
      </c>
    </row>
    <row r="14828" spans="1:1">
      <c r="A14828" s="149">
        <v>45565</v>
      </c>
    </row>
    <row r="14829" spans="1:1">
      <c r="A14829" s="74" t="s">
        <v>8930</v>
      </c>
    </row>
    <row r="14830" spans="1:1">
      <c r="A14830" s="74"/>
    </row>
    <row r="14831" spans="1:1">
      <c r="A14831" s="74" t="s">
        <v>2724</v>
      </c>
    </row>
    <row r="14832" spans="1:1">
      <c r="A14832" s="74" t="s">
        <v>8931</v>
      </c>
    </row>
    <row r="14833" spans="1:1">
      <c r="A14833" s="74" t="s">
        <v>8932</v>
      </c>
    </row>
    <row r="14834" spans="1:1">
      <c r="A14834" s="74" t="s">
        <v>8933</v>
      </c>
    </row>
    <row r="14835" spans="1:1">
      <c r="A14835" s="149">
        <v>45565</v>
      </c>
    </row>
    <row r="14836" spans="1:1">
      <c r="A14836" s="149">
        <v>45565</v>
      </c>
    </row>
    <row r="14837" spans="1:1">
      <c r="A14837" s="74" t="s">
        <v>8934</v>
      </c>
    </row>
    <row r="14838" spans="1:1">
      <c r="A14838" s="74"/>
    </row>
    <row r="14839" spans="1:1">
      <c r="A14839" s="74" t="s">
        <v>2724</v>
      </c>
    </row>
    <row r="14840" spans="1:1">
      <c r="A14840" s="74" t="s">
        <v>8935</v>
      </c>
    </row>
    <row r="14841" spans="1:1">
      <c r="A14841" s="74" t="s">
        <v>8936</v>
      </c>
    </row>
    <row r="14842" spans="1:1">
      <c r="A14842" s="74" t="s">
        <v>8936</v>
      </c>
    </row>
    <row r="14843" spans="1:1">
      <c r="A14843" s="149">
        <v>45565</v>
      </c>
    </row>
    <row r="14844" spans="1:1">
      <c r="A14844" s="149">
        <v>45565</v>
      </c>
    </row>
    <row r="14845" spans="1:1">
      <c r="A14845" s="74" t="s">
        <v>3754</v>
      </c>
    </row>
    <row r="14846" spans="1:1">
      <c r="A14846" s="74"/>
    </row>
    <row r="14847" spans="1:1">
      <c r="A14847" s="74" t="s">
        <v>2724</v>
      </c>
    </row>
    <row r="14848" spans="1:1">
      <c r="A14848" s="74" t="s">
        <v>8937</v>
      </c>
    </row>
    <row r="14849" spans="1:1">
      <c r="A14849" s="74" t="s">
        <v>8938</v>
      </c>
    </row>
    <row r="14850" spans="1:1">
      <c r="A14850" s="74" t="s">
        <v>8939</v>
      </c>
    </row>
    <row r="14851" spans="1:1">
      <c r="A14851" s="149">
        <v>45565</v>
      </c>
    </row>
    <row r="14852" spans="1:1">
      <c r="A14852" s="149">
        <v>45565</v>
      </c>
    </row>
    <row r="14853" spans="1:1">
      <c r="A14853" s="74" t="s">
        <v>8940</v>
      </c>
    </row>
    <row r="14854" spans="1:1">
      <c r="A14854" s="74"/>
    </row>
    <row r="14855" spans="1:1">
      <c r="A14855" s="74" t="s">
        <v>2724</v>
      </c>
    </row>
    <row r="14856" spans="1:1">
      <c r="A14856" s="74" t="s">
        <v>8941</v>
      </c>
    </row>
    <row r="14857" spans="1:1">
      <c r="A14857" s="74" t="s">
        <v>8942</v>
      </c>
    </row>
    <row r="14858" spans="1:1">
      <c r="A14858" s="74" t="s">
        <v>8942</v>
      </c>
    </row>
    <row r="14859" spans="1:1">
      <c r="A14859" s="149">
        <v>45565</v>
      </c>
    </row>
    <row r="14860" spans="1:1">
      <c r="A14860" s="149">
        <v>45565</v>
      </c>
    </row>
    <row r="14861" spans="1:1">
      <c r="A14861" s="74" t="s">
        <v>8943</v>
      </c>
    </row>
    <row r="14862" spans="1:1">
      <c r="A14862" s="74"/>
    </row>
    <row r="14863" spans="1:1">
      <c r="A14863" s="74" t="s">
        <v>2724</v>
      </c>
    </row>
    <row r="14864" spans="1:1">
      <c r="A14864" s="74" t="s">
        <v>8944</v>
      </c>
    </row>
    <row r="14865" spans="1:1">
      <c r="A14865" s="74" t="s">
        <v>8945</v>
      </c>
    </row>
    <row r="14866" spans="1:1">
      <c r="A14866" s="74" t="s">
        <v>8945</v>
      </c>
    </row>
    <row r="14867" spans="1:1">
      <c r="A14867" s="149">
        <v>45565</v>
      </c>
    </row>
    <row r="14868" spans="1:1">
      <c r="A14868" s="149">
        <v>45565</v>
      </c>
    </row>
    <row r="14869" spans="1:1">
      <c r="A14869" s="74" t="s">
        <v>8946</v>
      </c>
    </row>
    <row r="14870" spans="1:1">
      <c r="A14870" s="74"/>
    </row>
    <row r="14871" spans="1:1">
      <c r="A14871" s="74" t="s">
        <v>2724</v>
      </c>
    </row>
    <row r="14872" spans="1:1">
      <c r="A14872" s="74" t="s">
        <v>8947</v>
      </c>
    </row>
    <row r="14873" spans="1:1">
      <c r="A14873" s="74" t="s">
        <v>8948</v>
      </c>
    </row>
    <row r="14874" spans="1:1">
      <c r="A14874" s="74" t="s">
        <v>8949</v>
      </c>
    </row>
    <row r="14875" spans="1:1">
      <c r="A14875" s="149">
        <v>45565</v>
      </c>
    </row>
    <row r="14876" spans="1:1">
      <c r="A14876" s="149">
        <v>45565</v>
      </c>
    </row>
    <row r="14877" spans="1:1">
      <c r="A14877" s="74" t="s">
        <v>8950</v>
      </c>
    </row>
    <row r="14878" spans="1:1">
      <c r="A14878" s="74"/>
    </row>
    <row r="14879" spans="1:1">
      <c r="A14879" s="74" t="s">
        <v>2724</v>
      </c>
    </row>
    <row r="14880" spans="1:1">
      <c r="A14880" s="74" t="s">
        <v>8951</v>
      </c>
    </row>
    <row r="14881" spans="1:1">
      <c r="A14881" s="74" t="s">
        <v>8952</v>
      </c>
    </row>
    <row r="14882" spans="1:1">
      <c r="A14882" s="74" t="s">
        <v>6941</v>
      </c>
    </row>
    <row r="14883" spans="1:1">
      <c r="A14883" s="149">
        <v>45565</v>
      </c>
    </row>
    <row r="14884" spans="1:1">
      <c r="A14884" s="149">
        <v>45565</v>
      </c>
    </row>
    <row r="14885" spans="1:1">
      <c r="A14885" s="74" t="s">
        <v>6680</v>
      </c>
    </row>
    <row r="14886" spans="1:1">
      <c r="A14886" s="74"/>
    </row>
    <row r="14887" spans="1:1">
      <c r="A14887" s="74" t="s">
        <v>2724</v>
      </c>
    </row>
    <row r="14888" spans="1:1">
      <c r="A14888" s="74" t="s">
        <v>6942</v>
      </c>
    </row>
    <row r="14889" spans="1:1">
      <c r="A14889" s="74" t="s">
        <v>8953</v>
      </c>
    </row>
    <row r="14890" spans="1:1">
      <c r="A14890" s="74" t="s">
        <v>8954</v>
      </c>
    </row>
    <row r="14891" spans="1:1">
      <c r="A14891" s="149">
        <v>45565</v>
      </c>
    </row>
    <row r="14892" spans="1:1">
      <c r="A14892" s="149">
        <v>45565</v>
      </c>
    </row>
    <row r="14893" spans="1:1">
      <c r="A14893" s="74" t="s">
        <v>7551</v>
      </c>
    </row>
    <row r="14894" spans="1:1">
      <c r="A14894" s="74"/>
    </row>
    <row r="14895" spans="1:1">
      <c r="A14895" s="74" t="s">
        <v>2724</v>
      </c>
    </row>
    <row r="14896" spans="1:1">
      <c r="A14896" s="74" t="s">
        <v>8955</v>
      </c>
    </row>
    <row r="14897" spans="1:1">
      <c r="A14897" s="74" t="s">
        <v>8956</v>
      </c>
    </row>
    <row r="14898" spans="1:1">
      <c r="A14898" s="74" t="s">
        <v>8957</v>
      </c>
    </row>
    <row r="14899" spans="1:1">
      <c r="A14899" s="149">
        <v>45565</v>
      </c>
    </row>
    <row r="14900" spans="1:1">
      <c r="A14900" s="149">
        <v>45565</v>
      </c>
    </row>
    <row r="14901" spans="1:1">
      <c r="A14901" s="74" t="s">
        <v>4362</v>
      </c>
    </row>
    <row r="14902" spans="1:1">
      <c r="A14902" s="74"/>
    </row>
    <row r="14903" spans="1:1">
      <c r="A14903" s="74" t="s">
        <v>2724</v>
      </c>
    </row>
    <row r="14904" spans="1:1">
      <c r="A14904" s="74" t="s">
        <v>8958</v>
      </c>
    </row>
    <row r="14905" spans="1:1">
      <c r="A14905" s="74" t="s">
        <v>8959</v>
      </c>
    </row>
    <row r="14906" spans="1:1">
      <c r="A14906" s="74" t="s">
        <v>8959</v>
      </c>
    </row>
    <row r="14907" spans="1:1">
      <c r="A14907" s="149">
        <v>45565</v>
      </c>
    </row>
    <row r="14908" spans="1:1">
      <c r="A14908" s="149">
        <v>45565</v>
      </c>
    </row>
    <row r="14909" spans="1:1">
      <c r="A14909" s="74" t="s">
        <v>6200</v>
      </c>
    </row>
    <row r="14910" spans="1:1">
      <c r="A14910" s="74"/>
    </row>
    <row r="14911" spans="1:1">
      <c r="A14911" s="74" t="s">
        <v>2724</v>
      </c>
    </row>
    <row r="14912" spans="1:1">
      <c r="A14912" s="74" t="s">
        <v>8960</v>
      </c>
    </row>
    <row r="14913" spans="1:1">
      <c r="A14913" s="74" t="s">
        <v>8961</v>
      </c>
    </row>
    <row r="14914" spans="1:1">
      <c r="A14914" s="74" t="s">
        <v>8962</v>
      </c>
    </row>
    <row r="14915" spans="1:1">
      <c r="A14915" s="149">
        <v>45565</v>
      </c>
    </row>
    <row r="14916" spans="1:1">
      <c r="A14916" s="149">
        <v>45565</v>
      </c>
    </row>
    <row r="14917" spans="1:1">
      <c r="A14917" s="74" t="s">
        <v>3182</v>
      </c>
    </row>
    <row r="14918" spans="1:1">
      <c r="A14918" s="74"/>
    </row>
    <row r="14919" spans="1:1">
      <c r="A14919" s="74" t="s">
        <v>2724</v>
      </c>
    </row>
    <row r="14920" spans="1:1">
      <c r="A14920" s="74" t="s">
        <v>8963</v>
      </c>
    </row>
    <row r="14921" spans="1:1">
      <c r="A14921" s="74" t="s">
        <v>8964</v>
      </c>
    </row>
    <row r="14922" spans="1:1">
      <c r="A14922" s="74" t="s">
        <v>8965</v>
      </c>
    </row>
    <row r="14923" spans="1:1">
      <c r="A14923" s="149">
        <v>45565</v>
      </c>
    </row>
    <row r="14924" spans="1:1">
      <c r="A14924" s="149">
        <v>45565</v>
      </c>
    </row>
    <row r="14925" spans="1:1">
      <c r="A14925" s="74" t="s">
        <v>4362</v>
      </c>
    </row>
    <row r="14926" spans="1:1">
      <c r="A14926" s="74"/>
    </row>
    <row r="14927" spans="1:1">
      <c r="A14927" s="74" t="s">
        <v>2724</v>
      </c>
    </row>
    <row r="14928" spans="1:1">
      <c r="A14928" s="74" t="s">
        <v>8966</v>
      </c>
    </row>
    <row r="14929" spans="1:1">
      <c r="A14929" s="74" t="s">
        <v>8967</v>
      </c>
    </row>
    <row r="14930" spans="1:1">
      <c r="A14930" s="74" t="s">
        <v>8968</v>
      </c>
    </row>
    <row r="14931" spans="1:1">
      <c r="A14931" s="149">
        <v>45565</v>
      </c>
    </row>
    <row r="14932" spans="1:1">
      <c r="A14932" s="149">
        <v>45565</v>
      </c>
    </row>
    <row r="14933" spans="1:1">
      <c r="A14933" s="74" t="s">
        <v>8969</v>
      </c>
    </row>
    <row r="14934" spans="1:1">
      <c r="A14934" s="74"/>
    </row>
    <row r="14935" spans="1:1">
      <c r="A14935" s="74" t="s">
        <v>2724</v>
      </c>
    </row>
    <row r="14936" spans="1:1">
      <c r="A14936" s="74" t="s">
        <v>8970</v>
      </c>
    </row>
    <row r="14937" spans="1:1">
      <c r="A14937" s="74" t="s">
        <v>8971</v>
      </c>
    </row>
    <row r="14938" spans="1:1">
      <c r="A14938" s="74" t="s">
        <v>8971</v>
      </c>
    </row>
    <row r="14939" spans="1:1">
      <c r="A14939" s="149">
        <v>45565</v>
      </c>
    </row>
    <row r="14940" spans="1:1">
      <c r="A14940" s="149">
        <v>45565</v>
      </c>
    </row>
    <row r="14941" spans="1:1">
      <c r="A14941" s="74" t="s">
        <v>8972</v>
      </c>
    </row>
    <row r="14942" spans="1:1">
      <c r="A14942" s="74"/>
    </row>
    <row r="14943" spans="1:1">
      <c r="A14943" s="74" t="s">
        <v>2724</v>
      </c>
    </row>
    <row r="14944" spans="1:1">
      <c r="A14944" s="74" t="s">
        <v>8973</v>
      </c>
    </row>
    <row r="14945" spans="1:1">
      <c r="A14945" s="74" t="s">
        <v>8974</v>
      </c>
    </row>
    <row r="14946" spans="1:1">
      <c r="A14946" s="74" t="s">
        <v>8974</v>
      </c>
    </row>
    <row r="14947" spans="1:1">
      <c r="A14947" s="149">
        <v>45565</v>
      </c>
    </row>
    <row r="14948" spans="1:1">
      <c r="A14948" s="149">
        <v>45565</v>
      </c>
    </row>
    <row r="14949" spans="1:1">
      <c r="A14949" s="74" t="s">
        <v>8975</v>
      </c>
    </row>
    <row r="14950" spans="1:1">
      <c r="A14950" s="74"/>
    </row>
    <row r="14951" spans="1:1">
      <c r="A14951" s="74" t="s">
        <v>2724</v>
      </c>
    </row>
    <row r="14952" spans="1:1">
      <c r="A14952" s="74" t="s">
        <v>8976</v>
      </c>
    </row>
    <row r="14953" spans="1:1">
      <c r="A14953" s="74" t="s">
        <v>8977</v>
      </c>
    </row>
    <row r="14954" spans="1:1">
      <c r="A14954" s="74" t="s">
        <v>8978</v>
      </c>
    </row>
    <row r="14955" spans="1:1">
      <c r="A14955" s="149">
        <v>45565</v>
      </c>
    </row>
    <row r="14956" spans="1:1">
      <c r="A14956" s="149">
        <v>45565</v>
      </c>
    </row>
    <row r="14957" spans="1:1">
      <c r="A14957" s="74" t="s">
        <v>2719</v>
      </c>
    </row>
    <row r="14958" spans="1:1">
      <c r="A14958" s="74"/>
    </row>
    <row r="14959" spans="1:1">
      <c r="A14959" s="74" t="s">
        <v>2724</v>
      </c>
    </row>
    <row r="14960" spans="1:1">
      <c r="A14960" s="74" t="s">
        <v>8979</v>
      </c>
    </row>
    <row r="14961" spans="1:1">
      <c r="A14961" s="74" t="s">
        <v>8980</v>
      </c>
    </row>
    <row r="14962" spans="1:1">
      <c r="A14962" s="74" t="s">
        <v>8981</v>
      </c>
    </row>
    <row r="14963" spans="1:1">
      <c r="A14963" s="149">
        <v>45565</v>
      </c>
    </row>
    <row r="14964" spans="1:1">
      <c r="A14964" s="149">
        <v>45565</v>
      </c>
    </row>
    <row r="14965" spans="1:1">
      <c r="A14965" s="74" t="s">
        <v>3140</v>
      </c>
    </row>
    <row r="14966" spans="1:1">
      <c r="A14966" s="74"/>
    </row>
    <row r="14967" spans="1:1">
      <c r="A14967" s="74" t="s">
        <v>2724</v>
      </c>
    </row>
    <row r="14968" spans="1:1">
      <c r="A14968" s="74" t="s">
        <v>8982</v>
      </c>
    </row>
    <row r="14969" spans="1:1">
      <c r="A14969" s="74" t="s">
        <v>8983</v>
      </c>
    </row>
    <row r="14970" spans="1:1">
      <c r="A14970" s="74" t="s">
        <v>8984</v>
      </c>
    </row>
    <row r="14971" spans="1:1">
      <c r="A14971" s="149">
        <v>45565</v>
      </c>
    </row>
    <row r="14972" spans="1:1">
      <c r="A14972" s="149">
        <v>45565</v>
      </c>
    </row>
    <row r="14973" spans="1:1">
      <c r="A14973" s="74" t="s">
        <v>4158</v>
      </c>
    </row>
    <row r="14974" spans="1:1">
      <c r="A14974" s="74"/>
    </row>
    <row r="14975" spans="1:1">
      <c r="A14975" s="74" t="s">
        <v>2724</v>
      </c>
    </row>
    <row r="14976" spans="1:1">
      <c r="A14976" s="74" t="s">
        <v>8985</v>
      </c>
    </row>
    <row r="14977" spans="1:1">
      <c r="A14977" s="74" t="s">
        <v>8986</v>
      </c>
    </row>
    <row r="14978" spans="1:1">
      <c r="A14978" s="74" t="s">
        <v>8986</v>
      </c>
    </row>
    <row r="14979" spans="1:1">
      <c r="A14979" s="149">
        <v>45565</v>
      </c>
    </row>
    <row r="14980" spans="1:1">
      <c r="A14980" s="149">
        <v>45565</v>
      </c>
    </row>
    <row r="14981" spans="1:1">
      <c r="A14981" s="74" t="s">
        <v>3992</v>
      </c>
    </row>
    <row r="14982" spans="1:1">
      <c r="A14982" s="74"/>
    </row>
    <row r="14983" spans="1:1">
      <c r="A14983" s="74" t="s">
        <v>2724</v>
      </c>
    </row>
    <row r="14984" spans="1:1">
      <c r="A14984" s="74" t="s">
        <v>8987</v>
      </c>
    </row>
    <row r="14985" spans="1:1">
      <c r="A14985" s="74" t="s">
        <v>8988</v>
      </c>
    </row>
    <row r="14986" spans="1:1">
      <c r="A14986" s="74" t="s">
        <v>8989</v>
      </c>
    </row>
    <row r="14987" spans="1:1">
      <c r="A14987" s="149">
        <v>45565</v>
      </c>
    </row>
    <row r="14988" spans="1:1">
      <c r="A14988" s="149">
        <v>45565</v>
      </c>
    </row>
    <row r="14989" spans="1:1">
      <c r="A14989" s="74" t="s">
        <v>5090</v>
      </c>
    </row>
    <row r="14990" spans="1:1">
      <c r="A14990" s="74"/>
    </row>
    <row r="14991" spans="1:1">
      <c r="A14991" s="74" t="s">
        <v>2724</v>
      </c>
    </row>
    <row r="14992" spans="1:1">
      <c r="A14992" s="74" t="s">
        <v>8990</v>
      </c>
    </row>
    <row r="14993" spans="1:1">
      <c r="A14993" s="74" t="s">
        <v>8991</v>
      </c>
    </row>
    <row r="14994" spans="1:1">
      <c r="A14994" s="74" t="s">
        <v>8992</v>
      </c>
    </row>
    <row r="14995" spans="1:1">
      <c r="A14995" s="149">
        <v>45561</v>
      </c>
    </row>
    <row r="14996" spans="1:1">
      <c r="A14996" s="149">
        <v>45561</v>
      </c>
    </row>
    <row r="14997" spans="1:1">
      <c r="A14997" s="74" t="s">
        <v>8993</v>
      </c>
    </row>
    <row r="14998" spans="1:1">
      <c r="A14998" s="74"/>
    </row>
    <row r="14999" spans="1:1">
      <c r="A14999" s="74" t="s">
        <v>2724</v>
      </c>
    </row>
    <row r="15000" spans="1:1">
      <c r="A15000" s="74" t="s">
        <v>8994</v>
      </c>
    </row>
    <row r="15001" spans="1:1">
      <c r="A15001" s="74" t="s">
        <v>8995</v>
      </c>
    </row>
    <row r="15002" spans="1:1">
      <c r="A15002" s="74" t="s">
        <v>8996</v>
      </c>
    </row>
    <row r="15003" spans="1:1">
      <c r="A15003" s="149">
        <v>45561</v>
      </c>
    </row>
    <row r="15004" spans="1:1">
      <c r="A15004" s="149">
        <v>45561</v>
      </c>
    </row>
    <row r="15005" spans="1:1">
      <c r="A15005" s="74" t="s">
        <v>8997</v>
      </c>
    </row>
    <row r="15006" spans="1:1">
      <c r="A15006" s="74"/>
    </row>
    <row r="15007" spans="1:1">
      <c r="A15007" s="74" t="s">
        <v>2724</v>
      </c>
    </row>
    <row r="15008" spans="1:1">
      <c r="A15008" s="74" t="s">
        <v>8998</v>
      </c>
    </row>
    <row r="15009" spans="1:1">
      <c r="A15009" s="74" t="s">
        <v>8999</v>
      </c>
    </row>
    <row r="15010" spans="1:1">
      <c r="A15010" s="74" t="s">
        <v>9000</v>
      </c>
    </row>
    <row r="15011" spans="1:1">
      <c r="A15011" s="149">
        <v>45561</v>
      </c>
    </row>
    <row r="15012" spans="1:1">
      <c r="A15012" s="149">
        <v>45561</v>
      </c>
    </row>
    <row r="15013" spans="1:1">
      <c r="A15013" s="74" t="s">
        <v>9001</v>
      </c>
    </row>
    <row r="15014" spans="1:1">
      <c r="A15014" s="74"/>
    </row>
    <row r="15015" spans="1:1">
      <c r="A15015" s="74" t="s">
        <v>2724</v>
      </c>
    </row>
    <row r="15016" spans="1:1">
      <c r="A15016" s="74" t="s">
        <v>9002</v>
      </c>
    </row>
    <row r="15017" spans="1:1">
      <c r="A15017" s="74" t="s">
        <v>9003</v>
      </c>
    </row>
    <row r="15018" spans="1:1">
      <c r="A15018" s="74" t="s">
        <v>9004</v>
      </c>
    </row>
    <row r="15019" spans="1:1">
      <c r="A15019" s="149">
        <v>45561</v>
      </c>
    </row>
    <row r="15020" spans="1:1">
      <c r="A15020" s="149">
        <v>45561</v>
      </c>
    </row>
    <row r="15021" spans="1:1">
      <c r="A15021" s="74" t="s">
        <v>6769</v>
      </c>
    </row>
    <row r="15022" spans="1:1">
      <c r="A15022" s="74"/>
    </row>
    <row r="15023" spans="1:1">
      <c r="A15023" s="74" t="s">
        <v>2724</v>
      </c>
    </row>
    <row r="15024" spans="1:1">
      <c r="A15024" s="74" t="s">
        <v>9005</v>
      </c>
    </row>
    <row r="15025" spans="1:1">
      <c r="A15025" s="74" t="s">
        <v>9006</v>
      </c>
    </row>
    <row r="15026" spans="1:1">
      <c r="A15026" s="74" t="s">
        <v>9007</v>
      </c>
    </row>
    <row r="15027" spans="1:1">
      <c r="A15027" s="149">
        <v>45561</v>
      </c>
    </row>
    <row r="15028" spans="1:1">
      <c r="A15028" s="149">
        <v>45561</v>
      </c>
    </row>
    <row r="15029" spans="1:1">
      <c r="A15029" s="74" t="s">
        <v>9008</v>
      </c>
    </row>
    <row r="15030" spans="1:1">
      <c r="A15030" s="74"/>
    </row>
    <row r="15031" spans="1:1">
      <c r="A15031" s="74" t="s">
        <v>2724</v>
      </c>
    </row>
    <row r="15032" spans="1:1">
      <c r="A15032" s="74" t="s">
        <v>9009</v>
      </c>
    </row>
    <row r="15033" spans="1:1">
      <c r="A15033" s="74" t="s">
        <v>9010</v>
      </c>
    </row>
    <row r="15034" spans="1:1">
      <c r="A15034" s="74" t="s">
        <v>9011</v>
      </c>
    </row>
    <row r="15035" spans="1:1">
      <c r="A15035" s="149">
        <v>45561</v>
      </c>
    </row>
    <row r="15036" spans="1:1">
      <c r="A15036" s="149">
        <v>45561</v>
      </c>
    </row>
    <row r="15037" spans="1:1">
      <c r="A15037" s="74" t="s">
        <v>3594</v>
      </c>
    </row>
    <row r="15038" spans="1:1">
      <c r="A15038" s="74"/>
    </row>
    <row r="15039" spans="1:1">
      <c r="A15039" s="74" t="s">
        <v>2724</v>
      </c>
    </row>
    <row r="15040" spans="1:1">
      <c r="A15040" s="74" t="s">
        <v>9012</v>
      </c>
    </row>
    <row r="15041" spans="1:1">
      <c r="A15041" s="74" t="s">
        <v>9013</v>
      </c>
    </row>
    <row r="15042" spans="1:1">
      <c r="A15042" s="74" t="s">
        <v>9014</v>
      </c>
    </row>
    <row r="15043" spans="1:1">
      <c r="A15043" s="149">
        <v>45561</v>
      </c>
    </row>
    <row r="15044" spans="1:1">
      <c r="A15044" s="149">
        <v>45561</v>
      </c>
    </row>
    <row r="15045" spans="1:1">
      <c r="A15045" s="74" t="s">
        <v>9015</v>
      </c>
    </row>
    <row r="15046" spans="1:1">
      <c r="A15046" s="74"/>
    </row>
    <row r="15047" spans="1:1">
      <c r="A15047" s="74" t="s">
        <v>2724</v>
      </c>
    </row>
    <row r="15048" spans="1:1">
      <c r="A15048" s="74" t="s">
        <v>9016</v>
      </c>
    </row>
    <row r="15049" spans="1:1">
      <c r="A15049" s="74" t="s">
        <v>9017</v>
      </c>
    </row>
    <row r="15050" spans="1:1">
      <c r="A15050" s="74" t="s">
        <v>9017</v>
      </c>
    </row>
    <row r="15051" spans="1:1">
      <c r="A15051" s="149">
        <v>45561</v>
      </c>
    </row>
    <row r="15052" spans="1:1">
      <c r="A15052" s="149">
        <v>45561</v>
      </c>
    </row>
    <row r="15053" spans="1:1">
      <c r="A15053" s="74" t="s">
        <v>9018</v>
      </c>
    </row>
    <row r="15054" spans="1:1">
      <c r="A15054" s="74"/>
    </row>
    <row r="15055" spans="1:1">
      <c r="A15055" s="74" t="s">
        <v>2724</v>
      </c>
    </row>
    <row r="15056" spans="1:1">
      <c r="A15056" s="74" t="s">
        <v>9019</v>
      </c>
    </row>
    <row r="15057" spans="1:1">
      <c r="A15057" s="74" t="s">
        <v>9020</v>
      </c>
    </row>
    <row r="15058" spans="1:1">
      <c r="A15058" s="74" t="s">
        <v>9020</v>
      </c>
    </row>
    <row r="15059" spans="1:1">
      <c r="A15059" s="149">
        <v>45561</v>
      </c>
    </row>
    <row r="15060" spans="1:1">
      <c r="A15060" s="149">
        <v>45561</v>
      </c>
    </row>
    <row r="15061" spans="1:1">
      <c r="A15061" s="74" t="s">
        <v>8382</v>
      </c>
    </row>
    <row r="15062" spans="1:1">
      <c r="A15062" s="74"/>
    </row>
    <row r="15063" spans="1:1">
      <c r="A15063" s="74" t="s">
        <v>2724</v>
      </c>
    </row>
    <row r="15064" spans="1:1">
      <c r="A15064" s="74" t="s">
        <v>9021</v>
      </c>
    </row>
    <row r="15065" spans="1:1">
      <c r="A15065" s="74" t="s">
        <v>9022</v>
      </c>
    </row>
    <row r="15066" spans="1:1">
      <c r="A15066" s="74" t="s">
        <v>9022</v>
      </c>
    </row>
    <row r="15067" spans="1:1">
      <c r="A15067" s="149">
        <v>45561</v>
      </c>
    </row>
    <row r="15068" spans="1:1">
      <c r="A15068" s="149">
        <v>45561</v>
      </c>
    </row>
    <row r="15069" spans="1:1">
      <c r="A15069" s="74" t="s">
        <v>9023</v>
      </c>
    </row>
    <row r="15070" spans="1:1">
      <c r="A15070" s="74"/>
    </row>
    <row r="15071" spans="1:1">
      <c r="A15071" s="74" t="s">
        <v>2724</v>
      </c>
    </row>
    <row r="15072" spans="1:1">
      <c r="A15072" s="74" t="s">
        <v>9024</v>
      </c>
    </row>
    <row r="15073" spans="1:1">
      <c r="A15073" s="74" t="s">
        <v>9025</v>
      </c>
    </row>
    <row r="15074" spans="1:1">
      <c r="A15074" s="74" t="s">
        <v>9026</v>
      </c>
    </row>
    <row r="15075" spans="1:1">
      <c r="A15075" s="149">
        <v>45561</v>
      </c>
    </row>
    <row r="15076" spans="1:1">
      <c r="A15076" s="149">
        <v>45561</v>
      </c>
    </row>
    <row r="15077" spans="1:1">
      <c r="A15077" s="74" t="s">
        <v>9027</v>
      </c>
    </row>
    <row r="15078" spans="1:1">
      <c r="A15078" s="74"/>
    </row>
    <row r="15079" spans="1:1">
      <c r="A15079" s="74" t="s">
        <v>2724</v>
      </c>
    </row>
    <row r="15080" spans="1:1">
      <c r="A15080" s="74" t="s">
        <v>9028</v>
      </c>
    </row>
    <row r="15081" spans="1:1">
      <c r="A15081" s="74" t="s">
        <v>9029</v>
      </c>
    </row>
    <row r="15082" spans="1:1">
      <c r="A15082" s="74" t="s">
        <v>9029</v>
      </c>
    </row>
    <row r="15083" spans="1:1">
      <c r="A15083" s="149">
        <v>45561</v>
      </c>
    </row>
    <row r="15084" spans="1:1">
      <c r="A15084" s="149">
        <v>45561</v>
      </c>
    </row>
    <row r="15085" spans="1:1">
      <c r="A15085" s="74" t="s">
        <v>9030</v>
      </c>
    </row>
    <row r="15086" spans="1:1">
      <c r="A15086" s="74"/>
    </row>
    <row r="15087" spans="1:1">
      <c r="A15087" s="74" t="s">
        <v>2724</v>
      </c>
    </row>
    <row r="15088" spans="1:1">
      <c r="A15088" s="74" t="s">
        <v>9031</v>
      </c>
    </row>
    <row r="15089" spans="1:1">
      <c r="A15089" s="74" t="s">
        <v>9032</v>
      </c>
    </row>
    <row r="15090" spans="1:1">
      <c r="A15090" s="74" t="s">
        <v>9032</v>
      </c>
    </row>
    <row r="15091" spans="1:1">
      <c r="A15091" s="149">
        <v>45561</v>
      </c>
    </row>
    <row r="15092" spans="1:1">
      <c r="A15092" s="149">
        <v>45561</v>
      </c>
    </row>
    <row r="15093" spans="1:1">
      <c r="A15093" s="74" t="s">
        <v>2982</v>
      </c>
    </row>
    <row r="15094" spans="1:1">
      <c r="A15094" s="74"/>
    </row>
    <row r="15095" spans="1:1">
      <c r="A15095" s="74" t="s">
        <v>2724</v>
      </c>
    </row>
    <row r="15096" spans="1:1">
      <c r="A15096" s="74" t="s">
        <v>9033</v>
      </c>
    </row>
    <row r="15097" spans="1:1">
      <c r="A15097" s="74" t="s">
        <v>9034</v>
      </c>
    </row>
    <row r="15098" spans="1:1">
      <c r="A15098" s="74" t="s">
        <v>9034</v>
      </c>
    </row>
    <row r="15099" spans="1:1">
      <c r="A15099" s="149">
        <v>45561</v>
      </c>
    </row>
    <row r="15100" spans="1:1">
      <c r="A15100" s="149">
        <v>45561</v>
      </c>
    </row>
    <row r="15101" spans="1:1">
      <c r="A15101" s="74" t="s">
        <v>9035</v>
      </c>
    </row>
    <row r="15102" spans="1:1">
      <c r="A15102" s="74"/>
    </row>
    <row r="15103" spans="1:1">
      <c r="A15103" s="74" t="s">
        <v>2724</v>
      </c>
    </row>
    <row r="15104" spans="1:1">
      <c r="A15104" s="74" t="s">
        <v>9036</v>
      </c>
    </row>
    <row r="15105" spans="1:1">
      <c r="A15105" s="74" t="s">
        <v>9037</v>
      </c>
    </row>
    <row r="15106" spans="1:1">
      <c r="A15106" s="74" t="s">
        <v>9038</v>
      </c>
    </row>
    <row r="15107" spans="1:1">
      <c r="A15107" s="149">
        <v>45561</v>
      </c>
    </row>
    <row r="15108" spans="1:1">
      <c r="A15108" s="149">
        <v>45561</v>
      </c>
    </row>
    <row r="15109" spans="1:1">
      <c r="A15109" s="74" t="s">
        <v>6163</v>
      </c>
    </row>
    <row r="15110" spans="1:1">
      <c r="A15110" s="74"/>
    </row>
    <row r="15111" spans="1:1">
      <c r="A15111" s="74" t="s">
        <v>2724</v>
      </c>
    </row>
    <row r="15112" spans="1:1">
      <c r="A15112" s="74" t="s">
        <v>9039</v>
      </c>
    </row>
    <row r="15113" spans="1:1">
      <c r="A15113" s="74" t="s">
        <v>9040</v>
      </c>
    </row>
    <row r="15114" spans="1:1">
      <c r="A15114" s="74" t="s">
        <v>9041</v>
      </c>
    </row>
    <row r="15115" spans="1:1">
      <c r="A15115" s="149">
        <v>45561</v>
      </c>
    </row>
    <row r="15116" spans="1:1">
      <c r="A15116" s="149">
        <v>45561</v>
      </c>
    </row>
    <row r="15117" spans="1:1">
      <c r="A15117" s="74" t="s">
        <v>9042</v>
      </c>
    </row>
    <row r="15118" spans="1:1">
      <c r="A15118" s="74"/>
    </row>
    <row r="15119" spans="1:1">
      <c r="A15119" s="74" t="s">
        <v>2724</v>
      </c>
    </row>
    <row r="15120" spans="1:1">
      <c r="A15120" s="74" t="s">
        <v>9043</v>
      </c>
    </row>
    <row r="15121" spans="1:1">
      <c r="A15121" s="74" t="s">
        <v>9044</v>
      </c>
    </row>
    <row r="15122" spans="1:1">
      <c r="A15122" s="74" t="s">
        <v>9045</v>
      </c>
    </row>
    <row r="15123" spans="1:1">
      <c r="A15123" s="149">
        <v>45561</v>
      </c>
    </row>
    <row r="15124" spans="1:1">
      <c r="A15124" s="149">
        <v>45561</v>
      </c>
    </row>
    <row r="15125" spans="1:1">
      <c r="A15125" s="74" t="s">
        <v>9046</v>
      </c>
    </row>
    <row r="15126" spans="1:1">
      <c r="A15126" s="74"/>
    </row>
    <row r="15127" spans="1:1">
      <c r="A15127" s="74" t="s">
        <v>2724</v>
      </c>
    </row>
    <row r="15128" spans="1:1">
      <c r="A15128" s="74" t="s">
        <v>9047</v>
      </c>
    </row>
    <row r="15129" spans="1:1">
      <c r="A15129" s="74" t="s">
        <v>9048</v>
      </c>
    </row>
    <row r="15130" spans="1:1">
      <c r="A15130" s="74" t="s">
        <v>9048</v>
      </c>
    </row>
    <row r="15131" spans="1:1">
      <c r="A15131" s="149">
        <v>45561</v>
      </c>
    </row>
    <row r="15132" spans="1:1">
      <c r="A15132" s="149">
        <v>45561</v>
      </c>
    </row>
    <row r="15133" spans="1:1">
      <c r="A15133" s="74" t="s">
        <v>3047</v>
      </c>
    </row>
    <row r="15134" spans="1:1">
      <c r="A15134" s="74"/>
    </row>
    <row r="15135" spans="1:1">
      <c r="A15135" s="74" t="s">
        <v>2724</v>
      </c>
    </row>
    <row r="15136" spans="1:1">
      <c r="A15136" s="74" t="s">
        <v>9049</v>
      </c>
    </row>
    <row r="15137" spans="1:1">
      <c r="A15137" s="74" t="s">
        <v>9050</v>
      </c>
    </row>
    <row r="15138" spans="1:1">
      <c r="A15138" s="74" t="s">
        <v>9051</v>
      </c>
    </row>
    <row r="15139" spans="1:1">
      <c r="A15139" s="149">
        <v>45561</v>
      </c>
    </row>
    <row r="15140" spans="1:1">
      <c r="A15140" s="149">
        <v>45561</v>
      </c>
    </row>
    <row r="15141" spans="1:1">
      <c r="A15141" s="74" t="s">
        <v>2821</v>
      </c>
    </row>
    <row r="15142" spans="1:1">
      <c r="A15142" s="74"/>
    </row>
    <row r="15143" spans="1:1">
      <c r="A15143" s="74" t="s">
        <v>2724</v>
      </c>
    </row>
    <row r="15144" spans="1:1">
      <c r="A15144" s="74" t="s">
        <v>9052</v>
      </c>
    </row>
    <row r="15145" spans="1:1">
      <c r="A15145" s="74" t="s">
        <v>9053</v>
      </c>
    </row>
    <row r="15146" spans="1:1">
      <c r="A15146" s="74" t="s">
        <v>9054</v>
      </c>
    </row>
    <row r="15147" spans="1:1">
      <c r="A15147" s="149">
        <v>45561</v>
      </c>
    </row>
    <row r="15148" spans="1:1">
      <c r="A15148" s="149">
        <v>45561</v>
      </c>
    </row>
    <row r="15149" spans="1:1">
      <c r="A15149" s="74" t="s">
        <v>9055</v>
      </c>
    </row>
    <row r="15150" spans="1:1">
      <c r="A15150" s="74"/>
    </row>
    <row r="15151" spans="1:1">
      <c r="A15151" s="74" t="s">
        <v>2724</v>
      </c>
    </row>
    <row r="15152" spans="1:1">
      <c r="A15152" s="74" t="s">
        <v>9056</v>
      </c>
    </row>
    <row r="15153" spans="1:1">
      <c r="A15153" s="74" t="s">
        <v>9057</v>
      </c>
    </row>
    <row r="15154" spans="1:1">
      <c r="A15154" s="74" t="s">
        <v>9058</v>
      </c>
    </row>
    <row r="15155" spans="1:1">
      <c r="A15155" s="149">
        <v>45561</v>
      </c>
    </row>
    <row r="15156" spans="1:1">
      <c r="A15156" s="149">
        <v>45561</v>
      </c>
    </row>
    <row r="15157" spans="1:1">
      <c r="A15157" s="74" t="s">
        <v>9059</v>
      </c>
    </row>
    <row r="15158" spans="1:1">
      <c r="A15158" s="74"/>
    </row>
    <row r="15159" spans="1:1">
      <c r="A15159" s="74" t="s">
        <v>2724</v>
      </c>
    </row>
    <row r="15160" spans="1:1">
      <c r="A15160" s="74" t="s">
        <v>9060</v>
      </c>
    </row>
    <row r="15161" spans="1:1">
      <c r="A15161" s="74" t="s">
        <v>9061</v>
      </c>
    </row>
    <row r="15162" spans="1:1">
      <c r="A15162" s="74" t="s">
        <v>9062</v>
      </c>
    </row>
    <row r="15163" spans="1:1">
      <c r="A15163" s="149">
        <v>45561</v>
      </c>
    </row>
    <row r="15164" spans="1:1">
      <c r="A15164" s="149">
        <v>45561</v>
      </c>
    </row>
    <row r="15165" spans="1:1">
      <c r="A15165" s="74" t="s">
        <v>6998</v>
      </c>
    </row>
    <row r="15166" spans="1:1">
      <c r="A15166" s="74"/>
    </row>
    <row r="15167" spans="1:1">
      <c r="A15167" s="74" t="s">
        <v>2724</v>
      </c>
    </row>
    <row r="15168" spans="1:1">
      <c r="A15168" s="74" t="s">
        <v>9063</v>
      </c>
    </row>
    <row r="15169" spans="1:1">
      <c r="A15169" s="74" t="s">
        <v>9064</v>
      </c>
    </row>
    <row r="15170" spans="1:1">
      <c r="A15170" s="74" t="s">
        <v>9065</v>
      </c>
    </row>
    <row r="15171" spans="1:1">
      <c r="A15171" s="149">
        <v>45561</v>
      </c>
    </row>
    <row r="15172" spans="1:1">
      <c r="A15172" s="149">
        <v>45561</v>
      </c>
    </row>
    <row r="15173" spans="1:1">
      <c r="A15173" s="74" t="s">
        <v>8788</v>
      </c>
    </row>
    <row r="15174" spans="1:1">
      <c r="A15174" s="74"/>
    </row>
    <row r="15175" spans="1:1">
      <c r="A15175" s="74" t="s">
        <v>2724</v>
      </c>
    </row>
    <row r="15176" spans="1:1">
      <c r="A15176" s="74" t="s">
        <v>9066</v>
      </c>
    </row>
    <row r="15177" spans="1:1">
      <c r="A15177" s="74" t="s">
        <v>9067</v>
      </c>
    </row>
    <row r="15178" spans="1:1">
      <c r="A15178" s="74" t="s">
        <v>9068</v>
      </c>
    </row>
    <row r="15179" spans="1:1">
      <c r="A15179" s="149">
        <v>45561</v>
      </c>
    </row>
    <row r="15180" spans="1:1">
      <c r="A15180" s="149">
        <v>45561</v>
      </c>
    </row>
    <row r="15181" spans="1:1">
      <c r="A15181" s="74" t="s">
        <v>9069</v>
      </c>
    </row>
    <row r="15182" spans="1:1">
      <c r="A15182" s="74"/>
    </row>
    <row r="15183" spans="1:1">
      <c r="A15183" s="74" t="s">
        <v>2724</v>
      </c>
    </row>
    <row r="15184" spans="1:1">
      <c r="A15184" s="74" t="s">
        <v>9070</v>
      </c>
    </row>
    <row r="15185" spans="1:1">
      <c r="A15185" s="74" t="s">
        <v>9071</v>
      </c>
    </row>
    <row r="15186" spans="1:1">
      <c r="A15186" s="74" t="s">
        <v>9072</v>
      </c>
    </row>
    <row r="15187" spans="1:1">
      <c r="A15187" s="149">
        <v>45561</v>
      </c>
    </row>
    <row r="15188" spans="1:1">
      <c r="A15188" s="149">
        <v>45561</v>
      </c>
    </row>
    <row r="15189" spans="1:1">
      <c r="A15189" s="74" t="s">
        <v>9073</v>
      </c>
    </row>
    <row r="15190" spans="1:1">
      <c r="A15190" s="74"/>
    </row>
    <row r="15191" spans="1:1">
      <c r="A15191" s="74" t="s">
        <v>2724</v>
      </c>
    </row>
    <row r="15192" spans="1:1">
      <c r="A15192" s="74" t="s">
        <v>9074</v>
      </c>
    </row>
    <row r="15193" spans="1:1">
      <c r="A15193" s="74" t="s">
        <v>9075</v>
      </c>
    </row>
    <row r="15194" spans="1:1">
      <c r="A15194" s="74" t="s">
        <v>9076</v>
      </c>
    </row>
    <row r="15195" spans="1:1">
      <c r="A15195" s="149">
        <v>45561</v>
      </c>
    </row>
    <row r="15196" spans="1:1">
      <c r="A15196" s="74" t="s">
        <v>8788</v>
      </c>
    </row>
    <row r="15197" spans="1:1">
      <c r="A15197" s="74"/>
    </row>
    <row r="15198" spans="1:1">
      <c r="A15198" s="74" t="s">
        <v>2724</v>
      </c>
    </row>
    <row r="15199" spans="1:1">
      <c r="A15199" s="74" t="s">
        <v>9077</v>
      </c>
    </row>
    <row r="15200" spans="1:1">
      <c r="A15200" s="74" t="s">
        <v>9078</v>
      </c>
    </row>
    <row r="15201" spans="1:1">
      <c r="A15201" s="74" t="s">
        <v>9079</v>
      </c>
    </row>
    <row r="15202" spans="1:1">
      <c r="A15202" s="149">
        <v>45561</v>
      </c>
    </row>
    <row r="15203" spans="1:1">
      <c r="A15203" s="149">
        <v>45561</v>
      </c>
    </row>
    <row r="15204" spans="1:1">
      <c r="A15204" s="74" t="s">
        <v>3029</v>
      </c>
    </row>
    <row r="15205" spans="1:1">
      <c r="A15205" s="74"/>
    </row>
    <row r="15206" spans="1:1">
      <c r="A15206" s="74" t="s">
        <v>2724</v>
      </c>
    </row>
    <row r="15207" spans="1:1">
      <c r="A15207" s="74" t="s">
        <v>9080</v>
      </c>
    </row>
    <row r="15208" spans="1:1">
      <c r="A15208" s="74" t="s">
        <v>9081</v>
      </c>
    </row>
    <row r="15209" spans="1:1">
      <c r="A15209" s="74" t="s">
        <v>9081</v>
      </c>
    </row>
    <row r="15210" spans="1:1">
      <c r="A15210" s="149">
        <v>45561</v>
      </c>
    </row>
    <row r="15211" spans="1:1">
      <c r="A15211" s="149">
        <v>45561</v>
      </c>
    </row>
    <row r="15212" spans="1:1">
      <c r="A15212" s="74" t="s">
        <v>9082</v>
      </c>
    </row>
    <row r="15213" spans="1:1">
      <c r="A15213" s="74"/>
    </row>
    <row r="15214" spans="1:1">
      <c r="A15214" s="74" t="s">
        <v>9083</v>
      </c>
    </row>
    <row r="15215" spans="1:1">
      <c r="A15215" s="149">
        <v>45561</v>
      </c>
    </row>
    <row r="15216" spans="1:1">
      <c r="A15216" s="149">
        <v>45561</v>
      </c>
    </row>
    <row r="15217" spans="1:1">
      <c r="A15217" s="74" t="s">
        <v>3597</v>
      </c>
    </row>
    <row r="15218" spans="1:1">
      <c r="A15218" s="74"/>
    </row>
    <row r="15219" spans="1:1">
      <c r="A15219" s="74" t="s">
        <v>2724</v>
      </c>
    </row>
    <row r="15220" spans="1:1">
      <c r="A15220" s="74" t="s">
        <v>9084</v>
      </c>
    </row>
    <row r="15221" spans="1:1">
      <c r="A15221" s="74" t="s">
        <v>9085</v>
      </c>
    </row>
    <row r="15222" spans="1:1">
      <c r="A15222" s="74" t="s">
        <v>9086</v>
      </c>
    </row>
    <row r="15223" spans="1:1">
      <c r="A15223" s="149">
        <v>45561</v>
      </c>
    </row>
    <row r="15224" spans="1:1">
      <c r="A15224" s="149">
        <v>45561</v>
      </c>
    </row>
    <row r="15225" spans="1:1">
      <c r="A15225" s="74" t="s">
        <v>9087</v>
      </c>
    </row>
    <row r="15226" spans="1:1">
      <c r="A15226" s="74"/>
    </row>
    <row r="15227" spans="1:1">
      <c r="A15227" s="74" t="s">
        <v>2724</v>
      </c>
    </row>
    <row r="15228" spans="1:1">
      <c r="A15228" s="74" t="s">
        <v>9088</v>
      </c>
    </row>
    <row r="15229" spans="1:1">
      <c r="A15229" s="74" t="s">
        <v>9089</v>
      </c>
    </row>
    <row r="15230" spans="1:1">
      <c r="A15230" s="74" t="s">
        <v>9089</v>
      </c>
    </row>
    <row r="15231" spans="1:1">
      <c r="A15231" s="149">
        <v>45561</v>
      </c>
    </row>
    <row r="15232" spans="1:1">
      <c r="A15232" s="149">
        <v>45561</v>
      </c>
    </row>
    <row r="15233" spans="1:1">
      <c r="A15233" s="74" t="s">
        <v>9090</v>
      </c>
    </row>
    <row r="15234" spans="1:1">
      <c r="A15234" s="74"/>
    </row>
    <row r="15235" spans="1:1">
      <c r="A15235" s="74" t="s">
        <v>2724</v>
      </c>
    </row>
    <row r="15236" spans="1:1">
      <c r="A15236" s="74" t="s">
        <v>9091</v>
      </c>
    </row>
    <row r="15237" spans="1:1">
      <c r="A15237" s="74" t="s">
        <v>9092</v>
      </c>
    </row>
    <row r="15238" spans="1:1">
      <c r="A15238" s="74" t="s">
        <v>9093</v>
      </c>
    </row>
    <row r="15239" spans="1:1">
      <c r="A15239" s="149">
        <v>45560</v>
      </c>
    </row>
    <row r="15240" spans="1:1">
      <c r="A15240" s="149">
        <v>45560</v>
      </c>
    </row>
    <row r="15241" spans="1:1">
      <c r="A15241" s="74" t="s">
        <v>9094</v>
      </c>
    </row>
    <row r="15242" spans="1:1">
      <c r="A15242" s="74"/>
    </row>
    <row r="15243" spans="1:1">
      <c r="A15243" s="74" t="s">
        <v>2724</v>
      </c>
    </row>
    <row r="15244" spans="1:1">
      <c r="A15244" s="74" t="s">
        <v>9095</v>
      </c>
    </row>
    <row r="15245" spans="1:1">
      <c r="A15245" s="74" t="s">
        <v>9096</v>
      </c>
    </row>
    <row r="15246" spans="1:1">
      <c r="A15246" s="74" t="s">
        <v>9097</v>
      </c>
    </row>
    <row r="15247" spans="1:1">
      <c r="A15247" s="149">
        <v>45560</v>
      </c>
    </row>
    <row r="15248" spans="1:1">
      <c r="A15248" s="149">
        <v>45560</v>
      </c>
    </row>
    <row r="15249" spans="1:1">
      <c r="A15249" s="74" t="s">
        <v>9098</v>
      </c>
    </row>
    <row r="15250" spans="1:1">
      <c r="A15250" s="74"/>
    </row>
    <row r="15251" spans="1:1">
      <c r="A15251" s="74" t="s">
        <v>2724</v>
      </c>
    </row>
    <row r="15252" spans="1:1">
      <c r="A15252" s="74" t="s">
        <v>9099</v>
      </c>
    </row>
    <row r="15253" spans="1:1">
      <c r="A15253" s="74" t="s">
        <v>9100</v>
      </c>
    </row>
    <row r="15254" spans="1:1">
      <c r="A15254" s="74" t="s">
        <v>9101</v>
      </c>
    </row>
    <row r="15255" spans="1:1">
      <c r="A15255" s="149">
        <v>45560</v>
      </c>
    </row>
    <row r="15256" spans="1:1">
      <c r="A15256" s="149">
        <v>45560</v>
      </c>
    </row>
    <row r="15257" spans="1:1">
      <c r="A15257" s="74" t="s">
        <v>9102</v>
      </c>
    </row>
    <row r="15258" spans="1:1">
      <c r="A15258" s="74"/>
    </row>
    <row r="15259" spans="1:1">
      <c r="A15259" s="74" t="s">
        <v>2724</v>
      </c>
    </row>
    <row r="15260" spans="1:1">
      <c r="A15260" s="74" t="s">
        <v>9103</v>
      </c>
    </row>
    <row r="15261" spans="1:1">
      <c r="A15261" s="74" t="s">
        <v>9104</v>
      </c>
    </row>
    <row r="15262" spans="1:1">
      <c r="A15262" s="74" t="s">
        <v>9105</v>
      </c>
    </row>
    <row r="15263" spans="1:1">
      <c r="A15263" s="149">
        <v>45560</v>
      </c>
    </row>
    <row r="15264" spans="1:1">
      <c r="A15264" s="149">
        <v>45560</v>
      </c>
    </row>
    <row r="15265" spans="1:1">
      <c r="A15265" s="74" t="s">
        <v>9094</v>
      </c>
    </row>
    <row r="15266" spans="1:1">
      <c r="A15266" s="74"/>
    </row>
    <row r="15267" spans="1:1">
      <c r="A15267" s="74" t="s">
        <v>2724</v>
      </c>
    </row>
    <row r="15268" spans="1:1">
      <c r="A15268" s="74" t="s">
        <v>9106</v>
      </c>
    </row>
    <row r="15269" spans="1:1">
      <c r="A15269" s="74" t="s">
        <v>9107</v>
      </c>
    </row>
    <row r="15270" spans="1:1">
      <c r="A15270" s="74" t="s">
        <v>9108</v>
      </c>
    </row>
    <row r="15271" spans="1:1">
      <c r="A15271" s="149">
        <v>45560</v>
      </c>
    </row>
    <row r="15272" spans="1:1">
      <c r="A15272" s="149">
        <v>45560</v>
      </c>
    </row>
    <row r="15273" spans="1:1">
      <c r="A15273" s="74" t="s">
        <v>9094</v>
      </c>
    </row>
    <row r="15274" spans="1:1">
      <c r="A15274" s="74"/>
    </row>
    <row r="15275" spans="1:1">
      <c r="A15275" s="74" t="s">
        <v>2724</v>
      </c>
    </row>
    <row r="15276" spans="1:1">
      <c r="A15276" s="74" t="s">
        <v>9109</v>
      </c>
    </row>
    <row r="15277" spans="1:1">
      <c r="A15277" s="74" t="s">
        <v>9110</v>
      </c>
    </row>
    <row r="15278" spans="1:1">
      <c r="A15278" s="74" t="s">
        <v>9111</v>
      </c>
    </row>
    <row r="15279" spans="1:1">
      <c r="A15279" s="149">
        <v>45560</v>
      </c>
    </row>
    <row r="15280" spans="1:1">
      <c r="A15280" s="149">
        <v>45560</v>
      </c>
    </row>
    <row r="15281" spans="1:1">
      <c r="A15281" s="74" t="s">
        <v>9094</v>
      </c>
    </row>
    <row r="15282" spans="1:1">
      <c r="A15282" s="74"/>
    </row>
    <row r="15283" spans="1:1">
      <c r="A15283" s="74" t="s">
        <v>2724</v>
      </c>
    </row>
    <row r="15284" spans="1:1">
      <c r="A15284" s="74" t="s">
        <v>9112</v>
      </c>
    </row>
    <row r="15285" spans="1:1">
      <c r="A15285" s="74" t="s">
        <v>9113</v>
      </c>
    </row>
    <row r="15286" spans="1:1">
      <c r="A15286" s="74" t="s">
        <v>9113</v>
      </c>
    </row>
    <row r="15287" spans="1:1">
      <c r="A15287" s="149">
        <v>45559</v>
      </c>
    </row>
    <row r="15288" spans="1:1">
      <c r="A15288" s="149">
        <v>45559</v>
      </c>
    </row>
    <row r="15289" spans="1:1">
      <c r="A15289" s="74" t="s">
        <v>9114</v>
      </c>
    </row>
    <row r="15290" spans="1:1">
      <c r="A15290" s="74"/>
    </row>
    <row r="15291" spans="1:1">
      <c r="A15291" s="74" t="s">
        <v>2724</v>
      </c>
    </row>
    <row r="15292" spans="1:1">
      <c r="A15292" s="74" t="s">
        <v>9115</v>
      </c>
    </row>
    <row r="15293" spans="1:1">
      <c r="A15293" s="74" t="s">
        <v>9116</v>
      </c>
    </row>
    <row r="15294" spans="1:1">
      <c r="A15294" s="74" t="s">
        <v>9117</v>
      </c>
    </row>
    <row r="15295" spans="1:1">
      <c r="A15295" s="149">
        <v>45559</v>
      </c>
    </row>
    <row r="15296" spans="1:1">
      <c r="A15296" s="149">
        <v>45559</v>
      </c>
    </row>
    <row r="15297" spans="1:1">
      <c r="A15297" s="74" t="s">
        <v>9118</v>
      </c>
    </row>
    <row r="15298" spans="1:1">
      <c r="A15298" s="74"/>
    </row>
    <row r="15299" spans="1:1">
      <c r="A15299" s="74" t="s">
        <v>2724</v>
      </c>
    </row>
    <row r="15300" spans="1:1">
      <c r="A15300" s="74" t="s">
        <v>9119</v>
      </c>
    </row>
    <row r="15301" spans="1:1">
      <c r="A15301" s="74" t="s">
        <v>9120</v>
      </c>
    </row>
    <row r="15302" spans="1:1">
      <c r="A15302" s="74" t="s">
        <v>9121</v>
      </c>
    </row>
    <row r="15303" spans="1:1">
      <c r="A15303" s="149">
        <v>45559</v>
      </c>
    </row>
    <row r="15304" spans="1:1">
      <c r="A15304" s="149">
        <v>45559</v>
      </c>
    </row>
    <row r="15305" spans="1:1">
      <c r="A15305" s="74" t="s">
        <v>9122</v>
      </c>
    </row>
    <row r="15306" spans="1:1">
      <c r="A15306" s="74"/>
    </row>
    <row r="15307" spans="1:1">
      <c r="A15307" s="74" t="s">
        <v>2724</v>
      </c>
    </row>
    <row r="15308" spans="1:1">
      <c r="A15308" s="74" t="s">
        <v>9123</v>
      </c>
    </row>
    <row r="15309" spans="1:1">
      <c r="A15309" s="74" t="s">
        <v>9124</v>
      </c>
    </row>
    <row r="15310" spans="1:1">
      <c r="A15310" s="74" t="s">
        <v>9124</v>
      </c>
    </row>
    <row r="15311" spans="1:1">
      <c r="A15311" s="149">
        <v>45559</v>
      </c>
    </row>
    <row r="15312" spans="1:1">
      <c r="A15312" s="149">
        <v>45559</v>
      </c>
    </row>
    <row r="15313" spans="1:1">
      <c r="A15313" s="74" t="s">
        <v>9125</v>
      </c>
    </row>
    <row r="15314" spans="1:1">
      <c r="A15314" s="74"/>
    </row>
    <row r="15315" spans="1:1">
      <c r="A15315" s="74" t="s">
        <v>2724</v>
      </c>
    </row>
    <row r="15316" spans="1:1">
      <c r="A15316" s="74" t="s">
        <v>9126</v>
      </c>
    </row>
    <row r="15317" spans="1:1">
      <c r="A15317" s="74" t="s">
        <v>9127</v>
      </c>
    </row>
    <row r="15318" spans="1:1">
      <c r="A15318" s="74" t="s">
        <v>9127</v>
      </c>
    </row>
    <row r="15319" spans="1:1">
      <c r="A15319" s="149">
        <v>45559</v>
      </c>
    </row>
    <row r="15320" spans="1:1">
      <c r="A15320" s="149">
        <v>45559</v>
      </c>
    </row>
    <row r="15321" spans="1:1">
      <c r="A15321" s="74" t="s">
        <v>3440</v>
      </c>
    </row>
    <row r="15322" spans="1:1">
      <c r="A15322" s="74"/>
    </row>
    <row r="15323" spans="1:1">
      <c r="A15323" s="74" t="s">
        <v>2724</v>
      </c>
    </row>
    <row r="15324" spans="1:1">
      <c r="A15324" s="74" t="s">
        <v>9128</v>
      </c>
    </row>
    <row r="15325" spans="1:1">
      <c r="A15325" s="74" t="s">
        <v>9129</v>
      </c>
    </row>
    <row r="15326" spans="1:1">
      <c r="A15326" s="74" t="s">
        <v>9130</v>
      </c>
    </row>
    <row r="15327" spans="1:1">
      <c r="A15327" s="149">
        <v>45559</v>
      </c>
    </row>
    <row r="15328" spans="1:1">
      <c r="A15328" s="149">
        <v>45559</v>
      </c>
    </row>
    <row r="15329" spans="1:1">
      <c r="A15329" s="74" t="s">
        <v>3047</v>
      </c>
    </row>
    <row r="15330" spans="1:1">
      <c r="A15330" s="74"/>
    </row>
    <row r="15331" spans="1:1">
      <c r="A15331" s="74" t="s">
        <v>2724</v>
      </c>
    </row>
    <row r="15332" spans="1:1">
      <c r="A15332" s="74" t="s">
        <v>9131</v>
      </c>
    </row>
    <row r="15333" spans="1:1">
      <c r="A15333" s="74" t="s">
        <v>9132</v>
      </c>
    </row>
    <row r="15334" spans="1:1">
      <c r="A15334" s="74" t="s">
        <v>9133</v>
      </c>
    </row>
    <row r="15335" spans="1:1">
      <c r="A15335" s="149">
        <v>45559</v>
      </c>
    </row>
    <row r="15336" spans="1:1">
      <c r="A15336" s="149">
        <v>45559</v>
      </c>
    </row>
    <row r="15337" spans="1:1">
      <c r="A15337" s="74" t="s">
        <v>9134</v>
      </c>
    </row>
    <row r="15338" spans="1:1">
      <c r="A15338" s="74"/>
    </row>
    <row r="15339" spans="1:1">
      <c r="A15339" s="74" t="s">
        <v>2724</v>
      </c>
    </row>
    <row r="15340" spans="1:1">
      <c r="A15340" s="74" t="s">
        <v>9135</v>
      </c>
    </row>
    <row r="15341" spans="1:1">
      <c r="A15341" s="74" t="s">
        <v>9136</v>
      </c>
    </row>
    <row r="15342" spans="1:1">
      <c r="A15342" s="74" t="s">
        <v>9137</v>
      </c>
    </row>
    <row r="15343" spans="1:1">
      <c r="A15343" s="149">
        <v>45559</v>
      </c>
    </row>
    <row r="15344" spans="1:1">
      <c r="A15344" s="149">
        <v>45559</v>
      </c>
    </row>
    <row r="15345" spans="1:1">
      <c r="A15345" s="74" t="s">
        <v>2881</v>
      </c>
    </row>
    <row r="15346" spans="1:1">
      <c r="A15346" s="74"/>
    </row>
    <row r="15347" spans="1:1">
      <c r="A15347" s="74" t="s">
        <v>2724</v>
      </c>
    </row>
    <row r="15348" spans="1:1">
      <c r="A15348" s="74" t="s">
        <v>9138</v>
      </c>
    </row>
    <row r="15349" spans="1:1">
      <c r="A15349" s="74" t="s">
        <v>9139</v>
      </c>
    </row>
    <row r="15350" spans="1:1">
      <c r="A15350" s="74" t="s">
        <v>9140</v>
      </c>
    </row>
    <row r="15351" spans="1:1">
      <c r="A15351" s="149">
        <v>45559</v>
      </c>
    </row>
    <row r="15352" spans="1:1">
      <c r="A15352" s="149">
        <v>45559</v>
      </c>
    </row>
    <row r="15353" spans="1:1">
      <c r="A15353" s="74" t="s">
        <v>9141</v>
      </c>
    </row>
    <row r="15354" spans="1:1">
      <c r="A15354" s="74"/>
    </row>
    <row r="15355" spans="1:1">
      <c r="A15355" s="74" t="s">
        <v>2724</v>
      </c>
    </row>
    <row r="15356" spans="1:1">
      <c r="A15356" s="74" t="s">
        <v>9142</v>
      </c>
    </row>
    <row r="15357" spans="1:1">
      <c r="A15357" s="74" t="s">
        <v>9143</v>
      </c>
    </row>
    <row r="15358" spans="1:1">
      <c r="A15358" s="74" t="s">
        <v>9144</v>
      </c>
    </row>
    <row r="15359" spans="1:1">
      <c r="A15359" s="149">
        <v>45559</v>
      </c>
    </row>
    <row r="15360" spans="1:1">
      <c r="A15360" s="149">
        <v>45559</v>
      </c>
    </row>
    <row r="15361" spans="1:1">
      <c r="A15361" s="74" t="s">
        <v>9145</v>
      </c>
    </row>
    <row r="15362" spans="1:1">
      <c r="A15362" s="74"/>
    </row>
    <row r="15363" spans="1:1">
      <c r="A15363" s="74" t="s">
        <v>2724</v>
      </c>
    </row>
    <row r="15364" spans="1:1">
      <c r="A15364" s="74" t="s">
        <v>9146</v>
      </c>
    </row>
    <row r="15365" spans="1:1">
      <c r="A15365" s="74" t="s">
        <v>9147</v>
      </c>
    </row>
    <row r="15366" spans="1:1">
      <c r="A15366" s="74" t="s">
        <v>9148</v>
      </c>
    </row>
    <row r="15367" spans="1:1">
      <c r="A15367" s="149">
        <v>45559</v>
      </c>
    </row>
    <row r="15368" spans="1:1">
      <c r="A15368" s="149">
        <v>45559</v>
      </c>
    </row>
    <row r="15369" spans="1:1">
      <c r="A15369" s="74" t="s">
        <v>3306</v>
      </c>
    </row>
    <row r="15370" spans="1:1">
      <c r="A15370" s="74"/>
    </row>
    <row r="15371" spans="1:1">
      <c r="A15371" s="74" t="s">
        <v>2724</v>
      </c>
    </row>
    <row r="15372" spans="1:1">
      <c r="A15372" s="74" t="s">
        <v>9149</v>
      </c>
    </row>
    <row r="15373" spans="1:1">
      <c r="A15373" s="74" t="s">
        <v>9150</v>
      </c>
    </row>
    <row r="15374" spans="1:1">
      <c r="A15374" s="74" t="s">
        <v>9151</v>
      </c>
    </row>
    <row r="15375" spans="1:1">
      <c r="A15375" s="149">
        <v>45559</v>
      </c>
    </row>
    <row r="15376" spans="1:1">
      <c r="A15376" s="149">
        <v>45559</v>
      </c>
    </row>
    <row r="15377" spans="1:1">
      <c r="A15377" s="74" t="s">
        <v>2885</v>
      </c>
    </row>
    <row r="15378" spans="1:1">
      <c r="A15378" s="74"/>
    </row>
    <row r="15379" spans="1:1">
      <c r="A15379" s="74" t="s">
        <v>2724</v>
      </c>
    </row>
    <row r="15380" spans="1:1">
      <c r="A15380" s="74" t="s">
        <v>9152</v>
      </c>
    </row>
    <row r="15381" spans="1:1">
      <c r="A15381" s="74" t="s">
        <v>9153</v>
      </c>
    </row>
    <row r="15382" spans="1:1">
      <c r="A15382" s="74" t="s">
        <v>9153</v>
      </c>
    </row>
    <row r="15383" spans="1:1">
      <c r="A15383" s="149">
        <v>45559</v>
      </c>
    </row>
    <row r="15384" spans="1:1">
      <c r="A15384" s="149">
        <v>45559</v>
      </c>
    </row>
    <row r="15385" spans="1:1">
      <c r="A15385" s="74" t="s">
        <v>9154</v>
      </c>
    </row>
    <row r="15386" spans="1:1">
      <c r="A15386" s="74"/>
    </row>
    <row r="15387" spans="1:1">
      <c r="A15387" s="74" t="s">
        <v>2724</v>
      </c>
    </row>
    <row r="15388" spans="1:1">
      <c r="A15388" s="74" t="s">
        <v>9155</v>
      </c>
    </row>
    <row r="15389" spans="1:1">
      <c r="A15389" s="74" t="s">
        <v>9156</v>
      </c>
    </row>
    <row r="15390" spans="1:1">
      <c r="A15390" s="74" t="s">
        <v>9157</v>
      </c>
    </row>
    <row r="15391" spans="1:1">
      <c r="A15391" s="149">
        <v>45559</v>
      </c>
    </row>
    <row r="15392" spans="1:1">
      <c r="A15392" s="149">
        <v>45559</v>
      </c>
    </row>
    <row r="15393" spans="1:1">
      <c r="A15393" s="74" t="s">
        <v>9158</v>
      </c>
    </row>
    <row r="15394" spans="1:1">
      <c r="A15394" s="74"/>
    </row>
    <row r="15395" spans="1:1">
      <c r="A15395" s="74" t="s">
        <v>2724</v>
      </c>
    </row>
    <row r="15396" spans="1:1">
      <c r="A15396" s="74" t="s">
        <v>9159</v>
      </c>
    </row>
    <row r="15397" spans="1:1">
      <c r="A15397" s="74" t="s">
        <v>9160</v>
      </c>
    </row>
    <row r="15398" spans="1:1">
      <c r="A15398" s="74" t="s">
        <v>9161</v>
      </c>
    </row>
    <row r="15399" spans="1:1">
      <c r="A15399" s="149">
        <v>45559</v>
      </c>
    </row>
    <row r="15400" spans="1:1">
      <c r="A15400" s="149">
        <v>45559</v>
      </c>
    </row>
    <row r="15401" spans="1:1">
      <c r="A15401" s="74" t="s">
        <v>9162</v>
      </c>
    </row>
    <row r="15402" spans="1:1">
      <c r="A15402" s="74"/>
    </row>
    <row r="15403" spans="1:1">
      <c r="A15403" s="74" t="s">
        <v>2724</v>
      </c>
    </row>
    <row r="15404" spans="1:1">
      <c r="A15404" s="74" t="s">
        <v>9163</v>
      </c>
    </row>
    <row r="15405" spans="1:1">
      <c r="A15405" s="74" t="s">
        <v>9164</v>
      </c>
    </row>
    <row r="15406" spans="1:1">
      <c r="A15406" s="74" t="s">
        <v>9165</v>
      </c>
    </row>
    <row r="15407" spans="1:1">
      <c r="A15407" s="149">
        <v>45559</v>
      </c>
    </row>
    <row r="15408" spans="1:1">
      <c r="A15408" s="149">
        <v>45559</v>
      </c>
    </row>
    <row r="15409" spans="1:1">
      <c r="A15409" s="74" t="s">
        <v>2914</v>
      </c>
    </row>
    <row r="15410" spans="1:1">
      <c r="A15410" s="74"/>
    </row>
    <row r="15411" spans="1:1">
      <c r="A15411" s="74" t="s">
        <v>2724</v>
      </c>
    </row>
    <row r="15412" spans="1:1">
      <c r="A15412" s="74" t="s">
        <v>9166</v>
      </c>
    </row>
    <row r="15413" spans="1:1">
      <c r="A15413" s="74" t="s">
        <v>9167</v>
      </c>
    </row>
    <row r="15414" spans="1:1">
      <c r="A15414" s="74" t="s">
        <v>9168</v>
      </c>
    </row>
    <row r="15415" spans="1:1">
      <c r="A15415" s="149">
        <v>45559</v>
      </c>
    </row>
    <row r="15416" spans="1:1">
      <c r="A15416" s="149">
        <v>45559</v>
      </c>
    </row>
    <row r="15417" spans="1:1">
      <c r="A15417" s="74" t="s">
        <v>2821</v>
      </c>
    </row>
    <row r="15418" spans="1:1">
      <c r="A15418" s="74"/>
    </row>
    <row r="15419" spans="1:1">
      <c r="A15419" s="74" t="s">
        <v>2724</v>
      </c>
    </row>
    <row r="15420" spans="1:1">
      <c r="A15420" s="74" t="s">
        <v>9169</v>
      </c>
    </row>
    <row r="15421" spans="1:1">
      <c r="A15421" s="74" t="s">
        <v>9170</v>
      </c>
    </row>
    <row r="15422" spans="1:1">
      <c r="A15422" s="74" t="s">
        <v>9171</v>
      </c>
    </row>
    <row r="15423" spans="1:1">
      <c r="A15423" s="149">
        <v>45559</v>
      </c>
    </row>
    <row r="15424" spans="1:1">
      <c r="A15424" s="149">
        <v>45559</v>
      </c>
    </row>
    <row r="15425" spans="1:1">
      <c r="A15425" s="74" t="s">
        <v>3411</v>
      </c>
    </row>
    <row r="15426" spans="1:1">
      <c r="A15426" s="74"/>
    </row>
    <row r="15427" spans="1:1">
      <c r="A15427" s="74" t="s">
        <v>2724</v>
      </c>
    </row>
    <row r="15428" spans="1:1">
      <c r="A15428" s="74" t="s">
        <v>9172</v>
      </c>
    </row>
    <row r="15429" spans="1:1">
      <c r="A15429" s="74" t="s">
        <v>7977</v>
      </c>
    </row>
    <row r="15430" spans="1:1">
      <c r="A15430" s="74" t="s">
        <v>7978</v>
      </c>
    </row>
    <row r="15431" spans="1:1">
      <c r="A15431" s="149">
        <v>45559</v>
      </c>
    </row>
    <row r="15432" spans="1:1">
      <c r="A15432" s="149">
        <v>45559</v>
      </c>
    </row>
    <row r="15433" spans="1:1">
      <c r="A15433" s="74" t="s">
        <v>2809</v>
      </c>
    </row>
    <row r="15434" spans="1:1">
      <c r="A15434" s="74"/>
    </row>
    <row r="15435" spans="1:1">
      <c r="A15435" s="74" t="s">
        <v>2724</v>
      </c>
    </row>
    <row r="15436" spans="1:1">
      <c r="A15436" s="74" t="s">
        <v>7979</v>
      </c>
    </row>
    <row r="15437" spans="1:1">
      <c r="A15437" s="74" t="s">
        <v>9173</v>
      </c>
    </row>
    <row r="15438" spans="1:1">
      <c r="A15438" s="74" t="s">
        <v>9174</v>
      </c>
    </row>
    <row r="15439" spans="1:1">
      <c r="A15439" s="149">
        <v>45559</v>
      </c>
    </row>
    <row r="15440" spans="1:1">
      <c r="A15440" s="149">
        <v>45559</v>
      </c>
    </row>
    <row r="15441" spans="1:1">
      <c r="A15441" s="74" t="s">
        <v>3754</v>
      </c>
    </row>
    <row r="15442" spans="1:1">
      <c r="A15442" s="74"/>
    </row>
    <row r="15443" spans="1:1">
      <c r="A15443" s="74" t="s">
        <v>2724</v>
      </c>
    </row>
    <row r="15444" spans="1:1">
      <c r="A15444" s="74" t="s">
        <v>9175</v>
      </c>
    </row>
    <row r="15445" spans="1:1">
      <c r="A15445" s="74" t="s">
        <v>9176</v>
      </c>
    </row>
    <row r="15446" spans="1:1">
      <c r="A15446" s="74" t="s">
        <v>9177</v>
      </c>
    </row>
    <row r="15447" spans="1:1">
      <c r="A15447" s="149">
        <v>45559</v>
      </c>
    </row>
    <row r="15448" spans="1:1">
      <c r="A15448" s="149">
        <v>45559</v>
      </c>
    </row>
    <row r="15449" spans="1:1">
      <c r="A15449" s="74" t="s">
        <v>9178</v>
      </c>
    </row>
    <row r="15450" spans="1:1">
      <c r="A15450" s="74"/>
    </row>
    <row r="15451" spans="1:1">
      <c r="A15451" s="74" t="s">
        <v>2724</v>
      </c>
    </row>
    <row r="15452" spans="1:1">
      <c r="A15452" s="74" t="s">
        <v>9179</v>
      </c>
    </row>
    <row r="15453" spans="1:1">
      <c r="A15453" s="74" t="s">
        <v>9180</v>
      </c>
    </row>
    <row r="15454" spans="1:1">
      <c r="A15454" s="74" t="s">
        <v>9180</v>
      </c>
    </row>
    <row r="15455" spans="1:1">
      <c r="A15455" s="149">
        <v>45559</v>
      </c>
    </row>
    <row r="15456" spans="1:1">
      <c r="A15456" s="149">
        <v>45559</v>
      </c>
    </row>
    <row r="15457" spans="1:1">
      <c r="A15457" s="74" t="s">
        <v>9181</v>
      </c>
    </row>
    <row r="15458" spans="1:1">
      <c r="A15458" s="74"/>
    </row>
    <row r="15459" spans="1:1">
      <c r="A15459" s="74" t="s">
        <v>2724</v>
      </c>
    </row>
    <row r="15460" spans="1:1">
      <c r="A15460" s="74" t="s">
        <v>9182</v>
      </c>
    </row>
    <row r="15461" spans="1:1">
      <c r="A15461" s="74" t="s">
        <v>9183</v>
      </c>
    </row>
    <row r="15462" spans="1:1">
      <c r="A15462" s="74" t="s">
        <v>9184</v>
      </c>
    </row>
    <row r="15463" spans="1:1">
      <c r="A15463" s="149">
        <v>45559</v>
      </c>
    </row>
    <row r="15464" spans="1:1">
      <c r="A15464" s="149">
        <v>45559</v>
      </c>
    </row>
    <row r="15465" spans="1:1">
      <c r="A15465" s="74" t="s">
        <v>5254</v>
      </c>
    </row>
    <row r="15466" spans="1:1">
      <c r="A15466" s="74"/>
    </row>
    <row r="15467" spans="1:1">
      <c r="A15467" s="74" t="s">
        <v>2724</v>
      </c>
    </row>
    <row r="15468" spans="1:1">
      <c r="A15468" s="74" t="s">
        <v>9185</v>
      </c>
    </row>
    <row r="15469" spans="1:1">
      <c r="A15469" s="74" t="s">
        <v>9186</v>
      </c>
    </row>
    <row r="15470" spans="1:1">
      <c r="A15470" s="74" t="s">
        <v>9187</v>
      </c>
    </row>
    <row r="15471" spans="1:1">
      <c r="A15471" s="149">
        <v>45559</v>
      </c>
    </row>
    <row r="15472" spans="1:1">
      <c r="A15472" s="149">
        <v>45559</v>
      </c>
    </row>
    <row r="15473" spans="1:1">
      <c r="A15473" s="74" t="s">
        <v>9188</v>
      </c>
    </row>
    <row r="15474" spans="1:1">
      <c r="A15474" s="74"/>
    </row>
    <row r="15475" spans="1:1">
      <c r="A15475" s="74" t="s">
        <v>2724</v>
      </c>
    </row>
    <row r="15476" spans="1:1">
      <c r="A15476" s="74" t="s">
        <v>9189</v>
      </c>
    </row>
    <row r="15477" spans="1:1">
      <c r="A15477" s="74" t="s">
        <v>9190</v>
      </c>
    </row>
    <row r="15478" spans="1:1">
      <c r="A15478" s="74" t="s">
        <v>9191</v>
      </c>
    </row>
    <row r="15479" spans="1:1">
      <c r="A15479" s="149">
        <v>45559</v>
      </c>
    </row>
    <row r="15480" spans="1:1">
      <c r="A15480" s="149">
        <v>45559</v>
      </c>
    </row>
    <row r="15481" spans="1:1">
      <c r="A15481" s="74" t="s">
        <v>9192</v>
      </c>
    </row>
    <row r="15482" spans="1:1">
      <c r="A15482" s="74"/>
    </row>
    <row r="15483" spans="1:1">
      <c r="A15483" s="74" t="s">
        <v>2724</v>
      </c>
    </row>
    <row r="15484" spans="1:1">
      <c r="A15484" s="74" t="s">
        <v>9193</v>
      </c>
    </row>
    <row r="15485" spans="1:1">
      <c r="A15485" s="74" t="s">
        <v>9194</v>
      </c>
    </row>
    <row r="15486" spans="1:1">
      <c r="A15486" s="74" t="s">
        <v>9194</v>
      </c>
    </row>
    <row r="15487" spans="1:1">
      <c r="A15487" s="149">
        <v>45559</v>
      </c>
    </row>
    <row r="15488" spans="1:1">
      <c r="A15488" s="149">
        <v>45559</v>
      </c>
    </row>
    <row r="15489" spans="1:1">
      <c r="A15489" s="74" t="s">
        <v>5495</v>
      </c>
    </row>
    <row r="15490" spans="1:1">
      <c r="A15490" s="74"/>
    </row>
    <row r="15491" spans="1:1">
      <c r="A15491" s="74" t="s">
        <v>2724</v>
      </c>
    </row>
    <row r="15492" spans="1:1">
      <c r="A15492" s="74" t="s">
        <v>9195</v>
      </c>
    </row>
    <row r="15493" spans="1:1">
      <c r="A15493" s="74" t="s">
        <v>9196</v>
      </c>
    </row>
    <row r="15494" spans="1:1">
      <c r="A15494" s="74" t="s">
        <v>9197</v>
      </c>
    </row>
    <row r="15495" spans="1:1">
      <c r="A15495" s="149">
        <v>45559</v>
      </c>
    </row>
    <row r="15496" spans="1:1">
      <c r="A15496" s="149">
        <v>45559</v>
      </c>
    </row>
    <row r="15497" spans="1:1">
      <c r="A15497" s="74" t="s">
        <v>9198</v>
      </c>
    </row>
    <row r="15498" spans="1:1">
      <c r="A15498" s="74"/>
    </row>
    <row r="15499" spans="1:1">
      <c r="A15499" s="74" t="s">
        <v>2724</v>
      </c>
    </row>
    <row r="15500" spans="1:1">
      <c r="A15500" s="74" t="s">
        <v>9199</v>
      </c>
    </row>
    <row r="15501" spans="1:1">
      <c r="A15501" s="74" t="s">
        <v>9200</v>
      </c>
    </row>
    <row r="15502" spans="1:1">
      <c r="A15502" s="74" t="s">
        <v>9201</v>
      </c>
    </row>
    <row r="15503" spans="1:1">
      <c r="A15503" s="149">
        <v>45559</v>
      </c>
    </row>
    <row r="15504" spans="1:1">
      <c r="A15504" s="149">
        <v>45559</v>
      </c>
    </row>
    <row r="15505" spans="1:1">
      <c r="A15505" s="74" t="s">
        <v>9202</v>
      </c>
    </row>
    <row r="15506" spans="1:1">
      <c r="A15506" s="74"/>
    </row>
    <row r="15507" spans="1:1">
      <c r="A15507" s="74" t="s">
        <v>2724</v>
      </c>
    </row>
    <row r="15508" spans="1:1">
      <c r="A15508" s="74" t="s">
        <v>9203</v>
      </c>
    </row>
    <row r="15509" spans="1:1">
      <c r="A15509" s="74" t="s">
        <v>9204</v>
      </c>
    </row>
    <row r="15510" spans="1:1">
      <c r="A15510" s="74"/>
    </row>
    <row r="15511" spans="1:1">
      <c r="A15511" s="74" t="s">
        <v>9204</v>
      </c>
    </row>
    <row r="15512" spans="1:1">
      <c r="A15512" s="149">
        <v>45551</v>
      </c>
    </row>
    <row r="15513" spans="1:1">
      <c r="A15513" s="149">
        <v>45551</v>
      </c>
    </row>
    <row r="15514" spans="1:1">
      <c r="A15514" s="74" t="s">
        <v>9205</v>
      </c>
    </row>
    <row r="15515" spans="1:1">
      <c r="A15515" s="74"/>
    </row>
    <row r="15516" spans="1:1">
      <c r="A15516" s="74" t="s">
        <v>2724</v>
      </c>
    </row>
    <row r="15517" spans="1:1">
      <c r="A15517" s="74" t="s">
        <v>9206</v>
      </c>
    </row>
    <row r="15518" spans="1:1">
      <c r="A15518" s="74" t="s">
        <v>9207</v>
      </c>
    </row>
    <row r="15519" spans="1:1">
      <c r="A15519" s="74" t="s">
        <v>9207</v>
      </c>
    </row>
    <row r="15520" spans="1:1">
      <c r="A15520" s="149">
        <v>45547</v>
      </c>
    </row>
    <row r="15521" spans="1:1">
      <c r="A15521" s="149">
        <v>45547</v>
      </c>
    </row>
    <row r="15522" spans="1:1">
      <c r="A15522" s="74" t="s">
        <v>9208</v>
      </c>
    </row>
    <row r="15523" spans="1:1">
      <c r="A15523" s="74"/>
    </row>
    <row r="15524" spans="1:1">
      <c r="A15524" s="74" t="s">
        <v>2724</v>
      </c>
    </row>
    <row r="15525" spans="1:1">
      <c r="A15525" s="74" t="s">
        <v>9209</v>
      </c>
    </row>
    <row r="15526" spans="1:1">
      <c r="A15526" s="74" t="s">
        <v>9210</v>
      </c>
    </row>
    <row r="15527" spans="1:1">
      <c r="A15527" s="74" t="s">
        <v>9211</v>
      </c>
    </row>
    <row r="15528" spans="1:1">
      <c r="A15528" s="149">
        <v>45547</v>
      </c>
    </row>
    <row r="15529" spans="1:1">
      <c r="A15529" s="149">
        <v>45547</v>
      </c>
    </row>
    <row r="15530" spans="1:1">
      <c r="A15530" s="74" t="s">
        <v>9212</v>
      </c>
    </row>
    <row r="15531" spans="1:1">
      <c r="A15531" s="74"/>
    </row>
    <row r="15532" spans="1:1">
      <c r="A15532" s="74" t="s">
        <v>2724</v>
      </c>
    </row>
    <row r="15533" spans="1:1">
      <c r="A15533" s="74" t="s">
        <v>9213</v>
      </c>
    </row>
    <row r="15534" spans="1:1">
      <c r="A15534" s="74" t="s">
        <v>9214</v>
      </c>
    </row>
    <row r="15535" spans="1:1">
      <c r="A15535" s="74" t="s">
        <v>9214</v>
      </c>
    </row>
    <row r="15536" spans="1:1">
      <c r="A15536" s="149">
        <v>45547</v>
      </c>
    </row>
    <row r="15537" spans="1:1">
      <c r="A15537" s="149">
        <v>45547</v>
      </c>
    </row>
    <row r="15538" spans="1:1">
      <c r="A15538" s="74" t="s">
        <v>2821</v>
      </c>
    </row>
    <row r="15539" spans="1:1">
      <c r="A15539" s="74"/>
    </row>
    <row r="15540" spans="1:1">
      <c r="A15540" s="74" t="s">
        <v>2724</v>
      </c>
    </row>
    <row r="15541" spans="1:1">
      <c r="A15541" s="74" t="s">
        <v>9215</v>
      </c>
    </row>
    <row r="15542" spans="1:1">
      <c r="A15542" s="74" t="s">
        <v>9216</v>
      </c>
    </row>
    <row r="15543" spans="1:1">
      <c r="A15543" s="74" t="s">
        <v>9217</v>
      </c>
    </row>
    <row r="15544" spans="1:1">
      <c r="A15544" s="149">
        <v>45547</v>
      </c>
    </row>
    <row r="15545" spans="1:1">
      <c r="A15545" s="149">
        <v>45547</v>
      </c>
    </row>
    <row r="15546" spans="1:1">
      <c r="A15546" s="74" t="s">
        <v>9218</v>
      </c>
    </row>
    <row r="15547" spans="1:1">
      <c r="A15547" s="74"/>
    </row>
    <row r="15548" spans="1:1">
      <c r="A15548" s="74" t="s">
        <v>2724</v>
      </c>
    </row>
    <row r="15549" spans="1:1">
      <c r="A15549" s="74" t="s">
        <v>9219</v>
      </c>
    </row>
    <row r="15550" spans="1:1">
      <c r="A15550" s="74" t="s">
        <v>9220</v>
      </c>
    </row>
    <row r="15551" spans="1:1">
      <c r="A15551" s="74" t="s">
        <v>9221</v>
      </c>
    </row>
    <row r="15552" spans="1:1">
      <c r="A15552" s="149">
        <v>45547</v>
      </c>
    </row>
    <row r="15553" spans="1:1">
      <c r="A15553" s="149">
        <v>45547</v>
      </c>
    </row>
    <row r="15554" spans="1:1">
      <c r="A15554" s="74" t="s">
        <v>7519</v>
      </c>
    </row>
    <row r="15555" spans="1:1">
      <c r="A15555" s="74"/>
    </row>
    <row r="15556" spans="1:1">
      <c r="A15556" s="74" t="s">
        <v>2724</v>
      </c>
    </row>
    <row r="15557" spans="1:1">
      <c r="A15557" s="74" t="s">
        <v>9222</v>
      </c>
    </row>
    <row r="15558" spans="1:1">
      <c r="A15558" s="74" t="s">
        <v>9223</v>
      </c>
    </row>
    <row r="15559" spans="1:1">
      <c r="A15559" s="74" t="s">
        <v>9224</v>
      </c>
    </row>
    <row r="15560" spans="1:1">
      <c r="A15560" s="149">
        <v>45547</v>
      </c>
    </row>
    <row r="15561" spans="1:1">
      <c r="A15561" s="149">
        <v>45547</v>
      </c>
    </row>
    <row r="15562" spans="1:1">
      <c r="A15562" s="74" t="s">
        <v>9225</v>
      </c>
    </row>
    <row r="15563" spans="1:1">
      <c r="A15563" s="74"/>
    </row>
    <row r="15564" spans="1:1">
      <c r="A15564" s="74" t="s">
        <v>2724</v>
      </c>
    </row>
    <row r="15565" spans="1:1">
      <c r="A15565" s="74" t="s">
        <v>9226</v>
      </c>
    </row>
    <row r="15566" spans="1:1">
      <c r="A15566" s="74" t="s">
        <v>9227</v>
      </c>
    </row>
    <row r="15567" spans="1:1">
      <c r="A15567" s="74" t="s">
        <v>9228</v>
      </c>
    </row>
    <row r="15568" spans="1:1">
      <c r="A15568" s="149">
        <v>45547</v>
      </c>
    </row>
    <row r="15569" spans="1:1">
      <c r="A15569" s="149">
        <v>45547</v>
      </c>
    </row>
    <row r="15570" spans="1:1">
      <c r="A15570" s="74" t="s">
        <v>7442</v>
      </c>
    </row>
    <row r="15571" spans="1:1">
      <c r="A15571" s="74"/>
    </row>
    <row r="15572" spans="1:1">
      <c r="A15572" s="74" t="s">
        <v>2724</v>
      </c>
    </row>
    <row r="15573" spans="1:1">
      <c r="A15573" s="74" t="s">
        <v>9229</v>
      </c>
    </row>
    <row r="15574" spans="1:1">
      <c r="A15574" s="74" t="s">
        <v>9230</v>
      </c>
    </row>
    <row r="15575" spans="1:1">
      <c r="A15575" s="74" t="s">
        <v>9231</v>
      </c>
    </row>
    <row r="15576" spans="1:1">
      <c r="A15576" s="149">
        <v>45547</v>
      </c>
    </row>
    <row r="15577" spans="1:1">
      <c r="A15577" s="149">
        <v>45547</v>
      </c>
    </row>
    <row r="15578" spans="1:1">
      <c r="A15578" s="74" t="s">
        <v>2881</v>
      </c>
    </row>
    <row r="15579" spans="1:1">
      <c r="A15579" s="74"/>
    </row>
    <row r="15580" spans="1:1">
      <c r="A15580" s="74" t="s">
        <v>2724</v>
      </c>
    </row>
    <row r="15581" spans="1:1">
      <c r="A15581" s="74" t="s">
        <v>9232</v>
      </c>
    </row>
    <row r="15582" spans="1:1">
      <c r="A15582" s="74" t="s">
        <v>9233</v>
      </c>
    </row>
    <row r="15583" spans="1:1">
      <c r="A15583" s="74" t="s">
        <v>9234</v>
      </c>
    </row>
    <row r="15584" spans="1:1">
      <c r="A15584" s="149">
        <v>45547</v>
      </c>
    </row>
    <row r="15585" spans="1:1">
      <c r="A15585" s="149">
        <v>45547</v>
      </c>
    </row>
    <row r="15586" spans="1:1">
      <c r="A15586" s="74" t="s">
        <v>9235</v>
      </c>
    </row>
    <row r="15587" spans="1:1">
      <c r="A15587" s="74"/>
    </row>
    <row r="15588" spans="1:1">
      <c r="A15588" s="74" t="s">
        <v>2724</v>
      </c>
    </row>
    <row r="15589" spans="1:1">
      <c r="A15589" s="74" t="s">
        <v>9236</v>
      </c>
    </row>
    <row r="15590" spans="1:1">
      <c r="A15590" s="74" t="s">
        <v>9237</v>
      </c>
    </row>
    <row r="15591" spans="1:1">
      <c r="A15591" s="74" t="s">
        <v>9238</v>
      </c>
    </row>
    <row r="15592" spans="1:1">
      <c r="A15592" s="149">
        <v>45547</v>
      </c>
    </row>
    <row r="15593" spans="1:1">
      <c r="A15593" s="149">
        <v>45547</v>
      </c>
    </row>
    <row r="15594" spans="1:1">
      <c r="A15594" s="74" t="s">
        <v>9239</v>
      </c>
    </row>
    <row r="15595" spans="1:1">
      <c r="A15595" s="74"/>
    </row>
    <row r="15596" spans="1:1">
      <c r="A15596" s="74" t="s">
        <v>2724</v>
      </c>
    </row>
    <row r="15597" spans="1:1">
      <c r="A15597" s="74" t="s">
        <v>9240</v>
      </c>
    </row>
    <row r="15598" spans="1:1">
      <c r="A15598" s="74" t="s">
        <v>9241</v>
      </c>
    </row>
    <row r="15599" spans="1:1">
      <c r="A15599" s="74" t="s">
        <v>9241</v>
      </c>
    </row>
    <row r="15600" spans="1:1">
      <c r="A15600" s="149">
        <v>45547</v>
      </c>
    </row>
    <row r="15601" spans="1:1">
      <c r="A15601" s="149">
        <v>45547</v>
      </c>
    </row>
    <row r="15602" spans="1:1">
      <c r="A15602" s="74" t="s">
        <v>7565</v>
      </c>
    </row>
    <row r="15603" spans="1:1">
      <c r="A15603" s="74"/>
    </row>
    <row r="15604" spans="1:1">
      <c r="A15604" s="74" t="s">
        <v>2724</v>
      </c>
    </row>
    <row r="15605" spans="1:1">
      <c r="A15605" s="74" t="s">
        <v>9242</v>
      </c>
    </row>
    <row r="15606" spans="1:1">
      <c r="A15606" s="74" t="s">
        <v>9243</v>
      </c>
    </row>
    <row r="15607" spans="1:1">
      <c r="A15607" s="74" t="s">
        <v>9244</v>
      </c>
    </row>
    <row r="15608" spans="1:1">
      <c r="A15608" s="149">
        <v>45547</v>
      </c>
    </row>
    <row r="15609" spans="1:1">
      <c r="A15609" s="149">
        <v>45547</v>
      </c>
    </row>
    <row r="15610" spans="1:1">
      <c r="A15610" s="74" t="s">
        <v>8788</v>
      </c>
    </row>
    <row r="15611" spans="1:1">
      <c r="A15611" s="74"/>
    </row>
    <row r="15612" spans="1:1">
      <c r="A15612" s="74" t="s">
        <v>2724</v>
      </c>
    </row>
    <row r="15613" spans="1:1">
      <c r="A15613" s="74" t="s">
        <v>9245</v>
      </c>
    </row>
    <row r="15614" spans="1:1">
      <c r="A15614" s="74" t="s">
        <v>9246</v>
      </c>
    </row>
    <row r="15615" spans="1:1">
      <c r="A15615" s="74" t="s">
        <v>9246</v>
      </c>
    </row>
    <row r="15616" spans="1:1">
      <c r="A15616" s="149">
        <v>45547</v>
      </c>
    </row>
    <row r="15617" spans="1:1">
      <c r="A15617" s="149">
        <v>45547</v>
      </c>
    </row>
    <row r="15618" spans="1:1">
      <c r="A15618" s="74" t="s">
        <v>4928</v>
      </c>
    </row>
    <row r="15619" spans="1:1">
      <c r="A15619" s="74"/>
    </row>
    <row r="15620" spans="1:1">
      <c r="A15620" s="74" t="s">
        <v>2724</v>
      </c>
    </row>
    <row r="15621" spans="1:1">
      <c r="A15621" s="74" t="s">
        <v>9247</v>
      </c>
    </row>
    <row r="15622" spans="1:1">
      <c r="A15622" s="74" t="s">
        <v>9248</v>
      </c>
    </row>
    <row r="15623" spans="1:1">
      <c r="A15623" s="74" t="s">
        <v>9249</v>
      </c>
    </row>
    <row r="15624" spans="1:1">
      <c r="A15624" s="149">
        <v>45547</v>
      </c>
    </row>
    <row r="15625" spans="1:1">
      <c r="A15625" s="149">
        <v>45547</v>
      </c>
    </row>
    <row r="15626" spans="1:1">
      <c r="A15626" s="74" t="s">
        <v>9250</v>
      </c>
    </row>
    <row r="15627" spans="1:1">
      <c r="A15627" s="74"/>
    </row>
    <row r="15628" spans="1:1">
      <c r="A15628" s="74" t="s">
        <v>2724</v>
      </c>
    </row>
    <row r="15629" spans="1:1">
      <c r="A15629" s="74" t="s">
        <v>9251</v>
      </c>
    </row>
    <row r="15630" spans="1:1">
      <c r="A15630" s="74" t="s">
        <v>9252</v>
      </c>
    </row>
    <row r="15631" spans="1:1">
      <c r="A15631" s="74" t="s">
        <v>9253</v>
      </c>
    </row>
    <row r="15632" spans="1:1">
      <c r="A15632" s="149">
        <v>45547</v>
      </c>
    </row>
    <row r="15633" spans="1:1">
      <c r="A15633" s="149">
        <v>45547</v>
      </c>
    </row>
    <row r="15634" spans="1:1">
      <c r="A15634" s="74" t="s">
        <v>9254</v>
      </c>
    </row>
    <row r="15635" spans="1:1">
      <c r="A15635" s="74"/>
    </row>
    <row r="15636" spans="1:1">
      <c r="A15636" s="74" t="s">
        <v>2724</v>
      </c>
    </row>
    <row r="15637" spans="1:1">
      <c r="A15637" s="74" t="s">
        <v>9255</v>
      </c>
    </row>
    <row r="15638" spans="1:1">
      <c r="A15638" s="74" t="s">
        <v>9256</v>
      </c>
    </row>
    <row r="15639" spans="1:1">
      <c r="A15639" s="74" t="s">
        <v>9257</v>
      </c>
    </row>
    <row r="15640" spans="1:1">
      <c r="A15640" s="149">
        <v>45547</v>
      </c>
    </row>
    <row r="15641" spans="1:1">
      <c r="A15641" s="149">
        <v>45547</v>
      </c>
    </row>
    <row r="15642" spans="1:1">
      <c r="A15642" s="74" t="s">
        <v>9258</v>
      </c>
    </row>
    <row r="15643" spans="1:1">
      <c r="A15643" s="74"/>
    </row>
    <row r="15644" spans="1:1">
      <c r="A15644" s="74" t="s">
        <v>2724</v>
      </c>
    </row>
    <row r="15645" spans="1:1">
      <c r="A15645" s="74" t="s">
        <v>9259</v>
      </c>
    </row>
    <row r="15646" spans="1:1">
      <c r="A15646" s="74" t="s">
        <v>9260</v>
      </c>
    </row>
    <row r="15647" spans="1:1">
      <c r="A15647" s="74" t="s">
        <v>9261</v>
      </c>
    </row>
    <row r="15648" spans="1:1">
      <c r="A15648" s="149">
        <v>45547</v>
      </c>
    </row>
    <row r="15649" spans="1:1">
      <c r="A15649" s="149">
        <v>45547</v>
      </c>
    </row>
    <row r="15650" spans="1:1">
      <c r="A15650" s="74" t="s">
        <v>4067</v>
      </c>
    </row>
    <row r="15651" spans="1:1">
      <c r="A15651" s="74"/>
    </row>
    <row r="15652" spans="1:1">
      <c r="A15652" s="74" t="s">
        <v>2724</v>
      </c>
    </row>
    <row r="15653" spans="1:1">
      <c r="A15653" s="74" t="s">
        <v>9262</v>
      </c>
    </row>
    <row r="15654" spans="1:1">
      <c r="A15654" s="74" t="s">
        <v>9263</v>
      </c>
    </row>
    <row r="15655" spans="1:1">
      <c r="A15655" s="74" t="s">
        <v>9264</v>
      </c>
    </row>
    <row r="15656" spans="1:1">
      <c r="A15656" s="149">
        <v>45547</v>
      </c>
    </row>
    <row r="15657" spans="1:1">
      <c r="A15657" s="149">
        <v>45547</v>
      </c>
    </row>
    <row r="15658" spans="1:1">
      <c r="A15658" s="74" t="s">
        <v>9265</v>
      </c>
    </row>
    <row r="15659" spans="1:1">
      <c r="A15659" s="74"/>
    </row>
    <row r="15660" spans="1:1">
      <c r="A15660" s="74" t="s">
        <v>2724</v>
      </c>
    </row>
    <row r="15661" spans="1:1">
      <c r="A15661" s="74" t="s">
        <v>9266</v>
      </c>
    </row>
    <row r="15662" spans="1:1">
      <c r="A15662" s="74" t="s">
        <v>9267</v>
      </c>
    </row>
    <row r="15663" spans="1:1">
      <c r="A15663" s="74" t="s">
        <v>9268</v>
      </c>
    </row>
    <row r="15664" spans="1:1">
      <c r="A15664" s="149">
        <v>45547</v>
      </c>
    </row>
    <row r="15665" spans="1:1">
      <c r="A15665" s="149">
        <v>45547</v>
      </c>
    </row>
    <row r="15666" spans="1:1">
      <c r="A15666" s="74" t="s">
        <v>4756</v>
      </c>
    </row>
    <row r="15667" spans="1:1">
      <c r="A15667" s="74"/>
    </row>
    <row r="15668" spans="1:1">
      <c r="A15668" s="74" t="s">
        <v>2724</v>
      </c>
    </row>
    <row r="15669" spans="1:1">
      <c r="A15669" s="74" t="s">
        <v>9269</v>
      </c>
    </row>
    <row r="15670" spans="1:1">
      <c r="A15670" s="74" t="s">
        <v>9270</v>
      </c>
    </row>
    <row r="15671" spans="1:1">
      <c r="A15671" s="74" t="s">
        <v>9271</v>
      </c>
    </row>
    <row r="15672" spans="1:1">
      <c r="A15672" s="149">
        <v>45546</v>
      </c>
    </row>
    <row r="15673" spans="1:1">
      <c r="A15673" s="149">
        <v>45546</v>
      </c>
    </row>
    <row r="15674" spans="1:1">
      <c r="A15674" s="74" t="s">
        <v>9272</v>
      </c>
    </row>
    <row r="15675" spans="1:1">
      <c r="A15675" s="74"/>
    </row>
    <row r="15676" spans="1:1">
      <c r="A15676" s="74" t="s">
        <v>2724</v>
      </c>
    </row>
    <row r="15677" spans="1:1">
      <c r="A15677" s="74" t="s">
        <v>9273</v>
      </c>
    </row>
    <row r="15678" spans="1:1">
      <c r="A15678" s="74" t="s">
        <v>9274</v>
      </c>
    </row>
    <row r="15679" spans="1:1">
      <c r="A15679" s="74" t="s">
        <v>9275</v>
      </c>
    </row>
    <row r="15680" spans="1:1">
      <c r="A15680" s="149">
        <v>45546</v>
      </c>
    </row>
    <row r="15681" spans="1:1">
      <c r="A15681" s="149">
        <v>45546</v>
      </c>
    </row>
    <row r="15682" spans="1:1">
      <c r="A15682" s="74" t="s">
        <v>9276</v>
      </c>
    </row>
    <row r="15683" spans="1:1">
      <c r="A15683" s="74"/>
    </row>
    <row r="15684" spans="1:1">
      <c r="A15684" s="74" t="s">
        <v>2724</v>
      </c>
    </row>
    <row r="15685" spans="1:1">
      <c r="A15685" s="74" t="s">
        <v>9277</v>
      </c>
    </row>
    <row r="15686" spans="1:1">
      <c r="A15686" s="74" t="s">
        <v>9278</v>
      </c>
    </row>
    <row r="15687" spans="1:1">
      <c r="A15687" s="74" t="s">
        <v>9279</v>
      </c>
    </row>
    <row r="15688" spans="1:1">
      <c r="A15688" s="149">
        <v>45546</v>
      </c>
    </row>
    <row r="15689" spans="1:1">
      <c r="A15689" s="149">
        <v>45546</v>
      </c>
    </row>
    <row r="15690" spans="1:1">
      <c r="A15690" s="74" t="s">
        <v>9280</v>
      </c>
    </row>
    <row r="15691" spans="1:1">
      <c r="A15691" s="74"/>
    </row>
    <row r="15692" spans="1:1">
      <c r="A15692" s="74" t="s">
        <v>2724</v>
      </c>
    </row>
    <row r="15693" spans="1:1">
      <c r="A15693" s="74" t="s">
        <v>9281</v>
      </c>
    </row>
    <row r="15694" spans="1:1">
      <c r="A15694" s="74" t="s">
        <v>9282</v>
      </c>
    </row>
    <row r="15695" spans="1:1">
      <c r="A15695" s="74" t="s">
        <v>9283</v>
      </c>
    </row>
    <row r="15696" spans="1:1">
      <c r="A15696" s="149">
        <v>45546</v>
      </c>
    </row>
    <row r="15697" spans="1:1">
      <c r="A15697" s="149">
        <v>45546</v>
      </c>
    </row>
    <row r="15698" spans="1:1">
      <c r="A15698" s="74" t="s">
        <v>9284</v>
      </c>
    </row>
    <row r="15699" spans="1:1">
      <c r="A15699" s="74"/>
    </row>
    <row r="15700" spans="1:1">
      <c r="A15700" s="74" t="s">
        <v>2724</v>
      </c>
    </row>
    <row r="15701" spans="1:1">
      <c r="A15701" s="74" t="s">
        <v>9285</v>
      </c>
    </row>
    <row r="15702" spans="1:1">
      <c r="A15702" s="74" t="s">
        <v>9286</v>
      </c>
    </row>
    <row r="15703" spans="1:1">
      <c r="A15703" s="74" t="s">
        <v>9286</v>
      </c>
    </row>
    <row r="15704" spans="1:1">
      <c r="A15704" s="149">
        <v>45546</v>
      </c>
    </row>
    <row r="15705" spans="1:1">
      <c r="A15705" s="149">
        <v>45546</v>
      </c>
    </row>
    <row r="15706" spans="1:1">
      <c r="A15706" s="74" t="s">
        <v>9287</v>
      </c>
    </row>
    <row r="15707" spans="1:1">
      <c r="A15707" s="74"/>
    </row>
    <row r="15708" spans="1:1">
      <c r="A15708" s="74" t="s">
        <v>2724</v>
      </c>
    </row>
    <row r="15709" spans="1:1">
      <c r="A15709" s="74" t="s">
        <v>9288</v>
      </c>
    </row>
    <row r="15710" spans="1:1">
      <c r="A15710" s="74" t="s">
        <v>9289</v>
      </c>
    </row>
    <row r="15711" spans="1:1">
      <c r="A15711" s="74" t="s">
        <v>9290</v>
      </c>
    </row>
    <row r="15712" spans="1:1">
      <c r="A15712" s="149">
        <v>45546</v>
      </c>
    </row>
    <row r="15713" spans="1:1">
      <c r="A15713" s="149">
        <v>45546</v>
      </c>
    </row>
    <row r="15714" spans="1:1">
      <c r="A15714" s="74" t="s">
        <v>9291</v>
      </c>
    </row>
    <row r="15715" spans="1:1">
      <c r="A15715" s="74"/>
    </row>
    <row r="15716" spans="1:1">
      <c r="A15716" s="74" t="s">
        <v>2724</v>
      </c>
    </row>
    <row r="15717" spans="1:1">
      <c r="A15717" s="74" t="s">
        <v>9292</v>
      </c>
    </row>
    <row r="15718" spans="1:1">
      <c r="A15718" s="74" t="s">
        <v>9293</v>
      </c>
    </row>
    <row r="15719" spans="1:1">
      <c r="A15719" s="74" t="s">
        <v>9294</v>
      </c>
    </row>
    <row r="15720" spans="1:1">
      <c r="A15720" s="149">
        <v>45546</v>
      </c>
    </row>
    <row r="15721" spans="1:1">
      <c r="A15721" s="149">
        <v>45546</v>
      </c>
    </row>
    <row r="15722" spans="1:1">
      <c r="A15722" s="74" t="s">
        <v>9295</v>
      </c>
    </row>
    <row r="15723" spans="1:1">
      <c r="A15723" s="74"/>
    </row>
    <row r="15724" spans="1:1">
      <c r="A15724" s="74" t="s">
        <v>2724</v>
      </c>
    </row>
    <row r="15725" spans="1:1">
      <c r="A15725" s="74" t="s">
        <v>9296</v>
      </c>
    </row>
    <row r="15726" spans="1:1">
      <c r="A15726" s="74" t="s">
        <v>9297</v>
      </c>
    </row>
    <row r="15727" spans="1:1">
      <c r="A15727" s="74" t="s">
        <v>9298</v>
      </c>
    </row>
    <row r="15728" spans="1:1">
      <c r="A15728" s="149">
        <v>45546</v>
      </c>
    </row>
    <row r="15729" spans="1:1">
      <c r="A15729" s="149">
        <v>45546</v>
      </c>
    </row>
    <row r="15730" spans="1:1">
      <c r="A15730" s="74" t="s">
        <v>3938</v>
      </c>
    </row>
    <row r="15731" spans="1:1">
      <c r="A15731" s="74"/>
    </row>
    <row r="15732" spans="1:1">
      <c r="A15732" s="74" t="s">
        <v>2724</v>
      </c>
    </row>
    <row r="15733" spans="1:1">
      <c r="A15733" s="74" t="s">
        <v>9299</v>
      </c>
    </row>
    <row r="15734" spans="1:1">
      <c r="A15734" s="74" t="s">
        <v>9300</v>
      </c>
    </row>
    <row r="15735" spans="1:1">
      <c r="A15735" s="74" t="s">
        <v>9300</v>
      </c>
    </row>
    <row r="15736" spans="1:1">
      <c r="A15736" s="149">
        <v>45546</v>
      </c>
    </row>
    <row r="15737" spans="1:1">
      <c r="A15737" s="149">
        <v>45546</v>
      </c>
    </row>
    <row r="15738" spans="1:1">
      <c r="A15738" s="74" t="s">
        <v>6691</v>
      </c>
    </row>
    <row r="15739" spans="1:1">
      <c r="A15739" s="74"/>
    </row>
    <row r="15740" spans="1:1">
      <c r="A15740" s="74" t="s">
        <v>2724</v>
      </c>
    </row>
    <row r="15741" spans="1:1">
      <c r="A15741" s="74" t="s">
        <v>9301</v>
      </c>
    </row>
    <row r="15742" spans="1:1">
      <c r="A15742" s="74" t="s">
        <v>9302</v>
      </c>
    </row>
    <row r="15743" spans="1:1">
      <c r="A15743" s="74" t="s">
        <v>9302</v>
      </c>
    </row>
    <row r="15744" spans="1:1">
      <c r="A15744" s="149">
        <v>45546</v>
      </c>
    </row>
    <row r="15745" spans="1:1">
      <c r="A15745" s="149">
        <v>45546</v>
      </c>
    </row>
    <row r="15746" spans="1:1">
      <c r="A15746" s="74" t="s">
        <v>9303</v>
      </c>
    </row>
    <row r="15747" spans="1:1">
      <c r="A15747" s="74"/>
    </row>
    <row r="15748" spans="1:1">
      <c r="A15748" s="74" t="s">
        <v>2724</v>
      </c>
    </row>
    <row r="15749" spans="1:1">
      <c r="A15749" s="74" t="s">
        <v>9304</v>
      </c>
    </row>
    <row r="15750" spans="1:1">
      <c r="A15750" s="74" t="s">
        <v>9305</v>
      </c>
    </row>
    <row r="15751" spans="1:1">
      <c r="A15751" s="74" t="s">
        <v>9306</v>
      </c>
    </row>
    <row r="15752" spans="1:1">
      <c r="A15752" s="149">
        <v>45546</v>
      </c>
    </row>
    <row r="15753" spans="1:1">
      <c r="A15753" s="149">
        <v>45546</v>
      </c>
    </row>
    <row r="15754" spans="1:1">
      <c r="A15754" s="74" t="s">
        <v>9307</v>
      </c>
    </row>
    <row r="15755" spans="1:1">
      <c r="A15755" s="74"/>
    </row>
    <row r="15756" spans="1:1">
      <c r="A15756" s="74" t="s">
        <v>2724</v>
      </c>
    </row>
    <row r="15757" spans="1:1">
      <c r="A15757" s="74" t="s">
        <v>9308</v>
      </c>
    </row>
    <row r="15758" spans="1:1">
      <c r="A15758" s="74" t="s">
        <v>9309</v>
      </c>
    </row>
    <row r="15759" spans="1:1">
      <c r="A15759" s="74" t="s">
        <v>9310</v>
      </c>
    </row>
    <row r="15760" spans="1:1">
      <c r="A15760" s="149">
        <v>45546</v>
      </c>
    </row>
    <row r="15761" spans="1:1">
      <c r="A15761" s="149">
        <v>45546</v>
      </c>
    </row>
    <row r="15762" spans="1:1">
      <c r="A15762" s="74" t="s">
        <v>9311</v>
      </c>
    </row>
    <row r="15763" spans="1:1">
      <c r="A15763" s="74"/>
    </row>
    <row r="15764" spans="1:1">
      <c r="A15764" s="74" t="s">
        <v>2724</v>
      </c>
    </row>
    <row r="15765" spans="1:1">
      <c r="A15765" s="74" t="s">
        <v>9312</v>
      </c>
    </row>
    <row r="15766" spans="1:1">
      <c r="A15766" s="74" t="s">
        <v>9313</v>
      </c>
    </row>
    <row r="15767" spans="1:1">
      <c r="A15767" s="74" t="s">
        <v>9314</v>
      </c>
    </row>
    <row r="15768" spans="1:1">
      <c r="A15768" s="149">
        <v>45546</v>
      </c>
    </row>
    <row r="15769" spans="1:1">
      <c r="A15769" s="149">
        <v>45546</v>
      </c>
    </row>
    <row r="15770" spans="1:1">
      <c r="A15770" s="74" t="s">
        <v>3759</v>
      </c>
    </row>
    <row r="15771" spans="1:1">
      <c r="A15771" s="74"/>
    </row>
    <row r="15772" spans="1:1">
      <c r="A15772" s="74" t="s">
        <v>2724</v>
      </c>
    </row>
    <row r="15773" spans="1:1">
      <c r="A15773" s="74" t="s">
        <v>9315</v>
      </c>
    </row>
    <row r="15774" spans="1:1">
      <c r="A15774" s="74" t="s">
        <v>9316</v>
      </c>
    </row>
    <row r="15775" spans="1:1">
      <c r="A15775" s="74" t="s">
        <v>9317</v>
      </c>
    </row>
    <row r="15776" spans="1:1">
      <c r="A15776" s="149">
        <v>45546</v>
      </c>
    </row>
    <row r="15777" spans="1:1">
      <c r="A15777" s="149">
        <v>45546</v>
      </c>
    </row>
    <row r="15778" spans="1:1">
      <c r="A15778" s="74" t="s">
        <v>9318</v>
      </c>
    </row>
    <row r="15779" spans="1:1">
      <c r="A15779" s="74"/>
    </row>
    <row r="15780" spans="1:1">
      <c r="A15780" s="74" t="s">
        <v>2724</v>
      </c>
    </row>
    <row r="15781" spans="1:1">
      <c r="A15781" s="74" t="s">
        <v>9319</v>
      </c>
    </row>
    <row r="15782" spans="1:1">
      <c r="A15782" s="74" t="s">
        <v>9320</v>
      </c>
    </row>
    <row r="15783" spans="1:1">
      <c r="A15783" s="74" t="s">
        <v>9320</v>
      </c>
    </row>
    <row r="15784" spans="1:1">
      <c r="A15784" s="149">
        <v>45546</v>
      </c>
    </row>
    <row r="15785" spans="1:1">
      <c r="A15785" s="149">
        <v>45546</v>
      </c>
    </row>
    <row r="15786" spans="1:1">
      <c r="A15786" s="74" t="s">
        <v>4932</v>
      </c>
    </row>
    <row r="15787" spans="1:1">
      <c r="A15787" s="74"/>
    </row>
    <row r="15788" spans="1:1">
      <c r="A15788" s="74" t="s">
        <v>2724</v>
      </c>
    </row>
    <row r="15789" spans="1:1">
      <c r="A15789" s="74" t="s">
        <v>9321</v>
      </c>
    </row>
    <row r="15790" spans="1:1">
      <c r="A15790" s="74" t="s">
        <v>9322</v>
      </c>
    </row>
    <row r="15791" spans="1:1">
      <c r="A15791" s="74" t="s">
        <v>9323</v>
      </c>
    </row>
    <row r="15792" spans="1:1">
      <c r="A15792" s="149">
        <v>45546</v>
      </c>
    </row>
    <row r="15793" spans="1:1">
      <c r="A15793" s="149">
        <v>45546</v>
      </c>
    </row>
    <row r="15794" spans="1:1">
      <c r="A15794" s="74" t="s">
        <v>9324</v>
      </c>
    </row>
    <row r="15795" spans="1:1">
      <c r="A15795" s="74"/>
    </row>
    <row r="15796" spans="1:1">
      <c r="A15796" s="74" t="s">
        <v>2724</v>
      </c>
    </row>
    <row r="15797" spans="1:1">
      <c r="A15797" s="74" t="s">
        <v>9325</v>
      </c>
    </row>
    <row r="15798" spans="1:1">
      <c r="A15798" s="74" t="s">
        <v>9326</v>
      </c>
    </row>
    <row r="15799" spans="1:1">
      <c r="A15799" s="74" t="s">
        <v>9327</v>
      </c>
    </row>
    <row r="15800" spans="1:1">
      <c r="A15800" s="149">
        <v>45546</v>
      </c>
    </row>
    <row r="15801" spans="1:1">
      <c r="A15801" s="149">
        <v>45546</v>
      </c>
    </row>
    <row r="15802" spans="1:1">
      <c r="A15802" s="74" t="s">
        <v>3294</v>
      </c>
    </row>
    <row r="15803" spans="1:1">
      <c r="A15803" s="74"/>
    </row>
    <row r="15804" spans="1:1">
      <c r="A15804" s="74" t="s">
        <v>2724</v>
      </c>
    </row>
    <row r="15805" spans="1:1">
      <c r="A15805" s="74" t="s">
        <v>9328</v>
      </c>
    </row>
    <row r="15806" spans="1:1">
      <c r="A15806" s="74" t="s">
        <v>9329</v>
      </c>
    </row>
    <row r="15807" spans="1:1">
      <c r="A15807" s="74" t="s">
        <v>9330</v>
      </c>
    </row>
    <row r="15808" spans="1:1">
      <c r="A15808" s="149">
        <v>45546</v>
      </c>
    </row>
    <row r="15809" spans="1:1">
      <c r="A15809" s="149">
        <v>45546</v>
      </c>
    </row>
    <row r="15810" spans="1:1">
      <c r="A15810" s="74" t="s">
        <v>9331</v>
      </c>
    </row>
    <row r="15811" spans="1:1">
      <c r="A15811" s="74"/>
    </row>
    <row r="15812" spans="1:1">
      <c r="A15812" s="74" t="s">
        <v>2724</v>
      </c>
    </row>
    <row r="15813" spans="1:1">
      <c r="A15813" s="74" t="s">
        <v>9332</v>
      </c>
    </row>
    <row r="15814" spans="1:1">
      <c r="A15814" s="74" t="s">
        <v>9333</v>
      </c>
    </row>
    <row r="15815" spans="1:1">
      <c r="A15815" s="74" t="s">
        <v>9334</v>
      </c>
    </row>
    <row r="15816" spans="1:1">
      <c r="A15816" s="149">
        <v>45546</v>
      </c>
    </row>
    <row r="15817" spans="1:1">
      <c r="A15817" s="149">
        <v>45546</v>
      </c>
    </row>
    <row r="15818" spans="1:1">
      <c r="A15818" s="74" t="s">
        <v>2891</v>
      </c>
    </row>
    <row r="15819" spans="1:1">
      <c r="A15819" s="74"/>
    </row>
    <row r="15820" spans="1:1">
      <c r="A15820" s="74" t="s">
        <v>2724</v>
      </c>
    </row>
    <row r="15821" spans="1:1">
      <c r="A15821" s="74" t="s">
        <v>9335</v>
      </c>
    </row>
    <row r="15822" spans="1:1">
      <c r="A15822" s="74" t="s">
        <v>9336</v>
      </c>
    </row>
    <row r="15823" spans="1:1">
      <c r="A15823" s="74" t="s">
        <v>9337</v>
      </c>
    </row>
    <row r="15824" spans="1:1">
      <c r="A15824" s="149">
        <v>45546</v>
      </c>
    </row>
    <row r="15825" spans="1:1">
      <c r="A15825" s="149">
        <v>45546</v>
      </c>
    </row>
    <row r="15826" spans="1:1">
      <c r="A15826" s="74" t="s">
        <v>9338</v>
      </c>
    </row>
    <row r="15827" spans="1:1">
      <c r="A15827" s="74"/>
    </row>
    <row r="15828" spans="1:1">
      <c r="A15828" s="74" t="s">
        <v>2724</v>
      </c>
    </row>
    <row r="15829" spans="1:1">
      <c r="A15829" s="74" t="s">
        <v>9339</v>
      </c>
    </row>
    <row r="15830" spans="1:1">
      <c r="A15830" s="74" t="s">
        <v>9340</v>
      </c>
    </row>
    <row r="15831" spans="1:1">
      <c r="A15831" s="74" t="s">
        <v>9340</v>
      </c>
    </row>
    <row r="15832" spans="1:1">
      <c r="A15832" s="149">
        <v>45546</v>
      </c>
    </row>
    <row r="15833" spans="1:1">
      <c r="A15833" s="149">
        <v>45546</v>
      </c>
    </row>
    <row r="15834" spans="1:1">
      <c r="A15834" s="74" t="s">
        <v>9341</v>
      </c>
    </row>
    <row r="15835" spans="1:1">
      <c r="A15835" s="74"/>
    </row>
    <row r="15836" spans="1:1">
      <c r="A15836" s="74" t="s">
        <v>2724</v>
      </c>
    </row>
    <row r="15837" spans="1:1">
      <c r="A15837" s="74" t="s">
        <v>9342</v>
      </c>
    </row>
    <row r="15838" spans="1:1">
      <c r="A15838" s="74" t="s">
        <v>9343</v>
      </c>
    </row>
    <row r="15839" spans="1:1">
      <c r="A15839" s="74" t="s">
        <v>9344</v>
      </c>
    </row>
    <row r="15840" spans="1:1">
      <c r="A15840" s="149">
        <v>45546</v>
      </c>
    </row>
    <row r="15841" spans="1:1">
      <c r="A15841" s="149">
        <v>45546</v>
      </c>
    </row>
    <row r="15842" spans="1:1">
      <c r="A15842" s="74" t="s">
        <v>8851</v>
      </c>
    </row>
    <row r="15843" spans="1:1">
      <c r="A15843" s="74"/>
    </row>
    <row r="15844" spans="1:1">
      <c r="A15844" s="74" t="s">
        <v>2724</v>
      </c>
    </row>
    <row r="15845" spans="1:1">
      <c r="A15845" s="74" t="s">
        <v>9345</v>
      </c>
    </row>
    <row r="15846" spans="1:1">
      <c r="A15846" s="74" t="s">
        <v>9346</v>
      </c>
    </row>
    <row r="15847" spans="1:1">
      <c r="A15847" s="74" t="s">
        <v>9347</v>
      </c>
    </row>
    <row r="15848" spans="1:1">
      <c r="A15848" s="149">
        <v>45546</v>
      </c>
    </row>
    <row r="15849" spans="1:1">
      <c r="A15849" s="149">
        <v>45546</v>
      </c>
    </row>
    <row r="15850" spans="1:1">
      <c r="A15850" s="74" t="s">
        <v>9348</v>
      </c>
    </row>
    <row r="15851" spans="1:1">
      <c r="A15851" s="74"/>
    </row>
    <row r="15852" spans="1:1">
      <c r="A15852" s="74" t="s">
        <v>2724</v>
      </c>
    </row>
    <row r="15853" spans="1:1">
      <c r="A15853" s="74" t="s">
        <v>9349</v>
      </c>
    </row>
    <row r="15854" spans="1:1">
      <c r="A15854" s="74" t="s">
        <v>9350</v>
      </c>
    </row>
    <row r="15855" spans="1:1">
      <c r="A15855" s="74" t="s">
        <v>9351</v>
      </c>
    </row>
    <row r="15856" spans="1:1">
      <c r="A15856" s="149">
        <v>45546</v>
      </c>
    </row>
    <row r="15857" spans="1:1">
      <c r="A15857" s="149">
        <v>45546</v>
      </c>
    </row>
    <row r="15858" spans="1:1">
      <c r="A15858" s="74" t="s">
        <v>9352</v>
      </c>
    </row>
    <row r="15859" spans="1:1">
      <c r="A15859" s="74"/>
    </row>
    <row r="15860" spans="1:1">
      <c r="A15860" s="74" t="s">
        <v>2724</v>
      </c>
    </row>
    <row r="15861" spans="1:1">
      <c r="A15861" s="74" t="s">
        <v>9353</v>
      </c>
    </row>
    <row r="15862" spans="1:1">
      <c r="A15862" s="74" t="s">
        <v>9354</v>
      </c>
    </row>
    <row r="15863" spans="1:1">
      <c r="A15863" s="74" t="s">
        <v>9355</v>
      </c>
    </row>
    <row r="15864" spans="1:1">
      <c r="A15864" s="149">
        <v>45546</v>
      </c>
    </row>
    <row r="15865" spans="1:1">
      <c r="A15865" s="149">
        <v>45546</v>
      </c>
    </row>
    <row r="15866" spans="1:1">
      <c r="A15866" s="74" t="s">
        <v>9356</v>
      </c>
    </row>
    <row r="15867" spans="1:1">
      <c r="A15867" s="74"/>
    </row>
    <row r="15868" spans="1:1">
      <c r="A15868" s="74" t="s">
        <v>2724</v>
      </c>
    </row>
    <row r="15869" spans="1:1">
      <c r="A15869" s="74" t="s">
        <v>9357</v>
      </c>
    </row>
    <row r="15870" spans="1:1">
      <c r="A15870" s="74" t="s">
        <v>9358</v>
      </c>
    </row>
    <row r="15871" spans="1:1">
      <c r="A15871" s="74" t="s">
        <v>9359</v>
      </c>
    </row>
    <row r="15872" spans="1:1">
      <c r="A15872" s="149">
        <v>45546</v>
      </c>
    </row>
    <row r="15873" spans="1:1">
      <c r="A15873" s="149">
        <v>45546</v>
      </c>
    </row>
    <row r="15874" spans="1:1">
      <c r="A15874" s="74" t="s">
        <v>9360</v>
      </c>
    </row>
    <row r="15875" spans="1:1">
      <c r="A15875" s="74"/>
    </row>
    <row r="15876" spans="1:1">
      <c r="A15876" s="74" t="s">
        <v>2724</v>
      </c>
    </row>
    <row r="15877" spans="1:1">
      <c r="A15877" s="74" t="s">
        <v>9361</v>
      </c>
    </row>
    <row r="15878" spans="1:1">
      <c r="A15878" s="74" t="s">
        <v>9362</v>
      </c>
    </row>
    <row r="15879" spans="1:1">
      <c r="A15879" s="74" t="s">
        <v>9363</v>
      </c>
    </row>
    <row r="15880" spans="1:1">
      <c r="A15880" s="149">
        <v>45546</v>
      </c>
    </row>
    <row r="15881" spans="1:1">
      <c r="A15881" s="149">
        <v>45546</v>
      </c>
    </row>
    <row r="15882" spans="1:1">
      <c r="A15882" s="74" t="s">
        <v>5179</v>
      </c>
    </row>
    <row r="15883" spans="1:1">
      <c r="A15883" s="74"/>
    </row>
    <row r="15884" spans="1:1">
      <c r="A15884" s="74" t="s">
        <v>2724</v>
      </c>
    </row>
    <row r="15885" spans="1:1">
      <c r="A15885" s="74" t="s">
        <v>9364</v>
      </c>
    </row>
    <row r="15886" spans="1:1">
      <c r="A15886" s="74" t="s">
        <v>9365</v>
      </c>
    </row>
    <row r="15887" spans="1:1">
      <c r="A15887" s="74" t="s">
        <v>9366</v>
      </c>
    </row>
    <row r="15888" spans="1:1">
      <c r="A15888" s="149">
        <v>45546</v>
      </c>
    </row>
    <row r="15889" spans="1:1">
      <c r="A15889" s="149">
        <v>45546</v>
      </c>
    </row>
    <row r="15890" spans="1:1">
      <c r="A15890" s="74" t="s">
        <v>8663</v>
      </c>
    </row>
    <row r="15891" spans="1:1">
      <c r="A15891" s="74"/>
    </row>
    <row r="15892" spans="1:1">
      <c r="A15892" s="74" t="s">
        <v>2724</v>
      </c>
    </row>
    <row r="15893" spans="1:1">
      <c r="A15893" s="74" t="s">
        <v>9367</v>
      </c>
    </row>
    <row r="15894" spans="1:1">
      <c r="A15894" s="74" t="s">
        <v>9368</v>
      </c>
    </row>
    <row r="15895" spans="1:1">
      <c r="A15895" s="74" t="s">
        <v>9369</v>
      </c>
    </row>
    <row r="15896" spans="1:1">
      <c r="A15896" s="149">
        <v>45546</v>
      </c>
    </row>
    <row r="15897" spans="1:1">
      <c r="A15897" s="149">
        <v>45546</v>
      </c>
    </row>
    <row r="15898" spans="1:1">
      <c r="A15898" s="74" t="s">
        <v>9198</v>
      </c>
    </row>
    <row r="15899" spans="1:1">
      <c r="A15899" s="74"/>
    </row>
    <row r="15900" spans="1:1">
      <c r="A15900" s="74" t="s">
        <v>2724</v>
      </c>
    </row>
    <row r="15901" spans="1:1">
      <c r="A15901" s="74" t="s">
        <v>9370</v>
      </c>
    </row>
    <row r="15902" spans="1:1">
      <c r="A15902" s="74" t="s">
        <v>9371</v>
      </c>
    </row>
    <row r="15903" spans="1:1">
      <c r="A15903" s="74" t="s">
        <v>9371</v>
      </c>
    </row>
    <row r="15904" spans="1:1">
      <c r="A15904" s="149">
        <v>45546</v>
      </c>
    </row>
    <row r="15905" spans="1:1">
      <c r="A15905" s="149">
        <v>45546</v>
      </c>
    </row>
    <row r="15906" spans="1:1">
      <c r="A15906" s="74" t="s">
        <v>5258</v>
      </c>
    </row>
    <row r="15907" spans="1:1">
      <c r="A15907" s="74"/>
    </row>
    <row r="15908" spans="1:1">
      <c r="A15908" s="74" t="s">
        <v>2724</v>
      </c>
    </row>
    <row r="15909" spans="1:1">
      <c r="A15909" s="74" t="s">
        <v>9372</v>
      </c>
    </row>
    <row r="15910" spans="1:1">
      <c r="A15910" s="74" t="s">
        <v>9373</v>
      </c>
    </row>
    <row r="15911" spans="1:1">
      <c r="A15911" s="74" t="s">
        <v>9374</v>
      </c>
    </row>
    <row r="15912" spans="1:1">
      <c r="A15912" s="149">
        <v>45546</v>
      </c>
    </row>
    <row r="15913" spans="1:1">
      <c r="A15913" s="149">
        <v>45546</v>
      </c>
    </row>
    <row r="15914" spans="1:1">
      <c r="A15914" s="74" t="s">
        <v>9375</v>
      </c>
    </row>
    <row r="15915" spans="1:1">
      <c r="A15915" s="74"/>
    </row>
    <row r="15916" spans="1:1">
      <c r="A15916" s="74" t="s">
        <v>2724</v>
      </c>
    </row>
    <row r="15917" spans="1:1">
      <c r="A15917" s="74" t="s">
        <v>9376</v>
      </c>
    </row>
    <row r="15918" spans="1:1">
      <c r="A15918" s="74" t="s">
        <v>9377</v>
      </c>
    </row>
    <row r="15919" spans="1:1">
      <c r="A15919" s="74" t="s">
        <v>9378</v>
      </c>
    </row>
    <row r="15920" spans="1:1">
      <c r="A15920" s="149">
        <v>45546</v>
      </c>
    </row>
    <row r="15921" spans="1:1">
      <c r="A15921" s="149">
        <v>45546</v>
      </c>
    </row>
    <row r="15922" spans="1:1">
      <c r="A15922" s="74" t="s">
        <v>3666</v>
      </c>
    </row>
    <row r="15923" spans="1:1">
      <c r="A15923" s="74"/>
    </row>
    <row r="15924" spans="1:1">
      <c r="A15924" s="74" t="s">
        <v>2724</v>
      </c>
    </row>
    <row r="15925" spans="1:1">
      <c r="A15925" s="74" t="s">
        <v>9379</v>
      </c>
    </row>
    <row r="15926" spans="1:1">
      <c r="A15926" s="74" t="s">
        <v>7532</v>
      </c>
    </row>
    <row r="15927" spans="1:1">
      <c r="A15927" s="74" t="s">
        <v>7532</v>
      </c>
    </row>
    <row r="15928" spans="1:1">
      <c r="A15928" s="149">
        <v>45546</v>
      </c>
    </row>
    <row r="15929" spans="1:1">
      <c r="A15929" s="74" t="s">
        <v>3235</v>
      </c>
    </row>
    <row r="15930" spans="1:1">
      <c r="A15930" s="74"/>
    </row>
    <row r="15931" spans="1:1">
      <c r="A15931" s="74" t="s">
        <v>2724</v>
      </c>
    </row>
    <row r="15932" spans="1:1">
      <c r="A15932" s="74"/>
    </row>
    <row r="15933" spans="1:1">
      <c r="A15933" s="74" t="s">
        <v>9380</v>
      </c>
    </row>
    <row r="15934" spans="1:1">
      <c r="A15934" s="149">
        <v>45546</v>
      </c>
    </row>
    <row r="15935" spans="1:1">
      <c r="A15935" s="149">
        <v>45546</v>
      </c>
    </row>
    <row r="15936" spans="1:1">
      <c r="A15936" s="74" t="s">
        <v>2914</v>
      </c>
    </row>
    <row r="15937" spans="1:1">
      <c r="A15937" s="74"/>
    </row>
    <row r="15938" spans="1:1">
      <c r="A15938" s="74" t="s">
        <v>2724</v>
      </c>
    </row>
    <row r="15939" spans="1:1">
      <c r="A15939" s="74" t="s">
        <v>9381</v>
      </c>
    </row>
    <row r="15940" spans="1:1">
      <c r="A15940" s="74" t="s">
        <v>9382</v>
      </c>
    </row>
    <row r="15941" spans="1:1">
      <c r="A15941" s="74" t="s">
        <v>9383</v>
      </c>
    </row>
    <row r="15942" spans="1:1">
      <c r="A15942" s="149">
        <v>45546</v>
      </c>
    </row>
    <row r="15943" spans="1:1">
      <c r="A15943" s="149">
        <v>45546</v>
      </c>
    </row>
    <row r="15944" spans="1:1">
      <c r="A15944" s="74" t="s">
        <v>9384</v>
      </c>
    </row>
    <row r="15945" spans="1:1">
      <c r="A15945" s="74"/>
    </row>
    <row r="15946" spans="1:1">
      <c r="A15946" s="74" t="s">
        <v>2724</v>
      </c>
    </row>
    <row r="15947" spans="1:1">
      <c r="A15947" s="74" t="s">
        <v>9385</v>
      </c>
    </row>
    <row r="15948" spans="1:1">
      <c r="A15948" s="74" t="s">
        <v>9386</v>
      </c>
    </row>
    <row r="15949" spans="1:1">
      <c r="A15949" s="74" t="s">
        <v>9387</v>
      </c>
    </row>
    <row r="15950" spans="1:1">
      <c r="A15950" s="149">
        <v>45546</v>
      </c>
    </row>
    <row r="15951" spans="1:1">
      <c r="A15951" s="149">
        <v>45546</v>
      </c>
    </row>
    <row r="15952" spans="1:1">
      <c r="A15952" s="74" t="s">
        <v>3306</v>
      </c>
    </row>
    <row r="15953" spans="1:1">
      <c r="A15953" s="74"/>
    </row>
    <row r="15954" spans="1:1">
      <c r="A15954" s="74" t="s">
        <v>2724</v>
      </c>
    </row>
    <row r="15955" spans="1:1">
      <c r="A15955" s="74" t="s">
        <v>9388</v>
      </c>
    </row>
    <row r="15956" spans="1:1">
      <c r="A15956" s="74" t="s">
        <v>9389</v>
      </c>
    </row>
    <row r="15957" spans="1:1">
      <c r="A15957" s="74" t="s">
        <v>9390</v>
      </c>
    </row>
    <row r="15958" spans="1:1">
      <c r="A15958" s="149">
        <v>45546</v>
      </c>
    </row>
    <row r="15959" spans="1:1">
      <c r="A15959" s="149">
        <v>45546</v>
      </c>
    </row>
    <row r="15960" spans="1:1">
      <c r="A15960" s="74" t="s">
        <v>9391</v>
      </c>
    </row>
    <row r="15961" spans="1:1">
      <c r="A15961" s="74"/>
    </row>
    <row r="15962" spans="1:1">
      <c r="A15962" s="74" t="s">
        <v>2724</v>
      </c>
    </row>
    <row r="15963" spans="1:1">
      <c r="A15963" s="74" t="s">
        <v>9392</v>
      </c>
    </row>
    <row r="15964" spans="1:1">
      <c r="A15964" s="74" t="s">
        <v>9393</v>
      </c>
    </row>
    <row r="15965" spans="1:1">
      <c r="A15965" s="74" t="s">
        <v>9393</v>
      </c>
    </row>
    <row r="15966" spans="1:1">
      <c r="A15966" s="149">
        <v>45546</v>
      </c>
    </row>
    <row r="15967" spans="1:1">
      <c r="A15967" s="149">
        <v>45546</v>
      </c>
    </row>
    <row r="15968" spans="1:1">
      <c r="A15968" s="74" t="s">
        <v>9394</v>
      </c>
    </row>
    <row r="15969" spans="1:1">
      <c r="A15969" s="74"/>
    </row>
    <row r="15970" spans="1:1">
      <c r="A15970" s="74" t="s">
        <v>2724</v>
      </c>
    </row>
    <row r="15971" spans="1:1">
      <c r="A15971" s="74" t="s">
        <v>9395</v>
      </c>
    </row>
    <row r="15972" spans="1:1">
      <c r="A15972" s="74" t="s">
        <v>9396</v>
      </c>
    </row>
    <row r="15973" spans="1:1">
      <c r="A15973" s="74" t="s">
        <v>9397</v>
      </c>
    </row>
    <row r="15974" spans="1:1">
      <c r="A15974" s="149">
        <v>45546</v>
      </c>
    </row>
    <row r="15975" spans="1:1">
      <c r="A15975" s="149">
        <v>45546</v>
      </c>
    </row>
    <row r="15976" spans="1:1">
      <c r="A15976" s="74" t="s">
        <v>9398</v>
      </c>
    </row>
    <row r="15977" spans="1:1">
      <c r="A15977" s="74"/>
    </row>
    <row r="15978" spans="1:1">
      <c r="A15978" s="74" t="s">
        <v>2724</v>
      </c>
    </row>
    <row r="15979" spans="1:1">
      <c r="A15979" s="74" t="s">
        <v>9399</v>
      </c>
    </row>
    <row r="15980" spans="1:1">
      <c r="A15980" s="74" t="s">
        <v>9400</v>
      </c>
    </row>
    <row r="15981" spans="1:1">
      <c r="A15981" s="74" t="s">
        <v>9401</v>
      </c>
    </row>
    <row r="15982" spans="1:1">
      <c r="A15982" s="149">
        <v>45546</v>
      </c>
    </row>
    <row r="15983" spans="1:1">
      <c r="A15983" s="149">
        <v>45546</v>
      </c>
    </row>
    <row r="15984" spans="1:1">
      <c r="A15984" s="74" t="s">
        <v>9402</v>
      </c>
    </row>
    <row r="15985" spans="1:1">
      <c r="A15985" s="74"/>
    </row>
    <row r="15986" spans="1:1">
      <c r="A15986" s="74" t="s">
        <v>2724</v>
      </c>
    </row>
    <row r="15987" spans="1:1">
      <c r="A15987" s="74" t="s">
        <v>9403</v>
      </c>
    </row>
    <row r="15988" spans="1:1">
      <c r="A15988" s="74" t="s">
        <v>9404</v>
      </c>
    </row>
    <row r="15989" spans="1:1">
      <c r="A15989" s="74" t="s">
        <v>9404</v>
      </c>
    </row>
    <row r="15990" spans="1:1">
      <c r="A15990" s="149">
        <v>45546</v>
      </c>
    </row>
    <row r="15991" spans="1:1">
      <c r="A15991" s="149">
        <v>45546</v>
      </c>
    </row>
    <row r="15992" spans="1:1">
      <c r="A15992" s="74" t="s">
        <v>9405</v>
      </c>
    </row>
    <row r="15993" spans="1:1">
      <c r="A15993" s="74"/>
    </row>
    <row r="15994" spans="1:1">
      <c r="A15994" s="74" t="s">
        <v>2724</v>
      </c>
    </row>
    <row r="15995" spans="1:1">
      <c r="A15995" s="74" t="s">
        <v>9406</v>
      </c>
    </row>
    <row r="15996" spans="1:1">
      <c r="A15996" s="74" t="s">
        <v>9407</v>
      </c>
    </row>
    <row r="15997" spans="1:1">
      <c r="A15997" s="74" t="s">
        <v>9408</v>
      </c>
    </row>
    <row r="15998" spans="1:1">
      <c r="A15998" s="149">
        <v>45546</v>
      </c>
    </row>
    <row r="15999" spans="1:1">
      <c r="A15999" s="149">
        <v>45546</v>
      </c>
    </row>
    <row r="16000" spans="1:1">
      <c r="A16000" s="74" t="s">
        <v>9409</v>
      </c>
    </row>
    <row r="16001" spans="1:1">
      <c r="A16001" s="74"/>
    </row>
    <row r="16002" spans="1:1">
      <c r="A16002" s="74" t="s">
        <v>2724</v>
      </c>
    </row>
    <row r="16003" spans="1:1">
      <c r="A16003" s="74" t="s">
        <v>9410</v>
      </c>
    </row>
    <row r="16004" spans="1:1">
      <c r="A16004" s="74" t="s">
        <v>9411</v>
      </c>
    </row>
    <row r="16005" spans="1:1">
      <c r="A16005" s="74" t="s">
        <v>9412</v>
      </c>
    </row>
    <row r="16006" spans="1:1">
      <c r="A16006" s="149">
        <v>45546</v>
      </c>
    </row>
    <row r="16007" spans="1:1">
      <c r="A16007" s="149">
        <v>45546</v>
      </c>
    </row>
    <row r="16008" spans="1:1">
      <c r="A16008" s="74" t="s">
        <v>9413</v>
      </c>
    </row>
    <row r="16009" spans="1:1">
      <c r="A16009" s="74"/>
    </row>
    <row r="16010" spans="1:1">
      <c r="A16010" s="74" t="s">
        <v>2724</v>
      </c>
    </row>
    <row r="16011" spans="1:1">
      <c r="A16011" s="74" t="s">
        <v>9414</v>
      </c>
    </row>
    <row r="16012" spans="1:1">
      <c r="A16012" s="74" t="s">
        <v>9415</v>
      </c>
    </row>
    <row r="16013" spans="1:1">
      <c r="A16013" s="74" t="s">
        <v>9416</v>
      </c>
    </row>
    <row r="16014" spans="1:1">
      <c r="A16014" s="149">
        <v>45546</v>
      </c>
    </row>
    <row r="16015" spans="1:1">
      <c r="A16015" s="149">
        <v>45546</v>
      </c>
    </row>
    <row r="16016" spans="1:1">
      <c r="A16016" s="74" t="s">
        <v>7573</v>
      </c>
    </row>
    <row r="16017" spans="1:1">
      <c r="A16017" s="74"/>
    </row>
    <row r="16018" spans="1:1">
      <c r="A16018" s="74" t="s">
        <v>2724</v>
      </c>
    </row>
    <row r="16019" spans="1:1">
      <c r="A16019" s="74" t="s">
        <v>9417</v>
      </c>
    </row>
    <row r="16020" spans="1:1">
      <c r="A16020" s="74" t="s">
        <v>9418</v>
      </c>
    </row>
    <row r="16021" spans="1:1">
      <c r="A16021" s="74" t="s">
        <v>9419</v>
      </c>
    </row>
    <row r="16022" spans="1:1">
      <c r="A16022" s="149">
        <v>45546</v>
      </c>
    </row>
    <row r="16023" spans="1:1">
      <c r="A16023" s="149">
        <v>45546</v>
      </c>
    </row>
    <row r="16024" spans="1:1">
      <c r="A16024" s="74" t="s">
        <v>9420</v>
      </c>
    </row>
    <row r="16025" spans="1:1">
      <c r="A16025" s="74"/>
    </row>
    <row r="16026" spans="1:1">
      <c r="A16026" s="74" t="s">
        <v>2724</v>
      </c>
    </row>
    <row r="16027" spans="1:1">
      <c r="A16027" s="74" t="s">
        <v>9421</v>
      </c>
    </row>
    <row r="16028" spans="1:1">
      <c r="A16028" s="74" t="s">
        <v>9422</v>
      </c>
    </row>
    <row r="16029" spans="1:1">
      <c r="A16029" s="74" t="s">
        <v>9423</v>
      </c>
    </row>
    <row r="16030" spans="1:1">
      <c r="A16030" s="149">
        <v>45546</v>
      </c>
    </row>
    <row r="16031" spans="1:1">
      <c r="A16031" s="149">
        <v>45546</v>
      </c>
    </row>
    <row r="16032" spans="1:1">
      <c r="A16032" s="74" t="s">
        <v>9424</v>
      </c>
    </row>
    <row r="16033" spans="1:1">
      <c r="A16033" s="74"/>
    </row>
    <row r="16034" spans="1:1">
      <c r="A16034" s="74" t="s">
        <v>2724</v>
      </c>
    </row>
    <row r="16035" spans="1:1">
      <c r="A16035" s="74" t="s">
        <v>9425</v>
      </c>
    </row>
    <row r="16036" spans="1:1">
      <c r="A16036" s="74" t="s">
        <v>9426</v>
      </c>
    </row>
    <row r="16037" spans="1:1">
      <c r="A16037" s="74" t="s">
        <v>9426</v>
      </c>
    </row>
    <row r="16038" spans="1:1">
      <c r="A16038" s="149">
        <v>45546</v>
      </c>
    </row>
    <row r="16039" spans="1:1">
      <c r="A16039" s="149">
        <v>45546</v>
      </c>
    </row>
    <row r="16040" spans="1:1">
      <c r="A16040" s="74" t="s">
        <v>4362</v>
      </c>
    </row>
    <row r="16041" spans="1:1">
      <c r="A16041" s="74"/>
    </row>
    <row r="16042" spans="1:1">
      <c r="A16042" s="74" t="s">
        <v>2724</v>
      </c>
    </row>
    <row r="16043" spans="1:1">
      <c r="A16043" s="74" t="s">
        <v>9427</v>
      </c>
    </row>
    <row r="16044" spans="1:1">
      <c r="A16044" s="74" t="s">
        <v>9428</v>
      </c>
    </row>
    <row r="16045" spans="1:1">
      <c r="A16045" s="74" t="s">
        <v>9429</v>
      </c>
    </row>
    <row r="16046" spans="1:1">
      <c r="A16046" s="149">
        <v>45546</v>
      </c>
    </row>
    <row r="16047" spans="1:1">
      <c r="A16047" s="149">
        <v>45546</v>
      </c>
    </row>
    <row r="16048" spans="1:1">
      <c r="A16048" s="74" t="s">
        <v>9430</v>
      </c>
    </row>
    <row r="16049" spans="1:1">
      <c r="A16049" s="74"/>
    </row>
    <row r="16050" spans="1:1">
      <c r="A16050" s="74" t="s">
        <v>2724</v>
      </c>
    </row>
    <row r="16051" spans="1:1">
      <c r="A16051" s="74" t="s">
        <v>9431</v>
      </c>
    </row>
    <row r="16052" spans="1:1">
      <c r="A16052" s="74" t="s">
        <v>9432</v>
      </c>
    </row>
    <row r="16053" spans="1:1">
      <c r="A16053" s="74" t="s">
        <v>9432</v>
      </c>
    </row>
    <row r="16054" spans="1:1">
      <c r="A16054" s="149">
        <v>45546</v>
      </c>
    </row>
    <row r="16055" spans="1:1">
      <c r="A16055" s="149">
        <v>45546</v>
      </c>
    </row>
    <row r="16056" spans="1:1">
      <c r="A16056" s="74" t="s">
        <v>5035</v>
      </c>
    </row>
    <row r="16057" spans="1:1">
      <c r="A16057" s="74"/>
    </row>
    <row r="16058" spans="1:1">
      <c r="A16058" s="74" t="s">
        <v>2724</v>
      </c>
    </row>
    <row r="16059" spans="1:1">
      <c r="A16059" s="74" t="s">
        <v>9433</v>
      </c>
    </row>
    <row r="16060" spans="1:1">
      <c r="A16060" s="74"/>
    </row>
    <row r="16061" spans="1:1">
      <c r="A16061" s="74" t="s">
        <v>3514</v>
      </c>
    </row>
    <row r="16062" spans="1:1">
      <c r="A16062" s="149">
        <v>45546</v>
      </c>
    </row>
    <row r="16063" spans="1:1">
      <c r="A16063" s="149">
        <v>45546</v>
      </c>
    </row>
    <row r="16064" spans="1:1">
      <c r="A16064" s="74" t="s">
        <v>9434</v>
      </c>
    </row>
    <row r="16065" spans="1:1">
      <c r="A16065" s="74"/>
    </row>
    <row r="16066" spans="1:1">
      <c r="A16066" s="74" t="s">
        <v>2724</v>
      </c>
    </row>
    <row r="16067" spans="1:1">
      <c r="A16067" s="74" t="s">
        <v>3516</v>
      </c>
    </row>
    <row r="16068" spans="1:1">
      <c r="A16068" s="74" t="s">
        <v>9435</v>
      </c>
    </row>
    <row r="16069" spans="1:1">
      <c r="A16069" s="74" t="s">
        <v>9435</v>
      </c>
    </row>
    <row r="16070" spans="1:1">
      <c r="A16070" s="149">
        <v>45546</v>
      </c>
    </row>
    <row r="16071" spans="1:1">
      <c r="A16071" s="149">
        <v>45546</v>
      </c>
    </row>
    <row r="16072" spans="1:1">
      <c r="A16072" s="74" t="s">
        <v>9436</v>
      </c>
    </row>
    <row r="16073" spans="1:1">
      <c r="A16073" s="74"/>
    </row>
    <row r="16074" spans="1:1">
      <c r="A16074" s="74" t="s">
        <v>2724</v>
      </c>
    </row>
    <row r="16075" spans="1:1">
      <c r="A16075" s="74" t="s">
        <v>9437</v>
      </c>
    </row>
    <row r="16076" spans="1:1">
      <c r="A16076" s="74" t="s">
        <v>9438</v>
      </c>
    </row>
    <row r="16077" spans="1:1">
      <c r="A16077" s="74" t="s">
        <v>9438</v>
      </c>
    </row>
    <row r="16078" spans="1:1">
      <c r="A16078" s="149">
        <v>45546</v>
      </c>
    </row>
    <row r="16079" spans="1:1">
      <c r="A16079" s="149">
        <v>45546</v>
      </c>
    </row>
    <row r="16080" spans="1:1">
      <c r="A16080" s="74" t="s">
        <v>2881</v>
      </c>
    </row>
    <row r="16081" spans="1:1">
      <c r="A16081" s="74"/>
    </row>
    <row r="16082" spans="1:1">
      <c r="A16082" s="74" t="s">
        <v>2724</v>
      </c>
    </row>
    <row r="16083" spans="1:1">
      <c r="A16083" s="74" t="s">
        <v>9439</v>
      </c>
    </row>
    <row r="16084" spans="1:1">
      <c r="A16084" s="74" t="s">
        <v>9440</v>
      </c>
    </row>
    <row r="16085" spans="1:1">
      <c r="A16085" s="74" t="s">
        <v>9441</v>
      </c>
    </row>
    <row r="16086" spans="1:1">
      <c r="A16086" s="149">
        <v>45546</v>
      </c>
    </row>
    <row r="16087" spans="1:1">
      <c r="A16087" s="149">
        <v>45546</v>
      </c>
    </row>
    <row r="16088" spans="1:1">
      <c r="A16088" s="74" t="s">
        <v>9442</v>
      </c>
    </row>
    <row r="16089" spans="1:1">
      <c r="A16089" s="74"/>
    </row>
    <row r="16090" spans="1:1">
      <c r="A16090" s="74" t="s">
        <v>2724</v>
      </c>
    </row>
    <row r="16091" spans="1:1">
      <c r="A16091" s="74" t="s">
        <v>9443</v>
      </c>
    </row>
    <row r="16092" spans="1:1">
      <c r="A16092" s="74" t="s">
        <v>9444</v>
      </c>
    </row>
    <row r="16093" spans="1:1">
      <c r="A16093" s="74" t="s">
        <v>9445</v>
      </c>
    </row>
    <row r="16094" spans="1:1">
      <c r="A16094" s="149">
        <v>45546</v>
      </c>
    </row>
    <row r="16095" spans="1:1">
      <c r="A16095" s="149">
        <v>45546</v>
      </c>
    </row>
    <row r="16096" spans="1:1">
      <c r="A16096" s="74" t="s">
        <v>9446</v>
      </c>
    </row>
    <row r="16097" spans="1:1">
      <c r="A16097" s="74"/>
    </row>
    <row r="16098" spans="1:1">
      <c r="A16098" s="74" t="s">
        <v>2724</v>
      </c>
    </row>
    <row r="16099" spans="1:1">
      <c r="A16099" s="74" t="s">
        <v>9447</v>
      </c>
    </row>
    <row r="16100" spans="1:1">
      <c r="A16100" s="74" t="s">
        <v>9448</v>
      </c>
    </row>
    <row r="16101" spans="1:1">
      <c r="A16101" s="74" t="s">
        <v>9448</v>
      </c>
    </row>
    <row r="16102" spans="1:1">
      <c r="A16102" s="149">
        <v>45546</v>
      </c>
    </row>
    <row r="16103" spans="1:1">
      <c r="A16103" s="149">
        <v>45546</v>
      </c>
    </row>
    <row r="16104" spans="1:1">
      <c r="A16104" s="74" t="s">
        <v>9449</v>
      </c>
    </row>
    <row r="16105" spans="1:1">
      <c r="A16105" s="74"/>
    </row>
    <row r="16106" spans="1:1">
      <c r="A16106" s="74" t="s">
        <v>2724</v>
      </c>
    </row>
    <row r="16107" spans="1:1">
      <c r="A16107" s="74" t="s">
        <v>9450</v>
      </c>
    </row>
    <row r="16108" spans="1:1">
      <c r="A16108" s="74" t="s">
        <v>9451</v>
      </c>
    </row>
    <row r="16109" spans="1:1">
      <c r="A16109" s="74" t="s">
        <v>9452</v>
      </c>
    </row>
    <row r="16110" spans="1:1">
      <c r="A16110" s="149">
        <v>45546</v>
      </c>
    </row>
    <row r="16111" spans="1:1">
      <c r="A16111" s="149">
        <v>45546</v>
      </c>
    </row>
    <row r="16112" spans="1:1">
      <c r="A16112" s="74" t="s">
        <v>3004</v>
      </c>
    </row>
    <row r="16113" spans="1:1">
      <c r="A16113" s="74"/>
    </row>
    <row r="16114" spans="1:1">
      <c r="A16114" s="74" t="s">
        <v>2724</v>
      </c>
    </row>
    <row r="16115" spans="1:1">
      <c r="A16115" s="74" t="s">
        <v>9453</v>
      </c>
    </row>
    <row r="16116" spans="1:1">
      <c r="A16116" s="74" t="s">
        <v>9454</v>
      </c>
    </row>
    <row r="16117" spans="1:1">
      <c r="A16117" s="74" t="s">
        <v>9455</v>
      </c>
    </row>
    <row r="16118" spans="1:1">
      <c r="A16118" s="149">
        <v>45546</v>
      </c>
    </row>
    <row r="16119" spans="1:1">
      <c r="A16119" s="149">
        <v>45546</v>
      </c>
    </row>
    <row r="16120" spans="1:1">
      <c r="A16120" s="74" t="s">
        <v>4368</v>
      </c>
    </row>
    <row r="16121" spans="1:1">
      <c r="A16121" s="74"/>
    </row>
    <row r="16122" spans="1:1">
      <c r="A16122" s="74" t="s">
        <v>2724</v>
      </c>
    </row>
    <row r="16123" spans="1:1">
      <c r="A16123" s="74" t="s">
        <v>9456</v>
      </c>
    </row>
    <row r="16124" spans="1:1">
      <c r="A16124" s="74" t="s">
        <v>9457</v>
      </c>
    </row>
    <row r="16125" spans="1:1">
      <c r="A16125" s="74" t="s">
        <v>9458</v>
      </c>
    </row>
    <row r="16126" spans="1:1">
      <c r="A16126" s="149">
        <v>45546</v>
      </c>
    </row>
    <row r="16127" spans="1:1">
      <c r="A16127" s="149">
        <v>45546</v>
      </c>
    </row>
    <row r="16128" spans="1:1">
      <c r="A16128" s="74" t="s">
        <v>9459</v>
      </c>
    </row>
    <row r="16129" spans="1:1">
      <c r="A16129" s="74"/>
    </row>
    <row r="16130" spans="1:1">
      <c r="A16130" s="74" t="s">
        <v>2724</v>
      </c>
    </row>
    <row r="16131" spans="1:1">
      <c r="A16131" s="74" t="s">
        <v>9460</v>
      </c>
    </row>
    <row r="16132" spans="1:1">
      <c r="A16132" s="74" t="s">
        <v>9461</v>
      </c>
    </row>
    <row r="16133" spans="1:1">
      <c r="A16133" s="74" t="s">
        <v>9462</v>
      </c>
    </row>
    <row r="16134" spans="1:1">
      <c r="A16134" s="149">
        <v>45546</v>
      </c>
    </row>
    <row r="16135" spans="1:1">
      <c r="A16135" s="149">
        <v>45546</v>
      </c>
    </row>
    <row r="16136" spans="1:1">
      <c r="A16136" s="74" t="s">
        <v>3306</v>
      </c>
    </row>
    <row r="16137" spans="1:1">
      <c r="A16137" s="74"/>
    </row>
    <row r="16138" spans="1:1">
      <c r="A16138" s="74" t="s">
        <v>2724</v>
      </c>
    </row>
    <row r="16139" spans="1:1">
      <c r="A16139" s="74" t="s">
        <v>9463</v>
      </c>
    </row>
    <row r="16140" spans="1:1">
      <c r="A16140" s="74" t="s">
        <v>9464</v>
      </c>
    </row>
    <row r="16141" spans="1:1">
      <c r="A16141" s="74" t="s">
        <v>9465</v>
      </c>
    </row>
    <row r="16142" spans="1:1">
      <c r="A16142" s="149">
        <v>45546</v>
      </c>
    </row>
    <row r="16143" spans="1:1">
      <c r="A16143" s="149">
        <v>45546</v>
      </c>
    </row>
    <row r="16144" spans="1:1">
      <c r="A16144" s="74" t="s">
        <v>5161</v>
      </c>
    </row>
    <row r="16145" spans="1:1">
      <c r="A16145" s="74"/>
    </row>
    <row r="16146" spans="1:1">
      <c r="A16146" s="74" t="s">
        <v>2724</v>
      </c>
    </row>
    <row r="16147" spans="1:1">
      <c r="A16147" s="74" t="s">
        <v>9466</v>
      </c>
    </row>
    <row r="16148" spans="1:1">
      <c r="A16148" s="74" t="s">
        <v>9467</v>
      </c>
    </row>
    <row r="16149" spans="1:1">
      <c r="A16149" s="74" t="s">
        <v>9468</v>
      </c>
    </row>
    <row r="16150" spans="1:1">
      <c r="A16150" s="149">
        <v>45546</v>
      </c>
    </row>
    <row r="16151" spans="1:1">
      <c r="A16151" s="149">
        <v>45546</v>
      </c>
    </row>
    <row r="16152" spans="1:1">
      <c r="A16152" s="74" t="s">
        <v>9469</v>
      </c>
    </row>
    <row r="16153" spans="1:1">
      <c r="A16153" s="74"/>
    </row>
    <row r="16154" spans="1:1">
      <c r="A16154" s="74" t="s">
        <v>2724</v>
      </c>
    </row>
    <row r="16155" spans="1:1">
      <c r="A16155" s="74" t="s">
        <v>9470</v>
      </c>
    </row>
    <row r="16156" spans="1:1">
      <c r="A16156" s="74" t="s">
        <v>9471</v>
      </c>
    </row>
    <row r="16157" spans="1:1">
      <c r="A16157" s="74" t="s">
        <v>9471</v>
      </c>
    </row>
    <row r="16158" spans="1:1">
      <c r="A16158" s="149">
        <v>45546</v>
      </c>
    </row>
    <row r="16159" spans="1:1">
      <c r="A16159" s="149">
        <v>45546</v>
      </c>
    </row>
    <row r="16160" spans="1:1">
      <c r="A16160" s="74" t="s">
        <v>4192</v>
      </c>
    </row>
    <row r="16161" spans="1:1">
      <c r="A16161" s="74"/>
    </row>
    <row r="16162" spans="1:1">
      <c r="A16162" s="74" t="s">
        <v>2724</v>
      </c>
    </row>
    <row r="16163" spans="1:1">
      <c r="A16163" s="74" t="s">
        <v>9472</v>
      </c>
    </row>
    <row r="16164" spans="1:1">
      <c r="A16164" s="74" t="s">
        <v>9473</v>
      </c>
    </row>
    <row r="16165" spans="1:1">
      <c r="A16165" s="74" t="s">
        <v>9474</v>
      </c>
    </row>
    <row r="16166" spans="1:1">
      <c r="A16166" s="149">
        <v>45546</v>
      </c>
    </row>
    <row r="16167" spans="1:1">
      <c r="A16167" s="149">
        <v>45546</v>
      </c>
    </row>
    <row r="16168" spans="1:1">
      <c r="A16168" s="74" t="s">
        <v>9475</v>
      </c>
    </row>
    <row r="16169" spans="1:1">
      <c r="A16169" s="74"/>
    </row>
    <row r="16170" spans="1:1">
      <c r="A16170" s="74" t="s">
        <v>2724</v>
      </c>
    </row>
    <row r="16171" spans="1:1">
      <c r="A16171" s="74" t="s">
        <v>9476</v>
      </c>
    </row>
    <row r="16172" spans="1:1">
      <c r="A16172" s="74" t="s">
        <v>9477</v>
      </c>
    </row>
    <row r="16173" spans="1:1">
      <c r="A16173" s="74" t="s">
        <v>9478</v>
      </c>
    </row>
    <row r="16174" spans="1:1">
      <c r="A16174" s="149">
        <v>45546</v>
      </c>
    </row>
    <row r="16175" spans="1:1">
      <c r="A16175" s="149">
        <v>45546</v>
      </c>
    </row>
    <row r="16176" spans="1:1">
      <c r="A16176" s="74" t="s">
        <v>4362</v>
      </c>
    </row>
    <row r="16177" spans="1:1">
      <c r="A16177" s="74"/>
    </row>
    <row r="16178" spans="1:1">
      <c r="A16178" s="74" t="s">
        <v>2724</v>
      </c>
    </row>
    <row r="16179" spans="1:1">
      <c r="A16179" s="74" t="s">
        <v>9479</v>
      </c>
    </row>
    <row r="16180" spans="1:1">
      <c r="A16180" s="74" t="s">
        <v>9480</v>
      </c>
    </row>
    <row r="16181" spans="1:1">
      <c r="A16181" s="74" t="s">
        <v>9481</v>
      </c>
    </row>
    <row r="16182" spans="1:1">
      <c r="A16182" s="149">
        <v>45546</v>
      </c>
    </row>
    <row r="16183" spans="1:1">
      <c r="A16183" s="149">
        <v>45546</v>
      </c>
    </row>
    <row r="16184" spans="1:1">
      <c r="A16184" s="74" t="s">
        <v>9482</v>
      </c>
    </row>
    <row r="16185" spans="1:1">
      <c r="A16185" s="74"/>
    </row>
    <row r="16186" spans="1:1">
      <c r="A16186" s="74" t="s">
        <v>2724</v>
      </c>
    </row>
    <row r="16187" spans="1:1">
      <c r="A16187" s="74" t="s">
        <v>9483</v>
      </c>
    </row>
    <row r="16188" spans="1:1">
      <c r="A16188" s="74" t="s">
        <v>9484</v>
      </c>
    </row>
    <row r="16189" spans="1:1">
      <c r="A16189" s="74" t="s">
        <v>9484</v>
      </c>
    </row>
    <row r="16190" spans="1:1">
      <c r="A16190" s="149">
        <v>45546</v>
      </c>
    </row>
    <row r="16191" spans="1:1">
      <c r="A16191" s="149">
        <v>45546</v>
      </c>
    </row>
    <row r="16192" spans="1:1">
      <c r="A16192" s="74" t="s">
        <v>9485</v>
      </c>
    </row>
    <row r="16193" spans="1:1">
      <c r="A16193" s="74"/>
    </row>
    <row r="16194" spans="1:1">
      <c r="A16194" s="74" t="s">
        <v>2724</v>
      </c>
    </row>
    <row r="16195" spans="1:1">
      <c r="A16195" s="74" t="s">
        <v>9486</v>
      </c>
    </row>
    <row r="16196" spans="1:1">
      <c r="A16196" s="74" t="s">
        <v>9487</v>
      </c>
    </row>
    <row r="16197" spans="1:1">
      <c r="A16197" s="74" t="s">
        <v>9488</v>
      </c>
    </row>
    <row r="16198" spans="1:1">
      <c r="A16198" s="149">
        <v>45546</v>
      </c>
    </row>
    <row r="16199" spans="1:1">
      <c r="A16199" s="149">
        <v>45546</v>
      </c>
    </row>
    <row r="16200" spans="1:1">
      <c r="A16200" s="74" t="s">
        <v>3751</v>
      </c>
    </row>
    <row r="16201" spans="1:1">
      <c r="A16201" s="74"/>
    </row>
    <row r="16202" spans="1:1">
      <c r="A16202" s="74" t="s">
        <v>2724</v>
      </c>
    </row>
    <row r="16203" spans="1:1">
      <c r="A16203" s="74" t="s">
        <v>9489</v>
      </c>
    </row>
    <row r="16204" spans="1:1">
      <c r="A16204" s="74" t="s">
        <v>9490</v>
      </c>
    </row>
    <row r="16205" spans="1:1">
      <c r="A16205" s="74" t="s">
        <v>9491</v>
      </c>
    </row>
    <row r="16206" spans="1:1">
      <c r="A16206" s="149">
        <v>45546</v>
      </c>
    </row>
    <row r="16207" spans="1:1">
      <c r="A16207" s="149">
        <v>45546</v>
      </c>
    </row>
    <row r="16208" spans="1:1">
      <c r="A16208" s="74" t="s">
        <v>9492</v>
      </c>
    </row>
    <row r="16209" spans="1:1">
      <c r="A16209" s="74"/>
    </row>
    <row r="16210" spans="1:1">
      <c r="A16210" s="74" t="s">
        <v>2724</v>
      </c>
    </row>
    <row r="16211" spans="1:1">
      <c r="A16211" s="74" t="s">
        <v>9493</v>
      </c>
    </row>
    <row r="16212" spans="1:1">
      <c r="A16212" s="74" t="s">
        <v>9494</v>
      </c>
    </row>
    <row r="16213" spans="1:1">
      <c r="A16213" s="74" t="s">
        <v>9495</v>
      </c>
    </row>
    <row r="16214" spans="1:1">
      <c r="A16214" s="149">
        <v>45546</v>
      </c>
    </row>
    <row r="16215" spans="1:1">
      <c r="A16215" s="149">
        <v>45546</v>
      </c>
    </row>
    <row r="16216" spans="1:1">
      <c r="A16216" s="74" t="s">
        <v>9496</v>
      </c>
    </row>
    <row r="16217" spans="1:1">
      <c r="A16217" s="74"/>
    </row>
    <row r="16218" spans="1:1">
      <c r="A16218" s="74" t="s">
        <v>2724</v>
      </c>
    </row>
    <row r="16219" spans="1:1">
      <c r="A16219" s="74" t="s">
        <v>9497</v>
      </c>
    </row>
    <row r="16220" spans="1:1">
      <c r="A16220" s="74" t="s">
        <v>9498</v>
      </c>
    </row>
    <row r="16221" spans="1:1">
      <c r="A16221" s="74" t="s">
        <v>9499</v>
      </c>
    </row>
    <row r="16222" spans="1:1">
      <c r="A16222" s="149">
        <v>45546</v>
      </c>
    </row>
    <row r="16223" spans="1:1">
      <c r="A16223" s="149">
        <v>45546</v>
      </c>
    </row>
    <row r="16224" spans="1:1">
      <c r="A16224" s="74" t="s">
        <v>6274</v>
      </c>
    </row>
    <row r="16225" spans="1:1">
      <c r="A16225" s="74"/>
    </row>
    <row r="16226" spans="1:1">
      <c r="A16226" s="74" t="s">
        <v>2724</v>
      </c>
    </row>
    <row r="16227" spans="1:1">
      <c r="A16227" s="74" t="s">
        <v>9500</v>
      </c>
    </row>
    <row r="16228" spans="1:1">
      <c r="A16228" s="74" t="s">
        <v>9501</v>
      </c>
    </row>
    <row r="16229" spans="1:1">
      <c r="A16229" s="74" t="s">
        <v>9502</v>
      </c>
    </row>
    <row r="16230" spans="1:1">
      <c r="A16230" s="149">
        <v>45546</v>
      </c>
    </row>
    <row r="16231" spans="1:1">
      <c r="A16231" s="149">
        <v>45546</v>
      </c>
    </row>
    <row r="16232" spans="1:1">
      <c r="A16232" s="74" t="s">
        <v>9503</v>
      </c>
    </row>
    <row r="16233" spans="1:1">
      <c r="A16233" s="74"/>
    </row>
    <row r="16234" spans="1:1">
      <c r="A16234" s="74" t="s">
        <v>2724</v>
      </c>
    </row>
    <row r="16235" spans="1:1">
      <c r="A16235" s="74" t="s">
        <v>9504</v>
      </c>
    </row>
    <row r="16236" spans="1:1">
      <c r="A16236" s="74" t="s">
        <v>9505</v>
      </c>
    </row>
    <row r="16237" spans="1:1">
      <c r="A16237" s="74" t="s">
        <v>9505</v>
      </c>
    </row>
    <row r="16238" spans="1:1">
      <c r="A16238" s="149">
        <v>45546</v>
      </c>
    </row>
    <row r="16239" spans="1:1">
      <c r="A16239" s="149">
        <v>45546</v>
      </c>
    </row>
    <row r="16240" spans="1:1">
      <c r="A16240" s="74" t="s">
        <v>4362</v>
      </c>
    </row>
    <row r="16241" spans="1:1">
      <c r="A16241" s="74"/>
    </row>
    <row r="16242" spans="1:1">
      <c r="A16242" s="74" t="s">
        <v>2724</v>
      </c>
    </row>
    <row r="16243" spans="1:1">
      <c r="A16243" s="74" t="s">
        <v>9506</v>
      </c>
    </row>
    <row r="16244" spans="1:1">
      <c r="A16244" s="74" t="s">
        <v>9507</v>
      </c>
    </row>
    <row r="16245" spans="1:1">
      <c r="A16245" s="74" t="s">
        <v>9508</v>
      </c>
    </row>
    <row r="16246" spans="1:1">
      <c r="A16246" s="149">
        <v>45546</v>
      </c>
    </row>
    <row r="16247" spans="1:1">
      <c r="A16247" s="149">
        <v>45546</v>
      </c>
    </row>
    <row r="16248" spans="1:1">
      <c r="A16248" s="74" t="s">
        <v>4600</v>
      </c>
    </row>
    <row r="16249" spans="1:1">
      <c r="A16249" s="74"/>
    </row>
    <row r="16250" spans="1:1">
      <c r="A16250" s="74" t="s">
        <v>2724</v>
      </c>
    </row>
    <row r="16251" spans="1:1">
      <c r="A16251" s="74" t="s">
        <v>9509</v>
      </c>
    </row>
    <row r="16252" spans="1:1">
      <c r="A16252" s="74" t="s">
        <v>9510</v>
      </c>
    </row>
    <row r="16253" spans="1:1">
      <c r="A16253" s="74" t="s">
        <v>9511</v>
      </c>
    </row>
    <row r="16254" spans="1:1">
      <c r="A16254" s="149">
        <v>45546</v>
      </c>
    </row>
    <row r="16255" spans="1:1">
      <c r="A16255" s="149">
        <v>45546</v>
      </c>
    </row>
    <row r="16256" spans="1:1">
      <c r="A16256" s="74" t="s">
        <v>5535</v>
      </c>
    </row>
    <row r="16257" spans="1:1">
      <c r="A16257" s="74"/>
    </row>
    <row r="16258" spans="1:1">
      <c r="A16258" s="74" t="s">
        <v>2724</v>
      </c>
    </row>
    <row r="16259" spans="1:1">
      <c r="A16259" s="74" t="s">
        <v>9512</v>
      </c>
    </row>
    <row r="16260" spans="1:1">
      <c r="A16260" s="74" t="s">
        <v>9513</v>
      </c>
    </row>
    <row r="16261" spans="1:1">
      <c r="A16261" s="74" t="s">
        <v>9514</v>
      </c>
    </row>
    <row r="16262" spans="1:1">
      <c r="A16262" s="149">
        <v>45546</v>
      </c>
    </row>
    <row r="16263" spans="1:1">
      <c r="A16263" s="149">
        <v>45546</v>
      </c>
    </row>
    <row r="16264" spans="1:1">
      <c r="A16264" s="74" t="s">
        <v>9515</v>
      </c>
    </row>
    <row r="16265" spans="1:1">
      <c r="A16265" s="74"/>
    </row>
    <row r="16266" spans="1:1">
      <c r="A16266" s="74" t="s">
        <v>2724</v>
      </c>
    </row>
    <row r="16267" spans="1:1">
      <c r="A16267" s="74" t="s">
        <v>9516</v>
      </c>
    </row>
    <row r="16268" spans="1:1">
      <c r="A16268" s="74" t="s">
        <v>9517</v>
      </c>
    </row>
    <row r="16269" spans="1:1">
      <c r="A16269" s="74" t="s">
        <v>9518</v>
      </c>
    </row>
    <row r="16270" spans="1:1">
      <c r="A16270" s="149">
        <v>45546</v>
      </c>
    </row>
    <row r="16271" spans="1:1">
      <c r="A16271" s="149">
        <v>45546</v>
      </c>
    </row>
    <row r="16272" spans="1:1">
      <c r="A16272" s="74" t="s">
        <v>9519</v>
      </c>
    </row>
    <row r="16273" spans="1:1">
      <c r="A16273" s="74"/>
    </row>
    <row r="16274" spans="1:1">
      <c r="A16274" s="74" t="s">
        <v>2724</v>
      </c>
    </row>
    <row r="16275" spans="1:1">
      <c r="A16275" s="74" t="s">
        <v>9520</v>
      </c>
    </row>
    <row r="16276" spans="1:1">
      <c r="A16276" s="74" t="s">
        <v>9521</v>
      </c>
    </row>
    <row r="16277" spans="1:1">
      <c r="A16277" s="74" t="s">
        <v>9522</v>
      </c>
    </row>
    <row r="16278" spans="1:1">
      <c r="A16278" s="149">
        <v>45546</v>
      </c>
    </row>
    <row r="16279" spans="1:1">
      <c r="A16279" s="149">
        <v>45546</v>
      </c>
    </row>
    <row r="16280" spans="1:1">
      <c r="A16280" s="74" t="s">
        <v>9523</v>
      </c>
    </row>
    <row r="16281" spans="1:1">
      <c r="A16281" s="74"/>
    </row>
    <row r="16282" spans="1:1">
      <c r="A16282" s="74" t="s">
        <v>2724</v>
      </c>
    </row>
    <row r="16283" spans="1:1">
      <c r="A16283" s="74" t="s">
        <v>9524</v>
      </c>
    </row>
    <row r="16284" spans="1:1">
      <c r="A16284" s="74" t="s">
        <v>9525</v>
      </c>
    </row>
    <row r="16285" spans="1:1">
      <c r="A16285" s="74" t="s">
        <v>9526</v>
      </c>
    </row>
    <row r="16286" spans="1:1">
      <c r="A16286" s="149">
        <v>45546</v>
      </c>
    </row>
    <row r="16287" spans="1:1">
      <c r="A16287" s="149">
        <v>45546</v>
      </c>
    </row>
    <row r="16288" spans="1:1">
      <c r="A16288" s="74" t="s">
        <v>9527</v>
      </c>
    </row>
    <row r="16289" spans="1:1">
      <c r="A16289" s="74"/>
    </row>
    <row r="16290" spans="1:1">
      <c r="A16290" s="74" t="s">
        <v>2724</v>
      </c>
    </row>
    <row r="16291" spans="1:1">
      <c r="A16291" s="74" t="s">
        <v>9528</v>
      </c>
    </row>
    <row r="16292" spans="1:1">
      <c r="A16292" s="74" t="s">
        <v>9529</v>
      </c>
    </row>
    <row r="16293" spans="1:1">
      <c r="A16293" s="74" t="s">
        <v>9530</v>
      </c>
    </row>
    <row r="16294" spans="1:1">
      <c r="A16294" s="149">
        <v>45546</v>
      </c>
    </row>
    <row r="16295" spans="1:1">
      <c r="A16295" s="149">
        <v>45546</v>
      </c>
    </row>
    <row r="16296" spans="1:1">
      <c r="A16296" s="74" t="s">
        <v>4292</v>
      </c>
    </row>
    <row r="16297" spans="1:1">
      <c r="A16297" s="74"/>
    </row>
    <row r="16298" spans="1:1">
      <c r="A16298" s="74" t="s">
        <v>2724</v>
      </c>
    </row>
    <row r="16299" spans="1:1">
      <c r="A16299" s="74" t="s">
        <v>9531</v>
      </c>
    </row>
    <row r="16300" spans="1:1">
      <c r="A16300" s="74" t="s">
        <v>9532</v>
      </c>
    </row>
    <row r="16301" spans="1:1">
      <c r="A16301" s="74" t="s">
        <v>9533</v>
      </c>
    </row>
    <row r="16302" spans="1:1">
      <c r="A16302" s="149">
        <v>45546</v>
      </c>
    </row>
    <row r="16303" spans="1:1">
      <c r="A16303" s="149">
        <v>45546</v>
      </c>
    </row>
    <row r="16304" spans="1:1">
      <c r="A16304" s="74" t="s">
        <v>9534</v>
      </c>
    </row>
    <row r="16305" spans="1:1">
      <c r="A16305" s="74"/>
    </row>
    <row r="16306" spans="1:1">
      <c r="A16306" s="74" t="s">
        <v>2724</v>
      </c>
    </row>
    <row r="16307" spans="1:1">
      <c r="A16307" s="74" t="s">
        <v>9535</v>
      </c>
    </row>
    <row r="16308" spans="1:1">
      <c r="A16308" s="74" t="s">
        <v>9536</v>
      </c>
    </row>
    <row r="16309" spans="1:1">
      <c r="A16309" s="74" t="s">
        <v>9536</v>
      </c>
    </row>
    <row r="16310" spans="1:1">
      <c r="A16310" s="149">
        <v>45546</v>
      </c>
    </row>
    <row r="16311" spans="1:1">
      <c r="A16311" s="149">
        <v>45546</v>
      </c>
    </row>
    <row r="16312" spans="1:1">
      <c r="A16312" s="74" t="s">
        <v>9537</v>
      </c>
    </row>
    <row r="16313" spans="1:1">
      <c r="A16313" s="74"/>
    </row>
    <row r="16314" spans="1:1">
      <c r="A16314" s="74" t="s">
        <v>2724</v>
      </c>
    </row>
    <row r="16315" spans="1:1">
      <c r="A16315" s="74" t="s">
        <v>9538</v>
      </c>
    </row>
    <row r="16316" spans="1:1">
      <c r="A16316" s="74" t="s">
        <v>9539</v>
      </c>
    </row>
    <row r="16317" spans="1:1">
      <c r="A16317" s="74" t="s">
        <v>9539</v>
      </c>
    </row>
    <row r="16318" spans="1:1">
      <c r="A16318" s="149">
        <v>45545</v>
      </c>
    </row>
    <row r="16319" spans="1:1">
      <c r="A16319" s="149">
        <v>45545</v>
      </c>
    </row>
    <row r="16320" spans="1:1">
      <c r="A16320" s="74" t="s">
        <v>9540</v>
      </c>
    </row>
    <row r="16321" spans="1:1">
      <c r="A16321" s="74"/>
    </row>
    <row r="16322" spans="1:1">
      <c r="A16322" s="74" t="s">
        <v>2724</v>
      </c>
    </row>
    <row r="16323" spans="1:1">
      <c r="A16323" s="74" t="s">
        <v>9541</v>
      </c>
    </row>
    <row r="16324" spans="1:1">
      <c r="A16324" s="74" t="s">
        <v>9542</v>
      </c>
    </row>
    <row r="16325" spans="1:1">
      <c r="A16325" s="74" t="s">
        <v>9543</v>
      </c>
    </row>
    <row r="16326" spans="1:1">
      <c r="A16326" s="149">
        <v>45540</v>
      </c>
    </row>
    <row r="16327" spans="1:1">
      <c r="A16327" s="149">
        <v>45540</v>
      </c>
    </row>
    <row r="16328" spans="1:1">
      <c r="A16328" s="74" t="s">
        <v>5669</v>
      </c>
    </row>
    <row r="16329" spans="1:1">
      <c r="A16329" s="74"/>
    </row>
    <row r="16330" spans="1:1">
      <c r="A16330" s="74" t="s">
        <v>2724</v>
      </c>
    </row>
    <row r="16331" spans="1:1">
      <c r="A16331" s="74" t="s">
        <v>9544</v>
      </c>
    </row>
    <row r="16332" spans="1:1">
      <c r="A16332" s="74" t="s">
        <v>9545</v>
      </c>
    </row>
    <row r="16333" spans="1:1">
      <c r="A16333" s="74" t="s">
        <v>9546</v>
      </c>
    </row>
    <row r="16334" spans="1:1">
      <c r="A16334" s="149">
        <v>45540</v>
      </c>
    </row>
    <row r="16335" spans="1:1">
      <c r="A16335" s="149">
        <v>45540</v>
      </c>
    </row>
    <row r="16336" spans="1:1">
      <c r="A16336" s="74" t="s">
        <v>9547</v>
      </c>
    </row>
    <row r="16337" spans="1:1">
      <c r="A16337" s="74"/>
    </row>
    <row r="16338" spans="1:1">
      <c r="A16338" s="74" t="s">
        <v>2724</v>
      </c>
    </row>
    <row r="16339" spans="1:1">
      <c r="A16339" s="74" t="s">
        <v>9548</v>
      </c>
    </row>
    <row r="16340" spans="1:1">
      <c r="A16340" s="74" t="s">
        <v>9549</v>
      </c>
    </row>
    <row r="16341" spans="1:1">
      <c r="A16341" s="74" t="s">
        <v>9549</v>
      </c>
    </row>
    <row r="16342" spans="1:1">
      <c r="A16342" s="149">
        <v>45540</v>
      </c>
    </row>
    <row r="16343" spans="1:1">
      <c r="A16343" s="149">
        <v>45540</v>
      </c>
    </row>
    <row r="16344" spans="1:1">
      <c r="A16344" s="74" t="s">
        <v>6967</v>
      </c>
    </row>
    <row r="16345" spans="1:1">
      <c r="A16345" s="74"/>
    </row>
    <row r="16346" spans="1:1">
      <c r="A16346" s="74" t="s">
        <v>2724</v>
      </c>
    </row>
    <row r="16347" spans="1:1">
      <c r="A16347" s="74" t="s">
        <v>9550</v>
      </c>
    </row>
    <row r="16348" spans="1:1">
      <c r="A16348" s="74" t="s">
        <v>9551</v>
      </c>
    </row>
    <row r="16349" spans="1:1">
      <c r="A16349" s="74" t="s">
        <v>9552</v>
      </c>
    </row>
    <row r="16350" spans="1:1">
      <c r="A16350" s="149">
        <v>45540</v>
      </c>
    </row>
    <row r="16351" spans="1:1">
      <c r="A16351" s="149">
        <v>45540</v>
      </c>
    </row>
    <row r="16352" spans="1:1">
      <c r="A16352" s="74" t="s">
        <v>9553</v>
      </c>
    </row>
    <row r="16353" spans="1:1">
      <c r="A16353" s="74"/>
    </row>
    <row r="16354" spans="1:1">
      <c r="A16354" s="74" t="s">
        <v>2724</v>
      </c>
    </row>
    <row r="16355" spans="1:1">
      <c r="A16355" s="74" t="s">
        <v>9554</v>
      </c>
    </row>
    <row r="16356" spans="1:1">
      <c r="A16356" s="74" t="s">
        <v>9555</v>
      </c>
    </row>
    <row r="16357" spans="1:1">
      <c r="A16357" s="74" t="s">
        <v>9556</v>
      </c>
    </row>
    <row r="16358" spans="1:1">
      <c r="A16358" s="149">
        <v>45540</v>
      </c>
    </row>
    <row r="16359" spans="1:1">
      <c r="A16359" s="149">
        <v>45540</v>
      </c>
    </row>
    <row r="16360" spans="1:1">
      <c r="A16360" s="74" t="s">
        <v>3444</v>
      </c>
    </row>
    <row r="16361" spans="1:1">
      <c r="A16361" s="74"/>
    </row>
    <row r="16362" spans="1:1">
      <c r="A16362" s="74" t="s">
        <v>2724</v>
      </c>
    </row>
    <row r="16363" spans="1:1">
      <c r="A16363" s="74" t="s">
        <v>9557</v>
      </c>
    </row>
    <row r="16364" spans="1:1">
      <c r="A16364" s="74" t="s">
        <v>9558</v>
      </c>
    </row>
    <row r="16365" spans="1:1">
      <c r="A16365" s="74" t="s">
        <v>9559</v>
      </c>
    </row>
    <row r="16366" spans="1:1">
      <c r="A16366" s="149">
        <v>45540</v>
      </c>
    </row>
    <row r="16367" spans="1:1">
      <c r="A16367" s="149">
        <v>45540</v>
      </c>
    </row>
    <row r="16368" spans="1:1">
      <c r="A16368" s="74" t="s">
        <v>9560</v>
      </c>
    </row>
    <row r="16369" spans="1:1">
      <c r="A16369" s="74"/>
    </row>
    <row r="16370" spans="1:1">
      <c r="A16370" s="74" t="s">
        <v>2724</v>
      </c>
    </row>
    <row r="16371" spans="1:1">
      <c r="A16371" s="74" t="s">
        <v>9561</v>
      </c>
    </row>
    <row r="16372" spans="1:1">
      <c r="A16372" s="74" t="s">
        <v>9562</v>
      </c>
    </row>
    <row r="16373" spans="1:1">
      <c r="A16373" s="74" t="s">
        <v>9563</v>
      </c>
    </row>
    <row r="16374" spans="1:1">
      <c r="A16374" s="149">
        <v>45540</v>
      </c>
    </row>
    <row r="16375" spans="1:1">
      <c r="A16375" s="149">
        <v>45540</v>
      </c>
    </row>
    <row r="16376" spans="1:1">
      <c r="A16376" s="74" t="s">
        <v>9564</v>
      </c>
    </row>
    <row r="16377" spans="1:1">
      <c r="A16377" s="74"/>
    </row>
    <row r="16378" spans="1:1">
      <c r="A16378" s="74" t="s">
        <v>2724</v>
      </c>
    </row>
    <row r="16379" spans="1:1">
      <c r="A16379" s="74" t="s">
        <v>9565</v>
      </c>
    </row>
    <row r="16380" spans="1:1">
      <c r="A16380" s="74" t="s">
        <v>9566</v>
      </c>
    </row>
    <row r="16381" spans="1:1">
      <c r="A16381" s="74" t="s">
        <v>9567</v>
      </c>
    </row>
    <row r="16382" spans="1:1">
      <c r="A16382" s="149">
        <v>45540</v>
      </c>
    </row>
    <row r="16383" spans="1:1">
      <c r="A16383" s="149">
        <v>45540</v>
      </c>
    </row>
    <row r="16384" spans="1:1">
      <c r="A16384" s="74" t="s">
        <v>9568</v>
      </c>
    </row>
    <row r="16385" spans="1:1">
      <c r="A16385" s="74"/>
    </row>
    <row r="16386" spans="1:1">
      <c r="A16386" s="74" t="s">
        <v>2724</v>
      </c>
    </row>
    <row r="16387" spans="1:1">
      <c r="A16387" s="74" t="s">
        <v>9569</v>
      </c>
    </row>
    <row r="16388" spans="1:1">
      <c r="A16388" s="74" t="s">
        <v>9570</v>
      </c>
    </row>
    <row r="16389" spans="1:1">
      <c r="A16389" s="74" t="s">
        <v>9571</v>
      </c>
    </row>
    <row r="16390" spans="1:1">
      <c r="A16390" s="149">
        <v>45540</v>
      </c>
    </row>
    <row r="16391" spans="1:1">
      <c r="A16391" s="149">
        <v>45540</v>
      </c>
    </row>
    <row r="16392" spans="1:1">
      <c r="A16392" s="74" t="s">
        <v>6674</v>
      </c>
    </row>
    <row r="16393" spans="1:1">
      <c r="A16393" s="74"/>
    </row>
    <row r="16394" spans="1:1">
      <c r="A16394" s="74" t="s">
        <v>2724</v>
      </c>
    </row>
    <row r="16395" spans="1:1">
      <c r="A16395" s="74" t="s">
        <v>9572</v>
      </c>
    </row>
    <row r="16396" spans="1:1">
      <c r="A16396" s="74" t="s">
        <v>9573</v>
      </c>
    </row>
    <row r="16397" spans="1:1">
      <c r="A16397" s="74" t="s">
        <v>9574</v>
      </c>
    </row>
    <row r="16398" spans="1:1">
      <c r="A16398" s="149">
        <v>45540</v>
      </c>
    </row>
    <row r="16399" spans="1:1">
      <c r="A16399" s="149">
        <v>45540</v>
      </c>
    </row>
    <row r="16400" spans="1:1">
      <c r="A16400" s="74" t="s">
        <v>9575</v>
      </c>
    </row>
    <row r="16401" spans="1:1">
      <c r="A16401" s="74"/>
    </row>
    <row r="16402" spans="1:1">
      <c r="A16402" s="74" t="s">
        <v>2724</v>
      </c>
    </row>
    <row r="16403" spans="1:1">
      <c r="A16403" s="74" t="s">
        <v>9576</v>
      </c>
    </row>
    <row r="16404" spans="1:1">
      <c r="A16404" s="74" t="s">
        <v>9577</v>
      </c>
    </row>
    <row r="16405" spans="1:1">
      <c r="A16405" s="74" t="s">
        <v>9577</v>
      </c>
    </row>
    <row r="16406" spans="1:1">
      <c r="A16406" s="149">
        <v>45540</v>
      </c>
    </row>
    <row r="16407" spans="1:1">
      <c r="A16407" s="149">
        <v>45540</v>
      </c>
    </row>
    <row r="16408" spans="1:1">
      <c r="A16408" s="74" t="s">
        <v>9578</v>
      </c>
    </row>
    <row r="16409" spans="1:1">
      <c r="A16409" s="74"/>
    </row>
    <row r="16410" spans="1:1">
      <c r="A16410" s="74" t="s">
        <v>2724</v>
      </c>
    </row>
    <row r="16411" spans="1:1">
      <c r="A16411" s="74" t="s">
        <v>9579</v>
      </c>
    </row>
    <row r="16412" spans="1:1">
      <c r="A16412" s="74" t="s">
        <v>9580</v>
      </c>
    </row>
    <row r="16413" spans="1:1">
      <c r="A16413" s="74" t="s">
        <v>9580</v>
      </c>
    </row>
    <row r="16414" spans="1:1">
      <c r="A16414" s="149">
        <v>45540</v>
      </c>
    </row>
    <row r="16415" spans="1:1">
      <c r="A16415" s="149">
        <v>45540</v>
      </c>
    </row>
    <row r="16416" spans="1:1">
      <c r="A16416" s="74" t="s">
        <v>9581</v>
      </c>
    </row>
    <row r="16417" spans="1:1">
      <c r="A16417" s="74"/>
    </row>
    <row r="16418" spans="1:1">
      <c r="A16418" s="74" t="s">
        <v>2724</v>
      </c>
    </row>
    <row r="16419" spans="1:1">
      <c r="A16419" s="74" t="s">
        <v>9582</v>
      </c>
    </row>
    <row r="16420" spans="1:1">
      <c r="A16420" s="74" t="s">
        <v>9583</v>
      </c>
    </row>
    <row r="16421" spans="1:1">
      <c r="A16421" s="74" t="s">
        <v>9584</v>
      </c>
    </row>
    <row r="16422" spans="1:1">
      <c r="A16422" s="149">
        <v>45540</v>
      </c>
    </row>
    <row r="16423" spans="1:1">
      <c r="A16423" s="149">
        <v>45540</v>
      </c>
    </row>
    <row r="16424" spans="1:1">
      <c r="A16424" s="74" t="s">
        <v>9055</v>
      </c>
    </row>
    <row r="16425" spans="1:1">
      <c r="A16425" s="74"/>
    </row>
    <row r="16426" spans="1:1">
      <c r="A16426" s="74" t="s">
        <v>2724</v>
      </c>
    </row>
    <row r="16427" spans="1:1">
      <c r="A16427" s="74" t="s">
        <v>9585</v>
      </c>
    </row>
    <row r="16428" spans="1:1">
      <c r="A16428" s="74" t="s">
        <v>9586</v>
      </c>
    </row>
    <row r="16429" spans="1:1">
      <c r="A16429" s="74" t="s">
        <v>9587</v>
      </c>
    </row>
    <row r="16430" spans="1:1">
      <c r="A16430" s="149">
        <v>45540</v>
      </c>
    </row>
    <row r="16431" spans="1:1">
      <c r="A16431" s="149">
        <v>45540</v>
      </c>
    </row>
    <row r="16432" spans="1:1">
      <c r="A16432" s="74" t="s">
        <v>9588</v>
      </c>
    </row>
    <row r="16433" spans="1:1">
      <c r="A16433" s="74"/>
    </row>
    <row r="16434" spans="1:1">
      <c r="A16434" s="74" t="s">
        <v>2724</v>
      </c>
    </row>
    <row r="16435" spans="1:1">
      <c r="A16435" s="74" t="s">
        <v>9589</v>
      </c>
    </row>
    <row r="16436" spans="1:1">
      <c r="A16436" s="74" t="s">
        <v>9590</v>
      </c>
    </row>
    <row r="16437" spans="1:1">
      <c r="A16437" s="74" t="s">
        <v>9591</v>
      </c>
    </row>
    <row r="16438" spans="1:1">
      <c r="A16438" s="149">
        <v>45540</v>
      </c>
    </row>
    <row r="16439" spans="1:1">
      <c r="A16439" s="149">
        <v>45540</v>
      </c>
    </row>
    <row r="16440" spans="1:1">
      <c r="A16440" s="74" t="s">
        <v>2881</v>
      </c>
    </row>
    <row r="16441" spans="1:1">
      <c r="A16441" s="74"/>
    </row>
    <row r="16442" spans="1:1">
      <c r="A16442" s="74" t="s">
        <v>2724</v>
      </c>
    </row>
    <row r="16443" spans="1:1">
      <c r="A16443" s="74" t="s">
        <v>9592</v>
      </c>
    </row>
    <row r="16444" spans="1:1">
      <c r="A16444" s="74" t="s">
        <v>9593</v>
      </c>
    </row>
    <row r="16445" spans="1:1">
      <c r="A16445" s="74" t="s">
        <v>9594</v>
      </c>
    </row>
    <row r="16446" spans="1:1">
      <c r="A16446" s="149">
        <v>45540</v>
      </c>
    </row>
    <row r="16447" spans="1:1">
      <c r="A16447" s="149">
        <v>45540</v>
      </c>
    </row>
    <row r="16448" spans="1:1">
      <c r="A16448" s="74" t="s">
        <v>3004</v>
      </c>
    </row>
    <row r="16449" spans="1:1">
      <c r="A16449" s="74"/>
    </row>
    <row r="16450" spans="1:1">
      <c r="A16450" s="74" t="s">
        <v>2724</v>
      </c>
    </row>
    <row r="16451" spans="1:1">
      <c r="A16451" s="74" t="s">
        <v>9595</v>
      </c>
    </row>
    <row r="16452" spans="1:1">
      <c r="A16452" s="74" t="s">
        <v>9596</v>
      </c>
    </row>
    <row r="16453" spans="1:1">
      <c r="A16453" s="74" t="s">
        <v>9597</v>
      </c>
    </row>
    <row r="16454" spans="1:1">
      <c r="A16454" s="149">
        <v>45539</v>
      </c>
    </row>
    <row r="16455" spans="1:1">
      <c r="A16455" s="149">
        <v>45539</v>
      </c>
    </row>
    <row r="16456" spans="1:1">
      <c r="A16456" s="74" t="s">
        <v>9598</v>
      </c>
    </row>
    <row r="16457" spans="1:1">
      <c r="A16457" s="74"/>
    </row>
    <row r="16458" spans="1:1">
      <c r="A16458" s="74" t="s">
        <v>2724</v>
      </c>
    </row>
    <row r="16459" spans="1:1">
      <c r="A16459" s="74" t="s">
        <v>9599</v>
      </c>
    </row>
    <row r="16460" spans="1:1">
      <c r="A16460" s="74" t="s">
        <v>9600</v>
      </c>
    </row>
    <row r="16461" spans="1:1">
      <c r="A16461" s="74" t="s">
        <v>9601</v>
      </c>
    </row>
    <row r="16462" spans="1:1">
      <c r="A16462" s="149">
        <v>45539</v>
      </c>
    </row>
    <row r="16463" spans="1:1">
      <c r="A16463" s="149">
        <v>45539</v>
      </c>
    </row>
    <row r="16464" spans="1:1">
      <c r="A16464" s="74" t="s">
        <v>9602</v>
      </c>
    </row>
    <row r="16465" spans="1:1">
      <c r="A16465" s="74"/>
    </row>
    <row r="16466" spans="1:1">
      <c r="A16466" s="74" t="s">
        <v>2724</v>
      </c>
    </row>
    <row r="16467" spans="1:1">
      <c r="A16467" s="74" t="s">
        <v>9603</v>
      </c>
    </row>
    <row r="16468" spans="1:1">
      <c r="A16468" s="74" t="s">
        <v>9604</v>
      </c>
    </row>
    <row r="16469" spans="1:1">
      <c r="A16469" s="74" t="s">
        <v>9605</v>
      </c>
    </row>
    <row r="16470" spans="1:1">
      <c r="A16470" s="149">
        <v>45539</v>
      </c>
    </row>
    <row r="16471" spans="1:1">
      <c r="A16471" s="149">
        <v>45539</v>
      </c>
    </row>
    <row r="16472" spans="1:1">
      <c r="A16472" s="74" t="s">
        <v>9606</v>
      </c>
    </row>
    <row r="16473" spans="1:1">
      <c r="A16473" s="74"/>
    </row>
    <row r="16474" spans="1:1">
      <c r="A16474" s="74" t="s">
        <v>2724</v>
      </c>
    </row>
    <row r="16475" spans="1:1">
      <c r="A16475" s="74" t="s">
        <v>9607</v>
      </c>
    </row>
    <row r="16476" spans="1:1">
      <c r="A16476" s="74" t="s">
        <v>9608</v>
      </c>
    </row>
    <row r="16477" spans="1:1">
      <c r="A16477" s="74" t="s">
        <v>9609</v>
      </c>
    </row>
    <row r="16478" spans="1:1">
      <c r="A16478" s="149">
        <v>45539</v>
      </c>
    </row>
    <row r="16479" spans="1:1">
      <c r="A16479" s="149">
        <v>45539</v>
      </c>
    </row>
    <row r="16480" spans="1:1">
      <c r="A16480" s="74" t="s">
        <v>9610</v>
      </c>
    </row>
    <row r="16481" spans="1:1">
      <c r="A16481" s="74"/>
    </row>
    <row r="16482" spans="1:1">
      <c r="A16482" s="74" t="s">
        <v>2724</v>
      </c>
    </row>
    <row r="16483" spans="1:1">
      <c r="A16483" s="74" t="s">
        <v>9611</v>
      </c>
    </row>
    <row r="16484" spans="1:1">
      <c r="A16484" s="74" t="s">
        <v>9612</v>
      </c>
    </row>
    <row r="16485" spans="1:1">
      <c r="A16485" s="74" t="s">
        <v>9613</v>
      </c>
    </row>
    <row r="16486" spans="1:1">
      <c r="A16486" s="149">
        <v>45539</v>
      </c>
    </row>
    <row r="16487" spans="1:1">
      <c r="A16487" s="149">
        <v>45539</v>
      </c>
    </row>
    <row r="16488" spans="1:1">
      <c r="A16488" s="74" t="s">
        <v>5581</v>
      </c>
    </row>
    <row r="16489" spans="1:1">
      <c r="A16489" s="74"/>
    </row>
    <row r="16490" spans="1:1">
      <c r="A16490" s="74" t="s">
        <v>2724</v>
      </c>
    </row>
    <row r="16491" spans="1:1">
      <c r="A16491" s="74" t="s">
        <v>9614</v>
      </c>
    </row>
    <row r="16492" spans="1:1">
      <c r="A16492" s="74" t="s">
        <v>9615</v>
      </c>
    </row>
    <row r="16493" spans="1:1">
      <c r="A16493" s="74" t="s">
        <v>9616</v>
      </c>
    </row>
    <row r="16494" spans="1:1">
      <c r="A16494" s="149">
        <v>45539</v>
      </c>
    </row>
    <row r="16495" spans="1:1">
      <c r="A16495" s="149">
        <v>45539</v>
      </c>
    </row>
    <row r="16496" spans="1:1">
      <c r="A16496" s="74" t="s">
        <v>9617</v>
      </c>
    </row>
    <row r="16497" spans="1:1">
      <c r="A16497" s="74"/>
    </row>
    <row r="16498" spans="1:1">
      <c r="A16498" s="74" t="s">
        <v>2724</v>
      </c>
    </row>
    <row r="16499" spans="1:1">
      <c r="A16499" s="74" t="s">
        <v>9618</v>
      </c>
    </row>
    <row r="16500" spans="1:1">
      <c r="A16500" s="74" t="s">
        <v>9619</v>
      </c>
    </row>
    <row r="16501" spans="1:1">
      <c r="A16501" s="74" t="s">
        <v>9620</v>
      </c>
    </row>
    <row r="16502" spans="1:1">
      <c r="A16502" s="149">
        <v>45539</v>
      </c>
    </row>
    <row r="16503" spans="1:1">
      <c r="A16503" s="149">
        <v>45539</v>
      </c>
    </row>
    <row r="16504" spans="1:1">
      <c r="A16504" s="74" t="s">
        <v>3444</v>
      </c>
    </row>
    <row r="16505" spans="1:1">
      <c r="A16505" s="74"/>
    </row>
    <row r="16506" spans="1:1">
      <c r="A16506" s="74" t="s">
        <v>2724</v>
      </c>
    </row>
    <row r="16507" spans="1:1">
      <c r="A16507" s="74" t="s">
        <v>9621</v>
      </c>
    </row>
    <row r="16508" spans="1:1">
      <c r="A16508" s="74" t="s">
        <v>9622</v>
      </c>
    </row>
    <row r="16509" spans="1:1">
      <c r="A16509" s="74" t="s">
        <v>9623</v>
      </c>
    </row>
    <row r="16510" spans="1:1">
      <c r="A16510" s="149">
        <v>45539</v>
      </c>
    </row>
    <row r="16511" spans="1:1">
      <c r="A16511" s="149">
        <v>45539</v>
      </c>
    </row>
    <row r="16512" spans="1:1">
      <c r="A16512" s="74" t="s">
        <v>5374</v>
      </c>
    </row>
    <row r="16513" spans="1:1">
      <c r="A16513" s="74"/>
    </row>
    <row r="16514" spans="1:1">
      <c r="A16514" s="74" t="s">
        <v>2724</v>
      </c>
    </row>
    <row r="16515" spans="1:1">
      <c r="A16515" s="74" t="s">
        <v>9624</v>
      </c>
    </row>
    <row r="16516" spans="1:1">
      <c r="A16516" s="74" t="s">
        <v>9625</v>
      </c>
    </row>
    <row r="16517" spans="1:1">
      <c r="A16517" s="74" t="s">
        <v>9626</v>
      </c>
    </row>
    <row r="16518" spans="1:1">
      <c r="A16518" s="149">
        <v>45539</v>
      </c>
    </row>
    <row r="16519" spans="1:1">
      <c r="A16519" s="149">
        <v>45539</v>
      </c>
    </row>
    <row r="16520" spans="1:1">
      <c r="A16520" s="74" t="s">
        <v>9627</v>
      </c>
    </row>
    <row r="16521" spans="1:1">
      <c r="A16521" s="74"/>
    </row>
    <row r="16522" spans="1:1">
      <c r="A16522" s="74" t="s">
        <v>2724</v>
      </c>
    </row>
    <row r="16523" spans="1:1">
      <c r="A16523" s="74" t="s">
        <v>9628</v>
      </c>
    </row>
    <row r="16524" spans="1:1">
      <c r="A16524" s="74" t="s">
        <v>9629</v>
      </c>
    </row>
    <row r="16525" spans="1:1">
      <c r="A16525" s="74" t="s">
        <v>9630</v>
      </c>
    </row>
    <row r="16526" spans="1:1">
      <c r="A16526" s="149">
        <v>45539</v>
      </c>
    </row>
    <row r="16527" spans="1:1">
      <c r="A16527" s="149">
        <v>45539</v>
      </c>
    </row>
    <row r="16528" spans="1:1">
      <c r="A16528" s="74" t="s">
        <v>3082</v>
      </c>
    </row>
    <row r="16529" spans="1:1">
      <c r="A16529" s="74"/>
    </row>
    <row r="16530" spans="1:1">
      <c r="A16530" s="74" t="s">
        <v>2724</v>
      </c>
    </row>
    <row r="16531" spans="1:1">
      <c r="A16531" s="74" t="s">
        <v>9631</v>
      </c>
    </row>
    <row r="16532" spans="1:1">
      <c r="A16532" s="74" t="s">
        <v>9632</v>
      </c>
    </row>
    <row r="16533" spans="1:1">
      <c r="A16533" s="74" t="s">
        <v>9633</v>
      </c>
    </row>
    <row r="16534" spans="1:1">
      <c r="A16534" s="149">
        <v>45539</v>
      </c>
    </row>
    <row r="16535" spans="1:1">
      <c r="A16535" s="149">
        <v>45539</v>
      </c>
    </row>
    <row r="16536" spans="1:1">
      <c r="A16536" s="74" t="s">
        <v>9634</v>
      </c>
    </row>
    <row r="16537" spans="1:1">
      <c r="A16537" s="74"/>
    </row>
    <row r="16538" spans="1:1">
      <c r="A16538" s="74" t="s">
        <v>2724</v>
      </c>
    </row>
    <row r="16539" spans="1:1">
      <c r="A16539" s="74" t="s">
        <v>9635</v>
      </c>
    </row>
    <row r="16540" spans="1:1">
      <c r="A16540" s="74" t="s">
        <v>9636</v>
      </c>
    </row>
    <row r="16541" spans="1:1">
      <c r="A16541" s="74" t="s">
        <v>9637</v>
      </c>
    </row>
    <row r="16542" spans="1:1">
      <c r="A16542" s="149">
        <v>45539</v>
      </c>
    </row>
    <row r="16543" spans="1:1">
      <c r="A16543" s="149">
        <v>45539</v>
      </c>
    </row>
    <row r="16544" spans="1:1">
      <c r="A16544" s="74" t="s">
        <v>9638</v>
      </c>
    </row>
    <row r="16545" spans="1:1">
      <c r="A16545" s="74"/>
    </row>
    <row r="16546" spans="1:1">
      <c r="A16546" s="74" t="s">
        <v>2724</v>
      </c>
    </row>
    <row r="16547" spans="1:1">
      <c r="A16547" s="74" t="s">
        <v>9639</v>
      </c>
    </row>
    <row r="16548" spans="1:1">
      <c r="A16548" s="74" t="s">
        <v>9640</v>
      </c>
    </row>
    <row r="16549" spans="1:1">
      <c r="A16549" s="74" t="s">
        <v>9641</v>
      </c>
    </row>
    <row r="16550" spans="1:1">
      <c r="A16550" s="149">
        <v>45539</v>
      </c>
    </row>
    <row r="16551" spans="1:1">
      <c r="A16551" s="149">
        <v>45539</v>
      </c>
    </row>
    <row r="16552" spans="1:1">
      <c r="A16552" s="74" t="s">
        <v>9642</v>
      </c>
    </row>
    <row r="16553" spans="1:1">
      <c r="A16553" s="74"/>
    </row>
    <row r="16554" spans="1:1">
      <c r="A16554" s="74" t="s">
        <v>2724</v>
      </c>
    </row>
    <row r="16555" spans="1:1">
      <c r="A16555" s="74" t="s">
        <v>9643</v>
      </c>
    </row>
    <row r="16556" spans="1:1">
      <c r="A16556" s="74" t="s">
        <v>9644</v>
      </c>
    </row>
    <row r="16557" spans="1:1">
      <c r="A16557" s="74" t="s">
        <v>9644</v>
      </c>
    </row>
    <row r="16558" spans="1:1">
      <c r="A16558" s="149">
        <v>45539</v>
      </c>
    </row>
    <row r="16559" spans="1:1">
      <c r="A16559" s="149">
        <v>45539</v>
      </c>
    </row>
    <row r="16560" spans="1:1">
      <c r="A16560" s="74" t="s">
        <v>9645</v>
      </c>
    </row>
    <row r="16561" spans="1:1">
      <c r="A16561" s="74"/>
    </row>
    <row r="16562" spans="1:1">
      <c r="A16562" s="74" t="s">
        <v>2724</v>
      </c>
    </row>
    <row r="16563" spans="1:1">
      <c r="A16563" s="74" t="s">
        <v>9646</v>
      </c>
    </row>
    <row r="16564" spans="1:1">
      <c r="A16564" s="74" t="s">
        <v>9647</v>
      </c>
    </row>
    <row r="16565" spans="1:1">
      <c r="A16565" s="74" t="s">
        <v>9648</v>
      </c>
    </row>
    <row r="16566" spans="1:1">
      <c r="A16566" s="149">
        <v>45539</v>
      </c>
    </row>
    <row r="16567" spans="1:1">
      <c r="A16567" s="149">
        <v>45539</v>
      </c>
    </row>
    <row r="16568" spans="1:1">
      <c r="A16568" s="74" t="s">
        <v>3320</v>
      </c>
    </row>
    <row r="16569" spans="1:1">
      <c r="A16569" s="74"/>
    </row>
    <row r="16570" spans="1:1">
      <c r="A16570" s="74" t="s">
        <v>2724</v>
      </c>
    </row>
    <row r="16571" spans="1:1">
      <c r="A16571" s="74" t="s">
        <v>9649</v>
      </c>
    </row>
    <row r="16572" spans="1:1">
      <c r="A16572" s="74" t="s">
        <v>9650</v>
      </c>
    </row>
    <row r="16573" spans="1:1">
      <c r="A16573" s="74" t="s">
        <v>9650</v>
      </c>
    </row>
    <row r="16574" spans="1:1">
      <c r="A16574" s="149">
        <v>45539</v>
      </c>
    </row>
    <row r="16575" spans="1:1">
      <c r="A16575" s="149">
        <v>45539</v>
      </c>
    </row>
    <row r="16576" spans="1:1">
      <c r="A16576" s="74" t="s">
        <v>2982</v>
      </c>
    </row>
    <row r="16577" spans="1:1">
      <c r="A16577" s="74"/>
    </row>
    <row r="16578" spans="1:1">
      <c r="A16578" s="74" t="s">
        <v>2724</v>
      </c>
    </row>
    <row r="16579" spans="1:1">
      <c r="A16579" s="74" t="s">
        <v>9651</v>
      </c>
    </row>
    <row r="16580" spans="1:1">
      <c r="A16580" s="74" t="s">
        <v>9652</v>
      </c>
    </row>
    <row r="16581" spans="1:1">
      <c r="A16581" s="74" t="s">
        <v>9653</v>
      </c>
    </row>
    <row r="16582" spans="1:1">
      <c r="A16582" s="149">
        <v>45539</v>
      </c>
    </row>
    <row r="16583" spans="1:1">
      <c r="A16583" s="149">
        <v>45539</v>
      </c>
    </row>
    <row r="16584" spans="1:1">
      <c r="A16584" s="74" t="s">
        <v>6185</v>
      </c>
    </row>
    <row r="16585" spans="1:1">
      <c r="A16585" s="74"/>
    </row>
    <row r="16586" spans="1:1">
      <c r="A16586" s="74" t="s">
        <v>2724</v>
      </c>
    </row>
    <row r="16587" spans="1:1">
      <c r="A16587" s="74" t="s">
        <v>9654</v>
      </c>
    </row>
    <row r="16588" spans="1:1">
      <c r="A16588" s="74" t="s">
        <v>9655</v>
      </c>
    </row>
    <row r="16589" spans="1:1">
      <c r="A16589" s="74" t="s">
        <v>9655</v>
      </c>
    </row>
    <row r="16590" spans="1:1">
      <c r="A16590" s="149">
        <v>45539</v>
      </c>
    </row>
    <row r="16591" spans="1:1">
      <c r="A16591" s="149">
        <v>45539</v>
      </c>
    </row>
    <row r="16592" spans="1:1">
      <c r="A16592" s="74" t="s">
        <v>9656</v>
      </c>
    </row>
    <row r="16593" spans="1:1">
      <c r="A16593" s="74"/>
    </row>
    <row r="16594" spans="1:1">
      <c r="A16594" s="74" t="s">
        <v>2724</v>
      </c>
    </row>
    <row r="16595" spans="1:1">
      <c r="A16595" s="74" t="s">
        <v>9657</v>
      </c>
    </row>
    <row r="16596" spans="1:1">
      <c r="A16596" s="74" t="s">
        <v>9658</v>
      </c>
    </row>
    <row r="16597" spans="1:1">
      <c r="A16597" s="74" t="s">
        <v>9659</v>
      </c>
    </row>
    <row r="16598" spans="1:1">
      <c r="A16598" s="149">
        <v>45539</v>
      </c>
    </row>
    <row r="16599" spans="1:1">
      <c r="A16599" s="149">
        <v>45539</v>
      </c>
    </row>
    <row r="16600" spans="1:1">
      <c r="A16600" s="74" t="s">
        <v>9660</v>
      </c>
    </row>
    <row r="16601" spans="1:1">
      <c r="A16601" s="74"/>
    </row>
    <row r="16602" spans="1:1">
      <c r="A16602" s="74" t="s">
        <v>2724</v>
      </c>
    </row>
    <row r="16603" spans="1:1">
      <c r="A16603" s="74" t="s">
        <v>9661</v>
      </c>
    </row>
    <row r="16604" spans="1:1">
      <c r="A16604" s="74" t="s">
        <v>9662</v>
      </c>
    </row>
    <row r="16605" spans="1:1">
      <c r="A16605" s="74" t="s">
        <v>9663</v>
      </c>
    </row>
    <row r="16606" spans="1:1">
      <c r="A16606" s="149">
        <v>45539</v>
      </c>
    </row>
    <row r="16607" spans="1:1">
      <c r="A16607" s="149">
        <v>45539</v>
      </c>
    </row>
    <row r="16608" spans="1:1">
      <c r="A16608" s="74" t="s">
        <v>9664</v>
      </c>
    </row>
    <row r="16609" spans="1:1">
      <c r="A16609" s="74"/>
    </row>
    <row r="16610" spans="1:1">
      <c r="A16610" s="74" t="s">
        <v>2724</v>
      </c>
    </row>
    <row r="16611" spans="1:1">
      <c r="A16611" s="74" t="s">
        <v>9665</v>
      </c>
    </row>
    <row r="16612" spans="1:1">
      <c r="A16612" s="74" t="s">
        <v>9666</v>
      </c>
    </row>
    <row r="16613" spans="1:1">
      <c r="A16613" s="74" t="s">
        <v>9667</v>
      </c>
    </row>
    <row r="16614" spans="1:1">
      <c r="A16614" s="149">
        <v>45539</v>
      </c>
    </row>
    <row r="16615" spans="1:1">
      <c r="A16615" s="149">
        <v>45539</v>
      </c>
    </row>
    <row r="16616" spans="1:1">
      <c r="A16616" s="74" t="s">
        <v>7018</v>
      </c>
    </row>
    <row r="16617" spans="1:1">
      <c r="A16617" s="74"/>
    </row>
    <row r="16618" spans="1:1">
      <c r="A16618" s="74" t="s">
        <v>2724</v>
      </c>
    </row>
    <row r="16619" spans="1:1">
      <c r="A16619" s="74" t="s">
        <v>9668</v>
      </c>
    </row>
    <row r="16620" spans="1:1">
      <c r="A16620" s="74" t="s">
        <v>9669</v>
      </c>
    </row>
    <row r="16621" spans="1:1">
      <c r="A16621" s="74" t="s">
        <v>9670</v>
      </c>
    </row>
    <row r="16622" spans="1:1">
      <c r="A16622" s="149">
        <v>45539</v>
      </c>
    </row>
    <row r="16623" spans="1:1">
      <c r="A16623" s="149">
        <v>45539</v>
      </c>
    </row>
    <row r="16624" spans="1:1">
      <c r="A16624" s="74" t="s">
        <v>7442</v>
      </c>
    </row>
    <row r="16625" spans="1:1">
      <c r="A16625" s="74"/>
    </row>
    <row r="16626" spans="1:1">
      <c r="A16626" s="74" t="s">
        <v>2724</v>
      </c>
    </row>
    <row r="16627" spans="1:1">
      <c r="A16627" s="74" t="s">
        <v>9671</v>
      </c>
    </row>
    <row r="16628" spans="1:1">
      <c r="A16628" s="74" t="s">
        <v>9672</v>
      </c>
    </row>
    <row r="16629" spans="1:1">
      <c r="A16629" s="74" t="s">
        <v>9672</v>
      </c>
    </row>
    <row r="16630" spans="1:1">
      <c r="A16630" s="149">
        <v>45539</v>
      </c>
    </row>
    <row r="16631" spans="1:1">
      <c r="A16631" s="149">
        <v>45539</v>
      </c>
    </row>
    <row r="16632" spans="1:1">
      <c r="A16632" s="74" t="s">
        <v>9673</v>
      </c>
    </row>
    <row r="16633" spans="1:1">
      <c r="A16633" s="74"/>
    </row>
    <row r="16634" spans="1:1">
      <c r="A16634" s="74" t="s">
        <v>2724</v>
      </c>
    </row>
    <row r="16635" spans="1:1">
      <c r="A16635" s="74" t="s">
        <v>9674</v>
      </c>
    </row>
    <row r="16636" spans="1:1">
      <c r="A16636" s="74" t="s">
        <v>9675</v>
      </c>
    </row>
    <row r="16637" spans="1:1">
      <c r="A16637" s="74" t="s">
        <v>9676</v>
      </c>
    </row>
    <row r="16638" spans="1:1">
      <c r="A16638" s="149">
        <v>45538</v>
      </c>
    </row>
    <row r="16639" spans="1:1">
      <c r="A16639" s="149">
        <v>45538</v>
      </c>
    </row>
    <row r="16640" spans="1:1">
      <c r="A16640" s="74" t="s">
        <v>9677</v>
      </c>
    </row>
    <row r="16641" spans="1:1">
      <c r="A16641" s="74"/>
    </row>
    <row r="16642" spans="1:1">
      <c r="A16642" s="74" t="s">
        <v>2724</v>
      </c>
    </row>
    <row r="16643" spans="1:1">
      <c r="A16643" s="74" t="s">
        <v>9678</v>
      </c>
    </row>
    <row r="16644" spans="1:1">
      <c r="A16644" s="74" t="s">
        <v>9679</v>
      </c>
    </row>
    <row r="16645" spans="1:1">
      <c r="A16645" s="74" t="s">
        <v>9679</v>
      </c>
    </row>
    <row r="16646" spans="1:1">
      <c r="A16646" s="149">
        <v>45538</v>
      </c>
    </row>
    <row r="16647" spans="1:1">
      <c r="A16647" s="149">
        <v>45538</v>
      </c>
    </row>
    <row r="16648" spans="1:1">
      <c r="A16648" s="74" t="s">
        <v>9680</v>
      </c>
    </row>
    <row r="16649" spans="1:1">
      <c r="A16649" s="74"/>
    </row>
    <row r="16650" spans="1:1">
      <c r="A16650" s="74" t="s">
        <v>2724</v>
      </c>
    </row>
    <row r="16651" spans="1:1">
      <c r="A16651" s="74" t="s">
        <v>9681</v>
      </c>
    </row>
    <row r="16652" spans="1:1">
      <c r="A16652" s="74" t="s">
        <v>9682</v>
      </c>
    </row>
    <row r="16653" spans="1:1">
      <c r="A16653" s="74" t="s">
        <v>9682</v>
      </c>
    </row>
    <row r="16654" spans="1:1">
      <c r="A16654" s="149">
        <v>45538</v>
      </c>
    </row>
    <row r="16655" spans="1:1">
      <c r="A16655" s="149">
        <v>45538</v>
      </c>
    </row>
    <row r="16656" spans="1:1">
      <c r="A16656" s="74" t="s">
        <v>9683</v>
      </c>
    </row>
    <row r="16657" spans="1:1">
      <c r="A16657" s="74"/>
    </row>
    <row r="16658" spans="1:1">
      <c r="A16658" s="74" t="s">
        <v>2724</v>
      </c>
    </row>
    <row r="16659" spans="1:1">
      <c r="A16659" s="74" t="s">
        <v>9684</v>
      </c>
    </row>
    <row r="16660" spans="1:1">
      <c r="A16660" s="74" t="s">
        <v>9685</v>
      </c>
    </row>
    <row r="16661" spans="1:1">
      <c r="A16661" s="74" t="s">
        <v>9686</v>
      </c>
    </row>
    <row r="16662" spans="1:1">
      <c r="A16662" s="149">
        <v>45538</v>
      </c>
    </row>
    <row r="16663" spans="1:1">
      <c r="A16663" s="149">
        <v>45538</v>
      </c>
    </row>
    <row r="16664" spans="1:1">
      <c r="A16664" s="74" t="s">
        <v>3047</v>
      </c>
    </row>
    <row r="16665" spans="1:1">
      <c r="A16665" s="74"/>
    </row>
    <row r="16666" spans="1:1">
      <c r="A16666" s="74" t="s">
        <v>2724</v>
      </c>
    </row>
    <row r="16667" spans="1:1">
      <c r="A16667" s="74" t="s">
        <v>9687</v>
      </c>
    </row>
    <row r="16668" spans="1:1">
      <c r="A16668" s="74" t="s">
        <v>9688</v>
      </c>
    </row>
    <row r="16669" spans="1:1">
      <c r="A16669" s="74" t="s">
        <v>9689</v>
      </c>
    </row>
    <row r="16670" spans="1:1">
      <c r="A16670" s="149">
        <v>45538</v>
      </c>
    </row>
    <row r="16671" spans="1:1">
      <c r="A16671" s="149">
        <v>45538</v>
      </c>
    </row>
    <row r="16672" spans="1:1">
      <c r="A16672" s="74" t="s">
        <v>9690</v>
      </c>
    </row>
    <row r="16673" spans="1:1">
      <c r="A16673" s="74"/>
    </row>
    <row r="16674" spans="1:1">
      <c r="A16674" s="74" t="s">
        <v>2724</v>
      </c>
    </row>
    <row r="16675" spans="1:1">
      <c r="A16675" s="74" t="s">
        <v>9691</v>
      </c>
    </row>
    <row r="16676" spans="1:1">
      <c r="A16676" s="74" t="s">
        <v>9692</v>
      </c>
    </row>
    <row r="16677" spans="1:1">
      <c r="A16677" s="74" t="s">
        <v>9693</v>
      </c>
    </row>
    <row r="16678" spans="1:1">
      <c r="A16678" s="149">
        <v>45538</v>
      </c>
    </row>
    <row r="16679" spans="1:1">
      <c r="A16679" s="149">
        <v>45538</v>
      </c>
    </row>
    <row r="16680" spans="1:1">
      <c r="A16680" s="74" t="s">
        <v>9694</v>
      </c>
    </row>
    <row r="16681" spans="1:1">
      <c r="A16681" s="74"/>
    </row>
    <row r="16682" spans="1:1">
      <c r="A16682" s="74" t="s">
        <v>2724</v>
      </c>
    </row>
    <row r="16683" spans="1:1">
      <c r="A16683" s="74" t="s">
        <v>9695</v>
      </c>
    </row>
    <row r="16684" spans="1:1">
      <c r="A16684" s="74" t="s">
        <v>9696</v>
      </c>
    </row>
    <row r="16685" spans="1:1">
      <c r="A16685" s="74" t="s">
        <v>9697</v>
      </c>
    </row>
    <row r="16686" spans="1:1">
      <c r="A16686" s="149">
        <v>45538</v>
      </c>
    </row>
    <row r="16687" spans="1:1">
      <c r="A16687" s="149">
        <v>45538</v>
      </c>
    </row>
    <row r="16688" spans="1:1">
      <c r="A16688" s="74" t="s">
        <v>9698</v>
      </c>
    </row>
    <row r="16689" spans="1:1">
      <c r="A16689" s="74"/>
    </row>
    <row r="16690" spans="1:1">
      <c r="A16690" s="74" t="s">
        <v>2724</v>
      </c>
    </row>
    <row r="16691" spans="1:1">
      <c r="A16691" s="74" t="s">
        <v>9699</v>
      </c>
    </row>
    <row r="16692" spans="1:1">
      <c r="A16692" s="74" t="s">
        <v>9700</v>
      </c>
    </row>
    <row r="16693" spans="1:1">
      <c r="A16693" s="74" t="s">
        <v>9701</v>
      </c>
    </row>
    <row r="16694" spans="1:1">
      <c r="A16694" s="149">
        <v>45538</v>
      </c>
    </row>
    <row r="16695" spans="1:1">
      <c r="A16695" s="149">
        <v>45538</v>
      </c>
    </row>
    <row r="16696" spans="1:1">
      <c r="A16696" s="74" t="s">
        <v>9702</v>
      </c>
    </row>
    <row r="16697" spans="1:1">
      <c r="A16697" s="74"/>
    </row>
    <row r="16698" spans="1:1">
      <c r="A16698" s="74" t="s">
        <v>2724</v>
      </c>
    </row>
    <row r="16699" spans="1:1">
      <c r="A16699" s="74" t="s">
        <v>9703</v>
      </c>
    </row>
    <row r="16700" spans="1:1">
      <c r="A16700" s="74" t="s">
        <v>9704</v>
      </c>
    </row>
    <row r="16701" spans="1:1">
      <c r="A16701" s="74" t="s">
        <v>9705</v>
      </c>
    </row>
    <row r="16702" spans="1:1">
      <c r="A16702" s="149">
        <v>45538</v>
      </c>
    </row>
    <row r="16703" spans="1:1">
      <c r="A16703" s="149">
        <v>45538</v>
      </c>
    </row>
    <row r="16704" spans="1:1">
      <c r="A16704" s="74" t="s">
        <v>9706</v>
      </c>
    </row>
    <row r="16705" spans="1:1">
      <c r="A16705" s="74"/>
    </row>
    <row r="16706" spans="1:1">
      <c r="A16706" s="74" t="s">
        <v>2724</v>
      </c>
    </row>
    <row r="16707" spans="1:1">
      <c r="A16707" s="74" t="s">
        <v>9707</v>
      </c>
    </row>
    <row r="16708" spans="1:1">
      <c r="A16708" s="74" t="s">
        <v>9708</v>
      </c>
    </row>
    <row r="16709" spans="1:1">
      <c r="A16709" s="74" t="s">
        <v>9709</v>
      </c>
    </row>
    <row r="16710" spans="1:1">
      <c r="A16710" s="149">
        <v>45538</v>
      </c>
    </row>
    <row r="16711" spans="1:1">
      <c r="A16711" s="149">
        <v>45538</v>
      </c>
    </row>
    <row r="16712" spans="1:1">
      <c r="A16712" s="74" t="s">
        <v>7100</v>
      </c>
    </row>
    <row r="16713" spans="1:1">
      <c r="A16713" s="74"/>
    </row>
    <row r="16714" spans="1:1">
      <c r="A16714" s="74" t="s">
        <v>2724</v>
      </c>
    </row>
    <row r="16715" spans="1:1">
      <c r="A16715" s="74" t="s">
        <v>9710</v>
      </c>
    </row>
    <row r="16716" spans="1:1">
      <c r="A16716" s="74" t="s">
        <v>9711</v>
      </c>
    </row>
    <row r="16717" spans="1:1">
      <c r="A16717" s="74" t="s">
        <v>9712</v>
      </c>
    </row>
    <row r="16718" spans="1:1">
      <c r="A16718" s="149">
        <v>45538</v>
      </c>
    </row>
    <row r="16719" spans="1:1">
      <c r="A16719" s="149">
        <v>45538</v>
      </c>
    </row>
    <row r="16720" spans="1:1">
      <c r="A16720" s="74" t="s">
        <v>9713</v>
      </c>
    </row>
    <row r="16721" spans="1:1">
      <c r="A16721" s="74"/>
    </row>
    <row r="16722" spans="1:1">
      <c r="A16722" s="74" t="s">
        <v>2724</v>
      </c>
    </row>
    <row r="16723" spans="1:1">
      <c r="A16723" s="74" t="s">
        <v>9714</v>
      </c>
    </row>
    <row r="16724" spans="1:1">
      <c r="A16724" s="74" t="s">
        <v>9715</v>
      </c>
    </row>
    <row r="16725" spans="1:1">
      <c r="A16725" s="74" t="s">
        <v>9716</v>
      </c>
    </row>
    <row r="16726" spans="1:1">
      <c r="A16726" s="149">
        <v>45538</v>
      </c>
    </row>
    <row r="16727" spans="1:1">
      <c r="A16727" s="149">
        <v>45538</v>
      </c>
    </row>
    <row r="16728" spans="1:1">
      <c r="A16728" s="74" t="s">
        <v>9225</v>
      </c>
    </row>
    <row r="16729" spans="1:1">
      <c r="A16729" s="74"/>
    </row>
    <row r="16730" spans="1:1">
      <c r="A16730" s="74" t="s">
        <v>2724</v>
      </c>
    </row>
    <row r="16731" spans="1:1">
      <c r="A16731" s="74" t="s">
        <v>9717</v>
      </c>
    </row>
    <row r="16732" spans="1:1">
      <c r="A16732" s="74" t="s">
        <v>9718</v>
      </c>
    </row>
    <row r="16733" spans="1:1">
      <c r="A16733" s="74" t="s">
        <v>9719</v>
      </c>
    </row>
    <row r="16734" spans="1:1">
      <c r="A16734" s="149">
        <v>45538</v>
      </c>
    </row>
    <row r="16735" spans="1:1">
      <c r="A16735" s="149">
        <v>45538</v>
      </c>
    </row>
    <row r="16736" spans="1:1">
      <c r="A16736" s="74" t="s">
        <v>9720</v>
      </c>
    </row>
    <row r="16737" spans="1:1">
      <c r="A16737" s="74"/>
    </row>
    <row r="16738" spans="1:1">
      <c r="A16738" s="74" t="s">
        <v>2724</v>
      </c>
    </row>
    <row r="16739" spans="1:1">
      <c r="A16739" s="74" t="s">
        <v>9721</v>
      </c>
    </row>
    <row r="16740" spans="1:1">
      <c r="A16740" s="74" t="s">
        <v>9722</v>
      </c>
    </row>
    <row r="16741" spans="1:1">
      <c r="A16741" s="74" t="s">
        <v>9723</v>
      </c>
    </row>
    <row r="16742" spans="1:1">
      <c r="A16742" s="149">
        <v>45538</v>
      </c>
    </row>
    <row r="16743" spans="1:1">
      <c r="A16743" s="149">
        <v>45538</v>
      </c>
    </row>
    <row r="16744" spans="1:1">
      <c r="A16744" s="74" t="s">
        <v>9724</v>
      </c>
    </row>
    <row r="16745" spans="1:1">
      <c r="A16745" s="74"/>
    </row>
    <row r="16746" spans="1:1">
      <c r="A16746" s="74" t="s">
        <v>2724</v>
      </c>
    </row>
    <row r="16747" spans="1:1">
      <c r="A16747" s="74" t="s">
        <v>9725</v>
      </c>
    </row>
    <row r="16748" spans="1:1">
      <c r="A16748" s="74" t="s">
        <v>9726</v>
      </c>
    </row>
    <row r="16749" spans="1:1">
      <c r="A16749" s="74" t="s">
        <v>9727</v>
      </c>
    </row>
    <row r="16750" spans="1:1">
      <c r="A16750" s="149">
        <v>45538</v>
      </c>
    </row>
    <row r="16751" spans="1:1">
      <c r="A16751" s="149">
        <v>45538</v>
      </c>
    </row>
    <row r="16752" spans="1:1">
      <c r="A16752" s="74" t="s">
        <v>9728</v>
      </c>
    </row>
    <row r="16753" spans="1:1">
      <c r="A16753" s="74"/>
    </row>
    <row r="16754" spans="1:1">
      <c r="A16754" s="74" t="s">
        <v>2724</v>
      </c>
    </row>
    <row r="16755" spans="1:1">
      <c r="A16755" s="74" t="s">
        <v>9729</v>
      </c>
    </row>
    <row r="16756" spans="1:1">
      <c r="A16756" s="74" t="s">
        <v>9730</v>
      </c>
    </row>
    <row r="16757" spans="1:1">
      <c r="A16757" s="74" t="s">
        <v>9731</v>
      </c>
    </row>
    <row r="16758" spans="1:1">
      <c r="A16758" s="149">
        <v>45538</v>
      </c>
    </row>
    <row r="16759" spans="1:1">
      <c r="A16759" s="149">
        <v>45538</v>
      </c>
    </row>
    <row r="16760" spans="1:1">
      <c r="A16760" s="74" t="s">
        <v>9732</v>
      </c>
    </row>
    <row r="16761" spans="1:1">
      <c r="A16761" s="74"/>
    </row>
    <row r="16762" spans="1:1">
      <c r="A16762" s="74" t="s">
        <v>2724</v>
      </c>
    </row>
    <row r="16763" spans="1:1">
      <c r="A16763" s="74" t="s">
        <v>9733</v>
      </c>
    </row>
    <row r="16764" spans="1:1">
      <c r="A16764" s="74" t="s">
        <v>9734</v>
      </c>
    </row>
    <row r="16765" spans="1:1">
      <c r="A16765" s="74" t="s">
        <v>9735</v>
      </c>
    </row>
    <row r="16766" spans="1:1">
      <c r="A16766" s="149">
        <v>45538</v>
      </c>
    </row>
    <row r="16767" spans="1:1">
      <c r="A16767" s="149">
        <v>45538</v>
      </c>
    </row>
    <row r="16768" spans="1:1">
      <c r="A16768" s="74" t="s">
        <v>9736</v>
      </c>
    </row>
    <row r="16769" spans="1:1">
      <c r="A16769" s="74"/>
    </row>
    <row r="16770" spans="1:1">
      <c r="A16770" s="74" t="s">
        <v>2724</v>
      </c>
    </row>
    <row r="16771" spans="1:1">
      <c r="A16771" s="74" t="s">
        <v>9737</v>
      </c>
    </row>
    <row r="16772" spans="1:1">
      <c r="A16772" s="74" t="s">
        <v>9738</v>
      </c>
    </row>
    <row r="16773" spans="1:1">
      <c r="A16773" s="74" t="s">
        <v>9738</v>
      </c>
    </row>
    <row r="16774" spans="1:1">
      <c r="A16774" s="149">
        <v>45538</v>
      </c>
    </row>
    <row r="16775" spans="1:1">
      <c r="A16775" s="149">
        <v>45538</v>
      </c>
    </row>
    <row r="16776" spans="1:1">
      <c r="A16776" s="74" t="s">
        <v>9739</v>
      </c>
    </row>
    <row r="16777" spans="1:1">
      <c r="A16777" s="74"/>
    </row>
    <row r="16778" spans="1:1">
      <c r="A16778" s="74" t="s">
        <v>2724</v>
      </c>
    </row>
    <row r="16779" spans="1:1">
      <c r="A16779" s="74" t="s">
        <v>9740</v>
      </c>
    </row>
    <row r="16780" spans="1:1">
      <c r="A16780" s="74" t="s">
        <v>9741</v>
      </c>
    </row>
    <row r="16781" spans="1:1">
      <c r="A16781" s="74" t="s">
        <v>9742</v>
      </c>
    </row>
    <row r="16782" spans="1:1">
      <c r="A16782" s="149">
        <v>45538</v>
      </c>
    </row>
    <row r="16783" spans="1:1">
      <c r="A16783" s="149">
        <v>45538</v>
      </c>
    </row>
    <row r="16784" spans="1:1">
      <c r="A16784" s="74" t="s">
        <v>9743</v>
      </c>
    </row>
    <row r="16785" spans="1:1">
      <c r="A16785" s="74"/>
    </row>
    <row r="16786" spans="1:1">
      <c r="A16786" s="74" t="s">
        <v>2724</v>
      </c>
    </row>
    <row r="16787" spans="1:1">
      <c r="A16787" s="74" t="s">
        <v>9744</v>
      </c>
    </row>
    <row r="16788" spans="1:1">
      <c r="A16788" s="74" t="s">
        <v>9745</v>
      </c>
    </row>
    <row r="16789" spans="1:1">
      <c r="A16789" s="74" t="s">
        <v>9746</v>
      </c>
    </row>
    <row r="16790" spans="1:1">
      <c r="A16790" s="149">
        <v>45538</v>
      </c>
    </row>
    <row r="16791" spans="1:1">
      <c r="A16791" s="149">
        <v>45538</v>
      </c>
    </row>
    <row r="16792" spans="1:1">
      <c r="A16792" s="74" t="s">
        <v>3597</v>
      </c>
    </row>
    <row r="16793" spans="1:1">
      <c r="A16793" s="74"/>
    </row>
    <row r="16794" spans="1:1">
      <c r="A16794" s="74" t="s">
        <v>2724</v>
      </c>
    </row>
    <row r="16795" spans="1:1">
      <c r="A16795" s="74" t="s">
        <v>9747</v>
      </c>
    </row>
    <row r="16796" spans="1:1">
      <c r="A16796" s="74" t="s">
        <v>9748</v>
      </c>
    </row>
    <row r="16797" spans="1:1">
      <c r="A16797" s="74" t="s">
        <v>9749</v>
      </c>
    </row>
    <row r="16798" spans="1:1">
      <c r="A16798" s="149">
        <v>45538</v>
      </c>
    </row>
    <row r="16799" spans="1:1">
      <c r="A16799" s="149">
        <v>45538</v>
      </c>
    </row>
    <row r="16800" spans="1:1">
      <c r="A16800" s="74" t="s">
        <v>9750</v>
      </c>
    </row>
    <row r="16801" spans="1:1">
      <c r="A16801" s="74"/>
    </row>
    <row r="16802" spans="1:1">
      <c r="A16802" s="74" t="s">
        <v>2724</v>
      </c>
    </row>
    <row r="16803" spans="1:1">
      <c r="A16803" s="74" t="s">
        <v>9751</v>
      </c>
    </row>
    <row r="16804" spans="1:1">
      <c r="A16804" s="74" t="s">
        <v>9752</v>
      </c>
    </row>
    <row r="16805" spans="1:1">
      <c r="A16805" s="74" t="s">
        <v>9753</v>
      </c>
    </row>
    <row r="16806" spans="1:1">
      <c r="A16806" s="149">
        <v>45538</v>
      </c>
    </row>
    <row r="16807" spans="1:1">
      <c r="A16807" s="149">
        <v>45538</v>
      </c>
    </row>
    <row r="16808" spans="1:1">
      <c r="A16808" s="74" t="s">
        <v>7100</v>
      </c>
    </row>
    <row r="16809" spans="1:1">
      <c r="A16809" s="74"/>
    </row>
    <row r="16810" spans="1:1">
      <c r="A16810" s="74" t="s">
        <v>2724</v>
      </c>
    </row>
    <row r="16811" spans="1:1">
      <c r="A16811" s="74" t="s">
        <v>9754</v>
      </c>
    </row>
    <row r="16812" spans="1:1">
      <c r="A16812" s="74" t="s">
        <v>9755</v>
      </c>
    </row>
    <row r="16813" spans="1:1">
      <c r="A16813" s="74" t="s">
        <v>9756</v>
      </c>
    </row>
    <row r="16814" spans="1:1">
      <c r="A16814" s="149">
        <v>45538</v>
      </c>
    </row>
    <row r="16815" spans="1:1">
      <c r="A16815" s="149">
        <v>45538</v>
      </c>
    </row>
    <row r="16816" spans="1:1">
      <c r="A16816" s="74" t="s">
        <v>9757</v>
      </c>
    </row>
    <row r="16817" spans="1:1">
      <c r="A16817" s="74"/>
    </row>
    <row r="16818" spans="1:1">
      <c r="A16818" s="74" t="s">
        <v>2724</v>
      </c>
    </row>
    <row r="16819" spans="1:1">
      <c r="A16819" s="74" t="s">
        <v>9758</v>
      </c>
    </row>
    <row r="16820" spans="1:1">
      <c r="A16820" s="74" t="s">
        <v>9759</v>
      </c>
    </row>
    <row r="16821" spans="1:1">
      <c r="A16821" s="74" t="s">
        <v>9760</v>
      </c>
    </row>
    <row r="16822" spans="1:1">
      <c r="A16822" s="149">
        <v>45538</v>
      </c>
    </row>
    <row r="16823" spans="1:1">
      <c r="A16823" s="149">
        <v>45538</v>
      </c>
    </row>
    <row r="16824" spans="1:1">
      <c r="A16824" s="74" t="s">
        <v>4421</v>
      </c>
    </row>
    <row r="16825" spans="1:1">
      <c r="A16825" s="74"/>
    </row>
    <row r="16826" spans="1:1">
      <c r="A16826" s="74" t="s">
        <v>2724</v>
      </c>
    </row>
    <row r="16827" spans="1:1">
      <c r="A16827" s="74" t="s">
        <v>9761</v>
      </c>
    </row>
    <row r="16828" spans="1:1">
      <c r="A16828" s="74" t="s">
        <v>9762</v>
      </c>
    </row>
    <row r="16829" spans="1:1">
      <c r="A16829" s="74" t="s">
        <v>9763</v>
      </c>
    </row>
    <row r="16830" spans="1:1">
      <c r="A16830" s="149">
        <v>45538</v>
      </c>
    </row>
    <row r="16831" spans="1:1">
      <c r="A16831" s="149">
        <v>45538</v>
      </c>
    </row>
    <row r="16832" spans="1:1">
      <c r="A16832" s="74" t="s">
        <v>9764</v>
      </c>
    </row>
    <row r="16833" spans="1:1">
      <c r="A16833" s="74"/>
    </row>
    <row r="16834" spans="1:1">
      <c r="A16834" s="74" t="s">
        <v>2724</v>
      </c>
    </row>
    <row r="16835" spans="1:1">
      <c r="A16835" s="74" t="s">
        <v>9765</v>
      </c>
    </row>
    <row r="16836" spans="1:1">
      <c r="A16836" s="74" t="s">
        <v>9766</v>
      </c>
    </row>
    <row r="16837" spans="1:1">
      <c r="A16837" s="74" t="s">
        <v>9766</v>
      </c>
    </row>
    <row r="16838" spans="1:1">
      <c r="A16838" s="149">
        <v>45538</v>
      </c>
    </row>
    <row r="16839" spans="1:1">
      <c r="A16839" s="149">
        <v>45538</v>
      </c>
    </row>
    <row r="16840" spans="1:1">
      <c r="A16840" s="74" t="s">
        <v>7626</v>
      </c>
    </row>
    <row r="16841" spans="1:1">
      <c r="A16841" s="74"/>
    </row>
    <row r="16842" spans="1:1">
      <c r="A16842" s="74" t="s">
        <v>2724</v>
      </c>
    </row>
    <row r="16843" spans="1:1">
      <c r="A16843" s="74" t="s">
        <v>9767</v>
      </c>
    </row>
    <row r="16844" spans="1:1">
      <c r="A16844" s="74" t="s">
        <v>9768</v>
      </c>
    </row>
    <row r="16845" spans="1:1">
      <c r="A16845" s="74" t="s">
        <v>9769</v>
      </c>
    </row>
    <row r="16846" spans="1:1">
      <c r="A16846" s="149">
        <v>45538</v>
      </c>
    </row>
    <row r="16847" spans="1:1">
      <c r="A16847" s="149">
        <v>45538</v>
      </c>
    </row>
    <row r="16848" spans="1:1">
      <c r="A16848" s="74" t="s">
        <v>9770</v>
      </c>
    </row>
    <row r="16849" spans="1:1">
      <c r="A16849" s="74"/>
    </row>
    <row r="16850" spans="1:1">
      <c r="A16850" s="74" t="s">
        <v>2724</v>
      </c>
    </row>
    <row r="16851" spans="1:1">
      <c r="A16851" s="74" t="s">
        <v>9771</v>
      </c>
    </row>
    <row r="16852" spans="1:1">
      <c r="A16852" s="74" t="s">
        <v>9772</v>
      </c>
    </row>
    <row r="16853" spans="1:1">
      <c r="A16853" s="74" t="s">
        <v>9773</v>
      </c>
    </row>
    <row r="16854" spans="1:1">
      <c r="A16854" s="149">
        <v>45538</v>
      </c>
    </row>
    <row r="16855" spans="1:1">
      <c r="A16855" s="149">
        <v>45538</v>
      </c>
    </row>
    <row r="16856" spans="1:1">
      <c r="A16856" s="74" t="s">
        <v>6998</v>
      </c>
    </row>
    <row r="16857" spans="1:1">
      <c r="A16857" s="74"/>
    </row>
    <row r="16858" spans="1:1">
      <c r="A16858" s="74" t="s">
        <v>2724</v>
      </c>
    </row>
    <row r="16859" spans="1:1">
      <c r="A16859" s="74" t="s">
        <v>9774</v>
      </c>
    </row>
    <row r="16860" spans="1:1">
      <c r="A16860" s="74" t="s">
        <v>9775</v>
      </c>
    </row>
    <row r="16861" spans="1:1">
      <c r="A16861" s="74" t="s">
        <v>9776</v>
      </c>
    </row>
    <row r="16862" spans="1:1">
      <c r="A16862" s="149">
        <v>45538</v>
      </c>
    </row>
    <row r="16863" spans="1:1">
      <c r="A16863" s="149">
        <v>45538</v>
      </c>
    </row>
    <row r="16864" spans="1:1">
      <c r="A16864" s="74" t="s">
        <v>9777</v>
      </c>
    </row>
    <row r="16865" spans="1:1">
      <c r="A16865" s="74"/>
    </row>
    <row r="16866" spans="1:1">
      <c r="A16866" s="74" t="s">
        <v>2724</v>
      </c>
    </row>
    <row r="16867" spans="1:1">
      <c r="A16867" s="74" t="s">
        <v>9778</v>
      </c>
    </row>
    <row r="16868" spans="1:1">
      <c r="A16868" s="74" t="s">
        <v>9779</v>
      </c>
    </row>
    <row r="16869" spans="1:1">
      <c r="A16869" s="74" t="s">
        <v>9780</v>
      </c>
    </row>
    <row r="16870" spans="1:1">
      <c r="A16870" s="149">
        <v>45538</v>
      </c>
    </row>
    <row r="16871" spans="1:1">
      <c r="A16871" s="149">
        <v>45538</v>
      </c>
    </row>
    <row r="16872" spans="1:1">
      <c r="A16872" s="74" t="s">
        <v>5179</v>
      </c>
    </row>
    <row r="16873" spans="1:1">
      <c r="A16873" s="74"/>
    </row>
    <row r="16874" spans="1:1">
      <c r="A16874" s="74" t="s">
        <v>2724</v>
      </c>
    </row>
    <row r="16875" spans="1:1">
      <c r="A16875" s="74" t="s">
        <v>9781</v>
      </c>
    </row>
    <row r="16876" spans="1:1">
      <c r="A16876" s="74" t="s">
        <v>9782</v>
      </c>
    </row>
    <row r="16877" spans="1:1">
      <c r="A16877" s="74" t="s">
        <v>9783</v>
      </c>
    </row>
    <row r="16878" spans="1:1">
      <c r="A16878" s="149">
        <v>45538</v>
      </c>
    </row>
    <row r="16879" spans="1:1">
      <c r="A16879" s="149">
        <v>45538</v>
      </c>
    </row>
    <row r="16880" spans="1:1">
      <c r="A16880" s="74" t="s">
        <v>5179</v>
      </c>
    </row>
    <row r="16881" spans="1:1">
      <c r="A16881" s="74"/>
    </row>
    <row r="16882" spans="1:1">
      <c r="A16882" s="74" t="s">
        <v>2724</v>
      </c>
    </row>
    <row r="16883" spans="1:1">
      <c r="A16883" s="74" t="s">
        <v>9784</v>
      </c>
    </row>
    <row r="16884" spans="1:1">
      <c r="A16884" s="74" t="s">
        <v>9785</v>
      </c>
    </row>
    <row r="16885" spans="1:1">
      <c r="A16885" s="74" t="s">
        <v>9786</v>
      </c>
    </row>
    <row r="16886" spans="1:1">
      <c r="A16886" s="149">
        <v>45538</v>
      </c>
    </row>
    <row r="16887" spans="1:1">
      <c r="A16887" s="149">
        <v>45538</v>
      </c>
    </row>
    <row r="16888" spans="1:1">
      <c r="A16888" s="74" t="s">
        <v>9787</v>
      </c>
    </row>
    <row r="16889" spans="1:1">
      <c r="A16889" s="74"/>
    </row>
    <row r="16890" spans="1:1">
      <c r="A16890" s="74" t="s">
        <v>2724</v>
      </c>
    </row>
    <row r="16891" spans="1:1">
      <c r="A16891" s="74" t="s">
        <v>9788</v>
      </c>
    </row>
    <row r="16892" spans="1:1">
      <c r="A16892" s="74" t="s">
        <v>9789</v>
      </c>
    </row>
    <row r="16893" spans="1:1">
      <c r="A16893" s="74" t="s">
        <v>9790</v>
      </c>
    </row>
    <row r="16894" spans="1:1">
      <c r="A16894" s="149">
        <v>45538</v>
      </c>
    </row>
    <row r="16895" spans="1:1">
      <c r="A16895" s="149">
        <v>45538</v>
      </c>
    </row>
    <row r="16896" spans="1:1">
      <c r="A16896" s="74" t="s">
        <v>9791</v>
      </c>
    </row>
    <row r="16897" spans="1:1">
      <c r="A16897" s="74"/>
    </row>
    <row r="16898" spans="1:1">
      <c r="A16898" s="74" t="s">
        <v>2724</v>
      </c>
    </row>
    <row r="16899" spans="1:1">
      <c r="A16899" s="74" t="s">
        <v>9792</v>
      </c>
    </row>
    <row r="16900" spans="1:1">
      <c r="A16900" s="74" t="s">
        <v>9793</v>
      </c>
    </row>
    <row r="16901" spans="1:1">
      <c r="A16901" s="74" t="s">
        <v>9794</v>
      </c>
    </row>
    <row r="16902" spans="1:1">
      <c r="A16902" s="149">
        <v>45538</v>
      </c>
    </row>
    <row r="16903" spans="1:1">
      <c r="A16903" s="149">
        <v>45538</v>
      </c>
    </row>
    <row r="16904" spans="1:1">
      <c r="A16904" s="74" t="s">
        <v>9795</v>
      </c>
    </row>
    <row r="16905" spans="1:1">
      <c r="A16905" s="74"/>
    </row>
    <row r="16906" spans="1:1">
      <c r="A16906" s="74" t="s">
        <v>2724</v>
      </c>
    </row>
    <row r="16907" spans="1:1">
      <c r="A16907" s="74" t="s">
        <v>9796</v>
      </c>
    </row>
    <row r="16908" spans="1:1">
      <c r="A16908" s="74" t="s">
        <v>9797</v>
      </c>
    </row>
    <row r="16909" spans="1:1">
      <c r="A16909" s="74" t="s">
        <v>9798</v>
      </c>
    </row>
    <row r="16910" spans="1:1">
      <c r="A16910" s="149">
        <v>45538</v>
      </c>
    </row>
    <row r="16911" spans="1:1">
      <c r="A16911" s="149">
        <v>45538</v>
      </c>
    </row>
    <row r="16912" spans="1:1">
      <c r="A16912" s="74" t="s">
        <v>3696</v>
      </c>
    </row>
    <row r="16913" spans="1:1">
      <c r="A16913" s="74"/>
    </row>
    <row r="16914" spans="1:1">
      <c r="A16914" s="74" t="s">
        <v>2724</v>
      </c>
    </row>
    <row r="16915" spans="1:1">
      <c r="A16915" s="74" t="s">
        <v>9799</v>
      </c>
    </row>
    <row r="16916" spans="1:1">
      <c r="A16916" s="74" t="s">
        <v>9800</v>
      </c>
    </row>
    <row r="16917" spans="1:1">
      <c r="A16917" s="74" t="s">
        <v>9800</v>
      </c>
    </row>
    <row r="16918" spans="1:1">
      <c r="A16918" s="149">
        <v>45538</v>
      </c>
    </row>
    <row r="16919" spans="1:1">
      <c r="A16919" s="149">
        <v>45538</v>
      </c>
    </row>
    <row r="16920" spans="1:1">
      <c r="A16920" s="74" t="s">
        <v>3839</v>
      </c>
    </row>
    <row r="16921" spans="1:1">
      <c r="A16921" s="74"/>
    </row>
    <row r="16922" spans="1:1">
      <c r="A16922" s="74" t="s">
        <v>2724</v>
      </c>
    </row>
    <row r="16923" spans="1:1">
      <c r="A16923" s="74" t="s">
        <v>9801</v>
      </c>
    </row>
    <row r="16924" spans="1:1">
      <c r="A16924" s="74" t="s">
        <v>9802</v>
      </c>
    </row>
    <row r="16925" spans="1:1">
      <c r="A16925" s="74" t="s">
        <v>9803</v>
      </c>
    </row>
    <row r="16926" spans="1:1">
      <c r="A16926" s="149">
        <v>45538</v>
      </c>
    </row>
    <row r="16927" spans="1:1">
      <c r="A16927" s="149">
        <v>45538</v>
      </c>
    </row>
    <row r="16928" spans="1:1">
      <c r="A16928" s="74" t="s">
        <v>9804</v>
      </c>
    </row>
    <row r="16929" spans="1:1">
      <c r="A16929" s="74"/>
    </row>
    <row r="16930" spans="1:1">
      <c r="A16930" s="74" t="s">
        <v>2724</v>
      </c>
    </row>
    <row r="16931" spans="1:1">
      <c r="A16931" s="74" t="s">
        <v>9805</v>
      </c>
    </row>
    <row r="16932" spans="1:1">
      <c r="A16932" s="74" t="s">
        <v>9806</v>
      </c>
    </row>
    <row r="16933" spans="1:1">
      <c r="A16933" s="74" t="s">
        <v>9807</v>
      </c>
    </row>
    <row r="16934" spans="1:1">
      <c r="A16934" s="149">
        <v>45538</v>
      </c>
    </row>
    <row r="16935" spans="1:1">
      <c r="A16935" s="149">
        <v>45538</v>
      </c>
    </row>
    <row r="16936" spans="1:1">
      <c r="A16936" s="74" t="s">
        <v>9808</v>
      </c>
    </row>
    <row r="16937" spans="1:1">
      <c r="A16937" s="74"/>
    </row>
    <row r="16938" spans="1:1">
      <c r="A16938" s="74" t="s">
        <v>2724</v>
      </c>
    </row>
    <row r="16939" spans="1:1">
      <c r="A16939" s="74" t="s">
        <v>9809</v>
      </c>
    </row>
    <row r="16940" spans="1:1">
      <c r="A16940" s="74" t="s">
        <v>9810</v>
      </c>
    </row>
    <row r="16941" spans="1:1">
      <c r="A16941" s="74" t="s">
        <v>9810</v>
      </c>
    </row>
    <row r="16942" spans="1:1">
      <c r="A16942" s="149">
        <v>45538</v>
      </c>
    </row>
    <row r="16943" spans="1:1">
      <c r="A16943" s="149">
        <v>45538</v>
      </c>
    </row>
    <row r="16944" spans="1:1">
      <c r="A16944" s="74" t="s">
        <v>9811</v>
      </c>
    </row>
    <row r="16945" spans="1:1">
      <c r="A16945" s="74"/>
    </row>
    <row r="16946" spans="1:1">
      <c r="A16946" s="74" t="s">
        <v>2724</v>
      </c>
    </row>
    <row r="16947" spans="1:1">
      <c r="A16947" s="74" t="s">
        <v>9812</v>
      </c>
    </row>
    <row r="16948" spans="1:1">
      <c r="A16948" s="74" t="s">
        <v>9813</v>
      </c>
    </row>
    <row r="16949" spans="1:1">
      <c r="A16949" s="74" t="s">
        <v>9814</v>
      </c>
    </row>
    <row r="16950" spans="1:1">
      <c r="A16950" s="149">
        <v>45538</v>
      </c>
    </row>
    <row r="16951" spans="1:1">
      <c r="A16951" s="149">
        <v>45538</v>
      </c>
    </row>
    <row r="16952" spans="1:1">
      <c r="A16952" s="74" t="s">
        <v>3051</v>
      </c>
    </row>
    <row r="16953" spans="1:1">
      <c r="A16953" s="74"/>
    </row>
    <row r="16954" spans="1:1">
      <c r="A16954" s="74" t="s">
        <v>2724</v>
      </c>
    </row>
    <row r="16955" spans="1:1">
      <c r="A16955" s="74" t="s">
        <v>9815</v>
      </c>
    </row>
    <row r="16956" spans="1:1">
      <c r="A16956" s="74" t="s">
        <v>9816</v>
      </c>
    </row>
    <row r="16957" spans="1:1">
      <c r="A16957" s="74" t="s">
        <v>9817</v>
      </c>
    </row>
    <row r="16958" spans="1:1">
      <c r="A16958" s="149">
        <v>45538</v>
      </c>
    </row>
    <row r="16959" spans="1:1">
      <c r="A16959" s="149">
        <v>45538</v>
      </c>
    </row>
    <row r="16960" spans="1:1">
      <c r="A16960" s="74" t="s">
        <v>3411</v>
      </c>
    </row>
    <row r="16961" spans="1:1">
      <c r="A16961" s="74"/>
    </row>
    <row r="16962" spans="1:1">
      <c r="A16962" s="74" t="s">
        <v>2724</v>
      </c>
    </row>
    <row r="16963" spans="1:1">
      <c r="A16963" s="74" t="s">
        <v>9818</v>
      </c>
    </row>
    <row r="16964" spans="1:1">
      <c r="A16964" s="74" t="s">
        <v>9819</v>
      </c>
    </row>
    <row r="16965" spans="1:1">
      <c r="A16965" s="74" t="s">
        <v>9819</v>
      </c>
    </row>
    <row r="16966" spans="1:1">
      <c r="A16966" s="149">
        <v>45538</v>
      </c>
    </row>
    <row r="16967" spans="1:1">
      <c r="A16967" s="149">
        <v>45538</v>
      </c>
    </row>
    <row r="16968" spans="1:1">
      <c r="A16968" s="74" t="s">
        <v>9820</v>
      </c>
    </row>
    <row r="16969" spans="1:1">
      <c r="A16969" s="74"/>
    </row>
    <row r="16970" spans="1:1">
      <c r="A16970" s="74" t="s">
        <v>2724</v>
      </c>
    </row>
    <row r="16971" spans="1:1">
      <c r="A16971" s="74" t="s">
        <v>9821</v>
      </c>
    </row>
    <row r="16972" spans="1:1">
      <c r="A16972" s="74" t="s">
        <v>9822</v>
      </c>
    </row>
    <row r="16973" spans="1:1">
      <c r="A16973" s="74" t="s">
        <v>9823</v>
      </c>
    </row>
    <row r="16974" spans="1:1">
      <c r="A16974" s="149">
        <v>45538</v>
      </c>
    </row>
    <row r="16975" spans="1:1">
      <c r="A16975" s="149">
        <v>45538</v>
      </c>
    </row>
    <row r="16976" spans="1:1">
      <c r="A16976" s="74" t="s">
        <v>9824</v>
      </c>
    </row>
    <row r="16977" spans="1:1">
      <c r="A16977" s="74"/>
    </row>
    <row r="16978" spans="1:1">
      <c r="A16978" s="74" t="s">
        <v>2724</v>
      </c>
    </row>
    <row r="16979" spans="1:1">
      <c r="A16979" s="74" t="s">
        <v>9825</v>
      </c>
    </row>
    <row r="16980" spans="1:1">
      <c r="A16980" s="74" t="s">
        <v>9826</v>
      </c>
    </row>
    <row r="16981" spans="1:1">
      <c r="A16981" s="74" t="s">
        <v>9827</v>
      </c>
    </row>
    <row r="16982" spans="1:1">
      <c r="A16982" s="149">
        <v>45538</v>
      </c>
    </row>
    <row r="16983" spans="1:1">
      <c r="A16983" s="149">
        <v>45538</v>
      </c>
    </row>
    <row r="16984" spans="1:1">
      <c r="A16984" s="74" t="s">
        <v>9828</v>
      </c>
    </row>
    <row r="16985" spans="1:1">
      <c r="A16985" s="74"/>
    </row>
    <row r="16986" spans="1:1">
      <c r="A16986" s="74" t="s">
        <v>2724</v>
      </c>
    </row>
    <row r="16987" spans="1:1">
      <c r="A16987" s="74" t="s">
        <v>9829</v>
      </c>
    </row>
    <row r="16988" spans="1:1">
      <c r="A16988" s="74" t="s">
        <v>9830</v>
      </c>
    </row>
    <row r="16989" spans="1:1">
      <c r="A16989" s="74" t="s">
        <v>9831</v>
      </c>
    </row>
    <row r="16990" spans="1:1">
      <c r="A16990" s="149">
        <v>45538</v>
      </c>
    </row>
    <row r="16991" spans="1:1">
      <c r="A16991" s="149">
        <v>45538</v>
      </c>
    </row>
    <row r="16992" spans="1:1">
      <c r="A16992" s="74" t="s">
        <v>3129</v>
      </c>
    </row>
    <row r="16993" spans="1:1">
      <c r="A16993" s="74"/>
    </row>
    <row r="16994" spans="1:1">
      <c r="A16994" s="74" t="s">
        <v>2724</v>
      </c>
    </row>
    <row r="16995" spans="1:1">
      <c r="A16995" s="74" t="s">
        <v>9832</v>
      </c>
    </row>
    <row r="16996" spans="1:1">
      <c r="A16996" s="74" t="s">
        <v>9833</v>
      </c>
    </row>
    <row r="16997" spans="1:1">
      <c r="A16997" s="74" t="s">
        <v>9834</v>
      </c>
    </row>
    <row r="16998" spans="1:1">
      <c r="A16998" s="149">
        <v>45538</v>
      </c>
    </row>
    <row r="16999" spans="1:1">
      <c r="A16999" s="149">
        <v>45538</v>
      </c>
    </row>
    <row r="17000" spans="1:1">
      <c r="A17000" s="74" t="s">
        <v>9835</v>
      </c>
    </row>
    <row r="17001" spans="1:1">
      <c r="A17001" s="74"/>
    </row>
    <row r="17002" spans="1:1">
      <c r="A17002" s="74" t="s">
        <v>2724</v>
      </c>
    </row>
    <row r="17003" spans="1:1">
      <c r="A17003" s="74" t="s">
        <v>9836</v>
      </c>
    </row>
    <row r="17004" spans="1:1">
      <c r="A17004" s="74" t="s">
        <v>9837</v>
      </c>
    </row>
    <row r="17005" spans="1:1">
      <c r="A17005" s="74" t="s">
        <v>9838</v>
      </c>
    </row>
    <row r="17006" spans="1:1">
      <c r="A17006" s="149">
        <v>45538</v>
      </c>
    </row>
    <row r="17007" spans="1:1">
      <c r="A17007" s="149">
        <v>45538</v>
      </c>
    </row>
    <row r="17008" spans="1:1">
      <c r="A17008" s="74" t="s">
        <v>9839</v>
      </c>
    </row>
    <row r="17009" spans="1:1">
      <c r="A17009" s="74"/>
    </row>
    <row r="17010" spans="1:1">
      <c r="A17010" s="74" t="s">
        <v>2724</v>
      </c>
    </row>
    <row r="17011" spans="1:1">
      <c r="A17011" s="74" t="s">
        <v>9840</v>
      </c>
    </row>
    <row r="17012" spans="1:1">
      <c r="A17012" s="74" t="s">
        <v>9841</v>
      </c>
    </row>
    <row r="17013" spans="1:1">
      <c r="A17013" s="74" t="s">
        <v>9842</v>
      </c>
    </row>
    <row r="17014" spans="1:1">
      <c r="A17014" s="149">
        <v>45538</v>
      </c>
    </row>
    <row r="17015" spans="1:1">
      <c r="A17015" s="149">
        <v>45538</v>
      </c>
    </row>
    <row r="17016" spans="1:1">
      <c r="A17016" s="74" t="s">
        <v>9843</v>
      </c>
    </row>
    <row r="17017" spans="1:1">
      <c r="A17017" s="74"/>
    </row>
    <row r="17018" spans="1:1">
      <c r="A17018" s="74" t="s">
        <v>2724</v>
      </c>
    </row>
    <row r="17019" spans="1:1">
      <c r="A17019" s="74" t="s">
        <v>9844</v>
      </c>
    </row>
    <row r="17020" spans="1:1">
      <c r="A17020" s="74" t="s">
        <v>9845</v>
      </c>
    </row>
    <row r="17021" spans="1:1">
      <c r="A17021" s="74" t="s">
        <v>9846</v>
      </c>
    </row>
    <row r="17022" spans="1:1">
      <c r="A17022" s="149">
        <v>45538</v>
      </c>
    </row>
    <row r="17023" spans="1:1">
      <c r="A17023" s="149">
        <v>45538</v>
      </c>
    </row>
    <row r="17024" spans="1:1">
      <c r="A17024" s="74" t="s">
        <v>9847</v>
      </c>
    </row>
    <row r="17025" spans="1:1">
      <c r="A17025" s="74"/>
    </row>
    <row r="17026" spans="1:1">
      <c r="A17026" s="74" t="s">
        <v>2724</v>
      </c>
    </row>
    <row r="17027" spans="1:1">
      <c r="A17027" s="74" t="s">
        <v>9848</v>
      </c>
    </row>
    <row r="17028" spans="1:1">
      <c r="A17028" s="74" t="s">
        <v>9849</v>
      </c>
    </row>
    <row r="17029" spans="1:1">
      <c r="A17029" s="74" t="s">
        <v>9850</v>
      </c>
    </row>
    <row r="17030" spans="1:1">
      <c r="A17030" s="149">
        <v>45538</v>
      </c>
    </row>
    <row r="17031" spans="1:1">
      <c r="A17031" s="149">
        <v>45538</v>
      </c>
    </row>
    <row r="17032" spans="1:1">
      <c r="A17032" s="74" t="s">
        <v>9851</v>
      </c>
    </row>
    <row r="17033" spans="1:1">
      <c r="A17033" s="74"/>
    </row>
    <row r="17034" spans="1:1">
      <c r="A17034" s="74" t="s">
        <v>2724</v>
      </c>
    </row>
    <row r="17035" spans="1:1">
      <c r="A17035" s="74" t="s">
        <v>9852</v>
      </c>
    </row>
    <row r="17036" spans="1:1">
      <c r="A17036" s="74" t="s">
        <v>9853</v>
      </c>
    </row>
    <row r="17037" spans="1:1">
      <c r="A17037" s="74" t="s">
        <v>9854</v>
      </c>
    </row>
    <row r="17038" spans="1:1">
      <c r="A17038" s="149">
        <v>45538</v>
      </c>
    </row>
    <row r="17039" spans="1:1">
      <c r="A17039" s="149">
        <v>45538</v>
      </c>
    </row>
    <row r="17040" spans="1:1">
      <c r="A17040" s="74" t="s">
        <v>9855</v>
      </c>
    </row>
    <row r="17041" spans="1:1">
      <c r="A17041" s="74"/>
    </row>
    <row r="17042" spans="1:1">
      <c r="A17042" s="74" t="s">
        <v>2724</v>
      </c>
    </row>
    <row r="17043" spans="1:1">
      <c r="A17043" s="74" t="s">
        <v>9856</v>
      </c>
    </row>
    <row r="17044" spans="1:1">
      <c r="A17044" s="74" t="s">
        <v>9857</v>
      </c>
    </row>
    <row r="17045" spans="1:1">
      <c r="A17045" s="74" t="s">
        <v>9858</v>
      </c>
    </row>
    <row r="17046" spans="1:1">
      <c r="A17046" s="149">
        <v>45538</v>
      </c>
    </row>
    <row r="17047" spans="1:1">
      <c r="A17047" s="149">
        <v>45538</v>
      </c>
    </row>
    <row r="17048" spans="1:1">
      <c r="A17048" s="74" t="s">
        <v>9859</v>
      </c>
    </row>
    <row r="17049" spans="1:1">
      <c r="A17049" s="74"/>
    </row>
    <row r="17050" spans="1:1">
      <c r="A17050" s="74" t="s">
        <v>2724</v>
      </c>
    </row>
    <row r="17051" spans="1:1">
      <c r="A17051" s="74" t="s">
        <v>9860</v>
      </c>
    </row>
    <row r="17052" spans="1:1">
      <c r="A17052" s="74" t="s">
        <v>9861</v>
      </c>
    </row>
    <row r="17053" spans="1:1">
      <c r="A17053" s="74" t="s">
        <v>9862</v>
      </c>
    </row>
    <row r="17054" spans="1:1">
      <c r="A17054" s="149">
        <v>45538</v>
      </c>
    </row>
    <row r="17055" spans="1:1">
      <c r="A17055" s="149">
        <v>45538</v>
      </c>
    </row>
    <row r="17056" spans="1:1">
      <c r="A17056" s="74" t="s">
        <v>9863</v>
      </c>
    </row>
    <row r="17057" spans="1:1">
      <c r="A17057" s="74"/>
    </row>
    <row r="17058" spans="1:1">
      <c r="A17058" s="74" t="s">
        <v>2724</v>
      </c>
    </row>
    <row r="17059" spans="1:1">
      <c r="A17059" s="74" t="s">
        <v>9864</v>
      </c>
    </row>
    <row r="17060" spans="1:1">
      <c r="A17060" s="74" t="s">
        <v>9865</v>
      </c>
    </row>
    <row r="17061" spans="1:1">
      <c r="A17061" s="74" t="s">
        <v>9866</v>
      </c>
    </row>
    <row r="17062" spans="1:1">
      <c r="A17062" s="149">
        <v>45538</v>
      </c>
    </row>
    <row r="17063" spans="1:1">
      <c r="A17063" s="149">
        <v>45538</v>
      </c>
    </row>
    <row r="17064" spans="1:1">
      <c r="A17064" s="74" t="s">
        <v>9867</v>
      </c>
    </row>
    <row r="17065" spans="1:1">
      <c r="A17065" s="74"/>
    </row>
    <row r="17066" spans="1:1">
      <c r="A17066" s="74" t="s">
        <v>2724</v>
      </c>
    </row>
    <row r="17067" spans="1:1">
      <c r="A17067" s="74" t="s">
        <v>9868</v>
      </c>
    </row>
    <row r="17068" spans="1:1">
      <c r="A17068" s="74" t="s">
        <v>9869</v>
      </c>
    </row>
    <row r="17069" spans="1:1">
      <c r="A17069" s="74" t="s">
        <v>9869</v>
      </c>
    </row>
    <row r="17070" spans="1:1">
      <c r="A17070" s="149">
        <v>45538</v>
      </c>
    </row>
    <row r="17071" spans="1:1">
      <c r="A17071" s="149">
        <v>45538</v>
      </c>
    </row>
    <row r="17072" spans="1:1">
      <c r="A17072" s="74" t="s">
        <v>9870</v>
      </c>
    </row>
    <row r="17073" spans="1:1">
      <c r="A17073" s="74"/>
    </row>
    <row r="17074" spans="1:1">
      <c r="A17074" s="74" t="s">
        <v>2724</v>
      </c>
    </row>
    <row r="17075" spans="1:1">
      <c r="A17075" s="74" t="s">
        <v>9871</v>
      </c>
    </row>
    <row r="17076" spans="1:1">
      <c r="A17076" s="74" t="s">
        <v>9872</v>
      </c>
    </row>
    <row r="17077" spans="1:1">
      <c r="A17077" s="74" t="s">
        <v>9873</v>
      </c>
    </row>
    <row r="17078" spans="1:1">
      <c r="A17078" s="149">
        <v>45538</v>
      </c>
    </row>
    <row r="17079" spans="1:1">
      <c r="A17079" s="149">
        <v>45538</v>
      </c>
    </row>
    <row r="17080" spans="1:1">
      <c r="A17080" s="74" t="s">
        <v>2735</v>
      </c>
    </row>
    <row r="17081" spans="1:1">
      <c r="A17081" s="74"/>
    </row>
    <row r="17082" spans="1:1">
      <c r="A17082" s="74" t="s">
        <v>2724</v>
      </c>
    </row>
    <row r="17083" spans="1:1">
      <c r="A17083" s="74" t="s">
        <v>9874</v>
      </c>
    </row>
    <row r="17084" spans="1:1">
      <c r="A17084" s="74" t="s">
        <v>9875</v>
      </c>
    </row>
    <row r="17085" spans="1:1">
      <c r="A17085" s="74" t="s">
        <v>9876</v>
      </c>
    </row>
    <row r="17086" spans="1:1">
      <c r="A17086" s="149">
        <v>45538</v>
      </c>
    </row>
    <row r="17087" spans="1:1">
      <c r="A17087" s="149">
        <v>45538</v>
      </c>
    </row>
    <row r="17088" spans="1:1">
      <c r="A17088" s="74" t="s">
        <v>9877</v>
      </c>
    </row>
    <row r="17089" spans="1:1">
      <c r="A17089" s="74"/>
    </row>
    <row r="17090" spans="1:1">
      <c r="A17090" s="74" t="s">
        <v>2724</v>
      </c>
    </row>
    <row r="17091" spans="1:1">
      <c r="A17091" s="74" t="s">
        <v>9878</v>
      </c>
    </row>
    <row r="17092" spans="1:1">
      <c r="A17092" s="74" t="s">
        <v>9879</v>
      </c>
    </row>
    <row r="17093" spans="1:1">
      <c r="A17093" s="74" t="s">
        <v>9880</v>
      </c>
    </row>
    <row r="17094" spans="1:1">
      <c r="A17094" s="149">
        <v>45538</v>
      </c>
    </row>
    <row r="17095" spans="1:1">
      <c r="A17095" s="149">
        <v>45538</v>
      </c>
    </row>
    <row r="17096" spans="1:1">
      <c r="A17096" s="74" t="s">
        <v>4657</v>
      </c>
    </row>
    <row r="17097" spans="1:1">
      <c r="A17097" s="74"/>
    </row>
    <row r="17098" spans="1:1">
      <c r="A17098" s="74" t="s">
        <v>2724</v>
      </c>
    </row>
    <row r="17099" spans="1:1">
      <c r="A17099" s="74" t="s">
        <v>9881</v>
      </c>
    </row>
    <row r="17100" spans="1:1">
      <c r="A17100" s="74" t="s">
        <v>9882</v>
      </c>
    </row>
    <row r="17101" spans="1:1">
      <c r="A17101" s="74" t="s">
        <v>9883</v>
      </c>
    </row>
    <row r="17102" spans="1:1">
      <c r="A17102" s="149">
        <v>45538</v>
      </c>
    </row>
    <row r="17103" spans="1:1">
      <c r="A17103" s="149">
        <v>45538</v>
      </c>
    </row>
    <row r="17104" spans="1:1">
      <c r="A17104" s="74" t="s">
        <v>9884</v>
      </c>
    </row>
    <row r="17105" spans="1:1">
      <c r="A17105" s="74"/>
    </row>
    <row r="17106" spans="1:1">
      <c r="A17106" s="74" t="s">
        <v>2724</v>
      </c>
    </row>
    <row r="17107" spans="1:1">
      <c r="A17107" s="74" t="s">
        <v>9885</v>
      </c>
    </row>
    <row r="17108" spans="1:1">
      <c r="A17108" s="74" t="s">
        <v>9886</v>
      </c>
    </row>
    <row r="17109" spans="1:1">
      <c r="A17109" s="74" t="s">
        <v>9887</v>
      </c>
    </row>
    <row r="17110" spans="1:1">
      <c r="A17110" s="149">
        <v>45538</v>
      </c>
    </row>
    <row r="17111" spans="1:1">
      <c r="A17111" s="149">
        <v>45538</v>
      </c>
    </row>
    <row r="17112" spans="1:1">
      <c r="A17112" s="74" t="s">
        <v>9888</v>
      </c>
    </row>
    <row r="17113" spans="1:1">
      <c r="A17113" s="74"/>
    </row>
    <row r="17114" spans="1:1">
      <c r="A17114" s="74" t="s">
        <v>2724</v>
      </c>
    </row>
    <row r="17115" spans="1:1">
      <c r="A17115" s="74" t="s">
        <v>9889</v>
      </c>
    </row>
    <row r="17116" spans="1:1">
      <c r="A17116" s="74" t="s">
        <v>9890</v>
      </c>
    </row>
    <row r="17117" spans="1:1">
      <c r="A17117" s="74" t="s">
        <v>9890</v>
      </c>
    </row>
    <row r="17118" spans="1:1">
      <c r="A17118" s="149">
        <v>45538</v>
      </c>
    </row>
    <row r="17119" spans="1:1">
      <c r="A17119" s="149">
        <v>45538</v>
      </c>
    </row>
    <row r="17120" spans="1:1">
      <c r="A17120" s="74" t="s">
        <v>7482</v>
      </c>
    </row>
    <row r="17121" spans="1:1">
      <c r="A17121" s="74"/>
    </row>
    <row r="17122" spans="1:1">
      <c r="A17122" s="74" t="s">
        <v>2724</v>
      </c>
    </row>
    <row r="17123" spans="1:1">
      <c r="A17123" s="74" t="s">
        <v>9891</v>
      </c>
    </row>
    <row r="17124" spans="1:1">
      <c r="A17124" s="74" t="s">
        <v>9892</v>
      </c>
    </row>
    <row r="17125" spans="1:1">
      <c r="A17125" s="74" t="s">
        <v>9892</v>
      </c>
    </row>
    <row r="17126" spans="1:1">
      <c r="A17126" s="149">
        <v>45538</v>
      </c>
    </row>
    <row r="17127" spans="1:1">
      <c r="A17127" s="149">
        <v>45538</v>
      </c>
    </row>
    <row r="17128" spans="1:1">
      <c r="A17128" s="74" t="s">
        <v>9893</v>
      </c>
    </row>
    <row r="17129" spans="1:1">
      <c r="A17129" s="74"/>
    </row>
    <row r="17130" spans="1:1">
      <c r="A17130" s="74" t="s">
        <v>2724</v>
      </c>
    </row>
    <row r="17131" spans="1:1">
      <c r="A17131" s="74" t="s">
        <v>9894</v>
      </c>
    </row>
    <row r="17132" spans="1:1">
      <c r="A17132" s="74" t="s">
        <v>9895</v>
      </c>
    </row>
    <row r="17133" spans="1:1">
      <c r="A17133" s="74" t="s">
        <v>9896</v>
      </c>
    </row>
    <row r="17134" spans="1:1">
      <c r="A17134" s="149">
        <v>45538</v>
      </c>
    </row>
    <row r="17135" spans="1:1">
      <c r="A17135" s="149">
        <v>45538</v>
      </c>
    </row>
    <row r="17136" spans="1:1">
      <c r="A17136" s="74" t="s">
        <v>9897</v>
      </c>
    </row>
    <row r="17137" spans="1:1">
      <c r="A17137" s="74"/>
    </row>
    <row r="17138" spans="1:1">
      <c r="A17138" s="74" t="s">
        <v>2724</v>
      </c>
    </row>
    <row r="17139" spans="1:1">
      <c r="A17139" s="74" t="s">
        <v>9898</v>
      </c>
    </row>
    <row r="17140" spans="1:1">
      <c r="A17140" s="74" t="s">
        <v>9899</v>
      </c>
    </row>
    <row r="17141" spans="1:1">
      <c r="A17141" s="74" t="s">
        <v>9900</v>
      </c>
    </row>
    <row r="17142" spans="1:1">
      <c r="A17142" s="149">
        <v>45538</v>
      </c>
    </row>
    <row r="17143" spans="1:1">
      <c r="A17143" s="149">
        <v>45538</v>
      </c>
    </row>
    <row r="17144" spans="1:1">
      <c r="A17144" s="74" t="s">
        <v>9901</v>
      </c>
    </row>
    <row r="17145" spans="1:1">
      <c r="A17145" s="74"/>
    </row>
    <row r="17146" spans="1:1">
      <c r="A17146" s="74" t="s">
        <v>2724</v>
      </c>
    </row>
    <row r="17147" spans="1:1">
      <c r="A17147" s="74" t="s">
        <v>9902</v>
      </c>
    </row>
    <row r="17148" spans="1:1">
      <c r="A17148" s="74" t="s">
        <v>9903</v>
      </c>
    </row>
    <row r="17149" spans="1:1">
      <c r="A17149" s="74" t="s">
        <v>2293</v>
      </c>
    </row>
    <row r="17150" spans="1:1">
      <c r="A17150" s="149">
        <v>45538</v>
      </c>
    </row>
    <row r="17151" spans="1:1">
      <c r="A17151" s="149">
        <v>45538</v>
      </c>
    </row>
    <row r="17152" spans="1:1">
      <c r="A17152" s="74" t="s">
        <v>3306</v>
      </c>
    </row>
    <row r="17153" spans="1:1">
      <c r="A17153" s="74"/>
    </row>
    <row r="17154" spans="1:1">
      <c r="A17154" s="74" t="s">
        <v>2724</v>
      </c>
    </row>
    <row r="17155" spans="1:1">
      <c r="A17155" s="74" t="s">
        <v>9904</v>
      </c>
    </row>
    <row r="17156" spans="1:1">
      <c r="A17156" s="74" t="s">
        <v>9905</v>
      </c>
    </row>
    <row r="17157" spans="1:1">
      <c r="A17157" s="74" t="s">
        <v>9906</v>
      </c>
    </row>
    <row r="17158" spans="1:1">
      <c r="A17158" s="149">
        <v>45538</v>
      </c>
    </row>
    <row r="17159" spans="1:1">
      <c r="A17159" s="149">
        <v>45538</v>
      </c>
    </row>
    <row r="17160" spans="1:1">
      <c r="A17160" s="74" t="s">
        <v>9907</v>
      </c>
    </row>
    <row r="17161" spans="1:1">
      <c r="A17161" s="74"/>
    </row>
    <row r="17162" spans="1:1">
      <c r="A17162" s="74" t="s">
        <v>2724</v>
      </c>
    </row>
    <row r="17163" spans="1:1">
      <c r="A17163" s="74" t="s">
        <v>9908</v>
      </c>
    </row>
    <row r="17164" spans="1:1">
      <c r="A17164" s="74" t="s">
        <v>9909</v>
      </c>
    </row>
    <row r="17165" spans="1:1">
      <c r="A17165" s="74" t="s">
        <v>9909</v>
      </c>
    </row>
    <row r="17166" spans="1:1">
      <c r="A17166" s="149">
        <v>45538</v>
      </c>
    </row>
    <row r="17167" spans="1:1">
      <c r="A17167" s="149">
        <v>45538</v>
      </c>
    </row>
    <row r="17168" spans="1:1">
      <c r="A17168" s="74" t="s">
        <v>3512</v>
      </c>
    </row>
    <row r="17169" spans="1:1">
      <c r="A17169" s="74"/>
    </row>
    <row r="17170" spans="1:1">
      <c r="A17170" s="74" t="s">
        <v>2724</v>
      </c>
    </row>
    <row r="17171" spans="1:1">
      <c r="A17171" s="74" t="s">
        <v>9910</v>
      </c>
    </row>
    <row r="17172" spans="1:1">
      <c r="A17172" s="74" t="s">
        <v>9911</v>
      </c>
    </row>
    <row r="17173" spans="1:1">
      <c r="A17173" s="74" t="s">
        <v>9912</v>
      </c>
    </row>
    <row r="17174" spans="1:1">
      <c r="A17174" s="149">
        <v>45538</v>
      </c>
    </row>
    <row r="17175" spans="1:1">
      <c r="A17175" s="149">
        <v>45538</v>
      </c>
    </row>
    <row r="17176" spans="1:1">
      <c r="A17176" s="74" t="s">
        <v>2914</v>
      </c>
    </row>
    <row r="17177" spans="1:1">
      <c r="A17177" s="74"/>
    </row>
    <row r="17178" spans="1:1">
      <c r="A17178" s="74" t="s">
        <v>2724</v>
      </c>
    </row>
    <row r="17179" spans="1:1">
      <c r="A17179" s="74" t="s">
        <v>9913</v>
      </c>
    </row>
    <row r="17180" spans="1:1">
      <c r="A17180" s="74" t="s">
        <v>9914</v>
      </c>
    </row>
    <row r="17181" spans="1:1">
      <c r="A17181" s="74" t="s">
        <v>9915</v>
      </c>
    </row>
    <row r="17182" spans="1:1">
      <c r="A17182" s="149">
        <v>45538</v>
      </c>
    </row>
    <row r="17183" spans="1:1">
      <c r="A17183" s="149">
        <v>45538</v>
      </c>
    </row>
    <row r="17184" spans="1:1">
      <c r="A17184" s="74" t="s">
        <v>9916</v>
      </c>
    </row>
    <row r="17185" spans="1:1">
      <c r="A17185" s="74"/>
    </row>
    <row r="17186" spans="1:1">
      <c r="A17186" s="74" t="s">
        <v>2724</v>
      </c>
    </row>
    <row r="17187" spans="1:1">
      <c r="A17187" s="74" t="s">
        <v>9917</v>
      </c>
    </row>
    <row r="17188" spans="1:1">
      <c r="A17188" s="74" t="s">
        <v>9918</v>
      </c>
    </row>
    <row r="17189" spans="1:1">
      <c r="A17189" s="74" t="s">
        <v>9919</v>
      </c>
    </row>
    <row r="17190" spans="1:1">
      <c r="A17190" s="149">
        <v>45538</v>
      </c>
    </row>
    <row r="17191" spans="1:1">
      <c r="A17191" s="149">
        <v>45538</v>
      </c>
    </row>
    <row r="17192" spans="1:1">
      <c r="A17192" s="74" t="s">
        <v>9564</v>
      </c>
    </row>
    <row r="17193" spans="1:1">
      <c r="A17193" s="74"/>
    </row>
    <row r="17194" spans="1:1">
      <c r="A17194" s="74" t="s">
        <v>2724</v>
      </c>
    </row>
    <row r="17195" spans="1:1">
      <c r="A17195" s="74" t="s">
        <v>9920</v>
      </c>
    </row>
    <row r="17196" spans="1:1">
      <c r="A17196" s="74" t="s">
        <v>9921</v>
      </c>
    </row>
    <row r="17197" spans="1:1">
      <c r="A17197" s="74" t="s">
        <v>9922</v>
      </c>
    </row>
    <row r="17198" spans="1:1">
      <c r="A17198" s="149">
        <v>45538</v>
      </c>
    </row>
    <row r="17199" spans="1:1">
      <c r="A17199" s="149">
        <v>45538</v>
      </c>
    </row>
    <row r="17200" spans="1:1">
      <c r="A17200" s="74" t="s">
        <v>3836</v>
      </c>
    </row>
    <row r="17201" spans="1:1">
      <c r="A17201" s="74"/>
    </row>
    <row r="17202" spans="1:1">
      <c r="A17202" s="74" t="s">
        <v>2724</v>
      </c>
    </row>
    <row r="17203" spans="1:1">
      <c r="A17203" s="74" t="s">
        <v>9923</v>
      </c>
    </row>
    <row r="17204" spans="1:1">
      <c r="A17204" s="74"/>
    </row>
    <row r="17205" spans="1:1">
      <c r="A17205" s="74" t="s">
        <v>3514</v>
      </c>
    </row>
    <row r="17206" spans="1:1">
      <c r="A17206" s="149">
        <v>45538</v>
      </c>
    </row>
    <row r="17207" spans="1:1">
      <c r="A17207" s="149">
        <v>45538</v>
      </c>
    </row>
    <row r="17208" spans="1:1">
      <c r="A17208" s="74" t="s">
        <v>3306</v>
      </c>
    </row>
    <row r="17209" spans="1:1">
      <c r="A17209" s="74"/>
    </row>
    <row r="17210" spans="1:1">
      <c r="A17210" s="74" t="s">
        <v>2724</v>
      </c>
    </row>
    <row r="17211" spans="1:1">
      <c r="A17211" s="74" t="s">
        <v>3516</v>
      </c>
    </row>
    <row r="17212" spans="1:1">
      <c r="A17212" s="74" t="s">
        <v>9924</v>
      </c>
    </row>
    <row r="17213" spans="1:1">
      <c r="A17213" s="74" t="s">
        <v>9925</v>
      </c>
    </row>
    <row r="17214" spans="1:1">
      <c r="A17214" s="149">
        <v>45538</v>
      </c>
    </row>
    <row r="17215" spans="1:1">
      <c r="A17215" s="149">
        <v>45538</v>
      </c>
    </row>
    <row r="17216" spans="1:1">
      <c r="A17216" s="74" t="s">
        <v>9926</v>
      </c>
    </row>
    <row r="17217" spans="1:1">
      <c r="A17217" s="74"/>
    </row>
    <row r="17218" spans="1:1">
      <c r="A17218" s="74" t="s">
        <v>2724</v>
      </c>
    </row>
    <row r="17219" spans="1:1">
      <c r="A17219" s="74" t="s">
        <v>9927</v>
      </c>
    </row>
    <row r="17220" spans="1:1">
      <c r="A17220" s="74" t="s">
        <v>9928</v>
      </c>
    </row>
    <row r="17221" spans="1:1">
      <c r="A17221" s="74" t="s">
        <v>9929</v>
      </c>
    </row>
    <row r="17222" spans="1:1">
      <c r="A17222" s="149">
        <v>45538</v>
      </c>
    </row>
    <row r="17223" spans="1:1">
      <c r="A17223" s="149">
        <v>45538</v>
      </c>
    </row>
    <row r="17224" spans="1:1">
      <c r="A17224" s="74" t="s">
        <v>5016</v>
      </c>
    </row>
    <row r="17225" spans="1:1">
      <c r="A17225" s="74"/>
    </row>
    <row r="17226" spans="1:1">
      <c r="A17226" s="74" t="s">
        <v>2724</v>
      </c>
    </row>
    <row r="17227" spans="1:1">
      <c r="A17227" s="74" t="s">
        <v>9930</v>
      </c>
    </row>
    <row r="17228" spans="1:1">
      <c r="A17228" s="74" t="s">
        <v>9931</v>
      </c>
    </row>
    <row r="17229" spans="1:1">
      <c r="A17229" s="74" t="s">
        <v>9931</v>
      </c>
    </row>
    <row r="17230" spans="1:1">
      <c r="A17230" s="149">
        <v>45538</v>
      </c>
    </row>
    <row r="17231" spans="1:1">
      <c r="A17231" s="149">
        <v>45538</v>
      </c>
    </row>
    <row r="17232" spans="1:1">
      <c r="A17232" s="74" t="s">
        <v>3328</v>
      </c>
    </row>
    <row r="17233" spans="1:1">
      <c r="A17233" s="74"/>
    </row>
    <row r="17234" spans="1:1">
      <c r="A17234" s="74" t="s">
        <v>2724</v>
      </c>
    </row>
    <row r="17235" spans="1:1">
      <c r="A17235" s="74" t="s">
        <v>9932</v>
      </c>
    </row>
    <row r="17236" spans="1:1">
      <c r="A17236" s="74" t="s">
        <v>9933</v>
      </c>
    </row>
    <row r="17237" spans="1:1">
      <c r="A17237" s="74" t="s">
        <v>9934</v>
      </c>
    </row>
    <row r="17238" spans="1:1">
      <c r="A17238" s="149">
        <v>45538</v>
      </c>
    </row>
    <row r="17239" spans="1:1">
      <c r="A17239" s="149">
        <v>45538</v>
      </c>
    </row>
    <row r="17240" spans="1:1">
      <c r="A17240" s="74" t="s">
        <v>4532</v>
      </c>
    </row>
    <row r="17241" spans="1:1">
      <c r="A17241" s="74"/>
    </row>
    <row r="17242" spans="1:1">
      <c r="A17242" s="74" t="s">
        <v>2724</v>
      </c>
    </row>
    <row r="17243" spans="1:1">
      <c r="A17243" s="74" t="s">
        <v>9935</v>
      </c>
    </row>
    <row r="17244" spans="1:1">
      <c r="A17244" s="74" t="s">
        <v>9936</v>
      </c>
    </row>
    <row r="17245" spans="1:1">
      <c r="A17245" s="74" t="s">
        <v>9937</v>
      </c>
    </row>
    <row r="17246" spans="1:1">
      <c r="A17246" s="149">
        <v>45538</v>
      </c>
    </row>
    <row r="17247" spans="1:1">
      <c r="A17247" s="149">
        <v>45538</v>
      </c>
    </row>
    <row r="17248" spans="1:1">
      <c r="A17248" s="74" t="s">
        <v>3534</v>
      </c>
    </row>
    <row r="17249" spans="1:1">
      <c r="A17249" s="74"/>
    </row>
    <row r="17250" spans="1:1">
      <c r="A17250" s="74" t="s">
        <v>2724</v>
      </c>
    </row>
    <row r="17251" spans="1:1">
      <c r="A17251" s="74" t="s">
        <v>9938</v>
      </c>
    </row>
    <row r="17252" spans="1:1">
      <c r="A17252" s="74" t="s">
        <v>9939</v>
      </c>
    </row>
    <row r="17253" spans="1:1">
      <c r="A17253" s="74" t="s">
        <v>9940</v>
      </c>
    </row>
    <row r="17254" spans="1:1">
      <c r="A17254" s="149">
        <v>45538</v>
      </c>
    </row>
    <row r="17255" spans="1:1">
      <c r="A17255" s="149">
        <v>45538</v>
      </c>
    </row>
    <row r="17256" spans="1:1">
      <c r="A17256" s="74" t="s">
        <v>3415</v>
      </c>
    </row>
    <row r="17257" spans="1:1">
      <c r="A17257" s="74"/>
    </row>
    <row r="17258" spans="1:1">
      <c r="A17258" s="74" t="s">
        <v>2724</v>
      </c>
    </row>
    <row r="17259" spans="1:1">
      <c r="A17259" s="74" t="s">
        <v>9941</v>
      </c>
    </row>
    <row r="17260" spans="1:1">
      <c r="A17260" s="74" t="s">
        <v>9942</v>
      </c>
    </row>
    <row r="17261" spans="1:1">
      <c r="A17261" s="74" t="s">
        <v>9942</v>
      </c>
    </row>
    <row r="17262" spans="1:1">
      <c r="A17262" s="149">
        <v>45538</v>
      </c>
    </row>
    <row r="17263" spans="1:1">
      <c r="A17263" s="149">
        <v>45538</v>
      </c>
    </row>
    <row r="17264" spans="1:1">
      <c r="A17264" s="74" t="s">
        <v>9943</v>
      </c>
    </row>
    <row r="17265" spans="1:1">
      <c r="A17265" s="74"/>
    </row>
    <row r="17266" spans="1:1">
      <c r="A17266" s="74" t="s">
        <v>2724</v>
      </c>
    </row>
    <row r="17267" spans="1:1">
      <c r="A17267" s="74" t="s">
        <v>9944</v>
      </c>
    </row>
    <row r="17268" spans="1:1">
      <c r="A17268" s="74" t="s">
        <v>9945</v>
      </c>
    </row>
    <row r="17269" spans="1:1">
      <c r="A17269" s="74" t="s">
        <v>9946</v>
      </c>
    </row>
    <row r="17270" spans="1:1">
      <c r="A17270" s="149">
        <v>45538</v>
      </c>
    </row>
    <row r="17271" spans="1:1">
      <c r="A17271" s="149">
        <v>45538</v>
      </c>
    </row>
    <row r="17272" spans="1:1">
      <c r="A17272" s="74" t="s">
        <v>9947</v>
      </c>
    </row>
    <row r="17273" spans="1:1">
      <c r="A17273" s="74"/>
    </row>
    <row r="17274" spans="1:1">
      <c r="A17274" s="74" t="s">
        <v>2724</v>
      </c>
    </row>
    <row r="17275" spans="1:1">
      <c r="A17275" s="74" t="s">
        <v>9948</v>
      </c>
    </row>
    <row r="17276" spans="1:1">
      <c r="A17276" s="74" t="s">
        <v>9949</v>
      </c>
    </row>
    <row r="17277" spans="1:1">
      <c r="A17277" s="74" t="s">
        <v>9950</v>
      </c>
    </row>
    <row r="17278" spans="1:1">
      <c r="A17278" s="149">
        <v>45534</v>
      </c>
    </row>
    <row r="17279" spans="1:1">
      <c r="A17279" s="149">
        <v>45534</v>
      </c>
    </row>
    <row r="17280" spans="1:1">
      <c r="A17280" s="74" t="s">
        <v>9951</v>
      </c>
    </row>
    <row r="17281" spans="1:1">
      <c r="A17281" s="74"/>
    </row>
    <row r="17282" spans="1:1">
      <c r="A17282" s="74" t="s">
        <v>2724</v>
      </c>
    </row>
    <row r="17283" spans="1:1">
      <c r="A17283" s="74" t="s">
        <v>9952</v>
      </c>
    </row>
    <row r="17284" spans="1:1">
      <c r="A17284" s="74" t="s">
        <v>9953</v>
      </c>
    </row>
    <row r="17285" spans="1:1">
      <c r="A17285" s="74" t="s">
        <v>9954</v>
      </c>
    </row>
    <row r="17286" spans="1:1">
      <c r="A17286" s="149">
        <v>45534</v>
      </c>
    </row>
    <row r="17287" spans="1:1">
      <c r="A17287" s="149">
        <v>45534</v>
      </c>
    </row>
    <row r="17288" spans="1:1">
      <c r="A17288" s="74" t="s">
        <v>9955</v>
      </c>
    </row>
    <row r="17289" spans="1:1">
      <c r="A17289" s="74"/>
    </row>
    <row r="17290" spans="1:1">
      <c r="A17290" s="74" t="s">
        <v>2724</v>
      </c>
    </row>
    <row r="17291" spans="1:1">
      <c r="A17291" s="74" t="s">
        <v>9956</v>
      </c>
    </row>
    <row r="17292" spans="1:1">
      <c r="A17292" s="74" t="s">
        <v>9957</v>
      </c>
    </row>
    <row r="17293" spans="1:1">
      <c r="A17293" s="74" t="s">
        <v>9958</v>
      </c>
    </row>
    <row r="17294" spans="1:1">
      <c r="A17294" s="149">
        <v>45534</v>
      </c>
    </row>
    <row r="17295" spans="1:1">
      <c r="A17295" s="149">
        <v>45534</v>
      </c>
    </row>
    <row r="17296" spans="1:1">
      <c r="A17296" s="74" t="s">
        <v>9959</v>
      </c>
    </row>
    <row r="17297" spans="1:1">
      <c r="A17297" s="74"/>
    </row>
    <row r="17298" spans="1:1">
      <c r="A17298" s="74" t="s">
        <v>2724</v>
      </c>
    </row>
    <row r="17299" spans="1:1">
      <c r="A17299" s="74" t="s">
        <v>9960</v>
      </c>
    </row>
    <row r="17300" spans="1:1">
      <c r="A17300" s="74" t="s">
        <v>9961</v>
      </c>
    </row>
    <row r="17301" spans="1:1">
      <c r="A17301" s="74" t="s">
        <v>9961</v>
      </c>
    </row>
    <row r="17302" spans="1:1">
      <c r="A17302" s="149">
        <v>45533</v>
      </c>
    </row>
    <row r="17303" spans="1:1">
      <c r="A17303" s="149">
        <v>45533</v>
      </c>
    </row>
    <row r="17304" spans="1:1">
      <c r="A17304" s="74" t="s">
        <v>5275</v>
      </c>
    </row>
    <row r="17305" spans="1:1">
      <c r="A17305" s="74"/>
    </row>
    <row r="17306" spans="1:1">
      <c r="A17306" s="74" t="s">
        <v>2724</v>
      </c>
    </row>
    <row r="17307" spans="1:1">
      <c r="A17307" s="74" t="s">
        <v>9962</v>
      </c>
    </row>
    <row r="17308" spans="1:1">
      <c r="A17308" s="74" t="s">
        <v>9963</v>
      </c>
    </row>
    <row r="17309" spans="1:1">
      <c r="A17309" s="74" t="s">
        <v>9964</v>
      </c>
    </row>
    <row r="17310" spans="1:1">
      <c r="A17310" s="149">
        <v>45533</v>
      </c>
    </row>
    <row r="17311" spans="1:1">
      <c r="A17311" s="149">
        <v>45533</v>
      </c>
    </row>
    <row r="17312" spans="1:1">
      <c r="A17312" s="74" t="s">
        <v>5601</v>
      </c>
    </row>
    <row r="17313" spans="1:1">
      <c r="A17313" s="74"/>
    </row>
    <row r="17314" spans="1:1">
      <c r="A17314" s="74" t="s">
        <v>2724</v>
      </c>
    </row>
    <row r="17315" spans="1:1">
      <c r="A17315" s="74" t="s">
        <v>9965</v>
      </c>
    </row>
    <row r="17316" spans="1:1">
      <c r="A17316" s="74" t="s">
        <v>9966</v>
      </c>
    </row>
    <row r="17317" spans="1:1">
      <c r="A17317" s="74" t="s">
        <v>9967</v>
      </c>
    </row>
    <row r="17318" spans="1:1">
      <c r="A17318" s="149">
        <v>45533</v>
      </c>
    </row>
    <row r="17319" spans="1:1">
      <c r="A17319" s="149">
        <v>45533</v>
      </c>
    </row>
    <row r="17320" spans="1:1">
      <c r="A17320" s="74" t="s">
        <v>4235</v>
      </c>
    </row>
    <row r="17321" spans="1:1">
      <c r="A17321" s="74"/>
    </row>
    <row r="17322" spans="1:1">
      <c r="A17322" s="74" t="s">
        <v>2724</v>
      </c>
    </row>
    <row r="17323" spans="1:1">
      <c r="A17323" s="74" t="s">
        <v>9968</v>
      </c>
    </row>
    <row r="17324" spans="1:1">
      <c r="A17324" s="74" t="s">
        <v>9969</v>
      </c>
    </row>
    <row r="17325" spans="1:1">
      <c r="A17325" s="74" t="s">
        <v>9970</v>
      </c>
    </row>
    <row r="17326" spans="1:1">
      <c r="A17326" s="149">
        <v>45533</v>
      </c>
    </row>
    <row r="17327" spans="1:1">
      <c r="A17327" s="149">
        <v>45533</v>
      </c>
    </row>
    <row r="17328" spans="1:1">
      <c r="A17328" s="74" t="s">
        <v>9971</v>
      </c>
    </row>
    <row r="17329" spans="1:1">
      <c r="A17329" s="74"/>
    </row>
    <row r="17330" spans="1:1">
      <c r="A17330" s="74" t="s">
        <v>2724</v>
      </c>
    </row>
    <row r="17331" spans="1:1">
      <c r="A17331" s="74" t="s">
        <v>9972</v>
      </c>
    </row>
    <row r="17332" spans="1:1">
      <c r="A17332" s="74" t="s">
        <v>9973</v>
      </c>
    </row>
    <row r="17333" spans="1:1">
      <c r="A17333" s="74" t="s">
        <v>9974</v>
      </c>
    </row>
    <row r="17334" spans="1:1">
      <c r="A17334" s="149">
        <v>45533</v>
      </c>
    </row>
    <row r="17335" spans="1:1">
      <c r="A17335" s="149">
        <v>45533</v>
      </c>
    </row>
    <row r="17336" spans="1:1">
      <c r="A17336" s="74" t="s">
        <v>9975</v>
      </c>
    </row>
    <row r="17337" spans="1:1">
      <c r="A17337" s="74"/>
    </row>
    <row r="17338" spans="1:1">
      <c r="A17338" s="74" t="s">
        <v>2724</v>
      </c>
    </row>
    <row r="17339" spans="1:1">
      <c r="A17339" s="74" t="s">
        <v>9976</v>
      </c>
    </row>
    <row r="17340" spans="1:1">
      <c r="A17340" s="74" t="s">
        <v>9977</v>
      </c>
    </row>
    <row r="17341" spans="1:1">
      <c r="A17341" s="74" t="s">
        <v>9978</v>
      </c>
    </row>
    <row r="17342" spans="1:1">
      <c r="A17342" s="149">
        <v>45533</v>
      </c>
    </row>
    <row r="17343" spans="1:1">
      <c r="A17343" s="149">
        <v>45533</v>
      </c>
    </row>
    <row r="17344" spans="1:1">
      <c r="A17344" s="74" t="s">
        <v>2821</v>
      </c>
    </row>
    <row r="17345" spans="1:1">
      <c r="A17345" s="74"/>
    </row>
    <row r="17346" spans="1:1">
      <c r="A17346" s="74" t="s">
        <v>2724</v>
      </c>
    </row>
    <row r="17347" spans="1:1">
      <c r="A17347" s="74" t="s">
        <v>9979</v>
      </c>
    </row>
    <row r="17348" spans="1:1">
      <c r="A17348" s="74" t="s">
        <v>9980</v>
      </c>
    </row>
    <row r="17349" spans="1:1">
      <c r="A17349" s="74" t="s">
        <v>9981</v>
      </c>
    </row>
    <row r="17350" spans="1:1">
      <c r="A17350" s="149">
        <v>45533</v>
      </c>
    </row>
    <row r="17351" spans="1:1">
      <c r="A17351" s="149">
        <v>45533</v>
      </c>
    </row>
    <row r="17352" spans="1:1">
      <c r="A17352" s="74" t="s">
        <v>9982</v>
      </c>
    </row>
    <row r="17353" spans="1:1">
      <c r="A17353" s="74"/>
    </row>
    <row r="17354" spans="1:1">
      <c r="A17354" s="74" t="s">
        <v>2724</v>
      </c>
    </row>
    <row r="17355" spans="1:1">
      <c r="A17355" s="74" t="s">
        <v>9983</v>
      </c>
    </row>
    <row r="17356" spans="1:1">
      <c r="A17356" s="74" t="s">
        <v>9984</v>
      </c>
    </row>
    <row r="17357" spans="1:1">
      <c r="A17357" s="74" t="s">
        <v>9985</v>
      </c>
    </row>
    <row r="17358" spans="1:1">
      <c r="A17358" s="149">
        <v>45533</v>
      </c>
    </row>
    <row r="17359" spans="1:1">
      <c r="A17359" s="149">
        <v>45533</v>
      </c>
    </row>
    <row r="17360" spans="1:1">
      <c r="A17360" s="74" t="s">
        <v>9986</v>
      </c>
    </row>
    <row r="17361" spans="1:1">
      <c r="A17361" s="74"/>
    </row>
    <row r="17362" spans="1:1">
      <c r="A17362" s="74" t="s">
        <v>2724</v>
      </c>
    </row>
    <row r="17363" spans="1:1">
      <c r="A17363" s="74" t="s">
        <v>9987</v>
      </c>
    </row>
    <row r="17364" spans="1:1">
      <c r="A17364" s="74" t="s">
        <v>9988</v>
      </c>
    </row>
    <row r="17365" spans="1:1">
      <c r="A17365" s="74" t="s">
        <v>9989</v>
      </c>
    </row>
    <row r="17366" spans="1:1">
      <c r="A17366" s="149">
        <v>45533</v>
      </c>
    </row>
    <row r="17367" spans="1:1">
      <c r="A17367" s="149">
        <v>45533</v>
      </c>
    </row>
    <row r="17368" spans="1:1">
      <c r="A17368" s="74" t="s">
        <v>9990</v>
      </c>
    </row>
    <row r="17369" spans="1:1">
      <c r="A17369" s="74"/>
    </row>
    <row r="17370" spans="1:1">
      <c r="A17370" s="74" t="s">
        <v>2724</v>
      </c>
    </row>
    <row r="17371" spans="1:1">
      <c r="A17371" s="74" t="s">
        <v>9991</v>
      </c>
    </row>
    <row r="17372" spans="1:1">
      <c r="A17372" s="74" t="s">
        <v>9992</v>
      </c>
    </row>
    <row r="17373" spans="1:1">
      <c r="A17373" s="74" t="s">
        <v>9993</v>
      </c>
    </row>
    <row r="17374" spans="1:1">
      <c r="A17374" s="149">
        <v>45533</v>
      </c>
    </row>
    <row r="17375" spans="1:1">
      <c r="A17375" s="149">
        <v>45533</v>
      </c>
    </row>
    <row r="17376" spans="1:1">
      <c r="A17376" s="74" t="s">
        <v>9994</v>
      </c>
    </row>
    <row r="17377" spans="1:1">
      <c r="A17377" s="74"/>
    </row>
    <row r="17378" spans="1:1">
      <c r="A17378" s="74" t="s">
        <v>2724</v>
      </c>
    </row>
    <row r="17379" spans="1:1">
      <c r="A17379" s="74" t="s">
        <v>9995</v>
      </c>
    </row>
    <row r="17380" spans="1:1">
      <c r="A17380" s="74" t="s">
        <v>9996</v>
      </c>
    </row>
    <row r="17381" spans="1:1">
      <c r="A17381" s="74" t="s">
        <v>9997</v>
      </c>
    </row>
    <row r="17382" spans="1:1">
      <c r="A17382" s="149">
        <v>45533</v>
      </c>
    </row>
    <row r="17383" spans="1:1">
      <c r="A17383" s="149">
        <v>45533</v>
      </c>
    </row>
    <row r="17384" spans="1:1">
      <c r="A17384" s="74" t="s">
        <v>6651</v>
      </c>
    </row>
    <row r="17385" spans="1:1">
      <c r="A17385" s="74"/>
    </row>
    <row r="17386" spans="1:1">
      <c r="A17386" s="74" t="s">
        <v>2724</v>
      </c>
    </row>
    <row r="17387" spans="1:1">
      <c r="A17387" s="74" t="s">
        <v>9998</v>
      </c>
    </row>
    <row r="17388" spans="1:1">
      <c r="A17388" s="74" t="s">
        <v>9999</v>
      </c>
    </row>
    <row r="17389" spans="1:1">
      <c r="A17389" s="74" t="s">
        <v>10000</v>
      </c>
    </row>
    <row r="17390" spans="1:1">
      <c r="A17390" s="149">
        <v>45533</v>
      </c>
    </row>
    <row r="17391" spans="1:1">
      <c r="A17391" s="149">
        <v>45533</v>
      </c>
    </row>
    <row r="17392" spans="1:1">
      <c r="A17392" s="74" t="s">
        <v>2881</v>
      </c>
    </row>
    <row r="17393" spans="1:1">
      <c r="A17393" s="74"/>
    </row>
    <row r="17394" spans="1:1">
      <c r="A17394" s="74" t="s">
        <v>2724</v>
      </c>
    </row>
    <row r="17395" spans="1:1">
      <c r="A17395" s="74" t="s">
        <v>10001</v>
      </c>
    </row>
    <row r="17396" spans="1:1">
      <c r="A17396" s="74" t="s">
        <v>10002</v>
      </c>
    </row>
    <row r="17397" spans="1:1">
      <c r="A17397" s="74" t="s">
        <v>10003</v>
      </c>
    </row>
    <row r="17398" spans="1:1">
      <c r="A17398" s="149">
        <v>45533</v>
      </c>
    </row>
    <row r="17399" spans="1:1">
      <c r="A17399" s="149">
        <v>45533</v>
      </c>
    </row>
    <row r="17400" spans="1:1">
      <c r="A17400" s="74" t="s">
        <v>3754</v>
      </c>
    </row>
    <row r="17401" spans="1:1">
      <c r="A17401" s="74"/>
    </row>
    <row r="17402" spans="1:1">
      <c r="A17402" s="74" t="s">
        <v>2724</v>
      </c>
    </row>
    <row r="17403" spans="1:1">
      <c r="A17403" s="74" t="s">
        <v>10004</v>
      </c>
    </row>
    <row r="17404" spans="1:1">
      <c r="A17404" s="74" t="s">
        <v>10005</v>
      </c>
    </row>
    <row r="17405" spans="1:1">
      <c r="A17405" s="74" t="s">
        <v>10006</v>
      </c>
    </row>
    <row r="17406" spans="1:1">
      <c r="A17406" s="149">
        <v>45533</v>
      </c>
    </row>
    <row r="17407" spans="1:1">
      <c r="A17407" s="149">
        <v>45533</v>
      </c>
    </row>
    <row r="17408" spans="1:1">
      <c r="A17408" s="74" t="s">
        <v>10007</v>
      </c>
    </row>
    <row r="17409" spans="1:1">
      <c r="A17409" s="74"/>
    </row>
    <row r="17410" spans="1:1">
      <c r="A17410" s="74" t="s">
        <v>2724</v>
      </c>
    </row>
    <row r="17411" spans="1:1">
      <c r="A17411" s="74" t="s">
        <v>10008</v>
      </c>
    </row>
    <row r="17412" spans="1:1">
      <c r="A17412" s="74" t="s">
        <v>10009</v>
      </c>
    </row>
    <row r="17413" spans="1:1">
      <c r="A17413" s="74" t="s">
        <v>10009</v>
      </c>
    </row>
    <row r="17414" spans="1:1">
      <c r="A17414" s="149">
        <v>45533</v>
      </c>
    </row>
    <row r="17415" spans="1:1">
      <c r="A17415" s="149">
        <v>45533</v>
      </c>
    </row>
    <row r="17416" spans="1:1">
      <c r="A17416" s="74" t="s">
        <v>10010</v>
      </c>
    </row>
    <row r="17417" spans="1:1">
      <c r="A17417" s="74"/>
    </row>
    <row r="17418" spans="1:1">
      <c r="A17418" s="74" t="s">
        <v>2724</v>
      </c>
    </row>
    <row r="17419" spans="1:1">
      <c r="A17419" s="74" t="s">
        <v>10011</v>
      </c>
    </row>
    <row r="17420" spans="1:1">
      <c r="A17420" s="74" t="s">
        <v>10012</v>
      </c>
    </row>
    <row r="17421" spans="1:1">
      <c r="A17421" s="74" t="s">
        <v>10013</v>
      </c>
    </row>
    <row r="17422" spans="1:1">
      <c r="A17422" s="149">
        <v>45533</v>
      </c>
    </row>
    <row r="17423" spans="1:1">
      <c r="A17423" s="149">
        <v>45533</v>
      </c>
    </row>
    <row r="17424" spans="1:1">
      <c r="A17424" s="74" t="s">
        <v>10014</v>
      </c>
    </row>
    <row r="17425" spans="1:1">
      <c r="A17425" s="74"/>
    </row>
    <row r="17426" spans="1:1">
      <c r="A17426" s="74" t="s">
        <v>2724</v>
      </c>
    </row>
    <row r="17427" spans="1:1">
      <c r="A17427" s="74" t="s">
        <v>10015</v>
      </c>
    </row>
    <row r="17428" spans="1:1">
      <c r="A17428" s="74" t="s">
        <v>10016</v>
      </c>
    </row>
    <row r="17429" spans="1:1">
      <c r="A17429" s="74" t="s">
        <v>10016</v>
      </c>
    </row>
    <row r="17430" spans="1:1">
      <c r="A17430" s="149">
        <v>45533</v>
      </c>
    </row>
    <row r="17431" spans="1:1">
      <c r="A17431" s="149">
        <v>45533</v>
      </c>
    </row>
    <row r="17432" spans="1:1">
      <c r="A17432" s="74" t="s">
        <v>10017</v>
      </c>
    </row>
    <row r="17433" spans="1:1">
      <c r="A17433" s="74"/>
    </row>
    <row r="17434" spans="1:1">
      <c r="A17434" s="74" t="s">
        <v>2724</v>
      </c>
    </row>
    <row r="17435" spans="1:1">
      <c r="A17435" s="74" t="s">
        <v>10018</v>
      </c>
    </row>
    <row r="17436" spans="1:1">
      <c r="A17436" s="74" t="s">
        <v>10019</v>
      </c>
    </row>
    <row r="17437" spans="1:1">
      <c r="A17437" s="74" t="s">
        <v>10019</v>
      </c>
    </row>
    <row r="17438" spans="1:1">
      <c r="A17438" s="149">
        <v>45533</v>
      </c>
    </row>
    <row r="17439" spans="1:1">
      <c r="A17439" s="149">
        <v>45533</v>
      </c>
    </row>
    <row r="17440" spans="1:1">
      <c r="A17440" s="74" t="s">
        <v>4286</v>
      </c>
    </row>
    <row r="17441" spans="1:1">
      <c r="A17441" s="74"/>
    </row>
    <row r="17442" spans="1:1">
      <c r="A17442" s="74" t="s">
        <v>2724</v>
      </c>
    </row>
    <row r="17443" spans="1:1">
      <c r="A17443" s="74" t="s">
        <v>10020</v>
      </c>
    </row>
    <row r="17444" spans="1:1">
      <c r="A17444" s="74" t="s">
        <v>10021</v>
      </c>
    </row>
    <row r="17445" spans="1:1">
      <c r="A17445" s="74" t="s">
        <v>10022</v>
      </c>
    </row>
    <row r="17446" spans="1:1">
      <c r="A17446" s="149">
        <v>45533</v>
      </c>
    </row>
    <row r="17447" spans="1:1">
      <c r="A17447" s="149">
        <v>45533</v>
      </c>
    </row>
    <row r="17448" spans="1:1">
      <c r="A17448" s="74" t="s">
        <v>10023</v>
      </c>
    </row>
    <row r="17449" spans="1:1">
      <c r="A17449" s="74"/>
    </row>
    <row r="17450" spans="1:1">
      <c r="A17450" s="74" t="s">
        <v>2724</v>
      </c>
    </row>
    <row r="17451" spans="1:1">
      <c r="A17451" s="74" t="s">
        <v>10024</v>
      </c>
    </row>
    <row r="17452" spans="1:1">
      <c r="A17452" s="74" t="s">
        <v>10025</v>
      </c>
    </row>
    <row r="17453" spans="1:1">
      <c r="A17453" s="74" t="s">
        <v>10026</v>
      </c>
    </row>
    <row r="17454" spans="1:1">
      <c r="A17454" s="149">
        <v>45533</v>
      </c>
    </row>
    <row r="17455" spans="1:1">
      <c r="A17455" s="149">
        <v>45533</v>
      </c>
    </row>
    <row r="17456" spans="1:1">
      <c r="A17456" s="74" t="s">
        <v>10027</v>
      </c>
    </row>
    <row r="17457" spans="1:1">
      <c r="A17457" s="74"/>
    </row>
    <row r="17458" spans="1:1">
      <c r="A17458" s="74" t="s">
        <v>2724</v>
      </c>
    </row>
    <row r="17459" spans="1:1">
      <c r="A17459" s="74" t="s">
        <v>10028</v>
      </c>
    </row>
    <row r="17460" spans="1:1">
      <c r="A17460" s="74" t="s">
        <v>10029</v>
      </c>
    </row>
    <row r="17461" spans="1:1">
      <c r="A17461" s="74" t="s">
        <v>10030</v>
      </c>
    </row>
    <row r="17462" spans="1:1">
      <c r="A17462" s="149">
        <v>45533</v>
      </c>
    </row>
    <row r="17463" spans="1:1">
      <c r="A17463" s="149">
        <v>45533</v>
      </c>
    </row>
    <row r="17464" spans="1:1">
      <c r="A17464" s="74" t="s">
        <v>7634</v>
      </c>
    </row>
    <row r="17465" spans="1:1">
      <c r="A17465" s="74"/>
    </row>
    <row r="17466" spans="1:1">
      <c r="A17466" s="74" t="s">
        <v>2724</v>
      </c>
    </row>
    <row r="17467" spans="1:1">
      <c r="A17467" s="74" t="s">
        <v>10031</v>
      </c>
    </row>
    <row r="17468" spans="1:1">
      <c r="A17468" s="74" t="s">
        <v>10032</v>
      </c>
    </row>
    <row r="17469" spans="1:1">
      <c r="A17469" s="74" t="s">
        <v>10033</v>
      </c>
    </row>
    <row r="17470" spans="1:1">
      <c r="A17470" s="149">
        <v>45533</v>
      </c>
    </row>
    <row r="17471" spans="1:1">
      <c r="A17471" s="149">
        <v>45533</v>
      </c>
    </row>
    <row r="17472" spans="1:1">
      <c r="A17472" s="74" t="s">
        <v>10034</v>
      </c>
    </row>
    <row r="17473" spans="1:1">
      <c r="A17473" s="74"/>
    </row>
    <row r="17474" spans="1:1">
      <c r="A17474" s="74" t="s">
        <v>2724</v>
      </c>
    </row>
    <row r="17475" spans="1:1">
      <c r="A17475" s="74" t="s">
        <v>10035</v>
      </c>
    </row>
    <row r="17476" spans="1:1">
      <c r="A17476" s="74" t="s">
        <v>10036</v>
      </c>
    </row>
    <row r="17477" spans="1:1">
      <c r="A17477" s="74" t="s">
        <v>10037</v>
      </c>
    </row>
    <row r="17478" spans="1:1">
      <c r="A17478" s="149">
        <v>45533</v>
      </c>
    </row>
    <row r="17479" spans="1:1">
      <c r="A17479" s="149">
        <v>45533</v>
      </c>
    </row>
    <row r="17480" spans="1:1">
      <c r="A17480" s="74" t="s">
        <v>2787</v>
      </c>
    </row>
    <row r="17481" spans="1:1">
      <c r="A17481" s="74"/>
    </row>
    <row r="17482" spans="1:1">
      <c r="A17482" s="74" t="s">
        <v>2724</v>
      </c>
    </row>
    <row r="17483" spans="1:1">
      <c r="A17483" s="74" t="s">
        <v>10038</v>
      </c>
    </row>
    <row r="17484" spans="1:1">
      <c r="A17484" s="74" t="s">
        <v>10039</v>
      </c>
    </row>
    <row r="17485" spans="1:1">
      <c r="A17485" s="74" t="s">
        <v>10040</v>
      </c>
    </row>
    <row r="17486" spans="1:1">
      <c r="A17486" s="149">
        <v>45533</v>
      </c>
    </row>
    <row r="17487" spans="1:1">
      <c r="A17487" s="149">
        <v>45533</v>
      </c>
    </row>
    <row r="17488" spans="1:1">
      <c r="A17488" s="74" t="s">
        <v>10041</v>
      </c>
    </row>
    <row r="17489" spans="1:1">
      <c r="A17489" s="74"/>
    </row>
    <row r="17490" spans="1:1">
      <c r="A17490" s="74" t="s">
        <v>2724</v>
      </c>
    </row>
    <row r="17491" spans="1:1">
      <c r="A17491" s="74" t="s">
        <v>10042</v>
      </c>
    </row>
    <row r="17492" spans="1:1">
      <c r="A17492" s="74" t="s">
        <v>10043</v>
      </c>
    </row>
    <row r="17493" spans="1:1">
      <c r="A17493" s="74" t="s">
        <v>10044</v>
      </c>
    </row>
    <row r="17494" spans="1:1">
      <c r="A17494" s="149">
        <v>45533</v>
      </c>
    </row>
    <row r="17495" spans="1:1">
      <c r="A17495" s="149">
        <v>45533</v>
      </c>
    </row>
    <row r="17496" spans="1:1">
      <c r="A17496" s="74" t="s">
        <v>3004</v>
      </c>
    </row>
    <row r="17497" spans="1:1">
      <c r="A17497" s="74"/>
    </row>
    <row r="17498" spans="1:1">
      <c r="A17498" s="74" t="s">
        <v>2724</v>
      </c>
    </row>
    <row r="17499" spans="1:1">
      <c r="A17499" s="74" t="s">
        <v>10045</v>
      </c>
    </row>
    <row r="17500" spans="1:1">
      <c r="A17500" s="74" t="s">
        <v>10046</v>
      </c>
    </row>
    <row r="17501" spans="1:1">
      <c r="A17501" s="74" t="s">
        <v>10047</v>
      </c>
    </row>
    <row r="17502" spans="1:1">
      <c r="A17502" s="149">
        <v>45533</v>
      </c>
    </row>
    <row r="17503" spans="1:1">
      <c r="A17503" s="149">
        <v>45533</v>
      </c>
    </row>
    <row r="17504" spans="1:1">
      <c r="A17504" s="74" t="s">
        <v>10048</v>
      </c>
    </row>
    <row r="17505" spans="1:1">
      <c r="A17505" s="74"/>
    </row>
    <row r="17506" spans="1:1">
      <c r="A17506" s="74" t="s">
        <v>2724</v>
      </c>
    </row>
    <row r="17507" spans="1:1">
      <c r="A17507" s="74" t="s">
        <v>10049</v>
      </c>
    </row>
    <row r="17508" spans="1:1">
      <c r="A17508" s="74" t="s">
        <v>10050</v>
      </c>
    </row>
    <row r="17509" spans="1:1">
      <c r="A17509" s="74" t="s">
        <v>10051</v>
      </c>
    </row>
    <row r="17510" spans="1:1">
      <c r="A17510" s="149">
        <v>45533</v>
      </c>
    </row>
    <row r="17511" spans="1:1">
      <c r="A17511" s="149">
        <v>45533</v>
      </c>
    </row>
    <row r="17512" spans="1:1">
      <c r="A17512" s="74" t="s">
        <v>3140</v>
      </c>
    </row>
    <row r="17513" spans="1:1">
      <c r="A17513" s="74"/>
    </row>
    <row r="17514" spans="1:1">
      <c r="A17514" s="74" t="s">
        <v>2724</v>
      </c>
    </row>
    <row r="17515" spans="1:1">
      <c r="A17515" s="74" t="s">
        <v>10052</v>
      </c>
    </row>
    <row r="17516" spans="1:1">
      <c r="A17516" s="74" t="s">
        <v>10053</v>
      </c>
    </row>
    <row r="17517" spans="1:1">
      <c r="A17517" s="74" t="s">
        <v>10054</v>
      </c>
    </row>
    <row r="17518" spans="1:1">
      <c r="A17518" s="149">
        <v>45533</v>
      </c>
    </row>
    <row r="17519" spans="1:1">
      <c r="A17519" s="149">
        <v>45533</v>
      </c>
    </row>
    <row r="17520" spans="1:1">
      <c r="A17520" s="74" t="s">
        <v>8313</v>
      </c>
    </row>
    <row r="17521" spans="1:1">
      <c r="A17521" s="74"/>
    </row>
    <row r="17522" spans="1:1">
      <c r="A17522" s="74" t="s">
        <v>2724</v>
      </c>
    </row>
    <row r="17523" spans="1:1">
      <c r="A17523" s="74" t="s">
        <v>10055</v>
      </c>
    </row>
    <row r="17524" spans="1:1">
      <c r="A17524" s="74" t="s">
        <v>10056</v>
      </c>
    </row>
    <row r="17525" spans="1:1">
      <c r="A17525" s="74" t="s">
        <v>10056</v>
      </c>
    </row>
    <row r="17526" spans="1:1">
      <c r="A17526" s="149">
        <v>45533</v>
      </c>
    </row>
    <row r="17527" spans="1:1">
      <c r="A17527" s="149">
        <v>45533</v>
      </c>
    </row>
    <row r="17528" spans="1:1">
      <c r="A17528" s="74" t="s">
        <v>4310</v>
      </c>
    </row>
    <row r="17529" spans="1:1">
      <c r="A17529" s="74"/>
    </row>
    <row r="17530" spans="1:1">
      <c r="A17530" s="74" t="s">
        <v>2724</v>
      </c>
    </row>
    <row r="17531" spans="1:1">
      <c r="A17531" s="74" t="s">
        <v>10057</v>
      </c>
    </row>
    <row r="17532" spans="1:1">
      <c r="A17532" s="74" t="s">
        <v>10058</v>
      </c>
    </row>
    <row r="17533" spans="1:1">
      <c r="A17533" s="74" t="s">
        <v>10058</v>
      </c>
    </row>
    <row r="17534" spans="1:1">
      <c r="A17534" s="149">
        <v>45533</v>
      </c>
    </row>
    <row r="17535" spans="1:1">
      <c r="A17535" s="149">
        <v>45533</v>
      </c>
    </row>
    <row r="17536" spans="1:1">
      <c r="A17536" s="74" t="s">
        <v>10059</v>
      </c>
    </row>
    <row r="17537" spans="1:1">
      <c r="A17537" s="74"/>
    </row>
    <row r="17538" spans="1:1">
      <c r="A17538" s="74" t="s">
        <v>2724</v>
      </c>
    </row>
    <row r="17539" spans="1:1">
      <c r="A17539" s="74" t="s">
        <v>10060</v>
      </c>
    </row>
    <row r="17540" spans="1:1">
      <c r="A17540" s="74" t="s">
        <v>10061</v>
      </c>
    </row>
    <row r="17541" spans="1:1">
      <c r="A17541" s="74" t="s">
        <v>10062</v>
      </c>
    </row>
    <row r="17542" spans="1:1">
      <c r="A17542" s="149">
        <v>45533</v>
      </c>
    </row>
    <row r="17543" spans="1:1">
      <c r="A17543" s="149">
        <v>45533</v>
      </c>
    </row>
    <row r="17544" spans="1:1">
      <c r="A17544" s="74" t="s">
        <v>10063</v>
      </c>
    </row>
    <row r="17545" spans="1:1">
      <c r="A17545" s="74"/>
    </row>
    <row r="17546" spans="1:1">
      <c r="A17546" s="74" t="s">
        <v>2724</v>
      </c>
    </row>
    <row r="17547" spans="1:1">
      <c r="A17547" s="74" t="s">
        <v>10064</v>
      </c>
    </row>
    <row r="17548" spans="1:1">
      <c r="A17548" s="74" t="s">
        <v>10065</v>
      </c>
    </row>
    <row r="17549" spans="1:1">
      <c r="A17549" s="74" t="s">
        <v>10066</v>
      </c>
    </row>
    <row r="17550" spans="1:1">
      <c r="A17550" s="149">
        <v>45533</v>
      </c>
    </row>
    <row r="17551" spans="1:1">
      <c r="A17551" s="149">
        <v>45533</v>
      </c>
    </row>
    <row r="17552" spans="1:1">
      <c r="A17552" s="74" t="s">
        <v>3302</v>
      </c>
    </row>
    <row r="17553" spans="1:1">
      <c r="A17553" s="74"/>
    </row>
    <row r="17554" spans="1:1">
      <c r="A17554" s="74" t="s">
        <v>2724</v>
      </c>
    </row>
    <row r="17555" spans="1:1">
      <c r="A17555" s="74" t="s">
        <v>10067</v>
      </c>
    </row>
    <row r="17556" spans="1:1">
      <c r="A17556" s="74" t="s">
        <v>1061</v>
      </c>
    </row>
    <row r="17557" spans="1:1">
      <c r="A17557" s="74" t="s">
        <v>1061</v>
      </c>
    </row>
    <row r="17558" spans="1:1">
      <c r="A17558" s="149">
        <v>45533</v>
      </c>
    </row>
    <row r="17559" spans="1:1">
      <c r="A17559" s="149">
        <v>45533</v>
      </c>
    </row>
    <row r="17560" spans="1:1">
      <c r="A17560" s="74" t="s">
        <v>2895</v>
      </c>
    </row>
    <row r="17561" spans="1:1">
      <c r="A17561" s="74"/>
    </row>
    <row r="17562" spans="1:1">
      <c r="A17562" s="74" t="s">
        <v>2724</v>
      </c>
    </row>
    <row r="17563" spans="1:1">
      <c r="A17563" s="74" t="s">
        <v>10068</v>
      </c>
    </row>
    <row r="17564" spans="1:1">
      <c r="A17564" s="74" t="s">
        <v>10069</v>
      </c>
    </row>
    <row r="17565" spans="1:1">
      <c r="A17565" s="74" t="s">
        <v>10070</v>
      </c>
    </row>
    <row r="17566" spans="1:1">
      <c r="A17566" s="149">
        <v>45533</v>
      </c>
    </row>
    <row r="17567" spans="1:1">
      <c r="A17567" s="149">
        <v>45533</v>
      </c>
    </row>
    <row r="17568" spans="1:1">
      <c r="A17568" s="74" t="s">
        <v>3294</v>
      </c>
    </row>
    <row r="17569" spans="1:1">
      <c r="A17569" s="74"/>
    </row>
    <row r="17570" spans="1:1">
      <c r="A17570" s="74" t="s">
        <v>2724</v>
      </c>
    </row>
    <row r="17571" spans="1:1">
      <c r="A17571" s="74" t="s">
        <v>10071</v>
      </c>
    </row>
    <row r="17572" spans="1:1">
      <c r="A17572" s="74" t="s">
        <v>10072</v>
      </c>
    </row>
    <row r="17573" spans="1:1">
      <c r="A17573" s="74" t="s">
        <v>10073</v>
      </c>
    </row>
    <row r="17574" spans="1:1">
      <c r="A17574" s="149">
        <v>45533</v>
      </c>
    </row>
    <row r="17575" spans="1:1">
      <c r="A17575" s="149">
        <v>45533</v>
      </c>
    </row>
    <row r="17576" spans="1:1">
      <c r="A17576" s="74" t="s">
        <v>10074</v>
      </c>
    </row>
    <row r="17577" spans="1:1">
      <c r="A17577" s="74"/>
    </row>
    <row r="17578" spans="1:1">
      <c r="A17578" s="74" t="s">
        <v>2724</v>
      </c>
    </row>
    <row r="17579" spans="1:1">
      <c r="A17579" s="74" t="s">
        <v>10075</v>
      </c>
    </row>
    <row r="17580" spans="1:1">
      <c r="A17580" s="74" t="s">
        <v>10076</v>
      </c>
    </row>
    <row r="17581" spans="1:1">
      <c r="A17581" s="74" t="s">
        <v>10077</v>
      </c>
    </row>
    <row r="17582" spans="1:1">
      <c r="A17582" s="149">
        <v>45533</v>
      </c>
    </row>
    <row r="17583" spans="1:1">
      <c r="A17583" s="149">
        <v>45533</v>
      </c>
    </row>
    <row r="17584" spans="1:1">
      <c r="A17584" s="74" t="s">
        <v>10078</v>
      </c>
    </row>
    <row r="17585" spans="1:1">
      <c r="A17585" s="74"/>
    </row>
    <row r="17586" spans="1:1">
      <c r="A17586" s="74" t="s">
        <v>2724</v>
      </c>
    </row>
    <row r="17587" spans="1:1">
      <c r="A17587" s="74" t="s">
        <v>10079</v>
      </c>
    </row>
    <row r="17588" spans="1:1">
      <c r="A17588" s="74" t="s">
        <v>10080</v>
      </c>
    </row>
    <row r="17589" spans="1:1">
      <c r="A17589" s="74" t="s">
        <v>10081</v>
      </c>
    </row>
    <row r="17590" spans="1:1">
      <c r="A17590" s="149">
        <v>45533</v>
      </c>
    </row>
    <row r="17591" spans="1:1">
      <c r="A17591" s="149">
        <v>45533</v>
      </c>
    </row>
    <row r="17592" spans="1:1">
      <c r="A17592" s="74" t="s">
        <v>10082</v>
      </c>
    </row>
    <row r="17593" spans="1:1">
      <c r="A17593" s="74"/>
    </row>
    <row r="17594" spans="1:1">
      <c r="A17594" s="74" t="s">
        <v>2724</v>
      </c>
    </row>
    <row r="17595" spans="1:1">
      <c r="A17595" s="74" t="s">
        <v>10083</v>
      </c>
    </row>
    <row r="17596" spans="1:1">
      <c r="A17596" s="74" t="s">
        <v>10084</v>
      </c>
    </row>
    <row r="17597" spans="1:1">
      <c r="A17597" s="74" t="s">
        <v>10084</v>
      </c>
    </row>
    <row r="17598" spans="1:1">
      <c r="A17598" s="149">
        <v>45533</v>
      </c>
    </row>
    <row r="17599" spans="1:1">
      <c r="A17599" s="149">
        <v>45533</v>
      </c>
    </row>
    <row r="17600" spans="1:1">
      <c r="A17600" s="74" t="s">
        <v>2719</v>
      </c>
    </row>
    <row r="17601" spans="1:1">
      <c r="A17601" s="74"/>
    </row>
    <row r="17602" spans="1:1">
      <c r="A17602" s="74" t="s">
        <v>2724</v>
      </c>
    </row>
    <row r="17603" spans="1:1">
      <c r="A17603" s="74" t="s">
        <v>10085</v>
      </c>
    </row>
    <row r="17604" spans="1:1">
      <c r="A17604" s="74" t="s">
        <v>10086</v>
      </c>
    </row>
    <row r="17605" spans="1:1">
      <c r="A17605" s="74" t="s">
        <v>7984</v>
      </c>
    </row>
    <row r="17606" spans="1:1">
      <c r="A17606" s="149">
        <v>45533</v>
      </c>
    </row>
    <row r="17607" spans="1:1">
      <c r="A17607" s="149">
        <v>45533</v>
      </c>
    </row>
    <row r="17608" spans="1:1">
      <c r="A17608" s="74" t="s">
        <v>2881</v>
      </c>
    </row>
    <row r="17609" spans="1:1">
      <c r="A17609" s="74"/>
    </row>
    <row r="17610" spans="1:1">
      <c r="A17610" s="74" t="s">
        <v>2724</v>
      </c>
    </row>
    <row r="17611" spans="1:1">
      <c r="A17611" s="74" t="s">
        <v>10087</v>
      </c>
    </row>
    <row r="17612" spans="1:1">
      <c r="A17612" s="74" t="s">
        <v>10088</v>
      </c>
    </row>
    <row r="17613" spans="1:1">
      <c r="A17613" s="74" t="s">
        <v>10089</v>
      </c>
    </row>
    <row r="17614" spans="1:1">
      <c r="A17614" s="149">
        <v>45529</v>
      </c>
    </row>
    <row r="17615" spans="1:1">
      <c r="A17615" s="149">
        <v>45529</v>
      </c>
    </row>
    <row r="17616" spans="1:1">
      <c r="A17616" s="74" t="s">
        <v>10090</v>
      </c>
    </row>
    <row r="17617" spans="1:1">
      <c r="A17617" s="74"/>
    </row>
    <row r="17618" spans="1:1">
      <c r="A17618" s="74" t="s">
        <v>2724</v>
      </c>
    </row>
    <row r="17619" spans="1:1">
      <c r="A17619" s="74" t="s">
        <v>10091</v>
      </c>
    </row>
    <row r="17620" spans="1:1">
      <c r="A17620" s="74" t="s">
        <v>10092</v>
      </c>
    </row>
    <row r="17621" spans="1:1">
      <c r="A17621" s="74" t="s">
        <v>10092</v>
      </c>
    </row>
    <row r="17622" spans="1:1">
      <c r="A17622" s="149">
        <v>45527</v>
      </c>
    </row>
    <row r="17623" spans="1:1">
      <c r="A17623" s="149">
        <v>45527</v>
      </c>
    </row>
    <row r="17624" spans="1:1">
      <c r="A17624" s="74" t="s">
        <v>10093</v>
      </c>
    </row>
    <row r="17625" spans="1:1">
      <c r="A17625" s="74"/>
    </row>
    <row r="17626" spans="1:1">
      <c r="A17626" s="74" t="s">
        <v>2724</v>
      </c>
    </row>
    <row r="17627" spans="1:1">
      <c r="A17627" s="74" t="s">
        <v>10094</v>
      </c>
    </row>
    <row r="17628" spans="1:1">
      <c r="A17628" s="74" t="s">
        <v>10095</v>
      </c>
    </row>
    <row r="17629" spans="1:1">
      <c r="A17629" s="74" t="s">
        <v>10096</v>
      </c>
    </row>
    <row r="17630" spans="1:1">
      <c r="A17630" s="149">
        <v>45527</v>
      </c>
    </row>
    <row r="17631" spans="1:1">
      <c r="A17631" s="149">
        <v>45527</v>
      </c>
    </row>
    <row r="17632" spans="1:1">
      <c r="A17632" s="74" t="s">
        <v>10097</v>
      </c>
    </row>
    <row r="17633" spans="1:1">
      <c r="A17633" s="74"/>
    </row>
    <row r="17634" spans="1:1">
      <c r="A17634" s="74" t="s">
        <v>2724</v>
      </c>
    </row>
    <row r="17635" spans="1:1">
      <c r="A17635" s="74" t="s">
        <v>10098</v>
      </c>
    </row>
    <row r="17636" spans="1:1">
      <c r="A17636" s="74" t="s">
        <v>10099</v>
      </c>
    </row>
    <row r="17637" spans="1:1">
      <c r="A17637" s="74" t="s">
        <v>10100</v>
      </c>
    </row>
    <row r="17638" spans="1:1">
      <c r="A17638" s="149">
        <v>45527</v>
      </c>
    </row>
    <row r="17639" spans="1:1">
      <c r="A17639" s="149">
        <v>45527</v>
      </c>
    </row>
    <row r="17640" spans="1:1">
      <c r="A17640" s="74" t="s">
        <v>10101</v>
      </c>
    </row>
    <row r="17641" spans="1:1">
      <c r="A17641" s="74"/>
    </row>
    <row r="17642" spans="1:1">
      <c r="A17642" s="74" t="s">
        <v>2724</v>
      </c>
    </row>
    <row r="17643" spans="1:1">
      <c r="A17643" s="74" t="s">
        <v>10102</v>
      </c>
    </row>
    <row r="17644" spans="1:1">
      <c r="A17644" s="74" t="s">
        <v>10103</v>
      </c>
    </row>
    <row r="17645" spans="1:1">
      <c r="A17645" s="74" t="s">
        <v>10103</v>
      </c>
    </row>
    <row r="17646" spans="1:1">
      <c r="A17646" s="149">
        <v>45526</v>
      </c>
    </row>
    <row r="17647" spans="1:1">
      <c r="A17647" s="149">
        <v>45526</v>
      </c>
    </row>
    <row r="17648" spans="1:1">
      <c r="A17648" s="74" t="s">
        <v>3029</v>
      </c>
    </row>
    <row r="17649" spans="1:1">
      <c r="A17649" s="74"/>
    </row>
    <row r="17650" spans="1:1">
      <c r="A17650" s="74" t="s">
        <v>2724</v>
      </c>
    </row>
    <row r="17651" spans="1:1">
      <c r="A17651" s="74" t="s">
        <v>10104</v>
      </c>
    </row>
    <row r="17652" spans="1:1">
      <c r="A17652" s="74" t="s">
        <v>10105</v>
      </c>
    </row>
    <row r="17653" spans="1:1">
      <c r="A17653" s="74" t="s">
        <v>10105</v>
      </c>
    </row>
    <row r="17654" spans="1:1">
      <c r="A17654" s="149">
        <v>45526</v>
      </c>
    </row>
    <row r="17655" spans="1:1">
      <c r="A17655" s="149">
        <v>45526</v>
      </c>
    </row>
    <row r="17656" spans="1:1">
      <c r="A17656" s="74" t="s">
        <v>10106</v>
      </c>
    </row>
    <row r="17657" spans="1:1">
      <c r="A17657" s="74"/>
    </row>
    <row r="17658" spans="1:1">
      <c r="A17658" s="74" t="s">
        <v>2724</v>
      </c>
    </row>
    <row r="17659" spans="1:1">
      <c r="A17659" s="74" t="s">
        <v>10107</v>
      </c>
    </row>
    <row r="17660" spans="1:1">
      <c r="A17660" s="74" t="s">
        <v>10108</v>
      </c>
    </row>
    <row r="17661" spans="1:1">
      <c r="A17661" s="74" t="s">
        <v>10109</v>
      </c>
    </row>
    <row r="17662" spans="1:1">
      <c r="A17662" s="149">
        <v>45526</v>
      </c>
    </row>
    <row r="17663" spans="1:1">
      <c r="A17663" s="149">
        <v>45526</v>
      </c>
    </row>
    <row r="17664" spans="1:1">
      <c r="A17664" s="74" t="s">
        <v>10110</v>
      </c>
    </row>
    <row r="17665" spans="1:1">
      <c r="A17665" s="74"/>
    </row>
    <row r="17666" spans="1:1">
      <c r="A17666" s="74" t="s">
        <v>2724</v>
      </c>
    </row>
    <row r="17667" spans="1:1">
      <c r="A17667" s="74" t="s">
        <v>10111</v>
      </c>
    </row>
    <row r="17668" spans="1:1">
      <c r="A17668" s="74" t="s">
        <v>10112</v>
      </c>
    </row>
    <row r="17669" spans="1:1">
      <c r="A17669" s="74" t="s">
        <v>10113</v>
      </c>
    </row>
    <row r="17670" spans="1:1">
      <c r="A17670" s="149">
        <v>45526</v>
      </c>
    </row>
    <row r="17671" spans="1:1">
      <c r="A17671" s="149">
        <v>45526</v>
      </c>
    </row>
    <row r="17672" spans="1:1">
      <c r="A17672" s="74" t="s">
        <v>3125</v>
      </c>
    </row>
    <row r="17673" spans="1:1">
      <c r="A17673" s="74"/>
    </row>
    <row r="17674" spans="1:1">
      <c r="A17674" s="74" t="s">
        <v>2724</v>
      </c>
    </row>
    <row r="17675" spans="1:1">
      <c r="A17675" s="74" t="s">
        <v>10114</v>
      </c>
    </row>
    <row r="17676" spans="1:1">
      <c r="A17676" s="74" t="s">
        <v>10115</v>
      </c>
    </row>
    <row r="17677" spans="1:1">
      <c r="A17677" s="74" t="s">
        <v>10116</v>
      </c>
    </row>
    <row r="17678" spans="1:1">
      <c r="A17678" s="149">
        <v>45526</v>
      </c>
    </row>
    <row r="17679" spans="1:1">
      <c r="A17679" s="149">
        <v>45526</v>
      </c>
    </row>
    <row r="17680" spans="1:1">
      <c r="A17680" s="74" t="s">
        <v>5601</v>
      </c>
    </row>
    <row r="17681" spans="1:1">
      <c r="A17681" s="74"/>
    </row>
    <row r="17682" spans="1:1">
      <c r="A17682" s="74" t="s">
        <v>2724</v>
      </c>
    </row>
    <row r="17683" spans="1:1">
      <c r="A17683" s="74" t="s">
        <v>10117</v>
      </c>
    </row>
    <row r="17684" spans="1:1">
      <c r="A17684" s="74" t="s">
        <v>10118</v>
      </c>
    </row>
    <row r="17685" spans="1:1">
      <c r="A17685" s="74" t="s">
        <v>10119</v>
      </c>
    </row>
    <row r="17686" spans="1:1">
      <c r="A17686" s="149">
        <v>45526</v>
      </c>
    </row>
    <row r="17687" spans="1:1">
      <c r="A17687" s="149">
        <v>45526</v>
      </c>
    </row>
    <row r="17688" spans="1:1">
      <c r="A17688" s="74" t="s">
        <v>7256</v>
      </c>
    </row>
    <row r="17689" spans="1:1">
      <c r="A17689" s="74"/>
    </row>
    <row r="17690" spans="1:1">
      <c r="A17690" s="74" t="s">
        <v>2724</v>
      </c>
    </row>
    <row r="17691" spans="1:1">
      <c r="A17691" s="74" t="s">
        <v>10120</v>
      </c>
    </row>
    <row r="17692" spans="1:1">
      <c r="A17692" s="74" t="s">
        <v>10121</v>
      </c>
    </row>
    <row r="17693" spans="1:1">
      <c r="A17693" s="74" t="s">
        <v>10122</v>
      </c>
    </row>
    <row r="17694" spans="1:1">
      <c r="A17694" s="149">
        <v>45526</v>
      </c>
    </row>
    <row r="17695" spans="1:1">
      <c r="A17695" s="149">
        <v>45526</v>
      </c>
    </row>
    <row r="17696" spans="1:1">
      <c r="A17696" s="74" t="s">
        <v>2881</v>
      </c>
    </row>
    <row r="17697" spans="1:1">
      <c r="A17697" s="74"/>
    </row>
    <row r="17698" spans="1:1">
      <c r="A17698" s="74" t="s">
        <v>2724</v>
      </c>
    </row>
    <row r="17699" spans="1:1">
      <c r="A17699" s="74" t="s">
        <v>10123</v>
      </c>
    </row>
    <row r="17700" spans="1:1">
      <c r="A17700" s="74" t="s">
        <v>10124</v>
      </c>
    </row>
    <row r="17701" spans="1:1">
      <c r="A17701" s="74" t="s">
        <v>10125</v>
      </c>
    </row>
    <row r="17702" spans="1:1">
      <c r="A17702" s="149">
        <v>45526</v>
      </c>
    </row>
    <row r="17703" spans="1:1">
      <c r="A17703" s="149">
        <v>45526</v>
      </c>
    </row>
    <row r="17704" spans="1:1">
      <c r="A17704" s="74" t="s">
        <v>6185</v>
      </c>
    </row>
    <row r="17705" spans="1:1">
      <c r="A17705" s="74"/>
    </row>
    <row r="17706" spans="1:1">
      <c r="A17706" s="74" t="s">
        <v>2724</v>
      </c>
    </row>
    <row r="17707" spans="1:1">
      <c r="A17707" s="74" t="s">
        <v>10126</v>
      </c>
    </row>
    <row r="17708" spans="1:1">
      <c r="A17708" s="74" t="s">
        <v>10127</v>
      </c>
    </row>
    <row r="17709" spans="1:1">
      <c r="A17709" s="74" t="s">
        <v>10127</v>
      </c>
    </row>
    <row r="17710" spans="1:1">
      <c r="A17710" s="149">
        <v>45526</v>
      </c>
    </row>
    <row r="17711" spans="1:1">
      <c r="A17711" s="149">
        <v>45526</v>
      </c>
    </row>
    <row r="17712" spans="1:1">
      <c r="A17712" s="74" t="s">
        <v>10128</v>
      </c>
    </row>
    <row r="17713" spans="1:1">
      <c r="A17713" s="74"/>
    </row>
    <row r="17714" spans="1:1">
      <c r="A17714" s="74" t="s">
        <v>2724</v>
      </c>
    </row>
    <row r="17715" spans="1:1">
      <c r="A17715" s="74" t="s">
        <v>10129</v>
      </c>
    </row>
    <row r="17716" spans="1:1">
      <c r="A17716" s="74" t="s">
        <v>10130</v>
      </c>
    </row>
    <row r="17717" spans="1:1">
      <c r="A17717" s="74" t="s">
        <v>10131</v>
      </c>
    </row>
    <row r="17718" spans="1:1">
      <c r="A17718" s="149">
        <v>45526</v>
      </c>
    </row>
    <row r="17719" spans="1:1">
      <c r="A17719" s="149">
        <v>45526</v>
      </c>
    </row>
    <row r="17720" spans="1:1">
      <c r="A17720" s="74" t="s">
        <v>10132</v>
      </c>
    </row>
    <row r="17721" spans="1:1">
      <c r="A17721" s="74"/>
    </row>
    <row r="17722" spans="1:1">
      <c r="A17722" s="74" t="s">
        <v>2724</v>
      </c>
    </row>
    <row r="17723" spans="1:1">
      <c r="A17723" s="74" t="s">
        <v>10133</v>
      </c>
    </row>
    <row r="17724" spans="1:1">
      <c r="A17724" s="74" t="s">
        <v>10134</v>
      </c>
    </row>
    <row r="17725" spans="1:1">
      <c r="A17725" s="74" t="s">
        <v>10135</v>
      </c>
    </row>
    <row r="17726" spans="1:1">
      <c r="A17726" s="149">
        <v>45526</v>
      </c>
    </row>
    <row r="17727" spans="1:1">
      <c r="A17727" s="149">
        <v>45526</v>
      </c>
    </row>
    <row r="17728" spans="1:1">
      <c r="A17728" s="74" t="s">
        <v>10136</v>
      </c>
    </row>
    <row r="17729" spans="1:1">
      <c r="A17729" s="74"/>
    </row>
    <row r="17730" spans="1:1">
      <c r="A17730" s="74" t="s">
        <v>2724</v>
      </c>
    </row>
    <row r="17731" spans="1:1">
      <c r="A17731" s="74" t="s">
        <v>10137</v>
      </c>
    </row>
    <row r="17732" spans="1:1">
      <c r="A17732" s="74" t="s">
        <v>10138</v>
      </c>
    </row>
    <row r="17733" spans="1:1">
      <c r="A17733" s="74" t="s">
        <v>10139</v>
      </c>
    </row>
    <row r="17734" spans="1:1">
      <c r="A17734" s="149">
        <v>45526</v>
      </c>
    </row>
    <row r="17735" spans="1:1">
      <c r="A17735" s="149">
        <v>45526</v>
      </c>
    </row>
    <row r="17736" spans="1:1">
      <c r="A17736" s="74" t="s">
        <v>2735</v>
      </c>
    </row>
    <row r="17737" spans="1:1">
      <c r="A17737" s="74"/>
    </row>
    <row r="17738" spans="1:1">
      <c r="A17738" s="74" t="s">
        <v>2724</v>
      </c>
    </row>
    <row r="17739" spans="1:1">
      <c r="A17739" s="74" t="s">
        <v>10140</v>
      </c>
    </row>
    <row r="17740" spans="1:1">
      <c r="A17740" s="74" t="s">
        <v>10141</v>
      </c>
    </row>
    <row r="17741" spans="1:1">
      <c r="A17741" s="74" t="s">
        <v>10142</v>
      </c>
    </row>
    <row r="17742" spans="1:1">
      <c r="A17742" s="149">
        <v>45526</v>
      </c>
    </row>
    <row r="17743" spans="1:1">
      <c r="A17743" s="149">
        <v>45526</v>
      </c>
    </row>
    <row r="17744" spans="1:1">
      <c r="A17744" s="74" t="s">
        <v>10143</v>
      </c>
    </row>
    <row r="17745" spans="1:1">
      <c r="A17745" s="74"/>
    </row>
    <row r="17746" spans="1:1">
      <c r="A17746" s="74" t="s">
        <v>2724</v>
      </c>
    </row>
    <row r="17747" spans="1:1">
      <c r="A17747" s="74" t="s">
        <v>10144</v>
      </c>
    </row>
    <row r="17748" spans="1:1">
      <c r="A17748" s="74" t="s">
        <v>10145</v>
      </c>
    </row>
    <row r="17749" spans="1:1">
      <c r="A17749" s="74" t="s">
        <v>10146</v>
      </c>
    </row>
    <row r="17750" spans="1:1">
      <c r="A17750" s="149">
        <v>45526</v>
      </c>
    </row>
    <row r="17751" spans="1:1">
      <c r="A17751" s="149">
        <v>45526</v>
      </c>
    </row>
    <row r="17752" spans="1:1">
      <c r="A17752" s="74" t="s">
        <v>4756</v>
      </c>
    </row>
    <row r="17753" spans="1:1">
      <c r="A17753" s="74"/>
    </row>
    <row r="17754" spans="1:1">
      <c r="A17754" s="74" t="s">
        <v>2724</v>
      </c>
    </row>
    <row r="17755" spans="1:1">
      <c r="A17755" s="74" t="s">
        <v>10147</v>
      </c>
    </row>
    <row r="17756" spans="1:1">
      <c r="A17756" s="74" t="s">
        <v>10148</v>
      </c>
    </row>
    <row r="17757" spans="1:1">
      <c r="A17757" s="74" t="s">
        <v>10149</v>
      </c>
    </row>
    <row r="17758" spans="1:1">
      <c r="A17758" s="149">
        <v>45526</v>
      </c>
    </row>
    <row r="17759" spans="1:1">
      <c r="A17759" s="149">
        <v>45526</v>
      </c>
    </row>
    <row r="17760" spans="1:1">
      <c r="A17760" s="74" t="s">
        <v>10150</v>
      </c>
    </row>
    <row r="17761" spans="1:1">
      <c r="A17761" s="74"/>
    </row>
    <row r="17762" spans="1:1">
      <c r="A17762" s="74" t="s">
        <v>2724</v>
      </c>
    </row>
    <row r="17763" spans="1:1">
      <c r="A17763" s="74" t="s">
        <v>10151</v>
      </c>
    </row>
    <row r="17764" spans="1:1">
      <c r="A17764" s="74" t="s">
        <v>10152</v>
      </c>
    </row>
    <row r="17765" spans="1:1">
      <c r="A17765" s="74" t="s">
        <v>10153</v>
      </c>
    </row>
    <row r="17766" spans="1:1">
      <c r="A17766" s="149">
        <v>45526</v>
      </c>
    </row>
    <row r="17767" spans="1:1">
      <c r="A17767" s="149">
        <v>45526</v>
      </c>
    </row>
    <row r="17768" spans="1:1">
      <c r="A17768" s="74" t="s">
        <v>10154</v>
      </c>
    </row>
    <row r="17769" spans="1:1">
      <c r="A17769" s="74"/>
    </row>
    <row r="17770" spans="1:1">
      <c r="A17770" s="74" t="s">
        <v>2724</v>
      </c>
    </row>
    <row r="17771" spans="1:1">
      <c r="A17771" s="74" t="s">
        <v>10155</v>
      </c>
    </row>
    <row r="17772" spans="1:1">
      <c r="A17772" s="74" t="s">
        <v>10156</v>
      </c>
    </row>
    <row r="17773" spans="1:1">
      <c r="A17773" s="74" t="s">
        <v>10157</v>
      </c>
    </row>
    <row r="17774" spans="1:1">
      <c r="A17774" s="149">
        <v>45525</v>
      </c>
    </row>
    <row r="17775" spans="1:1">
      <c r="A17775" s="149">
        <v>45525</v>
      </c>
    </row>
    <row r="17776" spans="1:1">
      <c r="A17776" s="74" t="s">
        <v>2881</v>
      </c>
    </row>
    <row r="17777" spans="1:1">
      <c r="A17777" s="74"/>
    </row>
    <row r="17778" spans="1:1">
      <c r="A17778" s="74" t="s">
        <v>2724</v>
      </c>
    </row>
    <row r="17779" spans="1:1">
      <c r="A17779" s="74" t="s">
        <v>10158</v>
      </c>
    </row>
    <row r="17780" spans="1:1">
      <c r="A17780" s="74" t="s">
        <v>10159</v>
      </c>
    </row>
    <row r="17781" spans="1:1">
      <c r="A17781" s="74" t="s">
        <v>10160</v>
      </c>
    </row>
    <row r="17782" spans="1:1">
      <c r="A17782" s="149">
        <v>45525</v>
      </c>
    </row>
    <row r="17783" spans="1:1">
      <c r="A17783" s="149">
        <v>45525</v>
      </c>
    </row>
    <row r="17784" spans="1:1">
      <c r="A17784" s="74" t="s">
        <v>10161</v>
      </c>
    </row>
    <row r="17785" spans="1:1">
      <c r="A17785" s="74"/>
    </row>
    <row r="17786" spans="1:1">
      <c r="A17786" s="74" t="s">
        <v>2724</v>
      </c>
    </row>
    <row r="17787" spans="1:1">
      <c r="A17787" s="74" t="s">
        <v>10162</v>
      </c>
    </row>
    <row r="17788" spans="1:1">
      <c r="A17788" s="74" t="s">
        <v>10163</v>
      </c>
    </row>
    <row r="17789" spans="1:1">
      <c r="A17789" s="74" t="s">
        <v>10164</v>
      </c>
    </row>
    <row r="17790" spans="1:1">
      <c r="A17790" s="149">
        <v>45525</v>
      </c>
    </row>
    <row r="17791" spans="1:1">
      <c r="A17791" s="149">
        <v>45525</v>
      </c>
    </row>
    <row r="17792" spans="1:1">
      <c r="A17792" s="74" t="s">
        <v>3175</v>
      </c>
    </row>
    <row r="17793" spans="1:1">
      <c r="A17793" s="74"/>
    </row>
    <row r="17794" spans="1:1">
      <c r="A17794" s="74" t="s">
        <v>2724</v>
      </c>
    </row>
    <row r="17795" spans="1:1">
      <c r="A17795" s="74" t="s">
        <v>10165</v>
      </c>
    </row>
    <row r="17796" spans="1:1">
      <c r="A17796" s="74" t="s">
        <v>10166</v>
      </c>
    </row>
    <row r="17797" spans="1:1">
      <c r="A17797" s="74" t="s">
        <v>10167</v>
      </c>
    </row>
    <row r="17798" spans="1:1">
      <c r="A17798" s="149">
        <v>45525</v>
      </c>
    </row>
    <row r="17799" spans="1:1">
      <c r="A17799" s="149">
        <v>45525</v>
      </c>
    </row>
    <row r="17800" spans="1:1">
      <c r="A17800" s="74" t="s">
        <v>10168</v>
      </c>
    </row>
    <row r="17801" spans="1:1">
      <c r="A17801" s="74"/>
    </row>
    <row r="17802" spans="1:1">
      <c r="A17802" s="74" t="s">
        <v>2724</v>
      </c>
    </row>
    <row r="17803" spans="1:1">
      <c r="A17803" s="74" t="s">
        <v>10169</v>
      </c>
    </row>
    <row r="17804" spans="1:1">
      <c r="A17804" s="74" t="s">
        <v>10170</v>
      </c>
    </row>
    <row r="17805" spans="1:1">
      <c r="A17805" s="74" t="s">
        <v>10171</v>
      </c>
    </row>
    <row r="17806" spans="1:1">
      <c r="A17806" s="149">
        <v>45525</v>
      </c>
    </row>
    <row r="17807" spans="1:1">
      <c r="A17807" s="149">
        <v>45525</v>
      </c>
    </row>
    <row r="17808" spans="1:1">
      <c r="A17808" s="74" t="s">
        <v>4532</v>
      </c>
    </row>
    <row r="17809" spans="1:1">
      <c r="A17809" s="74"/>
    </row>
    <row r="17810" spans="1:1">
      <c r="A17810" s="74" t="s">
        <v>2724</v>
      </c>
    </row>
    <row r="17811" spans="1:1">
      <c r="A17811" s="74" t="s">
        <v>10172</v>
      </c>
    </row>
    <row r="17812" spans="1:1">
      <c r="A17812" s="74" t="s">
        <v>10173</v>
      </c>
    </row>
    <row r="17813" spans="1:1">
      <c r="A17813" s="74" t="s">
        <v>10174</v>
      </c>
    </row>
    <row r="17814" spans="1:1">
      <c r="A17814" s="149">
        <v>45525</v>
      </c>
    </row>
    <row r="17815" spans="1:1">
      <c r="A17815" s="149">
        <v>45525</v>
      </c>
    </row>
    <row r="17816" spans="1:1">
      <c r="A17816" s="74" t="s">
        <v>10175</v>
      </c>
    </row>
    <row r="17817" spans="1:1">
      <c r="A17817" s="74"/>
    </row>
    <row r="17818" spans="1:1">
      <c r="A17818" s="74" t="s">
        <v>2724</v>
      </c>
    </row>
    <row r="17819" spans="1:1">
      <c r="A17819" s="74" t="s">
        <v>10176</v>
      </c>
    </row>
    <row r="17820" spans="1:1">
      <c r="A17820" s="74" t="s">
        <v>10177</v>
      </c>
    </row>
    <row r="17821" spans="1:1">
      <c r="A17821" s="74" t="s">
        <v>10178</v>
      </c>
    </row>
    <row r="17822" spans="1:1">
      <c r="A17822" s="149">
        <v>45525</v>
      </c>
    </row>
    <row r="17823" spans="1:1">
      <c r="A17823" s="149">
        <v>45525</v>
      </c>
    </row>
    <row r="17824" spans="1:1">
      <c r="A17824" s="74" t="s">
        <v>10179</v>
      </c>
    </row>
    <row r="17825" spans="1:1">
      <c r="A17825" s="74"/>
    </row>
    <row r="17826" spans="1:1">
      <c r="A17826" s="74" t="s">
        <v>2724</v>
      </c>
    </row>
    <row r="17827" spans="1:1">
      <c r="A17827" s="74" t="s">
        <v>10180</v>
      </c>
    </row>
    <row r="17828" spans="1:1">
      <c r="A17828" s="74" t="s">
        <v>10181</v>
      </c>
    </row>
    <row r="17829" spans="1:1">
      <c r="A17829" s="74" t="s">
        <v>10182</v>
      </c>
    </row>
    <row r="17830" spans="1:1">
      <c r="A17830" s="149">
        <v>45525</v>
      </c>
    </row>
    <row r="17831" spans="1:1">
      <c r="A17831" s="149">
        <v>45525</v>
      </c>
    </row>
    <row r="17832" spans="1:1">
      <c r="A17832" s="74" t="s">
        <v>3839</v>
      </c>
    </row>
    <row r="17833" spans="1:1">
      <c r="A17833" s="74"/>
    </row>
    <row r="17834" spans="1:1">
      <c r="A17834" s="74" t="s">
        <v>2724</v>
      </c>
    </row>
    <row r="17835" spans="1:1">
      <c r="A17835" s="74" t="s">
        <v>10183</v>
      </c>
    </row>
    <row r="17836" spans="1:1">
      <c r="A17836" s="74" t="s">
        <v>10184</v>
      </c>
    </row>
    <row r="17837" spans="1:1">
      <c r="A17837" s="74" t="s">
        <v>10185</v>
      </c>
    </row>
    <row r="17838" spans="1:1">
      <c r="A17838" s="149">
        <v>45525</v>
      </c>
    </row>
    <row r="17839" spans="1:1">
      <c r="A17839" s="149">
        <v>45525</v>
      </c>
    </row>
    <row r="17840" spans="1:1">
      <c r="A17840" s="74" t="s">
        <v>4077</v>
      </c>
    </row>
    <row r="17841" spans="1:1">
      <c r="A17841" s="74"/>
    </row>
    <row r="17842" spans="1:1">
      <c r="A17842" s="74" t="s">
        <v>2724</v>
      </c>
    </row>
    <row r="17843" spans="1:1">
      <c r="A17843" s="74" t="s">
        <v>10186</v>
      </c>
    </row>
    <row r="17844" spans="1:1">
      <c r="A17844" s="74" t="s">
        <v>10187</v>
      </c>
    </row>
    <row r="17845" spans="1:1">
      <c r="A17845" s="74" t="s">
        <v>10188</v>
      </c>
    </row>
    <row r="17846" spans="1:1">
      <c r="A17846" s="149">
        <v>45525</v>
      </c>
    </row>
    <row r="17847" spans="1:1">
      <c r="A17847" s="149">
        <v>45525</v>
      </c>
    </row>
    <row r="17848" spans="1:1">
      <c r="A17848" s="74" t="s">
        <v>10189</v>
      </c>
    </row>
    <row r="17849" spans="1:1">
      <c r="A17849" s="74"/>
    </row>
    <row r="17850" spans="1:1">
      <c r="A17850" s="74" t="s">
        <v>2724</v>
      </c>
    </row>
    <row r="17851" spans="1:1">
      <c r="A17851" s="74" t="s">
        <v>10190</v>
      </c>
    </row>
    <row r="17852" spans="1:1">
      <c r="A17852" s="74" t="s">
        <v>10191</v>
      </c>
    </row>
    <row r="17853" spans="1:1">
      <c r="A17853" s="74" t="s">
        <v>10192</v>
      </c>
    </row>
    <row r="17854" spans="1:1">
      <c r="A17854" s="149">
        <v>45525</v>
      </c>
    </row>
    <row r="17855" spans="1:1">
      <c r="A17855" s="149">
        <v>45525</v>
      </c>
    </row>
    <row r="17856" spans="1:1">
      <c r="A17856" s="74" t="s">
        <v>3440</v>
      </c>
    </row>
    <row r="17857" spans="1:1">
      <c r="A17857" s="74"/>
    </row>
    <row r="17858" spans="1:1">
      <c r="A17858" s="74" t="s">
        <v>2724</v>
      </c>
    </row>
    <row r="17859" spans="1:1">
      <c r="A17859" s="74" t="s">
        <v>10193</v>
      </c>
    </row>
    <row r="17860" spans="1:1">
      <c r="A17860" s="74" t="s">
        <v>10194</v>
      </c>
    </row>
    <row r="17861" spans="1:1">
      <c r="A17861" s="74" t="s">
        <v>10195</v>
      </c>
    </row>
    <row r="17862" spans="1:1">
      <c r="A17862" s="149">
        <v>45525</v>
      </c>
    </row>
    <row r="17863" spans="1:1">
      <c r="A17863" s="149">
        <v>45525</v>
      </c>
    </row>
    <row r="17864" spans="1:1">
      <c r="A17864" s="74" t="s">
        <v>7018</v>
      </c>
    </row>
    <row r="17865" spans="1:1">
      <c r="A17865" s="74"/>
    </row>
    <row r="17866" spans="1:1">
      <c r="A17866" s="74" t="s">
        <v>2724</v>
      </c>
    </row>
    <row r="17867" spans="1:1">
      <c r="A17867" s="74" t="s">
        <v>10196</v>
      </c>
    </row>
    <row r="17868" spans="1:1">
      <c r="A17868" s="74" t="s">
        <v>10197</v>
      </c>
    </row>
    <row r="17869" spans="1:1">
      <c r="A17869" s="74" t="s">
        <v>10198</v>
      </c>
    </row>
    <row r="17870" spans="1:1">
      <c r="A17870" s="149">
        <v>45525</v>
      </c>
    </row>
    <row r="17871" spans="1:1">
      <c r="A17871" s="149">
        <v>45525</v>
      </c>
    </row>
    <row r="17872" spans="1:1">
      <c r="A17872" s="74" t="s">
        <v>10199</v>
      </c>
    </row>
    <row r="17873" spans="1:1">
      <c r="A17873" s="74"/>
    </row>
    <row r="17874" spans="1:1">
      <c r="A17874" s="74" t="s">
        <v>2724</v>
      </c>
    </row>
    <row r="17875" spans="1:1">
      <c r="A17875" s="74" t="s">
        <v>10200</v>
      </c>
    </row>
    <row r="17876" spans="1:1">
      <c r="A17876" s="74" t="s">
        <v>10201</v>
      </c>
    </row>
    <row r="17877" spans="1:1">
      <c r="A17877" s="74" t="s">
        <v>10202</v>
      </c>
    </row>
    <row r="17878" spans="1:1">
      <c r="A17878" s="149">
        <v>45525</v>
      </c>
    </row>
    <row r="17879" spans="1:1">
      <c r="A17879" s="149">
        <v>45525</v>
      </c>
    </row>
    <row r="17880" spans="1:1">
      <c r="A17880" s="74" t="s">
        <v>10203</v>
      </c>
    </row>
    <row r="17881" spans="1:1">
      <c r="A17881" s="74"/>
    </row>
    <row r="17882" spans="1:1">
      <c r="A17882" s="74" t="s">
        <v>2724</v>
      </c>
    </row>
    <row r="17883" spans="1:1">
      <c r="A17883" s="74" t="s">
        <v>10204</v>
      </c>
    </row>
    <row r="17884" spans="1:1">
      <c r="A17884" s="74" t="s">
        <v>10205</v>
      </c>
    </row>
    <row r="17885" spans="1:1">
      <c r="A17885" s="74" t="s">
        <v>10206</v>
      </c>
    </row>
    <row r="17886" spans="1:1">
      <c r="A17886" s="149">
        <v>45525</v>
      </c>
    </row>
    <row r="17887" spans="1:1">
      <c r="A17887" s="149">
        <v>45525</v>
      </c>
    </row>
    <row r="17888" spans="1:1">
      <c r="A17888" s="74" t="s">
        <v>3029</v>
      </c>
    </row>
    <row r="17889" spans="1:1">
      <c r="A17889" s="74"/>
    </row>
    <row r="17890" spans="1:1">
      <c r="A17890" s="74" t="s">
        <v>2724</v>
      </c>
    </row>
    <row r="17891" spans="1:1">
      <c r="A17891" s="74" t="s">
        <v>10207</v>
      </c>
    </row>
    <row r="17892" spans="1:1">
      <c r="A17892" s="74" t="s">
        <v>10208</v>
      </c>
    </row>
    <row r="17893" spans="1:1">
      <c r="A17893" s="74" t="s">
        <v>10209</v>
      </c>
    </row>
    <row r="17894" spans="1:1">
      <c r="A17894" s="149">
        <v>45525</v>
      </c>
    </row>
    <row r="17895" spans="1:1">
      <c r="A17895" s="149">
        <v>45525</v>
      </c>
    </row>
    <row r="17896" spans="1:1">
      <c r="A17896" s="74" t="s">
        <v>10210</v>
      </c>
    </row>
    <row r="17897" spans="1:1">
      <c r="A17897" s="74"/>
    </row>
    <row r="17898" spans="1:1">
      <c r="A17898" s="74" t="s">
        <v>2724</v>
      </c>
    </row>
    <row r="17899" spans="1:1">
      <c r="A17899" s="74" t="s">
        <v>10211</v>
      </c>
    </row>
    <row r="17900" spans="1:1">
      <c r="A17900" s="74" t="s">
        <v>10212</v>
      </c>
    </row>
    <row r="17901" spans="1:1">
      <c r="A17901" s="74" t="s">
        <v>10213</v>
      </c>
    </row>
    <row r="17902" spans="1:1">
      <c r="A17902" s="149">
        <v>45525</v>
      </c>
    </row>
    <row r="17903" spans="1:1">
      <c r="A17903" s="149">
        <v>45525</v>
      </c>
    </row>
    <row r="17904" spans="1:1">
      <c r="A17904" s="74" t="s">
        <v>10214</v>
      </c>
    </row>
    <row r="17905" spans="1:1">
      <c r="A17905" s="74"/>
    </row>
    <row r="17906" spans="1:1">
      <c r="A17906" s="74" t="s">
        <v>2724</v>
      </c>
    </row>
    <row r="17907" spans="1:1">
      <c r="A17907" s="74" t="s">
        <v>10215</v>
      </c>
    </row>
    <row r="17908" spans="1:1">
      <c r="A17908" s="74" t="s">
        <v>10216</v>
      </c>
    </row>
    <row r="17909" spans="1:1">
      <c r="A17909" s="74" t="s">
        <v>10217</v>
      </c>
    </row>
    <row r="17910" spans="1:1">
      <c r="A17910" s="149">
        <v>45525</v>
      </c>
    </row>
    <row r="17911" spans="1:1">
      <c r="A17911" s="149">
        <v>45525</v>
      </c>
    </row>
    <row r="17912" spans="1:1">
      <c r="A17912" s="74" t="s">
        <v>10218</v>
      </c>
    </row>
    <row r="17913" spans="1:1">
      <c r="A17913" s="74"/>
    </row>
    <row r="17914" spans="1:1">
      <c r="A17914" s="74" t="s">
        <v>2724</v>
      </c>
    </row>
    <row r="17915" spans="1:1">
      <c r="A17915" s="74" t="s">
        <v>10219</v>
      </c>
    </row>
    <row r="17916" spans="1:1">
      <c r="A17916" s="74" t="s">
        <v>10220</v>
      </c>
    </row>
    <row r="17917" spans="1:1">
      <c r="A17917" s="74" t="s">
        <v>10221</v>
      </c>
    </row>
    <row r="17918" spans="1:1">
      <c r="A17918" s="149">
        <v>45525</v>
      </c>
    </row>
    <row r="17919" spans="1:1">
      <c r="A17919" s="149">
        <v>45525</v>
      </c>
    </row>
    <row r="17920" spans="1:1">
      <c r="A17920" s="74" t="s">
        <v>10222</v>
      </c>
    </row>
    <row r="17921" spans="1:1">
      <c r="A17921" s="74"/>
    </row>
    <row r="17922" spans="1:1">
      <c r="A17922" s="74" t="s">
        <v>2724</v>
      </c>
    </row>
    <row r="17923" spans="1:1">
      <c r="A17923" s="74" t="s">
        <v>10223</v>
      </c>
    </row>
    <row r="17924" spans="1:1">
      <c r="A17924" s="74" t="s">
        <v>10224</v>
      </c>
    </row>
    <row r="17925" spans="1:1">
      <c r="A17925" s="74" t="s">
        <v>10225</v>
      </c>
    </row>
    <row r="17926" spans="1:1">
      <c r="A17926" s="149">
        <v>45525</v>
      </c>
    </row>
    <row r="17927" spans="1:1">
      <c r="A17927" s="149">
        <v>45525</v>
      </c>
    </row>
    <row r="17928" spans="1:1">
      <c r="A17928" s="74" t="s">
        <v>2735</v>
      </c>
    </row>
    <row r="17929" spans="1:1">
      <c r="A17929" s="74"/>
    </row>
    <row r="17930" spans="1:1">
      <c r="A17930" s="74" t="s">
        <v>2724</v>
      </c>
    </row>
    <row r="17931" spans="1:1">
      <c r="A17931" s="74" t="s">
        <v>10226</v>
      </c>
    </row>
    <row r="17932" spans="1:1">
      <c r="A17932" s="74" t="s">
        <v>10227</v>
      </c>
    </row>
    <row r="17933" spans="1:1">
      <c r="A17933" s="74" t="s">
        <v>10228</v>
      </c>
    </row>
    <row r="17934" spans="1:1">
      <c r="A17934" s="149">
        <v>45525</v>
      </c>
    </row>
    <row r="17935" spans="1:1">
      <c r="A17935" s="149">
        <v>45525</v>
      </c>
    </row>
    <row r="17936" spans="1:1">
      <c r="A17936" s="74" t="s">
        <v>10229</v>
      </c>
    </row>
    <row r="17937" spans="1:1">
      <c r="A17937" s="74"/>
    </row>
    <row r="17938" spans="1:1">
      <c r="A17938" s="74" t="s">
        <v>2724</v>
      </c>
    </row>
    <row r="17939" spans="1:1">
      <c r="A17939" s="74" t="s">
        <v>10230</v>
      </c>
    </row>
    <row r="17940" spans="1:1">
      <c r="A17940" s="74" t="s">
        <v>10231</v>
      </c>
    </row>
    <row r="17941" spans="1:1">
      <c r="A17941" s="74" t="s">
        <v>10232</v>
      </c>
    </row>
    <row r="17942" spans="1:1">
      <c r="A17942" s="149">
        <v>45525</v>
      </c>
    </row>
    <row r="17943" spans="1:1">
      <c r="A17943" s="149">
        <v>45525</v>
      </c>
    </row>
    <row r="17944" spans="1:1">
      <c r="A17944" s="74" t="s">
        <v>3474</v>
      </c>
    </row>
    <row r="17945" spans="1:1">
      <c r="A17945" s="74"/>
    </row>
    <row r="17946" spans="1:1">
      <c r="A17946" s="74" t="s">
        <v>2724</v>
      </c>
    </row>
    <row r="17947" spans="1:1">
      <c r="A17947" s="74" t="s">
        <v>10233</v>
      </c>
    </row>
    <row r="17948" spans="1:1">
      <c r="A17948" s="74" t="s">
        <v>10234</v>
      </c>
    </row>
    <row r="17949" spans="1:1">
      <c r="A17949" s="74" t="s">
        <v>10235</v>
      </c>
    </row>
    <row r="17950" spans="1:1">
      <c r="A17950" s="149">
        <v>45525</v>
      </c>
    </row>
    <row r="17951" spans="1:1">
      <c r="A17951" s="149">
        <v>45525</v>
      </c>
    </row>
    <row r="17952" spans="1:1">
      <c r="A17952" s="74" t="s">
        <v>3836</v>
      </c>
    </row>
    <row r="17953" spans="1:1">
      <c r="A17953" s="74"/>
    </row>
    <row r="17954" spans="1:1">
      <c r="A17954" s="74" t="s">
        <v>2724</v>
      </c>
    </row>
    <row r="17955" spans="1:1">
      <c r="A17955" s="74" t="s">
        <v>10236</v>
      </c>
    </row>
    <row r="17956" spans="1:1">
      <c r="A17956" s="74" t="s">
        <v>10237</v>
      </c>
    </row>
    <row r="17957" spans="1:1">
      <c r="A17957" s="74" t="s">
        <v>10238</v>
      </c>
    </row>
    <row r="17958" spans="1:1">
      <c r="A17958" s="149">
        <v>45525</v>
      </c>
    </row>
    <row r="17959" spans="1:1">
      <c r="A17959" s="149">
        <v>45525</v>
      </c>
    </row>
    <row r="17960" spans="1:1">
      <c r="A17960" s="74" t="s">
        <v>10239</v>
      </c>
    </row>
    <row r="17961" spans="1:1">
      <c r="A17961" s="74"/>
    </row>
    <row r="17962" spans="1:1">
      <c r="A17962" s="74" t="s">
        <v>2724</v>
      </c>
    </row>
    <row r="17963" spans="1:1">
      <c r="A17963" s="74" t="s">
        <v>10240</v>
      </c>
    </row>
    <row r="17964" spans="1:1">
      <c r="A17964" s="74" t="s">
        <v>10241</v>
      </c>
    </row>
    <row r="17965" spans="1:1">
      <c r="A17965" s="74" t="s">
        <v>10242</v>
      </c>
    </row>
    <row r="17966" spans="1:1">
      <c r="A17966" s="149">
        <v>45525</v>
      </c>
    </row>
    <row r="17967" spans="1:1">
      <c r="A17967" s="149">
        <v>45525</v>
      </c>
    </row>
    <row r="17968" spans="1:1">
      <c r="A17968" s="74" t="s">
        <v>10243</v>
      </c>
    </row>
    <row r="17969" spans="1:1">
      <c r="A17969" s="74"/>
    </row>
    <row r="17970" spans="1:1">
      <c r="A17970" s="74" t="s">
        <v>2724</v>
      </c>
    </row>
    <row r="17971" spans="1:1">
      <c r="A17971" s="74" t="s">
        <v>10244</v>
      </c>
    </row>
    <row r="17972" spans="1:1">
      <c r="A17972" s="74" t="s">
        <v>10245</v>
      </c>
    </row>
    <row r="17973" spans="1:1">
      <c r="A17973" s="74" t="s">
        <v>10246</v>
      </c>
    </row>
    <row r="17974" spans="1:1">
      <c r="A17974" s="149">
        <v>45525</v>
      </c>
    </row>
    <row r="17975" spans="1:1">
      <c r="A17975" s="149">
        <v>45525</v>
      </c>
    </row>
    <row r="17976" spans="1:1">
      <c r="A17976" s="74" t="s">
        <v>10247</v>
      </c>
    </row>
    <row r="17977" spans="1:1">
      <c r="A17977" s="74"/>
    </row>
    <row r="17978" spans="1:1">
      <c r="A17978" s="74" t="s">
        <v>2724</v>
      </c>
    </row>
    <row r="17979" spans="1:1">
      <c r="A17979" s="74" t="s">
        <v>10248</v>
      </c>
    </row>
    <row r="17980" spans="1:1">
      <c r="A17980" s="74" t="s">
        <v>10249</v>
      </c>
    </row>
    <row r="17981" spans="1:1">
      <c r="A17981" s="74" t="s">
        <v>10250</v>
      </c>
    </row>
    <row r="17982" spans="1:1">
      <c r="A17982" s="149">
        <v>45525</v>
      </c>
    </row>
    <row r="17983" spans="1:1">
      <c r="A17983" s="149">
        <v>45525</v>
      </c>
    </row>
    <row r="17984" spans="1:1">
      <c r="A17984" s="74" t="s">
        <v>9743</v>
      </c>
    </row>
    <row r="17985" spans="1:1">
      <c r="A17985" s="74"/>
    </row>
    <row r="17986" spans="1:1">
      <c r="A17986" s="74" t="s">
        <v>2724</v>
      </c>
    </row>
    <row r="17987" spans="1:1">
      <c r="A17987" s="74" t="s">
        <v>10251</v>
      </c>
    </row>
    <row r="17988" spans="1:1">
      <c r="A17988" s="74" t="s">
        <v>10252</v>
      </c>
    </row>
    <row r="17989" spans="1:1">
      <c r="A17989" s="74" t="s">
        <v>10253</v>
      </c>
    </row>
    <row r="17990" spans="1:1">
      <c r="A17990" s="149">
        <v>45525</v>
      </c>
    </row>
    <row r="17991" spans="1:1">
      <c r="A17991" s="149">
        <v>45525</v>
      </c>
    </row>
    <row r="17992" spans="1:1">
      <c r="A17992" s="74" t="s">
        <v>2932</v>
      </c>
    </row>
    <row r="17993" spans="1:1">
      <c r="A17993" s="74"/>
    </row>
    <row r="17994" spans="1:1">
      <c r="A17994" s="74" t="s">
        <v>2724</v>
      </c>
    </row>
    <row r="17995" spans="1:1">
      <c r="A17995" s="74" t="s">
        <v>10254</v>
      </c>
    </row>
    <row r="17996" spans="1:1">
      <c r="A17996" s="74" t="s">
        <v>10255</v>
      </c>
    </row>
    <row r="17997" spans="1:1">
      <c r="A17997" s="74" t="s">
        <v>10256</v>
      </c>
    </row>
    <row r="17998" spans="1:1">
      <c r="A17998" s="149">
        <v>45525</v>
      </c>
    </row>
    <row r="17999" spans="1:1">
      <c r="A17999" s="149">
        <v>45525</v>
      </c>
    </row>
    <row r="18000" spans="1:1">
      <c r="A18000" s="74" t="s">
        <v>10257</v>
      </c>
    </row>
    <row r="18001" spans="1:1">
      <c r="A18001" s="74"/>
    </row>
    <row r="18002" spans="1:1">
      <c r="A18002" s="74" t="s">
        <v>2724</v>
      </c>
    </row>
    <row r="18003" spans="1:1">
      <c r="A18003" s="74" t="s">
        <v>10258</v>
      </c>
    </row>
    <row r="18004" spans="1:1">
      <c r="A18004" s="74" t="s">
        <v>10259</v>
      </c>
    </row>
    <row r="18005" spans="1:1">
      <c r="A18005" s="74" t="s">
        <v>10260</v>
      </c>
    </row>
    <row r="18006" spans="1:1">
      <c r="A18006" s="149">
        <v>45525</v>
      </c>
    </row>
    <row r="18007" spans="1:1">
      <c r="A18007" s="149">
        <v>45525</v>
      </c>
    </row>
    <row r="18008" spans="1:1">
      <c r="A18008" s="74" t="s">
        <v>6039</v>
      </c>
    </row>
    <row r="18009" spans="1:1">
      <c r="A18009" s="74"/>
    </row>
    <row r="18010" spans="1:1">
      <c r="A18010" s="74" t="s">
        <v>2724</v>
      </c>
    </row>
    <row r="18011" spans="1:1">
      <c r="A18011" s="74" t="s">
        <v>10261</v>
      </c>
    </row>
    <row r="18012" spans="1:1">
      <c r="A18012" s="74" t="s">
        <v>10262</v>
      </c>
    </row>
    <row r="18013" spans="1:1">
      <c r="A18013" s="74" t="s">
        <v>10263</v>
      </c>
    </row>
    <row r="18014" spans="1:1">
      <c r="A18014" s="149">
        <v>45525</v>
      </c>
    </row>
    <row r="18015" spans="1:1">
      <c r="A18015" s="149">
        <v>45525</v>
      </c>
    </row>
    <row r="18016" spans="1:1">
      <c r="A18016" s="74" t="s">
        <v>3235</v>
      </c>
    </row>
    <row r="18017" spans="1:1">
      <c r="A18017" s="74"/>
    </row>
    <row r="18018" spans="1:1">
      <c r="A18018" s="74" t="s">
        <v>2724</v>
      </c>
    </row>
    <row r="18019" spans="1:1">
      <c r="A18019" s="74" t="s">
        <v>10264</v>
      </c>
    </row>
    <row r="18020" spans="1:1">
      <c r="A18020" s="74" t="s">
        <v>10265</v>
      </c>
    </row>
    <row r="18021" spans="1:1">
      <c r="A18021" s="74" t="s">
        <v>10266</v>
      </c>
    </row>
    <row r="18022" spans="1:1">
      <c r="A18022" s="149">
        <v>45525</v>
      </c>
    </row>
    <row r="18023" spans="1:1">
      <c r="A18023" s="149">
        <v>45525</v>
      </c>
    </row>
    <row r="18024" spans="1:1">
      <c r="A18024" s="74" t="s">
        <v>9770</v>
      </c>
    </row>
    <row r="18025" spans="1:1">
      <c r="A18025" s="74"/>
    </row>
    <row r="18026" spans="1:1">
      <c r="A18026" s="74" t="s">
        <v>2724</v>
      </c>
    </row>
    <row r="18027" spans="1:1">
      <c r="A18027" s="74" t="s">
        <v>10267</v>
      </c>
    </row>
    <row r="18028" spans="1:1">
      <c r="A18028" s="74" t="s">
        <v>10268</v>
      </c>
    </row>
    <row r="18029" spans="1:1">
      <c r="A18029" s="74" t="s">
        <v>10269</v>
      </c>
    </row>
    <row r="18030" spans="1:1">
      <c r="A18030" s="149">
        <v>45525</v>
      </c>
    </row>
    <row r="18031" spans="1:1">
      <c r="A18031" s="149">
        <v>45525</v>
      </c>
    </row>
    <row r="18032" spans="1:1">
      <c r="A18032" s="74" t="s">
        <v>10270</v>
      </c>
    </row>
    <row r="18033" spans="1:1">
      <c r="A18033" s="74"/>
    </row>
    <row r="18034" spans="1:1">
      <c r="A18034" s="74" t="s">
        <v>2724</v>
      </c>
    </row>
    <row r="18035" spans="1:1">
      <c r="A18035" s="74" t="s">
        <v>10271</v>
      </c>
    </row>
    <row r="18036" spans="1:1">
      <c r="A18036" s="74" t="s">
        <v>10272</v>
      </c>
    </row>
    <row r="18037" spans="1:1">
      <c r="A18037" s="74" t="s">
        <v>10273</v>
      </c>
    </row>
    <row r="18038" spans="1:1">
      <c r="A18038" s="149">
        <v>45524</v>
      </c>
    </row>
    <row r="18039" spans="1:1">
      <c r="A18039" s="149">
        <v>45524</v>
      </c>
    </row>
    <row r="18040" spans="1:1">
      <c r="A18040" s="74" t="s">
        <v>3411</v>
      </c>
    </row>
    <row r="18041" spans="1:1">
      <c r="A18041" s="74"/>
    </row>
    <row r="18042" spans="1:1">
      <c r="A18042" s="74" t="s">
        <v>2724</v>
      </c>
    </row>
    <row r="18043" spans="1:1">
      <c r="A18043" s="74" t="s">
        <v>10274</v>
      </c>
    </row>
    <row r="18044" spans="1:1">
      <c r="A18044" s="74" t="s">
        <v>10275</v>
      </c>
    </row>
    <row r="18045" spans="1:1">
      <c r="A18045" s="74" t="s">
        <v>10276</v>
      </c>
    </row>
    <row r="18046" spans="1:1">
      <c r="A18046" s="149">
        <v>45524</v>
      </c>
    </row>
    <row r="18047" spans="1:1">
      <c r="A18047" s="149">
        <v>45524</v>
      </c>
    </row>
    <row r="18048" spans="1:1">
      <c r="A18048" s="74" t="s">
        <v>3328</v>
      </c>
    </row>
    <row r="18049" spans="1:1">
      <c r="A18049" s="74"/>
    </row>
    <row r="18050" spans="1:1">
      <c r="A18050" s="74" t="s">
        <v>2724</v>
      </c>
    </row>
    <row r="18051" spans="1:1">
      <c r="A18051" s="74" t="s">
        <v>10277</v>
      </c>
    </row>
    <row r="18052" spans="1:1">
      <c r="A18052" s="74" t="s">
        <v>10278</v>
      </c>
    </row>
    <row r="18053" spans="1:1">
      <c r="A18053" s="74" t="s">
        <v>10279</v>
      </c>
    </row>
    <row r="18054" spans="1:1">
      <c r="A18054" s="149">
        <v>45524</v>
      </c>
    </row>
    <row r="18055" spans="1:1">
      <c r="A18055" s="149">
        <v>45524</v>
      </c>
    </row>
    <row r="18056" spans="1:1">
      <c r="A18056" s="74" t="s">
        <v>4368</v>
      </c>
    </row>
    <row r="18057" spans="1:1">
      <c r="A18057" s="74"/>
    </row>
    <row r="18058" spans="1:1">
      <c r="A18058" s="74" t="s">
        <v>2724</v>
      </c>
    </row>
    <row r="18059" spans="1:1">
      <c r="A18059" s="74" t="s">
        <v>10280</v>
      </c>
    </row>
    <row r="18060" spans="1:1">
      <c r="A18060" s="74" t="s">
        <v>10281</v>
      </c>
    </row>
    <row r="18061" spans="1:1">
      <c r="A18061" s="74" t="s">
        <v>10281</v>
      </c>
    </row>
    <row r="18062" spans="1:1">
      <c r="A18062" s="149">
        <v>45524</v>
      </c>
    </row>
    <row r="18063" spans="1:1">
      <c r="A18063" s="149">
        <v>45524</v>
      </c>
    </row>
    <row r="18064" spans="1:1">
      <c r="A18064" s="74" t="s">
        <v>2982</v>
      </c>
    </row>
    <row r="18065" spans="1:1">
      <c r="A18065" s="74"/>
    </row>
    <row r="18066" spans="1:1">
      <c r="A18066" s="74" t="s">
        <v>2724</v>
      </c>
    </row>
    <row r="18067" spans="1:1">
      <c r="A18067" s="74" t="s">
        <v>10282</v>
      </c>
    </row>
    <row r="18068" spans="1:1">
      <c r="A18068" s="74" t="s">
        <v>10283</v>
      </c>
    </row>
    <row r="18069" spans="1:1">
      <c r="A18069" s="74" t="s">
        <v>10284</v>
      </c>
    </row>
    <row r="18070" spans="1:1">
      <c r="A18070" s="149">
        <v>45524</v>
      </c>
    </row>
    <row r="18071" spans="1:1">
      <c r="A18071" s="149">
        <v>45524</v>
      </c>
    </row>
    <row r="18072" spans="1:1">
      <c r="A18072" s="74" t="s">
        <v>10285</v>
      </c>
    </row>
    <row r="18073" spans="1:1">
      <c r="A18073" s="74"/>
    </row>
    <row r="18074" spans="1:1">
      <c r="A18074" s="74" t="s">
        <v>2724</v>
      </c>
    </row>
    <row r="18075" spans="1:1">
      <c r="A18075" s="74" t="s">
        <v>10286</v>
      </c>
    </row>
    <row r="18076" spans="1:1">
      <c r="A18076" s="74" t="s">
        <v>10287</v>
      </c>
    </row>
    <row r="18077" spans="1:1">
      <c r="A18077" s="74" t="s">
        <v>10288</v>
      </c>
    </row>
    <row r="18078" spans="1:1">
      <c r="A18078" s="149">
        <v>45524</v>
      </c>
    </row>
    <row r="18079" spans="1:1">
      <c r="A18079" s="149">
        <v>45524</v>
      </c>
    </row>
    <row r="18080" spans="1:1">
      <c r="A18080" s="74" t="s">
        <v>3114</v>
      </c>
    </row>
    <row r="18081" spans="1:1">
      <c r="A18081" s="74"/>
    </row>
    <row r="18082" spans="1:1">
      <c r="A18082" s="74" t="s">
        <v>2724</v>
      </c>
    </row>
    <row r="18083" spans="1:1">
      <c r="A18083" s="74" t="s">
        <v>10289</v>
      </c>
    </row>
    <row r="18084" spans="1:1">
      <c r="A18084" s="74" t="s">
        <v>10290</v>
      </c>
    </row>
    <row r="18085" spans="1:1">
      <c r="A18085" s="74" t="s">
        <v>10290</v>
      </c>
    </row>
    <row r="18086" spans="1:1">
      <c r="A18086" s="149">
        <v>45524</v>
      </c>
    </row>
    <row r="18087" spans="1:1">
      <c r="A18087" s="149">
        <v>45524</v>
      </c>
    </row>
    <row r="18088" spans="1:1">
      <c r="A18088" s="74" t="s">
        <v>10291</v>
      </c>
    </row>
    <row r="18089" spans="1:1">
      <c r="A18089" s="74"/>
    </row>
    <row r="18090" spans="1:1">
      <c r="A18090" s="74" t="s">
        <v>2724</v>
      </c>
    </row>
    <row r="18091" spans="1:1">
      <c r="A18091" s="74" t="s">
        <v>10292</v>
      </c>
    </row>
    <row r="18092" spans="1:1">
      <c r="A18092" s="74" t="s">
        <v>10293</v>
      </c>
    </row>
    <row r="18093" spans="1:1">
      <c r="A18093" s="74" t="s">
        <v>10294</v>
      </c>
    </row>
    <row r="18094" spans="1:1">
      <c r="A18094" s="149">
        <v>45524</v>
      </c>
    </row>
    <row r="18095" spans="1:1">
      <c r="A18095" s="149">
        <v>45524</v>
      </c>
    </row>
    <row r="18096" spans="1:1">
      <c r="A18096" s="74" t="s">
        <v>4669</v>
      </c>
    </row>
    <row r="18097" spans="1:1">
      <c r="A18097" s="74"/>
    </row>
    <row r="18098" spans="1:1">
      <c r="A18098" s="74" t="s">
        <v>2724</v>
      </c>
    </row>
    <row r="18099" spans="1:1">
      <c r="A18099" s="74" t="s">
        <v>10295</v>
      </c>
    </row>
    <row r="18100" spans="1:1">
      <c r="A18100" s="74" t="s">
        <v>10296</v>
      </c>
    </row>
    <row r="18101" spans="1:1">
      <c r="A18101" s="74" t="s">
        <v>10296</v>
      </c>
    </row>
    <row r="18102" spans="1:1">
      <c r="A18102" s="149">
        <v>45524</v>
      </c>
    </row>
    <row r="18103" spans="1:1">
      <c r="A18103" s="149">
        <v>45524</v>
      </c>
    </row>
    <row r="18104" spans="1:1">
      <c r="A18104" s="74" t="s">
        <v>10297</v>
      </c>
    </row>
    <row r="18105" spans="1:1">
      <c r="A18105" s="74"/>
    </row>
    <row r="18106" spans="1:1">
      <c r="A18106" s="74" t="s">
        <v>2724</v>
      </c>
    </row>
    <row r="18107" spans="1:1">
      <c r="A18107" s="74" t="s">
        <v>10298</v>
      </c>
    </row>
    <row r="18108" spans="1:1">
      <c r="A18108" s="74" t="s">
        <v>10299</v>
      </c>
    </row>
    <row r="18109" spans="1:1">
      <c r="A18109" s="74" t="s">
        <v>10299</v>
      </c>
    </row>
    <row r="18110" spans="1:1">
      <c r="A18110" s="149">
        <v>45524</v>
      </c>
    </row>
    <row r="18111" spans="1:1">
      <c r="A18111" s="149">
        <v>45524</v>
      </c>
    </row>
    <row r="18112" spans="1:1">
      <c r="A18112" s="74" t="s">
        <v>5179</v>
      </c>
    </row>
    <row r="18113" spans="1:1">
      <c r="A18113" s="74"/>
    </row>
    <row r="18114" spans="1:1">
      <c r="A18114" s="74" t="s">
        <v>2724</v>
      </c>
    </row>
    <row r="18115" spans="1:1">
      <c r="A18115" s="74" t="s">
        <v>10300</v>
      </c>
    </row>
    <row r="18116" spans="1:1">
      <c r="A18116" s="74" t="s">
        <v>10301</v>
      </c>
    </row>
    <row r="18117" spans="1:1">
      <c r="A18117" s="74" t="s">
        <v>10302</v>
      </c>
    </row>
    <row r="18118" spans="1:1">
      <c r="A18118" s="149">
        <v>45524</v>
      </c>
    </row>
    <row r="18119" spans="1:1">
      <c r="A18119" s="149">
        <v>45524</v>
      </c>
    </row>
    <row r="18120" spans="1:1">
      <c r="A18120" s="74" t="s">
        <v>3004</v>
      </c>
    </row>
    <row r="18121" spans="1:1">
      <c r="A18121" s="74"/>
    </row>
    <row r="18122" spans="1:1">
      <c r="A18122" s="74" t="s">
        <v>2724</v>
      </c>
    </row>
    <row r="18123" spans="1:1">
      <c r="A18123" s="74" t="s">
        <v>10303</v>
      </c>
    </row>
    <row r="18124" spans="1:1">
      <c r="A18124" s="74" t="s">
        <v>10304</v>
      </c>
    </row>
    <row r="18125" spans="1:1">
      <c r="A18125" s="74" t="s">
        <v>10305</v>
      </c>
    </row>
    <row r="18126" spans="1:1">
      <c r="A18126" s="149">
        <v>45524</v>
      </c>
    </row>
    <row r="18127" spans="1:1">
      <c r="A18127" s="149">
        <v>45524</v>
      </c>
    </row>
    <row r="18128" spans="1:1">
      <c r="A18128" s="74" t="s">
        <v>10306</v>
      </c>
    </row>
    <row r="18129" spans="1:1">
      <c r="A18129" s="74"/>
    </row>
    <row r="18130" spans="1:1">
      <c r="A18130" s="74" t="s">
        <v>2724</v>
      </c>
    </row>
    <row r="18131" spans="1:1">
      <c r="A18131" s="74" t="s">
        <v>10307</v>
      </c>
    </row>
    <row r="18132" spans="1:1">
      <c r="A18132" s="74" t="s">
        <v>10308</v>
      </c>
    </row>
    <row r="18133" spans="1:1">
      <c r="A18133" s="74" t="s">
        <v>10309</v>
      </c>
    </row>
    <row r="18134" spans="1:1">
      <c r="A18134" s="149">
        <v>45524</v>
      </c>
    </row>
    <row r="18135" spans="1:1">
      <c r="A18135" s="149">
        <v>45524</v>
      </c>
    </row>
    <row r="18136" spans="1:1">
      <c r="A18136" s="74" t="s">
        <v>10310</v>
      </c>
    </row>
    <row r="18137" spans="1:1">
      <c r="A18137" s="74"/>
    </row>
    <row r="18138" spans="1:1">
      <c r="A18138" s="74" t="s">
        <v>2724</v>
      </c>
    </row>
    <row r="18139" spans="1:1">
      <c r="A18139" s="74" t="s">
        <v>10311</v>
      </c>
    </row>
    <row r="18140" spans="1:1">
      <c r="A18140" s="74" t="s">
        <v>10312</v>
      </c>
    </row>
    <row r="18141" spans="1:1">
      <c r="A18141" s="74" t="s">
        <v>10313</v>
      </c>
    </row>
    <row r="18142" spans="1:1">
      <c r="A18142" s="149">
        <v>45524</v>
      </c>
    </row>
    <row r="18143" spans="1:1">
      <c r="A18143" s="149">
        <v>45524</v>
      </c>
    </row>
    <row r="18144" spans="1:1">
      <c r="A18144" s="74" t="s">
        <v>10314</v>
      </c>
    </row>
    <row r="18145" spans="1:1">
      <c r="A18145" s="74"/>
    </row>
    <row r="18146" spans="1:1">
      <c r="A18146" s="74" t="s">
        <v>2724</v>
      </c>
    </row>
    <row r="18147" spans="1:1">
      <c r="A18147" s="74" t="s">
        <v>10315</v>
      </c>
    </row>
    <row r="18148" spans="1:1">
      <c r="A18148" s="74" t="s">
        <v>10316</v>
      </c>
    </row>
    <row r="18149" spans="1:1">
      <c r="A18149" s="74" t="s">
        <v>10317</v>
      </c>
    </row>
    <row r="18150" spans="1:1">
      <c r="A18150" s="149">
        <v>45524</v>
      </c>
    </row>
    <row r="18151" spans="1:1">
      <c r="A18151" s="149">
        <v>45524</v>
      </c>
    </row>
    <row r="18152" spans="1:1">
      <c r="A18152" s="74" t="s">
        <v>6787</v>
      </c>
    </row>
    <row r="18153" spans="1:1">
      <c r="A18153" s="74"/>
    </row>
    <row r="18154" spans="1:1">
      <c r="A18154" s="74" t="s">
        <v>2724</v>
      </c>
    </row>
    <row r="18155" spans="1:1">
      <c r="A18155" s="74" t="s">
        <v>10318</v>
      </c>
    </row>
    <row r="18156" spans="1:1">
      <c r="A18156" s="74" t="s">
        <v>10319</v>
      </c>
    </row>
    <row r="18157" spans="1:1">
      <c r="A18157" s="74" t="s">
        <v>10320</v>
      </c>
    </row>
    <row r="18158" spans="1:1">
      <c r="A18158" s="149">
        <v>45524</v>
      </c>
    </row>
    <row r="18159" spans="1:1">
      <c r="A18159" s="149">
        <v>45524</v>
      </c>
    </row>
    <row r="18160" spans="1:1">
      <c r="A18160" s="74" t="s">
        <v>3363</v>
      </c>
    </row>
    <row r="18161" spans="1:1">
      <c r="A18161" s="74"/>
    </row>
    <row r="18162" spans="1:1">
      <c r="A18162" s="74" t="s">
        <v>2724</v>
      </c>
    </row>
    <row r="18163" spans="1:1">
      <c r="A18163" s="74" t="s">
        <v>10321</v>
      </c>
    </row>
    <row r="18164" spans="1:1">
      <c r="A18164" s="74" t="s">
        <v>10322</v>
      </c>
    </row>
    <row r="18165" spans="1:1">
      <c r="A18165" s="74" t="s">
        <v>10323</v>
      </c>
    </row>
    <row r="18166" spans="1:1">
      <c r="A18166" s="149">
        <v>45524</v>
      </c>
    </row>
    <row r="18167" spans="1:1">
      <c r="A18167" s="149">
        <v>45524</v>
      </c>
    </row>
    <row r="18168" spans="1:1">
      <c r="A18168" s="74" t="s">
        <v>2881</v>
      </c>
    </row>
    <row r="18169" spans="1:1">
      <c r="A18169" s="74"/>
    </row>
    <row r="18170" spans="1:1">
      <c r="A18170" s="74" t="s">
        <v>2724</v>
      </c>
    </row>
    <row r="18171" spans="1:1">
      <c r="A18171" s="74" t="s">
        <v>10324</v>
      </c>
    </row>
    <row r="18172" spans="1:1">
      <c r="A18172" s="74" t="s">
        <v>10325</v>
      </c>
    </row>
    <row r="18173" spans="1:1">
      <c r="A18173" s="74" t="s">
        <v>10326</v>
      </c>
    </row>
    <row r="18174" spans="1:1">
      <c r="A18174" s="149">
        <v>45524</v>
      </c>
    </row>
    <row r="18175" spans="1:1">
      <c r="A18175" s="149">
        <v>45524</v>
      </c>
    </row>
    <row r="18176" spans="1:1">
      <c r="A18176" s="74" t="s">
        <v>4145</v>
      </c>
    </row>
    <row r="18177" spans="1:1">
      <c r="A18177" s="74"/>
    </row>
    <row r="18178" spans="1:1">
      <c r="A18178" s="74" t="s">
        <v>2724</v>
      </c>
    </row>
    <row r="18179" spans="1:1">
      <c r="A18179" s="74" t="s">
        <v>10327</v>
      </c>
    </row>
    <row r="18180" spans="1:1">
      <c r="A18180" s="74" t="s">
        <v>10328</v>
      </c>
    </row>
    <row r="18181" spans="1:1">
      <c r="A18181" s="74" t="s">
        <v>10329</v>
      </c>
    </row>
    <row r="18182" spans="1:1">
      <c r="A18182" s="149">
        <v>45524</v>
      </c>
    </row>
    <row r="18183" spans="1:1">
      <c r="A18183" s="149">
        <v>45524</v>
      </c>
    </row>
    <row r="18184" spans="1:1">
      <c r="A18184" s="74" t="s">
        <v>3444</v>
      </c>
    </row>
    <row r="18185" spans="1:1">
      <c r="A18185" s="74"/>
    </row>
    <row r="18186" spans="1:1">
      <c r="A18186" s="74" t="s">
        <v>2724</v>
      </c>
    </row>
    <row r="18187" spans="1:1">
      <c r="A18187" s="74" t="s">
        <v>10330</v>
      </c>
    </row>
    <row r="18188" spans="1:1">
      <c r="A18188" s="74" t="s">
        <v>10331</v>
      </c>
    </row>
    <row r="18189" spans="1:1">
      <c r="A18189" s="74" t="s">
        <v>10332</v>
      </c>
    </row>
    <row r="18190" spans="1:1">
      <c r="A18190" s="149">
        <v>45524</v>
      </c>
    </row>
    <row r="18191" spans="1:1">
      <c r="A18191" s="149">
        <v>45524</v>
      </c>
    </row>
    <row r="18192" spans="1:1">
      <c r="A18192" s="74" t="s">
        <v>10333</v>
      </c>
    </row>
    <row r="18193" spans="1:1">
      <c r="A18193" s="74"/>
    </row>
    <row r="18194" spans="1:1">
      <c r="A18194" s="74" t="s">
        <v>2724</v>
      </c>
    </row>
    <row r="18195" spans="1:1">
      <c r="A18195" s="74" t="s">
        <v>10334</v>
      </c>
    </row>
    <row r="18196" spans="1:1">
      <c r="A18196" s="74" t="s">
        <v>10335</v>
      </c>
    </row>
    <row r="18197" spans="1:1">
      <c r="A18197" s="74" t="s">
        <v>10335</v>
      </c>
    </row>
    <row r="18198" spans="1:1">
      <c r="A18198" s="149">
        <v>45524</v>
      </c>
    </row>
    <row r="18199" spans="1:1">
      <c r="A18199" s="149">
        <v>45524</v>
      </c>
    </row>
    <row r="18200" spans="1:1">
      <c r="A18200" s="74" t="s">
        <v>10336</v>
      </c>
    </row>
    <row r="18201" spans="1:1">
      <c r="A18201" s="74"/>
    </row>
    <row r="18202" spans="1:1">
      <c r="A18202" s="74" t="s">
        <v>2724</v>
      </c>
    </row>
    <row r="18203" spans="1:1">
      <c r="A18203" s="74" t="s">
        <v>10337</v>
      </c>
    </row>
    <row r="18204" spans="1:1">
      <c r="A18204" s="74" t="s">
        <v>10338</v>
      </c>
    </row>
    <row r="18205" spans="1:1">
      <c r="A18205" s="74" t="s">
        <v>10339</v>
      </c>
    </row>
    <row r="18206" spans="1:1">
      <c r="A18206" s="149">
        <v>45524</v>
      </c>
    </row>
    <row r="18207" spans="1:1">
      <c r="A18207" s="149">
        <v>45524</v>
      </c>
    </row>
    <row r="18208" spans="1:1">
      <c r="A18208" s="74" t="s">
        <v>10340</v>
      </c>
    </row>
    <row r="18209" spans="1:1">
      <c r="A18209" s="74"/>
    </row>
    <row r="18210" spans="1:1">
      <c r="A18210" s="74" t="s">
        <v>2724</v>
      </c>
    </row>
    <row r="18211" spans="1:1">
      <c r="A18211" s="74" t="s">
        <v>10341</v>
      </c>
    </row>
    <row r="18212" spans="1:1">
      <c r="A18212" s="74" t="s">
        <v>10342</v>
      </c>
    </row>
    <row r="18213" spans="1:1">
      <c r="A18213" s="74" t="s">
        <v>10343</v>
      </c>
    </row>
    <row r="18214" spans="1:1">
      <c r="A18214" s="149">
        <v>45524</v>
      </c>
    </row>
    <row r="18215" spans="1:1">
      <c r="A18215" s="149">
        <v>45524</v>
      </c>
    </row>
    <row r="18216" spans="1:1">
      <c r="A18216" s="74" t="s">
        <v>4077</v>
      </c>
    </row>
    <row r="18217" spans="1:1">
      <c r="A18217" s="74"/>
    </row>
    <row r="18218" spans="1:1">
      <c r="A18218" s="74" t="s">
        <v>2724</v>
      </c>
    </row>
    <row r="18219" spans="1:1">
      <c r="A18219" s="74" t="s">
        <v>10344</v>
      </c>
    </row>
    <row r="18220" spans="1:1">
      <c r="A18220" s="74" t="s">
        <v>10345</v>
      </c>
    </row>
    <row r="18221" spans="1:1">
      <c r="A18221" s="74" t="s">
        <v>10346</v>
      </c>
    </row>
    <row r="18222" spans="1:1">
      <c r="A18222" s="149">
        <v>45524</v>
      </c>
    </row>
    <row r="18223" spans="1:1">
      <c r="A18223" s="149">
        <v>45524</v>
      </c>
    </row>
    <row r="18224" spans="1:1">
      <c r="A18224" s="74" t="s">
        <v>6990</v>
      </c>
    </row>
    <row r="18225" spans="1:1">
      <c r="A18225" s="74"/>
    </row>
    <row r="18226" spans="1:1">
      <c r="A18226" s="74" t="s">
        <v>2724</v>
      </c>
    </row>
    <row r="18227" spans="1:1">
      <c r="A18227" s="74" t="s">
        <v>10347</v>
      </c>
    </row>
    <row r="18228" spans="1:1">
      <c r="A18228" s="74" t="s">
        <v>10348</v>
      </c>
    </row>
    <row r="18229" spans="1:1">
      <c r="A18229" s="74" t="s">
        <v>10348</v>
      </c>
    </row>
    <row r="18230" spans="1:1">
      <c r="A18230" s="149">
        <v>45524</v>
      </c>
    </row>
    <row r="18231" spans="1:1">
      <c r="A18231" s="149">
        <v>45524</v>
      </c>
    </row>
    <row r="18232" spans="1:1">
      <c r="A18232" s="74" t="s">
        <v>10349</v>
      </c>
    </row>
    <row r="18233" spans="1:1">
      <c r="A18233" s="74"/>
    </row>
    <row r="18234" spans="1:1">
      <c r="A18234" s="74" t="s">
        <v>2724</v>
      </c>
    </row>
    <row r="18235" spans="1:1">
      <c r="A18235" s="74" t="s">
        <v>10350</v>
      </c>
    </row>
    <row r="18236" spans="1:1">
      <c r="A18236" s="74" t="s">
        <v>10351</v>
      </c>
    </row>
    <row r="18237" spans="1:1">
      <c r="A18237" s="74" t="s">
        <v>10352</v>
      </c>
    </row>
    <row r="18238" spans="1:1">
      <c r="A18238" s="149">
        <v>45524</v>
      </c>
    </row>
    <row r="18239" spans="1:1">
      <c r="A18239" s="149">
        <v>45524</v>
      </c>
    </row>
    <row r="18240" spans="1:1">
      <c r="A18240" s="74" t="s">
        <v>10353</v>
      </c>
    </row>
    <row r="18241" spans="1:1">
      <c r="A18241" s="74"/>
    </row>
    <row r="18242" spans="1:1">
      <c r="A18242" s="74" t="s">
        <v>2724</v>
      </c>
    </row>
    <row r="18243" spans="1:1">
      <c r="A18243" s="74" t="s">
        <v>10354</v>
      </c>
    </row>
    <row r="18244" spans="1:1">
      <c r="A18244" s="74" t="s">
        <v>10355</v>
      </c>
    </row>
    <row r="18245" spans="1:1">
      <c r="A18245" s="74" t="s">
        <v>10355</v>
      </c>
    </row>
    <row r="18246" spans="1:1">
      <c r="A18246" s="149">
        <v>45524</v>
      </c>
    </row>
    <row r="18247" spans="1:1">
      <c r="A18247" s="149">
        <v>45524</v>
      </c>
    </row>
    <row r="18248" spans="1:1">
      <c r="A18248" s="74" t="s">
        <v>5060</v>
      </c>
    </row>
    <row r="18249" spans="1:1">
      <c r="A18249" s="74"/>
    </row>
    <row r="18250" spans="1:1">
      <c r="A18250" s="74" t="s">
        <v>2724</v>
      </c>
    </row>
    <row r="18251" spans="1:1">
      <c r="A18251" s="74" t="s">
        <v>10356</v>
      </c>
    </row>
    <row r="18252" spans="1:1">
      <c r="A18252" s="74" t="s">
        <v>10357</v>
      </c>
    </row>
    <row r="18253" spans="1:1">
      <c r="A18253" s="74" t="s">
        <v>10358</v>
      </c>
    </row>
    <row r="18254" spans="1:1">
      <c r="A18254" s="149">
        <v>45524</v>
      </c>
    </row>
    <row r="18255" spans="1:1">
      <c r="A18255" s="74" t="s">
        <v>3812</v>
      </c>
    </row>
    <row r="18256" spans="1:1">
      <c r="A18256" s="74"/>
    </row>
    <row r="18257" spans="1:1">
      <c r="A18257" s="74" t="s">
        <v>2724</v>
      </c>
    </row>
    <row r="18258" spans="1:1">
      <c r="A18258" s="74" t="s">
        <v>10359</v>
      </c>
    </row>
    <row r="18259" spans="1:1">
      <c r="A18259" s="74" t="s">
        <v>10360</v>
      </c>
    </row>
    <row r="18260" spans="1:1">
      <c r="A18260" s="149">
        <v>45524</v>
      </c>
    </row>
    <row r="18261" spans="1:1">
      <c r="A18261" s="149">
        <v>45524</v>
      </c>
    </row>
    <row r="18262" spans="1:1">
      <c r="A18262" s="74" t="s">
        <v>3136</v>
      </c>
    </row>
    <row r="18264" spans="1:1">
      <c r="A18264" s="74" t="s">
        <v>2724</v>
      </c>
    </row>
    <row r="18265" spans="1:1">
      <c r="A18265" s="74" t="s">
        <v>10361</v>
      </c>
    </row>
    <row r="18266" spans="1:1">
      <c r="A18266" s="74" t="s">
        <v>10362</v>
      </c>
    </row>
    <row r="18267" spans="1:1">
      <c r="A18267" s="74" t="s">
        <v>10363</v>
      </c>
    </row>
    <row r="18268" spans="1:1">
      <c r="A18268" s="149">
        <v>45524</v>
      </c>
    </row>
    <row r="18269" spans="1:1">
      <c r="A18269" s="149">
        <v>45524</v>
      </c>
    </row>
    <row r="18270" spans="1:1">
      <c r="A18270" s="74" t="s">
        <v>3938</v>
      </c>
    </row>
    <row r="18272" spans="1:1">
      <c r="A18272" s="74" t="s">
        <v>2724</v>
      </c>
    </row>
    <row r="18273" spans="1:1">
      <c r="A18273" s="74" t="s">
        <v>10364</v>
      </c>
    </row>
    <row r="18274" spans="1:1">
      <c r="A18274" s="74" t="s">
        <v>10365</v>
      </c>
    </row>
    <row r="18275" spans="1:1">
      <c r="A18275" s="74" t="s">
        <v>10366</v>
      </c>
    </row>
    <row r="18276" spans="1:1">
      <c r="A18276" s="149">
        <v>45524</v>
      </c>
    </row>
    <row r="18277" spans="1:1">
      <c r="A18277" s="149">
        <v>45524</v>
      </c>
    </row>
    <row r="18278" spans="1:1">
      <c r="A18278" s="74" t="s">
        <v>10367</v>
      </c>
    </row>
    <row r="18280" spans="1:1">
      <c r="A18280" s="74" t="s">
        <v>2724</v>
      </c>
    </row>
    <row r="18281" spans="1:1">
      <c r="A18281" s="74" t="s">
        <v>10368</v>
      </c>
    </row>
    <row r="18282" spans="1:1">
      <c r="A18282" s="74" t="s">
        <v>10369</v>
      </c>
    </row>
    <row r="18283" spans="1:1">
      <c r="A18283" s="74" t="s">
        <v>10369</v>
      </c>
    </row>
    <row r="18284" spans="1:1">
      <c r="A18284" s="149">
        <v>45524</v>
      </c>
    </row>
    <row r="18285" spans="1:1">
      <c r="A18285" s="149">
        <v>45524</v>
      </c>
    </row>
    <row r="18286" spans="1:1">
      <c r="A18286" s="74" t="s">
        <v>10370</v>
      </c>
    </row>
    <row r="18288" spans="1:1">
      <c r="A18288" s="74" t="s">
        <v>2724</v>
      </c>
    </row>
    <row r="18289" spans="1:1">
      <c r="A18289" s="74" t="s">
        <v>10371</v>
      </c>
    </row>
    <row r="18290" spans="1:1">
      <c r="A18290" s="74" t="s">
        <v>10372</v>
      </c>
    </row>
    <row r="18291" spans="1:1">
      <c r="A18291" s="74" t="s">
        <v>10373</v>
      </c>
    </row>
    <row r="18292" spans="1:1">
      <c r="A18292" s="149">
        <v>45524</v>
      </c>
    </row>
    <row r="18293" spans="1:1">
      <c r="A18293" s="149">
        <v>45524</v>
      </c>
    </row>
    <row r="18294" spans="1:1">
      <c r="A18294" s="74" t="s">
        <v>7442</v>
      </c>
    </row>
    <row r="18296" spans="1:1">
      <c r="A18296" s="74" t="s">
        <v>2724</v>
      </c>
    </row>
    <row r="18297" spans="1:1">
      <c r="A18297" s="74" t="s">
        <v>10374</v>
      </c>
    </row>
    <row r="18298" spans="1:1">
      <c r="A18298" s="74" t="s">
        <v>10375</v>
      </c>
    </row>
    <row r="18299" spans="1:1">
      <c r="A18299" s="74" t="s">
        <v>10376</v>
      </c>
    </row>
    <row r="18300" spans="1:1">
      <c r="A18300" s="149">
        <v>45524</v>
      </c>
    </row>
    <row r="18301" spans="1:1">
      <c r="A18301" s="149">
        <v>45524</v>
      </c>
    </row>
    <row r="18302" spans="1:1">
      <c r="A18302" s="74" t="s">
        <v>2914</v>
      </c>
    </row>
    <row r="18304" spans="1:1">
      <c r="A18304" s="74" t="s">
        <v>2724</v>
      </c>
    </row>
    <row r="18305" spans="1:1">
      <c r="A18305" s="74" t="s">
        <v>10377</v>
      </c>
    </row>
    <row r="18306" spans="1:1">
      <c r="A18306" s="74" t="s">
        <v>10378</v>
      </c>
    </row>
    <row r="18307" spans="1:1">
      <c r="A18307" s="74" t="s">
        <v>10379</v>
      </c>
    </row>
    <row r="18308" spans="1:1">
      <c r="A18308" s="149">
        <v>45524</v>
      </c>
    </row>
    <row r="18309" spans="1:1">
      <c r="A18309" s="149">
        <v>45524</v>
      </c>
    </row>
    <row r="18310" spans="1:1">
      <c r="A18310" s="74" t="s">
        <v>10380</v>
      </c>
    </row>
    <row r="18312" spans="1:1">
      <c r="A18312" s="74" t="s">
        <v>2724</v>
      </c>
    </row>
    <row r="18313" spans="1:1">
      <c r="A18313" s="74" t="s">
        <v>10381</v>
      </c>
    </row>
    <row r="18314" spans="1:1">
      <c r="A18314" s="74" t="s">
        <v>10382</v>
      </c>
    </row>
    <row r="18315" spans="1:1">
      <c r="A18315" s="74" t="s">
        <v>10382</v>
      </c>
    </row>
    <row r="18316" spans="1:1">
      <c r="A18316" s="149">
        <v>45524</v>
      </c>
    </row>
    <row r="18317" spans="1:1">
      <c r="A18317" s="149">
        <v>45524</v>
      </c>
    </row>
    <row r="18318" spans="1:1">
      <c r="A18318" s="74" t="s">
        <v>7757</v>
      </c>
    </row>
    <row r="18320" spans="1:1">
      <c r="A18320" s="74" t="s">
        <v>2724</v>
      </c>
    </row>
    <row r="18321" spans="1:1">
      <c r="A18321" s="74" t="s">
        <v>10383</v>
      </c>
    </row>
    <row r="18322" spans="1:1">
      <c r="A18322" s="74" t="s">
        <v>10384</v>
      </c>
    </row>
    <row r="18323" spans="1:1">
      <c r="A18323" s="74" t="s">
        <v>10385</v>
      </c>
    </row>
    <row r="18324" spans="1:1">
      <c r="A18324" s="149">
        <v>45524</v>
      </c>
    </row>
    <row r="18325" spans="1:1">
      <c r="A18325" s="149">
        <v>45524</v>
      </c>
    </row>
    <row r="18326" spans="1:1">
      <c r="A18326" s="74" t="s">
        <v>3461</v>
      </c>
    </row>
    <row r="18328" spans="1:1">
      <c r="A18328" s="74" t="s">
        <v>2724</v>
      </c>
    </row>
    <row r="18329" spans="1:1">
      <c r="A18329" s="74" t="s">
        <v>10386</v>
      </c>
    </row>
    <row r="18330" spans="1:1">
      <c r="A18330" s="74" t="s">
        <v>10387</v>
      </c>
    </row>
    <row r="18331" spans="1:1">
      <c r="A18331" s="74" t="s">
        <v>10387</v>
      </c>
    </row>
    <row r="18332" spans="1:1">
      <c r="A18332" s="149">
        <v>45524</v>
      </c>
    </row>
    <row r="18333" spans="1:1">
      <c r="A18333" s="149">
        <v>45524</v>
      </c>
    </row>
    <row r="18334" spans="1:1">
      <c r="A18334" s="74" t="s">
        <v>10388</v>
      </c>
    </row>
    <row r="18336" spans="1:1">
      <c r="A18336" s="74" t="s">
        <v>2724</v>
      </c>
    </row>
    <row r="18337" spans="1:1">
      <c r="A18337" s="74" t="s">
        <v>10389</v>
      </c>
    </row>
    <row r="18338" spans="1:1">
      <c r="A18338" s="74" t="s">
        <v>4729</v>
      </c>
    </row>
    <row r="18339" spans="1:1">
      <c r="A18339" s="74" t="s">
        <v>4729</v>
      </c>
    </row>
    <row r="18340" spans="1:1">
      <c r="A18340" s="149">
        <v>45524</v>
      </c>
    </row>
    <row r="18341" spans="1:1">
      <c r="A18341" s="149">
        <v>45524</v>
      </c>
    </row>
    <row r="18342" spans="1:1">
      <c r="A18342" s="74" t="s">
        <v>10390</v>
      </c>
    </row>
    <row r="18344" spans="1:1">
      <c r="A18344" s="74" t="s">
        <v>2724</v>
      </c>
    </row>
    <row r="18345" spans="1:1">
      <c r="A18345" s="74" t="s">
        <v>4730</v>
      </c>
    </row>
    <row r="18346" spans="1:1">
      <c r="A18346" s="74" t="s">
        <v>10391</v>
      </c>
    </row>
    <row r="18347" spans="1:1">
      <c r="A18347" s="74" t="s">
        <v>10392</v>
      </c>
    </row>
    <row r="18348" spans="1:1">
      <c r="A18348" s="149">
        <v>45524</v>
      </c>
    </row>
    <row r="18349" spans="1:1">
      <c r="A18349" s="149">
        <v>45524</v>
      </c>
    </row>
    <row r="18350" spans="1:1">
      <c r="A18350" s="74" t="s">
        <v>3363</v>
      </c>
    </row>
    <row r="18352" spans="1:1">
      <c r="A18352" s="74" t="s">
        <v>2724</v>
      </c>
    </row>
    <row r="18353" spans="1:1">
      <c r="A18353" s="74" t="s">
        <v>10393</v>
      </c>
    </row>
    <row r="18354" spans="1:1">
      <c r="A18354" s="74" t="s">
        <v>10394</v>
      </c>
    </row>
    <row r="18355" spans="1:1">
      <c r="A18355" s="74" t="s">
        <v>10395</v>
      </c>
    </row>
    <row r="18356" spans="1:1">
      <c r="A18356" s="149">
        <v>45524</v>
      </c>
    </row>
    <row r="18357" spans="1:1">
      <c r="A18357" s="149">
        <v>45524</v>
      </c>
    </row>
    <row r="18358" spans="1:1">
      <c r="A18358" s="74" t="s">
        <v>3470</v>
      </c>
    </row>
    <row r="18360" spans="1:1">
      <c r="A18360" s="74" t="s">
        <v>2724</v>
      </c>
    </row>
    <row r="18361" spans="1:1">
      <c r="A18361" s="74" t="s">
        <v>10396</v>
      </c>
    </row>
    <row r="18362" spans="1:1">
      <c r="A18362" s="74" t="s">
        <v>10397</v>
      </c>
    </row>
    <row r="18363" spans="1:1">
      <c r="A18363" s="74" t="s">
        <v>10398</v>
      </c>
    </row>
    <row r="18364" spans="1:1">
      <c r="A18364" s="149">
        <v>45524</v>
      </c>
    </row>
    <row r="18365" spans="1:1">
      <c r="A18365" s="149">
        <v>45524</v>
      </c>
    </row>
    <row r="18366" spans="1:1">
      <c r="A18366" s="74" t="s">
        <v>3678</v>
      </c>
    </row>
    <row r="18368" spans="1:1">
      <c r="A18368" s="74" t="s">
        <v>2724</v>
      </c>
    </row>
    <row r="18369" spans="1:1">
      <c r="A18369" s="74" t="s">
        <v>10399</v>
      </c>
    </row>
    <row r="18370" spans="1:1">
      <c r="A18370" s="74" t="s">
        <v>10400</v>
      </c>
    </row>
    <row r="18371" spans="1:1">
      <c r="A18371" s="74" t="s">
        <v>10401</v>
      </c>
    </row>
    <row r="18372" spans="1:1">
      <c r="A18372" s="149">
        <v>45524</v>
      </c>
    </row>
    <row r="18373" spans="1:1">
      <c r="A18373" s="149">
        <v>45524</v>
      </c>
    </row>
    <row r="18374" spans="1:1">
      <c r="A18374" s="74" t="s">
        <v>3759</v>
      </c>
    </row>
    <row r="18376" spans="1:1">
      <c r="A18376" s="74" t="s">
        <v>2724</v>
      </c>
    </row>
    <row r="18377" spans="1:1">
      <c r="A18377" s="74" t="s">
        <v>10402</v>
      </c>
    </row>
    <row r="18378" spans="1:1">
      <c r="A18378" s="74" t="s">
        <v>10403</v>
      </c>
    </row>
    <row r="18379" spans="1:1">
      <c r="A18379" s="74" t="s">
        <v>10404</v>
      </c>
    </row>
    <row r="18380" spans="1:1">
      <c r="A18380" s="149">
        <v>45524</v>
      </c>
    </row>
    <row r="18381" spans="1:1">
      <c r="A18381" s="149">
        <v>45524</v>
      </c>
    </row>
    <row r="18382" spans="1:1">
      <c r="A18382" s="74" t="s">
        <v>10405</v>
      </c>
    </row>
    <row r="18384" spans="1:1">
      <c r="A18384" s="74" t="s">
        <v>2724</v>
      </c>
    </row>
    <row r="18385" spans="1:1">
      <c r="A18385" s="74" t="s">
        <v>10406</v>
      </c>
    </row>
    <row r="18386" spans="1:1">
      <c r="A18386" s="74" t="s">
        <v>10407</v>
      </c>
    </row>
    <row r="18387" spans="1:1">
      <c r="A18387" s="74" t="s">
        <v>10408</v>
      </c>
    </row>
    <row r="18388" spans="1:1">
      <c r="A18388" s="149">
        <v>45524</v>
      </c>
    </row>
    <row r="18389" spans="1:1">
      <c r="A18389" s="149">
        <v>45524</v>
      </c>
    </row>
    <row r="18390" spans="1:1">
      <c r="A18390" s="74" t="s">
        <v>10409</v>
      </c>
    </row>
    <row r="18392" spans="1:1">
      <c r="A18392" s="74" t="s">
        <v>2724</v>
      </c>
    </row>
    <row r="18393" spans="1:1">
      <c r="A18393" s="74" t="s">
        <v>10410</v>
      </c>
    </row>
    <row r="18394" spans="1:1">
      <c r="A18394" s="74" t="s">
        <v>10411</v>
      </c>
    </row>
    <row r="18395" spans="1:1">
      <c r="A18395" s="74" t="s">
        <v>10412</v>
      </c>
    </row>
    <row r="18396" spans="1:1">
      <c r="A18396" s="149">
        <v>45524</v>
      </c>
    </row>
    <row r="18397" spans="1:1">
      <c r="A18397" s="149">
        <v>45524</v>
      </c>
    </row>
    <row r="18398" spans="1:1">
      <c r="A18398" s="74" t="s">
        <v>10413</v>
      </c>
    </row>
    <row r="18400" spans="1:1">
      <c r="A18400" s="74" t="s">
        <v>2724</v>
      </c>
    </row>
    <row r="18401" spans="1:1">
      <c r="A18401" s="74" t="s">
        <v>10414</v>
      </c>
    </row>
    <row r="18402" spans="1:1">
      <c r="A18402" s="74" t="s">
        <v>10415</v>
      </c>
    </row>
    <row r="18403" spans="1:1">
      <c r="A18403" s="74" t="s">
        <v>10415</v>
      </c>
    </row>
    <row r="18404" spans="1:1">
      <c r="A18404" s="149">
        <v>45524</v>
      </c>
    </row>
    <row r="18405" spans="1:1">
      <c r="A18405" s="149">
        <v>45524</v>
      </c>
    </row>
    <row r="18406" spans="1:1">
      <c r="A18406" s="74" t="s">
        <v>10416</v>
      </c>
    </row>
    <row r="18408" spans="1:1">
      <c r="A18408" s="74" t="s">
        <v>2724</v>
      </c>
    </row>
    <row r="18409" spans="1:1">
      <c r="A18409" s="74" t="s">
        <v>10417</v>
      </c>
    </row>
    <row r="18410" spans="1:1">
      <c r="A18410" s="74" t="s">
        <v>10418</v>
      </c>
    </row>
    <row r="18411" spans="1:1">
      <c r="A18411" s="74" t="s">
        <v>10419</v>
      </c>
    </row>
    <row r="18412" spans="1:1">
      <c r="A18412" s="149">
        <v>45524</v>
      </c>
    </row>
    <row r="18413" spans="1:1">
      <c r="A18413" s="149">
        <v>45524</v>
      </c>
    </row>
    <row r="18414" spans="1:1">
      <c r="A18414" s="74" t="s">
        <v>10420</v>
      </c>
    </row>
    <row r="18416" spans="1:1">
      <c r="A18416" s="74" t="s">
        <v>2724</v>
      </c>
    </row>
    <row r="18417" spans="1:1">
      <c r="A18417" s="74" t="s">
        <v>10421</v>
      </c>
    </row>
    <row r="18418" spans="1:1">
      <c r="A18418" s="74" t="s">
        <v>10422</v>
      </c>
    </row>
    <row r="18419" spans="1:1">
      <c r="A18419" s="74" t="s">
        <v>10423</v>
      </c>
    </row>
    <row r="18420" spans="1:1">
      <c r="A18420" s="149">
        <v>45524</v>
      </c>
    </row>
    <row r="18421" spans="1:1">
      <c r="A18421" s="149">
        <v>45524</v>
      </c>
    </row>
    <row r="18422" spans="1:1">
      <c r="A18422" s="74" t="s">
        <v>10424</v>
      </c>
    </row>
    <row r="18424" spans="1:1">
      <c r="A18424" s="74" t="s">
        <v>2724</v>
      </c>
    </row>
    <row r="18425" spans="1:1">
      <c r="A18425" s="74" t="s">
        <v>10425</v>
      </c>
    </row>
    <row r="18426" spans="1:1">
      <c r="A18426" s="74" t="s">
        <v>10426</v>
      </c>
    </row>
    <row r="18427" spans="1:1">
      <c r="A18427" s="74" t="s">
        <v>10427</v>
      </c>
    </row>
    <row r="18428" spans="1:1">
      <c r="A18428" s="149">
        <v>45524</v>
      </c>
    </row>
    <row r="18429" spans="1:1">
      <c r="A18429" s="149">
        <v>45524</v>
      </c>
    </row>
    <row r="18430" spans="1:1">
      <c r="A18430" s="74" t="s">
        <v>9907</v>
      </c>
    </row>
    <row r="18432" spans="1:1">
      <c r="A18432" s="74" t="s">
        <v>2724</v>
      </c>
    </row>
    <row r="18433" spans="1:1">
      <c r="A18433" s="74" t="s">
        <v>10428</v>
      </c>
    </row>
    <row r="18434" spans="1:1">
      <c r="A18434" s="74" t="s">
        <v>10429</v>
      </c>
    </row>
    <row r="18435" spans="1:1">
      <c r="A18435" s="74" t="s">
        <v>10429</v>
      </c>
    </row>
    <row r="18436" spans="1:1">
      <c r="A18436" s="149">
        <v>45524</v>
      </c>
    </row>
    <row r="18437" spans="1:1">
      <c r="A18437" s="149">
        <v>45524</v>
      </c>
    </row>
    <row r="18438" spans="1:1">
      <c r="A18438" s="74" t="s">
        <v>10430</v>
      </c>
    </row>
    <row r="18440" spans="1:1">
      <c r="A18440" s="74" t="s">
        <v>2724</v>
      </c>
    </row>
    <row r="18441" spans="1:1">
      <c r="A18441" s="74" t="s">
        <v>10431</v>
      </c>
    </row>
    <row r="18442" spans="1:1">
      <c r="A18442" s="74" t="s">
        <v>10432</v>
      </c>
    </row>
    <row r="18443" spans="1:1">
      <c r="A18443" s="74" t="s">
        <v>10432</v>
      </c>
    </row>
    <row r="18444" spans="1:1">
      <c r="A18444" s="149">
        <v>45524</v>
      </c>
    </row>
    <row r="18445" spans="1:1">
      <c r="A18445" s="149">
        <v>45524</v>
      </c>
    </row>
    <row r="18446" spans="1:1">
      <c r="A18446" s="74" t="s">
        <v>10433</v>
      </c>
    </row>
    <row r="18448" spans="1:1">
      <c r="A18448" s="74" t="s">
        <v>2724</v>
      </c>
    </row>
    <row r="18449" spans="1:1">
      <c r="A18449" s="74" t="s">
        <v>10434</v>
      </c>
    </row>
    <row r="18450" spans="1:1">
      <c r="A18450" s="74" t="s">
        <v>10435</v>
      </c>
    </row>
    <row r="18451" spans="1:1">
      <c r="A18451" s="74" t="s">
        <v>10435</v>
      </c>
    </row>
    <row r="18452" spans="1:1">
      <c r="A18452" s="149">
        <v>45524</v>
      </c>
    </row>
    <row r="18453" spans="1:1">
      <c r="A18453" s="149">
        <v>45524</v>
      </c>
    </row>
    <row r="18454" spans="1:1">
      <c r="A18454" s="74" t="s">
        <v>4340</v>
      </c>
    </row>
    <row r="18456" spans="1:1">
      <c r="A18456" s="74" t="s">
        <v>2724</v>
      </c>
    </row>
    <row r="18457" spans="1:1">
      <c r="A18457" s="74" t="s">
        <v>10436</v>
      </c>
    </row>
    <row r="18458" spans="1:1">
      <c r="A18458" s="74" t="s">
        <v>10437</v>
      </c>
    </row>
    <row r="18459" spans="1:1">
      <c r="A18459" s="74" t="s">
        <v>10438</v>
      </c>
    </row>
    <row r="18460" spans="1:1">
      <c r="A18460" s="149">
        <v>45524</v>
      </c>
    </row>
    <row r="18461" spans="1:1">
      <c r="A18461" s="149">
        <v>45524</v>
      </c>
    </row>
    <row r="18462" spans="1:1">
      <c r="A18462" s="74" t="s">
        <v>6403</v>
      </c>
    </row>
    <row r="18464" spans="1:1">
      <c r="A18464" s="74" t="s">
        <v>2724</v>
      </c>
    </row>
    <row r="18465" spans="1:1">
      <c r="A18465" s="74" t="s">
        <v>10439</v>
      </c>
    </row>
    <row r="18466" spans="1:1">
      <c r="A18466" s="74" t="s">
        <v>10440</v>
      </c>
    </row>
    <row r="18467" spans="1:1">
      <c r="A18467" s="74" t="s">
        <v>10441</v>
      </c>
    </row>
    <row r="18468" spans="1:1">
      <c r="A18468" s="149">
        <v>45524</v>
      </c>
    </row>
    <row r="18469" spans="1:1">
      <c r="A18469" s="149">
        <v>45524</v>
      </c>
    </row>
    <row r="18470" spans="1:1">
      <c r="A18470" s="74" t="s">
        <v>10442</v>
      </c>
    </row>
    <row r="18472" spans="1:1">
      <c r="A18472" s="74" t="s">
        <v>2724</v>
      </c>
    </row>
    <row r="18473" spans="1:1">
      <c r="A18473" s="74" t="s">
        <v>10443</v>
      </c>
    </row>
    <row r="18474" spans="1:1">
      <c r="A18474" s="74" t="s">
        <v>10444</v>
      </c>
    </row>
    <row r="18475" spans="1:1">
      <c r="A18475" s="74" t="s">
        <v>10444</v>
      </c>
    </row>
    <row r="18476" spans="1:1">
      <c r="A18476" s="149">
        <v>45524</v>
      </c>
    </row>
    <row r="18477" spans="1:1">
      <c r="A18477" s="149">
        <v>45524</v>
      </c>
    </row>
    <row r="18478" spans="1:1">
      <c r="A18478" s="74" t="s">
        <v>10445</v>
      </c>
    </row>
    <row r="18480" spans="1:1">
      <c r="A18480" s="74" t="s">
        <v>2724</v>
      </c>
    </row>
    <row r="18481" spans="1:1">
      <c r="A18481" s="74" t="s">
        <v>10446</v>
      </c>
    </row>
    <row r="18482" spans="1:1">
      <c r="A18482" s="74" t="s">
        <v>10447</v>
      </c>
    </row>
    <row r="18483" spans="1:1">
      <c r="A18483" s="74" t="s">
        <v>10448</v>
      </c>
    </row>
    <row r="18484" spans="1:1">
      <c r="A18484" s="149">
        <v>45524</v>
      </c>
    </row>
    <row r="18485" spans="1:1">
      <c r="A18485" s="149">
        <v>45524</v>
      </c>
    </row>
    <row r="18486" spans="1:1">
      <c r="A18486" s="74" t="s">
        <v>3477</v>
      </c>
    </row>
    <row r="18488" spans="1:1">
      <c r="A18488" s="74" t="s">
        <v>2724</v>
      </c>
    </row>
    <row r="18489" spans="1:1">
      <c r="A18489" s="74" t="s">
        <v>10449</v>
      </c>
    </row>
    <row r="18490" spans="1:1">
      <c r="A18490" s="74" t="s">
        <v>10450</v>
      </c>
    </row>
    <row r="18491" spans="1:1">
      <c r="A18491" s="74" t="s">
        <v>10450</v>
      </c>
    </row>
    <row r="18492" spans="1:1">
      <c r="A18492" s="149">
        <v>45524</v>
      </c>
    </row>
    <row r="18493" spans="1:1">
      <c r="A18493" s="149">
        <v>45524</v>
      </c>
    </row>
    <row r="18494" spans="1:1">
      <c r="A18494" s="74" t="s">
        <v>5535</v>
      </c>
    </row>
    <row r="18496" spans="1:1">
      <c r="A18496" s="74" t="s">
        <v>2724</v>
      </c>
    </row>
    <row r="18497" spans="1:1">
      <c r="A18497" s="74" t="s">
        <v>10451</v>
      </c>
    </row>
    <row r="18498" spans="1:1">
      <c r="A18498" s="74" t="s">
        <v>10452</v>
      </c>
    </row>
    <row r="18499" spans="1:1">
      <c r="A18499" s="74" t="s">
        <v>10452</v>
      </c>
    </row>
    <row r="18500" spans="1:1">
      <c r="A18500" s="149">
        <v>45524</v>
      </c>
    </row>
    <row r="18501" spans="1:1">
      <c r="A18501" s="149">
        <v>45524</v>
      </c>
    </row>
    <row r="18502" spans="1:1">
      <c r="A18502" s="74" t="s">
        <v>3440</v>
      </c>
    </row>
    <row r="18504" spans="1:1">
      <c r="A18504" s="74" t="s">
        <v>2724</v>
      </c>
    </row>
    <row r="18505" spans="1:1">
      <c r="A18505" s="74" t="s">
        <v>10453</v>
      </c>
    </row>
    <row r="18506" spans="1:1">
      <c r="A18506" s="74" t="s">
        <v>10454</v>
      </c>
    </row>
    <row r="18507" spans="1:1">
      <c r="A18507" s="74" t="s">
        <v>10455</v>
      </c>
    </row>
    <row r="18508" spans="1:1">
      <c r="A18508" s="149">
        <v>45524</v>
      </c>
    </row>
    <row r="18509" spans="1:1">
      <c r="A18509" s="149">
        <v>45524</v>
      </c>
    </row>
    <row r="18510" spans="1:1">
      <c r="A18510" s="74" t="s">
        <v>10456</v>
      </c>
    </row>
    <row r="18512" spans="1:1">
      <c r="A18512" s="74" t="s">
        <v>2724</v>
      </c>
    </row>
    <row r="18513" spans="1:1">
      <c r="A18513" s="74" t="s">
        <v>10457</v>
      </c>
    </row>
    <row r="18514" spans="1:1">
      <c r="A18514" s="74" t="s">
        <v>10458</v>
      </c>
    </row>
    <row r="18515" spans="1:1">
      <c r="A18515" s="74" t="s">
        <v>10459</v>
      </c>
    </row>
    <row r="18516" spans="1:1">
      <c r="A18516" s="149">
        <v>45524</v>
      </c>
    </row>
    <row r="18517" spans="1:1">
      <c r="A18517" s="149">
        <v>45524</v>
      </c>
    </row>
    <row r="18518" spans="1:1">
      <c r="A18518" s="74" t="s">
        <v>10460</v>
      </c>
    </row>
    <row r="18520" spans="1:1">
      <c r="A18520" s="74" t="s">
        <v>2724</v>
      </c>
    </row>
    <row r="18521" spans="1:1">
      <c r="A18521" s="74" t="s">
        <v>10461</v>
      </c>
    </row>
    <row r="18522" spans="1:1">
      <c r="A18522" s="74" t="s">
        <v>10462</v>
      </c>
    </row>
    <row r="18523" spans="1:1">
      <c r="A18523" s="74" t="s">
        <v>10463</v>
      </c>
    </row>
    <row r="18524" spans="1:1">
      <c r="A18524" s="149">
        <v>45524</v>
      </c>
    </row>
    <row r="18525" spans="1:1">
      <c r="A18525" s="149">
        <v>45524</v>
      </c>
    </row>
    <row r="18526" spans="1:1">
      <c r="A18526" s="74" t="s">
        <v>5726</v>
      </c>
    </row>
    <row r="18528" spans="1:1">
      <c r="A18528" s="74" t="s">
        <v>2724</v>
      </c>
    </row>
    <row r="18529" spans="1:1">
      <c r="A18529" s="74" t="s">
        <v>10464</v>
      </c>
    </row>
    <row r="18530" spans="1:1">
      <c r="A18530" s="74" t="s">
        <v>10465</v>
      </c>
    </row>
    <row r="18531" spans="1:1">
      <c r="A18531" s="74" t="s">
        <v>10466</v>
      </c>
    </row>
    <row r="18532" spans="1:1">
      <c r="A18532" s="149">
        <v>45524</v>
      </c>
    </row>
    <row r="18533" spans="1:1">
      <c r="A18533" s="149">
        <v>45524</v>
      </c>
    </row>
    <row r="18534" spans="1:1">
      <c r="A18534" s="74" t="s">
        <v>10467</v>
      </c>
    </row>
    <row r="18536" spans="1:1">
      <c r="A18536" s="74" t="s">
        <v>2724</v>
      </c>
    </row>
    <row r="18537" spans="1:1">
      <c r="A18537" s="74" t="s">
        <v>10468</v>
      </c>
    </row>
    <row r="18538" spans="1:1">
      <c r="A18538" s="74" t="s">
        <v>10469</v>
      </c>
    </row>
    <row r="18539" spans="1:1">
      <c r="A18539" s="74" t="s">
        <v>10469</v>
      </c>
    </row>
    <row r="18540" spans="1:1">
      <c r="A18540" s="149">
        <v>45524</v>
      </c>
    </row>
    <row r="18541" spans="1:1">
      <c r="A18541" s="149">
        <v>45524</v>
      </c>
    </row>
    <row r="18542" spans="1:1">
      <c r="A18542" s="74" t="s">
        <v>10470</v>
      </c>
    </row>
    <row r="18544" spans="1:1">
      <c r="A18544" s="74" t="s">
        <v>2724</v>
      </c>
    </row>
    <row r="18545" spans="1:1">
      <c r="A18545" s="74" t="s">
        <v>10471</v>
      </c>
    </row>
    <row r="18546" spans="1:1">
      <c r="A18546" s="74" t="s">
        <v>10472</v>
      </c>
    </row>
    <row r="18547" spans="1:1">
      <c r="A18547" s="74" t="s">
        <v>10473</v>
      </c>
    </row>
    <row r="18548" spans="1:1">
      <c r="A18548" s="149">
        <v>45524</v>
      </c>
    </row>
    <row r="18549" spans="1:1">
      <c r="A18549" s="149">
        <v>45524</v>
      </c>
    </row>
    <row r="18550" spans="1:1">
      <c r="A18550" s="74" t="s">
        <v>3606</v>
      </c>
    </row>
    <row r="18552" spans="1:1">
      <c r="A18552" s="74" t="s">
        <v>2724</v>
      </c>
    </row>
    <row r="18553" spans="1:1">
      <c r="A18553" s="74" t="s">
        <v>10474</v>
      </c>
    </row>
    <row r="18554" spans="1:1">
      <c r="A18554" s="74" t="s">
        <v>10475</v>
      </c>
    </row>
    <row r="18555" spans="1:1">
      <c r="A18555" s="74" t="s">
        <v>10475</v>
      </c>
    </row>
    <row r="18556" spans="1:1">
      <c r="A18556" s="149">
        <v>45524</v>
      </c>
    </row>
    <row r="18557" spans="1:1">
      <c r="A18557" s="149">
        <v>45524</v>
      </c>
    </row>
    <row r="18558" spans="1:1">
      <c r="A18558" s="74" t="s">
        <v>3541</v>
      </c>
    </row>
    <row r="18560" spans="1:1">
      <c r="A18560" s="74" t="s">
        <v>2724</v>
      </c>
    </row>
    <row r="18561" spans="1:1">
      <c r="A18561" s="74" t="s">
        <v>10476</v>
      </c>
    </row>
    <row r="18562" spans="1:1">
      <c r="A18562" s="74" t="s">
        <v>10477</v>
      </c>
    </row>
    <row r="18563" spans="1:1">
      <c r="A18563" s="74" t="s">
        <v>10477</v>
      </c>
    </row>
    <row r="18564" spans="1:1">
      <c r="A18564" s="149">
        <v>45524</v>
      </c>
    </row>
    <row r="18565" spans="1:1">
      <c r="A18565" s="149">
        <v>45524</v>
      </c>
    </row>
    <row r="18566" spans="1:1">
      <c r="A18566" s="74" t="s">
        <v>10478</v>
      </c>
    </row>
    <row r="18568" spans="1:1">
      <c r="A18568" s="74" t="s">
        <v>2724</v>
      </c>
    </row>
    <row r="18569" spans="1:1">
      <c r="A18569" s="74" t="s">
        <v>10479</v>
      </c>
    </row>
    <row r="18570" spans="1:1">
      <c r="A18570" s="74" t="s">
        <v>10480</v>
      </c>
    </row>
    <row r="18571" spans="1:1">
      <c r="A18571" s="74" t="s">
        <v>10481</v>
      </c>
    </row>
    <row r="18572" spans="1:1">
      <c r="A18572" s="149">
        <v>45524</v>
      </c>
    </row>
    <row r="18573" spans="1:1">
      <c r="A18573" s="149">
        <v>45524</v>
      </c>
    </row>
    <row r="18574" spans="1:1">
      <c r="A18574" s="74" t="s">
        <v>10482</v>
      </c>
    </row>
    <row r="18576" spans="1:1">
      <c r="A18576" s="74" t="s">
        <v>2724</v>
      </c>
    </row>
    <row r="18577" spans="1:1">
      <c r="A18577" s="74" t="s">
        <v>10483</v>
      </c>
    </row>
    <row r="18578" spans="1:1">
      <c r="A18578" s="74" t="s">
        <v>10484</v>
      </c>
    </row>
    <row r="18579" spans="1:1">
      <c r="A18579" s="74" t="s">
        <v>10485</v>
      </c>
    </row>
    <row r="18580" spans="1:1">
      <c r="A18580" s="149">
        <v>45524</v>
      </c>
    </row>
    <row r="18581" spans="1:1">
      <c r="A18581" s="149">
        <v>45524</v>
      </c>
    </row>
    <row r="18582" spans="1:1">
      <c r="A18582" s="74" t="s">
        <v>4401</v>
      </c>
    </row>
    <row r="18584" spans="1:1">
      <c r="A18584" s="74" t="s">
        <v>2724</v>
      </c>
    </row>
    <row r="18585" spans="1:1">
      <c r="A18585" s="74" t="s">
        <v>10486</v>
      </c>
    </row>
    <row r="18586" spans="1:1">
      <c r="A18586" s="74" t="s">
        <v>10487</v>
      </c>
    </row>
    <row r="18587" spans="1:1">
      <c r="A18587" s="74" t="s">
        <v>10487</v>
      </c>
    </row>
    <row r="18588" spans="1:1">
      <c r="A18588" s="149">
        <v>45524</v>
      </c>
    </row>
    <row r="18589" spans="1:1">
      <c r="A18589" s="149">
        <v>45524</v>
      </c>
    </row>
    <row r="18590" spans="1:1">
      <c r="A18590" s="74" t="s">
        <v>10488</v>
      </c>
    </row>
    <row r="18592" spans="1:1">
      <c r="A18592" s="74" t="s">
        <v>2724</v>
      </c>
    </row>
    <row r="18593" spans="1:1">
      <c r="A18593" s="74" t="s">
        <v>10489</v>
      </c>
    </row>
    <row r="18594" spans="1:1">
      <c r="A18594" s="74" t="s">
        <v>10490</v>
      </c>
    </row>
    <row r="18595" spans="1:1">
      <c r="A18595" s="74" t="s">
        <v>10491</v>
      </c>
    </row>
    <row r="18596" spans="1:1">
      <c r="A18596" s="149">
        <v>45524</v>
      </c>
    </row>
    <row r="18597" spans="1:1">
      <c r="A18597" s="149">
        <v>45524</v>
      </c>
    </row>
    <row r="18598" spans="1:1">
      <c r="A18598" s="74" t="s">
        <v>3328</v>
      </c>
    </row>
    <row r="18600" spans="1:1">
      <c r="A18600" s="74" t="s">
        <v>2724</v>
      </c>
    </row>
    <row r="18601" spans="1:1">
      <c r="A18601" s="74" t="s">
        <v>10492</v>
      </c>
    </row>
    <row r="18602" spans="1:1">
      <c r="A18602" s="74" t="s">
        <v>10493</v>
      </c>
    </row>
    <row r="18603" spans="1:1">
      <c r="A18603" s="74" t="s">
        <v>10494</v>
      </c>
    </row>
    <row r="18604" spans="1:1">
      <c r="A18604" s="149">
        <v>45524</v>
      </c>
    </row>
    <row r="18605" spans="1:1">
      <c r="A18605" s="149">
        <v>45524</v>
      </c>
    </row>
    <row r="18606" spans="1:1">
      <c r="A18606" s="74" t="s">
        <v>7683</v>
      </c>
    </row>
    <row r="18608" spans="1:1">
      <c r="A18608" s="74" t="s">
        <v>2724</v>
      </c>
    </row>
    <row r="18609" spans="1:1">
      <c r="A18609" s="74" t="s">
        <v>10495</v>
      </c>
    </row>
    <row r="18610" spans="1:1">
      <c r="A18610" s="74" t="s">
        <v>10496</v>
      </c>
    </row>
    <row r="18611" spans="1:1">
      <c r="A18611" s="74" t="s">
        <v>10497</v>
      </c>
    </row>
    <row r="18612" spans="1:1">
      <c r="A18612" s="149">
        <v>45519</v>
      </c>
    </row>
    <row r="18613" spans="1:1">
      <c r="A18613" s="149">
        <v>45519</v>
      </c>
    </row>
    <row r="18614" spans="1:1">
      <c r="A18614" s="74" t="s">
        <v>4991</v>
      </c>
    </row>
    <row r="18616" spans="1:1">
      <c r="A18616" s="74" t="s">
        <v>2724</v>
      </c>
    </row>
    <row r="18617" spans="1:1">
      <c r="A18617" s="74" t="s">
        <v>10498</v>
      </c>
    </row>
    <row r="18618" spans="1:1">
      <c r="A18618" s="74" t="s">
        <v>10499</v>
      </c>
    </row>
    <row r="18619" spans="1:1">
      <c r="A18619" s="74" t="s">
        <v>10499</v>
      </c>
    </row>
    <row r="18620" spans="1:1">
      <c r="A18620" s="149">
        <v>45519</v>
      </c>
    </row>
    <row r="18621" spans="1:1">
      <c r="A18621" s="149">
        <v>45519</v>
      </c>
    </row>
    <row r="18622" spans="1:1">
      <c r="A18622" s="74" t="s">
        <v>10500</v>
      </c>
    </row>
    <row r="18624" spans="1:1">
      <c r="A18624" s="74" t="s">
        <v>2724</v>
      </c>
    </row>
    <row r="18625" spans="1:1">
      <c r="A18625" s="74" t="s">
        <v>10501</v>
      </c>
    </row>
    <row r="18626" spans="1:1">
      <c r="A18626" s="74" t="s">
        <v>10502</v>
      </c>
    </row>
    <row r="18627" spans="1:1">
      <c r="A18627" s="74" t="s">
        <v>10503</v>
      </c>
    </row>
    <row r="18628" spans="1:1">
      <c r="A18628" s="149">
        <v>45519</v>
      </c>
    </row>
    <row r="18629" spans="1:1">
      <c r="A18629" s="149">
        <v>45519</v>
      </c>
    </row>
    <row r="18630" spans="1:1">
      <c r="A18630" s="74" t="s">
        <v>10504</v>
      </c>
    </row>
    <row r="18632" spans="1:1">
      <c r="A18632" s="74" t="s">
        <v>2724</v>
      </c>
    </row>
    <row r="18633" spans="1:1">
      <c r="A18633" s="74" t="s">
        <v>10505</v>
      </c>
    </row>
    <row r="18634" spans="1:1">
      <c r="A18634" s="74" t="s">
        <v>10506</v>
      </c>
    </row>
    <row r="18635" spans="1:1">
      <c r="A18635" s="74" t="s">
        <v>10507</v>
      </c>
    </row>
    <row r="18636" spans="1:1">
      <c r="A18636" s="149">
        <v>45519</v>
      </c>
    </row>
    <row r="18637" spans="1:1">
      <c r="A18637" s="149">
        <v>45519</v>
      </c>
    </row>
    <row r="18638" spans="1:1">
      <c r="A18638" s="74" t="s">
        <v>8432</v>
      </c>
    </row>
    <row r="18640" spans="1:1">
      <c r="A18640" s="74" t="s">
        <v>2724</v>
      </c>
    </row>
    <row r="18641" spans="1:1">
      <c r="A18641" s="74" t="s">
        <v>10508</v>
      </c>
    </row>
    <row r="18642" spans="1:1">
      <c r="A18642" s="74" t="s">
        <v>10509</v>
      </c>
    </row>
    <row r="18643" spans="1:1">
      <c r="A18643" s="74" t="s">
        <v>10510</v>
      </c>
    </row>
    <row r="18644" spans="1:1">
      <c r="A18644" s="149">
        <v>45519</v>
      </c>
    </row>
    <row r="18645" spans="1:1">
      <c r="A18645" s="149">
        <v>45519</v>
      </c>
    </row>
    <row r="18646" spans="1:1">
      <c r="A18646" s="74" t="s">
        <v>3444</v>
      </c>
    </row>
    <row r="18648" spans="1:1">
      <c r="A18648" s="74" t="s">
        <v>2724</v>
      </c>
    </row>
    <row r="18649" spans="1:1">
      <c r="A18649" s="74" t="s">
        <v>10511</v>
      </c>
    </row>
    <row r="18650" spans="1:1">
      <c r="A18650" s="74" t="s">
        <v>10512</v>
      </c>
    </row>
    <row r="18651" spans="1:1">
      <c r="A18651" s="74" t="s">
        <v>10513</v>
      </c>
    </row>
    <row r="18652" spans="1:1">
      <c r="A18652" s="149">
        <v>45519</v>
      </c>
    </row>
    <row r="18653" spans="1:1">
      <c r="A18653" s="149">
        <v>45519</v>
      </c>
    </row>
    <row r="18654" spans="1:1">
      <c r="A18654" s="74" t="s">
        <v>10514</v>
      </c>
    </row>
    <row r="18656" spans="1:1">
      <c r="A18656" s="74" t="s">
        <v>2724</v>
      </c>
    </row>
    <row r="18657" spans="1:1">
      <c r="A18657" s="74" t="s">
        <v>10515</v>
      </c>
    </row>
    <row r="18658" spans="1:1">
      <c r="A18658" s="74" t="s">
        <v>10516</v>
      </c>
    </row>
    <row r="18659" spans="1:1">
      <c r="A18659" s="74" t="s">
        <v>10516</v>
      </c>
    </row>
    <row r="18660" spans="1:1">
      <c r="A18660" s="149">
        <v>45519</v>
      </c>
    </row>
    <row r="18661" spans="1:1">
      <c r="A18661" s="149">
        <v>45519</v>
      </c>
    </row>
    <row r="18662" spans="1:1">
      <c r="A18662" s="74" t="s">
        <v>10517</v>
      </c>
    </row>
    <row r="18664" spans="1:1">
      <c r="A18664" s="74" t="s">
        <v>2724</v>
      </c>
    </row>
    <row r="18665" spans="1:1">
      <c r="A18665" s="74" t="s">
        <v>10518</v>
      </c>
    </row>
    <row r="18666" spans="1:1">
      <c r="A18666" s="74" t="s">
        <v>10519</v>
      </c>
    </row>
    <row r="18667" spans="1:1">
      <c r="A18667" s="74" t="s">
        <v>10520</v>
      </c>
    </row>
    <row r="18668" spans="1:1">
      <c r="A18668" s="149">
        <v>45519</v>
      </c>
    </row>
    <row r="18669" spans="1:1">
      <c r="A18669" s="149">
        <v>45519</v>
      </c>
    </row>
    <row r="18670" spans="1:1">
      <c r="A18670" s="74" t="s">
        <v>2982</v>
      </c>
    </row>
    <row r="18672" spans="1:1">
      <c r="A18672" s="74" t="s">
        <v>2724</v>
      </c>
    </row>
    <row r="18673" spans="1:1">
      <c r="A18673" s="74" t="s">
        <v>10521</v>
      </c>
    </row>
    <row r="18674" spans="1:1">
      <c r="A18674" s="74" t="s">
        <v>10522</v>
      </c>
    </row>
    <row r="18675" spans="1:1">
      <c r="A18675" s="74" t="s">
        <v>10523</v>
      </c>
    </row>
    <row r="18676" spans="1:1">
      <c r="A18676" s="149">
        <v>45519</v>
      </c>
    </row>
    <row r="18677" spans="1:1">
      <c r="A18677" s="149">
        <v>45519</v>
      </c>
    </row>
    <row r="18678" spans="1:1">
      <c r="A18678" s="74" t="s">
        <v>10524</v>
      </c>
    </row>
    <row r="18680" spans="1:1">
      <c r="A18680" s="74" t="s">
        <v>2724</v>
      </c>
    </row>
    <row r="18681" spans="1:1">
      <c r="A18681" s="74" t="s">
        <v>10525</v>
      </c>
    </row>
    <row r="18682" spans="1:1">
      <c r="A18682" s="74" t="s">
        <v>10526</v>
      </c>
    </row>
    <row r="18683" spans="1:1">
      <c r="A18683" s="74" t="s">
        <v>10526</v>
      </c>
    </row>
    <row r="18684" spans="1:1">
      <c r="A18684" s="149">
        <v>45519</v>
      </c>
    </row>
    <row r="18685" spans="1:1">
      <c r="A18685" s="149">
        <v>45519</v>
      </c>
    </row>
    <row r="18686" spans="1:1">
      <c r="A18686" s="74" t="s">
        <v>10527</v>
      </c>
    </row>
    <row r="18688" spans="1:1">
      <c r="A18688" s="74" t="s">
        <v>2724</v>
      </c>
    </row>
    <row r="18689" spans="1:1">
      <c r="A18689" s="74" t="s">
        <v>10528</v>
      </c>
    </row>
    <row r="18690" spans="1:1">
      <c r="A18690" s="74" t="s">
        <v>10529</v>
      </c>
    </row>
    <row r="18691" spans="1:1">
      <c r="A18691" s="74" t="s">
        <v>10530</v>
      </c>
    </row>
    <row r="18692" spans="1:1">
      <c r="A18692" s="149">
        <v>45519</v>
      </c>
    </row>
    <row r="18693" spans="1:1">
      <c r="A18693" s="149">
        <v>45519</v>
      </c>
    </row>
    <row r="18694" spans="1:1">
      <c r="A18694" s="74" t="s">
        <v>10531</v>
      </c>
    </row>
    <row r="18696" spans="1:1">
      <c r="A18696" s="74" t="s">
        <v>2724</v>
      </c>
    </row>
    <row r="18697" spans="1:1">
      <c r="A18697" s="74" t="s">
        <v>10532</v>
      </c>
    </row>
    <row r="18698" spans="1:1">
      <c r="A18698" s="74" t="s">
        <v>10533</v>
      </c>
    </row>
    <row r="18699" spans="1:1">
      <c r="A18699" s="74" t="s">
        <v>10534</v>
      </c>
    </row>
    <row r="18700" spans="1:1">
      <c r="A18700" s="149">
        <v>45519</v>
      </c>
    </row>
    <row r="18701" spans="1:1">
      <c r="A18701" s="149">
        <v>45519</v>
      </c>
    </row>
    <row r="18702" spans="1:1">
      <c r="A18702" s="74" t="s">
        <v>7078</v>
      </c>
    </row>
    <row r="18704" spans="1:1">
      <c r="A18704" s="74" t="s">
        <v>2724</v>
      </c>
    </row>
    <row r="18705" spans="1:1">
      <c r="A18705" s="74" t="s">
        <v>10535</v>
      </c>
    </row>
    <row r="18706" spans="1:1">
      <c r="A18706" s="74" t="s">
        <v>10536</v>
      </c>
    </row>
    <row r="18707" spans="1:1">
      <c r="A18707" s="74" t="s">
        <v>10537</v>
      </c>
    </row>
    <row r="18708" spans="1:1">
      <c r="A18708" s="149">
        <v>45519</v>
      </c>
    </row>
    <row r="18709" spans="1:1">
      <c r="A18709" s="149">
        <v>45519</v>
      </c>
    </row>
    <row r="18710" spans="1:1">
      <c r="A18710" s="74" t="s">
        <v>10538</v>
      </c>
    </row>
    <row r="18712" spans="1:1">
      <c r="A18712" s="74" t="s">
        <v>2724</v>
      </c>
    </row>
    <row r="18713" spans="1:1">
      <c r="A18713" s="74" t="s">
        <v>10539</v>
      </c>
    </row>
    <row r="18714" spans="1:1">
      <c r="A18714" s="74" t="s">
        <v>10540</v>
      </c>
    </row>
    <row r="18715" spans="1:1">
      <c r="A18715" s="74" t="s">
        <v>10540</v>
      </c>
    </row>
    <row r="18716" spans="1:1">
      <c r="A18716" s="149">
        <v>45519</v>
      </c>
    </row>
    <row r="18717" spans="1:1">
      <c r="A18717" s="149">
        <v>45519</v>
      </c>
    </row>
    <row r="18718" spans="1:1">
      <c r="A18718" s="74" t="s">
        <v>9492</v>
      </c>
    </row>
    <row r="18720" spans="1:1">
      <c r="A18720" s="74" t="s">
        <v>2724</v>
      </c>
    </row>
    <row r="18721" spans="1:1">
      <c r="A18721" s="74" t="s">
        <v>10541</v>
      </c>
    </row>
    <row r="18722" spans="1:1">
      <c r="A18722" s="74" t="s">
        <v>10542</v>
      </c>
    </row>
    <row r="18723" spans="1:1">
      <c r="A18723" s="74" t="s">
        <v>10543</v>
      </c>
    </row>
    <row r="18724" spans="1:1">
      <c r="A18724" s="149">
        <v>45519</v>
      </c>
    </row>
    <row r="18725" spans="1:1">
      <c r="A18725" s="149">
        <v>45519</v>
      </c>
    </row>
    <row r="18726" spans="1:1">
      <c r="A18726" s="74" t="s">
        <v>10544</v>
      </c>
    </row>
    <row r="18728" spans="1:1">
      <c r="A18728" s="74" t="s">
        <v>2724</v>
      </c>
    </row>
    <row r="18729" spans="1:1">
      <c r="A18729" s="74" t="s">
        <v>10545</v>
      </c>
    </row>
    <row r="18730" spans="1:1">
      <c r="A18730" s="74" t="s">
        <v>10546</v>
      </c>
    </row>
    <row r="18731" spans="1:1">
      <c r="A18731" s="74" t="s">
        <v>10547</v>
      </c>
    </row>
    <row r="18732" spans="1:1">
      <c r="A18732" s="149">
        <v>45519</v>
      </c>
    </row>
    <row r="18733" spans="1:1">
      <c r="A18733" s="149">
        <v>45519</v>
      </c>
    </row>
    <row r="18734" spans="1:1">
      <c r="A18734" s="74" t="s">
        <v>9384</v>
      </c>
    </row>
    <row r="18736" spans="1:1">
      <c r="A18736" s="74" t="s">
        <v>2724</v>
      </c>
    </row>
    <row r="18737" spans="1:1">
      <c r="A18737" s="74" t="s">
        <v>10548</v>
      </c>
    </row>
    <row r="18738" spans="1:1">
      <c r="A18738" s="74" t="s">
        <v>10549</v>
      </c>
    </row>
    <row r="18739" spans="1:1">
      <c r="A18739" s="74" t="s">
        <v>10549</v>
      </c>
    </row>
    <row r="18740" spans="1:1">
      <c r="A18740" s="149">
        <v>45519</v>
      </c>
    </row>
    <row r="18741" spans="1:1">
      <c r="A18741" s="149">
        <v>45519</v>
      </c>
    </row>
    <row r="18742" spans="1:1">
      <c r="A18742" s="74" t="s">
        <v>3328</v>
      </c>
    </row>
    <row r="18744" spans="1:1">
      <c r="A18744" s="74" t="s">
        <v>2724</v>
      </c>
    </row>
    <row r="18745" spans="1:1">
      <c r="A18745" s="74" t="s">
        <v>10550</v>
      </c>
    </row>
    <row r="18746" spans="1:1">
      <c r="A18746" s="74" t="s">
        <v>10551</v>
      </c>
    </row>
    <row r="18747" spans="1:1">
      <c r="A18747" s="74" t="s">
        <v>10551</v>
      </c>
    </row>
    <row r="18748" spans="1:1">
      <c r="A18748" s="149">
        <v>45519</v>
      </c>
    </row>
    <row r="18749" spans="1:1">
      <c r="A18749" s="149">
        <v>45519</v>
      </c>
    </row>
    <row r="18750" spans="1:1">
      <c r="A18750" s="74" t="s">
        <v>10552</v>
      </c>
    </row>
    <row r="18752" spans="1:1">
      <c r="A18752" s="74" t="s">
        <v>2724</v>
      </c>
    </row>
    <row r="18753" spans="1:1">
      <c r="A18753" s="74" t="s">
        <v>10553</v>
      </c>
    </row>
    <row r="18754" spans="1:1">
      <c r="A18754" s="74" t="s">
        <v>10554</v>
      </c>
    </row>
    <row r="18755" spans="1:1">
      <c r="A18755" s="74" t="s">
        <v>10554</v>
      </c>
    </row>
    <row r="18756" spans="1:1">
      <c r="A18756" s="149">
        <v>45519</v>
      </c>
    </row>
    <row r="18757" spans="1:1">
      <c r="A18757" s="149">
        <v>45519</v>
      </c>
    </row>
    <row r="18758" spans="1:1">
      <c r="A18758" s="74" t="s">
        <v>3498</v>
      </c>
    </row>
    <row r="18760" spans="1:1">
      <c r="A18760" s="74" t="s">
        <v>2724</v>
      </c>
    </row>
    <row r="18761" spans="1:1">
      <c r="A18761" s="74" t="s">
        <v>10555</v>
      </c>
    </row>
    <row r="18762" spans="1:1">
      <c r="A18762" s="74" t="s">
        <v>10556</v>
      </c>
    </row>
    <row r="18763" spans="1:1">
      <c r="A18763" s="74" t="s">
        <v>10557</v>
      </c>
    </row>
    <row r="18764" spans="1:1">
      <c r="A18764" s="149">
        <v>45519</v>
      </c>
    </row>
    <row r="18765" spans="1:1">
      <c r="A18765" s="149">
        <v>45519</v>
      </c>
    </row>
    <row r="18766" spans="1:1">
      <c r="A18766" s="74" t="s">
        <v>10558</v>
      </c>
    </row>
    <row r="18768" spans="1:1">
      <c r="A18768" s="74" t="s">
        <v>2724</v>
      </c>
    </row>
    <row r="18769" spans="1:1">
      <c r="A18769" s="74" t="s">
        <v>10559</v>
      </c>
    </row>
    <row r="18770" spans="1:1">
      <c r="A18770" s="74" t="s">
        <v>10560</v>
      </c>
    </row>
    <row r="18771" spans="1:1">
      <c r="A18771" s="74" t="s">
        <v>10560</v>
      </c>
    </row>
    <row r="18772" spans="1:1">
      <c r="A18772" s="149">
        <v>45519</v>
      </c>
    </row>
    <row r="18773" spans="1:1">
      <c r="A18773" s="149">
        <v>45519</v>
      </c>
    </row>
    <row r="18774" spans="1:1">
      <c r="A18774" s="74" t="s">
        <v>10561</v>
      </c>
    </row>
    <row r="18776" spans="1:1">
      <c r="A18776" s="74" t="s">
        <v>2724</v>
      </c>
    </row>
    <row r="18777" spans="1:1">
      <c r="A18777" s="74" t="s">
        <v>10562</v>
      </c>
    </row>
    <row r="18778" spans="1:1">
      <c r="A18778" s="74" t="s">
        <v>10563</v>
      </c>
    </row>
    <row r="18779" spans="1:1">
      <c r="A18779" s="74" t="s">
        <v>10563</v>
      </c>
    </row>
    <row r="18780" spans="1:1">
      <c r="A18780" s="149">
        <v>45519</v>
      </c>
    </row>
    <row r="18781" spans="1:1">
      <c r="A18781" s="149">
        <v>45519</v>
      </c>
    </row>
    <row r="18782" spans="1:1">
      <c r="A18782" s="74" t="s">
        <v>10564</v>
      </c>
    </row>
    <row r="18784" spans="1:1">
      <c r="A18784" s="74" t="s">
        <v>2724</v>
      </c>
    </row>
    <row r="18785" spans="1:1">
      <c r="A18785" s="74" t="s">
        <v>10565</v>
      </c>
    </row>
    <row r="18786" spans="1:1">
      <c r="A18786" s="74" t="s">
        <v>10566</v>
      </c>
    </row>
    <row r="18787" spans="1:1">
      <c r="A18787" s="74" t="s">
        <v>10567</v>
      </c>
    </row>
    <row r="18788" spans="1:1">
      <c r="A18788" s="149">
        <v>45519</v>
      </c>
    </row>
    <row r="18789" spans="1:1">
      <c r="A18789" s="149">
        <v>45519</v>
      </c>
    </row>
    <row r="18790" spans="1:1">
      <c r="A18790" s="74" t="s">
        <v>10568</v>
      </c>
    </row>
    <row r="18792" spans="1:1">
      <c r="A18792" s="74" t="s">
        <v>2724</v>
      </c>
    </row>
    <row r="18793" spans="1:1">
      <c r="A18793" s="74" t="s">
        <v>10569</v>
      </c>
    </row>
    <row r="18794" spans="1:1">
      <c r="A18794" s="74" t="s">
        <v>10570</v>
      </c>
    </row>
    <row r="18795" spans="1:1">
      <c r="A18795" s="74" t="s">
        <v>10571</v>
      </c>
    </row>
    <row r="18796" spans="1:1">
      <c r="A18796" s="149">
        <v>45519</v>
      </c>
    </row>
    <row r="18797" spans="1:1">
      <c r="A18797" s="149">
        <v>45519</v>
      </c>
    </row>
    <row r="18798" spans="1:1">
      <c r="A18798" s="74" t="s">
        <v>8741</v>
      </c>
    </row>
    <row r="18800" spans="1:1">
      <c r="A18800" s="74" t="s">
        <v>2724</v>
      </c>
    </row>
    <row r="18801" spans="1:1">
      <c r="A18801" s="74" t="s">
        <v>10572</v>
      </c>
    </row>
    <row r="18802" spans="1:1">
      <c r="A18802" s="74" t="s">
        <v>10573</v>
      </c>
    </row>
    <row r="18803" spans="1:1">
      <c r="A18803" s="74" t="s">
        <v>10574</v>
      </c>
    </row>
    <row r="18804" spans="1:1">
      <c r="A18804" s="149">
        <v>45518</v>
      </c>
    </row>
    <row r="18805" spans="1:1">
      <c r="A18805" s="149">
        <v>45518</v>
      </c>
    </row>
    <row r="18806" spans="1:1">
      <c r="A18806" s="74" t="s">
        <v>10575</v>
      </c>
    </row>
    <row r="18808" spans="1:1">
      <c r="A18808" s="74" t="s">
        <v>2724</v>
      </c>
    </row>
    <row r="18809" spans="1:1">
      <c r="A18809" s="74" t="s">
        <v>10576</v>
      </c>
    </row>
    <row r="18810" spans="1:1">
      <c r="A18810" s="74" t="s">
        <v>10577</v>
      </c>
    </row>
    <row r="18811" spans="1:1">
      <c r="A18811" s="74" t="s">
        <v>10578</v>
      </c>
    </row>
    <row r="18812" spans="1:1">
      <c r="A18812" s="149">
        <v>45518</v>
      </c>
    </row>
    <row r="18813" spans="1:1">
      <c r="A18813" s="149">
        <v>45518</v>
      </c>
    </row>
    <row r="18814" spans="1:1">
      <c r="A18814" s="74" t="s">
        <v>10579</v>
      </c>
    </row>
    <row r="18816" spans="1:1">
      <c r="A18816" s="74" t="s">
        <v>2724</v>
      </c>
    </row>
    <row r="18817" spans="1:1">
      <c r="A18817" s="74" t="s">
        <v>10580</v>
      </c>
    </row>
    <row r="18818" spans="1:1">
      <c r="A18818" s="74" t="s">
        <v>10581</v>
      </c>
    </row>
    <row r="18819" spans="1:1">
      <c r="A18819" s="74" t="s">
        <v>10581</v>
      </c>
    </row>
    <row r="18820" spans="1:1">
      <c r="A18820" s="149">
        <v>45518</v>
      </c>
    </row>
    <row r="18821" spans="1:1">
      <c r="A18821" s="149">
        <v>45518</v>
      </c>
    </row>
    <row r="18822" spans="1:1">
      <c r="A18822" s="74" t="s">
        <v>10582</v>
      </c>
    </row>
    <row r="18824" spans="1:1">
      <c r="A18824" s="74" t="s">
        <v>2724</v>
      </c>
    </row>
    <row r="18825" spans="1:1">
      <c r="A18825" s="74" t="s">
        <v>10583</v>
      </c>
    </row>
    <row r="18826" spans="1:1">
      <c r="A18826" s="74" t="s">
        <v>10584</v>
      </c>
    </row>
    <row r="18827" spans="1:1">
      <c r="A18827" s="74" t="s">
        <v>10584</v>
      </c>
    </row>
    <row r="18828" spans="1:1">
      <c r="A18828" s="149">
        <v>45518</v>
      </c>
    </row>
    <row r="18829" spans="1:1">
      <c r="A18829" s="149">
        <v>45518</v>
      </c>
    </row>
    <row r="18830" spans="1:1">
      <c r="A18830" s="74" t="s">
        <v>10585</v>
      </c>
    </row>
    <row r="18832" spans="1:1">
      <c r="A18832" s="74" t="s">
        <v>2724</v>
      </c>
    </row>
    <row r="18833" spans="1:1">
      <c r="A18833" s="74" t="s">
        <v>10586</v>
      </c>
    </row>
    <row r="18834" spans="1:1">
      <c r="A18834" s="74" t="s">
        <v>10587</v>
      </c>
    </row>
    <row r="18835" spans="1:1">
      <c r="A18835" s="74" t="s">
        <v>10588</v>
      </c>
    </row>
    <row r="18836" spans="1:1">
      <c r="A18836" s="149">
        <v>45518</v>
      </c>
    </row>
    <row r="18837" spans="1:1">
      <c r="A18837" s="149">
        <v>45518</v>
      </c>
    </row>
    <row r="18838" spans="1:1">
      <c r="A18838" s="74" t="s">
        <v>10589</v>
      </c>
    </row>
    <row r="18840" spans="1:1">
      <c r="A18840" s="74" t="s">
        <v>2724</v>
      </c>
    </row>
    <row r="18841" spans="1:1">
      <c r="A18841" s="74" t="s">
        <v>10590</v>
      </c>
    </row>
    <row r="18842" spans="1:1">
      <c r="A18842" s="74" t="s">
        <v>10591</v>
      </c>
    </row>
    <row r="18843" spans="1:1">
      <c r="A18843" s="74" t="s">
        <v>10592</v>
      </c>
    </row>
    <row r="18844" spans="1:1">
      <c r="A18844" s="149">
        <v>45518</v>
      </c>
    </row>
    <row r="18845" spans="1:1">
      <c r="A18845" s="149">
        <v>45518</v>
      </c>
    </row>
    <row r="18846" spans="1:1">
      <c r="A18846" s="74" t="s">
        <v>10593</v>
      </c>
    </row>
    <row r="18848" spans="1:1">
      <c r="A18848" s="74" t="s">
        <v>2724</v>
      </c>
    </row>
    <row r="18849" spans="1:1">
      <c r="A18849" s="74" t="s">
        <v>10594</v>
      </c>
    </row>
    <row r="18850" spans="1:1">
      <c r="A18850" s="74" t="s">
        <v>10595</v>
      </c>
    </row>
    <row r="18851" spans="1:1">
      <c r="A18851" s="74" t="s">
        <v>10596</v>
      </c>
    </row>
    <row r="18852" spans="1:1">
      <c r="A18852" s="149">
        <v>45517</v>
      </c>
    </row>
    <row r="18853" spans="1:1">
      <c r="A18853" s="149">
        <v>45517</v>
      </c>
    </row>
    <row r="18854" spans="1:1">
      <c r="A18854" s="74" t="s">
        <v>10597</v>
      </c>
    </row>
    <row r="18856" spans="1:1">
      <c r="A18856" s="74" t="s">
        <v>2724</v>
      </c>
    </row>
    <row r="18857" spans="1:1">
      <c r="A18857" s="74" t="s">
        <v>10598</v>
      </c>
    </row>
    <row r="18858" spans="1:1">
      <c r="A18858" s="74" t="s">
        <v>10599</v>
      </c>
    </row>
    <row r="18859" spans="1:1">
      <c r="A18859" s="74" t="s">
        <v>10600</v>
      </c>
    </row>
    <row r="18860" spans="1:1">
      <c r="A18860" s="149">
        <v>45517</v>
      </c>
    </row>
    <row r="18861" spans="1:1">
      <c r="A18861" s="149">
        <v>45517</v>
      </c>
    </row>
    <row r="18862" spans="1:1">
      <c r="A18862" s="74" t="s">
        <v>10601</v>
      </c>
    </row>
    <row r="18864" spans="1:1">
      <c r="A18864" s="74" t="s">
        <v>2724</v>
      </c>
    </row>
    <row r="18865" spans="1:1">
      <c r="A18865" s="74" t="s">
        <v>10602</v>
      </c>
    </row>
    <row r="18866" spans="1:1">
      <c r="A18866" s="74" t="s">
        <v>10603</v>
      </c>
    </row>
    <row r="18867" spans="1:1">
      <c r="A18867" s="74" t="s">
        <v>10604</v>
      </c>
    </row>
    <row r="18868" spans="1:1">
      <c r="A18868" s="149">
        <v>45517</v>
      </c>
    </row>
    <row r="18869" spans="1:1">
      <c r="A18869" s="149">
        <v>45517</v>
      </c>
    </row>
    <row r="18870" spans="1:1">
      <c r="A18870" s="74" t="s">
        <v>10605</v>
      </c>
    </row>
    <row r="18872" spans="1:1">
      <c r="A18872" s="74" t="s">
        <v>2724</v>
      </c>
    </row>
    <row r="18873" spans="1:1">
      <c r="A18873" s="74" t="s">
        <v>10606</v>
      </c>
    </row>
    <row r="18874" spans="1:1">
      <c r="A18874" s="74" t="s">
        <v>10607</v>
      </c>
    </row>
    <row r="18875" spans="1:1">
      <c r="A18875" s="74" t="s">
        <v>10608</v>
      </c>
    </row>
    <row r="18876" spans="1:1">
      <c r="A18876" s="149">
        <v>45517</v>
      </c>
    </row>
    <row r="18877" spans="1:1">
      <c r="A18877" s="149">
        <v>45517</v>
      </c>
    </row>
    <row r="18878" spans="1:1">
      <c r="A18878" s="74" t="s">
        <v>10609</v>
      </c>
    </row>
    <row r="18880" spans="1:1">
      <c r="A18880" s="74" t="s">
        <v>2724</v>
      </c>
    </row>
    <row r="18881" spans="1:1">
      <c r="A18881" s="74" t="s">
        <v>10610</v>
      </c>
    </row>
    <row r="18882" spans="1:1">
      <c r="A18882" s="74" t="s">
        <v>10611</v>
      </c>
    </row>
    <row r="18883" spans="1:1">
      <c r="A18883" s="74" t="s">
        <v>10611</v>
      </c>
    </row>
    <row r="18884" spans="1:1">
      <c r="A18884" s="149">
        <v>45517</v>
      </c>
    </row>
    <row r="18885" spans="1:1">
      <c r="A18885" s="149">
        <v>45517</v>
      </c>
    </row>
    <row r="18886" spans="1:1">
      <c r="A18886" s="74" t="s">
        <v>10612</v>
      </c>
    </row>
    <row r="18888" spans="1:1">
      <c r="A18888" s="74" t="s">
        <v>2724</v>
      </c>
    </row>
    <row r="18889" spans="1:1">
      <c r="A18889" s="74" t="s">
        <v>10613</v>
      </c>
    </row>
    <row r="18890" spans="1:1">
      <c r="A18890" s="74" t="s">
        <v>10614</v>
      </c>
    </row>
    <row r="18891" spans="1:1">
      <c r="A18891" s="74" t="s">
        <v>10615</v>
      </c>
    </row>
    <row r="18892" spans="1:1">
      <c r="A18892" s="149">
        <v>45517</v>
      </c>
    </row>
    <row r="18893" spans="1:1">
      <c r="A18893" s="149">
        <v>45517</v>
      </c>
    </row>
    <row r="18894" spans="1:1">
      <c r="A18894" s="74" t="s">
        <v>10616</v>
      </c>
    </row>
    <row r="18896" spans="1:1">
      <c r="A18896" s="74" t="s">
        <v>2724</v>
      </c>
    </row>
    <row r="18897" spans="1:1">
      <c r="A18897" s="74" t="s">
        <v>10617</v>
      </c>
    </row>
    <row r="18898" spans="1:1">
      <c r="A18898" s="74" t="s">
        <v>10618</v>
      </c>
    </row>
    <row r="18899" spans="1:1">
      <c r="A18899" s="74" t="s">
        <v>10619</v>
      </c>
    </row>
    <row r="18900" spans="1:1">
      <c r="A18900" s="149">
        <v>45517</v>
      </c>
    </row>
    <row r="18901" spans="1:1">
      <c r="A18901" s="149">
        <v>45517</v>
      </c>
    </row>
    <row r="18902" spans="1:1">
      <c r="A18902" s="74" t="s">
        <v>10620</v>
      </c>
    </row>
    <row r="18904" spans="1:1">
      <c r="A18904" s="74" t="s">
        <v>2724</v>
      </c>
    </row>
    <row r="18905" spans="1:1">
      <c r="A18905" s="74" t="s">
        <v>10621</v>
      </c>
    </row>
    <row r="18906" spans="1:1">
      <c r="A18906" s="74" t="s">
        <v>10622</v>
      </c>
    </row>
    <row r="18907" spans="1:1">
      <c r="A18907" s="74" t="s">
        <v>10622</v>
      </c>
    </row>
    <row r="18908" spans="1:1">
      <c r="A18908" s="149">
        <v>45517</v>
      </c>
    </row>
    <row r="18909" spans="1:1">
      <c r="A18909" s="149">
        <v>45517</v>
      </c>
    </row>
    <row r="18910" spans="1:1">
      <c r="A18910" s="74" t="s">
        <v>10623</v>
      </c>
    </row>
    <row r="18912" spans="1:1">
      <c r="A18912" s="74" t="s">
        <v>2724</v>
      </c>
    </row>
    <row r="18913" spans="1:1">
      <c r="A18913" s="74" t="s">
        <v>10624</v>
      </c>
    </row>
    <row r="18914" spans="1:1">
      <c r="A18914" s="74" t="s">
        <v>10625</v>
      </c>
    </row>
    <row r="18915" spans="1:1">
      <c r="A18915" s="74" t="s">
        <v>10626</v>
      </c>
    </row>
    <row r="18916" spans="1:1">
      <c r="A18916" s="149">
        <v>45517</v>
      </c>
    </row>
    <row r="18917" spans="1:1">
      <c r="A18917" s="149">
        <v>45517</v>
      </c>
    </row>
    <row r="18918" spans="1:1">
      <c r="A18918" s="74" t="s">
        <v>10627</v>
      </c>
    </row>
    <row r="18920" spans="1:1">
      <c r="A18920" s="74" t="s">
        <v>2724</v>
      </c>
    </row>
    <row r="18921" spans="1:1">
      <c r="A18921" s="74" t="s">
        <v>10628</v>
      </c>
    </row>
    <row r="18922" spans="1:1">
      <c r="A18922" s="74" t="s">
        <v>10629</v>
      </c>
    </row>
    <row r="18923" spans="1:1">
      <c r="A18923" s="74" t="s">
        <v>10630</v>
      </c>
    </row>
    <row r="18924" spans="1:1">
      <c r="A18924" s="149">
        <v>45517</v>
      </c>
    </row>
    <row r="18925" spans="1:1">
      <c r="A18925" s="149">
        <v>45517</v>
      </c>
    </row>
    <row r="18926" spans="1:1">
      <c r="A18926" s="74" t="s">
        <v>10631</v>
      </c>
    </row>
    <row r="18928" spans="1:1">
      <c r="A18928" s="74" t="s">
        <v>2724</v>
      </c>
    </row>
    <row r="18929" spans="1:1">
      <c r="A18929" s="74" t="s">
        <v>10632</v>
      </c>
    </row>
    <row r="18930" spans="1:1">
      <c r="A18930" s="74" t="s">
        <v>10633</v>
      </c>
    </row>
    <row r="18931" spans="1:1">
      <c r="A18931" s="74" t="s">
        <v>10634</v>
      </c>
    </row>
    <row r="18932" spans="1:1">
      <c r="A18932" s="149">
        <v>45517</v>
      </c>
    </row>
    <row r="18933" spans="1:1">
      <c r="A18933" s="149">
        <v>45517</v>
      </c>
    </row>
    <row r="18934" spans="1:1">
      <c r="A18934" s="74" t="s">
        <v>10635</v>
      </c>
    </row>
    <row r="18936" spans="1:1">
      <c r="A18936" s="74" t="s">
        <v>2724</v>
      </c>
    </row>
    <row r="18937" spans="1:1">
      <c r="A18937" s="74" t="s">
        <v>10636</v>
      </c>
    </row>
    <row r="18938" spans="1:1">
      <c r="A18938" s="74" t="s">
        <v>10637</v>
      </c>
    </row>
    <row r="18939" spans="1:1">
      <c r="A18939" s="74" t="s">
        <v>10638</v>
      </c>
    </row>
    <row r="18940" spans="1:1">
      <c r="A18940" s="149">
        <v>45517</v>
      </c>
    </row>
    <row r="18941" spans="1:1">
      <c r="A18941" s="149">
        <v>45517</v>
      </c>
    </row>
    <row r="18942" spans="1:1">
      <c r="A18942" s="74" t="s">
        <v>10639</v>
      </c>
    </row>
    <row r="18944" spans="1:1">
      <c r="A18944" s="74" t="s">
        <v>2724</v>
      </c>
    </row>
    <row r="18945" spans="1:1">
      <c r="A18945" s="74" t="s">
        <v>10640</v>
      </c>
    </row>
    <row r="18946" spans="1:1">
      <c r="A18946" s="74" t="s">
        <v>10641</v>
      </c>
    </row>
    <row r="18947" spans="1:1">
      <c r="A18947" s="74" t="s">
        <v>10641</v>
      </c>
    </row>
    <row r="18948" spans="1:1">
      <c r="A18948" s="149">
        <v>45517</v>
      </c>
    </row>
    <row r="18949" spans="1:1">
      <c r="A18949" s="149">
        <v>45517</v>
      </c>
    </row>
    <row r="18950" spans="1:1">
      <c r="A18950" s="74" t="s">
        <v>10642</v>
      </c>
    </row>
    <row r="18952" spans="1:1">
      <c r="A18952" s="74" t="s">
        <v>2724</v>
      </c>
    </row>
    <row r="18953" spans="1:1">
      <c r="A18953" s="74" t="s">
        <v>10643</v>
      </c>
    </row>
    <row r="18954" spans="1:1">
      <c r="A18954" s="74" t="s">
        <v>10644</v>
      </c>
    </row>
    <row r="18955" spans="1:1">
      <c r="A18955" s="74" t="s">
        <v>10645</v>
      </c>
    </row>
    <row r="18956" spans="1:1">
      <c r="A18956" s="149">
        <v>45517</v>
      </c>
    </row>
    <row r="18957" spans="1:1">
      <c r="A18957" s="149">
        <v>45517</v>
      </c>
    </row>
    <row r="18958" spans="1:1">
      <c r="A18958" s="74" t="s">
        <v>10646</v>
      </c>
    </row>
    <row r="18960" spans="1:1">
      <c r="A18960" s="74" t="s">
        <v>2724</v>
      </c>
    </row>
    <row r="18961" spans="1:1">
      <c r="A18961" s="74" t="s">
        <v>10647</v>
      </c>
    </row>
    <row r="18962" spans="1:1">
      <c r="A18962" s="74" t="s">
        <v>10648</v>
      </c>
    </row>
    <row r="18963" spans="1:1">
      <c r="A18963" s="74" t="s">
        <v>10649</v>
      </c>
    </row>
    <row r="18964" spans="1:1">
      <c r="A18964" s="149">
        <v>45517</v>
      </c>
    </row>
    <row r="18965" spans="1:1">
      <c r="A18965" s="149">
        <v>45517</v>
      </c>
    </row>
    <row r="18966" spans="1:1">
      <c r="A18966" s="74" t="s">
        <v>10650</v>
      </c>
    </row>
    <row r="18968" spans="1:1">
      <c r="A18968" s="74" t="s">
        <v>2724</v>
      </c>
    </row>
    <row r="18969" spans="1:1">
      <c r="A18969" s="74" t="s">
        <v>10651</v>
      </c>
    </row>
    <row r="18970" spans="1:1">
      <c r="A18970" s="74" t="s">
        <v>10652</v>
      </c>
    </row>
    <row r="18971" spans="1:1">
      <c r="A18971" s="74" t="s">
        <v>10653</v>
      </c>
    </row>
    <row r="18972" spans="1:1">
      <c r="A18972" s="149">
        <v>45517</v>
      </c>
    </row>
    <row r="18973" spans="1:1">
      <c r="A18973" s="149">
        <v>45517</v>
      </c>
    </row>
    <row r="18974" spans="1:1">
      <c r="A18974" s="74" t="s">
        <v>10654</v>
      </c>
    </row>
    <row r="18976" spans="1:1">
      <c r="A18976" s="74" t="s">
        <v>2724</v>
      </c>
    </row>
    <row r="18977" spans="1:1">
      <c r="A18977" s="74" t="s">
        <v>10655</v>
      </c>
    </row>
    <row r="18978" spans="1:1">
      <c r="A18978" s="74" t="s">
        <v>4845</v>
      </c>
    </row>
    <row r="18979" spans="1:1">
      <c r="A18979" s="74" t="s">
        <v>4846</v>
      </c>
    </row>
    <row r="18980" spans="1:1">
      <c r="A18980" s="149">
        <v>45517</v>
      </c>
    </row>
    <row r="18981" spans="1:1">
      <c r="A18981" s="149">
        <v>45517</v>
      </c>
    </row>
    <row r="18982" spans="1:1">
      <c r="A18982" s="74" t="s">
        <v>4847</v>
      </c>
    </row>
    <row r="18984" spans="1:1">
      <c r="A18984" s="74" t="s">
        <v>2724</v>
      </c>
    </row>
    <row r="18985" spans="1:1">
      <c r="A18985" s="74" t="s">
        <v>4848</v>
      </c>
    </row>
    <row r="18986" spans="1:1">
      <c r="A18986" s="74" t="s">
        <v>10656</v>
      </c>
    </row>
    <row r="18987" spans="1:1">
      <c r="A18987" s="74" t="s">
        <v>10657</v>
      </c>
    </row>
    <row r="18988" spans="1:1">
      <c r="A18988" s="149">
        <v>45517</v>
      </c>
    </row>
    <row r="18989" spans="1:1">
      <c r="A18989" s="149">
        <v>45517</v>
      </c>
    </row>
    <row r="18990" spans="1:1">
      <c r="A18990" s="74" t="s">
        <v>10658</v>
      </c>
    </row>
    <row r="18992" spans="1:1">
      <c r="A18992" s="74" t="s">
        <v>2724</v>
      </c>
    </row>
    <row r="18993" spans="1:1">
      <c r="A18993" s="74" t="s">
        <v>10659</v>
      </c>
    </row>
    <row r="18994" spans="1:1">
      <c r="A18994" s="74" t="s">
        <v>10660</v>
      </c>
    </row>
    <row r="18995" spans="1:1">
      <c r="A18995" s="74" t="s">
        <v>10661</v>
      </c>
    </row>
    <row r="18996" spans="1:1">
      <c r="A18996" s="149">
        <v>45516</v>
      </c>
    </row>
    <row r="18997" spans="1:1">
      <c r="A18997" s="149">
        <v>45516</v>
      </c>
    </row>
    <row r="18998" spans="1:1">
      <c r="A18998" s="74" t="s">
        <v>10662</v>
      </c>
    </row>
    <row r="19000" spans="1:1">
      <c r="A19000" s="74" t="s">
        <v>2724</v>
      </c>
    </row>
    <row r="19001" spans="1:1">
      <c r="A19001" s="74" t="s">
        <v>10663</v>
      </c>
    </row>
    <row r="19002" spans="1:1">
      <c r="A19002" s="74" t="s">
        <v>10664</v>
      </c>
    </row>
    <row r="19003" spans="1:1">
      <c r="A19003" s="74" t="s">
        <v>10665</v>
      </c>
    </row>
    <row r="19004" spans="1:1">
      <c r="A19004" s="149">
        <v>45516</v>
      </c>
    </row>
    <row r="19005" spans="1:1">
      <c r="A19005" s="149">
        <v>45516</v>
      </c>
    </row>
    <row r="19006" spans="1:1">
      <c r="A19006" s="74" t="s">
        <v>10666</v>
      </c>
    </row>
    <row r="19008" spans="1:1">
      <c r="A19008" s="74" t="s">
        <v>2724</v>
      </c>
    </row>
    <row r="19009" spans="1:1">
      <c r="A19009" s="74" t="s">
        <v>10667</v>
      </c>
    </row>
    <row r="19010" spans="1:1">
      <c r="A19010" s="74" t="s">
        <v>10668</v>
      </c>
    </row>
    <row r="19011" spans="1:1">
      <c r="A19011" s="74" t="s">
        <v>10669</v>
      </c>
    </row>
    <row r="19012" spans="1:1">
      <c r="A19012" s="149">
        <v>45516</v>
      </c>
    </row>
    <row r="19013" spans="1:1">
      <c r="A19013" s="149">
        <v>45516</v>
      </c>
    </row>
    <row r="19014" spans="1:1">
      <c r="A19014" s="74" t="s">
        <v>10670</v>
      </c>
    </row>
    <row r="19016" spans="1:1">
      <c r="A19016" s="74" t="s">
        <v>2724</v>
      </c>
    </row>
    <row r="19017" spans="1:1">
      <c r="A19017" s="74" t="s">
        <v>10671</v>
      </c>
    </row>
    <row r="19018" spans="1:1">
      <c r="A19018" s="74" t="s">
        <v>10672</v>
      </c>
    </row>
    <row r="19019" spans="1:1">
      <c r="A19019" s="74" t="s">
        <v>10673</v>
      </c>
    </row>
    <row r="19020" spans="1:1">
      <c r="A19020" s="149">
        <v>45516</v>
      </c>
    </row>
    <row r="19021" spans="1:1">
      <c r="A19021" s="149">
        <v>45516</v>
      </c>
    </row>
    <row r="19022" spans="1:1">
      <c r="A19022" s="74" t="s">
        <v>3363</v>
      </c>
    </row>
    <row r="19024" spans="1:1">
      <c r="A19024" s="74" t="s">
        <v>2724</v>
      </c>
    </row>
    <row r="19025" spans="1:1">
      <c r="A19025" s="74" t="s">
        <v>10674</v>
      </c>
    </row>
    <row r="19026" spans="1:1">
      <c r="A19026" s="74" t="s">
        <v>10675</v>
      </c>
    </row>
    <row r="19027" spans="1:1">
      <c r="A19027" s="74" t="s">
        <v>10676</v>
      </c>
    </row>
    <row r="19028" spans="1:1">
      <c r="A19028" s="149">
        <v>45516</v>
      </c>
    </row>
    <row r="19029" spans="1:1">
      <c r="A19029" s="149">
        <v>45516</v>
      </c>
    </row>
    <row r="19030" spans="1:1">
      <c r="A19030" s="74" t="s">
        <v>4928</v>
      </c>
    </row>
    <row r="19032" spans="1:1">
      <c r="A19032" s="74" t="s">
        <v>2724</v>
      </c>
    </row>
    <row r="19033" spans="1:1">
      <c r="A19033" s="74" t="s">
        <v>10677</v>
      </c>
    </row>
    <row r="19034" spans="1:1">
      <c r="A19034" s="74" t="s">
        <v>10678</v>
      </c>
    </row>
    <row r="19035" spans="1:1">
      <c r="A19035" s="74" t="s">
        <v>10678</v>
      </c>
    </row>
    <row r="19036" spans="1:1">
      <c r="A19036" s="149">
        <v>45516</v>
      </c>
    </row>
    <row r="19037" spans="1:1">
      <c r="A19037" s="149">
        <v>45516</v>
      </c>
    </row>
    <row r="19038" spans="1:1">
      <c r="A19038" s="74" t="s">
        <v>10679</v>
      </c>
    </row>
    <row r="19040" spans="1:1">
      <c r="A19040" s="74" t="s">
        <v>2724</v>
      </c>
    </row>
    <row r="19041" spans="1:1">
      <c r="A19041" s="74" t="s">
        <v>10680</v>
      </c>
    </row>
    <row r="19042" spans="1:1">
      <c r="A19042" s="74" t="s">
        <v>10681</v>
      </c>
    </row>
    <row r="19043" spans="1:1">
      <c r="A19043" s="74" t="s">
        <v>10682</v>
      </c>
    </row>
    <row r="19044" spans="1:1">
      <c r="A19044" s="149">
        <v>45516</v>
      </c>
    </row>
    <row r="19045" spans="1:1">
      <c r="A19045" s="149">
        <v>45516</v>
      </c>
    </row>
    <row r="19046" spans="1:1">
      <c r="A19046" s="74" t="s">
        <v>10683</v>
      </c>
    </row>
    <row r="19048" spans="1:1">
      <c r="A19048" s="74" t="s">
        <v>2724</v>
      </c>
    </row>
    <row r="19049" spans="1:1">
      <c r="A19049" s="74" t="s">
        <v>10684</v>
      </c>
    </row>
    <row r="19050" spans="1:1">
      <c r="A19050" s="74" t="s">
        <v>10685</v>
      </c>
    </row>
    <row r="19051" spans="1:1">
      <c r="A19051" s="74" t="s">
        <v>10686</v>
      </c>
    </row>
    <row r="19052" spans="1:1">
      <c r="A19052" s="149">
        <v>45516</v>
      </c>
    </row>
    <row r="19053" spans="1:1">
      <c r="A19053" s="149">
        <v>45516</v>
      </c>
    </row>
    <row r="19054" spans="1:1">
      <c r="A19054" s="74" t="s">
        <v>10687</v>
      </c>
    </row>
    <row r="19056" spans="1:1">
      <c r="A19056" s="74" t="s">
        <v>2724</v>
      </c>
    </row>
    <row r="19057" spans="1:1">
      <c r="A19057" s="74" t="s">
        <v>10688</v>
      </c>
    </row>
    <row r="19058" spans="1:1">
      <c r="A19058" s="74" t="s">
        <v>10689</v>
      </c>
    </row>
    <row r="19059" spans="1:1">
      <c r="A19059" s="74" t="s">
        <v>10056</v>
      </c>
    </row>
    <row r="19060" spans="1:1">
      <c r="A19060" s="149">
        <v>45516</v>
      </c>
    </row>
    <row r="19061" spans="1:1">
      <c r="A19061" s="149">
        <v>45516</v>
      </c>
    </row>
    <row r="19062" spans="1:1">
      <c r="A19062" s="74" t="s">
        <v>10690</v>
      </c>
    </row>
    <row r="19064" spans="1:1">
      <c r="A19064" s="74" t="s">
        <v>2724</v>
      </c>
    </row>
    <row r="19065" spans="1:1">
      <c r="A19065" s="74" t="s">
        <v>10057</v>
      </c>
    </row>
    <row r="19066" spans="1:1">
      <c r="A19066" s="74" t="s">
        <v>10691</v>
      </c>
    </row>
    <row r="19067" spans="1:1">
      <c r="A19067" s="74" t="s">
        <v>10692</v>
      </c>
    </row>
    <row r="19068" spans="1:1">
      <c r="A19068" s="149">
        <v>45516</v>
      </c>
    </row>
    <row r="19069" spans="1:1">
      <c r="A19069" s="149">
        <v>45516</v>
      </c>
    </row>
    <row r="19070" spans="1:1">
      <c r="A19070" s="74" t="s">
        <v>10693</v>
      </c>
    </row>
    <row r="19072" spans="1:1">
      <c r="A19072" s="74" t="s">
        <v>2724</v>
      </c>
    </row>
    <row r="19073" spans="1:1">
      <c r="A19073" s="74" t="s">
        <v>10694</v>
      </c>
    </row>
    <row r="19074" spans="1:1">
      <c r="A19074" s="74" t="s">
        <v>10695</v>
      </c>
    </row>
    <row r="19075" spans="1:1">
      <c r="A19075" s="74" t="s">
        <v>10696</v>
      </c>
    </row>
    <row r="19076" spans="1:1">
      <c r="A19076" s="149">
        <v>45516</v>
      </c>
    </row>
    <row r="19077" spans="1:1">
      <c r="A19077" s="149">
        <v>45516</v>
      </c>
    </row>
    <row r="19078" spans="1:1">
      <c r="A19078" s="74" t="s">
        <v>10697</v>
      </c>
    </row>
    <row r="19080" spans="1:1">
      <c r="A19080" s="74" t="s">
        <v>2724</v>
      </c>
    </row>
    <row r="19081" spans="1:1">
      <c r="A19081" s="74" t="s">
        <v>10698</v>
      </c>
    </row>
    <row r="19082" spans="1:1">
      <c r="A19082" s="74" t="s">
        <v>10699</v>
      </c>
    </row>
    <row r="19083" spans="1:1">
      <c r="A19083" s="74" t="s">
        <v>10700</v>
      </c>
    </row>
    <row r="19084" spans="1:1">
      <c r="A19084" s="149">
        <v>45516</v>
      </c>
    </row>
    <row r="19085" spans="1:1">
      <c r="A19085" s="149">
        <v>45516</v>
      </c>
    </row>
    <row r="19086" spans="1:1">
      <c r="A19086" s="74" t="s">
        <v>10701</v>
      </c>
    </row>
    <row r="19088" spans="1:1">
      <c r="A19088" s="74" t="s">
        <v>2724</v>
      </c>
    </row>
    <row r="19089" spans="1:1">
      <c r="A19089" s="74" t="s">
        <v>10702</v>
      </c>
    </row>
    <row r="19090" spans="1:1">
      <c r="A19090" s="74" t="s">
        <v>10703</v>
      </c>
    </row>
    <row r="19091" spans="1:1">
      <c r="A19091" s="74" t="s">
        <v>10703</v>
      </c>
    </row>
    <row r="19092" spans="1:1">
      <c r="A19092" s="149">
        <v>45516</v>
      </c>
    </row>
    <row r="19093" spans="1:1">
      <c r="A19093" s="149">
        <v>45516</v>
      </c>
    </row>
    <row r="19094" spans="1:1">
      <c r="A19094" s="74" t="s">
        <v>10704</v>
      </c>
    </row>
    <row r="19096" spans="1:1">
      <c r="A19096" s="74" t="s">
        <v>2724</v>
      </c>
    </row>
    <row r="19097" spans="1:1">
      <c r="A19097" s="74" t="s">
        <v>10705</v>
      </c>
    </row>
    <row r="19098" spans="1:1">
      <c r="A19098" s="74" t="s">
        <v>10706</v>
      </c>
    </row>
    <row r="19099" spans="1:1">
      <c r="A19099" s="74" t="s">
        <v>10707</v>
      </c>
    </row>
    <row r="19100" spans="1:1">
      <c r="A19100" s="149">
        <v>45516</v>
      </c>
    </row>
    <row r="19101" spans="1:1">
      <c r="A19101" s="149">
        <v>45516</v>
      </c>
    </row>
    <row r="19102" spans="1:1">
      <c r="A19102" s="74" t="s">
        <v>10708</v>
      </c>
    </row>
    <row r="19104" spans="1:1">
      <c r="A19104" s="74" t="s">
        <v>2724</v>
      </c>
    </row>
    <row r="19105" spans="1:1">
      <c r="A19105" s="74" t="s">
        <v>10709</v>
      </c>
    </row>
    <row r="19106" spans="1:1">
      <c r="A19106" s="74" t="s">
        <v>10710</v>
      </c>
    </row>
    <row r="19107" spans="1:1">
      <c r="A19107" s="74" t="s">
        <v>10710</v>
      </c>
    </row>
    <row r="19108" spans="1:1">
      <c r="A19108" s="149">
        <v>45516</v>
      </c>
    </row>
    <row r="19109" spans="1:1">
      <c r="A19109" s="149">
        <v>45516</v>
      </c>
    </row>
    <row r="19110" spans="1:1">
      <c r="A19110" s="74" t="s">
        <v>10711</v>
      </c>
    </row>
    <row r="19112" spans="1:1">
      <c r="A19112" s="74" t="s">
        <v>2724</v>
      </c>
    </row>
    <row r="19113" spans="1:1">
      <c r="A19113" s="74" t="s">
        <v>10712</v>
      </c>
    </row>
    <row r="19114" spans="1:1">
      <c r="A19114" s="74" t="s">
        <v>10713</v>
      </c>
    </row>
    <row r="19115" spans="1:1">
      <c r="A19115" s="74" t="s">
        <v>10713</v>
      </c>
    </row>
    <row r="19116" spans="1:1">
      <c r="A19116" s="149">
        <v>45516</v>
      </c>
    </row>
    <row r="19117" spans="1:1">
      <c r="A19117" s="149">
        <v>45516</v>
      </c>
    </row>
    <row r="19118" spans="1:1">
      <c r="A19118" s="74" t="s">
        <v>10714</v>
      </c>
    </row>
    <row r="19120" spans="1:1">
      <c r="A19120" s="74" t="s">
        <v>2724</v>
      </c>
    </row>
    <row r="19121" spans="1:1">
      <c r="A19121" s="74" t="s">
        <v>10715</v>
      </c>
    </row>
    <row r="19122" spans="1:1">
      <c r="A19122" s="74" t="s">
        <v>10716</v>
      </c>
    </row>
    <row r="19123" spans="1:1">
      <c r="A19123" s="74" t="s">
        <v>10717</v>
      </c>
    </row>
    <row r="19124" spans="1:1">
      <c r="A19124" s="149">
        <v>45516</v>
      </c>
    </row>
    <row r="19125" spans="1:1">
      <c r="A19125" s="149">
        <v>45516</v>
      </c>
    </row>
    <row r="19126" spans="1:1">
      <c r="A19126" s="74" t="s">
        <v>10718</v>
      </c>
    </row>
    <row r="19128" spans="1:1">
      <c r="A19128" s="74" t="s">
        <v>2724</v>
      </c>
    </row>
    <row r="19129" spans="1:1">
      <c r="A19129" s="74" t="s">
        <v>10719</v>
      </c>
    </row>
    <row r="19130" spans="1:1">
      <c r="A19130" s="74" t="s">
        <v>10720</v>
      </c>
    </row>
    <row r="19131" spans="1:1">
      <c r="A19131" s="74" t="s">
        <v>10721</v>
      </c>
    </row>
    <row r="19132" spans="1:1">
      <c r="A19132" s="149">
        <v>45516</v>
      </c>
    </row>
    <row r="19133" spans="1:1">
      <c r="A19133" s="149">
        <v>45516</v>
      </c>
    </row>
    <row r="19134" spans="1:1">
      <c r="A19134" s="74" t="s">
        <v>10722</v>
      </c>
    </row>
    <row r="19136" spans="1:1">
      <c r="A19136" s="74" t="s">
        <v>2724</v>
      </c>
    </row>
    <row r="19137" spans="1:1">
      <c r="A19137" s="74" t="s">
        <v>10723</v>
      </c>
    </row>
    <row r="19138" spans="1:1">
      <c r="A19138" s="74" t="s">
        <v>10724</v>
      </c>
    </row>
    <row r="19139" spans="1:1">
      <c r="A19139" s="74" t="s">
        <v>10725</v>
      </c>
    </row>
    <row r="19140" spans="1:1">
      <c r="A19140" s="149">
        <v>45516</v>
      </c>
    </row>
    <row r="19141" spans="1:1">
      <c r="A19141" s="149">
        <v>45516</v>
      </c>
    </row>
    <row r="19142" spans="1:1">
      <c r="A19142" s="74" t="s">
        <v>10726</v>
      </c>
    </row>
    <row r="19144" spans="1:1">
      <c r="A19144" s="74" t="s">
        <v>2724</v>
      </c>
    </row>
    <row r="19145" spans="1:1">
      <c r="A19145" s="74" t="s">
        <v>10727</v>
      </c>
    </row>
    <row r="19146" spans="1:1">
      <c r="A19146" s="74" t="s">
        <v>10728</v>
      </c>
    </row>
    <row r="19147" spans="1:1">
      <c r="A19147" s="74" t="s">
        <v>10729</v>
      </c>
    </row>
    <row r="19148" spans="1:1">
      <c r="A19148" s="149">
        <v>45516</v>
      </c>
    </row>
    <row r="19149" spans="1:1">
      <c r="A19149" s="149">
        <v>45516</v>
      </c>
    </row>
    <row r="19150" spans="1:1">
      <c r="A19150" s="74" t="s">
        <v>10730</v>
      </c>
    </row>
    <row r="19152" spans="1:1">
      <c r="A19152" s="74" t="s">
        <v>2724</v>
      </c>
    </row>
    <row r="19153" spans="1:1">
      <c r="A19153" s="74" t="s">
        <v>10731</v>
      </c>
    </row>
    <row r="19154" spans="1:1">
      <c r="A19154" s="74" t="s">
        <v>10732</v>
      </c>
    </row>
    <row r="19155" spans="1:1">
      <c r="A19155" s="74" t="s">
        <v>10733</v>
      </c>
    </row>
    <row r="19156" spans="1:1">
      <c r="A19156" s="149">
        <v>45512</v>
      </c>
    </row>
    <row r="19157" spans="1:1">
      <c r="A19157" s="149">
        <v>45512</v>
      </c>
    </row>
    <row r="19158" spans="1:1">
      <c r="A19158" s="74" t="s">
        <v>10734</v>
      </c>
    </row>
    <row r="19160" spans="1:1">
      <c r="A19160" s="74" t="s">
        <v>2724</v>
      </c>
    </row>
    <row r="19161" spans="1:1">
      <c r="A19161" s="74" t="s">
        <v>10735</v>
      </c>
    </row>
    <row r="19162" spans="1:1">
      <c r="A19162" s="74" t="s">
        <v>10736</v>
      </c>
    </row>
    <row r="19163" spans="1:1">
      <c r="A19163" s="74" t="s">
        <v>10736</v>
      </c>
    </row>
    <row r="19164" spans="1:1">
      <c r="A19164" s="149">
        <v>45512</v>
      </c>
    </row>
    <row r="19165" spans="1:1">
      <c r="A19165" s="149">
        <v>45512</v>
      </c>
    </row>
    <row r="19166" spans="1:1">
      <c r="A19166" s="74" t="s">
        <v>10737</v>
      </c>
    </row>
    <row r="19168" spans="1:1">
      <c r="A19168" s="74" t="s">
        <v>2724</v>
      </c>
    </row>
    <row r="19169" spans="1:1">
      <c r="A19169" s="74" t="s">
        <v>10738</v>
      </c>
    </row>
    <row r="19170" spans="1:1">
      <c r="A19170" s="74" t="s">
        <v>10739</v>
      </c>
    </row>
    <row r="19171" spans="1:1">
      <c r="A19171" s="74" t="s">
        <v>10740</v>
      </c>
    </row>
    <row r="19172" spans="1:1">
      <c r="A19172" s="149">
        <v>45512</v>
      </c>
    </row>
    <row r="19173" spans="1:1">
      <c r="A19173" s="149">
        <v>45512</v>
      </c>
    </row>
    <row r="19174" spans="1:1">
      <c r="A19174" s="74" t="s">
        <v>10741</v>
      </c>
    </row>
    <row r="19176" spans="1:1">
      <c r="A19176" s="74" t="s">
        <v>2724</v>
      </c>
    </row>
    <row r="19177" spans="1:1">
      <c r="A19177" s="74" t="s">
        <v>10742</v>
      </c>
    </row>
    <row r="19178" spans="1:1">
      <c r="A19178" s="74" t="s">
        <v>10743</v>
      </c>
    </row>
    <row r="19179" spans="1:1">
      <c r="A19179" s="74" t="s">
        <v>10743</v>
      </c>
    </row>
    <row r="19180" spans="1:1">
      <c r="A19180" s="149">
        <v>45512</v>
      </c>
    </row>
    <row r="19181" spans="1:1">
      <c r="A19181" s="149">
        <v>45512</v>
      </c>
    </row>
    <row r="19182" spans="1:1">
      <c r="A19182" s="74" t="s">
        <v>10744</v>
      </c>
    </row>
    <row r="19184" spans="1:1">
      <c r="A19184" s="74" t="s">
        <v>2724</v>
      </c>
    </row>
    <row r="19185" spans="1:1">
      <c r="A19185" s="74" t="s">
        <v>10745</v>
      </c>
    </row>
    <row r="19186" spans="1:1">
      <c r="A19186" s="74" t="s">
        <v>10746</v>
      </c>
    </row>
    <row r="19187" spans="1:1">
      <c r="A19187" s="74" t="s">
        <v>10747</v>
      </c>
    </row>
    <row r="19188" spans="1:1">
      <c r="A19188" s="149">
        <v>45512</v>
      </c>
    </row>
    <row r="19189" spans="1:1">
      <c r="A19189" s="149">
        <v>45512</v>
      </c>
    </row>
    <row r="19190" spans="1:1">
      <c r="A19190" s="74" t="s">
        <v>10748</v>
      </c>
    </row>
    <row r="19192" spans="1:1">
      <c r="A19192" s="74" t="s">
        <v>2724</v>
      </c>
    </row>
    <row r="19193" spans="1:1">
      <c r="A19193" s="74" t="s">
        <v>10749</v>
      </c>
    </row>
    <row r="19194" spans="1:1">
      <c r="A19194" s="74" t="s">
        <v>10750</v>
      </c>
    </row>
    <row r="19195" spans="1:1">
      <c r="A19195" s="74" t="s">
        <v>10751</v>
      </c>
    </row>
    <row r="19196" spans="1:1">
      <c r="A19196" s="149">
        <v>45512</v>
      </c>
    </row>
    <row r="19197" spans="1:1">
      <c r="A19197" s="149">
        <v>45512</v>
      </c>
    </row>
    <row r="19198" spans="1:1">
      <c r="A19198" s="74" t="s">
        <v>10752</v>
      </c>
    </row>
    <row r="19200" spans="1:1">
      <c r="A19200" s="74" t="s">
        <v>2724</v>
      </c>
    </row>
    <row r="19201" spans="1:1">
      <c r="A19201" s="74" t="s">
        <v>10753</v>
      </c>
    </row>
    <row r="19202" spans="1:1">
      <c r="A19202" s="74" t="s">
        <v>10754</v>
      </c>
    </row>
    <row r="19203" spans="1:1">
      <c r="A19203" s="74" t="s">
        <v>10755</v>
      </c>
    </row>
    <row r="19204" spans="1:1">
      <c r="A19204" s="149">
        <v>45512</v>
      </c>
    </row>
    <row r="19205" spans="1:1">
      <c r="A19205" s="149">
        <v>45512</v>
      </c>
    </row>
    <row r="19206" spans="1:1">
      <c r="A19206" s="74" t="s">
        <v>10756</v>
      </c>
    </row>
    <row r="19208" spans="1:1">
      <c r="A19208" s="74" t="s">
        <v>2724</v>
      </c>
    </row>
    <row r="19209" spans="1:1">
      <c r="A19209" s="74" t="s">
        <v>10757</v>
      </c>
    </row>
    <row r="19210" spans="1:1">
      <c r="A19210" s="74" t="s">
        <v>10758</v>
      </c>
    </row>
    <row r="19211" spans="1:1">
      <c r="A19211" s="74" t="s">
        <v>10759</v>
      </c>
    </row>
    <row r="19212" spans="1:1">
      <c r="A19212" s="149">
        <v>45512</v>
      </c>
    </row>
    <row r="19213" spans="1:1">
      <c r="A19213" s="149">
        <v>45512</v>
      </c>
    </row>
    <row r="19214" spans="1:1">
      <c r="A19214" s="74" t="s">
        <v>10760</v>
      </c>
    </row>
    <row r="19216" spans="1:1">
      <c r="A19216" s="74" t="s">
        <v>2724</v>
      </c>
    </row>
    <row r="19217" spans="1:1">
      <c r="A19217" s="74" t="s">
        <v>10761</v>
      </c>
    </row>
    <row r="19218" spans="1:1">
      <c r="A19218" s="74" t="s">
        <v>10762</v>
      </c>
    </row>
    <row r="19219" spans="1:1">
      <c r="A19219" s="74" t="s">
        <v>10763</v>
      </c>
    </row>
    <row r="19220" spans="1:1">
      <c r="A19220" s="149">
        <v>45512</v>
      </c>
    </row>
    <row r="19221" spans="1:1">
      <c r="A19221" s="149">
        <v>45512</v>
      </c>
    </row>
    <row r="19222" spans="1:1">
      <c r="A19222" s="74" t="s">
        <v>10764</v>
      </c>
    </row>
    <row r="19224" spans="1:1">
      <c r="A19224" s="74" t="s">
        <v>2724</v>
      </c>
    </row>
    <row r="19225" spans="1:1">
      <c r="A19225" s="74" t="s">
        <v>10765</v>
      </c>
    </row>
    <row r="19226" spans="1:1">
      <c r="A19226" s="74" t="s">
        <v>10766</v>
      </c>
    </row>
    <row r="19227" spans="1:1">
      <c r="A19227" s="74" t="s">
        <v>10767</v>
      </c>
    </row>
    <row r="19228" spans="1:1">
      <c r="A19228" s="149">
        <v>45512</v>
      </c>
    </row>
    <row r="19229" spans="1:1">
      <c r="A19229" s="149">
        <v>45512</v>
      </c>
    </row>
    <row r="19230" spans="1:1">
      <c r="A19230" s="74" t="s">
        <v>10768</v>
      </c>
    </row>
    <row r="19232" spans="1:1">
      <c r="A19232" s="74" t="s">
        <v>2724</v>
      </c>
    </row>
    <row r="19233" spans="1:1">
      <c r="A19233" s="74" t="s">
        <v>10769</v>
      </c>
    </row>
    <row r="19234" spans="1:1">
      <c r="A19234" s="74" t="s">
        <v>10770</v>
      </c>
    </row>
    <row r="19235" spans="1:1">
      <c r="A19235" s="74" t="s">
        <v>10771</v>
      </c>
    </row>
    <row r="19236" spans="1:1">
      <c r="A19236" s="149">
        <v>45512</v>
      </c>
    </row>
    <row r="19237" spans="1:1">
      <c r="A19237" s="149">
        <v>45512</v>
      </c>
    </row>
    <row r="19238" spans="1:1">
      <c r="A19238" s="74" t="s">
        <v>10772</v>
      </c>
    </row>
    <row r="19240" spans="1:1">
      <c r="A19240" s="74" t="s">
        <v>2724</v>
      </c>
    </row>
    <row r="19241" spans="1:1">
      <c r="A19241" s="74" t="s">
        <v>10773</v>
      </c>
    </row>
    <row r="19242" spans="1:1">
      <c r="A19242" s="74" t="s">
        <v>10774</v>
      </c>
    </row>
    <row r="19243" spans="1:1">
      <c r="A19243" s="74" t="s">
        <v>10775</v>
      </c>
    </row>
    <row r="19244" spans="1:1">
      <c r="A19244" s="149">
        <v>45512</v>
      </c>
    </row>
    <row r="19245" spans="1:1">
      <c r="A19245" s="149">
        <v>45512</v>
      </c>
    </row>
    <row r="19246" spans="1:1">
      <c r="A19246" s="74" t="s">
        <v>10776</v>
      </c>
    </row>
    <row r="19248" spans="1:1">
      <c r="A19248" s="74" t="s">
        <v>2724</v>
      </c>
    </row>
    <row r="19249" spans="1:1">
      <c r="A19249" s="74" t="s">
        <v>10777</v>
      </c>
    </row>
    <row r="19250" spans="1:1">
      <c r="A19250" s="74" t="s">
        <v>10778</v>
      </c>
    </row>
    <row r="19251" spans="1:1">
      <c r="A19251" s="74" t="s">
        <v>10779</v>
      </c>
    </row>
    <row r="19252" spans="1:1">
      <c r="A19252" s="149">
        <v>45512</v>
      </c>
    </row>
    <row r="19253" spans="1:1">
      <c r="A19253" s="149">
        <v>45512</v>
      </c>
    </row>
    <row r="19254" spans="1:1">
      <c r="A19254" s="74" t="s">
        <v>10780</v>
      </c>
    </row>
    <row r="19256" spans="1:1">
      <c r="A19256" s="74" t="s">
        <v>2724</v>
      </c>
    </row>
    <row r="19257" spans="1:1">
      <c r="A19257" s="74" t="s">
        <v>10781</v>
      </c>
    </row>
    <row r="19258" spans="1:1">
      <c r="A19258" s="74" t="s">
        <v>10782</v>
      </c>
    </row>
    <row r="19259" spans="1:1">
      <c r="A19259" s="74" t="s">
        <v>10782</v>
      </c>
    </row>
    <row r="19260" spans="1:1">
      <c r="A19260" s="149">
        <v>45512</v>
      </c>
    </row>
    <row r="19261" spans="1:1">
      <c r="A19261" s="149">
        <v>45512</v>
      </c>
    </row>
    <row r="19262" spans="1:1">
      <c r="A19262" s="74" t="s">
        <v>10783</v>
      </c>
    </row>
    <row r="19264" spans="1:1">
      <c r="A19264" s="74" t="s">
        <v>2724</v>
      </c>
    </row>
    <row r="19265" spans="1:1">
      <c r="A19265" s="74" t="s">
        <v>10784</v>
      </c>
    </row>
    <row r="19266" spans="1:1">
      <c r="A19266" s="74" t="s">
        <v>10785</v>
      </c>
    </row>
    <row r="19267" spans="1:1">
      <c r="A19267" s="74" t="s">
        <v>10785</v>
      </c>
    </row>
    <row r="19268" spans="1:1">
      <c r="A19268" s="149">
        <v>45511</v>
      </c>
    </row>
    <row r="19269" spans="1:1">
      <c r="A19269" s="149">
        <v>45511</v>
      </c>
    </row>
    <row r="19270" spans="1:1">
      <c r="A19270" s="74" t="s">
        <v>10786</v>
      </c>
    </row>
    <row r="19272" spans="1:1">
      <c r="A19272" s="74" t="s">
        <v>2724</v>
      </c>
    </row>
    <row r="19273" spans="1:1">
      <c r="A19273" s="74" t="s">
        <v>10787</v>
      </c>
    </row>
    <row r="19274" spans="1:1">
      <c r="A19274" s="74" t="s">
        <v>10788</v>
      </c>
    </row>
    <row r="19275" spans="1:1">
      <c r="A19275" s="74" t="s">
        <v>10789</v>
      </c>
    </row>
    <row r="19276" spans="1:1">
      <c r="A19276" s="149">
        <v>45510</v>
      </c>
    </row>
    <row r="19277" spans="1:1">
      <c r="A19277" s="149">
        <v>45510</v>
      </c>
    </row>
    <row r="19278" spans="1:1">
      <c r="A19278" s="74" t="s">
        <v>10790</v>
      </c>
    </row>
    <row r="19280" spans="1:1">
      <c r="A19280" s="74" t="s">
        <v>2724</v>
      </c>
    </row>
    <row r="19281" spans="1:1">
      <c r="A19281" s="74" t="s">
        <v>10791</v>
      </c>
    </row>
    <row r="19282" spans="1:1">
      <c r="A19282" s="74" t="s">
        <v>10792</v>
      </c>
    </row>
    <row r="19283" spans="1:1">
      <c r="A19283" s="74" t="s">
        <v>10793</v>
      </c>
    </row>
    <row r="19284" spans="1:1">
      <c r="A19284" s="149">
        <v>45510</v>
      </c>
    </row>
    <row r="19285" spans="1:1">
      <c r="A19285" s="149">
        <v>45510</v>
      </c>
    </row>
    <row r="19286" spans="1:1">
      <c r="A19286" s="74" t="s">
        <v>10794</v>
      </c>
    </row>
    <row r="19288" spans="1:1">
      <c r="A19288" s="74" t="s">
        <v>2724</v>
      </c>
    </row>
    <row r="19289" spans="1:1">
      <c r="A19289" s="74" t="s">
        <v>10795</v>
      </c>
    </row>
    <row r="19290" spans="1:1">
      <c r="A19290" s="74" t="s">
        <v>10796</v>
      </c>
    </row>
    <row r="19291" spans="1:1">
      <c r="A19291" s="74" t="s">
        <v>10796</v>
      </c>
    </row>
    <row r="19292" spans="1:1">
      <c r="A19292" s="149">
        <v>45510</v>
      </c>
    </row>
    <row r="19293" spans="1:1">
      <c r="A19293" s="149">
        <v>45510</v>
      </c>
    </row>
    <row r="19294" spans="1:1">
      <c r="A19294" s="74" t="s">
        <v>10797</v>
      </c>
    </row>
    <row r="19296" spans="1:1">
      <c r="A19296" s="74" t="s">
        <v>2724</v>
      </c>
    </row>
    <row r="19297" spans="1:1">
      <c r="A19297" s="74" t="s">
        <v>10798</v>
      </c>
    </row>
    <row r="19298" spans="1:1">
      <c r="A19298" s="74" t="s">
        <v>10799</v>
      </c>
    </row>
    <row r="19299" spans="1:1">
      <c r="A19299" s="74" t="s">
        <v>10800</v>
      </c>
    </row>
    <row r="19300" spans="1:1">
      <c r="A19300" s="149">
        <v>45510</v>
      </c>
    </row>
    <row r="19301" spans="1:1">
      <c r="A19301" s="149">
        <v>45510</v>
      </c>
    </row>
    <row r="19302" spans="1:1">
      <c r="A19302" s="74" t="s">
        <v>10801</v>
      </c>
    </row>
    <row r="19304" spans="1:1">
      <c r="A19304" s="74" t="s">
        <v>2724</v>
      </c>
    </row>
    <row r="19305" spans="1:1">
      <c r="A19305" s="74" t="s">
        <v>10802</v>
      </c>
    </row>
    <row r="19306" spans="1:1">
      <c r="A19306" s="74" t="s">
        <v>10803</v>
      </c>
    </row>
    <row r="19307" spans="1:1">
      <c r="A19307" s="74" t="s">
        <v>10804</v>
      </c>
    </row>
    <row r="19308" spans="1:1">
      <c r="A19308" s="149">
        <v>45510</v>
      </c>
    </row>
    <row r="19309" spans="1:1">
      <c r="A19309" s="149">
        <v>45510</v>
      </c>
    </row>
    <row r="19310" spans="1:1">
      <c r="A19310" s="74" t="s">
        <v>10805</v>
      </c>
    </row>
    <row r="19312" spans="1:1">
      <c r="A19312" s="74" t="s">
        <v>2724</v>
      </c>
    </row>
    <row r="19313" spans="1:1">
      <c r="A19313" s="74" t="s">
        <v>10806</v>
      </c>
    </row>
    <row r="19314" spans="1:1">
      <c r="A19314" s="74" t="s">
        <v>10807</v>
      </c>
    </row>
    <row r="19315" spans="1:1">
      <c r="A19315" s="74" t="s">
        <v>10807</v>
      </c>
    </row>
    <row r="19316" spans="1:1">
      <c r="A19316" s="149">
        <v>45510</v>
      </c>
    </row>
    <row r="19317" spans="1:1">
      <c r="A19317" s="149">
        <v>45510</v>
      </c>
    </row>
    <row r="19318" spans="1:1">
      <c r="A19318" s="74" t="s">
        <v>10808</v>
      </c>
    </row>
    <row r="19320" spans="1:1">
      <c r="A19320" s="74" t="s">
        <v>2724</v>
      </c>
    </row>
    <row r="19321" spans="1:1">
      <c r="A19321" s="74" t="s">
        <v>10809</v>
      </c>
    </row>
    <row r="19322" spans="1:1">
      <c r="A19322" s="74" t="s">
        <v>10810</v>
      </c>
    </row>
    <row r="19323" spans="1:1">
      <c r="A19323" s="74" t="s">
        <v>10810</v>
      </c>
    </row>
    <row r="19324" spans="1:1">
      <c r="A19324" s="149">
        <v>45510</v>
      </c>
    </row>
    <row r="19325" spans="1:1">
      <c r="A19325" s="149">
        <v>45510</v>
      </c>
    </row>
    <row r="19326" spans="1:1">
      <c r="A19326" s="74" t="s">
        <v>10811</v>
      </c>
    </row>
    <row r="19328" spans="1:1">
      <c r="A19328" s="74" t="s">
        <v>2724</v>
      </c>
    </row>
    <row r="19329" spans="1:1">
      <c r="A19329" s="74" t="s">
        <v>10812</v>
      </c>
    </row>
    <row r="19330" spans="1:1">
      <c r="A19330" s="74" t="s">
        <v>10813</v>
      </c>
    </row>
    <row r="19331" spans="1:1">
      <c r="A19331" s="74" t="s">
        <v>10813</v>
      </c>
    </row>
    <row r="19332" spans="1:1">
      <c r="A19332" s="149">
        <v>45510</v>
      </c>
    </row>
    <row r="19333" spans="1:1">
      <c r="A19333" s="149">
        <v>45510</v>
      </c>
    </row>
    <row r="19334" spans="1:1">
      <c r="A19334" s="74" t="s">
        <v>10811</v>
      </c>
    </row>
    <row r="19336" spans="1:1">
      <c r="A19336" s="74" t="s">
        <v>2724</v>
      </c>
    </row>
    <row r="19337" spans="1:1">
      <c r="A19337" s="74" t="s">
        <v>10814</v>
      </c>
    </row>
    <row r="19338" spans="1:1">
      <c r="A19338" s="74" t="s">
        <v>10815</v>
      </c>
    </row>
    <row r="19339" spans="1:1">
      <c r="A19339" s="74" t="s">
        <v>10816</v>
      </c>
    </row>
    <row r="19340" spans="1:1">
      <c r="A19340" s="149">
        <v>45510</v>
      </c>
    </row>
    <row r="19341" spans="1:1">
      <c r="A19341" s="149">
        <v>45510</v>
      </c>
    </row>
    <row r="19342" spans="1:1">
      <c r="A19342" s="74" t="s">
        <v>10817</v>
      </c>
    </row>
    <row r="19344" spans="1:1">
      <c r="A19344" s="74" t="s">
        <v>2724</v>
      </c>
    </row>
    <row r="19345" spans="1:1">
      <c r="A19345" s="74" t="s">
        <v>10818</v>
      </c>
    </row>
    <row r="19346" spans="1:1">
      <c r="A19346" s="74" t="s">
        <v>10819</v>
      </c>
    </row>
    <row r="19347" spans="1:1">
      <c r="A19347" s="74" t="s">
        <v>10820</v>
      </c>
    </row>
    <row r="19348" spans="1:1">
      <c r="A19348" s="149">
        <v>45509</v>
      </c>
    </row>
    <row r="19349" spans="1:1">
      <c r="A19349" s="149">
        <v>45509</v>
      </c>
    </row>
    <row r="19350" spans="1:1">
      <c r="A19350" s="74" t="s">
        <v>10821</v>
      </c>
    </row>
    <row r="19352" spans="1:1">
      <c r="A19352" s="74" t="s">
        <v>2724</v>
      </c>
    </row>
    <row r="19353" spans="1:1">
      <c r="A19353" s="74" t="s">
        <v>10822</v>
      </c>
    </row>
    <row r="19354" spans="1:1">
      <c r="A19354" s="74" t="s">
        <v>10823</v>
      </c>
    </row>
    <row r="19355" spans="1:1">
      <c r="A19355" s="74" t="s">
        <v>10824</v>
      </c>
    </row>
    <row r="19356" spans="1:1">
      <c r="A19356" s="149">
        <v>45509</v>
      </c>
    </row>
    <row r="19357" spans="1:1">
      <c r="A19357" s="149">
        <v>45509</v>
      </c>
    </row>
    <row r="19358" spans="1:1">
      <c r="A19358" s="74" t="s">
        <v>10825</v>
      </c>
    </row>
    <row r="19360" spans="1:1">
      <c r="A19360" s="74" t="s">
        <v>2724</v>
      </c>
    </row>
    <row r="19361" spans="1:1">
      <c r="A19361" s="74" t="s">
        <v>10826</v>
      </c>
    </row>
    <row r="19362" spans="1:1">
      <c r="A19362" s="74" t="s">
        <v>10827</v>
      </c>
    </row>
    <row r="19363" spans="1:1">
      <c r="A19363" s="74" t="s">
        <v>10827</v>
      </c>
    </row>
    <row r="19364" spans="1:1">
      <c r="A19364" s="149">
        <v>45509</v>
      </c>
    </row>
    <row r="19365" spans="1:1">
      <c r="A19365" s="149">
        <v>45509</v>
      </c>
    </row>
    <row r="19366" spans="1:1">
      <c r="A19366" s="74" t="s">
        <v>10828</v>
      </c>
    </row>
    <row r="19368" spans="1:1">
      <c r="A19368" s="74" t="s">
        <v>2724</v>
      </c>
    </row>
    <row r="19369" spans="1:1">
      <c r="A19369" s="74" t="s">
        <v>10829</v>
      </c>
    </row>
    <row r="19370" spans="1:1">
      <c r="A19370" s="74" t="s">
        <v>10830</v>
      </c>
    </row>
    <row r="19371" spans="1:1">
      <c r="A19371" s="74" t="s">
        <v>10831</v>
      </c>
    </row>
    <row r="19372" spans="1:1">
      <c r="A19372" s="149">
        <v>45509</v>
      </c>
    </row>
    <row r="19373" spans="1:1">
      <c r="A19373" s="149">
        <v>45509</v>
      </c>
    </row>
    <row r="19374" spans="1:1">
      <c r="A19374" s="74" t="s">
        <v>10832</v>
      </c>
    </row>
    <row r="19376" spans="1:1">
      <c r="A19376" s="74" t="s">
        <v>2724</v>
      </c>
    </row>
    <row r="19377" spans="1:1">
      <c r="A19377" s="74" t="s">
        <v>10833</v>
      </c>
    </row>
    <row r="19378" spans="1:1">
      <c r="A19378" s="74" t="s">
        <v>10834</v>
      </c>
    </row>
    <row r="19379" spans="1:1">
      <c r="A19379" s="74" t="s">
        <v>10835</v>
      </c>
    </row>
    <row r="19380" spans="1:1">
      <c r="A19380" s="149">
        <v>45509</v>
      </c>
    </row>
    <row r="19381" spans="1:1">
      <c r="A19381" s="149">
        <v>45509</v>
      </c>
    </row>
    <row r="19382" spans="1:1">
      <c r="A19382" s="74" t="s">
        <v>10836</v>
      </c>
    </row>
    <row r="19384" spans="1:1">
      <c r="A19384" s="74" t="s">
        <v>2724</v>
      </c>
    </row>
    <row r="19385" spans="1:1">
      <c r="A19385" s="74" t="s">
        <v>10837</v>
      </c>
    </row>
    <row r="19386" spans="1:1">
      <c r="A19386" s="74" t="s">
        <v>10838</v>
      </c>
    </row>
    <row r="19387" spans="1:1">
      <c r="A19387" s="74" t="s">
        <v>10839</v>
      </c>
    </row>
    <row r="19388" spans="1:1">
      <c r="A19388" s="149">
        <v>45509</v>
      </c>
    </row>
    <row r="19389" spans="1:1">
      <c r="A19389" s="149">
        <v>45509</v>
      </c>
    </row>
    <row r="19390" spans="1:1">
      <c r="A19390" s="74" t="s">
        <v>10840</v>
      </c>
    </row>
    <row r="19392" spans="1:1">
      <c r="A19392" s="74" t="s">
        <v>2724</v>
      </c>
    </row>
    <row r="19393" spans="1:1">
      <c r="A19393" s="74" t="s">
        <v>10841</v>
      </c>
    </row>
    <row r="19394" spans="1:1">
      <c r="A19394" s="74" t="s">
        <v>7532</v>
      </c>
    </row>
    <row r="19395" spans="1:1">
      <c r="A19395" s="74" t="s">
        <v>7532</v>
      </c>
    </row>
    <row r="19396" spans="1:1">
      <c r="A19396" s="149">
        <v>45509</v>
      </c>
    </row>
    <row r="19397" spans="1:1">
      <c r="A19397" s="149">
        <v>45509</v>
      </c>
    </row>
    <row r="19398" spans="1:1">
      <c r="A19398" s="74" t="s">
        <v>10842</v>
      </c>
    </row>
    <row r="19400" spans="1:1">
      <c r="A19400" s="74" t="s">
        <v>2724</v>
      </c>
    </row>
    <row r="19401" spans="1:1">
      <c r="A19401" s="74" t="s">
        <v>7534</v>
      </c>
    </row>
    <row r="19402" spans="1:1">
      <c r="A19402" s="74" t="s">
        <v>10843</v>
      </c>
    </row>
    <row r="19403" spans="1:1">
      <c r="A19403" s="74" t="s">
        <v>10844</v>
      </c>
    </row>
    <row r="19404" spans="1:1">
      <c r="A19404" s="149">
        <v>45509</v>
      </c>
    </row>
    <row r="19405" spans="1:1">
      <c r="A19405" s="149">
        <v>45509</v>
      </c>
    </row>
    <row r="19406" spans="1:1">
      <c r="A19406" s="74" t="s">
        <v>10764</v>
      </c>
    </row>
    <row r="19408" spans="1:1">
      <c r="A19408" s="74" t="s">
        <v>2724</v>
      </c>
    </row>
    <row r="19409" spans="1:1">
      <c r="A19409" s="74" t="s">
        <v>10845</v>
      </c>
    </row>
    <row r="19410" spans="1:1">
      <c r="A19410" s="74" t="s">
        <v>10846</v>
      </c>
    </row>
    <row r="19411" spans="1:1">
      <c r="A19411" s="74" t="s">
        <v>10847</v>
      </c>
    </row>
    <row r="19412" spans="1:1">
      <c r="A19412" s="149">
        <v>45509</v>
      </c>
    </row>
    <row r="19413" spans="1:1">
      <c r="A19413" s="149">
        <v>45509</v>
      </c>
    </row>
    <row r="19414" spans="1:1">
      <c r="A19414" s="74" t="s">
        <v>10848</v>
      </c>
    </row>
    <row r="19416" spans="1:1">
      <c r="A19416" s="74" t="s">
        <v>2724</v>
      </c>
    </row>
    <row r="19417" spans="1:1">
      <c r="A19417" s="74" t="s">
        <v>10849</v>
      </c>
    </row>
    <row r="19418" spans="1:1">
      <c r="A19418" s="74" t="s">
        <v>10850</v>
      </c>
    </row>
    <row r="19419" spans="1:1">
      <c r="A19419" s="74" t="s">
        <v>10851</v>
      </c>
    </row>
    <row r="19420" spans="1:1">
      <c r="A19420" s="149">
        <v>45509</v>
      </c>
    </row>
    <row r="19421" spans="1:1">
      <c r="A19421" s="149">
        <v>45509</v>
      </c>
    </row>
    <row r="19422" spans="1:1">
      <c r="A19422" s="74" t="s">
        <v>10852</v>
      </c>
    </row>
    <row r="19424" spans="1:1">
      <c r="A19424" s="74" t="s">
        <v>2724</v>
      </c>
    </row>
    <row r="19425" spans="1:1">
      <c r="A19425" s="74" t="s">
        <v>10853</v>
      </c>
    </row>
    <row r="19426" spans="1:1">
      <c r="A19426" s="74" t="s">
        <v>10854</v>
      </c>
    </row>
    <row r="19427" spans="1:1">
      <c r="A19427" s="74" t="s">
        <v>10855</v>
      </c>
    </row>
    <row r="19428" spans="1:1">
      <c r="A19428" s="149">
        <v>45509</v>
      </c>
    </row>
    <row r="19429" spans="1:1">
      <c r="A19429" s="149">
        <v>45509</v>
      </c>
    </row>
    <row r="19430" spans="1:1">
      <c r="A19430" s="74" t="s">
        <v>10856</v>
      </c>
    </row>
    <row r="19432" spans="1:1">
      <c r="A19432" s="74" t="s">
        <v>2724</v>
      </c>
    </row>
    <row r="19433" spans="1:1">
      <c r="A19433" s="74" t="s">
        <v>10857</v>
      </c>
    </row>
    <row r="19434" spans="1:1">
      <c r="A19434" s="74" t="s">
        <v>10858</v>
      </c>
    </row>
    <row r="19435" spans="1:1">
      <c r="A19435" s="74" t="s">
        <v>10858</v>
      </c>
    </row>
    <row r="19436" spans="1:1">
      <c r="A19436" s="149">
        <v>45509</v>
      </c>
    </row>
    <row r="19437" spans="1:1">
      <c r="A19437" s="149">
        <v>45509</v>
      </c>
    </row>
    <row r="19438" spans="1:1">
      <c r="A19438" s="74" t="s">
        <v>10859</v>
      </c>
    </row>
    <row r="19440" spans="1:1">
      <c r="A19440" s="74" t="s">
        <v>2724</v>
      </c>
    </row>
    <row r="19441" spans="1:1">
      <c r="A19441" s="74" t="s">
        <v>10860</v>
      </c>
    </row>
    <row r="19442" spans="1:1">
      <c r="A19442" s="74" t="s">
        <v>10861</v>
      </c>
    </row>
    <row r="19443" spans="1:1">
      <c r="A19443" s="74" t="s">
        <v>10861</v>
      </c>
    </row>
    <row r="19444" spans="1:1">
      <c r="A19444" s="149">
        <v>45509</v>
      </c>
    </row>
    <row r="19445" spans="1:1">
      <c r="A19445" s="149">
        <v>45509</v>
      </c>
    </row>
    <row r="19446" spans="1:1">
      <c r="A19446" s="74" t="s">
        <v>10862</v>
      </c>
    </row>
    <row r="19448" spans="1:1">
      <c r="A19448" s="74" t="s">
        <v>2724</v>
      </c>
    </row>
    <row r="19449" spans="1:1">
      <c r="A19449" s="74" t="s">
        <v>10863</v>
      </c>
    </row>
    <row r="19450" spans="1:1">
      <c r="A19450" s="74" t="s">
        <v>10864</v>
      </c>
    </row>
    <row r="19451" spans="1:1">
      <c r="A19451" s="74" t="s">
        <v>10864</v>
      </c>
    </row>
    <row r="19452" spans="1:1">
      <c r="A19452" s="149">
        <v>45509</v>
      </c>
    </row>
    <row r="19453" spans="1:1">
      <c r="A19453" s="149">
        <v>45509</v>
      </c>
    </row>
    <row r="19454" spans="1:1">
      <c r="A19454" s="74" t="s">
        <v>10865</v>
      </c>
    </row>
    <row r="19456" spans="1:1">
      <c r="A19456" s="74" t="s">
        <v>2724</v>
      </c>
    </row>
    <row r="19457" spans="1:1">
      <c r="A19457" s="74" t="s">
        <v>10866</v>
      </c>
    </row>
    <row r="19458" spans="1:1">
      <c r="A19458" s="74" t="s">
        <v>10867</v>
      </c>
    </row>
    <row r="19459" spans="1:1">
      <c r="A19459" s="74" t="s">
        <v>10867</v>
      </c>
    </row>
    <row r="19460" spans="1:1">
      <c r="A19460" s="149">
        <v>45509</v>
      </c>
    </row>
    <row r="19461" spans="1:1">
      <c r="A19461" s="149">
        <v>45509</v>
      </c>
    </row>
    <row r="19462" spans="1:1">
      <c r="A19462" s="74" t="s">
        <v>10868</v>
      </c>
    </row>
    <row r="19464" spans="1:1">
      <c r="A19464" s="74" t="s">
        <v>2724</v>
      </c>
    </row>
    <row r="19465" spans="1:1">
      <c r="A19465" s="74" t="s">
        <v>10869</v>
      </c>
    </row>
    <row r="19466" spans="1:1">
      <c r="A19466" s="74" t="s">
        <v>10870</v>
      </c>
    </row>
    <row r="19467" spans="1:1">
      <c r="A19467" s="74" t="s">
        <v>10871</v>
      </c>
    </row>
    <row r="19468" spans="1:1">
      <c r="A19468" s="149">
        <v>45509</v>
      </c>
    </row>
    <row r="19469" spans="1:1">
      <c r="A19469" s="149">
        <v>45509</v>
      </c>
    </row>
    <row r="19470" spans="1:1">
      <c r="A19470" s="74" t="s">
        <v>10872</v>
      </c>
    </row>
    <row r="19472" spans="1:1">
      <c r="A19472" s="74" t="s">
        <v>2724</v>
      </c>
    </row>
    <row r="19473" spans="1:1">
      <c r="A19473" s="74" t="s">
        <v>10873</v>
      </c>
    </row>
    <row r="19474" spans="1:1">
      <c r="A19474" s="74" t="s">
        <v>10874</v>
      </c>
    </row>
    <row r="19475" spans="1:1">
      <c r="A19475" s="74" t="s">
        <v>10875</v>
      </c>
    </row>
    <row r="19476" spans="1:1">
      <c r="A19476" s="149">
        <v>45509</v>
      </c>
    </row>
    <row r="19477" spans="1:1">
      <c r="A19477" s="149">
        <v>45509</v>
      </c>
    </row>
    <row r="19478" spans="1:1">
      <c r="A19478" s="74" t="s">
        <v>10876</v>
      </c>
    </row>
    <row r="19480" spans="1:1">
      <c r="A19480" s="74" t="s">
        <v>2724</v>
      </c>
    </row>
    <row r="19481" spans="1:1">
      <c r="A19481" s="74" t="s">
        <v>10877</v>
      </c>
    </row>
    <row r="19482" spans="1:1">
      <c r="A19482" s="74" t="s">
        <v>10878</v>
      </c>
    </row>
    <row r="19483" spans="1:1">
      <c r="A19483" s="74" t="s">
        <v>10878</v>
      </c>
    </row>
    <row r="19484" spans="1:1">
      <c r="A19484" s="149">
        <v>45509</v>
      </c>
    </row>
    <row r="19485" spans="1:1">
      <c r="A19485" s="149">
        <v>45509</v>
      </c>
    </row>
    <row r="19486" spans="1:1">
      <c r="A19486" s="74" t="s">
        <v>10879</v>
      </c>
    </row>
    <row r="19488" spans="1:1">
      <c r="A19488" s="74" t="s">
        <v>2724</v>
      </c>
    </row>
    <row r="19489" spans="1:1">
      <c r="A19489" s="74" t="s">
        <v>10880</v>
      </c>
    </row>
    <row r="19490" spans="1:1">
      <c r="A19490" s="74" t="s">
        <v>10881</v>
      </c>
    </row>
    <row r="19491" spans="1:1">
      <c r="A19491" s="74" t="s">
        <v>10881</v>
      </c>
    </row>
    <row r="19492" spans="1:1">
      <c r="A19492" s="149">
        <v>45509</v>
      </c>
    </row>
    <row r="19493" spans="1:1">
      <c r="A19493" s="149">
        <v>45509</v>
      </c>
    </row>
    <row r="19494" spans="1:1">
      <c r="A19494" s="74" t="s">
        <v>10882</v>
      </c>
    </row>
    <row r="19496" spans="1:1">
      <c r="A19496" s="74" t="s">
        <v>2724</v>
      </c>
    </row>
    <row r="19497" spans="1:1">
      <c r="A19497" s="74" t="s">
        <v>10883</v>
      </c>
    </row>
    <row r="19498" spans="1:1">
      <c r="A19498" s="74" t="s">
        <v>10884</v>
      </c>
    </row>
    <row r="19499" spans="1:1">
      <c r="A19499" s="74" t="s">
        <v>10884</v>
      </c>
    </row>
    <row r="19500" spans="1:1">
      <c r="A19500" s="149">
        <v>45509</v>
      </c>
    </row>
    <row r="19501" spans="1:1">
      <c r="A19501" s="149">
        <v>45509</v>
      </c>
    </row>
    <row r="19502" spans="1:1">
      <c r="A19502" s="74" t="s">
        <v>10885</v>
      </c>
    </row>
    <row r="19504" spans="1:1">
      <c r="A19504" s="74" t="s">
        <v>2724</v>
      </c>
    </row>
    <row r="19505" spans="1:1">
      <c r="A19505" s="74" t="s">
        <v>10886</v>
      </c>
    </row>
    <row r="19506" spans="1:1">
      <c r="A19506" s="74" t="s">
        <v>10887</v>
      </c>
    </row>
    <row r="19507" spans="1:1">
      <c r="A19507" s="74" t="s">
        <v>10888</v>
      </c>
    </row>
    <row r="19508" spans="1:1">
      <c r="A19508" s="149">
        <v>45509</v>
      </c>
    </row>
    <row r="19509" spans="1:1">
      <c r="A19509" s="149">
        <v>45509</v>
      </c>
    </row>
    <row r="19510" spans="1:1">
      <c r="A19510" s="74" t="s">
        <v>10889</v>
      </c>
    </row>
    <row r="19512" spans="1:1">
      <c r="A19512" s="74" t="s">
        <v>2724</v>
      </c>
    </row>
    <row r="19513" spans="1:1">
      <c r="A19513" s="74" t="s">
        <v>10890</v>
      </c>
    </row>
    <row r="19514" spans="1:1">
      <c r="A19514" s="74" t="s">
        <v>10891</v>
      </c>
    </row>
    <row r="19515" spans="1:1">
      <c r="A19515" s="74" t="s">
        <v>10892</v>
      </c>
    </row>
    <row r="19516" spans="1:1">
      <c r="A19516" s="149">
        <v>45509</v>
      </c>
    </row>
    <row r="19517" spans="1:1">
      <c r="A19517" s="149">
        <v>45509</v>
      </c>
    </row>
    <row r="19518" spans="1:1">
      <c r="A19518" s="74" t="s">
        <v>10893</v>
      </c>
    </row>
    <row r="19520" spans="1:1">
      <c r="A19520" s="74" t="s">
        <v>2724</v>
      </c>
    </row>
    <row r="19521" spans="1:1">
      <c r="A19521" s="74" t="s">
        <v>10894</v>
      </c>
    </row>
    <row r="19522" spans="1:1">
      <c r="A19522" s="74" t="s">
        <v>10895</v>
      </c>
    </row>
    <row r="19523" spans="1:1">
      <c r="A19523" s="74" t="s">
        <v>10896</v>
      </c>
    </row>
    <row r="19524" spans="1:1">
      <c r="A19524" s="149">
        <v>45509</v>
      </c>
    </row>
    <row r="19525" spans="1:1">
      <c r="A19525" s="149">
        <v>45509</v>
      </c>
    </row>
    <row r="19526" spans="1:1">
      <c r="A19526" s="74" t="s">
        <v>10897</v>
      </c>
    </row>
    <row r="19528" spans="1:1">
      <c r="A19528" s="74" t="s">
        <v>2724</v>
      </c>
    </row>
    <row r="19529" spans="1:1">
      <c r="A19529" s="74" t="s">
        <v>10898</v>
      </c>
    </row>
    <row r="19530" spans="1:1">
      <c r="A19530" s="74" t="s">
        <v>10899</v>
      </c>
    </row>
    <row r="19531" spans="1:1">
      <c r="A19531" s="74" t="s">
        <v>10900</v>
      </c>
    </row>
    <row r="19532" spans="1:1">
      <c r="A19532" s="149">
        <v>45509</v>
      </c>
    </row>
    <row r="19533" spans="1:1">
      <c r="A19533" s="149">
        <v>45509</v>
      </c>
    </row>
    <row r="19534" spans="1:1">
      <c r="A19534" s="74" t="s">
        <v>10901</v>
      </c>
    </row>
    <row r="19536" spans="1:1">
      <c r="A19536" s="74" t="s">
        <v>2724</v>
      </c>
    </row>
    <row r="19537" spans="1:1">
      <c r="A19537" s="74" t="s">
        <v>10902</v>
      </c>
    </row>
    <row r="19538" spans="1:1">
      <c r="A19538" s="74" t="s">
        <v>10903</v>
      </c>
    </row>
    <row r="19539" spans="1:1">
      <c r="A19539" s="74" t="s">
        <v>10904</v>
      </c>
    </row>
    <row r="19540" spans="1:1">
      <c r="A19540" s="149">
        <v>45509</v>
      </c>
    </row>
    <row r="19541" spans="1:1">
      <c r="A19541" s="149">
        <v>45509</v>
      </c>
    </row>
    <row r="19542" spans="1:1">
      <c r="A19542" s="74" t="s">
        <v>10905</v>
      </c>
    </row>
    <row r="19544" spans="1:1">
      <c r="A19544" s="74" t="s">
        <v>2724</v>
      </c>
    </row>
    <row r="19545" spans="1:1">
      <c r="A19545" s="74" t="s">
        <v>10906</v>
      </c>
    </row>
    <row r="19546" spans="1:1">
      <c r="A19546" s="74" t="s">
        <v>10907</v>
      </c>
    </row>
    <row r="19547" spans="1:1">
      <c r="A19547" s="74" t="s">
        <v>10908</v>
      </c>
    </row>
    <row r="19548" spans="1:1">
      <c r="A19548" s="149">
        <v>45509</v>
      </c>
    </row>
    <row r="19549" spans="1:1">
      <c r="A19549" s="149">
        <v>45509</v>
      </c>
    </row>
    <row r="19550" spans="1:1">
      <c r="A19550" s="74" t="s">
        <v>10772</v>
      </c>
    </row>
    <row r="19552" spans="1:1">
      <c r="A19552" s="74" t="s">
        <v>2724</v>
      </c>
    </row>
    <row r="19553" spans="1:1">
      <c r="A19553" s="74" t="s">
        <v>10909</v>
      </c>
    </row>
    <row r="19554" spans="1:1">
      <c r="A19554" s="74" t="s">
        <v>10910</v>
      </c>
    </row>
    <row r="19555" spans="1:1">
      <c r="A19555" s="74" t="s">
        <v>10911</v>
      </c>
    </row>
    <row r="19556" spans="1:1">
      <c r="A19556" s="149">
        <v>45509</v>
      </c>
    </row>
    <row r="19557" spans="1:1">
      <c r="A19557" s="149">
        <v>45509</v>
      </c>
    </row>
    <row r="19558" spans="1:1">
      <c r="A19558" s="74" t="s">
        <v>10912</v>
      </c>
    </row>
    <row r="19560" spans="1:1">
      <c r="A19560" s="74" t="s">
        <v>2724</v>
      </c>
    </row>
    <row r="19561" spans="1:1">
      <c r="A19561" s="74" t="s">
        <v>10913</v>
      </c>
    </row>
    <row r="19562" spans="1:1">
      <c r="A19562" s="74" t="s">
        <v>10914</v>
      </c>
    </row>
    <row r="19563" spans="1:1">
      <c r="A19563" s="74" t="s">
        <v>10914</v>
      </c>
    </row>
    <row r="19564" spans="1:1">
      <c r="A19564" s="149">
        <v>45509</v>
      </c>
    </row>
    <row r="19565" spans="1:1">
      <c r="A19565" s="149">
        <v>45509</v>
      </c>
    </row>
    <row r="19566" spans="1:1">
      <c r="A19566" s="74" t="s">
        <v>10915</v>
      </c>
    </row>
    <row r="19568" spans="1:1">
      <c r="A19568" s="74" t="s">
        <v>2724</v>
      </c>
    </row>
    <row r="19569" spans="1:1">
      <c r="A19569" s="74" t="s">
        <v>10916</v>
      </c>
    </row>
    <row r="19570" spans="1:1">
      <c r="A19570" s="74" t="s">
        <v>10917</v>
      </c>
    </row>
    <row r="19571" spans="1:1">
      <c r="A19571" s="74" t="s">
        <v>10918</v>
      </c>
    </row>
    <row r="19572" spans="1:1">
      <c r="A19572" s="149">
        <v>45509</v>
      </c>
    </row>
    <row r="19573" spans="1:1">
      <c r="A19573" s="149">
        <v>45509</v>
      </c>
    </row>
    <row r="19574" spans="1:1">
      <c r="A19574" s="74" t="s">
        <v>10919</v>
      </c>
    </row>
    <row r="19576" spans="1:1">
      <c r="A19576" s="74" t="s">
        <v>2724</v>
      </c>
    </row>
    <row r="19577" spans="1:1">
      <c r="A19577" s="74" t="s">
        <v>10920</v>
      </c>
    </row>
    <row r="19578" spans="1:1">
      <c r="A19578" s="74" t="s">
        <v>10921</v>
      </c>
    </row>
    <row r="19579" spans="1:1">
      <c r="A19579" s="74" t="s">
        <v>10922</v>
      </c>
    </row>
    <row r="19580" spans="1:1">
      <c r="A19580" s="149">
        <v>45509</v>
      </c>
    </row>
    <row r="19581" spans="1:1">
      <c r="A19581" s="149">
        <v>45509</v>
      </c>
    </row>
    <row r="19582" spans="1:1">
      <c r="A19582" s="74" t="s">
        <v>10923</v>
      </c>
    </row>
    <row r="19584" spans="1:1">
      <c r="A19584" s="74" t="s">
        <v>2724</v>
      </c>
    </row>
    <row r="19585" spans="1:1">
      <c r="A19585" s="74" t="s">
        <v>10924</v>
      </c>
    </row>
    <row r="19586" spans="1:1">
      <c r="A19586" s="74" t="s">
        <v>10925</v>
      </c>
    </row>
    <row r="19587" spans="1:1">
      <c r="A19587" s="74" t="s">
        <v>10925</v>
      </c>
    </row>
    <row r="19588" spans="1:1">
      <c r="A19588" s="149">
        <v>45509</v>
      </c>
    </row>
    <row r="19589" spans="1:1">
      <c r="A19589" s="149">
        <v>45509</v>
      </c>
    </row>
    <row r="19590" spans="1:1">
      <c r="A19590" s="74" t="s">
        <v>10926</v>
      </c>
    </row>
    <row r="19592" spans="1:1">
      <c r="A19592" s="74" t="s">
        <v>2724</v>
      </c>
    </row>
    <row r="19593" spans="1:1">
      <c r="A19593" s="74" t="s">
        <v>10927</v>
      </c>
    </row>
    <row r="19594" spans="1:1">
      <c r="A19594" s="74" t="s">
        <v>10928</v>
      </c>
    </row>
    <row r="19595" spans="1:1">
      <c r="A19595" s="74" t="s">
        <v>10928</v>
      </c>
    </row>
    <row r="19596" spans="1:1">
      <c r="A19596" s="149">
        <v>45509</v>
      </c>
    </row>
    <row r="19597" spans="1:1">
      <c r="A19597" s="149">
        <v>45509</v>
      </c>
    </row>
    <row r="19598" spans="1:1">
      <c r="A19598" s="74" t="s">
        <v>10856</v>
      </c>
    </row>
    <row r="19600" spans="1:1">
      <c r="A19600" s="74" t="s">
        <v>2724</v>
      </c>
    </row>
    <row r="19601" spans="1:1">
      <c r="A19601" s="74" t="s">
        <v>10929</v>
      </c>
    </row>
    <row r="19602" spans="1:1">
      <c r="A19602" s="74" t="s">
        <v>10930</v>
      </c>
    </row>
    <row r="19603" spans="1:1">
      <c r="A19603" s="74" t="s">
        <v>10931</v>
      </c>
    </row>
    <row r="19604" spans="1:1">
      <c r="A19604" s="149">
        <v>45509</v>
      </c>
    </row>
    <row r="19605" spans="1:1">
      <c r="A19605" s="149">
        <v>45509</v>
      </c>
    </row>
    <row r="19606" spans="1:1">
      <c r="A19606" s="74" t="s">
        <v>10932</v>
      </c>
    </row>
    <row r="19608" spans="1:1">
      <c r="A19608" s="74" t="s">
        <v>2724</v>
      </c>
    </row>
    <row r="19609" spans="1:1">
      <c r="A19609" s="74" t="s">
        <v>10933</v>
      </c>
    </row>
    <row r="19610" spans="1:1">
      <c r="A19610" s="74" t="s">
        <v>10934</v>
      </c>
    </row>
    <row r="19611" spans="1:1">
      <c r="A19611" s="74" t="s">
        <v>10934</v>
      </c>
    </row>
    <row r="19612" spans="1:1">
      <c r="A19612" s="149">
        <v>45509</v>
      </c>
    </row>
    <row r="19613" spans="1:1">
      <c r="A19613" s="149">
        <v>45509</v>
      </c>
    </row>
    <row r="19614" spans="1:1">
      <c r="A19614" s="74" t="s">
        <v>10935</v>
      </c>
    </row>
    <row r="19616" spans="1:1">
      <c r="A19616" s="74" t="s">
        <v>2724</v>
      </c>
    </row>
    <row r="19617" spans="1:1">
      <c r="A19617" s="74" t="s">
        <v>10936</v>
      </c>
    </row>
    <row r="19618" spans="1:1">
      <c r="A19618" s="74" t="s">
        <v>10937</v>
      </c>
    </row>
    <row r="19619" spans="1:1">
      <c r="A19619" s="74" t="s">
        <v>10938</v>
      </c>
    </row>
    <row r="19620" spans="1:1">
      <c r="A19620" s="149">
        <v>45509</v>
      </c>
    </row>
    <row r="19621" spans="1:1">
      <c r="A19621" s="149">
        <v>45509</v>
      </c>
    </row>
    <row r="19622" spans="1:1">
      <c r="A19622" s="74" t="s">
        <v>10939</v>
      </c>
    </row>
    <row r="19624" spans="1:1">
      <c r="A19624" s="74" t="s">
        <v>2724</v>
      </c>
    </row>
    <row r="19625" spans="1:1">
      <c r="A19625" s="74" t="s">
        <v>10940</v>
      </c>
    </row>
    <row r="19626" spans="1:1">
      <c r="A19626" s="74" t="s">
        <v>10941</v>
      </c>
    </row>
    <row r="19627" spans="1:1">
      <c r="A19627" s="74" t="s">
        <v>10942</v>
      </c>
    </row>
    <row r="19628" spans="1:1">
      <c r="A19628" s="149">
        <v>45509</v>
      </c>
    </row>
    <row r="19629" spans="1:1">
      <c r="A19629" s="149">
        <v>45509</v>
      </c>
    </row>
    <row r="19630" spans="1:1">
      <c r="A19630" s="74" t="s">
        <v>10943</v>
      </c>
    </row>
    <row r="19632" spans="1:1">
      <c r="A19632" s="74" t="s">
        <v>2724</v>
      </c>
    </row>
    <row r="19633" spans="1:1">
      <c r="A19633" s="74" t="s">
        <v>10944</v>
      </c>
    </row>
    <row r="19634" spans="1:1">
      <c r="A19634" s="74" t="s">
        <v>10945</v>
      </c>
    </row>
    <row r="19635" spans="1:1">
      <c r="A19635" s="74" t="s">
        <v>10945</v>
      </c>
    </row>
    <row r="19636" spans="1:1">
      <c r="A19636" s="149">
        <v>45509</v>
      </c>
    </row>
    <row r="19637" spans="1:1">
      <c r="A19637" s="149">
        <v>45509</v>
      </c>
    </row>
    <row r="19638" spans="1:1">
      <c r="A19638" s="74" t="s">
        <v>10946</v>
      </c>
    </row>
    <row r="19640" spans="1:1">
      <c r="A19640" s="74" t="s">
        <v>2724</v>
      </c>
    </row>
    <row r="19641" spans="1:1">
      <c r="A19641" s="74" t="s">
        <v>10947</v>
      </c>
    </row>
    <row r="19642" spans="1:1">
      <c r="A19642" s="74" t="s">
        <v>10948</v>
      </c>
    </row>
    <row r="19643" spans="1:1">
      <c r="A19643" s="74" t="s">
        <v>10949</v>
      </c>
    </row>
    <row r="19644" spans="1:1">
      <c r="A19644" s="149">
        <v>45509</v>
      </c>
    </row>
    <row r="19645" spans="1:1">
      <c r="A19645" s="149">
        <v>45509</v>
      </c>
    </row>
    <row r="19646" spans="1:1">
      <c r="A19646" s="74" t="s">
        <v>10950</v>
      </c>
    </row>
    <row r="19648" spans="1:1">
      <c r="A19648" s="74" t="s">
        <v>2724</v>
      </c>
    </row>
    <row r="19649" spans="1:1">
      <c r="A19649" s="74" t="s">
        <v>10951</v>
      </c>
    </row>
    <row r="19650" spans="1:1">
      <c r="A19650" s="74" t="s">
        <v>10952</v>
      </c>
    </row>
    <row r="19651" spans="1:1">
      <c r="A19651" s="74" t="s">
        <v>10952</v>
      </c>
    </row>
    <row r="19652" spans="1:1">
      <c r="A19652" s="149">
        <v>45509</v>
      </c>
    </row>
    <row r="19653" spans="1:1">
      <c r="A19653" s="149">
        <v>45509</v>
      </c>
    </row>
    <row r="19654" spans="1:1">
      <c r="A19654" s="74" t="s">
        <v>10953</v>
      </c>
    </row>
    <row r="19656" spans="1:1">
      <c r="A19656" s="74" t="s">
        <v>2724</v>
      </c>
    </row>
    <row r="19657" spans="1:1">
      <c r="A19657" s="74" t="s">
        <v>10954</v>
      </c>
    </row>
    <row r="19658" spans="1:1">
      <c r="A19658" s="74" t="s">
        <v>10955</v>
      </c>
    </row>
    <row r="19659" spans="1:1">
      <c r="A19659" s="74" t="s">
        <v>10956</v>
      </c>
    </row>
    <row r="19660" spans="1:1">
      <c r="A19660" s="149">
        <v>45509</v>
      </c>
    </row>
    <row r="19661" spans="1:1">
      <c r="A19661" s="149">
        <v>45509</v>
      </c>
    </row>
    <row r="19662" spans="1:1">
      <c r="A19662" s="74" t="s">
        <v>10957</v>
      </c>
    </row>
    <row r="19664" spans="1:1">
      <c r="A19664" s="74" t="s">
        <v>2724</v>
      </c>
    </row>
    <row r="19665" spans="1:1">
      <c r="A19665" s="74" t="s">
        <v>10958</v>
      </c>
    </row>
    <row r="19666" spans="1:1">
      <c r="A19666" s="74" t="s">
        <v>10959</v>
      </c>
    </row>
    <row r="19667" spans="1:1">
      <c r="A19667" s="74" t="s">
        <v>10959</v>
      </c>
    </row>
    <row r="19668" spans="1:1">
      <c r="A19668" s="149">
        <v>45509</v>
      </c>
    </row>
    <row r="19669" spans="1:1">
      <c r="A19669" s="149">
        <v>45509</v>
      </c>
    </row>
    <row r="19670" spans="1:1">
      <c r="A19670" s="74" t="s">
        <v>10960</v>
      </c>
    </row>
    <row r="19672" spans="1:1">
      <c r="A19672" s="74" t="s">
        <v>2724</v>
      </c>
    </row>
    <row r="19673" spans="1:1">
      <c r="A19673" s="74" t="s">
        <v>10961</v>
      </c>
    </row>
    <row r="19674" spans="1:1">
      <c r="A19674" s="74" t="s">
        <v>10962</v>
      </c>
    </row>
    <row r="19675" spans="1:1">
      <c r="A19675" s="74" t="s">
        <v>10963</v>
      </c>
    </row>
    <row r="19676" spans="1:1">
      <c r="A19676" s="149">
        <v>45509</v>
      </c>
    </row>
    <row r="19677" spans="1:1">
      <c r="A19677" s="149">
        <v>45509</v>
      </c>
    </row>
    <row r="19678" spans="1:1">
      <c r="A19678" s="74" t="s">
        <v>10964</v>
      </c>
    </row>
    <row r="19680" spans="1:1">
      <c r="A19680" s="74" t="s">
        <v>2724</v>
      </c>
    </row>
    <row r="19681" spans="1:1">
      <c r="A19681" s="74" t="s">
        <v>10965</v>
      </c>
    </row>
    <row r="19682" spans="1:1">
      <c r="A19682" s="74" t="s">
        <v>10966</v>
      </c>
    </row>
    <row r="19683" spans="1:1">
      <c r="A19683" s="74" t="s">
        <v>10966</v>
      </c>
    </row>
    <row r="19684" spans="1:1">
      <c r="A19684" s="149">
        <v>45509</v>
      </c>
    </row>
    <row r="19685" spans="1:1">
      <c r="A19685" s="149">
        <v>45509</v>
      </c>
    </row>
    <row r="19686" spans="1:1">
      <c r="A19686" s="74" t="s">
        <v>10967</v>
      </c>
    </row>
    <row r="19688" spans="1:1">
      <c r="A19688" s="74" t="s">
        <v>2724</v>
      </c>
    </row>
    <row r="19689" spans="1:1">
      <c r="A19689" s="74" t="s">
        <v>10968</v>
      </c>
    </row>
    <row r="19690" spans="1:1">
      <c r="A19690" s="74" t="s">
        <v>10969</v>
      </c>
    </row>
    <row r="19691" spans="1:1">
      <c r="A19691" s="74" t="s">
        <v>10969</v>
      </c>
    </row>
    <row r="19692" spans="1:1">
      <c r="A19692" s="149">
        <v>45509</v>
      </c>
    </row>
    <row r="19693" spans="1:1">
      <c r="A19693" s="149">
        <v>45509</v>
      </c>
    </row>
    <row r="19694" spans="1:1">
      <c r="A19694" s="74" t="s">
        <v>10842</v>
      </c>
    </row>
    <row r="19696" spans="1:1">
      <c r="A19696" s="74" t="s">
        <v>2724</v>
      </c>
    </row>
    <row r="19697" spans="1:1">
      <c r="A19697" s="74" t="s">
        <v>10970</v>
      </c>
    </row>
    <row r="19698" spans="1:1">
      <c r="A19698" s="74" t="s">
        <v>10971</v>
      </c>
    </row>
    <row r="19699" spans="1:1">
      <c r="A19699" s="74" t="s">
        <v>10971</v>
      </c>
    </row>
    <row r="19700" spans="1:1">
      <c r="A19700" s="149">
        <v>45509</v>
      </c>
    </row>
    <row r="19701" spans="1:1">
      <c r="A19701" s="149">
        <v>45509</v>
      </c>
    </row>
    <row r="19702" spans="1:1">
      <c r="A19702" s="74" t="s">
        <v>10972</v>
      </c>
    </row>
    <row r="19704" spans="1:1">
      <c r="A19704" s="74" t="s">
        <v>2724</v>
      </c>
    </row>
    <row r="19705" spans="1:1">
      <c r="A19705" s="74" t="s">
        <v>10973</v>
      </c>
    </row>
    <row r="19706" spans="1:1">
      <c r="A19706" s="74" t="s">
        <v>10974</v>
      </c>
    </row>
    <row r="19707" spans="1:1">
      <c r="A19707" s="74" t="s">
        <v>10974</v>
      </c>
    </row>
    <row r="19708" spans="1:1">
      <c r="A19708" s="149">
        <v>45509</v>
      </c>
    </row>
    <row r="19709" spans="1:1">
      <c r="A19709" s="149">
        <v>45509</v>
      </c>
    </row>
    <row r="19710" spans="1:1">
      <c r="A19710" s="74" t="s">
        <v>10975</v>
      </c>
    </row>
    <row r="19712" spans="1:1">
      <c r="A19712" s="74" t="s">
        <v>2724</v>
      </c>
    </row>
    <row r="19713" spans="1:1">
      <c r="A19713" s="74" t="s">
        <v>10976</v>
      </c>
    </row>
    <row r="19714" spans="1:1">
      <c r="A19714" s="74" t="s">
        <v>10977</v>
      </c>
    </row>
    <row r="19715" spans="1:1">
      <c r="A19715" s="74" t="s">
        <v>10977</v>
      </c>
    </row>
    <row r="19716" spans="1:1">
      <c r="A19716" s="149">
        <v>45509</v>
      </c>
    </row>
    <row r="19717" spans="1:1">
      <c r="A19717" s="149">
        <v>45509</v>
      </c>
    </row>
    <row r="19718" spans="1:1">
      <c r="A19718" s="74" t="s">
        <v>10978</v>
      </c>
    </row>
    <row r="19720" spans="1:1">
      <c r="A19720" s="74" t="s">
        <v>2724</v>
      </c>
    </row>
    <row r="19721" spans="1:1">
      <c r="A19721" s="74" t="s">
        <v>10979</v>
      </c>
    </row>
    <row r="19722" spans="1:1">
      <c r="A19722" s="74" t="s">
        <v>10980</v>
      </c>
    </row>
    <row r="19723" spans="1:1">
      <c r="A19723" s="74" t="s">
        <v>10981</v>
      </c>
    </row>
    <row r="19724" spans="1:1">
      <c r="A19724" s="149">
        <v>45509</v>
      </c>
    </row>
    <row r="19725" spans="1:1">
      <c r="A19725" s="149">
        <v>45509</v>
      </c>
    </row>
    <row r="19726" spans="1:1">
      <c r="A19726" s="74" t="s">
        <v>10982</v>
      </c>
    </row>
    <row r="19728" spans="1:1">
      <c r="A19728" s="74" t="s">
        <v>2724</v>
      </c>
    </row>
    <row r="19729" spans="1:1">
      <c r="A19729" s="74" t="s">
        <v>10983</v>
      </c>
    </row>
    <row r="19730" spans="1:1">
      <c r="A19730" s="74" t="s">
        <v>10984</v>
      </c>
    </row>
    <row r="19731" spans="1:1">
      <c r="A19731" s="74" t="s">
        <v>10984</v>
      </c>
    </row>
    <row r="19732" spans="1:1">
      <c r="A19732" s="149">
        <v>45509</v>
      </c>
    </row>
    <row r="19733" spans="1:1">
      <c r="A19733" s="149">
        <v>45509</v>
      </c>
    </row>
    <row r="19734" spans="1:1">
      <c r="A19734" s="74" t="s">
        <v>10985</v>
      </c>
    </row>
    <row r="19736" spans="1:1">
      <c r="A19736" s="74" t="s">
        <v>2724</v>
      </c>
    </row>
    <row r="19737" spans="1:1">
      <c r="A19737" s="74" t="s">
        <v>10986</v>
      </c>
    </row>
    <row r="19738" spans="1:1">
      <c r="A19738" s="74" t="s">
        <v>10987</v>
      </c>
    </row>
    <row r="19739" spans="1:1">
      <c r="A19739" s="74" t="s">
        <v>10987</v>
      </c>
    </row>
    <row r="19740" spans="1:1">
      <c r="A19740" s="149">
        <v>45509</v>
      </c>
    </row>
    <row r="19741" spans="1:1">
      <c r="A19741" s="149">
        <v>45509</v>
      </c>
    </row>
    <row r="19742" spans="1:1">
      <c r="A19742" s="74" t="s">
        <v>10988</v>
      </c>
    </row>
    <row r="19744" spans="1:1">
      <c r="A19744" s="74" t="s">
        <v>2724</v>
      </c>
    </row>
    <row r="19745" spans="1:1">
      <c r="A19745" s="74" t="s">
        <v>10989</v>
      </c>
    </row>
    <row r="19746" spans="1:1">
      <c r="A19746" s="74" t="s">
        <v>10990</v>
      </c>
    </row>
    <row r="19747" spans="1:1">
      <c r="A19747" s="74" t="s">
        <v>10990</v>
      </c>
    </row>
    <row r="19748" spans="1:1">
      <c r="A19748" s="149">
        <v>45509</v>
      </c>
    </row>
    <row r="19749" spans="1:1">
      <c r="A19749" s="149">
        <v>45509</v>
      </c>
    </row>
    <row r="19750" spans="1:1">
      <c r="A19750" s="74" t="s">
        <v>10991</v>
      </c>
    </row>
    <row r="19752" spans="1:1">
      <c r="A19752" s="74" t="s">
        <v>2724</v>
      </c>
    </row>
    <row r="19753" spans="1:1">
      <c r="A19753" s="74" t="s">
        <v>10992</v>
      </c>
    </row>
    <row r="19754" spans="1:1">
      <c r="A19754" s="74" t="s">
        <v>10993</v>
      </c>
    </row>
    <row r="19755" spans="1:1">
      <c r="A19755" s="74" t="s">
        <v>10993</v>
      </c>
    </row>
    <row r="19756" spans="1:1">
      <c r="A19756" s="149">
        <v>45506</v>
      </c>
    </row>
    <row r="19757" spans="1:1">
      <c r="A19757" s="149">
        <v>45506</v>
      </c>
    </row>
    <row r="19758" spans="1:1">
      <c r="A19758" s="74" t="s">
        <v>10994</v>
      </c>
    </row>
    <row r="19760" spans="1:1">
      <c r="A19760" s="74" t="s">
        <v>2724</v>
      </c>
    </row>
    <row r="19761" spans="1:1">
      <c r="A19761" s="74" t="s">
        <v>10995</v>
      </c>
    </row>
    <row r="19762" spans="1:1">
      <c r="A19762" s="74" t="s">
        <v>10996</v>
      </c>
    </row>
    <row r="19763" spans="1:1">
      <c r="A19763" s="74" t="s">
        <v>10996</v>
      </c>
    </row>
    <row r="19764" spans="1:1">
      <c r="A19764" s="149">
        <v>45506</v>
      </c>
    </row>
    <row r="19765" spans="1:1">
      <c r="A19765" s="149">
        <v>45506</v>
      </c>
    </row>
    <row r="19766" spans="1:1">
      <c r="A19766" s="74" t="s">
        <v>10997</v>
      </c>
    </row>
    <row r="19768" spans="1:1">
      <c r="A19768" s="74" t="s">
        <v>2724</v>
      </c>
    </row>
    <row r="19769" spans="1:1">
      <c r="A19769" s="74" t="s">
        <v>10998</v>
      </c>
    </row>
    <row r="19770" spans="1:1">
      <c r="A19770" s="74" t="s">
        <v>10999</v>
      </c>
    </row>
    <row r="19771" spans="1:1">
      <c r="A19771" s="74" t="s">
        <v>11000</v>
      </c>
    </row>
    <row r="19772" spans="1:1">
      <c r="A19772" s="149">
        <v>45506</v>
      </c>
    </row>
    <row r="19773" spans="1:1">
      <c r="A19773" s="149">
        <v>45506</v>
      </c>
    </row>
    <row r="19774" spans="1:1">
      <c r="A19774" s="74" t="s">
        <v>11001</v>
      </c>
    </row>
    <row r="19776" spans="1:1">
      <c r="A19776" s="74" t="s">
        <v>2724</v>
      </c>
    </row>
    <row r="19777" spans="1:1">
      <c r="A19777" s="74" t="s">
        <v>11002</v>
      </c>
    </row>
    <row r="19778" spans="1:1">
      <c r="A19778" s="74" t="s">
        <v>11003</v>
      </c>
    </row>
    <row r="19779" spans="1:1">
      <c r="A19779" s="74" t="s">
        <v>11003</v>
      </c>
    </row>
    <row r="19780" spans="1:1">
      <c r="A19780" s="149">
        <v>45506</v>
      </c>
    </row>
    <row r="19781" spans="1:1">
      <c r="A19781" s="149">
        <v>45506</v>
      </c>
    </row>
    <row r="19782" spans="1:1">
      <c r="A19782" s="74" t="s">
        <v>11004</v>
      </c>
    </row>
    <row r="19784" spans="1:1">
      <c r="A19784" s="74" t="s">
        <v>2724</v>
      </c>
    </row>
    <row r="19785" spans="1:1">
      <c r="A19785" s="74" t="s">
        <v>11005</v>
      </c>
    </row>
    <row r="19786" spans="1:1">
      <c r="A19786" s="74" t="s">
        <v>11006</v>
      </c>
    </row>
    <row r="19787" spans="1:1">
      <c r="A19787" s="74" t="s">
        <v>11007</v>
      </c>
    </row>
    <row r="19788" spans="1:1">
      <c r="A19788" s="149">
        <v>45506</v>
      </c>
    </row>
    <row r="19789" spans="1:1">
      <c r="A19789" s="74" t="s">
        <v>11008</v>
      </c>
    </row>
    <row r="19791" spans="1:1">
      <c r="A19791" s="74" t="s">
        <v>2724</v>
      </c>
    </row>
    <row r="19792" spans="1:1">
      <c r="A19792" s="74" t="s">
        <v>11009</v>
      </c>
    </row>
    <row r="19793" spans="1:1">
      <c r="A19793" s="74" t="s">
        <v>11010</v>
      </c>
    </row>
    <row r="19794" spans="1:1">
      <c r="A19794" s="74" t="s">
        <v>11010</v>
      </c>
    </row>
    <row r="19795" spans="1:1">
      <c r="A19795" s="149">
        <v>45506</v>
      </c>
    </row>
    <row r="19796" spans="1:1">
      <c r="A19796" s="149">
        <v>45506</v>
      </c>
    </row>
    <row r="19797" spans="1:1">
      <c r="A19797" s="74" t="s">
        <v>11011</v>
      </c>
    </row>
    <row r="19799" spans="1:1">
      <c r="A19799" s="74" t="s">
        <v>2724</v>
      </c>
    </row>
    <row r="19800" spans="1:1">
      <c r="A19800" s="74" t="s">
        <v>11012</v>
      </c>
    </row>
    <row r="19801" spans="1:1">
      <c r="A19801" s="74" t="s">
        <v>11013</v>
      </c>
    </row>
    <row r="19802" spans="1:1">
      <c r="A19802" s="74" t="s">
        <v>11013</v>
      </c>
    </row>
    <row r="19803" spans="1:1">
      <c r="A19803" s="149">
        <v>45506</v>
      </c>
    </row>
    <row r="19804" spans="1:1">
      <c r="A19804" s="149">
        <v>45506</v>
      </c>
    </row>
    <row r="19805" spans="1:1">
      <c r="A19805" s="74" t="s">
        <v>11014</v>
      </c>
    </row>
    <row r="19807" spans="1:1">
      <c r="A19807" s="74" t="s">
        <v>2724</v>
      </c>
    </row>
    <row r="19808" spans="1:1">
      <c r="A19808" s="74" t="s">
        <v>11015</v>
      </c>
    </row>
    <row r="19809" spans="1:1">
      <c r="A19809" s="74" t="s">
        <v>11016</v>
      </c>
    </row>
    <row r="19810" spans="1:1">
      <c r="A19810" s="74" t="s">
        <v>11016</v>
      </c>
    </row>
    <row r="19811" spans="1:1">
      <c r="A19811" s="149">
        <v>45506</v>
      </c>
    </row>
    <row r="19812" spans="1:1">
      <c r="A19812" s="149">
        <v>45506</v>
      </c>
    </row>
    <row r="19813" spans="1:1">
      <c r="A19813" s="74" t="s">
        <v>11008</v>
      </c>
    </row>
    <row r="19815" spans="1:1">
      <c r="A19815" s="74" t="s">
        <v>2724</v>
      </c>
    </row>
    <row r="19816" spans="1:1">
      <c r="A19816" s="74" t="s">
        <v>11017</v>
      </c>
    </row>
    <row r="19817" spans="1:1">
      <c r="A19817" s="149">
        <v>45506</v>
      </c>
    </row>
    <row r="19818" spans="1:1">
      <c r="A19818" s="149">
        <v>45506</v>
      </c>
    </row>
    <row r="19819" spans="1:1">
      <c r="A19819" s="74" t="s">
        <v>11018</v>
      </c>
    </row>
    <row r="19820" spans="1:1">
      <c r="A19820" s="74"/>
    </row>
    <row r="19821" spans="1:1">
      <c r="A19821" s="74" t="s">
        <v>2724</v>
      </c>
    </row>
    <row r="19822" spans="1:1">
      <c r="A19822" s="74" t="s">
        <v>11019</v>
      </c>
    </row>
    <row r="19823" spans="1:1">
      <c r="A19823" s="74" t="s">
        <v>11020</v>
      </c>
    </row>
    <row r="19824" spans="1:1">
      <c r="A19824" s="74" t="s">
        <v>11020</v>
      </c>
    </row>
    <row r="19825" spans="1:1">
      <c r="A19825" s="149">
        <v>45506</v>
      </c>
    </row>
    <row r="19826" spans="1:1">
      <c r="A19826" s="149">
        <v>45506</v>
      </c>
    </row>
    <row r="19827" spans="1:1">
      <c r="A19827" s="74" t="s">
        <v>11021</v>
      </c>
    </row>
    <row r="19828" spans="1:1">
      <c r="A19828" s="74"/>
    </row>
    <row r="19829" spans="1:1">
      <c r="A19829" s="74" t="s">
        <v>2724</v>
      </c>
    </row>
    <row r="19830" spans="1:1">
      <c r="A19830" s="74" t="s">
        <v>11022</v>
      </c>
    </row>
    <row r="19831" spans="1:1">
      <c r="A19831" s="74" t="s">
        <v>11023</v>
      </c>
    </row>
    <row r="19832" spans="1:1">
      <c r="A19832" s="74" t="s">
        <v>11024</v>
      </c>
    </row>
    <row r="19833" spans="1:1">
      <c r="A19833" s="149">
        <v>45506</v>
      </c>
    </row>
    <row r="19834" spans="1:1">
      <c r="A19834" s="149">
        <v>45506</v>
      </c>
    </row>
    <row r="19835" spans="1:1">
      <c r="A19835" s="74" t="s">
        <v>11025</v>
      </c>
    </row>
    <row r="19836" spans="1:1">
      <c r="A19836" s="74"/>
    </row>
    <row r="19837" spans="1:1">
      <c r="A19837" s="74" t="s">
        <v>2724</v>
      </c>
    </row>
    <row r="19838" spans="1:1">
      <c r="A19838" s="74" t="s">
        <v>11026</v>
      </c>
    </row>
    <row r="19839" spans="1:1">
      <c r="A19839" s="74" t="s">
        <v>11027</v>
      </c>
    </row>
    <row r="19840" spans="1:1">
      <c r="A19840" s="74" t="s">
        <v>11028</v>
      </c>
    </row>
    <row r="19841" spans="1:1">
      <c r="A19841" s="149">
        <v>45506</v>
      </c>
    </row>
    <row r="19842" spans="1:1">
      <c r="A19842" s="149">
        <v>45506</v>
      </c>
    </row>
    <row r="19843" spans="1:1">
      <c r="A19843" s="74" t="s">
        <v>11029</v>
      </c>
    </row>
    <row r="19844" spans="1:1">
      <c r="A19844" s="74"/>
    </row>
    <row r="19845" spans="1:1">
      <c r="A19845" s="74" t="s">
        <v>2724</v>
      </c>
    </row>
    <row r="19846" spans="1:1">
      <c r="A19846" s="74" t="s">
        <v>11030</v>
      </c>
    </row>
    <row r="19847" spans="1:1">
      <c r="A19847" s="74" t="s">
        <v>11031</v>
      </c>
    </row>
    <row r="19848" spans="1:1">
      <c r="A19848" s="74" t="s">
        <v>11032</v>
      </c>
    </row>
    <row r="19849" spans="1:1">
      <c r="A19849" s="149">
        <v>45506</v>
      </c>
    </row>
    <row r="19850" spans="1:1">
      <c r="A19850" s="149">
        <v>45506</v>
      </c>
    </row>
    <row r="19851" spans="1:1">
      <c r="A19851" s="74" t="s">
        <v>11033</v>
      </c>
    </row>
    <row r="19852" spans="1:1">
      <c r="A19852" s="74"/>
    </row>
    <row r="19853" spans="1:1">
      <c r="A19853" s="74" t="s">
        <v>2724</v>
      </c>
    </row>
    <row r="19854" spans="1:1">
      <c r="A19854" s="74" t="s">
        <v>11034</v>
      </c>
    </row>
    <row r="19855" spans="1:1">
      <c r="A19855" s="74" t="s">
        <v>11035</v>
      </c>
    </row>
    <row r="19856" spans="1:1">
      <c r="A19856" s="74" t="s">
        <v>11035</v>
      </c>
    </row>
    <row r="19857" spans="1:1">
      <c r="A19857" s="149">
        <v>45506</v>
      </c>
    </row>
    <row r="19858" spans="1:1">
      <c r="A19858" s="149">
        <v>45506</v>
      </c>
    </row>
    <row r="19859" spans="1:1">
      <c r="A19859" s="74" t="s">
        <v>11036</v>
      </c>
    </row>
    <row r="19860" spans="1:1">
      <c r="A19860" s="74"/>
    </row>
    <row r="19861" spans="1:1">
      <c r="A19861" s="74" t="s">
        <v>2724</v>
      </c>
    </row>
    <row r="19862" spans="1:1">
      <c r="A19862" s="74" t="s">
        <v>11037</v>
      </c>
    </row>
    <row r="19863" spans="1:1">
      <c r="A19863" s="74" t="s">
        <v>11038</v>
      </c>
    </row>
    <row r="19864" spans="1:1">
      <c r="A19864" s="74" t="s">
        <v>11038</v>
      </c>
    </row>
    <row r="19865" spans="1:1">
      <c r="A19865" s="149">
        <v>45506</v>
      </c>
    </row>
    <row r="19866" spans="1:1">
      <c r="A19866" s="149">
        <v>45506</v>
      </c>
    </row>
    <row r="19867" spans="1:1">
      <c r="A19867" s="74" t="s">
        <v>11039</v>
      </c>
    </row>
    <row r="19868" spans="1:1">
      <c r="A19868" s="74"/>
    </row>
    <row r="19869" spans="1:1">
      <c r="A19869" s="74" t="s">
        <v>2724</v>
      </c>
    </row>
    <row r="19870" spans="1:1">
      <c r="A19870" s="74" t="s">
        <v>11040</v>
      </c>
    </row>
    <row r="19871" spans="1:1">
      <c r="A19871" s="74" t="s">
        <v>11041</v>
      </c>
    </row>
    <row r="19872" spans="1:1">
      <c r="A19872" s="74" t="s">
        <v>11041</v>
      </c>
    </row>
    <row r="19873" spans="1:1">
      <c r="A19873" s="149">
        <v>45505</v>
      </c>
    </row>
    <row r="19874" spans="1:1">
      <c r="A19874" s="149">
        <v>45505</v>
      </c>
    </row>
    <row r="19875" spans="1:1">
      <c r="A19875" s="74" t="s">
        <v>11042</v>
      </c>
    </row>
    <row r="19876" spans="1:1">
      <c r="A19876" s="74"/>
    </row>
    <row r="19877" spans="1:1">
      <c r="A19877" s="74" t="s">
        <v>2724</v>
      </c>
    </row>
    <row r="19878" spans="1:1">
      <c r="A19878" s="74" t="s">
        <v>11043</v>
      </c>
    </row>
    <row r="19879" spans="1:1">
      <c r="A19879" s="74" t="s">
        <v>11044</v>
      </c>
    </row>
    <row r="19880" spans="1:1">
      <c r="A19880" s="74" t="s">
        <v>11045</v>
      </c>
    </row>
    <row r="19881" spans="1:1">
      <c r="A19881" s="149">
        <v>45505</v>
      </c>
    </row>
    <row r="19882" spans="1:1">
      <c r="A19882" s="149">
        <v>45505</v>
      </c>
    </row>
    <row r="19883" spans="1:1">
      <c r="A19883" s="74" t="s">
        <v>11046</v>
      </c>
    </row>
    <row r="19884" spans="1:1">
      <c r="A19884" s="74"/>
    </row>
    <row r="19885" spans="1:1">
      <c r="A19885" s="74" t="s">
        <v>2724</v>
      </c>
    </row>
    <row r="19886" spans="1:1">
      <c r="A19886" s="74" t="s">
        <v>11047</v>
      </c>
    </row>
    <row r="19887" spans="1:1">
      <c r="A19887" s="74" t="s">
        <v>11048</v>
      </c>
    </row>
    <row r="19888" spans="1:1">
      <c r="A19888" s="74" t="s">
        <v>11049</v>
      </c>
    </row>
    <row r="19889" spans="1:1">
      <c r="A19889" s="149">
        <v>45505</v>
      </c>
    </row>
    <row r="19890" spans="1:1">
      <c r="A19890" s="149">
        <v>45505</v>
      </c>
    </row>
    <row r="19891" spans="1:1">
      <c r="A19891" s="74" t="s">
        <v>11050</v>
      </c>
    </row>
    <row r="19892" spans="1:1">
      <c r="A19892" s="74"/>
    </row>
    <row r="19893" spans="1:1">
      <c r="A19893" s="74" t="s">
        <v>2724</v>
      </c>
    </row>
    <row r="19894" spans="1:1">
      <c r="A19894" s="74" t="s">
        <v>11051</v>
      </c>
    </row>
    <row r="19895" spans="1:1">
      <c r="A19895" s="74" t="s">
        <v>11052</v>
      </c>
    </row>
    <row r="19896" spans="1:1">
      <c r="A19896" s="74" t="s">
        <v>11053</v>
      </c>
    </row>
    <row r="19897" spans="1:1">
      <c r="A19897" s="149">
        <v>45505</v>
      </c>
    </row>
    <row r="19898" spans="1:1">
      <c r="A19898" s="149">
        <v>45505</v>
      </c>
    </row>
    <row r="19899" spans="1:1">
      <c r="A19899" s="74" t="s">
        <v>11054</v>
      </c>
    </row>
    <row r="19900" spans="1:1">
      <c r="A19900" s="74"/>
    </row>
    <row r="19901" spans="1:1">
      <c r="A19901" s="74" t="s">
        <v>2724</v>
      </c>
    </row>
    <row r="19902" spans="1:1">
      <c r="A19902" s="74" t="s">
        <v>11055</v>
      </c>
    </row>
    <row r="19903" spans="1:1">
      <c r="A19903" s="74" t="s">
        <v>11056</v>
      </c>
    </row>
    <row r="19904" spans="1:1">
      <c r="A19904" s="74" t="s">
        <v>11057</v>
      </c>
    </row>
    <row r="19905" spans="1:1">
      <c r="A19905" s="149">
        <v>45505</v>
      </c>
    </row>
    <row r="19906" spans="1:1">
      <c r="A19906" s="149">
        <v>45505</v>
      </c>
    </row>
    <row r="19907" spans="1:1">
      <c r="A19907" s="74" t="s">
        <v>11058</v>
      </c>
    </row>
    <row r="19908" spans="1:1">
      <c r="A19908" s="74"/>
    </row>
    <row r="19909" spans="1:1">
      <c r="A19909" s="74" t="s">
        <v>2724</v>
      </c>
    </row>
    <row r="19910" spans="1:1">
      <c r="A19910" s="74" t="s">
        <v>11059</v>
      </c>
    </row>
    <row r="19911" spans="1:1">
      <c r="A19911" s="74" t="s">
        <v>11060</v>
      </c>
    </row>
    <row r="19912" spans="1:1">
      <c r="A19912" s="74" t="s">
        <v>11060</v>
      </c>
    </row>
    <row r="19913" spans="1:1">
      <c r="A19913" s="149">
        <v>45505</v>
      </c>
    </row>
    <row r="19914" spans="1:1">
      <c r="A19914" s="149">
        <v>45505</v>
      </c>
    </row>
    <row r="19915" spans="1:1">
      <c r="A19915" s="74" t="s">
        <v>11061</v>
      </c>
    </row>
    <row r="19916" spans="1:1">
      <c r="A19916" s="74"/>
    </row>
    <row r="19917" spans="1:1">
      <c r="A19917" s="74" t="s">
        <v>2724</v>
      </c>
    </row>
    <row r="19918" spans="1:1">
      <c r="A19918" s="74" t="s">
        <v>11062</v>
      </c>
    </row>
    <row r="19919" spans="1:1">
      <c r="A19919" s="74" t="s">
        <v>11063</v>
      </c>
    </row>
    <row r="19920" spans="1:1">
      <c r="A19920" s="74" t="s">
        <v>11063</v>
      </c>
    </row>
    <row r="19921" spans="1:1">
      <c r="A19921" s="149">
        <v>45505</v>
      </c>
    </row>
    <row r="19922" spans="1:1">
      <c r="A19922" s="149">
        <v>45505</v>
      </c>
    </row>
    <row r="19923" spans="1:1">
      <c r="A19923" s="74" t="s">
        <v>11064</v>
      </c>
    </row>
    <row r="19924" spans="1:1">
      <c r="A19924" s="74"/>
    </row>
    <row r="19925" spans="1:1">
      <c r="A19925" s="74" t="s">
        <v>2724</v>
      </c>
    </row>
    <row r="19926" spans="1:1">
      <c r="A19926" s="74" t="s">
        <v>11065</v>
      </c>
    </row>
    <row r="19927" spans="1:1">
      <c r="A19927" s="74" t="s">
        <v>11066</v>
      </c>
    </row>
    <row r="19928" spans="1:1">
      <c r="A19928" s="74" t="s">
        <v>11067</v>
      </c>
    </row>
    <row r="19929" spans="1:1">
      <c r="A19929" s="149">
        <v>45505</v>
      </c>
    </row>
    <row r="19930" spans="1:1">
      <c r="A19930" s="149">
        <v>45505</v>
      </c>
    </row>
    <row r="19931" spans="1:1">
      <c r="A19931" s="74" t="s">
        <v>11068</v>
      </c>
    </row>
    <row r="19932" spans="1:1">
      <c r="A19932" s="74"/>
    </row>
    <row r="19933" spans="1:1">
      <c r="A19933" s="74" t="s">
        <v>2724</v>
      </c>
    </row>
    <row r="19934" spans="1:1">
      <c r="A19934" s="74" t="s">
        <v>11069</v>
      </c>
    </row>
    <row r="19935" spans="1:1">
      <c r="A19935" s="74" t="s">
        <v>11070</v>
      </c>
    </row>
    <row r="19936" spans="1:1">
      <c r="A19936" s="74" t="s">
        <v>11071</v>
      </c>
    </row>
    <row r="19937" spans="1:1">
      <c r="A19937" s="149">
        <v>45505</v>
      </c>
    </row>
    <row r="19938" spans="1:1">
      <c r="A19938" s="149">
        <v>45505</v>
      </c>
    </row>
    <row r="19939" spans="1:1">
      <c r="A19939" s="74" t="s">
        <v>11072</v>
      </c>
    </row>
    <row r="19940" spans="1:1">
      <c r="A19940" s="74"/>
    </row>
    <row r="19941" spans="1:1">
      <c r="A19941" s="74" t="s">
        <v>2724</v>
      </c>
    </row>
    <row r="19942" spans="1:1">
      <c r="A19942" s="74" t="s">
        <v>11073</v>
      </c>
    </row>
    <row r="19943" spans="1:1">
      <c r="A19943" s="74" t="s">
        <v>11074</v>
      </c>
    </row>
    <row r="19944" spans="1:1">
      <c r="A19944" s="74" t="s">
        <v>11075</v>
      </c>
    </row>
    <row r="19945" spans="1:1">
      <c r="A19945" s="149">
        <v>45505</v>
      </c>
    </row>
    <row r="19946" spans="1:1">
      <c r="A19946" s="149">
        <v>45505</v>
      </c>
    </row>
    <row r="19947" spans="1:1">
      <c r="A19947" s="74" t="s">
        <v>11076</v>
      </c>
    </row>
    <row r="19948" spans="1:1">
      <c r="A19948" s="74"/>
    </row>
    <row r="19949" spans="1:1">
      <c r="A19949" s="74" t="s">
        <v>2724</v>
      </c>
    </row>
    <row r="19950" spans="1:1">
      <c r="A19950" s="74" t="s">
        <v>11077</v>
      </c>
    </row>
    <row r="19951" spans="1:1">
      <c r="A19951" s="74" t="s">
        <v>11078</v>
      </c>
    </row>
    <row r="19952" spans="1:1">
      <c r="A19952" s="74" t="s">
        <v>11078</v>
      </c>
    </row>
    <row r="19953" spans="1:1">
      <c r="A19953" s="149">
        <v>45505</v>
      </c>
    </row>
    <row r="19954" spans="1:1">
      <c r="A19954" s="149">
        <v>45505</v>
      </c>
    </row>
    <row r="19955" spans="1:1">
      <c r="A19955" s="74" t="s">
        <v>11079</v>
      </c>
    </row>
    <row r="19956" spans="1:1">
      <c r="A19956" s="74"/>
    </row>
    <row r="19957" spans="1:1">
      <c r="A19957" s="74" t="s">
        <v>2724</v>
      </c>
    </row>
    <row r="19958" spans="1:1">
      <c r="A19958" s="74" t="s">
        <v>11080</v>
      </c>
    </row>
    <row r="19959" spans="1:1">
      <c r="A19959" s="74" t="s">
        <v>11081</v>
      </c>
    </row>
    <row r="19960" spans="1:1">
      <c r="A19960" s="74" t="s">
        <v>11082</v>
      </c>
    </row>
    <row r="19961" spans="1:1">
      <c r="A19961" s="149">
        <v>45505</v>
      </c>
    </row>
    <row r="19962" spans="1:1">
      <c r="A19962" s="149">
        <v>45505</v>
      </c>
    </row>
    <row r="19963" spans="1:1">
      <c r="A19963" s="74" t="s">
        <v>11083</v>
      </c>
    </row>
    <row r="19964" spans="1:1">
      <c r="A19964" s="74"/>
    </row>
    <row r="19965" spans="1:1">
      <c r="A19965" s="74" t="s">
        <v>2724</v>
      </c>
    </row>
    <row r="19966" spans="1:1">
      <c r="A19966" s="74" t="s">
        <v>11084</v>
      </c>
    </row>
    <row r="19967" spans="1:1">
      <c r="A19967" s="74" t="s">
        <v>11085</v>
      </c>
    </row>
    <row r="19968" spans="1:1">
      <c r="A19968" s="74" t="s">
        <v>11086</v>
      </c>
    </row>
    <row r="19969" spans="1:1">
      <c r="A19969" s="149">
        <v>45505</v>
      </c>
    </row>
    <row r="19970" spans="1:1">
      <c r="A19970" s="149">
        <v>45505</v>
      </c>
    </row>
    <row r="19971" spans="1:1">
      <c r="A19971" s="74" t="s">
        <v>11087</v>
      </c>
    </row>
    <row r="19972" spans="1:1">
      <c r="A19972" s="74"/>
    </row>
    <row r="19973" spans="1:1">
      <c r="A19973" s="74" t="s">
        <v>2724</v>
      </c>
    </row>
    <row r="19974" spans="1:1">
      <c r="A19974" s="74" t="s">
        <v>11088</v>
      </c>
    </row>
    <row r="19975" spans="1:1">
      <c r="A19975" s="74" t="s">
        <v>11089</v>
      </c>
    </row>
    <row r="19976" spans="1:1">
      <c r="A19976" s="74" t="s">
        <v>11089</v>
      </c>
    </row>
    <row r="19977" spans="1:1">
      <c r="A19977" s="149">
        <v>45505</v>
      </c>
    </row>
    <row r="19978" spans="1:1">
      <c r="A19978" s="149">
        <v>45505</v>
      </c>
    </row>
    <row r="19979" spans="1:1">
      <c r="A19979" s="74" t="s">
        <v>11090</v>
      </c>
    </row>
    <row r="19980" spans="1:1">
      <c r="A19980" s="74"/>
    </row>
    <row r="19981" spans="1:1">
      <c r="A19981" s="74" t="s">
        <v>2724</v>
      </c>
    </row>
    <row r="19982" spans="1:1">
      <c r="A19982" s="74" t="s">
        <v>11091</v>
      </c>
    </row>
    <row r="19983" spans="1:1">
      <c r="A19983" s="74" t="s">
        <v>11092</v>
      </c>
    </row>
    <row r="19984" spans="1:1">
      <c r="A19984" s="74" t="s">
        <v>11093</v>
      </c>
    </row>
    <row r="19985" spans="1:1">
      <c r="A19985" s="149">
        <v>45505</v>
      </c>
    </row>
    <row r="19986" spans="1:1">
      <c r="A19986" s="149">
        <v>45505</v>
      </c>
    </row>
    <row r="19987" spans="1:1">
      <c r="A19987" s="74" t="s">
        <v>11094</v>
      </c>
    </row>
    <row r="19988" spans="1:1">
      <c r="A19988" s="74"/>
    </row>
    <row r="19989" spans="1:1">
      <c r="A19989" s="74" t="s">
        <v>2724</v>
      </c>
    </row>
    <row r="19990" spans="1:1">
      <c r="A19990" s="74" t="s">
        <v>11095</v>
      </c>
    </row>
    <row r="19991" spans="1:1">
      <c r="A19991" s="74" t="s">
        <v>11096</v>
      </c>
    </row>
    <row r="19992" spans="1:1">
      <c r="A19992" s="74" t="s">
        <v>11097</v>
      </c>
    </row>
    <row r="19993" spans="1:1">
      <c r="A19993" s="149">
        <v>45505</v>
      </c>
    </row>
    <row r="19994" spans="1:1">
      <c r="A19994" s="149">
        <v>45505</v>
      </c>
    </row>
    <row r="19995" spans="1:1">
      <c r="A19995" s="74" t="s">
        <v>11098</v>
      </c>
    </row>
    <row r="19996" spans="1:1">
      <c r="A19996" s="74"/>
    </row>
    <row r="19997" spans="1:1">
      <c r="A19997" s="74" t="s">
        <v>2724</v>
      </c>
    </row>
    <row r="19998" spans="1:1">
      <c r="A19998" s="74" t="s">
        <v>11099</v>
      </c>
    </row>
    <row r="19999" spans="1:1">
      <c r="A19999" s="74" t="s">
        <v>11100</v>
      </c>
    </row>
    <row r="20000" spans="1:1">
      <c r="A20000" s="74" t="s">
        <v>11101</v>
      </c>
    </row>
    <row r="20001" spans="1:1">
      <c r="A20001" s="149">
        <v>45505</v>
      </c>
    </row>
    <row r="20002" spans="1:1">
      <c r="A20002" s="149">
        <v>45505</v>
      </c>
    </row>
    <row r="20003" spans="1:1">
      <c r="A20003" s="74" t="s">
        <v>11102</v>
      </c>
    </row>
    <row r="20004" spans="1:1">
      <c r="A20004" s="74"/>
    </row>
    <row r="20005" spans="1:1">
      <c r="A20005" s="74" t="s">
        <v>2724</v>
      </c>
    </row>
    <row r="20006" spans="1:1">
      <c r="A20006" s="74" t="s">
        <v>11103</v>
      </c>
    </row>
    <row r="20007" spans="1:1">
      <c r="A20007" s="74" t="s">
        <v>11104</v>
      </c>
    </row>
    <row r="20008" spans="1:1">
      <c r="A20008" s="74" t="s">
        <v>11105</v>
      </c>
    </row>
    <row r="20009" spans="1:1">
      <c r="A20009" s="149">
        <v>45505</v>
      </c>
    </row>
    <row r="20010" spans="1:1">
      <c r="A20010" s="149">
        <v>45505</v>
      </c>
    </row>
    <row r="20011" spans="1:1">
      <c r="A20011" s="74" t="s">
        <v>11106</v>
      </c>
    </row>
    <row r="20012" spans="1:1">
      <c r="A20012" s="74"/>
    </row>
    <row r="20013" spans="1:1">
      <c r="A20013" s="74" t="s">
        <v>2724</v>
      </c>
    </row>
    <row r="20014" spans="1:1">
      <c r="A20014" s="74" t="s">
        <v>11107</v>
      </c>
    </row>
    <row r="20015" spans="1:1">
      <c r="A20015" s="74" t="s">
        <v>11108</v>
      </c>
    </row>
    <row r="20016" spans="1:1">
      <c r="A20016" s="74" t="s">
        <v>11109</v>
      </c>
    </row>
    <row r="20017" spans="1:1">
      <c r="A20017" s="149">
        <v>45505</v>
      </c>
    </row>
    <row r="20018" spans="1:1">
      <c r="A20018" s="149">
        <v>45505</v>
      </c>
    </row>
    <row r="20019" spans="1:1">
      <c r="A20019" s="74" t="s">
        <v>11110</v>
      </c>
    </row>
    <row r="20020" spans="1:1">
      <c r="A20020" s="74"/>
    </row>
    <row r="20021" spans="1:1">
      <c r="A20021" s="74" t="s">
        <v>2724</v>
      </c>
    </row>
    <row r="20022" spans="1:1">
      <c r="A20022" s="74" t="s">
        <v>11111</v>
      </c>
    </row>
    <row r="20023" spans="1:1">
      <c r="A20023" s="74" t="s">
        <v>11112</v>
      </c>
    </row>
    <row r="20024" spans="1:1">
      <c r="A20024" s="74" t="s">
        <v>11113</v>
      </c>
    </row>
    <row r="20025" spans="1:1">
      <c r="A20025" s="149">
        <v>45505</v>
      </c>
    </row>
    <row r="20026" spans="1:1">
      <c r="A20026" s="149">
        <v>45505</v>
      </c>
    </row>
    <row r="20027" spans="1:1">
      <c r="A20027" s="74" t="s">
        <v>11114</v>
      </c>
    </row>
    <row r="20028" spans="1:1">
      <c r="A20028" s="74"/>
    </row>
    <row r="20029" spans="1:1">
      <c r="A20029" s="74" t="s">
        <v>2724</v>
      </c>
    </row>
    <row r="20030" spans="1:1">
      <c r="A20030" s="74" t="s">
        <v>11115</v>
      </c>
    </row>
    <row r="20031" spans="1:1">
      <c r="A20031" s="74" t="s">
        <v>11116</v>
      </c>
    </row>
    <row r="20032" spans="1:1">
      <c r="A20032" s="74" t="s">
        <v>11117</v>
      </c>
    </row>
    <row r="20033" spans="1:1">
      <c r="A20033" s="149">
        <v>45505</v>
      </c>
    </row>
    <row r="20034" spans="1:1">
      <c r="A20034" s="149">
        <v>45505</v>
      </c>
    </row>
    <row r="20035" spans="1:1">
      <c r="A20035" s="74" t="s">
        <v>11118</v>
      </c>
    </row>
    <row r="20036" spans="1:1">
      <c r="A20036" s="74"/>
    </row>
    <row r="20037" spans="1:1">
      <c r="A20037" s="74" t="s">
        <v>2724</v>
      </c>
    </row>
    <row r="20038" spans="1:1">
      <c r="A20038" s="74" t="s">
        <v>11119</v>
      </c>
    </row>
    <row r="20039" spans="1:1">
      <c r="A20039" s="74" t="s">
        <v>11120</v>
      </c>
    </row>
    <row r="20040" spans="1:1">
      <c r="A20040" s="74" t="s">
        <v>11121</v>
      </c>
    </row>
    <row r="20041" spans="1:1">
      <c r="A20041" s="149">
        <v>45505</v>
      </c>
    </row>
    <row r="20042" spans="1:1">
      <c r="A20042" s="149">
        <v>45505</v>
      </c>
    </row>
    <row r="20043" spans="1:1">
      <c r="A20043" s="74" t="s">
        <v>11122</v>
      </c>
    </row>
    <row r="20044" spans="1:1">
      <c r="A20044" s="74"/>
    </row>
    <row r="20045" spans="1:1">
      <c r="A20045" s="74" t="s">
        <v>2724</v>
      </c>
    </row>
    <row r="20046" spans="1:1">
      <c r="A20046" s="74" t="s">
        <v>11123</v>
      </c>
    </row>
    <row r="20047" spans="1:1">
      <c r="A20047" s="74" t="s">
        <v>11124</v>
      </c>
    </row>
    <row r="20048" spans="1:1">
      <c r="A20048" s="74" t="s">
        <v>11124</v>
      </c>
    </row>
    <row r="20049" spans="1:1">
      <c r="A20049" s="149">
        <v>45505</v>
      </c>
    </row>
    <row r="20050" spans="1:1">
      <c r="A20050" s="149">
        <v>45505</v>
      </c>
    </row>
    <row r="20051" spans="1:1">
      <c r="A20051" s="74" t="s">
        <v>11125</v>
      </c>
    </row>
    <row r="20052" spans="1:1">
      <c r="A20052" s="74"/>
    </row>
    <row r="20053" spans="1:1">
      <c r="A20053" s="74" t="s">
        <v>2724</v>
      </c>
    </row>
    <row r="20054" spans="1:1">
      <c r="A20054" s="74" t="s">
        <v>11126</v>
      </c>
    </row>
    <row r="20055" spans="1:1">
      <c r="A20055" s="74" t="s">
        <v>11127</v>
      </c>
    </row>
    <row r="20056" spans="1:1">
      <c r="A20056" s="74" t="s">
        <v>11127</v>
      </c>
    </row>
    <row r="20057" spans="1:1">
      <c r="A20057" s="149">
        <v>45505</v>
      </c>
    </row>
    <row r="20058" spans="1:1">
      <c r="A20058" s="149">
        <v>45505</v>
      </c>
    </row>
    <row r="20059" spans="1:1">
      <c r="A20059" s="74" t="s">
        <v>11128</v>
      </c>
    </row>
    <row r="20060" spans="1:1">
      <c r="A20060" s="74"/>
    </row>
    <row r="20061" spans="1:1">
      <c r="A20061" s="74" t="s">
        <v>2724</v>
      </c>
    </row>
    <row r="20062" spans="1:1">
      <c r="A20062" s="74" t="s">
        <v>11129</v>
      </c>
    </row>
    <row r="20063" spans="1:1">
      <c r="A20063" s="74" t="s">
        <v>11130</v>
      </c>
    </row>
    <row r="20064" spans="1:1">
      <c r="A20064" s="74" t="s">
        <v>11131</v>
      </c>
    </row>
    <row r="20065" spans="1:1">
      <c r="A20065" s="149">
        <v>45505</v>
      </c>
    </row>
    <row r="20066" spans="1:1">
      <c r="A20066" s="149">
        <v>45505</v>
      </c>
    </row>
    <row r="20067" spans="1:1">
      <c r="A20067" s="74" t="s">
        <v>11132</v>
      </c>
    </row>
    <row r="20068" spans="1:1">
      <c r="A20068" s="74"/>
    </row>
    <row r="20069" spans="1:1">
      <c r="A20069" s="74" t="s">
        <v>2724</v>
      </c>
    </row>
    <row r="20070" spans="1:1">
      <c r="A20070" s="74" t="s">
        <v>11133</v>
      </c>
    </row>
    <row r="20071" spans="1:1">
      <c r="A20071" s="74" t="s">
        <v>11134</v>
      </c>
    </row>
    <row r="20072" spans="1:1">
      <c r="A20072" s="74" t="s">
        <v>11134</v>
      </c>
    </row>
    <row r="20073" spans="1:1">
      <c r="A20073" s="149">
        <v>45505</v>
      </c>
    </row>
    <row r="20074" spans="1:1">
      <c r="A20074" s="149">
        <v>45505</v>
      </c>
    </row>
    <row r="20075" spans="1:1">
      <c r="A20075" s="74" t="s">
        <v>11135</v>
      </c>
    </row>
    <row r="20076" spans="1:1">
      <c r="A20076" s="74"/>
    </row>
    <row r="20077" spans="1:1">
      <c r="A20077" s="74" t="s">
        <v>2724</v>
      </c>
    </row>
    <row r="20078" spans="1:1">
      <c r="A20078" s="74" t="s">
        <v>11136</v>
      </c>
    </row>
    <row r="20079" spans="1:1">
      <c r="A20079" s="74" t="s">
        <v>11137</v>
      </c>
    </row>
    <row r="20080" spans="1:1">
      <c r="A20080" s="74" t="s">
        <v>11137</v>
      </c>
    </row>
    <row r="20081" spans="1:1">
      <c r="A20081" s="149">
        <v>45505</v>
      </c>
    </row>
    <row r="20082" spans="1:1">
      <c r="A20082" s="149">
        <v>45505</v>
      </c>
    </row>
    <row r="20083" spans="1:1">
      <c r="A20083" s="74" t="s">
        <v>11138</v>
      </c>
    </row>
    <row r="20084" spans="1:1">
      <c r="A20084" s="74"/>
    </row>
    <row r="20085" spans="1:1">
      <c r="A20085" s="74" t="s">
        <v>2724</v>
      </c>
    </row>
    <row r="20086" spans="1:1">
      <c r="A20086" s="74" t="s">
        <v>11139</v>
      </c>
    </row>
    <row r="20087" spans="1:1">
      <c r="A20087" s="74" t="s">
        <v>11140</v>
      </c>
    </row>
    <row r="20088" spans="1:1">
      <c r="A20088" s="74" t="s">
        <v>11140</v>
      </c>
    </row>
    <row r="20089" spans="1:1">
      <c r="A20089" s="149">
        <v>45505</v>
      </c>
    </row>
    <row r="20090" spans="1:1">
      <c r="A20090" s="149">
        <v>45505</v>
      </c>
    </row>
    <row r="20091" spans="1:1">
      <c r="A20091" s="74" t="s">
        <v>11141</v>
      </c>
    </row>
    <row r="20092" spans="1:1">
      <c r="A20092" s="74"/>
    </row>
    <row r="20093" spans="1:1">
      <c r="A20093" s="74" t="s">
        <v>2724</v>
      </c>
    </row>
    <row r="20094" spans="1:1">
      <c r="A20094" s="74" t="s">
        <v>11142</v>
      </c>
    </row>
    <row r="20095" spans="1:1">
      <c r="A20095" s="74" t="s">
        <v>11143</v>
      </c>
    </row>
    <row r="20096" spans="1:1">
      <c r="A20096" s="74" t="s">
        <v>11143</v>
      </c>
    </row>
    <row r="20097" spans="1:1">
      <c r="A20097" s="149">
        <v>45505</v>
      </c>
    </row>
    <row r="20098" spans="1:1">
      <c r="A20098" s="149">
        <v>45505</v>
      </c>
    </row>
    <row r="20099" spans="1:1">
      <c r="A20099" s="74" t="s">
        <v>11144</v>
      </c>
    </row>
    <row r="20100" spans="1:1">
      <c r="A20100" s="74"/>
    </row>
    <row r="20101" spans="1:1">
      <c r="A20101" s="74" t="s">
        <v>2724</v>
      </c>
    </row>
    <row r="20102" spans="1:1">
      <c r="A20102" s="74" t="s">
        <v>11145</v>
      </c>
    </row>
    <row r="20103" spans="1:1">
      <c r="A20103" s="74" t="s">
        <v>11146</v>
      </c>
    </row>
    <row r="20104" spans="1:1">
      <c r="A20104" s="74" t="s">
        <v>11147</v>
      </c>
    </row>
    <row r="20105" spans="1:1">
      <c r="A20105" s="149">
        <v>45505</v>
      </c>
    </row>
    <row r="20106" spans="1:1">
      <c r="A20106" s="149">
        <v>45505</v>
      </c>
    </row>
    <row r="20107" spans="1:1">
      <c r="A20107" s="74" t="s">
        <v>11148</v>
      </c>
    </row>
    <row r="20108" spans="1:1">
      <c r="A20108" s="74"/>
    </row>
    <row r="20109" spans="1:1">
      <c r="A20109" s="74" t="s">
        <v>2724</v>
      </c>
    </row>
    <row r="20110" spans="1:1">
      <c r="A20110" s="74" t="s">
        <v>11149</v>
      </c>
    </row>
    <row r="20111" spans="1:1">
      <c r="A20111" s="74" t="s">
        <v>11150</v>
      </c>
    </row>
    <row r="20112" spans="1:1">
      <c r="A20112" s="74" t="s">
        <v>11150</v>
      </c>
    </row>
    <row r="20113" spans="1:1">
      <c r="A20113" s="149">
        <v>45505</v>
      </c>
    </row>
    <row r="20114" spans="1:1">
      <c r="A20114" s="149">
        <v>45505</v>
      </c>
    </row>
    <row r="20115" spans="1:1">
      <c r="A20115" s="74" t="s">
        <v>11076</v>
      </c>
    </row>
    <row r="20116" spans="1:1">
      <c r="A20116" s="74"/>
    </row>
    <row r="20117" spans="1:1">
      <c r="A20117" s="74" t="s">
        <v>2724</v>
      </c>
    </row>
    <row r="20118" spans="1:1">
      <c r="A20118" s="74" t="s">
        <v>11151</v>
      </c>
    </row>
    <row r="20119" spans="1:1">
      <c r="A20119" s="74" t="s">
        <v>11152</v>
      </c>
    </row>
    <row r="20120" spans="1:1">
      <c r="A20120" s="74" t="s">
        <v>11152</v>
      </c>
    </row>
    <row r="20121" spans="1:1">
      <c r="A20121" s="149">
        <v>45505</v>
      </c>
    </row>
    <row r="20122" spans="1:1">
      <c r="A20122" s="149">
        <v>45505</v>
      </c>
    </row>
    <row r="20123" spans="1:1">
      <c r="A20123" s="74" t="s">
        <v>11153</v>
      </c>
    </row>
    <row r="20124" spans="1:1">
      <c r="A20124" s="74"/>
    </row>
    <row r="20125" spans="1:1">
      <c r="A20125" s="74" t="s">
        <v>2724</v>
      </c>
    </row>
    <row r="20126" spans="1:1">
      <c r="A20126" s="74" t="s">
        <v>11154</v>
      </c>
    </row>
    <row r="20127" spans="1:1">
      <c r="A20127" s="74" t="s">
        <v>11155</v>
      </c>
    </row>
    <row r="20128" spans="1:1">
      <c r="A20128" s="74" t="s">
        <v>11156</v>
      </c>
    </row>
    <row r="20129" spans="1:1">
      <c r="A20129" s="149">
        <v>45505</v>
      </c>
    </row>
    <row r="20130" spans="1:1">
      <c r="A20130" s="149">
        <v>45505</v>
      </c>
    </row>
    <row r="20131" spans="1:1">
      <c r="A20131" s="74" t="s">
        <v>11157</v>
      </c>
    </row>
    <row r="20132" spans="1:1">
      <c r="A20132" s="74"/>
    </row>
    <row r="20133" spans="1:1">
      <c r="A20133" s="74" t="s">
        <v>2724</v>
      </c>
    </row>
    <row r="20134" spans="1:1">
      <c r="A20134" s="74" t="s">
        <v>11158</v>
      </c>
    </row>
    <row r="20135" spans="1:1">
      <c r="A20135" s="74" t="s">
        <v>11159</v>
      </c>
    </row>
    <row r="20136" spans="1:1">
      <c r="A20136" s="74" t="s">
        <v>11160</v>
      </c>
    </row>
    <row r="20137" spans="1:1">
      <c r="A20137" s="149">
        <v>45505</v>
      </c>
    </row>
    <row r="20138" spans="1:1">
      <c r="A20138" s="149">
        <v>45505</v>
      </c>
    </row>
    <row r="20139" spans="1:1">
      <c r="A20139" s="74" t="s">
        <v>11161</v>
      </c>
    </row>
    <row r="20140" spans="1:1">
      <c r="A20140" s="74"/>
    </row>
    <row r="20141" spans="1:1">
      <c r="A20141" s="74" t="s">
        <v>2724</v>
      </c>
    </row>
    <row r="20142" spans="1:1">
      <c r="A20142" s="74" t="s">
        <v>11162</v>
      </c>
    </row>
    <row r="20143" spans="1:1">
      <c r="A20143" s="74" t="s">
        <v>11163</v>
      </c>
    </row>
    <row r="20144" spans="1:1">
      <c r="A20144" s="74" t="s">
        <v>11164</v>
      </c>
    </row>
    <row r="20145" spans="1:1">
      <c r="A20145" s="149">
        <v>45505</v>
      </c>
    </row>
    <row r="20146" spans="1:1">
      <c r="A20146" s="149">
        <v>45505</v>
      </c>
    </row>
    <row r="20147" spans="1:1">
      <c r="A20147" s="74" t="s">
        <v>11165</v>
      </c>
    </row>
    <row r="20148" spans="1:1">
      <c r="A20148" s="74"/>
    </row>
    <row r="20149" spans="1:1">
      <c r="A20149" s="74" t="s">
        <v>2724</v>
      </c>
    </row>
    <row r="20150" spans="1:1">
      <c r="A20150" s="74" t="s">
        <v>11166</v>
      </c>
    </row>
    <row r="20151" spans="1:1">
      <c r="A20151" s="74" t="s">
        <v>11167</v>
      </c>
    </row>
    <row r="20152" spans="1:1">
      <c r="A20152" s="74" t="s">
        <v>11168</v>
      </c>
    </row>
    <row r="20153" spans="1:1">
      <c r="A20153" s="149">
        <v>45505</v>
      </c>
    </row>
    <row r="20154" spans="1:1">
      <c r="A20154" s="149">
        <v>45505</v>
      </c>
    </row>
    <row r="20155" spans="1:1">
      <c r="A20155" s="74" t="s">
        <v>11169</v>
      </c>
    </row>
    <row r="20156" spans="1:1">
      <c r="A20156" s="74"/>
    </row>
    <row r="20157" spans="1:1">
      <c r="A20157" s="74" t="s">
        <v>2724</v>
      </c>
    </row>
    <row r="20158" spans="1:1">
      <c r="A20158" s="74" t="s">
        <v>11170</v>
      </c>
    </row>
    <row r="20159" spans="1:1">
      <c r="A20159" s="74" t="s">
        <v>11171</v>
      </c>
    </row>
    <row r="20160" spans="1:1">
      <c r="A20160" s="74" t="s">
        <v>11172</v>
      </c>
    </row>
    <row r="20161" spans="1:1">
      <c r="A20161" s="149">
        <v>45505</v>
      </c>
    </row>
    <row r="20162" spans="1:1">
      <c r="A20162" s="149">
        <v>45505</v>
      </c>
    </row>
    <row r="20163" spans="1:1">
      <c r="A20163" s="74" t="s">
        <v>11173</v>
      </c>
    </row>
    <row r="20164" spans="1:1">
      <c r="A20164" s="74"/>
    </row>
    <row r="20165" spans="1:1">
      <c r="A20165" s="74" t="s">
        <v>2724</v>
      </c>
    </row>
    <row r="20166" spans="1:1">
      <c r="A20166" s="74" t="s">
        <v>11174</v>
      </c>
    </row>
    <row r="20167" spans="1:1">
      <c r="A20167" s="74" t="s">
        <v>11175</v>
      </c>
    </row>
    <row r="20168" spans="1:1">
      <c r="A20168" s="74" t="s">
        <v>11175</v>
      </c>
    </row>
    <row r="20169" spans="1:1">
      <c r="A20169" s="149">
        <v>45505</v>
      </c>
    </row>
    <row r="20170" spans="1:1">
      <c r="A20170" s="149">
        <v>45505</v>
      </c>
    </row>
    <row r="20171" spans="1:1">
      <c r="A20171" s="74" t="s">
        <v>11176</v>
      </c>
    </row>
    <row r="20172" spans="1:1">
      <c r="A20172" s="74"/>
    </row>
    <row r="20173" spans="1:1">
      <c r="A20173" s="74" t="s">
        <v>2724</v>
      </c>
    </row>
    <row r="20174" spans="1:1">
      <c r="A20174" s="74" t="s">
        <v>11177</v>
      </c>
    </row>
    <row r="20175" spans="1:1">
      <c r="A20175" s="74" t="s">
        <v>11178</v>
      </c>
    </row>
    <row r="20176" spans="1:1">
      <c r="A20176" s="74" t="s">
        <v>11179</v>
      </c>
    </row>
    <row r="20177" spans="1:1">
      <c r="A20177" s="149">
        <v>45505</v>
      </c>
    </row>
    <row r="20178" spans="1:1">
      <c r="A20178" s="149">
        <v>45505</v>
      </c>
    </row>
    <row r="20179" spans="1:1">
      <c r="A20179" s="74" t="s">
        <v>11180</v>
      </c>
    </row>
    <row r="20180" spans="1:1">
      <c r="A20180" s="74"/>
    </row>
    <row r="20181" spans="1:1">
      <c r="A20181" s="74" t="s">
        <v>2724</v>
      </c>
    </row>
    <row r="20182" spans="1:1">
      <c r="A20182" s="74" t="s">
        <v>11181</v>
      </c>
    </row>
    <row r="20183" spans="1:1">
      <c r="A20183" s="74" t="s">
        <v>11182</v>
      </c>
    </row>
    <row r="20184" spans="1:1">
      <c r="A20184" s="74" t="s">
        <v>11183</v>
      </c>
    </row>
    <row r="20185" spans="1:1">
      <c r="A20185" s="149">
        <v>45505</v>
      </c>
    </row>
    <row r="20186" spans="1:1">
      <c r="A20186" s="149">
        <v>45505</v>
      </c>
    </row>
    <row r="20187" spans="1:1">
      <c r="A20187" s="74" t="s">
        <v>11184</v>
      </c>
    </row>
    <row r="20188" spans="1:1">
      <c r="A20188" s="74"/>
    </row>
    <row r="20189" spans="1:1">
      <c r="A20189" s="74" t="s">
        <v>2724</v>
      </c>
    </row>
    <row r="20190" spans="1:1">
      <c r="A20190" s="74" t="s">
        <v>11185</v>
      </c>
    </row>
    <row r="20191" spans="1:1">
      <c r="A20191" s="74" t="s">
        <v>11186</v>
      </c>
    </row>
    <row r="20192" spans="1:1">
      <c r="A20192" s="74" t="s">
        <v>11186</v>
      </c>
    </row>
    <row r="20193" spans="1:1">
      <c r="A20193" s="149">
        <v>45505</v>
      </c>
    </row>
    <row r="20194" spans="1:1">
      <c r="A20194" s="149">
        <v>45505</v>
      </c>
    </row>
    <row r="20195" spans="1:1">
      <c r="A20195" s="74" t="s">
        <v>11187</v>
      </c>
    </row>
    <row r="20196" spans="1:1">
      <c r="A20196" s="74"/>
    </row>
    <row r="20197" spans="1:1">
      <c r="A20197" s="74" t="s">
        <v>2724</v>
      </c>
    </row>
    <row r="20198" spans="1:1">
      <c r="A20198" s="74" t="s">
        <v>11188</v>
      </c>
    </row>
    <row r="20199" spans="1:1">
      <c r="A20199" s="74" t="s">
        <v>11189</v>
      </c>
    </row>
    <row r="20200" spans="1:1">
      <c r="A20200" s="74" t="s">
        <v>11190</v>
      </c>
    </row>
    <row r="20201" spans="1:1">
      <c r="A20201" s="149">
        <v>45505</v>
      </c>
    </row>
    <row r="20202" spans="1:1">
      <c r="A20202" s="149">
        <v>45505</v>
      </c>
    </row>
    <row r="20203" spans="1:1">
      <c r="A20203" s="74" t="s">
        <v>11191</v>
      </c>
    </row>
    <row r="20204" spans="1:1">
      <c r="A20204" s="74"/>
    </row>
    <row r="20205" spans="1:1">
      <c r="A20205" s="74" t="s">
        <v>2724</v>
      </c>
    </row>
    <row r="20206" spans="1:1">
      <c r="A20206" s="74" t="s">
        <v>11192</v>
      </c>
    </row>
    <row r="20207" spans="1:1">
      <c r="A20207" s="74" t="s">
        <v>11193</v>
      </c>
    </row>
    <row r="20208" spans="1:1">
      <c r="A20208" s="74" t="s">
        <v>11194</v>
      </c>
    </row>
    <row r="20209" spans="1:1">
      <c r="A20209" s="149">
        <v>45505</v>
      </c>
    </row>
    <row r="20210" spans="1:1">
      <c r="A20210" s="149">
        <v>45505</v>
      </c>
    </row>
    <row r="20211" spans="1:1">
      <c r="A20211" s="74" t="s">
        <v>11195</v>
      </c>
    </row>
    <row r="20212" spans="1:1">
      <c r="A20212" s="74"/>
    </row>
    <row r="20213" spans="1:1">
      <c r="A20213" s="74" t="s">
        <v>2724</v>
      </c>
    </row>
    <row r="20214" spans="1:1">
      <c r="A20214" s="74" t="s">
        <v>11196</v>
      </c>
    </row>
    <row r="20215" spans="1:1">
      <c r="A20215" s="74" t="s">
        <v>11197</v>
      </c>
    </row>
    <row r="20216" spans="1:1">
      <c r="A20216" s="74" t="s">
        <v>11198</v>
      </c>
    </row>
    <row r="20217" spans="1:1">
      <c r="A20217" s="149">
        <v>45505</v>
      </c>
    </row>
    <row r="20218" spans="1:1">
      <c r="A20218" s="149">
        <v>45505</v>
      </c>
    </row>
    <row r="20219" spans="1:1">
      <c r="A20219" s="74" t="s">
        <v>11199</v>
      </c>
    </row>
    <row r="20220" spans="1:1">
      <c r="A20220" s="74"/>
    </row>
    <row r="20221" spans="1:1">
      <c r="A20221" s="74" t="s">
        <v>2720</v>
      </c>
    </row>
    <row r="20222" spans="1:1">
      <c r="A20222" s="74" t="s">
        <v>11200</v>
      </c>
    </row>
    <row r="20223" spans="1:1">
      <c r="A20223" s="74" t="s">
        <v>11201</v>
      </c>
    </row>
    <row r="20224" spans="1:1">
      <c r="A20224" s="74" t="s">
        <v>11201</v>
      </c>
    </row>
    <row r="20225" spans="1:1">
      <c r="A20225" s="149">
        <v>45505</v>
      </c>
    </row>
    <row r="20226" spans="1:1">
      <c r="A20226" s="149">
        <v>45505</v>
      </c>
    </row>
    <row r="20227" spans="1:1">
      <c r="A20227" s="74" t="s">
        <v>11202</v>
      </c>
    </row>
    <row r="20228" spans="1:1">
      <c r="A20228" s="74"/>
    </row>
    <row r="20229" spans="1:1">
      <c r="A20229" s="74" t="s">
        <v>2724</v>
      </c>
    </row>
    <row r="20230" spans="1:1">
      <c r="A20230" s="74" t="s">
        <v>11203</v>
      </c>
    </row>
    <row r="20231" spans="1:1">
      <c r="A20231" s="74" t="s">
        <v>11204</v>
      </c>
    </row>
    <row r="20232" spans="1:1">
      <c r="A20232" s="74" t="s">
        <v>11205</v>
      </c>
    </row>
    <row r="20233" spans="1:1">
      <c r="A20233" s="149">
        <v>45505</v>
      </c>
    </row>
    <row r="20234" spans="1:1">
      <c r="A20234" s="149">
        <v>45505</v>
      </c>
    </row>
    <row r="20235" spans="1:1">
      <c r="A20235" s="74" t="s">
        <v>11206</v>
      </c>
    </row>
    <row r="20236" spans="1:1">
      <c r="A20236" s="74"/>
    </row>
    <row r="20237" spans="1:1">
      <c r="A20237" s="74" t="s">
        <v>2724</v>
      </c>
    </row>
    <row r="20238" spans="1:1">
      <c r="A20238" s="74" t="s">
        <v>11207</v>
      </c>
    </row>
    <row r="20239" spans="1:1">
      <c r="A20239" s="74" t="s">
        <v>11208</v>
      </c>
    </row>
    <row r="20240" spans="1:1">
      <c r="A20240" s="74" t="s">
        <v>11209</v>
      </c>
    </row>
    <row r="20241" spans="1:1">
      <c r="A20241" s="149">
        <v>45505</v>
      </c>
    </row>
    <row r="20242" spans="1:1">
      <c r="A20242" s="149">
        <v>45505</v>
      </c>
    </row>
    <row r="20243" spans="1:1">
      <c r="A20243" s="74" t="s">
        <v>11210</v>
      </c>
    </row>
    <row r="20244" spans="1:1">
      <c r="A20244" s="74"/>
    </row>
    <row r="20245" spans="1:1">
      <c r="A20245" s="74" t="s">
        <v>2724</v>
      </c>
    </row>
    <row r="20246" spans="1:1">
      <c r="A20246" s="74" t="s">
        <v>11211</v>
      </c>
    </row>
    <row r="20247" spans="1:1">
      <c r="A20247" s="74" t="s">
        <v>11212</v>
      </c>
    </row>
    <row r="20248" spans="1:1">
      <c r="A20248" s="74" t="s">
        <v>11213</v>
      </c>
    </row>
    <row r="20249" spans="1:1">
      <c r="A20249" s="149">
        <v>45505</v>
      </c>
    </row>
    <row r="20250" spans="1:1">
      <c r="A20250" s="149">
        <v>45505</v>
      </c>
    </row>
    <row r="20251" spans="1:1">
      <c r="A20251" s="74" t="s">
        <v>11214</v>
      </c>
    </row>
    <row r="20252" spans="1:1">
      <c r="A20252" s="74"/>
    </row>
    <row r="20253" spans="1:1">
      <c r="A20253" s="74" t="s">
        <v>2724</v>
      </c>
    </row>
    <row r="20254" spans="1:1">
      <c r="A20254" s="74" t="s">
        <v>11215</v>
      </c>
    </row>
    <row r="20255" spans="1:1">
      <c r="A20255" s="74" t="s">
        <v>11216</v>
      </c>
    </row>
    <row r="20256" spans="1:1">
      <c r="A20256" s="74" t="s">
        <v>11217</v>
      </c>
    </row>
    <row r="20257" spans="1:1">
      <c r="A20257" s="149">
        <v>45499</v>
      </c>
    </row>
    <row r="20258" spans="1:1">
      <c r="A20258" s="149">
        <v>45499</v>
      </c>
    </row>
    <row r="20259" spans="1:1">
      <c r="A20259" s="74" t="s">
        <v>11218</v>
      </c>
    </row>
    <row r="20260" spans="1:1">
      <c r="A20260" s="74"/>
    </row>
    <row r="20261" spans="1:1">
      <c r="A20261" s="74" t="s">
        <v>2724</v>
      </c>
    </row>
    <row r="20262" spans="1:1">
      <c r="A20262" s="74" t="s">
        <v>11219</v>
      </c>
    </row>
    <row r="20263" spans="1:1">
      <c r="A20263" s="74" t="s">
        <v>11220</v>
      </c>
    </row>
    <row r="20264" spans="1:1">
      <c r="A20264" s="74" t="s">
        <v>11221</v>
      </c>
    </row>
    <row r="20265" spans="1:1">
      <c r="A20265" s="149">
        <v>45499</v>
      </c>
    </row>
    <row r="20266" spans="1:1">
      <c r="A20266" s="149">
        <v>45499</v>
      </c>
    </row>
    <row r="20267" spans="1:1">
      <c r="A20267" s="74" t="s">
        <v>11222</v>
      </c>
    </row>
    <row r="20268" spans="1:1">
      <c r="A20268" s="74"/>
    </row>
    <row r="20269" spans="1:1">
      <c r="A20269" s="74" t="s">
        <v>2724</v>
      </c>
    </row>
    <row r="20270" spans="1:1">
      <c r="A20270" s="74" t="s">
        <v>11223</v>
      </c>
    </row>
    <row r="20271" spans="1:1">
      <c r="A20271" s="74" t="s">
        <v>11224</v>
      </c>
    </row>
    <row r="20272" spans="1:1">
      <c r="A20272" s="74" t="s">
        <v>11225</v>
      </c>
    </row>
    <row r="20273" spans="1:1">
      <c r="A20273" s="149">
        <v>45499</v>
      </c>
    </row>
    <row r="20274" spans="1:1">
      <c r="A20274" s="149">
        <v>45499</v>
      </c>
    </row>
    <row r="20275" spans="1:1">
      <c r="A20275" s="74" t="s">
        <v>11226</v>
      </c>
    </row>
    <row r="20276" spans="1:1">
      <c r="A20276" s="74"/>
    </row>
    <row r="20277" spans="1:1">
      <c r="A20277" s="74" t="s">
        <v>2724</v>
      </c>
    </row>
    <row r="20278" spans="1:1">
      <c r="A20278" s="74" t="s">
        <v>11227</v>
      </c>
    </row>
    <row r="20279" spans="1:1">
      <c r="A20279" s="74" t="s">
        <v>11228</v>
      </c>
    </row>
    <row r="20280" spans="1:1">
      <c r="A20280" s="74" t="s">
        <v>5422</v>
      </c>
    </row>
    <row r="20281" spans="1:1">
      <c r="A20281" s="149">
        <v>45499</v>
      </c>
    </row>
    <row r="20282" spans="1:1">
      <c r="A20282" s="149">
        <v>45499</v>
      </c>
    </row>
    <row r="20283" spans="1:1">
      <c r="A20283" s="74" t="s">
        <v>11229</v>
      </c>
    </row>
    <row r="20284" spans="1:1">
      <c r="A20284" s="74"/>
    </row>
    <row r="20285" spans="1:1">
      <c r="A20285" s="74" t="s">
        <v>2724</v>
      </c>
    </row>
    <row r="20286" spans="1:1">
      <c r="A20286" s="74" t="s">
        <v>5424</v>
      </c>
    </row>
    <row r="20287" spans="1:1">
      <c r="A20287" s="74" t="s">
        <v>11230</v>
      </c>
    </row>
    <row r="20288" spans="1:1">
      <c r="A20288" s="74" t="s">
        <v>11230</v>
      </c>
    </row>
    <row r="20289" spans="1:1">
      <c r="A20289" s="149">
        <v>45499</v>
      </c>
    </row>
    <row r="20290" spans="1:1">
      <c r="A20290" s="149">
        <v>45499</v>
      </c>
    </row>
    <row r="20291" spans="1:1">
      <c r="A20291" s="74" t="s">
        <v>11231</v>
      </c>
    </row>
    <row r="20292" spans="1:1">
      <c r="A20292" s="74"/>
    </row>
    <row r="20293" spans="1:1">
      <c r="A20293" s="74" t="s">
        <v>2724</v>
      </c>
    </row>
    <row r="20294" spans="1:1">
      <c r="A20294" s="74" t="s">
        <v>11232</v>
      </c>
    </row>
    <row r="20295" spans="1:1">
      <c r="A20295" s="74" t="s">
        <v>11233</v>
      </c>
    </row>
    <row r="20296" spans="1:1">
      <c r="A20296" s="74" t="s">
        <v>11233</v>
      </c>
    </row>
    <row r="20297" spans="1:1">
      <c r="A20297" s="149">
        <v>45499</v>
      </c>
    </row>
    <row r="20298" spans="1:1">
      <c r="A20298" s="149">
        <v>45499</v>
      </c>
    </row>
    <row r="20299" spans="1:1">
      <c r="A20299" s="74" t="s">
        <v>11234</v>
      </c>
    </row>
    <row r="20300" spans="1:1">
      <c r="A20300" s="74"/>
    </row>
    <row r="20301" spans="1:1">
      <c r="A20301" s="74" t="s">
        <v>2724</v>
      </c>
    </row>
    <row r="20302" spans="1:1">
      <c r="A20302" s="74" t="s">
        <v>11235</v>
      </c>
    </row>
    <row r="20303" spans="1:1">
      <c r="A20303" s="74" t="s">
        <v>11236</v>
      </c>
    </row>
    <row r="20304" spans="1:1">
      <c r="A20304" s="74" t="s">
        <v>11237</v>
      </c>
    </row>
    <row r="20305" spans="1:1">
      <c r="A20305" s="149">
        <v>45499</v>
      </c>
    </row>
    <row r="20306" spans="1:1">
      <c r="A20306" s="149">
        <v>45499</v>
      </c>
    </row>
    <row r="20307" spans="1:1">
      <c r="A20307" s="74" t="s">
        <v>11238</v>
      </c>
    </row>
    <row r="20308" spans="1:1">
      <c r="A20308" s="74"/>
    </row>
    <row r="20309" spans="1:1">
      <c r="A20309" s="74" t="s">
        <v>2724</v>
      </c>
    </row>
    <row r="20310" spans="1:1">
      <c r="A20310" s="74" t="s">
        <v>11239</v>
      </c>
    </row>
    <row r="20311" spans="1:1">
      <c r="A20311" s="74" t="s">
        <v>11240</v>
      </c>
    </row>
    <row r="20312" spans="1:1">
      <c r="A20312" s="74" t="s">
        <v>11240</v>
      </c>
    </row>
    <row r="20313" spans="1:1">
      <c r="A20313" s="149">
        <v>45499</v>
      </c>
    </row>
    <row r="20314" spans="1:1">
      <c r="A20314" s="149">
        <v>45499</v>
      </c>
    </row>
    <row r="20315" spans="1:1">
      <c r="A20315" s="74" t="s">
        <v>11241</v>
      </c>
    </row>
    <row r="20316" spans="1:1">
      <c r="A20316" s="74"/>
    </row>
    <row r="20317" spans="1:1">
      <c r="A20317" s="74" t="s">
        <v>2724</v>
      </c>
    </row>
    <row r="20318" spans="1:1">
      <c r="A20318" s="74" t="s">
        <v>11242</v>
      </c>
    </row>
    <row r="20319" spans="1:1">
      <c r="A20319" s="74" t="s">
        <v>11243</v>
      </c>
    </row>
    <row r="20320" spans="1:1">
      <c r="A20320" s="74" t="s">
        <v>11243</v>
      </c>
    </row>
    <row r="20321" spans="1:1">
      <c r="A20321" s="149">
        <v>45499</v>
      </c>
    </row>
    <row r="20322" spans="1:1">
      <c r="A20322" s="149">
        <v>45499</v>
      </c>
    </row>
    <row r="20323" spans="1:1">
      <c r="A20323" s="74" t="s">
        <v>11244</v>
      </c>
    </row>
    <row r="20324" spans="1:1">
      <c r="A20324" s="74"/>
    </row>
    <row r="20325" spans="1:1">
      <c r="A20325" s="74" t="s">
        <v>2724</v>
      </c>
    </row>
    <row r="20326" spans="1:1">
      <c r="A20326" s="74" t="s">
        <v>11245</v>
      </c>
    </row>
    <row r="20327" spans="1:1">
      <c r="A20327" s="74" t="s">
        <v>11246</v>
      </c>
    </row>
    <row r="20328" spans="1:1">
      <c r="A20328" s="74" t="s">
        <v>11246</v>
      </c>
    </row>
    <row r="20329" spans="1:1">
      <c r="A20329" s="149">
        <v>45499</v>
      </c>
    </row>
    <row r="20330" spans="1:1">
      <c r="A20330" s="149">
        <v>45499</v>
      </c>
    </row>
    <row r="20331" spans="1:1">
      <c r="A20331" s="74" t="s">
        <v>11247</v>
      </c>
    </row>
    <row r="20332" spans="1:1">
      <c r="A20332" s="74"/>
    </row>
    <row r="20333" spans="1:1">
      <c r="A20333" s="74" t="s">
        <v>2724</v>
      </c>
    </row>
    <row r="20334" spans="1:1">
      <c r="A20334" s="74" t="s">
        <v>11248</v>
      </c>
    </row>
    <row r="20335" spans="1:1">
      <c r="A20335" s="74" t="s">
        <v>11249</v>
      </c>
    </row>
    <row r="20336" spans="1:1">
      <c r="A20336" s="74" t="s">
        <v>11249</v>
      </c>
    </row>
    <row r="20337" spans="1:1">
      <c r="A20337" s="149">
        <v>45499</v>
      </c>
    </row>
    <row r="20338" spans="1:1">
      <c r="A20338" s="149">
        <v>45499</v>
      </c>
    </row>
    <row r="20339" spans="1:1">
      <c r="A20339" s="74" t="s">
        <v>11250</v>
      </c>
    </row>
    <row r="20340" spans="1:1">
      <c r="A20340" s="74"/>
    </row>
    <row r="20341" spans="1:1">
      <c r="A20341" s="74" t="s">
        <v>2724</v>
      </c>
    </row>
    <row r="20342" spans="1:1">
      <c r="A20342" s="74" t="s">
        <v>11251</v>
      </c>
    </row>
    <row r="20343" spans="1:1">
      <c r="A20343" s="74" t="s">
        <v>11252</v>
      </c>
    </row>
    <row r="20344" spans="1:1">
      <c r="A20344" s="74" t="s">
        <v>11252</v>
      </c>
    </row>
    <row r="20345" spans="1:1">
      <c r="A20345" s="149">
        <v>45499</v>
      </c>
    </row>
    <row r="20346" spans="1:1">
      <c r="A20346" s="149">
        <v>45499</v>
      </c>
    </row>
    <row r="20347" spans="1:1">
      <c r="A20347" s="74" t="s">
        <v>11253</v>
      </c>
    </row>
    <row r="20348" spans="1:1">
      <c r="A20348" s="74"/>
    </row>
    <row r="20349" spans="1:1">
      <c r="A20349" s="74" t="s">
        <v>2724</v>
      </c>
    </row>
    <row r="20350" spans="1:1">
      <c r="A20350" s="74" t="s">
        <v>11254</v>
      </c>
    </row>
    <row r="20351" spans="1:1">
      <c r="A20351" s="74" t="s">
        <v>11255</v>
      </c>
    </row>
    <row r="20352" spans="1:1">
      <c r="A20352" s="74" t="s">
        <v>11255</v>
      </c>
    </row>
    <row r="20353" spans="1:1">
      <c r="A20353" s="149">
        <v>45499</v>
      </c>
    </row>
    <row r="20354" spans="1:1">
      <c r="A20354" s="149">
        <v>45499</v>
      </c>
    </row>
    <row r="20355" spans="1:1">
      <c r="A20355" s="74" t="s">
        <v>11256</v>
      </c>
    </row>
    <row r="20356" spans="1:1">
      <c r="A20356" s="74"/>
    </row>
    <row r="20357" spans="1:1">
      <c r="A20357" s="74" t="s">
        <v>2724</v>
      </c>
    </row>
    <row r="20358" spans="1:1">
      <c r="A20358" s="74" t="s">
        <v>11257</v>
      </c>
    </row>
    <row r="20359" spans="1:1">
      <c r="A20359" s="74" t="s">
        <v>11258</v>
      </c>
    </row>
    <row r="20360" spans="1:1">
      <c r="A20360" s="74" t="s">
        <v>11258</v>
      </c>
    </row>
    <row r="20361" spans="1:1">
      <c r="A20361" s="149">
        <v>45499</v>
      </c>
    </row>
    <row r="20362" spans="1:1">
      <c r="A20362" s="149">
        <v>45499</v>
      </c>
    </row>
    <row r="20363" spans="1:1">
      <c r="A20363" s="74" t="s">
        <v>11259</v>
      </c>
    </row>
    <row r="20364" spans="1:1">
      <c r="A20364" s="74"/>
    </row>
    <row r="20365" spans="1:1">
      <c r="A20365" s="74" t="s">
        <v>2724</v>
      </c>
    </row>
    <row r="20366" spans="1:1">
      <c r="A20366" s="74" t="s">
        <v>11260</v>
      </c>
    </row>
    <row r="20367" spans="1:1">
      <c r="A20367" s="74" t="s">
        <v>11261</v>
      </c>
    </row>
    <row r="20368" spans="1:1">
      <c r="A20368" s="74" t="s">
        <v>11262</v>
      </c>
    </row>
    <row r="20369" spans="1:1">
      <c r="A20369" s="149">
        <v>45499</v>
      </c>
    </row>
    <row r="20370" spans="1:1">
      <c r="A20370" s="149">
        <v>45499</v>
      </c>
    </row>
    <row r="20371" spans="1:1">
      <c r="A20371" s="74" t="s">
        <v>11263</v>
      </c>
    </row>
    <row r="20372" spans="1:1">
      <c r="A20372" s="74"/>
    </row>
    <row r="20373" spans="1:1">
      <c r="A20373" s="74" t="s">
        <v>2724</v>
      </c>
    </row>
    <row r="20374" spans="1:1">
      <c r="A20374" s="74" t="s">
        <v>11264</v>
      </c>
    </row>
    <row r="20375" spans="1:1">
      <c r="A20375" s="74" t="s">
        <v>11265</v>
      </c>
    </row>
    <row r="20376" spans="1:1">
      <c r="A20376" s="74" t="s">
        <v>11265</v>
      </c>
    </row>
    <row r="20377" spans="1:1">
      <c r="A20377" s="149">
        <v>45499</v>
      </c>
    </row>
    <row r="20378" spans="1:1">
      <c r="A20378" s="149">
        <v>45499</v>
      </c>
    </row>
    <row r="20379" spans="1:1">
      <c r="A20379" s="74" t="s">
        <v>11266</v>
      </c>
    </row>
    <row r="20380" spans="1:1">
      <c r="A20380" s="74"/>
    </row>
    <row r="20381" spans="1:1">
      <c r="A20381" s="74" t="s">
        <v>2724</v>
      </c>
    </row>
    <row r="20382" spans="1:1">
      <c r="A20382" s="74" t="s">
        <v>11267</v>
      </c>
    </row>
    <row r="20383" spans="1:1">
      <c r="A20383" s="74" t="s">
        <v>11268</v>
      </c>
    </row>
    <row r="20384" spans="1:1">
      <c r="A20384" s="74" t="s">
        <v>11268</v>
      </c>
    </row>
    <row r="20385" spans="1:1">
      <c r="A20385" s="149">
        <v>45498</v>
      </c>
    </row>
    <row r="20386" spans="1:1">
      <c r="A20386" s="149">
        <v>45498</v>
      </c>
    </row>
    <row r="20387" spans="1:1">
      <c r="A20387" s="74" t="s">
        <v>11176</v>
      </c>
    </row>
    <row r="20388" spans="1:1">
      <c r="A20388" s="74"/>
    </row>
    <row r="20389" spans="1:1">
      <c r="A20389" s="74" t="s">
        <v>2724</v>
      </c>
    </row>
    <row r="20390" spans="1:1">
      <c r="A20390" s="74" t="s">
        <v>11269</v>
      </c>
    </row>
    <row r="20391" spans="1:1">
      <c r="A20391" s="74" t="s">
        <v>11270</v>
      </c>
    </row>
    <row r="20392" spans="1:1">
      <c r="A20392" s="74" t="s">
        <v>11270</v>
      </c>
    </row>
    <row r="20393" spans="1:1">
      <c r="A20393" s="149">
        <v>45498</v>
      </c>
    </row>
    <row r="20394" spans="1:1">
      <c r="A20394" s="149">
        <v>45498</v>
      </c>
    </row>
    <row r="20395" spans="1:1">
      <c r="A20395" s="74" t="s">
        <v>11271</v>
      </c>
    </row>
    <row r="20396" spans="1:1">
      <c r="A20396" s="74"/>
    </row>
    <row r="20397" spans="1:1">
      <c r="A20397" s="74" t="s">
        <v>2724</v>
      </c>
    </row>
    <row r="20398" spans="1:1">
      <c r="A20398" s="74" t="s">
        <v>11272</v>
      </c>
    </row>
    <row r="20399" spans="1:1">
      <c r="A20399" s="74" t="s">
        <v>11273</v>
      </c>
    </row>
    <row r="20400" spans="1:1">
      <c r="A20400" s="74" t="s">
        <v>11273</v>
      </c>
    </row>
    <row r="20401" spans="1:1">
      <c r="A20401" s="149">
        <v>45498</v>
      </c>
    </row>
    <row r="20402" spans="1:1">
      <c r="A20402" s="149">
        <v>45498</v>
      </c>
    </row>
    <row r="20403" spans="1:1">
      <c r="A20403" s="74" t="s">
        <v>11274</v>
      </c>
    </row>
    <row r="20404" spans="1:1">
      <c r="A20404" s="74"/>
    </row>
    <row r="20405" spans="1:1">
      <c r="A20405" s="74" t="s">
        <v>2724</v>
      </c>
    </row>
    <row r="20406" spans="1:1">
      <c r="A20406" s="74" t="s">
        <v>11275</v>
      </c>
    </row>
    <row r="20407" spans="1:1">
      <c r="A20407" s="74" t="s">
        <v>11276</v>
      </c>
    </row>
    <row r="20408" spans="1:1">
      <c r="A20408" s="74" t="s">
        <v>11276</v>
      </c>
    </row>
    <row r="20409" spans="1:1">
      <c r="A20409" s="149">
        <v>45498</v>
      </c>
    </row>
    <row r="20410" spans="1:1">
      <c r="A20410" s="149">
        <v>45498</v>
      </c>
    </row>
    <row r="20411" spans="1:1">
      <c r="A20411" s="74" t="s">
        <v>11277</v>
      </c>
    </row>
    <row r="20412" spans="1:1">
      <c r="A20412" s="74"/>
    </row>
    <row r="20413" spans="1:1">
      <c r="A20413" s="74" t="s">
        <v>2724</v>
      </c>
    </row>
    <row r="20414" spans="1:1">
      <c r="A20414" s="74" t="s">
        <v>11278</v>
      </c>
    </row>
    <row r="20415" spans="1:1">
      <c r="A20415" s="74" t="s">
        <v>11279</v>
      </c>
    </row>
    <row r="20416" spans="1:1">
      <c r="A20416" s="74" t="s">
        <v>11280</v>
      </c>
    </row>
    <row r="20417" spans="1:1">
      <c r="A20417" s="149">
        <v>45498</v>
      </c>
    </row>
    <row r="20418" spans="1:1">
      <c r="A20418" s="149">
        <v>45498</v>
      </c>
    </row>
    <row r="20419" spans="1:1">
      <c r="A20419" s="74" t="s">
        <v>11281</v>
      </c>
    </row>
    <row r="20420" spans="1:1">
      <c r="A20420" s="74"/>
    </row>
    <row r="20421" spans="1:1">
      <c r="A20421" s="74" t="s">
        <v>2724</v>
      </c>
    </row>
    <row r="20422" spans="1:1">
      <c r="A20422" s="74" t="s">
        <v>11282</v>
      </c>
    </row>
    <row r="20423" spans="1:1">
      <c r="A20423" s="74" t="s">
        <v>11283</v>
      </c>
    </row>
    <row r="20424" spans="1:1">
      <c r="A20424" s="74" t="s">
        <v>11283</v>
      </c>
    </row>
    <row r="20425" spans="1:1">
      <c r="A20425" s="149">
        <v>45498</v>
      </c>
    </row>
    <row r="20426" spans="1:1">
      <c r="A20426" s="149">
        <v>45498</v>
      </c>
    </row>
    <row r="20427" spans="1:1">
      <c r="A20427" s="74" t="s">
        <v>11284</v>
      </c>
    </row>
    <row r="20428" spans="1:1">
      <c r="A20428" s="74"/>
    </row>
    <row r="20429" spans="1:1">
      <c r="A20429" s="74" t="s">
        <v>2724</v>
      </c>
    </row>
    <row r="20430" spans="1:1">
      <c r="A20430" s="74" t="s">
        <v>11285</v>
      </c>
    </row>
    <row r="20431" spans="1:1">
      <c r="A20431" s="74" t="s">
        <v>11286</v>
      </c>
    </row>
    <row r="20432" spans="1:1">
      <c r="A20432" s="74" t="s">
        <v>11286</v>
      </c>
    </row>
    <row r="20433" spans="1:1">
      <c r="A20433" s="149">
        <v>45498</v>
      </c>
    </row>
    <row r="20434" spans="1:1">
      <c r="A20434" s="149">
        <v>45498</v>
      </c>
    </row>
    <row r="20435" spans="1:1">
      <c r="A20435" s="74" t="s">
        <v>11287</v>
      </c>
    </row>
    <row r="20436" spans="1:1">
      <c r="A20436" s="74"/>
    </row>
    <row r="20437" spans="1:1">
      <c r="A20437" s="74" t="s">
        <v>2724</v>
      </c>
    </row>
    <row r="20438" spans="1:1">
      <c r="A20438" s="74" t="s">
        <v>11288</v>
      </c>
    </row>
    <row r="20439" spans="1:1">
      <c r="A20439" s="74" t="s">
        <v>11289</v>
      </c>
    </row>
    <row r="20440" spans="1:1">
      <c r="A20440" s="74" t="s">
        <v>11289</v>
      </c>
    </row>
    <row r="20441" spans="1:1">
      <c r="A20441" s="149">
        <v>45498</v>
      </c>
    </row>
    <row r="20442" spans="1:1">
      <c r="A20442" s="149">
        <v>45498</v>
      </c>
    </row>
    <row r="20443" spans="1:1">
      <c r="A20443" s="74" t="s">
        <v>11290</v>
      </c>
    </row>
    <row r="20444" spans="1:1">
      <c r="A20444" s="74"/>
    </row>
    <row r="20445" spans="1:1">
      <c r="A20445" s="74" t="s">
        <v>2724</v>
      </c>
    </row>
    <row r="20446" spans="1:1">
      <c r="A20446" s="74" t="s">
        <v>11291</v>
      </c>
    </row>
    <row r="20447" spans="1:1">
      <c r="A20447" s="74" t="s">
        <v>11292</v>
      </c>
    </row>
    <row r="20448" spans="1:1">
      <c r="A20448" s="74" t="s">
        <v>11292</v>
      </c>
    </row>
    <row r="20449" spans="1:1">
      <c r="A20449" s="149">
        <v>45498</v>
      </c>
    </row>
    <row r="20450" spans="1:1">
      <c r="A20450" s="149">
        <v>45498</v>
      </c>
    </row>
    <row r="20451" spans="1:1">
      <c r="A20451" s="74" t="s">
        <v>11293</v>
      </c>
    </row>
    <row r="20452" spans="1:1">
      <c r="A20452" s="74"/>
    </row>
    <row r="20453" spans="1:1">
      <c r="A20453" s="74" t="s">
        <v>2724</v>
      </c>
    </row>
    <row r="20454" spans="1:1">
      <c r="A20454" s="74" t="s">
        <v>11294</v>
      </c>
    </row>
    <row r="20455" spans="1:1">
      <c r="A20455" s="74" t="s">
        <v>11295</v>
      </c>
    </row>
    <row r="20456" spans="1:1">
      <c r="A20456" s="74" t="s">
        <v>11295</v>
      </c>
    </row>
    <row r="20457" spans="1:1">
      <c r="A20457" s="149">
        <v>45498</v>
      </c>
    </row>
    <row r="20458" spans="1:1">
      <c r="A20458" s="149">
        <v>45498</v>
      </c>
    </row>
    <row r="20459" spans="1:1">
      <c r="A20459" s="74" t="s">
        <v>11296</v>
      </c>
    </row>
    <row r="20460" spans="1:1">
      <c r="A20460" s="74"/>
    </row>
    <row r="20461" spans="1:1">
      <c r="A20461" s="74" t="s">
        <v>2724</v>
      </c>
    </row>
    <row r="20462" spans="1:1">
      <c r="A20462" s="74" t="s">
        <v>11297</v>
      </c>
    </row>
    <row r="20463" spans="1:1">
      <c r="A20463" s="74" t="s">
        <v>11298</v>
      </c>
    </row>
    <row r="20464" spans="1:1">
      <c r="A20464" s="74" t="s">
        <v>11298</v>
      </c>
    </row>
    <row r="20465" spans="1:1">
      <c r="A20465" s="149">
        <v>45498</v>
      </c>
    </row>
    <row r="20466" spans="1:1">
      <c r="A20466" s="149">
        <v>45498</v>
      </c>
    </row>
    <row r="20467" spans="1:1">
      <c r="A20467" s="74" t="s">
        <v>11299</v>
      </c>
    </row>
    <row r="20468" spans="1:1">
      <c r="A20468" s="74"/>
    </row>
    <row r="20469" spans="1:1">
      <c r="A20469" s="74" t="s">
        <v>2724</v>
      </c>
    </row>
    <row r="20470" spans="1:1">
      <c r="A20470" s="74" t="s">
        <v>11300</v>
      </c>
    </row>
    <row r="20471" spans="1:1">
      <c r="A20471" s="74" t="s">
        <v>11301</v>
      </c>
    </row>
    <row r="20472" spans="1:1">
      <c r="A20472" s="74" t="s">
        <v>11301</v>
      </c>
    </row>
    <row r="20473" spans="1:1">
      <c r="A20473" s="149">
        <v>45498</v>
      </c>
    </row>
    <row r="20474" spans="1:1">
      <c r="A20474" s="149">
        <v>45498</v>
      </c>
    </row>
    <row r="20475" spans="1:1">
      <c r="A20475" s="74" t="s">
        <v>11302</v>
      </c>
    </row>
    <row r="20476" spans="1:1">
      <c r="A20476" s="74"/>
    </row>
    <row r="20477" spans="1:1">
      <c r="A20477" s="74" t="s">
        <v>2724</v>
      </c>
    </row>
    <row r="20478" spans="1:1">
      <c r="A20478" s="74" t="s">
        <v>11303</v>
      </c>
    </row>
    <row r="20479" spans="1:1">
      <c r="A20479" s="74" t="s">
        <v>11304</v>
      </c>
    </row>
    <row r="20480" spans="1:1">
      <c r="A20480" s="74" t="s">
        <v>11304</v>
      </c>
    </row>
    <row r="20481" spans="1:1">
      <c r="A20481" s="149">
        <v>45498</v>
      </c>
    </row>
    <row r="20482" spans="1:1">
      <c r="A20482" s="149">
        <v>45498</v>
      </c>
    </row>
    <row r="20483" spans="1:1">
      <c r="A20483" s="74" t="s">
        <v>11305</v>
      </c>
    </row>
    <row r="20484" spans="1:1">
      <c r="A20484" s="74"/>
    </row>
    <row r="20485" spans="1:1">
      <c r="A20485" s="74" t="s">
        <v>2724</v>
      </c>
    </row>
    <row r="20486" spans="1:1">
      <c r="A20486" s="74" t="s">
        <v>11306</v>
      </c>
    </row>
    <row r="20487" spans="1:1">
      <c r="A20487" s="74" t="s">
        <v>11307</v>
      </c>
    </row>
    <row r="20488" spans="1:1">
      <c r="A20488" s="74" t="s">
        <v>11307</v>
      </c>
    </row>
    <row r="20489" spans="1:1">
      <c r="A20489" s="149">
        <v>45498</v>
      </c>
    </row>
    <row r="20490" spans="1:1">
      <c r="A20490" s="149">
        <v>45498</v>
      </c>
    </row>
    <row r="20491" spans="1:1">
      <c r="A20491" s="74" t="s">
        <v>11308</v>
      </c>
    </row>
    <row r="20492" spans="1:1">
      <c r="A20492" s="74"/>
    </row>
    <row r="20493" spans="1:1">
      <c r="A20493" s="74" t="s">
        <v>2724</v>
      </c>
    </row>
    <row r="20494" spans="1:1">
      <c r="A20494" s="74" t="s">
        <v>11309</v>
      </c>
    </row>
    <row r="20495" spans="1:1">
      <c r="A20495" s="74" t="s">
        <v>11310</v>
      </c>
    </row>
    <row r="20496" spans="1:1">
      <c r="A20496" s="74" t="s">
        <v>11310</v>
      </c>
    </row>
    <row r="20497" spans="1:1">
      <c r="A20497" s="149">
        <v>45498</v>
      </c>
    </row>
    <row r="20498" spans="1:1">
      <c r="A20498" s="149">
        <v>45498</v>
      </c>
    </row>
    <row r="20499" spans="1:1">
      <c r="A20499" s="74" t="s">
        <v>11311</v>
      </c>
    </row>
    <row r="20500" spans="1:1">
      <c r="A20500" s="74"/>
    </row>
    <row r="20501" spans="1:1">
      <c r="A20501" s="74" t="s">
        <v>2724</v>
      </c>
    </row>
    <row r="20502" spans="1:1">
      <c r="A20502" s="74" t="s">
        <v>11312</v>
      </c>
    </row>
    <row r="20503" spans="1:1">
      <c r="A20503" s="74" t="s">
        <v>11313</v>
      </c>
    </row>
    <row r="20504" spans="1:1">
      <c r="A20504" s="74" t="s">
        <v>11314</v>
      </c>
    </row>
    <row r="20505" spans="1:1">
      <c r="A20505" s="149">
        <v>45498</v>
      </c>
    </row>
    <row r="20506" spans="1:1">
      <c r="A20506" s="149">
        <v>45498</v>
      </c>
    </row>
    <row r="20507" spans="1:1">
      <c r="A20507" s="74" t="s">
        <v>11315</v>
      </c>
    </row>
    <row r="20508" spans="1:1">
      <c r="A20508" s="74"/>
    </row>
    <row r="20509" spans="1:1">
      <c r="A20509" s="74" t="s">
        <v>2724</v>
      </c>
    </row>
    <row r="20510" spans="1:1">
      <c r="A20510" s="74" t="s">
        <v>11316</v>
      </c>
    </row>
    <row r="20511" spans="1:1">
      <c r="A20511" s="74" t="s">
        <v>11317</v>
      </c>
    </row>
    <row r="20512" spans="1:1">
      <c r="A20512" s="74" t="s">
        <v>11318</v>
      </c>
    </row>
    <row r="20513" spans="1:1">
      <c r="A20513" s="149">
        <v>45498</v>
      </c>
    </row>
    <row r="20514" spans="1:1">
      <c r="A20514" s="149">
        <v>45498</v>
      </c>
    </row>
    <row r="20515" spans="1:1">
      <c r="A20515" s="74" t="s">
        <v>11319</v>
      </c>
    </row>
    <row r="20516" spans="1:1">
      <c r="A20516" s="74"/>
    </row>
    <row r="20517" spans="1:1">
      <c r="A20517" s="74" t="s">
        <v>2724</v>
      </c>
    </row>
    <row r="20518" spans="1:1">
      <c r="A20518" s="74" t="s">
        <v>11320</v>
      </c>
    </row>
    <row r="20519" spans="1:1">
      <c r="A20519" s="74" t="s">
        <v>11321</v>
      </c>
    </row>
    <row r="20520" spans="1:1">
      <c r="A20520" s="74" t="s">
        <v>11322</v>
      </c>
    </row>
    <row r="20521" spans="1:1">
      <c r="A20521" s="149">
        <v>45498</v>
      </c>
    </row>
    <row r="20522" spans="1:1">
      <c r="A20522" s="149">
        <v>45498</v>
      </c>
    </row>
    <row r="20523" spans="1:1">
      <c r="A20523" s="74" t="s">
        <v>11323</v>
      </c>
    </row>
    <row r="20524" spans="1:1">
      <c r="A20524" s="74"/>
    </row>
    <row r="20525" spans="1:1">
      <c r="A20525" s="74" t="s">
        <v>2724</v>
      </c>
    </row>
    <row r="20526" spans="1:1">
      <c r="A20526" s="74" t="s">
        <v>11324</v>
      </c>
    </row>
    <row r="20527" spans="1:1">
      <c r="A20527" s="74" t="s">
        <v>11325</v>
      </c>
    </row>
    <row r="20528" spans="1:1">
      <c r="A20528" s="74" t="s">
        <v>11326</v>
      </c>
    </row>
    <row r="20529" spans="1:1">
      <c r="A20529" s="149">
        <v>45497</v>
      </c>
    </row>
    <row r="20530" spans="1:1">
      <c r="A20530" s="149">
        <v>45497</v>
      </c>
    </row>
    <row r="20531" spans="1:1">
      <c r="A20531" s="74" t="s">
        <v>11327</v>
      </c>
    </row>
    <row r="20532" spans="1:1">
      <c r="A20532" s="74"/>
    </row>
    <row r="20533" spans="1:1">
      <c r="A20533" s="74" t="s">
        <v>2724</v>
      </c>
    </row>
    <row r="20534" spans="1:1">
      <c r="A20534" s="74" t="s">
        <v>11328</v>
      </c>
    </row>
    <row r="20535" spans="1:1">
      <c r="A20535" s="74" t="s">
        <v>11329</v>
      </c>
    </row>
    <row r="20536" spans="1:1">
      <c r="A20536" s="74" t="s">
        <v>11330</v>
      </c>
    </row>
    <row r="20537" spans="1:1">
      <c r="A20537" s="149">
        <v>45497</v>
      </c>
    </row>
    <row r="20538" spans="1:1">
      <c r="A20538" s="149">
        <v>45497</v>
      </c>
    </row>
    <row r="20539" spans="1:1">
      <c r="A20539" s="74" t="s">
        <v>11331</v>
      </c>
    </row>
    <row r="20540" spans="1:1">
      <c r="A20540" s="74"/>
    </row>
    <row r="20541" spans="1:1">
      <c r="A20541" s="74" t="s">
        <v>2724</v>
      </c>
    </row>
    <row r="20542" spans="1:1">
      <c r="A20542" s="74" t="s">
        <v>11332</v>
      </c>
    </row>
    <row r="20543" spans="1:1">
      <c r="A20543" s="74" t="s">
        <v>11333</v>
      </c>
    </row>
    <row r="20544" spans="1:1">
      <c r="A20544" s="74" t="s">
        <v>11333</v>
      </c>
    </row>
    <row r="20545" spans="1:1">
      <c r="A20545" s="149">
        <v>45497</v>
      </c>
    </row>
    <row r="20546" spans="1:1">
      <c r="A20546" s="149">
        <v>45497</v>
      </c>
    </row>
    <row r="20547" spans="1:1">
      <c r="A20547" s="74" t="s">
        <v>11334</v>
      </c>
    </row>
    <row r="20548" spans="1:1">
      <c r="A20548" s="74"/>
    </row>
    <row r="20549" spans="1:1">
      <c r="A20549" s="74" t="s">
        <v>2724</v>
      </c>
    </row>
    <row r="20550" spans="1:1">
      <c r="A20550" s="74" t="s">
        <v>11335</v>
      </c>
    </row>
    <row r="20551" spans="1:1">
      <c r="A20551" s="74" t="s">
        <v>11336</v>
      </c>
    </row>
    <row r="20552" spans="1:1">
      <c r="A20552" s="74" t="s">
        <v>11337</v>
      </c>
    </row>
    <row r="20553" spans="1:1">
      <c r="A20553" s="149">
        <v>45497</v>
      </c>
    </row>
    <row r="20554" spans="1:1">
      <c r="A20554" s="149">
        <v>45497</v>
      </c>
    </row>
    <row r="20555" spans="1:1">
      <c r="A20555" s="74" t="s">
        <v>11338</v>
      </c>
    </row>
    <row r="20556" spans="1:1">
      <c r="A20556" s="74"/>
    </row>
    <row r="20557" spans="1:1">
      <c r="A20557" s="74" t="s">
        <v>2724</v>
      </c>
    </row>
    <row r="20558" spans="1:1">
      <c r="A20558" s="74" t="s">
        <v>11339</v>
      </c>
    </row>
    <row r="20559" spans="1:1">
      <c r="A20559" s="74" t="s">
        <v>11340</v>
      </c>
    </row>
    <row r="20560" spans="1:1">
      <c r="A20560" s="74" t="s">
        <v>11341</v>
      </c>
    </row>
    <row r="20561" spans="1:1">
      <c r="A20561" s="149">
        <v>45497</v>
      </c>
    </row>
    <row r="20562" spans="1:1">
      <c r="A20562" s="149">
        <v>45497</v>
      </c>
    </row>
    <row r="20563" spans="1:1">
      <c r="A20563" s="74" t="s">
        <v>11342</v>
      </c>
    </row>
    <row r="20564" spans="1:1">
      <c r="A20564" s="74"/>
    </row>
    <row r="20565" spans="1:1">
      <c r="A20565" s="74" t="s">
        <v>2724</v>
      </c>
    </row>
    <row r="20566" spans="1:1">
      <c r="A20566" s="74" t="s">
        <v>11343</v>
      </c>
    </row>
    <row r="20567" spans="1:1">
      <c r="A20567" s="74" t="s">
        <v>11344</v>
      </c>
    </row>
    <row r="20568" spans="1:1">
      <c r="A20568" s="74" t="s">
        <v>11345</v>
      </c>
    </row>
    <row r="20569" spans="1:1">
      <c r="A20569" s="149">
        <v>45497</v>
      </c>
    </row>
    <row r="20570" spans="1:1">
      <c r="A20570" s="149">
        <v>45497</v>
      </c>
    </row>
    <row r="20571" spans="1:1">
      <c r="A20571" s="74" t="s">
        <v>11346</v>
      </c>
    </row>
    <row r="20572" spans="1:1">
      <c r="A20572" s="74"/>
    </row>
    <row r="20573" spans="1:1">
      <c r="A20573" s="74" t="s">
        <v>2724</v>
      </c>
    </row>
    <row r="20574" spans="1:1">
      <c r="A20574" s="74" t="s">
        <v>11347</v>
      </c>
    </row>
    <row r="20575" spans="1:1">
      <c r="A20575" s="74" t="s">
        <v>11348</v>
      </c>
    </row>
    <row r="20576" spans="1:1">
      <c r="A20576" s="74" t="s">
        <v>11349</v>
      </c>
    </row>
    <row r="20577" spans="1:1">
      <c r="A20577" s="149">
        <v>45497</v>
      </c>
    </row>
    <row r="20578" spans="1:1">
      <c r="A20578" s="149">
        <v>45497</v>
      </c>
    </row>
    <row r="20579" spans="1:1">
      <c r="A20579" s="74" t="s">
        <v>11350</v>
      </c>
    </row>
    <row r="20580" spans="1:1">
      <c r="A20580" s="74"/>
    </row>
    <row r="20581" spans="1:1">
      <c r="A20581" s="74" t="s">
        <v>2724</v>
      </c>
    </row>
    <row r="20582" spans="1:1">
      <c r="A20582" s="74" t="s">
        <v>11351</v>
      </c>
    </row>
    <row r="20583" spans="1:1">
      <c r="A20583" s="74" t="s">
        <v>11352</v>
      </c>
    </row>
    <row r="20584" spans="1:1">
      <c r="A20584" s="74" t="s">
        <v>11353</v>
      </c>
    </row>
    <row r="20585" spans="1:1">
      <c r="A20585" s="149">
        <v>45497</v>
      </c>
    </row>
    <row r="20586" spans="1:1">
      <c r="A20586" s="149">
        <v>45497</v>
      </c>
    </row>
    <row r="20587" spans="1:1">
      <c r="A20587" s="74" t="s">
        <v>11354</v>
      </c>
    </row>
    <row r="20588" spans="1:1">
      <c r="A20588" s="74"/>
    </row>
    <row r="20589" spans="1:1">
      <c r="A20589" s="74" t="s">
        <v>2724</v>
      </c>
    </row>
    <row r="20590" spans="1:1">
      <c r="A20590" s="74" t="s">
        <v>11355</v>
      </c>
    </row>
    <row r="20591" spans="1:1">
      <c r="A20591" s="74" t="s">
        <v>11356</v>
      </c>
    </row>
    <row r="20592" spans="1:1">
      <c r="A20592" s="74" t="s">
        <v>11356</v>
      </c>
    </row>
    <row r="20593" spans="1:1">
      <c r="A20593" s="149">
        <v>45497</v>
      </c>
    </row>
    <row r="20594" spans="1:1">
      <c r="A20594" s="149">
        <v>45497</v>
      </c>
    </row>
    <row r="20595" spans="1:1">
      <c r="A20595" s="74" t="s">
        <v>11357</v>
      </c>
    </row>
    <row r="20596" spans="1:1">
      <c r="A20596" s="74"/>
    </row>
    <row r="20597" spans="1:1">
      <c r="A20597" s="74" t="s">
        <v>2724</v>
      </c>
    </row>
    <row r="20598" spans="1:1">
      <c r="A20598" s="74" t="s">
        <v>11358</v>
      </c>
    </row>
    <row r="20599" spans="1:1">
      <c r="A20599" s="74" t="s">
        <v>11359</v>
      </c>
    </row>
    <row r="20600" spans="1:1">
      <c r="A20600" s="74" t="s">
        <v>11359</v>
      </c>
    </row>
    <row r="20601" spans="1:1">
      <c r="A20601" s="149">
        <v>45497</v>
      </c>
    </row>
    <row r="20602" spans="1:1">
      <c r="A20602" s="149">
        <v>45497</v>
      </c>
    </row>
    <row r="20603" spans="1:1">
      <c r="A20603" s="74" t="s">
        <v>11360</v>
      </c>
    </row>
    <row r="20604" spans="1:1">
      <c r="A20604" s="74"/>
    </row>
    <row r="20605" spans="1:1">
      <c r="A20605" s="74" t="s">
        <v>2724</v>
      </c>
    </row>
    <row r="20606" spans="1:1">
      <c r="A20606" s="74" t="s">
        <v>11361</v>
      </c>
    </row>
    <row r="20607" spans="1:1">
      <c r="A20607" s="74" t="s">
        <v>11362</v>
      </c>
    </row>
    <row r="20608" spans="1:1">
      <c r="A20608" s="74" t="s">
        <v>11363</v>
      </c>
    </row>
    <row r="20609" spans="1:1">
      <c r="A20609" s="149">
        <v>45496</v>
      </c>
    </row>
    <row r="20610" spans="1:1">
      <c r="A20610" s="149">
        <v>45496</v>
      </c>
    </row>
    <row r="20611" spans="1:1">
      <c r="A20611" s="74" t="s">
        <v>11364</v>
      </c>
    </row>
    <row r="20612" spans="1:1">
      <c r="A20612" s="74"/>
    </row>
    <row r="20613" spans="1:1">
      <c r="A20613" s="74" t="s">
        <v>2724</v>
      </c>
    </row>
    <row r="20614" spans="1:1">
      <c r="A20614" s="74" t="s">
        <v>11365</v>
      </c>
    </row>
    <row r="20615" spans="1:1">
      <c r="A20615" s="74" t="s">
        <v>11366</v>
      </c>
    </row>
    <row r="20616" spans="1:1">
      <c r="A20616" s="74" t="s">
        <v>11367</v>
      </c>
    </row>
    <row r="20617" spans="1:1">
      <c r="A20617" s="149">
        <v>45496</v>
      </c>
    </row>
    <row r="20618" spans="1:1">
      <c r="A20618" s="149">
        <v>45496</v>
      </c>
    </row>
    <row r="20619" spans="1:1">
      <c r="A20619" s="74" t="s">
        <v>11368</v>
      </c>
    </row>
    <row r="20620" spans="1:1">
      <c r="A20620" s="74"/>
    </row>
    <row r="20621" spans="1:1">
      <c r="A20621" s="74" t="s">
        <v>2724</v>
      </c>
    </row>
    <row r="20622" spans="1:1">
      <c r="A20622" s="74" t="s">
        <v>11369</v>
      </c>
    </row>
    <row r="20623" spans="1:1">
      <c r="A20623" s="74" t="s">
        <v>11370</v>
      </c>
    </row>
    <row r="20624" spans="1:1">
      <c r="A20624" s="74" t="s">
        <v>11371</v>
      </c>
    </row>
    <row r="20625" spans="1:1">
      <c r="A20625" s="149">
        <v>45496</v>
      </c>
    </row>
    <row r="20626" spans="1:1">
      <c r="A20626" s="149">
        <v>45496</v>
      </c>
    </row>
    <row r="20627" spans="1:1">
      <c r="A20627" s="74" t="s">
        <v>11372</v>
      </c>
    </row>
    <row r="20628" spans="1:1">
      <c r="A20628" s="74"/>
    </row>
    <row r="20629" spans="1:1">
      <c r="A20629" s="74" t="s">
        <v>2724</v>
      </c>
    </row>
    <row r="20630" spans="1:1">
      <c r="A20630" s="74" t="s">
        <v>11373</v>
      </c>
    </row>
    <row r="20631" spans="1:1">
      <c r="A20631" s="74" t="s">
        <v>11374</v>
      </c>
    </row>
    <row r="20632" spans="1:1">
      <c r="A20632" s="74" t="s">
        <v>11375</v>
      </c>
    </row>
    <row r="20633" spans="1:1">
      <c r="A20633" s="149">
        <v>45496</v>
      </c>
    </row>
    <row r="20634" spans="1:1">
      <c r="A20634" s="149">
        <v>45496</v>
      </c>
    </row>
    <row r="20635" spans="1:1">
      <c r="A20635" s="74" t="s">
        <v>11376</v>
      </c>
    </row>
    <row r="20636" spans="1:1">
      <c r="A20636" s="74"/>
    </row>
    <row r="20637" spans="1:1">
      <c r="A20637" s="74" t="s">
        <v>2724</v>
      </c>
    </row>
    <row r="20638" spans="1:1">
      <c r="A20638" s="74" t="s">
        <v>11377</v>
      </c>
    </row>
    <row r="20639" spans="1:1">
      <c r="A20639" s="74" t="s">
        <v>11378</v>
      </c>
    </row>
    <row r="20640" spans="1:1">
      <c r="A20640" s="74" t="s">
        <v>11379</v>
      </c>
    </row>
    <row r="20641" spans="1:1">
      <c r="A20641" s="149">
        <v>45496</v>
      </c>
    </row>
    <row r="20642" spans="1:1">
      <c r="A20642" s="149">
        <v>45496</v>
      </c>
    </row>
    <row r="20643" spans="1:1">
      <c r="A20643" s="74" t="s">
        <v>11380</v>
      </c>
    </row>
    <row r="20644" spans="1:1">
      <c r="A20644" s="74"/>
    </row>
    <row r="20645" spans="1:1">
      <c r="A20645" s="74" t="s">
        <v>2724</v>
      </c>
    </row>
    <row r="20646" spans="1:1">
      <c r="A20646" s="74" t="s">
        <v>11381</v>
      </c>
    </row>
    <row r="20647" spans="1:1">
      <c r="A20647" s="74" t="s">
        <v>11382</v>
      </c>
    </row>
    <row r="20648" spans="1:1">
      <c r="A20648" s="74" t="s">
        <v>11382</v>
      </c>
    </row>
    <row r="20649" spans="1:1">
      <c r="A20649" s="149">
        <v>45496</v>
      </c>
    </row>
    <row r="20650" spans="1:1">
      <c r="A20650" s="149">
        <v>45496</v>
      </c>
    </row>
    <row r="20651" spans="1:1">
      <c r="A20651" s="74" t="s">
        <v>11383</v>
      </c>
    </row>
    <row r="20652" spans="1:1">
      <c r="A20652" s="74"/>
    </row>
    <row r="20653" spans="1:1">
      <c r="A20653" s="74" t="s">
        <v>2724</v>
      </c>
    </row>
    <row r="20654" spans="1:1">
      <c r="A20654" s="74" t="s">
        <v>11384</v>
      </c>
    </row>
    <row r="20655" spans="1:1">
      <c r="A20655" s="74" t="s">
        <v>11385</v>
      </c>
    </row>
    <row r="20656" spans="1:1">
      <c r="A20656" s="74" t="s">
        <v>11386</v>
      </c>
    </row>
    <row r="20657" spans="1:1">
      <c r="A20657" s="149">
        <v>45496</v>
      </c>
    </row>
    <row r="20658" spans="1:1">
      <c r="A20658" s="149">
        <v>45496</v>
      </c>
    </row>
    <row r="20659" spans="1:1">
      <c r="A20659" s="74" t="s">
        <v>11387</v>
      </c>
    </row>
    <row r="20660" spans="1:1">
      <c r="A20660" s="74"/>
    </row>
    <row r="20661" spans="1:1">
      <c r="A20661" s="74" t="s">
        <v>2724</v>
      </c>
    </row>
    <row r="20662" spans="1:1">
      <c r="A20662" s="74" t="s">
        <v>11388</v>
      </c>
    </row>
    <row r="20663" spans="1:1">
      <c r="A20663" s="74" t="s">
        <v>11389</v>
      </c>
    </row>
    <row r="20664" spans="1:1">
      <c r="A20664" s="74" t="s">
        <v>11390</v>
      </c>
    </row>
    <row r="20665" spans="1:1">
      <c r="A20665" s="149">
        <v>45496</v>
      </c>
    </row>
    <row r="20666" spans="1:1">
      <c r="A20666" s="149">
        <v>45496</v>
      </c>
    </row>
    <row r="20667" spans="1:1">
      <c r="A20667" s="74" t="s">
        <v>11391</v>
      </c>
    </row>
    <row r="20668" spans="1:1">
      <c r="A20668" s="74"/>
    </row>
    <row r="20669" spans="1:1">
      <c r="A20669" s="74" t="s">
        <v>2724</v>
      </c>
    </row>
    <row r="20670" spans="1:1">
      <c r="A20670" s="74" t="s">
        <v>11392</v>
      </c>
    </row>
    <row r="20671" spans="1:1">
      <c r="A20671" s="74" t="s">
        <v>11393</v>
      </c>
    </row>
    <row r="20672" spans="1:1">
      <c r="A20672" s="74" t="s">
        <v>11393</v>
      </c>
    </row>
    <row r="20673" spans="1:1">
      <c r="A20673" s="149">
        <v>45496</v>
      </c>
    </row>
    <row r="20674" spans="1:1">
      <c r="A20674" s="149">
        <v>45496</v>
      </c>
    </row>
    <row r="20675" spans="1:1">
      <c r="A20675" s="74" t="s">
        <v>11394</v>
      </c>
    </row>
    <row r="20676" spans="1:1">
      <c r="A20676" s="74"/>
    </row>
    <row r="20677" spans="1:1">
      <c r="A20677" s="74" t="s">
        <v>2724</v>
      </c>
    </row>
    <row r="20678" spans="1:1">
      <c r="A20678" s="74" t="s">
        <v>11395</v>
      </c>
    </row>
    <row r="20679" spans="1:1">
      <c r="A20679" s="74" t="s">
        <v>11396</v>
      </c>
    </row>
    <row r="20680" spans="1:1">
      <c r="A20680" s="74" t="s">
        <v>11397</v>
      </c>
    </row>
    <row r="20681" spans="1:1">
      <c r="A20681" s="149">
        <v>45496</v>
      </c>
    </row>
    <row r="20682" spans="1:1">
      <c r="A20682" s="149">
        <v>45496</v>
      </c>
    </row>
    <row r="20683" spans="1:1">
      <c r="A20683" s="74" t="s">
        <v>11398</v>
      </c>
    </row>
    <row r="20684" spans="1:1">
      <c r="A20684" s="74"/>
    </row>
    <row r="20685" spans="1:1">
      <c r="A20685" s="74" t="s">
        <v>2724</v>
      </c>
    </row>
    <row r="20686" spans="1:1">
      <c r="A20686" s="74" t="s">
        <v>11399</v>
      </c>
    </row>
    <row r="20687" spans="1:1">
      <c r="A20687" s="74" t="s">
        <v>11400</v>
      </c>
    </row>
    <row r="20688" spans="1:1">
      <c r="A20688" s="74" t="s">
        <v>11400</v>
      </c>
    </row>
    <row r="20689" spans="1:1">
      <c r="A20689" s="149">
        <v>45496</v>
      </c>
    </row>
    <row r="20690" spans="1:1">
      <c r="A20690" s="149">
        <v>45496</v>
      </c>
    </row>
    <row r="20691" spans="1:1">
      <c r="A20691" s="74" t="s">
        <v>11401</v>
      </c>
    </row>
    <row r="20692" spans="1:1">
      <c r="A20692" s="74"/>
    </row>
    <row r="20693" spans="1:1">
      <c r="A20693" s="74" t="s">
        <v>2724</v>
      </c>
    </row>
    <row r="20694" spans="1:1">
      <c r="A20694" s="74" t="s">
        <v>11402</v>
      </c>
    </row>
    <row r="20695" spans="1:1">
      <c r="A20695" s="74" t="s">
        <v>11403</v>
      </c>
    </row>
    <row r="20696" spans="1:1">
      <c r="A20696" s="74" t="s">
        <v>11404</v>
      </c>
    </row>
    <row r="20697" spans="1:1">
      <c r="A20697" s="149">
        <v>45496</v>
      </c>
    </row>
    <row r="20698" spans="1:1">
      <c r="A20698" s="149">
        <v>45496</v>
      </c>
    </row>
    <row r="20699" spans="1:1">
      <c r="A20699" s="74" t="s">
        <v>11405</v>
      </c>
    </row>
    <row r="20700" spans="1:1">
      <c r="A20700" s="74"/>
    </row>
    <row r="20701" spans="1:1">
      <c r="A20701" s="74" t="s">
        <v>2724</v>
      </c>
    </row>
    <row r="20702" spans="1:1">
      <c r="A20702" s="74" t="s">
        <v>11406</v>
      </c>
    </row>
    <row r="20703" spans="1:1">
      <c r="A20703" s="74" t="s">
        <v>11407</v>
      </c>
    </row>
    <row r="20704" spans="1:1">
      <c r="A20704" s="74" t="s">
        <v>11407</v>
      </c>
    </row>
    <row r="20705" spans="1:1">
      <c r="A20705" s="149">
        <v>45496</v>
      </c>
    </row>
    <row r="20706" spans="1:1">
      <c r="A20706" s="149">
        <v>45496</v>
      </c>
    </row>
    <row r="20707" spans="1:1">
      <c r="A20707" s="74" t="s">
        <v>10842</v>
      </c>
    </row>
    <row r="20708" spans="1:1">
      <c r="A20708" s="74"/>
    </row>
    <row r="20709" spans="1:1">
      <c r="A20709" s="74" t="s">
        <v>2724</v>
      </c>
    </row>
    <row r="20710" spans="1:1">
      <c r="A20710" s="74" t="s">
        <v>11408</v>
      </c>
    </row>
    <row r="20711" spans="1:1">
      <c r="A20711" s="74" t="s">
        <v>11409</v>
      </c>
    </row>
    <row r="20712" spans="1:1">
      <c r="A20712" s="74" t="s">
        <v>11410</v>
      </c>
    </row>
    <row r="20713" spans="1:1">
      <c r="A20713" s="149">
        <v>45496</v>
      </c>
    </row>
    <row r="20714" spans="1:1">
      <c r="A20714" s="149">
        <v>45496</v>
      </c>
    </row>
    <row r="20715" spans="1:1">
      <c r="A20715" s="74" t="s">
        <v>11411</v>
      </c>
    </row>
    <row r="20716" spans="1:1">
      <c r="A20716" s="74"/>
    </row>
    <row r="20717" spans="1:1">
      <c r="A20717" s="74" t="s">
        <v>2724</v>
      </c>
    </row>
    <row r="20718" spans="1:1">
      <c r="A20718" s="74" t="s">
        <v>11412</v>
      </c>
    </row>
    <row r="20719" spans="1:1">
      <c r="A20719" s="74" t="s">
        <v>11413</v>
      </c>
    </row>
    <row r="20720" spans="1:1">
      <c r="A20720" s="74" t="s">
        <v>11413</v>
      </c>
    </row>
    <row r="20721" spans="1:1">
      <c r="A20721" s="149">
        <v>45496</v>
      </c>
    </row>
    <row r="20722" spans="1:1">
      <c r="A20722" s="149">
        <v>45496</v>
      </c>
    </row>
    <row r="20723" spans="1:1">
      <c r="A20723" s="74" t="s">
        <v>11414</v>
      </c>
    </row>
    <row r="20724" spans="1:1">
      <c r="A20724" s="74"/>
    </row>
    <row r="20725" spans="1:1">
      <c r="A20725" s="74" t="s">
        <v>2724</v>
      </c>
    </row>
    <row r="20726" spans="1:1">
      <c r="A20726" s="74" t="s">
        <v>11415</v>
      </c>
    </row>
    <row r="20727" spans="1:1">
      <c r="A20727" s="74" t="s">
        <v>11416</v>
      </c>
    </row>
    <row r="20728" spans="1:1">
      <c r="A20728" s="74" t="s">
        <v>11417</v>
      </c>
    </row>
    <row r="20729" spans="1:1">
      <c r="A20729" s="149">
        <v>45496</v>
      </c>
    </row>
    <row r="20730" spans="1:1">
      <c r="A20730" s="149">
        <v>45496</v>
      </c>
    </row>
    <row r="20731" spans="1:1">
      <c r="A20731" s="74" t="s">
        <v>11418</v>
      </c>
    </row>
    <row r="20732" spans="1:1">
      <c r="A20732" s="74"/>
    </row>
    <row r="20733" spans="1:1">
      <c r="A20733" s="74" t="s">
        <v>2724</v>
      </c>
    </row>
    <row r="20734" spans="1:1">
      <c r="A20734" s="74" t="s">
        <v>11419</v>
      </c>
    </row>
    <row r="20735" spans="1:1">
      <c r="A20735" s="74" t="s">
        <v>11420</v>
      </c>
    </row>
    <row r="20736" spans="1:1">
      <c r="A20736" s="74" t="s">
        <v>11421</v>
      </c>
    </row>
    <row r="20737" spans="1:1">
      <c r="A20737" s="149">
        <v>45496</v>
      </c>
    </row>
    <row r="20738" spans="1:1">
      <c r="A20738" s="149">
        <v>45496</v>
      </c>
    </row>
    <row r="20739" spans="1:1">
      <c r="A20739" s="74" t="s">
        <v>11422</v>
      </c>
    </row>
    <row r="20740" spans="1:1">
      <c r="A20740" s="74"/>
    </row>
    <row r="20741" spans="1:1">
      <c r="A20741" s="74" t="s">
        <v>2724</v>
      </c>
    </row>
    <row r="20742" spans="1:1">
      <c r="A20742" s="74" t="s">
        <v>11423</v>
      </c>
    </row>
    <row r="20743" spans="1:1">
      <c r="A20743" s="74" t="s">
        <v>11424</v>
      </c>
    </row>
    <row r="20744" spans="1:1">
      <c r="A20744" s="74" t="s">
        <v>11425</v>
      </c>
    </row>
    <row r="20745" spans="1:1">
      <c r="A20745" s="149">
        <v>45496</v>
      </c>
    </row>
    <row r="20746" spans="1:1">
      <c r="A20746" s="149">
        <v>45496</v>
      </c>
    </row>
    <row r="20747" spans="1:1">
      <c r="A20747" s="74" t="s">
        <v>11110</v>
      </c>
    </row>
    <row r="20748" spans="1:1">
      <c r="A20748" s="74"/>
    </row>
    <row r="20749" spans="1:1">
      <c r="A20749" s="74" t="s">
        <v>2724</v>
      </c>
    </row>
    <row r="20750" spans="1:1">
      <c r="A20750" s="74" t="s">
        <v>11426</v>
      </c>
    </row>
    <row r="20751" spans="1:1">
      <c r="A20751" s="74" t="s">
        <v>11427</v>
      </c>
    </row>
    <row r="20752" spans="1:1">
      <c r="A20752" s="74" t="s">
        <v>11428</v>
      </c>
    </row>
    <row r="20753" spans="1:1">
      <c r="A20753" s="149">
        <v>45496</v>
      </c>
    </row>
    <row r="20754" spans="1:1">
      <c r="A20754" s="149">
        <v>45496</v>
      </c>
    </row>
    <row r="20755" spans="1:1">
      <c r="A20755" s="74" t="s">
        <v>11429</v>
      </c>
    </row>
    <row r="20756" spans="1:1">
      <c r="A20756" s="74"/>
    </row>
    <row r="20757" spans="1:1">
      <c r="A20757" s="74" t="s">
        <v>2724</v>
      </c>
    </row>
    <row r="20758" spans="1:1">
      <c r="A20758" s="74" t="s">
        <v>11430</v>
      </c>
    </row>
    <row r="20759" spans="1:1">
      <c r="A20759" s="74" t="s">
        <v>11431</v>
      </c>
    </row>
    <row r="20760" spans="1:1">
      <c r="A20760" s="74" t="s">
        <v>11432</v>
      </c>
    </row>
    <row r="20761" spans="1:1">
      <c r="A20761" s="149">
        <v>45496</v>
      </c>
    </row>
    <row r="20762" spans="1:1">
      <c r="A20762" s="149">
        <v>45496</v>
      </c>
    </row>
    <row r="20763" spans="1:1">
      <c r="A20763" s="74" t="s">
        <v>11433</v>
      </c>
    </row>
    <row r="20764" spans="1:1">
      <c r="A20764" s="74"/>
    </row>
    <row r="20765" spans="1:1">
      <c r="A20765" s="74" t="s">
        <v>2724</v>
      </c>
    </row>
    <row r="20766" spans="1:1">
      <c r="A20766" s="74" t="s">
        <v>11434</v>
      </c>
    </row>
    <row r="20767" spans="1:1">
      <c r="A20767" s="74" t="s">
        <v>11435</v>
      </c>
    </row>
    <row r="20768" spans="1:1">
      <c r="A20768" s="74" t="s">
        <v>4031</v>
      </c>
    </row>
    <row r="20769" spans="1:1">
      <c r="A20769" s="149">
        <v>45496</v>
      </c>
    </row>
    <row r="20770" spans="1:1">
      <c r="A20770" s="149">
        <v>45496</v>
      </c>
    </row>
    <row r="20771" spans="1:1">
      <c r="A20771" s="74" t="s">
        <v>11436</v>
      </c>
    </row>
    <row r="20772" spans="1:1">
      <c r="A20772" s="74"/>
    </row>
    <row r="20773" spans="1:1">
      <c r="A20773" s="74" t="s">
        <v>2724</v>
      </c>
    </row>
    <row r="20774" spans="1:1">
      <c r="A20774" s="74" t="s">
        <v>4033</v>
      </c>
    </row>
    <row r="20775" spans="1:1">
      <c r="A20775" s="74" t="s">
        <v>11437</v>
      </c>
    </row>
    <row r="20776" spans="1:1">
      <c r="A20776" s="74" t="s">
        <v>11438</v>
      </c>
    </row>
    <row r="20777" spans="1:1">
      <c r="A20777" s="149">
        <v>45492</v>
      </c>
    </row>
    <row r="20778" spans="1:1">
      <c r="A20778" s="149">
        <v>45492</v>
      </c>
    </row>
    <row r="20779" spans="1:1">
      <c r="A20779" s="74" t="s">
        <v>10708</v>
      </c>
    </row>
    <row r="20780" spans="1:1">
      <c r="A20780" s="74"/>
    </row>
    <row r="20781" spans="1:1">
      <c r="A20781" s="74" t="s">
        <v>2724</v>
      </c>
    </row>
    <row r="20782" spans="1:1">
      <c r="A20782" s="74" t="s">
        <v>11439</v>
      </c>
    </row>
    <row r="20783" spans="1:1">
      <c r="A20783" s="74" t="s">
        <v>11440</v>
      </c>
    </row>
    <row r="20784" spans="1:1">
      <c r="A20784" s="74" t="s">
        <v>11441</v>
      </c>
    </row>
    <row r="20785" spans="1:1">
      <c r="A20785" s="149">
        <v>45492</v>
      </c>
    </row>
    <row r="20786" spans="1:1">
      <c r="A20786" s="149">
        <v>45492</v>
      </c>
    </row>
    <row r="20787" spans="1:1">
      <c r="A20787" s="74" t="s">
        <v>11442</v>
      </c>
    </row>
    <row r="20788" spans="1:1">
      <c r="A20788" s="74"/>
    </row>
    <row r="20789" spans="1:1">
      <c r="A20789" s="74" t="s">
        <v>2724</v>
      </c>
    </row>
    <row r="20790" spans="1:1">
      <c r="A20790" s="74" t="s">
        <v>11443</v>
      </c>
    </row>
    <row r="20791" spans="1:1">
      <c r="A20791" s="74" t="s">
        <v>11444</v>
      </c>
    </row>
    <row r="20792" spans="1:1">
      <c r="A20792" s="74" t="s">
        <v>11445</v>
      </c>
    </row>
    <row r="20793" spans="1:1">
      <c r="A20793" s="149">
        <v>45492</v>
      </c>
    </row>
    <row r="20794" spans="1:1">
      <c r="A20794" s="149">
        <v>45492</v>
      </c>
    </row>
    <row r="20795" spans="1:1">
      <c r="A20795" s="74" t="s">
        <v>11446</v>
      </c>
    </row>
    <row r="20796" spans="1:1">
      <c r="A20796" s="74"/>
    </row>
    <row r="20797" spans="1:1">
      <c r="A20797" s="74" t="s">
        <v>2724</v>
      </c>
    </row>
    <row r="20798" spans="1:1">
      <c r="A20798" s="74" t="s">
        <v>11447</v>
      </c>
    </row>
    <row r="20799" spans="1:1">
      <c r="A20799" s="74" t="s">
        <v>11448</v>
      </c>
    </row>
    <row r="20800" spans="1:1">
      <c r="A20800" s="74" t="s">
        <v>11449</v>
      </c>
    </row>
    <row r="20801" spans="1:1">
      <c r="A20801" s="149">
        <v>45492</v>
      </c>
    </row>
    <row r="20802" spans="1:1">
      <c r="A20802" s="149">
        <v>45492</v>
      </c>
    </row>
    <row r="20803" spans="1:1">
      <c r="A20803" s="74" t="s">
        <v>11450</v>
      </c>
    </row>
    <row r="20804" spans="1:1">
      <c r="A20804" s="74"/>
    </row>
    <row r="20805" spans="1:1">
      <c r="A20805" s="74" t="s">
        <v>2724</v>
      </c>
    </row>
    <row r="20806" spans="1:1">
      <c r="A20806" s="74" t="s">
        <v>11451</v>
      </c>
    </row>
    <row r="20807" spans="1:1">
      <c r="A20807" s="74" t="s">
        <v>11452</v>
      </c>
    </row>
    <row r="20808" spans="1:1">
      <c r="A20808" s="74" t="s">
        <v>11453</v>
      </c>
    </row>
    <row r="20809" spans="1:1">
      <c r="A20809" s="149">
        <v>45492</v>
      </c>
    </row>
    <row r="20810" spans="1:1">
      <c r="A20810" s="149">
        <v>45492</v>
      </c>
    </row>
    <row r="20811" spans="1:1">
      <c r="A20811" s="74" t="s">
        <v>11391</v>
      </c>
    </row>
    <row r="20812" spans="1:1">
      <c r="A20812" s="74"/>
    </row>
    <row r="20813" spans="1:1">
      <c r="A20813" s="74" t="s">
        <v>2724</v>
      </c>
    </row>
    <row r="20814" spans="1:1">
      <c r="A20814" s="74" t="s">
        <v>11454</v>
      </c>
    </row>
    <row r="20815" spans="1:1">
      <c r="A20815" s="74" t="s">
        <v>11455</v>
      </c>
    </row>
    <row r="20816" spans="1:1">
      <c r="A20816" s="74" t="s">
        <v>11456</v>
      </c>
    </row>
    <row r="20817" spans="1:1">
      <c r="A20817" s="149">
        <v>45492</v>
      </c>
    </row>
    <row r="20818" spans="1:1">
      <c r="A20818" s="149">
        <v>45492</v>
      </c>
    </row>
    <row r="20819" spans="1:1">
      <c r="A20819" s="74" t="s">
        <v>11457</v>
      </c>
    </row>
    <row r="20820" spans="1:1">
      <c r="A20820" s="74"/>
    </row>
    <row r="20821" spans="1:1">
      <c r="A20821" s="74" t="s">
        <v>2724</v>
      </c>
    </row>
    <row r="20822" spans="1:1">
      <c r="A20822" s="74" t="s">
        <v>11458</v>
      </c>
    </row>
    <row r="20823" spans="1:1">
      <c r="A20823" s="74" t="s">
        <v>11459</v>
      </c>
    </row>
    <row r="20824" spans="1:1">
      <c r="A20824" s="74" t="s">
        <v>11459</v>
      </c>
    </row>
    <row r="20825" spans="1:1">
      <c r="A20825" s="149">
        <v>45492</v>
      </c>
    </row>
    <row r="20826" spans="1:1">
      <c r="A20826" s="149">
        <v>45492</v>
      </c>
    </row>
    <row r="20827" spans="1:1">
      <c r="A20827" s="74" t="s">
        <v>11460</v>
      </c>
    </row>
    <row r="20828" spans="1:1">
      <c r="A20828" s="74"/>
    </row>
    <row r="20829" spans="1:1">
      <c r="A20829" s="74" t="s">
        <v>2724</v>
      </c>
    </row>
    <row r="20830" spans="1:1">
      <c r="A20830" s="74" t="s">
        <v>11461</v>
      </c>
    </row>
    <row r="20831" spans="1:1">
      <c r="A20831" s="74" t="s">
        <v>11462</v>
      </c>
    </row>
    <row r="20832" spans="1:1">
      <c r="A20832" s="74" t="s">
        <v>11462</v>
      </c>
    </row>
    <row r="20833" spans="1:1">
      <c r="A20833" s="149">
        <v>45492</v>
      </c>
    </row>
    <row r="20834" spans="1:1">
      <c r="A20834" s="149">
        <v>45492</v>
      </c>
    </row>
    <row r="20835" spans="1:1">
      <c r="A20835" s="74" t="s">
        <v>11463</v>
      </c>
    </row>
    <row r="20836" spans="1:1">
      <c r="A20836" s="74"/>
    </row>
    <row r="20837" spans="1:1">
      <c r="A20837" s="74" t="s">
        <v>2724</v>
      </c>
    </row>
    <row r="20838" spans="1:1">
      <c r="A20838" s="74" t="s">
        <v>11464</v>
      </c>
    </row>
    <row r="20839" spans="1:1">
      <c r="A20839" s="74" t="s">
        <v>11465</v>
      </c>
    </row>
    <row r="20840" spans="1:1">
      <c r="A20840" s="74" t="s">
        <v>11465</v>
      </c>
    </row>
    <row r="20841" spans="1:1">
      <c r="A20841" s="149">
        <v>45492</v>
      </c>
    </row>
    <row r="20842" spans="1:1">
      <c r="A20842" s="149">
        <v>45492</v>
      </c>
    </row>
    <row r="20843" spans="1:1">
      <c r="A20843" s="74" t="s">
        <v>11466</v>
      </c>
    </row>
    <row r="20844" spans="1:1">
      <c r="A20844" s="74"/>
    </row>
    <row r="20845" spans="1:1">
      <c r="A20845" s="74" t="s">
        <v>2724</v>
      </c>
    </row>
    <row r="20846" spans="1:1">
      <c r="A20846" s="74" t="s">
        <v>11467</v>
      </c>
    </row>
    <row r="20847" spans="1:1">
      <c r="A20847" s="74" t="s">
        <v>11468</v>
      </c>
    </row>
    <row r="20848" spans="1:1">
      <c r="A20848" s="74" t="s">
        <v>11468</v>
      </c>
    </row>
    <row r="20849" spans="1:1">
      <c r="A20849" s="149">
        <v>45492</v>
      </c>
    </row>
    <row r="20850" spans="1:1">
      <c r="A20850" s="149">
        <v>45492</v>
      </c>
    </row>
    <row r="20851" spans="1:1">
      <c r="A20851" s="74" t="s">
        <v>11469</v>
      </c>
    </row>
    <row r="20852" spans="1:1">
      <c r="A20852" s="74"/>
    </row>
    <row r="20853" spans="1:1">
      <c r="A20853" s="74" t="s">
        <v>2724</v>
      </c>
    </row>
    <row r="20854" spans="1:1">
      <c r="A20854" s="74" t="s">
        <v>11470</v>
      </c>
    </row>
    <row r="20855" spans="1:1">
      <c r="A20855" s="74" t="s">
        <v>11471</v>
      </c>
    </row>
    <row r="20856" spans="1:1">
      <c r="A20856" s="74" t="s">
        <v>11472</v>
      </c>
    </row>
    <row r="20857" spans="1:1">
      <c r="A20857" s="149">
        <v>45492</v>
      </c>
    </row>
    <row r="20858" spans="1:1">
      <c r="A20858" s="149">
        <v>45492</v>
      </c>
    </row>
    <row r="20859" spans="1:1">
      <c r="A20859" s="74" t="s">
        <v>11473</v>
      </c>
    </row>
    <row r="20860" spans="1:1">
      <c r="A20860" s="74"/>
    </row>
    <row r="20861" spans="1:1">
      <c r="A20861" s="74" t="s">
        <v>2724</v>
      </c>
    </row>
    <row r="20862" spans="1:1">
      <c r="A20862" s="74" t="s">
        <v>11474</v>
      </c>
    </row>
    <row r="20863" spans="1:1">
      <c r="A20863" s="74" t="s">
        <v>11475</v>
      </c>
    </row>
    <row r="20864" spans="1:1">
      <c r="A20864" s="74" t="s">
        <v>8804</v>
      </c>
    </row>
    <row r="20865" spans="1:1">
      <c r="A20865" s="149">
        <v>45492</v>
      </c>
    </row>
    <row r="20866" spans="1:1">
      <c r="A20866" s="149">
        <v>45492</v>
      </c>
    </row>
    <row r="20867" spans="1:1">
      <c r="A20867" s="74" t="s">
        <v>11476</v>
      </c>
    </row>
    <row r="20868" spans="1:1">
      <c r="A20868" s="74"/>
    </row>
    <row r="20869" spans="1:1">
      <c r="A20869" s="74" t="s">
        <v>2724</v>
      </c>
    </row>
    <row r="20870" spans="1:1">
      <c r="A20870" s="74" t="s">
        <v>11477</v>
      </c>
    </row>
    <row r="20871" spans="1:1">
      <c r="A20871" s="74" t="s">
        <v>11478</v>
      </c>
    </row>
    <row r="20872" spans="1:1">
      <c r="A20872" s="74" t="s">
        <v>11479</v>
      </c>
    </row>
    <row r="20873" spans="1:1">
      <c r="A20873" s="149">
        <v>45492</v>
      </c>
    </row>
    <row r="20874" spans="1:1">
      <c r="A20874" s="149">
        <v>45492</v>
      </c>
    </row>
    <row r="20875" spans="1:1">
      <c r="A20875" s="74" t="s">
        <v>11480</v>
      </c>
    </row>
    <row r="20876" spans="1:1">
      <c r="A20876" s="74"/>
    </row>
    <row r="20877" spans="1:1">
      <c r="A20877" s="74" t="s">
        <v>2724</v>
      </c>
    </row>
    <row r="20878" spans="1:1">
      <c r="A20878" s="74" t="s">
        <v>11481</v>
      </c>
    </row>
    <row r="20879" spans="1:1">
      <c r="A20879" s="74" t="s">
        <v>11482</v>
      </c>
    </row>
    <row r="20880" spans="1:1">
      <c r="A20880" s="74" t="s">
        <v>11483</v>
      </c>
    </row>
    <row r="20881" spans="1:1">
      <c r="A20881" s="149">
        <v>45492</v>
      </c>
    </row>
    <row r="20882" spans="1:1">
      <c r="A20882" s="149">
        <v>45492</v>
      </c>
    </row>
    <row r="20883" spans="1:1">
      <c r="A20883" s="74" t="s">
        <v>11484</v>
      </c>
    </row>
    <row r="20884" spans="1:1">
      <c r="A20884" s="74"/>
    </row>
    <row r="20885" spans="1:1">
      <c r="A20885" s="74" t="s">
        <v>2724</v>
      </c>
    </row>
    <row r="20886" spans="1:1">
      <c r="A20886" s="74" t="s">
        <v>11485</v>
      </c>
    </row>
    <row r="20887" spans="1:1">
      <c r="A20887" s="74" t="s">
        <v>11486</v>
      </c>
    </row>
    <row r="20888" spans="1:1">
      <c r="A20888" s="74" t="s">
        <v>11486</v>
      </c>
    </row>
    <row r="20889" spans="1:1">
      <c r="A20889" s="149">
        <v>45492</v>
      </c>
    </row>
    <row r="20890" spans="1:1">
      <c r="A20890" s="149">
        <v>45492</v>
      </c>
    </row>
    <row r="20891" spans="1:1">
      <c r="A20891" s="74" t="s">
        <v>11331</v>
      </c>
    </row>
    <row r="20892" spans="1:1">
      <c r="A20892" s="74"/>
    </row>
    <row r="20893" spans="1:1">
      <c r="A20893" s="74" t="s">
        <v>2724</v>
      </c>
    </row>
    <row r="20894" spans="1:1">
      <c r="A20894" s="74" t="s">
        <v>11487</v>
      </c>
    </row>
    <row r="20895" spans="1:1">
      <c r="A20895" s="74" t="s">
        <v>11488</v>
      </c>
    </row>
    <row r="20896" spans="1:1">
      <c r="A20896" s="74" t="s">
        <v>11489</v>
      </c>
    </row>
    <row r="20897" spans="1:1">
      <c r="A20897" s="149">
        <v>45492</v>
      </c>
    </row>
    <row r="20898" spans="1:1">
      <c r="A20898" s="149">
        <v>45492</v>
      </c>
    </row>
    <row r="20899" spans="1:1">
      <c r="A20899" s="74" t="s">
        <v>11490</v>
      </c>
    </row>
    <row r="20900" spans="1:1">
      <c r="A20900" s="74"/>
    </row>
    <row r="20901" spans="1:1">
      <c r="A20901" s="74" t="s">
        <v>2724</v>
      </c>
    </row>
    <row r="20902" spans="1:1">
      <c r="A20902" s="74" t="s">
        <v>11491</v>
      </c>
    </row>
    <row r="20903" spans="1:1">
      <c r="A20903" s="74" t="s">
        <v>11492</v>
      </c>
    </row>
    <row r="20904" spans="1:1">
      <c r="A20904" s="74" t="s">
        <v>11493</v>
      </c>
    </row>
    <row r="20905" spans="1:1">
      <c r="A20905" s="149">
        <v>45492</v>
      </c>
    </row>
    <row r="20906" spans="1:1">
      <c r="A20906" s="149">
        <v>45492</v>
      </c>
    </row>
    <row r="20907" spans="1:1">
      <c r="A20907" s="74" t="s">
        <v>11494</v>
      </c>
    </row>
    <row r="20908" spans="1:1">
      <c r="A20908" s="74"/>
    </row>
    <row r="20909" spans="1:1">
      <c r="A20909" s="74" t="s">
        <v>2724</v>
      </c>
    </row>
    <row r="20910" spans="1:1">
      <c r="A20910" s="74" t="s">
        <v>11495</v>
      </c>
    </row>
    <row r="20911" spans="1:1">
      <c r="A20911" s="74" t="s">
        <v>11496</v>
      </c>
    </row>
    <row r="20912" spans="1:1">
      <c r="A20912" s="74" t="s">
        <v>11497</v>
      </c>
    </row>
    <row r="20913" spans="1:1">
      <c r="A20913" s="149">
        <v>45492</v>
      </c>
    </row>
    <row r="20914" spans="1:1">
      <c r="A20914" s="149">
        <v>45492</v>
      </c>
    </row>
    <row r="20915" spans="1:1">
      <c r="A20915" s="74" t="s">
        <v>11498</v>
      </c>
    </row>
    <row r="20916" spans="1:1">
      <c r="A20916" s="74"/>
    </row>
    <row r="20917" spans="1:1">
      <c r="A20917" s="74" t="s">
        <v>2724</v>
      </c>
    </row>
    <row r="20918" spans="1:1">
      <c r="A20918" s="74" t="s">
        <v>11499</v>
      </c>
    </row>
    <row r="20919" spans="1:1">
      <c r="A20919" s="74" t="s">
        <v>11500</v>
      </c>
    </row>
    <row r="20920" spans="1:1">
      <c r="A20920" s="74" t="s">
        <v>11501</v>
      </c>
    </row>
    <row r="20921" spans="1:1">
      <c r="A20921" s="149">
        <v>45492</v>
      </c>
    </row>
    <row r="20922" spans="1:1">
      <c r="A20922" s="149">
        <v>45492</v>
      </c>
    </row>
    <row r="20923" spans="1:1">
      <c r="A20923" s="74" t="s">
        <v>11502</v>
      </c>
    </row>
    <row r="20924" spans="1:1">
      <c r="A20924" s="74"/>
    </row>
    <row r="20925" spans="1:1">
      <c r="A20925" s="74" t="s">
        <v>2724</v>
      </c>
    </row>
    <row r="20926" spans="1:1">
      <c r="A20926" s="74" t="s">
        <v>11503</v>
      </c>
    </row>
    <row r="20927" spans="1:1">
      <c r="A20927" s="74" t="s">
        <v>11504</v>
      </c>
    </row>
    <row r="20928" spans="1:1">
      <c r="A20928" s="74" t="s">
        <v>11505</v>
      </c>
    </row>
    <row r="20929" spans="1:1">
      <c r="A20929" s="149">
        <v>45492</v>
      </c>
    </row>
    <row r="20930" spans="1:1">
      <c r="A20930" s="149">
        <v>45492</v>
      </c>
    </row>
    <row r="20931" spans="1:1">
      <c r="A20931" s="74" t="s">
        <v>11506</v>
      </c>
    </row>
    <row r="20932" spans="1:1">
      <c r="A20932" s="74"/>
    </row>
    <row r="20933" spans="1:1">
      <c r="A20933" s="74" t="s">
        <v>2724</v>
      </c>
    </row>
    <row r="20934" spans="1:1">
      <c r="A20934" s="74" t="s">
        <v>11507</v>
      </c>
    </row>
    <row r="20935" spans="1:1">
      <c r="A20935" s="74" t="s">
        <v>11508</v>
      </c>
    </row>
    <row r="20936" spans="1:1">
      <c r="A20936" s="74" t="s">
        <v>11509</v>
      </c>
    </row>
    <row r="20937" spans="1:1">
      <c r="A20937" s="149">
        <v>45492</v>
      </c>
    </row>
    <row r="20938" spans="1:1">
      <c r="A20938" s="149">
        <v>45492</v>
      </c>
    </row>
    <row r="20939" spans="1:1">
      <c r="A20939" s="74" t="s">
        <v>11510</v>
      </c>
    </row>
    <row r="20940" spans="1:1">
      <c r="A20940" s="74"/>
    </row>
    <row r="20941" spans="1:1">
      <c r="A20941" s="74" t="s">
        <v>2724</v>
      </c>
    </row>
    <row r="20942" spans="1:1">
      <c r="A20942" s="74" t="s">
        <v>11511</v>
      </c>
    </row>
    <row r="20943" spans="1:1">
      <c r="A20943" s="74" t="s">
        <v>11512</v>
      </c>
    </row>
    <row r="20944" spans="1:1">
      <c r="A20944" s="74" t="s">
        <v>11513</v>
      </c>
    </row>
    <row r="20945" spans="1:1">
      <c r="A20945" s="149">
        <v>45492</v>
      </c>
    </row>
    <row r="20946" spans="1:1">
      <c r="A20946" s="149">
        <v>45492</v>
      </c>
    </row>
    <row r="20947" spans="1:1">
      <c r="A20947" s="74" t="s">
        <v>11514</v>
      </c>
    </row>
    <row r="20948" spans="1:1">
      <c r="A20948" s="74"/>
    </row>
    <row r="20949" spans="1:1">
      <c r="A20949" s="74" t="s">
        <v>2724</v>
      </c>
    </row>
    <row r="20950" spans="1:1">
      <c r="A20950" s="74" t="s">
        <v>11515</v>
      </c>
    </row>
    <row r="20951" spans="1:1">
      <c r="A20951" s="74" t="s">
        <v>11516</v>
      </c>
    </row>
    <row r="20952" spans="1:1">
      <c r="A20952" s="74" t="s">
        <v>11516</v>
      </c>
    </row>
    <row r="20953" spans="1:1">
      <c r="A20953" s="149">
        <v>45492</v>
      </c>
    </row>
    <row r="20954" spans="1:1">
      <c r="A20954" s="149">
        <v>45492</v>
      </c>
    </row>
    <row r="20955" spans="1:1">
      <c r="A20955" s="74" t="s">
        <v>11517</v>
      </c>
    </row>
    <row r="20956" spans="1:1">
      <c r="A20956" s="74"/>
    </row>
    <row r="20957" spans="1:1">
      <c r="A20957" s="74" t="s">
        <v>2724</v>
      </c>
    </row>
    <row r="20958" spans="1:1">
      <c r="A20958" s="74" t="s">
        <v>11518</v>
      </c>
    </row>
    <row r="20959" spans="1:1">
      <c r="A20959" s="74" t="s">
        <v>11519</v>
      </c>
    </row>
    <row r="20960" spans="1:1">
      <c r="A20960" s="74" t="s">
        <v>11520</v>
      </c>
    </row>
    <row r="20961" spans="1:1">
      <c r="A20961" s="149">
        <v>45492</v>
      </c>
    </row>
    <row r="20962" spans="1:1">
      <c r="A20962" s="149">
        <v>45492</v>
      </c>
    </row>
    <row r="20963" spans="1:1">
      <c r="A20963" s="74" t="s">
        <v>11521</v>
      </c>
    </row>
    <row r="20964" spans="1:1">
      <c r="A20964" s="74"/>
    </row>
    <row r="20965" spans="1:1">
      <c r="A20965" s="74" t="s">
        <v>2724</v>
      </c>
    </row>
    <row r="20966" spans="1:1">
      <c r="A20966" s="74" t="s">
        <v>11522</v>
      </c>
    </row>
    <row r="20967" spans="1:1">
      <c r="A20967" s="74" t="s">
        <v>11523</v>
      </c>
    </row>
    <row r="20968" spans="1:1">
      <c r="A20968" s="74" t="s">
        <v>11524</v>
      </c>
    </row>
    <row r="20969" spans="1:1">
      <c r="A20969" s="149">
        <v>45492</v>
      </c>
    </row>
    <row r="20970" spans="1:1">
      <c r="A20970" s="149">
        <v>45492</v>
      </c>
    </row>
    <row r="20971" spans="1:1">
      <c r="A20971" s="74" t="s">
        <v>11525</v>
      </c>
    </row>
    <row r="20972" spans="1:1">
      <c r="A20972" s="74"/>
    </row>
    <row r="20973" spans="1:1">
      <c r="A20973" s="74" t="s">
        <v>2724</v>
      </c>
    </row>
    <row r="20974" spans="1:1">
      <c r="A20974" s="74" t="s">
        <v>11526</v>
      </c>
    </row>
    <row r="20975" spans="1:1">
      <c r="A20975" s="74" t="s">
        <v>11527</v>
      </c>
    </row>
    <row r="20976" spans="1:1">
      <c r="A20976" s="74" t="s">
        <v>11528</v>
      </c>
    </row>
    <row r="20977" spans="1:1">
      <c r="A20977" s="149">
        <v>45492</v>
      </c>
    </row>
    <row r="20978" spans="1:1">
      <c r="A20978" s="149">
        <v>45492</v>
      </c>
    </row>
    <row r="20979" spans="1:1">
      <c r="A20979" s="74" t="s">
        <v>11529</v>
      </c>
    </row>
    <row r="20980" spans="1:1">
      <c r="A20980" s="74"/>
    </row>
    <row r="20981" spans="1:1">
      <c r="A20981" s="74" t="s">
        <v>2724</v>
      </c>
    </row>
    <row r="20982" spans="1:1">
      <c r="A20982" s="74" t="s">
        <v>11530</v>
      </c>
    </row>
    <row r="20983" spans="1:1">
      <c r="A20983" s="74" t="s">
        <v>11531</v>
      </c>
    </row>
    <row r="20984" spans="1:1">
      <c r="A20984" s="74" t="s">
        <v>11531</v>
      </c>
    </row>
    <row r="20985" spans="1:1">
      <c r="A20985" s="149">
        <v>45491</v>
      </c>
    </row>
    <row r="20986" spans="1:1">
      <c r="A20986" s="149">
        <v>45491</v>
      </c>
    </row>
    <row r="20987" spans="1:1">
      <c r="A20987" s="74" t="s">
        <v>11532</v>
      </c>
    </row>
    <row r="20988" spans="1:1">
      <c r="A20988" s="74"/>
    </row>
    <row r="20989" spans="1:1">
      <c r="A20989" s="74" t="s">
        <v>2724</v>
      </c>
    </row>
    <row r="20990" spans="1:1">
      <c r="A20990" s="74" t="s">
        <v>11533</v>
      </c>
    </row>
    <row r="20991" spans="1:1">
      <c r="A20991" s="74" t="s">
        <v>11534</v>
      </c>
    </row>
    <row r="20992" spans="1:1">
      <c r="A20992" s="74" t="s">
        <v>11534</v>
      </c>
    </row>
    <row r="20993" spans="1:1">
      <c r="A20993" s="149">
        <v>45491</v>
      </c>
    </row>
    <row r="20994" spans="1:1">
      <c r="A20994" s="149">
        <v>45491</v>
      </c>
    </row>
    <row r="20995" spans="1:1">
      <c r="A20995" s="74" t="s">
        <v>10842</v>
      </c>
    </row>
    <row r="20996" spans="1:1">
      <c r="A20996" s="74"/>
    </row>
    <row r="20997" spans="1:1">
      <c r="A20997" s="74" t="s">
        <v>2724</v>
      </c>
    </row>
    <row r="20998" spans="1:1">
      <c r="A20998" s="74" t="s">
        <v>11535</v>
      </c>
    </row>
    <row r="20999" spans="1:1">
      <c r="A20999" s="74" t="s">
        <v>11536</v>
      </c>
    </row>
    <row r="21000" spans="1:1">
      <c r="A21000" s="74" t="s">
        <v>11537</v>
      </c>
    </row>
    <row r="21001" spans="1:1">
      <c r="A21001" s="149">
        <v>45491</v>
      </c>
    </row>
    <row r="21002" spans="1:1">
      <c r="A21002" s="149">
        <v>45491</v>
      </c>
    </row>
    <row r="21003" spans="1:1">
      <c r="A21003" s="74" t="s">
        <v>11538</v>
      </c>
    </row>
    <row r="21004" spans="1:1">
      <c r="A21004" s="74"/>
    </row>
    <row r="21005" spans="1:1">
      <c r="A21005" s="74" t="s">
        <v>2724</v>
      </c>
    </row>
    <row r="21006" spans="1:1">
      <c r="A21006" s="74" t="s">
        <v>11539</v>
      </c>
    </row>
    <row r="21007" spans="1:1">
      <c r="A21007" s="74" t="s">
        <v>11540</v>
      </c>
    </row>
    <row r="21008" spans="1:1">
      <c r="A21008" s="74" t="s">
        <v>11541</v>
      </c>
    </row>
    <row r="21009" spans="1:1">
      <c r="A21009" s="149">
        <v>45491</v>
      </c>
    </row>
    <row r="21010" spans="1:1">
      <c r="A21010" s="149">
        <v>45491</v>
      </c>
    </row>
    <row r="21011" spans="1:1">
      <c r="A21011" s="74" t="s">
        <v>11542</v>
      </c>
    </row>
    <row r="21012" spans="1:1">
      <c r="A21012" s="74"/>
    </row>
    <row r="21013" spans="1:1">
      <c r="A21013" s="74" t="s">
        <v>2724</v>
      </c>
    </row>
    <row r="21014" spans="1:1">
      <c r="A21014" s="74" t="s">
        <v>11543</v>
      </c>
    </row>
    <row r="21015" spans="1:1">
      <c r="A21015" s="74" t="s">
        <v>11544</v>
      </c>
    </row>
    <row r="21016" spans="1:1">
      <c r="A21016" s="74" t="s">
        <v>11545</v>
      </c>
    </row>
    <row r="21017" spans="1:1">
      <c r="A21017" s="149">
        <v>45491</v>
      </c>
    </row>
    <row r="21018" spans="1:1">
      <c r="A21018" s="149">
        <v>45491</v>
      </c>
    </row>
    <row r="21019" spans="1:1">
      <c r="A21019" s="74" t="s">
        <v>11391</v>
      </c>
    </row>
    <row r="21020" spans="1:1">
      <c r="A21020" s="74"/>
    </row>
    <row r="21021" spans="1:1">
      <c r="A21021" s="74" t="s">
        <v>2724</v>
      </c>
    </row>
    <row r="21022" spans="1:1">
      <c r="A21022" s="74" t="s">
        <v>11546</v>
      </c>
    </row>
    <row r="21023" spans="1:1">
      <c r="A21023" s="74" t="s">
        <v>11547</v>
      </c>
    </row>
    <row r="21024" spans="1:1">
      <c r="A21024" s="74" t="s">
        <v>11547</v>
      </c>
    </row>
    <row r="21025" spans="1:1">
      <c r="A21025" s="149">
        <v>45491</v>
      </c>
    </row>
    <row r="21026" spans="1:1">
      <c r="A21026" s="149">
        <v>45491</v>
      </c>
    </row>
    <row r="21027" spans="1:1">
      <c r="A21027" s="74" t="s">
        <v>11548</v>
      </c>
    </row>
    <row r="21028" spans="1:1">
      <c r="A21028" s="74"/>
    </row>
    <row r="21029" spans="1:1">
      <c r="A21029" s="74" t="s">
        <v>2724</v>
      </c>
    </row>
    <row r="21030" spans="1:1">
      <c r="A21030" s="74" t="s">
        <v>11549</v>
      </c>
    </row>
    <row r="21031" spans="1:1">
      <c r="A21031" s="74" t="s">
        <v>11550</v>
      </c>
    </row>
    <row r="21032" spans="1:1">
      <c r="A21032" s="74" t="s">
        <v>11551</v>
      </c>
    </row>
    <row r="21033" spans="1:1">
      <c r="A21033" s="149">
        <v>45491</v>
      </c>
    </row>
    <row r="21034" spans="1:1">
      <c r="A21034" s="149">
        <v>45491</v>
      </c>
    </row>
    <row r="21035" spans="1:1">
      <c r="A21035" s="74" t="s">
        <v>11552</v>
      </c>
    </row>
    <row r="21036" spans="1:1">
      <c r="A21036" s="74"/>
    </row>
    <row r="21037" spans="1:1">
      <c r="A21037" s="74" t="s">
        <v>2724</v>
      </c>
    </row>
    <row r="21038" spans="1:1">
      <c r="A21038" s="74" t="s">
        <v>11553</v>
      </c>
    </row>
    <row r="21039" spans="1:1">
      <c r="A21039" s="74" t="s">
        <v>11554</v>
      </c>
    </row>
    <row r="21040" spans="1:1">
      <c r="A21040" s="74" t="s">
        <v>11555</v>
      </c>
    </row>
    <row r="21041" spans="1:1">
      <c r="A21041" s="149">
        <v>45491</v>
      </c>
    </row>
    <row r="21042" spans="1:1">
      <c r="A21042" s="149">
        <v>45491</v>
      </c>
    </row>
    <row r="21043" spans="1:1">
      <c r="A21043" s="74" t="s">
        <v>11556</v>
      </c>
    </row>
    <row r="21044" spans="1:1">
      <c r="A21044" s="74"/>
    </row>
    <row r="21045" spans="1:1">
      <c r="A21045" s="74" t="s">
        <v>2724</v>
      </c>
    </row>
    <row r="21046" spans="1:1">
      <c r="A21046" s="74" t="s">
        <v>11557</v>
      </c>
    </row>
    <row r="21047" spans="1:1">
      <c r="A21047" s="74" t="s">
        <v>11558</v>
      </c>
    </row>
    <row r="21048" spans="1:1">
      <c r="A21048" s="74" t="s">
        <v>11559</v>
      </c>
    </row>
    <row r="21049" spans="1:1">
      <c r="A21049" s="149">
        <v>45491</v>
      </c>
    </row>
    <row r="21050" spans="1:1">
      <c r="A21050" s="149">
        <v>45491</v>
      </c>
    </row>
    <row r="21051" spans="1:1">
      <c r="A21051" s="74" t="s">
        <v>11560</v>
      </c>
    </row>
    <row r="21052" spans="1:1">
      <c r="A21052" s="74"/>
    </row>
    <row r="21053" spans="1:1">
      <c r="A21053" s="74" t="s">
        <v>2724</v>
      </c>
    </row>
    <row r="21054" spans="1:1">
      <c r="A21054" s="74" t="s">
        <v>11561</v>
      </c>
    </row>
    <row r="21055" spans="1:1">
      <c r="A21055" s="74" t="s">
        <v>11562</v>
      </c>
    </row>
    <row r="21056" spans="1:1">
      <c r="A21056" s="74" t="s">
        <v>11562</v>
      </c>
    </row>
    <row r="21057" spans="1:1">
      <c r="A21057" s="149">
        <v>45491</v>
      </c>
    </row>
    <row r="21058" spans="1:1">
      <c r="A21058" s="149">
        <v>45491</v>
      </c>
    </row>
    <row r="21059" spans="1:1">
      <c r="A21059" s="74" t="s">
        <v>11563</v>
      </c>
    </row>
    <row r="21060" spans="1:1">
      <c r="A21060" s="74"/>
    </row>
    <row r="21061" spans="1:1">
      <c r="A21061" s="74" t="s">
        <v>2724</v>
      </c>
    </row>
    <row r="21062" spans="1:1">
      <c r="A21062" s="74" t="s">
        <v>11564</v>
      </c>
    </row>
    <row r="21063" spans="1:1">
      <c r="A21063" s="74" t="s">
        <v>11565</v>
      </c>
    </row>
    <row r="21064" spans="1:1">
      <c r="A21064" s="74" t="s">
        <v>11565</v>
      </c>
    </row>
    <row r="21065" spans="1:1">
      <c r="A21065" s="149">
        <v>45491</v>
      </c>
    </row>
    <row r="21066" spans="1:1">
      <c r="A21066" s="149">
        <v>45491</v>
      </c>
    </row>
    <row r="21067" spans="1:1">
      <c r="A21067" s="74" t="s">
        <v>11566</v>
      </c>
    </row>
    <row r="21068" spans="1:1">
      <c r="A21068" s="74"/>
    </row>
    <row r="21069" spans="1:1">
      <c r="A21069" s="74" t="s">
        <v>2724</v>
      </c>
    </row>
    <row r="21070" spans="1:1">
      <c r="A21070" s="74" t="s">
        <v>11567</v>
      </c>
    </row>
    <row r="21071" spans="1:1">
      <c r="A21071" s="74" t="s">
        <v>11568</v>
      </c>
    </row>
    <row r="21072" spans="1:1">
      <c r="A21072" s="74" t="s">
        <v>11569</v>
      </c>
    </row>
    <row r="21073" spans="1:1">
      <c r="A21073" s="149">
        <v>45491</v>
      </c>
    </row>
    <row r="21074" spans="1:1">
      <c r="A21074" s="149">
        <v>45491</v>
      </c>
    </row>
    <row r="21075" spans="1:1">
      <c r="A21075" s="74" t="s">
        <v>11570</v>
      </c>
    </row>
    <row r="21076" spans="1:1">
      <c r="A21076" s="74"/>
    </row>
    <row r="21077" spans="1:1">
      <c r="A21077" s="74" t="s">
        <v>2724</v>
      </c>
    </row>
    <row r="21078" spans="1:1">
      <c r="A21078" s="74" t="s">
        <v>11571</v>
      </c>
    </row>
    <row r="21079" spans="1:1">
      <c r="A21079" s="74" t="s">
        <v>11572</v>
      </c>
    </row>
    <row r="21080" spans="1:1">
      <c r="A21080" s="74" t="s">
        <v>11573</v>
      </c>
    </row>
    <row r="21081" spans="1:1">
      <c r="A21081" s="149">
        <v>45491</v>
      </c>
    </row>
    <row r="21082" spans="1:1">
      <c r="A21082" s="149">
        <v>45491</v>
      </c>
    </row>
    <row r="21083" spans="1:1">
      <c r="A21083" s="74" t="s">
        <v>11574</v>
      </c>
    </row>
    <row r="21084" spans="1:1">
      <c r="A21084" s="74"/>
    </row>
    <row r="21085" spans="1:1">
      <c r="A21085" s="74" t="s">
        <v>2724</v>
      </c>
    </row>
    <row r="21086" spans="1:1">
      <c r="A21086" s="74" t="s">
        <v>11575</v>
      </c>
    </row>
    <row r="21087" spans="1:1">
      <c r="A21087" s="74" t="s">
        <v>11576</v>
      </c>
    </row>
    <row r="21088" spans="1:1">
      <c r="A21088" s="74" t="s">
        <v>11577</v>
      </c>
    </row>
    <row r="21089" spans="1:1">
      <c r="A21089" s="149">
        <v>45491</v>
      </c>
    </row>
    <row r="21090" spans="1:1">
      <c r="A21090" s="149">
        <v>45491</v>
      </c>
    </row>
    <row r="21091" spans="1:1">
      <c r="A21091" s="74" t="s">
        <v>11578</v>
      </c>
    </row>
    <row r="21092" spans="1:1">
      <c r="A21092" s="74"/>
    </row>
    <row r="21093" spans="1:1">
      <c r="A21093" s="74" t="s">
        <v>2724</v>
      </c>
    </row>
    <row r="21094" spans="1:1">
      <c r="A21094" s="74" t="s">
        <v>11579</v>
      </c>
    </row>
    <row r="21095" spans="1:1">
      <c r="A21095" s="74" t="s">
        <v>11580</v>
      </c>
    </row>
    <row r="21096" spans="1:1">
      <c r="A21096" s="74" t="s">
        <v>11581</v>
      </c>
    </row>
    <row r="21097" spans="1:1">
      <c r="A21097" s="149">
        <v>45491</v>
      </c>
    </row>
    <row r="21098" spans="1:1">
      <c r="A21098" s="149">
        <v>45491</v>
      </c>
    </row>
    <row r="21099" spans="1:1">
      <c r="A21099" s="74" t="s">
        <v>11582</v>
      </c>
    </row>
    <row r="21100" spans="1:1">
      <c r="A21100" s="74"/>
    </row>
    <row r="21101" spans="1:1">
      <c r="A21101" s="74" t="s">
        <v>2724</v>
      </c>
    </row>
    <row r="21102" spans="1:1">
      <c r="A21102" s="74" t="s">
        <v>11583</v>
      </c>
    </row>
    <row r="21103" spans="1:1">
      <c r="A21103" s="74" t="s">
        <v>11584</v>
      </c>
    </row>
    <row r="21104" spans="1:1">
      <c r="A21104" s="74" t="s">
        <v>11585</v>
      </c>
    </row>
    <row r="21105" spans="1:1">
      <c r="A21105" s="149">
        <v>45491</v>
      </c>
    </row>
    <row r="21106" spans="1:1">
      <c r="A21106" s="149">
        <v>45491</v>
      </c>
    </row>
    <row r="21107" spans="1:1">
      <c r="A21107" s="74" t="s">
        <v>11586</v>
      </c>
    </row>
    <row r="21108" spans="1:1">
      <c r="A21108" s="74"/>
    </row>
    <row r="21109" spans="1:1">
      <c r="A21109" s="74" t="s">
        <v>2724</v>
      </c>
    </row>
    <row r="21110" spans="1:1">
      <c r="A21110" s="74" t="s">
        <v>11587</v>
      </c>
    </row>
    <row r="21111" spans="1:1">
      <c r="A21111" s="74" t="s">
        <v>11588</v>
      </c>
    </row>
    <row r="21112" spans="1:1">
      <c r="A21112" s="74" t="s">
        <v>11589</v>
      </c>
    </row>
    <row r="21113" spans="1:1">
      <c r="A21113" s="149">
        <v>45491</v>
      </c>
    </row>
    <row r="21114" spans="1:1">
      <c r="A21114" s="149">
        <v>45491</v>
      </c>
    </row>
    <row r="21115" spans="1:1">
      <c r="A21115" s="74" t="s">
        <v>11590</v>
      </c>
    </row>
    <row r="21116" spans="1:1">
      <c r="A21116" s="74"/>
    </row>
    <row r="21117" spans="1:1">
      <c r="A21117" s="74" t="s">
        <v>2724</v>
      </c>
    </row>
    <row r="21118" spans="1:1">
      <c r="A21118" s="74" t="s">
        <v>11591</v>
      </c>
    </row>
    <row r="21119" spans="1:1">
      <c r="A21119" s="74" t="s">
        <v>11592</v>
      </c>
    </row>
    <row r="21120" spans="1:1">
      <c r="A21120" s="74" t="s">
        <v>11593</v>
      </c>
    </row>
    <row r="21121" spans="1:1">
      <c r="A21121" s="149">
        <v>45491</v>
      </c>
    </row>
    <row r="21122" spans="1:1">
      <c r="A21122" s="149">
        <v>45491</v>
      </c>
    </row>
    <row r="21123" spans="1:1">
      <c r="A21123" s="74" t="s">
        <v>11594</v>
      </c>
    </row>
    <row r="21124" spans="1:1">
      <c r="A21124" s="74"/>
    </row>
    <row r="21125" spans="1:1">
      <c r="A21125" s="74" t="s">
        <v>2724</v>
      </c>
    </row>
    <row r="21126" spans="1:1">
      <c r="A21126" s="74" t="s">
        <v>11595</v>
      </c>
    </row>
    <row r="21127" spans="1:1">
      <c r="A21127" s="74" t="s">
        <v>11596</v>
      </c>
    </row>
    <row r="21128" spans="1:1">
      <c r="A21128" s="74" t="s">
        <v>11596</v>
      </c>
    </row>
    <row r="21129" spans="1:1">
      <c r="A21129" s="149">
        <v>45491</v>
      </c>
    </row>
    <row r="21130" spans="1:1">
      <c r="A21130" s="149">
        <v>45491</v>
      </c>
    </row>
    <row r="21131" spans="1:1">
      <c r="A21131" s="74" t="s">
        <v>11597</v>
      </c>
    </row>
    <row r="21132" spans="1:1">
      <c r="A21132" s="74"/>
    </row>
    <row r="21133" spans="1:1">
      <c r="A21133" s="74" t="s">
        <v>2724</v>
      </c>
    </row>
    <row r="21134" spans="1:1">
      <c r="A21134" s="74" t="s">
        <v>11598</v>
      </c>
    </row>
    <row r="21135" spans="1:1">
      <c r="A21135" s="74" t="s">
        <v>11599</v>
      </c>
    </row>
    <row r="21136" spans="1:1">
      <c r="A21136" s="74" t="s">
        <v>11600</v>
      </c>
    </row>
    <row r="21137" spans="1:1">
      <c r="A21137" s="149">
        <v>45491</v>
      </c>
    </row>
    <row r="21138" spans="1:1">
      <c r="A21138" s="149">
        <v>45491</v>
      </c>
    </row>
    <row r="21139" spans="1:1">
      <c r="A21139" s="74" t="s">
        <v>11601</v>
      </c>
    </row>
    <row r="21140" spans="1:1">
      <c r="A21140" s="74"/>
    </row>
    <row r="21141" spans="1:1">
      <c r="A21141" s="74" t="s">
        <v>2724</v>
      </c>
    </row>
    <row r="21142" spans="1:1">
      <c r="A21142" s="74" t="s">
        <v>11602</v>
      </c>
    </row>
    <row r="21143" spans="1:1">
      <c r="A21143" s="74" t="s">
        <v>11603</v>
      </c>
    </row>
    <row r="21144" spans="1:1">
      <c r="A21144" s="74" t="s">
        <v>11604</v>
      </c>
    </row>
    <row r="21145" spans="1:1">
      <c r="A21145" s="149">
        <v>45491</v>
      </c>
    </row>
    <row r="21146" spans="1:1">
      <c r="A21146" s="149">
        <v>45491</v>
      </c>
    </row>
    <row r="21147" spans="1:1">
      <c r="A21147" s="74" t="s">
        <v>11605</v>
      </c>
    </row>
    <row r="21148" spans="1:1">
      <c r="A21148" s="74"/>
    </row>
    <row r="21149" spans="1:1">
      <c r="A21149" s="74" t="s">
        <v>2724</v>
      </c>
    </row>
    <row r="21150" spans="1:1">
      <c r="A21150" s="74" t="s">
        <v>11606</v>
      </c>
    </row>
    <row r="21151" spans="1:1">
      <c r="A21151" s="74" t="s">
        <v>11607</v>
      </c>
    </row>
    <row r="21152" spans="1:1">
      <c r="A21152" s="74" t="s">
        <v>11607</v>
      </c>
    </row>
    <row r="21153" spans="1:1">
      <c r="A21153" s="149">
        <v>45491</v>
      </c>
    </row>
    <row r="21154" spans="1:1">
      <c r="A21154" s="74" t="s">
        <v>11608</v>
      </c>
    </row>
    <row r="21155" spans="1:1">
      <c r="A21155" s="74"/>
    </row>
    <row r="21156" spans="1:1">
      <c r="A21156" s="74" t="s">
        <v>2724</v>
      </c>
    </row>
    <row r="21157" spans="1:1">
      <c r="A21157" s="74" t="s">
        <v>11609</v>
      </c>
    </row>
    <row r="21158" spans="1:1">
      <c r="A21158" s="74" t="s">
        <v>11610</v>
      </c>
    </row>
    <row r="21159" spans="1:1">
      <c r="A21159" s="74" t="s">
        <v>11610</v>
      </c>
    </row>
    <row r="21160" spans="1:1">
      <c r="A21160" s="149">
        <v>45491</v>
      </c>
    </row>
    <row r="21161" spans="1:1">
      <c r="A21161" s="149">
        <v>45491</v>
      </c>
    </row>
    <row r="21162" spans="1:1">
      <c r="A21162" s="74" t="s">
        <v>11611</v>
      </c>
    </row>
    <row r="21163" spans="1:1">
      <c r="A21163" s="74"/>
    </row>
    <row r="21164" spans="1:1">
      <c r="A21164" s="74" t="s">
        <v>11612</v>
      </c>
    </row>
    <row r="21165" spans="1:1">
      <c r="A21165" s="149">
        <v>45491</v>
      </c>
    </row>
    <row r="21166" spans="1:1">
      <c r="A21166" s="149">
        <v>45491</v>
      </c>
    </row>
    <row r="21167" spans="1:1">
      <c r="A21167" s="74" t="s">
        <v>11613</v>
      </c>
    </row>
    <row r="21168" spans="1:1">
      <c r="A21168" s="74"/>
    </row>
    <row r="21169" spans="1:1">
      <c r="A21169" s="74" t="s">
        <v>2724</v>
      </c>
    </row>
    <row r="21170" spans="1:1">
      <c r="A21170" s="74" t="s">
        <v>11614</v>
      </c>
    </row>
    <row r="21171" spans="1:1">
      <c r="A21171" s="74" t="s">
        <v>11615</v>
      </c>
    </row>
    <row r="21172" spans="1:1">
      <c r="A21172" s="74" t="s">
        <v>11616</v>
      </c>
    </row>
    <row r="21173" spans="1:1">
      <c r="A21173" s="149">
        <v>45491</v>
      </c>
    </row>
    <row r="21174" spans="1:1">
      <c r="A21174" s="149">
        <v>45491</v>
      </c>
    </row>
    <row r="21175" spans="1:1">
      <c r="A21175" s="74" t="s">
        <v>11617</v>
      </c>
    </row>
    <row r="21176" spans="1:1">
      <c r="A21176" s="74"/>
    </row>
    <row r="21177" spans="1:1">
      <c r="A21177" s="74" t="s">
        <v>2724</v>
      </c>
    </row>
    <row r="21178" spans="1:1">
      <c r="A21178" s="74" t="s">
        <v>11618</v>
      </c>
    </row>
    <row r="21179" spans="1:1">
      <c r="A21179" s="74" t="s">
        <v>11619</v>
      </c>
    </row>
    <row r="21180" spans="1:1">
      <c r="A21180" s="74" t="s">
        <v>11619</v>
      </c>
    </row>
    <row r="21181" spans="1:1">
      <c r="A21181" s="149">
        <v>45491</v>
      </c>
    </row>
    <row r="21182" spans="1:1">
      <c r="A21182" s="149">
        <v>45491</v>
      </c>
    </row>
    <row r="21183" spans="1:1">
      <c r="A21183" s="74" t="s">
        <v>10768</v>
      </c>
    </row>
    <row r="21184" spans="1:1">
      <c r="A21184" s="74"/>
    </row>
    <row r="21185" spans="1:1">
      <c r="A21185" s="74" t="s">
        <v>2724</v>
      </c>
    </row>
    <row r="21186" spans="1:1">
      <c r="A21186" s="74" t="s">
        <v>11620</v>
      </c>
    </row>
    <row r="21187" spans="1:1">
      <c r="A21187" s="74" t="s">
        <v>11621</v>
      </c>
    </row>
    <row r="21188" spans="1:1">
      <c r="A21188" s="74" t="s">
        <v>11621</v>
      </c>
    </row>
    <row r="21189" spans="1:1">
      <c r="A21189" s="149">
        <v>45491</v>
      </c>
    </row>
    <row r="21190" spans="1:1">
      <c r="A21190" s="149">
        <v>45491</v>
      </c>
    </row>
    <row r="21191" spans="1:1">
      <c r="A21191" s="74" t="s">
        <v>10768</v>
      </c>
    </row>
    <row r="21192" spans="1:1">
      <c r="A21192" s="74"/>
    </row>
    <row r="21193" spans="1:1">
      <c r="A21193" s="74" t="s">
        <v>2724</v>
      </c>
    </row>
    <row r="21194" spans="1:1">
      <c r="A21194" s="74" t="s">
        <v>11622</v>
      </c>
    </row>
    <row r="21195" spans="1:1">
      <c r="A21195" s="74" t="s">
        <v>11623</v>
      </c>
    </row>
    <row r="21196" spans="1:1">
      <c r="A21196" s="74" t="s">
        <v>11624</v>
      </c>
    </row>
    <row r="21197" spans="1:1">
      <c r="A21197" s="149">
        <v>45491</v>
      </c>
    </row>
    <row r="21198" spans="1:1">
      <c r="A21198" s="149">
        <v>45491</v>
      </c>
    </row>
    <row r="21199" spans="1:1">
      <c r="A21199" s="74" t="s">
        <v>11418</v>
      </c>
    </row>
    <row r="21200" spans="1:1">
      <c r="A21200" s="74"/>
    </row>
    <row r="21201" spans="1:1">
      <c r="A21201" s="74" t="s">
        <v>2724</v>
      </c>
    </row>
    <row r="21202" spans="1:1">
      <c r="A21202" s="74" t="s">
        <v>11625</v>
      </c>
    </row>
    <row r="21203" spans="1:1">
      <c r="A21203" s="74" t="s">
        <v>11626</v>
      </c>
    </row>
    <row r="21204" spans="1:1">
      <c r="A21204" s="74" t="s">
        <v>11627</v>
      </c>
    </row>
    <row r="21205" spans="1:1">
      <c r="A21205" s="149">
        <v>45491</v>
      </c>
    </row>
    <row r="21206" spans="1:1">
      <c r="A21206" s="149">
        <v>45491</v>
      </c>
    </row>
    <row r="21207" spans="1:1">
      <c r="A21207" s="74" t="s">
        <v>11628</v>
      </c>
    </row>
    <row r="21208" spans="1:1">
      <c r="A21208" s="74"/>
    </row>
    <row r="21209" spans="1:1">
      <c r="A21209" s="74" t="s">
        <v>2724</v>
      </c>
    </row>
    <row r="21210" spans="1:1">
      <c r="A21210" s="74" t="s">
        <v>11629</v>
      </c>
    </row>
    <row r="21211" spans="1:1">
      <c r="A21211" s="74" t="s">
        <v>11630</v>
      </c>
    </row>
    <row r="21212" spans="1:1">
      <c r="A21212" s="74" t="s">
        <v>11631</v>
      </c>
    </row>
    <row r="21213" spans="1:1">
      <c r="A21213" s="149">
        <v>45491</v>
      </c>
    </row>
    <row r="21214" spans="1:1">
      <c r="A21214" s="149">
        <v>45491</v>
      </c>
    </row>
    <row r="21215" spans="1:1">
      <c r="A21215" s="74" t="s">
        <v>11632</v>
      </c>
    </row>
    <row r="21216" spans="1:1">
      <c r="A21216" s="74"/>
    </row>
    <row r="21217" spans="1:1">
      <c r="A21217" s="74" t="s">
        <v>2724</v>
      </c>
    </row>
    <row r="21218" spans="1:1">
      <c r="A21218" s="74" t="s">
        <v>11633</v>
      </c>
    </row>
    <row r="21219" spans="1:1">
      <c r="A21219" s="74" t="s">
        <v>11634</v>
      </c>
    </row>
    <row r="21220" spans="1:1">
      <c r="A21220" s="74" t="s">
        <v>11635</v>
      </c>
    </row>
    <row r="21221" spans="1:1">
      <c r="A21221" s="149">
        <v>45491</v>
      </c>
    </row>
    <row r="21222" spans="1:1">
      <c r="A21222" s="149">
        <v>45491</v>
      </c>
    </row>
    <row r="21223" spans="1:1">
      <c r="A21223" s="74" t="s">
        <v>11636</v>
      </c>
    </row>
    <row r="21224" spans="1:1">
      <c r="A21224" s="74"/>
    </row>
    <row r="21225" spans="1:1">
      <c r="A21225" s="74" t="s">
        <v>2724</v>
      </c>
    </row>
    <row r="21226" spans="1:1">
      <c r="A21226" s="74" t="s">
        <v>11637</v>
      </c>
    </row>
    <row r="21227" spans="1:1">
      <c r="A21227" s="74" t="s">
        <v>11638</v>
      </c>
    </row>
    <row r="21228" spans="1:1">
      <c r="A21228" s="74" t="s">
        <v>11638</v>
      </c>
    </row>
    <row r="21229" spans="1:1">
      <c r="A21229" s="149">
        <v>45491</v>
      </c>
    </row>
    <row r="21230" spans="1:1">
      <c r="A21230" s="149">
        <v>45491</v>
      </c>
    </row>
    <row r="21231" spans="1:1">
      <c r="A21231" s="74" t="s">
        <v>11639</v>
      </c>
    </row>
    <row r="21232" spans="1:1">
      <c r="A21232" s="74"/>
    </row>
    <row r="21233" spans="1:1">
      <c r="A21233" s="74" t="s">
        <v>2724</v>
      </c>
    </row>
    <row r="21234" spans="1:1">
      <c r="A21234" s="74" t="s">
        <v>11640</v>
      </c>
    </row>
    <row r="21235" spans="1:1">
      <c r="A21235" s="74" t="s">
        <v>11641</v>
      </c>
    </row>
    <row r="21236" spans="1:1">
      <c r="A21236" s="74" t="s">
        <v>11642</v>
      </c>
    </row>
    <row r="21237" spans="1:1">
      <c r="A21237" s="149">
        <v>45490</v>
      </c>
    </row>
    <row r="21238" spans="1:1">
      <c r="A21238" s="149">
        <v>45490</v>
      </c>
    </row>
    <row r="21239" spans="1:1">
      <c r="A21239" s="74" t="s">
        <v>11643</v>
      </c>
    </row>
    <row r="21240" spans="1:1">
      <c r="A21240" s="74"/>
    </row>
    <row r="21241" spans="1:1">
      <c r="A21241" s="74" t="s">
        <v>2724</v>
      </c>
    </row>
    <row r="21242" spans="1:1">
      <c r="A21242" s="74" t="s">
        <v>11644</v>
      </c>
    </row>
    <row r="21243" spans="1:1">
      <c r="A21243" s="74" t="s">
        <v>11645</v>
      </c>
    </row>
    <row r="21244" spans="1:1">
      <c r="A21244" s="74" t="s">
        <v>11645</v>
      </c>
    </row>
    <row r="21245" spans="1:1">
      <c r="A21245" s="149">
        <v>45490</v>
      </c>
    </row>
    <row r="21246" spans="1:1">
      <c r="A21246" s="149">
        <v>45490</v>
      </c>
    </row>
    <row r="21247" spans="1:1">
      <c r="A21247" s="74" t="s">
        <v>11646</v>
      </c>
    </row>
    <row r="21248" spans="1:1">
      <c r="A21248" s="74"/>
    </row>
    <row r="21249" spans="1:1">
      <c r="A21249" s="74" t="s">
        <v>2724</v>
      </c>
    </row>
    <row r="21250" spans="1:1">
      <c r="A21250" s="74" t="s">
        <v>11647</v>
      </c>
    </row>
    <row r="21251" spans="1:1">
      <c r="A21251" s="74" t="s">
        <v>11648</v>
      </c>
    </row>
    <row r="21252" spans="1:1">
      <c r="A21252" s="74" t="s">
        <v>11649</v>
      </c>
    </row>
    <row r="21253" spans="1:1">
      <c r="A21253" s="149">
        <v>45490</v>
      </c>
    </row>
    <row r="21254" spans="1:1">
      <c r="A21254" s="149">
        <v>45490</v>
      </c>
    </row>
    <row r="21255" spans="1:1">
      <c r="A21255" s="74" t="s">
        <v>11650</v>
      </c>
    </row>
    <row r="21256" spans="1:1">
      <c r="A21256" s="74"/>
    </row>
    <row r="21257" spans="1:1">
      <c r="A21257" s="74" t="s">
        <v>2724</v>
      </c>
    </row>
    <row r="21258" spans="1:1">
      <c r="A21258" s="74" t="s">
        <v>11651</v>
      </c>
    </row>
    <row r="21259" spans="1:1">
      <c r="A21259" s="74" t="s">
        <v>11652</v>
      </c>
    </row>
    <row r="21260" spans="1:1">
      <c r="A21260" s="74" t="s">
        <v>11653</v>
      </c>
    </row>
    <row r="21261" spans="1:1">
      <c r="A21261" s="149">
        <v>45490</v>
      </c>
    </row>
    <row r="21262" spans="1:1">
      <c r="A21262" s="149">
        <v>45490</v>
      </c>
    </row>
    <row r="21263" spans="1:1">
      <c r="A21263" s="74" t="s">
        <v>11654</v>
      </c>
    </row>
    <row r="21264" spans="1:1">
      <c r="A21264" s="74"/>
    </row>
    <row r="21265" spans="1:1">
      <c r="A21265" s="74" t="s">
        <v>2724</v>
      </c>
    </row>
    <row r="21266" spans="1:1">
      <c r="A21266" s="74" t="s">
        <v>11655</v>
      </c>
    </row>
    <row r="21267" spans="1:1">
      <c r="A21267" s="74" t="s">
        <v>11656</v>
      </c>
    </row>
    <row r="21268" spans="1:1">
      <c r="A21268" s="74" t="s">
        <v>11656</v>
      </c>
    </row>
    <row r="21269" spans="1:1">
      <c r="A21269" s="149">
        <v>45490</v>
      </c>
    </row>
    <row r="21270" spans="1:1">
      <c r="A21270" s="149">
        <v>45490</v>
      </c>
    </row>
    <row r="21271" spans="1:1">
      <c r="A21271" s="74" t="s">
        <v>11180</v>
      </c>
    </row>
    <row r="21272" spans="1:1">
      <c r="A21272" s="74"/>
    </row>
    <row r="21273" spans="1:1">
      <c r="A21273" s="74" t="s">
        <v>2724</v>
      </c>
    </row>
    <row r="21274" spans="1:1">
      <c r="A21274" s="74" t="s">
        <v>11657</v>
      </c>
    </row>
    <row r="21275" spans="1:1">
      <c r="A21275" s="74" t="s">
        <v>11658</v>
      </c>
    </row>
    <row r="21276" spans="1:1">
      <c r="A21276" s="74" t="s">
        <v>11659</v>
      </c>
    </row>
    <row r="21277" spans="1:1">
      <c r="A21277" s="149">
        <v>45490</v>
      </c>
    </row>
    <row r="21278" spans="1:1">
      <c r="A21278" s="149">
        <v>45490</v>
      </c>
    </row>
    <row r="21279" spans="1:1">
      <c r="A21279" s="74" t="s">
        <v>11660</v>
      </c>
    </row>
    <row r="21280" spans="1:1">
      <c r="A21280" s="74"/>
    </row>
    <row r="21281" spans="1:1">
      <c r="A21281" s="74" t="s">
        <v>2724</v>
      </c>
    </row>
    <row r="21282" spans="1:1">
      <c r="A21282" s="74" t="s">
        <v>11661</v>
      </c>
    </row>
    <row r="21283" spans="1:1">
      <c r="A21283" s="74" t="s">
        <v>11662</v>
      </c>
    </row>
    <row r="21284" spans="1:1">
      <c r="A21284" s="74" t="s">
        <v>11663</v>
      </c>
    </row>
    <row r="21285" spans="1:1">
      <c r="A21285" s="149">
        <v>45490</v>
      </c>
    </row>
    <row r="21286" spans="1:1">
      <c r="A21286" s="149">
        <v>45490</v>
      </c>
    </row>
    <row r="21287" spans="1:1">
      <c r="A21287" s="74" t="s">
        <v>11664</v>
      </c>
    </row>
    <row r="21288" spans="1:1">
      <c r="A21288" s="74"/>
    </row>
    <row r="21289" spans="1:1">
      <c r="A21289" s="74" t="s">
        <v>2724</v>
      </c>
    </row>
    <row r="21290" spans="1:1">
      <c r="A21290" s="74" t="s">
        <v>11665</v>
      </c>
    </row>
    <row r="21291" spans="1:1">
      <c r="A21291" s="74" t="s">
        <v>11666</v>
      </c>
    </row>
    <row r="21292" spans="1:1">
      <c r="A21292" s="74" t="s">
        <v>11666</v>
      </c>
    </row>
    <row r="21293" spans="1:1">
      <c r="A21293" s="149">
        <v>45490</v>
      </c>
    </row>
    <row r="21294" spans="1:1">
      <c r="A21294" s="149">
        <v>45490</v>
      </c>
    </row>
    <row r="21295" spans="1:1">
      <c r="A21295" s="74" t="s">
        <v>11667</v>
      </c>
    </row>
    <row r="21296" spans="1:1">
      <c r="A21296" s="74"/>
    </row>
    <row r="21297" spans="1:1">
      <c r="A21297" s="74" t="s">
        <v>2724</v>
      </c>
    </row>
    <row r="21298" spans="1:1">
      <c r="A21298" s="74" t="s">
        <v>11668</v>
      </c>
    </row>
    <row r="21299" spans="1:1">
      <c r="A21299" s="74" t="s">
        <v>11669</v>
      </c>
    </row>
    <row r="21300" spans="1:1">
      <c r="A21300" s="74" t="s">
        <v>11670</v>
      </c>
    </row>
    <row r="21301" spans="1:1">
      <c r="A21301" s="149">
        <v>45490</v>
      </c>
    </row>
    <row r="21302" spans="1:1">
      <c r="A21302" s="149">
        <v>45490</v>
      </c>
    </row>
    <row r="21303" spans="1:1">
      <c r="A21303" s="74" t="s">
        <v>11671</v>
      </c>
    </row>
    <row r="21304" spans="1:1">
      <c r="A21304" s="74"/>
    </row>
    <row r="21305" spans="1:1">
      <c r="A21305" s="74" t="s">
        <v>2724</v>
      </c>
    </row>
    <row r="21306" spans="1:1">
      <c r="A21306" s="74" t="s">
        <v>11672</v>
      </c>
    </row>
    <row r="21307" spans="1:1">
      <c r="A21307" s="74" t="s">
        <v>11673</v>
      </c>
    </row>
    <row r="21308" spans="1:1">
      <c r="A21308" s="74" t="s">
        <v>11674</v>
      </c>
    </row>
    <row r="21309" spans="1:1">
      <c r="A21309" s="149">
        <v>45490</v>
      </c>
    </row>
    <row r="21310" spans="1:1">
      <c r="A21310" s="149">
        <v>45490</v>
      </c>
    </row>
    <row r="21311" spans="1:1">
      <c r="A21311" s="74" t="s">
        <v>11675</v>
      </c>
    </row>
    <row r="21312" spans="1:1">
      <c r="A21312" s="74"/>
    </row>
    <row r="21313" spans="1:1">
      <c r="A21313" s="74" t="s">
        <v>2724</v>
      </c>
    </row>
    <row r="21314" spans="1:1">
      <c r="A21314" s="74" t="s">
        <v>11676</v>
      </c>
    </row>
    <row r="21315" spans="1:1">
      <c r="A21315" s="74" t="s">
        <v>11677</v>
      </c>
    </row>
    <row r="21316" spans="1:1">
      <c r="A21316" s="74" t="s">
        <v>11677</v>
      </c>
    </row>
    <row r="21317" spans="1:1">
      <c r="A21317" s="149">
        <v>45490</v>
      </c>
    </row>
    <row r="21318" spans="1:1">
      <c r="A21318" s="149">
        <v>45490</v>
      </c>
    </row>
    <row r="21319" spans="1:1">
      <c r="A21319" s="74" t="s">
        <v>11678</v>
      </c>
    </row>
    <row r="21320" spans="1:1">
      <c r="A21320" s="74"/>
    </row>
    <row r="21321" spans="1:1">
      <c r="A21321" s="74" t="s">
        <v>2724</v>
      </c>
    </row>
    <row r="21322" spans="1:1">
      <c r="A21322" s="74" t="s">
        <v>11679</v>
      </c>
    </row>
    <row r="21323" spans="1:1">
      <c r="A21323" s="74" t="s">
        <v>11680</v>
      </c>
    </row>
    <row r="21324" spans="1:1">
      <c r="A21324" s="74" t="s">
        <v>11681</v>
      </c>
    </row>
    <row r="21325" spans="1:1">
      <c r="A21325" s="149">
        <v>45490</v>
      </c>
    </row>
    <row r="21326" spans="1:1">
      <c r="A21326" s="149">
        <v>45490</v>
      </c>
    </row>
    <row r="21327" spans="1:1">
      <c r="A21327" s="74" t="s">
        <v>11682</v>
      </c>
    </row>
    <row r="21328" spans="1:1">
      <c r="A21328" s="74"/>
    </row>
    <row r="21329" spans="1:1">
      <c r="A21329" s="74" t="s">
        <v>2724</v>
      </c>
    </row>
    <row r="21330" spans="1:1">
      <c r="A21330" s="74" t="s">
        <v>11683</v>
      </c>
    </row>
    <row r="21331" spans="1:1">
      <c r="A21331" s="74" t="s">
        <v>11684</v>
      </c>
    </row>
    <row r="21332" spans="1:1">
      <c r="A21332" s="74" t="s">
        <v>11685</v>
      </c>
    </row>
    <row r="21333" spans="1:1">
      <c r="A21333" s="149">
        <v>45490</v>
      </c>
    </row>
    <row r="21334" spans="1:1">
      <c r="A21334" s="149">
        <v>45490</v>
      </c>
    </row>
    <row r="21335" spans="1:1">
      <c r="A21335" s="74" t="s">
        <v>11686</v>
      </c>
    </row>
    <row r="21336" spans="1:1">
      <c r="A21336" s="74"/>
    </row>
    <row r="21337" spans="1:1">
      <c r="A21337" s="74" t="s">
        <v>2724</v>
      </c>
    </row>
    <row r="21338" spans="1:1">
      <c r="A21338" s="74" t="s">
        <v>11687</v>
      </c>
    </row>
    <row r="21339" spans="1:1">
      <c r="A21339" s="74" t="s">
        <v>11688</v>
      </c>
    </row>
    <row r="21340" spans="1:1">
      <c r="A21340" s="74" t="s">
        <v>11689</v>
      </c>
    </row>
    <row r="21341" spans="1:1">
      <c r="A21341" s="149">
        <v>45490</v>
      </c>
    </row>
    <row r="21342" spans="1:1">
      <c r="A21342" s="149">
        <v>45490</v>
      </c>
    </row>
    <row r="21343" spans="1:1">
      <c r="A21343" s="74" t="s">
        <v>11566</v>
      </c>
    </row>
    <row r="21344" spans="1:1">
      <c r="A21344" s="74"/>
    </row>
    <row r="21345" spans="1:1">
      <c r="A21345" s="74" t="s">
        <v>2724</v>
      </c>
    </row>
    <row r="21346" spans="1:1">
      <c r="A21346" s="74" t="s">
        <v>11690</v>
      </c>
    </row>
    <row r="21347" spans="1:1">
      <c r="A21347" s="74" t="s">
        <v>11691</v>
      </c>
    </row>
    <row r="21348" spans="1:1">
      <c r="A21348" s="74" t="s">
        <v>11692</v>
      </c>
    </row>
    <row r="21349" spans="1:1">
      <c r="A21349" s="149">
        <v>45490</v>
      </c>
    </row>
    <row r="21350" spans="1:1">
      <c r="A21350" s="149">
        <v>45490</v>
      </c>
    </row>
    <row r="21351" spans="1:1">
      <c r="A21351" s="74" t="s">
        <v>11693</v>
      </c>
    </row>
    <row r="21352" spans="1:1">
      <c r="A21352" s="74"/>
    </row>
    <row r="21353" spans="1:1">
      <c r="A21353" s="74" t="s">
        <v>2724</v>
      </c>
    </row>
    <row r="21354" spans="1:1">
      <c r="A21354" s="74" t="s">
        <v>11694</v>
      </c>
    </row>
    <row r="21355" spans="1:1">
      <c r="A21355" s="74" t="s">
        <v>11695</v>
      </c>
    </row>
    <row r="21356" spans="1:1">
      <c r="A21356" s="74" t="s">
        <v>11696</v>
      </c>
    </row>
    <row r="21357" spans="1:1">
      <c r="A21357" s="149">
        <v>45490</v>
      </c>
    </row>
    <row r="21358" spans="1:1">
      <c r="A21358" s="149">
        <v>45490</v>
      </c>
    </row>
    <row r="21359" spans="1:1">
      <c r="A21359" s="74" t="s">
        <v>11697</v>
      </c>
    </row>
    <row r="21360" spans="1:1">
      <c r="A21360" s="74"/>
    </row>
    <row r="21361" spans="1:1">
      <c r="A21361" s="74" t="s">
        <v>2724</v>
      </c>
    </row>
    <row r="21362" spans="1:1">
      <c r="A21362" s="74" t="s">
        <v>11698</v>
      </c>
    </row>
    <row r="21363" spans="1:1">
      <c r="A21363" s="74" t="s">
        <v>11699</v>
      </c>
    </row>
    <row r="21364" spans="1:1">
      <c r="A21364" s="74" t="s">
        <v>11699</v>
      </c>
    </row>
    <row r="21365" spans="1:1">
      <c r="A21365" s="149">
        <v>45490</v>
      </c>
    </row>
    <row r="21366" spans="1:1">
      <c r="A21366" s="149">
        <v>45490</v>
      </c>
    </row>
    <row r="21367" spans="1:1">
      <c r="A21367" s="74" t="s">
        <v>11700</v>
      </c>
    </row>
    <row r="21368" spans="1:1">
      <c r="A21368" s="74"/>
    </row>
    <row r="21369" spans="1:1">
      <c r="A21369" s="74" t="s">
        <v>2724</v>
      </c>
    </row>
    <row r="21370" spans="1:1">
      <c r="A21370" s="74" t="s">
        <v>11701</v>
      </c>
    </row>
    <row r="21371" spans="1:1">
      <c r="A21371" s="74" t="s">
        <v>11702</v>
      </c>
    </row>
    <row r="21372" spans="1:1">
      <c r="A21372" s="74" t="s">
        <v>11702</v>
      </c>
    </row>
    <row r="21373" spans="1:1">
      <c r="A21373" s="149">
        <v>45490</v>
      </c>
    </row>
    <row r="21374" spans="1:1">
      <c r="A21374" s="149">
        <v>45490</v>
      </c>
    </row>
    <row r="21375" spans="1:1">
      <c r="A21375" s="74" t="s">
        <v>11703</v>
      </c>
    </row>
    <row r="21376" spans="1:1">
      <c r="A21376" s="74"/>
    </row>
    <row r="21377" spans="1:1">
      <c r="A21377" s="74" t="s">
        <v>2724</v>
      </c>
    </row>
    <row r="21378" spans="1:1">
      <c r="A21378" s="74" t="s">
        <v>11704</v>
      </c>
    </row>
    <row r="21379" spans="1:1">
      <c r="A21379" s="74" t="s">
        <v>8000</v>
      </c>
    </row>
    <row r="21380" spans="1:1">
      <c r="A21380" s="74" t="s">
        <v>8000</v>
      </c>
    </row>
    <row r="21381" spans="1:1">
      <c r="A21381" s="149">
        <v>45490</v>
      </c>
    </row>
    <row r="21382" spans="1:1">
      <c r="A21382" s="149">
        <v>45490</v>
      </c>
    </row>
    <row r="21383" spans="1:1">
      <c r="A21383" s="74" t="s">
        <v>11401</v>
      </c>
    </row>
    <row r="21384" spans="1:1">
      <c r="A21384" s="74"/>
    </row>
    <row r="21385" spans="1:1">
      <c r="A21385" s="74" t="s">
        <v>2724</v>
      </c>
    </row>
    <row r="21386" spans="1:1">
      <c r="A21386" s="74" t="s">
        <v>8001</v>
      </c>
    </row>
    <row r="21387" spans="1:1">
      <c r="A21387" s="74" t="s">
        <v>11705</v>
      </c>
    </row>
    <row r="21388" spans="1:1">
      <c r="A21388" s="74" t="s">
        <v>11706</v>
      </c>
    </row>
    <row r="21389" spans="1:1">
      <c r="A21389" s="149">
        <v>45490</v>
      </c>
    </row>
    <row r="21390" spans="1:1">
      <c r="A21390" s="149">
        <v>45490</v>
      </c>
    </row>
    <row r="21391" spans="1:1">
      <c r="A21391" s="74" t="s">
        <v>11707</v>
      </c>
    </row>
    <row r="21392" spans="1:1">
      <c r="A21392" s="74"/>
    </row>
    <row r="21393" spans="1:1">
      <c r="A21393" s="74" t="s">
        <v>2724</v>
      </c>
    </row>
    <row r="21394" spans="1:1">
      <c r="A21394" s="74" t="s">
        <v>11708</v>
      </c>
    </row>
    <row r="21395" spans="1:1">
      <c r="A21395" s="74" t="s">
        <v>11709</v>
      </c>
    </row>
    <row r="21396" spans="1:1">
      <c r="A21396" s="74" t="s">
        <v>11710</v>
      </c>
    </row>
    <row r="21397" spans="1:1">
      <c r="A21397" s="149">
        <v>45490</v>
      </c>
    </row>
    <row r="21398" spans="1:1">
      <c r="A21398" s="149">
        <v>45490</v>
      </c>
    </row>
    <row r="21399" spans="1:1">
      <c r="A21399" s="74" t="s">
        <v>11711</v>
      </c>
    </row>
    <row r="21400" spans="1:1">
      <c r="A21400" s="74"/>
    </row>
    <row r="21401" spans="1:1">
      <c r="A21401" s="74" t="s">
        <v>2724</v>
      </c>
    </row>
    <row r="21402" spans="1:1">
      <c r="A21402" s="74" t="s">
        <v>11712</v>
      </c>
    </row>
    <row r="21403" spans="1:1">
      <c r="A21403" s="74" t="s">
        <v>11713</v>
      </c>
    </row>
    <row r="21404" spans="1:1">
      <c r="A21404" s="74" t="s">
        <v>11714</v>
      </c>
    </row>
    <row r="21405" spans="1:1">
      <c r="A21405" s="149">
        <v>45490</v>
      </c>
    </row>
    <row r="21406" spans="1:1">
      <c r="A21406" s="149">
        <v>45490</v>
      </c>
    </row>
    <row r="21407" spans="1:1">
      <c r="A21407" s="74" t="s">
        <v>11715</v>
      </c>
    </row>
    <row r="21408" spans="1:1">
      <c r="A21408" s="74"/>
    </row>
    <row r="21409" spans="1:1">
      <c r="A21409" s="74" t="s">
        <v>2724</v>
      </c>
    </row>
    <row r="21410" spans="1:1">
      <c r="A21410" s="74" t="s">
        <v>11716</v>
      </c>
    </row>
    <row r="21411" spans="1:1">
      <c r="A21411" s="74" t="s">
        <v>11717</v>
      </c>
    </row>
    <row r="21412" spans="1:1">
      <c r="A21412" s="74" t="s">
        <v>11718</v>
      </c>
    </row>
    <row r="21413" spans="1:1">
      <c r="A21413" s="149">
        <v>45490</v>
      </c>
    </row>
    <row r="21414" spans="1:1">
      <c r="A21414" s="149">
        <v>45490</v>
      </c>
    </row>
    <row r="21415" spans="1:1">
      <c r="A21415" s="74" t="s">
        <v>11226</v>
      </c>
    </row>
    <row r="21416" spans="1:1">
      <c r="A21416" s="74"/>
    </row>
    <row r="21417" spans="1:1">
      <c r="A21417" s="74" t="s">
        <v>2724</v>
      </c>
    </row>
    <row r="21418" spans="1:1">
      <c r="A21418" s="74" t="s">
        <v>11719</v>
      </c>
    </row>
    <row r="21419" spans="1:1">
      <c r="A21419" s="74" t="s">
        <v>11720</v>
      </c>
    </row>
    <row r="21420" spans="1:1">
      <c r="A21420" s="74" t="s">
        <v>11721</v>
      </c>
    </row>
    <row r="21421" spans="1:1">
      <c r="A21421" s="149">
        <v>45488</v>
      </c>
    </row>
    <row r="21422" spans="1:1">
      <c r="A21422" s="149">
        <v>45488</v>
      </c>
    </row>
    <row r="21423" spans="1:1">
      <c r="A21423" s="74" t="s">
        <v>11722</v>
      </c>
    </row>
    <row r="21424" spans="1:1">
      <c r="A21424" s="74"/>
    </row>
    <row r="21425" spans="1:1">
      <c r="A21425" s="74" t="s">
        <v>2724</v>
      </c>
    </row>
    <row r="21426" spans="1:1">
      <c r="A21426" s="74" t="s">
        <v>11723</v>
      </c>
    </row>
    <row r="21427" spans="1:1">
      <c r="A21427" s="74" t="s">
        <v>11724</v>
      </c>
    </row>
    <row r="21428" spans="1:1">
      <c r="A21428" s="74" t="s">
        <v>11725</v>
      </c>
    </row>
    <row r="21429" spans="1:1">
      <c r="A21429" s="149">
        <v>45488</v>
      </c>
    </row>
    <row r="21430" spans="1:1">
      <c r="A21430" s="149">
        <v>45488</v>
      </c>
    </row>
    <row r="21431" spans="1:1">
      <c r="A21431" s="74" t="s">
        <v>11726</v>
      </c>
    </row>
    <row r="21432" spans="1:1">
      <c r="A21432" s="74"/>
    </row>
    <row r="21433" spans="1:1">
      <c r="A21433" s="74" t="s">
        <v>2724</v>
      </c>
    </row>
    <row r="21434" spans="1:1">
      <c r="A21434" s="74" t="s">
        <v>11727</v>
      </c>
    </row>
    <row r="21435" spans="1:1">
      <c r="A21435" s="74" t="s">
        <v>11728</v>
      </c>
    </row>
    <row r="21436" spans="1:1">
      <c r="A21436" s="74" t="s">
        <v>11729</v>
      </c>
    </row>
    <row r="21437" spans="1:1">
      <c r="A21437" s="149">
        <v>45488</v>
      </c>
    </row>
    <row r="21438" spans="1:1">
      <c r="A21438" s="149">
        <v>45488</v>
      </c>
    </row>
    <row r="21439" spans="1:1">
      <c r="A21439" s="74" t="s">
        <v>11730</v>
      </c>
    </row>
    <row r="21440" spans="1:1">
      <c r="A21440" s="74"/>
    </row>
    <row r="21441" spans="1:1">
      <c r="A21441" s="74" t="s">
        <v>2724</v>
      </c>
    </row>
    <row r="21442" spans="1:1">
      <c r="A21442" s="74" t="s">
        <v>11731</v>
      </c>
    </row>
    <row r="21443" spans="1:1">
      <c r="A21443" s="74" t="s">
        <v>11732</v>
      </c>
    </row>
    <row r="21444" spans="1:1">
      <c r="A21444" s="74" t="s">
        <v>11732</v>
      </c>
    </row>
    <row r="21445" spans="1:1">
      <c r="A21445" s="149">
        <v>45488</v>
      </c>
    </row>
    <row r="21446" spans="1:1">
      <c r="A21446" s="149">
        <v>45488</v>
      </c>
    </row>
    <row r="21447" spans="1:1">
      <c r="A21447" s="74" t="s">
        <v>11214</v>
      </c>
    </row>
    <row r="21448" spans="1:1">
      <c r="A21448" s="74"/>
    </row>
    <row r="21449" spans="1:1">
      <c r="A21449" s="74" t="s">
        <v>2724</v>
      </c>
    </row>
    <row r="21450" spans="1:1">
      <c r="A21450" s="74" t="s">
        <v>11733</v>
      </c>
    </row>
    <row r="21451" spans="1:1">
      <c r="A21451" s="74" t="s">
        <v>11734</v>
      </c>
    </row>
    <row r="21452" spans="1:1">
      <c r="A21452" s="74" t="s">
        <v>11735</v>
      </c>
    </row>
    <row r="21453" spans="1:1">
      <c r="A21453" s="149">
        <v>45488</v>
      </c>
    </row>
    <row r="21454" spans="1:1">
      <c r="A21454" s="149">
        <v>45488</v>
      </c>
    </row>
    <row r="21455" spans="1:1">
      <c r="A21455" s="74" t="s">
        <v>11736</v>
      </c>
    </row>
    <row r="21456" spans="1:1">
      <c r="A21456" s="74"/>
    </row>
    <row r="21457" spans="1:1">
      <c r="A21457" s="74" t="s">
        <v>2724</v>
      </c>
    </row>
    <row r="21458" spans="1:1">
      <c r="A21458" s="74" t="s">
        <v>11737</v>
      </c>
    </row>
    <row r="21459" spans="1:1">
      <c r="A21459" s="74" t="s">
        <v>11738</v>
      </c>
    </row>
    <row r="21460" spans="1:1">
      <c r="A21460" s="74" t="s">
        <v>11739</v>
      </c>
    </row>
    <row r="21461" spans="1:1">
      <c r="A21461" s="149">
        <v>45488</v>
      </c>
    </row>
    <row r="21462" spans="1:1">
      <c r="A21462" s="149">
        <v>45488</v>
      </c>
    </row>
    <row r="21463" spans="1:1">
      <c r="A21463" s="74" t="s">
        <v>11740</v>
      </c>
    </row>
    <row r="21464" spans="1:1">
      <c r="A21464" s="74"/>
    </row>
    <row r="21465" spans="1:1">
      <c r="A21465" s="74" t="s">
        <v>2724</v>
      </c>
    </row>
    <row r="21466" spans="1:1">
      <c r="A21466" s="74" t="s">
        <v>11741</v>
      </c>
    </row>
    <row r="21467" spans="1:1">
      <c r="A21467" s="74" t="s">
        <v>11742</v>
      </c>
    </row>
    <row r="21468" spans="1:1">
      <c r="A21468" s="74" t="s">
        <v>11743</v>
      </c>
    </row>
    <row r="21469" spans="1:1">
      <c r="A21469" s="149">
        <v>45488</v>
      </c>
    </row>
    <row r="21470" spans="1:1">
      <c r="A21470" s="149">
        <v>45488</v>
      </c>
    </row>
    <row r="21471" spans="1:1">
      <c r="A21471" s="74" t="s">
        <v>11744</v>
      </c>
    </row>
    <row r="21472" spans="1:1">
      <c r="A21472" s="74"/>
    </row>
    <row r="21473" spans="1:1">
      <c r="A21473" s="74" t="s">
        <v>2724</v>
      </c>
    </row>
    <row r="21474" spans="1:1">
      <c r="A21474" s="74" t="s">
        <v>11745</v>
      </c>
    </row>
    <row r="21475" spans="1:1">
      <c r="A21475" s="74" t="s">
        <v>11746</v>
      </c>
    </row>
    <row r="21476" spans="1:1">
      <c r="A21476" s="74" t="s">
        <v>11747</v>
      </c>
    </row>
    <row r="21477" spans="1:1">
      <c r="A21477" s="149">
        <v>45488</v>
      </c>
    </row>
    <row r="21478" spans="1:1">
      <c r="A21478" s="149">
        <v>45488</v>
      </c>
    </row>
    <row r="21479" spans="1:1">
      <c r="A21479" s="74" t="s">
        <v>11748</v>
      </c>
    </row>
    <row r="21480" spans="1:1">
      <c r="A21480" s="74"/>
    </row>
    <row r="21481" spans="1:1">
      <c r="A21481" s="74" t="s">
        <v>2724</v>
      </c>
    </row>
    <row r="21482" spans="1:1">
      <c r="A21482" s="74" t="s">
        <v>11749</v>
      </c>
    </row>
    <row r="21483" spans="1:1">
      <c r="A21483" s="74" t="s">
        <v>11750</v>
      </c>
    </row>
    <row r="21484" spans="1:1">
      <c r="A21484" s="74" t="s">
        <v>11751</v>
      </c>
    </row>
    <row r="21485" spans="1:1">
      <c r="A21485" s="149">
        <v>45488</v>
      </c>
    </row>
    <row r="21486" spans="1:1">
      <c r="A21486" s="149">
        <v>45488</v>
      </c>
    </row>
    <row r="21487" spans="1:1">
      <c r="A21487" s="74" t="s">
        <v>11752</v>
      </c>
    </row>
    <row r="21488" spans="1:1">
      <c r="A21488" s="74"/>
    </row>
    <row r="21489" spans="1:1">
      <c r="A21489" s="74" t="s">
        <v>2724</v>
      </c>
    </row>
    <row r="21490" spans="1:1">
      <c r="A21490" s="74" t="s">
        <v>11753</v>
      </c>
    </row>
    <row r="21491" spans="1:1">
      <c r="A21491" s="74" t="s">
        <v>11754</v>
      </c>
    </row>
    <row r="21492" spans="1:1">
      <c r="A21492" s="74" t="s">
        <v>11755</v>
      </c>
    </row>
    <row r="21493" spans="1:1">
      <c r="A21493" s="149">
        <v>45488</v>
      </c>
    </row>
    <row r="21494" spans="1:1">
      <c r="A21494" s="149">
        <v>45488</v>
      </c>
    </row>
    <row r="21495" spans="1:1">
      <c r="A21495" s="74" t="s">
        <v>11756</v>
      </c>
    </row>
    <row r="21496" spans="1:1">
      <c r="A21496" s="74"/>
    </row>
    <row r="21497" spans="1:1">
      <c r="A21497" s="74" t="s">
        <v>2724</v>
      </c>
    </row>
    <row r="21498" spans="1:1">
      <c r="A21498" s="74" t="s">
        <v>11757</v>
      </c>
    </row>
    <row r="21499" spans="1:1">
      <c r="A21499" s="74" t="s">
        <v>11758</v>
      </c>
    </row>
    <row r="21500" spans="1:1">
      <c r="A21500" s="74" t="s">
        <v>11759</v>
      </c>
    </row>
    <row r="21501" spans="1:1">
      <c r="A21501" s="149">
        <v>45488</v>
      </c>
    </row>
    <row r="21502" spans="1:1">
      <c r="A21502" s="149">
        <v>45488</v>
      </c>
    </row>
    <row r="21503" spans="1:1">
      <c r="A21503" s="74" t="s">
        <v>10817</v>
      </c>
    </row>
    <row r="21504" spans="1:1">
      <c r="A21504" s="74"/>
    </row>
    <row r="21505" spans="1:1">
      <c r="A21505" s="74" t="s">
        <v>2724</v>
      </c>
    </row>
    <row r="21506" spans="1:1">
      <c r="A21506" s="74" t="s">
        <v>11760</v>
      </c>
    </row>
    <row r="21507" spans="1:1">
      <c r="A21507" s="74" t="s">
        <v>11761</v>
      </c>
    </row>
    <row r="21508" spans="1:1">
      <c r="A21508" s="74" t="s">
        <v>11762</v>
      </c>
    </row>
    <row r="21509" spans="1:1">
      <c r="A21509" s="149">
        <v>45488</v>
      </c>
    </row>
    <row r="21510" spans="1:1">
      <c r="A21510" s="149">
        <v>45488</v>
      </c>
    </row>
    <row r="21511" spans="1:1">
      <c r="A21511" s="74" t="s">
        <v>11763</v>
      </c>
    </row>
    <row r="21512" spans="1:1">
      <c r="A21512" s="74"/>
    </row>
    <row r="21513" spans="1:1">
      <c r="A21513" s="74" t="s">
        <v>2724</v>
      </c>
    </row>
    <row r="21514" spans="1:1">
      <c r="A21514" s="74" t="s">
        <v>11764</v>
      </c>
    </row>
    <row r="21515" spans="1:1">
      <c r="A21515" s="74" t="s">
        <v>11765</v>
      </c>
    </row>
    <row r="21516" spans="1:1">
      <c r="A21516" s="74" t="s">
        <v>11766</v>
      </c>
    </row>
    <row r="21517" spans="1:1">
      <c r="A21517" s="149">
        <v>45488</v>
      </c>
    </row>
    <row r="21518" spans="1:1">
      <c r="A21518" s="149">
        <v>45488</v>
      </c>
    </row>
    <row r="21519" spans="1:1">
      <c r="A21519" s="74" t="s">
        <v>11767</v>
      </c>
    </row>
    <row r="21520" spans="1:1">
      <c r="A21520" s="74"/>
    </row>
    <row r="21521" spans="1:1">
      <c r="A21521" s="74" t="s">
        <v>2724</v>
      </c>
    </row>
    <row r="21522" spans="1:1">
      <c r="A21522" s="74" t="s">
        <v>11768</v>
      </c>
    </row>
    <row r="21523" spans="1:1">
      <c r="A21523" s="74" t="s">
        <v>11769</v>
      </c>
    </row>
    <row r="21524" spans="1:1">
      <c r="A21524" s="74" t="s">
        <v>11770</v>
      </c>
    </row>
    <row r="21525" spans="1:1">
      <c r="A21525" s="149">
        <v>45488</v>
      </c>
    </row>
    <row r="21526" spans="1:1">
      <c r="A21526" s="149">
        <v>45488</v>
      </c>
    </row>
    <row r="21527" spans="1:1">
      <c r="A21527" s="74" t="s">
        <v>11771</v>
      </c>
    </row>
    <row r="21528" spans="1:1">
      <c r="A21528" s="74"/>
    </row>
    <row r="21529" spans="1:1">
      <c r="A21529" s="74" t="s">
        <v>2724</v>
      </c>
    </row>
    <row r="21530" spans="1:1">
      <c r="A21530" s="74" t="s">
        <v>11772</v>
      </c>
    </row>
    <row r="21531" spans="1:1">
      <c r="A21531" s="74" t="s">
        <v>11773</v>
      </c>
    </row>
    <row r="21532" spans="1:1">
      <c r="A21532" s="74" t="s">
        <v>11773</v>
      </c>
    </row>
    <row r="21533" spans="1:1">
      <c r="A21533" s="149">
        <v>45488</v>
      </c>
    </row>
    <row r="21534" spans="1:1">
      <c r="A21534" s="149">
        <v>45488</v>
      </c>
    </row>
    <row r="21535" spans="1:1">
      <c r="A21535" s="74" t="s">
        <v>11774</v>
      </c>
    </row>
    <row r="21536" spans="1:1">
      <c r="A21536" s="74"/>
    </row>
    <row r="21537" spans="1:1">
      <c r="A21537" s="74" t="s">
        <v>2724</v>
      </c>
    </row>
    <row r="21538" spans="1:1">
      <c r="A21538" s="74" t="s">
        <v>11775</v>
      </c>
    </row>
    <row r="21539" spans="1:1">
      <c r="A21539" s="74" t="s">
        <v>11776</v>
      </c>
    </row>
    <row r="21540" spans="1:1">
      <c r="A21540" s="74" t="s">
        <v>11776</v>
      </c>
    </row>
    <row r="21541" spans="1:1">
      <c r="A21541" s="149">
        <v>45488</v>
      </c>
    </row>
    <row r="21542" spans="1:1">
      <c r="A21542" s="149">
        <v>45488</v>
      </c>
    </row>
    <row r="21543" spans="1:1">
      <c r="A21543" s="74" t="s">
        <v>11777</v>
      </c>
    </row>
    <row r="21544" spans="1:1">
      <c r="A21544" s="74"/>
    </row>
    <row r="21545" spans="1:1">
      <c r="A21545" s="74" t="s">
        <v>2724</v>
      </c>
    </row>
    <row r="21546" spans="1:1">
      <c r="A21546" s="74" t="s">
        <v>11778</v>
      </c>
    </row>
    <row r="21547" spans="1:1">
      <c r="A21547" s="74" t="s">
        <v>11779</v>
      </c>
    </row>
    <row r="21548" spans="1:1">
      <c r="A21548" s="74" t="s">
        <v>11779</v>
      </c>
    </row>
    <row r="21549" spans="1:1">
      <c r="A21549" s="149">
        <v>45488</v>
      </c>
    </row>
    <row r="21550" spans="1:1">
      <c r="A21550" s="149">
        <v>45488</v>
      </c>
    </row>
    <row r="21551" spans="1:1">
      <c r="A21551" s="74" t="s">
        <v>11780</v>
      </c>
    </row>
    <row r="21552" spans="1:1">
      <c r="A21552" s="74"/>
    </row>
    <row r="21553" spans="1:1">
      <c r="A21553" s="74" t="s">
        <v>2724</v>
      </c>
    </row>
    <row r="21554" spans="1:1">
      <c r="A21554" s="74" t="s">
        <v>11781</v>
      </c>
    </row>
    <row r="21555" spans="1:1">
      <c r="A21555" s="74" t="s">
        <v>11782</v>
      </c>
    </row>
    <row r="21556" spans="1:1">
      <c r="A21556" s="74" t="s">
        <v>11783</v>
      </c>
    </row>
    <row r="21557" spans="1:1">
      <c r="A21557" s="149">
        <v>45488</v>
      </c>
    </row>
    <row r="21558" spans="1:1">
      <c r="A21558" s="149">
        <v>45488</v>
      </c>
    </row>
    <row r="21559" spans="1:1">
      <c r="A21559" s="74" t="s">
        <v>11784</v>
      </c>
    </row>
    <row r="21560" spans="1:1">
      <c r="A21560" s="74"/>
    </row>
    <row r="21561" spans="1:1">
      <c r="A21561" s="74" t="s">
        <v>2724</v>
      </c>
    </row>
    <row r="21562" spans="1:1">
      <c r="A21562" s="74" t="s">
        <v>11785</v>
      </c>
    </row>
    <row r="21563" spans="1:1">
      <c r="A21563" s="74" t="s">
        <v>11786</v>
      </c>
    </row>
    <row r="21564" spans="1:1">
      <c r="A21564" s="74" t="s">
        <v>11787</v>
      </c>
    </row>
    <row r="21565" spans="1:1">
      <c r="A21565" s="149">
        <v>45488</v>
      </c>
    </row>
    <row r="21566" spans="1:1">
      <c r="A21566" s="149">
        <v>45488</v>
      </c>
    </row>
    <row r="21567" spans="1:1">
      <c r="A21567" s="74" t="s">
        <v>11788</v>
      </c>
    </row>
    <row r="21568" spans="1:1">
      <c r="A21568" s="74"/>
    </row>
    <row r="21569" spans="1:1">
      <c r="A21569" s="74" t="s">
        <v>2724</v>
      </c>
    </row>
    <row r="21570" spans="1:1">
      <c r="A21570" s="74" t="s">
        <v>11789</v>
      </c>
    </row>
    <row r="21571" spans="1:1">
      <c r="A21571" s="74" t="s">
        <v>11790</v>
      </c>
    </row>
    <row r="21572" spans="1:1">
      <c r="A21572" s="74" t="s">
        <v>11791</v>
      </c>
    </row>
    <row r="21573" spans="1:1">
      <c r="A21573" s="149">
        <v>45488</v>
      </c>
    </row>
    <row r="21574" spans="1:1">
      <c r="A21574" s="149">
        <v>45488</v>
      </c>
    </row>
    <row r="21575" spans="1:1">
      <c r="A21575" s="74" t="s">
        <v>11792</v>
      </c>
    </row>
    <row r="21576" spans="1:1">
      <c r="A21576" s="74"/>
    </row>
    <row r="21577" spans="1:1">
      <c r="A21577" s="74" t="s">
        <v>2724</v>
      </c>
    </row>
    <row r="21578" spans="1:1">
      <c r="A21578" s="74" t="s">
        <v>11793</v>
      </c>
    </row>
    <row r="21579" spans="1:1">
      <c r="A21579" s="74" t="s">
        <v>5455</v>
      </c>
    </row>
    <row r="21580" spans="1:1">
      <c r="A21580" s="74" t="s">
        <v>5456</v>
      </c>
    </row>
    <row r="21581" spans="1:1">
      <c r="A21581" s="149">
        <v>45488</v>
      </c>
    </row>
    <row r="21582" spans="1:1">
      <c r="A21582" s="149">
        <v>45488</v>
      </c>
    </row>
    <row r="21583" spans="1:1">
      <c r="A21583" s="74" t="s">
        <v>11494</v>
      </c>
    </row>
    <row r="21584" spans="1:1">
      <c r="A21584" s="74"/>
    </row>
    <row r="21585" spans="1:1">
      <c r="A21585" s="74" t="s">
        <v>2724</v>
      </c>
    </row>
    <row r="21586" spans="1:1">
      <c r="A21586" s="74" t="s">
        <v>5458</v>
      </c>
    </row>
    <row r="21587" spans="1:1">
      <c r="A21587" s="74" t="s">
        <v>11794</v>
      </c>
    </row>
    <row r="21588" spans="1:1">
      <c r="A21588" s="74" t="s">
        <v>11795</v>
      </c>
    </row>
    <row r="21589" spans="1:1">
      <c r="A21589" s="149">
        <v>45488</v>
      </c>
    </row>
    <row r="21590" spans="1:1">
      <c r="A21590" s="149">
        <v>45488</v>
      </c>
    </row>
    <row r="21591" spans="1:1">
      <c r="A21591" s="74" t="s">
        <v>11796</v>
      </c>
    </row>
    <row r="21592" spans="1:1">
      <c r="A21592" s="74"/>
    </row>
    <row r="21593" spans="1:1">
      <c r="A21593" s="74" t="s">
        <v>2724</v>
      </c>
    </row>
    <row r="21594" spans="1:1">
      <c r="A21594" s="74" t="s">
        <v>11797</v>
      </c>
    </row>
    <row r="21595" spans="1:1">
      <c r="A21595" s="74" t="s">
        <v>11798</v>
      </c>
    </row>
    <row r="21596" spans="1:1">
      <c r="A21596" s="74" t="s">
        <v>11799</v>
      </c>
    </row>
    <row r="21597" spans="1:1">
      <c r="A21597" s="149">
        <v>45488</v>
      </c>
    </row>
    <row r="21598" spans="1:1">
      <c r="A21598" s="149">
        <v>45488</v>
      </c>
    </row>
    <row r="21599" spans="1:1">
      <c r="A21599" s="74" t="s">
        <v>11800</v>
      </c>
    </row>
    <row r="21600" spans="1:1">
      <c r="A21600" s="74"/>
    </row>
    <row r="21601" spans="1:1">
      <c r="A21601" s="74" t="s">
        <v>2724</v>
      </c>
    </row>
    <row r="21602" spans="1:1">
      <c r="A21602" s="74" t="s">
        <v>11801</v>
      </c>
    </row>
    <row r="21603" spans="1:1">
      <c r="A21603" s="74" t="s">
        <v>11802</v>
      </c>
    </row>
    <row r="21604" spans="1:1">
      <c r="A21604" s="74" t="s">
        <v>11803</v>
      </c>
    </row>
    <row r="21605" spans="1:1">
      <c r="A21605" s="149">
        <v>45488</v>
      </c>
    </row>
    <row r="21606" spans="1:1">
      <c r="A21606" s="149">
        <v>45488</v>
      </c>
    </row>
    <row r="21607" spans="1:1">
      <c r="A21607" s="74" t="s">
        <v>11804</v>
      </c>
    </row>
    <row r="21608" spans="1:1">
      <c r="A21608" s="74"/>
    </row>
    <row r="21609" spans="1:1">
      <c r="A21609" s="74" t="s">
        <v>2724</v>
      </c>
    </row>
    <row r="21610" spans="1:1">
      <c r="A21610" s="74" t="s">
        <v>11805</v>
      </c>
    </row>
    <row r="21611" spans="1:1">
      <c r="A21611" s="74" t="s">
        <v>11806</v>
      </c>
    </row>
    <row r="21612" spans="1:1">
      <c r="A21612" s="74" t="s">
        <v>11807</v>
      </c>
    </row>
    <row r="21613" spans="1:1">
      <c r="A21613" s="149">
        <v>45488</v>
      </c>
    </row>
    <row r="21614" spans="1:1">
      <c r="A21614" s="149">
        <v>45488</v>
      </c>
    </row>
    <row r="21615" spans="1:1">
      <c r="A21615" s="74" t="s">
        <v>11808</v>
      </c>
    </row>
    <row r="21616" spans="1:1">
      <c r="A21616" s="74"/>
    </row>
    <row r="21617" spans="1:1">
      <c r="A21617" s="74" t="s">
        <v>2724</v>
      </c>
    </row>
    <row r="21618" spans="1:1">
      <c r="A21618" s="74" t="s">
        <v>11809</v>
      </c>
    </row>
    <row r="21619" spans="1:1">
      <c r="A21619" s="74" t="s">
        <v>11810</v>
      </c>
    </row>
    <row r="21620" spans="1:1">
      <c r="A21620" s="74" t="s">
        <v>11810</v>
      </c>
    </row>
    <row r="21621" spans="1:1">
      <c r="A21621" s="149">
        <v>45488</v>
      </c>
    </row>
    <row r="21622" spans="1:1">
      <c r="A21622" s="149">
        <v>45488</v>
      </c>
    </row>
    <row r="21623" spans="1:1">
      <c r="A21623" s="74" t="s">
        <v>11811</v>
      </c>
    </row>
    <row r="21624" spans="1:1">
      <c r="A21624" s="74"/>
    </row>
    <row r="21625" spans="1:1">
      <c r="A21625" s="74" t="s">
        <v>2724</v>
      </c>
    </row>
    <row r="21626" spans="1:1">
      <c r="A21626" s="74" t="s">
        <v>11812</v>
      </c>
    </row>
    <row r="21627" spans="1:1">
      <c r="A21627" s="74" t="s">
        <v>11813</v>
      </c>
    </row>
    <row r="21628" spans="1:1">
      <c r="A21628" s="74" t="s">
        <v>11813</v>
      </c>
    </row>
    <row r="21629" spans="1:1">
      <c r="A21629" s="149">
        <v>45488</v>
      </c>
    </row>
    <row r="21630" spans="1:1">
      <c r="A21630" s="149">
        <v>45488</v>
      </c>
    </row>
    <row r="21631" spans="1:1">
      <c r="A21631" s="74" t="s">
        <v>11814</v>
      </c>
    </row>
    <row r="21632" spans="1:1">
      <c r="A21632" s="74"/>
    </row>
    <row r="21633" spans="1:1">
      <c r="A21633" s="74" t="s">
        <v>2724</v>
      </c>
    </row>
    <row r="21634" spans="1:1">
      <c r="A21634" s="74" t="s">
        <v>11815</v>
      </c>
    </row>
    <row r="21635" spans="1:1">
      <c r="A21635" s="74" t="s">
        <v>11816</v>
      </c>
    </row>
    <row r="21636" spans="1:1">
      <c r="A21636" s="74" t="s">
        <v>11817</v>
      </c>
    </row>
    <row r="21637" spans="1:1">
      <c r="A21637" s="149">
        <v>45488</v>
      </c>
    </row>
    <row r="21638" spans="1:1">
      <c r="A21638" s="149">
        <v>45488</v>
      </c>
    </row>
    <row r="21639" spans="1:1">
      <c r="A21639" s="74" t="s">
        <v>11818</v>
      </c>
    </row>
    <row r="21640" spans="1:1">
      <c r="A21640" s="74"/>
    </row>
    <row r="21641" spans="1:1">
      <c r="A21641" s="74" t="s">
        <v>2724</v>
      </c>
    </row>
    <row r="21642" spans="1:1">
      <c r="A21642" s="74" t="s">
        <v>11819</v>
      </c>
    </row>
    <row r="21643" spans="1:1">
      <c r="A21643" s="74" t="s">
        <v>11820</v>
      </c>
    </row>
    <row r="21644" spans="1:1">
      <c r="A21644" s="74" t="s">
        <v>11821</v>
      </c>
    </row>
    <row r="21645" spans="1:1">
      <c r="A21645" s="149">
        <v>45488</v>
      </c>
    </row>
    <row r="21646" spans="1:1">
      <c r="A21646" s="149">
        <v>45488</v>
      </c>
    </row>
    <row r="21647" spans="1:1">
      <c r="A21647" s="74" t="s">
        <v>11822</v>
      </c>
    </row>
    <row r="21648" spans="1:1">
      <c r="A21648" s="74"/>
    </row>
    <row r="21649" spans="1:1">
      <c r="A21649" s="74" t="s">
        <v>2724</v>
      </c>
    </row>
    <row r="21650" spans="1:1">
      <c r="A21650" s="74" t="s">
        <v>11823</v>
      </c>
    </row>
    <row r="21651" spans="1:1">
      <c r="A21651" s="74" t="s">
        <v>11824</v>
      </c>
    </row>
    <row r="21652" spans="1:1">
      <c r="A21652" s="74" t="s">
        <v>11825</v>
      </c>
    </row>
    <row r="21653" spans="1:1">
      <c r="A21653" s="149">
        <v>45488</v>
      </c>
    </row>
    <row r="21654" spans="1:1">
      <c r="A21654" s="149">
        <v>45488</v>
      </c>
    </row>
    <row r="21655" spans="1:1">
      <c r="A21655" s="74" t="s">
        <v>11826</v>
      </c>
    </row>
    <row r="21656" spans="1:1">
      <c r="A21656" s="74"/>
    </row>
    <row r="21657" spans="1:1">
      <c r="A21657" s="74" t="s">
        <v>2724</v>
      </c>
    </row>
    <row r="21658" spans="1:1">
      <c r="A21658" s="74" t="s">
        <v>11827</v>
      </c>
    </row>
    <row r="21659" spans="1:1">
      <c r="A21659" s="74" t="s">
        <v>11828</v>
      </c>
    </row>
    <row r="21660" spans="1:1">
      <c r="A21660" s="74" t="s">
        <v>11829</v>
      </c>
    </row>
    <row r="21661" spans="1:1">
      <c r="A21661" s="149">
        <v>45488</v>
      </c>
    </row>
    <row r="21662" spans="1:1">
      <c r="A21662" s="149">
        <v>45488</v>
      </c>
    </row>
    <row r="21663" spans="1:1">
      <c r="A21663" s="74" t="s">
        <v>11830</v>
      </c>
    </row>
    <row r="21664" spans="1:1">
      <c r="A21664" s="74"/>
    </row>
    <row r="21665" spans="1:1">
      <c r="A21665" s="74" t="s">
        <v>2724</v>
      </c>
    </row>
    <row r="21666" spans="1:1">
      <c r="A21666" s="74" t="s">
        <v>11831</v>
      </c>
    </row>
    <row r="21667" spans="1:1">
      <c r="A21667" s="74" t="s">
        <v>11832</v>
      </c>
    </row>
    <row r="21668" spans="1:1">
      <c r="A21668" s="74" t="s">
        <v>11833</v>
      </c>
    </row>
    <row r="21669" spans="1:1">
      <c r="A21669" s="149">
        <v>45488</v>
      </c>
    </row>
    <row r="21670" spans="1:1">
      <c r="A21670" s="149">
        <v>45488</v>
      </c>
    </row>
    <row r="21671" spans="1:1">
      <c r="A21671" s="74" t="s">
        <v>11338</v>
      </c>
    </row>
    <row r="21672" spans="1:1">
      <c r="A21672" s="74"/>
    </row>
    <row r="21673" spans="1:1">
      <c r="A21673" s="74" t="s">
        <v>2724</v>
      </c>
    </row>
    <row r="21674" spans="1:1">
      <c r="A21674" s="74" t="s">
        <v>11834</v>
      </c>
    </row>
    <row r="21675" spans="1:1">
      <c r="A21675" s="74" t="s">
        <v>11835</v>
      </c>
    </row>
    <row r="21676" spans="1:1">
      <c r="A21676" s="74" t="s">
        <v>11836</v>
      </c>
    </row>
    <row r="21677" spans="1:1">
      <c r="A21677" s="149">
        <v>45488</v>
      </c>
    </row>
    <row r="21678" spans="1:1">
      <c r="A21678" s="149">
        <v>45488</v>
      </c>
    </row>
    <row r="21679" spans="1:1">
      <c r="A21679" s="74" t="s">
        <v>11837</v>
      </c>
    </row>
    <row r="21680" spans="1:1">
      <c r="A21680" s="74"/>
    </row>
    <row r="21681" spans="1:1">
      <c r="A21681" s="74" t="s">
        <v>2724</v>
      </c>
    </row>
    <row r="21682" spans="1:1">
      <c r="A21682" s="74" t="s">
        <v>11838</v>
      </c>
    </row>
    <row r="21683" spans="1:1">
      <c r="A21683" s="74" t="s">
        <v>11839</v>
      </c>
    </row>
    <row r="21684" spans="1:1">
      <c r="A21684" s="74" t="s">
        <v>11840</v>
      </c>
    </row>
    <row r="21685" spans="1:1">
      <c r="A21685" s="149">
        <v>45488</v>
      </c>
    </row>
    <row r="21686" spans="1:1">
      <c r="A21686" s="149">
        <v>45488</v>
      </c>
    </row>
    <row r="21687" spans="1:1">
      <c r="A21687" s="74" t="s">
        <v>11841</v>
      </c>
    </row>
    <row r="21688" spans="1:1">
      <c r="A21688" s="74"/>
    </row>
    <row r="21689" spans="1:1">
      <c r="A21689" s="74" t="s">
        <v>2724</v>
      </c>
    </row>
    <row r="21690" spans="1:1">
      <c r="A21690" s="74" t="s">
        <v>11842</v>
      </c>
    </row>
    <row r="21691" spans="1:1">
      <c r="A21691" s="74" t="s">
        <v>11843</v>
      </c>
    </row>
    <row r="21692" spans="1:1">
      <c r="A21692" s="74" t="s">
        <v>11844</v>
      </c>
    </row>
    <row r="21693" spans="1:1">
      <c r="A21693" s="149">
        <v>45484</v>
      </c>
    </row>
    <row r="21694" spans="1:1">
      <c r="A21694" s="149">
        <v>45484</v>
      </c>
    </row>
    <row r="21695" spans="1:1">
      <c r="A21695" s="74" t="s">
        <v>11845</v>
      </c>
    </row>
    <row r="21696" spans="1:1">
      <c r="A21696" s="74"/>
    </row>
    <row r="21697" spans="1:1">
      <c r="A21697" s="74" t="s">
        <v>2724</v>
      </c>
    </row>
    <row r="21698" spans="1:1">
      <c r="A21698" s="74" t="s">
        <v>11846</v>
      </c>
    </row>
    <row r="21699" spans="1:1">
      <c r="A21699" s="74" t="s">
        <v>11847</v>
      </c>
    </row>
    <row r="21700" spans="1:1">
      <c r="A21700" s="74" t="s">
        <v>11847</v>
      </c>
    </row>
    <row r="21701" spans="1:1">
      <c r="A21701" s="149">
        <v>45484</v>
      </c>
    </row>
    <row r="21702" spans="1:1">
      <c r="A21702" s="149">
        <v>45484</v>
      </c>
    </row>
    <row r="21703" spans="1:1">
      <c r="A21703" s="74" t="s">
        <v>11566</v>
      </c>
    </row>
    <row r="21704" spans="1:1">
      <c r="A21704" s="74"/>
    </row>
    <row r="21705" spans="1:1">
      <c r="A21705" s="74" t="s">
        <v>2724</v>
      </c>
    </row>
    <row r="21706" spans="1:1">
      <c r="A21706" s="74" t="s">
        <v>11848</v>
      </c>
    </row>
    <row r="21707" spans="1:1">
      <c r="A21707" s="74" t="s">
        <v>11849</v>
      </c>
    </row>
    <row r="21708" spans="1:1">
      <c r="A21708" s="74" t="s">
        <v>11850</v>
      </c>
    </row>
    <row r="21709" spans="1:1">
      <c r="A21709" s="149">
        <v>45484</v>
      </c>
    </row>
    <row r="21710" spans="1:1">
      <c r="A21710" s="149">
        <v>45484</v>
      </c>
    </row>
    <row r="21711" spans="1:1">
      <c r="A21711" s="74" t="s">
        <v>11851</v>
      </c>
    </row>
    <row r="21712" spans="1:1">
      <c r="A21712" s="74"/>
    </row>
    <row r="21713" spans="1:1">
      <c r="A21713" s="74" t="s">
        <v>2724</v>
      </c>
    </row>
    <row r="21714" spans="1:1">
      <c r="A21714" s="74" t="s">
        <v>11852</v>
      </c>
    </row>
    <row r="21715" spans="1:1">
      <c r="A21715" s="74" t="s">
        <v>11853</v>
      </c>
    </row>
    <row r="21716" spans="1:1">
      <c r="A21716" s="74" t="s">
        <v>11854</v>
      </c>
    </row>
    <row r="21717" spans="1:1">
      <c r="A21717" s="149">
        <v>45484</v>
      </c>
    </row>
    <row r="21718" spans="1:1">
      <c r="A21718" s="149">
        <v>45484</v>
      </c>
    </row>
    <row r="21719" spans="1:1">
      <c r="A21719" s="74" t="s">
        <v>11855</v>
      </c>
    </row>
    <row r="21720" spans="1:1">
      <c r="A21720" s="74"/>
    </row>
    <row r="21721" spans="1:1">
      <c r="A21721" s="74" t="s">
        <v>2724</v>
      </c>
    </row>
    <row r="21722" spans="1:1">
      <c r="A21722" s="74" t="s">
        <v>11856</v>
      </c>
    </row>
    <row r="21723" spans="1:1">
      <c r="A21723" s="74" t="s">
        <v>11857</v>
      </c>
    </row>
    <row r="21724" spans="1:1">
      <c r="A21724" s="74" t="s">
        <v>11857</v>
      </c>
    </row>
    <row r="21725" spans="1:1">
      <c r="A21725" s="149">
        <v>45484</v>
      </c>
    </row>
    <row r="21726" spans="1:1">
      <c r="A21726" s="149">
        <v>45484</v>
      </c>
    </row>
    <row r="21727" spans="1:1">
      <c r="A21727" s="74" t="s">
        <v>11858</v>
      </c>
    </row>
    <row r="21728" spans="1:1">
      <c r="A21728" s="74"/>
    </row>
    <row r="21729" spans="1:1">
      <c r="A21729" s="74" t="s">
        <v>2724</v>
      </c>
    </row>
    <row r="21730" spans="1:1">
      <c r="A21730" s="74" t="s">
        <v>11859</v>
      </c>
    </row>
    <row r="21731" spans="1:1">
      <c r="A21731" s="74" t="s">
        <v>11860</v>
      </c>
    </row>
    <row r="21732" spans="1:1">
      <c r="A21732" s="74" t="s">
        <v>11861</v>
      </c>
    </row>
    <row r="21733" spans="1:1">
      <c r="A21733" s="149">
        <v>45484</v>
      </c>
    </row>
    <row r="21734" spans="1:1">
      <c r="A21734" s="149">
        <v>45484</v>
      </c>
    </row>
    <row r="21735" spans="1:1">
      <c r="A21735" s="74" t="s">
        <v>11862</v>
      </c>
    </row>
    <row r="21736" spans="1:1">
      <c r="A21736" s="74"/>
    </row>
    <row r="21737" spans="1:1">
      <c r="A21737" s="74" t="s">
        <v>2724</v>
      </c>
    </row>
    <row r="21738" spans="1:1">
      <c r="A21738" s="74" t="s">
        <v>11863</v>
      </c>
    </row>
    <row r="21739" spans="1:1">
      <c r="A21739" s="74" t="s">
        <v>11864</v>
      </c>
    </row>
    <row r="21740" spans="1:1">
      <c r="A21740" s="74" t="s">
        <v>11865</v>
      </c>
    </row>
    <row r="21741" spans="1:1">
      <c r="A21741" s="149">
        <v>45484</v>
      </c>
    </row>
    <row r="21742" spans="1:1">
      <c r="A21742" s="149">
        <v>45484</v>
      </c>
    </row>
    <row r="21743" spans="1:1">
      <c r="A21743" s="74" t="s">
        <v>11866</v>
      </c>
    </row>
    <row r="21744" spans="1:1">
      <c r="A21744" s="74"/>
    </row>
    <row r="21745" spans="1:1">
      <c r="A21745" s="74" t="s">
        <v>2724</v>
      </c>
    </row>
    <row r="21746" spans="1:1">
      <c r="A21746" s="74" t="s">
        <v>11867</v>
      </c>
    </row>
    <row r="21747" spans="1:1">
      <c r="A21747" s="74" t="s">
        <v>11868</v>
      </c>
    </row>
    <row r="21748" spans="1:1">
      <c r="A21748" s="74" t="s">
        <v>11869</v>
      </c>
    </row>
    <row r="21749" spans="1:1">
      <c r="A21749" s="149">
        <v>45484</v>
      </c>
    </row>
    <row r="21750" spans="1:1">
      <c r="A21750" s="149">
        <v>45484</v>
      </c>
    </row>
    <row r="21751" spans="1:1">
      <c r="A21751" s="74" t="s">
        <v>11870</v>
      </c>
    </row>
    <row r="21752" spans="1:1">
      <c r="A21752" s="74"/>
    </row>
    <row r="21753" spans="1:1">
      <c r="A21753" s="74" t="s">
        <v>2724</v>
      </c>
    </row>
    <row r="21754" spans="1:1">
      <c r="A21754" s="74" t="s">
        <v>11871</v>
      </c>
    </row>
    <row r="21755" spans="1:1">
      <c r="A21755" s="74" t="s">
        <v>11872</v>
      </c>
    </row>
    <row r="21756" spans="1:1">
      <c r="A21756" s="74" t="s">
        <v>11873</v>
      </c>
    </row>
    <row r="21757" spans="1:1">
      <c r="A21757" s="149">
        <v>45483</v>
      </c>
    </row>
    <row r="21758" spans="1:1">
      <c r="A21758" s="149">
        <v>45483</v>
      </c>
    </row>
    <row r="21759" spans="1:1">
      <c r="A21759" s="74" t="s">
        <v>11874</v>
      </c>
    </row>
    <row r="21760" spans="1:1">
      <c r="A21760" s="74"/>
    </row>
    <row r="21761" spans="1:1">
      <c r="A21761" s="74" t="s">
        <v>2724</v>
      </c>
    </row>
    <row r="21762" spans="1:1">
      <c r="A21762" s="74" t="s">
        <v>11875</v>
      </c>
    </row>
    <row r="21763" spans="1:1">
      <c r="A21763" s="74" t="s">
        <v>11876</v>
      </c>
    </row>
    <row r="21764" spans="1:1">
      <c r="A21764" s="74" t="s">
        <v>11877</v>
      </c>
    </row>
    <row r="21765" spans="1:1">
      <c r="A21765" s="149">
        <v>45483</v>
      </c>
    </row>
    <row r="21766" spans="1:1">
      <c r="A21766" s="149">
        <v>45483</v>
      </c>
    </row>
    <row r="21767" spans="1:1">
      <c r="A21767" s="74" t="s">
        <v>11878</v>
      </c>
    </row>
    <row r="21768" spans="1:1">
      <c r="A21768" s="74"/>
    </row>
    <row r="21769" spans="1:1">
      <c r="A21769" s="74" t="s">
        <v>2724</v>
      </c>
    </row>
    <row r="21770" spans="1:1">
      <c r="A21770" s="74" t="s">
        <v>11879</v>
      </c>
    </row>
    <row r="21771" spans="1:1">
      <c r="A21771" s="74" t="s">
        <v>11880</v>
      </c>
    </row>
    <row r="21772" spans="1:1">
      <c r="A21772" s="74" t="s">
        <v>11880</v>
      </c>
    </row>
    <row r="21773" spans="1:1">
      <c r="A21773" s="149">
        <v>45483</v>
      </c>
    </row>
    <row r="21774" spans="1:1">
      <c r="A21774" s="149">
        <v>45483</v>
      </c>
    </row>
    <row r="21775" spans="1:1">
      <c r="A21775" s="74" t="s">
        <v>10708</v>
      </c>
    </row>
    <row r="21776" spans="1:1">
      <c r="A21776" s="74"/>
    </row>
    <row r="21777" spans="1:1">
      <c r="A21777" s="74" t="s">
        <v>2724</v>
      </c>
    </row>
    <row r="21778" spans="1:1">
      <c r="A21778" s="74" t="s">
        <v>11881</v>
      </c>
    </row>
    <row r="21779" spans="1:1">
      <c r="A21779" s="74" t="s">
        <v>11882</v>
      </c>
    </row>
    <row r="21780" spans="1:1">
      <c r="A21780" s="74" t="s">
        <v>11883</v>
      </c>
    </row>
    <row r="21781" spans="1:1">
      <c r="A21781" s="149">
        <v>45483</v>
      </c>
    </row>
    <row r="21782" spans="1:1">
      <c r="A21782" s="149">
        <v>45483</v>
      </c>
    </row>
    <row r="21783" spans="1:1">
      <c r="A21783" s="74" t="s">
        <v>11884</v>
      </c>
    </row>
    <row r="21784" spans="1:1">
      <c r="A21784" s="74"/>
    </row>
    <row r="21785" spans="1:1">
      <c r="A21785" s="74" t="s">
        <v>2724</v>
      </c>
    </row>
    <row r="21786" spans="1:1">
      <c r="A21786" s="74" t="s">
        <v>11885</v>
      </c>
    </row>
    <row r="21787" spans="1:1">
      <c r="A21787" s="74" t="s">
        <v>11886</v>
      </c>
    </row>
    <row r="21788" spans="1:1">
      <c r="A21788" s="74" t="s">
        <v>11887</v>
      </c>
    </row>
    <row r="21789" spans="1:1">
      <c r="A21789" s="149">
        <v>45483</v>
      </c>
    </row>
    <row r="21790" spans="1:1">
      <c r="A21790" s="149">
        <v>45483</v>
      </c>
    </row>
    <row r="21791" spans="1:1">
      <c r="A21791" s="74" t="s">
        <v>11888</v>
      </c>
    </row>
    <row r="21792" spans="1:1">
      <c r="A21792" s="74"/>
    </row>
    <row r="21793" spans="1:1">
      <c r="A21793" s="74" t="s">
        <v>2724</v>
      </c>
    </row>
    <row r="21794" spans="1:1">
      <c r="A21794" s="74" t="s">
        <v>11889</v>
      </c>
    </row>
    <row r="21795" spans="1:1">
      <c r="A21795" s="74" t="s">
        <v>11890</v>
      </c>
    </row>
    <row r="21796" spans="1:1">
      <c r="A21796" s="74" t="s">
        <v>11891</v>
      </c>
    </row>
    <row r="21797" spans="1:1">
      <c r="A21797" s="149">
        <v>45483</v>
      </c>
    </row>
    <row r="21798" spans="1:1">
      <c r="A21798" s="149">
        <v>45483</v>
      </c>
    </row>
    <row r="21799" spans="1:1">
      <c r="A21799" s="74" t="s">
        <v>11892</v>
      </c>
    </row>
    <row r="21800" spans="1:1">
      <c r="A21800" s="74"/>
    </row>
    <row r="21801" spans="1:1">
      <c r="A21801" s="74" t="s">
        <v>2724</v>
      </c>
    </row>
    <row r="21802" spans="1:1">
      <c r="A21802" s="74" t="s">
        <v>11893</v>
      </c>
    </row>
    <row r="21803" spans="1:1">
      <c r="A21803" s="74" t="s">
        <v>11894</v>
      </c>
    </row>
    <row r="21804" spans="1:1">
      <c r="A21804" s="74" t="s">
        <v>11895</v>
      </c>
    </row>
    <row r="21805" spans="1:1">
      <c r="A21805" s="149">
        <v>45483</v>
      </c>
    </row>
    <row r="21806" spans="1:1">
      <c r="A21806" s="149">
        <v>45483</v>
      </c>
    </row>
    <row r="21807" spans="1:1">
      <c r="A21807" s="74" t="s">
        <v>11896</v>
      </c>
    </row>
    <row r="21808" spans="1:1">
      <c r="A21808" s="74"/>
    </row>
    <row r="21809" spans="1:1">
      <c r="A21809" s="74" t="s">
        <v>2724</v>
      </c>
    </row>
    <row r="21810" spans="1:1">
      <c r="A21810" s="74" t="s">
        <v>11897</v>
      </c>
    </row>
    <row r="21811" spans="1:1">
      <c r="A21811" s="74" t="s">
        <v>11898</v>
      </c>
    </row>
    <row r="21812" spans="1:1">
      <c r="A21812" s="74" t="s">
        <v>11899</v>
      </c>
    </row>
    <row r="21813" spans="1:1">
      <c r="A21813" s="149">
        <v>45483</v>
      </c>
    </row>
    <row r="21814" spans="1:1">
      <c r="A21814" s="149">
        <v>45483</v>
      </c>
    </row>
    <row r="21815" spans="1:1">
      <c r="A21815" s="74" t="s">
        <v>11398</v>
      </c>
    </row>
    <row r="21816" spans="1:1">
      <c r="A21816" s="74"/>
    </row>
    <row r="21817" spans="1:1">
      <c r="A21817" s="74" t="s">
        <v>2724</v>
      </c>
    </row>
    <row r="21818" spans="1:1">
      <c r="A21818" s="74" t="s">
        <v>11900</v>
      </c>
    </row>
    <row r="21819" spans="1:1">
      <c r="A21819" s="74" t="s">
        <v>11901</v>
      </c>
    </row>
    <row r="21820" spans="1:1">
      <c r="A21820" s="74" t="s">
        <v>11902</v>
      </c>
    </row>
    <row r="21821" spans="1:1">
      <c r="A21821" s="149">
        <v>45483</v>
      </c>
    </row>
    <row r="21822" spans="1:1">
      <c r="A21822" s="149">
        <v>45483</v>
      </c>
    </row>
    <row r="21823" spans="1:1">
      <c r="A21823" s="74" t="s">
        <v>11903</v>
      </c>
    </row>
    <row r="21824" spans="1:1">
      <c r="A21824" s="74"/>
    </row>
    <row r="21825" spans="1:1">
      <c r="A21825" s="74" t="s">
        <v>2724</v>
      </c>
    </row>
    <row r="21826" spans="1:1">
      <c r="A21826" s="74" t="s">
        <v>11904</v>
      </c>
    </row>
    <row r="21827" spans="1:1">
      <c r="A21827" s="74" t="s">
        <v>11905</v>
      </c>
    </row>
    <row r="21828" spans="1:1">
      <c r="A21828" s="74" t="s">
        <v>11905</v>
      </c>
    </row>
    <row r="21829" spans="1:1">
      <c r="A21829" s="149">
        <v>45482</v>
      </c>
    </row>
    <row r="21830" spans="1:1">
      <c r="A21830" s="149">
        <v>45482</v>
      </c>
    </row>
    <row r="21831" spans="1:1">
      <c r="A21831" s="74" t="s">
        <v>11906</v>
      </c>
    </row>
    <row r="21832" spans="1:1">
      <c r="A21832" s="74"/>
    </row>
    <row r="21833" spans="1:1">
      <c r="A21833" s="74" t="s">
        <v>2724</v>
      </c>
    </row>
    <row r="21834" spans="1:1">
      <c r="A21834" s="74" t="s">
        <v>11907</v>
      </c>
    </row>
    <row r="21835" spans="1:1">
      <c r="A21835" s="74" t="s">
        <v>11908</v>
      </c>
    </row>
    <row r="21836" spans="1:1">
      <c r="A21836" s="74" t="s">
        <v>11909</v>
      </c>
    </row>
    <row r="21837" spans="1:1">
      <c r="A21837" s="149">
        <v>45482</v>
      </c>
    </row>
    <row r="21838" spans="1:1">
      <c r="A21838" s="149">
        <v>45482</v>
      </c>
    </row>
    <row r="21839" spans="1:1">
      <c r="A21839" s="74" t="s">
        <v>11566</v>
      </c>
    </row>
    <row r="21840" spans="1:1">
      <c r="A21840" s="74"/>
    </row>
    <row r="21841" spans="1:1">
      <c r="A21841" s="74" t="s">
        <v>2724</v>
      </c>
    </row>
    <row r="21842" spans="1:1">
      <c r="A21842" s="74" t="s">
        <v>11910</v>
      </c>
    </row>
    <row r="21843" spans="1:1">
      <c r="A21843" s="74" t="s">
        <v>11911</v>
      </c>
    </row>
    <row r="21844" spans="1:1">
      <c r="A21844" s="74" t="s">
        <v>11912</v>
      </c>
    </row>
    <row r="21845" spans="1:1">
      <c r="A21845" s="149">
        <v>45482</v>
      </c>
    </row>
    <row r="21846" spans="1:1">
      <c r="A21846" s="149">
        <v>45482</v>
      </c>
    </row>
    <row r="21847" spans="1:1">
      <c r="A21847" s="74" t="s">
        <v>11913</v>
      </c>
    </row>
    <row r="21848" spans="1:1">
      <c r="A21848" s="74"/>
    </row>
    <row r="21849" spans="1:1">
      <c r="A21849" s="74" t="s">
        <v>2724</v>
      </c>
    </row>
    <row r="21850" spans="1:1">
      <c r="A21850" s="74" t="s">
        <v>11914</v>
      </c>
    </row>
    <row r="21851" spans="1:1">
      <c r="A21851" s="74" t="s">
        <v>11915</v>
      </c>
    </row>
    <row r="21852" spans="1:1">
      <c r="A21852" s="74" t="s">
        <v>11916</v>
      </c>
    </row>
    <row r="21853" spans="1:1">
      <c r="A21853" s="149">
        <v>45482</v>
      </c>
    </row>
    <row r="21854" spans="1:1">
      <c r="A21854" s="149">
        <v>45482</v>
      </c>
    </row>
    <row r="21855" spans="1:1">
      <c r="A21855" s="74" t="s">
        <v>11148</v>
      </c>
    </row>
    <row r="21856" spans="1:1">
      <c r="A21856" s="74"/>
    </row>
    <row r="21857" spans="1:1">
      <c r="A21857" s="74" t="s">
        <v>2724</v>
      </c>
    </row>
    <row r="21858" spans="1:1">
      <c r="A21858" s="74" t="s">
        <v>11917</v>
      </c>
    </row>
    <row r="21859" spans="1:1">
      <c r="A21859" s="74" t="s">
        <v>11918</v>
      </c>
    </row>
    <row r="21860" spans="1:1">
      <c r="A21860" s="74" t="s">
        <v>11919</v>
      </c>
    </row>
    <row r="21861" spans="1:1">
      <c r="A21861" s="149">
        <v>45482</v>
      </c>
    </row>
    <row r="21862" spans="1:1">
      <c r="A21862" s="149">
        <v>45482</v>
      </c>
    </row>
    <row r="21863" spans="1:1">
      <c r="A21863" s="74" t="s">
        <v>11398</v>
      </c>
    </row>
    <row r="21864" spans="1:1">
      <c r="A21864" s="74"/>
    </row>
    <row r="21865" spans="1:1">
      <c r="A21865" s="74" t="s">
        <v>2724</v>
      </c>
    </row>
    <row r="21866" spans="1:1">
      <c r="A21866" s="74" t="s">
        <v>11920</v>
      </c>
    </row>
    <row r="21867" spans="1:1">
      <c r="A21867" s="74" t="s">
        <v>7532</v>
      </c>
    </row>
    <row r="21868" spans="1:1">
      <c r="A21868" s="74" t="s">
        <v>7532</v>
      </c>
    </row>
    <row r="21869" spans="1:1">
      <c r="A21869" s="149">
        <v>45482</v>
      </c>
    </row>
    <row r="21870" spans="1:1">
      <c r="A21870" s="149">
        <v>45482</v>
      </c>
    </row>
    <row r="21871" spans="1:1">
      <c r="A21871" s="74" t="s">
        <v>11921</v>
      </c>
    </row>
    <row r="21872" spans="1:1">
      <c r="A21872" s="74"/>
    </row>
    <row r="21873" spans="1:1">
      <c r="A21873" s="74" t="s">
        <v>2724</v>
      </c>
    </row>
    <row r="21874" spans="1:1">
      <c r="A21874" s="74" t="s">
        <v>7534</v>
      </c>
    </row>
    <row r="21875" spans="1:1">
      <c r="A21875" s="74" t="s">
        <v>11922</v>
      </c>
    </row>
    <row r="21876" spans="1:1">
      <c r="A21876" s="74" t="s">
        <v>11923</v>
      </c>
    </row>
    <row r="21877" spans="1:1">
      <c r="A21877" s="149">
        <v>45482</v>
      </c>
    </row>
    <row r="21878" spans="1:1">
      <c r="A21878" s="149">
        <v>45482</v>
      </c>
    </row>
    <row r="21879" spans="1:1">
      <c r="A21879" s="74" t="s">
        <v>11924</v>
      </c>
    </row>
    <row r="21880" spans="1:1">
      <c r="A21880" s="74"/>
    </row>
    <row r="21881" spans="1:1">
      <c r="A21881" s="74" t="s">
        <v>2724</v>
      </c>
    </row>
    <row r="21882" spans="1:1">
      <c r="A21882" s="74" t="s">
        <v>11925</v>
      </c>
    </row>
    <row r="21883" spans="1:1">
      <c r="A21883" s="74" t="s">
        <v>11926</v>
      </c>
    </row>
    <row r="21884" spans="1:1">
      <c r="A21884" s="74" t="s">
        <v>11926</v>
      </c>
    </row>
    <row r="21885" spans="1:1">
      <c r="A21885" s="149">
        <v>45482</v>
      </c>
    </row>
    <row r="21886" spans="1:1">
      <c r="A21886" s="149">
        <v>45482</v>
      </c>
    </row>
    <row r="21887" spans="1:1">
      <c r="A21887" s="74" t="s">
        <v>11927</v>
      </c>
    </row>
    <row r="21888" spans="1:1">
      <c r="A21888" s="74"/>
    </row>
    <row r="21889" spans="1:1">
      <c r="A21889" s="74" t="s">
        <v>2724</v>
      </c>
    </row>
    <row r="21890" spans="1:1">
      <c r="A21890" s="74" t="s">
        <v>11928</v>
      </c>
    </row>
    <row r="21891" spans="1:1">
      <c r="A21891" s="74" t="s">
        <v>11929</v>
      </c>
    </row>
    <row r="21892" spans="1:1">
      <c r="A21892" s="74" t="s">
        <v>11930</v>
      </c>
    </row>
    <row r="21893" spans="1:1">
      <c r="A21893" s="149">
        <v>45482</v>
      </c>
    </row>
    <row r="21894" spans="1:1">
      <c r="A21894" s="149">
        <v>45482</v>
      </c>
    </row>
    <row r="21895" spans="1:1">
      <c r="A21895" s="74" t="s">
        <v>11931</v>
      </c>
    </row>
    <row r="21896" spans="1:1">
      <c r="A21896" s="74"/>
    </row>
    <row r="21897" spans="1:1">
      <c r="A21897" s="74" t="s">
        <v>2724</v>
      </c>
    </row>
    <row r="21898" spans="1:1">
      <c r="A21898" s="74" t="s">
        <v>11932</v>
      </c>
    </row>
    <row r="21899" spans="1:1">
      <c r="A21899" s="74" t="s">
        <v>11933</v>
      </c>
    </row>
    <row r="21900" spans="1:1">
      <c r="A21900" s="74" t="s">
        <v>11934</v>
      </c>
    </row>
    <row r="21901" spans="1:1">
      <c r="A21901" s="149">
        <v>45482</v>
      </c>
    </row>
    <row r="21902" spans="1:1">
      <c r="A21902" s="149">
        <v>45482</v>
      </c>
    </row>
    <row r="21903" spans="1:1">
      <c r="A21903" s="74" t="s">
        <v>11935</v>
      </c>
    </row>
    <row r="21904" spans="1:1">
      <c r="A21904" s="74"/>
    </row>
    <row r="21905" spans="1:1">
      <c r="A21905" s="74" t="s">
        <v>2724</v>
      </c>
    </row>
    <row r="21906" spans="1:1">
      <c r="A21906" s="74" t="s">
        <v>11936</v>
      </c>
    </row>
    <row r="21907" spans="1:1">
      <c r="A21907" s="74" t="s">
        <v>11937</v>
      </c>
    </row>
    <row r="21908" spans="1:1">
      <c r="A21908" s="74" t="s">
        <v>11937</v>
      </c>
    </row>
    <row r="21909" spans="1:1">
      <c r="A21909" s="149">
        <v>45482</v>
      </c>
    </row>
    <row r="21910" spans="1:1">
      <c r="A21910" s="149">
        <v>45482</v>
      </c>
    </row>
    <row r="21911" spans="1:1">
      <c r="A21911" s="74" t="s">
        <v>11938</v>
      </c>
    </row>
    <row r="21912" spans="1:1">
      <c r="A21912" s="74"/>
    </row>
    <row r="21913" spans="1:1">
      <c r="A21913" s="74" t="s">
        <v>2724</v>
      </c>
    </row>
    <row r="21914" spans="1:1">
      <c r="A21914" s="74" t="s">
        <v>11939</v>
      </c>
    </row>
    <row r="21915" spans="1:1">
      <c r="A21915" s="74" t="s">
        <v>11940</v>
      </c>
    </row>
    <row r="21916" spans="1:1">
      <c r="A21916" s="74" t="s">
        <v>11941</v>
      </c>
    </row>
    <row r="21917" spans="1:1">
      <c r="A21917" s="149">
        <v>45482</v>
      </c>
    </row>
    <row r="21918" spans="1:1">
      <c r="A21918" s="149">
        <v>45482</v>
      </c>
    </row>
    <row r="21919" spans="1:1">
      <c r="A21919" s="74" t="s">
        <v>11942</v>
      </c>
    </row>
    <row r="21920" spans="1:1">
      <c r="A21920" s="74"/>
    </row>
    <row r="21921" spans="1:1">
      <c r="A21921" s="74" t="s">
        <v>2724</v>
      </c>
    </row>
    <row r="21922" spans="1:1">
      <c r="A21922" s="74" t="s">
        <v>11943</v>
      </c>
    </row>
    <row r="21923" spans="1:1">
      <c r="A21923" s="74" t="s">
        <v>11944</v>
      </c>
    </row>
    <row r="21924" spans="1:1">
      <c r="A21924" s="74" t="s">
        <v>11945</v>
      </c>
    </row>
    <row r="21925" spans="1:1">
      <c r="A21925" s="149">
        <v>45482</v>
      </c>
    </row>
    <row r="21926" spans="1:1">
      <c r="A21926" s="149">
        <v>45482</v>
      </c>
    </row>
    <row r="21927" spans="1:1">
      <c r="A21927" s="74" t="s">
        <v>11946</v>
      </c>
    </row>
    <row r="21928" spans="1:1">
      <c r="A21928" s="74"/>
    </row>
    <row r="21929" spans="1:1">
      <c r="A21929" s="74" t="s">
        <v>2724</v>
      </c>
    </row>
    <row r="21930" spans="1:1">
      <c r="A21930" s="74" t="s">
        <v>11947</v>
      </c>
    </row>
    <row r="21931" spans="1:1">
      <c r="A21931" s="74" t="s">
        <v>11948</v>
      </c>
    </row>
    <row r="21932" spans="1:1">
      <c r="A21932" s="74" t="s">
        <v>11949</v>
      </c>
    </row>
    <row r="21933" spans="1:1">
      <c r="A21933" s="149">
        <v>45482</v>
      </c>
    </row>
    <row r="21934" spans="1:1">
      <c r="A21934" s="149">
        <v>45482</v>
      </c>
    </row>
    <row r="21935" spans="1:1">
      <c r="A21935" s="74" t="s">
        <v>11711</v>
      </c>
    </row>
    <row r="21936" spans="1:1">
      <c r="A21936" s="74"/>
    </row>
    <row r="21937" spans="1:1">
      <c r="A21937" s="74" t="s">
        <v>2724</v>
      </c>
    </row>
    <row r="21938" spans="1:1">
      <c r="A21938" s="74" t="s">
        <v>11950</v>
      </c>
    </row>
    <row r="21939" spans="1:1">
      <c r="A21939" s="74" t="s">
        <v>11951</v>
      </c>
    </row>
    <row r="21940" spans="1:1">
      <c r="A21940" s="74" t="s">
        <v>11951</v>
      </c>
    </row>
    <row r="21941" spans="1:1">
      <c r="A21941" s="149">
        <v>45482</v>
      </c>
    </row>
    <row r="21942" spans="1:1">
      <c r="A21942" s="149">
        <v>45482</v>
      </c>
    </row>
    <row r="21943" spans="1:1">
      <c r="A21943" s="74" t="s">
        <v>11952</v>
      </c>
    </row>
    <row r="21944" spans="1:1">
      <c r="A21944" s="74"/>
    </row>
    <row r="21945" spans="1:1">
      <c r="A21945" s="74" t="s">
        <v>2724</v>
      </c>
    </row>
    <row r="21946" spans="1:1">
      <c r="A21946" s="74" t="s">
        <v>11953</v>
      </c>
    </row>
    <row r="21947" spans="1:1">
      <c r="A21947" s="74" t="s">
        <v>11954</v>
      </c>
    </row>
    <row r="21948" spans="1:1">
      <c r="A21948" s="74" t="s">
        <v>11955</v>
      </c>
    </row>
    <row r="21949" spans="1:1">
      <c r="A21949" s="149">
        <v>45482</v>
      </c>
    </row>
    <row r="21950" spans="1:1">
      <c r="A21950" s="149">
        <v>45482</v>
      </c>
    </row>
    <row r="21951" spans="1:1">
      <c r="A21951" s="74" t="s">
        <v>11956</v>
      </c>
    </row>
    <row r="21952" spans="1:1">
      <c r="A21952" s="74"/>
    </row>
    <row r="21953" spans="1:1">
      <c r="A21953" s="74" t="s">
        <v>2724</v>
      </c>
    </row>
    <row r="21954" spans="1:1">
      <c r="A21954" s="74" t="s">
        <v>11957</v>
      </c>
    </row>
    <row r="21955" spans="1:1">
      <c r="A21955" s="74" t="s">
        <v>11958</v>
      </c>
    </row>
    <row r="21956" spans="1:1">
      <c r="A21956" s="74" t="s">
        <v>11958</v>
      </c>
    </row>
    <row r="21957" spans="1:1">
      <c r="A21957" s="149">
        <v>45482</v>
      </c>
    </row>
    <row r="21958" spans="1:1">
      <c r="A21958" s="149">
        <v>45482</v>
      </c>
    </row>
    <row r="21959" spans="1:1">
      <c r="A21959" s="74" t="s">
        <v>11884</v>
      </c>
    </row>
    <row r="21960" spans="1:1">
      <c r="A21960" s="74"/>
    </row>
    <row r="21961" spans="1:1">
      <c r="A21961" s="74" t="s">
        <v>2724</v>
      </c>
    </row>
    <row r="21962" spans="1:1">
      <c r="A21962" s="74" t="s">
        <v>11959</v>
      </c>
    </row>
    <row r="21963" spans="1:1">
      <c r="A21963" s="74" t="s">
        <v>11960</v>
      </c>
    </row>
    <row r="21964" spans="1:1">
      <c r="A21964" s="74" t="s">
        <v>11961</v>
      </c>
    </row>
    <row r="21965" spans="1:1">
      <c r="A21965" s="149">
        <v>45482</v>
      </c>
    </row>
    <row r="21966" spans="1:1">
      <c r="A21966" s="149">
        <v>45482</v>
      </c>
    </row>
    <row r="21967" spans="1:1">
      <c r="A21967" s="74" t="s">
        <v>11962</v>
      </c>
    </row>
    <row r="21968" spans="1:1">
      <c r="A21968" s="74"/>
    </row>
    <row r="21969" spans="1:1">
      <c r="A21969" s="74" t="s">
        <v>2724</v>
      </c>
    </row>
    <row r="21970" spans="1:1">
      <c r="A21970" s="74" t="s">
        <v>11963</v>
      </c>
    </row>
    <row r="21971" spans="1:1">
      <c r="A21971" s="74" t="s">
        <v>11964</v>
      </c>
    </row>
    <row r="21972" spans="1:1">
      <c r="A21972" s="74" t="s">
        <v>11965</v>
      </c>
    </row>
    <row r="21973" spans="1:1">
      <c r="A21973" s="149">
        <v>45482</v>
      </c>
    </row>
    <row r="21974" spans="1:1">
      <c r="A21974" s="149">
        <v>45482</v>
      </c>
    </row>
    <row r="21975" spans="1:1">
      <c r="A21975" s="74" t="s">
        <v>11966</v>
      </c>
    </row>
    <row r="21976" spans="1:1">
      <c r="A21976" s="74"/>
    </row>
    <row r="21977" spans="1:1">
      <c r="A21977" s="74" t="s">
        <v>2724</v>
      </c>
    </row>
    <row r="21978" spans="1:1">
      <c r="A21978" s="74" t="s">
        <v>11967</v>
      </c>
    </row>
    <row r="21979" spans="1:1">
      <c r="A21979" s="74" t="s">
        <v>11968</v>
      </c>
    </row>
    <row r="21980" spans="1:1">
      <c r="A21980" s="74" t="s">
        <v>11969</v>
      </c>
    </row>
    <row r="21981" spans="1:1">
      <c r="A21981" s="149">
        <v>45482</v>
      </c>
    </row>
    <row r="21982" spans="1:1">
      <c r="A21982" s="149">
        <v>45482</v>
      </c>
    </row>
    <row r="21983" spans="1:1">
      <c r="A21983" s="74" t="s">
        <v>11970</v>
      </c>
    </row>
    <row r="21984" spans="1:1">
      <c r="A21984" s="74"/>
    </row>
    <row r="21985" spans="1:1">
      <c r="A21985" s="74" t="s">
        <v>2724</v>
      </c>
    </row>
    <row r="21986" spans="1:1">
      <c r="A21986" s="74" t="s">
        <v>11971</v>
      </c>
    </row>
    <row r="21987" spans="1:1">
      <c r="A21987" s="74" t="s">
        <v>11972</v>
      </c>
    </row>
    <row r="21988" spans="1:1">
      <c r="A21988" s="74" t="s">
        <v>11973</v>
      </c>
    </row>
    <row r="21989" spans="1:1">
      <c r="A21989" s="149">
        <v>45482</v>
      </c>
    </row>
    <row r="21990" spans="1:1">
      <c r="A21990" s="149">
        <v>45482</v>
      </c>
    </row>
    <row r="21991" spans="1:1">
      <c r="A21991" s="74" t="s">
        <v>11974</v>
      </c>
    </row>
    <row r="21992" spans="1:1">
      <c r="A21992" s="74"/>
    </row>
    <row r="21993" spans="1:1">
      <c r="A21993" s="74" t="s">
        <v>2724</v>
      </c>
    </row>
    <row r="21994" spans="1:1">
      <c r="A21994" s="74" t="s">
        <v>11975</v>
      </c>
    </row>
    <row r="21995" spans="1:1">
      <c r="A21995" s="74" t="s">
        <v>11976</v>
      </c>
    </row>
    <row r="21996" spans="1:1">
      <c r="A21996" s="74" t="s">
        <v>11977</v>
      </c>
    </row>
    <row r="21997" spans="1:1">
      <c r="A21997" s="149">
        <v>45482</v>
      </c>
    </row>
    <row r="21998" spans="1:1">
      <c r="A21998" s="149">
        <v>45482</v>
      </c>
    </row>
    <row r="21999" spans="1:1">
      <c r="A21999" s="74" t="s">
        <v>11978</v>
      </c>
    </row>
    <row r="22000" spans="1:1">
      <c r="A22000" s="74"/>
    </row>
    <row r="22001" spans="1:1">
      <c r="A22001" s="74" t="s">
        <v>2724</v>
      </c>
    </row>
    <row r="22002" spans="1:1">
      <c r="A22002" s="74" t="s">
        <v>11979</v>
      </c>
    </row>
    <row r="22003" spans="1:1">
      <c r="A22003" s="74" t="s">
        <v>11980</v>
      </c>
    </row>
    <row r="22004" spans="1:1">
      <c r="A22004" s="74" t="s">
        <v>11981</v>
      </c>
    </row>
    <row r="22005" spans="1:1">
      <c r="A22005" s="149">
        <v>45482</v>
      </c>
    </row>
    <row r="22006" spans="1:1">
      <c r="A22006" s="149">
        <v>45482</v>
      </c>
    </row>
    <row r="22007" spans="1:1">
      <c r="A22007" s="74" t="s">
        <v>11982</v>
      </c>
    </row>
    <row r="22008" spans="1:1">
      <c r="A22008" s="74"/>
    </row>
    <row r="22009" spans="1:1">
      <c r="A22009" s="74" t="s">
        <v>2724</v>
      </c>
    </row>
    <row r="22010" spans="1:1">
      <c r="A22010" s="74" t="s">
        <v>11983</v>
      </c>
    </row>
    <row r="22011" spans="1:1">
      <c r="A22011" s="74" t="s">
        <v>11984</v>
      </c>
    </row>
    <row r="22012" spans="1:1">
      <c r="A22012" s="74" t="s">
        <v>11985</v>
      </c>
    </row>
    <row r="22013" spans="1:1">
      <c r="A22013" s="149">
        <v>45482</v>
      </c>
    </row>
    <row r="22014" spans="1:1">
      <c r="A22014" s="149">
        <v>45482</v>
      </c>
    </row>
    <row r="22015" spans="1:1">
      <c r="A22015" s="74" t="s">
        <v>11986</v>
      </c>
    </row>
    <row r="22016" spans="1:1">
      <c r="A22016" s="74"/>
    </row>
    <row r="22017" spans="1:1">
      <c r="A22017" s="74" t="s">
        <v>2724</v>
      </c>
    </row>
    <row r="22018" spans="1:1">
      <c r="A22018" s="74" t="s">
        <v>11987</v>
      </c>
    </row>
    <row r="22019" spans="1:1">
      <c r="A22019" s="74" t="s">
        <v>11988</v>
      </c>
    </row>
    <row r="22020" spans="1:1">
      <c r="A22020" s="74" t="s">
        <v>11989</v>
      </c>
    </row>
    <row r="22021" spans="1:1">
      <c r="A22021" s="149">
        <v>45482</v>
      </c>
    </row>
    <row r="22022" spans="1:1">
      <c r="A22022" s="149">
        <v>45482</v>
      </c>
    </row>
    <row r="22023" spans="1:1">
      <c r="A22023" s="74" t="s">
        <v>11990</v>
      </c>
    </row>
    <row r="22024" spans="1:1">
      <c r="A22024" s="74"/>
    </row>
    <row r="22025" spans="1:1">
      <c r="A22025" s="74" t="s">
        <v>2724</v>
      </c>
    </row>
    <row r="22026" spans="1:1">
      <c r="A22026" s="74" t="s">
        <v>11991</v>
      </c>
    </row>
    <row r="22027" spans="1:1">
      <c r="A22027" s="74" t="s">
        <v>11992</v>
      </c>
    </row>
    <row r="22028" spans="1:1">
      <c r="A22028" s="74" t="s">
        <v>11992</v>
      </c>
    </row>
    <row r="22029" spans="1:1">
      <c r="A22029" s="149">
        <v>45482</v>
      </c>
    </row>
    <row r="22030" spans="1:1">
      <c r="A22030" s="149">
        <v>45482</v>
      </c>
    </row>
    <row r="22031" spans="1:1">
      <c r="A22031" s="74" t="s">
        <v>11993</v>
      </c>
    </row>
    <row r="22032" spans="1:1">
      <c r="A22032" s="74"/>
    </row>
    <row r="22033" spans="1:1">
      <c r="A22033" s="74" t="s">
        <v>2724</v>
      </c>
    </row>
    <row r="22034" spans="1:1">
      <c r="A22034" s="74" t="s">
        <v>11994</v>
      </c>
    </row>
    <row r="22035" spans="1:1">
      <c r="A22035" s="74" t="s">
        <v>11995</v>
      </c>
    </row>
    <row r="22036" spans="1:1">
      <c r="A22036" s="74" t="s">
        <v>11996</v>
      </c>
    </row>
    <row r="22037" spans="1:1">
      <c r="A22037" s="149">
        <v>45482</v>
      </c>
    </row>
    <row r="22038" spans="1:1">
      <c r="A22038" s="149">
        <v>45482</v>
      </c>
    </row>
    <row r="22039" spans="1:1">
      <c r="A22039" s="74" t="s">
        <v>11997</v>
      </c>
    </row>
    <row r="22040" spans="1:1">
      <c r="A22040" s="74"/>
    </row>
    <row r="22041" spans="1:1">
      <c r="A22041" s="74" t="s">
        <v>2724</v>
      </c>
    </row>
    <row r="22042" spans="1:1">
      <c r="A22042" s="74" t="s">
        <v>11998</v>
      </c>
    </row>
    <row r="22043" spans="1:1">
      <c r="A22043" s="74" t="s">
        <v>11999</v>
      </c>
    </row>
    <row r="22044" spans="1:1">
      <c r="A22044" s="74" t="s">
        <v>12000</v>
      </c>
    </row>
    <row r="22045" spans="1:1">
      <c r="A22045" s="149">
        <v>45482</v>
      </c>
    </row>
    <row r="22046" spans="1:1">
      <c r="A22046" s="149">
        <v>45482</v>
      </c>
    </row>
    <row r="22047" spans="1:1">
      <c r="A22047" s="74" t="s">
        <v>11008</v>
      </c>
    </row>
    <row r="22048" spans="1:1">
      <c r="A22048" s="74"/>
    </row>
    <row r="22049" spans="1:1">
      <c r="A22049" s="74" t="s">
        <v>2724</v>
      </c>
    </row>
    <row r="22050" spans="1:1">
      <c r="A22050" s="74" t="s">
        <v>12001</v>
      </c>
    </row>
    <row r="22051" spans="1:1">
      <c r="A22051" s="74" t="s">
        <v>12002</v>
      </c>
    </row>
    <row r="22052" spans="1:1">
      <c r="A22052" s="74" t="s">
        <v>12003</v>
      </c>
    </row>
    <row r="22053" spans="1:1">
      <c r="A22053" s="149">
        <v>45482</v>
      </c>
    </row>
    <row r="22054" spans="1:1">
      <c r="A22054" s="149">
        <v>45482</v>
      </c>
    </row>
    <row r="22055" spans="1:1">
      <c r="A22055" s="74" t="s">
        <v>12004</v>
      </c>
    </row>
    <row r="22056" spans="1:1">
      <c r="A22056" s="74"/>
    </row>
    <row r="22057" spans="1:1">
      <c r="A22057" s="74" t="s">
        <v>2724</v>
      </c>
    </row>
    <row r="22058" spans="1:1">
      <c r="A22058" s="74" t="s">
        <v>12005</v>
      </c>
    </row>
    <row r="22059" spans="1:1">
      <c r="A22059" s="74" t="s">
        <v>12006</v>
      </c>
    </row>
    <row r="22060" spans="1:1">
      <c r="A22060" s="74" t="s">
        <v>12007</v>
      </c>
    </row>
    <row r="22061" spans="1:1">
      <c r="A22061" s="149">
        <v>45482</v>
      </c>
    </row>
    <row r="22062" spans="1:1">
      <c r="A22062" s="149">
        <v>45482</v>
      </c>
    </row>
    <row r="22063" spans="1:1">
      <c r="A22063" s="74" t="s">
        <v>11818</v>
      </c>
    </row>
    <row r="22064" spans="1:1">
      <c r="A22064" s="74"/>
    </row>
    <row r="22065" spans="1:1">
      <c r="A22065" s="74" t="s">
        <v>2724</v>
      </c>
    </row>
    <row r="22066" spans="1:1">
      <c r="A22066" s="74" t="s">
        <v>12008</v>
      </c>
    </row>
    <row r="22067" spans="1:1">
      <c r="A22067" s="74" t="s">
        <v>12009</v>
      </c>
    </row>
    <row r="22068" spans="1:1">
      <c r="A22068" s="74" t="s">
        <v>12010</v>
      </c>
    </row>
    <row r="22069" spans="1:1">
      <c r="A22069" s="149">
        <v>45482</v>
      </c>
    </row>
    <row r="22070" spans="1:1">
      <c r="A22070" s="149">
        <v>45482</v>
      </c>
    </row>
    <row r="22071" spans="1:1">
      <c r="A22071" s="74" t="s">
        <v>12011</v>
      </c>
    </row>
    <row r="22072" spans="1:1">
      <c r="A22072" s="74"/>
    </row>
    <row r="22073" spans="1:1">
      <c r="A22073" s="74" t="s">
        <v>2724</v>
      </c>
    </row>
    <row r="22074" spans="1:1">
      <c r="A22074" s="74" t="s">
        <v>12012</v>
      </c>
    </row>
    <row r="22075" spans="1:1">
      <c r="A22075" s="74" t="s">
        <v>12013</v>
      </c>
    </row>
    <row r="22076" spans="1:1">
      <c r="A22076" s="74" t="s">
        <v>12013</v>
      </c>
    </row>
    <row r="22077" spans="1:1">
      <c r="A22077" s="149">
        <v>45482</v>
      </c>
    </row>
    <row r="22078" spans="1:1">
      <c r="A22078" s="149">
        <v>45482</v>
      </c>
    </row>
    <row r="22079" spans="1:1">
      <c r="A22079" s="74" t="s">
        <v>12014</v>
      </c>
    </row>
    <row r="22080" spans="1:1">
      <c r="A22080" s="74"/>
    </row>
    <row r="22081" spans="1:1">
      <c r="A22081" s="74" t="s">
        <v>2724</v>
      </c>
    </row>
    <row r="22082" spans="1:1">
      <c r="A22082" s="74" t="s">
        <v>12015</v>
      </c>
    </row>
    <row r="22083" spans="1:1">
      <c r="A22083" s="74" t="s">
        <v>12016</v>
      </c>
    </row>
    <row r="22084" spans="1:1">
      <c r="A22084" s="74" t="s">
        <v>12017</v>
      </c>
    </row>
    <row r="22085" spans="1:1">
      <c r="A22085" s="149">
        <v>45482</v>
      </c>
    </row>
    <row r="22086" spans="1:1">
      <c r="A22086" s="149">
        <v>45482</v>
      </c>
    </row>
    <row r="22087" spans="1:1">
      <c r="A22087" s="74" t="s">
        <v>12018</v>
      </c>
    </row>
    <row r="22088" spans="1:1">
      <c r="A22088" s="74"/>
    </row>
    <row r="22089" spans="1:1">
      <c r="A22089" s="74" t="s">
        <v>2724</v>
      </c>
    </row>
    <row r="22090" spans="1:1">
      <c r="A22090" s="74" t="s">
        <v>12019</v>
      </c>
    </row>
    <row r="22091" spans="1:1">
      <c r="A22091" s="74" t="s">
        <v>12020</v>
      </c>
    </row>
    <row r="22092" spans="1:1">
      <c r="A22092" s="74" t="s">
        <v>12020</v>
      </c>
    </row>
    <row r="22093" spans="1:1">
      <c r="A22093" s="149">
        <v>45482</v>
      </c>
    </row>
    <row r="22094" spans="1:1">
      <c r="A22094" s="149">
        <v>45482</v>
      </c>
    </row>
    <row r="22095" spans="1:1">
      <c r="A22095" s="74" t="s">
        <v>12021</v>
      </c>
    </row>
    <row r="22096" spans="1:1">
      <c r="A22096" s="74"/>
    </row>
    <row r="22097" spans="1:1">
      <c r="A22097" s="74" t="s">
        <v>2724</v>
      </c>
    </row>
    <row r="22098" spans="1:1">
      <c r="A22098" s="74" t="s">
        <v>12022</v>
      </c>
    </row>
    <row r="22099" spans="1:1">
      <c r="A22099" s="74" t="s">
        <v>12023</v>
      </c>
    </row>
    <row r="22100" spans="1:1">
      <c r="A22100" s="74" t="s">
        <v>12024</v>
      </c>
    </row>
    <row r="22101" spans="1:1">
      <c r="A22101" s="149">
        <v>45482</v>
      </c>
    </row>
    <row r="22102" spans="1:1">
      <c r="A22102" s="149">
        <v>45482</v>
      </c>
    </row>
    <row r="22103" spans="1:1">
      <c r="A22103" s="74" t="s">
        <v>12025</v>
      </c>
    </row>
    <row r="22104" spans="1:1">
      <c r="A22104" s="74"/>
    </row>
    <row r="22105" spans="1:1">
      <c r="A22105" s="74" t="s">
        <v>2724</v>
      </c>
    </row>
    <row r="22106" spans="1:1">
      <c r="A22106" s="74" t="s">
        <v>12026</v>
      </c>
    </row>
    <row r="22107" spans="1:1">
      <c r="A22107" s="74" t="s">
        <v>12027</v>
      </c>
    </row>
    <row r="22108" spans="1:1">
      <c r="A22108" s="74" t="s">
        <v>12028</v>
      </c>
    </row>
    <row r="22109" spans="1:1">
      <c r="A22109" s="149">
        <v>45482</v>
      </c>
    </row>
    <row r="22110" spans="1:1">
      <c r="A22110" s="149">
        <v>45482</v>
      </c>
    </row>
    <row r="22111" spans="1:1">
      <c r="A22111" s="74" t="s">
        <v>12029</v>
      </c>
    </row>
    <row r="22112" spans="1:1">
      <c r="A22112" s="74"/>
    </row>
    <row r="22113" spans="1:1">
      <c r="A22113" s="74" t="s">
        <v>2724</v>
      </c>
    </row>
    <row r="22114" spans="1:1">
      <c r="A22114" s="74" t="s">
        <v>12030</v>
      </c>
    </row>
    <row r="22115" spans="1:1">
      <c r="A22115" s="74" t="s">
        <v>12031</v>
      </c>
    </row>
    <row r="22116" spans="1:1">
      <c r="A22116" s="74" t="s">
        <v>12032</v>
      </c>
    </row>
    <row r="22117" spans="1:1">
      <c r="A22117" s="149">
        <v>45482</v>
      </c>
    </row>
    <row r="22118" spans="1:1">
      <c r="A22118" s="149">
        <v>45482</v>
      </c>
    </row>
    <row r="22119" spans="1:1">
      <c r="A22119" s="74" t="s">
        <v>12033</v>
      </c>
    </row>
    <row r="22120" spans="1:1">
      <c r="A22120" s="74"/>
    </row>
    <row r="22121" spans="1:1">
      <c r="A22121" s="74" t="s">
        <v>2724</v>
      </c>
    </row>
    <row r="22122" spans="1:1">
      <c r="A22122" s="74" t="s">
        <v>12034</v>
      </c>
    </row>
    <row r="22123" spans="1:1">
      <c r="A22123" s="74" t="s">
        <v>12035</v>
      </c>
    </row>
    <row r="22124" spans="1:1">
      <c r="A22124" s="74" t="s">
        <v>12036</v>
      </c>
    </row>
    <row r="22125" spans="1:1">
      <c r="A22125" s="149">
        <v>45482</v>
      </c>
    </row>
    <row r="22126" spans="1:1">
      <c r="A22126" s="149">
        <v>45482</v>
      </c>
    </row>
    <row r="22127" spans="1:1">
      <c r="A22127" s="74" t="s">
        <v>12037</v>
      </c>
    </row>
    <row r="22128" spans="1:1">
      <c r="A22128" s="74"/>
    </row>
    <row r="22129" spans="1:1">
      <c r="A22129" s="74" t="s">
        <v>2724</v>
      </c>
    </row>
    <row r="22130" spans="1:1">
      <c r="A22130" s="74" t="s">
        <v>12038</v>
      </c>
    </row>
    <row r="22131" spans="1:1">
      <c r="A22131" s="74" t="s">
        <v>12039</v>
      </c>
    </row>
    <row r="22132" spans="1:1">
      <c r="A22132" s="74" t="s">
        <v>12040</v>
      </c>
    </row>
    <row r="22133" spans="1:1">
      <c r="A22133" s="149">
        <v>45482</v>
      </c>
    </row>
    <row r="22134" spans="1:1">
      <c r="A22134" s="149">
        <v>45482</v>
      </c>
    </row>
    <row r="22135" spans="1:1">
      <c r="A22135" s="74" t="s">
        <v>11253</v>
      </c>
    </row>
    <row r="22136" spans="1:1">
      <c r="A22136" s="74"/>
    </row>
    <row r="22137" spans="1:1">
      <c r="A22137" s="74" t="s">
        <v>2724</v>
      </c>
    </row>
    <row r="22138" spans="1:1">
      <c r="A22138" s="74" t="s">
        <v>12041</v>
      </c>
    </row>
    <row r="22139" spans="1:1">
      <c r="A22139" s="74" t="s">
        <v>12042</v>
      </c>
    </row>
    <row r="22140" spans="1:1">
      <c r="A22140" s="74" t="s">
        <v>12043</v>
      </c>
    </row>
    <row r="22141" spans="1:1">
      <c r="A22141" s="149">
        <v>45482</v>
      </c>
    </row>
    <row r="22142" spans="1:1">
      <c r="A22142" s="149">
        <v>45482</v>
      </c>
    </row>
    <row r="22143" spans="1:1">
      <c r="A22143" s="74" t="s">
        <v>12044</v>
      </c>
    </row>
    <row r="22144" spans="1:1">
      <c r="A22144" s="74"/>
    </row>
    <row r="22145" spans="1:1">
      <c r="A22145" s="74" t="s">
        <v>2724</v>
      </c>
    </row>
    <row r="22146" spans="1:1">
      <c r="A22146" s="74" t="s">
        <v>12045</v>
      </c>
    </row>
    <row r="22147" spans="1:1">
      <c r="A22147" s="74" t="s">
        <v>12046</v>
      </c>
    </row>
    <row r="22148" spans="1:1">
      <c r="A22148" s="74" t="s">
        <v>12047</v>
      </c>
    </row>
    <row r="22149" spans="1:1">
      <c r="A22149" s="149">
        <v>45482</v>
      </c>
    </row>
    <row r="22150" spans="1:1">
      <c r="A22150" s="149">
        <v>45482</v>
      </c>
    </row>
    <row r="22151" spans="1:1">
      <c r="A22151" s="74" t="s">
        <v>12048</v>
      </c>
    </row>
    <row r="22152" spans="1:1">
      <c r="A22152" s="74"/>
    </row>
    <row r="22153" spans="1:1">
      <c r="A22153" s="74" t="s">
        <v>2724</v>
      </c>
    </row>
    <row r="22154" spans="1:1">
      <c r="A22154" s="74" t="s">
        <v>12049</v>
      </c>
    </row>
    <row r="22155" spans="1:1">
      <c r="A22155" s="74" t="s">
        <v>12050</v>
      </c>
    </row>
    <row r="22156" spans="1:1">
      <c r="A22156" s="74" t="s">
        <v>12051</v>
      </c>
    </row>
    <row r="22157" spans="1:1">
      <c r="A22157" s="149">
        <v>45482</v>
      </c>
    </row>
    <row r="22158" spans="1:1">
      <c r="A22158" s="149">
        <v>45482</v>
      </c>
    </row>
    <row r="22159" spans="1:1">
      <c r="A22159" s="74" t="s">
        <v>12052</v>
      </c>
    </row>
    <row r="22160" spans="1:1">
      <c r="A22160" s="74"/>
    </row>
    <row r="22161" spans="1:1">
      <c r="A22161" s="74" t="s">
        <v>2724</v>
      </c>
    </row>
    <row r="22162" spans="1:1">
      <c r="A22162" s="74" t="s">
        <v>12053</v>
      </c>
    </row>
    <row r="22163" spans="1:1">
      <c r="A22163" s="74" t="s">
        <v>12054</v>
      </c>
    </row>
    <row r="22164" spans="1:1">
      <c r="A22164" s="74" t="s">
        <v>12055</v>
      </c>
    </row>
    <row r="22165" spans="1:1">
      <c r="A22165" s="149">
        <v>45482</v>
      </c>
    </row>
    <row r="22166" spans="1:1">
      <c r="A22166" s="149">
        <v>45482</v>
      </c>
    </row>
    <row r="22167" spans="1:1">
      <c r="A22167" s="74" t="s">
        <v>12056</v>
      </c>
    </row>
    <row r="22168" spans="1:1">
      <c r="A22168" s="74"/>
    </row>
    <row r="22169" spans="1:1">
      <c r="A22169" s="74" t="s">
        <v>2724</v>
      </c>
    </row>
    <row r="22170" spans="1:1">
      <c r="A22170" s="74" t="s">
        <v>12057</v>
      </c>
    </row>
    <row r="22171" spans="1:1">
      <c r="A22171" s="74" t="s">
        <v>12058</v>
      </c>
    </row>
    <row r="22172" spans="1:1">
      <c r="A22172" s="74" t="s">
        <v>12059</v>
      </c>
    </row>
    <row r="22173" spans="1:1">
      <c r="A22173" s="149">
        <v>45482</v>
      </c>
    </row>
    <row r="22174" spans="1:1">
      <c r="A22174" s="149">
        <v>45482</v>
      </c>
    </row>
    <row r="22175" spans="1:1">
      <c r="A22175" s="74" t="s">
        <v>12060</v>
      </c>
    </row>
    <row r="22176" spans="1:1">
      <c r="A22176" s="74"/>
    </row>
    <row r="22177" spans="1:1">
      <c r="A22177" s="74" t="s">
        <v>2724</v>
      </c>
    </row>
    <row r="22178" spans="1:1">
      <c r="A22178" s="74" t="s">
        <v>12061</v>
      </c>
    </row>
    <row r="22179" spans="1:1">
      <c r="A22179" s="74" t="s">
        <v>12062</v>
      </c>
    </row>
    <row r="22180" spans="1:1">
      <c r="A22180" s="74" t="s">
        <v>12063</v>
      </c>
    </row>
    <row r="22181" spans="1:1">
      <c r="A22181" s="149">
        <v>45482</v>
      </c>
    </row>
    <row r="22182" spans="1:1">
      <c r="A22182" s="149">
        <v>45482</v>
      </c>
    </row>
    <row r="22183" spans="1:1">
      <c r="A22183" s="74" t="s">
        <v>12064</v>
      </c>
    </row>
    <row r="22184" spans="1:1">
      <c r="A22184" s="74"/>
    </row>
    <row r="22185" spans="1:1">
      <c r="A22185" s="74" t="s">
        <v>2724</v>
      </c>
    </row>
    <row r="22186" spans="1:1">
      <c r="A22186" s="74" t="s">
        <v>12065</v>
      </c>
    </row>
    <row r="22187" spans="1:1">
      <c r="A22187" s="74" t="s">
        <v>3045</v>
      </c>
    </row>
    <row r="22188" spans="1:1">
      <c r="A22188" s="74" t="s">
        <v>3046</v>
      </c>
    </row>
    <row r="22189" spans="1:1">
      <c r="A22189" s="149">
        <v>45482</v>
      </c>
    </row>
    <row r="22190" spans="1:1">
      <c r="A22190" s="149">
        <v>45482</v>
      </c>
    </row>
    <row r="22191" spans="1:1">
      <c r="A22191" s="74" t="s">
        <v>12066</v>
      </c>
    </row>
    <row r="22192" spans="1:1">
      <c r="A22192" s="74"/>
    </row>
    <row r="22193" spans="1:1">
      <c r="A22193" s="74" t="s">
        <v>2724</v>
      </c>
    </row>
    <row r="22194" spans="1:1">
      <c r="A22194" s="74" t="s">
        <v>3048</v>
      </c>
    </row>
    <row r="22195" spans="1:1">
      <c r="A22195" s="74" t="s">
        <v>12067</v>
      </c>
    </row>
    <row r="22196" spans="1:1">
      <c r="A22196" s="74" t="s">
        <v>12068</v>
      </c>
    </row>
    <row r="22197" spans="1:1">
      <c r="A22197" s="149">
        <v>45482</v>
      </c>
    </row>
    <row r="22198" spans="1:1">
      <c r="A22198" s="149">
        <v>45482</v>
      </c>
    </row>
    <row r="22199" spans="1:1">
      <c r="A22199" s="74" t="s">
        <v>12069</v>
      </c>
    </row>
    <row r="22200" spans="1:1">
      <c r="A22200" s="74"/>
    </row>
    <row r="22201" spans="1:1">
      <c r="A22201" s="74" t="s">
        <v>2724</v>
      </c>
    </row>
    <row r="22202" spans="1:1">
      <c r="A22202" s="74" t="s">
        <v>12070</v>
      </c>
    </row>
    <row r="22203" spans="1:1">
      <c r="A22203" s="74" t="s">
        <v>12071</v>
      </c>
    </row>
    <row r="22204" spans="1:1">
      <c r="A22204" s="74" t="s">
        <v>12072</v>
      </c>
    </row>
    <row r="22205" spans="1:1">
      <c r="A22205" s="149">
        <v>45482</v>
      </c>
    </row>
    <row r="22206" spans="1:1">
      <c r="A22206" s="149">
        <v>45482</v>
      </c>
    </row>
    <row r="22207" spans="1:1">
      <c r="A22207" s="74" t="s">
        <v>12073</v>
      </c>
    </row>
    <row r="22208" spans="1:1">
      <c r="A22208" s="74"/>
    </row>
    <row r="22209" spans="1:1">
      <c r="A22209" s="74" t="s">
        <v>2724</v>
      </c>
    </row>
    <row r="22210" spans="1:1">
      <c r="A22210" s="74" t="s">
        <v>12074</v>
      </c>
    </row>
    <row r="22211" spans="1:1">
      <c r="A22211" s="74" t="s">
        <v>12075</v>
      </c>
    </row>
    <row r="22212" spans="1:1">
      <c r="A22212" s="74" t="s">
        <v>12076</v>
      </c>
    </row>
    <row r="22213" spans="1:1">
      <c r="A22213" s="149">
        <v>45482</v>
      </c>
    </row>
    <row r="22214" spans="1:1">
      <c r="A22214" s="149">
        <v>45482</v>
      </c>
    </row>
    <row r="22215" spans="1:1">
      <c r="A22215" s="74" t="s">
        <v>12077</v>
      </c>
    </row>
    <row r="22216" spans="1:1">
      <c r="A22216" s="74"/>
    </row>
    <row r="22217" spans="1:1">
      <c r="A22217" s="74" t="s">
        <v>2724</v>
      </c>
    </row>
    <row r="22218" spans="1:1">
      <c r="A22218" s="74" t="s">
        <v>12078</v>
      </c>
    </row>
    <row r="22219" spans="1:1">
      <c r="A22219" s="74" t="s">
        <v>12079</v>
      </c>
    </row>
    <row r="22220" spans="1:1">
      <c r="A22220" s="74" t="s">
        <v>12080</v>
      </c>
    </row>
    <row r="22221" spans="1:1">
      <c r="A22221" s="149">
        <v>45482</v>
      </c>
    </row>
    <row r="22222" spans="1:1">
      <c r="A22222" s="149">
        <v>45482</v>
      </c>
    </row>
    <row r="22223" spans="1:1">
      <c r="A22223" s="74" t="s">
        <v>12081</v>
      </c>
    </row>
    <row r="22224" spans="1:1">
      <c r="A22224" s="74"/>
    </row>
    <row r="22225" spans="1:1">
      <c r="A22225" s="74" t="s">
        <v>2724</v>
      </c>
    </row>
    <row r="22226" spans="1:1">
      <c r="A22226" s="74" t="s">
        <v>12082</v>
      </c>
    </row>
    <row r="22227" spans="1:1">
      <c r="A22227" s="74" t="s">
        <v>12083</v>
      </c>
    </row>
    <row r="22228" spans="1:1">
      <c r="A22228" s="74" t="s">
        <v>12083</v>
      </c>
    </row>
    <row r="22229" spans="1:1">
      <c r="A22229" s="149">
        <v>45482</v>
      </c>
    </row>
    <row r="22230" spans="1:1">
      <c r="A22230" s="149">
        <v>45482</v>
      </c>
    </row>
    <row r="22231" spans="1:1">
      <c r="A22231" s="74" t="s">
        <v>12084</v>
      </c>
    </row>
    <row r="22232" spans="1:1">
      <c r="A22232" s="74"/>
    </row>
    <row r="22233" spans="1:1">
      <c r="A22233" s="74" t="s">
        <v>2724</v>
      </c>
    </row>
    <row r="22234" spans="1:1">
      <c r="A22234" s="74" t="s">
        <v>12085</v>
      </c>
    </row>
    <row r="22235" spans="1:1">
      <c r="A22235" s="74" t="s">
        <v>12086</v>
      </c>
    </row>
    <row r="22236" spans="1:1">
      <c r="A22236" s="74" t="s">
        <v>12086</v>
      </c>
    </row>
    <row r="22237" spans="1:1">
      <c r="A22237" s="149">
        <v>45482</v>
      </c>
    </row>
    <row r="22238" spans="1:1">
      <c r="A22238" s="149">
        <v>45482</v>
      </c>
    </row>
    <row r="22239" spans="1:1">
      <c r="A22239" s="74" t="s">
        <v>12087</v>
      </c>
    </row>
    <row r="22240" spans="1:1">
      <c r="A22240" s="74"/>
    </row>
    <row r="22241" spans="1:1">
      <c r="A22241" s="74" t="s">
        <v>2724</v>
      </c>
    </row>
    <row r="22242" spans="1:1">
      <c r="A22242" s="74" t="s">
        <v>12088</v>
      </c>
    </row>
    <row r="22243" spans="1:1">
      <c r="A22243" s="74" t="s">
        <v>12089</v>
      </c>
    </row>
    <row r="22244" spans="1:1">
      <c r="A22244" s="74" t="s">
        <v>12090</v>
      </c>
    </row>
    <row r="22245" spans="1:1">
      <c r="A22245" s="149">
        <v>45482</v>
      </c>
    </row>
    <row r="22246" spans="1:1">
      <c r="A22246" s="149">
        <v>45482</v>
      </c>
    </row>
    <row r="22247" spans="1:1">
      <c r="A22247" s="74" t="s">
        <v>12091</v>
      </c>
    </row>
    <row r="22248" spans="1:1">
      <c r="A22248" s="74"/>
    </row>
    <row r="22249" spans="1:1">
      <c r="A22249" s="74" t="s">
        <v>2724</v>
      </c>
    </row>
    <row r="22250" spans="1:1">
      <c r="A22250" s="74" t="s">
        <v>12092</v>
      </c>
    </row>
    <row r="22251" spans="1:1">
      <c r="A22251" s="74" t="s">
        <v>12093</v>
      </c>
    </row>
    <row r="22252" spans="1:1">
      <c r="A22252" s="74" t="s">
        <v>12094</v>
      </c>
    </row>
    <row r="22253" spans="1:1">
      <c r="A22253" s="149">
        <v>45482</v>
      </c>
    </row>
    <row r="22254" spans="1:1">
      <c r="A22254" s="149">
        <v>45482</v>
      </c>
    </row>
    <row r="22255" spans="1:1">
      <c r="A22255" s="74" t="s">
        <v>12095</v>
      </c>
    </row>
    <row r="22256" spans="1:1">
      <c r="A22256" s="74"/>
    </row>
    <row r="22257" spans="1:1">
      <c r="A22257" s="74" t="s">
        <v>2724</v>
      </c>
    </row>
    <row r="22258" spans="1:1">
      <c r="A22258" s="74" t="s">
        <v>12096</v>
      </c>
    </row>
    <row r="22259" spans="1:1">
      <c r="A22259" s="74" t="s">
        <v>12097</v>
      </c>
    </row>
    <row r="22260" spans="1:1">
      <c r="A22260" s="74" t="s">
        <v>12098</v>
      </c>
    </row>
    <row r="22261" spans="1:1">
      <c r="A22261" s="149">
        <v>45482</v>
      </c>
    </row>
    <row r="22262" spans="1:1">
      <c r="A22262" s="149">
        <v>45482</v>
      </c>
    </row>
    <row r="22263" spans="1:1">
      <c r="A22263" s="74" t="s">
        <v>12099</v>
      </c>
    </row>
    <row r="22264" spans="1:1">
      <c r="A22264" s="74"/>
    </row>
    <row r="22265" spans="1:1">
      <c r="A22265" s="74" t="s">
        <v>2724</v>
      </c>
    </row>
    <row r="22266" spans="1:1">
      <c r="A22266" s="74" t="s">
        <v>12100</v>
      </c>
    </row>
    <row r="22267" spans="1:1">
      <c r="A22267" s="74" t="s">
        <v>12101</v>
      </c>
    </row>
    <row r="22268" spans="1:1">
      <c r="A22268" s="74" t="s">
        <v>12101</v>
      </c>
    </row>
    <row r="22269" spans="1:1">
      <c r="A22269" s="149">
        <v>45478</v>
      </c>
    </row>
    <row r="22270" spans="1:1">
      <c r="A22270" s="149">
        <v>45478</v>
      </c>
    </row>
    <row r="22271" spans="1:1">
      <c r="A22271" s="74" t="s">
        <v>12102</v>
      </c>
    </row>
    <row r="22272" spans="1:1">
      <c r="A22272" s="74"/>
    </row>
    <row r="22273" spans="1:1">
      <c r="A22273" s="74" t="s">
        <v>2724</v>
      </c>
    </row>
    <row r="22274" spans="1:1">
      <c r="A22274" s="74" t="s">
        <v>12103</v>
      </c>
    </row>
    <row r="22275" spans="1:1">
      <c r="A22275" s="74" t="s">
        <v>12104</v>
      </c>
    </row>
    <row r="22276" spans="1:1">
      <c r="A22276" s="74" t="s">
        <v>12105</v>
      </c>
    </row>
    <row r="22277" spans="1:1">
      <c r="A22277" s="149">
        <v>45478</v>
      </c>
    </row>
    <row r="22278" spans="1:1">
      <c r="A22278" s="149">
        <v>45478</v>
      </c>
    </row>
    <row r="22279" spans="1:1">
      <c r="A22279" s="74" t="s">
        <v>12106</v>
      </c>
    </row>
    <row r="22280" spans="1:1">
      <c r="A22280" s="74"/>
    </row>
    <row r="22281" spans="1:1">
      <c r="A22281" s="74" t="s">
        <v>2724</v>
      </c>
    </row>
    <row r="22282" spans="1:1">
      <c r="A22282" s="74" t="s">
        <v>12107</v>
      </c>
    </row>
    <row r="22283" spans="1:1">
      <c r="A22283" s="74" t="s">
        <v>12108</v>
      </c>
    </row>
    <row r="22284" spans="1:1">
      <c r="A22284" s="74" t="s">
        <v>12109</v>
      </c>
    </row>
    <row r="22285" spans="1:1">
      <c r="A22285" s="149">
        <v>45478</v>
      </c>
    </row>
    <row r="22286" spans="1:1">
      <c r="A22286" s="149">
        <v>45478</v>
      </c>
    </row>
    <row r="22287" spans="1:1">
      <c r="A22287" s="74" t="s">
        <v>12110</v>
      </c>
    </row>
    <row r="22288" spans="1:1">
      <c r="A22288" s="74"/>
    </row>
    <row r="22289" spans="1:1">
      <c r="A22289" s="74" t="s">
        <v>2724</v>
      </c>
    </row>
    <row r="22290" spans="1:1">
      <c r="A22290" s="74" t="s">
        <v>12111</v>
      </c>
    </row>
    <row r="22291" spans="1:1">
      <c r="A22291" s="74" t="s">
        <v>12112</v>
      </c>
    </row>
    <row r="22292" spans="1:1">
      <c r="A22292" s="74" t="s">
        <v>12113</v>
      </c>
    </row>
    <row r="22293" spans="1:1">
      <c r="A22293" s="149">
        <v>45478</v>
      </c>
    </row>
    <row r="22294" spans="1:1">
      <c r="A22294" s="149">
        <v>45478</v>
      </c>
    </row>
    <row r="22295" spans="1:1">
      <c r="A22295" s="74" t="s">
        <v>12114</v>
      </c>
    </row>
    <row r="22296" spans="1:1">
      <c r="A22296" s="74"/>
    </row>
    <row r="22297" spans="1:1">
      <c r="A22297" s="74" t="s">
        <v>2724</v>
      </c>
    </row>
    <row r="22298" spans="1:1">
      <c r="A22298" s="74" t="s">
        <v>12115</v>
      </c>
    </row>
    <row r="22299" spans="1:1">
      <c r="A22299" s="74" t="s">
        <v>12116</v>
      </c>
    </row>
    <row r="22300" spans="1:1">
      <c r="A22300" s="74" t="s">
        <v>12116</v>
      </c>
    </row>
    <row r="22301" spans="1:1">
      <c r="A22301" s="149">
        <v>45478</v>
      </c>
    </row>
    <row r="22302" spans="1:1">
      <c r="A22302" s="149">
        <v>45478</v>
      </c>
    </row>
    <row r="22303" spans="1:1">
      <c r="A22303" s="74" t="s">
        <v>12117</v>
      </c>
    </row>
    <row r="22304" spans="1:1">
      <c r="A22304" s="74"/>
    </row>
    <row r="22305" spans="1:1">
      <c r="A22305" s="74" t="s">
        <v>2724</v>
      </c>
    </row>
    <row r="22306" spans="1:1">
      <c r="A22306" s="74" t="s">
        <v>12118</v>
      </c>
    </row>
    <row r="22307" spans="1:1">
      <c r="A22307" s="74" t="s">
        <v>12119</v>
      </c>
    </row>
    <row r="22308" spans="1:1">
      <c r="A22308" s="74" t="s">
        <v>12120</v>
      </c>
    </row>
    <row r="22309" spans="1:1">
      <c r="A22309" s="149">
        <v>45478</v>
      </c>
    </row>
    <row r="22310" spans="1:1">
      <c r="A22310" s="149">
        <v>45478</v>
      </c>
    </row>
    <row r="22311" spans="1:1">
      <c r="A22311" s="74" t="s">
        <v>12121</v>
      </c>
    </row>
    <row r="22312" spans="1:1">
      <c r="A22312" s="74"/>
    </row>
    <row r="22313" spans="1:1">
      <c r="A22313" s="74" t="s">
        <v>2724</v>
      </c>
    </row>
    <row r="22314" spans="1:1">
      <c r="A22314" s="74" t="s">
        <v>12122</v>
      </c>
    </row>
    <row r="22315" spans="1:1">
      <c r="A22315" s="74" t="s">
        <v>12123</v>
      </c>
    </row>
    <row r="22316" spans="1:1">
      <c r="A22316" s="74" t="s">
        <v>12124</v>
      </c>
    </row>
    <row r="22317" spans="1:1">
      <c r="A22317" s="149">
        <v>45478</v>
      </c>
    </row>
    <row r="22318" spans="1:1">
      <c r="A22318" s="149">
        <v>45478</v>
      </c>
    </row>
    <row r="22319" spans="1:1">
      <c r="A22319" s="74" t="s">
        <v>12125</v>
      </c>
    </row>
    <row r="22320" spans="1:1">
      <c r="A22320" s="74"/>
    </row>
    <row r="22321" spans="1:1">
      <c r="A22321" s="74" t="s">
        <v>2724</v>
      </c>
    </row>
    <row r="22322" spans="1:1">
      <c r="A22322" s="74" t="s">
        <v>12126</v>
      </c>
    </row>
    <row r="22323" spans="1:1">
      <c r="A22323" s="74" t="s">
        <v>12127</v>
      </c>
    </row>
    <row r="22324" spans="1:1">
      <c r="A22324" s="74" t="s">
        <v>12127</v>
      </c>
    </row>
    <row r="22325" spans="1:1">
      <c r="A22325" s="149">
        <v>45478</v>
      </c>
    </row>
    <row r="22326" spans="1:1">
      <c r="A22326" s="149">
        <v>45478</v>
      </c>
    </row>
    <row r="22327" spans="1:1">
      <c r="A22327" s="74" t="s">
        <v>12128</v>
      </c>
    </row>
    <row r="22328" spans="1:1">
      <c r="A22328" s="74"/>
    </row>
    <row r="22329" spans="1:1">
      <c r="A22329" s="74" t="s">
        <v>2724</v>
      </c>
    </row>
    <row r="22330" spans="1:1">
      <c r="A22330" s="74" t="s">
        <v>12129</v>
      </c>
    </row>
    <row r="22331" spans="1:1">
      <c r="A22331" s="74" t="s">
        <v>12130</v>
      </c>
    </row>
    <row r="22332" spans="1:1">
      <c r="A22332" s="74" t="s">
        <v>12131</v>
      </c>
    </row>
    <row r="22333" spans="1:1">
      <c r="A22333" s="149">
        <v>45478</v>
      </c>
    </row>
    <row r="22334" spans="1:1">
      <c r="A22334" s="149">
        <v>45478</v>
      </c>
    </row>
    <row r="22335" spans="1:1">
      <c r="A22335" s="74" t="s">
        <v>12132</v>
      </c>
    </row>
    <row r="22336" spans="1:1">
      <c r="A22336" s="74"/>
    </row>
    <row r="22337" spans="1:1">
      <c r="A22337" s="74" t="s">
        <v>2724</v>
      </c>
    </row>
    <row r="22338" spans="1:1">
      <c r="A22338" s="74" t="s">
        <v>12133</v>
      </c>
    </row>
    <row r="22339" spans="1:1">
      <c r="A22339" s="74" t="s">
        <v>12134</v>
      </c>
    </row>
    <row r="22340" spans="1:1">
      <c r="A22340" s="74" t="s">
        <v>12135</v>
      </c>
    </row>
    <row r="22341" spans="1:1">
      <c r="A22341" s="149">
        <v>45478</v>
      </c>
    </row>
    <row r="22342" spans="1:1">
      <c r="A22342" s="149">
        <v>45478</v>
      </c>
    </row>
    <row r="22343" spans="1:1">
      <c r="A22343" s="74" t="s">
        <v>12136</v>
      </c>
    </row>
    <row r="22344" spans="1:1">
      <c r="A22344" s="74"/>
    </row>
    <row r="22345" spans="1:1">
      <c r="A22345" s="74" t="s">
        <v>2724</v>
      </c>
    </row>
    <row r="22346" spans="1:1">
      <c r="A22346" s="74" t="s">
        <v>12137</v>
      </c>
    </row>
    <row r="22347" spans="1:1">
      <c r="A22347" s="74" t="s">
        <v>12138</v>
      </c>
    </row>
    <row r="22348" spans="1:1">
      <c r="A22348" s="74" t="s">
        <v>12139</v>
      </c>
    </row>
    <row r="22349" spans="1:1">
      <c r="A22349" s="149">
        <v>45478</v>
      </c>
    </row>
    <row r="22350" spans="1:1">
      <c r="A22350" s="149">
        <v>45478</v>
      </c>
    </row>
    <row r="22351" spans="1:1">
      <c r="A22351" s="74" t="s">
        <v>12140</v>
      </c>
    </row>
    <row r="22352" spans="1:1">
      <c r="A22352" s="74"/>
    </row>
    <row r="22353" spans="1:1">
      <c r="A22353" s="74" t="s">
        <v>2724</v>
      </c>
    </row>
    <row r="22354" spans="1:1">
      <c r="A22354" s="74" t="s">
        <v>12141</v>
      </c>
    </row>
    <row r="22355" spans="1:1">
      <c r="A22355" s="74" t="s">
        <v>12142</v>
      </c>
    </row>
    <row r="22356" spans="1:1">
      <c r="A22356" s="74" t="s">
        <v>12142</v>
      </c>
    </row>
    <row r="22357" spans="1:1">
      <c r="A22357" s="149">
        <v>45478</v>
      </c>
    </row>
    <row r="22358" spans="1:1">
      <c r="A22358" s="149">
        <v>45478</v>
      </c>
    </row>
    <row r="22359" spans="1:1">
      <c r="A22359" s="74" t="s">
        <v>12143</v>
      </c>
    </row>
    <row r="22360" spans="1:1">
      <c r="A22360" s="74"/>
    </row>
    <row r="22361" spans="1:1">
      <c r="A22361" s="74" t="s">
        <v>2724</v>
      </c>
    </row>
    <row r="22362" spans="1:1">
      <c r="A22362" s="74" t="s">
        <v>12144</v>
      </c>
    </row>
    <row r="22363" spans="1:1">
      <c r="A22363" s="74" t="s">
        <v>12145</v>
      </c>
    </row>
    <row r="22364" spans="1:1">
      <c r="A22364" s="74" t="s">
        <v>12146</v>
      </c>
    </row>
    <row r="22365" spans="1:1">
      <c r="A22365" s="149">
        <v>45478</v>
      </c>
    </row>
    <row r="22366" spans="1:1">
      <c r="A22366" s="149">
        <v>45478</v>
      </c>
    </row>
    <row r="22367" spans="1:1">
      <c r="A22367" s="74" t="s">
        <v>11808</v>
      </c>
    </row>
    <row r="22368" spans="1:1">
      <c r="A22368" s="74"/>
    </row>
    <row r="22369" spans="1:1">
      <c r="A22369" s="74" t="s">
        <v>2724</v>
      </c>
    </row>
    <row r="22370" spans="1:1">
      <c r="A22370" s="74" t="s">
        <v>12147</v>
      </c>
    </row>
    <row r="22371" spans="1:1">
      <c r="A22371" s="74" t="s">
        <v>12148</v>
      </c>
    </row>
    <row r="22372" spans="1:1">
      <c r="A22372" s="74" t="s">
        <v>12149</v>
      </c>
    </row>
    <row r="22373" spans="1:1">
      <c r="A22373" s="149">
        <v>45477</v>
      </c>
    </row>
    <row r="22374" spans="1:1">
      <c r="A22374" s="149">
        <v>45477</v>
      </c>
    </row>
    <row r="22375" spans="1:1">
      <c r="A22375" s="74" t="s">
        <v>12150</v>
      </c>
    </row>
    <row r="22376" spans="1:1">
      <c r="A22376" s="74"/>
    </row>
    <row r="22377" spans="1:1">
      <c r="A22377" s="74" t="s">
        <v>2724</v>
      </c>
    </row>
    <row r="22378" spans="1:1">
      <c r="A22378" s="74" t="s">
        <v>12151</v>
      </c>
    </row>
    <row r="22379" spans="1:1">
      <c r="A22379" s="74" t="s">
        <v>12152</v>
      </c>
    </row>
    <row r="22380" spans="1:1">
      <c r="A22380" s="74" t="s">
        <v>12153</v>
      </c>
    </row>
    <row r="22381" spans="1:1">
      <c r="A22381" s="149">
        <v>45477</v>
      </c>
    </row>
    <row r="22382" spans="1:1">
      <c r="A22382" s="149">
        <v>45477</v>
      </c>
    </row>
    <row r="22383" spans="1:1">
      <c r="A22383" s="74" t="s">
        <v>12154</v>
      </c>
    </row>
    <row r="22384" spans="1:1">
      <c r="A22384" s="74"/>
    </row>
    <row r="22385" spans="1:1">
      <c r="A22385" s="74" t="s">
        <v>2724</v>
      </c>
    </row>
    <row r="22386" spans="1:1">
      <c r="A22386" s="74" t="s">
        <v>12155</v>
      </c>
    </row>
    <row r="22387" spans="1:1">
      <c r="A22387" s="74" t="s">
        <v>12156</v>
      </c>
    </row>
    <row r="22388" spans="1:1">
      <c r="A22388" s="74" t="s">
        <v>12157</v>
      </c>
    </row>
    <row r="22389" spans="1:1">
      <c r="A22389" s="149">
        <v>45477</v>
      </c>
    </row>
    <row r="22390" spans="1:1">
      <c r="A22390" s="149">
        <v>45477</v>
      </c>
    </row>
    <row r="22391" spans="1:1">
      <c r="A22391" s="74" t="s">
        <v>10764</v>
      </c>
    </row>
    <row r="22392" spans="1:1">
      <c r="A22392" s="74"/>
    </row>
    <row r="22393" spans="1:1">
      <c r="A22393" s="74" t="s">
        <v>2724</v>
      </c>
    </row>
    <row r="22394" spans="1:1">
      <c r="A22394" s="74" t="s">
        <v>12158</v>
      </c>
    </row>
    <row r="22395" spans="1:1">
      <c r="A22395" s="74" t="s">
        <v>12159</v>
      </c>
    </row>
    <row r="22396" spans="1:1">
      <c r="A22396" s="74" t="s">
        <v>12160</v>
      </c>
    </row>
    <row r="22397" spans="1:1">
      <c r="A22397" s="149">
        <v>45477</v>
      </c>
    </row>
    <row r="22398" spans="1:1">
      <c r="A22398" s="149">
        <v>45477</v>
      </c>
    </row>
    <row r="22399" spans="1:1">
      <c r="A22399" s="74" t="s">
        <v>12161</v>
      </c>
    </row>
    <row r="22400" spans="1:1">
      <c r="A22400" s="74"/>
    </row>
    <row r="22401" spans="1:1">
      <c r="A22401" s="74" t="s">
        <v>2724</v>
      </c>
    </row>
    <row r="22402" spans="1:1">
      <c r="A22402" s="74" t="s">
        <v>12162</v>
      </c>
    </row>
    <row r="22403" spans="1:1">
      <c r="A22403" s="74" t="s">
        <v>12163</v>
      </c>
    </row>
    <row r="22404" spans="1:1">
      <c r="A22404" s="74" t="s">
        <v>12164</v>
      </c>
    </row>
    <row r="22405" spans="1:1">
      <c r="A22405" s="149">
        <v>45477</v>
      </c>
    </row>
    <row r="22406" spans="1:1">
      <c r="A22406" s="149">
        <v>45477</v>
      </c>
    </row>
    <row r="22407" spans="1:1">
      <c r="A22407" s="74" t="s">
        <v>12165</v>
      </c>
    </row>
    <row r="22408" spans="1:1">
      <c r="A22408" s="74"/>
    </row>
    <row r="22409" spans="1:1">
      <c r="A22409" s="74" t="s">
        <v>2724</v>
      </c>
    </row>
    <row r="22410" spans="1:1">
      <c r="A22410" s="74" t="s">
        <v>12166</v>
      </c>
    </row>
    <row r="22411" spans="1:1">
      <c r="A22411" s="74" t="s">
        <v>12167</v>
      </c>
    </row>
    <row r="22412" spans="1:1">
      <c r="A22412" s="74" t="s">
        <v>12167</v>
      </c>
    </row>
    <row r="22413" spans="1:1">
      <c r="A22413" s="149">
        <v>45477</v>
      </c>
    </row>
    <row r="22414" spans="1:1">
      <c r="A22414" s="149">
        <v>45477</v>
      </c>
    </row>
    <row r="22415" spans="1:1">
      <c r="A22415" s="74" t="s">
        <v>12168</v>
      </c>
    </row>
    <row r="22416" spans="1:1">
      <c r="A22416" s="74"/>
    </row>
    <row r="22417" spans="1:1">
      <c r="A22417" s="74" t="s">
        <v>2724</v>
      </c>
    </row>
    <row r="22418" spans="1:1">
      <c r="A22418" s="74" t="s">
        <v>12169</v>
      </c>
    </row>
    <row r="22419" spans="1:1">
      <c r="A22419" s="74" t="s">
        <v>12170</v>
      </c>
    </row>
    <row r="22420" spans="1:1">
      <c r="A22420" s="74" t="s">
        <v>12170</v>
      </c>
    </row>
    <row r="22421" spans="1:1">
      <c r="A22421" s="149">
        <v>45477</v>
      </c>
    </row>
    <row r="22422" spans="1:1">
      <c r="A22422" s="149">
        <v>45477</v>
      </c>
    </row>
    <row r="22423" spans="1:1">
      <c r="A22423" s="74" t="s">
        <v>12171</v>
      </c>
    </row>
    <row r="22424" spans="1:1">
      <c r="A22424" s="74"/>
    </row>
    <row r="22425" spans="1:1">
      <c r="A22425" s="74" t="s">
        <v>2724</v>
      </c>
    </row>
    <row r="22426" spans="1:1">
      <c r="A22426" s="74" t="s">
        <v>12172</v>
      </c>
    </row>
    <row r="22427" spans="1:1">
      <c r="A22427" s="74" t="s">
        <v>12173</v>
      </c>
    </row>
    <row r="22428" spans="1:1">
      <c r="A22428" s="74" t="s">
        <v>12174</v>
      </c>
    </row>
    <row r="22429" spans="1:1">
      <c r="A22429" s="149">
        <v>45477</v>
      </c>
    </row>
    <row r="22430" spans="1:1">
      <c r="A22430" s="149">
        <v>45477</v>
      </c>
    </row>
    <row r="22431" spans="1:1">
      <c r="A22431" s="74" t="s">
        <v>12175</v>
      </c>
    </row>
    <row r="22432" spans="1:1">
      <c r="A22432" s="74"/>
    </row>
    <row r="22433" spans="1:1">
      <c r="A22433" s="74" t="s">
        <v>2724</v>
      </c>
    </row>
    <row r="22434" spans="1:1">
      <c r="A22434" s="74" t="s">
        <v>12176</v>
      </c>
    </row>
    <row r="22435" spans="1:1">
      <c r="A22435" s="74" t="s">
        <v>12177</v>
      </c>
    </row>
    <row r="22436" spans="1:1">
      <c r="A22436" s="74" t="s">
        <v>12178</v>
      </c>
    </row>
    <row r="22437" spans="1:1">
      <c r="A22437" s="149">
        <v>45477</v>
      </c>
    </row>
    <row r="22438" spans="1:1">
      <c r="A22438" s="149">
        <v>45477</v>
      </c>
    </row>
    <row r="22439" spans="1:1">
      <c r="A22439" s="74" t="s">
        <v>12179</v>
      </c>
    </row>
    <row r="22440" spans="1:1">
      <c r="A22440" s="74"/>
    </row>
    <row r="22441" spans="1:1">
      <c r="A22441" s="74" t="s">
        <v>2724</v>
      </c>
    </row>
    <row r="22442" spans="1:1">
      <c r="A22442" s="74" t="s">
        <v>12180</v>
      </c>
    </row>
    <row r="22443" spans="1:1">
      <c r="A22443" s="74" t="s">
        <v>12181</v>
      </c>
    </row>
    <row r="22444" spans="1:1">
      <c r="A22444" s="74" t="s">
        <v>12182</v>
      </c>
    </row>
    <row r="22445" spans="1:1">
      <c r="A22445" s="149">
        <v>45477</v>
      </c>
    </row>
    <row r="22446" spans="1:1">
      <c r="A22446" s="149">
        <v>45477</v>
      </c>
    </row>
    <row r="22447" spans="1:1">
      <c r="A22447" s="74" t="s">
        <v>12183</v>
      </c>
    </row>
    <row r="22448" spans="1:1">
      <c r="A22448" s="74"/>
    </row>
    <row r="22449" spans="1:1">
      <c r="A22449" s="74" t="s">
        <v>2724</v>
      </c>
    </row>
    <row r="22450" spans="1:1">
      <c r="A22450" s="74" t="s">
        <v>12184</v>
      </c>
    </row>
    <row r="22451" spans="1:1">
      <c r="A22451" s="74" t="s">
        <v>12185</v>
      </c>
    </row>
    <row r="22452" spans="1:1">
      <c r="A22452" s="74" t="s">
        <v>12186</v>
      </c>
    </row>
    <row r="22453" spans="1:1">
      <c r="A22453" s="149">
        <v>45477</v>
      </c>
    </row>
    <row r="22454" spans="1:1">
      <c r="A22454" s="149">
        <v>45477</v>
      </c>
    </row>
    <row r="22455" spans="1:1">
      <c r="A22455" s="74" t="s">
        <v>12187</v>
      </c>
    </row>
    <row r="22456" spans="1:1">
      <c r="A22456" s="74"/>
    </row>
    <row r="22457" spans="1:1">
      <c r="A22457" s="74" t="s">
        <v>2724</v>
      </c>
    </row>
    <row r="22458" spans="1:1">
      <c r="A22458" s="74" t="s">
        <v>12188</v>
      </c>
    </row>
    <row r="22459" spans="1:1">
      <c r="A22459" s="74" t="s">
        <v>12189</v>
      </c>
    </row>
    <row r="22460" spans="1:1">
      <c r="A22460" s="74" t="s">
        <v>12190</v>
      </c>
    </row>
    <row r="22461" spans="1:1">
      <c r="A22461" s="149">
        <v>45477</v>
      </c>
    </row>
    <row r="22462" spans="1:1">
      <c r="A22462" s="149">
        <v>45477</v>
      </c>
    </row>
    <row r="22463" spans="1:1">
      <c r="A22463" s="74" t="s">
        <v>12191</v>
      </c>
    </row>
    <row r="22464" spans="1:1">
      <c r="A22464" s="74"/>
    </row>
    <row r="22465" spans="1:1">
      <c r="A22465" s="74" t="s">
        <v>2724</v>
      </c>
    </row>
    <row r="22466" spans="1:1">
      <c r="A22466" s="74" t="s">
        <v>12192</v>
      </c>
    </row>
    <row r="22467" spans="1:1">
      <c r="A22467" s="74" t="s">
        <v>12193</v>
      </c>
    </row>
    <row r="22468" spans="1:1">
      <c r="A22468" s="74" t="s">
        <v>12194</v>
      </c>
    </row>
    <row r="22469" spans="1:1">
      <c r="A22469" s="149">
        <v>45477</v>
      </c>
    </row>
    <row r="22470" spans="1:1">
      <c r="A22470" s="149">
        <v>45477</v>
      </c>
    </row>
    <row r="22471" spans="1:1">
      <c r="A22471" s="74" t="s">
        <v>12195</v>
      </c>
    </row>
    <row r="22472" spans="1:1">
      <c r="A22472" s="74"/>
    </row>
    <row r="22473" spans="1:1">
      <c r="A22473" s="74" t="s">
        <v>2724</v>
      </c>
    </row>
    <row r="22474" spans="1:1">
      <c r="A22474" s="74" t="s">
        <v>12196</v>
      </c>
    </row>
    <row r="22475" spans="1:1">
      <c r="A22475" s="74" t="s">
        <v>12197</v>
      </c>
    </row>
    <row r="22476" spans="1:1">
      <c r="A22476" s="74" t="s">
        <v>12197</v>
      </c>
    </row>
    <row r="22477" spans="1:1">
      <c r="A22477" s="149">
        <v>45477</v>
      </c>
    </row>
    <row r="22478" spans="1:1">
      <c r="A22478" s="149">
        <v>45477</v>
      </c>
    </row>
    <row r="22479" spans="1:1">
      <c r="A22479" s="74" t="s">
        <v>12198</v>
      </c>
    </row>
    <row r="22480" spans="1:1">
      <c r="A22480" s="74"/>
    </row>
    <row r="22481" spans="1:1">
      <c r="A22481" s="74" t="s">
        <v>2724</v>
      </c>
    </row>
    <row r="22482" spans="1:1">
      <c r="A22482" s="74" t="s">
        <v>12199</v>
      </c>
    </row>
    <row r="22483" spans="1:1">
      <c r="A22483" s="74" t="s">
        <v>12200</v>
      </c>
    </row>
    <row r="22484" spans="1:1">
      <c r="A22484" s="74" t="s">
        <v>12201</v>
      </c>
    </row>
    <row r="22485" spans="1:1">
      <c r="A22485" s="149">
        <v>45477</v>
      </c>
    </row>
    <row r="22486" spans="1:1">
      <c r="A22486" s="149">
        <v>45477</v>
      </c>
    </row>
    <row r="22487" spans="1:1">
      <c r="A22487" s="74" t="s">
        <v>11632</v>
      </c>
    </row>
    <row r="22488" spans="1:1">
      <c r="A22488" s="74"/>
    </row>
    <row r="22489" spans="1:1">
      <c r="A22489" s="74" t="s">
        <v>2724</v>
      </c>
    </row>
    <row r="22490" spans="1:1">
      <c r="A22490" s="74" t="s">
        <v>12202</v>
      </c>
    </row>
    <row r="22491" spans="1:1">
      <c r="A22491" s="74" t="s">
        <v>12203</v>
      </c>
    </row>
    <row r="22492" spans="1:1">
      <c r="A22492" s="74" t="s">
        <v>12204</v>
      </c>
    </row>
    <row r="22493" spans="1:1">
      <c r="A22493" s="149">
        <v>45477</v>
      </c>
    </row>
    <row r="22494" spans="1:1">
      <c r="A22494" s="149">
        <v>45477</v>
      </c>
    </row>
    <row r="22495" spans="1:1">
      <c r="A22495" s="74" t="s">
        <v>12205</v>
      </c>
    </row>
    <row r="22496" spans="1:1">
      <c r="A22496" s="74"/>
    </row>
    <row r="22497" spans="1:1">
      <c r="A22497" s="74" t="s">
        <v>2724</v>
      </c>
    </row>
    <row r="22498" spans="1:1">
      <c r="A22498" s="74" t="s">
        <v>12206</v>
      </c>
    </row>
    <row r="22499" spans="1:1">
      <c r="A22499" s="74" t="s">
        <v>12207</v>
      </c>
    </row>
    <row r="22500" spans="1:1">
      <c r="A22500" s="74" t="s">
        <v>12208</v>
      </c>
    </row>
    <row r="22501" spans="1:1">
      <c r="A22501" s="149">
        <v>45477</v>
      </c>
    </row>
    <row r="22502" spans="1:1">
      <c r="A22502" s="149">
        <v>45477</v>
      </c>
    </row>
    <row r="22503" spans="1:1">
      <c r="A22503" s="74" t="s">
        <v>12209</v>
      </c>
    </row>
    <row r="22504" spans="1:1">
      <c r="A22504" s="74"/>
    </row>
    <row r="22505" spans="1:1">
      <c r="A22505" s="74" t="s">
        <v>2724</v>
      </c>
    </row>
    <row r="22506" spans="1:1">
      <c r="A22506" s="74" t="s">
        <v>12210</v>
      </c>
    </row>
    <row r="22507" spans="1:1">
      <c r="A22507" s="74" t="s">
        <v>12211</v>
      </c>
    </row>
    <row r="22508" spans="1:1">
      <c r="A22508" s="74" t="s">
        <v>12211</v>
      </c>
    </row>
    <row r="22509" spans="1:1">
      <c r="A22509" s="149">
        <v>45477</v>
      </c>
    </row>
    <row r="22510" spans="1:1">
      <c r="A22510" s="149">
        <v>45477</v>
      </c>
    </row>
    <row r="22511" spans="1:1">
      <c r="A22511" s="74" t="s">
        <v>12212</v>
      </c>
    </row>
    <row r="22512" spans="1:1">
      <c r="A22512" s="74"/>
    </row>
    <row r="22513" spans="1:1">
      <c r="A22513" s="74" t="s">
        <v>2724</v>
      </c>
    </row>
    <row r="22514" spans="1:1">
      <c r="A22514" s="74" t="s">
        <v>12213</v>
      </c>
    </row>
    <row r="22515" spans="1:1">
      <c r="A22515" s="74" t="s">
        <v>12214</v>
      </c>
    </row>
    <row r="22516" spans="1:1">
      <c r="A22516" s="74" t="s">
        <v>12214</v>
      </c>
    </row>
    <row r="22517" spans="1:1">
      <c r="A22517" s="149">
        <v>45476</v>
      </c>
    </row>
    <row r="22518" spans="1:1">
      <c r="A22518" s="149">
        <v>45476</v>
      </c>
    </row>
    <row r="22519" spans="1:1">
      <c r="A22519" s="74" t="s">
        <v>10889</v>
      </c>
    </row>
    <row r="22520" spans="1:1">
      <c r="A22520" s="74"/>
    </row>
    <row r="22521" spans="1:1">
      <c r="A22521" s="74" t="s">
        <v>2724</v>
      </c>
    </row>
    <row r="22522" spans="1:1">
      <c r="A22522" s="74" t="s">
        <v>12215</v>
      </c>
    </row>
    <row r="22523" spans="1:1">
      <c r="A22523" s="74" t="s">
        <v>12216</v>
      </c>
    </row>
    <row r="22524" spans="1:1">
      <c r="A22524" s="74" t="s">
        <v>12217</v>
      </c>
    </row>
    <row r="22525" spans="1:1">
      <c r="A22525" s="149">
        <v>45476</v>
      </c>
    </row>
    <row r="22526" spans="1:1">
      <c r="A22526" s="149">
        <v>45476</v>
      </c>
    </row>
    <row r="22527" spans="1:1">
      <c r="A22527" s="74" t="s">
        <v>12218</v>
      </c>
    </row>
    <row r="22528" spans="1:1">
      <c r="A22528" s="74"/>
    </row>
    <row r="22529" spans="1:1">
      <c r="A22529" s="74" t="s">
        <v>2724</v>
      </c>
    </row>
    <row r="22530" spans="1:1">
      <c r="A22530" s="74" t="s">
        <v>12219</v>
      </c>
    </row>
    <row r="22531" spans="1:1">
      <c r="A22531" s="74" t="s">
        <v>12220</v>
      </c>
    </row>
    <row r="22532" spans="1:1">
      <c r="A22532" s="74" t="s">
        <v>12221</v>
      </c>
    </row>
    <row r="22533" spans="1:1">
      <c r="A22533" s="149">
        <v>45476</v>
      </c>
    </row>
    <row r="22534" spans="1:1">
      <c r="A22534" s="74" t="s">
        <v>10868</v>
      </c>
    </row>
    <row r="22535" spans="1:1">
      <c r="A22535" s="74"/>
    </row>
    <row r="22536" spans="1:1">
      <c r="A22536" s="74" t="s">
        <v>12222</v>
      </c>
    </row>
    <row r="22537" spans="1:1">
      <c r="A22537" s="149">
        <v>45476</v>
      </c>
    </row>
    <row r="22538" spans="1:1">
      <c r="A22538" s="149">
        <v>45476</v>
      </c>
    </row>
    <row r="22539" spans="1:1">
      <c r="A22539" s="74" t="s">
        <v>12223</v>
      </c>
    </row>
    <row r="22540" spans="1:1">
      <c r="A22540" s="74"/>
    </row>
    <row r="22541" spans="1:1">
      <c r="A22541" s="74" t="s">
        <v>2724</v>
      </c>
    </row>
    <row r="22542" spans="1:1">
      <c r="A22542" s="74" t="s">
        <v>12224</v>
      </c>
    </row>
    <row r="22543" spans="1:1">
      <c r="A22543" s="74" t="s">
        <v>12225</v>
      </c>
    </row>
    <row r="22544" spans="1:1">
      <c r="A22544" s="74" t="s">
        <v>12226</v>
      </c>
    </row>
    <row r="22545" spans="1:1">
      <c r="A22545" s="149">
        <v>45476</v>
      </c>
    </row>
    <row r="22546" spans="1:1">
      <c r="A22546" s="149">
        <v>45476</v>
      </c>
    </row>
    <row r="22547" spans="1:1">
      <c r="A22547" s="74" t="s">
        <v>12227</v>
      </c>
    </row>
    <row r="22548" spans="1:1">
      <c r="A22548" s="74"/>
    </row>
    <row r="22549" spans="1:1">
      <c r="A22549" s="74" t="s">
        <v>2724</v>
      </c>
    </row>
    <row r="22550" spans="1:1">
      <c r="A22550" s="74" t="s">
        <v>12228</v>
      </c>
    </row>
    <row r="22551" spans="1:1">
      <c r="A22551" s="74" t="s">
        <v>12229</v>
      </c>
    </row>
    <row r="22552" spans="1:1">
      <c r="A22552" s="74" t="s">
        <v>12229</v>
      </c>
    </row>
    <row r="22553" spans="1:1">
      <c r="A22553" s="149">
        <v>45476</v>
      </c>
    </row>
    <row r="22554" spans="1:1">
      <c r="A22554" s="149">
        <v>45476</v>
      </c>
    </row>
    <row r="22555" spans="1:1">
      <c r="A22555" s="74" t="s">
        <v>12230</v>
      </c>
    </row>
    <row r="22556" spans="1:1">
      <c r="A22556" s="74"/>
    </row>
    <row r="22557" spans="1:1">
      <c r="A22557" s="74" t="s">
        <v>2724</v>
      </c>
    </row>
    <row r="22558" spans="1:1">
      <c r="A22558" s="74" t="s">
        <v>12231</v>
      </c>
    </row>
    <row r="22559" spans="1:1">
      <c r="A22559" s="74" t="s">
        <v>12232</v>
      </c>
    </row>
    <row r="22560" spans="1:1">
      <c r="A22560" s="74" t="s">
        <v>12233</v>
      </c>
    </row>
    <row r="22561" spans="1:1">
      <c r="A22561" s="149">
        <v>45476</v>
      </c>
    </row>
    <row r="22562" spans="1:1">
      <c r="A22562" s="149">
        <v>45476</v>
      </c>
    </row>
    <row r="22563" spans="1:1">
      <c r="A22563" s="74" t="s">
        <v>12234</v>
      </c>
    </row>
    <row r="22564" spans="1:1">
      <c r="A22564" s="74"/>
    </row>
    <row r="22565" spans="1:1">
      <c r="A22565" s="74" t="s">
        <v>2724</v>
      </c>
    </row>
    <row r="22566" spans="1:1">
      <c r="A22566" s="74" t="s">
        <v>12235</v>
      </c>
    </row>
    <row r="22567" spans="1:1">
      <c r="A22567" s="74" t="s">
        <v>12236</v>
      </c>
    </row>
    <row r="22568" spans="1:1">
      <c r="A22568" s="74" t="s">
        <v>12237</v>
      </c>
    </row>
    <row r="22569" spans="1:1">
      <c r="A22569" s="149">
        <v>45476</v>
      </c>
    </row>
    <row r="22570" spans="1:1">
      <c r="A22570" s="149">
        <v>45476</v>
      </c>
    </row>
    <row r="22571" spans="1:1">
      <c r="A22571" s="74" t="s">
        <v>12238</v>
      </c>
    </row>
    <row r="22572" spans="1:1">
      <c r="A22572" s="74"/>
    </row>
    <row r="22573" spans="1:1">
      <c r="A22573" s="74" t="s">
        <v>2724</v>
      </c>
    </row>
    <row r="22574" spans="1:1">
      <c r="A22574" s="74" t="s">
        <v>12239</v>
      </c>
    </row>
    <row r="22575" spans="1:1">
      <c r="A22575" s="74" t="s">
        <v>12240</v>
      </c>
    </row>
    <row r="22576" spans="1:1">
      <c r="A22576" s="74" t="s">
        <v>12241</v>
      </c>
    </row>
    <row r="22577" spans="1:1">
      <c r="A22577" s="149">
        <v>45476</v>
      </c>
    </row>
    <row r="22578" spans="1:1">
      <c r="A22578" s="149">
        <v>45476</v>
      </c>
    </row>
    <row r="22579" spans="1:1">
      <c r="A22579" s="74" t="s">
        <v>12242</v>
      </c>
    </row>
    <row r="22580" spans="1:1">
      <c r="A22580" s="74"/>
    </row>
    <row r="22581" spans="1:1">
      <c r="A22581" s="74" t="s">
        <v>2724</v>
      </c>
    </row>
    <row r="22582" spans="1:1">
      <c r="A22582" s="74" t="s">
        <v>12243</v>
      </c>
    </row>
    <row r="22583" spans="1:1">
      <c r="A22583" s="74" t="s">
        <v>12244</v>
      </c>
    </row>
    <row r="22584" spans="1:1">
      <c r="A22584" s="74" t="s">
        <v>12245</v>
      </c>
    </row>
    <row r="22585" spans="1:1">
      <c r="A22585" s="149">
        <v>45476</v>
      </c>
    </row>
    <row r="22586" spans="1:1">
      <c r="A22586" s="149">
        <v>45476</v>
      </c>
    </row>
    <row r="22587" spans="1:1">
      <c r="A22587" s="74" t="s">
        <v>12246</v>
      </c>
    </row>
    <row r="22588" spans="1:1">
      <c r="A22588" s="74"/>
    </row>
    <row r="22589" spans="1:1">
      <c r="A22589" s="74" t="s">
        <v>2724</v>
      </c>
    </row>
    <row r="22590" spans="1:1">
      <c r="A22590" s="74" t="s">
        <v>12247</v>
      </c>
    </row>
    <row r="22591" spans="1:1">
      <c r="A22591" s="74" t="s">
        <v>12248</v>
      </c>
    </row>
    <row r="22592" spans="1:1">
      <c r="A22592" s="74" t="s">
        <v>12249</v>
      </c>
    </row>
    <row r="22593" spans="1:1">
      <c r="A22593" s="149">
        <v>45476</v>
      </c>
    </row>
    <row r="22594" spans="1:1">
      <c r="A22594" s="149">
        <v>45476</v>
      </c>
    </row>
    <row r="22595" spans="1:1">
      <c r="A22595" s="74" t="s">
        <v>12250</v>
      </c>
    </row>
    <row r="22596" spans="1:1">
      <c r="A22596" s="74"/>
    </row>
    <row r="22597" spans="1:1">
      <c r="A22597" s="74" t="s">
        <v>2724</v>
      </c>
    </row>
    <row r="22598" spans="1:1">
      <c r="A22598" s="74" t="s">
        <v>12251</v>
      </c>
    </row>
    <row r="22599" spans="1:1">
      <c r="A22599" s="74" t="s">
        <v>12252</v>
      </c>
    </row>
    <row r="22600" spans="1:1">
      <c r="A22600" s="74" t="s">
        <v>12253</v>
      </c>
    </row>
    <row r="22601" spans="1:1">
      <c r="A22601" s="149">
        <v>45475</v>
      </c>
    </row>
    <row r="22602" spans="1:1">
      <c r="A22602" s="149">
        <v>45475</v>
      </c>
    </row>
    <row r="22603" spans="1:1">
      <c r="A22603" s="74" t="s">
        <v>11632</v>
      </c>
    </row>
    <row r="22604" spans="1:1">
      <c r="A22604" s="74"/>
    </row>
    <row r="22605" spans="1:1">
      <c r="A22605" s="74" t="s">
        <v>2724</v>
      </c>
    </row>
    <row r="22606" spans="1:1">
      <c r="A22606" s="74" t="s">
        <v>12254</v>
      </c>
    </row>
    <row r="22607" spans="1:1">
      <c r="A22607" s="74" t="s">
        <v>12255</v>
      </c>
    </row>
    <row r="22608" spans="1:1">
      <c r="A22608" s="74" t="s">
        <v>12256</v>
      </c>
    </row>
    <row r="22609" spans="1:1">
      <c r="A22609" s="149">
        <v>45475</v>
      </c>
    </row>
    <row r="22610" spans="1:1">
      <c r="A22610" s="149">
        <v>45475</v>
      </c>
    </row>
    <row r="22611" spans="1:1">
      <c r="A22611" s="74" t="s">
        <v>12257</v>
      </c>
    </row>
    <row r="22612" spans="1:1">
      <c r="A22612" s="74"/>
    </row>
    <row r="22613" spans="1:1">
      <c r="A22613" s="74" t="s">
        <v>2724</v>
      </c>
    </row>
    <row r="22614" spans="1:1">
      <c r="A22614" s="74" t="s">
        <v>12258</v>
      </c>
    </row>
    <row r="22615" spans="1:1">
      <c r="A22615" s="74" t="s">
        <v>12259</v>
      </c>
    </row>
    <row r="22616" spans="1:1">
      <c r="A22616" s="74" t="s">
        <v>12260</v>
      </c>
    </row>
    <row r="22617" spans="1:1">
      <c r="A22617" s="149">
        <v>45475</v>
      </c>
    </row>
    <row r="22618" spans="1:1">
      <c r="A22618" s="149">
        <v>45475</v>
      </c>
    </row>
    <row r="22619" spans="1:1">
      <c r="A22619" s="74" t="s">
        <v>12261</v>
      </c>
    </row>
    <row r="22620" spans="1:1">
      <c r="A22620" s="74"/>
    </row>
    <row r="22621" spans="1:1">
      <c r="A22621" s="74" t="s">
        <v>2724</v>
      </c>
    </row>
    <row r="22622" spans="1:1">
      <c r="A22622" s="74" t="s">
        <v>12262</v>
      </c>
    </row>
    <row r="22623" spans="1:1">
      <c r="A22623" s="74" t="s">
        <v>12263</v>
      </c>
    </row>
    <row r="22624" spans="1:1">
      <c r="A22624" s="74" t="s">
        <v>12264</v>
      </c>
    </row>
    <row r="22625" spans="1:1">
      <c r="A22625" s="149">
        <v>45475</v>
      </c>
    </row>
    <row r="22626" spans="1:1">
      <c r="A22626" s="149">
        <v>45475</v>
      </c>
    </row>
    <row r="22627" spans="1:1">
      <c r="A22627" s="74" t="s">
        <v>12265</v>
      </c>
    </row>
    <row r="22628" spans="1:1">
      <c r="A22628" s="74"/>
    </row>
    <row r="22629" spans="1:1">
      <c r="A22629" s="74" t="s">
        <v>2724</v>
      </c>
    </row>
    <row r="22630" spans="1:1">
      <c r="A22630" s="74" t="s">
        <v>12266</v>
      </c>
    </row>
    <row r="22631" spans="1:1">
      <c r="A22631" s="74" t="s">
        <v>12267</v>
      </c>
    </row>
    <row r="22632" spans="1:1">
      <c r="A22632" s="74" t="s">
        <v>4060</v>
      </c>
    </row>
    <row r="22633" spans="1:1">
      <c r="A22633" s="149">
        <v>45475</v>
      </c>
    </row>
    <row r="22634" spans="1:1">
      <c r="A22634" s="149">
        <v>45475</v>
      </c>
    </row>
    <row r="22635" spans="1:1">
      <c r="A22635" s="74" t="s">
        <v>12268</v>
      </c>
    </row>
    <row r="22636" spans="1:1">
      <c r="A22636" s="74"/>
    </row>
    <row r="22637" spans="1:1">
      <c r="A22637" s="74" t="s">
        <v>2724</v>
      </c>
    </row>
    <row r="22638" spans="1:1">
      <c r="A22638" s="74" t="s">
        <v>4061</v>
      </c>
    </row>
    <row r="22639" spans="1:1">
      <c r="A22639" s="74" t="s">
        <v>12269</v>
      </c>
    </row>
    <row r="22640" spans="1:1">
      <c r="A22640" s="74" t="s">
        <v>12269</v>
      </c>
    </row>
    <row r="22641" spans="1:1">
      <c r="A22641" s="149">
        <v>45474</v>
      </c>
    </row>
    <row r="22642" spans="1:1">
      <c r="A22642" s="149">
        <v>45474</v>
      </c>
    </row>
    <row r="22643" spans="1:1">
      <c r="A22643" s="74" t="s">
        <v>12270</v>
      </c>
    </row>
    <row r="22644" spans="1:1">
      <c r="A22644" s="74"/>
    </row>
    <row r="22645" spans="1:1">
      <c r="A22645" s="74" t="s">
        <v>2724</v>
      </c>
    </row>
    <row r="22646" spans="1:1">
      <c r="A22646" s="74" t="s">
        <v>12271</v>
      </c>
    </row>
    <row r="22647" spans="1:1">
      <c r="A22647" s="74" t="s">
        <v>12272</v>
      </c>
    </row>
    <row r="22648" spans="1:1">
      <c r="A22648" s="74" t="s">
        <v>12273</v>
      </c>
    </row>
    <row r="22649" spans="1:1">
      <c r="A22649" s="149">
        <v>45474</v>
      </c>
    </row>
    <row r="22650" spans="1:1">
      <c r="A22650" s="149">
        <v>45474</v>
      </c>
    </row>
    <row r="22651" spans="1:1">
      <c r="A22651" s="74" t="s">
        <v>11548</v>
      </c>
    </row>
    <row r="22652" spans="1:1">
      <c r="A22652" s="74"/>
    </row>
    <row r="22653" spans="1:1">
      <c r="A22653" s="74" t="s">
        <v>2724</v>
      </c>
    </row>
    <row r="22654" spans="1:1">
      <c r="A22654" s="74" t="s">
        <v>12274</v>
      </c>
    </row>
    <row r="22655" spans="1:1">
      <c r="A22655" s="74" t="s">
        <v>12275</v>
      </c>
    </row>
    <row r="22656" spans="1:1">
      <c r="A22656" s="74" t="s">
        <v>12275</v>
      </c>
    </row>
    <row r="22657" spans="1:1">
      <c r="A22657" s="149">
        <v>45474</v>
      </c>
    </row>
    <row r="22658" spans="1:1">
      <c r="A22658" s="149">
        <v>45474</v>
      </c>
    </row>
    <row r="22659" spans="1:1">
      <c r="A22659" s="74" t="s">
        <v>12276</v>
      </c>
    </row>
    <row r="22660" spans="1:1">
      <c r="A22660" s="74"/>
    </row>
    <row r="22661" spans="1:1">
      <c r="A22661" s="74" t="s">
        <v>2724</v>
      </c>
    </row>
    <row r="22662" spans="1:1">
      <c r="A22662" s="74" t="s">
        <v>12277</v>
      </c>
    </row>
    <row r="22663" spans="1:1">
      <c r="A22663" s="74" t="s">
        <v>12278</v>
      </c>
    </row>
    <row r="22664" spans="1:1">
      <c r="A22664" s="74" t="s">
        <v>12279</v>
      </c>
    </row>
    <row r="22665" spans="1:1">
      <c r="A22665" s="149">
        <v>45474</v>
      </c>
    </row>
    <row r="22666" spans="1:1">
      <c r="A22666" s="149">
        <v>45474</v>
      </c>
    </row>
    <row r="22667" spans="1:1">
      <c r="A22667" s="74" t="s">
        <v>12280</v>
      </c>
    </row>
    <row r="22668" spans="1:1">
      <c r="A22668" s="74"/>
    </row>
    <row r="22669" spans="1:1">
      <c r="A22669" s="74" t="s">
        <v>2724</v>
      </c>
    </row>
    <row r="22670" spans="1:1">
      <c r="A22670" s="74" t="s">
        <v>12281</v>
      </c>
    </row>
    <row r="22671" spans="1:1">
      <c r="A22671" s="74" t="s">
        <v>12282</v>
      </c>
    </row>
    <row r="22672" spans="1:1">
      <c r="A22672" s="74" t="s">
        <v>12283</v>
      </c>
    </row>
    <row r="22673" spans="1:1">
      <c r="A22673" s="149">
        <v>45474</v>
      </c>
    </row>
    <row r="22674" spans="1:1">
      <c r="A22674" s="149">
        <v>45474</v>
      </c>
    </row>
    <row r="22675" spans="1:1">
      <c r="A22675" s="74" t="s">
        <v>12284</v>
      </c>
    </row>
    <row r="22676" spans="1:1">
      <c r="A22676" s="74"/>
    </row>
    <row r="22677" spans="1:1">
      <c r="A22677" s="74" t="s">
        <v>2724</v>
      </c>
    </row>
    <row r="22678" spans="1:1">
      <c r="A22678" s="74" t="s">
        <v>12285</v>
      </c>
    </row>
    <row r="22679" spans="1:1">
      <c r="A22679" s="74" t="s">
        <v>12286</v>
      </c>
    </row>
    <row r="22680" spans="1:1">
      <c r="A22680" s="74" t="s">
        <v>12287</v>
      </c>
    </row>
    <row r="22681" spans="1:1">
      <c r="A22681" s="149">
        <v>45474</v>
      </c>
    </row>
    <row r="22682" spans="1:1">
      <c r="A22682" s="149">
        <v>45474</v>
      </c>
    </row>
    <row r="22683" spans="1:1">
      <c r="A22683" s="74" t="s">
        <v>12288</v>
      </c>
    </row>
    <row r="22684" spans="1:1">
      <c r="A22684" s="74"/>
    </row>
    <row r="22685" spans="1:1">
      <c r="A22685" s="74" t="s">
        <v>2724</v>
      </c>
    </row>
    <row r="22686" spans="1:1">
      <c r="A22686" s="74" t="s">
        <v>12289</v>
      </c>
    </row>
    <row r="22687" spans="1:1">
      <c r="A22687" s="74" t="s">
        <v>12290</v>
      </c>
    </row>
    <row r="22688" spans="1:1">
      <c r="A22688" s="74" t="s">
        <v>12290</v>
      </c>
    </row>
    <row r="22689" spans="1:1">
      <c r="A22689" s="149">
        <v>45474</v>
      </c>
    </row>
    <row r="22690" spans="1:1">
      <c r="A22690" s="149">
        <v>45474</v>
      </c>
    </row>
    <row r="22691" spans="1:1">
      <c r="A22691" s="74" t="s">
        <v>12291</v>
      </c>
    </row>
    <row r="22692" spans="1:1">
      <c r="A22692" s="74"/>
    </row>
    <row r="22693" spans="1:1">
      <c r="A22693" s="74" t="s">
        <v>2724</v>
      </c>
    </row>
    <row r="22694" spans="1:1">
      <c r="A22694" s="74" t="s">
        <v>12292</v>
      </c>
    </row>
    <row r="22695" spans="1:1">
      <c r="A22695" s="74" t="s">
        <v>12293</v>
      </c>
    </row>
    <row r="22696" spans="1:1">
      <c r="A22696" s="74" t="s">
        <v>12293</v>
      </c>
    </row>
    <row r="22697" spans="1:1">
      <c r="A22697" s="149">
        <v>45474</v>
      </c>
    </row>
    <row r="22698" spans="1:1">
      <c r="A22698" s="149">
        <v>45474</v>
      </c>
    </row>
    <row r="22699" spans="1:1">
      <c r="A22699" s="74" t="s">
        <v>12294</v>
      </c>
    </row>
    <row r="22700" spans="1:1">
      <c r="A22700" s="74"/>
    </row>
    <row r="22701" spans="1:1">
      <c r="A22701" s="74" t="s">
        <v>2724</v>
      </c>
    </row>
    <row r="22702" spans="1:1">
      <c r="A22702" s="74" t="s">
        <v>12295</v>
      </c>
    </row>
    <row r="22703" spans="1:1">
      <c r="A22703" s="74" t="s">
        <v>12296</v>
      </c>
    </row>
    <row r="22704" spans="1:1">
      <c r="A22704" s="74" t="s">
        <v>12296</v>
      </c>
    </row>
    <row r="22705" spans="1:1">
      <c r="A22705" s="149">
        <v>45474</v>
      </c>
    </row>
    <row r="22706" spans="1:1">
      <c r="A22706" s="149">
        <v>45474</v>
      </c>
    </row>
    <row r="22707" spans="1:1">
      <c r="A22707" s="74" t="s">
        <v>12297</v>
      </c>
    </row>
    <row r="22708" spans="1:1">
      <c r="A22708" s="74"/>
    </row>
    <row r="22709" spans="1:1">
      <c r="A22709" s="74" t="s">
        <v>2724</v>
      </c>
    </row>
    <row r="22710" spans="1:1">
      <c r="A22710" s="74" t="s">
        <v>12298</v>
      </c>
    </row>
    <row r="22711" spans="1:1">
      <c r="A22711" s="74" t="s">
        <v>12299</v>
      </c>
    </row>
    <row r="22712" spans="1:1">
      <c r="A22712" s="74" t="s">
        <v>12300</v>
      </c>
    </row>
    <row r="22713" spans="1:1">
      <c r="A22713" s="149">
        <v>45474</v>
      </c>
    </row>
    <row r="22714" spans="1:1">
      <c r="A22714" s="149">
        <v>45474</v>
      </c>
    </row>
    <row r="22715" spans="1:1">
      <c r="A22715" s="74" t="s">
        <v>11502</v>
      </c>
    </row>
    <row r="22716" spans="1:1">
      <c r="A22716" s="74"/>
    </row>
    <row r="22717" spans="1:1">
      <c r="A22717" s="74" t="s">
        <v>2724</v>
      </c>
    </row>
    <row r="22718" spans="1:1">
      <c r="A22718" s="74" t="s">
        <v>12301</v>
      </c>
    </row>
    <row r="22719" spans="1:1">
      <c r="A22719" s="74" t="s">
        <v>12302</v>
      </c>
    </row>
    <row r="22720" spans="1:1">
      <c r="A22720" s="74" t="s">
        <v>12303</v>
      </c>
    </row>
    <row r="22721" spans="1:1">
      <c r="A22721" s="149">
        <v>45474</v>
      </c>
    </row>
    <row r="22722" spans="1:1">
      <c r="A22722" s="149">
        <v>45474</v>
      </c>
    </row>
    <row r="22723" spans="1:1">
      <c r="A22723" s="74" t="s">
        <v>12304</v>
      </c>
    </row>
    <row r="22724" spans="1:1">
      <c r="A22724" s="74"/>
    </row>
    <row r="22725" spans="1:1">
      <c r="A22725" s="74" t="s">
        <v>2724</v>
      </c>
    </row>
    <row r="22726" spans="1:1">
      <c r="A22726" s="74" t="s">
        <v>12305</v>
      </c>
    </row>
    <row r="22727" spans="1:1">
      <c r="A22727" s="74" t="s">
        <v>7532</v>
      </c>
    </row>
    <row r="22728" spans="1:1">
      <c r="A22728" s="74" t="s">
        <v>7532</v>
      </c>
    </row>
    <row r="22729" spans="1:1">
      <c r="A22729" s="149">
        <v>45474</v>
      </c>
    </row>
    <row r="22730" spans="1:1">
      <c r="A22730" s="149">
        <v>45474</v>
      </c>
    </row>
    <row r="22731" spans="1:1">
      <c r="A22731" s="74" t="s">
        <v>12306</v>
      </c>
    </row>
    <row r="22732" spans="1:1">
      <c r="A22732" s="74"/>
    </row>
    <row r="22733" spans="1:1">
      <c r="A22733" s="74" t="s">
        <v>2724</v>
      </c>
    </row>
    <row r="22734" spans="1:1">
      <c r="A22734" s="74" t="s">
        <v>7534</v>
      </c>
    </row>
    <row r="22735" spans="1:1">
      <c r="A22735" s="74" t="s">
        <v>12307</v>
      </c>
    </row>
    <row r="22736" spans="1:1">
      <c r="A22736" s="74" t="s">
        <v>12308</v>
      </c>
    </row>
    <row r="22737" spans="1:1">
      <c r="A22737" s="149">
        <v>45474</v>
      </c>
    </row>
    <row r="22738" spans="1:1">
      <c r="A22738" s="149">
        <v>45474</v>
      </c>
    </row>
    <row r="22739" spans="1:1">
      <c r="A22739" s="74" t="s">
        <v>12309</v>
      </c>
    </row>
    <row r="22740" spans="1:1">
      <c r="A22740" s="74"/>
    </row>
    <row r="22741" spans="1:1">
      <c r="A22741" s="74" t="s">
        <v>2724</v>
      </c>
    </row>
    <row r="22742" spans="1:1">
      <c r="A22742" s="74" t="s">
        <v>12310</v>
      </c>
    </row>
    <row r="22743" spans="1:1">
      <c r="A22743" s="74" t="s">
        <v>12311</v>
      </c>
    </row>
    <row r="22744" spans="1:1">
      <c r="A22744" s="74" t="s">
        <v>12312</v>
      </c>
    </row>
    <row r="22745" spans="1:1">
      <c r="A22745" s="149">
        <v>45474</v>
      </c>
    </row>
    <row r="22746" spans="1:1">
      <c r="A22746" s="149">
        <v>45474</v>
      </c>
    </row>
    <row r="22747" spans="1:1">
      <c r="A22747" s="74" t="s">
        <v>12313</v>
      </c>
    </row>
    <row r="22748" spans="1:1">
      <c r="A22748" s="74"/>
    </row>
    <row r="22749" spans="1:1">
      <c r="A22749" s="74" t="s">
        <v>2724</v>
      </c>
    </row>
    <row r="22750" spans="1:1">
      <c r="A22750" s="74" t="s">
        <v>12314</v>
      </c>
    </row>
    <row r="22751" spans="1:1">
      <c r="A22751" s="74" t="s">
        <v>12315</v>
      </c>
    </row>
    <row r="22752" spans="1:1">
      <c r="A22752" s="74" t="s">
        <v>12316</v>
      </c>
    </row>
    <row r="22753" spans="1:1">
      <c r="A22753" s="149">
        <v>45474</v>
      </c>
    </row>
    <row r="22754" spans="1:1">
      <c r="A22754" s="149">
        <v>45474</v>
      </c>
    </row>
    <row r="22755" spans="1:1">
      <c r="A22755" s="74" t="s">
        <v>12317</v>
      </c>
    </row>
    <row r="22756" spans="1:1">
      <c r="A22756" s="74"/>
    </row>
    <row r="22757" spans="1:1">
      <c r="A22757" s="74" t="s">
        <v>2724</v>
      </c>
    </row>
    <row r="22758" spans="1:1">
      <c r="A22758" s="74" t="s">
        <v>12318</v>
      </c>
    </row>
    <row r="22759" spans="1:1">
      <c r="A22759" s="74" t="s">
        <v>12319</v>
      </c>
    </row>
    <row r="22760" spans="1:1">
      <c r="A22760" s="74" t="s">
        <v>12319</v>
      </c>
    </row>
    <row r="22761" spans="1:1">
      <c r="A22761" s="149">
        <v>45474</v>
      </c>
    </row>
    <row r="22762" spans="1:1">
      <c r="A22762" s="149">
        <v>45474</v>
      </c>
    </row>
    <row r="22763" spans="1:1">
      <c r="A22763" s="74" t="s">
        <v>12320</v>
      </c>
    </row>
    <row r="22764" spans="1:1">
      <c r="A22764" s="74"/>
    </row>
    <row r="22765" spans="1:1">
      <c r="A22765" s="74" t="s">
        <v>2724</v>
      </c>
    </row>
    <row r="22766" spans="1:1">
      <c r="A22766" s="74" t="s">
        <v>12321</v>
      </c>
    </row>
    <row r="22767" spans="1:1">
      <c r="A22767" s="74" t="s">
        <v>12322</v>
      </c>
    </row>
    <row r="22768" spans="1:1">
      <c r="A22768" s="74" t="s">
        <v>12322</v>
      </c>
    </row>
    <row r="22769" spans="1:1">
      <c r="A22769" s="149">
        <v>45474</v>
      </c>
    </row>
    <row r="22770" spans="1:1">
      <c r="A22770" s="149">
        <v>45474</v>
      </c>
    </row>
    <row r="22771" spans="1:1">
      <c r="A22771" s="74" t="s">
        <v>12323</v>
      </c>
    </row>
    <row r="22772" spans="1:1">
      <c r="A22772" s="74"/>
    </row>
    <row r="22773" spans="1:1">
      <c r="A22773" s="74" t="s">
        <v>2724</v>
      </c>
    </row>
    <row r="22774" spans="1:1">
      <c r="A22774" s="74" t="s">
        <v>12324</v>
      </c>
    </row>
    <row r="22775" spans="1:1">
      <c r="A22775" s="74" t="s">
        <v>12325</v>
      </c>
    </row>
    <row r="22776" spans="1:1">
      <c r="A22776" s="74" t="s">
        <v>12326</v>
      </c>
    </row>
    <row r="22777" spans="1:1">
      <c r="A22777" s="149">
        <v>45474</v>
      </c>
    </row>
    <row r="22778" spans="1:1">
      <c r="A22778" s="149">
        <v>45474</v>
      </c>
    </row>
    <row r="22779" spans="1:1">
      <c r="A22779" s="74" t="s">
        <v>12327</v>
      </c>
    </row>
    <row r="22780" spans="1:1">
      <c r="A22780" s="74"/>
    </row>
    <row r="22781" spans="1:1">
      <c r="A22781" s="74" t="s">
        <v>2724</v>
      </c>
    </row>
    <row r="22782" spans="1:1">
      <c r="A22782" s="74" t="s">
        <v>12328</v>
      </c>
    </row>
    <row r="22783" spans="1:1">
      <c r="A22783" s="74" t="s">
        <v>12329</v>
      </c>
    </row>
    <row r="22784" spans="1:1">
      <c r="A22784" s="74" t="s">
        <v>12330</v>
      </c>
    </row>
    <row r="22785" spans="1:1">
      <c r="A22785" s="149">
        <v>45474</v>
      </c>
    </row>
    <row r="22786" spans="1:1">
      <c r="A22786" s="149">
        <v>45474</v>
      </c>
    </row>
    <row r="22787" spans="1:1">
      <c r="A22787" s="74" t="s">
        <v>12331</v>
      </c>
    </row>
    <row r="22788" spans="1:1">
      <c r="A22788" s="74"/>
    </row>
    <row r="22789" spans="1:1">
      <c r="A22789" s="74" t="s">
        <v>2724</v>
      </c>
    </row>
    <row r="22790" spans="1:1">
      <c r="A22790" s="74" t="s">
        <v>12332</v>
      </c>
    </row>
    <row r="22791" spans="1:1">
      <c r="A22791" s="74" t="s">
        <v>12333</v>
      </c>
    </row>
    <row r="22792" spans="1:1">
      <c r="A22792" s="74" t="s">
        <v>12333</v>
      </c>
    </row>
    <row r="22793" spans="1:1">
      <c r="A22793" s="149">
        <v>45474</v>
      </c>
    </row>
    <row r="22794" spans="1:1">
      <c r="A22794" s="149">
        <v>45474</v>
      </c>
    </row>
    <row r="22795" spans="1:1">
      <c r="A22795" s="74" t="s">
        <v>12334</v>
      </c>
    </row>
    <row r="22796" spans="1:1">
      <c r="A22796" s="74"/>
    </row>
    <row r="22797" spans="1:1">
      <c r="A22797" s="74" t="s">
        <v>2724</v>
      </c>
    </row>
    <row r="22798" spans="1:1">
      <c r="A22798" s="74" t="s">
        <v>12335</v>
      </c>
    </row>
    <row r="22799" spans="1:1">
      <c r="A22799" s="74" t="s">
        <v>12336</v>
      </c>
    </row>
    <row r="22800" spans="1:1">
      <c r="A22800" s="74" t="s">
        <v>12337</v>
      </c>
    </row>
    <row r="22801" spans="1:1">
      <c r="A22801" s="149">
        <v>45474</v>
      </c>
    </row>
    <row r="22802" spans="1:1">
      <c r="A22802" s="149">
        <v>45474</v>
      </c>
    </row>
    <row r="22803" spans="1:1">
      <c r="A22803" s="74" t="s">
        <v>12338</v>
      </c>
    </row>
    <row r="22804" spans="1:1">
      <c r="A22804" s="74"/>
    </row>
    <row r="22805" spans="1:1">
      <c r="A22805" s="74" t="s">
        <v>2724</v>
      </c>
    </row>
    <row r="22806" spans="1:1">
      <c r="A22806" s="74" t="s">
        <v>12339</v>
      </c>
    </row>
    <row r="22807" spans="1:1">
      <c r="A22807" s="74" t="s">
        <v>12340</v>
      </c>
    </row>
    <row r="22808" spans="1:1">
      <c r="A22808" s="74" t="s">
        <v>12340</v>
      </c>
    </row>
    <row r="22809" spans="1:1">
      <c r="A22809" s="149">
        <v>45474</v>
      </c>
    </row>
    <row r="22810" spans="1:1">
      <c r="A22810" s="149">
        <v>45474</v>
      </c>
    </row>
    <row r="22811" spans="1:1">
      <c r="A22811" s="74" t="s">
        <v>12341</v>
      </c>
    </row>
    <row r="22812" spans="1:1">
      <c r="A22812" s="74"/>
    </row>
    <row r="22813" spans="1:1">
      <c r="A22813" s="74" t="s">
        <v>2724</v>
      </c>
    </row>
    <row r="22814" spans="1:1">
      <c r="A22814" s="74" t="s">
        <v>12342</v>
      </c>
    </row>
    <row r="22815" spans="1:1">
      <c r="A22815" s="74" t="s">
        <v>12343</v>
      </c>
    </row>
    <row r="22816" spans="1:1">
      <c r="A22816" s="74" t="s">
        <v>12343</v>
      </c>
    </row>
    <row r="22817" spans="1:1">
      <c r="A22817" s="149">
        <v>45474</v>
      </c>
    </row>
    <row r="22818" spans="1:1">
      <c r="A22818" s="149">
        <v>45474</v>
      </c>
    </row>
    <row r="22819" spans="1:1">
      <c r="A22819" s="74" t="s">
        <v>12344</v>
      </c>
    </row>
    <row r="22820" spans="1:1">
      <c r="A22820" s="74"/>
    </row>
    <row r="22821" spans="1:1">
      <c r="A22821" s="74" t="s">
        <v>2724</v>
      </c>
    </row>
    <row r="22822" spans="1:1">
      <c r="A22822" s="74" t="s">
        <v>12345</v>
      </c>
    </row>
    <row r="22823" spans="1:1">
      <c r="A22823" s="74" t="s">
        <v>12346</v>
      </c>
    </row>
    <row r="22824" spans="1:1">
      <c r="A22824" s="74" t="s">
        <v>12346</v>
      </c>
    </row>
    <row r="22825" spans="1:1">
      <c r="A22825" s="149">
        <v>45474</v>
      </c>
    </row>
    <row r="22826" spans="1:1">
      <c r="A22826" s="149">
        <v>45474</v>
      </c>
    </row>
    <row r="22827" spans="1:1">
      <c r="A22827" s="74" t="s">
        <v>12347</v>
      </c>
    </row>
    <row r="22828" spans="1:1">
      <c r="A22828" s="74"/>
    </row>
    <row r="22829" spans="1:1">
      <c r="A22829" s="74" t="s">
        <v>2724</v>
      </c>
    </row>
    <row r="22830" spans="1:1">
      <c r="A22830" s="74" t="s">
        <v>12348</v>
      </c>
    </row>
    <row r="22831" spans="1:1">
      <c r="A22831" s="74" t="s">
        <v>12349</v>
      </c>
    </row>
    <row r="22832" spans="1:1">
      <c r="A22832" s="74" t="s">
        <v>12349</v>
      </c>
    </row>
    <row r="22833" spans="1:1">
      <c r="A22833" s="149">
        <v>45474</v>
      </c>
    </row>
    <row r="22834" spans="1:1">
      <c r="A22834" s="149">
        <v>45474</v>
      </c>
    </row>
    <row r="22835" spans="1:1">
      <c r="A22835" s="74" t="s">
        <v>12350</v>
      </c>
    </row>
    <row r="22836" spans="1:1">
      <c r="A22836" s="74"/>
    </row>
    <row r="22837" spans="1:1">
      <c r="A22837" s="74" t="s">
        <v>2724</v>
      </c>
    </row>
    <row r="22838" spans="1:1">
      <c r="A22838" s="74" t="s">
        <v>12351</v>
      </c>
    </row>
    <row r="22839" spans="1:1">
      <c r="A22839" s="74" t="s">
        <v>12352</v>
      </c>
    </row>
    <row r="22840" spans="1:1">
      <c r="A22840" s="74" t="s">
        <v>12353</v>
      </c>
    </row>
    <row r="22841" spans="1:1">
      <c r="A22841" s="149">
        <v>45474</v>
      </c>
    </row>
    <row r="22842" spans="1:1">
      <c r="A22842" s="149">
        <v>45474</v>
      </c>
    </row>
    <row r="22843" spans="1:1">
      <c r="A22843" s="74" t="s">
        <v>12354</v>
      </c>
    </row>
    <row r="22844" spans="1:1">
      <c r="A22844" s="74"/>
    </row>
    <row r="22845" spans="1:1">
      <c r="A22845" s="74" t="s">
        <v>2724</v>
      </c>
    </row>
    <row r="22846" spans="1:1">
      <c r="A22846" s="74" t="s">
        <v>12355</v>
      </c>
    </row>
    <row r="22847" spans="1:1">
      <c r="A22847" s="74" t="s">
        <v>12356</v>
      </c>
    </row>
    <row r="22848" spans="1:1">
      <c r="A22848" s="74" t="s">
        <v>12357</v>
      </c>
    </row>
    <row r="22849" spans="1:1">
      <c r="A22849" s="149">
        <v>45474</v>
      </c>
    </row>
    <row r="22850" spans="1:1">
      <c r="A22850" s="149">
        <v>45474</v>
      </c>
    </row>
    <row r="22851" spans="1:1">
      <c r="A22851" s="74" t="s">
        <v>12358</v>
      </c>
    </row>
    <row r="22852" spans="1:1">
      <c r="A22852" s="74"/>
    </row>
    <row r="22853" spans="1:1">
      <c r="A22853" s="74" t="s">
        <v>2724</v>
      </c>
    </row>
    <row r="22854" spans="1:1">
      <c r="A22854" s="74" t="s">
        <v>12359</v>
      </c>
    </row>
    <row r="22855" spans="1:1">
      <c r="A22855" s="74" t="s">
        <v>12360</v>
      </c>
    </row>
    <row r="22856" spans="1:1">
      <c r="A22856" s="74" t="s">
        <v>12361</v>
      </c>
    </row>
    <row r="22857" spans="1:1">
      <c r="A22857" s="149">
        <v>45474</v>
      </c>
    </row>
    <row r="22858" spans="1:1">
      <c r="A22858" s="149">
        <v>45474</v>
      </c>
    </row>
    <row r="22859" spans="1:1">
      <c r="A22859" s="74" t="s">
        <v>12362</v>
      </c>
    </row>
    <row r="22860" spans="1:1">
      <c r="A22860" s="74"/>
    </row>
    <row r="22861" spans="1:1">
      <c r="A22861" s="74" t="s">
        <v>2724</v>
      </c>
    </row>
    <row r="22862" spans="1:1">
      <c r="A22862" s="74" t="s">
        <v>12363</v>
      </c>
    </row>
    <row r="22863" spans="1:1">
      <c r="A22863" s="74" t="s">
        <v>12364</v>
      </c>
    </row>
    <row r="22864" spans="1:1">
      <c r="A22864" s="74" t="s">
        <v>12365</v>
      </c>
    </row>
    <row r="22865" spans="1:1">
      <c r="A22865" s="149">
        <v>45474</v>
      </c>
    </row>
    <row r="22866" spans="1:1">
      <c r="A22866" s="149">
        <v>45474</v>
      </c>
    </row>
    <row r="22867" spans="1:1">
      <c r="A22867" s="74" t="s">
        <v>12366</v>
      </c>
    </row>
    <row r="22868" spans="1:1">
      <c r="A22868" s="74"/>
    </row>
    <row r="22869" spans="1:1">
      <c r="A22869" s="74" t="s">
        <v>2724</v>
      </c>
    </row>
    <row r="22870" spans="1:1">
      <c r="A22870" s="74" t="s">
        <v>12367</v>
      </c>
    </row>
    <row r="22871" spans="1:1">
      <c r="A22871" s="74" t="s">
        <v>12368</v>
      </c>
    </row>
    <row r="22872" spans="1:1">
      <c r="A22872" s="74" t="s">
        <v>12368</v>
      </c>
    </row>
    <row r="22873" spans="1:1">
      <c r="A22873" s="149">
        <v>45474</v>
      </c>
    </row>
    <row r="22874" spans="1:1">
      <c r="A22874" s="149">
        <v>45474</v>
      </c>
    </row>
    <row r="22875" spans="1:1">
      <c r="A22875" s="74" t="s">
        <v>12369</v>
      </c>
    </row>
    <row r="22876" spans="1:1">
      <c r="A22876" s="74"/>
    </row>
    <row r="22877" spans="1:1">
      <c r="A22877" s="74" t="s">
        <v>2724</v>
      </c>
    </row>
    <row r="22878" spans="1:1">
      <c r="A22878" s="74" t="s">
        <v>12370</v>
      </c>
    </row>
    <row r="22879" spans="1:1">
      <c r="A22879" s="74" t="s">
        <v>12371</v>
      </c>
    </row>
    <row r="22880" spans="1:1">
      <c r="A22880" s="74" t="s">
        <v>12372</v>
      </c>
    </row>
    <row r="22881" spans="1:1">
      <c r="A22881" s="149">
        <v>45469</v>
      </c>
    </row>
    <row r="22882" spans="1:1">
      <c r="A22882" s="149">
        <v>45469</v>
      </c>
    </row>
    <row r="22883" spans="1:1">
      <c r="A22883" s="74" t="s">
        <v>12373</v>
      </c>
    </row>
    <row r="22884" spans="1:1">
      <c r="A22884" s="74"/>
    </row>
    <row r="22885" spans="1:1">
      <c r="A22885" s="74" t="s">
        <v>2724</v>
      </c>
    </row>
    <row r="22886" spans="1:1">
      <c r="A22886" s="74" t="s">
        <v>12374</v>
      </c>
    </row>
    <row r="22887" spans="1:1">
      <c r="A22887" s="74" t="s">
        <v>12375</v>
      </c>
    </row>
    <row r="22888" spans="1:1">
      <c r="A22888" s="74" t="s">
        <v>12375</v>
      </c>
    </row>
    <row r="22889" spans="1:1">
      <c r="A22889" s="149">
        <v>45469</v>
      </c>
    </row>
    <row r="22890" spans="1:1">
      <c r="A22890" s="149">
        <v>45469</v>
      </c>
    </row>
    <row r="22891" spans="1:1">
      <c r="A22891" s="74" t="s">
        <v>12376</v>
      </c>
    </row>
    <row r="22892" spans="1:1">
      <c r="A22892" s="74"/>
    </row>
    <row r="22893" spans="1:1">
      <c r="A22893" s="74" t="s">
        <v>2724</v>
      </c>
    </row>
    <row r="22894" spans="1:1">
      <c r="A22894" s="74" t="s">
        <v>12377</v>
      </c>
    </row>
    <row r="22895" spans="1:1">
      <c r="A22895" s="74" t="s">
        <v>12378</v>
      </c>
    </row>
    <row r="22896" spans="1:1">
      <c r="A22896" s="74" t="s">
        <v>12379</v>
      </c>
    </row>
    <row r="22897" spans="1:1">
      <c r="A22897" s="149">
        <v>45469</v>
      </c>
    </row>
    <row r="22898" spans="1:1">
      <c r="A22898" s="149">
        <v>45469</v>
      </c>
    </row>
    <row r="22899" spans="1:1">
      <c r="A22899" s="74" t="s">
        <v>12380</v>
      </c>
    </row>
    <row r="22900" spans="1:1">
      <c r="A22900" s="74"/>
    </row>
    <row r="22901" spans="1:1">
      <c r="A22901" s="74" t="s">
        <v>2724</v>
      </c>
    </row>
    <row r="22902" spans="1:1">
      <c r="A22902" s="74" t="s">
        <v>12381</v>
      </c>
    </row>
    <row r="22903" spans="1:1">
      <c r="A22903" s="74" t="s">
        <v>12382</v>
      </c>
    </row>
    <row r="22904" spans="1:1">
      <c r="A22904" s="74" t="s">
        <v>12383</v>
      </c>
    </row>
    <row r="22905" spans="1:1">
      <c r="A22905" s="149">
        <v>45469</v>
      </c>
    </row>
    <row r="22906" spans="1:1">
      <c r="A22906" s="149">
        <v>45469</v>
      </c>
    </row>
    <row r="22907" spans="1:1">
      <c r="A22907" s="74" t="s">
        <v>12384</v>
      </c>
    </row>
    <row r="22908" spans="1:1">
      <c r="A22908" s="74"/>
    </row>
    <row r="22909" spans="1:1">
      <c r="A22909" s="74" t="s">
        <v>2724</v>
      </c>
    </row>
    <row r="22910" spans="1:1">
      <c r="A22910" s="74" t="s">
        <v>12385</v>
      </c>
    </row>
    <row r="22911" spans="1:1">
      <c r="A22911" s="74" t="s">
        <v>12386</v>
      </c>
    </row>
    <row r="22912" spans="1:1">
      <c r="A22912" s="74" t="s">
        <v>12386</v>
      </c>
    </row>
    <row r="22913" spans="1:1">
      <c r="A22913" s="149">
        <v>45469</v>
      </c>
    </row>
    <row r="22914" spans="1:1">
      <c r="A22914" s="149">
        <v>45469</v>
      </c>
    </row>
    <row r="22915" spans="1:1">
      <c r="A22915" s="74" t="s">
        <v>12387</v>
      </c>
    </row>
    <row r="22916" spans="1:1">
      <c r="A22916" s="74"/>
    </row>
    <row r="22917" spans="1:1">
      <c r="A22917" s="74" t="s">
        <v>2724</v>
      </c>
    </row>
    <row r="22918" spans="1:1">
      <c r="A22918" s="74" t="s">
        <v>12388</v>
      </c>
    </row>
    <row r="22919" spans="1:1">
      <c r="A22919" s="74" t="s">
        <v>12389</v>
      </c>
    </row>
    <row r="22920" spans="1:1">
      <c r="A22920" s="74" t="s">
        <v>12389</v>
      </c>
    </row>
    <row r="22921" spans="1:1">
      <c r="A22921" s="149">
        <v>45469</v>
      </c>
    </row>
    <row r="22922" spans="1:1">
      <c r="A22922" s="149">
        <v>45469</v>
      </c>
    </row>
    <row r="22923" spans="1:1">
      <c r="A22923" s="74" t="s">
        <v>12390</v>
      </c>
    </row>
    <row r="22924" spans="1:1">
      <c r="A22924" s="74"/>
    </row>
    <row r="22925" spans="1:1">
      <c r="A22925" s="74" t="s">
        <v>2724</v>
      </c>
    </row>
    <row r="22926" spans="1:1">
      <c r="A22926" s="74" t="s">
        <v>12391</v>
      </c>
    </row>
    <row r="22927" spans="1:1">
      <c r="A22927" s="74" t="s">
        <v>12392</v>
      </c>
    </row>
    <row r="22928" spans="1:1">
      <c r="A22928" s="74" t="s">
        <v>12393</v>
      </c>
    </row>
    <row r="22929" spans="1:1">
      <c r="A22929" s="149">
        <v>45469</v>
      </c>
    </row>
    <row r="22930" spans="1:1">
      <c r="A22930" s="149">
        <v>45469</v>
      </c>
    </row>
    <row r="22931" spans="1:1">
      <c r="A22931" s="74" t="s">
        <v>12394</v>
      </c>
    </row>
    <row r="22932" spans="1:1">
      <c r="A22932" s="74"/>
    </row>
    <row r="22933" spans="1:1">
      <c r="A22933" s="74" t="s">
        <v>2724</v>
      </c>
    </row>
    <row r="22934" spans="1:1">
      <c r="A22934" s="74" t="s">
        <v>12395</v>
      </c>
    </row>
    <row r="22935" spans="1:1">
      <c r="A22935" s="74" t="s">
        <v>12396</v>
      </c>
    </row>
    <row r="22936" spans="1:1">
      <c r="A22936" s="74" t="s">
        <v>12397</v>
      </c>
    </row>
    <row r="22937" spans="1:1">
      <c r="A22937" s="149">
        <v>45469</v>
      </c>
    </row>
    <row r="22938" spans="1:1">
      <c r="A22938" s="149">
        <v>45469</v>
      </c>
    </row>
    <row r="22939" spans="1:1">
      <c r="A22939" s="74" t="s">
        <v>12398</v>
      </c>
    </row>
    <row r="22940" spans="1:1">
      <c r="A22940" s="74"/>
    </row>
    <row r="22941" spans="1:1">
      <c r="A22941" s="74" t="s">
        <v>2724</v>
      </c>
    </row>
    <row r="22942" spans="1:1">
      <c r="A22942" s="74" t="s">
        <v>12399</v>
      </c>
    </row>
    <row r="22943" spans="1:1">
      <c r="A22943" s="74" t="s">
        <v>12400</v>
      </c>
    </row>
    <row r="22944" spans="1:1">
      <c r="A22944" s="74" t="s">
        <v>12401</v>
      </c>
    </row>
    <row r="22945" spans="1:1">
      <c r="A22945" s="149">
        <v>45469</v>
      </c>
    </row>
    <row r="22946" spans="1:1">
      <c r="A22946" s="149">
        <v>45469</v>
      </c>
    </row>
    <row r="22947" spans="1:1">
      <c r="A22947" s="74" t="s">
        <v>12402</v>
      </c>
    </row>
    <row r="22948" spans="1:1">
      <c r="A22948" s="74"/>
    </row>
    <row r="22949" spans="1:1">
      <c r="A22949" s="74" t="s">
        <v>2724</v>
      </c>
    </row>
    <row r="22950" spans="1:1">
      <c r="A22950" s="74" t="s">
        <v>12403</v>
      </c>
    </row>
    <row r="22951" spans="1:1">
      <c r="A22951" s="74" t="s">
        <v>12404</v>
      </c>
    </row>
    <row r="22952" spans="1:1">
      <c r="A22952" s="74" t="s">
        <v>12405</v>
      </c>
    </row>
    <row r="22953" spans="1:1">
      <c r="A22953" s="149">
        <v>45469</v>
      </c>
    </row>
    <row r="22954" spans="1:1">
      <c r="A22954" s="149">
        <v>45469</v>
      </c>
    </row>
    <row r="22955" spans="1:1">
      <c r="A22955" s="74" t="s">
        <v>12406</v>
      </c>
    </row>
    <row r="22956" spans="1:1">
      <c r="A22956" s="74"/>
    </row>
    <row r="22957" spans="1:1">
      <c r="A22957" s="74" t="s">
        <v>2724</v>
      </c>
    </row>
    <row r="22958" spans="1:1">
      <c r="A22958" s="74" t="s">
        <v>12407</v>
      </c>
    </row>
    <row r="22959" spans="1:1">
      <c r="A22959" s="74" t="s">
        <v>12408</v>
      </c>
    </row>
    <row r="22960" spans="1:1">
      <c r="A22960" s="74" t="s">
        <v>12409</v>
      </c>
    </row>
    <row r="22961" spans="1:1">
      <c r="A22961" s="149">
        <v>45469</v>
      </c>
    </row>
    <row r="22962" spans="1:1">
      <c r="A22962" s="149">
        <v>45469</v>
      </c>
    </row>
    <row r="22963" spans="1:1">
      <c r="A22963" s="74" t="s">
        <v>12410</v>
      </c>
    </row>
    <row r="22964" spans="1:1">
      <c r="A22964" s="74"/>
    </row>
    <row r="22965" spans="1:1">
      <c r="A22965" s="74" t="s">
        <v>2724</v>
      </c>
    </row>
    <row r="22966" spans="1:1">
      <c r="A22966" s="74" t="s">
        <v>12411</v>
      </c>
    </row>
    <row r="22967" spans="1:1">
      <c r="A22967" s="74" t="s">
        <v>12412</v>
      </c>
    </row>
    <row r="22968" spans="1:1">
      <c r="A22968" s="74" t="s">
        <v>12413</v>
      </c>
    </row>
    <row r="22969" spans="1:1">
      <c r="A22969" s="149">
        <v>45469</v>
      </c>
    </row>
    <row r="22970" spans="1:1">
      <c r="A22970" s="149">
        <v>45469</v>
      </c>
    </row>
    <row r="22971" spans="1:1">
      <c r="A22971" s="74" t="s">
        <v>12414</v>
      </c>
    </row>
    <row r="22972" spans="1:1">
      <c r="A22972" s="74"/>
    </row>
    <row r="22973" spans="1:1">
      <c r="A22973" s="74" t="s">
        <v>2724</v>
      </c>
    </row>
    <row r="22974" spans="1:1">
      <c r="A22974" s="74" t="s">
        <v>12415</v>
      </c>
    </row>
    <row r="22975" spans="1:1">
      <c r="A22975" s="74" t="s">
        <v>12416</v>
      </c>
    </row>
    <row r="22976" spans="1:1">
      <c r="A22976" s="74" t="s">
        <v>12417</v>
      </c>
    </row>
    <row r="22977" spans="1:1">
      <c r="A22977" s="149">
        <v>45469</v>
      </c>
    </row>
    <row r="22978" spans="1:1">
      <c r="A22978" s="149">
        <v>45469</v>
      </c>
    </row>
    <row r="22979" spans="1:1">
      <c r="A22979" s="74" t="s">
        <v>12418</v>
      </c>
    </row>
    <row r="22980" spans="1:1">
      <c r="A22980" s="74"/>
    </row>
    <row r="22981" spans="1:1">
      <c r="A22981" s="74" t="s">
        <v>2724</v>
      </c>
    </row>
    <row r="22982" spans="1:1">
      <c r="A22982" s="74" t="s">
        <v>12419</v>
      </c>
    </row>
    <row r="22983" spans="1:1">
      <c r="A22983" s="74" t="s">
        <v>12420</v>
      </c>
    </row>
    <row r="22984" spans="1:1">
      <c r="A22984" s="74" t="s">
        <v>12420</v>
      </c>
    </row>
    <row r="22985" spans="1:1">
      <c r="A22985" s="149">
        <v>45469</v>
      </c>
    </row>
    <row r="22986" spans="1:1">
      <c r="A22986" s="149">
        <v>45469</v>
      </c>
    </row>
    <row r="22987" spans="1:1">
      <c r="A22987" s="74" t="s">
        <v>12421</v>
      </c>
    </row>
    <row r="22988" spans="1:1">
      <c r="A22988" s="74"/>
    </row>
    <row r="22989" spans="1:1">
      <c r="A22989" s="74" t="s">
        <v>2724</v>
      </c>
    </row>
    <row r="22990" spans="1:1">
      <c r="A22990" s="74" t="s">
        <v>12422</v>
      </c>
    </row>
    <row r="22991" spans="1:1">
      <c r="A22991" s="74" t="s">
        <v>12423</v>
      </c>
    </row>
    <row r="22992" spans="1:1">
      <c r="A22992" s="74" t="s">
        <v>12423</v>
      </c>
    </row>
    <row r="22993" spans="1:1">
      <c r="A22993" s="149">
        <v>45469</v>
      </c>
    </row>
    <row r="22994" spans="1:1">
      <c r="A22994" s="149">
        <v>45469</v>
      </c>
    </row>
    <row r="22995" spans="1:1">
      <c r="A22995" s="74" t="s">
        <v>12424</v>
      </c>
    </row>
    <row r="22996" spans="1:1">
      <c r="A22996" s="74"/>
    </row>
    <row r="22997" spans="1:1">
      <c r="A22997" s="74" t="s">
        <v>2724</v>
      </c>
    </row>
    <row r="22998" spans="1:1">
      <c r="A22998" s="74" t="s">
        <v>12425</v>
      </c>
    </row>
    <row r="22999" spans="1:1">
      <c r="A22999" s="74" t="s">
        <v>12426</v>
      </c>
    </row>
    <row r="23000" spans="1:1">
      <c r="A23000" s="74" t="s">
        <v>12426</v>
      </c>
    </row>
    <row r="23001" spans="1:1">
      <c r="A23001" s="149">
        <v>45469</v>
      </c>
    </row>
    <row r="23002" spans="1:1">
      <c r="A23002" s="149">
        <v>45469</v>
      </c>
    </row>
    <row r="23003" spans="1:1">
      <c r="A23003" s="74" t="s">
        <v>12427</v>
      </c>
    </row>
    <row r="23004" spans="1:1">
      <c r="A23004" s="74"/>
    </row>
    <row r="23005" spans="1:1">
      <c r="A23005" s="74" t="s">
        <v>2724</v>
      </c>
    </row>
    <row r="23006" spans="1:1">
      <c r="A23006" s="74" t="s">
        <v>12428</v>
      </c>
    </row>
    <row r="23007" spans="1:1">
      <c r="A23007" s="74" t="s">
        <v>12429</v>
      </c>
    </row>
    <row r="23008" spans="1:1">
      <c r="A23008" s="74" t="s">
        <v>12429</v>
      </c>
    </row>
    <row r="23009" spans="1:1">
      <c r="A23009" s="149">
        <v>45469</v>
      </c>
    </row>
    <row r="23010" spans="1:1">
      <c r="A23010" s="149">
        <v>45469</v>
      </c>
    </row>
    <row r="23011" spans="1:1">
      <c r="A23011" s="74" t="s">
        <v>11466</v>
      </c>
    </row>
    <row r="23012" spans="1:1">
      <c r="A23012" s="74"/>
    </row>
    <row r="23013" spans="1:1">
      <c r="A23013" s="74" t="s">
        <v>2724</v>
      </c>
    </row>
    <row r="23014" spans="1:1">
      <c r="A23014" s="74" t="s">
        <v>12430</v>
      </c>
    </row>
    <row r="23015" spans="1:1">
      <c r="A23015" s="74" t="s">
        <v>12431</v>
      </c>
    </row>
    <row r="23016" spans="1:1">
      <c r="A23016" s="74" t="s">
        <v>12431</v>
      </c>
    </row>
    <row r="23017" spans="1:1">
      <c r="A23017" s="149">
        <v>45469</v>
      </c>
    </row>
    <row r="23018" spans="1:1">
      <c r="A23018" s="149">
        <v>45469</v>
      </c>
    </row>
    <row r="23019" spans="1:1">
      <c r="A23019" s="74" t="s">
        <v>12432</v>
      </c>
    </row>
    <row r="23020" spans="1:1">
      <c r="A23020" s="74"/>
    </row>
    <row r="23021" spans="1:1">
      <c r="A23021" s="74" t="s">
        <v>2724</v>
      </c>
    </row>
    <row r="23022" spans="1:1">
      <c r="A23022" s="74" t="s">
        <v>12433</v>
      </c>
    </row>
    <row r="23023" spans="1:1">
      <c r="A23023" s="74" t="s">
        <v>12434</v>
      </c>
    </row>
    <row r="23024" spans="1:1">
      <c r="A23024" s="74" t="s">
        <v>12435</v>
      </c>
    </row>
    <row r="23025" spans="1:1">
      <c r="A23025" s="149">
        <v>45469</v>
      </c>
    </row>
    <row r="23026" spans="1:1">
      <c r="A23026" s="149">
        <v>45469</v>
      </c>
    </row>
    <row r="23027" spans="1:1">
      <c r="A23027" s="74" t="s">
        <v>12436</v>
      </c>
    </row>
    <row r="23028" spans="1:1">
      <c r="A23028" s="74"/>
    </row>
    <row r="23029" spans="1:1">
      <c r="A23029" s="74" t="s">
        <v>2724</v>
      </c>
    </row>
    <row r="23030" spans="1:1">
      <c r="A23030" s="74" t="s">
        <v>12437</v>
      </c>
    </row>
    <row r="23031" spans="1:1">
      <c r="A23031" s="74" t="s">
        <v>12438</v>
      </c>
    </row>
    <row r="23032" spans="1:1">
      <c r="A23032" s="74" t="s">
        <v>12439</v>
      </c>
    </row>
    <row r="23033" spans="1:1">
      <c r="A23033" s="149">
        <v>45469</v>
      </c>
    </row>
    <row r="23034" spans="1:1">
      <c r="A23034" s="149">
        <v>45469</v>
      </c>
    </row>
    <row r="23035" spans="1:1">
      <c r="A23035" s="74" t="s">
        <v>12440</v>
      </c>
    </row>
    <row r="23036" spans="1:1">
      <c r="A23036" s="74"/>
    </row>
    <row r="23037" spans="1:1">
      <c r="A23037" s="74" t="s">
        <v>2724</v>
      </c>
    </row>
    <row r="23038" spans="1:1">
      <c r="A23038" s="74" t="s">
        <v>12441</v>
      </c>
    </row>
    <row r="23039" spans="1:1">
      <c r="A23039" s="74" t="s">
        <v>12442</v>
      </c>
    </row>
    <row r="23040" spans="1:1">
      <c r="A23040" s="74" t="s">
        <v>12443</v>
      </c>
    </row>
    <row r="23041" spans="1:1">
      <c r="A23041" s="149">
        <v>45469</v>
      </c>
    </row>
    <row r="23042" spans="1:1">
      <c r="A23042" s="149">
        <v>45469</v>
      </c>
    </row>
    <row r="23043" spans="1:1">
      <c r="A23043" s="74" t="s">
        <v>12444</v>
      </c>
    </row>
    <row r="23044" spans="1:1">
      <c r="A23044" s="74"/>
    </row>
    <row r="23045" spans="1:1">
      <c r="A23045" s="74" t="s">
        <v>2724</v>
      </c>
    </row>
    <row r="23046" spans="1:1">
      <c r="A23046" s="74" t="s">
        <v>12445</v>
      </c>
    </row>
    <row r="23047" spans="1:1">
      <c r="A23047" s="74" t="s">
        <v>12446</v>
      </c>
    </row>
    <row r="23048" spans="1:1">
      <c r="A23048" s="74" t="s">
        <v>12446</v>
      </c>
    </row>
    <row r="23049" spans="1:1">
      <c r="A23049" s="149">
        <v>45469</v>
      </c>
    </row>
    <row r="23050" spans="1:1">
      <c r="A23050" s="149">
        <v>45469</v>
      </c>
    </row>
    <row r="23051" spans="1:1">
      <c r="A23051" s="74" t="s">
        <v>12447</v>
      </c>
    </row>
    <row r="23052" spans="1:1">
      <c r="A23052" s="74"/>
    </row>
    <row r="23053" spans="1:1">
      <c r="A23053" s="74" t="s">
        <v>2724</v>
      </c>
    </row>
    <row r="23054" spans="1:1">
      <c r="A23054" s="74" t="s">
        <v>12448</v>
      </c>
    </row>
    <row r="23055" spans="1:1">
      <c r="A23055" s="74" t="s">
        <v>12449</v>
      </c>
    </row>
    <row r="23056" spans="1:1">
      <c r="A23056" s="74" t="s">
        <v>12450</v>
      </c>
    </row>
    <row r="23057" spans="1:1">
      <c r="A23057" s="149">
        <v>45468</v>
      </c>
    </row>
    <row r="23058" spans="1:1">
      <c r="A23058" s="149">
        <v>45468</v>
      </c>
    </row>
    <row r="23059" spans="1:1">
      <c r="A23059" s="74" t="s">
        <v>12451</v>
      </c>
    </row>
    <row r="23060" spans="1:1">
      <c r="A23060" s="74"/>
    </row>
    <row r="23061" spans="1:1">
      <c r="A23061" s="74" t="s">
        <v>2724</v>
      </c>
    </row>
    <row r="23062" spans="1:1">
      <c r="A23062" s="74" t="s">
        <v>12452</v>
      </c>
    </row>
    <row r="23063" spans="1:1">
      <c r="A23063" s="74" t="s">
        <v>12453</v>
      </c>
    </row>
    <row r="23064" spans="1:1">
      <c r="A23064" s="74" t="s">
        <v>12454</v>
      </c>
    </row>
    <row r="23065" spans="1:1">
      <c r="A23065" s="149">
        <v>45468</v>
      </c>
    </row>
    <row r="23066" spans="1:1">
      <c r="A23066" s="149">
        <v>45468</v>
      </c>
    </row>
    <row r="23067" spans="1:1">
      <c r="A23067" s="74" t="s">
        <v>12455</v>
      </c>
    </row>
    <row r="23068" spans="1:1">
      <c r="A23068" s="74"/>
    </row>
    <row r="23069" spans="1:1">
      <c r="A23069" s="74" t="s">
        <v>2724</v>
      </c>
    </row>
    <row r="23070" spans="1:1">
      <c r="A23070" s="74" t="s">
        <v>12456</v>
      </c>
    </row>
    <row r="23071" spans="1:1">
      <c r="A23071" s="74" t="s">
        <v>12457</v>
      </c>
    </row>
    <row r="23072" spans="1:1">
      <c r="A23072" s="74" t="s">
        <v>12458</v>
      </c>
    </row>
    <row r="23073" spans="1:1">
      <c r="A23073" s="149">
        <v>45468</v>
      </c>
    </row>
    <row r="23074" spans="1:1">
      <c r="A23074" s="149">
        <v>45468</v>
      </c>
    </row>
    <row r="23075" spans="1:1">
      <c r="A23075" s="74" t="s">
        <v>12459</v>
      </c>
    </row>
    <row r="23076" spans="1:1">
      <c r="A23076" s="74"/>
    </row>
    <row r="23077" spans="1:1">
      <c r="A23077" s="74" t="s">
        <v>2724</v>
      </c>
    </row>
    <row r="23078" spans="1:1">
      <c r="A23078" s="74" t="s">
        <v>12460</v>
      </c>
    </row>
    <row r="23079" spans="1:1">
      <c r="A23079" s="74" t="s">
        <v>12461</v>
      </c>
    </row>
    <row r="23080" spans="1:1">
      <c r="A23080" s="74" t="s">
        <v>12462</v>
      </c>
    </row>
    <row r="23081" spans="1:1">
      <c r="A23081" s="149">
        <v>45468</v>
      </c>
    </row>
    <row r="23082" spans="1:1">
      <c r="A23082" s="149">
        <v>45468</v>
      </c>
    </row>
    <row r="23083" spans="1:1">
      <c r="A23083" s="74" t="s">
        <v>12463</v>
      </c>
    </row>
    <row r="23084" spans="1:1">
      <c r="A23084" s="74"/>
    </row>
    <row r="23085" spans="1:1">
      <c r="A23085" s="74" t="s">
        <v>2724</v>
      </c>
    </row>
    <row r="23086" spans="1:1">
      <c r="A23086" s="74" t="s">
        <v>12464</v>
      </c>
    </row>
    <row r="23087" spans="1:1">
      <c r="A23087" s="74" t="s">
        <v>12465</v>
      </c>
    </row>
    <row r="23088" spans="1:1">
      <c r="A23088" s="74" t="s">
        <v>12466</v>
      </c>
    </row>
    <row r="23089" spans="1:1">
      <c r="A23089" s="149">
        <v>45468</v>
      </c>
    </row>
    <row r="23090" spans="1:1">
      <c r="A23090" s="149">
        <v>45468</v>
      </c>
    </row>
    <row r="23091" spans="1:1">
      <c r="A23091" s="74" t="s">
        <v>12467</v>
      </c>
    </row>
    <row r="23092" spans="1:1">
      <c r="A23092" s="74"/>
    </row>
    <row r="23093" spans="1:1">
      <c r="A23093" s="74" t="s">
        <v>2724</v>
      </c>
    </row>
    <row r="23094" spans="1:1">
      <c r="A23094" s="74" t="s">
        <v>12468</v>
      </c>
    </row>
    <row r="23095" spans="1:1">
      <c r="A23095" s="74" t="s">
        <v>12469</v>
      </c>
    </row>
    <row r="23096" spans="1:1">
      <c r="A23096" s="74" t="s">
        <v>12469</v>
      </c>
    </row>
    <row r="23097" spans="1:1">
      <c r="A23097" s="149">
        <v>45468</v>
      </c>
    </row>
    <row r="23098" spans="1:1">
      <c r="A23098" s="149">
        <v>45468</v>
      </c>
    </row>
    <row r="23099" spans="1:1">
      <c r="A23099" s="74" t="s">
        <v>12470</v>
      </c>
    </row>
    <row r="23100" spans="1:1">
      <c r="A23100" s="74"/>
    </row>
    <row r="23101" spans="1:1">
      <c r="A23101" s="74" t="s">
        <v>2724</v>
      </c>
    </row>
    <row r="23102" spans="1:1">
      <c r="A23102" s="74" t="s">
        <v>12471</v>
      </c>
    </row>
    <row r="23103" spans="1:1">
      <c r="A23103" s="74" t="s">
        <v>12472</v>
      </c>
    </row>
    <row r="23104" spans="1:1">
      <c r="A23104" s="74" t="s">
        <v>12473</v>
      </c>
    </row>
    <row r="23105" spans="1:1">
      <c r="A23105" s="149">
        <v>45468</v>
      </c>
    </row>
    <row r="23106" spans="1:1">
      <c r="A23106" s="149">
        <v>45468</v>
      </c>
    </row>
    <row r="23107" spans="1:1">
      <c r="A23107" s="74" t="s">
        <v>12436</v>
      </c>
    </row>
    <row r="23108" spans="1:1">
      <c r="A23108" s="74"/>
    </row>
    <row r="23109" spans="1:1">
      <c r="A23109" s="74" t="s">
        <v>2724</v>
      </c>
    </row>
    <row r="23110" spans="1:1">
      <c r="A23110" s="74" t="s">
        <v>12474</v>
      </c>
    </row>
    <row r="23111" spans="1:1">
      <c r="A23111" s="74" t="s">
        <v>12475</v>
      </c>
    </row>
    <row r="23112" spans="1:1">
      <c r="A23112" s="74" t="s">
        <v>12475</v>
      </c>
    </row>
    <row r="23113" spans="1:1">
      <c r="A23113" s="149">
        <v>45467</v>
      </c>
    </row>
    <row r="23114" spans="1:1">
      <c r="A23114" s="149">
        <v>45467</v>
      </c>
    </row>
    <row r="23115" spans="1:1">
      <c r="A23115" s="74" t="s">
        <v>12476</v>
      </c>
    </row>
    <row r="23116" spans="1:1">
      <c r="A23116" s="74"/>
    </row>
    <row r="23117" spans="1:1">
      <c r="A23117" s="74" t="s">
        <v>2724</v>
      </c>
    </row>
    <row r="23118" spans="1:1">
      <c r="A23118" s="74" t="s">
        <v>12477</v>
      </c>
    </row>
    <row r="23119" spans="1:1">
      <c r="A23119" s="74" t="s">
        <v>12478</v>
      </c>
    </row>
    <row r="23120" spans="1:1">
      <c r="A23120" s="74" t="s">
        <v>12478</v>
      </c>
    </row>
    <row r="23121" spans="1:1">
      <c r="A23121" s="149">
        <v>45467</v>
      </c>
    </row>
    <row r="23122" spans="1:1">
      <c r="A23122" s="149">
        <v>45467</v>
      </c>
    </row>
    <row r="23123" spans="1:1">
      <c r="A23123" s="74" t="s">
        <v>12479</v>
      </c>
    </row>
    <row r="23124" spans="1:1">
      <c r="A23124" s="74"/>
    </row>
    <row r="23125" spans="1:1">
      <c r="A23125" s="74" t="s">
        <v>2724</v>
      </c>
    </row>
    <row r="23126" spans="1:1">
      <c r="A23126" s="74" t="s">
        <v>12480</v>
      </c>
    </row>
    <row r="23127" spans="1:1">
      <c r="A23127" s="74" t="s">
        <v>12481</v>
      </c>
    </row>
    <row r="23128" spans="1:1">
      <c r="A23128" s="74" t="s">
        <v>12482</v>
      </c>
    </row>
    <row r="23129" spans="1:1">
      <c r="A23129" s="149">
        <v>45467</v>
      </c>
    </row>
    <row r="23130" spans="1:1">
      <c r="A23130" s="149">
        <v>45467</v>
      </c>
    </row>
    <row r="23131" spans="1:1">
      <c r="A23131" s="74" t="s">
        <v>12483</v>
      </c>
    </row>
    <row r="23132" spans="1:1">
      <c r="A23132" s="74"/>
    </row>
    <row r="23133" spans="1:1">
      <c r="A23133" s="74" t="s">
        <v>2724</v>
      </c>
    </row>
    <row r="23134" spans="1:1">
      <c r="A23134" s="74" t="s">
        <v>12484</v>
      </c>
    </row>
    <row r="23135" spans="1:1">
      <c r="A23135" s="74" t="s">
        <v>12485</v>
      </c>
    </row>
    <row r="23136" spans="1:1">
      <c r="A23136" s="74" t="s">
        <v>12486</v>
      </c>
    </row>
    <row r="23137" spans="1:1">
      <c r="A23137" s="149">
        <v>45467</v>
      </c>
    </row>
    <row r="23138" spans="1:1">
      <c r="A23138" s="149">
        <v>45467</v>
      </c>
    </row>
    <row r="23139" spans="1:1">
      <c r="A23139" s="74" t="s">
        <v>12487</v>
      </c>
    </row>
    <row r="23140" spans="1:1">
      <c r="A23140" s="74"/>
    </row>
    <row r="23141" spans="1:1">
      <c r="A23141" s="74" t="s">
        <v>2724</v>
      </c>
    </row>
    <row r="23142" spans="1:1">
      <c r="A23142" s="74" t="s">
        <v>12488</v>
      </c>
    </row>
    <row r="23143" spans="1:1">
      <c r="A23143" s="74" t="s">
        <v>12489</v>
      </c>
    </row>
    <row r="23144" spans="1:1">
      <c r="A23144" s="74" t="s">
        <v>12489</v>
      </c>
    </row>
    <row r="23145" spans="1:1">
      <c r="A23145" s="149">
        <v>45467</v>
      </c>
    </row>
    <row r="23146" spans="1:1">
      <c r="A23146" s="149">
        <v>45467</v>
      </c>
    </row>
    <row r="23147" spans="1:1">
      <c r="A23147" s="74" t="s">
        <v>12490</v>
      </c>
    </row>
    <row r="23148" spans="1:1">
      <c r="A23148" s="74"/>
    </row>
    <row r="23149" spans="1:1">
      <c r="A23149" s="74" t="s">
        <v>2724</v>
      </c>
    </row>
    <row r="23150" spans="1:1">
      <c r="A23150" s="74" t="s">
        <v>12491</v>
      </c>
    </row>
    <row r="23151" spans="1:1">
      <c r="A23151" s="74" t="s">
        <v>12492</v>
      </c>
    </row>
    <row r="23152" spans="1:1">
      <c r="A23152" s="74" t="s">
        <v>12492</v>
      </c>
    </row>
    <row r="23153" spans="1:1">
      <c r="A23153" s="149">
        <v>45467</v>
      </c>
    </row>
    <row r="23154" spans="1:1">
      <c r="A23154" s="149">
        <v>45467</v>
      </c>
    </row>
    <row r="23155" spans="1:1">
      <c r="A23155" s="74" t="s">
        <v>12493</v>
      </c>
    </row>
    <row r="23156" spans="1:1">
      <c r="A23156" s="74"/>
    </row>
    <row r="23157" spans="1:1">
      <c r="A23157" s="74" t="s">
        <v>2724</v>
      </c>
    </row>
    <row r="23158" spans="1:1">
      <c r="A23158" s="74" t="s">
        <v>12494</v>
      </c>
    </row>
    <row r="23159" spans="1:1">
      <c r="A23159" s="74" t="s">
        <v>12495</v>
      </c>
    </row>
    <row r="23160" spans="1:1">
      <c r="A23160" s="74" t="s">
        <v>12495</v>
      </c>
    </row>
    <row r="23161" spans="1:1">
      <c r="A23161" s="149">
        <v>45467</v>
      </c>
    </row>
    <row r="23162" spans="1:1">
      <c r="A23162" s="149">
        <v>45467</v>
      </c>
    </row>
    <row r="23163" spans="1:1">
      <c r="A23163" s="74" t="s">
        <v>12496</v>
      </c>
    </row>
    <row r="23164" spans="1:1">
      <c r="A23164" s="74"/>
    </row>
    <row r="23165" spans="1:1">
      <c r="A23165" s="74" t="s">
        <v>2724</v>
      </c>
    </row>
    <row r="23166" spans="1:1">
      <c r="A23166" s="74" t="s">
        <v>12497</v>
      </c>
    </row>
    <row r="23167" spans="1:1">
      <c r="A23167" s="74" t="s">
        <v>12498</v>
      </c>
    </row>
    <row r="23168" spans="1:1">
      <c r="A23168" s="74" t="s">
        <v>12498</v>
      </c>
    </row>
    <row r="23169" spans="1:1">
      <c r="A23169" s="149">
        <v>45467</v>
      </c>
    </row>
    <row r="23170" spans="1:1">
      <c r="A23170" s="149">
        <v>45467</v>
      </c>
    </row>
    <row r="23171" spans="1:1">
      <c r="A23171" s="74" t="s">
        <v>12499</v>
      </c>
    </row>
    <row r="23172" spans="1:1">
      <c r="A23172" s="74"/>
    </row>
    <row r="23173" spans="1:1">
      <c r="A23173" s="74" t="s">
        <v>2724</v>
      </c>
    </row>
    <row r="23174" spans="1:1">
      <c r="A23174" s="74" t="s">
        <v>12500</v>
      </c>
    </row>
    <row r="23175" spans="1:1">
      <c r="A23175" s="74" t="s">
        <v>12501</v>
      </c>
    </row>
    <row r="23176" spans="1:1">
      <c r="A23176" s="74" t="s">
        <v>12501</v>
      </c>
    </row>
    <row r="23177" spans="1:1">
      <c r="A23177" s="149">
        <v>45467</v>
      </c>
    </row>
    <row r="23178" spans="1:1">
      <c r="A23178" s="149">
        <v>45467</v>
      </c>
    </row>
    <row r="23179" spans="1:1">
      <c r="A23179" s="74" t="s">
        <v>12502</v>
      </c>
    </row>
    <row r="23180" spans="1:1">
      <c r="A23180" s="74"/>
    </row>
    <row r="23181" spans="1:1">
      <c r="A23181" s="74" t="s">
        <v>2724</v>
      </c>
    </row>
    <row r="23182" spans="1:1">
      <c r="A23182" s="74" t="s">
        <v>12503</v>
      </c>
    </row>
    <row r="23183" spans="1:1">
      <c r="A23183" s="74" t="s">
        <v>12504</v>
      </c>
    </row>
    <row r="23184" spans="1:1">
      <c r="A23184" s="74" t="s">
        <v>12504</v>
      </c>
    </row>
    <row r="23185" spans="1:1">
      <c r="A23185" s="149">
        <v>45467</v>
      </c>
    </row>
    <row r="23186" spans="1:1">
      <c r="A23186" s="149">
        <v>45467</v>
      </c>
    </row>
    <row r="23187" spans="1:1">
      <c r="A23187" s="74" t="s">
        <v>12505</v>
      </c>
    </row>
    <row r="23188" spans="1:1">
      <c r="A23188" s="74"/>
    </row>
    <row r="23189" spans="1:1">
      <c r="A23189" s="74" t="s">
        <v>2724</v>
      </c>
    </row>
    <row r="23190" spans="1:1">
      <c r="A23190" s="74" t="s">
        <v>12506</v>
      </c>
    </row>
    <row r="23191" spans="1:1">
      <c r="A23191" s="74" t="s">
        <v>12507</v>
      </c>
    </row>
    <row r="23192" spans="1:1">
      <c r="A23192" s="74" t="s">
        <v>12507</v>
      </c>
    </row>
    <row r="23193" spans="1:1">
      <c r="A23193" s="149">
        <v>45467</v>
      </c>
    </row>
    <row r="23194" spans="1:1">
      <c r="A23194" s="149">
        <v>45467</v>
      </c>
    </row>
    <row r="23195" spans="1:1">
      <c r="A23195" s="74" t="s">
        <v>12508</v>
      </c>
    </row>
    <row r="23196" spans="1:1">
      <c r="A23196" s="74"/>
    </row>
    <row r="23197" spans="1:1">
      <c r="A23197" s="74" t="s">
        <v>2724</v>
      </c>
    </row>
    <row r="23198" spans="1:1">
      <c r="A23198" s="74" t="s">
        <v>12509</v>
      </c>
    </row>
    <row r="23199" spans="1:1">
      <c r="A23199" s="74" t="s">
        <v>12510</v>
      </c>
    </row>
    <row r="23200" spans="1:1">
      <c r="A23200" s="74" t="s">
        <v>12510</v>
      </c>
    </row>
    <row r="23201" spans="1:1">
      <c r="A23201" s="149">
        <v>45467</v>
      </c>
    </row>
    <row r="23202" spans="1:1">
      <c r="A23202" s="149">
        <v>45467</v>
      </c>
    </row>
    <row r="23203" spans="1:1">
      <c r="A23203" s="74" t="s">
        <v>12511</v>
      </c>
    </row>
    <row r="23204" spans="1:1">
      <c r="A23204" s="74"/>
    </row>
    <row r="23205" spans="1:1">
      <c r="A23205" s="74" t="s">
        <v>2724</v>
      </c>
    </row>
    <row r="23206" spans="1:1">
      <c r="A23206" s="74" t="s">
        <v>12512</v>
      </c>
    </row>
    <row r="23207" spans="1:1">
      <c r="A23207" s="74" t="s">
        <v>12513</v>
      </c>
    </row>
    <row r="23208" spans="1:1">
      <c r="A23208" s="74" t="s">
        <v>12514</v>
      </c>
    </row>
    <row r="23209" spans="1:1">
      <c r="A23209" s="149">
        <v>45467</v>
      </c>
    </row>
    <row r="23210" spans="1:1">
      <c r="A23210" s="149">
        <v>45467</v>
      </c>
    </row>
    <row r="23211" spans="1:1">
      <c r="A23211" s="74" t="s">
        <v>12515</v>
      </c>
    </row>
    <row r="23212" spans="1:1">
      <c r="A23212" s="74"/>
    </row>
    <row r="23213" spans="1:1">
      <c r="A23213" s="74" t="s">
        <v>2724</v>
      </c>
    </row>
    <row r="23214" spans="1:1">
      <c r="A23214" s="74" t="s">
        <v>12516</v>
      </c>
    </row>
    <row r="23215" spans="1:1">
      <c r="A23215" s="74" t="s">
        <v>12517</v>
      </c>
    </row>
    <row r="23216" spans="1:1">
      <c r="A23216" s="74" t="s">
        <v>12518</v>
      </c>
    </row>
    <row r="23217" spans="1:1">
      <c r="A23217" s="149">
        <v>45467</v>
      </c>
    </row>
    <row r="23218" spans="1:1">
      <c r="A23218" s="149">
        <v>45467</v>
      </c>
    </row>
    <row r="23219" spans="1:1">
      <c r="A23219" s="74" t="s">
        <v>12519</v>
      </c>
    </row>
    <row r="23220" spans="1:1">
      <c r="A23220" s="74"/>
    </row>
    <row r="23221" spans="1:1">
      <c r="A23221" s="74" t="s">
        <v>2724</v>
      </c>
    </row>
    <row r="23222" spans="1:1">
      <c r="A23222" s="74" t="s">
        <v>12520</v>
      </c>
    </row>
    <row r="23223" spans="1:1">
      <c r="A23223" s="74" t="s">
        <v>12521</v>
      </c>
    </row>
    <row r="23224" spans="1:1">
      <c r="A23224" s="74" t="s">
        <v>12522</v>
      </c>
    </row>
    <row r="23225" spans="1:1">
      <c r="A23225" s="149">
        <v>45467</v>
      </c>
    </row>
    <row r="23226" spans="1:1">
      <c r="A23226" s="149">
        <v>45467</v>
      </c>
    </row>
    <row r="23227" spans="1:1">
      <c r="A23227" s="74" t="s">
        <v>12523</v>
      </c>
    </row>
    <row r="23228" spans="1:1">
      <c r="A23228" s="74"/>
    </row>
    <row r="23229" spans="1:1">
      <c r="A23229" s="74" t="s">
        <v>2724</v>
      </c>
    </row>
    <row r="23230" spans="1:1">
      <c r="A23230" s="74" t="s">
        <v>12524</v>
      </c>
    </row>
    <row r="23231" spans="1:1">
      <c r="A23231" s="74" t="s">
        <v>12525</v>
      </c>
    </row>
    <row r="23232" spans="1:1">
      <c r="A23232" s="74" t="s">
        <v>12526</v>
      </c>
    </row>
    <row r="23233" spans="1:1">
      <c r="A23233" s="149">
        <v>45467</v>
      </c>
    </row>
    <row r="23234" spans="1:1">
      <c r="A23234" s="149">
        <v>45467</v>
      </c>
    </row>
    <row r="23235" spans="1:1">
      <c r="A23235" s="74" t="s">
        <v>12527</v>
      </c>
    </row>
    <row r="23236" spans="1:1">
      <c r="A23236" s="74"/>
    </row>
    <row r="23237" spans="1:1">
      <c r="A23237" s="74" t="s">
        <v>2724</v>
      </c>
    </row>
    <row r="23238" spans="1:1">
      <c r="A23238" s="74" t="s">
        <v>12528</v>
      </c>
    </row>
    <row r="23239" spans="1:1">
      <c r="A23239" s="74" t="s">
        <v>12529</v>
      </c>
    </row>
    <row r="23240" spans="1:1">
      <c r="A23240" s="74" t="s">
        <v>12530</v>
      </c>
    </row>
    <row r="23241" spans="1:1">
      <c r="A23241" s="149">
        <v>45467</v>
      </c>
    </row>
    <row r="23242" spans="1:1">
      <c r="A23242" s="149">
        <v>45467</v>
      </c>
    </row>
    <row r="23243" spans="1:1">
      <c r="A23243" s="74" t="s">
        <v>12531</v>
      </c>
    </row>
    <row r="23244" spans="1:1">
      <c r="A23244" s="74"/>
    </row>
    <row r="23245" spans="1:1">
      <c r="A23245" s="74" t="s">
        <v>2724</v>
      </c>
    </row>
    <row r="23246" spans="1:1">
      <c r="A23246" s="74" t="s">
        <v>12532</v>
      </c>
    </row>
    <row r="23247" spans="1:1">
      <c r="A23247" s="74" t="s">
        <v>12533</v>
      </c>
    </row>
    <row r="23248" spans="1:1">
      <c r="A23248" s="74" t="s">
        <v>12534</v>
      </c>
    </row>
    <row r="23249" spans="1:1">
      <c r="A23249" s="149">
        <v>45467</v>
      </c>
    </row>
    <row r="23250" spans="1:1">
      <c r="A23250" s="149">
        <v>45467</v>
      </c>
    </row>
    <row r="23251" spans="1:1">
      <c r="A23251" s="74" t="s">
        <v>12535</v>
      </c>
    </row>
    <row r="23252" spans="1:1">
      <c r="A23252" s="74"/>
    </row>
    <row r="23253" spans="1:1">
      <c r="A23253" s="74" t="s">
        <v>2724</v>
      </c>
    </row>
    <row r="23254" spans="1:1">
      <c r="A23254" s="74" t="s">
        <v>12536</v>
      </c>
    </row>
    <row r="23255" spans="1:1">
      <c r="A23255" s="74" t="s">
        <v>12537</v>
      </c>
    </row>
    <row r="23256" spans="1:1">
      <c r="A23256" s="74" t="s">
        <v>12538</v>
      </c>
    </row>
    <row r="23257" spans="1:1">
      <c r="A23257" s="149">
        <v>45467</v>
      </c>
    </row>
    <row r="23258" spans="1:1">
      <c r="A23258" s="149">
        <v>45467</v>
      </c>
    </row>
    <row r="23259" spans="1:1">
      <c r="A23259" s="74" t="s">
        <v>12539</v>
      </c>
    </row>
    <row r="23260" spans="1:1">
      <c r="A23260" s="74"/>
    </row>
    <row r="23261" spans="1:1">
      <c r="A23261" s="74" t="s">
        <v>2724</v>
      </c>
    </row>
    <row r="23262" spans="1:1">
      <c r="A23262" s="74" t="s">
        <v>12540</v>
      </c>
    </row>
    <row r="23263" spans="1:1">
      <c r="A23263" s="74" t="s">
        <v>12541</v>
      </c>
    </row>
    <row r="23264" spans="1:1">
      <c r="A23264" s="74" t="s">
        <v>12542</v>
      </c>
    </row>
    <row r="23265" spans="1:1">
      <c r="A23265" s="149">
        <v>45467</v>
      </c>
    </row>
    <row r="23266" spans="1:1">
      <c r="A23266" s="149">
        <v>45467</v>
      </c>
    </row>
    <row r="23267" spans="1:1">
      <c r="A23267" s="74" t="s">
        <v>12543</v>
      </c>
    </row>
    <row r="23268" spans="1:1">
      <c r="A23268" s="74"/>
    </row>
    <row r="23269" spans="1:1">
      <c r="A23269" s="74" t="s">
        <v>2724</v>
      </c>
    </row>
    <row r="23270" spans="1:1">
      <c r="A23270" s="74" t="s">
        <v>12544</v>
      </c>
    </row>
    <row r="23271" spans="1:1">
      <c r="A23271" s="74" t="s">
        <v>12545</v>
      </c>
    </row>
    <row r="23272" spans="1:1">
      <c r="A23272" s="74" t="s">
        <v>12545</v>
      </c>
    </row>
    <row r="23273" spans="1:1">
      <c r="A23273" s="149">
        <v>45467</v>
      </c>
    </row>
    <row r="23274" spans="1:1">
      <c r="A23274" s="149">
        <v>45467</v>
      </c>
    </row>
    <row r="23275" spans="1:1">
      <c r="A23275" s="74" t="s">
        <v>12546</v>
      </c>
    </row>
    <row r="23276" spans="1:1">
      <c r="A23276" s="74"/>
    </row>
    <row r="23277" spans="1:1">
      <c r="A23277" s="74" t="s">
        <v>2724</v>
      </c>
    </row>
    <row r="23278" spans="1:1">
      <c r="A23278" s="74" t="s">
        <v>12547</v>
      </c>
    </row>
    <row r="23279" spans="1:1">
      <c r="A23279" s="74" t="s">
        <v>12548</v>
      </c>
    </row>
    <row r="23280" spans="1:1">
      <c r="A23280" s="74" t="s">
        <v>12549</v>
      </c>
    </row>
    <row r="23281" spans="1:1">
      <c r="A23281" s="149">
        <v>45463</v>
      </c>
    </row>
    <row r="23282" spans="1:1">
      <c r="A23282" s="149">
        <v>45463</v>
      </c>
    </row>
    <row r="23283" spans="1:1">
      <c r="A23283" s="74" t="s">
        <v>12550</v>
      </c>
    </row>
    <row r="23284" spans="1:1">
      <c r="A23284" s="74"/>
    </row>
    <row r="23285" spans="1:1">
      <c r="A23285" s="74" t="s">
        <v>2724</v>
      </c>
    </row>
    <row r="23286" spans="1:1">
      <c r="A23286" s="74" t="s">
        <v>12551</v>
      </c>
    </row>
    <row r="23287" spans="1:1">
      <c r="A23287" s="74" t="s">
        <v>12552</v>
      </c>
    </row>
    <row r="23288" spans="1:1">
      <c r="A23288" s="74" t="s">
        <v>12553</v>
      </c>
    </row>
    <row r="23289" spans="1:1">
      <c r="A23289" s="149">
        <v>45463</v>
      </c>
    </row>
    <row r="23290" spans="1:1">
      <c r="A23290" s="149">
        <v>45463</v>
      </c>
    </row>
    <row r="23291" spans="1:1">
      <c r="A23291" s="74" t="s">
        <v>12554</v>
      </c>
    </row>
    <row r="23292" spans="1:1">
      <c r="A23292" s="74"/>
    </row>
    <row r="23293" spans="1:1">
      <c r="A23293" s="74" t="s">
        <v>2724</v>
      </c>
    </row>
    <row r="23294" spans="1:1">
      <c r="A23294" s="74" t="s">
        <v>12555</v>
      </c>
    </row>
    <row r="23295" spans="1:1">
      <c r="A23295" s="74" t="s">
        <v>12556</v>
      </c>
    </row>
    <row r="23296" spans="1:1">
      <c r="A23296" s="74" t="s">
        <v>12556</v>
      </c>
    </row>
    <row r="23297" spans="1:1">
      <c r="A23297" s="149">
        <v>45463</v>
      </c>
    </row>
    <row r="23298" spans="1:1">
      <c r="A23298" s="149">
        <v>45463</v>
      </c>
    </row>
    <row r="23299" spans="1:1">
      <c r="A23299" s="74" t="s">
        <v>12557</v>
      </c>
    </row>
    <row r="23300" spans="1:1">
      <c r="A23300" s="74"/>
    </row>
    <row r="23301" spans="1:1">
      <c r="A23301" s="74" t="s">
        <v>2724</v>
      </c>
    </row>
    <row r="23302" spans="1:1">
      <c r="A23302" s="74" t="s">
        <v>12558</v>
      </c>
    </row>
    <row r="23303" spans="1:1">
      <c r="A23303" s="74" t="s">
        <v>12559</v>
      </c>
    </row>
    <row r="23304" spans="1:1">
      <c r="A23304" s="74" t="s">
        <v>12559</v>
      </c>
    </row>
    <row r="23305" spans="1:1">
      <c r="A23305" s="149">
        <v>45463</v>
      </c>
    </row>
    <row r="23306" spans="1:1">
      <c r="A23306" s="149">
        <v>45463</v>
      </c>
    </row>
    <row r="23307" spans="1:1">
      <c r="A23307" s="74" t="s">
        <v>12560</v>
      </c>
    </row>
    <row r="23308" spans="1:1">
      <c r="A23308" s="74"/>
    </row>
    <row r="23309" spans="1:1">
      <c r="A23309" s="74" t="s">
        <v>2724</v>
      </c>
    </row>
    <row r="23310" spans="1:1">
      <c r="A23310" s="74" t="s">
        <v>12561</v>
      </c>
    </row>
    <row r="23311" spans="1:1">
      <c r="A23311" s="74" t="s">
        <v>12562</v>
      </c>
    </row>
    <row r="23312" spans="1:1">
      <c r="A23312" s="74" t="s">
        <v>12562</v>
      </c>
    </row>
    <row r="23313" spans="1:1">
      <c r="A23313" s="149">
        <v>45463</v>
      </c>
    </row>
    <row r="23314" spans="1:1">
      <c r="A23314" s="149">
        <v>45463</v>
      </c>
    </row>
    <row r="23315" spans="1:1">
      <c r="A23315" s="74" t="s">
        <v>12563</v>
      </c>
    </row>
    <row r="23316" spans="1:1">
      <c r="A23316" s="74"/>
    </row>
    <row r="23317" spans="1:1">
      <c r="A23317" s="74" t="s">
        <v>2724</v>
      </c>
    </row>
    <row r="23318" spans="1:1">
      <c r="A23318" s="74" t="s">
        <v>12564</v>
      </c>
    </row>
    <row r="23319" spans="1:1">
      <c r="A23319" s="74" t="s">
        <v>12565</v>
      </c>
    </row>
    <row r="23320" spans="1:1">
      <c r="A23320" s="74" t="s">
        <v>12565</v>
      </c>
    </row>
    <row r="23321" spans="1:1">
      <c r="A23321" s="149">
        <v>45463</v>
      </c>
    </row>
    <row r="23322" spans="1:1">
      <c r="A23322" s="149">
        <v>45463</v>
      </c>
    </row>
    <row r="23323" spans="1:1">
      <c r="A23323" s="74" t="s">
        <v>12566</v>
      </c>
    </row>
    <row r="23324" spans="1:1">
      <c r="A23324" s="74"/>
    </row>
    <row r="23325" spans="1:1">
      <c r="A23325" s="74" t="s">
        <v>2724</v>
      </c>
    </row>
    <row r="23326" spans="1:1">
      <c r="A23326" s="74" t="s">
        <v>12567</v>
      </c>
    </row>
    <row r="23327" spans="1:1">
      <c r="A23327" s="74" t="s">
        <v>12568</v>
      </c>
    </row>
    <row r="23328" spans="1:1">
      <c r="A23328" s="74" t="s">
        <v>12568</v>
      </c>
    </row>
    <row r="23329" spans="1:1">
      <c r="A23329" s="149">
        <v>45463</v>
      </c>
    </row>
    <row r="23330" spans="1:1">
      <c r="A23330" s="149">
        <v>45463</v>
      </c>
    </row>
    <row r="23331" spans="1:1">
      <c r="A23331" s="74" t="s">
        <v>12569</v>
      </c>
    </row>
    <row r="23332" spans="1:1">
      <c r="A23332" s="74"/>
    </row>
    <row r="23333" spans="1:1">
      <c r="A23333" s="74" t="s">
        <v>2724</v>
      </c>
    </row>
    <row r="23334" spans="1:1">
      <c r="A23334" s="74" t="s">
        <v>12570</v>
      </c>
    </row>
    <row r="23335" spans="1:1">
      <c r="A23335" s="74" t="s">
        <v>12571</v>
      </c>
    </row>
    <row r="23336" spans="1:1">
      <c r="A23336" s="74" t="s">
        <v>12571</v>
      </c>
    </row>
    <row r="23337" spans="1:1">
      <c r="A23337" s="149">
        <v>45463</v>
      </c>
    </row>
    <row r="23338" spans="1:1">
      <c r="A23338" s="149">
        <v>45463</v>
      </c>
    </row>
    <row r="23339" spans="1:1">
      <c r="A23339" s="74" t="s">
        <v>12572</v>
      </c>
    </row>
    <row r="23340" spans="1:1">
      <c r="A23340" s="74"/>
    </row>
    <row r="23341" spans="1:1">
      <c r="A23341" s="74" t="s">
        <v>2724</v>
      </c>
    </row>
    <row r="23342" spans="1:1">
      <c r="A23342" s="74" t="s">
        <v>12573</v>
      </c>
    </row>
    <row r="23343" spans="1:1">
      <c r="A23343" s="74" t="s">
        <v>12574</v>
      </c>
    </row>
    <row r="23344" spans="1:1">
      <c r="A23344" s="74" t="s">
        <v>12575</v>
      </c>
    </row>
    <row r="23345" spans="1:1">
      <c r="A23345" s="149">
        <v>45463</v>
      </c>
    </row>
    <row r="23346" spans="1:1">
      <c r="A23346" s="149">
        <v>45463</v>
      </c>
    </row>
    <row r="23347" spans="1:1">
      <c r="A23347" s="74" t="s">
        <v>12576</v>
      </c>
    </row>
    <row r="23348" spans="1:1">
      <c r="A23348" s="74"/>
    </row>
    <row r="23349" spans="1:1">
      <c r="A23349" s="74" t="s">
        <v>2724</v>
      </c>
    </row>
    <row r="23350" spans="1:1">
      <c r="A23350" s="74" t="s">
        <v>12577</v>
      </c>
    </row>
    <row r="23351" spans="1:1">
      <c r="A23351" s="74" t="s">
        <v>7532</v>
      </c>
    </row>
    <row r="23352" spans="1:1">
      <c r="A23352" s="74" t="s">
        <v>7532</v>
      </c>
    </row>
    <row r="23353" spans="1:1">
      <c r="A23353" s="149">
        <v>45463</v>
      </c>
    </row>
    <row r="23354" spans="1:1">
      <c r="A23354" s="149">
        <v>45463</v>
      </c>
    </row>
    <row r="23355" spans="1:1">
      <c r="A23355" s="74" t="s">
        <v>12578</v>
      </c>
    </row>
    <row r="23356" spans="1:1">
      <c r="A23356" s="74"/>
    </row>
    <row r="23357" spans="1:1">
      <c r="A23357" s="74" t="s">
        <v>2724</v>
      </c>
    </row>
    <row r="23358" spans="1:1">
      <c r="A23358" s="74" t="s">
        <v>7534</v>
      </c>
    </row>
    <row r="23359" spans="1:1">
      <c r="A23359" s="74" t="s">
        <v>12579</v>
      </c>
    </row>
    <row r="23360" spans="1:1">
      <c r="A23360" s="74" t="s">
        <v>12580</v>
      </c>
    </row>
    <row r="23361" spans="1:1">
      <c r="A23361" s="149">
        <v>45463</v>
      </c>
    </row>
    <row r="23362" spans="1:1">
      <c r="A23362" s="149">
        <v>45463</v>
      </c>
    </row>
    <row r="23363" spans="1:1">
      <c r="A23363" s="74" t="s">
        <v>12581</v>
      </c>
    </row>
    <row r="23364" spans="1:1">
      <c r="A23364" s="74"/>
    </row>
    <row r="23365" spans="1:1">
      <c r="A23365" s="74" t="s">
        <v>2724</v>
      </c>
    </row>
    <row r="23366" spans="1:1">
      <c r="A23366" s="74" t="s">
        <v>12582</v>
      </c>
    </row>
    <row r="23367" spans="1:1">
      <c r="A23367" s="74" t="s">
        <v>12583</v>
      </c>
    </row>
    <row r="23368" spans="1:1">
      <c r="A23368" s="74" t="s">
        <v>12584</v>
      </c>
    </row>
    <row r="23369" spans="1:1">
      <c r="A23369" s="149">
        <v>45463</v>
      </c>
    </row>
    <row r="23370" spans="1:1">
      <c r="A23370" s="149">
        <v>45463</v>
      </c>
    </row>
    <row r="23371" spans="1:1">
      <c r="A23371" s="74" t="s">
        <v>12585</v>
      </c>
    </row>
    <row r="23372" spans="1:1">
      <c r="A23372" s="74"/>
    </row>
    <row r="23373" spans="1:1">
      <c r="A23373" s="74" t="s">
        <v>2724</v>
      </c>
    </row>
    <row r="23374" spans="1:1">
      <c r="A23374" s="74" t="s">
        <v>12586</v>
      </c>
    </row>
    <row r="23375" spans="1:1">
      <c r="A23375" s="74" t="s">
        <v>12587</v>
      </c>
    </row>
    <row r="23376" spans="1:1">
      <c r="A23376" s="74" t="s">
        <v>12588</v>
      </c>
    </row>
    <row r="23377" spans="1:1">
      <c r="A23377" s="149">
        <v>45463</v>
      </c>
    </row>
    <row r="23378" spans="1:1">
      <c r="A23378" s="149">
        <v>45463</v>
      </c>
    </row>
    <row r="23379" spans="1:1">
      <c r="A23379" s="74" t="s">
        <v>12589</v>
      </c>
    </row>
    <row r="23380" spans="1:1">
      <c r="A23380" s="74"/>
    </row>
    <row r="23381" spans="1:1">
      <c r="A23381" s="74" t="s">
        <v>2724</v>
      </c>
    </row>
    <row r="23382" spans="1:1">
      <c r="A23382" s="74" t="s">
        <v>12590</v>
      </c>
    </row>
    <row r="23383" spans="1:1">
      <c r="A23383" s="74" t="s">
        <v>12591</v>
      </c>
    </row>
    <row r="23384" spans="1:1">
      <c r="A23384" s="74" t="s">
        <v>2872</v>
      </c>
    </row>
    <row r="23385" spans="1:1">
      <c r="A23385" s="149">
        <v>45463</v>
      </c>
    </row>
    <row r="23386" spans="1:1">
      <c r="A23386" s="149">
        <v>45463</v>
      </c>
    </row>
    <row r="23387" spans="1:1">
      <c r="A23387" s="74" t="s">
        <v>12592</v>
      </c>
    </row>
    <row r="23388" spans="1:1">
      <c r="A23388" s="74"/>
    </row>
    <row r="23389" spans="1:1">
      <c r="A23389" s="74" t="s">
        <v>2724</v>
      </c>
    </row>
    <row r="23390" spans="1:1">
      <c r="A23390" s="74" t="s">
        <v>2874</v>
      </c>
    </row>
    <row r="23391" spans="1:1">
      <c r="A23391" s="74" t="s">
        <v>12593</v>
      </c>
    </row>
    <row r="23392" spans="1:1">
      <c r="A23392" s="74" t="s">
        <v>12594</v>
      </c>
    </row>
    <row r="23393" spans="1:1">
      <c r="A23393" s="149">
        <v>45463</v>
      </c>
    </row>
    <row r="23394" spans="1:1">
      <c r="A23394" s="149">
        <v>45463</v>
      </c>
    </row>
    <row r="23395" spans="1:1">
      <c r="A23395" s="74" t="s">
        <v>12595</v>
      </c>
    </row>
    <row r="23396" spans="1:1">
      <c r="A23396" s="74"/>
    </row>
    <row r="23397" spans="1:1">
      <c r="A23397" s="74" t="s">
        <v>2724</v>
      </c>
    </row>
    <row r="23398" spans="1:1">
      <c r="A23398" s="74" t="s">
        <v>12596</v>
      </c>
    </row>
    <row r="23399" spans="1:1">
      <c r="A23399" s="74" t="s">
        <v>12597</v>
      </c>
    </row>
    <row r="23400" spans="1:1">
      <c r="A23400" s="74" t="s">
        <v>12598</v>
      </c>
    </row>
    <row r="23401" spans="1:1">
      <c r="A23401" s="149">
        <v>45463</v>
      </c>
    </row>
    <row r="23402" spans="1:1">
      <c r="A23402" s="149">
        <v>45463</v>
      </c>
    </row>
    <row r="23403" spans="1:1">
      <c r="A23403" s="74" t="s">
        <v>12599</v>
      </c>
    </row>
    <row r="23404" spans="1:1">
      <c r="A23404" s="74"/>
    </row>
    <row r="23405" spans="1:1">
      <c r="A23405" s="74" t="s">
        <v>2724</v>
      </c>
    </row>
    <row r="23406" spans="1:1">
      <c r="A23406" s="74" t="s">
        <v>12600</v>
      </c>
    </row>
    <row r="23407" spans="1:1">
      <c r="A23407" s="74" t="s">
        <v>12601</v>
      </c>
    </row>
    <row r="23408" spans="1:1">
      <c r="A23408" s="74" t="s">
        <v>12602</v>
      </c>
    </row>
    <row r="23409" spans="1:1">
      <c r="A23409" s="149">
        <v>45463</v>
      </c>
    </row>
    <row r="23410" spans="1:1">
      <c r="A23410" s="149">
        <v>45463</v>
      </c>
    </row>
    <row r="23411" spans="1:1">
      <c r="A23411" s="74" t="s">
        <v>12603</v>
      </c>
    </row>
    <row r="23412" spans="1:1">
      <c r="A23412" s="74"/>
    </row>
    <row r="23413" spans="1:1">
      <c r="A23413" s="74" t="s">
        <v>2724</v>
      </c>
    </row>
    <row r="23414" spans="1:1">
      <c r="A23414" s="74" t="s">
        <v>12604</v>
      </c>
    </row>
    <row r="23415" spans="1:1">
      <c r="A23415" s="74" t="s">
        <v>12605</v>
      </c>
    </row>
    <row r="23416" spans="1:1">
      <c r="A23416" s="74" t="s">
        <v>12606</v>
      </c>
    </row>
    <row r="23417" spans="1:1">
      <c r="A23417" s="149">
        <v>45463</v>
      </c>
    </row>
    <row r="23418" spans="1:1">
      <c r="A23418" s="149">
        <v>45463</v>
      </c>
    </row>
    <row r="23419" spans="1:1">
      <c r="A23419" s="74" t="s">
        <v>12607</v>
      </c>
    </row>
    <row r="23420" spans="1:1">
      <c r="A23420" s="74"/>
    </row>
    <row r="23421" spans="1:1">
      <c r="A23421" s="74" t="s">
        <v>2724</v>
      </c>
    </row>
    <row r="23422" spans="1:1">
      <c r="A23422" s="74" t="s">
        <v>12608</v>
      </c>
    </row>
    <row r="23423" spans="1:1">
      <c r="A23423" s="74" t="s">
        <v>12609</v>
      </c>
    </row>
    <row r="23424" spans="1:1">
      <c r="A23424" s="74" t="s">
        <v>12609</v>
      </c>
    </row>
    <row r="23425" spans="1:1">
      <c r="A23425" s="149">
        <v>45463</v>
      </c>
    </row>
    <row r="23426" spans="1:1">
      <c r="A23426" s="149">
        <v>45463</v>
      </c>
    </row>
    <row r="23427" spans="1:1">
      <c r="A23427" s="74" t="s">
        <v>12610</v>
      </c>
    </row>
    <row r="23428" spans="1:1">
      <c r="A23428" s="74"/>
    </row>
    <row r="23429" spans="1:1">
      <c r="A23429" s="74" t="s">
        <v>2724</v>
      </c>
    </row>
    <row r="23430" spans="1:1">
      <c r="A23430" s="74" t="s">
        <v>12611</v>
      </c>
    </row>
    <row r="23431" spans="1:1">
      <c r="A23431" s="74" t="s">
        <v>12612</v>
      </c>
    </row>
    <row r="23432" spans="1:1">
      <c r="A23432" s="74" t="s">
        <v>12613</v>
      </c>
    </row>
    <row r="23433" spans="1:1">
      <c r="A23433" s="149">
        <v>45463</v>
      </c>
    </row>
    <row r="23434" spans="1:1">
      <c r="A23434" s="149">
        <v>45463</v>
      </c>
    </row>
    <row r="23435" spans="1:1">
      <c r="A23435" s="74" t="s">
        <v>12614</v>
      </c>
    </row>
    <row r="23436" spans="1:1">
      <c r="A23436" s="74"/>
    </row>
    <row r="23437" spans="1:1">
      <c r="A23437" s="74" t="s">
        <v>2724</v>
      </c>
    </row>
    <row r="23438" spans="1:1">
      <c r="A23438" s="74" t="s">
        <v>12615</v>
      </c>
    </row>
    <row r="23439" spans="1:1">
      <c r="A23439" s="74" t="s">
        <v>12616</v>
      </c>
    </row>
    <row r="23440" spans="1:1">
      <c r="A23440" s="74" t="s">
        <v>12617</v>
      </c>
    </row>
    <row r="23441" spans="1:1">
      <c r="A23441" s="149">
        <v>45463</v>
      </c>
    </row>
    <row r="23442" spans="1:1">
      <c r="A23442" s="149">
        <v>45463</v>
      </c>
    </row>
    <row r="23443" spans="1:1">
      <c r="A23443" s="74" t="s">
        <v>12618</v>
      </c>
    </row>
    <row r="23444" spans="1:1">
      <c r="A23444" s="74"/>
    </row>
    <row r="23445" spans="1:1">
      <c r="A23445" s="74" t="s">
        <v>2724</v>
      </c>
    </row>
    <row r="23446" spans="1:1">
      <c r="A23446" s="74" t="s">
        <v>12619</v>
      </c>
    </row>
    <row r="23447" spans="1:1">
      <c r="A23447" s="74" t="s">
        <v>12620</v>
      </c>
    </row>
    <row r="23448" spans="1:1">
      <c r="A23448" s="74" t="s">
        <v>12620</v>
      </c>
    </row>
    <row r="23449" spans="1:1">
      <c r="A23449" s="149">
        <v>45463</v>
      </c>
    </row>
    <row r="23450" spans="1:1">
      <c r="A23450" s="149">
        <v>45463</v>
      </c>
    </row>
    <row r="23451" spans="1:1">
      <c r="A23451" s="74" t="s">
        <v>12621</v>
      </c>
    </row>
    <row r="23452" spans="1:1">
      <c r="A23452" s="74"/>
    </row>
    <row r="23453" spans="1:1">
      <c r="A23453" s="74" t="s">
        <v>2724</v>
      </c>
    </row>
    <row r="23454" spans="1:1">
      <c r="A23454" s="74" t="s">
        <v>12622</v>
      </c>
    </row>
    <row r="23455" spans="1:1">
      <c r="A23455" s="74" t="s">
        <v>12623</v>
      </c>
    </row>
    <row r="23456" spans="1:1">
      <c r="A23456" s="74" t="s">
        <v>12624</v>
      </c>
    </row>
    <row r="23457" spans="1:1">
      <c r="A23457" s="149">
        <v>45463</v>
      </c>
    </row>
    <row r="23458" spans="1:1">
      <c r="A23458" s="149">
        <v>45463</v>
      </c>
    </row>
    <row r="23459" spans="1:1">
      <c r="A23459" s="74" t="s">
        <v>12625</v>
      </c>
    </row>
    <row r="23460" spans="1:1">
      <c r="A23460" s="74"/>
    </row>
    <row r="23461" spans="1:1">
      <c r="A23461" s="74" t="s">
        <v>2724</v>
      </c>
    </row>
    <row r="23462" spans="1:1">
      <c r="A23462" s="74" t="s">
        <v>12626</v>
      </c>
    </row>
    <row r="23463" spans="1:1">
      <c r="A23463" s="74" t="s">
        <v>12627</v>
      </c>
    </row>
    <row r="23464" spans="1:1">
      <c r="A23464" s="74" t="s">
        <v>12627</v>
      </c>
    </row>
    <row r="23465" spans="1:1">
      <c r="A23465" s="149">
        <v>45463</v>
      </c>
    </row>
    <row r="23466" spans="1:1">
      <c r="A23466" s="149">
        <v>45463</v>
      </c>
    </row>
    <row r="23467" spans="1:1">
      <c r="A23467" s="74" t="s">
        <v>12628</v>
      </c>
    </row>
    <row r="23468" spans="1:1">
      <c r="A23468" s="74"/>
    </row>
    <row r="23469" spans="1:1">
      <c r="A23469" s="74" t="s">
        <v>2724</v>
      </c>
    </row>
    <row r="23470" spans="1:1">
      <c r="A23470" s="74" t="s">
        <v>12629</v>
      </c>
    </row>
    <row r="23471" spans="1:1">
      <c r="A23471" s="74" t="s">
        <v>12630</v>
      </c>
    </row>
    <row r="23472" spans="1:1">
      <c r="A23472" s="74" t="s">
        <v>12631</v>
      </c>
    </row>
    <row r="23473" spans="1:1">
      <c r="A23473" s="149">
        <v>45463</v>
      </c>
    </row>
    <row r="23474" spans="1:1">
      <c r="A23474" s="149">
        <v>45463</v>
      </c>
    </row>
    <row r="23475" spans="1:1">
      <c r="A23475" s="74" t="s">
        <v>12632</v>
      </c>
    </row>
    <row r="23476" spans="1:1">
      <c r="A23476" s="74"/>
    </row>
    <row r="23477" spans="1:1">
      <c r="A23477" s="74" t="s">
        <v>2724</v>
      </c>
    </row>
    <row r="23478" spans="1:1">
      <c r="A23478" s="74" t="s">
        <v>12633</v>
      </c>
    </row>
    <row r="23479" spans="1:1">
      <c r="A23479" s="74" t="s">
        <v>12634</v>
      </c>
    </row>
    <row r="23480" spans="1:1">
      <c r="A23480" s="74" t="s">
        <v>12634</v>
      </c>
    </row>
    <row r="23481" spans="1:1">
      <c r="A23481" s="149">
        <v>45463</v>
      </c>
    </row>
    <row r="23482" spans="1:1">
      <c r="A23482" s="149">
        <v>45463</v>
      </c>
    </row>
    <row r="23483" spans="1:1">
      <c r="A23483" s="74" t="s">
        <v>12635</v>
      </c>
    </row>
    <row r="23484" spans="1:1">
      <c r="A23484" s="74"/>
    </row>
    <row r="23485" spans="1:1">
      <c r="A23485" s="74" t="s">
        <v>2724</v>
      </c>
    </row>
    <row r="23486" spans="1:1">
      <c r="A23486" s="74" t="s">
        <v>12636</v>
      </c>
    </row>
    <row r="23487" spans="1:1">
      <c r="A23487" s="74" t="s">
        <v>12637</v>
      </c>
    </row>
    <row r="23488" spans="1:1">
      <c r="A23488" s="74" t="s">
        <v>12637</v>
      </c>
    </row>
    <row r="23489" spans="1:1">
      <c r="A23489" s="149">
        <v>45463</v>
      </c>
    </row>
    <row r="23490" spans="1:1">
      <c r="A23490" s="149">
        <v>45463</v>
      </c>
    </row>
    <row r="23491" spans="1:1">
      <c r="A23491" s="74" t="s">
        <v>12638</v>
      </c>
    </row>
    <row r="23492" spans="1:1">
      <c r="A23492" s="74"/>
    </row>
    <row r="23493" spans="1:1">
      <c r="A23493" s="74" t="s">
        <v>2724</v>
      </c>
    </row>
    <row r="23494" spans="1:1">
      <c r="A23494" s="74" t="s">
        <v>12639</v>
      </c>
    </row>
    <row r="23495" spans="1:1">
      <c r="A23495" s="74" t="s">
        <v>12640</v>
      </c>
    </row>
    <row r="23496" spans="1:1">
      <c r="A23496" s="74" t="s">
        <v>12640</v>
      </c>
    </row>
    <row r="23497" spans="1:1">
      <c r="A23497" s="149">
        <v>45463</v>
      </c>
    </row>
    <row r="23498" spans="1:1">
      <c r="A23498" s="149">
        <v>45463</v>
      </c>
    </row>
    <row r="23499" spans="1:1">
      <c r="A23499" s="74" t="s">
        <v>12641</v>
      </c>
    </row>
    <row r="23500" spans="1:1">
      <c r="A23500" s="74"/>
    </row>
    <row r="23501" spans="1:1">
      <c r="A23501" s="74" t="s">
        <v>2724</v>
      </c>
    </row>
    <row r="23502" spans="1:1">
      <c r="A23502" s="74" t="s">
        <v>12642</v>
      </c>
    </row>
    <row r="23503" spans="1:1">
      <c r="A23503" s="74" t="s">
        <v>12643</v>
      </c>
    </row>
    <row r="23504" spans="1:1">
      <c r="A23504" s="74" t="s">
        <v>12643</v>
      </c>
    </row>
    <row r="23505" spans="1:1">
      <c r="A23505" s="149">
        <v>45459</v>
      </c>
    </row>
    <row r="23506" spans="1:1">
      <c r="A23506" s="149">
        <v>45459</v>
      </c>
    </row>
    <row r="23507" spans="1:1">
      <c r="A23507" s="74" t="s">
        <v>12644</v>
      </c>
    </row>
    <row r="23508" spans="1:1">
      <c r="A23508" s="74"/>
    </row>
    <row r="23509" spans="1:1">
      <c r="A23509" s="74" t="s">
        <v>2724</v>
      </c>
    </row>
    <row r="23510" spans="1:1">
      <c r="A23510" s="74" t="s">
        <v>12645</v>
      </c>
    </row>
    <row r="23511" spans="1:1">
      <c r="A23511" s="74" t="s">
        <v>12646</v>
      </c>
    </row>
    <row r="23512" spans="1:1">
      <c r="A23512" s="74" t="s">
        <v>12646</v>
      </c>
    </row>
    <row r="23513" spans="1:1">
      <c r="A23513" s="149">
        <v>45457</v>
      </c>
    </row>
    <row r="23514" spans="1:1">
      <c r="A23514" s="149">
        <v>45457</v>
      </c>
    </row>
    <row r="23515" spans="1:1">
      <c r="A23515" s="74" t="s">
        <v>12647</v>
      </c>
    </row>
    <row r="23516" spans="1:1">
      <c r="A23516" s="74"/>
    </row>
    <row r="23517" spans="1:1">
      <c r="A23517" s="74" t="s">
        <v>2724</v>
      </c>
    </row>
    <row r="23518" spans="1:1">
      <c r="A23518" s="74" t="s">
        <v>12648</v>
      </c>
    </row>
    <row r="23519" spans="1:1">
      <c r="A23519" s="74" t="s">
        <v>12649</v>
      </c>
    </row>
    <row r="23520" spans="1:1">
      <c r="A23520" s="74" t="s">
        <v>12649</v>
      </c>
    </row>
    <row r="23521" spans="1:1">
      <c r="A23521" s="149">
        <v>45457</v>
      </c>
    </row>
    <row r="23522" spans="1:1">
      <c r="A23522" s="149">
        <v>45457</v>
      </c>
    </row>
    <row r="23523" spans="1:1">
      <c r="A23523" s="74" t="s">
        <v>12650</v>
      </c>
    </row>
    <row r="23524" spans="1:1">
      <c r="A23524" s="74"/>
    </row>
    <row r="23525" spans="1:1">
      <c r="A23525" s="74" t="s">
        <v>2724</v>
      </c>
    </row>
    <row r="23526" spans="1:1">
      <c r="A23526" s="74" t="s">
        <v>12651</v>
      </c>
    </row>
    <row r="23527" spans="1:1">
      <c r="A23527" s="74" t="s">
        <v>12652</v>
      </c>
    </row>
    <row r="23528" spans="1:1">
      <c r="A23528" s="74" t="s">
        <v>12653</v>
      </c>
    </row>
    <row r="23529" spans="1:1">
      <c r="A23529" s="149">
        <v>45457</v>
      </c>
    </row>
    <row r="23530" spans="1:1">
      <c r="A23530" s="149">
        <v>45457</v>
      </c>
    </row>
    <row r="23531" spans="1:1">
      <c r="A23531" s="74" t="s">
        <v>12654</v>
      </c>
    </row>
    <row r="23532" spans="1:1">
      <c r="A23532" s="74"/>
    </row>
    <row r="23533" spans="1:1">
      <c r="A23533" s="74" t="s">
        <v>2724</v>
      </c>
    </row>
    <row r="23534" spans="1:1">
      <c r="A23534" s="74" t="s">
        <v>12655</v>
      </c>
    </row>
    <row r="23535" spans="1:1">
      <c r="A23535" s="74" t="s">
        <v>12656</v>
      </c>
    </row>
    <row r="23536" spans="1:1">
      <c r="A23536" s="74" t="s">
        <v>12657</v>
      </c>
    </row>
    <row r="23537" spans="1:1">
      <c r="A23537" s="149">
        <v>45457</v>
      </c>
    </row>
    <row r="23538" spans="1:1">
      <c r="A23538" s="149">
        <v>45457</v>
      </c>
    </row>
    <row r="23539" spans="1:1">
      <c r="A23539" s="74" t="s">
        <v>12658</v>
      </c>
    </row>
    <row r="23540" spans="1:1">
      <c r="A23540" s="74"/>
    </row>
    <row r="23541" spans="1:1">
      <c r="A23541" s="74" t="s">
        <v>2724</v>
      </c>
    </row>
    <row r="23542" spans="1:1">
      <c r="A23542" s="74" t="s">
        <v>12659</v>
      </c>
    </row>
    <row r="23543" spans="1:1">
      <c r="A23543" s="74" t="s">
        <v>12660</v>
      </c>
    </row>
    <row r="23544" spans="1:1">
      <c r="A23544" s="74" t="s">
        <v>12661</v>
      </c>
    </row>
    <row r="23545" spans="1:1">
      <c r="A23545" s="149">
        <v>45457</v>
      </c>
    </row>
    <row r="23546" spans="1:1">
      <c r="A23546" s="149">
        <v>45457</v>
      </c>
    </row>
    <row r="23547" spans="1:1">
      <c r="A23547" s="74" t="s">
        <v>12662</v>
      </c>
    </row>
    <row r="23548" spans="1:1">
      <c r="A23548" s="74"/>
    </row>
    <row r="23549" spans="1:1">
      <c r="A23549" s="74" t="s">
        <v>2724</v>
      </c>
    </row>
    <row r="23550" spans="1:1">
      <c r="A23550" s="74" t="s">
        <v>12663</v>
      </c>
    </row>
    <row r="23551" spans="1:1">
      <c r="A23551" s="74" t="s">
        <v>12664</v>
      </c>
    </row>
    <row r="23552" spans="1:1">
      <c r="A23552" s="74" t="s">
        <v>12665</v>
      </c>
    </row>
    <row r="23553" spans="1:1">
      <c r="A23553" s="149">
        <v>45457</v>
      </c>
    </row>
    <row r="23554" spans="1:1">
      <c r="A23554" s="149">
        <v>45457</v>
      </c>
    </row>
    <row r="23555" spans="1:1">
      <c r="A23555" s="74" t="s">
        <v>12666</v>
      </c>
    </row>
    <row r="23556" spans="1:1">
      <c r="A23556" s="74"/>
    </row>
    <row r="23557" spans="1:1">
      <c r="A23557" s="74" t="s">
        <v>2724</v>
      </c>
    </row>
    <row r="23558" spans="1:1">
      <c r="A23558" s="74" t="s">
        <v>12667</v>
      </c>
    </row>
    <row r="23559" spans="1:1">
      <c r="A23559" s="74" t="s">
        <v>12668</v>
      </c>
    </row>
    <row r="23560" spans="1:1">
      <c r="A23560" s="74" t="s">
        <v>12669</v>
      </c>
    </row>
    <row r="23561" spans="1:1">
      <c r="A23561" s="149">
        <v>45457</v>
      </c>
    </row>
    <row r="23562" spans="1:1">
      <c r="A23562" s="149">
        <v>45457</v>
      </c>
    </row>
    <row r="23563" spans="1:1">
      <c r="A23563" s="74" t="s">
        <v>12670</v>
      </c>
    </row>
    <row r="23564" spans="1:1">
      <c r="A23564" s="74"/>
    </row>
    <row r="23565" spans="1:1">
      <c r="A23565" s="74" t="s">
        <v>2724</v>
      </c>
    </row>
    <row r="23566" spans="1:1">
      <c r="A23566" s="74" t="s">
        <v>12671</v>
      </c>
    </row>
    <row r="23567" spans="1:1">
      <c r="A23567" s="74" t="s">
        <v>12672</v>
      </c>
    </row>
    <row r="23568" spans="1:1">
      <c r="A23568" s="74" t="s">
        <v>12673</v>
      </c>
    </row>
    <row r="23569" spans="1:1">
      <c r="A23569" s="149">
        <v>45457</v>
      </c>
    </row>
    <row r="23570" spans="1:1">
      <c r="A23570" s="149">
        <v>45457</v>
      </c>
    </row>
    <row r="23571" spans="1:1">
      <c r="A23571" s="74" t="s">
        <v>12674</v>
      </c>
    </row>
    <row r="23572" spans="1:1">
      <c r="A23572" s="74"/>
    </row>
    <row r="23573" spans="1:1">
      <c r="A23573" s="74" t="s">
        <v>2724</v>
      </c>
    </row>
    <row r="23574" spans="1:1">
      <c r="A23574" s="74" t="s">
        <v>12675</v>
      </c>
    </row>
    <row r="23575" spans="1:1">
      <c r="A23575" s="74" t="s">
        <v>12676</v>
      </c>
    </row>
    <row r="23576" spans="1:1">
      <c r="A23576" s="74" t="s">
        <v>12677</v>
      </c>
    </row>
    <row r="23577" spans="1:1">
      <c r="A23577" s="149">
        <v>45457</v>
      </c>
    </row>
    <row r="23578" spans="1:1">
      <c r="A23578" s="149">
        <v>45457</v>
      </c>
    </row>
    <row r="23579" spans="1:1">
      <c r="A23579" s="74" t="s">
        <v>12678</v>
      </c>
    </row>
    <row r="23580" spans="1:1">
      <c r="A23580" s="74"/>
    </row>
    <row r="23581" spans="1:1">
      <c r="A23581" s="74" t="s">
        <v>2724</v>
      </c>
    </row>
    <row r="23582" spans="1:1">
      <c r="A23582" s="74" t="s">
        <v>12679</v>
      </c>
    </row>
    <row r="23583" spans="1:1">
      <c r="A23583" s="74" t="s">
        <v>12680</v>
      </c>
    </row>
    <row r="23584" spans="1:1">
      <c r="A23584" s="74" t="s">
        <v>12681</v>
      </c>
    </row>
    <row r="23585" spans="1:1">
      <c r="A23585" s="149">
        <v>45457</v>
      </c>
    </row>
    <row r="23586" spans="1:1">
      <c r="A23586" s="149">
        <v>45457</v>
      </c>
    </row>
    <row r="23587" spans="1:1">
      <c r="A23587" s="74" t="s">
        <v>12682</v>
      </c>
    </row>
    <row r="23588" spans="1:1">
      <c r="A23588" s="74"/>
    </row>
    <row r="23589" spans="1:1">
      <c r="A23589" s="74" t="s">
        <v>2724</v>
      </c>
    </row>
    <row r="23590" spans="1:1">
      <c r="A23590" s="74" t="s">
        <v>12683</v>
      </c>
    </row>
    <row r="23591" spans="1:1">
      <c r="A23591" s="74" t="s">
        <v>12684</v>
      </c>
    </row>
    <row r="23592" spans="1:1">
      <c r="A23592" s="74" t="s">
        <v>12685</v>
      </c>
    </row>
    <row r="23593" spans="1:1">
      <c r="A23593" s="149">
        <v>45457</v>
      </c>
    </row>
    <row r="23594" spans="1:1">
      <c r="A23594" s="149">
        <v>45457</v>
      </c>
    </row>
    <row r="23595" spans="1:1">
      <c r="A23595" s="74" t="s">
        <v>12686</v>
      </c>
    </row>
    <row r="23596" spans="1:1">
      <c r="A23596" s="74"/>
    </row>
    <row r="23597" spans="1:1">
      <c r="A23597" s="74" t="s">
        <v>2724</v>
      </c>
    </row>
    <row r="23598" spans="1:1">
      <c r="A23598" s="74" t="s">
        <v>12687</v>
      </c>
    </row>
    <row r="23599" spans="1:1">
      <c r="A23599" s="74" t="s">
        <v>12688</v>
      </c>
    </row>
    <row r="23600" spans="1:1">
      <c r="A23600" s="74" t="s">
        <v>12689</v>
      </c>
    </row>
    <row r="23601" spans="1:1">
      <c r="A23601" s="149">
        <v>45457</v>
      </c>
    </row>
    <row r="23602" spans="1:1">
      <c r="A23602" s="149">
        <v>45457</v>
      </c>
    </row>
    <row r="23603" spans="1:1">
      <c r="A23603" s="74" t="s">
        <v>12690</v>
      </c>
    </row>
    <row r="23604" spans="1:1">
      <c r="A23604" s="74"/>
    </row>
    <row r="23605" spans="1:1">
      <c r="A23605" s="74" t="s">
        <v>2724</v>
      </c>
    </row>
    <row r="23606" spans="1:1">
      <c r="A23606" s="74" t="s">
        <v>12691</v>
      </c>
    </row>
    <row r="23607" spans="1:1">
      <c r="A23607" s="74" t="s">
        <v>12692</v>
      </c>
    </row>
    <row r="23608" spans="1:1">
      <c r="A23608" s="74" t="s">
        <v>12693</v>
      </c>
    </row>
    <row r="23609" spans="1:1">
      <c r="A23609" s="149">
        <v>45457</v>
      </c>
    </row>
    <row r="23610" spans="1:1">
      <c r="A23610" s="149">
        <v>45457</v>
      </c>
    </row>
    <row r="23611" spans="1:1">
      <c r="A23611" s="74" t="s">
        <v>12694</v>
      </c>
    </row>
    <row r="23612" spans="1:1">
      <c r="A23612" s="74"/>
    </row>
    <row r="23613" spans="1:1">
      <c r="A23613" s="74" t="s">
        <v>2724</v>
      </c>
    </row>
    <row r="23614" spans="1:1">
      <c r="A23614" s="74" t="s">
        <v>12695</v>
      </c>
    </row>
    <row r="23615" spans="1:1">
      <c r="A23615" s="74" t="s">
        <v>12696</v>
      </c>
    </row>
    <row r="23616" spans="1:1">
      <c r="A23616" s="74" t="s">
        <v>12697</v>
      </c>
    </row>
    <row r="23617" spans="1:1">
      <c r="A23617" s="149">
        <v>45457</v>
      </c>
    </row>
    <row r="23618" spans="1:1">
      <c r="A23618" s="149">
        <v>45457</v>
      </c>
    </row>
    <row r="23619" spans="1:1">
      <c r="A23619" s="74" t="s">
        <v>12698</v>
      </c>
    </row>
    <row r="23620" spans="1:1">
      <c r="A23620" s="74"/>
    </row>
    <row r="23621" spans="1:1">
      <c r="A23621" s="74" t="s">
        <v>2724</v>
      </c>
    </row>
    <row r="23622" spans="1:1">
      <c r="A23622" s="74" t="s">
        <v>12699</v>
      </c>
    </row>
    <row r="23623" spans="1:1">
      <c r="A23623" s="74" t="s">
        <v>12700</v>
      </c>
    </row>
    <row r="23624" spans="1:1">
      <c r="A23624" s="74" t="s">
        <v>12700</v>
      </c>
    </row>
    <row r="23625" spans="1:1">
      <c r="A23625" s="149">
        <v>45457</v>
      </c>
    </row>
    <row r="23626" spans="1:1">
      <c r="A23626" s="149">
        <v>45457</v>
      </c>
    </row>
    <row r="23627" spans="1:1">
      <c r="A23627" s="74" t="s">
        <v>12701</v>
      </c>
    </row>
    <row r="23628" spans="1:1">
      <c r="A23628" s="74"/>
    </row>
    <row r="23629" spans="1:1">
      <c r="A23629" s="74" t="s">
        <v>2724</v>
      </c>
    </row>
    <row r="23630" spans="1:1">
      <c r="A23630" s="74" t="s">
        <v>12702</v>
      </c>
    </row>
    <row r="23631" spans="1:1">
      <c r="A23631" s="74" t="s">
        <v>12703</v>
      </c>
    </row>
    <row r="23632" spans="1:1">
      <c r="A23632" s="74" t="s">
        <v>12704</v>
      </c>
    </row>
    <row r="23633" spans="1:1">
      <c r="A23633" s="149">
        <v>45457</v>
      </c>
    </row>
    <row r="23634" spans="1:1">
      <c r="A23634" s="149">
        <v>45457</v>
      </c>
    </row>
    <row r="23635" spans="1:1">
      <c r="A23635" s="74" t="s">
        <v>12705</v>
      </c>
    </row>
    <row r="23636" spans="1:1">
      <c r="A23636" s="74"/>
    </row>
    <row r="23637" spans="1:1">
      <c r="A23637" s="74" t="s">
        <v>2724</v>
      </c>
    </row>
    <row r="23638" spans="1:1">
      <c r="A23638" s="74" t="s">
        <v>12706</v>
      </c>
    </row>
    <row r="23639" spans="1:1">
      <c r="A23639" s="74" t="s">
        <v>12707</v>
      </c>
    </row>
    <row r="23640" spans="1:1">
      <c r="A23640" s="74" t="s">
        <v>12707</v>
      </c>
    </row>
    <row r="23641" spans="1:1">
      <c r="A23641" s="149">
        <v>45457</v>
      </c>
    </row>
    <row r="23642" spans="1:1">
      <c r="A23642" s="149">
        <v>45457</v>
      </c>
    </row>
    <row r="23643" spans="1:1">
      <c r="A23643" s="74" t="s">
        <v>12708</v>
      </c>
    </row>
    <row r="23644" spans="1:1">
      <c r="A23644" s="74"/>
    </row>
    <row r="23645" spans="1:1">
      <c r="A23645" s="74" t="s">
        <v>2724</v>
      </c>
    </row>
    <row r="23646" spans="1:1">
      <c r="A23646" s="74" t="s">
        <v>12709</v>
      </c>
    </row>
    <row r="23647" spans="1:1">
      <c r="A23647" s="74" t="s">
        <v>12710</v>
      </c>
    </row>
    <row r="23648" spans="1:1">
      <c r="A23648" s="74" t="s">
        <v>12711</v>
      </c>
    </row>
    <row r="23649" spans="1:1">
      <c r="A23649" s="149">
        <v>45457</v>
      </c>
    </row>
    <row r="23650" spans="1:1">
      <c r="A23650" s="149">
        <v>45457</v>
      </c>
    </row>
    <row r="23651" spans="1:1">
      <c r="A23651" s="74" t="s">
        <v>12712</v>
      </c>
    </row>
    <row r="23652" spans="1:1">
      <c r="A23652" s="74"/>
    </row>
    <row r="23653" spans="1:1">
      <c r="A23653" s="74" t="s">
        <v>2724</v>
      </c>
    </row>
    <row r="23654" spans="1:1">
      <c r="A23654" s="74" t="s">
        <v>12713</v>
      </c>
    </row>
    <row r="23655" spans="1:1">
      <c r="A23655" s="74" t="s">
        <v>12714</v>
      </c>
    </row>
    <row r="23656" spans="1:1">
      <c r="A23656" s="74" t="s">
        <v>12714</v>
      </c>
    </row>
    <row r="23657" spans="1:1">
      <c r="A23657" s="149">
        <v>45453</v>
      </c>
    </row>
    <row r="23658" spans="1:1">
      <c r="A23658" s="149">
        <v>45453</v>
      </c>
    </row>
    <row r="23659" spans="1:1">
      <c r="A23659" s="74" t="s">
        <v>12715</v>
      </c>
    </row>
    <row r="23660" spans="1:1">
      <c r="A23660" s="74"/>
    </row>
    <row r="23661" spans="1:1">
      <c r="A23661" s="74" t="s">
        <v>2724</v>
      </c>
    </row>
    <row r="23662" spans="1:1">
      <c r="A23662" s="74" t="s">
        <v>12716</v>
      </c>
    </row>
    <row r="23663" spans="1:1">
      <c r="A23663" s="74" t="s">
        <v>12717</v>
      </c>
    </row>
    <row r="23664" spans="1:1">
      <c r="A23664" s="74" t="s">
        <v>12717</v>
      </c>
    </row>
    <row r="23665" spans="1:1">
      <c r="A23665" s="149">
        <v>45453</v>
      </c>
    </row>
    <row r="23666" spans="1:1">
      <c r="A23666" s="149">
        <v>45453</v>
      </c>
    </row>
    <row r="23667" spans="1:1">
      <c r="A23667" s="74" t="s">
        <v>12718</v>
      </c>
    </row>
    <row r="23668" spans="1:1">
      <c r="A23668" s="74"/>
    </row>
    <row r="23669" spans="1:1">
      <c r="A23669" s="74" t="s">
        <v>2724</v>
      </c>
    </row>
    <row r="23670" spans="1:1">
      <c r="A23670" s="74" t="s">
        <v>12719</v>
      </c>
    </row>
    <row r="23671" spans="1:1">
      <c r="A23671" s="74" t="s">
        <v>12720</v>
      </c>
    </row>
    <row r="23672" spans="1:1">
      <c r="A23672" s="74" t="s">
        <v>12721</v>
      </c>
    </row>
    <row r="23673" spans="1:1">
      <c r="A23673" s="149">
        <v>45453</v>
      </c>
    </row>
    <row r="23674" spans="1:1">
      <c r="A23674" s="149">
        <v>45453</v>
      </c>
    </row>
    <row r="23675" spans="1:1">
      <c r="A23675" s="74" t="s">
        <v>12722</v>
      </c>
    </row>
    <row r="23676" spans="1:1">
      <c r="A23676" s="74"/>
    </row>
    <row r="23677" spans="1:1">
      <c r="A23677" s="74" t="s">
        <v>2724</v>
      </c>
    </row>
    <row r="23678" spans="1:1">
      <c r="A23678" s="74" t="s">
        <v>12723</v>
      </c>
    </row>
    <row r="23679" spans="1:1">
      <c r="A23679" s="74" t="s">
        <v>12724</v>
      </c>
    </row>
    <row r="23680" spans="1:1">
      <c r="A23680" s="74" t="s">
        <v>12725</v>
      </c>
    </row>
    <row r="23681" spans="1:1">
      <c r="A23681" s="149">
        <v>45453</v>
      </c>
    </row>
    <row r="23682" spans="1:1">
      <c r="A23682" s="149">
        <v>45453</v>
      </c>
    </row>
    <row r="23683" spans="1:1">
      <c r="A23683" s="74" t="s">
        <v>12726</v>
      </c>
    </row>
    <row r="23684" spans="1:1">
      <c r="A23684" s="74"/>
    </row>
    <row r="23685" spans="1:1">
      <c r="A23685" s="74" t="s">
        <v>2724</v>
      </c>
    </row>
    <row r="23686" spans="1:1">
      <c r="A23686" s="74" t="s">
        <v>12727</v>
      </c>
    </row>
    <row r="23687" spans="1:1">
      <c r="A23687" s="74" t="s">
        <v>12728</v>
      </c>
    </row>
    <row r="23688" spans="1:1">
      <c r="A23688" s="74" t="s">
        <v>12729</v>
      </c>
    </row>
    <row r="23689" spans="1:1">
      <c r="A23689" s="149">
        <v>45453</v>
      </c>
    </row>
    <row r="23690" spans="1:1">
      <c r="A23690" s="149">
        <v>45453</v>
      </c>
    </row>
    <row r="23691" spans="1:1">
      <c r="A23691" s="74" t="s">
        <v>12730</v>
      </c>
    </row>
    <row r="23692" spans="1:1">
      <c r="A23692" s="74"/>
    </row>
    <row r="23693" spans="1:1">
      <c r="A23693" s="74" t="s">
        <v>2724</v>
      </c>
    </row>
    <row r="23694" spans="1:1">
      <c r="A23694" s="74" t="s">
        <v>12731</v>
      </c>
    </row>
    <row r="23695" spans="1:1">
      <c r="A23695" s="74" t="s">
        <v>12732</v>
      </c>
    </row>
    <row r="23696" spans="1:1">
      <c r="A23696" s="74" t="s">
        <v>12733</v>
      </c>
    </row>
    <row r="23697" spans="1:1">
      <c r="A23697" s="149">
        <v>45453</v>
      </c>
    </row>
    <row r="23698" spans="1:1">
      <c r="A23698" s="149">
        <v>45453</v>
      </c>
    </row>
    <row r="23699" spans="1:1">
      <c r="A23699" s="74" t="s">
        <v>12734</v>
      </c>
    </row>
    <row r="23700" spans="1:1">
      <c r="A23700" s="74"/>
    </row>
    <row r="23701" spans="1:1">
      <c r="A23701" s="74" t="s">
        <v>2724</v>
      </c>
    </row>
    <row r="23702" spans="1:1">
      <c r="A23702" s="74" t="s">
        <v>12735</v>
      </c>
    </row>
    <row r="23703" spans="1:1">
      <c r="A23703" s="74" t="s">
        <v>12736</v>
      </c>
    </row>
    <row r="23704" spans="1:1">
      <c r="A23704" s="74" t="s">
        <v>12737</v>
      </c>
    </row>
    <row r="23705" spans="1:1">
      <c r="A23705" s="149">
        <v>45453</v>
      </c>
    </row>
    <row r="23706" spans="1:1">
      <c r="A23706" s="149">
        <v>45453</v>
      </c>
    </row>
    <row r="23707" spans="1:1">
      <c r="A23707" s="74" t="s">
        <v>12738</v>
      </c>
    </row>
    <row r="23708" spans="1:1">
      <c r="A23708" s="74"/>
    </row>
    <row r="23709" spans="1:1">
      <c r="A23709" s="74" t="s">
        <v>2724</v>
      </c>
    </row>
    <row r="23710" spans="1:1">
      <c r="A23710" s="74" t="s">
        <v>12739</v>
      </c>
    </row>
    <row r="23711" spans="1:1">
      <c r="A23711" s="74" t="s">
        <v>12740</v>
      </c>
    </row>
    <row r="23712" spans="1:1">
      <c r="A23712" s="74" t="s">
        <v>12741</v>
      </c>
    </row>
    <row r="23713" spans="1:1">
      <c r="A23713" s="149">
        <v>45453</v>
      </c>
    </row>
    <row r="23714" spans="1:1">
      <c r="A23714" s="149">
        <v>45453</v>
      </c>
    </row>
    <row r="23715" spans="1:1">
      <c r="A23715" s="74" t="s">
        <v>12742</v>
      </c>
    </row>
    <row r="23716" spans="1:1">
      <c r="A23716" s="74"/>
    </row>
    <row r="23717" spans="1:1">
      <c r="A23717" s="74" t="s">
        <v>2724</v>
      </c>
    </row>
    <row r="23718" spans="1:1">
      <c r="A23718" s="74" t="s">
        <v>12743</v>
      </c>
    </row>
    <row r="23719" spans="1:1">
      <c r="A23719" s="74" t="s">
        <v>12744</v>
      </c>
    </row>
    <row r="23720" spans="1:1">
      <c r="A23720" s="74" t="s">
        <v>12744</v>
      </c>
    </row>
    <row r="23721" spans="1:1">
      <c r="A23721" s="149">
        <v>45453</v>
      </c>
    </row>
    <row r="23722" spans="1:1">
      <c r="A23722" s="149">
        <v>45453</v>
      </c>
    </row>
    <row r="23723" spans="1:1">
      <c r="A23723" s="74" t="s">
        <v>12745</v>
      </c>
    </row>
    <row r="23724" spans="1:1">
      <c r="A23724" s="74"/>
    </row>
    <row r="23725" spans="1:1">
      <c r="A23725" s="74" t="s">
        <v>2724</v>
      </c>
    </row>
    <row r="23726" spans="1:1">
      <c r="A23726" s="74" t="s">
        <v>12746</v>
      </c>
    </row>
    <row r="23727" spans="1:1">
      <c r="A23727" s="74" t="s">
        <v>12747</v>
      </c>
    </row>
    <row r="23728" spans="1:1">
      <c r="A23728" s="74" t="s">
        <v>12748</v>
      </c>
    </row>
    <row r="23729" spans="1:1">
      <c r="A23729" s="149">
        <v>45453</v>
      </c>
    </row>
    <row r="23730" spans="1:1">
      <c r="A23730" s="149">
        <v>45453</v>
      </c>
    </row>
    <row r="23731" spans="1:1">
      <c r="A23731" s="74" t="s">
        <v>12749</v>
      </c>
    </row>
    <row r="23732" spans="1:1">
      <c r="A23732" s="74"/>
    </row>
    <row r="23733" spans="1:1">
      <c r="A23733" s="74" t="s">
        <v>2724</v>
      </c>
    </row>
    <row r="23734" spans="1:1">
      <c r="A23734" s="74" t="s">
        <v>12750</v>
      </c>
    </row>
    <row r="23735" spans="1:1">
      <c r="A23735" s="74" t="s">
        <v>12751</v>
      </c>
    </row>
    <row r="23736" spans="1:1">
      <c r="A23736" s="74" t="s">
        <v>12751</v>
      </c>
    </row>
    <row r="23737" spans="1:1">
      <c r="A23737" s="149">
        <v>45453</v>
      </c>
    </row>
    <row r="23738" spans="1:1">
      <c r="A23738" s="149">
        <v>45453</v>
      </c>
    </row>
    <row r="23739" spans="1:1">
      <c r="A23739" s="74" t="s">
        <v>12752</v>
      </c>
    </row>
    <row r="23740" spans="1:1">
      <c r="A23740" s="74"/>
    </row>
    <row r="23741" spans="1:1">
      <c r="A23741" s="74" t="s">
        <v>2724</v>
      </c>
    </row>
    <row r="23742" spans="1:1">
      <c r="A23742" s="74" t="s">
        <v>12753</v>
      </c>
    </row>
    <row r="23743" spans="1:1">
      <c r="A23743" s="74" t="s">
        <v>12754</v>
      </c>
    </row>
    <row r="23744" spans="1:1">
      <c r="A23744" s="74" t="s">
        <v>12755</v>
      </c>
    </row>
    <row r="23745" spans="1:1">
      <c r="A23745" s="149">
        <v>45453</v>
      </c>
    </row>
    <row r="23746" spans="1:1">
      <c r="A23746" s="149">
        <v>45453</v>
      </c>
    </row>
    <row r="23747" spans="1:1">
      <c r="A23747" s="74" t="s">
        <v>12756</v>
      </c>
    </row>
    <row r="23748" spans="1:1">
      <c r="A23748" s="74"/>
    </row>
    <row r="23749" spans="1:1">
      <c r="A23749" s="74" t="s">
        <v>2724</v>
      </c>
    </row>
    <row r="23750" spans="1:1">
      <c r="A23750" s="74" t="s">
        <v>12757</v>
      </c>
    </row>
    <row r="23751" spans="1:1">
      <c r="A23751" s="74" t="s">
        <v>12758</v>
      </c>
    </row>
    <row r="23752" spans="1:1">
      <c r="A23752" s="74" t="s">
        <v>12759</v>
      </c>
    </row>
    <row r="23753" spans="1:1">
      <c r="A23753" s="149">
        <v>45453</v>
      </c>
    </row>
    <row r="23754" spans="1:1">
      <c r="A23754" s="149">
        <v>45453</v>
      </c>
    </row>
    <row r="23755" spans="1:1">
      <c r="A23755" s="74" t="s">
        <v>12760</v>
      </c>
    </row>
    <row r="23756" spans="1:1">
      <c r="A23756" s="74"/>
    </row>
    <row r="23757" spans="1:1">
      <c r="A23757" s="74" t="s">
        <v>2724</v>
      </c>
    </row>
    <row r="23758" spans="1:1">
      <c r="A23758" s="74" t="s">
        <v>12761</v>
      </c>
    </row>
    <row r="23759" spans="1:1">
      <c r="A23759" s="74" t="s">
        <v>12762</v>
      </c>
    </row>
    <row r="23760" spans="1:1">
      <c r="A23760" s="74" t="s">
        <v>12762</v>
      </c>
    </row>
    <row r="23761" spans="1:1">
      <c r="A23761" s="149">
        <v>45453</v>
      </c>
    </row>
    <row r="23762" spans="1:1">
      <c r="A23762" s="149">
        <v>45453</v>
      </c>
    </row>
    <row r="23763" spans="1:1">
      <c r="A23763" s="74" t="s">
        <v>12763</v>
      </c>
    </row>
    <row r="23764" spans="1:1">
      <c r="A23764" s="74"/>
    </row>
    <row r="23765" spans="1:1">
      <c r="A23765" s="74" t="s">
        <v>2724</v>
      </c>
    </row>
    <row r="23766" spans="1:1">
      <c r="A23766" s="74" t="s">
        <v>12764</v>
      </c>
    </row>
    <row r="23767" spans="1:1">
      <c r="A23767" s="74" t="s">
        <v>12765</v>
      </c>
    </row>
    <row r="23768" spans="1:1">
      <c r="A23768" s="74" t="s">
        <v>12766</v>
      </c>
    </row>
    <row r="23769" spans="1:1">
      <c r="A23769" s="149">
        <v>45453</v>
      </c>
    </row>
    <row r="23770" spans="1:1">
      <c r="A23770" s="149">
        <v>45453</v>
      </c>
    </row>
    <row r="23771" spans="1:1">
      <c r="A23771" s="74" t="s">
        <v>12767</v>
      </c>
    </row>
    <row r="23772" spans="1:1">
      <c r="A23772" s="74"/>
    </row>
    <row r="23773" spans="1:1">
      <c r="A23773" s="74" t="s">
        <v>2724</v>
      </c>
    </row>
    <row r="23774" spans="1:1">
      <c r="A23774" s="74" t="s">
        <v>12768</v>
      </c>
    </row>
    <row r="23775" spans="1:1">
      <c r="A23775" s="74" t="s">
        <v>12769</v>
      </c>
    </row>
    <row r="23776" spans="1:1">
      <c r="A23776" s="74" t="s">
        <v>12769</v>
      </c>
    </row>
    <row r="23777" spans="1:1">
      <c r="A23777" s="149">
        <v>45453</v>
      </c>
    </row>
    <row r="23778" spans="1:1">
      <c r="A23778" s="149">
        <v>45453</v>
      </c>
    </row>
    <row r="23779" spans="1:1">
      <c r="A23779" s="74" t="s">
        <v>12770</v>
      </c>
    </row>
    <row r="23780" spans="1:1">
      <c r="A23780" s="74"/>
    </row>
    <row r="23781" spans="1:1">
      <c r="A23781" s="74" t="s">
        <v>2724</v>
      </c>
    </row>
    <row r="23782" spans="1:1">
      <c r="A23782" s="74" t="s">
        <v>12771</v>
      </c>
    </row>
    <row r="23783" spans="1:1">
      <c r="A23783" s="74" t="s">
        <v>12772</v>
      </c>
    </row>
    <row r="23784" spans="1:1">
      <c r="A23784" s="74" t="s">
        <v>12772</v>
      </c>
    </row>
    <row r="23785" spans="1:1">
      <c r="A23785" s="149">
        <v>45453</v>
      </c>
    </row>
    <row r="23786" spans="1:1">
      <c r="A23786" s="149">
        <v>45453</v>
      </c>
    </row>
    <row r="23787" spans="1:1">
      <c r="A23787" s="74" t="s">
        <v>12773</v>
      </c>
    </row>
    <row r="23788" spans="1:1">
      <c r="A23788" s="74"/>
    </row>
    <row r="23789" spans="1:1">
      <c r="A23789" s="74" t="s">
        <v>2724</v>
      </c>
    </row>
    <row r="23790" spans="1:1">
      <c r="A23790" s="74" t="s">
        <v>12774</v>
      </c>
    </row>
    <row r="23791" spans="1:1">
      <c r="A23791" s="74" t="s">
        <v>12775</v>
      </c>
    </row>
    <row r="23792" spans="1:1">
      <c r="A23792" s="74" t="s">
        <v>12775</v>
      </c>
    </row>
    <row r="23793" spans="1:1">
      <c r="A23793" s="149">
        <v>45453</v>
      </c>
    </row>
    <row r="23794" spans="1:1">
      <c r="A23794" s="149">
        <v>45453</v>
      </c>
    </row>
    <row r="23795" spans="1:1">
      <c r="A23795" s="74" t="s">
        <v>12776</v>
      </c>
    </row>
    <row r="23796" spans="1:1">
      <c r="A23796" s="74"/>
    </row>
    <row r="23797" spans="1:1">
      <c r="A23797" s="74" t="s">
        <v>2724</v>
      </c>
    </row>
    <row r="23798" spans="1:1">
      <c r="A23798" s="74" t="s">
        <v>12777</v>
      </c>
    </row>
    <row r="23799" spans="1:1">
      <c r="A23799" s="74" t="s">
        <v>12778</v>
      </c>
    </row>
    <row r="23800" spans="1:1">
      <c r="A23800" s="74" t="s">
        <v>12778</v>
      </c>
    </row>
    <row r="23801" spans="1:1">
      <c r="A23801" s="149">
        <v>45453</v>
      </c>
    </row>
    <row r="23802" spans="1:1">
      <c r="A23802" s="149">
        <v>45453</v>
      </c>
    </row>
    <row r="23803" spans="1:1">
      <c r="A23803" s="74" t="s">
        <v>12779</v>
      </c>
    </row>
    <row r="23804" spans="1:1">
      <c r="A23804" s="74"/>
    </row>
    <row r="23805" spans="1:1">
      <c r="A23805" s="74" t="s">
        <v>2724</v>
      </c>
    </row>
    <row r="23806" spans="1:1">
      <c r="A23806" s="74" t="s">
        <v>12780</v>
      </c>
    </row>
    <row r="23807" spans="1:1">
      <c r="A23807" s="74" t="s">
        <v>12781</v>
      </c>
    </row>
    <row r="23808" spans="1:1">
      <c r="A23808" s="74" t="s">
        <v>12781</v>
      </c>
    </row>
    <row r="23809" spans="1:1">
      <c r="A23809" s="149">
        <v>45453</v>
      </c>
    </row>
    <row r="23810" spans="1:1">
      <c r="A23810" s="149">
        <v>45453</v>
      </c>
    </row>
    <row r="23811" spans="1:1">
      <c r="A23811" s="74" t="s">
        <v>12782</v>
      </c>
    </row>
    <row r="23812" spans="1:1">
      <c r="A23812" s="74"/>
    </row>
    <row r="23813" spans="1:1">
      <c r="A23813" s="74" t="s">
        <v>2724</v>
      </c>
    </row>
    <row r="23814" spans="1:1">
      <c r="A23814" s="74" t="s">
        <v>12783</v>
      </c>
    </row>
    <row r="23815" spans="1:1">
      <c r="A23815" s="74" t="s">
        <v>12784</v>
      </c>
    </row>
    <row r="23816" spans="1:1">
      <c r="A23816" s="74" t="s">
        <v>12784</v>
      </c>
    </row>
    <row r="23817" spans="1:1">
      <c r="A23817" s="149">
        <v>45453</v>
      </c>
    </row>
    <row r="23818" spans="1:1">
      <c r="A23818" s="149">
        <v>45453</v>
      </c>
    </row>
    <row r="23819" spans="1:1">
      <c r="A23819" s="74" t="s">
        <v>12785</v>
      </c>
    </row>
    <row r="23820" spans="1:1">
      <c r="A23820" s="74"/>
    </row>
    <row r="23821" spans="1:1">
      <c r="A23821" s="74" t="s">
        <v>2724</v>
      </c>
    </row>
    <row r="23822" spans="1:1">
      <c r="A23822" s="74" t="s">
        <v>12786</v>
      </c>
    </row>
    <row r="23823" spans="1:1">
      <c r="A23823" s="74" t="s">
        <v>12787</v>
      </c>
    </row>
    <row r="23824" spans="1:1">
      <c r="A23824" s="74" t="s">
        <v>12787</v>
      </c>
    </row>
    <row r="23825" spans="1:1">
      <c r="A23825" s="149">
        <v>45453</v>
      </c>
    </row>
    <row r="23826" spans="1:1">
      <c r="A23826" s="149">
        <v>45453</v>
      </c>
    </row>
    <row r="23827" spans="1:1">
      <c r="A23827" s="74" t="s">
        <v>12788</v>
      </c>
    </row>
    <row r="23828" spans="1:1">
      <c r="A23828" s="74"/>
    </row>
    <row r="23829" spans="1:1">
      <c r="A23829" s="74" t="s">
        <v>2724</v>
      </c>
    </row>
    <row r="23830" spans="1:1">
      <c r="A23830" s="74" t="s">
        <v>12789</v>
      </c>
    </row>
    <row r="23831" spans="1:1">
      <c r="A23831" s="74" t="s">
        <v>12790</v>
      </c>
    </row>
    <row r="23832" spans="1:1">
      <c r="A23832" s="74" t="s">
        <v>12791</v>
      </c>
    </row>
    <row r="23833" spans="1:1">
      <c r="A23833" s="149">
        <v>45453</v>
      </c>
    </row>
    <row r="23834" spans="1:1">
      <c r="A23834" s="149">
        <v>45453</v>
      </c>
    </row>
    <row r="23835" spans="1:1">
      <c r="A23835" s="74" t="s">
        <v>12792</v>
      </c>
    </row>
    <row r="23836" spans="1:1">
      <c r="A23836" s="74"/>
    </row>
    <row r="23837" spans="1:1">
      <c r="A23837" s="74" t="s">
        <v>2724</v>
      </c>
    </row>
    <row r="23838" spans="1:1">
      <c r="A23838" s="74" t="s">
        <v>12793</v>
      </c>
    </row>
    <row r="23839" spans="1:1">
      <c r="A23839" s="74" t="s">
        <v>12794</v>
      </c>
    </row>
    <row r="23840" spans="1:1">
      <c r="A23840" s="74" t="s">
        <v>12794</v>
      </c>
    </row>
    <row r="23841" spans="1:1">
      <c r="A23841" s="149">
        <v>45453</v>
      </c>
    </row>
    <row r="23842" spans="1:1">
      <c r="A23842" s="149">
        <v>45453</v>
      </c>
    </row>
    <row r="23843" spans="1:1">
      <c r="A23843" s="74" t="s">
        <v>12795</v>
      </c>
    </row>
    <row r="23844" spans="1:1">
      <c r="A23844" s="74"/>
    </row>
    <row r="23845" spans="1:1">
      <c r="A23845" s="74" t="s">
        <v>2724</v>
      </c>
    </row>
    <row r="23846" spans="1:1">
      <c r="A23846" s="74" t="s">
        <v>12796</v>
      </c>
    </row>
    <row r="23847" spans="1:1">
      <c r="A23847" s="74" t="s">
        <v>12797</v>
      </c>
    </row>
    <row r="23848" spans="1:1">
      <c r="A23848" s="74" t="s">
        <v>12798</v>
      </c>
    </row>
    <row r="23849" spans="1:1">
      <c r="A23849" s="149">
        <v>45453</v>
      </c>
    </row>
    <row r="23850" spans="1:1">
      <c r="A23850" s="149">
        <v>45453</v>
      </c>
    </row>
    <row r="23851" spans="1:1">
      <c r="A23851" s="74" t="s">
        <v>12799</v>
      </c>
    </row>
    <row r="23852" spans="1:1">
      <c r="A23852" s="74"/>
    </row>
    <row r="23853" spans="1:1">
      <c r="A23853" s="74" t="s">
        <v>2724</v>
      </c>
    </row>
    <row r="23854" spans="1:1">
      <c r="A23854" s="74" t="s">
        <v>12800</v>
      </c>
    </row>
    <row r="23855" spans="1:1">
      <c r="A23855" s="74" t="s">
        <v>12801</v>
      </c>
    </row>
    <row r="23856" spans="1:1">
      <c r="A23856" s="74" t="s">
        <v>12802</v>
      </c>
    </row>
    <row r="23857" spans="1:1">
      <c r="A23857" s="149">
        <v>45453</v>
      </c>
    </row>
    <row r="23858" spans="1:1">
      <c r="A23858" s="149">
        <v>45453</v>
      </c>
    </row>
    <row r="23859" spans="1:1">
      <c r="A23859" s="74" t="s">
        <v>12803</v>
      </c>
    </row>
    <row r="23860" spans="1:1">
      <c r="A23860" s="74"/>
    </row>
    <row r="23861" spans="1:1">
      <c r="A23861" s="74" t="s">
        <v>2724</v>
      </c>
    </row>
    <row r="23862" spans="1:1">
      <c r="A23862" s="74" t="s">
        <v>12804</v>
      </c>
    </row>
    <row r="23863" spans="1:1">
      <c r="A23863" s="74" t="s">
        <v>12805</v>
      </c>
    </row>
    <row r="23864" spans="1:1">
      <c r="A23864" s="74" t="s">
        <v>12806</v>
      </c>
    </row>
    <row r="23865" spans="1:1">
      <c r="A23865" s="149">
        <v>45453</v>
      </c>
    </row>
    <row r="23866" spans="1:1">
      <c r="A23866" s="149">
        <v>45453</v>
      </c>
    </row>
    <row r="23867" spans="1:1">
      <c r="A23867" s="74" t="s">
        <v>12807</v>
      </c>
    </row>
    <row r="23868" spans="1:1">
      <c r="A23868" s="74"/>
    </row>
    <row r="23869" spans="1:1">
      <c r="A23869" s="74" t="s">
        <v>2724</v>
      </c>
    </row>
    <row r="23870" spans="1:1">
      <c r="A23870" s="74" t="s">
        <v>12808</v>
      </c>
    </row>
    <row r="23871" spans="1:1">
      <c r="A23871" s="74" t="s">
        <v>12809</v>
      </c>
    </row>
    <row r="23872" spans="1:1">
      <c r="A23872" s="74" t="s">
        <v>12810</v>
      </c>
    </row>
    <row r="23873" spans="1:1">
      <c r="A23873" s="149">
        <v>45453</v>
      </c>
    </row>
    <row r="23874" spans="1:1">
      <c r="A23874" s="149">
        <v>45453</v>
      </c>
    </row>
    <row r="23875" spans="1:1">
      <c r="A23875" s="74" t="s">
        <v>12811</v>
      </c>
    </row>
    <row r="23876" spans="1:1">
      <c r="A23876" s="74"/>
    </row>
    <row r="23877" spans="1:1">
      <c r="A23877" s="74" t="s">
        <v>2724</v>
      </c>
    </row>
    <row r="23878" spans="1:1">
      <c r="A23878" s="74" t="s">
        <v>12812</v>
      </c>
    </row>
    <row r="23879" spans="1:1">
      <c r="A23879" s="74" t="s">
        <v>12813</v>
      </c>
    </row>
    <row r="23880" spans="1:1">
      <c r="A23880" s="74" t="s">
        <v>12814</v>
      </c>
    </row>
    <row r="23881" spans="1:1">
      <c r="A23881" s="149">
        <v>45453</v>
      </c>
    </row>
    <row r="23882" spans="1:1">
      <c r="A23882" s="149">
        <v>45453</v>
      </c>
    </row>
    <row r="23883" spans="1:1">
      <c r="A23883" s="74" t="s">
        <v>12815</v>
      </c>
    </row>
    <row r="23884" spans="1:1">
      <c r="A23884" s="74"/>
    </row>
    <row r="23885" spans="1:1">
      <c r="A23885" s="74" t="s">
        <v>2724</v>
      </c>
    </row>
    <row r="23886" spans="1:1">
      <c r="A23886" s="74" t="s">
        <v>12816</v>
      </c>
    </row>
    <row r="23887" spans="1:1">
      <c r="A23887" s="74" t="s">
        <v>12817</v>
      </c>
    </row>
    <row r="23888" spans="1:1">
      <c r="A23888" s="74" t="s">
        <v>12818</v>
      </c>
    </row>
    <row r="23889" spans="1:1">
      <c r="A23889" s="149">
        <v>45453</v>
      </c>
    </row>
    <row r="23890" spans="1:1">
      <c r="A23890" s="149">
        <v>45453</v>
      </c>
    </row>
    <row r="23891" spans="1:1">
      <c r="A23891" s="74" t="s">
        <v>12819</v>
      </c>
    </row>
    <row r="23892" spans="1:1">
      <c r="A23892" s="74"/>
    </row>
    <row r="23893" spans="1:1">
      <c r="A23893" s="74" t="s">
        <v>2724</v>
      </c>
    </row>
    <row r="23894" spans="1:1">
      <c r="A23894" s="74" t="s">
        <v>12820</v>
      </c>
    </row>
    <row r="23895" spans="1:1">
      <c r="A23895" s="74" t="s">
        <v>12821</v>
      </c>
    </row>
    <row r="23896" spans="1:1">
      <c r="A23896" s="74" t="s">
        <v>12822</v>
      </c>
    </row>
    <row r="23897" spans="1:1">
      <c r="A23897" s="149">
        <v>45453</v>
      </c>
    </row>
    <row r="23898" spans="1:1">
      <c r="A23898" s="149">
        <v>45453</v>
      </c>
    </row>
    <row r="23899" spans="1:1">
      <c r="A23899" s="74" t="s">
        <v>12823</v>
      </c>
    </row>
    <row r="23900" spans="1:1">
      <c r="A23900" s="74"/>
    </row>
    <row r="23901" spans="1:1">
      <c r="A23901" s="74" t="s">
        <v>2724</v>
      </c>
    </row>
    <row r="23902" spans="1:1">
      <c r="A23902" s="74" t="s">
        <v>12824</v>
      </c>
    </row>
    <row r="23903" spans="1:1">
      <c r="A23903" s="74" t="s">
        <v>12825</v>
      </c>
    </row>
    <row r="23904" spans="1:1">
      <c r="A23904" s="74" t="s">
        <v>12825</v>
      </c>
    </row>
    <row r="23905" spans="1:1">
      <c r="A23905" s="149">
        <v>45453</v>
      </c>
    </row>
    <row r="23906" spans="1:1">
      <c r="A23906" s="149">
        <v>45453</v>
      </c>
    </row>
    <row r="23907" spans="1:1">
      <c r="A23907" s="74" t="s">
        <v>12826</v>
      </c>
    </row>
    <row r="23908" spans="1:1">
      <c r="A23908" s="74"/>
    </row>
    <row r="23909" spans="1:1">
      <c r="A23909" s="74" t="s">
        <v>2724</v>
      </c>
    </row>
    <row r="23910" spans="1:1">
      <c r="A23910" s="74" t="s">
        <v>12827</v>
      </c>
    </row>
    <row r="23911" spans="1:1">
      <c r="A23911" s="74" t="s">
        <v>12828</v>
      </c>
    </row>
    <row r="23912" spans="1:1">
      <c r="A23912" s="74" t="s">
        <v>12829</v>
      </c>
    </row>
    <row r="23913" spans="1:1">
      <c r="A23913" s="149">
        <v>45453</v>
      </c>
    </row>
    <row r="23914" spans="1:1">
      <c r="A23914" s="149">
        <v>45453</v>
      </c>
    </row>
    <row r="23915" spans="1:1">
      <c r="A23915" s="74" t="s">
        <v>12830</v>
      </c>
    </row>
    <row r="23916" spans="1:1">
      <c r="A23916" s="74"/>
    </row>
    <row r="23917" spans="1:1">
      <c r="A23917" s="74" t="s">
        <v>2724</v>
      </c>
    </row>
    <row r="23918" spans="1:1">
      <c r="A23918" s="74" t="s">
        <v>12831</v>
      </c>
    </row>
    <row r="23919" spans="1:1">
      <c r="A23919" s="74" t="s">
        <v>12832</v>
      </c>
    </row>
    <row r="23920" spans="1:1">
      <c r="A23920" s="74" t="s">
        <v>12833</v>
      </c>
    </row>
    <row r="23921" spans="1:1">
      <c r="A23921" s="149">
        <v>45453</v>
      </c>
    </row>
    <row r="23922" spans="1:1">
      <c r="A23922" s="149">
        <v>45453</v>
      </c>
    </row>
    <row r="23923" spans="1:1">
      <c r="A23923" s="74" t="s">
        <v>12834</v>
      </c>
    </row>
    <row r="23924" spans="1:1">
      <c r="A23924" s="74"/>
    </row>
    <row r="23925" spans="1:1">
      <c r="A23925" s="74" t="s">
        <v>2724</v>
      </c>
    </row>
    <row r="23926" spans="1:1">
      <c r="A23926" s="74" t="s">
        <v>12835</v>
      </c>
    </row>
    <row r="23927" spans="1:1">
      <c r="A23927" s="74" t="s">
        <v>12836</v>
      </c>
    </row>
    <row r="23928" spans="1:1">
      <c r="A23928" s="74" t="s">
        <v>10070</v>
      </c>
    </row>
    <row r="23929" spans="1:1">
      <c r="A23929" s="149">
        <v>45453</v>
      </c>
    </row>
    <row r="23930" spans="1:1">
      <c r="A23930" s="149">
        <v>45453</v>
      </c>
    </row>
    <row r="23931" spans="1:1">
      <c r="A23931" s="74" t="s">
        <v>12837</v>
      </c>
    </row>
    <row r="23932" spans="1:1">
      <c r="A23932" s="74"/>
    </row>
    <row r="23933" spans="1:1">
      <c r="A23933" s="74" t="s">
        <v>2724</v>
      </c>
    </row>
    <row r="23934" spans="1:1">
      <c r="A23934" s="74" t="s">
        <v>12838</v>
      </c>
    </row>
    <row r="23935" spans="1:1">
      <c r="A23935" s="74" t="s">
        <v>12839</v>
      </c>
    </row>
    <row r="23936" spans="1:1">
      <c r="A23936" s="74" t="s">
        <v>12840</v>
      </c>
    </row>
    <row r="23937" spans="1:1">
      <c r="A23937" s="149">
        <v>45453</v>
      </c>
    </row>
    <row r="23938" spans="1:1">
      <c r="A23938" s="149">
        <v>45453</v>
      </c>
    </row>
    <row r="23939" spans="1:1">
      <c r="A23939" s="74" t="s">
        <v>12841</v>
      </c>
    </row>
    <row r="23940" spans="1:1">
      <c r="A23940" s="74"/>
    </row>
    <row r="23941" spans="1:1">
      <c r="A23941" s="74" t="s">
        <v>2724</v>
      </c>
    </row>
    <row r="23942" spans="1:1">
      <c r="A23942" s="74" t="s">
        <v>12842</v>
      </c>
    </row>
    <row r="23943" spans="1:1">
      <c r="A23943" s="74" t="s">
        <v>12843</v>
      </c>
    </row>
    <row r="23944" spans="1:1">
      <c r="A23944" s="74" t="s">
        <v>12843</v>
      </c>
    </row>
    <row r="23945" spans="1:1">
      <c r="A23945" s="149">
        <v>45453</v>
      </c>
    </row>
    <row r="23946" spans="1:1">
      <c r="A23946" s="149">
        <v>45453</v>
      </c>
    </row>
    <row r="23947" spans="1:1">
      <c r="A23947" s="74" t="s">
        <v>12844</v>
      </c>
    </row>
    <row r="23948" spans="1:1">
      <c r="A23948" s="74"/>
    </row>
    <row r="23949" spans="1:1">
      <c r="A23949" s="74" t="s">
        <v>2724</v>
      </c>
    </row>
    <row r="23950" spans="1:1">
      <c r="A23950" s="74" t="s">
        <v>12845</v>
      </c>
    </row>
    <row r="23951" spans="1:1">
      <c r="A23951" s="74" t="s">
        <v>12846</v>
      </c>
    </row>
    <row r="23952" spans="1:1">
      <c r="A23952" s="74" t="s">
        <v>12846</v>
      </c>
    </row>
    <row r="23953" spans="1:1">
      <c r="A23953" s="149">
        <v>45453</v>
      </c>
    </row>
    <row r="23954" spans="1:1">
      <c r="A23954" s="149">
        <v>45453</v>
      </c>
    </row>
    <row r="23955" spans="1:1">
      <c r="A23955" s="74" t="s">
        <v>12847</v>
      </c>
    </row>
    <row r="23956" spans="1:1">
      <c r="A23956" s="74"/>
    </row>
    <row r="23957" spans="1:1">
      <c r="A23957" s="74" t="s">
        <v>2724</v>
      </c>
    </row>
    <row r="23958" spans="1:1">
      <c r="A23958" s="74" t="s">
        <v>12848</v>
      </c>
    </row>
    <row r="23959" spans="1:1">
      <c r="A23959" s="147" t="s">
        <v>12849</v>
      </c>
    </row>
    <row r="23960" spans="1:1">
      <c r="A23960" s="147" t="s">
        <v>12849</v>
      </c>
    </row>
    <row r="23961" spans="1:1">
      <c r="A23961" s="149">
        <v>45453</v>
      </c>
    </row>
    <row r="23962" spans="1:1">
      <c r="A23962" s="149">
        <v>45453</v>
      </c>
    </row>
    <row r="23963" spans="1:1">
      <c r="A23963" s="74" t="s">
        <v>12850</v>
      </c>
    </row>
    <row r="23964" spans="1:1">
      <c r="A23964" s="74"/>
    </row>
    <row r="23965" spans="1:1">
      <c r="A23965" s="74" t="s">
        <v>2724</v>
      </c>
    </row>
    <row r="23966" spans="1:1">
      <c r="A23966" s="74" t="s">
        <v>12851</v>
      </c>
    </row>
    <row r="23967" spans="1:1">
      <c r="A23967" s="74" t="s">
        <v>12852</v>
      </c>
    </row>
    <row r="23968" spans="1:1">
      <c r="A23968" s="74" t="s">
        <v>12852</v>
      </c>
    </row>
    <row r="23969" spans="1:1">
      <c r="A23969" s="149">
        <v>45453</v>
      </c>
    </row>
    <row r="23970" spans="1:1">
      <c r="A23970" s="149">
        <v>45453</v>
      </c>
    </row>
    <row r="23971" spans="1:1">
      <c r="A23971" s="74" t="s">
        <v>12853</v>
      </c>
    </row>
    <row r="23972" spans="1:1">
      <c r="A23972" s="74"/>
    </row>
    <row r="23973" spans="1:1">
      <c r="A23973" s="74" t="s">
        <v>2724</v>
      </c>
    </row>
    <row r="23974" spans="1:1">
      <c r="A23974" s="74" t="s">
        <v>12854</v>
      </c>
    </row>
    <row r="23975" spans="1:1">
      <c r="A23975" s="74" t="s">
        <v>8167</v>
      </c>
    </row>
    <row r="23976" spans="1:1">
      <c r="A23976" s="74" t="s">
        <v>8167</v>
      </c>
    </row>
    <row r="23977" spans="1:1">
      <c r="A23977" s="149">
        <v>45453</v>
      </c>
    </row>
    <row r="23978" spans="1:1">
      <c r="A23978" s="149">
        <v>45453</v>
      </c>
    </row>
    <row r="23979" spans="1:1">
      <c r="A23979" s="74" t="s">
        <v>12855</v>
      </c>
    </row>
    <row r="23980" spans="1:1">
      <c r="A23980" s="74"/>
    </row>
    <row r="23981" spans="1:1">
      <c r="A23981" s="74" t="s">
        <v>2724</v>
      </c>
    </row>
    <row r="23982" spans="1:1">
      <c r="A23982" s="74" t="s">
        <v>8169</v>
      </c>
    </row>
    <row r="23983" spans="1:1">
      <c r="A23983" s="74" t="s">
        <v>12856</v>
      </c>
    </row>
    <row r="23984" spans="1:1">
      <c r="A23984" s="74" t="s">
        <v>12857</v>
      </c>
    </row>
    <row r="23985" spans="1:1">
      <c r="A23985" s="149">
        <v>45453</v>
      </c>
    </row>
    <row r="23986" spans="1:1">
      <c r="A23986" s="149">
        <v>45453</v>
      </c>
    </row>
    <row r="23987" spans="1:1">
      <c r="A23987" s="74" t="s">
        <v>12858</v>
      </c>
    </row>
    <row r="23988" spans="1:1">
      <c r="A23988" s="74"/>
    </row>
    <row r="23989" spans="1:1">
      <c r="A23989" s="74" t="s">
        <v>2724</v>
      </c>
    </row>
    <row r="23990" spans="1:1">
      <c r="A23990" s="74" t="s">
        <v>12859</v>
      </c>
    </row>
    <row r="23991" spans="1:1">
      <c r="A23991" s="74" t="s">
        <v>12860</v>
      </c>
    </row>
    <row r="23992" spans="1:1">
      <c r="A23992" s="74" t="s">
        <v>12861</v>
      </c>
    </row>
    <row r="23993" spans="1:1">
      <c r="A23993" s="149">
        <v>45453</v>
      </c>
    </row>
    <row r="23994" spans="1:1">
      <c r="A23994" s="149">
        <v>45453</v>
      </c>
    </row>
    <row r="23995" spans="1:1">
      <c r="A23995" s="74" t="s">
        <v>12862</v>
      </c>
    </row>
    <row r="23996" spans="1:1">
      <c r="A23996" s="74"/>
    </row>
    <row r="23997" spans="1:1">
      <c r="A23997" s="74" t="s">
        <v>2724</v>
      </c>
    </row>
    <row r="23998" spans="1:1">
      <c r="A23998" s="74" t="s">
        <v>12863</v>
      </c>
    </row>
    <row r="23999" spans="1:1">
      <c r="A23999" s="74" t="s">
        <v>12864</v>
      </c>
    </row>
    <row r="24000" spans="1:1">
      <c r="A24000" s="74" t="s">
        <v>12865</v>
      </c>
    </row>
    <row r="24001" spans="1:1">
      <c r="A24001" s="149">
        <v>45453</v>
      </c>
    </row>
    <row r="24002" spans="1:1">
      <c r="A24002" s="149">
        <v>45453</v>
      </c>
    </row>
    <row r="24003" spans="1:1">
      <c r="A24003" s="74" t="s">
        <v>12866</v>
      </c>
    </row>
    <row r="24004" spans="1:1">
      <c r="A24004" s="74"/>
    </row>
    <row r="24005" spans="1:1">
      <c r="A24005" s="74" t="s">
        <v>2724</v>
      </c>
    </row>
    <row r="24006" spans="1:1">
      <c r="A24006" s="74" t="s">
        <v>12867</v>
      </c>
    </row>
    <row r="24007" spans="1:1">
      <c r="A24007" s="74" t="s">
        <v>12868</v>
      </c>
    </row>
    <row r="24008" spans="1:1">
      <c r="A24008" s="74" t="s">
        <v>12869</v>
      </c>
    </row>
    <row r="24009" spans="1:1">
      <c r="A24009" s="149">
        <v>45453</v>
      </c>
    </row>
    <row r="24010" spans="1:1">
      <c r="A24010" s="149">
        <v>45453</v>
      </c>
    </row>
    <row r="24011" spans="1:1">
      <c r="A24011" s="74" t="s">
        <v>12870</v>
      </c>
    </row>
    <row r="24012" spans="1:1">
      <c r="A24012" s="74"/>
    </row>
    <row r="24013" spans="1:1">
      <c r="A24013" s="74" t="s">
        <v>2724</v>
      </c>
    </row>
    <row r="24014" spans="1:1">
      <c r="A24014" s="74" t="s">
        <v>12871</v>
      </c>
    </row>
    <row r="24015" spans="1:1">
      <c r="A24015" s="74" t="s">
        <v>12872</v>
      </c>
    </row>
    <row r="24016" spans="1:1">
      <c r="A24016" s="74" t="s">
        <v>12872</v>
      </c>
    </row>
    <row r="24017" spans="1:1">
      <c r="A24017" s="149">
        <v>45453</v>
      </c>
    </row>
    <row r="24018" spans="1:1">
      <c r="A24018" s="149">
        <v>45453</v>
      </c>
    </row>
    <row r="24019" spans="1:1">
      <c r="A24019" s="74" t="s">
        <v>12873</v>
      </c>
    </row>
    <row r="24020" spans="1:1">
      <c r="A24020" s="74"/>
    </row>
    <row r="24021" spans="1:1">
      <c r="A24021" s="74" t="s">
        <v>2724</v>
      </c>
    </row>
    <row r="24022" spans="1:1">
      <c r="A24022" s="74" t="s">
        <v>12874</v>
      </c>
    </row>
    <row r="24023" spans="1:1">
      <c r="A24023" s="74" t="s">
        <v>12875</v>
      </c>
    </row>
    <row r="24024" spans="1:1">
      <c r="A24024" s="74" t="s">
        <v>12876</v>
      </c>
    </row>
    <row r="24025" spans="1:1">
      <c r="A24025" s="149">
        <v>45451</v>
      </c>
    </row>
    <row r="24026" spans="1:1">
      <c r="A24026" s="149">
        <v>45451</v>
      </c>
    </row>
    <row r="24027" spans="1:1">
      <c r="A24027" s="74" t="s">
        <v>12877</v>
      </c>
    </row>
    <row r="24028" spans="1:1">
      <c r="A24028" s="74"/>
    </row>
    <row r="24029" spans="1:1">
      <c r="A24029" s="74" t="s">
        <v>2724</v>
      </c>
    </row>
    <row r="24030" spans="1:1">
      <c r="A24030" s="74" t="s">
        <v>12878</v>
      </c>
    </row>
    <row r="24031" spans="1:1">
      <c r="A24031" s="74" t="s">
        <v>12879</v>
      </c>
    </row>
    <row r="24032" spans="1:1">
      <c r="A24032" s="74" t="s">
        <v>12879</v>
      </c>
    </row>
    <row r="24033" spans="1:1">
      <c r="A24033" s="149">
        <v>45450</v>
      </c>
    </row>
    <row r="24034" spans="1:1">
      <c r="A24034" s="149">
        <v>45450</v>
      </c>
    </row>
    <row r="24035" spans="1:1">
      <c r="A24035" s="74" t="s">
        <v>12880</v>
      </c>
    </row>
    <row r="24036" spans="1:1">
      <c r="A24036" s="74"/>
    </row>
    <row r="24037" spans="1:1">
      <c r="A24037" s="74" t="s">
        <v>2724</v>
      </c>
    </row>
    <row r="24038" spans="1:1">
      <c r="A24038" s="74" t="s">
        <v>12881</v>
      </c>
    </row>
    <row r="24039" spans="1:1">
      <c r="A24039" s="74" t="s">
        <v>12882</v>
      </c>
    </row>
    <row r="24040" spans="1:1">
      <c r="A24040" s="74" t="s">
        <v>12883</v>
      </c>
    </row>
    <row r="24041" spans="1:1">
      <c r="A24041" s="149">
        <v>45450</v>
      </c>
    </row>
    <row r="24042" spans="1:1">
      <c r="A24042" s="149">
        <v>45450</v>
      </c>
    </row>
    <row r="24043" spans="1:1">
      <c r="A24043" s="74" t="s">
        <v>12884</v>
      </c>
    </row>
    <row r="24044" spans="1:1">
      <c r="A24044" s="74"/>
    </row>
    <row r="24045" spans="1:1">
      <c r="A24045" s="74" t="s">
        <v>2724</v>
      </c>
    </row>
    <row r="24046" spans="1:1">
      <c r="A24046" s="74" t="s">
        <v>12885</v>
      </c>
    </row>
    <row r="24047" spans="1:1">
      <c r="A24047" s="74" t="s">
        <v>12886</v>
      </c>
    </row>
    <row r="24048" spans="1:1">
      <c r="A24048" s="74" t="s">
        <v>12886</v>
      </c>
    </row>
    <row r="24049" spans="1:1">
      <c r="A24049" s="149">
        <v>45450</v>
      </c>
    </row>
    <row r="24050" spans="1:1">
      <c r="A24050" s="149">
        <v>45450</v>
      </c>
    </row>
    <row r="24051" spans="1:1">
      <c r="A24051" s="74" t="s">
        <v>12887</v>
      </c>
    </row>
    <row r="24052" spans="1:1">
      <c r="A24052" s="74"/>
    </row>
    <row r="24053" spans="1:1">
      <c r="A24053" s="74" t="s">
        <v>2724</v>
      </c>
    </row>
    <row r="24054" spans="1:1">
      <c r="A24054" s="74" t="s">
        <v>12888</v>
      </c>
    </row>
    <row r="24055" spans="1:1">
      <c r="A24055" s="74" t="s">
        <v>12889</v>
      </c>
    </row>
    <row r="24056" spans="1:1">
      <c r="A24056" s="74" t="s">
        <v>12889</v>
      </c>
    </row>
    <row r="24057" spans="1:1">
      <c r="A24057" s="149">
        <v>45450</v>
      </c>
    </row>
    <row r="24058" spans="1:1">
      <c r="A24058" s="149">
        <v>45450</v>
      </c>
    </row>
    <row r="24059" spans="1:1">
      <c r="A24059" s="74" t="s">
        <v>12890</v>
      </c>
    </row>
    <row r="24060" spans="1:1">
      <c r="A24060" s="74"/>
    </row>
    <row r="24061" spans="1:1">
      <c r="A24061" s="74" t="s">
        <v>2724</v>
      </c>
    </row>
    <row r="24062" spans="1:1">
      <c r="A24062" s="74" t="s">
        <v>12891</v>
      </c>
    </row>
    <row r="24063" spans="1:1">
      <c r="A24063" s="74" t="s">
        <v>12892</v>
      </c>
    </row>
    <row r="24064" spans="1:1">
      <c r="A24064" s="74" t="s">
        <v>12892</v>
      </c>
    </row>
    <row r="24065" spans="1:1">
      <c r="A24065" s="149">
        <v>45450</v>
      </c>
    </row>
    <row r="24066" spans="1:1">
      <c r="A24066" s="149">
        <v>45450</v>
      </c>
    </row>
    <row r="24067" spans="1:1">
      <c r="A24067" s="74" t="s">
        <v>12893</v>
      </c>
    </row>
    <row r="24068" spans="1:1">
      <c r="A24068" s="74"/>
    </row>
    <row r="24069" spans="1:1">
      <c r="A24069" s="74" t="s">
        <v>2724</v>
      </c>
    </row>
    <row r="24070" spans="1:1">
      <c r="A24070" s="74" t="s">
        <v>12894</v>
      </c>
    </row>
    <row r="24071" spans="1:1">
      <c r="A24071" s="74" t="s">
        <v>7556</v>
      </c>
    </row>
    <row r="24072" spans="1:1">
      <c r="A24072" s="74" t="s">
        <v>7557</v>
      </c>
    </row>
    <row r="24073" spans="1:1">
      <c r="A24073" s="149">
        <v>45450</v>
      </c>
    </row>
    <row r="24074" spans="1:1">
      <c r="A24074" s="149">
        <v>45450</v>
      </c>
    </row>
    <row r="24075" spans="1:1">
      <c r="A24075" s="74" t="s">
        <v>12895</v>
      </c>
    </row>
    <row r="24076" spans="1:1">
      <c r="A24076" s="74"/>
    </row>
    <row r="24077" spans="1:1">
      <c r="A24077" s="74" t="s">
        <v>2724</v>
      </c>
    </row>
    <row r="24078" spans="1:1">
      <c r="A24078" s="74" t="s">
        <v>7559</v>
      </c>
    </row>
    <row r="24079" spans="1:1">
      <c r="A24079" s="74" t="s">
        <v>12896</v>
      </c>
    </row>
    <row r="24080" spans="1:1">
      <c r="A24080" s="74" t="s">
        <v>12897</v>
      </c>
    </row>
    <row r="24081" spans="1:1">
      <c r="A24081" s="149">
        <v>45450</v>
      </c>
    </row>
    <row r="24082" spans="1:1">
      <c r="A24082" s="149">
        <v>45450</v>
      </c>
    </row>
    <row r="24083" spans="1:1">
      <c r="A24083" s="74" t="s">
        <v>12898</v>
      </c>
    </row>
    <row r="24084" spans="1:1">
      <c r="A24084" s="74"/>
    </row>
    <row r="24085" spans="1:1">
      <c r="A24085" s="74" t="s">
        <v>2724</v>
      </c>
    </row>
    <row r="24086" spans="1:1">
      <c r="A24086" s="74" t="s">
        <v>12899</v>
      </c>
    </row>
    <row r="24087" spans="1:1">
      <c r="A24087" s="74" t="s">
        <v>12900</v>
      </c>
    </row>
    <row r="24088" spans="1:1">
      <c r="A24088" s="74" t="s">
        <v>12901</v>
      </c>
    </row>
    <row r="24089" spans="1:1">
      <c r="A24089" s="149">
        <v>45449</v>
      </c>
    </row>
    <row r="24090" spans="1:1">
      <c r="A24090" s="149">
        <v>45449</v>
      </c>
    </row>
    <row r="24091" spans="1:1">
      <c r="A24091" s="74" t="s">
        <v>12902</v>
      </c>
    </row>
    <row r="24092" spans="1:1">
      <c r="A24092" s="74"/>
    </row>
    <row r="24093" spans="1:1">
      <c r="A24093" s="74" t="s">
        <v>2724</v>
      </c>
    </row>
    <row r="24094" spans="1:1">
      <c r="A24094" s="74" t="s">
        <v>12903</v>
      </c>
    </row>
    <row r="24095" spans="1:1">
      <c r="A24095" s="74" t="s">
        <v>12904</v>
      </c>
    </row>
    <row r="24096" spans="1:1">
      <c r="A24096" s="74" t="s">
        <v>12905</v>
      </c>
    </row>
    <row r="24097" spans="1:1">
      <c r="A24097" s="149">
        <v>45449</v>
      </c>
    </row>
    <row r="24098" spans="1:1">
      <c r="A24098" s="149">
        <v>45449</v>
      </c>
    </row>
    <row r="24099" spans="1:1">
      <c r="A24099" s="74" t="s">
        <v>12906</v>
      </c>
    </row>
    <row r="24100" spans="1:1">
      <c r="A24100" s="74"/>
    </row>
    <row r="24101" spans="1:1">
      <c r="A24101" s="74" t="s">
        <v>2724</v>
      </c>
    </row>
    <row r="24102" spans="1:1">
      <c r="A24102" s="74" t="s">
        <v>12907</v>
      </c>
    </row>
    <row r="24103" spans="1:1">
      <c r="A24103" s="74" t="s">
        <v>12908</v>
      </c>
    </row>
    <row r="24104" spans="1:1">
      <c r="A24104" s="74" t="s">
        <v>12909</v>
      </c>
    </row>
    <row r="24105" spans="1:1">
      <c r="A24105" s="149">
        <v>45449</v>
      </c>
    </row>
    <row r="24106" spans="1:1">
      <c r="A24106" s="149">
        <v>45449</v>
      </c>
    </row>
    <row r="24107" spans="1:1">
      <c r="A24107" s="74" t="s">
        <v>12910</v>
      </c>
    </row>
    <row r="24108" spans="1:1">
      <c r="A24108" s="74"/>
    </row>
    <row r="24109" spans="1:1">
      <c r="A24109" s="74" t="s">
        <v>2724</v>
      </c>
    </row>
    <row r="24110" spans="1:1">
      <c r="A24110" s="74" t="s">
        <v>12911</v>
      </c>
    </row>
    <row r="24111" spans="1:1">
      <c r="A24111" s="74" t="s">
        <v>12912</v>
      </c>
    </row>
    <row r="24112" spans="1:1">
      <c r="A24112" s="74" t="s">
        <v>12912</v>
      </c>
    </row>
    <row r="24113" spans="1:1">
      <c r="A24113" s="149">
        <v>45449</v>
      </c>
    </row>
    <row r="24114" spans="1:1">
      <c r="A24114" s="149">
        <v>45449</v>
      </c>
    </row>
    <row r="24115" spans="1:1">
      <c r="A24115" s="74" t="s">
        <v>12913</v>
      </c>
    </row>
    <row r="24116" spans="1:1">
      <c r="A24116" s="74"/>
    </row>
    <row r="24117" spans="1:1">
      <c r="A24117" s="74" t="s">
        <v>2724</v>
      </c>
    </row>
    <row r="24118" spans="1:1">
      <c r="A24118" s="74" t="s">
        <v>12914</v>
      </c>
    </row>
    <row r="24119" spans="1:1">
      <c r="A24119" s="74" t="s">
        <v>12915</v>
      </c>
    </row>
    <row r="24120" spans="1:1">
      <c r="A24120" s="74" t="s">
        <v>12915</v>
      </c>
    </row>
    <row r="24121" spans="1:1">
      <c r="A24121" s="149">
        <v>45449</v>
      </c>
    </row>
    <row r="24122" spans="1:1">
      <c r="A24122" s="149">
        <v>45449</v>
      </c>
    </row>
    <row r="24123" spans="1:1">
      <c r="A24123" s="74" t="s">
        <v>12916</v>
      </c>
    </row>
    <row r="24124" spans="1:1">
      <c r="A24124" s="74"/>
    </row>
    <row r="24125" spans="1:1">
      <c r="A24125" s="74" t="s">
        <v>2724</v>
      </c>
    </row>
    <row r="24126" spans="1:1">
      <c r="A24126" s="74" t="s">
        <v>12917</v>
      </c>
    </row>
    <row r="24127" spans="1:1">
      <c r="A24127" s="74" t="s">
        <v>12918</v>
      </c>
    </row>
    <row r="24128" spans="1:1">
      <c r="A24128" s="74" t="s">
        <v>8039</v>
      </c>
    </row>
    <row r="24129" spans="1:1">
      <c r="A24129" s="149">
        <v>45449</v>
      </c>
    </row>
    <row r="24130" spans="1:1">
      <c r="A24130" s="149">
        <v>45449</v>
      </c>
    </row>
    <row r="24131" spans="1:1">
      <c r="A24131" s="74" t="s">
        <v>12919</v>
      </c>
    </row>
    <row r="24132" spans="1:1">
      <c r="A24132" s="74"/>
    </row>
    <row r="24133" spans="1:1">
      <c r="A24133" s="74" t="s">
        <v>2724</v>
      </c>
    </row>
    <row r="24134" spans="1:1">
      <c r="A24134" s="74" t="s">
        <v>12920</v>
      </c>
    </row>
    <row r="24135" spans="1:1">
      <c r="A24135" s="74" t="s">
        <v>12921</v>
      </c>
    </row>
    <row r="24136" spans="1:1">
      <c r="A24136" s="74" t="s">
        <v>12921</v>
      </c>
    </row>
    <row r="24137" spans="1:1">
      <c r="A24137" s="149">
        <v>45449</v>
      </c>
    </row>
    <row r="24138" spans="1:1">
      <c r="A24138" s="149">
        <v>45449</v>
      </c>
    </row>
    <row r="24139" spans="1:1">
      <c r="A24139" s="74" t="s">
        <v>12922</v>
      </c>
    </row>
    <row r="24140" spans="1:1">
      <c r="A24140" s="74"/>
    </row>
    <row r="24141" spans="1:1">
      <c r="A24141" s="74" t="s">
        <v>2724</v>
      </c>
    </row>
    <row r="24142" spans="1:1">
      <c r="A24142" s="74" t="s">
        <v>12923</v>
      </c>
    </row>
    <row r="24143" spans="1:1">
      <c r="A24143" s="74" t="s">
        <v>12924</v>
      </c>
    </row>
    <row r="24144" spans="1:1">
      <c r="A24144" s="74" t="s">
        <v>12925</v>
      </c>
    </row>
    <row r="24145" spans="1:1">
      <c r="A24145" s="149">
        <v>45449</v>
      </c>
    </row>
    <row r="24146" spans="1:1">
      <c r="A24146" s="149">
        <v>45449</v>
      </c>
    </row>
    <row r="24147" spans="1:1">
      <c r="A24147" s="74" t="s">
        <v>12926</v>
      </c>
    </row>
    <row r="24148" spans="1:1">
      <c r="A24148" s="74"/>
    </row>
    <row r="24149" spans="1:1">
      <c r="A24149" s="74" t="s">
        <v>2724</v>
      </c>
    </row>
    <row r="24150" spans="1:1">
      <c r="A24150" s="74" t="s">
        <v>12927</v>
      </c>
    </row>
    <row r="24151" spans="1:1">
      <c r="A24151" s="74" t="s">
        <v>12928</v>
      </c>
    </row>
    <row r="24152" spans="1:1">
      <c r="A24152" s="74" t="s">
        <v>12928</v>
      </c>
    </row>
    <row r="24153" spans="1:1">
      <c r="A24153" s="149">
        <v>45449</v>
      </c>
    </row>
    <row r="24154" spans="1:1">
      <c r="A24154" s="149">
        <v>45449</v>
      </c>
    </row>
    <row r="24155" spans="1:1">
      <c r="A24155" s="74" t="s">
        <v>12929</v>
      </c>
    </row>
    <row r="24156" spans="1:1">
      <c r="A24156" s="74"/>
    </row>
    <row r="24157" spans="1:1">
      <c r="A24157" s="74" t="s">
        <v>2724</v>
      </c>
    </row>
    <row r="24158" spans="1:1">
      <c r="A24158" s="74" t="s">
        <v>12930</v>
      </c>
    </row>
    <row r="24159" spans="1:1">
      <c r="A24159" s="74" t="s">
        <v>12931</v>
      </c>
    </row>
    <row r="24160" spans="1:1">
      <c r="A24160" s="74" t="s">
        <v>12931</v>
      </c>
    </row>
    <row r="24161" spans="1:1">
      <c r="A24161" s="149">
        <v>45449</v>
      </c>
    </row>
    <row r="24162" spans="1:1">
      <c r="A24162" s="149">
        <v>45449</v>
      </c>
    </row>
    <row r="24163" spans="1:1">
      <c r="A24163" s="74" t="s">
        <v>12932</v>
      </c>
    </row>
    <row r="24164" spans="1:1">
      <c r="A24164" s="74"/>
    </row>
    <row r="24165" spans="1:1">
      <c r="A24165" s="74" t="s">
        <v>2724</v>
      </c>
    </row>
    <row r="24166" spans="1:1">
      <c r="A24166" s="74" t="s">
        <v>12933</v>
      </c>
    </row>
    <row r="24167" spans="1:1">
      <c r="A24167" s="74" t="s">
        <v>12934</v>
      </c>
    </row>
    <row r="24168" spans="1:1">
      <c r="A24168" s="74" t="s">
        <v>12935</v>
      </c>
    </row>
    <row r="24169" spans="1:1">
      <c r="A24169" s="149">
        <v>45449</v>
      </c>
    </row>
    <row r="24170" spans="1:1">
      <c r="A24170" s="149">
        <v>45449</v>
      </c>
    </row>
    <row r="24171" spans="1:1">
      <c r="A24171" s="74" t="s">
        <v>12936</v>
      </c>
    </row>
    <row r="24172" spans="1:1">
      <c r="A24172" s="74"/>
    </row>
    <row r="24173" spans="1:1">
      <c r="A24173" s="74" t="s">
        <v>2724</v>
      </c>
    </row>
    <row r="24174" spans="1:1">
      <c r="A24174" s="74" t="s">
        <v>12937</v>
      </c>
    </row>
    <row r="24175" spans="1:1">
      <c r="A24175" s="74" t="s">
        <v>12938</v>
      </c>
    </row>
    <row r="24176" spans="1:1">
      <c r="A24176" s="74" t="s">
        <v>12939</v>
      </c>
    </row>
    <row r="24177" spans="1:1">
      <c r="A24177" s="149">
        <v>45449</v>
      </c>
    </row>
    <row r="24178" spans="1:1">
      <c r="A24178" s="149">
        <v>45449</v>
      </c>
    </row>
    <row r="24179" spans="1:1">
      <c r="A24179" s="74" t="s">
        <v>12940</v>
      </c>
    </row>
    <row r="24180" spans="1:1">
      <c r="A24180" s="74"/>
    </row>
    <row r="24181" spans="1:1">
      <c r="A24181" s="74" t="s">
        <v>2724</v>
      </c>
    </row>
    <row r="24182" spans="1:1">
      <c r="A24182" s="74" t="s">
        <v>12941</v>
      </c>
    </row>
    <row r="24183" spans="1:1">
      <c r="A24183" s="74" t="s">
        <v>12942</v>
      </c>
    </row>
    <row r="24184" spans="1:1">
      <c r="A24184" s="74" t="s">
        <v>12942</v>
      </c>
    </row>
    <row r="24185" spans="1:1">
      <c r="A24185" s="149">
        <v>45449</v>
      </c>
    </row>
    <row r="24186" spans="1:1">
      <c r="A24186" s="149">
        <v>45449</v>
      </c>
    </row>
    <row r="24187" spans="1:1">
      <c r="A24187" s="74" t="s">
        <v>12943</v>
      </c>
    </row>
    <row r="24188" spans="1:1">
      <c r="A24188" s="74"/>
    </row>
    <row r="24189" spans="1:1">
      <c r="A24189" s="74" t="s">
        <v>2724</v>
      </c>
    </row>
    <row r="24190" spans="1:1">
      <c r="A24190" s="74" t="s">
        <v>12944</v>
      </c>
    </row>
    <row r="24191" spans="1:1">
      <c r="A24191" s="74" t="s">
        <v>12945</v>
      </c>
    </row>
    <row r="24192" spans="1:1">
      <c r="A24192" s="74" t="s">
        <v>12945</v>
      </c>
    </row>
    <row r="24193" spans="1:1">
      <c r="A24193" s="149">
        <v>45449</v>
      </c>
    </row>
    <row r="24194" spans="1:1">
      <c r="A24194" s="149">
        <v>45449</v>
      </c>
    </row>
    <row r="24195" spans="1:1">
      <c r="A24195" s="74" t="s">
        <v>12946</v>
      </c>
    </row>
    <row r="24196" spans="1:1">
      <c r="A24196" s="74"/>
    </row>
    <row r="24197" spans="1:1">
      <c r="A24197" s="74" t="s">
        <v>2724</v>
      </c>
    </row>
    <row r="24198" spans="1:1">
      <c r="A24198" s="74" t="s">
        <v>12947</v>
      </c>
    </row>
    <row r="24199" spans="1:1">
      <c r="A24199" s="74" t="s">
        <v>12948</v>
      </c>
    </row>
    <row r="24200" spans="1:1">
      <c r="A24200" s="74" t="s">
        <v>12948</v>
      </c>
    </row>
    <row r="24201" spans="1:1">
      <c r="A24201" s="149">
        <v>45449</v>
      </c>
    </row>
    <row r="24202" spans="1:1">
      <c r="A24202" s="149">
        <v>45449</v>
      </c>
    </row>
    <row r="24203" spans="1:1">
      <c r="A24203" s="74" t="s">
        <v>12949</v>
      </c>
    </row>
    <row r="24204" spans="1:1">
      <c r="A24204" s="74"/>
    </row>
    <row r="24205" spans="1:1">
      <c r="A24205" s="74" t="s">
        <v>2724</v>
      </c>
    </row>
    <row r="24206" spans="1:1">
      <c r="A24206" s="74" t="s">
        <v>12950</v>
      </c>
    </row>
    <row r="24207" spans="1:1">
      <c r="A24207" s="74" t="s">
        <v>12951</v>
      </c>
    </row>
    <row r="24208" spans="1:1">
      <c r="A24208" s="74" t="s">
        <v>12952</v>
      </c>
    </row>
    <row r="24209" spans="1:1">
      <c r="A24209" s="149">
        <v>45449</v>
      </c>
    </row>
    <row r="24210" spans="1:1">
      <c r="A24210" s="149">
        <v>45449</v>
      </c>
    </row>
    <row r="24211" spans="1:1">
      <c r="A24211" s="74" t="s">
        <v>12953</v>
      </c>
    </row>
    <row r="24212" spans="1:1">
      <c r="A24212" s="74"/>
    </row>
    <row r="24213" spans="1:1">
      <c r="A24213" s="74" t="s">
        <v>2724</v>
      </c>
    </row>
    <row r="24214" spans="1:1">
      <c r="A24214" s="74" t="s">
        <v>12954</v>
      </c>
    </row>
    <row r="24215" spans="1:1">
      <c r="A24215" s="74" t="s">
        <v>12955</v>
      </c>
    </row>
    <row r="24216" spans="1:1">
      <c r="A24216" s="74" t="s">
        <v>12955</v>
      </c>
    </row>
    <row r="24217" spans="1:1">
      <c r="A24217" s="149">
        <v>45449</v>
      </c>
    </row>
    <row r="24218" spans="1:1">
      <c r="A24218" s="149">
        <v>45449</v>
      </c>
    </row>
    <row r="24219" spans="1:1">
      <c r="A24219" s="74" t="s">
        <v>12956</v>
      </c>
    </row>
    <row r="24220" spans="1:1">
      <c r="A24220" s="74"/>
    </row>
    <row r="24221" spans="1:1">
      <c r="A24221" s="74" t="s">
        <v>2724</v>
      </c>
    </row>
    <row r="24222" spans="1:1">
      <c r="A24222" s="74" t="s">
        <v>12957</v>
      </c>
    </row>
    <row r="24223" spans="1:1">
      <c r="A24223" s="74" t="s">
        <v>12958</v>
      </c>
    </row>
    <row r="24224" spans="1:1">
      <c r="A24224" s="74" t="s">
        <v>12958</v>
      </c>
    </row>
    <row r="24225" spans="1:1">
      <c r="A24225" s="149">
        <v>45449</v>
      </c>
    </row>
    <row r="24226" spans="1:1">
      <c r="A24226" s="149">
        <v>45449</v>
      </c>
    </row>
    <row r="24227" spans="1:1">
      <c r="A24227" s="74" t="s">
        <v>12959</v>
      </c>
    </row>
    <row r="24228" spans="1:1">
      <c r="A24228" s="74"/>
    </row>
    <row r="24229" spans="1:1">
      <c r="A24229" s="74" t="s">
        <v>2724</v>
      </c>
    </row>
    <row r="24230" spans="1:1">
      <c r="A24230" s="74" t="s">
        <v>12960</v>
      </c>
    </row>
    <row r="24231" spans="1:1">
      <c r="A24231" s="74" t="s">
        <v>12961</v>
      </c>
    </row>
    <row r="24232" spans="1:1">
      <c r="A24232" s="74" t="s">
        <v>12961</v>
      </c>
    </row>
    <row r="24233" spans="1:1">
      <c r="A24233" s="149">
        <v>45449</v>
      </c>
    </row>
    <row r="24234" spans="1:1">
      <c r="A24234" s="149">
        <v>45449</v>
      </c>
    </row>
    <row r="24235" spans="1:1">
      <c r="A24235" s="74" t="s">
        <v>12962</v>
      </c>
    </row>
    <row r="24236" spans="1:1">
      <c r="A24236" s="74"/>
    </row>
    <row r="24237" spans="1:1">
      <c r="A24237" s="74" t="s">
        <v>2724</v>
      </c>
    </row>
    <row r="24238" spans="1:1">
      <c r="A24238" s="74" t="s">
        <v>12963</v>
      </c>
    </row>
    <row r="24239" spans="1:1">
      <c r="A24239" s="74" t="s">
        <v>12964</v>
      </c>
    </row>
    <row r="24240" spans="1:1">
      <c r="A24240" s="74" t="s">
        <v>12964</v>
      </c>
    </row>
    <row r="24241" spans="1:1">
      <c r="A24241" s="149">
        <v>45449</v>
      </c>
    </row>
    <row r="24242" spans="1:1">
      <c r="A24242" s="149">
        <v>45449</v>
      </c>
    </row>
    <row r="24243" spans="1:1">
      <c r="A24243" s="74" t="s">
        <v>12965</v>
      </c>
    </row>
    <row r="24244" spans="1:1">
      <c r="A24244" s="74"/>
    </row>
    <row r="24245" spans="1:1">
      <c r="A24245" s="74" t="s">
        <v>2724</v>
      </c>
    </row>
    <row r="24246" spans="1:1">
      <c r="A24246" s="74" t="s">
        <v>12966</v>
      </c>
    </row>
    <row r="24247" spans="1:1">
      <c r="A24247" s="74" t="s">
        <v>12967</v>
      </c>
    </row>
    <row r="24248" spans="1:1">
      <c r="A24248" s="74" t="s">
        <v>1861</v>
      </c>
    </row>
    <row r="24249" spans="1:1">
      <c r="A24249" s="149">
        <v>45449</v>
      </c>
    </row>
    <row r="24250" spans="1:1">
      <c r="A24250" s="149">
        <v>45449</v>
      </c>
    </row>
    <row r="24251" spans="1:1">
      <c r="A24251" s="74" t="s">
        <v>12968</v>
      </c>
    </row>
    <row r="24252" spans="1:1">
      <c r="A24252" s="74"/>
    </row>
    <row r="24253" spans="1:1">
      <c r="A24253" s="74" t="s">
        <v>2724</v>
      </c>
    </row>
    <row r="24254" spans="1:1">
      <c r="A24254" s="74" t="s">
        <v>12969</v>
      </c>
    </row>
    <row r="24255" spans="1:1">
      <c r="A24255" s="74" t="s">
        <v>12970</v>
      </c>
    </row>
    <row r="24256" spans="1:1">
      <c r="A24256" s="74" t="s">
        <v>12970</v>
      </c>
    </row>
    <row r="24257" spans="1:1">
      <c r="A24257" s="149">
        <v>45449</v>
      </c>
    </row>
    <row r="24258" spans="1:1">
      <c r="A24258" s="149">
        <v>45449</v>
      </c>
    </row>
    <row r="24259" spans="1:1">
      <c r="A24259" s="74" t="s">
        <v>12971</v>
      </c>
    </row>
    <row r="24260" spans="1:1">
      <c r="A24260" s="74"/>
    </row>
    <row r="24261" spans="1:1">
      <c r="A24261" s="74" t="s">
        <v>2724</v>
      </c>
    </row>
    <row r="24262" spans="1:1">
      <c r="A24262" s="74" t="s">
        <v>12972</v>
      </c>
    </row>
    <row r="24263" spans="1:1">
      <c r="A24263" s="74" t="s">
        <v>12973</v>
      </c>
    </row>
    <row r="24264" spans="1:1">
      <c r="A24264" s="74" t="s">
        <v>12974</v>
      </c>
    </row>
    <row r="24265" spans="1:1">
      <c r="A24265" s="149">
        <v>45449</v>
      </c>
    </row>
    <row r="24266" spans="1:1">
      <c r="A24266" s="149">
        <v>45449</v>
      </c>
    </row>
    <row r="24267" spans="1:1">
      <c r="A24267" s="74" t="s">
        <v>12975</v>
      </c>
    </row>
    <row r="24268" spans="1:1">
      <c r="A24268" s="74"/>
    </row>
    <row r="24269" spans="1:1">
      <c r="A24269" s="74" t="s">
        <v>2724</v>
      </c>
    </row>
    <row r="24270" spans="1:1">
      <c r="A24270" s="74" t="s">
        <v>12976</v>
      </c>
    </row>
    <row r="24271" spans="1:1">
      <c r="A24271" s="74" t="s">
        <v>12977</v>
      </c>
    </row>
    <row r="24272" spans="1:1">
      <c r="A24272" s="74" t="s">
        <v>12978</v>
      </c>
    </row>
    <row r="24273" spans="1:1">
      <c r="A24273" s="149">
        <v>45449</v>
      </c>
    </row>
    <row r="24274" spans="1:1">
      <c r="A24274" s="149">
        <v>45449</v>
      </c>
    </row>
    <row r="24275" spans="1:1">
      <c r="A24275" s="74" t="s">
        <v>12979</v>
      </c>
    </row>
    <row r="24276" spans="1:1">
      <c r="A24276" s="74"/>
    </row>
    <row r="24277" spans="1:1">
      <c r="A24277" s="74" t="s">
        <v>2724</v>
      </c>
    </row>
    <row r="24278" spans="1:1">
      <c r="A24278" s="74" t="s">
        <v>12980</v>
      </c>
    </row>
    <row r="24279" spans="1:1">
      <c r="A24279" s="74" t="s">
        <v>12981</v>
      </c>
    </row>
    <row r="24280" spans="1:1">
      <c r="A24280" s="74" t="s">
        <v>12981</v>
      </c>
    </row>
    <row r="24281" spans="1:1">
      <c r="A24281" s="149">
        <v>45449</v>
      </c>
    </row>
    <row r="24282" spans="1:1">
      <c r="A24282" s="149">
        <v>45449</v>
      </c>
    </row>
    <row r="24283" spans="1:1">
      <c r="A24283" s="74" t="s">
        <v>12982</v>
      </c>
    </row>
    <row r="24284" spans="1:1">
      <c r="A24284" s="74"/>
    </row>
    <row r="24285" spans="1:1">
      <c r="A24285" s="74" t="s">
        <v>2724</v>
      </c>
    </row>
    <row r="24286" spans="1:1">
      <c r="A24286" s="74" t="s">
        <v>12983</v>
      </c>
    </row>
    <row r="24287" spans="1:1">
      <c r="A24287" s="74" t="s">
        <v>12984</v>
      </c>
    </row>
    <row r="24288" spans="1:1">
      <c r="A24288" s="74" t="s">
        <v>12984</v>
      </c>
    </row>
    <row r="24289" spans="1:1">
      <c r="A24289" s="149">
        <v>45449</v>
      </c>
    </row>
    <row r="24290" spans="1:1">
      <c r="A24290" s="74" t="s">
        <v>12985</v>
      </c>
    </row>
    <row r="24291" spans="1:1">
      <c r="A24291" s="74"/>
    </row>
    <row r="24292" spans="1:1">
      <c r="A24292" s="74" t="s">
        <v>12986</v>
      </c>
    </row>
    <row r="24293" spans="1:1">
      <c r="A24293" s="148">
        <v>45762</v>
      </c>
    </row>
    <row r="24294" spans="1:1">
      <c r="A24294" s="148">
        <v>45762</v>
      </c>
    </row>
    <row r="24295" spans="1:1">
      <c r="A24295" s="74" t="s">
        <v>12987</v>
      </c>
    </row>
    <row r="24297" spans="1:1">
      <c r="A24297" s="74" t="s">
        <v>2720</v>
      </c>
    </row>
    <row r="24298" spans="1:1">
      <c r="A24298" s="74" t="s">
        <v>12988</v>
      </c>
    </row>
    <row r="24299" spans="1:1">
      <c r="A24299" s="74" t="s">
        <v>12989</v>
      </c>
    </row>
    <row r="24300" spans="1:1">
      <c r="A24300" s="74" t="s">
        <v>12990</v>
      </c>
    </row>
    <row r="24301" spans="1:1">
      <c r="A24301" s="148">
        <v>45761</v>
      </c>
    </row>
    <row r="24302" spans="1:1">
      <c r="A24302" s="148">
        <v>45761</v>
      </c>
    </row>
    <row r="24303" spans="1:1">
      <c r="A24303" s="74" t="s">
        <v>12991</v>
      </c>
    </row>
    <row r="24305" spans="1:1">
      <c r="A24305" s="74" t="s">
        <v>2724</v>
      </c>
    </row>
    <row r="24306" spans="1:1">
      <c r="A24306" s="74" t="s">
        <v>12992</v>
      </c>
    </row>
    <row r="24307" spans="1:1">
      <c r="A24307" s="74" t="s">
        <v>12993</v>
      </c>
    </row>
    <row r="24308" spans="1:1">
      <c r="A24308" s="74" t="s">
        <v>12994</v>
      </c>
    </row>
    <row r="24309" spans="1:1">
      <c r="A24309" s="148">
        <v>45761</v>
      </c>
    </row>
    <row r="24310" spans="1:1">
      <c r="A24310" s="148">
        <v>45761</v>
      </c>
    </row>
    <row r="24311" spans="1:1">
      <c r="A24311" s="74" t="s">
        <v>12995</v>
      </c>
    </row>
    <row r="24312" spans="1:1">
      <c r="A24312" s="74"/>
    </row>
    <row r="24313" spans="1:1">
      <c r="A24313" s="74" t="s">
        <v>2724</v>
      </c>
    </row>
    <row r="24314" spans="1:1">
      <c r="A24314" s="74" t="s">
        <v>12996</v>
      </c>
    </row>
    <row r="24315" spans="1:1">
      <c r="A24315" s="74" t="s">
        <v>12997</v>
      </c>
    </row>
    <row r="24316" spans="1:1">
      <c r="A24316" s="74" t="s">
        <v>2399</v>
      </c>
    </row>
    <row r="24317" spans="1:1">
      <c r="A24317" s="148">
        <v>45757</v>
      </c>
    </row>
    <row r="24318" spans="1:1">
      <c r="A24318" s="148">
        <v>45757</v>
      </c>
    </row>
    <row r="24319" spans="1:1">
      <c r="A24319" s="74" t="s">
        <v>12998</v>
      </c>
    </row>
    <row r="24320" spans="1:1">
      <c r="A24320" s="74"/>
    </row>
    <row r="24321" spans="1:1">
      <c r="A24321" s="74" t="s">
        <v>2724</v>
      </c>
    </row>
    <row r="24322" spans="1:1">
      <c r="A24322" s="74" t="s">
        <v>12999</v>
      </c>
    </row>
    <row r="24323" spans="1:1">
      <c r="A24323" s="74" t="s">
        <v>2424</v>
      </c>
    </row>
    <row r="24324" spans="1:1">
      <c r="A24324" s="74" t="s">
        <v>2424</v>
      </c>
    </row>
    <row r="24325" spans="1:1">
      <c r="A24325" s="148">
        <v>45757</v>
      </c>
    </row>
    <row r="24326" spans="1:1">
      <c r="A24326" s="148">
        <v>45757</v>
      </c>
    </row>
    <row r="24327" spans="1:1">
      <c r="A24327" s="74" t="s">
        <v>13000</v>
      </c>
    </row>
    <row r="24328" spans="1:1">
      <c r="A24328" s="74"/>
    </row>
    <row r="24329" spans="1:1">
      <c r="A24329" s="74" t="s">
        <v>2724</v>
      </c>
    </row>
    <row r="24330" spans="1:1">
      <c r="A24330" s="74" t="s">
        <v>13001</v>
      </c>
    </row>
    <row r="24331" spans="1:1">
      <c r="A24331" s="74" t="s">
        <v>13002</v>
      </c>
    </row>
    <row r="24332" spans="1:1">
      <c r="A24332" s="74" t="s">
        <v>2423</v>
      </c>
    </row>
    <row r="24333" spans="1:1">
      <c r="A24333" s="148">
        <v>45756</v>
      </c>
    </row>
    <row r="24334" spans="1:1">
      <c r="A24334" s="148">
        <v>45756</v>
      </c>
    </row>
    <row r="24335" spans="1:1">
      <c r="A24335" s="74" t="s">
        <v>13003</v>
      </c>
    </row>
    <row r="24336" spans="1:1">
      <c r="A24336" s="74"/>
    </row>
    <row r="24337" spans="1:1">
      <c r="A24337" s="74" t="s">
        <v>2724</v>
      </c>
    </row>
    <row r="24338" spans="1:1">
      <c r="A24338" s="74" t="s">
        <v>13004</v>
      </c>
    </row>
    <row r="24339" spans="1:1">
      <c r="A24339" s="74" t="s">
        <v>13005</v>
      </c>
    </row>
    <row r="24340" spans="1:1">
      <c r="A24340" s="74" t="s">
        <v>2433</v>
      </c>
    </row>
    <row r="24341" spans="1:1">
      <c r="A24341" s="148">
        <v>45756</v>
      </c>
    </row>
    <row r="24342" spans="1:1">
      <c r="A24342" s="148">
        <v>45756</v>
      </c>
    </row>
    <row r="24343" spans="1:1">
      <c r="A24343" s="74" t="s">
        <v>13006</v>
      </c>
    </row>
    <row r="24344" spans="1:1">
      <c r="A24344" s="74"/>
    </row>
    <row r="24345" spans="1:1">
      <c r="A24345" s="74" t="s">
        <v>2724</v>
      </c>
    </row>
    <row r="24346" spans="1:1">
      <c r="A24346" s="74" t="s">
        <v>13007</v>
      </c>
    </row>
    <row r="24347" spans="1:1">
      <c r="A24347" s="74" t="s">
        <v>13008</v>
      </c>
    </row>
    <row r="24348" spans="1:1">
      <c r="A24348" s="74" t="s">
        <v>13009</v>
      </c>
    </row>
    <row r="24349" spans="1:1">
      <c r="A24349" s="148">
        <v>45756</v>
      </c>
    </row>
    <row r="24350" spans="1:1">
      <c r="A24350" s="148">
        <v>45756</v>
      </c>
    </row>
    <row r="24351" spans="1:1">
      <c r="A24351" s="74" t="s">
        <v>13010</v>
      </c>
    </row>
    <row r="24352" spans="1:1">
      <c r="A24352" s="74"/>
    </row>
    <row r="24353" spans="1:1">
      <c r="A24353" s="74" t="s">
        <v>2724</v>
      </c>
    </row>
    <row r="24354" spans="1:1">
      <c r="A24354" s="74" t="s">
        <v>13011</v>
      </c>
    </row>
    <row r="24355" spans="1:1">
      <c r="A24355" s="74" t="s">
        <v>13012</v>
      </c>
    </row>
    <row r="24356" spans="1:1">
      <c r="A24356" s="74" t="s">
        <v>2411</v>
      </c>
    </row>
    <row r="24357" spans="1:1">
      <c r="A24357" s="148">
        <v>45756</v>
      </c>
    </row>
    <row r="24358" spans="1:1">
      <c r="A24358" s="148">
        <v>45756</v>
      </c>
    </row>
    <row r="24359" spans="1:1">
      <c r="A24359" s="74" t="s">
        <v>13013</v>
      </c>
    </row>
    <row r="24360" spans="1:1">
      <c r="A24360" s="74"/>
    </row>
    <row r="24361" spans="1:1">
      <c r="A24361" s="74" t="s">
        <v>2724</v>
      </c>
    </row>
    <row r="24362" spans="1:1">
      <c r="A24362" s="74" t="s">
        <v>13014</v>
      </c>
    </row>
    <row r="24363" spans="1:1">
      <c r="A24363" s="74" t="s">
        <v>13015</v>
      </c>
    </row>
    <row r="24364" spans="1:1">
      <c r="A24364" s="74" t="s">
        <v>2416</v>
      </c>
    </row>
    <row r="24365" spans="1:1">
      <c r="A24365" s="148">
        <v>45756</v>
      </c>
    </row>
    <row r="24366" spans="1:1">
      <c r="A24366" s="148">
        <v>45756</v>
      </c>
    </row>
    <row r="24367" spans="1:1">
      <c r="A24367" s="74" t="s">
        <v>13016</v>
      </c>
    </row>
    <row r="24368" spans="1:1">
      <c r="A24368" s="74"/>
    </row>
    <row r="24369" spans="1:1">
      <c r="A24369" s="74" t="s">
        <v>2724</v>
      </c>
    </row>
    <row r="24370" spans="1:1">
      <c r="A24370" s="74" t="s">
        <v>13017</v>
      </c>
    </row>
    <row r="24371" spans="1:1">
      <c r="A24371" s="74" t="s">
        <v>13018</v>
      </c>
    </row>
    <row r="24372" spans="1:1">
      <c r="A24372" s="74" t="s">
        <v>13019</v>
      </c>
    </row>
    <row r="24373" spans="1:1">
      <c r="A24373" s="148">
        <v>45756</v>
      </c>
    </row>
    <row r="24374" spans="1:1">
      <c r="A24374" s="148">
        <v>45756</v>
      </c>
    </row>
    <row r="24375" spans="1:1">
      <c r="A24375" s="74" t="s">
        <v>13020</v>
      </c>
    </row>
    <row r="24376" spans="1:1">
      <c r="A24376" s="74"/>
    </row>
    <row r="24377" spans="1:1">
      <c r="A24377" s="74" t="s">
        <v>2724</v>
      </c>
    </row>
    <row r="24378" spans="1:1">
      <c r="A24378" s="74" t="s">
        <v>13021</v>
      </c>
    </row>
    <row r="24379" spans="1:1">
      <c r="A24379" s="74" t="s">
        <v>13022</v>
      </c>
    </row>
    <row r="24380" spans="1:1">
      <c r="A24380" s="74" t="s">
        <v>2414</v>
      </c>
    </row>
    <row r="24381" spans="1:1">
      <c r="A24381" s="148">
        <v>45755</v>
      </c>
    </row>
    <row r="24382" spans="1:1">
      <c r="A24382" s="148">
        <v>45755</v>
      </c>
    </row>
    <row r="24383" spans="1:1">
      <c r="A24383" s="74" t="s">
        <v>13023</v>
      </c>
    </row>
    <row r="24384" spans="1:1">
      <c r="A24384" s="74"/>
    </row>
    <row r="24385" spans="1:1">
      <c r="A24385" s="74" t="s">
        <v>2724</v>
      </c>
    </row>
    <row r="24386" spans="1:1">
      <c r="A24386" s="74" t="s">
        <v>13024</v>
      </c>
    </row>
    <row r="24387" spans="1:1">
      <c r="A24387" s="74" t="s">
        <v>13025</v>
      </c>
    </row>
    <row r="24388" spans="1:1">
      <c r="A24388" s="74" t="s">
        <v>2393</v>
      </c>
    </row>
    <row r="24389" spans="1:1">
      <c r="A24389" s="148">
        <v>45755</v>
      </c>
    </row>
    <row r="24390" spans="1:1">
      <c r="A24390" s="148">
        <v>45755</v>
      </c>
    </row>
    <row r="24391" spans="1:1">
      <c r="A24391" s="74" t="s">
        <v>13026</v>
      </c>
    </row>
    <row r="24392" spans="1:1">
      <c r="A24392" s="74"/>
    </row>
    <row r="24393" spans="1:1">
      <c r="A24393" s="74" t="s">
        <v>2724</v>
      </c>
    </row>
    <row r="24394" spans="1:1">
      <c r="A24394" s="74" t="s">
        <v>13027</v>
      </c>
    </row>
    <row r="24395" spans="1:1">
      <c r="A24395" s="74" t="s">
        <v>13028</v>
      </c>
    </row>
    <row r="24396" spans="1:1">
      <c r="A24396" s="74" t="s">
        <v>13029</v>
      </c>
    </row>
    <row r="24397" spans="1:1">
      <c r="A24397" s="148">
        <v>45755</v>
      </c>
    </row>
    <row r="24398" spans="1:1">
      <c r="A24398" s="148">
        <v>45755</v>
      </c>
    </row>
    <row r="24399" spans="1:1">
      <c r="A24399" s="74" t="s">
        <v>13030</v>
      </c>
    </row>
    <row r="24400" spans="1:1">
      <c r="A24400" s="74"/>
    </row>
    <row r="24401" spans="1:1">
      <c r="A24401" s="74" t="s">
        <v>2724</v>
      </c>
    </row>
    <row r="24402" spans="1:1">
      <c r="A24402" s="74" t="s">
        <v>13031</v>
      </c>
    </row>
    <row r="24403" spans="1:1">
      <c r="A24403" s="74" t="s">
        <v>13032</v>
      </c>
    </row>
    <row r="24404" spans="1:1">
      <c r="A24404" s="74" t="s">
        <v>2498</v>
      </c>
    </row>
    <row r="24405" spans="1:1">
      <c r="A24405" s="148">
        <v>45755</v>
      </c>
    </row>
    <row r="24406" spans="1:1">
      <c r="A24406" s="148">
        <v>45755</v>
      </c>
    </row>
    <row r="24407" spans="1:1">
      <c r="A24407" s="74" t="s">
        <v>13033</v>
      </c>
    </row>
    <row r="24408" spans="1:1">
      <c r="A24408" s="74"/>
    </row>
    <row r="24409" spans="1:1">
      <c r="A24409" s="74" t="s">
        <v>2724</v>
      </c>
    </row>
    <row r="24410" spans="1:1">
      <c r="A24410" s="74" t="s">
        <v>13034</v>
      </c>
    </row>
    <row r="24411" spans="1:1">
      <c r="A24411" s="74" t="s">
        <v>13035</v>
      </c>
    </row>
    <row r="24412" spans="1:1">
      <c r="A24412" s="74" t="s">
        <v>13036</v>
      </c>
    </row>
    <row r="24413" spans="1:1">
      <c r="A24413" s="148">
        <v>45741</v>
      </c>
    </row>
    <row r="24414" spans="1:1">
      <c r="A24414" s="148">
        <v>45741</v>
      </c>
    </row>
    <row r="24415" spans="1:1">
      <c r="A24415" s="74" t="s">
        <v>13037</v>
      </c>
    </row>
    <row r="24416" spans="1:1">
      <c r="A24416" s="74"/>
    </row>
    <row r="24417" spans="1:1">
      <c r="A24417" s="74" t="s">
        <v>2724</v>
      </c>
    </row>
    <row r="24418" spans="1:1">
      <c r="A24418" s="74" t="s">
        <v>13038</v>
      </c>
    </row>
    <row r="24419" spans="1:1">
      <c r="A24419" s="74" t="s">
        <v>13039</v>
      </c>
    </row>
    <row r="24420" spans="1:1">
      <c r="A24420" s="74" t="s">
        <v>13040</v>
      </c>
    </row>
    <row r="24421" spans="1:1">
      <c r="A24421" s="148">
        <v>45739</v>
      </c>
    </row>
    <row r="24422" spans="1:1">
      <c r="A24422" s="148">
        <v>45739</v>
      </c>
    </row>
    <row r="24423" spans="1:1">
      <c r="A24423" s="74" t="s">
        <v>13041</v>
      </c>
    </row>
    <row r="24424" spans="1:1">
      <c r="A24424" s="74"/>
    </row>
    <row r="24425" spans="1:1">
      <c r="A24425" s="74" t="s">
        <v>2724</v>
      </c>
    </row>
    <row r="24426" spans="1:1">
      <c r="A24426" s="74" t="s">
        <v>13042</v>
      </c>
    </row>
    <row r="24427" spans="1:1">
      <c r="A24427" s="74" t="s">
        <v>13043</v>
      </c>
    </row>
    <row r="24428" spans="1:1">
      <c r="A24428" s="74" t="s">
        <v>13044</v>
      </c>
    </row>
    <row r="24429" spans="1:1">
      <c r="A24429" s="148">
        <v>45739</v>
      </c>
    </row>
    <row r="24430" spans="1:1">
      <c r="A24430" s="148">
        <v>45739</v>
      </c>
    </row>
    <row r="24431" spans="1:1">
      <c r="A24431" s="74" t="s">
        <v>13045</v>
      </c>
    </row>
    <row r="24432" spans="1:1">
      <c r="A24432" s="74"/>
    </row>
    <row r="24433" spans="1:1">
      <c r="A24433" s="74" t="s">
        <v>2724</v>
      </c>
    </row>
    <row r="24434" spans="1:1">
      <c r="A24434" s="74" t="s">
        <v>13046</v>
      </c>
    </row>
    <row r="24435" spans="1:1">
      <c r="A24435" s="74" t="s">
        <v>13047</v>
      </c>
    </row>
    <row r="24436" spans="1:1">
      <c r="A24436" s="74" t="s">
        <v>13048</v>
      </c>
    </row>
    <row r="24437" spans="1:1">
      <c r="A24437" s="148">
        <v>45737</v>
      </c>
    </row>
    <row r="24438" spans="1:1">
      <c r="A24438" s="148">
        <v>45737</v>
      </c>
    </row>
    <row r="24439" spans="1:1">
      <c r="A24439" s="74" t="s">
        <v>2873</v>
      </c>
    </row>
    <row r="24440" spans="1:1">
      <c r="A24440" s="74"/>
    </row>
    <row r="24441" spans="1:1">
      <c r="A24441" s="74" t="s">
        <v>2724</v>
      </c>
    </row>
    <row r="24442" spans="1:1">
      <c r="A24442" s="74" t="s">
        <v>13049</v>
      </c>
    </row>
    <row r="24443" spans="1:1">
      <c r="A24443" s="74" t="s">
        <v>13050</v>
      </c>
    </row>
    <row r="24444" spans="1:1">
      <c r="A24444" s="74" t="s">
        <v>13051</v>
      </c>
    </row>
    <row r="24445" spans="1:1">
      <c r="A24445" s="148">
        <v>45737</v>
      </c>
    </row>
    <row r="24446" spans="1:1">
      <c r="A24446" s="148">
        <v>45737</v>
      </c>
    </row>
    <row r="24447" spans="1:1">
      <c r="A24447" s="74" t="s">
        <v>13052</v>
      </c>
    </row>
    <row r="24448" spans="1:1">
      <c r="A24448" s="74"/>
    </row>
    <row r="24449" spans="1:1">
      <c r="A24449" s="74" t="s">
        <v>2724</v>
      </c>
    </row>
    <row r="24450" spans="1:1">
      <c r="A24450" s="74" t="s">
        <v>13053</v>
      </c>
    </row>
    <row r="24451" spans="1:1">
      <c r="A24451" s="74" t="s">
        <v>13054</v>
      </c>
    </row>
    <row r="24452" spans="1:1">
      <c r="A24452" s="74" t="s">
        <v>13055</v>
      </c>
    </row>
    <row r="24453" spans="1:1">
      <c r="A24453" s="148">
        <v>45737</v>
      </c>
    </row>
    <row r="24454" spans="1:1">
      <c r="A24454" s="148">
        <v>45737</v>
      </c>
    </row>
    <row r="24455" spans="1:1">
      <c r="A24455" s="74" t="s">
        <v>13056</v>
      </c>
    </row>
    <row r="24456" spans="1:1">
      <c r="A24456" s="74"/>
    </row>
    <row r="24457" spans="1:1">
      <c r="A24457" s="74" t="s">
        <v>2724</v>
      </c>
    </row>
    <row r="24458" spans="1:1">
      <c r="A24458" s="74" t="s">
        <v>13057</v>
      </c>
    </row>
    <row r="24459" spans="1:1">
      <c r="A24459" s="74" t="s">
        <v>13058</v>
      </c>
    </row>
    <row r="24460" spans="1:1">
      <c r="A24460" s="74" t="s">
        <v>13059</v>
      </c>
    </row>
    <row r="24461" spans="1:1">
      <c r="A24461" s="148">
        <v>45737</v>
      </c>
    </row>
    <row r="24462" spans="1:1">
      <c r="A24462" s="148">
        <v>45737</v>
      </c>
    </row>
    <row r="24463" spans="1:1">
      <c r="A24463" s="74" t="s">
        <v>13060</v>
      </c>
    </row>
    <row r="24464" spans="1:1">
      <c r="A24464" s="74"/>
    </row>
    <row r="24465" spans="1:1">
      <c r="A24465" s="74" t="s">
        <v>2724</v>
      </c>
    </row>
    <row r="24466" spans="1:1">
      <c r="A24466" s="74" t="s">
        <v>13061</v>
      </c>
    </row>
    <row r="24467" spans="1:1">
      <c r="A24467" s="74" t="s">
        <v>13062</v>
      </c>
    </row>
    <row r="24468" spans="1:1">
      <c r="A24468" s="74" t="s">
        <v>13063</v>
      </c>
    </row>
    <row r="24469" spans="1:1">
      <c r="A24469" s="148">
        <v>45735</v>
      </c>
    </row>
    <row r="24470" spans="1:1">
      <c r="A24470" s="148">
        <v>45735</v>
      </c>
    </row>
    <row r="24471" spans="1:1">
      <c r="A24471" s="74" t="s">
        <v>13064</v>
      </c>
    </row>
    <row r="24472" spans="1:1">
      <c r="A24472" s="74"/>
    </row>
    <row r="24473" spans="1:1">
      <c r="A24473" s="74" t="s">
        <v>2724</v>
      </c>
    </row>
    <row r="24474" spans="1:1">
      <c r="A24474" s="74" t="s">
        <v>13065</v>
      </c>
    </row>
    <row r="24475" spans="1:1">
      <c r="A24475" s="74" t="s">
        <v>13066</v>
      </c>
    </row>
    <row r="24476" spans="1:1">
      <c r="A24476" s="74" t="s">
        <v>13067</v>
      </c>
    </row>
    <row r="24477" spans="1:1">
      <c r="A24477" s="148">
        <v>45735</v>
      </c>
    </row>
    <row r="24478" spans="1:1">
      <c r="A24478" s="148">
        <v>45735</v>
      </c>
    </row>
    <row r="24479" spans="1:1">
      <c r="A24479" s="74" t="s">
        <v>13068</v>
      </c>
    </row>
    <row r="24480" spans="1:1">
      <c r="A24480" s="74"/>
    </row>
    <row r="24481" spans="1:1">
      <c r="A24481" s="74" t="s">
        <v>2724</v>
      </c>
    </row>
    <row r="24482" spans="1:1">
      <c r="A24482" s="74" t="s">
        <v>13069</v>
      </c>
    </row>
    <row r="24483" spans="1:1">
      <c r="A24483" s="74" t="s">
        <v>13070</v>
      </c>
    </row>
    <row r="24484" spans="1:1">
      <c r="A24484" s="74" t="s">
        <v>13071</v>
      </c>
    </row>
    <row r="24485" spans="1:1">
      <c r="A24485" s="148">
        <v>45735</v>
      </c>
    </row>
    <row r="24486" spans="1:1">
      <c r="A24486" s="148">
        <v>45735</v>
      </c>
    </row>
    <row r="24487" spans="1:1">
      <c r="A24487" s="74" t="s">
        <v>13023</v>
      </c>
    </row>
    <row r="24488" spans="1:1">
      <c r="A24488" s="74"/>
    </row>
    <row r="24489" spans="1:1">
      <c r="A24489" s="74" t="s">
        <v>2724</v>
      </c>
    </row>
    <row r="24490" spans="1:1">
      <c r="A24490" s="74" t="s">
        <v>13072</v>
      </c>
    </row>
    <row r="24491" spans="1:1">
      <c r="A24491" s="74" t="s">
        <v>13073</v>
      </c>
    </row>
    <row r="24492" spans="1:1">
      <c r="A24492" s="74" t="s">
        <v>13074</v>
      </c>
    </row>
    <row r="24493" spans="1:1">
      <c r="A24493" s="148">
        <v>45735</v>
      </c>
    </row>
    <row r="24494" spans="1:1">
      <c r="A24494" s="148">
        <v>45735</v>
      </c>
    </row>
    <row r="24495" spans="1:1">
      <c r="A24495" s="74" t="s">
        <v>13075</v>
      </c>
    </row>
    <row r="24496" spans="1:1">
      <c r="A24496" s="74"/>
    </row>
    <row r="24497" spans="1:1">
      <c r="A24497" s="74" t="s">
        <v>2724</v>
      </c>
    </row>
    <row r="24498" spans="1:1">
      <c r="A24498" s="74" t="s">
        <v>13076</v>
      </c>
    </row>
    <row r="24499" spans="1:1">
      <c r="A24499" s="74" t="s">
        <v>13077</v>
      </c>
    </row>
    <row r="24500" spans="1:1">
      <c r="A24500" s="74" t="s">
        <v>13078</v>
      </c>
    </row>
    <row r="24501" spans="1:1">
      <c r="A24501" s="148">
        <v>45734</v>
      </c>
    </row>
    <row r="24502" spans="1:1">
      <c r="A24502" s="148">
        <v>45734</v>
      </c>
    </row>
    <row r="24503" spans="1:1">
      <c r="A24503" s="74" t="s">
        <v>13079</v>
      </c>
    </row>
    <row r="24504" spans="1:1">
      <c r="A24504" s="74"/>
    </row>
    <row r="24505" spans="1:1">
      <c r="A24505" s="74" t="s">
        <v>2724</v>
      </c>
    </row>
    <row r="24506" spans="1:1">
      <c r="A24506" s="74" t="s">
        <v>13080</v>
      </c>
    </row>
    <row r="24507" spans="1:1">
      <c r="A24507" s="74" t="s">
        <v>13081</v>
      </c>
    </row>
    <row r="24508" spans="1:1">
      <c r="A24508" s="74" t="s">
        <v>2365</v>
      </c>
    </row>
    <row r="24509" spans="1:1">
      <c r="A24509" s="148">
        <v>45734</v>
      </c>
    </row>
    <row r="24510" spans="1:1">
      <c r="A24510" s="148">
        <v>45734</v>
      </c>
    </row>
    <row r="24511" spans="1:1">
      <c r="A24511" s="74" t="s">
        <v>13079</v>
      </c>
    </row>
    <row r="24512" spans="1:1">
      <c r="A24512" s="74"/>
    </row>
    <row r="24513" spans="1:1">
      <c r="A24513" s="74" t="s">
        <v>2724</v>
      </c>
    </row>
    <row r="24514" spans="1:1">
      <c r="A24514" s="74" t="s">
        <v>13082</v>
      </c>
    </row>
    <row r="24515" spans="1:1">
      <c r="A24515" s="74" t="s">
        <v>13083</v>
      </c>
    </row>
    <row r="24516" spans="1:1">
      <c r="A24516" s="74" t="s">
        <v>13084</v>
      </c>
    </row>
    <row r="24517" spans="1:1">
      <c r="A24517" s="148">
        <v>45734</v>
      </c>
    </row>
    <row r="24518" spans="1:1">
      <c r="A24518" s="148">
        <v>45734</v>
      </c>
    </row>
    <row r="24519" spans="1:1">
      <c r="A24519" s="74" t="s">
        <v>13079</v>
      </c>
    </row>
    <row r="24520" spans="1:1">
      <c r="A24520" s="74"/>
    </row>
    <row r="24521" spans="1:1">
      <c r="A24521" s="74" t="s">
        <v>2724</v>
      </c>
    </row>
    <row r="24522" spans="1:1">
      <c r="A24522" s="74" t="s">
        <v>13085</v>
      </c>
    </row>
    <row r="24523" spans="1:1">
      <c r="A24523" s="74" t="s">
        <v>13086</v>
      </c>
    </row>
    <row r="24524" spans="1:1">
      <c r="A24524" s="74" t="s">
        <v>13087</v>
      </c>
    </row>
    <row r="24525" spans="1:1">
      <c r="A24525" s="148">
        <v>45734</v>
      </c>
    </row>
    <row r="24526" spans="1:1">
      <c r="A24526" s="148">
        <v>45734</v>
      </c>
    </row>
    <row r="24527" spans="1:1">
      <c r="A24527" s="74" t="s">
        <v>13079</v>
      </c>
    </row>
    <row r="24528" spans="1:1">
      <c r="A24528" s="74"/>
    </row>
    <row r="24529" spans="1:1">
      <c r="A24529" s="74" t="s">
        <v>2724</v>
      </c>
    </row>
    <row r="24530" spans="1:1">
      <c r="A24530" s="74" t="s">
        <v>13088</v>
      </c>
    </row>
    <row r="24531" spans="1:1">
      <c r="A24531" s="74" t="s">
        <v>13089</v>
      </c>
    </row>
    <row r="24532" spans="1:1">
      <c r="A24532" s="74" t="s">
        <v>13090</v>
      </c>
    </row>
    <row r="24533" spans="1:1">
      <c r="A24533" s="148">
        <v>45734</v>
      </c>
    </row>
    <row r="24534" spans="1:1">
      <c r="A24534" s="148">
        <v>45734</v>
      </c>
    </row>
    <row r="24535" spans="1:1">
      <c r="A24535" s="74" t="s">
        <v>13079</v>
      </c>
    </row>
    <row r="24536" spans="1:1">
      <c r="A24536" s="74"/>
    </row>
    <row r="24537" spans="1:1">
      <c r="A24537" s="74" t="s">
        <v>2724</v>
      </c>
    </row>
    <row r="24538" spans="1:1">
      <c r="A24538" s="74" t="s">
        <v>13091</v>
      </c>
    </row>
    <row r="24539" spans="1:1">
      <c r="A24539" s="74" t="s">
        <v>13092</v>
      </c>
    </row>
    <row r="24540" spans="1:1">
      <c r="A24540" s="74" t="s">
        <v>13093</v>
      </c>
    </row>
    <row r="24541" spans="1:1">
      <c r="A24541" s="148">
        <v>45734</v>
      </c>
    </row>
    <row r="24542" spans="1:1">
      <c r="A24542" s="148">
        <v>45734</v>
      </c>
    </row>
    <row r="24543" spans="1:1">
      <c r="A24543" s="74" t="s">
        <v>13094</v>
      </c>
    </row>
    <row r="24544" spans="1:1">
      <c r="A24544" s="74"/>
    </row>
    <row r="24545" spans="1:1">
      <c r="A24545" s="74" t="s">
        <v>2724</v>
      </c>
    </row>
    <row r="24546" spans="1:1">
      <c r="A24546" s="74" t="s">
        <v>13095</v>
      </c>
    </row>
    <row r="24547" spans="1:1">
      <c r="A24547" s="74" t="s">
        <v>13096</v>
      </c>
    </row>
    <row r="24548" spans="1:1">
      <c r="A24548" s="74" t="s">
        <v>13097</v>
      </c>
    </row>
    <row r="24549" spans="1:1">
      <c r="A24549" s="148">
        <v>45734</v>
      </c>
    </row>
    <row r="24550" spans="1:1">
      <c r="A24550" s="148">
        <v>45734</v>
      </c>
    </row>
    <row r="24551" spans="1:1">
      <c r="A24551" s="74" t="s">
        <v>13079</v>
      </c>
    </row>
    <row r="24552" spans="1:1">
      <c r="A24552" s="74"/>
    </row>
    <row r="24553" spans="1:1">
      <c r="A24553" s="74" t="s">
        <v>2724</v>
      </c>
    </row>
    <row r="24554" spans="1:1">
      <c r="A24554" s="74" t="s">
        <v>13098</v>
      </c>
    </row>
    <row r="24555" spans="1:1">
      <c r="A24555" s="74" t="s">
        <v>13099</v>
      </c>
    </row>
    <row r="24556" spans="1:1">
      <c r="A24556" s="74" t="s">
        <v>13100</v>
      </c>
    </row>
    <row r="24557" spans="1:1">
      <c r="A24557" s="148">
        <v>45734</v>
      </c>
    </row>
    <row r="24558" spans="1:1">
      <c r="A24558" s="148">
        <v>45734</v>
      </c>
    </row>
    <row r="24559" spans="1:1">
      <c r="A24559" s="74" t="s">
        <v>13079</v>
      </c>
    </row>
    <row r="24560" spans="1:1">
      <c r="A24560" s="74"/>
    </row>
    <row r="24561" spans="1:1">
      <c r="A24561" s="74" t="s">
        <v>2724</v>
      </c>
    </row>
    <row r="24562" spans="1:1">
      <c r="A24562" s="74" t="s">
        <v>13101</v>
      </c>
    </row>
    <row r="24563" spans="1:1">
      <c r="A24563" s="74" t="s">
        <v>13102</v>
      </c>
    </row>
    <row r="24564" spans="1:1">
      <c r="A24564" s="74" t="s">
        <v>13103</v>
      </c>
    </row>
    <row r="24565" spans="1:1">
      <c r="A24565" s="148">
        <v>45734</v>
      </c>
    </row>
    <row r="24566" spans="1:1">
      <c r="A24566" s="148">
        <v>45734</v>
      </c>
    </row>
    <row r="24567" spans="1:1">
      <c r="A24567" s="74" t="s">
        <v>13079</v>
      </c>
    </row>
    <row r="24568" spans="1:1">
      <c r="A24568" s="74"/>
    </row>
    <row r="24569" spans="1:1">
      <c r="A24569" s="74" t="s">
        <v>2724</v>
      </c>
    </row>
    <row r="24570" spans="1:1">
      <c r="A24570" s="74" t="s">
        <v>13104</v>
      </c>
    </row>
    <row r="24571" spans="1:1">
      <c r="A24571" s="74" t="s">
        <v>13105</v>
      </c>
    </row>
    <row r="24572" spans="1:1">
      <c r="A24572" s="74" t="s">
        <v>13105</v>
      </c>
    </row>
    <row r="24573" spans="1:1">
      <c r="A24573" s="148">
        <v>45734</v>
      </c>
    </row>
    <row r="24574" spans="1:1">
      <c r="A24574" s="148">
        <v>45734</v>
      </c>
    </row>
    <row r="24575" spans="1:1">
      <c r="A24575" s="74" t="s">
        <v>13079</v>
      </c>
    </row>
    <row r="24576" spans="1:1">
      <c r="A24576" s="74"/>
    </row>
    <row r="24577" spans="1:1">
      <c r="A24577" s="74" t="s">
        <v>2724</v>
      </c>
    </row>
    <row r="24578" spans="1:1">
      <c r="A24578" s="74" t="s">
        <v>13106</v>
      </c>
    </row>
    <row r="24579" spans="1:1">
      <c r="A24579" s="74" t="s">
        <v>13107</v>
      </c>
    </row>
    <row r="24580" spans="1:1">
      <c r="A24580" s="74" t="s">
        <v>13107</v>
      </c>
    </row>
    <row r="24581" spans="1:1">
      <c r="A24581" s="148">
        <v>45734</v>
      </c>
    </row>
    <row r="24582" spans="1:1">
      <c r="A24582" s="148">
        <v>45734</v>
      </c>
    </row>
    <row r="24583" spans="1:1">
      <c r="A24583" s="74" t="s">
        <v>13108</v>
      </c>
    </row>
    <row r="24584" spans="1:1">
      <c r="A24584" s="74"/>
    </row>
    <row r="24585" spans="1:1">
      <c r="A24585" s="74" t="s">
        <v>2724</v>
      </c>
    </row>
    <row r="24586" spans="1:1">
      <c r="A24586" s="74" t="s">
        <v>13109</v>
      </c>
    </row>
    <row r="24587" spans="1:1">
      <c r="A24587" s="74" t="s">
        <v>13110</v>
      </c>
    </row>
    <row r="24588" spans="1:1">
      <c r="A24588" s="74" t="s">
        <v>13111</v>
      </c>
    </row>
    <row r="24589" spans="1:1">
      <c r="A24589" s="148">
        <v>45734</v>
      </c>
    </row>
    <row r="24590" spans="1:1">
      <c r="A24590" s="148">
        <v>45734</v>
      </c>
    </row>
    <row r="24591" spans="1:1">
      <c r="A24591" s="74" t="s">
        <v>13112</v>
      </c>
    </row>
    <row r="24592" spans="1:1">
      <c r="A24592" s="74"/>
    </row>
    <row r="24593" spans="1:1">
      <c r="A24593" s="74" t="s">
        <v>2724</v>
      </c>
    </row>
    <row r="24594" spans="1:1">
      <c r="A24594" s="74" t="s">
        <v>13113</v>
      </c>
    </row>
    <row r="24595" spans="1:1">
      <c r="A24595" s="74" t="s">
        <v>13114</v>
      </c>
    </row>
    <row r="24596" spans="1:1">
      <c r="A24596" s="74" t="s">
        <v>13115</v>
      </c>
    </row>
    <row r="24597" spans="1:1">
      <c r="A24597" s="148">
        <v>45734</v>
      </c>
    </row>
    <row r="24598" spans="1:1">
      <c r="A24598" s="148">
        <v>45734</v>
      </c>
    </row>
    <row r="24599" spans="1:1">
      <c r="A24599" s="74" t="s">
        <v>13079</v>
      </c>
    </row>
    <row r="24600" spans="1:1">
      <c r="A24600" s="74"/>
    </row>
    <row r="24601" spans="1:1">
      <c r="A24601" s="74" t="s">
        <v>2724</v>
      </c>
    </row>
    <row r="24602" spans="1:1">
      <c r="A24602" s="74" t="s">
        <v>13116</v>
      </c>
    </row>
    <row r="24603" spans="1:1">
      <c r="A24603" s="74" t="s">
        <v>13117</v>
      </c>
    </row>
    <row r="24604" spans="1:1">
      <c r="A24604" s="74" t="s">
        <v>3003</v>
      </c>
    </row>
    <row r="24605" spans="1:1">
      <c r="A24605" s="148">
        <v>45734</v>
      </c>
    </row>
    <row r="24606" spans="1:1">
      <c r="A24606" s="148">
        <v>45734</v>
      </c>
    </row>
    <row r="24607" spans="1:1">
      <c r="A24607" s="74" t="s">
        <v>13079</v>
      </c>
    </row>
    <row r="24608" spans="1:1">
      <c r="A24608" s="74"/>
    </row>
    <row r="24609" spans="1:1">
      <c r="A24609" s="74" t="s">
        <v>2724</v>
      </c>
    </row>
    <row r="24610" spans="1:1">
      <c r="A24610" s="74" t="s">
        <v>3005</v>
      </c>
    </row>
    <row r="24611" spans="1:1">
      <c r="A24611" s="74" t="s">
        <v>13118</v>
      </c>
    </row>
    <row r="24612" spans="1:1">
      <c r="A24612" s="74" t="s">
        <v>13119</v>
      </c>
    </row>
    <row r="24613" spans="1:1">
      <c r="A24613" s="148">
        <v>45734</v>
      </c>
    </row>
    <row r="24614" spans="1:1">
      <c r="A24614" s="148">
        <v>45734</v>
      </c>
    </row>
    <row r="24615" spans="1:1">
      <c r="A24615" s="74" t="s">
        <v>13079</v>
      </c>
    </row>
    <row r="24616" spans="1:1">
      <c r="A24616" s="74"/>
    </row>
    <row r="24617" spans="1:1">
      <c r="A24617" s="74" t="s">
        <v>2724</v>
      </c>
    </row>
    <row r="24618" spans="1:1">
      <c r="A24618" s="74" t="s">
        <v>13120</v>
      </c>
    </row>
    <row r="24619" spans="1:1">
      <c r="A24619" s="74" t="s">
        <v>13121</v>
      </c>
    </row>
    <row r="24620" spans="1:1">
      <c r="A24620" s="74" t="s">
        <v>13122</v>
      </c>
    </row>
    <row r="24621" spans="1:1">
      <c r="A24621" s="148">
        <v>45734</v>
      </c>
    </row>
    <row r="24622" spans="1:1">
      <c r="A24622" s="148">
        <v>45734</v>
      </c>
    </row>
    <row r="24623" spans="1:1">
      <c r="A24623" s="74" t="s">
        <v>13079</v>
      </c>
    </row>
    <row r="24624" spans="1:1">
      <c r="A24624" s="74"/>
    </row>
    <row r="24625" spans="1:1">
      <c r="A24625" s="74" t="s">
        <v>2724</v>
      </c>
    </row>
    <row r="24626" spans="1:1">
      <c r="A24626" s="74" t="s">
        <v>13123</v>
      </c>
    </row>
    <row r="24627" spans="1:1">
      <c r="A24627" s="74" t="s">
        <v>13124</v>
      </c>
    </row>
    <row r="24628" spans="1:1">
      <c r="A24628" s="74" t="s">
        <v>13124</v>
      </c>
    </row>
    <row r="24629" spans="1:1">
      <c r="A24629" s="148">
        <v>45734</v>
      </c>
    </row>
    <row r="24630" spans="1:1">
      <c r="A24630" s="148">
        <v>45734</v>
      </c>
    </row>
    <row r="24631" spans="1:1">
      <c r="A24631" s="74" t="s">
        <v>13125</v>
      </c>
    </row>
    <row r="24632" spans="1:1">
      <c r="A24632" s="74"/>
    </row>
    <row r="24633" spans="1:1">
      <c r="A24633" s="74" t="s">
        <v>2724</v>
      </c>
    </row>
    <row r="24634" spans="1:1">
      <c r="A24634" s="74" t="s">
        <v>13126</v>
      </c>
    </row>
    <row r="24635" spans="1:1">
      <c r="A24635" s="74" t="s">
        <v>13127</v>
      </c>
    </row>
    <row r="24636" spans="1:1">
      <c r="A24636" s="74" t="s">
        <v>13128</v>
      </c>
    </row>
    <row r="24637" spans="1:1">
      <c r="A24637" s="148">
        <v>45734</v>
      </c>
    </row>
    <row r="24638" spans="1:1">
      <c r="A24638" s="148">
        <v>45734</v>
      </c>
    </row>
    <row r="24639" spans="1:1">
      <c r="A24639" s="74" t="s">
        <v>13079</v>
      </c>
    </row>
    <row r="24640" spans="1:1">
      <c r="A24640" s="74"/>
    </row>
    <row r="24641" spans="1:1">
      <c r="A24641" s="74" t="s">
        <v>2724</v>
      </c>
    </row>
    <row r="24642" spans="1:1">
      <c r="A24642" s="74" t="s">
        <v>13129</v>
      </c>
    </row>
    <row r="24643" spans="1:1">
      <c r="A24643" s="74" t="s">
        <v>13130</v>
      </c>
    </row>
    <row r="24644" spans="1:1">
      <c r="A24644" s="74" t="s">
        <v>13131</v>
      </c>
    </row>
    <row r="24645" spans="1:1">
      <c r="A24645" s="148">
        <v>45734</v>
      </c>
    </row>
    <row r="24646" spans="1:1">
      <c r="A24646" s="148">
        <v>45734</v>
      </c>
    </row>
    <row r="24647" spans="1:1">
      <c r="A24647" s="74" t="s">
        <v>13079</v>
      </c>
    </row>
    <row r="24648" spans="1:1">
      <c r="A24648" s="74"/>
    </row>
    <row r="24649" spans="1:1">
      <c r="A24649" s="74" t="s">
        <v>2724</v>
      </c>
    </row>
    <row r="24650" spans="1:1">
      <c r="A24650" s="74" t="s">
        <v>13132</v>
      </c>
    </row>
    <row r="24651" spans="1:1">
      <c r="A24651" s="74" t="s">
        <v>13133</v>
      </c>
    </row>
    <row r="24652" spans="1:1">
      <c r="A24652" s="74" t="s">
        <v>13134</v>
      </c>
    </row>
    <row r="24653" spans="1:1">
      <c r="A24653" s="148">
        <v>45734</v>
      </c>
    </row>
    <row r="24654" spans="1:1">
      <c r="A24654" s="148">
        <v>45734</v>
      </c>
    </row>
    <row r="24655" spans="1:1">
      <c r="A24655" s="74" t="s">
        <v>13079</v>
      </c>
    </row>
    <row r="24656" spans="1:1">
      <c r="A24656" s="74"/>
    </row>
    <row r="24657" spans="1:1">
      <c r="A24657" s="74" t="s">
        <v>2724</v>
      </c>
    </row>
    <row r="24658" spans="1:1">
      <c r="A24658" s="74" t="s">
        <v>13135</v>
      </c>
    </row>
    <row r="24659" spans="1:1">
      <c r="A24659" s="74" t="s">
        <v>13136</v>
      </c>
    </row>
    <row r="24660" spans="1:1">
      <c r="A24660" s="74" t="s">
        <v>13136</v>
      </c>
    </row>
    <row r="24661" spans="1:1">
      <c r="A24661" s="148">
        <v>45734</v>
      </c>
    </row>
    <row r="24662" spans="1:1">
      <c r="A24662" s="148">
        <v>45734</v>
      </c>
    </row>
    <row r="24663" spans="1:1">
      <c r="A24663" s="74" t="s">
        <v>13079</v>
      </c>
    </row>
    <row r="24664" spans="1:1">
      <c r="A24664" s="74"/>
    </row>
    <row r="24665" spans="1:1">
      <c r="A24665" s="74" t="s">
        <v>2724</v>
      </c>
    </row>
    <row r="24666" spans="1:1">
      <c r="A24666" s="74" t="s">
        <v>13137</v>
      </c>
    </row>
    <row r="24667" spans="1:1">
      <c r="A24667" s="74" t="s">
        <v>13138</v>
      </c>
    </row>
    <row r="24668" spans="1:1">
      <c r="A24668" s="74" t="s">
        <v>13139</v>
      </c>
    </row>
    <row r="24669" spans="1:1">
      <c r="A24669" s="148">
        <v>45731</v>
      </c>
    </row>
    <row r="24670" spans="1:1">
      <c r="A24670" s="148">
        <v>45731</v>
      </c>
    </row>
    <row r="24671" spans="1:1">
      <c r="A24671" s="74" t="s">
        <v>13140</v>
      </c>
    </row>
    <row r="24672" spans="1:1">
      <c r="A24672" s="74"/>
    </row>
    <row r="24673" spans="1:1">
      <c r="A24673" s="74" t="s">
        <v>2724</v>
      </c>
    </row>
    <row r="24674" spans="1:1">
      <c r="A24674" s="74" t="s">
        <v>13141</v>
      </c>
    </row>
    <row r="24675" spans="1:1">
      <c r="A24675" s="74" t="s">
        <v>13142</v>
      </c>
    </row>
    <row r="24676" spans="1:1">
      <c r="A24676" s="74" t="s">
        <v>13143</v>
      </c>
    </row>
    <row r="24677" spans="1:1">
      <c r="A24677" s="148">
        <v>45730</v>
      </c>
    </row>
    <row r="24678" spans="1:1">
      <c r="A24678" s="148">
        <v>45730</v>
      </c>
    </row>
    <row r="24679" spans="1:1">
      <c r="A24679" s="74" t="s">
        <v>13144</v>
      </c>
    </row>
    <row r="24680" spans="1:1">
      <c r="A24680" s="74"/>
    </row>
    <row r="24681" spans="1:1">
      <c r="A24681" s="74" t="s">
        <v>2724</v>
      </c>
    </row>
    <row r="24682" spans="1:1">
      <c r="A24682" s="74" t="s">
        <v>13145</v>
      </c>
    </row>
    <row r="24683" spans="1:1">
      <c r="A24683" s="74" t="s">
        <v>13146</v>
      </c>
    </row>
    <row r="24684" spans="1:1">
      <c r="A24684" s="74" t="s">
        <v>13146</v>
      </c>
    </row>
    <row r="24685" spans="1:1">
      <c r="A24685" s="148">
        <v>45728</v>
      </c>
    </row>
    <row r="24686" spans="1:1">
      <c r="A24686" s="148">
        <v>45728</v>
      </c>
    </row>
    <row r="24687" spans="1:1">
      <c r="A24687" s="74" t="s">
        <v>13147</v>
      </c>
    </row>
    <row r="24688" spans="1:1">
      <c r="A24688" s="74"/>
    </row>
    <row r="24689" spans="1:1">
      <c r="A24689" s="74" t="s">
        <v>2724</v>
      </c>
    </row>
    <row r="24690" spans="1:1">
      <c r="A24690" s="74" t="s">
        <v>13148</v>
      </c>
    </row>
    <row r="24691" spans="1:1">
      <c r="A24691" s="74" t="s">
        <v>13149</v>
      </c>
    </row>
    <row r="24692" spans="1:1">
      <c r="A24692" s="74" t="s">
        <v>13150</v>
      </c>
    </row>
    <row r="24693" spans="1:1">
      <c r="A24693" s="148">
        <v>45728</v>
      </c>
    </row>
    <row r="24694" spans="1:1">
      <c r="A24694" s="148">
        <v>45728</v>
      </c>
    </row>
    <row r="24695" spans="1:1">
      <c r="A24695" s="74" t="s">
        <v>13151</v>
      </c>
    </row>
    <row r="24696" spans="1:1">
      <c r="A24696" s="74"/>
    </row>
    <row r="24697" spans="1:1">
      <c r="A24697" s="74" t="s">
        <v>2724</v>
      </c>
    </row>
    <row r="24698" spans="1:1">
      <c r="A24698" s="74" t="s">
        <v>13152</v>
      </c>
    </row>
    <row r="24699" spans="1:1">
      <c r="A24699" s="74" t="s">
        <v>13153</v>
      </c>
    </row>
    <row r="24700" spans="1:1">
      <c r="A24700" s="74" t="s">
        <v>13154</v>
      </c>
    </row>
    <row r="24701" spans="1:1">
      <c r="A24701" s="148">
        <v>45728</v>
      </c>
    </row>
    <row r="24702" spans="1:1">
      <c r="A24702" s="148">
        <v>45728</v>
      </c>
    </row>
    <row r="24703" spans="1:1">
      <c r="A24703" s="74" t="s">
        <v>13155</v>
      </c>
    </row>
    <row r="24704" spans="1:1">
      <c r="A24704" s="74"/>
    </row>
    <row r="24705" spans="1:1">
      <c r="A24705" s="74" t="s">
        <v>2724</v>
      </c>
    </row>
    <row r="24706" spans="1:1">
      <c r="A24706" s="74" t="s">
        <v>13156</v>
      </c>
    </row>
    <row r="24707" spans="1:1">
      <c r="A24707" s="74" t="s">
        <v>13157</v>
      </c>
    </row>
    <row r="24708" spans="1:1">
      <c r="A24708" s="74" t="s">
        <v>13158</v>
      </c>
    </row>
    <row r="24709" spans="1:1">
      <c r="A24709" s="148">
        <v>45727</v>
      </c>
    </row>
    <row r="24710" spans="1:1">
      <c r="A24710" s="148">
        <v>45727</v>
      </c>
    </row>
    <row r="24711" spans="1:1">
      <c r="A24711" s="74" t="s">
        <v>13159</v>
      </c>
    </row>
    <row r="24712" spans="1:1">
      <c r="A24712" s="74"/>
    </row>
    <row r="24713" spans="1:1">
      <c r="A24713" s="74" t="s">
        <v>2724</v>
      </c>
    </row>
    <row r="24714" spans="1:1">
      <c r="A24714" s="74" t="s">
        <v>13160</v>
      </c>
    </row>
    <row r="24715" spans="1:1">
      <c r="A24715" s="74" t="s">
        <v>13161</v>
      </c>
    </row>
    <row r="24716" spans="1:1">
      <c r="A24716" s="74" t="s">
        <v>13162</v>
      </c>
    </row>
    <row r="24717" spans="1:1">
      <c r="A24717" s="148">
        <v>45722</v>
      </c>
    </row>
    <row r="24718" spans="1:1">
      <c r="A24718" s="148">
        <v>45722</v>
      </c>
    </row>
    <row r="24719" spans="1:1">
      <c r="A24719" s="74" t="s">
        <v>13163</v>
      </c>
    </row>
    <row r="24720" spans="1:1">
      <c r="A24720" s="74"/>
    </row>
    <row r="24721" spans="1:1">
      <c r="A24721" s="74" t="s">
        <v>2724</v>
      </c>
    </row>
    <row r="24722" spans="1:1">
      <c r="A24722" s="74" t="s">
        <v>13164</v>
      </c>
    </row>
    <row r="24723" spans="1:1">
      <c r="A24723" s="74" t="s">
        <v>13165</v>
      </c>
    </row>
    <row r="24724" spans="1:1">
      <c r="A24724" s="74" t="s">
        <v>13166</v>
      </c>
    </row>
    <row r="24725" spans="1:1">
      <c r="A24725" s="148">
        <v>45722</v>
      </c>
    </row>
    <row r="24726" spans="1:1">
      <c r="A24726" s="148">
        <v>45722</v>
      </c>
    </row>
    <row r="24727" spans="1:1">
      <c r="A24727" s="74" t="s">
        <v>13167</v>
      </c>
    </row>
    <row r="24728" spans="1:1">
      <c r="A24728" s="74"/>
    </row>
    <row r="24729" spans="1:1">
      <c r="A24729" s="74" t="s">
        <v>2724</v>
      </c>
    </row>
    <row r="24730" spans="1:1">
      <c r="A24730" s="74" t="s">
        <v>13168</v>
      </c>
    </row>
    <row r="24731" spans="1:1">
      <c r="A24731" s="74" t="s">
        <v>13169</v>
      </c>
    </row>
    <row r="24732" spans="1:1">
      <c r="A24732" s="74" t="s">
        <v>13170</v>
      </c>
    </row>
    <row r="24733" spans="1:1">
      <c r="A24733" s="148">
        <v>45717</v>
      </c>
    </row>
    <row r="24734" spans="1:1">
      <c r="A24734" s="148">
        <v>45717</v>
      </c>
    </row>
    <row r="24735" spans="1:1">
      <c r="A24735" s="74" t="s">
        <v>13023</v>
      </c>
    </row>
    <row r="24736" spans="1:1">
      <c r="A24736" s="74"/>
    </row>
    <row r="24737" spans="1:1">
      <c r="A24737" s="74" t="s">
        <v>2724</v>
      </c>
    </row>
    <row r="24738" spans="1:1">
      <c r="A24738" s="74" t="s">
        <v>13171</v>
      </c>
    </row>
    <row r="24739" spans="1:1">
      <c r="A24739" s="74" t="s">
        <v>13172</v>
      </c>
    </row>
    <row r="24740" spans="1:1">
      <c r="A24740" s="74" t="s">
        <v>13173</v>
      </c>
    </row>
    <row r="24741" spans="1:1">
      <c r="A24741" s="148">
        <v>45716</v>
      </c>
    </row>
    <row r="24742" spans="1:1">
      <c r="A24742" s="148">
        <v>45716</v>
      </c>
    </row>
    <row r="24743" spans="1:1">
      <c r="A24743" s="74" t="s">
        <v>13174</v>
      </c>
    </row>
    <row r="24744" spans="1:1">
      <c r="A24744" s="74"/>
    </row>
    <row r="24745" spans="1:1">
      <c r="A24745" s="74" t="s">
        <v>2724</v>
      </c>
    </row>
    <row r="24746" spans="1:1">
      <c r="A24746" s="74" t="s">
        <v>13175</v>
      </c>
    </row>
    <row r="24747" spans="1:1">
      <c r="A24747" s="74" t="s">
        <v>13176</v>
      </c>
    </row>
    <row r="24748" spans="1:1">
      <c r="A24748" s="74" t="s">
        <v>2345</v>
      </c>
    </row>
    <row r="24749" spans="1:1">
      <c r="A24749" s="148">
        <v>45715</v>
      </c>
    </row>
    <row r="24750" spans="1:1">
      <c r="A24750" s="148">
        <v>45715</v>
      </c>
    </row>
    <row r="24751" spans="1:1">
      <c r="A24751" s="74" t="s">
        <v>13177</v>
      </c>
    </row>
    <row r="24752" spans="1:1">
      <c r="A24752" s="74"/>
    </row>
    <row r="24753" spans="1:1">
      <c r="A24753" s="74" t="s">
        <v>2724</v>
      </c>
    </row>
    <row r="24754" spans="1:1">
      <c r="A24754" s="74" t="s">
        <v>13178</v>
      </c>
    </row>
    <row r="24755" spans="1:1">
      <c r="A24755" s="74" t="s">
        <v>13179</v>
      </c>
    </row>
    <row r="24756" spans="1:1">
      <c r="A24756" s="74" t="s">
        <v>2376</v>
      </c>
    </row>
    <row r="24757" spans="1:1">
      <c r="A24757" s="148">
        <v>45714</v>
      </c>
    </row>
    <row r="24758" spans="1:1">
      <c r="A24758" s="148">
        <v>45714</v>
      </c>
    </row>
    <row r="24759" spans="1:1">
      <c r="A24759" s="74" t="s">
        <v>13180</v>
      </c>
    </row>
    <row r="24760" spans="1:1">
      <c r="A24760" s="74"/>
    </row>
    <row r="24761" spans="1:1">
      <c r="A24761" s="74" t="s">
        <v>2724</v>
      </c>
    </row>
    <row r="24762" spans="1:1">
      <c r="A24762" s="74" t="s">
        <v>13181</v>
      </c>
    </row>
    <row r="24763" spans="1:1">
      <c r="A24763" s="74" t="s">
        <v>13182</v>
      </c>
    </row>
    <row r="24764" spans="1:1">
      <c r="A24764" s="74" t="s">
        <v>2328</v>
      </c>
    </row>
    <row r="24765" spans="1:1">
      <c r="A24765" s="148">
        <v>45714</v>
      </c>
    </row>
    <row r="24766" spans="1:1">
      <c r="A24766" s="148">
        <v>45714</v>
      </c>
    </row>
    <row r="24767" spans="1:1">
      <c r="A24767" s="74" t="s">
        <v>13023</v>
      </c>
    </row>
    <row r="24768" spans="1:1">
      <c r="A24768" s="74"/>
    </row>
    <row r="24769" spans="1:1">
      <c r="A24769" s="74" t="s">
        <v>2724</v>
      </c>
    </row>
    <row r="24770" spans="1:1">
      <c r="A24770" s="74" t="s">
        <v>13183</v>
      </c>
    </row>
    <row r="24771" spans="1:1">
      <c r="A24771" s="74" t="s">
        <v>13184</v>
      </c>
    </row>
    <row r="24772" spans="1:1">
      <c r="A24772" s="74" t="s">
        <v>2319</v>
      </c>
    </row>
    <row r="24773" spans="1:1">
      <c r="A24773" s="148">
        <v>45703</v>
      </c>
    </row>
    <row r="24774" spans="1:1">
      <c r="A24774" s="148">
        <v>45703</v>
      </c>
    </row>
    <row r="24775" spans="1:1">
      <c r="A24775" s="74" t="s">
        <v>13185</v>
      </c>
    </row>
    <row r="24776" spans="1:1">
      <c r="A24776" s="74"/>
    </row>
    <row r="24777" spans="1:1">
      <c r="A24777" s="74" t="s">
        <v>2724</v>
      </c>
    </row>
    <row r="24778" spans="1:1">
      <c r="A24778" s="74" t="s">
        <v>13186</v>
      </c>
    </row>
    <row r="24779" spans="1:1">
      <c r="A24779" s="74" t="s">
        <v>13187</v>
      </c>
    </row>
    <row r="24780" spans="1:1">
      <c r="A24780" s="74" t="s">
        <v>13188</v>
      </c>
    </row>
    <row r="24781" spans="1:1">
      <c r="A24781" s="148">
        <v>45703</v>
      </c>
    </row>
    <row r="24782" spans="1:1">
      <c r="A24782" s="148">
        <v>45703</v>
      </c>
    </row>
    <row r="24783" spans="1:1">
      <c r="A24783" s="74" t="s">
        <v>13189</v>
      </c>
    </row>
    <row r="24784" spans="1:1">
      <c r="A24784" s="74"/>
    </row>
    <row r="24785" spans="1:1">
      <c r="A24785" s="74" t="s">
        <v>2724</v>
      </c>
    </row>
    <row r="24786" spans="1:1">
      <c r="A24786" s="74" t="s">
        <v>13190</v>
      </c>
    </row>
    <row r="24787" spans="1:1">
      <c r="A24787" s="74" t="s">
        <v>13191</v>
      </c>
    </row>
    <row r="24788" spans="1:1">
      <c r="A24788" s="74" t="s">
        <v>13192</v>
      </c>
    </row>
    <row r="24789" spans="1:1">
      <c r="A24789" s="148">
        <v>45702</v>
      </c>
    </row>
    <row r="24790" spans="1:1">
      <c r="A24790" s="148">
        <v>45702</v>
      </c>
    </row>
    <row r="24791" spans="1:1">
      <c r="A24791" s="74" t="s">
        <v>13193</v>
      </c>
    </row>
    <row r="24792" spans="1:1">
      <c r="A24792" s="74"/>
    </row>
    <row r="24793" spans="1:1">
      <c r="A24793" s="74" t="s">
        <v>2724</v>
      </c>
    </row>
    <row r="24794" spans="1:1">
      <c r="A24794" s="74" t="s">
        <v>13194</v>
      </c>
    </row>
    <row r="24795" spans="1:1">
      <c r="A24795" s="74" t="s">
        <v>2314</v>
      </c>
    </row>
    <row r="24796" spans="1:1">
      <c r="A24796" s="74" t="s">
        <v>2314</v>
      </c>
    </row>
    <row r="24797" spans="1:1">
      <c r="A24797" s="148">
        <v>45702</v>
      </c>
    </row>
    <row r="24798" spans="1:1">
      <c r="A24798" s="148">
        <v>45702</v>
      </c>
    </row>
    <row r="24799" spans="1:1">
      <c r="A24799" s="74" t="s">
        <v>13195</v>
      </c>
    </row>
    <row r="24800" spans="1:1">
      <c r="A24800" s="74"/>
    </row>
    <row r="24801" spans="1:1">
      <c r="A24801" s="74" t="s">
        <v>2724</v>
      </c>
    </row>
    <row r="24802" spans="1:1">
      <c r="A24802" s="74" t="s">
        <v>13196</v>
      </c>
    </row>
    <row r="24803" spans="1:1">
      <c r="A24803" s="74" t="s">
        <v>13197</v>
      </c>
    </row>
    <row r="24804" spans="1:1">
      <c r="A24804" s="74" t="s">
        <v>13197</v>
      </c>
    </row>
    <row r="24805" spans="1:1">
      <c r="A24805" s="148">
        <v>45702</v>
      </c>
    </row>
    <row r="24806" spans="1:1">
      <c r="A24806" s="148">
        <v>45702</v>
      </c>
    </row>
    <row r="24807" spans="1:1">
      <c r="A24807" s="74" t="s">
        <v>13198</v>
      </c>
    </row>
    <row r="24808" spans="1:1">
      <c r="A24808" s="74"/>
    </row>
    <row r="24809" spans="1:1">
      <c r="A24809" s="74" t="s">
        <v>2724</v>
      </c>
    </row>
    <row r="24810" spans="1:1">
      <c r="A24810" s="74" t="s">
        <v>13199</v>
      </c>
    </row>
    <row r="24811" spans="1:1">
      <c r="A24811" s="74" t="s">
        <v>13200</v>
      </c>
    </row>
    <row r="24812" spans="1:1">
      <c r="A24812" s="74" t="s">
        <v>13201</v>
      </c>
    </row>
    <row r="24813" spans="1:1">
      <c r="A24813" s="148">
        <v>45690</v>
      </c>
    </row>
    <row r="24814" spans="1:1">
      <c r="A24814" s="148">
        <v>45690</v>
      </c>
    </row>
    <row r="24815" spans="1:1">
      <c r="A24815" s="74" t="s">
        <v>13202</v>
      </c>
    </row>
    <row r="24816" spans="1:1">
      <c r="A24816" s="74"/>
    </row>
    <row r="24817" spans="1:1">
      <c r="A24817" s="74" t="s">
        <v>2724</v>
      </c>
    </row>
    <row r="24818" spans="1:1">
      <c r="A24818" s="74" t="s">
        <v>13203</v>
      </c>
    </row>
    <row r="24819" spans="1:1">
      <c r="A24819" s="74" t="s">
        <v>13204</v>
      </c>
    </row>
    <row r="24820" spans="1:1">
      <c r="A24820" s="74" t="s">
        <v>13205</v>
      </c>
    </row>
    <row r="24821" spans="1:1">
      <c r="A24821" s="148">
        <v>45686</v>
      </c>
    </row>
    <row r="24822" spans="1:1">
      <c r="A24822" s="148">
        <v>45686</v>
      </c>
    </row>
    <row r="24823" spans="1:1">
      <c r="A24823" s="74" t="s">
        <v>13206</v>
      </c>
    </row>
    <row r="24824" spans="1:1">
      <c r="A24824" s="74"/>
    </row>
    <row r="24825" spans="1:1">
      <c r="A24825" s="74" t="s">
        <v>2724</v>
      </c>
    </row>
    <row r="24826" spans="1:1">
      <c r="A24826" s="74" t="s">
        <v>13207</v>
      </c>
    </row>
    <row r="24827" spans="1:1">
      <c r="A24827" s="74" t="s">
        <v>13208</v>
      </c>
    </row>
    <row r="24828" spans="1:1">
      <c r="A24828" s="74" t="s">
        <v>13209</v>
      </c>
    </row>
    <row r="24829" spans="1:1">
      <c r="A24829" s="148">
        <v>45685</v>
      </c>
    </row>
    <row r="24830" spans="1:1">
      <c r="A24830" s="148">
        <v>45685</v>
      </c>
    </row>
    <row r="24831" spans="1:1">
      <c r="A24831" s="74" t="s">
        <v>13210</v>
      </c>
    </row>
    <row r="24832" spans="1:1">
      <c r="A24832" s="74"/>
    </row>
    <row r="24833" spans="1:1">
      <c r="A24833" s="74" t="s">
        <v>2724</v>
      </c>
    </row>
    <row r="24834" spans="1:1">
      <c r="A24834" s="74" t="s">
        <v>13211</v>
      </c>
    </row>
    <row r="24835" spans="1:1">
      <c r="A24835" s="74" t="s">
        <v>13212</v>
      </c>
    </row>
    <row r="24836" spans="1:1">
      <c r="A24836" s="74" t="s">
        <v>13213</v>
      </c>
    </row>
    <row r="24837" spans="1:1">
      <c r="A24837" s="148">
        <v>45685</v>
      </c>
    </row>
    <row r="24838" spans="1:1">
      <c r="A24838" s="148">
        <v>45685</v>
      </c>
    </row>
    <row r="24839" spans="1:1">
      <c r="A24839" s="74" t="s">
        <v>13214</v>
      </c>
    </row>
    <row r="24840" spans="1:1">
      <c r="A24840" s="74"/>
    </row>
    <row r="24841" spans="1:1">
      <c r="A24841" s="74" t="s">
        <v>2724</v>
      </c>
    </row>
    <row r="24842" spans="1:1">
      <c r="A24842" s="74" t="s">
        <v>13215</v>
      </c>
    </row>
    <row r="24843" spans="1:1">
      <c r="A24843" s="74" t="s">
        <v>13216</v>
      </c>
    </row>
    <row r="24844" spans="1:1">
      <c r="A24844" s="74" t="s">
        <v>13217</v>
      </c>
    </row>
    <row r="24845" spans="1:1">
      <c r="A24845" s="148">
        <v>45684</v>
      </c>
    </row>
    <row r="24846" spans="1:1">
      <c r="A24846" s="148">
        <v>45684</v>
      </c>
    </row>
    <row r="24847" spans="1:1">
      <c r="A24847" s="74" t="s">
        <v>13218</v>
      </c>
    </row>
    <row r="24848" spans="1:1">
      <c r="A24848" s="74"/>
    </row>
    <row r="24849" spans="1:1">
      <c r="A24849" s="74" t="s">
        <v>2724</v>
      </c>
    </row>
    <row r="24850" spans="1:1">
      <c r="A24850" s="74" t="s">
        <v>13219</v>
      </c>
    </row>
    <row r="24851" spans="1:1">
      <c r="A24851" s="74" t="s">
        <v>13220</v>
      </c>
    </row>
    <row r="24852" spans="1:1">
      <c r="A24852" s="74" t="s">
        <v>13221</v>
      </c>
    </row>
    <row r="24853" spans="1:1">
      <c r="A24853" s="149">
        <v>45645</v>
      </c>
    </row>
    <row r="24854" spans="1:1">
      <c r="A24854" s="149">
        <v>45645</v>
      </c>
    </row>
    <row r="24855" spans="1:1">
      <c r="A24855" s="74" t="s">
        <v>13222</v>
      </c>
    </row>
    <row r="24856" spans="1:1">
      <c r="A24856" s="74"/>
    </row>
    <row r="24857" spans="1:1">
      <c r="A24857" s="74" t="s">
        <v>2724</v>
      </c>
    </row>
    <row r="24858" spans="1:1">
      <c r="A24858" s="74" t="s">
        <v>13223</v>
      </c>
    </row>
    <row r="24859" spans="1:1">
      <c r="A24859" s="74" t="s">
        <v>13224</v>
      </c>
    </row>
    <row r="24860" spans="1:1">
      <c r="A24860" s="74" t="s">
        <v>13224</v>
      </c>
    </row>
    <row r="24861" spans="1:1">
      <c r="A24861" s="149">
        <v>45624</v>
      </c>
    </row>
    <row r="24862" spans="1:1">
      <c r="A24862" s="149">
        <v>45624</v>
      </c>
    </row>
    <row r="24863" spans="1:1">
      <c r="A24863" s="74" t="s">
        <v>13225</v>
      </c>
    </row>
    <row r="24864" spans="1:1">
      <c r="A24864" s="74"/>
    </row>
    <row r="24865" spans="1:1">
      <c r="A24865" s="74" t="s">
        <v>2724</v>
      </c>
    </row>
    <row r="24866" spans="1:1">
      <c r="A24866" s="74" t="s">
        <v>13226</v>
      </c>
    </row>
    <row r="24867" spans="1:1">
      <c r="A24867" s="74" t="s">
        <v>13227</v>
      </c>
    </row>
    <row r="24868" spans="1:1">
      <c r="A24868" s="74" t="s">
        <v>13228</v>
      </c>
    </row>
    <row r="24869" spans="1:1">
      <c r="A24869" s="149">
        <v>45623</v>
      </c>
    </row>
    <row r="24870" spans="1:1">
      <c r="A24870" s="149">
        <v>45623</v>
      </c>
    </row>
    <row r="24871" spans="1:1">
      <c r="A24871" s="74" t="s">
        <v>13229</v>
      </c>
    </row>
    <row r="24872" spans="1:1">
      <c r="A24872" s="74"/>
    </row>
    <row r="24873" spans="1:1">
      <c r="A24873" s="74" t="s">
        <v>2724</v>
      </c>
    </row>
    <row r="24874" spans="1:1">
      <c r="A24874" s="74" t="s">
        <v>13230</v>
      </c>
    </row>
    <row r="24875" spans="1:1">
      <c r="A24875" s="74" t="s">
        <v>13231</v>
      </c>
    </row>
    <row r="24876" spans="1:1">
      <c r="A24876" s="74" t="s">
        <v>13232</v>
      </c>
    </row>
    <row r="24877" spans="1:1">
      <c r="A24877" s="149">
        <v>45622</v>
      </c>
    </row>
    <row r="24878" spans="1:1">
      <c r="A24878" s="149">
        <v>45622</v>
      </c>
    </row>
    <row r="24879" spans="1:1">
      <c r="A24879" s="74" t="s">
        <v>13233</v>
      </c>
    </row>
    <row r="24880" spans="1:1">
      <c r="A24880" s="74"/>
    </row>
    <row r="24881" spans="1:1">
      <c r="A24881" s="74" t="s">
        <v>2724</v>
      </c>
    </row>
    <row r="24882" spans="1:1">
      <c r="A24882" s="74" t="s">
        <v>13234</v>
      </c>
    </row>
    <row r="24883" spans="1:1">
      <c r="A24883" s="74" t="s">
        <v>13235</v>
      </c>
    </row>
    <row r="24884" spans="1:1">
      <c r="A24884" s="74" t="s">
        <v>13236</v>
      </c>
    </row>
    <row r="24885" spans="1:1">
      <c r="A24885" s="149">
        <v>45622</v>
      </c>
    </row>
    <row r="24886" spans="1:1">
      <c r="A24886" s="149">
        <v>45622</v>
      </c>
    </row>
    <row r="24887" spans="1:1">
      <c r="A24887" s="74" t="s">
        <v>13237</v>
      </c>
    </row>
    <row r="24888" spans="1:1">
      <c r="A24888" s="74"/>
    </row>
    <row r="24889" spans="1:1">
      <c r="A24889" s="74" t="s">
        <v>2724</v>
      </c>
    </row>
    <row r="24890" spans="1:1">
      <c r="A24890" s="74" t="s">
        <v>13238</v>
      </c>
    </row>
    <row r="24891" spans="1:1">
      <c r="A24891" s="74" t="s">
        <v>13239</v>
      </c>
    </row>
    <row r="24892" spans="1:1">
      <c r="A24892" s="74" t="s">
        <v>13240</v>
      </c>
    </row>
    <row r="24893" spans="1:1">
      <c r="A24893" s="149">
        <v>45620</v>
      </c>
    </row>
    <row r="24894" spans="1:1">
      <c r="A24894" s="149">
        <v>45620</v>
      </c>
    </row>
    <row r="24895" spans="1:1">
      <c r="A24895" s="74" t="s">
        <v>6192</v>
      </c>
    </row>
    <row r="24896" spans="1:1">
      <c r="A24896" s="74"/>
    </row>
    <row r="24897" spans="1:1">
      <c r="A24897" s="74" t="s">
        <v>2724</v>
      </c>
    </row>
    <row r="24898" spans="1:1">
      <c r="A24898" s="74" t="s">
        <v>13241</v>
      </c>
    </row>
    <row r="24899" spans="1:1">
      <c r="A24899" s="74" t="s">
        <v>13242</v>
      </c>
    </row>
    <row r="24900" spans="1:1">
      <c r="A24900" s="74" t="s">
        <v>13242</v>
      </c>
    </row>
    <row r="24901" spans="1:1">
      <c r="A24901" s="149">
        <v>45620</v>
      </c>
    </row>
    <row r="24902" spans="1:1">
      <c r="A24902" s="149">
        <v>45620</v>
      </c>
    </row>
    <row r="24903" spans="1:1">
      <c r="A24903" s="74" t="s">
        <v>13243</v>
      </c>
    </row>
    <row r="24904" spans="1:1">
      <c r="A24904" s="74"/>
    </row>
    <row r="24905" spans="1:1">
      <c r="A24905" s="74" t="s">
        <v>2724</v>
      </c>
    </row>
    <row r="24906" spans="1:1">
      <c r="A24906" s="74" t="s">
        <v>13244</v>
      </c>
    </row>
    <row r="24907" spans="1:1">
      <c r="A24907" s="74" t="s">
        <v>13245</v>
      </c>
    </row>
    <row r="24908" spans="1:1">
      <c r="A24908" s="74" t="s">
        <v>13245</v>
      </c>
    </row>
    <row r="24909" spans="1:1">
      <c r="A24909" s="149">
        <v>45620</v>
      </c>
    </row>
    <row r="24910" spans="1:1">
      <c r="A24910" s="149">
        <v>45620</v>
      </c>
    </row>
    <row r="24911" spans="1:1">
      <c r="A24911" s="74" t="s">
        <v>13246</v>
      </c>
    </row>
    <row r="24912" spans="1:1">
      <c r="A24912" s="74"/>
    </row>
    <row r="24913" spans="1:1">
      <c r="A24913" s="74" t="s">
        <v>2724</v>
      </c>
    </row>
    <row r="24914" spans="1:1">
      <c r="A24914" s="74" t="s">
        <v>13247</v>
      </c>
    </row>
    <row r="24915" spans="1:1">
      <c r="A24915" s="74" t="s">
        <v>13248</v>
      </c>
    </row>
    <row r="24916" spans="1:1">
      <c r="A24916" s="74" t="s">
        <v>13249</v>
      </c>
    </row>
    <row r="24917" spans="1:1">
      <c r="A24917" s="149">
        <v>45620</v>
      </c>
    </row>
    <row r="24918" spans="1:1">
      <c r="A24918" s="149">
        <v>45620</v>
      </c>
    </row>
    <row r="24919" spans="1:1">
      <c r="A24919" s="74" t="s">
        <v>13246</v>
      </c>
    </row>
    <row r="24920" spans="1:1">
      <c r="A24920" s="74"/>
    </row>
    <row r="24921" spans="1:1">
      <c r="A24921" s="74" t="s">
        <v>2724</v>
      </c>
    </row>
    <row r="24922" spans="1:1">
      <c r="A24922" s="74" t="s">
        <v>13250</v>
      </c>
    </row>
    <row r="24923" spans="1:1">
      <c r="A24923" s="74" t="s">
        <v>13251</v>
      </c>
    </row>
    <row r="24924" spans="1:1">
      <c r="A24924" s="74" t="s">
        <v>13251</v>
      </c>
    </row>
    <row r="24925" spans="1:1">
      <c r="A24925" s="149">
        <v>45617</v>
      </c>
    </row>
    <row r="24926" spans="1:1">
      <c r="A24926" s="149">
        <v>45617</v>
      </c>
    </row>
    <row r="24927" spans="1:1">
      <c r="A24927" s="74" t="s">
        <v>13252</v>
      </c>
    </row>
    <row r="24928" spans="1:1">
      <c r="A24928" s="74"/>
    </row>
    <row r="24929" spans="1:1">
      <c r="A24929" s="74" t="s">
        <v>2724</v>
      </c>
    </row>
    <row r="24930" spans="1:1">
      <c r="A24930" s="74" t="s">
        <v>13253</v>
      </c>
    </row>
    <row r="24931" spans="1:1">
      <c r="A24931" s="74" t="s">
        <v>13254</v>
      </c>
    </row>
    <row r="24932" spans="1:1">
      <c r="A24932" s="74" t="s">
        <v>13255</v>
      </c>
    </row>
    <row r="24933" spans="1:1">
      <c r="A24933" s="149">
        <v>45615</v>
      </c>
    </row>
    <row r="24934" spans="1:1">
      <c r="A24934" s="149">
        <v>45615</v>
      </c>
    </row>
    <row r="24935" spans="1:1">
      <c r="A24935" s="74" t="s">
        <v>13256</v>
      </c>
    </row>
    <row r="24936" spans="1:1">
      <c r="A24936" s="74"/>
    </row>
    <row r="24937" spans="1:1">
      <c r="A24937" s="74" t="s">
        <v>2724</v>
      </c>
    </row>
    <row r="24938" spans="1:1">
      <c r="A24938" s="74" t="s">
        <v>13257</v>
      </c>
    </row>
    <row r="24939" spans="1:1">
      <c r="A24939" s="74" t="s">
        <v>13258</v>
      </c>
    </row>
    <row r="24940" spans="1:1">
      <c r="A24940" s="74" t="s">
        <v>13259</v>
      </c>
    </row>
    <row r="24941" spans="1:1">
      <c r="A24941" s="149">
        <v>45615</v>
      </c>
    </row>
    <row r="24942" spans="1:1">
      <c r="A24942" s="149">
        <v>45615</v>
      </c>
    </row>
    <row r="24943" spans="1:1">
      <c r="A24943" s="74" t="s">
        <v>13260</v>
      </c>
    </row>
    <row r="24944" spans="1:1">
      <c r="A24944" s="74"/>
    </row>
    <row r="24945" spans="1:1">
      <c r="A24945" s="74" t="s">
        <v>2724</v>
      </c>
    </row>
    <row r="24946" spans="1:1">
      <c r="A24946" s="74" t="s">
        <v>13261</v>
      </c>
    </row>
    <row r="24947" spans="1:1">
      <c r="A24947" s="74" t="s">
        <v>13262</v>
      </c>
    </row>
    <row r="24948" spans="1:1">
      <c r="A24948" s="74" t="s">
        <v>13263</v>
      </c>
    </row>
    <row r="24949" spans="1:1">
      <c r="A24949" s="149">
        <v>45615</v>
      </c>
    </row>
    <row r="24950" spans="1:1">
      <c r="A24950" s="149">
        <v>45615</v>
      </c>
    </row>
    <row r="24951" spans="1:1">
      <c r="A24951" s="74" t="s">
        <v>13264</v>
      </c>
    </row>
    <row r="24952" spans="1:1">
      <c r="A24952" s="74"/>
    </row>
    <row r="24953" spans="1:1">
      <c r="A24953" s="74" t="s">
        <v>2724</v>
      </c>
    </row>
    <row r="24954" spans="1:1">
      <c r="A24954" s="74" t="s">
        <v>13265</v>
      </c>
    </row>
    <row r="24955" spans="1:1">
      <c r="A24955" s="74" t="s">
        <v>13266</v>
      </c>
    </row>
    <row r="24956" spans="1:1">
      <c r="A24956" s="74" t="s">
        <v>13267</v>
      </c>
    </row>
    <row r="24957" spans="1:1">
      <c r="A24957" s="149">
        <v>45609</v>
      </c>
    </row>
    <row r="24958" spans="1:1">
      <c r="A24958" s="149">
        <v>45609</v>
      </c>
    </row>
    <row r="24959" spans="1:1">
      <c r="A24959" s="74" t="s">
        <v>13268</v>
      </c>
    </row>
    <row r="24960" spans="1:1">
      <c r="A24960" s="74"/>
    </row>
    <row r="24961" spans="1:1">
      <c r="A24961" s="74" t="s">
        <v>2724</v>
      </c>
    </row>
    <row r="24962" spans="1:1">
      <c r="A24962" s="74" t="s">
        <v>13269</v>
      </c>
    </row>
    <row r="24963" spans="1:1">
      <c r="A24963" s="74" t="s">
        <v>8167</v>
      </c>
    </row>
    <row r="24964" spans="1:1">
      <c r="A24964" s="74" t="s">
        <v>8167</v>
      </c>
    </row>
    <row r="24965" spans="1:1">
      <c r="A24965" s="149">
        <v>45602</v>
      </c>
    </row>
    <row r="24966" spans="1:1">
      <c r="A24966" s="149">
        <v>45602</v>
      </c>
    </row>
    <row r="24967" spans="1:1">
      <c r="A24967" s="74" t="s">
        <v>13270</v>
      </c>
    </row>
    <row r="24968" spans="1:1">
      <c r="A24968" s="74"/>
    </row>
    <row r="24969" spans="1:1">
      <c r="A24969" s="74" t="s">
        <v>2724</v>
      </c>
    </row>
    <row r="24970" spans="1:1">
      <c r="A24970" s="74" t="s">
        <v>8169</v>
      </c>
    </row>
    <row r="24971" spans="1:1">
      <c r="A24971" s="74" t="s">
        <v>13271</v>
      </c>
    </row>
    <row r="24972" spans="1:1">
      <c r="A24972" s="74" t="s">
        <v>13272</v>
      </c>
    </row>
    <row r="24973" spans="1:1">
      <c r="A24973" s="149">
        <v>45602</v>
      </c>
    </row>
    <row r="24974" spans="1:1">
      <c r="A24974" s="149">
        <v>45602</v>
      </c>
    </row>
    <row r="24975" spans="1:1">
      <c r="A24975" s="74" t="s">
        <v>13273</v>
      </c>
    </row>
    <row r="24976" spans="1:1">
      <c r="A24976" s="74"/>
    </row>
    <row r="24977" spans="1:1">
      <c r="A24977" s="74" t="s">
        <v>2724</v>
      </c>
    </row>
    <row r="24978" spans="1:1">
      <c r="A24978" s="74" t="s">
        <v>13274</v>
      </c>
    </row>
    <row r="24979" spans="1:1">
      <c r="A24979" s="74" t="s">
        <v>13275</v>
      </c>
    </row>
    <row r="24980" spans="1:1">
      <c r="A24980" s="74" t="s">
        <v>13276</v>
      </c>
    </row>
    <row r="24981" spans="1:1">
      <c r="A24981" s="149">
        <v>45598</v>
      </c>
    </row>
    <row r="24982" spans="1:1">
      <c r="A24982" s="149">
        <v>45598</v>
      </c>
    </row>
    <row r="24983" spans="1:1">
      <c r="A24983" s="74" t="s">
        <v>13277</v>
      </c>
    </row>
    <row r="24984" spans="1:1">
      <c r="A24984" s="74"/>
    </row>
    <row r="24985" spans="1:1">
      <c r="A24985" s="74" t="s">
        <v>2724</v>
      </c>
    </row>
    <row r="24986" spans="1:1">
      <c r="A24986" s="74" t="s">
        <v>13278</v>
      </c>
    </row>
    <row r="24987" spans="1:1">
      <c r="A24987" s="74" t="s">
        <v>13279</v>
      </c>
    </row>
    <row r="24988" spans="1:1">
      <c r="A24988" s="74" t="s">
        <v>13280</v>
      </c>
    </row>
    <row r="24989" spans="1:1">
      <c r="A24989" s="149">
        <v>45595</v>
      </c>
    </row>
    <row r="24990" spans="1:1">
      <c r="A24990" s="149">
        <v>45595</v>
      </c>
    </row>
    <row r="24991" spans="1:1">
      <c r="A24991" s="74" t="s">
        <v>13281</v>
      </c>
    </row>
    <row r="24992" spans="1:1">
      <c r="A24992" s="74"/>
    </row>
    <row r="24993" spans="1:1">
      <c r="A24993" s="74" t="s">
        <v>2724</v>
      </c>
    </row>
    <row r="24994" spans="1:1">
      <c r="A24994" s="74" t="s">
        <v>13282</v>
      </c>
    </row>
    <row r="24995" spans="1:1">
      <c r="A24995" s="74" t="s">
        <v>13283</v>
      </c>
    </row>
    <row r="24996" spans="1:1">
      <c r="A24996" s="74" t="s">
        <v>13284</v>
      </c>
    </row>
    <row r="24997" spans="1:1">
      <c r="A24997" s="149">
        <v>45594</v>
      </c>
    </row>
    <row r="24998" spans="1:1">
      <c r="A24998" s="149">
        <v>45594</v>
      </c>
    </row>
    <row r="24999" spans="1:1">
      <c r="A24999" s="74" t="s">
        <v>13285</v>
      </c>
    </row>
    <row r="25000" spans="1:1">
      <c r="A25000" s="74"/>
    </row>
    <row r="25001" spans="1:1">
      <c r="A25001" s="74" t="s">
        <v>2724</v>
      </c>
    </row>
    <row r="25002" spans="1:1">
      <c r="A25002" s="74" t="s">
        <v>13286</v>
      </c>
    </row>
    <row r="25003" spans="1:1">
      <c r="A25003" s="74" t="s">
        <v>13287</v>
      </c>
    </row>
    <row r="25004" spans="1:1">
      <c r="A25004" s="74" t="s">
        <v>13288</v>
      </c>
    </row>
    <row r="25005" spans="1:1">
      <c r="A25005" s="149">
        <v>45593</v>
      </c>
    </row>
    <row r="25006" spans="1:1">
      <c r="A25006" s="149">
        <v>45593</v>
      </c>
    </row>
    <row r="25007" spans="1:1">
      <c r="A25007" s="74" t="s">
        <v>13289</v>
      </c>
    </row>
    <row r="25008" spans="1:1">
      <c r="A25008" s="74"/>
    </row>
    <row r="25009" spans="1:1">
      <c r="A25009" s="74" t="s">
        <v>2724</v>
      </c>
    </row>
    <row r="25010" spans="1:1">
      <c r="A25010" s="74" t="s">
        <v>13290</v>
      </c>
    </row>
    <row r="25011" spans="1:1">
      <c r="A25011" s="74" t="s">
        <v>13291</v>
      </c>
    </row>
    <row r="25012" spans="1:1">
      <c r="A25012" s="74" t="s">
        <v>2611</v>
      </c>
    </row>
    <row r="25013" spans="1:1">
      <c r="A25013" s="149">
        <v>45590</v>
      </c>
    </row>
    <row r="25014" spans="1:1">
      <c r="A25014" s="149">
        <v>45590</v>
      </c>
    </row>
    <row r="25015" spans="1:1">
      <c r="A25015" s="74" t="s">
        <v>13023</v>
      </c>
    </row>
    <row r="25016" spans="1:1">
      <c r="A25016" s="74"/>
    </row>
    <row r="25017" spans="1:1">
      <c r="A25017" s="74" t="s">
        <v>2724</v>
      </c>
    </row>
    <row r="25018" spans="1:1">
      <c r="A25018" s="74" t="s">
        <v>13292</v>
      </c>
    </row>
    <row r="25019" spans="1:1">
      <c r="A25019" s="74" t="s">
        <v>13293</v>
      </c>
    </row>
    <row r="25020" spans="1:1">
      <c r="A25020" s="74" t="s">
        <v>13294</v>
      </c>
    </row>
    <row r="25021" spans="1:1">
      <c r="A25021" s="149">
        <v>45589</v>
      </c>
    </row>
    <row r="25022" spans="1:1">
      <c r="A25022" s="149">
        <v>45589</v>
      </c>
    </row>
    <row r="25023" spans="1:1">
      <c r="A25023" s="74" t="s">
        <v>13295</v>
      </c>
    </row>
    <row r="25024" spans="1:1">
      <c r="A25024" s="74"/>
    </row>
    <row r="25025" spans="1:1">
      <c r="A25025" s="74" t="s">
        <v>2724</v>
      </c>
    </row>
    <row r="25026" spans="1:1">
      <c r="A25026" s="74" t="s">
        <v>13296</v>
      </c>
    </row>
    <row r="25027" spans="1:1">
      <c r="A25027" s="74" t="s">
        <v>13297</v>
      </c>
    </row>
    <row r="25028" spans="1:1">
      <c r="A25028" s="74" t="s">
        <v>13298</v>
      </c>
    </row>
    <row r="25029" spans="1:1">
      <c r="A25029" s="149">
        <v>45589</v>
      </c>
    </row>
    <row r="25030" spans="1:1">
      <c r="A25030" s="149">
        <v>45589</v>
      </c>
    </row>
    <row r="25031" spans="1:1">
      <c r="A25031" s="74" t="s">
        <v>13299</v>
      </c>
    </row>
    <row r="25032" spans="1:1">
      <c r="A25032" s="74"/>
    </row>
    <row r="25033" spans="1:1">
      <c r="A25033" s="74" t="s">
        <v>2724</v>
      </c>
    </row>
    <row r="25034" spans="1:1">
      <c r="A25034" s="74" t="s">
        <v>13300</v>
      </c>
    </row>
    <row r="25035" spans="1:1">
      <c r="A25035" s="74" t="s">
        <v>13301</v>
      </c>
    </row>
    <row r="25036" spans="1:1">
      <c r="A25036" s="74" t="s">
        <v>13302</v>
      </c>
    </row>
    <row r="25037" spans="1:1">
      <c r="A25037" s="149">
        <v>45588</v>
      </c>
    </row>
    <row r="25038" spans="1:1">
      <c r="A25038" s="149">
        <v>45588</v>
      </c>
    </row>
    <row r="25039" spans="1:1">
      <c r="A25039" s="74" t="s">
        <v>13303</v>
      </c>
    </row>
    <row r="25040" spans="1:1">
      <c r="A25040" s="74"/>
    </row>
    <row r="25041" spans="1:1">
      <c r="A25041" s="74" t="s">
        <v>2724</v>
      </c>
    </row>
    <row r="25042" spans="1:1">
      <c r="A25042" s="74" t="s">
        <v>13304</v>
      </c>
    </row>
    <row r="25043" spans="1:1">
      <c r="A25043" s="74" t="s">
        <v>13305</v>
      </c>
    </row>
    <row r="25044" spans="1:1">
      <c r="A25044" s="74" t="s">
        <v>13306</v>
      </c>
    </row>
    <row r="25045" spans="1:1">
      <c r="A25045" s="149">
        <v>45588</v>
      </c>
    </row>
    <row r="25046" spans="1:1">
      <c r="A25046" s="149">
        <v>45588</v>
      </c>
    </row>
    <row r="25047" spans="1:1">
      <c r="A25047" s="74" t="s">
        <v>13307</v>
      </c>
    </row>
    <row r="25048" spans="1:1">
      <c r="A25048" s="74"/>
    </row>
    <row r="25049" spans="1:1">
      <c r="A25049" s="74" t="s">
        <v>2724</v>
      </c>
    </row>
    <row r="25050" spans="1:1">
      <c r="A25050" s="74" t="s">
        <v>13308</v>
      </c>
    </row>
    <row r="25051" spans="1:1">
      <c r="A25051" s="74" t="s">
        <v>13309</v>
      </c>
    </row>
    <row r="25052" spans="1:1">
      <c r="A25052" s="74" t="s">
        <v>13309</v>
      </c>
    </row>
    <row r="25053" spans="1:1">
      <c r="A25053" s="149">
        <v>45588</v>
      </c>
    </row>
    <row r="25054" spans="1:1">
      <c r="A25054" s="149">
        <v>45588</v>
      </c>
    </row>
    <row r="25055" spans="1:1">
      <c r="A25055" s="74" t="s">
        <v>13310</v>
      </c>
    </row>
    <row r="25056" spans="1:1">
      <c r="A25056" s="74"/>
    </row>
    <row r="25057" spans="1:1">
      <c r="A25057" s="74" t="s">
        <v>2724</v>
      </c>
    </row>
    <row r="25058" spans="1:1">
      <c r="A25058" s="74" t="s">
        <v>13311</v>
      </c>
    </row>
    <row r="25059" spans="1:1">
      <c r="A25059" s="74" t="s">
        <v>13312</v>
      </c>
    </row>
    <row r="25060" spans="1:1">
      <c r="A25060" s="74" t="s">
        <v>13312</v>
      </c>
    </row>
    <row r="25061" spans="1:1">
      <c r="A25061" s="149">
        <v>45588</v>
      </c>
    </row>
    <row r="25062" spans="1:1">
      <c r="A25062" s="149">
        <v>45588</v>
      </c>
    </row>
    <row r="25063" spans="1:1">
      <c r="A25063" s="74" t="s">
        <v>13313</v>
      </c>
    </row>
    <row r="25064" spans="1:1">
      <c r="A25064" s="74"/>
    </row>
    <row r="25065" spans="1:1">
      <c r="A25065" s="74" t="s">
        <v>2724</v>
      </c>
    </row>
    <row r="25066" spans="1:1">
      <c r="A25066" s="74" t="s">
        <v>13314</v>
      </c>
    </row>
    <row r="25067" spans="1:1">
      <c r="A25067" s="74" t="s">
        <v>13315</v>
      </c>
    </row>
    <row r="25068" spans="1:1">
      <c r="A25068" s="74" t="s">
        <v>13316</v>
      </c>
    </row>
    <row r="25069" spans="1:1">
      <c r="A25069" s="149">
        <v>45587</v>
      </c>
    </row>
    <row r="25070" spans="1:1">
      <c r="A25070" s="149">
        <v>45587</v>
      </c>
    </row>
    <row r="25071" spans="1:1">
      <c r="A25071" s="74" t="s">
        <v>13317</v>
      </c>
    </row>
    <row r="25072" spans="1:1">
      <c r="A25072" s="74"/>
    </row>
    <row r="25073" spans="1:1">
      <c r="A25073" s="74" t="s">
        <v>2724</v>
      </c>
    </row>
    <row r="25074" spans="1:1">
      <c r="A25074" s="74" t="s">
        <v>13318</v>
      </c>
    </row>
    <row r="25075" spans="1:1">
      <c r="A25075" s="74" t="s">
        <v>13319</v>
      </c>
    </row>
    <row r="25076" spans="1:1">
      <c r="A25076" s="74" t="s">
        <v>13319</v>
      </c>
    </row>
    <row r="25077" spans="1:1">
      <c r="A25077" s="149">
        <v>45584</v>
      </c>
    </row>
    <row r="25078" spans="1:1">
      <c r="A25078" s="149">
        <v>45584</v>
      </c>
    </row>
    <row r="25079" spans="1:1">
      <c r="A25079" s="74" t="s">
        <v>13320</v>
      </c>
    </row>
    <row r="25080" spans="1:1">
      <c r="A25080" s="74"/>
    </row>
    <row r="25081" spans="1:1">
      <c r="A25081" s="74" t="s">
        <v>2724</v>
      </c>
    </row>
    <row r="25082" spans="1:1">
      <c r="A25082" s="74" t="s">
        <v>13321</v>
      </c>
    </row>
    <row r="25083" spans="1:1">
      <c r="A25083" s="74" t="s">
        <v>13322</v>
      </c>
    </row>
    <row r="25084" spans="1:1">
      <c r="A25084" s="74" t="s">
        <v>0</v>
      </c>
    </row>
    <row r="25085" spans="1:1">
      <c r="A25085" s="149">
        <v>45581</v>
      </c>
    </row>
    <row r="25086" spans="1:1">
      <c r="A25086" s="149">
        <v>45581</v>
      </c>
    </row>
    <row r="25087" spans="1:1">
      <c r="A25087" s="74" t="s">
        <v>13323</v>
      </c>
    </row>
    <row r="25088" spans="1:1">
      <c r="A25088" s="74"/>
    </row>
    <row r="25089" spans="1:1">
      <c r="A25089" s="74" t="s">
        <v>2724</v>
      </c>
    </row>
    <row r="25090" spans="1:1">
      <c r="A25090" s="74" t="s">
        <v>13324</v>
      </c>
    </row>
    <row r="25091" spans="1:1">
      <c r="A25091" s="74" t="s">
        <v>13325</v>
      </c>
    </row>
    <row r="25092" spans="1:1">
      <c r="A25092" s="74" t="s">
        <v>13325</v>
      </c>
    </row>
    <row r="25093" spans="1:1">
      <c r="A25093" s="149">
        <v>45578</v>
      </c>
    </row>
    <row r="25094" spans="1:1">
      <c r="A25094" s="149">
        <v>45578</v>
      </c>
    </row>
    <row r="25095" spans="1:1">
      <c r="A25095" s="74" t="s">
        <v>13326</v>
      </c>
    </row>
    <row r="25096" spans="1:1">
      <c r="A25096" s="74"/>
    </row>
    <row r="25097" spans="1:1">
      <c r="A25097" s="74" t="s">
        <v>2724</v>
      </c>
    </row>
    <row r="25098" spans="1:1">
      <c r="A25098" s="74" t="s">
        <v>13327</v>
      </c>
    </row>
    <row r="25099" spans="1:1">
      <c r="A25099" s="74" t="s">
        <v>13328</v>
      </c>
    </row>
    <row r="25100" spans="1:1">
      <c r="A25100" s="74" t="s">
        <v>13328</v>
      </c>
    </row>
    <row r="25101" spans="1:1">
      <c r="A25101" s="149">
        <v>45574</v>
      </c>
    </row>
    <row r="25102" spans="1:1">
      <c r="A25102" s="149">
        <v>45574</v>
      </c>
    </row>
    <row r="25103" spans="1:1">
      <c r="A25103" s="74" t="s">
        <v>13329</v>
      </c>
    </row>
    <row r="25104" spans="1:1">
      <c r="A25104" s="74"/>
    </row>
    <row r="25105" spans="1:1">
      <c r="A25105" s="74" t="s">
        <v>2724</v>
      </c>
    </row>
    <row r="25106" spans="1:1">
      <c r="A25106" s="74" t="s">
        <v>13330</v>
      </c>
    </row>
    <row r="25107" spans="1:1">
      <c r="A25107" s="74" t="s">
        <v>13331</v>
      </c>
    </row>
    <row r="25108" spans="1:1">
      <c r="A25108" s="74" t="s">
        <v>13331</v>
      </c>
    </row>
    <row r="25109" spans="1:1">
      <c r="A25109" s="149">
        <v>45574</v>
      </c>
    </row>
    <row r="25110" spans="1:1">
      <c r="A25110" s="149">
        <v>45574</v>
      </c>
    </row>
    <row r="25111" spans="1:1">
      <c r="A25111" s="74" t="s">
        <v>6192</v>
      </c>
    </row>
    <row r="25112" spans="1:1">
      <c r="A25112" s="74"/>
    </row>
    <row r="25113" spans="1:1">
      <c r="A25113" s="74" t="s">
        <v>2724</v>
      </c>
    </row>
    <row r="25114" spans="1:1">
      <c r="A25114" s="74" t="s">
        <v>13332</v>
      </c>
    </row>
    <row r="25115" spans="1:1">
      <c r="A25115" s="74" t="s">
        <v>13333</v>
      </c>
    </row>
    <row r="25116" spans="1:1">
      <c r="A25116" s="74" t="s">
        <v>13334</v>
      </c>
    </row>
    <row r="25117" spans="1:1">
      <c r="A25117" s="149">
        <v>45574</v>
      </c>
    </row>
    <row r="25118" spans="1:1">
      <c r="A25118" s="149">
        <v>45574</v>
      </c>
    </row>
    <row r="25119" spans="1:1">
      <c r="A25119" s="74" t="s">
        <v>13335</v>
      </c>
    </row>
    <row r="25120" spans="1:1">
      <c r="A25120" s="74"/>
    </row>
    <row r="25121" spans="1:1">
      <c r="A25121" s="74" t="s">
        <v>2724</v>
      </c>
    </row>
    <row r="25122" spans="1:1">
      <c r="A25122" s="74" t="s">
        <v>13336</v>
      </c>
    </row>
    <row r="25123" spans="1:1">
      <c r="A25123" s="74"/>
    </row>
    <row r="25124" spans="1:1">
      <c r="A25124" s="74" t="s">
        <v>3514</v>
      </c>
    </row>
    <row r="25125" spans="1:1">
      <c r="A25125" s="149">
        <v>45574</v>
      </c>
    </row>
    <row r="25126" spans="1:1">
      <c r="A25126" s="149">
        <v>45574</v>
      </c>
    </row>
    <row r="25127" spans="1:1">
      <c r="A25127" s="74" t="s">
        <v>13337</v>
      </c>
    </row>
    <row r="25128" spans="1:1">
      <c r="A25128" s="74"/>
    </row>
    <row r="25129" spans="1:1">
      <c r="A25129" s="74" t="s">
        <v>2724</v>
      </c>
    </row>
    <row r="25130" spans="1:1">
      <c r="A25130" s="74" t="s">
        <v>3516</v>
      </c>
    </row>
    <row r="25131" spans="1:1">
      <c r="A25131" s="74" t="s">
        <v>13338</v>
      </c>
    </row>
    <row r="25132" spans="1:1">
      <c r="A25132" s="74" t="s">
        <v>13338</v>
      </c>
    </row>
    <row r="25133" spans="1:1">
      <c r="A25133" s="149">
        <v>45574</v>
      </c>
    </row>
    <row r="25134" spans="1:1">
      <c r="A25134" s="149">
        <v>45574</v>
      </c>
    </row>
    <row r="25135" spans="1:1">
      <c r="A25135" s="74" t="s">
        <v>13339</v>
      </c>
    </row>
    <row r="25136" spans="1:1">
      <c r="A25136" s="74"/>
    </row>
    <row r="25137" spans="1:1">
      <c r="A25137" s="74" t="s">
        <v>2724</v>
      </c>
    </row>
    <row r="25138" spans="1:1">
      <c r="A25138" s="74" t="s">
        <v>13340</v>
      </c>
    </row>
    <row r="25139" spans="1:1">
      <c r="A25139" s="74" t="s">
        <v>13341</v>
      </c>
    </row>
    <row r="25140" spans="1:1">
      <c r="A25140" s="74" t="s">
        <v>13342</v>
      </c>
    </row>
    <row r="25141" spans="1:1">
      <c r="A25141" s="149">
        <v>45567</v>
      </c>
    </row>
    <row r="25142" spans="1:1">
      <c r="A25142" s="149">
        <v>45567</v>
      </c>
    </row>
    <row r="25143" spans="1:1">
      <c r="A25143" s="74" t="s">
        <v>13343</v>
      </c>
    </row>
    <row r="25144" spans="1:1">
      <c r="A25144" s="74"/>
    </row>
    <row r="25145" spans="1:1">
      <c r="A25145" s="74" t="s">
        <v>2724</v>
      </c>
    </row>
    <row r="25146" spans="1:1">
      <c r="A25146" s="74" t="s">
        <v>13344</v>
      </c>
    </row>
    <row r="25147" spans="1:1">
      <c r="A25147" s="74" t="s">
        <v>13345</v>
      </c>
    </row>
    <row r="25148" spans="1:1">
      <c r="A25148" s="74" t="s">
        <v>13346</v>
      </c>
    </row>
    <row r="25149" spans="1:1">
      <c r="A25149" s="149">
        <v>45565</v>
      </c>
    </row>
    <row r="25150" spans="1:1">
      <c r="A25150" s="149">
        <v>45565</v>
      </c>
    </row>
    <row r="25151" spans="1:1">
      <c r="A25151" s="74" t="s">
        <v>13347</v>
      </c>
    </row>
    <row r="25152" spans="1:1">
      <c r="A25152" s="74"/>
    </row>
    <row r="25153" spans="1:1">
      <c r="A25153" s="74" t="s">
        <v>2724</v>
      </c>
    </row>
    <row r="25154" spans="1:1">
      <c r="A25154" s="74" t="s">
        <v>13348</v>
      </c>
    </row>
    <row r="25155" spans="1:1">
      <c r="A25155" s="74" t="s">
        <v>13349</v>
      </c>
    </row>
    <row r="25156" spans="1:1">
      <c r="A25156" s="74" t="s">
        <v>13350</v>
      </c>
    </row>
    <row r="25157" spans="1:1">
      <c r="A25157" s="149">
        <v>45565</v>
      </c>
    </row>
    <row r="25158" spans="1:1">
      <c r="A25158" s="149">
        <v>45565</v>
      </c>
    </row>
    <row r="25159" spans="1:1">
      <c r="A25159" s="74" t="s">
        <v>13351</v>
      </c>
    </row>
    <row r="25160" spans="1:1">
      <c r="A25160" s="74"/>
    </row>
    <row r="25161" spans="1:1">
      <c r="A25161" s="74" t="s">
        <v>2724</v>
      </c>
    </row>
    <row r="25162" spans="1:1">
      <c r="A25162" s="74" t="s">
        <v>13352</v>
      </c>
    </row>
    <row r="25163" spans="1:1">
      <c r="A25163" s="74" t="s">
        <v>13353</v>
      </c>
    </row>
    <row r="25164" spans="1:1">
      <c r="A25164" s="74" t="s">
        <v>13354</v>
      </c>
    </row>
    <row r="25165" spans="1:1">
      <c r="A25165" s="149">
        <v>45561</v>
      </c>
    </row>
    <row r="25166" spans="1:1">
      <c r="A25166" s="149">
        <v>45561</v>
      </c>
    </row>
    <row r="25167" spans="1:1">
      <c r="A25167" s="74" t="s">
        <v>13355</v>
      </c>
    </row>
    <row r="25168" spans="1:1">
      <c r="A25168" s="74"/>
    </row>
    <row r="25169" spans="1:1">
      <c r="A25169" s="74" t="s">
        <v>2724</v>
      </c>
    </row>
    <row r="25170" spans="1:1">
      <c r="A25170" s="74" t="s">
        <v>13356</v>
      </c>
    </row>
    <row r="25171" spans="1:1">
      <c r="A25171" s="74" t="s">
        <v>13357</v>
      </c>
    </row>
    <row r="25172" spans="1:1">
      <c r="A25172" s="74" t="s">
        <v>13358</v>
      </c>
    </row>
    <row r="25173" spans="1:1">
      <c r="A25173" s="149">
        <v>45561</v>
      </c>
    </row>
    <row r="25174" spans="1:1">
      <c r="A25174" s="149">
        <v>45561</v>
      </c>
    </row>
    <row r="25175" spans="1:1">
      <c r="A25175" s="74" t="s">
        <v>8702</v>
      </c>
    </row>
    <row r="25176" spans="1:1">
      <c r="A25176" s="74"/>
    </row>
    <row r="25177" spans="1:1">
      <c r="A25177" s="74" t="s">
        <v>2724</v>
      </c>
    </row>
    <row r="25178" spans="1:1">
      <c r="A25178" s="74" t="s">
        <v>13359</v>
      </c>
    </row>
    <row r="25179" spans="1:1">
      <c r="A25179" s="74" t="s">
        <v>13360</v>
      </c>
    </row>
    <row r="25180" spans="1:1">
      <c r="A25180" s="74" t="s">
        <v>13361</v>
      </c>
    </row>
    <row r="25181" spans="1:1">
      <c r="A25181" s="149">
        <v>45561</v>
      </c>
    </row>
    <row r="25182" spans="1:1">
      <c r="A25182" s="149">
        <v>45561</v>
      </c>
    </row>
    <row r="25183" spans="1:1">
      <c r="A25183" s="74" t="s">
        <v>13362</v>
      </c>
    </row>
    <row r="25184" spans="1:1">
      <c r="A25184" s="74"/>
    </row>
    <row r="25185" spans="1:1">
      <c r="A25185" s="74" t="s">
        <v>2724</v>
      </c>
    </row>
    <row r="25186" spans="1:1">
      <c r="A25186" s="74" t="s">
        <v>13363</v>
      </c>
    </row>
    <row r="25187" spans="1:1">
      <c r="A25187" s="74" t="s">
        <v>13364</v>
      </c>
    </row>
    <row r="25188" spans="1:1">
      <c r="A25188" s="74" t="s">
        <v>13365</v>
      </c>
    </row>
    <row r="25189" spans="1:1">
      <c r="A25189" s="149">
        <v>45561</v>
      </c>
    </row>
    <row r="25190" spans="1:1">
      <c r="A25190" s="149">
        <v>45561</v>
      </c>
    </row>
    <row r="25191" spans="1:1">
      <c r="A25191" s="74" t="s">
        <v>13366</v>
      </c>
    </row>
    <row r="25192" spans="1:1">
      <c r="A25192" s="74"/>
    </row>
    <row r="25193" spans="1:1">
      <c r="A25193" s="74" t="s">
        <v>2724</v>
      </c>
    </row>
    <row r="25194" spans="1:1">
      <c r="A25194" s="74" t="s">
        <v>13367</v>
      </c>
    </row>
    <row r="25195" spans="1:1">
      <c r="A25195" s="74" t="s">
        <v>13368</v>
      </c>
    </row>
    <row r="25196" spans="1:1">
      <c r="A25196" s="74" t="s">
        <v>13368</v>
      </c>
    </row>
    <row r="25197" spans="1:1">
      <c r="A25197" s="149">
        <v>45561</v>
      </c>
    </row>
    <row r="25198" spans="1:1">
      <c r="A25198" s="149">
        <v>45561</v>
      </c>
    </row>
    <row r="25199" spans="1:1">
      <c r="A25199" s="74" t="s">
        <v>13366</v>
      </c>
    </row>
    <row r="25200" spans="1:1">
      <c r="A25200" s="74"/>
    </row>
    <row r="25201" spans="1:1">
      <c r="A25201" s="74" t="s">
        <v>2724</v>
      </c>
    </row>
    <row r="25202" spans="1:1">
      <c r="A25202" s="74" t="s">
        <v>13369</v>
      </c>
    </row>
    <row r="25203" spans="1:1">
      <c r="A25203" s="74" t="s">
        <v>13370</v>
      </c>
    </row>
    <row r="25204" spans="1:1">
      <c r="A25204" s="74" t="s">
        <v>13371</v>
      </c>
    </row>
    <row r="25205" spans="1:1">
      <c r="A25205" s="149">
        <v>45561</v>
      </c>
    </row>
    <row r="25206" spans="1:1">
      <c r="A25206" s="149">
        <v>45561</v>
      </c>
    </row>
    <row r="25207" spans="1:1">
      <c r="A25207" s="74" t="s">
        <v>13372</v>
      </c>
    </row>
    <row r="25208" spans="1:1">
      <c r="A25208" s="74"/>
    </row>
    <row r="25209" spans="1:1">
      <c r="A25209" s="74" t="s">
        <v>2724</v>
      </c>
    </row>
    <row r="25210" spans="1:1">
      <c r="A25210" s="74" t="s">
        <v>13373</v>
      </c>
    </row>
    <row r="25211" spans="1:1">
      <c r="A25211" s="74" t="s">
        <v>13374</v>
      </c>
    </row>
    <row r="25212" spans="1:1">
      <c r="A25212" s="74" t="s">
        <v>13375</v>
      </c>
    </row>
    <row r="25213" spans="1:1">
      <c r="A25213" s="149">
        <v>45561</v>
      </c>
    </row>
    <row r="25214" spans="1:1">
      <c r="A25214" s="149">
        <v>45561</v>
      </c>
    </row>
    <row r="25215" spans="1:1">
      <c r="A25215" s="74" t="s">
        <v>13366</v>
      </c>
    </row>
    <row r="25216" spans="1:1">
      <c r="A25216" s="74"/>
    </row>
    <row r="25217" spans="1:1">
      <c r="A25217" s="74" t="s">
        <v>2724</v>
      </c>
    </row>
    <row r="25218" spans="1:1">
      <c r="A25218" s="74" t="s">
        <v>13376</v>
      </c>
    </row>
    <row r="25219" spans="1:1">
      <c r="A25219" s="74" t="s">
        <v>13377</v>
      </c>
    </row>
    <row r="25220" spans="1:1">
      <c r="A25220" s="74" t="s">
        <v>13378</v>
      </c>
    </row>
    <row r="25221" spans="1:1">
      <c r="A25221" s="149">
        <v>45561</v>
      </c>
    </row>
    <row r="25222" spans="1:1">
      <c r="A25222" s="149">
        <v>45561</v>
      </c>
    </row>
    <row r="25223" spans="1:1">
      <c r="A25223" s="74" t="s">
        <v>13366</v>
      </c>
    </row>
    <row r="25224" spans="1:1">
      <c r="A25224" s="74"/>
    </row>
    <row r="25225" spans="1:1">
      <c r="A25225" s="74" t="s">
        <v>2724</v>
      </c>
    </row>
    <row r="25226" spans="1:1">
      <c r="A25226" s="74" t="s">
        <v>13379</v>
      </c>
    </row>
    <row r="25227" spans="1:1">
      <c r="A25227" s="74" t="s">
        <v>13380</v>
      </c>
    </row>
    <row r="25228" spans="1:1">
      <c r="A25228" s="74" t="s">
        <v>13380</v>
      </c>
    </row>
    <row r="25229" spans="1:1">
      <c r="A25229" s="149">
        <v>45561</v>
      </c>
    </row>
    <row r="25230" spans="1:1">
      <c r="A25230" s="149">
        <v>45561</v>
      </c>
    </row>
    <row r="25231" spans="1:1">
      <c r="A25231" s="74" t="s">
        <v>13366</v>
      </c>
    </row>
    <row r="25232" spans="1:1">
      <c r="A25232" s="74"/>
    </row>
    <row r="25233" spans="1:1">
      <c r="A25233" s="74" t="s">
        <v>2724</v>
      </c>
    </row>
    <row r="25234" spans="1:1">
      <c r="A25234" s="74" t="s">
        <v>13381</v>
      </c>
    </row>
    <row r="25235" spans="1:1">
      <c r="A25235" s="74" t="s">
        <v>13382</v>
      </c>
    </row>
    <row r="25236" spans="1:1">
      <c r="A25236" s="74" t="s">
        <v>13383</v>
      </c>
    </row>
    <row r="25237" spans="1:1">
      <c r="A25237" s="149">
        <v>45561</v>
      </c>
    </row>
    <row r="25238" spans="1:1">
      <c r="A25238" s="149">
        <v>45561</v>
      </c>
    </row>
    <row r="25239" spans="1:1">
      <c r="A25239" s="74" t="s">
        <v>13366</v>
      </c>
    </row>
    <row r="25240" spans="1:1">
      <c r="A25240" s="74"/>
    </row>
    <row r="25241" spans="1:1">
      <c r="A25241" s="74" t="s">
        <v>2724</v>
      </c>
    </row>
    <row r="25242" spans="1:1">
      <c r="A25242" s="74" t="s">
        <v>13384</v>
      </c>
    </row>
    <row r="25243" spans="1:1">
      <c r="A25243" s="74" t="s">
        <v>13385</v>
      </c>
    </row>
    <row r="25244" spans="1:1">
      <c r="A25244" s="74" t="s">
        <v>13385</v>
      </c>
    </row>
    <row r="25245" spans="1:1">
      <c r="A25245" s="149">
        <v>45561</v>
      </c>
    </row>
    <row r="25246" spans="1:1">
      <c r="A25246" s="149">
        <v>45561</v>
      </c>
    </row>
    <row r="25247" spans="1:1">
      <c r="A25247" s="74" t="s">
        <v>13366</v>
      </c>
    </row>
    <row r="25248" spans="1:1">
      <c r="A25248" s="74"/>
    </row>
    <row r="25249" spans="1:1">
      <c r="A25249" s="74" t="s">
        <v>2724</v>
      </c>
    </row>
    <row r="25250" spans="1:1">
      <c r="A25250" s="74" t="s">
        <v>13386</v>
      </c>
    </row>
    <row r="25251" spans="1:1">
      <c r="A25251" s="74" t="s">
        <v>13387</v>
      </c>
    </row>
    <row r="25252" spans="1:1">
      <c r="A25252" s="74" t="s">
        <v>13388</v>
      </c>
    </row>
    <row r="25253" spans="1:1">
      <c r="A25253" s="149">
        <v>45561</v>
      </c>
    </row>
    <row r="25254" spans="1:1">
      <c r="A25254" s="149">
        <v>45561</v>
      </c>
    </row>
    <row r="25255" spans="1:1">
      <c r="A25255" s="74" t="s">
        <v>13366</v>
      </c>
    </row>
    <row r="25256" spans="1:1">
      <c r="A25256" s="74"/>
    </row>
    <row r="25257" spans="1:1">
      <c r="A25257" s="74" t="s">
        <v>2724</v>
      </c>
    </row>
    <row r="25258" spans="1:1">
      <c r="A25258" s="74" t="s">
        <v>13389</v>
      </c>
    </row>
    <row r="25259" spans="1:1">
      <c r="A25259" s="74" t="s">
        <v>13390</v>
      </c>
    </row>
    <row r="25260" spans="1:1">
      <c r="A25260" s="74" t="s">
        <v>13391</v>
      </c>
    </row>
    <row r="25261" spans="1:1">
      <c r="A25261" s="149">
        <v>45561</v>
      </c>
    </row>
    <row r="25262" spans="1:1">
      <c r="A25262" s="149">
        <v>45561</v>
      </c>
    </row>
    <row r="25263" spans="1:1">
      <c r="A25263" s="74" t="s">
        <v>13366</v>
      </c>
    </row>
    <row r="25264" spans="1:1">
      <c r="A25264" s="74"/>
    </row>
    <row r="25265" spans="1:1">
      <c r="A25265" s="74" t="s">
        <v>2724</v>
      </c>
    </row>
    <row r="25266" spans="1:1">
      <c r="A25266" s="74" t="s">
        <v>13392</v>
      </c>
    </row>
    <row r="25267" spans="1:1">
      <c r="A25267" s="74" t="s">
        <v>13393</v>
      </c>
    </row>
    <row r="25268" spans="1:1">
      <c r="A25268" s="74" t="s">
        <v>13394</v>
      </c>
    </row>
    <row r="25269" spans="1:1">
      <c r="A25269" s="149">
        <v>45561</v>
      </c>
    </row>
    <row r="25270" spans="1:1">
      <c r="A25270" s="149">
        <v>45561</v>
      </c>
    </row>
    <row r="25271" spans="1:1">
      <c r="A25271" s="74" t="s">
        <v>13366</v>
      </c>
    </row>
    <row r="25272" spans="1:1">
      <c r="A25272" s="74"/>
    </row>
    <row r="25273" spans="1:1">
      <c r="A25273" s="74" t="s">
        <v>2724</v>
      </c>
    </row>
    <row r="25274" spans="1:1">
      <c r="A25274" s="74" t="s">
        <v>13395</v>
      </c>
    </row>
    <row r="25275" spans="1:1">
      <c r="A25275" s="74" t="s">
        <v>13396</v>
      </c>
    </row>
    <row r="25276" spans="1:1">
      <c r="A25276" s="74" t="s">
        <v>13396</v>
      </c>
    </row>
    <row r="25277" spans="1:1">
      <c r="A25277" s="149">
        <v>45561</v>
      </c>
    </row>
    <row r="25278" spans="1:1">
      <c r="A25278" s="149">
        <v>45561</v>
      </c>
    </row>
    <row r="25279" spans="1:1">
      <c r="A25279" s="74" t="s">
        <v>13366</v>
      </c>
    </row>
    <row r="25280" spans="1:1">
      <c r="A25280" s="74"/>
    </row>
    <row r="25281" spans="1:1">
      <c r="A25281" s="74" t="s">
        <v>2724</v>
      </c>
    </row>
    <row r="25282" spans="1:1">
      <c r="A25282" s="74" t="s">
        <v>13397</v>
      </c>
    </row>
    <row r="25283" spans="1:1">
      <c r="A25283" s="74" t="s">
        <v>13398</v>
      </c>
    </row>
    <row r="25284" spans="1:1">
      <c r="A25284" s="74" t="s">
        <v>13399</v>
      </c>
    </row>
    <row r="25285" spans="1:1">
      <c r="A25285" s="149">
        <v>45561</v>
      </c>
    </row>
    <row r="25286" spans="1:1">
      <c r="A25286" s="149">
        <v>45561</v>
      </c>
    </row>
    <row r="25287" spans="1:1">
      <c r="A25287" s="74" t="s">
        <v>13400</v>
      </c>
    </row>
    <row r="25288" spans="1:1">
      <c r="A25288" s="74"/>
    </row>
    <row r="25289" spans="1:1">
      <c r="A25289" s="74" t="s">
        <v>2724</v>
      </c>
    </row>
    <row r="25290" spans="1:1">
      <c r="A25290" s="74" t="s">
        <v>13401</v>
      </c>
    </row>
    <row r="25291" spans="1:1">
      <c r="A25291" s="74" t="s">
        <v>13402</v>
      </c>
    </row>
    <row r="25292" spans="1:1">
      <c r="A25292" s="74" t="s">
        <v>13403</v>
      </c>
    </row>
    <row r="25293" spans="1:1">
      <c r="A25293" s="149">
        <v>45561</v>
      </c>
    </row>
    <row r="25294" spans="1:1">
      <c r="A25294" s="149">
        <v>45561</v>
      </c>
    </row>
    <row r="25295" spans="1:1">
      <c r="A25295" s="74" t="s">
        <v>13366</v>
      </c>
    </row>
    <row r="25296" spans="1:1">
      <c r="A25296" s="74"/>
    </row>
    <row r="25297" spans="1:1">
      <c r="A25297" s="74" t="s">
        <v>2724</v>
      </c>
    </row>
    <row r="25298" spans="1:1">
      <c r="A25298" s="74" t="s">
        <v>13404</v>
      </c>
    </row>
    <row r="25299" spans="1:1">
      <c r="A25299" s="74" t="s">
        <v>13405</v>
      </c>
    </row>
    <row r="25300" spans="1:1">
      <c r="A25300" s="74" t="s">
        <v>13406</v>
      </c>
    </row>
    <row r="25301" spans="1:1">
      <c r="A25301" s="149">
        <v>45561</v>
      </c>
    </row>
    <row r="25302" spans="1:1">
      <c r="A25302" s="149">
        <v>45561</v>
      </c>
    </row>
    <row r="25303" spans="1:1">
      <c r="A25303" s="74" t="s">
        <v>13407</v>
      </c>
    </row>
    <row r="25304" spans="1:1">
      <c r="A25304" s="74"/>
    </row>
    <row r="25305" spans="1:1">
      <c r="A25305" s="74" t="s">
        <v>2724</v>
      </c>
    </row>
    <row r="25306" spans="1:1">
      <c r="A25306" s="74" t="s">
        <v>13408</v>
      </c>
    </row>
    <row r="25307" spans="1:1">
      <c r="A25307" s="74" t="s">
        <v>13409</v>
      </c>
    </row>
    <row r="25308" spans="1:1">
      <c r="A25308" s="74" t="s">
        <v>13410</v>
      </c>
    </row>
    <row r="25309" spans="1:1">
      <c r="A25309" s="149">
        <v>45561</v>
      </c>
    </row>
    <row r="25310" spans="1:1">
      <c r="A25310" s="149">
        <v>45561</v>
      </c>
    </row>
    <row r="25311" spans="1:1">
      <c r="A25311" s="74" t="s">
        <v>13366</v>
      </c>
    </row>
    <row r="25312" spans="1:1">
      <c r="A25312" s="74"/>
    </row>
    <row r="25313" spans="1:1">
      <c r="A25313" s="74" t="s">
        <v>2724</v>
      </c>
    </row>
    <row r="25314" spans="1:1">
      <c r="A25314" s="74" t="s">
        <v>13411</v>
      </c>
    </row>
    <row r="25315" spans="1:1">
      <c r="A25315" s="74" t="s">
        <v>13412</v>
      </c>
    </row>
    <row r="25316" spans="1:1">
      <c r="A25316" s="74" t="s">
        <v>13413</v>
      </c>
    </row>
    <row r="25317" spans="1:1">
      <c r="A25317" s="149">
        <v>45561</v>
      </c>
    </row>
    <row r="25318" spans="1:1">
      <c r="A25318" s="149">
        <v>45561</v>
      </c>
    </row>
    <row r="25319" spans="1:1">
      <c r="A25319" s="74" t="s">
        <v>13366</v>
      </c>
    </row>
    <row r="25320" spans="1:1">
      <c r="A25320" s="74"/>
    </row>
    <row r="25321" spans="1:1">
      <c r="A25321" s="74" t="s">
        <v>2724</v>
      </c>
    </row>
    <row r="25322" spans="1:1">
      <c r="A25322" s="74" t="s">
        <v>13414</v>
      </c>
    </row>
    <row r="25323" spans="1:1">
      <c r="A25323" s="74" t="s">
        <v>13415</v>
      </c>
    </row>
    <row r="25324" spans="1:1">
      <c r="A25324" s="74" t="s">
        <v>13416</v>
      </c>
    </row>
    <row r="25325" spans="1:1">
      <c r="A25325" s="149">
        <v>45561</v>
      </c>
    </row>
    <row r="25326" spans="1:1">
      <c r="A25326" s="149">
        <v>45561</v>
      </c>
    </row>
    <row r="25327" spans="1:1">
      <c r="A25327" s="74" t="s">
        <v>13417</v>
      </c>
    </row>
    <row r="25328" spans="1:1">
      <c r="A25328" s="74"/>
    </row>
    <row r="25329" spans="1:1">
      <c r="A25329" s="74" t="s">
        <v>2724</v>
      </c>
    </row>
    <row r="25330" spans="1:1">
      <c r="A25330" s="74" t="s">
        <v>13418</v>
      </c>
    </row>
    <row r="25331" spans="1:1">
      <c r="A25331" s="74" t="s">
        <v>13419</v>
      </c>
    </row>
    <row r="25332" spans="1:1">
      <c r="A25332" s="74" t="s">
        <v>13420</v>
      </c>
    </row>
    <row r="25333" spans="1:1">
      <c r="A25333" s="149">
        <v>45560</v>
      </c>
    </row>
    <row r="25334" spans="1:1">
      <c r="A25334" s="149">
        <v>45560</v>
      </c>
    </row>
    <row r="25335" spans="1:1">
      <c r="A25335" s="74" t="s">
        <v>13421</v>
      </c>
    </row>
    <row r="25336" spans="1:1">
      <c r="A25336" s="74"/>
    </row>
    <row r="25337" spans="1:1">
      <c r="A25337" s="74" t="s">
        <v>2724</v>
      </c>
    </row>
    <row r="25338" spans="1:1">
      <c r="A25338" s="74" t="s">
        <v>13422</v>
      </c>
    </row>
    <row r="25339" spans="1:1">
      <c r="A25339" s="74" t="s">
        <v>13423</v>
      </c>
    </row>
    <row r="25340" spans="1:1">
      <c r="A25340" s="74" t="s">
        <v>13424</v>
      </c>
    </row>
    <row r="25341" spans="1:1">
      <c r="A25341" s="149">
        <v>45546</v>
      </c>
    </row>
    <row r="25342" spans="1:1">
      <c r="A25342" s="149">
        <v>45546</v>
      </c>
    </row>
    <row r="25343" spans="1:1">
      <c r="A25343" s="74" t="s">
        <v>13425</v>
      </c>
    </row>
    <row r="25344" spans="1:1">
      <c r="A25344" s="74"/>
    </row>
    <row r="25345" spans="1:1">
      <c r="A25345" s="74" t="s">
        <v>2724</v>
      </c>
    </row>
    <row r="25346" spans="1:1">
      <c r="A25346" s="74" t="s">
        <v>13426</v>
      </c>
    </row>
    <row r="25347" spans="1:1">
      <c r="A25347" s="74" t="s">
        <v>13427</v>
      </c>
    </row>
    <row r="25348" spans="1:1">
      <c r="A25348" s="74" t="s">
        <v>13428</v>
      </c>
    </row>
    <row r="25349" spans="1:1">
      <c r="A25349" s="149">
        <v>45546</v>
      </c>
    </row>
    <row r="25350" spans="1:1">
      <c r="A25350" s="149">
        <v>45546</v>
      </c>
    </row>
    <row r="25351" spans="1:1">
      <c r="A25351" s="74" t="s">
        <v>13429</v>
      </c>
    </row>
    <row r="25352" spans="1:1">
      <c r="A25352" s="74"/>
    </row>
    <row r="25353" spans="1:1">
      <c r="A25353" s="74" t="s">
        <v>2724</v>
      </c>
    </row>
    <row r="25354" spans="1:1">
      <c r="A25354" s="74" t="s">
        <v>13430</v>
      </c>
    </row>
    <row r="25355" spans="1:1">
      <c r="A25355" s="74" t="s">
        <v>13431</v>
      </c>
    </row>
    <row r="25356" spans="1:1">
      <c r="A25356" s="74" t="s">
        <v>13432</v>
      </c>
    </row>
    <row r="25357" spans="1:1">
      <c r="A25357" s="149">
        <v>45540</v>
      </c>
    </row>
    <row r="25358" spans="1:1">
      <c r="A25358" s="149">
        <v>45540</v>
      </c>
    </row>
    <row r="25359" spans="1:1">
      <c r="A25359" s="74" t="s">
        <v>13433</v>
      </c>
    </row>
    <row r="25360" spans="1:1">
      <c r="A25360" s="74"/>
    </row>
    <row r="25361" spans="1:1">
      <c r="A25361" s="74" t="s">
        <v>2724</v>
      </c>
    </row>
    <row r="25362" spans="1:1">
      <c r="A25362" s="74" t="s">
        <v>13434</v>
      </c>
    </row>
    <row r="25363" spans="1:1">
      <c r="A25363" s="74" t="s">
        <v>13435</v>
      </c>
    </row>
    <row r="25364" spans="1:1">
      <c r="A25364" s="74" t="s">
        <v>13436</v>
      </c>
    </row>
    <row r="25365" spans="1:1">
      <c r="A25365" s="149">
        <v>45539</v>
      </c>
    </row>
    <row r="25366" spans="1:1">
      <c r="A25366" s="149">
        <v>45539</v>
      </c>
    </row>
    <row r="25367" spans="1:1">
      <c r="A25367" s="74" t="s">
        <v>13023</v>
      </c>
    </row>
    <row r="25368" spans="1:1">
      <c r="A25368" s="74"/>
    </row>
    <row r="25369" spans="1:1">
      <c r="A25369" s="74" t="s">
        <v>2724</v>
      </c>
    </row>
    <row r="25370" spans="1:1">
      <c r="A25370" s="74" t="s">
        <v>13437</v>
      </c>
    </row>
    <row r="25371" spans="1:1">
      <c r="A25371" s="74" t="s">
        <v>13438</v>
      </c>
    </row>
    <row r="25372" spans="1:1">
      <c r="A25372" s="74" t="s">
        <v>13439</v>
      </c>
    </row>
    <row r="25373" spans="1:1">
      <c r="A25373" s="149">
        <v>45539</v>
      </c>
    </row>
    <row r="25374" spans="1:1">
      <c r="A25374" s="149">
        <v>45539</v>
      </c>
    </row>
    <row r="25375" spans="1:1">
      <c r="A25375" s="74" t="s">
        <v>13440</v>
      </c>
    </row>
    <row r="25376" spans="1:1">
      <c r="A25376" s="74"/>
    </row>
    <row r="25377" spans="1:1">
      <c r="A25377" s="74" t="s">
        <v>2724</v>
      </c>
    </row>
    <row r="25378" spans="1:1">
      <c r="A25378" s="74" t="s">
        <v>13441</v>
      </c>
    </row>
    <row r="25379" spans="1:1">
      <c r="A25379" s="74" t="s">
        <v>13442</v>
      </c>
    </row>
    <row r="25380" spans="1:1">
      <c r="A25380" s="74" t="s">
        <v>13443</v>
      </c>
    </row>
    <row r="25381" spans="1:1">
      <c r="A25381" s="149">
        <v>45539</v>
      </c>
    </row>
    <row r="25382" spans="1:1">
      <c r="A25382" s="149">
        <v>45539</v>
      </c>
    </row>
    <row r="25383" spans="1:1">
      <c r="A25383" s="74" t="s">
        <v>13444</v>
      </c>
    </row>
    <row r="25384" spans="1:1">
      <c r="A25384" s="74"/>
    </row>
    <row r="25385" spans="1:1">
      <c r="A25385" s="74" t="s">
        <v>2724</v>
      </c>
    </row>
    <row r="25386" spans="1:1">
      <c r="A25386" s="74" t="s">
        <v>13445</v>
      </c>
    </row>
    <row r="25387" spans="1:1">
      <c r="A25387" s="74" t="s">
        <v>13446</v>
      </c>
    </row>
    <row r="25388" spans="1:1">
      <c r="A25388" s="74" t="s">
        <v>13447</v>
      </c>
    </row>
    <row r="25389" spans="1:1">
      <c r="A25389" s="149">
        <v>45538</v>
      </c>
    </row>
    <row r="25390" spans="1:1">
      <c r="A25390" s="149">
        <v>45538</v>
      </c>
    </row>
    <row r="25391" spans="1:1">
      <c r="A25391" s="74" t="s">
        <v>13448</v>
      </c>
    </row>
    <row r="25392" spans="1:1">
      <c r="A25392" s="74"/>
    </row>
    <row r="25393" spans="1:1">
      <c r="A25393" s="74" t="s">
        <v>2724</v>
      </c>
    </row>
    <row r="25394" spans="1:1">
      <c r="A25394" s="74" t="s">
        <v>13449</v>
      </c>
    </row>
    <row r="25395" spans="1:1">
      <c r="A25395" s="74" t="s">
        <v>13450</v>
      </c>
    </row>
    <row r="25396" spans="1:1">
      <c r="A25396" s="74" t="s">
        <v>13451</v>
      </c>
    </row>
    <row r="25397" spans="1:1">
      <c r="A25397" s="149">
        <v>45534</v>
      </c>
    </row>
    <row r="25398" spans="1:1">
      <c r="A25398" s="149">
        <v>45534</v>
      </c>
    </row>
    <row r="25399" spans="1:1">
      <c r="A25399" s="74" t="s">
        <v>13452</v>
      </c>
    </row>
    <row r="25400" spans="1:1">
      <c r="A25400" s="74"/>
    </row>
    <row r="25401" spans="1:1">
      <c r="A25401" s="74" t="s">
        <v>2724</v>
      </c>
    </row>
    <row r="25402" spans="1:1">
      <c r="A25402" s="74" t="s">
        <v>13453</v>
      </c>
    </row>
    <row r="25403" spans="1:1">
      <c r="A25403" s="74" t="s">
        <v>13454</v>
      </c>
    </row>
    <row r="25404" spans="1:1">
      <c r="A25404" s="74" t="s">
        <v>13455</v>
      </c>
    </row>
    <row r="25405" spans="1:1">
      <c r="A25405" s="149">
        <v>45533</v>
      </c>
    </row>
    <row r="25406" spans="1:1">
      <c r="A25406" s="149">
        <v>45533</v>
      </c>
    </row>
    <row r="25407" spans="1:1">
      <c r="A25407" s="74" t="s">
        <v>13456</v>
      </c>
    </row>
    <row r="25408" spans="1:1">
      <c r="A25408" s="74"/>
    </row>
    <row r="25409" spans="1:1">
      <c r="A25409" s="74" t="s">
        <v>2724</v>
      </c>
    </row>
    <row r="25410" spans="1:1">
      <c r="A25410" s="74" t="s">
        <v>13457</v>
      </c>
    </row>
    <row r="25411" spans="1:1">
      <c r="A25411" s="74" t="s">
        <v>13458</v>
      </c>
    </row>
    <row r="25412" spans="1:1">
      <c r="A25412" s="74" t="s">
        <v>13459</v>
      </c>
    </row>
    <row r="25413" spans="1:1">
      <c r="A25413" s="149">
        <v>45533</v>
      </c>
    </row>
    <row r="25414" spans="1:1">
      <c r="A25414" s="149">
        <v>45533</v>
      </c>
    </row>
    <row r="25415" spans="1:1">
      <c r="A25415" s="74" t="s">
        <v>13460</v>
      </c>
    </row>
    <row r="25416" spans="1:1">
      <c r="A25416" s="74"/>
    </row>
    <row r="25417" spans="1:1">
      <c r="A25417" s="74" t="s">
        <v>2724</v>
      </c>
    </row>
    <row r="25418" spans="1:1">
      <c r="A25418" s="74" t="s">
        <v>13461</v>
      </c>
    </row>
    <row r="25419" spans="1:1">
      <c r="A25419" s="74" t="s">
        <v>13462</v>
      </c>
    </row>
    <row r="25420" spans="1:1">
      <c r="A25420" s="74" t="s">
        <v>13463</v>
      </c>
    </row>
    <row r="25421" spans="1:1">
      <c r="A25421" s="149">
        <v>45533</v>
      </c>
    </row>
    <row r="25422" spans="1:1">
      <c r="A25422" s="149">
        <v>45533</v>
      </c>
    </row>
    <row r="25423" spans="1:1">
      <c r="A25423" s="74" t="s">
        <v>13464</v>
      </c>
    </row>
    <row r="25424" spans="1:1">
      <c r="A25424" s="74"/>
    </row>
    <row r="25425" spans="1:1">
      <c r="A25425" s="74" t="s">
        <v>2724</v>
      </c>
    </row>
    <row r="25426" spans="1:1">
      <c r="A25426" s="74" t="s">
        <v>13465</v>
      </c>
    </row>
    <row r="25427" spans="1:1">
      <c r="A25427" s="74" t="s">
        <v>13466</v>
      </c>
    </row>
    <row r="25428" spans="1:1">
      <c r="A25428" s="74" t="s">
        <v>13466</v>
      </c>
    </row>
    <row r="25429" spans="1:1">
      <c r="A25429" s="149">
        <v>45526</v>
      </c>
    </row>
    <row r="25430" spans="1:1">
      <c r="A25430" s="149">
        <v>45526</v>
      </c>
    </row>
    <row r="25431" spans="1:1">
      <c r="A25431" s="74" t="s">
        <v>13467</v>
      </c>
    </row>
    <row r="25432" spans="1:1">
      <c r="A25432" s="74"/>
    </row>
    <row r="25433" spans="1:1">
      <c r="A25433" s="74" t="s">
        <v>2724</v>
      </c>
    </row>
    <row r="25434" spans="1:1">
      <c r="A25434" s="74" t="s">
        <v>13468</v>
      </c>
    </row>
    <row r="25435" spans="1:1">
      <c r="A25435" s="74" t="s">
        <v>13469</v>
      </c>
    </row>
    <row r="25436" spans="1:1">
      <c r="A25436" s="74" t="s">
        <v>13470</v>
      </c>
    </row>
    <row r="25437" spans="1:1">
      <c r="A25437" s="149">
        <v>45526</v>
      </c>
    </row>
    <row r="25438" spans="1:1">
      <c r="A25438" s="149">
        <v>45526</v>
      </c>
    </row>
    <row r="25439" spans="1:1">
      <c r="A25439" s="74" t="s">
        <v>13471</v>
      </c>
    </row>
    <row r="25440" spans="1:1">
      <c r="A25440" s="74"/>
    </row>
    <row r="25441" spans="1:1">
      <c r="A25441" s="74" t="s">
        <v>2724</v>
      </c>
    </row>
    <row r="25442" spans="1:1">
      <c r="A25442" s="74" t="s">
        <v>13472</v>
      </c>
    </row>
    <row r="25443" spans="1:1">
      <c r="A25443" s="74" t="s">
        <v>13473</v>
      </c>
    </row>
    <row r="25444" spans="1:1">
      <c r="A25444" s="74" t="s">
        <v>13474</v>
      </c>
    </row>
    <row r="25445" spans="1:1">
      <c r="A25445" s="149">
        <v>45526</v>
      </c>
    </row>
    <row r="25446" spans="1:1">
      <c r="A25446" s="149">
        <v>45526</v>
      </c>
    </row>
    <row r="25447" spans="1:1">
      <c r="A25447" s="74" t="s">
        <v>13475</v>
      </c>
    </row>
    <row r="25448" spans="1:1">
      <c r="A25448" s="74"/>
    </row>
    <row r="25449" spans="1:1">
      <c r="A25449" s="74" t="s">
        <v>2724</v>
      </c>
    </row>
    <row r="25450" spans="1:1">
      <c r="A25450" s="74" t="s">
        <v>13476</v>
      </c>
    </row>
    <row r="25451" spans="1:1">
      <c r="A25451" s="74" t="s">
        <v>13477</v>
      </c>
    </row>
    <row r="25452" spans="1:1">
      <c r="A25452" s="74" t="s">
        <v>13478</v>
      </c>
    </row>
    <row r="25453" spans="1:1">
      <c r="A25453" s="149">
        <v>45525</v>
      </c>
    </row>
    <row r="25454" spans="1:1">
      <c r="A25454" s="149">
        <v>45525</v>
      </c>
    </row>
    <row r="25455" spans="1:1">
      <c r="A25455" s="74" t="s">
        <v>13479</v>
      </c>
    </row>
    <row r="25456" spans="1:1">
      <c r="A25456" s="74"/>
    </row>
    <row r="25457" spans="1:1">
      <c r="A25457" s="74" t="s">
        <v>2724</v>
      </c>
    </row>
    <row r="25458" spans="1:1">
      <c r="A25458" s="74" t="s">
        <v>13480</v>
      </c>
    </row>
    <row r="25459" spans="1:1">
      <c r="A25459" s="74" t="s">
        <v>13481</v>
      </c>
    </row>
    <row r="25460" spans="1:1">
      <c r="A25460" s="74" t="s">
        <v>13482</v>
      </c>
    </row>
    <row r="25461" spans="1:1">
      <c r="A25461" s="149">
        <v>45525</v>
      </c>
    </row>
    <row r="25462" spans="1:1">
      <c r="A25462" s="149">
        <v>45525</v>
      </c>
    </row>
    <row r="25463" spans="1:1">
      <c r="A25463" s="74" t="s">
        <v>13483</v>
      </c>
    </row>
    <row r="25464" spans="1:1">
      <c r="A25464" s="74"/>
    </row>
    <row r="25465" spans="1:1">
      <c r="A25465" s="74" t="s">
        <v>2724</v>
      </c>
    </row>
    <row r="25466" spans="1:1">
      <c r="A25466" s="74" t="s">
        <v>13484</v>
      </c>
    </row>
    <row r="25467" spans="1:1">
      <c r="A25467" s="74" t="s">
        <v>13485</v>
      </c>
    </row>
    <row r="25468" spans="1:1">
      <c r="A25468" s="74" t="s">
        <v>13486</v>
      </c>
    </row>
    <row r="25469" spans="1:1">
      <c r="A25469" s="149">
        <v>45525</v>
      </c>
    </row>
    <row r="25470" spans="1:1">
      <c r="A25470" s="149">
        <v>45525</v>
      </c>
    </row>
    <row r="25471" spans="1:1">
      <c r="A25471" s="74" t="s">
        <v>13487</v>
      </c>
    </row>
    <row r="25472" spans="1:1">
      <c r="A25472" s="74"/>
    </row>
    <row r="25473" spans="1:1">
      <c r="A25473" s="74" t="s">
        <v>2724</v>
      </c>
    </row>
    <row r="25474" spans="1:1">
      <c r="A25474" s="74" t="s">
        <v>13488</v>
      </c>
    </row>
    <row r="25475" spans="1:1">
      <c r="A25475" s="74" t="s">
        <v>13489</v>
      </c>
    </row>
    <row r="25476" spans="1:1">
      <c r="A25476" s="74" t="s">
        <v>13490</v>
      </c>
    </row>
    <row r="25477" spans="1:1">
      <c r="A25477" s="149">
        <v>45525</v>
      </c>
    </row>
    <row r="25478" spans="1:1">
      <c r="A25478" s="149">
        <v>45525</v>
      </c>
    </row>
    <row r="25479" spans="1:1">
      <c r="A25479" s="74" t="s">
        <v>13491</v>
      </c>
    </row>
    <row r="25480" spans="1:1">
      <c r="A25480" s="74"/>
    </row>
    <row r="25481" spans="1:1">
      <c r="A25481" s="74" t="s">
        <v>2724</v>
      </c>
    </row>
    <row r="25482" spans="1:1">
      <c r="A25482" s="74" t="s">
        <v>13492</v>
      </c>
    </row>
    <row r="25483" spans="1:1">
      <c r="A25483" s="74" t="s">
        <v>13493</v>
      </c>
    </row>
    <row r="25484" spans="1:1">
      <c r="A25484" s="74" t="s">
        <v>13493</v>
      </c>
    </row>
    <row r="25485" spans="1:1">
      <c r="A25485" s="149">
        <v>45525</v>
      </c>
    </row>
    <row r="25486" spans="1:1">
      <c r="A25486" s="149">
        <v>45525</v>
      </c>
    </row>
    <row r="25487" spans="1:1">
      <c r="A25487" s="74" t="s">
        <v>13494</v>
      </c>
    </row>
    <row r="25488" spans="1:1">
      <c r="A25488" s="74"/>
    </row>
    <row r="25489" spans="1:1">
      <c r="A25489" s="74" t="s">
        <v>2724</v>
      </c>
    </row>
    <row r="25490" spans="1:1">
      <c r="A25490" s="74" t="s">
        <v>13495</v>
      </c>
    </row>
    <row r="25491" spans="1:1">
      <c r="A25491" s="74" t="s">
        <v>13496</v>
      </c>
    </row>
    <row r="25492" spans="1:1">
      <c r="A25492" s="74" t="s">
        <v>13496</v>
      </c>
    </row>
    <row r="25493" spans="1:1">
      <c r="A25493" s="149">
        <v>45524</v>
      </c>
    </row>
    <row r="25494" spans="1:1">
      <c r="A25494" s="149">
        <v>45524</v>
      </c>
    </row>
    <row r="25495" spans="1:1">
      <c r="A25495" s="74" t="s">
        <v>13497</v>
      </c>
    </row>
    <row r="25496" spans="1:1">
      <c r="A25496" s="74"/>
    </row>
    <row r="25497" spans="1:1">
      <c r="A25497" s="74" t="s">
        <v>2724</v>
      </c>
    </row>
    <row r="25498" spans="1:1">
      <c r="A25498" s="74" t="s">
        <v>13498</v>
      </c>
    </row>
    <row r="25499" spans="1:1">
      <c r="A25499" s="74" t="s">
        <v>13499</v>
      </c>
    </row>
    <row r="25500" spans="1:1">
      <c r="A25500" s="74" t="s">
        <v>13500</v>
      </c>
    </row>
    <row r="25501" spans="1:1">
      <c r="A25501" s="149">
        <v>45524</v>
      </c>
    </row>
    <row r="25502" spans="1:1">
      <c r="A25502" s="149">
        <v>45524</v>
      </c>
    </row>
    <row r="25503" spans="1:1">
      <c r="A25503" s="74" t="s">
        <v>13501</v>
      </c>
    </row>
    <row r="25504" spans="1:1">
      <c r="A25504" s="74"/>
    </row>
    <row r="25505" spans="1:1">
      <c r="A25505" s="74" t="s">
        <v>2724</v>
      </c>
    </row>
    <row r="25506" spans="1:1">
      <c r="A25506" s="74" t="s">
        <v>13502</v>
      </c>
    </row>
    <row r="25507" spans="1:1">
      <c r="A25507" s="74" t="s">
        <v>13503</v>
      </c>
    </row>
    <row r="25508" spans="1:1">
      <c r="A25508" s="74" t="s">
        <v>13504</v>
      </c>
    </row>
    <row r="25509" spans="1:1">
      <c r="A25509" s="149">
        <v>45524</v>
      </c>
    </row>
    <row r="25510" spans="1:1">
      <c r="A25510" s="149">
        <v>45524</v>
      </c>
    </row>
    <row r="25511" spans="1:1">
      <c r="A25511" s="74" t="s">
        <v>13505</v>
      </c>
    </row>
    <row r="25512" spans="1:1">
      <c r="A25512" s="74"/>
    </row>
    <row r="25513" spans="1:1">
      <c r="A25513" s="74" t="s">
        <v>2724</v>
      </c>
    </row>
    <row r="25514" spans="1:1">
      <c r="A25514" s="74" t="s">
        <v>13506</v>
      </c>
    </row>
    <row r="25515" spans="1:1">
      <c r="A25515" s="74" t="s">
        <v>13507</v>
      </c>
    </row>
    <row r="25516" spans="1:1">
      <c r="A25516" s="74" t="s">
        <v>13508</v>
      </c>
    </row>
    <row r="25517" spans="1:1">
      <c r="A25517" s="149">
        <v>45522</v>
      </c>
    </row>
    <row r="25518" spans="1:1">
      <c r="A25518" s="149">
        <v>45522</v>
      </c>
    </row>
    <row r="25519" spans="1:1">
      <c r="A25519" s="74" t="s">
        <v>13509</v>
      </c>
    </row>
    <row r="25520" spans="1:1">
      <c r="A25520" s="74"/>
    </row>
    <row r="25521" spans="1:1">
      <c r="A25521" s="74" t="s">
        <v>2724</v>
      </c>
    </row>
    <row r="25522" spans="1:1">
      <c r="A25522" s="74" t="s">
        <v>13510</v>
      </c>
    </row>
    <row r="25523" spans="1:1">
      <c r="A25523" s="74" t="s">
        <v>13511</v>
      </c>
    </row>
    <row r="25524" spans="1:1">
      <c r="A25524" s="74" t="s">
        <v>13511</v>
      </c>
    </row>
    <row r="25525" spans="1:1">
      <c r="A25525" s="149">
        <v>45522</v>
      </c>
    </row>
    <row r="25526" spans="1:1">
      <c r="A25526" s="149">
        <v>45522</v>
      </c>
    </row>
    <row r="25527" spans="1:1">
      <c r="A25527" s="74" t="s">
        <v>13512</v>
      </c>
    </row>
    <row r="25528" spans="1:1">
      <c r="A25528" s="74"/>
    </row>
    <row r="25529" spans="1:1">
      <c r="A25529" s="74" t="s">
        <v>2724</v>
      </c>
    </row>
    <row r="25530" spans="1:1">
      <c r="A25530" s="74" t="s">
        <v>13513</v>
      </c>
    </row>
    <row r="25531" spans="1:1">
      <c r="A25531" s="74" t="s">
        <v>13514</v>
      </c>
    </row>
    <row r="25532" spans="1:1">
      <c r="A25532" s="74" t="s">
        <v>13515</v>
      </c>
    </row>
    <row r="25533" spans="1:1">
      <c r="A25533" s="149">
        <v>45520</v>
      </c>
    </row>
    <row r="25534" spans="1:1">
      <c r="A25534" s="149">
        <v>45520</v>
      </c>
    </row>
    <row r="25535" spans="1:1">
      <c r="A25535" s="74" t="s">
        <v>13516</v>
      </c>
    </row>
    <row r="25536" spans="1:1">
      <c r="A25536" s="74"/>
    </row>
    <row r="25537" spans="1:1">
      <c r="A25537" s="74" t="s">
        <v>2724</v>
      </c>
    </row>
    <row r="25538" spans="1:1">
      <c r="A25538" s="74" t="s">
        <v>13517</v>
      </c>
    </row>
    <row r="25539" spans="1:1">
      <c r="A25539" s="74" t="s">
        <v>13518</v>
      </c>
    </row>
    <row r="25540" spans="1:1">
      <c r="A25540" s="74" t="s">
        <v>13518</v>
      </c>
    </row>
    <row r="25541" spans="1:1">
      <c r="A25541" s="149">
        <v>45519</v>
      </c>
    </row>
    <row r="25542" spans="1:1">
      <c r="A25542" s="149">
        <v>45519</v>
      </c>
    </row>
    <row r="25543" spans="1:1">
      <c r="A25543" s="74" t="s">
        <v>13519</v>
      </c>
    </row>
    <row r="25544" spans="1:1">
      <c r="A25544" s="74"/>
    </row>
    <row r="25545" spans="1:1">
      <c r="A25545" s="74" t="s">
        <v>2724</v>
      </c>
    </row>
    <row r="25546" spans="1:1">
      <c r="A25546" s="74" t="s">
        <v>13520</v>
      </c>
    </row>
    <row r="25547" spans="1:1">
      <c r="A25547" s="74" t="s">
        <v>13521</v>
      </c>
    </row>
    <row r="25548" spans="1:1">
      <c r="A25548" s="74" t="s">
        <v>13521</v>
      </c>
    </row>
    <row r="25549" spans="1:1">
      <c r="A25549" s="149">
        <v>45519</v>
      </c>
    </row>
    <row r="25550" spans="1:1">
      <c r="A25550" s="149">
        <v>45519</v>
      </c>
    </row>
    <row r="25551" spans="1:1">
      <c r="A25551" s="74" t="s">
        <v>13522</v>
      </c>
    </row>
    <row r="25552" spans="1:1">
      <c r="A25552" s="74"/>
    </row>
    <row r="25553" spans="1:1">
      <c r="A25553" s="74" t="s">
        <v>2724</v>
      </c>
    </row>
    <row r="25554" spans="1:1">
      <c r="A25554" s="74" t="s">
        <v>13523</v>
      </c>
    </row>
    <row r="25555" spans="1:1">
      <c r="A25555" s="74" t="s">
        <v>13524</v>
      </c>
    </row>
    <row r="25556" spans="1:1">
      <c r="A25556" s="74" t="s">
        <v>13525</v>
      </c>
    </row>
    <row r="25557" spans="1:1">
      <c r="A25557" s="149">
        <v>45519</v>
      </c>
    </row>
    <row r="25558" spans="1:1">
      <c r="A25558" s="149">
        <v>45519</v>
      </c>
    </row>
    <row r="25559" spans="1:1">
      <c r="A25559" s="74" t="s">
        <v>13526</v>
      </c>
    </row>
    <row r="25560" spans="1:1">
      <c r="A25560" s="74"/>
    </row>
    <row r="25561" spans="1:1">
      <c r="A25561" s="74" t="s">
        <v>2724</v>
      </c>
    </row>
    <row r="25562" spans="1:1">
      <c r="A25562" s="74" t="s">
        <v>13527</v>
      </c>
    </row>
    <row r="25563" spans="1:1">
      <c r="A25563" s="74" t="s">
        <v>13528</v>
      </c>
    </row>
    <row r="25564" spans="1:1">
      <c r="A25564" s="74" t="s">
        <v>13528</v>
      </c>
    </row>
    <row r="25565" spans="1:1">
      <c r="A25565" s="149">
        <v>45518</v>
      </c>
    </row>
    <row r="25566" spans="1:1">
      <c r="A25566" s="149">
        <v>45518</v>
      </c>
    </row>
    <row r="25567" spans="1:1">
      <c r="A25567" s="74" t="s">
        <v>13529</v>
      </c>
    </row>
    <row r="25568" spans="1:1">
      <c r="A25568" s="74"/>
    </row>
    <row r="25569" spans="1:1">
      <c r="A25569" s="74" t="s">
        <v>2724</v>
      </c>
    </row>
    <row r="25570" spans="1:1">
      <c r="A25570" s="74" t="s">
        <v>13530</v>
      </c>
    </row>
    <row r="25571" spans="1:1">
      <c r="A25571" s="74" t="s">
        <v>13531</v>
      </c>
    </row>
    <row r="25572" spans="1:1">
      <c r="A25572" s="74" t="s">
        <v>13532</v>
      </c>
    </row>
    <row r="25573" spans="1:1">
      <c r="A25573" s="149">
        <v>45518</v>
      </c>
    </row>
    <row r="25574" spans="1:1">
      <c r="A25574" s="149">
        <v>45518</v>
      </c>
    </row>
    <row r="25575" spans="1:1">
      <c r="A25575" s="74" t="s">
        <v>13533</v>
      </c>
    </row>
    <row r="25576" spans="1:1">
      <c r="A25576" s="74"/>
    </row>
    <row r="25577" spans="1:1">
      <c r="A25577" s="74" t="s">
        <v>2724</v>
      </c>
    </row>
    <row r="25578" spans="1:1">
      <c r="A25578" s="74" t="s">
        <v>13534</v>
      </c>
    </row>
    <row r="25579" spans="1:1">
      <c r="A25579" s="74" t="s">
        <v>13535</v>
      </c>
    </row>
    <row r="25580" spans="1:1">
      <c r="A25580" s="74" t="s">
        <v>13536</v>
      </c>
    </row>
    <row r="25581" spans="1:1">
      <c r="A25581" s="149">
        <v>45518</v>
      </c>
    </row>
    <row r="25582" spans="1:1">
      <c r="A25582" s="149">
        <v>45518</v>
      </c>
    </row>
    <row r="25583" spans="1:1">
      <c r="A25583" s="74" t="s">
        <v>13537</v>
      </c>
    </row>
    <row r="25584" spans="1:1">
      <c r="A25584" s="74"/>
    </row>
    <row r="25585" spans="1:1">
      <c r="A25585" s="74" t="s">
        <v>2724</v>
      </c>
    </row>
    <row r="25586" spans="1:1">
      <c r="A25586" s="74" t="s">
        <v>13538</v>
      </c>
    </row>
    <row r="25587" spans="1:1">
      <c r="A25587" s="74" t="s">
        <v>13539</v>
      </c>
    </row>
    <row r="25588" spans="1:1">
      <c r="A25588" s="74" t="s">
        <v>13540</v>
      </c>
    </row>
    <row r="25589" spans="1:1">
      <c r="A25589" s="149">
        <v>45518</v>
      </c>
    </row>
    <row r="25590" spans="1:1">
      <c r="A25590" s="149">
        <v>45518</v>
      </c>
    </row>
    <row r="25591" spans="1:1">
      <c r="A25591" s="74" t="s">
        <v>13541</v>
      </c>
    </row>
    <row r="25592" spans="1:1">
      <c r="A25592" s="74"/>
    </row>
    <row r="25593" spans="1:1">
      <c r="A25593" s="74" t="s">
        <v>2724</v>
      </c>
    </row>
    <row r="25594" spans="1:1">
      <c r="A25594" s="74" t="s">
        <v>13542</v>
      </c>
    </row>
    <row r="25595" spans="1:1">
      <c r="A25595" s="74" t="s">
        <v>13543</v>
      </c>
    </row>
    <row r="25596" spans="1:1">
      <c r="A25596" s="74" t="s">
        <v>13544</v>
      </c>
    </row>
    <row r="25597" spans="1:1">
      <c r="A25597" s="149">
        <v>45518</v>
      </c>
    </row>
    <row r="25598" spans="1:1">
      <c r="A25598" s="149">
        <v>45518</v>
      </c>
    </row>
    <row r="25599" spans="1:1">
      <c r="A25599" s="74" t="s">
        <v>13545</v>
      </c>
    </row>
    <row r="25600" spans="1:1">
      <c r="A25600" s="74"/>
    </row>
    <row r="25601" spans="1:1">
      <c r="A25601" s="74" t="s">
        <v>2724</v>
      </c>
    </row>
    <row r="25602" spans="1:1">
      <c r="A25602" s="74" t="s">
        <v>13546</v>
      </c>
    </row>
    <row r="25603" spans="1:1">
      <c r="A25603" s="74" t="s">
        <v>13547</v>
      </c>
    </row>
    <row r="25604" spans="1:1">
      <c r="A25604" s="74" t="s">
        <v>13548</v>
      </c>
    </row>
    <row r="25605" spans="1:1">
      <c r="A25605" s="149">
        <v>45518</v>
      </c>
    </row>
    <row r="25606" spans="1:1">
      <c r="A25606" s="149">
        <v>45518</v>
      </c>
    </row>
    <row r="25607" spans="1:1">
      <c r="A25607" s="74" t="s">
        <v>13549</v>
      </c>
    </row>
    <row r="25608" spans="1:1">
      <c r="A25608" s="74"/>
    </row>
    <row r="25609" spans="1:1">
      <c r="A25609" s="74" t="s">
        <v>2724</v>
      </c>
    </row>
    <row r="25610" spans="1:1">
      <c r="A25610" s="74" t="s">
        <v>13550</v>
      </c>
    </row>
    <row r="25611" spans="1:1">
      <c r="A25611" s="74" t="s">
        <v>13551</v>
      </c>
    </row>
    <row r="25612" spans="1:1">
      <c r="A25612" s="74" t="s">
        <v>13552</v>
      </c>
    </row>
    <row r="25613" spans="1:1">
      <c r="A25613" s="149">
        <v>45518</v>
      </c>
    </row>
    <row r="25614" spans="1:1">
      <c r="A25614" s="149">
        <v>45518</v>
      </c>
    </row>
    <row r="25615" spans="1:1">
      <c r="A25615" s="74" t="s">
        <v>13553</v>
      </c>
    </row>
    <row r="25616" spans="1:1">
      <c r="A25616" s="74"/>
    </row>
    <row r="25617" spans="1:1">
      <c r="A25617" s="74" t="s">
        <v>2724</v>
      </c>
    </row>
    <row r="25618" spans="1:1">
      <c r="A25618" s="74" t="s">
        <v>13554</v>
      </c>
    </row>
    <row r="25619" spans="1:1">
      <c r="A25619" s="74" t="s">
        <v>13555</v>
      </c>
    </row>
    <row r="25620" spans="1:1">
      <c r="A25620" s="74" t="s">
        <v>13556</v>
      </c>
    </row>
    <row r="25621" spans="1:1">
      <c r="A25621" s="149">
        <v>45518</v>
      </c>
    </row>
    <row r="25622" spans="1:1">
      <c r="A25622" s="149">
        <v>45518</v>
      </c>
    </row>
    <row r="25623" spans="1:1">
      <c r="A25623" s="74" t="s">
        <v>13557</v>
      </c>
    </row>
    <row r="25624" spans="1:1">
      <c r="A25624" s="74"/>
    </row>
    <row r="25625" spans="1:1">
      <c r="A25625" s="74" t="s">
        <v>2724</v>
      </c>
    </row>
    <row r="25626" spans="1:1">
      <c r="A25626" s="74" t="s">
        <v>13558</v>
      </c>
    </row>
    <row r="25627" spans="1:1">
      <c r="A25627" s="74" t="s">
        <v>13559</v>
      </c>
    </row>
    <row r="25628" spans="1:1">
      <c r="A25628" s="74" t="s">
        <v>13560</v>
      </c>
    </row>
    <row r="25629" spans="1:1">
      <c r="A25629" s="149">
        <v>45518</v>
      </c>
    </row>
    <row r="25630" spans="1:1">
      <c r="A25630" s="149">
        <v>45518</v>
      </c>
    </row>
    <row r="25631" spans="1:1">
      <c r="A25631" s="74" t="s">
        <v>13561</v>
      </c>
    </row>
    <row r="25632" spans="1:1">
      <c r="A25632" s="74"/>
    </row>
    <row r="25633" spans="1:1">
      <c r="A25633" s="74" t="s">
        <v>2724</v>
      </c>
    </row>
    <row r="25634" spans="1:1">
      <c r="A25634" s="74" t="s">
        <v>13562</v>
      </c>
    </row>
    <row r="25635" spans="1:1">
      <c r="A25635" s="74" t="s">
        <v>13563</v>
      </c>
    </row>
    <row r="25636" spans="1:1">
      <c r="A25636" s="74" t="s">
        <v>13563</v>
      </c>
    </row>
    <row r="25637" spans="1:1">
      <c r="A25637" s="149">
        <v>45518</v>
      </c>
    </row>
    <row r="25638" spans="1:1">
      <c r="A25638" s="149">
        <v>45518</v>
      </c>
    </row>
    <row r="25639" spans="1:1">
      <c r="A25639" s="74" t="s">
        <v>13564</v>
      </c>
    </row>
    <row r="25640" spans="1:1">
      <c r="A25640" s="74"/>
    </row>
    <row r="25641" spans="1:1">
      <c r="A25641" s="74" t="s">
        <v>2724</v>
      </c>
    </row>
    <row r="25642" spans="1:1">
      <c r="A25642" s="74" t="s">
        <v>13565</v>
      </c>
    </row>
    <row r="25643" spans="1:1">
      <c r="A25643" s="74" t="s">
        <v>13566</v>
      </c>
    </row>
    <row r="25644" spans="1:1">
      <c r="A25644" s="74" t="s">
        <v>13567</v>
      </c>
    </row>
    <row r="25645" spans="1:1">
      <c r="A25645" s="149">
        <v>45517</v>
      </c>
    </row>
    <row r="25646" spans="1:1">
      <c r="A25646" s="149">
        <v>45517</v>
      </c>
    </row>
    <row r="25647" spans="1:1">
      <c r="A25647" s="74" t="s">
        <v>13568</v>
      </c>
    </row>
    <row r="25648" spans="1:1">
      <c r="A25648" s="74"/>
    </row>
    <row r="25649" spans="1:1">
      <c r="A25649" s="74" t="s">
        <v>2724</v>
      </c>
    </row>
    <row r="25650" spans="1:1">
      <c r="A25650" s="74" t="s">
        <v>13569</v>
      </c>
    </row>
    <row r="25651" spans="1:1">
      <c r="A25651" s="74" t="s">
        <v>13570</v>
      </c>
    </row>
    <row r="25652" spans="1:1">
      <c r="A25652" s="74" t="s">
        <v>13571</v>
      </c>
    </row>
    <row r="25653" spans="1:1">
      <c r="A25653" s="149">
        <v>45517</v>
      </c>
    </row>
    <row r="25654" spans="1:1">
      <c r="A25654" s="149">
        <v>45517</v>
      </c>
    </row>
    <row r="25655" spans="1:1">
      <c r="A25655" s="74" t="s">
        <v>13572</v>
      </c>
    </row>
    <row r="25656" spans="1:1">
      <c r="A25656" s="74"/>
    </row>
    <row r="25657" spans="1:1">
      <c r="A25657" s="74" t="s">
        <v>2724</v>
      </c>
    </row>
    <row r="25658" spans="1:1">
      <c r="A25658" s="74" t="s">
        <v>13573</v>
      </c>
    </row>
    <row r="25659" spans="1:1">
      <c r="A25659" s="74" t="s">
        <v>13574</v>
      </c>
    </row>
    <row r="25660" spans="1:1">
      <c r="A25660" s="74" t="s">
        <v>13574</v>
      </c>
    </row>
    <row r="25661" spans="1:1">
      <c r="A25661" s="149">
        <v>45517</v>
      </c>
    </row>
    <row r="25662" spans="1:1">
      <c r="A25662" s="149">
        <v>45517</v>
      </c>
    </row>
    <row r="25663" spans="1:1">
      <c r="A25663" s="74" t="s">
        <v>13575</v>
      </c>
    </row>
    <row r="25664" spans="1:1">
      <c r="A25664" s="74"/>
    </row>
    <row r="25665" spans="1:1">
      <c r="A25665" s="74" t="s">
        <v>2724</v>
      </c>
    </row>
    <row r="25666" spans="1:1">
      <c r="A25666" s="74" t="s">
        <v>13576</v>
      </c>
    </row>
    <row r="25667" spans="1:1">
      <c r="A25667" s="74" t="s">
        <v>13577</v>
      </c>
    </row>
    <row r="25668" spans="1:1">
      <c r="A25668" s="74" t="s">
        <v>13578</v>
      </c>
    </row>
    <row r="25669" spans="1:1">
      <c r="A25669" s="149">
        <v>45516</v>
      </c>
    </row>
    <row r="25670" spans="1:1">
      <c r="A25670" s="149">
        <v>45516</v>
      </c>
    </row>
    <row r="25671" spans="1:1">
      <c r="A25671" s="74" t="s">
        <v>13579</v>
      </c>
    </row>
    <row r="25672" spans="1:1">
      <c r="A25672" s="74"/>
    </row>
    <row r="25673" spans="1:1">
      <c r="A25673" s="74" t="s">
        <v>2724</v>
      </c>
    </row>
    <row r="25674" spans="1:1">
      <c r="A25674" s="74" t="s">
        <v>13580</v>
      </c>
    </row>
    <row r="25675" spans="1:1">
      <c r="A25675" s="74" t="s">
        <v>13581</v>
      </c>
    </row>
    <row r="25676" spans="1:1">
      <c r="A25676" s="74" t="s">
        <v>13581</v>
      </c>
    </row>
    <row r="25677" spans="1:1">
      <c r="A25677" s="149">
        <v>45516</v>
      </c>
    </row>
    <row r="25678" spans="1:1">
      <c r="A25678" s="149">
        <v>45516</v>
      </c>
    </row>
    <row r="25679" spans="1:1">
      <c r="A25679" s="74" t="s">
        <v>13582</v>
      </c>
    </row>
    <row r="25680" spans="1:1">
      <c r="A25680" s="74"/>
    </row>
    <row r="25681" spans="1:1">
      <c r="A25681" s="74" t="s">
        <v>2724</v>
      </c>
    </row>
    <row r="25682" spans="1:1">
      <c r="A25682" s="74" t="s">
        <v>13583</v>
      </c>
    </row>
    <row r="25683" spans="1:1">
      <c r="A25683" s="74" t="s">
        <v>13584</v>
      </c>
    </row>
    <row r="25684" spans="1:1">
      <c r="A25684" s="74" t="s">
        <v>13585</v>
      </c>
    </row>
    <row r="25685" spans="1:1">
      <c r="A25685" s="149">
        <v>45512</v>
      </c>
    </row>
    <row r="25686" spans="1:1">
      <c r="A25686" s="149">
        <v>45512</v>
      </c>
    </row>
    <row r="25687" spans="1:1">
      <c r="A25687" s="74" t="s">
        <v>13586</v>
      </c>
    </row>
    <row r="25688" spans="1:1">
      <c r="A25688" s="74"/>
    </row>
    <row r="25689" spans="1:1">
      <c r="A25689" s="74" t="s">
        <v>2724</v>
      </c>
    </row>
    <row r="25690" spans="1:1">
      <c r="A25690" s="74" t="s">
        <v>13587</v>
      </c>
    </row>
    <row r="25691" spans="1:1">
      <c r="A25691" s="74" t="s">
        <v>13588</v>
      </c>
    </row>
    <row r="25692" spans="1:1">
      <c r="A25692" s="74" t="s">
        <v>13589</v>
      </c>
    </row>
    <row r="25693" spans="1:1">
      <c r="A25693" s="149">
        <v>45512</v>
      </c>
    </row>
    <row r="25694" spans="1:1">
      <c r="A25694" s="149">
        <v>45512</v>
      </c>
    </row>
    <row r="25695" spans="1:1">
      <c r="A25695" s="74" t="s">
        <v>13590</v>
      </c>
    </row>
    <row r="25696" spans="1:1">
      <c r="A25696" s="74"/>
    </row>
    <row r="25697" spans="1:1">
      <c r="A25697" s="74" t="s">
        <v>2724</v>
      </c>
    </row>
    <row r="25698" spans="1:1">
      <c r="A25698" s="74" t="s">
        <v>13591</v>
      </c>
    </row>
    <row r="25699" spans="1:1">
      <c r="A25699" s="74" t="s">
        <v>13592</v>
      </c>
    </row>
    <row r="25700" spans="1:1">
      <c r="A25700" s="74"/>
    </row>
    <row r="25701" spans="1:1">
      <c r="A25701" s="74" t="s">
        <v>13593</v>
      </c>
    </row>
    <row r="25702" spans="1:1">
      <c r="A25702" s="149">
        <v>45511</v>
      </c>
    </row>
    <row r="25703" spans="1:1">
      <c r="A25703" s="149">
        <v>45511</v>
      </c>
    </row>
    <row r="25704" spans="1:1">
      <c r="A25704" s="74" t="s">
        <v>13594</v>
      </c>
    </row>
    <row r="25705" spans="1:1">
      <c r="A25705" s="74"/>
    </row>
    <row r="25706" spans="1:1">
      <c r="A25706" s="74" t="s">
        <v>2724</v>
      </c>
    </row>
    <row r="25707" spans="1:1">
      <c r="A25707" s="74" t="s">
        <v>13595</v>
      </c>
    </row>
    <row r="25708" spans="1:1">
      <c r="A25708" s="74" t="s">
        <v>13596</v>
      </c>
    </row>
    <row r="25709" spans="1:1">
      <c r="A25709" s="74" t="s">
        <v>13596</v>
      </c>
    </row>
    <row r="25710" spans="1:1">
      <c r="A25710" s="149">
        <v>45511</v>
      </c>
    </row>
    <row r="25711" spans="1:1">
      <c r="A25711" s="149">
        <v>45511</v>
      </c>
    </row>
    <row r="25712" spans="1:1">
      <c r="A25712" s="74" t="s">
        <v>13597</v>
      </c>
    </row>
    <row r="25713" spans="1:1">
      <c r="A25713" s="74"/>
    </row>
    <row r="25714" spans="1:1">
      <c r="A25714" s="74" t="s">
        <v>2724</v>
      </c>
    </row>
    <row r="25715" spans="1:1">
      <c r="A25715" s="74" t="s">
        <v>13598</v>
      </c>
    </row>
    <row r="25716" spans="1:1">
      <c r="A25716" s="74" t="s">
        <v>13599</v>
      </c>
    </row>
    <row r="25717" spans="1:1">
      <c r="A25717" s="74" t="s">
        <v>13599</v>
      </c>
    </row>
    <row r="25718" spans="1:1">
      <c r="A25718" s="149">
        <v>45510</v>
      </c>
    </row>
    <row r="25719" spans="1:1">
      <c r="A25719" s="149">
        <v>45510</v>
      </c>
    </row>
    <row r="25720" spans="1:1">
      <c r="A25720" s="74" t="s">
        <v>13600</v>
      </c>
    </row>
    <row r="25721" spans="1:1">
      <c r="A25721" s="74"/>
    </row>
    <row r="25722" spans="1:1">
      <c r="A25722" s="74" t="s">
        <v>2724</v>
      </c>
    </row>
    <row r="25723" spans="1:1">
      <c r="A25723" s="74" t="s">
        <v>13601</v>
      </c>
    </row>
    <row r="25724" spans="1:1">
      <c r="A25724" s="74" t="s">
        <v>13602</v>
      </c>
    </row>
    <row r="25725" spans="1:1">
      <c r="A25725" s="74" t="s">
        <v>13602</v>
      </c>
    </row>
    <row r="25726" spans="1:1">
      <c r="A25726" s="149">
        <v>45509</v>
      </c>
    </row>
    <row r="25727" spans="1:1">
      <c r="A25727" s="149">
        <v>45509</v>
      </c>
    </row>
    <row r="25728" spans="1:1">
      <c r="A25728" s="74" t="s">
        <v>13603</v>
      </c>
    </row>
    <row r="25729" spans="1:1">
      <c r="A25729" s="74"/>
    </row>
    <row r="25730" spans="1:1">
      <c r="A25730" s="74" t="s">
        <v>2724</v>
      </c>
    </row>
    <row r="25731" spans="1:1">
      <c r="A25731" s="74" t="s">
        <v>13604</v>
      </c>
    </row>
    <row r="25732" spans="1:1">
      <c r="A25732" s="74" t="s">
        <v>13605</v>
      </c>
    </row>
    <row r="25733" spans="1:1">
      <c r="A25733" s="74" t="s">
        <v>13606</v>
      </c>
    </row>
    <row r="25734" spans="1:1">
      <c r="A25734" s="149">
        <v>45509</v>
      </c>
    </row>
    <row r="25735" spans="1:1">
      <c r="A25735" s="149">
        <v>45509</v>
      </c>
    </row>
    <row r="25736" spans="1:1">
      <c r="A25736" s="74" t="s">
        <v>13607</v>
      </c>
    </row>
    <row r="25737" spans="1:1">
      <c r="A25737" s="74"/>
    </row>
    <row r="25738" spans="1:1">
      <c r="A25738" s="74" t="s">
        <v>2724</v>
      </c>
    </row>
    <row r="25739" spans="1:1">
      <c r="A25739" s="74" t="s">
        <v>13608</v>
      </c>
    </row>
    <row r="25740" spans="1:1">
      <c r="A25740" s="74" t="s">
        <v>13609</v>
      </c>
    </row>
    <row r="25741" spans="1:1">
      <c r="A25741" s="74" t="s">
        <v>13610</v>
      </c>
    </row>
    <row r="25742" spans="1:1">
      <c r="A25742" s="149">
        <v>45509</v>
      </c>
    </row>
    <row r="25743" spans="1:1">
      <c r="A25743" s="149">
        <v>45509</v>
      </c>
    </row>
    <row r="25744" spans="1:1">
      <c r="A25744" s="74" t="s">
        <v>13611</v>
      </c>
    </row>
    <row r="25745" spans="1:1">
      <c r="A25745" s="74"/>
    </row>
    <row r="25746" spans="1:1">
      <c r="A25746" s="74" t="s">
        <v>2724</v>
      </c>
    </row>
    <row r="25747" spans="1:1">
      <c r="A25747" s="74" t="s">
        <v>13612</v>
      </c>
    </row>
    <row r="25748" spans="1:1">
      <c r="A25748" s="74" t="s">
        <v>13613</v>
      </c>
    </row>
    <row r="25749" spans="1:1">
      <c r="A25749" s="74" t="s">
        <v>13613</v>
      </c>
    </row>
    <row r="25750" spans="1:1">
      <c r="A25750" s="149">
        <v>45509</v>
      </c>
    </row>
    <row r="25751" spans="1:1">
      <c r="A25751" s="149">
        <v>45509</v>
      </c>
    </row>
    <row r="25752" spans="1:1">
      <c r="A25752" s="74" t="s">
        <v>13614</v>
      </c>
    </row>
    <row r="25753" spans="1:1">
      <c r="A25753" s="74"/>
    </row>
    <row r="25754" spans="1:1">
      <c r="A25754" s="74" t="s">
        <v>2724</v>
      </c>
    </row>
    <row r="25755" spans="1:1">
      <c r="A25755" s="74" t="s">
        <v>13615</v>
      </c>
    </row>
    <row r="25756" spans="1:1">
      <c r="A25756" s="74" t="s">
        <v>13616</v>
      </c>
    </row>
    <row r="25757" spans="1:1">
      <c r="A25757" s="74" t="s">
        <v>13617</v>
      </c>
    </row>
    <row r="25758" spans="1:1">
      <c r="A25758" s="149">
        <v>45509</v>
      </c>
    </row>
    <row r="25759" spans="1:1">
      <c r="A25759" s="149">
        <v>45509</v>
      </c>
    </row>
    <row r="25760" spans="1:1">
      <c r="A25760" s="74" t="s">
        <v>13618</v>
      </c>
    </row>
    <row r="25761" spans="1:1">
      <c r="A25761" s="74"/>
    </row>
    <row r="25762" spans="1:1">
      <c r="A25762" s="74" t="s">
        <v>2724</v>
      </c>
    </row>
    <row r="25763" spans="1:1">
      <c r="A25763" s="74" t="s">
        <v>13619</v>
      </c>
    </row>
    <row r="25764" spans="1:1">
      <c r="A25764" s="74" t="s">
        <v>13620</v>
      </c>
    </row>
    <row r="25765" spans="1:1">
      <c r="A25765" s="74" t="s">
        <v>13621</v>
      </c>
    </row>
    <row r="25766" spans="1:1">
      <c r="A25766" s="149">
        <v>45509</v>
      </c>
    </row>
    <row r="25767" spans="1:1">
      <c r="A25767" s="149">
        <v>45509</v>
      </c>
    </row>
    <row r="25768" spans="1:1">
      <c r="A25768" s="74" t="s">
        <v>13622</v>
      </c>
    </row>
    <row r="25769" spans="1:1">
      <c r="A25769" s="74"/>
    </row>
    <row r="25770" spans="1:1">
      <c r="A25770" s="74" t="s">
        <v>2724</v>
      </c>
    </row>
    <row r="25771" spans="1:1">
      <c r="A25771" s="74" t="s">
        <v>13623</v>
      </c>
    </row>
    <row r="25772" spans="1:1">
      <c r="A25772" s="74" t="s">
        <v>13624</v>
      </c>
    </row>
    <row r="25773" spans="1:1">
      <c r="A25773" s="74" t="s">
        <v>13625</v>
      </c>
    </row>
    <row r="25774" spans="1:1">
      <c r="A25774" s="149">
        <v>45506</v>
      </c>
    </row>
    <row r="25775" spans="1:1">
      <c r="A25775" s="149">
        <v>45506</v>
      </c>
    </row>
    <row r="25776" spans="1:1">
      <c r="A25776" s="74" t="s">
        <v>13626</v>
      </c>
    </row>
    <row r="25777" spans="1:1">
      <c r="A25777" s="74"/>
    </row>
    <row r="25778" spans="1:1">
      <c r="A25778" s="74" t="s">
        <v>2724</v>
      </c>
    </row>
    <row r="25779" spans="1:1">
      <c r="A25779" s="74" t="s">
        <v>13627</v>
      </c>
    </row>
    <row r="25780" spans="1:1">
      <c r="A25780" s="74" t="s">
        <v>13628</v>
      </c>
    </row>
    <row r="25781" spans="1:1">
      <c r="A25781" s="74" t="s">
        <v>13629</v>
      </c>
    </row>
    <row r="25782" spans="1:1">
      <c r="A25782" s="149">
        <v>45506</v>
      </c>
    </row>
    <row r="25783" spans="1:1">
      <c r="A25783" s="149">
        <v>45506</v>
      </c>
    </row>
    <row r="25784" spans="1:1">
      <c r="A25784" s="74" t="s">
        <v>13630</v>
      </c>
    </row>
    <row r="25785" spans="1:1">
      <c r="A25785" s="74"/>
    </row>
    <row r="25786" spans="1:1">
      <c r="A25786" s="74" t="s">
        <v>2724</v>
      </c>
    </row>
    <row r="25787" spans="1:1">
      <c r="A25787" s="74" t="s">
        <v>13631</v>
      </c>
    </row>
    <row r="25788" spans="1:1">
      <c r="A25788" s="74" t="s">
        <v>13632</v>
      </c>
    </row>
    <row r="25789" spans="1:1">
      <c r="A25789" s="74" t="s">
        <v>13632</v>
      </c>
    </row>
    <row r="25790" spans="1:1">
      <c r="A25790" s="149">
        <v>45506</v>
      </c>
    </row>
    <row r="25791" spans="1:1">
      <c r="A25791" s="149">
        <v>45506</v>
      </c>
    </row>
    <row r="25792" spans="1:1">
      <c r="A25792" s="74" t="s">
        <v>13633</v>
      </c>
    </row>
    <row r="25793" spans="1:1">
      <c r="A25793" s="74"/>
    </row>
    <row r="25794" spans="1:1">
      <c r="A25794" s="74" t="s">
        <v>2724</v>
      </c>
    </row>
    <row r="25795" spans="1:1">
      <c r="A25795" s="74" t="s">
        <v>13634</v>
      </c>
    </row>
    <row r="25796" spans="1:1">
      <c r="A25796" s="74" t="s">
        <v>13635</v>
      </c>
    </row>
    <row r="25797" spans="1:1">
      <c r="A25797" s="74" t="s">
        <v>13635</v>
      </c>
    </row>
    <row r="25798" spans="1:1">
      <c r="A25798" s="149">
        <v>45505</v>
      </c>
    </row>
    <row r="25799" spans="1:1">
      <c r="A25799" s="149">
        <v>45505</v>
      </c>
    </row>
    <row r="25800" spans="1:1">
      <c r="A25800" s="74" t="s">
        <v>13636</v>
      </c>
    </row>
    <row r="25801" spans="1:1">
      <c r="A25801" s="74"/>
    </row>
    <row r="25802" spans="1:1">
      <c r="A25802" s="74" t="s">
        <v>2724</v>
      </c>
    </row>
    <row r="25803" spans="1:1">
      <c r="A25803" s="74" t="s">
        <v>13637</v>
      </c>
    </row>
    <row r="25804" spans="1:1">
      <c r="A25804" s="74" t="s">
        <v>13638</v>
      </c>
    </row>
    <row r="25805" spans="1:1">
      <c r="A25805" s="74" t="s">
        <v>13639</v>
      </c>
    </row>
    <row r="25806" spans="1:1">
      <c r="A25806" s="149">
        <v>45505</v>
      </c>
    </row>
    <row r="25807" spans="1:1">
      <c r="A25807" s="149">
        <v>45505</v>
      </c>
    </row>
    <row r="25808" spans="1:1">
      <c r="A25808" s="74" t="s">
        <v>13640</v>
      </c>
    </row>
    <row r="25809" spans="1:1">
      <c r="A25809" s="74"/>
    </row>
    <row r="25810" spans="1:1">
      <c r="A25810" s="74" t="s">
        <v>2724</v>
      </c>
    </row>
    <row r="25811" spans="1:1">
      <c r="A25811" s="74" t="s">
        <v>13641</v>
      </c>
    </row>
    <row r="25812" spans="1:1">
      <c r="A25812" s="74" t="s">
        <v>13642</v>
      </c>
    </row>
    <row r="25813" spans="1:1">
      <c r="A25813" s="74" t="s">
        <v>13643</v>
      </c>
    </row>
    <row r="25814" spans="1:1">
      <c r="A25814" s="149">
        <v>45505</v>
      </c>
    </row>
    <row r="25815" spans="1:1">
      <c r="A25815" s="149">
        <v>45505</v>
      </c>
    </row>
    <row r="25816" spans="1:1">
      <c r="A25816" s="74" t="s">
        <v>13644</v>
      </c>
    </row>
    <row r="25817" spans="1:1">
      <c r="A25817" s="74"/>
    </row>
    <row r="25818" spans="1:1">
      <c r="A25818" s="74" t="s">
        <v>2724</v>
      </c>
    </row>
    <row r="25819" spans="1:1">
      <c r="A25819" s="74" t="s">
        <v>13645</v>
      </c>
    </row>
    <row r="25820" spans="1:1">
      <c r="A25820" s="74" t="s">
        <v>13646</v>
      </c>
    </row>
    <row r="25821" spans="1:1">
      <c r="A25821" s="74" t="s">
        <v>13647</v>
      </c>
    </row>
    <row r="25822" spans="1:1">
      <c r="A25822" s="149">
        <v>45504</v>
      </c>
    </row>
    <row r="25823" spans="1:1">
      <c r="A25823" s="149">
        <v>45504</v>
      </c>
    </row>
    <row r="25824" spans="1:1">
      <c r="A25824" s="74" t="s">
        <v>13648</v>
      </c>
    </row>
    <row r="25825" spans="1:1">
      <c r="A25825" s="74"/>
    </row>
    <row r="25826" spans="1:1">
      <c r="A25826" s="74" t="s">
        <v>2724</v>
      </c>
    </row>
    <row r="25827" spans="1:1">
      <c r="A25827" s="74" t="s">
        <v>13649</v>
      </c>
    </row>
    <row r="25828" spans="1:1">
      <c r="A25828" s="74" t="s">
        <v>13650</v>
      </c>
    </row>
    <row r="25829" spans="1:1">
      <c r="A25829" s="74" t="s">
        <v>13650</v>
      </c>
    </row>
    <row r="25830" spans="1:1">
      <c r="A25830" s="149">
        <v>45501</v>
      </c>
    </row>
    <row r="25831" spans="1:1">
      <c r="A25831" s="149">
        <v>45501</v>
      </c>
    </row>
    <row r="25832" spans="1:1">
      <c r="A25832" s="74" t="s">
        <v>13651</v>
      </c>
    </row>
    <row r="25833" spans="1:1">
      <c r="A25833" s="74"/>
    </row>
    <row r="25834" spans="1:1">
      <c r="A25834" s="74" t="s">
        <v>2724</v>
      </c>
    </row>
    <row r="25835" spans="1:1">
      <c r="A25835" s="74" t="s">
        <v>13652</v>
      </c>
    </row>
    <row r="25836" spans="1:1">
      <c r="A25836" s="74" t="s">
        <v>13653</v>
      </c>
    </row>
    <row r="25837" spans="1:1">
      <c r="A25837" s="74" t="s">
        <v>13653</v>
      </c>
    </row>
    <row r="25838" spans="1:1">
      <c r="A25838" s="149">
        <v>45501</v>
      </c>
    </row>
    <row r="25839" spans="1:1">
      <c r="A25839" s="149">
        <v>45501</v>
      </c>
    </row>
    <row r="25840" spans="1:1">
      <c r="A25840" s="74" t="s">
        <v>13654</v>
      </c>
    </row>
    <row r="25841" spans="1:1">
      <c r="A25841" s="74"/>
    </row>
    <row r="25842" spans="1:1">
      <c r="A25842" s="74" t="s">
        <v>2724</v>
      </c>
    </row>
    <row r="25843" spans="1:1">
      <c r="A25843" s="74" t="s">
        <v>13655</v>
      </c>
    </row>
    <row r="25844" spans="1:1">
      <c r="A25844" s="74" t="s">
        <v>13656</v>
      </c>
    </row>
    <row r="25845" spans="1:1">
      <c r="A25845" s="74" t="s">
        <v>13657</v>
      </c>
    </row>
    <row r="25846" spans="1:1">
      <c r="A25846" s="149">
        <v>45500</v>
      </c>
    </row>
    <row r="25847" spans="1:1">
      <c r="A25847" s="149">
        <v>45500</v>
      </c>
    </row>
    <row r="25848" spans="1:1">
      <c r="A25848" s="74" t="s">
        <v>13658</v>
      </c>
    </row>
    <row r="25849" spans="1:1">
      <c r="A25849" s="74"/>
    </row>
    <row r="25850" spans="1:1">
      <c r="A25850" s="74" t="s">
        <v>2724</v>
      </c>
    </row>
    <row r="25851" spans="1:1">
      <c r="A25851" s="74" t="s">
        <v>13659</v>
      </c>
    </row>
    <row r="25852" spans="1:1">
      <c r="A25852" s="74" t="s">
        <v>13660</v>
      </c>
    </row>
    <row r="25853" spans="1:1">
      <c r="A25853" s="74" t="s">
        <v>13660</v>
      </c>
    </row>
    <row r="25854" spans="1:1">
      <c r="A25854" s="149">
        <v>45499</v>
      </c>
    </row>
    <row r="25855" spans="1:1">
      <c r="A25855" s="149">
        <v>45499</v>
      </c>
    </row>
    <row r="25856" spans="1:1">
      <c r="A25856" s="74" t="s">
        <v>13661</v>
      </c>
    </row>
    <row r="25857" spans="1:1">
      <c r="A25857" s="74"/>
    </row>
    <row r="25858" spans="1:1">
      <c r="A25858" s="74" t="s">
        <v>2724</v>
      </c>
    </row>
    <row r="25859" spans="1:1">
      <c r="A25859" s="74" t="s">
        <v>13662</v>
      </c>
    </row>
    <row r="25860" spans="1:1">
      <c r="A25860" s="74" t="s">
        <v>13663</v>
      </c>
    </row>
    <row r="25861" spans="1:1">
      <c r="A25861" s="74" t="s">
        <v>13664</v>
      </c>
    </row>
    <row r="25862" spans="1:1">
      <c r="A25862" s="149">
        <v>45499</v>
      </c>
    </row>
    <row r="25863" spans="1:1">
      <c r="A25863" s="149">
        <v>45499</v>
      </c>
    </row>
    <row r="25864" spans="1:1">
      <c r="A25864" s="74" t="s">
        <v>13665</v>
      </c>
    </row>
    <row r="25865" spans="1:1">
      <c r="A25865" s="74"/>
    </row>
    <row r="25866" spans="1:1">
      <c r="A25866" s="74" t="s">
        <v>2724</v>
      </c>
    </row>
    <row r="25867" spans="1:1">
      <c r="A25867" s="74" t="s">
        <v>13666</v>
      </c>
    </row>
    <row r="25868" spans="1:1">
      <c r="A25868" s="74" t="s">
        <v>13667</v>
      </c>
    </row>
    <row r="25869" spans="1:1">
      <c r="A25869" s="74" t="s">
        <v>13667</v>
      </c>
    </row>
    <row r="25870" spans="1:1">
      <c r="A25870" s="149">
        <v>45498</v>
      </c>
    </row>
    <row r="25871" spans="1:1">
      <c r="A25871" s="149">
        <v>45498</v>
      </c>
    </row>
    <row r="25872" spans="1:1">
      <c r="A25872" s="74" t="s">
        <v>13668</v>
      </c>
    </row>
    <row r="25873" spans="1:1">
      <c r="A25873" s="74"/>
    </row>
    <row r="25874" spans="1:1">
      <c r="A25874" s="74" t="s">
        <v>2724</v>
      </c>
    </row>
    <row r="25875" spans="1:1">
      <c r="A25875" s="74" t="s">
        <v>13669</v>
      </c>
    </row>
    <row r="25876" spans="1:1">
      <c r="A25876" s="74" t="s">
        <v>13670</v>
      </c>
    </row>
    <row r="25877" spans="1:1">
      <c r="A25877" s="74" t="s">
        <v>13670</v>
      </c>
    </row>
    <row r="25878" spans="1:1">
      <c r="A25878" s="149">
        <v>45498</v>
      </c>
    </row>
    <row r="25879" spans="1:1">
      <c r="A25879" s="149">
        <v>45498</v>
      </c>
    </row>
    <row r="25880" spans="1:1">
      <c r="A25880" s="74" t="s">
        <v>13671</v>
      </c>
    </row>
    <row r="25881" spans="1:1">
      <c r="A25881" s="74"/>
    </row>
    <row r="25882" spans="1:1">
      <c r="A25882" s="74" t="s">
        <v>2724</v>
      </c>
    </row>
    <row r="25883" spans="1:1">
      <c r="A25883" s="74" t="s">
        <v>13672</v>
      </c>
    </row>
    <row r="25884" spans="1:1">
      <c r="A25884" s="74" t="s">
        <v>13673</v>
      </c>
    </row>
    <row r="25885" spans="1:1">
      <c r="A25885" s="74" t="s">
        <v>13673</v>
      </c>
    </row>
    <row r="25886" spans="1:1">
      <c r="A25886" s="149">
        <v>45497</v>
      </c>
    </row>
    <row r="25887" spans="1:1">
      <c r="A25887" s="149">
        <v>45497</v>
      </c>
    </row>
    <row r="25888" spans="1:1">
      <c r="A25888" s="74" t="s">
        <v>13023</v>
      </c>
    </row>
    <row r="25889" spans="1:1">
      <c r="A25889" s="74"/>
    </row>
    <row r="25890" spans="1:1">
      <c r="A25890" s="74" t="s">
        <v>2724</v>
      </c>
    </row>
    <row r="25891" spans="1:1">
      <c r="A25891" s="74" t="s">
        <v>13674</v>
      </c>
    </row>
    <row r="25892" spans="1:1">
      <c r="A25892" s="74" t="s">
        <v>13675</v>
      </c>
    </row>
    <row r="25893" spans="1:1">
      <c r="A25893" s="74" t="s">
        <v>13676</v>
      </c>
    </row>
    <row r="25894" spans="1:1">
      <c r="A25894" s="149">
        <v>45496</v>
      </c>
    </row>
    <row r="25895" spans="1:1">
      <c r="A25895" s="149">
        <v>45496</v>
      </c>
    </row>
    <row r="25896" spans="1:1">
      <c r="A25896" s="74" t="s">
        <v>13677</v>
      </c>
    </row>
    <row r="25897" spans="1:1">
      <c r="A25897" s="74"/>
    </row>
    <row r="25898" spans="1:1">
      <c r="A25898" s="74" t="s">
        <v>2724</v>
      </c>
    </row>
    <row r="25899" spans="1:1">
      <c r="A25899" s="74" t="s">
        <v>13678</v>
      </c>
    </row>
    <row r="25900" spans="1:1">
      <c r="A25900" s="74" t="s">
        <v>13679</v>
      </c>
    </row>
    <row r="25901" spans="1:1">
      <c r="A25901" s="74" t="s">
        <v>13680</v>
      </c>
    </row>
    <row r="25902" spans="1:1">
      <c r="A25902" s="149">
        <v>45496</v>
      </c>
    </row>
    <row r="25903" spans="1:1">
      <c r="A25903" s="149">
        <v>45496</v>
      </c>
    </row>
    <row r="25904" spans="1:1">
      <c r="A25904" s="74" t="s">
        <v>13681</v>
      </c>
    </row>
    <row r="25905" spans="1:1">
      <c r="A25905" s="74"/>
    </row>
    <row r="25906" spans="1:1">
      <c r="A25906" s="74" t="s">
        <v>2724</v>
      </c>
    </row>
    <row r="25907" spans="1:1">
      <c r="A25907" s="74" t="s">
        <v>13682</v>
      </c>
    </row>
    <row r="25908" spans="1:1">
      <c r="A25908" s="74" t="s">
        <v>13683</v>
      </c>
    </row>
    <row r="25909" spans="1:1">
      <c r="A25909" s="74" t="s">
        <v>13683</v>
      </c>
    </row>
    <row r="25910" spans="1:1">
      <c r="A25910" s="149">
        <v>45495</v>
      </c>
    </row>
    <row r="25911" spans="1:1">
      <c r="A25911" s="149">
        <v>45495</v>
      </c>
    </row>
    <row r="25912" spans="1:1">
      <c r="A25912" s="74" t="s">
        <v>13684</v>
      </c>
    </row>
    <row r="25913" spans="1:1">
      <c r="A25913" s="74"/>
    </row>
    <row r="25914" spans="1:1">
      <c r="A25914" s="74" t="s">
        <v>2724</v>
      </c>
    </row>
    <row r="25915" spans="1:1">
      <c r="A25915" s="74" t="s">
        <v>13685</v>
      </c>
    </row>
    <row r="25916" spans="1:1">
      <c r="A25916" s="74" t="s">
        <v>13686</v>
      </c>
    </row>
    <row r="25917" spans="1:1">
      <c r="A25917" s="74" t="s">
        <v>13686</v>
      </c>
    </row>
    <row r="25918" spans="1:1">
      <c r="A25918" s="149">
        <v>45492</v>
      </c>
    </row>
    <row r="25919" spans="1:1">
      <c r="A25919" s="149">
        <v>45492</v>
      </c>
    </row>
    <row r="25920" spans="1:1">
      <c r="A25920" s="74" t="s">
        <v>13687</v>
      </c>
    </row>
    <row r="25921" spans="1:1">
      <c r="A25921" s="74"/>
    </row>
    <row r="25922" spans="1:1">
      <c r="A25922" s="74" t="s">
        <v>2724</v>
      </c>
    </row>
    <row r="25923" spans="1:1">
      <c r="A25923" s="74" t="s">
        <v>13688</v>
      </c>
    </row>
    <row r="25924" spans="1:1">
      <c r="A25924" s="74" t="s">
        <v>13689</v>
      </c>
    </row>
    <row r="25925" spans="1:1">
      <c r="A25925" s="74" t="s">
        <v>13690</v>
      </c>
    </row>
    <row r="25926" spans="1:1">
      <c r="A25926" s="149">
        <v>45492</v>
      </c>
    </row>
    <row r="25927" spans="1:1">
      <c r="A25927" s="149">
        <v>45492</v>
      </c>
    </row>
    <row r="25928" spans="1:1">
      <c r="A25928" s="74" t="s">
        <v>13691</v>
      </c>
    </row>
    <row r="25929" spans="1:1">
      <c r="A25929" s="74"/>
    </row>
    <row r="25930" spans="1:1">
      <c r="A25930" s="74" t="s">
        <v>2724</v>
      </c>
    </row>
    <row r="25931" spans="1:1">
      <c r="A25931" s="74" t="s">
        <v>13692</v>
      </c>
    </row>
    <row r="25932" spans="1:1">
      <c r="A25932" s="74" t="s">
        <v>13693</v>
      </c>
    </row>
    <row r="25933" spans="1:1">
      <c r="A25933" s="74" t="s">
        <v>13694</v>
      </c>
    </row>
    <row r="25934" spans="1:1">
      <c r="A25934" s="149">
        <v>45491</v>
      </c>
    </row>
    <row r="25935" spans="1:1">
      <c r="A25935" s="149">
        <v>45491</v>
      </c>
    </row>
    <row r="25936" spans="1:1">
      <c r="A25936" s="74" t="s">
        <v>13695</v>
      </c>
    </row>
    <row r="25937" spans="1:1">
      <c r="A25937" s="74"/>
    </row>
    <row r="25938" spans="1:1">
      <c r="A25938" s="74" t="s">
        <v>2724</v>
      </c>
    </row>
    <row r="25939" spans="1:1">
      <c r="A25939" s="74" t="s">
        <v>13696</v>
      </c>
    </row>
    <row r="25940" spans="1:1">
      <c r="A25940" s="74" t="s">
        <v>13697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I26005"/>
  <sheetViews>
    <sheetView workbookViewId="0"/>
  </sheetViews>
  <sheetFormatPr defaultColWidth="12.5703125" defaultRowHeight="15.75" customHeight="1"/>
  <cols>
    <col min="2" max="2" width="19.28515625" customWidth="1"/>
    <col min="3" max="3" width="18.7109375" customWidth="1"/>
  </cols>
  <sheetData>
    <row r="1" spans="1:9">
      <c r="A1" s="74" t="s">
        <v>2714</v>
      </c>
      <c r="B1" s="148"/>
      <c r="C1" s="74" t="s">
        <v>2173</v>
      </c>
      <c r="D1" s="74" t="s">
        <v>2715</v>
      </c>
      <c r="E1" s="74" t="s">
        <v>2716</v>
      </c>
      <c r="F1" s="74" t="s">
        <v>2717</v>
      </c>
      <c r="G1" s="74" t="s">
        <v>2716</v>
      </c>
      <c r="H1" s="74" t="s">
        <v>2718</v>
      </c>
      <c r="I1" s="74" t="s">
        <v>13698</v>
      </c>
    </row>
    <row r="2" spans="1:9">
      <c r="A2" s="148">
        <v>45755</v>
      </c>
    </row>
    <row r="3" spans="1:9">
      <c r="A3" s="148">
        <v>45755</v>
      </c>
    </row>
    <row r="4" spans="1:9">
      <c r="A4" s="74" t="s">
        <v>2719</v>
      </c>
      <c r="B4" s="74" t="str">
        <f ca="1">IFERROR(__xludf.DUMMYFUNCTION("IF(REGEXMATCH(A4,""wealth planning""),""Script 1"",""-"")"),"Script 1")</f>
        <v>Script 1</v>
      </c>
      <c r="C4" s="148">
        <f t="shared" ref="C4:C258" si="0">A3</f>
        <v>45755</v>
      </c>
      <c r="D4" s="74" t="str">
        <f t="shared" ref="D4:D258" si="1">A1</f>
        <v>Aina Hanisah Apr 8</v>
      </c>
    </row>
    <row r="5" spans="1:9">
      <c r="B5" s="74" t="str">
        <f ca="1">IFERROR(__xludf.DUMMYFUNCTION("IF(REGEXMATCH(A5,""wealth planning""),""Script 1"",""-"")"),"-")</f>
        <v>-</v>
      </c>
      <c r="C5" s="74" t="str">
        <f t="shared" si="0"/>
        <v>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 s="148">
        <f t="shared" si="1"/>
        <v>45755</v>
      </c>
    </row>
    <row r="6" spans="1:9">
      <c r="B6" s="74" t="str">
        <f ca="1">IFERROR(__xludf.DUMMYFUNCTION("IF(REGEXMATCH(A6,""wealth planning""),""Script 1"",""-"")"),"-")</f>
        <v>-</v>
      </c>
      <c r="C6" s="74">
        <f t="shared" si="0"/>
        <v>0</v>
      </c>
      <c r="D6" s="148">
        <f t="shared" si="1"/>
        <v>45755</v>
      </c>
    </row>
    <row r="7" spans="1:9">
      <c r="B7" s="74" t="str">
        <f ca="1">IFERROR(__xludf.DUMMYFUNCTION("IF(REGEXMATCH(A7,""wealth planning""),""Script 1"",""-"")"),"-")</f>
        <v>-</v>
      </c>
      <c r="C7" s="74">
        <f t="shared" si="0"/>
        <v>0</v>
      </c>
      <c r="D7" s="74" t="str">
        <f t="shared" si="1"/>
        <v>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 spans="1:9">
      <c r="A8" s="74" t="s">
        <v>2722</v>
      </c>
      <c r="B8" s="74" t="str">
        <f ca="1">IFERROR(__xludf.DUMMYFUNCTION("IF(REGEXMATCH(A8,""wealth planning""),""Script 1"",""-"")"),"-")</f>
        <v>-</v>
      </c>
      <c r="C8" s="74">
        <f t="shared" si="0"/>
        <v>0</v>
      </c>
      <c r="D8" s="74">
        <f t="shared" si="1"/>
        <v>0</v>
      </c>
    </row>
    <row r="9" spans="1:9">
      <c r="A9" s="74" t="s">
        <v>2432</v>
      </c>
      <c r="B9" s="74" t="str">
        <f ca="1">IFERROR(__xludf.DUMMYFUNCTION("IF(REGEXMATCH(A9,""wealth planning""),""Script 1"",""-"")"),"-")</f>
        <v>-</v>
      </c>
      <c r="C9" s="74" t="str">
        <f t="shared" si="0"/>
        <v>Fifeey Aneesa Mohd ReezamStatus is reachable</v>
      </c>
      <c r="D9" s="74">
        <f t="shared" si="1"/>
        <v>0</v>
      </c>
    </row>
    <row r="10" spans="1:9">
      <c r="A10" s="148">
        <v>45755</v>
      </c>
      <c r="B10" s="74" t="str">
        <f ca="1">IFERROR(__xludf.DUMMYFUNCTION("IF(REGEXMATCH(A10,""wealth planning""),""Script 1"",""-"")"),"#VALUE!")</f>
        <v>#VALUE!</v>
      </c>
      <c r="C10" s="74" t="str">
        <f t="shared" si="0"/>
        <v>Fifeey Aneesa Mohd Reezam</v>
      </c>
      <c r="D10" s="74">
        <f t="shared" si="1"/>
        <v>0</v>
      </c>
    </row>
    <row r="11" spans="1:9">
      <c r="A11" s="148">
        <v>45755</v>
      </c>
      <c r="B11" s="74" t="str">
        <f ca="1">IFERROR(__xludf.DUMMYFUNCTION("IF(REGEXMATCH(A11,""wealth planning""),""Script 1"",""-"")"),"#VALUE!")</f>
        <v>#VALUE!</v>
      </c>
      <c r="C11" s="148">
        <f t="shared" si="0"/>
        <v>45755</v>
      </c>
      <c r="D11" s="74" t="str">
        <f t="shared" si="1"/>
        <v>Fifeey Aneesa Mohd ReezamStatus is reachable</v>
      </c>
    </row>
    <row r="12" spans="1:9">
      <c r="A12" s="74" t="s">
        <v>2723</v>
      </c>
      <c r="B12" s="74" t="str">
        <f ca="1">IFERROR(__xludf.DUMMYFUNCTION("IF(REGEXMATCH(A12,""wealth planning""),""Script 1"",""-"")"),"Script 1")</f>
        <v>Script 1</v>
      </c>
      <c r="C12" s="148">
        <f t="shared" si="0"/>
        <v>45755</v>
      </c>
      <c r="D12" s="74" t="str">
        <f t="shared" si="1"/>
        <v>Fifeey Aneesa Mohd Reezam</v>
      </c>
    </row>
    <row r="13" spans="1:9">
      <c r="B13" s="74" t="str">
        <f ca="1">IFERROR(__xludf.DUMMYFUNCTION("IF(REGEXMATCH(A13,""wealth planning""),""Script 1"",""-"")"),"-")</f>
        <v>-</v>
      </c>
      <c r="C13" s="74" t="str">
        <f t="shared" si="0"/>
        <v>You: Hai assalamualaikum Fifeey,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 s="148">
        <f t="shared" si="1"/>
        <v>45755</v>
      </c>
    </row>
    <row r="14" spans="1:9">
      <c r="B14" s="74" t="str">
        <f ca="1">IFERROR(__xludf.DUMMYFUNCTION("IF(REGEXMATCH(A14,""wealth planning""),""Script 1"",""-"")"),"-")</f>
        <v>-</v>
      </c>
      <c r="C14" s="74">
        <f t="shared" si="0"/>
        <v>0</v>
      </c>
      <c r="D14" s="148">
        <f t="shared" si="1"/>
        <v>45755</v>
      </c>
    </row>
    <row r="15" spans="1:9">
      <c r="B15" s="74" t="str">
        <f ca="1">IFERROR(__xludf.DUMMYFUNCTION("IF(REGEXMATCH(A15,""wealth planning""),""Script 1"",""-"")"),"-")</f>
        <v>-</v>
      </c>
      <c r="C15" s="74">
        <f t="shared" si="0"/>
        <v>0</v>
      </c>
      <c r="D15" s="74" t="str">
        <f t="shared" si="1"/>
        <v>You: Hai assalamualaikum Fifeey,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 spans="1:9">
      <c r="A16" s="74" t="s">
        <v>2431</v>
      </c>
      <c r="B16" s="74" t="str">
        <f ca="1">IFERROR(__xludf.DUMMYFUNCTION("IF(REGEXMATCH(A16,""wealth planning""),""Script 1"",""-"")"),"-")</f>
        <v>-</v>
      </c>
      <c r="C16" s="74">
        <f t="shared" si="0"/>
        <v>0</v>
      </c>
      <c r="D16" s="74">
        <f t="shared" si="1"/>
        <v>0</v>
      </c>
    </row>
    <row r="17" spans="1:4">
      <c r="A17" s="74" t="s">
        <v>2431</v>
      </c>
      <c r="B17" s="74" t="str">
        <f ca="1">IFERROR(__xludf.DUMMYFUNCTION("IF(REGEXMATCH(A17,""wealth planning""),""Script 1"",""-"")"),"-")</f>
        <v>-</v>
      </c>
      <c r="C17" s="74" t="str">
        <f t="shared" si="0"/>
        <v>Norhayati Mohd Nazar</v>
      </c>
      <c r="D17" s="74">
        <f t="shared" si="1"/>
        <v>0</v>
      </c>
    </row>
    <row r="18" spans="1:4">
      <c r="A18" s="148">
        <v>45755</v>
      </c>
      <c r="B18" s="74" t="str">
        <f ca="1">IFERROR(__xludf.DUMMYFUNCTION("IF(REGEXMATCH(A18,""wealth planning""),""Script 1"",""-"")"),"#VALUE!")</f>
        <v>#VALUE!</v>
      </c>
      <c r="C18" s="74" t="str">
        <f t="shared" si="0"/>
        <v>Norhayati Mohd Nazar</v>
      </c>
      <c r="D18" s="74">
        <f t="shared" si="1"/>
        <v>0</v>
      </c>
    </row>
    <row r="19" spans="1:4">
      <c r="A19" s="148">
        <v>45755</v>
      </c>
      <c r="B19" s="74" t="str">
        <f ca="1">IFERROR(__xludf.DUMMYFUNCTION("IF(REGEXMATCH(A19,""wealth planning""),""Script 1"",""-"")"),"#VALUE!")</f>
        <v>#VALUE!</v>
      </c>
      <c r="C19" s="148">
        <f t="shared" si="0"/>
        <v>45755</v>
      </c>
      <c r="D19" s="74" t="str">
        <f t="shared" si="1"/>
        <v>Norhayati Mohd Nazar</v>
      </c>
    </row>
    <row r="20" spans="1:4">
      <c r="A20" s="74" t="s">
        <v>2726</v>
      </c>
      <c r="B20" s="74" t="str">
        <f ca="1">IFERROR(__xludf.DUMMYFUNCTION("IF(REGEXMATCH(A20,""wealth planning""),""Script 1"",""-"")"),"Script 1")</f>
        <v>Script 1</v>
      </c>
      <c r="C20" s="148">
        <f t="shared" si="0"/>
        <v>45755</v>
      </c>
      <c r="D20" s="74" t="str">
        <f t="shared" si="1"/>
        <v>Norhayati Mohd Nazar</v>
      </c>
    </row>
    <row r="21" spans="1:4">
      <c r="B21" s="74" t="str">
        <f ca="1">IFERROR(__xludf.DUMMYFUNCTION("IF(REGEXMATCH(A21,""wealth planning""),""Script 1"",""-"")"),"-")</f>
        <v>-</v>
      </c>
      <c r="C21" s="74" t="str">
        <f t="shared" si="0"/>
        <v>You: Hai assalamualaikum Norhayati,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1" s="148">
        <f t="shared" si="1"/>
        <v>45755</v>
      </c>
    </row>
    <row r="22" spans="1:4">
      <c r="B22" s="74" t="str">
        <f ca="1">IFERROR(__xludf.DUMMYFUNCTION("IF(REGEXMATCH(A22,""wealth planning""),""Script 1"",""-"")"),"-")</f>
        <v>-</v>
      </c>
      <c r="C22" s="74">
        <f t="shared" si="0"/>
        <v>0</v>
      </c>
      <c r="D22" s="148">
        <f t="shared" si="1"/>
        <v>45755</v>
      </c>
    </row>
    <row r="23" spans="1:4">
      <c r="B23" s="74" t="str">
        <f ca="1">IFERROR(__xludf.DUMMYFUNCTION("IF(REGEXMATCH(A23,""wealth planning""),""Script 1"",""-"")"),"-")</f>
        <v>-</v>
      </c>
      <c r="C23" s="74">
        <f t="shared" si="0"/>
        <v>0</v>
      </c>
      <c r="D23" s="74" t="str">
        <f t="shared" si="1"/>
        <v>You: Hai assalamualaikum Norhayati,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4" spans="1:4">
      <c r="A24" s="74" t="s">
        <v>2728</v>
      </c>
      <c r="B24" s="74" t="str">
        <f ca="1">IFERROR(__xludf.DUMMYFUNCTION("IF(REGEXMATCH(A24,""wealth planning""),""Script 1"",""-"")"),"-")</f>
        <v>-</v>
      </c>
      <c r="C24" s="74">
        <f t="shared" si="0"/>
        <v>0</v>
      </c>
      <c r="D24" s="74">
        <f t="shared" si="1"/>
        <v>0</v>
      </c>
    </row>
    <row r="25" spans="1:4">
      <c r="A25" s="74" t="s">
        <v>2430</v>
      </c>
      <c r="B25" s="74" t="str">
        <f ca="1">IFERROR(__xludf.DUMMYFUNCTION("IF(REGEXMATCH(A25,""wealth planning""),""Script 1"",""-"")"),"-")</f>
        <v>-</v>
      </c>
      <c r="C25" s="74" t="str">
        <f t="shared" si="0"/>
        <v>Haziq Haikal HadnanStatus is reachable</v>
      </c>
      <c r="D25" s="74">
        <f t="shared" si="1"/>
        <v>0</v>
      </c>
    </row>
    <row r="26" spans="1:4">
      <c r="A26" s="148">
        <v>45755</v>
      </c>
      <c r="B26" s="74" t="str">
        <f ca="1">IFERROR(__xludf.DUMMYFUNCTION("IF(REGEXMATCH(A26,""wealth planning""),""Script 1"",""-"")"),"#VALUE!")</f>
        <v>#VALUE!</v>
      </c>
      <c r="C26" s="74" t="str">
        <f t="shared" si="0"/>
        <v>Haziq Haikal Hadnan</v>
      </c>
      <c r="D26" s="74">
        <f t="shared" si="1"/>
        <v>0</v>
      </c>
    </row>
    <row r="27" spans="1:4">
      <c r="A27" s="148">
        <v>45755</v>
      </c>
      <c r="B27" s="74" t="str">
        <f ca="1">IFERROR(__xludf.DUMMYFUNCTION("IF(REGEXMATCH(A27,""wealth planning""),""Script 1"",""-"")"),"#VALUE!")</f>
        <v>#VALUE!</v>
      </c>
      <c r="C27" s="148">
        <f t="shared" si="0"/>
        <v>45755</v>
      </c>
      <c r="D27" s="74" t="str">
        <f t="shared" si="1"/>
        <v>Haziq Haikal HadnanStatus is reachable</v>
      </c>
    </row>
    <row r="28" spans="1:4">
      <c r="A28" s="74" t="s">
        <v>2729</v>
      </c>
      <c r="B28" s="74" t="str">
        <f ca="1">IFERROR(__xludf.DUMMYFUNCTION("IF(REGEXMATCH(A28,""wealth planning""),""Script 1"",""-"")"),"Script 1")</f>
        <v>Script 1</v>
      </c>
      <c r="C28" s="148">
        <f t="shared" si="0"/>
        <v>45755</v>
      </c>
      <c r="D28" s="74" t="str">
        <f t="shared" si="1"/>
        <v>Haziq Haikal Hadnan</v>
      </c>
    </row>
    <row r="29" spans="1:4">
      <c r="B29" s="74" t="str">
        <f ca="1">IFERROR(__xludf.DUMMYFUNCTION("IF(REGEXMATCH(A29,""wealth planning""),""Script 1"",""-"")"),"-")</f>
        <v>-</v>
      </c>
      <c r="C29" s="74" t="str">
        <f t="shared" si="0"/>
        <v>You: Hai assalamualaikum Haziq,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9" s="148">
        <f t="shared" si="1"/>
        <v>45755</v>
      </c>
    </row>
    <row r="30" spans="1:4">
      <c r="B30" s="74" t="str">
        <f ca="1">IFERROR(__xludf.DUMMYFUNCTION("IF(REGEXMATCH(A30,""wealth planning""),""Script 1"",""-"")"),"-")</f>
        <v>-</v>
      </c>
      <c r="C30" s="74">
        <f t="shared" si="0"/>
        <v>0</v>
      </c>
      <c r="D30" s="148">
        <f t="shared" si="1"/>
        <v>45755</v>
      </c>
    </row>
    <row r="31" spans="1:4">
      <c r="B31" s="74" t="str">
        <f ca="1">IFERROR(__xludf.DUMMYFUNCTION("IF(REGEXMATCH(A31,""wealth planning""),""Script 1"",""-"")"),"-")</f>
        <v>-</v>
      </c>
      <c r="C31" s="74">
        <f t="shared" si="0"/>
        <v>0</v>
      </c>
      <c r="D31" s="74" t="str">
        <f t="shared" si="1"/>
        <v>You: Hai assalamualaikum Haziq,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2" spans="1:4">
      <c r="B32" s="74" t="str">
        <f ca="1">IFERROR(__xludf.DUMMYFUNCTION("IF(REGEXMATCH(A32,""wealth planning""),""Script 1"",""-"")"),"-")</f>
        <v>-</v>
      </c>
      <c r="C32" s="74">
        <f t="shared" si="0"/>
        <v>0</v>
      </c>
      <c r="D32" s="74">
        <f t="shared" si="1"/>
        <v>0</v>
      </c>
    </row>
    <row r="33" spans="1:4">
      <c r="A33" s="74" t="s">
        <v>2429</v>
      </c>
      <c r="B33" s="74" t="str">
        <f ca="1">IFERROR(__xludf.DUMMYFUNCTION("IF(REGEXMATCH(A33,""wealth planning""),""Script 1"",""-"")"),"-")</f>
        <v>-</v>
      </c>
      <c r="C33" s="74">
        <f t="shared" si="0"/>
        <v>0</v>
      </c>
      <c r="D33" s="74">
        <f t="shared" si="1"/>
        <v>0</v>
      </c>
    </row>
    <row r="34" spans="1:4">
      <c r="A34" s="148">
        <v>45755</v>
      </c>
      <c r="B34" s="74" t="str">
        <f ca="1">IFERROR(__xludf.DUMMYFUNCTION("IF(REGEXMATCH(A34,""wealth planning""),""Script 1"",""-"")"),"#VALUE!")</f>
        <v>#VALUE!</v>
      </c>
      <c r="C34" s="74" t="str">
        <f t="shared" si="0"/>
        <v>Nur Syafiqah</v>
      </c>
      <c r="D34" s="74">
        <f t="shared" si="1"/>
        <v>0</v>
      </c>
    </row>
    <row r="35" spans="1:4">
      <c r="A35" s="148">
        <v>45755</v>
      </c>
      <c r="B35" s="74" t="str">
        <f ca="1">IFERROR(__xludf.DUMMYFUNCTION("IF(REGEXMATCH(A35,""wealth planning""),""Script 1"",""-"")"),"#VALUE!")</f>
        <v>#VALUE!</v>
      </c>
      <c r="C35" s="148">
        <f t="shared" si="0"/>
        <v>45755</v>
      </c>
      <c r="D35" s="74">
        <f t="shared" si="1"/>
        <v>0</v>
      </c>
    </row>
    <row r="36" spans="1:4">
      <c r="A36" s="74" t="s">
        <v>2732</v>
      </c>
      <c r="B36" s="74" t="str">
        <f ca="1">IFERROR(__xludf.DUMMYFUNCTION("IF(REGEXMATCH(A36,""wealth planning""),""Script 1"",""-"")"),"Script 1")</f>
        <v>Script 1</v>
      </c>
      <c r="C36" s="148">
        <f t="shared" si="0"/>
        <v>45755</v>
      </c>
      <c r="D36" s="74" t="str">
        <f t="shared" si="1"/>
        <v>Nur Syafiqah</v>
      </c>
    </row>
    <row r="37" spans="1:4">
      <c r="B37" s="74" t="str">
        <f ca="1">IFERROR(__xludf.DUMMYFUNCTION("IF(REGEXMATCH(A37,""wealth planning""),""Script 1"",""-"")"),"-")</f>
        <v>-</v>
      </c>
      <c r="C37" s="74" t="str">
        <f t="shared" si="0"/>
        <v>You: Hai assalamualaikum Syafiqah,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7" s="148">
        <f t="shared" si="1"/>
        <v>45755</v>
      </c>
    </row>
    <row r="38" spans="1:4">
      <c r="B38" s="74" t="str">
        <f ca="1">IFERROR(__xludf.DUMMYFUNCTION("IF(REGEXMATCH(A38,""wealth planning""),""Script 1"",""-"")"),"-")</f>
        <v>-</v>
      </c>
      <c r="C38" s="74">
        <f t="shared" si="0"/>
        <v>0</v>
      </c>
      <c r="D38" s="148">
        <f t="shared" si="1"/>
        <v>45755</v>
      </c>
    </row>
    <row r="39" spans="1:4">
      <c r="B39" s="74" t="str">
        <f ca="1">IFERROR(__xludf.DUMMYFUNCTION("IF(REGEXMATCH(A39,""wealth planning""),""Script 1"",""-"")"),"-")</f>
        <v>-</v>
      </c>
      <c r="C39" s="74">
        <f t="shared" si="0"/>
        <v>0</v>
      </c>
      <c r="D39" s="74" t="str">
        <f t="shared" si="1"/>
        <v>You: Hai assalamualaikum Syafiqah,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0" spans="1:4">
      <c r="B40" s="74" t="str">
        <f ca="1">IFERROR(__xludf.DUMMYFUNCTION("IF(REGEXMATCH(A40,""wealth planning""),""Script 1"",""-"")"),"-")</f>
        <v>-</v>
      </c>
      <c r="C40" s="74">
        <f t="shared" si="0"/>
        <v>0</v>
      </c>
      <c r="D40" s="74">
        <f t="shared" si="1"/>
        <v>0</v>
      </c>
    </row>
    <row r="41" spans="1:4">
      <c r="A41" s="74" t="s">
        <v>286</v>
      </c>
      <c r="B41" s="74" t="str">
        <f ca="1">IFERROR(__xludf.DUMMYFUNCTION("IF(REGEXMATCH(A41,""wealth planning""),""Script 1"",""-"")"),"-")</f>
        <v>-</v>
      </c>
      <c r="C41" s="74">
        <f t="shared" si="0"/>
        <v>0</v>
      </c>
      <c r="D41" s="74">
        <f t="shared" si="1"/>
        <v>0</v>
      </c>
    </row>
    <row r="42" spans="1:4">
      <c r="A42" s="148">
        <v>45755</v>
      </c>
      <c r="B42" s="74" t="str">
        <f ca="1">IFERROR(__xludf.DUMMYFUNCTION("IF(REGEXMATCH(A42,""wealth planning""),""Script 1"",""-"")"),"#VALUE!")</f>
        <v>#VALUE!</v>
      </c>
      <c r="C42" s="74" t="str">
        <f t="shared" si="0"/>
        <v>Nur Amirah</v>
      </c>
      <c r="D42" s="74">
        <f t="shared" si="1"/>
        <v>0</v>
      </c>
    </row>
    <row r="43" spans="1:4">
      <c r="A43" s="148">
        <v>45755</v>
      </c>
      <c r="B43" s="74" t="str">
        <f ca="1">IFERROR(__xludf.DUMMYFUNCTION("IF(REGEXMATCH(A43,""wealth planning""),""Script 1"",""-"")"),"#VALUE!")</f>
        <v>#VALUE!</v>
      </c>
      <c r="C43" s="148">
        <f t="shared" si="0"/>
        <v>45755</v>
      </c>
      <c r="D43" s="74">
        <f t="shared" si="1"/>
        <v>0</v>
      </c>
    </row>
    <row r="44" spans="1:4">
      <c r="A44" s="74" t="s">
        <v>2735</v>
      </c>
      <c r="B44" s="74" t="str">
        <f ca="1">IFERROR(__xludf.DUMMYFUNCTION("IF(REGEXMATCH(A44,""wealth planning""),""Script 1"",""-"")"),"Script 1")</f>
        <v>Script 1</v>
      </c>
      <c r="C44" s="148">
        <f t="shared" si="0"/>
        <v>45755</v>
      </c>
      <c r="D44" s="74" t="str">
        <f t="shared" si="1"/>
        <v>Nur Amirah</v>
      </c>
    </row>
    <row r="45" spans="1:4">
      <c r="B45" s="74" t="str">
        <f ca="1">IFERROR(__xludf.DUMMYFUNCTION("IF(REGEXMATCH(A45,""wealth planning""),""Script 1"",""-"")"),"-")</f>
        <v>-</v>
      </c>
      <c r="C45" s="74" t="str">
        <f t="shared" si="0"/>
        <v>You: Hai assalamualaikum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5" s="148">
        <f t="shared" si="1"/>
        <v>45755</v>
      </c>
    </row>
    <row r="46" spans="1:4">
      <c r="B46" s="74" t="str">
        <f ca="1">IFERROR(__xludf.DUMMYFUNCTION("IF(REGEXMATCH(A46,""wealth planning""),""Script 1"",""-"")"),"-")</f>
        <v>-</v>
      </c>
      <c r="C46" s="74">
        <f t="shared" si="0"/>
        <v>0</v>
      </c>
      <c r="D46" s="148">
        <f t="shared" si="1"/>
        <v>45755</v>
      </c>
    </row>
    <row r="47" spans="1:4">
      <c r="B47" s="74" t="str">
        <f ca="1">IFERROR(__xludf.DUMMYFUNCTION("IF(REGEXMATCH(A47,""wealth planning""),""Script 1"",""-"")"),"-")</f>
        <v>-</v>
      </c>
      <c r="C47" s="74">
        <f t="shared" si="0"/>
        <v>0</v>
      </c>
      <c r="D47" s="74" t="str">
        <f t="shared" si="1"/>
        <v>You: Hai assalamualaikum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8" spans="1:4">
      <c r="B48" s="74" t="str">
        <f ca="1">IFERROR(__xludf.DUMMYFUNCTION("IF(REGEXMATCH(A48,""wealth planning""),""Script 1"",""-"")"),"-")</f>
        <v>-</v>
      </c>
      <c r="C48" s="74">
        <f t="shared" si="0"/>
        <v>0</v>
      </c>
      <c r="D48" s="74">
        <f t="shared" si="1"/>
        <v>0</v>
      </c>
    </row>
    <row r="49" spans="1:4">
      <c r="A49" s="74" t="s">
        <v>2428</v>
      </c>
      <c r="B49" s="74" t="str">
        <f ca="1">IFERROR(__xludf.DUMMYFUNCTION("IF(REGEXMATCH(A49,""wealth planning""),""Script 1"",""-"")"),"-")</f>
        <v>-</v>
      </c>
      <c r="C49" s="74">
        <f t="shared" si="0"/>
        <v>0</v>
      </c>
      <c r="D49" s="74">
        <f t="shared" si="1"/>
        <v>0</v>
      </c>
    </row>
    <row r="50" spans="1:4">
      <c r="A50" s="148">
        <v>45755</v>
      </c>
      <c r="B50" s="74" t="str">
        <f ca="1">IFERROR(__xludf.DUMMYFUNCTION("IF(REGEXMATCH(A50,""wealth planning""),""Script 1"",""-"")"),"#VALUE!")</f>
        <v>#VALUE!</v>
      </c>
      <c r="C50" s="74" t="str">
        <f t="shared" si="0"/>
        <v>Nurfaizah Mohd Imran</v>
      </c>
      <c r="D50" s="74">
        <f t="shared" si="1"/>
        <v>0</v>
      </c>
    </row>
    <row r="51" spans="1:4">
      <c r="A51" s="148">
        <v>45755</v>
      </c>
      <c r="B51" s="74" t="str">
        <f ca="1">IFERROR(__xludf.DUMMYFUNCTION("IF(REGEXMATCH(A51,""wealth planning""),""Script 1"",""-"")"),"#VALUE!")</f>
        <v>#VALUE!</v>
      </c>
      <c r="C51" s="148">
        <f t="shared" si="0"/>
        <v>45755</v>
      </c>
      <c r="D51" s="74">
        <f t="shared" si="1"/>
        <v>0</v>
      </c>
    </row>
    <row r="52" spans="1:4">
      <c r="A52" s="74" t="s">
        <v>2738</v>
      </c>
      <c r="B52" s="74" t="str">
        <f ca="1">IFERROR(__xludf.DUMMYFUNCTION("IF(REGEXMATCH(A52,""wealth planning""),""Script 1"",""-"")"),"Script 1")</f>
        <v>Script 1</v>
      </c>
      <c r="C52" s="148">
        <f t="shared" si="0"/>
        <v>45755</v>
      </c>
      <c r="D52" s="74" t="str">
        <f t="shared" si="1"/>
        <v>Nurfaizah Mohd Imran</v>
      </c>
    </row>
    <row r="53" spans="1:4">
      <c r="B53" s="74" t="str">
        <f ca="1">IFERROR(__xludf.DUMMYFUNCTION("IF(REGEXMATCH(A53,""wealth planning""),""Script 1"",""-"")"),"-")</f>
        <v>-</v>
      </c>
      <c r="C53" s="74" t="str">
        <f t="shared" si="0"/>
        <v>You: Hai assalamualaikum Nurfaizah,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3" s="148">
        <f t="shared" si="1"/>
        <v>45755</v>
      </c>
    </row>
    <row r="54" spans="1:4">
      <c r="B54" s="74" t="str">
        <f ca="1">IFERROR(__xludf.DUMMYFUNCTION("IF(REGEXMATCH(A54,""wealth planning""),""Script 1"",""-"")"),"-")</f>
        <v>-</v>
      </c>
      <c r="C54" s="74">
        <f t="shared" si="0"/>
        <v>0</v>
      </c>
      <c r="D54" s="148">
        <f t="shared" si="1"/>
        <v>45755</v>
      </c>
    </row>
    <row r="55" spans="1:4">
      <c r="B55" s="74" t="str">
        <f ca="1">IFERROR(__xludf.DUMMYFUNCTION("IF(REGEXMATCH(A55,""wealth planning""),""Script 1"",""-"")"),"-")</f>
        <v>-</v>
      </c>
      <c r="C55" s="74">
        <f t="shared" si="0"/>
        <v>0</v>
      </c>
      <c r="D55" s="74" t="str">
        <f t="shared" si="1"/>
        <v>You: Hai assalamualaikum Nurfaizah,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6" spans="1:4">
      <c r="A56" s="74" t="s">
        <v>2740</v>
      </c>
      <c r="B56" s="74" t="str">
        <f ca="1">IFERROR(__xludf.DUMMYFUNCTION("IF(REGEXMATCH(A56,""wealth planning""),""Script 1"",""-"")"),"-")</f>
        <v>-</v>
      </c>
      <c r="C56" s="74">
        <f t="shared" si="0"/>
        <v>0</v>
      </c>
      <c r="D56" s="74">
        <f t="shared" si="1"/>
        <v>0</v>
      </c>
    </row>
    <row r="57" spans="1:4">
      <c r="A57" s="74" t="s">
        <v>2427</v>
      </c>
      <c r="B57" s="74" t="str">
        <f ca="1">IFERROR(__xludf.DUMMYFUNCTION("IF(REGEXMATCH(A57,""wealth planning""),""Script 1"",""-"")"),"-")</f>
        <v>-</v>
      </c>
      <c r="C57" s="74" t="str">
        <f t="shared" si="0"/>
        <v>Hadif AzharStatus is reachable</v>
      </c>
      <c r="D57" s="74">
        <f t="shared" si="1"/>
        <v>0</v>
      </c>
    </row>
    <row r="58" spans="1:4">
      <c r="A58" s="148">
        <v>45755</v>
      </c>
      <c r="B58" s="74" t="str">
        <f ca="1">IFERROR(__xludf.DUMMYFUNCTION("IF(REGEXMATCH(A58,""wealth planning""),""Script 1"",""-"")"),"#VALUE!")</f>
        <v>#VALUE!</v>
      </c>
      <c r="C58" s="74" t="str">
        <f t="shared" si="0"/>
        <v>Hadif Azhar</v>
      </c>
      <c r="D58" s="74">
        <f t="shared" si="1"/>
        <v>0</v>
      </c>
    </row>
    <row r="59" spans="1:4">
      <c r="A59" s="148">
        <v>45755</v>
      </c>
      <c r="B59" s="74" t="str">
        <f ca="1">IFERROR(__xludf.DUMMYFUNCTION("IF(REGEXMATCH(A59,""wealth planning""),""Script 1"",""-"")"),"#VALUE!")</f>
        <v>#VALUE!</v>
      </c>
      <c r="C59" s="148">
        <f t="shared" si="0"/>
        <v>45755</v>
      </c>
      <c r="D59" s="74" t="str">
        <f t="shared" si="1"/>
        <v>Hadif AzharStatus is reachable</v>
      </c>
    </row>
    <row r="60" spans="1:4">
      <c r="A60" s="74" t="s">
        <v>2741</v>
      </c>
      <c r="B60" s="74" t="str">
        <f ca="1">IFERROR(__xludf.DUMMYFUNCTION("IF(REGEXMATCH(A60,""wealth planning""),""Script 1"",""-"")"),"Script 1")</f>
        <v>Script 1</v>
      </c>
      <c r="C60" s="148">
        <f t="shared" si="0"/>
        <v>45755</v>
      </c>
      <c r="D60" s="74" t="str">
        <f t="shared" si="1"/>
        <v>Hadif Azhar</v>
      </c>
    </row>
    <row r="61" spans="1:4">
      <c r="B61" s="74" t="str">
        <f ca="1">IFERROR(__xludf.DUMMYFUNCTION("IF(REGEXMATCH(A61,""wealth planning""),""Script 1"",""-"")"),"-")</f>
        <v>-</v>
      </c>
      <c r="C61" s="74" t="str">
        <f t="shared" si="0"/>
        <v>You: Hai assalamualaikum Hadif,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1" s="148">
        <f t="shared" si="1"/>
        <v>45755</v>
      </c>
    </row>
    <row r="62" spans="1:4">
      <c r="B62" s="74" t="str">
        <f ca="1">IFERROR(__xludf.DUMMYFUNCTION("IF(REGEXMATCH(A62,""wealth planning""),""Script 1"",""-"")"),"-")</f>
        <v>-</v>
      </c>
      <c r="C62" s="74">
        <f t="shared" si="0"/>
        <v>0</v>
      </c>
      <c r="D62" s="148">
        <f t="shared" si="1"/>
        <v>45755</v>
      </c>
    </row>
    <row r="63" spans="1:4">
      <c r="B63" s="74" t="str">
        <f ca="1">IFERROR(__xludf.DUMMYFUNCTION("IF(REGEXMATCH(A63,""wealth planning""),""Script 1"",""-"")"),"-")</f>
        <v>-</v>
      </c>
      <c r="C63" s="74">
        <f t="shared" si="0"/>
        <v>0</v>
      </c>
      <c r="D63" s="74" t="str">
        <f t="shared" si="1"/>
        <v>You: Hai assalamualaikum Hadif,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4" spans="1:4">
      <c r="B64" s="74" t="str">
        <f ca="1">IFERROR(__xludf.DUMMYFUNCTION("IF(REGEXMATCH(A64,""wealth planning""),""Script 1"",""-"")"),"-")</f>
        <v>-</v>
      </c>
      <c r="C64" s="74">
        <f t="shared" si="0"/>
        <v>0</v>
      </c>
      <c r="D64" s="74">
        <f t="shared" si="1"/>
        <v>0</v>
      </c>
    </row>
    <row r="65" spans="1:4">
      <c r="A65" s="74" t="s">
        <v>2426</v>
      </c>
      <c r="B65" s="74" t="str">
        <f ca="1">IFERROR(__xludf.DUMMYFUNCTION("IF(REGEXMATCH(A65,""wealth planning""),""Script 1"",""-"")"),"-")</f>
        <v>-</v>
      </c>
      <c r="C65" s="74">
        <f t="shared" si="0"/>
        <v>0</v>
      </c>
      <c r="D65" s="74">
        <f t="shared" si="1"/>
        <v>0</v>
      </c>
    </row>
    <row r="66" spans="1:4">
      <c r="A66" s="148">
        <v>45755</v>
      </c>
      <c r="B66" s="74" t="str">
        <f ca="1">IFERROR(__xludf.DUMMYFUNCTION("IF(REGEXMATCH(A66,""wealth planning""),""Script 1"",""-"")"),"#VALUE!")</f>
        <v>#VALUE!</v>
      </c>
      <c r="C66" s="74" t="str">
        <f t="shared" si="0"/>
        <v>Zulaika Izzati</v>
      </c>
      <c r="D66" s="74">
        <f t="shared" si="1"/>
        <v>0</v>
      </c>
    </row>
    <row r="67" spans="1:4">
      <c r="A67" s="148">
        <v>45755</v>
      </c>
      <c r="B67" s="74" t="str">
        <f ca="1">IFERROR(__xludf.DUMMYFUNCTION("IF(REGEXMATCH(A67,""wealth planning""),""Script 1"",""-"")"),"#VALUE!")</f>
        <v>#VALUE!</v>
      </c>
      <c r="C67" s="148">
        <f t="shared" si="0"/>
        <v>45755</v>
      </c>
      <c r="D67" s="74">
        <f t="shared" si="1"/>
        <v>0</v>
      </c>
    </row>
    <row r="68" spans="1:4">
      <c r="A68" s="74" t="s">
        <v>2744</v>
      </c>
      <c r="B68" s="74" t="str">
        <f ca="1">IFERROR(__xludf.DUMMYFUNCTION("IF(REGEXMATCH(A68,""wealth planning""),""Script 1"",""-"")"),"Script 1")</f>
        <v>Script 1</v>
      </c>
      <c r="C68" s="148">
        <f t="shared" si="0"/>
        <v>45755</v>
      </c>
      <c r="D68" s="74" t="str">
        <f t="shared" si="1"/>
        <v>Zulaika Izzati</v>
      </c>
    </row>
    <row r="69" spans="1:4">
      <c r="B69" s="74" t="str">
        <f ca="1">IFERROR(__xludf.DUMMYFUNCTION("IF(REGEXMATCH(A69,""wealth planning""),""Script 1"",""-"")"),"-")</f>
        <v>-</v>
      </c>
      <c r="C69" s="74" t="str">
        <f t="shared" si="0"/>
        <v>You: Hai assalamualaikum Zulaika,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9" s="148">
        <f t="shared" si="1"/>
        <v>45755</v>
      </c>
    </row>
    <row r="70" spans="1:4">
      <c r="B70" s="74" t="str">
        <f ca="1">IFERROR(__xludf.DUMMYFUNCTION("IF(REGEXMATCH(A70,""wealth planning""),""Script 1"",""-"")"),"-")</f>
        <v>-</v>
      </c>
      <c r="C70" s="74">
        <f t="shared" si="0"/>
        <v>0</v>
      </c>
      <c r="D70" s="148">
        <f t="shared" si="1"/>
        <v>45755</v>
      </c>
    </row>
    <row r="71" spans="1:4">
      <c r="B71" s="74" t="str">
        <f ca="1">IFERROR(__xludf.DUMMYFUNCTION("IF(REGEXMATCH(A71,""wealth planning""),""Script 1"",""-"")"),"-")</f>
        <v>-</v>
      </c>
      <c r="C71" s="74">
        <f t="shared" si="0"/>
        <v>0</v>
      </c>
      <c r="D71" s="74" t="str">
        <f t="shared" si="1"/>
        <v>You: Hai assalamualaikum Zulaika,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2" spans="1:4">
      <c r="A72" s="74" t="s">
        <v>2746</v>
      </c>
      <c r="B72" s="74" t="str">
        <f ca="1">IFERROR(__xludf.DUMMYFUNCTION("IF(REGEXMATCH(A72,""wealth planning""),""Script 1"",""-"")"),"-")</f>
        <v>-</v>
      </c>
      <c r="C72" s="74">
        <f t="shared" si="0"/>
        <v>0</v>
      </c>
      <c r="D72" s="74">
        <f t="shared" si="1"/>
        <v>0</v>
      </c>
    </row>
    <row r="73" spans="1:4">
      <c r="A73" s="74" t="s">
        <v>2421</v>
      </c>
      <c r="B73" s="74" t="str">
        <f ca="1">IFERROR(__xludf.DUMMYFUNCTION("IF(REGEXMATCH(A73,""wealth planning""),""Script 1"",""-"")"),"-")</f>
        <v>-</v>
      </c>
      <c r="C73" s="74" t="str">
        <f t="shared" si="0"/>
        <v>Nursyafiqah Adilah AzizulStatus is reachable</v>
      </c>
      <c r="D73" s="74">
        <f t="shared" si="1"/>
        <v>0</v>
      </c>
    </row>
    <row r="74" spans="1:4">
      <c r="A74" s="148">
        <v>45755</v>
      </c>
      <c r="B74" s="74" t="str">
        <f ca="1">IFERROR(__xludf.DUMMYFUNCTION("IF(REGEXMATCH(A74,""wealth planning""),""Script 1"",""-"")"),"#VALUE!")</f>
        <v>#VALUE!</v>
      </c>
      <c r="C74" s="74" t="str">
        <f t="shared" si="0"/>
        <v>Nursyafiqah Adilah Azizul</v>
      </c>
      <c r="D74" s="74">
        <f t="shared" si="1"/>
        <v>0</v>
      </c>
    </row>
    <row r="75" spans="1:4">
      <c r="A75" s="148">
        <v>45755</v>
      </c>
      <c r="B75" s="74" t="str">
        <f ca="1">IFERROR(__xludf.DUMMYFUNCTION("IF(REGEXMATCH(A75,""wealth planning""),""Script 1"",""-"")"),"#VALUE!")</f>
        <v>#VALUE!</v>
      </c>
      <c r="C75" s="148">
        <f t="shared" si="0"/>
        <v>45755</v>
      </c>
      <c r="D75" s="74" t="str">
        <f t="shared" si="1"/>
        <v>Nursyafiqah Adilah AzizulStatus is reachable</v>
      </c>
    </row>
    <row r="76" spans="1:4">
      <c r="A76" s="74" t="s">
        <v>2747</v>
      </c>
      <c r="B76" s="74" t="str">
        <f ca="1">IFERROR(__xludf.DUMMYFUNCTION("IF(REGEXMATCH(A76,""wealth planning""),""Script 1"",""-"")"),"Script 1")</f>
        <v>Script 1</v>
      </c>
      <c r="C76" s="148">
        <f t="shared" si="0"/>
        <v>45755</v>
      </c>
      <c r="D76" s="74" t="str">
        <f t="shared" si="1"/>
        <v>Nursyafiqah Adilah Azizul</v>
      </c>
    </row>
    <row r="77" spans="1:4">
      <c r="B77" s="74" t="str">
        <f ca="1">IFERROR(__xludf.DUMMYFUNCTION("IF(REGEXMATCH(A77,""wealth planning""),""Script 1"",""-"")"),"-")</f>
        <v>-</v>
      </c>
      <c r="C77" s="74" t="str">
        <f t="shared" si="0"/>
        <v>You: Hai assalamualaikum Nursyafiqah,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7" s="148">
        <f t="shared" si="1"/>
        <v>45755</v>
      </c>
    </row>
    <row r="78" spans="1:4">
      <c r="B78" s="74" t="str">
        <f ca="1">IFERROR(__xludf.DUMMYFUNCTION("IF(REGEXMATCH(A78,""wealth planning""),""Script 1"",""-"")"),"-")</f>
        <v>-</v>
      </c>
      <c r="C78" s="74">
        <f t="shared" si="0"/>
        <v>0</v>
      </c>
      <c r="D78" s="148">
        <f t="shared" si="1"/>
        <v>45755</v>
      </c>
    </row>
    <row r="79" spans="1:4">
      <c r="B79" s="74" t="str">
        <f ca="1">IFERROR(__xludf.DUMMYFUNCTION("IF(REGEXMATCH(A79,""wealth planning""),""Script 1"",""-"")"),"-")</f>
        <v>-</v>
      </c>
      <c r="C79" s="74">
        <f t="shared" si="0"/>
        <v>0</v>
      </c>
      <c r="D79" s="74" t="str">
        <f t="shared" si="1"/>
        <v>You: Hai assalamualaikum Nursyafiqah,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0" spans="1:4">
      <c r="A80" s="74" t="s">
        <v>2420</v>
      </c>
      <c r="B80" s="74" t="str">
        <f ca="1">IFERROR(__xludf.DUMMYFUNCTION("IF(REGEXMATCH(A80,""wealth planning""),""Script 1"",""-"")"),"-")</f>
        <v>-</v>
      </c>
      <c r="C80" s="74">
        <f t="shared" si="0"/>
        <v>0</v>
      </c>
      <c r="D80" s="74">
        <f t="shared" si="1"/>
        <v>0</v>
      </c>
    </row>
    <row r="81" spans="1:4">
      <c r="A81" s="74" t="s">
        <v>2420</v>
      </c>
      <c r="B81" s="74" t="str">
        <f ca="1">IFERROR(__xludf.DUMMYFUNCTION("IF(REGEXMATCH(A81,""wealth planning""),""Script 1"",""-"")"),"-")</f>
        <v>-</v>
      </c>
      <c r="C81" s="74" t="str">
        <f t="shared" si="0"/>
        <v>Siti Nor Zubaidah Zaharrudin</v>
      </c>
      <c r="D81" s="74">
        <f t="shared" si="1"/>
        <v>0</v>
      </c>
    </row>
    <row r="82" spans="1:4">
      <c r="A82" s="148">
        <v>45755</v>
      </c>
      <c r="B82" s="74" t="str">
        <f ca="1">IFERROR(__xludf.DUMMYFUNCTION("IF(REGEXMATCH(A82,""wealth planning""),""Script 1"",""-"")"),"#VALUE!")</f>
        <v>#VALUE!</v>
      </c>
      <c r="C82" s="74" t="str">
        <f t="shared" si="0"/>
        <v>Siti Nor Zubaidah Zaharrudin</v>
      </c>
      <c r="D82" s="74">
        <f t="shared" si="1"/>
        <v>0</v>
      </c>
    </row>
    <row r="83" spans="1:4">
      <c r="A83" s="148">
        <v>45755</v>
      </c>
      <c r="B83" s="74" t="str">
        <f ca="1">IFERROR(__xludf.DUMMYFUNCTION("IF(REGEXMATCH(A83,""wealth planning""),""Script 1"",""-"")"),"#VALUE!")</f>
        <v>#VALUE!</v>
      </c>
      <c r="C83" s="148">
        <f t="shared" si="0"/>
        <v>45755</v>
      </c>
      <c r="D83" s="74" t="str">
        <f t="shared" si="1"/>
        <v>Siti Nor Zubaidah Zaharrudin</v>
      </c>
    </row>
    <row r="84" spans="1:4">
      <c r="A84" s="74" t="s">
        <v>2749</v>
      </c>
      <c r="B84" s="74" t="str">
        <f ca="1">IFERROR(__xludf.DUMMYFUNCTION("IF(REGEXMATCH(A84,""wealth planning""),""Script 1"",""-"")"),"Script 1")</f>
        <v>Script 1</v>
      </c>
      <c r="C84" s="148">
        <f t="shared" si="0"/>
        <v>45755</v>
      </c>
      <c r="D84" s="74" t="str">
        <f t="shared" si="1"/>
        <v>Siti Nor Zubaidah Zaharrudin</v>
      </c>
    </row>
    <row r="85" spans="1:4">
      <c r="B85" s="74" t="str">
        <f ca="1">IFERROR(__xludf.DUMMYFUNCTION("IF(REGEXMATCH(A85,""wealth planning""),""Script 1"",""-"")"),"-")</f>
        <v>-</v>
      </c>
      <c r="C85" s="74" t="str">
        <f t="shared" si="0"/>
        <v>You: Hai assalamualaikum Zubaidah,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5" s="148">
        <f t="shared" si="1"/>
        <v>45755</v>
      </c>
    </row>
    <row r="86" spans="1:4">
      <c r="B86" s="74" t="str">
        <f ca="1">IFERROR(__xludf.DUMMYFUNCTION("IF(REGEXMATCH(A86,""wealth planning""),""Script 1"",""-"")"),"-")</f>
        <v>-</v>
      </c>
      <c r="C86" s="74">
        <f t="shared" si="0"/>
        <v>0</v>
      </c>
      <c r="D86" s="148">
        <f t="shared" si="1"/>
        <v>45755</v>
      </c>
    </row>
    <row r="87" spans="1:4">
      <c r="B87" s="74" t="str">
        <f ca="1">IFERROR(__xludf.DUMMYFUNCTION("IF(REGEXMATCH(A87,""wealth planning""),""Script 1"",""-"")"),"-")</f>
        <v>-</v>
      </c>
      <c r="C87" s="74">
        <f t="shared" si="0"/>
        <v>0</v>
      </c>
      <c r="D87" s="74" t="str">
        <f t="shared" si="1"/>
        <v>You: Hai assalamualaikum Zubaidah,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8" spans="1:4">
      <c r="A88" s="74" t="s">
        <v>2419</v>
      </c>
      <c r="B88" s="74" t="str">
        <f ca="1">IFERROR(__xludf.DUMMYFUNCTION("IF(REGEXMATCH(A88,""wealth planning""),""Script 1"",""-"")"),"-")</f>
        <v>-</v>
      </c>
      <c r="C88" s="74">
        <f t="shared" si="0"/>
        <v>0</v>
      </c>
      <c r="D88" s="74">
        <f t="shared" si="1"/>
        <v>0</v>
      </c>
    </row>
    <row r="89" spans="1:4">
      <c r="A89" s="74" t="s">
        <v>2419</v>
      </c>
      <c r="B89" s="74" t="str">
        <f ca="1">IFERROR(__xludf.DUMMYFUNCTION("IF(REGEXMATCH(A89,""wealth planning""),""Script 1"",""-"")"),"-")</f>
        <v>-</v>
      </c>
      <c r="C89" s="74" t="str">
        <f t="shared" si="0"/>
        <v>Hanani Azmi</v>
      </c>
      <c r="D89" s="74">
        <f t="shared" si="1"/>
        <v>0</v>
      </c>
    </row>
    <row r="90" spans="1:4">
      <c r="A90" s="148">
        <v>45755</v>
      </c>
      <c r="B90" s="74" t="str">
        <f ca="1">IFERROR(__xludf.DUMMYFUNCTION("IF(REGEXMATCH(A90,""wealth planning""),""Script 1"",""-"")"),"#VALUE!")</f>
        <v>#VALUE!</v>
      </c>
      <c r="C90" s="74" t="str">
        <f t="shared" si="0"/>
        <v>Hanani Azmi</v>
      </c>
      <c r="D90" s="74">
        <f t="shared" si="1"/>
        <v>0</v>
      </c>
    </row>
    <row r="91" spans="1:4">
      <c r="A91" s="148">
        <v>45755</v>
      </c>
      <c r="B91" s="74" t="str">
        <f ca="1">IFERROR(__xludf.DUMMYFUNCTION("IF(REGEXMATCH(A91,""wealth planning""),""Script 1"",""-"")"),"#VALUE!")</f>
        <v>#VALUE!</v>
      </c>
      <c r="C91" s="148">
        <f t="shared" si="0"/>
        <v>45755</v>
      </c>
      <c r="D91" s="74" t="str">
        <f t="shared" si="1"/>
        <v>Hanani Azmi</v>
      </c>
    </row>
    <row r="92" spans="1:4">
      <c r="A92" s="74" t="s">
        <v>2751</v>
      </c>
      <c r="B92" s="74" t="str">
        <f ca="1">IFERROR(__xludf.DUMMYFUNCTION("IF(REGEXMATCH(A92,""wealth planning""),""Script 1"",""-"")"),"Script 1")</f>
        <v>Script 1</v>
      </c>
      <c r="C92" s="148">
        <f t="shared" si="0"/>
        <v>45755</v>
      </c>
      <c r="D92" s="74" t="str">
        <f t="shared" si="1"/>
        <v>Hanani Azmi</v>
      </c>
    </row>
    <row r="93" spans="1:4">
      <c r="B93" s="74" t="str">
        <f ca="1">IFERROR(__xludf.DUMMYFUNCTION("IF(REGEXMATCH(A93,""wealth planning""),""Script 1"",""-"")"),"-")</f>
        <v>-</v>
      </c>
      <c r="C93" s="74" t="str">
        <f t="shared" si="0"/>
        <v>You: Hai assalamualaikum Hanani,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3" s="148">
        <f t="shared" si="1"/>
        <v>45755</v>
      </c>
    </row>
    <row r="94" spans="1:4">
      <c r="B94" s="74" t="str">
        <f ca="1">IFERROR(__xludf.DUMMYFUNCTION("IF(REGEXMATCH(A94,""wealth planning""),""Script 1"",""-"")"),"-")</f>
        <v>-</v>
      </c>
      <c r="C94" s="74">
        <f t="shared" si="0"/>
        <v>0</v>
      </c>
      <c r="D94" s="148">
        <f t="shared" si="1"/>
        <v>45755</v>
      </c>
    </row>
    <row r="95" spans="1:4">
      <c r="B95" s="74" t="str">
        <f ca="1">IFERROR(__xludf.DUMMYFUNCTION("IF(REGEXMATCH(A95,""wealth planning""),""Script 1"",""-"")"),"-")</f>
        <v>-</v>
      </c>
      <c r="C95" s="74">
        <f t="shared" si="0"/>
        <v>0</v>
      </c>
      <c r="D95" s="74" t="str">
        <f t="shared" si="1"/>
        <v>You: Hai assalamualaikum Hanani,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6" spans="1:4">
      <c r="A96" s="74" t="s">
        <v>2419</v>
      </c>
      <c r="B96" s="74" t="str">
        <f ca="1">IFERROR(__xludf.DUMMYFUNCTION("IF(REGEXMATCH(A96,""wealth planning""),""Script 1"",""-"")"),"-")</f>
        <v>-</v>
      </c>
      <c r="C96" s="74">
        <f t="shared" si="0"/>
        <v>0</v>
      </c>
      <c r="D96" s="74">
        <f t="shared" si="1"/>
        <v>0</v>
      </c>
    </row>
    <row r="97" spans="1:4">
      <c r="A97" s="74" t="s">
        <v>2419</v>
      </c>
      <c r="B97" s="74" t="str">
        <f ca="1">IFERROR(__xludf.DUMMYFUNCTION("IF(REGEXMATCH(A97,""wealth planning""),""Script 1"",""-"")"),"-")</f>
        <v>-</v>
      </c>
      <c r="C97" s="74" t="str">
        <f t="shared" si="0"/>
        <v>Hanani Azmi</v>
      </c>
      <c r="D97" s="74">
        <f t="shared" si="1"/>
        <v>0</v>
      </c>
    </row>
    <row r="98" spans="1:4">
      <c r="A98" s="148">
        <v>45755</v>
      </c>
      <c r="B98" s="74" t="str">
        <f ca="1">IFERROR(__xludf.DUMMYFUNCTION("IF(REGEXMATCH(A98,""wealth planning""),""Script 1"",""-"")"),"#VALUE!")</f>
        <v>#VALUE!</v>
      </c>
      <c r="C98" s="74" t="str">
        <f t="shared" si="0"/>
        <v>Hanani Azmi</v>
      </c>
      <c r="D98" s="74">
        <f t="shared" si="1"/>
        <v>0</v>
      </c>
    </row>
    <row r="99" spans="1:4">
      <c r="A99" s="148">
        <v>45755</v>
      </c>
      <c r="B99" s="74" t="str">
        <f ca="1">IFERROR(__xludf.DUMMYFUNCTION("IF(REGEXMATCH(A99,""wealth planning""),""Script 1"",""-"")"),"#VALUE!")</f>
        <v>#VALUE!</v>
      </c>
      <c r="C99" s="148">
        <f t="shared" si="0"/>
        <v>45755</v>
      </c>
      <c r="D99" s="74" t="str">
        <f t="shared" si="1"/>
        <v>Hanani Azmi</v>
      </c>
    </row>
    <row r="100" spans="1:4">
      <c r="A100" s="74" t="s">
        <v>2753</v>
      </c>
      <c r="B100" s="74" t="str">
        <f ca="1">IFERROR(__xludf.DUMMYFUNCTION("IF(REGEXMATCH(A100,""wealth planning""),""Script 1"",""-"")"),"Script 1")</f>
        <v>Script 1</v>
      </c>
      <c r="C100" s="148">
        <f t="shared" si="0"/>
        <v>45755</v>
      </c>
      <c r="D100" s="74" t="str">
        <f t="shared" si="1"/>
        <v>Hanani Azmi</v>
      </c>
    </row>
    <row r="101" spans="1:4">
      <c r="B101" s="74" t="str">
        <f ca="1">IFERROR(__xludf.DUMMYFUNCTION("IF(REGEXMATCH(A101,""wealth planning""),""Script 1"",""-"")"),"-")</f>
        <v>-</v>
      </c>
      <c r="C101" s="74" t="str">
        <f t="shared" si="0"/>
        <v>You: Hai assalamualaikum Hanani,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1" s="148">
        <f t="shared" si="1"/>
        <v>45755</v>
      </c>
    </row>
    <row r="102" spans="1:4">
      <c r="B102" s="74" t="str">
        <f ca="1">IFERROR(__xludf.DUMMYFUNCTION("IF(REGEXMATCH(A102,""wealth planning""),""Script 1"",""-"")"),"-")</f>
        <v>-</v>
      </c>
      <c r="C102" s="74">
        <f t="shared" si="0"/>
        <v>0</v>
      </c>
      <c r="D102" s="148">
        <f t="shared" si="1"/>
        <v>45755</v>
      </c>
    </row>
    <row r="103" spans="1:4">
      <c r="B103" s="74" t="str">
        <f ca="1">IFERROR(__xludf.DUMMYFUNCTION("IF(REGEXMATCH(A103,""wealth planning""),""Script 1"",""-"")"),"-")</f>
        <v>-</v>
      </c>
      <c r="C103" s="74">
        <f t="shared" si="0"/>
        <v>0</v>
      </c>
      <c r="D103" s="74" t="str">
        <f t="shared" si="1"/>
        <v>You: Hai assalamualaikum Hanani,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4" spans="1:4">
      <c r="A104" s="74" t="s">
        <v>2754</v>
      </c>
      <c r="B104" s="74" t="str">
        <f ca="1">IFERROR(__xludf.DUMMYFUNCTION("IF(REGEXMATCH(A104,""wealth planning""),""Script 1"",""-"")"),"-")</f>
        <v>-</v>
      </c>
      <c r="C104" s="74">
        <f t="shared" si="0"/>
        <v>0</v>
      </c>
      <c r="D104" s="74">
        <f t="shared" si="1"/>
        <v>0</v>
      </c>
    </row>
    <row r="105" spans="1:4">
      <c r="A105" s="74" t="s">
        <v>2754</v>
      </c>
      <c r="B105" s="74" t="str">
        <f ca="1">IFERROR(__xludf.DUMMYFUNCTION("IF(REGEXMATCH(A105,""wealth planning""),""Script 1"",""-"")"),"-")</f>
        <v>-</v>
      </c>
      <c r="C105" s="74" t="str">
        <f t="shared" si="0"/>
        <v>Aiman Yusof</v>
      </c>
      <c r="D105" s="74">
        <f t="shared" si="1"/>
        <v>0</v>
      </c>
    </row>
    <row r="106" spans="1:4">
      <c r="A106" s="148">
        <v>45755</v>
      </c>
      <c r="B106" s="74" t="str">
        <f ca="1">IFERROR(__xludf.DUMMYFUNCTION("IF(REGEXMATCH(A106,""wealth planning""),""Script 1"",""-"")"),"#VALUE!")</f>
        <v>#VALUE!</v>
      </c>
      <c r="C106" s="74" t="str">
        <f t="shared" si="0"/>
        <v>Aiman Yusof</v>
      </c>
      <c r="D106" s="74">
        <f t="shared" si="1"/>
        <v>0</v>
      </c>
    </row>
    <row r="107" spans="1:4">
      <c r="A107" s="148">
        <v>45755</v>
      </c>
      <c r="B107" s="74" t="str">
        <f ca="1">IFERROR(__xludf.DUMMYFUNCTION("IF(REGEXMATCH(A107,""wealth planning""),""Script 1"",""-"")"),"#VALUE!")</f>
        <v>#VALUE!</v>
      </c>
      <c r="C107" s="148">
        <f t="shared" si="0"/>
        <v>45755</v>
      </c>
      <c r="D107" s="74" t="str">
        <f t="shared" si="1"/>
        <v>Aiman Yusof</v>
      </c>
    </row>
    <row r="108" spans="1:4">
      <c r="A108" s="74" t="s">
        <v>2755</v>
      </c>
      <c r="B108" s="74" t="str">
        <f ca="1">IFERROR(__xludf.DUMMYFUNCTION("IF(REGEXMATCH(A108,""wealth planning""),""Script 1"",""-"")"),"Script 1")</f>
        <v>Script 1</v>
      </c>
      <c r="C108" s="148">
        <f t="shared" si="0"/>
        <v>45755</v>
      </c>
      <c r="D108" s="74" t="str">
        <f t="shared" si="1"/>
        <v>Aiman Yusof</v>
      </c>
    </row>
    <row r="109" spans="1:4">
      <c r="B109" s="74" t="str">
        <f ca="1">IFERROR(__xludf.DUMMYFUNCTION("IF(REGEXMATCH(A109,""wealth planning""),""Script 1"",""-"")"),"-")</f>
        <v>-</v>
      </c>
      <c r="C109" s="74" t="str">
        <f t="shared" si="0"/>
        <v>You: Hai assalamualaikum Aiman,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9" s="148">
        <f t="shared" si="1"/>
        <v>45755</v>
      </c>
    </row>
    <row r="110" spans="1:4">
      <c r="B110" s="74" t="str">
        <f ca="1">IFERROR(__xludf.DUMMYFUNCTION("IF(REGEXMATCH(A110,""wealth planning""),""Script 1"",""-"")"),"-")</f>
        <v>-</v>
      </c>
      <c r="C110" s="74">
        <f t="shared" si="0"/>
        <v>0</v>
      </c>
      <c r="D110" s="148">
        <f t="shared" si="1"/>
        <v>45755</v>
      </c>
    </row>
    <row r="111" spans="1:4">
      <c r="B111" s="74" t="str">
        <f ca="1">IFERROR(__xludf.DUMMYFUNCTION("IF(REGEXMATCH(A111,""wealth planning""),""Script 1"",""-"")"),"-")</f>
        <v>-</v>
      </c>
      <c r="C111" s="74">
        <f t="shared" si="0"/>
        <v>0</v>
      </c>
      <c r="D111" s="74" t="str">
        <f t="shared" si="1"/>
        <v>You: Hai assalamualaikum Aiman,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2" spans="1:4">
      <c r="A112" s="74" t="s">
        <v>2757</v>
      </c>
      <c r="B112" s="74" t="str">
        <f ca="1">IFERROR(__xludf.DUMMYFUNCTION("IF(REGEXMATCH(A112,""wealth planning""),""Script 1"",""-"")"),"-")</f>
        <v>-</v>
      </c>
      <c r="C112" s="74">
        <f t="shared" si="0"/>
        <v>0</v>
      </c>
      <c r="D112" s="74">
        <f t="shared" si="1"/>
        <v>0</v>
      </c>
    </row>
    <row r="113" spans="1:4">
      <c r="A113" s="74" t="s">
        <v>2417</v>
      </c>
      <c r="B113" s="74" t="str">
        <f ca="1">IFERROR(__xludf.DUMMYFUNCTION("IF(REGEXMATCH(A113,""wealth planning""),""Script 1"",""-"")"),"-")</f>
        <v>-</v>
      </c>
      <c r="C113" s="74" t="str">
        <f t="shared" si="0"/>
        <v>Muhammad Faris Haziq ZulkifliStatus is reachable</v>
      </c>
      <c r="D113" s="74">
        <f t="shared" si="1"/>
        <v>0</v>
      </c>
    </row>
    <row r="114" spans="1:4">
      <c r="A114" s="148">
        <v>45755</v>
      </c>
      <c r="B114" s="74" t="str">
        <f ca="1">IFERROR(__xludf.DUMMYFUNCTION("IF(REGEXMATCH(A114,""wealth planning""),""Script 1"",""-"")"),"#VALUE!")</f>
        <v>#VALUE!</v>
      </c>
      <c r="C114" s="74" t="str">
        <f t="shared" si="0"/>
        <v>Muhammad Faris Haziq Zulkifli</v>
      </c>
      <c r="D114" s="74">
        <f t="shared" si="1"/>
        <v>0</v>
      </c>
    </row>
    <row r="115" spans="1:4">
      <c r="A115" s="148">
        <v>45755</v>
      </c>
      <c r="B115" s="74" t="str">
        <f ca="1">IFERROR(__xludf.DUMMYFUNCTION("IF(REGEXMATCH(A115,""wealth planning""),""Script 1"",""-"")"),"#VALUE!")</f>
        <v>#VALUE!</v>
      </c>
      <c r="C115" s="148">
        <f t="shared" si="0"/>
        <v>45755</v>
      </c>
      <c r="D115" s="74" t="str">
        <f t="shared" si="1"/>
        <v>Muhammad Faris Haziq ZulkifliStatus is reachable</v>
      </c>
    </row>
    <row r="116" spans="1:4">
      <c r="A116" s="74" t="s">
        <v>2758</v>
      </c>
      <c r="B116" s="74" t="str">
        <f ca="1">IFERROR(__xludf.DUMMYFUNCTION("IF(REGEXMATCH(A116,""wealth planning""),""Script 1"",""-"")"),"Script 1")</f>
        <v>Script 1</v>
      </c>
      <c r="C116" s="148">
        <f t="shared" si="0"/>
        <v>45755</v>
      </c>
      <c r="D116" s="74" t="str">
        <f t="shared" si="1"/>
        <v>Muhammad Faris Haziq Zulkifli</v>
      </c>
    </row>
    <row r="117" spans="1:4">
      <c r="B117" s="74" t="str">
        <f ca="1">IFERROR(__xludf.DUMMYFUNCTION("IF(REGEXMATCH(A117,""wealth planning""),""Script 1"",""-"")"),"-")</f>
        <v>-</v>
      </c>
      <c r="C117" s="74" t="str">
        <f t="shared" si="0"/>
        <v>You: Hai assalamualaikum Faris,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7" s="148">
        <f t="shared" si="1"/>
        <v>45755</v>
      </c>
    </row>
    <row r="118" spans="1:4">
      <c r="B118" s="74" t="str">
        <f ca="1">IFERROR(__xludf.DUMMYFUNCTION("IF(REGEXMATCH(A118,""wealth planning""),""Script 1"",""-"")"),"-")</f>
        <v>-</v>
      </c>
      <c r="C118" s="74">
        <f t="shared" si="0"/>
        <v>0</v>
      </c>
      <c r="D118" s="148">
        <f t="shared" si="1"/>
        <v>45755</v>
      </c>
    </row>
    <row r="119" spans="1:4">
      <c r="B119" s="74" t="str">
        <f ca="1">IFERROR(__xludf.DUMMYFUNCTION("IF(REGEXMATCH(A119,""wealth planning""),""Script 1"",""-"")"),"-")</f>
        <v>-</v>
      </c>
      <c r="C119" s="74">
        <f t="shared" si="0"/>
        <v>0</v>
      </c>
      <c r="D119" s="74" t="str">
        <f t="shared" si="1"/>
        <v>You: Hai assalamualaikum Faris,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0" spans="1:4">
      <c r="A120" s="74" t="s">
        <v>2415</v>
      </c>
      <c r="B120" s="74" t="str">
        <f ca="1">IFERROR(__xludf.DUMMYFUNCTION("IF(REGEXMATCH(A120,""wealth planning""),""Script 1"",""-"")"),"-")</f>
        <v>-</v>
      </c>
      <c r="C120" s="74">
        <f t="shared" si="0"/>
        <v>0</v>
      </c>
      <c r="D120" s="74">
        <f t="shared" si="1"/>
        <v>0</v>
      </c>
    </row>
    <row r="121" spans="1:4">
      <c r="A121" s="74" t="s">
        <v>2415</v>
      </c>
      <c r="B121" s="74" t="str">
        <f ca="1">IFERROR(__xludf.DUMMYFUNCTION("IF(REGEXMATCH(A121,""wealth planning""),""Script 1"",""-"")"),"-")</f>
        <v>-</v>
      </c>
      <c r="C121" s="74" t="str">
        <f t="shared" si="0"/>
        <v>A'isyah A'qilah Abdul Jalil</v>
      </c>
      <c r="D121" s="74">
        <f t="shared" si="1"/>
        <v>0</v>
      </c>
    </row>
    <row r="122" spans="1:4">
      <c r="A122" s="148">
        <v>45755</v>
      </c>
      <c r="B122" s="74" t="str">
        <f ca="1">IFERROR(__xludf.DUMMYFUNCTION("IF(REGEXMATCH(A122,""wealth planning""),""Script 1"",""-"")"),"#VALUE!")</f>
        <v>#VALUE!</v>
      </c>
      <c r="C122" s="74" t="str">
        <f t="shared" si="0"/>
        <v>A'isyah A'qilah Abdul Jalil</v>
      </c>
      <c r="D122" s="74">
        <f t="shared" si="1"/>
        <v>0</v>
      </c>
    </row>
    <row r="123" spans="1:4">
      <c r="A123" s="148">
        <v>45755</v>
      </c>
      <c r="B123" s="74" t="str">
        <f ca="1">IFERROR(__xludf.DUMMYFUNCTION("IF(REGEXMATCH(A123,""wealth planning""),""Script 1"",""-"")"),"#VALUE!")</f>
        <v>#VALUE!</v>
      </c>
      <c r="C123" s="148">
        <f t="shared" si="0"/>
        <v>45755</v>
      </c>
      <c r="D123" s="74" t="str">
        <f t="shared" si="1"/>
        <v>A'isyah A'qilah Abdul Jalil</v>
      </c>
    </row>
    <row r="124" spans="1:4">
      <c r="A124" s="74" t="s">
        <v>2760</v>
      </c>
      <c r="B124" s="74" t="str">
        <f ca="1">IFERROR(__xludf.DUMMYFUNCTION("IF(REGEXMATCH(A124,""wealth planning""),""Script 1"",""-"")"),"Script 1")</f>
        <v>Script 1</v>
      </c>
      <c r="C124" s="148">
        <f t="shared" si="0"/>
        <v>45755</v>
      </c>
      <c r="D124" s="74" t="str">
        <f t="shared" si="1"/>
        <v>A'isyah A'qilah Abdul Jalil</v>
      </c>
    </row>
    <row r="125" spans="1:4">
      <c r="B125" s="74" t="str">
        <f ca="1">IFERROR(__xludf.DUMMYFUNCTION("IF(REGEXMATCH(A125,""wealth planning""),""Script 1"",""-"")"),"-")</f>
        <v>-</v>
      </c>
      <c r="C125" s="74" t="str">
        <f t="shared" si="0"/>
        <v>You: Hai assalamualaikum A'isyah,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5" s="148">
        <f t="shared" si="1"/>
        <v>45755</v>
      </c>
    </row>
    <row r="126" spans="1:4">
      <c r="B126" s="74" t="str">
        <f ca="1">IFERROR(__xludf.DUMMYFUNCTION("IF(REGEXMATCH(A126,""wealth planning""),""Script 1"",""-"")"),"-")</f>
        <v>-</v>
      </c>
      <c r="C126" s="74">
        <f t="shared" si="0"/>
        <v>0</v>
      </c>
      <c r="D126" s="148">
        <f t="shared" si="1"/>
        <v>45755</v>
      </c>
    </row>
    <row r="127" spans="1:4">
      <c r="B127" s="74" t="str">
        <f ca="1">IFERROR(__xludf.DUMMYFUNCTION("IF(REGEXMATCH(A127,""wealth planning""),""Script 1"",""-"")"),"-")</f>
        <v>-</v>
      </c>
      <c r="C127" s="74">
        <f t="shared" si="0"/>
        <v>0</v>
      </c>
      <c r="D127" s="74" t="str">
        <f t="shared" si="1"/>
        <v>You: Hai assalamualaikum A'isyah,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8" spans="1:4">
      <c r="B128" s="74" t="str">
        <f ca="1">IFERROR(__xludf.DUMMYFUNCTION("IF(REGEXMATCH(A128,""wealth planning""),""Script 1"",""-"")"),"-")</f>
        <v>-</v>
      </c>
      <c r="C128" s="74">
        <f t="shared" si="0"/>
        <v>0</v>
      </c>
      <c r="D128" s="74">
        <f t="shared" si="1"/>
        <v>0</v>
      </c>
    </row>
    <row r="129" spans="1:4">
      <c r="A129" s="74" t="s">
        <v>2763</v>
      </c>
      <c r="B129" s="74" t="str">
        <f ca="1">IFERROR(__xludf.DUMMYFUNCTION("IF(REGEXMATCH(A129,""wealth planning""),""Script 1"",""-"")"),"-")</f>
        <v>-</v>
      </c>
      <c r="C129" s="74">
        <f t="shared" si="0"/>
        <v>0</v>
      </c>
      <c r="D129" s="74">
        <f t="shared" si="1"/>
        <v>0</v>
      </c>
    </row>
    <row r="130" spans="1:4">
      <c r="A130" s="148">
        <v>45755</v>
      </c>
      <c r="B130" s="74" t="str">
        <f ca="1">IFERROR(__xludf.DUMMYFUNCTION("IF(REGEXMATCH(A130,""wealth planning""),""Script 1"",""-"")"),"#VALUE!")</f>
        <v>#VALUE!</v>
      </c>
      <c r="C130" s="74" t="str">
        <f t="shared" si="0"/>
        <v>ANIS AMIRA BINTI AHMAD</v>
      </c>
      <c r="D130" s="74">
        <f t="shared" si="1"/>
        <v>0</v>
      </c>
    </row>
    <row r="131" spans="1:4">
      <c r="A131" s="148">
        <v>45755</v>
      </c>
      <c r="B131" s="74" t="str">
        <f ca="1">IFERROR(__xludf.DUMMYFUNCTION("IF(REGEXMATCH(A131,""wealth planning""),""Script 1"",""-"")"),"#VALUE!")</f>
        <v>#VALUE!</v>
      </c>
      <c r="C131" s="148">
        <f t="shared" si="0"/>
        <v>45755</v>
      </c>
      <c r="D131" s="74">
        <f t="shared" si="1"/>
        <v>0</v>
      </c>
    </row>
    <row r="132" spans="1:4">
      <c r="A132" s="74" t="s">
        <v>2764</v>
      </c>
      <c r="B132" s="74" t="str">
        <f ca="1">IFERROR(__xludf.DUMMYFUNCTION("IF(REGEXMATCH(A132,""wealth planning""),""Script 1"",""-"")"),"Script 1")</f>
        <v>Script 1</v>
      </c>
      <c r="C132" s="148">
        <f t="shared" si="0"/>
        <v>45755</v>
      </c>
      <c r="D132" s="74" t="str">
        <f t="shared" si="1"/>
        <v>ANIS AMIRA BINTI AHMAD</v>
      </c>
    </row>
    <row r="133" spans="1:4">
      <c r="B133" s="74" t="str">
        <f ca="1">IFERROR(__xludf.DUMMYFUNCTION("IF(REGEXMATCH(A133,""wealth planning""),""Script 1"",""-"")"),"-")</f>
        <v>-</v>
      </c>
      <c r="C133" s="74" t="str">
        <f t="shared" si="0"/>
        <v>You: Hai assalamualaikum Anis,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3" s="148">
        <f t="shared" si="1"/>
        <v>45755</v>
      </c>
    </row>
    <row r="134" spans="1:4">
      <c r="B134" s="74" t="str">
        <f ca="1">IFERROR(__xludf.DUMMYFUNCTION("IF(REGEXMATCH(A134,""wealth planning""),""Script 1"",""-"")"),"-")</f>
        <v>-</v>
      </c>
      <c r="C134" s="74">
        <f t="shared" si="0"/>
        <v>0</v>
      </c>
      <c r="D134" s="148">
        <f t="shared" si="1"/>
        <v>45755</v>
      </c>
    </row>
    <row r="135" spans="1:4">
      <c r="B135" s="74" t="str">
        <f ca="1">IFERROR(__xludf.DUMMYFUNCTION("IF(REGEXMATCH(A135,""wealth planning""),""Script 1"",""-"")"),"-")</f>
        <v>-</v>
      </c>
      <c r="C135" s="74">
        <f t="shared" si="0"/>
        <v>0</v>
      </c>
      <c r="D135" s="74" t="str">
        <f t="shared" si="1"/>
        <v>You: Hai assalamualaikum Anis,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6" spans="1:4">
      <c r="A136" s="74" t="s">
        <v>2766</v>
      </c>
      <c r="B136" s="74" t="str">
        <f ca="1">IFERROR(__xludf.DUMMYFUNCTION("IF(REGEXMATCH(A136,""wealth planning""),""Script 1"",""-"")"),"-")</f>
        <v>-</v>
      </c>
      <c r="C136" s="74">
        <f t="shared" si="0"/>
        <v>0</v>
      </c>
      <c r="D136" s="74">
        <f t="shared" si="1"/>
        <v>0</v>
      </c>
    </row>
    <row r="137" spans="1:4">
      <c r="A137" s="74" t="s">
        <v>2412</v>
      </c>
      <c r="B137" s="74" t="str">
        <f ca="1">IFERROR(__xludf.DUMMYFUNCTION("IF(REGEXMATCH(A137,""wealth planning""),""Script 1"",""-"")"),"-")</f>
        <v>-</v>
      </c>
      <c r="C137" s="74" t="str">
        <f t="shared" si="0"/>
        <v>Khairun NabilaStatus is reachable</v>
      </c>
      <c r="D137" s="74">
        <f t="shared" si="1"/>
        <v>0</v>
      </c>
    </row>
    <row r="138" spans="1:4">
      <c r="A138" s="148">
        <v>45755</v>
      </c>
      <c r="B138" s="74" t="str">
        <f ca="1">IFERROR(__xludf.DUMMYFUNCTION("IF(REGEXMATCH(A138,""wealth planning""),""Script 1"",""-"")"),"#VALUE!")</f>
        <v>#VALUE!</v>
      </c>
      <c r="C138" s="74" t="str">
        <f t="shared" si="0"/>
        <v>Khairun Nabila</v>
      </c>
      <c r="D138" s="74">
        <f t="shared" si="1"/>
        <v>0</v>
      </c>
    </row>
    <row r="139" spans="1:4">
      <c r="A139" s="148">
        <v>45755</v>
      </c>
      <c r="B139" s="74" t="str">
        <f ca="1">IFERROR(__xludf.DUMMYFUNCTION("IF(REGEXMATCH(A139,""wealth planning""),""Script 1"",""-"")"),"#VALUE!")</f>
        <v>#VALUE!</v>
      </c>
      <c r="C139" s="148">
        <f t="shared" si="0"/>
        <v>45755</v>
      </c>
      <c r="D139" s="74" t="str">
        <f t="shared" si="1"/>
        <v>Khairun NabilaStatus is reachable</v>
      </c>
    </row>
    <row r="140" spans="1:4">
      <c r="A140" s="74" t="s">
        <v>2767</v>
      </c>
      <c r="B140" s="74" t="str">
        <f ca="1">IFERROR(__xludf.DUMMYFUNCTION("IF(REGEXMATCH(A140,""wealth planning""),""Script 1"",""-"")"),"Script 1")</f>
        <v>Script 1</v>
      </c>
      <c r="C140" s="148">
        <f t="shared" si="0"/>
        <v>45755</v>
      </c>
      <c r="D140" s="74" t="str">
        <f t="shared" si="1"/>
        <v>Khairun Nabila</v>
      </c>
    </row>
    <row r="141" spans="1:4">
      <c r="B141" s="74" t="str">
        <f ca="1">IFERROR(__xludf.DUMMYFUNCTION("IF(REGEXMATCH(A141,""wealth planning""),""Script 1"",""-"")"),"-")</f>
        <v>-</v>
      </c>
      <c r="C141" s="74" t="str">
        <f t="shared" si="0"/>
        <v>You: Hai assalamualaikum Khairun,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1" s="148">
        <f t="shared" si="1"/>
        <v>45755</v>
      </c>
    </row>
    <row r="142" spans="1:4">
      <c r="B142" s="74" t="str">
        <f ca="1">IFERROR(__xludf.DUMMYFUNCTION("IF(REGEXMATCH(A142,""wealth planning""),""Script 1"",""-"")"),"-")</f>
        <v>-</v>
      </c>
      <c r="C142" s="74">
        <f t="shared" si="0"/>
        <v>0</v>
      </c>
      <c r="D142" s="148">
        <f t="shared" si="1"/>
        <v>45755</v>
      </c>
    </row>
    <row r="143" spans="1:4">
      <c r="B143" s="74" t="str">
        <f ca="1">IFERROR(__xludf.DUMMYFUNCTION("IF(REGEXMATCH(A143,""wealth planning""),""Script 1"",""-"")"),"-")</f>
        <v>-</v>
      </c>
      <c r="C143" s="74">
        <f t="shared" si="0"/>
        <v>0</v>
      </c>
      <c r="D143" s="74" t="str">
        <f t="shared" si="1"/>
        <v>You: Hai assalamualaikum Khairun,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4" spans="1:4">
      <c r="A144" s="74" t="s">
        <v>2769</v>
      </c>
      <c r="B144" s="74" t="str">
        <f ca="1">IFERROR(__xludf.DUMMYFUNCTION("IF(REGEXMATCH(A144,""wealth planning""),""Script 1"",""-"")"),"-")</f>
        <v>-</v>
      </c>
      <c r="C144" s="74">
        <f t="shared" si="0"/>
        <v>0</v>
      </c>
      <c r="D144" s="74">
        <f t="shared" si="1"/>
        <v>0</v>
      </c>
    </row>
    <row r="145" spans="1:4">
      <c r="A145" s="74" t="s">
        <v>2769</v>
      </c>
      <c r="B145" s="74" t="str">
        <f ca="1">IFERROR(__xludf.DUMMYFUNCTION("IF(REGEXMATCH(A145,""wealth planning""),""Script 1"",""-"")"),"-")</f>
        <v>-</v>
      </c>
      <c r="C145" s="74" t="str">
        <f t="shared" si="0"/>
        <v>Madihah Aryssa</v>
      </c>
      <c r="D145" s="74">
        <f t="shared" si="1"/>
        <v>0</v>
      </c>
    </row>
    <row r="146" spans="1:4">
      <c r="A146" s="148">
        <v>45755</v>
      </c>
      <c r="B146" s="74" t="str">
        <f ca="1">IFERROR(__xludf.DUMMYFUNCTION("IF(REGEXMATCH(A146,""wealth planning""),""Script 1"",""-"")"),"#VALUE!")</f>
        <v>#VALUE!</v>
      </c>
      <c r="C146" s="74" t="str">
        <f t="shared" si="0"/>
        <v>Madihah Aryssa</v>
      </c>
      <c r="D146" s="74">
        <f t="shared" si="1"/>
        <v>0</v>
      </c>
    </row>
    <row r="147" spans="1:4">
      <c r="A147" s="148">
        <v>45755</v>
      </c>
      <c r="B147" s="74" t="str">
        <f ca="1">IFERROR(__xludf.DUMMYFUNCTION("IF(REGEXMATCH(A147,""wealth planning""),""Script 1"",""-"")"),"#VALUE!")</f>
        <v>#VALUE!</v>
      </c>
      <c r="C147" s="148">
        <f t="shared" si="0"/>
        <v>45755</v>
      </c>
      <c r="D147" s="74" t="str">
        <f t="shared" si="1"/>
        <v>Madihah Aryssa</v>
      </c>
    </row>
    <row r="148" spans="1:4">
      <c r="A148" s="74" t="s">
        <v>2770</v>
      </c>
      <c r="B148" s="74" t="str">
        <f ca="1">IFERROR(__xludf.DUMMYFUNCTION("IF(REGEXMATCH(A148,""wealth planning""),""Script 1"",""-"")"),"Script 1")</f>
        <v>Script 1</v>
      </c>
      <c r="C148" s="148">
        <f t="shared" si="0"/>
        <v>45755</v>
      </c>
      <c r="D148" s="74" t="str">
        <f t="shared" si="1"/>
        <v>Madihah Aryssa</v>
      </c>
    </row>
    <row r="149" spans="1:4">
      <c r="B149" s="74" t="str">
        <f ca="1">IFERROR(__xludf.DUMMYFUNCTION("IF(REGEXMATCH(A149,""wealth planning""),""Script 1"",""-"")"),"-")</f>
        <v>-</v>
      </c>
      <c r="C149" s="74" t="str">
        <f t="shared" si="0"/>
        <v>You: Hai assalamualaikum Madihah,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9" s="148">
        <f t="shared" si="1"/>
        <v>45755</v>
      </c>
    </row>
    <row r="150" spans="1:4">
      <c r="B150" s="74" t="str">
        <f ca="1">IFERROR(__xludf.DUMMYFUNCTION("IF(REGEXMATCH(A150,""wealth planning""),""Script 1"",""-"")"),"-")</f>
        <v>-</v>
      </c>
      <c r="C150" s="74">
        <f t="shared" si="0"/>
        <v>0</v>
      </c>
      <c r="D150" s="148">
        <f t="shared" si="1"/>
        <v>45755</v>
      </c>
    </row>
    <row r="151" spans="1:4">
      <c r="B151" s="74" t="str">
        <f ca="1">IFERROR(__xludf.DUMMYFUNCTION("IF(REGEXMATCH(A151,""wealth planning""),""Script 1"",""-"")"),"-")</f>
        <v>-</v>
      </c>
      <c r="C151" s="74">
        <f t="shared" si="0"/>
        <v>0</v>
      </c>
      <c r="D151" s="74" t="str">
        <f t="shared" si="1"/>
        <v>You: Hai assalamualaikum Madihah,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2" spans="1:4">
      <c r="A152" s="74" t="s">
        <v>2772</v>
      </c>
      <c r="B152" s="74" t="str">
        <f ca="1">IFERROR(__xludf.DUMMYFUNCTION("IF(REGEXMATCH(A152,""wealth planning""),""Script 1"",""-"")"),"-")</f>
        <v>-</v>
      </c>
      <c r="C152" s="74">
        <f t="shared" si="0"/>
        <v>0</v>
      </c>
      <c r="D152" s="74">
        <f t="shared" si="1"/>
        <v>0</v>
      </c>
    </row>
    <row r="153" spans="1:4">
      <c r="A153" s="74" t="s">
        <v>2409</v>
      </c>
      <c r="B153" s="74" t="str">
        <f ca="1">IFERROR(__xludf.DUMMYFUNCTION("IF(REGEXMATCH(A153,""wealth planning""),""Script 1"",""-"")"),"-")</f>
        <v>-</v>
      </c>
      <c r="C153" s="74" t="str">
        <f t="shared" si="0"/>
        <v>Adam BazilStatus is reachable</v>
      </c>
      <c r="D153" s="74">
        <f t="shared" si="1"/>
        <v>0</v>
      </c>
    </row>
    <row r="154" spans="1:4">
      <c r="A154" s="148">
        <v>45755</v>
      </c>
      <c r="B154" s="74" t="str">
        <f ca="1">IFERROR(__xludf.DUMMYFUNCTION("IF(REGEXMATCH(A154,""wealth planning""),""Script 1"",""-"")"),"#VALUE!")</f>
        <v>#VALUE!</v>
      </c>
      <c r="C154" s="74" t="str">
        <f t="shared" si="0"/>
        <v>Adam Bazil</v>
      </c>
      <c r="D154" s="74">
        <f t="shared" si="1"/>
        <v>0</v>
      </c>
    </row>
    <row r="155" spans="1:4">
      <c r="A155" s="148">
        <v>45755</v>
      </c>
      <c r="B155" s="74" t="str">
        <f ca="1">IFERROR(__xludf.DUMMYFUNCTION("IF(REGEXMATCH(A155,""wealth planning""),""Script 1"",""-"")"),"#VALUE!")</f>
        <v>#VALUE!</v>
      </c>
      <c r="C155" s="148">
        <f t="shared" si="0"/>
        <v>45755</v>
      </c>
      <c r="D155" s="74" t="str">
        <f t="shared" si="1"/>
        <v>Adam BazilStatus is reachable</v>
      </c>
    </row>
    <row r="156" spans="1:4">
      <c r="A156" s="74" t="s">
        <v>2773</v>
      </c>
      <c r="B156" s="74" t="str">
        <f ca="1">IFERROR(__xludf.DUMMYFUNCTION("IF(REGEXMATCH(A156,""wealth planning""),""Script 1"",""-"")"),"Script 1")</f>
        <v>Script 1</v>
      </c>
      <c r="C156" s="148">
        <f t="shared" si="0"/>
        <v>45755</v>
      </c>
      <c r="D156" s="74" t="str">
        <f t="shared" si="1"/>
        <v>Adam Bazil</v>
      </c>
    </row>
    <row r="157" spans="1:4">
      <c r="B157" s="74" t="str">
        <f ca="1">IFERROR(__xludf.DUMMYFUNCTION("IF(REGEXMATCH(A157,""wealth planning""),""Script 1"",""-"")"),"-")</f>
        <v>-</v>
      </c>
      <c r="C157" s="74" t="str">
        <f t="shared" si="0"/>
        <v>You: Hai assalamualaikum Adam,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7" s="148">
        <f t="shared" si="1"/>
        <v>45755</v>
      </c>
    </row>
    <row r="158" spans="1:4">
      <c r="B158" s="74" t="str">
        <f ca="1">IFERROR(__xludf.DUMMYFUNCTION("IF(REGEXMATCH(A158,""wealth planning""),""Script 1"",""-"")"),"-")</f>
        <v>-</v>
      </c>
      <c r="C158" s="74">
        <f t="shared" si="0"/>
        <v>0</v>
      </c>
      <c r="D158" s="148">
        <f t="shared" si="1"/>
        <v>45755</v>
      </c>
    </row>
    <row r="159" spans="1:4">
      <c r="B159" s="74" t="str">
        <f ca="1">IFERROR(__xludf.DUMMYFUNCTION("IF(REGEXMATCH(A159,""wealth planning""),""Script 1"",""-"")"),"-")</f>
        <v>-</v>
      </c>
      <c r="C159" s="74">
        <f t="shared" si="0"/>
        <v>0</v>
      </c>
      <c r="D159" s="74" t="str">
        <f t="shared" si="1"/>
        <v>You: Hai assalamualaikum Adam,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0" spans="1:4">
      <c r="A160" s="74" t="s">
        <v>2775</v>
      </c>
      <c r="B160" s="74" t="str">
        <f ca="1">IFERROR(__xludf.DUMMYFUNCTION("IF(REGEXMATCH(A160,""wealth planning""),""Script 1"",""-"")"),"-")</f>
        <v>-</v>
      </c>
      <c r="C160" s="74">
        <f t="shared" si="0"/>
        <v>0</v>
      </c>
      <c r="D160" s="74">
        <f t="shared" si="1"/>
        <v>0</v>
      </c>
    </row>
    <row r="161" spans="1:4">
      <c r="A161" s="74" t="s">
        <v>2776</v>
      </c>
      <c r="B161" s="74" t="str">
        <f ca="1">IFERROR(__xludf.DUMMYFUNCTION("IF(REGEXMATCH(A161,""wealth planning""),""Script 1"",""-"")"),"-")</f>
        <v>-</v>
      </c>
      <c r="C161" s="74" t="str">
        <f t="shared" si="0"/>
        <v>Muhammad Iqbal Bin HazlanStatus is reachable</v>
      </c>
      <c r="D161" s="74">
        <f t="shared" si="1"/>
        <v>0</v>
      </c>
    </row>
    <row r="162" spans="1:4">
      <c r="A162" s="148">
        <v>45755</v>
      </c>
      <c r="B162" s="74" t="str">
        <f ca="1">IFERROR(__xludf.DUMMYFUNCTION("IF(REGEXMATCH(A162,""wealth planning""),""Script 1"",""-"")"),"#VALUE!")</f>
        <v>#VALUE!</v>
      </c>
      <c r="C162" s="74" t="str">
        <f t="shared" si="0"/>
        <v>Muhammad Iqbal Bin Hazlan</v>
      </c>
      <c r="D162" s="74">
        <f t="shared" si="1"/>
        <v>0</v>
      </c>
    </row>
    <row r="163" spans="1:4">
      <c r="A163" s="148">
        <v>45755</v>
      </c>
      <c r="B163" s="74" t="str">
        <f ca="1">IFERROR(__xludf.DUMMYFUNCTION("IF(REGEXMATCH(A163,""wealth planning""),""Script 1"",""-"")"),"#VALUE!")</f>
        <v>#VALUE!</v>
      </c>
      <c r="C163" s="148">
        <f t="shared" si="0"/>
        <v>45755</v>
      </c>
      <c r="D163" s="74" t="str">
        <f t="shared" si="1"/>
        <v>Muhammad Iqbal Bin HazlanStatus is reachable</v>
      </c>
    </row>
    <row r="164" spans="1:4">
      <c r="A164" s="74" t="s">
        <v>2777</v>
      </c>
      <c r="B164" s="74" t="str">
        <f ca="1">IFERROR(__xludf.DUMMYFUNCTION("IF(REGEXMATCH(A164,""wealth planning""),""Script 1"",""-"")"),"Script 1")</f>
        <v>Script 1</v>
      </c>
      <c r="C164" s="148">
        <f t="shared" si="0"/>
        <v>45755</v>
      </c>
      <c r="D164" s="74" t="str">
        <f t="shared" si="1"/>
        <v>Muhammad Iqbal Bin Hazlan</v>
      </c>
    </row>
    <row r="165" spans="1:4">
      <c r="B165" s="74" t="str">
        <f ca="1">IFERROR(__xludf.DUMMYFUNCTION("IF(REGEXMATCH(A165,""wealth planning""),""Script 1"",""-"")"),"-")</f>
        <v>-</v>
      </c>
      <c r="C165" s="74" t="str">
        <f t="shared" si="0"/>
        <v>You: Hai assalamualaikum Iqbal,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5" s="148">
        <f t="shared" si="1"/>
        <v>45755</v>
      </c>
    </row>
    <row r="166" spans="1:4">
      <c r="B166" s="74" t="str">
        <f ca="1">IFERROR(__xludf.DUMMYFUNCTION("IF(REGEXMATCH(A166,""wealth planning""),""Script 1"",""-"")"),"-")</f>
        <v>-</v>
      </c>
      <c r="C166" s="74">
        <f t="shared" si="0"/>
        <v>0</v>
      </c>
      <c r="D166" s="148">
        <f t="shared" si="1"/>
        <v>45755</v>
      </c>
    </row>
    <row r="167" spans="1:4">
      <c r="B167" s="74" t="str">
        <f ca="1">IFERROR(__xludf.DUMMYFUNCTION("IF(REGEXMATCH(A167,""wealth planning""),""Script 1"",""-"")"),"-")</f>
        <v>-</v>
      </c>
      <c r="C167" s="74">
        <f t="shared" si="0"/>
        <v>0</v>
      </c>
      <c r="D167" s="74" t="str">
        <f t="shared" si="1"/>
        <v>You: Hai assalamualaikum Iqbal,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8" spans="1:4">
      <c r="A168" s="74" t="s">
        <v>2779</v>
      </c>
      <c r="B168" s="74" t="str">
        <f ca="1">IFERROR(__xludf.DUMMYFUNCTION("IF(REGEXMATCH(A168,""wealth planning""),""Script 1"",""-"")"),"-")</f>
        <v>-</v>
      </c>
      <c r="C168" s="74">
        <f t="shared" si="0"/>
        <v>0</v>
      </c>
      <c r="D168" s="74">
        <f t="shared" si="1"/>
        <v>0</v>
      </c>
    </row>
    <row r="169" spans="1:4">
      <c r="A169" s="74" t="s">
        <v>2406</v>
      </c>
      <c r="B169" s="74" t="str">
        <f ca="1">IFERROR(__xludf.DUMMYFUNCTION("IF(REGEXMATCH(A169,""wealth planning""),""Script 1"",""-"")"),"-")</f>
        <v>-</v>
      </c>
      <c r="C169" s="74" t="str">
        <f t="shared" si="0"/>
        <v>Imdad AzmanStatus is reachable</v>
      </c>
      <c r="D169" s="74">
        <f t="shared" si="1"/>
        <v>0</v>
      </c>
    </row>
    <row r="170" spans="1:4">
      <c r="A170" s="148">
        <v>45755</v>
      </c>
      <c r="B170" s="74" t="str">
        <f ca="1">IFERROR(__xludf.DUMMYFUNCTION("IF(REGEXMATCH(A170,""wealth planning""),""Script 1"",""-"")"),"#VALUE!")</f>
        <v>#VALUE!</v>
      </c>
      <c r="C170" s="74" t="str">
        <f t="shared" si="0"/>
        <v>Imdad Azman</v>
      </c>
      <c r="D170" s="74">
        <f t="shared" si="1"/>
        <v>0</v>
      </c>
    </row>
    <row r="171" spans="1:4">
      <c r="A171" s="148">
        <v>45755</v>
      </c>
      <c r="B171" s="74" t="str">
        <f ca="1">IFERROR(__xludf.DUMMYFUNCTION("IF(REGEXMATCH(A171,""wealth planning""),""Script 1"",""-"")"),"#VALUE!")</f>
        <v>#VALUE!</v>
      </c>
      <c r="C171" s="148">
        <f t="shared" si="0"/>
        <v>45755</v>
      </c>
      <c r="D171" s="74" t="str">
        <f t="shared" si="1"/>
        <v>Imdad AzmanStatus is reachable</v>
      </c>
    </row>
    <row r="172" spans="1:4">
      <c r="A172" s="74" t="s">
        <v>2780</v>
      </c>
      <c r="B172" s="74" t="str">
        <f ca="1">IFERROR(__xludf.DUMMYFUNCTION("IF(REGEXMATCH(A172,""wealth planning""),""Script 1"",""-"")"),"Script 1")</f>
        <v>Script 1</v>
      </c>
      <c r="C172" s="148">
        <f t="shared" si="0"/>
        <v>45755</v>
      </c>
      <c r="D172" s="74" t="str">
        <f t="shared" si="1"/>
        <v>Imdad Azman</v>
      </c>
    </row>
    <row r="173" spans="1:4">
      <c r="B173" s="74" t="str">
        <f ca="1">IFERROR(__xludf.DUMMYFUNCTION("IF(REGEXMATCH(A173,""wealth planning""),""Script 1"",""-"")"),"-")</f>
        <v>-</v>
      </c>
      <c r="C173" s="74" t="str">
        <f t="shared" si="0"/>
        <v>You: Hai assalamualaikum Imdad, saya Azhad nihon sotsu tahun 2017. Sorry kalau ganggu. Actually sekarang saya tengah mencari individu yang kerja di nihon untuk saya dapatkan peluang sharing sahaja berkaitan takaful dan wealth planning since ini kerja hakiki saya sebagai PruBSN wealth planner. Boleh ke kalau saya nak set appointment secara bersemuka ataupun online?</v>
      </c>
      <c r="D173" s="148">
        <f t="shared" si="1"/>
        <v>45755</v>
      </c>
    </row>
    <row r="174" spans="1:4">
      <c r="B174" s="74" t="str">
        <f ca="1">IFERROR(__xludf.DUMMYFUNCTION("IF(REGEXMATCH(A174,""wealth planning""),""Script 1"",""-"")"),"-")</f>
        <v>-</v>
      </c>
      <c r="C174" s="74">
        <f t="shared" si="0"/>
        <v>0</v>
      </c>
      <c r="D174" s="148">
        <f t="shared" si="1"/>
        <v>45755</v>
      </c>
    </row>
    <row r="175" spans="1:4">
      <c r="B175" s="74" t="str">
        <f ca="1">IFERROR(__xludf.DUMMYFUNCTION("IF(REGEXMATCH(A175,""wealth planning""),""Script 1"",""-"")"),"-")</f>
        <v>-</v>
      </c>
      <c r="C175" s="74">
        <f t="shared" si="0"/>
        <v>0</v>
      </c>
      <c r="D175" s="74" t="str">
        <f t="shared" si="1"/>
        <v>You: Hai assalamualaikum Imdad, saya Azhad nihon sotsu tahun 2017. Sorry kalau ganggu. Actually sekarang saya tengah mencari individu yang kerja di nihon untuk saya dapatkan peluang sharing sahaja berkaitan takaful dan wealth planning since ini kerja hakiki saya sebagai PruBSN wealth planner. Boleh ke kalau saya nak set appointment secara bersemuka ataupun online?</v>
      </c>
    </row>
    <row r="176" spans="1:4">
      <c r="A176" s="74" t="s">
        <v>2782</v>
      </c>
      <c r="B176" s="74" t="str">
        <f ca="1">IFERROR(__xludf.DUMMYFUNCTION("IF(REGEXMATCH(A176,""wealth planning""),""Script 1"",""-"")"),"-")</f>
        <v>-</v>
      </c>
      <c r="C176" s="74">
        <f t="shared" si="0"/>
        <v>0</v>
      </c>
      <c r="D176" s="74">
        <f t="shared" si="1"/>
        <v>0</v>
      </c>
    </row>
    <row r="177" spans="1:4">
      <c r="A177" s="74" t="s">
        <v>2783</v>
      </c>
      <c r="B177" s="74" t="str">
        <f ca="1">IFERROR(__xludf.DUMMYFUNCTION("IF(REGEXMATCH(A177,""wealth planning""),""Script 1"",""-"")"),"-")</f>
        <v>-</v>
      </c>
      <c r="C177" s="74" t="str">
        <f t="shared" si="0"/>
        <v>Syahmi NasirStatus is reachable</v>
      </c>
      <c r="D177" s="74">
        <f t="shared" si="1"/>
        <v>0</v>
      </c>
    </row>
    <row r="178" spans="1:4">
      <c r="A178" s="148">
        <v>45755</v>
      </c>
      <c r="B178" s="74" t="str">
        <f ca="1">IFERROR(__xludf.DUMMYFUNCTION("IF(REGEXMATCH(A178,""wealth planning""),""Script 1"",""-"")"),"#VALUE!")</f>
        <v>#VALUE!</v>
      </c>
      <c r="C178" s="74" t="str">
        <f t="shared" si="0"/>
        <v>Syahmi Nasir</v>
      </c>
      <c r="D178" s="74">
        <f t="shared" si="1"/>
        <v>0</v>
      </c>
    </row>
    <row r="179" spans="1:4">
      <c r="A179" s="148">
        <v>45755</v>
      </c>
      <c r="B179" s="74" t="str">
        <f ca="1">IFERROR(__xludf.DUMMYFUNCTION("IF(REGEXMATCH(A179,""wealth planning""),""Script 1"",""-"")"),"#VALUE!")</f>
        <v>#VALUE!</v>
      </c>
      <c r="C179" s="148">
        <f t="shared" si="0"/>
        <v>45755</v>
      </c>
      <c r="D179" s="74" t="str">
        <f t="shared" si="1"/>
        <v>Syahmi NasirStatus is reachable</v>
      </c>
    </row>
    <row r="180" spans="1:4">
      <c r="A180" s="74" t="s">
        <v>2784</v>
      </c>
      <c r="B180" s="74" t="str">
        <f ca="1">IFERROR(__xludf.DUMMYFUNCTION("IF(REGEXMATCH(A180,""wealth planning""),""Script 1"",""-"")"),"Script 1")</f>
        <v>Script 1</v>
      </c>
      <c r="C180" s="148">
        <f t="shared" si="0"/>
        <v>45755</v>
      </c>
      <c r="D180" s="74" t="str">
        <f t="shared" si="1"/>
        <v>Syahmi Nasir</v>
      </c>
    </row>
    <row r="181" spans="1:4">
      <c r="B181" s="74" t="str">
        <f ca="1">IFERROR(__xludf.DUMMYFUNCTION("IF(REGEXMATCH(A181,""wealth planning""),""Script 1"",""-"")"),"-")</f>
        <v>-</v>
      </c>
      <c r="C181" s="74" t="str">
        <f t="shared" si="0"/>
        <v>You: Hai assalamualaikum Syahmi,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1" s="148">
        <f t="shared" si="1"/>
        <v>45755</v>
      </c>
    </row>
    <row r="182" spans="1:4">
      <c r="B182" s="74" t="str">
        <f ca="1">IFERROR(__xludf.DUMMYFUNCTION("IF(REGEXMATCH(A182,""wealth planning""),""Script 1"",""-"")"),"-")</f>
        <v>-</v>
      </c>
      <c r="C182" s="74">
        <f t="shared" si="0"/>
        <v>0</v>
      </c>
      <c r="D182" s="148">
        <f t="shared" si="1"/>
        <v>45755</v>
      </c>
    </row>
    <row r="183" spans="1:4">
      <c r="B183" s="74" t="str">
        <f ca="1">IFERROR(__xludf.DUMMYFUNCTION("IF(REGEXMATCH(A183,""wealth planning""),""Script 1"",""-"")"),"-")</f>
        <v>-</v>
      </c>
      <c r="C183" s="74">
        <f t="shared" si="0"/>
        <v>0</v>
      </c>
      <c r="D183" s="74" t="str">
        <f t="shared" si="1"/>
        <v>You: Hai assalamualaikum Syahmi,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4" spans="1:4">
      <c r="B184" s="74" t="str">
        <f ca="1">IFERROR(__xludf.DUMMYFUNCTION("IF(REGEXMATCH(A184,""wealth planning""),""Script 1"",""-"")"),"-")</f>
        <v>-</v>
      </c>
      <c r="C184" s="74">
        <f t="shared" si="0"/>
        <v>0</v>
      </c>
      <c r="D184" s="74">
        <f t="shared" si="1"/>
        <v>0</v>
      </c>
    </row>
    <row r="185" spans="1:4">
      <c r="A185" s="74" t="s">
        <v>2404</v>
      </c>
      <c r="B185" s="74" t="str">
        <f ca="1">IFERROR(__xludf.DUMMYFUNCTION("IF(REGEXMATCH(A185,""wealth planning""),""Script 1"",""-"")"),"-")</f>
        <v>-</v>
      </c>
      <c r="C185" s="74">
        <f t="shared" si="0"/>
        <v>0</v>
      </c>
      <c r="D185" s="74">
        <f t="shared" si="1"/>
        <v>0</v>
      </c>
    </row>
    <row r="186" spans="1:4">
      <c r="A186" s="148">
        <v>45755</v>
      </c>
      <c r="B186" s="74" t="str">
        <f ca="1">IFERROR(__xludf.DUMMYFUNCTION("IF(REGEXMATCH(A186,""wealth planning""),""Script 1"",""-"")"),"#VALUE!")</f>
        <v>#VALUE!</v>
      </c>
      <c r="C186" s="74" t="str">
        <f t="shared" si="0"/>
        <v>Danish Zulkifly</v>
      </c>
      <c r="D186" s="74">
        <f t="shared" si="1"/>
        <v>0</v>
      </c>
    </row>
    <row r="187" spans="1:4">
      <c r="A187" s="148">
        <v>45755</v>
      </c>
      <c r="B187" s="74" t="str">
        <f ca="1">IFERROR(__xludf.DUMMYFUNCTION("IF(REGEXMATCH(A187,""wealth planning""),""Script 1"",""-"")"),"#VALUE!")</f>
        <v>#VALUE!</v>
      </c>
      <c r="C187" s="148">
        <f t="shared" si="0"/>
        <v>45755</v>
      </c>
      <c r="D187" s="74">
        <f t="shared" si="1"/>
        <v>0</v>
      </c>
    </row>
    <row r="188" spans="1:4">
      <c r="A188" s="74" t="s">
        <v>2787</v>
      </c>
      <c r="B188" s="74" t="str">
        <f ca="1">IFERROR(__xludf.DUMMYFUNCTION("IF(REGEXMATCH(A188,""wealth planning""),""Script 1"",""-"")"),"Script 1")</f>
        <v>Script 1</v>
      </c>
      <c r="C188" s="148">
        <f t="shared" si="0"/>
        <v>45755</v>
      </c>
      <c r="D188" s="74" t="str">
        <f t="shared" si="1"/>
        <v>Danish Zulkifly</v>
      </c>
    </row>
    <row r="189" spans="1:4">
      <c r="B189" s="74" t="str">
        <f ca="1">IFERROR(__xludf.DUMMYFUNCTION("IF(REGEXMATCH(A189,""wealth planning""),""Script 1"",""-"")"),"-")</f>
        <v>-</v>
      </c>
      <c r="C189" s="74" t="str">
        <f t="shared" si="0"/>
        <v>You: Hai assalamualaikum Danish,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9" s="148">
        <f t="shared" si="1"/>
        <v>45755</v>
      </c>
    </row>
    <row r="190" spans="1:4">
      <c r="B190" s="74" t="str">
        <f ca="1">IFERROR(__xludf.DUMMYFUNCTION("IF(REGEXMATCH(A190,""wealth planning""),""Script 1"",""-"")"),"-")</f>
        <v>-</v>
      </c>
      <c r="C190" s="74">
        <f t="shared" si="0"/>
        <v>0</v>
      </c>
      <c r="D190" s="148">
        <f t="shared" si="1"/>
        <v>45755</v>
      </c>
    </row>
    <row r="191" spans="1:4">
      <c r="B191" s="74" t="str">
        <f ca="1">IFERROR(__xludf.DUMMYFUNCTION("IF(REGEXMATCH(A191,""wealth planning""),""Script 1"",""-"")"),"-")</f>
        <v>-</v>
      </c>
      <c r="C191" s="74">
        <f t="shared" si="0"/>
        <v>0</v>
      </c>
      <c r="D191" s="74" t="str">
        <f t="shared" si="1"/>
        <v>You: Hai assalamualaikum Danish,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92" spans="1:4">
      <c r="B192" s="74" t="str">
        <f ca="1">IFERROR(__xludf.DUMMYFUNCTION("IF(REGEXMATCH(A192,""wealth planning""),""Script 1"",""-"")"),"-")</f>
        <v>-</v>
      </c>
      <c r="C192" s="74">
        <f t="shared" si="0"/>
        <v>0</v>
      </c>
      <c r="D192" s="74">
        <f t="shared" si="1"/>
        <v>0</v>
      </c>
    </row>
    <row r="193" spans="1:4">
      <c r="A193" s="74" t="s">
        <v>2403</v>
      </c>
      <c r="B193" s="74" t="str">
        <f ca="1">IFERROR(__xludf.DUMMYFUNCTION("IF(REGEXMATCH(A193,""wealth planning""),""Script 1"",""-"")"),"-")</f>
        <v>-</v>
      </c>
      <c r="C193" s="74">
        <f t="shared" si="0"/>
        <v>0</v>
      </c>
      <c r="D193" s="74">
        <f t="shared" si="1"/>
        <v>0</v>
      </c>
    </row>
    <row r="194" spans="1:4">
      <c r="A194" s="148">
        <v>45755</v>
      </c>
      <c r="B194" s="74" t="str">
        <f ca="1">IFERROR(__xludf.DUMMYFUNCTION("IF(REGEXMATCH(A194,""wealth planning""),""Script 1"",""-"")"),"#VALUE!")</f>
        <v>#VALUE!</v>
      </c>
      <c r="C194" s="74" t="str">
        <f t="shared" si="0"/>
        <v>Khairul Idlan</v>
      </c>
      <c r="D194" s="74">
        <f t="shared" si="1"/>
        <v>0</v>
      </c>
    </row>
    <row r="195" spans="1:4">
      <c r="A195" s="148">
        <v>45755</v>
      </c>
      <c r="B195" s="74" t="str">
        <f ca="1">IFERROR(__xludf.DUMMYFUNCTION("IF(REGEXMATCH(A195,""wealth planning""),""Script 1"",""-"")"),"#VALUE!")</f>
        <v>#VALUE!</v>
      </c>
      <c r="C195" s="148">
        <f t="shared" si="0"/>
        <v>45755</v>
      </c>
      <c r="D195" s="74">
        <f t="shared" si="1"/>
        <v>0</v>
      </c>
    </row>
    <row r="196" spans="1:4">
      <c r="A196" s="74" t="s">
        <v>2790</v>
      </c>
      <c r="B196" s="74" t="str">
        <f ca="1">IFERROR(__xludf.DUMMYFUNCTION("IF(REGEXMATCH(A196,""wealth planning""),""Script 1"",""-"")"),"Script 1")</f>
        <v>Script 1</v>
      </c>
      <c r="C196" s="148">
        <f t="shared" si="0"/>
        <v>45755</v>
      </c>
      <c r="D196" s="74" t="str">
        <f t="shared" si="1"/>
        <v>Khairul Idlan</v>
      </c>
    </row>
    <row r="197" spans="1:4">
      <c r="B197" s="74" t="str">
        <f ca="1">IFERROR(__xludf.DUMMYFUNCTION("IF(REGEXMATCH(A197,""wealth planning""),""Script 1"",""-"")"),"-")</f>
        <v>-</v>
      </c>
      <c r="C197" s="74" t="str">
        <f t="shared" si="0"/>
        <v>You: Hai assalamualaikum Khairul,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97" s="148">
        <f t="shared" si="1"/>
        <v>45755</v>
      </c>
    </row>
    <row r="198" spans="1:4">
      <c r="B198" s="74" t="str">
        <f ca="1">IFERROR(__xludf.DUMMYFUNCTION("IF(REGEXMATCH(A198,""wealth planning""),""Script 1"",""-"")"),"-")</f>
        <v>-</v>
      </c>
      <c r="C198" s="74">
        <f t="shared" si="0"/>
        <v>0</v>
      </c>
      <c r="D198" s="148">
        <f t="shared" si="1"/>
        <v>45755</v>
      </c>
    </row>
    <row r="199" spans="1:4">
      <c r="B199" s="74" t="str">
        <f ca="1">IFERROR(__xludf.DUMMYFUNCTION("IF(REGEXMATCH(A199,""wealth planning""),""Script 1"",""-"")"),"-")</f>
        <v>-</v>
      </c>
      <c r="C199" s="74">
        <f t="shared" si="0"/>
        <v>0</v>
      </c>
      <c r="D199" s="74" t="str">
        <f t="shared" si="1"/>
        <v>You: Hai assalamualaikum Khairul,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00" spans="1:4">
      <c r="A200" s="74" t="s">
        <v>2792</v>
      </c>
      <c r="B200" s="74" t="str">
        <f ca="1">IFERROR(__xludf.DUMMYFUNCTION("IF(REGEXMATCH(A200,""wealth planning""),""Script 1"",""-"")"),"-")</f>
        <v>-</v>
      </c>
      <c r="C200" s="74">
        <f t="shared" si="0"/>
        <v>0</v>
      </c>
      <c r="D200" s="74">
        <f t="shared" si="1"/>
        <v>0</v>
      </c>
    </row>
    <row r="201" spans="1:4">
      <c r="A201" s="74" t="s">
        <v>2402</v>
      </c>
      <c r="B201" s="74" t="str">
        <f ca="1">IFERROR(__xludf.DUMMYFUNCTION("IF(REGEXMATCH(A201,""wealth planning""),""Script 1"",""-"")"),"-")</f>
        <v>-</v>
      </c>
      <c r="C201" s="74" t="str">
        <f t="shared" si="0"/>
        <v>Mohamad Haziq Azri bin Mohamed ThoriqStatus is reachable</v>
      </c>
      <c r="D201" s="74">
        <f t="shared" si="1"/>
        <v>0</v>
      </c>
    </row>
    <row r="202" spans="1:4">
      <c r="A202" s="148">
        <v>45755</v>
      </c>
      <c r="B202" s="74" t="str">
        <f ca="1">IFERROR(__xludf.DUMMYFUNCTION("IF(REGEXMATCH(A202,""wealth planning""),""Script 1"",""-"")"),"#VALUE!")</f>
        <v>#VALUE!</v>
      </c>
      <c r="C202" s="74" t="str">
        <f t="shared" si="0"/>
        <v>Mohamad Haziq Azri bin Mohamed Thoriq</v>
      </c>
      <c r="D202" s="74">
        <f t="shared" si="1"/>
        <v>0</v>
      </c>
    </row>
    <row r="203" spans="1:4">
      <c r="A203" s="148">
        <v>45755</v>
      </c>
      <c r="B203" s="74" t="str">
        <f ca="1">IFERROR(__xludf.DUMMYFUNCTION("IF(REGEXMATCH(A203,""wealth planning""),""Script 1"",""-"")"),"#VALUE!")</f>
        <v>#VALUE!</v>
      </c>
      <c r="C203" s="148">
        <f t="shared" si="0"/>
        <v>45755</v>
      </c>
      <c r="D203" s="74" t="str">
        <f t="shared" si="1"/>
        <v>Mohamad Haziq Azri bin Mohamed ThoriqStatus is reachable</v>
      </c>
    </row>
    <row r="204" spans="1:4">
      <c r="A204" s="74" t="s">
        <v>2729</v>
      </c>
      <c r="B204" s="74" t="str">
        <f ca="1">IFERROR(__xludf.DUMMYFUNCTION("IF(REGEXMATCH(A204,""wealth planning""),""Script 1"",""-"")"),"Script 1")</f>
        <v>Script 1</v>
      </c>
      <c r="C204" s="148">
        <f t="shared" si="0"/>
        <v>45755</v>
      </c>
      <c r="D204" s="74" t="str">
        <f t="shared" si="1"/>
        <v>Mohamad Haziq Azri bin Mohamed Thoriq</v>
      </c>
    </row>
    <row r="205" spans="1:4">
      <c r="B205" s="74" t="str">
        <f ca="1">IFERROR(__xludf.DUMMYFUNCTION("IF(REGEXMATCH(A205,""wealth planning""),""Script 1"",""-"")"),"-")</f>
        <v>-</v>
      </c>
      <c r="C205" s="74" t="str">
        <f t="shared" si="0"/>
        <v>You: Hai assalamualaikum Haziq,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05" s="148">
        <f t="shared" si="1"/>
        <v>45755</v>
      </c>
    </row>
    <row r="206" spans="1:4">
      <c r="B206" s="74" t="str">
        <f ca="1">IFERROR(__xludf.DUMMYFUNCTION("IF(REGEXMATCH(A206,""wealth planning""),""Script 1"",""-"")"),"-")</f>
        <v>-</v>
      </c>
      <c r="C206" s="74">
        <f t="shared" si="0"/>
        <v>0</v>
      </c>
      <c r="D206" s="148">
        <f t="shared" si="1"/>
        <v>45755</v>
      </c>
    </row>
    <row r="207" spans="1:4">
      <c r="B207" s="74" t="str">
        <f ca="1">IFERROR(__xludf.DUMMYFUNCTION("IF(REGEXMATCH(A207,""wealth planning""),""Script 1"",""-"")"),"-")</f>
        <v>-</v>
      </c>
      <c r="C207" s="74">
        <f t="shared" si="0"/>
        <v>0</v>
      </c>
      <c r="D207" s="74" t="str">
        <f t="shared" si="1"/>
        <v>You: Hai assalamualaikum Haziq,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08" spans="1:4">
      <c r="A208" s="74" t="s">
        <v>2401</v>
      </c>
      <c r="B208" s="74" t="str">
        <f ca="1">IFERROR(__xludf.DUMMYFUNCTION("IF(REGEXMATCH(A208,""wealth planning""),""Script 1"",""-"")"),"-")</f>
        <v>-</v>
      </c>
      <c r="C208" s="74">
        <f t="shared" si="0"/>
        <v>0</v>
      </c>
      <c r="D208" s="74">
        <f t="shared" si="1"/>
        <v>0</v>
      </c>
    </row>
    <row r="209" spans="1:4">
      <c r="A209" s="74" t="s">
        <v>2401</v>
      </c>
      <c r="B209" s="74" t="str">
        <f ca="1">IFERROR(__xludf.DUMMYFUNCTION("IF(REGEXMATCH(A209,""wealth planning""),""Script 1"",""-"")"),"-")</f>
        <v>-</v>
      </c>
      <c r="C209" s="74" t="str">
        <f t="shared" si="0"/>
        <v>Alya Mohd Noor</v>
      </c>
      <c r="D209" s="74">
        <f t="shared" si="1"/>
        <v>0</v>
      </c>
    </row>
    <row r="210" spans="1:4">
      <c r="A210" s="148">
        <v>45755</v>
      </c>
      <c r="B210" s="74" t="str">
        <f ca="1">IFERROR(__xludf.DUMMYFUNCTION("IF(REGEXMATCH(A210,""wealth planning""),""Script 1"",""-"")"),"#VALUE!")</f>
        <v>#VALUE!</v>
      </c>
      <c r="C210" s="74" t="str">
        <f t="shared" si="0"/>
        <v>Alya Mohd Noor</v>
      </c>
      <c r="D210" s="74">
        <f t="shared" si="1"/>
        <v>0</v>
      </c>
    </row>
    <row r="211" spans="1:4">
      <c r="A211" s="148">
        <v>45755</v>
      </c>
      <c r="B211" s="74" t="str">
        <f ca="1">IFERROR(__xludf.DUMMYFUNCTION("IF(REGEXMATCH(A211,""wealth planning""),""Script 1"",""-"")"),"#VALUE!")</f>
        <v>#VALUE!</v>
      </c>
      <c r="C211" s="148">
        <f t="shared" si="0"/>
        <v>45755</v>
      </c>
      <c r="D211" s="74" t="str">
        <f t="shared" si="1"/>
        <v>Alya Mohd Noor</v>
      </c>
    </row>
    <row r="212" spans="1:4">
      <c r="A212" s="74" t="s">
        <v>2794</v>
      </c>
      <c r="B212" s="74" t="str">
        <f ca="1">IFERROR(__xludf.DUMMYFUNCTION("IF(REGEXMATCH(A212,""wealth planning""),""Script 1"",""-"")"),"Script 1")</f>
        <v>Script 1</v>
      </c>
      <c r="C212" s="148">
        <f t="shared" si="0"/>
        <v>45755</v>
      </c>
      <c r="D212" s="74" t="str">
        <f t="shared" si="1"/>
        <v>Alya Mohd Noor</v>
      </c>
    </row>
    <row r="213" spans="1:4">
      <c r="B213" s="74" t="str">
        <f ca="1">IFERROR(__xludf.DUMMYFUNCTION("IF(REGEXMATCH(A213,""wealth planning""),""Script 1"",""-"")"),"-")</f>
        <v>-</v>
      </c>
      <c r="C213" s="74" t="str">
        <f t="shared" si="0"/>
        <v>You: Hai assalamualaikum Alya,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13" s="148">
        <f t="shared" si="1"/>
        <v>45755</v>
      </c>
    </row>
    <row r="214" spans="1:4">
      <c r="B214" s="74" t="str">
        <f ca="1">IFERROR(__xludf.DUMMYFUNCTION("IF(REGEXMATCH(A214,""wealth planning""),""Script 1"",""-"")"),"-")</f>
        <v>-</v>
      </c>
      <c r="C214" s="74">
        <f t="shared" si="0"/>
        <v>0</v>
      </c>
      <c r="D214" s="148">
        <f t="shared" si="1"/>
        <v>45755</v>
      </c>
    </row>
    <row r="215" spans="1:4">
      <c r="B215" s="74" t="str">
        <f ca="1">IFERROR(__xludf.DUMMYFUNCTION("IF(REGEXMATCH(A215,""wealth planning""),""Script 1"",""-"")"),"-")</f>
        <v>-</v>
      </c>
      <c r="C215" s="74">
        <f t="shared" si="0"/>
        <v>0</v>
      </c>
      <c r="D215" s="74" t="str">
        <f t="shared" si="1"/>
        <v>You: Hai assalamualaikum Alya,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16" spans="1:4">
      <c r="A216" s="74" t="s">
        <v>2796</v>
      </c>
      <c r="B216" s="74" t="str">
        <f ca="1">IFERROR(__xludf.DUMMYFUNCTION("IF(REGEXMATCH(A216,""wealth planning""),""Script 1"",""-"")"),"-")</f>
        <v>-</v>
      </c>
      <c r="C216" s="74">
        <f t="shared" si="0"/>
        <v>0</v>
      </c>
      <c r="D216" s="74">
        <f t="shared" si="1"/>
        <v>0</v>
      </c>
    </row>
    <row r="217" spans="1:4">
      <c r="A217" s="74" t="s">
        <v>2398</v>
      </c>
      <c r="B217" s="74" t="str">
        <f ca="1">IFERROR(__xludf.DUMMYFUNCTION("IF(REGEXMATCH(A217,""wealth planning""),""Script 1"",""-"")"),"-")</f>
        <v>-</v>
      </c>
      <c r="C217" s="74" t="str">
        <f t="shared" si="0"/>
        <v>Amyra AlishaStatus is reachable</v>
      </c>
      <c r="D217" s="74">
        <f t="shared" si="1"/>
        <v>0</v>
      </c>
    </row>
    <row r="218" spans="1:4">
      <c r="A218" s="148">
        <v>45755</v>
      </c>
      <c r="B218" s="74" t="str">
        <f ca="1">IFERROR(__xludf.DUMMYFUNCTION("IF(REGEXMATCH(A218,""wealth planning""),""Script 1"",""-"")"),"#VALUE!")</f>
        <v>#VALUE!</v>
      </c>
      <c r="C218" s="74" t="str">
        <f t="shared" si="0"/>
        <v>Amyra Alisha</v>
      </c>
      <c r="D218" s="74">
        <f t="shared" si="1"/>
        <v>0</v>
      </c>
    </row>
    <row r="219" spans="1:4">
      <c r="A219" s="148">
        <v>45755</v>
      </c>
      <c r="B219" s="74" t="str">
        <f ca="1">IFERROR(__xludf.DUMMYFUNCTION("IF(REGEXMATCH(A219,""wealth planning""),""Script 1"",""-"")"),"#VALUE!")</f>
        <v>#VALUE!</v>
      </c>
      <c r="C219" s="148">
        <f t="shared" si="0"/>
        <v>45755</v>
      </c>
      <c r="D219" s="74" t="str">
        <f t="shared" si="1"/>
        <v>Amyra AlishaStatus is reachable</v>
      </c>
    </row>
    <row r="220" spans="1:4">
      <c r="A220" s="74" t="s">
        <v>2797</v>
      </c>
      <c r="B220" s="74" t="str">
        <f ca="1">IFERROR(__xludf.DUMMYFUNCTION("IF(REGEXMATCH(A220,""wealth planning""),""Script 1"",""-"")"),"Script 1")</f>
        <v>Script 1</v>
      </c>
      <c r="C220" s="148">
        <f t="shared" si="0"/>
        <v>45755</v>
      </c>
      <c r="D220" s="74" t="str">
        <f t="shared" si="1"/>
        <v>Amyra Alisha</v>
      </c>
    </row>
    <row r="221" spans="1:4">
      <c r="B221" s="74" t="str">
        <f ca="1">IFERROR(__xludf.DUMMYFUNCTION("IF(REGEXMATCH(A221,""wealth planning""),""Script 1"",""-"")"),"-")</f>
        <v>-</v>
      </c>
      <c r="C221" s="74" t="str">
        <f t="shared" si="0"/>
        <v>You: Hai assalamualaikum Amyra,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21" s="148">
        <f t="shared" si="1"/>
        <v>45755</v>
      </c>
    </row>
    <row r="222" spans="1:4">
      <c r="B222" s="74" t="str">
        <f ca="1">IFERROR(__xludf.DUMMYFUNCTION("IF(REGEXMATCH(A222,""wealth planning""),""Script 1"",""-"")"),"-")</f>
        <v>-</v>
      </c>
      <c r="C222" s="74">
        <f t="shared" si="0"/>
        <v>0</v>
      </c>
      <c r="D222" s="148">
        <f t="shared" si="1"/>
        <v>45755</v>
      </c>
    </row>
    <row r="223" spans="1:4">
      <c r="B223" s="74" t="str">
        <f ca="1">IFERROR(__xludf.DUMMYFUNCTION("IF(REGEXMATCH(A223,""wealth planning""),""Script 1"",""-"")"),"-")</f>
        <v>-</v>
      </c>
      <c r="C223" s="74">
        <f t="shared" si="0"/>
        <v>0</v>
      </c>
      <c r="D223" s="74" t="str">
        <f t="shared" si="1"/>
        <v>You: Hai assalamualaikum Amyra,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24" spans="1:4">
      <c r="A224" s="74" t="s">
        <v>2799</v>
      </c>
      <c r="B224" s="74" t="str">
        <f ca="1">IFERROR(__xludf.DUMMYFUNCTION("IF(REGEXMATCH(A224,""wealth planning""),""Script 1"",""-"")"),"-")</f>
        <v>-</v>
      </c>
      <c r="C224" s="74">
        <f t="shared" si="0"/>
        <v>0</v>
      </c>
      <c r="D224" s="74">
        <f t="shared" si="1"/>
        <v>0</v>
      </c>
    </row>
    <row r="225" spans="1:4">
      <c r="A225" s="74" t="s">
        <v>2397</v>
      </c>
      <c r="B225" s="74" t="str">
        <f ca="1">IFERROR(__xludf.DUMMYFUNCTION("IF(REGEXMATCH(A225,""wealth planning""),""Script 1"",""-"")"),"-")</f>
        <v>-</v>
      </c>
      <c r="C225" s="74" t="str">
        <f t="shared" si="0"/>
        <v>Sharmine PangStatus is reachable</v>
      </c>
      <c r="D225" s="74">
        <f t="shared" si="1"/>
        <v>0</v>
      </c>
    </row>
    <row r="226" spans="1:4">
      <c r="A226" s="148">
        <v>45755</v>
      </c>
      <c r="B226" s="74" t="str">
        <f ca="1">IFERROR(__xludf.DUMMYFUNCTION("IF(REGEXMATCH(A226,""wealth planning""),""Script 1"",""-"")"),"#VALUE!")</f>
        <v>#VALUE!</v>
      </c>
      <c r="C226" s="74" t="str">
        <f t="shared" si="0"/>
        <v>Sharmine Pang</v>
      </c>
      <c r="D226" s="74">
        <f t="shared" si="1"/>
        <v>0</v>
      </c>
    </row>
    <row r="227" spans="1:4">
      <c r="A227" s="148">
        <v>45755</v>
      </c>
      <c r="B227" s="74" t="str">
        <f ca="1">IFERROR(__xludf.DUMMYFUNCTION("IF(REGEXMATCH(A227,""wealth planning""),""Script 1"",""-"")"),"#VALUE!")</f>
        <v>#VALUE!</v>
      </c>
      <c r="C227" s="148">
        <f t="shared" si="0"/>
        <v>45755</v>
      </c>
      <c r="D227" s="74" t="str">
        <f t="shared" si="1"/>
        <v>Sharmine PangStatus is reachable</v>
      </c>
    </row>
    <row r="228" spans="1:4">
      <c r="A228" s="74" t="s">
        <v>2800</v>
      </c>
      <c r="B228" s="74" t="str">
        <f ca="1">IFERROR(__xludf.DUMMYFUNCTION("IF(REGEXMATCH(A228,""wealth planning""),""Script 1"",""-"")"),"Script 1")</f>
        <v>Script 1</v>
      </c>
      <c r="C228" s="148">
        <f t="shared" si="0"/>
        <v>45755</v>
      </c>
      <c r="D228" s="74" t="str">
        <f t="shared" si="1"/>
        <v>Sharmine Pang</v>
      </c>
    </row>
    <row r="229" spans="1:4">
      <c r="B229" s="74" t="str">
        <f ca="1">IFERROR(__xludf.DUMMYFUNCTION("IF(REGEXMATCH(A229,""wealth planning""),""Script 1"",""-"")"),"-")</f>
        <v>-</v>
      </c>
      <c r="C229" s="74" t="str">
        <f t="shared" si="0"/>
        <v>You: Hai assalamualaikum Sharmine,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29" s="148">
        <f t="shared" si="1"/>
        <v>45755</v>
      </c>
    </row>
    <row r="230" spans="1:4">
      <c r="B230" s="74" t="str">
        <f ca="1">IFERROR(__xludf.DUMMYFUNCTION("IF(REGEXMATCH(A230,""wealth planning""),""Script 1"",""-"")"),"-")</f>
        <v>-</v>
      </c>
      <c r="C230" s="74">
        <f t="shared" si="0"/>
        <v>0</v>
      </c>
      <c r="D230" s="148">
        <f t="shared" si="1"/>
        <v>45755</v>
      </c>
    </row>
    <row r="231" spans="1:4">
      <c r="B231" s="74" t="str">
        <f ca="1">IFERROR(__xludf.DUMMYFUNCTION("IF(REGEXMATCH(A231,""wealth planning""),""Script 1"",""-"")"),"-")</f>
        <v>-</v>
      </c>
      <c r="C231" s="74">
        <f t="shared" si="0"/>
        <v>0</v>
      </c>
      <c r="D231" s="74" t="str">
        <f t="shared" si="1"/>
        <v>You: Hai assalamualaikum Sharmine,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32" spans="1:4">
      <c r="A232" s="74" t="s">
        <v>2802</v>
      </c>
      <c r="B232" s="74" t="str">
        <f ca="1">IFERROR(__xludf.DUMMYFUNCTION("IF(REGEXMATCH(A232,""wealth planning""),""Script 1"",""-"")"),"-")</f>
        <v>-</v>
      </c>
      <c r="C232" s="74">
        <f t="shared" si="0"/>
        <v>0</v>
      </c>
      <c r="D232" s="74">
        <f t="shared" si="1"/>
        <v>0</v>
      </c>
    </row>
    <row r="233" spans="1:4">
      <c r="A233" s="74" t="s">
        <v>2396</v>
      </c>
      <c r="B233" s="74" t="str">
        <f ca="1">IFERROR(__xludf.DUMMYFUNCTION("IF(REGEXMATCH(A233,""wealth planning""),""Script 1"",""-"")"),"-")</f>
        <v>-</v>
      </c>
      <c r="C233" s="74" t="str">
        <f t="shared" si="0"/>
        <v>Ainnur FatihinStatus is reachable</v>
      </c>
      <c r="D233" s="74">
        <f t="shared" si="1"/>
        <v>0</v>
      </c>
    </row>
    <row r="234" spans="1:4">
      <c r="A234" s="148">
        <v>45755</v>
      </c>
      <c r="B234" s="74" t="str">
        <f ca="1">IFERROR(__xludf.DUMMYFUNCTION("IF(REGEXMATCH(A234,""wealth planning""),""Script 1"",""-"")"),"#VALUE!")</f>
        <v>#VALUE!</v>
      </c>
      <c r="C234" s="74" t="str">
        <f t="shared" si="0"/>
        <v>Ainnur Fatihin</v>
      </c>
      <c r="D234" s="74">
        <f t="shared" si="1"/>
        <v>0</v>
      </c>
    </row>
    <row r="235" spans="1:4">
      <c r="A235" s="148">
        <v>45755</v>
      </c>
      <c r="B235" s="74" t="str">
        <f ca="1">IFERROR(__xludf.DUMMYFUNCTION("IF(REGEXMATCH(A235,""wealth planning""),""Script 1"",""-"")"),"#VALUE!")</f>
        <v>#VALUE!</v>
      </c>
      <c r="C235" s="148">
        <f t="shared" si="0"/>
        <v>45755</v>
      </c>
      <c r="D235" s="74" t="str">
        <f t="shared" si="1"/>
        <v>Ainnur FatihinStatus is reachable</v>
      </c>
    </row>
    <row r="236" spans="1:4">
      <c r="A236" s="74" t="s">
        <v>2803</v>
      </c>
      <c r="B236" s="74" t="str">
        <f ca="1">IFERROR(__xludf.DUMMYFUNCTION("IF(REGEXMATCH(A236,""wealth planning""),""Script 1"",""-"")"),"Script 1")</f>
        <v>Script 1</v>
      </c>
      <c r="C236" s="148">
        <f t="shared" si="0"/>
        <v>45755</v>
      </c>
      <c r="D236" s="74" t="str">
        <f t="shared" si="1"/>
        <v>Ainnur Fatihin</v>
      </c>
    </row>
    <row r="237" spans="1:4">
      <c r="B237" s="74" t="str">
        <f ca="1">IFERROR(__xludf.DUMMYFUNCTION("IF(REGEXMATCH(A237,""wealth planning""),""Script 1"",""-"")"),"-")</f>
        <v>-</v>
      </c>
      <c r="C237" s="74" t="str">
        <f t="shared" si="0"/>
        <v>You: Hai assalamualaikum Ainnur,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37" s="148">
        <f t="shared" si="1"/>
        <v>45755</v>
      </c>
    </row>
    <row r="238" spans="1:4">
      <c r="B238" s="74" t="str">
        <f ca="1">IFERROR(__xludf.DUMMYFUNCTION("IF(REGEXMATCH(A238,""wealth planning""),""Script 1"",""-"")"),"-")</f>
        <v>-</v>
      </c>
      <c r="C238" s="74">
        <f t="shared" si="0"/>
        <v>0</v>
      </c>
      <c r="D238" s="148">
        <f t="shared" si="1"/>
        <v>45755</v>
      </c>
    </row>
    <row r="239" spans="1:4">
      <c r="B239" s="74" t="str">
        <f ca="1">IFERROR(__xludf.DUMMYFUNCTION("IF(REGEXMATCH(A239,""wealth planning""),""Script 1"",""-"")"),"-")</f>
        <v>-</v>
      </c>
      <c r="C239" s="74">
        <f t="shared" si="0"/>
        <v>0</v>
      </c>
      <c r="D239" s="74" t="str">
        <f t="shared" si="1"/>
        <v>You: Hai assalamualaikum Ainnur,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40" spans="1:4">
      <c r="B240" s="74" t="str">
        <f ca="1">IFERROR(__xludf.DUMMYFUNCTION("IF(REGEXMATCH(A240,""wealth planning""),""Script 1"",""-"")"),"-")</f>
        <v>-</v>
      </c>
      <c r="C240" s="74">
        <f t="shared" si="0"/>
        <v>0</v>
      </c>
      <c r="D240" s="74">
        <f t="shared" si="1"/>
        <v>0</v>
      </c>
    </row>
    <row r="241" spans="1:4">
      <c r="A241" s="74" t="s">
        <v>2395</v>
      </c>
      <c r="B241" s="74" t="str">
        <f ca="1">IFERROR(__xludf.DUMMYFUNCTION("IF(REGEXMATCH(A241,""wealth planning""),""Script 1"",""-"")"),"-")</f>
        <v>-</v>
      </c>
      <c r="C241" s="74">
        <f t="shared" si="0"/>
        <v>0</v>
      </c>
      <c r="D241" s="74">
        <f t="shared" si="1"/>
        <v>0</v>
      </c>
    </row>
    <row r="242" spans="1:4">
      <c r="A242" s="148">
        <v>45755</v>
      </c>
      <c r="B242" s="74" t="str">
        <f ca="1">IFERROR(__xludf.DUMMYFUNCTION("IF(REGEXMATCH(A242,""wealth planning""),""Script 1"",""-"")"),"#VALUE!")</f>
        <v>#VALUE!</v>
      </c>
      <c r="C242" s="74" t="str">
        <f t="shared" si="0"/>
        <v>Erisya Nadira Efendi</v>
      </c>
      <c r="D242" s="74">
        <f t="shared" si="1"/>
        <v>0</v>
      </c>
    </row>
    <row r="243" spans="1:4">
      <c r="A243" s="148">
        <v>45755</v>
      </c>
      <c r="B243" s="74" t="str">
        <f ca="1">IFERROR(__xludf.DUMMYFUNCTION("IF(REGEXMATCH(A243,""wealth planning""),""Script 1"",""-"")"),"#VALUE!")</f>
        <v>#VALUE!</v>
      </c>
      <c r="C243" s="148">
        <f t="shared" si="0"/>
        <v>45755</v>
      </c>
      <c r="D243" s="74">
        <f t="shared" si="1"/>
        <v>0</v>
      </c>
    </row>
    <row r="244" spans="1:4">
      <c r="A244" s="74" t="s">
        <v>2806</v>
      </c>
      <c r="B244" s="74" t="str">
        <f ca="1">IFERROR(__xludf.DUMMYFUNCTION("IF(REGEXMATCH(A244,""wealth planning""),""Script 1"",""-"")"),"Script 1")</f>
        <v>Script 1</v>
      </c>
      <c r="C244" s="148">
        <f t="shared" si="0"/>
        <v>45755</v>
      </c>
      <c r="D244" s="74" t="str">
        <f t="shared" si="1"/>
        <v>Erisya Nadira Efendi</v>
      </c>
    </row>
    <row r="245" spans="1:4">
      <c r="B245" s="74" t="str">
        <f ca="1">IFERROR(__xludf.DUMMYFUNCTION("IF(REGEXMATCH(A245,""wealth planning""),""Script 1"",""-"")"),"-")</f>
        <v>-</v>
      </c>
      <c r="C245" s="74" t="str">
        <f t="shared" si="0"/>
        <v>You: Hai assalamualaikum Erisya,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45" s="148">
        <f t="shared" si="1"/>
        <v>45755</v>
      </c>
    </row>
    <row r="246" spans="1:4">
      <c r="B246" s="74" t="str">
        <f ca="1">IFERROR(__xludf.DUMMYFUNCTION("IF(REGEXMATCH(A246,""wealth planning""),""Script 1"",""-"")"),"-")</f>
        <v>-</v>
      </c>
      <c r="C246" s="74">
        <f t="shared" si="0"/>
        <v>0</v>
      </c>
      <c r="D246" s="148">
        <f t="shared" si="1"/>
        <v>45755</v>
      </c>
    </row>
    <row r="247" spans="1:4">
      <c r="B247" s="74" t="str">
        <f ca="1">IFERROR(__xludf.DUMMYFUNCTION("IF(REGEXMATCH(A247,""wealth planning""),""Script 1"",""-"")"),"-")</f>
        <v>-</v>
      </c>
      <c r="C247" s="74">
        <f t="shared" si="0"/>
        <v>0</v>
      </c>
      <c r="D247" s="74" t="str">
        <f t="shared" si="1"/>
        <v>You: Hai assalamualaikum Erisya,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48" spans="1:4">
      <c r="A248" s="74" t="s">
        <v>2808</v>
      </c>
      <c r="B248" s="74" t="str">
        <f ca="1">IFERROR(__xludf.DUMMYFUNCTION("IF(REGEXMATCH(A248,""wealth planning""),""Script 1"",""-"")"),"-")</f>
        <v>-</v>
      </c>
      <c r="C248" s="74">
        <f t="shared" si="0"/>
        <v>0</v>
      </c>
      <c r="D248" s="74">
        <f t="shared" si="1"/>
        <v>0</v>
      </c>
    </row>
    <row r="249" spans="1:4">
      <c r="A249" s="74" t="s">
        <v>2394</v>
      </c>
      <c r="B249" s="74" t="str">
        <f ca="1">IFERROR(__xludf.DUMMYFUNCTION("IF(REGEXMATCH(A249,""wealth planning""),""Script 1"",""-"")"),"-")</f>
        <v>-</v>
      </c>
      <c r="C249" s="74" t="str">
        <f t="shared" si="0"/>
        <v>Nurul Ain Md NoorStatus is reachable</v>
      </c>
      <c r="D249" s="74">
        <f t="shared" si="1"/>
        <v>0</v>
      </c>
    </row>
    <row r="250" spans="1:4">
      <c r="A250" s="148">
        <v>45755</v>
      </c>
      <c r="B250" s="74" t="str">
        <f ca="1">IFERROR(__xludf.DUMMYFUNCTION("IF(REGEXMATCH(A250,""wealth planning""),""Script 1"",""-"")"),"#VALUE!")</f>
        <v>#VALUE!</v>
      </c>
      <c r="C250" s="74" t="str">
        <f t="shared" si="0"/>
        <v>Nurul Ain Md Noor</v>
      </c>
      <c r="D250" s="74">
        <f t="shared" si="1"/>
        <v>0</v>
      </c>
    </row>
    <row r="251" spans="1:4">
      <c r="A251" s="148">
        <v>45755</v>
      </c>
      <c r="B251" s="74" t="str">
        <f ca="1">IFERROR(__xludf.DUMMYFUNCTION("IF(REGEXMATCH(A251,""wealth planning""),""Script 1"",""-"")"),"#VALUE!")</f>
        <v>#VALUE!</v>
      </c>
      <c r="C251" s="148">
        <f t="shared" si="0"/>
        <v>45755</v>
      </c>
      <c r="D251" s="74" t="str">
        <f t="shared" si="1"/>
        <v>Nurul Ain Md NoorStatus is reachable</v>
      </c>
    </row>
    <row r="252" spans="1:4">
      <c r="A252" s="74" t="s">
        <v>2809</v>
      </c>
      <c r="B252" s="74" t="str">
        <f ca="1">IFERROR(__xludf.DUMMYFUNCTION("IF(REGEXMATCH(A252,""wealth planning""),""Script 1"",""-"")"),"Script 1")</f>
        <v>Script 1</v>
      </c>
      <c r="C252" s="148">
        <f t="shared" si="0"/>
        <v>45755</v>
      </c>
      <c r="D252" s="74" t="str">
        <f t="shared" si="1"/>
        <v>Nurul Ain Md Noor</v>
      </c>
    </row>
    <row r="253" spans="1:4">
      <c r="B253" s="74" t="str">
        <f ca="1">IFERROR(__xludf.DUMMYFUNCTION("IF(REGEXMATCH(A253,""wealth planning""),""Script 1"",""-"")"),"-")</f>
        <v>-</v>
      </c>
      <c r="C253" s="74" t="str">
        <f t="shared" si="0"/>
        <v>You: Hai assalamualaikum Nurul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53" s="148">
        <f t="shared" si="1"/>
        <v>45755</v>
      </c>
    </row>
    <row r="254" spans="1:4">
      <c r="B254" s="74" t="str">
        <f ca="1">IFERROR(__xludf.DUMMYFUNCTION("IF(REGEXMATCH(A254,""wealth planning""),""Script 1"",""-"")"),"-")</f>
        <v>-</v>
      </c>
      <c r="C254" s="74">
        <f t="shared" si="0"/>
        <v>0</v>
      </c>
      <c r="D254" s="148">
        <f t="shared" si="1"/>
        <v>45755</v>
      </c>
    </row>
    <row r="255" spans="1:4">
      <c r="B255" s="74" t="str">
        <f ca="1">IFERROR(__xludf.DUMMYFUNCTION("IF(REGEXMATCH(A255,""wealth planning""),""Script 1"",""-"")"),"-")</f>
        <v>-</v>
      </c>
      <c r="C255" s="74">
        <f t="shared" si="0"/>
        <v>0</v>
      </c>
      <c r="D255" s="74" t="str">
        <f t="shared" si="1"/>
        <v>You: Hai assalamualaikum Nurul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56" spans="1:4">
      <c r="B256" s="74" t="str">
        <f ca="1">IFERROR(__xludf.DUMMYFUNCTION("IF(REGEXMATCH(A256,""wealth planning""),""Script 1"",""-"")"),"-")</f>
        <v>-</v>
      </c>
      <c r="C256" s="74">
        <f t="shared" si="0"/>
        <v>0</v>
      </c>
      <c r="D256" s="74">
        <f t="shared" si="1"/>
        <v>0</v>
      </c>
    </row>
    <row r="257" spans="1:4">
      <c r="A257" s="74" t="s">
        <v>2392</v>
      </c>
      <c r="B257" s="74" t="str">
        <f ca="1">IFERROR(__xludf.DUMMYFUNCTION("IF(REGEXMATCH(A257,""wealth planning""),""Script 1"",""-"")"),"-")</f>
        <v>-</v>
      </c>
      <c r="C257" s="74">
        <f t="shared" si="0"/>
        <v>0</v>
      </c>
      <c r="D257" s="74">
        <f t="shared" si="1"/>
        <v>0</v>
      </c>
    </row>
    <row r="258" spans="1:4">
      <c r="A258" s="148">
        <v>45755</v>
      </c>
      <c r="B258" s="74" t="str">
        <f ca="1">IFERROR(__xludf.DUMMYFUNCTION("IF(REGEXMATCH(A258,""wealth planning""),""Script 1"",""-"")"),"#VALUE!")</f>
        <v>#VALUE!</v>
      </c>
      <c r="C258" s="74" t="str">
        <f t="shared" si="0"/>
        <v>Farid Fithrie</v>
      </c>
      <c r="D258" s="74">
        <f t="shared" si="1"/>
        <v>0</v>
      </c>
    </row>
    <row r="259" spans="1:4">
      <c r="A259" s="148">
        <v>45755</v>
      </c>
      <c r="B259" s="74" t="str">
        <f ca="1">IFERROR(__xludf.DUMMYFUNCTION("IF(REGEXMATCH(A259,""wealth planning""),""Script 1"",""-"")"),"#VALUE!")</f>
        <v>#VALUE!</v>
      </c>
      <c r="C259" s="148">
        <f t="shared" ref="C259:C513" si="2">A258</f>
        <v>45755</v>
      </c>
      <c r="D259" s="74">
        <f t="shared" ref="D259:D513" si="3">A256</f>
        <v>0</v>
      </c>
    </row>
    <row r="260" spans="1:4">
      <c r="A260" s="74" t="s">
        <v>2812</v>
      </c>
      <c r="B260" s="74" t="str">
        <f ca="1">IFERROR(__xludf.DUMMYFUNCTION("IF(REGEXMATCH(A260,""wealth planning""),""Script 1"",""-"")"),"Script 1")</f>
        <v>Script 1</v>
      </c>
      <c r="C260" s="148">
        <f t="shared" si="2"/>
        <v>45755</v>
      </c>
      <c r="D260" s="74" t="str">
        <f t="shared" si="3"/>
        <v>Farid Fithrie</v>
      </c>
    </row>
    <row r="261" spans="1:4">
      <c r="B261" s="74" t="str">
        <f ca="1">IFERROR(__xludf.DUMMYFUNCTION("IF(REGEXMATCH(A261,""wealth planning""),""Script 1"",""-"")"),"-")</f>
        <v>-</v>
      </c>
      <c r="C261" s="74" t="str">
        <f t="shared" si="2"/>
        <v>You: Hai assalamualaikum Farid,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61" s="148">
        <f t="shared" si="3"/>
        <v>45755</v>
      </c>
    </row>
    <row r="262" spans="1:4">
      <c r="B262" s="74" t="str">
        <f ca="1">IFERROR(__xludf.DUMMYFUNCTION("IF(REGEXMATCH(A262,""wealth planning""),""Script 1"",""-"")"),"-")</f>
        <v>-</v>
      </c>
      <c r="C262" s="74">
        <f t="shared" si="2"/>
        <v>0</v>
      </c>
      <c r="D262" s="148">
        <f t="shared" si="3"/>
        <v>45755</v>
      </c>
    </row>
    <row r="263" spans="1:4">
      <c r="B263" s="74" t="str">
        <f ca="1">IFERROR(__xludf.DUMMYFUNCTION("IF(REGEXMATCH(A263,""wealth planning""),""Script 1"",""-"")"),"-")</f>
        <v>-</v>
      </c>
      <c r="C263" s="74">
        <f t="shared" si="2"/>
        <v>0</v>
      </c>
      <c r="D263" s="74" t="str">
        <f t="shared" si="3"/>
        <v>You: Hai assalamualaikum Farid,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64" spans="1:4">
      <c r="B264" s="74" t="str">
        <f ca="1">IFERROR(__xludf.DUMMYFUNCTION("IF(REGEXMATCH(A264,""wealth planning""),""Script 1"",""-"")"),"-")</f>
        <v>-</v>
      </c>
      <c r="C264" s="74">
        <f t="shared" si="2"/>
        <v>0</v>
      </c>
      <c r="D264" s="74">
        <f t="shared" si="3"/>
        <v>0</v>
      </c>
    </row>
    <row r="265" spans="1:4">
      <c r="A265" s="74" t="s">
        <v>2815</v>
      </c>
      <c r="B265" s="74" t="str">
        <f ca="1">IFERROR(__xludf.DUMMYFUNCTION("IF(REGEXMATCH(A265,""wealth planning""),""Script 1"",""-"")"),"-")</f>
        <v>-</v>
      </c>
      <c r="C265" s="74">
        <f t="shared" si="2"/>
        <v>0</v>
      </c>
      <c r="D265" s="74">
        <f t="shared" si="3"/>
        <v>0</v>
      </c>
    </row>
    <row r="266" spans="1:4">
      <c r="A266" s="148">
        <v>45755</v>
      </c>
      <c r="B266" s="74" t="str">
        <f ca="1">IFERROR(__xludf.DUMMYFUNCTION("IF(REGEXMATCH(A266,""wealth planning""),""Script 1"",""-"")"),"#VALUE!")</f>
        <v>#VALUE!</v>
      </c>
      <c r="C266" s="74" t="str">
        <f t="shared" si="2"/>
        <v>MOHAMED KAMAL IRFAN BIN MOHD ASRI</v>
      </c>
      <c r="D266" s="74">
        <f t="shared" si="3"/>
        <v>0</v>
      </c>
    </row>
    <row r="267" spans="1:4">
      <c r="A267" s="148">
        <v>45755</v>
      </c>
      <c r="B267" s="74" t="str">
        <f ca="1">IFERROR(__xludf.DUMMYFUNCTION("IF(REGEXMATCH(A267,""wealth planning""),""Script 1"",""-"")"),"#VALUE!")</f>
        <v>#VALUE!</v>
      </c>
      <c r="C267" s="148">
        <f t="shared" si="2"/>
        <v>45755</v>
      </c>
      <c r="D267" s="74">
        <f t="shared" si="3"/>
        <v>0</v>
      </c>
    </row>
    <row r="268" spans="1:4">
      <c r="A268" s="74" t="s">
        <v>2816</v>
      </c>
      <c r="B268" s="74" t="str">
        <f ca="1">IFERROR(__xludf.DUMMYFUNCTION("IF(REGEXMATCH(A268,""wealth planning""),""Script 1"",""-"")"),"Script 1")</f>
        <v>Script 1</v>
      </c>
      <c r="C268" s="148">
        <f t="shared" si="2"/>
        <v>45755</v>
      </c>
      <c r="D268" s="74" t="str">
        <f t="shared" si="3"/>
        <v>MOHAMED KAMAL IRFAN BIN MOHD ASRI</v>
      </c>
    </row>
    <row r="269" spans="1:4">
      <c r="B269" s="74" t="str">
        <f ca="1">IFERROR(__xludf.DUMMYFUNCTION("IF(REGEXMATCH(A269,""wealth planning""),""Script 1"",""-"")"),"-")</f>
        <v>-</v>
      </c>
      <c r="C269" s="74" t="str">
        <f t="shared" si="2"/>
        <v>You: Hai assalamualaikum Kamal,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69" s="148">
        <f t="shared" si="3"/>
        <v>45755</v>
      </c>
    </row>
    <row r="270" spans="1:4">
      <c r="B270" s="74" t="str">
        <f ca="1">IFERROR(__xludf.DUMMYFUNCTION("IF(REGEXMATCH(A270,""wealth planning""),""Script 1"",""-"")"),"-")</f>
        <v>-</v>
      </c>
      <c r="C270" s="74">
        <f t="shared" si="2"/>
        <v>0</v>
      </c>
      <c r="D270" s="148">
        <f t="shared" si="3"/>
        <v>45755</v>
      </c>
    </row>
    <row r="271" spans="1:4">
      <c r="B271" s="74" t="str">
        <f ca="1">IFERROR(__xludf.DUMMYFUNCTION("IF(REGEXMATCH(A271,""wealth planning""),""Script 1"",""-"")"),"-")</f>
        <v>-</v>
      </c>
      <c r="C271" s="74">
        <f t="shared" si="2"/>
        <v>0</v>
      </c>
      <c r="D271" s="74" t="str">
        <f t="shared" si="3"/>
        <v>You: Hai assalamualaikum Kamal,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72" spans="1:4">
      <c r="A272" s="74" t="s">
        <v>2389</v>
      </c>
      <c r="B272" s="74" t="str">
        <f ca="1">IFERROR(__xludf.DUMMYFUNCTION("IF(REGEXMATCH(A272,""wealth planning""),""Script 1"",""-"")"),"-")</f>
        <v>-</v>
      </c>
      <c r="C272" s="74">
        <f t="shared" si="2"/>
        <v>0</v>
      </c>
      <c r="D272" s="74">
        <f t="shared" si="3"/>
        <v>0</v>
      </c>
    </row>
    <row r="273" spans="1:4">
      <c r="A273" s="74" t="s">
        <v>2389</v>
      </c>
      <c r="B273" s="74" t="str">
        <f ca="1">IFERROR(__xludf.DUMMYFUNCTION("IF(REGEXMATCH(A273,""wealth planning""),""Script 1"",""-"")"),"-")</f>
        <v>-</v>
      </c>
      <c r="C273" s="74" t="str">
        <f t="shared" si="2"/>
        <v>Abbas Sufian Akmal Irfan</v>
      </c>
      <c r="D273" s="74">
        <f t="shared" si="3"/>
        <v>0</v>
      </c>
    </row>
    <row r="274" spans="1:4">
      <c r="A274" s="148">
        <v>45755</v>
      </c>
      <c r="B274" s="74" t="str">
        <f ca="1">IFERROR(__xludf.DUMMYFUNCTION("IF(REGEXMATCH(A274,""wealth planning""),""Script 1"",""-"")"),"#VALUE!")</f>
        <v>#VALUE!</v>
      </c>
      <c r="C274" s="74" t="str">
        <f t="shared" si="2"/>
        <v>Abbas Sufian Akmal Irfan</v>
      </c>
      <c r="D274" s="74">
        <f t="shared" si="3"/>
        <v>0</v>
      </c>
    </row>
    <row r="275" spans="1:4">
      <c r="A275" s="148">
        <v>45755</v>
      </c>
      <c r="B275" s="74" t="str">
        <f ca="1">IFERROR(__xludf.DUMMYFUNCTION("IF(REGEXMATCH(A275,""wealth planning""),""Script 1"",""-"")"),"#VALUE!")</f>
        <v>#VALUE!</v>
      </c>
      <c r="C275" s="148">
        <f t="shared" si="2"/>
        <v>45755</v>
      </c>
      <c r="D275" s="74" t="str">
        <f t="shared" si="3"/>
        <v>Abbas Sufian Akmal Irfan</v>
      </c>
    </row>
    <row r="276" spans="1:4">
      <c r="A276" s="74" t="s">
        <v>2818</v>
      </c>
      <c r="B276" s="74" t="str">
        <f ca="1">IFERROR(__xludf.DUMMYFUNCTION("IF(REGEXMATCH(A276,""wealth planning""),""Script 1"",""-"")"),"Script 1")</f>
        <v>Script 1</v>
      </c>
      <c r="C276" s="148">
        <f t="shared" si="2"/>
        <v>45755</v>
      </c>
      <c r="D276" s="74" t="str">
        <f t="shared" si="3"/>
        <v>Abbas Sufian Akmal Irfan</v>
      </c>
    </row>
    <row r="277" spans="1:4">
      <c r="B277" s="74" t="str">
        <f ca="1">IFERROR(__xludf.DUMMYFUNCTION("IF(REGEXMATCH(A277,""wealth planning""),""Script 1"",""-"")"),"-")</f>
        <v>-</v>
      </c>
      <c r="C277" s="74" t="str">
        <f t="shared" si="2"/>
        <v>You: Hai assalamualaikum Abbas,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77" s="148">
        <f t="shared" si="3"/>
        <v>45755</v>
      </c>
    </row>
    <row r="278" spans="1:4">
      <c r="B278" s="74" t="str">
        <f ca="1">IFERROR(__xludf.DUMMYFUNCTION("IF(REGEXMATCH(A278,""wealth planning""),""Script 1"",""-"")"),"-")</f>
        <v>-</v>
      </c>
      <c r="C278" s="74">
        <f t="shared" si="2"/>
        <v>0</v>
      </c>
      <c r="D278" s="148">
        <f t="shared" si="3"/>
        <v>45755</v>
      </c>
    </row>
    <row r="279" spans="1:4">
      <c r="B279" s="74" t="str">
        <f ca="1">IFERROR(__xludf.DUMMYFUNCTION("IF(REGEXMATCH(A279,""wealth planning""),""Script 1"",""-"")"),"-")</f>
        <v>-</v>
      </c>
      <c r="C279" s="74">
        <f t="shared" si="2"/>
        <v>0</v>
      </c>
      <c r="D279" s="74" t="str">
        <f t="shared" si="3"/>
        <v>You: Hai assalamualaikum Abbas,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80" spans="1:4">
      <c r="A280" s="74" t="s">
        <v>2820</v>
      </c>
      <c r="B280" s="74" t="str">
        <f ca="1">IFERROR(__xludf.DUMMYFUNCTION("IF(REGEXMATCH(A280,""wealth planning""),""Script 1"",""-"")"),"-")</f>
        <v>-</v>
      </c>
      <c r="C280" s="74">
        <f t="shared" si="2"/>
        <v>0</v>
      </c>
      <c r="D280" s="74">
        <f t="shared" si="3"/>
        <v>0</v>
      </c>
    </row>
    <row r="281" spans="1:4">
      <c r="A281" s="74" t="s">
        <v>2388</v>
      </c>
      <c r="B281" s="74" t="str">
        <f ca="1">IFERROR(__xludf.DUMMYFUNCTION("IF(REGEXMATCH(A281,""wealth planning""),""Script 1"",""-"")"),"-")</f>
        <v>-</v>
      </c>
      <c r="C281" s="74" t="str">
        <f t="shared" si="2"/>
        <v>Aiman SyafiqStatus is reachable</v>
      </c>
      <c r="D281" s="74">
        <f t="shared" si="3"/>
        <v>0</v>
      </c>
    </row>
    <row r="282" spans="1:4">
      <c r="A282" s="148">
        <v>45755</v>
      </c>
      <c r="B282" s="74" t="str">
        <f ca="1">IFERROR(__xludf.DUMMYFUNCTION("IF(REGEXMATCH(A282,""wealth planning""),""Script 1"",""-"")"),"#VALUE!")</f>
        <v>#VALUE!</v>
      </c>
      <c r="C282" s="74" t="str">
        <f t="shared" si="2"/>
        <v>Aiman Syafiq</v>
      </c>
      <c r="D282" s="74">
        <f t="shared" si="3"/>
        <v>0</v>
      </c>
    </row>
    <row r="283" spans="1:4">
      <c r="A283" s="148">
        <v>45755</v>
      </c>
      <c r="B283" s="74" t="str">
        <f ca="1">IFERROR(__xludf.DUMMYFUNCTION("IF(REGEXMATCH(A283,""wealth planning""),""Script 1"",""-"")"),"#VALUE!")</f>
        <v>#VALUE!</v>
      </c>
      <c r="C283" s="148">
        <f t="shared" si="2"/>
        <v>45755</v>
      </c>
      <c r="D283" s="74" t="str">
        <f t="shared" si="3"/>
        <v>Aiman SyafiqStatus is reachable</v>
      </c>
    </row>
    <row r="284" spans="1:4">
      <c r="A284" s="74" t="s">
        <v>2821</v>
      </c>
      <c r="B284" s="74" t="str">
        <f ca="1">IFERROR(__xludf.DUMMYFUNCTION("IF(REGEXMATCH(A284,""wealth planning""),""Script 1"",""-"")"),"Script 1")</f>
        <v>Script 1</v>
      </c>
      <c r="C284" s="148">
        <f t="shared" si="2"/>
        <v>45755</v>
      </c>
      <c r="D284" s="74" t="str">
        <f t="shared" si="3"/>
        <v>Aiman Syafiq</v>
      </c>
    </row>
    <row r="285" spans="1:4">
      <c r="B285" s="74" t="str">
        <f ca="1">IFERROR(__xludf.DUMMYFUNCTION("IF(REGEXMATCH(A285,""wealth planning""),""Script 1"",""-"")"),"-")</f>
        <v>-</v>
      </c>
      <c r="C285" s="74" t="str">
        <f t="shared" si="2"/>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85" s="148">
        <f t="shared" si="3"/>
        <v>45755</v>
      </c>
    </row>
    <row r="286" spans="1:4">
      <c r="B286" s="74" t="str">
        <f ca="1">IFERROR(__xludf.DUMMYFUNCTION("IF(REGEXMATCH(A286,""wealth planning""),""Script 1"",""-"")"),"-")</f>
        <v>-</v>
      </c>
      <c r="C286" s="74">
        <f t="shared" si="2"/>
        <v>0</v>
      </c>
      <c r="D286" s="148">
        <f t="shared" si="3"/>
        <v>45755</v>
      </c>
    </row>
    <row r="287" spans="1:4">
      <c r="B287" s="74" t="str">
        <f ca="1">IFERROR(__xludf.DUMMYFUNCTION("IF(REGEXMATCH(A287,""wealth planning""),""Script 1"",""-"")"),"-")</f>
        <v>-</v>
      </c>
      <c r="C287" s="74">
        <f t="shared" si="2"/>
        <v>0</v>
      </c>
      <c r="D287" s="74" t="str">
        <f t="shared" si="3"/>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88" spans="1:4">
      <c r="B288" s="74" t="str">
        <f ca="1">IFERROR(__xludf.DUMMYFUNCTION("IF(REGEXMATCH(A288,""wealth planning""),""Script 1"",""-"")"),"-")</f>
        <v>-</v>
      </c>
      <c r="C288" s="74">
        <f t="shared" si="2"/>
        <v>0</v>
      </c>
      <c r="D288" s="74">
        <f t="shared" si="3"/>
        <v>0</v>
      </c>
    </row>
    <row r="289" spans="1:4">
      <c r="A289" s="74" t="s">
        <v>2387</v>
      </c>
      <c r="B289" s="74" t="str">
        <f ca="1">IFERROR(__xludf.DUMMYFUNCTION("IF(REGEXMATCH(A289,""wealth planning""),""Script 1"",""-"")"),"-")</f>
        <v>-</v>
      </c>
      <c r="C289" s="74">
        <f t="shared" si="2"/>
        <v>0</v>
      </c>
      <c r="D289" s="74">
        <f t="shared" si="3"/>
        <v>0</v>
      </c>
    </row>
    <row r="290" spans="1:4">
      <c r="A290" s="148">
        <v>45755</v>
      </c>
      <c r="B290" s="74" t="str">
        <f ca="1">IFERROR(__xludf.DUMMYFUNCTION("IF(REGEXMATCH(A290,""wealth planning""),""Script 1"",""-"")"),"#VALUE!")</f>
        <v>#VALUE!</v>
      </c>
      <c r="C290" s="74" t="str">
        <f t="shared" si="2"/>
        <v>Iwanina Binti Mohamad Saleh</v>
      </c>
      <c r="D290" s="74">
        <f t="shared" si="3"/>
        <v>0</v>
      </c>
    </row>
    <row r="291" spans="1:4">
      <c r="A291" s="148">
        <v>45755</v>
      </c>
      <c r="B291" s="74" t="str">
        <f ca="1">IFERROR(__xludf.DUMMYFUNCTION("IF(REGEXMATCH(A291,""wealth planning""),""Script 1"",""-"")"),"#VALUE!")</f>
        <v>#VALUE!</v>
      </c>
      <c r="C291" s="148">
        <f t="shared" si="2"/>
        <v>45755</v>
      </c>
      <c r="D291" s="74">
        <f t="shared" si="3"/>
        <v>0</v>
      </c>
    </row>
    <row r="292" spans="1:4">
      <c r="A292" s="74" t="s">
        <v>2824</v>
      </c>
      <c r="B292" s="74" t="str">
        <f ca="1">IFERROR(__xludf.DUMMYFUNCTION("IF(REGEXMATCH(A292,""wealth planning""),""Script 1"",""-"")"),"Script 1")</f>
        <v>Script 1</v>
      </c>
      <c r="C292" s="148">
        <f t="shared" si="2"/>
        <v>45755</v>
      </c>
      <c r="D292" s="74" t="str">
        <f t="shared" si="3"/>
        <v>Iwanina Binti Mohamad Saleh</v>
      </c>
    </row>
    <row r="293" spans="1:4">
      <c r="B293" s="74" t="str">
        <f ca="1">IFERROR(__xludf.DUMMYFUNCTION("IF(REGEXMATCH(A293,""wealth planning""),""Script 1"",""-"")"),"-")</f>
        <v>-</v>
      </c>
      <c r="C293" s="74" t="str">
        <f t="shared" si="2"/>
        <v>You: Hai assalamualaikum Iwanina,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93" s="148">
        <f t="shared" si="3"/>
        <v>45755</v>
      </c>
    </row>
    <row r="294" spans="1:4">
      <c r="B294" s="74" t="str">
        <f ca="1">IFERROR(__xludf.DUMMYFUNCTION("IF(REGEXMATCH(A294,""wealth planning""),""Script 1"",""-"")"),"-")</f>
        <v>-</v>
      </c>
      <c r="C294" s="74">
        <f t="shared" si="2"/>
        <v>0</v>
      </c>
      <c r="D294" s="148">
        <f t="shared" si="3"/>
        <v>45755</v>
      </c>
    </row>
    <row r="295" spans="1:4">
      <c r="B295" s="74" t="str">
        <f ca="1">IFERROR(__xludf.DUMMYFUNCTION("IF(REGEXMATCH(A295,""wealth planning""),""Script 1"",""-"")"),"-")</f>
        <v>-</v>
      </c>
      <c r="C295" s="74">
        <f t="shared" si="2"/>
        <v>0</v>
      </c>
      <c r="D295" s="74" t="str">
        <f t="shared" si="3"/>
        <v>You: Hai assalamualaikum Iwanina,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96" spans="1:4">
      <c r="A296" s="74" t="s">
        <v>2386</v>
      </c>
      <c r="B296" s="74" t="str">
        <f ca="1">IFERROR(__xludf.DUMMYFUNCTION("IF(REGEXMATCH(A296,""wealth planning""),""Script 1"",""-"")"),"-")</f>
        <v>-</v>
      </c>
      <c r="C296" s="74">
        <f t="shared" si="2"/>
        <v>0</v>
      </c>
      <c r="D296" s="74">
        <f t="shared" si="3"/>
        <v>0</v>
      </c>
    </row>
    <row r="297" spans="1:4">
      <c r="A297" s="74" t="s">
        <v>2386</v>
      </c>
      <c r="B297" s="74" t="str">
        <f ca="1">IFERROR(__xludf.DUMMYFUNCTION("IF(REGEXMATCH(A297,""wealth planning""),""Script 1"",""-"")"),"-")</f>
        <v>-</v>
      </c>
      <c r="C297" s="74" t="str">
        <f t="shared" si="2"/>
        <v>Iman Fatini Meor Zaidi</v>
      </c>
      <c r="D297" s="74">
        <f t="shared" si="3"/>
        <v>0</v>
      </c>
    </row>
    <row r="298" spans="1:4">
      <c r="A298" s="148">
        <v>45755</v>
      </c>
      <c r="B298" s="74" t="str">
        <f ca="1">IFERROR(__xludf.DUMMYFUNCTION("IF(REGEXMATCH(A298,""wealth planning""),""Script 1"",""-"")"),"#VALUE!")</f>
        <v>#VALUE!</v>
      </c>
      <c r="C298" s="74" t="str">
        <f t="shared" si="2"/>
        <v>Iman Fatini Meor Zaidi</v>
      </c>
      <c r="D298" s="74">
        <f t="shared" si="3"/>
        <v>0</v>
      </c>
    </row>
    <row r="299" spans="1:4">
      <c r="A299" s="148">
        <v>45755</v>
      </c>
      <c r="B299" s="74" t="str">
        <f ca="1">IFERROR(__xludf.DUMMYFUNCTION("IF(REGEXMATCH(A299,""wealth planning""),""Script 1"",""-"")"),"#VALUE!")</f>
        <v>#VALUE!</v>
      </c>
      <c r="C299" s="148">
        <f t="shared" si="2"/>
        <v>45755</v>
      </c>
      <c r="D299" s="74" t="str">
        <f t="shared" si="3"/>
        <v>Iman Fatini Meor Zaidi</v>
      </c>
    </row>
    <row r="300" spans="1:4">
      <c r="A300" s="74" t="s">
        <v>2826</v>
      </c>
      <c r="B300" s="74" t="str">
        <f ca="1">IFERROR(__xludf.DUMMYFUNCTION("IF(REGEXMATCH(A300,""wealth planning""),""Script 1"",""-"")"),"Script 1")</f>
        <v>Script 1</v>
      </c>
      <c r="C300" s="148">
        <f t="shared" si="2"/>
        <v>45755</v>
      </c>
      <c r="D300" s="74" t="str">
        <f t="shared" si="3"/>
        <v>Iman Fatini Meor Zaidi</v>
      </c>
    </row>
    <row r="301" spans="1:4">
      <c r="B301" s="74" t="str">
        <f ca="1">IFERROR(__xludf.DUMMYFUNCTION("IF(REGEXMATCH(A301,""wealth planning""),""Script 1"",""-"")"),"-")</f>
        <v>-</v>
      </c>
      <c r="C301" s="74" t="str">
        <f t="shared" si="2"/>
        <v>You: Hai assalamualaikum Iman,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01" s="148">
        <f t="shared" si="3"/>
        <v>45755</v>
      </c>
    </row>
    <row r="302" spans="1:4">
      <c r="B302" s="74" t="str">
        <f ca="1">IFERROR(__xludf.DUMMYFUNCTION("IF(REGEXMATCH(A302,""wealth planning""),""Script 1"",""-"")"),"-")</f>
        <v>-</v>
      </c>
      <c r="C302" s="74">
        <f t="shared" si="2"/>
        <v>0</v>
      </c>
      <c r="D302" s="148">
        <f t="shared" si="3"/>
        <v>45755</v>
      </c>
    </row>
    <row r="303" spans="1:4">
      <c r="B303" s="74" t="str">
        <f ca="1">IFERROR(__xludf.DUMMYFUNCTION("IF(REGEXMATCH(A303,""wealth planning""),""Script 1"",""-"")"),"-")</f>
        <v>-</v>
      </c>
      <c r="C303" s="74">
        <f t="shared" si="2"/>
        <v>0</v>
      </c>
      <c r="D303" s="74" t="str">
        <f t="shared" si="3"/>
        <v>You: Hai assalamualaikum Iman,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04" spans="1:4">
      <c r="A304" s="74" t="s">
        <v>2385</v>
      </c>
      <c r="B304" s="74" t="str">
        <f ca="1">IFERROR(__xludf.DUMMYFUNCTION("IF(REGEXMATCH(A304,""wealth planning""),""Script 1"",""-"")"),"-")</f>
        <v>-</v>
      </c>
      <c r="C304" s="74">
        <f t="shared" si="2"/>
        <v>0</v>
      </c>
      <c r="D304" s="74">
        <f t="shared" si="3"/>
        <v>0</v>
      </c>
    </row>
    <row r="305" spans="1:4">
      <c r="A305" s="74" t="s">
        <v>2385</v>
      </c>
      <c r="B305" s="74" t="str">
        <f ca="1">IFERROR(__xludf.DUMMYFUNCTION("IF(REGEXMATCH(A305,""wealth planning""),""Script 1"",""-"")"),"-")</f>
        <v>-</v>
      </c>
      <c r="C305" s="74" t="str">
        <f t="shared" si="2"/>
        <v>Alif El-Hadi</v>
      </c>
      <c r="D305" s="74">
        <f t="shared" si="3"/>
        <v>0</v>
      </c>
    </row>
    <row r="306" spans="1:4">
      <c r="A306" s="148">
        <v>45755</v>
      </c>
      <c r="B306" s="74" t="str">
        <f ca="1">IFERROR(__xludf.DUMMYFUNCTION("IF(REGEXMATCH(A306,""wealth planning""),""Script 1"",""-"")"),"#VALUE!")</f>
        <v>#VALUE!</v>
      </c>
      <c r="C306" s="74" t="str">
        <f t="shared" si="2"/>
        <v>Alif El-Hadi</v>
      </c>
      <c r="D306" s="74">
        <f t="shared" si="3"/>
        <v>0</v>
      </c>
    </row>
    <row r="307" spans="1:4">
      <c r="A307" s="148">
        <v>45755</v>
      </c>
      <c r="B307" s="74" t="str">
        <f ca="1">IFERROR(__xludf.DUMMYFUNCTION("IF(REGEXMATCH(A307,""wealth planning""),""Script 1"",""-"")"),"#VALUE!")</f>
        <v>#VALUE!</v>
      </c>
      <c r="C307" s="148">
        <f t="shared" si="2"/>
        <v>45755</v>
      </c>
      <c r="D307" s="74" t="str">
        <f t="shared" si="3"/>
        <v>Alif El-Hadi</v>
      </c>
    </row>
    <row r="308" spans="1:4">
      <c r="A308" s="74" t="s">
        <v>2828</v>
      </c>
      <c r="B308" s="74" t="str">
        <f ca="1">IFERROR(__xludf.DUMMYFUNCTION("IF(REGEXMATCH(A308,""wealth planning""),""Script 1"",""-"")"),"Script 1")</f>
        <v>Script 1</v>
      </c>
      <c r="C308" s="148">
        <f t="shared" si="2"/>
        <v>45755</v>
      </c>
      <c r="D308" s="74" t="str">
        <f t="shared" si="3"/>
        <v>Alif El-Hadi</v>
      </c>
    </row>
    <row r="309" spans="1:4">
      <c r="B309" s="74" t="str">
        <f ca="1">IFERROR(__xludf.DUMMYFUNCTION("IF(REGEXMATCH(A309,""wealth planning""),""Script 1"",""-"")"),"-")</f>
        <v>-</v>
      </c>
      <c r="C309" s="74" t="str">
        <f t="shared" si="2"/>
        <v>You: Hai assalamualaikum Alif,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09" s="148">
        <f t="shared" si="3"/>
        <v>45755</v>
      </c>
    </row>
    <row r="310" spans="1:4">
      <c r="B310" s="74" t="str">
        <f ca="1">IFERROR(__xludf.DUMMYFUNCTION("IF(REGEXMATCH(A310,""wealth planning""),""Script 1"",""-"")"),"-")</f>
        <v>-</v>
      </c>
      <c r="C310" s="74">
        <f t="shared" si="2"/>
        <v>0</v>
      </c>
      <c r="D310" s="148">
        <f t="shared" si="3"/>
        <v>45755</v>
      </c>
    </row>
    <row r="311" spans="1:4">
      <c r="B311" s="74" t="str">
        <f ca="1">IFERROR(__xludf.DUMMYFUNCTION("IF(REGEXMATCH(A311,""wealth planning""),""Script 1"",""-"")"),"-")</f>
        <v>-</v>
      </c>
      <c r="C311" s="74">
        <f t="shared" si="2"/>
        <v>0</v>
      </c>
      <c r="D311" s="74" t="str">
        <f t="shared" si="3"/>
        <v>You: Hai assalamualaikum Alif,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12" spans="1:4">
      <c r="A312" s="74" t="s">
        <v>2384</v>
      </c>
      <c r="B312" s="74" t="str">
        <f ca="1">IFERROR(__xludf.DUMMYFUNCTION("IF(REGEXMATCH(A312,""wealth planning""),""Script 1"",""-"")"),"-")</f>
        <v>-</v>
      </c>
      <c r="C312" s="74">
        <f t="shared" si="2"/>
        <v>0</v>
      </c>
      <c r="D312" s="74">
        <f t="shared" si="3"/>
        <v>0</v>
      </c>
    </row>
    <row r="313" spans="1:4">
      <c r="A313" s="74" t="s">
        <v>2384</v>
      </c>
      <c r="B313" s="74" t="str">
        <f ca="1">IFERROR(__xludf.DUMMYFUNCTION("IF(REGEXMATCH(A313,""wealth planning""),""Script 1"",""-"")"),"-")</f>
        <v>-</v>
      </c>
      <c r="C313" s="74" t="str">
        <f t="shared" si="2"/>
        <v>Iman Daniel</v>
      </c>
      <c r="D313" s="74">
        <f t="shared" si="3"/>
        <v>0</v>
      </c>
    </row>
    <row r="314" spans="1:4">
      <c r="A314" s="148">
        <v>45755</v>
      </c>
      <c r="B314" s="74" t="str">
        <f ca="1">IFERROR(__xludf.DUMMYFUNCTION("IF(REGEXMATCH(A314,""wealth planning""),""Script 1"",""-"")"),"#VALUE!")</f>
        <v>#VALUE!</v>
      </c>
      <c r="C314" s="74" t="str">
        <f t="shared" si="2"/>
        <v>Iman Daniel</v>
      </c>
      <c r="D314" s="74">
        <f t="shared" si="3"/>
        <v>0</v>
      </c>
    </row>
    <row r="315" spans="1:4">
      <c r="A315" s="148">
        <v>45755</v>
      </c>
      <c r="B315" s="74" t="str">
        <f ca="1">IFERROR(__xludf.DUMMYFUNCTION("IF(REGEXMATCH(A315,""wealth planning""),""Script 1"",""-"")"),"#VALUE!")</f>
        <v>#VALUE!</v>
      </c>
      <c r="C315" s="148">
        <f t="shared" si="2"/>
        <v>45755</v>
      </c>
      <c r="D315" s="74" t="str">
        <f t="shared" si="3"/>
        <v>Iman Daniel</v>
      </c>
    </row>
    <row r="316" spans="1:4">
      <c r="A316" s="74" t="s">
        <v>2826</v>
      </c>
      <c r="B316" s="74" t="str">
        <f ca="1">IFERROR(__xludf.DUMMYFUNCTION("IF(REGEXMATCH(A316,""wealth planning""),""Script 1"",""-"")"),"Script 1")</f>
        <v>Script 1</v>
      </c>
      <c r="C316" s="148">
        <f t="shared" si="2"/>
        <v>45755</v>
      </c>
      <c r="D316" s="74" t="str">
        <f t="shared" si="3"/>
        <v>Iman Daniel</v>
      </c>
    </row>
    <row r="317" spans="1:4">
      <c r="B317" s="74" t="str">
        <f ca="1">IFERROR(__xludf.DUMMYFUNCTION("IF(REGEXMATCH(A317,""wealth planning""),""Script 1"",""-"")"),"-")</f>
        <v>-</v>
      </c>
      <c r="C317" s="74" t="str">
        <f t="shared" si="2"/>
        <v>You: Hai assalamualaikum Iman,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17" s="148">
        <f t="shared" si="3"/>
        <v>45755</v>
      </c>
    </row>
    <row r="318" spans="1:4">
      <c r="B318" s="74" t="str">
        <f ca="1">IFERROR(__xludf.DUMMYFUNCTION("IF(REGEXMATCH(A318,""wealth planning""),""Script 1"",""-"")"),"-")</f>
        <v>-</v>
      </c>
      <c r="C318" s="74">
        <f t="shared" si="2"/>
        <v>0</v>
      </c>
      <c r="D318" s="148">
        <f t="shared" si="3"/>
        <v>45755</v>
      </c>
    </row>
    <row r="319" spans="1:4">
      <c r="B319" s="74" t="str">
        <f ca="1">IFERROR(__xludf.DUMMYFUNCTION("IF(REGEXMATCH(A319,""wealth planning""),""Script 1"",""-"")"),"-")</f>
        <v>-</v>
      </c>
      <c r="C319" s="74">
        <f t="shared" si="2"/>
        <v>0</v>
      </c>
      <c r="D319" s="74" t="str">
        <f t="shared" si="3"/>
        <v>You: Hai assalamualaikum Iman,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20" spans="1:4">
      <c r="B320" s="74" t="str">
        <f ca="1">IFERROR(__xludf.DUMMYFUNCTION("IF(REGEXMATCH(A320,""wealth planning""),""Script 1"",""-"")"),"-")</f>
        <v>-</v>
      </c>
      <c r="C320" s="74">
        <f t="shared" si="2"/>
        <v>0</v>
      </c>
      <c r="D320" s="74">
        <f t="shared" si="3"/>
        <v>0</v>
      </c>
    </row>
    <row r="321" spans="1:4">
      <c r="A321" s="74" t="s">
        <v>2383</v>
      </c>
      <c r="B321" s="74" t="str">
        <f ca="1">IFERROR(__xludf.DUMMYFUNCTION("IF(REGEXMATCH(A321,""wealth planning""),""Script 1"",""-"")"),"-")</f>
        <v>-</v>
      </c>
      <c r="C321" s="74">
        <f t="shared" si="2"/>
        <v>0</v>
      </c>
      <c r="D321" s="74">
        <f t="shared" si="3"/>
        <v>0</v>
      </c>
    </row>
    <row r="322" spans="1:4">
      <c r="A322" s="148">
        <v>45755</v>
      </c>
      <c r="B322" s="74" t="str">
        <f ca="1">IFERROR(__xludf.DUMMYFUNCTION("IF(REGEXMATCH(A322,""wealth planning""),""Script 1"",""-"")"),"#VALUE!")</f>
        <v>#VALUE!</v>
      </c>
      <c r="C322" s="74" t="str">
        <f t="shared" si="2"/>
        <v>Amiera Amani</v>
      </c>
      <c r="D322" s="74">
        <f t="shared" si="3"/>
        <v>0</v>
      </c>
    </row>
    <row r="323" spans="1:4">
      <c r="A323" s="148">
        <v>45755</v>
      </c>
      <c r="B323" s="74" t="str">
        <f ca="1">IFERROR(__xludf.DUMMYFUNCTION("IF(REGEXMATCH(A323,""wealth planning""),""Script 1"",""-"")"),"#VALUE!")</f>
        <v>#VALUE!</v>
      </c>
      <c r="C323" s="148">
        <f t="shared" si="2"/>
        <v>45755</v>
      </c>
      <c r="D323" s="74">
        <f t="shared" si="3"/>
        <v>0</v>
      </c>
    </row>
    <row r="324" spans="1:4">
      <c r="A324" s="74" t="s">
        <v>2832</v>
      </c>
      <c r="B324" s="74" t="str">
        <f ca="1">IFERROR(__xludf.DUMMYFUNCTION("IF(REGEXMATCH(A324,""wealth planning""),""Script 1"",""-"")"),"Script 1")</f>
        <v>Script 1</v>
      </c>
      <c r="C324" s="148">
        <f t="shared" si="2"/>
        <v>45755</v>
      </c>
      <c r="D324" s="74" t="str">
        <f t="shared" si="3"/>
        <v>Amiera Amani</v>
      </c>
    </row>
    <row r="325" spans="1:4">
      <c r="B325" s="74" t="str">
        <f ca="1">IFERROR(__xludf.DUMMYFUNCTION("IF(REGEXMATCH(A325,""wealth planning""),""Script 1"",""-"")"),"-")</f>
        <v>-</v>
      </c>
      <c r="C325" s="74" t="str">
        <f t="shared" si="2"/>
        <v>You: Hai assalamualaikum Amiera,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25" s="148">
        <f t="shared" si="3"/>
        <v>45755</v>
      </c>
    </row>
    <row r="326" spans="1:4">
      <c r="B326" s="74" t="str">
        <f ca="1">IFERROR(__xludf.DUMMYFUNCTION("IF(REGEXMATCH(A326,""wealth planning""),""Script 1"",""-"")"),"-")</f>
        <v>-</v>
      </c>
      <c r="C326" s="74">
        <f t="shared" si="2"/>
        <v>0</v>
      </c>
      <c r="D326" s="148">
        <f t="shared" si="3"/>
        <v>45755</v>
      </c>
    </row>
    <row r="327" spans="1:4">
      <c r="B327" s="74" t="str">
        <f ca="1">IFERROR(__xludf.DUMMYFUNCTION("IF(REGEXMATCH(A327,""wealth planning""),""Script 1"",""-"")"),"-")</f>
        <v>-</v>
      </c>
      <c r="C327" s="74">
        <f t="shared" si="2"/>
        <v>0</v>
      </c>
      <c r="D327" s="74" t="str">
        <f t="shared" si="3"/>
        <v>You: Hai assalamualaikum Amiera,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28" spans="1:4">
      <c r="A328" s="74" t="s">
        <v>2382</v>
      </c>
      <c r="B328" s="74" t="str">
        <f ca="1">IFERROR(__xludf.DUMMYFUNCTION("IF(REGEXMATCH(A328,""wealth planning""),""Script 1"",""-"")"),"-")</f>
        <v>-</v>
      </c>
      <c r="C328" s="74">
        <f t="shared" si="2"/>
        <v>0</v>
      </c>
      <c r="D328" s="74">
        <f t="shared" si="3"/>
        <v>0</v>
      </c>
    </row>
    <row r="329" spans="1:4">
      <c r="A329" s="74" t="s">
        <v>2382</v>
      </c>
      <c r="B329" s="74" t="str">
        <f ca="1">IFERROR(__xludf.DUMMYFUNCTION("IF(REGEXMATCH(A329,""wealth planning""),""Script 1"",""-"")"),"-")</f>
        <v>-</v>
      </c>
      <c r="C329" s="74" t="str">
        <f t="shared" si="2"/>
        <v>Iman Farhana Juanih</v>
      </c>
      <c r="D329" s="74">
        <f t="shared" si="3"/>
        <v>0</v>
      </c>
    </row>
    <row r="330" spans="1:4">
      <c r="A330" s="148">
        <v>45755</v>
      </c>
      <c r="B330" s="74" t="str">
        <f ca="1">IFERROR(__xludf.DUMMYFUNCTION("IF(REGEXMATCH(A330,""wealth planning""),""Script 1"",""-"")"),"#VALUE!")</f>
        <v>#VALUE!</v>
      </c>
      <c r="C330" s="74" t="str">
        <f t="shared" si="2"/>
        <v>Iman Farhana Juanih</v>
      </c>
      <c r="D330" s="74">
        <f t="shared" si="3"/>
        <v>0</v>
      </c>
    </row>
    <row r="331" spans="1:4">
      <c r="A331" s="148">
        <v>45755</v>
      </c>
      <c r="B331" s="74" t="str">
        <f ca="1">IFERROR(__xludf.DUMMYFUNCTION("IF(REGEXMATCH(A331,""wealth planning""),""Script 1"",""-"")"),"#VALUE!")</f>
        <v>#VALUE!</v>
      </c>
      <c r="C331" s="148">
        <f t="shared" si="2"/>
        <v>45755</v>
      </c>
      <c r="D331" s="74" t="str">
        <f t="shared" si="3"/>
        <v>Iman Farhana Juanih</v>
      </c>
    </row>
    <row r="332" spans="1:4">
      <c r="A332" s="74" t="s">
        <v>2834</v>
      </c>
      <c r="B332" s="74" t="str">
        <f ca="1">IFERROR(__xludf.DUMMYFUNCTION("IF(REGEXMATCH(A332,""wealth planning""),""Script 1"",""-"")"),"Script 1")</f>
        <v>Script 1</v>
      </c>
      <c r="C332" s="148">
        <f t="shared" si="2"/>
        <v>45755</v>
      </c>
      <c r="D332" s="74" t="str">
        <f t="shared" si="3"/>
        <v>Iman Farhana Juanih</v>
      </c>
    </row>
    <row r="333" spans="1:4">
      <c r="B333" s="74" t="str">
        <f ca="1">IFERROR(__xludf.DUMMYFUNCTION("IF(REGEXMATCH(A333,""wealth planning""),""Script 1"",""-"")"),"-")</f>
        <v>-</v>
      </c>
      <c r="C333" s="74" t="str">
        <f t="shared" si="2"/>
        <v>You: Hai assalamualaikum Iman, saya Azhad nihon sotsu tahun 2017. Sorry kalau ganggu. Actually sekarang saya tengah mencari individu yang kerja di nihon untuk saya dapatkan peluang sharing sahaja berkaitan takaful dan wealth planning since ini kerja hakiki saya sebagai PruBSN wealth planner. Boleh ke kalau saya nak set appointment secara bersemuka ataupun online?</v>
      </c>
      <c r="D333" s="148">
        <f t="shared" si="3"/>
        <v>45755</v>
      </c>
    </row>
    <row r="334" spans="1:4">
      <c r="B334" s="74" t="str">
        <f ca="1">IFERROR(__xludf.DUMMYFUNCTION("IF(REGEXMATCH(A334,""wealth planning""),""Script 1"",""-"")"),"-")</f>
        <v>-</v>
      </c>
      <c r="C334" s="74">
        <f t="shared" si="2"/>
        <v>0</v>
      </c>
      <c r="D334" s="148">
        <f t="shared" si="3"/>
        <v>45755</v>
      </c>
    </row>
    <row r="335" spans="1:4">
      <c r="B335" s="74" t="str">
        <f ca="1">IFERROR(__xludf.DUMMYFUNCTION("IF(REGEXMATCH(A335,""wealth planning""),""Script 1"",""-"")"),"-")</f>
        <v>-</v>
      </c>
      <c r="C335" s="74">
        <f t="shared" si="2"/>
        <v>0</v>
      </c>
      <c r="D335" s="74" t="str">
        <f t="shared" si="3"/>
        <v>You: Hai assalamualaikum Iman, saya Azhad nihon sotsu tahun 2017. Sorry kalau ganggu. Actually sekarang saya tengah mencari individu yang kerja di nihon untuk saya dapatkan peluang sharing sahaja berkaitan takaful dan wealth planning since ini kerja hakiki saya sebagai PruBSN wealth planner. Boleh ke kalau saya nak set appointment secara bersemuka ataupun online?</v>
      </c>
    </row>
    <row r="336" spans="1:4">
      <c r="A336" s="74" t="s">
        <v>2381</v>
      </c>
      <c r="B336" s="74" t="str">
        <f ca="1">IFERROR(__xludf.DUMMYFUNCTION("IF(REGEXMATCH(A336,""wealth planning""),""Script 1"",""-"")"),"-")</f>
        <v>-</v>
      </c>
      <c r="C336" s="74">
        <f t="shared" si="2"/>
        <v>0</v>
      </c>
      <c r="D336" s="74">
        <f t="shared" si="3"/>
        <v>0</v>
      </c>
    </row>
    <row r="337" spans="1:4">
      <c r="A337" s="74" t="s">
        <v>2381</v>
      </c>
      <c r="B337" s="74" t="str">
        <f ca="1">IFERROR(__xludf.DUMMYFUNCTION("IF(REGEXMATCH(A337,""wealth planning""),""Script 1"",""-"")"),"-")</f>
        <v>-</v>
      </c>
      <c r="C337" s="74" t="str">
        <f t="shared" si="2"/>
        <v>Farahin Zamani</v>
      </c>
      <c r="D337" s="74">
        <f t="shared" si="3"/>
        <v>0</v>
      </c>
    </row>
    <row r="338" spans="1:4">
      <c r="A338" s="148">
        <v>45755</v>
      </c>
      <c r="B338" s="74" t="str">
        <f ca="1">IFERROR(__xludf.DUMMYFUNCTION("IF(REGEXMATCH(A338,""wealth planning""),""Script 1"",""-"")"),"#VALUE!")</f>
        <v>#VALUE!</v>
      </c>
      <c r="C338" s="74" t="str">
        <f t="shared" si="2"/>
        <v>Farahin Zamani</v>
      </c>
      <c r="D338" s="74">
        <f t="shared" si="3"/>
        <v>0</v>
      </c>
    </row>
    <row r="339" spans="1:4">
      <c r="A339" s="148">
        <v>45755</v>
      </c>
      <c r="B339" s="74" t="str">
        <f ca="1">IFERROR(__xludf.DUMMYFUNCTION("IF(REGEXMATCH(A339,""wealth planning""),""Script 1"",""-"")"),"#VALUE!")</f>
        <v>#VALUE!</v>
      </c>
      <c r="C339" s="148">
        <f t="shared" si="2"/>
        <v>45755</v>
      </c>
      <c r="D339" s="74" t="str">
        <f t="shared" si="3"/>
        <v>Farahin Zamani</v>
      </c>
    </row>
    <row r="340" spans="1:4">
      <c r="A340" s="74" t="s">
        <v>2836</v>
      </c>
      <c r="B340" s="74" t="str">
        <f ca="1">IFERROR(__xludf.DUMMYFUNCTION("IF(REGEXMATCH(A340,""wealth planning""),""Script 1"",""-"")"),"Script 1")</f>
        <v>Script 1</v>
      </c>
      <c r="C340" s="148">
        <f t="shared" si="2"/>
        <v>45755</v>
      </c>
      <c r="D340" s="74" t="str">
        <f t="shared" si="3"/>
        <v>Farahin Zamani</v>
      </c>
    </row>
    <row r="341" spans="1:4">
      <c r="B341" s="74" t="str">
        <f ca="1">IFERROR(__xludf.DUMMYFUNCTION("IF(REGEXMATCH(A341,""wealth planning""),""Script 1"",""-"")"),"-")</f>
        <v>-</v>
      </c>
      <c r="C341" s="74" t="str">
        <f t="shared" si="2"/>
        <v>You: Hai assalamualaikum Farahin,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41" s="148">
        <f t="shared" si="3"/>
        <v>45755</v>
      </c>
    </row>
    <row r="342" spans="1:4">
      <c r="B342" s="74" t="str">
        <f ca="1">IFERROR(__xludf.DUMMYFUNCTION("IF(REGEXMATCH(A342,""wealth planning""),""Script 1"",""-"")"),"-")</f>
        <v>-</v>
      </c>
      <c r="C342" s="74">
        <f t="shared" si="2"/>
        <v>0</v>
      </c>
      <c r="D342" s="148">
        <f t="shared" si="3"/>
        <v>45755</v>
      </c>
    </row>
    <row r="343" spans="1:4">
      <c r="B343" s="74" t="str">
        <f ca="1">IFERROR(__xludf.DUMMYFUNCTION("IF(REGEXMATCH(A343,""wealth planning""),""Script 1"",""-"")"),"-")</f>
        <v>-</v>
      </c>
      <c r="C343" s="74">
        <f t="shared" si="2"/>
        <v>0</v>
      </c>
      <c r="D343" s="74" t="str">
        <f t="shared" si="3"/>
        <v>You: Hai assalamualaikum Farahin,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44" spans="1:4">
      <c r="A344" s="74" t="s">
        <v>2838</v>
      </c>
      <c r="B344" s="74" t="str">
        <f ca="1">IFERROR(__xludf.DUMMYFUNCTION("IF(REGEXMATCH(A344,""wealth planning""),""Script 1"",""-"")"),"-")</f>
        <v>-</v>
      </c>
      <c r="C344" s="74">
        <f t="shared" si="2"/>
        <v>0</v>
      </c>
      <c r="D344" s="74">
        <f t="shared" si="3"/>
        <v>0</v>
      </c>
    </row>
    <row r="345" spans="1:4">
      <c r="A345" s="74" t="s">
        <v>2380</v>
      </c>
      <c r="B345" s="74" t="str">
        <f ca="1">IFERROR(__xludf.DUMMYFUNCTION("IF(REGEXMATCH(A345,""wealth planning""),""Script 1"",""-"")"),"-")</f>
        <v>-</v>
      </c>
      <c r="C345" s="74" t="str">
        <f t="shared" si="2"/>
        <v>Fariq AsyraafStatus is reachable</v>
      </c>
      <c r="D345" s="74">
        <f t="shared" si="3"/>
        <v>0</v>
      </c>
    </row>
    <row r="346" spans="1:4">
      <c r="A346" s="148">
        <v>45755</v>
      </c>
      <c r="B346" s="74" t="str">
        <f ca="1">IFERROR(__xludf.DUMMYFUNCTION("IF(REGEXMATCH(A346,""wealth planning""),""Script 1"",""-"")"),"#VALUE!")</f>
        <v>#VALUE!</v>
      </c>
      <c r="C346" s="74" t="str">
        <f t="shared" si="2"/>
        <v>Fariq Asyraaf</v>
      </c>
      <c r="D346" s="74">
        <f t="shared" si="3"/>
        <v>0</v>
      </c>
    </row>
    <row r="347" spans="1:4">
      <c r="A347" s="148">
        <v>45755</v>
      </c>
      <c r="B347" s="74" t="str">
        <f ca="1">IFERROR(__xludf.DUMMYFUNCTION("IF(REGEXMATCH(A347,""wealth planning""),""Script 1"",""-"")"),"#VALUE!")</f>
        <v>#VALUE!</v>
      </c>
      <c r="C347" s="148">
        <f t="shared" si="2"/>
        <v>45755</v>
      </c>
      <c r="D347" s="74" t="str">
        <f t="shared" si="3"/>
        <v>Fariq AsyraafStatus is reachable</v>
      </c>
    </row>
    <row r="348" spans="1:4">
      <c r="A348" s="74" t="s">
        <v>2839</v>
      </c>
      <c r="B348" s="74" t="str">
        <f ca="1">IFERROR(__xludf.DUMMYFUNCTION("IF(REGEXMATCH(A348,""wealth planning""),""Script 1"",""-"")"),"Script 1")</f>
        <v>Script 1</v>
      </c>
      <c r="C348" s="148">
        <f t="shared" si="2"/>
        <v>45755</v>
      </c>
      <c r="D348" s="74" t="str">
        <f t="shared" si="3"/>
        <v>Fariq Asyraaf</v>
      </c>
    </row>
    <row r="349" spans="1:4">
      <c r="B349" s="74" t="str">
        <f ca="1">IFERROR(__xludf.DUMMYFUNCTION("IF(REGEXMATCH(A349,""wealth planning""),""Script 1"",""-"")"),"-")</f>
        <v>-</v>
      </c>
      <c r="C349" s="74" t="str">
        <f t="shared" si="2"/>
        <v>You: Hai assalamualaikum Fariq,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49" s="148">
        <f t="shared" si="3"/>
        <v>45755</v>
      </c>
    </row>
    <row r="350" spans="1:4">
      <c r="B350" s="74" t="str">
        <f ca="1">IFERROR(__xludf.DUMMYFUNCTION("IF(REGEXMATCH(A350,""wealth planning""),""Script 1"",""-"")"),"-")</f>
        <v>-</v>
      </c>
      <c r="C350" s="74">
        <f t="shared" si="2"/>
        <v>0</v>
      </c>
      <c r="D350" s="148">
        <f t="shared" si="3"/>
        <v>45755</v>
      </c>
    </row>
    <row r="351" spans="1:4">
      <c r="B351" s="74" t="str">
        <f ca="1">IFERROR(__xludf.DUMMYFUNCTION("IF(REGEXMATCH(A351,""wealth planning""),""Script 1"",""-"")"),"-")</f>
        <v>-</v>
      </c>
      <c r="C351" s="74">
        <f t="shared" si="2"/>
        <v>0</v>
      </c>
      <c r="D351" s="74" t="str">
        <f t="shared" si="3"/>
        <v>You: Hai assalamualaikum Fariq,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52" spans="1:4">
      <c r="B352" s="74" t="str">
        <f ca="1">IFERROR(__xludf.DUMMYFUNCTION("IF(REGEXMATCH(A352,""wealth planning""),""Script 1"",""-"")"),"-")</f>
        <v>-</v>
      </c>
      <c r="C352" s="74">
        <f t="shared" si="2"/>
        <v>0</v>
      </c>
      <c r="D352" s="74">
        <f t="shared" si="3"/>
        <v>0</v>
      </c>
    </row>
    <row r="353" spans="1:4">
      <c r="A353" s="74" t="s">
        <v>2379</v>
      </c>
      <c r="B353" s="74" t="str">
        <f ca="1">IFERROR(__xludf.DUMMYFUNCTION("IF(REGEXMATCH(A353,""wealth planning""),""Script 1"",""-"")"),"-")</f>
        <v>-</v>
      </c>
      <c r="C353" s="74">
        <f t="shared" si="2"/>
        <v>0</v>
      </c>
      <c r="D353" s="74">
        <f t="shared" si="3"/>
        <v>0</v>
      </c>
    </row>
    <row r="354" spans="1:4">
      <c r="A354" s="148">
        <v>45755</v>
      </c>
      <c r="B354" s="74" t="str">
        <f ca="1">IFERROR(__xludf.DUMMYFUNCTION("IF(REGEXMATCH(A354,""wealth planning""),""Script 1"",""-"")"),"#VALUE!")</f>
        <v>#VALUE!</v>
      </c>
      <c r="C354" s="74" t="str">
        <f t="shared" si="2"/>
        <v>Wan Nur Aliyah</v>
      </c>
      <c r="D354" s="74">
        <f t="shared" si="3"/>
        <v>0</v>
      </c>
    </row>
    <row r="355" spans="1:4">
      <c r="A355" s="148">
        <v>45755</v>
      </c>
      <c r="B355" s="74" t="str">
        <f ca="1">IFERROR(__xludf.DUMMYFUNCTION("IF(REGEXMATCH(A355,""wealth planning""),""Script 1"",""-"")"),"#VALUE!")</f>
        <v>#VALUE!</v>
      </c>
      <c r="C355" s="148">
        <f t="shared" si="2"/>
        <v>45755</v>
      </c>
      <c r="D355" s="74">
        <f t="shared" si="3"/>
        <v>0</v>
      </c>
    </row>
    <row r="356" spans="1:4">
      <c r="A356" s="74" t="s">
        <v>2842</v>
      </c>
      <c r="B356" s="74" t="str">
        <f ca="1">IFERROR(__xludf.DUMMYFUNCTION("IF(REGEXMATCH(A356,""wealth planning""),""Script 1"",""-"")"),"Script 1")</f>
        <v>Script 1</v>
      </c>
      <c r="C356" s="148">
        <f t="shared" si="2"/>
        <v>45755</v>
      </c>
      <c r="D356" s="74" t="str">
        <f t="shared" si="3"/>
        <v>Wan Nur Aliyah</v>
      </c>
    </row>
    <row r="357" spans="1:4">
      <c r="B357" s="74" t="str">
        <f ca="1">IFERROR(__xludf.DUMMYFUNCTION("IF(REGEXMATCH(A357,""wealth planning""),""Script 1"",""-"")"),"-")</f>
        <v>-</v>
      </c>
      <c r="C357" s="74" t="str">
        <f t="shared" si="2"/>
        <v>You: Hai assalamualaikum Wan Nur Aliya,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57" s="148">
        <f t="shared" si="3"/>
        <v>45755</v>
      </c>
    </row>
    <row r="358" spans="1:4">
      <c r="B358" s="74" t="str">
        <f ca="1">IFERROR(__xludf.DUMMYFUNCTION("IF(REGEXMATCH(A358,""wealth planning""),""Script 1"",""-"")"),"-")</f>
        <v>-</v>
      </c>
      <c r="C358" s="74">
        <f t="shared" si="2"/>
        <v>0</v>
      </c>
      <c r="D358" s="148">
        <f t="shared" si="3"/>
        <v>45755</v>
      </c>
    </row>
    <row r="359" spans="1:4">
      <c r="B359" s="74" t="str">
        <f ca="1">IFERROR(__xludf.DUMMYFUNCTION("IF(REGEXMATCH(A359,""wealth planning""),""Script 1"",""-"")"),"-")</f>
        <v>-</v>
      </c>
      <c r="C359" s="74">
        <f t="shared" si="2"/>
        <v>0</v>
      </c>
      <c r="D359" s="74" t="str">
        <f t="shared" si="3"/>
        <v>You: Hai assalamualaikum Wan Nur Aliya,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60" spans="1:4">
      <c r="A360" s="74" t="s">
        <v>2844</v>
      </c>
      <c r="B360" s="74" t="str">
        <f ca="1">IFERROR(__xludf.DUMMYFUNCTION("IF(REGEXMATCH(A360,""wealth planning""),""Script 1"",""-"")"),"-")</f>
        <v>-</v>
      </c>
      <c r="C360" s="74">
        <f t="shared" si="2"/>
        <v>0</v>
      </c>
      <c r="D360" s="74">
        <f t="shared" si="3"/>
        <v>0</v>
      </c>
    </row>
    <row r="361" spans="1:4">
      <c r="A361" s="74" t="s">
        <v>2844</v>
      </c>
      <c r="B361" s="74" t="str">
        <f ca="1">IFERROR(__xludf.DUMMYFUNCTION("IF(REGEXMATCH(A361,""wealth planning""),""Script 1"",""-"")"),"-")</f>
        <v>-</v>
      </c>
      <c r="C361" s="74" t="str">
        <f t="shared" si="2"/>
        <v>Muhammad Suhail Bin Ahmad Sharifuddin</v>
      </c>
      <c r="D361" s="74">
        <f t="shared" si="3"/>
        <v>0</v>
      </c>
    </row>
    <row r="362" spans="1:4">
      <c r="A362" s="148">
        <v>45755</v>
      </c>
      <c r="B362" s="74" t="str">
        <f ca="1">IFERROR(__xludf.DUMMYFUNCTION("IF(REGEXMATCH(A362,""wealth planning""),""Script 1"",""-"")"),"#VALUE!")</f>
        <v>#VALUE!</v>
      </c>
      <c r="C362" s="74" t="str">
        <f t="shared" si="2"/>
        <v>Muhammad Suhail Bin Ahmad Sharifuddin</v>
      </c>
      <c r="D362" s="74">
        <f t="shared" si="3"/>
        <v>0</v>
      </c>
    </row>
    <row r="363" spans="1:4">
      <c r="A363" s="148">
        <v>45755</v>
      </c>
      <c r="B363" s="74" t="str">
        <f ca="1">IFERROR(__xludf.DUMMYFUNCTION("IF(REGEXMATCH(A363,""wealth planning""),""Script 1"",""-"")"),"#VALUE!")</f>
        <v>#VALUE!</v>
      </c>
      <c r="C363" s="148">
        <f t="shared" si="2"/>
        <v>45755</v>
      </c>
      <c r="D363" s="74" t="str">
        <f t="shared" si="3"/>
        <v>Muhammad Suhail Bin Ahmad Sharifuddin</v>
      </c>
    </row>
    <row r="364" spans="1:4">
      <c r="A364" s="74" t="s">
        <v>2845</v>
      </c>
      <c r="B364" s="74" t="str">
        <f ca="1">IFERROR(__xludf.DUMMYFUNCTION("IF(REGEXMATCH(A364,""wealth planning""),""Script 1"",""-"")"),"Script 1")</f>
        <v>Script 1</v>
      </c>
      <c r="C364" s="148">
        <f t="shared" si="2"/>
        <v>45755</v>
      </c>
      <c r="D364" s="74" t="str">
        <f t="shared" si="3"/>
        <v>Muhammad Suhail Bin Ahmad Sharifuddin</v>
      </c>
    </row>
    <row r="365" spans="1:4">
      <c r="B365" s="74" t="str">
        <f ca="1">IFERROR(__xludf.DUMMYFUNCTION("IF(REGEXMATCH(A365,""wealth planning""),""Script 1"",""-"")"),"-")</f>
        <v>-</v>
      </c>
      <c r="C365" s="74" t="str">
        <f t="shared" si="2"/>
        <v>You: Hai assalamualaikum Suhail,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65" s="148">
        <f t="shared" si="3"/>
        <v>45755</v>
      </c>
    </row>
    <row r="366" spans="1:4">
      <c r="B366" s="74" t="str">
        <f ca="1">IFERROR(__xludf.DUMMYFUNCTION("IF(REGEXMATCH(A366,""wealth planning""),""Script 1"",""-"")"),"-")</f>
        <v>-</v>
      </c>
      <c r="C366" s="74">
        <f t="shared" si="2"/>
        <v>0</v>
      </c>
      <c r="D366" s="148">
        <f t="shared" si="3"/>
        <v>45755</v>
      </c>
    </row>
    <row r="367" spans="1:4">
      <c r="B367" s="74" t="str">
        <f ca="1">IFERROR(__xludf.DUMMYFUNCTION("IF(REGEXMATCH(A367,""wealth planning""),""Script 1"",""-"")"),"-")</f>
        <v>-</v>
      </c>
      <c r="C367" s="74">
        <f t="shared" si="2"/>
        <v>0</v>
      </c>
      <c r="D367" s="74" t="str">
        <f t="shared" si="3"/>
        <v>You: Hai assalamualaikum Suhail,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68" spans="1:4">
      <c r="A368" s="74" t="s">
        <v>2847</v>
      </c>
      <c r="B368" s="74" t="str">
        <f ca="1">IFERROR(__xludf.DUMMYFUNCTION("IF(REGEXMATCH(A368,""wealth planning""),""Script 1"",""-"")"),"-")</f>
        <v>-</v>
      </c>
      <c r="C368" s="74">
        <f t="shared" si="2"/>
        <v>0</v>
      </c>
      <c r="D368" s="74">
        <f t="shared" si="3"/>
        <v>0</v>
      </c>
    </row>
    <row r="369" spans="1:4">
      <c r="A369" s="74" t="s">
        <v>2848</v>
      </c>
      <c r="B369" s="74" t="str">
        <f ca="1">IFERROR(__xludf.DUMMYFUNCTION("IF(REGEXMATCH(A369,""wealth planning""),""Script 1"",""-"")"),"-")</f>
        <v>-</v>
      </c>
      <c r="C369" s="74" t="str">
        <f t="shared" si="2"/>
        <v>Nur AlishaStatus is reachable</v>
      </c>
      <c r="D369" s="74">
        <f t="shared" si="3"/>
        <v>0</v>
      </c>
    </row>
    <row r="370" spans="1:4">
      <c r="A370" s="148">
        <v>45755</v>
      </c>
      <c r="B370" s="74" t="str">
        <f ca="1">IFERROR(__xludf.DUMMYFUNCTION("IF(REGEXMATCH(A370,""wealth planning""),""Script 1"",""-"")"),"#VALUE!")</f>
        <v>#VALUE!</v>
      </c>
      <c r="C370" s="74" t="str">
        <f t="shared" si="2"/>
        <v>Nur Alisha</v>
      </c>
      <c r="D370" s="74">
        <f t="shared" si="3"/>
        <v>0</v>
      </c>
    </row>
    <row r="371" spans="1:4">
      <c r="A371" s="148">
        <v>45755</v>
      </c>
      <c r="B371" s="74" t="str">
        <f ca="1">IFERROR(__xludf.DUMMYFUNCTION("IF(REGEXMATCH(A371,""wealth planning""),""Script 1"",""-"")"),"#VALUE!")</f>
        <v>#VALUE!</v>
      </c>
      <c r="C371" s="148">
        <f t="shared" si="2"/>
        <v>45755</v>
      </c>
      <c r="D371" s="74" t="str">
        <f t="shared" si="3"/>
        <v>Nur AlishaStatus is reachable</v>
      </c>
    </row>
    <row r="372" spans="1:4">
      <c r="A372" s="74" t="s">
        <v>2849</v>
      </c>
      <c r="B372" s="74" t="str">
        <f ca="1">IFERROR(__xludf.DUMMYFUNCTION("IF(REGEXMATCH(A372,""wealth planning""),""Script 1"",""-"")"),"-")</f>
        <v>-</v>
      </c>
      <c r="C372" s="148">
        <f t="shared" si="2"/>
        <v>45755</v>
      </c>
      <c r="D372" s="74" t="str">
        <f t="shared" si="3"/>
        <v>Nur Alisha</v>
      </c>
    </row>
    <row r="373" spans="1:4">
      <c r="B373" s="74" t="str">
        <f ca="1">IFERROR(__xludf.DUMMYFUNCTION("IF(REGEXMATCH(A373,""wealth planning""),""Script 1"",""-"")"),"-")</f>
        <v>-</v>
      </c>
      <c r="C373" s="74" t="str">
        <f t="shared" si="2"/>
        <v>Nur: Wa'alaikumussalam, saya tak berminat, Terima kasih :)</v>
      </c>
      <c r="D373" s="148">
        <f t="shared" si="3"/>
        <v>45755</v>
      </c>
    </row>
    <row r="374" spans="1:4">
      <c r="B374" s="74" t="str">
        <f ca="1">IFERROR(__xludf.DUMMYFUNCTION("IF(REGEXMATCH(A374,""wealth planning""),""Script 1"",""-"")"),"-")</f>
        <v>-</v>
      </c>
      <c r="C374" s="74">
        <f t="shared" si="2"/>
        <v>0</v>
      </c>
      <c r="D374" s="148">
        <f t="shared" si="3"/>
        <v>45755</v>
      </c>
    </row>
    <row r="375" spans="1:4">
      <c r="B375" s="74" t="str">
        <f ca="1">IFERROR(__xludf.DUMMYFUNCTION("IF(REGEXMATCH(A375,""wealth planning""),""Script 1"",""-"")"),"-")</f>
        <v>-</v>
      </c>
      <c r="C375" s="74">
        <f t="shared" si="2"/>
        <v>0</v>
      </c>
      <c r="D375" s="74" t="str">
        <f t="shared" si="3"/>
        <v>Nur: Wa'alaikumussalam, saya tak berminat, Terima kasih :)</v>
      </c>
    </row>
    <row r="376" spans="1:4">
      <c r="A376" s="74" t="s">
        <v>2851</v>
      </c>
      <c r="B376" s="74" t="str">
        <f ca="1">IFERROR(__xludf.DUMMYFUNCTION("IF(REGEXMATCH(A376,""wealth planning""),""Script 1"",""-"")"),"-")</f>
        <v>-</v>
      </c>
      <c r="C376" s="74">
        <f t="shared" si="2"/>
        <v>0</v>
      </c>
      <c r="D376" s="74">
        <f t="shared" si="3"/>
        <v>0</v>
      </c>
    </row>
    <row r="377" spans="1:4">
      <c r="A377" s="74" t="s">
        <v>2852</v>
      </c>
      <c r="B377" s="74" t="str">
        <f ca="1">IFERROR(__xludf.DUMMYFUNCTION("IF(REGEXMATCH(A377,""wealth planning""),""Script 1"",""-"")"),"-")</f>
        <v>-</v>
      </c>
      <c r="C377" s="74" t="str">
        <f t="shared" si="2"/>
        <v>ENGKU AIMAN ZAKWANStatus is reachable</v>
      </c>
      <c r="D377" s="74">
        <f t="shared" si="3"/>
        <v>0</v>
      </c>
    </row>
    <row r="378" spans="1:4">
      <c r="A378" s="148">
        <v>45754</v>
      </c>
      <c r="B378" s="74" t="str">
        <f ca="1">IFERROR(__xludf.DUMMYFUNCTION("IF(REGEXMATCH(A378,""wealth planning""),""Script 1"",""-"")"),"#VALUE!")</f>
        <v>#VALUE!</v>
      </c>
      <c r="C378" s="74" t="str">
        <f t="shared" si="2"/>
        <v>ENGKU AIMAN ZAKWAN</v>
      </c>
      <c r="D378" s="74">
        <f t="shared" si="3"/>
        <v>0</v>
      </c>
    </row>
    <row r="379" spans="1:4">
      <c r="A379" s="148">
        <v>45754</v>
      </c>
      <c r="B379" s="74" t="str">
        <f ca="1">IFERROR(__xludf.DUMMYFUNCTION("IF(REGEXMATCH(A379,""wealth planning""),""Script 1"",""-"")"),"#VALUE!")</f>
        <v>#VALUE!</v>
      </c>
      <c r="C379" s="148">
        <f t="shared" si="2"/>
        <v>45754</v>
      </c>
      <c r="D379" s="74" t="str">
        <f t="shared" si="3"/>
        <v>ENGKU AIMAN ZAKWANStatus is reachable</v>
      </c>
    </row>
    <row r="380" spans="1:4">
      <c r="A380" s="74" t="s">
        <v>2853</v>
      </c>
      <c r="B380" s="74" t="str">
        <f ca="1">IFERROR(__xludf.DUMMYFUNCTION("IF(REGEXMATCH(A380,""wealth planning""),""Script 1"",""-"")"),"-")</f>
        <v>-</v>
      </c>
      <c r="C380" s="148">
        <f t="shared" si="2"/>
        <v>45754</v>
      </c>
      <c r="D380" s="74" t="str">
        <f t="shared" si="3"/>
        <v>ENGKU AIMAN ZAKWAN</v>
      </c>
    </row>
    <row r="381" spans="1:4">
      <c r="B381" s="74" t="str">
        <f ca="1">IFERROR(__xludf.DUMMYFUNCTION("IF(REGEXMATCH(A381,""wealth planning""),""Script 1"",""-"")"),"-")</f>
        <v>-</v>
      </c>
      <c r="C381" s="74" t="str">
        <f t="shared" si="2"/>
        <v>ENGKU AIMAN: 👍</v>
      </c>
      <c r="D381" s="148">
        <f t="shared" si="3"/>
        <v>45754</v>
      </c>
    </row>
    <row r="382" spans="1:4">
      <c r="B382" s="74" t="str">
        <f ca="1">IFERROR(__xludf.DUMMYFUNCTION("IF(REGEXMATCH(A382,""wealth planning""),""Script 1"",""-"")"),"-")</f>
        <v>-</v>
      </c>
      <c r="C382" s="74">
        <f t="shared" si="2"/>
        <v>0</v>
      </c>
      <c r="D382" s="148">
        <f t="shared" si="3"/>
        <v>45754</v>
      </c>
    </row>
    <row r="383" spans="1:4">
      <c r="B383" s="74" t="str">
        <f ca="1">IFERROR(__xludf.DUMMYFUNCTION("IF(REGEXMATCH(A383,""wealth planning""),""Script 1"",""-"")"),"-")</f>
        <v>-</v>
      </c>
      <c r="C383" s="74">
        <f t="shared" si="2"/>
        <v>0</v>
      </c>
      <c r="D383" s="74" t="str">
        <f t="shared" si="3"/>
        <v>ENGKU AIMAN: 👍</v>
      </c>
    </row>
    <row r="384" spans="1:4">
      <c r="A384" s="74" t="s">
        <v>2855</v>
      </c>
      <c r="B384" s="74" t="str">
        <f ca="1">IFERROR(__xludf.DUMMYFUNCTION("IF(REGEXMATCH(A384,""wealth planning""),""Script 1"",""-"")"),"-")</f>
        <v>-</v>
      </c>
      <c r="C384" s="74">
        <f t="shared" si="2"/>
        <v>0</v>
      </c>
      <c r="D384" s="74">
        <f t="shared" si="3"/>
        <v>0</v>
      </c>
    </row>
    <row r="385" spans="1:4">
      <c r="B385" s="74" t="str">
        <f ca="1">IFERROR(__xludf.DUMMYFUNCTION("IF(REGEXMATCH(A385,""wealth planning""),""Script 1"",""-"")"),"-")</f>
        <v>-</v>
      </c>
      <c r="C385" s="74" t="str">
        <f t="shared" si="2"/>
        <v>Jean Philippe A.</v>
      </c>
      <c r="D385" s="74">
        <f t="shared" si="3"/>
        <v>0</v>
      </c>
    </row>
    <row r="386" spans="1:4">
      <c r="A386" s="74" t="s">
        <v>2855</v>
      </c>
      <c r="B386" s="74" t="str">
        <f ca="1">IFERROR(__xludf.DUMMYFUNCTION("IF(REGEXMATCH(A386,""wealth planning""),""Script 1"",""-"")"),"-")</f>
        <v>-</v>
      </c>
      <c r="C386" s="74">
        <f t="shared" si="2"/>
        <v>0</v>
      </c>
      <c r="D386" s="74">
        <f t="shared" si="3"/>
        <v>0</v>
      </c>
    </row>
    <row r="387" spans="1:4">
      <c r="A387" s="148">
        <v>45748</v>
      </c>
      <c r="B387" s="74" t="str">
        <f ca="1">IFERROR(__xludf.DUMMYFUNCTION("IF(REGEXMATCH(A387,""wealth planning""),""Script 1"",""-"")"),"#VALUE!")</f>
        <v>#VALUE!</v>
      </c>
      <c r="C387" s="74" t="str">
        <f t="shared" si="2"/>
        <v>Jean Philippe A.</v>
      </c>
      <c r="D387" s="74" t="str">
        <f t="shared" si="3"/>
        <v>Jean Philippe A.</v>
      </c>
    </row>
    <row r="388" spans="1:4">
      <c r="A388" s="148">
        <v>45748</v>
      </c>
      <c r="B388" s="74" t="str">
        <f ca="1">IFERROR(__xludf.DUMMYFUNCTION("IF(REGEXMATCH(A388,""wealth planning""),""Script 1"",""-"")"),"#VALUE!")</f>
        <v>#VALUE!</v>
      </c>
      <c r="C388" s="148">
        <f t="shared" si="2"/>
        <v>45748</v>
      </c>
      <c r="D388" s="74">
        <f t="shared" si="3"/>
        <v>0</v>
      </c>
    </row>
    <row r="389" spans="1:4">
      <c r="A389" s="74" t="s">
        <v>2856</v>
      </c>
      <c r="B389" s="74" t="str">
        <f ca="1">IFERROR(__xludf.DUMMYFUNCTION("IF(REGEXMATCH(A389,""wealth planning""),""Script 1"",""-"")"),"-")</f>
        <v>-</v>
      </c>
      <c r="C389" s="148">
        <f t="shared" si="2"/>
        <v>45748</v>
      </c>
      <c r="D389" s="74" t="str">
        <f t="shared" si="3"/>
        <v>Jean Philippe A.</v>
      </c>
    </row>
    <row r="390" spans="1:4">
      <c r="B390" s="74" t="str">
        <f ca="1">IFERROR(__xludf.DUMMYFUNCTION("IF(REGEXMATCH(A390,""wealth planning""),""Script 1"",""-"")"),"-")</f>
        <v>-</v>
      </c>
      <c r="C390" s="74" t="str">
        <f t="shared" si="2"/>
        <v>Sponsored Malaysian Writer Opportunity</v>
      </c>
      <c r="D390" s="148">
        <f t="shared" si="3"/>
        <v>45748</v>
      </c>
    </row>
    <row r="391" spans="1:4">
      <c r="B391" s="74" t="str">
        <f ca="1">IFERROR(__xludf.DUMMYFUNCTION("IF(REGEXMATCH(A391,""wealth planning""),""Script 1"",""-"")"),"-")</f>
        <v>-</v>
      </c>
      <c r="C391" s="74">
        <f t="shared" si="2"/>
        <v>0</v>
      </c>
      <c r="D391" s="148">
        <f t="shared" si="3"/>
        <v>45748</v>
      </c>
    </row>
    <row r="392" spans="1:4">
      <c r="B392" s="74" t="str">
        <f ca="1">IFERROR(__xludf.DUMMYFUNCTION("IF(REGEXMATCH(A392,""wealth planning""),""Script 1"",""-"")"),"-")</f>
        <v>-</v>
      </c>
      <c r="C392" s="74">
        <f t="shared" si="2"/>
        <v>0</v>
      </c>
      <c r="D392" s="74" t="str">
        <f t="shared" si="3"/>
        <v>Sponsored Malaysian Writer Opportunity</v>
      </c>
    </row>
    <row r="393" spans="1:4">
      <c r="A393" s="74" t="s">
        <v>2858</v>
      </c>
      <c r="B393" s="74" t="str">
        <f ca="1">IFERROR(__xludf.DUMMYFUNCTION("IF(REGEXMATCH(A393,""wealth planning""),""Script 1"",""-"")"),"-")</f>
        <v>-</v>
      </c>
      <c r="C393" s="74">
        <f t="shared" si="2"/>
        <v>0</v>
      </c>
      <c r="D393" s="74">
        <f t="shared" si="3"/>
        <v>0</v>
      </c>
    </row>
    <row r="394" spans="1:4">
      <c r="A394" s="74" t="s">
        <v>2859</v>
      </c>
      <c r="B394" s="74" t="str">
        <f ca="1">IFERROR(__xludf.DUMMYFUNCTION("IF(REGEXMATCH(A394,""wealth planning""),""Script 1"",""-"")"),"-")</f>
        <v>-</v>
      </c>
      <c r="C394" s="74" t="str">
        <f t="shared" si="2"/>
        <v>Moeko Takahashi, #HIRINGStatus is reachable</v>
      </c>
      <c r="D394" s="74">
        <f t="shared" si="3"/>
        <v>0</v>
      </c>
    </row>
    <row r="395" spans="1:4">
      <c r="A395" s="148">
        <v>45743</v>
      </c>
      <c r="B395" s="74" t="str">
        <f ca="1">IFERROR(__xludf.DUMMYFUNCTION("IF(REGEXMATCH(A395,""wealth planning""),""Script 1"",""-"")"),"#VALUE!")</f>
        <v>#VALUE!</v>
      </c>
      <c r="C395" s="74" t="str">
        <f t="shared" si="2"/>
        <v>Moeko Takahashi</v>
      </c>
      <c r="D395" s="74">
        <f t="shared" si="3"/>
        <v>0</v>
      </c>
    </row>
    <row r="396" spans="1:4">
      <c r="A396" s="148">
        <v>45743</v>
      </c>
      <c r="B396" s="74" t="str">
        <f ca="1">IFERROR(__xludf.DUMMYFUNCTION("IF(REGEXMATCH(A396,""wealth planning""),""Script 1"",""-"")"),"#VALUE!")</f>
        <v>#VALUE!</v>
      </c>
      <c r="C396" s="148">
        <f t="shared" si="2"/>
        <v>45743</v>
      </c>
      <c r="D396" s="74" t="str">
        <f t="shared" si="3"/>
        <v>Moeko Takahashi, #HIRINGStatus is reachable</v>
      </c>
    </row>
    <row r="397" spans="1:4">
      <c r="A397" s="74" t="s">
        <v>2860</v>
      </c>
      <c r="B397" s="74" t="str">
        <f ca="1">IFERROR(__xludf.DUMMYFUNCTION("IF(REGEXMATCH(A397,""wealth planning""),""Script 1"",""-"")"),"-")</f>
        <v>-</v>
      </c>
      <c r="C397" s="148">
        <f t="shared" si="2"/>
        <v>45743</v>
      </c>
      <c r="D397" s="74" t="str">
        <f t="shared" si="3"/>
        <v>Moeko Takahashi</v>
      </c>
    </row>
    <row r="398" spans="1:4">
      <c r="B398" s="74" t="str">
        <f ca="1">IFERROR(__xludf.DUMMYFUNCTION("IF(REGEXMATCH(A398,""wealth planning""),""Script 1"",""-"")"),"-")</f>
        <v>-</v>
      </c>
      <c r="C398" s="74" t="str">
        <f t="shared" si="2"/>
        <v>Moeko: こんにちは！ 突然のご連絡失礼いたします。Language Talent Solutionsの高橋と申します。 プロフィールを拝見し、日本語スキルを活かせるお仕事にご興味があるのではと思い、ご連絡いたしました。 Language Talent Solutionsでは日本語を使ったカスタマーサポートのお仕事を中心にマレーシアでの就職支援をしております。 ご経験やスキルに合うポジションかもしれませんので、ぜひ一度お話しさせていただければと思います。 ご興味がございましたら、ぜひこのメッセージに返信いただくか、 takahashimoeko@languagetalentsolutions.com WhatsApp +601121716634 までご連絡ください！ ご返信をお待ちしております！</v>
      </c>
      <c r="D398" s="148">
        <f t="shared" si="3"/>
        <v>45743</v>
      </c>
    </row>
    <row r="399" spans="1:4">
      <c r="B399" s="74" t="str">
        <f ca="1">IFERROR(__xludf.DUMMYFUNCTION("IF(REGEXMATCH(A399,""wealth planning""),""Script 1"",""-"")"),"-")</f>
        <v>-</v>
      </c>
      <c r="C399" s="74">
        <f t="shared" si="2"/>
        <v>0</v>
      </c>
      <c r="D399" s="148">
        <f t="shared" si="3"/>
        <v>45743</v>
      </c>
    </row>
    <row r="400" spans="1:4">
      <c r="B400" s="74" t="str">
        <f ca="1">IFERROR(__xludf.DUMMYFUNCTION("IF(REGEXMATCH(A400,""wealth planning""),""Script 1"",""-"")"),"-")</f>
        <v>-</v>
      </c>
      <c r="C400" s="74">
        <f t="shared" si="2"/>
        <v>0</v>
      </c>
      <c r="D400" s="74" t="str">
        <f t="shared" si="3"/>
        <v>Moeko: こんにちは！ 突然のご連絡失礼いたします。Language Talent Solutionsの高橋と申します。 プロフィールを拝見し、日本語スキルを活かせるお仕事にご興味があるのではと思い、ご連絡いたしました。 Language Talent Solutionsでは日本語を使ったカスタマーサポートのお仕事を中心にマレーシアでの就職支援をしております。 ご経験やスキルに合うポジションかもしれませんので、ぜひ一度お話しさせていただければと思います。 ご興味がございましたら、ぜひこのメッセージに返信いただくか、 takahashimoeko@languagetalentsolutions.com WhatsApp +601121716634 までご連絡ください！ ご返信をお待ちしております！</v>
      </c>
    </row>
    <row r="401" spans="1:4">
      <c r="A401" s="74" t="s">
        <v>2862</v>
      </c>
      <c r="B401" s="74" t="str">
        <f ca="1">IFERROR(__xludf.DUMMYFUNCTION("IF(REGEXMATCH(A401,""wealth planning""),""Script 1"",""-"")"),"-")</f>
        <v>-</v>
      </c>
      <c r="C401" s="74">
        <f t="shared" si="2"/>
        <v>0</v>
      </c>
      <c r="D401" s="74">
        <f t="shared" si="3"/>
        <v>0</v>
      </c>
    </row>
    <row r="402" spans="1:4">
      <c r="A402" s="74" t="s">
        <v>2862</v>
      </c>
      <c r="B402" s="74" t="str">
        <f ca="1">IFERROR(__xludf.DUMMYFUNCTION("IF(REGEXMATCH(A402,""wealth planning""),""Script 1"",""-"")"),"-")</f>
        <v>-</v>
      </c>
      <c r="C402" s="74" t="str">
        <f t="shared" si="2"/>
        <v>Adi Safuan</v>
      </c>
      <c r="D402" s="74">
        <f t="shared" si="3"/>
        <v>0</v>
      </c>
    </row>
    <row r="403" spans="1:4">
      <c r="A403" s="148">
        <v>45741</v>
      </c>
      <c r="B403" s="74" t="str">
        <f ca="1">IFERROR(__xludf.DUMMYFUNCTION("IF(REGEXMATCH(A403,""wealth planning""),""Script 1"",""-"")"),"#VALUE!")</f>
        <v>#VALUE!</v>
      </c>
      <c r="C403" s="74" t="str">
        <f t="shared" si="2"/>
        <v>Adi Safuan</v>
      </c>
      <c r="D403" s="74">
        <f t="shared" si="3"/>
        <v>0</v>
      </c>
    </row>
    <row r="404" spans="1:4">
      <c r="A404" s="148">
        <v>45741</v>
      </c>
      <c r="B404" s="74" t="str">
        <f ca="1">IFERROR(__xludf.DUMMYFUNCTION("IF(REGEXMATCH(A404,""wealth planning""),""Script 1"",""-"")"),"#VALUE!")</f>
        <v>#VALUE!</v>
      </c>
      <c r="C404" s="148">
        <f t="shared" si="2"/>
        <v>45741</v>
      </c>
      <c r="D404" s="74" t="str">
        <f t="shared" si="3"/>
        <v>Adi Safuan</v>
      </c>
    </row>
    <row r="405" spans="1:4">
      <c r="A405" s="74" t="s">
        <v>2863</v>
      </c>
      <c r="B405" s="74" t="str">
        <f ca="1">IFERROR(__xludf.DUMMYFUNCTION("IF(REGEXMATCH(A405,""wealth planning""),""Script 1"",""-"")"),"-")</f>
        <v>-</v>
      </c>
      <c r="C405" s="148">
        <f t="shared" si="2"/>
        <v>45741</v>
      </c>
      <c r="D405" s="74" t="str">
        <f t="shared" si="3"/>
        <v>Adi Safuan</v>
      </c>
    </row>
    <row r="406" spans="1:4">
      <c r="B406" s="74" t="str">
        <f ca="1">IFERROR(__xludf.DUMMYFUNCTION("IF(REGEXMATCH(A406,""wealth planning""),""Script 1"",""-"")"),"-")</f>
        <v>-</v>
      </c>
      <c r="C406" s="74" t="str">
        <f t="shared" si="2"/>
        <v>Adi: Assalamualaikum En Azhad, Saya Adi dari Mutiara Taman Negara, lokasi unik untuk pasukan tuan berehat daripada rutin harian, mempererat hubungan, dan berkembang bersama. Dengan keindahan alam semula jadi, ia sesuai untuk retret atau aktiviti teambuilding. Saya sedia berkongsi lebih lanjut.</v>
      </c>
      <c r="D406" s="148">
        <f t="shared" si="3"/>
        <v>45741</v>
      </c>
    </row>
    <row r="407" spans="1:4">
      <c r="B407" s="74" t="str">
        <f ca="1">IFERROR(__xludf.DUMMYFUNCTION("IF(REGEXMATCH(A407,""wealth planning""),""Script 1"",""-"")"),"-")</f>
        <v>-</v>
      </c>
      <c r="C407" s="74">
        <f t="shared" si="2"/>
        <v>0</v>
      </c>
      <c r="D407" s="148">
        <f t="shared" si="3"/>
        <v>45741</v>
      </c>
    </row>
    <row r="408" spans="1:4">
      <c r="B408" s="74" t="str">
        <f ca="1">IFERROR(__xludf.DUMMYFUNCTION("IF(REGEXMATCH(A408,""wealth planning""),""Script 1"",""-"")"),"-")</f>
        <v>-</v>
      </c>
      <c r="C408" s="74">
        <f t="shared" si="2"/>
        <v>0</v>
      </c>
      <c r="D408" s="74" t="str">
        <f t="shared" si="3"/>
        <v>Adi: Assalamualaikum En Azhad, Saya Adi dari Mutiara Taman Negara, lokasi unik untuk pasukan tuan berehat daripada rutin harian, mempererat hubungan, dan berkembang bersama. Dengan keindahan alam semula jadi, ia sesuai untuk retret atau aktiviti teambuilding. Saya sedia berkongsi lebih lanjut.</v>
      </c>
    </row>
    <row r="409" spans="1:4">
      <c r="A409" s="74" t="s">
        <v>2865</v>
      </c>
      <c r="B409" s="74" t="str">
        <f ca="1">IFERROR(__xludf.DUMMYFUNCTION("IF(REGEXMATCH(A409,""wealth planning""),""Script 1"",""-"")"),"-")</f>
        <v>-</v>
      </c>
      <c r="C409" s="74">
        <f t="shared" si="2"/>
        <v>0</v>
      </c>
      <c r="D409" s="74">
        <f t="shared" si="3"/>
        <v>0</v>
      </c>
    </row>
    <row r="410" spans="1:4">
      <c r="A410" s="74" t="s">
        <v>2865</v>
      </c>
      <c r="B410" s="74" t="str">
        <f ca="1">IFERROR(__xludf.DUMMYFUNCTION("IF(REGEXMATCH(A410,""wealth planning""),""Script 1"",""-"")"),"-")</f>
        <v>-</v>
      </c>
      <c r="C410" s="74" t="str">
        <f t="shared" si="2"/>
        <v>AZIM ARSHAD</v>
      </c>
      <c r="D410" s="74">
        <f t="shared" si="3"/>
        <v>0</v>
      </c>
    </row>
    <row r="411" spans="1:4">
      <c r="A411" s="148">
        <v>45741</v>
      </c>
      <c r="B411" s="74" t="str">
        <f ca="1">IFERROR(__xludf.DUMMYFUNCTION("IF(REGEXMATCH(A411,""wealth planning""),""Script 1"",""-"")"),"#VALUE!")</f>
        <v>#VALUE!</v>
      </c>
      <c r="C411" s="74" t="str">
        <f t="shared" si="2"/>
        <v>AZIM ARSHAD</v>
      </c>
      <c r="D411" s="74">
        <f t="shared" si="3"/>
        <v>0</v>
      </c>
    </row>
    <row r="412" spans="1:4">
      <c r="A412" s="148">
        <v>45741</v>
      </c>
      <c r="B412" s="74" t="str">
        <f ca="1">IFERROR(__xludf.DUMMYFUNCTION("IF(REGEXMATCH(A412,""wealth planning""),""Script 1"",""-"")"),"#VALUE!")</f>
        <v>#VALUE!</v>
      </c>
      <c r="C412" s="148">
        <f t="shared" si="2"/>
        <v>45741</v>
      </c>
      <c r="D412" s="74" t="str">
        <f t="shared" si="3"/>
        <v>AZIM ARSHAD</v>
      </c>
    </row>
    <row r="413" spans="1:4">
      <c r="A413" s="74" t="s">
        <v>2866</v>
      </c>
      <c r="B413" s="74" t="str">
        <f ca="1">IFERROR(__xludf.DUMMYFUNCTION("IF(REGEXMATCH(A413,""wealth planning""),""Script 1"",""-"")"),"-")</f>
        <v>-</v>
      </c>
      <c r="C413" s="148">
        <f t="shared" si="2"/>
        <v>45741</v>
      </c>
      <c r="D413" s="74" t="str">
        <f t="shared" si="3"/>
        <v>AZIM ARSHAD</v>
      </c>
    </row>
    <row r="414" spans="1:4">
      <c r="B414" s="74" t="str">
        <f ca="1">IFERROR(__xludf.DUMMYFUNCTION("IF(REGEXMATCH(A414,""wealth planning""),""Script 1"",""-"")"),"-")</f>
        <v>-</v>
      </c>
      <c r="C414" s="74" t="str">
        <f t="shared" si="2"/>
        <v>You: Online atau jumpa?</v>
      </c>
      <c r="D414" s="148">
        <f t="shared" si="3"/>
        <v>45741</v>
      </c>
    </row>
    <row r="415" spans="1:4">
      <c r="B415" s="74" t="str">
        <f ca="1">IFERROR(__xludf.DUMMYFUNCTION("IF(REGEXMATCH(A415,""wealth planning""),""Script 1"",""-"")"),"-")</f>
        <v>-</v>
      </c>
      <c r="C415" s="74">
        <f t="shared" si="2"/>
        <v>0</v>
      </c>
      <c r="D415" s="148">
        <f t="shared" si="3"/>
        <v>45741</v>
      </c>
    </row>
    <row r="416" spans="1:4">
      <c r="B416" s="74" t="str">
        <f ca="1">IFERROR(__xludf.DUMMYFUNCTION("IF(REGEXMATCH(A416,""wealth planning""),""Script 1"",""-"")"),"-")</f>
        <v>-</v>
      </c>
      <c r="C416" s="74">
        <f t="shared" si="2"/>
        <v>0</v>
      </c>
      <c r="D416" s="74" t="str">
        <f t="shared" si="3"/>
        <v>You: Online atau jumpa?</v>
      </c>
    </row>
    <row r="417" spans="1:4">
      <c r="B417" s="74" t="str">
        <f ca="1">IFERROR(__xludf.DUMMYFUNCTION("IF(REGEXMATCH(A417,""wealth planning""),""Script 1"",""-"")"),"-")</f>
        <v>-</v>
      </c>
      <c r="C417" s="74">
        <f t="shared" si="2"/>
        <v>0</v>
      </c>
      <c r="D417" s="74">
        <f t="shared" si="3"/>
        <v>0</v>
      </c>
    </row>
    <row r="418" spans="1:4">
      <c r="A418" s="74" t="s">
        <v>2869</v>
      </c>
      <c r="B418" s="74" t="str">
        <f ca="1">IFERROR(__xludf.DUMMYFUNCTION("IF(REGEXMATCH(A418,""wealth planning""),""Script 1"",""-"")"),"-")</f>
        <v>-</v>
      </c>
      <c r="C418" s="74">
        <f t="shared" si="2"/>
        <v>0</v>
      </c>
      <c r="D418" s="74">
        <f t="shared" si="3"/>
        <v>0</v>
      </c>
    </row>
    <row r="419" spans="1:4">
      <c r="A419" s="148">
        <v>45737</v>
      </c>
      <c r="B419" s="74" t="str">
        <f ca="1">IFERROR(__xludf.DUMMYFUNCTION("IF(REGEXMATCH(A419,""wealth planning""),""Script 1"",""-"")"),"#VALUE!")</f>
        <v>#VALUE!</v>
      </c>
      <c r="C419" s="74" t="str">
        <f t="shared" si="2"/>
        <v>Nur Fatin Amirah Abdul Rani</v>
      </c>
      <c r="D419" s="74">
        <f t="shared" si="3"/>
        <v>0</v>
      </c>
    </row>
    <row r="420" spans="1:4">
      <c r="A420" s="148">
        <v>45737</v>
      </c>
      <c r="B420" s="74" t="str">
        <f ca="1">IFERROR(__xludf.DUMMYFUNCTION("IF(REGEXMATCH(A420,""wealth planning""),""Script 1"",""-"")"),"#VALUE!")</f>
        <v>#VALUE!</v>
      </c>
      <c r="C420" s="148">
        <f t="shared" si="2"/>
        <v>45737</v>
      </c>
      <c r="D420" s="74">
        <f t="shared" si="3"/>
        <v>0</v>
      </c>
    </row>
    <row r="421" spans="1:4">
      <c r="A421" s="74" t="s">
        <v>2870</v>
      </c>
      <c r="B421" s="74" t="str">
        <f ca="1">IFERROR(__xludf.DUMMYFUNCTION("IF(REGEXMATCH(A421,""wealth planning""),""Script 1"",""-"")"),"-")</f>
        <v>-</v>
      </c>
      <c r="C421" s="148">
        <f t="shared" si="2"/>
        <v>45737</v>
      </c>
      <c r="D421" s="74" t="str">
        <f t="shared" si="3"/>
        <v>Nur Fatin Amirah Abdul Rani</v>
      </c>
    </row>
    <row r="422" spans="1:4">
      <c r="B422" s="74" t="str">
        <f ca="1">IFERROR(__xludf.DUMMYFUNCTION("IF(REGEXMATCH(A422,""wealth planning""),""Script 1"",""-"")"),"-")</f>
        <v>-</v>
      </c>
      <c r="C422" s="74" t="str">
        <f t="shared" si="2"/>
        <v>Nur Fatin Amirah: Okay, noted</v>
      </c>
      <c r="D422" s="148">
        <f t="shared" si="3"/>
        <v>45737</v>
      </c>
    </row>
    <row r="423" spans="1:4">
      <c r="B423" s="74" t="str">
        <f ca="1">IFERROR(__xludf.DUMMYFUNCTION("IF(REGEXMATCH(A423,""wealth planning""),""Script 1"",""-"")"),"-")</f>
        <v>-</v>
      </c>
      <c r="C423" s="74">
        <f t="shared" si="2"/>
        <v>0</v>
      </c>
      <c r="D423" s="148">
        <f t="shared" si="3"/>
        <v>45737</v>
      </c>
    </row>
    <row r="424" spans="1:4">
      <c r="B424" s="74" t="str">
        <f ca="1">IFERROR(__xludf.DUMMYFUNCTION("IF(REGEXMATCH(A424,""wealth planning""),""Script 1"",""-"")"),"-")</f>
        <v>-</v>
      </c>
      <c r="C424" s="74">
        <f t="shared" si="2"/>
        <v>0</v>
      </c>
      <c r="D424" s="74" t="str">
        <f t="shared" si="3"/>
        <v>Nur Fatin Amirah: Okay, noted</v>
      </c>
    </row>
    <row r="425" spans="1:4">
      <c r="A425" s="74" t="s">
        <v>2872</v>
      </c>
      <c r="B425" s="74" t="str">
        <f ca="1">IFERROR(__xludf.DUMMYFUNCTION("IF(REGEXMATCH(A425,""wealth planning""),""Script 1"",""-"")"),"-")</f>
        <v>-</v>
      </c>
      <c r="C425" s="74">
        <f t="shared" si="2"/>
        <v>0</v>
      </c>
      <c r="D425" s="74">
        <f t="shared" si="3"/>
        <v>0</v>
      </c>
    </row>
    <row r="426" spans="1:4">
      <c r="A426" s="74" t="s">
        <v>2872</v>
      </c>
      <c r="B426" s="74" t="str">
        <f ca="1">IFERROR(__xludf.DUMMYFUNCTION("IF(REGEXMATCH(A426,""wealth planning""),""Script 1"",""-"")"),"-")</f>
        <v>-</v>
      </c>
      <c r="C426" s="74" t="str">
        <f t="shared" si="2"/>
        <v>Nur Athirah</v>
      </c>
      <c r="D426" s="74">
        <f t="shared" si="3"/>
        <v>0</v>
      </c>
    </row>
    <row r="427" spans="1:4">
      <c r="A427" s="148">
        <v>45737</v>
      </c>
      <c r="B427" s="74" t="str">
        <f ca="1">IFERROR(__xludf.DUMMYFUNCTION("IF(REGEXMATCH(A427,""wealth planning""),""Script 1"",""-"")"),"#VALUE!")</f>
        <v>#VALUE!</v>
      </c>
      <c r="C427" s="74" t="str">
        <f t="shared" si="2"/>
        <v>Nur Athirah</v>
      </c>
      <c r="D427" s="74">
        <f t="shared" si="3"/>
        <v>0</v>
      </c>
    </row>
    <row r="428" spans="1:4">
      <c r="A428" s="148">
        <v>45737</v>
      </c>
      <c r="B428" s="74" t="str">
        <f ca="1">IFERROR(__xludf.DUMMYFUNCTION("IF(REGEXMATCH(A428,""wealth planning""),""Script 1"",""-"")"),"#VALUE!")</f>
        <v>#VALUE!</v>
      </c>
      <c r="C428" s="148">
        <f t="shared" si="2"/>
        <v>45737</v>
      </c>
      <c r="D428" s="74" t="str">
        <f t="shared" si="3"/>
        <v>Nur Athirah</v>
      </c>
    </row>
    <row r="429" spans="1:4">
      <c r="A429" s="74" t="s">
        <v>2873</v>
      </c>
      <c r="B429" s="74" t="str">
        <f ca="1">IFERROR(__xludf.DUMMYFUNCTION("IF(REGEXMATCH(A429,""wealth planning""),""Script 1"",""-"")"),"-")</f>
        <v>-</v>
      </c>
      <c r="C429" s="148">
        <f t="shared" si="2"/>
        <v>45737</v>
      </c>
      <c r="D429" s="74" t="str">
        <f t="shared" si="3"/>
        <v>Nur Athirah</v>
      </c>
    </row>
    <row r="430" spans="1:4">
      <c r="B430" s="74" t="str">
        <f ca="1">IFERROR(__xludf.DUMMYFUNCTION("IF(REGEXMATCH(A430,""wealth planning""),""Script 1"",""-"")"),"-")</f>
        <v>-</v>
      </c>
      <c r="C430" s="74" t="str">
        <f t="shared" si="2"/>
        <v>You: I see. Since dah ada, how about saya just offer free service on review dan summary kan sahaja polisi yang ada boleh?</v>
      </c>
      <c r="D430" s="148">
        <f t="shared" si="3"/>
        <v>45737</v>
      </c>
    </row>
    <row r="431" spans="1:4">
      <c r="B431" s="74" t="str">
        <f ca="1">IFERROR(__xludf.DUMMYFUNCTION("IF(REGEXMATCH(A431,""wealth planning""),""Script 1"",""-"")"),"-")</f>
        <v>-</v>
      </c>
      <c r="C431" s="74">
        <f t="shared" si="2"/>
        <v>0</v>
      </c>
      <c r="D431" s="148">
        <f t="shared" si="3"/>
        <v>45737</v>
      </c>
    </row>
    <row r="432" spans="1:4">
      <c r="B432" s="74" t="str">
        <f ca="1">IFERROR(__xludf.DUMMYFUNCTION("IF(REGEXMATCH(A432,""wealth planning""),""Script 1"",""-"")"),"-")</f>
        <v>-</v>
      </c>
      <c r="C432" s="74">
        <f t="shared" si="2"/>
        <v>0</v>
      </c>
      <c r="D432" s="74" t="str">
        <f t="shared" si="3"/>
        <v>You: I see. Since dah ada, how about saya just offer free service on review dan summary kan sahaja polisi yang ada boleh?</v>
      </c>
    </row>
    <row r="433" spans="1:4">
      <c r="A433" s="74" t="s">
        <v>2875</v>
      </c>
      <c r="B433" s="74" t="str">
        <f ca="1">IFERROR(__xludf.DUMMYFUNCTION("IF(REGEXMATCH(A433,""wealth planning""),""Script 1"",""-"")"),"-")</f>
        <v>-</v>
      </c>
      <c r="C433" s="74">
        <f t="shared" si="2"/>
        <v>0</v>
      </c>
      <c r="D433" s="74">
        <f t="shared" si="3"/>
        <v>0</v>
      </c>
    </row>
    <row r="434" spans="1:4">
      <c r="A434" s="74" t="s">
        <v>2876</v>
      </c>
      <c r="B434" s="74" t="str">
        <f ca="1">IFERROR(__xludf.DUMMYFUNCTION("IF(REGEXMATCH(A434,""wealth planning""),""Script 1"",""-"")"),"-")</f>
        <v>-</v>
      </c>
      <c r="C434" s="74" t="str">
        <f t="shared" si="2"/>
        <v>Harith ImanStatus is reachable</v>
      </c>
      <c r="D434" s="74">
        <f t="shared" si="3"/>
        <v>0</v>
      </c>
    </row>
    <row r="435" spans="1:4">
      <c r="A435" s="148">
        <v>45737</v>
      </c>
      <c r="B435" s="74" t="str">
        <f ca="1">IFERROR(__xludf.DUMMYFUNCTION("IF(REGEXMATCH(A435,""wealth planning""),""Script 1"",""-"")"),"#VALUE!")</f>
        <v>#VALUE!</v>
      </c>
      <c r="C435" s="74" t="str">
        <f t="shared" si="2"/>
        <v>Harith Iman</v>
      </c>
      <c r="D435" s="74">
        <f t="shared" si="3"/>
        <v>0</v>
      </c>
    </row>
    <row r="436" spans="1:4">
      <c r="A436" s="148">
        <v>45737</v>
      </c>
      <c r="B436" s="74" t="str">
        <f ca="1">IFERROR(__xludf.DUMMYFUNCTION("IF(REGEXMATCH(A436,""wealth planning""),""Script 1"",""-"")"),"#VALUE!")</f>
        <v>#VALUE!</v>
      </c>
      <c r="C436" s="148">
        <f t="shared" si="2"/>
        <v>45737</v>
      </c>
      <c r="D436" s="74" t="str">
        <f t="shared" si="3"/>
        <v>Harith ImanStatus is reachable</v>
      </c>
    </row>
    <row r="437" spans="1:4">
      <c r="A437" s="74" t="s">
        <v>2877</v>
      </c>
      <c r="B437" s="74" t="str">
        <f ca="1">IFERROR(__xludf.DUMMYFUNCTION("IF(REGEXMATCH(A437,""wealth planning""),""Script 1"",""-"")"),"-")</f>
        <v>-</v>
      </c>
      <c r="C437" s="148">
        <f t="shared" si="2"/>
        <v>45737</v>
      </c>
      <c r="D437" s="74" t="str">
        <f t="shared" si="3"/>
        <v>Harith Iman</v>
      </c>
    </row>
    <row r="438" spans="1:4">
      <c r="B438" s="74" t="str">
        <f ca="1">IFERROR(__xludf.DUMMYFUNCTION("IF(REGEXMATCH(A438,""wealth planning""),""Script 1"",""-"")"),"-")</f>
        <v>-</v>
      </c>
      <c r="C438" s="74" t="str">
        <f t="shared" si="2"/>
        <v>You: Terima kasih atas reply. Kalau ada soalan atau inquiry tentang takaful in the future, boleh je contact saya InshaAllah. Semoga dipermudahkan urusan</v>
      </c>
      <c r="D438" s="148">
        <f t="shared" si="3"/>
        <v>45737</v>
      </c>
    </row>
    <row r="439" spans="1:4">
      <c r="B439" s="74" t="str">
        <f ca="1">IFERROR(__xludf.DUMMYFUNCTION("IF(REGEXMATCH(A439,""wealth planning""),""Script 1"",""-"")"),"-")</f>
        <v>-</v>
      </c>
      <c r="C439" s="74">
        <f t="shared" si="2"/>
        <v>0</v>
      </c>
      <c r="D439" s="148">
        <f t="shared" si="3"/>
        <v>45737</v>
      </c>
    </row>
    <row r="440" spans="1:4">
      <c r="B440" s="74" t="str">
        <f ca="1">IFERROR(__xludf.DUMMYFUNCTION("IF(REGEXMATCH(A440,""wealth planning""),""Script 1"",""-"")"),"-")</f>
        <v>-</v>
      </c>
      <c r="C440" s="74">
        <f t="shared" si="2"/>
        <v>0</v>
      </c>
      <c r="D440" s="74" t="str">
        <f t="shared" si="3"/>
        <v>You: Terima kasih atas reply. Kalau ada soalan atau inquiry tentang takaful in the future, boleh je contact saya InshaAllah. Semoga dipermudahkan urusan</v>
      </c>
    </row>
    <row r="441" spans="1:4">
      <c r="A441" s="74" t="s">
        <v>2879</v>
      </c>
      <c r="B441" s="74" t="str">
        <f ca="1">IFERROR(__xludf.DUMMYFUNCTION("IF(REGEXMATCH(A441,""wealth planning""),""Script 1"",""-"")"),"-")</f>
        <v>-</v>
      </c>
      <c r="C441" s="74">
        <f t="shared" si="2"/>
        <v>0</v>
      </c>
      <c r="D441" s="74">
        <f t="shared" si="3"/>
        <v>0</v>
      </c>
    </row>
    <row r="442" spans="1:4">
      <c r="A442" s="74" t="s">
        <v>2880</v>
      </c>
      <c r="B442" s="74" t="str">
        <f ca="1">IFERROR(__xludf.DUMMYFUNCTION("IF(REGEXMATCH(A442,""wealth planning""),""Script 1"",""-"")"),"-")</f>
        <v>-</v>
      </c>
      <c r="C442" s="74" t="str">
        <f t="shared" si="2"/>
        <v>Farah Aqilah ZainorStatus is reachable</v>
      </c>
      <c r="D442" s="74">
        <f t="shared" si="3"/>
        <v>0</v>
      </c>
    </row>
    <row r="443" spans="1:4">
      <c r="A443" s="148">
        <v>45737</v>
      </c>
      <c r="B443" s="74" t="str">
        <f ca="1">IFERROR(__xludf.DUMMYFUNCTION("IF(REGEXMATCH(A443,""wealth planning""),""Script 1"",""-"")"),"#VALUE!")</f>
        <v>#VALUE!</v>
      </c>
      <c r="C443" s="74" t="str">
        <f t="shared" si="2"/>
        <v>Farah Aqilah Zainor</v>
      </c>
      <c r="D443" s="74">
        <f t="shared" si="3"/>
        <v>0</v>
      </c>
    </row>
    <row r="444" spans="1:4">
      <c r="A444" s="148">
        <v>45737</v>
      </c>
      <c r="B444" s="74" t="str">
        <f ca="1">IFERROR(__xludf.DUMMYFUNCTION("IF(REGEXMATCH(A444,""wealth planning""),""Script 1"",""-"")"),"#VALUE!")</f>
        <v>#VALUE!</v>
      </c>
      <c r="C444" s="148">
        <f t="shared" si="2"/>
        <v>45737</v>
      </c>
      <c r="D444" s="74" t="str">
        <f t="shared" si="3"/>
        <v>Farah Aqilah ZainorStatus is reachable</v>
      </c>
    </row>
    <row r="445" spans="1:4">
      <c r="A445" s="74" t="s">
        <v>2881</v>
      </c>
      <c r="B445" s="74" t="str">
        <f ca="1">IFERROR(__xludf.DUMMYFUNCTION("IF(REGEXMATCH(A445,""wealth planning""),""Script 1"",""-"")"),"Script 1")</f>
        <v>Script 1</v>
      </c>
      <c r="C445" s="148">
        <f t="shared" si="2"/>
        <v>45737</v>
      </c>
      <c r="D445" s="74" t="str">
        <f t="shared" si="3"/>
        <v>Farah Aqilah Zainor</v>
      </c>
    </row>
    <row r="446" spans="1:4">
      <c r="B446" s="74" t="str">
        <f ca="1">IFERROR(__xludf.DUMMYFUNCTION("IF(REGEXMATCH(A446,""wealth planning""),""Script 1"",""-"")"),"-")</f>
        <v>-</v>
      </c>
      <c r="C446" s="74" t="str">
        <f t="shared" si="2"/>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46" s="148">
        <f t="shared" si="3"/>
        <v>45737</v>
      </c>
    </row>
    <row r="447" spans="1:4">
      <c r="B447" s="74" t="str">
        <f ca="1">IFERROR(__xludf.DUMMYFUNCTION("IF(REGEXMATCH(A447,""wealth planning""),""Script 1"",""-"")"),"-")</f>
        <v>-</v>
      </c>
      <c r="C447" s="74">
        <f t="shared" si="2"/>
        <v>0</v>
      </c>
      <c r="D447" s="148">
        <f t="shared" si="3"/>
        <v>45737</v>
      </c>
    </row>
    <row r="448" spans="1:4">
      <c r="B448" s="74" t="str">
        <f ca="1">IFERROR(__xludf.DUMMYFUNCTION("IF(REGEXMATCH(A448,""wealth planning""),""Script 1"",""-"")"),"-")</f>
        <v>-</v>
      </c>
      <c r="C448" s="74">
        <f t="shared" si="2"/>
        <v>0</v>
      </c>
      <c r="D448" s="74" t="str">
        <f t="shared" si="3"/>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49" spans="1:4">
      <c r="A449" s="74" t="s">
        <v>2883</v>
      </c>
      <c r="B449" s="74" t="str">
        <f ca="1">IFERROR(__xludf.DUMMYFUNCTION("IF(REGEXMATCH(A449,""wealth planning""),""Script 1"",""-"")"),"-")</f>
        <v>-</v>
      </c>
      <c r="C449" s="74">
        <f t="shared" si="2"/>
        <v>0</v>
      </c>
      <c r="D449" s="74">
        <f t="shared" si="3"/>
        <v>0</v>
      </c>
    </row>
    <row r="450" spans="1:4">
      <c r="A450" s="74" t="s">
        <v>2884</v>
      </c>
      <c r="B450" s="74" t="str">
        <f ca="1">IFERROR(__xludf.DUMMYFUNCTION("IF(REGEXMATCH(A450,""wealth planning""),""Script 1"",""-"")"),"-")</f>
        <v>-</v>
      </c>
      <c r="C450" s="74" t="str">
        <f t="shared" si="2"/>
        <v>Nur AlifStatus is reachable</v>
      </c>
      <c r="D450" s="74">
        <f t="shared" si="3"/>
        <v>0</v>
      </c>
    </row>
    <row r="451" spans="1:4">
      <c r="A451" s="148">
        <v>45737</v>
      </c>
      <c r="B451" s="74" t="str">
        <f ca="1">IFERROR(__xludf.DUMMYFUNCTION("IF(REGEXMATCH(A451,""wealth planning""),""Script 1"",""-"")"),"#VALUE!")</f>
        <v>#VALUE!</v>
      </c>
      <c r="C451" s="74" t="str">
        <f t="shared" si="2"/>
        <v>Nur Alif</v>
      </c>
      <c r="D451" s="74">
        <f t="shared" si="3"/>
        <v>0</v>
      </c>
    </row>
    <row r="452" spans="1:4">
      <c r="A452" s="148">
        <v>45737</v>
      </c>
      <c r="B452" s="74" t="str">
        <f ca="1">IFERROR(__xludf.DUMMYFUNCTION("IF(REGEXMATCH(A452,""wealth planning""),""Script 1"",""-"")"),"#VALUE!")</f>
        <v>#VALUE!</v>
      </c>
      <c r="C452" s="148">
        <f t="shared" si="2"/>
        <v>45737</v>
      </c>
      <c r="D452" s="74" t="str">
        <f t="shared" si="3"/>
        <v>Nur AlifStatus is reachable</v>
      </c>
    </row>
    <row r="453" spans="1:4">
      <c r="A453" s="74" t="s">
        <v>2885</v>
      </c>
      <c r="B453" s="74" t="str">
        <f ca="1">IFERROR(__xludf.DUMMYFUNCTION("IF(REGEXMATCH(A453,""wealth planning""),""Script 1"",""-"")"),"Script 1")</f>
        <v>Script 1</v>
      </c>
      <c r="C453" s="148">
        <f t="shared" si="2"/>
        <v>45737</v>
      </c>
      <c r="D453" s="74" t="str">
        <f t="shared" si="3"/>
        <v>Nur Alif</v>
      </c>
    </row>
    <row r="454" spans="1:4">
      <c r="B454" s="74" t="str">
        <f ca="1">IFERROR(__xludf.DUMMYFUNCTION("IF(REGEXMATCH(A454,""wealth planning""),""Script 1"",""-"")"),"-")</f>
        <v>-</v>
      </c>
      <c r="C454" s="74" t="str">
        <f t="shared" si="2"/>
        <v>You: Hai assalamualaikum Alif,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54" s="148">
        <f t="shared" si="3"/>
        <v>45737</v>
      </c>
    </row>
    <row r="455" spans="1:4">
      <c r="B455" s="74" t="str">
        <f ca="1">IFERROR(__xludf.DUMMYFUNCTION("IF(REGEXMATCH(A455,""wealth planning""),""Script 1"",""-"")"),"-")</f>
        <v>-</v>
      </c>
      <c r="C455" s="74">
        <f t="shared" si="2"/>
        <v>0</v>
      </c>
      <c r="D455" s="148">
        <f t="shared" si="3"/>
        <v>45737</v>
      </c>
    </row>
    <row r="456" spans="1:4">
      <c r="B456" s="74" t="str">
        <f ca="1">IFERROR(__xludf.DUMMYFUNCTION("IF(REGEXMATCH(A456,""wealth planning""),""Script 1"",""-"")"),"-")</f>
        <v>-</v>
      </c>
      <c r="C456" s="74">
        <f t="shared" si="2"/>
        <v>0</v>
      </c>
      <c r="D456" s="74" t="str">
        <f t="shared" si="3"/>
        <v>You: Hai assalamualaikum Alif,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57" spans="1:4">
      <c r="A457" s="74" t="s">
        <v>2887</v>
      </c>
      <c r="B457" s="74" t="str">
        <f ca="1">IFERROR(__xludf.DUMMYFUNCTION("IF(REGEXMATCH(A457,""wealth planning""),""Script 1"",""-"")"),"-")</f>
        <v>-</v>
      </c>
      <c r="C457" s="74">
        <f t="shared" si="2"/>
        <v>0</v>
      </c>
      <c r="D457" s="74">
        <f t="shared" si="3"/>
        <v>0</v>
      </c>
    </row>
    <row r="458" spans="1:4">
      <c r="A458" s="74" t="s">
        <v>2887</v>
      </c>
      <c r="B458" s="74" t="str">
        <f ca="1">IFERROR(__xludf.DUMMYFUNCTION("IF(REGEXMATCH(A458,""wealth planning""),""Script 1"",""-"")"),"-")</f>
        <v>-</v>
      </c>
      <c r="C458" s="74" t="str">
        <f t="shared" si="2"/>
        <v>Muhammad Fakhrul Ariffin</v>
      </c>
      <c r="D458" s="74">
        <f t="shared" si="3"/>
        <v>0</v>
      </c>
    </row>
    <row r="459" spans="1:4">
      <c r="A459" s="148">
        <v>45737</v>
      </c>
      <c r="B459" s="74" t="str">
        <f ca="1">IFERROR(__xludf.DUMMYFUNCTION("IF(REGEXMATCH(A459,""wealth planning""),""Script 1"",""-"")"),"#VALUE!")</f>
        <v>#VALUE!</v>
      </c>
      <c r="C459" s="74" t="str">
        <f t="shared" si="2"/>
        <v>Muhammad Fakhrul Ariffin</v>
      </c>
      <c r="D459" s="74">
        <f t="shared" si="3"/>
        <v>0</v>
      </c>
    </row>
    <row r="460" spans="1:4">
      <c r="A460" s="148">
        <v>45737</v>
      </c>
      <c r="B460" s="74" t="str">
        <f ca="1">IFERROR(__xludf.DUMMYFUNCTION("IF(REGEXMATCH(A460,""wealth planning""),""Script 1"",""-"")"),"#VALUE!")</f>
        <v>#VALUE!</v>
      </c>
      <c r="C460" s="148">
        <f t="shared" si="2"/>
        <v>45737</v>
      </c>
      <c r="D460" s="74" t="str">
        <f t="shared" si="3"/>
        <v>Muhammad Fakhrul Ariffin</v>
      </c>
    </row>
    <row r="461" spans="1:4">
      <c r="A461" s="74" t="s">
        <v>2888</v>
      </c>
      <c r="B461" s="74" t="str">
        <f ca="1">IFERROR(__xludf.DUMMYFUNCTION("IF(REGEXMATCH(A461,""wealth planning""),""Script 1"",""-"")"),"Script 1")</f>
        <v>Script 1</v>
      </c>
      <c r="C461" s="148">
        <f t="shared" si="2"/>
        <v>45737</v>
      </c>
      <c r="D461" s="74" t="str">
        <f t="shared" si="3"/>
        <v>Muhammad Fakhrul Ariffin</v>
      </c>
    </row>
    <row r="462" spans="1:4">
      <c r="B462" s="74" t="str">
        <f ca="1">IFERROR(__xludf.DUMMYFUNCTION("IF(REGEXMATCH(A462,""wealth planning""),""Script 1"",""-"")"),"-")</f>
        <v>-</v>
      </c>
      <c r="C462" s="74" t="str">
        <f t="shared" si="2"/>
        <v>You: Hai assalamualaikum Fakhrul,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62" s="148">
        <f t="shared" si="3"/>
        <v>45737</v>
      </c>
    </row>
    <row r="463" spans="1:4">
      <c r="B463" s="74" t="str">
        <f ca="1">IFERROR(__xludf.DUMMYFUNCTION("IF(REGEXMATCH(A463,""wealth planning""),""Script 1"",""-"")"),"-")</f>
        <v>-</v>
      </c>
      <c r="C463" s="74">
        <f t="shared" si="2"/>
        <v>0</v>
      </c>
      <c r="D463" s="148">
        <f t="shared" si="3"/>
        <v>45737</v>
      </c>
    </row>
    <row r="464" spans="1:4">
      <c r="B464" s="74" t="str">
        <f ca="1">IFERROR(__xludf.DUMMYFUNCTION("IF(REGEXMATCH(A464,""wealth planning""),""Script 1"",""-"")"),"-")</f>
        <v>-</v>
      </c>
      <c r="C464" s="74">
        <f t="shared" si="2"/>
        <v>0</v>
      </c>
      <c r="D464" s="74" t="str">
        <f t="shared" si="3"/>
        <v>You: Hai assalamualaikum Fakhrul,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65" spans="1:4">
      <c r="A465" s="74" t="s">
        <v>2890</v>
      </c>
      <c r="B465" s="74" t="str">
        <f ca="1">IFERROR(__xludf.DUMMYFUNCTION("IF(REGEXMATCH(A465,""wealth planning""),""Script 1"",""-"")"),"-")</f>
        <v>-</v>
      </c>
      <c r="C465" s="74">
        <f t="shared" si="2"/>
        <v>0</v>
      </c>
      <c r="D465" s="74">
        <f t="shared" si="3"/>
        <v>0</v>
      </c>
    </row>
    <row r="466" spans="1:4">
      <c r="A466" s="74" t="s">
        <v>2890</v>
      </c>
      <c r="B466" s="74" t="str">
        <f ca="1">IFERROR(__xludf.DUMMYFUNCTION("IF(REGEXMATCH(A466,""wealth planning""),""Script 1"",""-"")"),"-")</f>
        <v>-</v>
      </c>
      <c r="C466" s="74" t="str">
        <f t="shared" si="2"/>
        <v>Sharifah Nur Atikah Syed Khaidzir</v>
      </c>
      <c r="D466" s="74">
        <f t="shared" si="3"/>
        <v>0</v>
      </c>
    </row>
    <row r="467" spans="1:4">
      <c r="A467" s="148">
        <v>45737</v>
      </c>
      <c r="B467" s="74" t="str">
        <f ca="1">IFERROR(__xludf.DUMMYFUNCTION("IF(REGEXMATCH(A467,""wealth planning""),""Script 1"",""-"")"),"#VALUE!")</f>
        <v>#VALUE!</v>
      </c>
      <c r="C467" s="74" t="str">
        <f t="shared" si="2"/>
        <v>Sharifah Nur Atikah Syed Khaidzir</v>
      </c>
      <c r="D467" s="74">
        <f t="shared" si="3"/>
        <v>0</v>
      </c>
    </row>
    <row r="468" spans="1:4">
      <c r="A468" s="148">
        <v>45737</v>
      </c>
      <c r="B468" s="74" t="str">
        <f ca="1">IFERROR(__xludf.DUMMYFUNCTION("IF(REGEXMATCH(A468,""wealth planning""),""Script 1"",""-"")"),"#VALUE!")</f>
        <v>#VALUE!</v>
      </c>
      <c r="C468" s="148">
        <f t="shared" si="2"/>
        <v>45737</v>
      </c>
      <c r="D468" s="74" t="str">
        <f t="shared" si="3"/>
        <v>Sharifah Nur Atikah Syed Khaidzir</v>
      </c>
    </row>
    <row r="469" spans="1:4">
      <c r="A469" s="74" t="s">
        <v>2891</v>
      </c>
      <c r="B469" s="74" t="str">
        <f ca="1">IFERROR(__xludf.DUMMYFUNCTION("IF(REGEXMATCH(A469,""wealth planning""),""Script 1"",""-"")"),"Script 1")</f>
        <v>Script 1</v>
      </c>
      <c r="C469" s="148">
        <f t="shared" si="2"/>
        <v>45737</v>
      </c>
      <c r="D469" s="74" t="str">
        <f t="shared" si="3"/>
        <v>Sharifah Nur Atikah Syed Khaidzir</v>
      </c>
    </row>
    <row r="470" spans="1:4">
      <c r="B470" s="74" t="str">
        <f ca="1">IFERROR(__xludf.DUMMYFUNCTION("IF(REGEXMATCH(A470,""wealth planning""),""Script 1"",""-"")"),"-")</f>
        <v>-</v>
      </c>
      <c r="C470" s="74" t="str">
        <f t="shared" si="2"/>
        <v>You: Hai assalamualaikum Sharifah,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70" s="148">
        <f t="shared" si="3"/>
        <v>45737</v>
      </c>
    </row>
    <row r="471" spans="1:4">
      <c r="B471" s="74" t="str">
        <f ca="1">IFERROR(__xludf.DUMMYFUNCTION("IF(REGEXMATCH(A471,""wealth planning""),""Script 1"",""-"")"),"-")</f>
        <v>-</v>
      </c>
      <c r="C471" s="74">
        <f t="shared" si="2"/>
        <v>0</v>
      </c>
      <c r="D471" s="148">
        <f t="shared" si="3"/>
        <v>45737</v>
      </c>
    </row>
    <row r="472" spans="1:4">
      <c r="B472" s="74" t="str">
        <f ca="1">IFERROR(__xludf.DUMMYFUNCTION("IF(REGEXMATCH(A472,""wealth planning""),""Script 1"",""-"")"),"-")</f>
        <v>-</v>
      </c>
      <c r="C472" s="74">
        <f t="shared" si="2"/>
        <v>0</v>
      </c>
      <c r="D472" s="74" t="str">
        <f t="shared" si="3"/>
        <v>You: Hai assalamualaikum Sharifah,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73" spans="1:4">
      <c r="B473" s="74" t="str">
        <f ca="1">IFERROR(__xludf.DUMMYFUNCTION("IF(REGEXMATCH(A473,""wealth planning""),""Script 1"",""-"")"),"-")</f>
        <v>-</v>
      </c>
      <c r="C473" s="74">
        <f t="shared" si="2"/>
        <v>0</v>
      </c>
      <c r="D473" s="74">
        <f t="shared" si="3"/>
        <v>0</v>
      </c>
    </row>
    <row r="474" spans="1:4">
      <c r="A474" s="74" t="s">
        <v>2894</v>
      </c>
      <c r="B474" s="74" t="str">
        <f ca="1">IFERROR(__xludf.DUMMYFUNCTION("IF(REGEXMATCH(A474,""wealth planning""),""Script 1"",""-"")"),"-")</f>
        <v>-</v>
      </c>
      <c r="C474" s="74">
        <f t="shared" si="2"/>
        <v>0</v>
      </c>
      <c r="D474" s="74">
        <f t="shared" si="3"/>
        <v>0</v>
      </c>
    </row>
    <row r="475" spans="1:4">
      <c r="A475" s="148">
        <v>45737</v>
      </c>
      <c r="B475" s="74" t="str">
        <f ca="1">IFERROR(__xludf.DUMMYFUNCTION("IF(REGEXMATCH(A475,""wealth planning""),""Script 1"",""-"")"),"#VALUE!")</f>
        <v>#VALUE!</v>
      </c>
      <c r="C475" s="74" t="str">
        <f t="shared" si="2"/>
        <v>Siti Hajar Shamsul Azman</v>
      </c>
      <c r="D475" s="74">
        <f t="shared" si="3"/>
        <v>0</v>
      </c>
    </row>
    <row r="476" spans="1:4">
      <c r="A476" s="148">
        <v>45737</v>
      </c>
      <c r="B476" s="74" t="str">
        <f ca="1">IFERROR(__xludf.DUMMYFUNCTION("IF(REGEXMATCH(A476,""wealth planning""),""Script 1"",""-"")"),"#VALUE!")</f>
        <v>#VALUE!</v>
      </c>
      <c r="C476" s="148">
        <f t="shared" si="2"/>
        <v>45737</v>
      </c>
      <c r="D476" s="74">
        <f t="shared" si="3"/>
        <v>0</v>
      </c>
    </row>
    <row r="477" spans="1:4">
      <c r="A477" s="74" t="s">
        <v>2895</v>
      </c>
      <c r="B477" s="74" t="str">
        <f ca="1">IFERROR(__xludf.DUMMYFUNCTION("IF(REGEXMATCH(A477,""wealth planning""),""Script 1"",""-"")"),"Script 1")</f>
        <v>Script 1</v>
      </c>
      <c r="C477" s="148">
        <f t="shared" si="2"/>
        <v>45737</v>
      </c>
      <c r="D477" s="74" t="str">
        <f t="shared" si="3"/>
        <v>Siti Hajar Shamsul Azman</v>
      </c>
    </row>
    <row r="478" spans="1:4">
      <c r="B478" s="74" t="str">
        <f ca="1">IFERROR(__xludf.DUMMYFUNCTION("IF(REGEXMATCH(A478,""wealth planning""),""Script 1"",""-"")"),"-")</f>
        <v>-</v>
      </c>
      <c r="C478" s="74" t="str">
        <f t="shared" si="2"/>
        <v>You: Hai assalamualaikum Siti Hajar,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78" s="148">
        <f t="shared" si="3"/>
        <v>45737</v>
      </c>
    </row>
    <row r="479" spans="1:4">
      <c r="B479" s="74" t="str">
        <f ca="1">IFERROR(__xludf.DUMMYFUNCTION("IF(REGEXMATCH(A479,""wealth planning""),""Script 1"",""-"")"),"-")</f>
        <v>-</v>
      </c>
      <c r="C479" s="74">
        <f t="shared" si="2"/>
        <v>0</v>
      </c>
      <c r="D479" s="148">
        <f t="shared" si="3"/>
        <v>45737</v>
      </c>
    </row>
    <row r="480" spans="1:4">
      <c r="B480" s="74" t="str">
        <f ca="1">IFERROR(__xludf.DUMMYFUNCTION("IF(REGEXMATCH(A480,""wealth planning""),""Script 1"",""-"")"),"-")</f>
        <v>-</v>
      </c>
      <c r="C480" s="74">
        <f t="shared" si="2"/>
        <v>0</v>
      </c>
      <c r="D480" s="74" t="str">
        <f t="shared" si="3"/>
        <v>You: Hai assalamualaikum Siti Hajar,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81" spans="1:4">
      <c r="A481" s="74" t="s">
        <v>2897</v>
      </c>
      <c r="B481" s="74" t="str">
        <f ca="1">IFERROR(__xludf.DUMMYFUNCTION("IF(REGEXMATCH(A481,""wealth planning""),""Script 1"",""-"")"),"-")</f>
        <v>-</v>
      </c>
      <c r="C481" s="74">
        <f t="shared" si="2"/>
        <v>0</v>
      </c>
      <c r="D481" s="74">
        <f t="shared" si="3"/>
        <v>0</v>
      </c>
    </row>
    <row r="482" spans="1:4">
      <c r="A482" s="74" t="s">
        <v>2897</v>
      </c>
      <c r="B482" s="74" t="str">
        <f ca="1">IFERROR(__xludf.DUMMYFUNCTION("IF(REGEXMATCH(A482,""wealth planning""),""Script 1"",""-"")"),"-")</f>
        <v>-</v>
      </c>
      <c r="C482" s="74" t="str">
        <f t="shared" si="2"/>
        <v>Siti Nurhidayah</v>
      </c>
      <c r="D482" s="74">
        <f t="shared" si="3"/>
        <v>0</v>
      </c>
    </row>
    <row r="483" spans="1:4">
      <c r="A483" s="148">
        <v>45737</v>
      </c>
      <c r="B483" s="74" t="str">
        <f ca="1">IFERROR(__xludf.DUMMYFUNCTION("IF(REGEXMATCH(A483,""wealth planning""),""Script 1"",""-"")"),"#VALUE!")</f>
        <v>#VALUE!</v>
      </c>
      <c r="C483" s="74" t="str">
        <f t="shared" si="2"/>
        <v>Siti Nurhidayah</v>
      </c>
      <c r="D483" s="74">
        <f t="shared" si="3"/>
        <v>0</v>
      </c>
    </row>
    <row r="484" spans="1:4">
      <c r="A484" s="148">
        <v>45737</v>
      </c>
      <c r="B484" s="74" t="str">
        <f ca="1">IFERROR(__xludf.DUMMYFUNCTION("IF(REGEXMATCH(A484,""wealth planning""),""Script 1"",""-"")"),"#VALUE!")</f>
        <v>#VALUE!</v>
      </c>
      <c r="C484" s="148">
        <f t="shared" si="2"/>
        <v>45737</v>
      </c>
      <c r="D484" s="74" t="str">
        <f t="shared" si="3"/>
        <v>Siti Nurhidayah</v>
      </c>
    </row>
    <row r="485" spans="1:4">
      <c r="A485" s="74" t="s">
        <v>2898</v>
      </c>
      <c r="B485" s="74" t="str">
        <f ca="1">IFERROR(__xludf.DUMMYFUNCTION("IF(REGEXMATCH(A485,""wealth planning""),""Script 1"",""-"")"),"Script 1")</f>
        <v>Script 1</v>
      </c>
      <c r="C485" s="148">
        <f t="shared" si="2"/>
        <v>45737</v>
      </c>
      <c r="D485" s="74" t="str">
        <f t="shared" si="3"/>
        <v>Siti Nurhidayah</v>
      </c>
    </row>
    <row r="486" spans="1:4">
      <c r="B486" s="74" t="str">
        <f ca="1">IFERROR(__xludf.DUMMYFUNCTION("IF(REGEXMATCH(A486,""wealth planning""),""Script 1"",""-"")"),"-")</f>
        <v>-</v>
      </c>
      <c r="C486" s="74" t="str">
        <f t="shared" si="2"/>
        <v>You: Hai assalamualaikum Nurhidayah,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86" s="148">
        <f t="shared" si="3"/>
        <v>45737</v>
      </c>
    </row>
    <row r="487" spans="1:4">
      <c r="B487" s="74" t="str">
        <f ca="1">IFERROR(__xludf.DUMMYFUNCTION("IF(REGEXMATCH(A487,""wealth planning""),""Script 1"",""-"")"),"-")</f>
        <v>-</v>
      </c>
      <c r="C487" s="74">
        <f t="shared" si="2"/>
        <v>0</v>
      </c>
      <c r="D487" s="148">
        <f t="shared" si="3"/>
        <v>45737</v>
      </c>
    </row>
    <row r="488" spans="1:4">
      <c r="B488" s="74" t="str">
        <f ca="1">IFERROR(__xludf.DUMMYFUNCTION("IF(REGEXMATCH(A488,""wealth planning""),""Script 1"",""-"")"),"-")</f>
        <v>-</v>
      </c>
      <c r="C488" s="74">
        <f t="shared" si="2"/>
        <v>0</v>
      </c>
      <c r="D488" s="74" t="str">
        <f t="shared" si="3"/>
        <v>You: Hai assalamualaikum Nurhidayah,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89" spans="1:4">
      <c r="A489" s="74" t="s">
        <v>2900</v>
      </c>
      <c r="B489" s="74" t="str">
        <f ca="1">IFERROR(__xludf.DUMMYFUNCTION("IF(REGEXMATCH(A489,""wealth planning""),""Script 1"",""-"")"),"-")</f>
        <v>-</v>
      </c>
      <c r="C489" s="74">
        <f t="shared" si="2"/>
        <v>0</v>
      </c>
      <c r="D489" s="74">
        <f t="shared" si="3"/>
        <v>0</v>
      </c>
    </row>
    <row r="490" spans="1:4">
      <c r="A490" s="74" t="s">
        <v>2900</v>
      </c>
      <c r="B490" s="74" t="str">
        <f ca="1">IFERROR(__xludf.DUMMYFUNCTION("IF(REGEXMATCH(A490,""wealth planning""),""Script 1"",""-"")"),"-")</f>
        <v>-</v>
      </c>
      <c r="C490" s="74" t="str">
        <f t="shared" si="2"/>
        <v>Asmah Fatinnurlisa Binti Abu Bakar</v>
      </c>
      <c r="D490" s="74">
        <f t="shared" si="3"/>
        <v>0</v>
      </c>
    </row>
    <row r="491" spans="1:4">
      <c r="A491" s="148">
        <v>45737</v>
      </c>
      <c r="B491" s="74" t="str">
        <f ca="1">IFERROR(__xludf.DUMMYFUNCTION("IF(REGEXMATCH(A491,""wealth planning""),""Script 1"",""-"")"),"#VALUE!")</f>
        <v>#VALUE!</v>
      </c>
      <c r="C491" s="74" t="str">
        <f t="shared" si="2"/>
        <v>Asmah Fatinnurlisa Binti Abu Bakar</v>
      </c>
      <c r="D491" s="74">
        <f t="shared" si="3"/>
        <v>0</v>
      </c>
    </row>
    <row r="492" spans="1:4">
      <c r="A492" s="148">
        <v>45737</v>
      </c>
      <c r="B492" s="74" t="str">
        <f ca="1">IFERROR(__xludf.DUMMYFUNCTION("IF(REGEXMATCH(A492,""wealth planning""),""Script 1"",""-"")"),"#VALUE!")</f>
        <v>#VALUE!</v>
      </c>
      <c r="C492" s="148">
        <f t="shared" si="2"/>
        <v>45737</v>
      </c>
      <c r="D492" s="74" t="str">
        <f t="shared" si="3"/>
        <v>Asmah Fatinnurlisa Binti Abu Bakar</v>
      </c>
    </row>
    <row r="493" spans="1:4">
      <c r="A493" s="74" t="s">
        <v>2901</v>
      </c>
      <c r="B493" s="74" t="str">
        <f ca="1">IFERROR(__xludf.DUMMYFUNCTION("IF(REGEXMATCH(A493,""wealth planning""),""Script 1"",""-"")"),"Script 1")</f>
        <v>Script 1</v>
      </c>
      <c r="C493" s="148">
        <f t="shared" si="2"/>
        <v>45737</v>
      </c>
      <c r="D493" s="74" t="str">
        <f t="shared" si="3"/>
        <v>Asmah Fatinnurlisa Binti Abu Bakar</v>
      </c>
    </row>
    <row r="494" spans="1:4">
      <c r="B494" s="74" t="str">
        <f ca="1">IFERROR(__xludf.DUMMYFUNCTION("IF(REGEXMATCH(A494,""wealth planning""),""Script 1"",""-"")"),"-")</f>
        <v>-</v>
      </c>
      <c r="C494" s="74" t="str">
        <f t="shared" si="2"/>
        <v>You: Hai assalamualaikum Asmah,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94" s="148">
        <f t="shared" si="3"/>
        <v>45737</v>
      </c>
    </row>
    <row r="495" spans="1:4">
      <c r="B495" s="74" t="str">
        <f ca="1">IFERROR(__xludf.DUMMYFUNCTION("IF(REGEXMATCH(A495,""wealth planning""),""Script 1"",""-"")"),"-")</f>
        <v>-</v>
      </c>
      <c r="C495" s="74">
        <f t="shared" si="2"/>
        <v>0</v>
      </c>
      <c r="D495" s="148">
        <f t="shared" si="3"/>
        <v>45737</v>
      </c>
    </row>
    <row r="496" spans="1:4">
      <c r="B496" s="74" t="str">
        <f ca="1">IFERROR(__xludf.DUMMYFUNCTION("IF(REGEXMATCH(A496,""wealth planning""),""Script 1"",""-"")"),"-")</f>
        <v>-</v>
      </c>
      <c r="C496" s="74">
        <f t="shared" si="2"/>
        <v>0</v>
      </c>
      <c r="D496" s="74" t="str">
        <f t="shared" si="3"/>
        <v>You: Hai assalamualaikum Asmah,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97" spans="1:4">
      <c r="A497" s="74" t="s">
        <v>2903</v>
      </c>
      <c r="B497" s="74" t="str">
        <f ca="1">IFERROR(__xludf.DUMMYFUNCTION("IF(REGEXMATCH(A497,""wealth planning""),""Script 1"",""-"")"),"-")</f>
        <v>-</v>
      </c>
      <c r="C497" s="74">
        <f t="shared" si="2"/>
        <v>0</v>
      </c>
      <c r="D497" s="74">
        <f t="shared" si="3"/>
        <v>0</v>
      </c>
    </row>
    <row r="498" spans="1:4">
      <c r="A498" s="74" t="s">
        <v>2903</v>
      </c>
      <c r="B498" s="74" t="str">
        <f ca="1">IFERROR(__xludf.DUMMYFUNCTION("IF(REGEXMATCH(A498,""wealth planning""),""Script 1"",""-"")"),"-")</f>
        <v>-</v>
      </c>
      <c r="C498" s="74" t="str">
        <f t="shared" si="2"/>
        <v>Nur Irdina Mahazi</v>
      </c>
      <c r="D498" s="74">
        <f t="shared" si="3"/>
        <v>0</v>
      </c>
    </row>
    <row r="499" spans="1:4">
      <c r="A499" s="148">
        <v>45737</v>
      </c>
      <c r="B499" s="74" t="str">
        <f ca="1">IFERROR(__xludf.DUMMYFUNCTION("IF(REGEXMATCH(A499,""wealth planning""),""Script 1"",""-"")"),"#VALUE!")</f>
        <v>#VALUE!</v>
      </c>
      <c r="C499" s="74" t="str">
        <f t="shared" si="2"/>
        <v>Nur Irdina Mahazi</v>
      </c>
      <c r="D499" s="74">
        <f t="shared" si="3"/>
        <v>0</v>
      </c>
    </row>
    <row r="500" spans="1:4">
      <c r="A500" s="148">
        <v>45737</v>
      </c>
      <c r="B500" s="74" t="str">
        <f ca="1">IFERROR(__xludf.DUMMYFUNCTION("IF(REGEXMATCH(A500,""wealth planning""),""Script 1"",""-"")"),"#VALUE!")</f>
        <v>#VALUE!</v>
      </c>
      <c r="C500" s="148">
        <f t="shared" si="2"/>
        <v>45737</v>
      </c>
      <c r="D500" s="74" t="str">
        <f t="shared" si="3"/>
        <v>Nur Irdina Mahazi</v>
      </c>
    </row>
    <row r="501" spans="1:4">
      <c r="A501" s="74" t="s">
        <v>2904</v>
      </c>
      <c r="B501" s="74" t="str">
        <f ca="1">IFERROR(__xludf.DUMMYFUNCTION("IF(REGEXMATCH(A501,""wealth planning""),""Script 1"",""-"")"),"Script 1")</f>
        <v>Script 1</v>
      </c>
      <c r="C501" s="148">
        <f t="shared" si="2"/>
        <v>45737</v>
      </c>
      <c r="D501" s="74" t="str">
        <f t="shared" si="3"/>
        <v>Nur Irdina Mahazi</v>
      </c>
    </row>
    <row r="502" spans="1:4">
      <c r="B502" s="74" t="str">
        <f ca="1">IFERROR(__xludf.DUMMYFUNCTION("IF(REGEXMATCH(A502,""wealth planning""),""Script 1"",""-"")"),"-")</f>
        <v>-</v>
      </c>
      <c r="C502" s="74" t="str">
        <f t="shared" si="2"/>
        <v>You: Hai assalamualaikum Nur Irdina,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02" s="148">
        <f t="shared" si="3"/>
        <v>45737</v>
      </c>
    </row>
    <row r="503" spans="1:4">
      <c r="B503" s="74" t="str">
        <f ca="1">IFERROR(__xludf.DUMMYFUNCTION("IF(REGEXMATCH(A503,""wealth planning""),""Script 1"",""-"")"),"-")</f>
        <v>-</v>
      </c>
      <c r="C503" s="74">
        <f t="shared" si="2"/>
        <v>0</v>
      </c>
      <c r="D503" s="148">
        <f t="shared" si="3"/>
        <v>45737</v>
      </c>
    </row>
    <row r="504" spans="1:4">
      <c r="B504" s="74" t="str">
        <f ca="1">IFERROR(__xludf.DUMMYFUNCTION("IF(REGEXMATCH(A504,""wealth planning""),""Script 1"",""-"")"),"-")</f>
        <v>-</v>
      </c>
      <c r="C504" s="74">
        <f t="shared" si="2"/>
        <v>0</v>
      </c>
      <c r="D504" s="74" t="str">
        <f t="shared" si="3"/>
        <v>You: Hai assalamualaikum Nur Irdina,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05" spans="1:4">
      <c r="A505" s="74" t="s">
        <v>2906</v>
      </c>
      <c r="B505" s="74" t="str">
        <f ca="1">IFERROR(__xludf.DUMMYFUNCTION("IF(REGEXMATCH(A505,""wealth planning""),""Script 1"",""-"")"),"-")</f>
        <v>-</v>
      </c>
      <c r="C505" s="74">
        <f t="shared" si="2"/>
        <v>0</v>
      </c>
      <c r="D505" s="74">
        <f t="shared" si="3"/>
        <v>0</v>
      </c>
    </row>
    <row r="506" spans="1:4">
      <c r="A506" s="74" t="s">
        <v>2906</v>
      </c>
      <c r="B506" s="74" t="str">
        <f ca="1">IFERROR(__xludf.DUMMYFUNCTION("IF(REGEXMATCH(A506,""wealth planning""),""Script 1"",""-"")"),"-")</f>
        <v>-</v>
      </c>
      <c r="C506" s="74" t="str">
        <f t="shared" si="2"/>
        <v>Zafris Amani Hamidon</v>
      </c>
      <c r="D506" s="74">
        <f t="shared" si="3"/>
        <v>0</v>
      </c>
    </row>
    <row r="507" spans="1:4">
      <c r="A507" s="148">
        <v>45737</v>
      </c>
      <c r="B507" s="74" t="str">
        <f ca="1">IFERROR(__xludf.DUMMYFUNCTION("IF(REGEXMATCH(A507,""wealth planning""),""Script 1"",""-"")"),"#VALUE!")</f>
        <v>#VALUE!</v>
      </c>
      <c r="C507" s="74" t="str">
        <f t="shared" si="2"/>
        <v>Zafris Amani Hamidon</v>
      </c>
      <c r="D507" s="74">
        <f t="shared" si="3"/>
        <v>0</v>
      </c>
    </row>
    <row r="508" spans="1:4">
      <c r="A508" s="148">
        <v>45737</v>
      </c>
      <c r="B508" s="74" t="str">
        <f ca="1">IFERROR(__xludf.DUMMYFUNCTION("IF(REGEXMATCH(A508,""wealth planning""),""Script 1"",""-"")"),"#VALUE!")</f>
        <v>#VALUE!</v>
      </c>
      <c r="C508" s="148">
        <f t="shared" si="2"/>
        <v>45737</v>
      </c>
      <c r="D508" s="74" t="str">
        <f t="shared" si="3"/>
        <v>Zafris Amani Hamidon</v>
      </c>
    </row>
    <row r="509" spans="1:4">
      <c r="A509" s="74" t="s">
        <v>2907</v>
      </c>
      <c r="B509" s="74" t="str">
        <f ca="1">IFERROR(__xludf.DUMMYFUNCTION("IF(REGEXMATCH(A509,""wealth planning""),""Script 1"",""-"")"),"Script 1")</f>
        <v>Script 1</v>
      </c>
      <c r="C509" s="148">
        <f t="shared" si="2"/>
        <v>45737</v>
      </c>
      <c r="D509" s="74" t="str">
        <f t="shared" si="3"/>
        <v>Zafris Amani Hamidon</v>
      </c>
    </row>
    <row r="510" spans="1:4">
      <c r="B510" s="74" t="str">
        <f ca="1">IFERROR(__xludf.DUMMYFUNCTION("IF(REGEXMATCH(A510,""wealth planning""),""Script 1"",""-"")"),"-")</f>
        <v>-</v>
      </c>
      <c r="C510" s="74" t="str">
        <f t="shared" si="2"/>
        <v>You: Hai assalamualaikum Zafris,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10" s="148">
        <f t="shared" si="3"/>
        <v>45737</v>
      </c>
    </row>
    <row r="511" spans="1:4">
      <c r="B511" s="74" t="str">
        <f ca="1">IFERROR(__xludf.DUMMYFUNCTION("IF(REGEXMATCH(A511,""wealth planning""),""Script 1"",""-"")"),"-")</f>
        <v>-</v>
      </c>
      <c r="C511" s="74">
        <f t="shared" si="2"/>
        <v>0</v>
      </c>
      <c r="D511" s="148">
        <f t="shared" si="3"/>
        <v>45737</v>
      </c>
    </row>
    <row r="512" spans="1:4">
      <c r="B512" s="74" t="str">
        <f ca="1">IFERROR(__xludf.DUMMYFUNCTION("IF(REGEXMATCH(A512,""wealth planning""),""Script 1"",""-"")"),"-")</f>
        <v>-</v>
      </c>
      <c r="C512" s="74">
        <f t="shared" si="2"/>
        <v>0</v>
      </c>
      <c r="D512" s="74" t="str">
        <f t="shared" si="3"/>
        <v>You: Hai assalamualaikum Zafris,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13" spans="1:4">
      <c r="A513" s="74" t="s">
        <v>2909</v>
      </c>
      <c r="B513" s="74" t="str">
        <f ca="1">IFERROR(__xludf.DUMMYFUNCTION("IF(REGEXMATCH(A513,""wealth planning""),""Script 1"",""-"")"),"-")</f>
        <v>-</v>
      </c>
      <c r="C513" s="74">
        <f t="shared" si="2"/>
        <v>0</v>
      </c>
      <c r="D513" s="74">
        <f t="shared" si="3"/>
        <v>0</v>
      </c>
    </row>
    <row r="514" spans="1:4">
      <c r="A514" s="74" t="s">
        <v>2909</v>
      </c>
      <c r="B514" s="74" t="str">
        <f ca="1">IFERROR(__xludf.DUMMYFUNCTION("IF(REGEXMATCH(A514,""wealth planning""),""Script 1"",""-"")"),"-")</f>
        <v>-</v>
      </c>
      <c r="C514" s="74" t="str">
        <f t="shared" ref="C514:C768" si="4">A513</f>
        <v>Nina Nasir</v>
      </c>
      <c r="D514" s="74">
        <f t="shared" ref="D514:D768" si="5">A511</f>
        <v>0</v>
      </c>
    </row>
    <row r="515" spans="1:4">
      <c r="A515" s="148">
        <v>45737</v>
      </c>
      <c r="B515" s="74" t="str">
        <f ca="1">IFERROR(__xludf.DUMMYFUNCTION("IF(REGEXMATCH(A515,""wealth planning""),""Script 1"",""-"")"),"#VALUE!")</f>
        <v>#VALUE!</v>
      </c>
      <c r="C515" s="74" t="str">
        <f t="shared" si="4"/>
        <v>Nina Nasir</v>
      </c>
      <c r="D515" s="74">
        <f t="shared" si="5"/>
        <v>0</v>
      </c>
    </row>
    <row r="516" spans="1:4">
      <c r="A516" s="148">
        <v>45737</v>
      </c>
      <c r="B516" s="74" t="str">
        <f ca="1">IFERROR(__xludf.DUMMYFUNCTION("IF(REGEXMATCH(A516,""wealth planning""),""Script 1"",""-"")"),"#VALUE!")</f>
        <v>#VALUE!</v>
      </c>
      <c r="C516" s="148">
        <f t="shared" si="4"/>
        <v>45737</v>
      </c>
      <c r="D516" s="74" t="str">
        <f t="shared" si="5"/>
        <v>Nina Nasir</v>
      </c>
    </row>
    <row r="517" spans="1:4">
      <c r="A517" s="74" t="s">
        <v>2910</v>
      </c>
      <c r="B517" s="74" t="str">
        <f ca="1">IFERROR(__xludf.DUMMYFUNCTION("IF(REGEXMATCH(A517,""wealth planning""),""Script 1"",""-"")"),"Script 1")</f>
        <v>Script 1</v>
      </c>
      <c r="C517" s="148">
        <f t="shared" si="4"/>
        <v>45737</v>
      </c>
      <c r="D517" s="74" t="str">
        <f t="shared" si="5"/>
        <v>Nina Nasir</v>
      </c>
    </row>
    <row r="518" spans="1:4">
      <c r="B518" s="74" t="str">
        <f ca="1">IFERROR(__xludf.DUMMYFUNCTION("IF(REGEXMATCH(A518,""wealth planning""),""Script 1"",""-"")"),"-")</f>
        <v>-</v>
      </c>
      <c r="C518" s="74" t="str">
        <f t="shared" si="4"/>
        <v>You: Hai assalamualaikum Nina Nasir,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18" s="148">
        <f t="shared" si="5"/>
        <v>45737</v>
      </c>
    </row>
    <row r="519" spans="1:4">
      <c r="B519" s="74" t="str">
        <f ca="1">IFERROR(__xludf.DUMMYFUNCTION("IF(REGEXMATCH(A519,""wealth planning""),""Script 1"",""-"")"),"-")</f>
        <v>-</v>
      </c>
      <c r="C519" s="74">
        <f t="shared" si="4"/>
        <v>0</v>
      </c>
      <c r="D519" s="148">
        <f t="shared" si="5"/>
        <v>45737</v>
      </c>
    </row>
    <row r="520" spans="1:4">
      <c r="B520" s="74" t="str">
        <f ca="1">IFERROR(__xludf.DUMMYFUNCTION("IF(REGEXMATCH(A520,""wealth planning""),""Script 1"",""-"")"),"-")</f>
        <v>-</v>
      </c>
      <c r="C520" s="74">
        <f t="shared" si="4"/>
        <v>0</v>
      </c>
      <c r="D520" s="74" t="str">
        <f t="shared" si="5"/>
        <v>You: Hai assalamualaikum Nina Nasir,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21" spans="1:4">
      <c r="B521" s="74" t="str">
        <f ca="1">IFERROR(__xludf.DUMMYFUNCTION("IF(REGEXMATCH(A521,""wealth planning""),""Script 1"",""-"")"),"-")</f>
        <v>-</v>
      </c>
      <c r="C521" s="74">
        <f t="shared" si="4"/>
        <v>0</v>
      </c>
      <c r="D521" s="74">
        <f t="shared" si="5"/>
        <v>0</v>
      </c>
    </row>
    <row r="522" spans="1:4">
      <c r="A522" s="74" t="s">
        <v>2913</v>
      </c>
      <c r="B522" s="74" t="str">
        <f ca="1">IFERROR(__xludf.DUMMYFUNCTION("IF(REGEXMATCH(A522,""wealth planning""),""Script 1"",""-"")"),"-")</f>
        <v>-</v>
      </c>
      <c r="C522" s="74">
        <f t="shared" si="4"/>
        <v>0</v>
      </c>
      <c r="D522" s="74">
        <f t="shared" si="5"/>
        <v>0</v>
      </c>
    </row>
    <row r="523" spans="1:4">
      <c r="A523" s="148">
        <v>45737</v>
      </c>
      <c r="B523" s="74" t="str">
        <f ca="1">IFERROR(__xludf.DUMMYFUNCTION("IF(REGEXMATCH(A523,""wealth planning""),""Script 1"",""-"")"),"#VALUE!")</f>
        <v>#VALUE!</v>
      </c>
      <c r="C523" s="74" t="str">
        <f t="shared" si="4"/>
        <v>Amirul Hafiz</v>
      </c>
      <c r="D523" s="74">
        <f t="shared" si="5"/>
        <v>0</v>
      </c>
    </row>
    <row r="524" spans="1:4">
      <c r="A524" s="148">
        <v>45737</v>
      </c>
      <c r="B524" s="74" t="str">
        <f ca="1">IFERROR(__xludf.DUMMYFUNCTION("IF(REGEXMATCH(A524,""wealth planning""),""Script 1"",""-"")"),"#VALUE!")</f>
        <v>#VALUE!</v>
      </c>
      <c r="C524" s="148">
        <f t="shared" si="4"/>
        <v>45737</v>
      </c>
      <c r="D524" s="74">
        <f t="shared" si="5"/>
        <v>0</v>
      </c>
    </row>
    <row r="525" spans="1:4">
      <c r="A525" s="74" t="s">
        <v>2914</v>
      </c>
      <c r="B525" s="74" t="str">
        <f ca="1">IFERROR(__xludf.DUMMYFUNCTION("IF(REGEXMATCH(A525,""wealth planning""),""Script 1"",""-"")"),"Script 1")</f>
        <v>Script 1</v>
      </c>
      <c r="C525" s="148">
        <f t="shared" si="4"/>
        <v>45737</v>
      </c>
      <c r="D525" s="74" t="str">
        <f t="shared" si="5"/>
        <v>Amirul Hafiz</v>
      </c>
    </row>
    <row r="526" spans="1:4">
      <c r="B526" s="74" t="str">
        <f ca="1">IFERROR(__xludf.DUMMYFUNCTION("IF(REGEXMATCH(A526,""wealth planning""),""Script 1"",""-"")"),"-")</f>
        <v>-</v>
      </c>
      <c r="C526" s="74" t="str">
        <f t="shared" si="4"/>
        <v>You: Hai assalamualaikum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26" s="148">
        <f t="shared" si="5"/>
        <v>45737</v>
      </c>
    </row>
    <row r="527" spans="1:4">
      <c r="B527" s="74" t="str">
        <f ca="1">IFERROR(__xludf.DUMMYFUNCTION("IF(REGEXMATCH(A527,""wealth planning""),""Script 1"",""-"")"),"-")</f>
        <v>-</v>
      </c>
      <c r="C527" s="74">
        <f t="shared" si="4"/>
        <v>0</v>
      </c>
      <c r="D527" s="148">
        <f t="shared" si="5"/>
        <v>45737</v>
      </c>
    </row>
    <row r="528" spans="1:4">
      <c r="B528" s="74" t="str">
        <f ca="1">IFERROR(__xludf.DUMMYFUNCTION("IF(REGEXMATCH(A528,""wealth planning""),""Script 1"",""-"")"),"-")</f>
        <v>-</v>
      </c>
      <c r="C528" s="74">
        <f t="shared" si="4"/>
        <v>0</v>
      </c>
      <c r="D528" s="74" t="str">
        <f t="shared" si="5"/>
        <v>You: Hai assalamualaikum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29" spans="1:4">
      <c r="B529" s="74" t="str">
        <f ca="1">IFERROR(__xludf.DUMMYFUNCTION("IF(REGEXMATCH(A529,""wealth planning""),""Script 1"",""-"")"),"-")</f>
        <v>-</v>
      </c>
      <c r="C529" s="74">
        <f t="shared" si="4"/>
        <v>0</v>
      </c>
      <c r="D529" s="74">
        <f t="shared" si="5"/>
        <v>0</v>
      </c>
    </row>
    <row r="530" spans="1:4">
      <c r="A530" s="74" t="s">
        <v>2917</v>
      </c>
      <c r="B530" s="74" t="str">
        <f ca="1">IFERROR(__xludf.DUMMYFUNCTION("IF(REGEXMATCH(A530,""wealth planning""),""Script 1"",""-"")"),"-")</f>
        <v>-</v>
      </c>
      <c r="C530" s="74">
        <f t="shared" si="4"/>
        <v>0</v>
      </c>
      <c r="D530" s="74">
        <f t="shared" si="5"/>
        <v>0</v>
      </c>
    </row>
    <row r="531" spans="1:4">
      <c r="A531" s="148">
        <v>45737</v>
      </c>
      <c r="B531" s="74" t="str">
        <f ca="1">IFERROR(__xludf.DUMMYFUNCTION("IF(REGEXMATCH(A531,""wealth planning""),""Script 1"",""-"")"),"#VALUE!")</f>
        <v>#VALUE!</v>
      </c>
      <c r="C531" s="74" t="str">
        <f t="shared" si="4"/>
        <v>Yunus Badee</v>
      </c>
      <c r="D531" s="74">
        <f t="shared" si="5"/>
        <v>0</v>
      </c>
    </row>
    <row r="532" spans="1:4">
      <c r="A532" s="148">
        <v>45737</v>
      </c>
      <c r="B532" s="74" t="str">
        <f ca="1">IFERROR(__xludf.DUMMYFUNCTION("IF(REGEXMATCH(A532,""wealth planning""),""Script 1"",""-"")"),"#VALUE!")</f>
        <v>#VALUE!</v>
      </c>
      <c r="C532" s="148">
        <f t="shared" si="4"/>
        <v>45737</v>
      </c>
      <c r="D532" s="74">
        <f t="shared" si="5"/>
        <v>0</v>
      </c>
    </row>
    <row r="533" spans="1:4">
      <c r="A533" s="74" t="s">
        <v>2918</v>
      </c>
      <c r="B533" s="74" t="str">
        <f ca="1">IFERROR(__xludf.DUMMYFUNCTION("IF(REGEXMATCH(A533,""wealth planning""),""Script 1"",""-"")"),"Script 1")</f>
        <v>Script 1</v>
      </c>
      <c r="C533" s="148">
        <f t="shared" si="4"/>
        <v>45737</v>
      </c>
      <c r="D533" s="74" t="str">
        <f t="shared" si="5"/>
        <v>Yunus Badee</v>
      </c>
    </row>
    <row r="534" spans="1:4">
      <c r="B534" s="74" t="str">
        <f ca="1">IFERROR(__xludf.DUMMYFUNCTION("IF(REGEXMATCH(A534,""wealth planning""),""Script 1"",""-"")"),"-")</f>
        <v>-</v>
      </c>
      <c r="C534" s="74" t="str">
        <f t="shared" si="4"/>
        <v>You: Hai assalamualaikum Yunus,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34" s="148">
        <f t="shared" si="5"/>
        <v>45737</v>
      </c>
    </row>
    <row r="535" spans="1:4">
      <c r="B535" s="74" t="str">
        <f ca="1">IFERROR(__xludf.DUMMYFUNCTION("IF(REGEXMATCH(A535,""wealth planning""),""Script 1"",""-"")"),"-")</f>
        <v>-</v>
      </c>
      <c r="C535" s="74">
        <f t="shared" si="4"/>
        <v>0</v>
      </c>
      <c r="D535" s="148">
        <f t="shared" si="5"/>
        <v>45737</v>
      </c>
    </row>
    <row r="536" spans="1:4">
      <c r="B536" s="74" t="str">
        <f ca="1">IFERROR(__xludf.DUMMYFUNCTION("IF(REGEXMATCH(A536,""wealth planning""),""Script 1"",""-"")"),"-")</f>
        <v>-</v>
      </c>
      <c r="C536" s="74">
        <f t="shared" si="4"/>
        <v>0</v>
      </c>
      <c r="D536" s="74" t="str">
        <f t="shared" si="5"/>
        <v>You: Hai assalamualaikum Yunus,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37" spans="1:4">
      <c r="A537" s="74" t="s">
        <v>2920</v>
      </c>
      <c r="B537" s="74" t="str">
        <f ca="1">IFERROR(__xludf.DUMMYFUNCTION("IF(REGEXMATCH(A537,""wealth planning""),""Script 1"",""-"")"),"-")</f>
        <v>-</v>
      </c>
      <c r="C537" s="74">
        <f t="shared" si="4"/>
        <v>0</v>
      </c>
      <c r="D537" s="74">
        <f t="shared" si="5"/>
        <v>0</v>
      </c>
    </row>
    <row r="538" spans="1:4">
      <c r="A538" s="74" t="s">
        <v>2920</v>
      </c>
      <c r="B538" s="74" t="str">
        <f ca="1">IFERROR(__xludf.DUMMYFUNCTION("IF(REGEXMATCH(A538,""wealth planning""),""Script 1"",""-"")"),"-")</f>
        <v>-</v>
      </c>
      <c r="C538" s="74" t="str">
        <f t="shared" si="4"/>
        <v>Syahirah Zamri</v>
      </c>
      <c r="D538" s="74">
        <f t="shared" si="5"/>
        <v>0</v>
      </c>
    </row>
    <row r="539" spans="1:4">
      <c r="A539" s="148">
        <v>45737</v>
      </c>
      <c r="B539" s="74" t="str">
        <f ca="1">IFERROR(__xludf.DUMMYFUNCTION("IF(REGEXMATCH(A539,""wealth planning""),""Script 1"",""-"")"),"#VALUE!")</f>
        <v>#VALUE!</v>
      </c>
      <c r="C539" s="74" t="str">
        <f t="shared" si="4"/>
        <v>Syahirah Zamri</v>
      </c>
      <c r="D539" s="74">
        <f t="shared" si="5"/>
        <v>0</v>
      </c>
    </row>
    <row r="540" spans="1:4">
      <c r="A540" s="148">
        <v>45737</v>
      </c>
      <c r="B540" s="74" t="str">
        <f ca="1">IFERROR(__xludf.DUMMYFUNCTION("IF(REGEXMATCH(A540,""wealth planning""),""Script 1"",""-"")"),"#VALUE!")</f>
        <v>#VALUE!</v>
      </c>
      <c r="C540" s="148">
        <f t="shared" si="4"/>
        <v>45737</v>
      </c>
      <c r="D540" s="74" t="str">
        <f t="shared" si="5"/>
        <v>Syahirah Zamri</v>
      </c>
    </row>
    <row r="541" spans="1:4">
      <c r="A541" s="74" t="s">
        <v>2921</v>
      </c>
      <c r="B541" s="74" t="str">
        <f ca="1">IFERROR(__xludf.DUMMYFUNCTION("IF(REGEXMATCH(A541,""wealth planning""),""Script 1"",""-"")"),"Script 1")</f>
        <v>Script 1</v>
      </c>
      <c r="C541" s="148">
        <f t="shared" si="4"/>
        <v>45737</v>
      </c>
      <c r="D541" s="74" t="str">
        <f t="shared" si="5"/>
        <v>Syahirah Zamri</v>
      </c>
    </row>
    <row r="542" spans="1:4">
      <c r="B542" s="74" t="str">
        <f ca="1">IFERROR(__xludf.DUMMYFUNCTION("IF(REGEXMATCH(A542,""wealth planning""),""Script 1"",""-"")"),"-")</f>
        <v>-</v>
      </c>
      <c r="C542" s="74" t="str">
        <f t="shared" si="4"/>
        <v>You: Hai assalamualaikum Syahirah,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42" s="148">
        <f t="shared" si="5"/>
        <v>45737</v>
      </c>
    </row>
    <row r="543" spans="1:4">
      <c r="B543" s="74" t="str">
        <f ca="1">IFERROR(__xludf.DUMMYFUNCTION("IF(REGEXMATCH(A543,""wealth planning""),""Script 1"",""-"")"),"-")</f>
        <v>-</v>
      </c>
      <c r="C543" s="74">
        <f t="shared" si="4"/>
        <v>0</v>
      </c>
      <c r="D543" s="148">
        <f t="shared" si="5"/>
        <v>45737</v>
      </c>
    </row>
    <row r="544" spans="1:4">
      <c r="B544" s="74" t="str">
        <f ca="1">IFERROR(__xludf.DUMMYFUNCTION("IF(REGEXMATCH(A544,""wealth planning""),""Script 1"",""-"")"),"-")</f>
        <v>-</v>
      </c>
      <c r="C544" s="74">
        <f t="shared" si="4"/>
        <v>0</v>
      </c>
      <c r="D544" s="74" t="str">
        <f t="shared" si="5"/>
        <v>You: Hai assalamualaikum Syahirah,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45" spans="1:4">
      <c r="A545" s="74" t="s">
        <v>2923</v>
      </c>
      <c r="B545" s="74" t="str">
        <f ca="1">IFERROR(__xludf.DUMMYFUNCTION("IF(REGEXMATCH(A545,""wealth planning""),""Script 1"",""-"")"),"-")</f>
        <v>-</v>
      </c>
      <c r="C545" s="74">
        <f t="shared" si="4"/>
        <v>0</v>
      </c>
      <c r="D545" s="74">
        <f t="shared" si="5"/>
        <v>0</v>
      </c>
    </row>
    <row r="546" spans="1:4">
      <c r="A546" s="74" t="s">
        <v>2923</v>
      </c>
      <c r="B546" s="74" t="str">
        <f ca="1">IFERROR(__xludf.DUMMYFUNCTION("IF(REGEXMATCH(A546,""wealth planning""),""Script 1"",""-"")"),"-")</f>
        <v>-</v>
      </c>
      <c r="C546" s="74" t="str">
        <f t="shared" si="4"/>
        <v>AJA SOFEA ANISSA</v>
      </c>
      <c r="D546" s="74">
        <f t="shared" si="5"/>
        <v>0</v>
      </c>
    </row>
    <row r="547" spans="1:4">
      <c r="A547" s="148">
        <v>45737</v>
      </c>
      <c r="B547" s="74" t="str">
        <f ca="1">IFERROR(__xludf.DUMMYFUNCTION("IF(REGEXMATCH(A547,""wealth planning""),""Script 1"",""-"")"),"#VALUE!")</f>
        <v>#VALUE!</v>
      </c>
      <c r="C547" s="74" t="str">
        <f t="shared" si="4"/>
        <v>AJA SOFEA ANISSA</v>
      </c>
      <c r="D547" s="74">
        <f t="shared" si="5"/>
        <v>0</v>
      </c>
    </row>
    <row r="548" spans="1:4">
      <c r="A548" s="148">
        <v>45737</v>
      </c>
      <c r="B548" s="74" t="str">
        <f ca="1">IFERROR(__xludf.DUMMYFUNCTION("IF(REGEXMATCH(A548,""wealth planning""),""Script 1"",""-"")"),"#VALUE!")</f>
        <v>#VALUE!</v>
      </c>
      <c r="C548" s="148">
        <f t="shared" si="4"/>
        <v>45737</v>
      </c>
      <c r="D548" s="74" t="str">
        <f t="shared" si="5"/>
        <v>AJA SOFEA ANISSA</v>
      </c>
    </row>
    <row r="549" spans="1:4">
      <c r="A549" s="74" t="s">
        <v>2924</v>
      </c>
      <c r="B549" s="74" t="str">
        <f ca="1">IFERROR(__xludf.DUMMYFUNCTION("IF(REGEXMATCH(A549,""wealth planning""),""Script 1"",""-"")"),"Script 1")</f>
        <v>Script 1</v>
      </c>
      <c r="C549" s="148">
        <f t="shared" si="4"/>
        <v>45737</v>
      </c>
      <c r="D549" s="74" t="str">
        <f t="shared" si="5"/>
        <v>AJA SOFEA ANISSA</v>
      </c>
    </row>
    <row r="550" spans="1:4">
      <c r="B550" s="74" t="str">
        <f ca="1">IFERROR(__xludf.DUMMYFUNCTION("IF(REGEXMATCH(A550,""wealth planning""),""Script 1"",""-"")"),"-")</f>
        <v>-</v>
      </c>
      <c r="C550" s="74" t="str">
        <f t="shared" si="4"/>
        <v>You: Hai assalamualaikum Aja Sofea,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50" s="148">
        <f t="shared" si="5"/>
        <v>45737</v>
      </c>
    </row>
    <row r="551" spans="1:4">
      <c r="B551" s="74" t="str">
        <f ca="1">IFERROR(__xludf.DUMMYFUNCTION("IF(REGEXMATCH(A551,""wealth planning""),""Script 1"",""-"")"),"-")</f>
        <v>-</v>
      </c>
      <c r="C551" s="74">
        <f t="shared" si="4"/>
        <v>0</v>
      </c>
      <c r="D551" s="148">
        <f t="shared" si="5"/>
        <v>45737</v>
      </c>
    </row>
    <row r="552" spans="1:4">
      <c r="B552" s="74" t="str">
        <f ca="1">IFERROR(__xludf.DUMMYFUNCTION("IF(REGEXMATCH(A552,""wealth planning""),""Script 1"",""-"")"),"-")</f>
        <v>-</v>
      </c>
      <c r="C552" s="74">
        <f t="shared" si="4"/>
        <v>0</v>
      </c>
      <c r="D552" s="74" t="str">
        <f t="shared" si="5"/>
        <v>You: Hai assalamualaikum Aja Sofea,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53" spans="1:4">
      <c r="B553" s="74" t="str">
        <f ca="1">IFERROR(__xludf.DUMMYFUNCTION("IF(REGEXMATCH(A553,""wealth planning""),""Script 1"",""-"")"),"-")</f>
        <v>-</v>
      </c>
      <c r="C553" s="74">
        <f t="shared" si="4"/>
        <v>0</v>
      </c>
      <c r="D553" s="74">
        <f t="shared" si="5"/>
        <v>0</v>
      </c>
    </row>
    <row r="554" spans="1:4">
      <c r="A554" s="74" t="s">
        <v>2927</v>
      </c>
      <c r="B554" s="74" t="str">
        <f ca="1">IFERROR(__xludf.DUMMYFUNCTION("IF(REGEXMATCH(A554,""wealth planning""),""Script 1"",""-"")"),"-")</f>
        <v>-</v>
      </c>
      <c r="C554" s="74">
        <f t="shared" si="4"/>
        <v>0</v>
      </c>
      <c r="D554" s="74">
        <f t="shared" si="5"/>
        <v>0</v>
      </c>
    </row>
    <row r="555" spans="1:4">
      <c r="A555" s="148">
        <v>45737</v>
      </c>
      <c r="B555" s="74" t="str">
        <f ca="1">IFERROR(__xludf.DUMMYFUNCTION("IF(REGEXMATCH(A555,""wealth planning""),""Script 1"",""-"")"),"#VALUE!")</f>
        <v>#VALUE!</v>
      </c>
      <c r="C555" s="74" t="str">
        <f t="shared" si="4"/>
        <v>Nur Habibatul Muluk</v>
      </c>
      <c r="D555" s="74">
        <f t="shared" si="5"/>
        <v>0</v>
      </c>
    </row>
    <row r="556" spans="1:4">
      <c r="A556" s="148">
        <v>45737</v>
      </c>
      <c r="B556" s="74" t="str">
        <f ca="1">IFERROR(__xludf.DUMMYFUNCTION("IF(REGEXMATCH(A556,""wealth planning""),""Script 1"",""-"")"),"#VALUE!")</f>
        <v>#VALUE!</v>
      </c>
      <c r="C556" s="148">
        <f t="shared" si="4"/>
        <v>45737</v>
      </c>
      <c r="D556" s="74">
        <f t="shared" si="5"/>
        <v>0</v>
      </c>
    </row>
    <row r="557" spans="1:4">
      <c r="A557" s="74" t="s">
        <v>2928</v>
      </c>
      <c r="B557" s="74" t="str">
        <f ca="1">IFERROR(__xludf.DUMMYFUNCTION("IF(REGEXMATCH(A557,""wealth planning""),""Script 1"",""-"")"),"Script 1")</f>
        <v>Script 1</v>
      </c>
      <c r="C557" s="148">
        <f t="shared" si="4"/>
        <v>45737</v>
      </c>
      <c r="D557" s="74" t="str">
        <f t="shared" si="5"/>
        <v>Nur Habibatul Muluk</v>
      </c>
    </row>
    <row r="558" spans="1:4">
      <c r="B558" s="74" t="str">
        <f ca="1">IFERROR(__xludf.DUMMYFUNCTION("IF(REGEXMATCH(A558,""wealth planning""),""Script 1"",""-"")"),"-")</f>
        <v>-</v>
      </c>
      <c r="C558" s="74" t="str">
        <f t="shared" si="4"/>
        <v>You: Hai assalamualaikum Habibatul,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58" s="148">
        <f t="shared" si="5"/>
        <v>45737</v>
      </c>
    </row>
    <row r="559" spans="1:4">
      <c r="B559" s="74" t="str">
        <f ca="1">IFERROR(__xludf.DUMMYFUNCTION("IF(REGEXMATCH(A559,""wealth planning""),""Script 1"",""-"")"),"-")</f>
        <v>-</v>
      </c>
      <c r="C559" s="74">
        <f t="shared" si="4"/>
        <v>0</v>
      </c>
      <c r="D559" s="148">
        <f t="shared" si="5"/>
        <v>45737</v>
      </c>
    </row>
    <row r="560" spans="1:4">
      <c r="B560" s="74" t="str">
        <f ca="1">IFERROR(__xludf.DUMMYFUNCTION("IF(REGEXMATCH(A560,""wealth planning""),""Script 1"",""-"")"),"-")</f>
        <v>-</v>
      </c>
      <c r="C560" s="74">
        <f t="shared" si="4"/>
        <v>0</v>
      </c>
      <c r="D560" s="74" t="str">
        <f t="shared" si="5"/>
        <v>You: Hai assalamualaikum Habibatul,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61" spans="1:4">
      <c r="B561" s="74" t="str">
        <f ca="1">IFERROR(__xludf.DUMMYFUNCTION("IF(REGEXMATCH(A561,""wealth planning""),""Script 1"",""-"")"),"-")</f>
        <v>-</v>
      </c>
      <c r="C561" s="74">
        <f t="shared" si="4"/>
        <v>0</v>
      </c>
      <c r="D561" s="74">
        <f t="shared" si="5"/>
        <v>0</v>
      </c>
    </row>
    <row r="562" spans="1:4">
      <c r="A562" s="74" t="s">
        <v>2931</v>
      </c>
      <c r="B562" s="74" t="str">
        <f ca="1">IFERROR(__xludf.DUMMYFUNCTION("IF(REGEXMATCH(A562,""wealth planning""),""Script 1"",""-"")"),"-")</f>
        <v>-</v>
      </c>
      <c r="C562" s="74">
        <f t="shared" si="4"/>
        <v>0</v>
      </c>
      <c r="D562" s="74">
        <f t="shared" si="5"/>
        <v>0</v>
      </c>
    </row>
    <row r="563" spans="1:4">
      <c r="A563" s="148">
        <v>45737</v>
      </c>
      <c r="B563" s="74" t="str">
        <f ca="1">IFERROR(__xludf.DUMMYFUNCTION("IF(REGEXMATCH(A563,""wealth planning""),""Script 1"",""-"")"),"#VALUE!")</f>
        <v>#VALUE!</v>
      </c>
      <c r="C563" s="74" t="str">
        <f t="shared" si="4"/>
        <v>Puteri Rosdi</v>
      </c>
      <c r="D563" s="74">
        <f t="shared" si="5"/>
        <v>0</v>
      </c>
    </row>
    <row r="564" spans="1:4">
      <c r="A564" s="148">
        <v>45737</v>
      </c>
      <c r="B564" s="74" t="str">
        <f ca="1">IFERROR(__xludf.DUMMYFUNCTION("IF(REGEXMATCH(A564,""wealth planning""),""Script 1"",""-"")"),"#VALUE!")</f>
        <v>#VALUE!</v>
      </c>
      <c r="C564" s="148">
        <f t="shared" si="4"/>
        <v>45737</v>
      </c>
      <c r="D564" s="74">
        <f t="shared" si="5"/>
        <v>0</v>
      </c>
    </row>
    <row r="565" spans="1:4">
      <c r="A565" s="74" t="s">
        <v>2932</v>
      </c>
      <c r="B565" s="74" t="str">
        <f ca="1">IFERROR(__xludf.DUMMYFUNCTION("IF(REGEXMATCH(A565,""wealth planning""),""Script 1"",""-"")"),"Script 1")</f>
        <v>Script 1</v>
      </c>
      <c r="C565" s="148">
        <f t="shared" si="4"/>
        <v>45737</v>
      </c>
      <c r="D565" s="74" t="str">
        <f t="shared" si="5"/>
        <v>Puteri Rosdi</v>
      </c>
    </row>
    <row r="566" spans="1:4">
      <c r="B566" s="74" t="str">
        <f ca="1">IFERROR(__xludf.DUMMYFUNCTION("IF(REGEXMATCH(A566,""wealth planning""),""Script 1"",""-"")"),"-")</f>
        <v>-</v>
      </c>
      <c r="C566" s="74" t="str">
        <f t="shared" si="4"/>
        <v>You: Hai assalamualaikum Puteri,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66" s="148">
        <f t="shared" si="5"/>
        <v>45737</v>
      </c>
    </row>
    <row r="567" spans="1:4">
      <c r="B567" s="74" t="str">
        <f ca="1">IFERROR(__xludf.DUMMYFUNCTION("IF(REGEXMATCH(A567,""wealth planning""),""Script 1"",""-"")"),"-")</f>
        <v>-</v>
      </c>
      <c r="C567" s="74">
        <f t="shared" si="4"/>
        <v>0</v>
      </c>
      <c r="D567" s="148">
        <f t="shared" si="5"/>
        <v>45737</v>
      </c>
    </row>
    <row r="568" spans="1:4">
      <c r="B568" s="74" t="str">
        <f ca="1">IFERROR(__xludf.DUMMYFUNCTION("IF(REGEXMATCH(A568,""wealth planning""),""Script 1"",""-"")"),"-")</f>
        <v>-</v>
      </c>
      <c r="C568" s="74">
        <f t="shared" si="4"/>
        <v>0</v>
      </c>
      <c r="D568" s="74" t="str">
        <f t="shared" si="5"/>
        <v>You: Hai assalamualaikum Puteri,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69" spans="1:4">
      <c r="A569" s="74" t="s">
        <v>2934</v>
      </c>
      <c r="B569" s="74" t="str">
        <f ca="1">IFERROR(__xludf.DUMMYFUNCTION("IF(REGEXMATCH(A569,""wealth planning""),""Script 1"",""-"")"),"-")</f>
        <v>-</v>
      </c>
      <c r="C569" s="74">
        <f t="shared" si="4"/>
        <v>0</v>
      </c>
      <c r="D569" s="74">
        <f t="shared" si="5"/>
        <v>0</v>
      </c>
    </row>
    <row r="570" spans="1:4">
      <c r="A570" s="74" t="s">
        <v>2934</v>
      </c>
      <c r="B570" s="74" t="str">
        <f ca="1">IFERROR(__xludf.DUMMYFUNCTION("IF(REGEXMATCH(A570,""wealth planning""),""Script 1"",""-"")"),"-")</f>
        <v>-</v>
      </c>
      <c r="C570" s="74" t="str">
        <f t="shared" si="4"/>
        <v>Syahanim Zahari</v>
      </c>
      <c r="D570" s="74">
        <f t="shared" si="5"/>
        <v>0</v>
      </c>
    </row>
    <row r="571" spans="1:4">
      <c r="A571" s="148">
        <v>45737</v>
      </c>
      <c r="B571" s="74" t="str">
        <f ca="1">IFERROR(__xludf.DUMMYFUNCTION("IF(REGEXMATCH(A571,""wealth planning""),""Script 1"",""-"")"),"#VALUE!")</f>
        <v>#VALUE!</v>
      </c>
      <c r="C571" s="74" t="str">
        <f t="shared" si="4"/>
        <v>Syahanim Zahari</v>
      </c>
      <c r="D571" s="74">
        <f t="shared" si="5"/>
        <v>0</v>
      </c>
    </row>
    <row r="572" spans="1:4">
      <c r="A572" s="148">
        <v>45737</v>
      </c>
      <c r="B572" s="74" t="str">
        <f ca="1">IFERROR(__xludf.DUMMYFUNCTION("IF(REGEXMATCH(A572,""wealth planning""),""Script 1"",""-"")"),"#VALUE!")</f>
        <v>#VALUE!</v>
      </c>
      <c r="C572" s="148">
        <f t="shared" si="4"/>
        <v>45737</v>
      </c>
      <c r="D572" s="74" t="str">
        <f t="shared" si="5"/>
        <v>Syahanim Zahari</v>
      </c>
    </row>
    <row r="573" spans="1:4">
      <c r="A573" s="74" t="s">
        <v>2935</v>
      </c>
      <c r="B573" s="74" t="str">
        <f ca="1">IFERROR(__xludf.DUMMYFUNCTION("IF(REGEXMATCH(A573,""wealth planning""),""Script 1"",""-"")"),"Script 1")</f>
        <v>Script 1</v>
      </c>
      <c r="C573" s="148">
        <f t="shared" si="4"/>
        <v>45737</v>
      </c>
      <c r="D573" s="74" t="str">
        <f t="shared" si="5"/>
        <v>Syahanim Zahari</v>
      </c>
    </row>
    <row r="574" spans="1:4">
      <c r="B574" s="74" t="str">
        <f ca="1">IFERROR(__xludf.DUMMYFUNCTION("IF(REGEXMATCH(A574,""wealth planning""),""Script 1"",""-"")"),"-")</f>
        <v>-</v>
      </c>
      <c r="C574" s="74" t="str">
        <f t="shared" si="4"/>
        <v>You: Hai assalamualaikum Syahanim,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74" s="148">
        <f t="shared" si="5"/>
        <v>45737</v>
      </c>
    </row>
    <row r="575" spans="1:4">
      <c r="B575" s="74" t="str">
        <f ca="1">IFERROR(__xludf.DUMMYFUNCTION("IF(REGEXMATCH(A575,""wealth planning""),""Script 1"",""-"")"),"-")</f>
        <v>-</v>
      </c>
      <c r="C575" s="74">
        <f t="shared" si="4"/>
        <v>0</v>
      </c>
      <c r="D575" s="148">
        <f t="shared" si="5"/>
        <v>45737</v>
      </c>
    </row>
    <row r="576" spans="1:4">
      <c r="B576" s="74" t="str">
        <f ca="1">IFERROR(__xludf.DUMMYFUNCTION("IF(REGEXMATCH(A576,""wealth planning""),""Script 1"",""-"")"),"-")</f>
        <v>-</v>
      </c>
      <c r="C576" s="74">
        <f t="shared" si="4"/>
        <v>0</v>
      </c>
      <c r="D576" s="74" t="str">
        <f t="shared" si="5"/>
        <v>You: Hai assalamualaikum Syahanim,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77" spans="1:4">
      <c r="A577" s="74" t="s">
        <v>2937</v>
      </c>
      <c r="B577" s="74" t="str">
        <f ca="1">IFERROR(__xludf.DUMMYFUNCTION("IF(REGEXMATCH(A577,""wealth planning""),""Script 1"",""-"")"),"-")</f>
        <v>-</v>
      </c>
      <c r="C577" s="74">
        <f t="shared" si="4"/>
        <v>0</v>
      </c>
      <c r="D577" s="74">
        <f t="shared" si="5"/>
        <v>0</v>
      </c>
    </row>
    <row r="578" spans="1:4">
      <c r="A578" s="74" t="s">
        <v>2937</v>
      </c>
      <c r="B578" s="74" t="str">
        <f ca="1">IFERROR(__xludf.DUMMYFUNCTION("IF(REGEXMATCH(A578,""wealth planning""),""Script 1"",""-"")"),"-")</f>
        <v>-</v>
      </c>
      <c r="C578" s="74" t="str">
        <f t="shared" si="4"/>
        <v>Alisya Wan Amran</v>
      </c>
      <c r="D578" s="74">
        <f t="shared" si="5"/>
        <v>0</v>
      </c>
    </row>
    <row r="579" spans="1:4">
      <c r="A579" s="148">
        <v>45737</v>
      </c>
      <c r="B579" s="74" t="str">
        <f ca="1">IFERROR(__xludf.DUMMYFUNCTION("IF(REGEXMATCH(A579,""wealth planning""),""Script 1"",""-"")"),"#VALUE!")</f>
        <v>#VALUE!</v>
      </c>
      <c r="C579" s="74" t="str">
        <f t="shared" si="4"/>
        <v>Alisya Wan Amran</v>
      </c>
      <c r="D579" s="74">
        <f t="shared" si="5"/>
        <v>0</v>
      </c>
    </row>
    <row r="580" spans="1:4">
      <c r="A580" s="148">
        <v>45737</v>
      </c>
      <c r="B580" s="74" t="str">
        <f ca="1">IFERROR(__xludf.DUMMYFUNCTION("IF(REGEXMATCH(A580,""wealth planning""),""Script 1"",""-"")"),"#VALUE!")</f>
        <v>#VALUE!</v>
      </c>
      <c r="C580" s="148">
        <f t="shared" si="4"/>
        <v>45737</v>
      </c>
      <c r="D580" s="74" t="str">
        <f t="shared" si="5"/>
        <v>Alisya Wan Amran</v>
      </c>
    </row>
    <row r="581" spans="1:4">
      <c r="A581" s="74" t="s">
        <v>2938</v>
      </c>
      <c r="B581" s="74" t="str">
        <f ca="1">IFERROR(__xludf.DUMMYFUNCTION("IF(REGEXMATCH(A581,""wealth planning""),""Script 1"",""-"")"),"Script 1")</f>
        <v>Script 1</v>
      </c>
      <c r="C581" s="148">
        <f t="shared" si="4"/>
        <v>45737</v>
      </c>
      <c r="D581" s="74" t="str">
        <f t="shared" si="5"/>
        <v>Alisya Wan Amran</v>
      </c>
    </row>
    <row r="582" spans="1:4">
      <c r="B582" s="74" t="str">
        <f ca="1">IFERROR(__xludf.DUMMYFUNCTION("IF(REGEXMATCH(A582,""wealth planning""),""Script 1"",""-"")"),"-")</f>
        <v>-</v>
      </c>
      <c r="C582" s="74" t="str">
        <f t="shared" si="4"/>
        <v>You: Hai assalamualaikum Alisya,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82" s="148">
        <f t="shared" si="5"/>
        <v>45737</v>
      </c>
    </row>
    <row r="583" spans="1:4">
      <c r="B583" s="74" t="str">
        <f ca="1">IFERROR(__xludf.DUMMYFUNCTION("IF(REGEXMATCH(A583,""wealth planning""),""Script 1"",""-"")"),"-")</f>
        <v>-</v>
      </c>
      <c r="C583" s="74">
        <f t="shared" si="4"/>
        <v>0</v>
      </c>
      <c r="D583" s="148">
        <f t="shared" si="5"/>
        <v>45737</v>
      </c>
    </row>
    <row r="584" spans="1:4">
      <c r="B584" s="74" t="str">
        <f ca="1">IFERROR(__xludf.DUMMYFUNCTION("IF(REGEXMATCH(A584,""wealth planning""),""Script 1"",""-"")"),"-")</f>
        <v>-</v>
      </c>
      <c r="C584" s="74">
        <f t="shared" si="4"/>
        <v>0</v>
      </c>
      <c r="D584" s="74" t="str">
        <f t="shared" si="5"/>
        <v>You: Hai assalamualaikum Alisya,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85" spans="1:4">
      <c r="B585" s="74" t="str">
        <f ca="1">IFERROR(__xludf.DUMMYFUNCTION("IF(REGEXMATCH(A585,""wealth planning""),""Script 1"",""-"")"),"-")</f>
        <v>-</v>
      </c>
      <c r="C585" s="74">
        <f t="shared" si="4"/>
        <v>0</v>
      </c>
      <c r="D585" s="74">
        <f t="shared" si="5"/>
        <v>0</v>
      </c>
    </row>
    <row r="586" spans="1:4">
      <c r="A586" s="74" t="s">
        <v>2941</v>
      </c>
      <c r="B586" s="74" t="str">
        <f ca="1">IFERROR(__xludf.DUMMYFUNCTION("IF(REGEXMATCH(A586,""wealth planning""),""Script 1"",""-"")"),"-")</f>
        <v>-</v>
      </c>
      <c r="C586" s="74">
        <f t="shared" si="4"/>
        <v>0</v>
      </c>
      <c r="D586" s="74">
        <f t="shared" si="5"/>
        <v>0</v>
      </c>
    </row>
    <row r="587" spans="1:4">
      <c r="A587" s="148">
        <v>45737</v>
      </c>
      <c r="B587" s="74" t="str">
        <f ca="1">IFERROR(__xludf.DUMMYFUNCTION("IF(REGEXMATCH(A587,""wealth planning""),""Script 1"",""-"")"),"#VALUE!")</f>
        <v>#VALUE!</v>
      </c>
      <c r="C587" s="74" t="str">
        <f t="shared" si="4"/>
        <v>MUHAMAD QHAIROUL KULAH</v>
      </c>
      <c r="D587" s="74">
        <f t="shared" si="5"/>
        <v>0</v>
      </c>
    </row>
    <row r="588" spans="1:4">
      <c r="A588" s="148">
        <v>45737</v>
      </c>
      <c r="B588" s="74" t="str">
        <f ca="1">IFERROR(__xludf.DUMMYFUNCTION("IF(REGEXMATCH(A588,""wealth planning""),""Script 1"",""-"")"),"#VALUE!")</f>
        <v>#VALUE!</v>
      </c>
      <c r="C588" s="148">
        <f t="shared" si="4"/>
        <v>45737</v>
      </c>
      <c r="D588" s="74">
        <f t="shared" si="5"/>
        <v>0</v>
      </c>
    </row>
    <row r="589" spans="1:4">
      <c r="A589" s="74" t="s">
        <v>2942</v>
      </c>
      <c r="B589" s="74" t="str">
        <f ca="1">IFERROR(__xludf.DUMMYFUNCTION("IF(REGEXMATCH(A589,""wealth planning""),""Script 1"",""-"")"),"Script 1")</f>
        <v>Script 1</v>
      </c>
      <c r="C589" s="148">
        <f t="shared" si="4"/>
        <v>45737</v>
      </c>
      <c r="D589" s="74" t="str">
        <f t="shared" si="5"/>
        <v>MUHAMAD QHAIROUL KULAH</v>
      </c>
    </row>
    <row r="590" spans="1:4">
      <c r="B590" s="74" t="str">
        <f ca="1">IFERROR(__xludf.DUMMYFUNCTION("IF(REGEXMATCH(A590,""wealth planning""),""Script 1"",""-"")"),"-")</f>
        <v>-</v>
      </c>
      <c r="C590" s="74" t="str">
        <f t="shared" si="4"/>
        <v>You: Hai assalamualaikum Qhairoul,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90" s="148">
        <f t="shared" si="5"/>
        <v>45737</v>
      </c>
    </row>
    <row r="591" spans="1:4">
      <c r="B591" s="74" t="str">
        <f ca="1">IFERROR(__xludf.DUMMYFUNCTION("IF(REGEXMATCH(A591,""wealth planning""),""Script 1"",""-"")"),"-")</f>
        <v>-</v>
      </c>
      <c r="C591" s="74">
        <f t="shared" si="4"/>
        <v>0</v>
      </c>
      <c r="D591" s="148">
        <f t="shared" si="5"/>
        <v>45737</v>
      </c>
    </row>
    <row r="592" spans="1:4">
      <c r="B592" s="74" t="str">
        <f ca="1">IFERROR(__xludf.DUMMYFUNCTION("IF(REGEXMATCH(A592,""wealth planning""),""Script 1"",""-"")"),"-")</f>
        <v>-</v>
      </c>
      <c r="C592" s="74">
        <f t="shared" si="4"/>
        <v>0</v>
      </c>
      <c r="D592" s="74" t="str">
        <f t="shared" si="5"/>
        <v>You: Hai assalamualaikum Qhairoul,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93" spans="1:4">
      <c r="A593" s="74" t="s">
        <v>2944</v>
      </c>
      <c r="B593" s="74" t="str">
        <f ca="1">IFERROR(__xludf.DUMMYFUNCTION("IF(REGEXMATCH(A593,""wealth planning""),""Script 1"",""-"")"),"-")</f>
        <v>-</v>
      </c>
      <c r="C593" s="74">
        <f t="shared" si="4"/>
        <v>0</v>
      </c>
      <c r="D593" s="74">
        <f t="shared" si="5"/>
        <v>0</v>
      </c>
    </row>
    <row r="594" spans="1:4">
      <c r="A594" s="74" t="s">
        <v>2944</v>
      </c>
      <c r="B594" s="74" t="str">
        <f ca="1">IFERROR(__xludf.DUMMYFUNCTION("IF(REGEXMATCH(A594,""wealth planning""),""Script 1"",""-"")"),"-")</f>
        <v>-</v>
      </c>
      <c r="C594" s="74" t="str">
        <f t="shared" si="4"/>
        <v>Muhammad Hanafi Bin Mohd Yunus</v>
      </c>
      <c r="D594" s="74">
        <f t="shared" si="5"/>
        <v>0</v>
      </c>
    </row>
    <row r="595" spans="1:4">
      <c r="A595" s="148">
        <v>45737</v>
      </c>
      <c r="B595" s="74" t="str">
        <f ca="1">IFERROR(__xludf.DUMMYFUNCTION("IF(REGEXMATCH(A595,""wealth planning""),""Script 1"",""-"")"),"#VALUE!")</f>
        <v>#VALUE!</v>
      </c>
      <c r="C595" s="74" t="str">
        <f t="shared" si="4"/>
        <v>Muhammad Hanafi Bin Mohd Yunus</v>
      </c>
      <c r="D595" s="74">
        <f t="shared" si="5"/>
        <v>0</v>
      </c>
    </row>
    <row r="596" spans="1:4">
      <c r="A596" s="148">
        <v>45737</v>
      </c>
      <c r="B596" s="74" t="str">
        <f ca="1">IFERROR(__xludf.DUMMYFUNCTION("IF(REGEXMATCH(A596,""wealth planning""),""Script 1"",""-"")"),"#VALUE!")</f>
        <v>#VALUE!</v>
      </c>
      <c r="C596" s="148">
        <f t="shared" si="4"/>
        <v>45737</v>
      </c>
      <c r="D596" s="74" t="str">
        <f t="shared" si="5"/>
        <v>Muhammad Hanafi Bin Mohd Yunus</v>
      </c>
    </row>
    <row r="597" spans="1:4">
      <c r="A597" s="74" t="s">
        <v>2945</v>
      </c>
      <c r="B597" s="74" t="str">
        <f ca="1">IFERROR(__xludf.DUMMYFUNCTION("IF(REGEXMATCH(A597,""wealth planning""),""Script 1"",""-"")"),"Script 1")</f>
        <v>Script 1</v>
      </c>
      <c r="C597" s="148">
        <f t="shared" si="4"/>
        <v>45737</v>
      </c>
      <c r="D597" s="74" t="str">
        <f t="shared" si="5"/>
        <v>Muhammad Hanafi Bin Mohd Yunus</v>
      </c>
    </row>
    <row r="598" spans="1:4">
      <c r="B598" s="74" t="str">
        <f ca="1">IFERROR(__xludf.DUMMYFUNCTION("IF(REGEXMATCH(A598,""wealth planning""),""Script 1"",""-"")"),"-")</f>
        <v>-</v>
      </c>
      <c r="C598" s="74" t="str">
        <f t="shared" si="4"/>
        <v>You: Hai assalamualaikum tuan Hanafi,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98" s="148">
        <f t="shared" si="5"/>
        <v>45737</v>
      </c>
    </row>
    <row r="599" spans="1:4">
      <c r="B599" s="74" t="str">
        <f ca="1">IFERROR(__xludf.DUMMYFUNCTION("IF(REGEXMATCH(A599,""wealth planning""),""Script 1"",""-"")"),"-")</f>
        <v>-</v>
      </c>
      <c r="C599" s="74">
        <f t="shared" si="4"/>
        <v>0</v>
      </c>
      <c r="D599" s="148">
        <f t="shared" si="5"/>
        <v>45737</v>
      </c>
    </row>
    <row r="600" spans="1:4">
      <c r="B600" s="74" t="str">
        <f ca="1">IFERROR(__xludf.DUMMYFUNCTION("IF(REGEXMATCH(A600,""wealth planning""),""Script 1"",""-"")"),"-")</f>
        <v>-</v>
      </c>
      <c r="C600" s="74">
        <f t="shared" si="4"/>
        <v>0</v>
      </c>
      <c r="D600" s="74" t="str">
        <f t="shared" si="5"/>
        <v>You: Hai assalamualaikum tuan Hanafi,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01" spans="1:4">
      <c r="B601" s="74" t="str">
        <f ca="1">IFERROR(__xludf.DUMMYFUNCTION("IF(REGEXMATCH(A601,""wealth planning""),""Script 1"",""-"")"),"-")</f>
        <v>-</v>
      </c>
      <c r="C601" s="74">
        <f t="shared" si="4"/>
        <v>0</v>
      </c>
      <c r="D601" s="74">
        <f t="shared" si="5"/>
        <v>0</v>
      </c>
    </row>
    <row r="602" spans="1:4">
      <c r="A602" s="74" t="s">
        <v>2948</v>
      </c>
      <c r="B602" s="74" t="str">
        <f ca="1">IFERROR(__xludf.DUMMYFUNCTION("IF(REGEXMATCH(A602,""wealth planning""),""Script 1"",""-"")"),"-")</f>
        <v>-</v>
      </c>
      <c r="C602" s="74">
        <f t="shared" si="4"/>
        <v>0</v>
      </c>
      <c r="D602" s="74">
        <f t="shared" si="5"/>
        <v>0</v>
      </c>
    </row>
    <row r="603" spans="1:4">
      <c r="A603" s="148">
        <v>45737</v>
      </c>
      <c r="B603" s="74" t="str">
        <f ca="1">IFERROR(__xludf.DUMMYFUNCTION("IF(REGEXMATCH(A603,""wealth planning""),""Script 1"",""-"")"),"#VALUE!")</f>
        <v>#VALUE!</v>
      </c>
      <c r="C603" s="74" t="str">
        <f t="shared" si="4"/>
        <v>Tengku Farihah</v>
      </c>
      <c r="D603" s="74">
        <f t="shared" si="5"/>
        <v>0</v>
      </c>
    </row>
    <row r="604" spans="1:4">
      <c r="A604" s="148">
        <v>45737</v>
      </c>
      <c r="B604" s="74" t="str">
        <f ca="1">IFERROR(__xludf.DUMMYFUNCTION("IF(REGEXMATCH(A604,""wealth planning""),""Script 1"",""-"")"),"#VALUE!")</f>
        <v>#VALUE!</v>
      </c>
      <c r="C604" s="148">
        <f t="shared" si="4"/>
        <v>45737</v>
      </c>
      <c r="D604" s="74">
        <f t="shared" si="5"/>
        <v>0</v>
      </c>
    </row>
    <row r="605" spans="1:4">
      <c r="A605" s="74" t="s">
        <v>2949</v>
      </c>
      <c r="B605" s="74" t="str">
        <f ca="1">IFERROR(__xludf.DUMMYFUNCTION("IF(REGEXMATCH(A605,""wealth planning""),""Script 1"",""-"")"),"Script 1")</f>
        <v>Script 1</v>
      </c>
      <c r="C605" s="148">
        <f t="shared" si="4"/>
        <v>45737</v>
      </c>
      <c r="D605" s="74" t="str">
        <f t="shared" si="5"/>
        <v>Tengku Farihah</v>
      </c>
    </row>
    <row r="606" spans="1:4">
      <c r="B606" s="74" t="str">
        <f ca="1">IFERROR(__xludf.DUMMYFUNCTION("IF(REGEXMATCH(A606,""wealth planning""),""Script 1"",""-"")"),"-")</f>
        <v>-</v>
      </c>
      <c r="C606" s="74" t="str">
        <f t="shared" si="4"/>
        <v>You: Hai assalamualaikum Tengku Farihah,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06" s="148">
        <f t="shared" si="5"/>
        <v>45737</v>
      </c>
    </row>
    <row r="607" spans="1:4">
      <c r="B607" s="74" t="str">
        <f ca="1">IFERROR(__xludf.DUMMYFUNCTION("IF(REGEXMATCH(A607,""wealth planning""),""Script 1"",""-"")"),"-")</f>
        <v>-</v>
      </c>
      <c r="C607" s="74">
        <f t="shared" si="4"/>
        <v>0</v>
      </c>
      <c r="D607" s="148">
        <f t="shared" si="5"/>
        <v>45737</v>
      </c>
    </row>
    <row r="608" spans="1:4">
      <c r="B608" s="74" t="str">
        <f ca="1">IFERROR(__xludf.DUMMYFUNCTION("IF(REGEXMATCH(A608,""wealth planning""),""Script 1"",""-"")"),"-")</f>
        <v>-</v>
      </c>
      <c r="C608" s="74">
        <f t="shared" si="4"/>
        <v>0</v>
      </c>
      <c r="D608" s="74" t="str">
        <f t="shared" si="5"/>
        <v>You: Hai assalamualaikum Tengku Farihah,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09" spans="1:4">
      <c r="B609" s="74" t="str">
        <f ca="1">IFERROR(__xludf.DUMMYFUNCTION("IF(REGEXMATCH(A609,""wealth planning""),""Script 1"",""-"")"),"-")</f>
        <v>-</v>
      </c>
      <c r="C609" s="74">
        <f t="shared" si="4"/>
        <v>0</v>
      </c>
      <c r="D609" s="74">
        <f t="shared" si="5"/>
        <v>0</v>
      </c>
    </row>
    <row r="610" spans="1:4">
      <c r="A610" s="74" t="s">
        <v>2952</v>
      </c>
      <c r="B610" s="74" t="str">
        <f ca="1">IFERROR(__xludf.DUMMYFUNCTION("IF(REGEXMATCH(A610,""wealth planning""),""Script 1"",""-"")"),"-")</f>
        <v>-</v>
      </c>
      <c r="C610" s="74">
        <f t="shared" si="4"/>
        <v>0</v>
      </c>
      <c r="D610" s="74">
        <f t="shared" si="5"/>
        <v>0</v>
      </c>
    </row>
    <row r="611" spans="1:4">
      <c r="A611" s="148">
        <v>45737</v>
      </c>
      <c r="B611" s="74" t="str">
        <f ca="1">IFERROR(__xludf.DUMMYFUNCTION("IF(REGEXMATCH(A611,""wealth planning""),""Script 1"",""-"")"),"#VALUE!")</f>
        <v>#VALUE!</v>
      </c>
      <c r="C611" s="74" t="str">
        <f t="shared" si="4"/>
        <v>Shaheezul Shahrom</v>
      </c>
      <c r="D611" s="74">
        <f t="shared" si="5"/>
        <v>0</v>
      </c>
    </row>
    <row r="612" spans="1:4">
      <c r="A612" s="148">
        <v>45737</v>
      </c>
      <c r="B612" s="74" t="str">
        <f ca="1">IFERROR(__xludf.DUMMYFUNCTION("IF(REGEXMATCH(A612,""wealth planning""),""Script 1"",""-"")"),"#VALUE!")</f>
        <v>#VALUE!</v>
      </c>
      <c r="C612" s="148">
        <f t="shared" si="4"/>
        <v>45737</v>
      </c>
      <c r="D612" s="74">
        <f t="shared" si="5"/>
        <v>0</v>
      </c>
    </row>
    <row r="613" spans="1:4">
      <c r="A613" s="74" t="s">
        <v>2953</v>
      </c>
      <c r="B613" s="74" t="str">
        <f ca="1">IFERROR(__xludf.DUMMYFUNCTION("IF(REGEXMATCH(A613,""wealth planning""),""Script 1"",""-"")"),"Script 1")</f>
        <v>Script 1</v>
      </c>
      <c r="C613" s="148">
        <f t="shared" si="4"/>
        <v>45737</v>
      </c>
      <c r="D613" s="74" t="str">
        <f t="shared" si="5"/>
        <v>Shaheezul Shahrom</v>
      </c>
    </row>
    <row r="614" spans="1:4">
      <c r="B614" s="74" t="str">
        <f ca="1">IFERROR(__xludf.DUMMYFUNCTION("IF(REGEXMATCH(A614,""wealth planning""),""Script 1"",""-"")"),"-")</f>
        <v>-</v>
      </c>
      <c r="C614" s="74" t="str">
        <f t="shared" si="4"/>
        <v>You: Hai assalamualaikum Shaheezul,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14" s="148">
        <f t="shared" si="5"/>
        <v>45737</v>
      </c>
    </row>
    <row r="615" spans="1:4">
      <c r="B615" s="74" t="str">
        <f ca="1">IFERROR(__xludf.DUMMYFUNCTION("IF(REGEXMATCH(A615,""wealth planning""),""Script 1"",""-"")"),"-")</f>
        <v>-</v>
      </c>
      <c r="C615" s="74">
        <f t="shared" si="4"/>
        <v>0</v>
      </c>
      <c r="D615" s="148">
        <f t="shared" si="5"/>
        <v>45737</v>
      </c>
    </row>
    <row r="616" spans="1:4">
      <c r="B616" s="74" t="str">
        <f ca="1">IFERROR(__xludf.DUMMYFUNCTION("IF(REGEXMATCH(A616,""wealth planning""),""Script 1"",""-"")"),"-")</f>
        <v>-</v>
      </c>
      <c r="C616" s="74">
        <f t="shared" si="4"/>
        <v>0</v>
      </c>
      <c r="D616" s="74" t="str">
        <f t="shared" si="5"/>
        <v>You: Hai assalamualaikum Shaheezul,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17" spans="1:4">
      <c r="B617" s="74" t="str">
        <f ca="1">IFERROR(__xludf.DUMMYFUNCTION("IF(REGEXMATCH(A617,""wealth planning""),""Script 1"",""-"")"),"-")</f>
        <v>-</v>
      </c>
      <c r="C617" s="74">
        <f t="shared" si="4"/>
        <v>0</v>
      </c>
      <c r="D617" s="74">
        <f t="shared" si="5"/>
        <v>0</v>
      </c>
    </row>
    <row r="618" spans="1:4">
      <c r="A618" s="74" t="s">
        <v>2956</v>
      </c>
      <c r="B618" s="74" t="str">
        <f ca="1">IFERROR(__xludf.DUMMYFUNCTION("IF(REGEXMATCH(A618,""wealth planning""),""Script 1"",""-"")"),"-")</f>
        <v>-</v>
      </c>
      <c r="C618" s="74">
        <f t="shared" si="4"/>
        <v>0</v>
      </c>
      <c r="D618" s="74">
        <f t="shared" si="5"/>
        <v>0</v>
      </c>
    </row>
    <row r="619" spans="1:4">
      <c r="A619" s="148">
        <v>45737</v>
      </c>
      <c r="B619" s="74" t="str">
        <f ca="1">IFERROR(__xludf.DUMMYFUNCTION("IF(REGEXMATCH(A619,""wealth planning""),""Script 1"",""-"")"),"#VALUE!")</f>
        <v>#VALUE!</v>
      </c>
      <c r="C619" s="74" t="str">
        <f t="shared" si="4"/>
        <v>Nazratul Nisa Razak</v>
      </c>
      <c r="D619" s="74">
        <f t="shared" si="5"/>
        <v>0</v>
      </c>
    </row>
    <row r="620" spans="1:4">
      <c r="A620" s="148">
        <v>45737</v>
      </c>
      <c r="B620" s="74" t="str">
        <f ca="1">IFERROR(__xludf.DUMMYFUNCTION("IF(REGEXMATCH(A620,""wealth planning""),""Script 1"",""-"")"),"#VALUE!")</f>
        <v>#VALUE!</v>
      </c>
      <c r="C620" s="148">
        <f t="shared" si="4"/>
        <v>45737</v>
      </c>
      <c r="D620" s="74">
        <f t="shared" si="5"/>
        <v>0</v>
      </c>
    </row>
    <row r="621" spans="1:4">
      <c r="A621" s="74" t="s">
        <v>2957</v>
      </c>
      <c r="B621" s="74" t="str">
        <f ca="1">IFERROR(__xludf.DUMMYFUNCTION("IF(REGEXMATCH(A621,""wealth planning""),""Script 1"",""-"")"),"Script 1")</f>
        <v>Script 1</v>
      </c>
      <c r="C621" s="148">
        <f t="shared" si="4"/>
        <v>45737</v>
      </c>
      <c r="D621" s="74" t="str">
        <f t="shared" si="5"/>
        <v>Nazratul Nisa Razak</v>
      </c>
    </row>
    <row r="622" spans="1:4">
      <c r="B622" s="74" t="str">
        <f ca="1">IFERROR(__xludf.DUMMYFUNCTION("IF(REGEXMATCH(A622,""wealth planning""),""Script 1"",""-"")"),"-")</f>
        <v>-</v>
      </c>
      <c r="C622" s="74" t="str">
        <f t="shared" si="4"/>
        <v>You: Hai assalamualaikum Nazratul,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22" s="148">
        <f t="shared" si="5"/>
        <v>45737</v>
      </c>
    </row>
    <row r="623" spans="1:4">
      <c r="B623" s="74" t="str">
        <f ca="1">IFERROR(__xludf.DUMMYFUNCTION("IF(REGEXMATCH(A623,""wealth planning""),""Script 1"",""-"")"),"-")</f>
        <v>-</v>
      </c>
      <c r="C623" s="74">
        <f t="shared" si="4"/>
        <v>0</v>
      </c>
      <c r="D623" s="148">
        <f t="shared" si="5"/>
        <v>45737</v>
      </c>
    </row>
    <row r="624" spans="1:4">
      <c r="B624" s="74" t="str">
        <f ca="1">IFERROR(__xludf.DUMMYFUNCTION("IF(REGEXMATCH(A624,""wealth planning""),""Script 1"",""-"")"),"-")</f>
        <v>-</v>
      </c>
      <c r="C624" s="74">
        <f t="shared" si="4"/>
        <v>0</v>
      </c>
      <c r="D624" s="74" t="str">
        <f t="shared" si="5"/>
        <v>You: Hai assalamualaikum Nazratul,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25" spans="1:4">
      <c r="B625" s="74" t="str">
        <f ca="1">IFERROR(__xludf.DUMMYFUNCTION("IF(REGEXMATCH(A625,""wealth planning""),""Script 1"",""-"")"),"-")</f>
        <v>-</v>
      </c>
      <c r="C625" s="74">
        <f t="shared" si="4"/>
        <v>0</v>
      </c>
      <c r="D625" s="74">
        <f t="shared" si="5"/>
        <v>0</v>
      </c>
    </row>
    <row r="626" spans="1:4">
      <c r="A626" s="74" t="s">
        <v>2960</v>
      </c>
      <c r="B626" s="74" t="str">
        <f ca="1">IFERROR(__xludf.DUMMYFUNCTION("IF(REGEXMATCH(A626,""wealth planning""),""Script 1"",""-"")"),"-")</f>
        <v>-</v>
      </c>
      <c r="C626" s="74">
        <f t="shared" si="4"/>
        <v>0</v>
      </c>
      <c r="D626" s="74">
        <f t="shared" si="5"/>
        <v>0</v>
      </c>
    </row>
    <row r="627" spans="1:4">
      <c r="A627" s="148">
        <v>45737</v>
      </c>
      <c r="B627" s="74" t="str">
        <f ca="1">IFERROR(__xludf.DUMMYFUNCTION("IF(REGEXMATCH(A627,""wealth planning""),""Script 1"",""-"")"),"#VALUE!")</f>
        <v>#VALUE!</v>
      </c>
      <c r="C627" s="74" t="str">
        <f t="shared" si="4"/>
        <v>Nurul Shuhaida Md Harith</v>
      </c>
      <c r="D627" s="74">
        <f t="shared" si="5"/>
        <v>0</v>
      </c>
    </row>
    <row r="628" spans="1:4">
      <c r="A628" s="148">
        <v>45737</v>
      </c>
      <c r="B628" s="74" t="str">
        <f ca="1">IFERROR(__xludf.DUMMYFUNCTION("IF(REGEXMATCH(A628,""wealth planning""),""Script 1"",""-"")"),"#VALUE!")</f>
        <v>#VALUE!</v>
      </c>
      <c r="C628" s="148">
        <f t="shared" si="4"/>
        <v>45737</v>
      </c>
      <c r="D628" s="74">
        <f t="shared" si="5"/>
        <v>0</v>
      </c>
    </row>
    <row r="629" spans="1:4">
      <c r="A629" s="74" t="s">
        <v>2961</v>
      </c>
      <c r="B629" s="74" t="str">
        <f ca="1">IFERROR(__xludf.DUMMYFUNCTION("IF(REGEXMATCH(A629,""wealth planning""),""Script 1"",""-"")"),"Script 1")</f>
        <v>Script 1</v>
      </c>
      <c r="C629" s="148">
        <f t="shared" si="4"/>
        <v>45737</v>
      </c>
      <c r="D629" s="74" t="str">
        <f t="shared" si="5"/>
        <v>Nurul Shuhaida Md Harith</v>
      </c>
    </row>
    <row r="630" spans="1:4">
      <c r="B630" s="74" t="str">
        <f ca="1">IFERROR(__xludf.DUMMYFUNCTION("IF(REGEXMATCH(A630,""wealth planning""),""Script 1"",""-"")"),"-")</f>
        <v>-</v>
      </c>
      <c r="C630" s="74" t="str">
        <f t="shared" si="4"/>
        <v>You: Hai assalamualaikum Shuhaida,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30" s="148">
        <f t="shared" si="5"/>
        <v>45737</v>
      </c>
    </row>
    <row r="631" spans="1:4">
      <c r="B631" s="74" t="str">
        <f ca="1">IFERROR(__xludf.DUMMYFUNCTION("IF(REGEXMATCH(A631,""wealth planning""),""Script 1"",""-"")"),"-")</f>
        <v>-</v>
      </c>
      <c r="C631" s="74">
        <f t="shared" si="4"/>
        <v>0</v>
      </c>
      <c r="D631" s="148">
        <f t="shared" si="5"/>
        <v>45737</v>
      </c>
    </row>
    <row r="632" spans="1:4">
      <c r="B632" s="74" t="str">
        <f ca="1">IFERROR(__xludf.DUMMYFUNCTION("IF(REGEXMATCH(A632,""wealth planning""),""Script 1"",""-"")"),"-")</f>
        <v>-</v>
      </c>
      <c r="C632" s="74">
        <f t="shared" si="4"/>
        <v>0</v>
      </c>
      <c r="D632" s="74" t="str">
        <f t="shared" si="5"/>
        <v>You: Hai assalamualaikum Shuhaida,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33" spans="1:4">
      <c r="B633" s="74" t="str">
        <f ca="1">IFERROR(__xludf.DUMMYFUNCTION("IF(REGEXMATCH(A633,""wealth planning""),""Script 1"",""-"")"),"-")</f>
        <v>-</v>
      </c>
      <c r="C633" s="74">
        <f t="shared" si="4"/>
        <v>0</v>
      </c>
      <c r="D633" s="74">
        <f t="shared" si="5"/>
        <v>0</v>
      </c>
    </row>
    <row r="634" spans="1:4">
      <c r="A634" s="74" t="s">
        <v>2964</v>
      </c>
      <c r="B634" s="74" t="str">
        <f ca="1">IFERROR(__xludf.DUMMYFUNCTION("IF(REGEXMATCH(A634,""wealth planning""),""Script 1"",""-"")"),"-")</f>
        <v>-</v>
      </c>
      <c r="C634" s="74">
        <f t="shared" si="4"/>
        <v>0</v>
      </c>
      <c r="D634" s="74">
        <f t="shared" si="5"/>
        <v>0</v>
      </c>
    </row>
    <row r="635" spans="1:4">
      <c r="A635" s="148">
        <v>45737</v>
      </c>
      <c r="B635" s="74" t="str">
        <f ca="1">IFERROR(__xludf.DUMMYFUNCTION("IF(REGEXMATCH(A635,""wealth planning""),""Script 1"",""-"")"),"#VALUE!")</f>
        <v>#VALUE!</v>
      </c>
      <c r="C635" s="74" t="str">
        <f t="shared" si="4"/>
        <v>Farah Husna Azhar</v>
      </c>
      <c r="D635" s="74">
        <f t="shared" si="5"/>
        <v>0</v>
      </c>
    </row>
    <row r="636" spans="1:4">
      <c r="A636" s="148">
        <v>45737</v>
      </c>
      <c r="B636" s="74" t="str">
        <f ca="1">IFERROR(__xludf.DUMMYFUNCTION("IF(REGEXMATCH(A636,""wealth planning""),""Script 1"",""-"")"),"#VALUE!")</f>
        <v>#VALUE!</v>
      </c>
      <c r="C636" s="148">
        <f t="shared" si="4"/>
        <v>45737</v>
      </c>
      <c r="D636" s="74">
        <f t="shared" si="5"/>
        <v>0</v>
      </c>
    </row>
    <row r="637" spans="1:4">
      <c r="A637" s="74" t="s">
        <v>2881</v>
      </c>
      <c r="B637" s="74" t="str">
        <f ca="1">IFERROR(__xludf.DUMMYFUNCTION("IF(REGEXMATCH(A637,""wealth planning""),""Script 1"",""-"")"),"Script 1")</f>
        <v>Script 1</v>
      </c>
      <c r="C637" s="148">
        <f t="shared" si="4"/>
        <v>45737</v>
      </c>
      <c r="D637" s="74" t="str">
        <f t="shared" si="5"/>
        <v>Farah Husna Azhar</v>
      </c>
    </row>
    <row r="638" spans="1:4">
      <c r="B638" s="74" t="str">
        <f ca="1">IFERROR(__xludf.DUMMYFUNCTION("IF(REGEXMATCH(A638,""wealth planning""),""Script 1"",""-"")"),"-")</f>
        <v>-</v>
      </c>
      <c r="C638" s="74" t="str">
        <f t="shared" si="4"/>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38" s="148">
        <f t="shared" si="5"/>
        <v>45737</v>
      </c>
    </row>
    <row r="639" spans="1:4">
      <c r="B639" s="74" t="str">
        <f ca="1">IFERROR(__xludf.DUMMYFUNCTION("IF(REGEXMATCH(A639,""wealth planning""),""Script 1"",""-"")"),"-")</f>
        <v>-</v>
      </c>
      <c r="C639" s="74">
        <f t="shared" si="4"/>
        <v>0</v>
      </c>
      <c r="D639" s="148">
        <f t="shared" si="5"/>
        <v>45737</v>
      </c>
    </row>
    <row r="640" spans="1:4">
      <c r="B640" s="74" t="str">
        <f ca="1">IFERROR(__xludf.DUMMYFUNCTION("IF(REGEXMATCH(A640,""wealth planning""),""Script 1"",""-"")"),"-")</f>
        <v>-</v>
      </c>
      <c r="C640" s="74">
        <f t="shared" si="4"/>
        <v>0</v>
      </c>
      <c r="D640" s="74" t="str">
        <f t="shared" si="5"/>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41" spans="1:4">
      <c r="B641" s="74" t="str">
        <f ca="1">IFERROR(__xludf.DUMMYFUNCTION("IF(REGEXMATCH(A641,""wealth planning""),""Script 1"",""-"")"),"-")</f>
        <v>-</v>
      </c>
      <c r="C641" s="74">
        <f t="shared" si="4"/>
        <v>0</v>
      </c>
      <c r="D641" s="74">
        <f t="shared" si="5"/>
        <v>0</v>
      </c>
    </row>
    <row r="642" spans="1:4">
      <c r="A642" s="74" t="s">
        <v>2967</v>
      </c>
      <c r="B642" s="74" t="str">
        <f ca="1">IFERROR(__xludf.DUMMYFUNCTION("IF(REGEXMATCH(A642,""wealth planning""),""Script 1"",""-"")"),"-")</f>
        <v>-</v>
      </c>
      <c r="C642" s="74">
        <f t="shared" si="4"/>
        <v>0</v>
      </c>
      <c r="D642" s="74">
        <f t="shared" si="5"/>
        <v>0</v>
      </c>
    </row>
    <row r="643" spans="1:4">
      <c r="A643" s="148">
        <v>45737</v>
      </c>
      <c r="B643" s="74" t="str">
        <f ca="1">IFERROR(__xludf.DUMMYFUNCTION("IF(REGEXMATCH(A643,""wealth planning""),""Script 1"",""-"")"),"#VALUE!")</f>
        <v>#VALUE!</v>
      </c>
      <c r="C643" s="74" t="str">
        <f t="shared" si="4"/>
        <v>Nadzirah Mohd Nazeri</v>
      </c>
      <c r="D643" s="74">
        <f t="shared" si="5"/>
        <v>0</v>
      </c>
    </row>
    <row r="644" spans="1:4">
      <c r="A644" s="148">
        <v>45737</v>
      </c>
      <c r="B644" s="74" t="str">
        <f ca="1">IFERROR(__xludf.DUMMYFUNCTION("IF(REGEXMATCH(A644,""wealth planning""),""Script 1"",""-"")"),"#VALUE!")</f>
        <v>#VALUE!</v>
      </c>
      <c r="C644" s="148">
        <f t="shared" si="4"/>
        <v>45737</v>
      </c>
      <c r="D644" s="74">
        <f t="shared" si="5"/>
        <v>0</v>
      </c>
    </row>
    <row r="645" spans="1:4">
      <c r="A645" s="74" t="s">
        <v>2968</v>
      </c>
      <c r="B645" s="74" t="str">
        <f ca="1">IFERROR(__xludf.DUMMYFUNCTION("IF(REGEXMATCH(A645,""wealth planning""),""Script 1"",""-"")"),"Script 1")</f>
        <v>Script 1</v>
      </c>
      <c r="C645" s="148">
        <f t="shared" si="4"/>
        <v>45737</v>
      </c>
      <c r="D645" s="74" t="str">
        <f t="shared" si="5"/>
        <v>Nadzirah Mohd Nazeri</v>
      </c>
    </row>
    <row r="646" spans="1:4">
      <c r="B646" s="74" t="str">
        <f ca="1">IFERROR(__xludf.DUMMYFUNCTION("IF(REGEXMATCH(A646,""wealth planning""),""Script 1"",""-"")"),"-")</f>
        <v>-</v>
      </c>
      <c r="C646" s="74" t="str">
        <f t="shared" si="4"/>
        <v>You: Hai assalamualaikum Nadzirah,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46" s="148">
        <f t="shared" si="5"/>
        <v>45737</v>
      </c>
    </row>
    <row r="647" spans="1:4">
      <c r="B647" s="74" t="str">
        <f ca="1">IFERROR(__xludf.DUMMYFUNCTION("IF(REGEXMATCH(A647,""wealth planning""),""Script 1"",""-"")"),"-")</f>
        <v>-</v>
      </c>
      <c r="C647" s="74">
        <f t="shared" si="4"/>
        <v>0</v>
      </c>
      <c r="D647" s="148">
        <f t="shared" si="5"/>
        <v>45737</v>
      </c>
    </row>
    <row r="648" spans="1:4">
      <c r="B648" s="74" t="str">
        <f ca="1">IFERROR(__xludf.DUMMYFUNCTION("IF(REGEXMATCH(A648,""wealth planning""),""Script 1"",""-"")"),"-")</f>
        <v>-</v>
      </c>
      <c r="C648" s="74">
        <f t="shared" si="4"/>
        <v>0</v>
      </c>
      <c r="D648" s="74" t="str">
        <f t="shared" si="5"/>
        <v>You: Hai assalamualaikum Nadzirah,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49" spans="1:4">
      <c r="B649" s="74" t="str">
        <f ca="1">IFERROR(__xludf.DUMMYFUNCTION("IF(REGEXMATCH(A649,""wealth planning""),""Script 1"",""-"")"),"-")</f>
        <v>-</v>
      </c>
      <c r="C649" s="74">
        <f t="shared" si="4"/>
        <v>0</v>
      </c>
      <c r="D649" s="74">
        <f t="shared" si="5"/>
        <v>0</v>
      </c>
    </row>
    <row r="650" spans="1:4">
      <c r="A650" s="74" t="s">
        <v>2971</v>
      </c>
      <c r="B650" s="74" t="str">
        <f ca="1">IFERROR(__xludf.DUMMYFUNCTION("IF(REGEXMATCH(A650,""wealth planning""),""Script 1"",""-"")"),"-")</f>
        <v>-</v>
      </c>
      <c r="C650" s="74">
        <f t="shared" si="4"/>
        <v>0</v>
      </c>
      <c r="D650" s="74">
        <f t="shared" si="5"/>
        <v>0</v>
      </c>
    </row>
    <row r="651" spans="1:4">
      <c r="A651" s="148">
        <v>45737</v>
      </c>
      <c r="B651" s="74" t="str">
        <f ca="1">IFERROR(__xludf.DUMMYFUNCTION("IF(REGEXMATCH(A651,""wealth planning""),""Script 1"",""-"")"),"#VALUE!")</f>
        <v>#VALUE!</v>
      </c>
      <c r="C651" s="74" t="str">
        <f t="shared" si="4"/>
        <v>Hanani Arshad</v>
      </c>
      <c r="D651" s="74">
        <f t="shared" si="5"/>
        <v>0</v>
      </c>
    </row>
    <row r="652" spans="1:4">
      <c r="A652" s="148">
        <v>45737</v>
      </c>
      <c r="B652" s="74" t="str">
        <f ca="1">IFERROR(__xludf.DUMMYFUNCTION("IF(REGEXMATCH(A652,""wealth planning""),""Script 1"",""-"")"),"#VALUE!")</f>
        <v>#VALUE!</v>
      </c>
      <c r="C652" s="148">
        <f t="shared" si="4"/>
        <v>45737</v>
      </c>
      <c r="D652" s="74">
        <f t="shared" si="5"/>
        <v>0</v>
      </c>
    </row>
    <row r="653" spans="1:4">
      <c r="A653" s="74" t="s">
        <v>2751</v>
      </c>
      <c r="B653" s="74" t="str">
        <f ca="1">IFERROR(__xludf.DUMMYFUNCTION("IF(REGEXMATCH(A653,""wealth planning""),""Script 1"",""-"")"),"Script 1")</f>
        <v>Script 1</v>
      </c>
      <c r="C653" s="148">
        <f t="shared" si="4"/>
        <v>45737</v>
      </c>
      <c r="D653" s="74" t="str">
        <f t="shared" si="5"/>
        <v>Hanani Arshad</v>
      </c>
    </row>
    <row r="654" spans="1:4">
      <c r="B654" s="74" t="str">
        <f ca="1">IFERROR(__xludf.DUMMYFUNCTION("IF(REGEXMATCH(A654,""wealth planning""),""Script 1"",""-"")"),"-")</f>
        <v>-</v>
      </c>
      <c r="C654" s="74" t="str">
        <f t="shared" si="4"/>
        <v>You: Hai assalamualaikum Hanani,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54" s="148">
        <f t="shared" si="5"/>
        <v>45737</v>
      </c>
    </row>
    <row r="655" spans="1:4">
      <c r="B655" s="74" t="str">
        <f ca="1">IFERROR(__xludf.DUMMYFUNCTION("IF(REGEXMATCH(A655,""wealth planning""),""Script 1"",""-"")"),"-")</f>
        <v>-</v>
      </c>
      <c r="C655" s="74">
        <f t="shared" si="4"/>
        <v>0</v>
      </c>
      <c r="D655" s="148">
        <f t="shared" si="5"/>
        <v>45737</v>
      </c>
    </row>
    <row r="656" spans="1:4">
      <c r="B656" s="74" t="str">
        <f ca="1">IFERROR(__xludf.DUMMYFUNCTION("IF(REGEXMATCH(A656,""wealth planning""),""Script 1"",""-"")"),"-")</f>
        <v>-</v>
      </c>
      <c r="C656" s="74">
        <f t="shared" si="4"/>
        <v>0</v>
      </c>
      <c r="D656" s="74" t="str">
        <f t="shared" si="5"/>
        <v>You: Hai assalamualaikum Hanani,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57" spans="1:4">
      <c r="A657" s="74" t="s">
        <v>2973</v>
      </c>
      <c r="B657" s="74" t="str">
        <f ca="1">IFERROR(__xludf.DUMMYFUNCTION("IF(REGEXMATCH(A657,""wealth planning""),""Script 1"",""-"")"),"-")</f>
        <v>-</v>
      </c>
      <c r="C657" s="74">
        <f t="shared" si="4"/>
        <v>0</v>
      </c>
      <c r="D657" s="74">
        <f t="shared" si="5"/>
        <v>0</v>
      </c>
    </row>
    <row r="658" spans="1:4">
      <c r="A658" s="74" t="s">
        <v>2973</v>
      </c>
      <c r="B658" s="74" t="str">
        <f ca="1">IFERROR(__xludf.DUMMYFUNCTION("IF(REGEXMATCH(A658,""wealth planning""),""Script 1"",""-"")"),"-")</f>
        <v>-</v>
      </c>
      <c r="C658" s="74" t="str">
        <f t="shared" si="4"/>
        <v>Muhammad Norazim</v>
      </c>
      <c r="D658" s="74">
        <f t="shared" si="5"/>
        <v>0</v>
      </c>
    </row>
    <row r="659" spans="1:4">
      <c r="A659" s="148">
        <v>45737</v>
      </c>
      <c r="B659" s="74" t="str">
        <f ca="1">IFERROR(__xludf.DUMMYFUNCTION("IF(REGEXMATCH(A659,""wealth planning""),""Script 1"",""-"")"),"#VALUE!")</f>
        <v>#VALUE!</v>
      </c>
      <c r="C659" s="74" t="str">
        <f t="shared" si="4"/>
        <v>Muhammad Norazim</v>
      </c>
      <c r="D659" s="74">
        <f t="shared" si="5"/>
        <v>0</v>
      </c>
    </row>
    <row r="660" spans="1:4">
      <c r="A660" s="148">
        <v>45737</v>
      </c>
      <c r="B660" s="74" t="str">
        <f ca="1">IFERROR(__xludf.DUMMYFUNCTION("IF(REGEXMATCH(A660,""wealth planning""),""Script 1"",""-"")"),"#VALUE!")</f>
        <v>#VALUE!</v>
      </c>
      <c r="C660" s="148">
        <f t="shared" si="4"/>
        <v>45737</v>
      </c>
      <c r="D660" s="74" t="str">
        <f t="shared" si="5"/>
        <v>Muhammad Norazim</v>
      </c>
    </row>
    <row r="661" spans="1:4">
      <c r="A661" s="74" t="s">
        <v>2974</v>
      </c>
      <c r="B661" s="74" t="str">
        <f ca="1">IFERROR(__xludf.DUMMYFUNCTION("IF(REGEXMATCH(A661,""wealth planning""),""Script 1"",""-"")"),"Script 1")</f>
        <v>Script 1</v>
      </c>
      <c r="C661" s="148">
        <f t="shared" si="4"/>
        <v>45737</v>
      </c>
      <c r="D661" s="74" t="str">
        <f t="shared" si="5"/>
        <v>Muhammad Norazim</v>
      </c>
    </row>
    <row r="662" spans="1:4">
      <c r="B662" s="74" t="str">
        <f ca="1">IFERROR(__xludf.DUMMYFUNCTION("IF(REGEXMATCH(A662,""wealth planning""),""Script 1"",""-"")"),"-")</f>
        <v>-</v>
      </c>
      <c r="C662" s="74" t="str">
        <f t="shared" si="4"/>
        <v>You: Hai assalamualaikum Norazim,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62" s="148">
        <f t="shared" si="5"/>
        <v>45737</v>
      </c>
    </row>
    <row r="663" spans="1:4">
      <c r="B663" s="74" t="str">
        <f ca="1">IFERROR(__xludf.DUMMYFUNCTION("IF(REGEXMATCH(A663,""wealth planning""),""Script 1"",""-"")"),"-")</f>
        <v>-</v>
      </c>
      <c r="C663" s="74">
        <f t="shared" si="4"/>
        <v>0</v>
      </c>
      <c r="D663" s="148">
        <f t="shared" si="5"/>
        <v>45737</v>
      </c>
    </row>
    <row r="664" spans="1:4">
      <c r="B664" s="74" t="str">
        <f ca="1">IFERROR(__xludf.DUMMYFUNCTION("IF(REGEXMATCH(A664,""wealth planning""),""Script 1"",""-"")"),"-")</f>
        <v>-</v>
      </c>
      <c r="C664" s="74">
        <f t="shared" si="4"/>
        <v>0</v>
      </c>
      <c r="D664" s="74" t="str">
        <f t="shared" si="5"/>
        <v>You: Hai assalamualaikum Norazim,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65" spans="1:4">
      <c r="B665" s="74" t="str">
        <f ca="1">IFERROR(__xludf.DUMMYFUNCTION("IF(REGEXMATCH(A665,""wealth planning""),""Script 1"",""-"")"),"-")</f>
        <v>-</v>
      </c>
      <c r="C665" s="74">
        <f t="shared" si="4"/>
        <v>0</v>
      </c>
      <c r="D665" s="74">
        <f t="shared" si="5"/>
        <v>0</v>
      </c>
    </row>
    <row r="666" spans="1:4">
      <c r="A666" s="74" t="s">
        <v>2977</v>
      </c>
      <c r="B666" s="74" t="str">
        <f ca="1">IFERROR(__xludf.DUMMYFUNCTION("IF(REGEXMATCH(A666,""wealth planning""),""Script 1"",""-"")"),"-")</f>
        <v>-</v>
      </c>
      <c r="C666" s="74">
        <f t="shared" si="4"/>
        <v>0</v>
      </c>
      <c r="D666" s="74">
        <f t="shared" si="5"/>
        <v>0</v>
      </c>
    </row>
    <row r="667" spans="1:4">
      <c r="A667" s="148">
        <v>45737</v>
      </c>
      <c r="B667" s="74" t="str">
        <f ca="1">IFERROR(__xludf.DUMMYFUNCTION("IF(REGEXMATCH(A667,""wealth planning""),""Script 1"",""-"")"),"#VALUE!")</f>
        <v>#VALUE!</v>
      </c>
      <c r="C667" s="74" t="str">
        <f t="shared" si="4"/>
        <v>NORFATIN AKILA HALIM</v>
      </c>
      <c r="D667" s="74">
        <f t="shared" si="5"/>
        <v>0</v>
      </c>
    </row>
    <row r="668" spans="1:4">
      <c r="A668" s="148">
        <v>45737</v>
      </c>
      <c r="B668" s="74" t="str">
        <f ca="1">IFERROR(__xludf.DUMMYFUNCTION("IF(REGEXMATCH(A668,""wealth planning""),""Script 1"",""-"")"),"#VALUE!")</f>
        <v>#VALUE!</v>
      </c>
      <c r="C668" s="148">
        <f t="shared" si="4"/>
        <v>45737</v>
      </c>
      <c r="D668" s="74">
        <f t="shared" si="5"/>
        <v>0</v>
      </c>
    </row>
    <row r="669" spans="1:4">
      <c r="A669" s="74" t="s">
        <v>2978</v>
      </c>
      <c r="B669" s="74" t="str">
        <f ca="1">IFERROR(__xludf.DUMMYFUNCTION("IF(REGEXMATCH(A669,""wealth planning""),""Script 1"",""-"")"),"Script 1")</f>
        <v>Script 1</v>
      </c>
      <c r="C669" s="148">
        <f t="shared" si="4"/>
        <v>45737</v>
      </c>
      <c r="D669" s="74" t="str">
        <f t="shared" si="5"/>
        <v>NORFATIN AKILA HALIM</v>
      </c>
    </row>
    <row r="670" spans="1:4">
      <c r="B670" s="74" t="str">
        <f ca="1">IFERROR(__xludf.DUMMYFUNCTION("IF(REGEXMATCH(A670,""wealth planning""),""Script 1"",""-"")"),"-")</f>
        <v>-</v>
      </c>
      <c r="C670" s="74" t="str">
        <f t="shared" si="4"/>
        <v>You: Hai assalamualaikum Norfatin,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70" s="148">
        <f t="shared" si="5"/>
        <v>45737</v>
      </c>
    </row>
    <row r="671" spans="1:4">
      <c r="B671" s="74" t="str">
        <f ca="1">IFERROR(__xludf.DUMMYFUNCTION("IF(REGEXMATCH(A671,""wealth planning""),""Script 1"",""-"")"),"-")</f>
        <v>-</v>
      </c>
      <c r="C671" s="74">
        <f t="shared" si="4"/>
        <v>0</v>
      </c>
      <c r="D671" s="148">
        <f t="shared" si="5"/>
        <v>45737</v>
      </c>
    </row>
    <row r="672" spans="1:4">
      <c r="B672" s="74" t="str">
        <f ca="1">IFERROR(__xludf.DUMMYFUNCTION("IF(REGEXMATCH(A672,""wealth planning""),""Script 1"",""-"")"),"-")</f>
        <v>-</v>
      </c>
      <c r="C672" s="74">
        <f t="shared" si="4"/>
        <v>0</v>
      </c>
      <c r="D672" s="74" t="str">
        <f t="shared" si="5"/>
        <v>You: Hai assalamualaikum Norfatin,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73" spans="1:4">
      <c r="A673" s="74" t="s">
        <v>2980</v>
      </c>
      <c r="B673" s="74" t="str">
        <f ca="1">IFERROR(__xludf.DUMMYFUNCTION("IF(REGEXMATCH(A673,""wealth planning""),""Script 1"",""-"")"),"-")</f>
        <v>-</v>
      </c>
      <c r="C673" s="74">
        <f t="shared" si="4"/>
        <v>0</v>
      </c>
      <c r="D673" s="74">
        <f t="shared" si="5"/>
        <v>0</v>
      </c>
    </row>
    <row r="674" spans="1:4">
      <c r="A674" s="74" t="s">
        <v>2981</v>
      </c>
      <c r="B674" s="74" t="str">
        <f ca="1">IFERROR(__xludf.DUMMYFUNCTION("IF(REGEXMATCH(A674,""wealth planning""),""Script 1"",""-"")"),"-")</f>
        <v>-</v>
      </c>
      <c r="C674" s="74" t="str">
        <f t="shared" si="4"/>
        <v>Nur Aisyah Abd RahimStatus is reachable</v>
      </c>
      <c r="D674" s="74">
        <f t="shared" si="5"/>
        <v>0</v>
      </c>
    </row>
    <row r="675" spans="1:4">
      <c r="A675" s="148">
        <v>45737</v>
      </c>
      <c r="B675" s="74" t="str">
        <f ca="1">IFERROR(__xludf.DUMMYFUNCTION("IF(REGEXMATCH(A675,""wealth planning""),""Script 1"",""-"")"),"#VALUE!")</f>
        <v>#VALUE!</v>
      </c>
      <c r="C675" s="74" t="str">
        <f t="shared" si="4"/>
        <v>Nur Aisyah Abd Rahim</v>
      </c>
      <c r="D675" s="74">
        <f t="shared" si="5"/>
        <v>0</v>
      </c>
    </row>
    <row r="676" spans="1:4">
      <c r="A676" s="148">
        <v>45737</v>
      </c>
      <c r="B676" s="74" t="str">
        <f ca="1">IFERROR(__xludf.DUMMYFUNCTION("IF(REGEXMATCH(A676,""wealth planning""),""Script 1"",""-"")"),"#VALUE!")</f>
        <v>#VALUE!</v>
      </c>
      <c r="C676" s="148">
        <f t="shared" si="4"/>
        <v>45737</v>
      </c>
      <c r="D676" s="74" t="str">
        <f t="shared" si="5"/>
        <v>Nur Aisyah Abd RahimStatus is reachable</v>
      </c>
    </row>
    <row r="677" spans="1:4">
      <c r="A677" s="74" t="s">
        <v>2982</v>
      </c>
      <c r="B677" s="74" t="str">
        <f ca="1">IFERROR(__xludf.DUMMYFUNCTION("IF(REGEXMATCH(A677,""wealth planning""),""Script 1"",""-"")"),"Script 1")</f>
        <v>Script 1</v>
      </c>
      <c r="C677" s="148">
        <f t="shared" si="4"/>
        <v>45737</v>
      </c>
      <c r="D677" s="74" t="str">
        <f t="shared" si="5"/>
        <v>Nur Aisyah Abd Rahim</v>
      </c>
    </row>
    <row r="678" spans="1:4">
      <c r="B678" s="74" t="str">
        <f ca="1">IFERROR(__xludf.DUMMYFUNCTION("IF(REGEXMATCH(A678,""wealth planning""),""Script 1"",""-"")"),"-")</f>
        <v>-</v>
      </c>
      <c r="C678" s="74" t="str">
        <f t="shared" si="4"/>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78" s="148">
        <f t="shared" si="5"/>
        <v>45737</v>
      </c>
    </row>
    <row r="679" spans="1:4">
      <c r="B679" s="74" t="str">
        <f ca="1">IFERROR(__xludf.DUMMYFUNCTION("IF(REGEXMATCH(A679,""wealth planning""),""Script 1"",""-"")"),"-")</f>
        <v>-</v>
      </c>
      <c r="C679" s="74">
        <f t="shared" si="4"/>
        <v>0</v>
      </c>
      <c r="D679" s="148">
        <f t="shared" si="5"/>
        <v>45737</v>
      </c>
    </row>
    <row r="680" spans="1:4">
      <c r="B680" s="74" t="str">
        <f ca="1">IFERROR(__xludf.DUMMYFUNCTION("IF(REGEXMATCH(A680,""wealth planning""),""Script 1"",""-"")"),"-")</f>
        <v>-</v>
      </c>
      <c r="C680" s="74">
        <f t="shared" si="4"/>
        <v>0</v>
      </c>
      <c r="D680" s="74" t="str">
        <f t="shared" si="5"/>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81" spans="1:4">
      <c r="B681" s="74" t="str">
        <f ca="1">IFERROR(__xludf.DUMMYFUNCTION("IF(REGEXMATCH(A681,""wealth planning""),""Script 1"",""-"")"),"-")</f>
        <v>-</v>
      </c>
      <c r="C681" s="74">
        <f t="shared" si="4"/>
        <v>0</v>
      </c>
      <c r="D681" s="74">
        <f t="shared" si="5"/>
        <v>0</v>
      </c>
    </row>
    <row r="682" spans="1:4">
      <c r="A682" s="74" t="s">
        <v>2985</v>
      </c>
      <c r="B682" s="74" t="str">
        <f ca="1">IFERROR(__xludf.DUMMYFUNCTION("IF(REGEXMATCH(A682,""wealth planning""),""Script 1"",""-"")"),"-")</f>
        <v>-</v>
      </c>
      <c r="C682" s="74">
        <f t="shared" si="4"/>
        <v>0</v>
      </c>
      <c r="D682" s="74">
        <f t="shared" si="5"/>
        <v>0</v>
      </c>
    </row>
    <row r="683" spans="1:4">
      <c r="A683" s="148">
        <v>45737</v>
      </c>
      <c r="B683" s="74" t="str">
        <f ca="1">IFERROR(__xludf.DUMMYFUNCTION("IF(REGEXMATCH(A683,""wealth planning""),""Script 1"",""-"")"),"#VALUE!")</f>
        <v>#VALUE!</v>
      </c>
      <c r="C683" s="74" t="str">
        <f t="shared" si="4"/>
        <v>Syamimi Nadrah</v>
      </c>
      <c r="D683" s="74">
        <f t="shared" si="5"/>
        <v>0</v>
      </c>
    </row>
    <row r="684" spans="1:4">
      <c r="A684" s="148">
        <v>45737</v>
      </c>
      <c r="B684" s="74" t="str">
        <f ca="1">IFERROR(__xludf.DUMMYFUNCTION("IF(REGEXMATCH(A684,""wealth planning""),""Script 1"",""-"")"),"#VALUE!")</f>
        <v>#VALUE!</v>
      </c>
      <c r="C684" s="148">
        <f t="shared" si="4"/>
        <v>45737</v>
      </c>
      <c r="D684" s="74">
        <f t="shared" si="5"/>
        <v>0</v>
      </c>
    </row>
    <row r="685" spans="1:4">
      <c r="A685" s="74" t="s">
        <v>2986</v>
      </c>
      <c r="B685" s="74" t="str">
        <f ca="1">IFERROR(__xludf.DUMMYFUNCTION("IF(REGEXMATCH(A685,""wealth planning""),""Script 1"",""-"")"),"Script 1")</f>
        <v>Script 1</v>
      </c>
      <c r="C685" s="148">
        <f t="shared" si="4"/>
        <v>45737</v>
      </c>
      <c r="D685" s="74" t="str">
        <f t="shared" si="5"/>
        <v>Syamimi Nadrah</v>
      </c>
    </row>
    <row r="686" spans="1:4">
      <c r="B686" s="74" t="str">
        <f ca="1">IFERROR(__xludf.DUMMYFUNCTION("IF(REGEXMATCH(A686,""wealth planning""),""Script 1"",""-"")"),"-")</f>
        <v>-</v>
      </c>
      <c r="C686" s="74" t="str">
        <f t="shared" si="4"/>
        <v>You: Hai assalamualaikum Syamimi,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86" s="148">
        <f t="shared" si="5"/>
        <v>45737</v>
      </c>
    </row>
    <row r="687" spans="1:4">
      <c r="B687" s="74" t="str">
        <f ca="1">IFERROR(__xludf.DUMMYFUNCTION("IF(REGEXMATCH(A687,""wealth planning""),""Script 1"",""-"")"),"-")</f>
        <v>-</v>
      </c>
      <c r="C687" s="74">
        <f t="shared" si="4"/>
        <v>0</v>
      </c>
      <c r="D687" s="148">
        <f t="shared" si="5"/>
        <v>45737</v>
      </c>
    </row>
    <row r="688" spans="1:4">
      <c r="B688" s="74" t="str">
        <f ca="1">IFERROR(__xludf.DUMMYFUNCTION("IF(REGEXMATCH(A688,""wealth planning""),""Script 1"",""-"")"),"-")</f>
        <v>-</v>
      </c>
      <c r="C688" s="74">
        <f t="shared" si="4"/>
        <v>0</v>
      </c>
      <c r="D688" s="74" t="str">
        <f t="shared" si="5"/>
        <v>You: Hai assalamualaikum Syamimi,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89" spans="1:4">
      <c r="A689" s="74" t="s">
        <v>2988</v>
      </c>
      <c r="B689" s="74" t="str">
        <f ca="1">IFERROR(__xludf.DUMMYFUNCTION("IF(REGEXMATCH(A689,""wealth planning""),""Script 1"",""-"")"),"-")</f>
        <v>-</v>
      </c>
      <c r="C689" s="74">
        <f t="shared" si="4"/>
        <v>0</v>
      </c>
      <c r="D689" s="74">
        <f t="shared" si="5"/>
        <v>0</v>
      </c>
    </row>
    <row r="690" spans="1:4">
      <c r="A690" s="74" t="s">
        <v>2989</v>
      </c>
      <c r="B690" s="74" t="str">
        <f ca="1">IFERROR(__xludf.DUMMYFUNCTION("IF(REGEXMATCH(A690,""wealth planning""),""Script 1"",""-"")"),"-")</f>
        <v>-</v>
      </c>
      <c r="C690" s="74" t="str">
        <f t="shared" si="4"/>
        <v>Ameera AdrianaStatus is reachable</v>
      </c>
      <c r="D690" s="74">
        <f t="shared" si="5"/>
        <v>0</v>
      </c>
    </row>
    <row r="691" spans="1:4">
      <c r="A691" s="148">
        <v>45737</v>
      </c>
      <c r="B691" s="74" t="str">
        <f ca="1">IFERROR(__xludf.DUMMYFUNCTION("IF(REGEXMATCH(A691,""wealth planning""),""Script 1"",""-"")"),"#VALUE!")</f>
        <v>#VALUE!</v>
      </c>
      <c r="C691" s="74" t="str">
        <f t="shared" si="4"/>
        <v>Ameera Adriana</v>
      </c>
      <c r="D691" s="74">
        <f t="shared" si="5"/>
        <v>0</v>
      </c>
    </row>
    <row r="692" spans="1:4">
      <c r="A692" s="148">
        <v>45737</v>
      </c>
      <c r="B692" s="74" t="str">
        <f ca="1">IFERROR(__xludf.DUMMYFUNCTION("IF(REGEXMATCH(A692,""wealth planning""),""Script 1"",""-"")"),"#VALUE!")</f>
        <v>#VALUE!</v>
      </c>
      <c r="C692" s="148">
        <f t="shared" si="4"/>
        <v>45737</v>
      </c>
      <c r="D692" s="74" t="str">
        <f t="shared" si="5"/>
        <v>Ameera AdrianaStatus is reachable</v>
      </c>
    </row>
    <row r="693" spans="1:4">
      <c r="A693" s="74" t="s">
        <v>2990</v>
      </c>
      <c r="B693" s="74" t="str">
        <f ca="1">IFERROR(__xludf.DUMMYFUNCTION("IF(REGEXMATCH(A693,""wealth planning""),""Script 1"",""-"")"),"Script 1")</f>
        <v>Script 1</v>
      </c>
      <c r="C693" s="148">
        <f t="shared" si="4"/>
        <v>45737</v>
      </c>
      <c r="D693" s="74" t="str">
        <f t="shared" si="5"/>
        <v>Ameera Adriana</v>
      </c>
    </row>
    <row r="694" spans="1:4">
      <c r="B694" s="74" t="str">
        <f ca="1">IFERROR(__xludf.DUMMYFUNCTION("IF(REGEXMATCH(A694,""wealth planning""),""Script 1"",""-"")"),"-")</f>
        <v>-</v>
      </c>
      <c r="C694" s="74" t="str">
        <f t="shared" si="4"/>
        <v>You: Hai assalamualaikum Ameera,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94" s="148">
        <f t="shared" si="5"/>
        <v>45737</v>
      </c>
    </row>
    <row r="695" spans="1:4">
      <c r="B695" s="74" t="str">
        <f ca="1">IFERROR(__xludf.DUMMYFUNCTION("IF(REGEXMATCH(A695,""wealth planning""),""Script 1"",""-"")"),"-")</f>
        <v>-</v>
      </c>
      <c r="C695" s="74">
        <f t="shared" si="4"/>
        <v>0</v>
      </c>
      <c r="D695" s="148">
        <f t="shared" si="5"/>
        <v>45737</v>
      </c>
    </row>
    <row r="696" spans="1:4">
      <c r="B696" s="74" t="str">
        <f ca="1">IFERROR(__xludf.DUMMYFUNCTION("IF(REGEXMATCH(A696,""wealth planning""),""Script 1"",""-"")"),"-")</f>
        <v>-</v>
      </c>
      <c r="C696" s="74">
        <f t="shared" si="4"/>
        <v>0</v>
      </c>
      <c r="D696" s="74" t="str">
        <f t="shared" si="5"/>
        <v>You: Hai assalamualaikum Ameera,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97" spans="1:4">
      <c r="A697" s="74" t="s">
        <v>2992</v>
      </c>
      <c r="B697" s="74" t="str">
        <f ca="1">IFERROR(__xludf.DUMMYFUNCTION("IF(REGEXMATCH(A697,""wealth planning""),""Script 1"",""-"")"),"-")</f>
        <v>-</v>
      </c>
      <c r="C697" s="74">
        <f t="shared" si="4"/>
        <v>0</v>
      </c>
      <c r="D697" s="74">
        <f t="shared" si="5"/>
        <v>0</v>
      </c>
    </row>
    <row r="698" spans="1:4">
      <c r="A698" s="74" t="s">
        <v>2993</v>
      </c>
      <c r="B698" s="74" t="str">
        <f ca="1">IFERROR(__xludf.DUMMYFUNCTION("IF(REGEXMATCH(A698,""wealth planning""),""Script 1"",""-"")"),"-")</f>
        <v>-</v>
      </c>
      <c r="C698" s="74" t="str">
        <f t="shared" si="4"/>
        <v>Misha RidzuanStatus is reachable</v>
      </c>
      <c r="D698" s="74">
        <f t="shared" si="5"/>
        <v>0</v>
      </c>
    </row>
    <row r="699" spans="1:4">
      <c r="A699" s="148">
        <v>45737</v>
      </c>
      <c r="B699" s="74" t="str">
        <f ca="1">IFERROR(__xludf.DUMMYFUNCTION("IF(REGEXMATCH(A699,""wealth planning""),""Script 1"",""-"")"),"#VALUE!")</f>
        <v>#VALUE!</v>
      </c>
      <c r="C699" s="74" t="str">
        <f t="shared" si="4"/>
        <v>Misha Ridzuan</v>
      </c>
      <c r="D699" s="74">
        <f t="shared" si="5"/>
        <v>0</v>
      </c>
    </row>
    <row r="700" spans="1:4">
      <c r="A700" s="148">
        <v>45737</v>
      </c>
      <c r="B700" s="74" t="str">
        <f ca="1">IFERROR(__xludf.DUMMYFUNCTION("IF(REGEXMATCH(A700,""wealth planning""),""Script 1"",""-"")"),"#VALUE!")</f>
        <v>#VALUE!</v>
      </c>
      <c r="C700" s="148">
        <f t="shared" si="4"/>
        <v>45737</v>
      </c>
      <c r="D700" s="74" t="str">
        <f t="shared" si="5"/>
        <v>Misha RidzuanStatus is reachable</v>
      </c>
    </row>
    <row r="701" spans="1:4">
      <c r="A701" s="74" t="s">
        <v>2994</v>
      </c>
      <c r="B701" s="74" t="str">
        <f ca="1">IFERROR(__xludf.DUMMYFUNCTION("IF(REGEXMATCH(A701,""wealth planning""),""Script 1"",""-"")"),"Script 1")</f>
        <v>Script 1</v>
      </c>
      <c r="C701" s="148">
        <f t="shared" si="4"/>
        <v>45737</v>
      </c>
      <c r="D701" s="74" t="str">
        <f t="shared" si="5"/>
        <v>Misha Ridzuan</v>
      </c>
    </row>
    <row r="702" spans="1:4">
      <c r="B702" s="74" t="str">
        <f ca="1">IFERROR(__xludf.DUMMYFUNCTION("IF(REGEXMATCH(A702,""wealth planning""),""Script 1"",""-"")"),"-")</f>
        <v>-</v>
      </c>
      <c r="C702" s="74" t="str">
        <f t="shared" si="4"/>
        <v>You: Hai assalamualaikum Misha,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02" s="148">
        <f t="shared" si="5"/>
        <v>45737</v>
      </c>
    </row>
    <row r="703" spans="1:4">
      <c r="B703" s="74" t="str">
        <f ca="1">IFERROR(__xludf.DUMMYFUNCTION("IF(REGEXMATCH(A703,""wealth planning""),""Script 1"",""-"")"),"-")</f>
        <v>-</v>
      </c>
      <c r="C703" s="74">
        <f t="shared" si="4"/>
        <v>0</v>
      </c>
      <c r="D703" s="148">
        <f t="shared" si="5"/>
        <v>45737</v>
      </c>
    </row>
    <row r="704" spans="1:4">
      <c r="B704" s="74" t="str">
        <f ca="1">IFERROR(__xludf.DUMMYFUNCTION("IF(REGEXMATCH(A704,""wealth planning""),""Script 1"",""-"")"),"-")</f>
        <v>-</v>
      </c>
      <c r="C704" s="74">
        <f t="shared" si="4"/>
        <v>0</v>
      </c>
      <c r="D704" s="74" t="str">
        <f t="shared" si="5"/>
        <v>You: Hai assalamualaikum Misha,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05" spans="1:4">
      <c r="B705" s="74" t="str">
        <f ca="1">IFERROR(__xludf.DUMMYFUNCTION("IF(REGEXMATCH(A705,""wealth planning""),""Script 1"",""-"")"),"-")</f>
        <v>-</v>
      </c>
      <c r="C705" s="74">
        <f t="shared" si="4"/>
        <v>0</v>
      </c>
      <c r="D705" s="74">
        <f t="shared" si="5"/>
        <v>0</v>
      </c>
    </row>
    <row r="706" spans="1:4">
      <c r="A706" s="74" t="s">
        <v>2997</v>
      </c>
      <c r="B706" s="74" t="str">
        <f ca="1">IFERROR(__xludf.DUMMYFUNCTION("IF(REGEXMATCH(A706,""wealth planning""),""Script 1"",""-"")"),"-")</f>
        <v>-</v>
      </c>
      <c r="C706" s="74">
        <f t="shared" si="4"/>
        <v>0</v>
      </c>
      <c r="D706" s="74">
        <f t="shared" si="5"/>
        <v>0</v>
      </c>
    </row>
    <row r="707" spans="1:4">
      <c r="A707" s="148">
        <v>45737</v>
      </c>
      <c r="B707" s="74" t="str">
        <f ca="1">IFERROR(__xludf.DUMMYFUNCTION("IF(REGEXMATCH(A707,""wealth planning""),""Script 1"",""-"")"),"#VALUE!")</f>
        <v>#VALUE!</v>
      </c>
      <c r="C707" s="74" t="str">
        <f t="shared" si="4"/>
        <v>Rabiatul Arifah</v>
      </c>
      <c r="D707" s="74">
        <f t="shared" si="5"/>
        <v>0</v>
      </c>
    </row>
    <row r="708" spans="1:4">
      <c r="A708" s="148">
        <v>45737</v>
      </c>
      <c r="B708" s="74" t="str">
        <f ca="1">IFERROR(__xludf.DUMMYFUNCTION("IF(REGEXMATCH(A708,""wealth planning""),""Script 1"",""-"")"),"#VALUE!")</f>
        <v>#VALUE!</v>
      </c>
      <c r="C708" s="148">
        <f t="shared" si="4"/>
        <v>45737</v>
      </c>
      <c r="D708" s="74">
        <f t="shared" si="5"/>
        <v>0</v>
      </c>
    </row>
    <row r="709" spans="1:4">
      <c r="A709" s="74" t="s">
        <v>2998</v>
      </c>
      <c r="B709" s="74" t="str">
        <f ca="1">IFERROR(__xludf.DUMMYFUNCTION("IF(REGEXMATCH(A709,""wealth planning""),""Script 1"",""-"")"),"Script 1")</f>
        <v>Script 1</v>
      </c>
      <c r="C709" s="148">
        <f t="shared" si="4"/>
        <v>45737</v>
      </c>
      <c r="D709" s="74" t="str">
        <f t="shared" si="5"/>
        <v>Rabiatul Arifah</v>
      </c>
    </row>
    <row r="710" spans="1:4">
      <c r="B710" s="74" t="str">
        <f ca="1">IFERROR(__xludf.DUMMYFUNCTION("IF(REGEXMATCH(A710,""wealth planning""),""Script 1"",""-"")"),"-")</f>
        <v>-</v>
      </c>
      <c r="C710" s="74" t="str">
        <f t="shared" si="4"/>
        <v>You: Hai assalamualaikum Rabiatul,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10" s="148">
        <f t="shared" si="5"/>
        <v>45737</v>
      </c>
    </row>
    <row r="711" spans="1:4">
      <c r="B711" s="74" t="str">
        <f ca="1">IFERROR(__xludf.DUMMYFUNCTION("IF(REGEXMATCH(A711,""wealth planning""),""Script 1"",""-"")"),"-")</f>
        <v>-</v>
      </c>
      <c r="C711" s="74">
        <f t="shared" si="4"/>
        <v>0</v>
      </c>
      <c r="D711" s="148">
        <f t="shared" si="5"/>
        <v>45737</v>
      </c>
    </row>
    <row r="712" spans="1:4">
      <c r="B712" s="74" t="str">
        <f ca="1">IFERROR(__xludf.DUMMYFUNCTION("IF(REGEXMATCH(A712,""wealth planning""),""Script 1"",""-"")"),"-")</f>
        <v>-</v>
      </c>
      <c r="C712" s="74">
        <f t="shared" si="4"/>
        <v>0</v>
      </c>
      <c r="D712" s="74" t="str">
        <f t="shared" si="5"/>
        <v>You: Hai assalamualaikum Rabiatul,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13" spans="1:4">
      <c r="A713" s="74" t="s">
        <v>3000</v>
      </c>
      <c r="B713" s="74" t="str">
        <f ca="1">IFERROR(__xludf.DUMMYFUNCTION("IF(REGEXMATCH(A713,""wealth planning""),""Script 1"",""-"")"),"-")</f>
        <v>-</v>
      </c>
      <c r="C713" s="74">
        <f t="shared" si="4"/>
        <v>0</v>
      </c>
      <c r="D713" s="74">
        <f t="shared" si="5"/>
        <v>0</v>
      </c>
    </row>
    <row r="714" spans="1:4">
      <c r="A714" s="74" t="s">
        <v>3000</v>
      </c>
      <c r="B714" s="74" t="str">
        <f ca="1">IFERROR(__xludf.DUMMYFUNCTION("IF(REGEXMATCH(A714,""wealth planning""),""Script 1"",""-"")"),"-")</f>
        <v>-</v>
      </c>
      <c r="C714" s="74" t="str">
        <f t="shared" si="4"/>
        <v>Ainnur Shahirah</v>
      </c>
      <c r="D714" s="74">
        <f t="shared" si="5"/>
        <v>0</v>
      </c>
    </row>
    <row r="715" spans="1:4">
      <c r="A715" s="148">
        <v>45737</v>
      </c>
      <c r="B715" s="74" t="str">
        <f ca="1">IFERROR(__xludf.DUMMYFUNCTION("IF(REGEXMATCH(A715,""wealth planning""),""Script 1"",""-"")"),"#VALUE!")</f>
        <v>#VALUE!</v>
      </c>
      <c r="C715" s="74" t="str">
        <f t="shared" si="4"/>
        <v>Ainnur Shahirah</v>
      </c>
      <c r="D715" s="74">
        <f t="shared" si="5"/>
        <v>0</v>
      </c>
    </row>
    <row r="716" spans="1:4">
      <c r="A716" s="148">
        <v>45737</v>
      </c>
      <c r="B716" s="74" t="str">
        <f ca="1">IFERROR(__xludf.DUMMYFUNCTION("IF(REGEXMATCH(A716,""wealth planning""),""Script 1"",""-"")"),"#VALUE!")</f>
        <v>#VALUE!</v>
      </c>
      <c r="C716" s="148">
        <f t="shared" si="4"/>
        <v>45737</v>
      </c>
      <c r="D716" s="74" t="str">
        <f t="shared" si="5"/>
        <v>Ainnur Shahirah</v>
      </c>
    </row>
    <row r="717" spans="1:4">
      <c r="A717" s="74" t="s">
        <v>2803</v>
      </c>
      <c r="B717" s="74" t="str">
        <f ca="1">IFERROR(__xludf.DUMMYFUNCTION("IF(REGEXMATCH(A717,""wealth planning""),""Script 1"",""-"")"),"Script 1")</f>
        <v>Script 1</v>
      </c>
      <c r="C717" s="148">
        <f t="shared" si="4"/>
        <v>45737</v>
      </c>
      <c r="D717" s="74" t="str">
        <f t="shared" si="5"/>
        <v>Ainnur Shahirah</v>
      </c>
    </row>
    <row r="718" spans="1:4">
      <c r="B718" s="74" t="str">
        <f ca="1">IFERROR(__xludf.DUMMYFUNCTION("IF(REGEXMATCH(A718,""wealth planning""),""Script 1"",""-"")"),"-")</f>
        <v>-</v>
      </c>
      <c r="C718" s="74" t="str">
        <f t="shared" si="4"/>
        <v>You: Hai assalamualaikum Ainnur,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18" s="148">
        <f t="shared" si="5"/>
        <v>45737</v>
      </c>
    </row>
    <row r="719" spans="1:4">
      <c r="B719" s="74" t="str">
        <f ca="1">IFERROR(__xludf.DUMMYFUNCTION("IF(REGEXMATCH(A719,""wealth planning""),""Script 1"",""-"")"),"-")</f>
        <v>-</v>
      </c>
      <c r="C719" s="74">
        <f t="shared" si="4"/>
        <v>0</v>
      </c>
      <c r="D719" s="148">
        <f t="shared" si="5"/>
        <v>45737</v>
      </c>
    </row>
    <row r="720" spans="1:4">
      <c r="B720" s="74" t="str">
        <f ca="1">IFERROR(__xludf.DUMMYFUNCTION("IF(REGEXMATCH(A720,""wealth planning""),""Script 1"",""-"")"),"-")</f>
        <v>-</v>
      </c>
      <c r="C720" s="74">
        <f t="shared" si="4"/>
        <v>0</v>
      </c>
      <c r="D720" s="74" t="str">
        <f t="shared" si="5"/>
        <v>You: Hai assalamualaikum Ainnur,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21" spans="1:4">
      <c r="A721" s="74" t="s">
        <v>3002</v>
      </c>
      <c r="B721" s="74" t="str">
        <f ca="1">IFERROR(__xludf.DUMMYFUNCTION("IF(REGEXMATCH(A721,""wealth planning""),""Script 1"",""-"")"),"-")</f>
        <v>-</v>
      </c>
      <c r="C721" s="74">
        <f t="shared" si="4"/>
        <v>0</v>
      </c>
      <c r="D721" s="74">
        <f t="shared" si="5"/>
        <v>0</v>
      </c>
    </row>
    <row r="722" spans="1:4">
      <c r="A722" s="74" t="s">
        <v>3003</v>
      </c>
      <c r="B722" s="74" t="str">
        <f ca="1">IFERROR(__xludf.DUMMYFUNCTION("IF(REGEXMATCH(A722,""wealth planning""),""Script 1"",""-"")"),"-")</f>
        <v>-</v>
      </c>
      <c r="C722" s="74" t="str">
        <f t="shared" si="4"/>
        <v>Fatin SyafiqahStatus is reachable</v>
      </c>
      <c r="D722" s="74">
        <f t="shared" si="5"/>
        <v>0</v>
      </c>
    </row>
    <row r="723" spans="1:4">
      <c r="A723" s="148">
        <v>45737</v>
      </c>
      <c r="B723" s="74" t="str">
        <f ca="1">IFERROR(__xludf.DUMMYFUNCTION("IF(REGEXMATCH(A723,""wealth planning""),""Script 1"",""-"")"),"#VALUE!")</f>
        <v>#VALUE!</v>
      </c>
      <c r="C723" s="74" t="str">
        <f t="shared" si="4"/>
        <v>Fatin Syafiqah</v>
      </c>
      <c r="D723" s="74">
        <f t="shared" si="5"/>
        <v>0</v>
      </c>
    </row>
    <row r="724" spans="1:4">
      <c r="A724" s="148">
        <v>45737</v>
      </c>
      <c r="B724" s="74" t="str">
        <f ca="1">IFERROR(__xludf.DUMMYFUNCTION("IF(REGEXMATCH(A724,""wealth planning""),""Script 1"",""-"")"),"#VALUE!")</f>
        <v>#VALUE!</v>
      </c>
      <c r="C724" s="148">
        <f t="shared" si="4"/>
        <v>45737</v>
      </c>
      <c r="D724" s="74" t="str">
        <f t="shared" si="5"/>
        <v>Fatin SyafiqahStatus is reachable</v>
      </c>
    </row>
    <row r="725" spans="1:4">
      <c r="A725" s="74" t="s">
        <v>3004</v>
      </c>
      <c r="B725" s="74" t="str">
        <f ca="1">IFERROR(__xludf.DUMMYFUNCTION("IF(REGEXMATCH(A725,""wealth planning""),""Script 1"",""-"")"),"Script 1")</f>
        <v>Script 1</v>
      </c>
      <c r="C725" s="148">
        <f t="shared" si="4"/>
        <v>45737</v>
      </c>
      <c r="D725" s="74" t="str">
        <f t="shared" si="5"/>
        <v>Fatin Syafiqah</v>
      </c>
    </row>
    <row r="726" spans="1:4">
      <c r="B726" s="74" t="str">
        <f ca="1">IFERROR(__xludf.DUMMYFUNCTION("IF(REGEXMATCH(A726,""wealth planning""),""Script 1"",""-"")"),"-")</f>
        <v>-</v>
      </c>
      <c r="C726" s="74" t="str">
        <f t="shared" si="4"/>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26" s="148">
        <f t="shared" si="5"/>
        <v>45737</v>
      </c>
    </row>
    <row r="727" spans="1:4">
      <c r="B727" s="74" t="str">
        <f ca="1">IFERROR(__xludf.DUMMYFUNCTION("IF(REGEXMATCH(A727,""wealth planning""),""Script 1"",""-"")"),"-")</f>
        <v>-</v>
      </c>
      <c r="C727" s="74">
        <f t="shared" si="4"/>
        <v>0</v>
      </c>
      <c r="D727" s="148">
        <f t="shared" si="5"/>
        <v>45737</v>
      </c>
    </row>
    <row r="728" spans="1:4">
      <c r="B728" s="74" t="str">
        <f ca="1">IFERROR(__xludf.DUMMYFUNCTION("IF(REGEXMATCH(A728,""wealth planning""),""Script 1"",""-"")"),"-")</f>
        <v>-</v>
      </c>
      <c r="C728" s="74">
        <f t="shared" si="4"/>
        <v>0</v>
      </c>
      <c r="D728" s="74" t="str">
        <f t="shared" si="5"/>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29" spans="1:4">
      <c r="A729" s="74" t="s">
        <v>3006</v>
      </c>
      <c r="B729" s="74" t="str">
        <f ca="1">IFERROR(__xludf.DUMMYFUNCTION("IF(REGEXMATCH(A729,""wealth planning""),""Script 1"",""-"")"),"-")</f>
        <v>-</v>
      </c>
      <c r="C729" s="74">
        <f t="shared" si="4"/>
        <v>0</v>
      </c>
      <c r="D729" s="74">
        <f t="shared" si="5"/>
        <v>0</v>
      </c>
    </row>
    <row r="730" spans="1:4">
      <c r="A730" s="74" t="s">
        <v>3006</v>
      </c>
      <c r="B730" s="74" t="str">
        <f ca="1">IFERROR(__xludf.DUMMYFUNCTION("IF(REGEXMATCH(A730,""wealth planning""),""Script 1"",""-"")"),"-")</f>
        <v>-</v>
      </c>
      <c r="C730" s="74" t="str">
        <f t="shared" si="4"/>
        <v>Aleeya Zaini</v>
      </c>
      <c r="D730" s="74">
        <f t="shared" si="5"/>
        <v>0</v>
      </c>
    </row>
    <row r="731" spans="1:4">
      <c r="A731" s="148">
        <v>45737</v>
      </c>
      <c r="B731" s="74" t="str">
        <f ca="1">IFERROR(__xludf.DUMMYFUNCTION("IF(REGEXMATCH(A731,""wealth planning""),""Script 1"",""-"")"),"#VALUE!")</f>
        <v>#VALUE!</v>
      </c>
      <c r="C731" s="74" t="str">
        <f t="shared" si="4"/>
        <v>Aleeya Zaini</v>
      </c>
      <c r="D731" s="74">
        <f t="shared" si="5"/>
        <v>0</v>
      </c>
    </row>
    <row r="732" spans="1:4">
      <c r="A732" s="148">
        <v>45737</v>
      </c>
      <c r="B732" s="74" t="str">
        <f ca="1">IFERROR(__xludf.DUMMYFUNCTION("IF(REGEXMATCH(A732,""wealth planning""),""Script 1"",""-"")"),"#VALUE!")</f>
        <v>#VALUE!</v>
      </c>
      <c r="C732" s="148">
        <f t="shared" si="4"/>
        <v>45737</v>
      </c>
      <c r="D732" s="74" t="str">
        <f t="shared" si="5"/>
        <v>Aleeya Zaini</v>
      </c>
    </row>
    <row r="733" spans="1:4">
      <c r="A733" s="74" t="s">
        <v>3007</v>
      </c>
      <c r="B733" s="74" t="str">
        <f ca="1">IFERROR(__xludf.DUMMYFUNCTION("IF(REGEXMATCH(A733,""wealth planning""),""Script 1"",""-"")"),"Script 1")</f>
        <v>Script 1</v>
      </c>
      <c r="C733" s="148">
        <f t="shared" si="4"/>
        <v>45737</v>
      </c>
      <c r="D733" s="74" t="str">
        <f t="shared" si="5"/>
        <v>Aleeya Zaini</v>
      </c>
    </row>
    <row r="734" spans="1:4">
      <c r="B734" s="74" t="str">
        <f ca="1">IFERROR(__xludf.DUMMYFUNCTION("IF(REGEXMATCH(A734,""wealth planning""),""Script 1"",""-"")"),"-")</f>
        <v>-</v>
      </c>
      <c r="C734" s="74" t="str">
        <f t="shared" si="4"/>
        <v>You: Hai assalamualaikum Aleeya,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34" s="148">
        <f t="shared" si="5"/>
        <v>45737</v>
      </c>
    </row>
    <row r="735" spans="1:4">
      <c r="B735" s="74" t="str">
        <f ca="1">IFERROR(__xludf.DUMMYFUNCTION("IF(REGEXMATCH(A735,""wealth planning""),""Script 1"",""-"")"),"-")</f>
        <v>-</v>
      </c>
      <c r="C735" s="74">
        <f t="shared" si="4"/>
        <v>0</v>
      </c>
      <c r="D735" s="148">
        <f t="shared" si="5"/>
        <v>45737</v>
      </c>
    </row>
    <row r="736" spans="1:4">
      <c r="B736" s="74" t="str">
        <f ca="1">IFERROR(__xludf.DUMMYFUNCTION("IF(REGEXMATCH(A736,""wealth planning""),""Script 1"",""-"")"),"-")</f>
        <v>-</v>
      </c>
      <c r="C736" s="74">
        <f t="shared" si="4"/>
        <v>0</v>
      </c>
      <c r="D736" s="74" t="str">
        <f t="shared" si="5"/>
        <v>You: Hai assalamualaikum Aleeya,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37" spans="1:4">
      <c r="A737" s="74" t="s">
        <v>3009</v>
      </c>
      <c r="B737" s="74" t="str">
        <f ca="1">IFERROR(__xludf.DUMMYFUNCTION("IF(REGEXMATCH(A737,""wealth planning""),""Script 1"",""-"")"),"-")</f>
        <v>-</v>
      </c>
      <c r="C737" s="74">
        <f t="shared" si="4"/>
        <v>0</v>
      </c>
      <c r="D737" s="74">
        <f t="shared" si="5"/>
        <v>0</v>
      </c>
    </row>
    <row r="738" spans="1:4">
      <c r="A738" s="74" t="s">
        <v>3010</v>
      </c>
      <c r="B738" s="74" t="str">
        <f ca="1">IFERROR(__xludf.DUMMYFUNCTION("IF(REGEXMATCH(A738,""wealth planning""),""Script 1"",""-"")"),"-")</f>
        <v>-</v>
      </c>
      <c r="C738" s="74" t="str">
        <f t="shared" si="4"/>
        <v>shuhada shuhaimiStatus is reachable</v>
      </c>
      <c r="D738" s="74">
        <f t="shared" si="5"/>
        <v>0</v>
      </c>
    </row>
    <row r="739" spans="1:4">
      <c r="A739" s="148">
        <v>45737</v>
      </c>
      <c r="B739" s="74" t="str">
        <f ca="1">IFERROR(__xludf.DUMMYFUNCTION("IF(REGEXMATCH(A739,""wealth planning""),""Script 1"",""-"")"),"#VALUE!")</f>
        <v>#VALUE!</v>
      </c>
      <c r="C739" s="74" t="str">
        <f t="shared" si="4"/>
        <v>shuhada shuhaimi</v>
      </c>
      <c r="D739" s="74">
        <f t="shared" si="5"/>
        <v>0</v>
      </c>
    </row>
    <row r="740" spans="1:4">
      <c r="A740" s="148">
        <v>45737</v>
      </c>
      <c r="B740" s="74" t="str">
        <f ca="1">IFERROR(__xludf.DUMMYFUNCTION("IF(REGEXMATCH(A740,""wealth planning""),""Script 1"",""-"")"),"#VALUE!")</f>
        <v>#VALUE!</v>
      </c>
      <c r="C740" s="148">
        <f t="shared" si="4"/>
        <v>45737</v>
      </c>
      <c r="D740" s="74" t="str">
        <f t="shared" si="5"/>
        <v>shuhada shuhaimiStatus is reachable</v>
      </c>
    </row>
    <row r="741" spans="1:4">
      <c r="A741" s="74" t="s">
        <v>3011</v>
      </c>
      <c r="B741" s="74" t="str">
        <f ca="1">IFERROR(__xludf.DUMMYFUNCTION("IF(REGEXMATCH(A741,""wealth planning""),""Script 1"",""-"")"),"Script 1")</f>
        <v>Script 1</v>
      </c>
      <c r="C741" s="148">
        <f t="shared" si="4"/>
        <v>45737</v>
      </c>
      <c r="D741" s="74" t="str">
        <f t="shared" si="5"/>
        <v>shuhada shuhaimi</v>
      </c>
    </row>
    <row r="742" spans="1:4">
      <c r="B742" s="74" t="str">
        <f ca="1">IFERROR(__xludf.DUMMYFUNCTION("IF(REGEXMATCH(A742,""wealth planning""),""Script 1"",""-"")"),"-")</f>
        <v>-</v>
      </c>
      <c r="C742" s="74" t="str">
        <f t="shared" si="4"/>
        <v>You: Hai assalamualaikum Shuhada,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42" s="148">
        <f t="shared" si="5"/>
        <v>45737</v>
      </c>
    </row>
    <row r="743" spans="1:4">
      <c r="B743" s="74" t="str">
        <f ca="1">IFERROR(__xludf.DUMMYFUNCTION("IF(REGEXMATCH(A743,""wealth planning""),""Script 1"",""-"")"),"-")</f>
        <v>-</v>
      </c>
      <c r="C743" s="74">
        <f t="shared" si="4"/>
        <v>0</v>
      </c>
      <c r="D743" s="148">
        <f t="shared" si="5"/>
        <v>45737</v>
      </c>
    </row>
    <row r="744" spans="1:4">
      <c r="B744" s="74" t="str">
        <f ca="1">IFERROR(__xludf.DUMMYFUNCTION("IF(REGEXMATCH(A744,""wealth planning""),""Script 1"",""-"")"),"-")</f>
        <v>-</v>
      </c>
      <c r="C744" s="74">
        <f t="shared" si="4"/>
        <v>0</v>
      </c>
      <c r="D744" s="74" t="str">
        <f t="shared" si="5"/>
        <v>You: Hai assalamualaikum Shuhada,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45" spans="1:4">
      <c r="A745" s="74" t="s">
        <v>3013</v>
      </c>
      <c r="B745" s="74" t="str">
        <f ca="1">IFERROR(__xludf.DUMMYFUNCTION("IF(REGEXMATCH(A745,""wealth planning""),""Script 1"",""-"")"),"-")</f>
        <v>-</v>
      </c>
      <c r="C745" s="74">
        <f t="shared" si="4"/>
        <v>0</v>
      </c>
      <c r="D745" s="74">
        <f t="shared" si="5"/>
        <v>0</v>
      </c>
    </row>
    <row r="746" spans="1:4">
      <c r="A746" s="74" t="s">
        <v>3013</v>
      </c>
      <c r="B746" s="74" t="str">
        <f ca="1">IFERROR(__xludf.DUMMYFUNCTION("IF(REGEXMATCH(A746,""wealth planning""),""Script 1"",""-"")"),"-")</f>
        <v>-</v>
      </c>
      <c r="C746" s="74" t="str">
        <f t="shared" si="4"/>
        <v>NUR HAMIZA BINTI ZAINUDIN</v>
      </c>
      <c r="D746" s="74">
        <f t="shared" si="5"/>
        <v>0</v>
      </c>
    </row>
    <row r="747" spans="1:4">
      <c r="A747" s="148">
        <v>45737</v>
      </c>
      <c r="B747" s="74" t="str">
        <f ca="1">IFERROR(__xludf.DUMMYFUNCTION("IF(REGEXMATCH(A747,""wealth planning""),""Script 1"",""-"")"),"#VALUE!")</f>
        <v>#VALUE!</v>
      </c>
      <c r="C747" s="74" t="str">
        <f t="shared" si="4"/>
        <v>NUR HAMIZA BINTI ZAINUDIN</v>
      </c>
      <c r="D747" s="74">
        <f t="shared" si="5"/>
        <v>0</v>
      </c>
    </row>
    <row r="748" spans="1:4">
      <c r="A748" s="148">
        <v>45737</v>
      </c>
      <c r="B748" s="74" t="str">
        <f ca="1">IFERROR(__xludf.DUMMYFUNCTION("IF(REGEXMATCH(A748,""wealth planning""),""Script 1"",""-"")"),"#VALUE!")</f>
        <v>#VALUE!</v>
      </c>
      <c r="C748" s="148">
        <f t="shared" si="4"/>
        <v>45737</v>
      </c>
      <c r="D748" s="74" t="str">
        <f t="shared" si="5"/>
        <v>NUR HAMIZA BINTI ZAINUDIN</v>
      </c>
    </row>
    <row r="749" spans="1:4">
      <c r="A749" s="74" t="s">
        <v>3014</v>
      </c>
      <c r="B749" s="74" t="str">
        <f ca="1">IFERROR(__xludf.DUMMYFUNCTION("IF(REGEXMATCH(A749,""wealth planning""),""Script 1"",""-"")"),"Script 1")</f>
        <v>Script 1</v>
      </c>
      <c r="C749" s="148">
        <f t="shared" si="4"/>
        <v>45737</v>
      </c>
      <c r="D749" s="74" t="str">
        <f t="shared" si="5"/>
        <v>NUR HAMIZA BINTI ZAINUDIN</v>
      </c>
    </row>
    <row r="750" spans="1:4">
      <c r="B750" s="74" t="str">
        <f ca="1">IFERROR(__xludf.DUMMYFUNCTION("IF(REGEXMATCH(A750,""wealth planning""),""Script 1"",""-"")"),"-")</f>
        <v>-</v>
      </c>
      <c r="C750" s="74" t="str">
        <f t="shared" si="4"/>
        <v>You: Hai assalamualaikum Hamiza,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50" s="148">
        <f t="shared" si="5"/>
        <v>45737</v>
      </c>
    </row>
    <row r="751" spans="1:4">
      <c r="B751" s="74" t="str">
        <f ca="1">IFERROR(__xludf.DUMMYFUNCTION("IF(REGEXMATCH(A751,""wealth planning""),""Script 1"",""-"")"),"-")</f>
        <v>-</v>
      </c>
      <c r="C751" s="74">
        <f t="shared" si="4"/>
        <v>0</v>
      </c>
      <c r="D751" s="148">
        <f t="shared" si="5"/>
        <v>45737</v>
      </c>
    </row>
    <row r="752" spans="1:4">
      <c r="B752" s="74" t="str">
        <f ca="1">IFERROR(__xludf.DUMMYFUNCTION("IF(REGEXMATCH(A752,""wealth planning""),""Script 1"",""-"")"),"-")</f>
        <v>-</v>
      </c>
      <c r="C752" s="74">
        <f t="shared" si="4"/>
        <v>0</v>
      </c>
      <c r="D752" s="74" t="str">
        <f t="shared" si="5"/>
        <v>You: Hai assalamualaikum Hamiza,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53" spans="1:4">
      <c r="B753" s="74" t="str">
        <f ca="1">IFERROR(__xludf.DUMMYFUNCTION("IF(REGEXMATCH(A753,""wealth planning""),""Script 1"",""-"")"),"-")</f>
        <v>-</v>
      </c>
      <c r="C753" s="74">
        <f t="shared" si="4"/>
        <v>0</v>
      </c>
      <c r="D753" s="74">
        <f t="shared" si="5"/>
        <v>0</v>
      </c>
    </row>
    <row r="754" spans="1:4">
      <c r="A754" s="74" t="s">
        <v>3017</v>
      </c>
      <c r="B754" s="74" t="str">
        <f ca="1">IFERROR(__xludf.DUMMYFUNCTION("IF(REGEXMATCH(A754,""wealth planning""),""Script 1"",""-"")"),"-")</f>
        <v>-</v>
      </c>
      <c r="C754" s="74">
        <f t="shared" si="4"/>
        <v>0</v>
      </c>
      <c r="D754" s="74">
        <f t="shared" si="5"/>
        <v>0</v>
      </c>
    </row>
    <row r="755" spans="1:4">
      <c r="A755" s="148">
        <v>45737</v>
      </c>
      <c r="B755" s="74" t="str">
        <f ca="1">IFERROR(__xludf.DUMMYFUNCTION("IF(REGEXMATCH(A755,""wealth planning""),""Script 1"",""-"")"),"#VALUE!")</f>
        <v>#VALUE!</v>
      </c>
      <c r="C755" s="74" t="str">
        <f t="shared" si="4"/>
        <v>Emylia Ilianii</v>
      </c>
      <c r="D755" s="74">
        <f t="shared" si="5"/>
        <v>0</v>
      </c>
    </row>
    <row r="756" spans="1:4">
      <c r="A756" s="148">
        <v>45737</v>
      </c>
      <c r="B756" s="74" t="str">
        <f ca="1">IFERROR(__xludf.DUMMYFUNCTION("IF(REGEXMATCH(A756,""wealth planning""),""Script 1"",""-"")"),"#VALUE!")</f>
        <v>#VALUE!</v>
      </c>
      <c r="C756" s="148">
        <f t="shared" si="4"/>
        <v>45737</v>
      </c>
      <c r="D756" s="74">
        <f t="shared" si="5"/>
        <v>0</v>
      </c>
    </row>
    <row r="757" spans="1:4">
      <c r="A757" s="74" t="s">
        <v>3018</v>
      </c>
      <c r="B757" s="74" t="str">
        <f ca="1">IFERROR(__xludf.DUMMYFUNCTION("IF(REGEXMATCH(A757,""wealth planning""),""Script 1"",""-"")"),"Script 1")</f>
        <v>Script 1</v>
      </c>
      <c r="C757" s="148">
        <f t="shared" si="4"/>
        <v>45737</v>
      </c>
      <c r="D757" s="74" t="str">
        <f t="shared" si="5"/>
        <v>Emylia Ilianii</v>
      </c>
    </row>
    <row r="758" spans="1:4">
      <c r="B758" s="74" t="str">
        <f ca="1">IFERROR(__xludf.DUMMYFUNCTION("IF(REGEXMATCH(A758,""wealth planning""),""Script 1"",""-"")"),"-")</f>
        <v>-</v>
      </c>
      <c r="C758" s="74" t="str">
        <f t="shared" si="4"/>
        <v>You: Hai assalamualaikum Emylia,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58" s="148">
        <f t="shared" si="5"/>
        <v>45737</v>
      </c>
    </row>
    <row r="759" spans="1:4">
      <c r="B759" s="74" t="str">
        <f ca="1">IFERROR(__xludf.DUMMYFUNCTION("IF(REGEXMATCH(A759,""wealth planning""),""Script 1"",""-"")"),"-")</f>
        <v>-</v>
      </c>
      <c r="C759" s="74">
        <f t="shared" si="4"/>
        <v>0</v>
      </c>
      <c r="D759" s="148">
        <f t="shared" si="5"/>
        <v>45737</v>
      </c>
    </row>
    <row r="760" spans="1:4">
      <c r="B760" s="74" t="str">
        <f ca="1">IFERROR(__xludf.DUMMYFUNCTION("IF(REGEXMATCH(A760,""wealth planning""),""Script 1"",""-"")"),"-")</f>
        <v>-</v>
      </c>
      <c r="C760" s="74">
        <f t="shared" si="4"/>
        <v>0</v>
      </c>
      <c r="D760" s="74" t="str">
        <f t="shared" si="5"/>
        <v>You: Hai assalamualaikum Emylia,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61" spans="1:4">
      <c r="B761" s="74" t="str">
        <f ca="1">IFERROR(__xludf.DUMMYFUNCTION("IF(REGEXMATCH(A761,""wealth planning""),""Script 1"",""-"")"),"-")</f>
        <v>-</v>
      </c>
      <c r="C761" s="74">
        <f t="shared" si="4"/>
        <v>0</v>
      </c>
      <c r="D761" s="74">
        <f t="shared" si="5"/>
        <v>0</v>
      </c>
    </row>
    <row r="762" spans="1:4">
      <c r="A762" s="74" t="s">
        <v>3021</v>
      </c>
      <c r="B762" s="74" t="str">
        <f ca="1">IFERROR(__xludf.DUMMYFUNCTION("IF(REGEXMATCH(A762,""wealth planning""),""Script 1"",""-"")"),"-")</f>
        <v>-</v>
      </c>
      <c r="C762" s="74">
        <f t="shared" si="4"/>
        <v>0</v>
      </c>
      <c r="D762" s="74">
        <f t="shared" si="5"/>
        <v>0</v>
      </c>
    </row>
    <row r="763" spans="1:4">
      <c r="A763" s="148">
        <v>45737</v>
      </c>
      <c r="B763" s="74" t="str">
        <f ca="1">IFERROR(__xludf.DUMMYFUNCTION("IF(REGEXMATCH(A763,""wealth planning""),""Script 1"",""-"")"),"#VALUE!")</f>
        <v>#VALUE!</v>
      </c>
      <c r="C763" s="74" t="str">
        <f t="shared" si="4"/>
        <v>Nur Suriya</v>
      </c>
      <c r="D763" s="74">
        <f t="shared" si="5"/>
        <v>0</v>
      </c>
    </row>
    <row r="764" spans="1:4">
      <c r="A764" s="148">
        <v>45737</v>
      </c>
      <c r="B764" s="74" t="str">
        <f ca="1">IFERROR(__xludf.DUMMYFUNCTION("IF(REGEXMATCH(A764,""wealth planning""),""Script 1"",""-"")"),"#VALUE!")</f>
        <v>#VALUE!</v>
      </c>
      <c r="C764" s="148">
        <f t="shared" si="4"/>
        <v>45737</v>
      </c>
      <c r="D764" s="74">
        <f t="shared" si="5"/>
        <v>0</v>
      </c>
    </row>
    <row r="765" spans="1:4">
      <c r="A765" s="74" t="s">
        <v>3022</v>
      </c>
      <c r="B765" s="74" t="str">
        <f ca="1">IFERROR(__xludf.DUMMYFUNCTION("IF(REGEXMATCH(A765,""wealth planning""),""Script 1"",""-"")"),"Script 1")</f>
        <v>Script 1</v>
      </c>
      <c r="C765" s="148">
        <f t="shared" si="4"/>
        <v>45737</v>
      </c>
      <c r="D765" s="74" t="str">
        <f t="shared" si="5"/>
        <v>Nur Suriya</v>
      </c>
    </row>
    <row r="766" spans="1:4">
      <c r="B766" s="74" t="str">
        <f ca="1">IFERROR(__xludf.DUMMYFUNCTION("IF(REGEXMATCH(A766,""wealth planning""),""Script 1"",""-"")"),"-")</f>
        <v>-</v>
      </c>
      <c r="C766" s="74" t="str">
        <f t="shared" si="4"/>
        <v>You: Hai assalamualaikum Nur Suriya,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66" s="148">
        <f t="shared" si="5"/>
        <v>45737</v>
      </c>
    </row>
    <row r="767" spans="1:4">
      <c r="B767" s="74" t="str">
        <f ca="1">IFERROR(__xludf.DUMMYFUNCTION("IF(REGEXMATCH(A767,""wealth planning""),""Script 1"",""-"")"),"-")</f>
        <v>-</v>
      </c>
      <c r="C767" s="74">
        <f t="shared" si="4"/>
        <v>0</v>
      </c>
      <c r="D767" s="148">
        <f t="shared" si="5"/>
        <v>45737</v>
      </c>
    </row>
    <row r="768" spans="1:4">
      <c r="B768" s="74" t="str">
        <f ca="1">IFERROR(__xludf.DUMMYFUNCTION("IF(REGEXMATCH(A768,""wealth planning""),""Script 1"",""-"")"),"-")</f>
        <v>-</v>
      </c>
      <c r="C768" s="74">
        <f t="shared" si="4"/>
        <v>0</v>
      </c>
      <c r="D768" s="74" t="str">
        <f t="shared" si="5"/>
        <v>You: Hai assalamualaikum Nur Suriya,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69" spans="1:4">
      <c r="A769" s="74" t="s">
        <v>3024</v>
      </c>
      <c r="B769" s="74" t="str">
        <f ca="1">IFERROR(__xludf.DUMMYFUNCTION("IF(REGEXMATCH(A769,""wealth planning""),""Script 1"",""-"")"),"-")</f>
        <v>-</v>
      </c>
      <c r="C769" s="74">
        <f t="shared" ref="C769:C1023" si="6">A768</f>
        <v>0</v>
      </c>
      <c r="D769" s="74">
        <f t="shared" ref="D769:D1023" si="7">A766</f>
        <v>0</v>
      </c>
    </row>
    <row r="770" spans="1:4">
      <c r="A770" s="74" t="s">
        <v>3024</v>
      </c>
      <c r="B770" s="74" t="str">
        <f ca="1">IFERROR(__xludf.DUMMYFUNCTION("IF(REGEXMATCH(A770,""wealth planning""),""Script 1"",""-"")"),"-")</f>
        <v>-</v>
      </c>
      <c r="C770" s="74" t="str">
        <f t="shared" si="6"/>
        <v>Abdullah bin Amirhamza, ASA</v>
      </c>
      <c r="D770" s="74">
        <f t="shared" si="7"/>
        <v>0</v>
      </c>
    </row>
    <row r="771" spans="1:4">
      <c r="A771" s="148">
        <v>45737</v>
      </c>
      <c r="B771" s="74" t="str">
        <f ca="1">IFERROR(__xludf.DUMMYFUNCTION("IF(REGEXMATCH(A771,""wealth planning""),""Script 1"",""-"")"),"#VALUE!")</f>
        <v>#VALUE!</v>
      </c>
      <c r="C771" s="74" t="str">
        <f t="shared" si="6"/>
        <v>Abdullah bin Amirhamza, ASA</v>
      </c>
      <c r="D771" s="74">
        <f t="shared" si="7"/>
        <v>0</v>
      </c>
    </row>
    <row r="772" spans="1:4">
      <c r="A772" s="148">
        <v>45737</v>
      </c>
      <c r="B772" s="74" t="str">
        <f ca="1">IFERROR(__xludf.DUMMYFUNCTION("IF(REGEXMATCH(A772,""wealth planning""),""Script 1"",""-"")"),"#VALUE!")</f>
        <v>#VALUE!</v>
      </c>
      <c r="C772" s="148">
        <f t="shared" si="6"/>
        <v>45737</v>
      </c>
      <c r="D772" s="74" t="str">
        <f t="shared" si="7"/>
        <v>Abdullah bin Amirhamza, ASA</v>
      </c>
    </row>
    <row r="773" spans="1:4">
      <c r="A773" s="74" t="s">
        <v>3025</v>
      </c>
      <c r="B773" s="74" t="str">
        <f ca="1">IFERROR(__xludf.DUMMYFUNCTION("IF(REGEXMATCH(A773,""wealth planning""),""Script 1"",""-"")"),"Script 1")</f>
        <v>Script 1</v>
      </c>
      <c r="C773" s="148">
        <f t="shared" si="6"/>
        <v>45737</v>
      </c>
      <c r="D773" s="74" t="str">
        <f t="shared" si="7"/>
        <v>Abdullah bin Amirhamza, ASA</v>
      </c>
    </row>
    <row r="774" spans="1:4">
      <c r="B774" s="74" t="str">
        <f ca="1">IFERROR(__xludf.DUMMYFUNCTION("IF(REGEXMATCH(A774,""wealth planning""),""Script 1"",""-"")"),"-")</f>
        <v>-</v>
      </c>
      <c r="C774" s="74" t="str">
        <f t="shared" si="6"/>
        <v>You: Hai assalamualaikum Abdullah,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74" s="148">
        <f t="shared" si="7"/>
        <v>45737</v>
      </c>
    </row>
    <row r="775" spans="1:4">
      <c r="B775" s="74" t="str">
        <f ca="1">IFERROR(__xludf.DUMMYFUNCTION("IF(REGEXMATCH(A775,""wealth planning""),""Script 1"",""-"")"),"-")</f>
        <v>-</v>
      </c>
      <c r="C775" s="74">
        <f t="shared" si="6"/>
        <v>0</v>
      </c>
      <c r="D775" s="148">
        <f t="shared" si="7"/>
        <v>45737</v>
      </c>
    </row>
    <row r="776" spans="1:4">
      <c r="B776" s="74" t="str">
        <f ca="1">IFERROR(__xludf.DUMMYFUNCTION("IF(REGEXMATCH(A776,""wealth planning""),""Script 1"",""-"")"),"-")</f>
        <v>-</v>
      </c>
      <c r="C776" s="74">
        <f t="shared" si="6"/>
        <v>0</v>
      </c>
      <c r="D776" s="74" t="str">
        <f t="shared" si="7"/>
        <v>You: Hai assalamualaikum Abdullah,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77" spans="1:4">
      <c r="B777" s="74" t="str">
        <f ca="1">IFERROR(__xludf.DUMMYFUNCTION("IF(REGEXMATCH(A777,""wealth planning""),""Script 1"",""-"")"),"-")</f>
        <v>-</v>
      </c>
      <c r="C777" s="74">
        <f t="shared" si="6"/>
        <v>0</v>
      </c>
      <c r="D777" s="74">
        <f t="shared" si="7"/>
        <v>0</v>
      </c>
    </row>
    <row r="778" spans="1:4">
      <c r="A778" s="74" t="s">
        <v>3028</v>
      </c>
      <c r="B778" s="74" t="str">
        <f ca="1">IFERROR(__xludf.DUMMYFUNCTION("IF(REGEXMATCH(A778,""wealth planning""),""Script 1"",""-"")"),"-")</f>
        <v>-</v>
      </c>
      <c r="C778" s="74">
        <f t="shared" si="6"/>
        <v>0</v>
      </c>
      <c r="D778" s="74">
        <f t="shared" si="7"/>
        <v>0</v>
      </c>
    </row>
    <row r="779" spans="1:4">
      <c r="A779" s="148">
        <v>45737</v>
      </c>
      <c r="B779" s="74" t="str">
        <f ca="1">IFERROR(__xludf.DUMMYFUNCTION("IF(REGEXMATCH(A779,""wealth planning""),""Script 1"",""-"")"),"#VALUE!")</f>
        <v>#VALUE!</v>
      </c>
      <c r="C779" s="74" t="str">
        <f t="shared" si="6"/>
        <v>Alia Izzura</v>
      </c>
      <c r="D779" s="74">
        <f t="shared" si="7"/>
        <v>0</v>
      </c>
    </row>
    <row r="780" spans="1:4">
      <c r="A780" s="148">
        <v>45737</v>
      </c>
      <c r="B780" s="74" t="str">
        <f ca="1">IFERROR(__xludf.DUMMYFUNCTION("IF(REGEXMATCH(A780,""wealth planning""),""Script 1"",""-"")"),"#VALUE!")</f>
        <v>#VALUE!</v>
      </c>
      <c r="C780" s="148">
        <f t="shared" si="6"/>
        <v>45737</v>
      </c>
      <c r="D780" s="74">
        <f t="shared" si="7"/>
        <v>0</v>
      </c>
    </row>
    <row r="781" spans="1:4">
      <c r="A781" s="74" t="s">
        <v>3029</v>
      </c>
      <c r="B781" s="74" t="str">
        <f ca="1">IFERROR(__xludf.DUMMYFUNCTION("IF(REGEXMATCH(A781,""wealth planning""),""Script 1"",""-"")"),"Script 1")</f>
        <v>Script 1</v>
      </c>
      <c r="C781" s="148">
        <f t="shared" si="6"/>
        <v>45737</v>
      </c>
      <c r="D781" s="74" t="str">
        <f t="shared" si="7"/>
        <v>Alia Izzura</v>
      </c>
    </row>
    <row r="782" spans="1:4">
      <c r="B782" s="74" t="str">
        <f ca="1">IFERROR(__xludf.DUMMYFUNCTION("IF(REGEXMATCH(A782,""wealth planning""),""Script 1"",""-"")"),"-")</f>
        <v>-</v>
      </c>
      <c r="C782" s="74" t="str">
        <f t="shared" si="6"/>
        <v>You: Hai assalamualaikum Alia,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82" s="148">
        <f t="shared" si="7"/>
        <v>45737</v>
      </c>
    </row>
    <row r="783" spans="1:4">
      <c r="B783" s="74" t="str">
        <f ca="1">IFERROR(__xludf.DUMMYFUNCTION("IF(REGEXMATCH(A783,""wealth planning""),""Script 1"",""-"")"),"-")</f>
        <v>-</v>
      </c>
      <c r="C783" s="74">
        <f t="shared" si="6"/>
        <v>0</v>
      </c>
      <c r="D783" s="148">
        <f t="shared" si="7"/>
        <v>45737</v>
      </c>
    </row>
    <row r="784" spans="1:4">
      <c r="B784" s="74" t="str">
        <f ca="1">IFERROR(__xludf.DUMMYFUNCTION("IF(REGEXMATCH(A784,""wealth planning""),""Script 1"",""-"")"),"-")</f>
        <v>-</v>
      </c>
      <c r="C784" s="74">
        <f t="shared" si="6"/>
        <v>0</v>
      </c>
      <c r="D784" s="74" t="str">
        <f t="shared" si="7"/>
        <v>You: Hai assalamualaikum Alia,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85" spans="1:4">
      <c r="B785" s="74" t="str">
        <f ca="1">IFERROR(__xludf.DUMMYFUNCTION("IF(REGEXMATCH(A785,""wealth planning""),""Script 1"",""-"")"),"-")</f>
        <v>-</v>
      </c>
      <c r="C785" s="74">
        <f t="shared" si="6"/>
        <v>0</v>
      </c>
      <c r="D785" s="74">
        <f t="shared" si="7"/>
        <v>0</v>
      </c>
    </row>
    <row r="786" spans="1:4">
      <c r="A786" s="74" t="s">
        <v>3032</v>
      </c>
      <c r="B786" s="74" t="str">
        <f ca="1">IFERROR(__xludf.DUMMYFUNCTION("IF(REGEXMATCH(A786,""wealth planning""),""Script 1"",""-"")"),"-")</f>
        <v>-</v>
      </c>
      <c r="C786" s="74">
        <f t="shared" si="6"/>
        <v>0</v>
      </c>
      <c r="D786" s="74">
        <f t="shared" si="7"/>
        <v>0</v>
      </c>
    </row>
    <row r="787" spans="1:4">
      <c r="A787" s="148">
        <v>45735</v>
      </c>
      <c r="B787" s="74" t="str">
        <f ca="1">IFERROR(__xludf.DUMMYFUNCTION("IF(REGEXMATCH(A787,""wealth planning""),""Script 1"",""-"")"),"#VALUE!")</f>
        <v>#VALUE!</v>
      </c>
      <c r="C787" s="74" t="str">
        <f t="shared" si="6"/>
        <v>Najwa Asri</v>
      </c>
      <c r="D787" s="74">
        <f t="shared" si="7"/>
        <v>0</v>
      </c>
    </row>
    <row r="788" spans="1:4">
      <c r="A788" s="148">
        <v>45735</v>
      </c>
      <c r="B788" s="74" t="str">
        <f ca="1">IFERROR(__xludf.DUMMYFUNCTION("IF(REGEXMATCH(A788,""wealth planning""),""Script 1"",""-"")"),"#VALUE!")</f>
        <v>#VALUE!</v>
      </c>
      <c r="C788" s="148">
        <f t="shared" si="6"/>
        <v>45735</v>
      </c>
      <c r="D788" s="74">
        <f t="shared" si="7"/>
        <v>0</v>
      </c>
    </row>
    <row r="789" spans="1:4">
      <c r="A789" s="74" t="s">
        <v>3033</v>
      </c>
      <c r="B789" s="74" t="str">
        <f ca="1">IFERROR(__xludf.DUMMYFUNCTION("IF(REGEXMATCH(A789,""wealth planning""),""Script 1"",""-"")"),"-")</f>
        <v>-</v>
      </c>
      <c r="C789" s="148">
        <f t="shared" si="6"/>
        <v>45735</v>
      </c>
      <c r="D789" s="74" t="str">
        <f t="shared" si="7"/>
        <v>Najwa Asri</v>
      </c>
    </row>
    <row r="790" spans="1:4">
      <c r="B790" s="74" t="str">
        <f ca="1">IFERROR(__xludf.DUMMYFUNCTION("IF(REGEXMATCH(A790,""wealth planning""),""Script 1"",""-"")"),"-")</f>
        <v>-</v>
      </c>
      <c r="C790" s="74" t="str">
        <f t="shared" si="6"/>
        <v>You: Terima kasih atas reply. Kalau ada soalan atau inquiry in the future, boleh je contact saya InshaAllah. Semoga dipermudahkan urusan</v>
      </c>
      <c r="D790" s="148">
        <f t="shared" si="7"/>
        <v>45735</v>
      </c>
    </row>
    <row r="791" spans="1:4">
      <c r="B791" s="74" t="str">
        <f ca="1">IFERROR(__xludf.DUMMYFUNCTION("IF(REGEXMATCH(A791,""wealth planning""),""Script 1"",""-"")"),"-")</f>
        <v>-</v>
      </c>
      <c r="C791" s="74">
        <f t="shared" si="6"/>
        <v>0</v>
      </c>
      <c r="D791" s="148">
        <f t="shared" si="7"/>
        <v>45735</v>
      </c>
    </row>
    <row r="792" spans="1:4">
      <c r="B792" s="74" t="str">
        <f ca="1">IFERROR(__xludf.DUMMYFUNCTION("IF(REGEXMATCH(A792,""wealth planning""),""Script 1"",""-"")"),"-")</f>
        <v>-</v>
      </c>
      <c r="C792" s="74">
        <f t="shared" si="6"/>
        <v>0</v>
      </c>
      <c r="D792" s="74" t="str">
        <f t="shared" si="7"/>
        <v>You: Terima kasih atas reply. Kalau ada soalan atau inquiry in the future, boleh je contact saya InshaAllah. Semoga dipermudahkan urusan</v>
      </c>
    </row>
    <row r="793" spans="1:4">
      <c r="B793" s="74" t="str">
        <f ca="1">IFERROR(__xludf.DUMMYFUNCTION("IF(REGEXMATCH(A793,""wealth planning""),""Script 1"",""-"")"),"-")</f>
        <v>-</v>
      </c>
      <c r="C793" s="74">
        <f t="shared" si="6"/>
        <v>0</v>
      </c>
      <c r="D793" s="74">
        <f t="shared" si="7"/>
        <v>0</v>
      </c>
    </row>
    <row r="794" spans="1:4">
      <c r="A794" s="74" t="s">
        <v>3036</v>
      </c>
      <c r="B794" s="74" t="str">
        <f ca="1">IFERROR(__xludf.DUMMYFUNCTION("IF(REGEXMATCH(A794,""wealth planning""),""Script 1"",""-"")"),"-")</f>
        <v>-</v>
      </c>
      <c r="C794" s="74">
        <f t="shared" si="6"/>
        <v>0</v>
      </c>
      <c r="D794" s="74">
        <f t="shared" si="7"/>
        <v>0</v>
      </c>
    </row>
    <row r="795" spans="1:4">
      <c r="A795" s="148">
        <v>45735</v>
      </c>
      <c r="B795" s="74" t="str">
        <f ca="1">IFERROR(__xludf.DUMMYFUNCTION("IF(REGEXMATCH(A795,""wealth planning""),""Script 1"",""-"")"),"#VALUE!")</f>
        <v>#VALUE!</v>
      </c>
      <c r="C795" s="74" t="str">
        <f t="shared" si="6"/>
        <v>Aina Namirah</v>
      </c>
      <c r="D795" s="74">
        <f t="shared" si="7"/>
        <v>0</v>
      </c>
    </row>
    <row r="796" spans="1:4">
      <c r="A796" s="148">
        <v>45735</v>
      </c>
      <c r="B796" s="74" t="str">
        <f ca="1">IFERROR(__xludf.DUMMYFUNCTION("IF(REGEXMATCH(A796,""wealth planning""),""Script 1"",""-"")"),"#VALUE!")</f>
        <v>#VALUE!</v>
      </c>
      <c r="C796" s="148">
        <f t="shared" si="6"/>
        <v>45735</v>
      </c>
      <c r="D796" s="74">
        <f t="shared" si="7"/>
        <v>0</v>
      </c>
    </row>
    <row r="797" spans="1:4">
      <c r="A797" s="74" t="s">
        <v>3033</v>
      </c>
      <c r="B797" s="74" t="str">
        <f ca="1">IFERROR(__xludf.DUMMYFUNCTION("IF(REGEXMATCH(A797,""wealth planning""),""Script 1"",""-"")"),"-")</f>
        <v>-</v>
      </c>
      <c r="C797" s="148">
        <f t="shared" si="6"/>
        <v>45735</v>
      </c>
      <c r="D797" s="74" t="str">
        <f t="shared" si="7"/>
        <v>Aina Namirah</v>
      </c>
    </row>
    <row r="798" spans="1:4">
      <c r="B798" s="74" t="str">
        <f ca="1">IFERROR(__xludf.DUMMYFUNCTION("IF(REGEXMATCH(A798,""wealth planning""),""Script 1"",""-"")"),"-")</f>
        <v>-</v>
      </c>
      <c r="C798" s="74" t="str">
        <f t="shared" si="6"/>
        <v>You: Terima kasih atas reply. Kalau ada soalan atau inquiry in the future, boleh je contact saya InshaAllah. Semoga dipermudahkan urusan</v>
      </c>
      <c r="D798" s="148">
        <f t="shared" si="7"/>
        <v>45735</v>
      </c>
    </row>
    <row r="799" spans="1:4">
      <c r="B799" s="74" t="str">
        <f ca="1">IFERROR(__xludf.DUMMYFUNCTION("IF(REGEXMATCH(A799,""wealth planning""),""Script 1"",""-"")"),"-")</f>
        <v>-</v>
      </c>
      <c r="C799" s="74">
        <f t="shared" si="6"/>
        <v>0</v>
      </c>
      <c r="D799" s="148">
        <f t="shared" si="7"/>
        <v>45735</v>
      </c>
    </row>
    <row r="800" spans="1:4">
      <c r="B800" s="74" t="str">
        <f ca="1">IFERROR(__xludf.DUMMYFUNCTION("IF(REGEXMATCH(A800,""wealth planning""),""Script 1"",""-"")"),"-")</f>
        <v>-</v>
      </c>
      <c r="C800" s="74">
        <f t="shared" si="6"/>
        <v>0</v>
      </c>
      <c r="D800" s="74" t="str">
        <f t="shared" si="7"/>
        <v>You: Terima kasih atas reply. Kalau ada soalan atau inquiry in the future, boleh je contact saya InshaAllah. Semoga dipermudahkan urusan</v>
      </c>
    </row>
    <row r="801" spans="1:4">
      <c r="A801" s="74" t="s">
        <v>3038</v>
      </c>
      <c r="B801" s="74" t="str">
        <f ca="1">IFERROR(__xludf.DUMMYFUNCTION("IF(REGEXMATCH(A801,""wealth planning""),""Script 1"",""-"")"),"-")</f>
        <v>-</v>
      </c>
      <c r="C801" s="74">
        <f t="shared" si="6"/>
        <v>0</v>
      </c>
      <c r="D801" s="74">
        <f t="shared" si="7"/>
        <v>0</v>
      </c>
    </row>
    <row r="802" spans="1:4">
      <c r="A802" s="74" t="s">
        <v>3038</v>
      </c>
      <c r="B802" s="74" t="str">
        <f ca="1">IFERROR(__xludf.DUMMYFUNCTION("IF(REGEXMATCH(A802,""wealth planning""),""Script 1"",""-"")"),"-")</f>
        <v>-</v>
      </c>
      <c r="C802" s="74" t="str">
        <f t="shared" si="6"/>
        <v>Fatima Iznor</v>
      </c>
      <c r="D802" s="74">
        <f t="shared" si="7"/>
        <v>0</v>
      </c>
    </row>
    <row r="803" spans="1:4">
      <c r="A803" s="148">
        <v>45735</v>
      </c>
      <c r="B803" s="74" t="str">
        <f ca="1">IFERROR(__xludf.DUMMYFUNCTION("IF(REGEXMATCH(A803,""wealth planning""),""Script 1"",""-"")"),"#VALUE!")</f>
        <v>#VALUE!</v>
      </c>
      <c r="C803" s="74" t="str">
        <f t="shared" si="6"/>
        <v>Fatima Iznor</v>
      </c>
      <c r="D803" s="74">
        <f t="shared" si="7"/>
        <v>0</v>
      </c>
    </row>
    <row r="804" spans="1:4">
      <c r="A804" s="148">
        <v>45735</v>
      </c>
      <c r="B804" s="74" t="str">
        <f ca="1">IFERROR(__xludf.DUMMYFUNCTION("IF(REGEXMATCH(A804,""wealth planning""),""Script 1"",""-"")"),"#VALUE!")</f>
        <v>#VALUE!</v>
      </c>
      <c r="C804" s="148">
        <f t="shared" si="6"/>
        <v>45735</v>
      </c>
      <c r="D804" s="74" t="str">
        <f t="shared" si="7"/>
        <v>Fatima Iznor</v>
      </c>
    </row>
    <row r="805" spans="1:4">
      <c r="A805" s="74" t="s">
        <v>3039</v>
      </c>
      <c r="B805" s="74" t="str">
        <f ca="1">IFERROR(__xludf.DUMMYFUNCTION("IF(REGEXMATCH(A805,""wealth planning""),""Script 1"",""-"")"),"-")</f>
        <v>-</v>
      </c>
      <c r="C805" s="148">
        <f t="shared" si="6"/>
        <v>45735</v>
      </c>
      <c r="D805" s="74" t="str">
        <f t="shared" si="7"/>
        <v>Fatima Iznor</v>
      </c>
    </row>
    <row r="806" spans="1:4">
      <c r="B806" s="74" t="str">
        <f ca="1">IFERROR(__xludf.DUMMYFUNCTION("IF(REGEXMATCH(A806,""wealth planning""),""Script 1"",""-"")"),"-")</f>
        <v>-</v>
      </c>
      <c r="C806" s="74" t="str">
        <f t="shared" si="6"/>
        <v>You: Terima kasih atas reply dan doa. Kalau ada soalan atau inquiry in the future, boleh je contact saya. Semoga dipermudahkan urusan jugak</v>
      </c>
      <c r="D806" s="148">
        <f t="shared" si="7"/>
        <v>45735</v>
      </c>
    </row>
    <row r="807" spans="1:4">
      <c r="B807" s="74" t="str">
        <f ca="1">IFERROR(__xludf.DUMMYFUNCTION("IF(REGEXMATCH(A807,""wealth planning""),""Script 1"",""-"")"),"-")</f>
        <v>-</v>
      </c>
      <c r="C807" s="74">
        <f t="shared" si="6"/>
        <v>0</v>
      </c>
      <c r="D807" s="148">
        <f t="shared" si="7"/>
        <v>45735</v>
      </c>
    </row>
    <row r="808" spans="1:4">
      <c r="B808" s="74" t="str">
        <f ca="1">IFERROR(__xludf.DUMMYFUNCTION("IF(REGEXMATCH(A808,""wealth planning""),""Script 1"",""-"")"),"-")</f>
        <v>-</v>
      </c>
      <c r="C808" s="74">
        <f t="shared" si="6"/>
        <v>0</v>
      </c>
      <c r="D808" s="74" t="str">
        <f t="shared" si="7"/>
        <v>You: Terima kasih atas reply dan doa. Kalau ada soalan atau inquiry in the future, boleh je contact saya. Semoga dipermudahkan urusan jugak</v>
      </c>
    </row>
    <row r="809" spans="1:4">
      <c r="A809" s="74" t="s">
        <v>3041</v>
      </c>
      <c r="B809" s="74" t="str">
        <f ca="1">IFERROR(__xludf.DUMMYFUNCTION("IF(REGEXMATCH(A809,""wealth planning""),""Script 1"",""-"")"),"-")</f>
        <v>-</v>
      </c>
      <c r="C809" s="74">
        <f t="shared" si="6"/>
        <v>0</v>
      </c>
      <c r="D809" s="74">
        <f t="shared" si="7"/>
        <v>0</v>
      </c>
    </row>
    <row r="810" spans="1:4">
      <c r="A810" s="74" t="s">
        <v>3042</v>
      </c>
      <c r="B810" s="74" t="str">
        <f ca="1">IFERROR(__xludf.DUMMYFUNCTION("IF(REGEXMATCH(A810,""wealth planning""),""Script 1"",""-"")"),"-")</f>
        <v>-</v>
      </c>
      <c r="C810" s="74" t="str">
        <f t="shared" si="6"/>
        <v>Fakhrul Azizi Ahmad ZamriStatus is reachable</v>
      </c>
      <c r="D810" s="74">
        <f t="shared" si="7"/>
        <v>0</v>
      </c>
    </row>
    <row r="811" spans="1:4">
      <c r="A811" s="148">
        <v>45735</v>
      </c>
      <c r="B811" s="74" t="str">
        <f ca="1">IFERROR(__xludf.DUMMYFUNCTION("IF(REGEXMATCH(A811,""wealth planning""),""Script 1"",""-"")"),"#VALUE!")</f>
        <v>#VALUE!</v>
      </c>
      <c r="C811" s="74" t="str">
        <f t="shared" si="6"/>
        <v>Fakhrul Azizi Ahmad Zamri</v>
      </c>
      <c r="D811" s="74">
        <f t="shared" si="7"/>
        <v>0</v>
      </c>
    </row>
    <row r="812" spans="1:4">
      <c r="A812" s="148">
        <v>45735</v>
      </c>
      <c r="B812" s="74" t="str">
        <f ca="1">IFERROR(__xludf.DUMMYFUNCTION("IF(REGEXMATCH(A812,""wealth planning""),""Script 1"",""-"")"),"#VALUE!")</f>
        <v>#VALUE!</v>
      </c>
      <c r="C812" s="148">
        <f t="shared" si="6"/>
        <v>45735</v>
      </c>
      <c r="D812" s="74" t="str">
        <f t="shared" si="7"/>
        <v>Fakhrul Azizi Ahmad ZamriStatus is reachable</v>
      </c>
    </row>
    <row r="813" spans="1:4">
      <c r="A813" s="74" t="s">
        <v>3043</v>
      </c>
      <c r="B813" s="74" t="str">
        <f ca="1">IFERROR(__xludf.DUMMYFUNCTION("IF(REGEXMATCH(A813,""wealth planning""),""Script 1"",""-"")"),"-")</f>
        <v>-</v>
      </c>
      <c r="C813" s="148">
        <f t="shared" si="6"/>
        <v>45735</v>
      </c>
      <c r="D813" s="74" t="str">
        <f t="shared" si="7"/>
        <v>Fakhrul Azizi Ahmad Zamri</v>
      </c>
    </row>
    <row r="814" spans="1:4">
      <c r="B814" s="74" t="str">
        <f ca="1">IFERROR(__xludf.DUMMYFUNCTION("IF(REGEXMATCH(A814,""wealth planning""),""Script 1"",""-"")"),"-")</f>
        <v>-</v>
      </c>
      <c r="C814" s="74" t="str">
        <f t="shared" si="6"/>
        <v>You: Tak apa. Terima kasih atas reply dan doanya. Saya doakan semoga dipermudahkan urusan dan sama2 kita diberikan rezeki untuk berjumpa dengan lailatul qadr</v>
      </c>
      <c r="D814" s="148">
        <f t="shared" si="7"/>
        <v>45735</v>
      </c>
    </row>
    <row r="815" spans="1:4">
      <c r="B815" s="74" t="str">
        <f ca="1">IFERROR(__xludf.DUMMYFUNCTION("IF(REGEXMATCH(A815,""wealth planning""),""Script 1"",""-"")"),"-")</f>
        <v>-</v>
      </c>
      <c r="C815" s="74">
        <f t="shared" si="6"/>
        <v>0</v>
      </c>
      <c r="D815" s="148">
        <f t="shared" si="7"/>
        <v>45735</v>
      </c>
    </row>
    <row r="816" spans="1:4">
      <c r="B816" s="74" t="str">
        <f ca="1">IFERROR(__xludf.DUMMYFUNCTION("IF(REGEXMATCH(A816,""wealth planning""),""Script 1"",""-"")"),"-")</f>
        <v>-</v>
      </c>
      <c r="C816" s="74">
        <f t="shared" si="6"/>
        <v>0</v>
      </c>
      <c r="D816" s="74" t="str">
        <f t="shared" si="7"/>
        <v>You: Tak apa. Terima kasih atas reply dan doanya. Saya doakan semoga dipermudahkan urusan dan sama2 kita diberikan rezeki untuk berjumpa dengan lailatul qadr</v>
      </c>
    </row>
    <row r="817" spans="1:4">
      <c r="A817" s="74" t="s">
        <v>3045</v>
      </c>
      <c r="B817" s="74" t="str">
        <f ca="1">IFERROR(__xludf.DUMMYFUNCTION("IF(REGEXMATCH(A817,""wealth planning""),""Script 1"",""-"")"),"-")</f>
        <v>-</v>
      </c>
      <c r="C817" s="74">
        <f t="shared" si="6"/>
        <v>0</v>
      </c>
      <c r="D817" s="74">
        <f t="shared" si="7"/>
        <v>0</v>
      </c>
    </row>
    <row r="818" spans="1:4">
      <c r="A818" s="74" t="s">
        <v>3046</v>
      </c>
      <c r="B818" s="74" t="str">
        <f ca="1">IFERROR(__xludf.DUMMYFUNCTION("IF(REGEXMATCH(A818,""wealth planning""),""Script 1"",""-"")"),"-")</f>
        <v>-</v>
      </c>
      <c r="C818" s="74" t="str">
        <f t="shared" si="6"/>
        <v>Alya BatrisyiaStatus is reachable</v>
      </c>
      <c r="D818" s="74">
        <f t="shared" si="7"/>
        <v>0</v>
      </c>
    </row>
    <row r="819" spans="1:4">
      <c r="A819" s="148">
        <v>45735</v>
      </c>
      <c r="B819" s="74" t="str">
        <f ca="1">IFERROR(__xludf.DUMMYFUNCTION("IF(REGEXMATCH(A819,""wealth planning""),""Script 1"",""-"")"),"#VALUE!")</f>
        <v>#VALUE!</v>
      </c>
      <c r="C819" s="74" t="str">
        <f t="shared" si="6"/>
        <v>Alya Batrisyia</v>
      </c>
      <c r="D819" s="74">
        <f t="shared" si="7"/>
        <v>0</v>
      </c>
    </row>
    <row r="820" spans="1:4">
      <c r="A820" s="148">
        <v>45735</v>
      </c>
      <c r="B820" s="74" t="str">
        <f ca="1">IFERROR(__xludf.DUMMYFUNCTION("IF(REGEXMATCH(A820,""wealth planning""),""Script 1"",""-"")"),"#VALUE!")</f>
        <v>#VALUE!</v>
      </c>
      <c r="C820" s="148">
        <f t="shared" si="6"/>
        <v>45735</v>
      </c>
      <c r="D820" s="74" t="str">
        <f t="shared" si="7"/>
        <v>Alya BatrisyiaStatus is reachable</v>
      </c>
    </row>
    <row r="821" spans="1:4">
      <c r="A821" s="74" t="s">
        <v>3047</v>
      </c>
      <c r="B821" s="74" t="str">
        <f ca="1">IFERROR(__xludf.DUMMYFUNCTION("IF(REGEXMATCH(A821,""wealth planning""),""Script 1"",""-"")"),"Script 1")</f>
        <v>Script 1</v>
      </c>
      <c r="C821" s="148">
        <f t="shared" si="6"/>
        <v>45735</v>
      </c>
      <c r="D821" s="74" t="str">
        <f t="shared" si="7"/>
        <v>Alya Batrisyia</v>
      </c>
    </row>
    <row r="822" spans="1:4">
      <c r="B822" s="74" t="str">
        <f ca="1">IFERROR(__xludf.DUMMYFUNCTION("IF(REGEXMATCH(A822,""wealth planning""),""Script 1"",""-"")"),"-")</f>
        <v>-</v>
      </c>
      <c r="C822" s="74" t="str">
        <f t="shared" si="6"/>
        <v>You: Hai assalamualaikum Alya,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22" s="148">
        <f t="shared" si="7"/>
        <v>45735</v>
      </c>
    </row>
    <row r="823" spans="1:4">
      <c r="B823" s="74" t="str">
        <f ca="1">IFERROR(__xludf.DUMMYFUNCTION("IF(REGEXMATCH(A823,""wealth planning""),""Script 1"",""-"")"),"-")</f>
        <v>-</v>
      </c>
      <c r="C823" s="74">
        <f t="shared" si="6"/>
        <v>0</v>
      </c>
      <c r="D823" s="148">
        <f t="shared" si="7"/>
        <v>45735</v>
      </c>
    </row>
    <row r="824" spans="1:4">
      <c r="B824" s="74" t="str">
        <f ca="1">IFERROR(__xludf.DUMMYFUNCTION("IF(REGEXMATCH(A824,""wealth planning""),""Script 1"",""-"")"),"-")</f>
        <v>-</v>
      </c>
      <c r="C824" s="74">
        <f t="shared" si="6"/>
        <v>0</v>
      </c>
      <c r="D824" s="74" t="str">
        <f t="shared" si="7"/>
        <v>You: Hai assalamualaikum Alya,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25" spans="1:4">
      <c r="B825" s="74" t="str">
        <f ca="1">IFERROR(__xludf.DUMMYFUNCTION("IF(REGEXMATCH(A825,""wealth planning""),""Script 1"",""-"")"),"-")</f>
        <v>-</v>
      </c>
      <c r="C825" s="74">
        <f t="shared" si="6"/>
        <v>0</v>
      </c>
      <c r="D825" s="74">
        <f t="shared" si="7"/>
        <v>0</v>
      </c>
    </row>
    <row r="826" spans="1:4">
      <c r="A826" s="74" t="s">
        <v>3050</v>
      </c>
      <c r="B826" s="74" t="str">
        <f ca="1">IFERROR(__xludf.DUMMYFUNCTION("IF(REGEXMATCH(A826,""wealth planning""),""Script 1"",""-"")"),"-")</f>
        <v>-</v>
      </c>
      <c r="C826" s="74">
        <f t="shared" si="6"/>
        <v>0</v>
      </c>
      <c r="D826" s="74">
        <f t="shared" si="7"/>
        <v>0</v>
      </c>
    </row>
    <row r="827" spans="1:4">
      <c r="A827" s="148">
        <v>45735</v>
      </c>
      <c r="B827" s="74" t="str">
        <f ca="1">IFERROR(__xludf.DUMMYFUNCTION("IF(REGEXMATCH(A827,""wealth planning""),""Script 1"",""-"")"),"#VALUE!")</f>
        <v>#VALUE!</v>
      </c>
      <c r="C827" s="74" t="str">
        <f t="shared" si="6"/>
        <v>Arif Danial Bin Ismail</v>
      </c>
      <c r="D827" s="74">
        <f t="shared" si="7"/>
        <v>0</v>
      </c>
    </row>
    <row r="828" spans="1:4">
      <c r="A828" s="148">
        <v>45735</v>
      </c>
      <c r="B828" s="74" t="str">
        <f ca="1">IFERROR(__xludf.DUMMYFUNCTION("IF(REGEXMATCH(A828,""wealth planning""),""Script 1"",""-"")"),"#VALUE!")</f>
        <v>#VALUE!</v>
      </c>
      <c r="C828" s="148">
        <f t="shared" si="6"/>
        <v>45735</v>
      </c>
      <c r="D828" s="74">
        <f t="shared" si="7"/>
        <v>0</v>
      </c>
    </row>
    <row r="829" spans="1:4">
      <c r="A829" s="74" t="s">
        <v>3051</v>
      </c>
      <c r="B829" s="74" t="str">
        <f ca="1">IFERROR(__xludf.DUMMYFUNCTION("IF(REGEXMATCH(A829,""wealth planning""),""Script 1"",""-"")"),"Script 1")</f>
        <v>Script 1</v>
      </c>
      <c r="C829" s="148">
        <f t="shared" si="6"/>
        <v>45735</v>
      </c>
      <c r="D829" s="74" t="str">
        <f t="shared" si="7"/>
        <v>Arif Danial Bin Ismail</v>
      </c>
    </row>
    <row r="830" spans="1:4">
      <c r="B830" s="74" t="str">
        <f ca="1">IFERROR(__xludf.DUMMYFUNCTION("IF(REGEXMATCH(A830,""wealth planning""),""Script 1"",""-"")"),"-")</f>
        <v>-</v>
      </c>
      <c r="C830" s="74" t="str">
        <f t="shared" si="6"/>
        <v>You: Hai assalamualaikum Arif,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30" s="148">
        <f t="shared" si="7"/>
        <v>45735</v>
      </c>
    </row>
    <row r="831" spans="1:4">
      <c r="B831" s="74" t="str">
        <f ca="1">IFERROR(__xludf.DUMMYFUNCTION("IF(REGEXMATCH(A831,""wealth planning""),""Script 1"",""-"")"),"-")</f>
        <v>-</v>
      </c>
      <c r="C831" s="74">
        <f t="shared" si="6"/>
        <v>0</v>
      </c>
      <c r="D831" s="148">
        <f t="shared" si="7"/>
        <v>45735</v>
      </c>
    </row>
    <row r="832" spans="1:4">
      <c r="B832" s="74" t="str">
        <f ca="1">IFERROR(__xludf.DUMMYFUNCTION("IF(REGEXMATCH(A832,""wealth planning""),""Script 1"",""-"")"),"-")</f>
        <v>-</v>
      </c>
      <c r="C832" s="74">
        <f t="shared" si="6"/>
        <v>0</v>
      </c>
      <c r="D832" s="74" t="str">
        <f t="shared" si="7"/>
        <v>You: Hai assalamualaikum Arif,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33" spans="1:4">
      <c r="A833" s="74" t="s">
        <v>3053</v>
      </c>
      <c r="B833" s="74" t="str">
        <f ca="1">IFERROR(__xludf.DUMMYFUNCTION("IF(REGEXMATCH(A833,""wealth planning""),""Script 1"",""-"")"),"-")</f>
        <v>-</v>
      </c>
      <c r="C833" s="74">
        <f t="shared" si="6"/>
        <v>0</v>
      </c>
      <c r="D833" s="74">
        <f t="shared" si="7"/>
        <v>0</v>
      </c>
    </row>
    <row r="834" spans="1:4">
      <c r="A834" s="74" t="s">
        <v>3053</v>
      </c>
      <c r="B834" s="74" t="str">
        <f ca="1">IFERROR(__xludf.DUMMYFUNCTION("IF(REGEXMATCH(A834,""wealth planning""),""Script 1"",""-"")"),"-")</f>
        <v>-</v>
      </c>
      <c r="C834" s="74" t="str">
        <f t="shared" si="6"/>
        <v>Ariffin Abdul Rashid</v>
      </c>
      <c r="D834" s="74">
        <f t="shared" si="7"/>
        <v>0</v>
      </c>
    </row>
    <row r="835" spans="1:4">
      <c r="A835" s="148">
        <v>45735</v>
      </c>
      <c r="B835" s="74" t="str">
        <f ca="1">IFERROR(__xludf.DUMMYFUNCTION("IF(REGEXMATCH(A835,""wealth planning""),""Script 1"",""-"")"),"#VALUE!")</f>
        <v>#VALUE!</v>
      </c>
      <c r="C835" s="74" t="str">
        <f t="shared" si="6"/>
        <v>Ariffin Abdul Rashid</v>
      </c>
      <c r="D835" s="74">
        <f t="shared" si="7"/>
        <v>0</v>
      </c>
    </row>
    <row r="836" spans="1:4">
      <c r="A836" s="148">
        <v>45735</v>
      </c>
      <c r="B836" s="74" t="str">
        <f ca="1">IFERROR(__xludf.DUMMYFUNCTION("IF(REGEXMATCH(A836,""wealth planning""),""Script 1"",""-"")"),"#VALUE!")</f>
        <v>#VALUE!</v>
      </c>
      <c r="C836" s="148">
        <f t="shared" si="6"/>
        <v>45735</v>
      </c>
      <c r="D836" s="74" t="str">
        <f t="shared" si="7"/>
        <v>Ariffin Abdul Rashid</v>
      </c>
    </row>
    <row r="837" spans="1:4">
      <c r="A837" s="74" t="s">
        <v>3054</v>
      </c>
      <c r="B837" s="74" t="str">
        <f ca="1">IFERROR(__xludf.DUMMYFUNCTION("IF(REGEXMATCH(A837,""wealth planning""),""Script 1"",""-"")"),"Script 1")</f>
        <v>Script 1</v>
      </c>
      <c r="C837" s="148">
        <f t="shared" si="6"/>
        <v>45735</v>
      </c>
      <c r="D837" s="74" t="str">
        <f t="shared" si="7"/>
        <v>Ariffin Abdul Rashid</v>
      </c>
    </row>
    <row r="838" spans="1:4">
      <c r="B838" s="74" t="str">
        <f ca="1">IFERROR(__xludf.DUMMYFUNCTION("IF(REGEXMATCH(A838,""wealth planning""),""Script 1"",""-"")"),"-")</f>
        <v>-</v>
      </c>
      <c r="C838" s="74" t="str">
        <f t="shared" si="6"/>
        <v>You: Hai assalamualaikum Ariffin,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38" s="148">
        <f t="shared" si="7"/>
        <v>45735</v>
      </c>
    </row>
    <row r="839" spans="1:4">
      <c r="B839" s="74" t="str">
        <f ca="1">IFERROR(__xludf.DUMMYFUNCTION("IF(REGEXMATCH(A839,""wealth planning""),""Script 1"",""-"")"),"-")</f>
        <v>-</v>
      </c>
      <c r="C839" s="74">
        <f t="shared" si="6"/>
        <v>0</v>
      </c>
      <c r="D839" s="148">
        <f t="shared" si="7"/>
        <v>45735</v>
      </c>
    </row>
    <row r="840" spans="1:4">
      <c r="B840" s="74" t="str">
        <f ca="1">IFERROR(__xludf.DUMMYFUNCTION("IF(REGEXMATCH(A840,""wealth planning""),""Script 1"",""-"")"),"-")</f>
        <v>-</v>
      </c>
      <c r="C840" s="74">
        <f t="shared" si="6"/>
        <v>0</v>
      </c>
      <c r="D840" s="74" t="str">
        <f t="shared" si="7"/>
        <v>You: Hai assalamualaikum Ariffin,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41" spans="1:4">
      <c r="B841" s="74" t="str">
        <f ca="1">IFERROR(__xludf.DUMMYFUNCTION("IF(REGEXMATCH(A841,""wealth planning""),""Script 1"",""-"")"),"-")</f>
        <v>-</v>
      </c>
      <c r="C841" s="74">
        <f t="shared" si="6"/>
        <v>0</v>
      </c>
      <c r="D841" s="74">
        <f t="shared" si="7"/>
        <v>0</v>
      </c>
    </row>
    <row r="842" spans="1:4">
      <c r="A842" s="74" t="s">
        <v>3057</v>
      </c>
      <c r="B842" s="74" t="str">
        <f ca="1">IFERROR(__xludf.DUMMYFUNCTION("IF(REGEXMATCH(A842,""wealth planning""),""Script 1"",""-"")"),"-")</f>
        <v>-</v>
      </c>
      <c r="C842" s="74">
        <f t="shared" si="6"/>
        <v>0</v>
      </c>
      <c r="D842" s="74">
        <f t="shared" si="7"/>
        <v>0</v>
      </c>
    </row>
    <row r="843" spans="1:4">
      <c r="A843" s="148">
        <v>45735</v>
      </c>
      <c r="B843" s="74" t="str">
        <f ca="1">IFERROR(__xludf.DUMMYFUNCTION("IF(REGEXMATCH(A843,""wealth planning""),""Script 1"",""-"")"),"#VALUE!")</f>
        <v>#VALUE!</v>
      </c>
      <c r="C843" s="74" t="str">
        <f t="shared" si="6"/>
        <v>Hajar Hafizan</v>
      </c>
      <c r="D843" s="74">
        <f t="shared" si="7"/>
        <v>0</v>
      </c>
    </row>
    <row r="844" spans="1:4">
      <c r="A844" s="148">
        <v>45735</v>
      </c>
      <c r="B844" s="74" t="str">
        <f ca="1">IFERROR(__xludf.DUMMYFUNCTION("IF(REGEXMATCH(A844,""wealth planning""),""Script 1"",""-"")"),"#VALUE!")</f>
        <v>#VALUE!</v>
      </c>
      <c r="C844" s="148">
        <f t="shared" si="6"/>
        <v>45735</v>
      </c>
      <c r="D844" s="74">
        <f t="shared" si="7"/>
        <v>0</v>
      </c>
    </row>
    <row r="845" spans="1:4">
      <c r="A845" s="74" t="s">
        <v>3058</v>
      </c>
      <c r="B845" s="74" t="str">
        <f ca="1">IFERROR(__xludf.DUMMYFUNCTION("IF(REGEXMATCH(A845,""wealth planning""),""Script 1"",""-"")"),"Script 1")</f>
        <v>Script 1</v>
      </c>
      <c r="C845" s="148">
        <f t="shared" si="6"/>
        <v>45735</v>
      </c>
      <c r="D845" s="74" t="str">
        <f t="shared" si="7"/>
        <v>Hajar Hafizan</v>
      </c>
    </row>
    <row r="846" spans="1:4">
      <c r="B846" s="74" t="str">
        <f ca="1">IFERROR(__xludf.DUMMYFUNCTION("IF(REGEXMATCH(A846,""wealth planning""),""Script 1"",""-"")"),"-")</f>
        <v>-</v>
      </c>
      <c r="C846" s="74" t="str">
        <f t="shared" si="6"/>
        <v>You: Hai assalamualaikum Hajar,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46" s="148">
        <f t="shared" si="7"/>
        <v>45735</v>
      </c>
    </row>
    <row r="847" spans="1:4">
      <c r="B847" s="74" t="str">
        <f ca="1">IFERROR(__xludf.DUMMYFUNCTION("IF(REGEXMATCH(A847,""wealth planning""),""Script 1"",""-"")"),"-")</f>
        <v>-</v>
      </c>
      <c r="C847" s="74">
        <f t="shared" si="6"/>
        <v>0</v>
      </c>
      <c r="D847" s="148">
        <f t="shared" si="7"/>
        <v>45735</v>
      </c>
    </row>
    <row r="848" spans="1:4">
      <c r="B848" s="74" t="str">
        <f ca="1">IFERROR(__xludf.DUMMYFUNCTION("IF(REGEXMATCH(A848,""wealth planning""),""Script 1"",""-"")"),"-")</f>
        <v>-</v>
      </c>
      <c r="C848" s="74">
        <f t="shared" si="6"/>
        <v>0</v>
      </c>
      <c r="D848" s="74" t="str">
        <f t="shared" si="7"/>
        <v>You: Hai assalamualaikum Hajar,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49" spans="1:4">
      <c r="B849" s="74" t="str">
        <f ca="1">IFERROR(__xludf.DUMMYFUNCTION("IF(REGEXMATCH(A849,""wealth planning""),""Script 1"",""-"")"),"-")</f>
        <v>-</v>
      </c>
      <c r="C849" s="74">
        <f t="shared" si="6"/>
        <v>0</v>
      </c>
      <c r="D849" s="74">
        <f t="shared" si="7"/>
        <v>0</v>
      </c>
    </row>
    <row r="850" spans="1:4">
      <c r="A850" s="74" t="s">
        <v>3061</v>
      </c>
      <c r="B850" s="74" t="str">
        <f ca="1">IFERROR(__xludf.DUMMYFUNCTION("IF(REGEXMATCH(A850,""wealth planning""),""Script 1"",""-"")"),"-")</f>
        <v>-</v>
      </c>
      <c r="C850" s="74">
        <f t="shared" si="6"/>
        <v>0</v>
      </c>
      <c r="D850" s="74">
        <f t="shared" si="7"/>
        <v>0</v>
      </c>
    </row>
    <row r="851" spans="1:4">
      <c r="A851" s="148">
        <v>45735</v>
      </c>
      <c r="B851" s="74" t="str">
        <f ca="1">IFERROR(__xludf.DUMMYFUNCTION("IF(REGEXMATCH(A851,""wealth planning""),""Script 1"",""-"")"),"#VALUE!")</f>
        <v>#VALUE!</v>
      </c>
      <c r="C851" s="74" t="str">
        <f t="shared" si="6"/>
        <v>Muhamad Khairulamirin Hassan</v>
      </c>
      <c r="D851" s="74">
        <f t="shared" si="7"/>
        <v>0</v>
      </c>
    </row>
    <row r="852" spans="1:4">
      <c r="A852" s="148">
        <v>45735</v>
      </c>
      <c r="B852" s="74" t="str">
        <f ca="1">IFERROR(__xludf.DUMMYFUNCTION("IF(REGEXMATCH(A852,""wealth planning""),""Script 1"",""-"")"),"#VALUE!")</f>
        <v>#VALUE!</v>
      </c>
      <c r="C852" s="148">
        <f t="shared" si="6"/>
        <v>45735</v>
      </c>
      <c r="D852" s="74">
        <f t="shared" si="7"/>
        <v>0</v>
      </c>
    </row>
    <row r="853" spans="1:4">
      <c r="A853" s="74" t="s">
        <v>3062</v>
      </c>
      <c r="B853" s="74" t="str">
        <f ca="1">IFERROR(__xludf.DUMMYFUNCTION("IF(REGEXMATCH(A853,""wealth planning""),""Script 1"",""-"")"),"Script 1")</f>
        <v>Script 1</v>
      </c>
      <c r="C853" s="148">
        <f t="shared" si="6"/>
        <v>45735</v>
      </c>
      <c r="D853" s="74" t="str">
        <f t="shared" si="7"/>
        <v>Muhamad Khairulamirin Hassan</v>
      </c>
    </row>
    <row r="854" spans="1:4">
      <c r="B854" s="74" t="str">
        <f ca="1">IFERROR(__xludf.DUMMYFUNCTION("IF(REGEXMATCH(A854,""wealth planning""),""Script 1"",""-"")"),"-")</f>
        <v>-</v>
      </c>
      <c r="C854" s="74" t="str">
        <f t="shared" si="6"/>
        <v>You: Hai assalamualaikum Khairulamirin,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54" s="148">
        <f t="shared" si="7"/>
        <v>45735</v>
      </c>
    </row>
    <row r="855" spans="1:4">
      <c r="B855" s="74" t="str">
        <f ca="1">IFERROR(__xludf.DUMMYFUNCTION("IF(REGEXMATCH(A855,""wealth planning""),""Script 1"",""-"")"),"-")</f>
        <v>-</v>
      </c>
      <c r="C855" s="74">
        <f t="shared" si="6"/>
        <v>0</v>
      </c>
      <c r="D855" s="148">
        <f t="shared" si="7"/>
        <v>45735</v>
      </c>
    </row>
    <row r="856" spans="1:4">
      <c r="B856" s="74" t="str">
        <f ca="1">IFERROR(__xludf.DUMMYFUNCTION("IF(REGEXMATCH(A856,""wealth planning""),""Script 1"",""-"")"),"-")</f>
        <v>-</v>
      </c>
      <c r="C856" s="74">
        <f t="shared" si="6"/>
        <v>0</v>
      </c>
      <c r="D856" s="74" t="str">
        <f t="shared" si="7"/>
        <v>You: Hai assalamualaikum Khairulamirin,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57" spans="1:4">
      <c r="A857" s="74" t="s">
        <v>3064</v>
      </c>
      <c r="B857" s="74" t="str">
        <f ca="1">IFERROR(__xludf.DUMMYFUNCTION("IF(REGEXMATCH(A857,""wealth planning""),""Script 1"",""-"")"),"-")</f>
        <v>-</v>
      </c>
      <c r="C857" s="74">
        <f t="shared" si="6"/>
        <v>0</v>
      </c>
      <c r="D857" s="74">
        <f t="shared" si="7"/>
        <v>0</v>
      </c>
    </row>
    <row r="858" spans="1:4">
      <c r="A858" s="74" t="s">
        <v>3065</v>
      </c>
      <c r="B858" s="74" t="str">
        <f ca="1">IFERROR(__xludf.DUMMYFUNCTION("IF(REGEXMATCH(A858,""wealth planning""),""Script 1"",""-"")"),"-")</f>
        <v>-</v>
      </c>
      <c r="C858" s="74" t="str">
        <f t="shared" si="6"/>
        <v>Norhafiza HamzahStatus is reachable</v>
      </c>
      <c r="D858" s="74">
        <f t="shared" si="7"/>
        <v>0</v>
      </c>
    </row>
    <row r="859" spans="1:4">
      <c r="A859" s="148">
        <v>45735</v>
      </c>
      <c r="B859" s="74" t="str">
        <f ca="1">IFERROR(__xludf.DUMMYFUNCTION("IF(REGEXMATCH(A859,""wealth planning""),""Script 1"",""-"")"),"#VALUE!")</f>
        <v>#VALUE!</v>
      </c>
      <c r="C859" s="74" t="str">
        <f t="shared" si="6"/>
        <v>Norhafiza Hamzah</v>
      </c>
      <c r="D859" s="74">
        <f t="shared" si="7"/>
        <v>0</v>
      </c>
    </row>
    <row r="860" spans="1:4">
      <c r="A860" s="148">
        <v>45735</v>
      </c>
      <c r="B860" s="74" t="str">
        <f ca="1">IFERROR(__xludf.DUMMYFUNCTION("IF(REGEXMATCH(A860,""wealth planning""),""Script 1"",""-"")"),"#VALUE!")</f>
        <v>#VALUE!</v>
      </c>
      <c r="C860" s="148">
        <f t="shared" si="6"/>
        <v>45735</v>
      </c>
      <c r="D860" s="74" t="str">
        <f t="shared" si="7"/>
        <v>Norhafiza HamzahStatus is reachable</v>
      </c>
    </row>
    <row r="861" spans="1:4">
      <c r="A861" s="74" t="s">
        <v>3066</v>
      </c>
      <c r="B861" s="74" t="str">
        <f ca="1">IFERROR(__xludf.DUMMYFUNCTION("IF(REGEXMATCH(A861,""wealth planning""),""Script 1"",""-"")"),"Script 1")</f>
        <v>Script 1</v>
      </c>
      <c r="C861" s="148">
        <f t="shared" si="6"/>
        <v>45735</v>
      </c>
      <c r="D861" s="74" t="str">
        <f t="shared" si="7"/>
        <v>Norhafiza Hamzah</v>
      </c>
    </row>
    <row r="862" spans="1:4">
      <c r="B862" s="74" t="str">
        <f ca="1">IFERROR(__xludf.DUMMYFUNCTION("IF(REGEXMATCH(A862,""wealth planning""),""Script 1"",""-"")"),"-")</f>
        <v>-</v>
      </c>
      <c r="C862" s="74" t="str">
        <f t="shared" si="6"/>
        <v>You: Hai assalamualaikum Norhafiza,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62" s="148">
        <f t="shared" si="7"/>
        <v>45735</v>
      </c>
    </row>
    <row r="863" spans="1:4">
      <c r="B863" s="74" t="str">
        <f ca="1">IFERROR(__xludf.DUMMYFUNCTION("IF(REGEXMATCH(A863,""wealth planning""),""Script 1"",""-"")"),"-")</f>
        <v>-</v>
      </c>
      <c r="C863" s="74">
        <f t="shared" si="6"/>
        <v>0</v>
      </c>
      <c r="D863" s="148">
        <f t="shared" si="7"/>
        <v>45735</v>
      </c>
    </row>
    <row r="864" spans="1:4">
      <c r="B864" s="74" t="str">
        <f ca="1">IFERROR(__xludf.DUMMYFUNCTION("IF(REGEXMATCH(A864,""wealth planning""),""Script 1"",""-"")"),"-")</f>
        <v>-</v>
      </c>
      <c r="C864" s="74">
        <f t="shared" si="6"/>
        <v>0</v>
      </c>
      <c r="D864" s="74" t="str">
        <f t="shared" si="7"/>
        <v>You: Hai assalamualaikum Norhafiza,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65" spans="1:4">
      <c r="B865" s="74" t="str">
        <f ca="1">IFERROR(__xludf.DUMMYFUNCTION("IF(REGEXMATCH(A865,""wealth planning""),""Script 1"",""-"")"),"-")</f>
        <v>-</v>
      </c>
      <c r="C865" s="74">
        <f t="shared" si="6"/>
        <v>0</v>
      </c>
      <c r="D865" s="74">
        <f t="shared" si="7"/>
        <v>0</v>
      </c>
    </row>
    <row r="866" spans="1:4">
      <c r="A866" s="74" t="s">
        <v>3069</v>
      </c>
      <c r="B866" s="74" t="str">
        <f ca="1">IFERROR(__xludf.DUMMYFUNCTION("IF(REGEXMATCH(A866,""wealth planning""),""Script 1"",""-"")"),"-")</f>
        <v>-</v>
      </c>
      <c r="C866" s="74">
        <f t="shared" si="6"/>
        <v>0</v>
      </c>
      <c r="D866" s="74">
        <f t="shared" si="7"/>
        <v>0</v>
      </c>
    </row>
    <row r="867" spans="1:4">
      <c r="A867" s="148">
        <v>45735</v>
      </c>
      <c r="B867" s="74" t="str">
        <f ca="1">IFERROR(__xludf.DUMMYFUNCTION("IF(REGEXMATCH(A867,""wealth planning""),""Script 1"",""-"")"),"#VALUE!")</f>
        <v>#VALUE!</v>
      </c>
      <c r="C867" s="74" t="str">
        <f t="shared" si="6"/>
        <v>Adi Azwari</v>
      </c>
      <c r="D867" s="74">
        <f t="shared" si="7"/>
        <v>0</v>
      </c>
    </row>
    <row r="868" spans="1:4">
      <c r="A868" s="148">
        <v>45735</v>
      </c>
      <c r="B868" s="74" t="str">
        <f ca="1">IFERROR(__xludf.DUMMYFUNCTION("IF(REGEXMATCH(A868,""wealth planning""),""Script 1"",""-"")"),"#VALUE!")</f>
        <v>#VALUE!</v>
      </c>
      <c r="C868" s="148">
        <f t="shared" si="6"/>
        <v>45735</v>
      </c>
      <c r="D868" s="74">
        <f t="shared" si="7"/>
        <v>0</v>
      </c>
    </row>
    <row r="869" spans="1:4">
      <c r="A869" s="74" t="s">
        <v>3070</v>
      </c>
      <c r="B869" s="74" t="str">
        <f ca="1">IFERROR(__xludf.DUMMYFUNCTION("IF(REGEXMATCH(A869,""wealth planning""),""Script 1"",""-"")"),"Script 1")</f>
        <v>Script 1</v>
      </c>
      <c r="C869" s="148">
        <f t="shared" si="6"/>
        <v>45735</v>
      </c>
      <c r="D869" s="74" t="str">
        <f t="shared" si="7"/>
        <v>Adi Azwari</v>
      </c>
    </row>
    <row r="870" spans="1:4">
      <c r="B870" s="74" t="str">
        <f ca="1">IFERROR(__xludf.DUMMYFUNCTION("IF(REGEXMATCH(A870,""wealth planning""),""Script 1"",""-"")"),"-")</f>
        <v>-</v>
      </c>
      <c r="C870" s="74" t="str">
        <f t="shared" si="6"/>
        <v>You: Hai assalamualaikum Adi Azwari,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70" s="148">
        <f t="shared" si="7"/>
        <v>45735</v>
      </c>
    </row>
    <row r="871" spans="1:4">
      <c r="B871" s="74" t="str">
        <f ca="1">IFERROR(__xludf.DUMMYFUNCTION("IF(REGEXMATCH(A871,""wealth planning""),""Script 1"",""-"")"),"-")</f>
        <v>-</v>
      </c>
      <c r="C871" s="74">
        <f t="shared" si="6"/>
        <v>0</v>
      </c>
      <c r="D871" s="148">
        <f t="shared" si="7"/>
        <v>45735</v>
      </c>
    </row>
    <row r="872" spans="1:4">
      <c r="B872" s="74" t="str">
        <f ca="1">IFERROR(__xludf.DUMMYFUNCTION("IF(REGEXMATCH(A872,""wealth planning""),""Script 1"",""-"")"),"-")</f>
        <v>-</v>
      </c>
      <c r="C872" s="74">
        <f t="shared" si="6"/>
        <v>0</v>
      </c>
      <c r="D872" s="74" t="str">
        <f t="shared" si="7"/>
        <v>You: Hai assalamualaikum Adi Azwari,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73" spans="1:4">
      <c r="A873" s="74" t="s">
        <v>3072</v>
      </c>
      <c r="B873" s="74" t="str">
        <f ca="1">IFERROR(__xludf.DUMMYFUNCTION("IF(REGEXMATCH(A873,""wealth planning""),""Script 1"",""-"")"),"-")</f>
        <v>-</v>
      </c>
      <c r="C873" s="74">
        <f t="shared" si="6"/>
        <v>0</v>
      </c>
      <c r="D873" s="74">
        <f t="shared" si="7"/>
        <v>0</v>
      </c>
    </row>
    <row r="874" spans="1:4">
      <c r="A874" s="74" t="s">
        <v>3073</v>
      </c>
      <c r="B874" s="74" t="str">
        <f ca="1">IFERROR(__xludf.DUMMYFUNCTION("IF(REGEXMATCH(A874,""wealth planning""),""Script 1"",""-"")"),"-")</f>
        <v>-</v>
      </c>
      <c r="C874" s="74" t="str">
        <f t="shared" si="6"/>
        <v>Hani HazirahStatus is reachable</v>
      </c>
      <c r="D874" s="74">
        <f t="shared" si="7"/>
        <v>0</v>
      </c>
    </row>
    <row r="875" spans="1:4">
      <c r="A875" s="148">
        <v>45735</v>
      </c>
      <c r="B875" s="74" t="str">
        <f ca="1">IFERROR(__xludf.DUMMYFUNCTION("IF(REGEXMATCH(A875,""wealth planning""),""Script 1"",""-"")"),"#VALUE!")</f>
        <v>#VALUE!</v>
      </c>
      <c r="C875" s="74" t="str">
        <f t="shared" si="6"/>
        <v>Hani Hazirah</v>
      </c>
      <c r="D875" s="74">
        <f t="shared" si="7"/>
        <v>0</v>
      </c>
    </row>
    <row r="876" spans="1:4">
      <c r="A876" s="148">
        <v>45735</v>
      </c>
      <c r="B876" s="74" t="str">
        <f ca="1">IFERROR(__xludf.DUMMYFUNCTION("IF(REGEXMATCH(A876,""wealth planning""),""Script 1"",""-"")"),"#VALUE!")</f>
        <v>#VALUE!</v>
      </c>
      <c r="C876" s="148">
        <f t="shared" si="6"/>
        <v>45735</v>
      </c>
      <c r="D876" s="74" t="str">
        <f t="shared" si="7"/>
        <v>Hani HazirahStatus is reachable</v>
      </c>
    </row>
    <row r="877" spans="1:4">
      <c r="A877" s="74" t="s">
        <v>3074</v>
      </c>
      <c r="B877" s="74" t="str">
        <f ca="1">IFERROR(__xludf.DUMMYFUNCTION("IF(REGEXMATCH(A877,""wealth planning""),""Script 1"",""-"")"),"Script 1")</f>
        <v>Script 1</v>
      </c>
      <c r="C877" s="148">
        <f t="shared" si="6"/>
        <v>45735</v>
      </c>
      <c r="D877" s="74" t="str">
        <f t="shared" si="7"/>
        <v>Hani Hazirah</v>
      </c>
    </row>
    <row r="878" spans="1:4">
      <c r="B878" s="74" t="str">
        <f ca="1">IFERROR(__xludf.DUMMYFUNCTION("IF(REGEXMATCH(A878,""wealth planning""),""Script 1"",""-"")"),"-")</f>
        <v>-</v>
      </c>
      <c r="C878" s="74" t="str">
        <f t="shared" si="6"/>
        <v>You: Hai assalamualaikum Hani,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78" s="148">
        <f t="shared" si="7"/>
        <v>45735</v>
      </c>
    </row>
    <row r="879" spans="1:4">
      <c r="B879" s="74" t="str">
        <f ca="1">IFERROR(__xludf.DUMMYFUNCTION("IF(REGEXMATCH(A879,""wealth planning""),""Script 1"",""-"")"),"-")</f>
        <v>-</v>
      </c>
      <c r="C879" s="74">
        <f t="shared" si="6"/>
        <v>0</v>
      </c>
      <c r="D879" s="148">
        <f t="shared" si="7"/>
        <v>45735</v>
      </c>
    </row>
    <row r="880" spans="1:4">
      <c r="B880" s="74" t="str">
        <f ca="1">IFERROR(__xludf.DUMMYFUNCTION("IF(REGEXMATCH(A880,""wealth planning""),""Script 1"",""-"")"),"-")</f>
        <v>-</v>
      </c>
      <c r="C880" s="74">
        <f t="shared" si="6"/>
        <v>0</v>
      </c>
      <c r="D880" s="74" t="str">
        <f t="shared" si="7"/>
        <v>You: Hai assalamualaikum Hani,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81" spans="1:4">
      <c r="A881" s="74" t="s">
        <v>3076</v>
      </c>
      <c r="B881" s="74" t="str">
        <f ca="1">IFERROR(__xludf.DUMMYFUNCTION("IF(REGEXMATCH(A881,""wealth planning""),""Script 1"",""-"")"),"-")</f>
        <v>-</v>
      </c>
      <c r="C881" s="74">
        <f t="shared" si="6"/>
        <v>0</v>
      </c>
      <c r="D881" s="74">
        <f t="shared" si="7"/>
        <v>0</v>
      </c>
    </row>
    <row r="882" spans="1:4">
      <c r="A882" s="74" t="s">
        <v>3077</v>
      </c>
      <c r="B882" s="74" t="str">
        <f ca="1">IFERROR(__xludf.DUMMYFUNCTION("IF(REGEXMATCH(A882,""wealth planning""),""Script 1"",""-"")"),"-")</f>
        <v>-</v>
      </c>
      <c r="C882" s="74" t="str">
        <f t="shared" si="6"/>
        <v>Siti Faqihah Mohd RosdiStatus is reachable</v>
      </c>
      <c r="D882" s="74">
        <f t="shared" si="7"/>
        <v>0</v>
      </c>
    </row>
    <row r="883" spans="1:4">
      <c r="A883" s="148">
        <v>45735</v>
      </c>
      <c r="B883" s="74" t="str">
        <f ca="1">IFERROR(__xludf.DUMMYFUNCTION("IF(REGEXMATCH(A883,""wealth planning""),""Script 1"",""-"")"),"#VALUE!")</f>
        <v>#VALUE!</v>
      </c>
      <c r="C883" s="74" t="str">
        <f t="shared" si="6"/>
        <v>Siti Faqihah Mohd Rosdi</v>
      </c>
      <c r="D883" s="74">
        <f t="shared" si="7"/>
        <v>0</v>
      </c>
    </row>
    <row r="884" spans="1:4">
      <c r="A884" s="148">
        <v>45735</v>
      </c>
      <c r="B884" s="74" t="str">
        <f ca="1">IFERROR(__xludf.DUMMYFUNCTION("IF(REGEXMATCH(A884,""wealth planning""),""Script 1"",""-"")"),"#VALUE!")</f>
        <v>#VALUE!</v>
      </c>
      <c r="C884" s="148">
        <f t="shared" si="6"/>
        <v>45735</v>
      </c>
      <c r="D884" s="74" t="str">
        <f t="shared" si="7"/>
        <v>Siti Faqihah Mohd RosdiStatus is reachable</v>
      </c>
    </row>
    <row r="885" spans="1:4">
      <c r="A885" s="74" t="s">
        <v>3078</v>
      </c>
      <c r="B885" s="74" t="str">
        <f ca="1">IFERROR(__xludf.DUMMYFUNCTION("IF(REGEXMATCH(A885,""wealth planning""),""Script 1"",""-"")"),"Script 1")</f>
        <v>Script 1</v>
      </c>
      <c r="C885" s="148">
        <f t="shared" si="6"/>
        <v>45735</v>
      </c>
      <c r="D885" s="74" t="str">
        <f t="shared" si="7"/>
        <v>Siti Faqihah Mohd Rosdi</v>
      </c>
    </row>
    <row r="886" spans="1:4">
      <c r="B886" s="74" t="str">
        <f ca="1">IFERROR(__xludf.DUMMYFUNCTION("IF(REGEXMATCH(A886,""wealth planning""),""Script 1"",""-"")"),"-")</f>
        <v>-</v>
      </c>
      <c r="C886" s="74" t="str">
        <f t="shared" si="6"/>
        <v>You: Hai assalamualaikum Faqihah,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86" s="148">
        <f t="shared" si="7"/>
        <v>45735</v>
      </c>
    </row>
    <row r="887" spans="1:4">
      <c r="B887" s="74" t="str">
        <f ca="1">IFERROR(__xludf.DUMMYFUNCTION("IF(REGEXMATCH(A887,""wealth planning""),""Script 1"",""-"")"),"-")</f>
        <v>-</v>
      </c>
      <c r="C887" s="74">
        <f t="shared" si="6"/>
        <v>0</v>
      </c>
      <c r="D887" s="148">
        <f t="shared" si="7"/>
        <v>45735</v>
      </c>
    </row>
    <row r="888" spans="1:4">
      <c r="B888" s="74" t="str">
        <f ca="1">IFERROR(__xludf.DUMMYFUNCTION("IF(REGEXMATCH(A888,""wealth planning""),""Script 1"",""-"")"),"-")</f>
        <v>-</v>
      </c>
      <c r="C888" s="74">
        <f t="shared" si="6"/>
        <v>0</v>
      </c>
      <c r="D888" s="74" t="str">
        <f t="shared" si="7"/>
        <v>You: Hai assalamualaikum Faqihah,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89" spans="1:4">
      <c r="A889" s="74" t="s">
        <v>3080</v>
      </c>
      <c r="B889" s="74" t="str">
        <f ca="1">IFERROR(__xludf.DUMMYFUNCTION("IF(REGEXMATCH(A889,""wealth planning""),""Script 1"",""-"")"),"-")</f>
        <v>-</v>
      </c>
      <c r="C889" s="74">
        <f t="shared" si="6"/>
        <v>0</v>
      </c>
      <c r="D889" s="74">
        <f t="shared" si="7"/>
        <v>0</v>
      </c>
    </row>
    <row r="890" spans="1:4">
      <c r="A890" s="74" t="s">
        <v>3081</v>
      </c>
      <c r="B890" s="74" t="str">
        <f ca="1">IFERROR(__xludf.DUMMYFUNCTION("IF(REGEXMATCH(A890,""wealth planning""),""Script 1"",""-"")"),"-")</f>
        <v>-</v>
      </c>
      <c r="C890" s="74" t="str">
        <f t="shared" si="6"/>
        <v>Auni ZakieahStatus is reachable</v>
      </c>
      <c r="D890" s="74">
        <f t="shared" si="7"/>
        <v>0</v>
      </c>
    </row>
    <row r="891" spans="1:4">
      <c r="A891" s="148">
        <v>45735</v>
      </c>
      <c r="B891" s="74" t="str">
        <f ca="1">IFERROR(__xludf.DUMMYFUNCTION("IF(REGEXMATCH(A891,""wealth planning""),""Script 1"",""-"")"),"#VALUE!")</f>
        <v>#VALUE!</v>
      </c>
      <c r="C891" s="74" t="str">
        <f t="shared" si="6"/>
        <v>Auni Zakieah</v>
      </c>
      <c r="D891" s="74">
        <f t="shared" si="7"/>
        <v>0</v>
      </c>
    </row>
    <row r="892" spans="1:4">
      <c r="A892" s="148">
        <v>45735</v>
      </c>
      <c r="B892" s="74" t="str">
        <f ca="1">IFERROR(__xludf.DUMMYFUNCTION("IF(REGEXMATCH(A892,""wealth planning""),""Script 1"",""-"")"),"#VALUE!")</f>
        <v>#VALUE!</v>
      </c>
      <c r="C892" s="148">
        <f t="shared" si="6"/>
        <v>45735</v>
      </c>
      <c r="D892" s="74" t="str">
        <f t="shared" si="7"/>
        <v>Auni ZakieahStatus is reachable</v>
      </c>
    </row>
    <row r="893" spans="1:4">
      <c r="A893" s="74" t="s">
        <v>3082</v>
      </c>
      <c r="B893" s="74" t="str">
        <f ca="1">IFERROR(__xludf.DUMMYFUNCTION("IF(REGEXMATCH(A893,""wealth planning""),""Script 1"",""-"")"),"Script 1")</f>
        <v>Script 1</v>
      </c>
      <c r="C893" s="148">
        <f t="shared" si="6"/>
        <v>45735</v>
      </c>
      <c r="D893" s="74" t="str">
        <f t="shared" si="7"/>
        <v>Auni Zakieah</v>
      </c>
    </row>
    <row r="894" spans="1:4">
      <c r="B894" s="74" t="str">
        <f ca="1">IFERROR(__xludf.DUMMYFUNCTION("IF(REGEXMATCH(A894,""wealth planning""),""Script 1"",""-"")"),"-")</f>
        <v>-</v>
      </c>
      <c r="C894" s="74" t="str">
        <f t="shared" si="6"/>
        <v>You: Hai assalamualaikum Auni,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94" s="148">
        <f t="shared" si="7"/>
        <v>45735</v>
      </c>
    </row>
    <row r="895" spans="1:4">
      <c r="B895" s="74" t="str">
        <f ca="1">IFERROR(__xludf.DUMMYFUNCTION("IF(REGEXMATCH(A895,""wealth planning""),""Script 1"",""-"")"),"-")</f>
        <v>-</v>
      </c>
      <c r="C895" s="74">
        <f t="shared" si="6"/>
        <v>0</v>
      </c>
      <c r="D895" s="148">
        <f t="shared" si="7"/>
        <v>45735</v>
      </c>
    </row>
    <row r="896" spans="1:4">
      <c r="B896" s="74" t="str">
        <f ca="1">IFERROR(__xludf.DUMMYFUNCTION("IF(REGEXMATCH(A896,""wealth planning""),""Script 1"",""-"")"),"-")</f>
        <v>-</v>
      </c>
      <c r="C896" s="74">
        <f t="shared" si="6"/>
        <v>0</v>
      </c>
      <c r="D896" s="74" t="str">
        <f t="shared" si="7"/>
        <v>You: Hai assalamualaikum Auni,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97" spans="1:4">
      <c r="A897" s="74" t="s">
        <v>3084</v>
      </c>
      <c r="B897" s="74" t="str">
        <f ca="1">IFERROR(__xludf.DUMMYFUNCTION("IF(REGEXMATCH(A897,""wealth planning""),""Script 1"",""-"")"),"-")</f>
        <v>-</v>
      </c>
      <c r="C897" s="74">
        <f t="shared" si="6"/>
        <v>0</v>
      </c>
      <c r="D897" s="74">
        <f t="shared" si="7"/>
        <v>0</v>
      </c>
    </row>
    <row r="898" spans="1:4">
      <c r="A898" s="74" t="s">
        <v>3084</v>
      </c>
      <c r="B898" s="74" t="str">
        <f ca="1">IFERROR(__xludf.DUMMYFUNCTION("IF(REGEXMATCH(A898,""wealth planning""),""Script 1"",""-"")"),"-")</f>
        <v>-</v>
      </c>
      <c r="C898" s="74" t="str">
        <f t="shared" si="6"/>
        <v>Nurulhusna Izati Azmi</v>
      </c>
      <c r="D898" s="74">
        <f t="shared" si="7"/>
        <v>0</v>
      </c>
    </row>
    <row r="899" spans="1:4">
      <c r="A899" s="148">
        <v>45735</v>
      </c>
      <c r="B899" s="74" t="str">
        <f ca="1">IFERROR(__xludf.DUMMYFUNCTION("IF(REGEXMATCH(A899,""wealth planning""),""Script 1"",""-"")"),"#VALUE!")</f>
        <v>#VALUE!</v>
      </c>
      <c r="C899" s="74" t="str">
        <f t="shared" si="6"/>
        <v>Nurulhusna Izati Azmi</v>
      </c>
      <c r="D899" s="74">
        <f t="shared" si="7"/>
        <v>0</v>
      </c>
    </row>
    <row r="900" spans="1:4">
      <c r="A900" s="148">
        <v>45735</v>
      </c>
      <c r="B900" s="74" t="str">
        <f ca="1">IFERROR(__xludf.DUMMYFUNCTION("IF(REGEXMATCH(A900,""wealth planning""),""Script 1"",""-"")"),"#VALUE!")</f>
        <v>#VALUE!</v>
      </c>
      <c r="C900" s="148">
        <f t="shared" si="6"/>
        <v>45735</v>
      </c>
      <c r="D900" s="74" t="str">
        <f t="shared" si="7"/>
        <v>Nurulhusna Izati Azmi</v>
      </c>
    </row>
    <row r="901" spans="1:4">
      <c r="A901" s="74" t="s">
        <v>3085</v>
      </c>
      <c r="B901" s="74" t="str">
        <f ca="1">IFERROR(__xludf.DUMMYFUNCTION("IF(REGEXMATCH(A901,""wealth planning""),""Script 1"",""-"")"),"Script 1")</f>
        <v>Script 1</v>
      </c>
      <c r="C901" s="148">
        <f t="shared" si="6"/>
        <v>45735</v>
      </c>
      <c r="D901" s="74" t="str">
        <f t="shared" si="7"/>
        <v>Nurulhusna Izati Azmi</v>
      </c>
    </row>
    <row r="902" spans="1:4">
      <c r="B902" s="74" t="str">
        <f ca="1">IFERROR(__xludf.DUMMYFUNCTION("IF(REGEXMATCH(A902,""wealth planning""),""Script 1"",""-"")"),"-")</f>
        <v>-</v>
      </c>
      <c r="C902" s="74" t="str">
        <f t="shared" si="6"/>
        <v>You: Hai assalamualaikum Nurulhusna,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02" s="148">
        <f t="shared" si="7"/>
        <v>45735</v>
      </c>
    </row>
    <row r="903" spans="1:4">
      <c r="B903" s="74" t="str">
        <f ca="1">IFERROR(__xludf.DUMMYFUNCTION("IF(REGEXMATCH(A903,""wealth planning""),""Script 1"",""-"")"),"-")</f>
        <v>-</v>
      </c>
      <c r="C903" s="74">
        <f t="shared" si="6"/>
        <v>0</v>
      </c>
      <c r="D903" s="148">
        <f t="shared" si="7"/>
        <v>45735</v>
      </c>
    </row>
    <row r="904" spans="1:4">
      <c r="B904" s="74" t="str">
        <f ca="1">IFERROR(__xludf.DUMMYFUNCTION("IF(REGEXMATCH(A904,""wealth planning""),""Script 1"",""-"")"),"-")</f>
        <v>-</v>
      </c>
      <c r="C904" s="74">
        <f t="shared" si="6"/>
        <v>0</v>
      </c>
      <c r="D904" s="74" t="str">
        <f t="shared" si="7"/>
        <v>You: Hai assalamualaikum Nurulhusna,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05" spans="1:4">
      <c r="B905" s="74" t="str">
        <f ca="1">IFERROR(__xludf.DUMMYFUNCTION("IF(REGEXMATCH(A905,""wealth planning""),""Script 1"",""-"")"),"-")</f>
        <v>-</v>
      </c>
      <c r="C905" s="74">
        <f t="shared" si="6"/>
        <v>0</v>
      </c>
      <c r="D905" s="74">
        <f t="shared" si="7"/>
        <v>0</v>
      </c>
    </row>
    <row r="906" spans="1:4">
      <c r="A906" s="74" t="s">
        <v>3088</v>
      </c>
      <c r="B906" s="74" t="str">
        <f ca="1">IFERROR(__xludf.DUMMYFUNCTION("IF(REGEXMATCH(A906,""wealth planning""),""Script 1"",""-"")"),"-")</f>
        <v>-</v>
      </c>
      <c r="C906" s="74">
        <f t="shared" si="6"/>
        <v>0</v>
      </c>
      <c r="D906" s="74">
        <f t="shared" si="7"/>
        <v>0</v>
      </c>
    </row>
    <row r="907" spans="1:4">
      <c r="A907" s="148">
        <v>45735</v>
      </c>
      <c r="B907" s="74" t="str">
        <f ca="1">IFERROR(__xludf.DUMMYFUNCTION("IF(REGEXMATCH(A907,""wealth planning""),""Script 1"",""-"")"),"#VALUE!")</f>
        <v>#VALUE!</v>
      </c>
      <c r="C907" s="74" t="str">
        <f t="shared" si="6"/>
        <v>Wan Maisarah Wan Muhammad Faisal</v>
      </c>
      <c r="D907" s="74">
        <f t="shared" si="7"/>
        <v>0</v>
      </c>
    </row>
    <row r="908" spans="1:4">
      <c r="A908" s="148">
        <v>45735</v>
      </c>
      <c r="B908" s="74" t="str">
        <f ca="1">IFERROR(__xludf.DUMMYFUNCTION("IF(REGEXMATCH(A908,""wealth planning""),""Script 1"",""-"")"),"#VALUE!")</f>
        <v>#VALUE!</v>
      </c>
      <c r="C908" s="148">
        <f t="shared" si="6"/>
        <v>45735</v>
      </c>
      <c r="D908" s="74">
        <f t="shared" si="7"/>
        <v>0</v>
      </c>
    </row>
    <row r="909" spans="1:4">
      <c r="A909" s="74" t="s">
        <v>3089</v>
      </c>
      <c r="B909" s="74" t="str">
        <f ca="1">IFERROR(__xludf.DUMMYFUNCTION("IF(REGEXMATCH(A909,""wealth planning""),""Script 1"",""-"")"),"Script 1")</f>
        <v>Script 1</v>
      </c>
      <c r="C909" s="148">
        <f t="shared" si="6"/>
        <v>45735</v>
      </c>
      <c r="D909" s="74" t="str">
        <f t="shared" si="7"/>
        <v>Wan Maisarah Wan Muhammad Faisal</v>
      </c>
    </row>
    <row r="910" spans="1:4">
      <c r="B910" s="74" t="str">
        <f ca="1">IFERROR(__xludf.DUMMYFUNCTION("IF(REGEXMATCH(A910,""wealth planning""),""Script 1"",""-"")"),"-")</f>
        <v>-</v>
      </c>
      <c r="C910" s="74" t="str">
        <f t="shared" si="6"/>
        <v>You: Hai assalamualaikum Wan Maisarah,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10" s="148">
        <f t="shared" si="7"/>
        <v>45735</v>
      </c>
    </row>
    <row r="911" spans="1:4">
      <c r="B911" s="74" t="str">
        <f ca="1">IFERROR(__xludf.DUMMYFUNCTION("IF(REGEXMATCH(A911,""wealth planning""),""Script 1"",""-"")"),"-")</f>
        <v>-</v>
      </c>
      <c r="C911" s="74">
        <f t="shared" si="6"/>
        <v>0</v>
      </c>
      <c r="D911" s="148">
        <f t="shared" si="7"/>
        <v>45735</v>
      </c>
    </row>
    <row r="912" spans="1:4">
      <c r="B912" s="74" t="str">
        <f ca="1">IFERROR(__xludf.DUMMYFUNCTION("IF(REGEXMATCH(A912,""wealth planning""),""Script 1"",""-"")"),"-")</f>
        <v>-</v>
      </c>
      <c r="C912" s="74">
        <f t="shared" si="6"/>
        <v>0</v>
      </c>
      <c r="D912" s="74" t="str">
        <f t="shared" si="7"/>
        <v>You: Hai assalamualaikum Wan Maisarah,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13" spans="1:4">
      <c r="A913" s="74" t="s">
        <v>3091</v>
      </c>
      <c r="B913" s="74" t="str">
        <f ca="1">IFERROR(__xludf.DUMMYFUNCTION("IF(REGEXMATCH(A913,""wealth planning""),""Script 1"",""-"")"),"-")</f>
        <v>-</v>
      </c>
      <c r="C913" s="74">
        <f t="shared" si="6"/>
        <v>0</v>
      </c>
      <c r="D913" s="74">
        <f t="shared" si="7"/>
        <v>0</v>
      </c>
    </row>
    <row r="914" spans="1:4">
      <c r="A914" s="74" t="s">
        <v>3092</v>
      </c>
      <c r="B914" s="74" t="str">
        <f ca="1">IFERROR(__xludf.DUMMYFUNCTION("IF(REGEXMATCH(A914,""wealth planning""),""Script 1"",""-"")"),"-")</f>
        <v>-</v>
      </c>
      <c r="C914" s="74" t="str">
        <f t="shared" si="6"/>
        <v>Muhammad Nur Ruzaini Mohamed JamilStatus is reachable</v>
      </c>
      <c r="D914" s="74">
        <f t="shared" si="7"/>
        <v>0</v>
      </c>
    </row>
    <row r="915" spans="1:4">
      <c r="A915" s="148">
        <v>45735</v>
      </c>
      <c r="B915" s="74" t="str">
        <f ca="1">IFERROR(__xludf.DUMMYFUNCTION("IF(REGEXMATCH(A915,""wealth planning""),""Script 1"",""-"")"),"#VALUE!")</f>
        <v>#VALUE!</v>
      </c>
      <c r="C915" s="74" t="str">
        <f t="shared" si="6"/>
        <v>Muhammad Nur Ruzaini Mohamed Jamil</v>
      </c>
      <c r="D915" s="74">
        <f t="shared" si="7"/>
        <v>0</v>
      </c>
    </row>
    <row r="916" spans="1:4">
      <c r="A916" s="148">
        <v>45735</v>
      </c>
      <c r="B916" s="74" t="str">
        <f ca="1">IFERROR(__xludf.DUMMYFUNCTION("IF(REGEXMATCH(A916,""wealth planning""),""Script 1"",""-"")"),"#VALUE!")</f>
        <v>#VALUE!</v>
      </c>
      <c r="C916" s="148">
        <f t="shared" si="6"/>
        <v>45735</v>
      </c>
      <c r="D916" s="74" t="str">
        <f t="shared" si="7"/>
        <v>Muhammad Nur Ruzaini Mohamed JamilStatus is reachable</v>
      </c>
    </row>
    <row r="917" spans="1:4">
      <c r="A917" s="74" t="s">
        <v>3093</v>
      </c>
      <c r="B917" s="74" t="str">
        <f ca="1">IFERROR(__xludf.DUMMYFUNCTION("IF(REGEXMATCH(A917,""wealth planning""),""Script 1"",""-"")"),"Script 1")</f>
        <v>Script 1</v>
      </c>
      <c r="C917" s="148">
        <f t="shared" si="6"/>
        <v>45735</v>
      </c>
      <c r="D917" s="74" t="str">
        <f t="shared" si="7"/>
        <v>Muhammad Nur Ruzaini Mohamed Jamil</v>
      </c>
    </row>
    <row r="918" spans="1:4">
      <c r="B918" s="74" t="str">
        <f ca="1">IFERROR(__xludf.DUMMYFUNCTION("IF(REGEXMATCH(A918,""wealth planning""),""Script 1"",""-"")"),"-")</f>
        <v>-</v>
      </c>
      <c r="C918" s="74" t="str">
        <f t="shared" si="6"/>
        <v>You: Hai assalamualaikum Ruzaini,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18" s="148">
        <f t="shared" si="7"/>
        <v>45735</v>
      </c>
    </row>
    <row r="919" spans="1:4">
      <c r="B919" s="74" t="str">
        <f ca="1">IFERROR(__xludf.DUMMYFUNCTION("IF(REGEXMATCH(A919,""wealth planning""),""Script 1"",""-"")"),"-")</f>
        <v>-</v>
      </c>
      <c r="C919" s="74">
        <f t="shared" si="6"/>
        <v>0</v>
      </c>
      <c r="D919" s="148">
        <f t="shared" si="7"/>
        <v>45735</v>
      </c>
    </row>
    <row r="920" spans="1:4">
      <c r="B920" s="74" t="str">
        <f ca="1">IFERROR(__xludf.DUMMYFUNCTION("IF(REGEXMATCH(A920,""wealth planning""),""Script 1"",""-"")"),"-")</f>
        <v>-</v>
      </c>
      <c r="C920" s="74">
        <f t="shared" si="6"/>
        <v>0</v>
      </c>
      <c r="D920" s="74" t="str">
        <f t="shared" si="7"/>
        <v>You: Hai assalamualaikum Ruzaini,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21" spans="1:4">
      <c r="B921" s="74" t="str">
        <f ca="1">IFERROR(__xludf.DUMMYFUNCTION("IF(REGEXMATCH(A921,""wealth planning""),""Script 1"",""-"")"),"-")</f>
        <v>-</v>
      </c>
      <c r="C921" s="74">
        <f t="shared" si="6"/>
        <v>0</v>
      </c>
      <c r="D921" s="74">
        <f t="shared" si="7"/>
        <v>0</v>
      </c>
    </row>
    <row r="922" spans="1:4">
      <c r="A922" s="74" t="s">
        <v>3096</v>
      </c>
      <c r="B922" s="74" t="str">
        <f ca="1">IFERROR(__xludf.DUMMYFUNCTION("IF(REGEXMATCH(A922,""wealth planning""),""Script 1"",""-"")"),"-")</f>
        <v>-</v>
      </c>
      <c r="C922" s="74">
        <f t="shared" si="6"/>
        <v>0</v>
      </c>
      <c r="D922" s="74">
        <f t="shared" si="7"/>
        <v>0</v>
      </c>
    </row>
    <row r="923" spans="1:4">
      <c r="A923" s="148">
        <v>45735</v>
      </c>
      <c r="B923" s="74" t="str">
        <f ca="1">IFERROR(__xludf.DUMMYFUNCTION("IF(REGEXMATCH(A923,""wealth planning""),""Script 1"",""-"")"),"#VALUE!")</f>
        <v>#VALUE!</v>
      </c>
      <c r="C923" s="74" t="str">
        <f t="shared" si="6"/>
        <v>Adam Amir</v>
      </c>
      <c r="D923" s="74">
        <f t="shared" si="7"/>
        <v>0</v>
      </c>
    </row>
    <row r="924" spans="1:4">
      <c r="A924" s="148">
        <v>45735</v>
      </c>
      <c r="B924" s="74" t="str">
        <f ca="1">IFERROR(__xludf.DUMMYFUNCTION("IF(REGEXMATCH(A924,""wealth planning""),""Script 1"",""-"")"),"#VALUE!")</f>
        <v>#VALUE!</v>
      </c>
      <c r="C924" s="148">
        <f t="shared" si="6"/>
        <v>45735</v>
      </c>
      <c r="D924" s="74">
        <f t="shared" si="7"/>
        <v>0</v>
      </c>
    </row>
    <row r="925" spans="1:4">
      <c r="A925" s="74" t="s">
        <v>3097</v>
      </c>
      <c r="B925" s="74" t="str">
        <f ca="1">IFERROR(__xludf.DUMMYFUNCTION("IF(REGEXMATCH(A925,""wealth planning""),""Script 1"",""-"")"),"Script 1")</f>
        <v>Script 1</v>
      </c>
      <c r="C925" s="148">
        <f t="shared" si="6"/>
        <v>45735</v>
      </c>
      <c r="D925" s="74" t="str">
        <f t="shared" si="7"/>
        <v>Adam Amir</v>
      </c>
    </row>
    <row r="926" spans="1:4">
      <c r="B926" s="74" t="str">
        <f ca="1">IFERROR(__xludf.DUMMYFUNCTION("IF(REGEXMATCH(A926,""wealth planning""),""Script 1"",""-"")"),"-")</f>
        <v>-</v>
      </c>
      <c r="C926" s="74" t="str">
        <f t="shared" si="6"/>
        <v>You: Hai assalamualaikum tuan Adam,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26" s="148">
        <f t="shared" si="7"/>
        <v>45735</v>
      </c>
    </row>
    <row r="927" spans="1:4">
      <c r="B927" s="74" t="str">
        <f ca="1">IFERROR(__xludf.DUMMYFUNCTION("IF(REGEXMATCH(A927,""wealth planning""),""Script 1"",""-"")"),"-")</f>
        <v>-</v>
      </c>
      <c r="C927" s="74">
        <f t="shared" si="6"/>
        <v>0</v>
      </c>
      <c r="D927" s="148">
        <f t="shared" si="7"/>
        <v>45735</v>
      </c>
    </row>
    <row r="928" spans="1:4">
      <c r="B928" s="74" t="str">
        <f ca="1">IFERROR(__xludf.DUMMYFUNCTION("IF(REGEXMATCH(A928,""wealth planning""),""Script 1"",""-"")"),"-")</f>
        <v>-</v>
      </c>
      <c r="C928" s="74">
        <f t="shared" si="6"/>
        <v>0</v>
      </c>
      <c r="D928" s="74" t="str">
        <f t="shared" si="7"/>
        <v>You: Hai assalamualaikum tuan Adam,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29" spans="1:4">
      <c r="A929" s="74" t="s">
        <v>3099</v>
      </c>
      <c r="B929" s="74" t="str">
        <f ca="1">IFERROR(__xludf.DUMMYFUNCTION("IF(REGEXMATCH(A929,""wealth planning""),""Script 1"",""-"")"),"-")</f>
        <v>-</v>
      </c>
      <c r="C929" s="74">
        <f t="shared" si="6"/>
        <v>0</v>
      </c>
      <c r="D929" s="74">
        <f t="shared" si="7"/>
        <v>0</v>
      </c>
    </row>
    <row r="930" spans="1:4">
      <c r="A930" s="74" t="s">
        <v>3099</v>
      </c>
      <c r="B930" s="74" t="str">
        <f ca="1">IFERROR(__xludf.DUMMYFUNCTION("IF(REGEXMATCH(A930,""wealth planning""),""Script 1"",""-"")"),"-")</f>
        <v>-</v>
      </c>
      <c r="C930" s="74" t="str">
        <f t="shared" si="6"/>
        <v>Raudatul Qistina</v>
      </c>
      <c r="D930" s="74">
        <f t="shared" si="7"/>
        <v>0</v>
      </c>
    </row>
    <row r="931" spans="1:4">
      <c r="A931" s="148">
        <v>45735</v>
      </c>
      <c r="B931" s="74" t="str">
        <f ca="1">IFERROR(__xludf.DUMMYFUNCTION("IF(REGEXMATCH(A931,""wealth planning""),""Script 1"",""-"")"),"#VALUE!")</f>
        <v>#VALUE!</v>
      </c>
      <c r="C931" s="74" t="str">
        <f t="shared" si="6"/>
        <v>Raudatul Qistina</v>
      </c>
      <c r="D931" s="74">
        <f t="shared" si="7"/>
        <v>0</v>
      </c>
    </row>
    <row r="932" spans="1:4">
      <c r="A932" s="148">
        <v>45735</v>
      </c>
      <c r="B932" s="74" t="str">
        <f ca="1">IFERROR(__xludf.DUMMYFUNCTION("IF(REGEXMATCH(A932,""wealth planning""),""Script 1"",""-"")"),"#VALUE!")</f>
        <v>#VALUE!</v>
      </c>
      <c r="C932" s="148">
        <f t="shared" si="6"/>
        <v>45735</v>
      </c>
      <c r="D932" s="74" t="str">
        <f t="shared" si="7"/>
        <v>Raudatul Qistina</v>
      </c>
    </row>
    <row r="933" spans="1:4">
      <c r="A933" s="74" t="s">
        <v>3100</v>
      </c>
      <c r="B933" s="74" t="str">
        <f ca="1">IFERROR(__xludf.DUMMYFUNCTION("IF(REGEXMATCH(A933,""wealth planning""),""Script 1"",""-"")"),"Script 1")</f>
        <v>Script 1</v>
      </c>
      <c r="C933" s="148">
        <f t="shared" si="6"/>
        <v>45735</v>
      </c>
      <c r="D933" s="74" t="str">
        <f t="shared" si="7"/>
        <v>Raudatul Qistina</v>
      </c>
    </row>
    <row r="934" spans="1:4">
      <c r="B934" s="74" t="str">
        <f ca="1">IFERROR(__xludf.DUMMYFUNCTION("IF(REGEXMATCH(A934,""wealth planning""),""Script 1"",""-"")"),"-")</f>
        <v>-</v>
      </c>
      <c r="C934" s="74" t="str">
        <f t="shared" si="6"/>
        <v>You: Hai assalamualaikum Raudatul,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34" s="148">
        <f t="shared" si="7"/>
        <v>45735</v>
      </c>
    </row>
    <row r="935" spans="1:4">
      <c r="B935" s="74" t="str">
        <f ca="1">IFERROR(__xludf.DUMMYFUNCTION("IF(REGEXMATCH(A935,""wealth planning""),""Script 1"",""-"")"),"-")</f>
        <v>-</v>
      </c>
      <c r="C935" s="74">
        <f t="shared" si="6"/>
        <v>0</v>
      </c>
      <c r="D935" s="148">
        <f t="shared" si="7"/>
        <v>45735</v>
      </c>
    </row>
    <row r="936" spans="1:4">
      <c r="B936" s="74" t="str">
        <f ca="1">IFERROR(__xludf.DUMMYFUNCTION("IF(REGEXMATCH(A936,""wealth planning""),""Script 1"",""-"")"),"-")</f>
        <v>-</v>
      </c>
      <c r="C936" s="74">
        <f t="shared" si="6"/>
        <v>0</v>
      </c>
      <c r="D936" s="74" t="str">
        <f t="shared" si="7"/>
        <v>You: Hai assalamualaikum Raudatul,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37" spans="1:4">
      <c r="A937" s="74" t="s">
        <v>3102</v>
      </c>
      <c r="B937" s="74" t="str">
        <f ca="1">IFERROR(__xludf.DUMMYFUNCTION("IF(REGEXMATCH(A937,""wealth planning""),""Script 1"",""-"")"),"-")</f>
        <v>-</v>
      </c>
      <c r="C937" s="74">
        <f t="shared" si="6"/>
        <v>0</v>
      </c>
      <c r="D937" s="74">
        <f t="shared" si="7"/>
        <v>0</v>
      </c>
    </row>
    <row r="938" spans="1:4">
      <c r="A938" s="74" t="s">
        <v>3102</v>
      </c>
      <c r="B938" s="74" t="str">
        <f ca="1">IFERROR(__xludf.DUMMYFUNCTION("IF(REGEXMATCH(A938,""wealth planning""),""Script 1"",""-"")"),"-")</f>
        <v>-</v>
      </c>
      <c r="C938" s="74" t="str">
        <f t="shared" si="6"/>
        <v>Farina Suleiman</v>
      </c>
      <c r="D938" s="74">
        <f t="shared" si="7"/>
        <v>0</v>
      </c>
    </row>
    <row r="939" spans="1:4">
      <c r="A939" s="148">
        <v>45735</v>
      </c>
      <c r="B939" s="74" t="str">
        <f ca="1">IFERROR(__xludf.DUMMYFUNCTION("IF(REGEXMATCH(A939,""wealth planning""),""Script 1"",""-"")"),"#VALUE!")</f>
        <v>#VALUE!</v>
      </c>
      <c r="C939" s="74" t="str">
        <f t="shared" si="6"/>
        <v>Farina Suleiman</v>
      </c>
      <c r="D939" s="74">
        <f t="shared" si="7"/>
        <v>0</v>
      </c>
    </row>
    <row r="940" spans="1:4">
      <c r="A940" s="148">
        <v>45735</v>
      </c>
      <c r="B940" s="74" t="str">
        <f ca="1">IFERROR(__xludf.DUMMYFUNCTION("IF(REGEXMATCH(A940,""wealth planning""),""Script 1"",""-"")"),"#VALUE!")</f>
        <v>#VALUE!</v>
      </c>
      <c r="C940" s="148">
        <f t="shared" si="6"/>
        <v>45735</v>
      </c>
      <c r="D940" s="74" t="str">
        <f t="shared" si="7"/>
        <v>Farina Suleiman</v>
      </c>
    </row>
    <row r="941" spans="1:4">
      <c r="A941" s="74" t="s">
        <v>3103</v>
      </c>
      <c r="B941" s="74" t="str">
        <f ca="1">IFERROR(__xludf.DUMMYFUNCTION("IF(REGEXMATCH(A941,""wealth planning""),""Script 1"",""-"")"),"Script 1")</f>
        <v>Script 1</v>
      </c>
      <c r="C941" s="148">
        <f t="shared" si="6"/>
        <v>45735</v>
      </c>
      <c r="D941" s="74" t="str">
        <f t="shared" si="7"/>
        <v>Farina Suleiman</v>
      </c>
    </row>
    <row r="942" spans="1:4">
      <c r="B942" s="74" t="str">
        <f ca="1">IFERROR(__xludf.DUMMYFUNCTION("IF(REGEXMATCH(A942,""wealth planning""),""Script 1"",""-"")"),"-")</f>
        <v>-</v>
      </c>
      <c r="C942" s="74" t="str">
        <f t="shared" si="6"/>
        <v>You: Hai assalamualaikum Farina,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42" s="148">
        <f t="shared" si="7"/>
        <v>45735</v>
      </c>
    </row>
    <row r="943" spans="1:4">
      <c r="B943" s="74" t="str">
        <f ca="1">IFERROR(__xludf.DUMMYFUNCTION("IF(REGEXMATCH(A943,""wealth planning""),""Script 1"",""-"")"),"-")</f>
        <v>-</v>
      </c>
      <c r="C943" s="74">
        <f t="shared" si="6"/>
        <v>0</v>
      </c>
      <c r="D943" s="148">
        <f t="shared" si="7"/>
        <v>45735</v>
      </c>
    </row>
    <row r="944" spans="1:4">
      <c r="B944" s="74" t="str">
        <f ca="1">IFERROR(__xludf.DUMMYFUNCTION("IF(REGEXMATCH(A944,""wealth planning""),""Script 1"",""-"")"),"-")</f>
        <v>-</v>
      </c>
      <c r="C944" s="74">
        <f t="shared" si="6"/>
        <v>0</v>
      </c>
      <c r="D944" s="74" t="str">
        <f t="shared" si="7"/>
        <v>You: Hai assalamualaikum Farina,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45" spans="1:4">
      <c r="A945" s="74" t="s">
        <v>3105</v>
      </c>
      <c r="B945" s="74" t="str">
        <f ca="1">IFERROR(__xludf.DUMMYFUNCTION("IF(REGEXMATCH(A945,""wealth planning""),""Script 1"",""-"")"),"-")</f>
        <v>-</v>
      </c>
      <c r="C945" s="74">
        <f t="shared" si="6"/>
        <v>0</v>
      </c>
      <c r="D945" s="74">
        <f t="shared" si="7"/>
        <v>0</v>
      </c>
    </row>
    <row r="946" spans="1:4">
      <c r="A946" s="74" t="s">
        <v>3106</v>
      </c>
      <c r="B946" s="74" t="str">
        <f ca="1">IFERROR(__xludf.DUMMYFUNCTION("IF(REGEXMATCH(A946,""wealth planning""),""Script 1"",""-"")"),"-")</f>
        <v>-</v>
      </c>
      <c r="C946" s="74" t="str">
        <f t="shared" si="6"/>
        <v>Noor ZulaikhaStatus is reachable</v>
      </c>
      <c r="D946" s="74">
        <f t="shared" si="7"/>
        <v>0</v>
      </c>
    </row>
    <row r="947" spans="1:4">
      <c r="A947" s="148">
        <v>45735</v>
      </c>
      <c r="B947" s="74" t="str">
        <f ca="1">IFERROR(__xludf.DUMMYFUNCTION("IF(REGEXMATCH(A947,""wealth planning""),""Script 1"",""-"")"),"#VALUE!")</f>
        <v>#VALUE!</v>
      </c>
      <c r="C947" s="74" t="str">
        <f t="shared" si="6"/>
        <v>Noor Zulaikha</v>
      </c>
      <c r="D947" s="74">
        <f t="shared" si="7"/>
        <v>0</v>
      </c>
    </row>
    <row r="948" spans="1:4">
      <c r="A948" s="148">
        <v>45735</v>
      </c>
      <c r="B948" s="74" t="str">
        <f ca="1">IFERROR(__xludf.DUMMYFUNCTION("IF(REGEXMATCH(A948,""wealth planning""),""Script 1"",""-"")"),"#VALUE!")</f>
        <v>#VALUE!</v>
      </c>
      <c r="C948" s="148">
        <f t="shared" si="6"/>
        <v>45735</v>
      </c>
      <c r="D948" s="74" t="str">
        <f t="shared" si="7"/>
        <v>Noor ZulaikhaStatus is reachable</v>
      </c>
    </row>
    <row r="949" spans="1:4">
      <c r="A949" s="74" t="s">
        <v>3107</v>
      </c>
      <c r="B949" s="74" t="str">
        <f ca="1">IFERROR(__xludf.DUMMYFUNCTION("IF(REGEXMATCH(A949,""wealth planning""),""Script 1"",""-"")"),"Script 1")</f>
        <v>Script 1</v>
      </c>
      <c r="C949" s="148">
        <f t="shared" si="6"/>
        <v>45735</v>
      </c>
      <c r="D949" s="74" t="str">
        <f t="shared" si="7"/>
        <v>Noor Zulaikha</v>
      </c>
    </row>
    <row r="950" spans="1:4">
      <c r="B950" s="74" t="str">
        <f ca="1">IFERROR(__xludf.DUMMYFUNCTION("IF(REGEXMATCH(A950,""wealth planning""),""Script 1"",""-"")"),"-")</f>
        <v>-</v>
      </c>
      <c r="C950" s="74" t="str">
        <f t="shared" si="6"/>
        <v>You: Hai assalamualaikum Zulaikha,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50" s="148">
        <f t="shared" si="7"/>
        <v>45735</v>
      </c>
    </row>
    <row r="951" spans="1:4">
      <c r="B951" s="74" t="str">
        <f ca="1">IFERROR(__xludf.DUMMYFUNCTION("IF(REGEXMATCH(A951,""wealth planning""),""Script 1"",""-"")"),"-")</f>
        <v>-</v>
      </c>
      <c r="C951" s="74">
        <f t="shared" si="6"/>
        <v>0</v>
      </c>
      <c r="D951" s="148">
        <f t="shared" si="7"/>
        <v>45735</v>
      </c>
    </row>
    <row r="952" spans="1:4">
      <c r="B952" s="74" t="str">
        <f ca="1">IFERROR(__xludf.DUMMYFUNCTION("IF(REGEXMATCH(A952,""wealth planning""),""Script 1"",""-"")"),"-")</f>
        <v>-</v>
      </c>
      <c r="C952" s="74">
        <f t="shared" si="6"/>
        <v>0</v>
      </c>
      <c r="D952" s="74" t="str">
        <f t="shared" si="7"/>
        <v>You: Hai assalamualaikum Zulaikha,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53" spans="1:4">
      <c r="B953" s="74" t="str">
        <f ca="1">IFERROR(__xludf.DUMMYFUNCTION("IF(REGEXMATCH(A953,""wealth planning""),""Script 1"",""-"")"),"-")</f>
        <v>-</v>
      </c>
      <c r="C953" s="74">
        <f t="shared" si="6"/>
        <v>0</v>
      </c>
      <c r="D953" s="74">
        <f t="shared" si="7"/>
        <v>0</v>
      </c>
    </row>
    <row r="954" spans="1:4">
      <c r="A954" s="74" t="s">
        <v>3110</v>
      </c>
      <c r="B954" s="74" t="str">
        <f ca="1">IFERROR(__xludf.DUMMYFUNCTION("IF(REGEXMATCH(A954,""wealth planning""),""Script 1"",""-"")"),"-")</f>
        <v>-</v>
      </c>
      <c r="C954" s="74">
        <f t="shared" si="6"/>
        <v>0</v>
      </c>
      <c r="D954" s="74">
        <f t="shared" si="7"/>
        <v>0</v>
      </c>
    </row>
    <row r="955" spans="1:4">
      <c r="A955" s="148">
        <v>45735</v>
      </c>
      <c r="B955" s="74" t="str">
        <f ca="1">IFERROR(__xludf.DUMMYFUNCTION("IF(REGEXMATCH(A955,""wealth planning""),""Script 1"",""-"")"),"#VALUE!")</f>
        <v>#VALUE!</v>
      </c>
      <c r="C955" s="74" t="str">
        <f t="shared" si="6"/>
        <v>Anies Natasha</v>
      </c>
      <c r="D955" s="74">
        <f t="shared" si="7"/>
        <v>0</v>
      </c>
    </row>
    <row r="956" spans="1:4">
      <c r="A956" s="148">
        <v>45735</v>
      </c>
      <c r="B956" s="74" t="str">
        <f ca="1">IFERROR(__xludf.DUMMYFUNCTION("IF(REGEXMATCH(A956,""wealth planning""),""Script 1"",""-"")"),"#VALUE!")</f>
        <v>#VALUE!</v>
      </c>
      <c r="C956" s="148">
        <f t="shared" si="6"/>
        <v>45735</v>
      </c>
      <c r="D956" s="74">
        <f t="shared" si="7"/>
        <v>0</v>
      </c>
    </row>
    <row r="957" spans="1:4">
      <c r="A957" s="74" t="s">
        <v>3111</v>
      </c>
      <c r="B957" s="74" t="str">
        <f ca="1">IFERROR(__xludf.DUMMYFUNCTION("IF(REGEXMATCH(A957,""wealth planning""),""Script 1"",""-"")"),"-")</f>
        <v>-</v>
      </c>
      <c r="C957" s="148">
        <f t="shared" si="6"/>
        <v>45735</v>
      </c>
      <c r="D957" s="74" t="str">
        <f t="shared" si="7"/>
        <v>Anies Natasha</v>
      </c>
    </row>
    <row r="958" spans="1:4">
      <c r="B958" s="74" t="str">
        <f ca="1">IFERROR(__xludf.DUMMYFUNCTION("IF(REGEXMATCH(A958,""wealth planning""),""Script 1"",""-"")"),"-")</f>
        <v>-</v>
      </c>
      <c r="C958" s="74" t="str">
        <f t="shared" si="6"/>
        <v>Anies: Baik encik, terima kasih 😄 semoga dimurahkan rezeki, selamat berpuasa encik</v>
      </c>
      <c r="D958" s="148">
        <f t="shared" si="7"/>
        <v>45735</v>
      </c>
    </row>
    <row r="959" spans="1:4">
      <c r="B959" s="74" t="str">
        <f ca="1">IFERROR(__xludf.DUMMYFUNCTION("IF(REGEXMATCH(A959,""wealth planning""),""Script 1"",""-"")"),"-")</f>
        <v>-</v>
      </c>
      <c r="C959" s="74">
        <f t="shared" si="6"/>
        <v>0</v>
      </c>
      <c r="D959" s="148">
        <f t="shared" si="7"/>
        <v>45735</v>
      </c>
    </row>
    <row r="960" spans="1:4">
      <c r="B960" s="74" t="str">
        <f ca="1">IFERROR(__xludf.DUMMYFUNCTION("IF(REGEXMATCH(A960,""wealth planning""),""Script 1"",""-"")"),"-")</f>
        <v>-</v>
      </c>
      <c r="C960" s="74">
        <f t="shared" si="6"/>
        <v>0</v>
      </c>
      <c r="D960" s="74" t="str">
        <f t="shared" si="7"/>
        <v>Anies: Baik encik, terima kasih 😄 semoga dimurahkan rezeki, selamat berpuasa encik</v>
      </c>
    </row>
    <row r="961" spans="1:4">
      <c r="A961" s="74" t="s">
        <v>3113</v>
      </c>
      <c r="B961" s="74" t="str">
        <f ca="1">IFERROR(__xludf.DUMMYFUNCTION("IF(REGEXMATCH(A961,""wealth planning""),""Script 1"",""-"")"),"-")</f>
        <v>-</v>
      </c>
      <c r="C961" s="74">
        <f t="shared" si="6"/>
        <v>0</v>
      </c>
      <c r="D961" s="74">
        <f t="shared" si="7"/>
        <v>0</v>
      </c>
    </row>
    <row r="962" spans="1:4">
      <c r="A962" s="74" t="s">
        <v>3113</v>
      </c>
      <c r="B962" s="74" t="str">
        <f ca="1">IFERROR(__xludf.DUMMYFUNCTION("IF(REGEXMATCH(A962,""wealth planning""),""Script 1"",""-"")"),"-")</f>
        <v>-</v>
      </c>
      <c r="C962" s="74" t="str">
        <f t="shared" si="6"/>
        <v>Aimi Najihah Suhaimi</v>
      </c>
      <c r="D962" s="74">
        <f t="shared" si="7"/>
        <v>0</v>
      </c>
    </row>
    <row r="963" spans="1:4">
      <c r="A963" s="148">
        <v>45735</v>
      </c>
      <c r="B963" s="74" t="str">
        <f ca="1">IFERROR(__xludf.DUMMYFUNCTION("IF(REGEXMATCH(A963,""wealth planning""),""Script 1"",""-"")"),"#VALUE!")</f>
        <v>#VALUE!</v>
      </c>
      <c r="C963" s="74" t="str">
        <f t="shared" si="6"/>
        <v>Aimi Najihah Suhaimi</v>
      </c>
      <c r="D963" s="74">
        <f t="shared" si="7"/>
        <v>0</v>
      </c>
    </row>
    <row r="964" spans="1:4">
      <c r="A964" s="148">
        <v>45735</v>
      </c>
      <c r="B964" s="74" t="str">
        <f ca="1">IFERROR(__xludf.DUMMYFUNCTION("IF(REGEXMATCH(A964,""wealth planning""),""Script 1"",""-"")"),"#VALUE!")</f>
        <v>#VALUE!</v>
      </c>
      <c r="C964" s="148">
        <f t="shared" si="6"/>
        <v>45735</v>
      </c>
      <c r="D964" s="74" t="str">
        <f t="shared" si="7"/>
        <v>Aimi Najihah Suhaimi</v>
      </c>
    </row>
    <row r="965" spans="1:4">
      <c r="A965" s="74" t="s">
        <v>3114</v>
      </c>
      <c r="B965" s="74" t="str">
        <f ca="1">IFERROR(__xludf.DUMMYFUNCTION("IF(REGEXMATCH(A965,""wealth planning""),""Script 1"",""-"")"),"Script 1")</f>
        <v>Script 1</v>
      </c>
      <c r="C965" s="148">
        <f t="shared" si="6"/>
        <v>45735</v>
      </c>
      <c r="D965" s="74" t="str">
        <f t="shared" si="7"/>
        <v>Aimi Najihah Suhaimi</v>
      </c>
    </row>
    <row r="966" spans="1:4">
      <c r="B966" s="74" t="str">
        <f ca="1">IFERROR(__xludf.DUMMYFUNCTION("IF(REGEXMATCH(A966,""wealth planning""),""Script 1"",""-"")"),"-")</f>
        <v>-</v>
      </c>
      <c r="C966" s="74" t="str">
        <f t="shared" si="6"/>
        <v>You: Hai assalamualaikum Aimi,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66" s="148">
        <f t="shared" si="7"/>
        <v>45735</v>
      </c>
    </row>
    <row r="967" spans="1:4">
      <c r="B967" s="74" t="str">
        <f ca="1">IFERROR(__xludf.DUMMYFUNCTION("IF(REGEXMATCH(A967,""wealth planning""),""Script 1"",""-"")"),"-")</f>
        <v>-</v>
      </c>
      <c r="C967" s="74">
        <f t="shared" si="6"/>
        <v>0</v>
      </c>
      <c r="D967" s="148">
        <f t="shared" si="7"/>
        <v>45735</v>
      </c>
    </row>
    <row r="968" spans="1:4">
      <c r="B968" s="74" t="str">
        <f ca="1">IFERROR(__xludf.DUMMYFUNCTION("IF(REGEXMATCH(A968,""wealth planning""),""Script 1"",""-"")"),"-")</f>
        <v>-</v>
      </c>
      <c r="C968" s="74">
        <f t="shared" si="6"/>
        <v>0</v>
      </c>
      <c r="D968" s="74" t="str">
        <f t="shared" si="7"/>
        <v>You: Hai assalamualaikum Aimi,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69" spans="1:4">
      <c r="B969" s="74" t="str">
        <f ca="1">IFERROR(__xludf.DUMMYFUNCTION("IF(REGEXMATCH(A969,""wealth planning""),""Script 1"",""-"")"),"-")</f>
        <v>-</v>
      </c>
      <c r="C969" s="74">
        <f t="shared" si="6"/>
        <v>0</v>
      </c>
      <c r="D969" s="74">
        <f t="shared" si="7"/>
        <v>0</v>
      </c>
    </row>
    <row r="970" spans="1:4">
      <c r="A970" s="74" t="s">
        <v>3117</v>
      </c>
      <c r="B970" s="74" t="str">
        <f ca="1">IFERROR(__xludf.DUMMYFUNCTION("IF(REGEXMATCH(A970,""wealth planning""),""Script 1"",""-"")"),"-")</f>
        <v>-</v>
      </c>
      <c r="C970" s="74">
        <f t="shared" si="6"/>
        <v>0</v>
      </c>
      <c r="D970" s="74">
        <f t="shared" si="7"/>
        <v>0</v>
      </c>
    </row>
    <row r="971" spans="1:4">
      <c r="A971" s="148">
        <v>45735</v>
      </c>
      <c r="B971" s="74" t="str">
        <f ca="1">IFERROR(__xludf.DUMMYFUNCTION("IF(REGEXMATCH(A971,""wealth planning""),""Script 1"",""-"")"),"#VALUE!")</f>
        <v>#VALUE!</v>
      </c>
      <c r="C971" s="74" t="str">
        <f t="shared" si="6"/>
        <v>Nur Syafiah Salma</v>
      </c>
      <c r="D971" s="74">
        <f t="shared" si="7"/>
        <v>0</v>
      </c>
    </row>
    <row r="972" spans="1:4">
      <c r="A972" s="148">
        <v>45735</v>
      </c>
      <c r="B972" s="74" t="str">
        <f ca="1">IFERROR(__xludf.DUMMYFUNCTION("IF(REGEXMATCH(A972,""wealth planning""),""Script 1"",""-"")"),"#VALUE!")</f>
        <v>#VALUE!</v>
      </c>
      <c r="C972" s="148">
        <f t="shared" si="6"/>
        <v>45735</v>
      </c>
      <c r="D972" s="74">
        <f t="shared" si="7"/>
        <v>0</v>
      </c>
    </row>
    <row r="973" spans="1:4">
      <c r="A973" s="74" t="s">
        <v>3118</v>
      </c>
      <c r="B973" s="74" t="str">
        <f ca="1">IFERROR(__xludf.DUMMYFUNCTION("IF(REGEXMATCH(A973,""wealth planning""),""Script 1"",""-"")"),"Script 1")</f>
        <v>Script 1</v>
      </c>
      <c r="C973" s="148">
        <f t="shared" si="6"/>
        <v>45735</v>
      </c>
      <c r="D973" s="74" t="str">
        <f t="shared" si="7"/>
        <v>Nur Syafiah Salma</v>
      </c>
    </row>
    <row r="974" spans="1:4">
      <c r="B974" s="74" t="str">
        <f ca="1">IFERROR(__xludf.DUMMYFUNCTION("IF(REGEXMATCH(A974,""wealth planning""),""Script 1"",""-"")"),"-")</f>
        <v>-</v>
      </c>
      <c r="C974" s="74" t="str">
        <f t="shared" si="6"/>
        <v>You: Hai assalamualaikum Syafiah,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74" s="148">
        <f t="shared" si="7"/>
        <v>45735</v>
      </c>
    </row>
    <row r="975" spans="1:4">
      <c r="B975" s="74" t="str">
        <f ca="1">IFERROR(__xludf.DUMMYFUNCTION("IF(REGEXMATCH(A975,""wealth planning""),""Script 1"",""-"")"),"-")</f>
        <v>-</v>
      </c>
      <c r="C975" s="74">
        <f t="shared" si="6"/>
        <v>0</v>
      </c>
      <c r="D975" s="148">
        <f t="shared" si="7"/>
        <v>45735</v>
      </c>
    </row>
    <row r="976" spans="1:4">
      <c r="B976" s="74" t="str">
        <f ca="1">IFERROR(__xludf.DUMMYFUNCTION("IF(REGEXMATCH(A976,""wealth planning""),""Script 1"",""-"")"),"-")</f>
        <v>-</v>
      </c>
      <c r="C976" s="74">
        <f t="shared" si="6"/>
        <v>0</v>
      </c>
      <c r="D976" s="74" t="str">
        <f t="shared" si="7"/>
        <v>You: Hai assalamualaikum Syafiah,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77" spans="1:4">
      <c r="B977" s="74" t="str">
        <f ca="1">IFERROR(__xludf.DUMMYFUNCTION("IF(REGEXMATCH(A977,""wealth planning""),""Script 1"",""-"")"),"-")</f>
        <v>-</v>
      </c>
      <c r="C977" s="74">
        <f t="shared" si="6"/>
        <v>0</v>
      </c>
      <c r="D977" s="74">
        <f t="shared" si="7"/>
        <v>0</v>
      </c>
    </row>
    <row r="978" spans="1:4">
      <c r="A978" s="74" t="s">
        <v>3121</v>
      </c>
      <c r="B978" s="74" t="str">
        <f ca="1">IFERROR(__xludf.DUMMYFUNCTION("IF(REGEXMATCH(A978,""wealth planning""),""Script 1"",""-"")"),"-")</f>
        <v>-</v>
      </c>
      <c r="C978" s="74">
        <f t="shared" si="6"/>
        <v>0</v>
      </c>
      <c r="D978" s="74">
        <f t="shared" si="7"/>
        <v>0</v>
      </c>
    </row>
    <row r="979" spans="1:4">
      <c r="A979" s="148">
        <v>45735</v>
      </c>
      <c r="B979" s="74" t="str">
        <f ca="1">IFERROR(__xludf.DUMMYFUNCTION("IF(REGEXMATCH(A979,""wealth planning""),""Script 1"",""-"")"),"#VALUE!")</f>
        <v>#VALUE!</v>
      </c>
      <c r="C979" s="74" t="str">
        <f t="shared" si="6"/>
        <v>Ahmad Shah Bullah Mohd Yaakub</v>
      </c>
      <c r="D979" s="74">
        <f t="shared" si="7"/>
        <v>0</v>
      </c>
    </row>
    <row r="980" spans="1:4">
      <c r="A980" s="148">
        <v>45735</v>
      </c>
      <c r="B980" s="74" t="str">
        <f ca="1">IFERROR(__xludf.DUMMYFUNCTION("IF(REGEXMATCH(A980,""wealth planning""),""Script 1"",""-"")"),"#VALUE!")</f>
        <v>#VALUE!</v>
      </c>
      <c r="C980" s="148">
        <f t="shared" si="6"/>
        <v>45735</v>
      </c>
      <c r="D980" s="74">
        <f t="shared" si="7"/>
        <v>0</v>
      </c>
    </row>
    <row r="981" spans="1:4">
      <c r="A981" s="74" t="s">
        <v>3122</v>
      </c>
      <c r="B981" s="74" t="str">
        <f ca="1">IFERROR(__xludf.DUMMYFUNCTION("IF(REGEXMATCH(A981,""wealth planning""),""Script 1"",""-"")"),"Script 1")</f>
        <v>Script 1</v>
      </c>
      <c r="C981" s="148">
        <f t="shared" si="6"/>
        <v>45735</v>
      </c>
      <c r="D981" s="74" t="str">
        <f t="shared" si="7"/>
        <v>Ahmad Shah Bullah Mohd Yaakub</v>
      </c>
    </row>
    <row r="982" spans="1:4">
      <c r="B982" s="74" t="str">
        <f ca="1">IFERROR(__xludf.DUMMYFUNCTION("IF(REGEXMATCH(A982,""wealth planning""),""Script 1"",""-"")"),"-")</f>
        <v>-</v>
      </c>
      <c r="C982" s="74" t="str">
        <f t="shared" si="6"/>
        <v>You: Hai assalamualaikum Ahmad Shah,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82" s="148">
        <f t="shared" si="7"/>
        <v>45735</v>
      </c>
    </row>
    <row r="983" spans="1:4">
      <c r="B983" s="74" t="str">
        <f ca="1">IFERROR(__xludf.DUMMYFUNCTION("IF(REGEXMATCH(A983,""wealth planning""),""Script 1"",""-"")"),"-")</f>
        <v>-</v>
      </c>
      <c r="C983" s="74">
        <f t="shared" si="6"/>
        <v>0</v>
      </c>
      <c r="D983" s="148">
        <f t="shared" si="7"/>
        <v>45735</v>
      </c>
    </row>
    <row r="984" spans="1:4">
      <c r="B984" s="74" t="str">
        <f ca="1">IFERROR(__xludf.DUMMYFUNCTION("IF(REGEXMATCH(A984,""wealth planning""),""Script 1"",""-"")"),"-")</f>
        <v>-</v>
      </c>
      <c r="C984" s="74">
        <f t="shared" si="6"/>
        <v>0</v>
      </c>
      <c r="D984" s="74" t="str">
        <f t="shared" si="7"/>
        <v>You: Hai assalamualaikum Ahmad Shah,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85" spans="1:4">
      <c r="A985" s="74" t="s">
        <v>3124</v>
      </c>
      <c r="B985" s="74" t="str">
        <f ca="1">IFERROR(__xludf.DUMMYFUNCTION("IF(REGEXMATCH(A985,""wealth planning""),""Script 1"",""-"")"),"-")</f>
        <v>-</v>
      </c>
      <c r="C985" s="74">
        <f t="shared" si="6"/>
        <v>0</v>
      </c>
      <c r="D985" s="74">
        <f t="shared" si="7"/>
        <v>0</v>
      </c>
    </row>
    <row r="986" spans="1:4">
      <c r="A986" s="74" t="s">
        <v>3124</v>
      </c>
      <c r="B986" s="74" t="str">
        <f ca="1">IFERROR(__xludf.DUMMYFUNCTION("IF(REGEXMATCH(A986,""wealth planning""),""Script 1"",""-"")"),"-")</f>
        <v>-</v>
      </c>
      <c r="C986" s="74" t="str">
        <f t="shared" si="6"/>
        <v>Afiqah Annuar</v>
      </c>
      <c r="D986" s="74">
        <f t="shared" si="7"/>
        <v>0</v>
      </c>
    </row>
    <row r="987" spans="1:4">
      <c r="A987" s="148">
        <v>45735</v>
      </c>
      <c r="B987" s="74" t="str">
        <f ca="1">IFERROR(__xludf.DUMMYFUNCTION("IF(REGEXMATCH(A987,""wealth planning""),""Script 1"",""-"")"),"#VALUE!")</f>
        <v>#VALUE!</v>
      </c>
      <c r="C987" s="74" t="str">
        <f t="shared" si="6"/>
        <v>Afiqah Annuar</v>
      </c>
      <c r="D987" s="74">
        <f t="shared" si="7"/>
        <v>0</v>
      </c>
    </row>
    <row r="988" spans="1:4">
      <c r="A988" s="148">
        <v>45735</v>
      </c>
      <c r="B988" s="74" t="str">
        <f ca="1">IFERROR(__xludf.DUMMYFUNCTION("IF(REGEXMATCH(A988,""wealth planning""),""Script 1"",""-"")"),"#VALUE!")</f>
        <v>#VALUE!</v>
      </c>
      <c r="C988" s="148">
        <f t="shared" si="6"/>
        <v>45735</v>
      </c>
      <c r="D988" s="74" t="str">
        <f t="shared" si="7"/>
        <v>Afiqah Annuar</v>
      </c>
    </row>
    <row r="989" spans="1:4">
      <c r="A989" s="74" t="s">
        <v>3125</v>
      </c>
      <c r="B989" s="74" t="str">
        <f ca="1">IFERROR(__xludf.DUMMYFUNCTION("IF(REGEXMATCH(A989,""wealth planning""),""Script 1"",""-"")"),"Script 1")</f>
        <v>Script 1</v>
      </c>
      <c r="C989" s="148">
        <f t="shared" si="6"/>
        <v>45735</v>
      </c>
      <c r="D989" s="74" t="str">
        <f t="shared" si="7"/>
        <v>Afiqah Annuar</v>
      </c>
    </row>
    <row r="990" spans="1:4">
      <c r="B990" s="74" t="str">
        <f ca="1">IFERROR(__xludf.DUMMYFUNCTION("IF(REGEXMATCH(A990,""wealth planning""),""Script 1"",""-"")"),"-")</f>
        <v>-</v>
      </c>
      <c r="C990" s="74" t="str">
        <f t="shared" si="6"/>
        <v>You: Hai assalamualaikum 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90" s="148">
        <f t="shared" si="7"/>
        <v>45735</v>
      </c>
    </row>
    <row r="991" spans="1:4">
      <c r="B991" s="74" t="str">
        <f ca="1">IFERROR(__xludf.DUMMYFUNCTION("IF(REGEXMATCH(A991,""wealth planning""),""Script 1"",""-"")"),"-")</f>
        <v>-</v>
      </c>
      <c r="C991" s="74">
        <f t="shared" si="6"/>
        <v>0</v>
      </c>
      <c r="D991" s="148">
        <f t="shared" si="7"/>
        <v>45735</v>
      </c>
    </row>
    <row r="992" spans="1:4">
      <c r="B992" s="74" t="str">
        <f ca="1">IFERROR(__xludf.DUMMYFUNCTION("IF(REGEXMATCH(A992,""wealth planning""),""Script 1"",""-"")"),"-")</f>
        <v>-</v>
      </c>
      <c r="C992" s="74">
        <f t="shared" si="6"/>
        <v>0</v>
      </c>
      <c r="D992" s="74" t="str">
        <f t="shared" si="7"/>
        <v>You: Hai assalamualaikum 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93" spans="1:4">
      <c r="A993" s="74" t="s">
        <v>3127</v>
      </c>
      <c r="B993" s="74" t="str">
        <f ca="1">IFERROR(__xludf.DUMMYFUNCTION("IF(REGEXMATCH(A993,""wealth planning""),""Script 1"",""-"")"),"-")</f>
        <v>-</v>
      </c>
      <c r="C993" s="74">
        <f t="shared" si="6"/>
        <v>0</v>
      </c>
      <c r="D993" s="74">
        <f t="shared" si="7"/>
        <v>0</v>
      </c>
    </row>
    <row r="994" spans="1:4">
      <c r="A994" s="74" t="s">
        <v>3128</v>
      </c>
      <c r="B994" s="74" t="str">
        <f ca="1">IFERROR(__xludf.DUMMYFUNCTION("IF(REGEXMATCH(A994,""wealth planning""),""Script 1"",""-"")"),"-")</f>
        <v>-</v>
      </c>
      <c r="C994" s="74" t="str">
        <f t="shared" si="6"/>
        <v>Nur Ain NatashaStatus is reachable</v>
      </c>
      <c r="D994" s="74">
        <f t="shared" si="7"/>
        <v>0</v>
      </c>
    </row>
    <row r="995" spans="1:4">
      <c r="A995" s="148">
        <v>45735</v>
      </c>
      <c r="B995" s="74" t="str">
        <f ca="1">IFERROR(__xludf.DUMMYFUNCTION("IF(REGEXMATCH(A995,""wealth planning""),""Script 1"",""-"")"),"#VALUE!")</f>
        <v>#VALUE!</v>
      </c>
      <c r="C995" s="74" t="str">
        <f t="shared" si="6"/>
        <v>Nur Ain Natasha</v>
      </c>
      <c r="D995" s="74">
        <f t="shared" si="7"/>
        <v>0</v>
      </c>
    </row>
    <row r="996" spans="1:4">
      <c r="A996" s="148">
        <v>45735</v>
      </c>
      <c r="B996" s="74" t="str">
        <f ca="1">IFERROR(__xludf.DUMMYFUNCTION("IF(REGEXMATCH(A996,""wealth planning""),""Script 1"",""-"")"),"#VALUE!")</f>
        <v>#VALUE!</v>
      </c>
      <c r="C996" s="148">
        <f t="shared" si="6"/>
        <v>45735</v>
      </c>
      <c r="D996" s="74" t="str">
        <f t="shared" si="7"/>
        <v>Nur Ain NatashaStatus is reachable</v>
      </c>
    </row>
    <row r="997" spans="1:4">
      <c r="A997" s="74" t="s">
        <v>3129</v>
      </c>
      <c r="B997" s="74" t="str">
        <f ca="1">IFERROR(__xludf.DUMMYFUNCTION("IF(REGEXMATCH(A997,""wealth planning""),""Script 1"",""-"")"),"Script 1")</f>
        <v>Script 1</v>
      </c>
      <c r="C997" s="148">
        <f t="shared" si="6"/>
        <v>45735</v>
      </c>
      <c r="D997" s="74" t="str">
        <f t="shared" si="7"/>
        <v>Nur Ain Natasha</v>
      </c>
    </row>
    <row r="998" spans="1:4">
      <c r="B998" s="74" t="str">
        <f ca="1">IFERROR(__xludf.DUMMYFUNCTION("IF(REGEXMATCH(A998,""wealth planning""),""Script 1"",""-"")"),"-")</f>
        <v>-</v>
      </c>
      <c r="C998" s="74" t="str">
        <f t="shared" si="6"/>
        <v>You: Hai assalamualaikum Nur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98" s="148">
        <f t="shared" si="7"/>
        <v>45735</v>
      </c>
    </row>
    <row r="999" spans="1:4">
      <c r="B999" s="74" t="str">
        <f ca="1">IFERROR(__xludf.DUMMYFUNCTION("IF(REGEXMATCH(A999,""wealth planning""),""Script 1"",""-"")"),"-")</f>
        <v>-</v>
      </c>
      <c r="C999" s="74">
        <f t="shared" si="6"/>
        <v>0</v>
      </c>
      <c r="D999" s="148">
        <f t="shared" si="7"/>
        <v>45735</v>
      </c>
    </row>
    <row r="1000" spans="1:4">
      <c r="B1000" s="74" t="str">
        <f ca="1">IFERROR(__xludf.DUMMYFUNCTION("IF(REGEXMATCH(A1000,""wealth planning""),""Script 1"",""-"")"),"-")</f>
        <v>-</v>
      </c>
      <c r="C1000" s="74">
        <f t="shared" si="6"/>
        <v>0</v>
      </c>
      <c r="D1000" s="74" t="str">
        <f t="shared" si="7"/>
        <v>You: Hai assalamualaikum Nur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01" spans="1:4">
      <c r="A1001" s="74" t="s">
        <v>3131</v>
      </c>
      <c r="B1001" s="74" t="str">
        <f ca="1">IFERROR(__xludf.DUMMYFUNCTION("IF(REGEXMATCH(A1001,""wealth planning""),""Script 1"",""-"")"),"-")</f>
        <v>-</v>
      </c>
      <c r="C1001" s="74">
        <f t="shared" si="6"/>
        <v>0</v>
      </c>
      <c r="D1001" s="74">
        <f t="shared" si="7"/>
        <v>0</v>
      </c>
    </row>
    <row r="1002" spans="1:4">
      <c r="A1002" s="74" t="s">
        <v>3132</v>
      </c>
      <c r="B1002" s="74" t="str">
        <f ca="1">IFERROR(__xludf.DUMMYFUNCTION("IF(REGEXMATCH(A1002,""wealth planning""),""Script 1"",""-"")"),"-")</f>
        <v>-</v>
      </c>
      <c r="C1002" s="74" t="str">
        <f t="shared" si="6"/>
        <v>Ridzwan RadziStatus is reachable</v>
      </c>
      <c r="D1002" s="74">
        <f t="shared" si="7"/>
        <v>0</v>
      </c>
    </row>
    <row r="1003" spans="1:4">
      <c r="A1003" s="148">
        <v>45735</v>
      </c>
      <c r="B1003" s="74" t="str">
        <f ca="1">IFERROR(__xludf.DUMMYFUNCTION("IF(REGEXMATCH(A1003,""wealth planning""),""Script 1"",""-"")"),"#VALUE!")</f>
        <v>#VALUE!</v>
      </c>
      <c r="C1003" s="74" t="str">
        <f t="shared" si="6"/>
        <v>Ridzwan Radzi</v>
      </c>
      <c r="D1003" s="74">
        <f t="shared" si="7"/>
        <v>0</v>
      </c>
    </row>
    <row r="1004" spans="1:4">
      <c r="A1004" s="148">
        <v>45735</v>
      </c>
      <c r="B1004" s="74" t="str">
        <f ca="1">IFERROR(__xludf.DUMMYFUNCTION("IF(REGEXMATCH(A1004,""wealth planning""),""Script 1"",""-"")"),"#VALUE!")</f>
        <v>#VALUE!</v>
      </c>
      <c r="C1004" s="148">
        <f t="shared" si="6"/>
        <v>45735</v>
      </c>
      <c r="D1004" s="74" t="str">
        <f t="shared" si="7"/>
        <v>Ridzwan RadziStatus is reachable</v>
      </c>
    </row>
    <row r="1005" spans="1:4">
      <c r="A1005" s="74" t="s">
        <v>3133</v>
      </c>
      <c r="B1005" s="74" t="str">
        <f ca="1">IFERROR(__xludf.DUMMYFUNCTION("IF(REGEXMATCH(A1005,""wealth planning""),""Script 1"",""-"")"),"Script 1")</f>
        <v>Script 1</v>
      </c>
      <c r="C1005" s="148">
        <f t="shared" si="6"/>
        <v>45735</v>
      </c>
      <c r="D1005" s="74" t="str">
        <f t="shared" si="7"/>
        <v>Ridzwan Radzi</v>
      </c>
    </row>
    <row r="1006" spans="1:4">
      <c r="B1006" s="74" t="str">
        <f ca="1">IFERROR(__xludf.DUMMYFUNCTION("IF(REGEXMATCH(A1006,""wealth planning""),""Script 1"",""-"")"),"-")</f>
        <v>-</v>
      </c>
      <c r="C1006" s="74" t="str">
        <f t="shared" si="6"/>
        <v>You: Hai assalamualaikum Ridzwan,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06" s="148">
        <f t="shared" si="7"/>
        <v>45735</v>
      </c>
    </row>
    <row r="1007" spans="1:4">
      <c r="B1007" s="74" t="str">
        <f ca="1">IFERROR(__xludf.DUMMYFUNCTION("IF(REGEXMATCH(A1007,""wealth planning""),""Script 1"",""-"")"),"-")</f>
        <v>-</v>
      </c>
      <c r="C1007" s="74">
        <f t="shared" si="6"/>
        <v>0</v>
      </c>
      <c r="D1007" s="148">
        <f t="shared" si="7"/>
        <v>45735</v>
      </c>
    </row>
    <row r="1008" spans="1:4">
      <c r="B1008" s="74" t="str">
        <f ca="1">IFERROR(__xludf.DUMMYFUNCTION("IF(REGEXMATCH(A1008,""wealth planning""),""Script 1"",""-"")"),"-")</f>
        <v>-</v>
      </c>
      <c r="C1008" s="74">
        <f t="shared" si="6"/>
        <v>0</v>
      </c>
      <c r="D1008" s="74" t="str">
        <f t="shared" si="7"/>
        <v>You: Hai assalamualaikum Ridzwan,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09" spans="1:4">
      <c r="A1009" s="74" t="s">
        <v>3135</v>
      </c>
      <c r="B1009" s="74" t="str">
        <f ca="1">IFERROR(__xludf.DUMMYFUNCTION("IF(REGEXMATCH(A1009,""wealth planning""),""Script 1"",""-"")"),"-")</f>
        <v>-</v>
      </c>
      <c r="C1009" s="74">
        <f t="shared" si="6"/>
        <v>0</v>
      </c>
      <c r="D1009" s="74">
        <f t="shared" si="7"/>
        <v>0</v>
      </c>
    </row>
    <row r="1010" spans="1:4">
      <c r="A1010" s="74" t="s">
        <v>3135</v>
      </c>
      <c r="B1010" s="74" t="str">
        <f ca="1">IFERROR(__xludf.DUMMYFUNCTION("IF(REGEXMATCH(A1010,""wealth planning""),""Script 1"",""-"")"),"-")</f>
        <v>-</v>
      </c>
      <c r="C1010" s="74" t="str">
        <f t="shared" si="6"/>
        <v>Intan Rashidah</v>
      </c>
      <c r="D1010" s="74">
        <f t="shared" si="7"/>
        <v>0</v>
      </c>
    </row>
    <row r="1011" spans="1:4">
      <c r="A1011" s="148">
        <v>45735</v>
      </c>
      <c r="B1011" s="74" t="str">
        <f ca="1">IFERROR(__xludf.DUMMYFUNCTION("IF(REGEXMATCH(A1011,""wealth planning""),""Script 1"",""-"")"),"#VALUE!")</f>
        <v>#VALUE!</v>
      </c>
      <c r="C1011" s="74" t="str">
        <f t="shared" si="6"/>
        <v>Intan Rashidah</v>
      </c>
      <c r="D1011" s="74">
        <f t="shared" si="7"/>
        <v>0</v>
      </c>
    </row>
    <row r="1012" spans="1:4">
      <c r="A1012" s="148">
        <v>45735</v>
      </c>
      <c r="B1012" s="74" t="str">
        <f ca="1">IFERROR(__xludf.DUMMYFUNCTION("IF(REGEXMATCH(A1012,""wealth planning""),""Script 1"",""-"")"),"#VALUE!")</f>
        <v>#VALUE!</v>
      </c>
      <c r="C1012" s="148">
        <f t="shared" si="6"/>
        <v>45735</v>
      </c>
      <c r="D1012" s="74" t="str">
        <f t="shared" si="7"/>
        <v>Intan Rashidah</v>
      </c>
    </row>
    <row r="1013" spans="1:4">
      <c r="A1013" s="74" t="s">
        <v>3136</v>
      </c>
      <c r="B1013" s="74" t="str">
        <f ca="1">IFERROR(__xludf.DUMMYFUNCTION("IF(REGEXMATCH(A1013,""wealth planning""),""Script 1"",""-"")"),"Script 1")</f>
        <v>Script 1</v>
      </c>
      <c r="C1013" s="148">
        <f t="shared" si="6"/>
        <v>45735</v>
      </c>
      <c r="D1013" s="74" t="str">
        <f t="shared" si="7"/>
        <v>Intan Rashidah</v>
      </c>
    </row>
    <row r="1014" spans="1:4">
      <c r="B1014" s="74" t="str">
        <f ca="1">IFERROR(__xludf.DUMMYFUNCTION("IF(REGEXMATCH(A1014,""wealth planning""),""Script 1"",""-"")"),"-")</f>
        <v>-</v>
      </c>
      <c r="C1014" s="74" t="str">
        <f t="shared" si="6"/>
        <v>You: Hai assalamualaikum Intan,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14" s="148">
        <f t="shared" si="7"/>
        <v>45735</v>
      </c>
    </row>
    <row r="1015" spans="1:4">
      <c r="B1015" s="74" t="str">
        <f ca="1">IFERROR(__xludf.DUMMYFUNCTION("IF(REGEXMATCH(A1015,""wealth planning""),""Script 1"",""-"")"),"-")</f>
        <v>-</v>
      </c>
      <c r="C1015" s="74">
        <f t="shared" si="6"/>
        <v>0</v>
      </c>
      <c r="D1015" s="148">
        <f t="shared" si="7"/>
        <v>45735</v>
      </c>
    </row>
    <row r="1016" spans="1:4">
      <c r="B1016" s="74" t="str">
        <f ca="1">IFERROR(__xludf.DUMMYFUNCTION("IF(REGEXMATCH(A1016,""wealth planning""),""Script 1"",""-"")"),"-")</f>
        <v>-</v>
      </c>
      <c r="C1016" s="74">
        <f t="shared" si="6"/>
        <v>0</v>
      </c>
      <c r="D1016" s="74" t="str">
        <f t="shared" si="7"/>
        <v>You: Hai assalamualaikum Intan,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17" spans="1:4">
      <c r="A1017" s="74" t="s">
        <v>3138</v>
      </c>
      <c r="B1017" s="74" t="str">
        <f ca="1">IFERROR(__xludf.DUMMYFUNCTION("IF(REGEXMATCH(A1017,""wealth planning""),""Script 1"",""-"")"),"-")</f>
        <v>-</v>
      </c>
      <c r="C1017" s="74">
        <f t="shared" si="6"/>
        <v>0</v>
      </c>
      <c r="D1017" s="74">
        <f t="shared" si="7"/>
        <v>0</v>
      </c>
    </row>
    <row r="1018" spans="1:4">
      <c r="A1018" s="74" t="s">
        <v>3139</v>
      </c>
      <c r="B1018" s="74" t="str">
        <f ca="1">IFERROR(__xludf.DUMMYFUNCTION("IF(REGEXMATCH(A1018,""wealth planning""),""Script 1"",""-"")"),"-")</f>
        <v>-</v>
      </c>
      <c r="C1018" s="74" t="str">
        <f t="shared" si="6"/>
        <v>MOHAMAD FIRDAUS ZULKIFLIStatus is reachable</v>
      </c>
      <c r="D1018" s="74">
        <f t="shared" si="7"/>
        <v>0</v>
      </c>
    </row>
    <row r="1019" spans="1:4">
      <c r="A1019" s="148">
        <v>45735</v>
      </c>
      <c r="B1019" s="74" t="str">
        <f ca="1">IFERROR(__xludf.DUMMYFUNCTION("IF(REGEXMATCH(A1019,""wealth planning""),""Script 1"",""-"")"),"#VALUE!")</f>
        <v>#VALUE!</v>
      </c>
      <c r="C1019" s="74" t="str">
        <f t="shared" si="6"/>
        <v>MOHAMAD FIRDAUS ZULKIFLI</v>
      </c>
      <c r="D1019" s="74">
        <f t="shared" si="7"/>
        <v>0</v>
      </c>
    </row>
    <row r="1020" spans="1:4">
      <c r="A1020" s="148">
        <v>45735</v>
      </c>
      <c r="B1020" s="74" t="str">
        <f ca="1">IFERROR(__xludf.DUMMYFUNCTION("IF(REGEXMATCH(A1020,""wealth planning""),""Script 1"",""-"")"),"#VALUE!")</f>
        <v>#VALUE!</v>
      </c>
      <c r="C1020" s="148">
        <f t="shared" si="6"/>
        <v>45735</v>
      </c>
      <c r="D1020" s="74" t="str">
        <f t="shared" si="7"/>
        <v>MOHAMAD FIRDAUS ZULKIFLIStatus is reachable</v>
      </c>
    </row>
    <row r="1021" spans="1:4">
      <c r="A1021" s="74" t="s">
        <v>3140</v>
      </c>
      <c r="B1021" s="74" t="str">
        <f ca="1">IFERROR(__xludf.DUMMYFUNCTION("IF(REGEXMATCH(A1021,""wealth planning""),""Script 1"",""-"")"),"Script 1")</f>
        <v>Script 1</v>
      </c>
      <c r="C1021" s="148">
        <f t="shared" si="6"/>
        <v>45735</v>
      </c>
      <c r="D1021" s="74" t="str">
        <f t="shared" si="7"/>
        <v>MOHAMAD FIRDAUS ZULKIFLI</v>
      </c>
    </row>
    <row r="1022" spans="1:4">
      <c r="B1022" s="74" t="str">
        <f ca="1">IFERROR(__xludf.DUMMYFUNCTION("IF(REGEXMATCH(A1022,""wealth planning""),""Script 1"",""-"")"),"-")</f>
        <v>-</v>
      </c>
      <c r="C1022" s="74" t="str">
        <f t="shared" si="6"/>
        <v>You: Hai assalamualaikum Firdaus,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22" s="148">
        <f t="shared" si="7"/>
        <v>45735</v>
      </c>
    </row>
    <row r="1023" spans="1:4">
      <c r="B1023" s="74" t="str">
        <f ca="1">IFERROR(__xludf.DUMMYFUNCTION("IF(REGEXMATCH(A1023,""wealth planning""),""Script 1"",""-"")"),"-")</f>
        <v>-</v>
      </c>
      <c r="C1023" s="74">
        <f t="shared" si="6"/>
        <v>0</v>
      </c>
      <c r="D1023" s="148">
        <f t="shared" si="7"/>
        <v>45735</v>
      </c>
    </row>
    <row r="1024" spans="1:4">
      <c r="B1024" s="74" t="str">
        <f ca="1">IFERROR(__xludf.DUMMYFUNCTION("IF(REGEXMATCH(A1024,""wealth planning""),""Script 1"",""-"")"),"-")</f>
        <v>-</v>
      </c>
      <c r="C1024" s="74">
        <f t="shared" ref="C1024:C1278" si="8">A1023</f>
        <v>0</v>
      </c>
      <c r="D1024" s="74" t="str">
        <f t="shared" ref="D1024:D1278" si="9">A1021</f>
        <v>You: Hai assalamualaikum Firdaus,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25" spans="1:4">
      <c r="B1025" s="74" t="str">
        <f ca="1">IFERROR(__xludf.DUMMYFUNCTION("IF(REGEXMATCH(A1025,""wealth planning""),""Script 1"",""-"")"),"-")</f>
        <v>-</v>
      </c>
      <c r="C1025" s="74">
        <f t="shared" si="8"/>
        <v>0</v>
      </c>
      <c r="D1025" s="74">
        <f t="shared" si="9"/>
        <v>0</v>
      </c>
    </row>
    <row r="1026" spans="1:4">
      <c r="A1026" s="74" t="s">
        <v>3143</v>
      </c>
      <c r="B1026" s="74" t="str">
        <f ca="1">IFERROR(__xludf.DUMMYFUNCTION("IF(REGEXMATCH(A1026,""wealth planning""),""Script 1"",""-"")"),"-")</f>
        <v>-</v>
      </c>
      <c r="C1026" s="74">
        <f t="shared" si="8"/>
        <v>0</v>
      </c>
      <c r="D1026" s="74">
        <f t="shared" si="9"/>
        <v>0</v>
      </c>
    </row>
    <row r="1027" spans="1:4">
      <c r="A1027" s="148">
        <v>45735</v>
      </c>
      <c r="B1027" s="74" t="str">
        <f ca="1">IFERROR(__xludf.DUMMYFUNCTION("IF(REGEXMATCH(A1027,""wealth planning""),""Script 1"",""-"")"),"#VALUE!")</f>
        <v>#VALUE!</v>
      </c>
      <c r="C1027" s="74" t="str">
        <f t="shared" si="8"/>
        <v>Nur Suhaida</v>
      </c>
      <c r="D1027" s="74">
        <f t="shared" si="9"/>
        <v>0</v>
      </c>
    </row>
    <row r="1028" spans="1:4">
      <c r="A1028" s="148">
        <v>45735</v>
      </c>
      <c r="B1028" s="74" t="str">
        <f ca="1">IFERROR(__xludf.DUMMYFUNCTION("IF(REGEXMATCH(A1028,""wealth planning""),""Script 1"",""-"")"),"#VALUE!")</f>
        <v>#VALUE!</v>
      </c>
      <c r="C1028" s="148">
        <f t="shared" si="8"/>
        <v>45735</v>
      </c>
      <c r="D1028" s="74">
        <f t="shared" si="9"/>
        <v>0</v>
      </c>
    </row>
    <row r="1029" spans="1:4">
      <c r="A1029" s="74" t="s">
        <v>3144</v>
      </c>
      <c r="B1029" s="74" t="str">
        <f ca="1">IFERROR(__xludf.DUMMYFUNCTION("IF(REGEXMATCH(A1029,""wealth planning""),""Script 1"",""-"")"),"Script 1")</f>
        <v>Script 1</v>
      </c>
      <c r="C1029" s="148">
        <f t="shared" si="8"/>
        <v>45735</v>
      </c>
      <c r="D1029" s="74" t="str">
        <f t="shared" si="9"/>
        <v>Nur Suhaida</v>
      </c>
    </row>
    <row r="1030" spans="1:4">
      <c r="B1030" s="74" t="str">
        <f ca="1">IFERROR(__xludf.DUMMYFUNCTION("IF(REGEXMATCH(A1030,""wealth planning""),""Script 1"",""-"")"),"-")</f>
        <v>-</v>
      </c>
      <c r="C1030" s="74" t="str">
        <f t="shared" si="8"/>
        <v>You: Hai assalamualaikum Suhaida,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30" s="148">
        <f t="shared" si="9"/>
        <v>45735</v>
      </c>
    </row>
    <row r="1031" spans="1:4">
      <c r="B1031" s="74" t="str">
        <f ca="1">IFERROR(__xludf.DUMMYFUNCTION("IF(REGEXMATCH(A1031,""wealth planning""),""Script 1"",""-"")"),"-")</f>
        <v>-</v>
      </c>
      <c r="C1031" s="74">
        <f t="shared" si="8"/>
        <v>0</v>
      </c>
      <c r="D1031" s="148">
        <f t="shared" si="9"/>
        <v>45735</v>
      </c>
    </row>
    <row r="1032" spans="1:4">
      <c r="B1032" s="74" t="str">
        <f ca="1">IFERROR(__xludf.DUMMYFUNCTION("IF(REGEXMATCH(A1032,""wealth planning""),""Script 1"",""-"")"),"-")</f>
        <v>-</v>
      </c>
      <c r="C1032" s="74">
        <f t="shared" si="8"/>
        <v>0</v>
      </c>
      <c r="D1032" s="74" t="str">
        <f t="shared" si="9"/>
        <v>You: Hai assalamualaikum Suhaida,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33" spans="1:4">
      <c r="A1033" s="74" t="s">
        <v>3146</v>
      </c>
      <c r="B1033" s="74" t="str">
        <f ca="1">IFERROR(__xludf.DUMMYFUNCTION("IF(REGEXMATCH(A1033,""wealth planning""),""Script 1"",""-"")"),"-")</f>
        <v>-</v>
      </c>
      <c r="C1033" s="74">
        <f t="shared" si="8"/>
        <v>0</v>
      </c>
      <c r="D1033" s="74">
        <f t="shared" si="9"/>
        <v>0</v>
      </c>
    </row>
    <row r="1034" spans="1:4">
      <c r="A1034" s="74" t="s">
        <v>3147</v>
      </c>
      <c r="B1034" s="74" t="str">
        <f ca="1">IFERROR(__xludf.DUMMYFUNCTION("IF(REGEXMATCH(A1034,""wealth planning""),""Script 1"",""-"")"),"-")</f>
        <v>-</v>
      </c>
      <c r="C1034" s="74" t="str">
        <f t="shared" si="8"/>
        <v>Ilyanna AizamStatus is reachable</v>
      </c>
      <c r="D1034" s="74">
        <f t="shared" si="9"/>
        <v>0</v>
      </c>
    </row>
    <row r="1035" spans="1:4">
      <c r="A1035" s="148">
        <v>45735</v>
      </c>
      <c r="B1035" s="74" t="str">
        <f ca="1">IFERROR(__xludf.DUMMYFUNCTION("IF(REGEXMATCH(A1035,""wealth planning""),""Script 1"",""-"")"),"#VALUE!")</f>
        <v>#VALUE!</v>
      </c>
      <c r="C1035" s="74" t="str">
        <f t="shared" si="8"/>
        <v>Ilyanna Aizam</v>
      </c>
      <c r="D1035" s="74">
        <f t="shared" si="9"/>
        <v>0</v>
      </c>
    </row>
    <row r="1036" spans="1:4">
      <c r="A1036" s="148">
        <v>45735</v>
      </c>
      <c r="B1036" s="74" t="str">
        <f ca="1">IFERROR(__xludf.DUMMYFUNCTION("IF(REGEXMATCH(A1036,""wealth planning""),""Script 1"",""-"")"),"#VALUE!")</f>
        <v>#VALUE!</v>
      </c>
      <c r="C1036" s="148">
        <f t="shared" si="8"/>
        <v>45735</v>
      </c>
      <c r="D1036" s="74" t="str">
        <f t="shared" si="9"/>
        <v>Ilyanna AizamStatus is reachable</v>
      </c>
    </row>
    <row r="1037" spans="1:4">
      <c r="A1037" s="74" t="s">
        <v>3148</v>
      </c>
      <c r="B1037" s="74" t="str">
        <f ca="1">IFERROR(__xludf.DUMMYFUNCTION("IF(REGEXMATCH(A1037,""wealth planning""),""Script 1"",""-"")"),"Script 1")</f>
        <v>Script 1</v>
      </c>
      <c r="C1037" s="148">
        <f t="shared" si="8"/>
        <v>45735</v>
      </c>
      <c r="D1037" s="74" t="str">
        <f t="shared" si="9"/>
        <v>Ilyanna Aizam</v>
      </c>
    </row>
    <row r="1038" spans="1:4">
      <c r="B1038" s="74" t="str">
        <f ca="1">IFERROR(__xludf.DUMMYFUNCTION("IF(REGEXMATCH(A1038,""wealth planning""),""Script 1"",""-"")"),"-")</f>
        <v>-</v>
      </c>
      <c r="C1038" s="74" t="str">
        <f t="shared" si="8"/>
        <v>You: Hai assalamualaikum Ilyanna,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38" s="148">
        <f t="shared" si="9"/>
        <v>45735</v>
      </c>
    </row>
    <row r="1039" spans="1:4">
      <c r="B1039" s="74" t="str">
        <f ca="1">IFERROR(__xludf.DUMMYFUNCTION("IF(REGEXMATCH(A1039,""wealth planning""),""Script 1"",""-"")"),"-")</f>
        <v>-</v>
      </c>
      <c r="C1039" s="74">
        <f t="shared" si="8"/>
        <v>0</v>
      </c>
      <c r="D1039" s="148">
        <f t="shared" si="9"/>
        <v>45735</v>
      </c>
    </row>
    <row r="1040" spans="1:4">
      <c r="B1040" s="74" t="str">
        <f ca="1">IFERROR(__xludf.DUMMYFUNCTION("IF(REGEXMATCH(A1040,""wealth planning""),""Script 1"",""-"")"),"-")</f>
        <v>-</v>
      </c>
      <c r="C1040" s="74">
        <f t="shared" si="8"/>
        <v>0</v>
      </c>
      <c r="D1040" s="74" t="str">
        <f t="shared" si="9"/>
        <v>You: Hai assalamualaikum Ilyanna,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41" spans="1:4">
      <c r="B1041" s="74" t="str">
        <f ca="1">IFERROR(__xludf.DUMMYFUNCTION("IF(REGEXMATCH(A1041,""wealth planning""),""Script 1"",""-"")"),"-")</f>
        <v>-</v>
      </c>
      <c r="C1041" s="74">
        <f t="shared" si="8"/>
        <v>0</v>
      </c>
      <c r="D1041" s="74">
        <f t="shared" si="9"/>
        <v>0</v>
      </c>
    </row>
    <row r="1042" spans="1:4">
      <c r="A1042" s="74" t="s">
        <v>3151</v>
      </c>
      <c r="B1042" s="74" t="str">
        <f ca="1">IFERROR(__xludf.DUMMYFUNCTION("IF(REGEXMATCH(A1042,""wealth planning""),""Script 1"",""-"")"),"-")</f>
        <v>-</v>
      </c>
      <c r="C1042" s="74">
        <f t="shared" si="8"/>
        <v>0</v>
      </c>
      <c r="D1042" s="74">
        <f t="shared" si="9"/>
        <v>0</v>
      </c>
    </row>
    <row r="1043" spans="1:4">
      <c r="A1043" s="148">
        <v>45735</v>
      </c>
      <c r="B1043" s="74" t="str">
        <f ca="1">IFERROR(__xludf.DUMMYFUNCTION("IF(REGEXMATCH(A1043,""wealth planning""),""Script 1"",""-"")"),"#VALUE!")</f>
        <v>#VALUE!</v>
      </c>
      <c r="C1043" s="74" t="str">
        <f t="shared" si="8"/>
        <v>Adreena Amal</v>
      </c>
      <c r="D1043" s="74">
        <f t="shared" si="9"/>
        <v>0</v>
      </c>
    </row>
    <row r="1044" spans="1:4">
      <c r="A1044" s="148">
        <v>45735</v>
      </c>
      <c r="B1044" s="74" t="str">
        <f ca="1">IFERROR(__xludf.DUMMYFUNCTION("IF(REGEXMATCH(A1044,""wealth planning""),""Script 1"",""-"")"),"#VALUE!")</f>
        <v>#VALUE!</v>
      </c>
      <c r="C1044" s="148">
        <f t="shared" si="8"/>
        <v>45735</v>
      </c>
      <c r="D1044" s="74">
        <f t="shared" si="9"/>
        <v>0</v>
      </c>
    </row>
    <row r="1045" spans="1:4">
      <c r="A1045" s="74" t="s">
        <v>3152</v>
      </c>
      <c r="B1045" s="74" t="str">
        <f ca="1">IFERROR(__xludf.DUMMYFUNCTION("IF(REGEXMATCH(A1045,""wealth planning""),""Script 1"",""-"")"),"Script 1")</f>
        <v>Script 1</v>
      </c>
      <c r="C1045" s="148">
        <f t="shared" si="8"/>
        <v>45735</v>
      </c>
      <c r="D1045" s="74" t="str">
        <f t="shared" si="9"/>
        <v>Adreena Amal</v>
      </c>
    </row>
    <row r="1046" spans="1:4">
      <c r="B1046" s="74" t="str">
        <f ca="1">IFERROR(__xludf.DUMMYFUNCTION("IF(REGEXMATCH(A1046,""wealth planning""),""Script 1"",""-"")"),"-")</f>
        <v>-</v>
      </c>
      <c r="C1046" s="74" t="str">
        <f t="shared" si="8"/>
        <v>You: Hai assalamualaikum Adreena,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46" s="148">
        <f t="shared" si="9"/>
        <v>45735</v>
      </c>
    </row>
    <row r="1047" spans="1:4">
      <c r="B1047" s="74" t="str">
        <f ca="1">IFERROR(__xludf.DUMMYFUNCTION("IF(REGEXMATCH(A1047,""wealth planning""),""Script 1"",""-"")"),"-")</f>
        <v>-</v>
      </c>
      <c r="C1047" s="74">
        <f t="shared" si="8"/>
        <v>0</v>
      </c>
      <c r="D1047" s="148">
        <f t="shared" si="9"/>
        <v>45735</v>
      </c>
    </row>
    <row r="1048" spans="1:4">
      <c r="B1048" s="74" t="str">
        <f ca="1">IFERROR(__xludf.DUMMYFUNCTION("IF(REGEXMATCH(A1048,""wealth planning""),""Script 1"",""-"")"),"-")</f>
        <v>-</v>
      </c>
      <c r="C1048" s="74">
        <f t="shared" si="8"/>
        <v>0</v>
      </c>
      <c r="D1048" s="74" t="str">
        <f t="shared" si="9"/>
        <v>You: Hai assalamualaikum Adreena,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49" spans="1:4">
      <c r="A1049" s="74" t="s">
        <v>3154</v>
      </c>
      <c r="B1049" s="74" t="str">
        <f ca="1">IFERROR(__xludf.DUMMYFUNCTION("IF(REGEXMATCH(A1049,""wealth planning""),""Script 1"",""-"")"),"-")</f>
        <v>-</v>
      </c>
      <c r="C1049" s="74">
        <f t="shared" si="8"/>
        <v>0</v>
      </c>
      <c r="D1049" s="74">
        <f t="shared" si="9"/>
        <v>0</v>
      </c>
    </row>
    <row r="1050" spans="1:4">
      <c r="A1050" s="74" t="s">
        <v>3155</v>
      </c>
      <c r="B1050" s="74" t="str">
        <f ca="1">IFERROR(__xludf.DUMMYFUNCTION("IF(REGEXMATCH(A1050,""wealth planning""),""Script 1"",""-"")"),"-")</f>
        <v>-</v>
      </c>
      <c r="C1050" s="74" t="str">
        <f t="shared" si="8"/>
        <v>Nur Azhanie AzmiStatus is reachable</v>
      </c>
      <c r="D1050" s="74">
        <f t="shared" si="9"/>
        <v>0</v>
      </c>
    </row>
    <row r="1051" spans="1:4">
      <c r="A1051" s="148">
        <v>45735</v>
      </c>
      <c r="B1051" s="74" t="str">
        <f ca="1">IFERROR(__xludf.DUMMYFUNCTION("IF(REGEXMATCH(A1051,""wealth planning""),""Script 1"",""-"")"),"#VALUE!")</f>
        <v>#VALUE!</v>
      </c>
      <c r="C1051" s="74" t="str">
        <f t="shared" si="8"/>
        <v>Nur Azhanie Azmi</v>
      </c>
      <c r="D1051" s="74">
        <f t="shared" si="9"/>
        <v>0</v>
      </c>
    </row>
    <row r="1052" spans="1:4">
      <c r="A1052" s="148">
        <v>45735</v>
      </c>
      <c r="B1052" s="74" t="str">
        <f ca="1">IFERROR(__xludf.DUMMYFUNCTION("IF(REGEXMATCH(A1052,""wealth planning""),""Script 1"",""-"")"),"#VALUE!")</f>
        <v>#VALUE!</v>
      </c>
      <c r="C1052" s="148">
        <f t="shared" si="8"/>
        <v>45735</v>
      </c>
      <c r="D1052" s="74" t="str">
        <f t="shared" si="9"/>
        <v>Nur Azhanie AzmiStatus is reachable</v>
      </c>
    </row>
    <row r="1053" spans="1:4">
      <c r="A1053" s="74" t="s">
        <v>3156</v>
      </c>
      <c r="B1053" s="74" t="str">
        <f ca="1">IFERROR(__xludf.DUMMYFUNCTION("IF(REGEXMATCH(A1053,""wealth planning""),""Script 1"",""-"")"),"Script 1")</f>
        <v>Script 1</v>
      </c>
      <c r="C1053" s="148">
        <f t="shared" si="8"/>
        <v>45735</v>
      </c>
      <c r="D1053" s="74" t="str">
        <f t="shared" si="9"/>
        <v>Nur Azhanie Azmi</v>
      </c>
    </row>
    <row r="1054" spans="1:4">
      <c r="B1054" s="74" t="str">
        <f ca="1">IFERROR(__xludf.DUMMYFUNCTION("IF(REGEXMATCH(A1054,""wealth planning""),""Script 1"",""-"")"),"-")</f>
        <v>-</v>
      </c>
      <c r="C1054" s="74" t="str">
        <f t="shared" si="8"/>
        <v>You: Hai assalamualaikum puan Azhanie,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54" s="148">
        <f t="shared" si="9"/>
        <v>45735</v>
      </c>
    </row>
    <row r="1055" spans="1:4">
      <c r="B1055" s="74" t="str">
        <f ca="1">IFERROR(__xludf.DUMMYFUNCTION("IF(REGEXMATCH(A1055,""wealth planning""),""Script 1"",""-"")"),"-")</f>
        <v>-</v>
      </c>
      <c r="C1055" s="74">
        <f t="shared" si="8"/>
        <v>0</v>
      </c>
      <c r="D1055" s="148">
        <f t="shared" si="9"/>
        <v>45735</v>
      </c>
    </row>
    <row r="1056" spans="1:4">
      <c r="B1056" s="74" t="str">
        <f ca="1">IFERROR(__xludf.DUMMYFUNCTION("IF(REGEXMATCH(A1056,""wealth planning""),""Script 1"",""-"")"),"-")</f>
        <v>-</v>
      </c>
      <c r="C1056" s="74">
        <f t="shared" si="8"/>
        <v>0</v>
      </c>
      <c r="D1056" s="74" t="str">
        <f t="shared" si="9"/>
        <v>You: Hai assalamualaikum puan Azhanie,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57" spans="1:4">
      <c r="A1057" s="74" t="s">
        <v>3158</v>
      </c>
      <c r="B1057" s="74" t="str">
        <f ca="1">IFERROR(__xludf.DUMMYFUNCTION("IF(REGEXMATCH(A1057,""wealth planning""),""Script 1"",""-"")"),"-")</f>
        <v>-</v>
      </c>
      <c r="C1057" s="74">
        <f t="shared" si="8"/>
        <v>0</v>
      </c>
      <c r="D1057" s="74">
        <f t="shared" si="9"/>
        <v>0</v>
      </c>
    </row>
    <row r="1058" spans="1:4">
      <c r="A1058" s="74" t="s">
        <v>3159</v>
      </c>
      <c r="B1058" s="74" t="str">
        <f ca="1">IFERROR(__xludf.DUMMYFUNCTION("IF(REGEXMATCH(A1058,""wealth planning""),""Script 1"",""-"")"),"-")</f>
        <v>-</v>
      </c>
      <c r="C1058" s="74" t="str">
        <f t="shared" si="8"/>
        <v>NUR AZLIYANAStatus is reachable</v>
      </c>
      <c r="D1058" s="74">
        <f t="shared" si="9"/>
        <v>0</v>
      </c>
    </row>
    <row r="1059" spans="1:4">
      <c r="A1059" s="148">
        <v>45735</v>
      </c>
      <c r="B1059" s="74" t="str">
        <f ca="1">IFERROR(__xludf.DUMMYFUNCTION("IF(REGEXMATCH(A1059,""wealth planning""),""Script 1"",""-"")"),"#VALUE!")</f>
        <v>#VALUE!</v>
      </c>
      <c r="C1059" s="74" t="str">
        <f t="shared" si="8"/>
        <v>NUR AZLIYANA</v>
      </c>
      <c r="D1059" s="74">
        <f t="shared" si="9"/>
        <v>0</v>
      </c>
    </row>
    <row r="1060" spans="1:4">
      <c r="A1060" s="148">
        <v>45735</v>
      </c>
      <c r="B1060" s="74" t="str">
        <f ca="1">IFERROR(__xludf.DUMMYFUNCTION("IF(REGEXMATCH(A1060,""wealth planning""),""Script 1"",""-"")"),"#VALUE!")</f>
        <v>#VALUE!</v>
      </c>
      <c r="C1060" s="148">
        <f t="shared" si="8"/>
        <v>45735</v>
      </c>
      <c r="D1060" s="74" t="str">
        <f t="shared" si="9"/>
        <v>NUR AZLIYANAStatus is reachable</v>
      </c>
    </row>
    <row r="1061" spans="1:4">
      <c r="A1061" s="74" t="s">
        <v>3160</v>
      </c>
      <c r="B1061" s="74" t="str">
        <f ca="1">IFERROR(__xludf.DUMMYFUNCTION("IF(REGEXMATCH(A1061,""wealth planning""),""Script 1"",""-"")"),"Script 1")</f>
        <v>Script 1</v>
      </c>
      <c r="C1061" s="148">
        <f t="shared" si="8"/>
        <v>45735</v>
      </c>
      <c r="D1061" s="74" t="str">
        <f t="shared" si="9"/>
        <v>NUR AZLIYANA</v>
      </c>
    </row>
    <row r="1062" spans="1:4">
      <c r="B1062" s="74" t="str">
        <f ca="1">IFERROR(__xludf.DUMMYFUNCTION("IF(REGEXMATCH(A1062,""wealth planning""),""Script 1"",""-"")"),"-")</f>
        <v>-</v>
      </c>
      <c r="C1062" s="74" t="str">
        <f t="shared" si="8"/>
        <v>You: Hai assalamualaikum Azliyana,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62" s="148">
        <f t="shared" si="9"/>
        <v>45735</v>
      </c>
    </row>
    <row r="1063" spans="1:4">
      <c r="B1063" s="74" t="str">
        <f ca="1">IFERROR(__xludf.DUMMYFUNCTION("IF(REGEXMATCH(A1063,""wealth planning""),""Script 1"",""-"")"),"-")</f>
        <v>-</v>
      </c>
      <c r="C1063" s="74">
        <f t="shared" si="8"/>
        <v>0</v>
      </c>
      <c r="D1063" s="148">
        <f t="shared" si="9"/>
        <v>45735</v>
      </c>
    </row>
    <row r="1064" spans="1:4">
      <c r="B1064" s="74" t="str">
        <f ca="1">IFERROR(__xludf.DUMMYFUNCTION("IF(REGEXMATCH(A1064,""wealth planning""),""Script 1"",""-"")"),"-")</f>
        <v>-</v>
      </c>
      <c r="C1064" s="74">
        <f t="shared" si="8"/>
        <v>0</v>
      </c>
      <c r="D1064" s="74" t="str">
        <f t="shared" si="9"/>
        <v>You: Hai assalamualaikum Azliyana,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65" spans="1:4">
      <c r="A1065" s="74" t="s">
        <v>3162</v>
      </c>
      <c r="B1065" s="74" t="str">
        <f ca="1">IFERROR(__xludf.DUMMYFUNCTION("IF(REGEXMATCH(A1065,""wealth planning""),""Script 1"",""-"")"),"-")</f>
        <v>-</v>
      </c>
      <c r="C1065" s="74">
        <f t="shared" si="8"/>
        <v>0</v>
      </c>
      <c r="D1065" s="74">
        <f t="shared" si="9"/>
        <v>0</v>
      </c>
    </row>
    <row r="1066" spans="1:4">
      <c r="A1066" s="74" t="s">
        <v>3162</v>
      </c>
      <c r="B1066" s="74" t="str">
        <f ca="1">IFERROR(__xludf.DUMMYFUNCTION("IF(REGEXMATCH(A1066,""wealth planning""),""Script 1"",""-"")"),"-")</f>
        <v>-</v>
      </c>
      <c r="C1066" s="74" t="str">
        <f t="shared" si="8"/>
        <v>Absarina Suhaili</v>
      </c>
      <c r="D1066" s="74">
        <f t="shared" si="9"/>
        <v>0</v>
      </c>
    </row>
    <row r="1067" spans="1:4">
      <c r="A1067" s="148">
        <v>45735</v>
      </c>
      <c r="B1067" s="74" t="str">
        <f ca="1">IFERROR(__xludf.DUMMYFUNCTION("IF(REGEXMATCH(A1067,""wealth planning""),""Script 1"",""-"")"),"#VALUE!")</f>
        <v>#VALUE!</v>
      </c>
      <c r="C1067" s="74" t="str">
        <f t="shared" si="8"/>
        <v>Absarina Suhaili</v>
      </c>
      <c r="D1067" s="74">
        <f t="shared" si="9"/>
        <v>0</v>
      </c>
    </row>
    <row r="1068" spans="1:4">
      <c r="A1068" s="148">
        <v>45735</v>
      </c>
      <c r="B1068" s="74" t="str">
        <f ca="1">IFERROR(__xludf.DUMMYFUNCTION("IF(REGEXMATCH(A1068,""wealth planning""),""Script 1"",""-"")"),"#VALUE!")</f>
        <v>#VALUE!</v>
      </c>
      <c r="C1068" s="148">
        <f t="shared" si="8"/>
        <v>45735</v>
      </c>
      <c r="D1068" s="74" t="str">
        <f t="shared" si="9"/>
        <v>Absarina Suhaili</v>
      </c>
    </row>
    <row r="1069" spans="1:4">
      <c r="A1069" s="74" t="s">
        <v>3163</v>
      </c>
      <c r="B1069" s="74" t="str">
        <f ca="1">IFERROR(__xludf.DUMMYFUNCTION("IF(REGEXMATCH(A1069,""wealth planning""),""Script 1"",""-"")"),"Script 1")</f>
        <v>Script 1</v>
      </c>
      <c r="C1069" s="148">
        <f t="shared" si="8"/>
        <v>45735</v>
      </c>
      <c r="D1069" s="74" t="str">
        <f t="shared" si="9"/>
        <v>Absarina Suhaili</v>
      </c>
    </row>
    <row r="1070" spans="1:4">
      <c r="B1070" s="74" t="str">
        <f ca="1">IFERROR(__xludf.DUMMYFUNCTION("IF(REGEXMATCH(A1070,""wealth planning""),""Script 1"",""-"")"),"-")</f>
        <v>-</v>
      </c>
      <c r="C1070" s="74" t="str">
        <f t="shared" si="8"/>
        <v>You: Hai assalamualaikum Absarina,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70" s="148">
        <f t="shared" si="9"/>
        <v>45735</v>
      </c>
    </row>
    <row r="1071" spans="1:4">
      <c r="B1071" s="74" t="str">
        <f ca="1">IFERROR(__xludf.DUMMYFUNCTION("IF(REGEXMATCH(A1071,""wealth planning""),""Script 1"",""-"")"),"-")</f>
        <v>-</v>
      </c>
      <c r="C1071" s="74">
        <f t="shared" si="8"/>
        <v>0</v>
      </c>
      <c r="D1071" s="148">
        <f t="shared" si="9"/>
        <v>45735</v>
      </c>
    </row>
    <row r="1072" spans="1:4">
      <c r="B1072" s="74" t="str">
        <f ca="1">IFERROR(__xludf.DUMMYFUNCTION("IF(REGEXMATCH(A1072,""wealth planning""),""Script 1"",""-"")"),"-")</f>
        <v>-</v>
      </c>
      <c r="C1072" s="74">
        <f t="shared" si="8"/>
        <v>0</v>
      </c>
      <c r="D1072" s="74" t="str">
        <f t="shared" si="9"/>
        <v>You: Hai assalamualaikum Absarina,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73" spans="1:4">
      <c r="A1073" s="74" t="s">
        <v>3165</v>
      </c>
      <c r="B1073" s="74" t="str">
        <f ca="1">IFERROR(__xludf.DUMMYFUNCTION("IF(REGEXMATCH(A1073,""wealth planning""),""Script 1"",""-"")"),"-")</f>
        <v>-</v>
      </c>
      <c r="C1073" s="74">
        <f t="shared" si="8"/>
        <v>0</v>
      </c>
      <c r="D1073" s="74">
        <f t="shared" si="9"/>
        <v>0</v>
      </c>
    </row>
    <row r="1074" spans="1:4">
      <c r="A1074" s="74" t="s">
        <v>3165</v>
      </c>
      <c r="B1074" s="74" t="str">
        <f ca="1">IFERROR(__xludf.DUMMYFUNCTION("IF(REGEXMATCH(A1074,""wealth planning""),""Script 1"",""-"")"),"-")</f>
        <v>-</v>
      </c>
      <c r="C1074" s="74" t="str">
        <f t="shared" si="8"/>
        <v>Nur Naqiyatul Najihah</v>
      </c>
      <c r="D1074" s="74">
        <f t="shared" si="9"/>
        <v>0</v>
      </c>
    </row>
    <row r="1075" spans="1:4">
      <c r="A1075" s="148">
        <v>45735</v>
      </c>
      <c r="B1075" s="74" t="str">
        <f ca="1">IFERROR(__xludf.DUMMYFUNCTION("IF(REGEXMATCH(A1075,""wealth planning""),""Script 1"",""-"")"),"#VALUE!")</f>
        <v>#VALUE!</v>
      </c>
      <c r="C1075" s="74" t="str">
        <f t="shared" si="8"/>
        <v>Nur Naqiyatul Najihah</v>
      </c>
      <c r="D1075" s="74">
        <f t="shared" si="9"/>
        <v>0</v>
      </c>
    </row>
    <row r="1076" spans="1:4">
      <c r="A1076" s="148">
        <v>45735</v>
      </c>
      <c r="B1076" s="74" t="str">
        <f ca="1">IFERROR(__xludf.DUMMYFUNCTION("IF(REGEXMATCH(A1076,""wealth planning""),""Script 1"",""-"")"),"#VALUE!")</f>
        <v>#VALUE!</v>
      </c>
      <c r="C1076" s="148">
        <f t="shared" si="8"/>
        <v>45735</v>
      </c>
      <c r="D1076" s="74" t="str">
        <f t="shared" si="9"/>
        <v>Nur Naqiyatul Najihah</v>
      </c>
    </row>
    <row r="1077" spans="1:4">
      <c r="A1077" s="74" t="s">
        <v>3166</v>
      </c>
      <c r="B1077" s="74" t="str">
        <f ca="1">IFERROR(__xludf.DUMMYFUNCTION("IF(REGEXMATCH(A1077,""wealth planning""),""Script 1"",""-"")"),"Script 1")</f>
        <v>Script 1</v>
      </c>
      <c r="C1077" s="148">
        <f t="shared" si="8"/>
        <v>45735</v>
      </c>
      <c r="D1077" s="74" t="str">
        <f t="shared" si="9"/>
        <v>Nur Naqiyatul Najihah</v>
      </c>
    </row>
    <row r="1078" spans="1:4">
      <c r="B1078" s="74" t="str">
        <f ca="1">IFERROR(__xludf.DUMMYFUNCTION("IF(REGEXMATCH(A1078,""wealth planning""),""Script 1"",""-"")"),"-")</f>
        <v>-</v>
      </c>
      <c r="C1078" s="74" t="str">
        <f t="shared" si="8"/>
        <v>You: Hai assalamualaikum Naqiyatul,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78" s="148">
        <f t="shared" si="9"/>
        <v>45735</v>
      </c>
    </row>
    <row r="1079" spans="1:4">
      <c r="B1079" s="74" t="str">
        <f ca="1">IFERROR(__xludf.DUMMYFUNCTION("IF(REGEXMATCH(A1079,""wealth planning""),""Script 1"",""-"")"),"-")</f>
        <v>-</v>
      </c>
      <c r="C1079" s="74">
        <f t="shared" si="8"/>
        <v>0</v>
      </c>
      <c r="D1079" s="148">
        <f t="shared" si="9"/>
        <v>45735</v>
      </c>
    </row>
    <row r="1080" spans="1:4">
      <c r="B1080" s="74" t="str">
        <f ca="1">IFERROR(__xludf.DUMMYFUNCTION("IF(REGEXMATCH(A1080,""wealth planning""),""Script 1"",""-"")"),"-")</f>
        <v>-</v>
      </c>
      <c r="C1080" s="74">
        <f t="shared" si="8"/>
        <v>0</v>
      </c>
      <c r="D1080" s="74" t="str">
        <f t="shared" si="9"/>
        <v>You: Hai assalamualaikum Naqiyatul,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81" spans="1:4">
      <c r="A1081" s="74" t="s">
        <v>3168</v>
      </c>
      <c r="B1081" s="74" t="str">
        <f ca="1">IFERROR(__xludf.DUMMYFUNCTION("IF(REGEXMATCH(A1081,""wealth planning""),""Script 1"",""-"")"),"-")</f>
        <v>-</v>
      </c>
      <c r="C1081" s="74">
        <f t="shared" si="8"/>
        <v>0</v>
      </c>
      <c r="D1081" s="74">
        <f t="shared" si="9"/>
        <v>0</v>
      </c>
    </row>
    <row r="1082" spans="1:4">
      <c r="A1082" s="74" t="s">
        <v>3168</v>
      </c>
      <c r="B1082" s="74" t="str">
        <f ca="1">IFERROR(__xludf.DUMMYFUNCTION("IF(REGEXMATCH(A1082,""wealth planning""),""Script 1"",""-"")"),"-")</f>
        <v>-</v>
      </c>
      <c r="C1082" s="74" t="str">
        <f t="shared" si="8"/>
        <v>Nurul Najiha Azman</v>
      </c>
      <c r="D1082" s="74">
        <f t="shared" si="9"/>
        <v>0</v>
      </c>
    </row>
    <row r="1083" spans="1:4">
      <c r="A1083" s="148">
        <v>45735</v>
      </c>
      <c r="B1083" s="74" t="str">
        <f ca="1">IFERROR(__xludf.DUMMYFUNCTION("IF(REGEXMATCH(A1083,""wealth planning""),""Script 1"",""-"")"),"#VALUE!")</f>
        <v>#VALUE!</v>
      </c>
      <c r="C1083" s="74" t="str">
        <f t="shared" si="8"/>
        <v>Nurul Najiha Azman</v>
      </c>
      <c r="D1083" s="74">
        <f t="shared" si="9"/>
        <v>0</v>
      </c>
    </row>
    <row r="1084" spans="1:4">
      <c r="A1084" s="148">
        <v>45735</v>
      </c>
      <c r="B1084" s="74" t="str">
        <f ca="1">IFERROR(__xludf.DUMMYFUNCTION("IF(REGEXMATCH(A1084,""wealth planning""),""Script 1"",""-"")"),"#VALUE!")</f>
        <v>#VALUE!</v>
      </c>
      <c r="C1084" s="148">
        <f t="shared" si="8"/>
        <v>45735</v>
      </c>
      <c r="D1084" s="74" t="str">
        <f t="shared" si="9"/>
        <v>Nurul Najiha Azman</v>
      </c>
    </row>
    <row r="1085" spans="1:4">
      <c r="A1085" s="74" t="s">
        <v>3169</v>
      </c>
      <c r="B1085" s="74" t="str">
        <f ca="1">IFERROR(__xludf.DUMMYFUNCTION("IF(REGEXMATCH(A1085,""wealth planning""),""Script 1"",""-"")"),"Script 1")</f>
        <v>Script 1</v>
      </c>
      <c r="C1085" s="148">
        <f t="shared" si="8"/>
        <v>45735</v>
      </c>
      <c r="D1085" s="74" t="str">
        <f t="shared" si="9"/>
        <v>Nurul Najiha Azman</v>
      </c>
    </row>
    <row r="1086" spans="1:4">
      <c r="B1086" s="74" t="str">
        <f ca="1">IFERROR(__xludf.DUMMYFUNCTION("IF(REGEXMATCH(A1086,""wealth planning""),""Script 1"",""-"")"),"-")</f>
        <v>-</v>
      </c>
      <c r="C1086" s="74" t="str">
        <f t="shared" si="8"/>
        <v>You: Hai assalamualaikum Najiha,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86" s="148">
        <f t="shared" si="9"/>
        <v>45735</v>
      </c>
    </row>
    <row r="1087" spans="1:4">
      <c r="B1087" s="74" t="str">
        <f ca="1">IFERROR(__xludf.DUMMYFUNCTION("IF(REGEXMATCH(A1087,""wealth planning""),""Script 1"",""-"")"),"-")</f>
        <v>-</v>
      </c>
      <c r="C1087" s="74">
        <f t="shared" si="8"/>
        <v>0</v>
      </c>
      <c r="D1087" s="148">
        <f t="shared" si="9"/>
        <v>45735</v>
      </c>
    </row>
    <row r="1088" spans="1:4">
      <c r="B1088" s="74" t="str">
        <f ca="1">IFERROR(__xludf.DUMMYFUNCTION("IF(REGEXMATCH(A1088,""wealth planning""),""Script 1"",""-"")"),"-")</f>
        <v>-</v>
      </c>
      <c r="C1088" s="74">
        <f t="shared" si="8"/>
        <v>0</v>
      </c>
      <c r="D1088" s="74" t="str">
        <f t="shared" si="9"/>
        <v>You: Hai assalamualaikum Najiha,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89" spans="1:4">
      <c r="A1089" s="74" t="s">
        <v>3171</v>
      </c>
      <c r="B1089" s="74" t="str">
        <f ca="1">IFERROR(__xludf.DUMMYFUNCTION("IF(REGEXMATCH(A1089,""wealth planning""),""Script 1"",""-"")"),"-")</f>
        <v>-</v>
      </c>
      <c r="C1089" s="74">
        <f t="shared" si="8"/>
        <v>0</v>
      </c>
      <c r="D1089" s="74">
        <f t="shared" si="9"/>
        <v>0</v>
      </c>
    </row>
    <row r="1090" spans="1:4">
      <c r="A1090" s="74" t="s">
        <v>3171</v>
      </c>
      <c r="B1090" s="74" t="str">
        <f ca="1">IFERROR(__xludf.DUMMYFUNCTION("IF(REGEXMATCH(A1090,""wealth planning""),""Script 1"",""-"")"),"-")</f>
        <v>-</v>
      </c>
      <c r="C1090" s="74" t="str">
        <f t="shared" si="8"/>
        <v>Nur Hanim</v>
      </c>
      <c r="D1090" s="74">
        <f t="shared" si="9"/>
        <v>0</v>
      </c>
    </row>
    <row r="1091" spans="1:4">
      <c r="A1091" s="148">
        <v>45735</v>
      </c>
      <c r="B1091" s="74" t="str">
        <f ca="1">IFERROR(__xludf.DUMMYFUNCTION("IF(REGEXMATCH(A1091,""wealth planning""),""Script 1"",""-"")"),"#VALUE!")</f>
        <v>#VALUE!</v>
      </c>
      <c r="C1091" s="74" t="str">
        <f t="shared" si="8"/>
        <v>Nur Hanim</v>
      </c>
      <c r="D1091" s="74">
        <f t="shared" si="9"/>
        <v>0</v>
      </c>
    </row>
    <row r="1092" spans="1:4">
      <c r="A1092" s="148">
        <v>45735</v>
      </c>
      <c r="B1092" s="74" t="str">
        <f ca="1">IFERROR(__xludf.DUMMYFUNCTION("IF(REGEXMATCH(A1092,""wealth planning""),""Script 1"",""-"")"),"#VALUE!")</f>
        <v>#VALUE!</v>
      </c>
      <c r="C1092" s="148">
        <f t="shared" si="8"/>
        <v>45735</v>
      </c>
      <c r="D1092" s="74" t="str">
        <f t="shared" si="9"/>
        <v>Nur Hanim</v>
      </c>
    </row>
    <row r="1093" spans="1:4">
      <c r="A1093" s="74" t="s">
        <v>3172</v>
      </c>
      <c r="B1093" s="74" t="str">
        <f ca="1">IFERROR(__xludf.DUMMYFUNCTION("IF(REGEXMATCH(A1093,""wealth planning""),""Script 1"",""-"")"),"Script 1")</f>
        <v>Script 1</v>
      </c>
      <c r="C1093" s="148">
        <f t="shared" si="8"/>
        <v>45735</v>
      </c>
      <c r="D1093" s="74" t="str">
        <f t="shared" si="9"/>
        <v>Nur Hanim</v>
      </c>
    </row>
    <row r="1094" spans="1:4">
      <c r="B1094" s="74" t="str">
        <f ca="1">IFERROR(__xludf.DUMMYFUNCTION("IF(REGEXMATCH(A1094,""wealth planning""),""Script 1"",""-"")"),"-")</f>
        <v>-</v>
      </c>
      <c r="C1094" s="74" t="str">
        <f t="shared" si="8"/>
        <v>You: Hai assalamualaikum Hanim,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94" s="148">
        <f t="shared" si="9"/>
        <v>45735</v>
      </c>
    </row>
    <row r="1095" spans="1:4">
      <c r="B1095" s="74" t="str">
        <f ca="1">IFERROR(__xludf.DUMMYFUNCTION("IF(REGEXMATCH(A1095,""wealth planning""),""Script 1"",""-"")"),"-")</f>
        <v>-</v>
      </c>
      <c r="C1095" s="74">
        <f t="shared" si="8"/>
        <v>0</v>
      </c>
      <c r="D1095" s="148">
        <f t="shared" si="9"/>
        <v>45735</v>
      </c>
    </row>
    <row r="1096" spans="1:4">
      <c r="B1096" s="74" t="str">
        <f ca="1">IFERROR(__xludf.DUMMYFUNCTION("IF(REGEXMATCH(A1096,""wealth planning""),""Script 1"",""-"")"),"-")</f>
        <v>-</v>
      </c>
      <c r="C1096" s="74">
        <f t="shared" si="8"/>
        <v>0</v>
      </c>
      <c r="D1096" s="74" t="str">
        <f t="shared" si="9"/>
        <v>You: Hai assalamualaikum Hanim,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97" spans="1:4">
      <c r="A1097" s="74" t="s">
        <v>3174</v>
      </c>
      <c r="B1097" s="74" t="str">
        <f ca="1">IFERROR(__xludf.DUMMYFUNCTION("IF(REGEXMATCH(A1097,""wealth planning""),""Script 1"",""-"")"),"-")</f>
        <v>-</v>
      </c>
      <c r="C1097" s="74">
        <f t="shared" si="8"/>
        <v>0</v>
      </c>
      <c r="D1097" s="74">
        <f t="shared" si="9"/>
        <v>0</v>
      </c>
    </row>
    <row r="1098" spans="1:4">
      <c r="A1098" s="74" t="s">
        <v>3174</v>
      </c>
      <c r="B1098" s="74" t="str">
        <f ca="1">IFERROR(__xludf.DUMMYFUNCTION("IF(REGEXMATCH(A1098,""wealth planning""),""Script 1"",""-"")"),"-")</f>
        <v>-</v>
      </c>
      <c r="C1098" s="74" t="str">
        <f t="shared" si="8"/>
        <v>Muhammad Afiq Aizat Khairuddin</v>
      </c>
      <c r="D1098" s="74">
        <f t="shared" si="9"/>
        <v>0</v>
      </c>
    </row>
    <row r="1099" spans="1:4">
      <c r="A1099" s="148">
        <v>45735</v>
      </c>
      <c r="B1099" s="74" t="str">
        <f ca="1">IFERROR(__xludf.DUMMYFUNCTION("IF(REGEXMATCH(A1099,""wealth planning""),""Script 1"",""-"")"),"#VALUE!")</f>
        <v>#VALUE!</v>
      </c>
      <c r="C1099" s="74" t="str">
        <f t="shared" si="8"/>
        <v>Muhammad Afiq Aizat Khairuddin</v>
      </c>
      <c r="D1099" s="74">
        <f t="shared" si="9"/>
        <v>0</v>
      </c>
    </row>
    <row r="1100" spans="1:4">
      <c r="A1100" s="148">
        <v>45735</v>
      </c>
      <c r="B1100" s="74" t="str">
        <f ca="1">IFERROR(__xludf.DUMMYFUNCTION("IF(REGEXMATCH(A1100,""wealth planning""),""Script 1"",""-"")"),"#VALUE!")</f>
        <v>#VALUE!</v>
      </c>
      <c r="C1100" s="148">
        <f t="shared" si="8"/>
        <v>45735</v>
      </c>
      <c r="D1100" s="74" t="str">
        <f t="shared" si="9"/>
        <v>Muhammad Afiq Aizat Khairuddin</v>
      </c>
    </row>
    <row r="1101" spans="1:4">
      <c r="A1101" s="74" t="s">
        <v>3175</v>
      </c>
      <c r="B1101" s="74" t="str">
        <f ca="1">IFERROR(__xludf.DUMMYFUNCTION("IF(REGEXMATCH(A1101,""wealth planning""),""Script 1"",""-"")"),"Script 1")</f>
        <v>Script 1</v>
      </c>
      <c r="C1101" s="148">
        <f t="shared" si="8"/>
        <v>45735</v>
      </c>
      <c r="D1101" s="74" t="str">
        <f t="shared" si="9"/>
        <v>Muhammad Afiq Aizat Khairuddin</v>
      </c>
    </row>
    <row r="1102" spans="1:4">
      <c r="B1102" s="74" t="str">
        <f ca="1">IFERROR(__xludf.DUMMYFUNCTION("IF(REGEXMATCH(A1102,""wealth planning""),""Script 1"",""-"")"),"-")</f>
        <v>-</v>
      </c>
      <c r="C1102" s="74" t="str">
        <f t="shared" si="8"/>
        <v>You: Hai assalamualaikum 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02" s="148">
        <f t="shared" si="9"/>
        <v>45735</v>
      </c>
    </row>
    <row r="1103" spans="1:4">
      <c r="B1103" s="74" t="str">
        <f ca="1">IFERROR(__xludf.DUMMYFUNCTION("IF(REGEXMATCH(A1103,""wealth planning""),""Script 1"",""-"")"),"-")</f>
        <v>-</v>
      </c>
      <c r="C1103" s="74">
        <f t="shared" si="8"/>
        <v>0</v>
      </c>
      <c r="D1103" s="148">
        <f t="shared" si="9"/>
        <v>45735</v>
      </c>
    </row>
    <row r="1104" spans="1:4">
      <c r="B1104" s="74" t="str">
        <f ca="1">IFERROR(__xludf.DUMMYFUNCTION("IF(REGEXMATCH(A1104,""wealth planning""),""Script 1"",""-"")"),"-")</f>
        <v>-</v>
      </c>
      <c r="C1104" s="74">
        <f t="shared" si="8"/>
        <v>0</v>
      </c>
      <c r="D1104" s="74" t="str">
        <f t="shared" si="9"/>
        <v>You: Hai assalamualaikum 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05" spans="1:4">
      <c r="A1105" s="74" t="s">
        <v>3177</v>
      </c>
      <c r="B1105" s="74" t="str">
        <f ca="1">IFERROR(__xludf.DUMMYFUNCTION("IF(REGEXMATCH(A1105,""wealth planning""),""Script 1"",""-"")"),"-")</f>
        <v>-</v>
      </c>
      <c r="C1105" s="74">
        <f t="shared" si="8"/>
        <v>0</v>
      </c>
      <c r="D1105" s="74">
        <f t="shared" si="9"/>
        <v>0</v>
      </c>
    </row>
    <row r="1106" spans="1:4">
      <c r="A1106" s="74" t="s">
        <v>3177</v>
      </c>
      <c r="B1106" s="74" t="str">
        <f ca="1">IFERROR(__xludf.DUMMYFUNCTION("IF(REGEXMATCH(A1106,""wealth planning""),""Script 1"",""-"")"),"-")</f>
        <v>-</v>
      </c>
      <c r="C1106" s="74" t="str">
        <f t="shared" si="8"/>
        <v>Nor erna amira Binti amram</v>
      </c>
      <c r="D1106" s="74">
        <f t="shared" si="9"/>
        <v>0</v>
      </c>
    </row>
    <row r="1107" spans="1:4">
      <c r="A1107" s="148">
        <v>45735</v>
      </c>
      <c r="B1107" s="74" t="str">
        <f ca="1">IFERROR(__xludf.DUMMYFUNCTION("IF(REGEXMATCH(A1107,""wealth planning""),""Script 1"",""-"")"),"#VALUE!")</f>
        <v>#VALUE!</v>
      </c>
      <c r="C1107" s="74" t="str">
        <f t="shared" si="8"/>
        <v>Nor erna amira Binti amram</v>
      </c>
      <c r="D1107" s="74">
        <f t="shared" si="9"/>
        <v>0</v>
      </c>
    </row>
    <row r="1108" spans="1:4">
      <c r="A1108" s="148">
        <v>45735</v>
      </c>
      <c r="B1108" s="74" t="str">
        <f ca="1">IFERROR(__xludf.DUMMYFUNCTION("IF(REGEXMATCH(A1108,""wealth planning""),""Script 1"",""-"")"),"#VALUE!")</f>
        <v>#VALUE!</v>
      </c>
      <c r="C1108" s="148">
        <f t="shared" si="8"/>
        <v>45735</v>
      </c>
      <c r="D1108" s="74" t="str">
        <f t="shared" si="9"/>
        <v>Nor erna amira Binti amram</v>
      </c>
    </row>
    <row r="1109" spans="1:4">
      <c r="A1109" s="74" t="s">
        <v>3178</v>
      </c>
      <c r="B1109" s="74" t="str">
        <f ca="1">IFERROR(__xludf.DUMMYFUNCTION("IF(REGEXMATCH(A1109,""wealth planning""),""Script 1"",""-"")"),"Script 1")</f>
        <v>Script 1</v>
      </c>
      <c r="C1109" s="148">
        <f t="shared" si="8"/>
        <v>45735</v>
      </c>
      <c r="D1109" s="74" t="str">
        <f t="shared" si="9"/>
        <v>Nor erna amira Binti amram</v>
      </c>
    </row>
    <row r="1110" spans="1:4">
      <c r="B1110" s="74" t="str">
        <f ca="1">IFERROR(__xludf.DUMMYFUNCTION("IF(REGEXMATCH(A1110,""wealth planning""),""Script 1"",""-"")"),"-")</f>
        <v>-</v>
      </c>
      <c r="C1110" s="74" t="str">
        <f t="shared" si="8"/>
        <v>You: Hai assalamualaikum Erna,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10" s="148">
        <f t="shared" si="9"/>
        <v>45735</v>
      </c>
    </row>
    <row r="1111" spans="1:4">
      <c r="B1111" s="74" t="str">
        <f ca="1">IFERROR(__xludf.DUMMYFUNCTION("IF(REGEXMATCH(A1111,""wealth planning""),""Script 1"",""-"")"),"-")</f>
        <v>-</v>
      </c>
      <c r="C1111" s="74">
        <f t="shared" si="8"/>
        <v>0</v>
      </c>
      <c r="D1111" s="148">
        <f t="shared" si="9"/>
        <v>45735</v>
      </c>
    </row>
    <row r="1112" spans="1:4">
      <c r="B1112" s="74" t="str">
        <f ca="1">IFERROR(__xludf.DUMMYFUNCTION("IF(REGEXMATCH(A1112,""wealth planning""),""Script 1"",""-"")"),"-")</f>
        <v>-</v>
      </c>
      <c r="C1112" s="74">
        <f t="shared" si="8"/>
        <v>0</v>
      </c>
      <c r="D1112" s="74" t="str">
        <f t="shared" si="9"/>
        <v>You: Hai assalamualaikum Erna,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13" spans="1:4">
      <c r="B1113" s="74" t="str">
        <f ca="1">IFERROR(__xludf.DUMMYFUNCTION("IF(REGEXMATCH(A1113,""wealth planning""),""Script 1"",""-"")"),"-")</f>
        <v>-</v>
      </c>
      <c r="C1113" s="74">
        <f t="shared" si="8"/>
        <v>0</v>
      </c>
      <c r="D1113" s="74">
        <f t="shared" si="9"/>
        <v>0</v>
      </c>
    </row>
    <row r="1114" spans="1:4">
      <c r="A1114" s="74" t="s">
        <v>3181</v>
      </c>
      <c r="B1114" s="74" t="str">
        <f ca="1">IFERROR(__xludf.DUMMYFUNCTION("IF(REGEXMATCH(A1114,""wealth planning""),""Script 1"",""-"")"),"-")</f>
        <v>-</v>
      </c>
      <c r="C1114" s="74">
        <f t="shared" si="8"/>
        <v>0</v>
      </c>
      <c r="D1114" s="74">
        <f t="shared" si="9"/>
        <v>0</v>
      </c>
    </row>
    <row r="1115" spans="1:4">
      <c r="A1115" s="148">
        <v>45735</v>
      </c>
      <c r="B1115" s="74" t="str">
        <f ca="1">IFERROR(__xludf.DUMMYFUNCTION("IF(REGEXMATCH(A1115,""wealth planning""),""Script 1"",""-"")"),"#VALUE!")</f>
        <v>#VALUE!</v>
      </c>
      <c r="C1115" s="74" t="str">
        <f t="shared" si="8"/>
        <v>BATRISYIA ATHIRAH BINTI ZAMUDIN</v>
      </c>
      <c r="D1115" s="74">
        <f t="shared" si="9"/>
        <v>0</v>
      </c>
    </row>
    <row r="1116" spans="1:4">
      <c r="A1116" s="148">
        <v>45735</v>
      </c>
      <c r="B1116" s="74" t="str">
        <f ca="1">IFERROR(__xludf.DUMMYFUNCTION("IF(REGEXMATCH(A1116,""wealth planning""),""Script 1"",""-"")"),"#VALUE!")</f>
        <v>#VALUE!</v>
      </c>
      <c r="C1116" s="148">
        <f t="shared" si="8"/>
        <v>45735</v>
      </c>
      <c r="D1116" s="74">
        <f t="shared" si="9"/>
        <v>0</v>
      </c>
    </row>
    <row r="1117" spans="1:4">
      <c r="A1117" s="74" t="s">
        <v>3182</v>
      </c>
      <c r="B1117" s="74" t="str">
        <f ca="1">IFERROR(__xludf.DUMMYFUNCTION("IF(REGEXMATCH(A1117,""wealth planning""),""Script 1"",""-"")"),"Script 1")</f>
        <v>Script 1</v>
      </c>
      <c r="C1117" s="148">
        <f t="shared" si="8"/>
        <v>45735</v>
      </c>
      <c r="D1117" s="74" t="str">
        <f t="shared" si="9"/>
        <v>BATRISYIA ATHIRAH BINTI ZAMUDIN</v>
      </c>
    </row>
    <row r="1118" spans="1:4">
      <c r="B1118" s="74" t="str">
        <f ca="1">IFERROR(__xludf.DUMMYFUNCTION("IF(REGEXMATCH(A1118,""wealth planning""),""Script 1"",""-"")"),"-")</f>
        <v>-</v>
      </c>
      <c r="C1118" s="74" t="str">
        <f t="shared" si="8"/>
        <v>You: Hai assalamualaikum Batrisyia,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18" s="148">
        <f t="shared" si="9"/>
        <v>45735</v>
      </c>
    </row>
    <row r="1119" spans="1:4">
      <c r="B1119" s="74" t="str">
        <f ca="1">IFERROR(__xludf.DUMMYFUNCTION("IF(REGEXMATCH(A1119,""wealth planning""),""Script 1"",""-"")"),"-")</f>
        <v>-</v>
      </c>
      <c r="C1119" s="74">
        <f t="shared" si="8"/>
        <v>0</v>
      </c>
      <c r="D1119" s="148">
        <f t="shared" si="9"/>
        <v>45735</v>
      </c>
    </row>
    <row r="1120" spans="1:4">
      <c r="B1120" s="74" t="str">
        <f ca="1">IFERROR(__xludf.DUMMYFUNCTION("IF(REGEXMATCH(A1120,""wealth planning""),""Script 1"",""-"")"),"-")</f>
        <v>-</v>
      </c>
      <c r="C1120" s="74">
        <f t="shared" si="8"/>
        <v>0</v>
      </c>
      <c r="D1120" s="74" t="str">
        <f t="shared" si="9"/>
        <v>You: Hai assalamualaikum Batrisyia,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21" spans="1:4">
      <c r="A1121" s="74" t="s">
        <v>3184</v>
      </c>
      <c r="B1121" s="74" t="str">
        <f ca="1">IFERROR(__xludf.DUMMYFUNCTION("IF(REGEXMATCH(A1121,""wealth planning""),""Script 1"",""-"")"),"-")</f>
        <v>-</v>
      </c>
      <c r="C1121" s="74">
        <f t="shared" si="8"/>
        <v>0</v>
      </c>
      <c r="D1121" s="74">
        <f t="shared" si="9"/>
        <v>0</v>
      </c>
    </row>
    <row r="1122" spans="1:4">
      <c r="A1122" s="74" t="s">
        <v>3185</v>
      </c>
      <c r="B1122" s="74" t="str">
        <f ca="1">IFERROR(__xludf.DUMMYFUNCTION("IF(REGEXMATCH(A1122,""wealth planning""),""Script 1"",""-"")"),"-")</f>
        <v>-</v>
      </c>
      <c r="C1122" s="74" t="str">
        <f t="shared" si="8"/>
        <v>Noor Safwa HidayahStatus is reachable</v>
      </c>
      <c r="D1122" s="74">
        <f t="shared" si="9"/>
        <v>0</v>
      </c>
    </row>
    <row r="1123" spans="1:4">
      <c r="A1123" s="148">
        <v>45735</v>
      </c>
      <c r="B1123" s="74" t="str">
        <f ca="1">IFERROR(__xludf.DUMMYFUNCTION("IF(REGEXMATCH(A1123,""wealth planning""),""Script 1"",""-"")"),"#VALUE!")</f>
        <v>#VALUE!</v>
      </c>
      <c r="C1123" s="74" t="str">
        <f t="shared" si="8"/>
        <v>Noor Safwa Hidayah</v>
      </c>
      <c r="D1123" s="74">
        <f t="shared" si="9"/>
        <v>0</v>
      </c>
    </row>
    <row r="1124" spans="1:4">
      <c r="A1124" s="148">
        <v>45735</v>
      </c>
      <c r="B1124" s="74" t="str">
        <f ca="1">IFERROR(__xludf.DUMMYFUNCTION("IF(REGEXMATCH(A1124,""wealth planning""),""Script 1"",""-"")"),"#VALUE!")</f>
        <v>#VALUE!</v>
      </c>
      <c r="C1124" s="148">
        <f t="shared" si="8"/>
        <v>45735</v>
      </c>
      <c r="D1124" s="74" t="str">
        <f t="shared" si="9"/>
        <v>Noor Safwa HidayahStatus is reachable</v>
      </c>
    </row>
    <row r="1125" spans="1:4">
      <c r="A1125" s="74" t="s">
        <v>3186</v>
      </c>
      <c r="B1125" s="74" t="str">
        <f ca="1">IFERROR(__xludf.DUMMYFUNCTION("IF(REGEXMATCH(A1125,""wealth planning""),""Script 1"",""-"")"),"Script 1")</f>
        <v>Script 1</v>
      </c>
      <c r="C1125" s="148">
        <f t="shared" si="8"/>
        <v>45735</v>
      </c>
      <c r="D1125" s="74" t="str">
        <f t="shared" si="9"/>
        <v>Noor Safwa Hidayah</v>
      </c>
    </row>
    <row r="1126" spans="1:4">
      <c r="B1126" s="74" t="str">
        <f ca="1">IFERROR(__xludf.DUMMYFUNCTION("IF(REGEXMATCH(A1126,""wealth planning""),""Script 1"",""-"")"),"-")</f>
        <v>-</v>
      </c>
      <c r="C1126" s="74" t="str">
        <f t="shared" si="8"/>
        <v>You: Hai assalamualaikum Safwa,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26" s="148">
        <f t="shared" si="9"/>
        <v>45735</v>
      </c>
    </row>
    <row r="1127" spans="1:4">
      <c r="B1127" s="74" t="str">
        <f ca="1">IFERROR(__xludf.DUMMYFUNCTION("IF(REGEXMATCH(A1127,""wealth planning""),""Script 1"",""-"")"),"-")</f>
        <v>-</v>
      </c>
      <c r="C1127" s="74">
        <f t="shared" si="8"/>
        <v>0</v>
      </c>
      <c r="D1127" s="148">
        <f t="shared" si="9"/>
        <v>45735</v>
      </c>
    </row>
    <row r="1128" spans="1:4">
      <c r="B1128" s="74" t="str">
        <f ca="1">IFERROR(__xludf.DUMMYFUNCTION("IF(REGEXMATCH(A1128,""wealth planning""),""Script 1"",""-"")"),"-")</f>
        <v>-</v>
      </c>
      <c r="C1128" s="74">
        <f t="shared" si="8"/>
        <v>0</v>
      </c>
      <c r="D1128" s="74" t="str">
        <f t="shared" si="9"/>
        <v>You: Hai assalamualaikum Safwa,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29" spans="1:4">
      <c r="A1129" s="74" t="s">
        <v>3188</v>
      </c>
      <c r="B1129" s="74" t="str">
        <f ca="1">IFERROR(__xludf.DUMMYFUNCTION("IF(REGEXMATCH(A1129,""wealth planning""),""Script 1"",""-"")"),"-")</f>
        <v>-</v>
      </c>
      <c r="C1129" s="74">
        <f t="shared" si="8"/>
        <v>0</v>
      </c>
      <c r="D1129" s="74">
        <f t="shared" si="9"/>
        <v>0</v>
      </c>
    </row>
    <row r="1130" spans="1:4">
      <c r="A1130" s="74" t="s">
        <v>3189</v>
      </c>
      <c r="B1130" s="74" t="str">
        <f ca="1">IFERROR(__xludf.DUMMYFUNCTION("IF(REGEXMATCH(A1130,""wealth planning""),""Script 1"",""-"")"),"-")</f>
        <v>-</v>
      </c>
      <c r="C1130" s="74" t="str">
        <f t="shared" si="8"/>
        <v>Siti Aisyah HamidonStatus is reachable</v>
      </c>
      <c r="D1130" s="74">
        <f t="shared" si="9"/>
        <v>0</v>
      </c>
    </row>
    <row r="1131" spans="1:4">
      <c r="A1131" s="148">
        <v>45735</v>
      </c>
      <c r="B1131" s="74" t="str">
        <f ca="1">IFERROR(__xludf.DUMMYFUNCTION("IF(REGEXMATCH(A1131,""wealth planning""),""Script 1"",""-"")"),"#VALUE!")</f>
        <v>#VALUE!</v>
      </c>
      <c r="C1131" s="74" t="str">
        <f t="shared" si="8"/>
        <v>Siti Aisyah Hamidon</v>
      </c>
      <c r="D1131" s="74">
        <f t="shared" si="9"/>
        <v>0</v>
      </c>
    </row>
    <row r="1132" spans="1:4">
      <c r="A1132" s="148">
        <v>45735</v>
      </c>
      <c r="B1132" s="74" t="str">
        <f ca="1">IFERROR(__xludf.DUMMYFUNCTION("IF(REGEXMATCH(A1132,""wealth planning""),""Script 1"",""-"")"),"#VALUE!")</f>
        <v>#VALUE!</v>
      </c>
      <c r="C1132" s="148">
        <f t="shared" si="8"/>
        <v>45735</v>
      </c>
      <c r="D1132" s="74" t="str">
        <f t="shared" si="9"/>
        <v>Siti Aisyah HamidonStatus is reachable</v>
      </c>
    </row>
    <row r="1133" spans="1:4">
      <c r="A1133" s="74" t="s">
        <v>3190</v>
      </c>
      <c r="B1133" s="74" t="str">
        <f ca="1">IFERROR(__xludf.DUMMYFUNCTION("IF(REGEXMATCH(A1133,""wealth planning""),""Script 1"",""-"")"),"Script 1")</f>
        <v>Script 1</v>
      </c>
      <c r="C1133" s="148">
        <f t="shared" si="8"/>
        <v>45735</v>
      </c>
      <c r="D1133" s="74" t="str">
        <f t="shared" si="9"/>
        <v>Siti Aisyah Hamidon</v>
      </c>
    </row>
    <row r="1134" spans="1:4">
      <c r="B1134" s="74" t="str">
        <f ca="1">IFERROR(__xludf.DUMMYFUNCTION("IF(REGEXMATCH(A1134,""wealth planning""),""Script 1"",""-"")"),"-")</f>
        <v>-</v>
      </c>
      <c r="C1134" s="74" t="str">
        <f t="shared" si="8"/>
        <v>You: Hai assalamualaikum Siti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34" s="148">
        <f t="shared" si="9"/>
        <v>45735</v>
      </c>
    </row>
    <row r="1135" spans="1:4">
      <c r="B1135" s="74" t="str">
        <f ca="1">IFERROR(__xludf.DUMMYFUNCTION("IF(REGEXMATCH(A1135,""wealth planning""),""Script 1"",""-"")"),"-")</f>
        <v>-</v>
      </c>
      <c r="C1135" s="74">
        <f t="shared" si="8"/>
        <v>0</v>
      </c>
      <c r="D1135" s="148">
        <f t="shared" si="9"/>
        <v>45735</v>
      </c>
    </row>
    <row r="1136" spans="1:4">
      <c r="B1136" s="74" t="str">
        <f ca="1">IFERROR(__xludf.DUMMYFUNCTION("IF(REGEXMATCH(A1136,""wealth planning""),""Script 1"",""-"")"),"-")</f>
        <v>-</v>
      </c>
      <c r="C1136" s="74">
        <f t="shared" si="8"/>
        <v>0</v>
      </c>
      <c r="D1136" s="74" t="str">
        <f t="shared" si="9"/>
        <v>You: Hai assalamualaikum Siti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37" spans="1:4">
      <c r="A1137" s="74" t="s">
        <v>3192</v>
      </c>
      <c r="B1137" s="74" t="str">
        <f ca="1">IFERROR(__xludf.DUMMYFUNCTION("IF(REGEXMATCH(A1137,""wealth planning""),""Script 1"",""-"")"),"-")</f>
        <v>-</v>
      </c>
      <c r="C1137" s="74">
        <f t="shared" si="8"/>
        <v>0</v>
      </c>
      <c r="D1137" s="74">
        <f t="shared" si="9"/>
        <v>0</v>
      </c>
    </row>
    <row r="1138" spans="1:4">
      <c r="A1138" s="74" t="s">
        <v>3192</v>
      </c>
      <c r="B1138" s="74" t="str">
        <f ca="1">IFERROR(__xludf.DUMMYFUNCTION("IF(REGEXMATCH(A1138,""wealth planning""),""Script 1"",""-"")"),"-")</f>
        <v>-</v>
      </c>
      <c r="C1138" s="74" t="str">
        <f t="shared" si="8"/>
        <v>Zulfadhli Ibrahim</v>
      </c>
      <c r="D1138" s="74">
        <f t="shared" si="9"/>
        <v>0</v>
      </c>
    </row>
    <row r="1139" spans="1:4">
      <c r="A1139" s="148">
        <v>45735</v>
      </c>
      <c r="B1139" s="74" t="str">
        <f ca="1">IFERROR(__xludf.DUMMYFUNCTION("IF(REGEXMATCH(A1139,""wealth planning""),""Script 1"",""-"")"),"#VALUE!")</f>
        <v>#VALUE!</v>
      </c>
      <c r="C1139" s="74" t="str">
        <f t="shared" si="8"/>
        <v>Zulfadhli Ibrahim</v>
      </c>
      <c r="D1139" s="74">
        <f t="shared" si="9"/>
        <v>0</v>
      </c>
    </row>
    <row r="1140" spans="1:4">
      <c r="A1140" s="148">
        <v>45735</v>
      </c>
      <c r="B1140" s="74" t="str">
        <f ca="1">IFERROR(__xludf.DUMMYFUNCTION("IF(REGEXMATCH(A1140,""wealth planning""),""Script 1"",""-"")"),"#VALUE!")</f>
        <v>#VALUE!</v>
      </c>
      <c r="C1140" s="148">
        <f t="shared" si="8"/>
        <v>45735</v>
      </c>
      <c r="D1140" s="74" t="str">
        <f t="shared" si="9"/>
        <v>Zulfadhli Ibrahim</v>
      </c>
    </row>
    <row r="1141" spans="1:4">
      <c r="A1141" s="74" t="s">
        <v>3193</v>
      </c>
      <c r="B1141" s="74" t="str">
        <f ca="1">IFERROR(__xludf.DUMMYFUNCTION("IF(REGEXMATCH(A1141,""wealth planning""),""Script 1"",""-"")"),"Script 1")</f>
        <v>Script 1</v>
      </c>
      <c r="C1141" s="148">
        <f t="shared" si="8"/>
        <v>45735</v>
      </c>
      <c r="D1141" s="74" t="str">
        <f t="shared" si="9"/>
        <v>Zulfadhli Ibrahim</v>
      </c>
    </row>
    <row r="1142" spans="1:4">
      <c r="B1142" s="74" t="str">
        <f ca="1">IFERROR(__xludf.DUMMYFUNCTION("IF(REGEXMATCH(A1142,""wealth planning""),""Script 1"",""-"")"),"-")</f>
        <v>-</v>
      </c>
      <c r="C1142" s="74" t="str">
        <f t="shared" si="8"/>
        <v>You: Hai assalamualaikum tuan Zulfadhli,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42" s="148">
        <f t="shared" si="9"/>
        <v>45735</v>
      </c>
    </row>
    <row r="1143" spans="1:4">
      <c r="B1143" s="74" t="str">
        <f ca="1">IFERROR(__xludf.DUMMYFUNCTION("IF(REGEXMATCH(A1143,""wealth planning""),""Script 1"",""-"")"),"-")</f>
        <v>-</v>
      </c>
      <c r="C1143" s="74">
        <f t="shared" si="8"/>
        <v>0</v>
      </c>
      <c r="D1143" s="148">
        <f t="shared" si="9"/>
        <v>45735</v>
      </c>
    </row>
    <row r="1144" spans="1:4">
      <c r="B1144" s="74" t="str">
        <f ca="1">IFERROR(__xludf.DUMMYFUNCTION("IF(REGEXMATCH(A1144,""wealth planning""),""Script 1"",""-"")"),"-")</f>
        <v>-</v>
      </c>
      <c r="C1144" s="74">
        <f t="shared" si="8"/>
        <v>0</v>
      </c>
      <c r="D1144" s="74" t="str">
        <f t="shared" si="9"/>
        <v>You: Hai assalamualaikum tuan Zulfadhli,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45" spans="1:4">
      <c r="B1145" s="74" t="str">
        <f ca="1">IFERROR(__xludf.DUMMYFUNCTION("IF(REGEXMATCH(A1145,""wealth planning""),""Script 1"",""-"")"),"-")</f>
        <v>-</v>
      </c>
      <c r="C1145" s="74">
        <f t="shared" si="8"/>
        <v>0</v>
      </c>
      <c r="D1145" s="74">
        <f t="shared" si="9"/>
        <v>0</v>
      </c>
    </row>
    <row r="1146" spans="1:4">
      <c r="A1146" s="74" t="s">
        <v>3196</v>
      </c>
      <c r="B1146" s="74" t="str">
        <f ca="1">IFERROR(__xludf.DUMMYFUNCTION("IF(REGEXMATCH(A1146,""wealth planning""),""Script 1"",""-"")"),"-")</f>
        <v>-</v>
      </c>
      <c r="C1146" s="74">
        <f t="shared" si="8"/>
        <v>0</v>
      </c>
      <c r="D1146" s="74">
        <f t="shared" si="9"/>
        <v>0</v>
      </c>
    </row>
    <row r="1147" spans="1:4">
      <c r="A1147" s="148">
        <v>45735</v>
      </c>
      <c r="B1147" s="74" t="str">
        <f ca="1">IFERROR(__xludf.DUMMYFUNCTION("IF(REGEXMATCH(A1147,""wealth planning""),""Script 1"",""-"")"),"#VALUE!")</f>
        <v>#VALUE!</v>
      </c>
      <c r="C1147" s="74" t="str">
        <f t="shared" si="8"/>
        <v>Aina Nerina</v>
      </c>
      <c r="D1147" s="74">
        <f t="shared" si="9"/>
        <v>0</v>
      </c>
    </row>
    <row r="1148" spans="1:4">
      <c r="A1148" s="148">
        <v>45735</v>
      </c>
      <c r="B1148" s="74" t="str">
        <f ca="1">IFERROR(__xludf.DUMMYFUNCTION("IF(REGEXMATCH(A1148,""wealth planning""),""Script 1"",""-"")"),"#VALUE!")</f>
        <v>#VALUE!</v>
      </c>
      <c r="C1148" s="148">
        <f t="shared" si="8"/>
        <v>45735</v>
      </c>
      <c r="D1148" s="74">
        <f t="shared" si="9"/>
        <v>0</v>
      </c>
    </row>
    <row r="1149" spans="1:4">
      <c r="A1149" s="74" t="s">
        <v>2719</v>
      </c>
      <c r="B1149" s="74" t="str">
        <f ca="1">IFERROR(__xludf.DUMMYFUNCTION("IF(REGEXMATCH(A1149,""wealth planning""),""Script 1"",""-"")"),"Script 1")</f>
        <v>Script 1</v>
      </c>
      <c r="C1149" s="148">
        <f t="shared" si="8"/>
        <v>45735</v>
      </c>
      <c r="D1149" s="74" t="str">
        <f t="shared" si="9"/>
        <v>Aina Nerina</v>
      </c>
    </row>
    <row r="1150" spans="1:4">
      <c r="B1150" s="74" t="str">
        <f ca="1">IFERROR(__xludf.DUMMYFUNCTION("IF(REGEXMATCH(A1150,""wealth planning""),""Script 1"",""-"")"),"-")</f>
        <v>-</v>
      </c>
      <c r="C1150" s="74" t="str">
        <f t="shared" si="8"/>
        <v>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50" s="148">
        <f t="shared" si="9"/>
        <v>45735</v>
      </c>
    </row>
    <row r="1151" spans="1:4">
      <c r="B1151" s="74" t="str">
        <f ca="1">IFERROR(__xludf.DUMMYFUNCTION("IF(REGEXMATCH(A1151,""wealth planning""),""Script 1"",""-"")"),"-")</f>
        <v>-</v>
      </c>
      <c r="C1151" s="74">
        <f t="shared" si="8"/>
        <v>0</v>
      </c>
      <c r="D1151" s="148">
        <f t="shared" si="9"/>
        <v>45735</v>
      </c>
    </row>
    <row r="1152" spans="1:4">
      <c r="B1152" s="74" t="str">
        <f ca="1">IFERROR(__xludf.DUMMYFUNCTION("IF(REGEXMATCH(A1152,""wealth planning""),""Script 1"",""-"")"),"-")</f>
        <v>-</v>
      </c>
      <c r="C1152" s="74">
        <f t="shared" si="8"/>
        <v>0</v>
      </c>
      <c r="D1152" s="74" t="str">
        <f t="shared" si="9"/>
        <v>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53" spans="1:4">
      <c r="A1153" s="74" t="s">
        <v>3198</v>
      </c>
      <c r="B1153" s="74" t="str">
        <f ca="1">IFERROR(__xludf.DUMMYFUNCTION("IF(REGEXMATCH(A1153,""wealth planning""),""Script 1"",""-"")"),"-")</f>
        <v>-</v>
      </c>
      <c r="C1153" s="74">
        <f t="shared" si="8"/>
        <v>0</v>
      </c>
      <c r="D1153" s="74">
        <f t="shared" si="9"/>
        <v>0</v>
      </c>
    </row>
    <row r="1154" spans="1:4">
      <c r="A1154" s="74" t="s">
        <v>3199</v>
      </c>
      <c r="B1154" s="74" t="str">
        <f ca="1">IFERROR(__xludf.DUMMYFUNCTION("IF(REGEXMATCH(A1154,""wealth planning""),""Script 1"",""-"")"),"-")</f>
        <v>-</v>
      </c>
      <c r="C1154" s="74" t="str">
        <f t="shared" si="8"/>
        <v>Muhammad IlmanStatus is reachable</v>
      </c>
      <c r="D1154" s="74">
        <f t="shared" si="9"/>
        <v>0</v>
      </c>
    </row>
    <row r="1155" spans="1:4">
      <c r="A1155" s="148">
        <v>45735</v>
      </c>
      <c r="B1155" s="74" t="str">
        <f ca="1">IFERROR(__xludf.DUMMYFUNCTION("IF(REGEXMATCH(A1155,""wealth planning""),""Script 1"",""-"")"),"#VALUE!")</f>
        <v>#VALUE!</v>
      </c>
      <c r="C1155" s="74" t="str">
        <f t="shared" si="8"/>
        <v>Muhammad Ilman</v>
      </c>
      <c r="D1155" s="74">
        <f t="shared" si="9"/>
        <v>0</v>
      </c>
    </row>
    <row r="1156" spans="1:4">
      <c r="A1156" s="148">
        <v>45735</v>
      </c>
      <c r="B1156" s="74" t="str">
        <f ca="1">IFERROR(__xludf.DUMMYFUNCTION("IF(REGEXMATCH(A1156,""wealth planning""),""Script 1"",""-"")"),"#VALUE!")</f>
        <v>#VALUE!</v>
      </c>
      <c r="C1156" s="148">
        <f t="shared" si="8"/>
        <v>45735</v>
      </c>
      <c r="D1156" s="74" t="str">
        <f t="shared" si="9"/>
        <v>Muhammad IlmanStatus is reachable</v>
      </c>
    </row>
    <row r="1157" spans="1:4">
      <c r="A1157" s="74" t="s">
        <v>3200</v>
      </c>
      <c r="B1157" s="74" t="str">
        <f ca="1">IFERROR(__xludf.DUMMYFUNCTION("IF(REGEXMATCH(A1157,""wealth planning""),""Script 1"",""-"")"),"-")</f>
        <v>-</v>
      </c>
      <c r="C1157" s="148">
        <f t="shared" si="8"/>
        <v>45735</v>
      </c>
      <c r="D1157" s="74" t="str">
        <f t="shared" si="9"/>
        <v>Muhammad Ilman</v>
      </c>
    </row>
    <row r="1158" spans="1:4">
      <c r="B1158" s="74" t="str">
        <f ca="1">IFERROR(__xludf.DUMMYFUNCTION("IF(REGEXMATCH(A1158,""wealth planning""),""Script 1"",""-"")"),"-")</f>
        <v>-</v>
      </c>
      <c r="C1158" s="74" t="str">
        <f t="shared" si="8"/>
        <v>You: Baik. Terima kasih atas reply. Jika ada soalan atau inquiry pada masa depan, feel free to contact me inshaAllah. Semoga dipermudahkan urusan</v>
      </c>
      <c r="D1158" s="148">
        <f t="shared" si="9"/>
        <v>45735</v>
      </c>
    </row>
    <row r="1159" spans="1:4">
      <c r="B1159" s="74" t="str">
        <f ca="1">IFERROR(__xludf.DUMMYFUNCTION("IF(REGEXMATCH(A1159,""wealth planning""),""Script 1"",""-"")"),"-")</f>
        <v>-</v>
      </c>
      <c r="C1159" s="74">
        <f t="shared" si="8"/>
        <v>0</v>
      </c>
      <c r="D1159" s="148">
        <f t="shared" si="9"/>
        <v>45735</v>
      </c>
    </row>
    <row r="1160" spans="1:4">
      <c r="B1160" s="74" t="str">
        <f ca="1">IFERROR(__xludf.DUMMYFUNCTION("IF(REGEXMATCH(A1160,""wealth planning""),""Script 1"",""-"")"),"-")</f>
        <v>-</v>
      </c>
      <c r="C1160" s="74">
        <f t="shared" si="8"/>
        <v>0</v>
      </c>
      <c r="D1160" s="74" t="str">
        <f t="shared" si="9"/>
        <v>You: Baik. Terima kasih atas reply. Jika ada soalan atau inquiry pada masa depan, feel free to contact me inshaAllah. Semoga dipermudahkan urusan</v>
      </c>
    </row>
    <row r="1161" spans="1:4">
      <c r="B1161" s="74" t="str">
        <f ca="1">IFERROR(__xludf.DUMMYFUNCTION("IF(REGEXMATCH(A1161,""wealth planning""),""Script 1"",""-"")"),"-")</f>
        <v>-</v>
      </c>
      <c r="C1161" s="74">
        <f t="shared" si="8"/>
        <v>0</v>
      </c>
      <c r="D1161" s="74">
        <f t="shared" si="9"/>
        <v>0</v>
      </c>
    </row>
    <row r="1162" spans="1:4">
      <c r="A1162" s="74" t="s">
        <v>3203</v>
      </c>
      <c r="B1162" s="74" t="str">
        <f ca="1">IFERROR(__xludf.DUMMYFUNCTION("IF(REGEXMATCH(A1162,""wealth planning""),""Script 1"",""-"")"),"-")</f>
        <v>-</v>
      </c>
      <c r="C1162" s="74">
        <f t="shared" si="8"/>
        <v>0</v>
      </c>
      <c r="D1162" s="74">
        <f t="shared" si="9"/>
        <v>0</v>
      </c>
    </row>
    <row r="1163" spans="1:4">
      <c r="A1163" s="148">
        <v>45735</v>
      </c>
      <c r="B1163" s="74" t="str">
        <f ca="1">IFERROR(__xludf.DUMMYFUNCTION("IF(REGEXMATCH(A1163,""wealth planning""),""Script 1"",""-"")"),"#VALUE!")</f>
        <v>#VALUE!</v>
      </c>
      <c r="C1163" s="74" t="str">
        <f t="shared" si="8"/>
        <v>Muhammad Haziq Sirhan Muhammad Rezal</v>
      </c>
      <c r="D1163" s="74">
        <f t="shared" si="9"/>
        <v>0</v>
      </c>
    </row>
    <row r="1164" spans="1:4">
      <c r="A1164" s="148">
        <v>45735</v>
      </c>
      <c r="B1164" s="74" t="str">
        <f ca="1">IFERROR(__xludf.DUMMYFUNCTION("IF(REGEXMATCH(A1164,""wealth planning""),""Script 1"",""-"")"),"#VALUE!")</f>
        <v>#VALUE!</v>
      </c>
      <c r="C1164" s="148">
        <f t="shared" si="8"/>
        <v>45735</v>
      </c>
      <c r="D1164" s="74">
        <f t="shared" si="9"/>
        <v>0</v>
      </c>
    </row>
    <row r="1165" spans="1:4">
      <c r="A1165" s="74" t="s">
        <v>3204</v>
      </c>
      <c r="B1165" s="74" t="str">
        <f ca="1">IFERROR(__xludf.DUMMYFUNCTION("IF(REGEXMATCH(A1165,""wealth planning""),""Script 1"",""-"")"),"-")</f>
        <v>-</v>
      </c>
      <c r="C1165" s="148">
        <f t="shared" si="8"/>
        <v>45735</v>
      </c>
      <c r="D1165" s="74" t="str">
        <f t="shared" si="9"/>
        <v>Muhammad Haziq Sirhan Muhammad Rezal</v>
      </c>
    </row>
    <row r="1166" spans="1:4">
      <c r="B1166" s="74" t="str">
        <f ca="1">IFERROR(__xludf.DUMMYFUNCTION("IF(REGEXMATCH(A1166,""wealth planning""),""Script 1"",""-"")"),"-")</f>
        <v>-</v>
      </c>
      <c r="C1166" s="74" t="str">
        <f t="shared" si="8"/>
        <v>You: Maaf just for confirmation. It is okay untuk kita set masa?</v>
      </c>
      <c r="D1166" s="148">
        <f t="shared" si="9"/>
        <v>45735</v>
      </c>
    </row>
    <row r="1167" spans="1:4">
      <c r="B1167" s="74" t="str">
        <f ca="1">IFERROR(__xludf.DUMMYFUNCTION("IF(REGEXMATCH(A1167,""wealth planning""),""Script 1"",""-"")"),"-")</f>
        <v>-</v>
      </c>
      <c r="C1167" s="74">
        <f t="shared" si="8"/>
        <v>0</v>
      </c>
      <c r="D1167" s="148">
        <f t="shared" si="9"/>
        <v>45735</v>
      </c>
    </row>
    <row r="1168" spans="1:4">
      <c r="B1168" s="74" t="str">
        <f ca="1">IFERROR(__xludf.DUMMYFUNCTION("IF(REGEXMATCH(A1168,""wealth planning""),""Script 1"",""-"")"),"-")</f>
        <v>-</v>
      </c>
      <c r="C1168" s="74">
        <f t="shared" si="8"/>
        <v>0</v>
      </c>
      <c r="D1168" s="74" t="str">
        <f t="shared" si="9"/>
        <v>You: Maaf just for confirmation. It is okay untuk kita set masa?</v>
      </c>
    </row>
    <row r="1169" spans="1:4">
      <c r="A1169" s="74" t="s">
        <v>3206</v>
      </c>
      <c r="B1169" s="74" t="str">
        <f ca="1">IFERROR(__xludf.DUMMYFUNCTION("IF(REGEXMATCH(A1169,""wealth planning""),""Script 1"",""-"")"),"-")</f>
        <v>-</v>
      </c>
      <c r="C1169" s="74">
        <f t="shared" si="8"/>
        <v>0</v>
      </c>
      <c r="D1169" s="74">
        <f t="shared" si="9"/>
        <v>0</v>
      </c>
    </row>
    <row r="1170" spans="1:4">
      <c r="A1170" s="74" t="s">
        <v>3207</v>
      </c>
      <c r="B1170" s="74" t="str">
        <f ca="1">IFERROR(__xludf.DUMMYFUNCTION("IF(REGEXMATCH(A1170,""wealth planning""),""Script 1"",""-"")"),"-")</f>
        <v>-</v>
      </c>
      <c r="C1170" s="74" t="str">
        <f t="shared" si="8"/>
        <v>Mohd Hanis Fasya RamleeStatus is online</v>
      </c>
      <c r="D1170" s="74">
        <f t="shared" si="9"/>
        <v>0</v>
      </c>
    </row>
    <row r="1171" spans="1:4">
      <c r="A1171" s="148">
        <v>45735</v>
      </c>
      <c r="B1171" s="74" t="str">
        <f ca="1">IFERROR(__xludf.DUMMYFUNCTION("IF(REGEXMATCH(A1171,""wealth planning""),""Script 1"",""-"")"),"#VALUE!")</f>
        <v>#VALUE!</v>
      </c>
      <c r="C1171" s="74" t="str">
        <f t="shared" si="8"/>
        <v>Mohd Hanis Fasya Ramlee</v>
      </c>
      <c r="D1171" s="74">
        <f t="shared" si="9"/>
        <v>0</v>
      </c>
    </row>
    <row r="1172" spans="1:4">
      <c r="A1172" s="148">
        <v>45735</v>
      </c>
      <c r="B1172" s="74" t="str">
        <f ca="1">IFERROR(__xludf.DUMMYFUNCTION("IF(REGEXMATCH(A1172,""wealth planning""),""Script 1"",""-"")"),"#VALUE!")</f>
        <v>#VALUE!</v>
      </c>
      <c r="C1172" s="148">
        <f t="shared" si="8"/>
        <v>45735</v>
      </c>
      <c r="D1172" s="74" t="str">
        <f t="shared" si="9"/>
        <v>Mohd Hanis Fasya RamleeStatus is online</v>
      </c>
    </row>
    <row r="1173" spans="1:4">
      <c r="A1173" s="74" t="s">
        <v>3208</v>
      </c>
      <c r="B1173" s="74" t="str">
        <f ca="1">IFERROR(__xludf.DUMMYFUNCTION("IF(REGEXMATCH(A1173,""wealth planning""),""Script 1"",""-"")"),"-")</f>
        <v>-</v>
      </c>
      <c r="C1173" s="148">
        <f t="shared" si="8"/>
        <v>45735</v>
      </c>
      <c r="D1173" s="74" t="str">
        <f t="shared" si="9"/>
        <v>Mohd Hanis Fasya Ramlee</v>
      </c>
    </row>
    <row r="1174" spans="1:4">
      <c r="B1174" s="74" t="str">
        <f ca="1">IFERROR(__xludf.DUMMYFUNCTION("IF(REGEXMATCH(A1174,""wealth planning""),""Script 1"",""-"")"),"-")</f>
        <v>-</v>
      </c>
      <c r="C1174" s="74" t="str">
        <f t="shared" si="8"/>
        <v>You: Hai assalamualaikum tuan Hanis Fasya, saya Azhad dari PruBSN. Sorry kalau ganggu. Actually sekarang saya tengah mencari individu untuk saya dapatkan peluang sharing sahaja berkaitan takaful since ini kerja hakiki saya sebagai PruBSN wealth planner. Boleh ke kalau saya nak set appointment secara bersemuka ataupun online?</v>
      </c>
      <c r="D1174" s="148">
        <f t="shared" si="9"/>
        <v>45735</v>
      </c>
    </row>
    <row r="1175" spans="1:4">
      <c r="B1175" s="74" t="str">
        <f ca="1">IFERROR(__xludf.DUMMYFUNCTION("IF(REGEXMATCH(A1175,""wealth planning""),""Script 1"",""-"")"),"-")</f>
        <v>-</v>
      </c>
      <c r="C1175" s="74">
        <f t="shared" si="8"/>
        <v>0</v>
      </c>
      <c r="D1175" s="148">
        <f t="shared" si="9"/>
        <v>45735</v>
      </c>
    </row>
    <row r="1176" spans="1:4">
      <c r="B1176" s="74" t="str">
        <f ca="1">IFERROR(__xludf.DUMMYFUNCTION("IF(REGEXMATCH(A1176,""wealth planning""),""Script 1"",""-"")"),"-")</f>
        <v>-</v>
      </c>
      <c r="C1176" s="74">
        <f t="shared" si="8"/>
        <v>0</v>
      </c>
      <c r="D1176" s="74" t="str">
        <f t="shared" si="9"/>
        <v>You: Hai assalamualaikum tuan Hanis Fasya, saya Azhad dari PruBSN. Sorry kalau ganggu. Actually sekarang saya tengah mencari individu untuk saya dapatkan peluang sharing sahaja berkaitan takaful since ini kerja hakiki saya sebagai PruBSN wealth planner. Boleh ke kalau saya nak set appointment secara bersemuka ataupun online?</v>
      </c>
    </row>
    <row r="1177" spans="1:4">
      <c r="B1177" s="74" t="str">
        <f ca="1">IFERROR(__xludf.DUMMYFUNCTION("IF(REGEXMATCH(A1177,""wealth planning""),""Script 1"",""-"")"),"-")</f>
        <v>-</v>
      </c>
      <c r="C1177" s="74">
        <f t="shared" si="8"/>
        <v>0</v>
      </c>
      <c r="D1177" s="74">
        <f t="shared" si="9"/>
        <v>0</v>
      </c>
    </row>
    <row r="1178" spans="1:4">
      <c r="A1178" s="74" t="s">
        <v>3211</v>
      </c>
      <c r="B1178" s="74" t="str">
        <f ca="1">IFERROR(__xludf.DUMMYFUNCTION("IF(REGEXMATCH(A1178,""wealth planning""),""Script 1"",""-"")"),"-")</f>
        <v>-</v>
      </c>
      <c r="C1178" s="74">
        <f t="shared" si="8"/>
        <v>0</v>
      </c>
      <c r="D1178" s="74">
        <f t="shared" si="9"/>
        <v>0</v>
      </c>
    </row>
    <row r="1179" spans="1:4">
      <c r="A1179" s="148">
        <v>45735</v>
      </c>
      <c r="B1179" s="74" t="str">
        <f ca="1">IFERROR(__xludf.DUMMYFUNCTION("IF(REGEXMATCH(A1179,""wealth planning""),""Script 1"",""-"")"),"#VALUE!")</f>
        <v>#VALUE!</v>
      </c>
      <c r="C1179" s="74" t="str">
        <f t="shared" si="8"/>
        <v>Nazatul Shahera</v>
      </c>
      <c r="D1179" s="74">
        <f t="shared" si="9"/>
        <v>0</v>
      </c>
    </row>
    <row r="1180" spans="1:4">
      <c r="A1180" s="148">
        <v>45735</v>
      </c>
      <c r="B1180" s="74" t="str">
        <f ca="1">IFERROR(__xludf.DUMMYFUNCTION("IF(REGEXMATCH(A1180,""wealth planning""),""Script 1"",""-"")"),"#VALUE!")</f>
        <v>#VALUE!</v>
      </c>
      <c r="C1180" s="148">
        <f t="shared" si="8"/>
        <v>45735</v>
      </c>
      <c r="D1180" s="74">
        <f t="shared" si="9"/>
        <v>0</v>
      </c>
    </row>
    <row r="1181" spans="1:4">
      <c r="A1181" s="74" t="s">
        <v>3212</v>
      </c>
      <c r="B1181" s="74" t="str">
        <f ca="1">IFERROR(__xludf.DUMMYFUNCTION("IF(REGEXMATCH(A1181,""wealth planning""),""Script 1"",""-"")"),"Script 1")</f>
        <v>Script 1</v>
      </c>
      <c r="C1181" s="148">
        <f t="shared" si="8"/>
        <v>45735</v>
      </c>
      <c r="D1181" s="74" t="str">
        <f t="shared" si="9"/>
        <v>Nazatul Shahera</v>
      </c>
    </row>
    <row r="1182" spans="1:4">
      <c r="B1182" s="74" t="str">
        <f ca="1">IFERROR(__xludf.DUMMYFUNCTION("IF(REGEXMATCH(A1182,""wealth planning""),""Script 1"",""-"")"),"-")</f>
        <v>-</v>
      </c>
      <c r="C1182" s="74" t="str">
        <f t="shared" si="8"/>
        <v>You: Hai assalamualaikum Nazatul,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82" s="148">
        <f t="shared" si="9"/>
        <v>45735</v>
      </c>
    </row>
    <row r="1183" spans="1:4">
      <c r="B1183" s="74" t="str">
        <f ca="1">IFERROR(__xludf.DUMMYFUNCTION("IF(REGEXMATCH(A1183,""wealth planning""),""Script 1"",""-"")"),"-")</f>
        <v>-</v>
      </c>
      <c r="C1183" s="74">
        <f t="shared" si="8"/>
        <v>0</v>
      </c>
      <c r="D1183" s="148">
        <f t="shared" si="9"/>
        <v>45735</v>
      </c>
    </row>
    <row r="1184" spans="1:4">
      <c r="B1184" s="74" t="str">
        <f ca="1">IFERROR(__xludf.DUMMYFUNCTION("IF(REGEXMATCH(A1184,""wealth planning""),""Script 1"",""-"")"),"-")</f>
        <v>-</v>
      </c>
      <c r="C1184" s="74">
        <f t="shared" si="8"/>
        <v>0</v>
      </c>
      <c r="D1184" s="74" t="str">
        <f t="shared" si="9"/>
        <v>You: Hai assalamualaikum Nazatul,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85" spans="1:4">
      <c r="A1185" s="74" t="s">
        <v>3214</v>
      </c>
      <c r="B1185" s="74" t="str">
        <f ca="1">IFERROR(__xludf.DUMMYFUNCTION("IF(REGEXMATCH(A1185,""wealth planning""),""Script 1"",""-"")"),"-")</f>
        <v>-</v>
      </c>
      <c r="C1185" s="74">
        <f t="shared" si="8"/>
        <v>0</v>
      </c>
      <c r="D1185" s="74">
        <f t="shared" si="9"/>
        <v>0</v>
      </c>
    </row>
    <row r="1186" spans="1:4">
      <c r="A1186" s="74" t="s">
        <v>3214</v>
      </c>
      <c r="B1186" s="74" t="str">
        <f ca="1">IFERROR(__xludf.DUMMYFUNCTION("IF(REGEXMATCH(A1186,""wealth planning""),""Script 1"",""-"")"),"-")</f>
        <v>-</v>
      </c>
      <c r="C1186" s="74" t="str">
        <f t="shared" si="8"/>
        <v>Muhammad Soleh Mufleh Noor Anuar</v>
      </c>
      <c r="D1186" s="74">
        <f t="shared" si="9"/>
        <v>0</v>
      </c>
    </row>
    <row r="1187" spans="1:4">
      <c r="A1187" s="148">
        <v>45735</v>
      </c>
      <c r="B1187" s="74" t="str">
        <f ca="1">IFERROR(__xludf.DUMMYFUNCTION("IF(REGEXMATCH(A1187,""wealth planning""),""Script 1"",""-"")"),"#VALUE!")</f>
        <v>#VALUE!</v>
      </c>
      <c r="C1187" s="74" t="str">
        <f t="shared" si="8"/>
        <v>Muhammad Soleh Mufleh Noor Anuar</v>
      </c>
      <c r="D1187" s="74">
        <f t="shared" si="9"/>
        <v>0</v>
      </c>
    </row>
    <row r="1188" spans="1:4">
      <c r="A1188" s="148">
        <v>45735</v>
      </c>
      <c r="B1188" s="74" t="str">
        <f ca="1">IFERROR(__xludf.DUMMYFUNCTION("IF(REGEXMATCH(A1188,""wealth planning""),""Script 1"",""-"")"),"#VALUE!")</f>
        <v>#VALUE!</v>
      </c>
      <c r="C1188" s="148">
        <f t="shared" si="8"/>
        <v>45735</v>
      </c>
      <c r="D1188" s="74" t="str">
        <f t="shared" si="9"/>
        <v>Muhammad Soleh Mufleh Noor Anuar</v>
      </c>
    </row>
    <row r="1189" spans="1:4">
      <c r="A1189" s="74" t="s">
        <v>3215</v>
      </c>
      <c r="B1189" s="74" t="str">
        <f ca="1">IFERROR(__xludf.DUMMYFUNCTION("IF(REGEXMATCH(A1189,""wealth planning""),""Script 1"",""-"")"),"Script 1")</f>
        <v>Script 1</v>
      </c>
      <c r="C1189" s="148">
        <f t="shared" si="8"/>
        <v>45735</v>
      </c>
      <c r="D1189" s="74" t="str">
        <f t="shared" si="9"/>
        <v>Muhammad Soleh Mufleh Noor Anuar</v>
      </c>
    </row>
    <row r="1190" spans="1:4">
      <c r="B1190" s="74" t="str">
        <f ca="1">IFERROR(__xludf.DUMMYFUNCTION("IF(REGEXMATCH(A1190,""wealth planning""),""Script 1"",""-"")"),"-")</f>
        <v>-</v>
      </c>
      <c r="C1190" s="74" t="str">
        <f t="shared" si="8"/>
        <v>You: Hai assalamualaikum Soleh,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90" s="148">
        <f t="shared" si="9"/>
        <v>45735</v>
      </c>
    </row>
    <row r="1191" spans="1:4">
      <c r="B1191" s="74" t="str">
        <f ca="1">IFERROR(__xludf.DUMMYFUNCTION("IF(REGEXMATCH(A1191,""wealth planning""),""Script 1"",""-"")"),"-")</f>
        <v>-</v>
      </c>
      <c r="C1191" s="74">
        <f t="shared" si="8"/>
        <v>0</v>
      </c>
      <c r="D1191" s="148">
        <f t="shared" si="9"/>
        <v>45735</v>
      </c>
    </row>
    <row r="1192" spans="1:4">
      <c r="B1192" s="74" t="str">
        <f ca="1">IFERROR(__xludf.DUMMYFUNCTION("IF(REGEXMATCH(A1192,""wealth planning""),""Script 1"",""-"")"),"-")</f>
        <v>-</v>
      </c>
      <c r="C1192" s="74">
        <f t="shared" si="8"/>
        <v>0</v>
      </c>
      <c r="D1192" s="74" t="str">
        <f t="shared" si="9"/>
        <v>You: Hai assalamualaikum Soleh,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93" spans="1:4">
      <c r="B1193" s="74" t="str">
        <f ca="1">IFERROR(__xludf.DUMMYFUNCTION("IF(REGEXMATCH(A1193,""wealth planning""),""Script 1"",""-"")"),"-")</f>
        <v>-</v>
      </c>
      <c r="C1193" s="74">
        <f t="shared" si="8"/>
        <v>0</v>
      </c>
      <c r="D1193" s="74">
        <f t="shared" si="9"/>
        <v>0</v>
      </c>
    </row>
    <row r="1194" spans="1:4">
      <c r="A1194" s="74" t="s">
        <v>3218</v>
      </c>
      <c r="B1194" s="74" t="str">
        <f ca="1">IFERROR(__xludf.DUMMYFUNCTION("IF(REGEXMATCH(A1194,""wealth planning""),""Script 1"",""-"")"),"-")</f>
        <v>-</v>
      </c>
      <c r="C1194" s="74">
        <f t="shared" si="8"/>
        <v>0</v>
      </c>
      <c r="D1194" s="74">
        <f t="shared" si="9"/>
        <v>0</v>
      </c>
    </row>
    <row r="1195" spans="1:4">
      <c r="A1195" s="148">
        <v>45735</v>
      </c>
      <c r="B1195" s="74" t="str">
        <f ca="1">IFERROR(__xludf.DUMMYFUNCTION("IF(REGEXMATCH(A1195,""wealth planning""),""Script 1"",""-"")"),"#VALUE!")</f>
        <v>#VALUE!</v>
      </c>
      <c r="C1195" s="74" t="str">
        <f t="shared" si="8"/>
        <v>Azrai Zulfadli</v>
      </c>
      <c r="D1195" s="74">
        <f t="shared" si="9"/>
        <v>0</v>
      </c>
    </row>
    <row r="1196" spans="1:4">
      <c r="A1196" s="148">
        <v>45735</v>
      </c>
      <c r="B1196" s="74" t="str">
        <f ca="1">IFERROR(__xludf.DUMMYFUNCTION("IF(REGEXMATCH(A1196,""wealth planning""),""Script 1"",""-"")"),"#VALUE!")</f>
        <v>#VALUE!</v>
      </c>
      <c r="C1196" s="148">
        <f t="shared" si="8"/>
        <v>45735</v>
      </c>
      <c r="D1196" s="74">
        <f t="shared" si="9"/>
        <v>0</v>
      </c>
    </row>
    <row r="1197" spans="1:4">
      <c r="A1197" s="74" t="s">
        <v>3219</v>
      </c>
      <c r="B1197" s="74" t="str">
        <f ca="1">IFERROR(__xludf.DUMMYFUNCTION("IF(REGEXMATCH(A1197,""wealth planning""),""Script 1"",""-"")"),"Script 1")</f>
        <v>Script 1</v>
      </c>
      <c r="C1197" s="148">
        <f t="shared" si="8"/>
        <v>45735</v>
      </c>
      <c r="D1197" s="74" t="str">
        <f t="shared" si="9"/>
        <v>Azrai Zulfadli</v>
      </c>
    </row>
    <row r="1198" spans="1:4">
      <c r="B1198" s="74" t="str">
        <f ca="1">IFERROR(__xludf.DUMMYFUNCTION("IF(REGEXMATCH(A1198,""wealth planning""),""Script 1"",""-"")"),"-")</f>
        <v>-</v>
      </c>
      <c r="C1198" s="74" t="str">
        <f t="shared" si="8"/>
        <v>You: Hai assalamualaikum Azrai,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98" s="148">
        <f t="shared" si="9"/>
        <v>45735</v>
      </c>
    </row>
    <row r="1199" spans="1:4">
      <c r="B1199" s="74" t="str">
        <f ca="1">IFERROR(__xludf.DUMMYFUNCTION("IF(REGEXMATCH(A1199,""wealth planning""),""Script 1"",""-"")"),"-")</f>
        <v>-</v>
      </c>
      <c r="C1199" s="74">
        <f t="shared" si="8"/>
        <v>0</v>
      </c>
      <c r="D1199" s="148">
        <f t="shared" si="9"/>
        <v>45735</v>
      </c>
    </row>
    <row r="1200" spans="1:4">
      <c r="B1200" s="74" t="str">
        <f ca="1">IFERROR(__xludf.DUMMYFUNCTION("IF(REGEXMATCH(A1200,""wealth planning""),""Script 1"",""-"")"),"-")</f>
        <v>-</v>
      </c>
      <c r="C1200" s="74">
        <f t="shared" si="8"/>
        <v>0</v>
      </c>
      <c r="D1200" s="74" t="str">
        <f t="shared" si="9"/>
        <v>You: Hai assalamualaikum Azrai,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01" spans="1:4">
      <c r="A1201" s="74" t="s">
        <v>3221</v>
      </c>
      <c r="B1201" s="74" t="str">
        <f ca="1">IFERROR(__xludf.DUMMYFUNCTION("IF(REGEXMATCH(A1201,""wealth planning""),""Script 1"",""-"")"),"-")</f>
        <v>-</v>
      </c>
      <c r="C1201" s="74">
        <f t="shared" si="8"/>
        <v>0</v>
      </c>
      <c r="D1201" s="74">
        <f t="shared" si="9"/>
        <v>0</v>
      </c>
    </row>
    <row r="1202" spans="1:4">
      <c r="A1202" s="74" t="s">
        <v>3221</v>
      </c>
      <c r="B1202" s="74" t="str">
        <f ca="1">IFERROR(__xludf.DUMMYFUNCTION("IF(REGEXMATCH(A1202,""wealth planning""),""Script 1"",""-"")"),"-")</f>
        <v>-</v>
      </c>
      <c r="C1202" s="74" t="str">
        <f t="shared" si="8"/>
        <v>Fatin Norain</v>
      </c>
      <c r="D1202" s="74">
        <f t="shared" si="9"/>
        <v>0</v>
      </c>
    </row>
    <row r="1203" spans="1:4">
      <c r="A1203" s="148">
        <v>45735</v>
      </c>
      <c r="B1203" s="74" t="str">
        <f ca="1">IFERROR(__xludf.DUMMYFUNCTION("IF(REGEXMATCH(A1203,""wealth planning""),""Script 1"",""-"")"),"#VALUE!")</f>
        <v>#VALUE!</v>
      </c>
      <c r="C1203" s="74" t="str">
        <f t="shared" si="8"/>
        <v>Fatin Norain</v>
      </c>
      <c r="D1203" s="74">
        <f t="shared" si="9"/>
        <v>0</v>
      </c>
    </row>
    <row r="1204" spans="1:4">
      <c r="A1204" s="148">
        <v>45735</v>
      </c>
      <c r="B1204" s="74" t="str">
        <f ca="1">IFERROR(__xludf.DUMMYFUNCTION("IF(REGEXMATCH(A1204,""wealth planning""),""Script 1"",""-"")"),"#VALUE!")</f>
        <v>#VALUE!</v>
      </c>
      <c r="C1204" s="148">
        <f t="shared" si="8"/>
        <v>45735</v>
      </c>
      <c r="D1204" s="74" t="str">
        <f t="shared" si="9"/>
        <v>Fatin Norain</v>
      </c>
    </row>
    <row r="1205" spans="1:4">
      <c r="A1205" s="74" t="s">
        <v>3004</v>
      </c>
      <c r="B1205" s="74" t="str">
        <f ca="1">IFERROR(__xludf.DUMMYFUNCTION("IF(REGEXMATCH(A1205,""wealth planning""),""Script 1"",""-"")"),"Script 1")</f>
        <v>Script 1</v>
      </c>
      <c r="C1205" s="148">
        <f t="shared" si="8"/>
        <v>45735</v>
      </c>
      <c r="D1205" s="74" t="str">
        <f t="shared" si="9"/>
        <v>Fatin Norain</v>
      </c>
    </row>
    <row r="1206" spans="1:4">
      <c r="B1206" s="74" t="str">
        <f ca="1">IFERROR(__xludf.DUMMYFUNCTION("IF(REGEXMATCH(A1206,""wealth planning""),""Script 1"",""-"")"),"-")</f>
        <v>-</v>
      </c>
      <c r="C1206" s="74" t="str">
        <f t="shared" si="8"/>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06" s="148">
        <f t="shared" si="9"/>
        <v>45735</v>
      </c>
    </row>
    <row r="1207" spans="1:4">
      <c r="B1207" s="74" t="str">
        <f ca="1">IFERROR(__xludf.DUMMYFUNCTION("IF(REGEXMATCH(A1207,""wealth planning""),""Script 1"",""-"")"),"-")</f>
        <v>-</v>
      </c>
      <c r="C1207" s="74">
        <f t="shared" si="8"/>
        <v>0</v>
      </c>
      <c r="D1207" s="148">
        <f t="shared" si="9"/>
        <v>45735</v>
      </c>
    </row>
    <row r="1208" spans="1:4">
      <c r="B1208" s="74" t="str">
        <f ca="1">IFERROR(__xludf.DUMMYFUNCTION("IF(REGEXMATCH(A1208,""wealth planning""),""Script 1"",""-"")"),"-")</f>
        <v>-</v>
      </c>
      <c r="C1208" s="74">
        <f t="shared" si="8"/>
        <v>0</v>
      </c>
      <c r="D1208" s="74" t="str">
        <f t="shared" si="9"/>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09" spans="1:4">
      <c r="A1209" s="74" t="s">
        <v>3223</v>
      </c>
      <c r="B1209" s="74" t="str">
        <f ca="1">IFERROR(__xludf.DUMMYFUNCTION("IF(REGEXMATCH(A1209,""wealth planning""),""Script 1"",""-"")"),"-")</f>
        <v>-</v>
      </c>
      <c r="C1209" s="74">
        <f t="shared" si="8"/>
        <v>0</v>
      </c>
      <c r="D1209" s="74">
        <f t="shared" si="9"/>
        <v>0</v>
      </c>
    </row>
    <row r="1210" spans="1:4">
      <c r="A1210" s="74" t="s">
        <v>3224</v>
      </c>
      <c r="B1210" s="74" t="str">
        <f ca="1">IFERROR(__xludf.DUMMYFUNCTION("IF(REGEXMATCH(A1210,""wealth planning""),""Script 1"",""-"")"),"-")</f>
        <v>-</v>
      </c>
      <c r="C1210" s="74" t="str">
        <f t="shared" si="8"/>
        <v>Zaidi HamidStatus is reachable</v>
      </c>
      <c r="D1210" s="74">
        <f t="shared" si="9"/>
        <v>0</v>
      </c>
    </row>
    <row r="1211" spans="1:4">
      <c r="A1211" s="148">
        <v>45735</v>
      </c>
      <c r="B1211" s="74" t="str">
        <f ca="1">IFERROR(__xludf.DUMMYFUNCTION("IF(REGEXMATCH(A1211,""wealth planning""),""Script 1"",""-"")"),"#VALUE!")</f>
        <v>#VALUE!</v>
      </c>
      <c r="C1211" s="74" t="str">
        <f t="shared" si="8"/>
        <v>Zaidi Hamid</v>
      </c>
      <c r="D1211" s="74">
        <f t="shared" si="9"/>
        <v>0</v>
      </c>
    </row>
    <row r="1212" spans="1:4">
      <c r="A1212" s="148">
        <v>45735</v>
      </c>
      <c r="B1212" s="74" t="str">
        <f ca="1">IFERROR(__xludf.DUMMYFUNCTION("IF(REGEXMATCH(A1212,""wealth planning""),""Script 1"",""-"")"),"#VALUE!")</f>
        <v>#VALUE!</v>
      </c>
      <c r="C1212" s="148">
        <f t="shared" si="8"/>
        <v>45735</v>
      </c>
      <c r="D1212" s="74" t="str">
        <f t="shared" si="9"/>
        <v>Zaidi HamidStatus is reachable</v>
      </c>
    </row>
    <row r="1213" spans="1:4">
      <c r="A1213" s="74" t="s">
        <v>3225</v>
      </c>
      <c r="B1213" s="74" t="str">
        <f ca="1">IFERROR(__xludf.DUMMYFUNCTION("IF(REGEXMATCH(A1213,""wealth planning""),""Script 1"",""-"")"),"Script 1")</f>
        <v>Script 1</v>
      </c>
      <c r="C1213" s="148">
        <f t="shared" si="8"/>
        <v>45735</v>
      </c>
      <c r="D1213" s="74" t="str">
        <f t="shared" si="9"/>
        <v>Zaidi Hamid</v>
      </c>
    </row>
    <row r="1214" spans="1:4">
      <c r="B1214" s="74" t="str">
        <f ca="1">IFERROR(__xludf.DUMMYFUNCTION("IF(REGEXMATCH(A1214,""wealth planning""),""Script 1"",""-"")"),"-")</f>
        <v>-</v>
      </c>
      <c r="C1214" s="74" t="str">
        <f t="shared" si="8"/>
        <v>You: Hai assalamualaikum Zaidi,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14" s="148">
        <f t="shared" si="9"/>
        <v>45735</v>
      </c>
    </row>
    <row r="1215" spans="1:4">
      <c r="B1215" s="74" t="str">
        <f ca="1">IFERROR(__xludf.DUMMYFUNCTION("IF(REGEXMATCH(A1215,""wealth planning""),""Script 1"",""-"")"),"-")</f>
        <v>-</v>
      </c>
      <c r="C1215" s="74">
        <f t="shared" si="8"/>
        <v>0</v>
      </c>
      <c r="D1215" s="148">
        <f t="shared" si="9"/>
        <v>45735</v>
      </c>
    </row>
    <row r="1216" spans="1:4">
      <c r="B1216" s="74" t="str">
        <f ca="1">IFERROR(__xludf.DUMMYFUNCTION("IF(REGEXMATCH(A1216,""wealth planning""),""Script 1"",""-"")"),"-")</f>
        <v>-</v>
      </c>
      <c r="C1216" s="74">
        <f t="shared" si="8"/>
        <v>0</v>
      </c>
      <c r="D1216" s="74" t="str">
        <f t="shared" si="9"/>
        <v>You: Hai assalamualaikum Zaidi,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17" spans="1:4">
      <c r="A1217" s="74" t="s">
        <v>3227</v>
      </c>
      <c r="B1217" s="74" t="str">
        <f ca="1">IFERROR(__xludf.DUMMYFUNCTION("IF(REGEXMATCH(A1217,""wealth planning""),""Script 1"",""-"")"),"-")</f>
        <v>-</v>
      </c>
      <c r="C1217" s="74">
        <f t="shared" si="8"/>
        <v>0</v>
      </c>
      <c r="D1217" s="74">
        <f t="shared" si="9"/>
        <v>0</v>
      </c>
    </row>
    <row r="1218" spans="1:4">
      <c r="A1218" s="74" t="s">
        <v>3228</v>
      </c>
      <c r="B1218" s="74" t="str">
        <f ca="1">IFERROR(__xludf.DUMMYFUNCTION("IF(REGEXMATCH(A1218,""wealth planning""),""Script 1"",""-"")"),"-")</f>
        <v>-</v>
      </c>
      <c r="C1218" s="74" t="str">
        <f t="shared" si="8"/>
        <v>SITI AISYAH ROSLIN, #HIRINGStatus is online</v>
      </c>
      <c r="D1218" s="74">
        <f t="shared" si="9"/>
        <v>0</v>
      </c>
    </row>
    <row r="1219" spans="1:4">
      <c r="A1219" s="148">
        <v>45735</v>
      </c>
      <c r="B1219" s="74" t="str">
        <f ca="1">IFERROR(__xludf.DUMMYFUNCTION("IF(REGEXMATCH(A1219,""wealth planning""),""Script 1"",""-"")"),"#VALUE!")</f>
        <v>#VALUE!</v>
      </c>
      <c r="C1219" s="74" t="str">
        <f t="shared" si="8"/>
        <v>SITI AISYAH ROSLIN</v>
      </c>
      <c r="D1219" s="74">
        <f t="shared" si="9"/>
        <v>0</v>
      </c>
    </row>
    <row r="1220" spans="1:4">
      <c r="A1220" s="148">
        <v>45735</v>
      </c>
      <c r="B1220" s="74" t="str">
        <f ca="1">IFERROR(__xludf.DUMMYFUNCTION("IF(REGEXMATCH(A1220,""wealth planning""),""Script 1"",""-"")"),"#VALUE!")</f>
        <v>#VALUE!</v>
      </c>
      <c r="C1220" s="148">
        <f t="shared" si="8"/>
        <v>45735</v>
      </c>
      <c r="D1220" s="74" t="str">
        <f t="shared" si="9"/>
        <v>SITI AISYAH ROSLIN, #HIRINGStatus is online</v>
      </c>
    </row>
    <row r="1221" spans="1:4">
      <c r="A1221" s="74" t="s">
        <v>3190</v>
      </c>
      <c r="B1221" s="74" t="str">
        <f ca="1">IFERROR(__xludf.DUMMYFUNCTION("IF(REGEXMATCH(A1221,""wealth planning""),""Script 1"",""-"")"),"Script 1")</f>
        <v>Script 1</v>
      </c>
      <c r="C1221" s="148">
        <f t="shared" si="8"/>
        <v>45735</v>
      </c>
      <c r="D1221" s="74" t="str">
        <f t="shared" si="9"/>
        <v>SITI AISYAH ROSLIN</v>
      </c>
    </row>
    <row r="1222" spans="1:4">
      <c r="B1222" s="74" t="str">
        <f ca="1">IFERROR(__xludf.DUMMYFUNCTION("IF(REGEXMATCH(A1222,""wealth planning""),""Script 1"",""-"")"),"-")</f>
        <v>-</v>
      </c>
      <c r="C1222" s="74" t="str">
        <f t="shared" si="8"/>
        <v>You: Hai assalamualaikum Siti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22" s="148">
        <f t="shared" si="9"/>
        <v>45735</v>
      </c>
    </row>
    <row r="1223" spans="1:4">
      <c r="B1223" s="74" t="str">
        <f ca="1">IFERROR(__xludf.DUMMYFUNCTION("IF(REGEXMATCH(A1223,""wealth planning""),""Script 1"",""-"")"),"-")</f>
        <v>-</v>
      </c>
      <c r="C1223" s="74">
        <f t="shared" si="8"/>
        <v>0</v>
      </c>
      <c r="D1223" s="148">
        <f t="shared" si="9"/>
        <v>45735</v>
      </c>
    </row>
    <row r="1224" spans="1:4">
      <c r="B1224" s="74" t="str">
        <f ca="1">IFERROR(__xludf.DUMMYFUNCTION("IF(REGEXMATCH(A1224,""wealth planning""),""Script 1"",""-"")"),"-")</f>
        <v>-</v>
      </c>
      <c r="C1224" s="74">
        <f t="shared" si="8"/>
        <v>0</v>
      </c>
      <c r="D1224" s="74" t="str">
        <f t="shared" si="9"/>
        <v>You: Hai assalamualaikum Siti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25" spans="1:4">
      <c r="A1225" s="74" t="s">
        <v>3230</v>
      </c>
      <c r="B1225" s="74" t="str">
        <f ca="1">IFERROR(__xludf.DUMMYFUNCTION("IF(REGEXMATCH(A1225,""wealth planning""),""Script 1"",""-"")"),"-")</f>
        <v>-</v>
      </c>
      <c r="C1225" s="74">
        <f t="shared" si="8"/>
        <v>0</v>
      </c>
      <c r="D1225" s="74">
        <f t="shared" si="9"/>
        <v>0</v>
      </c>
    </row>
    <row r="1226" spans="1:4">
      <c r="A1226" s="74" t="s">
        <v>2508</v>
      </c>
      <c r="B1226" s="74" t="str">
        <f ca="1">IFERROR(__xludf.DUMMYFUNCTION("IF(REGEXMATCH(A1226,""wealth planning""),""Script 1"",""-"")"),"-")</f>
        <v>-</v>
      </c>
      <c r="C1226" s="74" t="str">
        <f t="shared" si="8"/>
        <v>Maizatul SyamimieStatus is reachable</v>
      </c>
      <c r="D1226" s="74">
        <f t="shared" si="9"/>
        <v>0</v>
      </c>
    </row>
    <row r="1227" spans="1:4">
      <c r="A1227" s="148">
        <v>45735</v>
      </c>
      <c r="B1227" s="74" t="str">
        <f ca="1">IFERROR(__xludf.DUMMYFUNCTION("IF(REGEXMATCH(A1227,""wealth planning""),""Script 1"",""-"")"),"#VALUE!")</f>
        <v>#VALUE!</v>
      </c>
      <c r="C1227" s="74" t="str">
        <f t="shared" si="8"/>
        <v>Maizatul Syamimie</v>
      </c>
      <c r="D1227" s="74">
        <f t="shared" si="9"/>
        <v>0</v>
      </c>
    </row>
    <row r="1228" spans="1:4">
      <c r="A1228" s="148">
        <v>45735</v>
      </c>
      <c r="B1228" s="74" t="str">
        <f ca="1">IFERROR(__xludf.DUMMYFUNCTION("IF(REGEXMATCH(A1228,""wealth planning""),""Script 1"",""-"")"),"#VALUE!")</f>
        <v>#VALUE!</v>
      </c>
      <c r="C1228" s="148">
        <f t="shared" si="8"/>
        <v>45735</v>
      </c>
      <c r="D1228" s="74" t="str">
        <f t="shared" si="9"/>
        <v>Maizatul SyamimieStatus is reachable</v>
      </c>
    </row>
    <row r="1229" spans="1:4">
      <c r="A1229" s="74" t="s">
        <v>3231</v>
      </c>
      <c r="B1229" s="74" t="str">
        <f ca="1">IFERROR(__xludf.DUMMYFUNCTION("IF(REGEXMATCH(A1229,""wealth planning""),""Script 1"",""-"")"),"Script 1")</f>
        <v>Script 1</v>
      </c>
      <c r="C1229" s="148">
        <f t="shared" si="8"/>
        <v>45735</v>
      </c>
      <c r="D1229" s="74" t="str">
        <f t="shared" si="9"/>
        <v>Maizatul Syamimie</v>
      </c>
    </row>
    <row r="1230" spans="1:4">
      <c r="B1230" s="74" t="str">
        <f ca="1">IFERROR(__xludf.DUMMYFUNCTION("IF(REGEXMATCH(A1230,""wealth planning""),""Script 1"",""-"")"),"-")</f>
        <v>-</v>
      </c>
      <c r="C1230" s="74" t="str">
        <f t="shared" si="8"/>
        <v>You: Hai assalamualaikum Maizatul,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30" s="148">
        <f t="shared" si="9"/>
        <v>45735</v>
      </c>
    </row>
    <row r="1231" spans="1:4">
      <c r="B1231" s="74" t="str">
        <f ca="1">IFERROR(__xludf.DUMMYFUNCTION("IF(REGEXMATCH(A1231,""wealth planning""),""Script 1"",""-"")"),"-")</f>
        <v>-</v>
      </c>
      <c r="C1231" s="74">
        <f t="shared" si="8"/>
        <v>0</v>
      </c>
      <c r="D1231" s="148">
        <f t="shared" si="9"/>
        <v>45735</v>
      </c>
    </row>
    <row r="1232" spans="1:4">
      <c r="B1232" s="74" t="str">
        <f ca="1">IFERROR(__xludf.DUMMYFUNCTION("IF(REGEXMATCH(A1232,""wealth planning""),""Script 1"",""-"")"),"-")</f>
        <v>-</v>
      </c>
      <c r="C1232" s="74">
        <f t="shared" si="8"/>
        <v>0</v>
      </c>
      <c r="D1232" s="74" t="str">
        <f t="shared" si="9"/>
        <v>You: Hai assalamualaikum Maizatul,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33" spans="1:4">
      <c r="B1233" s="74" t="str">
        <f ca="1">IFERROR(__xludf.DUMMYFUNCTION("IF(REGEXMATCH(A1233,""wealth planning""),""Script 1"",""-"")"),"-")</f>
        <v>-</v>
      </c>
      <c r="C1233" s="74">
        <f t="shared" si="8"/>
        <v>0</v>
      </c>
      <c r="D1233" s="74">
        <f t="shared" si="9"/>
        <v>0</v>
      </c>
    </row>
    <row r="1234" spans="1:4">
      <c r="A1234" s="74" t="s">
        <v>3234</v>
      </c>
      <c r="B1234" s="74" t="str">
        <f ca="1">IFERROR(__xludf.DUMMYFUNCTION("IF(REGEXMATCH(A1234,""wealth planning""),""Script 1"",""-"")"),"-")</f>
        <v>-</v>
      </c>
      <c r="C1234" s="74">
        <f t="shared" si="8"/>
        <v>0</v>
      </c>
      <c r="D1234" s="74">
        <f t="shared" si="9"/>
        <v>0</v>
      </c>
    </row>
    <row r="1235" spans="1:4">
      <c r="A1235" s="148">
        <v>45735</v>
      </c>
      <c r="B1235" s="74" t="str">
        <f ca="1">IFERROR(__xludf.DUMMYFUNCTION("IF(REGEXMATCH(A1235,""wealth planning""),""Script 1"",""-"")"),"#VALUE!")</f>
        <v>#VALUE!</v>
      </c>
      <c r="C1235" s="74" t="str">
        <f t="shared" si="8"/>
        <v>Irfan Hakim</v>
      </c>
      <c r="D1235" s="74">
        <f t="shared" si="9"/>
        <v>0</v>
      </c>
    </row>
    <row r="1236" spans="1:4">
      <c r="A1236" s="148">
        <v>45735</v>
      </c>
      <c r="B1236" s="74" t="str">
        <f ca="1">IFERROR(__xludf.DUMMYFUNCTION("IF(REGEXMATCH(A1236,""wealth planning""),""Script 1"",""-"")"),"#VALUE!")</f>
        <v>#VALUE!</v>
      </c>
      <c r="C1236" s="148">
        <f t="shared" si="8"/>
        <v>45735</v>
      </c>
      <c r="D1236" s="74">
        <f t="shared" si="9"/>
        <v>0</v>
      </c>
    </row>
    <row r="1237" spans="1:4">
      <c r="A1237" s="74" t="s">
        <v>3235</v>
      </c>
      <c r="B1237" s="74" t="str">
        <f ca="1">IFERROR(__xludf.DUMMYFUNCTION("IF(REGEXMATCH(A1237,""wealth planning""),""Script 1"",""-"")"),"Script 1")</f>
        <v>Script 1</v>
      </c>
      <c r="C1237" s="148">
        <f t="shared" si="8"/>
        <v>45735</v>
      </c>
      <c r="D1237" s="74" t="str">
        <f t="shared" si="9"/>
        <v>Irfan Hakim</v>
      </c>
    </row>
    <row r="1238" spans="1:4">
      <c r="B1238" s="74" t="str">
        <f ca="1">IFERROR(__xludf.DUMMYFUNCTION("IF(REGEXMATCH(A1238,""wealth planning""),""Script 1"",""-"")"),"-")</f>
        <v>-</v>
      </c>
      <c r="C1238" s="74" t="str">
        <f t="shared" si="8"/>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38" s="148">
        <f t="shared" si="9"/>
        <v>45735</v>
      </c>
    </row>
    <row r="1239" spans="1:4">
      <c r="B1239" s="74" t="str">
        <f ca="1">IFERROR(__xludf.DUMMYFUNCTION("IF(REGEXMATCH(A1239,""wealth planning""),""Script 1"",""-"")"),"-")</f>
        <v>-</v>
      </c>
      <c r="C1239" s="74">
        <f t="shared" si="8"/>
        <v>0</v>
      </c>
      <c r="D1239" s="148">
        <f t="shared" si="9"/>
        <v>45735</v>
      </c>
    </row>
    <row r="1240" spans="1:4">
      <c r="B1240" s="74" t="str">
        <f ca="1">IFERROR(__xludf.DUMMYFUNCTION("IF(REGEXMATCH(A1240,""wealth planning""),""Script 1"",""-"")"),"-")</f>
        <v>-</v>
      </c>
      <c r="C1240" s="74">
        <f t="shared" si="8"/>
        <v>0</v>
      </c>
      <c r="D1240" s="74" t="str">
        <f t="shared" si="9"/>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41" spans="1:4">
      <c r="B1241" s="74" t="str">
        <f ca="1">IFERROR(__xludf.DUMMYFUNCTION("IF(REGEXMATCH(A1241,""wealth planning""),""Script 1"",""-"")"),"-")</f>
        <v>-</v>
      </c>
      <c r="C1241" s="74">
        <f t="shared" si="8"/>
        <v>0</v>
      </c>
      <c r="D1241" s="74">
        <f t="shared" si="9"/>
        <v>0</v>
      </c>
    </row>
    <row r="1242" spans="1:4">
      <c r="A1242" s="74" t="s">
        <v>3238</v>
      </c>
      <c r="B1242" s="74" t="str">
        <f ca="1">IFERROR(__xludf.DUMMYFUNCTION("IF(REGEXMATCH(A1242,""wealth planning""),""Script 1"",""-"")"),"-")</f>
        <v>-</v>
      </c>
      <c r="C1242" s="74">
        <f t="shared" si="8"/>
        <v>0</v>
      </c>
      <c r="D1242" s="74">
        <f t="shared" si="9"/>
        <v>0</v>
      </c>
    </row>
    <row r="1243" spans="1:4">
      <c r="A1243" s="148">
        <v>45735</v>
      </c>
      <c r="B1243" s="74" t="str">
        <f ca="1">IFERROR(__xludf.DUMMYFUNCTION("IF(REGEXMATCH(A1243,""wealth planning""),""Script 1"",""-"")"),"#VALUE!")</f>
        <v>#VALUE!</v>
      </c>
      <c r="C1243" s="74" t="str">
        <f t="shared" si="8"/>
        <v>Iqbal Tasyrik</v>
      </c>
      <c r="D1243" s="74">
        <f t="shared" si="9"/>
        <v>0</v>
      </c>
    </row>
    <row r="1244" spans="1:4">
      <c r="A1244" s="148">
        <v>45735</v>
      </c>
      <c r="B1244" s="74" t="str">
        <f ca="1">IFERROR(__xludf.DUMMYFUNCTION("IF(REGEXMATCH(A1244,""wealth planning""),""Script 1"",""-"")"),"#VALUE!")</f>
        <v>#VALUE!</v>
      </c>
      <c r="C1244" s="148">
        <f t="shared" si="8"/>
        <v>45735</v>
      </c>
      <c r="D1244" s="74">
        <f t="shared" si="9"/>
        <v>0</v>
      </c>
    </row>
    <row r="1245" spans="1:4">
      <c r="A1245" s="74" t="s">
        <v>3239</v>
      </c>
      <c r="B1245" s="74" t="str">
        <f ca="1">IFERROR(__xludf.DUMMYFUNCTION("IF(REGEXMATCH(A1245,""wealth planning""),""Script 1"",""-"")"),"Script 1")</f>
        <v>Script 1</v>
      </c>
      <c r="C1245" s="148">
        <f t="shared" si="8"/>
        <v>45735</v>
      </c>
      <c r="D1245" s="74" t="str">
        <f t="shared" si="9"/>
        <v>Iqbal Tasyrik</v>
      </c>
    </row>
    <row r="1246" spans="1:4">
      <c r="B1246" s="74" t="str">
        <f ca="1">IFERROR(__xludf.DUMMYFUNCTION("IF(REGEXMATCH(A1246,""wealth planning""),""Script 1"",""-"")"),"-")</f>
        <v>-</v>
      </c>
      <c r="C1246" s="74" t="str">
        <f t="shared" si="8"/>
        <v>You: Hai assalamualaikum Iqbal,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46" s="148">
        <f t="shared" si="9"/>
        <v>45735</v>
      </c>
    </row>
    <row r="1247" spans="1:4">
      <c r="B1247" s="74" t="str">
        <f ca="1">IFERROR(__xludf.DUMMYFUNCTION("IF(REGEXMATCH(A1247,""wealth planning""),""Script 1"",""-"")"),"-")</f>
        <v>-</v>
      </c>
      <c r="C1247" s="74">
        <f t="shared" si="8"/>
        <v>0</v>
      </c>
      <c r="D1247" s="148">
        <f t="shared" si="9"/>
        <v>45735</v>
      </c>
    </row>
    <row r="1248" spans="1:4">
      <c r="B1248" s="74" t="str">
        <f ca="1">IFERROR(__xludf.DUMMYFUNCTION("IF(REGEXMATCH(A1248,""wealth planning""),""Script 1"",""-"")"),"-")</f>
        <v>-</v>
      </c>
      <c r="C1248" s="74">
        <f t="shared" si="8"/>
        <v>0</v>
      </c>
      <c r="D1248" s="74" t="str">
        <f t="shared" si="9"/>
        <v>You: Hai assalamualaikum Iqbal,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49" spans="1:4">
      <c r="B1249" s="74" t="str">
        <f ca="1">IFERROR(__xludf.DUMMYFUNCTION("IF(REGEXMATCH(A1249,""wealth planning""),""Script 1"",""-"")"),"-")</f>
        <v>-</v>
      </c>
      <c r="C1249" s="74">
        <f t="shared" si="8"/>
        <v>0</v>
      </c>
      <c r="D1249" s="74">
        <f t="shared" si="9"/>
        <v>0</v>
      </c>
    </row>
    <row r="1250" spans="1:4">
      <c r="A1250" s="74" t="s">
        <v>3242</v>
      </c>
      <c r="B1250" s="74" t="str">
        <f ca="1">IFERROR(__xludf.DUMMYFUNCTION("IF(REGEXMATCH(A1250,""wealth planning""),""Script 1"",""-"")"),"-")</f>
        <v>-</v>
      </c>
      <c r="C1250" s="74">
        <f t="shared" si="8"/>
        <v>0</v>
      </c>
      <c r="D1250" s="74">
        <f t="shared" si="9"/>
        <v>0</v>
      </c>
    </row>
    <row r="1251" spans="1:4">
      <c r="A1251" s="148">
        <v>45735</v>
      </c>
      <c r="B1251" s="74" t="str">
        <f ca="1">IFERROR(__xludf.DUMMYFUNCTION("IF(REGEXMATCH(A1251,""wealth planning""),""Script 1"",""-"")"),"#VALUE!")</f>
        <v>#VALUE!</v>
      </c>
      <c r="C1251" s="74" t="str">
        <f t="shared" si="8"/>
        <v>SAFIRA SAFIE</v>
      </c>
      <c r="D1251" s="74">
        <f t="shared" si="9"/>
        <v>0</v>
      </c>
    </row>
    <row r="1252" spans="1:4">
      <c r="A1252" s="148">
        <v>45735</v>
      </c>
      <c r="B1252" s="74" t="str">
        <f ca="1">IFERROR(__xludf.DUMMYFUNCTION("IF(REGEXMATCH(A1252,""wealth planning""),""Script 1"",""-"")"),"#VALUE!")</f>
        <v>#VALUE!</v>
      </c>
      <c r="C1252" s="148">
        <f t="shared" si="8"/>
        <v>45735</v>
      </c>
      <c r="D1252" s="74">
        <f t="shared" si="9"/>
        <v>0</v>
      </c>
    </row>
    <row r="1253" spans="1:4">
      <c r="A1253" s="74" t="s">
        <v>3243</v>
      </c>
      <c r="B1253" s="74" t="str">
        <f ca="1">IFERROR(__xludf.DUMMYFUNCTION("IF(REGEXMATCH(A1253,""wealth planning""),""Script 1"",""-"")"),"Script 1")</f>
        <v>Script 1</v>
      </c>
      <c r="C1253" s="148">
        <f t="shared" si="8"/>
        <v>45735</v>
      </c>
      <c r="D1253" s="74" t="str">
        <f t="shared" si="9"/>
        <v>SAFIRA SAFIE</v>
      </c>
    </row>
    <row r="1254" spans="1:4">
      <c r="B1254" s="74" t="str">
        <f ca="1">IFERROR(__xludf.DUMMYFUNCTION("IF(REGEXMATCH(A1254,""wealth planning""),""Script 1"",""-"")"),"-")</f>
        <v>-</v>
      </c>
      <c r="C1254" s="74" t="str">
        <f t="shared" si="8"/>
        <v>You: Hai assalamualaikum Safira,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54" s="148">
        <f t="shared" si="9"/>
        <v>45735</v>
      </c>
    </row>
    <row r="1255" spans="1:4">
      <c r="B1255" s="74" t="str">
        <f ca="1">IFERROR(__xludf.DUMMYFUNCTION("IF(REGEXMATCH(A1255,""wealth planning""),""Script 1"",""-"")"),"-")</f>
        <v>-</v>
      </c>
      <c r="C1255" s="74">
        <f t="shared" si="8"/>
        <v>0</v>
      </c>
      <c r="D1255" s="148">
        <f t="shared" si="9"/>
        <v>45735</v>
      </c>
    </row>
    <row r="1256" spans="1:4">
      <c r="B1256" s="74" t="str">
        <f ca="1">IFERROR(__xludf.DUMMYFUNCTION("IF(REGEXMATCH(A1256,""wealth planning""),""Script 1"",""-"")"),"-")</f>
        <v>-</v>
      </c>
      <c r="C1256" s="74">
        <f t="shared" si="8"/>
        <v>0</v>
      </c>
      <c r="D1256" s="74" t="str">
        <f t="shared" si="9"/>
        <v>You: Hai assalamualaikum Safira,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57" spans="1:4">
      <c r="A1257" s="74" t="s">
        <v>3245</v>
      </c>
      <c r="B1257" s="74" t="str">
        <f ca="1">IFERROR(__xludf.DUMMYFUNCTION("IF(REGEXMATCH(A1257,""wealth planning""),""Script 1"",""-"")"),"-")</f>
        <v>-</v>
      </c>
      <c r="C1257" s="74">
        <f t="shared" si="8"/>
        <v>0</v>
      </c>
      <c r="D1257" s="74">
        <f t="shared" si="9"/>
        <v>0</v>
      </c>
    </row>
    <row r="1258" spans="1:4">
      <c r="A1258" s="74" t="s">
        <v>3245</v>
      </c>
      <c r="B1258" s="74" t="str">
        <f ca="1">IFERROR(__xludf.DUMMYFUNCTION("IF(REGEXMATCH(A1258,""wealth planning""),""Script 1"",""-"")"),"-")</f>
        <v>-</v>
      </c>
      <c r="C1258" s="74" t="str">
        <f t="shared" si="8"/>
        <v>Izzatul Farahin Iskandar</v>
      </c>
      <c r="D1258" s="74">
        <f t="shared" si="9"/>
        <v>0</v>
      </c>
    </row>
    <row r="1259" spans="1:4">
      <c r="A1259" s="148">
        <v>45735</v>
      </c>
      <c r="B1259" s="74" t="str">
        <f ca="1">IFERROR(__xludf.DUMMYFUNCTION("IF(REGEXMATCH(A1259,""wealth planning""),""Script 1"",""-"")"),"#VALUE!")</f>
        <v>#VALUE!</v>
      </c>
      <c r="C1259" s="74" t="str">
        <f t="shared" si="8"/>
        <v>Izzatul Farahin Iskandar</v>
      </c>
      <c r="D1259" s="74">
        <f t="shared" si="9"/>
        <v>0</v>
      </c>
    </row>
    <row r="1260" spans="1:4">
      <c r="A1260" s="148">
        <v>45735</v>
      </c>
      <c r="B1260" s="74" t="str">
        <f ca="1">IFERROR(__xludf.DUMMYFUNCTION("IF(REGEXMATCH(A1260,""wealth planning""),""Script 1"",""-"")"),"#VALUE!")</f>
        <v>#VALUE!</v>
      </c>
      <c r="C1260" s="148">
        <f t="shared" si="8"/>
        <v>45735</v>
      </c>
      <c r="D1260" s="74" t="str">
        <f t="shared" si="9"/>
        <v>Izzatul Farahin Iskandar</v>
      </c>
    </row>
    <row r="1261" spans="1:4">
      <c r="A1261" s="74" t="s">
        <v>3246</v>
      </c>
      <c r="B1261" s="74" t="str">
        <f ca="1">IFERROR(__xludf.DUMMYFUNCTION("IF(REGEXMATCH(A1261,""wealth planning""),""Script 1"",""-"")"),"Script 1")</f>
        <v>Script 1</v>
      </c>
      <c r="C1261" s="148">
        <f t="shared" si="8"/>
        <v>45735</v>
      </c>
      <c r="D1261" s="74" t="str">
        <f t="shared" si="9"/>
        <v>Izzatul Farahin Iskandar</v>
      </c>
    </row>
    <row r="1262" spans="1:4">
      <c r="B1262" s="74" t="str">
        <f ca="1">IFERROR(__xludf.DUMMYFUNCTION("IF(REGEXMATCH(A1262,""wealth planning""),""Script 1"",""-"")"),"-")</f>
        <v>-</v>
      </c>
      <c r="C1262" s="74" t="str">
        <f t="shared" si="8"/>
        <v>You: Hai assalamualaikum Izzatul,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62" s="148">
        <f t="shared" si="9"/>
        <v>45735</v>
      </c>
    </row>
    <row r="1263" spans="1:4">
      <c r="B1263" s="74" t="str">
        <f ca="1">IFERROR(__xludf.DUMMYFUNCTION("IF(REGEXMATCH(A1263,""wealth planning""),""Script 1"",""-"")"),"-")</f>
        <v>-</v>
      </c>
      <c r="C1263" s="74">
        <f t="shared" si="8"/>
        <v>0</v>
      </c>
      <c r="D1263" s="148">
        <f t="shared" si="9"/>
        <v>45735</v>
      </c>
    </row>
    <row r="1264" spans="1:4">
      <c r="B1264" s="74" t="str">
        <f ca="1">IFERROR(__xludf.DUMMYFUNCTION("IF(REGEXMATCH(A1264,""wealth planning""),""Script 1"",""-"")"),"-")</f>
        <v>-</v>
      </c>
      <c r="C1264" s="74">
        <f t="shared" si="8"/>
        <v>0</v>
      </c>
      <c r="D1264" s="74" t="str">
        <f t="shared" si="9"/>
        <v>You: Hai assalamualaikum Izzatul,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65" spans="1:4">
      <c r="B1265" s="74" t="str">
        <f ca="1">IFERROR(__xludf.DUMMYFUNCTION("IF(REGEXMATCH(A1265,""wealth planning""),""Script 1"",""-"")"),"-")</f>
        <v>-</v>
      </c>
      <c r="C1265" s="74">
        <f t="shared" si="8"/>
        <v>0</v>
      </c>
      <c r="D1265" s="74">
        <f t="shared" si="9"/>
        <v>0</v>
      </c>
    </row>
    <row r="1266" spans="1:4">
      <c r="A1266" s="74" t="s">
        <v>3249</v>
      </c>
      <c r="B1266" s="74" t="str">
        <f ca="1">IFERROR(__xludf.DUMMYFUNCTION("IF(REGEXMATCH(A1266,""wealth planning""),""Script 1"",""-"")"),"-")</f>
        <v>-</v>
      </c>
      <c r="C1266" s="74">
        <f t="shared" si="8"/>
        <v>0</v>
      </c>
      <c r="D1266" s="74">
        <f t="shared" si="9"/>
        <v>0</v>
      </c>
    </row>
    <row r="1267" spans="1:4">
      <c r="A1267" s="148">
        <v>45735</v>
      </c>
      <c r="B1267" s="74" t="str">
        <f ca="1">IFERROR(__xludf.DUMMYFUNCTION("IF(REGEXMATCH(A1267,""wealth planning""),""Script 1"",""-"")"),"#VALUE!")</f>
        <v>#VALUE!</v>
      </c>
      <c r="C1267" s="74" t="str">
        <f t="shared" si="8"/>
        <v>Razali Ahmad</v>
      </c>
      <c r="D1267" s="74">
        <f t="shared" si="9"/>
        <v>0</v>
      </c>
    </row>
    <row r="1268" spans="1:4">
      <c r="A1268" s="148">
        <v>45735</v>
      </c>
      <c r="B1268" s="74" t="str">
        <f ca="1">IFERROR(__xludf.DUMMYFUNCTION("IF(REGEXMATCH(A1268,""wealth planning""),""Script 1"",""-"")"),"#VALUE!")</f>
        <v>#VALUE!</v>
      </c>
      <c r="C1268" s="148">
        <f t="shared" si="8"/>
        <v>45735</v>
      </c>
      <c r="D1268" s="74">
        <f t="shared" si="9"/>
        <v>0</v>
      </c>
    </row>
    <row r="1269" spans="1:4">
      <c r="A1269" s="74" t="s">
        <v>3250</v>
      </c>
      <c r="B1269" s="74" t="str">
        <f ca="1">IFERROR(__xludf.DUMMYFUNCTION("IF(REGEXMATCH(A1269,""wealth planning""),""Script 1"",""-"")"),"Script 1")</f>
        <v>Script 1</v>
      </c>
      <c r="C1269" s="148">
        <f t="shared" si="8"/>
        <v>45735</v>
      </c>
      <c r="D1269" s="74" t="str">
        <f t="shared" si="9"/>
        <v>Razali Ahmad</v>
      </c>
    </row>
    <row r="1270" spans="1:4">
      <c r="B1270" s="74" t="str">
        <f ca="1">IFERROR(__xludf.DUMMYFUNCTION("IF(REGEXMATCH(A1270,""wealth planning""),""Script 1"",""-"")"),"-")</f>
        <v>-</v>
      </c>
      <c r="C1270" s="74" t="str">
        <f t="shared" si="8"/>
        <v>You: Hai assalamualaikum tuan Razali,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70" s="148">
        <f t="shared" si="9"/>
        <v>45735</v>
      </c>
    </row>
    <row r="1271" spans="1:4">
      <c r="B1271" s="74" t="str">
        <f ca="1">IFERROR(__xludf.DUMMYFUNCTION("IF(REGEXMATCH(A1271,""wealth planning""),""Script 1"",""-"")"),"-")</f>
        <v>-</v>
      </c>
      <c r="C1271" s="74">
        <f t="shared" si="8"/>
        <v>0</v>
      </c>
      <c r="D1271" s="148">
        <f t="shared" si="9"/>
        <v>45735</v>
      </c>
    </row>
    <row r="1272" spans="1:4">
      <c r="B1272" s="74" t="str">
        <f ca="1">IFERROR(__xludf.DUMMYFUNCTION("IF(REGEXMATCH(A1272,""wealth planning""),""Script 1"",""-"")"),"-")</f>
        <v>-</v>
      </c>
      <c r="C1272" s="74">
        <f t="shared" si="8"/>
        <v>0</v>
      </c>
      <c r="D1272" s="74" t="str">
        <f t="shared" si="9"/>
        <v>You: Hai assalamualaikum tuan Razali,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73" spans="1:4">
      <c r="B1273" s="74" t="str">
        <f ca="1">IFERROR(__xludf.DUMMYFUNCTION("IF(REGEXMATCH(A1273,""wealth planning""),""Script 1"",""-"")"),"-")</f>
        <v>-</v>
      </c>
      <c r="C1273" s="74">
        <f t="shared" si="8"/>
        <v>0</v>
      </c>
      <c r="D1273" s="74">
        <f t="shared" si="9"/>
        <v>0</v>
      </c>
    </row>
    <row r="1274" spans="1:4">
      <c r="A1274" s="74" t="s">
        <v>3253</v>
      </c>
      <c r="B1274" s="74" t="str">
        <f ca="1">IFERROR(__xludf.DUMMYFUNCTION("IF(REGEXMATCH(A1274,""wealth planning""),""Script 1"",""-"")"),"-")</f>
        <v>-</v>
      </c>
      <c r="C1274" s="74">
        <f t="shared" si="8"/>
        <v>0</v>
      </c>
      <c r="D1274" s="74">
        <f t="shared" si="9"/>
        <v>0</v>
      </c>
    </row>
    <row r="1275" spans="1:4">
      <c r="A1275" s="148">
        <v>45735</v>
      </c>
      <c r="B1275" s="74" t="str">
        <f ca="1">IFERROR(__xludf.DUMMYFUNCTION("IF(REGEXMATCH(A1275,""wealth planning""),""Script 1"",""-"")"),"#VALUE!")</f>
        <v>#VALUE!</v>
      </c>
      <c r="C1275" s="74" t="str">
        <f t="shared" si="8"/>
        <v>Aqillah Razali</v>
      </c>
      <c r="D1275" s="74">
        <f t="shared" si="9"/>
        <v>0</v>
      </c>
    </row>
    <row r="1276" spans="1:4">
      <c r="A1276" s="148">
        <v>45735</v>
      </c>
      <c r="B1276" s="74" t="str">
        <f ca="1">IFERROR(__xludf.DUMMYFUNCTION("IF(REGEXMATCH(A1276,""wealth planning""),""Script 1"",""-"")"),"#VALUE!")</f>
        <v>#VALUE!</v>
      </c>
      <c r="C1276" s="148">
        <f t="shared" si="8"/>
        <v>45735</v>
      </c>
      <c r="D1276" s="74">
        <f t="shared" si="9"/>
        <v>0</v>
      </c>
    </row>
    <row r="1277" spans="1:4">
      <c r="A1277" s="74" t="s">
        <v>3254</v>
      </c>
      <c r="B1277" s="74" t="str">
        <f ca="1">IFERROR(__xludf.DUMMYFUNCTION("IF(REGEXMATCH(A1277,""wealth planning""),""Script 1"",""-"")"),"Script 1")</f>
        <v>Script 1</v>
      </c>
      <c r="C1277" s="148">
        <f t="shared" si="8"/>
        <v>45735</v>
      </c>
      <c r="D1277" s="74" t="str">
        <f t="shared" si="9"/>
        <v>Aqillah Razali</v>
      </c>
    </row>
    <row r="1278" spans="1:4">
      <c r="B1278" s="74" t="str">
        <f ca="1">IFERROR(__xludf.DUMMYFUNCTION("IF(REGEXMATCH(A1278,""wealth planning""),""Script 1"",""-"")"),"-")</f>
        <v>-</v>
      </c>
      <c r="C1278" s="74" t="str">
        <f t="shared" si="8"/>
        <v>You: Hai assalamualaikum Aqillah,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78" s="148">
        <f t="shared" si="9"/>
        <v>45735</v>
      </c>
    </row>
    <row r="1279" spans="1:4">
      <c r="B1279" s="74" t="str">
        <f ca="1">IFERROR(__xludf.DUMMYFUNCTION("IF(REGEXMATCH(A1279,""wealth planning""),""Script 1"",""-"")"),"-")</f>
        <v>-</v>
      </c>
      <c r="C1279" s="74">
        <f t="shared" ref="C1279:C1533" si="10">A1278</f>
        <v>0</v>
      </c>
      <c r="D1279" s="148">
        <f t="shared" ref="D1279:D1533" si="11">A1276</f>
        <v>45735</v>
      </c>
    </row>
    <row r="1280" spans="1:4">
      <c r="B1280" s="74" t="str">
        <f ca="1">IFERROR(__xludf.DUMMYFUNCTION("IF(REGEXMATCH(A1280,""wealth planning""),""Script 1"",""-"")"),"-")</f>
        <v>-</v>
      </c>
      <c r="C1280" s="74">
        <f t="shared" si="10"/>
        <v>0</v>
      </c>
      <c r="D1280" s="74" t="str">
        <f t="shared" si="11"/>
        <v>You: Hai assalamualaikum Aqillah,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81" spans="1:4">
      <c r="B1281" s="74" t="str">
        <f ca="1">IFERROR(__xludf.DUMMYFUNCTION("IF(REGEXMATCH(A1281,""wealth planning""),""Script 1"",""-"")"),"-")</f>
        <v>-</v>
      </c>
      <c r="C1281" s="74">
        <f t="shared" si="10"/>
        <v>0</v>
      </c>
      <c r="D1281" s="74">
        <f t="shared" si="11"/>
        <v>0</v>
      </c>
    </row>
    <row r="1282" spans="1:4">
      <c r="A1282" s="74" t="s">
        <v>3257</v>
      </c>
      <c r="B1282" s="74" t="str">
        <f ca="1">IFERROR(__xludf.DUMMYFUNCTION("IF(REGEXMATCH(A1282,""wealth planning""),""Script 1"",""-"")"),"-")</f>
        <v>-</v>
      </c>
      <c r="C1282" s="74">
        <f t="shared" si="10"/>
        <v>0</v>
      </c>
      <c r="D1282" s="74">
        <f t="shared" si="11"/>
        <v>0</v>
      </c>
    </row>
    <row r="1283" spans="1:4">
      <c r="A1283" s="148">
        <v>45735</v>
      </c>
      <c r="B1283" s="74" t="str">
        <f ca="1">IFERROR(__xludf.DUMMYFUNCTION("IF(REGEXMATCH(A1283,""wealth planning""),""Script 1"",""-"")"),"#VALUE!")</f>
        <v>#VALUE!</v>
      </c>
      <c r="C1283" s="74" t="str">
        <f t="shared" si="10"/>
        <v>Afieqah Abdul Rahman</v>
      </c>
      <c r="D1283" s="74">
        <f t="shared" si="11"/>
        <v>0</v>
      </c>
    </row>
    <row r="1284" spans="1:4">
      <c r="A1284" s="148">
        <v>45735</v>
      </c>
      <c r="B1284" s="74" t="str">
        <f ca="1">IFERROR(__xludf.DUMMYFUNCTION("IF(REGEXMATCH(A1284,""wealth planning""),""Script 1"",""-"")"),"#VALUE!")</f>
        <v>#VALUE!</v>
      </c>
      <c r="C1284" s="148">
        <f t="shared" si="10"/>
        <v>45735</v>
      </c>
      <c r="D1284" s="74">
        <f t="shared" si="11"/>
        <v>0</v>
      </c>
    </row>
    <row r="1285" spans="1:4">
      <c r="A1285" s="74" t="s">
        <v>3258</v>
      </c>
      <c r="B1285" s="74" t="str">
        <f ca="1">IFERROR(__xludf.DUMMYFUNCTION("IF(REGEXMATCH(A1285,""wealth planning""),""Script 1"",""-"")"),"Script 1")</f>
        <v>Script 1</v>
      </c>
      <c r="C1285" s="148">
        <f t="shared" si="10"/>
        <v>45735</v>
      </c>
      <c r="D1285" s="74" t="str">
        <f t="shared" si="11"/>
        <v>Afieqah Abdul Rahman</v>
      </c>
    </row>
    <row r="1286" spans="1:4">
      <c r="B1286" s="74" t="str">
        <f ca="1">IFERROR(__xludf.DUMMYFUNCTION("IF(REGEXMATCH(A1286,""wealth planning""),""Script 1"",""-"")"),"-")</f>
        <v>-</v>
      </c>
      <c r="C1286" s="74" t="str">
        <f t="shared" si="10"/>
        <v>You: Hai assalamualaikum Afieqah,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86" s="148">
        <f t="shared" si="11"/>
        <v>45735</v>
      </c>
    </row>
    <row r="1287" spans="1:4">
      <c r="B1287" s="74" t="str">
        <f ca="1">IFERROR(__xludf.DUMMYFUNCTION("IF(REGEXMATCH(A1287,""wealth planning""),""Script 1"",""-"")"),"-")</f>
        <v>-</v>
      </c>
      <c r="C1287" s="74">
        <f t="shared" si="10"/>
        <v>0</v>
      </c>
      <c r="D1287" s="148">
        <f t="shared" si="11"/>
        <v>45735</v>
      </c>
    </row>
    <row r="1288" spans="1:4">
      <c r="B1288" s="74" t="str">
        <f ca="1">IFERROR(__xludf.DUMMYFUNCTION("IF(REGEXMATCH(A1288,""wealth planning""),""Script 1"",""-"")"),"-")</f>
        <v>-</v>
      </c>
      <c r="C1288" s="74">
        <f t="shared" si="10"/>
        <v>0</v>
      </c>
      <c r="D1288" s="74" t="str">
        <f t="shared" si="11"/>
        <v>You: Hai assalamualaikum Afieqah,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89" spans="1:4">
      <c r="B1289" s="74" t="str">
        <f ca="1">IFERROR(__xludf.DUMMYFUNCTION("IF(REGEXMATCH(A1289,""wealth planning""),""Script 1"",""-"")"),"-")</f>
        <v>-</v>
      </c>
      <c r="C1289" s="74">
        <f t="shared" si="10"/>
        <v>0</v>
      </c>
      <c r="D1289" s="74">
        <f t="shared" si="11"/>
        <v>0</v>
      </c>
    </row>
    <row r="1290" spans="1:4">
      <c r="A1290" s="74" t="s">
        <v>3261</v>
      </c>
      <c r="B1290" s="74" t="str">
        <f ca="1">IFERROR(__xludf.DUMMYFUNCTION("IF(REGEXMATCH(A1290,""wealth planning""),""Script 1"",""-"")"),"-")</f>
        <v>-</v>
      </c>
      <c r="C1290" s="74">
        <f t="shared" si="10"/>
        <v>0</v>
      </c>
      <c r="D1290" s="74">
        <f t="shared" si="11"/>
        <v>0</v>
      </c>
    </row>
    <row r="1291" spans="1:4">
      <c r="A1291" s="148">
        <v>45735</v>
      </c>
      <c r="B1291" s="74" t="str">
        <f ca="1">IFERROR(__xludf.DUMMYFUNCTION("IF(REGEXMATCH(A1291,""wealth planning""),""Script 1"",""-"")"),"#VALUE!")</f>
        <v>#VALUE!</v>
      </c>
      <c r="C1291" s="74" t="str">
        <f t="shared" si="10"/>
        <v>Athira Farahiyah Saharudin</v>
      </c>
      <c r="D1291" s="74">
        <f t="shared" si="11"/>
        <v>0</v>
      </c>
    </row>
    <row r="1292" spans="1:4">
      <c r="A1292" s="148">
        <v>45735</v>
      </c>
      <c r="B1292" s="74" t="str">
        <f ca="1">IFERROR(__xludf.DUMMYFUNCTION("IF(REGEXMATCH(A1292,""wealth planning""),""Script 1"",""-"")"),"#VALUE!")</f>
        <v>#VALUE!</v>
      </c>
      <c r="C1292" s="148">
        <f t="shared" si="10"/>
        <v>45735</v>
      </c>
      <c r="D1292" s="74">
        <f t="shared" si="11"/>
        <v>0</v>
      </c>
    </row>
    <row r="1293" spans="1:4">
      <c r="A1293" s="74" t="s">
        <v>3262</v>
      </c>
      <c r="B1293" s="74" t="str">
        <f ca="1">IFERROR(__xludf.DUMMYFUNCTION("IF(REGEXMATCH(A1293,""wealth planning""),""Script 1"",""-"")"),"Script 1")</f>
        <v>Script 1</v>
      </c>
      <c r="C1293" s="148">
        <f t="shared" si="10"/>
        <v>45735</v>
      </c>
      <c r="D1293" s="74" t="str">
        <f t="shared" si="11"/>
        <v>Athira Farahiyah Saharudin</v>
      </c>
    </row>
    <row r="1294" spans="1:4">
      <c r="B1294" s="74" t="str">
        <f ca="1">IFERROR(__xludf.DUMMYFUNCTION("IF(REGEXMATCH(A1294,""wealth planning""),""Script 1"",""-"")"),"-")</f>
        <v>-</v>
      </c>
      <c r="C1294" s="74" t="str">
        <f t="shared" si="10"/>
        <v>You: Hai assalamualaikum Athira,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94" s="148">
        <f t="shared" si="11"/>
        <v>45735</v>
      </c>
    </row>
    <row r="1295" spans="1:4">
      <c r="B1295" s="74" t="str">
        <f ca="1">IFERROR(__xludf.DUMMYFUNCTION("IF(REGEXMATCH(A1295,""wealth planning""),""Script 1"",""-"")"),"-")</f>
        <v>-</v>
      </c>
      <c r="C1295" s="74">
        <f t="shared" si="10"/>
        <v>0</v>
      </c>
      <c r="D1295" s="148">
        <f t="shared" si="11"/>
        <v>45735</v>
      </c>
    </row>
    <row r="1296" spans="1:4">
      <c r="B1296" s="74" t="str">
        <f ca="1">IFERROR(__xludf.DUMMYFUNCTION("IF(REGEXMATCH(A1296,""wealth planning""),""Script 1"",""-"")"),"-")</f>
        <v>-</v>
      </c>
      <c r="C1296" s="74">
        <f t="shared" si="10"/>
        <v>0</v>
      </c>
      <c r="D1296" s="74" t="str">
        <f t="shared" si="11"/>
        <v>You: Hai assalamualaikum Athira,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97" spans="1:4">
      <c r="B1297" s="74" t="str">
        <f ca="1">IFERROR(__xludf.DUMMYFUNCTION("IF(REGEXMATCH(A1297,""wealth planning""),""Script 1"",""-"")"),"-")</f>
        <v>-</v>
      </c>
      <c r="C1297" s="74">
        <f t="shared" si="10"/>
        <v>0</v>
      </c>
      <c r="D1297" s="74">
        <f t="shared" si="11"/>
        <v>0</v>
      </c>
    </row>
    <row r="1298" spans="1:4">
      <c r="A1298" s="74" t="s">
        <v>3265</v>
      </c>
      <c r="B1298" s="74" t="str">
        <f ca="1">IFERROR(__xludf.DUMMYFUNCTION("IF(REGEXMATCH(A1298,""wealth planning""),""Script 1"",""-"")"),"-")</f>
        <v>-</v>
      </c>
      <c r="C1298" s="74">
        <f t="shared" si="10"/>
        <v>0</v>
      </c>
      <c r="D1298" s="74">
        <f t="shared" si="11"/>
        <v>0</v>
      </c>
    </row>
    <row r="1299" spans="1:4">
      <c r="A1299" s="148">
        <v>45735</v>
      </c>
      <c r="B1299" s="74" t="str">
        <f ca="1">IFERROR(__xludf.DUMMYFUNCTION("IF(REGEXMATCH(A1299,""wealth planning""),""Script 1"",""-"")"),"#VALUE!")</f>
        <v>#VALUE!</v>
      </c>
      <c r="C1299" s="74" t="str">
        <f t="shared" si="10"/>
        <v>Zal Hasmi</v>
      </c>
      <c r="D1299" s="74">
        <f t="shared" si="11"/>
        <v>0</v>
      </c>
    </row>
    <row r="1300" spans="1:4">
      <c r="A1300" s="148">
        <v>45735</v>
      </c>
      <c r="B1300" s="74" t="str">
        <f ca="1">IFERROR(__xludf.DUMMYFUNCTION("IF(REGEXMATCH(A1300,""wealth planning""),""Script 1"",""-"")"),"#VALUE!")</f>
        <v>#VALUE!</v>
      </c>
      <c r="C1300" s="148">
        <f t="shared" si="10"/>
        <v>45735</v>
      </c>
      <c r="D1300" s="74">
        <f t="shared" si="11"/>
        <v>0</v>
      </c>
    </row>
    <row r="1301" spans="1:4">
      <c r="A1301" s="74" t="s">
        <v>3266</v>
      </c>
      <c r="B1301" s="74" t="str">
        <f ca="1">IFERROR(__xludf.DUMMYFUNCTION("IF(REGEXMATCH(A1301,""wealth planning""),""Script 1"",""-"")"),"Script 1")</f>
        <v>Script 1</v>
      </c>
      <c r="C1301" s="148">
        <f t="shared" si="10"/>
        <v>45735</v>
      </c>
      <c r="D1301" s="74" t="str">
        <f t="shared" si="11"/>
        <v>Zal Hasmi</v>
      </c>
    </row>
    <row r="1302" spans="1:4">
      <c r="B1302" s="74" t="str">
        <f ca="1">IFERROR(__xludf.DUMMYFUNCTION("IF(REGEXMATCH(A1302,""wealth planning""),""Script 1"",""-"")"),"-")</f>
        <v>-</v>
      </c>
      <c r="C1302" s="74" t="str">
        <f t="shared" si="10"/>
        <v>You: Hai assalamualaikum Zal Hasmi,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02" s="148">
        <f t="shared" si="11"/>
        <v>45735</v>
      </c>
    </row>
    <row r="1303" spans="1:4">
      <c r="B1303" s="74" t="str">
        <f ca="1">IFERROR(__xludf.DUMMYFUNCTION("IF(REGEXMATCH(A1303,""wealth planning""),""Script 1"",""-"")"),"-")</f>
        <v>-</v>
      </c>
      <c r="C1303" s="74">
        <f t="shared" si="10"/>
        <v>0</v>
      </c>
      <c r="D1303" s="148">
        <f t="shared" si="11"/>
        <v>45735</v>
      </c>
    </row>
    <row r="1304" spans="1:4">
      <c r="B1304" s="74" t="str">
        <f ca="1">IFERROR(__xludf.DUMMYFUNCTION("IF(REGEXMATCH(A1304,""wealth planning""),""Script 1"",""-"")"),"-")</f>
        <v>-</v>
      </c>
      <c r="C1304" s="74">
        <f t="shared" si="10"/>
        <v>0</v>
      </c>
      <c r="D1304" s="74" t="str">
        <f t="shared" si="11"/>
        <v>You: Hai assalamualaikum Zal Hasmi,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05" spans="1:4">
      <c r="B1305" s="74" t="str">
        <f ca="1">IFERROR(__xludf.DUMMYFUNCTION("IF(REGEXMATCH(A1305,""wealth planning""),""Script 1"",""-"")"),"-")</f>
        <v>-</v>
      </c>
      <c r="C1305" s="74">
        <f t="shared" si="10"/>
        <v>0</v>
      </c>
      <c r="D1305" s="74">
        <f t="shared" si="11"/>
        <v>0</v>
      </c>
    </row>
    <row r="1306" spans="1:4">
      <c r="A1306" s="74" t="s">
        <v>3269</v>
      </c>
      <c r="B1306" s="74" t="str">
        <f ca="1">IFERROR(__xludf.DUMMYFUNCTION("IF(REGEXMATCH(A1306,""wealth planning""),""Script 1"",""-"")"),"-")</f>
        <v>-</v>
      </c>
      <c r="C1306" s="74">
        <f t="shared" si="10"/>
        <v>0</v>
      </c>
      <c r="D1306" s="74">
        <f t="shared" si="11"/>
        <v>0</v>
      </c>
    </row>
    <row r="1307" spans="1:4">
      <c r="A1307" s="148">
        <v>45735</v>
      </c>
      <c r="B1307" s="74" t="str">
        <f ca="1">IFERROR(__xludf.DUMMYFUNCTION("IF(REGEXMATCH(A1307,""wealth planning""),""Script 1"",""-"")"),"#VALUE!")</f>
        <v>#VALUE!</v>
      </c>
      <c r="C1307" s="74" t="str">
        <f t="shared" si="10"/>
        <v>MUHAMMAD MUADZZIN MOHD ZAINI</v>
      </c>
      <c r="D1307" s="74">
        <f t="shared" si="11"/>
        <v>0</v>
      </c>
    </row>
    <row r="1308" spans="1:4">
      <c r="A1308" s="148">
        <v>45735</v>
      </c>
      <c r="B1308" s="74" t="str">
        <f ca="1">IFERROR(__xludf.DUMMYFUNCTION("IF(REGEXMATCH(A1308,""wealth planning""),""Script 1"",""-"")"),"#VALUE!")</f>
        <v>#VALUE!</v>
      </c>
      <c r="C1308" s="148">
        <f t="shared" si="10"/>
        <v>45735</v>
      </c>
      <c r="D1308" s="74">
        <f t="shared" si="11"/>
        <v>0</v>
      </c>
    </row>
    <row r="1309" spans="1:4">
      <c r="A1309" s="74" t="s">
        <v>3270</v>
      </c>
      <c r="B1309" s="74" t="str">
        <f ca="1">IFERROR(__xludf.DUMMYFUNCTION("IF(REGEXMATCH(A1309,""wealth planning""),""Script 1"",""-"")"),"Script 1")</f>
        <v>Script 1</v>
      </c>
      <c r="C1309" s="148">
        <f t="shared" si="10"/>
        <v>45735</v>
      </c>
      <c r="D1309" s="74" t="str">
        <f t="shared" si="11"/>
        <v>MUHAMMAD MUADZZIN MOHD ZAINI</v>
      </c>
    </row>
    <row r="1310" spans="1:4">
      <c r="B1310" s="74" t="str">
        <f ca="1">IFERROR(__xludf.DUMMYFUNCTION("IF(REGEXMATCH(A1310,""wealth planning""),""Script 1"",""-"")"),"-")</f>
        <v>-</v>
      </c>
      <c r="C1310" s="74" t="str">
        <f t="shared" si="10"/>
        <v>You: Hai assalamualaikum Muadzzin,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10" s="148">
        <f t="shared" si="11"/>
        <v>45735</v>
      </c>
    </row>
    <row r="1311" spans="1:4">
      <c r="B1311" s="74" t="str">
        <f ca="1">IFERROR(__xludf.DUMMYFUNCTION("IF(REGEXMATCH(A1311,""wealth planning""),""Script 1"",""-"")"),"-")</f>
        <v>-</v>
      </c>
      <c r="C1311" s="74">
        <f t="shared" si="10"/>
        <v>0</v>
      </c>
      <c r="D1311" s="148">
        <f t="shared" si="11"/>
        <v>45735</v>
      </c>
    </row>
    <row r="1312" spans="1:4">
      <c r="B1312" s="74" t="str">
        <f ca="1">IFERROR(__xludf.DUMMYFUNCTION("IF(REGEXMATCH(A1312,""wealth planning""),""Script 1"",""-"")"),"-")</f>
        <v>-</v>
      </c>
      <c r="C1312" s="74">
        <f t="shared" si="10"/>
        <v>0</v>
      </c>
      <c r="D1312" s="74" t="str">
        <f t="shared" si="11"/>
        <v>You: Hai assalamualaikum Muadzzin,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13" spans="1:4">
      <c r="A1313" s="74" t="s">
        <v>3272</v>
      </c>
      <c r="B1313" s="74" t="str">
        <f ca="1">IFERROR(__xludf.DUMMYFUNCTION("IF(REGEXMATCH(A1313,""wealth planning""),""Script 1"",""-"")"),"-")</f>
        <v>-</v>
      </c>
      <c r="C1313" s="74">
        <f t="shared" si="10"/>
        <v>0</v>
      </c>
      <c r="D1313" s="74">
        <f t="shared" si="11"/>
        <v>0</v>
      </c>
    </row>
    <row r="1314" spans="1:4">
      <c r="A1314" s="74" t="s">
        <v>3273</v>
      </c>
      <c r="B1314" s="74" t="str">
        <f ca="1">IFERROR(__xludf.DUMMYFUNCTION("IF(REGEXMATCH(A1314,""wealth planning""),""Script 1"",""-"")"),"-")</f>
        <v>-</v>
      </c>
      <c r="C1314" s="74" t="str">
        <f t="shared" si="10"/>
        <v>Amyzatul Husna ZulkifliStatus is reachable</v>
      </c>
      <c r="D1314" s="74">
        <f t="shared" si="11"/>
        <v>0</v>
      </c>
    </row>
    <row r="1315" spans="1:4">
      <c r="A1315" s="148">
        <v>45735</v>
      </c>
      <c r="B1315" s="74" t="str">
        <f ca="1">IFERROR(__xludf.DUMMYFUNCTION("IF(REGEXMATCH(A1315,""wealth planning""),""Script 1"",""-"")"),"#VALUE!")</f>
        <v>#VALUE!</v>
      </c>
      <c r="C1315" s="74" t="str">
        <f t="shared" si="10"/>
        <v>Amyzatul Husna Zulkifli</v>
      </c>
      <c r="D1315" s="74">
        <f t="shared" si="11"/>
        <v>0</v>
      </c>
    </row>
    <row r="1316" spans="1:4">
      <c r="A1316" s="148">
        <v>45735</v>
      </c>
      <c r="B1316" s="74" t="str">
        <f ca="1">IFERROR(__xludf.DUMMYFUNCTION("IF(REGEXMATCH(A1316,""wealth planning""),""Script 1"",""-"")"),"#VALUE!")</f>
        <v>#VALUE!</v>
      </c>
      <c r="C1316" s="148">
        <f t="shared" si="10"/>
        <v>45735</v>
      </c>
      <c r="D1316" s="74" t="str">
        <f t="shared" si="11"/>
        <v>Amyzatul Husna ZulkifliStatus is reachable</v>
      </c>
    </row>
    <row r="1317" spans="1:4">
      <c r="A1317" s="74" t="s">
        <v>3274</v>
      </c>
      <c r="B1317" s="74" t="str">
        <f ca="1">IFERROR(__xludf.DUMMYFUNCTION("IF(REGEXMATCH(A1317,""wealth planning""),""Script 1"",""-"")"),"Script 1")</f>
        <v>Script 1</v>
      </c>
      <c r="C1317" s="148">
        <f t="shared" si="10"/>
        <v>45735</v>
      </c>
      <c r="D1317" s="74" t="str">
        <f t="shared" si="11"/>
        <v>Amyzatul Husna Zulkifli</v>
      </c>
    </row>
    <row r="1318" spans="1:4">
      <c r="B1318" s="74" t="str">
        <f ca="1">IFERROR(__xludf.DUMMYFUNCTION("IF(REGEXMATCH(A1318,""wealth planning""),""Script 1"",""-"")"),"-")</f>
        <v>-</v>
      </c>
      <c r="C1318" s="74" t="str">
        <f t="shared" si="10"/>
        <v>You: Hai assalamualaikum Amyzatul,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18" s="148">
        <f t="shared" si="11"/>
        <v>45735</v>
      </c>
    </row>
    <row r="1319" spans="1:4">
      <c r="B1319" s="74" t="str">
        <f ca="1">IFERROR(__xludf.DUMMYFUNCTION("IF(REGEXMATCH(A1319,""wealth planning""),""Script 1"",""-"")"),"-")</f>
        <v>-</v>
      </c>
      <c r="C1319" s="74">
        <f t="shared" si="10"/>
        <v>0</v>
      </c>
      <c r="D1319" s="148">
        <f t="shared" si="11"/>
        <v>45735</v>
      </c>
    </row>
    <row r="1320" spans="1:4">
      <c r="B1320" s="74" t="str">
        <f ca="1">IFERROR(__xludf.DUMMYFUNCTION("IF(REGEXMATCH(A1320,""wealth planning""),""Script 1"",""-"")"),"-")</f>
        <v>-</v>
      </c>
      <c r="C1320" s="74">
        <f t="shared" si="10"/>
        <v>0</v>
      </c>
      <c r="D1320" s="74" t="str">
        <f t="shared" si="11"/>
        <v>You: Hai assalamualaikum Amyzatul,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21" spans="1:4">
      <c r="B1321" s="74" t="str">
        <f ca="1">IFERROR(__xludf.DUMMYFUNCTION("IF(REGEXMATCH(A1321,""wealth planning""),""Script 1"",""-"")"),"-")</f>
        <v>-</v>
      </c>
      <c r="C1321" s="74">
        <f t="shared" si="10"/>
        <v>0</v>
      </c>
      <c r="D1321" s="74">
        <f t="shared" si="11"/>
        <v>0</v>
      </c>
    </row>
    <row r="1322" spans="1:4">
      <c r="A1322" s="74" t="s">
        <v>3277</v>
      </c>
      <c r="B1322" s="74" t="str">
        <f ca="1">IFERROR(__xludf.DUMMYFUNCTION("IF(REGEXMATCH(A1322,""wealth planning""),""Script 1"",""-"")"),"-")</f>
        <v>-</v>
      </c>
      <c r="C1322" s="74">
        <f t="shared" si="10"/>
        <v>0</v>
      </c>
      <c r="D1322" s="74">
        <f t="shared" si="11"/>
        <v>0</v>
      </c>
    </row>
    <row r="1323" spans="1:4">
      <c r="A1323" s="148">
        <v>45733</v>
      </c>
      <c r="B1323" s="74" t="str">
        <f ca="1">IFERROR(__xludf.DUMMYFUNCTION("IF(REGEXMATCH(A1323,""wealth planning""),""Script 1"",""-"")"),"#VALUE!")</f>
        <v>#VALUE!</v>
      </c>
      <c r="C1323" s="74" t="str">
        <f t="shared" si="10"/>
        <v>Nurshahreen Natasha Mohd Amin</v>
      </c>
      <c r="D1323" s="74">
        <f t="shared" si="11"/>
        <v>0</v>
      </c>
    </row>
    <row r="1324" spans="1:4">
      <c r="A1324" s="148">
        <v>45733</v>
      </c>
      <c r="B1324" s="74" t="str">
        <f ca="1">IFERROR(__xludf.DUMMYFUNCTION("IF(REGEXMATCH(A1324,""wealth planning""),""Script 1"",""-"")"),"#VALUE!")</f>
        <v>#VALUE!</v>
      </c>
      <c r="C1324" s="148">
        <f t="shared" si="10"/>
        <v>45733</v>
      </c>
      <c r="D1324" s="74">
        <f t="shared" si="11"/>
        <v>0</v>
      </c>
    </row>
    <row r="1325" spans="1:4">
      <c r="A1325" s="74" t="s">
        <v>3278</v>
      </c>
      <c r="B1325" s="74" t="str">
        <f ca="1">IFERROR(__xludf.DUMMYFUNCTION("IF(REGEXMATCH(A1325,""wealth planning""),""Script 1"",""-"")"),"-")</f>
        <v>-</v>
      </c>
      <c r="C1325" s="148">
        <f t="shared" si="10"/>
        <v>45733</v>
      </c>
      <c r="D1325" s="74" t="str">
        <f t="shared" si="11"/>
        <v>Nurshahreen Natasha Mohd Amin</v>
      </c>
    </row>
    <row r="1326" spans="1:4">
      <c r="B1326" s="74" t="str">
        <f ca="1">IFERROR(__xludf.DUMMYFUNCTION("IF(REGEXMATCH(A1326,""wealth planning""),""Script 1"",""-"")"),"-")</f>
        <v>-</v>
      </c>
      <c r="C1326" s="74" t="str">
        <f t="shared" si="10"/>
        <v>You: Maaf kalau ada salah faham. Saya tidak mengaharapkan sebarang langganan. Sekadar menjalankan kerja saya untuk sharing sahaja. Kalau tak keberatan maybe boleh buat online je</v>
      </c>
      <c r="D1326" s="148">
        <f t="shared" si="11"/>
        <v>45733</v>
      </c>
    </row>
    <row r="1327" spans="1:4">
      <c r="B1327" s="74" t="str">
        <f ca="1">IFERROR(__xludf.DUMMYFUNCTION("IF(REGEXMATCH(A1327,""wealth planning""),""Script 1"",""-"")"),"-")</f>
        <v>-</v>
      </c>
      <c r="C1327" s="74">
        <f t="shared" si="10"/>
        <v>0</v>
      </c>
      <c r="D1327" s="148">
        <f t="shared" si="11"/>
        <v>45733</v>
      </c>
    </row>
    <row r="1328" spans="1:4">
      <c r="B1328" s="74" t="str">
        <f ca="1">IFERROR(__xludf.DUMMYFUNCTION("IF(REGEXMATCH(A1328,""wealth planning""),""Script 1"",""-"")"),"-")</f>
        <v>-</v>
      </c>
      <c r="C1328" s="74">
        <f t="shared" si="10"/>
        <v>0</v>
      </c>
      <c r="D1328" s="74" t="str">
        <f t="shared" si="11"/>
        <v>You: Maaf kalau ada salah faham. Saya tidak mengaharapkan sebarang langganan. Sekadar menjalankan kerja saya untuk sharing sahaja. Kalau tak keberatan maybe boleh buat online je</v>
      </c>
    </row>
    <row r="1329" spans="1:4">
      <c r="A1329" s="74" t="s">
        <v>3280</v>
      </c>
      <c r="B1329" s="74" t="str">
        <f ca="1">IFERROR(__xludf.DUMMYFUNCTION("IF(REGEXMATCH(A1329,""wealth planning""),""Script 1"",""-"")"),"-")</f>
        <v>-</v>
      </c>
      <c r="C1329" s="74">
        <f t="shared" si="10"/>
        <v>0</v>
      </c>
      <c r="D1329" s="74">
        <f t="shared" si="11"/>
        <v>0</v>
      </c>
    </row>
    <row r="1330" spans="1:4">
      <c r="A1330" s="74" t="s">
        <v>3281</v>
      </c>
      <c r="B1330" s="74" t="str">
        <f ca="1">IFERROR(__xludf.DUMMYFUNCTION("IF(REGEXMATCH(A1330,""wealth planning""),""Script 1"",""-"")"),"-")</f>
        <v>-</v>
      </c>
      <c r="C1330" s="74" t="str">
        <f t="shared" si="10"/>
        <v>Umar Hadhari ZuhairiStatus is reachable</v>
      </c>
      <c r="D1330" s="74">
        <f t="shared" si="11"/>
        <v>0</v>
      </c>
    </row>
    <row r="1331" spans="1:4">
      <c r="A1331" s="148">
        <v>45730</v>
      </c>
      <c r="B1331" s="74" t="str">
        <f ca="1">IFERROR(__xludf.DUMMYFUNCTION("IF(REGEXMATCH(A1331,""wealth planning""),""Script 1"",""-"")"),"#VALUE!")</f>
        <v>#VALUE!</v>
      </c>
      <c r="C1331" s="74" t="str">
        <f t="shared" si="10"/>
        <v>Umar Hadhari Zuhairi</v>
      </c>
      <c r="D1331" s="74">
        <f t="shared" si="11"/>
        <v>0</v>
      </c>
    </row>
    <row r="1332" spans="1:4">
      <c r="A1332" s="148">
        <v>45730</v>
      </c>
      <c r="B1332" s="74" t="str">
        <f ca="1">IFERROR(__xludf.DUMMYFUNCTION("IF(REGEXMATCH(A1332,""wealth planning""),""Script 1"",""-"")"),"#VALUE!")</f>
        <v>#VALUE!</v>
      </c>
      <c r="C1332" s="148">
        <f t="shared" si="10"/>
        <v>45730</v>
      </c>
      <c r="D1332" s="74" t="str">
        <f t="shared" si="11"/>
        <v>Umar Hadhari ZuhairiStatus is reachable</v>
      </c>
    </row>
    <row r="1333" spans="1:4">
      <c r="A1333" s="74" t="s">
        <v>3282</v>
      </c>
      <c r="B1333" s="74" t="str">
        <f ca="1">IFERROR(__xludf.DUMMYFUNCTION("IF(REGEXMATCH(A1333,""wealth planning""),""Script 1"",""-"")"),"Script 1")</f>
        <v>Script 1</v>
      </c>
      <c r="C1333" s="148">
        <f t="shared" si="10"/>
        <v>45730</v>
      </c>
      <c r="D1333" s="74" t="str">
        <f t="shared" si="11"/>
        <v>Umar Hadhari Zuhairi</v>
      </c>
    </row>
    <row r="1334" spans="1:4">
      <c r="B1334" s="74" t="str">
        <f ca="1">IFERROR(__xludf.DUMMYFUNCTION("IF(REGEXMATCH(A1334,""wealth planning""),""Script 1"",""-"")"),"-")</f>
        <v>-</v>
      </c>
      <c r="C1334" s="74" t="str">
        <f t="shared" si="10"/>
        <v>You: Hai assalamualaikum Umar,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34" s="148">
        <f t="shared" si="11"/>
        <v>45730</v>
      </c>
    </row>
    <row r="1335" spans="1:4">
      <c r="B1335" s="74" t="str">
        <f ca="1">IFERROR(__xludf.DUMMYFUNCTION("IF(REGEXMATCH(A1335,""wealth planning""),""Script 1"",""-"")"),"-")</f>
        <v>-</v>
      </c>
      <c r="C1335" s="74">
        <f t="shared" si="10"/>
        <v>0</v>
      </c>
      <c r="D1335" s="148">
        <f t="shared" si="11"/>
        <v>45730</v>
      </c>
    </row>
    <row r="1336" spans="1:4">
      <c r="B1336" s="74" t="str">
        <f ca="1">IFERROR(__xludf.DUMMYFUNCTION("IF(REGEXMATCH(A1336,""wealth planning""),""Script 1"",""-"")"),"-")</f>
        <v>-</v>
      </c>
      <c r="C1336" s="74">
        <f t="shared" si="10"/>
        <v>0</v>
      </c>
      <c r="D1336" s="74" t="str">
        <f t="shared" si="11"/>
        <v>You: Hai assalamualaikum Umar,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37" spans="1:4">
      <c r="A1337" s="74" t="s">
        <v>3284</v>
      </c>
      <c r="B1337" s="74" t="str">
        <f ca="1">IFERROR(__xludf.DUMMYFUNCTION("IF(REGEXMATCH(A1337,""wealth planning""),""Script 1"",""-"")"),"-")</f>
        <v>-</v>
      </c>
      <c r="C1337" s="74">
        <f t="shared" si="10"/>
        <v>0</v>
      </c>
      <c r="D1337" s="74">
        <f t="shared" si="11"/>
        <v>0</v>
      </c>
    </row>
    <row r="1338" spans="1:4">
      <c r="A1338" s="74" t="s">
        <v>3285</v>
      </c>
      <c r="B1338" s="74" t="str">
        <f ca="1">IFERROR(__xludf.DUMMYFUNCTION("IF(REGEXMATCH(A1338,""wealth planning""),""Script 1"",""-"")"),"-")</f>
        <v>-</v>
      </c>
      <c r="C1338" s="74" t="str">
        <f t="shared" si="10"/>
        <v>Nuraina Suraya SuhaimiStatus is reachable</v>
      </c>
      <c r="D1338" s="74">
        <f t="shared" si="11"/>
        <v>0</v>
      </c>
    </row>
    <row r="1339" spans="1:4">
      <c r="A1339" s="148">
        <v>45730</v>
      </c>
      <c r="B1339" s="74" t="str">
        <f ca="1">IFERROR(__xludf.DUMMYFUNCTION("IF(REGEXMATCH(A1339,""wealth planning""),""Script 1"",""-"")"),"#VALUE!")</f>
        <v>#VALUE!</v>
      </c>
      <c r="C1339" s="74" t="str">
        <f t="shared" si="10"/>
        <v>Nuraina Suraya Suhaimi</v>
      </c>
      <c r="D1339" s="74">
        <f t="shared" si="11"/>
        <v>0</v>
      </c>
    </row>
    <row r="1340" spans="1:4">
      <c r="A1340" s="148">
        <v>45730</v>
      </c>
      <c r="B1340" s="74" t="str">
        <f ca="1">IFERROR(__xludf.DUMMYFUNCTION("IF(REGEXMATCH(A1340,""wealth planning""),""Script 1"",""-"")"),"#VALUE!")</f>
        <v>#VALUE!</v>
      </c>
      <c r="C1340" s="148">
        <f t="shared" si="10"/>
        <v>45730</v>
      </c>
      <c r="D1340" s="74" t="str">
        <f t="shared" si="11"/>
        <v>Nuraina Suraya SuhaimiStatus is reachable</v>
      </c>
    </row>
    <row r="1341" spans="1:4">
      <c r="A1341" s="74" t="s">
        <v>3286</v>
      </c>
      <c r="B1341" s="74" t="str">
        <f ca="1">IFERROR(__xludf.DUMMYFUNCTION("IF(REGEXMATCH(A1341,""wealth planning""),""Script 1"",""-"")"),"Script 1")</f>
        <v>Script 1</v>
      </c>
      <c r="C1341" s="148">
        <f t="shared" si="10"/>
        <v>45730</v>
      </c>
      <c r="D1341" s="74" t="str">
        <f t="shared" si="11"/>
        <v>Nuraina Suraya Suhaimi</v>
      </c>
    </row>
    <row r="1342" spans="1:4">
      <c r="B1342" s="74" t="str">
        <f ca="1">IFERROR(__xludf.DUMMYFUNCTION("IF(REGEXMATCH(A1342,""wealth planning""),""Script 1"",""-"")"),"-")</f>
        <v>-</v>
      </c>
      <c r="C1342" s="74" t="str">
        <f t="shared" si="10"/>
        <v>You: Hai assalamualaikum Nuraina,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42" s="148">
        <f t="shared" si="11"/>
        <v>45730</v>
      </c>
    </row>
    <row r="1343" spans="1:4">
      <c r="B1343" s="74" t="str">
        <f ca="1">IFERROR(__xludf.DUMMYFUNCTION("IF(REGEXMATCH(A1343,""wealth planning""),""Script 1"",""-"")"),"-")</f>
        <v>-</v>
      </c>
      <c r="C1343" s="74">
        <f t="shared" si="10"/>
        <v>0</v>
      </c>
      <c r="D1343" s="148">
        <f t="shared" si="11"/>
        <v>45730</v>
      </c>
    </row>
    <row r="1344" spans="1:4">
      <c r="B1344" s="74" t="str">
        <f ca="1">IFERROR(__xludf.DUMMYFUNCTION("IF(REGEXMATCH(A1344,""wealth planning""),""Script 1"",""-"")"),"-")</f>
        <v>-</v>
      </c>
      <c r="C1344" s="74">
        <f t="shared" si="10"/>
        <v>0</v>
      </c>
      <c r="D1344" s="74" t="str">
        <f t="shared" si="11"/>
        <v>You: Hai assalamualaikum Nuraina,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45" spans="1:4">
      <c r="B1345" s="74" t="str">
        <f ca="1">IFERROR(__xludf.DUMMYFUNCTION("IF(REGEXMATCH(A1345,""wealth planning""),""Script 1"",""-"")"),"-")</f>
        <v>-</v>
      </c>
      <c r="C1345" s="74">
        <f t="shared" si="10"/>
        <v>0</v>
      </c>
      <c r="D1345" s="74">
        <f t="shared" si="11"/>
        <v>0</v>
      </c>
    </row>
    <row r="1346" spans="1:4">
      <c r="A1346" s="74" t="s">
        <v>3289</v>
      </c>
      <c r="B1346" s="74" t="str">
        <f ca="1">IFERROR(__xludf.DUMMYFUNCTION("IF(REGEXMATCH(A1346,""wealth planning""),""Script 1"",""-"")"),"-")</f>
        <v>-</v>
      </c>
      <c r="C1346" s="74">
        <f t="shared" si="10"/>
        <v>0</v>
      </c>
      <c r="D1346" s="74">
        <f t="shared" si="11"/>
        <v>0</v>
      </c>
    </row>
    <row r="1347" spans="1:4">
      <c r="A1347" s="148">
        <v>45730</v>
      </c>
      <c r="B1347" s="74" t="str">
        <f ca="1">IFERROR(__xludf.DUMMYFUNCTION("IF(REGEXMATCH(A1347,""wealth planning""),""Script 1"",""-"")"),"#VALUE!")</f>
        <v>#VALUE!</v>
      </c>
      <c r="C1347" s="74" t="str">
        <f t="shared" si="10"/>
        <v>Nurliyana Bt Mohd Azam</v>
      </c>
      <c r="D1347" s="74">
        <f t="shared" si="11"/>
        <v>0</v>
      </c>
    </row>
    <row r="1348" spans="1:4">
      <c r="A1348" s="148">
        <v>45730</v>
      </c>
      <c r="B1348" s="74" t="str">
        <f ca="1">IFERROR(__xludf.DUMMYFUNCTION("IF(REGEXMATCH(A1348,""wealth planning""),""Script 1"",""-"")"),"#VALUE!")</f>
        <v>#VALUE!</v>
      </c>
      <c r="C1348" s="148">
        <f t="shared" si="10"/>
        <v>45730</v>
      </c>
      <c r="D1348" s="74">
        <f t="shared" si="11"/>
        <v>0</v>
      </c>
    </row>
    <row r="1349" spans="1:4">
      <c r="A1349" s="74" t="s">
        <v>3290</v>
      </c>
      <c r="B1349" s="74" t="str">
        <f ca="1">IFERROR(__xludf.DUMMYFUNCTION("IF(REGEXMATCH(A1349,""wealth planning""),""Script 1"",""-"")"),"Script 1")</f>
        <v>Script 1</v>
      </c>
      <c r="C1349" s="148">
        <f t="shared" si="10"/>
        <v>45730</v>
      </c>
      <c r="D1349" s="74" t="str">
        <f t="shared" si="11"/>
        <v>Nurliyana Bt Mohd Azam</v>
      </c>
    </row>
    <row r="1350" spans="1:4">
      <c r="B1350" s="74" t="str">
        <f ca="1">IFERROR(__xludf.DUMMYFUNCTION("IF(REGEXMATCH(A1350,""wealth planning""),""Script 1"",""-"")"),"-")</f>
        <v>-</v>
      </c>
      <c r="C1350" s="74" t="str">
        <f t="shared" si="10"/>
        <v>You: Hai assalamualaikum Nurliyana,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50" s="148">
        <f t="shared" si="11"/>
        <v>45730</v>
      </c>
    </row>
    <row r="1351" spans="1:4">
      <c r="B1351" s="74" t="str">
        <f ca="1">IFERROR(__xludf.DUMMYFUNCTION("IF(REGEXMATCH(A1351,""wealth planning""),""Script 1"",""-"")"),"-")</f>
        <v>-</v>
      </c>
      <c r="C1351" s="74">
        <f t="shared" si="10"/>
        <v>0</v>
      </c>
      <c r="D1351" s="148">
        <f t="shared" si="11"/>
        <v>45730</v>
      </c>
    </row>
    <row r="1352" spans="1:4">
      <c r="B1352" s="74" t="str">
        <f ca="1">IFERROR(__xludf.DUMMYFUNCTION("IF(REGEXMATCH(A1352,""wealth planning""),""Script 1"",""-"")"),"-")</f>
        <v>-</v>
      </c>
      <c r="C1352" s="74">
        <f t="shared" si="10"/>
        <v>0</v>
      </c>
      <c r="D1352" s="74" t="str">
        <f t="shared" si="11"/>
        <v>You: Hai assalamualaikum Nurliyana,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53" spans="1:4">
      <c r="A1353" s="74" t="s">
        <v>3292</v>
      </c>
      <c r="B1353" s="74" t="str">
        <f ca="1">IFERROR(__xludf.DUMMYFUNCTION("IF(REGEXMATCH(A1353,""wealth planning""),""Script 1"",""-"")"),"-")</f>
        <v>-</v>
      </c>
      <c r="C1353" s="74">
        <f t="shared" si="10"/>
        <v>0</v>
      </c>
      <c r="D1353" s="74">
        <f t="shared" si="11"/>
        <v>0</v>
      </c>
    </row>
    <row r="1354" spans="1:4">
      <c r="A1354" s="74" t="s">
        <v>3293</v>
      </c>
      <c r="B1354" s="74" t="str">
        <f ca="1">IFERROR(__xludf.DUMMYFUNCTION("IF(REGEXMATCH(A1354,""wealth planning""),""Script 1"",""-"")"),"-")</f>
        <v>-</v>
      </c>
      <c r="C1354" s="74" t="str">
        <f t="shared" si="10"/>
        <v>Muhammad Haziq Abbas Bin AzmiStatus is reachable</v>
      </c>
      <c r="D1354" s="74">
        <f t="shared" si="11"/>
        <v>0</v>
      </c>
    </row>
    <row r="1355" spans="1:4">
      <c r="A1355" s="148">
        <v>45730</v>
      </c>
      <c r="B1355" s="74" t="str">
        <f ca="1">IFERROR(__xludf.DUMMYFUNCTION("IF(REGEXMATCH(A1355,""wealth planning""),""Script 1"",""-"")"),"#VALUE!")</f>
        <v>#VALUE!</v>
      </c>
      <c r="C1355" s="74" t="str">
        <f t="shared" si="10"/>
        <v>Muhammad Haziq Abbas Bin Azmi</v>
      </c>
      <c r="D1355" s="74">
        <f t="shared" si="11"/>
        <v>0</v>
      </c>
    </row>
    <row r="1356" spans="1:4">
      <c r="A1356" s="148">
        <v>45730</v>
      </c>
      <c r="B1356" s="74" t="str">
        <f ca="1">IFERROR(__xludf.DUMMYFUNCTION("IF(REGEXMATCH(A1356,""wealth planning""),""Script 1"",""-"")"),"#VALUE!")</f>
        <v>#VALUE!</v>
      </c>
      <c r="C1356" s="148">
        <f t="shared" si="10"/>
        <v>45730</v>
      </c>
      <c r="D1356" s="74" t="str">
        <f t="shared" si="11"/>
        <v>Muhammad Haziq Abbas Bin AzmiStatus is reachable</v>
      </c>
    </row>
    <row r="1357" spans="1:4">
      <c r="A1357" s="74" t="s">
        <v>3294</v>
      </c>
      <c r="B1357" s="74" t="str">
        <f ca="1">IFERROR(__xludf.DUMMYFUNCTION("IF(REGEXMATCH(A1357,""wealth planning""),""Script 1"",""-"")"),"Script 1")</f>
        <v>Script 1</v>
      </c>
      <c r="C1357" s="148">
        <f t="shared" si="10"/>
        <v>45730</v>
      </c>
      <c r="D1357" s="74" t="str">
        <f t="shared" si="11"/>
        <v>Muhammad Haziq Abbas Bin Azmi</v>
      </c>
    </row>
    <row r="1358" spans="1:4">
      <c r="B1358" s="74" t="str">
        <f ca="1">IFERROR(__xludf.DUMMYFUNCTION("IF(REGEXMATCH(A1358,""wealth planning""),""Script 1"",""-"")"),"-")</f>
        <v>-</v>
      </c>
      <c r="C1358" s="74" t="str">
        <f t="shared" si="10"/>
        <v>You: Hai assalamualaikum Haziq,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58" s="148">
        <f t="shared" si="11"/>
        <v>45730</v>
      </c>
    </row>
    <row r="1359" spans="1:4">
      <c r="B1359" s="74" t="str">
        <f ca="1">IFERROR(__xludf.DUMMYFUNCTION("IF(REGEXMATCH(A1359,""wealth planning""),""Script 1"",""-"")"),"-")</f>
        <v>-</v>
      </c>
      <c r="C1359" s="74">
        <f t="shared" si="10"/>
        <v>0</v>
      </c>
      <c r="D1359" s="148">
        <f t="shared" si="11"/>
        <v>45730</v>
      </c>
    </row>
    <row r="1360" spans="1:4">
      <c r="B1360" s="74" t="str">
        <f ca="1">IFERROR(__xludf.DUMMYFUNCTION("IF(REGEXMATCH(A1360,""wealth planning""),""Script 1"",""-"")"),"-")</f>
        <v>-</v>
      </c>
      <c r="C1360" s="74">
        <f t="shared" si="10"/>
        <v>0</v>
      </c>
      <c r="D1360" s="74" t="str">
        <f t="shared" si="11"/>
        <v>You: Hai assalamualaikum Haziq,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61" spans="1:4">
      <c r="B1361" s="74" t="str">
        <f ca="1">IFERROR(__xludf.DUMMYFUNCTION("IF(REGEXMATCH(A1361,""wealth planning""),""Script 1"",""-"")"),"-")</f>
        <v>-</v>
      </c>
      <c r="C1361" s="74">
        <f t="shared" si="10"/>
        <v>0</v>
      </c>
      <c r="D1361" s="74">
        <f t="shared" si="11"/>
        <v>0</v>
      </c>
    </row>
    <row r="1362" spans="1:4">
      <c r="A1362" s="74" t="s">
        <v>3297</v>
      </c>
      <c r="B1362" s="74" t="str">
        <f ca="1">IFERROR(__xludf.DUMMYFUNCTION("IF(REGEXMATCH(A1362,""wealth planning""),""Script 1"",""-"")"),"-")</f>
        <v>-</v>
      </c>
      <c r="C1362" s="74">
        <f t="shared" si="10"/>
        <v>0</v>
      </c>
      <c r="D1362" s="74">
        <f t="shared" si="11"/>
        <v>0</v>
      </c>
    </row>
    <row r="1363" spans="1:4">
      <c r="A1363" s="148">
        <v>45730</v>
      </c>
      <c r="B1363" s="74" t="str">
        <f ca="1">IFERROR(__xludf.DUMMYFUNCTION("IF(REGEXMATCH(A1363,""wealth planning""),""Script 1"",""-"")"),"#VALUE!")</f>
        <v>#VALUE!</v>
      </c>
      <c r="C1363" s="74" t="str">
        <f t="shared" si="10"/>
        <v>Hilmi Ilman Kamal</v>
      </c>
      <c r="D1363" s="74">
        <f t="shared" si="11"/>
        <v>0</v>
      </c>
    </row>
    <row r="1364" spans="1:4">
      <c r="A1364" s="148">
        <v>45730</v>
      </c>
      <c r="B1364" s="74" t="str">
        <f ca="1">IFERROR(__xludf.DUMMYFUNCTION("IF(REGEXMATCH(A1364,""wealth planning""),""Script 1"",""-"")"),"#VALUE!")</f>
        <v>#VALUE!</v>
      </c>
      <c r="C1364" s="148">
        <f t="shared" si="10"/>
        <v>45730</v>
      </c>
      <c r="D1364" s="74">
        <f t="shared" si="11"/>
        <v>0</v>
      </c>
    </row>
    <row r="1365" spans="1:4">
      <c r="A1365" s="74" t="s">
        <v>3298</v>
      </c>
      <c r="B1365" s="74" t="str">
        <f ca="1">IFERROR(__xludf.DUMMYFUNCTION("IF(REGEXMATCH(A1365,""wealth planning""),""Script 1"",""-"")"),"Script 1")</f>
        <v>Script 1</v>
      </c>
      <c r="C1365" s="148">
        <f t="shared" si="10"/>
        <v>45730</v>
      </c>
      <c r="D1365" s="74" t="str">
        <f t="shared" si="11"/>
        <v>Hilmi Ilman Kamal</v>
      </c>
    </row>
    <row r="1366" spans="1:4">
      <c r="B1366" s="74" t="str">
        <f ca="1">IFERROR(__xludf.DUMMYFUNCTION("IF(REGEXMATCH(A1366,""wealth planning""),""Script 1"",""-"")"),"-")</f>
        <v>-</v>
      </c>
      <c r="C1366" s="74" t="str">
        <f t="shared" si="10"/>
        <v>You: Hai assalamualaikum Hilmi,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66" s="148">
        <f t="shared" si="11"/>
        <v>45730</v>
      </c>
    </row>
    <row r="1367" spans="1:4">
      <c r="B1367" s="74" t="str">
        <f ca="1">IFERROR(__xludf.DUMMYFUNCTION("IF(REGEXMATCH(A1367,""wealth planning""),""Script 1"",""-"")"),"-")</f>
        <v>-</v>
      </c>
      <c r="C1367" s="74">
        <f t="shared" si="10"/>
        <v>0</v>
      </c>
      <c r="D1367" s="148">
        <f t="shared" si="11"/>
        <v>45730</v>
      </c>
    </row>
    <row r="1368" spans="1:4">
      <c r="B1368" s="74" t="str">
        <f ca="1">IFERROR(__xludf.DUMMYFUNCTION("IF(REGEXMATCH(A1368,""wealth planning""),""Script 1"",""-"")"),"-")</f>
        <v>-</v>
      </c>
      <c r="C1368" s="74">
        <f t="shared" si="10"/>
        <v>0</v>
      </c>
      <c r="D1368" s="74" t="str">
        <f t="shared" si="11"/>
        <v>You: Hai assalamualaikum Hilmi,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69" spans="1:4">
      <c r="A1369" s="74" t="s">
        <v>3300</v>
      </c>
      <c r="B1369" s="74" t="str">
        <f ca="1">IFERROR(__xludf.DUMMYFUNCTION("IF(REGEXMATCH(A1369,""wealth planning""),""Script 1"",""-"")"),"-")</f>
        <v>-</v>
      </c>
      <c r="C1369" s="74">
        <f t="shared" si="10"/>
        <v>0</v>
      </c>
      <c r="D1369" s="74">
        <f t="shared" si="11"/>
        <v>0</v>
      </c>
    </row>
    <row r="1370" spans="1:4">
      <c r="A1370" s="74" t="s">
        <v>3301</v>
      </c>
      <c r="B1370" s="74" t="str">
        <f ca="1">IFERROR(__xludf.DUMMYFUNCTION("IF(REGEXMATCH(A1370,""wealth planning""),""Script 1"",""-"")"),"-")</f>
        <v>-</v>
      </c>
      <c r="C1370" s="74" t="str">
        <f t="shared" si="10"/>
        <v>Aida AzmiStatus is reachable</v>
      </c>
      <c r="D1370" s="74">
        <f t="shared" si="11"/>
        <v>0</v>
      </c>
    </row>
    <row r="1371" spans="1:4">
      <c r="A1371" s="148">
        <v>45730</v>
      </c>
      <c r="B1371" s="74" t="str">
        <f ca="1">IFERROR(__xludf.DUMMYFUNCTION("IF(REGEXMATCH(A1371,""wealth planning""),""Script 1"",""-"")"),"#VALUE!")</f>
        <v>#VALUE!</v>
      </c>
      <c r="C1371" s="74" t="str">
        <f t="shared" si="10"/>
        <v>Aida Azmi</v>
      </c>
      <c r="D1371" s="74">
        <f t="shared" si="11"/>
        <v>0</v>
      </c>
    </row>
    <row r="1372" spans="1:4">
      <c r="A1372" s="148">
        <v>45730</v>
      </c>
      <c r="B1372" s="74" t="str">
        <f ca="1">IFERROR(__xludf.DUMMYFUNCTION("IF(REGEXMATCH(A1372,""wealth planning""),""Script 1"",""-"")"),"#VALUE!")</f>
        <v>#VALUE!</v>
      </c>
      <c r="C1372" s="148">
        <f t="shared" si="10"/>
        <v>45730</v>
      </c>
      <c r="D1372" s="74" t="str">
        <f t="shared" si="11"/>
        <v>Aida AzmiStatus is reachable</v>
      </c>
    </row>
    <row r="1373" spans="1:4">
      <c r="A1373" s="74" t="s">
        <v>3302</v>
      </c>
      <c r="B1373" s="74" t="str">
        <f ca="1">IFERROR(__xludf.DUMMYFUNCTION("IF(REGEXMATCH(A1373,""wealth planning""),""Script 1"",""-"")"),"Script 1")</f>
        <v>Script 1</v>
      </c>
      <c r="C1373" s="148">
        <f t="shared" si="10"/>
        <v>45730</v>
      </c>
      <c r="D1373" s="74" t="str">
        <f t="shared" si="11"/>
        <v>Aida Azmi</v>
      </c>
    </row>
    <row r="1374" spans="1:4">
      <c r="B1374" s="74" t="str">
        <f ca="1">IFERROR(__xludf.DUMMYFUNCTION("IF(REGEXMATCH(A1374,""wealth planning""),""Script 1"",""-"")"),"-")</f>
        <v>-</v>
      </c>
      <c r="C1374" s="74" t="str">
        <f t="shared" si="10"/>
        <v>You: Hai assalamualaikum Aida,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74" s="148">
        <f t="shared" si="11"/>
        <v>45730</v>
      </c>
    </row>
    <row r="1375" spans="1:4">
      <c r="B1375" s="74" t="str">
        <f ca="1">IFERROR(__xludf.DUMMYFUNCTION("IF(REGEXMATCH(A1375,""wealth planning""),""Script 1"",""-"")"),"-")</f>
        <v>-</v>
      </c>
      <c r="C1375" s="74">
        <f t="shared" si="10"/>
        <v>0</v>
      </c>
      <c r="D1375" s="148">
        <f t="shared" si="11"/>
        <v>45730</v>
      </c>
    </row>
    <row r="1376" spans="1:4">
      <c r="B1376" s="74" t="str">
        <f ca="1">IFERROR(__xludf.DUMMYFUNCTION("IF(REGEXMATCH(A1376,""wealth planning""),""Script 1"",""-"")"),"-")</f>
        <v>-</v>
      </c>
      <c r="C1376" s="74">
        <f t="shared" si="10"/>
        <v>0</v>
      </c>
      <c r="D1376" s="74" t="str">
        <f t="shared" si="11"/>
        <v>You: Hai assalamualaikum Aida,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77" spans="1:4">
      <c r="A1377" s="74" t="s">
        <v>3304</v>
      </c>
      <c r="B1377" s="74" t="str">
        <f ca="1">IFERROR(__xludf.DUMMYFUNCTION("IF(REGEXMATCH(A1377,""wealth planning""),""Script 1"",""-"")"),"-")</f>
        <v>-</v>
      </c>
      <c r="C1377" s="74">
        <f t="shared" si="10"/>
        <v>0</v>
      </c>
      <c r="D1377" s="74">
        <f t="shared" si="11"/>
        <v>0</v>
      </c>
    </row>
    <row r="1378" spans="1:4">
      <c r="A1378" s="74" t="s">
        <v>3305</v>
      </c>
      <c r="B1378" s="74" t="str">
        <f ca="1">IFERROR(__xludf.DUMMYFUNCTION("IF(REGEXMATCH(A1378,""wealth planning""),""Script 1"",""-"")"),"-")</f>
        <v>-</v>
      </c>
      <c r="C1378" s="74" t="str">
        <f t="shared" si="10"/>
        <v>Nurin Nazifa TalibStatus is reachable</v>
      </c>
      <c r="D1378" s="74">
        <f t="shared" si="11"/>
        <v>0</v>
      </c>
    </row>
    <row r="1379" spans="1:4">
      <c r="A1379" s="148">
        <v>45730</v>
      </c>
      <c r="B1379" s="74" t="str">
        <f ca="1">IFERROR(__xludf.DUMMYFUNCTION("IF(REGEXMATCH(A1379,""wealth planning""),""Script 1"",""-"")"),"#VALUE!")</f>
        <v>#VALUE!</v>
      </c>
      <c r="C1379" s="74" t="str">
        <f t="shared" si="10"/>
        <v>Nurin Nazifa Talib</v>
      </c>
      <c r="D1379" s="74">
        <f t="shared" si="11"/>
        <v>0</v>
      </c>
    </row>
    <row r="1380" spans="1:4">
      <c r="A1380" s="148">
        <v>45730</v>
      </c>
      <c r="B1380" s="74" t="str">
        <f ca="1">IFERROR(__xludf.DUMMYFUNCTION("IF(REGEXMATCH(A1380,""wealth planning""),""Script 1"",""-"")"),"#VALUE!")</f>
        <v>#VALUE!</v>
      </c>
      <c r="C1380" s="148">
        <f t="shared" si="10"/>
        <v>45730</v>
      </c>
      <c r="D1380" s="74" t="str">
        <f t="shared" si="11"/>
        <v>Nurin Nazifa TalibStatus is reachable</v>
      </c>
    </row>
    <row r="1381" spans="1:4">
      <c r="A1381" s="74" t="s">
        <v>3306</v>
      </c>
      <c r="B1381" s="74" t="str">
        <f ca="1">IFERROR(__xludf.DUMMYFUNCTION("IF(REGEXMATCH(A1381,""wealth planning""),""Script 1"",""-"")"),"Script 1")</f>
        <v>Script 1</v>
      </c>
      <c r="C1381" s="148">
        <f t="shared" si="10"/>
        <v>45730</v>
      </c>
      <c r="D1381" s="74" t="str">
        <f t="shared" si="11"/>
        <v>Nurin Nazifa Talib</v>
      </c>
    </row>
    <row r="1382" spans="1:4">
      <c r="B1382" s="74" t="str">
        <f ca="1">IFERROR(__xludf.DUMMYFUNCTION("IF(REGEXMATCH(A1382,""wealth planning""),""Script 1"",""-"")"),"-")</f>
        <v>-</v>
      </c>
      <c r="C1382" s="74" t="str">
        <f t="shared" si="10"/>
        <v>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82" s="148">
        <f t="shared" si="11"/>
        <v>45730</v>
      </c>
    </row>
    <row r="1383" spans="1:4">
      <c r="B1383" s="74" t="str">
        <f ca="1">IFERROR(__xludf.DUMMYFUNCTION("IF(REGEXMATCH(A1383,""wealth planning""),""Script 1"",""-"")"),"-")</f>
        <v>-</v>
      </c>
      <c r="C1383" s="74">
        <f t="shared" si="10"/>
        <v>0</v>
      </c>
      <c r="D1383" s="148">
        <f t="shared" si="11"/>
        <v>45730</v>
      </c>
    </row>
    <row r="1384" spans="1:4">
      <c r="B1384" s="74" t="str">
        <f ca="1">IFERROR(__xludf.DUMMYFUNCTION("IF(REGEXMATCH(A1384,""wealth planning""),""Script 1"",""-"")"),"-")</f>
        <v>-</v>
      </c>
      <c r="C1384" s="74">
        <f t="shared" si="10"/>
        <v>0</v>
      </c>
      <c r="D1384" s="74" t="str">
        <f t="shared" si="11"/>
        <v>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85" spans="1:4">
      <c r="A1385" s="74" t="s">
        <v>3308</v>
      </c>
      <c r="B1385" s="74" t="str">
        <f ca="1">IFERROR(__xludf.DUMMYFUNCTION("IF(REGEXMATCH(A1385,""wealth planning""),""Script 1"",""-"")"),"-")</f>
        <v>-</v>
      </c>
      <c r="C1385" s="74">
        <f t="shared" si="10"/>
        <v>0</v>
      </c>
      <c r="D1385" s="74">
        <f t="shared" si="11"/>
        <v>0</v>
      </c>
    </row>
    <row r="1386" spans="1:4">
      <c r="A1386" s="74" t="s">
        <v>3309</v>
      </c>
      <c r="B1386" s="74" t="str">
        <f ca="1">IFERROR(__xludf.DUMMYFUNCTION("IF(REGEXMATCH(A1386,""wealth planning""),""Script 1"",""-"")"),"-")</f>
        <v>-</v>
      </c>
      <c r="C1386" s="74" t="str">
        <f t="shared" si="10"/>
        <v>Adibah AzaliStatus is reachable</v>
      </c>
      <c r="D1386" s="74">
        <f t="shared" si="11"/>
        <v>0</v>
      </c>
    </row>
    <row r="1387" spans="1:4">
      <c r="A1387" s="148">
        <v>45730</v>
      </c>
      <c r="B1387" s="74" t="str">
        <f ca="1">IFERROR(__xludf.DUMMYFUNCTION("IF(REGEXMATCH(A1387,""wealth planning""),""Script 1"",""-"")"),"#VALUE!")</f>
        <v>#VALUE!</v>
      </c>
      <c r="C1387" s="74" t="str">
        <f t="shared" si="10"/>
        <v>Adibah Azali</v>
      </c>
      <c r="D1387" s="74">
        <f t="shared" si="11"/>
        <v>0</v>
      </c>
    </row>
    <row r="1388" spans="1:4">
      <c r="A1388" s="148">
        <v>45730</v>
      </c>
      <c r="B1388" s="74" t="str">
        <f ca="1">IFERROR(__xludf.DUMMYFUNCTION("IF(REGEXMATCH(A1388,""wealth planning""),""Script 1"",""-"")"),"#VALUE!")</f>
        <v>#VALUE!</v>
      </c>
      <c r="C1388" s="148">
        <f t="shared" si="10"/>
        <v>45730</v>
      </c>
      <c r="D1388" s="74" t="str">
        <f t="shared" si="11"/>
        <v>Adibah AzaliStatus is reachable</v>
      </c>
    </row>
    <row r="1389" spans="1:4">
      <c r="A1389" s="74" t="s">
        <v>3310</v>
      </c>
      <c r="B1389" s="74" t="str">
        <f ca="1">IFERROR(__xludf.DUMMYFUNCTION("IF(REGEXMATCH(A1389,""wealth planning""),""Script 1"",""-"")"),"Script 1")</f>
        <v>Script 1</v>
      </c>
      <c r="C1389" s="148">
        <f t="shared" si="10"/>
        <v>45730</v>
      </c>
      <c r="D1389" s="74" t="str">
        <f t="shared" si="11"/>
        <v>Adibah Azali</v>
      </c>
    </row>
    <row r="1390" spans="1:4">
      <c r="B1390" s="74" t="str">
        <f ca="1">IFERROR(__xludf.DUMMYFUNCTION("IF(REGEXMATCH(A1390,""wealth planning""),""Script 1"",""-"")"),"-")</f>
        <v>-</v>
      </c>
      <c r="C1390" s="74" t="str">
        <f t="shared" si="10"/>
        <v>You: Hai assalamualaikum Adibah,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90" s="148">
        <f t="shared" si="11"/>
        <v>45730</v>
      </c>
    </row>
    <row r="1391" spans="1:4">
      <c r="B1391" s="74" t="str">
        <f ca="1">IFERROR(__xludf.DUMMYFUNCTION("IF(REGEXMATCH(A1391,""wealth planning""),""Script 1"",""-"")"),"-")</f>
        <v>-</v>
      </c>
      <c r="C1391" s="74">
        <f t="shared" si="10"/>
        <v>0</v>
      </c>
      <c r="D1391" s="148">
        <f t="shared" si="11"/>
        <v>45730</v>
      </c>
    </row>
    <row r="1392" spans="1:4">
      <c r="B1392" s="74" t="str">
        <f ca="1">IFERROR(__xludf.DUMMYFUNCTION("IF(REGEXMATCH(A1392,""wealth planning""),""Script 1"",""-"")"),"-")</f>
        <v>-</v>
      </c>
      <c r="C1392" s="74">
        <f t="shared" si="10"/>
        <v>0</v>
      </c>
      <c r="D1392" s="74" t="str">
        <f t="shared" si="11"/>
        <v>You: Hai assalamualaikum Adibah,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93" spans="1:4">
      <c r="B1393" s="74" t="str">
        <f ca="1">IFERROR(__xludf.DUMMYFUNCTION("IF(REGEXMATCH(A1393,""wealth planning""),""Script 1"",""-"")"),"-")</f>
        <v>-</v>
      </c>
      <c r="C1393" s="74">
        <f t="shared" si="10"/>
        <v>0</v>
      </c>
      <c r="D1393" s="74">
        <f t="shared" si="11"/>
        <v>0</v>
      </c>
    </row>
    <row r="1394" spans="1:4">
      <c r="A1394" s="74" t="s">
        <v>3313</v>
      </c>
      <c r="B1394" s="74" t="str">
        <f ca="1">IFERROR(__xludf.DUMMYFUNCTION("IF(REGEXMATCH(A1394,""wealth planning""),""Script 1"",""-"")"),"-")</f>
        <v>-</v>
      </c>
      <c r="C1394" s="74">
        <f t="shared" si="10"/>
        <v>0</v>
      </c>
      <c r="D1394" s="74">
        <f t="shared" si="11"/>
        <v>0</v>
      </c>
    </row>
    <row r="1395" spans="1:4">
      <c r="A1395" s="148">
        <v>45730</v>
      </c>
      <c r="B1395" s="74" t="str">
        <f ca="1">IFERROR(__xludf.DUMMYFUNCTION("IF(REGEXMATCH(A1395,""wealth planning""),""Script 1"",""-"")"),"#VALUE!")</f>
        <v>#VALUE!</v>
      </c>
      <c r="C1395" s="74" t="str">
        <f t="shared" si="10"/>
        <v>Nur Fikri Daniel bin Azam</v>
      </c>
      <c r="D1395" s="74">
        <f t="shared" si="11"/>
        <v>0</v>
      </c>
    </row>
    <row r="1396" spans="1:4">
      <c r="A1396" s="148">
        <v>45730</v>
      </c>
      <c r="B1396" s="74" t="str">
        <f ca="1">IFERROR(__xludf.DUMMYFUNCTION("IF(REGEXMATCH(A1396,""wealth planning""),""Script 1"",""-"")"),"#VALUE!")</f>
        <v>#VALUE!</v>
      </c>
      <c r="C1396" s="148">
        <f t="shared" si="10"/>
        <v>45730</v>
      </c>
      <c r="D1396" s="74">
        <f t="shared" si="11"/>
        <v>0</v>
      </c>
    </row>
    <row r="1397" spans="1:4">
      <c r="A1397" s="74" t="s">
        <v>3314</v>
      </c>
      <c r="B1397" s="74" t="str">
        <f ca="1">IFERROR(__xludf.DUMMYFUNCTION("IF(REGEXMATCH(A1397,""wealth planning""),""Script 1"",""-"")"),"Script 1")</f>
        <v>Script 1</v>
      </c>
      <c r="C1397" s="148">
        <f t="shared" si="10"/>
        <v>45730</v>
      </c>
      <c r="D1397" s="74" t="str">
        <f t="shared" si="11"/>
        <v>Nur Fikri Daniel bin Azam</v>
      </c>
    </row>
    <row r="1398" spans="1:4">
      <c r="B1398" s="74" t="str">
        <f ca="1">IFERROR(__xludf.DUMMYFUNCTION("IF(REGEXMATCH(A1398,""wealth planning""),""Script 1"",""-"")"),"-")</f>
        <v>-</v>
      </c>
      <c r="C1398" s="74" t="str">
        <f t="shared" si="10"/>
        <v>You: Hai assalamualaikum Fikri,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98" s="148">
        <f t="shared" si="11"/>
        <v>45730</v>
      </c>
    </row>
    <row r="1399" spans="1:4">
      <c r="B1399" s="74" t="str">
        <f ca="1">IFERROR(__xludf.DUMMYFUNCTION("IF(REGEXMATCH(A1399,""wealth planning""),""Script 1"",""-"")"),"-")</f>
        <v>-</v>
      </c>
      <c r="C1399" s="74">
        <f t="shared" si="10"/>
        <v>0</v>
      </c>
      <c r="D1399" s="148">
        <f t="shared" si="11"/>
        <v>45730</v>
      </c>
    </row>
    <row r="1400" spans="1:4">
      <c r="B1400" s="74" t="str">
        <f ca="1">IFERROR(__xludf.DUMMYFUNCTION("IF(REGEXMATCH(A1400,""wealth planning""),""Script 1"",""-"")"),"-")</f>
        <v>-</v>
      </c>
      <c r="C1400" s="74">
        <f t="shared" si="10"/>
        <v>0</v>
      </c>
      <c r="D1400" s="74" t="str">
        <f t="shared" si="11"/>
        <v>You: Hai assalamualaikum Fikri,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01" spans="1:4">
      <c r="A1401" s="74" t="s">
        <v>3316</v>
      </c>
      <c r="B1401" s="74" t="str">
        <f ca="1">IFERROR(__xludf.DUMMYFUNCTION("IF(REGEXMATCH(A1401,""wealth planning""),""Script 1"",""-"")"),"-")</f>
        <v>-</v>
      </c>
      <c r="C1401" s="74">
        <f t="shared" si="10"/>
        <v>0</v>
      </c>
      <c r="D1401" s="74">
        <f t="shared" si="11"/>
        <v>0</v>
      </c>
    </row>
    <row r="1402" spans="1:4">
      <c r="A1402" s="74" t="s">
        <v>3316</v>
      </c>
      <c r="B1402" s="74" t="str">
        <f ca="1">IFERROR(__xludf.DUMMYFUNCTION("IF(REGEXMATCH(A1402,""wealth planning""),""Script 1"",""-"")"),"-")</f>
        <v>-</v>
      </c>
      <c r="C1402" s="74" t="str">
        <f t="shared" si="10"/>
        <v>Najib Sulaiman</v>
      </c>
      <c r="D1402" s="74">
        <f t="shared" si="11"/>
        <v>0</v>
      </c>
    </row>
    <row r="1403" spans="1:4">
      <c r="A1403" s="148">
        <v>45730</v>
      </c>
      <c r="B1403" s="74" t="str">
        <f ca="1">IFERROR(__xludf.DUMMYFUNCTION("IF(REGEXMATCH(A1403,""wealth planning""),""Script 1"",""-"")"),"#VALUE!")</f>
        <v>#VALUE!</v>
      </c>
      <c r="C1403" s="74" t="str">
        <f t="shared" si="10"/>
        <v>Najib Sulaiman</v>
      </c>
      <c r="D1403" s="74">
        <f t="shared" si="11"/>
        <v>0</v>
      </c>
    </row>
    <row r="1404" spans="1:4">
      <c r="A1404" s="148">
        <v>45730</v>
      </c>
      <c r="B1404" s="74" t="str">
        <f ca="1">IFERROR(__xludf.DUMMYFUNCTION("IF(REGEXMATCH(A1404,""wealth planning""),""Script 1"",""-"")"),"#VALUE!")</f>
        <v>#VALUE!</v>
      </c>
      <c r="C1404" s="148">
        <f t="shared" si="10"/>
        <v>45730</v>
      </c>
      <c r="D1404" s="74" t="str">
        <f t="shared" si="11"/>
        <v>Najib Sulaiman</v>
      </c>
    </row>
    <row r="1405" spans="1:4">
      <c r="A1405" s="74" t="s">
        <v>3317</v>
      </c>
      <c r="B1405" s="74" t="str">
        <f ca="1">IFERROR(__xludf.DUMMYFUNCTION("IF(REGEXMATCH(A1405,""wealth planning""),""Script 1"",""-"")"),"Script 1")</f>
        <v>Script 1</v>
      </c>
      <c r="C1405" s="148">
        <f t="shared" si="10"/>
        <v>45730</v>
      </c>
      <c r="D1405" s="74" t="str">
        <f t="shared" si="11"/>
        <v>Najib Sulaiman</v>
      </c>
    </row>
    <row r="1406" spans="1:4">
      <c r="B1406" s="74" t="str">
        <f ca="1">IFERROR(__xludf.DUMMYFUNCTION("IF(REGEXMATCH(A1406,""wealth planning""),""Script 1"",""-"")"),"-")</f>
        <v>-</v>
      </c>
      <c r="C1406" s="74" t="str">
        <f t="shared" si="10"/>
        <v>You: Hai assalamualaikum Najib,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06" s="148">
        <f t="shared" si="11"/>
        <v>45730</v>
      </c>
    </row>
    <row r="1407" spans="1:4">
      <c r="B1407" s="74" t="str">
        <f ca="1">IFERROR(__xludf.DUMMYFUNCTION("IF(REGEXMATCH(A1407,""wealth planning""),""Script 1"",""-"")"),"-")</f>
        <v>-</v>
      </c>
      <c r="C1407" s="74">
        <f t="shared" si="10"/>
        <v>0</v>
      </c>
      <c r="D1407" s="148">
        <f t="shared" si="11"/>
        <v>45730</v>
      </c>
    </row>
    <row r="1408" spans="1:4">
      <c r="B1408" s="74" t="str">
        <f ca="1">IFERROR(__xludf.DUMMYFUNCTION("IF(REGEXMATCH(A1408,""wealth planning""),""Script 1"",""-"")"),"-")</f>
        <v>-</v>
      </c>
      <c r="C1408" s="74">
        <f t="shared" si="10"/>
        <v>0</v>
      </c>
      <c r="D1408" s="74" t="str">
        <f t="shared" si="11"/>
        <v>You: Hai assalamualaikum Najib,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09" spans="1:4">
      <c r="A1409" s="74" t="s">
        <v>3319</v>
      </c>
      <c r="B1409" s="74" t="str">
        <f ca="1">IFERROR(__xludf.DUMMYFUNCTION("IF(REGEXMATCH(A1409,""wealth planning""),""Script 1"",""-"")"),"-")</f>
        <v>-</v>
      </c>
      <c r="C1409" s="74">
        <f t="shared" si="10"/>
        <v>0</v>
      </c>
      <c r="D1409" s="74">
        <f t="shared" si="11"/>
        <v>0</v>
      </c>
    </row>
    <row r="1410" spans="1:4">
      <c r="A1410" s="74" t="s">
        <v>3319</v>
      </c>
      <c r="B1410" s="74" t="str">
        <f ca="1">IFERROR(__xludf.DUMMYFUNCTION("IF(REGEXMATCH(A1410,""wealth planning""),""Script 1"",""-"")"),"-")</f>
        <v>-</v>
      </c>
      <c r="C1410" s="74" t="str">
        <f t="shared" si="10"/>
        <v>NOOR DALILA CHE HALIM</v>
      </c>
      <c r="D1410" s="74">
        <f t="shared" si="11"/>
        <v>0</v>
      </c>
    </row>
    <row r="1411" spans="1:4">
      <c r="A1411" s="148">
        <v>45730</v>
      </c>
      <c r="B1411" s="74" t="str">
        <f ca="1">IFERROR(__xludf.DUMMYFUNCTION("IF(REGEXMATCH(A1411,""wealth planning""),""Script 1"",""-"")"),"#VALUE!")</f>
        <v>#VALUE!</v>
      </c>
      <c r="C1411" s="74" t="str">
        <f t="shared" si="10"/>
        <v>NOOR DALILA CHE HALIM</v>
      </c>
      <c r="D1411" s="74">
        <f t="shared" si="11"/>
        <v>0</v>
      </c>
    </row>
    <row r="1412" spans="1:4">
      <c r="A1412" s="148">
        <v>45730</v>
      </c>
      <c r="B1412" s="74" t="str">
        <f ca="1">IFERROR(__xludf.DUMMYFUNCTION("IF(REGEXMATCH(A1412,""wealth planning""),""Script 1"",""-"")"),"#VALUE!")</f>
        <v>#VALUE!</v>
      </c>
      <c r="C1412" s="148">
        <f t="shared" si="10"/>
        <v>45730</v>
      </c>
      <c r="D1412" s="74" t="str">
        <f t="shared" si="11"/>
        <v>NOOR DALILA CHE HALIM</v>
      </c>
    </row>
    <row r="1413" spans="1:4">
      <c r="A1413" s="74" t="s">
        <v>3320</v>
      </c>
      <c r="B1413" s="74" t="str">
        <f ca="1">IFERROR(__xludf.DUMMYFUNCTION("IF(REGEXMATCH(A1413,""wealth planning""),""Script 1"",""-"")"),"Script 1")</f>
        <v>Script 1</v>
      </c>
      <c r="C1413" s="148">
        <f t="shared" si="10"/>
        <v>45730</v>
      </c>
      <c r="D1413" s="74" t="str">
        <f t="shared" si="11"/>
        <v>NOOR DALILA CHE HALIM</v>
      </c>
    </row>
    <row r="1414" spans="1:4">
      <c r="B1414" s="74" t="str">
        <f ca="1">IFERROR(__xludf.DUMMYFUNCTION("IF(REGEXMATCH(A1414,""wealth planning""),""Script 1"",""-"")"),"-")</f>
        <v>-</v>
      </c>
      <c r="C1414" s="74" t="str">
        <f t="shared" si="10"/>
        <v>You: Hai assalamualaikum Dalila,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14" s="148">
        <f t="shared" si="11"/>
        <v>45730</v>
      </c>
    </row>
    <row r="1415" spans="1:4">
      <c r="B1415" s="74" t="str">
        <f ca="1">IFERROR(__xludf.DUMMYFUNCTION("IF(REGEXMATCH(A1415,""wealth planning""),""Script 1"",""-"")"),"-")</f>
        <v>-</v>
      </c>
      <c r="C1415" s="74">
        <f t="shared" si="10"/>
        <v>0</v>
      </c>
      <c r="D1415" s="148">
        <f t="shared" si="11"/>
        <v>45730</v>
      </c>
    </row>
    <row r="1416" spans="1:4">
      <c r="B1416" s="74" t="str">
        <f ca="1">IFERROR(__xludf.DUMMYFUNCTION("IF(REGEXMATCH(A1416,""wealth planning""),""Script 1"",""-"")"),"-")</f>
        <v>-</v>
      </c>
      <c r="C1416" s="74">
        <f t="shared" si="10"/>
        <v>0</v>
      </c>
      <c r="D1416" s="74" t="str">
        <f t="shared" si="11"/>
        <v>You: Hai assalamualaikum Dalila,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17" spans="1:4">
      <c r="B1417" s="74" t="str">
        <f ca="1">IFERROR(__xludf.DUMMYFUNCTION("IF(REGEXMATCH(A1417,""wealth planning""),""Script 1"",""-"")"),"-")</f>
        <v>-</v>
      </c>
      <c r="C1417" s="74">
        <f t="shared" si="10"/>
        <v>0</v>
      </c>
      <c r="D1417" s="74">
        <f t="shared" si="11"/>
        <v>0</v>
      </c>
    </row>
    <row r="1418" spans="1:4">
      <c r="A1418" s="74" t="s">
        <v>3323</v>
      </c>
      <c r="B1418" s="74" t="str">
        <f ca="1">IFERROR(__xludf.DUMMYFUNCTION("IF(REGEXMATCH(A1418,""wealth planning""),""Script 1"",""-"")"),"-")</f>
        <v>-</v>
      </c>
      <c r="C1418" s="74">
        <f t="shared" si="10"/>
        <v>0</v>
      </c>
      <c r="D1418" s="74">
        <f t="shared" si="11"/>
        <v>0</v>
      </c>
    </row>
    <row r="1419" spans="1:4">
      <c r="A1419" s="148">
        <v>45730</v>
      </c>
      <c r="B1419" s="74" t="str">
        <f ca="1">IFERROR(__xludf.DUMMYFUNCTION("IF(REGEXMATCH(A1419,""wealth planning""),""Script 1"",""-"")"),"#VALUE!")</f>
        <v>#VALUE!</v>
      </c>
      <c r="C1419" s="74" t="str">
        <f t="shared" si="10"/>
        <v>Aliff Najmi</v>
      </c>
      <c r="D1419" s="74">
        <f t="shared" si="11"/>
        <v>0</v>
      </c>
    </row>
    <row r="1420" spans="1:4">
      <c r="A1420" s="148">
        <v>45730</v>
      </c>
      <c r="B1420" s="74" t="str">
        <f ca="1">IFERROR(__xludf.DUMMYFUNCTION("IF(REGEXMATCH(A1420,""wealth planning""),""Script 1"",""-"")"),"#VALUE!")</f>
        <v>#VALUE!</v>
      </c>
      <c r="C1420" s="148">
        <f t="shared" si="10"/>
        <v>45730</v>
      </c>
      <c r="D1420" s="74">
        <f t="shared" si="11"/>
        <v>0</v>
      </c>
    </row>
    <row r="1421" spans="1:4">
      <c r="A1421" s="74" t="s">
        <v>3324</v>
      </c>
      <c r="B1421" s="74" t="str">
        <f ca="1">IFERROR(__xludf.DUMMYFUNCTION("IF(REGEXMATCH(A1421,""wealth planning""),""Script 1"",""-"")"),"Script 1")</f>
        <v>Script 1</v>
      </c>
      <c r="C1421" s="148">
        <f t="shared" si="10"/>
        <v>45730</v>
      </c>
      <c r="D1421" s="74" t="str">
        <f t="shared" si="11"/>
        <v>Aliff Najmi</v>
      </c>
    </row>
    <row r="1422" spans="1:4">
      <c r="B1422" s="74" t="str">
        <f ca="1">IFERROR(__xludf.DUMMYFUNCTION("IF(REGEXMATCH(A1422,""wealth planning""),""Script 1"",""-"")"),"-")</f>
        <v>-</v>
      </c>
      <c r="C1422" s="74" t="str">
        <f t="shared" si="10"/>
        <v>You: Hai assalamualaikum Aliff,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22" s="148">
        <f t="shared" si="11"/>
        <v>45730</v>
      </c>
    </row>
    <row r="1423" spans="1:4">
      <c r="B1423" s="74" t="str">
        <f ca="1">IFERROR(__xludf.DUMMYFUNCTION("IF(REGEXMATCH(A1423,""wealth planning""),""Script 1"",""-"")"),"-")</f>
        <v>-</v>
      </c>
      <c r="C1423" s="74">
        <f t="shared" si="10"/>
        <v>0</v>
      </c>
      <c r="D1423" s="148">
        <f t="shared" si="11"/>
        <v>45730</v>
      </c>
    </row>
    <row r="1424" spans="1:4">
      <c r="B1424" s="74" t="str">
        <f ca="1">IFERROR(__xludf.DUMMYFUNCTION("IF(REGEXMATCH(A1424,""wealth planning""),""Script 1"",""-"")"),"-")</f>
        <v>-</v>
      </c>
      <c r="C1424" s="74">
        <f t="shared" si="10"/>
        <v>0</v>
      </c>
      <c r="D1424" s="74" t="str">
        <f t="shared" si="11"/>
        <v>You: Hai assalamualaikum Aliff,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25" spans="1:4">
      <c r="B1425" s="74" t="str">
        <f ca="1">IFERROR(__xludf.DUMMYFUNCTION("IF(REGEXMATCH(A1425,""wealth planning""),""Script 1"",""-"")"),"-")</f>
        <v>-</v>
      </c>
      <c r="C1425" s="74">
        <f t="shared" si="10"/>
        <v>0</v>
      </c>
      <c r="D1425" s="74">
        <f t="shared" si="11"/>
        <v>0</v>
      </c>
    </row>
    <row r="1426" spans="1:4">
      <c r="A1426" s="74" t="s">
        <v>3327</v>
      </c>
      <c r="B1426" s="74" t="str">
        <f ca="1">IFERROR(__xludf.DUMMYFUNCTION("IF(REGEXMATCH(A1426,""wealth planning""),""Script 1"",""-"")"),"-")</f>
        <v>-</v>
      </c>
      <c r="C1426" s="74">
        <f t="shared" si="10"/>
        <v>0</v>
      </c>
      <c r="D1426" s="74">
        <f t="shared" si="11"/>
        <v>0</v>
      </c>
    </row>
    <row r="1427" spans="1:4">
      <c r="A1427" s="148">
        <v>45730</v>
      </c>
      <c r="B1427" s="74" t="str">
        <f ca="1">IFERROR(__xludf.DUMMYFUNCTION("IF(REGEXMATCH(A1427,""wealth planning""),""Script 1"",""-"")"),"#VALUE!")</f>
        <v>#VALUE!</v>
      </c>
      <c r="C1427" s="74" t="str">
        <f t="shared" si="10"/>
        <v>Anis Syuhada Ishak</v>
      </c>
      <c r="D1427" s="74">
        <f t="shared" si="11"/>
        <v>0</v>
      </c>
    </row>
    <row r="1428" spans="1:4">
      <c r="A1428" s="148">
        <v>45730</v>
      </c>
      <c r="B1428" s="74" t="str">
        <f ca="1">IFERROR(__xludf.DUMMYFUNCTION("IF(REGEXMATCH(A1428,""wealth planning""),""Script 1"",""-"")"),"#VALUE!")</f>
        <v>#VALUE!</v>
      </c>
      <c r="C1428" s="148">
        <f t="shared" si="10"/>
        <v>45730</v>
      </c>
      <c r="D1428" s="74">
        <f t="shared" si="11"/>
        <v>0</v>
      </c>
    </row>
    <row r="1429" spans="1:4">
      <c r="A1429" s="74" t="s">
        <v>3328</v>
      </c>
      <c r="B1429" s="74" t="str">
        <f ca="1">IFERROR(__xludf.DUMMYFUNCTION("IF(REGEXMATCH(A1429,""wealth planning""),""Script 1"",""-"")"),"Script 1")</f>
        <v>Script 1</v>
      </c>
      <c r="C1429" s="148">
        <f t="shared" si="10"/>
        <v>45730</v>
      </c>
      <c r="D1429" s="74" t="str">
        <f t="shared" si="11"/>
        <v>Anis Syuhada Ishak</v>
      </c>
    </row>
    <row r="1430" spans="1:4">
      <c r="B1430" s="74" t="str">
        <f ca="1">IFERROR(__xludf.DUMMYFUNCTION("IF(REGEXMATCH(A1430,""wealth planning""),""Script 1"",""-"")"),"-")</f>
        <v>-</v>
      </c>
      <c r="C1430" s="74" t="str">
        <f t="shared" si="10"/>
        <v>You: Hai assalamualaikum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30" s="148">
        <f t="shared" si="11"/>
        <v>45730</v>
      </c>
    </row>
    <row r="1431" spans="1:4">
      <c r="B1431" s="74" t="str">
        <f ca="1">IFERROR(__xludf.DUMMYFUNCTION("IF(REGEXMATCH(A1431,""wealth planning""),""Script 1"",""-"")"),"-")</f>
        <v>-</v>
      </c>
      <c r="C1431" s="74">
        <f t="shared" si="10"/>
        <v>0</v>
      </c>
      <c r="D1431" s="148">
        <f t="shared" si="11"/>
        <v>45730</v>
      </c>
    </row>
    <row r="1432" spans="1:4">
      <c r="B1432" s="74" t="str">
        <f ca="1">IFERROR(__xludf.DUMMYFUNCTION("IF(REGEXMATCH(A1432,""wealth planning""),""Script 1"",""-"")"),"-")</f>
        <v>-</v>
      </c>
      <c r="C1432" s="74">
        <f t="shared" si="10"/>
        <v>0</v>
      </c>
      <c r="D1432" s="74" t="str">
        <f t="shared" si="11"/>
        <v>You: Hai assalamualaikum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33" spans="1:4">
      <c r="A1433" s="74" t="s">
        <v>3330</v>
      </c>
      <c r="B1433" s="74" t="str">
        <f ca="1">IFERROR(__xludf.DUMMYFUNCTION("IF(REGEXMATCH(A1433,""wealth planning""),""Script 1"",""-"")"),"-")</f>
        <v>-</v>
      </c>
      <c r="C1433" s="74">
        <f t="shared" si="10"/>
        <v>0</v>
      </c>
      <c r="D1433" s="74">
        <f t="shared" si="11"/>
        <v>0</v>
      </c>
    </row>
    <row r="1434" spans="1:4">
      <c r="A1434" s="74" t="s">
        <v>3330</v>
      </c>
      <c r="B1434" s="74" t="str">
        <f ca="1">IFERROR(__xludf.DUMMYFUNCTION("IF(REGEXMATCH(A1434,""wealth planning""),""Script 1"",""-"")"),"-")</f>
        <v>-</v>
      </c>
      <c r="C1434" s="74" t="str">
        <f t="shared" si="10"/>
        <v>Muhammad Iqbal Mahazi</v>
      </c>
      <c r="D1434" s="74">
        <f t="shared" si="11"/>
        <v>0</v>
      </c>
    </row>
    <row r="1435" spans="1:4">
      <c r="A1435" s="148">
        <v>45730</v>
      </c>
      <c r="B1435" s="74" t="str">
        <f ca="1">IFERROR(__xludf.DUMMYFUNCTION("IF(REGEXMATCH(A1435,""wealth planning""),""Script 1"",""-"")"),"#VALUE!")</f>
        <v>#VALUE!</v>
      </c>
      <c r="C1435" s="74" t="str">
        <f t="shared" si="10"/>
        <v>Muhammad Iqbal Mahazi</v>
      </c>
      <c r="D1435" s="74">
        <f t="shared" si="11"/>
        <v>0</v>
      </c>
    </row>
    <row r="1436" spans="1:4">
      <c r="A1436" s="148">
        <v>45730</v>
      </c>
      <c r="B1436" s="74" t="str">
        <f ca="1">IFERROR(__xludf.DUMMYFUNCTION("IF(REGEXMATCH(A1436,""wealth planning""),""Script 1"",""-"")"),"#VALUE!")</f>
        <v>#VALUE!</v>
      </c>
      <c r="C1436" s="148">
        <f t="shared" si="10"/>
        <v>45730</v>
      </c>
      <c r="D1436" s="74" t="str">
        <f t="shared" si="11"/>
        <v>Muhammad Iqbal Mahazi</v>
      </c>
    </row>
    <row r="1437" spans="1:4">
      <c r="A1437" s="74" t="s">
        <v>3239</v>
      </c>
      <c r="B1437" s="74" t="str">
        <f ca="1">IFERROR(__xludf.DUMMYFUNCTION("IF(REGEXMATCH(A1437,""wealth planning""),""Script 1"",""-"")"),"Script 1")</f>
        <v>Script 1</v>
      </c>
      <c r="C1437" s="148">
        <f t="shared" si="10"/>
        <v>45730</v>
      </c>
      <c r="D1437" s="74" t="str">
        <f t="shared" si="11"/>
        <v>Muhammad Iqbal Mahazi</v>
      </c>
    </row>
    <row r="1438" spans="1:4">
      <c r="B1438" s="74" t="str">
        <f ca="1">IFERROR(__xludf.DUMMYFUNCTION("IF(REGEXMATCH(A1438,""wealth planning""),""Script 1"",""-"")"),"-")</f>
        <v>-</v>
      </c>
      <c r="C1438" s="74" t="str">
        <f t="shared" si="10"/>
        <v>You: Hai assalamualaikum Iqbal,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38" s="148">
        <f t="shared" si="11"/>
        <v>45730</v>
      </c>
    </row>
    <row r="1439" spans="1:4">
      <c r="B1439" s="74" t="str">
        <f ca="1">IFERROR(__xludf.DUMMYFUNCTION("IF(REGEXMATCH(A1439,""wealth planning""),""Script 1"",""-"")"),"-")</f>
        <v>-</v>
      </c>
      <c r="C1439" s="74">
        <f t="shared" si="10"/>
        <v>0</v>
      </c>
      <c r="D1439" s="148">
        <f t="shared" si="11"/>
        <v>45730</v>
      </c>
    </row>
    <row r="1440" spans="1:4">
      <c r="B1440" s="74" t="str">
        <f ca="1">IFERROR(__xludf.DUMMYFUNCTION("IF(REGEXMATCH(A1440,""wealth planning""),""Script 1"",""-"")"),"-")</f>
        <v>-</v>
      </c>
      <c r="C1440" s="74">
        <f t="shared" si="10"/>
        <v>0</v>
      </c>
      <c r="D1440" s="74" t="str">
        <f t="shared" si="11"/>
        <v>You: Hai assalamualaikum Iqbal,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41" spans="1:4">
      <c r="B1441" s="74" t="str">
        <f ca="1">IFERROR(__xludf.DUMMYFUNCTION("IF(REGEXMATCH(A1441,""wealth planning""),""Script 1"",""-"")"),"-")</f>
        <v>-</v>
      </c>
      <c r="C1441" s="74">
        <f t="shared" si="10"/>
        <v>0</v>
      </c>
      <c r="D1441" s="74">
        <f t="shared" si="11"/>
        <v>0</v>
      </c>
    </row>
    <row r="1442" spans="1:4">
      <c r="A1442" s="74" t="s">
        <v>3333</v>
      </c>
      <c r="B1442" s="74" t="str">
        <f ca="1">IFERROR(__xludf.DUMMYFUNCTION("IF(REGEXMATCH(A1442,""wealth planning""),""Script 1"",""-"")"),"-")</f>
        <v>-</v>
      </c>
      <c r="C1442" s="74">
        <f t="shared" si="10"/>
        <v>0</v>
      </c>
      <c r="D1442" s="74">
        <f t="shared" si="11"/>
        <v>0</v>
      </c>
    </row>
    <row r="1443" spans="1:4">
      <c r="A1443" s="148">
        <v>45730</v>
      </c>
      <c r="B1443" s="74" t="str">
        <f ca="1">IFERROR(__xludf.DUMMYFUNCTION("IF(REGEXMATCH(A1443,""wealth planning""),""Script 1"",""-"")"),"#VALUE!")</f>
        <v>#VALUE!</v>
      </c>
      <c r="C1443" s="74" t="str">
        <f t="shared" si="10"/>
        <v>Nurul Aina Majura</v>
      </c>
      <c r="D1443" s="74">
        <f t="shared" si="11"/>
        <v>0</v>
      </c>
    </row>
    <row r="1444" spans="1:4">
      <c r="A1444" s="148">
        <v>45730</v>
      </c>
      <c r="B1444" s="74" t="str">
        <f ca="1">IFERROR(__xludf.DUMMYFUNCTION("IF(REGEXMATCH(A1444,""wealth planning""),""Script 1"",""-"")"),"#VALUE!")</f>
        <v>#VALUE!</v>
      </c>
      <c r="C1444" s="148">
        <f t="shared" si="10"/>
        <v>45730</v>
      </c>
      <c r="D1444" s="74">
        <f t="shared" si="11"/>
        <v>0</v>
      </c>
    </row>
    <row r="1445" spans="1:4">
      <c r="A1445" s="74" t="s">
        <v>2719</v>
      </c>
      <c r="B1445" s="74" t="str">
        <f ca="1">IFERROR(__xludf.DUMMYFUNCTION("IF(REGEXMATCH(A1445,""wealth planning""),""Script 1"",""-"")"),"Script 1")</f>
        <v>Script 1</v>
      </c>
      <c r="C1445" s="148">
        <f t="shared" si="10"/>
        <v>45730</v>
      </c>
      <c r="D1445" s="74" t="str">
        <f t="shared" si="11"/>
        <v>Nurul Aina Majura</v>
      </c>
    </row>
    <row r="1446" spans="1:4">
      <c r="B1446" s="74" t="str">
        <f ca="1">IFERROR(__xludf.DUMMYFUNCTION("IF(REGEXMATCH(A1446,""wealth planning""),""Script 1"",""-"")"),"-")</f>
        <v>-</v>
      </c>
      <c r="C1446" s="74" t="str">
        <f t="shared" si="10"/>
        <v>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46" s="148">
        <f t="shared" si="11"/>
        <v>45730</v>
      </c>
    </row>
    <row r="1447" spans="1:4">
      <c r="B1447" s="74" t="str">
        <f ca="1">IFERROR(__xludf.DUMMYFUNCTION("IF(REGEXMATCH(A1447,""wealth planning""),""Script 1"",""-"")"),"-")</f>
        <v>-</v>
      </c>
      <c r="C1447" s="74">
        <f t="shared" si="10"/>
        <v>0</v>
      </c>
      <c r="D1447" s="148">
        <f t="shared" si="11"/>
        <v>45730</v>
      </c>
    </row>
    <row r="1448" spans="1:4">
      <c r="B1448" s="74" t="str">
        <f ca="1">IFERROR(__xludf.DUMMYFUNCTION("IF(REGEXMATCH(A1448,""wealth planning""),""Script 1"",""-"")"),"-")</f>
        <v>-</v>
      </c>
      <c r="C1448" s="74">
        <f t="shared" si="10"/>
        <v>0</v>
      </c>
      <c r="D1448" s="74" t="str">
        <f t="shared" si="11"/>
        <v>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49" spans="1:4">
      <c r="A1449" s="74" t="s">
        <v>3335</v>
      </c>
      <c r="B1449" s="74" t="str">
        <f ca="1">IFERROR(__xludf.DUMMYFUNCTION("IF(REGEXMATCH(A1449,""wealth planning""),""Script 1"",""-"")"),"-")</f>
        <v>-</v>
      </c>
      <c r="C1449" s="74">
        <f t="shared" si="10"/>
        <v>0</v>
      </c>
      <c r="D1449" s="74">
        <f t="shared" si="11"/>
        <v>0</v>
      </c>
    </row>
    <row r="1450" spans="1:4">
      <c r="A1450" s="74" t="s">
        <v>3336</v>
      </c>
      <c r="B1450" s="74" t="str">
        <f ca="1">IFERROR(__xludf.DUMMYFUNCTION("IF(REGEXMATCH(A1450,""wealth planning""),""Script 1"",""-"")"),"-")</f>
        <v>-</v>
      </c>
      <c r="C1450" s="74" t="str">
        <f t="shared" si="10"/>
        <v>Nur Nisha Nabila MisdonStatus is reachable</v>
      </c>
      <c r="D1450" s="74">
        <f t="shared" si="11"/>
        <v>0</v>
      </c>
    </row>
    <row r="1451" spans="1:4">
      <c r="A1451" s="148">
        <v>45730</v>
      </c>
      <c r="B1451" s="74" t="str">
        <f ca="1">IFERROR(__xludf.DUMMYFUNCTION("IF(REGEXMATCH(A1451,""wealth planning""),""Script 1"",""-"")"),"#VALUE!")</f>
        <v>#VALUE!</v>
      </c>
      <c r="C1451" s="74" t="str">
        <f t="shared" si="10"/>
        <v>Nur Nisha Nabila Misdon</v>
      </c>
      <c r="D1451" s="74">
        <f t="shared" si="11"/>
        <v>0</v>
      </c>
    </row>
    <row r="1452" spans="1:4">
      <c r="A1452" s="148">
        <v>45730</v>
      </c>
      <c r="B1452" s="74" t="str">
        <f ca="1">IFERROR(__xludf.DUMMYFUNCTION("IF(REGEXMATCH(A1452,""wealth planning""),""Script 1"",""-"")"),"#VALUE!")</f>
        <v>#VALUE!</v>
      </c>
      <c r="C1452" s="148">
        <f t="shared" si="10"/>
        <v>45730</v>
      </c>
      <c r="D1452" s="74" t="str">
        <f t="shared" si="11"/>
        <v>Nur Nisha Nabila MisdonStatus is reachable</v>
      </c>
    </row>
    <row r="1453" spans="1:4">
      <c r="A1453" s="74" t="s">
        <v>3337</v>
      </c>
      <c r="B1453" s="74" t="str">
        <f ca="1">IFERROR(__xludf.DUMMYFUNCTION("IF(REGEXMATCH(A1453,""wealth planning""),""Script 1"",""-"")"),"Script 1")</f>
        <v>Script 1</v>
      </c>
      <c r="C1453" s="148">
        <f t="shared" si="10"/>
        <v>45730</v>
      </c>
      <c r="D1453" s="74" t="str">
        <f t="shared" si="11"/>
        <v>Nur Nisha Nabila Misdon</v>
      </c>
    </row>
    <row r="1454" spans="1:4">
      <c r="B1454" s="74" t="str">
        <f ca="1">IFERROR(__xludf.DUMMYFUNCTION("IF(REGEXMATCH(A1454,""wealth planning""),""Script 1"",""-"")"),"-")</f>
        <v>-</v>
      </c>
      <c r="C1454" s="74" t="str">
        <f t="shared" si="10"/>
        <v>You: Hai assalamualaikum Nisha,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54" s="148">
        <f t="shared" si="11"/>
        <v>45730</v>
      </c>
    </row>
    <row r="1455" spans="1:4">
      <c r="B1455" s="74" t="str">
        <f ca="1">IFERROR(__xludf.DUMMYFUNCTION("IF(REGEXMATCH(A1455,""wealth planning""),""Script 1"",""-"")"),"-")</f>
        <v>-</v>
      </c>
      <c r="C1455" s="74">
        <f t="shared" si="10"/>
        <v>0</v>
      </c>
      <c r="D1455" s="148">
        <f t="shared" si="11"/>
        <v>45730</v>
      </c>
    </row>
    <row r="1456" spans="1:4">
      <c r="B1456" s="74" t="str">
        <f ca="1">IFERROR(__xludf.DUMMYFUNCTION("IF(REGEXMATCH(A1456,""wealth planning""),""Script 1"",""-"")"),"-")</f>
        <v>-</v>
      </c>
      <c r="C1456" s="74">
        <f t="shared" si="10"/>
        <v>0</v>
      </c>
      <c r="D1456" s="74" t="str">
        <f t="shared" si="11"/>
        <v>You: Hai assalamualaikum Nisha,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57" spans="1:4">
      <c r="A1457" s="74" t="s">
        <v>3339</v>
      </c>
      <c r="B1457" s="74" t="str">
        <f ca="1">IFERROR(__xludf.DUMMYFUNCTION("IF(REGEXMATCH(A1457,""wealth planning""),""Script 1"",""-"")"),"-")</f>
        <v>-</v>
      </c>
      <c r="C1457" s="74">
        <f t="shared" si="10"/>
        <v>0</v>
      </c>
      <c r="D1457" s="74">
        <f t="shared" si="11"/>
        <v>0</v>
      </c>
    </row>
    <row r="1458" spans="1:4">
      <c r="A1458" s="74" t="s">
        <v>3339</v>
      </c>
      <c r="B1458" s="74" t="str">
        <f ca="1">IFERROR(__xludf.DUMMYFUNCTION("IF(REGEXMATCH(A1458,""wealth planning""),""Script 1"",""-"")"),"-")</f>
        <v>-</v>
      </c>
      <c r="C1458" s="74" t="str">
        <f t="shared" si="10"/>
        <v>Marwani Rashid</v>
      </c>
      <c r="D1458" s="74">
        <f t="shared" si="11"/>
        <v>0</v>
      </c>
    </row>
    <row r="1459" spans="1:4">
      <c r="A1459" s="148">
        <v>45730</v>
      </c>
      <c r="B1459" s="74" t="str">
        <f ca="1">IFERROR(__xludf.DUMMYFUNCTION("IF(REGEXMATCH(A1459,""wealth planning""),""Script 1"",""-"")"),"#VALUE!")</f>
        <v>#VALUE!</v>
      </c>
      <c r="C1459" s="74" t="str">
        <f t="shared" si="10"/>
        <v>Marwani Rashid</v>
      </c>
      <c r="D1459" s="74">
        <f t="shared" si="11"/>
        <v>0</v>
      </c>
    </row>
    <row r="1460" spans="1:4">
      <c r="A1460" s="148">
        <v>45730</v>
      </c>
      <c r="B1460" s="74" t="str">
        <f ca="1">IFERROR(__xludf.DUMMYFUNCTION("IF(REGEXMATCH(A1460,""wealth planning""),""Script 1"",""-"")"),"#VALUE!")</f>
        <v>#VALUE!</v>
      </c>
      <c r="C1460" s="148">
        <f t="shared" si="10"/>
        <v>45730</v>
      </c>
      <c r="D1460" s="74" t="str">
        <f t="shared" si="11"/>
        <v>Marwani Rashid</v>
      </c>
    </row>
    <row r="1461" spans="1:4">
      <c r="A1461" s="74" t="s">
        <v>3340</v>
      </c>
      <c r="B1461" s="74" t="str">
        <f ca="1">IFERROR(__xludf.DUMMYFUNCTION("IF(REGEXMATCH(A1461,""wealth planning""),""Script 1"",""-"")"),"Script 1")</f>
        <v>Script 1</v>
      </c>
      <c r="C1461" s="148">
        <f t="shared" si="10"/>
        <v>45730</v>
      </c>
      <c r="D1461" s="74" t="str">
        <f t="shared" si="11"/>
        <v>Marwani Rashid</v>
      </c>
    </row>
    <row r="1462" spans="1:4">
      <c r="B1462" s="74" t="str">
        <f ca="1">IFERROR(__xludf.DUMMYFUNCTION("IF(REGEXMATCH(A1462,""wealth planning""),""Script 1"",""-"")"),"-")</f>
        <v>-</v>
      </c>
      <c r="C1462" s="74" t="str">
        <f t="shared" si="10"/>
        <v>You: Hai assalamualaikum Marwani,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62" s="148">
        <f t="shared" si="11"/>
        <v>45730</v>
      </c>
    </row>
    <row r="1463" spans="1:4">
      <c r="B1463" s="74" t="str">
        <f ca="1">IFERROR(__xludf.DUMMYFUNCTION("IF(REGEXMATCH(A1463,""wealth planning""),""Script 1"",""-"")"),"-")</f>
        <v>-</v>
      </c>
      <c r="C1463" s="74">
        <f t="shared" si="10"/>
        <v>0</v>
      </c>
      <c r="D1463" s="148">
        <f t="shared" si="11"/>
        <v>45730</v>
      </c>
    </row>
    <row r="1464" spans="1:4">
      <c r="B1464" s="74" t="str">
        <f ca="1">IFERROR(__xludf.DUMMYFUNCTION("IF(REGEXMATCH(A1464,""wealth planning""),""Script 1"",""-"")"),"-")</f>
        <v>-</v>
      </c>
      <c r="C1464" s="74">
        <f t="shared" si="10"/>
        <v>0</v>
      </c>
      <c r="D1464" s="74" t="str">
        <f t="shared" si="11"/>
        <v>You: Hai assalamualaikum Marwani,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65" spans="1:4">
      <c r="A1465" s="74" t="s">
        <v>3342</v>
      </c>
      <c r="B1465" s="74" t="str">
        <f ca="1">IFERROR(__xludf.DUMMYFUNCTION("IF(REGEXMATCH(A1465,""wealth planning""),""Script 1"",""-"")"),"-")</f>
        <v>-</v>
      </c>
      <c r="C1465" s="74">
        <f t="shared" si="10"/>
        <v>0</v>
      </c>
      <c r="D1465" s="74">
        <f t="shared" si="11"/>
        <v>0</v>
      </c>
    </row>
    <row r="1466" spans="1:4">
      <c r="A1466" s="74" t="s">
        <v>3343</v>
      </c>
      <c r="B1466" s="74" t="str">
        <f ca="1">IFERROR(__xludf.DUMMYFUNCTION("IF(REGEXMATCH(A1466,""wealth planning""),""Script 1"",""-"")"),"-")</f>
        <v>-</v>
      </c>
      <c r="C1466" s="74" t="str">
        <f t="shared" si="10"/>
        <v>Azim NazmiStatus is reachable</v>
      </c>
      <c r="D1466" s="74">
        <f t="shared" si="11"/>
        <v>0</v>
      </c>
    </row>
    <row r="1467" spans="1:4">
      <c r="A1467" s="148">
        <v>45730</v>
      </c>
      <c r="B1467" s="74" t="str">
        <f ca="1">IFERROR(__xludf.DUMMYFUNCTION("IF(REGEXMATCH(A1467,""wealth planning""),""Script 1"",""-"")"),"#VALUE!")</f>
        <v>#VALUE!</v>
      </c>
      <c r="C1467" s="74" t="str">
        <f t="shared" si="10"/>
        <v>Azim Nazmi</v>
      </c>
      <c r="D1467" s="74">
        <f t="shared" si="11"/>
        <v>0</v>
      </c>
    </row>
    <row r="1468" spans="1:4">
      <c r="A1468" s="148">
        <v>45730</v>
      </c>
      <c r="B1468" s="74" t="str">
        <f ca="1">IFERROR(__xludf.DUMMYFUNCTION("IF(REGEXMATCH(A1468,""wealth planning""),""Script 1"",""-"")"),"#VALUE!")</f>
        <v>#VALUE!</v>
      </c>
      <c r="C1468" s="148">
        <f t="shared" si="10"/>
        <v>45730</v>
      </c>
      <c r="D1468" s="74" t="str">
        <f t="shared" si="11"/>
        <v>Azim NazmiStatus is reachable</v>
      </c>
    </row>
    <row r="1469" spans="1:4">
      <c r="A1469" s="74" t="s">
        <v>3344</v>
      </c>
      <c r="B1469" s="74" t="str">
        <f ca="1">IFERROR(__xludf.DUMMYFUNCTION("IF(REGEXMATCH(A1469,""wealth planning""),""Script 1"",""-"")"),"Script 1")</f>
        <v>Script 1</v>
      </c>
      <c r="C1469" s="148">
        <f t="shared" si="10"/>
        <v>45730</v>
      </c>
      <c r="D1469" s="74" t="str">
        <f t="shared" si="11"/>
        <v>Azim Nazmi</v>
      </c>
    </row>
    <row r="1470" spans="1:4">
      <c r="B1470" s="74" t="str">
        <f ca="1">IFERROR(__xludf.DUMMYFUNCTION("IF(REGEXMATCH(A1470,""wealth planning""),""Script 1"",""-"")"),"-")</f>
        <v>-</v>
      </c>
      <c r="C1470" s="74" t="str">
        <f t="shared" si="10"/>
        <v>You: Hai assalamualaikum Azim,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70" s="148">
        <f t="shared" si="11"/>
        <v>45730</v>
      </c>
    </row>
    <row r="1471" spans="1:4">
      <c r="B1471" s="74" t="str">
        <f ca="1">IFERROR(__xludf.DUMMYFUNCTION("IF(REGEXMATCH(A1471,""wealth planning""),""Script 1"",""-"")"),"-")</f>
        <v>-</v>
      </c>
      <c r="C1471" s="74">
        <f t="shared" si="10"/>
        <v>0</v>
      </c>
      <c r="D1471" s="148">
        <f t="shared" si="11"/>
        <v>45730</v>
      </c>
    </row>
    <row r="1472" spans="1:4">
      <c r="B1472" s="74" t="str">
        <f ca="1">IFERROR(__xludf.DUMMYFUNCTION("IF(REGEXMATCH(A1472,""wealth planning""),""Script 1"",""-"")"),"-")</f>
        <v>-</v>
      </c>
      <c r="C1472" s="74">
        <f t="shared" si="10"/>
        <v>0</v>
      </c>
      <c r="D1472" s="74" t="str">
        <f t="shared" si="11"/>
        <v>You: Hai assalamualaikum Azim,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73" spans="1:4">
      <c r="A1473" s="74" t="s">
        <v>3346</v>
      </c>
      <c r="B1473" s="74" t="str">
        <f ca="1">IFERROR(__xludf.DUMMYFUNCTION("IF(REGEXMATCH(A1473,""wealth planning""),""Script 1"",""-"")"),"-")</f>
        <v>-</v>
      </c>
      <c r="C1473" s="74">
        <f t="shared" si="10"/>
        <v>0</v>
      </c>
      <c r="D1473" s="74">
        <f t="shared" si="11"/>
        <v>0</v>
      </c>
    </row>
    <row r="1474" spans="1:4">
      <c r="A1474" s="74" t="s">
        <v>3347</v>
      </c>
      <c r="B1474" s="74" t="str">
        <f ca="1">IFERROR(__xludf.DUMMYFUNCTION("IF(REGEXMATCH(A1474,""wealth planning""),""Script 1"",""-"")"),"-")</f>
        <v>-</v>
      </c>
      <c r="C1474" s="74" t="str">
        <f t="shared" si="10"/>
        <v>Nur Natrah MashodStatus is reachable</v>
      </c>
      <c r="D1474" s="74">
        <f t="shared" si="11"/>
        <v>0</v>
      </c>
    </row>
    <row r="1475" spans="1:4">
      <c r="A1475" s="148">
        <v>45730</v>
      </c>
      <c r="B1475" s="74" t="str">
        <f ca="1">IFERROR(__xludf.DUMMYFUNCTION("IF(REGEXMATCH(A1475,""wealth planning""),""Script 1"",""-"")"),"#VALUE!")</f>
        <v>#VALUE!</v>
      </c>
      <c r="C1475" s="74" t="str">
        <f t="shared" si="10"/>
        <v>Nur Natrah Mashod</v>
      </c>
      <c r="D1475" s="74">
        <f t="shared" si="11"/>
        <v>0</v>
      </c>
    </row>
    <row r="1476" spans="1:4">
      <c r="A1476" s="148">
        <v>45730</v>
      </c>
      <c r="B1476" s="74" t="str">
        <f ca="1">IFERROR(__xludf.DUMMYFUNCTION("IF(REGEXMATCH(A1476,""wealth planning""),""Script 1"",""-"")"),"#VALUE!")</f>
        <v>#VALUE!</v>
      </c>
      <c r="C1476" s="148">
        <f t="shared" si="10"/>
        <v>45730</v>
      </c>
      <c r="D1476" s="74" t="str">
        <f t="shared" si="11"/>
        <v>Nur Natrah MashodStatus is reachable</v>
      </c>
    </row>
    <row r="1477" spans="1:4">
      <c r="A1477" s="74" t="s">
        <v>3348</v>
      </c>
      <c r="B1477" s="74" t="str">
        <f ca="1">IFERROR(__xludf.DUMMYFUNCTION("IF(REGEXMATCH(A1477,""wealth planning""),""Script 1"",""-"")"),"-")</f>
        <v>-</v>
      </c>
      <c r="C1477" s="148">
        <f t="shared" si="10"/>
        <v>45730</v>
      </c>
      <c r="D1477" s="74" t="str">
        <f t="shared" si="11"/>
        <v>Nur Natrah Mashod</v>
      </c>
    </row>
    <row r="1478" spans="1:4">
      <c r="B1478" s="74" t="str">
        <f ca="1">IFERROR(__xludf.DUMMYFUNCTION("IF(REGEXMATCH(A1478,""wealth planning""),""Script 1"",""-"")"),"-")</f>
        <v>-</v>
      </c>
      <c r="C1478" s="74" t="str">
        <f t="shared" si="10"/>
        <v>You: Hai assalamualaikum Natrah, saya Azhad dari PruBSN. Sorry kalau ganggu. Actually sekarang saya tengah mencari individu untuk saya dapatkan peluang sharing sahaja berkaitan takaful since ini kerja hakiki saya sebagai PruBSN wealth planner. Boleh ke kalau saya nak set appointment secara bersemuka ataupun online?</v>
      </c>
      <c r="D1478" s="148">
        <f t="shared" si="11"/>
        <v>45730</v>
      </c>
    </row>
    <row r="1479" spans="1:4">
      <c r="B1479" s="74" t="str">
        <f ca="1">IFERROR(__xludf.DUMMYFUNCTION("IF(REGEXMATCH(A1479,""wealth planning""),""Script 1"",""-"")"),"-")</f>
        <v>-</v>
      </c>
      <c r="C1479" s="74">
        <f t="shared" si="10"/>
        <v>0</v>
      </c>
      <c r="D1479" s="148">
        <f t="shared" si="11"/>
        <v>45730</v>
      </c>
    </row>
    <row r="1480" spans="1:4">
      <c r="B1480" s="74" t="str">
        <f ca="1">IFERROR(__xludf.DUMMYFUNCTION("IF(REGEXMATCH(A1480,""wealth planning""),""Script 1"",""-"")"),"-")</f>
        <v>-</v>
      </c>
      <c r="C1480" s="74">
        <f t="shared" si="10"/>
        <v>0</v>
      </c>
      <c r="D1480" s="74" t="str">
        <f t="shared" si="11"/>
        <v>You: Hai assalamualaikum Natrah, saya Azhad dari PruBSN. Sorry kalau ganggu. Actually sekarang saya tengah mencari individu untuk saya dapatkan peluang sharing sahaja berkaitan takaful since ini kerja hakiki saya sebagai PruBSN wealth planner. Boleh ke kalau saya nak set appointment secara bersemuka ataupun online?</v>
      </c>
    </row>
    <row r="1481" spans="1:4">
      <c r="A1481" s="74" t="s">
        <v>3350</v>
      </c>
      <c r="B1481" s="74" t="str">
        <f ca="1">IFERROR(__xludf.DUMMYFUNCTION("IF(REGEXMATCH(A1481,""wealth planning""),""Script 1"",""-"")"),"-")</f>
        <v>-</v>
      </c>
      <c r="C1481" s="74">
        <f t="shared" si="10"/>
        <v>0</v>
      </c>
      <c r="D1481" s="74">
        <f t="shared" si="11"/>
        <v>0</v>
      </c>
    </row>
    <row r="1482" spans="1:4">
      <c r="A1482" s="74" t="s">
        <v>3351</v>
      </c>
      <c r="B1482" s="74" t="str">
        <f ca="1">IFERROR(__xludf.DUMMYFUNCTION("IF(REGEXMATCH(A1482,""wealth planning""),""Script 1"",""-"")"),"-")</f>
        <v>-</v>
      </c>
      <c r="C1482" s="74" t="str">
        <f t="shared" si="10"/>
        <v>Zubayr Afiq ZakariaStatus is online</v>
      </c>
      <c r="D1482" s="74">
        <f t="shared" si="11"/>
        <v>0</v>
      </c>
    </row>
    <row r="1483" spans="1:4">
      <c r="A1483" s="148">
        <v>45730</v>
      </c>
      <c r="B1483" s="74" t="str">
        <f ca="1">IFERROR(__xludf.DUMMYFUNCTION("IF(REGEXMATCH(A1483,""wealth planning""),""Script 1"",""-"")"),"#VALUE!")</f>
        <v>#VALUE!</v>
      </c>
      <c r="C1483" s="74" t="str">
        <f t="shared" si="10"/>
        <v>Zubayr Afiq Zakaria</v>
      </c>
      <c r="D1483" s="74">
        <f t="shared" si="11"/>
        <v>0</v>
      </c>
    </row>
    <row r="1484" spans="1:4">
      <c r="A1484" s="148">
        <v>45730</v>
      </c>
      <c r="B1484" s="74" t="str">
        <f ca="1">IFERROR(__xludf.DUMMYFUNCTION("IF(REGEXMATCH(A1484,""wealth planning""),""Script 1"",""-"")"),"#VALUE!")</f>
        <v>#VALUE!</v>
      </c>
      <c r="C1484" s="148">
        <f t="shared" si="10"/>
        <v>45730</v>
      </c>
      <c r="D1484" s="74" t="str">
        <f t="shared" si="11"/>
        <v>Zubayr Afiq ZakariaStatus is online</v>
      </c>
    </row>
    <row r="1485" spans="1:4">
      <c r="A1485" s="74" t="s">
        <v>3352</v>
      </c>
      <c r="B1485" s="74" t="str">
        <f ca="1">IFERROR(__xludf.DUMMYFUNCTION("IF(REGEXMATCH(A1485,""wealth planning""),""Script 1"",""-"")"),"Script 1")</f>
        <v>Script 1</v>
      </c>
      <c r="C1485" s="148">
        <f t="shared" si="10"/>
        <v>45730</v>
      </c>
      <c r="D1485" s="74" t="str">
        <f t="shared" si="11"/>
        <v>Zubayr Afiq Zakaria</v>
      </c>
    </row>
    <row r="1486" spans="1:4">
      <c r="B1486" s="74" t="str">
        <f ca="1">IFERROR(__xludf.DUMMYFUNCTION("IF(REGEXMATCH(A1486,""wealth planning""),""Script 1"",""-"")"),"-")</f>
        <v>-</v>
      </c>
      <c r="C1486" s="74" t="str">
        <f t="shared" si="10"/>
        <v>You: Hai assalamualaikum Zubayr,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86" s="148">
        <f t="shared" si="11"/>
        <v>45730</v>
      </c>
    </row>
    <row r="1487" spans="1:4">
      <c r="B1487" s="74" t="str">
        <f ca="1">IFERROR(__xludf.DUMMYFUNCTION("IF(REGEXMATCH(A1487,""wealth planning""),""Script 1"",""-"")"),"-")</f>
        <v>-</v>
      </c>
      <c r="C1487" s="74">
        <f t="shared" si="10"/>
        <v>0</v>
      </c>
      <c r="D1487" s="148">
        <f t="shared" si="11"/>
        <v>45730</v>
      </c>
    </row>
    <row r="1488" spans="1:4">
      <c r="B1488" s="74" t="str">
        <f ca="1">IFERROR(__xludf.DUMMYFUNCTION("IF(REGEXMATCH(A1488,""wealth planning""),""Script 1"",""-"")"),"-")</f>
        <v>-</v>
      </c>
      <c r="C1488" s="74">
        <f t="shared" si="10"/>
        <v>0</v>
      </c>
      <c r="D1488" s="74" t="str">
        <f t="shared" si="11"/>
        <v>You: Hai assalamualaikum Zubayr,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89" spans="1:4">
      <c r="A1489" s="74" t="s">
        <v>3354</v>
      </c>
      <c r="B1489" s="74" t="str">
        <f ca="1">IFERROR(__xludf.DUMMYFUNCTION("IF(REGEXMATCH(A1489,""wealth planning""),""Script 1"",""-"")"),"-")</f>
        <v>-</v>
      </c>
      <c r="C1489" s="74">
        <f t="shared" si="10"/>
        <v>0</v>
      </c>
      <c r="D1489" s="74">
        <f t="shared" si="11"/>
        <v>0</v>
      </c>
    </row>
    <row r="1490" spans="1:4">
      <c r="A1490" s="74" t="s">
        <v>3355</v>
      </c>
      <c r="B1490" s="74" t="str">
        <f ca="1">IFERROR(__xludf.DUMMYFUNCTION("IF(REGEXMATCH(A1490,""wealth planning""),""Script 1"",""-"")"),"-")</f>
        <v>-</v>
      </c>
      <c r="C1490" s="74" t="str">
        <f t="shared" si="10"/>
        <v>NUR NAQIBAH SYAMEEM ABD MALIKStatus is reachable</v>
      </c>
      <c r="D1490" s="74">
        <f t="shared" si="11"/>
        <v>0</v>
      </c>
    </row>
    <row r="1491" spans="1:4">
      <c r="A1491" s="148">
        <v>45730</v>
      </c>
      <c r="B1491" s="74" t="str">
        <f ca="1">IFERROR(__xludf.DUMMYFUNCTION("IF(REGEXMATCH(A1491,""wealth planning""),""Script 1"",""-"")"),"#VALUE!")</f>
        <v>#VALUE!</v>
      </c>
      <c r="C1491" s="74" t="str">
        <f t="shared" si="10"/>
        <v>NUR NAQIBAH SYAMEEM ABD MALIK</v>
      </c>
      <c r="D1491" s="74">
        <f t="shared" si="11"/>
        <v>0</v>
      </c>
    </row>
    <row r="1492" spans="1:4">
      <c r="A1492" s="148">
        <v>45730</v>
      </c>
      <c r="B1492" s="74" t="str">
        <f ca="1">IFERROR(__xludf.DUMMYFUNCTION("IF(REGEXMATCH(A1492,""wealth planning""),""Script 1"",""-"")"),"#VALUE!")</f>
        <v>#VALUE!</v>
      </c>
      <c r="C1492" s="148">
        <f t="shared" si="10"/>
        <v>45730</v>
      </c>
      <c r="D1492" s="74" t="str">
        <f t="shared" si="11"/>
        <v>NUR NAQIBAH SYAMEEM ABD MALIKStatus is reachable</v>
      </c>
    </row>
    <row r="1493" spans="1:4">
      <c r="A1493" s="74" t="s">
        <v>3356</v>
      </c>
      <c r="B1493" s="74" t="str">
        <f ca="1">IFERROR(__xludf.DUMMYFUNCTION("IF(REGEXMATCH(A1493,""wealth planning""),""Script 1"",""-"")"),"Script 1")</f>
        <v>Script 1</v>
      </c>
      <c r="C1493" s="148">
        <f t="shared" si="10"/>
        <v>45730</v>
      </c>
      <c r="D1493" s="74" t="str">
        <f t="shared" si="11"/>
        <v>NUR NAQIBAH SYAMEEM ABD MALIK</v>
      </c>
    </row>
    <row r="1494" spans="1:4">
      <c r="B1494" s="74" t="str">
        <f ca="1">IFERROR(__xludf.DUMMYFUNCTION("IF(REGEXMATCH(A1494,""wealth planning""),""Script 1"",""-"")"),"-")</f>
        <v>-</v>
      </c>
      <c r="C1494" s="74" t="str">
        <f t="shared" si="10"/>
        <v>You: Hai assalamualaikum Naqibah,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94" s="148">
        <f t="shared" si="11"/>
        <v>45730</v>
      </c>
    </row>
    <row r="1495" spans="1:4">
      <c r="B1495" s="74" t="str">
        <f ca="1">IFERROR(__xludf.DUMMYFUNCTION("IF(REGEXMATCH(A1495,""wealth planning""),""Script 1"",""-"")"),"-")</f>
        <v>-</v>
      </c>
      <c r="C1495" s="74">
        <f t="shared" si="10"/>
        <v>0</v>
      </c>
      <c r="D1495" s="148">
        <f t="shared" si="11"/>
        <v>45730</v>
      </c>
    </row>
    <row r="1496" spans="1:4">
      <c r="B1496" s="74" t="str">
        <f ca="1">IFERROR(__xludf.DUMMYFUNCTION("IF(REGEXMATCH(A1496,""wealth planning""),""Script 1"",""-"")"),"-")</f>
        <v>-</v>
      </c>
      <c r="C1496" s="74">
        <f t="shared" si="10"/>
        <v>0</v>
      </c>
      <c r="D1496" s="74" t="str">
        <f t="shared" si="11"/>
        <v>You: Hai assalamualaikum Naqibah,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97" spans="1:4">
      <c r="A1497" s="74" t="s">
        <v>3358</v>
      </c>
      <c r="B1497" s="74" t="str">
        <f ca="1">IFERROR(__xludf.DUMMYFUNCTION("IF(REGEXMATCH(A1497,""wealth planning""),""Script 1"",""-"")"),"-")</f>
        <v>-</v>
      </c>
      <c r="C1497" s="74">
        <f t="shared" si="10"/>
        <v>0</v>
      </c>
      <c r="D1497" s="74">
        <f t="shared" si="11"/>
        <v>0</v>
      </c>
    </row>
    <row r="1498" spans="1:4">
      <c r="A1498" s="74" t="s">
        <v>3358</v>
      </c>
      <c r="B1498" s="74" t="str">
        <f ca="1">IFERROR(__xludf.DUMMYFUNCTION("IF(REGEXMATCH(A1498,""wealth planning""),""Script 1"",""-"")"),"-")</f>
        <v>-</v>
      </c>
      <c r="C1498" s="74" t="str">
        <f t="shared" si="10"/>
        <v>Elfi Zuraidha</v>
      </c>
      <c r="D1498" s="74">
        <f t="shared" si="11"/>
        <v>0</v>
      </c>
    </row>
    <row r="1499" spans="1:4">
      <c r="A1499" s="148">
        <v>45730</v>
      </c>
      <c r="B1499" s="74" t="str">
        <f ca="1">IFERROR(__xludf.DUMMYFUNCTION("IF(REGEXMATCH(A1499,""wealth planning""),""Script 1"",""-"")"),"#VALUE!")</f>
        <v>#VALUE!</v>
      </c>
      <c r="C1499" s="74" t="str">
        <f t="shared" si="10"/>
        <v>Elfi Zuraidha</v>
      </c>
      <c r="D1499" s="74">
        <f t="shared" si="11"/>
        <v>0</v>
      </c>
    </row>
    <row r="1500" spans="1:4">
      <c r="A1500" s="148">
        <v>45730</v>
      </c>
      <c r="B1500" s="74" t="str">
        <f ca="1">IFERROR(__xludf.DUMMYFUNCTION("IF(REGEXMATCH(A1500,""wealth planning""),""Script 1"",""-"")"),"#VALUE!")</f>
        <v>#VALUE!</v>
      </c>
      <c r="C1500" s="148">
        <f t="shared" si="10"/>
        <v>45730</v>
      </c>
      <c r="D1500" s="74" t="str">
        <f t="shared" si="11"/>
        <v>Elfi Zuraidha</v>
      </c>
    </row>
    <row r="1501" spans="1:4">
      <c r="A1501" s="74" t="s">
        <v>3359</v>
      </c>
      <c r="B1501" s="74" t="str">
        <f ca="1">IFERROR(__xludf.DUMMYFUNCTION("IF(REGEXMATCH(A1501,""wealth planning""),""Script 1"",""-"")"),"Script 1")</f>
        <v>Script 1</v>
      </c>
      <c r="C1501" s="148">
        <f t="shared" si="10"/>
        <v>45730</v>
      </c>
      <c r="D1501" s="74" t="str">
        <f t="shared" si="11"/>
        <v>Elfi Zuraidha</v>
      </c>
    </row>
    <row r="1502" spans="1:4">
      <c r="B1502" s="74" t="str">
        <f ca="1">IFERROR(__xludf.DUMMYFUNCTION("IF(REGEXMATCH(A1502,""wealth planning""),""Script 1"",""-"")"),"-")</f>
        <v>-</v>
      </c>
      <c r="C1502" s="74" t="str">
        <f t="shared" si="10"/>
        <v>You: Hai assalamualaikum Elfi,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02" s="148">
        <f t="shared" si="11"/>
        <v>45730</v>
      </c>
    </row>
    <row r="1503" spans="1:4">
      <c r="B1503" s="74" t="str">
        <f ca="1">IFERROR(__xludf.DUMMYFUNCTION("IF(REGEXMATCH(A1503,""wealth planning""),""Script 1"",""-"")"),"-")</f>
        <v>-</v>
      </c>
      <c r="C1503" s="74">
        <f t="shared" si="10"/>
        <v>0</v>
      </c>
      <c r="D1503" s="148">
        <f t="shared" si="11"/>
        <v>45730</v>
      </c>
    </row>
    <row r="1504" spans="1:4">
      <c r="B1504" s="74" t="str">
        <f ca="1">IFERROR(__xludf.DUMMYFUNCTION("IF(REGEXMATCH(A1504,""wealth planning""),""Script 1"",""-"")"),"-")</f>
        <v>-</v>
      </c>
      <c r="C1504" s="74">
        <f t="shared" si="10"/>
        <v>0</v>
      </c>
      <c r="D1504" s="74" t="str">
        <f t="shared" si="11"/>
        <v>You: Hai assalamualaikum Elfi,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05" spans="1:4">
      <c r="A1505" s="74" t="s">
        <v>3361</v>
      </c>
      <c r="B1505" s="74" t="str">
        <f ca="1">IFERROR(__xludf.DUMMYFUNCTION("IF(REGEXMATCH(A1505,""wealth planning""),""Script 1"",""-"")"),"-")</f>
        <v>-</v>
      </c>
      <c r="C1505" s="74">
        <f t="shared" si="10"/>
        <v>0</v>
      </c>
      <c r="D1505" s="74">
        <f t="shared" si="11"/>
        <v>0</v>
      </c>
    </row>
    <row r="1506" spans="1:4">
      <c r="A1506" s="74" t="s">
        <v>3362</v>
      </c>
      <c r="B1506" s="74" t="str">
        <f ca="1">IFERROR(__xludf.DUMMYFUNCTION("IF(REGEXMATCH(A1506,""wealth planning""),""Script 1"",""-"")"),"-")</f>
        <v>-</v>
      </c>
      <c r="C1506" s="74" t="str">
        <f t="shared" si="10"/>
        <v>Atiqah RoslanStatus is reachable</v>
      </c>
      <c r="D1506" s="74">
        <f t="shared" si="11"/>
        <v>0</v>
      </c>
    </row>
    <row r="1507" spans="1:4">
      <c r="A1507" s="148">
        <v>45730</v>
      </c>
      <c r="B1507" s="74" t="str">
        <f ca="1">IFERROR(__xludf.DUMMYFUNCTION("IF(REGEXMATCH(A1507,""wealth planning""),""Script 1"",""-"")"),"#VALUE!")</f>
        <v>#VALUE!</v>
      </c>
      <c r="C1507" s="74" t="str">
        <f t="shared" si="10"/>
        <v>Atiqah Roslan</v>
      </c>
      <c r="D1507" s="74">
        <f t="shared" si="11"/>
        <v>0</v>
      </c>
    </row>
    <row r="1508" spans="1:4">
      <c r="A1508" s="148">
        <v>45730</v>
      </c>
      <c r="B1508" s="74" t="str">
        <f ca="1">IFERROR(__xludf.DUMMYFUNCTION("IF(REGEXMATCH(A1508,""wealth planning""),""Script 1"",""-"")"),"#VALUE!")</f>
        <v>#VALUE!</v>
      </c>
      <c r="C1508" s="148">
        <f t="shared" si="10"/>
        <v>45730</v>
      </c>
      <c r="D1508" s="74" t="str">
        <f t="shared" si="11"/>
        <v>Atiqah RoslanStatus is reachable</v>
      </c>
    </row>
    <row r="1509" spans="1:4">
      <c r="A1509" s="74" t="s">
        <v>3363</v>
      </c>
      <c r="B1509" s="74" t="str">
        <f ca="1">IFERROR(__xludf.DUMMYFUNCTION("IF(REGEXMATCH(A1509,""wealth planning""),""Script 1"",""-"")"),"Script 1")</f>
        <v>Script 1</v>
      </c>
      <c r="C1509" s="148">
        <f t="shared" si="10"/>
        <v>45730</v>
      </c>
      <c r="D1509" s="74" t="str">
        <f t="shared" si="11"/>
        <v>Atiqah Roslan</v>
      </c>
    </row>
    <row r="1510" spans="1:4">
      <c r="B1510" s="74" t="str">
        <f ca="1">IFERROR(__xludf.DUMMYFUNCTION("IF(REGEXMATCH(A1510,""wealth planning""),""Script 1"",""-"")"),"-")</f>
        <v>-</v>
      </c>
      <c r="C1510" s="74" t="str">
        <f t="shared" si="10"/>
        <v>You: Hai assalamualaikum Atiqah,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10" s="148">
        <f t="shared" si="11"/>
        <v>45730</v>
      </c>
    </row>
    <row r="1511" spans="1:4">
      <c r="B1511" s="74" t="str">
        <f ca="1">IFERROR(__xludf.DUMMYFUNCTION("IF(REGEXMATCH(A1511,""wealth planning""),""Script 1"",""-"")"),"-")</f>
        <v>-</v>
      </c>
      <c r="C1511" s="74">
        <f t="shared" si="10"/>
        <v>0</v>
      </c>
      <c r="D1511" s="148">
        <f t="shared" si="11"/>
        <v>45730</v>
      </c>
    </row>
    <row r="1512" spans="1:4">
      <c r="B1512" s="74" t="str">
        <f ca="1">IFERROR(__xludf.DUMMYFUNCTION("IF(REGEXMATCH(A1512,""wealth planning""),""Script 1"",""-"")"),"-")</f>
        <v>-</v>
      </c>
      <c r="C1512" s="74">
        <f t="shared" si="10"/>
        <v>0</v>
      </c>
      <c r="D1512" s="74" t="str">
        <f t="shared" si="11"/>
        <v>You: Hai assalamualaikum Atiqah,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13" spans="1:4">
      <c r="B1513" s="74" t="str">
        <f ca="1">IFERROR(__xludf.DUMMYFUNCTION("IF(REGEXMATCH(A1513,""wealth planning""),""Script 1"",""-"")"),"-")</f>
        <v>-</v>
      </c>
      <c r="C1513" s="74">
        <f t="shared" si="10"/>
        <v>0</v>
      </c>
      <c r="D1513" s="74">
        <f t="shared" si="11"/>
        <v>0</v>
      </c>
    </row>
    <row r="1514" spans="1:4">
      <c r="A1514" s="74" t="s">
        <v>3366</v>
      </c>
      <c r="B1514" s="74" t="str">
        <f ca="1">IFERROR(__xludf.DUMMYFUNCTION("IF(REGEXMATCH(A1514,""wealth planning""),""Script 1"",""-"")"),"-")</f>
        <v>-</v>
      </c>
      <c r="C1514" s="74">
        <f t="shared" si="10"/>
        <v>0</v>
      </c>
      <c r="D1514" s="74">
        <f t="shared" si="11"/>
        <v>0</v>
      </c>
    </row>
    <row r="1515" spans="1:4">
      <c r="A1515" s="148">
        <v>45730</v>
      </c>
      <c r="B1515" s="74" t="str">
        <f ca="1">IFERROR(__xludf.DUMMYFUNCTION("IF(REGEXMATCH(A1515,""wealth planning""),""Script 1"",""-"")"),"#VALUE!")</f>
        <v>#VALUE!</v>
      </c>
      <c r="C1515" s="74" t="str">
        <f t="shared" si="10"/>
        <v>Batrisya Mazlee</v>
      </c>
      <c r="D1515" s="74">
        <f t="shared" si="11"/>
        <v>0</v>
      </c>
    </row>
    <row r="1516" spans="1:4">
      <c r="A1516" s="148">
        <v>45730</v>
      </c>
      <c r="B1516" s="74" t="str">
        <f ca="1">IFERROR(__xludf.DUMMYFUNCTION("IF(REGEXMATCH(A1516,""wealth planning""),""Script 1"",""-"")"),"#VALUE!")</f>
        <v>#VALUE!</v>
      </c>
      <c r="C1516" s="148">
        <f t="shared" si="10"/>
        <v>45730</v>
      </c>
      <c r="D1516" s="74">
        <f t="shared" si="11"/>
        <v>0</v>
      </c>
    </row>
    <row r="1517" spans="1:4">
      <c r="A1517" s="74" t="s">
        <v>3367</v>
      </c>
      <c r="B1517" s="74" t="str">
        <f ca="1">IFERROR(__xludf.DUMMYFUNCTION("IF(REGEXMATCH(A1517,""wealth planning""),""Script 1"",""-"")"),"Script 1")</f>
        <v>Script 1</v>
      </c>
      <c r="C1517" s="148">
        <f t="shared" si="10"/>
        <v>45730</v>
      </c>
      <c r="D1517" s="74" t="str">
        <f t="shared" si="11"/>
        <v>Batrisya Mazlee</v>
      </c>
    </row>
    <row r="1518" spans="1:4">
      <c r="B1518" s="74" t="str">
        <f ca="1">IFERROR(__xludf.DUMMYFUNCTION("IF(REGEXMATCH(A1518,""wealth planning""),""Script 1"",""-"")"),"-")</f>
        <v>-</v>
      </c>
      <c r="C1518" s="74" t="str">
        <f t="shared" si="10"/>
        <v>You: Hai assalamualaikum Batrisya,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18" s="148">
        <f t="shared" si="11"/>
        <v>45730</v>
      </c>
    </row>
    <row r="1519" spans="1:4">
      <c r="B1519" s="74" t="str">
        <f ca="1">IFERROR(__xludf.DUMMYFUNCTION("IF(REGEXMATCH(A1519,""wealth planning""),""Script 1"",""-"")"),"-")</f>
        <v>-</v>
      </c>
      <c r="C1519" s="74">
        <f t="shared" si="10"/>
        <v>0</v>
      </c>
      <c r="D1519" s="148">
        <f t="shared" si="11"/>
        <v>45730</v>
      </c>
    </row>
    <row r="1520" spans="1:4">
      <c r="B1520" s="74" t="str">
        <f ca="1">IFERROR(__xludf.DUMMYFUNCTION("IF(REGEXMATCH(A1520,""wealth planning""),""Script 1"",""-"")"),"-")</f>
        <v>-</v>
      </c>
      <c r="C1520" s="74">
        <f t="shared" si="10"/>
        <v>0</v>
      </c>
      <c r="D1520" s="74" t="str">
        <f t="shared" si="11"/>
        <v>You: Hai assalamualaikum Batrisya,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21" spans="1:4">
      <c r="A1521" s="74" t="s">
        <v>3369</v>
      </c>
      <c r="B1521" s="74" t="str">
        <f ca="1">IFERROR(__xludf.DUMMYFUNCTION("IF(REGEXMATCH(A1521,""wealth planning""),""Script 1"",""-"")"),"-")</f>
        <v>-</v>
      </c>
      <c r="C1521" s="74">
        <f t="shared" si="10"/>
        <v>0</v>
      </c>
      <c r="D1521" s="74">
        <f t="shared" si="11"/>
        <v>0</v>
      </c>
    </row>
    <row r="1522" spans="1:4">
      <c r="B1522" s="74" t="str">
        <f ca="1">IFERROR(__xludf.DUMMYFUNCTION("IF(REGEXMATCH(A1522,""wealth planning""),""Script 1"",""-"")"),"-")</f>
        <v>-</v>
      </c>
      <c r="C1522" s="74" t="str">
        <f t="shared" si="10"/>
        <v>Ankit Agrawal</v>
      </c>
      <c r="D1522" s="74">
        <f t="shared" si="11"/>
        <v>0</v>
      </c>
    </row>
    <row r="1523" spans="1:4">
      <c r="A1523" s="74" t="s">
        <v>3369</v>
      </c>
      <c r="B1523" s="74" t="str">
        <f ca="1">IFERROR(__xludf.DUMMYFUNCTION("IF(REGEXMATCH(A1523,""wealth planning""),""Script 1"",""-"")"),"-")</f>
        <v>-</v>
      </c>
      <c r="C1523" s="74">
        <f t="shared" si="10"/>
        <v>0</v>
      </c>
      <c r="D1523" s="74">
        <f t="shared" si="11"/>
        <v>0</v>
      </c>
    </row>
    <row r="1524" spans="1:4">
      <c r="A1524" s="148">
        <v>45730</v>
      </c>
      <c r="B1524" s="74" t="str">
        <f ca="1">IFERROR(__xludf.DUMMYFUNCTION("IF(REGEXMATCH(A1524,""wealth planning""),""Script 1"",""-"")"),"#VALUE!")</f>
        <v>#VALUE!</v>
      </c>
      <c r="C1524" s="74" t="str">
        <f t="shared" si="10"/>
        <v>Ankit Agrawal</v>
      </c>
      <c r="D1524" s="74" t="str">
        <f t="shared" si="11"/>
        <v>Ankit Agrawal</v>
      </c>
    </row>
    <row r="1525" spans="1:4">
      <c r="A1525" s="148">
        <v>45730</v>
      </c>
      <c r="B1525" s="74" t="str">
        <f ca="1">IFERROR(__xludf.DUMMYFUNCTION("IF(REGEXMATCH(A1525,""wealth planning""),""Script 1"",""-"")"),"#VALUE!")</f>
        <v>#VALUE!</v>
      </c>
      <c r="C1525" s="148">
        <f t="shared" si="10"/>
        <v>45730</v>
      </c>
      <c r="D1525" s="74">
        <f t="shared" si="11"/>
        <v>0</v>
      </c>
    </row>
    <row r="1526" spans="1:4">
      <c r="A1526" s="74" t="s">
        <v>3370</v>
      </c>
      <c r="B1526" s="74" t="str">
        <f ca="1">IFERROR(__xludf.DUMMYFUNCTION("IF(REGEXMATCH(A1526,""wealth planning""),""Script 1"",""-"")"),"-")</f>
        <v>-</v>
      </c>
      <c r="C1526" s="148">
        <f t="shared" si="10"/>
        <v>45730</v>
      </c>
      <c r="D1526" s="74" t="str">
        <f t="shared" si="11"/>
        <v>Ankit Agrawal</v>
      </c>
    </row>
    <row r="1527" spans="1:4">
      <c r="B1527" s="74" t="str">
        <f ca="1">IFERROR(__xludf.DUMMYFUNCTION("IF(REGEXMATCH(A1527,""wealth planning""),""Script 1"",""-"")"),"-")</f>
        <v>-</v>
      </c>
      <c r="C1527" s="74" t="str">
        <f t="shared" si="10"/>
        <v>Sponsored Go Live with E-invoicing in 24 Hours through Excel sheets</v>
      </c>
      <c r="D1527" s="148">
        <f t="shared" si="11"/>
        <v>45730</v>
      </c>
    </row>
    <row r="1528" spans="1:4">
      <c r="B1528" s="74" t="str">
        <f ca="1">IFERROR(__xludf.DUMMYFUNCTION("IF(REGEXMATCH(A1528,""wealth planning""),""Script 1"",""-"")"),"-")</f>
        <v>-</v>
      </c>
      <c r="C1528" s="74">
        <f t="shared" si="10"/>
        <v>0</v>
      </c>
      <c r="D1528" s="148">
        <f t="shared" si="11"/>
        <v>45730</v>
      </c>
    </row>
    <row r="1529" spans="1:4">
      <c r="B1529" s="74" t="str">
        <f ca="1">IFERROR(__xludf.DUMMYFUNCTION("IF(REGEXMATCH(A1529,""wealth planning""),""Script 1"",""-"")"),"-")</f>
        <v>-</v>
      </c>
      <c r="C1529" s="74">
        <f t="shared" si="10"/>
        <v>0</v>
      </c>
      <c r="D1529" s="74" t="str">
        <f t="shared" si="11"/>
        <v>Sponsored Go Live with E-invoicing in 24 Hours through Excel sheets</v>
      </c>
    </row>
    <row r="1530" spans="1:4">
      <c r="B1530" s="74" t="str">
        <f ca="1">IFERROR(__xludf.DUMMYFUNCTION("IF(REGEXMATCH(A1530,""wealth planning""),""Script 1"",""-"")"),"-")</f>
        <v>-</v>
      </c>
      <c r="C1530" s="74">
        <f t="shared" si="10"/>
        <v>0</v>
      </c>
      <c r="D1530" s="74">
        <f t="shared" si="11"/>
        <v>0</v>
      </c>
    </row>
    <row r="1531" spans="1:4">
      <c r="A1531" s="74" t="s">
        <v>3373</v>
      </c>
      <c r="B1531" s="74" t="str">
        <f ca="1">IFERROR(__xludf.DUMMYFUNCTION("IF(REGEXMATCH(A1531,""wealth planning""),""Script 1"",""-"")"),"-")</f>
        <v>-</v>
      </c>
      <c r="C1531" s="74">
        <f t="shared" si="10"/>
        <v>0</v>
      </c>
      <c r="D1531" s="74">
        <f t="shared" si="11"/>
        <v>0</v>
      </c>
    </row>
    <row r="1532" spans="1:4">
      <c r="A1532" s="148">
        <v>45728</v>
      </c>
      <c r="B1532" s="74" t="str">
        <f ca="1">IFERROR(__xludf.DUMMYFUNCTION("IF(REGEXMATCH(A1532,""wealth planning""),""Script 1"",""-"")"),"#VALUE!")</f>
        <v>#VALUE!</v>
      </c>
      <c r="C1532" s="74" t="str">
        <f t="shared" si="10"/>
        <v>Nur Iwana Irdina</v>
      </c>
      <c r="D1532" s="74">
        <f t="shared" si="11"/>
        <v>0</v>
      </c>
    </row>
    <row r="1533" spans="1:4">
      <c r="A1533" s="148">
        <v>45728</v>
      </c>
      <c r="B1533" s="74" t="str">
        <f ca="1">IFERROR(__xludf.DUMMYFUNCTION("IF(REGEXMATCH(A1533,""wealth planning""),""Script 1"",""-"")"),"#VALUE!")</f>
        <v>#VALUE!</v>
      </c>
      <c r="C1533" s="148">
        <f t="shared" si="10"/>
        <v>45728</v>
      </c>
      <c r="D1533" s="74">
        <f t="shared" si="11"/>
        <v>0</v>
      </c>
    </row>
    <row r="1534" spans="1:4">
      <c r="A1534" s="74" t="s">
        <v>3374</v>
      </c>
      <c r="B1534" s="74" t="str">
        <f ca="1">IFERROR(__xludf.DUMMYFUNCTION("IF(REGEXMATCH(A1534,""wealth planning""),""Script 1"",""-"")"),"-")</f>
        <v>-</v>
      </c>
      <c r="C1534" s="148">
        <f t="shared" ref="C1534:C1788" si="12">A1533</f>
        <v>45728</v>
      </c>
      <c r="D1534" s="74" t="str">
        <f t="shared" ref="D1534:D1788" si="13">A1531</f>
        <v>Nur Iwana Irdina</v>
      </c>
    </row>
    <row r="1535" spans="1:4">
      <c r="B1535" s="74" t="str">
        <f ca="1">IFERROR(__xludf.DUMMYFUNCTION("IF(REGEXMATCH(A1535,""wealth planning""),""Script 1"",""-"")"),"-")</f>
        <v>-</v>
      </c>
      <c r="C1535" s="74" t="str">
        <f t="shared" si="12"/>
        <v>You: Baik no problem. Terima kasih atas reply. Kalau ada soalan atau inquiry berkaitan takaful boleh je contact saya inshaAllah. Semiga dipermudahkan urusan dan selamat menjalani ibadah puasa</v>
      </c>
      <c r="D1535" s="148">
        <f t="shared" si="13"/>
        <v>45728</v>
      </c>
    </row>
    <row r="1536" spans="1:4">
      <c r="B1536" s="74" t="str">
        <f ca="1">IFERROR(__xludf.DUMMYFUNCTION("IF(REGEXMATCH(A1536,""wealth planning""),""Script 1"",""-"")"),"-")</f>
        <v>-</v>
      </c>
      <c r="C1536" s="74">
        <f t="shared" si="12"/>
        <v>0</v>
      </c>
      <c r="D1536" s="148">
        <f t="shared" si="13"/>
        <v>45728</v>
      </c>
    </row>
    <row r="1537" spans="1:4">
      <c r="B1537" s="74" t="str">
        <f ca="1">IFERROR(__xludf.DUMMYFUNCTION("IF(REGEXMATCH(A1537,""wealth planning""),""Script 1"",""-"")"),"-")</f>
        <v>-</v>
      </c>
      <c r="C1537" s="74">
        <f t="shared" si="12"/>
        <v>0</v>
      </c>
      <c r="D1537" s="74" t="str">
        <f t="shared" si="13"/>
        <v>You: Baik no problem. Terima kasih atas reply. Kalau ada soalan atau inquiry berkaitan takaful boleh je contact saya inshaAllah. Semiga dipermudahkan urusan dan selamat menjalani ibadah puasa</v>
      </c>
    </row>
    <row r="1538" spans="1:4">
      <c r="A1538" s="74" t="s">
        <v>3376</v>
      </c>
      <c r="B1538" s="74" t="str">
        <f ca="1">IFERROR(__xludf.DUMMYFUNCTION("IF(REGEXMATCH(A1538,""wealth planning""),""Script 1"",""-"")"),"-")</f>
        <v>-</v>
      </c>
      <c r="C1538" s="74">
        <f t="shared" si="12"/>
        <v>0</v>
      </c>
      <c r="D1538" s="74">
        <f t="shared" si="13"/>
        <v>0</v>
      </c>
    </row>
    <row r="1539" spans="1:4">
      <c r="A1539" s="74" t="s">
        <v>3376</v>
      </c>
      <c r="B1539" s="74" t="str">
        <f ca="1">IFERROR(__xludf.DUMMYFUNCTION("IF(REGEXMATCH(A1539,""wealth planning""),""Script 1"",""-"")"),"-")</f>
        <v>-</v>
      </c>
      <c r="C1539" s="74" t="str">
        <f t="shared" si="12"/>
        <v>Muhammad Razif Abdul Razak</v>
      </c>
      <c r="D1539" s="74">
        <f t="shared" si="13"/>
        <v>0</v>
      </c>
    </row>
    <row r="1540" spans="1:4">
      <c r="A1540" s="148">
        <v>45727</v>
      </c>
      <c r="B1540" s="74" t="str">
        <f ca="1">IFERROR(__xludf.DUMMYFUNCTION("IF(REGEXMATCH(A1540,""wealth planning""),""Script 1"",""-"")"),"#VALUE!")</f>
        <v>#VALUE!</v>
      </c>
      <c r="C1540" s="74" t="str">
        <f t="shared" si="12"/>
        <v>Muhammad Razif Abdul Razak</v>
      </c>
      <c r="D1540" s="74">
        <f t="shared" si="13"/>
        <v>0</v>
      </c>
    </row>
    <row r="1541" spans="1:4">
      <c r="A1541" s="148">
        <v>45727</v>
      </c>
      <c r="B1541" s="74" t="str">
        <f ca="1">IFERROR(__xludf.DUMMYFUNCTION("IF(REGEXMATCH(A1541,""wealth planning""),""Script 1"",""-"")"),"#VALUE!")</f>
        <v>#VALUE!</v>
      </c>
      <c r="C1541" s="148">
        <f t="shared" si="12"/>
        <v>45727</v>
      </c>
      <c r="D1541" s="74" t="str">
        <f t="shared" si="13"/>
        <v>Muhammad Razif Abdul Razak</v>
      </c>
    </row>
    <row r="1542" spans="1:4">
      <c r="A1542" s="74" t="s">
        <v>3377</v>
      </c>
      <c r="B1542" s="74" t="str">
        <f ca="1">IFERROR(__xludf.DUMMYFUNCTION("IF(REGEXMATCH(A1542,""wealth planning""),""Script 1"",""-"")"),"Script 1")</f>
        <v>Script 1</v>
      </c>
      <c r="C1542" s="148">
        <f t="shared" si="12"/>
        <v>45727</v>
      </c>
      <c r="D1542" s="74" t="str">
        <f t="shared" si="13"/>
        <v>Muhammad Razif Abdul Razak</v>
      </c>
    </row>
    <row r="1543" spans="1:4">
      <c r="B1543" s="74" t="str">
        <f ca="1">IFERROR(__xludf.DUMMYFUNCTION("IF(REGEXMATCH(A1543,""wealth planning""),""Script 1"",""-"")"),"-")</f>
        <v>-</v>
      </c>
      <c r="C1543" s="74" t="str">
        <f t="shared" si="12"/>
        <v>You: Hai assalamualaikum tuan Razif,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43" s="148">
        <f t="shared" si="13"/>
        <v>45727</v>
      </c>
    </row>
    <row r="1544" spans="1:4">
      <c r="B1544" s="74" t="str">
        <f ca="1">IFERROR(__xludf.DUMMYFUNCTION("IF(REGEXMATCH(A1544,""wealth planning""),""Script 1"",""-"")"),"-")</f>
        <v>-</v>
      </c>
      <c r="C1544" s="74">
        <f t="shared" si="12"/>
        <v>0</v>
      </c>
      <c r="D1544" s="148">
        <f t="shared" si="13"/>
        <v>45727</v>
      </c>
    </row>
    <row r="1545" spans="1:4">
      <c r="B1545" s="74" t="str">
        <f ca="1">IFERROR(__xludf.DUMMYFUNCTION("IF(REGEXMATCH(A1545,""wealth planning""),""Script 1"",""-"")"),"-")</f>
        <v>-</v>
      </c>
      <c r="C1545" s="74">
        <f t="shared" si="12"/>
        <v>0</v>
      </c>
      <c r="D1545" s="74" t="str">
        <f t="shared" si="13"/>
        <v>You: Hai assalamualaikum tuan Razif,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46" spans="1:4">
      <c r="B1546" s="74" t="str">
        <f ca="1">IFERROR(__xludf.DUMMYFUNCTION("IF(REGEXMATCH(A1546,""wealth planning""),""Script 1"",""-"")"),"-")</f>
        <v>-</v>
      </c>
      <c r="C1546" s="74">
        <f t="shared" si="12"/>
        <v>0</v>
      </c>
      <c r="D1546" s="74">
        <f t="shared" si="13"/>
        <v>0</v>
      </c>
    </row>
    <row r="1547" spans="1:4">
      <c r="A1547" s="74" t="s">
        <v>3380</v>
      </c>
      <c r="B1547" s="74" t="str">
        <f ca="1">IFERROR(__xludf.DUMMYFUNCTION("IF(REGEXMATCH(A1547,""wealth planning""),""Script 1"",""-"")"),"-")</f>
        <v>-</v>
      </c>
      <c r="C1547" s="74">
        <f t="shared" si="12"/>
        <v>0</v>
      </c>
      <c r="D1547" s="74">
        <f t="shared" si="13"/>
        <v>0</v>
      </c>
    </row>
    <row r="1548" spans="1:4">
      <c r="A1548" s="148">
        <v>45727</v>
      </c>
      <c r="B1548" s="74" t="str">
        <f ca="1">IFERROR(__xludf.DUMMYFUNCTION("IF(REGEXMATCH(A1548,""wealth planning""),""Script 1"",""-"")"),"#VALUE!")</f>
        <v>#VALUE!</v>
      </c>
      <c r="C1548" s="74" t="str">
        <f t="shared" si="12"/>
        <v>Asyraf Wahab</v>
      </c>
      <c r="D1548" s="74">
        <f t="shared" si="13"/>
        <v>0</v>
      </c>
    </row>
    <row r="1549" spans="1:4">
      <c r="A1549" s="148">
        <v>45727</v>
      </c>
      <c r="B1549" s="74" t="str">
        <f ca="1">IFERROR(__xludf.DUMMYFUNCTION("IF(REGEXMATCH(A1549,""wealth planning""),""Script 1"",""-"")"),"#VALUE!")</f>
        <v>#VALUE!</v>
      </c>
      <c r="C1549" s="148">
        <f t="shared" si="12"/>
        <v>45727</v>
      </c>
      <c r="D1549" s="74">
        <f t="shared" si="13"/>
        <v>0</v>
      </c>
    </row>
    <row r="1550" spans="1:4">
      <c r="A1550" s="74" t="s">
        <v>3381</v>
      </c>
      <c r="B1550" s="74" t="str">
        <f ca="1">IFERROR(__xludf.DUMMYFUNCTION("IF(REGEXMATCH(A1550,""wealth planning""),""Script 1"",""-"")"),"Script 1")</f>
        <v>Script 1</v>
      </c>
      <c r="C1550" s="148">
        <f t="shared" si="12"/>
        <v>45727</v>
      </c>
      <c r="D1550" s="74" t="str">
        <f t="shared" si="13"/>
        <v>Asyraf Wahab</v>
      </c>
    </row>
    <row r="1551" spans="1:4">
      <c r="B1551" s="74" t="str">
        <f ca="1">IFERROR(__xludf.DUMMYFUNCTION("IF(REGEXMATCH(A1551,""wealth planning""),""Script 1"",""-"")"),"-")</f>
        <v>-</v>
      </c>
      <c r="C1551" s="74" t="str">
        <f t="shared" si="12"/>
        <v>You: Hai assalamualaikum tuan Asyraf,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51" s="148">
        <f t="shared" si="13"/>
        <v>45727</v>
      </c>
    </row>
    <row r="1552" spans="1:4">
      <c r="B1552" s="74" t="str">
        <f ca="1">IFERROR(__xludf.DUMMYFUNCTION("IF(REGEXMATCH(A1552,""wealth planning""),""Script 1"",""-"")"),"-")</f>
        <v>-</v>
      </c>
      <c r="C1552" s="74">
        <f t="shared" si="12"/>
        <v>0</v>
      </c>
      <c r="D1552" s="148">
        <f t="shared" si="13"/>
        <v>45727</v>
      </c>
    </row>
    <row r="1553" spans="1:4">
      <c r="B1553" s="74" t="str">
        <f ca="1">IFERROR(__xludf.DUMMYFUNCTION("IF(REGEXMATCH(A1553,""wealth planning""),""Script 1"",""-"")"),"-")</f>
        <v>-</v>
      </c>
      <c r="C1553" s="74">
        <f t="shared" si="12"/>
        <v>0</v>
      </c>
      <c r="D1553" s="74" t="str">
        <f t="shared" si="13"/>
        <v>You: Hai assalamualaikum tuan Asyraf,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54" spans="1:4">
      <c r="A1554" s="74" t="s">
        <v>3383</v>
      </c>
      <c r="B1554" s="74" t="str">
        <f ca="1">IFERROR(__xludf.DUMMYFUNCTION("IF(REGEXMATCH(A1554,""wealth planning""),""Script 1"",""-"")"),"-")</f>
        <v>-</v>
      </c>
      <c r="C1554" s="74">
        <f t="shared" si="12"/>
        <v>0</v>
      </c>
      <c r="D1554" s="74">
        <f t="shared" si="13"/>
        <v>0</v>
      </c>
    </row>
    <row r="1555" spans="1:4">
      <c r="A1555" s="74" t="s">
        <v>3383</v>
      </c>
      <c r="B1555" s="74" t="str">
        <f ca="1">IFERROR(__xludf.DUMMYFUNCTION("IF(REGEXMATCH(A1555,""wealth planning""),""Script 1"",""-"")"),"-")</f>
        <v>-</v>
      </c>
      <c r="C1555" s="74" t="str">
        <f t="shared" si="12"/>
        <v>Amirah Z</v>
      </c>
      <c r="D1555" s="74">
        <f t="shared" si="13"/>
        <v>0</v>
      </c>
    </row>
    <row r="1556" spans="1:4">
      <c r="A1556" s="148">
        <v>45727</v>
      </c>
      <c r="B1556" s="74" t="str">
        <f ca="1">IFERROR(__xludf.DUMMYFUNCTION("IF(REGEXMATCH(A1556,""wealth planning""),""Script 1"",""-"")"),"#VALUE!")</f>
        <v>#VALUE!</v>
      </c>
      <c r="C1556" s="74" t="str">
        <f t="shared" si="12"/>
        <v>Amirah Z</v>
      </c>
      <c r="D1556" s="74">
        <f t="shared" si="13"/>
        <v>0</v>
      </c>
    </row>
    <row r="1557" spans="1:4">
      <c r="A1557" s="148">
        <v>45727</v>
      </c>
      <c r="B1557" s="74" t="str">
        <f ca="1">IFERROR(__xludf.DUMMYFUNCTION("IF(REGEXMATCH(A1557,""wealth planning""),""Script 1"",""-"")"),"#VALUE!")</f>
        <v>#VALUE!</v>
      </c>
      <c r="C1557" s="148">
        <f t="shared" si="12"/>
        <v>45727</v>
      </c>
      <c r="D1557" s="74" t="str">
        <f t="shared" si="13"/>
        <v>Amirah Z</v>
      </c>
    </row>
    <row r="1558" spans="1:4">
      <c r="A1558" s="74" t="s">
        <v>2735</v>
      </c>
      <c r="B1558" s="74" t="str">
        <f ca="1">IFERROR(__xludf.DUMMYFUNCTION("IF(REGEXMATCH(A1558,""wealth planning""),""Script 1"",""-"")"),"Script 1")</f>
        <v>Script 1</v>
      </c>
      <c r="C1558" s="148">
        <f t="shared" si="12"/>
        <v>45727</v>
      </c>
      <c r="D1558" s="74" t="str">
        <f t="shared" si="13"/>
        <v>Amirah Z</v>
      </c>
    </row>
    <row r="1559" spans="1:4">
      <c r="B1559" s="74" t="str">
        <f ca="1">IFERROR(__xludf.DUMMYFUNCTION("IF(REGEXMATCH(A1559,""wealth planning""),""Script 1"",""-"")"),"-")</f>
        <v>-</v>
      </c>
      <c r="C1559" s="74" t="str">
        <f t="shared" si="12"/>
        <v>You: Hai assalamualaikum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59" s="148">
        <f t="shared" si="13"/>
        <v>45727</v>
      </c>
    </row>
    <row r="1560" spans="1:4">
      <c r="B1560" s="74" t="str">
        <f ca="1">IFERROR(__xludf.DUMMYFUNCTION("IF(REGEXMATCH(A1560,""wealth planning""),""Script 1"",""-"")"),"-")</f>
        <v>-</v>
      </c>
      <c r="C1560" s="74">
        <f t="shared" si="12"/>
        <v>0</v>
      </c>
      <c r="D1560" s="148">
        <f t="shared" si="13"/>
        <v>45727</v>
      </c>
    </row>
    <row r="1561" spans="1:4">
      <c r="B1561" s="74" t="str">
        <f ca="1">IFERROR(__xludf.DUMMYFUNCTION("IF(REGEXMATCH(A1561,""wealth planning""),""Script 1"",""-"")"),"-")</f>
        <v>-</v>
      </c>
      <c r="C1561" s="74">
        <f t="shared" si="12"/>
        <v>0</v>
      </c>
      <c r="D1561" s="74" t="str">
        <f t="shared" si="13"/>
        <v>You: Hai assalamualaikum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62" spans="1:4">
      <c r="A1562" s="74" t="s">
        <v>3385</v>
      </c>
      <c r="B1562" s="74" t="str">
        <f ca="1">IFERROR(__xludf.DUMMYFUNCTION("IF(REGEXMATCH(A1562,""wealth planning""),""Script 1"",""-"")"),"-")</f>
        <v>-</v>
      </c>
      <c r="C1562" s="74">
        <f t="shared" si="12"/>
        <v>0</v>
      </c>
      <c r="D1562" s="74">
        <f t="shared" si="13"/>
        <v>0</v>
      </c>
    </row>
    <row r="1563" spans="1:4">
      <c r="A1563" s="74" t="s">
        <v>3386</v>
      </c>
      <c r="B1563" s="74" t="str">
        <f ca="1">IFERROR(__xludf.DUMMYFUNCTION("IF(REGEXMATCH(A1563,""wealth planning""),""Script 1"",""-"")"),"-")</f>
        <v>-</v>
      </c>
      <c r="C1563" s="74" t="str">
        <f t="shared" si="12"/>
        <v>Siti NoraliaStatus is reachable</v>
      </c>
      <c r="D1563" s="74">
        <f t="shared" si="13"/>
        <v>0</v>
      </c>
    </row>
    <row r="1564" spans="1:4">
      <c r="A1564" s="148">
        <v>45727</v>
      </c>
      <c r="B1564" s="74" t="str">
        <f ca="1">IFERROR(__xludf.DUMMYFUNCTION("IF(REGEXMATCH(A1564,""wealth planning""),""Script 1"",""-"")"),"#VALUE!")</f>
        <v>#VALUE!</v>
      </c>
      <c r="C1564" s="74" t="str">
        <f t="shared" si="12"/>
        <v>Siti Noralia</v>
      </c>
      <c r="D1564" s="74">
        <f t="shared" si="13"/>
        <v>0</v>
      </c>
    </row>
    <row r="1565" spans="1:4">
      <c r="A1565" s="148">
        <v>45727</v>
      </c>
      <c r="B1565" s="74" t="str">
        <f ca="1">IFERROR(__xludf.DUMMYFUNCTION("IF(REGEXMATCH(A1565,""wealth planning""),""Script 1"",""-"")"),"#VALUE!")</f>
        <v>#VALUE!</v>
      </c>
      <c r="C1565" s="148">
        <f t="shared" si="12"/>
        <v>45727</v>
      </c>
      <c r="D1565" s="74" t="str">
        <f t="shared" si="13"/>
        <v>Siti NoraliaStatus is reachable</v>
      </c>
    </row>
    <row r="1566" spans="1:4">
      <c r="A1566" s="74" t="s">
        <v>3387</v>
      </c>
      <c r="B1566" s="74" t="str">
        <f ca="1">IFERROR(__xludf.DUMMYFUNCTION("IF(REGEXMATCH(A1566,""wealth planning""),""Script 1"",""-"")"),"Script 1")</f>
        <v>Script 1</v>
      </c>
      <c r="C1566" s="148">
        <f t="shared" si="12"/>
        <v>45727</v>
      </c>
      <c r="D1566" s="74" t="str">
        <f t="shared" si="13"/>
        <v>Siti Noralia</v>
      </c>
    </row>
    <row r="1567" spans="1:4">
      <c r="B1567" s="74" t="str">
        <f ca="1">IFERROR(__xludf.DUMMYFUNCTION("IF(REGEXMATCH(A1567,""wealth planning""),""Script 1"",""-"")"),"-")</f>
        <v>-</v>
      </c>
      <c r="C1567" s="74" t="str">
        <f t="shared" si="12"/>
        <v>You: Hai assalamualaikum Noralia,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67" s="148">
        <f t="shared" si="13"/>
        <v>45727</v>
      </c>
    </row>
    <row r="1568" spans="1:4">
      <c r="B1568" s="74" t="str">
        <f ca="1">IFERROR(__xludf.DUMMYFUNCTION("IF(REGEXMATCH(A1568,""wealth planning""),""Script 1"",""-"")"),"-")</f>
        <v>-</v>
      </c>
      <c r="C1568" s="74">
        <f t="shared" si="12"/>
        <v>0</v>
      </c>
      <c r="D1568" s="148">
        <f t="shared" si="13"/>
        <v>45727</v>
      </c>
    </row>
    <row r="1569" spans="1:4">
      <c r="B1569" s="74" t="str">
        <f ca="1">IFERROR(__xludf.DUMMYFUNCTION("IF(REGEXMATCH(A1569,""wealth planning""),""Script 1"",""-"")"),"-")</f>
        <v>-</v>
      </c>
      <c r="C1569" s="74">
        <f t="shared" si="12"/>
        <v>0</v>
      </c>
      <c r="D1569" s="74" t="str">
        <f t="shared" si="13"/>
        <v>You: Hai assalamualaikum Noralia,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70" spans="1:4">
      <c r="A1570" s="74" t="s">
        <v>3389</v>
      </c>
      <c r="B1570" s="74" t="str">
        <f ca="1">IFERROR(__xludf.DUMMYFUNCTION("IF(REGEXMATCH(A1570,""wealth planning""),""Script 1"",""-"")"),"-")</f>
        <v>-</v>
      </c>
      <c r="C1570" s="74">
        <f t="shared" si="12"/>
        <v>0</v>
      </c>
      <c r="D1570" s="74">
        <f t="shared" si="13"/>
        <v>0</v>
      </c>
    </row>
    <row r="1571" spans="1:4">
      <c r="A1571" s="74" t="s">
        <v>3389</v>
      </c>
      <c r="B1571" s="74" t="str">
        <f ca="1">IFERROR(__xludf.DUMMYFUNCTION("IF(REGEXMATCH(A1571,""wealth planning""),""Script 1"",""-"")"),"-")</f>
        <v>-</v>
      </c>
      <c r="C1571" s="74" t="str">
        <f t="shared" si="12"/>
        <v>Nur Afiqah Amira</v>
      </c>
      <c r="D1571" s="74">
        <f t="shared" si="13"/>
        <v>0</v>
      </c>
    </row>
    <row r="1572" spans="1:4">
      <c r="A1572" s="148">
        <v>45727</v>
      </c>
      <c r="B1572" s="74" t="str">
        <f ca="1">IFERROR(__xludf.DUMMYFUNCTION("IF(REGEXMATCH(A1572,""wealth planning""),""Script 1"",""-"")"),"#VALUE!")</f>
        <v>#VALUE!</v>
      </c>
      <c r="C1572" s="74" t="str">
        <f t="shared" si="12"/>
        <v>Nur Afiqah Amira</v>
      </c>
      <c r="D1572" s="74">
        <f t="shared" si="13"/>
        <v>0</v>
      </c>
    </row>
    <row r="1573" spans="1:4">
      <c r="A1573" s="148">
        <v>45727</v>
      </c>
      <c r="B1573" s="74" t="str">
        <f ca="1">IFERROR(__xludf.DUMMYFUNCTION("IF(REGEXMATCH(A1573,""wealth planning""),""Script 1"",""-"")"),"#VALUE!")</f>
        <v>#VALUE!</v>
      </c>
      <c r="C1573" s="148">
        <f t="shared" si="12"/>
        <v>45727</v>
      </c>
      <c r="D1573" s="74" t="str">
        <f t="shared" si="13"/>
        <v>Nur Afiqah Amira</v>
      </c>
    </row>
    <row r="1574" spans="1:4">
      <c r="A1574" s="74" t="s">
        <v>3125</v>
      </c>
      <c r="B1574" s="74" t="str">
        <f ca="1">IFERROR(__xludf.DUMMYFUNCTION("IF(REGEXMATCH(A1574,""wealth planning""),""Script 1"",""-"")"),"Script 1")</f>
        <v>Script 1</v>
      </c>
      <c r="C1574" s="148">
        <f t="shared" si="12"/>
        <v>45727</v>
      </c>
      <c r="D1574" s="74" t="str">
        <f t="shared" si="13"/>
        <v>Nur Afiqah Amira</v>
      </c>
    </row>
    <row r="1575" spans="1:4">
      <c r="B1575" s="74" t="str">
        <f ca="1">IFERROR(__xludf.DUMMYFUNCTION("IF(REGEXMATCH(A1575,""wealth planning""),""Script 1"",""-"")"),"-")</f>
        <v>-</v>
      </c>
      <c r="C1575" s="74" t="str">
        <f t="shared" si="12"/>
        <v>You: Hai assalamualaikum 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75" s="148">
        <f t="shared" si="13"/>
        <v>45727</v>
      </c>
    </row>
    <row r="1576" spans="1:4">
      <c r="B1576" s="74" t="str">
        <f ca="1">IFERROR(__xludf.DUMMYFUNCTION("IF(REGEXMATCH(A1576,""wealth planning""),""Script 1"",""-"")"),"-")</f>
        <v>-</v>
      </c>
      <c r="C1576" s="74">
        <f t="shared" si="12"/>
        <v>0</v>
      </c>
      <c r="D1576" s="148">
        <f t="shared" si="13"/>
        <v>45727</v>
      </c>
    </row>
    <row r="1577" spans="1:4">
      <c r="B1577" s="74" t="str">
        <f ca="1">IFERROR(__xludf.DUMMYFUNCTION("IF(REGEXMATCH(A1577,""wealth planning""),""Script 1"",""-"")"),"-")</f>
        <v>-</v>
      </c>
      <c r="C1577" s="74">
        <f t="shared" si="12"/>
        <v>0</v>
      </c>
      <c r="D1577" s="74" t="str">
        <f t="shared" si="13"/>
        <v>You: Hai assalamualaikum 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78" spans="1:4">
      <c r="B1578" s="74" t="str">
        <f ca="1">IFERROR(__xludf.DUMMYFUNCTION("IF(REGEXMATCH(A1578,""wealth planning""),""Script 1"",""-"")"),"-")</f>
        <v>-</v>
      </c>
      <c r="C1578" s="74">
        <f t="shared" si="12"/>
        <v>0</v>
      </c>
      <c r="D1578" s="74">
        <f t="shared" si="13"/>
        <v>0</v>
      </c>
    </row>
    <row r="1579" spans="1:4">
      <c r="A1579" s="74" t="s">
        <v>3392</v>
      </c>
      <c r="B1579" s="74" t="str">
        <f ca="1">IFERROR(__xludf.DUMMYFUNCTION("IF(REGEXMATCH(A1579,""wealth planning""),""Script 1"",""-"")"),"-")</f>
        <v>-</v>
      </c>
      <c r="C1579" s="74">
        <f t="shared" si="12"/>
        <v>0</v>
      </c>
      <c r="D1579" s="74">
        <f t="shared" si="13"/>
        <v>0</v>
      </c>
    </row>
    <row r="1580" spans="1:4">
      <c r="A1580" s="148">
        <v>45727</v>
      </c>
      <c r="B1580" s="74" t="str">
        <f ca="1">IFERROR(__xludf.DUMMYFUNCTION("IF(REGEXMATCH(A1580,""wealth planning""),""Script 1"",""-"")"),"#VALUE!")</f>
        <v>#VALUE!</v>
      </c>
      <c r="C1580" s="74" t="str">
        <f t="shared" si="12"/>
        <v>Puteri Nur Iman</v>
      </c>
      <c r="D1580" s="74">
        <f t="shared" si="13"/>
        <v>0</v>
      </c>
    </row>
    <row r="1581" spans="1:4">
      <c r="A1581" s="148">
        <v>45727</v>
      </c>
      <c r="B1581" s="74" t="str">
        <f ca="1">IFERROR(__xludf.DUMMYFUNCTION("IF(REGEXMATCH(A1581,""wealth planning""),""Script 1"",""-"")"),"#VALUE!")</f>
        <v>#VALUE!</v>
      </c>
      <c r="C1581" s="148">
        <f t="shared" si="12"/>
        <v>45727</v>
      </c>
      <c r="D1581" s="74">
        <f t="shared" si="13"/>
        <v>0</v>
      </c>
    </row>
    <row r="1582" spans="1:4">
      <c r="A1582" s="74" t="s">
        <v>2932</v>
      </c>
      <c r="B1582" s="74" t="str">
        <f ca="1">IFERROR(__xludf.DUMMYFUNCTION("IF(REGEXMATCH(A1582,""wealth planning""),""Script 1"",""-"")"),"Script 1")</f>
        <v>Script 1</v>
      </c>
      <c r="C1582" s="148">
        <f t="shared" si="12"/>
        <v>45727</v>
      </c>
      <c r="D1582" s="74" t="str">
        <f t="shared" si="13"/>
        <v>Puteri Nur Iman</v>
      </c>
    </row>
    <row r="1583" spans="1:4">
      <c r="B1583" s="74" t="str">
        <f ca="1">IFERROR(__xludf.DUMMYFUNCTION("IF(REGEXMATCH(A1583,""wealth planning""),""Script 1"",""-"")"),"-")</f>
        <v>-</v>
      </c>
      <c r="C1583" s="74" t="str">
        <f t="shared" si="12"/>
        <v>You: Hai assalamualaikum Puteri,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83" s="148">
        <f t="shared" si="13"/>
        <v>45727</v>
      </c>
    </row>
    <row r="1584" spans="1:4">
      <c r="B1584" s="74" t="str">
        <f ca="1">IFERROR(__xludf.DUMMYFUNCTION("IF(REGEXMATCH(A1584,""wealth planning""),""Script 1"",""-"")"),"-")</f>
        <v>-</v>
      </c>
      <c r="C1584" s="74">
        <f t="shared" si="12"/>
        <v>0</v>
      </c>
      <c r="D1584" s="148">
        <f t="shared" si="13"/>
        <v>45727</v>
      </c>
    </row>
    <row r="1585" spans="1:4">
      <c r="B1585" s="74" t="str">
        <f ca="1">IFERROR(__xludf.DUMMYFUNCTION("IF(REGEXMATCH(A1585,""wealth planning""),""Script 1"",""-"")"),"-")</f>
        <v>-</v>
      </c>
      <c r="C1585" s="74">
        <f t="shared" si="12"/>
        <v>0</v>
      </c>
      <c r="D1585" s="74" t="str">
        <f t="shared" si="13"/>
        <v>You: Hai assalamualaikum Puteri,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86" spans="1:4">
      <c r="A1586" s="74" t="s">
        <v>3394</v>
      </c>
      <c r="B1586" s="74" t="str">
        <f ca="1">IFERROR(__xludf.DUMMYFUNCTION("IF(REGEXMATCH(A1586,""wealth planning""),""Script 1"",""-"")"),"-")</f>
        <v>-</v>
      </c>
      <c r="C1586" s="74">
        <f t="shared" si="12"/>
        <v>0</v>
      </c>
      <c r="D1586" s="74">
        <f t="shared" si="13"/>
        <v>0</v>
      </c>
    </row>
    <row r="1587" spans="1:4">
      <c r="A1587" s="74" t="s">
        <v>3394</v>
      </c>
      <c r="B1587" s="74" t="str">
        <f ca="1">IFERROR(__xludf.DUMMYFUNCTION("IF(REGEXMATCH(A1587,""wealth planning""),""Script 1"",""-"")"),"-")</f>
        <v>-</v>
      </c>
      <c r="C1587" s="74" t="str">
        <f t="shared" si="12"/>
        <v>Aiman Hafiz Muhamad</v>
      </c>
      <c r="D1587" s="74">
        <f t="shared" si="13"/>
        <v>0</v>
      </c>
    </row>
    <row r="1588" spans="1:4">
      <c r="A1588" s="148">
        <v>45727</v>
      </c>
      <c r="B1588" s="74" t="str">
        <f ca="1">IFERROR(__xludf.DUMMYFUNCTION("IF(REGEXMATCH(A1588,""wealth planning""),""Script 1"",""-"")"),"#VALUE!")</f>
        <v>#VALUE!</v>
      </c>
      <c r="C1588" s="74" t="str">
        <f t="shared" si="12"/>
        <v>Aiman Hafiz Muhamad</v>
      </c>
      <c r="D1588" s="74">
        <f t="shared" si="13"/>
        <v>0</v>
      </c>
    </row>
    <row r="1589" spans="1:4">
      <c r="A1589" s="148">
        <v>45727</v>
      </c>
      <c r="B1589" s="74" t="str">
        <f ca="1">IFERROR(__xludf.DUMMYFUNCTION("IF(REGEXMATCH(A1589,""wealth planning""),""Script 1"",""-"")"),"#VALUE!")</f>
        <v>#VALUE!</v>
      </c>
      <c r="C1589" s="148">
        <f t="shared" si="12"/>
        <v>45727</v>
      </c>
      <c r="D1589" s="74" t="str">
        <f t="shared" si="13"/>
        <v>Aiman Hafiz Muhamad</v>
      </c>
    </row>
    <row r="1590" spans="1:4">
      <c r="A1590" s="74" t="s">
        <v>2821</v>
      </c>
      <c r="B1590" s="74" t="str">
        <f ca="1">IFERROR(__xludf.DUMMYFUNCTION("IF(REGEXMATCH(A1590,""wealth planning""),""Script 1"",""-"")"),"Script 1")</f>
        <v>Script 1</v>
      </c>
      <c r="C1590" s="148">
        <f t="shared" si="12"/>
        <v>45727</v>
      </c>
      <c r="D1590" s="74" t="str">
        <f t="shared" si="13"/>
        <v>Aiman Hafiz Muhamad</v>
      </c>
    </row>
    <row r="1591" spans="1:4">
      <c r="B1591" s="74" t="str">
        <f ca="1">IFERROR(__xludf.DUMMYFUNCTION("IF(REGEXMATCH(A1591,""wealth planning""),""Script 1"",""-"")"),"-")</f>
        <v>-</v>
      </c>
      <c r="C1591" s="74" t="str">
        <f t="shared" si="12"/>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91" s="148">
        <f t="shared" si="13"/>
        <v>45727</v>
      </c>
    </row>
    <row r="1592" spans="1:4">
      <c r="B1592" s="74" t="str">
        <f ca="1">IFERROR(__xludf.DUMMYFUNCTION("IF(REGEXMATCH(A1592,""wealth planning""),""Script 1"",""-"")"),"-")</f>
        <v>-</v>
      </c>
      <c r="C1592" s="74">
        <f t="shared" si="12"/>
        <v>0</v>
      </c>
      <c r="D1592" s="148">
        <f t="shared" si="13"/>
        <v>45727</v>
      </c>
    </row>
    <row r="1593" spans="1:4">
      <c r="B1593" s="74" t="str">
        <f ca="1">IFERROR(__xludf.DUMMYFUNCTION("IF(REGEXMATCH(A1593,""wealth planning""),""Script 1"",""-"")"),"-")</f>
        <v>-</v>
      </c>
      <c r="C1593" s="74">
        <f t="shared" si="12"/>
        <v>0</v>
      </c>
      <c r="D1593" s="74" t="str">
        <f t="shared" si="13"/>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94" spans="1:4">
      <c r="A1594" s="74" t="s">
        <v>3396</v>
      </c>
      <c r="B1594" s="74" t="str">
        <f ca="1">IFERROR(__xludf.DUMMYFUNCTION("IF(REGEXMATCH(A1594,""wealth planning""),""Script 1"",""-"")"),"-")</f>
        <v>-</v>
      </c>
      <c r="C1594" s="74">
        <f t="shared" si="12"/>
        <v>0</v>
      </c>
      <c r="D1594" s="74">
        <f t="shared" si="13"/>
        <v>0</v>
      </c>
    </row>
    <row r="1595" spans="1:4">
      <c r="A1595" s="74" t="s">
        <v>3396</v>
      </c>
      <c r="B1595" s="74" t="str">
        <f ca="1">IFERROR(__xludf.DUMMYFUNCTION("IF(REGEXMATCH(A1595,""wealth planning""),""Script 1"",""-"")"),"-")</f>
        <v>-</v>
      </c>
      <c r="C1595" s="74" t="str">
        <f t="shared" si="12"/>
        <v>AININ FARIHAH</v>
      </c>
      <c r="D1595" s="74">
        <f t="shared" si="13"/>
        <v>0</v>
      </c>
    </row>
    <row r="1596" spans="1:4">
      <c r="A1596" s="148">
        <v>45727</v>
      </c>
      <c r="B1596" s="74" t="str">
        <f ca="1">IFERROR(__xludf.DUMMYFUNCTION("IF(REGEXMATCH(A1596,""wealth planning""),""Script 1"",""-"")"),"#VALUE!")</f>
        <v>#VALUE!</v>
      </c>
      <c r="C1596" s="74" t="str">
        <f t="shared" si="12"/>
        <v>AININ FARIHAH</v>
      </c>
      <c r="D1596" s="74">
        <f t="shared" si="13"/>
        <v>0</v>
      </c>
    </row>
    <row r="1597" spans="1:4">
      <c r="A1597" s="148">
        <v>45727</v>
      </c>
      <c r="B1597" s="74" t="str">
        <f ca="1">IFERROR(__xludf.DUMMYFUNCTION("IF(REGEXMATCH(A1597,""wealth planning""),""Script 1"",""-"")"),"#VALUE!")</f>
        <v>#VALUE!</v>
      </c>
      <c r="C1597" s="148">
        <f t="shared" si="12"/>
        <v>45727</v>
      </c>
      <c r="D1597" s="74" t="str">
        <f t="shared" si="13"/>
        <v>AININ FARIHAH</v>
      </c>
    </row>
    <row r="1598" spans="1:4">
      <c r="A1598" s="74" t="s">
        <v>3397</v>
      </c>
      <c r="B1598" s="74" t="str">
        <f ca="1">IFERROR(__xludf.DUMMYFUNCTION("IF(REGEXMATCH(A1598,""wealth planning""),""Script 1"",""-"")"),"Script 1")</f>
        <v>Script 1</v>
      </c>
      <c r="C1598" s="148">
        <f t="shared" si="12"/>
        <v>45727</v>
      </c>
      <c r="D1598" s="74" t="str">
        <f t="shared" si="13"/>
        <v>AININ FARIHAH</v>
      </c>
    </row>
    <row r="1599" spans="1:4">
      <c r="B1599" s="74" t="str">
        <f ca="1">IFERROR(__xludf.DUMMYFUNCTION("IF(REGEXMATCH(A1599,""wealth planning""),""Script 1"",""-"")"),"-")</f>
        <v>-</v>
      </c>
      <c r="C1599" s="74" t="str">
        <f t="shared" si="12"/>
        <v>You: Hai assalamualaikum Ainin,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99" s="148">
        <f t="shared" si="13"/>
        <v>45727</v>
      </c>
    </row>
    <row r="1600" spans="1:4">
      <c r="B1600" s="74" t="str">
        <f ca="1">IFERROR(__xludf.DUMMYFUNCTION("IF(REGEXMATCH(A1600,""wealth planning""),""Script 1"",""-"")"),"-")</f>
        <v>-</v>
      </c>
      <c r="C1600" s="74">
        <f t="shared" si="12"/>
        <v>0</v>
      </c>
      <c r="D1600" s="148">
        <f t="shared" si="13"/>
        <v>45727</v>
      </c>
    </row>
    <row r="1601" spans="1:4">
      <c r="B1601" s="74" t="str">
        <f ca="1">IFERROR(__xludf.DUMMYFUNCTION("IF(REGEXMATCH(A1601,""wealth planning""),""Script 1"",""-"")"),"-")</f>
        <v>-</v>
      </c>
      <c r="C1601" s="74">
        <f t="shared" si="12"/>
        <v>0</v>
      </c>
      <c r="D1601" s="74" t="str">
        <f t="shared" si="13"/>
        <v>You: Hai assalamualaikum Ainin,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02" spans="1:4">
      <c r="B1602" s="74" t="str">
        <f ca="1">IFERROR(__xludf.DUMMYFUNCTION("IF(REGEXMATCH(A1602,""wealth planning""),""Script 1"",""-"")"),"-")</f>
        <v>-</v>
      </c>
      <c r="C1602" s="74">
        <f t="shared" si="12"/>
        <v>0</v>
      </c>
      <c r="D1602" s="74">
        <f t="shared" si="13"/>
        <v>0</v>
      </c>
    </row>
    <row r="1603" spans="1:4">
      <c r="A1603" s="74" t="s">
        <v>3400</v>
      </c>
      <c r="B1603" s="74" t="str">
        <f ca="1">IFERROR(__xludf.DUMMYFUNCTION("IF(REGEXMATCH(A1603,""wealth planning""),""Script 1"",""-"")"),"-")</f>
        <v>-</v>
      </c>
      <c r="C1603" s="74">
        <f t="shared" si="12"/>
        <v>0</v>
      </c>
      <c r="D1603" s="74">
        <f t="shared" si="13"/>
        <v>0</v>
      </c>
    </row>
    <row r="1604" spans="1:4">
      <c r="A1604" s="148">
        <v>45727</v>
      </c>
      <c r="B1604" s="74" t="str">
        <f ca="1">IFERROR(__xludf.DUMMYFUNCTION("IF(REGEXMATCH(A1604,""wealth planning""),""Script 1"",""-"")"),"#VALUE!")</f>
        <v>#VALUE!</v>
      </c>
      <c r="C1604" s="74" t="str">
        <f t="shared" si="12"/>
        <v>Irenea Maisarah</v>
      </c>
      <c r="D1604" s="74">
        <f t="shared" si="13"/>
        <v>0</v>
      </c>
    </row>
    <row r="1605" spans="1:4">
      <c r="A1605" s="148">
        <v>45727</v>
      </c>
      <c r="B1605" s="74" t="str">
        <f ca="1">IFERROR(__xludf.DUMMYFUNCTION("IF(REGEXMATCH(A1605,""wealth planning""),""Script 1"",""-"")"),"#VALUE!")</f>
        <v>#VALUE!</v>
      </c>
      <c r="C1605" s="148">
        <f t="shared" si="12"/>
        <v>45727</v>
      </c>
      <c r="D1605" s="74">
        <f t="shared" si="13"/>
        <v>0</v>
      </c>
    </row>
    <row r="1606" spans="1:4">
      <c r="A1606" s="74" t="s">
        <v>3401</v>
      </c>
      <c r="B1606" s="74" t="str">
        <f ca="1">IFERROR(__xludf.DUMMYFUNCTION("IF(REGEXMATCH(A1606,""wealth planning""),""Script 1"",""-"")"),"Script 1")</f>
        <v>Script 1</v>
      </c>
      <c r="C1606" s="148">
        <f t="shared" si="12"/>
        <v>45727</v>
      </c>
      <c r="D1606" s="74" t="str">
        <f t="shared" si="13"/>
        <v>Irenea Maisarah</v>
      </c>
    </row>
    <row r="1607" spans="1:4">
      <c r="B1607" s="74" t="str">
        <f ca="1">IFERROR(__xludf.DUMMYFUNCTION("IF(REGEXMATCH(A1607,""wealth planning""),""Script 1"",""-"")"),"-")</f>
        <v>-</v>
      </c>
      <c r="C1607" s="74" t="str">
        <f t="shared" si="12"/>
        <v>You: Hai assalamualaikum Irenea,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07" s="148">
        <f t="shared" si="13"/>
        <v>45727</v>
      </c>
    </row>
    <row r="1608" spans="1:4">
      <c r="B1608" s="74" t="str">
        <f ca="1">IFERROR(__xludf.DUMMYFUNCTION("IF(REGEXMATCH(A1608,""wealth planning""),""Script 1"",""-"")"),"-")</f>
        <v>-</v>
      </c>
      <c r="C1608" s="74">
        <f t="shared" si="12"/>
        <v>0</v>
      </c>
      <c r="D1608" s="148">
        <f t="shared" si="13"/>
        <v>45727</v>
      </c>
    </row>
    <row r="1609" spans="1:4">
      <c r="B1609" s="74" t="str">
        <f ca="1">IFERROR(__xludf.DUMMYFUNCTION("IF(REGEXMATCH(A1609,""wealth planning""),""Script 1"",""-"")"),"-")</f>
        <v>-</v>
      </c>
      <c r="C1609" s="74">
        <f t="shared" si="12"/>
        <v>0</v>
      </c>
      <c r="D1609" s="74" t="str">
        <f t="shared" si="13"/>
        <v>You: Hai assalamualaikum Irenea,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10" spans="1:4">
      <c r="A1610" s="74" t="s">
        <v>3403</v>
      </c>
      <c r="B1610" s="74" t="str">
        <f ca="1">IFERROR(__xludf.DUMMYFUNCTION("IF(REGEXMATCH(A1610,""wealth planning""),""Script 1"",""-"")"),"-")</f>
        <v>-</v>
      </c>
      <c r="C1610" s="74">
        <f t="shared" si="12"/>
        <v>0</v>
      </c>
      <c r="D1610" s="74">
        <f t="shared" si="13"/>
        <v>0</v>
      </c>
    </row>
    <row r="1611" spans="1:4">
      <c r="A1611" s="74" t="s">
        <v>3404</v>
      </c>
      <c r="B1611" s="74" t="str">
        <f ca="1">IFERROR(__xludf.DUMMYFUNCTION("IF(REGEXMATCH(A1611,""wealth planning""),""Script 1"",""-"")"),"-")</f>
        <v>-</v>
      </c>
      <c r="C1611" s="74" t="str">
        <f t="shared" si="12"/>
        <v>Hajar SadoonStatus is reachable</v>
      </c>
      <c r="D1611" s="74">
        <f t="shared" si="13"/>
        <v>0</v>
      </c>
    </row>
    <row r="1612" spans="1:4">
      <c r="A1612" s="148">
        <v>45727</v>
      </c>
      <c r="B1612" s="74" t="str">
        <f ca="1">IFERROR(__xludf.DUMMYFUNCTION("IF(REGEXMATCH(A1612,""wealth planning""),""Script 1"",""-"")"),"#VALUE!")</f>
        <v>#VALUE!</v>
      </c>
      <c r="C1612" s="74" t="str">
        <f t="shared" si="12"/>
        <v>Hajar Sadoon</v>
      </c>
      <c r="D1612" s="74">
        <f t="shared" si="13"/>
        <v>0</v>
      </c>
    </row>
    <row r="1613" spans="1:4">
      <c r="A1613" s="148">
        <v>45727</v>
      </c>
      <c r="B1613" s="74" t="str">
        <f ca="1">IFERROR(__xludf.DUMMYFUNCTION("IF(REGEXMATCH(A1613,""wealth planning""),""Script 1"",""-"")"),"#VALUE!")</f>
        <v>#VALUE!</v>
      </c>
      <c r="C1613" s="148">
        <f t="shared" si="12"/>
        <v>45727</v>
      </c>
      <c r="D1613" s="74" t="str">
        <f t="shared" si="13"/>
        <v>Hajar SadoonStatus is reachable</v>
      </c>
    </row>
    <row r="1614" spans="1:4">
      <c r="A1614" s="74" t="s">
        <v>3058</v>
      </c>
      <c r="B1614" s="74" t="str">
        <f ca="1">IFERROR(__xludf.DUMMYFUNCTION("IF(REGEXMATCH(A1614,""wealth planning""),""Script 1"",""-"")"),"Script 1")</f>
        <v>Script 1</v>
      </c>
      <c r="C1614" s="148">
        <f t="shared" si="12"/>
        <v>45727</v>
      </c>
      <c r="D1614" s="74" t="str">
        <f t="shared" si="13"/>
        <v>Hajar Sadoon</v>
      </c>
    </row>
    <row r="1615" spans="1:4">
      <c r="B1615" s="74" t="str">
        <f ca="1">IFERROR(__xludf.DUMMYFUNCTION("IF(REGEXMATCH(A1615,""wealth planning""),""Script 1"",""-"")"),"-")</f>
        <v>-</v>
      </c>
      <c r="C1615" s="74" t="str">
        <f t="shared" si="12"/>
        <v>You: Hai assalamualaikum Hajar,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15" s="148">
        <f t="shared" si="13"/>
        <v>45727</v>
      </c>
    </row>
    <row r="1616" spans="1:4">
      <c r="B1616" s="74" t="str">
        <f ca="1">IFERROR(__xludf.DUMMYFUNCTION("IF(REGEXMATCH(A1616,""wealth planning""),""Script 1"",""-"")"),"-")</f>
        <v>-</v>
      </c>
      <c r="C1616" s="74">
        <f t="shared" si="12"/>
        <v>0</v>
      </c>
      <c r="D1616" s="148">
        <f t="shared" si="13"/>
        <v>45727</v>
      </c>
    </row>
    <row r="1617" spans="1:4">
      <c r="B1617" s="74" t="str">
        <f ca="1">IFERROR(__xludf.DUMMYFUNCTION("IF(REGEXMATCH(A1617,""wealth planning""),""Script 1"",""-"")"),"-")</f>
        <v>-</v>
      </c>
      <c r="C1617" s="74">
        <f t="shared" si="12"/>
        <v>0</v>
      </c>
      <c r="D1617" s="74" t="str">
        <f t="shared" si="13"/>
        <v>You: Hai assalamualaikum Hajar,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18" spans="1:4">
      <c r="A1618" s="74" t="s">
        <v>3406</v>
      </c>
      <c r="B1618" s="74" t="str">
        <f ca="1">IFERROR(__xludf.DUMMYFUNCTION("IF(REGEXMATCH(A1618,""wealth planning""),""Script 1"",""-"")"),"-")</f>
        <v>-</v>
      </c>
      <c r="C1618" s="74">
        <f t="shared" si="12"/>
        <v>0</v>
      </c>
      <c r="D1618" s="74">
        <f t="shared" si="13"/>
        <v>0</v>
      </c>
    </row>
    <row r="1619" spans="1:4">
      <c r="A1619" s="74" t="s">
        <v>3406</v>
      </c>
      <c r="B1619" s="74" t="str">
        <f ca="1">IFERROR(__xludf.DUMMYFUNCTION("IF(REGEXMATCH(A1619,""wealth planning""),""Script 1"",""-"")"),"-")</f>
        <v>-</v>
      </c>
      <c r="C1619" s="74" t="str">
        <f t="shared" si="12"/>
        <v>Eryna Musfirah</v>
      </c>
      <c r="D1619" s="74">
        <f t="shared" si="13"/>
        <v>0</v>
      </c>
    </row>
    <row r="1620" spans="1:4">
      <c r="A1620" s="148">
        <v>45727</v>
      </c>
      <c r="B1620" s="74" t="str">
        <f ca="1">IFERROR(__xludf.DUMMYFUNCTION("IF(REGEXMATCH(A1620,""wealth planning""),""Script 1"",""-"")"),"#VALUE!")</f>
        <v>#VALUE!</v>
      </c>
      <c r="C1620" s="74" t="str">
        <f t="shared" si="12"/>
        <v>Eryna Musfirah</v>
      </c>
      <c r="D1620" s="74">
        <f t="shared" si="13"/>
        <v>0</v>
      </c>
    </row>
    <row r="1621" spans="1:4">
      <c r="A1621" s="148">
        <v>45727</v>
      </c>
      <c r="B1621" s="74" t="str">
        <f ca="1">IFERROR(__xludf.DUMMYFUNCTION("IF(REGEXMATCH(A1621,""wealth planning""),""Script 1"",""-"")"),"#VALUE!")</f>
        <v>#VALUE!</v>
      </c>
      <c r="C1621" s="148">
        <f t="shared" si="12"/>
        <v>45727</v>
      </c>
      <c r="D1621" s="74" t="str">
        <f t="shared" si="13"/>
        <v>Eryna Musfirah</v>
      </c>
    </row>
    <row r="1622" spans="1:4">
      <c r="A1622" s="74" t="s">
        <v>3407</v>
      </c>
      <c r="B1622" s="74" t="str">
        <f ca="1">IFERROR(__xludf.DUMMYFUNCTION("IF(REGEXMATCH(A1622,""wealth planning""),""Script 1"",""-"")"),"Script 1")</f>
        <v>Script 1</v>
      </c>
      <c r="C1622" s="148">
        <f t="shared" si="12"/>
        <v>45727</v>
      </c>
      <c r="D1622" s="74" t="str">
        <f t="shared" si="13"/>
        <v>Eryna Musfirah</v>
      </c>
    </row>
    <row r="1623" spans="1:4">
      <c r="B1623" s="74" t="str">
        <f ca="1">IFERROR(__xludf.DUMMYFUNCTION("IF(REGEXMATCH(A1623,""wealth planning""),""Script 1"",""-"")"),"-")</f>
        <v>-</v>
      </c>
      <c r="C1623" s="74" t="str">
        <f t="shared" si="12"/>
        <v>You: Hai assalamualaikum Eryna,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23" s="148">
        <f t="shared" si="13"/>
        <v>45727</v>
      </c>
    </row>
    <row r="1624" spans="1:4">
      <c r="B1624" s="74" t="str">
        <f ca="1">IFERROR(__xludf.DUMMYFUNCTION("IF(REGEXMATCH(A1624,""wealth planning""),""Script 1"",""-"")"),"-")</f>
        <v>-</v>
      </c>
      <c r="C1624" s="74">
        <f t="shared" si="12"/>
        <v>0</v>
      </c>
      <c r="D1624" s="148">
        <f t="shared" si="13"/>
        <v>45727</v>
      </c>
    </row>
    <row r="1625" spans="1:4">
      <c r="B1625" s="74" t="str">
        <f ca="1">IFERROR(__xludf.DUMMYFUNCTION("IF(REGEXMATCH(A1625,""wealth planning""),""Script 1"",""-"")"),"-")</f>
        <v>-</v>
      </c>
      <c r="C1625" s="74">
        <f t="shared" si="12"/>
        <v>0</v>
      </c>
      <c r="D1625" s="74" t="str">
        <f t="shared" si="13"/>
        <v>You: Hai assalamualaikum Eryna,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26" spans="1:4">
      <c r="A1626" s="74" t="s">
        <v>3409</v>
      </c>
      <c r="B1626" s="74" t="str">
        <f ca="1">IFERROR(__xludf.DUMMYFUNCTION("IF(REGEXMATCH(A1626,""wealth planning""),""Script 1"",""-"")"),"-")</f>
        <v>-</v>
      </c>
      <c r="C1626" s="74">
        <f t="shared" si="12"/>
        <v>0</v>
      </c>
      <c r="D1626" s="74">
        <f t="shared" si="13"/>
        <v>0</v>
      </c>
    </row>
    <row r="1627" spans="1:4">
      <c r="A1627" s="74" t="s">
        <v>3410</v>
      </c>
      <c r="B1627" s="74" t="str">
        <f ca="1">IFERROR(__xludf.DUMMYFUNCTION("IF(REGEXMATCH(A1627,""wealth planning""),""Script 1"",""-"")"),"-")</f>
        <v>-</v>
      </c>
      <c r="C1627" s="74" t="str">
        <f t="shared" si="12"/>
        <v>Nur Athirah ZulriadiStatus is reachable</v>
      </c>
      <c r="D1627" s="74">
        <f t="shared" si="13"/>
        <v>0</v>
      </c>
    </row>
    <row r="1628" spans="1:4">
      <c r="A1628" s="148">
        <v>45727</v>
      </c>
      <c r="B1628" s="74" t="str">
        <f ca="1">IFERROR(__xludf.DUMMYFUNCTION("IF(REGEXMATCH(A1628,""wealth planning""),""Script 1"",""-"")"),"#VALUE!")</f>
        <v>#VALUE!</v>
      </c>
      <c r="C1628" s="74" t="str">
        <f t="shared" si="12"/>
        <v>Nur Athirah Zulriadi</v>
      </c>
      <c r="D1628" s="74">
        <f t="shared" si="13"/>
        <v>0</v>
      </c>
    </row>
    <row r="1629" spans="1:4">
      <c r="A1629" s="148">
        <v>45727</v>
      </c>
      <c r="B1629" s="74" t="str">
        <f ca="1">IFERROR(__xludf.DUMMYFUNCTION("IF(REGEXMATCH(A1629,""wealth planning""),""Script 1"",""-"")"),"#VALUE!")</f>
        <v>#VALUE!</v>
      </c>
      <c r="C1629" s="148">
        <f t="shared" si="12"/>
        <v>45727</v>
      </c>
      <c r="D1629" s="74" t="str">
        <f t="shared" si="13"/>
        <v>Nur Athirah ZulriadiStatus is reachable</v>
      </c>
    </row>
    <row r="1630" spans="1:4">
      <c r="A1630" s="74" t="s">
        <v>3411</v>
      </c>
      <c r="B1630" s="74" t="str">
        <f ca="1">IFERROR(__xludf.DUMMYFUNCTION("IF(REGEXMATCH(A1630,""wealth planning""),""Script 1"",""-"")"),"Script 1")</f>
        <v>Script 1</v>
      </c>
      <c r="C1630" s="148">
        <f t="shared" si="12"/>
        <v>45727</v>
      </c>
      <c r="D1630" s="74" t="str">
        <f t="shared" si="13"/>
        <v>Nur Athirah Zulriadi</v>
      </c>
    </row>
    <row r="1631" spans="1:4">
      <c r="B1631" s="74" t="str">
        <f ca="1">IFERROR(__xludf.DUMMYFUNCTION("IF(REGEXMATCH(A1631,""wealth planning""),""Script 1"",""-"")"),"-")</f>
        <v>-</v>
      </c>
      <c r="C1631" s="74" t="str">
        <f t="shared" si="12"/>
        <v>You: Hai assalamualaikum Athirah,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31" s="148">
        <f t="shared" si="13"/>
        <v>45727</v>
      </c>
    </row>
    <row r="1632" spans="1:4">
      <c r="B1632" s="74" t="str">
        <f ca="1">IFERROR(__xludf.DUMMYFUNCTION("IF(REGEXMATCH(A1632,""wealth planning""),""Script 1"",""-"")"),"-")</f>
        <v>-</v>
      </c>
      <c r="C1632" s="74">
        <f t="shared" si="12"/>
        <v>0</v>
      </c>
      <c r="D1632" s="148">
        <f t="shared" si="13"/>
        <v>45727</v>
      </c>
    </row>
    <row r="1633" spans="1:4">
      <c r="B1633" s="74" t="str">
        <f ca="1">IFERROR(__xludf.DUMMYFUNCTION("IF(REGEXMATCH(A1633,""wealth planning""),""Script 1"",""-"")"),"-")</f>
        <v>-</v>
      </c>
      <c r="C1633" s="74">
        <f t="shared" si="12"/>
        <v>0</v>
      </c>
      <c r="D1633" s="74" t="str">
        <f t="shared" si="13"/>
        <v>You: Hai assalamualaikum Athirah,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34" spans="1:4">
      <c r="A1634" s="74" t="s">
        <v>3413</v>
      </c>
      <c r="B1634" s="74" t="str">
        <f ca="1">IFERROR(__xludf.DUMMYFUNCTION("IF(REGEXMATCH(A1634,""wealth planning""),""Script 1"",""-"")"),"-")</f>
        <v>-</v>
      </c>
      <c r="C1634" s="74">
        <f t="shared" si="12"/>
        <v>0</v>
      </c>
      <c r="D1634" s="74">
        <f t="shared" si="13"/>
        <v>0</v>
      </c>
    </row>
    <row r="1635" spans="1:4">
      <c r="A1635" s="74" t="s">
        <v>3414</v>
      </c>
      <c r="B1635" s="74" t="str">
        <f ca="1">IFERROR(__xludf.DUMMYFUNCTION("IF(REGEXMATCH(A1635,""wealth planning""),""Script 1"",""-"")"),"-")</f>
        <v>-</v>
      </c>
      <c r="C1635" s="74" t="str">
        <f t="shared" si="12"/>
        <v>Faiz DhiyauddinStatus is reachable</v>
      </c>
      <c r="D1635" s="74">
        <f t="shared" si="13"/>
        <v>0</v>
      </c>
    </row>
    <row r="1636" spans="1:4">
      <c r="A1636" s="148">
        <v>45727</v>
      </c>
      <c r="B1636" s="74" t="str">
        <f ca="1">IFERROR(__xludf.DUMMYFUNCTION("IF(REGEXMATCH(A1636,""wealth planning""),""Script 1"",""-"")"),"#VALUE!")</f>
        <v>#VALUE!</v>
      </c>
      <c r="C1636" s="74" t="str">
        <f t="shared" si="12"/>
        <v>Faiz Dhiyauddin</v>
      </c>
      <c r="D1636" s="74">
        <f t="shared" si="13"/>
        <v>0</v>
      </c>
    </row>
    <row r="1637" spans="1:4">
      <c r="A1637" s="148">
        <v>45727</v>
      </c>
      <c r="B1637" s="74" t="str">
        <f ca="1">IFERROR(__xludf.DUMMYFUNCTION("IF(REGEXMATCH(A1637,""wealth planning""),""Script 1"",""-"")"),"#VALUE!")</f>
        <v>#VALUE!</v>
      </c>
      <c r="C1637" s="148">
        <f t="shared" si="12"/>
        <v>45727</v>
      </c>
      <c r="D1637" s="74" t="str">
        <f t="shared" si="13"/>
        <v>Faiz DhiyauddinStatus is reachable</v>
      </c>
    </row>
    <row r="1638" spans="1:4">
      <c r="A1638" s="74" t="s">
        <v>3415</v>
      </c>
      <c r="B1638" s="74" t="str">
        <f ca="1">IFERROR(__xludf.DUMMYFUNCTION("IF(REGEXMATCH(A1638,""wealth planning""),""Script 1"",""-"")"),"Script 1")</f>
        <v>Script 1</v>
      </c>
      <c r="C1638" s="148">
        <f t="shared" si="12"/>
        <v>45727</v>
      </c>
      <c r="D1638" s="74" t="str">
        <f t="shared" si="13"/>
        <v>Faiz Dhiyauddin</v>
      </c>
    </row>
    <row r="1639" spans="1:4">
      <c r="B1639" s="74" t="str">
        <f ca="1">IFERROR(__xludf.DUMMYFUNCTION("IF(REGEXMATCH(A1639,""wealth planning""),""Script 1"",""-"")"),"-")</f>
        <v>-</v>
      </c>
      <c r="C1639" s="74" t="str">
        <f t="shared" si="12"/>
        <v>You: Hai assalamualaikum Faiz,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39" s="148">
        <f t="shared" si="13"/>
        <v>45727</v>
      </c>
    </row>
    <row r="1640" spans="1:4">
      <c r="B1640" s="74" t="str">
        <f ca="1">IFERROR(__xludf.DUMMYFUNCTION("IF(REGEXMATCH(A1640,""wealth planning""),""Script 1"",""-"")"),"-")</f>
        <v>-</v>
      </c>
      <c r="C1640" s="74">
        <f t="shared" si="12"/>
        <v>0</v>
      </c>
      <c r="D1640" s="148">
        <f t="shared" si="13"/>
        <v>45727</v>
      </c>
    </row>
    <row r="1641" spans="1:4">
      <c r="B1641" s="74" t="str">
        <f ca="1">IFERROR(__xludf.DUMMYFUNCTION("IF(REGEXMATCH(A1641,""wealth planning""),""Script 1"",""-"")"),"-")</f>
        <v>-</v>
      </c>
      <c r="C1641" s="74">
        <f t="shared" si="12"/>
        <v>0</v>
      </c>
      <c r="D1641" s="74" t="str">
        <f t="shared" si="13"/>
        <v>You: Hai assalamualaikum Faiz,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42" spans="1:4">
      <c r="A1642" s="74" t="s">
        <v>3417</v>
      </c>
      <c r="B1642" s="74" t="str">
        <f ca="1">IFERROR(__xludf.DUMMYFUNCTION("IF(REGEXMATCH(A1642,""wealth planning""),""Script 1"",""-"")"),"-")</f>
        <v>-</v>
      </c>
      <c r="C1642" s="74">
        <f t="shared" si="12"/>
        <v>0</v>
      </c>
      <c r="D1642" s="74">
        <f t="shared" si="13"/>
        <v>0</v>
      </c>
    </row>
    <row r="1643" spans="1:4">
      <c r="A1643" s="74" t="s">
        <v>3418</v>
      </c>
      <c r="B1643" s="74" t="str">
        <f ca="1">IFERROR(__xludf.DUMMYFUNCTION("IF(REGEXMATCH(A1643,""wealth planning""),""Script 1"",""-"")"),"-")</f>
        <v>-</v>
      </c>
      <c r="C1643" s="74" t="str">
        <f t="shared" si="12"/>
        <v>mohd nazrol AliasStatus is reachable</v>
      </c>
      <c r="D1643" s="74">
        <f t="shared" si="13"/>
        <v>0</v>
      </c>
    </row>
    <row r="1644" spans="1:4">
      <c r="A1644" s="148">
        <v>45727</v>
      </c>
      <c r="B1644" s="74" t="str">
        <f ca="1">IFERROR(__xludf.DUMMYFUNCTION("IF(REGEXMATCH(A1644,""wealth planning""),""Script 1"",""-"")"),"#VALUE!")</f>
        <v>#VALUE!</v>
      </c>
      <c r="C1644" s="74" t="str">
        <f t="shared" si="12"/>
        <v>mohd nazrol Alias</v>
      </c>
      <c r="D1644" s="74">
        <f t="shared" si="13"/>
        <v>0</v>
      </c>
    </row>
    <row r="1645" spans="1:4">
      <c r="A1645" s="148">
        <v>45727</v>
      </c>
      <c r="B1645" s="74" t="str">
        <f ca="1">IFERROR(__xludf.DUMMYFUNCTION("IF(REGEXMATCH(A1645,""wealth planning""),""Script 1"",""-"")"),"#VALUE!")</f>
        <v>#VALUE!</v>
      </c>
      <c r="C1645" s="148">
        <f t="shared" si="12"/>
        <v>45727</v>
      </c>
      <c r="D1645" s="74" t="str">
        <f t="shared" si="13"/>
        <v>mohd nazrol AliasStatus is reachable</v>
      </c>
    </row>
    <row r="1646" spans="1:4">
      <c r="A1646" s="74" t="s">
        <v>3419</v>
      </c>
      <c r="B1646" s="74" t="str">
        <f ca="1">IFERROR(__xludf.DUMMYFUNCTION("IF(REGEXMATCH(A1646,""wealth planning""),""Script 1"",""-"")"),"Script 1")</f>
        <v>Script 1</v>
      </c>
      <c r="C1646" s="148">
        <f t="shared" si="12"/>
        <v>45727</v>
      </c>
      <c r="D1646" s="74" t="str">
        <f t="shared" si="13"/>
        <v>mohd nazrol Alias</v>
      </c>
    </row>
    <row r="1647" spans="1:4">
      <c r="B1647" s="74" t="str">
        <f ca="1">IFERROR(__xludf.DUMMYFUNCTION("IF(REGEXMATCH(A1647,""wealth planning""),""Script 1"",""-"")"),"-")</f>
        <v>-</v>
      </c>
      <c r="C1647" s="74" t="str">
        <f t="shared" si="12"/>
        <v>You: Hai assalamualaikum tuan Nazrol,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47" s="148">
        <f t="shared" si="13"/>
        <v>45727</v>
      </c>
    </row>
    <row r="1648" spans="1:4">
      <c r="B1648" s="74" t="str">
        <f ca="1">IFERROR(__xludf.DUMMYFUNCTION("IF(REGEXMATCH(A1648,""wealth planning""),""Script 1"",""-"")"),"-")</f>
        <v>-</v>
      </c>
      <c r="C1648" s="74">
        <f t="shared" si="12"/>
        <v>0</v>
      </c>
      <c r="D1648" s="148">
        <f t="shared" si="13"/>
        <v>45727</v>
      </c>
    </row>
    <row r="1649" spans="1:4">
      <c r="B1649" s="74" t="str">
        <f ca="1">IFERROR(__xludf.DUMMYFUNCTION("IF(REGEXMATCH(A1649,""wealth planning""),""Script 1"",""-"")"),"-")</f>
        <v>-</v>
      </c>
      <c r="C1649" s="74">
        <f t="shared" si="12"/>
        <v>0</v>
      </c>
      <c r="D1649" s="74" t="str">
        <f t="shared" si="13"/>
        <v>You: Hai assalamualaikum tuan Nazrol,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50" spans="1:4">
      <c r="A1650" s="74" t="s">
        <v>3421</v>
      </c>
      <c r="B1650" s="74" t="str">
        <f ca="1">IFERROR(__xludf.DUMMYFUNCTION("IF(REGEXMATCH(A1650,""wealth planning""),""Script 1"",""-"")"),"-")</f>
        <v>-</v>
      </c>
      <c r="C1650" s="74">
        <f t="shared" si="12"/>
        <v>0</v>
      </c>
      <c r="D1650" s="74">
        <f t="shared" si="13"/>
        <v>0</v>
      </c>
    </row>
    <row r="1651" spans="1:4">
      <c r="A1651" s="74" t="s">
        <v>3422</v>
      </c>
      <c r="B1651" s="74" t="str">
        <f ca="1">IFERROR(__xludf.DUMMYFUNCTION("IF(REGEXMATCH(A1651,""wealth planning""),""Script 1"",""-"")"),"-")</f>
        <v>-</v>
      </c>
      <c r="C1651" s="74" t="str">
        <f t="shared" si="12"/>
        <v>Azim OslanStatus is reachable</v>
      </c>
      <c r="D1651" s="74">
        <f t="shared" si="13"/>
        <v>0</v>
      </c>
    </row>
    <row r="1652" spans="1:4">
      <c r="A1652" s="148">
        <v>45727</v>
      </c>
      <c r="B1652" s="74" t="str">
        <f ca="1">IFERROR(__xludf.DUMMYFUNCTION("IF(REGEXMATCH(A1652,""wealth planning""),""Script 1"",""-"")"),"#VALUE!")</f>
        <v>#VALUE!</v>
      </c>
      <c r="C1652" s="74" t="str">
        <f t="shared" si="12"/>
        <v>Azim Oslan</v>
      </c>
      <c r="D1652" s="74">
        <f t="shared" si="13"/>
        <v>0</v>
      </c>
    </row>
    <row r="1653" spans="1:4">
      <c r="A1653" s="148">
        <v>45727</v>
      </c>
      <c r="B1653" s="74" t="str">
        <f ca="1">IFERROR(__xludf.DUMMYFUNCTION("IF(REGEXMATCH(A1653,""wealth planning""),""Script 1"",""-"")"),"#VALUE!")</f>
        <v>#VALUE!</v>
      </c>
      <c r="C1653" s="148">
        <f t="shared" si="12"/>
        <v>45727</v>
      </c>
      <c r="D1653" s="74" t="str">
        <f t="shared" si="13"/>
        <v>Azim OslanStatus is reachable</v>
      </c>
    </row>
    <row r="1654" spans="1:4">
      <c r="A1654" s="74" t="s">
        <v>3344</v>
      </c>
      <c r="B1654" s="74" t="str">
        <f ca="1">IFERROR(__xludf.DUMMYFUNCTION("IF(REGEXMATCH(A1654,""wealth planning""),""Script 1"",""-"")"),"Script 1")</f>
        <v>Script 1</v>
      </c>
      <c r="C1654" s="148">
        <f t="shared" si="12"/>
        <v>45727</v>
      </c>
      <c r="D1654" s="74" t="str">
        <f t="shared" si="13"/>
        <v>Azim Oslan</v>
      </c>
    </row>
    <row r="1655" spans="1:4">
      <c r="B1655" s="74" t="str">
        <f ca="1">IFERROR(__xludf.DUMMYFUNCTION("IF(REGEXMATCH(A1655,""wealth planning""),""Script 1"",""-"")"),"-")</f>
        <v>-</v>
      </c>
      <c r="C1655" s="74" t="str">
        <f t="shared" si="12"/>
        <v>You: Hai assalamualaikum Azim,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55" s="148">
        <f t="shared" si="13"/>
        <v>45727</v>
      </c>
    </row>
    <row r="1656" spans="1:4">
      <c r="B1656" s="74" t="str">
        <f ca="1">IFERROR(__xludf.DUMMYFUNCTION("IF(REGEXMATCH(A1656,""wealth planning""),""Script 1"",""-"")"),"-")</f>
        <v>-</v>
      </c>
      <c r="C1656" s="74">
        <f t="shared" si="12"/>
        <v>0</v>
      </c>
      <c r="D1656" s="148">
        <f t="shared" si="13"/>
        <v>45727</v>
      </c>
    </row>
    <row r="1657" spans="1:4">
      <c r="B1657" s="74" t="str">
        <f ca="1">IFERROR(__xludf.DUMMYFUNCTION("IF(REGEXMATCH(A1657,""wealth planning""),""Script 1"",""-"")"),"-")</f>
        <v>-</v>
      </c>
      <c r="C1657" s="74">
        <f t="shared" si="12"/>
        <v>0</v>
      </c>
      <c r="D1657" s="74" t="str">
        <f t="shared" si="13"/>
        <v>You: Hai assalamualaikum Azim,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58" spans="1:4">
      <c r="B1658" s="74" t="str">
        <f ca="1">IFERROR(__xludf.DUMMYFUNCTION("IF(REGEXMATCH(A1658,""wealth planning""),""Script 1"",""-"")"),"-")</f>
        <v>-</v>
      </c>
      <c r="C1658" s="74">
        <f t="shared" si="12"/>
        <v>0</v>
      </c>
      <c r="D1658" s="74">
        <f t="shared" si="13"/>
        <v>0</v>
      </c>
    </row>
    <row r="1659" spans="1:4">
      <c r="A1659" s="74" t="s">
        <v>3425</v>
      </c>
      <c r="B1659" s="74" t="str">
        <f ca="1">IFERROR(__xludf.DUMMYFUNCTION("IF(REGEXMATCH(A1659,""wealth planning""),""Script 1"",""-"")"),"-")</f>
        <v>-</v>
      </c>
      <c r="C1659" s="74">
        <f t="shared" si="12"/>
        <v>0</v>
      </c>
      <c r="D1659" s="74">
        <f t="shared" si="13"/>
        <v>0</v>
      </c>
    </row>
    <row r="1660" spans="1:4">
      <c r="A1660" s="148">
        <v>45727</v>
      </c>
      <c r="B1660" s="74" t="str">
        <f ca="1">IFERROR(__xludf.DUMMYFUNCTION("IF(REGEXMATCH(A1660,""wealth planning""),""Script 1"",""-"")"),"#VALUE!")</f>
        <v>#VALUE!</v>
      </c>
      <c r="C1660" s="74" t="str">
        <f t="shared" si="12"/>
        <v>Haziq Ilham Aziz Azhar</v>
      </c>
      <c r="D1660" s="74">
        <f t="shared" si="13"/>
        <v>0</v>
      </c>
    </row>
    <row r="1661" spans="1:4">
      <c r="A1661" s="148">
        <v>45727</v>
      </c>
      <c r="B1661" s="74" t="str">
        <f ca="1">IFERROR(__xludf.DUMMYFUNCTION("IF(REGEXMATCH(A1661,""wealth planning""),""Script 1"",""-"")"),"#VALUE!")</f>
        <v>#VALUE!</v>
      </c>
      <c r="C1661" s="148">
        <f t="shared" si="12"/>
        <v>45727</v>
      </c>
      <c r="D1661" s="74">
        <f t="shared" si="13"/>
        <v>0</v>
      </c>
    </row>
    <row r="1662" spans="1:4">
      <c r="A1662" s="74" t="s">
        <v>3294</v>
      </c>
      <c r="B1662" s="74" t="str">
        <f ca="1">IFERROR(__xludf.DUMMYFUNCTION("IF(REGEXMATCH(A1662,""wealth planning""),""Script 1"",""-"")"),"Script 1")</f>
        <v>Script 1</v>
      </c>
      <c r="C1662" s="148">
        <f t="shared" si="12"/>
        <v>45727</v>
      </c>
      <c r="D1662" s="74" t="str">
        <f t="shared" si="13"/>
        <v>Haziq Ilham Aziz Azhar</v>
      </c>
    </row>
    <row r="1663" spans="1:4">
      <c r="B1663" s="74" t="str">
        <f ca="1">IFERROR(__xludf.DUMMYFUNCTION("IF(REGEXMATCH(A1663,""wealth planning""),""Script 1"",""-"")"),"-")</f>
        <v>-</v>
      </c>
      <c r="C1663" s="74" t="str">
        <f t="shared" si="12"/>
        <v>You: Hai assalamualaikum Haziq,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63" s="148">
        <f t="shared" si="13"/>
        <v>45727</v>
      </c>
    </row>
    <row r="1664" spans="1:4">
      <c r="B1664" s="74" t="str">
        <f ca="1">IFERROR(__xludf.DUMMYFUNCTION("IF(REGEXMATCH(A1664,""wealth planning""),""Script 1"",""-"")"),"-")</f>
        <v>-</v>
      </c>
      <c r="C1664" s="74">
        <f t="shared" si="12"/>
        <v>0</v>
      </c>
      <c r="D1664" s="148">
        <f t="shared" si="13"/>
        <v>45727</v>
      </c>
    </row>
    <row r="1665" spans="1:4">
      <c r="B1665" s="74" t="str">
        <f ca="1">IFERROR(__xludf.DUMMYFUNCTION("IF(REGEXMATCH(A1665,""wealth planning""),""Script 1"",""-"")"),"-")</f>
        <v>-</v>
      </c>
      <c r="C1665" s="74">
        <f t="shared" si="12"/>
        <v>0</v>
      </c>
      <c r="D1665" s="74" t="str">
        <f t="shared" si="13"/>
        <v>You: Hai assalamualaikum Haziq,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66" spans="1:4">
      <c r="B1666" s="74" t="str">
        <f ca="1">IFERROR(__xludf.DUMMYFUNCTION("IF(REGEXMATCH(A1666,""wealth planning""),""Script 1"",""-"")"),"-")</f>
        <v>-</v>
      </c>
      <c r="C1666" s="74">
        <f t="shared" si="12"/>
        <v>0</v>
      </c>
      <c r="D1666" s="74">
        <f t="shared" si="13"/>
        <v>0</v>
      </c>
    </row>
    <row r="1667" spans="1:4">
      <c r="A1667" s="74" t="s">
        <v>3428</v>
      </c>
      <c r="B1667" s="74" t="str">
        <f ca="1">IFERROR(__xludf.DUMMYFUNCTION("IF(REGEXMATCH(A1667,""wealth planning""),""Script 1"",""-"")"),"-")</f>
        <v>-</v>
      </c>
      <c r="C1667" s="74">
        <f t="shared" si="12"/>
        <v>0</v>
      </c>
      <c r="D1667" s="74">
        <f t="shared" si="13"/>
        <v>0</v>
      </c>
    </row>
    <row r="1668" spans="1:4">
      <c r="A1668" s="148">
        <v>45727</v>
      </c>
      <c r="B1668" s="74" t="str">
        <f ca="1">IFERROR(__xludf.DUMMYFUNCTION("IF(REGEXMATCH(A1668,""wealth planning""),""Script 1"",""-"")"),"#VALUE!")</f>
        <v>#VALUE!</v>
      </c>
      <c r="C1668" s="74" t="str">
        <f t="shared" si="12"/>
        <v>Ilham Nasrin</v>
      </c>
      <c r="D1668" s="74">
        <f t="shared" si="13"/>
        <v>0</v>
      </c>
    </row>
    <row r="1669" spans="1:4">
      <c r="A1669" s="148">
        <v>45727</v>
      </c>
      <c r="B1669" s="74" t="str">
        <f ca="1">IFERROR(__xludf.DUMMYFUNCTION("IF(REGEXMATCH(A1669,""wealth planning""),""Script 1"",""-"")"),"#VALUE!")</f>
        <v>#VALUE!</v>
      </c>
      <c r="C1669" s="148">
        <f t="shared" si="12"/>
        <v>45727</v>
      </c>
      <c r="D1669" s="74">
        <f t="shared" si="13"/>
        <v>0</v>
      </c>
    </row>
    <row r="1670" spans="1:4">
      <c r="A1670" s="74" t="s">
        <v>3429</v>
      </c>
      <c r="B1670" s="74" t="str">
        <f ca="1">IFERROR(__xludf.DUMMYFUNCTION("IF(REGEXMATCH(A1670,""wealth planning""),""Script 1"",""-"")"),"Script 1")</f>
        <v>Script 1</v>
      </c>
      <c r="C1670" s="148">
        <f t="shared" si="12"/>
        <v>45727</v>
      </c>
      <c r="D1670" s="74" t="str">
        <f t="shared" si="13"/>
        <v>Ilham Nasrin</v>
      </c>
    </row>
    <row r="1671" spans="1:4">
      <c r="B1671" s="74" t="str">
        <f ca="1">IFERROR(__xludf.DUMMYFUNCTION("IF(REGEXMATCH(A1671,""wealth planning""),""Script 1"",""-"")"),"-")</f>
        <v>-</v>
      </c>
      <c r="C1671" s="74" t="str">
        <f t="shared" si="12"/>
        <v>You: Hai assalamualaikum Ilham,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71" s="148">
        <f t="shared" si="13"/>
        <v>45727</v>
      </c>
    </row>
    <row r="1672" spans="1:4">
      <c r="B1672" s="74" t="str">
        <f ca="1">IFERROR(__xludf.DUMMYFUNCTION("IF(REGEXMATCH(A1672,""wealth planning""),""Script 1"",""-"")"),"-")</f>
        <v>-</v>
      </c>
      <c r="C1672" s="74">
        <f t="shared" si="12"/>
        <v>0</v>
      </c>
      <c r="D1672" s="148">
        <f t="shared" si="13"/>
        <v>45727</v>
      </c>
    </row>
    <row r="1673" spans="1:4">
      <c r="B1673" s="74" t="str">
        <f ca="1">IFERROR(__xludf.DUMMYFUNCTION("IF(REGEXMATCH(A1673,""wealth planning""),""Script 1"",""-"")"),"-")</f>
        <v>-</v>
      </c>
      <c r="C1673" s="74">
        <f t="shared" si="12"/>
        <v>0</v>
      </c>
      <c r="D1673" s="74" t="str">
        <f t="shared" si="13"/>
        <v>You: Hai assalamualaikum Ilham,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74" spans="1:4">
      <c r="B1674" s="74" t="str">
        <f ca="1">IFERROR(__xludf.DUMMYFUNCTION("IF(REGEXMATCH(A1674,""wealth planning""),""Script 1"",""-"")"),"-")</f>
        <v>-</v>
      </c>
      <c r="C1674" s="74">
        <f t="shared" si="12"/>
        <v>0</v>
      </c>
      <c r="D1674" s="74">
        <f t="shared" si="13"/>
        <v>0</v>
      </c>
    </row>
    <row r="1675" spans="1:4">
      <c r="A1675" s="74" t="s">
        <v>3432</v>
      </c>
      <c r="B1675" s="74" t="str">
        <f ca="1">IFERROR(__xludf.DUMMYFUNCTION("IF(REGEXMATCH(A1675,""wealth planning""),""Script 1"",""-"")"),"-")</f>
        <v>-</v>
      </c>
      <c r="C1675" s="74">
        <f t="shared" si="12"/>
        <v>0</v>
      </c>
      <c r="D1675" s="74">
        <f t="shared" si="13"/>
        <v>0</v>
      </c>
    </row>
    <row r="1676" spans="1:4">
      <c r="A1676" s="148">
        <v>45727</v>
      </c>
      <c r="B1676" s="74" t="str">
        <f ca="1">IFERROR(__xludf.DUMMYFUNCTION("IF(REGEXMATCH(A1676,""wealth planning""),""Script 1"",""-"")"),"#VALUE!")</f>
        <v>#VALUE!</v>
      </c>
      <c r="C1676" s="74" t="str">
        <f t="shared" si="12"/>
        <v>Anis Ainul Nisha Mohamad</v>
      </c>
      <c r="D1676" s="74">
        <f t="shared" si="13"/>
        <v>0</v>
      </c>
    </row>
    <row r="1677" spans="1:4">
      <c r="A1677" s="148">
        <v>45727</v>
      </c>
      <c r="B1677" s="74" t="str">
        <f ca="1">IFERROR(__xludf.DUMMYFUNCTION("IF(REGEXMATCH(A1677,""wealth planning""),""Script 1"",""-"")"),"#VALUE!")</f>
        <v>#VALUE!</v>
      </c>
      <c r="C1677" s="148">
        <f t="shared" si="12"/>
        <v>45727</v>
      </c>
      <c r="D1677" s="74">
        <f t="shared" si="13"/>
        <v>0</v>
      </c>
    </row>
    <row r="1678" spans="1:4">
      <c r="A1678" s="74" t="s">
        <v>3433</v>
      </c>
      <c r="B1678" s="74" t="str">
        <f ca="1">IFERROR(__xludf.DUMMYFUNCTION("IF(REGEXMATCH(A1678,""wealth planning""),""Script 1"",""-"")"),"-")</f>
        <v>-</v>
      </c>
      <c r="C1678" s="148">
        <f t="shared" si="12"/>
        <v>45727</v>
      </c>
      <c r="D1678" s="74" t="str">
        <f t="shared" si="13"/>
        <v>Anis Ainul Nisha Mohamad</v>
      </c>
    </row>
    <row r="1679" spans="1:4">
      <c r="B1679" s="74" t="str">
        <f ca="1">IFERROR(__xludf.DUMMYFUNCTION("IF(REGEXMATCH(A1679,""wealth planning""),""Script 1"",""-"")"),"-")</f>
        <v>-</v>
      </c>
      <c r="C1679" s="74" t="str">
        <f t="shared" si="12"/>
        <v>You: I see. How about saya offer free service on review and summarize current insurance? So that lebih senang nanti untuk jadi reference in the future</v>
      </c>
      <c r="D1679" s="148">
        <f t="shared" si="13"/>
        <v>45727</v>
      </c>
    </row>
    <row r="1680" spans="1:4">
      <c r="B1680" s="74" t="str">
        <f ca="1">IFERROR(__xludf.DUMMYFUNCTION("IF(REGEXMATCH(A1680,""wealth planning""),""Script 1"",""-"")"),"-")</f>
        <v>-</v>
      </c>
      <c r="C1680" s="74">
        <f t="shared" si="12"/>
        <v>0</v>
      </c>
      <c r="D1680" s="148">
        <f t="shared" si="13"/>
        <v>45727</v>
      </c>
    </row>
    <row r="1681" spans="1:4">
      <c r="B1681" s="74" t="str">
        <f ca="1">IFERROR(__xludf.DUMMYFUNCTION("IF(REGEXMATCH(A1681,""wealth planning""),""Script 1"",""-"")"),"-")</f>
        <v>-</v>
      </c>
      <c r="C1681" s="74">
        <f t="shared" si="12"/>
        <v>0</v>
      </c>
      <c r="D1681" s="74" t="str">
        <f t="shared" si="13"/>
        <v>You: I see. How about saya offer free service on review and summarize current insurance? So that lebih senang nanti untuk jadi reference in the future</v>
      </c>
    </row>
    <row r="1682" spans="1:4">
      <c r="A1682" s="74" t="s">
        <v>3435</v>
      </c>
      <c r="B1682" s="74" t="str">
        <f ca="1">IFERROR(__xludf.DUMMYFUNCTION("IF(REGEXMATCH(A1682,""wealth planning""),""Script 1"",""-"")"),"-")</f>
        <v>-</v>
      </c>
      <c r="C1682" s="74">
        <f t="shared" si="12"/>
        <v>0</v>
      </c>
      <c r="D1682" s="74">
        <f t="shared" si="13"/>
        <v>0</v>
      </c>
    </row>
    <row r="1683" spans="1:4">
      <c r="A1683" s="74" t="s">
        <v>3436</v>
      </c>
      <c r="B1683" s="74" t="str">
        <f ca="1">IFERROR(__xludf.DUMMYFUNCTION("IF(REGEXMATCH(A1683,""wealth planning""),""Script 1"",""-"")"),"-")</f>
        <v>-</v>
      </c>
      <c r="C1683" s="74" t="str">
        <f t="shared" si="12"/>
        <v>Abdullah Akram AzmanStatus is reachable</v>
      </c>
      <c r="D1683" s="74">
        <f t="shared" si="13"/>
        <v>0</v>
      </c>
    </row>
    <row r="1684" spans="1:4">
      <c r="A1684" s="148">
        <v>45727</v>
      </c>
      <c r="B1684" s="74" t="str">
        <f ca="1">IFERROR(__xludf.DUMMYFUNCTION("IF(REGEXMATCH(A1684,""wealth planning""),""Script 1"",""-"")"),"#VALUE!")</f>
        <v>#VALUE!</v>
      </c>
      <c r="C1684" s="74" t="str">
        <f t="shared" si="12"/>
        <v>Abdullah Akram Azman</v>
      </c>
      <c r="D1684" s="74">
        <f t="shared" si="13"/>
        <v>0</v>
      </c>
    </row>
    <row r="1685" spans="1:4">
      <c r="A1685" s="148">
        <v>45727</v>
      </c>
      <c r="B1685" s="74" t="str">
        <f ca="1">IFERROR(__xludf.DUMMYFUNCTION("IF(REGEXMATCH(A1685,""wealth planning""),""Script 1"",""-"")"),"#VALUE!")</f>
        <v>#VALUE!</v>
      </c>
      <c r="C1685" s="148">
        <f t="shared" si="12"/>
        <v>45727</v>
      </c>
      <c r="D1685" s="74" t="str">
        <f t="shared" si="13"/>
        <v>Abdullah Akram AzmanStatus is reachable</v>
      </c>
    </row>
    <row r="1686" spans="1:4">
      <c r="A1686" s="74" t="s">
        <v>3025</v>
      </c>
      <c r="B1686" s="74" t="str">
        <f ca="1">IFERROR(__xludf.DUMMYFUNCTION("IF(REGEXMATCH(A1686,""wealth planning""),""Script 1"",""-"")"),"Script 1")</f>
        <v>Script 1</v>
      </c>
      <c r="C1686" s="148">
        <f t="shared" si="12"/>
        <v>45727</v>
      </c>
      <c r="D1686" s="74" t="str">
        <f t="shared" si="13"/>
        <v>Abdullah Akram Azman</v>
      </c>
    </row>
    <row r="1687" spans="1:4">
      <c r="B1687" s="74" t="str">
        <f ca="1">IFERROR(__xludf.DUMMYFUNCTION("IF(REGEXMATCH(A1687,""wealth planning""),""Script 1"",""-"")"),"-")</f>
        <v>-</v>
      </c>
      <c r="C1687" s="74" t="str">
        <f t="shared" si="12"/>
        <v>You: Hai assalamualaikum Abdullah,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87" s="148">
        <f t="shared" si="13"/>
        <v>45727</v>
      </c>
    </row>
    <row r="1688" spans="1:4">
      <c r="B1688" s="74" t="str">
        <f ca="1">IFERROR(__xludf.DUMMYFUNCTION("IF(REGEXMATCH(A1688,""wealth planning""),""Script 1"",""-"")"),"-")</f>
        <v>-</v>
      </c>
      <c r="C1688" s="74">
        <f t="shared" si="12"/>
        <v>0</v>
      </c>
      <c r="D1688" s="148">
        <f t="shared" si="13"/>
        <v>45727</v>
      </c>
    </row>
    <row r="1689" spans="1:4">
      <c r="B1689" s="74" t="str">
        <f ca="1">IFERROR(__xludf.DUMMYFUNCTION("IF(REGEXMATCH(A1689,""wealth planning""),""Script 1"",""-"")"),"-")</f>
        <v>-</v>
      </c>
      <c r="C1689" s="74">
        <f t="shared" si="12"/>
        <v>0</v>
      </c>
      <c r="D1689" s="74" t="str">
        <f t="shared" si="13"/>
        <v>You: Hai assalamualaikum Abdullah,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90" spans="1:4">
      <c r="B1690" s="74" t="str">
        <f ca="1">IFERROR(__xludf.DUMMYFUNCTION("IF(REGEXMATCH(A1690,""wealth planning""),""Script 1"",""-"")"),"-")</f>
        <v>-</v>
      </c>
      <c r="C1690" s="74">
        <f t="shared" si="12"/>
        <v>0</v>
      </c>
      <c r="D1690" s="74">
        <f t="shared" si="13"/>
        <v>0</v>
      </c>
    </row>
    <row r="1691" spans="1:4">
      <c r="A1691" s="74" t="s">
        <v>3439</v>
      </c>
      <c r="B1691" s="74" t="str">
        <f ca="1">IFERROR(__xludf.DUMMYFUNCTION("IF(REGEXMATCH(A1691,""wealth planning""),""Script 1"",""-"")"),"-")</f>
        <v>-</v>
      </c>
      <c r="C1691" s="74">
        <f t="shared" si="12"/>
        <v>0</v>
      </c>
      <c r="D1691" s="74">
        <f t="shared" si="13"/>
        <v>0</v>
      </c>
    </row>
    <row r="1692" spans="1:4">
      <c r="A1692" s="148">
        <v>45727</v>
      </c>
      <c r="B1692" s="74" t="str">
        <f ca="1">IFERROR(__xludf.DUMMYFUNCTION("IF(REGEXMATCH(A1692,""wealth planning""),""Script 1"",""-"")"),"#VALUE!")</f>
        <v>#VALUE!</v>
      </c>
      <c r="C1692" s="74" t="str">
        <f t="shared" si="12"/>
        <v>Nur Hidayah Saharuddin</v>
      </c>
      <c r="D1692" s="74">
        <f t="shared" si="13"/>
        <v>0</v>
      </c>
    </row>
    <row r="1693" spans="1:4">
      <c r="A1693" s="148">
        <v>45727</v>
      </c>
      <c r="B1693" s="74" t="str">
        <f ca="1">IFERROR(__xludf.DUMMYFUNCTION("IF(REGEXMATCH(A1693,""wealth planning""),""Script 1"",""-"")"),"#VALUE!")</f>
        <v>#VALUE!</v>
      </c>
      <c r="C1693" s="148">
        <f t="shared" si="12"/>
        <v>45727</v>
      </c>
      <c r="D1693" s="74">
        <f t="shared" si="13"/>
        <v>0</v>
      </c>
    </row>
    <row r="1694" spans="1:4">
      <c r="A1694" s="74" t="s">
        <v>3440</v>
      </c>
      <c r="B1694" s="74" t="str">
        <f ca="1">IFERROR(__xludf.DUMMYFUNCTION("IF(REGEXMATCH(A1694,""wealth planning""),""Script 1"",""-"")"),"Script 1")</f>
        <v>Script 1</v>
      </c>
      <c r="C1694" s="148">
        <f t="shared" si="12"/>
        <v>45727</v>
      </c>
      <c r="D1694" s="74" t="str">
        <f t="shared" si="13"/>
        <v>Nur Hidayah Saharuddin</v>
      </c>
    </row>
    <row r="1695" spans="1:4">
      <c r="B1695" s="74" t="str">
        <f ca="1">IFERROR(__xludf.DUMMYFUNCTION("IF(REGEXMATCH(A1695,""wealth planning""),""Script 1"",""-"")"),"-")</f>
        <v>-</v>
      </c>
      <c r="C1695" s="74" t="str">
        <f t="shared" si="12"/>
        <v>You: Hai assalamualaikum Hidayah,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95" s="148">
        <f t="shared" si="13"/>
        <v>45727</v>
      </c>
    </row>
    <row r="1696" spans="1:4">
      <c r="B1696" s="74" t="str">
        <f ca="1">IFERROR(__xludf.DUMMYFUNCTION("IF(REGEXMATCH(A1696,""wealth planning""),""Script 1"",""-"")"),"-")</f>
        <v>-</v>
      </c>
      <c r="C1696" s="74">
        <f t="shared" si="12"/>
        <v>0</v>
      </c>
      <c r="D1696" s="148">
        <f t="shared" si="13"/>
        <v>45727</v>
      </c>
    </row>
    <row r="1697" spans="1:4">
      <c r="B1697" s="74" t="str">
        <f ca="1">IFERROR(__xludf.DUMMYFUNCTION("IF(REGEXMATCH(A1697,""wealth planning""),""Script 1"",""-"")"),"-")</f>
        <v>-</v>
      </c>
      <c r="C1697" s="74">
        <f t="shared" si="12"/>
        <v>0</v>
      </c>
      <c r="D1697" s="74" t="str">
        <f t="shared" si="13"/>
        <v>You: Hai assalamualaikum Hidayah,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98" spans="1:4">
      <c r="A1698" s="74" t="s">
        <v>3442</v>
      </c>
      <c r="B1698" s="74" t="str">
        <f ca="1">IFERROR(__xludf.DUMMYFUNCTION("IF(REGEXMATCH(A1698,""wealth planning""),""Script 1"",""-"")"),"-")</f>
        <v>-</v>
      </c>
      <c r="C1698" s="74">
        <f t="shared" si="12"/>
        <v>0</v>
      </c>
      <c r="D1698" s="74">
        <f t="shared" si="13"/>
        <v>0</v>
      </c>
    </row>
    <row r="1699" spans="1:4">
      <c r="A1699" s="74" t="s">
        <v>3443</v>
      </c>
      <c r="B1699" s="74" t="str">
        <f ca="1">IFERROR(__xludf.DUMMYFUNCTION("IF(REGEXMATCH(A1699,""wealth planning""),""Script 1"",""-"")"),"-")</f>
        <v>-</v>
      </c>
      <c r="C1699" s="74" t="str">
        <f t="shared" si="12"/>
        <v>Izzah AzdiStatus is reachable</v>
      </c>
      <c r="D1699" s="74">
        <f t="shared" si="13"/>
        <v>0</v>
      </c>
    </row>
    <row r="1700" spans="1:4">
      <c r="A1700" s="148">
        <v>45727</v>
      </c>
      <c r="B1700" s="74" t="str">
        <f ca="1">IFERROR(__xludf.DUMMYFUNCTION("IF(REGEXMATCH(A1700,""wealth planning""),""Script 1"",""-"")"),"#VALUE!")</f>
        <v>#VALUE!</v>
      </c>
      <c r="C1700" s="74" t="str">
        <f t="shared" si="12"/>
        <v>Izzah Azdi</v>
      </c>
      <c r="D1700" s="74">
        <f t="shared" si="13"/>
        <v>0</v>
      </c>
    </row>
    <row r="1701" spans="1:4">
      <c r="A1701" s="148">
        <v>45727</v>
      </c>
      <c r="B1701" s="74" t="str">
        <f ca="1">IFERROR(__xludf.DUMMYFUNCTION("IF(REGEXMATCH(A1701,""wealth planning""),""Script 1"",""-"")"),"#VALUE!")</f>
        <v>#VALUE!</v>
      </c>
      <c r="C1701" s="148">
        <f t="shared" si="12"/>
        <v>45727</v>
      </c>
      <c r="D1701" s="74" t="str">
        <f t="shared" si="13"/>
        <v>Izzah AzdiStatus is reachable</v>
      </c>
    </row>
    <row r="1702" spans="1:4">
      <c r="A1702" s="74" t="s">
        <v>3444</v>
      </c>
      <c r="B1702" s="74" t="str">
        <f ca="1">IFERROR(__xludf.DUMMYFUNCTION("IF(REGEXMATCH(A1702,""wealth planning""),""Script 1"",""-"")"),"Script 1")</f>
        <v>Script 1</v>
      </c>
      <c r="C1702" s="148">
        <f t="shared" si="12"/>
        <v>45727</v>
      </c>
      <c r="D1702" s="74" t="str">
        <f t="shared" si="13"/>
        <v>Izzah Azdi</v>
      </c>
    </row>
    <row r="1703" spans="1:4">
      <c r="B1703" s="74" t="str">
        <f ca="1">IFERROR(__xludf.DUMMYFUNCTION("IF(REGEXMATCH(A1703,""wealth planning""),""Script 1"",""-"")"),"-")</f>
        <v>-</v>
      </c>
      <c r="C1703" s="74" t="str">
        <f t="shared" si="12"/>
        <v>You: Hai assalamualaikum Izzah,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03" s="148">
        <f t="shared" si="13"/>
        <v>45727</v>
      </c>
    </row>
    <row r="1704" spans="1:4">
      <c r="B1704" s="74" t="str">
        <f ca="1">IFERROR(__xludf.DUMMYFUNCTION("IF(REGEXMATCH(A1704,""wealth planning""),""Script 1"",""-"")"),"-")</f>
        <v>-</v>
      </c>
      <c r="C1704" s="74">
        <f t="shared" si="12"/>
        <v>0</v>
      </c>
      <c r="D1704" s="148">
        <f t="shared" si="13"/>
        <v>45727</v>
      </c>
    </row>
    <row r="1705" spans="1:4">
      <c r="B1705" s="74" t="str">
        <f ca="1">IFERROR(__xludf.DUMMYFUNCTION("IF(REGEXMATCH(A1705,""wealth planning""),""Script 1"",""-"")"),"-")</f>
        <v>-</v>
      </c>
      <c r="C1705" s="74">
        <f t="shared" si="12"/>
        <v>0</v>
      </c>
      <c r="D1705" s="74" t="str">
        <f t="shared" si="13"/>
        <v>You: Hai assalamualaikum Izzah,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06" spans="1:4">
      <c r="A1706" s="74" t="s">
        <v>3446</v>
      </c>
      <c r="B1706" s="74" t="str">
        <f ca="1">IFERROR(__xludf.DUMMYFUNCTION("IF(REGEXMATCH(A1706,""wealth planning""),""Script 1"",""-"")"),"-")</f>
        <v>-</v>
      </c>
      <c r="C1706" s="74">
        <f t="shared" si="12"/>
        <v>0</v>
      </c>
      <c r="D1706" s="74">
        <f t="shared" si="13"/>
        <v>0</v>
      </c>
    </row>
    <row r="1707" spans="1:4">
      <c r="A1707" s="74" t="s">
        <v>3446</v>
      </c>
      <c r="B1707" s="74" t="str">
        <f ca="1">IFERROR(__xludf.DUMMYFUNCTION("IF(REGEXMATCH(A1707,""wealth planning""),""Script 1"",""-"")"),"-")</f>
        <v>-</v>
      </c>
      <c r="C1707" s="74" t="str">
        <f t="shared" si="12"/>
        <v>Fairuz Zukri</v>
      </c>
      <c r="D1707" s="74">
        <f t="shared" si="13"/>
        <v>0</v>
      </c>
    </row>
    <row r="1708" spans="1:4">
      <c r="A1708" s="148">
        <v>45727</v>
      </c>
      <c r="B1708" s="74" t="str">
        <f ca="1">IFERROR(__xludf.DUMMYFUNCTION("IF(REGEXMATCH(A1708,""wealth planning""),""Script 1"",""-"")"),"#VALUE!")</f>
        <v>#VALUE!</v>
      </c>
      <c r="C1708" s="74" t="str">
        <f t="shared" si="12"/>
        <v>Fairuz Zukri</v>
      </c>
      <c r="D1708" s="74">
        <f t="shared" si="13"/>
        <v>0</v>
      </c>
    </row>
    <row r="1709" spans="1:4">
      <c r="A1709" s="148">
        <v>45727</v>
      </c>
      <c r="B1709" s="74" t="str">
        <f ca="1">IFERROR(__xludf.DUMMYFUNCTION("IF(REGEXMATCH(A1709,""wealth planning""),""Script 1"",""-"")"),"#VALUE!")</f>
        <v>#VALUE!</v>
      </c>
      <c r="C1709" s="148">
        <f t="shared" si="12"/>
        <v>45727</v>
      </c>
      <c r="D1709" s="74" t="str">
        <f t="shared" si="13"/>
        <v>Fairuz Zukri</v>
      </c>
    </row>
    <row r="1710" spans="1:4">
      <c r="A1710" s="74" t="s">
        <v>3447</v>
      </c>
      <c r="B1710" s="74" t="str">
        <f ca="1">IFERROR(__xludf.DUMMYFUNCTION("IF(REGEXMATCH(A1710,""wealth planning""),""Script 1"",""-"")"),"Script 1")</f>
        <v>Script 1</v>
      </c>
      <c r="C1710" s="148">
        <f t="shared" si="12"/>
        <v>45727</v>
      </c>
      <c r="D1710" s="74" t="str">
        <f t="shared" si="13"/>
        <v>Fairuz Zukri</v>
      </c>
    </row>
    <row r="1711" spans="1:4">
      <c r="B1711" s="74" t="str">
        <f ca="1">IFERROR(__xludf.DUMMYFUNCTION("IF(REGEXMATCH(A1711,""wealth planning""),""Script 1"",""-"")"),"-")</f>
        <v>-</v>
      </c>
      <c r="C1711" s="74" t="str">
        <f t="shared" si="12"/>
        <v>You: Hai assalamualaikum Fairuz,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11" s="148">
        <f t="shared" si="13"/>
        <v>45727</v>
      </c>
    </row>
    <row r="1712" spans="1:4">
      <c r="B1712" s="74" t="str">
        <f ca="1">IFERROR(__xludf.DUMMYFUNCTION("IF(REGEXMATCH(A1712,""wealth planning""),""Script 1"",""-"")"),"-")</f>
        <v>-</v>
      </c>
      <c r="C1712" s="74">
        <f t="shared" si="12"/>
        <v>0</v>
      </c>
      <c r="D1712" s="148">
        <f t="shared" si="13"/>
        <v>45727</v>
      </c>
    </row>
    <row r="1713" spans="1:4">
      <c r="B1713" s="74" t="str">
        <f ca="1">IFERROR(__xludf.DUMMYFUNCTION("IF(REGEXMATCH(A1713,""wealth planning""),""Script 1"",""-"")"),"-")</f>
        <v>-</v>
      </c>
      <c r="C1713" s="74">
        <f t="shared" si="12"/>
        <v>0</v>
      </c>
      <c r="D1713" s="74" t="str">
        <f t="shared" si="13"/>
        <v>You: Hai assalamualaikum Fairuz,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14" spans="1:4">
      <c r="A1714" s="74" t="s">
        <v>3449</v>
      </c>
      <c r="B1714" s="74" t="str">
        <f ca="1">IFERROR(__xludf.DUMMYFUNCTION("IF(REGEXMATCH(A1714,""wealth planning""),""Script 1"",""-"")"),"-")</f>
        <v>-</v>
      </c>
      <c r="C1714" s="74">
        <f t="shared" si="12"/>
        <v>0</v>
      </c>
      <c r="D1714" s="74">
        <f t="shared" si="13"/>
        <v>0</v>
      </c>
    </row>
    <row r="1715" spans="1:4">
      <c r="A1715" s="74" t="s">
        <v>3450</v>
      </c>
      <c r="B1715" s="74" t="str">
        <f ca="1">IFERROR(__xludf.DUMMYFUNCTION("IF(REGEXMATCH(A1715,""wealth planning""),""Script 1"",""-"")"),"-")</f>
        <v>-</v>
      </c>
      <c r="C1715" s="74" t="str">
        <f t="shared" si="12"/>
        <v>Azairul HafizStatus is reachable</v>
      </c>
      <c r="D1715" s="74">
        <f t="shared" si="13"/>
        <v>0</v>
      </c>
    </row>
    <row r="1716" spans="1:4">
      <c r="A1716" s="148">
        <v>45727</v>
      </c>
      <c r="B1716" s="74" t="str">
        <f ca="1">IFERROR(__xludf.DUMMYFUNCTION("IF(REGEXMATCH(A1716,""wealth planning""),""Script 1"",""-"")"),"#VALUE!")</f>
        <v>#VALUE!</v>
      </c>
      <c r="C1716" s="74" t="str">
        <f t="shared" si="12"/>
        <v>Azairul Hafiz</v>
      </c>
      <c r="D1716" s="74">
        <f t="shared" si="13"/>
        <v>0</v>
      </c>
    </row>
    <row r="1717" spans="1:4">
      <c r="A1717" s="148">
        <v>45727</v>
      </c>
      <c r="B1717" s="74" t="str">
        <f ca="1">IFERROR(__xludf.DUMMYFUNCTION("IF(REGEXMATCH(A1717,""wealth planning""),""Script 1"",""-"")"),"#VALUE!")</f>
        <v>#VALUE!</v>
      </c>
      <c r="C1717" s="148">
        <f t="shared" si="12"/>
        <v>45727</v>
      </c>
      <c r="D1717" s="74" t="str">
        <f t="shared" si="13"/>
        <v>Azairul HafizStatus is reachable</v>
      </c>
    </row>
    <row r="1718" spans="1:4">
      <c r="A1718" s="74" t="s">
        <v>3451</v>
      </c>
      <c r="B1718" s="74" t="str">
        <f ca="1">IFERROR(__xludf.DUMMYFUNCTION("IF(REGEXMATCH(A1718,""wealth planning""),""Script 1"",""-"")"),"Script 1")</f>
        <v>Script 1</v>
      </c>
      <c r="C1718" s="148">
        <f t="shared" si="12"/>
        <v>45727</v>
      </c>
      <c r="D1718" s="74" t="str">
        <f t="shared" si="13"/>
        <v>Azairul Hafiz</v>
      </c>
    </row>
    <row r="1719" spans="1:4">
      <c r="B1719" s="74" t="str">
        <f ca="1">IFERROR(__xludf.DUMMYFUNCTION("IF(REGEXMATCH(A1719,""wealth planning""),""Script 1"",""-"")"),"-")</f>
        <v>-</v>
      </c>
      <c r="C1719" s="74" t="str">
        <f t="shared" si="12"/>
        <v>You: Hai assalamualaikum Azairul,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19" s="148">
        <f t="shared" si="13"/>
        <v>45727</v>
      </c>
    </row>
    <row r="1720" spans="1:4">
      <c r="B1720" s="74" t="str">
        <f ca="1">IFERROR(__xludf.DUMMYFUNCTION("IF(REGEXMATCH(A1720,""wealth planning""),""Script 1"",""-"")"),"-")</f>
        <v>-</v>
      </c>
      <c r="C1720" s="74">
        <f t="shared" si="12"/>
        <v>0</v>
      </c>
      <c r="D1720" s="148">
        <f t="shared" si="13"/>
        <v>45727</v>
      </c>
    </row>
    <row r="1721" spans="1:4">
      <c r="B1721" s="74" t="str">
        <f ca="1">IFERROR(__xludf.DUMMYFUNCTION("IF(REGEXMATCH(A1721,""wealth planning""),""Script 1"",""-"")"),"-")</f>
        <v>-</v>
      </c>
      <c r="C1721" s="74">
        <f t="shared" si="12"/>
        <v>0</v>
      </c>
      <c r="D1721" s="74" t="str">
        <f t="shared" si="13"/>
        <v>You: Hai assalamualaikum Azairul,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22" spans="1:4">
      <c r="B1722" s="74" t="str">
        <f ca="1">IFERROR(__xludf.DUMMYFUNCTION("IF(REGEXMATCH(A1722,""wealth planning""),""Script 1"",""-"")"),"-")</f>
        <v>-</v>
      </c>
      <c r="C1722" s="74">
        <f t="shared" si="12"/>
        <v>0</v>
      </c>
      <c r="D1722" s="74">
        <f t="shared" si="13"/>
        <v>0</v>
      </c>
    </row>
    <row r="1723" spans="1:4">
      <c r="A1723" s="74" t="s">
        <v>3454</v>
      </c>
      <c r="B1723" s="74" t="str">
        <f ca="1">IFERROR(__xludf.DUMMYFUNCTION("IF(REGEXMATCH(A1723,""wealth planning""),""Script 1"",""-"")"),"-")</f>
        <v>-</v>
      </c>
      <c r="C1723" s="74">
        <f t="shared" si="12"/>
        <v>0</v>
      </c>
      <c r="D1723" s="74">
        <f t="shared" si="13"/>
        <v>0</v>
      </c>
    </row>
    <row r="1724" spans="1:4">
      <c r="A1724" s="148">
        <v>45727</v>
      </c>
      <c r="B1724" s="74" t="str">
        <f ca="1">IFERROR(__xludf.DUMMYFUNCTION("IF(REGEXMATCH(A1724,""wealth planning""),""Script 1"",""-"")"),"#VALUE!")</f>
        <v>#VALUE!</v>
      </c>
      <c r="C1724" s="74" t="str">
        <f t="shared" si="12"/>
        <v>Muhammad Faris Aiman</v>
      </c>
      <c r="D1724" s="74">
        <f t="shared" si="13"/>
        <v>0</v>
      </c>
    </row>
    <row r="1725" spans="1:4">
      <c r="A1725" s="148">
        <v>45727</v>
      </c>
      <c r="B1725" s="74" t="str">
        <f ca="1">IFERROR(__xludf.DUMMYFUNCTION("IF(REGEXMATCH(A1725,""wealth planning""),""Script 1"",""-"")"),"#VALUE!")</f>
        <v>#VALUE!</v>
      </c>
      <c r="C1725" s="148">
        <f t="shared" si="12"/>
        <v>45727</v>
      </c>
      <c r="D1725" s="74">
        <f t="shared" si="13"/>
        <v>0</v>
      </c>
    </row>
    <row r="1726" spans="1:4">
      <c r="A1726" s="74" t="s">
        <v>3455</v>
      </c>
      <c r="B1726" s="74" t="str">
        <f ca="1">IFERROR(__xludf.DUMMYFUNCTION("IF(REGEXMATCH(A1726,""wealth planning""),""Script 1"",""-"")"),"Script 1")</f>
        <v>Script 1</v>
      </c>
      <c r="C1726" s="148">
        <f t="shared" si="12"/>
        <v>45727</v>
      </c>
      <c r="D1726" s="74" t="str">
        <f t="shared" si="13"/>
        <v>Muhammad Faris Aiman</v>
      </c>
    </row>
    <row r="1727" spans="1:4">
      <c r="B1727" s="74" t="str">
        <f ca="1">IFERROR(__xludf.DUMMYFUNCTION("IF(REGEXMATCH(A1727,""wealth planning""),""Script 1"",""-"")"),"-")</f>
        <v>-</v>
      </c>
      <c r="C1727" s="74" t="str">
        <f t="shared" si="12"/>
        <v>You: Hai assalamualaikum Faris,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27" s="148">
        <f t="shared" si="13"/>
        <v>45727</v>
      </c>
    </row>
    <row r="1728" spans="1:4">
      <c r="B1728" s="74" t="str">
        <f ca="1">IFERROR(__xludf.DUMMYFUNCTION("IF(REGEXMATCH(A1728,""wealth planning""),""Script 1"",""-"")"),"-")</f>
        <v>-</v>
      </c>
      <c r="C1728" s="74">
        <f t="shared" si="12"/>
        <v>0</v>
      </c>
      <c r="D1728" s="148">
        <f t="shared" si="13"/>
        <v>45727</v>
      </c>
    </row>
    <row r="1729" spans="1:4">
      <c r="B1729" s="74" t="str">
        <f ca="1">IFERROR(__xludf.DUMMYFUNCTION("IF(REGEXMATCH(A1729,""wealth planning""),""Script 1"",""-"")"),"-")</f>
        <v>-</v>
      </c>
      <c r="C1729" s="74">
        <f t="shared" si="12"/>
        <v>0</v>
      </c>
      <c r="D1729" s="74" t="str">
        <f t="shared" si="13"/>
        <v>You: Hai assalamualaikum Faris,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30" spans="1:4">
      <c r="A1730" s="74" t="s">
        <v>3457</v>
      </c>
      <c r="B1730" s="74" t="str">
        <f ca="1">IFERROR(__xludf.DUMMYFUNCTION("IF(REGEXMATCH(A1730,""wealth planning""),""Script 1"",""-"")"),"-")</f>
        <v>-</v>
      </c>
      <c r="C1730" s="74">
        <f t="shared" si="12"/>
        <v>0</v>
      </c>
      <c r="D1730" s="74">
        <f t="shared" si="13"/>
        <v>0</v>
      </c>
    </row>
    <row r="1731" spans="1:4">
      <c r="A1731" s="74" t="s">
        <v>3457</v>
      </c>
      <c r="B1731" s="74" t="str">
        <f ca="1">IFERROR(__xludf.DUMMYFUNCTION("IF(REGEXMATCH(A1731,""wealth planning""),""Script 1"",""-"")"),"-")</f>
        <v>-</v>
      </c>
      <c r="C1731" s="74" t="str">
        <f t="shared" si="12"/>
        <v>Raimi Rawandi Bin Khalid</v>
      </c>
      <c r="D1731" s="74">
        <f t="shared" si="13"/>
        <v>0</v>
      </c>
    </row>
    <row r="1732" spans="1:4">
      <c r="A1732" s="148">
        <v>45727</v>
      </c>
      <c r="B1732" s="74" t="str">
        <f ca="1">IFERROR(__xludf.DUMMYFUNCTION("IF(REGEXMATCH(A1732,""wealth planning""),""Script 1"",""-"")"),"#VALUE!")</f>
        <v>#VALUE!</v>
      </c>
      <c r="C1732" s="74" t="str">
        <f t="shared" si="12"/>
        <v>Raimi Rawandi Bin Khalid</v>
      </c>
      <c r="D1732" s="74">
        <f t="shared" si="13"/>
        <v>0</v>
      </c>
    </row>
    <row r="1733" spans="1:4">
      <c r="A1733" s="148">
        <v>45727</v>
      </c>
      <c r="B1733" s="74" t="str">
        <f ca="1">IFERROR(__xludf.DUMMYFUNCTION("IF(REGEXMATCH(A1733,""wealth planning""),""Script 1"",""-"")"),"#VALUE!")</f>
        <v>#VALUE!</v>
      </c>
      <c r="C1733" s="148">
        <f t="shared" si="12"/>
        <v>45727</v>
      </c>
      <c r="D1733" s="74" t="str">
        <f t="shared" si="13"/>
        <v>Raimi Rawandi Bin Khalid</v>
      </c>
    </row>
    <row r="1734" spans="1:4">
      <c r="A1734" s="74" t="s">
        <v>3458</v>
      </c>
      <c r="B1734" s="74" t="str">
        <f ca="1">IFERROR(__xludf.DUMMYFUNCTION("IF(REGEXMATCH(A1734,""wealth planning""),""Script 1"",""-"")"),"Script 1")</f>
        <v>Script 1</v>
      </c>
      <c r="C1734" s="148">
        <f t="shared" si="12"/>
        <v>45727</v>
      </c>
      <c r="D1734" s="74" t="str">
        <f t="shared" si="13"/>
        <v>Raimi Rawandi Bin Khalid</v>
      </c>
    </row>
    <row r="1735" spans="1:4">
      <c r="B1735" s="74" t="str">
        <f ca="1">IFERROR(__xludf.DUMMYFUNCTION("IF(REGEXMATCH(A1735,""wealth planning""),""Script 1"",""-"")"),"-")</f>
        <v>-</v>
      </c>
      <c r="C1735" s="74" t="str">
        <f t="shared" si="12"/>
        <v>You: Hai assalamualaikum Raimi,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35" s="148">
        <f t="shared" si="13"/>
        <v>45727</v>
      </c>
    </row>
    <row r="1736" spans="1:4">
      <c r="B1736" s="74" t="str">
        <f ca="1">IFERROR(__xludf.DUMMYFUNCTION("IF(REGEXMATCH(A1736,""wealth planning""),""Script 1"",""-"")"),"-")</f>
        <v>-</v>
      </c>
      <c r="C1736" s="74">
        <f t="shared" si="12"/>
        <v>0</v>
      </c>
      <c r="D1736" s="148">
        <f t="shared" si="13"/>
        <v>45727</v>
      </c>
    </row>
    <row r="1737" spans="1:4">
      <c r="B1737" s="74" t="str">
        <f ca="1">IFERROR(__xludf.DUMMYFUNCTION("IF(REGEXMATCH(A1737,""wealth planning""),""Script 1"",""-"")"),"-")</f>
        <v>-</v>
      </c>
      <c r="C1737" s="74">
        <f t="shared" si="12"/>
        <v>0</v>
      </c>
      <c r="D1737" s="74" t="str">
        <f t="shared" si="13"/>
        <v>You: Hai assalamualaikum Raimi,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38" spans="1:4">
      <c r="A1738" s="74" t="s">
        <v>3460</v>
      </c>
      <c r="B1738" s="74" t="str">
        <f ca="1">IFERROR(__xludf.DUMMYFUNCTION("IF(REGEXMATCH(A1738,""wealth planning""),""Script 1"",""-"")"),"-")</f>
        <v>-</v>
      </c>
      <c r="C1738" s="74">
        <f t="shared" si="12"/>
        <v>0</v>
      </c>
      <c r="D1738" s="74">
        <f t="shared" si="13"/>
        <v>0</v>
      </c>
    </row>
    <row r="1739" spans="1:4">
      <c r="A1739" s="74" t="s">
        <v>3460</v>
      </c>
      <c r="B1739" s="74" t="str">
        <f ca="1">IFERROR(__xludf.DUMMYFUNCTION("IF(REGEXMATCH(A1739,""wealth planning""),""Script 1"",""-"")"),"-")</f>
        <v>-</v>
      </c>
      <c r="C1739" s="74" t="str">
        <f t="shared" si="12"/>
        <v>Luqman Hakim Agus Purwanto</v>
      </c>
      <c r="D1739" s="74">
        <f t="shared" si="13"/>
        <v>0</v>
      </c>
    </row>
    <row r="1740" spans="1:4">
      <c r="A1740" s="148">
        <v>45727</v>
      </c>
      <c r="B1740" s="74" t="str">
        <f ca="1">IFERROR(__xludf.DUMMYFUNCTION("IF(REGEXMATCH(A1740,""wealth planning""),""Script 1"",""-"")"),"#VALUE!")</f>
        <v>#VALUE!</v>
      </c>
      <c r="C1740" s="74" t="str">
        <f t="shared" si="12"/>
        <v>Luqman Hakim Agus Purwanto</v>
      </c>
      <c r="D1740" s="74">
        <f t="shared" si="13"/>
        <v>0</v>
      </c>
    </row>
    <row r="1741" spans="1:4">
      <c r="A1741" s="148">
        <v>45727</v>
      </c>
      <c r="B1741" s="74" t="str">
        <f ca="1">IFERROR(__xludf.DUMMYFUNCTION("IF(REGEXMATCH(A1741,""wealth planning""),""Script 1"",""-"")"),"#VALUE!")</f>
        <v>#VALUE!</v>
      </c>
      <c r="C1741" s="148">
        <f t="shared" si="12"/>
        <v>45727</v>
      </c>
      <c r="D1741" s="74" t="str">
        <f t="shared" si="13"/>
        <v>Luqman Hakim Agus Purwanto</v>
      </c>
    </row>
    <row r="1742" spans="1:4">
      <c r="A1742" s="74" t="s">
        <v>3461</v>
      </c>
      <c r="B1742" s="74" t="str">
        <f ca="1">IFERROR(__xludf.DUMMYFUNCTION("IF(REGEXMATCH(A1742,""wealth planning""),""Script 1"",""-"")"),"Script 1")</f>
        <v>Script 1</v>
      </c>
      <c r="C1742" s="148">
        <f t="shared" si="12"/>
        <v>45727</v>
      </c>
      <c r="D1742" s="74" t="str">
        <f t="shared" si="13"/>
        <v>Luqman Hakim Agus Purwanto</v>
      </c>
    </row>
    <row r="1743" spans="1:4">
      <c r="B1743" s="74" t="str">
        <f ca="1">IFERROR(__xludf.DUMMYFUNCTION("IF(REGEXMATCH(A1743,""wealth planning""),""Script 1"",""-"")"),"-")</f>
        <v>-</v>
      </c>
      <c r="C1743" s="74" t="str">
        <f t="shared" si="12"/>
        <v>You: Hai assalamualaikum Luqman,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43" s="148">
        <f t="shared" si="13"/>
        <v>45727</v>
      </c>
    </row>
    <row r="1744" spans="1:4">
      <c r="B1744" s="74" t="str">
        <f ca="1">IFERROR(__xludf.DUMMYFUNCTION("IF(REGEXMATCH(A1744,""wealth planning""),""Script 1"",""-"")"),"-")</f>
        <v>-</v>
      </c>
      <c r="C1744" s="74">
        <f t="shared" si="12"/>
        <v>0</v>
      </c>
      <c r="D1744" s="148">
        <f t="shared" si="13"/>
        <v>45727</v>
      </c>
    </row>
    <row r="1745" spans="1:4">
      <c r="B1745" s="74" t="str">
        <f ca="1">IFERROR(__xludf.DUMMYFUNCTION("IF(REGEXMATCH(A1745,""wealth planning""),""Script 1"",""-"")"),"-")</f>
        <v>-</v>
      </c>
      <c r="C1745" s="74">
        <f t="shared" si="12"/>
        <v>0</v>
      </c>
      <c r="D1745" s="74" t="str">
        <f t="shared" si="13"/>
        <v>You: Hai assalamualaikum Luqman,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46" spans="1:4">
      <c r="B1746" s="74" t="str">
        <f ca="1">IFERROR(__xludf.DUMMYFUNCTION("IF(REGEXMATCH(A1746,""wealth planning""),""Script 1"",""-"")"),"-")</f>
        <v>-</v>
      </c>
      <c r="C1746" s="74">
        <f t="shared" si="12"/>
        <v>0</v>
      </c>
      <c r="D1746" s="74">
        <f t="shared" si="13"/>
        <v>0</v>
      </c>
    </row>
    <row r="1747" spans="1:4">
      <c r="A1747" s="74" t="s">
        <v>3464</v>
      </c>
      <c r="B1747" s="74" t="str">
        <f ca="1">IFERROR(__xludf.DUMMYFUNCTION("IF(REGEXMATCH(A1747,""wealth planning""),""Script 1"",""-"")"),"-")</f>
        <v>-</v>
      </c>
      <c r="C1747" s="74">
        <f t="shared" si="12"/>
        <v>0</v>
      </c>
      <c r="D1747" s="74">
        <f t="shared" si="13"/>
        <v>0</v>
      </c>
    </row>
    <row r="1748" spans="1:4">
      <c r="A1748" s="148">
        <v>45727</v>
      </c>
      <c r="B1748" s="74" t="str">
        <f ca="1">IFERROR(__xludf.DUMMYFUNCTION("IF(REGEXMATCH(A1748,""wealth planning""),""Script 1"",""-"")"),"#VALUE!")</f>
        <v>#VALUE!</v>
      </c>
      <c r="C1748" s="74" t="str">
        <f t="shared" si="12"/>
        <v>Nur Athirah bt Nur Ismail</v>
      </c>
      <c r="D1748" s="74">
        <f t="shared" si="13"/>
        <v>0</v>
      </c>
    </row>
    <row r="1749" spans="1:4">
      <c r="A1749" s="148">
        <v>45727</v>
      </c>
      <c r="B1749" s="74" t="str">
        <f ca="1">IFERROR(__xludf.DUMMYFUNCTION("IF(REGEXMATCH(A1749,""wealth planning""),""Script 1"",""-"")"),"#VALUE!")</f>
        <v>#VALUE!</v>
      </c>
      <c r="C1749" s="148">
        <f t="shared" si="12"/>
        <v>45727</v>
      </c>
      <c r="D1749" s="74">
        <f t="shared" si="13"/>
        <v>0</v>
      </c>
    </row>
    <row r="1750" spans="1:4">
      <c r="A1750" s="74" t="s">
        <v>3411</v>
      </c>
      <c r="B1750" s="74" t="str">
        <f ca="1">IFERROR(__xludf.DUMMYFUNCTION("IF(REGEXMATCH(A1750,""wealth planning""),""Script 1"",""-"")"),"Script 1")</f>
        <v>Script 1</v>
      </c>
      <c r="C1750" s="148">
        <f t="shared" si="12"/>
        <v>45727</v>
      </c>
      <c r="D1750" s="74" t="str">
        <f t="shared" si="13"/>
        <v>Nur Athirah bt Nur Ismail</v>
      </c>
    </row>
    <row r="1751" spans="1:4">
      <c r="B1751" s="74" t="str">
        <f ca="1">IFERROR(__xludf.DUMMYFUNCTION("IF(REGEXMATCH(A1751,""wealth planning""),""Script 1"",""-"")"),"-")</f>
        <v>-</v>
      </c>
      <c r="C1751" s="74" t="str">
        <f t="shared" si="12"/>
        <v>You: Hai assalamualaikum Athirah,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51" s="148">
        <f t="shared" si="13"/>
        <v>45727</v>
      </c>
    </row>
    <row r="1752" spans="1:4">
      <c r="B1752" s="74" t="str">
        <f ca="1">IFERROR(__xludf.DUMMYFUNCTION("IF(REGEXMATCH(A1752,""wealth planning""),""Script 1"",""-"")"),"-")</f>
        <v>-</v>
      </c>
      <c r="C1752" s="74">
        <f t="shared" si="12"/>
        <v>0</v>
      </c>
      <c r="D1752" s="148">
        <f t="shared" si="13"/>
        <v>45727</v>
      </c>
    </row>
    <row r="1753" spans="1:4">
      <c r="B1753" s="74" t="str">
        <f ca="1">IFERROR(__xludf.DUMMYFUNCTION("IF(REGEXMATCH(A1753,""wealth planning""),""Script 1"",""-"")"),"-")</f>
        <v>-</v>
      </c>
      <c r="C1753" s="74">
        <f t="shared" si="12"/>
        <v>0</v>
      </c>
      <c r="D1753" s="74" t="str">
        <f t="shared" si="13"/>
        <v>You: Hai assalamualaikum Athirah,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54" spans="1:4">
      <c r="A1754" s="74" t="s">
        <v>3466</v>
      </c>
      <c r="B1754" s="74" t="str">
        <f ca="1">IFERROR(__xludf.DUMMYFUNCTION("IF(REGEXMATCH(A1754,""wealth planning""),""Script 1"",""-"")"),"-")</f>
        <v>-</v>
      </c>
      <c r="C1754" s="74">
        <f t="shared" si="12"/>
        <v>0</v>
      </c>
      <c r="D1754" s="74">
        <f t="shared" si="13"/>
        <v>0</v>
      </c>
    </row>
    <row r="1755" spans="1:4">
      <c r="A1755" s="74" t="s">
        <v>3466</v>
      </c>
      <c r="B1755" s="74" t="str">
        <f ca="1">IFERROR(__xludf.DUMMYFUNCTION("IF(REGEXMATCH(A1755,""wealth planning""),""Script 1"",""-"")"),"-")</f>
        <v>-</v>
      </c>
      <c r="C1755" s="74" t="str">
        <f t="shared" si="12"/>
        <v>Nurul Farhanah</v>
      </c>
      <c r="D1755" s="74">
        <f t="shared" si="13"/>
        <v>0</v>
      </c>
    </row>
    <row r="1756" spans="1:4">
      <c r="A1756" s="148">
        <v>45727</v>
      </c>
      <c r="B1756" s="74" t="str">
        <f ca="1">IFERROR(__xludf.DUMMYFUNCTION("IF(REGEXMATCH(A1756,""wealth planning""),""Script 1"",""-"")"),"#VALUE!")</f>
        <v>#VALUE!</v>
      </c>
      <c r="C1756" s="74" t="str">
        <f t="shared" si="12"/>
        <v>Nurul Farhanah</v>
      </c>
      <c r="D1756" s="74">
        <f t="shared" si="13"/>
        <v>0</v>
      </c>
    </row>
    <row r="1757" spans="1:4">
      <c r="A1757" s="148">
        <v>45727</v>
      </c>
      <c r="B1757" s="74" t="str">
        <f ca="1">IFERROR(__xludf.DUMMYFUNCTION("IF(REGEXMATCH(A1757,""wealth planning""),""Script 1"",""-"")"),"#VALUE!")</f>
        <v>#VALUE!</v>
      </c>
      <c r="C1757" s="148">
        <f t="shared" si="12"/>
        <v>45727</v>
      </c>
      <c r="D1757" s="74" t="str">
        <f t="shared" si="13"/>
        <v>Nurul Farhanah</v>
      </c>
    </row>
    <row r="1758" spans="1:4">
      <c r="A1758" s="74" t="s">
        <v>3467</v>
      </c>
      <c r="B1758" s="74" t="str">
        <f ca="1">IFERROR(__xludf.DUMMYFUNCTION("IF(REGEXMATCH(A1758,""wealth planning""),""Script 1"",""-"")"),"Script 1")</f>
        <v>Script 1</v>
      </c>
      <c r="C1758" s="148">
        <f t="shared" si="12"/>
        <v>45727</v>
      </c>
      <c r="D1758" s="74" t="str">
        <f t="shared" si="13"/>
        <v>Nurul Farhanah</v>
      </c>
    </row>
    <row r="1759" spans="1:4">
      <c r="B1759" s="74" t="str">
        <f ca="1">IFERROR(__xludf.DUMMYFUNCTION("IF(REGEXMATCH(A1759,""wealth planning""),""Script 1"",""-"")"),"-")</f>
        <v>-</v>
      </c>
      <c r="C1759" s="74" t="str">
        <f t="shared" si="12"/>
        <v>You: Hai assalamualaikum Farhanah,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59" s="148">
        <f t="shared" si="13"/>
        <v>45727</v>
      </c>
    </row>
    <row r="1760" spans="1:4">
      <c r="B1760" s="74" t="str">
        <f ca="1">IFERROR(__xludf.DUMMYFUNCTION("IF(REGEXMATCH(A1760,""wealth planning""),""Script 1"",""-"")"),"-")</f>
        <v>-</v>
      </c>
      <c r="C1760" s="74">
        <f t="shared" si="12"/>
        <v>0</v>
      </c>
      <c r="D1760" s="148">
        <f t="shared" si="13"/>
        <v>45727</v>
      </c>
    </row>
    <row r="1761" spans="1:4">
      <c r="B1761" s="74" t="str">
        <f ca="1">IFERROR(__xludf.DUMMYFUNCTION("IF(REGEXMATCH(A1761,""wealth planning""),""Script 1"",""-"")"),"-")</f>
        <v>-</v>
      </c>
      <c r="C1761" s="74">
        <f t="shared" si="12"/>
        <v>0</v>
      </c>
      <c r="D1761" s="74" t="str">
        <f t="shared" si="13"/>
        <v>You: Hai assalamualaikum Farhanah,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62" spans="1:4">
      <c r="A1762" s="74" t="s">
        <v>3469</v>
      </c>
      <c r="B1762" s="74" t="str">
        <f ca="1">IFERROR(__xludf.DUMMYFUNCTION("IF(REGEXMATCH(A1762,""wealth planning""),""Script 1"",""-"")"),"-")</f>
        <v>-</v>
      </c>
      <c r="C1762" s="74">
        <f t="shared" si="12"/>
        <v>0</v>
      </c>
      <c r="D1762" s="74">
        <f t="shared" si="13"/>
        <v>0</v>
      </c>
    </row>
    <row r="1763" spans="1:4">
      <c r="A1763" s="74" t="s">
        <v>3469</v>
      </c>
      <c r="B1763" s="74" t="str">
        <f ca="1">IFERROR(__xludf.DUMMYFUNCTION("IF(REGEXMATCH(A1763,""wealth planning""),""Script 1"",""-"")"),"-")</f>
        <v>-</v>
      </c>
      <c r="C1763" s="74" t="str">
        <f t="shared" si="12"/>
        <v>Nurul Faiqah</v>
      </c>
      <c r="D1763" s="74">
        <f t="shared" si="13"/>
        <v>0</v>
      </c>
    </row>
    <row r="1764" spans="1:4">
      <c r="A1764" s="148">
        <v>45727</v>
      </c>
      <c r="B1764" s="74" t="str">
        <f ca="1">IFERROR(__xludf.DUMMYFUNCTION("IF(REGEXMATCH(A1764,""wealth planning""),""Script 1"",""-"")"),"#VALUE!")</f>
        <v>#VALUE!</v>
      </c>
      <c r="C1764" s="74" t="str">
        <f t="shared" si="12"/>
        <v>Nurul Faiqah</v>
      </c>
      <c r="D1764" s="74">
        <f t="shared" si="13"/>
        <v>0</v>
      </c>
    </row>
    <row r="1765" spans="1:4">
      <c r="A1765" s="148">
        <v>45727</v>
      </c>
      <c r="B1765" s="74" t="str">
        <f ca="1">IFERROR(__xludf.DUMMYFUNCTION("IF(REGEXMATCH(A1765,""wealth planning""),""Script 1"",""-"")"),"#VALUE!")</f>
        <v>#VALUE!</v>
      </c>
      <c r="C1765" s="148">
        <f t="shared" si="12"/>
        <v>45727</v>
      </c>
      <c r="D1765" s="74" t="str">
        <f t="shared" si="13"/>
        <v>Nurul Faiqah</v>
      </c>
    </row>
    <row r="1766" spans="1:4">
      <c r="A1766" s="74" t="s">
        <v>3470</v>
      </c>
      <c r="B1766" s="74" t="str">
        <f ca="1">IFERROR(__xludf.DUMMYFUNCTION("IF(REGEXMATCH(A1766,""wealth planning""),""Script 1"",""-"")"),"Script 1")</f>
        <v>Script 1</v>
      </c>
      <c r="C1766" s="148">
        <f t="shared" si="12"/>
        <v>45727</v>
      </c>
      <c r="D1766" s="74" t="str">
        <f t="shared" si="13"/>
        <v>Nurul Faiqah</v>
      </c>
    </row>
    <row r="1767" spans="1:4">
      <c r="B1767" s="74" t="str">
        <f ca="1">IFERROR(__xludf.DUMMYFUNCTION("IF(REGEXMATCH(A1767,""wealth planning""),""Script 1"",""-"")"),"-")</f>
        <v>-</v>
      </c>
      <c r="C1767" s="74" t="str">
        <f t="shared" si="12"/>
        <v>You: Hai assalamualaikum Faiqah,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67" s="148">
        <f t="shared" si="13"/>
        <v>45727</v>
      </c>
    </row>
    <row r="1768" spans="1:4">
      <c r="B1768" s="74" t="str">
        <f ca="1">IFERROR(__xludf.DUMMYFUNCTION("IF(REGEXMATCH(A1768,""wealth planning""),""Script 1"",""-"")"),"-")</f>
        <v>-</v>
      </c>
      <c r="C1768" s="74">
        <f t="shared" si="12"/>
        <v>0</v>
      </c>
      <c r="D1768" s="148">
        <f t="shared" si="13"/>
        <v>45727</v>
      </c>
    </row>
    <row r="1769" spans="1:4">
      <c r="B1769" s="74" t="str">
        <f ca="1">IFERROR(__xludf.DUMMYFUNCTION("IF(REGEXMATCH(A1769,""wealth planning""),""Script 1"",""-"")"),"-")</f>
        <v>-</v>
      </c>
      <c r="C1769" s="74">
        <f t="shared" si="12"/>
        <v>0</v>
      </c>
      <c r="D1769" s="74" t="str">
        <f t="shared" si="13"/>
        <v>You: Hai assalamualaikum Faiqah,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70" spans="1:4">
      <c r="B1770" s="74" t="str">
        <f ca="1">IFERROR(__xludf.DUMMYFUNCTION("IF(REGEXMATCH(A1770,""wealth planning""),""Script 1"",""-"")"),"-")</f>
        <v>-</v>
      </c>
      <c r="C1770" s="74">
        <f t="shared" si="12"/>
        <v>0</v>
      </c>
      <c r="D1770" s="74">
        <f t="shared" si="13"/>
        <v>0</v>
      </c>
    </row>
    <row r="1771" spans="1:4">
      <c r="A1771" s="74" t="s">
        <v>3473</v>
      </c>
      <c r="B1771" s="74" t="str">
        <f ca="1">IFERROR(__xludf.DUMMYFUNCTION("IF(REGEXMATCH(A1771,""wealth planning""),""Script 1"",""-"")"),"-")</f>
        <v>-</v>
      </c>
      <c r="C1771" s="74">
        <f t="shared" si="12"/>
        <v>0</v>
      </c>
      <c r="D1771" s="74">
        <f t="shared" si="13"/>
        <v>0</v>
      </c>
    </row>
    <row r="1772" spans="1:4">
      <c r="A1772" s="148">
        <v>45727</v>
      </c>
      <c r="B1772" s="74" t="str">
        <f ca="1">IFERROR(__xludf.DUMMYFUNCTION("IF(REGEXMATCH(A1772,""wealth planning""),""Script 1"",""-"")"),"#VALUE!")</f>
        <v>#VALUE!</v>
      </c>
      <c r="C1772" s="74" t="str">
        <f t="shared" si="12"/>
        <v>Mohamad Syahrul Amir Mohamad Ariff</v>
      </c>
      <c r="D1772" s="74">
        <f t="shared" si="13"/>
        <v>0</v>
      </c>
    </row>
    <row r="1773" spans="1:4">
      <c r="A1773" s="148">
        <v>45727</v>
      </c>
      <c r="B1773" s="74" t="str">
        <f ca="1">IFERROR(__xludf.DUMMYFUNCTION("IF(REGEXMATCH(A1773,""wealth planning""),""Script 1"",""-"")"),"#VALUE!")</f>
        <v>#VALUE!</v>
      </c>
      <c r="C1773" s="148">
        <f t="shared" si="12"/>
        <v>45727</v>
      </c>
      <c r="D1773" s="74">
        <f t="shared" si="13"/>
        <v>0</v>
      </c>
    </row>
    <row r="1774" spans="1:4">
      <c r="A1774" s="74" t="s">
        <v>3474</v>
      </c>
      <c r="B1774" s="74" t="str">
        <f ca="1">IFERROR(__xludf.DUMMYFUNCTION("IF(REGEXMATCH(A1774,""wealth planning""),""Script 1"",""-"")"),"Script 1")</f>
        <v>Script 1</v>
      </c>
      <c r="C1774" s="148">
        <f t="shared" si="12"/>
        <v>45727</v>
      </c>
      <c r="D1774" s="74" t="str">
        <f t="shared" si="13"/>
        <v>Mohamad Syahrul Amir Mohamad Ariff</v>
      </c>
    </row>
    <row r="1775" spans="1:4">
      <c r="B1775" s="74" t="str">
        <f ca="1">IFERROR(__xludf.DUMMYFUNCTION("IF(REGEXMATCH(A1775,""wealth planning""),""Script 1"",""-"")"),"-")</f>
        <v>-</v>
      </c>
      <c r="C1775" s="74" t="str">
        <f t="shared" si="12"/>
        <v>You: Hai assalamualaikum Syahrul,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75" s="148">
        <f t="shared" si="13"/>
        <v>45727</v>
      </c>
    </row>
    <row r="1776" spans="1:4">
      <c r="B1776" s="74" t="str">
        <f ca="1">IFERROR(__xludf.DUMMYFUNCTION("IF(REGEXMATCH(A1776,""wealth planning""),""Script 1"",""-"")"),"-")</f>
        <v>-</v>
      </c>
      <c r="C1776" s="74">
        <f t="shared" si="12"/>
        <v>0</v>
      </c>
      <c r="D1776" s="148">
        <f t="shared" si="13"/>
        <v>45727</v>
      </c>
    </row>
    <row r="1777" spans="1:4">
      <c r="B1777" s="74" t="str">
        <f ca="1">IFERROR(__xludf.DUMMYFUNCTION("IF(REGEXMATCH(A1777,""wealth planning""),""Script 1"",""-"")"),"-")</f>
        <v>-</v>
      </c>
      <c r="C1777" s="74">
        <f t="shared" si="12"/>
        <v>0</v>
      </c>
      <c r="D1777" s="74" t="str">
        <f t="shared" si="13"/>
        <v>You: Hai assalamualaikum Syahrul,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78" spans="1:4">
      <c r="A1778" s="74" t="s">
        <v>3476</v>
      </c>
      <c r="B1778" s="74" t="str">
        <f ca="1">IFERROR(__xludf.DUMMYFUNCTION("IF(REGEXMATCH(A1778,""wealth planning""),""Script 1"",""-"")"),"-")</f>
        <v>-</v>
      </c>
      <c r="C1778" s="74">
        <f t="shared" si="12"/>
        <v>0</v>
      </c>
      <c r="D1778" s="74">
        <f t="shared" si="13"/>
        <v>0</v>
      </c>
    </row>
    <row r="1779" spans="1:4">
      <c r="A1779" s="74" t="s">
        <v>3476</v>
      </c>
      <c r="B1779" s="74" t="str">
        <f ca="1">IFERROR(__xludf.DUMMYFUNCTION("IF(REGEXMATCH(A1779,""wealth planning""),""Script 1"",""-"")"),"-")</f>
        <v>-</v>
      </c>
      <c r="C1779" s="74" t="str">
        <f t="shared" si="12"/>
        <v>Muhammad Aniq Nasri</v>
      </c>
      <c r="D1779" s="74">
        <f t="shared" si="13"/>
        <v>0</v>
      </c>
    </row>
    <row r="1780" spans="1:4">
      <c r="A1780" s="148">
        <v>45727</v>
      </c>
      <c r="B1780" s="74" t="str">
        <f ca="1">IFERROR(__xludf.DUMMYFUNCTION("IF(REGEXMATCH(A1780,""wealth planning""),""Script 1"",""-"")"),"#VALUE!")</f>
        <v>#VALUE!</v>
      </c>
      <c r="C1780" s="74" t="str">
        <f t="shared" si="12"/>
        <v>Muhammad Aniq Nasri</v>
      </c>
      <c r="D1780" s="74">
        <f t="shared" si="13"/>
        <v>0</v>
      </c>
    </row>
    <row r="1781" spans="1:4">
      <c r="A1781" s="148">
        <v>45727</v>
      </c>
      <c r="B1781" s="74" t="str">
        <f ca="1">IFERROR(__xludf.DUMMYFUNCTION("IF(REGEXMATCH(A1781,""wealth planning""),""Script 1"",""-"")"),"#VALUE!")</f>
        <v>#VALUE!</v>
      </c>
      <c r="C1781" s="148">
        <f t="shared" si="12"/>
        <v>45727</v>
      </c>
      <c r="D1781" s="74" t="str">
        <f t="shared" si="13"/>
        <v>Muhammad Aniq Nasri</v>
      </c>
    </row>
    <row r="1782" spans="1:4">
      <c r="A1782" s="74" t="s">
        <v>3477</v>
      </c>
      <c r="B1782" s="74" t="str">
        <f ca="1">IFERROR(__xludf.DUMMYFUNCTION("IF(REGEXMATCH(A1782,""wealth planning""),""Script 1"",""-"")"),"Script 1")</f>
        <v>Script 1</v>
      </c>
      <c r="C1782" s="148">
        <f t="shared" si="12"/>
        <v>45727</v>
      </c>
      <c r="D1782" s="74" t="str">
        <f t="shared" si="13"/>
        <v>Muhammad Aniq Nasri</v>
      </c>
    </row>
    <row r="1783" spans="1:4">
      <c r="B1783" s="74" t="str">
        <f ca="1">IFERROR(__xludf.DUMMYFUNCTION("IF(REGEXMATCH(A1783,""wealth planning""),""Script 1"",""-"")"),"-")</f>
        <v>-</v>
      </c>
      <c r="C1783" s="74" t="str">
        <f t="shared" si="12"/>
        <v>You: Hai assalamualaikum Aniq,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83" s="148">
        <f t="shared" si="13"/>
        <v>45727</v>
      </c>
    </row>
    <row r="1784" spans="1:4">
      <c r="B1784" s="74" t="str">
        <f ca="1">IFERROR(__xludf.DUMMYFUNCTION("IF(REGEXMATCH(A1784,""wealth planning""),""Script 1"",""-"")"),"-")</f>
        <v>-</v>
      </c>
      <c r="C1784" s="74">
        <f t="shared" si="12"/>
        <v>0</v>
      </c>
      <c r="D1784" s="148">
        <f t="shared" si="13"/>
        <v>45727</v>
      </c>
    </row>
    <row r="1785" spans="1:4">
      <c r="B1785" s="74" t="str">
        <f ca="1">IFERROR(__xludf.DUMMYFUNCTION("IF(REGEXMATCH(A1785,""wealth planning""),""Script 1"",""-"")"),"-")</f>
        <v>-</v>
      </c>
      <c r="C1785" s="74">
        <f t="shared" si="12"/>
        <v>0</v>
      </c>
      <c r="D1785" s="74" t="str">
        <f t="shared" si="13"/>
        <v>You: Hai assalamualaikum Aniq,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86" spans="1:4">
      <c r="A1786" s="74" t="s">
        <v>3479</v>
      </c>
      <c r="B1786" s="74" t="str">
        <f ca="1">IFERROR(__xludf.DUMMYFUNCTION("IF(REGEXMATCH(A1786,""wealth planning""),""Script 1"",""-"")"),"-")</f>
        <v>-</v>
      </c>
      <c r="C1786" s="74">
        <f t="shared" si="12"/>
        <v>0</v>
      </c>
      <c r="D1786" s="74">
        <f t="shared" si="13"/>
        <v>0</v>
      </c>
    </row>
    <row r="1787" spans="1:4">
      <c r="A1787" s="74" t="s">
        <v>3479</v>
      </c>
      <c r="B1787" s="74" t="str">
        <f ca="1">IFERROR(__xludf.DUMMYFUNCTION("IF(REGEXMATCH(A1787,""wealth planning""),""Script 1"",""-"")"),"-")</f>
        <v>-</v>
      </c>
      <c r="C1787" s="74" t="str">
        <f t="shared" si="12"/>
        <v>Ros Zainab Emira</v>
      </c>
      <c r="D1787" s="74">
        <f t="shared" si="13"/>
        <v>0</v>
      </c>
    </row>
    <row r="1788" spans="1:4">
      <c r="A1788" s="148">
        <v>45727</v>
      </c>
      <c r="B1788" s="74" t="str">
        <f ca="1">IFERROR(__xludf.DUMMYFUNCTION("IF(REGEXMATCH(A1788,""wealth planning""),""Script 1"",""-"")"),"#VALUE!")</f>
        <v>#VALUE!</v>
      </c>
      <c r="C1788" s="74" t="str">
        <f t="shared" si="12"/>
        <v>Ros Zainab Emira</v>
      </c>
      <c r="D1788" s="74">
        <f t="shared" si="13"/>
        <v>0</v>
      </c>
    </row>
    <row r="1789" spans="1:4">
      <c r="A1789" s="148">
        <v>45727</v>
      </c>
      <c r="B1789" s="74" t="str">
        <f ca="1">IFERROR(__xludf.DUMMYFUNCTION("IF(REGEXMATCH(A1789,""wealth planning""),""Script 1"",""-"")"),"#VALUE!")</f>
        <v>#VALUE!</v>
      </c>
      <c r="C1789" s="148">
        <f t="shared" ref="C1789:C2043" si="14">A1788</f>
        <v>45727</v>
      </c>
      <c r="D1789" s="74" t="str">
        <f t="shared" ref="D1789:D2043" si="15">A1786</f>
        <v>Ros Zainab Emira</v>
      </c>
    </row>
    <row r="1790" spans="1:4">
      <c r="A1790" s="74" t="s">
        <v>3480</v>
      </c>
      <c r="B1790" s="74" t="str">
        <f ca="1">IFERROR(__xludf.DUMMYFUNCTION("IF(REGEXMATCH(A1790,""wealth planning""),""Script 1"",""-"")"),"Script 1")</f>
        <v>Script 1</v>
      </c>
      <c r="C1790" s="148">
        <f t="shared" si="14"/>
        <v>45727</v>
      </c>
      <c r="D1790" s="74" t="str">
        <f t="shared" si="15"/>
        <v>Ros Zainab Emira</v>
      </c>
    </row>
    <row r="1791" spans="1:4">
      <c r="B1791" s="74" t="str">
        <f ca="1">IFERROR(__xludf.DUMMYFUNCTION("IF(REGEXMATCH(A1791,""wealth planning""),""Script 1"",""-"")"),"-")</f>
        <v>-</v>
      </c>
      <c r="C1791" s="74" t="str">
        <f t="shared" si="14"/>
        <v>You: Hai assalamualaikum Ros Zainab,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91" s="148">
        <f t="shared" si="15"/>
        <v>45727</v>
      </c>
    </row>
    <row r="1792" spans="1:4">
      <c r="B1792" s="74" t="str">
        <f ca="1">IFERROR(__xludf.DUMMYFUNCTION("IF(REGEXMATCH(A1792,""wealth planning""),""Script 1"",""-"")"),"-")</f>
        <v>-</v>
      </c>
      <c r="C1792" s="74">
        <f t="shared" si="14"/>
        <v>0</v>
      </c>
      <c r="D1792" s="148">
        <f t="shared" si="15"/>
        <v>45727</v>
      </c>
    </row>
    <row r="1793" spans="1:4">
      <c r="B1793" s="74" t="str">
        <f ca="1">IFERROR(__xludf.DUMMYFUNCTION("IF(REGEXMATCH(A1793,""wealth planning""),""Script 1"",""-"")"),"-")</f>
        <v>-</v>
      </c>
      <c r="C1793" s="74">
        <f t="shared" si="14"/>
        <v>0</v>
      </c>
      <c r="D1793" s="74" t="str">
        <f t="shared" si="15"/>
        <v>You: Hai assalamualaikum Ros Zainab,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94" spans="1:4">
      <c r="A1794" s="74" t="s">
        <v>3482</v>
      </c>
      <c r="B1794" s="74" t="str">
        <f ca="1">IFERROR(__xludf.DUMMYFUNCTION("IF(REGEXMATCH(A1794,""wealth planning""),""Script 1"",""-"")"),"-")</f>
        <v>-</v>
      </c>
      <c r="C1794" s="74">
        <f t="shared" si="14"/>
        <v>0</v>
      </c>
      <c r="D1794" s="74">
        <f t="shared" si="15"/>
        <v>0</v>
      </c>
    </row>
    <row r="1795" spans="1:4">
      <c r="A1795" s="74" t="s">
        <v>3482</v>
      </c>
      <c r="B1795" s="74" t="str">
        <f ca="1">IFERROR(__xludf.DUMMYFUNCTION("IF(REGEXMATCH(A1795,""wealth planning""),""Script 1"",""-"")"),"-")</f>
        <v>-</v>
      </c>
      <c r="C1795" s="74" t="str">
        <f t="shared" si="14"/>
        <v>Muhammad Aizuddin</v>
      </c>
      <c r="D1795" s="74">
        <f t="shared" si="15"/>
        <v>0</v>
      </c>
    </row>
    <row r="1796" spans="1:4">
      <c r="A1796" s="148">
        <v>45727</v>
      </c>
      <c r="B1796" s="74" t="str">
        <f ca="1">IFERROR(__xludf.DUMMYFUNCTION("IF(REGEXMATCH(A1796,""wealth planning""),""Script 1"",""-"")"),"#VALUE!")</f>
        <v>#VALUE!</v>
      </c>
      <c r="C1796" s="74" t="str">
        <f t="shared" si="14"/>
        <v>Muhammad Aizuddin</v>
      </c>
      <c r="D1796" s="74">
        <f t="shared" si="15"/>
        <v>0</v>
      </c>
    </row>
    <row r="1797" spans="1:4">
      <c r="A1797" s="148">
        <v>45727</v>
      </c>
      <c r="B1797" s="74" t="str">
        <f ca="1">IFERROR(__xludf.DUMMYFUNCTION("IF(REGEXMATCH(A1797,""wealth planning""),""Script 1"",""-"")"),"#VALUE!")</f>
        <v>#VALUE!</v>
      </c>
      <c r="C1797" s="148">
        <f t="shared" si="14"/>
        <v>45727</v>
      </c>
      <c r="D1797" s="74" t="str">
        <f t="shared" si="15"/>
        <v>Muhammad Aizuddin</v>
      </c>
    </row>
    <row r="1798" spans="1:4">
      <c r="A1798" s="74" t="s">
        <v>3483</v>
      </c>
      <c r="B1798" s="74" t="str">
        <f ca="1">IFERROR(__xludf.DUMMYFUNCTION("IF(REGEXMATCH(A1798,""wealth planning""),""Script 1"",""-"")"),"Script 1")</f>
        <v>Script 1</v>
      </c>
      <c r="C1798" s="148">
        <f t="shared" si="14"/>
        <v>45727</v>
      </c>
      <c r="D1798" s="74" t="str">
        <f t="shared" si="15"/>
        <v>Muhammad Aizuddin</v>
      </c>
    </row>
    <row r="1799" spans="1:4">
      <c r="B1799" s="74" t="str">
        <f ca="1">IFERROR(__xludf.DUMMYFUNCTION("IF(REGEXMATCH(A1799,""wealth planning""),""Script 1"",""-"")"),"-")</f>
        <v>-</v>
      </c>
      <c r="C1799" s="74" t="str">
        <f t="shared" si="14"/>
        <v>You: Hai assalamualaikum Aizuddin,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99" s="148">
        <f t="shared" si="15"/>
        <v>45727</v>
      </c>
    </row>
    <row r="1800" spans="1:4">
      <c r="B1800" s="74" t="str">
        <f ca="1">IFERROR(__xludf.DUMMYFUNCTION("IF(REGEXMATCH(A1800,""wealth planning""),""Script 1"",""-"")"),"-")</f>
        <v>-</v>
      </c>
      <c r="C1800" s="74">
        <f t="shared" si="14"/>
        <v>0</v>
      </c>
      <c r="D1800" s="148">
        <f t="shared" si="15"/>
        <v>45727</v>
      </c>
    </row>
    <row r="1801" spans="1:4">
      <c r="B1801" s="74" t="str">
        <f ca="1">IFERROR(__xludf.DUMMYFUNCTION("IF(REGEXMATCH(A1801,""wealth planning""),""Script 1"",""-"")"),"-")</f>
        <v>-</v>
      </c>
      <c r="C1801" s="74">
        <f t="shared" si="14"/>
        <v>0</v>
      </c>
      <c r="D1801" s="74" t="str">
        <f t="shared" si="15"/>
        <v>You: Hai assalamualaikum Aizuddin,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02" spans="1:4">
      <c r="B1802" s="74" t="str">
        <f ca="1">IFERROR(__xludf.DUMMYFUNCTION("IF(REGEXMATCH(A1802,""wealth planning""),""Script 1"",""-"")"),"-")</f>
        <v>-</v>
      </c>
      <c r="C1802" s="74">
        <f t="shared" si="14"/>
        <v>0</v>
      </c>
      <c r="D1802" s="74">
        <f t="shared" si="15"/>
        <v>0</v>
      </c>
    </row>
    <row r="1803" spans="1:4">
      <c r="A1803" s="74" t="s">
        <v>3486</v>
      </c>
      <c r="B1803" s="74" t="str">
        <f ca="1">IFERROR(__xludf.DUMMYFUNCTION("IF(REGEXMATCH(A1803,""wealth planning""),""Script 1"",""-"")"),"-")</f>
        <v>-</v>
      </c>
      <c r="C1803" s="74">
        <f t="shared" si="14"/>
        <v>0</v>
      </c>
      <c r="D1803" s="74">
        <f t="shared" si="15"/>
        <v>0</v>
      </c>
    </row>
    <row r="1804" spans="1:4">
      <c r="A1804" s="148">
        <v>45727</v>
      </c>
      <c r="B1804" s="74" t="str">
        <f ca="1">IFERROR(__xludf.DUMMYFUNCTION("IF(REGEXMATCH(A1804,""wealth planning""),""Script 1"",""-"")"),"#VALUE!")</f>
        <v>#VALUE!</v>
      </c>
      <c r="C1804" s="74" t="str">
        <f t="shared" si="14"/>
        <v>Nur Amni Bahirah Ab Wahit</v>
      </c>
      <c r="D1804" s="74">
        <f t="shared" si="15"/>
        <v>0</v>
      </c>
    </row>
    <row r="1805" spans="1:4">
      <c r="A1805" s="148">
        <v>45727</v>
      </c>
      <c r="B1805" s="74" t="str">
        <f ca="1">IFERROR(__xludf.DUMMYFUNCTION("IF(REGEXMATCH(A1805,""wealth planning""),""Script 1"",""-"")"),"#VALUE!")</f>
        <v>#VALUE!</v>
      </c>
      <c r="C1805" s="148">
        <f t="shared" si="14"/>
        <v>45727</v>
      </c>
      <c r="D1805" s="74">
        <f t="shared" si="15"/>
        <v>0</v>
      </c>
    </row>
    <row r="1806" spans="1:4">
      <c r="A1806" s="74" t="s">
        <v>3487</v>
      </c>
      <c r="B1806" s="74" t="str">
        <f ca="1">IFERROR(__xludf.DUMMYFUNCTION("IF(REGEXMATCH(A1806,""wealth planning""),""Script 1"",""-"")"),"Script 1")</f>
        <v>Script 1</v>
      </c>
      <c r="C1806" s="148">
        <f t="shared" si="14"/>
        <v>45727</v>
      </c>
      <c r="D1806" s="74" t="str">
        <f t="shared" si="15"/>
        <v>Nur Amni Bahirah Ab Wahit</v>
      </c>
    </row>
    <row r="1807" spans="1:4">
      <c r="B1807" s="74" t="str">
        <f ca="1">IFERROR(__xludf.DUMMYFUNCTION("IF(REGEXMATCH(A1807,""wealth planning""),""Script 1"",""-"")"),"-")</f>
        <v>-</v>
      </c>
      <c r="C1807" s="74" t="str">
        <f t="shared" si="14"/>
        <v>You: Hai assalamualaikum Nur Amni,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07" s="148">
        <f t="shared" si="15"/>
        <v>45727</v>
      </c>
    </row>
    <row r="1808" spans="1:4">
      <c r="B1808" s="74" t="str">
        <f ca="1">IFERROR(__xludf.DUMMYFUNCTION("IF(REGEXMATCH(A1808,""wealth planning""),""Script 1"",""-"")"),"-")</f>
        <v>-</v>
      </c>
      <c r="C1808" s="74">
        <f t="shared" si="14"/>
        <v>0</v>
      </c>
      <c r="D1808" s="148">
        <f t="shared" si="15"/>
        <v>45727</v>
      </c>
    </row>
    <row r="1809" spans="1:4">
      <c r="B1809" s="74" t="str">
        <f ca="1">IFERROR(__xludf.DUMMYFUNCTION("IF(REGEXMATCH(A1809,""wealth planning""),""Script 1"",""-"")"),"-")</f>
        <v>-</v>
      </c>
      <c r="C1809" s="74">
        <f t="shared" si="14"/>
        <v>0</v>
      </c>
      <c r="D1809" s="74" t="str">
        <f t="shared" si="15"/>
        <v>You: Hai assalamualaikum Nur Amni,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10" spans="1:4">
      <c r="B1810" s="74" t="str">
        <f ca="1">IFERROR(__xludf.DUMMYFUNCTION("IF(REGEXMATCH(A1810,""wealth planning""),""Script 1"",""-"")"),"-")</f>
        <v>-</v>
      </c>
      <c r="C1810" s="74">
        <f t="shared" si="14"/>
        <v>0</v>
      </c>
      <c r="D1810" s="74">
        <f t="shared" si="15"/>
        <v>0</v>
      </c>
    </row>
    <row r="1811" spans="1:4">
      <c r="A1811" s="74" t="s">
        <v>3490</v>
      </c>
      <c r="B1811" s="74" t="str">
        <f ca="1">IFERROR(__xludf.DUMMYFUNCTION("IF(REGEXMATCH(A1811,""wealth planning""),""Script 1"",""-"")"),"-")</f>
        <v>-</v>
      </c>
      <c r="C1811" s="74">
        <f t="shared" si="14"/>
        <v>0</v>
      </c>
      <c r="D1811" s="74">
        <f t="shared" si="15"/>
        <v>0</v>
      </c>
    </row>
    <row r="1812" spans="1:4">
      <c r="A1812" s="148">
        <v>45727</v>
      </c>
      <c r="B1812" s="74" t="str">
        <f ca="1">IFERROR(__xludf.DUMMYFUNCTION("IF(REGEXMATCH(A1812,""wealth planning""),""Script 1"",""-"")"),"#VALUE!")</f>
        <v>#VALUE!</v>
      </c>
      <c r="C1812" s="74" t="str">
        <f t="shared" si="14"/>
        <v>AMIERUL SHAFIQ BIN MOHAMED NASSIR</v>
      </c>
      <c r="D1812" s="74">
        <f t="shared" si="15"/>
        <v>0</v>
      </c>
    </row>
    <row r="1813" spans="1:4">
      <c r="A1813" s="148">
        <v>45727</v>
      </c>
      <c r="B1813" s="74" t="str">
        <f ca="1">IFERROR(__xludf.DUMMYFUNCTION("IF(REGEXMATCH(A1813,""wealth planning""),""Script 1"",""-"")"),"#VALUE!")</f>
        <v>#VALUE!</v>
      </c>
      <c r="C1813" s="148">
        <f t="shared" si="14"/>
        <v>45727</v>
      </c>
      <c r="D1813" s="74">
        <f t="shared" si="15"/>
        <v>0</v>
      </c>
    </row>
    <row r="1814" spans="1:4">
      <c r="A1814" s="74" t="s">
        <v>3491</v>
      </c>
      <c r="B1814" s="74" t="str">
        <f ca="1">IFERROR(__xludf.DUMMYFUNCTION("IF(REGEXMATCH(A1814,""wealth planning""),""Script 1"",""-"")"),"Script 1")</f>
        <v>Script 1</v>
      </c>
      <c r="C1814" s="148">
        <f t="shared" si="14"/>
        <v>45727</v>
      </c>
      <c r="D1814" s="74" t="str">
        <f t="shared" si="15"/>
        <v>AMIERUL SHAFIQ BIN MOHAMED NASSIR</v>
      </c>
    </row>
    <row r="1815" spans="1:4">
      <c r="B1815" s="74" t="str">
        <f ca="1">IFERROR(__xludf.DUMMYFUNCTION("IF(REGEXMATCH(A1815,""wealth planning""),""Script 1"",""-"")"),"-")</f>
        <v>-</v>
      </c>
      <c r="C1815" s="74" t="str">
        <f t="shared" si="14"/>
        <v>You: Hai assalamualaikum Amierul,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15" s="148">
        <f t="shared" si="15"/>
        <v>45727</v>
      </c>
    </row>
    <row r="1816" spans="1:4">
      <c r="B1816" s="74" t="str">
        <f ca="1">IFERROR(__xludf.DUMMYFUNCTION("IF(REGEXMATCH(A1816,""wealth planning""),""Script 1"",""-"")"),"-")</f>
        <v>-</v>
      </c>
      <c r="C1816" s="74">
        <f t="shared" si="14"/>
        <v>0</v>
      </c>
      <c r="D1816" s="148">
        <f t="shared" si="15"/>
        <v>45727</v>
      </c>
    </row>
    <row r="1817" spans="1:4">
      <c r="B1817" s="74" t="str">
        <f ca="1">IFERROR(__xludf.DUMMYFUNCTION("IF(REGEXMATCH(A1817,""wealth planning""),""Script 1"",""-"")"),"-")</f>
        <v>-</v>
      </c>
      <c r="C1817" s="74">
        <f t="shared" si="14"/>
        <v>0</v>
      </c>
      <c r="D1817" s="74" t="str">
        <f t="shared" si="15"/>
        <v>You: Hai assalamualaikum Amierul,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18" spans="1:4">
      <c r="B1818" s="74" t="str">
        <f ca="1">IFERROR(__xludf.DUMMYFUNCTION("IF(REGEXMATCH(A1818,""wealth planning""),""Script 1"",""-"")"),"-")</f>
        <v>-</v>
      </c>
      <c r="C1818" s="74">
        <f t="shared" si="14"/>
        <v>0</v>
      </c>
      <c r="D1818" s="74">
        <f t="shared" si="15"/>
        <v>0</v>
      </c>
    </row>
    <row r="1819" spans="1:4">
      <c r="A1819" s="74" t="s">
        <v>3494</v>
      </c>
      <c r="B1819" s="74" t="str">
        <f ca="1">IFERROR(__xludf.DUMMYFUNCTION("IF(REGEXMATCH(A1819,""wealth planning""),""Script 1"",""-"")"),"-")</f>
        <v>-</v>
      </c>
      <c r="C1819" s="74">
        <f t="shared" si="14"/>
        <v>0</v>
      </c>
      <c r="D1819" s="74">
        <f t="shared" si="15"/>
        <v>0</v>
      </c>
    </row>
    <row r="1820" spans="1:4">
      <c r="A1820" s="148">
        <v>45727</v>
      </c>
      <c r="B1820" s="74" t="str">
        <f ca="1">IFERROR(__xludf.DUMMYFUNCTION("IF(REGEXMATCH(A1820,""wealth planning""),""Script 1"",""-"")"),"#VALUE!")</f>
        <v>#VALUE!</v>
      </c>
      <c r="C1820" s="74" t="str">
        <f t="shared" si="14"/>
        <v>Syarifah Nur Najwa Syed Alwi</v>
      </c>
      <c r="D1820" s="74">
        <f t="shared" si="15"/>
        <v>0</v>
      </c>
    </row>
    <row r="1821" spans="1:4">
      <c r="A1821" s="148">
        <v>45727</v>
      </c>
      <c r="B1821" s="74" t="str">
        <f ca="1">IFERROR(__xludf.DUMMYFUNCTION("IF(REGEXMATCH(A1821,""wealth planning""),""Script 1"",""-"")"),"#VALUE!")</f>
        <v>#VALUE!</v>
      </c>
      <c r="C1821" s="148">
        <f t="shared" si="14"/>
        <v>45727</v>
      </c>
      <c r="D1821" s="74">
        <f t="shared" si="15"/>
        <v>0</v>
      </c>
    </row>
    <row r="1822" spans="1:4">
      <c r="A1822" s="74" t="s">
        <v>3495</v>
      </c>
      <c r="B1822" s="74" t="str">
        <f ca="1">IFERROR(__xludf.DUMMYFUNCTION("IF(REGEXMATCH(A1822,""wealth planning""),""Script 1"",""-"")"),"Script 1")</f>
        <v>Script 1</v>
      </c>
      <c r="C1822" s="148">
        <f t="shared" si="14"/>
        <v>45727</v>
      </c>
      <c r="D1822" s="74" t="str">
        <f t="shared" si="15"/>
        <v>Syarifah Nur Najwa Syed Alwi</v>
      </c>
    </row>
    <row r="1823" spans="1:4">
      <c r="B1823" s="74" t="str">
        <f ca="1">IFERROR(__xludf.DUMMYFUNCTION("IF(REGEXMATCH(A1823,""wealth planning""),""Script 1"",""-"")"),"-")</f>
        <v>-</v>
      </c>
      <c r="C1823" s="74" t="str">
        <f t="shared" si="14"/>
        <v>You: Hai assalamualaikum Syarifah,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23" s="148">
        <f t="shared" si="15"/>
        <v>45727</v>
      </c>
    </row>
    <row r="1824" spans="1:4">
      <c r="B1824" s="74" t="str">
        <f ca="1">IFERROR(__xludf.DUMMYFUNCTION("IF(REGEXMATCH(A1824,""wealth planning""),""Script 1"",""-"")"),"-")</f>
        <v>-</v>
      </c>
      <c r="C1824" s="74">
        <f t="shared" si="14"/>
        <v>0</v>
      </c>
      <c r="D1824" s="148">
        <f t="shared" si="15"/>
        <v>45727</v>
      </c>
    </row>
    <row r="1825" spans="1:4">
      <c r="B1825" s="74" t="str">
        <f ca="1">IFERROR(__xludf.DUMMYFUNCTION("IF(REGEXMATCH(A1825,""wealth planning""),""Script 1"",""-"")"),"-")</f>
        <v>-</v>
      </c>
      <c r="C1825" s="74">
        <f t="shared" si="14"/>
        <v>0</v>
      </c>
      <c r="D1825" s="74" t="str">
        <f t="shared" si="15"/>
        <v>You: Hai assalamualaikum Syarifah,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26" spans="1:4">
      <c r="A1826" s="74" t="s">
        <v>3497</v>
      </c>
      <c r="B1826" s="74" t="str">
        <f ca="1">IFERROR(__xludf.DUMMYFUNCTION("IF(REGEXMATCH(A1826,""wealth planning""),""Script 1"",""-"")"),"-")</f>
        <v>-</v>
      </c>
      <c r="C1826" s="74">
        <f t="shared" si="14"/>
        <v>0</v>
      </c>
      <c r="D1826" s="74">
        <f t="shared" si="15"/>
        <v>0</v>
      </c>
    </row>
    <row r="1827" spans="1:4">
      <c r="A1827" s="74" t="s">
        <v>3497</v>
      </c>
      <c r="B1827" s="74" t="str">
        <f ca="1">IFERROR(__xludf.DUMMYFUNCTION("IF(REGEXMATCH(A1827,""wealth planning""),""Script 1"",""-"")"),"-")</f>
        <v>-</v>
      </c>
      <c r="C1827" s="74" t="str">
        <f t="shared" si="14"/>
        <v>Danial Haqim</v>
      </c>
      <c r="D1827" s="74">
        <f t="shared" si="15"/>
        <v>0</v>
      </c>
    </row>
    <row r="1828" spans="1:4">
      <c r="A1828" s="148">
        <v>45727</v>
      </c>
      <c r="B1828" s="74" t="str">
        <f ca="1">IFERROR(__xludf.DUMMYFUNCTION("IF(REGEXMATCH(A1828,""wealth planning""),""Script 1"",""-"")"),"#VALUE!")</f>
        <v>#VALUE!</v>
      </c>
      <c r="C1828" s="74" t="str">
        <f t="shared" si="14"/>
        <v>Danial Haqim</v>
      </c>
      <c r="D1828" s="74">
        <f t="shared" si="15"/>
        <v>0</v>
      </c>
    </row>
    <row r="1829" spans="1:4">
      <c r="A1829" s="148">
        <v>45727</v>
      </c>
      <c r="B1829" s="74" t="str">
        <f ca="1">IFERROR(__xludf.DUMMYFUNCTION("IF(REGEXMATCH(A1829,""wealth planning""),""Script 1"",""-"")"),"#VALUE!")</f>
        <v>#VALUE!</v>
      </c>
      <c r="C1829" s="148">
        <f t="shared" si="14"/>
        <v>45727</v>
      </c>
      <c r="D1829" s="74" t="str">
        <f t="shared" si="15"/>
        <v>Danial Haqim</v>
      </c>
    </row>
    <row r="1830" spans="1:4">
      <c r="A1830" s="74" t="s">
        <v>3498</v>
      </c>
      <c r="B1830" s="74" t="str">
        <f ca="1">IFERROR(__xludf.DUMMYFUNCTION("IF(REGEXMATCH(A1830,""wealth planning""),""Script 1"",""-"")"),"Script 1")</f>
        <v>Script 1</v>
      </c>
      <c r="C1830" s="148">
        <f t="shared" si="14"/>
        <v>45727</v>
      </c>
      <c r="D1830" s="74" t="str">
        <f t="shared" si="15"/>
        <v>Danial Haqim</v>
      </c>
    </row>
    <row r="1831" spans="1:4">
      <c r="B1831" s="74" t="str">
        <f ca="1">IFERROR(__xludf.DUMMYFUNCTION("IF(REGEXMATCH(A1831,""wealth planning""),""Script 1"",""-"")"),"-")</f>
        <v>-</v>
      </c>
      <c r="C1831" s="74" t="str">
        <f t="shared" si="14"/>
        <v>You: Hai assalamualaikum Danial,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31" s="148">
        <f t="shared" si="15"/>
        <v>45727</v>
      </c>
    </row>
    <row r="1832" spans="1:4">
      <c r="B1832" s="74" t="str">
        <f ca="1">IFERROR(__xludf.DUMMYFUNCTION("IF(REGEXMATCH(A1832,""wealth planning""),""Script 1"",""-"")"),"-")</f>
        <v>-</v>
      </c>
      <c r="C1832" s="74">
        <f t="shared" si="14"/>
        <v>0</v>
      </c>
      <c r="D1832" s="148">
        <f t="shared" si="15"/>
        <v>45727</v>
      </c>
    </row>
    <row r="1833" spans="1:4">
      <c r="B1833" s="74" t="str">
        <f ca="1">IFERROR(__xludf.DUMMYFUNCTION("IF(REGEXMATCH(A1833,""wealth planning""),""Script 1"",""-"")"),"-")</f>
        <v>-</v>
      </c>
      <c r="C1833" s="74">
        <f t="shared" si="14"/>
        <v>0</v>
      </c>
      <c r="D1833" s="74" t="str">
        <f t="shared" si="15"/>
        <v>You: Hai assalamualaikum Danial,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34" spans="1:4">
      <c r="A1834" s="74" t="s">
        <v>3500</v>
      </c>
      <c r="B1834" s="74" t="str">
        <f ca="1">IFERROR(__xludf.DUMMYFUNCTION("IF(REGEXMATCH(A1834,""wealth planning""),""Script 1"",""-"")"),"-")</f>
        <v>-</v>
      </c>
      <c r="C1834" s="74">
        <f t="shared" si="14"/>
        <v>0</v>
      </c>
      <c r="D1834" s="74">
        <f t="shared" si="15"/>
        <v>0</v>
      </c>
    </row>
    <row r="1835" spans="1:4">
      <c r="A1835" s="74" t="s">
        <v>3500</v>
      </c>
      <c r="B1835" s="74" t="str">
        <f ca="1">IFERROR(__xludf.DUMMYFUNCTION("IF(REGEXMATCH(A1835,""wealth planning""),""Script 1"",""-"")"),"-")</f>
        <v>-</v>
      </c>
      <c r="C1835" s="74" t="str">
        <f t="shared" si="14"/>
        <v>Amerul Izwan Afiq Amiruddin</v>
      </c>
      <c r="D1835" s="74">
        <f t="shared" si="15"/>
        <v>0</v>
      </c>
    </row>
    <row r="1836" spans="1:4">
      <c r="A1836" s="148">
        <v>45727</v>
      </c>
      <c r="B1836" s="74" t="str">
        <f ca="1">IFERROR(__xludf.DUMMYFUNCTION("IF(REGEXMATCH(A1836,""wealth planning""),""Script 1"",""-"")"),"#VALUE!")</f>
        <v>#VALUE!</v>
      </c>
      <c r="C1836" s="74" t="str">
        <f t="shared" si="14"/>
        <v>Amerul Izwan Afiq Amiruddin</v>
      </c>
      <c r="D1836" s="74">
        <f t="shared" si="15"/>
        <v>0</v>
      </c>
    </row>
    <row r="1837" spans="1:4">
      <c r="A1837" s="148">
        <v>45727</v>
      </c>
      <c r="B1837" s="74" t="str">
        <f ca="1">IFERROR(__xludf.DUMMYFUNCTION("IF(REGEXMATCH(A1837,""wealth planning""),""Script 1"",""-"")"),"#VALUE!")</f>
        <v>#VALUE!</v>
      </c>
      <c r="C1837" s="148">
        <f t="shared" si="14"/>
        <v>45727</v>
      </c>
      <c r="D1837" s="74" t="str">
        <f t="shared" si="15"/>
        <v>Amerul Izwan Afiq Amiruddin</v>
      </c>
    </row>
    <row r="1838" spans="1:4">
      <c r="A1838" s="74" t="s">
        <v>3501</v>
      </c>
      <c r="B1838" s="74" t="str">
        <f ca="1">IFERROR(__xludf.DUMMYFUNCTION("IF(REGEXMATCH(A1838,""wealth planning""),""Script 1"",""-"")"),"Script 1")</f>
        <v>Script 1</v>
      </c>
      <c r="C1838" s="148">
        <f t="shared" si="14"/>
        <v>45727</v>
      </c>
      <c r="D1838" s="74" t="str">
        <f t="shared" si="15"/>
        <v>Amerul Izwan Afiq Amiruddin</v>
      </c>
    </row>
    <row r="1839" spans="1:4">
      <c r="B1839" s="74" t="str">
        <f ca="1">IFERROR(__xludf.DUMMYFUNCTION("IF(REGEXMATCH(A1839,""wealth planning""),""Script 1"",""-"")"),"-")</f>
        <v>-</v>
      </c>
      <c r="C1839" s="74" t="str">
        <f t="shared" si="14"/>
        <v>You: Hai assalamualaikum Amerul,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39" s="148">
        <f t="shared" si="15"/>
        <v>45727</v>
      </c>
    </row>
    <row r="1840" spans="1:4">
      <c r="B1840" s="74" t="str">
        <f ca="1">IFERROR(__xludf.DUMMYFUNCTION("IF(REGEXMATCH(A1840,""wealth planning""),""Script 1"",""-"")"),"-")</f>
        <v>-</v>
      </c>
      <c r="C1840" s="74">
        <f t="shared" si="14"/>
        <v>0</v>
      </c>
      <c r="D1840" s="148">
        <f t="shared" si="15"/>
        <v>45727</v>
      </c>
    </row>
    <row r="1841" spans="1:4">
      <c r="B1841" s="74" t="str">
        <f ca="1">IFERROR(__xludf.DUMMYFUNCTION("IF(REGEXMATCH(A1841,""wealth planning""),""Script 1"",""-"")"),"-")</f>
        <v>-</v>
      </c>
      <c r="C1841" s="74">
        <f t="shared" si="14"/>
        <v>0</v>
      </c>
      <c r="D1841" s="74" t="str">
        <f t="shared" si="15"/>
        <v>You: Hai assalamualaikum Amerul,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42" spans="1:4">
      <c r="A1842" s="74" t="s">
        <v>3503</v>
      </c>
      <c r="B1842" s="74" t="str">
        <f ca="1">IFERROR(__xludf.DUMMYFUNCTION("IF(REGEXMATCH(A1842,""wealth planning""),""Script 1"",""-"")"),"-")</f>
        <v>-</v>
      </c>
      <c r="C1842" s="74">
        <f t="shared" si="14"/>
        <v>0</v>
      </c>
      <c r="D1842" s="74">
        <f t="shared" si="15"/>
        <v>0</v>
      </c>
    </row>
    <row r="1843" spans="1:4">
      <c r="A1843" s="74" t="s">
        <v>3503</v>
      </c>
      <c r="B1843" s="74" t="str">
        <f ca="1">IFERROR(__xludf.DUMMYFUNCTION("IF(REGEXMATCH(A1843,""wealth planning""),""Script 1"",""-"")"),"-")</f>
        <v>-</v>
      </c>
      <c r="C1843" s="74" t="str">
        <f t="shared" si="14"/>
        <v>Muhammad Hifzhan Jamaluddin</v>
      </c>
      <c r="D1843" s="74">
        <f t="shared" si="15"/>
        <v>0</v>
      </c>
    </row>
    <row r="1844" spans="1:4">
      <c r="A1844" s="148">
        <v>45727</v>
      </c>
      <c r="B1844" s="74" t="str">
        <f ca="1">IFERROR(__xludf.DUMMYFUNCTION("IF(REGEXMATCH(A1844,""wealth planning""),""Script 1"",""-"")"),"#VALUE!")</f>
        <v>#VALUE!</v>
      </c>
      <c r="C1844" s="74" t="str">
        <f t="shared" si="14"/>
        <v>Muhammad Hifzhan Jamaluddin</v>
      </c>
      <c r="D1844" s="74">
        <f t="shared" si="15"/>
        <v>0</v>
      </c>
    </row>
    <row r="1845" spans="1:4">
      <c r="A1845" s="148">
        <v>45727</v>
      </c>
      <c r="B1845" s="74" t="str">
        <f ca="1">IFERROR(__xludf.DUMMYFUNCTION("IF(REGEXMATCH(A1845,""wealth planning""),""Script 1"",""-"")"),"#VALUE!")</f>
        <v>#VALUE!</v>
      </c>
      <c r="C1845" s="148">
        <f t="shared" si="14"/>
        <v>45727</v>
      </c>
      <c r="D1845" s="74" t="str">
        <f t="shared" si="15"/>
        <v>Muhammad Hifzhan Jamaluddin</v>
      </c>
    </row>
    <row r="1846" spans="1:4">
      <c r="A1846" s="74" t="s">
        <v>3504</v>
      </c>
      <c r="B1846" s="74" t="str">
        <f ca="1">IFERROR(__xludf.DUMMYFUNCTION("IF(REGEXMATCH(A1846,""wealth planning""),""Script 1"",""-"")"),"Script 1")</f>
        <v>Script 1</v>
      </c>
      <c r="C1846" s="148">
        <f t="shared" si="14"/>
        <v>45727</v>
      </c>
      <c r="D1846" s="74" t="str">
        <f t="shared" si="15"/>
        <v>Muhammad Hifzhan Jamaluddin</v>
      </c>
    </row>
    <row r="1847" spans="1:4">
      <c r="B1847" s="74" t="str">
        <f ca="1">IFERROR(__xludf.DUMMYFUNCTION("IF(REGEXMATCH(A1847,""wealth planning""),""Script 1"",""-"")"),"-")</f>
        <v>-</v>
      </c>
      <c r="C1847" s="74" t="str">
        <f t="shared" si="14"/>
        <v>You: Hai assalamualaikum Hifzhan,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47" s="148">
        <f t="shared" si="15"/>
        <v>45727</v>
      </c>
    </row>
    <row r="1848" spans="1:4">
      <c r="B1848" s="74" t="str">
        <f ca="1">IFERROR(__xludf.DUMMYFUNCTION("IF(REGEXMATCH(A1848,""wealth planning""),""Script 1"",""-"")"),"-")</f>
        <v>-</v>
      </c>
      <c r="C1848" s="74">
        <f t="shared" si="14"/>
        <v>0</v>
      </c>
      <c r="D1848" s="148">
        <f t="shared" si="15"/>
        <v>45727</v>
      </c>
    </row>
    <row r="1849" spans="1:4">
      <c r="B1849" s="74" t="str">
        <f ca="1">IFERROR(__xludf.DUMMYFUNCTION("IF(REGEXMATCH(A1849,""wealth planning""),""Script 1"",""-"")"),"-")</f>
        <v>-</v>
      </c>
      <c r="C1849" s="74">
        <f t="shared" si="14"/>
        <v>0</v>
      </c>
      <c r="D1849" s="74" t="str">
        <f t="shared" si="15"/>
        <v>You: Hai assalamualaikum Hifzhan,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50" spans="1:4">
      <c r="A1850" s="74" t="s">
        <v>3506</v>
      </c>
      <c r="B1850" s="74" t="str">
        <f ca="1">IFERROR(__xludf.DUMMYFUNCTION("IF(REGEXMATCH(A1850,""wealth planning""),""Script 1"",""-"")"),"-")</f>
        <v>-</v>
      </c>
      <c r="C1850" s="74">
        <f t="shared" si="14"/>
        <v>0</v>
      </c>
      <c r="D1850" s="74">
        <f t="shared" si="15"/>
        <v>0</v>
      </c>
    </row>
    <row r="1851" spans="1:4">
      <c r="A1851" s="74" t="s">
        <v>3506</v>
      </c>
      <c r="B1851" s="74" t="str">
        <f ca="1">IFERROR(__xludf.DUMMYFUNCTION("IF(REGEXMATCH(A1851,""wealth planning""),""Script 1"",""-"")"),"-")</f>
        <v>-</v>
      </c>
      <c r="C1851" s="74" t="str">
        <f t="shared" si="14"/>
        <v>AZ ZAHRA SOFIA</v>
      </c>
      <c r="D1851" s="74">
        <f t="shared" si="15"/>
        <v>0</v>
      </c>
    </row>
    <row r="1852" spans="1:4">
      <c r="A1852" s="148">
        <v>45727</v>
      </c>
      <c r="B1852" s="74" t="str">
        <f ca="1">IFERROR(__xludf.DUMMYFUNCTION("IF(REGEXMATCH(A1852,""wealth planning""),""Script 1"",""-"")"),"#VALUE!")</f>
        <v>#VALUE!</v>
      </c>
      <c r="C1852" s="74" t="str">
        <f t="shared" si="14"/>
        <v>AZ ZAHRA SOFIA</v>
      </c>
      <c r="D1852" s="74">
        <f t="shared" si="15"/>
        <v>0</v>
      </c>
    </row>
    <row r="1853" spans="1:4">
      <c r="A1853" s="148">
        <v>45727</v>
      </c>
      <c r="B1853" s="74" t="str">
        <f ca="1">IFERROR(__xludf.DUMMYFUNCTION("IF(REGEXMATCH(A1853,""wealth planning""),""Script 1"",""-"")"),"#VALUE!")</f>
        <v>#VALUE!</v>
      </c>
      <c r="C1853" s="148">
        <f t="shared" si="14"/>
        <v>45727</v>
      </c>
      <c r="D1853" s="74" t="str">
        <f t="shared" si="15"/>
        <v>AZ ZAHRA SOFIA</v>
      </c>
    </row>
    <row r="1854" spans="1:4">
      <c r="A1854" s="74" t="s">
        <v>3507</v>
      </c>
      <c r="B1854" s="74" t="str">
        <f ca="1">IFERROR(__xludf.DUMMYFUNCTION("IF(REGEXMATCH(A1854,""wealth planning""),""Script 1"",""-"")"),"Script 1")</f>
        <v>Script 1</v>
      </c>
      <c r="C1854" s="148">
        <f t="shared" si="14"/>
        <v>45727</v>
      </c>
      <c r="D1854" s="74" t="str">
        <f t="shared" si="15"/>
        <v>AZ ZAHRA SOFIA</v>
      </c>
    </row>
    <row r="1855" spans="1:4">
      <c r="B1855" s="74" t="str">
        <f ca="1">IFERROR(__xludf.DUMMYFUNCTION("IF(REGEXMATCH(A1855,""wealth planning""),""Script 1"",""-"")"),"-")</f>
        <v>-</v>
      </c>
      <c r="C1855" s="74" t="str">
        <f t="shared" si="14"/>
        <v>You: Hai assalamualaikum Az Zahra,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55" s="148">
        <f t="shared" si="15"/>
        <v>45727</v>
      </c>
    </row>
    <row r="1856" spans="1:4">
      <c r="B1856" s="74" t="str">
        <f ca="1">IFERROR(__xludf.DUMMYFUNCTION("IF(REGEXMATCH(A1856,""wealth planning""),""Script 1"",""-"")"),"-")</f>
        <v>-</v>
      </c>
      <c r="C1856" s="74">
        <f t="shared" si="14"/>
        <v>0</v>
      </c>
      <c r="D1856" s="148">
        <f t="shared" si="15"/>
        <v>45727</v>
      </c>
    </row>
    <row r="1857" spans="1:4">
      <c r="B1857" s="74" t="str">
        <f ca="1">IFERROR(__xludf.DUMMYFUNCTION("IF(REGEXMATCH(A1857,""wealth planning""),""Script 1"",""-"")"),"-")</f>
        <v>-</v>
      </c>
      <c r="C1857" s="74">
        <f t="shared" si="14"/>
        <v>0</v>
      </c>
      <c r="D1857" s="74" t="str">
        <f t="shared" si="15"/>
        <v>You: Hai assalamualaikum Az Zahra,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58" spans="1:4">
      <c r="A1858" s="74" t="s">
        <v>3509</v>
      </c>
      <c r="B1858" s="74" t="str">
        <f ca="1">IFERROR(__xludf.DUMMYFUNCTION("IF(REGEXMATCH(A1858,""wealth planning""),""Script 1"",""-"")"),"-")</f>
        <v>-</v>
      </c>
      <c r="C1858" s="74">
        <f t="shared" si="14"/>
        <v>0</v>
      </c>
      <c r="D1858" s="74">
        <f t="shared" si="15"/>
        <v>0</v>
      </c>
    </row>
    <row r="1859" spans="1:4">
      <c r="A1859" s="74" t="s">
        <v>3509</v>
      </c>
      <c r="B1859" s="74" t="str">
        <f ca="1">IFERROR(__xludf.DUMMYFUNCTION("IF(REGEXMATCH(A1859,""wealth planning""),""Script 1"",""-"")"),"-")</f>
        <v>-</v>
      </c>
      <c r="C1859" s="74" t="str">
        <f t="shared" si="14"/>
        <v>Nurul Syafiqah</v>
      </c>
      <c r="D1859" s="74">
        <f t="shared" si="15"/>
        <v>0</v>
      </c>
    </row>
    <row r="1860" spans="1:4">
      <c r="A1860" s="148">
        <v>45727</v>
      </c>
      <c r="B1860" s="74" t="str">
        <f ca="1">IFERROR(__xludf.DUMMYFUNCTION("IF(REGEXMATCH(A1860,""wealth planning""),""Script 1"",""-"")"),"#VALUE!")</f>
        <v>#VALUE!</v>
      </c>
      <c r="C1860" s="74" t="str">
        <f t="shared" si="14"/>
        <v>Nurul Syafiqah</v>
      </c>
      <c r="D1860" s="74">
        <f t="shared" si="15"/>
        <v>0</v>
      </c>
    </row>
    <row r="1861" spans="1:4">
      <c r="A1861" s="148">
        <v>45727</v>
      </c>
      <c r="B1861" s="74" t="str">
        <f ca="1">IFERROR(__xludf.DUMMYFUNCTION("IF(REGEXMATCH(A1861,""wealth planning""),""Script 1"",""-"")"),"#VALUE!")</f>
        <v>#VALUE!</v>
      </c>
      <c r="C1861" s="148">
        <f t="shared" si="14"/>
        <v>45727</v>
      </c>
      <c r="D1861" s="74" t="str">
        <f t="shared" si="15"/>
        <v>Nurul Syafiqah</v>
      </c>
    </row>
    <row r="1862" spans="1:4">
      <c r="A1862" s="74" t="s">
        <v>2732</v>
      </c>
      <c r="B1862" s="74" t="str">
        <f ca="1">IFERROR(__xludf.DUMMYFUNCTION("IF(REGEXMATCH(A1862,""wealth planning""),""Script 1"",""-"")"),"Script 1")</f>
        <v>Script 1</v>
      </c>
      <c r="C1862" s="148">
        <f t="shared" si="14"/>
        <v>45727</v>
      </c>
      <c r="D1862" s="74" t="str">
        <f t="shared" si="15"/>
        <v>Nurul Syafiqah</v>
      </c>
    </row>
    <row r="1863" spans="1:4">
      <c r="B1863" s="74" t="str">
        <f ca="1">IFERROR(__xludf.DUMMYFUNCTION("IF(REGEXMATCH(A1863,""wealth planning""),""Script 1"",""-"")"),"-")</f>
        <v>-</v>
      </c>
      <c r="C1863" s="74" t="str">
        <f t="shared" si="14"/>
        <v>You: Hai assalamualaikum Syafiqah,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63" s="148">
        <f t="shared" si="15"/>
        <v>45727</v>
      </c>
    </row>
    <row r="1864" spans="1:4">
      <c r="B1864" s="74" t="str">
        <f ca="1">IFERROR(__xludf.DUMMYFUNCTION("IF(REGEXMATCH(A1864,""wealth planning""),""Script 1"",""-"")"),"-")</f>
        <v>-</v>
      </c>
      <c r="C1864" s="74">
        <f t="shared" si="14"/>
        <v>0</v>
      </c>
      <c r="D1864" s="148">
        <f t="shared" si="15"/>
        <v>45727</v>
      </c>
    </row>
    <row r="1865" spans="1:4">
      <c r="B1865" s="74" t="str">
        <f ca="1">IFERROR(__xludf.DUMMYFUNCTION("IF(REGEXMATCH(A1865,""wealth planning""),""Script 1"",""-"")"),"-")</f>
        <v>-</v>
      </c>
      <c r="C1865" s="74">
        <f t="shared" si="14"/>
        <v>0</v>
      </c>
      <c r="D1865" s="74" t="str">
        <f t="shared" si="15"/>
        <v>You: Hai assalamualaikum Syafiqah,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66" spans="1:4">
      <c r="A1866" s="74" t="s">
        <v>3511</v>
      </c>
      <c r="B1866" s="74" t="str">
        <f ca="1">IFERROR(__xludf.DUMMYFUNCTION("IF(REGEXMATCH(A1866,""wealth planning""),""Script 1"",""-"")"),"-")</f>
        <v>-</v>
      </c>
      <c r="C1866" s="74">
        <f t="shared" si="14"/>
        <v>0</v>
      </c>
      <c r="D1866" s="74">
        <f t="shared" si="15"/>
        <v>0</v>
      </c>
    </row>
    <row r="1867" spans="1:4">
      <c r="A1867" s="74" t="s">
        <v>3511</v>
      </c>
      <c r="B1867" s="74" t="str">
        <f ca="1">IFERROR(__xludf.DUMMYFUNCTION("IF(REGEXMATCH(A1867,""wealth planning""),""Script 1"",""-"")"),"-")</f>
        <v>-</v>
      </c>
      <c r="C1867" s="74" t="str">
        <f t="shared" si="14"/>
        <v>Nurfarah Hanisah</v>
      </c>
      <c r="D1867" s="74">
        <f t="shared" si="15"/>
        <v>0</v>
      </c>
    </row>
    <row r="1868" spans="1:4">
      <c r="A1868" s="148">
        <v>45727</v>
      </c>
      <c r="B1868" s="74" t="str">
        <f ca="1">IFERROR(__xludf.DUMMYFUNCTION("IF(REGEXMATCH(A1868,""wealth planning""),""Script 1"",""-"")"),"#VALUE!")</f>
        <v>#VALUE!</v>
      </c>
      <c r="C1868" s="74" t="str">
        <f t="shared" si="14"/>
        <v>Nurfarah Hanisah</v>
      </c>
      <c r="D1868" s="74">
        <f t="shared" si="15"/>
        <v>0</v>
      </c>
    </row>
    <row r="1869" spans="1:4">
      <c r="A1869" s="148">
        <v>45727</v>
      </c>
      <c r="B1869" s="74" t="str">
        <f ca="1">IFERROR(__xludf.DUMMYFUNCTION("IF(REGEXMATCH(A1869,""wealth planning""),""Script 1"",""-"")"),"#VALUE!")</f>
        <v>#VALUE!</v>
      </c>
      <c r="C1869" s="148">
        <f t="shared" si="14"/>
        <v>45727</v>
      </c>
      <c r="D1869" s="74" t="str">
        <f t="shared" si="15"/>
        <v>Nurfarah Hanisah</v>
      </c>
    </row>
    <row r="1870" spans="1:4">
      <c r="A1870" s="74" t="s">
        <v>3512</v>
      </c>
      <c r="B1870" s="74" t="str">
        <f ca="1">IFERROR(__xludf.DUMMYFUNCTION("IF(REGEXMATCH(A1870,""wealth planning""),""Script 1"",""-"")"),"Script 1")</f>
        <v>Script 1</v>
      </c>
      <c r="C1870" s="148">
        <f t="shared" si="14"/>
        <v>45727</v>
      </c>
      <c r="D1870" s="74" t="str">
        <f t="shared" si="15"/>
        <v>Nurfarah Hanisah</v>
      </c>
    </row>
    <row r="1871" spans="1:4">
      <c r="B1871" s="74" t="str">
        <f ca="1">IFERROR(__xludf.DUMMYFUNCTION("IF(REGEXMATCH(A1871,""wealth planning""),""Script 1"",""-"")"),"-")</f>
        <v>-</v>
      </c>
      <c r="C1871" s="74" t="str">
        <f t="shared" si="14"/>
        <v>You: Hai assalamualaikum Nurfarah,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71" s="148">
        <f t="shared" si="15"/>
        <v>45727</v>
      </c>
    </row>
    <row r="1872" spans="1:4">
      <c r="B1872" s="74" t="str">
        <f ca="1">IFERROR(__xludf.DUMMYFUNCTION("IF(REGEXMATCH(A1872,""wealth planning""),""Script 1"",""-"")"),"-")</f>
        <v>-</v>
      </c>
      <c r="C1872" s="74">
        <f t="shared" si="14"/>
        <v>0</v>
      </c>
      <c r="D1872" s="148">
        <f t="shared" si="15"/>
        <v>45727</v>
      </c>
    </row>
    <row r="1873" spans="1:4">
      <c r="B1873" s="74" t="str">
        <f ca="1">IFERROR(__xludf.DUMMYFUNCTION("IF(REGEXMATCH(A1873,""wealth planning""),""Script 1"",""-"")"),"-")</f>
        <v>-</v>
      </c>
      <c r="C1873" s="74">
        <f t="shared" si="14"/>
        <v>0</v>
      </c>
      <c r="D1873" s="74" t="str">
        <f t="shared" si="15"/>
        <v>You: Hai assalamualaikum Nurfarah,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74" spans="1:4">
      <c r="B1874" s="74" t="str">
        <f ca="1">IFERROR(__xludf.DUMMYFUNCTION("IF(REGEXMATCH(A1874,""wealth planning""),""Script 1"",""-"")"),"-")</f>
        <v>-</v>
      </c>
      <c r="C1874" s="74">
        <f t="shared" si="14"/>
        <v>0</v>
      </c>
      <c r="D1874" s="74">
        <f t="shared" si="15"/>
        <v>0</v>
      </c>
    </row>
    <row r="1875" spans="1:4">
      <c r="A1875" s="74" t="s">
        <v>3514</v>
      </c>
      <c r="B1875" s="74" t="str">
        <f ca="1">IFERROR(__xludf.DUMMYFUNCTION("IF(REGEXMATCH(A1875,""wealth planning""),""Script 1"",""-"")"),"-")</f>
        <v>-</v>
      </c>
      <c r="C1875" s="74">
        <f t="shared" si="14"/>
        <v>0</v>
      </c>
      <c r="D1875" s="74">
        <f t="shared" si="15"/>
        <v>0</v>
      </c>
    </row>
    <row r="1876" spans="1:4">
      <c r="A1876" s="148">
        <v>45727</v>
      </c>
      <c r="B1876" s="74" t="str">
        <f ca="1">IFERROR(__xludf.DUMMYFUNCTION("IF(REGEXMATCH(A1876,""wealth planning""),""Script 1"",""-"")"),"#VALUE!")</f>
        <v>#VALUE!</v>
      </c>
      <c r="C1876" s="74" t="str">
        <f t="shared" si="14"/>
        <v>Just you now</v>
      </c>
      <c r="D1876" s="74">
        <f t="shared" si="15"/>
        <v>0</v>
      </c>
    </row>
    <row r="1877" spans="1:4">
      <c r="A1877" s="148">
        <v>45727</v>
      </c>
      <c r="B1877" s="74" t="str">
        <f ca="1">IFERROR(__xludf.DUMMYFUNCTION("IF(REGEXMATCH(A1877,""wealth planning""),""Script 1"",""-"")"),"#VALUE!")</f>
        <v>#VALUE!</v>
      </c>
      <c r="C1877" s="148">
        <f t="shared" si="14"/>
        <v>45727</v>
      </c>
      <c r="D1877" s="74">
        <f t="shared" si="15"/>
        <v>0</v>
      </c>
    </row>
    <row r="1878" spans="1:4">
      <c r="A1878" s="74" t="s">
        <v>3515</v>
      </c>
      <c r="B1878" s="74" t="str">
        <f ca="1">IFERROR(__xludf.DUMMYFUNCTION("IF(REGEXMATCH(A1878,""wealth planning""),""Script 1"",""-"")"),"Script 1")</f>
        <v>Script 1</v>
      </c>
      <c r="C1878" s="148">
        <f t="shared" si="14"/>
        <v>45727</v>
      </c>
      <c r="D1878" s="74" t="str">
        <f t="shared" si="15"/>
        <v>Just you now</v>
      </c>
    </row>
    <row r="1879" spans="1:4">
      <c r="B1879" s="74" t="str">
        <f ca="1">IFERROR(__xludf.DUMMYFUNCTION("IF(REGEXMATCH(A1879,""wealth planning""),""Script 1"",""-"")"),"-")</f>
        <v>-</v>
      </c>
      <c r="C1879" s="74" t="str">
        <f t="shared" si="14"/>
        <v>You: Hai assalamualaikum Nufa,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79" s="148">
        <f t="shared" si="15"/>
        <v>45727</v>
      </c>
    </row>
    <row r="1880" spans="1:4">
      <c r="B1880" s="74" t="str">
        <f ca="1">IFERROR(__xludf.DUMMYFUNCTION("IF(REGEXMATCH(A1880,""wealth planning""),""Script 1"",""-"")"),"-")</f>
        <v>-</v>
      </c>
      <c r="C1880" s="74">
        <f t="shared" si="14"/>
        <v>0</v>
      </c>
      <c r="D1880" s="148">
        <f t="shared" si="15"/>
        <v>45727</v>
      </c>
    </row>
    <row r="1881" spans="1:4">
      <c r="B1881" s="74" t="str">
        <f ca="1">IFERROR(__xludf.DUMMYFUNCTION("IF(REGEXMATCH(A1881,""wealth planning""),""Script 1"",""-"")"),"-")</f>
        <v>-</v>
      </c>
      <c r="C1881" s="74">
        <f t="shared" si="14"/>
        <v>0</v>
      </c>
      <c r="D1881" s="74" t="str">
        <f t="shared" si="15"/>
        <v>You: Hai assalamualaikum Nufa,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82" spans="1:4">
      <c r="A1882" s="74" t="s">
        <v>3517</v>
      </c>
      <c r="B1882" s="74" t="str">
        <f ca="1">IFERROR(__xludf.DUMMYFUNCTION("IF(REGEXMATCH(A1882,""wealth planning""),""Script 1"",""-"")"),"-")</f>
        <v>-</v>
      </c>
      <c r="C1882" s="74">
        <f t="shared" si="14"/>
        <v>0</v>
      </c>
      <c r="D1882" s="74">
        <f t="shared" si="15"/>
        <v>0</v>
      </c>
    </row>
    <row r="1883" spans="1:4">
      <c r="A1883" s="74" t="s">
        <v>3517</v>
      </c>
      <c r="B1883" s="74" t="str">
        <f ca="1">IFERROR(__xludf.DUMMYFUNCTION("IF(REGEXMATCH(A1883,""wealth planning""),""Script 1"",""-"")"),"-")</f>
        <v>-</v>
      </c>
      <c r="C1883" s="74" t="str">
        <f t="shared" si="14"/>
        <v>Shazerin Farhan</v>
      </c>
      <c r="D1883" s="74">
        <f t="shared" si="15"/>
        <v>0</v>
      </c>
    </row>
    <row r="1884" spans="1:4">
      <c r="A1884" s="148">
        <v>45727</v>
      </c>
      <c r="B1884" s="74" t="str">
        <f ca="1">IFERROR(__xludf.DUMMYFUNCTION("IF(REGEXMATCH(A1884,""wealth planning""),""Script 1"",""-"")"),"#VALUE!")</f>
        <v>#VALUE!</v>
      </c>
      <c r="C1884" s="74" t="str">
        <f t="shared" si="14"/>
        <v>Shazerin Farhan</v>
      </c>
      <c r="D1884" s="74">
        <f t="shared" si="15"/>
        <v>0</v>
      </c>
    </row>
    <row r="1885" spans="1:4">
      <c r="A1885" s="148">
        <v>45727</v>
      </c>
      <c r="B1885" s="74" t="str">
        <f ca="1">IFERROR(__xludf.DUMMYFUNCTION("IF(REGEXMATCH(A1885,""wealth planning""),""Script 1"",""-"")"),"#VALUE!")</f>
        <v>#VALUE!</v>
      </c>
      <c r="C1885" s="148">
        <f t="shared" si="14"/>
        <v>45727</v>
      </c>
      <c r="D1885" s="74" t="str">
        <f t="shared" si="15"/>
        <v>Shazerin Farhan</v>
      </c>
    </row>
    <row r="1886" spans="1:4">
      <c r="A1886" s="74" t="s">
        <v>3518</v>
      </c>
      <c r="B1886" s="74" t="str">
        <f ca="1">IFERROR(__xludf.DUMMYFUNCTION("IF(REGEXMATCH(A1886,""wealth planning""),""Script 1"",""-"")"),"Script 1")</f>
        <v>Script 1</v>
      </c>
      <c r="C1886" s="148">
        <f t="shared" si="14"/>
        <v>45727</v>
      </c>
      <c r="D1886" s="74" t="str">
        <f t="shared" si="15"/>
        <v>Shazerin Farhan</v>
      </c>
    </row>
    <row r="1887" spans="1:4">
      <c r="B1887" s="74" t="str">
        <f ca="1">IFERROR(__xludf.DUMMYFUNCTION("IF(REGEXMATCH(A1887,""wealth planning""),""Script 1"",""-"")"),"-")</f>
        <v>-</v>
      </c>
      <c r="C1887" s="74" t="str">
        <f t="shared" si="14"/>
        <v>You: Hai assalamualaikum Shazerin,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87" s="148">
        <f t="shared" si="15"/>
        <v>45727</v>
      </c>
    </row>
    <row r="1888" spans="1:4">
      <c r="B1888" s="74" t="str">
        <f ca="1">IFERROR(__xludf.DUMMYFUNCTION("IF(REGEXMATCH(A1888,""wealth planning""),""Script 1"",""-"")"),"-")</f>
        <v>-</v>
      </c>
      <c r="C1888" s="74">
        <f t="shared" si="14"/>
        <v>0</v>
      </c>
      <c r="D1888" s="148">
        <f t="shared" si="15"/>
        <v>45727</v>
      </c>
    </row>
    <row r="1889" spans="1:4">
      <c r="B1889" s="74" t="str">
        <f ca="1">IFERROR(__xludf.DUMMYFUNCTION("IF(REGEXMATCH(A1889,""wealth planning""),""Script 1"",""-"")"),"-")</f>
        <v>-</v>
      </c>
      <c r="C1889" s="74">
        <f t="shared" si="14"/>
        <v>0</v>
      </c>
      <c r="D1889" s="74" t="str">
        <f t="shared" si="15"/>
        <v>You: Hai assalamualaikum Shazerin,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90" spans="1:4">
      <c r="A1890" s="74" t="s">
        <v>3520</v>
      </c>
      <c r="B1890" s="74" t="str">
        <f ca="1">IFERROR(__xludf.DUMMYFUNCTION("IF(REGEXMATCH(A1890,""wealth planning""),""Script 1"",""-"")"),"-")</f>
        <v>-</v>
      </c>
      <c r="C1890" s="74">
        <f t="shared" si="14"/>
        <v>0</v>
      </c>
      <c r="D1890" s="74">
        <f t="shared" si="15"/>
        <v>0</v>
      </c>
    </row>
    <row r="1891" spans="1:4">
      <c r="A1891" s="74" t="s">
        <v>3520</v>
      </c>
      <c r="B1891" s="74" t="str">
        <f ca="1">IFERROR(__xludf.DUMMYFUNCTION("IF(REGEXMATCH(A1891,""wealth planning""),""Script 1"",""-"")"),"-")</f>
        <v>-</v>
      </c>
      <c r="C1891" s="74" t="str">
        <f t="shared" si="14"/>
        <v>Luqman Nordin</v>
      </c>
      <c r="D1891" s="74">
        <f t="shared" si="15"/>
        <v>0</v>
      </c>
    </row>
    <row r="1892" spans="1:4">
      <c r="A1892" s="148">
        <v>45727</v>
      </c>
      <c r="B1892" s="74" t="str">
        <f ca="1">IFERROR(__xludf.DUMMYFUNCTION("IF(REGEXMATCH(A1892,""wealth planning""),""Script 1"",""-"")"),"#VALUE!")</f>
        <v>#VALUE!</v>
      </c>
      <c r="C1892" s="74" t="str">
        <f t="shared" si="14"/>
        <v>Luqman Nordin</v>
      </c>
      <c r="D1892" s="74">
        <f t="shared" si="15"/>
        <v>0</v>
      </c>
    </row>
    <row r="1893" spans="1:4">
      <c r="A1893" s="148">
        <v>45727</v>
      </c>
      <c r="B1893" s="74" t="str">
        <f ca="1">IFERROR(__xludf.DUMMYFUNCTION("IF(REGEXMATCH(A1893,""wealth planning""),""Script 1"",""-"")"),"#VALUE!")</f>
        <v>#VALUE!</v>
      </c>
      <c r="C1893" s="148">
        <f t="shared" si="14"/>
        <v>45727</v>
      </c>
      <c r="D1893" s="74" t="str">
        <f t="shared" si="15"/>
        <v>Luqman Nordin</v>
      </c>
    </row>
    <row r="1894" spans="1:4">
      <c r="A1894" s="74" t="s">
        <v>3461</v>
      </c>
      <c r="B1894" s="74" t="str">
        <f ca="1">IFERROR(__xludf.DUMMYFUNCTION("IF(REGEXMATCH(A1894,""wealth planning""),""Script 1"",""-"")"),"Script 1")</f>
        <v>Script 1</v>
      </c>
      <c r="C1894" s="148">
        <f t="shared" si="14"/>
        <v>45727</v>
      </c>
      <c r="D1894" s="74" t="str">
        <f t="shared" si="15"/>
        <v>Luqman Nordin</v>
      </c>
    </row>
    <row r="1895" spans="1:4">
      <c r="B1895" s="74" t="str">
        <f ca="1">IFERROR(__xludf.DUMMYFUNCTION("IF(REGEXMATCH(A1895,""wealth planning""),""Script 1"",""-"")"),"-")</f>
        <v>-</v>
      </c>
      <c r="C1895" s="74" t="str">
        <f t="shared" si="14"/>
        <v>You: Hai assalamualaikum Luqman,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95" s="148">
        <f t="shared" si="15"/>
        <v>45727</v>
      </c>
    </row>
    <row r="1896" spans="1:4">
      <c r="B1896" s="74" t="str">
        <f ca="1">IFERROR(__xludf.DUMMYFUNCTION("IF(REGEXMATCH(A1896,""wealth planning""),""Script 1"",""-"")"),"-")</f>
        <v>-</v>
      </c>
      <c r="C1896" s="74">
        <f t="shared" si="14"/>
        <v>0</v>
      </c>
      <c r="D1896" s="148">
        <f t="shared" si="15"/>
        <v>45727</v>
      </c>
    </row>
    <row r="1897" spans="1:4">
      <c r="B1897" s="74" t="str">
        <f ca="1">IFERROR(__xludf.DUMMYFUNCTION("IF(REGEXMATCH(A1897,""wealth planning""),""Script 1"",""-"")"),"-")</f>
        <v>-</v>
      </c>
      <c r="C1897" s="74">
        <f t="shared" si="14"/>
        <v>0</v>
      </c>
      <c r="D1897" s="74" t="str">
        <f t="shared" si="15"/>
        <v>You: Hai assalamualaikum Luqman,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98" spans="1:4">
      <c r="A1898" s="74" t="s">
        <v>3522</v>
      </c>
      <c r="B1898" s="74" t="str">
        <f ca="1">IFERROR(__xludf.DUMMYFUNCTION("IF(REGEXMATCH(A1898,""wealth planning""),""Script 1"",""-"")"),"-")</f>
        <v>-</v>
      </c>
      <c r="C1898" s="74">
        <f t="shared" si="14"/>
        <v>0</v>
      </c>
      <c r="D1898" s="74">
        <f t="shared" si="15"/>
        <v>0</v>
      </c>
    </row>
    <row r="1899" spans="1:4">
      <c r="A1899" s="74" t="s">
        <v>3522</v>
      </c>
      <c r="B1899" s="74" t="str">
        <f ca="1">IFERROR(__xludf.DUMMYFUNCTION("IF(REGEXMATCH(A1899,""wealth planning""),""Script 1"",""-"")"),"-")</f>
        <v>-</v>
      </c>
      <c r="C1899" s="74" t="str">
        <f t="shared" si="14"/>
        <v>Nurul Hafizah</v>
      </c>
      <c r="D1899" s="74">
        <f t="shared" si="15"/>
        <v>0</v>
      </c>
    </row>
    <row r="1900" spans="1:4">
      <c r="A1900" s="148">
        <v>45727</v>
      </c>
      <c r="B1900" s="74" t="str">
        <f ca="1">IFERROR(__xludf.DUMMYFUNCTION("IF(REGEXMATCH(A1900,""wealth planning""),""Script 1"",""-"")"),"#VALUE!")</f>
        <v>#VALUE!</v>
      </c>
      <c r="C1900" s="74" t="str">
        <f t="shared" si="14"/>
        <v>Nurul Hafizah</v>
      </c>
      <c r="D1900" s="74">
        <f t="shared" si="15"/>
        <v>0</v>
      </c>
    </row>
    <row r="1901" spans="1:4">
      <c r="A1901" s="148">
        <v>45727</v>
      </c>
      <c r="B1901" s="74" t="str">
        <f ca="1">IFERROR(__xludf.DUMMYFUNCTION("IF(REGEXMATCH(A1901,""wealth planning""),""Script 1"",""-"")"),"#VALUE!")</f>
        <v>#VALUE!</v>
      </c>
      <c r="C1901" s="148">
        <f t="shared" si="14"/>
        <v>45727</v>
      </c>
      <c r="D1901" s="74" t="str">
        <f t="shared" si="15"/>
        <v>Nurul Hafizah</v>
      </c>
    </row>
    <row r="1902" spans="1:4">
      <c r="A1902" s="74" t="s">
        <v>3523</v>
      </c>
      <c r="B1902" s="74" t="str">
        <f ca="1">IFERROR(__xludf.DUMMYFUNCTION("IF(REGEXMATCH(A1902,""wealth planning""),""Script 1"",""-"")"),"Script 1")</f>
        <v>Script 1</v>
      </c>
      <c r="C1902" s="148">
        <f t="shared" si="14"/>
        <v>45727</v>
      </c>
      <c r="D1902" s="74" t="str">
        <f t="shared" si="15"/>
        <v>Nurul Hafizah</v>
      </c>
    </row>
    <row r="1903" spans="1:4">
      <c r="B1903" s="74" t="str">
        <f ca="1">IFERROR(__xludf.DUMMYFUNCTION("IF(REGEXMATCH(A1903,""wealth planning""),""Script 1"",""-"")"),"-")</f>
        <v>-</v>
      </c>
      <c r="C1903" s="74" t="str">
        <f t="shared" si="14"/>
        <v>You: Hai assalamualaikum Hafizah,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903" s="148">
        <f t="shared" si="15"/>
        <v>45727</v>
      </c>
    </row>
    <row r="1904" spans="1:4">
      <c r="B1904" s="74" t="str">
        <f ca="1">IFERROR(__xludf.DUMMYFUNCTION("IF(REGEXMATCH(A1904,""wealth planning""),""Script 1"",""-"")"),"-")</f>
        <v>-</v>
      </c>
      <c r="C1904" s="74">
        <f t="shared" si="14"/>
        <v>0</v>
      </c>
      <c r="D1904" s="148">
        <f t="shared" si="15"/>
        <v>45727</v>
      </c>
    </row>
    <row r="1905" spans="1:4">
      <c r="B1905" s="74" t="str">
        <f ca="1">IFERROR(__xludf.DUMMYFUNCTION("IF(REGEXMATCH(A1905,""wealth planning""),""Script 1"",""-"")"),"-")</f>
        <v>-</v>
      </c>
      <c r="C1905" s="74">
        <f t="shared" si="14"/>
        <v>0</v>
      </c>
      <c r="D1905" s="74" t="str">
        <f t="shared" si="15"/>
        <v>You: Hai assalamualaikum Hafizah,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906" spans="1:4">
      <c r="A1906" s="74" t="s">
        <v>3525</v>
      </c>
      <c r="B1906" s="74" t="str">
        <f ca="1">IFERROR(__xludf.DUMMYFUNCTION("IF(REGEXMATCH(A1906,""wealth planning""),""Script 1"",""-"")"),"-")</f>
        <v>-</v>
      </c>
      <c r="C1906" s="74">
        <f t="shared" si="14"/>
        <v>0</v>
      </c>
      <c r="D1906" s="74">
        <f t="shared" si="15"/>
        <v>0</v>
      </c>
    </row>
    <row r="1907" spans="1:4">
      <c r="A1907" s="74" t="s">
        <v>3525</v>
      </c>
      <c r="B1907" s="74" t="str">
        <f ca="1">IFERROR(__xludf.DUMMYFUNCTION("IF(REGEXMATCH(A1907,""wealth planning""),""Script 1"",""-"")"),"-")</f>
        <v>-</v>
      </c>
      <c r="C1907" s="74" t="str">
        <f t="shared" si="14"/>
        <v>NURIN SYUHADA ISA</v>
      </c>
      <c r="D1907" s="74">
        <f t="shared" si="15"/>
        <v>0</v>
      </c>
    </row>
    <row r="1908" spans="1:4">
      <c r="A1908" s="148">
        <v>45727</v>
      </c>
      <c r="B1908" s="74" t="str">
        <f ca="1">IFERROR(__xludf.DUMMYFUNCTION("IF(REGEXMATCH(A1908,""wealth planning""),""Script 1"",""-"")"),"#VALUE!")</f>
        <v>#VALUE!</v>
      </c>
      <c r="C1908" s="74" t="str">
        <f t="shared" si="14"/>
        <v>NURIN SYUHADA ISA</v>
      </c>
      <c r="D1908" s="74">
        <f t="shared" si="15"/>
        <v>0</v>
      </c>
    </row>
    <row r="1909" spans="1:4">
      <c r="A1909" s="148">
        <v>45727</v>
      </c>
      <c r="B1909" s="74" t="str">
        <f ca="1">IFERROR(__xludf.DUMMYFUNCTION("IF(REGEXMATCH(A1909,""wealth planning""),""Script 1"",""-"")"),"#VALUE!")</f>
        <v>#VALUE!</v>
      </c>
      <c r="C1909" s="148">
        <f t="shared" si="14"/>
        <v>45727</v>
      </c>
      <c r="D1909" s="74" t="str">
        <f t="shared" si="15"/>
        <v>NURIN SYUHADA ISA</v>
      </c>
    </row>
    <row r="1910" spans="1:4">
      <c r="A1910" s="74" t="s">
        <v>3306</v>
      </c>
      <c r="B1910" s="74" t="str">
        <f ca="1">IFERROR(__xludf.DUMMYFUNCTION("IF(REGEXMATCH(A1910,""wealth planning""),""Script 1"",""-"")"),"Script 1")</f>
        <v>Script 1</v>
      </c>
      <c r="C1910" s="148">
        <f t="shared" si="14"/>
        <v>45727</v>
      </c>
      <c r="D1910" s="74" t="str">
        <f t="shared" si="15"/>
        <v>NURIN SYUHADA ISA</v>
      </c>
    </row>
    <row r="1911" spans="1:4">
      <c r="B1911" s="74" t="str">
        <f ca="1">IFERROR(__xludf.DUMMYFUNCTION("IF(REGEXMATCH(A1911,""wealth planning""),""Script 1"",""-"")"),"-")</f>
        <v>-</v>
      </c>
      <c r="C1911" s="74" t="str">
        <f t="shared" si="14"/>
        <v>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911" s="148">
        <f t="shared" si="15"/>
        <v>45727</v>
      </c>
    </row>
    <row r="1912" spans="1:4">
      <c r="B1912" s="74" t="str">
        <f ca="1">IFERROR(__xludf.DUMMYFUNCTION("IF(REGEXMATCH(A1912,""wealth planning""),""Script 1"",""-"")"),"-")</f>
        <v>-</v>
      </c>
      <c r="C1912" s="74">
        <f t="shared" si="14"/>
        <v>0</v>
      </c>
      <c r="D1912" s="148">
        <f t="shared" si="15"/>
        <v>45727</v>
      </c>
    </row>
    <row r="1913" spans="1:4">
      <c r="B1913" s="74" t="str">
        <f ca="1">IFERROR(__xludf.DUMMYFUNCTION("IF(REGEXMATCH(A1913,""wealth planning""),""Script 1"",""-"")"),"-")</f>
        <v>-</v>
      </c>
      <c r="C1913" s="74">
        <f t="shared" si="14"/>
        <v>0</v>
      </c>
      <c r="D1913" s="74" t="str">
        <f t="shared" si="15"/>
        <v>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914" spans="1:4">
      <c r="A1914" s="74" t="s">
        <v>3527</v>
      </c>
      <c r="B1914" s="74" t="str">
        <f ca="1">IFERROR(__xludf.DUMMYFUNCTION("IF(REGEXMATCH(A1914,""wealth planning""),""Script 1"",""-"")"),"-")</f>
        <v>-</v>
      </c>
      <c r="C1914" s="74">
        <f t="shared" si="14"/>
        <v>0</v>
      </c>
      <c r="D1914" s="74">
        <f t="shared" si="15"/>
        <v>0</v>
      </c>
    </row>
    <row r="1915" spans="1:4">
      <c r="A1915" s="74" t="s">
        <v>3527</v>
      </c>
      <c r="B1915" s="74" t="str">
        <f ca="1">IFERROR(__xludf.DUMMYFUNCTION("IF(REGEXMATCH(A1915,""wealth planning""),""Script 1"",""-"")"),"-")</f>
        <v>-</v>
      </c>
      <c r="C1915" s="74" t="str">
        <f t="shared" si="14"/>
        <v>Raja Nurul Amirah RI</v>
      </c>
      <c r="D1915" s="74">
        <f t="shared" si="15"/>
        <v>0</v>
      </c>
    </row>
    <row r="1916" spans="1:4">
      <c r="A1916" s="148">
        <v>45727</v>
      </c>
      <c r="B1916" s="74" t="str">
        <f ca="1">IFERROR(__xludf.DUMMYFUNCTION("IF(REGEXMATCH(A1916,""wealth planning""),""Script 1"",""-"")"),"#VALUE!")</f>
        <v>#VALUE!</v>
      </c>
      <c r="C1916" s="74" t="str">
        <f t="shared" si="14"/>
        <v>Raja Nurul Amirah RI</v>
      </c>
      <c r="D1916" s="74">
        <f t="shared" si="15"/>
        <v>0</v>
      </c>
    </row>
    <row r="1917" spans="1:4">
      <c r="A1917" s="148">
        <v>45727</v>
      </c>
      <c r="B1917" s="74" t="str">
        <f ca="1">IFERROR(__xludf.DUMMYFUNCTION("IF(REGEXMATCH(A1917,""wealth planning""),""Script 1"",""-"")"),"#VALUE!")</f>
        <v>#VALUE!</v>
      </c>
      <c r="C1917" s="148">
        <f t="shared" si="14"/>
        <v>45727</v>
      </c>
      <c r="D1917" s="74" t="str">
        <f t="shared" si="15"/>
        <v>Raja Nurul Amirah RI</v>
      </c>
    </row>
    <row r="1918" spans="1:4">
      <c r="A1918" s="74" t="s">
        <v>2735</v>
      </c>
      <c r="B1918" s="74" t="str">
        <f ca="1">IFERROR(__xludf.DUMMYFUNCTION("IF(REGEXMATCH(A1918,""wealth planning""),""Script 1"",""-"")"),"Script 1")</f>
        <v>Script 1</v>
      </c>
      <c r="C1918" s="148">
        <f t="shared" si="14"/>
        <v>45727</v>
      </c>
      <c r="D1918" s="74" t="str">
        <f t="shared" si="15"/>
        <v>Raja Nurul Amirah RI</v>
      </c>
    </row>
    <row r="1919" spans="1:4">
      <c r="B1919" s="74" t="str">
        <f ca="1">IFERROR(__xludf.DUMMYFUNCTION("IF(REGEXMATCH(A1919,""wealth planning""),""Script 1"",""-"")"),"-")</f>
        <v>-</v>
      </c>
      <c r="C1919" s="74" t="str">
        <f t="shared" si="14"/>
        <v>You: Hai assalamualaikum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919" s="148">
        <f t="shared" si="15"/>
        <v>45727</v>
      </c>
    </row>
    <row r="1920" spans="1:4">
      <c r="B1920" s="74" t="str">
        <f ca="1">IFERROR(__xludf.DUMMYFUNCTION("IF(REGEXMATCH(A1920,""wealth planning""),""Script 1"",""-"")"),"-")</f>
        <v>-</v>
      </c>
      <c r="C1920" s="74">
        <f t="shared" si="14"/>
        <v>0</v>
      </c>
      <c r="D1920" s="148">
        <f t="shared" si="15"/>
        <v>45727</v>
      </c>
    </row>
    <row r="1921" spans="1:4">
      <c r="B1921" s="74" t="str">
        <f ca="1">IFERROR(__xludf.DUMMYFUNCTION("IF(REGEXMATCH(A1921,""wealth planning""),""Script 1"",""-"")"),"-")</f>
        <v>-</v>
      </c>
      <c r="C1921" s="74">
        <f t="shared" si="14"/>
        <v>0</v>
      </c>
      <c r="D1921" s="74" t="str">
        <f t="shared" si="15"/>
        <v>You: Hai assalamualaikum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922" spans="1:4">
      <c r="A1922" s="74" t="s">
        <v>3529</v>
      </c>
      <c r="B1922" s="74" t="str">
        <f ca="1">IFERROR(__xludf.DUMMYFUNCTION("IF(REGEXMATCH(A1922,""wealth planning""),""Script 1"",""-"")"),"-")</f>
        <v>-</v>
      </c>
      <c r="C1922" s="74">
        <f t="shared" si="14"/>
        <v>0</v>
      </c>
      <c r="D1922" s="74">
        <f t="shared" si="15"/>
        <v>0</v>
      </c>
    </row>
    <row r="1923" spans="1:4">
      <c r="A1923" s="74" t="s">
        <v>3530</v>
      </c>
      <c r="B1923" s="74" t="str">
        <f ca="1">IFERROR(__xludf.DUMMYFUNCTION("IF(REGEXMATCH(A1923,""wealth planning""),""Script 1"",""-"")"),"-")</f>
        <v>-</v>
      </c>
      <c r="C1923" s="74" t="str">
        <f t="shared" si="14"/>
        <v>Muhammad Amirul ArifStatus is reachable</v>
      </c>
      <c r="D1923" s="74">
        <f t="shared" si="15"/>
        <v>0</v>
      </c>
    </row>
    <row r="1924" spans="1:4">
      <c r="A1924" s="148">
        <v>45727</v>
      </c>
      <c r="B1924" s="74" t="str">
        <f ca="1">IFERROR(__xludf.DUMMYFUNCTION("IF(REGEXMATCH(A1924,""wealth planning""),""Script 1"",""-"")"),"#VALUE!")</f>
        <v>#VALUE!</v>
      </c>
      <c r="C1924" s="74" t="str">
        <f t="shared" si="14"/>
        <v>Muhammad Amirul Arif</v>
      </c>
      <c r="D1924" s="74">
        <f t="shared" si="15"/>
        <v>0</v>
      </c>
    </row>
    <row r="1925" spans="1:4">
      <c r="A1925" s="148">
        <v>45727</v>
      </c>
      <c r="B1925" s="74" t="str">
        <f ca="1">IFERROR(__xludf.DUMMYFUNCTION("IF(REGEXMATCH(A1925,""wealth planning""),""Script 1"",""-"")"),"#VALUE!")</f>
        <v>#VALUE!</v>
      </c>
      <c r="C1925" s="148">
        <f t="shared" si="14"/>
        <v>45727</v>
      </c>
      <c r="D1925" s="74" t="str">
        <f t="shared" si="15"/>
        <v>Muhammad Amirul ArifStatus is reachable</v>
      </c>
    </row>
    <row r="1926" spans="1:4">
      <c r="A1926" s="74" t="s">
        <v>2914</v>
      </c>
      <c r="B1926" s="74" t="str">
        <f ca="1">IFERROR(__xludf.DUMMYFUNCTION("IF(REGEXMATCH(A1926,""wealth planning""),""Script 1"",""-"")"),"Script 1")</f>
        <v>Script 1</v>
      </c>
      <c r="C1926" s="148">
        <f t="shared" si="14"/>
        <v>45727</v>
      </c>
      <c r="D1926" s="74" t="str">
        <f t="shared" si="15"/>
        <v>Muhammad Amirul Arif</v>
      </c>
    </row>
    <row r="1927" spans="1:4">
      <c r="B1927" s="74" t="str">
        <f ca="1">IFERROR(__xludf.DUMMYFUNCTION("IF(REGEXMATCH(A1927,""wealth planning""),""Script 1"",""-"")"),"-")</f>
        <v>-</v>
      </c>
      <c r="C1927" s="74" t="str">
        <f t="shared" si="14"/>
        <v>You: Hai assalamualaikum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927" s="148">
        <f t="shared" si="15"/>
        <v>45727</v>
      </c>
    </row>
    <row r="1928" spans="1:4">
      <c r="B1928" s="74" t="str">
        <f ca="1">IFERROR(__xludf.DUMMYFUNCTION("IF(REGEXMATCH(A1928,""wealth planning""),""Script 1"",""-"")"),"-")</f>
        <v>-</v>
      </c>
      <c r="C1928" s="74">
        <f t="shared" si="14"/>
        <v>0</v>
      </c>
      <c r="D1928" s="148">
        <f t="shared" si="15"/>
        <v>45727</v>
      </c>
    </row>
    <row r="1929" spans="1:4">
      <c r="B1929" s="74" t="str">
        <f ca="1">IFERROR(__xludf.DUMMYFUNCTION("IF(REGEXMATCH(A1929,""wealth planning""),""Script 1"",""-"")"),"-")</f>
        <v>-</v>
      </c>
      <c r="C1929" s="74">
        <f t="shared" si="14"/>
        <v>0</v>
      </c>
      <c r="D1929" s="74" t="str">
        <f t="shared" si="15"/>
        <v>You: Hai assalamualaikum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930" spans="1:4">
      <c r="B1930" s="74" t="str">
        <f ca="1">IFERROR(__xludf.DUMMYFUNCTION("IF(REGEXMATCH(A1930,""wealth planning""),""Script 1"",""-"")"),"-")</f>
        <v>-</v>
      </c>
      <c r="C1930" s="74">
        <f t="shared" si="14"/>
        <v>0</v>
      </c>
      <c r="D1930" s="74">
        <f t="shared" si="15"/>
        <v>0</v>
      </c>
    </row>
    <row r="1931" spans="1:4">
      <c r="A1931" s="74" t="s">
        <v>3533</v>
      </c>
      <c r="B1931" s="74" t="str">
        <f ca="1">IFERROR(__xludf.DUMMYFUNCTION("IF(REGEXMATCH(A1931,""wealth planning""),""Script 1"",""-"")"),"-")</f>
        <v>-</v>
      </c>
      <c r="C1931" s="74">
        <f t="shared" si="14"/>
        <v>0</v>
      </c>
      <c r="D1931" s="74">
        <f t="shared" si="15"/>
        <v>0</v>
      </c>
    </row>
    <row r="1932" spans="1:4">
      <c r="A1932" s="148">
        <v>45727</v>
      </c>
      <c r="B1932" s="74" t="str">
        <f ca="1">IFERROR(__xludf.DUMMYFUNCTION("IF(REGEXMATCH(A1932,""wealth planning""),""Script 1"",""-"")"),"#VALUE!")</f>
        <v>#VALUE!</v>
      </c>
      <c r="C1932" s="74" t="str">
        <f t="shared" si="14"/>
        <v>Nabihah Abdul Rahman</v>
      </c>
      <c r="D1932" s="74">
        <f t="shared" si="15"/>
        <v>0</v>
      </c>
    </row>
    <row r="1933" spans="1:4">
      <c r="A1933" s="148">
        <v>45727</v>
      </c>
      <c r="B1933" s="74" t="str">
        <f ca="1">IFERROR(__xludf.DUMMYFUNCTION("IF(REGEXMATCH(A1933,""wealth planning""),""Script 1"",""-"")"),"#VALUE!")</f>
        <v>#VALUE!</v>
      </c>
      <c r="C1933" s="148">
        <f t="shared" si="14"/>
        <v>45727</v>
      </c>
      <c r="D1933" s="74">
        <f t="shared" si="15"/>
        <v>0</v>
      </c>
    </row>
    <row r="1934" spans="1:4">
      <c r="A1934" s="74" t="s">
        <v>3534</v>
      </c>
      <c r="B1934" s="74" t="str">
        <f ca="1">IFERROR(__xludf.DUMMYFUNCTION("IF(REGEXMATCH(A1934,""wealth planning""),""Script 1"",""-"")"),"Script 1")</f>
        <v>Script 1</v>
      </c>
      <c r="C1934" s="148">
        <f t="shared" si="14"/>
        <v>45727</v>
      </c>
      <c r="D1934" s="74" t="str">
        <f t="shared" si="15"/>
        <v>Nabihah Abdul Rahman</v>
      </c>
    </row>
    <row r="1935" spans="1:4">
      <c r="B1935" s="74" t="str">
        <f ca="1">IFERROR(__xludf.DUMMYFUNCTION("IF(REGEXMATCH(A1935,""wealth planning""),""Script 1"",""-"")"),"-")</f>
        <v>-</v>
      </c>
      <c r="C1935" s="74" t="str">
        <f t="shared" si="14"/>
        <v>You: Hai assalamualaikum Nabihah,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935" s="148">
        <f t="shared" si="15"/>
        <v>45727</v>
      </c>
    </row>
    <row r="1936" spans="1:4">
      <c r="B1936" s="74" t="str">
        <f ca="1">IFERROR(__xludf.DUMMYFUNCTION("IF(REGEXMATCH(A1936,""wealth planning""),""Script 1"",""-"")"),"-")</f>
        <v>-</v>
      </c>
      <c r="C1936" s="74">
        <f t="shared" si="14"/>
        <v>0</v>
      </c>
      <c r="D1936" s="148">
        <f t="shared" si="15"/>
        <v>45727</v>
      </c>
    </row>
    <row r="1937" spans="1:4">
      <c r="B1937" s="74" t="str">
        <f ca="1">IFERROR(__xludf.DUMMYFUNCTION("IF(REGEXMATCH(A1937,""wealth planning""),""Script 1"",""-"")"),"-")</f>
        <v>-</v>
      </c>
      <c r="C1937" s="74">
        <f t="shared" si="14"/>
        <v>0</v>
      </c>
      <c r="D1937" s="74" t="str">
        <f t="shared" si="15"/>
        <v>You: Hai assalamualaikum Nabihah,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938" spans="1:4">
      <c r="B1938" s="74" t="str">
        <f ca="1">IFERROR(__xludf.DUMMYFUNCTION("IF(REGEXMATCH(A1938,""wealth planning""),""Script 1"",""-"")"),"-")</f>
        <v>-</v>
      </c>
      <c r="C1938" s="74">
        <f t="shared" si="14"/>
        <v>0</v>
      </c>
      <c r="D1938" s="74">
        <f t="shared" si="15"/>
        <v>0</v>
      </c>
    </row>
    <row r="1939" spans="1:4">
      <c r="A1939" s="74" t="s">
        <v>3537</v>
      </c>
      <c r="B1939" s="74" t="str">
        <f ca="1">IFERROR(__xludf.DUMMYFUNCTION("IF(REGEXMATCH(A1939,""wealth planning""),""Script 1"",""-"")"),"-")</f>
        <v>-</v>
      </c>
      <c r="C1939" s="74">
        <f t="shared" si="14"/>
        <v>0</v>
      </c>
      <c r="D1939" s="74">
        <f t="shared" si="15"/>
        <v>0</v>
      </c>
    </row>
    <row r="1940" spans="1:4">
      <c r="A1940" s="148">
        <v>45727</v>
      </c>
      <c r="B1940" s="74" t="str">
        <f ca="1">IFERROR(__xludf.DUMMYFUNCTION("IF(REGEXMATCH(A1940,""wealth planning""),""Script 1"",""-"")"),"#VALUE!")</f>
        <v>#VALUE!</v>
      </c>
      <c r="C1940" s="74" t="str">
        <f t="shared" si="14"/>
        <v>NUR AIN NATASYA RAMZAM</v>
      </c>
      <c r="D1940" s="74">
        <f t="shared" si="15"/>
        <v>0</v>
      </c>
    </row>
    <row r="1941" spans="1:4">
      <c r="A1941" s="148">
        <v>45727</v>
      </c>
      <c r="B1941" s="74" t="str">
        <f ca="1">IFERROR(__xludf.DUMMYFUNCTION("IF(REGEXMATCH(A1941,""wealth planning""),""Script 1"",""-"")"),"#VALUE!")</f>
        <v>#VALUE!</v>
      </c>
      <c r="C1941" s="148">
        <f t="shared" si="14"/>
        <v>45727</v>
      </c>
      <c r="D1941" s="74">
        <f t="shared" si="15"/>
        <v>0</v>
      </c>
    </row>
    <row r="1942" spans="1:4">
      <c r="A1942" s="74" t="s">
        <v>3129</v>
      </c>
      <c r="B1942" s="74" t="str">
        <f ca="1">IFERROR(__xludf.DUMMYFUNCTION("IF(REGEXMATCH(A1942,""wealth planning""),""Script 1"",""-"")"),"Script 1")</f>
        <v>Script 1</v>
      </c>
      <c r="C1942" s="148">
        <f t="shared" si="14"/>
        <v>45727</v>
      </c>
      <c r="D1942" s="74" t="str">
        <f t="shared" si="15"/>
        <v>NUR AIN NATASYA RAMZAM</v>
      </c>
    </row>
    <row r="1943" spans="1:4">
      <c r="B1943" s="74" t="str">
        <f ca="1">IFERROR(__xludf.DUMMYFUNCTION("IF(REGEXMATCH(A1943,""wealth planning""),""Script 1"",""-"")"),"-")</f>
        <v>-</v>
      </c>
      <c r="C1943" s="74" t="str">
        <f t="shared" si="14"/>
        <v>You: Hai assalamualaikum Nur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943" s="148">
        <f t="shared" si="15"/>
        <v>45727</v>
      </c>
    </row>
    <row r="1944" spans="1:4">
      <c r="B1944" s="74" t="str">
        <f ca="1">IFERROR(__xludf.DUMMYFUNCTION("IF(REGEXMATCH(A1944,""wealth planning""),""Script 1"",""-"")"),"-")</f>
        <v>-</v>
      </c>
      <c r="C1944" s="74">
        <f t="shared" si="14"/>
        <v>0</v>
      </c>
      <c r="D1944" s="148">
        <f t="shared" si="15"/>
        <v>45727</v>
      </c>
    </row>
    <row r="1945" spans="1:4">
      <c r="B1945" s="74" t="str">
        <f ca="1">IFERROR(__xludf.DUMMYFUNCTION("IF(REGEXMATCH(A1945,""wealth planning""),""Script 1"",""-"")"),"-")</f>
        <v>-</v>
      </c>
      <c r="C1945" s="74">
        <f t="shared" si="14"/>
        <v>0</v>
      </c>
      <c r="D1945" s="74" t="str">
        <f t="shared" si="15"/>
        <v>You: Hai assalamualaikum Nur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946" spans="1:4">
      <c r="A1946" s="74" t="s">
        <v>3539</v>
      </c>
      <c r="B1946" s="74" t="str">
        <f ca="1">IFERROR(__xludf.DUMMYFUNCTION("IF(REGEXMATCH(A1946,""wealth planning""),""Script 1"",""-"")"),"-")</f>
        <v>-</v>
      </c>
      <c r="C1946" s="74">
        <f t="shared" si="14"/>
        <v>0</v>
      </c>
      <c r="D1946" s="74">
        <f t="shared" si="15"/>
        <v>0</v>
      </c>
    </row>
    <row r="1947" spans="1:4">
      <c r="A1947" s="74" t="s">
        <v>3540</v>
      </c>
      <c r="B1947" s="74" t="str">
        <f ca="1">IFERROR(__xludf.DUMMYFUNCTION("IF(REGEXMATCH(A1947,""wealth planning""),""Script 1"",""-"")"),"-")</f>
        <v>-</v>
      </c>
      <c r="C1947" s="74" t="str">
        <f t="shared" si="14"/>
        <v>sakinah suhaimiStatus is reachable</v>
      </c>
      <c r="D1947" s="74">
        <f t="shared" si="15"/>
        <v>0</v>
      </c>
    </row>
    <row r="1948" spans="1:4">
      <c r="A1948" s="148">
        <v>45727</v>
      </c>
      <c r="B1948" s="74" t="str">
        <f ca="1">IFERROR(__xludf.DUMMYFUNCTION("IF(REGEXMATCH(A1948,""wealth planning""),""Script 1"",""-"")"),"#VALUE!")</f>
        <v>#VALUE!</v>
      </c>
      <c r="C1948" s="74" t="str">
        <f t="shared" si="14"/>
        <v>sakinah suhaimi</v>
      </c>
      <c r="D1948" s="74">
        <f t="shared" si="15"/>
        <v>0</v>
      </c>
    </row>
    <row r="1949" spans="1:4">
      <c r="A1949" s="148">
        <v>45727</v>
      </c>
      <c r="B1949" s="74" t="str">
        <f ca="1">IFERROR(__xludf.DUMMYFUNCTION("IF(REGEXMATCH(A1949,""wealth planning""),""Script 1"",""-"")"),"#VALUE!")</f>
        <v>#VALUE!</v>
      </c>
      <c r="C1949" s="148">
        <f t="shared" si="14"/>
        <v>45727</v>
      </c>
      <c r="D1949" s="74" t="str">
        <f t="shared" si="15"/>
        <v>sakinah suhaimiStatus is reachable</v>
      </c>
    </row>
    <row r="1950" spans="1:4">
      <c r="A1950" s="74" t="s">
        <v>3541</v>
      </c>
      <c r="B1950" s="74" t="str">
        <f ca="1">IFERROR(__xludf.DUMMYFUNCTION("IF(REGEXMATCH(A1950,""wealth planning""),""Script 1"",""-"")"),"Script 1")</f>
        <v>Script 1</v>
      </c>
      <c r="C1950" s="148">
        <f t="shared" si="14"/>
        <v>45727</v>
      </c>
      <c r="D1950" s="74" t="str">
        <f t="shared" si="15"/>
        <v>sakinah suhaimi</v>
      </c>
    </row>
    <row r="1951" spans="1:4">
      <c r="B1951" s="74" t="str">
        <f ca="1">IFERROR(__xludf.DUMMYFUNCTION("IF(REGEXMATCH(A1951,""wealth planning""),""Script 1"",""-"")"),"-")</f>
        <v>-</v>
      </c>
      <c r="C1951" s="74" t="str">
        <f t="shared" si="14"/>
        <v>You: Hai assalamualaikum Sakinah,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951" s="148">
        <f t="shared" si="15"/>
        <v>45727</v>
      </c>
    </row>
    <row r="1952" spans="1:4">
      <c r="B1952" s="74" t="str">
        <f ca="1">IFERROR(__xludf.DUMMYFUNCTION("IF(REGEXMATCH(A1952,""wealth planning""),""Script 1"",""-"")"),"-")</f>
        <v>-</v>
      </c>
      <c r="C1952" s="74">
        <f t="shared" si="14"/>
        <v>0</v>
      </c>
      <c r="D1952" s="148">
        <f t="shared" si="15"/>
        <v>45727</v>
      </c>
    </row>
    <row r="1953" spans="1:4">
      <c r="B1953" s="74" t="str">
        <f ca="1">IFERROR(__xludf.DUMMYFUNCTION("IF(REGEXMATCH(A1953,""wealth planning""),""Script 1"",""-"")"),"-")</f>
        <v>-</v>
      </c>
      <c r="C1953" s="74">
        <f t="shared" si="14"/>
        <v>0</v>
      </c>
      <c r="D1953" s="74" t="str">
        <f t="shared" si="15"/>
        <v>You: Hai assalamualaikum Sakinah,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954" spans="1:4">
      <c r="A1954" s="74" t="s">
        <v>3543</v>
      </c>
      <c r="B1954" s="74" t="str">
        <f ca="1">IFERROR(__xludf.DUMMYFUNCTION("IF(REGEXMATCH(A1954,""wealth planning""),""Script 1"",""-"")"),"-")</f>
        <v>-</v>
      </c>
      <c r="C1954" s="74">
        <f t="shared" si="14"/>
        <v>0</v>
      </c>
      <c r="D1954" s="74">
        <f t="shared" si="15"/>
        <v>0</v>
      </c>
    </row>
    <row r="1955" spans="1:4">
      <c r="A1955" s="74" t="s">
        <v>3544</v>
      </c>
      <c r="B1955" s="74" t="str">
        <f ca="1">IFERROR(__xludf.DUMMYFUNCTION("IF(REGEXMATCH(A1955,""wealth planning""),""Script 1"",""-"")"),"-")</f>
        <v>-</v>
      </c>
      <c r="C1955" s="74" t="str">
        <f t="shared" si="14"/>
        <v>Hafawati RosdiStatus is reachable</v>
      </c>
      <c r="D1955" s="74">
        <f t="shared" si="15"/>
        <v>0</v>
      </c>
    </row>
    <row r="1956" spans="1:4">
      <c r="A1956" s="148">
        <v>45727</v>
      </c>
      <c r="B1956" s="74" t="str">
        <f ca="1">IFERROR(__xludf.DUMMYFUNCTION("IF(REGEXMATCH(A1956,""wealth planning""),""Script 1"",""-"")"),"#VALUE!")</f>
        <v>#VALUE!</v>
      </c>
      <c r="C1956" s="74" t="str">
        <f t="shared" si="14"/>
        <v>Hafawati Rosdi</v>
      </c>
      <c r="D1956" s="74">
        <f t="shared" si="15"/>
        <v>0</v>
      </c>
    </row>
    <row r="1957" spans="1:4">
      <c r="A1957" s="148">
        <v>45727</v>
      </c>
      <c r="B1957" s="74" t="str">
        <f ca="1">IFERROR(__xludf.DUMMYFUNCTION("IF(REGEXMATCH(A1957,""wealth planning""),""Script 1"",""-"")"),"#VALUE!")</f>
        <v>#VALUE!</v>
      </c>
      <c r="C1957" s="148">
        <f t="shared" si="14"/>
        <v>45727</v>
      </c>
      <c r="D1957" s="74" t="str">
        <f t="shared" si="15"/>
        <v>Hafawati RosdiStatus is reachable</v>
      </c>
    </row>
    <row r="1958" spans="1:4">
      <c r="A1958" s="74" t="s">
        <v>3545</v>
      </c>
      <c r="B1958" s="74" t="str">
        <f ca="1">IFERROR(__xludf.DUMMYFUNCTION("IF(REGEXMATCH(A1958,""wealth planning""),""Script 1"",""-"")"),"Script 1")</f>
        <v>Script 1</v>
      </c>
      <c r="C1958" s="148">
        <f t="shared" si="14"/>
        <v>45727</v>
      </c>
      <c r="D1958" s="74" t="str">
        <f t="shared" si="15"/>
        <v>Hafawati Rosdi</v>
      </c>
    </row>
    <row r="1959" spans="1:4">
      <c r="B1959" s="74" t="str">
        <f ca="1">IFERROR(__xludf.DUMMYFUNCTION("IF(REGEXMATCH(A1959,""wealth planning""),""Script 1"",""-"")"),"-")</f>
        <v>-</v>
      </c>
      <c r="C1959" s="74" t="str">
        <f t="shared" si="14"/>
        <v>You: Hai assalamualaikum Hafawati,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959" s="148">
        <f t="shared" si="15"/>
        <v>45727</v>
      </c>
    </row>
    <row r="1960" spans="1:4">
      <c r="B1960" s="74" t="str">
        <f ca="1">IFERROR(__xludf.DUMMYFUNCTION("IF(REGEXMATCH(A1960,""wealth planning""),""Script 1"",""-"")"),"-")</f>
        <v>-</v>
      </c>
      <c r="C1960" s="74">
        <f t="shared" si="14"/>
        <v>0</v>
      </c>
      <c r="D1960" s="148">
        <f t="shared" si="15"/>
        <v>45727</v>
      </c>
    </row>
    <row r="1961" spans="1:4">
      <c r="B1961" s="74" t="str">
        <f ca="1">IFERROR(__xludf.DUMMYFUNCTION("IF(REGEXMATCH(A1961,""wealth planning""),""Script 1"",""-"")"),"-")</f>
        <v>-</v>
      </c>
      <c r="C1961" s="74">
        <f t="shared" si="14"/>
        <v>0</v>
      </c>
      <c r="D1961" s="74" t="str">
        <f t="shared" si="15"/>
        <v>You: Hai assalamualaikum Hafawati,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962" spans="1:4">
      <c r="A1962" s="74" t="s">
        <v>3547</v>
      </c>
      <c r="B1962" s="74" t="str">
        <f ca="1">IFERROR(__xludf.DUMMYFUNCTION("IF(REGEXMATCH(A1962,""wealth planning""),""Script 1"",""-"")"),"-")</f>
        <v>-</v>
      </c>
      <c r="C1962" s="74">
        <f t="shared" si="14"/>
        <v>0</v>
      </c>
      <c r="D1962" s="74">
        <f t="shared" si="15"/>
        <v>0</v>
      </c>
    </row>
    <row r="1963" spans="1:4">
      <c r="A1963" s="74" t="s">
        <v>3548</v>
      </c>
      <c r="B1963" s="74" t="str">
        <f ca="1">IFERROR(__xludf.DUMMYFUNCTION("IF(REGEXMATCH(A1963,""wealth planning""),""Script 1"",""-"")"),"-")</f>
        <v>-</v>
      </c>
      <c r="C1963" s="74" t="str">
        <f t="shared" si="14"/>
        <v>Ali imranStatus is reachable</v>
      </c>
      <c r="D1963" s="74">
        <f t="shared" si="15"/>
        <v>0</v>
      </c>
    </row>
    <row r="1964" spans="1:4">
      <c r="A1964" s="148">
        <v>45727</v>
      </c>
      <c r="B1964" s="74" t="str">
        <f ca="1">IFERROR(__xludf.DUMMYFUNCTION("IF(REGEXMATCH(A1964,""wealth planning""),""Script 1"",""-"")"),"#VALUE!")</f>
        <v>#VALUE!</v>
      </c>
      <c r="C1964" s="74" t="str">
        <f t="shared" si="14"/>
        <v>Ali imran</v>
      </c>
      <c r="D1964" s="74">
        <f t="shared" si="15"/>
        <v>0</v>
      </c>
    </row>
    <row r="1965" spans="1:4">
      <c r="A1965" s="148">
        <v>45727</v>
      </c>
      <c r="B1965" s="74" t="str">
        <f ca="1">IFERROR(__xludf.DUMMYFUNCTION("IF(REGEXMATCH(A1965,""wealth planning""),""Script 1"",""-"")"),"#VALUE!")</f>
        <v>#VALUE!</v>
      </c>
      <c r="C1965" s="148">
        <f t="shared" si="14"/>
        <v>45727</v>
      </c>
      <c r="D1965" s="74" t="str">
        <f t="shared" si="15"/>
        <v>Ali imranStatus is reachable</v>
      </c>
    </row>
    <row r="1966" spans="1:4">
      <c r="A1966" s="74" t="s">
        <v>3549</v>
      </c>
      <c r="B1966" s="74" t="str">
        <f ca="1">IFERROR(__xludf.DUMMYFUNCTION("IF(REGEXMATCH(A1966,""wealth planning""),""Script 1"",""-"")"),"Script 1")</f>
        <v>Script 1</v>
      </c>
      <c r="C1966" s="148">
        <f t="shared" si="14"/>
        <v>45727</v>
      </c>
      <c r="D1966" s="74" t="str">
        <f t="shared" si="15"/>
        <v>Ali imran</v>
      </c>
    </row>
    <row r="1967" spans="1:4">
      <c r="B1967" s="74" t="str">
        <f ca="1">IFERROR(__xludf.DUMMYFUNCTION("IF(REGEXMATCH(A1967,""wealth planning""),""Script 1"",""-"")"),"-")</f>
        <v>-</v>
      </c>
      <c r="C1967" s="74" t="str">
        <f t="shared" si="14"/>
        <v>You: Hai assalamualaikum Ali,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967" s="148">
        <f t="shared" si="15"/>
        <v>45727</v>
      </c>
    </row>
    <row r="1968" spans="1:4">
      <c r="B1968" s="74" t="str">
        <f ca="1">IFERROR(__xludf.DUMMYFUNCTION("IF(REGEXMATCH(A1968,""wealth planning""),""Script 1"",""-"")"),"-")</f>
        <v>-</v>
      </c>
      <c r="C1968" s="74">
        <f t="shared" si="14"/>
        <v>0</v>
      </c>
      <c r="D1968" s="148">
        <f t="shared" si="15"/>
        <v>45727</v>
      </c>
    </row>
    <row r="1969" spans="1:4">
      <c r="B1969" s="74" t="str">
        <f ca="1">IFERROR(__xludf.DUMMYFUNCTION("IF(REGEXMATCH(A1969,""wealth planning""),""Script 1"",""-"")"),"-")</f>
        <v>-</v>
      </c>
      <c r="C1969" s="74">
        <f t="shared" si="14"/>
        <v>0</v>
      </c>
      <c r="D1969" s="74" t="str">
        <f t="shared" si="15"/>
        <v>You: Hai assalamualaikum Ali,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970" spans="1:4">
      <c r="A1970" s="74" t="s">
        <v>3551</v>
      </c>
      <c r="B1970" s="74" t="str">
        <f ca="1">IFERROR(__xludf.DUMMYFUNCTION("IF(REGEXMATCH(A1970,""wealth planning""),""Script 1"",""-"")"),"-")</f>
        <v>-</v>
      </c>
      <c r="C1970" s="74">
        <f t="shared" si="14"/>
        <v>0</v>
      </c>
      <c r="D1970" s="74">
        <f t="shared" si="15"/>
        <v>0</v>
      </c>
    </row>
    <row r="1971" spans="1:4">
      <c r="A1971" s="74" t="s">
        <v>3552</v>
      </c>
      <c r="B1971" s="74" t="str">
        <f ca="1">IFERROR(__xludf.DUMMYFUNCTION("IF(REGEXMATCH(A1971,""wealth planning""),""Script 1"",""-"")"),"-")</f>
        <v>-</v>
      </c>
      <c r="C1971" s="74" t="str">
        <f t="shared" si="14"/>
        <v>Hanee HuwainaStatus is reachable</v>
      </c>
      <c r="D1971" s="74">
        <f t="shared" si="15"/>
        <v>0</v>
      </c>
    </row>
    <row r="1972" spans="1:4">
      <c r="A1972" s="148">
        <v>45727</v>
      </c>
      <c r="B1972" s="74" t="str">
        <f ca="1">IFERROR(__xludf.DUMMYFUNCTION("IF(REGEXMATCH(A1972,""wealth planning""),""Script 1"",""-"")"),"#VALUE!")</f>
        <v>#VALUE!</v>
      </c>
      <c r="C1972" s="74" t="str">
        <f t="shared" si="14"/>
        <v>Hanee Huwaina</v>
      </c>
      <c r="D1972" s="74">
        <f t="shared" si="15"/>
        <v>0</v>
      </c>
    </row>
    <row r="1973" spans="1:4">
      <c r="A1973" s="148">
        <v>45727</v>
      </c>
      <c r="B1973" s="74" t="str">
        <f ca="1">IFERROR(__xludf.DUMMYFUNCTION("IF(REGEXMATCH(A1973,""wealth planning""),""Script 1"",""-"")"),"#VALUE!")</f>
        <v>#VALUE!</v>
      </c>
      <c r="C1973" s="148">
        <f t="shared" si="14"/>
        <v>45727</v>
      </c>
      <c r="D1973" s="74" t="str">
        <f t="shared" si="15"/>
        <v>Hanee HuwainaStatus is reachable</v>
      </c>
    </row>
    <row r="1974" spans="1:4">
      <c r="A1974" s="74" t="s">
        <v>3553</v>
      </c>
      <c r="B1974" s="74" t="str">
        <f ca="1">IFERROR(__xludf.DUMMYFUNCTION("IF(REGEXMATCH(A1974,""wealth planning""),""Script 1"",""-"")"),"Script 1")</f>
        <v>Script 1</v>
      </c>
      <c r="C1974" s="148">
        <f t="shared" si="14"/>
        <v>45727</v>
      </c>
      <c r="D1974" s="74" t="str">
        <f t="shared" si="15"/>
        <v>Hanee Huwaina</v>
      </c>
    </row>
    <row r="1975" spans="1:4">
      <c r="B1975" s="74" t="str">
        <f ca="1">IFERROR(__xludf.DUMMYFUNCTION("IF(REGEXMATCH(A1975,""wealth planning""),""Script 1"",""-"")"),"-")</f>
        <v>-</v>
      </c>
      <c r="C1975" s="74" t="str">
        <f t="shared" si="14"/>
        <v>You: Hai assalamualaikum Hanee,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975" s="148">
        <f t="shared" si="15"/>
        <v>45727</v>
      </c>
    </row>
    <row r="1976" spans="1:4">
      <c r="B1976" s="74" t="str">
        <f ca="1">IFERROR(__xludf.DUMMYFUNCTION("IF(REGEXMATCH(A1976,""wealth planning""),""Script 1"",""-"")"),"-")</f>
        <v>-</v>
      </c>
      <c r="C1976" s="74">
        <f t="shared" si="14"/>
        <v>0</v>
      </c>
      <c r="D1976" s="148">
        <f t="shared" si="15"/>
        <v>45727</v>
      </c>
    </row>
    <row r="1977" spans="1:4">
      <c r="B1977" s="74" t="str">
        <f ca="1">IFERROR(__xludf.DUMMYFUNCTION("IF(REGEXMATCH(A1977,""wealth planning""),""Script 1"",""-"")"),"-")</f>
        <v>-</v>
      </c>
      <c r="C1977" s="74">
        <f t="shared" si="14"/>
        <v>0</v>
      </c>
      <c r="D1977" s="74" t="str">
        <f t="shared" si="15"/>
        <v>You: Hai assalamualaikum Hanee,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978" spans="1:4">
      <c r="B1978" s="74" t="str">
        <f ca="1">IFERROR(__xludf.DUMMYFUNCTION("IF(REGEXMATCH(A1978,""wealth planning""),""Script 1"",""-"")"),"-")</f>
        <v>-</v>
      </c>
      <c r="C1978" s="74">
        <f t="shared" si="14"/>
        <v>0</v>
      </c>
      <c r="D1978" s="74">
        <f t="shared" si="15"/>
        <v>0</v>
      </c>
    </row>
    <row r="1979" spans="1:4">
      <c r="A1979" s="74" t="s">
        <v>3556</v>
      </c>
      <c r="B1979" s="74" t="str">
        <f ca="1">IFERROR(__xludf.DUMMYFUNCTION("IF(REGEXMATCH(A1979,""wealth planning""),""Script 1"",""-"")"),"-")</f>
        <v>-</v>
      </c>
      <c r="C1979" s="74">
        <f t="shared" si="14"/>
        <v>0</v>
      </c>
      <c r="D1979" s="74">
        <f t="shared" si="15"/>
        <v>0</v>
      </c>
    </row>
    <row r="1980" spans="1:4">
      <c r="A1980" s="148">
        <v>45727</v>
      </c>
      <c r="B1980" s="74" t="str">
        <f ca="1">IFERROR(__xludf.DUMMYFUNCTION("IF(REGEXMATCH(A1980,""wealth planning""),""Script 1"",""-"")"),"#VALUE!")</f>
        <v>#VALUE!</v>
      </c>
      <c r="C1980" s="74" t="str">
        <f t="shared" si="14"/>
        <v>Muhamad Iskandar Ariffin</v>
      </c>
      <c r="D1980" s="74">
        <f t="shared" si="15"/>
        <v>0</v>
      </c>
    </row>
    <row r="1981" spans="1:4">
      <c r="A1981" s="148">
        <v>45727</v>
      </c>
      <c r="B1981" s="74" t="str">
        <f ca="1">IFERROR(__xludf.DUMMYFUNCTION("IF(REGEXMATCH(A1981,""wealth planning""),""Script 1"",""-"")"),"#VALUE!")</f>
        <v>#VALUE!</v>
      </c>
      <c r="C1981" s="148">
        <f t="shared" si="14"/>
        <v>45727</v>
      </c>
      <c r="D1981" s="74">
        <f t="shared" si="15"/>
        <v>0</v>
      </c>
    </row>
    <row r="1982" spans="1:4">
      <c r="A1982" s="74" t="s">
        <v>3557</v>
      </c>
      <c r="B1982" s="74" t="str">
        <f ca="1">IFERROR(__xludf.DUMMYFUNCTION("IF(REGEXMATCH(A1982,""wealth planning""),""Script 1"",""-"")"),"Script 1")</f>
        <v>Script 1</v>
      </c>
      <c r="C1982" s="148">
        <f t="shared" si="14"/>
        <v>45727</v>
      </c>
      <c r="D1982" s="74" t="str">
        <f t="shared" si="15"/>
        <v>Muhamad Iskandar Ariffin</v>
      </c>
    </row>
    <row r="1983" spans="1:4">
      <c r="B1983" s="74" t="str">
        <f ca="1">IFERROR(__xludf.DUMMYFUNCTION("IF(REGEXMATCH(A1983,""wealth planning""),""Script 1"",""-"")"),"-")</f>
        <v>-</v>
      </c>
      <c r="C1983" s="74" t="str">
        <f t="shared" si="14"/>
        <v>You: Hai assalamualaikum Iskandar,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983" s="148">
        <f t="shared" si="15"/>
        <v>45727</v>
      </c>
    </row>
    <row r="1984" spans="1:4">
      <c r="B1984" s="74" t="str">
        <f ca="1">IFERROR(__xludf.DUMMYFUNCTION("IF(REGEXMATCH(A1984,""wealth planning""),""Script 1"",""-"")"),"-")</f>
        <v>-</v>
      </c>
      <c r="C1984" s="74">
        <f t="shared" si="14"/>
        <v>0</v>
      </c>
      <c r="D1984" s="148">
        <f t="shared" si="15"/>
        <v>45727</v>
      </c>
    </row>
    <row r="1985" spans="1:4">
      <c r="B1985" s="74" t="str">
        <f ca="1">IFERROR(__xludf.DUMMYFUNCTION("IF(REGEXMATCH(A1985,""wealth planning""),""Script 1"",""-"")"),"-")</f>
        <v>-</v>
      </c>
      <c r="C1985" s="74">
        <f t="shared" si="14"/>
        <v>0</v>
      </c>
      <c r="D1985" s="74" t="str">
        <f t="shared" si="15"/>
        <v>You: Hai assalamualaikum Iskandar,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986" spans="1:4">
      <c r="A1986" s="74" t="s">
        <v>3559</v>
      </c>
      <c r="B1986" s="74" t="str">
        <f ca="1">IFERROR(__xludf.DUMMYFUNCTION("IF(REGEXMATCH(A1986,""wealth planning""),""Script 1"",""-"")"),"-")</f>
        <v>-</v>
      </c>
      <c r="C1986" s="74">
        <f t="shared" si="14"/>
        <v>0</v>
      </c>
      <c r="D1986" s="74">
        <f t="shared" si="15"/>
        <v>0</v>
      </c>
    </row>
    <row r="1987" spans="1:4">
      <c r="A1987" s="74" t="s">
        <v>3559</v>
      </c>
      <c r="B1987" s="74" t="str">
        <f ca="1">IFERROR(__xludf.DUMMYFUNCTION("IF(REGEXMATCH(A1987,""wealth planning""),""Script 1"",""-"")"),"-")</f>
        <v>-</v>
      </c>
      <c r="C1987" s="74" t="str">
        <f t="shared" si="14"/>
        <v>Ikhwan Kamal</v>
      </c>
      <c r="D1987" s="74">
        <f t="shared" si="15"/>
        <v>0</v>
      </c>
    </row>
    <row r="1988" spans="1:4">
      <c r="A1988" s="148">
        <v>45727</v>
      </c>
      <c r="B1988" s="74" t="str">
        <f ca="1">IFERROR(__xludf.DUMMYFUNCTION("IF(REGEXMATCH(A1988,""wealth planning""),""Script 1"",""-"")"),"#VALUE!")</f>
        <v>#VALUE!</v>
      </c>
      <c r="C1988" s="74" t="str">
        <f t="shared" si="14"/>
        <v>Ikhwan Kamal</v>
      </c>
      <c r="D1988" s="74">
        <f t="shared" si="15"/>
        <v>0</v>
      </c>
    </row>
    <row r="1989" spans="1:4">
      <c r="A1989" s="148">
        <v>45727</v>
      </c>
      <c r="B1989" s="74" t="str">
        <f ca="1">IFERROR(__xludf.DUMMYFUNCTION("IF(REGEXMATCH(A1989,""wealth planning""),""Script 1"",""-"")"),"#VALUE!")</f>
        <v>#VALUE!</v>
      </c>
      <c r="C1989" s="148">
        <f t="shared" si="14"/>
        <v>45727</v>
      </c>
      <c r="D1989" s="74" t="str">
        <f t="shared" si="15"/>
        <v>Ikhwan Kamal</v>
      </c>
    </row>
    <row r="1990" spans="1:4">
      <c r="A1990" s="74" t="s">
        <v>3560</v>
      </c>
      <c r="B1990" s="74" t="str">
        <f ca="1">IFERROR(__xludf.DUMMYFUNCTION("IF(REGEXMATCH(A1990,""wealth planning""),""Script 1"",""-"")"),"-")</f>
        <v>-</v>
      </c>
      <c r="C1990" s="148">
        <f t="shared" si="14"/>
        <v>45727</v>
      </c>
      <c r="D1990" s="74" t="str">
        <f t="shared" si="15"/>
        <v>Ikhwan Kamal</v>
      </c>
    </row>
    <row r="1991" spans="1:4">
      <c r="B1991" s="74" t="str">
        <f ca="1">IFERROR(__xludf.DUMMYFUNCTION("IF(REGEXMATCH(A1991,""wealth planning""),""Script 1"",""-"")"),"-")</f>
        <v>-</v>
      </c>
      <c r="C1991" s="74" t="str">
        <f t="shared" si="14"/>
        <v>Ikhwan: Okay baik. Selamat berpuasa jugak. Terima kasih</v>
      </c>
      <c r="D1991" s="148">
        <f t="shared" si="15"/>
        <v>45727</v>
      </c>
    </row>
    <row r="1992" spans="1:4">
      <c r="B1992" s="74" t="str">
        <f ca="1">IFERROR(__xludf.DUMMYFUNCTION("IF(REGEXMATCH(A1992,""wealth planning""),""Script 1"",""-"")"),"-")</f>
        <v>-</v>
      </c>
      <c r="C1992" s="74">
        <f t="shared" si="14"/>
        <v>0</v>
      </c>
      <c r="D1992" s="148">
        <f t="shared" si="15"/>
        <v>45727</v>
      </c>
    </row>
    <row r="1993" spans="1:4">
      <c r="B1993" s="74" t="str">
        <f ca="1">IFERROR(__xludf.DUMMYFUNCTION("IF(REGEXMATCH(A1993,""wealth planning""),""Script 1"",""-"")"),"-")</f>
        <v>-</v>
      </c>
      <c r="C1993" s="74">
        <f t="shared" si="14"/>
        <v>0</v>
      </c>
      <c r="D1993" s="74" t="str">
        <f t="shared" si="15"/>
        <v>Ikhwan: Okay baik. Selamat berpuasa jugak. Terima kasih</v>
      </c>
    </row>
    <row r="1994" spans="1:4">
      <c r="A1994" s="74" t="s">
        <v>3562</v>
      </c>
      <c r="B1994" s="74" t="str">
        <f ca="1">IFERROR(__xludf.DUMMYFUNCTION("IF(REGEXMATCH(A1994,""wealth planning""),""Script 1"",""-"")"),"-")</f>
        <v>-</v>
      </c>
      <c r="C1994" s="74">
        <f t="shared" si="14"/>
        <v>0</v>
      </c>
      <c r="D1994" s="74">
        <f t="shared" si="15"/>
        <v>0</v>
      </c>
    </row>
    <row r="1995" spans="1:4">
      <c r="A1995" s="74" t="s">
        <v>3563</v>
      </c>
      <c r="B1995" s="74" t="str">
        <f ca="1">IFERROR(__xludf.DUMMYFUNCTION("IF(REGEXMATCH(A1995,""wealth planning""),""Script 1"",""-"")"),"-")</f>
        <v>-</v>
      </c>
      <c r="C1995" s="74" t="str">
        <f t="shared" si="14"/>
        <v>Iqbal HaziqStatus is reachable</v>
      </c>
      <c r="D1995" s="74">
        <f t="shared" si="15"/>
        <v>0</v>
      </c>
    </row>
    <row r="1996" spans="1:4">
      <c r="A1996" s="148">
        <v>45722</v>
      </c>
      <c r="B1996" s="74" t="str">
        <f ca="1">IFERROR(__xludf.DUMMYFUNCTION("IF(REGEXMATCH(A1996,""wealth planning""),""Script 1"",""-"")"),"#VALUE!")</f>
        <v>#VALUE!</v>
      </c>
      <c r="C1996" s="74" t="str">
        <f t="shared" si="14"/>
        <v>Iqbal Haziq</v>
      </c>
      <c r="D1996" s="74">
        <f t="shared" si="15"/>
        <v>0</v>
      </c>
    </row>
    <row r="1997" spans="1:4">
      <c r="A1997" s="148">
        <v>45722</v>
      </c>
      <c r="B1997" s="74" t="str">
        <f ca="1">IFERROR(__xludf.DUMMYFUNCTION("IF(REGEXMATCH(A1997,""wealth planning""),""Script 1"",""-"")"),"#VALUE!")</f>
        <v>#VALUE!</v>
      </c>
      <c r="C1997" s="148">
        <f t="shared" si="14"/>
        <v>45722</v>
      </c>
      <c r="D1997" s="74" t="str">
        <f t="shared" si="15"/>
        <v>Iqbal HaziqStatus is reachable</v>
      </c>
    </row>
    <row r="1998" spans="1:4">
      <c r="A1998" s="74" t="s">
        <v>3239</v>
      </c>
      <c r="B1998" s="74" t="str">
        <f ca="1">IFERROR(__xludf.DUMMYFUNCTION("IF(REGEXMATCH(A1998,""wealth planning""),""Script 1"",""-"")"),"Script 1")</f>
        <v>Script 1</v>
      </c>
      <c r="C1998" s="148">
        <f t="shared" si="14"/>
        <v>45722</v>
      </c>
      <c r="D1998" s="74" t="str">
        <f t="shared" si="15"/>
        <v>Iqbal Haziq</v>
      </c>
    </row>
    <row r="1999" spans="1:4">
      <c r="B1999" s="74" t="str">
        <f ca="1">IFERROR(__xludf.DUMMYFUNCTION("IF(REGEXMATCH(A1999,""wealth planning""),""Script 1"",""-"")"),"-")</f>
        <v>-</v>
      </c>
      <c r="C1999" s="74" t="str">
        <f t="shared" si="14"/>
        <v>You: Hai assalamualaikum Iqbal,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999" s="148">
        <f t="shared" si="15"/>
        <v>45722</v>
      </c>
    </row>
    <row r="2000" spans="1:4">
      <c r="B2000" s="74" t="str">
        <f ca="1">IFERROR(__xludf.DUMMYFUNCTION("IF(REGEXMATCH(A2000,""wealth planning""),""Script 1"",""-"")"),"-")</f>
        <v>-</v>
      </c>
      <c r="C2000" s="74">
        <f t="shared" si="14"/>
        <v>0</v>
      </c>
      <c r="D2000" s="148">
        <f t="shared" si="15"/>
        <v>45722</v>
      </c>
    </row>
    <row r="2001" spans="1:4">
      <c r="B2001" s="74" t="str">
        <f ca="1">IFERROR(__xludf.DUMMYFUNCTION("IF(REGEXMATCH(A2001,""wealth planning""),""Script 1"",""-"")"),"-")</f>
        <v>-</v>
      </c>
      <c r="C2001" s="74">
        <f t="shared" si="14"/>
        <v>0</v>
      </c>
      <c r="D2001" s="74" t="str">
        <f t="shared" si="15"/>
        <v>You: Hai assalamualaikum Iqbal,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002" spans="1:4">
      <c r="A2002" s="74" t="s">
        <v>3565</v>
      </c>
      <c r="B2002" s="74" t="str">
        <f ca="1">IFERROR(__xludf.DUMMYFUNCTION("IF(REGEXMATCH(A2002,""wealth planning""),""Script 1"",""-"")"),"-")</f>
        <v>-</v>
      </c>
      <c r="C2002" s="74">
        <f t="shared" si="14"/>
        <v>0</v>
      </c>
      <c r="D2002" s="74">
        <f t="shared" si="15"/>
        <v>0</v>
      </c>
    </row>
    <row r="2003" spans="1:4">
      <c r="A2003" s="74" t="s">
        <v>3565</v>
      </c>
      <c r="B2003" s="74" t="str">
        <f ca="1">IFERROR(__xludf.DUMMYFUNCTION("IF(REGEXMATCH(A2003,""wealth planning""),""Script 1"",""-"")"),"-")</f>
        <v>-</v>
      </c>
      <c r="C2003" s="74" t="str">
        <f t="shared" si="14"/>
        <v>Sheila Shahzreen</v>
      </c>
      <c r="D2003" s="74">
        <f t="shared" si="15"/>
        <v>0</v>
      </c>
    </row>
    <row r="2004" spans="1:4">
      <c r="A2004" s="148">
        <v>45722</v>
      </c>
      <c r="B2004" s="74" t="str">
        <f ca="1">IFERROR(__xludf.DUMMYFUNCTION("IF(REGEXMATCH(A2004,""wealth planning""),""Script 1"",""-"")"),"#VALUE!")</f>
        <v>#VALUE!</v>
      </c>
      <c r="C2004" s="74" t="str">
        <f t="shared" si="14"/>
        <v>Sheila Shahzreen</v>
      </c>
      <c r="D2004" s="74">
        <f t="shared" si="15"/>
        <v>0</v>
      </c>
    </row>
    <row r="2005" spans="1:4">
      <c r="A2005" s="148">
        <v>45722</v>
      </c>
      <c r="B2005" s="74" t="str">
        <f ca="1">IFERROR(__xludf.DUMMYFUNCTION("IF(REGEXMATCH(A2005,""wealth planning""),""Script 1"",""-"")"),"#VALUE!")</f>
        <v>#VALUE!</v>
      </c>
      <c r="C2005" s="148">
        <f t="shared" si="14"/>
        <v>45722</v>
      </c>
      <c r="D2005" s="74" t="str">
        <f t="shared" si="15"/>
        <v>Sheila Shahzreen</v>
      </c>
    </row>
    <row r="2006" spans="1:4">
      <c r="A2006" s="74" t="s">
        <v>3566</v>
      </c>
      <c r="B2006" s="74" t="str">
        <f ca="1">IFERROR(__xludf.DUMMYFUNCTION("IF(REGEXMATCH(A2006,""wealth planning""),""Script 1"",""-"")"),"Script 1")</f>
        <v>Script 1</v>
      </c>
      <c r="C2006" s="148">
        <f t="shared" si="14"/>
        <v>45722</v>
      </c>
      <c r="D2006" s="74" t="str">
        <f t="shared" si="15"/>
        <v>Sheila Shahzreen</v>
      </c>
    </row>
    <row r="2007" spans="1:4">
      <c r="B2007" s="74" t="str">
        <f ca="1">IFERROR(__xludf.DUMMYFUNCTION("IF(REGEXMATCH(A2007,""wealth planning""),""Script 1"",""-"")"),"-")</f>
        <v>-</v>
      </c>
      <c r="C2007" s="74" t="str">
        <f t="shared" si="14"/>
        <v>You: Hai assalamualaikum puan Sheila,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007" s="148">
        <f t="shared" si="15"/>
        <v>45722</v>
      </c>
    </row>
    <row r="2008" spans="1:4">
      <c r="B2008" s="74" t="str">
        <f ca="1">IFERROR(__xludf.DUMMYFUNCTION("IF(REGEXMATCH(A2008,""wealth planning""),""Script 1"",""-"")"),"-")</f>
        <v>-</v>
      </c>
      <c r="C2008" s="74">
        <f t="shared" si="14"/>
        <v>0</v>
      </c>
      <c r="D2008" s="148">
        <f t="shared" si="15"/>
        <v>45722</v>
      </c>
    </row>
    <row r="2009" spans="1:4">
      <c r="B2009" s="74" t="str">
        <f ca="1">IFERROR(__xludf.DUMMYFUNCTION("IF(REGEXMATCH(A2009,""wealth planning""),""Script 1"",""-"")"),"-")</f>
        <v>-</v>
      </c>
      <c r="C2009" s="74">
        <f t="shared" si="14"/>
        <v>0</v>
      </c>
      <c r="D2009" s="74" t="str">
        <f t="shared" si="15"/>
        <v>You: Hai assalamualaikum puan Sheila,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010" spans="1:4">
      <c r="A2010" s="74" t="s">
        <v>3568</v>
      </c>
      <c r="B2010" s="74" t="str">
        <f ca="1">IFERROR(__xludf.DUMMYFUNCTION("IF(REGEXMATCH(A2010,""wealth planning""),""Script 1"",""-"")"),"-")</f>
        <v>-</v>
      </c>
      <c r="C2010" s="74">
        <f t="shared" si="14"/>
        <v>0</v>
      </c>
      <c r="D2010" s="74">
        <f t="shared" si="15"/>
        <v>0</v>
      </c>
    </row>
    <row r="2011" spans="1:4">
      <c r="A2011" s="74" t="s">
        <v>3568</v>
      </c>
      <c r="B2011" s="74" t="str">
        <f ca="1">IFERROR(__xludf.DUMMYFUNCTION("IF(REGEXMATCH(A2011,""wealth planning""),""Script 1"",""-"")"),"-")</f>
        <v>-</v>
      </c>
      <c r="C2011" s="74" t="str">
        <f t="shared" si="14"/>
        <v>Hani Karmila</v>
      </c>
      <c r="D2011" s="74">
        <f t="shared" si="15"/>
        <v>0</v>
      </c>
    </row>
    <row r="2012" spans="1:4">
      <c r="A2012" s="148">
        <v>45722</v>
      </c>
      <c r="B2012" s="74" t="str">
        <f ca="1">IFERROR(__xludf.DUMMYFUNCTION("IF(REGEXMATCH(A2012,""wealth planning""),""Script 1"",""-"")"),"#VALUE!")</f>
        <v>#VALUE!</v>
      </c>
      <c r="C2012" s="74" t="str">
        <f t="shared" si="14"/>
        <v>Hani Karmila</v>
      </c>
      <c r="D2012" s="74">
        <f t="shared" si="15"/>
        <v>0</v>
      </c>
    </row>
    <row r="2013" spans="1:4">
      <c r="A2013" s="148">
        <v>45722</v>
      </c>
      <c r="B2013" s="74" t="str">
        <f ca="1">IFERROR(__xludf.DUMMYFUNCTION("IF(REGEXMATCH(A2013,""wealth planning""),""Script 1"",""-"")"),"#VALUE!")</f>
        <v>#VALUE!</v>
      </c>
      <c r="C2013" s="148">
        <f t="shared" si="14"/>
        <v>45722</v>
      </c>
      <c r="D2013" s="74" t="str">
        <f t="shared" si="15"/>
        <v>Hani Karmila</v>
      </c>
    </row>
    <row r="2014" spans="1:4">
      <c r="A2014" s="74" t="s">
        <v>3074</v>
      </c>
      <c r="B2014" s="74" t="str">
        <f ca="1">IFERROR(__xludf.DUMMYFUNCTION("IF(REGEXMATCH(A2014,""wealth planning""),""Script 1"",""-"")"),"Script 1")</f>
        <v>Script 1</v>
      </c>
      <c r="C2014" s="148">
        <f t="shared" si="14"/>
        <v>45722</v>
      </c>
      <c r="D2014" s="74" t="str">
        <f t="shared" si="15"/>
        <v>Hani Karmila</v>
      </c>
    </row>
    <row r="2015" spans="1:4">
      <c r="B2015" s="74" t="str">
        <f ca="1">IFERROR(__xludf.DUMMYFUNCTION("IF(REGEXMATCH(A2015,""wealth planning""),""Script 1"",""-"")"),"-")</f>
        <v>-</v>
      </c>
      <c r="C2015" s="74" t="str">
        <f t="shared" si="14"/>
        <v>You: Hai assalamualaikum Hani,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015" s="148">
        <f t="shared" si="15"/>
        <v>45722</v>
      </c>
    </row>
    <row r="2016" spans="1:4">
      <c r="B2016" s="74" t="str">
        <f ca="1">IFERROR(__xludf.DUMMYFUNCTION("IF(REGEXMATCH(A2016,""wealth planning""),""Script 1"",""-"")"),"-")</f>
        <v>-</v>
      </c>
      <c r="C2016" s="74">
        <f t="shared" si="14"/>
        <v>0</v>
      </c>
      <c r="D2016" s="148">
        <f t="shared" si="15"/>
        <v>45722</v>
      </c>
    </row>
    <row r="2017" spans="1:4">
      <c r="B2017" s="74" t="str">
        <f ca="1">IFERROR(__xludf.DUMMYFUNCTION("IF(REGEXMATCH(A2017,""wealth planning""),""Script 1"",""-"")"),"-")</f>
        <v>-</v>
      </c>
      <c r="C2017" s="74">
        <f t="shared" si="14"/>
        <v>0</v>
      </c>
      <c r="D2017" s="74" t="str">
        <f t="shared" si="15"/>
        <v>You: Hai assalamualaikum Hani,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018" spans="1:4">
      <c r="A2018" s="74" t="s">
        <v>3570</v>
      </c>
      <c r="B2018" s="74" t="str">
        <f ca="1">IFERROR(__xludf.DUMMYFUNCTION("IF(REGEXMATCH(A2018,""wealth planning""),""Script 1"",""-"")"),"-")</f>
        <v>-</v>
      </c>
      <c r="C2018" s="74">
        <f t="shared" si="14"/>
        <v>0</v>
      </c>
      <c r="D2018" s="74">
        <f t="shared" si="15"/>
        <v>0</v>
      </c>
    </row>
    <row r="2019" spans="1:4">
      <c r="A2019" s="74" t="s">
        <v>3571</v>
      </c>
      <c r="B2019" s="74" t="str">
        <f ca="1">IFERROR(__xludf.DUMMYFUNCTION("IF(REGEXMATCH(A2019,""wealth planning""),""Script 1"",""-"")"),"-")</f>
        <v>-</v>
      </c>
      <c r="C2019" s="74" t="str">
        <f t="shared" si="14"/>
        <v>Puteri AthirahStatus is reachable</v>
      </c>
      <c r="D2019" s="74">
        <f t="shared" si="15"/>
        <v>0</v>
      </c>
    </row>
    <row r="2020" spans="1:4">
      <c r="A2020" s="148">
        <v>45722</v>
      </c>
      <c r="B2020" s="74" t="str">
        <f ca="1">IFERROR(__xludf.DUMMYFUNCTION("IF(REGEXMATCH(A2020,""wealth planning""),""Script 1"",""-"")"),"#VALUE!")</f>
        <v>#VALUE!</v>
      </c>
      <c r="C2020" s="74" t="str">
        <f t="shared" si="14"/>
        <v>Puteri Athirah</v>
      </c>
      <c r="D2020" s="74">
        <f t="shared" si="15"/>
        <v>0</v>
      </c>
    </row>
    <row r="2021" spans="1:4">
      <c r="A2021" s="148">
        <v>45722</v>
      </c>
      <c r="B2021" s="74" t="str">
        <f ca="1">IFERROR(__xludf.DUMMYFUNCTION("IF(REGEXMATCH(A2021,""wealth planning""),""Script 1"",""-"")"),"#VALUE!")</f>
        <v>#VALUE!</v>
      </c>
      <c r="C2021" s="148">
        <f t="shared" si="14"/>
        <v>45722</v>
      </c>
      <c r="D2021" s="74" t="str">
        <f t="shared" si="15"/>
        <v>Puteri AthirahStatus is reachable</v>
      </c>
    </row>
    <row r="2022" spans="1:4">
      <c r="A2022" s="74" t="s">
        <v>2932</v>
      </c>
      <c r="B2022" s="74" t="str">
        <f ca="1">IFERROR(__xludf.DUMMYFUNCTION("IF(REGEXMATCH(A2022,""wealth planning""),""Script 1"",""-"")"),"Script 1")</f>
        <v>Script 1</v>
      </c>
      <c r="C2022" s="148">
        <f t="shared" si="14"/>
        <v>45722</v>
      </c>
      <c r="D2022" s="74" t="str">
        <f t="shared" si="15"/>
        <v>Puteri Athirah</v>
      </c>
    </row>
    <row r="2023" spans="1:4">
      <c r="B2023" s="74" t="str">
        <f ca="1">IFERROR(__xludf.DUMMYFUNCTION("IF(REGEXMATCH(A2023,""wealth planning""),""Script 1"",""-"")"),"-")</f>
        <v>-</v>
      </c>
      <c r="C2023" s="74" t="str">
        <f t="shared" si="14"/>
        <v>You: Hai assalamualaikum Puteri,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023" s="148">
        <f t="shared" si="15"/>
        <v>45722</v>
      </c>
    </row>
    <row r="2024" spans="1:4">
      <c r="B2024" s="74" t="str">
        <f ca="1">IFERROR(__xludf.DUMMYFUNCTION("IF(REGEXMATCH(A2024,""wealth planning""),""Script 1"",""-"")"),"-")</f>
        <v>-</v>
      </c>
      <c r="C2024" s="74">
        <f t="shared" si="14"/>
        <v>0</v>
      </c>
      <c r="D2024" s="148">
        <f t="shared" si="15"/>
        <v>45722</v>
      </c>
    </row>
    <row r="2025" spans="1:4">
      <c r="B2025" s="74" t="str">
        <f ca="1">IFERROR(__xludf.DUMMYFUNCTION("IF(REGEXMATCH(A2025,""wealth planning""),""Script 1"",""-"")"),"-")</f>
        <v>-</v>
      </c>
      <c r="C2025" s="74">
        <f t="shared" si="14"/>
        <v>0</v>
      </c>
      <c r="D2025" s="74" t="str">
        <f t="shared" si="15"/>
        <v>You: Hai assalamualaikum Puteri,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026" spans="1:4">
      <c r="A2026" s="74" t="s">
        <v>3573</v>
      </c>
      <c r="B2026" s="74" t="str">
        <f ca="1">IFERROR(__xludf.DUMMYFUNCTION("IF(REGEXMATCH(A2026,""wealth planning""),""Script 1"",""-"")"),"-")</f>
        <v>-</v>
      </c>
      <c r="C2026" s="74">
        <f t="shared" si="14"/>
        <v>0</v>
      </c>
      <c r="D2026" s="74">
        <f t="shared" si="15"/>
        <v>0</v>
      </c>
    </row>
    <row r="2027" spans="1:4">
      <c r="A2027" s="74" t="s">
        <v>3574</v>
      </c>
      <c r="B2027" s="74" t="str">
        <f ca="1">IFERROR(__xludf.DUMMYFUNCTION("IF(REGEXMATCH(A2027,""wealth planning""),""Script 1"",""-"")"),"-")</f>
        <v>-</v>
      </c>
      <c r="C2027" s="74" t="str">
        <f t="shared" si="14"/>
        <v>Azzarima RahimStatus is reachable</v>
      </c>
      <c r="D2027" s="74">
        <f t="shared" si="15"/>
        <v>0</v>
      </c>
    </row>
    <row r="2028" spans="1:4">
      <c r="A2028" s="148">
        <v>45722</v>
      </c>
      <c r="B2028" s="74" t="str">
        <f ca="1">IFERROR(__xludf.DUMMYFUNCTION("IF(REGEXMATCH(A2028,""wealth planning""),""Script 1"",""-"")"),"#VALUE!")</f>
        <v>#VALUE!</v>
      </c>
      <c r="C2028" s="74" t="str">
        <f t="shared" si="14"/>
        <v>Azzarima Rahim</v>
      </c>
      <c r="D2028" s="74">
        <f t="shared" si="15"/>
        <v>0</v>
      </c>
    </row>
    <row r="2029" spans="1:4">
      <c r="A2029" s="148">
        <v>45722</v>
      </c>
      <c r="B2029" s="74" t="str">
        <f ca="1">IFERROR(__xludf.DUMMYFUNCTION("IF(REGEXMATCH(A2029,""wealth planning""),""Script 1"",""-"")"),"#VALUE!")</f>
        <v>#VALUE!</v>
      </c>
      <c r="C2029" s="148">
        <f t="shared" si="14"/>
        <v>45722</v>
      </c>
      <c r="D2029" s="74" t="str">
        <f t="shared" si="15"/>
        <v>Azzarima RahimStatus is reachable</v>
      </c>
    </row>
    <row r="2030" spans="1:4">
      <c r="A2030" s="74" t="s">
        <v>3575</v>
      </c>
      <c r="B2030" s="74" t="str">
        <f ca="1">IFERROR(__xludf.DUMMYFUNCTION("IF(REGEXMATCH(A2030,""wealth planning""),""Script 1"",""-"")"),"Script 1")</f>
        <v>Script 1</v>
      </c>
      <c r="C2030" s="148">
        <f t="shared" si="14"/>
        <v>45722</v>
      </c>
      <c r="D2030" s="74" t="str">
        <f t="shared" si="15"/>
        <v>Azzarima Rahim</v>
      </c>
    </row>
    <row r="2031" spans="1:4">
      <c r="B2031" s="74" t="str">
        <f ca="1">IFERROR(__xludf.DUMMYFUNCTION("IF(REGEXMATCH(A2031,""wealth planning""),""Script 1"",""-"")"),"-")</f>
        <v>-</v>
      </c>
      <c r="C2031" s="74" t="str">
        <f t="shared" si="14"/>
        <v>You: Hai assalamualaikum Azzarima,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031" s="148">
        <f t="shared" si="15"/>
        <v>45722</v>
      </c>
    </row>
    <row r="2032" spans="1:4">
      <c r="B2032" s="74" t="str">
        <f ca="1">IFERROR(__xludf.DUMMYFUNCTION("IF(REGEXMATCH(A2032,""wealth planning""),""Script 1"",""-"")"),"-")</f>
        <v>-</v>
      </c>
      <c r="C2032" s="74">
        <f t="shared" si="14"/>
        <v>0</v>
      </c>
      <c r="D2032" s="148">
        <f t="shared" si="15"/>
        <v>45722</v>
      </c>
    </row>
    <row r="2033" spans="1:4">
      <c r="B2033" s="74" t="str">
        <f ca="1">IFERROR(__xludf.DUMMYFUNCTION("IF(REGEXMATCH(A2033,""wealth planning""),""Script 1"",""-"")"),"-")</f>
        <v>-</v>
      </c>
      <c r="C2033" s="74">
        <f t="shared" si="14"/>
        <v>0</v>
      </c>
      <c r="D2033" s="74" t="str">
        <f t="shared" si="15"/>
        <v>You: Hai assalamualaikum Azzarima,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034" spans="1:4">
      <c r="A2034" s="74" t="s">
        <v>3577</v>
      </c>
      <c r="B2034" s="74" t="str">
        <f ca="1">IFERROR(__xludf.DUMMYFUNCTION("IF(REGEXMATCH(A2034,""wealth planning""),""Script 1"",""-"")"),"-")</f>
        <v>-</v>
      </c>
      <c r="C2034" s="74">
        <f t="shared" si="14"/>
        <v>0</v>
      </c>
      <c r="D2034" s="74">
        <f t="shared" si="15"/>
        <v>0</v>
      </c>
    </row>
    <row r="2035" spans="1:4">
      <c r="A2035" s="74" t="s">
        <v>3578</v>
      </c>
      <c r="B2035" s="74" t="str">
        <f ca="1">IFERROR(__xludf.DUMMYFUNCTION("IF(REGEXMATCH(A2035,""wealth planning""),""Script 1"",""-"")"),"-")</f>
        <v>-</v>
      </c>
      <c r="C2035" s="74" t="str">
        <f t="shared" si="14"/>
        <v>Aliff Meerza MaysnanStatus is reachable</v>
      </c>
      <c r="D2035" s="74">
        <f t="shared" si="15"/>
        <v>0</v>
      </c>
    </row>
    <row r="2036" spans="1:4">
      <c r="A2036" s="148">
        <v>45722</v>
      </c>
      <c r="B2036" s="74" t="str">
        <f ca="1">IFERROR(__xludf.DUMMYFUNCTION("IF(REGEXMATCH(A2036,""wealth planning""),""Script 1"",""-"")"),"#VALUE!")</f>
        <v>#VALUE!</v>
      </c>
      <c r="C2036" s="74" t="str">
        <f t="shared" si="14"/>
        <v>Aliff Meerza Maysnan</v>
      </c>
      <c r="D2036" s="74">
        <f t="shared" si="15"/>
        <v>0</v>
      </c>
    </row>
    <row r="2037" spans="1:4">
      <c r="A2037" s="148">
        <v>45722</v>
      </c>
      <c r="B2037" s="74" t="str">
        <f ca="1">IFERROR(__xludf.DUMMYFUNCTION("IF(REGEXMATCH(A2037,""wealth planning""),""Script 1"",""-"")"),"#VALUE!")</f>
        <v>#VALUE!</v>
      </c>
      <c r="C2037" s="148">
        <f t="shared" si="14"/>
        <v>45722</v>
      </c>
      <c r="D2037" s="74" t="str">
        <f t="shared" si="15"/>
        <v>Aliff Meerza MaysnanStatus is reachable</v>
      </c>
    </row>
    <row r="2038" spans="1:4">
      <c r="A2038" s="74" t="s">
        <v>3324</v>
      </c>
      <c r="B2038" s="74" t="str">
        <f ca="1">IFERROR(__xludf.DUMMYFUNCTION("IF(REGEXMATCH(A2038,""wealth planning""),""Script 1"",""-"")"),"Script 1")</f>
        <v>Script 1</v>
      </c>
      <c r="C2038" s="148">
        <f t="shared" si="14"/>
        <v>45722</v>
      </c>
      <c r="D2038" s="74" t="str">
        <f t="shared" si="15"/>
        <v>Aliff Meerza Maysnan</v>
      </c>
    </row>
    <row r="2039" spans="1:4">
      <c r="B2039" s="74" t="str">
        <f ca="1">IFERROR(__xludf.DUMMYFUNCTION("IF(REGEXMATCH(A2039,""wealth planning""),""Script 1"",""-"")"),"-")</f>
        <v>-</v>
      </c>
      <c r="C2039" s="74" t="str">
        <f t="shared" si="14"/>
        <v>You: Hai assalamualaikum Aliff,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039" s="148">
        <f t="shared" si="15"/>
        <v>45722</v>
      </c>
    </row>
    <row r="2040" spans="1:4">
      <c r="B2040" s="74" t="str">
        <f ca="1">IFERROR(__xludf.DUMMYFUNCTION("IF(REGEXMATCH(A2040,""wealth planning""),""Script 1"",""-"")"),"-")</f>
        <v>-</v>
      </c>
      <c r="C2040" s="74">
        <f t="shared" si="14"/>
        <v>0</v>
      </c>
      <c r="D2040" s="148">
        <f t="shared" si="15"/>
        <v>45722</v>
      </c>
    </row>
    <row r="2041" spans="1:4">
      <c r="B2041" s="74" t="str">
        <f ca="1">IFERROR(__xludf.DUMMYFUNCTION("IF(REGEXMATCH(A2041,""wealth planning""),""Script 1"",""-"")"),"-")</f>
        <v>-</v>
      </c>
      <c r="C2041" s="74">
        <f t="shared" si="14"/>
        <v>0</v>
      </c>
      <c r="D2041" s="74" t="str">
        <f t="shared" si="15"/>
        <v>You: Hai assalamualaikum Aliff,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042" spans="1:4">
      <c r="A2042" s="74" t="s">
        <v>3580</v>
      </c>
      <c r="B2042" s="74" t="str">
        <f ca="1">IFERROR(__xludf.DUMMYFUNCTION("IF(REGEXMATCH(A2042,""wealth planning""),""Script 1"",""-"")"),"-")</f>
        <v>-</v>
      </c>
      <c r="C2042" s="74">
        <f t="shared" si="14"/>
        <v>0</v>
      </c>
      <c r="D2042" s="74">
        <f t="shared" si="15"/>
        <v>0</v>
      </c>
    </row>
    <row r="2043" spans="1:4">
      <c r="A2043" s="74" t="s">
        <v>3580</v>
      </c>
      <c r="B2043" s="74" t="str">
        <f ca="1">IFERROR(__xludf.DUMMYFUNCTION("IF(REGEXMATCH(A2043,""wealth planning""),""Script 1"",""-"")"),"-")</f>
        <v>-</v>
      </c>
      <c r="C2043" s="74" t="str">
        <f t="shared" si="14"/>
        <v>Nurul Fatihah</v>
      </c>
      <c r="D2043" s="74">
        <f t="shared" si="15"/>
        <v>0</v>
      </c>
    </row>
    <row r="2044" spans="1:4">
      <c r="A2044" s="148">
        <v>45722</v>
      </c>
      <c r="B2044" s="74" t="str">
        <f ca="1">IFERROR(__xludf.DUMMYFUNCTION("IF(REGEXMATCH(A2044,""wealth planning""),""Script 1"",""-"")"),"#VALUE!")</f>
        <v>#VALUE!</v>
      </c>
      <c r="C2044" s="74" t="str">
        <f t="shared" ref="C2044:C2298" si="16">A2043</f>
        <v>Nurul Fatihah</v>
      </c>
      <c r="D2044" s="74">
        <f t="shared" ref="D2044:D2298" si="17">A2041</f>
        <v>0</v>
      </c>
    </row>
    <row r="2045" spans="1:4">
      <c r="A2045" s="148">
        <v>45722</v>
      </c>
      <c r="B2045" s="74" t="str">
        <f ca="1">IFERROR(__xludf.DUMMYFUNCTION("IF(REGEXMATCH(A2045,""wealth planning""),""Script 1"",""-"")"),"#VALUE!")</f>
        <v>#VALUE!</v>
      </c>
      <c r="C2045" s="148">
        <f t="shared" si="16"/>
        <v>45722</v>
      </c>
      <c r="D2045" s="74" t="str">
        <f t="shared" si="17"/>
        <v>Nurul Fatihah</v>
      </c>
    </row>
    <row r="2046" spans="1:4">
      <c r="A2046" s="74" t="s">
        <v>3581</v>
      </c>
      <c r="B2046" s="74" t="str">
        <f ca="1">IFERROR(__xludf.DUMMYFUNCTION("IF(REGEXMATCH(A2046,""wealth planning""),""Script 1"",""-"")"),"Script 1")</f>
        <v>Script 1</v>
      </c>
      <c r="C2046" s="148">
        <f t="shared" si="16"/>
        <v>45722</v>
      </c>
      <c r="D2046" s="74" t="str">
        <f t="shared" si="17"/>
        <v>Nurul Fatihah</v>
      </c>
    </row>
    <row r="2047" spans="1:4">
      <c r="B2047" s="74" t="str">
        <f ca="1">IFERROR(__xludf.DUMMYFUNCTION("IF(REGEXMATCH(A2047,""wealth planning""),""Script 1"",""-"")"),"-")</f>
        <v>-</v>
      </c>
      <c r="C2047" s="74" t="str">
        <f t="shared" si="16"/>
        <v>You: Hai assalamualaikum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047" s="148">
        <f t="shared" si="17"/>
        <v>45722</v>
      </c>
    </row>
    <row r="2048" spans="1:4">
      <c r="B2048" s="74" t="str">
        <f ca="1">IFERROR(__xludf.DUMMYFUNCTION("IF(REGEXMATCH(A2048,""wealth planning""),""Script 1"",""-"")"),"-")</f>
        <v>-</v>
      </c>
      <c r="C2048" s="74">
        <f t="shared" si="16"/>
        <v>0</v>
      </c>
      <c r="D2048" s="148">
        <f t="shared" si="17"/>
        <v>45722</v>
      </c>
    </row>
    <row r="2049" spans="1:4">
      <c r="B2049" s="74" t="str">
        <f ca="1">IFERROR(__xludf.DUMMYFUNCTION("IF(REGEXMATCH(A2049,""wealth planning""),""Script 1"",""-"")"),"-")</f>
        <v>-</v>
      </c>
      <c r="C2049" s="74">
        <f t="shared" si="16"/>
        <v>0</v>
      </c>
      <c r="D2049" s="74" t="str">
        <f t="shared" si="17"/>
        <v>You: Hai assalamualaikum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050" spans="1:4">
      <c r="B2050" s="74" t="str">
        <f ca="1">IFERROR(__xludf.DUMMYFUNCTION("IF(REGEXMATCH(A2050,""wealth planning""),""Script 1"",""-"")"),"-")</f>
        <v>-</v>
      </c>
      <c r="C2050" s="74">
        <f t="shared" si="16"/>
        <v>0</v>
      </c>
      <c r="D2050" s="74">
        <f t="shared" si="17"/>
        <v>0</v>
      </c>
    </row>
    <row r="2051" spans="1:4">
      <c r="A2051" s="74" t="s">
        <v>3584</v>
      </c>
      <c r="B2051" s="74" t="str">
        <f ca="1">IFERROR(__xludf.DUMMYFUNCTION("IF(REGEXMATCH(A2051,""wealth planning""),""Script 1"",""-"")"),"-")</f>
        <v>-</v>
      </c>
      <c r="C2051" s="74">
        <f t="shared" si="16"/>
        <v>0</v>
      </c>
      <c r="D2051" s="74">
        <f t="shared" si="17"/>
        <v>0</v>
      </c>
    </row>
    <row r="2052" spans="1:4">
      <c r="A2052" s="148">
        <v>45722</v>
      </c>
      <c r="B2052" s="74" t="str">
        <f ca="1">IFERROR(__xludf.DUMMYFUNCTION("IF(REGEXMATCH(A2052,""wealth planning""),""Script 1"",""-"")"),"#VALUE!")</f>
        <v>#VALUE!</v>
      </c>
      <c r="C2052" s="74" t="str">
        <f t="shared" si="16"/>
        <v>Naim Ruhaizad</v>
      </c>
      <c r="D2052" s="74">
        <f t="shared" si="17"/>
        <v>0</v>
      </c>
    </row>
    <row r="2053" spans="1:4">
      <c r="A2053" s="148">
        <v>45722</v>
      </c>
      <c r="B2053" s="74" t="str">
        <f ca="1">IFERROR(__xludf.DUMMYFUNCTION("IF(REGEXMATCH(A2053,""wealth planning""),""Script 1"",""-"")"),"#VALUE!")</f>
        <v>#VALUE!</v>
      </c>
      <c r="C2053" s="148">
        <f t="shared" si="16"/>
        <v>45722</v>
      </c>
      <c r="D2053" s="74">
        <f t="shared" si="17"/>
        <v>0</v>
      </c>
    </row>
    <row r="2054" spans="1:4">
      <c r="A2054" s="74" t="s">
        <v>3585</v>
      </c>
      <c r="B2054" s="74" t="str">
        <f ca="1">IFERROR(__xludf.DUMMYFUNCTION("IF(REGEXMATCH(A2054,""wealth planning""),""Script 1"",""-"")"),"Script 1")</f>
        <v>Script 1</v>
      </c>
      <c r="C2054" s="148">
        <f t="shared" si="16"/>
        <v>45722</v>
      </c>
      <c r="D2054" s="74" t="str">
        <f t="shared" si="17"/>
        <v>Naim Ruhaizad</v>
      </c>
    </row>
    <row r="2055" spans="1:4">
      <c r="B2055" s="74" t="str">
        <f ca="1">IFERROR(__xludf.DUMMYFUNCTION("IF(REGEXMATCH(A2055,""wealth planning""),""Script 1"",""-"")"),"-")</f>
        <v>-</v>
      </c>
      <c r="C2055" s="74" t="str">
        <f t="shared" si="16"/>
        <v>You: Hai assalamualaikum Naim,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055" s="148">
        <f t="shared" si="17"/>
        <v>45722</v>
      </c>
    </row>
    <row r="2056" spans="1:4">
      <c r="B2056" s="74" t="str">
        <f ca="1">IFERROR(__xludf.DUMMYFUNCTION("IF(REGEXMATCH(A2056,""wealth planning""),""Script 1"",""-"")"),"-")</f>
        <v>-</v>
      </c>
      <c r="C2056" s="74">
        <f t="shared" si="16"/>
        <v>0</v>
      </c>
      <c r="D2056" s="148">
        <f t="shared" si="17"/>
        <v>45722</v>
      </c>
    </row>
    <row r="2057" spans="1:4">
      <c r="B2057" s="74" t="str">
        <f ca="1">IFERROR(__xludf.DUMMYFUNCTION("IF(REGEXMATCH(A2057,""wealth planning""),""Script 1"",""-"")"),"-")</f>
        <v>-</v>
      </c>
      <c r="C2057" s="74">
        <f t="shared" si="16"/>
        <v>0</v>
      </c>
      <c r="D2057" s="74" t="str">
        <f t="shared" si="17"/>
        <v>You: Hai assalamualaikum Naim,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058" spans="1:4">
      <c r="A2058" s="74" t="s">
        <v>3587</v>
      </c>
      <c r="B2058" s="74" t="str">
        <f ca="1">IFERROR(__xludf.DUMMYFUNCTION("IF(REGEXMATCH(A2058,""wealth planning""),""Script 1"",""-"")"),"-")</f>
        <v>-</v>
      </c>
      <c r="C2058" s="74">
        <f t="shared" si="16"/>
        <v>0</v>
      </c>
      <c r="D2058" s="74">
        <f t="shared" si="17"/>
        <v>0</v>
      </c>
    </row>
    <row r="2059" spans="1:4">
      <c r="A2059" s="74" t="s">
        <v>3587</v>
      </c>
      <c r="B2059" s="74" t="str">
        <f ca="1">IFERROR(__xludf.DUMMYFUNCTION("IF(REGEXMATCH(A2059,""wealth planning""),""Script 1"",""-"")"),"-")</f>
        <v>-</v>
      </c>
      <c r="C2059" s="74" t="str">
        <f t="shared" si="16"/>
        <v>Zeqry Danial Muzamil Zuraidy</v>
      </c>
      <c r="D2059" s="74">
        <f t="shared" si="17"/>
        <v>0</v>
      </c>
    </row>
    <row r="2060" spans="1:4">
      <c r="A2060" s="148">
        <v>45722</v>
      </c>
      <c r="B2060" s="74" t="str">
        <f ca="1">IFERROR(__xludf.DUMMYFUNCTION("IF(REGEXMATCH(A2060,""wealth planning""),""Script 1"",""-"")"),"#VALUE!")</f>
        <v>#VALUE!</v>
      </c>
      <c r="C2060" s="74" t="str">
        <f t="shared" si="16"/>
        <v>Zeqry Danial Muzamil Zuraidy</v>
      </c>
      <c r="D2060" s="74">
        <f t="shared" si="17"/>
        <v>0</v>
      </c>
    </row>
    <row r="2061" spans="1:4">
      <c r="A2061" s="148">
        <v>45722</v>
      </c>
      <c r="B2061" s="74" t="str">
        <f ca="1">IFERROR(__xludf.DUMMYFUNCTION("IF(REGEXMATCH(A2061,""wealth planning""),""Script 1"",""-"")"),"#VALUE!")</f>
        <v>#VALUE!</v>
      </c>
      <c r="C2061" s="148">
        <f t="shared" si="16"/>
        <v>45722</v>
      </c>
      <c r="D2061" s="74" t="str">
        <f t="shared" si="17"/>
        <v>Zeqry Danial Muzamil Zuraidy</v>
      </c>
    </row>
    <row r="2062" spans="1:4">
      <c r="A2062" s="74" t="s">
        <v>3588</v>
      </c>
      <c r="B2062" s="74" t="str">
        <f ca="1">IFERROR(__xludf.DUMMYFUNCTION("IF(REGEXMATCH(A2062,""wealth planning""),""Script 1"",""-"")"),"-")</f>
        <v>-</v>
      </c>
      <c r="C2062" s="148">
        <f t="shared" si="16"/>
        <v>45722</v>
      </c>
      <c r="D2062" s="74" t="str">
        <f t="shared" si="17"/>
        <v>Zeqry Danial Muzamil Zuraidy</v>
      </c>
    </row>
    <row r="2063" spans="1:4">
      <c r="B2063" s="74" t="str">
        <f ca="1">IFERROR(__xludf.DUMMYFUNCTION("IF(REGEXMATCH(A2063,""wealth planning""),""Script 1"",""-"")"),"-")</f>
        <v>-</v>
      </c>
      <c r="C2063" s="74" t="str">
        <f t="shared" si="16"/>
        <v>This message has been deleted.</v>
      </c>
      <c r="D2063" s="148">
        <f t="shared" si="17"/>
        <v>45722</v>
      </c>
    </row>
    <row r="2064" spans="1:4">
      <c r="B2064" s="74" t="str">
        <f ca="1">IFERROR(__xludf.DUMMYFUNCTION("IF(REGEXMATCH(A2064,""wealth planning""),""Script 1"",""-"")"),"-")</f>
        <v>-</v>
      </c>
      <c r="C2064" s="74">
        <f t="shared" si="16"/>
        <v>0</v>
      </c>
      <c r="D2064" s="148">
        <f t="shared" si="17"/>
        <v>45722</v>
      </c>
    </row>
    <row r="2065" spans="1:4">
      <c r="B2065" s="74" t="str">
        <f ca="1">IFERROR(__xludf.DUMMYFUNCTION("IF(REGEXMATCH(A2065,""wealth planning""),""Script 1"",""-"")"),"-")</f>
        <v>-</v>
      </c>
      <c r="C2065" s="74">
        <f t="shared" si="16"/>
        <v>0</v>
      </c>
      <c r="D2065" s="74" t="str">
        <f t="shared" si="17"/>
        <v>This message has been deleted.</v>
      </c>
    </row>
    <row r="2066" spans="1:4">
      <c r="A2066" s="74" t="s">
        <v>3590</v>
      </c>
      <c r="B2066" s="74" t="str">
        <f ca="1">IFERROR(__xludf.DUMMYFUNCTION("IF(REGEXMATCH(A2066,""wealth planning""),""Script 1"",""-"")"),"-")</f>
        <v>-</v>
      </c>
      <c r="C2066" s="74">
        <f t="shared" si="16"/>
        <v>0</v>
      </c>
      <c r="D2066" s="74">
        <f t="shared" si="17"/>
        <v>0</v>
      </c>
    </row>
    <row r="2067" spans="1:4">
      <c r="A2067" s="74" t="s">
        <v>3590</v>
      </c>
      <c r="B2067" s="74" t="str">
        <f ca="1">IFERROR(__xludf.DUMMYFUNCTION("IF(REGEXMATCH(A2067,""wealth planning""),""Script 1"",""-"")"),"-")</f>
        <v>-</v>
      </c>
      <c r="C2067" s="74" t="str">
        <f t="shared" si="16"/>
        <v>Ahmad Muaz</v>
      </c>
      <c r="D2067" s="74">
        <f t="shared" si="17"/>
        <v>0</v>
      </c>
    </row>
    <row r="2068" spans="1:4">
      <c r="A2068" s="148">
        <v>45722</v>
      </c>
      <c r="B2068" s="74" t="str">
        <f ca="1">IFERROR(__xludf.DUMMYFUNCTION("IF(REGEXMATCH(A2068,""wealth planning""),""Script 1"",""-"")"),"#VALUE!")</f>
        <v>#VALUE!</v>
      </c>
      <c r="C2068" s="74" t="str">
        <f t="shared" si="16"/>
        <v>Ahmad Muaz</v>
      </c>
      <c r="D2068" s="74">
        <f t="shared" si="17"/>
        <v>0</v>
      </c>
    </row>
    <row r="2069" spans="1:4">
      <c r="A2069" s="148">
        <v>45722</v>
      </c>
      <c r="B2069" s="74" t="str">
        <f ca="1">IFERROR(__xludf.DUMMYFUNCTION("IF(REGEXMATCH(A2069,""wealth planning""),""Script 1"",""-"")"),"#VALUE!")</f>
        <v>#VALUE!</v>
      </c>
      <c r="C2069" s="148">
        <f t="shared" si="16"/>
        <v>45722</v>
      </c>
      <c r="D2069" s="74" t="str">
        <f t="shared" si="17"/>
        <v>Ahmad Muaz</v>
      </c>
    </row>
    <row r="2070" spans="1:4">
      <c r="A2070" s="74" t="s">
        <v>3591</v>
      </c>
      <c r="B2070" s="74" t="str">
        <f ca="1">IFERROR(__xludf.DUMMYFUNCTION("IF(REGEXMATCH(A2070,""wealth planning""),""Script 1"",""-"")"),"Script 1")</f>
        <v>Script 1</v>
      </c>
      <c r="C2070" s="148">
        <f t="shared" si="16"/>
        <v>45722</v>
      </c>
      <c r="D2070" s="74" t="str">
        <f t="shared" si="17"/>
        <v>Ahmad Muaz</v>
      </c>
    </row>
    <row r="2071" spans="1:4">
      <c r="B2071" s="74" t="str">
        <f ca="1">IFERROR(__xludf.DUMMYFUNCTION("IF(REGEXMATCH(A2071,""wealth planning""),""Script 1"",""-"")"),"-")</f>
        <v>-</v>
      </c>
      <c r="C2071" s="74" t="str">
        <f t="shared" si="16"/>
        <v>You: Hai assalamualaikum Muaz,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071" s="148">
        <f t="shared" si="17"/>
        <v>45722</v>
      </c>
    </row>
    <row r="2072" spans="1:4">
      <c r="B2072" s="74" t="str">
        <f ca="1">IFERROR(__xludf.DUMMYFUNCTION("IF(REGEXMATCH(A2072,""wealth planning""),""Script 1"",""-"")"),"-")</f>
        <v>-</v>
      </c>
      <c r="C2072" s="74">
        <f t="shared" si="16"/>
        <v>0</v>
      </c>
      <c r="D2072" s="148">
        <f t="shared" si="17"/>
        <v>45722</v>
      </c>
    </row>
    <row r="2073" spans="1:4">
      <c r="B2073" s="74" t="str">
        <f ca="1">IFERROR(__xludf.DUMMYFUNCTION("IF(REGEXMATCH(A2073,""wealth planning""),""Script 1"",""-"")"),"-")</f>
        <v>-</v>
      </c>
      <c r="C2073" s="74">
        <f t="shared" si="16"/>
        <v>0</v>
      </c>
      <c r="D2073" s="74" t="str">
        <f t="shared" si="17"/>
        <v>You: Hai assalamualaikum Muaz,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074" spans="1:4">
      <c r="A2074" s="74" t="s">
        <v>3593</v>
      </c>
      <c r="B2074" s="74" t="str">
        <f ca="1">IFERROR(__xludf.DUMMYFUNCTION("IF(REGEXMATCH(A2074,""wealth planning""),""Script 1"",""-"")"),"-")</f>
        <v>-</v>
      </c>
      <c r="C2074" s="74">
        <f t="shared" si="16"/>
        <v>0</v>
      </c>
      <c r="D2074" s="74">
        <f t="shared" si="17"/>
        <v>0</v>
      </c>
    </row>
    <row r="2075" spans="1:4">
      <c r="A2075" s="74" t="s">
        <v>3593</v>
      </c>
      <c r="B2075" s="74" t="str">
        <f ca="1">IFERROR(__xludf.DUMMYFUNCTION("IF(REGEXMATCH(A2075,""wealth planning""),""Script 1"",""-"")"),"-")</f>
        <v>-</v>
      </c>
      <c r="C2075" s="74" t="str">
        <f t="shared" si="16"/>
        <v>Nurul Syuhada Binti Arifin</v>
      </c>
      <c r="D2075" s="74">
        <f t="shared" si="17"/>
        <v>0</v>
      </c>
    </row>
    <row r="2076" spans="1:4">
      <c r="A2076" s="148">
        <v>45722</v>
      </c>
      <c r="B2076" s="74" t="str">
        <f ca="1">IFERROR(__xludf.DUMMYFUNCTION("IF(REGEXMATCH(A2076,""wealth planning""),""Script 1"",""-"")"),"#VALUE!")</f>
        <v>#VALUE!</v>
      </c>
      <c r="C2076" s="74" t="str">
        <f t="shared" si="16"/>
        <v>Nurul Syuhada Binti Arifin</v>
      </c>
      <c r="D2076" s="74">
        <f t="shared" si="17"/>
        <v>0</v>
      </c>
    </row>
    <row r="2077" spans="1:4">
      <c r="A2077" s="148">
        <v>45722</v>
      </c>
      <c r="B2077" s="74" t="str">
        <f ca="1">IFERROR(__xludf.DUMMYFUNCTION("IF(REGEXMATCH(A2077,""wealth planning""),""Script 1"",""-"")"),"#VALUE!")</f>
        <v>#VALUE!</v>
      </c>
      <c r="C2077" s="148">
        <f t="shared" si="16"/>
        <v>45722</v>
      </c>
      <c r="D2077" s="74" t="str">
        <f t="shared" si="17"/>
        <v>Nurul Syuhada Binti Arifin</v>
      </c>
    </row>
    <row r="2078" spans="1:4">
      <c r="A2078" s="74" t="s">
        <v>3594</v>
      </c>
      <c r="B2078" s="74" t="str">
        <f ca="1">IFERROR(__xludf.DUMMYFUNCTION("IF(REGEXMATCH(A2078,""wealth planning""),""Script 1"",""-"")"),"Script 1")</f>
        <v>Script 1</v>
      </c>
      <c r="C2078" s="148">
        <f t="shared" si="16"/>
        <v>45722</v>
      </c>
      <c r="D2078" s="74" t="str">
        <f t="shared" si="17"/>
        <v>Nurul Syuhada Binti Arifin</v>
      </c>
    </row>
    <row r="2079" spans="1:4">
      <c r="B2079" s="74" t="str">
        <f ca="1">IFERROR(__xludf.DUMMYFUNCTION("IF(REGEXMATCH(A2079,""wealth planning""),""Script 1"",""-"")"),"-")</f>
        <v>-</v>
      </c>
      <c r="C2079" s="74" t="str">
        <f t="shared" si="16"/>
        <v>You: Hai assalamualaikum Syuhada,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079" s="148">
        <f t="shared" si="17"/>
        <v>45722</v>
      </c>
    </row>
    <row r="2080" spans="1:4">
      <c r="B2080" s="74" t="str">
        <f ca="1">IFERROR(__xludf.DUMMYFUNCTION("IF(REGEXMATCH(A2080,""wealth planning""),""Script 1"",""-"")"),"-")</f>
        <v>-</v>
      </c>
      <c r="C2080" s="74">
        <f t="shared" si="16"/>
        <v>0</v>
      </c>
      <c r="D2080" s="148">
        <f t="shared" si="17"/>
        <v>45722</v>
      </c>
    </row>
    <row r="2081" spans="1:4">
      <c r="B2081" s="74" t="str">
        <f ca="1">IFERROR(__xludf.DUMMYFUNCTION("IF(REGEXMATCH(A2081,""wealth planning""),""Script 1"",""-"")"),"-")</f>
        <v>-</v>
      </c>
      <c r="C2081" s="74">
        <f t="shared" si="16"/>
        <v>0</v>
      </c>
      <c r="D2081" s="74" t="str">
        <f t="shared" si="17"/>
        <v>You: Hai assalamualaikum Syuhada,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082" spans="1:4">
      <c r="A2082" s="74" t="s">
        <v>3596</v>
      </c>
      <c r="B2082" s="74" t="str">
        <f ca="1">IFERROR(__xludf.DUMMYFUNCTION("IF(REGEXMATCH(A2082,""wealth planning""),""Script 1"",""-"")"),"-")</f>
        <v>-</v>
      </c>
      <c r="C2082" s="74">
        <f t="shared" si="16"/>
        <v>0</v>
      </c>
      <c r="D2082" s="74">
        <f t="shared" si="17"/>
        <v>0</v>
      </c>
    </row>
    <row r="2083" spans="1:4">
      <c r="A2083" s="74" t="s">
        <v>3596</v>
      </c>
      <c r="B2083" s="74" t="str">
        <f ca="1">IFERROR(__xludf.DUMMYFUNCTION("IF(REGEXMATCH(A2083,""wealth planning""),""Script 1"",""-"")"),"-")</f>
        <v>-</v>
      </c>
      <c r="C2083" s="74" t="str">
        <f t="shared" si="16"/>
        <v>Muhammad Amir Naqiuddin Salleh</v>
      </c>
      <c r="D2083" s="74">
        <f t="shared" si="17"/>
        <v>0</v>
      </c>
    </row>
    <row r="2084" spans="1:4">
      <c r="A2084" s="148">
        <v>45722</v>
      </c>
      <c r="B2084" s="74" t="str">
        <f ca="1">IFERROR(__xludf.DUMMYFUNCTION("IF(REGEXMATCH(A2084,""wealth planning""),""Script 1"",""-"")"),"#VALUE!")</f>
        <v>#VALUE!</v>
      </c>
      <c r="C2084" s="74" t="str">
        <f t="shared" si="16"/>
        <v>Muhammad Amir Naqiuddin Salleh</v>
      </c>
      <c r="D2084" s="74">
        <f t="shared" si="17"/>
        <v>0</v>
      </c>
    </row>
    <row r="2085" spans="1:4">
      <c r="A2085" s="148">
        <v>45722</v>
      </c>
      <c r="B2085" s="74" t="str">
        <f ca="1">IFERROR(__xludf.DUMMYFUNCTION("IF(REGEXMATCH(A2085,""wealth planning""),""Script 1"",""-"")"),"#VALUE!")</f>
        <v>#VALUE!</v>
      </c>
      <c r="C2085" s="148">
        <f t="shared" si="16"/>
        <v>45722</v>
      </c>
      <c r="D2085" s="74" t="str">
        <f t="shared" si="17"/>
        <v>Muhammad Amir Naqiuddin Salleh</v>
      </c>
    </row>
    <row r="2086" spans="1:4">
      <c r="A2086" s="74" t="s">
        <v>3597</v>
      </c>
      <c r="B2086" s="74" t="str">
        <f ca="1">IFERROR(__xludf.DUMMYFUNCTION("IF(REGEXMATCH(A2086,""wealth planning""),""Script 1"",""-"")"),"Script 1")</f>
        <v>Script 1</v>
      </c>
      <c r="C2086" s="148">
        <f t="shared" si="16"/>
        <v>45722</v>
      </c>
      <c r="D2086" s="74" t="str">
        <f t="shared" si="17"/>
        <v>Muhammad Amir Naqiuddin Salleh</v>
      </c>
    </row>
    <row r="2087" spans="1:4">
      <c r="B2087" s="74" t="str">
        <f ca="1">IFERROR(__xludf.DUMMYFUNCTION("IF(REGEXMATCH(A2087,""wealth planning""),""Script 1"",""-"")"),"-")</f>
        <v>-</v>
      </c>
      <c r="C2087" s="74" t="str">
        <f t="shared" si="16"/>
        <v>You: Hai assalamualaikum Amir,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087" s="148">
        <f t="shared" si="17"/>
        <v>45722</v>
      </c>
    </row>
    <row r="2088" spans="1:4">
      <c r="B2088" s="74" t="str">
        <f ca="1">IFERROR(__xludf.DUMMYFUNCTION("IF(REGEXMATCH(A2088,""wealth planning""),""Script 1"",""-"")"),"-")</f>
        <v>-</v>
      </c>
      <c r="C2088" s="74">
        <f t="shared" si="16"/>
        <v>0</v>
      </c>
      <c r="D2088" s="148">
        <f t="shared" si="17"/>
        <v>45722</v>
      </c>
    </row>
    <row r="2089" spans="1:4">
      <c r="B2089" s="74" t="str">
        <f ca="1">IFERROR(__xludf.DUMMYFUNCTION("IF(REGEXMATCH(A2089,""wealth planning""),""Script 1"",""-"")"),"-")</f>
        <v>-</v>
      </c>
      <c r="C2089" s="74">
        <f t="shared" si="16"/>
        <v>0</v>
      </c>
      <c r="D2089" s="74" t="str">
        <f t="shared" si="17"/>
        <v>You: Hai assalamualaikum Amir,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090" spans="1:4">
      <c r="A2090" s="74" t="s">
        <v>3599</v>
      </c>
      <c r="B2090" s="74" t="str">
        <f ca="1">IFERROR(__xludf.DUMMYFUNCTION("IF(REGEXMATCH(A2090,""wealth planning""),""Script 1"",""-"")"),"-")</f>
        <v>-</v>
      </c>
      <c r="C2090" s="74">
        <f t="shared" si="16"/>
        <v>0</v>
      </c>
      <c r="D2090" s="74">
        <f t="shared" si="17"/>
        <v>0</v>
      </c>
    </row>
    <row r="2091" spans="1:4">
      <c r="A2091" s="74" t="s">
        <v>3599</v>
      </c>
      <c r="B2091" s="74" t="str">
        <f ca="1">IFERROR(__xludf.DUMMYFUNCTION("IF(REGEXMATCH(A2091,""wealth planning""),""Script 1"",""-"")"),"-")</f>
        <v>-</v>
      </c>
      <c r="C2091" s="74" t="str">
        <f t="shared" si="16"/>
        <v>Aiman Aqil</v>
      </c>
      <c r="D2091" s="74">
        <f t="shared" si="17"/>
        <v>0</v>
      </c>
    </row>
    <row r="2092" spans="1:4">
      <c r="A2092" s="148">
        <v>45722</v>
      </c>
      <c r="B2092" s="74" t="str">
        <f ca="1">IFERROR(__xludf.DUMMYFUNCTION("IF(REGEXMATCH(A2092,""wealth planning""),""Script 1"",""-"")"),"#VALUE!")</f>
        <v>#VALUE!</v>
      </c>
      <c r="C2092" s="74" t="str">
        <f t="shared" si="16"/>
        <v>Aiman Aqil</v>
      </c>
      <c r="D2092" s="74">
        <f t="shared" si="17"/>
        <v>0</v>
      </c>
    </row>
    <row r="2093" spans="1:4">
      <c r="A2093" s="148">
        <v>45722</v>
      </c>
      <c r="B2093" s="74" t="str">
        <f ca="1">IFERROR(__xludf.DUMMYFUNCTION("IF(REGEXMATCH(A2093,""wealth planning""),""Script 1"",""-"")"),"#VALUE!")</f>
        <v>#VALUE!</v>
      </c>
      <c r="C2093" s="148">
        <f t="shared" si="16"/>
        <v>45722</v>
      </c>
      <c r="D2093" s="74" t="str">
        <f t="shared" si="17"/>
        <v>Aiman Aqil</v>
      </c>
    </row>
    <row r="2094" spans="1:4">
      <c r="A2094" s="74" t="s">
        <v>2821</v>
      </c>
      <c r="B2094" s="74" t="str">
        <f ca="1">IFERROR(__xludf.DUMMYFUNCTION("IF(REGEXMATCH(A2094,""wealth planning""),""Script 1"",""-"")"),"Script 1")</f>
        <v>Script 1</v>
      </c>
      <c r="C2094" s="148">
        <f t="shared" si="16"/>
        <v>45722</v>
      </c>
      <c r="D2094" s="74" t="str">
        <f t="shared" si="17"/>
        <v>Aiman Aqil</v>
      </c>
    </row>
    <row r="2095" spans="1:4">
      <c r="B2095" s="74" t="str">
        <f ca="1">IFERROR(__xludf.DUMMYFUNCTION("IF(REGEXMATCH(A2095,""wealth planning""),""Script 1"",""-"")"),"-")</f>
        <v>-</v>
      </c>
      <c r="C2095" s="74" t="str">
        <f t="shared" si="16"/>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095" s="148">
        <f t="shared" si="17"/>
        <v>45722</v>
      </c>
    </row>
    <row r="2096" spans="1:4">
      <c r="B2096" s="74" t="str">
        <f ca="1">IFERROR(__xludf.DUMMYFUNCTION("IF(REGEXMATCH(A2096,""wealth planning""),""Script 1"",""-"")"),"-")</f>
        <v>-</v>
      </c>
      <c r="C2096" s="74">
        <f t="shared" si="16"/>
        <v>0</v>
      </c>
      <c r="D2096" s="148">
        <f t="shared" si="17"/>
        <v>45722</v>
      </c>
    </row>
    <row r="2097" spans="1:4">
      <c r="B2097" s="74" t="str">
        <f ca="1">IFERROR(__xludf.DUMMYFUNCTION("IF(REGEXMATCH(A2097,""wealth planning""),""Script 1"",""-"")"),"-")</f>
        <v>-</v>
      </c>
      <c r="C2097" s="74">
        <f t="shared" si="16"/>
        <v>0</v>
      </c>
      <c r="D2097" s="74" t="str">
        <f t="shared" si="17"/>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098" spans="1:4">
      <c r="B2098" s="74" t="str">
        <f ca="1">IFERROR(__xludf.DUMMYFUNCTION("IF(REGEXMATCH(A2098,""wealth planning""),""Script 1"",""-"")"),"-")</f>
        <v>-</v>
      </c>
      <c r="C2098" s="74">
        <f t="shared" si="16"/>
        <v>0</v>
      </c>
      <c r="D2098" s="74">
        <f t="shared" si="17"/>
        <v>0</v>
      </c>
    </row>
    <row r="2099" spans="1:4">
      <c r="A2099" s="74" t="s">
        <v>3602</v>
      </c>
      <c r="B2099" s="74" t="str">
        <f ca="1">IFERROR(__xludf.DUMMYFUNCTION("IF(REGEXMATCH(A2099,""wealth planning""),""Script 1"",""-"")"),"-")</f>
        <v>-</v>
      </c>
      <c r="C2099" s="74">
        <f t="shared" si="16"/>
        <v>0</v>
      </c>
      <c r="D2099" s="74">
        <f t="shared" si="17"/>
        <v>0</v>
      </c>
    </row>
    <row r="2100" spans="1:4">
      <c r="A2100" s="148">
        <v>45722</v>
      </c>
      <c r="B2100" s="74" t="str">
        <f ca="1">IFERROR(__xludf.DUMMYFUNCTION("IF(REGEXMATCH(A2100,""wealth planning""),""Script 1"",""-"")"),"#VALUE!")</f>
        <v>#VALUE!</v>
      </c>
      <c r="C2100" s="74" t="str">
        <f t="shared" si="16"/>
        <v>Daniel Shah</v>
      </c>
      <c r="D2100" s="74">
        <f t="shared" si="17"/>
        <v>0</v>
      </c>
    </row>
    <row r="2101" spans="1:4">
      <c r="A2101" s="148">
        <v>45722</v>
      </c>
      <c r="B2101" s="74" t="str">
        <f ca="1">IFERROR(__xludf.DUMMYFUNCTION("IF(REGEXMATCH(A2101,""wealth planning""),""Script 1"",""-"")"),"#VALUE!")</f>
        <v>#VALUE!</v>
      </c>
      <c r="C2101" s="148">
        <f t="shared" si="16"/>
        <v>45722</v>
      </c>
      <c r="D2101" s="74">
        <f t="shared" si="17"/>
        <v>0</v>
      </c>
    </row>
    <row r="2102" spans="1:4">
      <c r="A2102" s="74" t="s">
        <v>3603</v>
      </c>
      <c r="B2102" s="74" t="str">
        <f ca="1">IFERROR(__xludf.DUMMYFUNCTION("IF(REGEXMATCH(A2102,""wealth planning""),""Script 1"",""-"")"),"Script 1")</f>
        <v>Script 1</v>
      </c>
      <c r="C2102" s="148">
        <f t="shared" si="16"/>
        <v>45722</v>
      </c>
      <c r="D2102" s="74" t="str">
        <f t="shared" si="17"/>
        <v>Daniel Shah</v>
      </c>
    </row>
    <row r="2103" spans="1:4">
      <c r="B2103" s="74" t="str">
        <f ca="1">IFERROR(__xludf.DUMMYFUNCTION("IF(REGEXMATCH(A2103,""wealth planning""),""Script 1"",""-"")"),"-")</f>
        <v>-</v>
      </c>
      <c r="C2103" s="74" t="str">
        <f t="shared" si="16"/>
        <v>You: Hai assalamualaikum Daniel,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103" s="148">
        <f t="shared" si="17"/>
        <v>45722</v>
      </c>
    </row>
    <row r="2104" spans="1:4">
      <c r="B2104" s="74" t="str">
        <f ca="1">IFERROR(__xludf.DUMMYFUNCTION("IF(REGEXMATCH(A2104,""wealth planning""),""Script 1"",""-"")"),"-")</f>
        <v>-</v>
      </c>
      <c r="C2104" s="74">
        <f t="shared" si="16"/>
        <v>0</v>
      </c>
      <c r="D2104" s="148">
        <f t="shared" si="17"/>
        <v>45722</v>
      </c>
    </row>
    <row r="2105" spans="1:4">
      <c r="B2105" s="74" t="str">
        <f ca="1">IFERROR(__xludf.DUMMYFUNCTION("IF(REGEXMATCH(A2105,""wealth planning""),""Script 1"",""-"")"),"-")</f>
        <v>-</v>
      </c>
      <c r="C2105" s="74">
        <f t="shared" si="16"/>
        <v>0</v>
      </c>
      <c r="D2105" s="74" t="str">
        <f t="shared" si="17"/>
        <v>You: Hai assalamualaikum Daniel,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106" spans="1:4">
      <c r="A2106" s="74" t="s">
        <v>3605</v>
      </c>
      <c r="B2106" s="74" t="str">
        <f ca="1">IFERROR(__xludf.DUMMYFUNCTION("IF(REGEXMATCH(A2106,""wealth planning""),""Script 1"",""-"")"),"-")</f>
        <v>-</v>
      </c>
      <c r="C2106" s="74">
        <f t="shared" si="16"/>
        <v>0</v>
      </c>
      <c r="D2106" s="74">
        <f t="shared" si="17"/>
        <v>0</v>
      </c>
    </row>
    <row r="2107" spans="1:4">
      <c r="A2107" s="74" t="s">
        <v>3605</v>
      </c>
      <c r="B2107" s="74" t="str">
        <f ca="1">IFERROR(__xludf.DUMMYFUNCTION("IF(REGEXMATCH(A2107,""wealth planning""),""Script 1"",""-"")"),"-")</f>
        <v>-</v>
      </c>
      <c r="C2107" s="74" t="str">
        <f t="shared" si="16"/>
        <v>Muhammad Azri Bin Abdullah</v>
      </c>
      <c r="D2107" s="74">
        <f t="shared" si="17"/>
        <v>0</v>
      </c>
    </row>
    <row r="2108" spans="1:4">
      <c r="A2108" s="148">
        <v>45722</v>
      </c>
      <c r="B2108" s="74" t="str">
        <f ca="1">IFERROR(__xludf.DUMMYFUNCTION("IF(REGEXMATCH(A2108,""wealth planning""),""Script 1"",""-"")"),"#VALUE!")</f>
        <v>#VALUE!</v>
      </c>
      <c r="C2108" s="74" t="str">
        <f t="shared" si="16"/>
        <v>Muhammad Azri Bin Abdullah</v>
      </c>
      <c r="D2108" s="74">
        <f t="shared" si="17"/>
        <v>0</v>
      </c>
    </row>
    <row r="2109" spans="1:4">
      <c r="A2109" s="148">
        <v>45722</v>
      </c>
      <c r="B2109" s="74" t="str">
        <f ca="1">IFERROR(__xludf.DUMMYFUNCTION("IF(REGEXMATCH(A2109,""wealth planning""),""Script 1"",""-"")"),"#VALUE!")</f>
        <v>#VALUE!</v>
      </c>
      <c r="C2109" s="148">
        <f t="shared" si="16"/>
        <v>45722</v>
      </c>
      <c r="D2109" s="74" t="str">
        <f t="shared" si="17"/>
        <v>Muhammad Azri Bin Abdullah</v>
      </c>
    </row>
    <row r="2110" spans="1:4">
      <c r="A2110" s="74" t="s">
        <v>3606</v>
      </c>
      <c r="B2110" s="74" t="str">
        <f ca="1">IFERROR(__xludf.DUMMYFUNCTION("IF(REGEXMATCH(A2110,""wealth planning""),""Script 1"",""-"")"),"Script 1")</f>
        <v>Script 1</v>
      </c>
      <c r="C2110" s="148">
        <f t="shared" si="16"/>
        <v>45722</v>
      </c>
      <c r="D2110" s="74" t="str">
        <f t="shared" si="17"/>
        <v>Muhammad Azri Bin Abdullah</v>
      </c>
    </row>
    <row r="2111" spans="1:4">
      <c r="B2111" s="74" t="str">
        <f ca="1">IFERROR(__xludf.DUMMYFUNCTION("IF(REGEXMATCH(A2111,""wealth planning""),""Script 1"",""-"")"),"-")</f>
        <v>-</v>
      </c>
      <c r="C2111" s="74" t="str">
        <f t="shared" si="16"/>
        <v>You: Hai assalamualaikum Azri,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111" s="148">
        <f t="shared" si="17"/>
        <v>45722</v>
      </c>
    </row>
    <row r="2112" spans="1:4">
      <c r="B2112" s="74" t="str">
        <f ca="1">IFERROR(__xludf.DUMMYFUNCTION("IF(REGEXMATCH(A2112,""wealth planning""),""Script 1"",""-"")"),"-")</f>
        <v>-</v>
      </c>
      <c r="C2112" s="74">
        <f t="shared" si="16"/>
        <v>0</v>
      </c>
      <c r="D2112" s="148">
        <f t="shared" si="17"/>
        <v>45722</v>
      </c>
    </row>
    <row r="2113" spans="1:4">
      <c r="B2113" s="74" t="str">
        <f ca="1">IFERROR(__xludf.DUMMYFUNCTION("IF(REGEXMATCH(A2113,""wealth planning""),""Script 1"",""-"")"),"-")</f>
        <v>-</v>
      </c>
      <c r="C2113" s="74">
        <f t="shared" si="16"/>
        <v>0</v>
      </c>
      <c r="D2113" s="74" t="str">
        <f t="shared" si="17"/>
        <v>You: Hai assalamualaikum Azri,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114" spans="1:4">
      <c r="A2114" s="74" t="s">
        <v>3608</v>
      </c>
      <c r="B2114" s="74" t="str">
        <f ca="1">IFERROR(__xludf.DUMMYFUNCTION("IF(REGEXMATCH(A2114,""wealth planning""),""Script 1"",""-"")"),"-")</f>
        <v>-</v>
      </c>
      <c r="C2114" s="74">
        <f t="shared" si="16"/>
        <v>0</v>
      </c>
      <c r="D2114" s="74">
        <f t="shared" si="17"/>
        <v>0</v>
      </c>
    </row>
    <row r="2115" spans="1:4">
      <c r="A2115" s="74" t="s">
        <v>3608</v>
      </c>
      <c r="B2115" s="74" t="str">
        <f ca="1">IFERROR(__xludf.DUMMYFUNCTION("IF(REGEXMATCH(A2115,""wealth planning""),""Script 1"",""-"")"),"-")</f>
        <v>-</v>
      </c>
      <c r="C2115" s="74" t="str">
        <f t="shared" si="16"/>
        <v>arif khushairy</v>
      </c>
      <c r="D2115" s="74">
        <f t="shared" si="17"/>
        <v>0</v>
      </c>
    </row>
    <row r="2116" spans="1:4">
      <c r="A2116" s="148">
        <v>45722</v>
      </c>
      <c r="B2116" s="74" t="str">
        <f ca="1">IFERROR(__xludf.DUMMYFUNCTION("IF(REGEXMATCH(A2116,""wealth planning""),""Script 1"",""-"")"),"#VALUE!")</f>
        <v>#VALUE!</v>
      </c>
      <c r="C2116" s="74" t="str">
        <f t="shared" si="16"/>
        <v>arif khushairy</v>
      </c>
      <c r="D2116" s="74">
        <f t="shared" si="17"/>
        <v>0</v>
      </c>
    </row>
    <row r="2117" spans="1:4">
      <c r="A2117" s="148">
        <v>45722</v>
      </c>
      <c r="B2117" s="74" t="str">
        <f ca="1">IFERROR(__xludf.DUMMYFUNCTION("IF(REGEXMATCH(A2117,""wealth planning""),""Script 1"",""-"")"),"#VALUE!")</f>
        <v>#VALUE!</v>
      </c>
      <c r="C2117" s="148">
        <f t="shared" si="16"/>
        <v>45722</v>
      </c>
      <c r="D2117" s="74" t="str">
        <f t="shared" si="17"/>
        <v>arif khushairy</v>
      </c>
    </row>
    <row r="2118" spans="1:4">
      <c r="A2118" s="74" t="s">
        <v>3051</v>
      </c>
      <c r="B2118" s="74" t="str">
        <f ca="1">IFERROR(__xludf.DUMMYFUNCTION("IF(REGEXMATCH(A2118,""wealth planning""),""Script 1"",""-"")"),"Script 1")</f>
        <v>Script 1</v>
      </c>
      <c r="C2118" s="148">
        <f t="shared" si="16"/>
        <v>45722</v>
      </c>
      <c r="D2118" s="74" t="str">
        <f t="shared" si="17"/>
        <v>arif khushairy</v>
      </c>
    </row>
    <row r="2119" spans="1:4">
      <c r="B2119" s="74" t="str">
        <f ca="1">IFERROR(__xludf.DUMMYFUNCTION("IF(REGEXMATCH(A2119,""wealth planning""),""Script 1"",""-"")"),"-")</f>
        <v>-</v>
      </c>
      <c r="C2119" s="74" t="str">
        <f t="shared" si="16"/>
        <v>You: Hai assalamualaikum Arif,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119" s="148">
        <f t="shared" si="17"/>
        <v>45722</v>
      </c>
    </row>
    <row r="2120" spans="1:4">
      <c r="B2120" s="74" t="str">
        <f ca="1">IFERROR(__xludf.DUMMYFUNCTION("IF(REGEXMATCH(A2120,""wealth planning""),""Script 1"",""-"")"),"-")</f>
        <v>-</v>
      </c>
      <c r="C2120" s="74">
        <f t="shared" si="16"/>
        <v>0</v>
      </c>
      <c r="D2120" s="148">
        <f t="shared" si="17"/>
        <v>45722</v>
      </c>
    </row>
    <row r="2121" spans="1:4">
      <c r="B2121" s="74" t="str">
        <f ca="1">IFERROR(__xludf.DUMMYFUNCTION("IF(REGEXMATCH(A2121,""wealth planning""),""Script 1"",""-"")"),"-")</f>
        <v>-</v>
      </c>
      <c r="C2121" s="74">
        <f t="shared" si="16"/>
        <v>0</v>
      </c>
      <c r="D2121" s="74" t="str">
        <f t="shared" si="17"/>
        <v>You: Hai assalamualaikum Arif,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122" spans="1:4">
      <c r="A2122" s="74" t="s">
        <v>3610</v>
      </c>
      <c r="B2122" s="74" t="str">
        <f ca="1">IFERROR(__xludf.DUMMYFUNCTION("IF(REGEXMATCH(A2122,""wealth planning""),""Script 1"",""-"")"),"-")</f>
        <v>-</v>
      </c>
      <c r="C2122" s="74">
        <f t="shared" si="16"/>
        <v>0</v>
      </c>
      <c r="D2122" s="74">
        <f t="shared" si="17"/>
        <v>0</v>
      </c>
    </row>
    <row r="2123" spans="1:4">
      <c r="A2123" s="74" t="s">
        <v>3610</v>
      </c>
      <c r="B2123" s="74" t="str">
        <f ca="1">IFERROR(__xludf.DUMMYFUNCTION("IF(REGEXMATCH(A2123,""wealth planning""),""Script 1"",""-"")"),"-")</f>
        <v>-</v>
      </c>
      <c r="C2123" s="74" t="str">
        <f t="shared" si="16"/>
        <v>AHMAD AZZAM BIN ZAIDI</v>
      </c>
      <c r="D2123" s="74">
        <f t="shared" si="17"/>
        <v>0</v>
      </c>
    </row>
    <row r="2124" spans="1:4">
      <c r="A2124" s="148">
        <v>45722</v>
      </c>
      <c r="B2124" s="74" t="str">
        <f ca="1">IFERROR(__xludf.DUMMYFUNCTION("IF(REGEXMATCH(A2124,""wealth planning""),""Script 1"",""-"")"),"#VALUE!")</f>
        <v>#VALUE!</v>
      </c>
      <c r="C2124" s="74" t="str">
        <f t="shared" si="16"/>
        <v>AHMAD AZZAM BIN ZAIDI</v>
      </c>
      <c r="D2124" s="74">
        <f t="shared" si="17"/>
        <v>0</v>
      </c>
    </row>
    <row r="2125" spans="1:4">
      <c r="A2125" s="148">
        <v>45722</v>
      </c>
      <c r="B2125" s="74" t="str">
        <f ca="1">IFERROR(__xludf.DUMMYFUNCTION("IF(REGEXMATCH(A2125,""wealth planning""),""Script 1"",""-"")"),"#VALUE!")</f>
        <v>#VALUE!</v>
      </c>
      <c r="C2125" s="148">
        <f t="shared" si="16"/>
        <v>45722</v>
      </c>
      <c r="D2125" s="74" t="str">
        <f t="shared" si="17"/>
        <v>AHMAD AZZAM BIN ZAIDI</v>
      </c>
    </row>
    <row r="2126" spans="1:4">
      <c r="A2126" s="74" t="s">
        <v>3611</v>
      </c>
      <c r="B2126" s="74" t="str">
        <f ca="1">IFERROR(__xludf.DUMMYFUNCTION("IF(REGEXMATCH(A2126,""wealth planning""),""Script 1"",""-"")"),"Script 1")</f>
        <v>Script 1</v>
      </c>
      <c r="C2126" s="148">
        <f t="shared" si="16"/>
        <v>45722</v>
      </c>
      <c r="D2126" s="74" t="str">
        <f t="shared" si="17"/>
        <v>AHMAD AZZAM BIN ZAIDI</v>
      </c>
    </row>
    <row r="2127" spans="1:4">
      <c r="B2127" s="74" t="str">
        <f ca="1">IFERROR(__xludf.DUMMYFUNCTION("IF(REGEXMATCH(A2127,""wealth planning""),""Script 1"",""-"")"),"-")</f>
        <v>-</v>
      </c>
      <c r="C2127" s="74" t="str">
        <f t="shared" si="16"/>
        <v>You: Hai assalamualaikum Azzam,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127" s="148">
        <f t="shared" si="17"/>
        <v>45722</v>
      </c>
    </row>
    <row r="2128" spans="1:4">
      <c r="B2128" s="74" t="str">
        <f ca="1">IFERROR(__xludf.DUMMYFUNCTION("IF(REGEXMATCH(A2128,""wealth planning""),""Script 1"",""-"")"),"-")</f>
        <v>-</v>
      </c>
      <c r="C2128" s="74">
        <f t="shared" si="16"/>
        <v>0</v>
      </c>
      <c r="D2128" s="148">
        <f t="shared" si="17"/>
        <v>45722</v>
      </c>
    </row>
    <row r="2129" spans="1:4">
      <c r="B2129" s="74" t="str">
        <f ca="1">IFERROR(__xludf.DUMMYFUNCTION("IF(REGEXMATCH(A2129,""wealth planning""),""Script 1"",""-"")"),"-")</f>
        <v>-</v>
      </c>
      <c r="C2129" s="74">
        <f t="shared" si="16"/>
        <v>0</v>
      </c>
      <c r="D2129" s="74" t="str">
        <f t="shared" si="17"/>
        <v>You: Hai assalamualaikum Azzam,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130" spans="1:4">
      <c r="B2130" s="74" t="str">
        <f ca="1">IFERROR(__xludf.DUMMYFUNCTION("IF(REGEXMATCH(A2130,""wealth planning""),""Script 1"",""-"")"),"-")</f>
        <v>-</v>
      </c>
      <c r="C2130" s="74">
        <f t="shared" si="16"/>
        <v>0</v>
      </c>
      <c r="D2130" s="74">
        <f t="shared" si="17"/>
        <v>0</v>
      </c>
    </row>
    <row r="2131" spans="1:4">
      <c r="A2131" s="74" t="s">
        <v>3614</v>
      </c>
      <c r="B2131" s="74" t="str">
        <f ca="1">IFERROR(__xludf.DUMMYFUNCTION("IF(REGEXMATCH(A2131,""wealth planning""),""Script 1"",""-"")"),"-")</f>
        <v>-</v>
      </c>
      <c r="C2131" s="74">
        <f t="shared" si="16"/>
        <v>0</v>
      </c>
      <c r="D2131" s="74">
        <f t="shared" si="17"/>
        <v>0</v>
      </c>
    </row>
    <row r="2132" spans="1:4">
      <c r="A2132" s="148">
        <v>45722</v>
      </c>
      <c r="B2132" s="74" t="str">
        <f ca="1">IFERROR(__xludf.DUMMYFUNCTION("IF(REGEXMATCH(A2132,""wealth planning""),""Script 1"",""-"")"),"#VALUE!")</f>
        <v>#VALUE!</v>
      </c>
      <c r="C2132" s="74" t="str">
        <f t="shared" si="16"/>
        <v>Nur Alia Syafika</v>
      </c>
      <c r="D2132" s="74">
        <f t="shared" si="17"/>
        <v>0</v>
      </c>
    </row>
    <row r="2133" spans="1:4">
      <c r="A2133" s="148">
        <v>45722</v>
      </c>
      <c r="B2133" s="74" t="str">
        <f ca="1">IFERROR(__xludf.DUMMYFUNCTION("IF(REGEXMATCH(A2133,""wealth planning""),""Script 1"",""-"")"),"#VALUE!")</f>
        <v>#VALUE!</v>
      </c>
      <c r="C2133" s="148">
        <f t="shared" si="16"/>
        <v>45722</v>
      </c>
      <c r="D2133" s="74">
        <f t="shared" si="17"/>
        <v>0</v>
      </c>
    </row>
    <row r="2134" spans="1:4">
      <c r="A2134" s="74" t="s">
        <v>3615</v>
      </c>
      <c r="B2134" s="74" t="str">
        <f ca="1">IFERROR(__xludf.DUMMYFUNCTION("IF(REGEXMATCH(A2134,""wealth planning""),""Script 1"",""-"")"),"Script 1")</f>
        <v>Script 1</v>
      </c>
      <c r="C2134" s="148">
        <f t="shared" si="16"/>
        <v>45722</v>
      </c>
      <c r="D2134" s="74" t="str">
        <f t="shared" si="17"/>
        <v>Nur Alia Syafika</v>
      </c>
    </row>
    <row r="2135" spans="1:4">
      <c r="B2135" s="74" t="str">
        <f ca="1">IFERROR(__xludf.DUMMYFUNCTION("IF(REGEXMATCH(A2135,""wealth planning""),""Script 1"",""-"")"),"-")</f>
        <v>-</v>
      </c>
      <c r="C2135" s="74" t="str">
        <f t="shared" si="16"/>
        <v>You: Hai assalamualaikum Nur Alia,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135" s="148">
        <f t="shared" si="17"/>
        <v>45722</v>
      </c>
    </row>
    <row r="2136" spans="1:4">
      <c r="B2136" s="74" t="str">
        <f ca="1">IFERROR(__xludf.DUMMYFUNCTION("IF(REGEXMATCH(A2136,""wealth planning""),""Script 1"",""-"")"),"-")</f>
        <v>-</v>
      </c>
      <c r="C2136" s="74">
        <f t="shared" si="16"/>
        <v>0</v>
      </c>
      <c r="D2136" s="148">
        <f t="shared" si="17"/>
        <v>45722</v>
      </c>
    </row>
    <row r="2137" spans="1:4">
      <c r="B2137" s="74" t="str">
        <f ca="1">IFERROR(__xludf.DUMMYFUNCTION("IF(REGEXMATCH(A2137,""wealth planning""),""Script 1"",""-"")"),"-")</f>
        <v>-</v>
      </c>
      <c r="C2137" s="74">
        <f t="shared" si="16"/>
        <v>0</v>
      </c>
      <c r="D2137" s="74" t="str">
        <f t="shared" si="17"/>
        <v>You: Hai assalamualaikum Nur Alia,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138" spans="1:4">
      <c r="A2138" s="74" t="s">
        <v>3617</v>
      </c>
      <c r="B2138" s="74" t="str">
        <f ca="1">IFERROR(__xludf.DUMMYFUNCTION("IF(REGEXMATCH(A2138,""wealth planning""),""Script 1"",""-"")"),"-")</f>
        <v>-</v>
      </c>
      <c r="C2138" s="74">
        <f t="shared" si="16"/>
        <v>0</v>
      </c>
      <c r="D2138" s="74">
        <f t="shared" si="17"/>
        <v>0</v>
      </c>
    </row>
    <row r="2139" spans="1:4">
      <c r="A2139" s="74" t="s">
        <v>3617</v>
      </c>
      <c r="B2139" s="74" t="str">
        <f ca="1">IFERROR(__xludf.DUMMYFUNCTION("IF(REGEXMATCH(A2139,""wealth planning""),""Script 1"",""-"")"),"-")</f>
        <v>-</v>
      </c>
      <c r="C2139" s="74" t="str">
        <f t="shared" si="16"/>
        <v>Ayu Musa</v>
      </c>
      <c r="D2139" s="74">
        <f t="shared" si="17"/>
        <v>0</v>
      </c>
    </row>
    <row r="2140" spans="1:4">
      <c r="A2140" s="148">
        <v>45722</v>
      </c>
      <c r="B2140" s="74" t="str">
        <f ca="1">IFERROR(__xludf.DUMMYFUNCTION("IF(REGEXMATCH(A2140,""wealth planning""),""Script 1"",""-"")"),"#VALUE!")</f>
        <v>#VALUE!</v>
      </c>
      <c r="C2140" s="74" t="str">
        <f t="shared" si="16"/>
        <v>Ayu Musa</v>
      </c>
      <c r="D2140" s="74">
        <f t="shared" si="17"/>
        <v>0</v>
      </c>
    </row>
    <row r="2141" spans="1:4">
      <c r="A2141" s="148">
        <v>45722</v>
      </c>
      <c r="B2141" s="74" t="str">
        <f ca="1">IFERROR(__xludf.DUMMYFUNCTION("IF(REGEXMATCH(A2141,""wealth planning""),""Script 1"",""-"")"),"#VALUE!")</f>
        <v>#VALUE!</v>
      </c>
      <c r="C2141" s="148">
        <f t="shared" si="16"/>
        <v>45722</v>
      </c>
      <c r="D2141" s="74" t="str">
        <f t="shared" si="17"/>
        <v>Ayu Musa</v>
      </c>
    </row>
    <row r="2142" spans="1:4">
      <c r="A2142" s="74" t="s">
        <v>3618</v>
      </c>
      <c r="B2142" s="74" t="str">
        <f ca="1">IFERROR(__xludf.DUMMYFUNCTION("IF(REGEXMATCH(A2142,""wealth planning""),""Script 1"",""-"")"),"Script 1")</f>
        <v>Script 1</v>
      </c>
      <c r="C2142" s="148">
        <f t="shared" si="16"/>
        <v>45722</v>
      </c>
      <c r="D2142" s="74" t="str">
        <f t="shared" si="17"/>
        <v>Ayu Musa</v>
      </c>
    </row>
    <row r="2143" spans="1:4">
      <c r="B2143" s="74" t="str">
        <f ca="1">IFERROR(__xludf.DUMMYFUNCTION("IF(REGEXMATCH(A2143,""wealth planning""),""Script 1"",""-"")"),"-")</f>
        <v>-</v>
      </c>
      <c r="C2143" s="74" t="str">
        <f t="shared" si="16"/>
        <v>You: Hai assalamualaikum Ayu,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143" s="148">
        <f t="shared" si="17"/>
        <v>45722</v>
      </c>
    </row>
    <row r="2144" spans="1:4">
      <c r="B2144" s="74" t="str">
        <f ca="1">IFERROR(__xludf.DUMMYFUNCTION("IF(REGEXMATCH(A2144,""wealth planning""),""Script 1"",""-"")"),"-")</f>
        <v>-</v>
      </c>
      <c r="C2144" s="74">
        <f t="shared" si="16"/>
        <v>0</v>
      </c>
      <c r="D2144" s="148">
        <f t="shared" si="17"/>
        <v>45722</v>
      </c>
    </row>
    <row r="2145" spans="1:4">
      <c r="B2145" s="74" t="str">
        <f ca="1">IFERROR(__xludf.DUMMYFUNCTION("IF(REGEXMATCH(A2145,""wealth planning""),""Script 1"",""-"")"),"-")</f>
        <v>-</v>
      </c>
      <c r="C2145" s="74">
        <f t="shared" si="16"/>
        <v>0</v>
      </c>
      <c r="D2145" s="74" t="str">
        <f t="shared" si="17"/>
        <v>You: Hai assalamualaikum Ayu,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146" spans="1:4">
      <c r="A2146" s="74" t="s">
        <v>3620</v>
      </c>
      <c r="B2146" s="74" t="str">
        <f ca="1">IFERROR(__xludf.DUMMYFUNCTION("IF(REGEXMATCH(A2146,""wealth planning""),""Script 1"",""-"")"),"-")</f>
        <v>-</v>
      </c>
      <c r="C2146" s="74">
        <f t="shared" si="16"/>
        <v>0</v>
      </c>
      <c r="D2146" s="74">
        <f t="shared" si="17"/>
        <v>0</v>
      </c>
    </row>
    <row r="2147" spans="1:4">
      <c r="A2147" s="74" t="s">
        <v>3620</v>
      </c>
      <c r="B2147" s="74" t="str">
        <f ca="1">IFERROR(__xludf.DUMMYFUNCTION("IF(REGEXMATCH(A2147,""wealth planning""),""Script 1"",""-"")"),"-")</f>
        <v>-</v>
      </c>
      <c r="C2147" s="74" t="str">
        <f t="shared" si="16"/>
        <v>Sara Nur Imani</v>
      </c>
      <c r="D2147" s="74">
        <f t="shared" si="17"/>
        <v>0</v>
      </c>
    </row>
    <row r="2148" spans="1:4">
      <c r="A2148" s="148">
        <v>45722</v>
      </c>
      <c r="B2148" s="74" t="str">
        <f ca="1">IFERROR(__xludf.DUMMYFUNCTION("IF(REGEXMATCH(A2148,""wealth planning""),""Script 1"",""-"")"),"#VALUE!")</f>
        <v>#VALUE!</v>
      </c>
      <c r="C2148" s="74" t="str">
        <f t="shared" si="16"/>
        <v>Sara Nur Imani</v>
      </c>
      <c r="D2148" s="74">
        <f t="shared" si="17"/>
        <v>0</v>
      </c>
    </row>
    <row r="2149" spans="1:4">
      <c r="A2149" s="148">
        <v>45722</v>
      </c>
      <c r="B2149" s="74" t="str">
        <f ca="1">IFERROR(__xludf.DUMMYFUNCTION("IF(REGEXMATCH(A2149,""wealth planning""),""Script 1"",""-"")"),"#VALUE!")</f>
        <v>#VALUE!</v>
      </c>
      <c r="C2149" s="148">
        <f t="shared" si="16"/>
        <v>45722</v>
      </c>
      <c r="D2149" s="74" t="str">
        <f t="shared" si="17"/>
        <v>Sara Nur Imani</v>
      </c>
    </row>
    <row r="2150" spans="1:4">
      <c r="A2150" s="74" t="s">
        <v>3621</v>
      </c>
      <c r="B2150" s="74" t="str">
        <f ca="1">IFERROR(__xludf.DUMMYFUNCTION("IF(REGEXMATCH(A2150,""wealth planning""),""Script 1"",""-"")"),"Script 1")</f>
        <v>Script 1</v>
      </c>
      <c r="C2150" s="148">
        <f t="shared" si="16"/>
        <v>45722</v>
      </c>
      <c r="D2150" s="74" t="str">
        <f t="shared" si="17"/>
        <v>Sara Nur Imani</v>
      </c>
    </row>
    <row r="2151" spans="1:4">
      <c r="B2151" s="74" t="str">
        <f ca="1">IFERROR(__xludf.DUMMYFUNCTION("IF(REGEXMATCH(A2151,""wealth planning""),""Script 1"",""-"")"),"-")</f>
        <v>-</v>
      </c>
      <c r="C2151" s="74" t="str">
        <f t="shared" si="16"/>
        <v>You: Hai assalamualaikum Sara,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151" s="148">
        <f t="shared" si="17"/>
        <v>45722</v>
      </c>
    </row>
    <row r="2152" spans="1:4">
      <c r="B2152" s="74" t="str">
        <f ca="1">IFERROR(__xludf.DUMMYFUNCTION("IF(REGEXMATCH(A2152,""wealth planning""),""Script 1"",""-"")"),"-")</f>
        <v>-</v>
      </c>
      <c r="C2152" s="74">
        <f t="shared" si="16"/>
        <v>0</v>
      </c>
      <c r="D2152" s="148">
        <f t="shared" si="17"/>
        <v>45722</v>
      </c>
    </row>
    <row r="2153" spans="1:4">
      <c r="B2153" s="74" t="str">
        <f ca="1">IFERROR(__xludf.DUMMYFUNCTION("IF(REGEXMATCH(A2153,""wealth planning""),""Script 1"",""-"")"),"-")</f>
        <v>-</v>
      </c>
      <c r="C2153" s="74">
        <f t="shared" si="16"/>
        <v>0</v>
      </c>
      <c r="D2153" s="74" t="str">
        <f t="shared" si="17"/>
        <v>You: Hai assalamualaikum Sara,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154" spans="1:4">
      <c r="A2154" s="74" t="s">
        <v>3623</v>
      </c>
      <c r="B2154" s="74" t="str">
        <f ca="1">IFERROR(__xludf.DUMMYFUNCTION("IF(REGEXMATCH(A2154,""wealth planning""),""Script 1"",""-"")"),"-")</f>
        <v>-</v>
      </c>
      <c r="C2154" s="74">
        <f t="shared" si="16"/>
        <v>0</v>
      </c>
      <c r="D2154" s="74">
        <f t="shared" si="17"/>
        <v>0</v>
      </c>
    </row>
    <row r="2155" spans="1:4">
      <c r="A2155" s="74" t="s">
        <v>3623</v>
      </c>
      <c r="B2155" s="74" t="str">
        <f ca="1">IFERROR(__xludf.DUMMYFUNCTION("IF(REGEXMATCH(A2155,""wealth planning""),""Script 1"",""-"")"),"-")</f>
        <v>-</v>
      </c>
      <c r="C2155" s="74" t="str">
        <f t="shared" si="16"/>
        <v>muhammad asywad</v>
      </c>
      <c r="D2155" s="74">
        <f t="shared" si="17"/>
        <v>0</v>
      </c>
    </row>
    <row r="2156" spans="1:4">
      <c r="A2156" s="148">
        <v>45722</v>
      </c>
      <c r="B2156" s="74" t="str">
        <f ca="1">IFERROR(__xludf.DUMMYFUNCTION("IF(REGEXMATCH(A2156,""wealth planning""),""Script 1"",""-"")"),"#VALUE!")</f>
        <v>#VALUE!</v>
      </c>
      <c r="C2156" s="74" t="str">
        <f t="shared" si="16"/>
        <v>muhammad asywad</v>
      </c>
      <c r="D2156" s="74">
        <f t="shared" si="17"/>
        <v>0</v>
      </c>
    </row>
    <row r="2157" spans="1:4">
      <c r="A2157" s="148">
        <v>45722</v>
      </c>
      <c r="B2157" s="74" t="str">
        <f ca="1">IFERROR(__xludf.DUMMYFUNCTION("IF(REGEXMATCH(A2157,""wealth planning""),""Script 1"",""-"")"),"#VALUE!")</f>
        <v>#VALUE!</v>
      </c>
      <c r="C2157" s="148">
        <f t="shared" si="16"/>
        <v>45722</v>
      </c>
      <c r="D2157" s="74" t="str">
        <f t="shared" si="17"/>
        <v>muhammad asywad</v>
      </c>
    </row>
    <row r="2158" spans="1:4">
      <c r="A2158" s="74" t="s">
        <v>3624</v>
      </c>
      <c r="B2158" s="74" t="str">
        <f ca="1">IFERROR(__xludf.DUMMYFUNCTION("IF(REGEXMATCH(A2158,""wealth planning""),""Script 1"",""-"")"),"Script 1")</f>
        <v>Script 1</v>
      </c>
      <c r="C2158" s="148">
        <f t="shared" si="16"/>
        <v>45722</v>
      </c>
      <c r="D2158" s="74" t="str">
        <f t="shared" si="17"/>
        <v>muhammad asywad</v>
      </c>
    </row>
    <row r="2159" spans="1:4">
      <c r="B2159" s="74" t="str">
        <f ca="1">IFERROR(__xludf.DUMMYFUNCTION("IF(REGEXMATCH(A2159,""wealth planning""),""Script 1"",""-"")"),"-")</f>
        <v>-</v>
      </c>
      <c r="C2159" s="74" t="str">
        <f t="shared" si="16"/>
        <v>You: Hai assalamualaikum Asywad,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159" s="148">
        <f t="shared" si="17"/>
        <v>45722</v>
      </c>
    </row>
    <row r="2160" spans="1:4">
      <c r="B2160" s="74" t="str">
        <f ca="1">IFERROR(__xludf.DUMMYFUNCTION("IF(REGEXMATCH(A2160,""wealth planning""),""Script 1"",""-"")"),"-")</f>
        <v>-</v>
      </c>
      <c r="C2160" s="74">
        <f t="shared" si="16"/>
        <v>0</v>
      </c>
      <c r="D2160" s="148">
        <f t="shared" si="17"/>
        <v>45722</v>
      </c>
    </row>
    <row r="2161" spans="1:4">
      <c r="B2161" s="74" t="str">
        <f ca="1">IFERROR(__xludf.DUMMYFUNCTION("IF(REGEXMATCH(A2161,""wealth planning""),""Script 1"",""-"")"),"-")</f>
        <v>-</v>
      </c>
      <c r="C2161" s="74">
        <f t="shared" si="16"/>
        <v>0</v>
      </c>
      <c r="D2161" s="74" t="str">
        <f t="shared" si="17"/>
        <v>You: Hai assalamualaikum Asywad,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162" spans="1:4">
      <c r="A2162" s="74" t="s">
        <v>3626</v>
      </c>
      <c r="B2162" s="74" t="str">
        <f ca="1">IFERROR(__xludf.DUMMYFUNCTION("IF(REGEXMATCH(A2162,""wealth planning""),""Script 1"",""-"")"),"-")</f>
        <v>-</v>
      </c>
      <c r="C2162" s="74">
        <f t="shared" si="16"/>
        <v>0</v>
      </c>
      <c r="D2162" s="74">
        <f t="shared" si="17"/>
        <v>0</v>
      </c>
    </row>
    <row r="2163" spans="1:4">
      <c r="A2163" s="74" t="s">
        <v>3626</v>
      </c>
      <c r="B2163" s="74" t="str">
        <f ca="1">IFERROR(__xludf.DUMMYFUNCTION("IF(REGEXMATCH(A2163,""wealth planning""),""Script 1"",""-"")"),"-")</f>
        <v>-</v>
      </c>
      <c r="C2163" s="74" t="str">
        <f t="shared" si="16"/>
        <v>Daleen Natalia</v>
      </c>
      <c r="D2163" s="74">
        <f t="shared" si="17"/>
        <v>0</v>
      </c>
    </row>
    <row r="2164" spans="1:4">
      <c r="A2164" s="148">
        <v>45722</v>
      </c>
      <c r="B2164" s="74" t="str">
        <f ca="1">IFERROR(__xludf.DUMMYFUNCTION("IF(REGEXMATCH(A2164,""wealth planning""),""Script 1"",""-"")"),"#VALUE!")</f>
        <v>#VALUE!</v>
      </c>
      <c r="C2164" s="74" t="str">
        <f t="shared" si="16"/>
        <v>Daleen Natalia</v>
      </c>
      <c r="D2164" s="74">
        <f t="shared" si="17"/>
        <v>0</v>
      </c>
    </row>
    <row r="2165" spans="1:4">
      <c r="A2165" s="148">
        <v>45722</v>
      </c>
      <c r="B2165" s="74" t="str">
        <f ca="1">IFERROR(__xludf.DUMMYFUNCTION("IF(REGEXMATCH(A2165,""wealth planning""),""Script 1"",""-"")"),"#VALUE!")</f>
        <v>#VALUE!</v>
      </c>
      <c r="C2165" s="148">
        <f t="shared" si="16"/>
        <v>45722</v>
      </c>
      <c r="D2165" s="74" t="str">
        <f t="shared" si="17"/>
        <v>Daleen Natalia</v>
      </c>
    </row>
    <row r="2166" spans="1:4">
      <c r="A2166" s="74" t="s">
        <v>3627</v>
      </c>
      <c r="B2166" s="74" t="str">
        <f ca="1">IFERROR(__xludf.DUMMYFUNCTION("IF(REGEXMATCH(A2166,""wealth planning""),""Script 1"",""-"")"),"Script 1")</f>
        <v>Script 1</v>
      </c>
      <c r="C2166" s="148">
        <f t="shared" si="16"/>
        <v>45722</v>
      </c>
      <c r="D2166" s="74" t="str">
        <f t="shared" si="17"/>
        <v>Daleen Natalia</v>
      </c>
    </row>
    <row r="2167" spans="1:4">
      <c r="B2167" s="74" t="str">
        <f ca="1">IFERROR(__xludf.DUMMYFUNCTION("IF(REGEXMATCH(A2167,""wealth planning""),""Script 1"",""-"")"),"-")</f>
        <v>-</v>
      </c>
      <c r="C2167" s="74" t="str">
        <f t="shared" si="16"/>
        <v>You: Hai assalamualaikum Daleen,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167" s="148">
        <f t="shared" si="17"/>
        <v>45722</v>
      </c>
    </row>
    <row r="2168" spans="1:4">
      <c r="B2168" s="74" t="str">
        <f ca="1">IFERROR(__xludf.DUMMYFUNCTION("IF(REGEXMATCH(A2168,""wealth planning""),""Script 1"",""-"")"),"-")</f>
        <v>-</v>
      </c>
      <c r="C2168" s="74">
        <f t="shared" si="16"/>
        <v>0</v>
      </c>
      <c r="D2168" s="148">
        <f t="shared" si="17"/>
        <v>45722</v>
      </c>
    </row>
    <row r="2169" spans="1:4">
      <c r="B2169" s="74" t="str">
        <f ca="1">IFERROR(__xludf.DUMMYFUNCTION("IF(REGEXMATCH(A2169,""wealth planning""),""Script 1"",""-"")"),"-")</f>
        <v>-</v>
      </c>
      <c r="C2169" s="74">
        <f t="shared" si="16"/>
        <v>0</v>
      </c>
      <c r="D2169" s="74" t="str">
        <f t="shared" si="17"/>
        <v>You: Hai assalamualaikum Daleen,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170" spans="1:4">
      <c r="A2170" s="74" t="s">
        <v>3629</v>
      </c>
      <c r="B2170" s="74" t="str">
        <f ca="1">IFERROR(__xludf.DUMMYFUNCTION("IF(REGEXMATCH(A2170,""wealth planning""),""Script 1"",""-"")"),"-")</f>
        <v>-</v>
      </c>
      <c r="C2170" s="74">
        <f t="shared" si="16"/>
        <v>0</v>
      </c>
      <c r="D2170" s="74">
        <f t="shared" si="17"/>
        <v>0</v>
      </c>
    </row>
    <row r="2171" spans="1:4">
      <c r="A2171" s="74" t="s">
        <v>3629</v>
      </c>
      <c r="B2171" s="74" t="str">
        <f ca="1">IFERROR(__xludf.DUMMYFUNCTION("IF(REGEXMATCH(A2171,""wealth planning""),""Script 1"",""-"")"),"-")</f>
        <v>-</v>
      </c>
      <c r="C2171" s="74" t="str">
        <f t="shared" si="16"/>
        <v>Siti Diyanah Shamsuddin</v>
      </c>
      <c r="D2171" s="74">
        <f t="shared" si="17"/>
        <v>0</v>
      </c>
    </row>
    <row r="2172" spans="1:4">
      <c r="A2172" s="148">
        <v>45722</v>
      </c>
      <c r="B2172" s="74" t="str">
        <f ca="1">IFERROR(__xludf.DUMMYFUNCTION("IF(REGEXMATCH(A2172,""wealth planning""),""Script 1"",""-"")"),"#VALUE!")</f>
        <v>#VALUE!</v>
      </c>
      <c r="C2172" s="74" t="str">
        <f t="shared" si="16"/>
        <v>Siti Diyanah Shamsuddin</v>
      </c>
      <c r="D2172" s="74">
        <f t="shared" si="17"/>
        <v>0</v>
      </c>
    </row>
    <row r="2173" spans="1:4">
      <c r="A2173" s="148">
        <v>45722</v>
      </c>
      <c r="B2173" s="74" t="str">
        <f ca="1">IFERROR(__xludf.DUMMYFUNCTION("IF(REGEXMATCH(A2173,""wealth planning""),""Script 1"",""-"")"),"#VALUE!")</f>
        <v>#VALUE!</v>
      </c>
      <c r="C2173" s="148">
        <f t="shared" si="16"/>
        <v>45722</v>
      </c>
      <c r="D2173" s="74" t="str">
        <f t="shared" si="17"/>
        <v>Siti Diyanah Shamsuddin</v>
      </c>
    </row>
    <row r="2174" spans="1:4">
      <c r="A2174" s="74" t="s">
        <v>3630</v>
      </c>
      <c r="B2174" s="74" t="str">
        <f ca="1">IFERROR(__xludf.DUMMYFUNCTION("IF(REGEXMATCH(A2174,""wealth planning""),""Script 1"",""-"")"),"Script 1")</f>
        <v>Script 1</v>
      </c>
      <c r="C2174" s="148">
        <f t="shared" si="16"/>
        <v>45722</v>
      </c>
      <c r="D2174" s="74" t="str">
        <f t="shared" si="17"/>
        <v>Siti Diyanah Shamsuddin</v>
      </c>
    </row>
    <row r="2175" spans="1:4">
      <c r="B2175" s="74" t="str">
        <f ca="1">IFERROR(__xludf.DUMMYFUNCTION("IF(REGEXMATCH(A2175,""wealth planning""),""Script 1"",""-"")"),"-")</f>
        <v>-</v>
      </c>
      <c r="C2175" s="74" t="str">
        <f t="shared" si="16"/>
        <v>You: Hai assalamualaikum Diyanah,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175" s="148">
        <f t="shared" si="17"/>
        <v>45722</v>
      </c>
    </row>
    <row r="2176" spans="1:4">
      <c r="B2176" s="74" t="str">
        <f ca="1">IFERROR(__xludf.DUMMYFUNCTION("IF(REGEXMATCH(A2176,""wealth planning""),""Script 1"",""-"")"),"-")</f>
        <v>-</v>
      </c>
      <c r="C2176" s="74">
        <f t="shared" si="16"/>
        <v>0</v>
      </c>
      <c r="D2176" s="148">
        <f t="shared" si="17"/>
        <v>45722</v>
      </c>
    </row>
    <row r="2177" spans="1:4">
      <c r="B2177" s="74" t="str">
        <f ca="1">IFERROR(__xludf.DUMMYFUNCTION("IF(REGEXMATCH(A2177,""wealth planning""),""Script 1"",""-"")"),"-")</f>
        <v>-</v>
      </c>
      <c r="C2177" s="74">
        <f t="shared" si="16"/>
        <v>0</v>
      </c>
      <c r="D2177" s="74" t="str">
        <f t="shared" si="17"/>
        <v>You: Hai assalamualaikum Diyanah,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178" spans="1:4">
      <c r="B2178" s="74" t="str">
        <f ca="1">IFERROR(__xludf.DUMMYFUNCTION("IF(REGEXMATCH(A2178,""wealth planning""),""Script 1"",""-"")"),"-")</f>
        <v>-</v>
      </c>
      <c r="C2178" s="74">
        <f t="shared" si="16"/>
        <v>0</v>
      </c>
      <c r="D2178" s="74">
        <f t="shared" si="17"/>
        <v>0</v>
      </c>
    </row>
    <row r="2179" spans="1:4">
      <c r="A2179" s="74" t="s">
        <v>3633</v>
      </c>
      <c r="B2179" s="74" t="str">
        <f ca="1">IFERROR(__xludf.DUMMYFUNCTION("IF(REGEXMATCH(A2179,""wealth planning""),""Script 1"",""-"")"),"-")</f>
        <v>-</v>
      </c>
      <c r="C2179" s="74">
        <f t="shared" si="16"/>
        <v>0</v>
      </c>
      <c r="D2179" s="74">
        <f t="shared" si="17"/>
        <v>0</v>
      </c>
    </row>
    <row r="2180" spans="1:4">
      <c r="A2180" s="148">
        <v>45722</v>
      </c>
      <c r="B2180" s="74" t="str">
        <f ca="1">IFERROR(__xludf.DUMMYFUNCTION("IF(REGEXMATCH(A2180,""wealth planning""),""Script 1"",""-"")"),"#VALUE!")</f>
        <v>#VALUE!</v>
      </c>
      <c r="C2180" s="74" t="str">
        <f t="shared" si="16"/>
        <v>Mohamad Firdaus</v>
      </c>
      <c r="D2180" s="74">
        <f t="shared" si="17"/>
        <v>0</v>
      </c>
    </row>
    <row r="2181" spans="1:4">
      <c r="A2181" s="148">
        <v>45722</v>
      </c>
      <c r="B2181" s="74" t="str">
        <f ca="1">IFERROR(__xludf.DUMMYFUNCTION("IF(REGEXMATCH(A2181,""wealth planning""),""Script 1"",""-"")"),"#VALUE!")</f>
        <v>#VALUE!</v>
      </c>
      <c r="C2181" s="148">
        <f t="shared" si="16"/>
        <v>45722</v>
      </c>
      <c r="D2181" s="74">
        <f t="shared" si="17"/>
        <v>0</v>
      </c>
    </row>
    <row r="2182" spans="1:4">
      <c r="A2182" s="74" t="s">
        <v>3140</v>
      </c>
      <c r="B2182" s="74" t="str">
        <f ca="1">IFERROR(__xludf.DUMMYFUNCTION("IF(REGEXMATCH(A2182,""wealth planning""),""Script 1"",""-"")"),"Script 1")</f>
        <v>Script 1</v>
      </c>
      <c r="C2182" s="148">
        <f t="shared" si="16"/>
        <v>45722</v>
      </c>
      <c r="D2182" s="74" t="str">
        <f t="shared" si="17"/>
        <v>Mohamad Firdaus</v>
      </c>
    </row>
    <row r="2183" spans="1:4">
      <c r="B2183" s="74" t="str">
        <f ca="1">IFERROR(__xludf.DUMMYFUNCTION("IF(REGEXMATCH(A2183,""wealth planning""),""Script 1"",""-"")"),"-")</f>
        <v>-</v>
      </c>
      <c r="C2183" s="74" t="str">
        <f t="shared" si="16"/>
        <v>You: Hai assalamualaikum Firdaus,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183" s="148">
        <f t="shared" si="17"/>
        <v>45722</v>
      </c>
    </row>
    <row r="2184" spans="1:4">
      <c r="B2184" s="74" t="str">
        <f ca="1">IFERROR(__xludf.DUMMYFUNCTION("IF(REGEXMATCH(A2184,""wealth planning""),""Script 1"",""-"")"),"-")</f>
        <v>-</v>
      </c>
      <c r="C2184" s="74">
        <f t="shared" si="16"/>
        <v>0</v>
      </c>
      <c r="D2184" s="148">
        <f t="shared" si="17"/>
        <v>45722</v>
      </c>
    </row>
    <row r="2185" spans="1:4">
      <c r="B2185" s="74" t="str">
        <f ca="1">IFERROR(__xludf.DUMMYFUNCTION("IF(REGEXMATCH(A2185,""wealth planning""),""Script 1"",""-"")"),"-")</f>
        <v>-</v>
      </c>
      <c r="C2185" s="74">
        <f t="shared" si="16"/>
        <v>0</v>
      </c>
      <c r="D2185" s="74" t="str">
        <f t="shared" si="17"/>
        <v>You: Hai assalamualaikum Firdaus,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186" spans="1:4">
      <c r="A2186" s="74" t="s">
        <v>3635</v>
      </c>
      <c r="B2186" s="74" t="str">
        <f ca="1">IFERROR(__xludf.DUMMYFUNCTION("IF(REGEXMATCH(A2186,""wealth planning""),""Script 1"",""-"")"),"-")</f>
        <v>-</v>
      </c>
      <c r="C2186" s="74">
        <f t="shared" si="16"/>
        <v>0</v>
      </c>
      <c r="D2186" s="74">
        <f t="shared" si="17"/>
        <v>0</v>
      </c>
    </row>
    <row r="2187" spans="1:4">
      <c r="A2187" s="74" t="s">
        <v>3635</v>
      </c>
      <c r="B2187" s="74" t="str">
        <f ca="1">IFERROR(__xludf.DUMMYFUNCTION("IF(REGEXMATCH(A2187,""wealth planning""),""Script 1"",""-"")"),"-")</f>
        <v>-</v>
      </c>
      <c r="C2187" s="74" t="str">
        <f t="shared" si="16"/>
        <v>NUR ALYA SYAZWANI</v>
      </c>
      <c r="D2187" s="74">
        <f t="shared" si="17"/>
        <v>0</v>
      </c>
    </row>
    <row r="2188" spans="1:4">
      <c r="A2188" s="148">
        <v>45722</v>
      </c>
      <c r="B2188" s="74" t="str">
        <f ca="1">IFERROR(__xludf.DUMMYFUNCTION("IF(REGEXMATCH(A2188,""wealth planning""),""Script 1"",""-"")"),"#VALUE!")</f>
        <v>#VALUE!</v>
      </c>
      <c r="C2188" s="74" t="str">
        <f t="shared" si="16"/>
        <v>NUR ALYA SYAZWANI</v>
      </c>
      <c r="D2188" s="74">
        <f t="shared" si="17"/>
        <v>0</v>
      </c>
    </row>
    <row r="2189" spans="1:4">
      <c r="A2189" s="148">
        <v>45722</v>
      </c>
      <c r="B2189" s="74" t="str">
        <f ca="1">IFERROR(__xludf.DUMMYFUNCTION("IF(REGEXMATCH(A2189,""wealth planning""),""Script 1"",""-"")"),"#VALUE!")</f>
        <v>#VALUE!</v>
      </c>
      <c r="C2189" s="148">
        <f t="shared" si="16"/>
        <v>45722</v>
      </c>
      <c r="D2189" s="74" t="str">
        <f t="shared" si="17"/>
        <v>NUR ALYA SYAZWANI</v>
      </c>
    </row>
    <row r="2190" spans="1:4">
      <c r="A2190" s="74" t="s">
        <v>3636</v>
      </c>
      <c r="B2190" s="74" t="str">
        <f ca="1">IFERROR(__xludf.DUMMYFUNCTION("IF(REGEXMATCH(A2190,""wealth planning""),""Script 1"",""-"")"),"Script 1")</f>
        <v>Script 1</v>
      </c>
      <c r="C2190" s="148">
        <f t="shared" si="16"/>
        <v>45722</v>
      </c>
      <c r="D2190" s="74" t="str">
        <f t="shared" si="17"/>
        <v>NUR ALYA SYAZWANI</v>
      </c>
    </row>
    <row r="2191" spans="1:4">
      <c r="B2191" s="74" t="str">
        <f ca="1">IFERROR(__xludf.DUMMYFUNCTION("IF(REGEXMATCH(A2191,""wealth planning""),""Script 1"",""-"")"),"-")</f>
        <v>-</v>
      </c>
      <c r="C2191" s="74" t="str">
        <f t="shared" si="16"/>
        <v>You: Hai assalamualaikum Nur Alya,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191" s="148">
        <f t="shared" si="17"/>
        <v>45722</v>
      </c>
    </row>
    <row r="2192" spans="1:4">
      <c r="B2192" s="74" t="str">
        <f ca="1">IFERROR(__xludf.DUMMYFUNCTION("IF(REGEXMATCH(A2192,""wealth planning""),""Script 1"",""-"")"),"-")</f>
        <v>-</v>
      </c>
      <c r="C2192" s="74">
        <f t="shared" si="16"/>
        <v>0</v>
      </c>
      <c r="D2192" s="148">
        <f t="shared" si="17"/>
        <v>45722</v>
      </c>
    </row>
    <row r="2193" spans="1:4">
      <c r="B2193" s="74" t="str">
        <f ca="1">IFERROR(__xludf.DUMMYFUNCTION("IF(REGEXMATCH(A2193,""wealth planning""),""Script 1"",""-"")"),"-")</f>
        <v>-</v>
      </c>
      <c r="C2193" s="74">
        <f t="shared" si="16"/>
        <v>0</v>
      </c>
      <c r="D2193" s="74" t="str">
        <f t="shared" si="17"/>
        <v>You: Hai assalamualaikum Nur Alya,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194" spans="1:4">
      <c r="A2194" s="74" t="s">
        <v>3638</v>
      </c>
      <c r="B2194" s="74" t="str">
        <f ca="1">IFERROR(__xludf.DUMMYFUNCTION("IF(REGEXMATCH(A2194,""wealth planning""),""Script 1"",""-"")"),"-")</f>
        <v>-</v>
      </c>
      <c r="C2194" s="74">
        <f t="shared" si="16"/>
        <v>0</v>
      </c>
      <c r="D2194" s="74">
        <f t="shared" si="17"/>
        <v>0</v>
      </c>
    </row>
    <row r="2195" spans="1:4">
      <c r="A2195" s="74" t="s">
        <v>3638</v>
      </c>
      <c r="B2195" s="74" t="str">
        <f ca="1">IFERROR(__xludf.DUMMYFUNCTION("IF(REGEXMATCH(A2195,""wealth planning""),""Script 1"",""-"")"),"-")</f>
        <v>-</v>
      </c>
      <c r="C2195" s="74" t="str">
        <f t="shared" si="16"/>
        <v>NUR SHAZWANI</v>
      </c>
      <c r="D2195" s="74">
        <f t="shared" si="17"/>
        <v>0</v>
      </c>
    </row>
    <row r="2196" spans="1:4">
      <c r="A2196" s="148">
        <v>45722</v>
      </c>
      <c r="B2196" s="74" t="str">
        <f ca="1">IFERROR(__xludf.DUMMYFUNCTION("IF(REGEXMATCH(A2196,""wealth planning""),""Script 1"",""-"")"),"#VALUE!")</f>
        <v>#VALUE!</v>
      </c>
      <c r="C2196" s="74" t="str">
        <f t="shared" si="16"/>
        <v>NUR SHAZWANI</v>
      </c>
      <c r="D2196" s="74">
        <f t="shared" si="17"/>
        <v>0</v>
      </c>
    </row>
    <row r="2197" spans="1:4">
      <c r="A2197" s="148">
        <v>45722</v>
      </c>
      <c r="B2197" s="74" t="str">
        <f ca="1">IFERROR(__xludf.DUMMYFUNCTION("IF(REGEXMATCH(A2197,""wealth planning""),""Script 1"",""-"")"),"#VALUE!")</f>
        <v>#VALUE!</v>
      </c>
      <c r="C2197" s="148">
        <f t="shared" si="16"/>
        <v>45722</v>
      </c>
      <c r="D2197" s="74" t="str">
        <f t="shared" si="17"/>
        <v>NUR SHAZWANI</v>
      </c>
    </row>
    <row r="2198" spans="1:4">
      <c r="A2198" s="74" t="s">
        <v>3639</v>
      </c>
      <c r="B2198" s="74" t="str">
        <f ca="1">IFERROR(__xludf.DUMMYFUNCTION("IF(REGEXMATCH(A2198,""wealth planning""),""Script 1"",""-"")"),"Script 1")</f>
        <v>Script 1</v>
      </c>
      <c r="C2198" s="148">
        <f t="shared" si="16"/>
        <v>45722</v>
      </c>
      <c r="D2198" s="74" t="str">
        <f t="shared" si="17"/>
        <v>NUR SHAZWANI</v>
      </c>
    </row>
    <row r="2199" spans="1:4">
      <c r="B2199" s="74" t="str">
        <f ca="1">IFERROR(__xludf.DUMMYFUNCTION("IF(REGEXMATCH(A2199,""wealth planning""),""Script 1"",""-"")"),"-")</f>
        <v>-</v>
      </c>
      <c r="C2199" s="74" t="str">
        <f t="shared" si="16"/>
        <v>You: Hai assalamualaikum puan Shazwani,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199" s="148">
        <f t="shared" si="17"/>
        <v>45722</v>
      </c>
    </row>
    <row r="2200" spans="1:4">
      <c r="B2200" s="74" t="str">
        <f ca="1">IFERROR(__xludf.DUMMYFUNCTION("IF(REGEXMATCH(A2200,""wealth planning""),""Script 1"",""-"")"),"-")</f>
        <v>-</v>
      </c>
      <c r="C2200" s="74">
        <f t="shared" si="16"/>
        <v>0</v>
      </c>
      <c r="D2200" s="148">
        <f t="shared" si="17"/>
        <v>45722</v>
      </c>
    </row>
    <row r="2201" spans="1:4">
      <c r="B2201" s="74" t="str">
        <f ca="1">IFERROR(__xludf.DUMMYFUNCTION("IF(REGEXMATCH(A2201,""wealth planning""),""Script 1"",""-"")"),"-")</f>
        <v>-</v>
      </c>
      <c r="C2201" s="74">
        <f t="shared" si="16"/>
        <v>0</v>
      </c>
      <c r="D2201" s="74" t="str">
        <f t="shared" si="17"/>
        <v>You: Hai assalamualaikum puan Shazwani,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202" spans="1:4">
      <c r="B2202" s="74" t="str">
        <f ca="1">IFERROR(__xludf.DUMMYFUNCTION("IF(REGEXMATCH(A2202,""wealth planning""),""Script 1"",""-"")"),"-")</f>
        <v>-</v>
      </c>
      <c r="C2202" s="74">
        <f t="shared" si="16"/>
        <v>0</v>
      </c>
      <c r="D2202" s="74">
        <f t="shared" si="17"/>
        <v>0</v>
      </c>
    </row>
    <row r="2203" spans="1:4">
      <c r="A2203" s="74" t="s">
        <v>3642</v>
      </c>
      <c r="B2203" s="74" t="str">
        <f ca="1">IFERROR(__xludf.DUMMYFUNCTION("IF(REGEXMATCH(A2203,""wealth planning""),""Script 1"",""-"")"),"-")</f>
        <v>-</v>
      </c>
      <c r="C2203" s="74">
        <f t="shared" si="16"/>
        <v>0</v>
      </c>
      <c r="D2203" s="74">
        <f t="shared" si="17"/>
        <v>0</v>
      </c>
    </row>
    <row r="2204" spans="1:4">
      <c r="A2204" s="148">
        <v>45722</v>
      </c>
      <c r="B2204" s="74" t="str">
        <f ca="1">IFERROR(__xludf.DUMMYFUNCTION("IF(REGEXMATCH(A2204,""wealth planning""),""Script 1"",""-"")"),"#VALUE!")</f>
        <v>#VALUE!</v>
      </c>
      <c r="C2204" s="74" t="str">
        <f t="shared" si="16"/>
        <v>Nur Irdayu Noorhisam</v>
      </c>
      <c r="D2204" s="74">
        <f t="shared" si="17"/>
        <v>0</v>
      </c>
    </row>
    <row r="2205" spans="1:4">
      <c r="A2205" s="148">
        <v>45722</v>
      </c>
      <c r="B2205" s="74" t="str">
        <f ca="1">IFERROR(__xludf.DUMMYFUNCTION("IF(REGEXMATCH(A2205,""wealth planning""),""Script 1"",""-"")"),"#VALUE!")</f>
        <v>#VALUE!</v>
      </c>
      <c r="C2205" s="148">
        <f t="shared" si="16"/>
        <v>45722</v>
      </c>
      <c r="D2205" s="74">
        <f t="shared" si="17"/>
        <v>0</v>
      </c>
    </row>
    <row r="2206" spans="1:4">
      <c r="A2206" s="74" t="s">
        <v>3643</v>
      </c>
      <c r="B2206" s="74" t="str">
        <f ca="1">IFERROR(__xludf.DUMMYFUNCTION("IF(REGEXMATCH(A2206,""wealth planning""),""Script 1"",""-"")"),"Script 1")</f>
        <v>Script 1</v>
      </c>
      <c r="C2206" s="148">
        <f t="shared" si="16"/>
        <v>45722</v>
      </c>
      <c r="D2206" s="74" t="str">
        <f t="shared" si="17"/>
        <v>Nur Irdayu Noorhisam</v>
      </c>
    </row>
    <row r="2207" spans="1:4">
      <c r="B2207" s="74" t="str">
        <f ca="1">IFERROR(__xludf.DUMMYFUNCTION("IF(REGEXMATCH(A2207,""wealth planning""),""Script 1"",""-"")"),"-")</f>
        <v>-</v>
      </c>
      <c r="C2207" s="74" t="str">
        <f t="shared" si="16"/>
        <v>You: Hai assalamualaikum Irdayu,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207" s="148">
        <f t="shared" si="17"/>
        <v>45722</v>
      </c>
    </row>
    <row r="2208" spans="1:4">
      <c r="B2208" s="74" t="str">
        <f ca="1">IFERROR(__xludf.DUMMYFUNCTION("IF(REGEXMATCH(A2208,""wealth planning""),""Script 1"",""-"")"),"-")</f>
        <v>-</v>
      </c>
      <c r="C2208" s="74">
        <f t="shared" si="16"/>
        <v>0</v>
      </c>
      <c r="D2208" s="148">
        <f t="shared" si="17"/>
        <v>45722</v>
      </c>
    </row>
    <row r="2209" spans="1:4">
      <c r="B2209" s="74" t="str">
        <f ca="1">IFERROR(__xludf.DUMMYFUNCTION("IF(REGEXMATCH(A2209,""wealth planning""),""Script 1"",""-"")"),"-")</f>
        <v>-</v>
      </c>
      <c r="C2209" s="74">
        <f t="shared" si="16"/>
        <v>0</v>
      </c>
      <c r="D2209" s="74" t="str">
        <f t="shared" si="17"/>
        <v>You: Hai assalamualaikum Irdayu,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210" spans="1:4">
      <c r="A2210" s="74" t="s">
        <v>3645</v>
      </c>
      <c r="B2210" s="74" t="str">
        <f ca="1">IFERROR(__xludf.DUMMYFUNCTION("IF(REGEXMATCH(A2210,""wealth planning""),""Script 1"",""-"")"),"-")</f>
        <v>-</v>
      </c>
      <c r="C2210" s="74">
        <f t="shared" si="16"/>
        <v>0</v>
      </c>
      <c r="D2210" s="74">
        <f t="shared" si="17"/>
        <v>0</v>
      </c>
    </row>
    <row r="2211" spans="1:4">
      <c r="A2211" s="74" t="s">
        <v>3645</v>
      </c>
      <c r="B2211" s="74" t="str">
        <f ca="1">IFERROR(__xludf.DUMMYFUNCTION("IF(REGEXMATCH(A2211,""wealth planning""),""Script 1"",""-"")"),"-")</f>
        <v>-</v>
      </c>
      <c r="C2211" s="74" t="str">
        <f t="shared" si="16"/>
        <v>NOR ARIFATUL ISMA</v>
      </c>
      <c r="D2211" s="74">
        <f t="shared" si="17"/>
        <v>0</v>
      </c>
    </row>
    <row r="2212" spans="1:4">
      <c r="A2212" s="148">
        <v>45722</v>
      </c>
      <c r="B2212" s="74" t="str">
        <f ca="1">IFERROR(__xludf.DUMMYFUNCTION("IF(REGEXMATCH(A2212,""wealth planning""),""Script 1"",""-"")"),"#VALUE!")</f>
        <v>#VALUE!</v>
      </c>
      <c r="C2212" s="74" t="str">
        <f t="shared" si="16"/>
        <v>NOR ARIFATUL ISMA</v>
      </c>
      <c r="D2212" s="74">
        <f t="shared" si="17"/>
        <v>0</v>
      </c>
    </row>
    <row r="2213" spans="1:4">
      <c r="A2213" s="148">
        <v>45722</v>
      </c>
      <c r="B2213" s="74" t="str">
        <f ca="1">IFERROR(__xludf.DUMMYFUNCTION("IF(REGEXMATCH(A2213,""wealth planning""),""Script 1"",""-"")"),"#VALUE!")</f>
        <v>#VALUE!</v>
      </c>
      <c r="C2213" s="148">
        <f t="shared" si="16"/>
        <v>45722</v>
      </c>
      <c r="D2213" s="74" t="str">
        <f t="shared" si="17"/>
        <v>NOR ARIFATUL ISMA</v>
      </c>
    </row>
    <row r="2214" spans="1:4">
      <c r="A2214" s="74" t="s">
        <v>3646</v>
      </c>
      <c r="B2214" s="74" t="str">
        <f ca="1">IFERROR(__xludf.DUMMYFUNCTION("IF(REGEXMATCH(A2214,""wealth planning""),""Script 1"",""-"")"),"Script 1")</f>
        <v>Script 1</v>
      </c>
      <c r="C2214" s="148">
        <f t="shared" si="16"/>
        <v>45722</v>
      </c>
      <c r="D2214" s="74" t="str">
        <f t="shared" si="17"/>
        <v>NOR ARIFATUL ISMA</v>
      </c>
    </row>
    <row r="2215" spans="1:4">
      <c r="B2215" s="74" t="str">
        <f ca="1">IFERROR(__xludf.DUMMYFUNCTION("IF(REGEXMATCH(A2215,""wealth planning""),""Script 1"",""-"")"),"-")</f>
        <v>-</v>
      </c>
      <c r="C2215" s="74" t="str">
        <f t="shared" si="16"/>
        <v>You: Hai assalamualaikum Arifatul,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215" s="148">
        <f t="shared" si="17"/>
        <v>45722</v>
      </c>
    </row>
    <row r="2216" spans="1:4">
      <c r="B2216" s="74" t="str">
        <f ca="1">IFERROR(__xludf.DUMMYFUNCTION("IF(REGEXMATCH(A2216,""wealth planning""),""Script 1"",""-"")"),"-")</f>
        <v>-</v>
      </c>
      <c r="C2216" s="74">
        <f t="shared" si="16"/>
        <v>0</v>
      </c>
      <c r="D2216" s="148">
        <f t="shared" si="17"/>
        <v>45722</v>
      </c>
    </row>
    <row r="2217" spans="1:4">
      <c r="B2217" s="74" t="str">
        <f ca="1">IFERROR(__xludf.DUMMYFUNCTION("IF(REGEXMATCH(A2217,""wealth planning""),""Script 1"",""-"")"),"-")</f>
        <v>-</v>
      </c>
      <c r="C2217" s="74">
        <f t="shared" si="16"/>
        <v>0</v>
      </c>
      <c r="D2217" s="74" t="str">
        <f t="shared" si="17"/>
        <v>You: Hai assalamualaikum Arifatul,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218" spans="1:4">
      <c r="A2218" s="74" t="s">
        <v>3648</v>
      </c>
      <c r="B2218" s="74" t="str">
        <f ca="1">IFERROR(__xludf.DUMMYFUNCTION("IF(REGEXMATCH(A2218,""wealth planning""),""Script 1"",""-"")"),"-")</f>
        <v>-</v>
      </c>
      <c r="C2218" s="74">
        <f t="shared" si="16"/>
        <v>0</v>
      </c>
      <c r="D2218" s="74">
        <f t="shared" si="17"/>
        <v>0</v>
      </c>
    </row>
    <row r="2219" spans="1:4">
      <c r="A2219" s="74" t="s">
        <v>3648</v>
      </c>
      <c r="B2219" s="74" t="str">
        <f ca="1">IFERROR(__xludf.DUMMYFUNCTION("IF(REGEXMATCH(A2219,""wealth planning""),""Script 1"",""-"")"),"-")</f>
        <v>-</v>
      </c>
      <c r="C2219" s="74" t="str">
        <f t="shared" si="16"/>
        <v>NURUL AISYAH ZAINUDDIN</v>
      </c>
      <c r="D2219" s="74">
        <f t="shared" si="17"/>
        <v>0</v>
      </c>
    </row>
    <row r="2220" spans="1:4">
      <c r="A2220" s="148">
        <v>45722</v>
      </c>
      <c r="B2220" s="74" t="str">
        <f ca="1">IFERROR(__xludf.DUMMYFUNCTION("IF(REGEXMATCH(A2220,""wealth planning""),""Script 1"",""-"")"),"#VALUE!")</f>
        <v>#VALUE!</v>
      </c>
      <c r="C2220" s="74" t="str">
        <f t="shared" si="16"/>
        <v>NURUL AISYAH ZAINUDDIN</v>
      </c>
      <c r="D2220" s="74">
        <f t="shared" si="17"/>
        <v>0</v>
      </c>
    </row>
    <row r="2221" spans="1:4">
      <c r="A2221" s="148">
        <v>45722</v>
      </c>
      <c r="B2221" s="74" t="str">
        <f ca="1">IFERROR(__xludf.DUMMYFUNCTION("IF(REGEXMATCH(A2221,""wealth planning""),""Script 1"",""-"")"),"#VALUE!")</f>
        <v>#VALUE!</v>
      </c>
      <c r="C2221" s="148">
        <f t="shared" si="16"/>
        <v>45722</v>
      </c>
      <c r="D2221" s="74" t="str">
        <f t="shared" si="17"/>
        <v>NURUL AISYAH ZAINUDDIN</v>
      </c>
    </row>
    <row r="2222" spans="1:4">
      <c r="A2222" s="74" t="s">
        <v>2982</v>
      </c>
      <c r="B2222" s="74" t="str">
        <f ca="1">IFERROR(__xludf.DUMMYFUNCTION("IF(REGEXMATCH(A2222,""wealth planning""),""Script 1"",""-"")"),"Script 1")</f>
        <v>Script 1</v>
      </c>
      <c r="C2222" s="148">
        <f t="shared" si="16"/>
        <v>45722</v>
      </c>
      <c r="D2222" s="74" t="str">
        <f t="shared" si="17"/>
        <v>NURUL AISYAH ZAINUDDIN</v>
      </c>
    </row>
    <row r="2223" spans="1:4">
      <c r="B2223" s="74" t="str">
        <f ca="1">IFERROR(__xludf.DUMMYFUNCTION("IF(REGEXMATCH(A2223,""wealth planning""),""Script 1"",""-"")"),"-")</f>
        <v>-</v>
      </c>
      <c r="C2223" s="74" t="str">
        <f t="shared" si="16"/>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223" s="148">
        <f t="shared" si="17"/>
        <v>45722</v>
      </c>
    </row>
    <row r="2224" spans="1:4">
      <c r="B2224" s="74" t="str">
        <f ca="1">IFERROR(__xludf.DUMMYFUNCTION("IF(REGEXMATCH(A2224,""wealth planning""),""Script 1"",""-"")"),"-")</f>
        <v>-</v>
      </c>
      <c r="C2224" s="74">
        <f t="shared" si="16"/>
        <v>0</v>
      </c>
      <c r="D2224" s="148">
        <f t="shared" si="17"/>
        <v>45722</v>
      </c>
    </row>
    <row r="2225" spans="1:4">
      <c r="B2225" s="74" t="str">
        <f ca="1">IFERROR(__xludf.DUMMYFUNCTION("IF(REGEXMATCH(A2225,""wealth planning""),""Script 1"",""-"")"),"-")</f>
        <v>-</v>
      </c>
      <c r="C2225" s="74">
        <f t="shared" si="16"/>
        <v>0</v>
      </c>
      <c r="D2225" s="74" t="str">
        <f t="shared" si="17"/>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226" spans="1:4">
      <c r="A2226" s="74" t="s">
        <v>3650</v>
      </c>
      <c r="B2226" s="74" t="str">
        <f ca="1">IFERROR(__xludf.DUMMYFUNCTION("IF(REGEXMATCH(A2226,""wealth planning""),""Script 1"",""-"")"),"-")</f>
        <v>-</v>
      </c>
      <c r="C2226" s="74">
        <f t="shared" si="16"/>
        <v>0</v>
      </c>
      <c r="D2226" s="74">
        <f t="shared" si="17"/>
        <v>0</v>
      </c>
    </row>
    <row r="2227" spans="1:4">
      <c r="A2227" s="74" t="s">
        <v>3650</v>
      </c>
      <c r="B2227" s="74" t="str">
        <f ca="1">IFERROR(__xludf.DUMMYFUNCTION("IF(REGEXMATCH(A2227,""wealth planning""),""Script 1"",""-"")"),"-")</f>
        <v>-</v>
      </c>
      <c r="C2227" s="74" t="str">
        <f t="shared" si="16"/>
        <v>Siti Amirah</v>
      </c>
      <c r="D2227" s="74">
        <f t="shared" si="17"/>
        <v>0</v>
      </c>
    </row>
    <row r="2228" spans="1:4">
      <c r="A2228" s="148">
        <v>45722</v>
      </c>
      <c r="B2228" s="74" t="str">
        <f ca="1">IFERROR(__xludf.DUMMYFUNCTION("IF(REGEXMATCH(A2228,""wealth planning""),""Script 1"",""-"")"),"#VALUE!")</f>
        <v>#VALUE!</v>
      </c>
      <c r="C2228" s="74" t="str">
        <f t="shared" si="16"/>
        <v>Siti Amirah</v>
      </c>
      <c r="D2228" s="74">
        <f t="shared" si="17"/>
        <v>0</v>
      </c>
    </row>
    <row r="2229" spans="1:4">
      <c r="A2229" s="148">
        <v>45722</v>
      </c>
      <c r="B2229" s="74" t="str">
        <f ca="1">IFERROR(__xludf.DUMMYFUNCTION("IF(REGEXMATCH(A2229,""wealth planning""),""Script 1"",""-"")"),"#VALUE!")</f>
        <v>#VALUE!</v>
      </c>
      <c r="C2229" s="148">
        <f t="shared" si="16"/>
        <v>45722</v>
      </c>
      <c r="D2229" s="74" t="str">
        <f t="shared" si="17"/>
        <v>Siti Amirah</v>
      </c>
    </row>
    <row r="2230" spans="1:4">
      <c r="A2230" s="74" t="s">
        <v>3651</v>
      </c>
      <c r="B2230" s="74" t="str">
        <f ca="1">IFERROR(__xludf.DUMMYFUNCTION("IF(REGEXMATCH(A2230,""wealth planning""),""Script 1"",""-"")"),"Script 1")</f>
        <v>Script 1</v>
      </c>
      <c r="C2230" s="148">
        <f t="shared" si="16"/>
        <v>45722</v>
      </c>
      <c r="D2230" s="74" t="str">
        <f t="shared" si="17"/>
        <v>Siti Amirah</v>
      </c>
    </row>
    <row r="2231" spans="1:4">
      <c r="B2231" s="74" t="str">
        <f ca="1">IFERROR(__xludf.DUMMYFUNCTION("IF(REGEXMATCH(A2231,""wealth planning""),""Script 1"",""-"")"),"-")</f>
        <v>-</v>
      </c>
      <c r="C2231" s="74" t="str">
        <f t="shared" si="16"/>
        <v>You: Hai assalamualaikum Siti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231" s="148">
        <f t="shared" si="17"/>
        <v>45722</v>
      </c>
    </row>
    <row r="2232" spans="1:4">
      <c r="B2232" s="74" t="str">
        <f ca="1">IFERROR(__xludf.DUMMYFUNCTION("IF(REGEXMATCH(A2232,""wealth planning""),""Script 1"",""-"")"),"-")</f>
        <v>-</v>
      </c>
      <c r="C2232" s="74">
        <f t="shared" si="16"/>
        <v>0</v>
      </c>
      <c r="D2232" s="148">
        <f t="shared" si="17"/>
        <v>45722</v>
      </c>
    </row>
    <row r="2233" spans="1:4">
      <c r="B2233" s="74" t="str">
        <f ca="1">IFERROR(__xludf.DUMMYFUNCTION("IF(REGEXMATCH(A2233,""wealth planning""),""Script 1"",""-"")"),"-")</f>
        <v>-</v>
      </c>
      <c r="C2233" s="74">
        <f t="shared" si="16"/>
        <v>0</v>
      </c>
      <c r="D2233" s="74" t="str">
        <f t="shared" si="17"/>
        <v>You: Hai assalamualaikum Siti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234" spans="1:4">
      <c r="A2234" s="74" t="s">
        <v>3653</v>
      </c>
      <c r="B2234" s="74" t="str">
        <f ca="1">IFERROR(__xludf.DUMMYFUNCTION("IF(REGEXMATCH(A2234,""wealth planning""),""Script 1"",""-"")"),"-")</f>
        <v>-</v>
      </c>
      <c r="C2234" s="74">
        <f t="shared" si="16"/>
        <v>0</v>
      </c>
      <c r="D2234" s="74">
        <f t="shared" si="17"/>
        <v>0</v>
      </c>
    </row>
    <row r="2235" spans="1:4">
      <c r="A2235" s="74" t="s">
        <v>3653</v>
      </c>
      <c r="B2235" s="74" t="str">
        <f ca="1">IFERROR(__xludf.DUMMYFUNCTION("IF(REGEXMATCH(A2235,""wealth planning""),""Script 1"",""-"")"),"-")</f>
        <v>-</v>
      </c>
      <c r="C2235" s="74" t="str">
        <f t="shared" si="16"/>
        <v>Nashrul Hazim Bin A. Aziz</v>
      </c>
      <c r="D2235" s="74">
        <f t="shared" si="17"/>
        <v>0</v>
      </c>
    </row>
    <row r="2236" spans="1:4">
      <c r="A2236" s="148">
        <v>45722</v>
      </c>
      <c r="B2236" s="74" t="str">
        <f ca="1">IFERROR(__xludf.DUMMYFUNCTION("IF(REGEXMATCH(A2236,""wealth planning""),""Script 1"",""-"")"),"#VALUE!")</f>
        <v>#VALUE!</v>
      </c>
      <c r="C2236" s="74" t="str">
        <f t="shared" si="16"/>
        <v>Nashrul Hazim Bin A. Aziz</v>
      </c>
      <c r="D2236" s="74">
        <f t="shared" si="17"/>
        <v>0</v>
      </c>
    </row>
    <row r="2237" spans="1:4">
      <c r="A2237" s="148">
        <v>45722</v>
      </c>
      <c r="B2237" s="74" t="str">
        <f ca="1">IFERROR(__xludf.DUMMYFUNCTION("IF(REGEXMATCH(A2237,""wealth planning""),""Script 1"",""-"")"),"#VALUE!")</f>
        <v>#VALUE!</v>
      </c>
      <c r="C2237" s="148">
        <f t="shared" si="16"/>
        <v>45722</v>
      </c>
      <c r="D2237" s="74" t="str">
        <f t="shared" si="17"/>
        <v>Nashrul Hazim Bin A. Aziz</v>
      </c>
    </row>
    <row r="2238" spans="1:4">
      <c r="A2238" s="74" t="s">
        <v>3654</v>
      </c>
      <c r="B2238" s="74" t="str">
        <f ca="1">IFERROR(__xludf.DUMMYFUNCTION("IF(REGEXMATCH(A2238,""wealth planning""),""Script 1"",""-"")"),"Script 1")</f>
        <v>Script 1</v>
      </c>
      <c r="C2238" s="148">
        <f t="shared" si="16"/>
        <v>45722</v>
      </c>
      <c r="D2238" s="74" t="str">
        <f t="shared" si="17"/>
        <v>Nashrul Hazim Bin A. Aziz</v>
      </c>
    </row>
    <row r="2239" spans="1:4">
      <c r="B2239" s="74" t="str">
        <f ca="1">IFERROR(__xludf.DUMMYFUNCTION("IF(REGEXMATCH(A2239,""wealth planning""),""Script 1"",""-"")"),"-")</f>
        <v>-</v>
      </c>
      <c r="C2239" s="74" t="str">
        <f t="shared" si="16"/>
        <v>You: Hai assalamualaikum Nashrul,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239" s="148">
        <f t="shared" si="17"/>
        <v>45722</v>
      </c>
    </row>
    <row r="2240" spans="1:4">
      <c r="B2240" s="74" t="str">
        <f ca="1">IFERROR(__xludf.DUMMYFUNCTION("IF(REGEXMATCH(A2240,""wealth planning""),""Script 1"",""-"")"),"-")</f>
        <v>-</v>
      </c>
      <c r="C2240" s="74">
        <f t="shared" si="16"/>
        <v>0</v>
      </c>
      <c r="D2240" s="148">
        <f t="shared" si="17"/>
        <v>45722</v>
      </c>
    </row>
    <row r="2241" spans="1:4">
      <c r="B2241" s="74" t="str">
        <f ca="1">IFERROR(__xludf.DUMMYFUNCTION("IF(REGEXMATCH(A2241,""wealth planning""),""Script 1"",""-"")"),"-")</f>
        <v>-</v>
      </c>
      <c r="C2241" s="74">
        <f t="shared" si="16"/>
        <v>0</v>
      </c>
      <c r="D2241" s="74" t="str">
        <f t="shared" si="17"/>
        <v>You: Hai assalamualaikum Nashrul,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242" spans="1:4">
      <c r="B2242" s="74" t="str">
        <f ca="1">IFERROR(__xludf.DUMMYFUNCTION("IF(REGEXMATCH(A2242,""wealth planning""),""Script 1"",""-"")"),"-")</f>
        <v>-</v>
      </c>
      <c r="C2242" s="74">
        <f t="shared" si="16"/>
        <v>0</v>
      </c>
      <c r="D2242" s="74">
        <f t="shared" si="17"/>
        <v>0</v>
      </c>
    </row>
    <row r="2243" spans="1:4">
      <c r="A2243" s="74" t="s">
        <v>3657</v>
      </c>
      <c r="B2243" s="74" t="str">
        <f ca="1">IFERROR(__xludf.DUMMYFUNCTION("IF(REGEXMATCH(A2243,""wealth planning""),""Script 1"",""-"")"),"-")</f>
        <v>-</v>
      </c>
      <c r="C2243" s="74">
        <f t="shared" si="16"/>
        <v>0</v>
      </c>
      <c r="D2243" s="74">
        <f t="shared" si="17"/>
        <v>0</v>
      </c>
    </row>
    <row r="2244" spans="1:4">
      <c r="A2244" s="148">
        <v>45722</v>
      </c>
      <c r="B2244" s="74" t="str">
        <f ca="1">IFERROR(__xludf.DUMMYFUNCTION("IF(REGEXMATCH(A2244,""wealth planning""),""Script 1"",""-"")"),"#VALUE!")</f>
        <v>#VALUE!</v>
      </c>
      <c r="C2244" s="74" t="str">
        <f t="shared" si="16"/>
        <v>Khairul Izzaty</v>
      </c>
      <c r="D2244" s="74">
        <f t="shared" si="17"/>
        <v>0</v>
      </c>
    </row>
    <row r="2245" spans="1:4">
      <c r="A2245" s="148">
        <v>45722</v>
      </c>
      <c r="B2245" s="74" t="str">
        <f ca="1">IFERROR(__xludf.DUMMYFUNCTION("IF(REGEXMATCH(A2245,""wealth planning""),""Script 1"",""-"")"),"#VALUE!")</f>
        <v>#VALUE!</v>
      </c>
      <c r="C2245" s="148">
        <f t="shared" si="16"/>
        <v>45722</v>
      </c>
      <c r="D2245" s="74">
        <f t="shared" si="17"/>
        <v>0</v>
      </c>
    </row>
    <row r="2246" spans="1:4">
      <c r="A2246" s="74" t="s">
        <v>3658</v>
      </c>
      <c r="B2246" s="74" t="str">
        <f ca="1">IFERROR(__xludf.DUMMYFUNCTION("IF(REGEXMATCH(A2246,""wealth planning""),""Script 1"",""-"")"),"Script 1")</f>
        <v>Script 1</v>
      </c>
      <c r="C2246" s="148">
        <f t="shared" si="16"/>
        <v>45722</v>
      </c>
      <c r="D2246" s="74" t="str">
        <f t="shared" si="17"/>
        <v>Khairul Izzaty</v>
      </c>
    </row>
    <row r="2247" spans="1:4">
      <c r="B2247" s="74" t="str">
        <f ca="1">IFERROR(__xludf.DUMMYFUNCTION("IF(REGEXMATCH(A2247,""wealth planning""),""Script 1"",""-"")"),"-")</f>
        <v>-</v>
      </c>
      <c r="C2247" s="74" t="str">
        <f t="shared" si="16"/>
        <v>You: Hai assalamualaikum Khairul Izzaty,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247" s="148">
        <f t="shared" si="17"/>
        <v>45722</v>
      </c>
    </row>
    <row r="2248" spans="1:4">
      <c r="B2248" s="74" t="str">
        <f ca="1">IFERROR(__xludf.DUMMYFUNCTION("IF(REGEXMATCH(A2248,""wealth planning""),""Script 1"",""-"")"),"-")</f>
        <v>-</v>
      </c>
      <c r="C2248" s="74">
        <f t="shared" si="16"/>
        <v>0</v>
      </c>
      <c r="D2248" s="148">
        <f t="shared" si="17"/>
        <v>45722</v>
      </c>
    </row>
    <row r="2249" spans="1:4">
      <c r="B2249" s="74" t="str">
        <f ca="1">IFERROR(__xludf.DUMMYFUNCTION("IF(REGEXMATCH(A2249,""wealth planning""),""Script 1"",""-"")"),"-")</f>
        <v>-</v>
      </c>
      <c r="C2249" s="74">
        <f t="shared" si="16"/>
        <v>0</v>
      </c>
      <c r="D2249" s="74" t="str">
        <f t="shared" si="17"/>
        <v>You: Hai assalamualaikum Khairul Izzaty,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250" spans="1:4">
      <c r="A2250" s="74" t="s">
        <v>3660</v>
      </c>
      <c r="B2250" s="74" t="str">
        <f ca="1">IFERROR(__xludf.DUMMYFUNCTION("IF(REGEXMATCH(A2250,""wealth planning""),""Script 1"",""-"")"),"-")</f>
        <v>-</v>
      </c>
      <c r="C2250" s="74">
        <f t="shared" si="16"/>
        <v>0</v>
      </c>
      <c r="D2250" s="74">
        <f t="shared" si="17"/>
        <v>0</v>
      </c>
    </row>
    <row r="2251" spans="1:4">
      <c r="A2251" s="74" t="s">
        <v>3661</v>
      </c>
      <c r="B2251" s="74" t="str">
        <f ca="1">IFERROR(__xludf.DUMMYFUNCTION("IF(REGEXMATCH(A2251,""wealth planning""),""Script 1"",""-"")"),"-")</f>
        <v>-</v>
      </c>
      <c r="C2251" s="74" t="str">
        <f t="shared" si="16"/>
        <v>Nur Jihan MazukiStatus is reachable</v>
      </c>
      <c r="D2251" s="74">
        <f t="shared" si="17"/>
        <v>0</v>
      </c>
    </row>
    <row r="2252" spans="1:4">
      <c r="A2252" s="148">
        <v>45722</v>
      </c>
      <c r="B2252" s="74" t="str">
        <f ca="1">IFERROR(__xludf.DUMMYFUNCTION("IF(REGEXMATCH(A2252,""wealth planning""),""Script 1"",""-"")"),"#VALUE!")</f>
        <v>#VALUE!</v>
      </c>
      <c r="C2252" s="74" t="str">
        <f t="shared" si="16"/>
        <v>Nur Jihan Mazuki</v>
      </c>
      <c r="D2252" s="74">
        <f t="shared" si="17"/>
        <v>0</v>
      </c>
    </row>
    <row r="2253" spans="1:4">
      <c r="A2253" s="148">
        <v>45722</v>
      </c>
      <c r="B2253" s="74" t="str">
        <f ca="1">IFERROR(__xludf.DUMMYFUNCTION("IF(REGEXMATCH(A2253,""wealth planning""),""Script 1"",""-"")"),"#VALUE!")</f>
        <v>#VALUE!</v>
      </c>
      <c r="C2253" s="148">
        <f t="shared" si="16"/>
        <v>45722</v>
      </c>
      <c r="D2253" s="74" t="str">
        <f t="shared" si="17"/>
        <v>Nur Jihan MazukiStatus is reachable</v>
      </c>
    </row>
    <row r="2254" spans="1:4">
      <c r="A2254" s="74" t="s">
        <v>3662</v>
      </c>
      <c r="B2254" s="74" t="str">
        <f ca="1">IFERROR(__xludf.DUMMYFUNCTION("IF(REGEXMATCH(A2254,""wealth planning""),""Script 1"",""-"")"),"Script 1")</f>
        <v>Script 1</v>
      </c>
      <c r="C2254" s="148">
        <f t="shared" si="16"/>
        <v>45722</v>
      </c>
      <c r="D2254" s="74" t="str">
        <f t="shared" si="17"/>
        <v>Nur Jihan Mazuki</v>
      </c>
    </row>
    <row r="2255" spans="1:4">
      <c r="B2255" s="74" t="str">
        <f ca="1">IFERROR(__xludf.DUMMYFUNCTION("IF(REGEXMATCH(A2255,""wealth planning""),""Script 1"",""-"")"),"-")</f>
        <v>-</v>
      </c>
      <c r="C2255" s="74" t="str">
        <f t="shared" si="16"/>
        <v>You: Hai assalamualaikum Nur Jihan,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255" s="148">
        <f t="shared" si="17"/>
        <v>45722</v>
      </c>
    </row>
    <row r="2256" spans="1:4">
      <c r="B2256" s="74" t="str">
        <f ca="1">IFERROR(__xludf.DUMMYFUNCTION("IF(REGEXMATCH(A2256,""wealth planning""),""Script 1"",""-"")"),"-")</f>
        <v>-</v>
      </c>
      <c r="C2256" s="74">
        <f t="shared" si="16"/>
        <v>0</v>
      </c>
      <c r="D2256" s="148">
        <f t="shared" si="17"/>
        <v>45722</v>
      </c>
    </row>
    <row r="2257" spans="1:4">
      <c r="B2257" s="74" t="str">
        <f ca="1">IFERROR(__xludf.DUMMYFUNCTION("IF(REGEXMATCH(A2257,""wealth planning""),""Script 1"",""-"")"),"-")</f>
        <v>-</v>
      </c>
      <c r="C2257" s="74">
        <f t="shared" si="16"/>
        <v>0</v>
      </c>
      <c r="D2257" s="74" t="str">
        <f t="shared" si="17"/>
        <v>You: Hai assalamualaikum Nur Jihan,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258" spans="1:4">
      <c r="B2258" s="74" t="str">
        <f ca="1">IFERROR(__xludf.DUMMYFUNCTION("IF(REGEXMATCH(A2258,""wealth planning""),""Script 1"",""-"")"),"-")</f>
        <v>-</v>
      </c>
      <c r="C2258" s="74">
        <f t="shared" si="16"/>
        <v>0</v>
      </c>
      <c r="D2258" s="74">
        <f t="shared" si="17"/>
        <v>0</v>
      </c>
    </row>
    <row r="2259" spans="1:4">
      <c r="A2259" s="74" t="s">
        <v>3665</v>
      </c>
      <c r="B2259" s="74" t="str">
        <f ca="1">IFERROR(__xludf.DUMMYFUNCTION("IF(REGEXMATCH(A2259,""wealth planning""),""Script 1"",""-"")"),"-")</f>
        <v>-</v>
      </c>
      <c r="C2259" s="74">
        <f t="shared" si="16"/>
        <v>0</v>
      </c>
      <c r="D2259" s="74">
        <f t="shared" si="17"/>
        <v>0</v>
      </c>
    </row>
    <row r="2260" spans="1:4">
      <c r="A2260" s="148">
        <v>45722</v>
      </c>
      <c r="B2260" s="74" t="str">
        <f ca="1">IFERROR(__xludf.DUMMYFUNCTION("IF(REGEXMATCH(A2260,""wealth planning""),""Script 1"",""-"")"),"#VALUE!")</f>
        <v>#VALUE!</v>
      </c>
      <c r="C2260" s="74" t="str">
        <f t="shared" si="16"/>
        <v>Izzati Fauzi</v>
      </c>
      <c r="D2260" s="74">
        <f t="shared" si="17"/>
        <v>0</v>
      </c>
    </row>
    <row r="2261" spans="1:4">
      <c r="A2261" s="148">
        <v>45722</v>
      </c>
      <c r="B2261" s="74" t="str">
        <f ca="1">IFERROR(__xludf.DUMMYFUNCTION("IF(REGEXMATCH(A2261,""wealth planning""),""Script 1"",""-"")"),"#VALUE!")</f>
        <v>#VALUE!</v>
      </c>
      <c r="C2261" s="148">
        <f t="shared" si="16"/>
        <v>45722</v>
      </c>
      <c r="D2261" s="74">
        <f t="shared" si="17"/>
        <v>0</v>
      </c>
    </row>
    <row r="2262" spans="1:4">
      <c r="A2262" s="74" t="s">
        <v>3666</v>
      </c>
      <c r="B2262" s="74" t="str">
        <f ca="1">IFERROR(__xludf.DUMMYFUNCTION("IF(REGEXMATCH(A2262,""wealth planning""),""Script 1"",""-"")"),"Script 1")</f>
        <v>Script 1</v>
      </c>
      <c r="C2262" s="148">
        <f t="shared" si="16"/>
        <v>45722</v>
      </c>
      <c r="D2262" s="74" t="str">
        <f t="shared" si="17"/>
        <v>Izzati Fauzi</v>
      </c>
    </row>
    <row r="2263" spans="1:4">
      <c r="B2263" s="74" t="str">
        <f ca="1">IFERROR(__xludf.DUMMYFUNCTION("IF(REGEXMATCH(A2263,""wealth planning""),""Script 1"",""-"")"),"-")</f>
        <v>-</v>
      </c>
      <c r="C2263" s="74" t="str">
        <f t="shared" si="16"/>
        <v>You: Hai assalamualaikum 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263" s="148">
        <f t="shared" si="17"/>
        <v>45722</v>
      </c>
    </row>
    <row r="2264" spans="1:4">
      <c r="B2264" s="74" t="str">
        <f ca="1">IFERROR(__xludf.DUMMYFUNCTION("IF(REGEXMATCH(A2264,""wealth planning""),""Script 1"",""-"")"),"-")</f>
        <v>-</v>
      </c>
      <c r="C2264" s="74">
        <f t="shared" si="16"/>
        <v>0</v>
      </c>
      <c r="D2264" s="148">
        <f t="shared" si="17"/>
        <v>45722</v>
      </c>
    </row>
    <row r="2265" spans="1:4">
      <c r="B2265" s="74" t="str">
        <f ca="1">IFERROR(__xludf.DUMMYFUNCTION("IF(REGEXMATCH(A2265,""wealth planning""),""Script 1"",""-"")"),"-")</f>
        <v>-</v>
      </c>
      <c r="C2265" s="74">
        <f t="shared" si="16"/>
        <v>0</v>
      </c>
      <c r="D2265" s="74" t="str">
        <f t="shared" si="17"/>
        <v>You: Hai assalamualaikum 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266" spans="1:4">
      <c r="B2266" s="74" t="str">
        <f ca="1">IFERROR(__xludf.DUMMYFUNCTION("IF(REGEXMATCH(A2266,""wealth planning""),""Script 1"",""-"")"),"-")</f>
        <v>-</v>
      </c>
      <c r="C2266" s="74">
        <f t="shared" si="16"/>
        <v>0</v>
      </c>
      <c r="D2266" s="74">
        <f t="shared" si="17"/>
        <v>0</v>
      </c>
    </row>
    <row r="2267" spans="1:4">
      <c r="A2267" s="74" t="s">
        <v>3669</v>
      </c>
      <c r="B2267" s="74" t="str">
        <f ca="1">IFERROR(__xludf.DUMMYFUNCTION("IF(REGEXMATCH(A2267,""wealth planning""),""Script 1"",""-"")"),"-")</f>
        <v>-</v>
      </c>
      <c r="C2267" s="74">
        <f t="shared" si="16"/>
        <v>0</v>
      </c>
      <c r="D2267" s="74">
        <f t="shared" si="17"/>
        <v>0</v>
      </c>
    </row>
    <row r="2268" spans="1:4">
      <c r="A2268" s="148">
        <v>45722</v>
      </c>
      <c r="B2268" s="74" t="str">
        <f ca="1">IFERROR(__xludf.DUMMYFUNCTION("IF(REGEXMATCH(A2268,""wealth planning""),""Script 1"",""-"")"),"#VALUE!")</f>
        <v>#VALUE!</v>
      </c>
      <c r="C2268" s="74" t="str">
        <f t="shared" si="16"/>
        <v>Megat Zarif</v>
      </c>
      <c r="D2268" s="74">
        <f t="shared" si="17"/>
        <v>0</v>
      </c>
    </row>
    <row r="2269" spans="1:4">
      <c r="A2269" s="148">
        <v>45722</v>
      </c>
      <c r="B2269" s="74" t="str">
        <f ca="1">IFERROR(__xludf.DUMMYFUNCTION("IF(REGEXMATCH(A2269,""wealth planning""),""Script 1"",""-"")"),"#VALUE!")</f>
        <v>#VALUE!</v>
      </c>
      <c r="C2269" s="148">
        <f t="shared" si="16"/>
        <v>45722</v>
      </c>
      <c r="D2269" s="74">
        <f t="shared" si="17"/>
        <v>0</v>
      </c>
    </row>
    <row r="2270" spans="1:4">
      <c r="A2270" s="74" t="s">
        <v>3670</v>
      </c>
      <c r="B2270" s="74" t="str">
        <f ca="1">IFERROR(__xludf.DUMMYFUNCTION("IF(REGEXMATCH(A2270,""wealth planning""),""Script 1"",""-"")"),"Script 1")</f>
        <v>Script 1</v>
      </c>
      <c r="C2270" s="148">
        <f t="shared" si="16"/>
        <v>45722</v>
      </c>
      <c r="D2270" s="74" t="str">
        <f t="shared" si="17"/>
        <v>Megat Zarif</v>
      </c>
    </row>
    <row r="2271" spans="1:4">
      <c r="B2271" s="74" t="str">
        <f ca="1">IFERROR(__xludf.DUMMYFUNCTION("IF(REGEXMATCH(A2271,""wealth planning""),""Script 1"",""-"")"),"-")</f>
        <v>-</v>
      </c>
      <c r="C2271" s="74" t="str">
        <f t="shared" si="16"/>
        <v>You: Hai assalamualaikum Megat,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271" s="148">
        <f t="shared" si="17"/>
        <v>45722</v>
      </c>
    </row>
    <row r="2272" spans="1:4">
      <c r="B2272" s="74" t="str">
        <f ca="1">IFERROR(__xludf.DUMMYFUNCTION("IF(REGEXMATCH(A2272,""wealth planning""),""Script 1"",""-"")"),"-")</f>
        <v>-</v>
      </c>
      <c r="C2272" s="74">
        <f t="shared" si="16"/>
        <v>0</v>
      </c>
      <c r="D2272" s="148">
        <f t="shared" si="17"/>
        <v>45722</v>
      </c>
    </row>
    <row r="2273" spans="1:4">
      <c r="B2273" s="74" t="str">
        <f ca="1">IFERROR(__xludf.DUMMYFUNCTION("IF(REGEXMATCH(A2273,""wealth planning""),""Script 1"",""-"")"),"-")</f>
        <v>-</v>
      </c>
      <c r="C2273" s="74">
        <f t="shared" si="16"/>
        <v>0</v>
      </c>
      <c r="D2273" s="74" t="str">
        <f t="shared" si="17"/>
        <v>You: Hai assalamualaikum Megat,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274" spans="1:4">
      <c r="A2274" s="74" t="s">
        <v>3672</v>
      </c>
      <c r="B2274" s="74" t="str">
        <f ca="1">IFERROR(__xludf.DUMMYFUNCTION("IF(REGEXMATCH(A2274,""wealth planning""),""Script 1"",""-"")"),"-")</f>
        <v>-</v>
      </c>
      <c r="C2274" s="74">
        <f t="shared" si="16"/>
        <v>0</v>
      </c>
      <c r="D2274" s="74">
        <f t="shared" si="17"/>
        <v>0</v>
      </c>
    </row>
    <row r="2275" spans="1:4">
      <c r="A2275" s="74" t="s">
        <v>3673</v>
      </c>
      <c r="B2275" s="74" t="str">
        <f ca="1">IFERROR(__xludf.DUMMYFUNCTION("IF(REGEXMATCH(A2275,""wealth planning""),""Script 1"",""-"")"),"-")</f>
        <v>-</v>
      </c>
      <c r="C2275" s="74" t="str">
        <f t="shared" si="16"/>
        <v>Zarul AswadStatus is reachable</v>
      </c>
      <c r="D2275" s="74">
        <f t="shared" si="17"/>
        <v>0</v>
      </c>
    </row>
    <row r="2276" spans="1:4">
      <c r="A2276" s="148">
        <v>45722</v>
      </c>
      <c r="B2276" s="74" t="str">
        <f ca="1">IFERROR(__xludf.DUMMYFUNCTION("IF(REGEXMATCH(A2276,""wealth planning""),""Script 1"",""-"")"),"#VALUE!")</f>
        <v>#VALUE!</v>
      </c>
      <c r="C2276" s="74" t="str">
        <f t="shared" si="16"/>
        <v>Zarul Aswad</v>
      </c>
      <c r="D2276" s="74">
        <f t="shared" si="17"/>
        <v>0</v>
      </c>
    </row>
    <row r="2277" spans="1:4">
      <c r="A2277" s="148">
        <v>45722</v>
      </c>
      <c r="B2277" s="74" t="str">
        <f ca="1">IFERROR(__xludf.DUMMYFUNCTION("IF(REGEXMATCH(A2277,""wealth planning""),""Script 1"",""-"")"),"#VALUE!")</f>
        <v>#VALUE!</v>
      </c>
      <c r="C2277" s="148">
        <f t="shared" si="16"/>
        <v>45722</v>
      </c>
      <c r="D2277" s="74" t="str">
        <f t="shared" si="17"/>
        <v>Zarul AswadStatus is reachable</v>
      </c>
    </row>
    <row r="2278" spans="1:4">
      <c r="A2278" s="74" t="s">
        <v>3674</v>
      </c>
      <c r="B2278" s="74" t="str">
        <f ca="1">IFERROR(__xludf.DUMMYFUNCTION("IF(REGEXMATCH(A2278,""wealth planning""),""Script 1"",""-"")"),"Script 1")</f>
        <v>Script 1</v>
      </c>
      <c r="C2278" s="148">
        <f t="shared" si="16"/>
        <v>45722</v>
      </c>
      <c r="D2278" s="74" t="str">
        <f t="shared" si="17"/>
        <v>Zarul Aswad</v>
      </c>
    </row>
    <row r="2279" spans="1:4">
      <c r="B2279" s="74" t="str">
        <f ca="1">IFERROR(__xludf.DUMMYFUNCTION("IF(REGEXMATCH(A2279,""wealth planning""),""Script 1"",""-"")"),"-")</f>
        <v>-</v>
      </c>
      <c r="C2279" s="74" t="str">
        <f t="shared" si="16"/>
        <v>You: Hai assalamualaikum Zarul,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279" s="148">
        <f t="shared" si="17"/>
        <v>45722</v>
      </c>
    </row>
    <row r="2280" spans="1:4">
      <c r="B2280" s="74" t="str">
        <f ca="1">IFERROR(__xludf.DUMMYFUNCTION("IF(REGEXMATCH(A2280,""wealth planning""),""Script 1"",""-"")"),"-")</f>
        <v>-</v>
      </c>
      <c r="C2280" s="74">
        <f t="shared" si="16"/>
        <v>0</v>
      </c>
      <c r="D2280" s="148">
        <f t="shared" si="17"/>
        <v>45722</v>
      </c>
    </row>
    <row r="2281" spans="1:4">
      <c r="B2281" s="74" t="str">
        <f ca="1">IFERROR(__xludf.DUMMYFUNCTION("IF(REGEXMATCH(A2281,""wealth planning""),""Script 1"",""-"")"),"-")</f>
        <v>-</v>
      </c>
      <c r="C2281" s="74">
        <f t="shared" si="16"/>
        <v>0</v>
      </c>
      <c r="D2281" s="74" t="str">
        <f t="shared" si="17"/>
        <v>You: Hai assalamualaikum Zarul,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282" spans="1:4">
      <c r="B2282" s="74" t="str">
        <f ca="1">IFERROR(__xludf.DUMMYFUNCTION("IF(REGEXMATCH(A2282,""wealth planning""),""Script 1"",""-"")"),"-")</f>
        <v>-</v>
      </c>
      <c r="C2282" s="74">
        <f t="shared" si="16"/>
        <v>0</v>
      </c>
      <c r="D2282" s="74">
        <f t="shared" si="17"/>
        <v>0</v>
      </c>
    </row>
    <row r="2283" spans="1:4">
      <c r="A2283" s="74" t="s">
        <v>3677</v>
      </c>
      <c r="B2283" s="74" t="str">
        <f ca="1">IFERROR(__xludf.DUMMYFUNCTION("IF(REGEXMATCH(A2283,""wealth planning""),""Script 1"",""-"")"),"-")</f>
        <v>-</v>
      </c>
      <c r="C2283" s="74">
        <f t="shared" si="16"/>
        <v>0</v>
      </c>
      <c r="D2283" s="74">
        <f t="shared" si="17"/>
        <v>0</v>
      </c>
    </row>
    <row r="2284" spans="1:4">
      <c r="A2284" s="148">
        <v>45722</v>
      </c>
      <c r="B2284" s="74" t="str">
        <f ca="1">IFERROR(__xludf.DUMMYFUNCTION("IF(REGEXMATCH(A2284,""wealth planning""),""Script 1"",""-"")"),"#VALUE!")</f>
        <v>#VALUE!</v>
      </c>
      <c r="C2284" s="74" t="str">
        <f t="shared" si="16"/>
        <v>Nadhirah Husaimi</v>
      </c>
      <c r="D2284" s="74">
        <f t="shared" si="17"/>
        <v>0</v>
      </c>
    </row>
    <row r="2285" spans="1:4">
      <c r="A2285" s="148">
        <v>45722</v>
      </c>
      <c r="B2285" s="74" t="str">
        <f ca="1">IFERROR(__xludf.DUMMYFUNCTION("IF(REGEXMATCH(A2285,""wealth planning""),""Script 1"",""-"")"),"#VALUE!")</f>
        <v>#VALUE!</v>
      </c>
      <c r="C2285" s="148">
        <f t="shared" si="16"/>
        <v>45722</v>
      </c>
      <c r="D2285" s="74">
        <f t="shared" si="17"/>
        <v>0</v>
      </c>
    </row>
    <row r="2286" spans="1:4">
      <c r="A2286" s="74" t="s">
        <v>3678</v>
      </c>
      <c r="B2286" s="74" t="str">
        <f ca="1">IFERROR(__xludf.DUMMYFUNCTION("IF(REGEXMATCH(A2286,""wealth planning""),""Script 1"",""-"")"),"Script 1")</f>
        <v>Script 1</v>
      </c>
      <c r="C2286" s="148">
        <f t="shared" si="16"/>
        <v>45722</v>
      </c>
      <c r="D2286" s="74" t="str">
        <f t="shared" si="17"/>
        <v>Nadhirah Husaimi</v>
      </c>
    </row>
    <row r="2287" spans="1:4">
      <c r="B2287" s="74" t="str">
        <f ca="1">IFERROR(__xludf.DUMMYFUNCTION("IF(REGEXMATCH(A2287,""wealth planning""),""Script 1"",""-"")"),"-")</f>
        <v>-</v>
      </c>
      <c r="C2287" s="74" t="str">
        <f t="shared" si="16"/>
        <v>You: Hai assalamualaikum Nadhirah,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287" s="148">
        <f t="shared" si="17"/>
        <v>45722</v>
      </c>
    </row>
    <row r="2288" spans="1:4">
      <c r="B2288" s="74" t="str">
        <f ca="1">IFERROR(__xludf.DUMMYFUNCTION("IF(REGEXMATCH(A2288,""wealth planning""),""Script 1"",""-"")"),"-")</f>
        <v>-</v>
      </c>
      <c r="C2288" s="74">
        <f t="shared" si="16"/>
        <v>0</v>
      </c>
      <c r="D2288" s="148">
        <f t="shared" si="17"/>
        <v>45722</v>
      </c>
    </row>
    <row r="2289" spans="1:4">
      <c r="B2289" s="74" t="str">
        <f ca="1">IFERROR(__xludf.DUMMYFUNCTION("IF(REGEXMATCH(A2289,""wealth planning""),""Script 1"",""-"")"),"-")</f>
        <v>-</v>
      </c>
      <c r="C2289" s="74">
        <f t="shared" si="16"/>
        <v>0</v>
      </c>
      <c r="D2289" s="74" t="str">
        <f t="shared" si="17"/>
        <v>You: Hai assalamualaikum Nadhirah,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290" spans="1:4">
      <c r="A2290" s="74" t="s">
        <v>3680</v>
      </c>
      <c r="B2290" s="74" t="str">
        <f ca="1">IFERROR(__xludf.DUMMYFUNCTION("IF(REGEXMATCH(A2290,""wealth planning""),""Script 1"",""-"")"),"-")</f>
        <v>-</v>
      </c>
      <c r="C2290" s="74">
        <f t="shared" si="16"/>
        <v>0</v>
      </c>
      <c r="D2290" s="74">
        <f t="shared" si="17"/>
        <v>0</v>
      </c>
    </row>
    <row r="2291" spans="1:4">
      <c r="A2291" s="74" t="s">
        <v>3681</v>
      </c>
      <c r="B2291" s="74" t="str">
        <f ca="1">IFERROR(__xludf.DUMMYFUNCTION("IF(REGEXMATCH(A2291,""wealth planning""),""Script 1"",""-"")"),"-")</f>
        <v>-</v>
      </c>
      <c r="C2291" s="74" t="str">
        <f t="shared" si="16"/>
        <v>Muhamad Zulfazlie Ismail .Status is reachable</v>
      </c>
      <c r="D2291" s="74">
        <f t="shared" si="17"/>
        <v>0</v>
      </c>
    </row>
    <row r="2292" spans="1:4">
      <c r="A2292" s="148">
        <v>45722</v>
      </c>
      <c r="B2292" s="74" t="str">
        <f ca="1">IFERROR(__xludf.DUMMYFUNCTION("IF(REGEXMATCH(A2292,""wealth planning""),""Script 1"",""-"")"),"#VALUE!")</f>
        <v>#VALUE!</v>
      </c>
      <c r="C2292" s="74" t="str">
        <f t="shared" si="16"/>
        <v>Muhamad Zulfazlie Ismail .</v>
      </c>
      <c r="D2292" s="74">
        <f t="shared" si="17"/>
        <v>0</v>
      </c>
    </row>
    <row r="2293" spans="1:4">
      <c r="A2293" s="148">
        <v>45722</v>
      </c>
      <c r="B2293" s="74" t="str">
        <f ca="1">IFERROR(__xludf.DUMMYFUNCTION("IF(REGEXMATCH(A2293,""wealth planning""),""Script 1"",""-"")"),"#VALUE!")</f>
        <v>#VALUE!</v>
      </c>
      <c r="C2293" s="148">
        <f t="shared" si="16"/>
        <v>45722</v>
      </c>
      <c r="D2293" s="74" t="str">
        <f t="shared" si="17"/>
        <v>Muhamad Zulfazlie Ismail .Status is reachable</v>
      </c>
    </row>
    <row r="2294" spans="1:4">
      <c r="A2294" s="74" t="s">
        <v>3682</v>
      </c>
      <c r="B2294" s="74" t="str">
        <f ca="1">IFERROR(__xludf.DUMMYFUNCTION("IF(REGEXMATCH(A2294,""wealth planning""),""Script 1"",""-"")"),"Script 1")</f>
        <v>Script 1</v>
      </c>
      <c r="C2294" s="148">
        <f t="shared" si="16"/>
        <v>45722</v>
      </c>
      <c r="D2294" s="74" t="str">
        <f t="shared" si="17"/>
        <v>Muhamad Zulfazlie Ismail .</v>
      </c>
    </row>
    <row r="2295" spans="1:4">
      <c r="B2295" s="74" t="str">
        <f ca="1">IFERROR(__xludf.DUMMYFUNCTION("IF(REGEXMATCH(A2295,""wealth planning""),""Script 1"",""-"")"),"-")</f>
        <v>-</v>
      </c>
      <c r="C2295" s="74" t="str">
        <f t="shared" si="16"/>
        <v>You: Hai assalamualaikum Zulfazlie,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295" s="148">
        <f t="shared" si="17"/>
        <v>45722</v>
      </c>
    </row>
    <row r="2296" spans="1:4">
      <c r="B2296" s="74" t="str">
        <f ca="1">IFERROR(__xludf.DUMMYFUNCTION("IF(REGEXMATCH(A2296,""wealth planning""),""Script 1"",""-"")"),"-")</f>
        <v>-</v>
      </c>
      <c r="C2296" s="74">
        <f t="shared" si="16"/>
        <v>0</v>
      </c>
      <c r="D2296" s="148">
        <f t="shared" si="17"/>
        <v>45722</v>
      </c>
    </row>
    <row r="2297" spans="1:4">
      <c r="B2297" s="74" t="str">
        <f ca="1">IFERROR(__xludf.DUMMYFUNCTION("IF(REGEXMATCH(A2297,""wealth planning""),""Script 1"",""-"")"),"-")</f>
        <v>-</v>
      </c>
      <c r="C2297" s="74">
        <f t="shared" si="16"/>
        <v>0</v>
      </c>
      <c r="D2297" s="74" t="str">
        <f t="shared" si="17"/>
        <v>You: Hai assalamualaikum Zulfazlie,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298" spans="1:4">
      <c r="A2298" s="74" t="s">
        <v>3684</v>
      </c>
      <c r="B2298" s="74" t="str">
        <f ca="1">IFERROR(__xludf.DUMMYFUNCTION("IF(REGEXMATCH(A2298,""wealth planning""),""Script 1"",""-"")"),"-")</f>
        <v>-</v>
      </c>
      <c r="C2298" s="74">
        <f t="shared" si="16"/>
        <v>0</v>
      </c>
      <c r="D2298" s="74">
        <f t="shared" si="17"/>
        <v>0</v>
      </c>
    </row>
    <row r="2299" spans="1:4">
      <c r="A2299" s="74" t="s">
        <v>3685</v>
      </c>
      <c r="B2299" s="74" t="str">
        <f ca="1">IFERROR(__xludf.DUMMYFUNCTION("IF(REGEXMATCH(A2299,""wealth planning""),""Script 1"",""-"")"),"-")</f>
        <v>-</v>
      </c>
      <c r="C2299" s="74" t="str">
        <f t="shared" ref="C2299:C2553" si="18">A2298</f>
        <v>Farid BajuriStatus is reachable</v>
      </c>
      <c r="D2299" s="74">
        <f t="shared" ref="D2299:D2553" si="19">A2296</f>
        <v>0</v>
      </c>
    </row>
    <row r="2300" spans="1:4">
      <c r="A2300" s="148">
        <v>45722</v>
      </c>
      <c r="B2300" s="74" t="str">
        <f ca="1">IFERROR(__xludf.DUMMYFUNCTION("IF(REGEXMATCH(A2300,""wealth planning""),""Script 1"",""-"")"),"#VALUE!")</f>
        <v>#VALUE!</v>
      </c>
      <c r="C2300" s="74" t="str">
        <f t="shared" si="18"/>
        <v>Farid Bajuri</v>
      </c>
      <c r="D2300" s="74">
        <f t="shared" si="19"/>
        <v>0</v>
      </c>
    </row>
    <row r="2301" spans="1:4">
      <c r="A2301" s="148">
        <v>45722</v>
      </c>
      <c r="B2301" s="74" t="str">
        <f ca="1">IFERROR(__xludf.DUMMYFUNCTION("IF(REGEXMATCH(A2301,""wealth planning""),""Script 1"",""-"")"),"#VALUE!")</f>
        <v>#VALUE!</v>
      </c>
      <c r="C2301" s="148">
        <f t="shared" si="18"/>
        <v>45722</v>
      </c>
      <c r="D2301" s="74" t="str">
        <f t="shared" si="19"/>
        <v>Farid BajuriStatus is reachable</v>
      </c>
    </row>
    <row r="2302" spans="1:4">
      <c r="A2302" s="74" t="s">
        <v>3686</v>
      </c>
      <c r="B2302" s="74" t="str">
        <f ca="1">IFERROR(__xludf.DUMMYFUNCTION("IF(REGEXMATCH(A2302,""wealth planning""),""Script 1"",""-"")"),"Script 1")</f>
        <v>Script 1</v>
      </c>
      <c r="C2302" s="148">
        <f t="shared" si="18"/>
        <v>45722</v>
      </c>
      <c r="D2302" s="74" t="str">
        <f t="shared" si="19"/>
        <v>Farid Bajuri</v>
      </c>
    </row>
    <row r="2303" spans="1:4">
      <c r="B2303" s="74" t="str">
        <f ca="1">IFERROR(__xludf.DUMMYFUNCTION("IF(REGEXMATCH(A2303,""wealth planning""),""Script 1"",""-"")"),"-")</f>
        <v>-</v>
      </c>
      <c r="C2303" s="74" t="str">
        <f t="shared" si="18"/>
        <v>You: Hai assalamualaikum tuan Farid,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303" s="148">
        <f t="shared" si="19"/>
        <v>45722</v>
      </c>
    </row>
    <row r="2304" spans="1:4">
      <c r="B2304" s="74" t="str">
        <f ca="1">IFERROR(__xludf.DUMMYFUNCTION("IF(REGEXMATCH(A2304,""wealth planning""),""Script 1"",""-"")"),"-")</f>
        <v>-</v>
      </c>
      <c r="C2304" s="74">
        <f t="shared" si="18"/>
        <v>0</v>
      </c>
      <c r="D2304" s="148">
        <f t="shared" si="19"/>
        <v>45722</v>
      </c>
    </row>
    <row r="2305" spans="1:4">
      <c r="B2305" s="74" t="str">
        <f ca="1">IFERROR(__xludf.DUMMYFUNCTION("IF(REGEXMATCH(A2305,""wealth planning""),""Script 1"",""-"")"),"-")</f>
        <v>-</v>
      </c>
      <c r="C2305" s="74">
        <f t="shared" si="18"/>
        <v>0</v>
      </c>
      <c r="D2305" s="74" t="str">
        <f t="shared" si="19"/>
        <v>You: Hai assalamualaikum tuan Farid,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306" spans="1:4">
      <c r="B2306" s="74" t="str">
        <f ca="1">IFERROR(__xludf.DUMMYFUNCTION("IF(REGEXMATCH(A2306,""wealth planning""),""Script 1"",""-"")"),"-")</f>
        <v>-</v>
      </c>
      <c r="C2306" s="74">
        <f t="shared" si="18"/>
        <v>0</v>
      </c>
      <c r="D2306" s="74">
        <f t="shared" si="19"/>
        <v>0</v>
      </c>
    </row>
    <row r="2307" spans="1:4">
      <c r="A2307" s="74" t="s">
        <v>3689</v>
      </c>
      <c r="B2307" s="74" t="str">
        <f ca="1">IFERROR(__xludf.DUMMYFUNCTION("IF(REGEXMATCH(A2307,""wealth planning""),""Script 1"",""-"")"),"-")</f>
        <v>-</v>
      </c>
      <c r="C2307" s="74">
        <f t="shared" si="18"/>
        <v>0</v>
      </c>
      <c r="D2307" s="74">
        <f t="shared" si="19"/>
        <v>0</v>
      </c>
    </row>
    <row r="2308" spans="1:4">
      <c r="A2308" s="148">
        <v>45722</v>
      </c>
      <c r="B2308" s="74" t="str">
        <f ca="1">IFERROR(__xludf.DUMMYFUNCTION("IF(REGEXMATCH(A2308,""wealth planning""),""Script 1"",""-"")"),"#VALUE!")</f>
        <v>#VALUE!</v>
      </c>
      <c r="C2308" s="74" t="str">
        <f t="shared" si="18"/>
        <v>Izat Firdaus</v>
      </c>
      <c r="D2308" s="74">
        <f t="shared" si="19"/>
        <v>0</v>
      </c>
    </row>
    <row r="2309" spans="1:4">
      <c r="A2309" s="148">
        <v>45722</v>
      </c>
      <c r="B2309" s="74" t="str">
        <f ca="1">IFERROR(__xludf.DUMMYFUNCTION("IF(REGEXMATCH(A2309,""wealth planning""),""Script 1"",""-"")"),"#VALUE!")</f>
        <v>#VALUE!</v>
      </c>
      <c r="C2309" s="148">
        <f t="shared" si="18"/>
        <v>45722</v>
      </c>
      <c r="D2309" s="74">
        <f t="shared" si="19"/>
        <v>0</v>
      </c>
    </row>
    <row r="2310" spans="1:4">
      <c r="A2310" s="74" t="s">
        <v>3690</v>
      </c>
      <c r="B2310" s="74" t="str">
        <f ca="1">IFERROR(__xludf.DUMMYFUNCTION("IF(REGEXMATCH(A2310,""wealth planning""),""Script 1"",""-"")"),"Script 1")</f>
        <v>Script 1</v>
      </c>
      <c r="C2310" s="148">
        <f t="shared" si="18"/>
        <v>45722</v>
      </c>
      <c r="D2310" s="74" t="str">
        <f t="shared" si="19"/>
        <v>Izat Firdaus</v>
      </c>
    </row>
    <row r="2311" spans="1:4">
      <c r="B2311" s="74" t="str">
        <f ca="1">IFERROR(__xludf.DUMMYFUNCTION("IF(REGEXMATCH(A2311,""wealth planning""),""Script 1"",""-"")"),"-")</f>
        <v>-</v>
      </c>
      <c r="C2311" s="74" t="str">
        <f t="shared" si="18"/>
        <v>You: Hai assalamualaikum Izat,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311" s="148">
        <f t="shared" si="19"/>
        <v>45722</v>
      </c>
    </row>
    <row r="2312" spans="1:4">
      <c r="B2312" s="74" t="str">
        <f ca="1">IFERROR(__xludf.DUMMYFUNCTION("IF(REGEXMATCH(A2312,""wealth planning""),""Script 1"",""-"")"),"-")</f>
        <v>-</v>
      </c>
      <c r="C2312" s="74">
        <f t="shared" si="18"/>
        <v>0</v>
      </c>
      <c r="D2312" s="148">
        <f t="shared" si="19"/>
        <v>45722</v>
      </c>
    </row>
    <row r="2313" spans="1:4">
      <c r="B2313" s="74" t="str">
        <f ca="1">IFERROR(__xludf.DUMMYFUNCTION("IF(REGEXMATCH(A2313,""wealth planning""),""Script 1"",""-"")"),"-")</f>
        <v>-</v>
      </c>
      <c r="C2313" s="74">
        <f t="shared" si="18"/>
        <v>0</v>
      </c>
      <c r="D2313" s="74" t="str">
        <f t="shared" si="19"/>
        <v>You: Hai assalamualaikum Izat,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314" spans="1:4">
      <c r="A2314" s="74" t="s">
        <v>3692</v>
      </c>
      <c r="B2314" s="74" t="str">
        <f ca="1">IFERROR(__xludf.DUMMYFUNCTION("IF(REGEXMATCH(A2314,""wealth planning""),""Script 1"",""-"")"),"-")</f>
        <v>-</v>
      </c>
      <c r="C2314" s="74">
        <f t="shared" si="18"/>
        <v>0</v>
      </c>
      <c r="D2314" s="74">
        <f t="shared" si="19"/>
        <v>0</v>
      </c>
    </row>
    <row r="2315" spans="1:4">
      <c r="A2315" s="74" t="s">
        <v>3692</v>
      </c>
      <c r="B2315" s="74" t="str">
        <f ca="1">IFERROR(__xludf.DUMMYFUNCTION("IF(REGEXMATCH(A2315,""wealth planning""),""Script 1"",""-"")"),"-")</f>
        <v>-</v>
      </c>
      <c r="C2315" s="74" t="str">
        <f t="shared" si="18"/>
        <v>Irfan Fadzli</v>
      </c>
      <c r="D2315" s="74">
        <f t="shared" si="19"/>
        <v>0</v>
      </c>
    </row>
    <row r="2316" spans="1:4">
      <c r="A2316" s="148">
        <v>45722</v>
      </c>
      <c r="B2316" s="74" t="str">
        <f ca="1">IFERROR(__xludf.DUMMYFUNCTION("IF(REGEXMATCH(A2316,""wealth planning""),""Script 1"",""-"")"),"#VALUE!")</f>
        <v>#VALUE!</v>
      </c>
      <c r="C2316" s="74" t="str">
        <f t="shared" si="18"/>
        <v>Irfan Fadzli</v>
      </c>
      <c r="D2316" s="74">
        <f t="shared" si="19"/>
        <v>0</v>
      </c>
    </row>
    <row r="2317" spans="1:4">
      <c r="A2317" s="148">
        <v>45722</v>
      </c>
      <c r="B2317" s="74" t="str">
        <f ca="1">IFERROR(__xludf.DUMMYFUNCTION("IF(REGEXMATCH(A2317,""wealth planning""),""Script 1"",""-"")"),"#VALUE!")</f>
        <v>#VALUE!</v>
      </c>
      <c r="C2317" s="148">
        <f t="shared" si="18"/>
        <v>45722</v>
      </c>
      <c r="D2317" s="74" t="str">
        <f t="shared" si="19"/>
        <v>Irfan Fadzli</v>
      </c>
    </row>
    <row r="2318" spans="1:4">
      <c r="A2318" s="74" t="s">
        <v>3235</v>
      </c>
      <c r="B2318" s="74" t="str">
        <f ca="1">IFERROR(__xludf.DUMMYFUNCTION("IF(REGEXMATCH(A2318,""wealth planning""),""Script 1"",""-"")"),"Script 1")</f>
        <v>Script 1</v>
      </c>
      <c r="C2318" s="148">
        <f t="shared" si="18"/>
        <v>45722</v>
      </c>
      <c r="D2318" s="74" t="str">
        <f t="shared" si="19"/>
        <v>Irfan Fadzli</v>
      </c>
    </row>
    <row r="2319" spans="1:4">
      <c r="B2319" s="74" t="str">
        <f ca="1">IFERROR(__xludf.DUMMYFUNCTION("IF(REGEXMATCH(A2319,""wealth planning""),""Script 1"",""-"")"),"-")</f>
        <v>-</v>
      </c>
      <c r="C2319" s="74" t="str">
        <f t="shared" si="18"/>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319" s="148">
        <f t="shared" si="19"/>
        <v>45722</v>
      </c>
    </row>
    <row r="2320" spans="1:4">
      <c r="B2320" s="74" t="str">
        <f ca="1">IFERROR(__xludf.DUMMYFUNCTION("IF(REGEXMATCH(A2320,""wealth planning""),""Script 1"",""-"")"),"-")</f>
        <v>-</v>
      </c>
      <c r="C2320" s="74">
        <f t="shared" si="18"/>
        <v>0</v>
      </c>
      <c r="D2320" s="148">
        <f t="shared" si="19"/>
        <v>45722</v>
      </c>
    </row>
    <row r="2321" spans="1:4">
      <c r="B2321" s="74" t="str">
        <f ca="1">IFERROR(__xludf.DUMMYFUNCTION("IF(REGEXMATCH(A2321,""wealth planning""),""Script 1"",""-"")"),"-")</f>
        <v>-</v>
      </c>
      <c r="C2321" s="74">
        <f t="shared" si="18"/>
        <v>0</v>
      </c>
      <c r="D2321" s="74" t="str">
        <f t="shared" si="19"/>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322" spans="1:4">
      <c r="B2322" s="74" t="str">
        <f ca="1">IFERROR(__xludf.DUMMYFUNCTION("IF(REGEXMATCH(A2322,""wealth planning""),""Script 1"",""-"")"),"-")</f>
        <v>-</v>
      </c>
      <c r="C2322" s="74">
        <f t="shared" si="18"/>
        <v>0</v>
      </c>
      <c r="D2322" s="74">
        <f t="shared" si="19"/>
        <v>0</v>
      </c>
    </row>
    <row r="2323" spans="1:4">
      <c r="A2323" s="74" t="s">
        <v>3695</v>
      </c>
      <c r="B2323" s="74" t="str">
        <f ca="1">IFERROR(__xludf.DUMMYFUNCTION("IF(REGEXMATCH(A2323,""wealth planning""),""Script 1"",""-"")"),"-")</f>
        <v>-</v>
      </c>
      <c r="C2323" s="74">
        <f t="shared" si="18"/>
        <v>0</v>
      </c>
      <c r="D2323" s="74">
        <f t="shared" si="19"/>
        <v>0</v>
      </c>
    </row>
    <row r="2324" spans="1:4">
      <c r="A2324" s="148">
        <v>45722</v>
      </c>
      <c r="B2324" s="74" t="str">
        <f ca="1">IFERROR(__xludf.DUMMYFUNCTION("IF(REGEXMATCH(A2324,""wealth planning""),""Script 1"",""-"")"),"#VALUE!")</f>
        <v>#VALUE!</v>
      </c>
      <c r="C2324" s="74" t="str">
        <f t="shared" si="18"/>
        <v>Nur Aqilah</v>
      </c>
      <c r="D2324" s="74">
        <f t="shared" si="19"/>
        <v>0</v>
      </c>
    </row>
    <row r="2325" spans="1:4">
      <c r="A2325" s="148">
        <v>45722</v>
      </c>
      <c r="B2325" s="74" t="str">
        <f ca="1">IFERROR(__xludf.DUMMYFUNCTION("IF(REGEXMATCH(A2325,""wealth planning""),""Script 1"",""-"")"),"#VALUE!")</f>
        <v>#VALUE!</v>
      </c>
      <c r="C2325" s="148">
        <f t="shared" si="18"/>
        <v>45722</v>
      </c>
      <c r="D2325" s="74">
        <f t="shared" si="19"/>
        <v>0</v>
      </c>
    </row>
    <row r="2326" spans="1:4">
      <c r="A2326" s="74" t="s">
        <v>3696</v>
      </c>
      <c r="B2326" s="74" t="str">
        <f ca="1">IFERROR(__xludf.DUMMYFUNCTION("IF(REGEXMATCH(A2326,""wealth planning""),""Script 1"",""-"")"),"Script 1")</f>
        <v>Script 1</v>
      </c>
      <c r="C2326" s="148">
        <f t="shared" si="18"/>
        <v>45722</v>
      </c>
      <c r="D2326" s="74" t="str">
        <f t="shared" si="19"/>
        <v>Nur Aqilah</v>
      </c>
    </row>
    <row r="2327" spans="1:4">
      <c r="B2327" s="74" t="str">
        <f ca="1">IFERROR(__xludf.DUMMYFUNCTION("IF(REGEXMATCH(A2327,""wealth planning""),""Script 1"",""-"")"),"-")</f>
        <v>-</v>
      </c>
      <c r="C2327" s="74" t="str">
        <f t="shared" si="18"/>
        <v>You: Hai assalamualaikum Nur Aqilah,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327" s="148">
        <f t="shared" si="19"/>
        <v>45722</v>
      </c>
    </row>
    <row r="2328" spans="1:4">
      <c r="B2328" s="74" t="str">
        <f ca="1">IFERROR(__xludf.DUMMYFUNCTION("IF(REGEXMATCH(A2328,""wealth planning""),""Script 1"",""-"")"),"-")</f>
        <v>-</v>
      </c>
      <c r="C2328" s="74">
        <f t="shared" si="18"/>
        <v>0</v>
      </c>
      <c r="D2328" s="148">
        <f t="shared" si="19"/>
        <v>45722</v>
      </c>
    </row>
    <row r="2329" spans="1:4">
      <c r="B2329" s="74" t="str">
        <f ca="1">IFERROR(__xludf.DUMMYFUNCTION("IF(REGEXMATCH(A2329,""wealth planning""),""Script 1"",""-"")"),"-")</f>
        <v>-</v>
      </c>
      <c r="C2329" s="74">
        <f t="shared" si="18"/>
        <v>0</v>
      </c>
      <c r="D2329" s="74" t="str">
        <f t="shared" si="19"/>
        <v>You: Hai assalamualaikum Nur Aqilah,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330" spans="1:4">
      <c r="B2330" s="74" t="str">
        <f ca="1">IFERROR(__xludf.DUMMYFUNCTION("IF(REGEXMATCH(A2330,""wealth planning""),""Script 1"",""-"")"),"-")</f>
        <v>-</v>
      </c>
      <c r="C2330" s="74">
        <f t="shared" si="18"/>
        <v>0</v>
      </c>
      <c r="D2330" s="74">
        <f t="shared" si="19"/>
        <v>0</v>
      </c>
    </row>
    <row r="2331" spans="1:4">
      <c r="A2331" s="74" t="s">
        <v>2371</v>
      </c>
      <c r="B2331" s="74" t="str">
        <f ca="1">IFERROR(__xludf.DUMMYFUNCTION("IF(REGEXMATCH(A2331,""wealth planning""),""Script 1"",""-"")"),"-")</f>
        <v>-</v>
      </c>
      <c r="C2331" s="74">
        <f t="shared" si="18"/>
        <v>0</v>
      </c>
      <c r="D2331" s="74">
        <f t="shared" si="19"/>
        <v>0</v>
      </c>
    </row>
    <row r="2332" spans="1:4">
      <c r="A2332" s="148">
        <v>45722</v>
      </c>
      <c r="B2332" s="74" t="str">
        <f ca="1">IFERROR(__xludf.DUMMYFUNCTION("IF(REGEXMATCH(A2332,""wealth planning""),""Script 1"",""-"")"),"#VALUE!")</f>
        <v>#VALUE!</v>
      </c>
      <c r="C2332" s="74" t="str">
        <f t="shared" si="18"/>
        <v>Nur Anisa Balqis Hisham</v>
      </c>
      <c r="D2332" s="74">
        <f t="shared" si="19"/>
        <v>0</v>
      </c>
    </row>
    <row r="2333" spans="1:4">
      <c r="A2333" s="148">
        <v>45722</v>
      </c>
      <c r="B2333" s="74" t="str">
        <f ca="1">IFERROR(__xludf.DUMMYFUNCTION("IF(REGEXMATCH(A2333,""wealth planning""),""Script 1"",""-"")"),"#VALUE!")</f>
        <v>#VALUE!</v>
      </c>
      <c r="C2333" s="148">
        <f t="shared" si="18"/>
        <v>45722</v>
      </c>
      <c r="D2333" s="74">
        <f t="shared" si="19"/>
        <v>0</v>
      </c>
    </row>
    <row r="2334" spans="1:4">
      <c r="A2334" s="74" t="s">
        <v>3699</v>
      </c>
      <c r="B2334" s="74" t="str">
        <f ca="1">IFERROR(__xludf.DUMMYFUNCTION("IF(REGEXMATCH(A2334,""wealth planning""),""Script 1"",""-"")"),"-")</f>
        <v>-</v>
      </c>
      <c r="C2334" s="148">
        <f t="shared" si="18"/>
        <v>45722</v>
      </c>
      <c r="D2334" s="74" t="str">
        <f t="shared" si="19"/>
        <v>Nur Anisa Balqis Hisham</v>
      </c>
    </row>
    <row r="2335" spans="1:4">
      <c r="B2335" s="74" t="str">
        <f ca="1">IFERROR(__xludf.DUMMYFUNCTION("IF(REGEXMATCH(A2335,""wealth planning""),""Script 1"",""-"")"),"-")</f>
        <v>-</v>
      </c>
      <c r="C2335" s="74" t="str">
        <f t="shared" si="18"/>
        <v>You: Tak apa its okay. Terima kasih for reply. Kalau ada soalan atau inquiry in the future, feel free to contact me. Semoga dipermudahkan urusan dan selamat berpuasa</v>
      </c>
      <c r="D2335" s="148">
        <f t="shared" si="19"/>
        <v>45722</v>
      </c>
    </row>
    <row r="2336" spans="1:4">
      <c r="B2336" s="74" t="str">
        <f ca="1">IFERROR(__xludf.DUMMYFUNCTION("IF(REGEXMATCH(A2336,""wealth planning""),""Script 1"",""-"")"),"-")</f>
        <v>-</v>
      </c>
      <c r="C2336" s="74">
        <f t="shared" si="18"/>
        <v>0</v>
      </c>
      <c r="D2336" s="148">
        <f t="shared" si="19"/>
        <v>45722</v>
      </c>
    </row>
    <row r="2337" spans="1:4">
      <c r="B2337" s="74" t="str">
        <f ca="1">IFERROR(__xludf.DUMMYFUNCTION("IF(REGEXMATCH(A2337,""wealth planning""),""Script 1"",""-"")"),"-")</f>
        <v>-</v>
      </c>
      <c r="C2337" s="74">
        <f t="shared" si="18"/>
        <v>0</v>
      </c>
      <c r="D2337" s="74" t="str">
        <f t="shared" si="19"/>
        <v>You: Tak apa its okay. Terima kasih for reply. Kalau ada soalan atau inquiry in the future, feel free to contact me. Semoga dipermudahkan urusan dan selamat berpuasa</v>
      </c>
    </row>
    <row r="2338" spans="1:4">
      <c r="A2338" s="74" t="s">
        <v>3701</v>
      </c>
      <c r="B2338" s="74" t="str">
        <f ca="1">IFERROR(__xludf.DUMMYFUNCTION("IF(REGEXMATCH(A2338,""wealth planning""),""Script 1"",""-"")"),"-")</f>
        <v>-</v>
      </c>
      <c r="C2338" s="74">
        <f t="shared" si="18"/>
        <v>0</v>
      </c>
      <c r="D2338" s="74">
        <f t="shared" si="19"/>
        <v>0</v>
      </c>
    </row>
    <row r="2339" spans="1:4">
      <c r="A2339" s="74" t="s">
        <v>3701</v>
      </c>
      <c r="B2339" s="74" t="str">
        <f ca="1">IFERROR(__xludf.DUMMYFUNCTION("IF(REGEXMATCH(A2339,""wealth planning""),""Script 1"",""-"")"),"-")</f>
        <v>-</v>
      </c>
      <c r="C2339" s="74" t="str">
        <f t="shared" si="18"/>
        <v>Juzaili Romaizam</v>
      </c>
      <c r="D2339" s="74">
        <f t="shared" si="19"/>
        <v>0</v>
      </c>
    </row>
    <row r="2340" spans="1:4">
      <c r="A2340" s="148">
        <v>45721</v>
      </c>
      <c r="B2340" s="74" t="str">
        <f ca="1">IFERROR(__xludf.DUMMYFUNCTION("IF(REGEXMATCH(A2340,""wealth planning""),""Script 1"",""-"")"),"#VALUE!")</f>
        <v>#VALUE!</v>
      </c>
      <c r="C2340" s="74" t="str">
        <f t="shared" si="18"/>
        <v>Juzaili Romaizam</v>
      </c>
      <c r="D2340" s="74">
        <f t="shared" si="19"/>
        <v>0</v>
      </c>
    </row>
    <row r="2341" spans="1:4">
      <c r="A2341" s="148">
        <v>45721</v>
      </c>
      <c r="B2341" s="74" t="str">
        <f ca="1">IFERROR(__xludf.DUMMYFUNCTION("IF(REGEXMATCH(A2341,""wealth planning""),""Script 1"",""-"")"),"#VALUE!")</f>
        <v>#VALUE!</v>
      </c>
      <c r="C2341" s="148">
        <f t="shared" si="18"/>
        <v>45721</v>
      </c>
      <c r="D2341" s="74" t="str">
        <f t="shared" si="19"/>
        <v>Juzaili Romaizam</v>
      </c>
    </row>
    <row r="2342" spans="1:4">
      <c r="A2342" s="74" t="s">
        <v>3702</v>
      </c>
      <c r="B2342" s="74" t="str">
        <f ca="1">IFERROR(__xludf.DUMMYFUNCTION("IF(REGEXMATCH(A2342,""wealth planning""),""Script 1"",""-"")"),"-")</f>
        <v>-</v>
      </c>
      <c r="C2342" s="148">
        <f t="shared" si="18"/>
        <v>45721</v>
      </c>
      <c r="D2342" s="74" t="str">
        <f t="shared" si="19"/>
        <v>Juzaili Romaizam</v>
      </c>
    </row>
    <row r="2343" spans="1:4">
      <c r="B2343" s="74" t="str">
        <f ca="1">IFERROR(__xludf.DUMMYFUNCTION("IF(REGEXMATCH(A2343,""wealth planning""),""Script 1"",""-"")"),"-")</f>
        <v>-</v>
      </c>
      <c r="C2343" s="74" t="str">
        <f t="shared" si="18"/>
        <v>Juzaili: Saya agent</v>
      </c>
      <c r="D2343" s="148">
        <f t="shared" si="19"/>
        <v>45721</v>
      </c>
    </row>
    <row r="2344" spans="1:4">
      <c r="B2344" s="74" t="str">
        <f ca="1">IFERROR(__xludf.DUMMYFUNCTION("IF(REGEXMATCH(A2344,""wealth planning""),""Script 1"",""-"")"),"-")</f>
        <v>-</v>
      </c>
      <c r="C2344" s="74">
        <f t="shared" si="18"/>
        <v>0</v>
      </c>
      <c r="D2344" s="148">
        <f t="shared" si="19"/>
        <v>45721</v>
      </c>
    </row>
    <row r="2345" spans="1:4">
      <c r="B2345" s="74" t="str">
        <f ca="1">IFERROR(__xludf.DUMMYFUNCTION("IF(REGEXMATCH(A2345,""wealth planning""),""Script 1"",""-"")"),"-")</f>
        <v>-</v>
      </c>
      <c r="C2345" s="74">
        <f t="shared" si="18"/>
        <v>0</v>
      </c>
      <c r="D2345" s="74" t="str">
        <f t="shared" si="19"/>
        <v>Juzaili: Saya agent</v>
      </c>
    </row>
    <row r="2346" spans="1:4">
      <c r="A2346" s="74" t="s">
        <v>3704</v>
      </c>
      <c r="B2346" s="74" t="str">
        <f ca="1">IFERROR(__xludf.DUMMYFUNCTION("IF(REGEXMATCH(A2346,""wealth planning""),""Script 1"",""-"")"),"-")</f>
        <v>-</v>
      </c>
      <c r="C2346" s="74">
        <f t="shared" si="18"/>
        <v>0</v>
      </c>
      <c r="D2346" s="74">
        <f t="shared" si="19"/>
        <v>0</v>
      </c>
    </row>
    <row r="2347" spans="1:4">
      <c r="A2347" s="74" t="s">
        <v>3705</v>
      </c>
      <c r="B2347" s="74" t="str">
        <f ca="1">IFERROR(__xludf.DUMMYFUNCTION("IF(REGEXMATCH(A2347,""wealth planning""),""Script 1"",""-"")"),"-")</f>
        <v>-</v>
      </c>
      <c r="C2347" s="74" t="str">
        <f t="shared" si="18"/>
        <v>Nur EllyanaStatus is reachable</v>
      </c>
      <c r="D2347" s="74">
        <f t="shared" si="19"/>
        <v>0</v>
      </c>
    </row>
    <row r="2348" spans="1:4">
      <c r="A2348" s="148">
        <v>45721</v>
      </c>
      <c r="B2348" s="74" t="str">
        <f ca="1">IFERROR(__xludf.DUMMYFUNCTION("IF(REGEXMATCH(A2348,""wealth planning""),""Script 1"",""-"")"),"#VALUE!")</f>
        <v>#VALUE!</v>
      </c>
      <c r="C2348" s="74" t="str">
        <f t="shared" si="18"/>
        <v>Nur Ellyana</v>
      </c>
      <c r="D2348" s="74">
        <f t="shared" si="19"/>
        <v>0</v>
      </c>
    </row>
    <row r="2349" spans="1:4">
      <c r="A2349" s="148">
        <v>45721</v>
      </c>
      <c r="B2349" s="74" t="str">
        <f ca="1">IFERROR(__xludf.DUMMYFUNCTION("IF(REGEXMATCH(A2349,""wealth planning""),""Script 1"",""-"")"),"#VALUE!")</f>
        <v>#VALUE!</v>
      </c>
      <c r="C2349" s="148">
        <f t="shared" si="18"/>
        <v>45721</v>
      </c>
      <c r="D2349" s="74" t="str">
        <f t="shared" si="19"/>
        <v>Nur EllyanaStatus is reachable</v>
      </c>
    </row>
    <row r="2350" spans="1:4">
      <c r="A2350" s="74" t="s">
        <v>3706</v>
      </c>
      <c r="B2350" s="74" t="str">
        <f ca="1">IFERROR(__xludf.DUMMYFUNCTION("IF(REGEXMATCH(A2350,""wealth planning""),""Script 1"",""-"")"),"-")</f>
        <v>-</v>
      </c>
      <c r="C2350" s="148">
        <f t="shared" si="18"/>
        <v>45721</v>
      </c>
      <c r="D2350" s="74" t="str">
        <f t="shared" si="19"/>
        <v>Nur Ellyana</v>
      </c>
    </row>
    <row r="2351" spans="1:4">
      <c r="B2351" s="74" t="str">
        <f ca="1">IFERROR(__xludf.DUMMYFUNCTION("IF(REGEXMATCH(A2351,""wealth planning""),""Script 1"",""-"")"),"-")</f>
        <v>-</v>
      </c>
      <c r="C2351" s="74" t="str">
        <f t="shared" si="18"/>
        <v>Nur: hi, xiexie jugak Azhad ☺️</v>
      </c>
      <c r="D2351" s="148">
        <f t="shared" si="19"/>
        <v>45721</v>
      </c>
    </row>
    <row r="2352" spans="1:4">
      <c r="B2352" s="74" t="str">
        <f ca="1">IFERROR(__xludf.DUMMYFUNCTION("IF(REGEXMATCH(A2352,""wealth planning""),""Script 1"",""-"")"),"-")</f>
        <v>-</v>
      </c>
      <c r="C2352" s="74">
        <f t="shared" si="18"/>
        <v>0</v>
      </c>
      <c r="D2352" s="148">
        <f t="shared" si="19"/>
        <v>45721</v>
      </c>
    </row>
    <row r="2353" spans="1:4">
      <c r="B2353" s="74" t="str">
        <f ca="1">IFERROR(__xludf.DUMMYFUNCTION("IF(REGEXMATCH(A2353,""wealth planning""),""Script 1"",""-"")"),"-")</f>
        <v>-</v>
      </c>
      <c r="C2353" s="74">
        <f t="shared" si="18"/>
        <v>0</v>
      </c>
      <c r="D2353" s="74" t="str">
        <f t="shared" si="19"/>
        <v>Nur: hi, xiexie jugak Azhad ☺️</v>
      </c>
    </row>
    <row r="2354" spans="1:4">
      <c r="B2354" s="74" t="str">
        <f ca="1">IFERROR(__xludf.DUMMYFUNCTION("IF(REGEXMATCH(A2354,""wealth planning""),""Script 1"",""-"")"),"-")</f>
        <v>-</v>
      </c>
      <c r="C2354" s="74">
        <f t="shared" si="18"/>
        <v>0</v>
      </c>
      <c r="D2354" s="74">
        <f t="shared" si="19"/>
        <v>0</v>
      </c>
    </row>
    <row r="2355" spans="1:4">
      <c r="A2355" s="74" t="s">
        <v>3709</v>
      </c>
      <c r="B2355" s="74" t="str">
        <f ca="1">IFERROR(__xludf.DUMMYFUNCTION("IF(REGEXMATCH(A2355,""wealth planning""),""Script 1"",""-"")"),"-")</f>
        <v>-</v>
      </c>
      <c r="C2355" s="74">
        <f t="shared" si="18"/>
        <v>0</v>
      </c>
      <c r="D2355" s="74">
        <f t="shared" si="19"/>
        <v>0</v>
      </c>
    </row>
    <row r="2356" spans="1:4">
      <c r="A2356" s="148">
        <v>45721</v>
      </c>
      <c r="B2356" s="74" t="str">
        <f ca="1">IFERROR(__xludf.DUMMYFUNCTION("IF(REGEXMATCH(A2356,""wealth planning""),""Script 1"",""-"")"),"#VALUE!")</f>
        <v>#VALUE!</v>
      </c>
      <c r="C2356" s="74" t="str">
        <f t="shared" si="18"/>
        <v>Muhd Syakir Saidi</v>
      </c>
      <c r="D2356" s="74">
        <f t="shared" si="19"/>
        <v>0</v>
      </c>
    </row>
    <row r="2357" spans="1:4">
      <c r="A2357" s="148">
        <v>45721</v>
      </c>
      <c r="B2357" s="74" t="str">
        <f ca="1">IFERROR(__xludf.DUMMYFUNCTION("IF(REGEXMATCH(A2357,""wealth planning""),""Script 1"",""-"")"),"#VALUE!")</f>
        <v>#VALUE!</v>
      </c>
      <c r="C2357" s="148">
        <f t="shared" si="18"/>
        <v>45721</v>
      </c>
      <c r="D2357" s="74">
        <f t="shared" si="19"/>
        <v>0</v>
      </c>
    </row>
    <row r="2358" spans="1:4">
      <c r="A2358" s="74" t="s">
        <v>3710</v>
      </c>
      <c r="B2358" s="74" t="str">
        <f ca="1">IFERROR(__xludf.DUMMYFUNCTION("IF(REGEXMATCH(A2358,""wealth planning""),""Script 1"",""-"")"),"-")</f>
        <v>-</v>
      </c>
      <c r="C2358" s="148">
        <f t="shared" si="18"/>
        <v>45721</v>
      </c>
      <c r="D2358" s="74" t="str">
        <f t="shared" si="19"/>
        <v>Muhd Syakir Saidi</v>
      </c>
    </row>
    <row r="2359" spans="1:4">
      <c r="B2359" s="74" t="str">
        <f ca="1">IFERROR(__xludf.DUMMYFUNCTION("IF(REGEXMATCH(A2359,""wealth planning""),""Script 1"",""-"")"),"-")</f>
        <v>-</v>
      </c>
      <c r="C2359" s="74" t="str">
        <f t="shared" si="18"/>
        <v>You: Terima kasih di atas reply dan doanya. InshaAllah jika ada soalan atau inquiry di masa hadapan, boleh je contact saya. Semoga dipermudahkan urusan dan selamat berpuasa dan beramal ibadah</v>
      </c>
      <c r="D2359" s="148">
        <f t="shared" si="19"/>
        <v>45721</v>
      </c>
    </row>
    <row r="2360" spans="1:4">
      <c r="B2360" s="74" t="str">
        <f ca="1">IFERROR(__xludf.DUMMYFUNCTION("IF(REGEXMATCH(A2360,""wealth planning""),""Script 1"",""-"")"),"-")</f>
        <v>-</v>
      </c>
      <c r="C2360" s="74">
        <f t="shared" si="18"/>
        <v>0</v>
      </c>
      <c r="D2360" s="148">
        <f t="shared" si="19"/>
        <v>45721</v>
      </c>
    </row>
    <row r="2361" spans="1:4">
      <c r="B2361" s="74" t="str">
        <f ca="1">IFERROR(__xludf.DUMMYFUNCTION("IF(REGEXMATCH(A2361,""wealth planning""),""Script 1"",""-"")"),"-")</f>
        <v>-</v>
      </c>
      <c r="C2361" s="74">
        <f t="shared" si="18"/>
        <v>0</v>
      </c>
      <c r="D2361" s="74" t="str">
        <f t="shared" si="19"/>
        <v>You: Terima kasih di atas reply dan doanya. InshaAllah jika ada soalan atau inquiry di masa hadapan, boleh je contact saya. Semoga dipermudahkan urusan dan selamat berpuasa dan beramal ibadah</v>
      </c>
    </row>
    <row r="2362" spans="1:4">
      <c r="A2362" s="74" t="s">
        <v>3712</v>
      </c>
      <c r="B2362" s="74" t="str">
        <f ca="1">IFERROR(__xludf.DUMMYFUNCTION("IF(REGEXMATCH(A2362,""wealth planning""),""Script 1"",""-"")"),"-")</f>
        <v>-</v>
      </c>
      <c r="C2362" s="74">
        <f t="shared" si="18"/>
        <v>0</v>
      </c>
      <c r="D2362" s="74">
        <f t="shared" si="19"/>
        <v>0</v>
      </c>
    </row>
    <row r="2363" spans="1:4">
      <c r="A2363" s="74" t="s">
        <v>3713</v>
      </c>
      <c r="B2363" s="74" t="str">
        <f ca="1">IFERROR(__xludf.DUMMYFUNCTION("IF(REGEXMATCH(A2363,""wealth planning""),""Script 1"",""-"")"),"-")</f>
        <v>-</v>
      </c>
      <c r="C2363" s="74" t="str">
        <f t="shared" si="18"/>
        <v>Danial Ezani, #HIRING</v>
      </c>
      <c r="D2363" s="74">
        <f t="shared" si="19"/>
        <v>0</v>
      </c>
    </row>
    <row r="2364" spans="1:4">
      <c r="A2364" s="148">
        <v>45721</v>
      </c>
      <c r="B2364" s="74" t="str">
        <f ca="1">IFERROR(__xludf.DUMMYFUNCTION("IF(REGEXMATCH(A2364,""wealth planning""),""Script 1"",""-"")"),"#VALUE!")</f>
        <v>#VALUE!</v>
      </c>
      <c r="C2364" s="74" t="str">
        <f t="shared" si="18"/>
        <v>Danial Ezani</v>
      </c>
      <c r="D2364" s="74">
        <f t="shared" si="19"/>
        <v>0</v>
      </c>
    </row>
    <row r="2365" spans="1:4">
      <c r="A2365" s="148">
        <v>45721</v>
      </c>
      <c r="B2365" s="74" t="str">
        <f ca="1">IFERROR(__xludf.DUMMYFUNCTION("IF(REGEXMATCH(A2365,""wealth planning""),""Script 1"",""-"")"),"#VALUE!")</f>
        <v>#VALUE!</v>
      </c>
      <c r="C2365" s="148">
        <f t="shared" si="18"/>
        <v>45721</v>
      </c>
      <c r="D2365" s="74" t="str">
        <f t="shared" si="19"/>
        <v>Danial Ezani, #HIRING</v>
      </c>
    </row>
    <row r="2366" spans="1:4">
      <c r="A2366" s="74" t="s">
        <v>3498</v>
      </c>
      <c r="B2366" s="74" t="str">
        <f ca="1">IFERROR(__xludf.DUMMYFUNCTION("IF(REGEXMATCH(A2366,""wealth planning""),""Script 1"",""-"")"),"Script 1")</f>
        <v>Script 1</v>
      </c>
      <c r="C2366" s="148">
        <f t="shared" si="18"/>
        <v>45721</v>
      </c>
      <c r="D2366" s="74" t="str">
        <f t="shared" si="19"/>
        <v>Danial Ezani</v>
      </c>
    </row>
    <row r="2367" spans="1:4">
      <c r="B2367" s="74" t="str">
        <f ca="1">IFERROR(__xludf.DUMMYFUNCTION("IF(REGEXMATCH(A2367,""wealth planning""),""Script 1"",""-"")"),"-")</f>
        <v>-</v>
      </c>
      <c r="C2367" s="74" t="str">
        <f t="shared" si="18"/>
        <v>You: Hai assalamualaikum Danial,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367" s="148">
        <f t="shared" si="19"/>
        <v>45721</v>
      </c>
    </row>
    <row r="2368" spans="1:4">
      <c r="B2368" s="74" t="str">
        <f ca="1">IFERROR(__xludf.DUMMYFUNCTION("IF(REGEXMATCH(A2368,""wealth planning""),""Script 1"",""-"")"),"-")</f>
        <v>-</v>
      </c>
      <c r="C2368" s="74">
        <f t="shared" si="18"/>
        <v>0</v>
      </c>
      <c r="D2368" s="148">
        <f t="shared" si="19"/>
        <v>45721</v>
      </c>
    </row>
    <row r="2369" spans="1:4">
      <c r="B2369" s="74" t="str">
        <f ca="1">IFERROR(__xludf.DUMMYFUNCTION("IF(REGEXMATCH(A2369,""wealth planning""),""Script 1"",""-"")"),"-")</f>
        <v>-</v>
      </c>
      <c r="C2369" s="74">
        <f t="shared" si="18"/>
        <v>0</v>
      </c>
      <c r="D2369" s="74" t="str">
        <f t="shared" si="19"/>
        <v>You: Hai assalamualaikum Danial,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370" spans="1:4">
      <c r="B2370" s="74" t="str">
        <f ca="1">IFERROR(__xludf.DUMMYFUNCTION("IF(REGEXMATCH(A2370,""wealth planning""),""Script 1"",""-"")"),"-")</f>
        <v>-</v>
      </c>
      <c r="C2370" s="74">
        <f t="shared" si="18"/>
        <v>0</v>
      </c>
      <c r="D2370" s="74">
        <f t="shared" si="19"/>
        <v>0</v>
      </c>
    </row>
    <row r="2371" spans="1:4">
      <c r="A2371" s="74" t="s">
        <v>3716</v>
      </c>
      <c r="B2371" s="74" t="str">
        <f ca="1">IFERROR(__xludf.DUMMYFUNCTION("IF(REGEXMATCH(A2371,""wealth planning""),""Script 1"",""-"")"),"-")</f>
        <v>-</v>
      </c>
      <c r="C2371" s="74">
        <f t="shared" si="18"/>
        <v>0</v>
      </c>
      <c r="D2371" s="74">
        <f t="shared" si="19"/>
        <v>0</v>
      </c>
    </row>
    <row r="2372" spans="1:4">
      <c r="A2372" s="148">
        <v>45721</v>
      </c>
      <c r="B2372" s="74" t="str">
        <f ca="1">IFERROR(__xludf.DUMMYFUNCTION("IF(REGEXMATCH(A2372,""wealth planning""),""Script 1"",""-"")"),"#VALUE!")</f>
        <v>#VALUE!</v>
      </c>
      <c r="C2372" s="74" t="str">
        <f t="shared" si="18"/>
        <v>Norhidayahtul Sakinah</v>
      </c>
      <c r="D2372" s="74">
        <f t="shared" si="19"/>
        <v>0</v>
      </c>
    </row>
    <row r="2373" spans="1:4">
      <c r="A2373" s="148">
        <v>45721</v>
      </c>
      <c r="B2373" s="74" t="str">
        <f ca="1">IFERROR(__xludf.DUMMYFUNCTION("IF(REGEXMATCH(A2373,""wealth planning""),""Script 1"",""-"")"),"#VALUE!")</f>
        <v>#VALUE!</v>
      </c>
      <c r="C2373" s="148">
        <f t="shared" si="18"/>
        <v>45721</v>
      </c>
      <c r="D2373" s="74">
        <f t="shared" si="19"/>
        <v>0</v>
      </c>
    </row>
    <row r="2374" spans="1:4">
      <c r="A2374" s="74" t="s">
        <v>3717</v>
      </c>
      <c r="B2374" s="74" t="str">
        <f ca="1">IFERROR(__xludf.DUMMYFUNCTION("IF(REGEXMATCH(A2374,""wealth planning""),""Script 1"",""-"")"),"Script 1")</f>
        <v>Script 1</v>
      </c>
      <c r="C2374" s="148">
        <f t="shared" si="18"/>
        <v>45721</v>
      </c>
      <c r="D2374" s="74" t="str">
        <f t="shared" si="19"/>
        <v>Norhidayahtul Sakinah</v>
      </c>
    </row>
    <row r="2375" spans="1:4">
      <c r="B2375" s="74" t="str">
        <f ca="1">IFERROR(__xludf.DUMMYFUNCTION("IF(REGEXMATCH(A2375,""wealth planning""),""Script 1"",""-"")"),"-")</f>
        <v>-</v>
      </c>
      <c r="C2375" s="74" t="str">
        <f t="shared" si="18"/>
        <v>You: Hai assalamualaikum Norhidayahtul,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375" s="148">
        <f t="shared" si="19"/>
        <v>45721</v>
      </c>
    </row>
    <row r="2376" spans="1:4">
      <c r="B2376" s="74" t="str">
        <f ca="1">IFERROR(__xludf.DUMMYFUNCTION("IF(REGEXMATCH(A2376,""wealth planning""),""Script 1"",""-"")"),"-")</f>
        <v>-</v>
      </c>
      <c r="C2376" s="74">
        <f t="shared" si="18"/>
        <v>0</v>
      </c>
      <c r="D2376" s="148">
        <f t="shared" si="19"/>
        <v>45721</v>
      </c>
    </row>
    <row r="2377" spans="1:4">
      <c r="B2377" s="74" t="str">
        <f ca="1">IFERROR(__xludf.DUMMYFUNCTION("IF(REGEXMATCH(A2377,""wealth planning""),""Script 1"",""-"")"),"-")</f>
        <v>-</v>
      </c>
      <c r="C2377" s="74">
        <f t="shared" si="18"/>
        <v>0</v>
      </c>
      <c r="D2377" s="74" t="str">
        <f t="shared" si="19"/>
        <v>You: Hai assalamualaikum Norhidayahtul,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378" spans="1:4">
      <c r="B2378" s="74" t="str">
        <f ca="1">IFERROR(__xludf.DUMMYFUNCTION("IF(REGEXMATCH(A2378,""wealth planning""),""Script 1"",""-"")"),"-")</f>
        <v>-</v>
      </c>
      <c r="C2378" s="74">
        <f t="shared" si="18"/>
        <v>0</v>
      </c>
      <c r="D2378" s="74">
        <f t="shared" si="19"/>
        <v>0</v>
      </c>
    </row>
    <row r="2379" spans="1:4">
      <c r="A2379" s="74" t="s">
        <v>3720</v>
      </c>
      <c r="B2379" s="74" t="str">
        <f ca="1">IFERROR(__xludf.DUMMYFUNCTION("IF(REGEXMATCH(A2379,""wealth planning""),""Script 1"",""-"")"),"-")</f>
        <v>-</v>
      </c>
      <c r="C2379" s="74">
        <f t="shared" si="18"/>
        <v>0</v>
      </c>
      <c r="D2379" s="74">
        <f t="shared" si="19"/>
        <v>0</v>
      </c>
    </row>
    <row r="2380" spans="1:4">
      <c r="A2380" s="148">
        <v>45721</v>
      </c>
      <c r="B2380" s="74" t="str">
        <f ca="1">IFERROR(__xludf.DUMMYFUNCTION("IF(REGEXMATCH(A2380,""wealth planning""),""Script 1"",""-"")"),"#VALUE!")</f>
        <v>#VALUE!</v>
      </c>
      <c r="C2380" s="74" t="str">
        <f t="shared" si="18"/>
        <v>Alif Ahmad</v>
      </c>
      <c r="D2380" s="74">
        <f t="shared" si="19"/>
        <v>0</v>
      </c>
    </row>
    <row r="2381" spans="1:4">
      <c r="A2381" s="148">
        <v>45721</v>
      </c>
      <c r="B2381" s="74" t="str">
        <f ca="1">IFERROR(__xludf.DUMMYFUNCTION("IF(REGEXMATCH(A2381,""wealth planning""),""Script 1"",""-"")"),"#VALUE!")</f>
        <v>#VALUE!</v>
      </c>
      <c r="C2381" s="148">
        <f t="shared" si="18"/>
        <v>45721</v>
      </c>
      <c r="D2381" s="74">
        <f t="shared" si="19"/>
        <v>0</v>
      </c>
    </row>
    <row r="2382" spans="1:4">
      <c r="A2382" s="74" t="s">
        <v>2885</v>
      </c>
      <c r="B2382" s="74" t="str">
        <f ca="1">IFERROR(__xludf.DUMMYFUNCTION("IF(REGEXMATCH(A2382,""wealth planning""),""Script 1"",""-"")"),"Script 1")</f>
        <v>Script 1</v>
      </c>
      <c r="C2382" s="148">
        <f t="shared" si="18"/>
        <v>45721</v>
      </c>
      <c r="D2382" s="74" t="str">
        <f t="shared" si="19"/>
        <v>Alif Ahmad</v>
      </c>
    </row>
    <row r="2383" spans="1:4">
      <c r="B2383" s="74" t="str">
        <f ca="1">IFERROR(__xludf.DUMMYFUNCTION("IF(REGEXMATCH(A2383,""wealth planning""),""Script 1"",""-"")"),"-")</f>
        <v>-</v>
      </c>
      <c r="C2383" s="74" t="str">
        <f t="shared" si="18"/>
        <v>You: Hai assalamualaikum Alif,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383" s="148">
        <f t="shared" si="19"/>
        <v>45721</v>
      </c>
    </row>
    <row r="2384" spans="1:4">
      <c r="B2384" s="74" t="str">
        <f ca="1">IFERROR(__xludf.DUMMYFUNCTION("IF(REGEXMATCH(A2384,""wealth planning""),""Script 1"",""-"")"),"-")</f>
        <v>-</v>
      </c>
      <c r="C2384" s="74">
        <f t="shared" si="18"/>
        <v>0</v>
      </c>
      <c r="D2384" s="148">
        <f t="shared" si="19"/>
        <v>45721</v>
      </c>
    </row>
    <row r="2385" spans="1:4">
      <c r="B2385" s="74" t="str">
        <f ca="1">IFERROR(__xludf.DUMMYFUNCTION("IF(REGEXMATCH(A2385,""wealth planning""),""Script 1"",""-"")"),"-")</f>
        <v>-</v>
      </c>
      <c r="C2385" s="74">
        <f t="shared" si="18"/>
        <v>0</v>
      </c>
      <c r="D2385" s="74" t="str">
        <f t="shared" si="19"/>
        <v>You: Hai assalamualaikum Alif,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386" spans="1:4">
      <c r="A2386" s="74" t="s">
        <v>3722</v>
      </c>
      <c r="B2386" s="74" t="str">
        <f ca="1">IFERROR(__xludf.DUMMYFUNCTION("IF(REGEXMATCH(A2386,""wealth planning""),""Script 1"",""-"")"),"-")</f>
        <v>-</v>
      </c>
      <c r="C2386" s="74">
        <f t="shared" si="18"/>
        <v>0</v>
      </c>
      <c r="D2386" s="74">
        <f t="shared" si="19"/>
        <v>0</v>
      </c>
    </row>
    <row r="2387" spans="1:4">
      <c r="A2387" s="74" t="s">
        <v>3722</v>
      </c>
      <c r="B2387" s="74" t="str">
        <f ca="1">IFERROR(__xludf.DUMMYFUNCTION("IF(REGEXMATCH(A2387,""wealth planning""),""Script 1"",""-"")"),"-")</f>
        <v>-</v>
      </c>
      <c r="C2387" s="74" t="str">
        <f t="shared" si="18"/>
        <v>Mohamad Sodiqul Aufa Fadillah</v>
      </c>
      <c r="D2387" s="74">
        <f t="shared" si="19"/>
        <v>0</v>
      </c>
    </row>
    <row r="2388" spans="1:4">
      <c r="A2388" s="148">
        <v>45721</v>
      </c>
      <c r="B2388" s="74" t="str">
        <f ca="1">IFERROR(__xludf.DUMMYFUNCTION("IF(REGEXMATCH(A2388,""wealth planning""),""Script 1"",""-"")"),"#VALUE!")</f>
        <v>#VALUE!</v>
      </c>
      <c r="C2388" s="74" t="str">
        <f t="shared" si="18"/>
        <v>Mohamad Sodiqul Aufa Fadillah</v>
      </c>
      <c r="D2388" s="74">
        <f t="shared" si="19"/>
        <v>0</v>
      </c>
    </row>
    <row r="2389" spans="1:4">
      <c r="A2389" s="148">
        <v>45721</v>
      </c>
      <c r="B2389" s="74" t="str">
        <f ca="1">IFERROR(__xludf.DUMMYFUNCTION("IF(REGEXMATCH(A2389,""wealth planning""),""Script 1"",""-"")"),"#VALUE!")</f>
        <v>#VALUE!</v>
      </c>
      <c r="C2389" s="148">
        <f t="shared" si="18"/>
        <v>45721</v>
      </c>
      <c r="D2389" s="74" t="str">
        <f t="shared" si="19"/>
        <v>Mohamad Sodiqul Aufa Fadillah</v>
      </c>
    </row>
    <row r="2390" spans="1:4">
      <c r="A2390" s="74" t="s">
        <v>3723</v>
      </c>
      <c r="B2390" s="74" t="str">
        <f ca="1">IFERROR(__xludf.DUMMYFUNCTION("IF(REGEXMATCH(A2390,""wealth planning""),""Script 1"",""-"")"),"Script 1")</f>
        <v>Script 1</v>
      </c>
      <c r="C2390" s="148">
        <f t="shared" si="18"/>
        <v>45721</v>
      </c>
      <c r="D2390" s="74" t="str">
        <f t="shared" si="19"/>
        <v>Mohamad Sodiqul Aufa Fadillah</v>
      </c>
    </row>
    <row r="2391" spans="1:4">
      <c r="B2391" s="74" t="str">
        <f ca="1">IFERROR(__xludf.DUMMYFUNCTION("IF(REGEXMATCH(A2391,""wealth planning""),""Script 1"",""-"")"),"-")</f>
        <v>-</v>
      </c>
      <c r="C2391" s="74" t="str">
        <f t="shared" si="18"/>
        <v>You: Hai assalamualaikum Sodiqul,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391" s="148">
        <f t="shared" si="19"/>
        <v>45721</v>
      </c>
    </row>
    <row r="2392" spans="1:4">
      <c r="B2392" s="74" t="str">
        <f ca="1">IFERROR(__xludf.DUMMYFUNCTION("IF(REGEXMATCH(A2392,""wealth planning""),""Script 1"",""-"")"),"-")</f>
        <v>-</v>
      </c>
      <c r="C2392" s="74">
        <f t="shared" si="18"/>
        <v>0</v>
      </c>
      <c r="D2392" s="148">
        <f t="shared" si="19"/>
        <v>45721</v>
      </c>
    </row>
    <row r="2393" spans="1:4">
      <c r="B2393" s="74" t="str">
        <f ca="1">IFERROR(__xludf.DUMMYFUNCTION("IF(REGEXMATCH(A2393,""wealth planning""),""Script 1"",""-"")"),"-")</f>
        <v>-</v>
      </c>
      <c r="C2393" s="74">
        <f t="shared" si="18"/>
        <v>0</v>
      </c>
      <c r="D2393" s="74" t="str">
        <f t="shared" si="19"/>
        <v>You: Hai assalamualaikum Sodiqul,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394" spans="1:4">
      <c r="B2394" s="74" t="str">
        <f ca="1">IFERROR(__xludf.DUMMYFUNCTION("IF(REGEXMATCH(A2394,""wealth planning""),""Script 1"",""-"")"),"-")</f>
        <v>-</v>
      </c>
      <c r="C2394" s="74">
        <f t="shared" si="18"/>
        <v>0</v>
      </c>
      <c r="D2394" s="74">
        <f t="shared" si="19"/>
        <v>0</v>
      </c>
    </row>
    <row r="2395" spans="1:4">
      <c r="A2395" s="74" t="s">
        <v>3726</v>
      </c>
      <c r="B2395" s="74" t="str">
        <f ca="1">IFERROR(__xludf.DUMMYFUNCTION("IF(REGEXMATCH(A2395,""wealth planning""),""Script 1"",""-"")"),"-")</f>
        <v>-</v>
      </c>
      <c r="C2395" s="74">
        <f t="shared" si="18"/>
        <v>0</v>
      </c>
      <c r="D2395" s="74">
        <f t="shared" si="19"/>
        <v>0</v>
      </c>
    </row>
    <row r="2396" spans="1:4">
      <c r="A2396" s="148">
        <v>45721</v>
      </c>
      <c r="B2396" s="74" t="str">
        <f ca="1">IFERROR(__xludf.DUMMYFUNCTION("IF(REGEXMATCH(A2396,""wealth planning""),""Script 1"",""-"")"),"#VALUE!")</f>
        <v>#VALUE!</v>
      </c>
      <c r="C2396" s="74" t="str">
        <f t="shared" si="18"/>
        <v>shafizah safingi</v>
      </c>
      <c r="D2396" s="74">
        <f t="shared" si="19"/>
        <v>0</v>
      </c>
    </row>
    <row r="2397" spans="1:4">
      <c r="A2397" s="148">
        <v>45721</v>
      </c>
      <c r="B2397" s="74" t="str">
        <f ca="1">IFERROR(__xludf.DUMMYFUNCTION("IF(REGEXMATCH(A2397,""wealth planning""),""Script 1"",""-"")"),"#VALUE!")</f>
        <v>#VALUE!</v>
      </c>
      <c r="C2397" s="148">
        <f t="shared" si="18"/>
        <v>45721</v>
      </c>
      <c r="D2397" s="74">
        <f t="shared" si="19"/>
        <v>0</v>
      </c>
    </row>
    <row r="2398" spans="1:4">
      <c r="A2398" s="74" t="s">
        <v>3727</v>
      </c>
      <c r="B2398" s="74" t="str">
        <f ca="1">IFERROR(__xludf.DUMMYFUNCTION("IF(REGEXMATCH(A2398,""wealth planning""),""Script 1"",""-"")"),"Script 1")</f>
        <v>Script 1</v>
      </c>
      <c r="C2398" s="148">
        <f t="shared" si="18"/>
        <v>45721</v>
      </c>
      <c r="D2398" s="74" t="str">
        <f t="shared" si="19"/>
        <v>shafizah safingi</v>
      </c>
    </row>
    <row r="2399" spans="1:4">
      <c r="B2399" s="74" t="str">
        <f ca="1">IFERROR(__xludf.DUMMYFUNCTION("IF(REGEXMATCH(A2399,""wealth planning""),""Script 1"",""-"")"),"-")</f>
        <v>-</v>
      </c>
      <c r="C2399" s="74" t="str">
        <f t="shared" si="18"/>
        <v>You: Hai assalamualaikum Shafizah,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399" s="148">
        <f t="shared" si="19"/>
        <v>45721</v>
      </c>
    </row>
    <row r="2400" spans="1:4">
      <c r="B2400" s="74" t="str">
        <f ca="1">IFERROR(__xludf.DUMMYFUNCTION("IF(REGEXMATCH(A2400,""wealth planning""),""Script 1"",""-"")"),"-")</f>
        <v>-</v>
      </c>
      <c r="C2400" s="74">
        <f t="shared" si="18"/>
        <v>0</v>
      </c>
      <c r="D2400" s="148">
        <f t="shared" si="19"/>
        <v>45721</v>
      </c>
    </row>
    <row r="2401" spans="1:4">
      <c r="B2401" s="74" t="str">
        <f ca="1">IFERROR(__xludf.DUMMYFUNCTION("IF(REGEXMATCH(A2401,""wealth planning""),""Script 1"",""-"")"),"-")</f>
        <v>-</v>
      </c>
      <c r="C2401" s="74">
        <f t="shared" si="18"/>
        <v>0</v>
      </c>
      <c r="D2401" s="74" t="str">
        <f t="shared" si="19"/>
        <v>You: Hai assalamualaikum Shafizah,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402" spans="1:4">
      <c r="A2402" s="74" t="s">
        <v>3729</v>
      </c>
      <c r="B2402" s="74" t="str">
        <f ca="1">IFERROR(__xludf.DUMMYFUNCTION("IF(REGEXMATCH(A2402,""wealth planning""),""Script 1"",""-"")"),"-")</f>
        <v>-</v>
      </c>
      <c r="C2402" s="74">
        <f t="shared" si="18"/>
        <v>0</v>
      </c>
      <c r="D2402" s="74">
        <f t="shared" si="19"/>
        <v>0</v>
      </c>
    </row>
    <row r="2403" spans="1:4">
      <c r="A2403" s="74" t="s">
        <v>3729</v>
      </c>
      <c r="B2403" s="74" t="str">
        <f ca="1">IFERROR(__xludf.DUMMYFUNCTION("IF(REGEXMATCH(A2403,""wealth planning""),""Script 1"",""-"")"),"-")</f>
        <v>-</v>
      </c>
      <c r="C2403" s="74" t="str">
        <f t="shared" si="18"/>
        <v>Nadzirah Afiqah</v>
      </c>
      <c r="D2403" s="74">
        <f t="shared" si="19"/>
        <v>0</v>
      </c>
    </row>
    <row r="2404" spans="1:4">
      <c r="A2404" s="148">
        <v>45721</v>
      </c>
      <c r="B2404" s="74" t="str">
        <f ca="1">IFERROR(__xludf.DUMMYFUNCTION("IF(REGEXMATCH(A2404,""wealth planning""),""Script 1"",""-"")"),"#VALUE!")</f>
        <v>#VALUE!</v>
      </c>
      <c r="C2404" s="74" t="str">
        <f t="shared" si="18"/>
        <v>Nadzirah Afiqah</v>
      </c>
      <c r="D2404" s="74">
        <f t="shared" si="19"/>
        <v>0</v>
      </c>
    </row>
    <row r="2405" spans="1:4">
      <c r="A2405" s="148">
        <v>45721</v>
      </c>
      <c r="B2405" s="74" t="str">
        <f ca="1">IFERROR(__xludf.DUMMYFUNCTION("IF(REGEXMATCH(A2405,""wealth planning""),""Script 1"",""-"")"),"#VALUE!")</f>
        <v>#VALUE!</v>
      </c>
      <c r="C2405" s="148">
        <f t="shared" si="18"/>
        <v>45721</v>
      </c>
      <c r="D2405" s="74" t="str">
        <f t="shared" si="19"/>
        <v>Nadzirah Afiqah</v>
      </c>
    </row>
    <row r="2406" spans="1:4">
      <c r="A2406" s="74" t="s">
        <v>2968</v>
      </c>
      <c r="B2406" s="74" t="str">
        <f ca="1">IFERROR(__xludf.DUMMYFUNCTION("IF(REGEXMATCH(A2406,""wealth planning""),""Script 1"",""-"")"),"Script 1")</f>
        <v>Script 1</v>
      </c>
      <c r="C2406" s="148">
        <f t="shared" si="18"/>
        <v>45721</v>
      </c>
      <c r="D2406" s="74" t="str">
        <f t="shared" si="19"/>
        <v>Nadzirah Afiqah</v>
      </c>
    </row>
    <row r="2407" spans="1:4">
      <c r="B2407" s="74" t="str">
        <f ca="1">IFERROR(__xludf.DUMMYFUNCTION("IF(REGEXMATCH(A2407,""wealth planning""),""Script 1"",""-"")"),"-")</f>
        <v>-</v>
      </c>
      <c r="C2407" s="74" t="str">
        <f t="shared" si="18"/>
        <v>You: Hai assalamualaikum Nadzirah,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407" s="148">
        <f t="shared" si="19"/>
        <v>45721</v>
      </c>
    </row>
    <row r="2408" spans="1:4">
      <c r="B2408" s="74" t="str">
        <f ca="1">IFERROR(__xludf.DUMMYFUNCTION("IF(REGEXMATCH(A2408,""wealth planning""),""Script 1"",""-"")"),"-")</f>
        <v>-</v>
      </c>
      <c r="C2408" s="74">
        <f t="shared" si="18"/>
        <v>0</v>
      </c>
      <c r="D2408" s="148">
        <f t="shared" si="19"/>
        <v>45721</v>
      </c>
    </row>
    <row r="2409" spans="1:4">
      <c r="B2409" s="74" t="str">
        <f ca="1">IFERROR(__xludf.DUMMYFUNCTION("IF(REGEXMATCH(A2409,""wealth planning""),""Script 1"",""-"")"),"-")</f>
        <v>-</v>
      </c>
      <c r="C2409" s="74">
        <f t="shared" si="18"/>
        <v>0</v>
      </c>
      <c r="D2409" s="74" t="str">
        <f t="shared" si="19"/>
        <v>You: Hai assalamualaikum Nadzirah,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410" spans="1:4">
      <c r="A2410" s="74" t="s">
        <v>3731</v>
      </c>
      <c r="B2410" s="74" t="str">
        <f ca="1">IFERROR(__xludf.DUMMYFUNCTION("IF(REGEXMATCH(A2410,""wealth planning""),""Script 1"",""-"")"),"-")</f>
        <v>-</v>
      </c>
      <c r="C2410" s="74">
        <f t="shared" si="18"/>
        <v>0</v>
      </c>
      <c r="D2410" s="74">
        <f t="shared" si="19"/>
        <v>0</v>
      </c>
    </row>
    <row r="2411" spans="1:4">
      <c r="A2411" s="74" t="s">
        <v>3731</v>
      </c>
      <c r="B2411" s="74" t="str">
        <f ca="1">IFERROR(__xludf.DUMMYFUNCTION("IF(REGEXMATCH(A2411,""wealth planning""),""Script 1"",""-"")"),"-")</f>
        <v>-</v>
      </c>
      <c r="C2411" s="74" t="str">
        <f t="shared" si="18"/>
        <v>Alia Maisarah Ahmad Junaidi</v>
      </c>
      <c r="D2411" s="74">
        <f t="shared" si="19"/>
        <v>0</v>
      </c>
    </row>
    <row r="2412" spans="1:4">
      <c r="A2412" s="148">
        <v>45721</v>
      </c>
      <c r="B2412" s="74" t="str">
        <f ca="1">IFERROR(__xludf.DUMMYFUNCTION("IF(REGEXMATCH(A2412,""wealth planning""),""Script 1"",""-"")"),"#VALUE!")</f>
        <v>#VALUE!</v>
      </c>
      <c r="C2412" s="74" t="str">
        <f t="shared" si="18"/>
        <v>Alia Maisarah Ahmad Junaidi</v>
      </c>
      <c r="D2412" s="74">
        <f t="shared" si="19"/>
        <v>0</v>
      </c>
    </row>
    <row r="2413" spans="1:4">
      <c r="A2413" s="148">
        <v>45721</v>
      </c>
      <c r="B2413" s="74" t="str">
        <f ca="1">IFERROR(__xludf.DUMMYFUNCTION("IF(REGEXMATCH(A2413,""wealth planning""),""Script 1"",""-"")"),"#VALUE!")</f>
        <v>#VALUE!</v>
      </c>
      <c r="C2413" s="148">
        <f t="shared" si="18"/>
        <v>45721</v>
      </c>
      <c r="D2413" s="74" t="str">
        <f t="shared" si="19"/>
        <v>Alia Maisarah Ahmad Junaidi</v>
      </c>
    </row>
    <row r="2414" spans="1:4">
      <c r="A2414" s="74" t="s">
        <v>3029</v>
      </c>
      <c r="B2414" s="74" t="str">
        <f ca="1">IFERROR(__xludf.DUMMYFUNCTION("IF(REGEXMATCH(A2414,""wealth planning""),""Script 1"",""-"")"),"Script 1")</f>
        <v>Script 1</v>
      </c>
      <c r="C2414" s="148">
        <f t="shared" si="18"/>
        <v>45721</v>
      </c>
      <c r="D2414" s="74" t="str">
        <f t="shared" si="19"/>
        <v>Alia Maisarah Ahmad Junaidi</v>
      </c>
    </row>
    <row r="2415" spans="1:4">
      <c r="B2415" s="74" t="str">
        <f ca="1">IFERROR(__xludf.DUMMYFUNCTION("IF(REGEXMATCH(A2415,""wealth planning""),""Script 1"",""-"")"),"-")</f>
        <v>-</v>
      </c>
      <c r="C2415" s="74" t="str">
        <f t="shared" si="18"/>
        <v>You: Hai assalamualaikum Alia,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415" s="148">
        <f t="shared" si="19"/>
        <v>45721</v>
      </c>
    </row>
    <row r="2416" spans="1:4">
      <c r="B2416" s="74" t="str">
        <f ca="1">IFERROR(__xludf.DUMMYFUNCTION("IF(REGEXMATCH(A2416,""wealth planning""),""Script 1"",""-"")"),"-")</f>
        <v>-</v>
      </c>
      <c r="C2416" s="74">
        <f t="shared" si="18"/>
        <v>0</v>
      </c>
      <c r="D2416" s="148">
        <f t="shared" si="19"/>
        <v>45721</v>
      </c>
    </row>
    <row r="2417" spans="1:4">
      <c r="B2417" s="74" t="str">
        <f ca="1">IFERROR(__xludf.DUMMYFUNCTION("IF(REGEXMATCH(A2417,""wealth planning""),""Script 1"",""-"")"),"-")</f>
        <v>-</v>
      </c>
      <c r="C2417" s="74">
        <f t="shared" si="18"/>
        <v>0</v>
      </c>
      <c r="D2417" s="74" t="str">
        <f t="shared" si="19"/>
        <v>You: Hai assalamualaikum Alia,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418" spans="1:4">
      <c r="A2418" s="74" t="s">
        <v>3733</v>
      </c>
      <c r="B2418" s="74" t="str">
        <f ca="1">IFERROR(__xludf.DUMMYFUNCTION("IF(REGEXMATCH(A2418,""wealth planning""),""Script 1"",""-"")"),"-")</f>
        <v>-</v>
      </c>
      <c r="C2418" s="74">
        <f t="shared" si="18"/>
        <v>0</v>
      </c>
      <c r="D2418" s="74">
        <f t="shared" si="19"/>
        <v>0</v>
      </c>
    </row>
    <row r="2419" spans="1:4">
      <c r="A2419" s="74" t="s">
        <v>3733</v>
      </c>
      <c r="B2419" s="74" t="str">
        <f ca="1">IFERROR(__xludf.DUMMYFUNCTION("IF(REGEXMATCH(A2419,""wealth planning""),""Script 1"",""-"")"),"-")</f>
        <v>-</v>
      </c>
      <c r="C2419" s="74" t="str">
        <f t="shared" si="18"/>
        <v>Nik Nur Athirah Nik Muhd Radzi</v>
      </c>
      <c r="D2419" s="74">
        <f t="shared" si="19"/>
        <v>0</v>
      </c>
    </row>
    <row r="2420" spans="1:4">
      <c r="A2420" s="148">
        <v>45721</v>
      </c>
      <c r="B2420" s="74" t="str">
        <f ca="1">IFERROR(__xludf.DUMMYFUNCTION("IF(REGEXMATCH(A2420,""wealth planning""),""Script 1"",""-"")"),"#VALUE!")</f>
        <v>#VALUE!</v>
      </c>
      <c r="C2420" s="74" t="str">
        <f t="shared" si="18"/>
        <v>Nik Nur Athirah Nik Muhd Radzi</v>
      </c>
      <c r="D2420" s="74">
        <f t="shared" si="19"/>
        <v>0</v>
      </c>
    </row>
    <row r="2421" spans="1:4">
      <c r="A2421" s="148">
        <v>45721</v>
      </c>
      <c r="B2421" s="74" t="str">
        <f ca="1">IFERROR(__xludf.DUMMYFUNCTION("IF(REGEXMATCH(A2421,""wealth planning""),""Script 1"",""-"")"),"#VALUE!")</f>
        <v>#VALUE!</v>
      </c>
      <c r="C2421" s="148">
        <f t="shared" si="18"/>
        <v>45721</v>
      </c>
      <c r="D2421" s="74" t="str">
        <f t="shared" si="19"/>
        <v>Nik Nur Athirah Nik Muhd Radzi</v>
      </c>
    </row>
    <row r="2422" spans="1:4">
      <c r="A2422" s="74" t="s">
        <v>3734</v>
      </c>
      <c r="B2422" s="74" t="str">
        <f ca="1">IFERROR(__xludf.DUMMYFUNCTION("IF(REGEXMATCH(A2422,""wealth planning""),""Script 1"",""-"")"),"Script 1")</f>
        <v>Script 1</v>
      </c>
      <c r="C2422" s="148">
        <f t="shared" si="18"/>
        <v>45721</v>
      </c>
      <c r="D2422" s="74" t="str">
        <f t="shared" si="19"/>
        <v>Nik Nur Athirah Nik Muhd Radzi</v>
      </c>
    </row>
    <row r="2423" spans="1:4">
      <c r="B2423" s="74" t="str">
        <f ca="1">IFERROR(__xludf.DUMMYFUNCTION("IF(REGEXMATCH(A2423,""wealth planning""),""Script 1"",""-"")"),"-")</f>
        <v>-</v>
      </c>
      <c r="C2423" s="74" t="str">
        <f t="shared" si="18"/>
        <v>You: Hai assalamualaikum Nik Nur Athirah,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423" s="148">
        <f t="shared" si="19"/>
        <v>45721</v>
      </c>
    </row>
    <row r="2424" spans="1:4">
      <c r="B2424" s="74" t="str">
        <f ca="1">IFERROR(__xludf.DUMMYFUNCTION("IF(REGEXMATCH(A2424,""wealth planning""),""Script 1"",""-"")"),"-")</f>
        <v>-</v>
      </c>
      <c r="C2424" s="74">
        <f t="shared" si="18"/>
        <v>0</v>
      </c>
      <c r="D2424" s="148">
        <f t="shared" si="19"/>
        <v>45721</v>
      </c>
    </row>
    <row r="2425" spans="1:4">
      <c r="B2425" s="74" t="str">
        <f ca="1">IFERROR(__xludf.DUMMYFUNCTION("IF(REGEXMATCH(A2425,""wealth planning""),""Script 1"",""-"")"),"-")</f>
        <v>-</v>
      </c>
      <c r="C2425" s="74">
        <f t="shared" si="18"/>
        <v>0</v>
      </c>
      <c r="D2425" s="74" t="str">
        <f t="shared" si="19"/>
        <v>You: Hai assalamualaikum Nik Nur Athirah,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426" spans="1:4">
      <c r="B2426" s="74" t="str">
        <f ca="1">IFERROR(__xludf.DUMMYFUNCTION("IF(REGEXMATCH(A2426,""wealth planning""),""Script 1"",""-"")"),"-")</f>
        <v>-</v>
      </c>
      <c r="C2426" s="74">
        <f t="shared" si="18"/>
        <v>0</v>
      </c>
      <c r="D2426" s="74">
        <f t="shared" si="19"/>
        <v>0</v>
      </c>
    </row>
    <row r="2427" spans="1:4">
      <c r="A2427" s="74" t="s">
        <v>3737</v>
      </c>
      <c r="B2427" s="74" t="str">
        <f ca="1">IFERROR(__xludf.DUMMYFUNCTION("IF(REGEXMATCH(A2427,""wealth planning""),""Script 1"",""-"")"),"-")</f>
        <v>-</v>
      </c>
      <c r="C2427" s="74">
        <f t="shared" si="18"/>
        <v>0</v>
      </c>
      <c r="D2427" s="74">
        <f t="shared" si="19"/>
        <v>0</v>
      </c>
    </row>
    <row r="2428" spans="1:4">
      <c r="A2428" s="148">
        <v>45721</v>
      </c>
      <c r="B2428" s="74" t="str">
        <f ca="1">IFERROR(__xludf.DUMMYFUNCTION("IF(REGEXMATCH(A2428,""wealth planning""),""Script 1"",""-"")"),"#VALUE!")</f>
        <v>#VALUE!</v>
      </c>
      <c r="C2428" s="74" t="str">
        <f t="shared" si="18"/>
        <v>Siti Aisyah</v>
      </c>
      <c r="D2428" s="74">
        <f t="shared" si="19"/>
        <v>0</v>
      </c>
    </row>
    <row r="2429" spans="1:4">
      <c r="A2429" s="148">
        <v>45721</v>
      </c>
      <c r="B2429" s="74" t="str">
        <f ca="1">IFERROR(__xludf.DUMMYFUNCTION("IF(REGEXMATCH(A2429,""wealth planning""),""Script 1"",""-"")"),"#VALUE!")</f>
        <v>#VALUE!</v>
      </c>
      <c r="C2429" s="148">
        <f t="shared" si="18"/>
        <v>45721</v>
      </c>
      <c r="D2429" s="74">
        <f t="shared" si="19"/>
        <v>0</v>
      </c>
    </row>
    <row r="2430" spans="1:4">
      <c r="A2430" s="74" t="s">
        <v>3190</v>
      </c>
      <c r="B2430" s="74" t="str">
        <f ca="1">IFERROR(__xludf.DUMMYFUNCTION("IF(REGEXMATCH(A2430,""wealth planning""),""Script 1"",""-"")"),"Script 1")</f>
        <v>Script 1</v>
      </c>
      <c r="C2430" s="148">
        <f t="shared" si="18"/>
        <v>45721</v>
      </c>
      <c r="D2430" s="74" t="str">
        <f t="shared" si="19"/>
        <v>Siti Aisyah</v>
      </c>
    </row>
    <row r="2431" spans="1:4">
      <c r="B2431" s="74" t="str">
        <f ca="1">IFERROR(__xludf.DUMMYFUNCTION("IF(REGEXMATCH(A2431,""wealth planning""),""Script 1"",""-"")"),"-")</f>
        <v>-</v>
      </c>
      <c r="C2431" s="74" t="str">
        <f t="shared" si="18"/>
        <v>You: Hai assalamualaikum Siti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431" s="148">
        <f t="shared" si="19"/>
        <v>45721</v>
      </c>
    </row>
    <row r="2432" spans="1:4">
      <c r="B2432" s="74" t="str">
        <f ca="1">IFERROR(__xludf.DUMMYFUNCTION("IF(REGEXMATCH(A2432,""wealth planning""),""Script 1"",""-"")"),"-")</f>
        <v>-</v>
      </c>
      <c r="C2432" s="74">
        <f t="shared" si="18"/>
        <v>0</v>
      </c>
      <c r="D2432" s="148">
        <f t="shared" si="19"/>
        <v>45721</v>
      </c>
    </row>
    <row r="2433" spans="1:4">
      <c r="B2433" s="74" t="str">
        <f ca="1">IFERROR(__xludf.DUMMYFUNCTION("IF(REGEXMATCH(A2433,""wealth planning""),""Script 1"",""-"")"),"-")</f>
        <v>-</v>
      </c>
      <c r="C2433" s="74">
        <f t="shared" si="18"/>
        <v>0</v>
      </c>
      <c r="D2433" s="74" t="str">
        <f t="shared" si="19"/>
        <v>You: Hai assalamualaikum Siti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434" spans="1:4">
      <c r="B2434" s="74" t="str">
        <f ca="1">IFERROR(__xludf.DUMMYFUNCTION("IF(REGEXMATCH(A2434,""wealth planning""),""Script 1"",""-"")"),"-")</f>
        <v>-</v>
      </c>
      <c r="C2434" s="74">
        <f t="shared" si="18"/>
        <v>0</v>
      </c>
      <c r="D2434" s="74">
        <f t="shared" si="19"/>
        <v>0</v>
      </c>
    </row>
    <row r="2435" spans="1:4">
      <c r="A2435" s="74" t="s">
        <v>3740</v>
      </c>
      <c r="B2435" s="74" t="str">
        <f ca="1">IFERROR(__xludf.DUMMYFUNCTION("IF(REGEXMATCH(A2435,""wealth planning""),""Script 1"",""-"")"),"-")</f>
        <v>-</v>
      </c>
      <c r="C2435" s="74">
        <f t="shared" si="18"/>
        <v>0</v>
      </c>
      <c r="D2435" s="74">
        <f t="shared" si="19"/>
        <v>0</v>
      </c>
    </row>
    <row r="2436" spans="1:4">
      <c r="A2436" s="148">
        <v>45721</v>
      </c>
      <c r="B2436" s="74" t="str">
        <f ca="1">IFERROR(__xludf.DUMMYFUNCTION("IF(REGEXMATCH(A2436,""wealth planning""),""Script 1"",""-"")"),"#VALUE!")</f>
        <v>#VALUE!</v>
      </c>
      <c r="C2436" s="74" t="str">
        <f t="shared" si="18"/>
        <v>Amir Hamzah Zuraini</v>
      </c>
      <c r="D2436" s="74">
        <f t="shared" si="19"/>
        <v>0</v>
      </c>
    </row>
    <row r="2437" spans="1:4">
      <c r="A2437" s="148">
        <v>45721</v>
      </c>
      <c r="B2437" s="74" t="str">
        <f ca="1">IFERROR(__xludf.DUMMYFUNCTION("IF(REGEXMATCH(A2437,""wealth planning""),""Script 1"",""-"")"),"#VALUE!")</f>
        <v>#VALUE!</v>
      </c>
      <c r="C2437" s="148">
        <f t="shared" si="18"/>
        <v>45721</v>
      </c>
      <c r="D2437" s="74">
        <f t="shared" si="19"/>
        <v>0</v>
      </c>
    </row>
    <row r="2438" spans="1:4">
      <c r="A2438" s="74" t="s">
        <v>3741</v>
      </c>
      <c r="B2438" s="74" t="str">
        <f ca="1">IFERROR(__xludf.DUMMYFUNCTION("IF(REGEXMATCH(A2438,""wealth planning""),""Script 1"",""-"")"),"Script 1")</f>
        <v>Script 1</v>
      </c>
      <c r="C2438" s="148">
        <f t="shared" si="18"/>
        <v>45721</v>
      </c>
      <c r="D2438" s="74" t="str">
        <f t="shared" si="19"/>
        <v>Amir Hamzah Zuraini</v>
      </c>
    </row>
    <row r="2439" spans="1:4">
      <c r="B2439" s="74" t="str">
        <f ca="1">IFERROR(__xludf.DUMMYFUNCTION("IF(REGEXMATCH(A2439,""wealth planning""),""Script 1"",""-"")"),"-")</f>
        <v>-</v>
      </c>
      <c r="C2439" s="74" t="str">
        <f t="shared" si="18"/>
        <v>You: Hai assalamualaikum Amir Hamzah,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439" s="148">
        <f t="shared" si="19"/>
        <v>45721</v>
      </c>
    </row>
    <row r="2440" spans="1:4">
      <c r="B2440" s="74" t="str">
        <f ca="1">IFERROR(__xludf.DUMMYFUNCTION("IF(REGEXMATCH(A2440,""wealth planning""),""Script 1"",""-"")"),"-")</f>
        <v>-</v>
      </c>
      <c r="C2440" s="74">
        <f t="shared" si="18"/>
        <v>0</v>
      </c>
      <c r="D2440" s="148">
        <f t="shared" si="19"/>
        <v>45721</v>
      </c>
    </row>
    <row r="2441" spans="1:4">
      <c r="B2441" s="74" t="str">
        <f ca="1">IFERROR(__xludf.DUMMYFUNCTION("IF(REGEXMATCH(A2441,""wealth planning""),""Script 1"",""-"")"),"-")</f>
        <v>-</v>
      </c>
      <c r="C2441" s="74">
        <f t="shared" si="18"/>
        <v>0</v>
      </c>
      <c r="D2441" s="74" t="str">
        <f t="shared" si="19"/>
        <v>You: Hai assalamualaikum Amir Hamzah,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442" spans="1:4">
      <c r="B2442" s="74" t="str">
        <f ca="1">IFERROR(__xludf.DUMMYFUNCTION("IF(REGEXMATCH(A2442,""wealth planning""),""Script 1"",""-"")"),"-")</f>
        <v>-</v>
      </c>
      <c r="C2442" s="74">
        <f t="shared" si="18"/>
        <v>0</v>
      </c>
      <c r="D2442" s="74">
        <f t="shared" si="19"/>
        <v>0</v>
      </c>
    </row>
    <row r="2443" spans="1:4">
      <c r="A2443" s="74" t="s">
        <v>3744</v>
      </c>
      <c r="B2443" s="74" t="str">
        <f ca="1">IFERROR(__xludf.DUMMYFUNCTION("IF(REGEXMATCH(A2443,""wealth planning""),""Script 1"",""-"")"),"-")</f>
        <v>-</v>
      </c>
      <c r="C2443" s="74">
        <f t="shared" si="18"/>
        <v>0</v>
      </c>
      <c r="D2443" s="74">
        <f t="shared" si="19"/>
        <v>0</v>
      </c>
    </row>
    <row r="2444" spans="1:4">
      <c r="A2444" s="148">
        <v>45721</v>
      </c>
      <c r="B2444" s="74" t="str">
        <f ca="1">IFERROR(__xludf.DUMMYFUNCTION("IF(REGEXMATCH(A2444,""wealth planning""),""Script 1"",""-"")"),"#VALUE!")</f>
        <v>#VALUE!</v>
      </c>
      <c r="C2444" s="74" t="str">
        <f t="shared" si="18"/>
        <v>Syahirah Zaki</v>
      </c>
      <c r="D2444" s="74">
        <f t="shared" si="19"/>
        <v>0</v>
      </c>
    </row>
    <row r="2445" spans="1:4">
      <c r="A2445" s="148">
        <v>45721</v>
      </c>
      <c r="B2445" s="74" t="str">
        <f ca="1">IFERROR(__xludf.DUMMYFUNCTION("IF(REGEXMATCH(A2445,""wealth planning""),""Script 1"",""-"")"),"#VALUE!")</f>
        <v>#VALUE!</v>
      </c>
      <c r="C2445" s="148">
        <f t="shared" si="18"/>
        <v>45721</v>
      </c>
      <c r="D2445" s="74">
        <f t="shared" si="19"/>
        <v>0</v>
      </c>
    </row>
    <row r="2446" spans="1:4">
      <c r="A2446" s="74" t="s">
        <v>3745</v>
      </c>
      <c r="B2446" s="74" t="str">
        <f ca="1">IFERROR(__xludf.DUMMYFUNCTION("IF(REGEXMATCH(A2446,""wealth planning""),""Script 1"",""-"")"),"-")</f>
        <v>-</v>
      </c>
      <c r="C2446" s="148">
        <f t="shared" si="18"/>
        <v>45721</v>
      </c>
      <c r="D2446" s="74" t="str">
        <f t="shared" si="19"/>
        <v>Syahirah Zaki</v>
      </c>
    </row>
    <row r="2447" spans="1:4">
      <c r="B2447" s="74" t="str">
        <f ca="1">IFERROR(__xludf.DUMMYFUNCTION("IF(REGEXMATCH(A2447,""wealth planning""),""Script 1"",""-"")"),"-")</f>
        <v>-</v>
      </c>
      <c r="C2447" s="74" t="str">
        <f t="shared" si="18"/>
        <v>You: Public mutual ada takaful?</v>
      </c>
      <c r="D2447" s="148">
        <f t="shared" si="19"/>
        <v>45721</v>
      </c>
    </row>
    <row r="2448" spans="1:4">
      <c r="B2448" s="74" t="str">
        <f ca="1">IFERROR(__xludf.DUMMYFUNCTION("IF(REGEXMATCH(A2448,""wealth planning""),""Script 1"",""-"")"),"-")</f>
        <v>-</v>
      </c>
      <c r="C2448" s="74">
        <f t="shared" si="18"/>
        <v>0</v>
      </c>
      <c r="D2448" s="148">
        <f t="shared" si="19"/>
        <v>45721</v>
      </c>
    </row>
    <row r="2449" spans="1:4">
      <c r="B2449" s="74" t="str">
        <f ca="1">IFERROR(__xludf.DUMMYFUNCTION("IF(REGEXMATCH(A2449,""wealth planning""),""Script 1"",""-"")"),"-")</f>
        <v>-</v>
      </c>
      <c r="C2449" s="74">
        <f t="shared" si="18"/>
        <v>0</v>
      </c>
      <c r="D2449" s="74" t="str">
        <f t="shared" si="19"/>
        <v>You: Public mutual ada takaful?</v>
      </c>
    </row>
    <row r="2450" spans="1:4">
      <c r="A2450" s="74" t="s">
        <v>3747</v>
      </c>
      <c r="B2450" s="74" t="str">
        <f ca="1">IFERROR(__xludf.DUMMYFUNCTION("IF(REGEXMATCH(A2450,""wealth planning""),""Script 1"",""-"")"),"-")</f>
        <v>-</v>
      </c>
      <c r="C2450" s="74">
        <f t="shared" si="18"/>
        <v>0</v>
      </c>
      <c r="D2450" s="74">
        <f t="shared" si="19"/>
        <v>0</v>
      </c>
    </row>
    <row r="2451" spans="1:4">
      <c r="A2451" s="74" t="s">
        <v>3747</v>
      </c>
      <c r="B2451" s="74" t="str">
        <f ca="1">IFERROR(__xludf.DUMMYFUNCTION("IF(REGEXMATCH(A2451,""wealth planning""),""Script 1"",""-"")"),"-")</f>
        <v>-</v>
      </c>
      <c r="C2451" s="74" t="str">
        <f t="shared" si="18"/>
        <v>Azhad Alif</v>
      </c>
      <c r="D2451" s="74">
        <f t="shared" si="19"/>
        <v>0</v>
      </c>
    </row>
    <row r="2452" spans="1:4">
      <c r="A2452" s="148">
        <v>45721</v>
      </c>
      <c r="B2452" s="74" t="str">
        <f ca="1">IFERROR(__xludf.DUMMYFUNCTION("IF(REGEXMATCH(A2452,""wealth planning""),""Script 1"",""-"")"),"#VALUE!")</f>
        <v>#VALUE!</v>
      </c>
      <c r="C2452" s="74" t="str">
        <f t="shared" si="18"/>
        <v>Azhad Alif</v>
      </c>
      <c r="D2452" s="74">
        <f t="shared" si="19"/>
        <v>0</v>
      </c>
    </row>
    <row r="2453" spans="1:4">
      <c r="A2453" s="148">
        <v>45721</v>
      </c>
      <c r="B2453" s="74" t="str">
        <f ca="1">IFERROR(__xludf.DUMMYFUNCTION("IF(REGEXMATCH(A2453,""wealth planning""),""Script 1"",""-"")"),"#VALUE!")</f>
        <v>#VALUE!</v>
      </c>
      <c r="C2453" s="148">
        <f t="shared" si="18"/>
        <v>45721</v>
      </c>
      <c r="D2453" s="74" t="str">
        <f t="shared" si="19"/>
        <v>Azhad Alif</v>
      </c>
    </row>
    <row r="2454" spans="1:4">
      <c r="A2454" s="74" t="s">
        <v>3748</v>
      </c>
      <c r="B2454" s="74" t="str">
        <f ca="1">IFERROR(__xludf.DUMMYFUNCTION("IF(REGEXMATCH(A2454,""wealth planning""),""Script 1"",""-"")"),"Script 1")</f>
        <v>Script 1</v>
      </c>
      <c r="C2454" s="148">
        <f t="shared" si="18"/>
        <v>45721</v>
      </c>
      <c r="D2454" s="74" t="str">
        <f t="shared" si="19"/>
        <v>Azhad Alif</v>
      </c>
    </row>
    <row r="2455" spans="1:4">
      <c r="B2455" s="74" t="str">
        <f ca="1">IFERROR(__xludf.DUMMYFUNCTION("IF(REGEXMATCH(A2455,""wealth planning""),""Script 1"",""-"")"),"-")</f>
        <v>-</v>
      </c>
      <c r="C2455" s="74" t="str">
        <f t="shared" si="18"/>
        <v>You: Hai assalamualaikum Azhad,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455" s="148">
        <f t="shared" si="19"/>
        <v>45721</v>
      </c>
    </row>
    <row r="2456" spans="1:4">
      <c r="B2456" s="74" t="str">
        <f ca="1">IFERROR(__xludf.DUMMYFUNCTION("IF(REGEXMATCH(A2456,""wealth planning""),""Script 1"",""-"")"),"-")</f>
        <v>-</v>
      </c>
      <c r="C2456" s="74">
        <f t="shared" si="18"/>
        <v>0</v>
      </c>
      <c r="D2456" s="148">
        <f t="shared" si="19"/>
        <v>45721</v>
      </c>
    </row>
    <row r="2457" spans="1:4">
      <c r="B2457" s="74" t="str">
        <f ca="1">IFERROR(__xludf.DUMMYFUNCTION("IF(REGEXMATCH(A2457,""wealth planning""),""Script 1"",""-"")"),"-")</f>
        <v>-</v>
      </c>
      <c r="C2457" s="74">
        <f t="shared" si="18"/>
        <v>0</v>
      </c>
      <c r="D2457" s="74" t="str">
        <f t="shared" si="19"/>
        <v>You: Hai assalamualaikum Azhad,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458" spans="1:4">
      <c r="A2458" s="74" t="s">
        <v>3750</v>
      </c>
      <c r="B2458" s="74" t="str">
        <f ca="1">IFERROR(__xludf.DUMMYFUNCTION("IF(REGEXMATCH(A2458,""wealth planning""),""Script 1"",""-"")"),"-")</f>
        <v>-</v>
      </c>
      <c r="C2458" s="74">
        <f t="shared" si="18"/>
        <v>0</v>
      </c>
      <c r="D2458" s="74">
        <f t="shared" si="19"/>
        <v>0</v>
      </c>
    </row>
    <row r="2459" spans="1:4">
      <c r="A2459" s="74" t="s">
        <v>3750</v>
      </c>
      <c r="B2459" s="74" t="str">
        <f ca="1">IFERROR(__xludf.DUMMYFUNCTION("IF(REGEXMATCH(A2459,""wealth planning""),""Script 1"",""-"")"),"-")</f>
        <v>-</v>
      </c>
      <c r="C2459" s="74" t="str">
        <f t="shared" si="18"/>
        <v>ARIEF HAIKAL</v>
      </c>
      <c r="D2459" s="74">
        <f t="shared" si="19"/>
        <v>0</v>
      </c>
    </row>
    <row r="2460" spans="1:4">
      <c r="A2460" s="148">
        <v>45721</v>
      </c>
      <c r="B2460" s="74" t="str">
        <f ca="1">IFERROR(__xludf.DUMMYFUNCTION("IF(REGEXMATCH(A2460,""wealth planning""),""Script 1"",""-"")"),"#VALUE!")</f>
        <v>#VALUE!</v>
      </c>
      <c r="C2460" s="74" t="str">
        <f t="shared" si="18"/>
        <v>ARIEF HAIKAL</v>
      </c>
      <c r="D2460" s="74">
        <f t="shared" si="19"/>
        <v>0</v>
      </c>
    </row>
    <row r="2461" spans="1:4">
      <c r="A2461" s="148">
        <v>45721</v>
      </c>
      <c r="B2461" s="74" t="str">
        <f ca="1">IFERROR(__xludf.DUMMYFUNCTION("IF(REGEXMATCH(A2461,""wealth planning""),""Script 1"",""-"")"),"#VALUE!")</f>
        <v>#VALUE!</v>
      </c>
      <c r="C2461" s="148">
        <f t="shared" si="18"/>
        <v>45721</v>
      </c>
      <c r="D2461" s="74" t="str">
        <f t="shared" si="19"/>
        <v>ARIEF HAIKAL</v>
      </c>
    </row>
    <row r="2462" spans="1:4">
      <c r="A2462" s="74" t="s">
        <v>3751</v>
      </c>
      <c r="B2462" s="74" t="str">
        <f ca="1">IFERROR(__xludf.DUMMYFUNCTION("IF(REGEXMATCH(A2462,""wealth planning""),""Script 1"",""-"")"),"Script 1")</f>
        <v>Script 1</v>
      </c>
      <c r="C2462" s="148">
        <f t="shared" si="18"/>
        <v>45721</v>
      </c>
      <c r="D2462" s="74" t="str">
        <f t="shared" si="19"/>
        <v>ARIEF HAIKAL</v>
      </c>
    </row>
    <row r="2463" spans="1:4">
      <c r="B2463" s="74" t="str">
        <f ca="1">IFERROR(__xludf.DUMMYFUNCTION("IF(REGEXMATCH(A2463,""wealth planning""),""Script 1"",""-"")"),"-")</f>
        <v>-</v>
      </c>
      <c r="C2463" s="74" t="str">
        <f t="shared" si="18"/>
        <v>You: Hai assalamualaikum Arief,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463" s="148">
        <f t="shared" si="19"/>
        <v>45721</v>
      </c>
    </row>
    <row r="2464" spans="1:4">
      <c r="B2464" s="74" t="str">
        <f ca="1">IFERROR(__xludf.DUMMYFUNCTION("IF(REGEXMATCH(A2464,""wealth planning""),""Script 1"",""-"")"),"-")</f>
        <v>-</v>
      </c>
      <c r="C2464" s="74">
        <f t="shared" si="18"/>
        <v>0</v>
      </c>
      <c r="D2464" s="148">
        <f t="shared" si="19"/>
        <v>45721</v>
      </c>
    </row>
    <row r="2465" spans="1:4">
      <c r="B2465" s="74" t="str">
        <f ca="1">IFERROR(__xludf.DUMMYFUNCTION("IF(REGEXMATCH(A2465,""wealth planning""),""Script 1"",""-"")"),"-")</f>
        <v>-</v>
      </c>
      <c r="C2465" s="74">
        <f t="shared" si="18"/>
        <v>0</v>
      </c>
      <c r="D2465" s="74" t="str">
        <f t="shared" si="19"/>
        <v>You: Hai assalamualaikum Arief,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466" spans="1:4">
      <c r="A2466" s="74" t="s">
        <v>3753</v>
      </c>
      <c r="B2466" s="74" t="str">
        <f ca="1">IFERROR(__xludf.DUMMYFUNCTION("IF(REGEXMATCH(A2466,""wealth planning""),""Script 1"",""-"")"),"-")</f>
        <v>-</v>
      </c>
      <c r="C2466" s="74">
        <f t="shared" si="18"/>
        <v>0</v>
      </c>
      <c r="D2466" s="74">
        <f t="shared" si="19"/>
        <v>0</v>
      </c>
    </row>
    <row r="2467" spans="1:4">
      <c r="A2467" s="74" t="s">
        <v>3753</v>
      </c>
      <c r="B2467" s="74" t="str">
        <f ca="1">IFERROR(__xludf.DUMMYFUNCTION("IF(REGEXMATCH(A2467,""wealth planning""),""Script 1"",""-"")"),"-")</f>
        <v>-</v>
      </c>
      <c r="C2467" s="74" t="str">
        <f t="shared" si="18"/>
        <v>Hafiz Suhairol</v>
      </c>
      <c r="D2467" s="74">
        <f t="shared" si="19"/>
        <v>0</v>
      </c>
    </row>
    <row r="2468" spans="1:4">
      <c r="A2468" s="148">
        <v>45721</v>
      </c>
      <c r="B2468" s="74" t="str">
        <f ca="1">IFERROR(__xludf.DUMMYFUNCTION("IF(REGEXMATCH(A2468,""wealth planning""),""Script 1"",""-"")"),"#VALUE!")</f>
        <v>#VALUE!</v>
      </c>
      <c r="C2468" s="74" t="str">
        <f t="shared" si="18"/>
        <v>Hafiz Suhairol</v>
      </c>
      <c r="D2468" s="74">
        <f t="shared" si="19"/>
        <v>0</v>
      </c>
    </row>
    <row r="2469" spans="1:4">
      <c r="A2469" s="148">
        <v>45721</v>
      </c>
      <c r="B2469" s="74" t="str">
        <f ca="1">IFERROR(__xludf.DUMMYFUNCTION("IF(REGEXMATCH(A2469,""wealth planning""),""Script 1"",""-"")"),"#VALUE!")</f>
        <v>#VALUE!</v>
      </c>
      <c r="C2469" s="148">
        <f t="shared" si="18"/>
        <v>45721</v>
      </c>
      <c r="D2469" s="74" t="str">
        <f t="shared" si="19"/>
        <v>Hafiz Suhairol</v>
      </c>
    </row>
    <row r="2470" spans="1:4">
      <c r="A2470" s="74" t="s">
        <v>3754</v>
      </c>
      <c r="B2470" s="74" t="str">
        <f ca="1">IFERROR(__xludf.DUMMYFUNCTION("IF(REGEXMATCH(A2470,""wealth planning""),""Script 1"",""-"")"),"Script 1")</f>
        <v>Script 1</v>
      </c>
      <c r="C2470" s="148">
        <f t="shared" si="18"/>
        <v>45721</v>
      </c>
      <c r="D2470" s="74" t="str">
        <f t="shared" si="19"/>
        <v>Hafiz Suhairol</v>
      </c>
    </row>
    <row r="2471" spans="1:4">
      <c r="B2471" s="74" t="str">
        <f ca="1">IFERROR(__xludf.DUMMYFUNCTION("IF(REGEXMATCH(A2471,""wealth planning""),""Script 1"",""-"")"),"-")</f>
        <v>-</v>
      </c>
      <c r="C2471" s="74" t="str">
        <f t="shared" si="18"/>
        <v>You: Hai assalamualaikum Hafiz,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471" s="148">
        <f t="shared" si="19"/>
        <v>45721</v>
      </c>
    </row>
    <row r="2472" spans="1:4">
      <c r="B2472" s="74" t="str">
        <f ca="1">IFERROR(__xludf.DUMMYFUNCTION("IF(REGEXMATCH(A2472,""wealth planning""),""Script 1"",""-"")"),"-")</f>
        <v>-</v>
      </c>
      <c r="C2472" s="74">
        <f t="shared" si="18"/>
        <v>0</v>
      </c>
      <c r="D2472" s="148">
        <f t="shared" si="19"/>
        <v>45721</v>
      </c>
    </row>
    <row r="2473" spans="1:4">
      <c r="B2473" s="74" t="str">
        <f ca="1">IFERROR(__xludf.DUMMYFUNCTION("IF(REGEXMATCH(A2473,""wealth planning""),""Script 1"",""-"")"),"-")</f>
        <v>-</v>
      </c>
      <c r="C2473" s="74">
        <f t="shared" si="18"/>
        <v>0</v>
      </c>
      <c r="D2473" s="74" t="str">
        <f t="shared" si="19"/>
        <v>You: Hai assalamualaikum Hafiz,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474" spans="1:4">
      <c r="A2474" s="74" t="s">
        <v>3756</v>
      </c>
      <c r="B2474" s="74" t="str">
        <f ca="1">IFERROR(__xludf.DUMMYFUNCTION("IF(REGEXMATCH(A2474,""wealth planning""),""Script 1"",""-"")"),"-")</f>
        <v>-</v>
      </c>
      <c r="C2474" s="74">
        <f t="shared" si="18"/>
        <v>0</v>
      </c>
      <c r="D2474" s="74">
        <f t="shared" si="19"/>
        <v>0</v>
      </c>
    </row>
    <row r="2475" spans="1:4">
      <c r="A2475" s="74" t="s">
        <v>3756</v>
      </c>
      <c r="B2475" s="74" t="str">
        <f ca="1">IFERROR(__xludf.DUMMYFUNCTION("IF(REGEXMATCH(A2475,""wealth planning""),""Script 1"",""-"")"),"-")</f>
        <v>-</v>
      </c>
      <c r="C2475" s="74" t="str">
        <f t="shared" si="18"/>
        <v>Danial Hakimi Shahzool Hazimin</v>
      </c>
      <c r="D2475" s="74">
        <f t="shared" si="19"/>
        <v>0</v>
      </c>
    </row>
    <row r="2476" spans="1:4">
      <c r="A2476" s="148">
        <v>45721</v>
      </c>
      <c r="B2476" s="74" t="str">
        <f ca="1">IFERROR(__xludf.DUMMYFUNCTION("IF(REGEXMATCH(A2476,""wealth planning""),""Script 1"",""-"")"),"#VALUE!")</f>
        <v>#VALUE!</v>
      </c>
      <c r="C2476" s="74" t="str">
        <f t="shared" si="18"/>
        <v>Danial Hakimi Shahzool Hazimin</v>
      </c>
      <c r="D2476" s="74">
        <f t="shared" si="19"/>
        <v>0</v>
      </c>
    </row>
    <row r="2477" spans="1:4">
      <c r="A2477" s="148">
        <v>45721</v>
      </c>
      <c r="B2477" s="74" t="str">
        <f ca="1">IFERROR(__xludf.DUMMYFUNCTION("IF(REGEXMATCH(A2477,""wealth planning""),""Script 1"",""-"")"),"#VALUE!")</f>
        <v>#VALUE!</v>
      </c>
      <c r="C2477" s="148">
        <f t="shared" si="18"/>
        <v>45721</v>
      </c>
      <c r="D2477" s="74" t="str">
        <f t="shared" si="19"/>
        <v>Danial Hakimi Shahzool Hazimin</v>
      </c>
    </row>
    <row r="2478" spans="1:4">
      <c r="A2478" s="74" t="s">
        <v>3498</v>
      </c>
      <c r="B2478" s="74" t="str">
        <f ca="1">IFERROR(__xludf.DUMMYFUNCTION("IF(REGEXMATCH(A2478,""wealth planning""),""Script 1"",""-"")"),"Script 1")</f>
        <v>Script 1</v>
      </c>
      <c r="C2478" s="148">
        <f t="shared" si="18"/>
        <v>45721</v>
      </c>
      <c r="D2478" s="74" t="str">
        <f t="shared" si="19"/>
        <v>Danial Hakimi Shahzool Hazimin</v>
      </c>
    </row>
    <row r="2479" spans="1:4">
      <c r="B2479" s="74" t="str">
        <f ca="1">IFERROR(__xludf.DUMMYFUNCTION("IF(REGEXMATCH(A2479,""wealth planning""),""Script 1"",""-"")"),"-")</f>
        <v>-</v>
      </c>
      <c r="C2479" s="74" t="str">
        <f t="shared" si="18"/>
        <v>You: Hai assalamualaikum Danial,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479" s="148">
        <f t="shared" si="19"/>
        <v>45721</v>
      </c>
    </row>
    <row r="2480" spans="1:4">
      <c r="B2480" s="74" t="str">
        <f ca="1">IFERROR(__xludf.DUMMYFUNCTION("IF(REGEXMATCH(A2480,""wealth planning""),""Script 1"",""-"")"),"-")</f>
        <v>-</v>
      </c>
      <c r="C2480" s="74">
        <f t="shared" si="18"/>
        <v>0</v>
      </c>
      <c r="D2480" s="148">
        <f t="shared" si="19"/>
        <v>45721</v>
      </c>
    </row>
    <row r="2481" spans="1:4">
      <c r="B2481" s="74" t="str">
        <f ca="1">IFERROR(__xludf.DUMMYFUNCTION("IF(REGEXMATCH(A2481,""wealth planning""),""Script 1"",""-"")"),"-")</f>
        <v>-</v>
      </c>
      <c r="C2481" s="74">
        <f t="shared" si="18"/>
        <v>0</v>
      </c>
      <c r="D2481" s="74" t="str">
        <f t="shared" si="19"/>
        <v>You: Hai assalamualaikum Danial,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482" spans="1:4">
      <c r="A2482" s="74" t="s">
        <v>3758</v>
      </c>
      <c r="B2482" s="74" t="str">
        <f ca="1">IFERROR(__xludf.DUMMYFUNCTION("IF(REGEXMATCH(A2482,""wealth planning""),""Script 1"",""-"")"),"-")</f>
        <v>-</v>
      </c>
      <c r="C2482" s="74">
        <f t="shared" si="18"/>
        <v>0</v>
      </c>
      <c r="D2482" s="74">
        <f t="shared" si="19"/>
        <v>0</v>
      </c>
    </row>
    <row r="2483" spans="1:4">
      <c r="A2483" s="74" t="s">
        <v>3758</v>
      </c>
      <c r="B2483" s="74" t="str">
        <f ca="1">IFERROR(__xludf.DUMMYFUNCTION("IF(REGEXMATCH(A2483,""wealth planning""),""Script 1"",""-"")"),"-")</f>
        <v>-</v>
      </c>
      <c r="C2483" s="74" t="str">
        <f t="shared" si="18"/>
        <v>Mashitah Jani</v>
      </c>
      <c r="D2483" s="74">
        <f t="shared" si="19"/>
        <v>0</v>
      </c>
    </row>
    <row r="2484" spans="1:4">
      <c r="A2484" s="148">
        <v>45721</v>
      </c>
      <c r="B2484" s="74" t="str">
        <f ca="1">IFERROR(__xludf.DUMMYFUNCTION("IF(REGEXMATCH(A2484,""wealth planning""),""Script 1"",""-"")"),"#VALUE!")</f>
        <v>#VALUE!</v>
      </c>
      <c r="C2484" s="74" t="str">
        <f t="shared" si="18"/>
        <v>Mashitah Jani</v>
      </c>
      <c r="D2484" s="74">
        <f t="shared" si="19"/>
        <v>0</v>
      </c>
    </row>
    <row r="2485" spans="1:4">
      <c r="A2485" s="148">
        <v>45721</v>
      </c>
      <c r="B2485" s="74" t="str">
        <f ca="1">IFERROR(__xludf.DUMMYFUNCTION("IF(REGEXMATCH(A2485,""wealth planning""),""Script 1"",""-"")"),"#VALUE!")</f>
        <v>#VALUE!</v>
      </c>
      <c r="C2485" s="148">
        <f t="shared" si="18"/>
        <v>45721</v>
      </c>
      <c r="D2485" s="74" t="str">
        <f t="shared" si="19"/>
        <v>Mashitah Jani</v>
      </c>
    </row>
    <row r="2486" spans="1:4">
      <c r="A2486" s="74" t="s">
        <v>3759</v>
      </c>
      <c r="B2486" s="74" t="str">
        <f ca="1">IFERROR(__xludf.DUMMYFUNCTION("IF(REGEXMATCH(A2486,""wealth planning""),""Script 1"",""-"")"),"Script 1")</f>
        <v>Script 1</v>
      </c>
      <c r="C2486" s="148">
        <f t="shared" si="18"/>
        <v>45721</v>
      </c>
      <c r="D2486" s="74" t="str">
        <f t="shared" si="19"/>
        <v>Mashitah Jani</v>
      </c>
    </row>
    <row r="2487" spans="1:4">
      <c r="B2487" s="74" t="str">
        <f ca="1">IFERROR(__xludf.DUMMYFUNCTION("IF(REGEXMATCH(A2487,""wealth planning""),""Script 1"",""-"")"),"-")</f>
        <v>-</v>
      </c>
      <c r="C2487" s="74" t="str">
        <f t="shared" si="18"/>
        <v>You: Hai assalamualaikum Mashitah,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487" s="148">
        <f t="shared" si="19"/>
        <v>45721</v>
      </c>
    </row>
    <row r="2488" spans="1:4">
      <c r="B2488" s="74" t="str">
        <f ca="1">IFERROR(__xludf.DUMMYFUNCTION("IF(REGEXMATCH(A2488,""wealth planning""),""Script 1"",""-"")"),"-")</f>
        <v>-</v>
      </c>
      <c r="C2488" s="74">
        <f t="shared" si="18"/>
        <v>0</v>
      </c>
      <c r="D2488" s="148">
        <f t="shared" si="19"/>
        <v>45721</v>
      </c>
    </row>
    <row r="2489" spans="1:4">
      <c r="B2489" s="74" t="str">
        <f ca="1">IFERROR(__xludf.DUMMYFUNCTION("IF(REGEXMATCH(A2489,""wealth planning""),""Script 1"",""-"")"),"-")</f>
        <v>-</v>
      </c>
      <c r="C2489" s="74">
        <f t="shared" si="18"/>
        <v>0</v>
      </c>
      <c r="D2489" s="74" t="str">
        <f t="shared" si="19"/>
        <v>You: Hai assalamualaikum Mashitah,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490" spans="1:4">
      <c r="B2490" s="74" t="str">
        <f ca="1">IFERROR(__xludf.DUMMYFUNCTION("IF(REGEXMATCH(A2490,""wealth planning""),""Script 1"",""-"")"),"-")</f>
        <v>-</v>
      </c>
      <c r="C2490" s="74">
        <f t="shared" si="18"/>
        <v>0</v>
      </c>
      <c r="D2490" s="74">
        <f t="shared" si="19"/>
        <v>0</v>
      </c>
    </row>
    <row r="2491" spans="1:4">
      <c r="A2491" s="74" t="s">
        <v>3762</v>
      </c>
      <c r="B2491" s="74" t="str">
        <f ca="1">IFERROR(__xludf.DUMMYFUNCTION("IF(REGEXMATCH(A2491,""wealth planning""),""Script 1"",""-"")"),"-")</f>
        <v>-</v>
      </c>
      <c r="C2491" s="74">
        <f t="shared" si="18"/>
        <v>0</v>
      </c>
      <c r="D2491" s="74">
        <f t="shared" si="19"/>
        <v>0</v>
      </c>
    </row>
    <row r="2492" spans="1:4">
      <c r="A2492" s="148">
        <v>45721</v>
      </c>
      <c r="B2492" s="74" t="str">
        <f ca="1">IFERROR(__xludf.DUMMYFUNCTION("IF(REGEXMATCH(A2492,""wealth planning""),""Script 1"",""-"")"),"#VALUE!")</f>
        <v>#VALUE!</v>
      </c>
      <c r="C2492" s="74" t="str">
        <f t="shared" si="18"/>
        <v>Amreel Amsyar</v>
      </c>
      <c r="D2492" s="74">
        <f t="shared" si="19"/>
        <v>0</v>
      </c>
    </row>
    <row r="2493" spans="1:4">
      <c r="A2493" s="148">
        <v>45721</v>
      </c>
      <c r="B2493" s="74" t="str">
        <f ca="1">IFERROR(__xludf.DUMMYFUNCTION("IF(REGEXMATCH(A2493,""wealth planning""),""Script 1"",""-"")"),"#VALUE!")</f>
        <v>#VALUE!</v>
      </c>
      <c r="C2493" s="148">
        <f t="shared" si="18"/>
        <v>45721</v>
      </c>
      <c r="D2493" s="74">
        <f t="shared" si="19"/>
        <v>0</v>
      </c>
    </row>
    <row r="2494" spans="1:4">
      <c r="A2494" s="74" t="s">
        <v>3763</v>
      </c>
      <c r="B2494" s="74" t="str">
        <f ca="1">IFERROR(__xludf.DUMMYFUNCTION("IF(REGEXMATCH(A2494,""wealth planning""),""Script 1"",""-"")"),"Script 1")</f>
        <v>Script 1</v>
      </c>
      <c r="C2494" s="148">
        <f t="shared" si="18"/>
        <v>45721</v>
      </c>
      <c r="D2494" s="74" t="str">
        <f t="shared" si="19"/>
        <v>Amreel Amsyar</v>
      </c>
    </row>
    <row r="2495" spans="1:4">
      <c r="B2495" s="74" t="str">
        <f ca="1">IFERROR(__xludf.DUMMYFUNCTION("IF(REGEXMATCH(A2495,""wealth planning""),""Script 1"",""-"")"),"-")</f>
        <v>-</v>
      </c>
      <c r="C2495" s="74" t="str">
        <f t="shared" si="18"/>
        <v>You: Hai assalamualaikum Amreel,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495" s="148">
        <f t="shared" si="19"/>
        <v>45721</v>
      </c>
    </row>
    <row r="2496" spans="1:4">
      <c r="B2496" s="74" t="str">
        <f ca="1">IFERROR(__xludf.DUMMYFUNCTION("IF(REGEXMATCH(A2496,""wealth planning""),""Script 1"",""-"")"),"-")</f>
        <v>-</v>
      </c>
      <c r="C2496" s="74">
        <f t="shared" si="18"/>
        <v>0</v>
      </c>
      <c r="D2496" s="148">
        <f t="shared" si="19"/>
        <v>45721</v>
      </c>
    </row>
    <row r="2497" spans="1:4">
      <c r="B2497" s="74" t="str">
        <f ca="1">IFERROR(__xludf.DUMMYFUNCTION("IF(REGEXMATCH(A2497,""wealth planning""),""Script 1"",""-"")"),"-")</f>
        <v>-</v>
      </c>
      <c r="C2497" s="74">
        <f t="shared" si="18"/>
        <v>0</v>
      </c>
      <c r="D2497" s="74" t="str">
        <f t="shared" si="19"/>
        <v>You: Hai assalamualaikum Amreel,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498" spans="1:4">
      <c r="A2498" s="74" t="s">
        <v>3765</v>
      </c>
      <c r="B2498" s="74" t="str">
        <f ca="1">IFERROR(__xludf.DUMMYFUNCTION("IF(REGEXMATCH(A2498,""wealth planning""),""Script 1"",""-"")"),"-")</f>
        <v>-</v>
      </c>
      <c r="C2498" s="74">
        <f t="shared" si="18"/>
        <v>0</v>
      </c>
      <c r="D2498" s="74">
        <f t="shared" si="19"/>
        <v>0</v>
      </c>
    </row>
    <row r="2499" spans="1:4">
      <c r="A2499" s="74" t="s">
        <v>3765</v>
      </c>
      <c r="B2499" s="74" t="str">
        <f ca="1">IFERROR(__xludf.DUMMYFUNCTION("IF(REGEXMATCH(A2499,""wealth planning""),""Script 1"",""-"")"),"-")</f>
        <v>-</v>
      </c>
      <c r="C2499" s="74" t="str">
        <f t="shared" si="18"/>
        <v>Aqif Anaqin</v>
      </c>
      <c r="D2499" s="74">
        <f t="shared" si="19"/>
        <v>0</v>
      </c>
    </row>
    <row r="2500" spans="1:4">
      <c r="A2500" s="148">
        <v>45721</v>
      </c>
      <c r="B2500" s="74" t="str">
        <f ca="1">IFERROR(__xludf.DUMMYFUNCTION("IF(REGEXMATCH(A2500,""wealth planning""),""Script 1"",""-"")"),"#VALUE!")</f>
        <v>#VALUE!</v>
      </c>
      <c r="C2500" s="74" t="str">
        <f t="shared" si="18"/>
        <v>Aqif Anaqin</v>
      </c>
      <c r="D2500" s="74">
        <f t="shared" si="19"/>
        <v>0</v>
      </c>
    </row>
    <row r="2501" spans="1:4">
      <c r="A2501" s="148">
        <v>45721</v>
      </c>
      <c r="B2501" s="74" t="str">
        <f ca="1">IFERROR(__xludf.DUMMYFUNCTION("IF(REGEXMATCH(A2501,""wealth planning""),""Script 1"",""-"")"),"#VALUE!")</f>
        <v>#VALUE!</v>
      </c>
      <c r="C2501" s="148">
        <f t="shared" si="18"/>
        <v>45721</v>
      </c>
      <c r="D2501" s="74" t="str">
        <f t="shared" si="19"/>
        <v>Aqif Anaqin</v>
      </c>
    </row>
    <row r="2502" spans="1:4">
      <c r="A2502" s="74" t="s">
        <v>3766</v>
      </c>
      <c r="B2502" s="74" t="str">
        <f ca="1">IFERROR(__xludf.DUMMYFUNCTION("IF(REGEXMATCH(A2502,""wealth planning""),""Script 1"",""-"")"),"Script 1")</f>
        <v>Script 1</v>
      </c>
      <c r="C2502" s="148">
        <f t="shared" si="18"/>
        <v>45721</v>
      </c>
      <c r="D2502" s="74" t="str">
        <f t="shared" si="19"/>
        <v>Aqif Anaqin</v>
      </c>
    </row>
    <row r="2503" spans="1:4">
      <c r="B2503" s="74" t="str">
        <f ca="1">IFERROR(__xludf.DUMMYFUNCTION("IF(REGEXMATCH(A2503,""wealth planning""),""Script 1"",""-"")"),"-")</f>
        <v>-</v>
      </c>
      <c r="C2503" s="74" t="str">
        <f t="shared" si="18"/>
        <v>You: Hai assalamualaikum Aqif,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503" s="148">
        <f t="shared" si="19"/>
        <v>45721</v>
      </c>
    </row>
    <row r="2504" spans="1:4">
      <c r="B2504" s="74" t="str">
        <f ca="1">IFERROR(__xludf.DUMMYFUNCTION("IF(REGEXMATCH(A2504,""wealth planning""),""Script 1"",""-"")"),"-")</f>
        <v>-</v>
      </c>
      <c r="C2504" s="74">
        <f t="shared" si="18"/>
        <v>0</v>
      </c>
      <c r="D2504" s="148">
        <f t="shared" si="19"/>
        <v>45721</v>
      </c>
    </row>
    <row r="2505" spans="1:4">
      <c r="B2505" s="74" t="str">
        <f ca="1">IFERROR(__xludf.DUMMYFUNCTION("IF(REGEXMATCH(A2505,""wealth planning""),""Script 1"",""-"")"),"-")</f>
        <v>-</v>
      </c>
      <c r="C2505" s="74">
        <f t="shared" si="18"/>
        <v>0</v>
      </c>
      <c r="D2505" s="74" t="str">
        <f t="shared" si="19"/>
        <v>You: Hai assalamualaikum Aqif,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506" spans="1:4">
      <c r="A2506" s="74" t="s">
        <v>3768</v>
      </c>
      <c r="B2506" s="74" t="str">
        <f ca="1">IFERROR(__xludf.DUMMYFUNCTION("IF(REGEXMATCH(A2506,""wealth planning""),""Script 1"",""-"")"),"-")</f>
        <v>-</v>
      </c>
      <c r="C2506" s="74">
        <f t="shared" si="18"/>
        <v>0</v>
      </c>
      <c r="D2506" s="74">
        <f t="shared" si="19"/>
        <v>0</v>
      </c>
    </row>
    <row r="2507" spans="1:4">
      <c r="A2507" s="74" t="s">
        <v>3768</v>
      </c>
      <c r="B2507" s="74" t="str">
        <f ca="1">IFERROR(__xludf.DUMMYFUNCTION("IF(REGEXMATCH(A2507,""wealth planning""),""Script 1"",""-"")"),"-")</f>
        <v>-</v>
      </c>
      <c r="C2507" s="74" t="str">
        <f t="shared" si="18"/>
        <v>MUHAMMAD IQHMAL BIN SAMRIN</v>
      </c>
      <c r="D2507" s="74">
        <f t="shared" si="19"/>
        <v>0</v>
      </c>
    </row>
    <row r="2508" spans="1:4">
      <c r="A2508" s="148">
        <v>45721</v>
      </c>
      <c r="B2508" s="74" t="str">
        <f ca="1">IFERROR(__xludf.DUMMYFUNCTION("IF(REGEXMATCH(A2508,""wealth planning""),""Script 1"",""-"")"),"#VALUE!")</f>
        <v>#VALUE!</v>
      </c>
      <c r="C2508" s="74" t="str">
        <f t="shared" si="18"/>
        <v>MUHAMMAD IQHMAL BIN SAMRIN</v>
      </c>
      <c r="D2508" s="74">
        <f t="shared" si="19"/>
        <v>0</v>
      </c>
    </row>
    <row r="2509" spans="1:4">
      <c r="A2509" s="148">
        <v>45721</v>
      </c>
      <c r="B2509" s="74" t="str">
        <f ca="1">IFERROR(__xludf.DUMMYFUNCTION("IF(REGEXMATCH(A2509,""wealth planning""),""Script 1"",""-"")"),"#VALUE!")</f>
        <v>#VALUE!</v>
      </c>
      <c r="C2509" s="148">
        <f t="shared" si="18"/>
        <v>45721</v>
      </c>
      <c r="D2509" s="74" t="str">
        <f t="shared" si="19"/>
        <v>MUHAMMAD IQHMAL BIN SAMRIN</v>
      </c>
    </row>
    <row r="2510" spans="1:4">
      <c r="A2510" s="74" t="s">
        <v>3769</v>
      </c>
      <c r="B2510" s="74" t="str">
        <f ca="1">IFERROR(__xludf.DUMMYFUNCTION("IF(REGEXMATCH(A2510,""wealth planning""),""Script 1"",""-"")"),"Script 1")</f>
        <v>Script 1</v>
      </c>
      <c r="C2510" s="148">
        <f t="shared" si="18"/>
        <v>45721</v>
      </c>
      <c r="D2510" s="74" t="str">
        <f t="shared" si="19"/>
        <v>MUHAMMAD IQHMAL BIN SAMRIN</v>
      </c>
    </row>
    <row r="2511" spans="1:4">
      <c r="B2511" s="74" t="str">
        <f ca="1">IFERROR(__xludf.DUMMYFUNCTION("IF(REGEXMATCH(A2511,""wealth planning""),""Script 1"",""-"")"),"-")</f>
        <v>-</v>
      </c>
      <c r="C2511" s="74" t="str">
        <f t="shared" si="18"/>
        <v>You: Hai assalamualaikum Iqhmal,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511" s="148">
        <f t="shared" si="19"/>
        <v>45721</v>
      </c>
    </row>
    <row r="2512" spans="1:4">
      <c r="B2512" s="74" t="str">
        <f ca="1">IFERROR(__xludf.DUMMYFUNCTION("IF(REGEXMATCH(A2512,""wealth planning""),""Script 1"",""-"")"),"-")</f>
        <v>-</v>
      </c>
      <c r="C2512" s="74">
        <f t="shared" si="18"/>
        <v>0</v>
      </c>
      <c r="D2512" s="148">
        <f t="shared" si="19"/>
        <v>45721</v>
      </c>
    </row>
    <row r="2513" spans="1:4">
      <c r="B2513" s="74" t="str">
        <f ca="1">IFERROR(__xludf.DUMMYFUNCTION("IF(REGEXMATCH(A2513,""wealth planning""),""Script 1"",""-"")"),"-")</f>
        <v>-</v>
      </c>
      <c r="C2513" s="74">
        <f t="shared" si="18"/>
        <v>0</v>
      </c>
      <c r="D2513" s="74" t="str">
        <f t="shared" si="19"/>
        <v>You: Hai assalamualaikum Iqhmal,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514" spans="1:4">
      <c r="B2514" s="74" t="str">
        <f ca="1">IFERROR(__xludf.DUMMYFUNCTION("IF(REGEXMATCH(A2514,""wealth planning""),""Script 1"",""-"")"),"-")</f>
        <v>-</v>
      </c>
      <c r="C2514" s="74">
        <f t="shared" si="18"/>
        <v>0</v>
      </c>
      <c r="D2514" s="74">
        <f t="shared" si="19"/>
        <v>0</v>
      </c>
    </row>
    <row r="2515" spans="1:4">
      <c r="A2515" s="74" t="s">
        <v>3772</v>
      </c>
      <c r="B2515" s="74" t="str">
        <f ca="1">IFERROR(__xludf.DUMMYFUNCTION("IF(REGEXMATCH(A2515,""wealth planning""),""Script 1"",""-"")"),"-")</f>
        <v>-</v>
      </c>
      <c r="C2515" s="74">
        <f t="shared" si="18"/>
        <v>0</v>
      </c>
      <c r="D2515" s="74">
        <f t="shared" si="19"/>
        <v>0</v>
      </c>
    </row>
    <row r="2516" spans="1:4">
      <c r="A2516" s="148">
        <v>45721</v>
      </c>
      <c r="B2516" s="74" t="str">
        <f ca="1">IFERROR(__xludf.DUMMYFUNCTION("IF(REGEXMATCH(A2516,""wealth planning""),""Script 1"",""-"")"),"#VALUE!")</f>
        <v>#VALUE!</v>
      </c>
      <c r="C2516" s="74" t="str">
        <f t="shared" si="18"/>
        <v>Madihah Jamian</v>
      </c>
      <c r="D2516" s="74">
        <f t="shared" si="19"/>
        <v>0</v>
      </c>
    </row>
    <row r="2517" spans="1:4">
      <c r="A2517" s="148">
        <v>45721</v>
      </c>
      <c r="B2517" s="74" t="str">
        <f ca="1">IFERROR(__xludf.DUMMYFUNCTION("IF(REGEXMATCH(A2517,""wealth planning""),""Script 1"",""-"")"),"#VALUE!")</f>
        <v>#VALUE!</v>
      </c>
      <c r="C2517" s="148">
        <f t="shared" si="18"/>
        <v>45721</v>
      </c>
      <c r="D2517" s="74">
        <f t="shared" si="19"/>
        <v>0</v>
      </c>
    </row>
    <row r="2518" spans="1:4">
      <c r="A2518" s="74" t="s">
        <v>2770</v>
      </c>
      <c r="B2518" s="74" t="str">
        <f ca="1">IFERROR(__xludf.DUMMYFUNCTION("IF(REGEXMATCH(A2518,""wealth planning""),""Script 1"",""-"")"),"Script 1")</f>
        <v>Script 1</v>
      </c>
      <c r="C2518" s="148">
        <f t="shared" si="18"/>
        <v>45721</v>
      </c>
      <c r="D2518" s="74" t="str">
        <f t="shared" si="19"/>
        <v>Madihah Jamian</v>
      </c>
    </row>
    <row r="2519" spans="1:4">
      <c r="B2519" s="74" t="str">
        <f ca="1">IFERROR(__xludf.DUMMYFUNCTION("IF(REGEXMATCH(A2519,""wealth planning""),""Script 1"",""-"")"),"-")</f>
        <v>-</v>
      </c>
      <c r="C2519" s="74" t="str">
        <f t="shared" si="18"/>
        <v>You: Hai assalamualaikum Madihah,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519" s="148">
        <f t="shared" si="19"/>
        <v>45721</v>
      </c>
    </row>
    <row r="2520" spans="1:4">
      <c r="B2520" s="74" t="str">
        <f ca="1">IFERROR(__xludf.DUMMYFUNCTION("IF(REGEXMATCH(A2520,""wealth planning""),""Script 1"",""-"")"),"-")</f>
        <v>-</v>
      </c>
      <c r="C2520" s="74">
        <f t="shared" si="18"/>
        <v>0</v>
      </c>
      <c r="D2520" s="148">
        <f t="shared" si="19"/>
        <v>45721</v>
      </c>
    </row>
    <row r="2521" spans="1:4">
      <c r="B2521" s="74" t="str">
        <f ca="1">IFERROR(__xludf.DUMMYFUNCTION("IF(REGEXMATCH(A2521,""wealth planning""),""Script 1"",""-"")"),"-")</f>
        <v>-</v>
      </c>
      <c r="C2521" s="74">
        <f t="shared" si="18"/>
        <v>0</v>
      </c>
      <c r="D2521" s="74" t="str">
        <f t="shared" si="19"/>
        <v>You: Hai assalamualaikum Madihah,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522" spans="1:4">
      <c r="A2522" s="74" t="s">
        <v>3774</v>
      </c>
      <c r="B2522" s="74" t="str">
        <f ca="1">IFERROR(__xludf.DUMMYFUNCTION("IF(REGEXMATCH(A2522,""wealth planning""),""Script 1"",""-"")"),"-")</f>
        <v>-</v>
      </c>
      <c r="C2522" s="74">
        <f t="shared" si="18"/>
        <v>0</v>
      </c>
      <c r="D2522" s="74">
        <f t="shared" si="19"/>
        <v>0</v>
      </c>
    </row>
    <row r="2523" spans="1:4">
      <c r="A2523" s="74" t="s">
        <v>3774</v>
      </c>
      <c r="B2523" s="74" t="str">
        <f ca="1">IFERROR(__xludf.DUMMYFUNCTION("IF(REGEXMATCH(A2523,""wealth planning""),""Script 1"",""-"")"),"-")</f>
        <v>-</v>
      </c>
      <c r="C2523" s="74" t="str">
        <f t="shared" si="18"/>
        <v>Aisyah Zaril</v>
      </c>
      <c r="D2523" s="74">
        <f t="shared" si="19"/>
        <v>0</v>
      </c>
    </row>
    <row r="2524" spans="1:4">
      <c r="A2524" s="148">
        <v>45721</v>
      </c>
      <c r="B2524" s="74" t="str">
        <f ca="1">IFERROR(__xludf.DUMMYFUNCTION("IF(REGEXMATCH(A2524,""wealth planning""),""Script 1"",""-"")"),"#VALUE!")</f>
        <v>#VALUE!</v>
      </c>
      <c r="C2524" s="74" t="str">
        <f t="shared" si="18"/>
        <v>Aisyah Zaril</v>
      </c>
      <c r="D2524" s="74">
        <f t="shared" si="19"/>
        <v>0</v>
      </c>
    </row>
    <row r="2525" spans="1:4">
      <c r="A2525" s="148">
        <v>45721</v>
      </c>
      <c r="B2525" s="74" t="str">
        <f ca="1">IFERROR(__xludf.DUMMYFUNCTION("IF(REGEXMATCH(A2525,""wealth planning""),""Script 1"",""-"")"),"#VALUE!")</f>
        <v>#VALUE!</v>
      </c>
      <c r="C2525" s="148">
        <f t="shared" si="18"/>
        <v>45721</v>
      </c>
      <c r="D2525" s="74" t="str">
        <f t="shared" si="19"/>
        <v>Aisyah Zaril</v>
      </c>
    </row>
    <row r="2526" spans="1:4">
      <c r="A2526" s="74" t="s">
        <v>2982</v>
      </c>
      <c r="B2526" s="74" t="str">
        <f ca="1">IFERROR(__xludf.DUMMYFUNCTION("IF(REGEXMATCH(A2526,""wealth planning""),""Script 1"",""-"")"),"Script 1")</f>
        <v>Script 1</v>
      </c>
      <c r="C2526" s="148">
        <f t="shared" si="18"/>
        <v>45721</v>
      </c>
      <c r="D2526" s="74" t="str">
        <f t="shared" si="19"/>
        <v>Aisyah Zaril</v>
      </c>
    </row>
    <row r="2527" spans="1:4">
      <c r="B2527" s="74" t="str">
        <f ca="1">IFERROR(__xludf.DUMMYFUNCTION("IF(REGEXMATCH(A2527,""wealth planning""),""Script 1"",""-"")"),"-")</f>
        <v>-</v>
      </c>
      <c r="C2527" s="74" t="str">
        <f t="shared" si="18"/>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527" s="148">
        <f t="shared" si="19"/>
        <v>45721</v>
      </c>
    </row>
    <row r="2528" spans="1:4">
      <c r="B2528" s="74" t="str">
        <f ca="1">IFERROR(__xludf.DUMMYFUNCTION("IF(REGEXMATCH(A2528,""wealth planning""),""Script 1"",""-"")"),"-")</f>
        <v>-</v>
      </c>
      <c r="C2528" s="74">
        <f t="shared" si="18"/>
        <v>0</v>
      </c>
      <c r="D2528" s="148">
        <f t="shared" si="19"/>
        <v>45721</v>
      </c>
    </row>
    <row r="2529" spans="1:4">
      <c r="B2529" s="74" t="str">
        <f ca="1">IFERROR(__xludf.DUMMYFUNCTION("IF(REGEXMATCH(A2529,""wealth planning""),""Script 1"",""-"")"),"-")</f>
        <v>-</v>
      </c>
      <c r="C2529" s="74">
        <f t="shared" si="18"/>
        <v>0</v>
      </c>
      <c r="D2529" s="74" t="str">
        <f t="shared" si="19"/>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530" spans="1:4">
      <c r="B2530" s="74" t="str">
        <f ca="1">IFERROR(__xludf.DUMMYFUNCTION("IF(REGEXMATCH(A2530,""wealth planning""),""Script 1"",""-"")"),"-")</f>
        <v>-</v>
      </c>
      <c r="C2530" s="74">
        <f t="shared" si="18"/>
        <v>0</v>
      </c>
      <c r="D2530" s="74">
        <f t="shared" si="19"/>
        <v>0</v>
      </c>
    </row>
    <row r="2531" spans="1:4">
      <c r="A2531" s="74" t="s">
        <v>3777</v>
      </c>
      <c r="B2531" s="74" t="str">
        <f ca="1">IFERROR(__xludf.DUMMYFUNCTION("IF(REGEXMATCH(A2531,""wealth planning""),""Script 1"",""-"")"),"-")</f>
        <v>-</v>
      </c>
      <c r="C2531" s="74">
        <f t="shared" si="18"/>
        <v>0</v>
      </c>
      <c r="D2531" s="74">
        <f t="shared" si="19"/>
        <v>0</v>
      </c>
    </row>
    <row r="2532" spans="1:4">
      <c r="A2532" s="148">
        <v>45721</v>
      </c>
      <c r="B2532" s="74" t="str">
        <f ca="1">IFERROR(__xludf.DUMMYFUNCTION("IF(REGEXMATCH(A2532,""wealth planning""),""Script 1"",""-"")"),"#VALUE!")</f>
        <v>#VALUE!</v>
      </c>
      <c r="C2532" s="74" t="str">
        <f t="shared" si="18"/>
        <v>Muhamad Syazwan Mohd Sahid</v>
      </c>
      <c r="D2532" s="74">
        <f t="shared" si="19"/>
        <v>0</v>
      </c>
    </row>
    <row r="2533" spans="1:4">
      <c r="A2533" s="148">
        <v>45721</v>
      </c>
      <c r="B2533" s="74" t="str">
        <f ca="1">IFERROR(__xludf.DUMMYFUNCTION("IF(REGEXMATCH(A2533,""wealth planning""),""Script 1"",""-"")"),"#VALUE!")</f>
        <v>#VALUE!</v>
      </c>
      <c r="C2533" s="148">
        <f t="shared" si="18"/>
        <v>45721</v>
      </c>
      <c r="D2533" s="74">
        <f t="shared" si="19"/>
        <v>0</v>
      </c>
    </row>
    <row r="2534" spans="1:4">
      <c r="A2534" s="74" t="s">
        <v>3778</v>
      </c>
      <c r="B2534" s="74" t="str">
        <f ca="1">IFERROR(__xludf.DUMMYFUNCTION("IF(REGEXMATCH(A2534,""wealth planning""),""Script 1"",""-"")"),"Script 1")</f>
        <v>Script 1</v>
      </c>
      <c r="C2534" s="148">
        <f t="shared" si="18"/>
        <v>45721</v>
      </c>
      <c r="D2534" s="74" t="str">
        <f t="shared" si="19"/>
        <v>Muhamad Syazwan Mohd Sahid</v>
      </c>
    </row>
    <row r="2535" spans="1:4">
      <c r="B2535" s="74" t="str">
        <f ca="1">IFERROR(__xludf.DUMMYFUNCTION("IF(REGEXMATCH(A2535,""wealth planning""),""Script 1"",""-"")"),"-")</f>
        <v>-</v>
      </c>
      <c r="C2535" s="74" t="str">
        <f t="shared" si="18"/>
        <v>You: Hai assalamualaikum Syazwan,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535" s="148">
        <f t="shared" si="19"/>
        <v>45721</v>
      </c>
    </row>
    <row r="2536" spans="1:4">
      <c r="B2536" s="74" t="str">
        <f ca="1">IFERROR(__xludf.DUMMYFUNCTION("IF(REGEXMATCH(A2536,""wealth planning""),""Script 1"",""-"")"),"-")</f>
        <v>-</v>
      </c>
      <c r="C2536" s="74">
        <f t="shared" si="18"/>
        <v>0</v>
      </c>
      <c r="D2536" s="148">
        <f t="shared" si="19"/>
        <v>45721</v>
      </c>
    </row>
    <row r="2537" spans="1:4">
      <c r="B2537" s="74" t="str">
        <f ca="1">IFERROR(__xludf.DUMMYFUNCTION("IF(REGEXMATCH(A2537,""wealth planning""),""Script 1"",""-"")"),"-")</f>
        <v>-</v>
      </c>
      <c r="C2537" s="74">
        <f t="shared" si="18"/>
        <v>0</v>
      </c>
      <c r="D2537" s="74" t="str">
        <f t="shared" si="19"/>
        <v>You: Hai assalamualaikum Syazwan,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538" spans="1:4">
      <c r="A2538" s="74" t="s">
        <v>3780</v>
      </c>
      <c r="B2538" s="74" t="str">
        <f ca="1">IFERROR(__xludf.DUMMYFUNCTION("IF(REGEXMATCH(A2538,""wealth planning""),""Script 1"",""-"")"),"-")</f>
        <v>-</v>
      </c>
      <c r="C2538" s="74">
        <f t="shared" si="18"/>
        <v>0</v>
      </c>
      <c r="D2538" s="74">
        <f t="shared" si="19"/>
        <v>0</v>
      </c>
    </row>
    <row r="2539" spans="1:4">
      <c r="A2539" s="74" t="s">
        <v>3780</v>
      </c>
      <c r="B2539" s="74" t="str">
        <f ca="1">IFERROR(__xludf.DUMMYFUNCTION("IF(REGEXMATCH(A2539,""wealth planning""),""Script 1"",""-"")"),"-")</f>
        <v>-</v>
      </c>
      <c r="C2539" s="74" t="str">
        <f t="shared" si="18"/>
        <v>Nurul Hafifah</v>
      </c>
      <c r="D2539" s="74">
        <f t="shared" si="19"/>
        <v>0</v>
      </c>
    </row>
    <row r="2540" spans="1:4">
      <c r="A2540" s="148">
        <v>45721</v>
      </c>
      <c r="B2540" s="74" t="str">
        <f ca="1">IFERROR(__xludf.DUMMYFUNCTION("IF(REGEXMATCH(A2540,""wealth planning""),""Script 1"",""-"")"),"#VALUE!")</f>
        <v>#VALUE!</v>
      </c>
      <c r="C2540" s="74" t="str">
        <f t="shared" si="18"/>
        <v>Nurul Hafifah</v>
      </c>
      <c r="D2540" s="74">
        <f t="shared" si="19"/>
        <v>0</v>
      </c>
    </row>
    <row r="2541" spans="1:4">
      <c r="A2541" s="148">
        <v>45721</v>
      </c>
      <c r="B2541" s="74" t="str">
        <f ca="1">IFERROR(__xludf.DUMMYFUNCTION("IF(REGEXMATCH(A2541,""wealth planning""),""Script 1"",""-"")"),"#VALUE!")</f>
        <v>#VALUE!</v>
      </c>
      <c r="C2541" s="148">
        <f t="shared" si="18"/>
        <v>45721</v>
      </c>
      <c r="D2541" s="74" t="str">
        <f t="shared" si="19"/>
        <v>Nurul Hafifah</v>
      </c>
    </row>
    <row r="2542" spans="1:4">
      <c r="A2542" s="74" t="s">
        <v>3781</v>
      </c>
      <c r="B2542" s="74" t="str">
        <f ca="1">IFERROR(__xludf.DUMMYFUNCTION("IF(REGEXMATCH(A2542,""wealth planning""),""Script 1"",""-"")"),"Script 1")</f>
        <v>Script 1</v>
      </c>
      <c r="C2542" s="148">
        <f t="shared" si="18"/>
        <v>45721</v>
      </c>
      <c r="D2542" s="74" t="str">
        <f t="shared" si="19"/>
        <v>Nurul Hafifah</v>
      </c>
    </row>
    <row r="2543" spans="1:4">
      <c r="B2543" s="74" t="str">
        <f ca="1">IFERROR(__xludf.DUMMYFUNCTION("IF(REGEXMATCH(A2543,""wealth planning""),""Script 1"",""-"")"),"-")</f>
        <v>-</v>
      </c>
      <c r="C2543" s="74" t="str">
        <f t="shared" si="18"/>
        <v>You: Hai assalamualaikum Hafifah,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543" s="148">
        <f t="shared" si="19"/>
        <v>45721</v>
      </c>
    </row>
    <row r="2544" spans="1:4">
      <c r="B2544" s="74" t="str">
        <f ca="1">IFERROR(__xludf.DUMMYFUNCTION("IF(REGEXMATCH(A2544,""wealth planning""),""Script 1"",""-"")"),"-")</f>
        <v>-</v>
      </c>
      <c r="C2544" s="74">
        <f t="shared" si="18"/>
        <v>0</v>
      </c>
      <c r="D2544" s="148">
        <f t="shared" si="19"/>
        <v>45721</v>
      </c>
    </row>
    <row r="2545" spans="1:4">
      <c r="B2545" s="74" t="str">
        <f ca="1">IFERROR(__xludf.DUMMYFUNCTION("IF(REGEXMATCH(A2545,""wealth planning""),""Script 1"",""-"")"),"-")</f>
        <v>-</v>
      </c>
      <c r="C2545" s="74">
        <f t="shared" si="18"/>
        <v>0</v>
      </c>
      <c r="D2545" s="74" t="str">
        <f t="shared" si="19"/>
        <v>You: Hai assalamualaikum Hafifah,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546" spans="1:4">
      <c r="B2546" s="74" t="str">
        <f ca="1">IFERROR(__xludf.DUMMYFUNCTION("IF(REGEXMATCH(A2546,""wealth planning""),""Script 1"",""-"")"),"-")</f>
        <v>-</v>
      </c>
      <c r="C2546" s="74">
        <f t="shared" si="18"/>
        <v>0</v>
      </c>
      <c r="D2546" s="74">
        <f t="shared" si="19"/>
        <v>0</v>
      </c>
    </row>
    <row r="2547" spans="1:4">
      <c r="A2547" s="74" t="s">
        <v>3784</v>
      </c>
      <c r="B2547" s="74" t="str">
        <f ca="1">IFERROR(__xludf.DUMMYFUNCTION("IF(REGEXMATCH(A2547,""wealth planning""),""Script 1"",""-"")"),"-")</f>
        <v>-</v>
      </c>
      <c r="C2547" s="74">
        <f t="shared" si="18"/>
        <v>0</v>
      </c>
      <c r="D2547" s="74">
        <f t="shared" si="19"/>
        <v>0</v>
      </c>
    </row>
    <row r="2548" spans="1:4">
      <c r="A2548" s="148">
        <v>45721</v>
      </c>
      <c r="B2548" s="74" t="str">
        <f ca="1">IFERROR(__xludf.DUMMYFUNCTION("IF(REGEXMATCH(A2548,""wealth planning""),""Script 1"",""-"")"),"#VALUE!")</f>
        <v>#VALUE!</v>
      </c>
      <c r="C2548" s="74" t="str">
        <f t="shared" si="18"/>
        <v>Farzana NurAliah</v>
      </c>
      <c r="D2548" s="74">
        <f t="shared" si="19"/>
        <v>0</v>
      </c>
    </row>
    <row r="2549" spans="1:4">
      <c r="A2549" s="148">
        <v>45721</v>
      </c>
      <c r="B2549" s="74" t="str">
        <f ca="1">IFERROR(__xludf.DUMMYFUNCTION("IF(REGEXMATCH(A2549,""wealth planning""),""Script 1"",""-"")"),"#VALUE!")</f>
        <v>#VALUE!</v>
      </c>
      <c r="C2549" s="148">
        <f t="shared" si="18"/>
        <v>45721</v>
      </c>
      <c r="D2549" s="74">
        <f t="shared" si="19"/>
        <v>0</v>
      </c>
    </row>
    <row r="2550" spans="1:4">
      <c r="A2550" s="74" t="s">
        <v>3785</v>
      </c>
      <c r="B2550" s="74" t="str">
        <f ca="1">IFERROR(__xludf.DUMMYFUNCTION("IF(REGEXMATCH(A2550,""wealth planning""),""Script 1"",""-"")"),"Script 1")</f>
        <v>Script 1</v>
      </c>
      <c r="C2550" s="148">
        <f t="shared" si="18"/>
        <v>45721</v>
      </c>
      <c r="D2550" s="74" t="str">
        <f t="shared" si="19"/>
        <v>Farzana NurAliah</v>
      </c>
    </row>
    <row r="2551" spans="1:4">
      <c r="B2551" s="74" t="str">
        <f ca="1">IFERROR(__xludf.DUMMYFUNCTION("IF(REGEXMATCH(A2551,""wealth planning""),""Script 1"",""-"")"),"-")</f>
        <v>-</v>
      </c>
      <c r="C2551" s="74" t="str">
        <f t="shared" si="18"/>
        <v>You: Hai assalamualaikum Farzana,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551" s="148">
        <f t="shared" si="19"/>
        <v>45721</v>
      </c>
    </row>
    <row r="2552" spans="1:4">
      <c r="B2552" s="74" t="str">
        <f ca="1">IFERROR(__xludf.DUMMYFUNCTION("IF(REGEXMATCH(A2552,""wealth planning""),""Script 1"",""-"")"),"-")</f>
        <v>-</v>
      </c>
      <c r="C2552" s="74">
        <f t="shared" si="18"/>
        <v>0</v>
      </c>
      <c r="D2552" s="148">
        <f t="shared" si="19"/>
        <v>45721</v>
      </c>
    </row>
    <row r="2553" spans="1:4">
      <c r="B2553" s="74" t="str">
        <f ca="1">IFERROR(__xludf.DUMMYFUNCTION("IF(REGEXMATCH(A2553,""wealth planning""),""Script 1"",""-"")"),"-")</f>
        <v>-</v>
      </c>
      <c r="C2553" s="74">
        <f t="shared" si="18"/>
        <v>0</v>
      </c>
      <c r="D2553" s="74" t="str">
        <f t="shared" si="19"/>
        <v>You: Hai assalamualaikum Farzana,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554" spans="1:4">
      <c r="A2554" s="74" t="s">
        <v>3787</v>
      </c>
      <c r="B2554" s="74" t="str">
        <f ca="1">IFERROR(__xludf.DUMMYFUNCTION("IF(REGEXMATCH(A2554,""wealth planning""),""Script 1"",""-"")"),"-")</f>
        <v>-</v>
      </c>
      <c r="C2554" s="74">
        <f t="shared" ref="C2554:C2808" si="20">A2553</f>
        <v>0</v>
      </c>
      <c r="D2554" s="74">
        <f t="shared" ref="D2554:D2808" si="21">A2551</f>
        <v>0</v>
      </c>
    </row>
    <row r="2555" spans="1:4">
      <c r="A2555" s="74" t="s">
        <v>3787</v>
      </c>
      <c r="B2555" s="74" t="str">
        <f ca="1">IFERROR(__xludf.DUMMYFUNCTION("IF(REGEXMATCH(A2555,""wealth planning""),""Script 1"",""-"")"),"-")</f>
        <v>-</v>
      </c>
      <c r="C2555" s="74" t="str">
        <f t="shared" si="20"/>
        <v>NorFatin Shazwany</v>
      </c>
      <c r="D2555" s="74">
        <f t="shared" si="21"/>
        <v>0</v>
      </c>
    </row>
    <row r="2556" spans="1:4">
      <c r="A2556" s="148">
        <v>45721</v>
      </c>
      <c r="B2556" s="74" t="str">
        <f ca="1">IFERROR(__xludf.DUMMYFUNCTION("IF(REGEXMATCH(A2556,""wealth planning""),""Script 1"",""-"")"),"#VALUE!")</f>
        <v>#VALUE!</v>
      </c>
      <c r="C2556" s="74" t="str">
        <f t="shared" si="20"/>
        <v>NorFatin Shazwany</v>
      </c>
      <c r="D2556" s="74">
        <f t="shared" si="21"/>
        <v>0</v>
      </c>
    </row>
    <row r="2557" spans="1:4">
      <c r="A2557" s="148">
        <v>45721</v>
      </c>
      <c r="B2557" s="74" t="str">
        <f ca="1">IFERROR(__xludf.DUMMYFUNCTION("IF(REGEXMATCH(A2557,""wealth planning""),""Script 1"",""-"")"),"#VALUE!")</f>
        <v>#VALUE!</v>
      </c>
      <c r="C2557" s="148">
        <f t="shared" si="20"/>
        <v>45721</v>
      </c>
      <c r="D2557" s="74" t="str">
        <f t="shared" si="21"/>
        <v>NorFatin Shazwany</v>
      </c>
    </row>
    <row r="2558" spans="1:4">
      <c r="A2558" s="74" t="s">
        <v>2978</v>
      </c>
      <c r="B2558" s="74" t="str">
        <f ca="1">IFERROR(__xludf.DUMMYFUNCTION("IF(REGEXMATCH(A2558,""wealth planning""),""Script 1"",""-"")"),"Script 1")</f>
        <v>Script 1</v>
      </c>
      <c r="C2558" s="148">
        <f t="shared" si="20"/>
        <v>45721</v>
      </c>
      <c r="D2558" s="74" t="str">
        <f t="shared" si="21"/>
        <v>NorFatin Shazwany</v>
      </c>
    </row>
    <row r="2559" spans="1:4">
      <c r="B2559" s="74" t="str">
        <f ca="1">IFERROR(__xludf.DUMMYFUNCTION("IF(REGEXMATCH(A2559,""wealth planning""),""Script 1"",""-"")"),"-")</f>
        <v>-</v>
      </c>
      <c r="C2559" s="74" t="str">
        <f t="shared" si="20"/>
        <v>You: Hai assalamualaikum Norfatin,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559" s="148">
        <f t="shared" si="21"/>
        <v>45721</v>
      </c>
    </row>
    <row r="2560" spans="1:4">
      <c r="B2560" s="74" t="str">
        <f ca="1">IFERROR(__xludf.DUMMYFUNCTION("IF(REGEXMATCH(A2560,""wealth planning""),""Script 1"",""-"")"),"-")</f>
        <v>-</v>
      </c>
      <c r="C2560" s="74">
        <f t="shared" si="20"/>
        <v>0</v>
      </c>
      <c r="D2560" s="148">
        <f t="shared" si="21"/>
        <v>45721</v>
      </c>
    </row>
    <row r="2561" spans="1:4">
      <c r="B2561" s="74" t="str">
        <f ca="1">IFERROR(__xludf.DUMMYFUNCTION("IF(REGEXMATCH(A2561,""wealth planning""),""Script 1"",""-"")"),"-")</f>
        <v>-</v>
      </c>
      <c r="C2561" s="74">
        <f t="shared" si="20"/>
        <v>0</v>
      </c>
      <c r="D2561" s="74" t="str">
        <f t="shared" si="21"/>
        <v>You: Hai assalamualaikum Norfatin,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562" spans="1:4">
      <c r="B2562" s="74" t="str">
        <f ca="1">IFERROR(__xludf.DUMMYFUNCTION("IF(REGEXMATCH(A2562,""wealth planning""),""Script 1"",""-"")"),"-")</f>
        <v>-</v>
      </c>
      <c r="C2562" s="74">
        <f t="shared" si="20"/>
        <v>0</v>
      </c>
      <c r="D2562" s="74">
        <f t="shared" si="21"/>
        <v>0</v>
      </c>
    </row>
    <row r="2563" spans="1:4">
      <c r="A2563" s="74" t="s">
        <v>3790</v>
      </c>
      <c r="B2563" s="74" t="str">
        <f ca="1">IFERROR(__xludf.DUMMYFUNCTION("IF(REGEXMATCH(A2563,""wealth planning""),""Script 1"",""-"")"),"-")</f>
        <v>-</v>
      </c>
      <c r="C2563" s="74">
        <f t="shared" si="20"/>
        <v>0</v>
      </c>
      <c r="D2563" s="74">
        <f t="shared" si="21"/>
        <v>0</v>
      </c>
    </row>
    <row r="2564" spans="1:4">
      <c r="A2564" s="148">
        <v>45721</v>
      </c>
      <c r="B2564" s="74" t="str">
        <f ca="1">IFERROR(__xludf.DUMMYFUNCTION("IF(REGEXMATCH(A2564,""wealth planning""),""Script 1"",""-"")"),"#VALUE!")</f>
        <v>#VALUE!</v>
      </c>
      <c r="C2564" s="74" t="str">
        <f t="shared" si="20"/>
        <v>Muhammad Irfan Hakimi</v>
      </c>
      <c r="D2564" s="74">
        <f t="shared" si="21"/>
        <v>0</v>
      </c>
    </row>
    <row r="2565" spans="1:4">
      <c r="A2565" s="148">
        <v>45721</v>
      </c>
      <c r="B2565" s="74" t="str">
        <f ca="1">IFERROR(__xludf.DUMMYFUNCTION("IF(REGEXMATCH(A2565,""wealth planning""),""Script 1"",""-"")"),"#VALUE!")</f>
        <v>#VALUE!</v>
      </c>
      <c r="C2565" s="148">
        <f t="shared" si="20"/>
        <v>45721</v>
      </c>
      <c r="D2565" s="74">
        <f t="shared" si="21"/>
        <v>0</v>
      </c>
    </row>
    <row r="2566" spans="1:4">
      <c r="A2566" s="74" t="s">
        <v>3235</v>
      </c>
      <c r="B2566" s="74" t="str">
        <f ca="1">IFERROR(__xludf.DUMMYFUNCTION("IF(REGEXMATCH(A2566,""wealth planning""),""Script 1"",""-"")"),"Script 1")</f>
        <v>Script 1</v>
      </c>
      <c r="C2566" s="148">
        <f t="shared" si="20"/>
        <v>45721</v>
      </c>
      <c r="D2566" s="74" t="str">
        <f t="shared" si="21"/>
        <v>Muhammad Irfan Hakimi</v>
      </c>
    </row>
    <row r="2567" spans="1:4">
      <c r="B2567" s="74" t="str">
        <f ca="1">IFERROR(__xludf.DUMMYFUNCTION("IF(REGEXMATCH(A2567,""wealth planning""),""Script 1"",""-"")"),"-")</f>
        <v>-</v>
      </c>
      <c r="C2567" s="74" t="str">
        <f t="shared" si="20"/>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567" s="148">
        <f t="shared" si="21"/>
        <v>45721</v>
      </c>
    </row>
    <row r="2568" spans="1:4">
      <c r="B2568" s="74" t="str">
        <f ca="1">IFERROR(__xludf.DUMMYFUNCTION("IF(REGEXMATCH(A2568,""wealth planning""),""Script 1"",""-"")"),"-")</f>
        <v>-</v>
      </c>
      <c r="C2568" s="74">
        <f t="shared" si="20"/>
        <v>0</v>
      </c>
      <c r="D2568" s="148">
        <f t="shared" si="21"/>
        <v>45721</v>
      </c>
    </row>
    <row r="2569" spans="1:4">
      <c r="B2569" s="74" t="str">
        <f ca="1">IFERROR(__xludf.DUMMYFUNCTION("IF(REGEXMATCH(A2569,""wealth planning""),""Script 1"",""-"")"),"-")</f>
        <v>-</v>
      </c>
      <c r="C2569" s="74">
        <f t="shared" si="20"/>
        <v>0</v>
      </c>
      <c r="D2569" s="74" t="str">
        <f t="shared" si="21"/>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570" spans="1:4">
      <c r="A2570" s="74" t="s">
        <v>3792</v>
      </c>
      <c r="B2570" s="74" t="str">
        <f ca="1">IFERROR(__xludf.DUMMYFUNCTION("IF(REGEXMATCH(A2570,""wealth planning""),""Script 1"",""-"")"),"-")</f>
        <v>-</v>
      </c>
      <c r="C2570" s="74">
        <f t="shared" si="20"/>
        <v>0</v>
      </c>
      <c r="D2570" s="74">
        <f t="shared" si="21"/>
        <v>0</v>
      </c>
    </row>
    <row r="2571" spans="1:4">
      <c r="A2571" s="74" t="s">
        <v>3793</v>
      </c>
      <c r="B2571" s="74" t="str">
        <f ca="1">IFERROR(__xludf.DUMMYFUNCTION("IF(REGEXMATCH(A2571,""wealth planning""),""Script 1"",""-"")"),"-")</f>
        <v>-</v>
      </c>
      <c r="C2571" s="74" t="str">
        <f t="shared" si="20"/>
        <v>ASMA' NAJIHA BINTI KHAHARUDDINStatus is reachable</v>
      </c>
      <c r="D2571" s="74">
        <f t="shared" si="21"/>
        <v>0</v>
      </c>
    </row>
    <row r="2572" spans="1:4">
      <c r="A2572" s="148">
        <v>45721</v>
      </c>
      <c r="B2572" s="74" t="str">
        <f ca="1">IFERROR(__xludf.DUMMYFUNCTION("IF(REGEXMATCH(A2572,""wealth planning""),""Script 1"",""-"")"),"#VALUE!")</f>
        <v>#VALUE!</v>
      </c>
      <c r="C2572" s="74" t="str">
        <f t="shared" si="20"/>
        <v>ASMA' NAJIHA BINTI KHAHARUDDIN</v>
      </c>
      <c r="D2572" s="74">
        <f t="shared" si="21"/>
        <v>0</v>
      </c>
    </row>
    <row r="2573" spans="1:4">
      <c r="A2573" s="148">
        <v>45721</v>
      </c>
      <c r="B2573" s="74" t="str">
        <f ca="1">IFERROR(__xludf.DUMMYFUNCTION("IF(REGEXMATCH(A2573,""wealth planning""),""Script 1"",""-"")"),"#VALUE!")</f>
        <v>#VALUE!</v>
      </c>
      <c r="C2573" s="148">
        <f t="shared" si="20"/>
        <v>45721</v>
      </c>
      <c r="D2573" s="74" t="str">
        <f t="shared" si="21"/>
        <v>ASMA' NAJIHA BINTI KHAHARUDDINStatus is reachable</v>
      </c>
    </row>
    <row r="2574" spans="1:4">
      <c r="A2574" s="74" t="s">
        <v>3794</v>
      </c>
      <c r="B2574" s="74" t="str">
        <f ca="1">IFERROR(__xludf.DUMMYFUNCTION("IF(REGEXMATCH(A2574,""wealth planning""),""Script 1"",""-"")"),"Script 1")</f>
        <v>Script 1</v>
      </c>
      <c r="C2574" s="148">
        <f t="shared" si="20"/>
        <v>45721</v>
      </c>
      <c r="D2574" s="74" t="str">
        <f t="shared" si="21"/>
        <v>ASMA' NAJIHA BINTI KHAHARUDDIN</v>
      </c>
    </row>
    <row r="2575" spans="1:4">
      <c r="B2575" s="74" t="str">
        <f ca="1">IFERROR(__xludf.DUMMYFUNCTION("IF(REGEXMATCH(A2575,""wealth planning""),""Script 1"",""-"")"),"-")</f>
        <v>-</v>
      </c>
      <c r="C2575" s="74" t="str">
        <f t="shared" si="20"/>
        <v>You: Hai assalamualaikum Asma',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575" s="148">
        <f t="shared" si="21"/>
        <v>45721</v>
      </c>
    </row>
    <row r="2576" spans="1:4">
      <c r="B2576" s="74" t="str">
        <f ca="1">IFERROR(__xludf.DUMMYFUNCTION("IF(REGEXMATCH(A2576,""wealth planning""),""Script 1"",""-"")"),"-")</f>
        <v>-</v>
      </c>
      <c r="C2576" s="74">
        <f t="shared" si="20"/>
        <v>0</v>
      </c>
      <c r="D2576" s="148">
        <f t="shared" si="21"/>
        <v>45721</v>
      </c>
    </row>
    <row r="2577" spans="1:4">
      <c r="B2577" s="74" t="str">
        <f ca="1">IFERROR(__xludf.DUMMYFUNCTION("IF(REGEXMATCH(A2577,""wealth planning""),""Script 1"",""-"")"),"-")</f>
        <v>-</v>
      </c>
      <c r="C2577" s="74">
        <f t="shared" si="20"/>
        <v>0</v>
      </c>
      <c r="D2577" s="74" t="str">
        <f t="shared" si="21"/>
        <v>You: Hai assalamualaikum Asma',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578" spans="1:4">
      <c r="A2578" s="74" t="s">
        <v>3796</v>
      </c>
      <c r="B2578" s="74" t="str">
        <f ca="1">IFERROR(__xludf.DUMMYFUNCTION("IF(REGEXMATCH(A2578,""wealth planning""),""Script 1"",""-"")"),"-")</f>
        <v>-</v>
      </c>
      <c r="C2578" s="74">
        <f t="shared" si="20"/>
        <v>0</v>
      </c>
      <c r="D2578" s="74">
        <f t="shared" si="21"/>
        <v>0</v>
      </c>
    </row>
    <row r="2579" spans="1:4">
      <c r="A2579" s="74" t="s">
        <v>3796</v>
      </c>
      <c r="B2579" s="74" t="str">
        <f ca="1">IFERROR(__xludf.DUMMYFUNCTION("IF(REGEXMATCH(A2579,""wealth planning""),""Script 1"",""-"")"),"-")</f>
        <v>-</v>
      </c>
      <c r="C2579" s="74" t="str">
        <f t="shared" si="20"/>
        <v>Aliah Hanani</v>
      </c>
      <c r="D2579" s="74">
        <f t="shared" si="21"/>
        <v>0</v>
      </c>
    </row>
    <row r="2580" spans="1:4">
      <c r="A2580" s="148">
        <v>45721</v>
      </c>
      <c r="B2580" s="74" t="str">
        <f ca="1">IFERROR(__xludf.DUMMYFUNCTION("IF(REGEXMATCH(A2580,""wealth planning""),""Script 1"",""-"")"),"#VALUE!")</f>
        <v>#VALUE!</v>
      </c>
      <c r="C2580" s="74" t="str">
        <f t="shared" si="20"/>
        <v>Aliah Hanani</v>
      </c>
      <c r="D2580" s="74">
        <f t="shared" si="21"/>
        <v>0</v>
      </c>
    </row>
    <row r="2581" spans="1:4">
      <c r="A2581" s="148">
        <v>45721</v>
      </c>
      <c r="B2581" s="74" t="str">
        <f ca="1">IFERROR(__xludf.DUMMYFUNCTION("IF(REGEXMATCH(A2581,""wealth planning""),""Script 1"",""-"")"),"#VALUE!")</f>
        <v>#VALUE!</v>
      </c>
      <c r="C2581" s="148">
        <f t="shared" si="20"/>
        <v>45721</v>
      </c>
      <c r="D2581" s="74" t="str">
        <f t="shared" si="21"/>
        <v>Aliah Hanani</v>
      </c>
    </row>
    <row r="2582" spans="1:4">
      <c r="A2582" s="74" t="s">
        <v>3797</v>
      </c>
      <c r="B2582" s="74" t="str">
        <f ca="1">IFERROR(__xludf.DUMMYFUNCTION("IF(REGEXMATCH(A2582,""wealth planning""),""Script 1"",""-"")"),"Script 1")</f>
        <v>Script 1</v>
      </c>
      <c r="C2582" s="148">
        <f t="shared" si="20"/>
        <v>45721</v>
      </c>
      <c r="D2582" s="74" t="str">
        <f t="shared" si="21"/>
        <v>Aliah Hanani</v>
      </c>
    </row>
    <row r="2583" spans="1:4">
      <c r="B2583" s="74" t="str">
        <f ca="1">IFERROR(__xludf.DUMMYFUNCTION("IF(REGEXMATCH(A2583,""wealth planning""),""Script 1"",""-"")"),"-")</f>
        <v>-</v>
      </c>
      <c r="C2583" s="74" t="str">
        <f t="shared" si="20"/>
        <v>You: Hai assalamualaikum Aliah,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583" s="148">
        <f t="shared" si="21"/>
        <v>45721</v>
      </c>
    </row>
    <row r="2584" spans="1:4">
      <c r="B2584" s="74" t="str">
        <f ca="1">IFERROR(__xludf.DUMMYFUNCTION("IF(REGEXMATCH(A2584,""wealth planning""),""Script 1"",""-"")"),"-")</f>
        <v>-</v>
      </c>
      <c r="C2584" s="74">
        <f t="shared" si="20"/>
        <v>0</v>
      </c>
      <c r="D2584" s="148">
        <f t="shared" si="21"/>
        <v>45721</v>
      </c>
    </row>
    <row r="2585" spans="1:4">
      <c r="B2585" s="74" t="str">
        <f ca="1">IFERROR(__xludf.DUMMYFUNCTION("IF(REGEXMATCH(A2585,""wealth planning""),""Script 1"",""-"")"),"-")</f>
        <v>-</v>
      </c>
      <c r="C2585" s="74">
        <f t="shared" si="20"/>
        <v>0</v>
      </c>
      <c r="D2585" s="74" t="str">
        <f t="shared" si="21"/>
        <v>You: Hai assalamualaikum Aliah,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586" spans="1:4">
      <c r="B2586" s="74" t="str">
        <f ca="1">IFERROR(__xludf.DUMMYFUNCTION("IF(REGEXMATCH(A2586,""wealth planning""),""Script 1"",""-"")"),"-")</f>
        <v>-</v>
      </c>
      <c r="C2586" s="74">
        <f t="shared" si="20"/>
        <v>0</v>
      </c>
      <c r="D2586" s="74">
        <f t="shared" si="21"/>
        <v>0</v>
      </c>
    </row>
    <row r="2587" spans="1:4">
      <c r="A2587" s="74" t="s">
        <v>3800</v>
      </c>
      <c r="B2587" s="74" t="str">
        <f ca="1">IFERROR(__xludf.DUMMYFUNCTION("IF(REGEXMATCH(A2587,""wealth planning""),""Script 1"",""-"")"),"-")</f>
        <v>-</v>
      </c>
      <c r="C2587" s="74">
        <f t="shared" si="20"/>
        <v>0</v>
      </c>
      <c r="D2587" s="74">
        <f t="shared" si="21"/>
        <v>0</v>
      </c>
    </row>
    <row r="2588" spans="1:4">
      <c r="A2588" s="148">
        <v>45721</v>
      </c>
      <c r="B2588" s="74" t="str">
        <f ca="1">IFERROR(__xludf.DUMMYFUNCTION("IF(REGEXMATCH(A2588,""wealth planning""),""Script 1"",""-"")"),"#VALUE!")</f>
        <v>#VALUE!</v>
      </c>
      <c r="C2588" s="74" t="str">
        <f t="shared" si="20"/>
        <v>Auni Najwa</v>
      </c>
      <c r="D2588" s="74">
        <f t="shared" si="21"/>
        <v>0</v>
      </c>
    </row>
    <row r="2589" spans="1:4">
      <c r="A2589" s="148">
        <v>45721</v>
      </c>
      <c r="B2589" s="74" t="str">
        <f ca="1">IFERROR(__xludf.DUMMYFUNCTION("IF(REGEXMATCH(A2589,""wealth planning""),""Script 1"",""-"")"),"#VALUE!")</f>
        <v>#VALUE!</v>
      </c>
      <c r="C2589" s="148">
        <f t="shared" si="20"/>
        <v>45721</v>
      </c>
      <c r="D2589" s="74">
        <f t="shared" si="21"/>
        <v>0</v>
      </c>
    </row>
    <row r="2590" spans="1:4">
      <c r="A2590" s="74" t="s">
        <v>3082</v>
      </c>
      <c r="B2590" s="74" t="str">
        <f ca="1">IFERROR(__xludf.DUMMYFUNCTION("IF(REGEXMATCH(A2590,""wealth planning""),""Script 1"",""-"")"),"Script 1")</f>
        <v>Script 1</v>
      </c>
      <c r="C2590" s="148">
        <f t="shared" si="20"/>
        <v>45721</v>
      </c>
      <c r="D2590" s="74" t="str">
        <f t="shared" si="21"/>
        <v>Auni Najwa</v>
      </c>
    </row>
    <row r="2591" spans="1:4">
      <c r="B2591" s="74" t="str">
        <f ca="1">IFERROR(__xludf.DUMMYFUNCTION("IF(REGEXMATCH(A2591,""wealth planning""),""Script 1"",""-"")"),"-")</f>
        <v>-</v>
      </c>
      <c r="C2591" s="74" t="str">
        <f t="shared" si="20"/>
        <v>You: Hai assalamualaikum Auni,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591" s="148">
        <f t="shared" si="21"/>
        <v>45721</v>
      </c>
    </row>
    <row r="2592" spans="1:4">
      <c r="B2592" s="74" t="str">
        <f ca="1">IFERROR(__xludf.DUMMYFUNCTION("IF(REGEXMATCH(A2592,""wealth planning""),""Script 1"",""-"")"),"-")</f>
        <v>-</v>
      </c>
      <c r="C2592" s="74">
        <f t="shared" si="20"/>
        <v>0</v>
      </c>
      <c r="D2592" s="148">
        <f t="shared" si="21"/>
        <v>45721</v>
      </c>
    </row>
    <row r="2593" spans="1:4">
      <c r="B2593" s="74" t="str">
        <f ca="1">IFERROR(__xludf.DUMMYFUNCTION("IF(REGEXMATCH(A2593,""wealth planning""),""Script 1"",""-"")"),"-")</f>
        <v>-</v>
      </c>
      <c r="C2593" s="74">
        <f t="shared" si="20"/>
        <v>0</v>
      </c>
      <c r="D2593" s="74" t="str">
        <f t="shared" si="21"/>
        <v>You: Hai assalamualaikum Auni,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594" spans="1:4">
      <c r="B2594" s="74" t="str">
        <f ca="1">IFERROR(__xludf.DUMMYFUNCTION("IF(REGEXMATCH(A2594,""wealth planning""),""Script 1"",""-"")"),"-")</f>
        <v>-</v>
      </c>
      <c r="C2594" s="74">
        <f t="shared" si="20"/>
        <v>0</v>
      </c>
      <c r="D2594" s="74">
        <f t="shared" si="21"/>
        <v>0</v>
      </c>
    </row>
    <row r="2595" spans="1:4">
      <c r="A2595" s="74" t="s">
        <v>3803</v>
      </c>
      <c r="B2595" s="74" t="str">
        <f ca="1">IFERROR(__xludf.DUMMYFUNCTION("IF(REGEXMATCH(A2595,""wealth planning""),""Script 1"",""-"")"),"-")</f>
        <v>-</v>
      </c>
      <c r="C2595" s="74">
        <f t="shared" si="20"/>
        <v>0</v>
      </c>
      <c r="D2595" s="74">
        <f t="shared" si="21"/>
        <v>0</v>
      </c>
    </row>
    <row r="2596" spans="1:4">
      <c r="A2596" s="148">
        <v>45721</v>
      </c>
      <c r="B2596" s="74" t="str">
        <f ca="1">IFERROR(__xludf.DUMMYFUNCTION("IF(REGEXMATCH(A2596,""wealth planning""),""Script 1"",""-"")"),"#VALUE!")</f>
        <v>#VALUE!</v>
      </c>
      <c r="C2596" s="74" t="str">
        <f t="shared" si="20"/>
        <v>Nurina Fathini Binti Umar</v>
      </c>
      <c r="D2596" s="74">
        <f t="shared" si="21"/>
        <v>0</v>
      </c>
    </row>
    <row r="2597" spans="1:4">
      <c r="A2597" s="148">
        <v>45721</v>
      </c>
      <c r="B2597" s="74" t="str">
        <f ca="1">IFERROR(__xludf.DUMMYFUNCTION("IF(REGEXMATCH(A2597,""wealth planning""),""Script 1"",""-"")"),"#VALUE!")</f>
        <v>#VALUE!</v>
      </c>
      <c r="C2597" s="148">
        <f t="shared" si="20"/>
        <v>45721</v>
      </c>
      <c r="D2597" s="74">
        <f t="shared" si="21"/>
        <v>0</v>
      </c>
    </row>
    <row r="2598" spans="1:4">
      <c r="A2598" s="74" t="s">
        <v>3804</v>
      </c>
      <c r="B2598" s="74" t="str">
        <f ca="1">IFERROR(__xludf.DUMMYFUNCTION("IF(REGEXMATCH(A2598,""wealth planning""),""Script 1"",""-"")"),"Script 1")</f>
        <v>Script 1</v>
      </c>
      <c r="C2598" s="148">
        <f t="shared" si="20"/>
        <v>45721</v>
      </c>
      <c r="D2598" s="74" t="str">
        <f t="shared" si="21"/>
        <v>Nurina Fathini Binti Umar</v>
      </c>
    </row>
    <row r="2599" spans="1:4">
      <c r="B2599" s="74" t="str">
        <f ca="1">IFERROR(__xludf.DUMMYFUNCTION("IF(REGEXMATCH(A2599,""wealth planning""),""Script 1"",""-"")"),"-")</f>
        <v>-</v>
      </c>
      <c r="C2599" s="74" t="str">
        <f t="shared" si="20"/>
        <v>You: Hai assalamualaikum Nurina,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599" s="148">
        <f t="shared" si="21"/>
        <v>45721</v>
      </c>
    </row>
    <row r="2600" spans="1:4">
      <c r="B2600" s="74" t="str">
        <f ca="1">IFERROR(__xludf.DUMMYFUNCTION("IF(REGEXMATCH(A2600,""wealth planning""),""Script 1"",""-"")"),"-")</f>
        <v>-</v>
      </c>
      <c r="C2600" s="74">
        <f t="shared" si="20"/>
        <v>0</v>
      </c>
      <c r="D2600" s="148">
        <f t="shared" si="21"/>
        <v>45721</v>
      </c>
    </row>
    <row r="2601" spans="1:4">
      <c r="B2601" s="74" t="str">
        <f ca="1">IFERROR(__xludf.DUMMYFUNCTION("IF(REGEXMATCH(A2601,""wealth planning""),""Script 1"",""-"")"),"-")</f>
        <v>-</v>
      </c>
      <c r="C2601" s="74">
        <f t="shared" si="20"/>
        <v>0</v>
      </c>
      <c r="D2601" s="74" t="str">
        <f t="shared" si="21"/>
        <v>You: Hai assalamualaikum Nurina,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602" spans="1:4">
      <c r="B2602" s="74" t="str">
        <f ca="1">IFERROR(__xludf.DUMMYFUNCTION("IF(REGEXMATCH(A2602,""wealth planning""),""Script 1"",""-"")"),"-")</f>
        <v>-</v>
      </c>
      <c r="C2602" s="74">
        <f t="shared" si="20"/>
        <v>0</v>
      </c>
      <c r="D2602" s="74">
        <f t="shared" si="21"/>
        <v>0</v>
      </c>
    </row>
    <row r="2603" spans="1:4">
      <c r="A2603" s="74" t="s">
        <v>3807</v>
      </c>
      <c r="B2603" s="74" t="str">
        <f ca="1">IFERROR(__xludf.DUMMYFUNCTION("IF(REGEXMATCH(A2603,""wealth planning""),""Script 1"",""-"")"),"-")</f>
        <v>-</v>
      </c>
      <c r="C2603" s="74">
        <f t="shared" si="20"/>
        <v>0</v>
      </c>
      <c r="D2603" s="74">
        <f t="shared" si="21"/>
        <v>0</v>
      </c>
    </row>
    <row r="2604" spans="1:4">
      <c r="A2604" s="148">
        <v>45721</v>
      </c>
      <c r="B2604" s="74" t="str">
        <f ca="1">IFERROR(__xludf.DUMMYFUNCTION("IF(REGEXMATCH(A2604,""wealth planning""),""Script 1"",""-"")"),"#VALUE!")</f>
        <v>#VALUE!</v>
      </c>
      <c r="C2604" s="74" t="str">
        <f t="shared" si="20"/>
        <v>NUR ELLYANA SYAHEERA RAZAFIZI</v>
      </c>
      <c r="D2604" s="74">
        <f t="shared" si="21"/>
        <v>0</v>
      </c>
    </row>
    <row r="2605" spans="1:4">
      <c r="A2605" s="148">
        <v>45721</v>
      </c>
      <c r="B2605" s="74" t="str">
        <f ca="1">IFERROR(__xludf.DUMMYFUNCTION("IF(REGEXMATCH(A2605,""wealth planning""),""Script 1"",""-"")"),"#VALUE!")</f>
        <v>#VALUE!</v>
      </c>
      <c r="C2605" s="148">
        <f t="shared" si="20"/>
        <v>45721</v>
      </c>
      <c r="D2605" s="74">
        <f t="shared" si="21"/>
        <v>0</v>
      </c>
    </row>
    <row r="2606" spans="1:4">
      <c r="A2606" s="74" t="s">
        <v>3808</v>
      </c>
      <c r="B2606" s="74" t="str">
        <f ca="1">IFERROR(__xludf.DUMMYFUNCTION("IF(REGEXMATCH(A2606,""wealth planning""),""Script 1"",""-"")"),"Script 1")</f>
        <v>Script 1</v>
      </c>
      <c r="C2606" s="148">
        <f t="shared" si="20"/>
        <v>45721</v>
      </c>
      <c r="D2606" s="74" t="str">
        <f t="shared" si="21"/>
        <v>NUR ELLYANA SYAHEERA RAZAFIZI</v>
      </c>
    </row>
    <row r="2607" spans="1:4">
      <c r="B2607" s="74" t="str">
        <f ca="1">IFERROR(__xludf.DUMMYFUNCTION("IF(REGEXMATCH(A2607,""wealth planning""),""Script 1"",""-"")"),"-")</f>
        <v>-</v>
      </c>
      <c r="C2607" s="74" t="str">
        <f t="shared" si="20"/>
        <v>You: Hai assalamualaikum Ellyana,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607" s="148">
        <f t="shared" si="21"/>
        <v>45721</v>
      </c>
    </row>
    <row r="2608" spans="1:4">
      <c r="B2608" s="74" t="str">
        <f ca="1">IFERROR(__xludf.DUMMYFUNCTION("IF(REGEXMATCH(A2608,""wealth planning""),""Script 1"",""-"")"),"-")</f>
        <v>-</v>
      </c>
      <c r="C2608" s="74">
        <f t="shared" si="20"/>
        <v>0</v>
      </c>
      <c r="D2608" s="148">
        <f t="shared" si="21"/>
        <v>45721</v>
      </c>
    </row>
    <row r="2609" spans="1:4">
      <c r="B2609" s="74" t="str">
        <f ca="1">IFERROR(__xludf.DUMMYFUNCTION("IF(REGEXMATCH(A2609,""wealth planning""),""Script 1"",""-"")"),"-")</f>
        <v>-</v>
      </c>
      <c r="C2609" s="74">
        <f t="shared" si="20"/>
        <v>0</v>
      </c>
      <c r="D2609" s="74" t="str">
        <f t="shared" si="21"/>
        <v>You: Hai assalamualaikum Ellyana,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610" spans="1:4">
      <c r="B2610" s="74" t="str">
        <f ca="1">IFERROR(__xludf.DUMMYFUNCTION("IF(REGEXMATCH(A2610,""wealth planning""),""Script 1"",""-"")"),"-")</f>
        <v>-</v>
      </c>
      <c r="C2610" s="74">
        <f t="shared" si="20"/>
        <v>0</v>
      </c>
      <c r="D2610" s="74">
        <f t="shared" si="21"/>
        <v>0</v>
      </c>
    </row>
    <row r="2611" spans="1:4">
      <c r="A2611" s="74" t="s">
        <v>3811</v>
      </c>
      <c r="B2611" s="74" t="str">
        <f ca="1">IFERROR(__xludf.DUMMYFUNCTION("IF(REGEXMATCH(A2611,""wealth planning""),""Script 1"",""-"")"),"-")</f>
        <v>-</v>
      </c>
      <c r="C2611" s="74">
        <f t="shared" si="20"/>
        <v>0</v>
      </c>
      <c r="D2611" s="74">
        <f t="shared" si="21"/>
        <v>0</v>
      </c>
    </row>
    <row r="2612" spans="1:4">
      <c r="A2612" s="148">
        <v>45721</v>
      </c>
      <c r="B2612" s="74" t="str">
        <f ca="1">IFERROR(__xludf.DUMMYFUNCTION("IF(REGEXMATCH(A2612,""wealth planning""),""Script 1"",""-"")"),"#VALUE!")</f>
        <v>#VALUE!</v>
      </c>
      <c r="C2612" s="74" t="str">
        <f t="shared" si="20"/>
        <v>Khairul Hakimi</v>
      </c>
      <c r="D2612" s="74">
        <f t="shared" si="21"/>
        <v>0</v>
      </c>
    </row>
    <row r="2613" spans="1:4">
      <c r="A2613" s="148">
        <v>45721</v>
      </c>
      <c r="B2613" s="74" t="str">
        <f ca="1">IFERROR(__xludf.DUMMYFUNCTION("IF(REGEXMATCH(A2613,""wealth planning""),""Script 1"",""-"")"),"#VALUE!")</f>
        <v>#VALUE!</v>
      </c>
      <c r="C2613" s="148">
        <f t="shared" si="20"/>
        <v>45721</v>
      </c>
      <c r="D2613" s="74">
        <f t="shared" si="21"/>
        <v>0</v>
      </c>
    </row>
    <row r="2614" spans="1:4">
      <c r="A2614" s="74" t="s">
        <v>3812</v>
      </c>
      <c r="B2614" s="74" t="str">
        <f ca="1">IFERROR(__xludf.DUMMYFUNCTION("IF(REGEXMATCH(A2614,""wealth planning""),""Script 1"",""-"")"),"Script 1")</f>
        <v>Script 1</v>
      </c>
      <c r="C2614" s="148">
        <f t="shared" si="20"/>
        <v>45721</v>
      </c>
      <c r="D2614" s="74" t="str">
        <f t="shared" si="21"/>
        <v>Khairul Hakimi</v>
      </c>
    </row>
    <row r="2615" spans="1:4">
      <c r="B2615" s="74" t="str">
        <f ca="1">IFERROR(__xludf.DUMMYFUNCTION("IF(REGEXMATCH(A2615,""wealth planning""),""Script 1"",""-"")"),"-")</f>
        <v>-</v>
      </c>
      <c r="C2615" s="74" t="str">
        <f t="shared" si="20"/>
        <v>You: Hai assalamualaikum Khairul,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615" s="148">
        <f t="shared" si="21"/>
        <v>45721</v>
      </c>
    </row>
    <row r="2616" spans="1:4">
      <c r="B2616" s="74" t="str">
        <f ca="1">IFERROR(__xludf.DUMMYFUNCTION("IF(REGEXMATCH(A2616,""wealth planning""),""Script 1"",""-"")"),"-")</f>
        <v>-</v>
      </c>
      <c r="C2616" s="74">
        <f t="shared" si="20"/>
        <v>0</v>
      </c>
      <c r="D2616" s="148">
        <f t="shared" si="21"/>
        <v>45721</v>
      </c>
    </row>
    <row r="2617" spans="1:4">
      <c r="B2617" s="74" t="str">
        <f ca="1">IFERROR(__xludf.DUMMYFUNCTION("IF(REGEXMATCH(A2617,""wealth planning""),""Script 1"",""-"")"),"-")</f>
        <v>-</v>
      </c>
      <c r="C2617" s="74">
        <f t="shared" si="20"/>
        <v>0</v>
      </c>
      <c r="D2617" s="74" t="str">
        <f t="shared" si="21"/>
        <v>You: Hai assalamualaikum Khairul,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618" spans="1:4">
      <c r="A2618" s="74" t="s">
        <v>3814</v>
      </c>
      <c r="B2618" s="74" t="str">
        <f ca="1">IFERROR(__xludf.DUMMYFUNCTION("IF(REGEXMATCH(A2618,""wealth planning""),""Script 1"",""-"")"),"-")</f>
        <v>-</v>
      </c>
      <c r="C2618" s="74">
        <f t="shared" si="20"/>
        <v>0</v>
      </c>
      <c r="D2618" s="74">
        <f t="shared" si="21"/>
        <v>0</v>
      </c>
    </row>
    <row r="2619" spans="1:4">
      <c r="A2619" s="74" t="s">
        <v>3814</v>
      </c>
      <c r="B2619" s="74" t="str">
        <f ca="1">IFERROR(__xludf.DUMMYFUNCTION("IF(REGEXMATCH(A2619,""wealth planning""),""Script 1"",""-"")"),"-")</f>
        <v>-</v>
      </c>
      <c r="C2619" s="74" t="str">
        <f t="shared" si="20"/>
        <v>Muhammad Nurakmal</v>
      </c>
      <c r="D2619" s="74">
        <f t="shared" si="21"/>
        <v>0</v>
      </c>
    </row>
    <row r="2620" spans="1:4">
      <c r="A2620" s="148">
        <v>45721</v>
      </c>
      <c r="B2620" s="74" t="str">
        <f ca="1">IFERROR(__xludf.DUMMYFUNCTION("IF(REGEXMATCH(A2620,""wealth planning""),""Script 1"",""-"")"),"#VALUE!")</f>
        <v>#VALUE!</v>
      </c>
      <c r="C2620" s="74" t="str">
        <f t="shared" si="20"/>
        <v>Muhammad Nurakmal</v>
      </c>
      <c r="D2620" s="74">
        <f t="shared" si="21"/>
        <v>0</v>
      </c>
    </row>
    <row r="2621" spans="1:4">
      <c r="A2621" s="148">
        <v>45721</v>
      </c>
      <c r="B2621" s="74" t="str">
        <f ca="1">IFERROR(__xludf.DUMMYFUNCTION("IF(REGEXMATCH(A2621,""wealth planning""),""Script 1"",""-"")"),"#VALUE!")</f>
        <v>#VALUE!</v>
      </c>
      <c r="C2621" s="148">
        <f t="shared" si="20"/>
        <v>45721</v>
      </c>
      <c r="D2621" s="74" t="str">
        <f t="shared" si="21"/>
        <v>Muhammad Nurakmal</v>
      </c>
    </row>
    <row r="2622" spans="1:4">
      <c r="A2622" s="74" t="s">
        <v>3815</v>
      </c>
      <c r="B2622" s="74" t="str">
        <f ca="1">IFERROR(__xludf.DUMMYFUNCTION("IF(REGEXMATCH(A2622,""wealth planning""),""Script 1"",""-"")"),"Script 1")</f>
        <v>Script 1</v>
      </c>
      <c r="C2622" s="148">
        <f t="shared" si="20"/>
        <v>45721</v>
      </c>
      <c r="D2622" s="74" t="str">
        <f t="shared" si="21"/>
        <v>Muhammad Nurakmal</v>
      </c>
    </row>
    <row r="2623" spans="1:4">
      <c r="B2623" s="74" t="str">
        <f ca="1">IFERROR(__xludf.DUMMYFUNCTION("IF(REGEXMATCH(A2623,""wealth planning""),""Script 1"",""-"")"),"-")</f>
        <v>-</v>
      </c>
      <c r="C2623" s="74" t="str">
        <f t="shared" si="20"/>
        <v>You: Hai assalamualaikum Nurakmal,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623" s="148">
        <f t="shared" si="21"/>
        <v>45721</v>
      </c>
    </row>
    <row r="2624" spans="1:4">
      <c r="B2624" s="74" t="str">
        <f ca="1">IFERROR(__xludf.DUMMYFUNCTION("IF(REGEXMATCH(A2624,""wealth planning""),""Script 1"",""-"")"),"-")</f>
        <v>-</v>
      </c>
      <c r="C2624" s="74">
        <f t="shared" si="20"/>
        <v>0</v>
      </c>
      <c r="D2624" s="148">
        <f t="shared" si="21"/>
        <v>45721</v>
      </c>
    </row>
    <row r="2625" spans="1:4">
      <c r="B2625" s="74" t="str">
        <f ca="1">IFERROR(__xludf.DUMMYFUNCTION("IF(REGEXMATCH(A2625,""wealth planning""),""Script 1"",""-"")"),"-")</f>
        <v>-</v>
      </c>
      <c r="C2625" s="74">
        <f t="shared" si="20"/>
        <v>0</v>
      </c>
      <c r="D2625" s="74" t="str">
        <f t="shared" si="21"/>
        <v>You: Hai assalamualaikum Nurakmal,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626" spans="1:4">
      <c r="B2626" s="74" t="str">
        <f ca="1">IFERROR(__xludf.DUMMYFUNCTION("IF(REGEXMATCH(A2626,""wealth planning""),""Script 1"",""-"")"),"-")</f>
        <v>-</v>
      </c>
      <c r="C2626" s="74">
        <f t="shared" si="20"/>
        <v>0</v>
      </c>
      <c r="D2626" s="74">
        <f t="shared" si="21"/>
        <v>0</v>
      </c>
    </row>
    <row r="2627" spans="1:4">
      <c r="A2627" s="74" t="s">
        <v>3818</v>
      </c>
      <c r="B2627" s="74" t="str">
        <f ca="1">IFERROR(__xludf.DUMMYFUNCTION("IF(REGEXMATCH(A2627,""wealth planning""),""Script 1"",""-"")"),"-")</f>
        <v>-</v>
      </c>
      <c r="C2627" s="74">
        <f t="shared" si="20"/>
        <v>0</v>
      </c>
      <c r="D2627" s="74">
        <f t="shared" si="21"/>
        <v>0</v>
      </c>
    </row>
    <row r="2628" spans="1:4">
      <c r="A2628" s="148">
        <v>45721</v>
      </c>
      <c r="B2628" s="74" t="str">
        <f ca="1">IFERROR(__xludf.DUMMYFUNCTION("IF(REGEXMATCH(A2628,""wealth planning""),""Script 1"",""-"")"),"#VALUE!")</f>
        <v>#VALUE!</v>
      </c>
      <c r="C2628" s="74" t="str">
        <f t="shared" si="20"/>
        <v>Mar`ie Izzati Zakaria</v>
      </c>
      <c r="D2628" s="74">
        <f t="shared" si="21"/>
        <v>0</v>
      </c>
    </row>
    <row r="2629" spans="1:4">
      <c r="A2629" s="148">
        <v>45721</v>
      </c>
      <c r="B2629" s="74" t="str">
        <f ca="1">IFERROR(__xludf.DUMMYFUNCTION("IF(REGEXMATCH(A2629,""wealth planning""),""Script 1"",""-"")"),"#VALUE!")</f>
        <v>#VALUE!</v>
      </c>
      <c r="C2629" s="148">
        <f t="shared" si="20"/>
        <v>45721</v>
      </c>
      <c r="D2629" s="74">
        <f t="shared" si="21"/>
        <v>0</v>
      </c>
    </row>
    <row r="2630" spans="1:4">
      <c r="A2630" s="74" t="s">
        <v>3819</v>
      </c>
      <c r="B2630" s="74" t="str">
        <f ca="1">IFERROR(__xludf.DUMMYFUNCTION("IF(REGEXMATCH(A2630,""wealth planning""),""Script 1"",""-"")"),"Script 1")</f>
        <v>Script 1</v>
      </c>
      <c r="C2630" s="148">
        <f t="shared" si="20"/>
        <v>45721</v>
      </c>
      <c r="D2630" s="74" t="str">
        <f t="shared" si="21"/>
        <v>Mar`ie Izzati Zakaria</v>
      </c>
    </row>
    <row r="2631" spans="1:4">
      <c r="B2631" s="74" t="str">
        <f ca="1">IFERROR(__xludf.DUMMYFUNCTION("IF(REGEXMATCH(A2631,""wealth planning""),""Script 1"",""-"")"),"-")</f>
        <v>-</v>
      </c>
      <c r="C2631" s="74" t="str">
        <f t="shared" si="20"/>
        <v>You: Hai assalamualaikum Mar'ie,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631" s="148">
        <f t="shared" si="21"/>
        <v>45721</v>
      </c>
    </row>
    <row r="2632" spans="1:4">
      <c r="B2632" s="74" t="str">
        <f ca="1">IFERROR(__xludf.DUMMYFUNCTION("IF(REGEXMATCH(A2632,""wealth planning""),""Script 1"",""-"")"),"-")</f>
        <v>-</v>
      </c>
      <c r="C2632" s="74">
        <f t="shared" si="20"/>
        <v>0</v>
      </c>
      <c r="D2632" s="148">
        <f t="shared" si="21"/>
        <v>45721</v>
      </c>
    </row>
    <row r="2633" spans="1:4">
      <c r="B2633" s="74" t="str">
        <f ca="1">IFERROR(__xludf.DUMMYFUNCTION("IF(REGEXMATCH(A2633,""wealth planning""),""Script 1"",""-"")"),"-")</f>
        <v>-</v>
      </c>
      <c r="C2633" s="74">
        <f t="shared" si="20"/>
        <v>0</v>
      </c>
      <c r="D2633" s="74" t="str">
        <f t="shared" si="21"/>
        <v>You: Hai assalamualaikum Mar'ie,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634" spans="1:4">
      <c r="A2634" s="74" t="s">
        <v>3821</v>
      </c>
      <c r="B2634" s="74" t="str">
        <f ca="1">IFERROR(__xludf.DUMMYFUNCTION("IF(REGEXMATCH(A2634,""wealth planning""),""Script 1"",""-"")"),"-")</f>
        <v>-</v>
      </c>
      <c r="C2634" s="74">
        <f t="shared" si="20"/>
        <v>0</v>
      </c>
      <c r="D2634" s="74">
        <f t="shared" si="21"/>
        <v>0</v>
      </c>
    </row>
    <row r="2635" spans="1:4">
      <c r="A2635" s="74" t="s">
        <v>3821</v>
      </c>
      <c r="B2635" s="74" t="str">
        <f ca="1">IFERROR(__xludf.DUMMYFUNCTION("IF(REGEXMATCH(A2635,""wealth planning""),""Script 1"",""-"")"),"-")</f>
        <v>-</v>
      </c>
      <c r="C2635" s="74" t="str">
        <f t="shared" si="20"/>
        <v>Najiha Safia</v>
      </c>
      <c r="D2635" s="74">
        <f t="shared" si="21"/>
        <v>0</v>
      </c>
    </row>
    <row r="2636" spans="1:4">
      <c r="A2636" s="148">
        <v>45721</v>
      </c>
      <c r="B2636" s="74" t="str">
        <f ca="1">IFERROR(__xludf.DUMMYFUNCTION("IF(REGEXMATCH(A2636,""wealth planning""),""Script 1"",""-"")"),"#VALUE!")</f>
        <v>#VALUE!</v>
      </c>
      <c r="C2636" s="74" t="str">
        <f t="shared" si="20"/>
        <v>Najiha Safia</v>
      </c>
      <c r="D2636" s="74">
        <f t="shared" si="21"/>
        <v>0</v>
      </c>
    </row>
    <row r="2637" spans="1:4">
      <c r="A2637" s="148">
        <v>45721</v>
      </c>
      <c r="B2637" s="74" t="str">
        <f ca="1">IFERROR(__xludf.DUMMYFUNCTION("IF(REGEXMATCH(A2637,""wealth planning""),""Script 1"",""-"")"),"#VALUE!")</f>
        <v>#VALUE!</v>
      </c>
      <c r="C2637" s="148">
        <f t="shared" si="20"/>
        <v>45721</v>
      </c>
      <c r="D2637" s="74" t="str">
        <f t="shared" si="21"/>
        <v>Najiha Safia</v>
      </c>
    </row>
    <row r="2638" spans="1:4">
      <c r="A2638" s="74" t="s">
        <v>3169</v>
      </c>
      <c r="B2638" s="74" t="str">
        <f ca="1">IFERROR(__xludf.DUMMYFUNCTION("IF(REGEXMATCH(A2638,""wealth planning""),""Script 1"",""-"")"),"Script 1")</f>
        <v>Script 1</v>
      </c>
      <c r="C2638" s="148">
        <f t="shared" si="20"/>
        <v>45721</v>
      </c>
      <c r="D2638" s="74" t="str">
        <f t="shared" si="21"/>
        <v>Najiha Safia</v>
      </c>
    </row>
    <row r="2639" spans="1:4">
      <c r="B2639" s="74" t="str">
        <f ca="1">IFERROR(__xludf.DUMMYFUNCTION("IF(REGEXMATCH(A2639,""wealth planning""),""Script 1"",""-"")"),"-")</f>
        <v>-</v>
      </c>
      <c r="C2639" s="74" t="str">
        <f t="shared" si="20"/>
        <v>You: Hai assalamualaikum Najiha,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639" s="148">
        <f t="shared" si="21"/>
        <v>45721</v>
      </c>
    </row>
    <row r="2640" spans="1:4">
      <c r="B2640" s="74" t="str">
        <f ca="1">IFERROR(__xludf.DUMMYFUNCTION("IF(REGEXMATCH(A2640,""wealth planning""),""Script 1"",""-"")"),"-")</f>
        <v>-</v>
      </c>
      <c r="C2640" s="74">
        <f t="shared" si="20"/>
        <v>0</v>
      </c>
      <c r="D2640" s="148">
        <f t="shared" si="21"/>
        <v>45721</v>
      </c>
    </row>
    <row r="2641" spans="1:4">
      <c r="B2641" s="74" t="str">
        <f ca="1">IFERROR(__xludf.DUMMYFUNCTION("IF(REGEXMATCH(A2641,""wealth planning""),""Script 1"",""-"")"),"-")</f>
        <v>-</v>
      </c>
      <c r="C2641" s="74">
        <f t="shared" si="20"/>
        <v>0</v>
      </c>
      <c r="D2641" s="74" t="str">
        <f t="shared" si="21"/>
        <v>You: Hai assalamualaikum Najiha,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642" spans="1:4">
      <c r="A2642" s="74" t="s">
        <v>3823</v>
      </c>
      <c r="B2642" s="74" t="str">
        <f ca="1">IFERROR(__xludf.DUMMYFUNCTION("IF(REGEXMATCH(A2642,""wealth planning""),""Script 1"",""-"")"),"-")</f>
        <v>-</v>
      </c>
      <c r="C2642" s="74">
        <f t="shared" si="20"/>
        <v>0</v>
      </c>
      <c r="D2642" s="74">
        <f t="shared" si="21"/>
        <v>0</v>
      </c>
    </row>
    <row r="2643" spans="1:4">
      <c r="A2643" s="74" t="s">
        <v>3824</v>
      </c>
      <c r="B2643" s="74" t="str">
        <f ca="1">IFERROR(__xludf.DUMMYFUNCTION("IF(REGEXMATCH(A2643,""wealth planning""),""Script 1"",""-"")"),"-")</f>
        <v>-</v>
      </c>
      <c r="C2643" s="74" t="str">
        <f t="shared" si="20"/>
        <v>Muhammad Asri Bin ZainudinStatus is reachable</v>
      </c>
      <c r="D2643" s="74">
        <f t="shared" si="21"/>
        <v>0</v>
      </c>
    </row>
    <row r="2644" spans="1:4">
      <c r="A2644" s="148">
        <v>45721</v>
      </c>
      <c r="B2644" s="74" t="str">
        <f ca="1">IFERROR(__xludf.DUMMYFUNCTION("IF(REGEXMATCH(A2644,""wealth planning""),""Script 1"",""-"")"),"#VALUE!")</f>
        <v>#VALUE!</v>
      </c>
      <c r="C2644" s="74" t="str">
        <f t="shared" si="20"/>
        <v>Muhammad Asri Bin Zainudin</v>
      </c>
      <c r="D2644" s="74">
        <f t="shared" si="21"/>
        <v>0</v>
      </c>
    </row>
    <row r="2645" spans="1:4">
      <c r="A2645" s="148">
        <v>45721</v>
      </c>
      <c r="B2645" s="74" t="str">
        <f ca="1">IFERROR(__xludf.DUMMYFUNCTION("IF(REGEXMATCH(A2645,""wealth planning""),""Script 1"",""-"")"),"#VALUE!")</f>
        <v>#VALUE!</v>
      </c>
      <c r="C2645" s="148">
        <f t="shared" si="20"/>
        <v>45721</v>
      </c>
      <c r="D2645" s="74" t="str">
        <f t="shared" si="21"/>
        <v>Muhammad Asri Bin ZainudinStatus is reachable</v>
      </c>
    </row>
    <row r="2646" spans="1:4">
      <c r="A2646" s="74" t="s">
        <v>3825</v>
      </c>
      <c r="B2646" s="74" t="str">
        <f ca="1">IFERROR(__xludf.DUMMYFUNCTION("IF(REGEXMATCH(A2646,""wealth planning""),""Script 1"",""-"")"),"Script 1")</f>
        <v>Script 1</v>
      </c>
      <c r="C2646" s="148">
        <f t="shared" si="20"/>
        <v>45721</v>
      </c>
      <c r="D2646" s="74" t="str">
        <f t="shared" si="21"/>
        <v>Muhammad Asri Bin Zainudin</v>
      </c>
    </row>
    <row r="2647" spans="1:4">
      <c r="B2647" s="74" t="str">
        <f ca="1">IFERROR(__xludf.DUMMYFUNCTION("IF(REGEXMATCH(A2647,""wealth planning""),""Script 1"",""-"")"),"-")</f>
        <v>-</v>
      </c>
      <c r="C2647" s="74" t="str">
        <f t="shared" si="20"/>
        <v>You: Hai assalamualaikum Asri,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647" s="148">
        <f t="shared" si="21"/>
        <v>45721</v>
      </c>
    </row>
    <row r="2648" spans="1:4">
      <c r="B2648" s="74" t="str">
        <f ca="1">IFERROR(__xludf.DUMMYFUNCTION("IF(REGEXMATCH(A2648,""wealth planning""),""Script 1"",""-"")"),"-")</f>
        <v>-</v>
      </c>
      <c r="C2648" s="74">
        <f t="shared" si="20"/>
        <v>0</v>
      </c>
      <c r="D2648" s="148">
        <f t="shared" si="21"/>
        <v>45721</v>
      </c>
    </row>
    <row r="2649" spans="1:4">
      <c r="B2649" s="74" t="str">
        <f ca="1">IFERROR(__xludf.DUMMYFUNCTION("IF(REGEXMATCH(A2649,""wealth planning""),""Script 1"",""-"")"),"-")</f>
        <v>-</v>
      </c>
      <c r="C2649" s="74">
        <f t="shared" si="20"/>
        <v>0</v>
      </c>
      <c r="D2649" s="74" t="str">
        <f t="shared" si="21"/>
        <v>You: Hai assalamualaikum Asri,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650" spans="1:4">
      <c r="A2650" s="74" t="s">
        <v>3827</v>
      </c>
      <c r="B2650" s="74" t="str">
        <f ca="1">IFERROR(__xludf.DUMMYFUNCTION("IF(REGEXMATCH(A2650,""wealth planning""),""Script 1"",""-"")"),"-")</f>
        <v>-</v>
      </c>
      <c r="C2650" s="74">
        <f t="shared" si="20"/>
        <v>0</v>
      </c>
      <c r="D2650" s="74">
        <f t="shared" si="21"/>
        <v>0</v>
      </c>
    </row>
    <row r="2651" spans="1:4">
      <c r="A2651" s="74" t="s">
        <v>3828</v>
      </c>
      <c r="B2651" s="74" t="str">
        <f ca="1">IFERROR(__xludf.DUMMYFUNCTION("IF(REGEXMATCH(A2651,""wealth planning""),""Script 1"",""-"")"),"-")</f>
        <v>-</v>
      </c>
      <c r="C2651" s="74" t="str">
        <f t="shared" si="20"/>
        <v>Ainatul RadhiahStatus is reachable</v>
      </c>
      <c r="D2651" s="74">
        <f t="shared" si="21"/>
        <v>0</v>
      </c>
    </row>
    <row r="2652" spans="1:4">
      <c r="A2652" s="148">
        <v>45721</v>
      </c>
      <c r="B2652" s="74" t="str">
        <f ca="1">IFERROR(__xludf.DUMMYFUNCTION("IF(REGEXMATCH(A2652,""wealth planning""),""Script 1"",""-"")"),"#VALUE!")</f>
        <v>#VALUE!</v>
      </c>
      <c r="C2652" s="74" t="str">
        <f t="shared" si="20"/>
        <v>Ainatul Radhiah</v>
      </c>
      <c r="D2652" s="74">
        <f t="shared" si="21"/>
        <v>0</v>
      </c>
    </row>
    <row r="2653" spans="1:4">
      <c r="A2653" s="148">
        <v>45721</v>
      </c>
      <c r="B2653" s="74" t="str">
        <f ca="1">IFERROR(__xludf.DUMMYFUNCTION("IF(REGEXMATCH(A2653,""wealth planning""),""Script 1"",""-"")"),"#VALUE!")</f>
        <v>#VALUE!</v>
      </c>
      <c r="C2653" s="148">
        <f t="shared" si="20"/>
        <v>45721</v>
      </c>
      <c r="D2653" s="74" t="str">
        <f t="shared" si="21"/>
        <v>Ainatul RadhiahStatus is reachable</v>
      </c>
    </row>
    <row r="2654" spans="1:4">
      <c r="A2654" s="74" t="s">
        <v>3829</v>
      </c>
      <c r="B2654" s="74" t="str">
        <f ca="1">IFERROR(__xludf.DUMMYFUNCTION("IF(REGEXMATCH(A2654,""wealth planning""),""Script 1"",""-"")"),"Script 1")</f>
        <v>Script 1</v>
      </c>
      <c r="C2654" s="148">
        <f t="shared" si="20"/>
        <v>45721</v>
      </c>
      <c r="D2654" s="74" t="str">
        <f t="shared" si="21"/>
        <v>Ainatul Radhiah</v>
      </c>
    </row>
    <row r="2655" spans="1:4">
      <c r="B2655" s="74" t="str">
        <f ca="1">IFERROR(__xludf.DUMMYFUNCTION("IF(REGEXMATCH(A2655,""wealth planning""),""Script 1"",""-"")"),"-")</f>
        <v>-</v>
      </c>
      <c r="C2655" s="74" t="str">
        <f t="shared" si="20"/>
        <v>You: Hai assalamualaikum Ainatul,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655" s="148">
        <f t="shared" si="21"/>
        <v>45721</v>
      </c>
    </row>
    <row r="2656" spans="1:4">
      <c r="B2656" s="74" t="str">
        <f ca="1">IFERROR(__xludf.DUMMYFUNCTION("IF(REGEXMATCH(A2656,""wealth planning""),""Script 1"",""-"")"),"-")</f>
        <v>-</v>
      </c>
      <c r="C2656" s="74">
        <f t="shared" si="20"/>
        <v>0</v>
      </c>
      <c r="D2656" s="148">
        <f t="shared" si="21"/>
        <v>45721</v>
      </c>
    </row>
    <row r="2657" spans="1:4">
      <c r="B2657" s="74" t="str">
        <f ca="1">IFERROR(__xludf.DUMMYFUNCTION("IF(REGEXMATCH(A2657,""wealth planning""),""Script 1"",""-"")"),"-")</f>
        <v>-</v>
      </c>
      <c r="C2657" s="74">
        <f t="shared" si="20"/>
        <v>0</v>
      </c>
      <c r="D2657" s="74" t="str">
        <f t="shared" si="21"/>
        <v>You: Hai assalamualaikum Ainatul,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658" spans="1:4">
      <c r="A2658" s="74" t="s">
        <v>3831</v>
      </c>
      <c r="B2658" s="74" t="str">
        <f ca="1">IFERROR(__xludf.DUMMYFUNCTION("IF(REGEXMATCH(A2658,""wealth planning""),""Script 1"",""-"")"),"-")</f>
        <v>-</v>
      </c>
      <c r="C2658" s="74">
        <f t="shared" si="20"/>
        <v>0</v>
      </c>
      <c r="D2658" s="74">
        <f t="shared" si="21"/>
        <v>0</v>
      </c>
    </row>
    <row r="2659" spans="1:4">
      <c r="A2659" s="74" t="s">
        <v>3832</v>
      </c>
      <c r="B2659" s="74" t="str">
        <f ca="1">IFERROR(__xludf.DUMMYFUNCTION("IF(REGEXMATCH(A2659,""wealth planning""),""Script 1"",""-"")"),"-")</f>
        <v>-</v>
      </c>
      <c r="C2659" s="74" t="str">
        <f t="shared" si="20"/>
        <v>Afisya Hannani HuszainiStatus is reachable</v>
      </c>
      <c r="D2659" s="74">
        <f t="shared" si="21"/>
        <v>0</v>
      </c>
    </row>
    <row r="2660" spans="1:4">
      <c r="A2660" s="148">
        <v>45721</v>
      </c>
      <c r="B2660" s="74" t="str">
        <f ca="1">IFERROR(__xludf.DUMMYFUNCTION("IF(REGEXMATCH(A2660,""wealth planning""),""Script 1"",""-"")"),"#VALUE!")</f>
        <v>#VALUE!</v>
      </c>
      <c r="C2660" s="74" t="str">
        <f t="shared" si="20"/>
        <v>Afisya Hannani Huszaini</v>
      </c>
      <c r="D2660" s="74">
        <f t="shared" si="21"/>
        <v>0</v>
      </c>
    </row>
    <row r="2661" spans="1:4">
      <c r="A2661" s="148">
        <v>45721</v>
      </c>
      <c r="B2661" s="74" t="str">
        <f ca="1">IFERROR(__xludf.DUMMYFUNCTION("IF(REGEXMATCH(A2661,""wealth planning""),""Script 1"",""-"")"),"#VALUE!")</f>
        <v>#VALUE!</v>
      </c>
      <c r="C2661" s="148">
        <f t="shared" si="20"/>
        <v>45721</v>
      </c>
      <c r="D2661" s="74" t="str">
        <f t="shared" si="21"/>
        <v>Afisya Hannani HuszainiStatus is reachable</v>
      </c>
    </row>
    <row r="2662" spans="1:4">
      <c r="A2662" s="74" t="s">
        <v>3833</v>
      </c>
      <c r="B2662" s="74" t="str">
        <f ca="1">IFERROR(__xludf.DUMMYFUNCTION("IF(REGEXMATCH(A2662,""wealth planning""),""Script 1"",""-"")"),"Script 1")</f>
        <v>Script 1</v>
      </c>
      <c r="C2662" s="148">
        <f t="shared" si="20"/>
        <v>45721</v>
      </c>
      <c r="D2662" s="74" t="str">
        <f t="shared" si="21"/>
        <v>Afisya Hannani Huszaini</v>
      </c>
    </row>
    <row r="2663" spans="1:4">
      <c r="B2663" s="74" t="str">
        <f ca="1">IFERROR(__xludf.DUMMYFUNCTION("IF(REGEXMATCH(A2663,""wealth planning""),""Script 1"",""-"")"),"-")</f>
        <v>-</v>
      </c>
      <c r="C2663" s="74" t="str">
        <f t="shared" si="20"/>
        <v>You: Hai assalamualaikum Afisya,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663" s="148">
        <f t="shared" si="21"/>
        <v>45721</v>
      </c>
    </row>
    <row r="2664" spans="1:4">
      <c r="B2664" s="74" t="str">
        <f ca="1">IFERROR(__xludf.DUMMYFUNCTION("IF(REGEXMATCH(A2664,""wealth planning""),""Script 1"",""-"")"),"-")</f>
        <v>-</v>
      </c>
      <c r="C2664" s="74">
        <f t="shared" si="20"/>
        <v>0</v>
      </c>
      <c r="D2664" s="148">
        <f t="shared" si="21"/>
        <v>45721</v>
      </c>
    </row>
    <row r="2665" spans="1:4">
      <c r="B2665" s="74" t="str">
        <f ca="1">IFERROR(__xludf.DUMMYFUNCTION("IF(REGEXMATCH(A2665,""wealth planning""),""Script 1"",""-"")"),"-")</f>
        <v>-</v>
      </c>
      <c r="C2665" s="74">
        <f t="shared" si="20"/>
        <v>0</v>
      </c>
      <c r="D2665" s="74" t="str">
        <f t="shared" si="21"/>
        <v>You: Hai assalamualaikum Afisya,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666" spans="1:4">
      <c r="A2666" s="74" t="s">
        <v>3835</v>
      </c>
      <c r="B2666" s="74" t="str">
        <f ca="1">IFERROR(__xludf.DUMMYFUNCTION("IF(REGEXMATCH(A2666,""wealth planning""),""Script 1"",""-"")"),"-")</f>
        <v>-</v>
      </c>
      <c r="C2666" s="74">
        <f t="shared" si="20"/>
        <v>0</v>
      </c>
      <c r="D2666" s="74">
        <f t="shared" si="21"/>
        <v>0</v>
      </c>
    </row>
    <row r="2667" spans="1:4">
      <c r="A2667" s="74" t="s">
        <v>3835</v>
      </c>
      <c r="B2667" s="74" t="str">
        <f ca="1">IFERROR(__xludf.DUMMYFUNCTION("IF(REGEXMATCH(A2667,""wealth planning""),""Script 1"",""-"")"),"-")</f>
        <v>-</v>
      </c>
      <c r="C2667" s="74" t="str">
        <f t="shared" si="20"/>
        <v>Sarah Najwa Junaidey</v>
      </c>
      <c r="D2667" s="74">
        <f t="shared" si="21"/>
        <v>0</v>
      </c>
    </row>
    <row r="2668" spans="1:4">
      <c r="A2668" s="148">
        <v>45721</v>
      </c>
      <c r="B2668" s="74" t="str">
        <f ca="1">IFERROR(__xludf.DUMMYFUNCTION("IF(REGEXMATCH(A2668,""wealth planning""),""Script 1"",""-"")"),"#VALUE!")</f>
        <v>#VALUE!</v>
      </c>
      <c r="C2668" s="74" t="str">
        <f t="shared" si="20"/>
        <v>Sarah Najwa Junaidey</v>
      </c>
      <c r="D2668" s="74">
        <f t="shared" si="21"/>
        <v>0</v>
      </c>
    </row>
    <row r="2669" spans="1:4">
      <c r="A2669" s="148">
        <v>45721</v>
      </c>
      <c r="B2669" s="74" t="str">
        <f ca="1">IFERROR(__xludf.DUMMYFUNCTION("IF(REGEXMATCH(A2669,""wealth planning""),""Script 1"",""-"")"),"#VALUE!")</f>
        <v>#VALUE!</v>
      </c>
      <c r="C2669" s="148">
        <f t="shared" si="20"/>
        <v>45721</v>
      </c>
      <c r="D2669" s="74" t="str">
        <f t="shared" si="21"/>
        <v>Sarah Najwa Junaidey</v>
      </c>
    </row>
    <row r="2670" spans="1:4">
      <c r="A2670" s="74" t="s">
        <v>3836</v>
      </c>
      <c r="B2670" s="74" t="str">
        <f ca="1">IFERROR(__xludf.DUMMYFUNCTION("IF(REGEXMATCH(A2670,""wealth planning""),""Script 1"",""-"")"),"Script 1")</f>
        <v>Script 1</v>
      </c>
      <c r="C2670" s="148">
        <f t="shared" si="20"/>
        <v>45721</v>
      </c>
      <c r="D2670" s="74" t="str">
        <f t="shared" si="21"/>
        <v>Sarah Najwa Junaidey</v>
      </c>
    </row>
    <row r="2671" spans="1:4">
      <c r="B2671" s="74" t="str">
        <f ca="1">IFERROR(__xludf.DUMMYFUNCTION("IF(REGEXMATCH(A2671,""wealth planning""),""Script 1"",""-"")"),"-")</f>
        <v>-</v>
      </c>
      <c r="C2671" s="74" t="str">
        <f t="shared" si="20"/>
        <v>You: Hai assalamualaikum 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671" s="148">
        <f t="shared" si="21"/>
        <v>45721</v>
      </c>
    </row>
    <row r="2672" spans="1:4">
      <c r="B2672" s="74" t="str">
        <f ca="1">IFERROR(__xludf.DUMMYFUNCTION("IF(REGEXMATCH(A2672,""wealth planning""),""Script 1"",""-"")"),"-")</f>
        <v>-</v>
      </c>
      <c r="C2672" s="74">
        <f t="shared" si="20"/>
        <v>0</v>
      </c>
      <c r="D2672" s="148">
        <f t="shared" si="21"/>
        <v>45721</v>
      </c>
    </row>
    <row r="2673" spans="1:4">
      <c r="B2673" s="74" t="str">
        <f ca="1">IFERROR(__xludf.DUMMYFUNCTION("IF(REGEXMATCH(A2673,""wealth planning""),""Script 1"",""-"")"),"-")</f>
        <v>-</v>
      </c>
      <c r="C2673" s="74">
        <f t="shared" si="20"/>
        <v>0</v>
      </c>
      <c r="D2673" s="74" t="str">
        <f t="shared" si="21"/>
        <v>You: Hai assalamualaikum 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674" spans="1:4">
      <c r="A2674" s="74" t="s">
        <v>3838</v>
      </c>
      <c r="B2674" s="74" t="str">
        <f ca="1">IFERROR(__xludf.DUMMYFUNCTION("IF(REGEXMATCH(A2674,""wealth planning""),""Script 1"",""-"")"),"-")</f>
        <v>-</v>
      </c>
      <c r="C2674" s="74">
        <f t="shared" si="20"/>
        <v>0</v>
      </c>
      <c r="D2674" s="74">
        <f t="shared" si="21"/>
        <v>0</v>
      </c>
    </row>
    <row r="2675" spans="1:4">
      <c r="A2675" s="74" t="s">
        <v>3838</v>
      </c>
      <c r="B2675" s="74" t="str">
        <f ca="1">IFERROR(__xludf.DUMMYFUNCTION("IF(REGEXMATCH(A2675,""wealth planning""),""Script 1"",""-"")"),"-")</f>
        <v>-</v>
      </c>
      <c r="C2675" s="74" t="str">
        <f t="shared" si="20"/>
        <v>MOHD AKMAL AFIQ HASHIM</v>
      </c>
      <c r="D2675" s="74">
        <f t="shared" si="21"/>
        <v>0</v>
      </c>
    </row>
    <row r="2676" spans="1:4">
      <c r="A2676" s="148">
        <v>45721</v>
      </c>
      <c r="B2676" s="74" t="str">
        <f ca="1">IFERROR(__xludf.DUMMYFUNCTION("IF(REGEXMATCH(A2676,""wealth planning""),""Script 1"",""-"")"),"#VALUE!")</f>
        <v>#VALUE!</v>
      </c>
      <c r="C2676" s="74" t="str">
        <f t="shared" si="20"/>
        <v>MOHD AKMAL AFIQ HASHIM</v>
      </c>
      <c r="D2676" s="74">
        <f t="shared" si="21"/>
        <v>0</v>
      </c>
    </row>
    <row r="2677" spans="1:4">
      <c r="A2677" s="148">
        <v>45721</v>
      </c>
      <c r="B2677" s="74" t="str">
        <f ca="1">IFERROR(__xludf.DUMMYFUNCTION("IF(REGEXMATCH(A2677,""wealth planning""),""Script 1"",""-"")"),"#VALUE!")</f>
        <v>#VALUE!</v>
      </c>
      <c r="C2677" s="148">
        <f t="shared" si="20"/>
        <v>45721</v>
      </c>
      <c r="D2677" s="74" t="str">
        <f t="shared" si="21"/>
        <v>MOHD AKMAL AFIQ HASHIM</v>
      </c>
    </row>
    <row r="2678" spans="1:4">
      <c r="A2678" s="74" t="s">
        <v>3839</v>
      </c>
      <c r="B2678" s="74" t="str">
        <f ca="1">IFERROR(__xludf.DUMMYFUNCTION("IF(REGEXMATCH(A2678,""wealth planning""),""Script 1"",""-"")"),"Script 1")</f>
        <v>Script 1</v>
      </c>
      <c r="C2678" s="148">
        <f t="shared" si="20"/>
        <v>45721</v>
      </c>
      <c r="D2678" s="74" t="str">
        <f t="shared" si="21"/>
        <v>MOHD AKMAL AFIQ HASHIM</v>
      </c>
    </row>
    <row r="2679" spans="1:4">
      <c r="B2679" s="74" t="str">
        <f ca="1">IFERROR(__xludf.DUMMYFUNCTION("IF(REGEXMATCH(A2679,""wealth planning""),""Script 1"",""-"")"),"-")</f>
        <v>-</v>
      </c>
      <c r="C2679" s="74" t="str">
        <f t="shared" si="20"/>
        <v>You: Hai assalamualaikum Akmal,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679" s="148">
        <f t="shared" si="21"/>
        <v>45721</v>
      </c>
    </row>
    <row r="2680" spans="1:4">
      <c r="B2680" s="74" t="str">
        <f ca="1">IFERROR(__xludf.DUMMYFUNCTION("IF(REGEXMATCH(A2680,""wealth planning""),""Script 1"",""-"")"),"-")</f>
        <v>-</v>
      </c>
      <c r="C2680" s="74">
        <f t="shared" si="20"/>
        <v>0</v>
      </c>
      <c r="D2680" s="148">
        <f t="shared" si="21"/>
        <v>45721</v>
      </c>
    </row>
    <row r="2681" spans="1:4">
      <c r="B2681" s="74" t="str">
        <f ca="1">IFERROR(__xludf.DUMMYFUNCTION("IF(REGEXMATCH(A2681,""wealth planning""),""Script 1"",""-"")"),"-")</f>
        <v>-</v>
      </c>
      <c r="C2681" s="74">
        <f t="shared" si="20"/>
        <v>0</v>
      </c>
      <c r="D2681" s="74" t="str">
        <f t="shared" si="21"/>
        <v>You: Hai assalamualaikum Akmal,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682" spans="1:4">
      <c r="A2682" s="74" t="s">
        <v>3841</v>
      </c>
      <c r="B2682" s="74" t="str">
        <f ca="1">IFERROR(__xludf.DUMMYFUNCTION("IF(REGEXMATCH(A2682,""wealth planning""),""Script 1"",""-"")"),"-")</f>
        <v>-</v>
      </c>
      <c r="C2682" s="74">
        <f t="shared" si="20"/>
        <v>0</v>
      </c>
      <c r="D2682" s="74">
        <f t="shared" si="21"/>
        <v>0</v>
      </c>
    </row>
    <row r="2683" spans="1:4">
      <c r="A2683" s="74" t="s">
        <v>3841</v>
      </c>
      <c r="B2683" s="74" t="str">
        <f ca="1">IFERROR(__xludf.DUMMYFUNCTION("IF(REGEXMATCH(A2683,""wealth planning""),""Script 1"",""-"")"),"-")</f>
        <v>-</v>
      </c>
      <c r="C2683" s="74" t="str">
        <f t="shared" si="20"/>
        <v>Muhammad Faris Bin Abdul Hadi</v>
      </c>
      <c r="D2683" s="74">
        <f t="shared" si="21"/>
        <v>0</v>
      </c>
    </row>
    <row r="2684" spans="1:4">
      <c r="A2684" s="148">
        <v>45721</v>
      </c>
      <c r="B2684" s="74" t="str">
        <f ca="1">IFERROR(__xludf.DUMMYFUNCTION("IF(REGEXMATCH(A2684,""wealth planning""),""Script 1"",""-"")"),"#VALUE!")</f>
        <v>#VALUE!</v>
      </c>
      <c r="C2684" s="74" t="str">
        <f t="shared" si="20"/>
        <v>Muhammad Faris Bin Abdul Hadi</v>
      </c>
      <c r="D2684" s="74">
        <f t="shared" si="21"/>
        <v>0</v>
      </c>
    </row>
    <row r="2685" spans="1:4">
      <c r="A2685" s="148">
        <v>45721</v>
      </c>
      <c r="B2685" s="74" t="str">
        <f ca="1">IFERROR(__xludf.DUMMYFUNCTION("IF(REGEXMATCH(A2685,""wealth planning""),""Script 1"",""-"")"),"#VALUE!")</f>
        <v>#VALUE!</v>
      </c>
      <c r="C2685" s="148">
        <f t="shared" si="20"/>
        <v>45721</v>
      </c>
      <c r="D2685" s="74" t="str">
        <f t="shared" si="21"/>
        <v>Muhammad Faris Bin Abdul Hadi</v>
      </c>
    </row>
    <row r="2686" spans="1:4">
      <c r="A2686" s="74" t="s">
        <v>3455</v>
      </c>
      <c r="B2686" s="74" t="str">
        <f ca="1">IFERROR(__xludf.DUMMYFUNCTION("IF(REGEXMATCH(A2686,""wealth planning""),""Script 1"",""-"")"),"Script 1")</f>
        <v>Script 1</v>
      </c>
      <c r="C2686" s="148">
        <f t="shared" si="20"/>
        <v>45721</v>
      </c>
      <c r="D2686" s="74" t="str">
        <f t="shared" si="21"/>
        <v>Muhammad Faris Bin Abdul Hadi</v>
      </c>
    </row>
    <row r="2687" spans="1:4">
      <c r="B2687" s="74" t="str">
        <f ca="1">IFERROR(__xludf.DUMMYFUNCTION("IF(REGEXMATCH(A2687,""wealth planning""),""Script 1"",""-"")"),"-")</f>
        <v>-</v>
      </c>
      <c r="C2687" s="74" t="str">
        <f t="shared" si="20"/>
        <v>You: Hai assalamualaikum Faris,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687" s="148">
        <f t="shared" si="21"/>
        <v>45721</v>
      </c>
    </row>
    <row r="2688" spans="1:4">
      <c r="B2688" s="74" t="str">
        <f ca="1">IFERROR(__xludf.DUMMYFUNCTION("IF(REGEXMATCH(A2688,""wealth planning""),""Script 1"",""-"")"),"-")</f>
        <v>-</v>
      </c>
      <c r="C2688" s="74">
        <f t="shared" si="20"/>
        <v>0</v>
      </c>
      <c r="D2688" s="148">
        <f t="shared" si="21"/>
        <v>45721</v>
      </c>
    </row>
    <row r="2689" spans="1:4">
      <c r="B2689" s="74" t="str">
        <f ca="1">IFERROR(__xludf.DUMMYFUNCTION("IF(REGEXMATCH(A2689,""wealth planning""),""Script 1"",""-"")"),"-")</f>
        <v>-</v>
      </c>
      <c r="C2689" s="74">
        <f t="shared" si="20"/>
        <v>0</v>
      </c>
      <c r="D2689" s="74" t="str">
        <f t="shared" si="21"/>
        <v>You: Hai assalamualaikum Faris,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690" spans="1:4">
      <c r="A2690" s="74" t="s">
        <v>3843</v>
      </c>
      <c r="B2690" s="74" t="str">
        <f ca="1">IFERROR(__xludf.DUMMYFUNCTION("IF(REGEXMATCH(A2690,""wealth planning""),""Script 1"",""-"")"),"-")</f>
        <v>-</v>
      </c>
      <c r="C2690" s="74">
        <f t="shared" si="20"/>
        <v>0</v>
      </c>
      <c r="D2690" s="74">
        <f t="shared" si="21"/>
        <v>0</v>
      </c>
    </row>
    <row r="2691" spans="1:4">
      <c r="A2691" s="74" t="s">
        <v>3844</v>
      </c>
      <c r="B2691" s="74" t="str">
        <f ca="1">IFERROR(__xludf.DUMMYFUNCTION("IF(REGEXMATCH(A2691,""wealth planning""),""Script 1"",""-"")"),"-")</f>
        <v>-</v>
      </c>
      <c r="C2691" s="74" t="str">
        <f t="shared" si="20"/>
        <v>Nazarrul FahmiStatus is reachable</v>
      </c>
      <c r="D2691" s="74">
        <f t="shared" si="21"/>
        <v>0</v>
      </c>
    </row>
    <row r="2692" spans="1:4">
      <c r="A2692" s="148">
        <v>45721</v>
      </c>
      <c r="B2692" s="74" t="str">
        <f ca="1">IFERROR(__xludf.DUMMYFUNCTION("IF(REGEXMATCH(A2692,""wealth planning""),""Script 1"",""-"")"),"#VALUE!")</f>
        <v>#VALUE!</v>
      </c>
      <c r="C2692" s="74" t="str">
        <f t="shared" si="20"/>
        <v>Nazarrul Fahmi</v>
      </c>
      <c r="D2692" s="74">
        <f t="shared" si="21"/>
        <v>0</v>
      </c>
    </row>
    <row r="2693" spans="1:4">
      <c r="A2693" s="148">
        <v>45721</v>
      </c>
      <c r="B2693" s="74" t="str">
        <f ca="1">IFERROR(__xludf.DUMMYFUNCTION("IF(REGEXMATCH(A2693,""wealth planning""),""Script 1"",""-"")"),"#VALUE!")</f>
        <v>#VALUE!</v>
      </c>
      <c r="C2693" s="148">
        <f t="shared" si="20"/>
        <v>45721</v>
      </c>
      <c r="D2693" s="74" t="str">
        <f t="shared" si="21"/>
        <v>Nazarrul FahmiStatus is reachable</v>
      </c>
    </row>
    <row r="2694" spans="1:4">
      <c r="A2694" s="74" t="s">
        <v>3845</v>
      </c>
      <c r="B2694" s="74" t="str">
        <f ca="1">IFERROR(__xludf.DUMMYFUNCTION("IF(REGEXMATCH(A2694,""wealth planning""),""Script 1"",""-"")"),"Script 1")</f>
        <v>Script 1</v>
      </c>
      <c r="C2694" s="148">
        <f t="shared" si="20"/>
        <v>45721</v>
      </c>
      <c r="D2694" s="74" t="str">
        <f t="shared" si="21"/>
        <v>Nazarrul Fahmi</v>
      </c>
    </row>
    <row r="2695" spans="1:4">
      <c r="B2695" s="74" t="str">
        <f ca="1">IFERROR(__xludf.DUMMYFUNCTION("IF(REGEXMATCH(A2695,""wealth planning""),""Script 1"",""-"")"),"-")</f>
        <v>-</v>
      </c>
      <c r="C2695" s="74" t="str">
        <f t="shared" si="20"/>
        <v>You: Hai assalamualaikum Nazarrul,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695" s="148">
        <f t="shared" si="21"/>
        <v>45721</v>
      </c>
    </row>
    <row r="2696" spans="1:4">
      <c r="B2696" s="74" t="str">
        <f ca="1">IFERROR(__xludf.DUMMYFUNCTION("IF(REGEXMATCH(A2696,""wealth planning""),""Script 1"",""-"")"),"-")</f>
        <v>-</v>
      </c>
      <c r="C2696" s="74">
        <f t="shared" si="20"/>
        <v>0</v>
      </c>
      <c r="D2696" s="148">
        <f t="shared" si="21"/>
        <v>45721</v>
      </c>
    </row>
    <row r="2697" spans="1:4">
      <c r="B2697" s="74" t="str">
        <f ca="1">IFERROR(__xludf.DUMMYFUNCTION("IF(REGEXMATCH(A2697,""wealth planning""),""Script 1"",""-"")"),"-")</f>
        <v>-</v>
      </c>
      <c r="C2697" s="74">
        <f t="shared" si="20"/>
        <v>0</v>
      </c>
      <c r="D2697" s="74" t="str">
        <f t="shared" si="21"/>
        <v>You: Hai assalamualaikum Nazarrul,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698" spans="1:4">
      <c r="B2698" s="74" t="str">
        <f ca="1">IFERROR(__xludf.DUMMYFUNCTION("IF(REGEXMATCH(A2698,""wealth planning""),""Script 1"",""-"")"),"-")</f>
        <v>-</v>
      </c>
      <c r="C2698" s="74">
        <f t="shared" si="20"/>
        <v>0</v>
      </c>
      <c r="D2698" s="74">
        <f t="shared" si="21"/>
        <v>0</v>
      </c>
    </row>
    <row r="2699" spans="1:4">
      <c r="A2699" s="74" t="s">
        <v>3848</v>
      </c>
      <c r="B2699" s="74" t="str">
        <f ca="1">IFERROR(__xludf.DUMMYFUNCTION("IF(REGEXMATCH(A2699,""wealth planning""),""Script 1"",""-"")"),"-")</f>
        <v>-</v>
      </c>
      <c r="C2699" s="74">
        <f t="shared" si="20"/>
        <v>0</v>
      </c>
      <c r="D2699" s="74">
        <f t="shared" si="21"/>
        <v>0</v>
      </c>
    </row>
    <row r="2700" spans="1:4">
      <c r="A2700" s="148">
        <v>45721</v>
      </c>
      <c r="B2700" s="74" t="str">
        <f ca="1">IFERROR(__xludf.DUMMYFUNCTION("IF(REGEXMATCH(A2700,""wealth planning""),""Script 1"",""-"")"),"#VALUE!")</f>
        <v>#VALUE!</v>
      </c>
      <c r="C2700" s="74" t="str">
        <f t="shared" si="20"/>
        <v>Nurimanudin Ishmuddin</v>
      </c>
      <c r="D2700" s="74">
        <f t="shared" si="21"/>
        <v>0</v>
      </c>
    </row>
    <row r="2701" spans="1:4">
      <c r="A2701" s="148">
        <v>45721</v>
      </c>
      <c r="B2701" s="74" t="str">
        <f ca="1">IFERROR(__xludf.DUMMYFUNCTION("IF(REGEXMATCH(A2701,""wealth planning""),""Script 1"",""-"")"),"#VALUE!")</f>
        <v>#VALUE!</v>
      </c>
      <c r="C2701" s="148">
        <f t="shared" si="20"/>
        <v>45721</v>
      </c>
      <c r="D2701" s="74">
        <f t="shared" si="21"/>
        <v>0</v>
      </c>
    </row>
    <row r="2702" spans="1:4">
      <c r="A2702" s="74" t="s">
        <v>3849</v>
      </c>
      <c r="B2702" s="74" t="str">
        <f ca="1">IFERROR(__xludf.DUMMYFUNCTION("IF(REGEXMATCH(A2702,""wealth planning""),""Script 1"",""-"")"),"Script 1")</f>
        <v>Script 1</v>
      </c>
      <c r="C2702" s="148">
        <f t="shared" si="20"/>
        <v>45721</v>
      </c>
      <c r="D2702" s="74" t="str">
        <f t="shared" si="21"/>
        <v>Nurimanudin Ishmuddin</v>
      </c>
    </row>
    <row r="2703" spans="1:4">
      <c r="B2703" s="74" t="str">
        <f ca="1">IFERROR(__xludf.DUMMYFUNCTION("IF(REGEXMATCH(A2703,""wealth planning""),""Script 1"",""-"")"),"-")</f>
        <v>-</v>
      </c>
      <c r="C2703" s="74" t="str">
        <f t="shared" si="20"/>
        <v>You: Hai assalamualaikum Nurimanudin,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703" s="148">
        <f t="shared" si="21"/>
        <v>45721</v>
      </c>
    </row>
    <row r="2704" spans="1:4">
      <c r="B2704" s="74" t="str">
        <f ca="1">IFERROR(__xludf.DUMMYFUNCTION("IF(REGEXMATCH(A2704,""wealth planning""),""Script 1"",""-"")"),"-")</f>
        <v>-</v>
      </c>
      <c r="C2704" s="74">
        <f t="shared" si="20"/>
        <v>0</v>
      </c>
      <c r="D2704" s="148">
        <f t="shared" si="21"/>
        <v>45721</v>
      </c>
    </row>
    <row r="2705" spans="1:4">
      <c r="B2705" s="74" t="str">
        <f ca="1">IFERROR(__xludf.DUMMYFUNCTION("IF(REGEXMATCH(A2705,""wealth planning""),""Script 1"",""-"")"),"-")</f>
        <v>-</v>
      </c>
      <c r="C2705" s="74">
        <f t="shared" si="20"/>
        <v>0</v>
      </c>
      <c r="D2705" s="74" t="str">
        <f t="shared" si="21"/>
        <v>You: Hai assalamualaikum Nurimanudin,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706" spans="1:4">
      <c r="A2706" s="74" t="s">
        <v>3851</v>
      </c>
      <c r="B2706" s="74" t="str">
        <f ca="1">IFERROR(__xludf.DUMMYFUNCTION("IF(REGEXMATCH(A2706,""wealth planning""),""Script 1"",""-"")"),"-")</f>
        <v>-</v>
      </c>
      <c r="C2706" s="74">
        <f t="shared" si="20"/>
        <v>0</v>
      </c>
      <c r="D2706" s="74">
        <f t="shared" si="21"/>
        <v>0</v>
      </c>
    </row>
    <row r="2707" spans="1:4">
      <c r="A2707" s="74" t="s">
        <v>3852</v>
      </c>
      <c r="B2707" s="74" t="str">
        <f ca="1">IFERROR(__xludf.DUMMYFUNCTION("IF(REGEXMATCH(A2707,""wealth planning""),""Script 1"",""-"")"),"-")</f>
        <v>-</v>
      </c>
      <c r="C2707" s="74" t="str">
        <f t="shared" si="20"/>
        <v>Aqidah LimanStatus is reachable</v>
      </c>
      <c r="D2707" s="74">
        <f t="shared" si="21"/>
        <v>0</v>
      </c>
    </row>
    <row r="2708" spans="1:4">
      <c r="A2708" s="148">
        <v>45721</v>
      </c>
      <c r="B2708" s="74" t="str">
        <f ca="1">IFERROR(__xludf.DUMMYFUNCTION("IF(REGEXMATCH(A2708,""wealth planning""),""Script 1"",""-"")"),"#VALUE!")</f>
        <v>#VALUE!</v>
      </c>
      <c r="C2708" s="74" t="str">
        <f t="shared" si="20"/>
        <v>Aqidah Liman</v>
      </c>
      <c r="D2708" s="74">
        <f t="shared" si="21"/>
        <v>0</v>
      </c>
    </row>
    <row r="2709" spans="1:4">
      <c r="A2709" s="148">
        <v>45721</v>
      </c>
      <c r="B2709" s="74" t="str">
        <f ca="1">IFERROR(__xludf.DUMMYFUNCTION("IF(REGEXMATCH(A2709,""wealth planning""),""Script 1"",""-"")"),"#VALUE!")</f>
        <v>#VALUE!</v>
      </c>
      <c r="C2709" s="148">
        <f t="shared" si="20"/>
        <v>45721</v>
      </c>
      <c r="D2709" s="74" t="str">
        <f t="shared" si="21"/>
        <v>Aqidah LimanStatus is reachable</v>
      </c>
    </row>
    <row r="2710" spans="1:4">
      <c r="A2710" s="74" t="s">
        <v>3853</v>
      </c>
      <c r="B2710" s="74" t="str">
        <f ca="1">IFERROR(__xludf.DUMMYFUNCTION("IF(REGEXMATCH(A2710,""wealth planning""),""Script 1"",""-"")"),"Script 1")</f>
        <v>Script 1</v>
      </c>
      <c r="C2710" s="148">
        <f t="shared" si="20"/>
        <v>45721</v>
      </c>
      <c r="D2710" s="74" t="str">
        <f t="shared" si="21"/>
        <v>Aqidah Liman</v>
      </c>
    </row>
    <row r="2711" spans="1:4">
      <c r="B2711" s="74" t="str">
        <f ca="1">IFERROR(__xludf.DUMMYFUNCTION("IF(REGEXMATCH(A2711,""wealth planning""),""Script 1"",""-"")"),"-")</f>
        <v>-</v>
      </c>
      <c r="C2711" s="74" t="str">
        <f t="shared" si="20"/>
        <v>You: Hai assalamualaikum Aqidah,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711" s="148">
        <f t="shared" si="21"/>
        <v>45721</v>
      </c>
    </row>
    <row r="2712" spans="1:4">
      <c r="B2712" s="74" t="str">
        <f ca="1">IFERROR(__xludf.DUMMYFUNCTION("IF(REGEXMATCH(A2712,""wealth planning""),""Script 1"",""-"")"),"-")</f>
        <v>-</v>
      </c>
      <c r="C2712" s="74">
        <f t="shared" si="20"/>
        <v>0</v>
      </c>
      <c r="D2712" s="148">
        <f t="shared" si="21"/>
        <v>45721</v>
      </c>
    </row>
    <row r="2713" spans="1:4">
      <c r="B2713" s="74" t="str">
        <f ca="1">IFERROR(__xludf.DUMMYFUNCTION("IF(REGEXMATCH(A2713,""wealth planning""),""Script 1"",""-"")"),"-")</f>
        <v>-</v>
      </c>
      <c r="C2713" s="74">
        <f t="shared" si="20"/>
        <v>0</v>
      </c>
      <c r="D2713" s="74" t="str">
        <f t="shared" si="21"/>
        <v>You: Hai assalamualaikum Aqidah,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714" spans="1:4">
      <c r="A2714" s="74" t="s">
        <v>3855</v>
      </c>
      <c r="B2714" s="74" t="str">
        <f ca="1">IFERROR(__xludf.DUMMYFUNCTION("IF(REGEXMATCH(A2714,""wealth planning""),""Script 1"",""-"")"),"-")</f>
        <v>-</v>
      </c>
      <c r="C2714" s="74">
        <f t="shared" si="20"/>
        <v>0</v>
      </c>
      <c r="D2714" s="74">
        <f t="shared" si="21"/>
        <v>0</v>
      </c>
    </row>
    <row r="2715" spans="1:4">
      <c r="A2715" s="74" t="s">
        <v>3856</v>
      </c>
      <c r="B2715" s="74" t="str">
        <f ca="1">IFERROR(__xludf.DUMMYFUNCTION("IF(REGEXMATCH(A2715,""wealth planning""),""Script 1"",""-"")"),"-")</f>
        <v>-</v>
      </c>
      <c r="C2715" s="74" t="str">
        <f t="shared" si="20"/>
        <v>Ammar Amsyar RamlanStatus is reachable</v>
      </c>
      <c r="D2715" s="74">
        <f t="shared" si="21"/>
        <v>0</v>
      </c>
    </row>
    <row r="2716" spans="1:4">
      <c r="A2716" s="148">
        <v>45721</v>
      </c>
      <c r="B2716" s="74" t="str">
        <f ca="1">IFERROR(__xludf.DUMMYFUNCTION("IF(REGEXMATCH(A2716,""wealth planning""),""Script 1"",""-"")"),"#VALUE!")</f>
        <v>#VALUE!</v>
      </c>
      <c r="C2716" s="74" t="str">
        <f t="shared" si="20"/>
        <v>Ammar Amsyar Ramlan</v>
      </c>
      <c r="D2716" s="74">
        <f t="shared" si="21"/>
        <v>0</v>
      </c>
    </row>
    <row r="2717" spans="1:4">
      <c r="A2717" s="148">
        <v>45721</v>
      </c>
      <c r="B2717" s="74" t="str">
        <f ca="1">IFERROR(__xludf.DUMMYFUNCTION("IF(REGEXMATCH(A2717,""wealth planning""),""Script 1"",""-"")"),"#VALUE!")</f>
        <v>#VALUE!</v>
      </c>
      <c r="C2717" s="148">
        <f t="shared" si="20"/>
        <v>45721</v>
      </c>
      <c r="D2717" s="74" t="str">
        <f t="shared" si="21"/>
        <v>Ammar Amsyar RamlanStatus is reachable</v>
      </c>
    </row>
    <row r="2718" spans="1:4">
      <c r="A2718" s="74" t="s">
        <v>3857</v>
      </c>
      <c r="B2718" s="74" t="str">
        <f ca="1">IFERROR(__xludf.DUMMYFUNCTION("IF(REGEXMATCH(A2718,""wealth planning""),""Script 1"",""-"")"),"Script 1")</f>
        <v>Script 1</v>
      </c>
      <c r="C2718" s="148">
        <f t="shared" si="20"/>
        <v>45721</v>
      </c>
      <c r="D2718" s="74" t="str">
        <f t="shared" si="21"/>
        <v>Ammar Amsyar Ramlan</v>
      </c>
    </row>
    <row r="2719" spans="1:4">
      <c r="B2719" s="74" t="str">
        <f ca="1">IFERROR(__xludf.DUMMYFUNCTION("IF(REGEXMATCH(A2719,""wealth planning""),""Script 1"",""-"")"),"-")</f>
        <v>-</v>
      </c>
      <c r="C2719" s="74" t="str">
        <f t="shared" si="20"/>
        <v>You: Hai assalamualaikum Ammar,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719" s="148">
        <f t="shared" si="21"/>
        <v>45721</v>
      </c>
    </row>
    <row r="2720" spans="1:4">
      <c r="B2720" s="74" t="str">
        <f ca="1">IFERROR(__xludf.DUMMYFUNCTION("IF(REGEXMATCH(A2720,""wealth planning""),""Script 1"",""-"")"),"-")</f>
        <v>-</v>
      </c>
      <c r="C2720" s="74">
        <f t="shared" si="20"/>
        <v>0</v>
      </c>
      <c r="D2720" s="148">
        <f t="shared" si="21"/>
        <v>45721</v>
      </c>
    </row>
    <row r="2721" spans="1:4">
      <c r="B2721" s="74" t="str">
        <f ca="1">IFERROR(__xludf.DUMMYFUNCTION("IF(REGEXMATCH(A2721,""wealth planning""),""Script 1"",""-"")"),"-")</f>
        <v>-</v>
      </c>
      <c r="C2721" s="74">
        <f t="shared" si="20"/>
        <v>0</v>
      </c>
      <c r="D2721" s="74" t="str">
        <f t="shared" si="21"/>
        <v>You: Hai assalamualaikum Ammar,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722" spans="1:4">
      <c r="A2722" s="74" t="s">
        <v>3859</v>
      </c>
      <c r="B2722" s="74" t="str">
        <f ca="1">IFERROR(__xludf.DUMMYFUNCTION("IF(REGEXMATCH(A2722,""wealth planning""),""Script 1"",""-"")"),"-")</f>
        <v>-</v>
      </c>
      <c r="C2722" s="74">
        <f t="shared" si="20"/>
        <v>0</v>
      </c>
      <c r="D2722" s="74">
        <f t="shared" si="21"/>
        <v>0</v>
      </c>
    </row>
    <row r="2723" spans="1:4">
      <c r="A2723" s="74" t="s">
        <v>3859</v>
      </c>
      <c r="B2723" s="74" t="str">
        <f ca="1">IFERROR(__xludf.DUMMYFUNCTION("IF(REGEXMATCH(A2723,""wealth planning""),""Script 1"",""-"")"),"-")</f>
        <v>-</v>
      </c>
      <c r="C2723" s="74" t="str">
        <f t="shared" si="20"/>
        <v>Arina Haziqah binti Mohd Selamat</v>
      </c>
      <c r="D2723" s="74">
        <f t="shared" si="21"/>
        <v>0</v>
      </c>
    </row>
    <row r="2724" spans="1:4">
      <c r="A2724" s="148">
        <v>45721</v>
      </c>
      <c r="B2724" s="74" t="str">
        <f ca="1">IFERROR(__xludf.DUMMYFUNCTION("IF(REGEXMATCH(A2724,""wealth planning""),""Script 1"",""-"")"),"#VALUE!")</f>
        <v>#VALUE!</v>
      </c>
      <c r="C2724" s="74" t="str">
        <f t="shared" si="20"/>
        <v>Arina Haziqah binti Mohd Selamat</v>
      </c>
      <c r="D2724" s="74">
        <f t="shared" si="21"/>
        <v>0</v>
      </c>
    </row>
    <row r="2725" spans="1:4">
      <c r="A2725" s="148">
        <v>45721</v>
      </c>
      <c r="B2725" s="74" t="str">
        <f ca="1">IFERROR(__xludf.DUMMYFUNCTION("IF(REGEXMATCH(A2725,""wealth planning""),""Script 1"",""-"")"),"#VALUE!")</f>
        <v>#VALUE!</v>
      </c>
      <c r="C2725" s="148">
        <f t="shared" si="20"/>
        <v>45721</v>
      </c>
      <c r="D2725" s="74" t="str">
        <f t="shared" si="21"/>
        <v>Arina Haziqah binti Mohd Selamat</v>
      </c>
    </row>
    <row r="2726" spans="1:4">
      <c r="A2726" s="74" t="s">
        <v>3860</v>
      </c>
      <c r="B2726" s="74" t="str">
        <f ca="1">IFERROR(__xludf.DUMMYFUNCTION("IF(REGEXMATCH(A2726,""wealth planning""),""Script 1"",""-"")"),"Script 1")</f>
        <v>Script 1</v>
      </c>
      <c r="C2726" s="148">
        <f t="shared" si="20"/>
        <v>45721</v>
      </c>
      <c r="D2726" s="74" t="str">
        <f t="shared" si="21"/>
        <v>Arina Haziqah binti Mohd Selamat</v>
      </c>
    </row>
    <row r="2727" spans="1:4">
      <c r="B2727" s="74" t="str">
        <f ca="1">IFERROR(__xludf.DUMMYFUNCTION("IF(REGEXMATCH(A2727,""wealth planning""),""Script 1"",""-"")"),"-")</f>
        <v>-</v>
      </c>
      <c r="C2727" s="74" t="str">
        <f t="shared" si="20"/>
        <v>You: Hai assalamualaikum Arina,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727" s="148">
        <f t="shared" si="21"/>
        <v>45721</v>
      </c>
    </row>
    <row r="2728" spans="1:4">
      <c r="B2728" s="74" t="str">
        <f ca="1">IFERROR(__xludf.DUMMYFUNCTION("IF(REGEXMATCH(A2728,""wealth planning""),""Script 1"",""-"")"),"-")</f>
        <v>-</v>
      </c>
      <c r="C2728" s="74">
        <f t="shared" si="20"/>
        <v>0</v>
      </c>
      <c r="D2728" s="148">
        <f t="shared" si="21"/>
        <v>45721</v>
      </c>
    </row>
    <row r="2729" spans="1:4">
      <c r="B2729" s="74" t="str">
        <f ca="1">IFERROR(__xludf.DUMMYFUNCTION("IF(REGEXMATCH(A2729,""wealth planning""),""Script 1"",""-"")"),"-")</f>
        <v>-</v>
      </c>
      <c r="C2729" s="74">
        <f t="shared" si="20"/>
        <v>0</v>
      </c>
      <c r="D2729" s="74" t="str">
        <f t="shared" si="21"/>
        <v>You: Hai assalamualaikum Arina,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730" spans="1:4">
      <c r="A2730" s="74" t="s">
        <v>3862</v>
      </c>
      <c r="B2730" s="74" t="str">
        <f ca="1">IFERROR(__xludf.DUMMYFUNCTION("IF(REGEXMATCH(A2730,""wealth planning""),""Script 1"",""-"")"),"-")</f>
        <v>-</v>
      </c>
      <c r="C2730" s="74">
        <f t="shared" si="20"/>
        <v>0</v>
      </c>
      <c r="D2730" s="74">
        <f t="shared" si="21"/>
        <v>0</v>
      </c>
    </row>
    <row r="2731" spans="1:4">
      <c r="A2731" s="74" t="s">
        <v>3862</v>
      </c>
      <c r="B2731" s="74" t="str">
        <f ca="1">IFERROR(__xludf.DUMMYFUNCTION("IF(REGEXMATCH(A2731,""wealth planning""),""Script 1"",""-"")"),"-")</f>
        <v>-</v>
      </c>
      <c r="C2731" s="74" t="str">
        <f t="shared" si="20"/>
        <v>Fatin Khadijah binti Roslan</v>
      </c>
      <c r="D2731" s="74">
        <f t="shared" si="21"/>
        <v>0</v>
      </c>
    </row>
    <row r="2732" spans="1:4">
      <c r="A2732" s="148">
        <v>45721</v>
      </c>
      <c r="B2732" s="74" t="str">
        <f ca="1">IFERROR(__xludf.DUMMYFUNCTION("IF(REGEXMATCH(A2732,""wealth planning""),""Script 1"",""-"")"),"#VALUE!")</f>
        <v>#VALUE!</v>
      </c>
      <c r="C2732" s="74" t="str">
        <f t="shared" si="20"/>
        <v>Fatin Khadijah binti Roslan</v>
      </c>
      <c r="D2732" s="74">
        <f t="shared" si="21"/>
        <v>0</v>
      </c>
    </row>
    <row r="2733" spans="1:4">
      <c r="A2733" s="148">
        <v>45721</v>
      </c>
      <c r="B2733" s="74" t="str">
        <f ca="1">IFERROR(__xludf.DUMMYFUNCTION("IF(REGEXMATCH(A2733,""wealth planning""),""Script 1"",""-"")"),"#VALUE!")</f>
        <v>#VALUE!</v>
      </c>
      <c r="C2733" s="148">
        <f t="shared" si="20"/>
        <v>45721</v>
      </c>
      <c r="D2733" s="74" t="str">
        <f t="shared" si="21"/>
        <v>Fatin Khadijah binti Roslan</v>
      </c>
    </row>
    <row r="2734" spans="1:4">
      <c r="A2734" s="74" t="s">
        <v>3004</v>
      </c>
      <c r="B2734" s="74" t="str">
        <f ca="1">IFERROR(__xludf.DUMMYFUNCTION("IF(REGEXMATCH(A2734,""wealth planning""),""Script 1"",""-"")"),"Script 1")</f>
        <v>Script 1</v>
      </c>
      <c r="C2734" s="148">
        <f t="shared" si="20"/>
        <v>45721</v>
      </c>
      <c r="D2734" s="74" t="str">
        <f t="shared" si="21"/>
        <v>Fatin Khadijah binti Roslan</v>
      </c>
    </row>
    <row r="2735" spans="1:4">
      <c r="B2735" s="74" t="str">
        <f ca="1">IFERROR(__xludf.DUMMYFUNCTION("IF(REGEXMATCH(A2735,""wealth planning""),""Script 1"",""-"")"),"-")</f>
        <v>-</v>
      </c>
      <c r="C2735" s="74" t="str">
        <f t="shared" si="20"/>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735" s="148">
        <f t="shared" si="21"/>
        <v>45721</v>
      </c>
    </row>
    <row r="2736" spans="1:4">
      <c r="B2736" s="74" t="str">
        <f ca="1">IFERROR(__xludf.DUMMYFUNCTION("IF(REGEXMATCH(A2736,""wealth planning""),""Script 1"",""-"")"),"-")</f>
        <v>-</v>
      </c>
      <c r="C2736" s="74">
        <f t="shared" si="20"/>
        <v>0</v>
      </c>
      <c r="D2736" s="148">
        <f t="shared" si="21"/>
        <v>45721</v>
      </c>
    </row>
    <row r="2737" spans="1:4">
      <c r="B2737" s="74" t="str">
        <f ca="1">IFERROR(__xludf.DUMMYFUNCTION("IF(REGEXMATCH(A2737,""wealth planning""),""Script 1"",""-"")"),"-")</f>
        <v>-</v>
      </c>
      <c r="C2737" s="74">
        <f t="shared" si="20"/>
        <v>0</v>
      </c>
      <c r="D2737" s="74" t="str">
        <f t="shared" si="21"/>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738" spans="1:4">
      <c r="A2738" s="74" t="s">
        <v>3864</v>
      </c>
      <c r="B2738" s="74" t="str">
        <f ca="1">IFERROR(__xludf.DUMMYFUNCTION("IF(REGEXMATCH(A2738,""wealth planning""),""Script 1"",""-"")"),"-")</f>
        <v>-</v>
      </c>
      <c r="C2738" s="74">
        <f t="shared" si="20"/>
        <v>0</v>
      </c>
      <c r="D2738" s="74">
        <f t="shared" si="21"/>
        <v>0</v>
      </c>
    </row>
    <row r="2739" spans="1:4">
      <c r="A2739" s="74" t="s">
        <v>3864</v>
      </c>
      <c r="B2739" s="74" t="str">
        <f ca="1">IFERROR(__xludf.DUMMYFUNCTION("IF(REGEXMATCH(A2739,""wealth planning""),""Script 1"",""-"")"),"-")</f>
        <v>-</v>
      </c>
      <c r="C2739" s="74" t="str">
        <f t="shared" si="20"/>
        <v>Ahmad Afiq Zafri Bin Mohd Zainuddin</v>
      </c>
      <c r="D2739" s="74">
        <f t="shared" si="21"/>
        <v>0</v>
      </c>
    </row>
    <row r="2740" spans="1:4">
      <c r="A2740" s="148">
        <v>45721</v>
      </c>
      <c r="B2740" s="74" t="str">
        <f ca="1">IFERROR(__xludf.DUMMYFUNCTION("IF(REGEXMATCH(A2740,""wealth planning""),""Script 1"",""-"")"),"#VALUE!")</f>
        <v>#VALUE!</v>
      </c>
      <c r="C2740" s="74" t="str">
        <f t="shared" si="20"/>
        <v>Ahmad Afiq Zafri Bin Mohd Zainuddin</v>
      </c>
      <c r="D2740" s="74">
        <f t="shared" si="21"/>
        <v>0</v>
      </c>
    </row>
    <row r="2741" spans="1:4">
      <c r="A2741" s="148">
        <v>45721</v>
      </c>
      <c r="B2741" s="74" t="str">
        <f ca="1">IFERROR(__xludf.DUMMYFUNCTION("IF(REGEXMATCH(A2741,""wealth planning""),""Script 1"",""-"")"),"#VALUE!")</f>
        <v>#VALUE!</v>
      </c>
      <c r="C2741" s="148">
        <f t="shared" si="20"/>
        <v>45721</v>
      </c>
      <c r="D2741" s="74" t="str">
        <f t="shared" si="21"/>
        <v>Ahmad Afiq Zafri Bin Mohd Zainuddin</v>
      </c>
    </row>
    <row r="2742" spans="1:4">
      <c r="A2742" s="74" t="s">
        <v>3175</v>
      </c>
      <c r="B2742" s="74" t="str">
        <f ca="1">IFERROR(__xludf.DUMMYFUNCTION("IF(REGEXMATCH(A2742,""wealth planning""),""Script 1"",""-"")"),"Script 1")</f>
        <v>Script 1</v>
      </c>
      <c r="C2742" s="148">
        <f t="shared" si="20"/>
        <v>45721</v>
      </c>
      <c r="D2742" s="74" t="str">
        <f t="shared" si="21"/>
        <v>Ahmad Afiq Zafri Bin Mohd Zainuddin</v>
      </c>
    </row>
    <row r="2743" spans="1:4">
      <c r="B2743" s="74" t="str">
        <f ca="1">IFERROR(__xludf.DUMMYFUNCTION("IF(REGEXMATCH(A2743,""wealth planning""),""Script 1"",""-"")"),"-")</f>
        <v>-</v>
      </c>
      <c r="C2743" s="74" t="str">
        <f t="shared" si="20"/>
        <v>You: Hai assalamualaikum 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743" s="148">
        <f t="shared" si="21"/>
        <v>45721</v>
      </c>
    </row>
    <row r="2744" spans="1:4">
      <c r="B2744" s="74" t="str">
        <f ca="1">IFERROR(__xludf.DUMMYFUNCTION("IF(REGEXMATCH(A2744,""wealth planning""),""Script 1"",""-"")"),"-")</f>
        <v>-</v>
      </c>
      <c r="C2744" s="74">
        <f t="shared" si="20"/>
        <v>0</v>
      </c>
      <c r="D2744" s="148">
        <f t="shared" si="21"/>
        <v>45721</v>
      </c>
    </row>
    <row r="2745" spans="1:4">
      <c r="B2745" s="74" t="str">
        <f ca="1">IFERROR(__xludf.DUMMYFUNCTION("IF(REGEXMATCH(A2745,""wealth planning""),""Script 1"",""-"")"),"-")</f>
        <v>-</v>
      </c>
      <c r="C2745" s="74">
        <f t="shared" si="20"/>
        <v>0</v>
      </c>
      <c r="D2745" s="74" t="str">
        <f t="shared" si="21"/>
        <v>You: Hai assalamualaikum 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746" spans="1:4">
      <c r="A2746" s="74" t="s">
        <v>3866</v>
      </c>
      <c r="B2746" s="74" t="str">
        <f ca="1">IFERROR(__xludf.DUMMYFUNCTION("IF(REGEXMATCH(A2746,""wealth planning""),""Script 1"",""-"")"),"-")</f>
        <v>-</v>
      </c>
      <c r="C2746" s="74">
        <f t="shared" si="20"/>
        <v>0</v>
      </c>
      <c r="D2746" s="74">
        <f t="shared" si="21"/>
        <v>0</v>
      </c>
    </row>
    <row r="2747" spans="1:4">
      <c r="A2747" s="74" t="s">
        <v>3866</v>
      </c>
      <c r="B2747" s="74" t="str">
        <f ca="1">IFERROR(__xludf.DUMMYFUNCTION("IF(REGEXMATCH(A2747,""wealth planning""),""Script 1"",""-"")"),"-")</f>
        <v>-</v>
      </c>
      <c r="C2747" s="74" t="str">
        <f t="shared" si="20"/>
        <v>Nur Husnina Norishak</v>
      </c>
      <c r="D2747" s="74">
        <f t="shared" si="21"/>
        <v>0</v>
      </c>
    </row>
    <row r="2748" spans="1:4">
      <c r="A2748" s="148">
        <v>45721</v>
      </c>
      <c r="B2748" s="74" t="str">
        <f ca="1">IFERROR(__xludf.DUMMYFUNCTION("IF(REGEXMATCH(A2748,""wealth planning""),""Script 1"",""-"")"),"#VALUE!")</f>
        <v>#VALUE!</v>
      </c>
      <c r="C2748" s="74" t="str">
        <f t="shared" si="20"/>
        <v>Nur Husnina Norishak</v>
      </c>
      <c r="D2748" s="74">
        <f t="shared" si="21"/>
        <v>0</v>
      </c>
    </row>
    <row r="2749" spans="1:4">
      <c r="A2749" s="148">
        <v>45721</v>
      </c>
      <c r="B2749" s="74" t="str">
        <f ca="1">IFERROR(__xludf.DUMMYFUNCTION("IF(REGEXMATCH(A2749,""wealth planning""),""Script 1"",""-"")"),"#VALUE!")</f>
        <v>#VALUE!</v>
      </c>
      <c r="C2749" s="148">
        <f t="shared" si="20"/>
        <v>45721</v>
      </c>
      <c r="D2749" s="74" t="str">
        <f t="shared" si="21"/>
        <v>Nur Husnina Norishak</v>
      </c>
    </row>
    <row r="2750" spans="1:4">
      <c r="A2750" s="74" t="s">
        <v>3867</v>
      </c>
      <c r="B2750" s="74" t="str">
        <f ca="1">IFERROR(__xludf.DUMMYFUNCTION("IF(REGEXMATCH(A2750,""wealth planning""),""Script 1"",""-"")"),"Script 1")</f>
        <v>Script 1</v>
      </c>
      <c r="C2750" s="148">
        <f t="shared" si="20"/>
        <v>45721</v>
      </c>
      <c r="D2750" s="74" t="str">
        <f t="shared" si="21"/>
        <v>Nur Husnina Norishak</v>
      </c>
    </row>
    <row r="2751" spans="1:4">
      <c r="B2751" s="74" t="str">
        <f ca="1">IFERROR(__xludf.DUMMYFUNCTION("IF(REGEXMATCH(A2751,""wealth planning""),""Script 1"",""-"")"),"-")</f>
        <v>-</v>
      </c>
      <c r="C2751" s="74" t="str">
        <f t="shared" si="20"/>
        <v>You: Hai assalamualaikum Husnina,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751" s="148">
        <f t="shared" si="21"/>
        <v>45721</v>
      </c>
    </row>
    <row r="2752" spans="1:4">
      <c r="B2752" s="74" t="str">
        <f ca="1">IFERROR(__xludf.DUMMYFUNCTION("IF(REGEXMATCH(A2752,""wealth planning""),""Script 1"",""-"")"),"-")</f>
        <v>-</v>
      </c>
      <c r="C2752" s="74">
        <f t="shared" si="20"/>
        <v>0</v>
      </c>
      <c r="D2752" s="148">
        <f t="shared" si="21"/>
        <v>45721</v>
      </c>
    </row>
    <row r="2753" spans="1:4">
      <c r="B2753" s="74" t="str">
        <f ca="1">IFERROR(__xludf.DUMMYFUNCTION("IF(REGEXMATCH(A2753,""wealth planning""),""Script 1"",""-"")"),"-")</f>
        <v>-</v>
      </c>
      <c r="C2753" s="74">
        <f t="shared" si="20"/>
        <v>0</v>
      </c>
      <c r="D2753" s="74" t="str">
        <f t="shared" si="21"/>
        <v>You: Hai assalamualaikum Husnina,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754" spans="1:4">
      <c r="B2754" s="74" t="str">
        <f ca="1">IFERROR(__xludf.DUMMYFUNCTION("IF(REGEXMATCH(A2754,""wealth planning""),""Script 1"",""-"")"),"-")</f>
        <v>-</v>
      </c>
      <c r="C2754" s="74">
        <f t="shared" si="20"/>
        <v>0</v>
      </c>
      <c r="D2754" s="74">
        <f t="shared" si="21"/>
        <v>0</v>
      </c>
    </row>
    <row r="2755" spans="1:4">
      <c r="A2755" s="74" t="s">
        <v>3870</v>
      </c>
      <c r="B2755" s="74" t="str">
        <f ca="1">IFERROR(__xludf.DUMMYFUNCTION("IF(REGEXMATCH(A2755,""wealth planning""),""Script 1"",""-"")"),"-")</f>
        <v>-</v>
      </c>
      <c r="C2755" s="74">
        <f t="shared" si="20"/>
        <v>0</v>
      </c>
      <c r="D2755" s="74">
        <f t="shared" si="21"/>
        <v>0</v>
      </c>
    </row>
    <row r="2756" spans="1:4">
      <c r="A2756" s="148">
        <v>45721</v>
      </c>
      <c r="B2756" s="74" t="str">
        <f ca="1">IFERROR(__xludf.DUMMYFUNCTION("IF(REGEXMATCH(A2756,""wealth planning""),""Script 1"",""-"")"),"#VALUE!")</f>
        <v>#VALUE!</v>
      </c>
      <c r="C2756" s="74" t="str">
        <f t="shared" si="20"/>
        <v>Amir Annuar</v>
      </c>
      <c r="D2756" s="74">
        <f t="shared" si="21"/>
        <v>0</v>
      </c>
    </row>
    <row r="2757" spans="1:4">
      <c r="A2757" s="148">
        <v>45721</v>
      </c>
      <c r="B2757" s="74" t="str">
        <f ca="1">IFERROR(__xludf.DUMMYFUNCTION("IF(REGEXMATCH(A2757,""wealth planning""),""Script 1"",""-"")"),"#VALUE!")</f>
        <v>#VALUE!</v>
      </c>
      <c r="C2757" s="148">
        <f t="shared" si="20"/>
        <v>45721</v>
      </c>
      <c r="D2757" s="74">
        <f t="shared" si="21"/>
        <v>0</v>
      </c>
    </row>
    <row r="2758" spans="1:4">
      <c r="A2758" s="74" t="s">
        <v>3597</v>
      </c>
      <c r="B2758" s="74" t="str">
        <f ca="1">IFERROR(__xludf.DUMMYFUNCTION("IF(REGEXMATCH(A2758,""wealth planning""),""Script 1"",""-"")"),"Script 1")</f>
        <v>Script 1</v>
      </c>
      <c r="C2758" s="148">
        <f t="shared" si="20"/>
        <v>45721</v>
      </c>
      <c r="D2758" s="74" t="str">
        <f t="shared" si="21"/>
        <v>Amir Annuar</v>
      </c>
    </row>
    <row r="2759" spans="1:4">
      <c r="B2759" s="74" t="str">
        <f ca="1">IFERROR(__xludf.DUMMYFUNCTION("IF(REGEXMATCH(A2759,""wealth planning""),""Script 1"",""-"")"),"-")</f>
        <v>-</v>
      </c>
      <c r="C2759" s="74" t="str">
        <f t="shared" si="20"/>
        <v>You: Hai assalamualaikum Amir,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759" s="148">
        <f t="shared" si="21"/>
        <v>45721</v>
      </c>
    </row>
    <row r="2760" spans="1:4">
      <c r="B2760" s="74" t="str">
        <f ca="1">IFERROR(__xludf.DUMMYFUNCTION("IF(REGEXMATCH(A2760,""wealth planning""),""Script 1"",""-"")"),"-")</f>
        <v>-</v>
      </c>
      <c r="C2760" s="74">
        <f t="shared" si="20"/>
        <v>0</v>
      </c>
      <c r="D2760" s="148">
        <f t="shared" si="21"/>
        <v>45721</v>
      </c>
    </row>
    <row r="2761" spans="1:4">
      <c r="B2761" s="74" t="str">
        <f ca="1">IFERROR(__xludf.DUMMYFUNCTION("IF(REGEXMATCH(A2761,""wealth planning""),""Script 1"",""-"")"),"-")</f>
        <v>-</v>
      </c>
      <c r="C2761" s="74">
        <f t="shared" si="20"/>
        <v>0</v>
      </c>
      <c r="D2761" s="74" t="str">
        <f t="shared" si="21"/>
        <v>You: Hai assalamualaikum Amir,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762" spans="1:4">
      <c r="A2762" s="74" t="s">
        <v>3872</v>
      </c>
      <c r="B2762" s="74" t="str">
        <f ca="1">IFERROR(__xludf.DUMMYFUNCTION("IF(REGEXMATCH(A2762,""wealth planning""),""Script 1"",""-"")"),"-")</f>
        <v>-</v>
      </c>
      <c r="C2762" s="74">
        <f t="shared" si="20"/>
        <v>0</v>
      </c>
      <c r="D2762" s="74">
        <f t="shared" si="21"/>
        <v>0</v>
      </c>
    </row>
    <row r="2763" spans="1:4">
      <c r="A2763" s="74" t="s">
        <v>3872</v>
      </c>
      <c r="B2763" s="74" t="str">
        <f ca="1">IFERROR(__xludf.DUMMYFUNCTION("IF(REGEXMATCH(A2763,""wealth planning""),""Script 1"",""-"")"),"-")</f>
        <v>-</v>
      </c>
      <c r="C2763" s="74" t="str">
        <f t="shared" si="20"/>
        <v>Ahmad Ihsan Bin Ismail</v>
      </c>
      <c r="D2763" s="74">
        <f t="shared" si="21"/>
        <v>0</v>
      </c>
    </row>
    <row r="2764" spans="1:4">
      <c r="A2764" s="148">
        <v>45721</v>
      </c>
      <c r="B2764" s="74" t="str">
        <f ca="1">IFERROR(__xludf.DUMMYFUNCTION("IF(REGEXMATCH(A2764,""wealth planning""),""Script 1"",""-"")"),"#VALUE!")</f>
        <v>#VALUE!</v>
      </c>
      <c r="C2764" s="74" t="str">
        <f t="shared" si="20"/>
        <v>Ahmad Ihsan Bin Ismail</v>
      </c>
      <c r="D2764" s="74">
        <f t="shared" si="21"/>
        <v>0</v>
      </c>
    </row>
    <row r="2765" spans="1:4">
      <c r="A2765" s="148">
        <v>45721</v>
      </c>
      <c r="B2765" s="74" t="str">
        <f ca="1">IFERROR(__xludf.DUMMYFUNCTION("IF(REGEXMATCH(A2765,""wealth planning""),""Script 1"",""-"")"),"#VALUE!")</f>
        <v>#VALUE!</v>
      </c>
      <c r="C2765" s="148">
        <f t="shared" si="20"/>
        <v>45721</v>
      </c>
      <c r="D2765" s="74" t="str">
        <f t="shared" si="21"/>
        <v>Ahmad Ihsan Bin Ismail</v>
      </c>
    </row>
    <row r="2766" spans="1:4">
      <c r="A2766" s="74" t="s">
        <v>3873</v>
      </c>
      <c r="B2766" s="74" t="str">
        <f ca="1">IFERROR(__xludf.DUMMYFUNCTION("IF(REGEXMATCH(A2766,""wealth planning""),""Script 1"",""-"")"),"-")</f>
        <v>-</v>
      </c>
      <c r="C2766" s="148">
        <f t="shared" si="20"/>
        <v>45721</v>
      </c>
      <c r="D2766" s="74" t="str">
        <f t="shared" si="21"/>
        <v>Ahmad Ihsan Bin Ismail</v>
      </c>
    </row>
    <row r="2767" spans="1:4">
      <c r="B2767" s="74" t="str">
        <f ca="1">IFERROR(__xludf.DUMMYFUNCTION("IF(REGEXMATCH(A2767,""wealth planning""),""Script 1"",""-"")"),"-")</f>
        <v>-</v>
      </c>
      <c r="C2767" s="74" t="str">
        <f t="shared" si="20"/>
        <v>You: Saya faham akan situasi sekarang. Cuma ni sekadar sharing sahaja. No obligation pon. InshaAllah boleh jadi reference bila ada pendapatan tetap nanti. Kalau kita buat online sahaja boleh ke?</v>
      </c>
      <c r="D2767" s="148">
        <f t="shared" si="21"/>
        <v>45721</v>
      </c>
    </row>
    <row r="2768" spans="1:4">
      <c r="B2768" s="74" t="str">
        <f ca="1">IFERROR(__xludf.DUMMYFUNCTION("IF(REGEXMATCH(A2768,""wealth planning""),""Script 1"",""-"")"),"-")</f>
        <v>-</v>
      </c>
      <c r="C2768" s="74">
        <f t="shared" si="20"/>
        <v>0</v>
      </c>
      <c r="D2768" s="148">
        <f t="shared" si="21"/>
        <v>45721</v>
      </c>
    </row>
    <row r="2769" spans="1:4">
      <c r="B2769" s="74" t="str">
        <f ca="1">IFERROR(__xludf.DUMMYFUNCTION("IF(REGEXMATCH(A2769,""wealth planning""),""Script 1"",""-"")"),"-")</f>
        <v>-</v>
      </c>
      <c r="C2769" s="74">
        <f t="shared" si="20"/>
        <v>0</v>
      </c>
      <c r="D2769" s="74" t="str">
        <f t="shared" si="21"/>
        <v>You: Saya faham akan situasi sekarang. Cuma ni sekadar sharing sahaja. No obligation pon. InshaAllah boleh jadi reference bila ada pendapatan tetap nanti. Kalau kita buat online sahaja boleh ke?</v>
      </c>
    </row>
    <row r="2770" spans="1:4">
      <c r="B2770" s="74" t="str">
        <f ca="1">IFERROR(__xludf.DUMMYFUNCTION("IF(REGEXMATCH(A2770,""wealth planning""),""Script 1"",""-"")"),"-")</f>
        <v>-</v>
      </c>
      <c r="C2770" s="74">
        <f t="shared" si="20"/>
        <v>0</v>
      </c>
      <c r="D2770" s="74">
        <f t="shared" si="21"/>
        <v>0</v>
      </c>
    </row>
    <row r="2771" spans="1:4">
      <c r="A2771" s="74" t="s">
        <v>3876</v>
      </c>
      <c r="B2771" s="74" t="str">
        <f ca="1">IFERROR(__xludf.DUMMYFUNCTION("IF(REGEXMATCH(A2771,""wealth planning""),""Script 1"",""-"")"),"-")</f>
        <v>-</v>
      </c>
      <c r="C2771" s="74">
        <f t="shared" si="20"/>
        <v>0</v>
      </c>
      <c r="D2771" s="74">
        <f t="shared" si="21"/>
        <v>0</v>
      </c>
    </row>
    <row r="2772" spans="1:4">
      <c r="A2772" s="148">
        <v>45721</v>
      </c>
      <c r="B2772" s="74" t="str">
        <f ca="1">IFERROR(__xludf.DUMMYFUNCTION("IF(REGEXMATCH(A2772,""wealth planning""),""Script 1"",""-"")"),"#VALUE!")</f>
        <v>#VALUE!</v>
      </c>
      <c r="C2772" s="74" t="str">
        <f t="shared" si="20"/>
        <v>Syuhada Azhar</v>
      </c>
      <c r="D2772" s="74">
        <f t="shared" si="21"/>
        <v>0</v>
      </c>
    </row>
    <row r="2773" spans="1:4">
      <c r="A2773" s="148">
        <v>45721</v>
      </c>
      <c r="B2773" s="74" t="str">
        <f ca="1">IFERROR(__xludf.DUMMYFUNCTION("IF(REGEXMATCH(A2773,""wealth planning""),""Script 1"",""-"")"),"#VALUE!")</f>
        <v>#VALUE!</v>
      </c>
      <c r="C2773" s="148">
        <f t="shared" si="20"/>
        <v>45721</v>
      </c>
      <c r="D2773" s="74">
        <f t="shared" si="21"/>
        <v>0</v>
      </c>
    </row>
    <row r="2774" spans="1:4">
      <c r="A2774" s="74" t="s">
        <v>3877</v>
      </c>
      <c r="B2774" s="74" t="str">
        <f ca="1">IFERROR(__xludf.DUMMYFUNCTION("IF(REGEXMATCH(A2774,""wealth planning""),""Script 1"",""-"")"),"-")</f>
        <v>-</v>
      </c>
      <c r="C2774" s="148">
        <f t="shared" si="20"/>
        <v>45721</v>
      </c>
      <c r="D2774" s="74" t="str">
        <f t="shared" si="21"/>
        <v>Syuhada Azhar</v>
      </c>
    </row>
    <row r="2775" spans="1:4">
      <c r="B2775" s="74" t="str">
        <f ca="1">IFERROR(__xludf.DUMMYFUNCTION("IF(REGEXMATCH(A2775,""wealth planning""),""Script 1"",""-"")"),"-")</f>
        <v>-</v>
      </c>
      <c r="C2775" s="74" t="str">
        <f t="shared" si="20"/>
        <v>You: Baik terima kasih for reply. Current agent still active? Kalau tak maybe i can offer my service and review back your policy</v>
      </c>
      <c r="D2775" s="148">
        <f t="shared" si="21"/>
        <v>45721</v>
      </c>
    </row>
    <row r="2776" spans="1:4">
      <c r="B2776" s="74" t="str">
        <f ca="1">IFERROR(__xludf.DUMMYFUNCTION("IF(REGEXMATCH(A2776,""wealth planning""),""Script 1"",""-"")"),"-")</f>
        <v>-</v>
      </c>
      <c r="C2776" s="74">
        <f t="shared" si="20"/>
        <v>0</v>
      </c>
      <c r="D2776" s="148">
        <f t="shared" si="21"/>
        <v>45721</v>
      </c>
    </row>
    <row r="2777" spans="1:4">
      <c r="B2777" s="74" t="str">
        <f ca="1">IFERROR(__xludf.DUMMYFUNCTION("IF(REGEXMATCH(A2777,""wealth planning""),""Script 1"",""-"")"),"-")</f>
        <v>-</v>
      </c>
      <c r="C2777" s="74">
        <f t="shared" si="20"/>
        <v>0</v>
      </c>
      <c r="D2777" s="74" t="str">
        <f t="shared" si="21"/>
        <v>You: Baik terima kasih for reply. Current agent still active? Kalau tak maybe i can offer my service and review back your policy</v>
      </c>
    </row>
    <row r="2778" spans="1:4">
      <c r="A2778" s="74" t="s">
        <v>3879</v>
      </c>
      <c r="B2778" s="74" t="str">
        <f ca="1">IFERROR(__xludf.DUMMYFUNCTION("IF(REGEXMATCH(A2778,""wealth planning""),""Script 1"",""-"")"),"-")</f>
        <v>-</v>
      </c>
      <c r="C2778" s="74">
        <f t="shared" si="20"/>
        <v>0</v>
      </c>
      <c r="D2778" s="74">
        <f t="shared" si="21"/>
        <v>0</v>
      </c>
    </row>
    <row r="2779" spans="1:4">
      <c r="A2779" s="74" t="s">
        <v>3879</v>
      </c>
      <c r="B2779" s="74" t="str">
        <f ca="1">IFERROR(__xludf.DUMMYFUNCTION("IF(REGEXMATCH(A2779,""wealth planning""),""Script 1"",""-"")"),"-")</f>
        <v>-</v>
      </c>
      <c r="C2779" s="74" t="str">
        <f t="shared" si="20"/>
        <v>Fareesya Yasmine Nuha Mohd Annuar</v>
      </c>
      <c r="D2779" s="74">
        <f t="shared" si="21"/>
        <v>0</v>
      </c>
    </row>
    <row r="2780" spans="1:4">
      <c r="A2780" s="148">
        <v>45721</v>
      </c>
      <c r="B2780" s="74" t="str">
        <f ca="1">IFERROR(__xludf.DUMMYFUNCTION("IF(REGEXMATCH(A2780,""wealth planning""),""Script 1"",""-"")"),"#VALUE!")</f>
        <v>#VALUE!</v>
      </c>
      <c r="C2780" s="74" t="str">
        <f t="shared" si="20"/>
        <v>Fareesya Yasmine Nuha Mohd Annuar</v>
      </c>
      <c r="D2780" s="74">
        <f t="shared" si="21"/>
        <v>0</v>
      </c>
    </row>
    <row r="2781" spans="1:4">
      <c r="A2781" s="148">
        <v>45721</v>
      </c>
      <c r="B2781" s="74" t="str">
        <f ca="1">IFERROR(__xludf.DUMMYFUNCTION("IF(REGEXMATCH(A2781,""wealth planning""),""Script 1"",""-"")"),"#VALUE!")</f>
        <v>#VALUE!</v>
      </c>
      <c r="C2781" s="148">
        <f t="shared" si="20"/>
        <v>45721</v>
      </c>
      <c r="D2781" s="74" t="str">
        <f t="shared" si="21"/>
        <v>Fareesya Yasmine Nuha Mohd Annuar</v>
      </c>
    </row>
    <row r="2782" spans="1:4">
      <c r="A2782" s="74" t="s">
        <v>3880</v>
      </c>
      <c r="B2782" s="74" t="str">
        <f ca="1">IFERROR(__xludf.DUMMYFUNCTION("IF(REGEXMATCH(A2782,""wealth planning""),""Script 1"",""-"")"),"-")</f>
        <v>-</v>
      </c>
      <c r="C2782" s="148">
        <f t="shared" si="20"/>
        <v>45721</v>
      </c>
      <c r="D2782" s="74" t="str">
        <f t="shared" si="21"/>
        <v>Fareesya Yasmine Nuha Mohd Annuar</v>
      </c>
    </row>
    <row r="2783" spans="1:4">
      <c r="B2783" s="74" t="str">
        <f ca="1">IFERROR(__xludf.DUMMYFUNCTION("IF(REGEXMATCH(A2783,""wealth planning""),""Script 1"",""-"")"),"-")</f>
        <v>-</v>
      </c>
      <c r="C2783" s="74" t="str">
        <f t="shared" si="20"/>
        <v>You: PruBSN is short form for Prudential BSN Takaful. Pernah dengar? One of takaful provider in malaysia</v>
      </c>
      <c r="D2783" s="148">
        <f t="shared" si="21"/>
        <v>45721</v>
      </c>
    </row>
    <row r="2784" spans="1:4">
      <c r="B2784" s="74" t="str">
        <f ca="1">IFERROR(__xludf.DUMMYFUNCTION("IF(REGEXMATCH(A2784,""wealth planning""),""Script 1"",""-"")"),"-")</f>
        <v>-</v>
      </c>
      <c r="C2784" s="74">
        <f t="shared" si="20"/>
        <v>0</v>
      </c>
      <c r="D2784" s="148">
        <f t="shared" si="21"/>
        <v>45721</v>
      </c>
    </row>
    <row r="2785" spans="1:4">
      <c r="B2785" s="74" t="str">
        <f ca="1">IFERROR(__xludf.DUMMYFUNCTION("IF(REGEXMATCH(A2785,""wealth planning""),""Script 1"",""-"")"),"-")</f>
        <v>-</v>
      </c>
      <c r="C2785" s="74">
        <f t="shared" si="20"/>
        <v>0</v>
      </c>
      <c r="D2785" s="74" t="str">
        <f t="shared" si="21"/>
        <v>You: PruBSN is short form for Prudential BSN Takaful. Pernah dengar? One of takaful provider in malaysia</v>
      </c>
    </row>
    <row r="2786" spans="1:4">
      <c r="A2786" s="74" t="s">
        <v>3882</v>
      </c>
      <c r="B2786" s="74" t="str">
        <f ca="1">IFERROR(__xludf.DUMMYFUNCTION("IF(REGEXMATCH(A2786,""wealth planning""),""Script 1"",""-"")"),"-")</f>
        <v>-</v>
      </c>
      <c r="C2786" s="74">
        <f t="shared" si="20"/>
        <v>0</v>
      </c>
      <c r="D2786" s="74">
        <f t="shared" si="21"/>
        <v>0</v>
      </c>
    </row>
    <row r="2787" spans="1:4">
      <c r="A2787" s="74" t="s">
        <v>3882</v>
      </c>
      <c r="B2787" s="74" t="str">
        <f ca="1">IFERROR(__xludf.DUMMYFUNCTION("IF(REGEXMATCH(A2787,""wealth planning""),""Script 1"",""-"")"),"-")</f>
        <v>-</v>
      </c>
      <c r="C2787" s="74" t="str">
        <f t="shared" si="20"/>
        <v>Wan Muhammad Faizal</v>
      </c>
      <c r="D2787" s="74">
        <f t="shared" si="21"/>
        <v>0</v>
      </c>
    </row>
    <row r="2788" spans="1:4">
      <c r="A2788" s="148">
        <v>45719</v>
      </c>
      <c r="B2788" s="74" t="str">
        <f ca="1">IFERROR(__xludf.DUMMYFUNCTION("IF(REGEXMATCH(A2788,""wealth planning""),""Script 1"",""-"")"),"#VALUE!")</f>
        <v>#VALUE!</v>
      </c>
      <c r="C2788" s="74" t="str">
        <f t="shared" si="20"/>
        <v>Wan Muhammad Faizal</v>
      </c>
      <c r="D2788" s="74">
        <f t="shared" si="21"/>
        <v>0</v>
      </c>
    </row>
    <row r="2789" spans="1:4">
      <c r="A2789" s="148">
        <v>45719</v>
      </c>
      <c r="B2789" s="74" t="str">
        <f ca="1">IFERROR(__xludf.DUMMYFUNCTION("IF(REGEXMATCH(A2789,""wealth planning""),""Script 1"",""-"")"),"#VALUE!")</f>
        <v>#VALUE!</v>
      </c>
      <c r="C2789" s="148">
        <f t="shared" si="20"/>
        <v>45719</v>
      </c>
      <c r="D2789" s="74" t="str">
        <f t="shared" si="21"/>
        <v>Wan Muhammad Faizal</v>
      </c>
    </row>
    <row r="2790" spans="1:4">
      <c r="A2790" s="74" t="s">
        <v>3883</v>
      </c>
      <c r="B2790" s="74" t="str">
        <f ca="1">IFERROR(__xludf.DUMMYFUNCTION("IF(REGEXMATCH(A2790,""wealth planning""),""Script 1"",""-"")"),"Script 1")</f>
        <v>Script 1</v>
      </c>
      <c r="C2790" s="148">
        <f t="shared" si="20"/>
        <v>45719</v>
      </c>
      <c r="D2790" s="74" t="str">
        <f t="shared" si="21"/>
        <v>Wan Muhammad Faizal</v>
      </c>
    </row>
    <row r="2791" spans="1:4">
      <c r="B2791" s="74" t="str">
        <f ca="1">IFERROR(__xludf.DUMMYFUNCTION("IF(REGEXMATCH(A2791,""wealth planning""),""Script 1"",""-"")"),"-")</f>
        <v>-</v>
      </c>
      <c r="C2791" s="74" t="str">
        <f t="shared" si="20"/>
        <v>You: Hai assalamualaikum Wan Muhammad,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791" s="148">
        <f t="shared" si="21"/>
        <v>45719</v>
      </c>
    </row>
    <row r="2792" spans="1:4">
      <c r="B2792" s="74" t="str">
        <f ca="1">IFERROR(__xludf.DUMMYFUNCTION("IF(REGEXMATCH(A2792,""wealth planning""),""Script 1"",""-"")"),"-")</f>
        <v>-</v>
      </c>
      <c r="C2792" s="74">
        <f t="shared" si="20"/>
        <v>0</v>
      </c>
      <c r="D2792" s="148">
        <f t="shared" si="21"/>
        <v>45719</v>
      </c>
    </row>
    <row r="2793" spans="1:4">
      <c r="B2793" s="74" t="str">
        <f ca="1">IFERROR(__xludf.DUMMYFUNCTION("IF(REGEXMATCH(A2793,""wealth planning""),""Script 1"",""-"")"),"-")</f>
        <v>-</v>
      </c>
      <c r="C2793" s="74">
        <f t="shared" si="20"/>
        <v>0</v>
      </c>
      <c r="D2793" s="74" t="str">
        <f t="shared" si="21"/>
        <v>You: Hai assalamualaikum Wan Muhammad, saya Azhad nihon 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794" spans="1:4">
      <c r="B2794" s="74" t="str">
        <f ca="1">IFERROR(__xludf.DUMMYFUNCTION("IF(REGEXMATCH(A2794,""wealth planning""),""Script 1"",""-"")"),"-")</f>
        <v>-</v>
      </c>
      <c r="C2794" s="74">
        <f t="shared" si="20"/>
        <v>0</v>
      </c>
      <c r="D2794" s="74">
        <f t="shared" si="21"/>
        <v>0</v>
      </c>
    </row>
    <row r="2795" spans="1:4">
      <c r="A2795" s="74" t="s">
        <v>3886</v>
      </c>
      <c r="B2795" s="74" t="str">
        <f ca="1">IFERROR(__xludf.DUMMYFUNCTION("IF(REGEXMATCH(A2795,""wealth planning""),""Script 1"",""-"")"),"-")</f>
        <v>-</v>
      </c>
      <c r="C2795" s="74">
        <f t="shared" si="20"/>
        <v>0</v>
      </c>
      <c r="D2795" s="74">
        <f t="shared" si="21"/>
        <v>0</v>
      </c>
    </row>
    <row r="2796" spans="1:4">
      <c r="A2796" s="148">
        <v>45719</v>
      </c>
      <c r="B2796" s="74" t="str">
        <f ca="1">IFERROR(__xludf.DUMMYFUNCTION("IF(REGEXMATCH(A2796,""wealth planning""),""Script 1"",""-"")"),"#VALUE!")</f>
        <v>#VALUE!</v>
      </c>
      <c r="C2796" s="74" t="str">
        <f t="shared" si="20"/>
        <v>Muhammad Nasrul Bin Azmi</v>
      </c>
      <c r="D2796" s="74">
        <f t="shared" si="21"/>
        <v>0</v>
      </c>
    </row>
    <row r="2797" spans="1:4">
      <c r="A2797" s="148">
        <v>45719</v>
      </c>
      <c r="B2797" s="74" t="str">
        <f ca="1">IFERROR(__xludf.DUMMYFUNCTION("IF(REGEXMATCH(A2797,""wealth planning""),""Script 1"",""-"")"),"#VALUE!")</f>
        <v>#VALUE!</v>
      </c>
      <c r="C2797" s="148">
        <f t="shared" si="20"/>
        <v>45719</v>
      </c>
      <c r="D2797" s="74">
        <f t="shared" si="21"/>
        <v>0</v>
      </c>
    </row>
    <row r="2798" spans="1:4">
      <c r="A2798" s="74" t="s">
        <v>3887</v>
      </c>
      <c r="B2798" s="74" t="str">
        <f ca="1">IFERROR(__xludf.DUMMYFUNCTION("IF(REGEXMATCH(A2798,""wealth planning""),""Script 1"",""-"")"),"Script 1")</f>
        <v>Script 1</v>
      </c>
      <c r="C2798" s="148">
        <f t="shared" si="20"/>
        <v>45719</v>
      </c>
      <c r="D2798" s="74" t="str">
        <f t="shared" si="21"/>
        <v>Muhammad Nasrul Bin Azmi</v>
      </c>
    </row>
    <row r="2799" spans="1:4">
      <c r="B2799" s="74" t="str">
        <f ca="1">IFERROR(__xludf.DUMMYFUNCTION("IF(REGEXMATCH(A2799,""wealth planning""),""Script 1"",""-"")"),"-")</f>
        <v>-</v>
      </c>
      <c r="C2799" s="74" t="str">
        <f t="shared" si="20"/>
        <v>You: Hai assalamualaikum Nasrul,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799" s="148">
        <f t="shared" si="21"/>
        <v>45719</v>
      </c>
    </row>
    <row r="2800" spans="1:4">
      <c r="B2800" s="74" t="str">
        <f ca="1">IFERROR(__xludf.DUMMYFUNCTION("IF(REGEXMATCH(A2800,""wealth planning""),""Script 1"",""-"")"),"-")</f>
        <v>-</v>
      </c>
      <c r="C2800" s="74">
        <f t="shared" si="20"/>
        <v>0</v>
      </c>
      <c r="D2800" s="148">
        <f t="shared" si="21"/>
        <v>45719</v>
      </c>
    </row>
    <row r="2801" spans="1:4">
      <c r="B2801" s="74" t="str">
        <f ca="1">IFERROR(__xludf.DUMMYFUNCTION("IF(REGEXMATCH(A2801,""wealth planning""),""Script 1"",""-"")"),"-")</f>
        <v>-</v>
      </c>
      <c r="C2801" s="74">
        <f t="shared" si="20"/>
        <v>0</v>
      </c>
      <c r="D2801" s="74" t="str">
        <f t="shared" si="21"/>
        <v>You: Hai assalamualaikum Nasrul,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802" spans="1:4">
      <c r="A2802" s="74" t="s">
        <v>3889</v>
      </c>
      <c r="B2802" s="74" t="str">
        <f ca="1">IFERROR(__xludf.DUMMYFUNCTION("IF(REGEXMATCH(A2802,""wealth planning""),""Script 1"",""-"")"),"-")</f>
        <v>-</v>
      </c>
      <c r="C2802" s="74">
        <f t="shared" si="20"/>
        <v>0</v>
      </c>
      <c r="D2802" s="74">
        <f t="shared" si="21"/>
        <v>0</v>
      </c>
    </row>
    <row r="2803" spans="1:4">
      <c r="A2803" s="74" t="s">
        <v>3889</v>
      </c>
      <c r="B2803" s="74" t="str">
        <f ca="1">IFERROR(__xludf.DUMMYFUNCTION("IF(REGEXMATCH(A2803,""wealth planning""),""Script 1"",""-"")"),"-")</f>
        <v>-</v>
      </c>
      <c r="C2803" s="74" t="str">
        <f t="shared" si="20"/>
        <v>Adib Iqbal</v>
      </c>
      <c r="D2803" s="74">
        <f t="shared" si="21"/>
        <v>0</v>
      </c>
    </row>
    <row r="2804" spans="1:4">
      <c r="A2804" s="148">
        <v>45719</v>
      </c>
      <c r="B2804" s="74" t="str">
        <f ca="1">IFERROR(__xludf.DUMMYFUNCTION("IF(REGEXMATCH(A2804,""wealth planning""),""Script 1"",""-"")"),"#VALUE!")</f>
        <v>#VALUE!</v>
      </c>
      <c r="C2804" s="74" t="str">
        <f t="shared" si="20"/>
        <v>Adib Iqbal</v>
      </c>
      <c r="D2804" s="74">
        <f t="shared" si="21"/>
        <v>0</v>
      </c>
    </row>
    <row r="2805" spans="1:4">
      <c r="A2805" s="148">
        <v>45719</v>
      </c>
      <c r="B2805" s="74" t="str">
        <f ca="1">IFERROR(__xludf.DUMMYFUNCTION("IF(REGEXMATCH(A2805,""wealth planning""),""Script 1"",""-"")"),"#VALUE!")</f>
        <v>#VALUE!</v>
      </c>
      <c r="C2805" s="148">
        <f t="shared" si="20"/>
        <v>45719</v>
      </c>
      <c r="D2805" s="74" t="str">
        <f t="shared" si="21"/>
        <v>Adib Iqbal</v>
      </c>
    </row>
    <row r="2806" spans="1:4">
      <c r="A2806" s="74" t="s">
        <v>3890</v>
      </c>
      <c r="B2806" s="74" t="str">
        <f ca="1">IFERROR(__xludf.DUMMYFUNCTION("IF(REGEXMATCH(A2806,""wealth planning""),""Script 1"",""-"")"),"Script 1")</f>
        <v>Script 1</v>
      </c>
      <c r="C2806" s="148">
        <f t="shared" si="20"/>
        <v>45719</v>
      </c>
      <c r="D2806" s="74" t="str">
        <f t="shared" si="21"/>
        <v>Adib Iqbal</v>
      </c>
    </row>
    <row r="2807" spans="1:4">
      <c r="B2807" s="74" t="str">
        <f ca="1">IFERROR(__xludf.DUMMYFUNCTION("IF(REGEXMATCH(A2807,""wealth planning""),""Script 1"",""-"")"),"-")</f>
        <v>-</v>
      </c>
      <c r="C2807" s="74" t="str">
        <f t="shared" si="20"/>
        <v>You: Hai assalamualaikum Adib,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807" s="148">
        <f t="shared" si="21"/>
        <v>45719</v>
      </c>
    </row>
    <row r="2808" spans="1:4">
      <c r="B2808" s="74" t="str">
        <f ca="1">IFERROR(__xludf.DUMMYFUNCTION("IF(REGEXMATCH(A2808,""wealth planning""),""Script 1"",""-"")"),"-")</f>
        <v>-</v>
      </c>
      <c r="C2808" s="74">
        <f t="shared" si="20"/>
        <v>0</v>
      </c>
      <c r="D2808" s="148">
        <f t="shared" si="21"/>
        <v>45719</v>
      </c>
    </row>
    <row r="2809" spans="1:4">
      <c r="B2809" s="74" t="str">
        <f ca="1">IFERROR(__xludf.DUMMYFUNCTION("IF(REGEXMATCH(A2809,""wealth planning""),""Script 1"",""-"")"),"-")</f>
        <v>-</v>
      </c>
      <c r="C2809" s="74">
        <f t="shared" ref="C2809:C3063" si="22">A2808</f>
        <v>0</v>
      </c>
      <c r="D2809" s="74" t="str">
        <f t="shared" ref="D2809:D3063" si="23">A2806</f>
        <v>You: Hai assalamualaikum Adib,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810" spans="1:4">
      <c r="A2810" s="74" t="s">
        <v>3892</v>
      </c>
      <c r="B2810" s="74" t="str">
        <f ca="1">IFERROR(__xludf.DUMMYFUNCTION("IF(REGEXMATCH(A2810,""wealth planning""),""Script 1"",""-"")"),"-")</f>
        <v>-</v>
      </c>
      <c r="C2810" s="74">
        <f t="shared" si="22"/>
        <v>0</v>
      </c>
      <c r="D2810" s="74">
        <f t="shared" si="23"/>
        <v>0</v>
      </c>
    </row>
    <row r="2811" spans="1:4">
      <c r="A2811" s="74" t="s">
        <v>3892</v>
      </c>
      <c r="B2811" s="74" t="str">
        <f ca="1">IFERROR(__xludf.DUMMYFUNCTION("IF(REGEXMATCH(A2811,""wealth planning""),""Script 1"",""-"")"),"-")</f>
        <v>-</v>
      </c>
      <c r="C2811" s="74" t="str">
        <f t="shared" si="22"/>
        <v>Azrol Azmi</v>
      </c>
      <c r="D2811" s="74">
        <f t="shared" si="23"/>
        <v>0</v>
      </c>
    </row>
    <row r="2812" spans="1:4">
      <c r="A2812" s="148">
        <v>45719</v>
      </c>
      <c r="B2812" s="74" t="str">
        <f ca="1">IFERROR(__xludf.DUMMYFUNCTION("IF(REGEXMATCH(A2812,""wealth planning""),""Script 1"",""-"")"),"#VALUE!")</f>
        <v>#VALUE!</v>
      </c>
      <c r="C2812" s="74" t="str">
        <f t="shared" si="22"/>
        <v>Azrol Azmi</v>
      </c>
      <c r="D2812" s="74">
        <f t="shared" si="23"/>
        <v>0</v>
      </c>
    </row>
    <row r="2813" spans="1:4">
      <c r="A2813" s="148">
        <v>45719</v>
      </c>
      <c r="B2813" s="74" t="str">
        <f ca="1">IFERROR(__xludf.DUMMYFUNCTION("IF(REGEXMATCH(A2813,""wealth planning""),""Script 1"",""-"")"),"#VALUE!")</f>
        <v>#VALUE!</v>
      </c>
      <c r="C2813" s="148">
        <f t="shared" si="22"/>
        <v>45719</v>
      </c>
      <c r="D2813" s="74" t="str">
        <f t="shared" si="23"/>
        <v>Azrol Azmi</v>
      </c>
    </row>
    <row r="2814" spans="1:4">
      <c r="A2814" s="74" t="s">
        <v>3893</v>
      </c>
      <c r="B2814" s="74" t="str">
        <f ca="1">IFERROR(__xludf.DUMMYFUNCTION("IF(REGEXMATCH(A2814,""wealth planning""),""Script 1"",""-"")"),"Script 1")</f>
        <v>Script 1</v>
      </c>
      <c r="C2814" s="148">
        <f t="shared" si="22"/>
        <v>45719</v>
      </c>
      <c r="D2814" s="74" t="str">
        <f t="shared" si="23"/>
        <v>Azrol Azmi</v>
      </c>
    </row>
    <row r="2815" spans="1:4">
      <c r="B2815" s="74" t="str">
        <f ca="1">IFERROR(__xludf.DUMMYFUNCTION("IF(REGEXMATCH(A2815,""wealth planning""),""Script 1"",""-"")"),"-")</f>
        <v>-</v>
      </c>
      <c r="C2815" s="74" t="str">
        <f t="shared" si="22"/>
        <v>You: Hai assalamualaikum Azrol,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815" s="148">
        <f t="shared" si="23"/>
        <v>45719</v>
      </c>
    </row>
    <row r="2816" spans="1:4">
      <c r="B2816" s="74" t="str">
        <f ca="1">IFERROR(__xludf.DUMMYFUNCTION("IF(REGEXMATCH(A2816,""wealth planning""),""Script 1"",""-"")"),"-")</f>
        <v>-</v>
      </c>
      <c r="C2816" s="74">
        <f t="shared" si="22"/>
        <v>0</v>
      </c>
      <c r="D2816" s="148">
        <f t="shared" si="23"/>
        <v>45719</v>
      </c>
    </row>
    <row r="2817" spans="1:4">
      <c r="B2817" s="74" t="str">
        <f ca="1">IFERROR(__xludf.DUMMYFUNCTION("IF(REGEXMATCH(A2817,""wealth planning""),""Script 1"",""-"")"),"-")</f>
        <v>-</v>
      </c>
      <c r="C2817" s="74">
        <f t="shared" si="22"/>
        <v>0</v>
      </c>
      <c r="D2817" s="74" t="str">
        <f t="shared" si="23"/>
        <v>You: Hai assalamualaikum Azrol,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818" spans="1:4">
      <c r="B2818" s="74" t="str">
        <f ca="1">IFERROR(__xludf.DUMMYFUNCTION("IF(REGEXMATCH(A2818,""wealth planning""),""Script 1"",""-"")"),"-")</f>
        <v>-</v>
      </c>
      <c r="C2818" s="74">
        <f t="shared" si="22"/>
        <v>0</v>
      </c>
      <c r="D2818" s="74">
        <f t="shared" si="23"/>
        <v>0</v>
      </c>
    </row>
    <row r="2819" spans="1:4">
      <c r="A2819" s="74" t="s">
        <v>3896</v>
      </c>
      <c r="B2819" s="74" t="str">
        <f ca="1">IFERROR(__xludf.DUMMYFUNCTION("IF(REGEXMATCH(A2819,""wealth planning""),""Script 1"",""-"")"),"-")</f>
        <v>-</v>
      </c>
      <c r="C2819" s="74">
        <f t="shared" si="22"/>
        <v>0</v>
      </c>
      <c r="D2819" s="74">
        <f t="shared" si="23"/>
        <v>0</v>
      </c>
    </row>
    <row r="2820" spans="1:4">
      <c r="A2820" s="148">
        <v>45719</v>
      </c>
      <c r="B2820" s="74" t="str">
        <f ca="1">IFERROR(__xludf.DUMMYFUNCTION("IF(REGEXMATCH(A2820,""wealth planning""),""Script 1"",""-"")"),"#VALUE!")</f>
        <v>#VALUE!</v>
      </c>
      <c r="C2820" s="74" t="str">
        <f t="shared" si="22"/>
        <v>Muhammad Azri Husaini Bin Azzuadi</v>
      </c>
      <c r="D2820" s="74">
        <f t="shared" si="23"/>
        <v>0</v>
      </c>
    </row>
    <row r="2821" spans="1:4">
      <c r="A2821" s="148">
        <v>45719</v>
      </c>
      <c r="B2821" s="74" t="str">
        <f ca="1">IFERROR(__xludf.DUMMYFUNCTION("IF(REGEXMATCH(A2821,""wealth planning""),""Script 1"",""-"")"),"#VALUE!")</f>
        <v>#VALUE!</v>
      </c>
      <c r="C2821" s="148">
        <f t="shared" si="22"/>
        <v>45719</v>
      </c>
      <c r="D2821" s="74">
        <f t="shared" si="23"/>
        <v>0</v>
      </c>
    </row>
    <row r="2822" spans="1:4">
      <c r="A2822" s="74" t="s">
        <v>3606</v>
      </c>
      <c r="B2822" s="74" t="str">
        <f ca="1">IFERROR(__xludf.DUMMYFUNCTION("IF(REGEXMATCH(A2822,""wealth planning""),""Script 1"",""-"")"),"Script 1")</f>
        <v>Script 1</v>
      </c>
      <c r="C2822" s="148">
        <f t="shared" si="22"/>
        <v>45719</v>
      </c>
      <c r="D2822" s="74" t="str">
        <f t="shared" si="23"/>
        <v>Muhammad Azri Husaini Bin Azzuadi</v>
      </c>
    </row>
    <row r="2823" spans="1:4">
      <c r="B2823" s="74" t="str">
        <f ca="1">IFERROR(__xludf.DUMMYFUNCTION("IF(REGEXMATCH(A2823,""wealth planning""),""Script 1"",""-"")"),"-")</f>
        <v>-</v>
      </c>
      <c r="C2823" s="74" t="str">
        <f t="shared" si="22"/>
        <v>You: Hai assalamualaikum Azri,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823" s="148">
        <f t="shared" si="23"/>
        <v>45719</v>
      </c>
    </row>
    <row r="2824" spans="1:4">
      <c r="B2824" s="74" t="str">
        <f ca="1">IFERROR(__xludf.DUMMYFUNCTION("IF(REGEXMATCH(A2824,""wealth planning""),""Script 1"",""-"")"),"-")</f>
        <v>-</v>
      </c>
      <c r="C2824" s="74">
        <f t="shared" si="22"/>
        <v>0</v>
      </c>
      <c r="D2824" s="148">
        <f t="shared" si="23"/>
        <v>45719</v>
      </c>
    </row>
    <row r="2825" spans="1:4">
      <c r="B2825" s="74" t="str">
        <f ca="1">IFERROR(__xludf.DUMMYFUNCTION("IF(REGEXMATCH(A2825,""wealth planning""),""Script 1"",""-"")"),"-")</f>
        <v>-</v>
      </c>
      <c r="C2825" s="74">
        <f t="shared" si="22"/>
        <v>0</v>
      </c>
      <c r="D2825" s="74" t="str">
        <f t="shared" si="23"/>
        <v>You: Hai assalamualaikum Azri,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826" spans="1:4">
      <c r="B2826" s="74" t="str">
        <f ca="1">IFERROR(__xludf.DUMMYFUNCTION("IF(REGEXMATCH(A2826,""wealth planning""),""Script 1"",""-"")"),"-")</f>
        <v>-</v>
      </c>
      <c r="C2826" s="74">
        <f t="shared" si="22"/>
        <v>0</v>
      </c>
      <c r="D2826" s="74">
        <f t="shared" si="23"/>
        <v>0</v>
      </c>
    </row>
    <row r="2827" spans="1:4">
      <c r="A2827" s="74" t="s">
        <v>3899</v>
      </c>
      <c r="B2827" s="74" t="str">
        <f ca="1">IFERROR(__xludf.DUMMYFUNCTION("IF(REGEXMATCH(A2827,""wealth planning""),""Script 1"",""-"")"),"-")</f>
        <v>-</v>
      </c>
      <c r="C2827" s="74">
        <f t="shared" si="22"/>
        <v>0</v>
      </c>
      <c r="D2827" s="74">
        <f t="shared" si="23"/>
        <v>0</v>
      </c>
    </row>
    <row r="2828" spans="1:4">
      <c r="A2828" s="148">
        <v>45719</v>
      </c>
      <c r="B2828" s="74" t="str">
        <f ca="1">IFERROR(__xludf.DUMMYFUNCTION("IF(REGEXMATCH(A2828,""wealth planning""),""Script 1"",""-"")"),"#VALUE!")</f>
        <v>#VALUE!</v>
      </c>
      <c r="C2828" s="74" t="str">
        <f t="shared" si="22"/>
        <v>Fatin Najihah</v>
      </c>
      <c r="D2828" s="74">
        <f t="shared" si="23"/>
        <v>0</v>
      </c>
    </row>
    <row r="2829" spans="1:4">
      <c r="A2829" s="148">
        <v>45719</v>
      </c>
      <c r="B2829" s="74" t="str">
        <f ca="1">IFERROR(__xludf.DUMMYFUNCTION("IF(REGEXMATCH(A2829,""wealth planning""),""Script 1"",""-"")"),"#VALUE!")</f>
        <v>#VALUE!</v>
      </c>
      <c r="C2829" s="148">
        <f t="shared" si="22"/>
        <v>45719</v>
      </c>
      <c r="D2829" s="74">
        <f t="shared" si="23"/>
        <v>0</v>
      </c>
    </row>
    <row r="2830" spans="1:4">
      <c r="A2830" s="74" t="s">
        <v>3004</v>
      </c>
      <c r="B2830" s="74" t="str">
        <f ca="1">IFERROR(__xludf.DUMMYFUNCTION("IF(REGEXMATCH(A2830,""wealth planning""),""Script 1"",""-"")"),"Script 1")</f>
        <v>Script 1</v>
      </c>
      <c r="C2830" s="148">
        <f t="shared" si="22"/>
        <v>45719</v>
      </c>
      <c r="D2830" s="74" t="str">
        <f t="shared" si="23"/>
        <v>Fatin Najihah</v>
      </c>
    </row>
    <row r="2831" spans="1:4">
      <c r="B2831" s="74" t="str">
        <f ca="1">IFERROR(__xludf.DUMMYFUNCTION("IF(REGEXMATCH(A2831,""wealth planning""),""Script 1"",""-"")"),"-")</f>
        <v>-</v>
      </c>
      <c r="C2831" s="74" t="str">
        <f t="shared" si="22"/>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831" s="148">
        <f t="shared" si="23"/>
        <v>45719</v>
      </c>
    </row>
    <row r="2832" spans="1:4">
      <c r="B2832" s="74" t="str">
        <f ca="1">IFERROR(__xludf.DUMMYFUNCTION("IF(REGEXMATCH(A2832,""wealth planning""),""Script 1"",""-"")"),"-")</f>
        <v>-</v>
      </c>
      <c r="C2832" s="74">
        <f t="shared" si="22"/>
        <v>0</v>
      </c>
      <c r="D2832" s="148">
        <f t="shared" si="23"/>
        <v>45719</v>
      </c>
    </row>
    <row r="2833" spans="1:4">
      <c r="B2833" s="74" t="str">
        <f ca="1">IFERROR(__xludf.DUMMYFUNCTION("IF(REGEXMATCH(A2833,""wealth planning""),""Script 1"",""-"")"),"-")</f>
        <v>-</v>
      </c>
      <c r="C2833" s="74">
        <f t="shared" si="22"/>
        <v>0</v>
      </c>
      <c r="D2833" s="74" t="str">
        <f t="shared" si="23"/>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834" spans="1:4">
      <c r="A2834" s="74" t="s">
        <v>3901</v>
      </c>
      <c r="B2834" s="74" t="str">
        <f ca="1">IFERROR(__xludf.DUMMYFUNCTION("IF(REGEXMATCH(A2834,""wealth planning""),""Script 1"",""-"")"),"-")</f>
        <v>-</v>
      </c>
      <c r="C2834" s="74">
        <f t="shared" si="22"/>
        <v>0</v>
      </c>
      <c r="D2834" s="74">
        <f t="shared" si="23"/>
        <v>0</v>
      </c>
    </row>
    <row r="2835" spans="1:4">
      <c r="A2835" s="74" t="s">
        <v>3901</v>
      </c>
      <c r="B2835" s="74" t="str">
        <f ca="1">IFERROR(__xludf.DUMMYFUNCTION("IF(REGEXMATCH(A2835,""wealth planning""),""Script 1"",""-"")"),"-")</f>
        <v>-</v>
      </c>
      <c r="C2835" s="74" t="str">
        <f t="shared" si="22"/>
        <v>Muhammad Farouq</v>
      </c>
      <c r="D2835" s="74">
        <f t="shared" si="23"/>
        <v>0</v>
      </c>
    </row>
    <row r="2836" spans="1:4">
      <c r="A2836" s="148">
        <v>45719</v>
      </c>
      <c r="B2836" s="74" t="str">
        <f ca="1">IFERROR(__xludf.DUMMYFUNCTION("IF(REGEXMATCH(A2836,""wealth planning""),""Script 1"",""-"")"),"#VALUE!")</f>
        <v>#VALUE!</v>
      </c>
      <c r="C2836" s="74" t="str">
        <f t="shared" si="22"/>
        <v>Muhammad Farouq</v>
      </c>
      <c r="D2836" s="74">
        <f t="shared" si="23"/>
        <v>0</v>
      </c>
    </row>
    <row r="2837" spans="1:4">
      <c r="A2837" s="148">
        <v>45719</v>
      </c>
      <c r="B2837" s="74" t="str">
        <f ca="1">IFERROR(__xludf.DUMMYFUNCTION("IF(REGEXMATCH(A2837,""wealth planning""),""Script 1"",""-"")"),"#VALUE!")</f>
        <v>#VALUE!</v>
      </c>
      <c r="C2837" s="148">
        <f t="shared" si="22"/>
        <v>45719</v>
      </c>
      <c r="D2837" s="74" t="str">
        <f t="shared" si="23"/>
        <v>Muhammad Farouq</v>
      </c>
    </row>
    <row r="2838" spans="1:4">
      <c r="A2838" s="74" t="s">
        <v>3902</v>
      </c>
      <c r="B2838" s="74" t="str">
        <f ca="1">IFERROR(__xludf.DUMMYFUNCTION("IF(REGEXMATCH(A2838,""wealth planning""),""Script 1"",""-"")"),"Script 1")</f>
        <v>Script 1</v>
      </c>
      <c r="C2838" s="148">
        <f t="shared" si="22"/>
        <v>45719</v>
      </c>
      <c r="D2838" s="74" t="str">
        <f t="shared" si="23"/>
        <v>Muhammad Farouq</v>
      </c>
    </row>
    <row r="2839" spans="1:4">
      <c r="B2839" s="74" t="str">
        <f ca="1">IFERROR(__xludf.DUMMYFUNCTION("IF(REGEXMATCH(A2839,""wealth planning""),""Script 1"",""-"")"),"-")</f>
        <v>-</v>
      </c>
      <c r="C2839" s="74" t="str">
        <f t="shared" si="22"/>
        <v>You: Hai assalamualaikum Farouq,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839" s="148">
        <f t="shared" si="23"/>
        <v>45719</v>
      </c>
    </row>
    <row r="2840" spans="1:4">
      <c r="B2840" s="74" t="str">
        <f ca="1">IFERROR(__xludf.DUMMYFUNCTION("IF(REGEXMATCH(A2840,""wealth planning""),""Script 1"",""-"")"),"-")</f>
        <v>-</v>
      </c>
      <c r="C2840" s="74">
        <f t="shared" si="22"/>
        <v>0</v>
      </c>
      <c r="D2840" s="148">
        <f t="shared" si="23"/>
        <v>45719</v>
      </c>
    </row>
    <row r="2841" spans="1:4">
      <c r="B2841" s="74" t="str">
        <f ca="1">IFERROR(__xludf.DUMMYFUNCTION("IF(REGEXMATCH(A2841,""wealth planning""),""Script 1"",""-"")"),"-")</f>
        <v>-</v>
      </c>
      <c r="C2841" s="74">
        <f t="shared" si="22"/>
        <v>0</v>
      </c>
      <c r="D2841" s="74" t="str">
        <f t="shared" si="23"/>
        <v>You: Hai assalamualaikum Farouq,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842" spans="1:4">
      <c r="A2842" s="74" t="s">
        <v>3904</v>
      </c>
      <c r="B2842" s="74" t="str">
        <f ca="1">IFERROR(__xludf.DUMMYFUNCTION("IF(REGEXMATCH(A2842,""wealth planning""),""Script 1"",""-"")"),"-")</f>
        <v>-</v>
      </c>
      <c r="C2842" s="74">
        <f t="shared" si="22"/>
        <v>0</v>
      </c>
      <c r="D2842" s="74">
        <f t="shared" si="23"/>
        <v>0</v>
      </c>
    </row>
    <row r="2843" spans="1:4">
      <c r="A2843" s="74" t="s">
        <v>3904</v>
      </c>
      <c r="B2843" s="74" t="str">
        <f ca="1">IFERROR(__xludf.DUMMYFUNCTION("IF(REGEXMATCH(A2843,""wealth planning""),""Script 1"",""-"")"),"-")</f>
        <v>-</v>
      </c>
      <c r="C2843" s="74" t="str">
        <f t="shared" si="22"/>
        <v>Zallin Zainudin</v>
      </c>
      <c r="D2843" s="74">
        <f t="shared" si="23"/>
        <v>0</v>
      </c>
    </row>
    <row r="2844" spans="1:4">
      <c r="A2844" s="148">
        <v>45719</v>
      </c>
      <c r="B2844" s="74" t="str">
        <f ca="1">IFERROR(__xludf.DUMMYFUNCTION("IF(REGEXMATCH(A2844,""wealth planning""),""Script 1"",""-"")"),"#VALUE!")</f>
        <v>#VALUE!</v>
      </c>
      <c r="C2844" s="74" t="str">
        <f t="shared" si="22"/>
        <v>Zallin Zainudin</v>
      </c>
      <c r="D2844" s="74">
        <f t="shared" si="23"/>
        <v>0</v>
      </c>
    </row>
    <row r="2845" spans="1:4">
      <c r="A2845" s="148">
        <v>45719</v>
      </c>
      <c r="B2845" s="74" t="str">
        <f ca="1">IFERROR(__xludf.DUMMYFUNCTION("IF(REGEXMATCH(A2845,""wealth planning""),""Script 1"",""-"")"),"#VALUE!")</f>
        <v>#VALUE!</v>
      </c>
      <c r="C2845" s="148">
        <f t="shared" si="22"/>
        <v>45719</v>
      </c>
      <c r="D2845" s="74" t="str">
        <f t="shared" si="23"/>
        <v>Zallin Zainudin</v>
      </c>
    </row>
    <row r="2846" spans="1:4">
      <c r="A2846" s="74" t="s">
        <v>3905</v>
      </c>
      <c r="B2846" s="74" t="str">
        <f ca="1">IFERROR(__xludf.DUMMYFUNCTION("IF(REGEXMATCH(A2846,""wealth planning""),""Script 1"",""-"")"),"Script 1")</f>
        <v>Script 1</v>
      </c>
      <c r="C2846" s="148">
        <f t="shared" si="22"/>
        <v>45719</v>
      </c>
      <c r="D2846" s="74" t="str">
        <f t="shared" si="23"/>
        <v>Zallin Zainudin</v>
      </c>
    </row>
    <row r="2847" spans="1:4">
      <c r="B2847" s="74" t="str">
        <f ca="1">IFERROR(__xludf.DUMMYFUNCTION("IF(REGEXMATCH(A2847,""wealth planning""),""Script 1"",""-"")"),"-")</f>
        <v>-</v>
      </c>
      <c r="C2847" s="74" t="str">
        <f t="shared" si="22"/>
        <v>You: Hai assalamualaikum Zallin,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847" s="148">
        <f t="shared" si="23"/>
        <v>45719</v>
      </c>
    </row>
    <row r="2848" spans="1:4">
      <c r="B2848" s="74" t="str">
        <f ca="1">IFERROR(__xludf.DUMMYFUNCTION("IF(REGEXMATCH(A2848,""wealth planning""),""Script 1"",""-"")"),"-")</f>
        <v>-</v>
      </c>
      <c r="C2848" s="74">
        <f t="shared" si="22"/>
        <v>0</v>
      </c>
      <c r="D2848" s="148">
        <f t="shared" si="23"/>
        <v>45719</v>
      </c>
    </row>
    <row r="2849" spans="1:4">
      <c r="B2849" s="74" t="str">
        <f ca="1">IFERROR(__xludf.DUMMYFUNCTION("IF(REGEXMATCH(A2849,""wealth planning""),""Script 1"",""-"")"),"-")</f>
        <v>-</v>
      </c>
      <c r="C2849" s="74">
        <f t="shared" si="22"/>
        <v>0</v>
      </c>
      <c r="D2849" s="74" t="str">
        <f t="shared" si="23"/>
        <v>You: Hai assalamualaikum Zallin,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850" spans="1:4">
      <c r="B2850" s="74" t="str">
        <f ca="1">IFERROR(__xludf.DUMMYFUNCTION("IF(REGEXMATCH(A2850,""wealth planning""),""Script 1"",""-"")"),"-")</f>
        <v>-</v>
      </c>
      <c r="C2850" s="74">
        <f t="shared" si="22"/>
        <v>0</v>
      </c>
      <c r="D2850" s="74">
        <f t="shared" si="23"/>
        <v>0</v>
      </c>
    </row>
    <row r="2851" spans="1:4">
      <c r="A2851" s="74" t="s">
        <v>3908</v>
      </c>
      <c r="B2851" s="74" t="str">
        <f ca="1">IFERROR(__xludf.DUMMYFUNCTION("IF(REGEXMATCH(A2851,""wealth planning""),""Script 1"",""-"")"),"-")</f>
        <v>-</v>
      </c>
      <c r="C2851" s="74">
        <f t="shared" si="22"/>
        <v>0</v>
      </c>
      <c r="D2851" s="74">
        <f t="shared" si="23"/>
        <v>0</v>
      </c>
    </row>
    <row r="2852" spans="1:4">
      <c r="A2852" s="148">
        <v>45719</v>
      </c>
      <c r="B2852" s="74" t="str">
        <f ca="1">IFERROR(__xludf.DUMMYFUNCTION("IF(REGEXMATCH(A2852,""wealth planning""),""Script 1"",""-"")"),"#VALUE!")</f>
        <v>#VALUE!</v>
      </c>
      <c r="C2852" s="74" t="str">
        <f t="shared" si="22"/>
        <v>MUHAMMAD DANIEL BIN BAHUDDIN</v>
      </c>
      <c r="D2852" s="74">
        <f t="shared" si="23"/>
        <v>0</v>
      </c>
    </row>
    <row r="2853" spans="1:4">
      <c r="A2853" s="148">
        <v>45719</v>
      </c>
      <c r="B2853" s="74" t="str">
        <f ca="1">IFERROR(__xludf.DUMMYFUNCTION("IF(REGEXMATCH(A2853,""wealth planning""),""Script 1"",""-"")"),"#VALUE!")</f>
        <v>#VALUE!</v>
      </c>
      <c r="C2853" s="148">
        <f t="shared" si="22"/>
        <v>45719</v>
      </c>
      <c r="D2853" s="74">
        <f t="shared" si="23"/>
        <v>0</v>
      </c>
    </row>
    <row r="2854" spans="1:4">
      <c r="A2854" s="74" t="s">
        <v>3603</v>
      </c>
      <c r="B2854" s="74" t="str">
        <f ca="1">IFERROR(__xludf.DUMMYFUNCTION("IF(REGEXMATCH(A2854,""wealth planning""),""Script 1"",""-"")"),"Script 1")</f>
        <v>Script 1</v>
      </c>
      <c r="C2854" s="148">
        <f t="shared" si="22"/>
        <v>45719</v>
      </c>
      <c r="D2854" s="74" t="str">
        <f t="shared" si="23"/>
        <v>MUHAMMAD DANIEL BIN BAHUDDIN</v>
      </c>
    </row>
    <row r="2855" spans="1:4">
      <c r="B2855" s="74" t="str">
        <f ca="1">IFERROR(__xludf.DUMMYFUNCTION("IF(REGEXMATCH(A2855,""wealth planning""),""Script 1"",""-"")"),"-")</f>
        <v>-</v>
      </c>
      <c r="C2855" s="74" t="str">
        <f t="shared" si="22"/>
        <v>You: Hai assalamualaikum Daniel,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855" s="148">
        <f t="shared" si="23"/>
        <v>45719</v>
      </c>
    </row>
    <row r="2856" spans="1:4">
      <c r="B2856" s="74" t="str">
        <f ca="1">IFERROR(__xludf.DUMMYFUNCTION("IF(REGEXMATCH(A2856,""wealth planning""),""Script 1"",""-"")"),"-")</f>
        <v>-</v>
      </c>
      <c r="C2856" s="74">
        <f t="shared" si="22"/>
        <v>0</v>
      </c>
      <c r="D2856" s="148">
        <f t="shared" si="23"/>
        <v>45719</v>
      </c>
    </row>
    <row r="2857" spans="1:4">
      <c r="B2857" s="74" t="str">
        <f ca="1">IFERROR(__xludf.DUMMYFUNCTION("IF(REGEXMATCH(A2857,""wealth planning""),""Script 1"",""-"")"),"-")</f>
        <v>-</v>
      </c>
      <c r="C2857" s="74">
        <f t="shared" si="22"/>
        <v>0</v>
      </c>
      <c r="D2857" s="74" t="str">
        <f t="shared" si="23"/>
        <v>You: Hai assalamualaikum Daniel,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858" spans="1:4">
      <c r="A2858" s="74" t="s">
        <v>3910</v>
      </c>
      <c r="B2858" s="74" t="str">
        <f ca="1">IFERROR(__xludf.DUMMYFUNCTION("IF(REGEXMATCH(A2858,""wealth planning""),""Script 1"",""-"")"),"-")</f>
        <v>-</v>
      </c>
      <c r="C2858" s="74">
        <f t="shared" si="22"/>
        <v>0</v>
      </c>
      <c r="D2858" s="74">
        <f t="shared" si="23"/>
        <v>0</v>
      </c>
    </row>
    <row r="2859" spans="1:4">
      <c r="A2859" s="74" t="s">
        <v>3910</v>
      </c>
      <c r="B2859" s="74" t="str">
        <f ca="1">IFERROR(__xludf.DUMMYFUNCTION("IF(REGEXMATCH(A2859,""wealth planning""),""Script 1"",""-"")"),"-")</f>
        <v>-</v>
      </c>
      <c r="C2859" s="74" t="str">
        <f t="shared" si="22"/>
        <v>Nazrun Naim</v>
      </c>
      <c r="D2859" s="74">
        <f t="shared" si="23"/>
        <v>0</v>
      </c>
    </row>
    <row r="2860" spans="1:4">
      <c r="A2860" s="148">
        <v>45719</v>
      </c>
      <c r="B2860" s="74" t="str">
        <f ca="1">IFERROR(__xludf.DUMMYFUNCTION("IF(REGEXMATCH(A2860,""wealth planning""),""Script 1"",""-"")"),"#VALUE!")</f>
        <v>#VALUE!</v>
      </c>
      <c r="C2860" s="74" t="str">
        <f t="shared" si="22"/>
        <v>Nazrun Naim</v>
      </c>
      <c r="D2860" s="74">
        <f t="shared" si="23"/>
        <v>0</v>
      </c>
    </row>
    <row r="2861" spans="1:4">
      <c r="A2861" s="148">
        <v>45719</v>
      </c>
      <c r="B2861" s="74" t="str">
        <f ca="1">IFERROR(__xludf.DUMMYFUNCTION("IF(REGEXMATCH(A2861,""wealth planning""),""Script 1"",""-"")"),"#VALUE!")</f>
        <v>#VALUE!</v>
      </c>
      <c r="C2861" s="148">
        <f t="shared" si="22"/>
        <v>45719</v>
      </c>
      <c r="D2861" s="74" t="str">
        <f t="shared" si="23"/>
        <v>Nazrun Naim</v>
      </c>
    </row>
    <row r="2862" spans="1:4">
      <c r="A2862" s="74" t="s">
        <v>3911</v>
      </c>
      <c r="B2862" s="74" t="str">
        <f ca="1">IFERROR(__xludf.DUMMYFUNCTION("IF(REGEXMATCH(A2862,""wealth planning""),""Script 1"",""-"")"),"Script 1")</f>
        <v>Script 1</v>
      </c>
      <c r="C2862" s="148">
        <f t="shared" si="22"/>
        <v>45719</v>
      </c>
      <c r="D2862" s="74" t="str">
        <f t="shared" si="23"/>
        <v>Nazrun Naim</v>
      </c>
    </row>
    <row r="2863" spans="1:4">
      <c r="B2863" s="74" t="str">
        <f ca="1">IFERROR(__xludf.DUMMYFUNCTION("IF(REGEXMATCH(A2863,""wealth planning""),""Script 1"",""-"")"),"-")</f>
        <v>-</v>
      </c>
      <c r="C2863" s="74" t="str">
        <f t="shared" si="22"/>
        <v>You: Hai assalamualaikum Nazrun,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863" s="148">
        <f t="shared" si="23"/>
        <v>45719</v>
      </c>
    </row>
    <row r="2864" spans="1:4">
      <c r="B2864" s="74" t="str">
        <f ca="1">IFERROR(__xludf.DUMMYFUNCTION("IF(REGEXMATCH(A2864,""wealth planning""),""Script 1"",""-"")"),"-")</f>
        <v>-</v>
      </c>
      <c r="C2864" s="74">
        <f t="shared" si="22"/>
        <v>0</v>
      </c>
      <c r="D2864" s="148">
        <f t="shared" si="23"/>
        <v>45719</v>
      </c>
    </row>
    <row r="2865" spans="1:4">
      <c r="B2865" s="74" t="str">
        <f ca="1">IFERROR(__xludf.DUMMYFUNCTION("IF(REGEXMATCH(A2865,""wealth planning""),""Script 1"",""-"")"),"-")</f>
        <v>-</v>
      </c>
      <c r="C2865" s="74">
        <f t="shared" si="22"/>
        <v>0</v>
      </c>
      <c r="D2865" s="74" t="str">
        <f t="shared" si="23"/>
        <v>You: Hai assalamualaikum Nazrun,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866" spans="1:4">
      <c r="B2866" s="74" t="str">
        <f ca="1">IFERROR(__xludf.DUMMYFUNCTION("IF(REGEXMATCH(A2866,""wealth planning""),""Script 1"",""-"")"),"-")</f>
        <v>-</v>
      </c>
      <c r="C2866" s="74">
        <f t="shared" si="22"/>
        <v>0</v>
      </c>
      <c r="D2866" s="74">
        <f t="shared" si="23"/>
        <v>0</v>
      </c>
    </row>
    <row r="2867" spans="1:4">
      <c r="A2867" s="74" t="s">
        <v>3914</v>
      </c>
      <c r="B2867" s="74" t="str">
        <f ca="1">IFERROR(__xludf.DUMMYFUNCTION("IF(REGEXMATCH(A2867,""wealth planning""),""Script 1"",""-"")"),"-")</f>
        <v>-</v>
      </c>
      <c r="C2867" s="74">
        <f t="shared" si="22"/>
        <v>0</v>
      </c>
      <c r="D2867" s="74">
        <f t="shared" si="23"/>
        <v>0</v>
      </c>
    </row>
    <row r="2868" spans="1:4">
      <c r="A2868" s="148">
        <v>45719</v>
      </c>
      <c r="B2868" s="74" t="str">
        <f ca="1">IFERROR(__xludf.DUMMYFUNCTION("IF(REGEXMATCH(A2868,""wealth planning""),""Script 1"",""-"")"),"#VALUE!")</f>
        <v>#VALUE!</v>
      </c>
      <c r="C2868" s="74" t="str">
        <f t="shared" si="22"/>
        <v>Yumni Abd Aziz</v>
      </c>
      <c r="D2868" s="74">
        <f t="shared" si="23"/>
        <v>0</v>
      </c>
    </row>
    <row r="2869" spans="1:4">
      <c r="A2869" s="148">
        <v>45719</v>
      </c>
      <c r="B2869" s="74" t="str">
        <f ca="1">IFERROR(__xludf.DUMMYFUNCTION("IF(REGEXMATCH(A2869,""wealth planning""),""Script 1"",""-"")"),"#VALUE!")</f>
        <v>#VALUE!</v>
      </c>
      <c r="C2869" s="148">
        <f t="shared" si="22"/>
        <v>45719</v>
      </c>
      <c r="D2869" s="74">
        <f t="shared" si="23"/>
        <v>0</v>
      </c>
    </row>
    <row r="2870" spans="1:4">
      <c r="A2870" s="74" t="s">
        <v>3915</v>
      </c>
      <c r="B2870" s="74" t="str">
        <f ca="1">IFERROR(__xludf.DUMMYFUNCTION("IF(REGEXMATCH(A2870,""wealth planning""),""Script 1"",""-"")"),"Script 1")</f>
        <v>Script 1</v>
      </c>
      <c r="C2870" s="148">
        <f t="shared" si="22"/>
        <v>45719</v>
      </c>
      <c r="D2870" s="74" t="str">
        <f t="shared" si="23"/>
        <v>Yumni Abd Aziz</v>
      </c>
    </row>
    <row r="2871" spans="1:4">
      <c r="B2871" s="74" t="str">
        <f ca="1">IFERROR(__xludf.DUMMYFUNCTION("IF(REGEXMATCH(A2871,""wealth planning""),""Script 1"",""-"")"),"-")</f>
        <v>-</v>
      </c>
      <c r="C2871" s="74" t="str">
        <f t="shared" si="22"/>
        <v>You: Hai assalamualaikum Yumni,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871" s="148">
        <f t="shared" si="23"/>
        <v>45719</v>
      </c>
    </row>
    <row r="2872" spans="1:4">
      <c r="B2872" s="74" t="str">
        <f ca="1">IFERROR(__xludf.DUMMYFUNCTION("IF(REGEXMATCH(A2872,""wealth planning""),""Script 1"",""-"")"),"-")</f>
        <v>-</v>
      </c>
      <c r="C2872" s="74">
        <f t="shared" si="22"/>
        <v>0</v>
      </c>
      <c r="D2872" s="148">
        <f t="shared" si="23"/>
        <v>45719</v>
      </c>
    </row>
    <row r="2873" spans="1:4">
      <c r="B2873" s="74" t="str">
        <f ca="1">IFERROR(__xludf.DUMMYFUNCTION("IF(REGEXMATCH(A2873,""wealth planning""),""Script 1"",""-"")"),"-")</f>
        <v>-</v>
      </c>
      <c r="C2873" s="74">
        <f t="shared" si="22"/>
        <v>0</v>
      </c>
      <c r="D2873" s="74" t="str">
        <f t="shared" si="23"/>
        <v>You: Hai assalamualaikum Yumni,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874" spans="1:4">
      <c r="B2874" s="74" t="str">
        <f ca="1">IFERROR(__xludf.DUMMYFUNCTION("IF(REGEXMATCH(A2874,""wealth planning""),""Script 1"",""-"")"),"-")</f>
        <v>-</v>
      </c>
      <c r="C2874" s="74">
        <f t="shared" si="22"/>
        <v>0</v>
      </c>
      <c r="D2874" s="74">
        <f t="shared" si="23"/>
        <v>0</v>
      </c>
    </row>
    <row r="2875" spans="1:4">
      <c r="A2875" s="74" t="s">
        <v>3918</v>
      </c>
      <c r="B2875" s="74" t="str">
        <f ca="1">IFERROR(__xludf.DUMMYFUNCTION("IF(REGEXMATCH(A2875,""wealth planning""),""Script 1"",""-"")"),"-")</f>
        <v>-</v>
      </c>
      <c r="C2875" s="74">
        <f t="shared" si="22"/>
        <v>0</v>
      </c>
      <c r="D2875" s="74">
        <f t="shared" si="23"/>
        <v>0</v>
      </c>
    </row>
    <row r="2876" spans="1:4">
      <c r="A2876" s="148">
        <v>45719</v>
      </c>
      <c r="B2876" s="74" t="str">
        <f ca="1">IFERROR(__xludf.DUMMYFUNCTION("IF(REGEXMATCH(A2876,""wealth planning""),""Script 1"",""-"")"),"#VALUE!")</f>
        <v>#VALUE!</v>
      </c>
      <c r="C2876" s="74" t="str">
        <f t="shared" si="22"/>
        <v>Fareez Johari</v>
      </c>
      <c r="D2876" s="74">
        <f t="shared" si="23"/>
        <v>0</v>
      </c>
    </row>
    <row r="2877" spans="1:4">
      <c r="A2877" s="148">
        <v>45719</v>
      </c>
      <c r="B2877" s="74" t="str">
        <f ca="1">IFERROR(__xludf.DUMMYFUNCTION("IF(REGEXMATCH(A2877,""wealth planning""),""Script 1"",""-"")"),"#VALUE!")</f>
        <v>#VALUE!</v>
      </c>
      <c r="C2877" s="148">
        <f t="shared" si="22"/>
        <v>45719</v>
      </c>
      <c r="D2877" s="74">
        <f t="shared" si="23"/>
        <v>0</v>
      </c>
    </row>
    <row r="2878" spans="1:4">
      <c r="A2878" s="74" t="s">
        <v>3919</v>
      </c>
      <c r="B2878" s="74" t="str">
        <f ca="1">IFERROR(__xludf.DUMMYFUNCTION("IF(REGEXMATCH(A2878,""wealth planning""),""Script 1"",""-"")"),"Script 1")</f>
        <v>Script 1</v>
      </c>
      <c r="C2878" s="148">
        <f t="shared" si="22"/>
        <v>45719</v>
      </c>
      <c r="D2878" s="74" t="str">
        <f t="shared" si="23"/>
        <v>Fareez Johari</v>
      </c>
    </row>
    <row r="2879" spans="1:4">
      <c r="B2879" s="74" t="str">
        <f ca="1">IFERROR(__xludf.DUMMYFUNCTION("IF(REGEXMATCH(A2879,""wealth planning""),""Script 1"",""-"")"),"-")</f>
        <v>-</v>
      </c>
      <c r="C2879" s="74" t="str">
        <f t="shared" si="22"/>
        <v>You: Hai assalamualaikum Fareez,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879" s="148">
        <f t="shared" si="23"/>
        <v>45719</v>
      </c>
    </row>
    <row r="2880" spans="1:4">
      <c r="B2880" s="74" t="str">
        <f ca="1">IFERROR(__xludf.DUMMYFUNCTION("IF(REGEXMATCH(A2880,""wealth planning""),""Script 1"",""-"")"),"-")</f>
        <v>-</v>
      </c>
      <c r="C2880" s="74">
        <f t="shared" si="22"/>
        <v>0</v>
      </c>
      <c r="D2880" s="148">
        <f t="shared" si="23"/>
        <v>45719</v>
      </c>
    </row>
    <row r="2881" spans="1:4">
      <c r="B2881" s="74" t="str">
        <f ca="1">IFERROR(__xludf.DUMMYFUNCTION("IF(REGEXMATCH(A2881,""wealth planning""),""Script 1"",""-"")"),"-")</f>
        <v>-</v>
      </c>
      <c r="C2881" s="74">
        <f t="shared" si="22"/>
        <v>0</v>
      </c>
      <c r="D2881" s="74" t="str">
        <f t="shared" si="23"/>
        <v>You: Hai assalamualaikum Fareez,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882" spans="1:4">
      <c r="A2882" s="74" t="s">
        <v>3921</v>
      </c>
      <c r="B2882" s="74" t="str">
        <f ca="1">IFERROR(__xludf.DUMMYFUNCTION("IF(REGEXMATCH(A2882,""wealth planning""),""Script 1"",""-"")"),"-")</f>
        <v>-</v>
      </c>
      <c r="C2882" s="74">
        <f t="shared" si="22"/>
        <v>0</v>
      </c>
      <c r="D2882" s="74">
        <f t="shared" si="23"/>
        <v>0</v>
      </c>
    </row>
    <row r="2883" spans="1:4">
      <c r="A2883" s="74" t="s">
        <v>3921</v>
      </c>
      <c r="B2883" s="74" t="str">
        <f ca="1">IFERROR(__xludf.DUMMYFUNCTION("IF(REGEXMATCH(A2883,""wealth planning""),""Script 1"",""-"")"),"-")</f>
        <v>-</v>
      </c>
      <c r="C2883" s="74" t="str">
        <f t="shared" si="22"/>
        <v>muhd aiman mohd shahizam</v>
      </c>
      <c r="D2883" s="74">
        <f t="shared" si="23"/>
        <v>0</v>
      </c>
    </row>
    <row r="2884" spans="1:4">
      <c r="A2884" s="148">
        <v>45719</v>
      </c>
      <c r="B2884" s="74" t="str">
        <f ca="1">IFERROR(__xludf.DUMMYFUNCTION("IF(REGEXMATCH(A2884,""wealth planning""),""Script 1"",""-"")"),"#VALUE!")</f>
        <v>#VALUE!</v>
      </c>
      <c r="C2884" s="74" t="str">
        <f t="shared" si="22"/>
        <v>muhd aiman mohd shahizam</v>
      </c>
      <c r="D2884" s="74">
        <f t="shared" si="23"/>
        <v>0</v>
      </c>
    </row>
    <row r="2885" spans="1:4">
      <c r="A2885" s="148">
        <v>45719</v>
      </c>
      <c r="B2885" s="74" t="str">
        <f ca="1">IFERROR(__xludf.DUMMYFUNCTION("IF(REGEXMATCH(A2885,""wealth planning""),""Script 1"",""-"")"),"#VALUE!")</f>
        <v>#VALUE!</v>
      </c>
      <c r="C2885" s="148">
        <f t="shared" si="22"/>
        <v>45719</v>
      </c>
      <c r="D2885" s="74" t="str">
        <f t="shared" si="23"/>
        <v>muhd aiman mohd shahizam</v>
      </c>
    </row>
    <row r="2886" spans="1:4">
      <c r="A2886" s="74" t="s">
        <v>2821</v>
      </c>
      <c r="B2886" s="74" t="str">
        <f ca="1">IFERROR(__xludf.DUMMYFUNCTION("IF(REGEXMATCH(A2886,""wealth planning""),""Script 1"",""-"")"),"Script 1")</f>
        <v>Script 1</v>
      </c>
      <c r="C2886" s="148">
        <f t="shared" si="22"/>
        <v>45719</v>
      </c>
      <c r="D2886" s="74" t="str">
        <f t="shared" si="23"/>
        <v>muhd aiman mohd shahizam</v>
      </c>
    </row>
    <row r="2887" spans="1:4">
      <c r="B2887" s="74" t="str">
        <f ca="1">IFERROR(__xludf.DUMMYFUNCTION("IF(REGEXMATCH(A2887,""wealth planning""),""Script 1"",""-"")"),"-")</f>
        <v>-</v>
      </c>
      <c r="C2887" s="74" t="str">
        <f t="shared" si="22"/>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887" s="148">
        <f t="shared" si="23"/>
        <v>45719</v>
      </c>
    </row>
    <row r="2888" spans="1:4">
      <c r="B2888" s="74" t="str">
        <f ca="1">IFERROR(__xludf.DUMMYFUNCTION("IF(REGEXMATCH(A2888,""wealth planning""),""Script 1"",""-"")"),"-")</f>
        <v>-</v>
      </c>
      <c r="C2888" s="74">
        <f t="shared" si="22"/>
        <v>0</v>
      </c>
      <c r="D2888" s="148">
        <f t="shared" si="23"/>
        <v>45719</v>
      </c>
    </row>
    <row r="2889" spans="1:4">
      <c r="B2889" s="74" t="str">
        <f ca="1">IFERROR(__xludf.DUMMYFUNCTION("IF(REGEXMATCH(A2889,""wealth planning""),""Script 1"",""-"")"),"-")</f>
        <v>-</v>
      </c>
      <c r="C2889" s="74">
        <f t="shared" si="22"/>
        <v>0</v>
      </c>
      <c r="D2889" s="74" t="str">
        <f t="shared" si="23"/>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890" spans="1:4">
      <c r="A2890" s="74" t="s">
        <v>3923</v>
      </c>
      <c r="B2890" s="74" t="str">
        <f ca="1">IFERROR(__xludf.DUMMYFUNCTION("IF(REGEXMATCH(A2890,""wealth planning""),""Script 1"",""-"")"),"-")</f>
        <v>-</v>
      </c>
      <c r="C2890" s="74">
        <f t="shared" si="22"/>
        <v>0</v>
      </c>
      <c r="D2890" s="74">
        <f t="shared" si="23"/>
        <v>0</v>
      </c>
    </row>
    <row r="2891" spans="1:4">
      <c r="A2891" s="74" t="s">
        <v>3923</v>
      </c>
      <c r="B2891" s="74" t="str">
        <f ca="1">IFERROR(__xludf.DUMMYFUNCTION("IF(REGEXMATCH(A2891,""wealth planning""),""Script 1"",""-"")"),"-")</f>
        <v>-</v>
      </c>
      <c r="C2891" s="74" t="str">
        <f t="shared" si="22"/>
        <v>Amirul Hakim Hamzah</v>
      </c>
      <c r="D2891" s="74">
        <f t="shared" si="23"/>
        <v>0</v>
      </c>
    </row>
    <row r="2892" spans="1:4">
      <c r="A2892" s="148">
        <v>45719</v>
      </c>
      <c r="B2892" s="74" t="str">
        <f ca="1">IFERROR(__xludf.DUMMYFUNCTION("IF(REGEXMATCH(A2892,""wealth planning""),""Script 1"",""-"")"),"#VALUE!")</f>
        <v>#VALUE!</v>
      </c>
      <c r="C2892" s="74" t="str">
        <f t="shared" si="22"/>
        <v>Amirul Hakim Hamzah</v>
      </c>
      <c r="D2892" s="74">
        <f t="shared" si="23"/>
        <v>0</v>
      </c>
    </row>
    <row r="2893" spans="1:4">
      <c r="A2893" s="148">
        <v>45719</v>
      </c>
      <c r="B2893" s="74" t="str">
        <f ca="1">IFERROR(__xludf.DUMMYFUNCTION("IF(REGEXMATCH(A2893,""wealth planning""),""Script 1"",""-"")"),"#VALUE!")</f>
        <v>#VALUE!</v>
      </c>
      <c r="C2893" s="148">
        <f t="shared" si="22"/>
        <v>45719</v>
      </c>
      <c r="D2893" s="74" t="str">
        <f t="shared" si="23"/>
        <v>Amirul Hakim Hamzah</v>
      </c>
    </row>
    <row r="2894" spans="1:4">
      <c r="A2894" s="74" t="s">
        <v>2914</v>
      </c>
      <c r="B2894" s="74" t="str">
        <f ca="1">IFERROR(__xludf.DUMMYFUNCTION("IF(REGEXMATCH(A2894,""wealth planning""),""Script 1"",""-"")"),"Script 1")</f>
        <v>Script 1</v>
      </c>
      <c r="C2894" s="148">
        <f t="shared" si="22"/>
        <v>45719</v>
      </c>
      <c r="D2894" s="74" t="str">
        <f t="shared" si="23"/>
        <v>Amirul Hakim Hamzah</v>
      </c>
    </row>
    <row r="2895" spans="1:4">
      <c r="B2895" s="74" t="str">
        <f ca="1">IFERROR(__xludf.DUMMYFUNCTION("IF(REGEXMATCH(A2895,""wealth planning""),""Script 1"",""-"")"),"-")</f>
        <v>-</v>
      </c>
      <c r="C2895" s="74" t="str">
        <f t="shared" si="22"/>
        <v>You: Hai assalamualaikum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895" s="148">
        <f t="shared" si="23"/>
        <v>45719</v>
      </c>
    </row>
    <row r="2896" spans="1:4">
      <c r="B2896" s="74" t="str">
        <f ca="1">IFERROR(__xludf.DUMMYFUNCTION("IF(REGEXMATCH(A2896,""wealth planning""),""Script 1"",""-"")"),"-")</f>
        <v>-</v>
      </c>
      <c r="C2896" s="74">
        <f t="shared" si="22"/>
        <v>0</v>
      </c>
      <c r="D2896" s="148">
        <f t="shared" si="23"/>
        <v>45719</v>
      </c>
    </row>
    <row r="2897" spans="1:4">
      <c r="B2897" s="74" t="str">
        <f ca="1">IFERROR(__xludf.DUMMYFUNCTION("IF(REGEXMATCH(A2897,""wealth planning""),""Script 1"",""-"")"),"-")</f>
        <v>-</v>
      </c>
      <c r="C2897" s="74">
        <f t="shared" si="22"/>
        <v>0</v>
      </c>
      <c r="D2897" s="74" t="str">
        <f t="shared" si="23"/>
        <v>You: Hai assalamualaikum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898" spans="1:4">
      <c r="A2898" s="74" t="s">
        <v>3925</v>
      </c>
      <c r="B2898" s="74" t="str">
        <f ca="1">IFERROR(__xludf.DUMMYFUNCTION("IF(REGEXMATCH(A2898,""wealth planning""),""Script 1"",""-"")"),"-")</f>
        <v>-</v>
      </c>
      <c r="C2898" s="74">
        <f t="shared" si="22"/>
        <v>0</v>
      </c>
      <c r="D2898" s="74">
        <f t="shared" si="23"/>
        <v>0</v>
      </c>
    </row>
    <row r="2899" spans="1:4">
      <c r="A2899" s="74" t="s">
        <v>3925</v>
      </c>
      <c r="B2899" s="74" t="str">
        <f ca="1">IFERROR(__xludf.DUMMYFUNCTION("IF(REGEXMATCH(A2899,""wealth planning""),""Script 1"",""-"")"),"-")</f>
        <v>-</v>
      </c>
      <c r="C2899" s="74" t="str">
        <f t="shared" si="22"/>
        <v>Irfan Arshad</v>
      </c>
      <c r="D2899" s="74">
        <f t="shared" si="23"/>
        <v>0</v>
      </c>
    </row>
    <row r="2900" spans="1:4">
      <c r="A2900" s="148">
        <v>45719</v>
      </c>
      <c r="B2900" s="74" t="str">
        <f ca="1">IFERROR(__xludf.DUMMYFUNCTION("IF(REGEXMATCH(A2900,""wealth planning""),""Script 1"",""-"")"),"#VALUE!")</f>
        <v>#VALUE!</v>
      </c>
      <c r="C2900" s="74" t="str">
        <f t="shared" si="22"/>
        <v>Irfan Arshad</v>
      </c>
      <c r="D2900" s="74">
        <f t="shared" si="23"/>
        <v>0</v>
      </c>
    </row>
    <row r="2901" spans="1:4">
      <c r="A2901" s="148">
        <v>45719</v>
      </c>
      <c r="B2901" s="74" t="str">
        <f ca="1">IFERROR(__xludf.DUMMYFUNCTION("IF(REGEXMATCH(A2901,""wealth planning""),""Script 1"",""-"")"),"#VALUE!")</f>
        <v>#VALUE!</v>
      </c>
      <c r="C2901" s="148">
        <f t="shared" si="22"/>
        <v>45719</v>
      </c>
      <c r="D2901" s="74" t="str">
        <f t="shared" si="23"/>
        <v>Irfan Arshad</v>
      </c>
    </row>
    <row r="2902" spans="1:4">
      <c r="A2902" s="74" t="s">
        <v>3235</v>
      </c>
      <c r="B2902" s="74" t="str">
        <f ca="1">IFERROR(__xludf.DUMMYFUNCTION("IF(REGEXMATCH(A2902,""wealth planning""),""Script 1"",""-"")"),"Script 1")</f>
        <v>Script 1</v>
      </c>
      <c r="C2902" s="148">
        <f t="shared" si="22"/>
        <v>45719</v>
      </c>
      <c r="D2902" s="74" t="str">
        <f t="shared" si="23"/>
        <v>Irfan Arshad</v>
      </c>
    </row>
    <row r="2903" spans="1:4">
      <c r="B2903" s="74" t="str">
        <f ca="1">IFERROR(__xludf.DUMMYFUNCTION("IF(REGEXMATCH(A2903,""wealth planning""),""Script 1"",""-"")"),"-")</f>
        <v>-</v>
      </c>
      <c r="C2903" s="74" t="str">
        <f t="shared" si="22"/>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903" s="148">
        <f t="shared" si="23"/>
        <v>45719</v>
      </c>
    </row>
    <row r="2904" spans="1:4">
      <c r="B2904" s="74" t="str">
        <f ca="1">IFERROR(__xludf.DUMMYFUNCTION("IF(REGEXMATCH(A2904,""wealth planning""),""Script 1"",""-"")"),"-")</f>
        <v>-</v>
      </c>
      <c r="C2904" s="74">
        <f t="shared" si="22"/>
        <v>0</v>
      </c>
      <c r="D2904" s="148">
        <f t="shared" si="23"/>
        <v>45719</v>
      </c>
    </row>
    <row r="2905" spans="1:4">
      <c r="B2905" s="74" t="str">
        <f ca="1">IFERROR(__xludf.DUMMYFUNCTION("IF(REGEXMATCH(A2905,""wealth planning""),""Script 1"",""-"")"),"-")</f>
        <v>-</v>
      </c>
      <c r="C2905" s="74">
        <f t="shared" si="22"/>
        <v>0</v>
      </c>
      <c r="D2905" s="74" t="str">
        <f t="shared" si="23"/>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906" spans="1:4">
      <c r="B2906" s="74" t="str">
        <f ca="1">IFERROR(__xludf.DUMMYFUNCTION("IF(REGEXMATCH(A2906,""wealth planning""),""Script 1"",""-"")"),"-")</f>
        <v>-</v>
      </c>
      <c r="C2906" s="74">
        <f t="shared" si="22"/>
        <v>0</v>
      </c>
      <c r="D2906" s="74">
        <f t="shared" si="23"/>
        <v>0</v>
      </c>
    </row>
    <row r="2907" spans="1:4">
      <c r="A2907" s="74" t="s">
        <v>3928</v>
      </c>
      <c r="B2907" s="74" t="str">
        <f ca="1">IFERROR(__xludf.DUMMYFUNCTION("IF(REGEXMATCH(A2907,""wealth planning""),""Script 1"",""-"")"),"-")</f>
        <v>-</v>
      </c>
      <c r="C2907" s="74">
        <f t="shared" si="22"/>
        <v>0</v>
      </c>
      <c r="D2907" s="74">
        <f t="shared" si="23"/>
        <v>0</v>
      </c>
    </row>
    <row r="2908" spans="1:4">
      <c r="A2908" s="148">
        <v>45719</v>
      </c>
      <c r="B2908" s="74" t="str">
        <f ca="1">IFERROR(__xludf.DUMMYFUNCTION("IF(REGEXMATCH(A2908,""wealth planning""),""Script 1"",""-"")"),"#VALUE!")</f>
        <v>#VALUE!</v>
      </c>
      <c r="C2908" s="74" t="str">
        <f t="shared" si="22"/>
        <v>Anis Nabihah</v>
      </c>
      <c r="D2908" s="74">
        <f t="shared" si="23"/>
        <v>0</v>
      </c>
    </row>
    <row r="2909" spans="1:4">
      <c r="A2909" s="148">
        <v>45719</v>
      </c>
      <c r="B2909" s="74" t="str">
        <f ca="1">IFERROR(__xludf.DUMMYFUNCTION("IF(REGEXMATCH(A2909,""wealth planning""),""Script 1"",""-"")"),"#VALUE!")</f>
        <v>#VALUE!</v>
      </c>
      <c r="C2909" s="148">
        <f t="shared" si="22"/>
        <v>45719</v>
      </c>
      <c r="D2909" s="74">
        <f t="shared" si="23"/>
        <v>0</v>
      </c>
    </row>
    <row r="2910" spans="1:4">
      <c r="A2910" s="74" t="s">
        <v>3328</v>
      </c>
      <c r="B2910" s="74" t="str">
        <f ca="1">IFERROR(__xludf.DUMMYFUNCTION("IF(REGEXMATCH(A2910,""wealth planning""),""Script 1"",""-"")"),"Script 1")</f>
        <v>Script 1</v>
      </c>
      <c r="C2910" s="148">
        <f t="shared" si="22"/>
        <v>45719</v>
      </c>
      <c r="D2910" s="74" t="str">
        <f t="shared" si="23"/>
        <v>Anis Nabihah</v>
      </c>
    </row>
    <row r="2911" spans="1:4">
      <c r="B2911" s="74" t="str">
        <f ca="1">IFERROR(__xludf.DUMMYFUNCTION("IF(REGEXMATCH(A2911,""wealth planning""),""Script 1"",""-"")"),"-")</f>
        <v>-</v>
      </c>
      <c r="C2911" s="74" t="str">
        <f t="shared" si="22"/>
        <v>You: Hai assalamualaikum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911" s="148">
        <f t="shared" si="23"/>
        <v>45719</v>
      </c>
    </row>
    <row r="2912" spans="1:4">
      <c r="B2912" s="74" t="str">
        <f ca="1">IFERROR(__xludf.DUMMYFUNCTION("IF(REGEXMATCH(A2912,""wealth planning""),""Script 1"",""-"")"),"-")</f>
        <v>-</v>
      </c>
      <c r="C2912" s="74">
        <f t="shared" si="22"/>
        <v>0</v>
      </c>
      <c r="D2912" s="148">
        <f t="shared" si="23"/>
        <v>45719</v>
      </c>
    </row>
    <row r="2913" spans="1:4">
      <c r="B2913" s="74" t="str">
        <f ca="1">IFERROR(__xludf.DUMMYFUNCTION("IF(REGEXMATCH(A2913,""wealth planning""),""Script 1"",""-"")"),"-")</f>
        <v>-</v>
      </c>
      <c r="C2913" s="74">
        <f t="shared" si="22"/>
        <v>0</v>
      </c>
      <c r="D2913" s="74" t="str">
        <f t="shared" si="23"/>
        <v>You: Hai assalamualaikum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914" spans="1:4">
      <c r="A2914" s="74" t="s">
        <v>3930</v>
      </c>
      <c r="B2914" s="74" t="str">
        <f ca="1">IFERROR(__xludf.DUMMYFUNCTION("IF(REGEXMATCH(A2914,""wealth planning""),""Script 1"",""-"")"),"-")</f>
        <v>-</v>
      </c>
      <c r="C2914" s="74">
        <f t="shared" si="22"/>
        <v>0</v>
      </c>
      <c r="D2914" s="74">
        <f t="shared" si="23"/>
        <v>0</v>
      </c>
    </row>
    <row r="2915" spans="1:4">
      <c r="A2915" s="74" t="s">
        <v>3930</v>
      </c>
      <c r="B2915" s="74" t="str">
        <f ca="1">IFERROR(__xludf.DUMMYFUNCTION("IF(REGEXMATCH(A2915,""wealth planning""),""Script 1"",""-"")"),"-")</f>
        <v>-</v>
      </c>
      <c r="C2915" s="74" t="str">
        <f t="shared" si="22"/>
        <v>Mohd Khairul Asyraf Bujairimi</v>
      </c>
      <c r="D2915" s="74">
        <f t="shared" si="23"/>
        <v>0</v>
      </c>
    </row>
    <row r="2916" spans="1:4">
      <c r="A2916" s="148">
        <v>45719</v>
      </c>
      <c r="B2916" s="74" t="str">
        <f ca="1">IFERROR(__xludf.DUMMYFUNCTION("IF(REGEXMATCH(A2916,""wealth planning""),""Script 1"",""-"")"),"#VALUE!")</f>
        <v>#VALUE!</v>
      </c>
      <c r="C2916" s="74" t="str">
        <f t="shared" si="22"/>
        <v>Mohd Khairul Asyraf Bujairimi</v>
      </c>
      <c r="D2916" s="74">
        <f t="shared" si="23"/>
        <v>0</v>
      </c>
    </row>
    <row r="2917" spans="1:4">
      <c r="A2917" s="148">
        <v>45719</v>
      </c>
      <c r="B2917" s="74" t="str">
        <f ca="1">IFERROR(__xludf.DUMMYFUNCTION("IF(REGEXMATCH(A2917,""wealth planning""),""Script 1"",""-"")"),"#VALUE!")</f>
        <v>#VALUE!</v>
      </c>
      <c r="C2917" s="148">
        <f t="shared" si="22"/>
        <v>45719</v>
      </c>
      <c r="D2917" s="74" t="str">
        <f t="shared" si="23"/>
        <v>Mohd Khairul Asyraf Bujairimi</v>
      </c>
    </row>
    <row r="2918" spans="1:4">
      <c r="A2918" s="74" t="s">
        <v>3931</v>
      </c>
      <c r="B2918" s="74" t="str">
        <f ca="1">IFERROR(__xludf.DUMMYFUNCTION("IF(REGEXMATCH(A2918,""wealth planning""),""Script 1"",""-"")"),"Script 1")</f>
        <v>Script 1</v>
      </c>
      <c r="C2918" s="148">
        <f t="shared" si="22"/>
        <v>45719</v>
      </c>
      <c r="D2918" s="74" t="str">
        <f t="shared" si="23"/>
        <v>Mohd Khairul Asyraf Bujairimi</v>
      </c>
    </row>
    <row r="2919" spans="1:4">
      <c r="B2919" s="74" t="str">
        <f ca="1">IFERROR(__xludf.DUMMYFUNCTION("IF(REGEXMATCH(A2919,""wealth planning""),""Script 1"",""-"")"),"-")</f>
        <v>-</v>
      </c>
      <c r="C2919" s="74" t="str">
        <f t="shared" si="22"/>
        <v>You: Hai assalamualaikum Khairul, saya Azhad nihonsotsu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919" s="148">
        <f t="shared" si="23"/>
        <v>45719</v>
      </c>
    </row>
    <row r="2920" spans="1:4">
      <c r="B2920" s="74" t="str">
        <f ca="1">IFERROR(__xludf.DUMMYFUNCTION("IF(REGEXMATCH(A2920,""wealth planning""),""Script 1"",""-"")"),"-")</f>
        <v>-</v>
      </c>
      <c r="C2920" s="74">
        <f t="shared" si="22"/>
        <v>0</v>
      </c>
      <c r="D2920" s="148">
        <f t="shared" si="23"/>
        <v>45719</v>
      </c>
    </row>
    <row r="2921" spans="1:4">
      <c r="B2921" s="74" t="str">
        <f ca="1">IFERROR(__xludf.DUMMYFUNCTION("IF(REGEXMATCH(A2921,""wealth planning""),""Script 1"",""-"")"),"-")</f>
        <v>-</v>
      </c>
      <c r="C2921" s="74">
        <f t="shared" si="22"/>
        <v>0</v>
      </c>
      <c r="D2921" s="74" t="str">
        <f t="shared" si="23"/>
        <v>You: Hai assalamualaikum Khairul, saya Azhad nihonsotsu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922" spans="1:4">
      <c r="A2922" s="74" t="s">
        <v>3933</v>
      </c>
      <c r="B2922" s="74" t="str">
        <f ca="1">IFERROR(__xludf.DUMMYFUNCTION("IF(REGEXMATCH(A2922,""wealth planning""),""Script 1"",""-"")"),"-")</f>
        <v>-</v>
      </c>
      <c r="C2922" s="74">
        <f t="shared" si="22"/>
        <v>0</v>
      </c>
      <c r="D2922" s="74">
        <f t="shared" si="23"/>
        <v>0</v>
      </c>
    </row>
    <row r="2923" spans="1:4">
      <c r="A2923" s="74" t="s">
        <v>3933</v>
      </c>
      <c r="B2923" s="74" t="str">
        <f ca="1">IFERROR(__xludf.DUMMYFUNCTION("IF(REGEXMATCH(A2923,""wealth planning""),""Script 1"",""-"")"),"-")</f>
        <v>-</v>
      </c>
      <c r="C2923" s="74" t="str">
        <f t="shared" si="22"/>
        <v>Siti Sorfina Johari</v>
      </c>
      <c r="D2923" s="74">
        <f t="shared" si="23"/>
        <v>0</v>
      </c>
    </row>
    <row r="2924" spans="1:4">
      <c r="A2924" s="148">
        <v>45719</v>
      </c>
      <c r="B2924" s="74" t="str">
        <f ca="1">IFERROR(__xludf.DUMMYFUNCTION("IF(REGEXMATCH(A2924,""wealth planning""),""Script 1"",""-"")"),"#VALUE!")</f>
        <v>#VALUE!</v>
      </c>
      <c r="C2924" s="74" t="str">
        <f t="shared" si="22"/>
        <v>Siti Sorfina Johari</v>
      </c>
      <c r="D2924" s="74">
        <f t="shared" si="23"/>
        <v>0</v>
      </c>
    </row>
    <row r="2925" spans="1:4">
      <c r="A2925" s="148">
        <v>45719</v>
      </c>
      <c r="B2925" s="74" t="str">
        <f ca="1">IFERROR(__xludf.DUMMYFUNCTION("IF(REGEXMATCH(A2925,""wealth planning""),""Script 1"",""-"")"),"#VALUE!")</f>
        <v>#VALUE!</v>
      </c>
      <c r="C2925" s="148">
        <f t="shared" si="22"/>
        <v>45719</v>
      </c>
      <c r="D2925" s="74" t="str">
        <f t="shared" si="23"/>
        <v>Siti Sorfina Johari</v>
      </c>
    </row>
    <row r="2926" spans="1:4">
      <c r="A2926" s="74" t="s">
        <v>3934</v>
      </c>
      <c r="B2926" s="74" t="str">
        <f ca="1">IFERROR(__xludf.DUMMYFUNCTION("IF(REGEXMATCH(A2926,""wealth planning""),""Script 1"",""-"")"),"Script 1")</f>
        <v>Script 1</v>
      </c>
      <c r="C2926" s="148">
        <f t="shared" si="22"/>
        <v>45719</v>
      </c>
      <c r="D2926" s="74" t="str">
        <f t="shared" si="23"/>
        <v>Siti Sorfina Johari</v>
      </c>
    </row>
    <row r="2927" spans="1:4">
      <c r="B2927" s="74" t="str">
        <f ca="1">IFERROR(__xludf.DUMMYFUNCTION("IF(REGEXMATCH(A2927,""wealth planning""),""Script 1"",""-"")"),"-")</f>
        <v>-</v>
      </c>
      <c r="C2927" s="74" t="str">
        <f t="shared" si="22"/>
        <v>You: Hai assalamualaikum Sorfina,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927" s="148">
        <f t="shared" si="23"/>
        <v>45719</v>
      </c>
    </row>
    <row r="2928" spans="1:4">
      <c r="B2928" s="74" t="str">
        <f ca="1">IFERROR(__xludf.DUMMYFUNCTION("IF(REGEXMATCH(A2928,""wealth planning""),""Script 1"",""-"")"),"-")</f>
        <v>-</v>
      </c>
      <c r="C2928" s="74">
        <f t="shared" si="22"/>
        <v>0</v>
      </c>
      <c r="D2928" s="148">
        <f t="shared" si="23"/>
        <v>45719</v>
      </c>
    </row>
    <row r="2929" spans="1:4">
      <c r="B2929" s="74" t="str">
        <f ca="1">IFERROR(__xludf.DUMMYFUNCTION("IF(REGEXMATCH(A2929,""wealth planning""),""Script 1"",""-"")"),"-")</f>
        <v>-</v>
      </c>
      <c r="C2929" s="74">
        <f t="shared" si="22"/>
        <v>0</v>
      </c>
      <c r="D2929" s="74" t="str">
        <f t="shared" si="23"/>
        <v>You: Hai assalamualaikum Sorfina,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930" spans="1:4">
      <c r="B2930" s="74" t="str">
        <f ca="1">IFERROR(__xludf.DUMMYFUNCTION("IF(REGEXMATCH(A2930,""wealth planning""),""Script 1"",""-"")"),"-")</f>
        <v>-</v>
      </c>
      <c r="C2930" s="74">
        <f t="shared" si="22"/>
        <v>0</v>
      </c>
      <c r="D2930" s="74">
        <f t="shared" si="23"/>
        <v>0</v>
      </c>
    </row>
    <row r="2931" spans="1:4">
      <c r="A2931" s="74" t="s">
        <v>3937</v>
      </c>
      <c r="B2931" s="74" t="str">
        <f ca="1">IFERROR(__xludf.DUMMYFUNCTION("IF(REGEXMATCH(A2931,""wealth planning""),""Script 1"",""-"")"),"-")</f>
        <v>-</v>
      </c>
      <c r="C2931" s="74">
        <f t="shared" si="22"/>
        <v>0</v>
      </c>
      <c r="D2931" s="74">
        <f t="shared" si="23"/>
        <v>0</v>
      </c>
    </row>
    <row r="2932" spans="1:4">
      <c r="A2932" s="148">
        <v>45719</v>
      </c>
      <c r="B2932" s="74" t="str">
        <f ca="1">IFERROR(__xludf.DUMMYFUNCTION("IF(REGEXMATCH(A2932,""wealth planning""),""Script 1"",""-"")"),"#VALUE!")</f>
        <v>#VALUE!</v>
      </c>
      <c r="C2932" s="74" t="str">
        <f t="shared" si="22"/>
        <v>Najwa Asyilah Yusof</v>
      </c>
      <c r="D2932" s="74">
        <f t="shared" si="23"/>
        <v>0</v>
      </c>
    </row>
    <row r="2933" spans="1:4">
      <c r="A2933" s="148">
        <v>45719</v>
      </c>
      <c r="B2933" s="74" t="str">
        <f ca="1">IFERROR(__xludf.DUMMYFUNCTION("IF(REGEXMATCH(A2933,""wealth planning""),""Script 1"",""-"")"),"#VALUE!")</f>
        <v>#VALUE!</v>
      </c>
      <c r="C2933" s="148">
        <f t="shared" si="22"/>
        <v>45719</v>
      </c>
      <c r="D2933" s="74">
        <f t="shared" si="23"/>
        <v>0</v>
      </c>
    </row>
    <row r="2934" spans="1:4">
      <c r="A2934" s="74" t="s">
        <v>3938</v>
      </c>
      <c r="B2934" s="74" t="str">
        <f ca="1">IFERROR(__xludf.DUMMYFUNCTION("IF(REGEXMATCH(A2934,""wealth planning""),""Script 1"",""-"")"),"Script 1")</f>
        <v>Script 1</v>
      </c>
      <c r="C2934" s="148">
        <f t="shared" si="22"/>
        <v>45719</v>
      </c>
      <c r="D2934" s="74" t="str">
        <f t="shared" si="23"/>
        <v>Najwa Asyilah Yusof</v>
      </c>
    </row>
    <row r="2935" spans="1:4">
      <c r="B2935" s="74" t="str">
        <f ca="1">IFERROR(__xludf.DUMMYFUNCTION("IF(REGEXMATCH(A2935,""wealth planning""),""Script 1"",""-"")"),"-")</f>
        <v>-</v>
      </c>
      <c r="C2935" s="74" t="str">
        <f t="shared" si="22"/>
        <v>You: Hai assalamualaikum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935" s="148">
        <f t="shared" si="23"/>
        <v>45719</v>
      </c>
    </row>
    <row r="2936" spans="1:4">
      <c r="B2936" s="74" t="str">
        <f ca="1">IFERROR(__xludf.DUMMYFUNCTION("IF(REGEXMATCH(A2936,""wealth planning""),""Script 1"",""-"")"),"-")</f>
        <v>-</v>
      </c>
      <c r="C2936" s="74">
        <f t="shared" si="22"/>
        <v>0</v>
      </c>
      <c r="D2936" s="148">
        <f t="shared" si="23"/>
        <v>45719</v>
      </c>
    </row>
    <row r="2937" spans="1:4">
      <c r="B2937" s="74" t="str">
        <f ca="1">IFERROR(__xludf.DUMMYFUNCTION("IF(REGEXMATCH(A2937,""wealth planning""),""Script 1"",""-"")"),"-")</f>
        <v>-</v>
      </c>
      <c r="C2937" s="74">
        <f t="shared" si="22"/>
        <v>0</v>
      </c>
      <c r="D2937" s="74" t="str">
        <f t="shared" si="23"/>
        <v>You: Hai assalamualaikum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938" spans="1:4">
      <c r="B2938" s="74" t="str">
        <f ca="1">IFERROR(__xludf.DUMMYFUNCTION("IF(REGEXMATCH(A2938,""wealth planning""),""Script 1"",""-"")"),"-")</f>
        <v>-</v>
      </c>
      <c r="C2938" s="74">
        <f t="shared" si="22"/>
        <v>0</v>
      </c>
      <c r="D2938" s="74">
        <f t="shared" si="23"/>
        <v>0</v>
      </c>
    </row>
    <row r="2939" spans="1:4">
      <c r="A2939" s="74" t="s">
        <v>3941</v>
      </c>
      <c r="B2939" s="74" t="str">
        <f ca="1">IFERROR(__xludf.DUMMYFUNCTION("IF(REGEXMATCH(A2939,""wealth planning""),""Script 1"",""-"")"),"-")</f>
        <v>-</v>
      </c>
      <c r="C2939" s="74">
        <f t="shared" si="22"/>
        <v>0</v>
      </c>
      <c r="D2939" s="74">
        <f t="shared" si="23"/>
        <v>0</v>
      </c>
    </row>
    <row r="2940" spans="1:4">
      <c r="A2940" s="148">
        <v>45719</v>
      </c>
      <c r="B2940" s="74" t="str">
        <f ca="1">IFERROR(__xludf.DUMMYFUNCTION("IF(REGEXMATCH(A2940,""wealth planning""),""Script 1"",""-"")"),"#VALUE!")</f>
        <v>#VALUE!</v>
      </c>
      <c r="C2940" s="74" t="str">
        <f t="shared" si="22"/>
        <v>Syazwan Shahrol</v>
      </c>
      <c r="D2940" s="74">
        <f t="shared" si="23"/>
        <v>0</v>
      </c>
    </row>
    <row r="2941" spans="1:4">
      <c r="A2941" s="148">
        <v>45719</v>
      </c>
      <c r="B2941" s="74" t="str">
        <f ca="1">IFERROR(__xludf.DUMMYFUNCTION("IF(REGEXMATCH(A2941,""wealth planning""),""Script 1"",""-"")"),"#VALUE!")</f>
        <v>#VALUE!</v>
      </c>
      <c r="C2941" s="148">
        <f t="shared" si="22"/>
        <v>45719</v>
      </c>
      <c r="D2941" s="74">
        <f t="shared" si="23"/>
        <v>0</v>
      </c>
    </row>
    <row r="2942" spans="1:4">
      <c r="A2942" s="74" t="s">
        <v>3778</v>
      </c>
      <c r="B2942" s="74" t="str">
        <f ca="1">IFERROR(__xludf.DUMMYFUNCTION("IF(REGEXMATCH(A2942,""wealth planning""),""Script 1"",""-"")"),"Script 1")</f>
        <v>Script 1</v>
      </c>
      <c r="C2942" s="148">
        <f t="shared" si="22"/>
        <v>45719</v>
      </c>
      <c r="D2942" s="74" t="str">
        <f t="shared" si="23"/>
        <v>Syazwan Shahrol</v>
      </c>
    </row>
    <row r="2943" spans="1:4">
      <c r="B2943" s="74" t="str">
        <f ca="1">IFERROR(__xludf.DUMMYFUNCTION("IF(REGEXMATCH(A2943,""wealth planning""),""Script 1"",""-"")"),"-")</f>
        <v>-</v>
      </c>
      <c r="C2943" s="74" t="str">
        <f t="shared" si="22"/>
        <v>You: Hai assalamualaikum Syazwan,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943" s="148">
        <f t="shared" si="23"/>
        <v>45719</v>
      </c>
    </row>
    <row r="2944" spans="1:4">
      <c r="B2944" s="74" t="str">
        <f ca="1">IFERROR(__xludf.DUMMYFUNCTION("IF(REGEXMATCH(A2944,""wealth planning""),""Script 1"",""-"")"),"-")</f>
        <v>-</v>
      </c>
      <c r="C2944" s="74">
        <f t="shared" si="22"/>
        <v>0</v>
      </c>
      <c r="D2944" s="148">
        <f t="shared" si="23"/>
        <v>45719</v>
      </c>
    </row>
    <row r="2945" spans="1:4">
      <c r="B2945" s="74" t="str">
        <f ca="1">IFERROR(__xludf.DUMMYFUNCTION("IF(REGEXMATCH(A2945,""wealth planning""),""Script 1"",""-"")"),"-")</f>
        <v>-</v>
      </c>
      <c r="C2945" s="74">
        <f t="shared" si="22"/>
        <v>0</v>
      </c>
      <c r="D2945" s="74" t="str">
        <f t="shared" si="23"/>
        <v>You: Hai assalamualaikum Syazwan,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946" spans="1:4">
      <c r="A2946" s="74" t="s">
        <v>3943</v>
      </c>
      <c r="B2946" s="74" t="str">
        <f ca="1">IFERROR(__xludf.DUMMYFUNCTION("IF(REGEXMATCH(A2946,""wealth planning""),""Script 1"",""-"")"),"-")</f>
        <v>-</v>
      </c>
      <c r="C2946" s="74">
        <f t="shared" si="22"/>
        <v>0</v>
      </c>
      <c r="D2946" s="74">
        <f t="shared" si="23"/>
        <v>0</v>
      </c>
    </row>
    <row r="2947" spans="1:4">
      <c r="A2947" s="74" t="s">
        <v>3943</v>
      </c>
      <c r="B2947" s="74" t="str">
        <f ca="1">IFERROR(__xludf.DUMMYFUNCTION("IF(REGEXMATCH(A2947,""wealth planning""),""Script 1"",""-"")"),"-")</f>
        <v>-</v>
      </c>
      <c r="C2947" s="74" t="str">
        <f t="shared" si="22"/>
        <v>Ijadd Radzuan</v>
      </c>
      <c r="D2947" s="74">
        <f t="shared" si="23"/>
        <v>0</v>
      </c>
    </row>
    <row r="2948" spans="1:4">
      <c r="A2948" s="148">
        <v>45719</v>
      </c>
      <c r="B2948" s="74" t="str">
        <f ca="1">IFERROR(__xludf.DUMMYFUNCTION("IF(REGEXMATCH(A2948,""wealth planning""),""Script 1"",""-"")"),"#VALUE!")</f>
        <v>#VALUE!</v>
      </c>
      <c r="C2948" s="74" t="str">
        <f t="shared" si="22"/>
        <v>Ijadd Radzuan</v>
      </c>
      <c r="D2948" s="74">
        <f t="shared" si="23"/>
        <v>0</v>
      </c>
    </row>
    <row r="2949" spans="1:4">
      <c r="A2949" s="148">
        <v>45719</v>
      </c>
      <c r="B2949" s="74" t="str">
        <f ca="1">IFERROR(__xludf.DUMMYFUNCTION("IF(REGEXMATCH(A2949,""wealth planning""),""Script 1"",""-"")"),"#VALUE!")</f>
        <v>#VALUE!</v>
      </c>
      <c r="C2949" s="148">
        <f t="shared" si="22"/>
        <v>45719</v>
      </c>
      <c r="D2949" s="74" t="str">
        <f t="shared" si="23"/>
        <v>Ijadd Radzuan</v>
      </c>
    </row>
    <row r="2950" spans="1:4">
      <c r="A2950" s="74" t="s">
        <v>3944</v>
      </c>
      <c r="B2950" s="74" t="str">
        <f ca="1">IFERROR(__xludf.DUMMYFUNCTION("IF(REGEXMATCH(A2950,""wealth planning""),""Script 1"",""-"")"),"Script 1")</f>
        <v>Script 1</v>
      </c>
      <c r="C2950" s="148">
        <f t="shared" si="22"/>
        <v>45719</v>
      </c>
      <c r="D2950" s="74" t="str">
        <f t="shared" si="23"/>
        <v>Ijadd Radzuan</v>
      </c>
    </row>
    <row r="2951" spans="1:4">
      <c r="B2951" s="74" t="str">
        <f ca="1">IFERROR(__xludf.DUMMYFUNCTION("IF(REGEXMATCH(A2951,""wealth planning""),""Script 1"",""-"")"),"-")</f>
        <v>-</v>
      </c>
      <c r="C2951" s="74" t="str">
        <f t="shared" si="22"/>
        <v>You: Hai assalamualaikum Ijadd,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2951" s="148">
        <f t="shared" si="23"/>
        <v>45719</v>
      </c>
    </row>
    <row r="2952" spans="1:4">
      <c r="B2952" s="74" t="str">
        <f ca="1">IFERROR(__xludf.DUMMYFUNCTION("IF(REGEXMATCH(A2952,""wealth planning""),""Script 1"",""-"")"),"-")</f>
        <v>-</v>
      </c>
      <c r="C2952" s="74">
        <f t="shared" si="22"/>
        <v>0</v>
      </c>
      <c r="D2952" s="148">
        <f t="shared" si="23"/>
        <v>45719</v>
      </c>
    </row>
    <row r="2953" spans="1:4">
      <c r="B2953" s="74" t="str">
        <f ca="1">IFERROR(__xludf.DUMMYFUNCTION("IF(REGEXMATCH(A2953,""wealth planning""),""Script 1"",""-"")"),"-")</f>
        <v>-</v>
      </c>
      <c r="C2953" s="74">
        <f t="shared" si="22"/>
        <v>0</v>
      </c>
      <c r="D2953" s="74" t="str">
        <f t="shared" si="23"/>
        <v>You: Hai assalamualaikum Ijadd,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2954" spans="1:4">
      <c r="B2954" s="74" t="str">
        <f ca="1">IFERROR(__xludf.DUMMYFUNCTION("IF(REGEXMATCH(A2954,""wealth planning""),""Script 1"",""-"")"),"-")</f>
        <v>-</v>
      </c>
      <c r="C2954" s="74">
        <f t="shared" si="22"/>
        <v>0</v>
      </c>
      <c r="D2954" s="74">
        <f t="shared" si="23"/>
        <v>0</v>
      </c>
    </row>
    <row r="2955" spans="1:4">
      <c r="A2955" s="74" t="s">
        <v>3947</v>
      </c>
      <c r="B2955" s="74" t="str">
        <f ca="1">IFERROR(__xludf.DUMMYFUNCTION("IF(REGEXMATCH(A2955,""wealth planning""),""Script 1"",""-"")"),"-")</f>
        <v>-</v>
      </c>
      <c r="C2955" s="74">
        <f t="shared" si="22"/>
        <v>0</v>
      </c>
      <c r="D2955" s="74">
        <f t="shared" si="23"/>
        <v>0</v>
      </c>
    </row>
    <row r="2956" spans="1:4">
      <c r="A2956" s="148">
        <v>45719</v>
      </c>
      <c r="B2956" s="74" t="str">
        <f ca="1">IFERROR(__xludf.DUMMYFUNCTION("IF(REGEXMATCH(A2956,""wealth planning""),""Script 1"",""-"")"),"#VALUE!")</f>
        <v>#VALUE!</v>
      </c>
      <c r="C2956" s="74" t="str">
        <f t="shared" si="22"/>
        <v>Waniza Wan Yusoff</v>
      </c>
      <c r="D2956" s="74">
        <f t="shared" si="23"/>
        <v>0</v>
      </c>
    </row>
    <row r="2957" spans="1:4">
      <c r="A2957" s="148">
        <v>45719</v>
      </c>
      <c r="B2957" s="74" t="str">
        <f ca="1">IFERROR(__xludf.DUMMYFUNCTION("IF(REGEXMATCH(A2957,""wealth planning""),""Script 1"",""-"")"),"#VALUE!")</f>
        <v>#VALUE!</v>
      </c>
      <c r="C2957" s="148">
        <f t="shared" si="22"/>
        <v>45719</v>
      </c>
      <c r="D2957" s="74">
        <f t="shared" si="23"/>
        <v>0</v>
      </c>
    </row>
    <row r="2958" spans="1:4">
      <c r="A2958" s="74" t="s">
        <v>3948</v>
      </c>
      <c r="B2958" s="74" t="str">
        <f ca="1">IFERROR(__xludf.DUMMYFUNCTION("IF(REGEXMATCH(A2958,""wealth planning""),""Script 1"",""-"")"),"-")</f>
        <v>-</v>
      </c>
      <c r="C2958" s="148">
        <f t="shared" si="22"/>
        <v>45719</v>
      </c>
      <c r="D2958" s="74" t="str">
        <f t="shared" si="23"/>
        <v>Waniza Wan Yusoff</v>
      </c>
    </row>
    <row r="2959" spans="1:4">
      <c r="B2959" s="74" t="str">
        <f ca="1">IFERROR(__xludf.DUMMYFUNCTION("IF(REGEXMATCH(A2959,""wealth planning""),""Script 1"",""-"")"),"-")</f>
        <v>-</v>
      </c>
      <c r="C2959" s="74" t="str">
        <f t="shared" si="22"/>
        <v>Waniza: 👍</v>
      </c>
      <c r="D2959" s="148">
        <f t="shared" si="23"/>
        <v>45719</v>
      </c>
    </row>
    <row r="2960" spans="1:4">
      <c r="B2960" s="74" t="str">
        <f ca="1">IFERROR(__xludf.DUMMYFUNCTION("IF(REGEXMATCH(A2960,""wealth planning""),""Script 1"",""-"")"),"-")</f>
        <v>-</v>
      </c>
      <c r="C2960" s="74">
        <f t="shared" si="22"/>
        <v>0</v>
      </c>
      <c r="D2960" s="148">
        <f t="shared" si="23"/>
        <v>45719</v>
      </c>
    </row>
    <row r="2961" spans="1:4">
      <c r="B2961" s="74" t="str">
        <f ca="1">IFERROR(__xludf.DUMMYFUNCTION("IF(REGEXMATCH(A2961,""wealth planning""),""Script 1"",""-"")"),"-")</f>
        <v>-</v>
      </c>
      <c r="C2961" s="74">
        <f t="shared" si="22"/>
        <v>0</v>
      </c>
      <c r="D2961" s="74" t="str">
        <f t="shared" si="23"/>
        <v>Waniza: 👍</v>
      </c>
    </row>
    <row r="2962" spans="1:4">
      <c r="A2962" s="74" t="s">
        <v>3950</v>
      </c>
      <c r="B2962" s="74" t="str">
        <f ca="1">IFERROR(__xludf.DUMMYFUNCTION("IF(REGEXMATCH(A2962,""wealth planning""),""Script 1"",""-"")"),"-")</f>
        <v>-</v>
      </c>
      <c r="C2962" s="74">
        <f t="shared" si="22"/>
        <v>0</v>
      </c>
      <c r="D2962" s="74">
        <f t="shared" si="23"/>
        <v>0</v>
      </c>
    </row>
    <row r="2963" spans="1:4">
      <c r="A2963" s="74" t="s">
        <v>3950</v>
      </c>
      <c r="B2963" s="74" t="str">
        <f ca="1">IFERROR(__xludf.DUMMYFUNCTION("IF(REGEXMATCH(A2963,""wealth planning""),""Script 1"",""-"")"),"-")</f>
        <v>-</v>
      </c>
      <c r="C2963" s="74" t="str">
        <f t="shared" si="22"/>
        <v>Mohd Hadif Mohd Arsad</v>
      </c>
      <c r="D2963" s="74">
        <f t="shared" si="23"/>
        <v>0</v>
      </c>
    </row>
    <row r="2964" spans="1:4">
      <c r="A2964" s="148">
        <v>45719</v>
      </c>
      <c r="B2964" s="74" t="str">
        <f ca="1">IFERROR(__xludf.DUMMYFUNCTION("IF(REGEXMATCH(A2964,""wealth planning""),""Script 1"",""-"")"),"#VALUE!")</f>
        <v>#VALUE!</v>
      </c>
      <c r="C2964" s="74" t="str">
        <f t="shared" si="22"/>
        <v>Mohd Hadif Mohd Arsad</v>
      </c>
      <c r="D2964" s="74">
        <f t="shared" si="23"/>
        <v>0</v>
      </c>
    </row>
    <row r="2965" spans="1:4">
      <c r="A2965" s="148">
        <v>45719</v>
      </c>
      <c r="B2965" s="74" t="str">
        <f ca="1">IFERROR(__xludf.DUMMYFUNCTION("IF(REGEXMATCH(A2965,""wealth planning""),""Script 1"",""-"")"),"#VALUE!")</f>
        <v>#VALUE!</v>
      </c>
      <c r="C2965" s="148">
        <f t="shared" si="22"/>
        <v>45719</v>
      </c>
      <c r="D2965" s="74" t="str">
        <f t="shared" si="23"/>
        <v>Mohd Hadif Mohd Arsad</v>
      </c>
    </row>
    <row r="2966" spans="1:4">
      <c r="A2966" s="74" t="s">
        <v>3951</v>
      </c>
      <c r="B2966" s="74" t="str">
        <f ca="1">IFERROR(__xludf.DUMMYFUNCTION("IF(REGEXMATCH(A2966,""wealth planning""),""Script 1"",""-"")"),"-")</f>
        <v>-</v>
      </c>
      <c r="C2966" s="148">
        <f t="shared" si="22"/>
        <v>45719</v>
      </c>
      <c r="D2966" s="74" t="str">
        <f t="shared" si="23"/>
        <v>Mohd Hadif Mohd Arsad</v>
      </c>
    </row>
    <row r="2967" spans="1:4">
      <c r="B2967" s="74" t="str">
        <f ca="1">IFERROR(__xludf.DUMMYFUNCTION("IF(REGEXMATCH(A2967,""wealth planning""),""Script 1"",""-"")"),"-")</f>
        <v>-</v>
      </c>
      <c r="C2967" s="74" t="str">
        <f t="shared" si="22"/>
        <v>You: Tak apa. Saya faham atas kekangan masa. Kalau saya follow up semula selepas raya boleh ye?</v>
      </c>
      <c r="D2967" s="148">
        <f t="shared" si="23"/>
        <v>45719</v>
      </c>
    </row>
    <row r="2968" spans="1:4">
      <c r="B2968" s="74" t="str">
        <f ca="1">IFERROR(__xludf.DUMMYFUNCTION("IF(REGEXMATCH(A2968,""wealth planning""),""Script 1"",""-"")"),"-")</f>
        <v>-</v>
      </c>
      <c r="C2968" s="74">
        <f t="shared" si="22"/>
        <v>0</v>
      </c>
      <c r="D2968" s="148">
        <f t="shared" si="23"/>
        <v>45719</v>
      </c>
    </row>
    <row r="2969" spans="1:4">
      <c r="B2969" s="74" t="str">
        <f ca="1">IFERROR(__xludf.DUMMYFUNCTION("IF(REGEXMATCH(A2969,""wealth planning""),""Script 1"",""-"")"),"-")</f>
        <v>-</v>
      </c>
      <c r="C2969" s="74">
        <f t="shared" si="22"/>
        <v>0</v>
      </c>
      <c r="D2969" s="74" t="str">
        <f t="shared" si="23"/>
        <v>You: Tak apa. Saya faham atas kekangan masa. Kalau saya follow up semula selepas raya boleh ye?</v>
      </c>
    </row>
    <row r="2970" spans="1:4">
      <c r="A2970" s="74" t="s">
        <v>3953</v>
      </c>
      <c r="B2970" s="74" t="str">
        <f ca="1">IFERROR(__xludf.DUMMYFUNCTION("IF(REGEXMATCH(A2970,""wealth planning""),""Script 1"",""-"")"),"-")</f>
        <v>-</v>
      </c>
      <c r="C2970" s="74">
        <f t="shared" si="22"/>
        <v>0</v>
      </c>
      <c r="D2970" s="74">
        <f t="shared" si="23"/>
        <v>0</v>
      </c>
    </row>
    <row r="2971" spans="1:4">
      <c r="A2971" s="74" t="s">
        <v>3953</v>
      </c>
      <c r="B2971" s="74" t="str">
        <f ca="1">IFERROR(__xludf.DUMMYFUNCTION("IF(REGEXMATCH(A2971,""wealth planning""),""Script 1"",""-"")"),"-")</f>
        <v>-</v>
      </c>
      <c r="C2971" s="74" t="str">
        <f t="shared" si="22"/>
        <v>Maryam Zainuddin</v>
      </c>
      <c r="D2971" s="74">
        <f t="shared" si="23"/>
        <v>0</v>
      </c>
    </row>
    <row r="2972" spans="1:4">
      <c r="A2972" s="148">
        <v>45718</v>
      </c>
      <c r="B2972" s="74" t="str">
        <f ca="1">IFERROR(__xludf.DUMMYFUNCTION("IF(REGEXMATCH(A2972,""wealth planning""),""Script 1"",""-"")"),"#VALUE!")</f>
        <v>#VALUE!</v>
      </c>
      <c r="C2972" s="74" t="str">
        <f t="shared" si="22"/>
        <v>Maryam Zainuddin</v>
      </c>
      <c r="D2972" s="74">
        <f t="shared" si="23"/>
        <v>0</v>
      </c>
    </row>
    <row r="2973" spans="1:4">
      <c r="A2973" s="148">
        <v>45718</v>
      </c>
      <c r="B2973" s="74" t="str">
        <f ca="1">IFERROR(__xludf.DUMMYFUNCTION("IF(REGEXMATCH(A2973,""wealth planning""),""Script 1"",""-"")"),"#VALUE!")</f>
        <v>#VALUE!</v>
      </c>
      <c r="C2973" s="148">
        <f t="shared" si="22"/>
        <v>45718</v>
      </c>
      <c r="D2973" s="74" t="str">
        <f t="shared" si="23"/>
        <v>Maryam Zainuddin</v>
      </c>
    </row>
    <row r="2974" spans="1:4">
      <c r="A2974" s="74" t="s">
        <v>3954</v>
      </c>
      <c r="B2974" s="74" t="str">
        <f ca="1">IFERROR(__xludf.DUMMYFUNCTION("IF(REGEXMATCH(A2974,""wealth planning""),""Script 1"",""-"")"),"-")</f>
        <v>-</v>
      </c>
      <c r="C2974" s="148">
        <f t="shared" si="22"/>
        <v>45718</v>
      </c>
      <c r="D2974" s="74" t="str">
        <f t="shared" si="23"/>
        <v>Maryam Zainuddin</v>
      </c>
    </row>
    <row r="2975" spans="1:4">
      <c r="B2975" s="74" t="str">
        <f ca="1">IFERROR(__xludf.DUMMYFUNCTION("IF(REGEXMATCH(A2975,""wealth planning""),""Script 1"",""-"")"),"-")</f>
        <v>-</v>
      </c>
      <c r="C2975" s="74" t="str">
        <f t="shared" si="22"/>
        <v>You: I see. Actually lagi la related for those yang kerja or study overseas. Ada advantange kalau tahu awal about takaful compared to yang kerja local. Sebab saya ada few clients kerja dekat japan and korea and they agree with this.</v>
      </c>
      <c r="D2975" s="148">
        <f t="shared" si="23"/>
        <v>45718</v>
      </c>
    </row>
    <row r="2976" spans="1:4">
      <c r="B2976" s="74" t="str">
        <f ca="1">IFERROR(__xludf.DUMMYFUNCTION("IF(REGEXMATCH(A2976,""wealth planning""),""Script 1"",""-"")"),"-")</f>
        <v>-</v>
      </c>
      <c r="C2976" s="74">
        <f t="shared" si="22"/>
        <v>0</v>
      </c>
      <c r="D2976" s="148">
        <f t="shared" si="23"/>
        <v>45718</v>
      </c>
    </row>
    <row r="2977" spans="1:4">
      <c r="B2977" s="74" t="str">
        <f ca="1">IFERROR(__xludf.DUMMYFUNCTION("IF(REGEXMATCH(A2977,""wealth planning""),""Script 1"",""-"")"),"-")</f>
        <v>-</v>
      </c>
      <c r="C2977" s="74">
        <f t="shared" si="22"/>
        <v>0</v>
      </c>
      <c r="D2977" s="74" t="str">
        <f t="shared" si="23"/>
        <v>You: I see. Actually lagi la related for those yang kerja or study overseas. Ada advantange kalau tahu awal about takaful compared to yang kerja local. Sebab saya ada few clients kerja dekat japan and korea and they agree with this.</v>
      </c>
    </row>
    <row r="2978" spans="1:4">
      <c r="A2978" s="74" t="s">
        <v>3956</v>
      </c>
      <c r="B2978" s="74" t="str">
        <f ca="1">IFERROR(__xludf.DUMMYFUNCTION("IF(REGEXMATCH(A2978,""wealth planning""),""Script 1"",""-"")"),"-")</f>
        <v>-</v>
      </c>
      <c r="C2978" s="74">
        <f t="shared" si="22"/>
        <v>0</v>
      </c>
      <c r="D2978" s="74">
        <f t="shared" si="23"/>
        <v>0</v>
      </c>
    </row>
    <row r="2979" spans="1:4">
      <c r="A2979" s="74" t="s">
        <v>3956</v>
      </c>
      <c r="B2979" s="74" t="str">
        <f ca="1">IFERROR(__xludf.DUMMYFUNCTION("IF(REGEXMATCH(A2979,""wealth planning""),""Script 1"",""-"")"),"-")</f>
        <v>-</v>
      </c>
      <c r="C2979" s="74" t="str">
        <f t="shared" si="22"/>
        <v>FARISH DANIAL WAN HUSNI</v>
      </c>
      <c r="D2979" s="74">
        <f t="shared" si="23"/>
        <v>0</v>
      </c>
    </row>
    <row r="2980" spans="1:4">
      <c r="A2980" s="148">
        <v>45717</v>
      </c>
      <c r="B2980" s="74" t="str">
        <f ca="1">IFERROR(__xludf.DUMMYFUNCTION("IF(REGEXMATCH(A2980,""wealth planning""),""Script 1"",""-"")"),"#VALUE!")</f>
        <v>#VALUE!</v>
      </c>
      <c r="C2980" s="74" t="str">
        <f t="shared" si="22"/>
        <v>FARISH DANIAL WAN HUSNI</v>
      </c>
      <c r="D2980" s="74">
        <f t="shared" si="23"/>
        <v>0</v>
      </c>
    </row>
    <row r="2981" spans="1:4">
      <c r="A2981" s="148">
        <v>45717</v>
      </c>
      <c r="B2981" s="74" t="str">
        <f ca="1">IFERROR(__xludf.DUMMYFUNCTION("IF(REGEXMATCH(A2981,""wealth planning""),""Script 1"",""-"")"),"#VALUE!")</f>
        <v>#VALUE!</v>
      </c>
      <c r="C2981" s="148">
        <f t="shared" si="22"/>
        <v>45717</v>
      </c>
      <c r="D2981" s="74" t="str">
        <f t="shared" si="23"/>
        <v>FARISH DANIAL WAN HUSNI</v>
      </c>
    </row>
    <row r="2982" spans="1:4">
      <c r="A2982" s="74" t="s">
        <v>3957</v>
      </c>
      <c r="B2982" s="74" t="str">
        <f ca="1">IFERROR(__xludf.DUMMYFUNCTION("IF(REGEXMATCH(A2982,""wealth planning""),""Script 1"",""-"")"),"-")</f>
        <v>-</v>
      </c>
      <c r="C2982" s="148">
        <f t="shared" si="22"/>
        <v>45717</v>
      </c>
      <c r="D2982" s="74" t="str">
        <f t="shared" si="23"/>
        <v>FARISH DANIAL WAN HUSNI</v>
      </c>
    </row>
    <row r="2983" spans="1:4">
      <c r="B2983" s="74" t="str">
        <f ca="1">IFERROR(__xludf.DUMMYFUNCTION("IF(REGEXMATCH(A2983,""wealth planning""),""Script 1"",""-"")"),"-")</f>
        <v>-</v>
      </c>
      <c r="C2983" s="74" t="str">
        <f t="shared" si="22"/>
        <v>You: Hai. Terima kasih atas reply dan ucapan. InshaAllah nanti kalau ada soalan atau inquiry mengenai takaful, boleh la contact saya. Semoga dipermudahkan urusan dan selamat berpuasa</v>
      </c>
      <c r="D2983" s="148">
        <f t="shared" si="23"/>
        <v>45717</v>
      </c>
    </row>
    <row r="2984" spans="1:4">
      <c r="B2984" s="74" t="str">
        <f ca="1">IFERROR(__xludf.DUMMYFUNCTION("IF(REGEXMATCH(A2984,""wealth planning""),""Script 1"",""-"")"),"-")</f>
        <v>-</v>
      </c>
      <c r="C2984" s="74">
        <f t="shared" si="22"/>
        <v>0</v>
      </c>
      <c r="D2984" s="148">
        <f t="shared" si="23"/>
        <v>45717</v>
      </c>
    </row>
    <row r="2985" spans="1:4">
      <c r="B2985" s="74" t="str">
        <f ca="1">IFERROR(__xludf.DUMMYFUNCTION("IF(REGEXMATCH(A2985,""wealth planning""),""Script 1"",""-"")"),"-")</f>
        <v>-</v>
      </c>
      <c r="C2985" s="74">
        <f t="shared" si="22"/>
        <v>0</v>
      </c>
      <c r="D2985" s="74" t="str">
        <f t="shared" si="23"/>
        <v>You: Hai. Terima kasih atas reply dan ucapan. InshaAllah nanti kalau ada soalan atau inquiry mengenai takaful, boleh la contact saya. Semoga dipermudahkan urusan dan selamat berpuasa</v>
      </c>
    </row>
    <row r="2986" spans="1:4">
      <c r="A2986" s="74" t="s">
        <v>3959</v>
      </c>
      <c r="B2986" s="74" t="str">
        <f ca="1">IFERROR(__xludf.DUMMYFUNCTION("IF(REGEXMATCH(A2986,""wealth planning""),""Script 1"",""-"")"),"-")</f>
        <v>-</v>
      </c>
      <c r="C2986" s="74">
        <f t="shared" si="22"/>
        <v>0</v>
      </c>
      <c r="D2986" s="74">
        <f t="shared" si="23"/>
        <v>0</v>
      </c>
    </row>
    <row r="2987" spans="1:4">
      <c r="A2987" s="74" t="s">
        <v>3959</v>
      </c>
      <c r="B2987" s="74" t="str">
        <f ca="1">IFERROR(__xludf.DUMMYFUNCTION("IF(REGEXMATCH(A2987,""wealth planning""),""Script 1"",""-"")"),"-")</f>
        <v>-</v>
      </c>
      <c r="C2987" s="74" t="str">
        <f t="shared" si="22"/>
        <v>Adib Iskandar Johari</v>
      </c>
      <c r="D2987" s="74">
        <f t="shared" si="23"/>
        <v>0</v>
      </c>
    </row>
    <row r="2988" spans="1:4">
      <c r="A2988" s="148">
        <v>45716</v>
      </c>
      <c r="B2988" s="74" t="str">
        <f ca="1">IFERROR(__xludf.DUMMYFUNCTION("IF(REGEXMATCH(A2988,""wealth planning""),""Script 1"",""-"")"),"#VALUE!")</f>
        <v>#VALUE!</v>
      </c>
      <c r="C2988" s="74" t="str">
        <f t="shared" si="22"/>
        <v>Adib Iskandar Johari</v>
      </c>
      <c r="D2988" s="74">
        <f t="shared" si="23"/>
        <v>0</v>
      </c>
    </row>
    <row r="2989" spans="1:4">
      <c r="A2989" s="148">
        <v>45716</v>
      </c>
      <c r="B2989" s="74" t="str">
        <f ca="1">IFERROR(__xludf.DUMMYFUNCTION("IF(REGEXMATCH(A2989,""wealth planning""),""Script 1"",""-"")"),"#VALUE!")</f>
        <v>#VALUE!</v>
      </c>
      <c r="C2989" s="148">
        <f t="shared" si="22"/>
        <v>45716</v>
      </c>
      <c r="D2989" s="74" t="str">
        <f t="shared" si="23"/>
        <v>Adib Iskandar Johari</v>
      </c>
    </row>
    <row r="2990" spans="1:4">
      <c r="A2990" s="74" t="s">
        <v>3960</v>
      </c>
      <c r="B2990" s="74" t="str">
        <f ca="1">IFERROR(__xludf.DUMMYFUNCTION("IF(REGEXMATCH(A2990,""wealth planning""),""Script 1"",""-"")"),"-")</f>
        <v>-</v>
      </c>
      <c r="C2990" s="148">
        <f t="shared" si="22"/>
        <v>45716</v>
      </c>
      <c r="D2990" s="74" t="str">
        <f t="shared" si="23"/>
        <v>Adib Iskandar Johari</v>
      </c>
    </row>
    <row r="2991" spans="1:4">
      <c r="B2991" s="74" t="str">
        <f ca="1">IFERROR(__xludf.DUMMYFUNCTION("IF(REGEXMATCH(A2991,""wealth planning""),""Script 1"",""-"")"),"-")</f>
        <v>-</v>
      </c>
      <c r="C2991" s="74" t="str">
        <f t="shared" si="22"/>
        <v>Adib Iskandar: Terima kasih Tuan. Selamat berpuasa juga ya. Semoga murah rezeki Tuan. 👍🏻</v>
      </c>
      <c r="D2991" s="148">
        <f t="shared" si="23"/>
        <v>45716</v>
      </c>
    </row>
    <row r="2992" spans="1:4">
      <c r="B2992" s="74" t="str">
        <f ca="1">IFERROR(__xludf.DUMMYFUNCTION("IF(REGEXMATCH(A2992,""wealth planning""),""Script 1"",""-"")"),"-")</f>
        <v>-</v>
      </c>
      <c r="C2992" s="74">
        <f t="shared" si="22"/>
        <v>0</v>
      </c>
      <c r="D2992" s="148">
        <f t="shared" si="23"/>
        <v>45716</v>
      </c>
    </row>
    <row r="2993" spans="1:4">
      <c r="B2993" s="74" t="str">
        <f ca="1">IFERROR(__xludf.DUMMYFUNCTION("IF(REGEXMATCH(A2993,""wealth planning""),""Script 1"",""-"")"),"-")</f>
        <v>-</v>
      </c>
      <c r="C2993" s="74">
        <f t="shared" si="22"/>
        <v>0</v>
      </c>
      <c r="D2993" s="74" t="str">
        <f t="shared" si="23"/>
        <v>Adib Iskandar: Terima kasih Tuan. Selamat berpuasa juga ya. Semoga murah rezeki Tuan. 👍🏻</v>
      </c>
    </row>
    <row r="2994" spans="1:4">
      <c r="A2994" s="74" t="s">
        <v>3962</v>
      </c>
      <c r="B2994" s="74" t="str">
        <f ca="1">IFERROR(__xludf.DUMMYFUNCTION("IF(REGEXMATCH(A2994,""wealth planning""),""Script 1"",""-"")"),"-")</f>
        <v>-</v>
      </c>
      <c r="C2994" s="74">
        <f t="shared" si="22"/>
        <v>0</v>
      </c>
      <c r="D2994" s="74">
        <f t="shared" si="23"/>
        <v>0</v>
      </c>
    </row>
    <row r="2995" spans="1:4">
      <c r="A2995" s="74" t="s">
        <v>3962</v>
      </c>
      <c r="B2995" s="74" t="str">
        <f ca="1">IFERROR(__xludf.DUMMYFUNCTION("IF(REGEXMATCH(A2995,""wealth planning""),""Script 1"",""-"")"),"-")</f>
        <v>-</v>
      </c>
      <c r="C2995" s="74" t="str">
        <f t="shared" si="22"/>
        <v>Nur Farisha Hidayu</v>
      </c>
      <c r="D2995" s="74">
        <f t="shared" si="23"/>
        <v>0</v>
      </c>
    </row>
    <row r="2996" spans="1:4">
      <c r="A2996" s="148">
        <v>45716</v>
      </c>
      <c r="B2996" s="74" t="str">
        <f ca="1">IFERROR(__xludf.DUMMYFUNCTION("IF(REGEXMATCH(A2996,""wealth planning""),""Script 1"",""-"")"),"#VALUE!")</f>
        <v>#VALUE!</v>
      </c>
      <c r="C2996" s="74" t="str">
        <f t="shared" si="22"/>
        <v>Nur Farisha Hidayu</v>
      </c>
      <c r="D2996" s="74">
        <f t="shared" si="23"/>
        <v>0</v>
      </c>
    </row>
    <row r="2997" spans="1:4">
      <c r="A2997" s="148">
        <v>45716</v>
      </c>
      <c r="B2997" s="74" t="str">
        <f ca="1">IFERROR(__xludf.DUMMYFUNCTION("IF(REGEXMATCH(A2997,""wealth planning""),""Script 1"",""-"")"),"#VALUE!")</f>
        <v>#VALUE!</v>
      </c>
      <c r="C2997" s="148">
        <f t="shared" si="22"/>
        <v>45716</v>
      </c>
      <c r="D2997" s="74" t="str">
        <f t="shared" si="23"/>
        <v>Nur Farisha Hidayu</v>
      </c>
    </row>
    <row r="2998" spans="1:4">
      <c r="A2998" s="74" t="s">
        <v>3963</v>
      </c>
      <c r="B2998" s="74" t="str">
        <f ca="1">IFERROR(__xludf.DUMMYFUNCTION("IF(REGEXMATCH(A2998,""wealth planning""),""Script 1"",""-"")"),"-")</f>
        <v>-</v>
      </c>
      <c r="C2998" s="148">
        <f t="shared" si="22"/>
        <v>45716</v>
      </c>
      <c r="D2998" s="74" t="str">
        <f t="shared" si="23"/>
        <v>Nur Farisha Hidayu</v>
      </c>
    </row>
    <row r="2999" spans="1:4">
      <c r="B2999" s="74" t="str">
        <f ca="1">IFERROR(__xludf.DUMMYFUNCTION("IF(REGEXMATCH(A2999,""wealth planning""),""Script 1"",""-"")"),"-")</f>
        <v>-</v>
      </c>
      <c r="C2999" s="74" t="str">
        <f t="shared" si="22"/>
        <v>Nur Farisha: 👍</v>
      </c>
      <c r="D2999" s="148">
        <f t="shared" si="23"/>
        <v>45716</v>
      </c>
    </row>
    <row r="3000" spans="1:4">
      <c r="B3000" s="74" t="str">
        <f ca="1">IFERROR(__xludf.DUMMYFUNCTION("IF(REGEXMATCH(A3000,""wealth planning""),""Script 1"",""-"")"),"-")</f>
        <v>-</v>
      </c>
      <c r="C3000" s="74">
        <f t="shared" si="22"/>
        <v>0</v>
      </c>
      <c r="D3000" s="148">
        <f t="shared" si="23"/>
        <v>45716</v>
      </c>
    </row>
    <row r="3001" spans="1:4">
      <c r="B3001" s="74" t="str">
        <f ca="1">IFERROR(__xludf.DUMMYFUNCTION("IF(REGEXMATCH(A3001,""wealth planning""),""Script 1"",""-"")"),"-")</f>
        <v>-</v>
      </c>
      <c r="C3001" s="74">
        <f t="shared" si="22"/>
        <v>0</v>
      </c>
      <c r="D3001" s="74" t="str">
        <f t="shared" si="23"/>
        <v>Nur Farisha: 👍</v>
      </c>
    </row>
    <row r="3002" spans="1:4">
      <c r="A3002" s="74" t="s">
        <v>3965</v>
      </c>
      <c r="B3002" s="74" t="str">
        <f ca="1">IFERROR(__xludf.DUMMYFUNCTION("IF(REGEXMATCH(A3002,""wealth planning""),""Script 1"",""-"")"),"-")</f>
        <v>-</v>
      </c>
      <c r="C3002" s="74">
        <f t="shared" si="22"/>
        <v>0</v>
      </c>
      <c r="D3002" s="74">
        <f t="shared" si="23"/>
        <v>0</v>
      </c>
    </row>
    <row r="3003" spans="1:4">
      <c r="A3003" s="74" t="s">
        <v>3965</v>
      </c>
      <c r="B3003" s="74" t="str">
        <f ca="1">IFERROR(__xludf.DUMMYFUNCTION("IF(REGEXMATCH(A3003,""wealth planning""),""Script 1"",""-"")"),"-")</f>
        <v>-</v>
      </c>
      <c r="C3003" s="74" t="str">
        <f t="shared" si="22"/>
        <v>Wan Nurin Rusyidah</v>
      </c>
      <c r="D3003" s="74">
        <f t="shared" si="23"/>
        <v>0</v>
      </c>
    </row>
    <row r="3004" spans="1:4">
      <c r="A3004" s="148">
        <v>45716</v>
      </c>
      <c r="B3004" s="74" t="str">
        <f ca="1">IFERROR(__xludf.DUMMYFUNCTION("IF(REGEXMATCH(A3004,""wealth planning""),""Script 1"",""-"")"),"#VALUE!")</f>
        <v>#VALUE!</v>
      </c>
      <c r="C3004" s="74" t="str">
        <f t="shared" si="22"/>
        <v>Wan Nurin Rusyidah</v>
      </c>
      <c r="D3004" s="74">
        <f t="shared" si="23"/>
        <v>0</v>
      </c>
    </row>
    <row r="3005" spans="1:4">
      <c r="A3005" s="148">
        <v>45716</v>
      </c>
      <c r="B3005" s="74" t="str">
        <f ca="1">IFERROR(__xludf.DUMMYFUNCTION("IF(REGEXMATCH(A3005,""wealth planning""),""Script 1"",""-"")"),"#VALUE!")</f>
        <v>#VALUE!</v>
      </c>
      <c r="C3005" s="148">
        <f t="shared" si="22"/>
        <v>45716</v>
      </c>
      <c r="D3005" s="74" t="str">
        <f t="shared" si="23"/>
        <v>Wan Nurin Rusyidah</v>
      </c>
    </row>
    <row r="3006" spans="1:4">
      <c r="A3006" s="74" t="s">
        <v>3966</v>
      </c>
      <c r="B3006" s="74" t="str">
        <f ca="1">IFERROR(__xludf.DUMMYFUNCTION("IF(REGEXMATCH(A3006,""wealth planning""),""Script 1"",""-"")"),"-")</f>
        <v>-</v>
      </c>
      <c r="C3006" s="148">
        <f t="shared" si="22"/>
        <v>45716</v>
      </c>
      <c r="D3006" s="74" t="str">
        <f t="shared" si="23"/>
        <v>Wan Nurin Rusyidah</v>
      </c>
    </row>
    <row r="3007" spans="1:4">
      <c r="B3007" s="74" t="str">
        <f ca="1">IFERROR(__xludf.DUMMYFUNCTION("IF(REGEXMATCH(A3007,""wealth planning""),""Script 1"",""-"")"),"-")</f>
        <v>-</v>
      </c>
      <c r="C3007" s="74" t="str">
        <f t="shared" si="22"/>
        <v>You: Terima kasih atas reply. Its okay no problem. If saya follow up semula your availability lepas raya nanti boleh ke?</v>
      </c>
      <c r="D3007" s="148">
        <f t="shared" si="23"/>
        <v>45716</v>
      </c>
    </row>
    <row r="3008" spans="1:4">
      <c r="B3008" s="74" t="str">
        <f ca="1">IFERROR(__xludf.DUMMYFUNCTION("IF(REGEXMATCH(A3008,""wealth planning""),""Script 1"",""-"")"),"-")</f>
        <v>-</v>
      </c>
      <c r="C3008" s="74">
        <f t="shared" si="22"/>
        <v>0</v>
      </c>
      <c r="D3008" s="148">
        <f t="shared" si="23"/>
        <v>45716</v>
      </c>
    </row>
    <row r="3009" spans="1:4">
      <c r="B3009" s="74" t="str">
        <f ca="1">IFERROR(__xludf.DUMMYFUNCTION("IF(REGEXMATCH(A3009,""wealth planning""),""Script 1"",""-"")"),"-")</f>
        <v>-</v>
      </c>
      <c r="C3009" s="74">
        <f t="shared" si="22"/>
        <v>0</v>
      </c>
      <c r="D3009" s="74" t="str">
        <f t="shared" si="23"/>
        <v>You: Terima kasih atas reply. Its okay no problem. If saya follow up semula your availability lepas raya nanti boleh ke?</v>
      </c>
    </row>
    <row r="3010" spans="1:4">
      <c r="A3010" s="74" t="s">
        <v>2375</v>
      </c>
      <c r="B3010" s="74" t="str">
        <f ca="1">IFERROR(__xludf.DUMMYFUNCTION("IF(REGEXMATCH(A3010,""wealth planning""),""Script 1"",""-"")"),"-")</f>
        <v>-</v>
      </c>
      <c r="C3010" s="74">
        <f t="shared" si="22"/>
        <v>0</v>
      </c>
      <c r="D3010" s="74">
        <f t="shared" si="23"/>
        <v>0</v>
      </c>
    </row>
    <row r="3011" spans="1:4">
      <c r="A3011" s="74" t="s">
        <v>2375</v>
      </c>
      <c r="B3011" s="74" t="str">
        <f ca="1">IFERROR(__xludf.DUMMYFUNCTION("IF(REGEXMATCH(A3011,""wealth planning""),""Script 1"",""-"")"),"-")</f>
        <v>-</v>
      </c>
      <c r="C3011" s="74" t="str">
        <f t="shared" si="22"/>
        <v>Sharifah Arisya Farhana</v>
      </c>
      <c r="D3011" s="74">
        <f t="shared" si="23"/>
        <v>0</v>
      </c>
    </row>
    <row r="3012" spans="1:4">
      <c r="A3012" s="148">
        <v>45716</v>
      </c>
      <c r="B3012" s="74" t="str">
        <f ca="1">IFERROR(__xludf.DUMMYFUNCTION("IF(REGEXMATCH(A3012,""wealth planning""),""Script 1"",""-"")"),"#VALUE!")</f>
        <v>#VALUE!</v>
      </c>
      <c r="C3012" s="74" t="str">
        <f t="shared" si="22"/>
        <v>Sharifah Arisya Farhana</v>
      </c>
      <c r="D3012" s="74">
        <f t="shared" si="23"/>
        <v>0</v>
      </c>
    </row>
    <row r="3013" spans="1:4">
      <c r="A3013" s="148">
        <v>45716</v>
      </c>
      <c r="B3013" s="74" t="str">
        <f ca="1">IFERROR(__xludf.DUMMYFUNCTION("IF(REGEXMATCH(A3013,""wealth planning""),""Script 1"",""-"")"),"#VALUE!")</f>
        <v>#VALUE!</v>
      </c>
      <c r="C3013" s="148">
        <f t="shared" si="22"/>
        <v>45716</v>
      </c>
      <c r="D3013" s="74" t="str">
        <f t="shared" si="23"/>
        <v>Sharifah Arisya Farhana</v>
      </c>
    </row>
    <row r="3014" spans="1:4">
      <c r="A3014" s="74" t="s">
        <v>3968</v>
      </c>
      <c r="B3014" s="74" t="str">
        <f ca="1">IFERROR(__xludf.DUMMYFUNCTION("IF(REGEXMATCH(A3014,""wealth planning""),""Script 1"",""-"")"),"-")</f>
        <v>-</v>
      </c>
      <c r="C3014" s="148">
        <f t="shared" si="22"/>
        <v>45716</v>
      </c>
      <c r="D3014" s="74" t="str">
        <f t="shared" si="23"/>
        <v>Sharifah Arisya Farhana</v>
      </c>
    </row>
    <row r="3015" spans="1:4">
      <c r="B3015" s="74" t="str">
        <f ca="1">IFERROR(__xludf.DUMMYFUNCTION("IF(REGEXMATCH(A3015,""wealth planning""),""Script 1"",""-"")"),"-")</f>
        <v>-</v>
      </c>
      <c r="C3015" s="74" t="str">
        <f t="shared" si="22"/>
        <v>You: Alhamdulillah dah ada. Is it okay if i want to extend my service to review your policy. Biasanya akan review setiap tahun. Saya boleh tolong reviewkan. Is that okay?</v>
      </c>
      <c r="D3015" s="148">
        <f t="shared" si="23"/>
        <v>45716</v>
      </c>
    </row>
    <row r="3016" spans="1:4">
      <c r="B3016" s="74" t="str">
        <f ca="1">IFERROR(__xludf.DUMMYFUNCTION("IF(REGEXMATCH(A3016,""wealth planning""),""Script 1"",""-"")"),"-")</f>
        <v>-</v>
      </c>
      <c r="C3016" s="74">
        <f t="shared" si="22"/>
        <v>0</v>
      </c>
      <c r="D3016" s="148">
        <f t="shared" si="23"/>
        <v>45716</v>
      </c>
    </row>
    <row r="3017" spans="1:4">
      <c r="B3017" s="74" t="str">
        <f ca="1">IFERROR(__xludf.DUMMYFUNCTION("IF(REGEXMATCH(A3017,""wealth planning""),""Script 1"",""-"")"),"-")</f>
        <v>-</v>
      </c>
      <c r="C3017" s="74">
        <f t="shared" si="22"/>
        <v>0</v>
      </c>
      <c r="D3017" s="74" t="str">
        <f t="shared" si="23"/>
        <v>You: Alhamdulillah dah ada. Is it okay if i want to extend my service to review your policy. Biasanya akan review setiap tahun. Saya boleh tolong reviewkan. Is that okay?</v>
      </c>
    </row>
    <row r="3018" spans="1:4">
      <c r="B3018" s="74" t="str">
        <f ca="1">IFERROR(__xludf.DUMMYFUNCTION("IF(REGEXMATCH(A3018,""wealth planning""),""Script 1"",""-"")"),"-")</f>
        <v>-</v>
      </c>
      <c r="C3018" s="74">
        <f t="shared" si="22"/>
        <v>0</v>
      </c>
      <c r="D3018" s="74">
        <f t="shared" si="23"/>
        <v>0</v>
      </c>
    </row>
    <row r="3019" spans="1:4">
      <c r="A3019" s="74" t="s">
        <v>3971</v>
      </c>
      <c r="B3019" s="74" t="str">
        <f ca="1">IFERROR(__xludf.DUMMYFUNCTION("IF(REGEXMATCH(A3019,""wealth planning""),""Script 1"",""-"")"),"-")</f>
        <v>-</v>
      </c>
      <c r="C3019" s="74">
        <f t="shared" si="22"/>
        <v>0</v>
      </c>
      <c r="D3019" s="74">
        <f t="shared" si="23"/>
        <v>0</v>
      </c>
    </row>
    <row r="3020" spans="1:4">
      <c r="A3020" s="148">
        <v>45716</v>
      </c>
      <c r="B3020" s="74" t="str">
        <f ca="1">IFERROR(__xludf.DUMMYFUNCTION("IF(REGEXMATCH(A3020,""wealth planning""),""Script 1"",""-"")"),"#VALUE!")</f>
        <v>#VALUE!</v>
      </c>
      <c r="C3020" s="74" t="str">
        <f t="shared" si="22"/>
        <v>Qurratul Aini Mohd Shamsuddin</v>
      </c>
      <c r="D3020" s="74">
        <f t="shared" si="23"/>
        <v>0</v>
      </c>
    </row>
    <row r="3021" spans="1:4">
      <c r="A3021" s="148">
        <v>45716</v>
      </c>
      <c r="B3021" s="74" t="str">
        <f ca="1">IFERROR(__xludf.DUMMYFUNCTION("IF(REGEXMATCH(A3021,""wealth planning""),""Script 1"",""-"")"),"#VALUE!")</f>
        <v>#VALUE!</v>
      </c>
      <c r="C3021" s="148">
        <f t="shared" si="22"/>
        <v>45716</v>
      </c>
      <c r="D3021" s="74">
        <f t="shared" si="23"/>
        <v>0</v>
      </c>
    </row>
    <row r="3022" spans="1:4">
      <c r="A3022" s="74" t="s">
        <v>3972</v>
      </c>
      <c r="B3022" s="74" t="str">
        <f ca="1">IFERROR(__xludf.DUMMYFUNCTION("IF(REGEXMATCH(A3022,""wealth planning""),""Script 1"",""-"")"),"-")</f>
        <v>-</v>
      </c>
      <c r="C3022" s="148">
        <f t="shared" si="22"/>
        <v>45716</v>
      </c>
      <c r="D3022" s="74" t="str">
        <f t="shared" si="23"/>
        <v>Qurratul Aini Mohd Shamsuddin</v>
      </c>
    </row>
    <row r="3023" spans="1:4">
      <c r="B3023" s="74" t="str">
        <f ca="1">IFERROR(__xludf.DUMMYFUNCTION("IF(REGEXMATCH(A3023,""wealth planning""),""Script 1"",""-"")"),"-")</f>
        <v>-</v>
      </c>
      <c r="C3023" s="74" t="str">
        <f t="shared" si="22"/>
        <v>You: Eh tak apa memang ada buat sharing dengan student pon ada. Boleh jadikan reference nanti bila dah start bekerja. Lagipun memang kerja saya sharing je. The rest terpulang pada awak untuk decide</v>
      </c>
      <c r="D3023" s="148">
        <f t="shared" si="23"/>
        <v>45716</v>
      </c>
    </row>
    <row r="3024" spans="1:4">
      <c r="B3024" s="74" t="str">
        <f ca="1">IFERROR(__xludf.DUMMYFUNCTION("IF(REGEXMATCH(A3024,""wealth planning""),""Script 1"",""-"")"),"-")</f>
        <v>-</v>
      </c>
      <c r="C3024" s="74">
        <f t="shared" si="22"/>
        <v>0</v>
      </c>
      <c r="D3024" s="148">
        <f t="shared" si="23"/>
        <v>45716</v>
      </c>
    </row>
    <row r="3025" spans="1:4">
      <c r="B3025" s="74" t="str">
        <f ca="1">IFERROR(__xludf.DUMMYFUNCTION("IF(REGEXMATCH(A3025,""wealth planning""),""Script 1"",""-"")"),"-")</f>
        <v>-</v>
      </c>
      <c r="C3025" s="74">
        <f t="shared" si="22"/>
        <v>0</v>
      </c>
      <c r="D3025" s="74" t="str">
        <f t="shared" si="23"/>
        <v>You: Eh tak apa memang ada buat sharing dengan student pon ada. Boleh jadikan reference nanti bila dah start bekerja. Lagipun memang kerja saya sharing je. The rest terpulang pada awak untuk decide</v>
      </c>
    </row>
    <row r="3026" spans="1:4">
      <c r="B3026" s="74" t="str">
        <f ca="1">IFERROR(__xludf.DUMMYFUNCTION("IF(REGEXMATCH(A3026,""wealth planning""),""Script 1"",""-"")"),"-")</f>
        <v>-</v>
      </c>
      <c r="C3026" s="74">
        <f t="shared" si="22"/>
        <v>0</v>
      </c>
      <c r="D3026" s="74">
        <f t="shared" si="23"/>
        <v>0</v>
      </c>
    </row>
    <row r="3027" spans="1:4">
      <c r="A3027" s="74" t="s">
        <v>3975</v>
      </c>
      <c r="B3027" s="74" t="str">
        <f ca="1">IFERROR(__xludf.DUMMYFUNCTION("IF(REGEXMATCH(A3027,""wealth planning""),""Script 1"",""-"")"),"-")</f>
        <v>-</v>
      </c>
      <c r="C3027" s="74">
        <f t="shared" si="22"/>
        <v>0</v>
      </c>
      <c r="D3027" s="74">
        <f t="shared" si="23"/>
        <v>0</v>
      </c>
    </row>
    <row r="3028" spans="1:4">
      <c r="A3028" s="148">
        <v>45716</v>
      </c>
      <c r="B3028" s="74" t="str">
        <f ca="1">IFERROR(__xludf.DUMMYFUNCTION("IF(REGEXMATCH(A3028,""wealth planning""),""Script 1"",""-"")"),"#VALUE!")</f>
        <v>#VALUE!</v>
      </c>
      <c r="C3028" s="74" t="str">
        <f t="shared" si="22"/>
        <v>Akmal Syazwan</v>
      </c>
      <c r="D3028" s="74">
        <f t="shared" si="23"/>
        <v>0</v>
      </c>
    </row>
    <row r="3029" spans="1:4">
      <c r="A3029" s="148">
        <v>45716</v>
      </c>
      <c r="B3029" s="74" t="str">
        <f ca="1">IFERROR(__xludf.DUMMYFUNCTION("IF(REGEXMATCH(A3029,""wealth planning""),""Script 1"",""-"")"),"#VALUE!")</f>
        <v>#VALUE!</v>
      </c>
      <c r="C3029" s="148">
        <f t="shared" si="22"/>
        <v>45716</v>
      </c>
      <c r="D3029" s="74">
        <f t="shared" si="23"/>
        <v>0</v>
      </c>
    </row>
    <row r="3030" spans="1:4">
      <c r="A3030" s="74" t="s">
        <v>3976</v>
      </c>
      <c r="B3030" s="74" t="str">
        <f ca="1">IFERROR(__xludf.DUMMYFUNCTION("IF(REGEXMATCH(A3030,""wealth planning""),""Script 1"",""-"")"),"-")</f>
        <v>-</v>
      </c>
      <c r="C3030" s="148">
        <f t="shared" si="22"/>
        <v>45716</v>
      </c>
      <c r="D3030" s="74" t="str">
        <f t="shared" si="23"/>
        <v>Akmal Syazwan</v>
      </c>
    </row>
    <row r="3031" spans="1:4">
      <c r="B3031" s="74" t="str">
        <f ca="1">IFERROR(__xludf.DUMMYFUNCTION("IF(REGEXMATCH(A3031,""wealth planning""),""Script 1"",""-"")"),"-")</f>
        <v>-</v>
      </c>
      <c r="C3031" s="74" t="str">
        <f t="shared" si="22"/>
        <v>You: Which one do you prefer?</v>
      </c>
      <c r="D3031" s="148">
        <f t="shared" si="23"/>
        <v>45716</v>
      </c>
    </row>
    <row r="3032" spans="1:4">
      <c r="B3032" s="74" t="str">
        <f ca="1">IFERROR(__xludf.DUMMYFUNCTION("IF(REGEXMATCH(A3032,""wealth planning""),""Script 1"",""-"")"),"-")</f>
        <v>-</v>
      </c>
      <c r="C3032" s="74">
        <f t="shared" si="22"/>
        <v>0</v>
      </c>
      <c r="D3032" s="148">
        <f t="shared" si="23"/>
        <v>45716</v>
      </c>
    </row>
    <row r="3033" spans="1:4">
      <c r="B3033" s="74" t="str">
        <f ca="1">IFERROR(__xludf.DUMMYFUNCTION("IF(REGEXMATCH(A3033,""wealth planning""),""Script 1"",""-"")"),"-")</f>
        <v>-</v>
      </c>
      <c r="C3033" s="74">
        <f t="shared" si="22"/>
        <v>0</v>
      </c>
      <c r="D3033" s="74" t="str">
        <f t="shared" si="23"/>
        <v>You: Which one do you prefer?</v>
      </c>
    </row>
    <row r="3034" spans="1:4">
      <c r="B3034" s="74" t="str">
        <f ca="1">IFERROR(__xludf.DUMMYFUNCTION("IF(REGEXMATCH(A3034,""wealth planning""),""Script 1"",""-"")"),"-")</f>
        <v>-</v>
      </c>
      <c r="C3034" s="74">
        <f t="shared" si="22"/>
        <v>0</v>
      </c>
      <c r="D3034" s="74">
        <f t="shared" si="23"/>
        <v>0</v>
      </c>
    </row>
    <row r="3035" spans="1:4">
      <c r="A3035" s="74" t="s">
        <v>3979</v>
      </c>
      <c r="B3035" s="74" t="str">
        <f ca="1">IFERROR(__xludf.DUMMYFUNCTION("IF(REGEXMATCH(A3035,""wealth planning""),""Script 1"",""-"")"),"-")</f>
        <v>-</v>
      </c>
      <c r="C3035" s="74">
        <f t="shared" si="22"/>
        <v>0</v>
      </c>
      <c r="D3035" s="74">
        <f t="shared" si="23"/>
        <v>0</v>
      </c>
    </row>
    <row r="3036" spans="1:4">
      <c r="A3036" s="148">
        <v>45716</v>
      </c>
      <c r="B3036" s="74" t="str">
        <f ca="1">IFERROR(__xludf.DUMMYFUNCTION("IF(REGEXMATCH(A3036,""wealth planning""),""Script 1"",""-"")"),"#VALUE!")</f>
        <v>#VALUE!</v>
      </c>
      <c r="C3036" s="74" t="str">
        <f t="shared" si="22"/>
        <v>Mohd Alif Aiman</v>
      </c>
      <c r="D3036" s="74">
        <f t="shared" si="23"/>
        <v>0</v>
      </c>
    </row>
    <row r="3037" spans="1:4">
      <c r="A3037" s="148">
        <v>45716</v>
      </c>
      <c r="B3037" s="74" t="str">
        <f ca="1">IFERROR(__xludf.DUMMYFUNCTION("IF(REGEXMATCH(A3037,""wealth planning""),""Script 1"",""-"")"),"#VALUE!")</f>
        <v>#VALUE!</v>
      </c>
      <c r="C3037" s="148">
        <f t="shared" si="22"/>
        <v>45716</v>
      </c>
      <c r="D3037" s="74">
        <f t="shared" si="23"/>
        <v>0</v>
      </c>
    </row>
    <row r="3038" spans="1:4">
      <c r="A3038" s="74" t="s">
        <v>2885</v>
      </c>
      <c r="B3038" s="74" t="str">
        <f ca="1">IFERROR(__xludf.DUMMYFUNCTION("IF(REGEXMATCH(A3038,""wealth planning""),""Script 1"",""-"")"),"Script 1")</f>
        <v>Script 1</v>
      </c>
      <c r="C3038" s="148">
        <f t="shared" si="22"/>
        <v>45716</v>
      </c>
      <c r="D3038" s="74" t="str">
        <f t="shared" si="23"/>
        <v>Mohd Alif Aiman</v>
      </c>
    </row>
    <row r="3039" spans="1:4">
      <c r="B3039" s="74" t="str">
        <f ca="1">IFERROR(__xludf.DUMMYFUNCTION("IF(REGEXMATCH(A3039,""wealth planning""),""Script 1"",""-"")"),"-")</f>
        <v>-</v>
      </c>
      <c r="C3039" s="74" t="str">
        <f t="shared" si="22"/>
        <v>You: Hai assalamualaikum Alif,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039" s="148">
        <f t="shared" si="23"/>
        <v>45716</v>
      </c>
    </row>
    <row r="3040" spans="1:4">
      <c r="B3040" s="74" t="str">
        <f ca="1">IFERROR(__xludf.DUMMYFUNCTION("IF(REGEXMATCH(A3040,""wealth planning""),""Script 1"",""-"")"),"-")</f>
        <v>-</v>
      </c>
      <c r="C3040" s="74">
        <f t="shared" si="22"/>
        <v>0</v>
      </c>
      <c r="D3040" s="148">
        <f t="shared" si="23"/>
        <v>45716</v>
      </c>
    </row>
    <row r="3041" spans="1:4">
      <c r="B3041" s="74" t="str">
        <f ca="1">IFERROR(__xludf.DUMMYFUNCTION("IF(REGEXMATCH(A3041,""wealth planning""),""Script 1"",""-"")"),"-")</f>
        <v>-</v>
      </c>
      <c r="C3041" s="74">
        <f t="shared" si="22"/>
        <v>0</v>
      </c>
      <c r="D3041" s="74" t="str">
        <f t="shared" si="23"/>
        <v>You: Hai assalamualaikum Alif,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042" spans="1:4">
      <c r="A3042" s="74" t="s">
        <v>3981</v>
      </c>
      <c r="B3042" s="74" t="str">
        <f ca="1">IFERROR(__xludf.DUMMYFUNCTION("IF(REGEXMATCH(A3042,""wealth planning""),""Script 1"",""-"")"),"-")</f>
        <v>-</v>
      </c>
      <c r="C3042" s="74">
        <f t="shared" si="22"/>
        <v>0</v>
      </c>
      <c r="D3042" s="74">
        <f t="shared" si="23"/>
        <v>0</v>
      </c>
    </row>
    <row r="3043" spans="1:4">
      <c r="A3043" s="74" t="s">
        <v>3981</v>
      </c>
      <c r="B3043" s="74" t="str">
        <f ca="1">IFERROR(__xludf.DUMMYFUNCTION("IF(REGEXMATCH(A3043,""wealth planning""),""Script 1"",""-"")"),"-")</f>
        <v>-</v>
      </c>
      <c r="C3043" s="74" t="str">
        <f t="shared" si="22"/>
        <v>Muhammad Danish Iman</v>
      </c>
      <c r="D3043" s="74">
        <f t="shared" si="23"/>
        <v>0</v>
      </c>
    </row>
    <row r="3044" spans="1:4">
      <c r="A3044" s="148">
        <v>45716</v>
      </c>
      <c r="B3044" s="74" t="str">
        <f ca="1">IFERROR(__xludf.DUMMYFUNCTION("IF(REGEXMATCH(A3044,""wealth planning""),""Script 1"",""-"")"),"#VALUE!")</f>
        <v>#VALUE!</v>
      </c>
      <c r="C3044" s="74" t="str">
        <f t="shared" si="22"/>
        <v>Muhammad Danish Iman</v>
      </c>
      <c r="D3044" s="74">
        <f t="shared" si="23"/>
        <v>0</v>
      </c>
    </row>
    <row r="3045" spans="1:4">
      <c r="A3045" s="148">
        <v>45716</v>
      </c>
      <c r="B3045" s="74" t="str">
        <f ca="1">IFERROR(__xludf.DUMMYFUNCTION("IF(REGEXMATCH(A3045,""wealth planning""),""Script 1"",""-"")"),"#VALUE!")</f>
        <v>#VALUE!</v>
      </c>
      <c r="C3045" s="148">
        <f t="shared" si="22"/>
        <v>45716</v>
      </c>
      <c r="D3045" s="74" t="str">
        <f t="shared" si="23"/>
        <v>Muhammad Danish Iman</v>
      </c>
    </row>
    <row r="3046" spans="1:4">
      <c r="A3046" s="74" t="s">
        <v>2787</v>
      </c>
      <c r="B3046" s="74" t="str">
        <f ca="1">IFERROR(__xludf.DUMMYFUNCTION("IF(REGEXMATCH(A3046,""wealth planning""),""Script 1"",""-"")"),"Script 1")</f>
        <v>Script 1</v>
      </c>
      <c r="C3046" s="148">
        <f t="shared" si="22"/>
        <v>45716</v>
      </c>
      <c r="D3046" s="74" t="str">
        <f t="shared" si="23"/>
        <v>Muhammad Danish Iman</v>
      </c>
    </row>
    <row r="3047" spans="1:4">
      <c r="B3047" s="74" t="str">
        <f ca="1">IFERROR(__xludf.DUMMYFUNCTION("IF(REGEXMATCH(A3047,""wealth planning""),""Script 1"",""-"")"),"-")</f>
        <v>-</v>
      </c>
      <c r="C3047" s="74" t="str">
        <f t="shared" si="22"/>
        <v>You: Hai assalamualaikum Danish,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047" s="148">
        <f t="shared" si="23"/>
        <v>45716</v>
      </c>
    </row>
    <row r="3048" spans="1:4">
      <c r="B3048" s="74" t="str">
        <f ca="1">IFERROR(__xludf.DUMMYFUNCTION("IF(REGEXMATCH(A3048,""wealth planning""),""Script 1"",""-"")"),"-")</f>
        <v>-</v>
      </c>
      <c r="C3048" s="74">
        <f t="shared" si="22"/>
        <v>0</v>
      </c>
      <c r="D3048" s="148">
        <f t="shared" si="23"/>
        <v>45716</v>
      </c>
    </row>
    <row r="3049" spans="1:4">
      <c r="B3049" s="74" t="str">
        <f ca="1">IFERROR(__xludf.DUMMYFUNCTION("IF(REGEXMATCH(A3049,""wealth planning""),""Script 1"",""-"")"),"-")</f>
        <v>-</v>
      </c>
      <c r="C3049" s="74">
        <f t="shared" si="22"/>
        <v>0</v>
      </c>
      <c r="D3049" s="74" t="str">
        <f t="shared" si="23"/>
        <v>You: Hai assalamualaikum Danish,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050" spans="1:4">
      <c r="B3050" s="74" t="str">
        <f ca="1">IFERROR(__xludf.DUMMYFUNCTION("IF(REGEXMATCH(A3050,""wealth planning""),""Script 1"",""-"")"),"-")</f>
        <v>-</v>
      </c>
      <c r="C3050" s="74">
        <f t="shared" si="22"/>
        <v>0</v>
      </c>
      <c r="D3050" s="74">
        <f t="shared" si="23"/>
        <v>0</v>
      </c>
    </row>
    <row r="3051" spans="1:4">
      <c r="A3051" s="74" t="s">
        <v>3984</v>
      </c>
      <c r="B3051" s="74" t="str">
        <f ca="1">IFERROR(__xludf.DUMMYFUNCTION("IF(REGEXMATCH(A3051,""wealth planning""),""Script 1"",""-"")"),"-")</f>
        <v>-</v>
      </c>
      <c r="C3051" s="74">
        <f t="shared" si="22"/>
        <v>0</v>
      </c>
      <c r="D3051" s="74">
        <f t="shared" si="23"/>
        <v>0</v>
      </c>
    </row>
    <row r="3052" spans="1:4">
      <c r="A3052" s="148">
        <v>45716</v>
      </c>
      <c r="B3052" s="74" t="str">
        <f ca="1">IFERROR(__xludf.DUMMYFUNCTION("IF(REGEXMATCH(A3052,""wealth planning""),""Script 1"",""-"")"),"#VALUE!")</f>
        <v>#VALUE!</v>
      </c>
      <c r="C3052" s="74" t="str">
        <f t="shared" si="22"/>
        <v>NUR LUTFIYAH MELYNA MOHD JAMIL</v>
      </c>
      <c r="D3052" s="74">
        <f t="shared" si="23"/>
        <v>0</v>
      </c>
    </row>
    <row r="3053" spans="1:4">
      <c r="A3053" s="148">
        <v>45716</v>
      </c>
      <c r="B3053" s="74" t="str">
        <f ca="1">IFERROR(__xludf.DUMMYFUNCTION("IF(REGEXMATCH(A3053,""wealth planning""),""Script 1"",""-"")"),"#VALUE!")</f>
        <v>#VALUE!</v>
      </c>
      <c r="C3053" s="148">
        <f t="shared" si="22"/>
        <v>45716</v>
      </c>
      <c r="D3053" s="74">
        <f t="shared" si="23"/>
        <v>0</v>
      </c>
    </row>
    <row r="3054" spans="1:4">
      <c r="A3054" s="74" t="s">
        <v>3985</v>
      </c>
      <c r="B3054" s="74" t="str">
        <f ca="1">IFERROR(__xludf.DUMMYFUNCTION("IF(REGEXMATCH(A3054,""wealth planning""),""Script 1"",""-"")"),"Script 1")</f>
        <v>Script 1</v>
      </c>
      <c r="C3054" s="148">
        <f t="shared" si="22"/>
        <v>45716</v>
      </c>
      <c r="D3054" s="74" t="str">
        <f t="shared" si="23"/>
        <v>NUR LUTFIYAH MELYNA MOHD JAMIL</v>
      </c>
    </row>
    <row r="3055" spans="1:4">
      <c r="B3055" s="74" t="str">
        <f ca="1">IFERROR(__xludf.DUMMYFUNCTION("IF(REGEXMATCH(A3055,""wealth planning""),""Script 1"",""-"")"),"-")</f>
        <v>-</v>
      </c>
      <c r="C3055" s="74" t="str">
        <f t="shared" si="22"/>
        <v>You: Hai assalamualaikum Lutfiyah,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055" s="148">
        <f t="shared" si="23"/>
        <v>45716</v>
      </c>
    </row>
    <row r="3056" spans="1:4">
      <c r="B3056" s="74" t="str">
        <f ca="1">IFERROR(__xludf.DUMMYFUNCTION("IF(REGEXMATCH(A3056,""wealth planning""),""Script 1"",""-"")"),"-")</f>
        <v>-</v>
      </c>
      <c r="C3056" s="74">
        <f t="shared" si="22"/>
        <v>0</v>
      </c>
      <c r="D3056" s="148">
        <f t="shared" si="23"/>
        <v>45716</v>
      </c>
    </row>
    <row r="3057" spans="1:4">
      <c r="B3057" s="74" t="str">
        <f ca="1">IFERROR(__xludf.DUMMYFUNCTION("IF(REGEXMATCH(A3057,""wealth planning""),""Script 1"",""-"")"),"-")</f>
        <v>-</v>
      </c>
      <c r="C3057" s="74">
        <f t="shared" si="22"/>
        <v>0</v>
      </c>
      <c r="D3057" s="74" t="str">
        <f t="shared" si="23"/>
        <v>You: Hai assalamualaikum Lutfiyah,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058" spans="1:4">
      <c r="B3058" s="74" t="str">
        <f ca="1">IFERROR(__xludf.DUMMYFUNCTION("IF(REGEXMATCH(A3058,""wealth planning""),""Script 1"",""-"")"),"-")</f>
        <v>-</v>
      </c>
      <c r="C3058" s="74">
        <f t="shared" si="22"/>
        <v>0</v>
      </c>
      <c r="D3058" s="74">
        <f t="shared" si="23"/>
        <v>0</v>
      </c>
    </row>
    <row r="3059" spans="1:4">
      <c r="A3059" s="74" t="s">
        <v>3988</v>
      </c>
      <c r="B3059" s="74" t="str">
        <f ca="1">IFERROR(__xludf.DUMMYFUNCTION("IF(REGEXMATCH(A3059,""wealth planning""),""Script 1"",""-"")"),"-")</f>
        <v>-</v>
      </c>
      <c r="C3059" s="74">
        <f t="shared" si="22"/>
        <v>0</v>
      </c>
      <c r="D3059" s="74">
        <f t="shared" si="23"/>
        <v>0</v>
      </c>
    </row>
    <row r="3060" spans="1:4">
      <c r="A3060" s="148">
        <v>45716</v>
      </c>
      <c r="B3060" s="74" t="str">
        <f ca="1">IFERROR(__xludf.DUMMYFUNCTION("IF(REGEXMATCH(A3060,""wealth planning""),""Script 1"",""-"")"),"#VALUE!")</f>
        <v>#VALUE!</v>
      </c>
      <c r="C3060" s="74" t="str">
        <f t="shared" si="22"/>
        <v>Kasyful Yussof</v>
      </c>
      <c r="D3060" s="74">
        <f t="shared" si="23"/>
        <v>0</v>
      </c>
    </row>
    <row r="3061" spans="1:4">
      <c r="A3061" s="148">
        <v>45716</v>
      </c>
      <c r="B3061" s="74" t="str">
        <f ca="1">IFERROR(__xludf.DUMMYFUNCTION("IF(REGEXMATCH(A3061,""wealth planning""),""Script 1"",""-"")"),"#VALUE!")</f>
        <v>#VALUE!</v>
      </c>
      <c r="C3061" s="148">
        <f t="shared" si="22"/>
        <v>45716</v>
      </c>
      <c r="D3061" s="74">
        <f t="shared" si="23"/>
        <v>0</v>
      </c>
    </row>
    <row r="3062" spans="1:4">
      <c r="A3062" s="74" t="s">
        <v>3989</v>
      </c>
      <c r="B3062" s="74" t="str">
        <f ca="1">IFERROR(__xludf.DUMMYFUNCTION("IF(REGEXMATCH(A3062,""wealth planning""),""Script 1"",""-"")"),"Script 1")</f>
        <v>Script 1</v>
      </c>
      <c r="C3062" s="148">
        <f t="shared" si="22"/>
        <v>45716</v>
      </c>
      <c r="D3062" s="74" t="str">
        <f t="shared" si="23"/>
        <v>Kasyful Yussof</v>
      </c>
    </row>
    <row r="3063" spans="1:4">
      <c r="B3063" s="74" t="str">
        <f ca="1">IFERROR(__xludf.DUMMYFUNCTION("IF(REGEXMATCH(A3063,""wealth planning""),""Script 1"",""-"")"),"-")</f>
        <v>-</v>
      </c>
      <c r="C3063" s="74" t="str">
        <f t="shared" si="22"/>
        <v>You: Hai assalamualaikum Kasyful,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063" s="148">
        <f t="shared" si="23"/>
        <v>45716</v>
      </c>
    </row>
    <row r="3064" spans="1:4">
      <c r="B3064" s="74" t="str">
        <f ca="1">IFERROR(__xludf.DUMMYFUNCTION("IF(REGEXMATCH(A3064,""wealth planning""),""Script 1"",""-"")"),"-")</f>
        <v>-</v>
      </c>
      <c r="C3064" s="74">
        <f t="shared" ref="C3064:C3318" si="24">A3063</f>
        <v>0</v>
      </c>
      <c r="D3064" s="148">
        <f t="shared" ref="D3064:D3318" si="25">A3061</f>
        <v>45716</v>
      </c>
    </row>
    <row r="3065" spans="1:4">
      <c r="B3065" s="74" t="str">
        <f ca="1">IFERROR(__xludf.DUMMYFUNCTION("IF(REGEXMATCH(A3065,""wealth planning""),""Script 1"",""-"")"),"-")</f>
        <v>-</v>
      </c>
      <c r="C3065" s="74">
        <f t="shared" si="24"/>
        <v>0</v>
      </c>
      <c r="D3065" s="74" t="str">
        <f t="shared" si="25"/>
        <v>You: Hai assalamualaikum Kasyful,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066" spans="1:4">
      <c r="A3066" s="74" t="s">
        <v>3991</v>
      </c>
      <c r="B3066" s="74" t="str">
        <f ca="1">IFERROR(__xludf.DUMMYFUNCTION("IF(REGEXMATCH(A3066,""wealth planning""),""Script 1"",""-"")"),"-")</f>
        <v>-</v>
      </c>
      <c r="C3066" s="74">
        <f t="shared" si="24"/>
        <v>0</v>
      </c>
      <c r="D3066" s="74">
        <f t="shared" si="25"/>
        <v>0</v>
      </c>
    </row>
    <row r="3067" spans="1:4">
      <c r="A3067" s="74" t="s">
        <v>3991</v>
      </c>
      <c r="B3067" s="74" t="str">
        <f ca="1">IFERROR(__xludf.DUMMYFUNCTION("IF(REGEXMATCH(A3067,""wealth planning""),""Script 1"",""-"")"),"-")</f>
        <v>-</v>
      </c>
      <c r="C3067" s="74" t="str">
        <f t="shared" si="24"/>
        <v>Muhammad Nur Fitri Bin Mohd Yunus</v>
      </c>
      <c r="D3067" s="74">
        <f t="shared" si="25"/>
        <v>0</v>
      </c>
    </row>
    <row r="3068" spans="1:4">
      <c r="A3068" s="148">
        <v>45716</v>
      </c>
      <c r="B3068" s="74" t="str">
        <f ca="1">IFERROR(__xludf.DUMMYFUNCTION("IF(REGEXMATCH(A3068,""wealth planning""),""Script 1"",""-"")"),"#VALUE!")</f>
        <v>#VALUE!</v>
      </c>
      <c r="C3068" s="74" t="str">
        <f t="shared" si="24"/>
        <v>Muhammad Nur Fitri Bin Mohd Yunus</v>
      </c>
      <c r="D3068" s="74">
        <f t="shared" si="25"/>
        <v>0</v>
      </c>
    </row>
    <row r="3069" spans="1:4">
      <c r="A3069" s="148">
        <v>45716</v>
      </c>
      <c r="B3069" s="74" t="str">
        <f ca="1">IFERROR(__xludf.DUMMYFUNCTION("IF(REGEXMATCH(A3069,""wealth planning""),""Script 1"",""-"")"),"#VALUE!")</f>
        <v>#VALUE!</v>
      </c>
      <c r="C3069" s="148">
        <f t="shared" si="24"/>
        <v>45716</v>
      </c>
      <c r="D3069" s="74" t="str">
        <f t="shared" si="25"/>
        <v>Muhammad Nur Fitri Bin Mohd Yunus</v>
      </c>
    </row>
    <row r="3070" spans="1:4">
      <c r="A3070" s="74" t="s">
        <v>3992</v>
      </c>
      <c r="B3070" s="74" t="str">
        <f ca="1">IFERROR(__xludf.DUMMYFUNCTION("IF(REGEXMATCH(A3070,""wealth planning""),""Script 1"",""-"")"),"Script 1")</f>
        <v>Script 1</v>
      </c>
      <c r="C3070" s="148">
        <f t="shared" si="24"/>
        <v>45716</v>
      </c>
      <c r="D3070" s="74" t="str">
        <f t="shared" si="25"/>
        <v>Muhammad Nur Fitri Bin Mohd Yunus</v>
      </c>
    </row>
    <row r="3071" spans="1:4">
      <c r="B3071" s="74" t="str">
        <f ca="1">IFERROR(__xludf.DUMMYFUNCTION("IF(REGEXMATCH(A3071,""wealth planning""),""Script 1"",""-"")"),"-")</f>
        <v>-</v>
      </c>
      <c r="C3071" s="74" t="str">
        <f t="shared" si="24"/>
        <v>You: Hai assalamualaikum Fitri,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071" s="148">
        <f t="shared" si="25"/>
        <v>45716</v>
      </c>
    </row>
    <row r="3072" spans="1:4">
      <c r="B3072" s="74" t="str">
        <f ca="1">IFERROR(__xludf.DUMMYFUNCTION("IF(REGEXMATCH(A3072,""wealth planning""),""Script 1"",""-"")"),"-")</f>
        <v>-</v>
      </c>
      <c r="C3072" s="74">
        <f t="shared" si="24"/>
        <v>0</v>
      </c>
      <c r="D3072" s="148">
        <f t="shared" si="25"/>
        <v>45716</v>
      </c>
    </row>
    <row r="3073" spans="1:4">
      <c r="B3073" s="74" t="str">
        <f ca="1">IFERROR(__xludf.DUMMYFUNCTION("IF(REGEXMATCH(A3073,""wealth planning""),""Script 1"",""-"")"),"-")</f>
        <v>-</v>
      </c>
      <c r="C3073" s="74">
        <f t="shared" si="24"/>
        <v>0</v>
      </c>
      <c r="D3073" s="74" t="str">
        <f t="shared" si="25"/>
        <v>You: Hai assalamualaikum Fitri,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074" spans="1:4">
      <c r="A3074" s="74" t="s">
        <v>3994</v>
      </c>
      <c r="B3074" s="74" t="str">
        <f ca="1">IFERROR(__xludf.DUMMYFUNCTION("IF(REGEXMATCH(A3074,""wealth planning""),""Script 1"",""-"")"),"-")</f>
        <v>-</v>
      </c>
      <c r="C3074" s="74">
        <f t="shared" si="24"/>
        <v>0</v>
      </c>
      <c r="D3074" s="74">
        <f t="shared" si="25"/>
        <v>0</v>
      </c>
    </row>
    <row r="3075" spans="1:4">
      <c r="A3075" s="74" t="s">
        <v>3994</v>
      </c>
      <c r="B3075" s="74" t="str">
        <f ca="1">IFERROR(__xludf.DUMMYFUNCTION("IF(REGEXMATCH(A3075,""wealth planning""),""Script 1"",""-"")"),"-")</f>
        <v>-</v>
      </c>
      <c r="C3075" s="74" t="str">
        <f t="shared" si="24"/>
        <v>MOHAMAD FARIDZUAN ALI</v>
      </c>
      <c r="D3075" s="74">
        <f t="shared" si="25"/>
        <v>0</v>
      </c>
    </row>
    <row r="3076" spans="1:4">
      <c r="A3076" s="148">
        <v>45716</v>
      </c>
      <c r="B3076" s="74" t="str">
        <f ca="1">IFERROR(__xludf.DUMMYFUNCTION("IF(REGEXMATCH(A3076,""wealth planning""),""Script 1"",""-"")"),"#VALUE!")</f>
        <v>#VALUE!</v>
      </c>
      <c r="C3076" s="74" t="str">
        <f t="shared" si="24"/>
        <v>MOHAMAD FARIDZUAN ALI</v>
      </c>
      <c r="D3076" s="74">
        <f t="shared" si="25"/>
        <v>0</v>
      </c>
    </row>
    <row r="3077" spans="1:4">
      <c r="A3077" s="148">
        <v>45716</v>
      </c>
      <c r="B3077" s="74" t="str">
        <f ca="1">IFERROR(__xludf.DUMMYFUNCTION("IF(REGEXMATCH(A3077,""wealth planning""),""Script 1"",""-"")"),"#VALUE!")</f>
        <v>#VALUE!</v>
      </c>
      <c r="C3077" s="148">
        <f t="shared" si="24"/>
        <v>45716</v>
      </c>
      <c r="D3077" s="74" t="str">
        <f t="shared" si="25"/>
        <v>MOHAMAD FARIDZUAN ALI</v>
      </c>
    </row>
    <row r="3078" spans="1:4">
      <c r="A3078" s="74" t="s">
        <v>3995</v>
      </c>
      <c r="B3078" s="74" t="str">
        <f ca="1">IFERROR(__xludf.DUMMYFUNCTION("IF(REGEXMATCH(A3078,""wealth planning""),""Script 1"",""-"")"),"Script 1")</f>
        <v>Script 1</v>
      </c>
      <c r="C3078" s="148">
        <f t="shared" si="24"/>
        <v>45716</v>
      </c>
      <c r="D3078" s="74" t="str">
        <f t="shared" si="25"/>
        <v>MOHAMAD FARIDZUAN ALI</v>
      </c>
    </row>
    <row r="3079" spans="1:4">
      <c r="B3079" s="74" t="str">
        <f ca="1">IFERROR(__xludf.DUMMYFUNCTION("IF(REGEXMATCH(A3079,""wealth planning""),""Script 1"",""-"")"),"-")</f>
        <v>-</v>
      </c>
      <c r="C3079" s="74" t="str">
        <f t="shared" si="24"/>
        <v>You: Hai assalamualaikum Faridzuan,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079" s="148">
        <f t="shared" si="25"/>
        <v>45716</v>
      </c>
    </row>
    <row r="3080" spans="1:4">
      <c r="B3080" s="74" t="str">
        <f ca="1">IFERROR(__xludf.DUMMYFUNCTION("IF(REGEXMATCH(A3080,""wealth planning""),""Script 1"",""-"")"),"-")</f>
        <v>-</v>
      </c>
      <c r="C3080" s="74">
        <f t="shared" si="24"/>
        <v>0</v>
      </c>
      <c r="D3080" s="148">
        <f t="shared" si="25"/>
        <v>45716</v>
      </c>
    </row>
    <row r="3081" spans="1:4">
      <c r="B3081" s="74" t="str">
        <f ca="1">IFERROR(__xludf.DUMMYFUNCTION("IF(REGEXMATCH(A3081,""wealth planning""),""Script 1"",""-"")"),"-")</f>
        <v>-</v>
      </c>
      <c r="C3081" s="74">
        <f t="shared" si="24"/>
        <v>0</v>
      </c>
      <c r="D3081" s="74" t="str">
        <f t="shared" si="25"/>
        <v>You: Hai assalamualaikum Faridzuan,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082" spans="1:4">
      <c r="A3082" s="74" t="s">
        <v>3997</v>
      </c>
      <c r="B3082" s="74" t="str">
        <f ca="1">IFERROR(__xludf.DUMMYFUNCTION("IF(REGEXMATCH(A3082,""wealth planning""),""Script 1"",""-"")"),"-")</f>
        <v>-</v>
      </c>
      <c r="C3082" s="74">
        <f t="shared" si="24"/>
        <v>0</v>
      </c>
      <c r="D3082" s="74">
        <f t="shared" si="25"/>
        <v>0</v>
      </c>
    </row>
    <row r="3083" spans="1:4">
      <c r="A3083" s="74" t="s">
        <v>3997</v>
      </c>
      <c r="B3083" s="74" t="str">
        <f ca="1">IFERROR(__xludf.DUMMYFUNCTION("IF(REGEXMATCH(A3083,""wealth planning""),""Script 1"",""-"")"),"-")</f>
        <v>-</v>
      </c>
      <c r="C3083" s="74" t="str">
        <f t="shared" si="24"/>
        <v>Muhammad Hazman</v>
      </c>
      <c r="D3083" s="74">
        <f t="shared" si="25"/>
        <v>0</v>
      </c>
    </row>
    <row r="3084" spans="1:4">
      <c r="A3084" s="148">
        <v>45716</v>
      </c>
      <c r="B3084" s="74" t="str">
        <f ca="1">IFERROR(__xludf.DUMMYFUNCTION("IF(REGEXMATCH(A3084,""wealth planning""),""Script 1"",""-"")"),"#VALUE!")</f>
        <v>#VALUE!</v>
      </c>
      <c r="C3084" s="74" t="str">
        <f t="shared" si="24"/>
        <v>Muhammad Hazman</v>
      </c>
      <c r="D3084" s="74">
        <f t="shared" si="25"/>
        <v>0</v>
      </c>
    </row>
    <row r="3085" spans="1:4">
      <c r="A3085" s="148">
        <v>45716</v>
      </c>
      <c r="B3085" s="74" t="str">
        <f ca="1">IFERROR(__xludf.DUMMYFUNCTION("IF(REGEXMATCH(A3085,""wealth planning""),""Script 1"",""-"")"),"#VALUE!")</f>
        <v>#VALUE!</v>
      </c>
      <c r="C3085" s="148">
        <f t="shared" si="24"/>
        <v>45716</v>
      </c>
      <c r="D3085" s="74" t="str">
        <f t="shared" si="25"/>
        <v>Muhammad Hazman</v>
      </c>
    </row>
    <row r="3086" spans="1:4">
      <c r="A3086" s="74" t="s">
        <v>3998</v>
      </c>
      <c r="B3086" s="74" t="str">
        <f ca="1">IFERROR(__xludf.DUMMYFUNCTION("IF(REGEXMATCH(A3086,""wealth planning""),""Script 1"",""-"")"),"Script 1")</f>
        <v>Script 1</v>
      </c>
      <c r="C3086" s="148">
        <f t="shared" si="24"/>
        <v>45716</v>
      </c>
      <c r="D3086" s="74" t="str">
        <f t="shared" si="25"/>
        <v>Muhammad Hazman</v>
      </c>
    </row>
    <row r="3087" spans="1:4">
      <c r="B3087" s="74" t="str">
        <f ca="1">IFERROR(__xludf.DUMMYFUNCTION("IF(REGEXMATCH(A3087,""wealth planning""),""Script 1"",""-"")"),"-")</f>
        <v>-</v>
      </c>
      <c r="C3087" s="74" t="str">
        <f t="shared" si="24"/>
        <v>You: Hai assalamualaikum Hazman,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087" s="148">
        <f t="shared" si="25"/>
        <v>45716</v>
      </c>
    </row>
    <row r="3088" spans="1:4">
      <c r="B3088" s="74" t="str">
        <f ca="1">IFERROR(__xludf.DUMMYFUNCTION("IF(REGEXMATCH(A3088,""wealth planning""),""Script 1"",""-"")"),"-")</f>
        <v>-</v>
      </c>
      <c r="C3088" s="74">
        <f t="shared" si="24"/>
        <v>0</v>
      </c>
      <c r="D3088" s="148">
        <f t="shared" si="25"/>
        <v>45716</v>
      </c>
    </row>
    <row r="3089" spans="1:4">
      <c r="B3089" s="74" t="str">
        <f ca="1">IFERROR(__xludf.DUMMYFUNCTION("IF(REGEXMATCH(A3089,""wealth planning""),""Script 1"",""-"")"),"-")</f>
        <v>-</v>
      </c>
      <c r="C3089" s="74">
        <f t="shared" si="24"/>
        <v>0</v>
      </c>
      <c r="D3089" s="74" t="str">
        <f t="shared" si="25"/>
        <v>You: Hai assalamualaikum Hazman,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090" spans="1:4">
      <c r="B3090" s="74" t="str">
        <f ca="1">IFERROR(__xludf.DUMMYFUNCTION("IF(REGEXMATCH(A3090,""wealth planning""),""Script 1"",""-"")"),"-")</f>
        <v>-</v>
      </c>
      <c r="C3090" s="74">
        <f t="shared" si="24"/>
        <v>0</v>
      </c>
      <c r="D3090" s="74">
        <f t="shared" si="25"/>
        <v>0</v>
      </c>
    </row>
    <row r="3091" spans="1:4">
      <c r="A3091" s="74" t="s">
        <v>4001</v>
      </c>
      <c r="B3091" s="74" t="str">
        <f ca="1">IFERROR(__xludf.DUMMYFUNCTION("IF(REGEXMATCH(A3091,""wealth planning""),""Script 1"",""-"")"),"-")</f>
        <v>-</v>
      </c>
      <c r="C3091" s="74">
        <f t="shared" si="24"/>
        <v>0</v>
      </c>
      <c r="D3091" s="74">
        <f t="shared" si="25"/>
        <v>0</v>
      </c>
    </row>
    <row r="3092" spans="1:4">
      <c r="A3092" s="148">
        <v>45716</v>
      </c>
      <c r="B3092" s="74" t="str">
        <f ca="1">IFERROR(__xludf.DUMMYFUNCTION("IF(REGEXMATCH(A3092,""wealth planning""),""Script 1"",""-"")"),"#VALUE!")</f>
        <v>#VALUE!</v>
      </c>
      <c r="C3092" s="74" t="str">
        <f t="shared" si="24"/>
        <v>Aisyah Rahim</v>
      </c>
      <c r="D3092" s="74">
        <f t="shared" si="25"/>
        <v>0</v>
      </c>
    </row>
    <row r="3093" spans="1:4">
      <c r="A3093" s="148">
        <v>45716</v>
      </c>
      <c r="B3093" s="74" t="str">
        <f ca="1">IFERROR(__xludf.DUMMYFUNCTION("IF(REGEXMATCH(A3093,""wealth planning""),""Script 1"",""-"")"),"#VALUE!")</f>
        <v>#VALUE!</v>
      </c>
      <c r="C3093" s="148">
        <f t="shared" si="24"/>
        <v>45716</v>
      </c>
      <c r="D3093" s="74">
        <f t="shared" si="25"/>
        <v>0</v>
      </c>
    </row>
    <row r="3094" spans="1:4">
      <c r="A3094" s="74" t="s">
        <v>2982</v>
      </c>
      <c r="B3094" s="74" t="str">
        <f ca="1">IFERROR(__xludf.DUMMYFUNCTION("IF(REGEXMATCH(A3094,""wealth planning""),""Script 1"",""-"")"),"Script 1")</f>
        <v>Script 1</v>
      </c>
      <c r="C3094" s="148">
        <f t="shared" si="24"/>
        <v>45716</v>
      </c>
      <c r="D3094" s="74" t="str">
        <f t="shared" si="25"/>
        <v>Aisyah Rahim</v>
      </c>
    </row>
    <row r="3095" spans="1:4">
      <c r="B3095" s="74" t="str">
        <f ca="1">IFERROR(__xludf.DUMMYFUNCTION("IF(REGEXMATCH(A3095,""wealth planning""),""Script 1"",""-"")"),"-")</f>
        <v>-</v>
      </c>
      <c r="C3095" s="74" t="str">
        <f t="shared" si="24"/>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095" s="148">
        <f t="shared" si="25"/>
        <v>45716</v>
      </c>
    </row>
    <row r="3096" spans="1:4">
      <c r="B3096" s="74" t="str">
        <f ca="1">IFERROR(__xludf.DUMMYFUNCTION("IF(REGEXMATCH(A3096,""wealth planning""),""Script 1"",""-"")"),"-")</f>
        <v>-</v>
      </c>
      <c r="C3096" s="74">
        <f t="shared" si="24"/>
        <v>0</v>
      </c>
      <c r="D3096" s="148">
        <f t="shared" si="25"/>
        <v>45716</v>
      </c>
    </row>
    <row r="3097" spans="1:4">
      <c r="B3097" s="74" t="str">
        <f ca="1">IFERROR(__xludf.DUMMYFUNCTION("IF(REGEXMATCH(A3097,""wealth planning""),""Script 1"",""-"")"),"-")</f>
        <v>-</v>
      </c>
      <c r="C3097" s="74">
        <f t="shared" si="24"/>
        <v>0</v>
      </c>
      <c r="D3097" s="74" t="str">
        <f t="shared" si="25"/>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098" spans="1:4">
      <c r="A3098" s="74" t="s">
        <v>4003</v>
      </c>
      <c r="B3098" s="74" t="str">
        <f ca="1">IFERROR(__xludf.DUMMYFUNCTION("IF(REGEXMATCH(A3098,""wealth planning""),""Script 1"",""-"")"),"-")</f>
        <v>-</v>
      </c>
      <c r="C3098" s="74">
        <f t="shared" si="24"/>
        <v>0</v>
      </c>
      <c r="D3098" s="74">
        <f t="shared" si="25"/>
        <v>0</v>
      </c>
    </row>
    <row r="3099" spans="1:4">
      <c r="A3099" s="74" t="s">
        <v>4003</v>
      </c>
      <c r="B3099" s="74" t="str">
        <f ca="1">IFERROR(__xludf.DUMMYFUNCTION("IF(REGEXMATCH(A3099,""wealth planning""),""Script 1"",""-"")"),"-")</f>
        <v>-</v>
      </c>
      <c r="C3099" s="74" t="str">
        <f t="shared" si="24"/>
        <v>Arif Ghazali</v>
      </c>
      <c r="D3099" s="74">
        <f t="shared" si="25"/>
        <v>0</v>
      </c>
    </row>
    <row r="3100" spans="1:4">
      <c r="A3100" s="148">
        <v>45716</v>
      </c>
      <c r="B3100" s="74" t="str">
        <f ca="1">IFERROR(__xludf.DUMMYFUNCTION("IF(REGEXMATCH(A3100,""wealth planning""),""Script 1"",""-"")"),"#VALUE!")</f>
        <v>#VALUE!</v>
      </c>
      <c r="C3100" s="74" t="str">
        <f t="shared" si="24"/>
        <v>Arif Ghazali</v>
      </c>
      <c r="D3100" s="74">
        <f t="shared" si="25"/>
        <v>0</v>
      </c>
    </row>
    <row r="3101" spans="1:4">
      <c r="A3101" s="148">
        <v>45716</v>
      </c>
      <c r="B3101" s="74" t="str">
        <f ca="1">IFERROR(__xludf.DUMMYFUNCTION("IF(REGEXMATCH(A3101,""wealth planning""),""Script 1"",""-"")"),"#VALUE!")</f>
        <v>#VALUE!</v>
      </c>
      <c r="C3101" s="148">
        <f t="shared" si="24"/>
        <v>45716</v>
      </c>
      <c r="D3101" s="74" t="str">
        <f t="shared" si="25"/>
        <v>Arif Ghazali</v>
      </c>
    </row>
    <row r="3102" spans="1:4">
      <c r="A3102" s="74" t="s">
        <v>3051</v>
      </c>
      <c r="B3102" s="74" t="str">
        <f ca="1">IFERROR(__xludf.DUMMYFUNCTION("IF(REGEXMATCH(A3102,""wealth planning""),""Script 1"",""-"")"),"Script 1")</f>
        <v>Script 1</v>
      </c>
      <c r="C3102" s="148">
        <f t="shared" si="24"/>
        <v>45716</v>
      </c>
      <c r="D3102" s="74" t="str">
        <f t="shared" si="25"/>
        <v>Arif Ghazali</v>
      </c>
    </row>
    <row r="3103" spans="1:4">
      <c r="B3103" s="74" t="str">
        <f ca="1">IFERROR(__xludf.DUMMYFUNCTION("IF(REGEXMATCH(A3103,""wealth planning""),""Script 1"",""-"")"),"-")</f>
        <v>-</v>
      </c>
      <c r="C3103" s="74" t="str">
        <f t="shared" si="24"/>
        <v>You: Hai assalamualaikum Arif,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103" s="148">
        <f t="shared" si="25"/>
        <v>45716</v>
      </c>
    </row>
    <row r="3104" spans="1:4">
      <c r="B3104" s="74" t="str">
        <f ca="1">IFERROR(__xludf.DUMMYFUNCTION("IF(REGEXMATCH(A3104,""wealth planning""),""Script 1"",""-"")"),"-")</f>
        <v>-</v>
      </c>
      <c r="C3104" s="74">
        <f t="shared" si="24"/>
        <v>0</v>
      </c>
      <c r="D3104" s="148">
        <f t="shared" si="25"/>
        <v>45716</v>
      </c>
    </row>
    <row r="3105" spans="1:4">
      <c r="B3105" s="74" t="str">
        <f ca="1">IFERROR(__xludf.DUMMYFUNCTION("IF(REGEXMATCH(A3105,""wealth planning""),""Script 1"",""-"")"),"-")</f>
        <v>-</v>
      </c>
      <c r="C3105" s="74">
        <f t="shared" si="24"/>
        <v>0</v>
      </c>
      <c r="D3105" s="74" t="str">
        <f t="shared" si="25"/>
        <v>You: Hai assalamualaikum Arif,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106" spans="1:4">
      <c r="A3106" s="74" t="s">
        <v>4005</v>
      </c>
      <c r="B3106" s="74" t="str">
        <f ca="1">IFERROR(__xludf.DUMMYFUNCTION("IF(REGEXMATCH(A3106,""wealth planning""),""Script 1"",""-"")"),"-")</f>
        <v>-</v>
      </c>
      <c r="C3106" s="74">
        <f t="shared" si="24"/>
        <v>0</v>
      </c>
      <c r="D3106" s="74">
        <f t="shared" si="25"/>
        <v>0</v>
      </c>
    </row>
    <row r="3107" spans="1:4">
      <c r="A3107" s="74" t="s">
        <v>4005</v>
      </c>
      <c r="B3107" s="74" t="str">
        <f ca="1">IFERROR(__xludf.DUMMYFUNCTION("IF(REGEXMATCH(A3107,""wealth planning""),""Script 1"",""-"")"),"-")</f>
        <v>-</v>
      </c>
      <c r="C3107" s="74" t="str">
        <f t="shared" si="24"/>
        <v>Atheerah Aziz</v>
      </c>
      <c r="D3107" s="74">
        <f t="shared" si="25"/>
        <v>0</v>
      </c>
    </row>
    <row r="3108" spans="1:4">
      <c r="A3108" s="148">
        <v>45716</v>
      </c>
      <c r="B3108" s="74" t="str">
        <f ca="1">IFERROR(__xludf.DUMMYFUNCTION("IF(REGEXMATCH(A3108,""wealth planning""),""Script 1"",""-"")"),"#VALUE!")</f>
        <v>#VALUE!</v>
      </c>
      <c r="C3108" s="74" t="str">
        <f t="shared" si="24"/>
        <v>Atheerah Aziz</v>
      </c>
      <c r="D3108" s="74">
        <f t="shared" si="25"/>
        <v>0</v>
      </c>
    </row>
    <row r="3109" spans="1:4">
      <c r="A3109" s="148">
        <v>45716</v>
      </c>
      <c r="B3109" s="74" t="str">
        <f ca="1">IFERROR(__xludf.DUMMYFUNCTION("IF(REGEXMATCH(A3109,""wealth planning""),""Script 1"",""-"")"),"#VALUE!")</f>
        <v>#VALUE!</v>
      </c>
      <c r="C3109" s="148">
        <f t="shared" si="24"/>
        <v>45716</v>
      </c>
      <c r="D3109" s="74" t="str">
        <f t="shared" si="25"/>
        <v>Atheerah Aziz</v>
      </c>
    </row>
    <row r="3110" spans="1:4">
      <c r="A3110" s="74" t="s">
        <v>4006</v>
      </c>
      <c r="B3110" s="74" t="str">
        <f ca="1">IFERROR(__xludf.DUMMYFUNCTION("IF(REGEXMATCH(A3110,""wealth planning""),""Script 1"",""-"")"),"Script 1")</f>
        <v>Script 1</v>
      </c>
      <c r="C3110" s="148">
        <f t="shared" si="24"/>
        <v>45716</v>
      </c>
      <c r="D3110" s="74" t="str">
        <f t="shared" si="25"/>
        <v>Atheerah Aziz</v>
      </c>
    </row>
    <row r="3111" spans="1:4">
      <c r="B3111" s="74" t="str">
        <f ca="1">IFERROR(__xludf.DUMMYFUNCTION("IF(REGEXMATCH(A3111,""wealth planning""),""Script 1"",""-"")"),"-")</f>
        <v>-</v>
      </c>
      <c r="C3111" s="74" t="str">
        <f t="shared" si="24"/>
        <v>You: Hai assalamualaikum Atheerah,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111" s="148">
        <f t="shared" si="25"/>
        <v>45716</v>
      </c>
    </row>
    <row r="3112" spans="1:4">
      <c r="B3112" s="74" t="str">
        <f ca="1">IFERROR(__xludf.DUMMYFUNCTION("IF(REGEXMATCH(A3112,""wealth planning""),""Script 1"",""-"")"),"-")</f>
        <v>-</v>
      </c>
      <c r="C3112" s="74">
        <f t="shared" si="24"/>
        <v>0</v>
      </c>
      <c r="D3112" s="148">
        <f t="shared" si="25"/>
        <v>45716</v>
      </c>
    </row>
    <row r="3113" spans="1:4">
      <c r="B3113" s="74" t="str">
        <f ca="1">IFERROR(__xludf.DUMMYFUNCTION("IF(REGEXMATCH(A3113,""wealth planning""),""Script 1"",""-"")"),"-")</f>
        <v>-</v>
      </c>
      <c r="C3113" s="74">
        <f t="shared" si="24"/>
        <v>0</v>
      </c>
      <c r="D3113" s="74" t="str">
        <f t="shared" si="25"/>
        <v>You: Hai assalamualaikum Atheerah,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114" spans="1:4">
      <c r="A3114" s="74" t="s">
        <v>4008</v>
      </c>
      <c r="B3114" s="74" t="str">
        <f ca="1">IFERROR(__xludf.DUMMYFUNCTION("IF(REGEXMATCH(A3114,""wealth planning""),""Script 1"",""-"")"),"-")</f>
        <v>-</v>
      </c>
      <c r="C3114" s="74">
        <f t="shared" si="24"/>
        <v>0</v>
      </c>
      <c r="D3114" s="74">
        <f t="shared" si="25"/>
        <v>0</v>
      </c>
    </row>
    <row r="3115" spans="1:4">
      <c r="A3115" s="74" t="s">
        <v>4008</v>
      </c>
      <c r="B3115" s="74" t="str">
        <f ca="1">IFERROR(__xludf.DUMMYFUNCTION("IF(REGEXMATCH(A3115,""wealth planning""),""Script 1"",""-"")"),"-")</f>
        <v>-</v>
      </c>
      <c r="C3115" s="74" t="str">
        <f t="shared" si="24"/>
        <v>Zainur Aziza Zainuddin</v>
      </c>
      <c r="D3115" s="74">
        <f t="shared" si="25"/>
        <v>0</v>
      </c>
    </row>
    <row r="3116" spans="1:4">
      <c r="A3116" s="148">
        <v>45716</v>
      </c>
      <c r="B3116" s="74" t="str">
        <f ca="1">IFERROR(__xludf.DUMMYFUNCTION("IF(REGEXMATCH(A3116,""wealth planning""),""Script 1"",""-"")"),"#VALUE!")</f>
        <v>#VALUE!</v>
      </c>
      <c r="C3116" s="74" t="str">
        <f t="shared" si="24"/>
        <v>Zainur Aziza Zainuddin</v>
      </c>
      <c r="D3116" s="74">
        <f t="shared" si="25"/>
        <v>0</v>
      </c>
    </row>
    <row r="3117" spans="1:4">
      <c r="A3117" s="148">
        <v>45716</v>
      </c>
      <c r="B3117" s="74" t="str">
        <f ca="1">IFERROR(__xludf.DUMMYFUNCTION("IF(REGEXMATCH(A3117,""wealth planning""),""Script 1"",""-"")"),"#VALUE!")</f>
        <v>#VALUE!</v>
      </c>
      <c r="C3117" s="148">
        <f t="shared" si="24"/>
        <v>45716</v>
      </c>
      <c r="D3117" s="74" t="str">
        <f t="shared" si="25"/>
        <v>Zainur Aziza Zainuddin</v>
      </c>
    </row>
    <row r="3118" spans="1:4">
      <c r="A3118" s="74" t="s">
        <v>4009</v>
      </c>
      <c r="B3118" s="74" t="str">
        <f ca="1">IFERROR(__xludf.DUMMYFUNCTION("IF(REGEXMATCH(A3118,""wealth planning""),""Script 1"",""-"")"),"Script 1")</f>
        <v>Script 1</v>
      </c>
      <c r="C3118" s="148">
        <f t="shared" si="24"/>
        <v>45716</v>
      </c>
      <c r="D3118" s="74" t="str">
        <f t="shared" si="25"/>
        <v>Zainur Aziza Zainuddin</v>
      </c>
    </row>
    <row r="3119" spans="1:4">
      <c r="B3119" s="74" t="str">
        <f ca="1">IFERROR(__xludf.DUMMYFUNCTION("IF(REGEXMATCH(A3119,""wealth planning""),""Script 1"",""-"")"),"-")</f>
        <v>-</v>
      </c>
      <c r="C3119" s="74" t="str">
        <f t="shared" si="24"/>
        <v>You: Hai assalamualaikum Zainur,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119" s="148">
        <f t="shared" si="25"/>
        <v>45716</v>
      </c>
    </row>
    <row r="3120" spans="1:4">
      <c r="B3120" s="74" t="str">
        <f ca="1">IFERROR(__xludf.DUMMYFUNCTION("IF(REGEXMATCH(A3120,""wealth planning""),""Script 1"",""-"")"),"-")</f>
        <v>-</v>
      </c>
      <c r="C3120" s="74">
        <f t="shared" si="24"/>
        <v>0</v>
      </c>
      <c r="D3120" s="148">
        <f t="shared" si="25"/>
        <v>45716</v>
      </c>
    </row>
    <row r="3121" spans="1:4">
      <c r="B3121" s="74" t="str">
        <f ca="1">IFERROR(__xludf.DUMMYFUNCTION("IF(REGEXMATCH(A3121,""wealth planning""),""Script 1"",""-"")"),"-")</f>
        <v>-</v>
      </c>
      <c r="C3121" s="74">
        <f t="shared" si="24"/>
        <v>0</v>
      </c>
      <c r="D3121" s="74" t="str">
        <f t="shared" si="25"/>
        <v>You: Hai assalamualaikum Zainur,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122" spans="1:4">
      <c r="A3122" s="74" t="s">
        <v>4011</v>
      </c>
      <c r="B3122" s="74" t="str">
        <f ca="1">IFERROR(__xludf.DUMMYFUNCTION("IF(REGEXMATCH(A3122,""wealth planning""),""Script 1"",""-"")"),"-")</f>
        <v>-</v>
      </c>
      <c r="C3122" s="74">
        <f t="shared" si="24"/>
        <v>0</v>
      </c>
      <c r="D3122" s="74">
        <f t="shared" si="25"/>
        <v>0</v>
      </c>
    </row>
    <row r="3123" spans="1:4">
      <c r="A3123" s="74" t="s">
        <v>4011</v>
      </c>
      <c r="B3123" s="74" t="str">
        <f ca="1">IFERROR(__xludf.DUMMYFUNCTION("IF(REGEXMATCH(A3123,""wealth planning""),""Script 1"",""-"")"),"-")</f>
        <v>-</v>
      </c>
      <c r="C3123" s="74" t="str">
        <f t="shared" si="24"/>
        <v>Shafiq Azizi</v>
      </c>
      <c r="D3123" s="74">
        <f t="shared" si="25"/>
        <v>0</v>
      </c>
    </row>
    <row r="3124" spans="1:4">
      <c r="A3124" s="148">
        <v>45716</v>
      </c>
      <c r="B3124" s="74" t="str">
        <f ca="1">IFERROR(__xludf.DUMMYFUNCTION("IF(REGEXMATCH(A3124,""wealth planning""),""Script 1"",""-"")"),"#VALUE!")</f>
        <v>#VALUE!</v>
      </c>
      <c r="C3124" s="74" t="str">
        <f t="shared" si="24"/>
        <v>Shafiq Azizi</v>
      </c>
      <c r="D3124" s="74">
        <f t="shared" si="25"/>
        <v>0</v>
      </c>
    </row>
    <row r="3125" spans="1:4">
      <c r="A3125" s="148">
        <v>45716</v>
      </c>
      <c r="B3125" s="74" t="str">
        <f ca="1">IFERROR(__xludf.DUMMYFUNCTION("IF(REGEXMATCH(A3125,""wealth planning""),""Script 1"",""-"")"),"#VALUE!")</f>
        <v>#VALUE!</v>
      </c>
      <c r="C3125" s="148">
        <f t="shared" si="24"/>
        <v>45716</v>
      </c>
      <c r="D3125" s="74" t="str">
        <f t="shared" si="25"/>
        <v>Shafiq Azizi</v>
      </c>
    </row>
    <row r="3126" spans="1:4">
      <c r="A3126" s="74" t="s">
        <v>4012</v>
      </c>
      <c r="B3126" s="74" t="str">
        <f ca="1">IFERROR(__xludf.DUMMYFUNCTION("IF(REGEXMATCH(A3126,""wealth planning""),""Script 1"",""-"")"),"Script 1")</f>
        <v>Script 1</v>
      </c>
      <c r="C3126" s="148">
        <f t="shared" si="24"/>
        <v>45716</v>
      </c>
      <c r="D3126" s="74" t="str">
        <f t="shared" si="25"/>
        <v>Shafiq Azizi</v>
      </c>
    </row>
    <row r="3127" spans="1:4">
      <c r="B3127" s="74" t="str">
        <f ca="1">IFERROR(__xludf.DUMMYFUNCTION("IF(REGEXMATCH(A3127,""wealth planning""),""Script 1"",""-"")"),"-")</f>
        <v>-</v>
      </c>
      <c r="C3127" s="74" t="str">
        <f t="shared" si="24"/>
        <v>You: Hai assalamualaikum Shafiq,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127" s="148">
        <f t="shared" si="25"/>
        <v>45716</v>
      </c>
    </row>
    <row r="3128" spans="1:4">
      <c r="B3128" s="74" t="str">
        <f ca="1">IFERROR(__xludf.DUMMYFUNCTION("IF(REGEXMATCH(A3128,""wealth planning""),""Script 1"",""-"")"),"-")</f>
        <v>-</v>
      </c>
      <c r="C3128" s="74">
        <f t="shared" si="24"/>
        <v>0</v>
      </c>
      <c r="D3128" s="148">
        <f t="shared" si="25"/>
        <v>45716</v>
      </c>
    </row>
    <row r="3129" spans="1:4">
      <c r="B3129" s="74" t="str">
        <f ca="1">IFERROR(__xludf.DUMMYFUNCTION("IF(REGEXMATCH(A3129,""wealth planning""),""Script 1"",""-"")"),"-")</f>
        <v>-</v>
      </c>
      <c r="C3129" s="74">
        <f t="shared" si="24"/>
        <v>0</v>
      </c>
      <c r="D3129" s="74" t="str">
        <f t="shared" si="25"/>
        <v>You: Hai assalamualaikum Shafiq,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130" spans="1:4">
      <c r="A3130" s="74" t="s">
        <v>4014</v>
      </c>
      <c r="B3130" s="74" t="str">
        <f ca="1">IFERROR(__xludf.DUMMYFUNCTION("IF(REGEXMATCH(A3130,""wealth planning""),""Script 1"",""-"")"),"-")</f>
        <v>-</v>
      </c>
      <c r="C3130" s="74">
        <f t="shared" si="24"/>
        <v>0</v>
      </c>
      <c r="D3130" s="74">
        <f t="shared" si="25"/>
        <v>0</v>
      </c>
    </row>
    <row r="3131" spans="1:4">
      <c r="A3131" s="74" t="s">
        <v>4014</v>
      </c>
      <c r="B3131" s="74" t="str">
        <f ca="1">IFERROR(__xludf.DUMMYFUNCTION("IF(REGEXMATCH(A3131,""wealth planning""),""Script 1"",""-"")"),"-")</f>
        <v>-</v>
      </c>
      <c r="C3131" s="74" t="str">
        <f t="shared" si="24"/>
        <v>IZZUDDIN AZIZI</v>
      </c>
      <c r="D3131" s="74">
        <f t="shared" si="25"/>
        <v>0</v>
      </c>
    </row>
    <row r="3132" spans="1:4">
      <c r="A3132" s="148">
        <v>45716</v>
      </c>
      <c r="B3132" s="74" t="str">
        <f ca="1">IFERROR(__xludf.DUMMYFUNCTION("IF(REGEXMATCH(A3132,""wealth planning""),""Script 1"",""-"")"),"#VALUE!")</f>
        <v>#VALUE!</v>
      </c>
      <c r="C3132" s="74" t="str">
        <f t="shared" si="24"/>
        <v>IZZUDDIN AZIZI</v>
      </c>
      <c r="D3132" s="74">
        <f t="shared" si="25"/>
        <v>0</v>
      </c>
    </row>
    <row r="3133" spans="1:4">
      <c r="A3133" s="148">
        <v>45716</v>
      </c>
      <c r="B3133" s="74" t="str">
        <f ca="1">IFERROR(__xludf.DUMMYFUNCTION("IF(REGEXMATCH(A3133,""wealth planning""),""Script 1"",""-"")"),"#VALUE!")</f>
        <v>#VALUE!</v>
      </c>
      <c r="C3133" s="148">
        <f t="shared" si="24"/>
        <v>45716</v>
      </c>
      <c r="D3133" s="74" t="str">
        <f t="shared" si="25"/>
        <v>IZZUDDIN AZIZI</v>
      </c>
    </row>
    <row r="3134" spans="1:4">
      <c r="A3134" s="74" t="s">
        <v>4015</v>
      </c>
      <c r="B3134" s="74" t="str">
        <f ca="1">IFERROR(__xludf.DUMMYFUNCTION("IF(REGEXMATCH(A3134,""wealth planning""),""Script 1"",""-"")"),"Script 1")</f>
        <v>Script 1</v>
      </c>
      <c r="C3134" s="148">
        <f t="shared" si="24"/>
        <v>45716</v>
      </c>
      <c r="D3134" s="74" t="str">
        <f t="shared" si="25"/>
        <v>IZZUDDIN AZIZI</v>
      </c>
    </row>
    <row r="3135" spans="1:4">
      <c r="B3135" s="74" t="str">
        <f ca="1">IFERROR(__xludf.DUMMYFUNCTION("IF(REGEXMATCH(A3135,""wealth planning""),""Script 1"",""-"")"),"-")</f>
        <v>-</v>
      </c>
      <c r="C3135" s="74" t="str">
        <f t="shared" si="24"/>
        <v>You: Hai assalamualaikum tuan Izzuddin,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135" s="148">
        <f t="shared" si="25"/>
        <v>45716</v>
      </c>
    </row>
    <row r="3136" spans="1:4">
      <c r="B3136" s="74" t="str">
        <f ca="1">IFERROR(__xludf.DUMMYFUNCTION("IF(REGEXMATCH(A3136,""wealth planning""),""Script 1"",""-"")"),"-")</f>
        <v>-</v>
      </c>
      <c r="C3136" s="74">
        <f t="shared" si="24"/>
        <v>0</v>
      </c>
      <c r="D3136" s="148">
        <f t="shared" si="25"/>
        <v>45716</v>
      </c>
    </row>
    <row r="3137" spans="1:4">
      <c r="B3137" s="74" t="str">
        <f ca="1">IFERROR(__xludf.DUMMYFUNCTION("IF(REGEXMATCH(A3137,""wealth planning""),""Script 1"",""-"")"),"-")</f>
        <v>-</v>
      </c>
      <c r="C3137" s="74">
        <f t="shared" si="24"/>
        <v>0</v>
      </c>
      <c r="D3137" s="74" t="str">
        <f t="shared" si="25"/>
        <v>You: Hai assalamualaikum tuan Izzuddin,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138" spans="1:4">
      <c r="A3138" s="74" t="s">
        <v>4017</v>
      </c>
      <c r="B3138" s="74" t="str">
        <f ca="1">IFERROR(__xludf.DUMMYFUNCTION("IF(REGEXMATCH(A3138,""wealth planning""),""Script 1"",""-"")"),"-")</f>
        <v>-</v>
      </c>
      <c r="C3138" s="74">
        <f t="shared" si="24"/>
        <v>0</v>
      </c>
      <c r="D3138" s="74">
        <f t="shared" si="25"/>
        <v>0</v>
      </c>
    </row>
    <row r="3139" spans="1:4">
      <c r="A3139" s="74" t="s">
        <v>4017</v>
      </c>
      <c r="B3139" s="74" t="str">
        <f ca="1">IFERROR(__xludf.DUMMYFUNCTION("IF(REGEXMATCH(A3139,""wealth planning""),""Script 1"",""-"")"),"-")</f>
        <v>-</v>
      </c>
      <c r="C3139" s="74" t="str">
        <f t="shared" si="24"/>
        <v>Mawar Zarith</v>
      </c>
      <c r="D3139" s="74">
        <f t="shared" si="25"/>
        <v>0</v>
      </c>
    </row>
    <row r="3140" spans="1:4">
      <c r="A3140" s="148">
        <v>45716</v>
      </c>
      <c r="B3140" s="74" t="str">
        <f ca="1">IFERROR(__xludf.DUMMYFUNCTION("IF(REGEXMATCH(A3140,""wealth planning""),""Script 1"",""-"")"),"#VALUE!")</f>
        <v>#VALUE!</v>
      </c>
      <c r="C3140" s="74" t="str">
        <f t="shared" si="24"/>
        <v>Mawar Zarith</v>
      </c>
      <c r="D3140" s="74">
        <f t="shared" si="25"/>
        <v>0</v>
      </c>
    </row>
    <row r="3141" spans="1:4">
      <c r="A3141" s="148">
        <v>45716</v>
      </c>
      <c r="B3141" s="74" t="str">
        <f ca="1">IFERROR(__xludf.DUMMYFUNCTION("IF(REGEXMATCH(A3141,""wealth planning""),""Script 1"",""-"")"),"#VALUE!")</f>
        <v>#VALUE!</v>
      </c>
      <c r="C3141" s="148">
        <f t="shared" si="24"/>
        <v>45716</v>
      </c>
      <c r="D3141" s="74" t="str">
        <f t="shared" si="25"/>
        <v>Mawar Zarith</v>
      </c>
    </row>
    <row r="3142" spans="1:4">
      <c r="A3142" s="74" t="s">
        <v>4018</v>
      </c>
      <c r="B3142" s="74" t="str">
        <f ca="1">IFERROR(__xludf.DUMMYFUNCTION("IF(REGEXMATCH(A3142,""wealth planning""),""Script 1"",""-"")"),"Script 1")</f>
        <v>Script 1</v>
      </c>
      <c r="C3142" s="148">
        <f t="shared" si="24"/>
        <v>45716</v>
      </c>
      <c r="D3142" s="74" t="str">
        <f t="shared" si="25"/>
        <v>Mawar Zarith</v>
      </c>
    </row>
    <row r="3143" spans="1:4">
      <c r="B3143" s="74" t="str">
        <f ca="1">IFERROR(__xludf.DUMMYFUNCTION("IF(REGEXMATCH(A3143,""wealth planning""),""Script 1"",""-"")"),"-")</f>
        <v>-</v>
      </c>
      <c r="C3143" s="74" t="str">
        <f t="shared" si="24"/>
        <v>You: Hai assalamualaikum Mawar,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143" s="148">
        <f t="shared" si="25"/>
        <v>45716</v>
      </c>
    </row>
    <row r="3144" spans="1:4">
      <c r="B3144" s="74" t="str">
        <f ca="1">IFERROR(__xludf.DUMMYFUNCTION("IF(REGEXMATCH(A3144,""wealth planning""),""Script 1"",""-"")"),"-")</f>
        <v>-</v>
      </c>
      <c r="C3144" s="74">
        <f t="shared" si="24"/>
        <v>0</v>
      </c>
      <c r="D3144" s="148">
        <f t="shared" si="25"/>
        <v>45716</v>
      </c>
    </row>
    <row r="3145" spans="1:4">
      <c r="B3145" s="74" t="str">
        <f ca="1">IFERROR(__xludf.DUMMYFUNCTION("IF(REGEXMATCH(A3145,""wealth planning""),""Script 1"",""-"")"),"-")</f>
        <v>-</v>
      </c>
      <c r="C3145" s="74">
        <f t="shared" si="24"/>
        <v>0</v>
      </c>
      <c r="D3145" s="74" t="str">
        <f t="shared" si="25"/>
        <v>You: Hai assalamualaikum Mawar,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146" spans="1:4">
      <c r="A3146" s="74" t="s">
        <v>4020</v>
      </c>
      <c r="B3146" s="74" t="str">
        <f ca="1">IFERROR(__xludf.DUMMYFUNCTION("IF(REGEXMATCH(A3146,""wealth planning""),""Script 1"",""-"")"),"-")</f>
        <v>-</v>
      </c>
      <c r="C3146" s="74">
        <f t="shared" si="24"/>
        <v>0</v>
      </c>
      <c r="D3146" s="74">
        <f t="shared" si="25"/>
        <v>0</v>
      </c>
    </row>
    <row r="3147" spans="1:4">
      <c r="A3147" s="74" t="s">
        <v>4020</v>
      </c>
      <c r="B3147" s="74" t="str">
        <f ca="1">IFERROR(__xludf.DUMMYFUNCTION("IF(REGEXMATCH(A3147,""wealth planning""),""Script 1"",""-"")"),"-")</f>
        <v>-</v>
      </c>
      <c r="C3147" s="74" t="str">
        <f t="shared" si="24"/>
        <v>Wan Nur Nabila</v>
      </c>
      <c r="D3147" s="74">
        <f t="shared" si="25"/>
        <v>0</v>
      </c>
    </row>
    <row r="3148" spans="1:4">
      <c r="A3148" s="148">
        <v>45716</v>
      </c>
      <c r="B3148" s="74" t="str">
        <f ca="1">IFERROR(__xludf.DUMMYFUNCTION("IF(REGEXMATCH(A3148,""wealth planning""),""Script 1"",""-"")"),"#VALUE!")</f>
        <v>#VALUE!</v>
      </c>
      <c r="C3148" s="74" t="str">
        <f t="shared" si="24"/>
        <v>Wan Nur Nabila</v>
      </c>
      <c r="D3148" s="74">
        <f t="shared" si="25"/>
        <v>0</v>
      </c>
    </row>
    <row r="3149" spans="1:4">
      <c r="A3149" s="148">
        <v>45716</v>
      </c>
      <c r="B3149" s="74" t="str">
        <f ca="1">IFERROR(__xludf.DUMMYFUNCTION("IF(REGEXMATCH(A3149,""wealth planning""),""Script 1"",""-"")"),"#VALUE!")</f>
        <v>#VALUE!</v>
      </c>
      <c r="C3149" s="148">
        <f t="shared" si="24"/>
        <v>45716</v>
      </c>
      <c r="D3149" s="74" t="str">
        <f t="shared" si="25"/>
        <v>Wan Nur Nabila</v>
      </c>
    </row>
    <row r="3150" spans="1:4">
      <c r="A3150" s="74" t="s">
        <v>4021</v>
      </c>
      <c r="B3150" s="74" t="str">
        <f ca="1">IFERROR(__xludf.DUMMYFUNCTION("IF(REGEXMATCH(A3150,""wealth planning""),""Script 1"",""-"")"),"Script 1")</f>
        <v>Script 1</v>
      </c>
      <c r="C3150" s="148">
        <f t="shared" si="24"/>
        <v>45716</v>
      </c>
      <c r="D3150" s="74" t="str">
        <f t="shared" si="25"/>
        <v>Wan Nur Nabila</v>
      </c>
    </row>
    <row r="3151" spans="1:4">
      <c r="B3151" s="74" t="str">
        <f ca="1">IFERROR(__xludf.DUMMYFUNCTION("IF(REGEXMATCH(A3151,""wealth planning""),""Script 1"",""-"")"),"-")</f>
        <v>-</v>
      </c>
      <c r="C3151" s="74" t="str">
        <f t="shared" si="24"/>
        <v>You: Hai assalamualaikum Nabila,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151" s="148">
        <f t="shared" si="25"/>
        <v>45716</v>
      </c>
    </row>
    <row r="3152" spans="1:4">
      <c r="B3152" s="74" t="str">
        <f ca="1">IFERROR(__xludf.DUMMYFUNCTION("IF(REGEXMATCH(A3152,""wealth planning""),""Script 1"",""-"")"),"-")</f>
        <v>-</v>
      </c>
      <c r="C3152" s="74">
        <f t="shared" si="24"/>
        <v>0</v>
      </c>
      <c r="D3152" s="148">
        <f t="shared" si="25"/>
        <v>45716</v>
      </c>
    </row>
    <row r="3153" spans="1:4">
      <c r="B3153" s="74" t="str">
        <f ca="1">IFERROR(__xludf.DUMMYFUNCTION("IF(REGEXMATCH(A3153,""wealth planning""),""Script 1"",""-"")"),"-")</f>
        <v>-</v>
      </c>
      <c r="C3153" s="74">
        <f t="shared" si="24"/>
        <v>0</v>
      </c>
      <c r="D3153" s="74" t="str">
        <f t="shared" si="25"/>
        <v>You: Hai assalamualaikum Nabila,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154" spans="1:4">
      <c r="A3154" s="74" t="s">
        <v>4023</v>
      </c>
      <c r="B3154" s="74" t="str">
        <f ca="1">IFERROR(__xludf.DUMMYFUNCTION("IF(REGEXMATCH(A3154,""wealth planning""),""Script 1"",""-"")"),"-")</f>
        <v>-</v>
      </c>
      <c r="C3154" s="74">
        <f t="shared" si="24"/>
        <v>0</v>
      </c>
      <c r="D3154" s="74">
        <f t="shared" si="25"/>
        <v>0</v>
      </c>
    </row>
    <row r="3155" spans="1:4">
      <c r="A3155" s="74" t="s">
        <v>4023</v>
      </c>
      <c r="B3155" s="74" t="str">
        <f ca="1">IFERROR(__xludf.DUMMYFUNCTION("IF(REGEXMATCH(A3155,""wealth planning""),""Script 1"",""-"")"),"-")</f>
        <v>-</v>
      </c>
      <c r="C3155" s="74" t="str">
        <f t="shared" si="24"/>
        <v>Faezah Ayub</v>
      </c>
      <c r="D3155" s="74">
        <f t="shared" si="25"/>
        <v>0</v>
      </c>
    </row>
    <row r="3156" spans="1:4">
      <c r="A3156" s="148">
        <v>45716</v>
      </c>
      <c r="B3156" s="74" t="str">
        <f ca="1">IFERROR(__xludf.DUMMYFUNCTION("IF(REGEXMATCH(A3156,""wealth planning""),""Script 1"",""-"")"),"#VALUE!")</f>
        <v>#VALUE!</v>
      </c>
      <c r="C3156" s="74" t="str">
        <f t="shared" si="24"/>
        <v>Faezah Ayub</v>
      </c>
      <c r="D3156" s="74">
        <f t="shared" si="25"/>
        <v>0</v>
      </c>
    </row>
    <row r="3157" spans="1:4">
      <c r="A3157" s="148">
        <v>45716</v>
      </c>
      <c r="B3157" s="74" t="str">
        <f ca="1">IFERROR(__xludf.DUMMYFUNCTION("IF(REGEXMATCH(A3157,""wealth planning""),""Script 1"",""-"")"),"#VALUE!")</f>
        <v>#VALUE!</v>
      </c>
      <c r="C3157" s="148">
        <f t="shared" si="24"/>
        <v>45716</v>
      </c>
      <c r="D3157" s="74" t="str">
        <f t="shared" si="25"/>
        <v>Faezah Ayub</v>
      </c>
    </row>
    <row r="3158" spans="1:4">
      <c r="A3158" s="74" t="s">
        <v>4024</v>
      </c>
      <c r="B3158" s="74" t="str">
        <f ca="1">IFERROR(__xludf.DUMMYFUNCTION("IF(REGEXMATCH(A3158,""wealth planning""),""Script 1"",""-"")"),"Script 1")</f>
        <v>Script 1</v>
      </c>
      <c r="C3158" s="148">
        <f t="shared" si="24"/>
        <v>45716</v>
      </c>
      <c r="D3158" s="74" t="str">
        <f t="shared" si="25"/>
        <v>Faezah Ayub</v>
      </c>
    </row>
    <row r="3159" spans="1:4">
      <c r="B3159" s="74" t="str">
        <f ca="1">IFERROR(__xludf.DUMMYFUNCTION("IF(REGEXMATCH(A3159,""wealth planning""),""Script 1"",""-"")"),"-")</f>
        <v>-</v>
      </c>
      <c r="C3159" s="74" t="str">
        <f t="shared" si="24"/>
        <v>You: Hai assalamualaikum puan Faezah,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159" s="148">
        <f t="shared" si="25"/>
        <v>45716</v>
      </c>
    </row>
    <row r="3160" spans="1:4">
      <c r="B3160" s="74" t="str">
        <f ca="1">IFERROR(__xludf.DUMMYFUNCTION("IF(REGEXMATCH(A3160,""wealth planning""),""Script 1"",""-"")"),"-")</f>
        <v>-</v>
      </c>
      <c r="C3160" s="74">
        <f t="shared" si="24"/>
        <v>0</v>
      </c>
      <c r="D3160" s="148">
        <f t="shared" si="25"/>
        <v>45716</v>
      </c>
    </row>
    <row r="3161" spans="1:4">
      <c r="B3161" s="74" t="str">
        <f ca="1">IFERROR(__xludf.DUMMYFUNCTION("IF(REGEXMATCH(A3161,""wealth planning""),""Script 1"",""-"")"),"-")</f>
        <v>-</v>
      </c>
      <c r="C3161" s="74">
        <f t="shared" si="24"/>
        <v>0</v>
      </c>
      <c r="D3161" s="74" t="str">
        <f t="shared" si="25"/>
        <v>You: Hai assalamualaikum puan Faezah,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162" spans="1:4">
      <c r="B3162" s="74" t="str">
        <f ca="1">IFERROR(__xludf.DUMMYFUNCTION("IF(REGEXMATCH(A3162,""wealth planning""),""Script 1"",""-"")"),"-")</f>
        <v>-</v>
      </c>
      <c r="C3162" s="74">
        <f t="shared" si="24"/>
        <v>0</v>
      </c>
      <c r="D3162" s="74">
        <f t="shared" si="25"/>
        <v>0</v>
      </c>
    </row>
    <row r="3163" spans="1:4">
      <c r="A3163" s="74" t="s">
        <v>4027</v>
      </c>
      <c r="B3163" s="74" t="str">
        <f ca="1">IFERROR(__xludf.DUMMYFUNCTION("IF(REGEXMATCH(A3163,""wealth planning""),""Script 1"",""-"")"),"-")</f>
        <v>-</v>
      </c>
      <c r="C3163" s="74">
        <f t="shared" si="24"/>
        <v>0</v>
      </c>
      <c r="D3163" s="74">
        <f t="shared" si="25"/>
        <v>0</v>
      </c>
    </row>
    <row r="3164" spans="1:4">
      <c r="A3164" s="148">
        <v>45716</v>
      </c>
      <c r="B3164" s="74" t="str">
        <f ca="1">IFERROR(__xludf.DUMMYFUNCTION("IF(REGEXMATCH(A3164,""wealth planning""),""Script 1"",""-"")"),"#VALUE!")</f>
        <v>#VALUE!</v>
      </c>
      <c r="C3164" s="74" t="str">
        <f t="shared" si="24"/>
        <v>Ainn Ms</v>
      </c>
      <c r="D3164" s="74">
        <f t="shared" si="25"/>
        <v>0</v>
      </c>
    </row>
    <row r="3165" spans="1:4">
      <c r="A3165" s="148">
        <v>45716</v>
      </c>
      <c r="B3165" s="74" t="str">
        <f ca="1">IFERROR(__xludf.DUMMYFUNCTION("IF(REGEXMATCH(A3165,""wealth planning""),""Script 1"",""-"")"),"#VALUE!")</f>
        <v>#VALUE!</v>
      </c>
      <c r="C3165" s="148">
        <f t="shared" si="24"/>
        <v>45716</v>
      </c>
      <c r="D3165" s="74">
        <f t="shared" si="25"/>
        <v>0</v>
      </c>
    </row>
    <row r="3166" spans="1:4">
      <c r="A3166" s="74" t="s">
        <v>4028</v>
      </c>
      <c r="B3166" s="74" t="str">
        <f ca="1">IFERROR(__xludf.DUMMYFUNCTION("IF(REGEXMATCH(A3166,""wealth planning""),""Script 1"",""-"")"),"Script 1")</f>
        <v>Script 1</v>
      </c>
      <c r="C3166" s="148">
        <f t="shared" si="24"/>
        <v>45716</v>
      </c>
      <c r="D3166" s="74" t="str">
        <f t="shared" si="25"/>
        <v>Ainn Ms</v>
      </c>
    </row>
    <row r="3167" spans="1:4">
      <c r="B3167" s="74" t="str">
        <f ca="1">IFERROR(__xludf.DUMMYFUNCTION("IF(REGEXMATCH(A3167,""wealth planning""),""Script 1"",""-"")"),"-")</f>
        <v>-</v>
      </c>
      <c r="C3167" s="74" t="str">
        <f t="shared" si="24"/>
        <v>You: Hai assalamualaikum Ainn,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167" s="148">
        <f t="shared" si="25"/>
        <v>45716</v>
      </c>
    </row>
    <row r="3168" spans="1:4">
      <c r="B3168" s="74" t="str">
        <f ca="1">IFERROR(__xludf.DUMMYFUNCTION("IF(REGEXMATCH(A3168,""wealth planning""),""Script 1"",""-"")"),"-")</f>
        <v>-</v>
      </c>
      <c r="C3168" s="74">
        <f t="shared" si="24"/>
        <v>0</v>
      </c>
      <c r="D3168" s="148">
        <f t="shared" si="25"/>
        <v>45716</v>
      </c>
    </row>
    <row r="3169" spans="1:4">
      <c r="B3169" s="74" t="str">
        <f ca="1">IFERROR(__xludf.DUMMYFUNCTION("IF(REGEXMATCH(A3169,""wealth planning""),""Script 1"",""-"")"),"-")</f>
        <v>-</v>
      </c>
      <c r="C3169" s="74">
        <f t="shared" si="24"/>
        <v>0</v>
      </c>
      <c r="D3169" s="74" t="str">
        <f t="shared" si="25"/>
        <v>You: Hai assalamualaikum Ainn,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170" spans="1:4">
      <c r="B3170" s="74" t="str">
        <f ca="1">IFERROR(__xludf.DUMMYFUNCTION("IF(REGEXMATCH(A3170,""wealth planning""),""Script 1"",""-"")"),"-")</f>
        <v>-</v>
      </c>
      <c r="C3170" s="74">
        <f t="shared" si="24"/>
        <v>0</v>
      </c>
      <c r="D3170" s="74">
        <f t="shared" si="25"/>
        <v>0</v>
      </c>
    </row>
    <row r="3171" spans="1:4">
      <c r="A3171" s="74" t="s">
        <v>4031</v>
      </c>
      <c r="B3171" s="74" t="str">
        <f ca="1">IFERROR(__xludf.DUMMYFUNCTION("IF(REGEXMATCH(A3171,""wealth planning""),""Script 1"",""-"")"),"-")</f>
        <v>-</v>
      </c>
      <c r="C3171" s="74">
        <f t="shared" si="24"/>
        <v>0</v>
      </c>
      <c r="D3171" s="74">
        <f t="shared" si="25"/>
        <v>0</v>
      </c>
    </row>
    <row r="3172" spans="1:4">
      <c r="A3172" s="148">
        <v>45716</v>
      </c>
      <c r="B3172" s="74" t="str">
        <f ca="1">IFERROR(__xludf.DUMMYFUNCTION("IF(REGEXMATCH(A3172,""wealth planning""),""Script 1"",""-"")"),"#VALUE!")</f>
        <v>#VALUE!</v>
      </c>
      <c r="C3172" s="74" t="str">
        <f t="shared" si="24"/>
        <v>Zafirah Zaini</v>
      </c>
      <c r="D3172" s="74">
        <f t="shared" si="25"/>
        <v>0</v>
      </c>
    </row>
    <row r="3173" spans="1:4">
      <c r="A3173" s="148">
        <v>45716</v>
      </c>
      <c r="B3173" s="74" t="str">
        <f ca="1">IFERROR(__xludf.DUMMYFUNCTION("IF(REGEXMATCH(A3173,""wealth planning""),""Script 1"",""-"")"),"#VALUE!")</f>
        <v>#VALUE!</v>
      </c>
      <c r="C3173" s="148">
        <f t="shared" si="24"/>
        <v>45716</v>
      </c>
      <c r="D3173" s="74">
        <f t="shared" si="25"/>
        <v>0</v>
      </c>
    </row>
    <row r="3174" spans="1:4">
      <c r="A3174" s="74" t="s">
        <v>4032</v>
      </c>
      <c r="B3174" s="74" t="str">
        <f ca="1">IFERROR(__xludf.DUMMYFUNCTION("IF(REGEXMATCH(A3174,""wealth planning""),""Script 1"",""-"")"),"Script 1")</f>
        <v>Script 1</v>
      </c>
      <c r="C3174" s="148">
        <f t="shared" si="24"/>
        <v>45716</v>
      </c>
      <c r="D3174" s="74" t="str">
        <f t="shared" si="25"/>
        <v>Zafirah Zaini</v>
      </c>
    </row>
    <row r="3175" spans="1:4">
      <c r="B3175" s="74" t="str">
        <f ca="1">IFERROR(__xludf.DUMMYFUNCTION("IF(REGEXMATCH(A3175,""wealth planning""),""Script 1"",""-"")"),"-")</f>
        <v>-</v>
      </c>
      <c r="C3175" s="74" t="str">
        <f t="shared" si="24"/>
        <v>You: Hai assalamualaikum Zafirah,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175" s="148">
        <f t="shared" si="25"/>
        <v>45716</v>
      </c>
    </row>
    <row r="3176" spans="1:4">
      <c r="B3176" s="74" t="str">
        <f ca="1">IFERROR(__xludf.DUMMYFUNCTION("IF(REGEXMATCH(A3176,""wealth planning""),""Script 1"",""-"")"),"-")</f>
        <v>-</v>
      </c>
      <c r="C3176" s="74">
        <f t="shared" si="24"/>
        <v>0</v>
      </c>
      <c r="D3176" s="148">
        <f t="shared" si="25"/>
        <v>45716</v>
      </c>
    </row>
    <row r="3177" spans="1:4">
      <c r="B3177" s="74" t="str">
        <f ca="1">IFERROR(__xludf.DUMMYFUNCTION("IF(REGEXMATCH(A3177,""wealth planning""),""Script 1"",""-"")"),"-")</f>
        <v>-</v>
      </c>
      <c r="C3177" s="74">
        <f t="shared" si="24"/>
        <v>0</v>
      </c>
      <c r="D3177" s="74" t="str">
        <f t="shared" si="25"/>
        <v>You: Hai assalamualaikum Zafirah,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178" spans="1:4">
      <c r="B3178" s="74" t="str">
        <f ca="1">IFERROR(__xludf.DUMMYFUNCTION("IF(REGEXMATCH(A3178,""wealth planning""),""Script 1"",""-"")"),"-")</f>
        <v>-</v>
      </c>
      <c r="C3178" s="74">
        <f t="shared" si="24"/>
        <v>0</v>
      </c>
      <c r="D3178" s="74">
        <f t="shared" si="25"/>
        <v>0</v>
      </c>
    </row>
    <row r="3179" spans="1:4">
      <c r="A3179" s="74" t="s">
        <v>4035</v>
      </c>
      <c r="B3179" s="74" t="str">
        <f ca="1">IFERROR(__xludf.DUMMYFUNCTION("IF(REGEXMATCH(A3179,""wealth planning""),""Script 1"",""-"")"),"-")</f>
        <v>-</v>
      </c>
      <c r="C3179" s="74">
        <f t="shared" si="24"/>
        <v>0</v>
      </c>
      <c r="D3179" s="74">
        <f t="shared" si="25"/>
        <v>0</v>
      </c>
    </row>
    <row r="3180" spans="1:4">
      <c r="A3180" s="148">
        <v>45716</v>
      </c>
      <c r="B3180" s="74" t="str">
        <f ca="1">IFERROR(__xludf.DUMMYFUNCTION("IF(REGEXMATCH(A3180,""wealth planning""),""Script 1"",""-"")"),"#VALUE!")</f>
        <v>#VALUE!</v>
      </c>
      <c r="C3180" s="74" t="str">
        <f t="shared" si="24"/>
        <v>Izzati Azmi</v>
      </c>
      <c r="D3180" s="74">
        <f t="shared" si="25"/>
        <v>0</v>
      </c>
    </row>
    <row r="3181" spans="1:4">
      <c r="A3181" s="148">
        <v>45716</v>
      </c>
      <c r="B3181" s="74" t="str">
        <f ca="1">IFERROR(__xludf.DUMMYFUNCTION("IF(REGEXMATCH(A3181,""wealth planning""),""Script 1"",""-"")"),"#VALUE!")</f>
        <v>#VALUE!</v>
      </c>
      <c r="C3181" s="148">
        <f t="shared" si="24"/>
        <v>45716</v>
      </c>
      <c r="D3181" s="74">
        <f t="shared" si="25"/>
        <v>0</v>
      </c>
    </row>
    <row r="3182" spans="1:4">
      <c r="A3182" s="74" t="s">
        <v>3666</v>
      </c>
      <c r="B3182" s="74" t="str">
        <f ca="1">IFERROR(__xludf.DUMMYFUNCTION("IF(REGEXMATCH(A3182,""wealth planning""),""Script 1"",""-"")"),"Script 1")</f>
        <v>Script 1</v>
      </c>
      <c r="C3182" s="148">
        <f t="shared" si="24"/>
        <v>45716</v>
      </c>
      <c r="D3182" s="74" t="str">
        <f t="shared" si="25"/>
        <v>Izzati Azmi</v>
      </c>
    </row>
    <row r="3183" spans="1:4">
      <c r="B3183" s="74" t="str">
        <f ca="1">IFERROR(__xludf.DUMMYFUNCTION("IF(REGEXMATCH(A3183,""wealth planning""),""Script 1"",""-"")"),"-")</f>
        <v>-</v>
      </c>
      <c r="C3183" s="74" t="str">
        <f t="shared" si="24"/>
        <v>You: Hai assalamualaikum 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183" s="148">
        <f t="shared" si="25"/>
        <v>45716</v>
      </c>
    </row>
    <row r="3184" spans="1:4">
      <c r="B3184" s="74" t="str">
        <f ca="1">IFERROR(__xludf.DUMMYFUNCTION("IF(REGEXMATCH(A3184,""wealth planning""),""Script 1"",""-"")"),"-")</f>
        <v>-</v>
      </c>
      <c r="C3184" s="74">
        <f t="shared" si="24"/>
        <v>0</v>
      </c>
      <c r="D3184" s="148">
        <f t="shared" si="25"/>
        <v>45716</v>
      </c>
    </row>
    <row r="3185" spans="1:4">
      <c r="B3185" s="74" t="str">
        <f ca="1">IFERROR(__xludf.DUMMYFUNCTION("IF(REGEXMATCH(A3185,""wealth planning""),""Script 1"",""-"")"),"-")</f>
        <v>-</v>
      </c>
      <c r="C3185" s="74">
        <f t="shared" si="24"/>
        <v>0</v>
      </c>
      <c r="D3185" s="74" t="str">
        <f t="shared" si="25"/>
        <v>You: Hai assalamualaikum 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186" spans="1:4">
      <c r="A3186" s="74" t="s">
        <v>4037</v>
      </c>
      <c r="B3186" s="74" t="str">
        <f ca="1">IFERROR(__xludf.DUMMYFUNCTION("IF(REGEXMATCH(A3186,""wealth planning""),""Script 1"",""-"")"),"-")</f>
        <v>-</v>
      </c>
      <c r="C3186" s="74">
        <f t="shared" si="24"/>
        <v>0</v>
      </c>
      <c r="D3186" s="74">
        <f t="shared" si="25"/>
        <v>0</v>
      </c>
    </row>
    <row r="3187" spans="1:4">
      <c r="A3187" s="74" t="s">
        <v>4037</v>
      </c>
      <c r="B3187" s="74" t="str">
        <f ca="1">IFERROR(__xludf.DUMMYFUNCTION("IF(REGEXMATCH(A3187,""wealth planning""),""Script 1"",""-"")"),"-")</f>
        <v>-</v>
      </c>
      <c r="C3187" s="74" t="str">
        <f t="shared" si="24"/>
        <v>Zahid Hissam</v>
      </c>
      <c r="D3187" s="74">
        <f t="shared" si="25"/>
        <v>0</v>
      </c>
    </row>
    <row r="3188" spans="1:4">
      <c r="A3188" s="148">
        <v>45716</v>
      </c>
      <c r="B3188" s="74" t="str">
        <f ca="1">IFERROR(__xludf.DUMMYFUNCTION("IF(REGEXMATCH(A3188,""wealth planning""),""Script 1"",""-"")"),"#VALUE!")</f>
        <v>#VALUE!</v>
      </c>
      <c r="C3188" s="74" t="str">
        <f t="shared" si="24"/>
        <v>Zahid Hissam</v>
      </c>
      <c r="D3188" s="74">
        <f t="shared" si="25"/>
        <v>0</v>
      </c>
    </row>
    <row r="3189" spans="1:4">
      <c r="A3189" s="148">
        <v>45716</v>
      </c>
      <c r="B3189" s="74" t="str">
        <f ca="1">IFERROR(__xludf.DUMMYFUNCTION("IF(REGEXMATCH(A3189,""wealth planning""),""Script 1"",""-"")"),"#VALUE!")</f>
        <v>#VALUE!</v>
      </c>
      <c r="C3189" s="148">
        <f t="shared" si="24"/>
        <v>45716</v>
      </c>
      <c r="D3189" s="74" t="str">
        <f t="shared" si="25"/>
        <v>Zahid Hissam</v>
      </c>
    </row>
    <row r="3190" spans="1:4">
      <c r="A3190" s="74" t="s">
        <v>4038</v>
      </c>
      <c r="B3190" s="74" t="str">
        <f ca="1">IFERROR(__xludf.DUMMYFUNCTION("IF(REGEXMATCH(A3190,""wealth planning""),""Script 1"",""-"")"),"Script 1")</f>
        <v>Script 1</v>
      </c>
      <c r="C3190" s="148">
        <f t="shared" si="24"/>
        <v>45716</v>
      </c>
      <c r="D3190" s="74" t="str">
        <f t="shared" si="25"/>
        <v>Zahid Hissam</v>
      </c>
    </row>
    <row r="3191" spans="1:4">
      <c r="B3191" s="74" t="str">
        <f ca="1">IFERROR(__xludf.DUMMYFUNCTION("IF(REGEXMATCH(A3191,""wealth planning""),""Script 1"",""-"")"),"-")</f>
        <v>-</v>
      </c>
      <c r="C3191" s="74" t="str">
        <f t="shared" si="24"/>
        <v>You: Hai assalamualaikum Zahid,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191" s="148">
        <f t="shared" si="25"/>
        <v>45716</v>
      </c>
    </row>
    <row r="3192" spans="1:4">
      <c r="B3192" s="74" t="str">
        <f ca="1">IFERROR(__xludf.DUMMYFUNCTION("IF(REGEXMATCH(A3192,""wealth planning""),""Script 1"",""-"")"),"-")</f>
        <v>-</v>
      </c>
      <c r="C3192" s="74">
        <f t="shared" si="24"/>
        <v>0</v>
      </c>
      <c r="D3192" s="148">
        <f t="shared" si="25"/>
        <v>45716</v>
      </c>
    </row>
    <row r="3193" spans="1:4">
      <c r="B3193" s="74" t="str">
        <f ca="1">IFERROR(__xludf.DUMMYFUNCTION("IF(REGEXMATCH(A3193,""wealth planning""),""Script 1"",""-"")"),"-")</f>
        <v>-</v>
      </c>
      <c r="C3193" s="74">
        <f t="shared" si="24"/>
        <v>0</v>
      </c>
      <c r="D3193" s="74" t="str">
        <f t="shared" si="25"/>
        <v>You: Hai assalamualaikum Zahid,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194" spans="1:4">
      <c r="A3194" s="74" t="s">
        <v>4040</v>
      </c>
      <c r="B3194" s="74" t="str">
        <f ca="1">IFERROR(__xludf.DUMMYFUNCTION("IF(REGEXMATCH(A3194,""wealth planning""),""Script 1"",""-"")"),"-")</f>
        <v>-</v>
      </c>
      <c r="C3194" s="74">
        <f t="shared" si="24"/>
        <v>0</v>
      </c>
      <c r="D3194" s="74">
        <f t="shared" si="25"/>
        <v>0</v>
      </c>
    </row>
    <row r="3195" spans="1:4">
      <c r="A3195" s="74" t="s">
        <v>4040</v>
      </c>
      <c r="B3195" s="74" t="str">
        <f ca="1">IFERROR(__xludf.DUMMYFUNCTION("IF(REGEXMATCH(A3195,""wealth planning""),""Script 1"",""-"")"),"-")</f>
        <v>-</v>
      </c>
      <c r="C3195" s="74" t="str">
        <f t="shared" si="24"/>
        <v>Nuraufa Mohamed Zuki, MCCS</v>
      </c>
      <c r="D3195" s="74">
        <f t="shared" si="25"/>
        <v>0</v>
      </c>
    </row>
    <row r="3196" spans="1:4">
      <c r="A3196" s="148">
        <v>45716</v>
      </c>
      <c r="B3196" s="74" t="str">
        <f ca="1">IFERROR(__xludf.DUMMYFUNCTION("IF(REGEXMATCH(A3196,""wealth planning""),""Script 1"",""-"")"),"#VALUE!")</f>
        <v>#VALUE!</v>
      </c>
      <c r="C3196" s="74" t="str">
        <f t="shared" si="24"/>
        <v>Nuraufa Mohamed Zuki, MCCS</v>
      </c>
      <c r="D3196" s="74">
        <f t="shared" si="25"/>
        <v>0</v>
      </c>
    </row>
    <row r="3197" spans="1:4">
      <c r="A3197" s="148">
        <v>45716</v>
      </c>
      <c r="B3197" s="74" t="str">
        <f ca="1">IFERROR(__xludf.DUMMYFUNCTION("IF(REGEXMATCH(A3197,""wealth planning""),""Script 1"",""-"")"),"#VALUE!")</f>
        <v>#VALUE!</v>
      </c>
      <c r="C3197" s="148">
        <f t="shared" si="24"/>
        <v>45716</v>
      </c>
      <c r="D3197" s="74" t="str">
        <f t="shared" si="25"/>
        <v>Nuraufa Mohamed Zuki, MCCS</v>
      </c>
    </row>
    <row r="3198" spans="1:4">
      <c r="A3198" s="74" t="s">
        <v>4041</v>
      </c>
      <c r="B3198" s="74" t="str">
        <f ca="1">IFERROR(__xludf.DUMMYFUNCTION("IF(REGEXMATCH(A3198,""wealth planning""),""Script 1"",""-"")"),"Script 1")</f>
        <v>Script 1</v>
      </c>
      <c r="C3198" s="148">
        <f t="shared" si="24"/>
        <v>45716</v>
      </c>
      <c r="D3198" s="74" t="str">
        <f t="shared" si="25"/>
        <v>Nuraufa Mohamed Zuki, MCCS</v>
      </c>
    </row>
    <row r="3199" spans="1:4">
      <c r="B3199" s="74" t="str">
        <f ca="1">IFERROR(__xludf.DUMMYFUNCTION("IF(REGEXMATCH(A3199,""wealth planning""),""Script 1"",""-"")"),"-")</f>
        <v>-</v>
      </c>
      <c r="C3199" s="74" t="str">
        <f t="shared" si="24"/>
        <v>You: Hai assalamualaikum Nuraufa,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199" s="148">
        <f t="shared" si="25"/>
        <v>45716</v>
      </c>
    </row>
    <row r="3200" spans="1:4">
      <c r="B3200" s="74" t="str">
        <f ca="1">IFERROR(__xludf.DUMMYFUNCTION("IF(REGEXMATCH(A3200,""wealth planning""),""Script 1"",""-"")"),"-")</f>
        <v>-</v>
      </c>
      <c r="C3200" s="74">
        <f t="shared" si="24"/>
        <v>0</v>
      </c>
      <c r="D3200" s="148">
        <f t="shared" si="25"/>
        <v>45716</v>
      </c>
    </row>
    <row r="3201" spans="1:4">
      <c r="B3201" s="74" t="str">
        <f ca="1">IFERROR(__xludf.DUMMYFUNCTION("IF(REGEXMATCH(A3201,""wealth planning""),""Script 1"",""-"")"),"-")</f>
        <v>-</v>
      </c>
      <c r="C3201" s="74">
        <f t="shared" si="24"/>
        <v>0</v>
      </c>
      <c r="D3201" s="74" t="str">
        <f t="shared" si="25"/>
        <v>You: Hai assalamualaikum Nuraufa,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202" spans="1:4">
      <c r="A3202" s="74" t="s">
        <v>4043</v>
      </c>
      <c r="B3202" s="74" t="str">
        <f ca="1">IFERROR(__xludf.DUMMYFUNCTION("IF(REGEXMATCH(A3202,""wealth planning""),""Script 1"",""-"")"),"-")</f>
        <v>-</v>
      </c>
      <c r="C3202" s="74">
        <f t="shared" si="24"/>
        <v>0</v>
      </c>
      <c r="D3202" s="74">
        <f t="shared" si="25"/>
        <v>0</v>
      </c>
    </row>
    <row r="3203" spans="1:4">
      <c r="A3203" s="74" t="s">
        <v>4043</v>
      </c>
      <c r="B3203" s="74" t="str">
        <f ca="1">IFERROR(__xludf.DUMMYFUNCTION("IF(REGEXMATCH(A3203,""wealth planning""),""Script 1"",""-"")"),"-")</f>
        <v>-</v>
      </c>
      <c r="C3203" s="74" t="str">
        <f t="shared" si="24"/>
        <v>Noor Hanisya</v>
      </c>
      <c r="D3203" s="74">
        <f t="shared" si="25"/>
        <v>0</v>
      </c>
    </row>
    <row r="3204" spans="1:4">
      <c r="A3204" s="148">
        <v>45716</v>
      </c>
      <c r="B3204" s="74" t="str">
        <f ca="1">IFERROR(__xludf.DUMMYFUNCTION("IF(REGEXMATCH(A3204,""wealth planning""),""Script 1"",""-"")"),"#VALUE!")</f>
        <v>#VALUE!</v>
      </c>
      <c r="C3204" s="74" t="str">
        <f t="shared" si="24"/>
        <v>Noor Hanisya</v>
      </c>
      <c r="D3204" s="74">
        <f t="shared" si="25"/>
        <v>0</v>
      </c>
    </row>
    <row r="3205" spans="1:4">
      <c r="A3205" s="148">
        <v>45716</v>
      </c>
      <c r="B3205" s="74" t="str">
        <f ca="1">IFERROR(__xludf.DUMMYFUNCTION("IF(REGEXMATCH(A3205,""wealth planning""),""Script 1"",""-"")"),"#VALUE!")</f>
        <v>#VALUE!</v>
      </c>
      <c r="C3205" s="148">
        <f t="shared" si="24"/>
        <v>45716</v>
      </c>
      <c r="D3205" s="74" t="str">
        <f t="shared" si="25"/>
        <v>Noor Hanisya</v>
      </c>
    </row>
    <row r="3206" spans="1:4">
      <c r="A3206" s="74" t="s">
        <v>4044</v>
      </c>
      <c r="B3206" s="74" t="str">
        <f ca="1">IFERROR(__xludf.DUMMYFUNCTION("IF(REGEXMATCH(A3206,""wealth planning""),""Script 1"",""-"")"),"Script 1")</f>
        <v>Script 1</v>
      </c>
      <c r="C3206" s="148">
        <f t="shared" si="24"/>
        <v>45716</v>
      </c>
      <c r="D3206" s="74" t="str">
        <f t="shared" si="25"/>
        <v>Noor Hanisya</v>
      </c>
    </row>
    <row r="3207" spans="1:4">
      <c r="B3207" s="74" t="str">
        <f ca="1">IFERROR(__xludf.DUMMYFUNCTION("IF(REGEXMATCH(A3207,""wealth planning""),""Script 1"",""-"")"),"-")</f>
        <v>-</v>
      </c>
      <c r="C3207" s="74" t="str">
        <f t="shared" si="24"/>
        <v>You: Hai assalamualaikum Noor Hanisya,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207" s="148">
        <f t="shared" si="25"/>
        <v>45716</v>
      </c>
    </row>
    <row r="3208" spans="1:4">
      <c r="B3208" s="74" t="str">
        <f ca="1">IFERROR(__xludf.DUMMYFUNCTION("IF(REGEXMATCH(A3208,""wealth planning""),""Script 1"",""-"")"),"-")</f>
        <v>-</v>
      </c>
      <c r="C3208" s="74">
        <f t="shared" si="24"/>
        <v>0</v>
      </c>
      <c r="D3208" s="148">
        <f t="shared" si="25"/>
        <v>45716</v>
      </c>
    </row>
    <row r="3209" spans="1:4">
      <c r="B3209" s="74" t="str">
        <f ca="1">IFERROR(__xludf.DUMMYFUNCTION("IF(REGEXMATCH(A3209,""wealth planning""),""Script 1"",""-"")"),"-")</f>
        <v>-</v>
      </c>
      <c r="C3209" s="74">
        <f t="shared" si="24"/>
        <v>0</v>
      </c>
      <c r="D3209" s="74" t="str">
        <f t="shared" si="25"/>
        <v>You: Hai assalamualaikum Noor Hanisya,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210" spans="1:4">
      <c r="A3210" s="74" t="s">
        <v>4046</v>
      </c>
      <c r="B3210" s="74" t="str">
        <f ca="1">IFERROR(__xludf.DUMMYFUNCTION("IF(REGEXMATCH(A3210,""wealth planning""),""Script 1"",""-"")"),"-")</f>
        <v>-</v>
      </c>
      <c r="C3210" s="74">
        <f t="shared" si="24"/>
        <v>0</v>
      </c>
      <c r="D3210" s="74">
        <f t="shared" si="25"/>
        <v>0</v>
      </c>
    </row>
    <row r="3211" spans="1:4">
      <c r="A3211" s="74" t="s">
        <v>4046</v>
      </c>
      <c r="B3211" s="74" t="str">
        <f ca="1">IFERROR(__xludf.DUMMYFUNCTION("IF(REGEXMATCH(A3211,""wealth planning""),""Script 1"",""-"")"),"-")</f>
        <v>-</v>
      </c>
      <c r="C3211" s="74" t="str">
        <f t="shared" si="24"/>
        <v>Amirah Syafiqah Mohd Nazim</v>
      </c>
      <c r="D3211" s="74">
        <f t="shared" si="25"/>
        <v>0</v>
      </c>
    </row>
    <row r="3212" spans="1:4">
      <c r="A3212" s="148">
        <v>45716</v>
      </c>
      <c r="B3212" s="74" t="str">
        <f ca="1">IFERROR(__xludf.DUMMYFUNCTION("IF(REGEXMATCH(A3212,""wealth planning""),""Script 1"",""-"")"),"#VALUE!")</f>
        <v>#VALUE!</v>
      </c>
      <c r="C3212" s="74" t="str">
        <f t="shared" si="24"/>
        <v>Amirah Syafiqah Mohd Nazim</v>
      </c>
      <c r="D3212" s="74">
        <f t="shared" si="25"/>
        <v>0</v>
      </c>
    </row>
    <row r="3213" spans="1:4">
      <c r="A3213" s="148">
        <v>45716</v>
      </c>
      <c r="B3213" s="74" t="str">
        <f ca="1">IFERROR(__xludf.DUMMYFUNCTION("IF(REGEXMATCH(A3213,""wealth planning""),""Script 1"",""-"")"),"#VALUE!")</f>
        <v>#VALUE!</v>
      </c>
      <c r="C3213" s="148">
        <f t="shared" si="24"/>
        <v>45716</v>
      </c>
      <c r="D3213" s="74" t="str">
        <f t="shared" si="25"/>
        <v>Amirah Syafiqah Mohd Nazim</v>
      </c>
    </row>
    <row r="3214" spans="1:4">
      <c r="A3214" s="74" t="s">
        <v>2735</v>
      </c>
      <c r="B3214" s="74" t="str">
        <f ca="1">IFERROR(__xludf.DUMMYFUNCTION("IF(REGEXMATCH(A3214,""wealth planning""),""Script 1"",""-"")"),"Script 1")</f>
        <v>Script 1</v>
      </c>
      <c r="C3214" s="148">
        <f t="shared" si="24"/>
        <v>45716</v>
      </c>
      <c r="D3214" s="74" t="str">
        <f t="shared" si="25"/>
        <v>Amirah Syafiqah Mohd Nazim</v>
      </c>
    </row>
    <row r="3215" spans="1:4">
      <c r="B3215" s="74" t="str">
        <f ca="1">IFERROR(__xludf.DUMMYFUNCTION("IF(REGEXMATCH(A3215,""wealth planning""),""Script 1"",""-"")"),"-")</f>
        <v>-</v>
      </c>
      <c r="C3215" s="74" t="str">
        <f t="shared" si="24"/>
        <v>You: Hai assalamualaikum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215" s="148">
        <f t="shared" si="25"/>
        <v>45716</v>
      </c>
    </row>
    <row r="3216" spans="1:4">
      <c r="B3216" s="74" t="str">
        <f ca="1">IFERROR(__xludf.DUMMYFUNCTION("IF(REGEXMATCH(A3216,""wealth planning""),""Script 1"",""-"")"),"-")</f>
        <v>-</v>
      </c>
      <c r="C3216" s="74">
        <f t="shared" si="24"/>
        <v>0</v>
      </c>
      <c r="D3216" s="148">
        <f t="shared" si="25"/>
        <v>45716</v>
      </c>
    </row>
    <row r="3217" spans="1:4">
      <c r="B3217" s="74" t="str">
        <f ca="1">IFERROR(__xludf.DUMMYFUNCTION("IF(REGEXMATCH(A3217,""wealth planning""),""Script 1"",""-"")"),"-")</f>
        <v>-</v>
      </c>
      <c r="C3217" s="74">
        <f t="shared" si="24"/>
        <v>0</v>
      </c>
      <c r="D3217" s="74" t="str">
        <f t="shared" si="25"/>
        <v>You: Hai assalamualaikum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218" spans="1:4">
      <c r="A3218" s="74" t="s">
        <v>4048</v>
      </c>
      <c r="B3218" s="74" t="str">
        <f ca="1">IFERROR(__xludf.DUMMYFUNCTION("IF(REGEXMATCH(A3218,""wealth planning""),""Script 1"",""-"")"),"-")</f>
        <v>-</v>
      </c>
      <c r="C3218" s="74">
        <f t="shared" si="24"/>
        <v>0</v>
      </c>
      <c r="D3218" s="74">
        <f t="shared" si="25"/>
        <v>0</v>
      </c>
    </row>
    <row r="3219" spans="1:4">
      <c r="A3219" s="74" t="s">
        <v>4048</v>
      </c>
      <c r="B3219" s="74" t="str">
        <f ca="1">IFERROR(__xludf.DUMMYFUNCTION("IF(REGEXMATCH(A3219,""wealth planning""),""Script 1"",""-"")"),"-")</f>
        <v>-</v>
      </c>
      <c r="C3219" s="74" t="str">
        <f t="shared" si="24"/>
        <v>Syania Saiful</v>
      </c>
      <c r="D3219" s="74">
        <f t="shared" si="25"/>
        <v>0</v>
      </c>
    </row>
    <row r="3220" spans="1:4">
      <c r="A3220" s="148">
        <v>45716</v>
      </c>
      <c r="B3220" s="74" t="str">
        <f ca="1">IFERROR(__xludf.DUMMYFUNCTION("IF(REGEXMATCH(A3220,""wealth planning""),""Script 1"",""-"")"),"#VALUE!")</f>
        <v>#VALUE!</v>
      </c>
      <c r="C3220" s="74" t="str">
        <f t="shared" si="24"/>
        <v>Syania Saiful</v>
      </c>
      <c r="D3220" s="74">
        <f t="shared" si="25"/>
        <v>0</v>
      </c>
    </row>
    <row r="3221" spans="1:4">
      <c r="A3221" s="148">
        <v>45716</v>
      </c>
      <c r="B3221" s="74" t="str">
        <f ca="1">IFERROR(__xludf.DUMMYFUNCTION("IF(REGEXMATCH(A3221,""wealth planning""),""Script 1"",""-"")"),"#VALUE!")</f>
        <v>#VALUE!</v>
      </c>
      <c r="C3221" s="148">
        <f t="shared" si="24"/>
        <v>45716</v>
      </c>
      <c r="D3221" s="74" t="str">
        <f t="shared" si="25"/>
        <v>Syania Saiful</v>
      </c>
    </row>
    <row r="3222" spans="1:4">
      <c r="A3222" s="74" t="s">
        <v>4049</v>
      </c>
      <c r="B3222" s="74" t="str">
        <f ca="1">IFERROR(__xludf.DUMMYFUNCTION("IF(REGEXMATCH(A3222,""wealth planning""),""Script 1"",""-"")"),"Script 1")</f>
        <v>Script 1</v>
      </c>
      <c r="C3222" s="148">
        <f t="shared" si="24"/>
        <v>45716</v>
      </c>
      <c r="D3222" s="74" t="str">
        <f t="shared" si="25"/>
        <v>Syania Saiful</v>
      </c>
    </row>
    <row r="3223" spans="1:4">
      <c r="B3223" s="74" t="str">
        <f ca="1">IFERROR(__xludf.DUMMYFUNCTION("IF(REGEXMATCH(A3223,""wealth planning""),""Script 1"",""-"")"),"-")</f>
        <v>-</v>
      </c>
      <c r="C3223" s="74" t="str">
        <f t="shared" si="24"/>
        <v>You: Hai assalamualaikum Syania,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223" s="148">
        <f t="shared" si="25"/>
        <v>45716</v>
      </c>
    </row>
    <row r="3224" spans="1:4">
      <c r="B3224" s="74" t="str">
        <f ca="1">IFERROR(__xludf.DUMMYFUNCTION("IF(REGEXMATCH(A3224,""wealth planning""),""Script 1"",""-"")"),"-")</f>
        <v>-</v>
      </c>
      <c r="C3224" s="74">
        <f t="shared" si="24"/>
        <v>0</v>
      </c>
      <c r="D3224" s="148">
        <f t="shared" si="25"/>
        <v>45716</v>
      </c>
    </row>
    <row r="3225" spans="1:4">
      <c r="B3225" s="74" t="str">
        <f ca="1">IFERROR(__xludf.DUMMYFUNCTION("IF(REGEXMATCH(A3225,""wealth planning""),""Script 1"",""-"")"),"-")</f>
        <v>-</v>
      </c>
      <c r="C3225" s="74">
        <f t="shared" si="24"/>
        <v>0</v>
      </c>
      <c r="D3225" s="74" t="str">
        <f t="shared" si="25"/>
        <v>You: Hai assalamualaikum Syania,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226" spans="1:4">
      <c r="B3226" s="74" t="str">
        <f ca="1">IFERROR(__xludf.DUMMYFUNCTION("IF(REGEXMATCH(A3226,""wealth planning""),""Script 1"",""-"")"),"-")</f>
        <v>-</v>
      </c>
      <c r="C3226" s="74">
        <f t="shared" si="24"/>
        <v>0</v>
      </c>
      <c r="D3226" s="74">
        <f t="shared" si="25"/>
        <v>0</v>
      </c>
    </row>
    <row r="3227" spans="1:4">
      <c r="A3227" s="74" t="s">
        <v>4052</v>
      </c>
      <c r="B3227" s="74" t="str">
        <f ca="1">IFERROR(__xludf.DUMMYFUNCTION("IF(REGEXMATCH(A3227,""wealth planning""),""Script 1"",""-"")"),"-")</f>
        <v>-</v>
      </c>
      <c r="C3227" s="74">
        <f t="shared" si="24"/>
        <v>0</v>
      </c>
      <c r="D3227" s="74">
        <f t="shared" si="25"/>
        <v>0</v>
      </c>
    </row>
    <row r="3228" spans="1:4">
      <c r="A3228" s="148">
        <v>45716</v>
      </c>
      <c r="B3228" s="74" t="str">
        <f ca="1">IFERROR(__xludf.DUMMYFUNCTION("IF(REGEXMATCH(A3228,""wealth planning""),""Script 1"",""-"")"),"#VALUE!")</f>
        <v>#VALUE!</v>
      </c>
      <c r="C3228" s="74" t="str">
        <f t="shared" si="24"/>
        <v>NurulJannah Johan</v>
      </c>
      <c r="D3228" s="74">
        <f t="shared" si="25"/>
        <v>0</v>
      </c>
    </row>
    <row r="3229" spans="1:4">
      <c r="A3229" s="148">
        <v>45716</v>
      </c>
      <c r="B3229" s="74" t="str">
        <f ca="1">IFERROR(__xludf.DUMMYFUNCTION("IF(REGEXMATCH(A3229,""wealth planning""),""Script 1"",""-"")"),"#VALUE!")</f>
        <v>#VALUE!</v>
      </c>
      <c r="C3229" s="148">
        <f t="shared" si="24"/>
        <v>45716</v>
      </c>
      <c r="D3229" s="74">
        <f t="shared" si="25"/>
        <v>0</v>
      </c>
    </row>
    <row r="3230" spans="1:4">
      <c r="A3230" s="74" t="s">
        <v>4053</v>
      </c>
      <c r="B3230" s="74" t="str">
        <f ca="1">IFERROR(__xludf.DUMMYFUNCTION("IF(REGEXMATCH(A3230,""wealth planning""),""Script 1"",""-"")"),"Script 1")</f>
        <v>Script 1</v>
      </c>
      <c r="C3230" s="148">
        <f t="shared" si="24"/>
        <v>45716</v>
      </c>
      <c r="D3230" s="74" t="str">
        <f t="shared" si="25"/>
        <v>NurulJannah Johan</v>
      </c>
    </row>
    <row r="3231" spans="1:4">
      <c r="B3231" s="74" t="str">
        <f ca="1">IFERROR(__xludf.DUMMYFUNCTION("IF(REGEXMATCH(A3231,""wealth planning""),""Script 1"",""-"")"),"-")</f>
        <v>-</v>
      </c>
      <c r="C3231" s="74" t="str">
        <f t="shared" si="24"/>
        <v>You: Hai assalamualaikum Nurul Jannah,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231" s="148">
        <f t="shared" si="25"/>
        <v>45716</v>
      </c>
    </row>
    <row r="3232" spans="1:4">
      <c r="B3232" s="74" t="str">
        <f ca="1">IFERROR(__xludf.DUMMYFUNCTION("IF(REGEXMATCH(A3232,""wealth planning""),""Script 1"",""-"")"),"-")</f>
        <v>-</v>
      </c>
      <c r="C3232" s="74">
        <f t="shared" si="24"/>
        <v>0</v>
      </c>
      <c r="D3232" s="148">
        <f t="shared" si="25"/>
        <v>45716</v>
      </c>
    </row>
    <row r="3233" spans="1:4">
      <c r="B3233" s="74" t="str">
        <f ca="1">IFERROR(__xludf.DUMMYFUNCTION("IF(REGEXMATCH(A3233,""wealth planning""),""Script 1"",""-"")"),"-")</f>
        <v>-</v>
      </c>
      <c r="C3233" s="74">
        <f t="shared" si="24"/>
        <v>0</v>
      </c>
      <c r="D3233" s="74" t="str">
        <f t="shared" si="25"/>
        <v>You: Hai assalamualaikum Nurul Jannah,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234" spans="1:4">
      <c r="A3234" s="74" t="s">
        <v>2872</v>
      </c>
      <c r="B3234" s="74" t="str">
        <f ca="1">IFERROR(__xludf.DUMMYFUNCTION("IF(REGEXMATCH(A3234,""wealth planning""),""Script 1"",""-"")"),"-")</f>
        <v>-</v>
      </c>
      <c r="C3234" s="74">
        <f t="shared" si="24"/>
        <v>0</v>
      </c>
      <c r="D3234" s="74">
        <f t="shared" si="25"/>
        <v>0</v>
      </c>
    </row>
    <row r="3235" spans="1:4">
      <c r="A3235" s="74" t="s">
        <v>2872</v>
      </c>
      <c r="B3235" s="74" t="str">
        <f ca="1">IFERROR(__xludf.DUMMYFUNCTION("IF(REGEXMATCH(A3235,""wealth planning""),""Script 1"",""-"")"),"-")</f>
        <v>-</v>
      </c>
      <c r="C3235" s="74" t="str">
        <f t="shared" si="24"/>
        <v>Nur Athirah</v>
      </c>
      <c r="D3235" s="74">
        <f t="shared" si="25"/>
        <v>0</v>
      </c>
    </row>
    <row r="3236" spans="1:4">
      <c r="A3236" s="148">
        <v>45716</v>
      </c>
      <c r="B3236" s="74" t="str">
        <f ca="1">IFERROR(__xludf.DUMMYFUNCTION("IF(REGEXMATCH(A3236,""wealth planning""),""Script 1"",""-"")"),"#VALUE!")</f>
        <v>#VALUE!</v>
      </c>
      <c r="C3236" s="74" t="str">
        <f t="shared" si="24"/>
        <v>Nur Athirah</v>
      </c>
      <c r="D3236" s="74">
        <f t="shared" si="25"/>
        <v>0</v>
      </c>
    </row>
    <row r="3237" spans="1:4">
      <c r="A3237" s="148">
        <v>45716</v>
      </c>
      <c r="B3237" s="74" t="str">
        <f ca="1">IFERROR(__xludf.DUMMYFUNCTION("IF(REGEXMATCH(A3237,""wealth planning""),""Script 1"",""-"")"),"#VALUE!")</f>
        <v>#VALUE!</v>
      </c>
      <c r="C3237" s="148">
        <f t="shared" si="24"/>
        <v>45716</v>
      </c>
      <c r="D3237" s="74" t="str">
        <f t="shared" si="25"/>
        <v>Nur Athirah</v>
      </c>
    </row>
    <row r="3238" spans="1:4">
      <c r="A3238" s="74" t="s">
        <v>4055</v>
      </c>
      <c r="B3238" s="74" t="str">
        <f ca="1">IFERROR(__xludf.DUMMYFUNCTION("IF(REGEXMATCH(A3238,""wealth planning""),""Script 1"",""-"")"),"Script 1")</f>
        <v>Script 1</v>
      </c>
      <c r="C3238" s="148">
        <f t="shared" si="24"/>
        <v>45716</v>
      </c>
      <c r="D3238" s="74" t="str">
        <f t="shared" si="25"/>
        <v>Nur Athirah</v>
      </c>
    </row>
    <row r="3239" spans="1:4">
      <c r="B3239" s="74" t="str">
        <f ca="1">IFERROR(__xludf.DUMMYFUNCTION("IF(REGEXMATCH(A3239,""wealth planning""),""Script 1"",""-"")"),"-")</f>
        <v>-</v>
      </c>
      <c r="C3239" s="74" t="str">
        <f t="shared" si="24"/>
        <v>You: Hai assalamualaikum Athirah, saya Azhad dari PruBSN. Sorry kalau ganggu. Actually sekarang saya tengah mencari individu yang bekerja oversea untuk saya dapatkan peluang sharing sahaja berkaitan takaful dan wealth planning since ini kerja hakiki saya sebagai PruBSN wealth planner. Boleh ke kalau saya nak set appointment secara bersemuka ataupun online?</v>
      </c>
      <c r="D3239" s="148">
        <f t="shared" si="25"/>
        <v>45716</v>
      </c>
    </row>
    <row r="3240" spans="1:4">
      <c r="B3240" s="74" t="str">
        <f ca="1">IFERROR(__xludf.DUMMYFUNCTION("IF(REGEXMATCH(A3240,""wealth planning""),""Script 1"",""-"")"),"-")</f>
        <v>-</v>
      </c>
      <c r="C3240" s="74">
        <f t="shared" si="24"/>
        <v>0</v>
      </c>
      <c r="D3240" s="148">
        <f t="shared" si="25"/>
        <v>45716</v>
      </c>
    </row>
    <row r="3241" spans="1:4">
      <c r="B3241" s="74" t="str">
        <f ca="1">IFERROR(__xludf.DUMMYFUNCTION("IF(REGEXMATCH(A3241,""wealth planning""),""Script 1"",""-"")"),"-")</f>
        <v>-</v>
      </c>
      <c r="C3241" s="74">
        <f t="shared" si="24"/>
        <v>0</v>
      </c>
      <c r="D3241" s="74" t="str">
        <f t="shared" si="25"/>
        <v>You: Hai assalamualaikum Athirah, saya Azhad dari PruBSN. Sorry kalau ganggu. Actually sekarang saya tengah mencari individu yang bekerja oversea untuk saya dapatkan peluang sharing sahaja berkaitan takaful dan wealth planning since ini kerja hakiki saya sebagai PruBSN wealth planner. Boleh ke kalau saya nak set appointment secara bersemuka ataupun online?</v>
      </c>
    </row>
    <row r="3242" spans="1:4">
      <c r="B3242" s="74" t="str">
        <f ca="1">IFERROR(__xludf.DUMMYFUNCTION("IF(REGEXMATCH(A3242,""wealth planning""),""Script 1"",""-"")"),"-")</f>
        <v>-</v>
      </c>
      <c r="C3242" s="74">
        <f t="shared" si="24"/>
        <v>0</v>
      </c>
      <c r="D3242" s="74">
        <f t="shared" si="25"/>
        <v>0</v>
      </c>
    </row>
    <row r="3243" spans="1:4">
      <c r="A3243" s="74" t="s">
        <v>4057</v>
      </c>
      <c r="B3243" s="74" t="str">
        <f ca="1">IFERROR(__xludf.DUMMYFUNCTION("IF(REGEXMATCH(A3243,""wealth planning""),""Script 1"",""-"")"),"-")</f>
        <v>-</v>
      </c>
      <c r="C3243" s="74">
        <f t="shared" si="24"/>
        <v>0</v>
      </c>
      <c r="D3243" s="74">
        <f t="shared" si="25"/>
        <v>0</v>
      </c>
    </row>
    <row r="3244" spans="1:4">
      <c r="A3244" s="148">
        <v>45716</v>
      </c>
      <c r="B3244" s="74" t="str">
        <f ca="1">IFERROR(__xludf.DUMMYFUNCTION("IF(REGEXMATCH(A3244,""wealth planning""),""Script 1"",""-"")"),"#VALUE!")</f>
        <v>#VALUE!</v>
      </c>
      <c r="C3244" s="74" t="str">
        <f t="shared" si="24"/>
        <v>Nik Muhammad Faris Hakimi</v>
      </c>
      <c r="D3244" s="74">
        <f t="shared" si="25"/>
        <v>0</v>
      </c>
    </row>
    <row r="3245" spans="1:4">
      <c r="A3245" s="148">
        <v>45716</v>
      </c>
      <c r="B3245" s="74" t="str">
        <f ca="1">IFERROR(__xludf.DUMMYFUNCTION("IF(REGEXMATCH(A3245,""wealth planning""),""Script 1"",""-"")"),"#VALUE!")</f>
        <v>#VALUE!</v>
      </c>
      <c r="C3245" s="148">
        <f t="shared" si="24"/>
        <v>45716</v>
      </c>
      <c r="D3245" s="74">
        <f t="shared" si="25"/>
        <v>0</v>
      </c>
    </row>
    <row r="3246" spans="1:4">
      <c r="A3246" s="74" t="s">
        <v>4058</v>
      </c>
      <c r="B3246" s="74" t="str">
        <f ca="1">IFERROR(__xludf.DUMMYFUNCTION("IF(REGEXMATCH(A3246,""wealth planning""),""Script 1"",""-"")"),"Script 1")</f>
        <v>Script 1</v>
      </c>
      <c r="C3246" s="148">
        <f t="shared" si="24"/>
        <v>45716</v>
      </c>
      <c r="D3246" s="74" t="str">
        <f t="shared" si="25"/>
        <v>Nik Muhammad Faris Hakimi</v>
      </c>
    </row>
    <row r="3247" spans="1:4">
      <c r="B3247" s="74" t="str">
        <f ca="1">IFERROR(__xludf.DUMMYFUNCTION("IF(REGEXMATCH(A3247,""wealth planning""),""Script 1"",""-"")"),"-")</f>
        <v>-</v>
      </c>
      <c r="C3247" s="74" t="str">
        <f t="shared" si="24"/>
        <v>You: Hai assalamualaikum Nik Muhammad,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247" s="148">
        <f t="shared" si="25"/>
        <v>45716</v>
      </c>
    </row>
    <row r="3248" spans="1:4">
      <c r="B3248" s="74" t="str">
        <f ca="1">IFERROR(__xludf.DUMMYFUNCTION("IF(REGEXMATCH(A3248,""wealth planning""),""Script 1"",""-"")"),"-")</f>
        <v>-</v>
      </c>
      <c r="C3248" s="74">
        <f t="shared" si="24"/>
        <v>0</v>
      </c>
      <c r="D3248" s="148">
        <f t="shared" si="25"/>
        <v>45716</v>
      </c>
    </row>
    <row r="3249" spans="1:4">
      <c r="B3249" s="74" t="str">
        <f ca="1">IFERROR(__xludf.DUMMYFUNCTION("IF(REGEXMATCH(A3249,""wealth planning""),""Script 1"",""-"")"),"-")</f>
        <v>-</v>
      </c>
      <c r="C3249" s="74">
        <f t="shared" si="24"/>
        <v>0</v>
      </c>
      <c r="D3249" s="74" t="str">
        <f t="shared" si="25"/>
        <v>You: Hai assalamualaikum Nik Muhammad,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250" spans="1:4">
      <c r="A3250" s="74" t="s">
        <v>4060</v>
      </c>
      <c r="B3250" s="74" t="str">
        <f ca="1">IFERROR(__xludf.DUMMYFUNCTION("IF(REGEXMATCH(A3250,""wealth planning""),""Script 1"",""-"")"),"-")</f>
        <v>-</v>
      </c>
      <c r="C3250" s="74">
        <f t="shared" si="24"/>
        <v>0</v>
      </c>
      <c r="D3250" s="74">
        <f t="shared" si="25"/>
        <v>0</v>
      </c>
    </row>
    <row r="3251" spans="1:4">
      <c r="A3251" s="74" t="s">
        <v>4060</v>
      </c>
      <c r="B3251" s="74" t="str">
        <f ca="1">IFERROR(__xludf.DUMMYFUNCTION("IF(REGEXMATCH(A3251,""wealth planning""),""Script 1"",""-"")"),"-")</f>
        <v>-</v>
      </c>
      <c r="C3251" s="74" t="str">
        <f t="shared" si="24"/>
        <v>Amirul Hakim</v>
      </c>
      <c r="D3251" s="74">
        <f t="shared" si="25"/>
        <v>0</v>
      </c>
    </row>
    <row r="3252" spans="1:4">
      <c r="A3252" s="148">
        <v>45716</v>
      </c>
      <c r="B3252" s="74" t="str">
        <f ca="1">IFERROR(__xludf.DUMMYFUNCTION("IF(REGEXMATCH(A3252,""wealth planning""),""Script 1"",""-"")"),"#VALUE!")</f>
        <v>#VALUE!</v>
      </c>
      <c r="C3252" s="74" t="str">
        <f t="shared" si="24"/>
        <v>Amirul Hakim</v>
      </c>
      <c r="D3252" s="74">
        <f t="shared" si="25"/>
        <v>0</v>
      </c>
    </row>
    <row r="3253" spans="1:4">
      <c r="A3253" s="148">
        <v>45716</v>
      </c>
      <c r="B3253" s="74" t="str">
        <f ca="1">IFERROR(__xludf.DUMMYFUNCTION("IF(REGEXMATCH(A3253,""wealth planning""),""Script 1"",""-"")"),"#VALUE!")</f>
        <v>#VALUE!</v>
      </c>
      <c r="C3253" s="148">
        <f t="shared" si="24"/>
        <v>45716</v>
      </c>
      <c r="D3253" s="74" t="str">
        <f t="shared" si="25"/>
        <v>Amirul Hakim</v>
      </c>
    </row>
    <row r="3254" spans="1:4">
      <c r="A3254" s="74" t="s">
        <v>2914</v>
      </c>
      <c r="B3254" s="74" t="str">
        <f ca="1">IFERROR(__xludf.DUMMYFUNCTION("IF(REGEXMATCH(A3254,""wealth planning""),""Script 1"",""-"")"),"Script 1")</f>
        <v>Script 1</v>
      </c>
      <c r="C3254" s="148">
        <f t="shared" si="24"/>
        <v>45716</v>
      </c>
      <c r="D3254" s="74" t="str">
        <f t="shared" si="25"/>
        <v>Amirul Hakim</v>
      </c>
    </row>
    <row r="3255" spans="1:4">
      <c r="B3255" s="74" t="str">
        <f ca="1">IFERROR(__xludf.DUMMYFUNCTION("IF(REGEXMATCH(A3255,""wealth planning""),""Script 1"",""-"")"),"-")</f>
        <v>-</v>
      </c>
      <c r="C3255" s="74" t="str">
        <f t="shared" si="24"/>
        <v>You: Hai assalamualaikum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255" s="148">
        <f t="shared" si="25"/>
        <v>45716</v>
      </c>
    </row>
    <row r="3256" spans="1:4">
      <c r="B3256" s="74" t="str">
        <f ca="1">IFERROR(__xludf.DUMMYFUNCTION("IF(REGEXMATCH(A3256,""wealth planning""),""Script 1"",""-"")"),"-")</f>
        <v>-</v>
      </c>
      <c r="C3256" s="74">
        <f t="shared" si="24"/>
        <v>0</v>
      </c>
      <c r="D3256" s="148">
        <f t="shared" si="25"/>
        <v>45716</v>
      </c>
    </row>
    <row r="3257" spans="1:4">
      <c r="B3257" s="74" t="str">
        <f ca="1">IFERROR(__xludf.DUMMYFUNCTION("IF(REGEXMATCH(A3257,""wealth planning""),""Script 1"",""-"")"),"-")</f>
        <v>-</v>
      </c>
      <c r="C3257" s="74">
        <f t="shared" si="24"/>
        <v>0</v>
      </c>
      <c r="D3257" s="74" t="str">
        <f t="shared" si="25"/>
        <v>You: Hai assalamualaikum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258" spans="1:4">
      <c r="A3258" s="74" t="s">
        <v>4062</v>
      </c>
      <c r="B3258" s="74" t="str">
        <f ca="1">IFERROR(__xludf.DUMMYFUNCTION("IF(REGEXMATCH(A3258,""wealth planning""),""Script 1"",""-"")"),"-")</f>
        <v>-</v>
      </c>
      <c r="C3258" s="74">
        <f t="shared" si="24"/>
        <v>0</v>
      </c>
      <c r="D3258" s="74">
        <f t="shared" si="25"/>
        <v>0</v>
      </c>
    </row>
    <row r="3259" spans="1:4">
      <c r="A3259" s="74" t="s">
        <v>4062</v>
      </c>
      <c r="B3259" s="74" t="str">
        <f ca="1">IFERROR(__xludf.DUMMYFUNCTION("IF(REGEXMATCH(A3259,""wealth planning""),""Script 1"",""-"")"),"-")</f>
        <v>-</v>
      </c>
      <c r="C3259" s="74" t="str">
        <f t="shared" si="24"/>
        <v>Nuriman Zakilfaton</v>
      </c>
      <c r="D3259" s="74">
        <f t="shared" si="25"/>
        <v>0</v>
      </c>
    </row>
    <row r="3260" spans="1:4">
      <c r="A3260" s="148">
        <v>45716</v>
      </c>
      <c r="B3260" s="74" t="str">
        <f ca="1">IFERROR(__xludf.DUMMYFUNCTION("IF(REGEXMATCH(A3260,""wealth planning""),""Script 1"",""-"")"),"#VALUE!")</f>
        <v>#VALUE!</v>
      </c>
      <c r="C3260" s="74" t="str">
        <f t="shared" si="24"/>
        <v>Nuriman Zakilfaton</v>
      </c>
      <c r="D3260" s="74">
        <f t="shared" si="25"/>
        <v>0</v>
      </c>
    </row>
    <row r="3261" spans="1:4">
      <c r="A3261" s="148">
        <v>45716</v>
      </c>
      <c r="B3261" s="74" t="str">
        <f ca="1">IFERROR(__xludf.DUMMYFUNCTION("IF(REGEXMATCH(A3261,""wealth planning""),""Script 1"",""-"")"),"#VALUE!")</f>
        <v>#VALUE!</v>
      </c>
      <c r="C3261" s="148">
        <f t="shared" si="24"/>
        <v>45716</v>
      </c>
      <c r="D3261" s="74" t="str">
        <f t="shared" si="25"/>
        <v>Nuriman Zakilfaton</v>
      </c>
    </row>
    <row r="3262" spans="1:4">
      <c r="A3262" s="74" t="s">
        <v>4063</v>
      </c>
      <c r="B3262" s="74" t="str">
        <f ca="1">IFERROR(__xludf.DUMMYFUNCTION("IF(REGEXMATCH(A3262,""wealth planning""),""Script 1"",""-"")"),"Script 1")</f>
        <v>Script 1</v>
      </c>
      <c r="C3262" s="148">
        <f t="shared" si="24"/>
        <v>45716</v>
      </c>
      <c r="D3262" s="74" t="str">
        <f t="shared" si="25"/>
        <v>Nuriman Zakilfaton</v>
      </c>
    </row>
    <row r="3263" spans="1:4">
      <c r="B3263" s="74" t="str">
        <f ca="1">IFERROR(__xludf.DUMMYFUNCTION("IF(REGEXMATCH(A3263,""wealth planning""),""Script 1"",""-"")"),"-")</f>
        <v>-</v>
      </c>
      <c r="C3263" s="74" t="str">
        <f t="shared" si="24"/>
        <v>You: Hai assalamualaikum Nuriman,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263" s="148">
        <f t="shared" si="25"/>
        <v>45716</v>
      </c>
    </row>
    <row r="3264" spans="1:4">
      <c r="B3264" s="74" t="str">
        <f ca="1">IFERROR(__xludf.DUMMYFUNCTION("IF(REGEXMATCH(A3264,""wealth planning""),""Script 1"",""-"")"),"-")</f>
        <v>-</v>
      </c>
      <c r="C3264" s="74">
        <f t="shared" si="24"/>
        <v>0</v>
      </c>
      <c r="D3264" s="148">
        <f t="shared" si="25"/>
        <v>45716</v>
      </c>
    </row>
    <row r="3265" spans="1:4">
      <c r="B3265" s="74" t="str">
        <f ca="1">IFERROR(__xludf.DUMMYFUNCTION("IF(REGEXMATCH(A3265,""wealth planning""),""Script 1"",""-"")"),"-")</f>
        <v>-</v>
      </c>
      <c r="C3265" s="74">
        <f t="shared" si="24"/>
        <v>0</v>
      </c>
      <c r="D3265" s="74" t="str">
        <f t="shared" si="25"/>
        <v>You: Hai assalamualaikum Nuriman,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266" spans="1:4">
      <c r="B3266" s="74" t="str">
        <f ca="1">IFERROR(__xludf.DUMMYFUNCTION("IF(REGEXMATCH(A3266,""wealth planning""),""Script 1"",""-"")"),"-")</f>
        <v>-</v>
      </c>
      <c r="C3266" s="74">
        <f t="shared" si="24"/>
        <v>0</v>
      </c>
      <c r="D3266" s="74">
        <f t="shared" si="25"/>
        <v>0</v>
      </c>
    </row>
    <row r="3267" spans="1:4">
      <c r="A3267" s="74" t="s">
        <v>4066</v>
      </c>
      <c r="B3267" s="74" t="str">
        <f ca="1">IFERROR(__xludf.DUMMYFUNCTION("IF(REGEXMATCH(A3267,""wealth planning""),""Script 1"",""-"")"),"-")</f>
        <v>-</v>
      </c>
      <c r="C3267" s="74">
        <f t="shared" si="24"/>
        <v>0</v>
      </c>
      <c r="D3267" s="74">
        <f t="shared" si="25"/>
        <v>0</v>
      </c>
    </row>
    <row r="3268" spans="1:4">
      <c r="A3268" s="148">
        <v>45716</v>
      </c>
      <c r="B3268" s="74" t="str">
        <f ca="1">IFERROR(__xludf.DUMMYFUNCTION("IF(REGEXMATCH(A3268,""wealth planning""),""Script 1"",""-"")"),"#VALUE!")</f>
        <v>#VALUE!</v>
      </c>
      <c r="C3268" s="74" t="str">
        <f t="shared" si="24"/>
        <v>Alyaa Abdul Rahman</v>
      </c>
      <c r="D3268" s="74">
        <f t="shared" si="25"/>
        <v>0</v>
      </c>
    </row>
    <row r="3269" spans="1:4">
      <c r="A3269" s="148">
        <v>45716</v>
      </c>
      <c r="B3269" s="74" t="str">
        <f ca="1">IFERROR(__xludf.DUMMYFUNCTION("IF(REGEXMATCH(A3269,""wealth planning""),""Script 1"",""-"")"),"#VALUE!")</f>
        <v>#VALUE!</v>
      </c>
      <c r="C3269" s="148">
        <f t="shared" si="24"/>
        <v>45716</v>
      </c>
      <c r="D3269" s="74">
        <f t="shared" si="25"/>
        <v>0</v>
      </c>
    </row>
    <row r="3270" spans="1:4">
      <c r="A3270" s="74" t="s">
        <v>4067</v>
      </c>
      <c r="B3270" s="74" t="str">
        <f ca="1">IFERROR(__xludf.DUMMYFUNCTION("IF(REGEXMATCH(A3270,""wealth planning""),""Script 1"",""-"")"),"Script 1")</f>
        <v>Script 1</v>
      </c>
      <c r="C3270" s="148">
        <f t="shared" si="24"/>
        <v>45716</v>
      </c>
      <c r="D3270" s="74" t="str">
        <f t="shared" si="25"/>
        <v>Alyaa Abdul Rahman</v>
      </c>
    </row>
    <row r="3271" spans="1:4">
      <c r="B3271" s="74" t="str">
        <f ca="1">IFERROR(__xludf.DUMMYFUNCTION("IF(REGEXMATCH(A3271,""wealth planning""),""Script 1"",""-"")"),"-")</f>
        <v>-</v>
      </c>
      <c r="C3271" s="74" t="str">
        <f t="shared" si="24"/>
        <v>You: Hai assalamualaikum Alyaa,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271" s="148">
        <f t="shared" si="25"/>
        <v>45716</v>
      </c>
    </row>
    <row r="3272" spans="1:4">
      <c r="B3272" s="74" t="str">
        <f ca="1">IFERROR(__xludf.DUMMYFUNCTION("IF(REGEXMATCH(A3272,""wealth planning""),""Script 1"",""-"")"),"-")</f>
        <v>-</v>
      </c>
      <c r="C3272" s="74">
        <f t="shared" si="24"/>
        <v>0</v>
      </c>
      <c r="D3272" s="148">
        <f t="shared" si="25"/>
        <v>45716</v>
      </c>
    </row>
    <row r="3273" spans="1:4">
      <c r="B3273" s="74" t="str">
        <f ca="1">IFERROR(__xludf.DUMMYFUNCTION("IF(REGEXMATCH(A3273,""wealth planning""),""Script 1"",""-"")"),"-")</f>
        <v>-</v>
      </c>
      <c r="C3273" s="74">
        <f t="shared" si="24"/>
        <v>0</v>
      </c>
      <c r="D3273" s="74" t="str">
        <f t="shared" si="25"/>
        <v>You: Hai assalamualaikum Alyaa,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274" spans="1:4">
      <c r="B3274" s="74" t="str">
        <f ca="1">IFERROR(__xludf.DUMMYFUNCTION("IF(REGEXMATCH(A3274,""wealth planning""),""Script 1"",""-"")"),"-")</f>
        <v>-</v>
      </c>
      <c r="C3274" s="74">
        <f t="shared" si="24"/>
        <v>0</v>
      </c>
      <c r="D3274" s="74">
        <f t="shared" si="25"/>
        <v>0</v>
      </c>
    </row>
    <row r="3275" spans="1:4">
      <c r="A3275" s="74" t="s">
        <v>4070</v>
      </c>
      <c r="B3275" s="74" t="str">
        <f ca="1">IFERROR(__xludf.DUMMYFUNCTION("IF(REGEXMATCH(A3275,""wealth planning""),""Script 1"",""-"")"),"-")</f>
        <v>-</v>
      </c>
      <c r="C3275" s="74">
        <f t="shared" si="24"/>
        <v>0</v>
      </c>
      <c r="D3275" s="74">
        <f t="shared" si="25"/>
        <v>0</v>
      </c>
    </row>
    <row r="3276" spans="1:4">
      <c r="A3276" s="148">
        <v>45716</v>
      </c>
      <c r="B3276" s="74" t="str">
        <f ca="1">IFERROR(__xludf.DUMMYFUNCTION("IF(REGEXMATCH(A3276,""wealth planning""),""Script 1"",""-"")"),"#VALUE!")</f>
        <v>#VALUE!</v>
      </c>
      <c r="C3276" s="74" t="str">
        <f t="shared" si="24"/>
        <v>Nur Arifah Kamal Din</v>
      </c>
      <c r="D3276" s="74">
        <f t="shared" si="25"/>
        <v>0</v>
      </c>
    </row>
    <row r="3277" spans="1:4">
      <c r="A3277" s="148">
        <v>45716</v>
      </c>
      <c r="B3277" s="74" t="str">
        <f ca="1">IFERROR(__xludf.DUMMYFUNCTION("IF(REGEXMATCH(A3277,""wealth planning""),""Script 1"",""-"")"),"#VALUE!")</f>
        <v>#VALUE!</v>
      </c>
      <c r="C3277" s="148">
        <f t="shared" si="24"/>
        <v>45716</v>
      </c>
      <c r="D3277" s="74">
        <f t="shared" si="25"/>
        <v>0</v>
      </c>
    </row>
    <row r="3278" spans="1:4">
      <c r="A3278" s="74" t="s">
        <v>4071</v>
      </c>
      <c r="B3278" s="74" t="str">
        <f ca="1">IFERROR(__xludf.DUMMYFUNCTION("IF(REGEXMATCH(A3278,""wealth planning""),""Script 1"",""-"")"),"Script 1")</f>
        <v>Script 1</v>
      </c>
      <c r="C3278" s="148">
        <f t="shared" si="24"/>
        <v>45716</v>
      </c>
      <c r="D3278" s="74" t="str">
        <f t="shared" si="25"/>
        <v>Nur Arifah Kamal Din</v>
      </c>
    </row>
    <row r="3279" spans="1:4">
      <c r="B3279" s="74" t="str">
        <f ca="1">IFERROR(__xludf.DUMMYFUNCTION("IF(REGEXMATCH(A3279,""wealth planning""),""Script 1"",""-"")"),"-")</f>
        <v>-</v>
      </c>
      <c r="C3279" s="74" t="str">
        <f t="shared" si="24"/>
        <v>You: Hai assalamualaikum Arifah,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279" s="148">
        <f t="shared" si="25"/>
        <v>45716</v>
      </c>
    </row>
    <row r="3280" spans="1:4">
      <c r="B3280" s="74" t="str">
        <f ca="1">IFERROR(__xludf.DUMMYFUNCTION("IF(REGEXMATCH(A3280,""wealth planning""),""Script 1"",""-"")"),"-")</f>
        <v>-</v>
      </c>
      <c r="C3280" s="74">
        <f t="shared" si="24"/>
        <v>0</v>
      </c>
      <c r="D3280" s="148">
        <f t="shared" si="25"/>
        <v>45716</v>
      </c>
    </row>
    <row r="3281" spans="1:4">
      <c r="B3281" s="74" t="str">
        <f ca="1">IFERROR(__xludf.DUMMYFUNCTION("IF(REGEXMATCH(A3281,""wealth planning""),""Script 1"",""-"")"),"-")</f>
        <v>-</v>
      </c>
      <c r="C3281" s="74">
        <f t="shared" si="24"/>
        <v>0</v>
      </c>
      <c r="D3281" s="74" t="str">
        <f t="shared" si="25"/>
        <v>You: Hai assalamualaikum Arifah,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282" spans="1:4">
      <c r="A3282" s="74" t="s">
        <v>4073</v>
      </c>
      <c r="B3282" s="74" t="str">
        <f ca="1">IFERROR(__xludf.DUMMYFUNCTION("IF(REGEXMATCH(A3282,""wealth planning""),""Script 1"",""-"")"),"-")</f>
        <v>-</v>
      </c>
      <c r="C3282" s="74">
        <f t="shared" si="24"/>
        <v>0</v>
      </c>
      <c r="D3282" s="74">
        <f t="shared" si="25"/>
        <v>0</v>
      </c>
    </row>
    <row r="3283" spans="1:4">
      <c r="A3283" s="74" t="s">
        <v>4073</v>
      </c>
      <c r="B3283" s="74" t="str">
        <f ca="1">IFERROR(__xludf.DUMMYFUNCTION("IF(REGEXMATCH(A3283,""wealth planning""),""Script 1"",""-"")"),"-")</f>
        <v>-</v>
      </c>
      <c r="C3283" s="74" t="str">
        <f t="shared" si="24"/>
        <v>Nor Farha</v>
      </c>
      <c r="D3283" s="74">
        <f t="shared" si="25"/>
        <v>0</v>
      </c>
    </row>
    <row r="3284" spans="1:4">
      <c r="A3284" s="148">
        <v>45716</v>
      </c>
      <c r="B3284" s="74" t="str">
        <f ca="1">IFERROR(__xludf.DUMMYFUNCTION("IF(REGEXMATCH(A3284,""wealth planning""),""Script 1"",""-"")"),"#VALUE!")</f>
        <v>#VALUE!</v>
      </c>
      <c r="C3284" s="74" t="str">
        <f t="shared" si="24"/>
        <v>Nor Farha</v>
      </c>
      <c r="D3284" s="74">
        <f t="shared" si="25"/>
        <v>0</v>
      </c>
    </row>
    <row r="3285" spans="1:4">
      <c r="A3285" s="148">
        <v>45716</v>
      </c>
      <c r="B3285" s="74" t="str">
        <f ca="1">IFERROR(__xludf.DUMMYFUNCTION("IF(REGEXMATCH(A3285,""wealth planning""),""Script 1"",""-"")"),"#VALUE!")</f>
        <v>#VALUE!</v>
      </c>
      <c r="C3285" s="148">
        <f t="shared" si="24"/>
        <v>45716</v>
      </c>
      <c r="D3285" s="74" t="str">
        <f t="shared" si="25"/>
        <v>Nor Farha</v>
      </c>
    </row>
    <row r="3286" spans="1:4">
      <c r="A3286" s="74" t="s">
        <v>4074</v>
      </c>
      <c r="B3286" s="74" t="str">
        <f ca="1">IFERROR(__xludf.DUMMYFUNCTION("IF(REGEXMATCH(A3286,""wealth planning""),""Script 1"",""-"")"),"Script 1")</f>
        <v>Script 1</v>
      </c>
      <c r="C3286" s="148">
        <f t="shared" si="24"/>
        <v>45716</v>
      </c>
      <c r="D3286" s="74" t="str">
        <f t="shared" si="25"/>
        <v>Nor Farha</v>
      </c>
    </row>
    <row r="3287" spans="1:4">
      <c r="B3287" s="74" t="str">
        <f ca="1">IFERROR(__xludf.DUMMYFUNCTION("IF(REGEXMATCH(A3287,""wealth planning""),""Script 1"",""-"")"),"-")</f>
        <v>-</v>
      </c>
      <c r="C3287" s="74" t="str">
        <f t="shared" si="24"/>
        <v>You: Hai assalamualaikum Farha,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287" s="148">
        <f t="shared" si="25"/>
        <v>45716</v>
      </c>
    </row>
    <row r="3288" spans="1:4">
      <c r="B3288" s="74" t="str">
        <f ca="1">IFERROR(__xludf.DUMMYFUNCTION("IF(REGEXMATCH(A3288,""wealth planning""),""Script 1"",""-"")"),"-")</f>
        <v>-</v>
      </c>
      <c r="C3288" s="74">
        <f t="shared" si="24"/>
        <v>0</v>
      </c>
      <c r="D3288" s="148">
        <f t="shared" si="25"/>
        <v>45716</v>
      </c>
    </row>
    <row r="3289" spans="1:4">
      <c r="B3289" s="74" t="str">
        <f ca="1">IFERROR(__xludf.DUMMYFUNCTION("IF(REGEXMATCH(A3289,""wealth planning""),""Script 1"",""-"")"),"-")</f>
        <v>-</v>
      </c>
      <c r="C3289" s="74">
        <f t="shared" si="24"/>
        <v>0</v>
      </c>
      <c r="D3289" s="74" t="str">
        <f t="shared" si="25"/>
        <v>You: Hai assalamualaikum Farha,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290" spans="1:4">
      <c r="A3290" s="74" t="s">
        <v>4076</v>
      </c>
      <c r="B3290" s="74" t="str">
        <f ca="1">IFERROR(__xludf.DUMMYFUNCTION("IF(REGEXMATCH(A3290,""wealth planning""),""Script 1"",""-"")"),"-")</f>
        <v>-</v>
      </c>
      <c r="C3290" s="74">
        <f t="shared" si="24"/>
        <v>0</v>
      </c>
      <c r="D3290" s="74">
        <f t="shared" si="25"/>
        <v>0</v>
      </c>
    </row>
    <row r="3291" spans="1:4">
      <c r="A3291" s="74" t="s">
        <v>4076</v>
      </c>
      <c r="B3291" s="74" t="str">
        <f ca="1">IFERROR(__xludf.DUMMYFUNCTION("IF(REGEXMATCH(A3291,""wealth planning""),""Script 1"",""-"")"),"-")</f>
        <v>-</v>
      </c>
      <c r="C3291" s="74" t="str">
        <f t="shared" si="24"/>
        <v>Balqis Zakaria</v>
      </c>
      <c r="D3291" s="74">
        <f t="shared" si="25"/>
        <v>0</v>
      </c>
    </row>
    <row r="3292" spans="1:4">
      <c r="A3292" s="148">
        <v>45716</v>
      </c>
      <c r="B3292" s="74" t="str">
        <f ca="1">IFERROR(__xludf.DUMMYFUNCTION("IF(REGEXMATCH(A3292,""wealth planning""),""Script 1"",""-"")"),"#VALUE!")</f>
        <v>#VALUE!</v>
      </c>
      <c r="C3292" s="74" t="str">
        <f t="shared" si="24"/>
        <v>Balqis Zakaria</v>
      </c>
      <c r="D3292" s="74">
        <f t="shared" si="25"/>
        <v>0</v>
      </c>
    </row>
    <row r="3293" spans="1:4">
      <c r="A3293" s="148">
        <v>45716</v>
      </c>
      <c r="B3293" s="74" t="str">
        <f ca="1">IFERROR(__xludf.DUMMYFUNCTION("IF(REGEXMATCH(A3293,""wealth planning""),""Script 1"",""-"")"),"#VALUE!")</f>
        <v>#VALUE!</v>
      </c>
      <c r="C3293" s="148">
        <f t="shared" si="24"/>
        <v>45716</v>
      </c>
      <c r="D3293" s="74" t="str">
        <f t="shared" si="25"/>
        <v>Balqis Zakaria</v>
      </c>
    </row>
    <row r="3294" spans="1:4">
      <c r="A3294" s="74" t="s">
        <v>4077</v>
      </c>
      <c r="B3294" s="74" t="str">
        <f ca="1">IFERROR(__xludf.DUMMYFUNCTION("IF(REGEXMATCH(A3294,""wealth planning""),""Script 1"",""-"")"),"Script 1")</f>
        <v>Script 1</v>
      </c>
      <c r="C3294" s="148">
        <f t="shared" si="24"/>
        <v>45716</v>
      </c>
      <c r="D3294" s="74" t="str">
        <f t="shared" si="25"/>
        <v>Balqis Zakaria</v>
      </c>
    </row>
    <row r="3295" spans="1:4">
      <c r="B3295" s="74" t="str">
        <f ca="1">IFERROR(__xludf.DUMMYFUNCTION("IF(REGEXMATCH(A3295,""wealth planning""),""Script 1"",""-"")"),"-")</f>
        <v>-</v>
      </c>
      <c r="C3295" s="74" t="str">
        <f t="shared" si="24"/>
        <v>You: Hai assalamualaikum Balqis,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295" s="148">
        <f t="shared" si="25"/>
        <v>45716</v>
      </c>
    </row>
    <row r="3296" spans="1:4">
      <c r="B3296" s="74" t="str">
        <f ca="1">IFERROR(__xludf.DUMMYFUNCTION("IF(REGEXMATCH(A3296,""wealth planning""),""Script 1"",""-"")"),"-")</f>
        <v>-</v>
      </c>
      <c r="C3296" s="74">
        <f t="shared" si="24"/>
        <v>0</v>
      </c>
      <c r="D3296" s="148">
        <f t="shared" si="25"/>
        <v>45716</v>
      </c>
    </row>
    <row r="3297" spans="1:4">
      <c r="B3297" s="74" t="str">
        <f ca="1">IFERROR(__xludf.DUMMYFUNCTION("IF(REGEXMATCH(A3297,""wealth planning""),""Script 1"",""-"")"),"-")</f>
        <v>-</v>
      </c>
      <c r="C3297" s="74">
        <f t="shared" si="24"/>
        <v>0</v>
      </c>
      <c r="D3297" s="74" t="str">
        <f t="shared" si="25"/>
        <v>You: Hai assalamualaikum Balqis,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298" spans="1:4">
      <c r="A3298" s="74" t="s">
        <v>4079</v>
      </c>
      <c r="B3298" s="74" t="str">
        <f ca="1">IFERROR(__xludf.DUMMYFUNCTION("IF(REGEXMATCH(A3298,""wealth planning""),""Script 1"",""-"")"),"-")</f>
        <v>-</v>
      </c>
      <c r="C3298" s="74">
        <f t="shared" si="24"/>
        <v>0</v>
      </c>
      <c r="D3298" s="74">
        <f t="shared" si="25"/>
        <v>0</v>
      </c>
    </row>
    <row r="3299" spans="1:4">
      <c r="A3299" s="74" t="s">
        <v>4079</v>
      </c>
      <c r="B3299" s="74" t="str">
        <f ca="1">IFERROR(__xludf.DUMMYFUNCTION("IF(REGEXMATCH(A3299,""wealth planning""),""Script 1"",""-"")"),"-")</f>
        <v>-</v>
      </c>
      <c r="C3299" s="74" t="str">
        <f t="shared" si="24"/>
        <v>SARAH QISTINA</v>
      </c>
      <c r="D3299" s="74">
        <f t="shared" si="25"/>
        <v>0</v>
      </c>
    </row>
    <row r="3300" spans="1:4">
      <c r="A3300" s="148">
        <v>45716</v>
      </c>
      <c r="B3300" s="74" t="str">
        <f ca="1">IFERROR(__xludf.DUMMYFUNCTION("IF(REGEXMATCH(A3300,""wealth planning""),""Script 1"",""-"")"),"#VALUE!")</f>
        <v>#VALUE!</v>
      </c>
      <c r="C3300" s="74" t="str">
        <f t="shared" si="24"/>
        <v>SARAH QISTINA</v>
      </c>
      <c r="D3300" s="74">
        <f t="shared" si="25"/>
        <v>0</v>
      </c>
    </row>
    <row r="3301" spans="1:4">
      <c r="A3301" s="148">
        <v>45716</v>
      </c>
      <c r="B3301" s="74" t="str">
        <f ca="1">IFERROR(__xludf.DUMMYFUNCTION("IF(REGEXMATCH(A3301,""wealth planning""),""Script 1"",""-"")"),"#VALUE!")</f>
        <v>#VALUE!</v>
      </c>
      <c r="C3301" s="148">
        <f t="shared" si="24"/>
        <v>45716</v>
      </c>
      <c r="D3301" s="74" t="str">
        <f t="shared" si="25"/>
        <v>SARAH QISTINA</v>
      </c>
    </row>
    <row r="3302" spans="1:4">
      <c r="A3302" s="74" t="s">
        <v>3836</v>
      </c>
      <c r="B3302" s="74" t="str">
        <f ca="1">IFERROR(__xludf.DUMMYFUNCTION("IF(REGEXMATCH(A3302,""wealth planning""),""Script 1"",""-"")"),"Script 1")</f>
        <v>Script 1</v>
      </c>
      <c r="C3302" s="148">
        <f t="shared" si="24"/>
        <v>45716</v>
      </c>
      <c r="D3302" s="74" t="str">
        <f t="shared" si="25"/>
        <v>SARAH QISTINA</v>
      </c>
    </row>
    <row r="3303" spans="1:4">
      <c r="B3303" s="74" t="str">
        <f ca="1">IFERROR(__xludf.DUMMYFUNCTION("IF(REGEXMATCH(A3303,""wealth planning""),""Script 1"",""-"")"),"-")</f>
        <v>-</v>
      </c>
      <c r="C3303" s="74" t="str">
        <f t="shared" si="24"/>
        <v>You: Hai assalamualaikum 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303" s="148">
        <f t="shared" si="25"/>
        <v>45716</v>
      </c>
    </row>
    <row r="3304" spans="1:4">
      <c r="B3304" s="74" t="str">
        <f ca="1">IFERROR(__xludf.DUMMYFUNCTION("IF(REGEXMATCH(A3304,""wealth planning""),""Script 1"",""-"")"),"-")</f>
        <v>-</v>
      </c>
      <c r="C3304" s="74">
        <f t="shared" si="24"/>
        <v>0</v>
      </c>
      <c r="D3304" s="148">
        <f t="shared" si="25"/>
        <v>45716</v>
      </c>
    </row>
    <row r="3305" spans="1:4">
      <c r="B3305" s="74" t="str">
        <f ca="1">IFERROR(__xludf.DUMMYFUNCTION("IF(REGEXMATCH(A3305,""wealth planning""),""Script 1"",""-"")"),"-")</f>
        <v>-</v>
      </c>
      <c r="C3305" s="74">
        <f t="shared" si="24"/>
        <v>0</v>
      </c>
      <c r="D3305" s="74" t="str">
        <f t="shared" si="25"/>
        <v>You: Hai assalamualaikum 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306" spans="1:4">
      <c r="B3306" s="74" t="str">
        <f ca="1">IFERROR(__xludf.DUMMYFUNCTION("IF(REGEXMATCH(A3306,""wealth planning""),""Script 1"",""-"")"),"-")</f>
        <v>-</v>
      </c>
      <c r="C3306" s="74">
        <f t="shared" si="24"/>
        <v>0</v>
      </c>
      <c r="D3306" s="74">
        <f t="shared" si="25"/>
        <v>0</v>
      </c>
    </row>
    <row r="3307" spans="1:4">
      <c r="A3307" s="74" t="s">
        <v>4082</v>
      </c>
      <c r="B3307" s="74" t="str">
        <f ca="1">IFERROR(__xludf.DUMMYFUNCTION("IF(REGEXMATCH(A3307,""wealth planning""),""Script 1"",""-"")"),"-")</f>
        <v>-</v>
      </c>
      <c r="C3307" s="74">
        <f t="shared" si="24"/>
        <v>0</v>
      </c>
      <c r="D3307" s="74">
        <f t="shared" si="25"/>
        <v>0</v>
      </c>
    </row>
    <row r="3308" spans="1:4">
      <c r="A3308" s="148">
        <v>45716</v>
      </c>
      <c r="B3308" s="74" t="str">
        <f ca="1">IFERROR(__xludf.DUMMYFUNCTION("IF(REGEXMATCH(A3308,""wealth planning""),""Script 1"",""-"")"),"#VALUE!")</f>
        <v>#VALUE!</v>
      </c>
      <c r="C3308" s="74" t="str">
        <f t="shared" si="24"/>
        <v>Nur Azariah Natasha Zakariah</v>
      </c>
      <c r="D3308" s="74">
        <f t="shared" si="25"/>
        <v>0</v>
      </c>
    </row>
    <row r="3309" spans="1:4">
      <c r="A3309" s="148">
        <v>45716</v>
      </c>
      <c r="B3309" s="74" t="str">
        <f ca="1">IFERROR(__xludf.DUMMYFUNCTION("IF(REGEXMATCH(A3309,""wealth planning""),""Script 1"",""-"")"),"#VALUE!")</f>
        <v>#VALUE!</v>
      </c>
      <c r="C3309" s="148">
        <f t="shared" si="24"/>
        <v>45716</v>
      </c>
      <c r="D3309" s="74">
        <f t="shared" si="25"/>
        <v>0</v>
      </c>
    </row>
    <row r="3310" spans="1:4">
      <c r="A3310" s="74" t="s">
        <v>4083</v>
      </c>
      <c r="B3310" s="74" t="str">
        <f ca="1">IFERROR(__xludf.DUMMYFUNCTION("IF(REGEXMATCH(A3310,""wealth planning""),""Script 1"",""-"")"),"Script 1")</f>
        <v>Script 1</v>
      </c>
      <c r="C3310" s="148">
        <f t="shared" si="24"/>
        <v>45716</v>
      </c>
      <c r="D3310" s="74" t="str">
        <f t="shared" si="25"/>
        <v>Nur Azariah Natasha Zakariah</v>
      </c>
    </row>
    <row r="3311" spans="1:4">
      <c r="B3311" s="74" t="str">
        <f ca="1">IFERROR(__xludf.DUMMYFUNCTION("IF(REGEXMATCH(A3311,""wealth planning""),""Script 1"",""-"")"),"-")</f>
        <v>-</v>
      </c>
      <c r="C3311" s="74" t="str">
        <f t="shared" si="24"/>
        <v>You: Hai assalamualaikum Azariah,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311" s="148">
        <f t="shared" si="25"/>
        <v>45716</v>
      </c>
    </row>
    <row r="3312" spans="1:4">
      <c r="B3312" s="74" t="str">
        <f ca="1">IFERROR(__xludf.DUMMYFUNCTION("IF(REGEXMATCH(A3312,""wealth planning""),""Script 1"",""-"")"),"-")</f>
        <v>-</v>
      </c>
      <c r="C3312" s="74">
        <f t="shared" si="24"/>
        <v>0</v>
      </c>
      <c r="D3312" s="148">
        <f t="shared" si="25"/>
        <v>45716</v>
      </c>
    </row>
    <row r="3313" spans="1:4">
      <c r="B3313" s="74" t="str">
        <f ca="1">IFERROR(__xludf.DUMMYFUNCTION("IF(REGEXMATCH(A3313,""wealth planning""),""Script 1"",""-"")"),"-")</f>
        <v>-</v>
      </c>
      <c r="C3313" s="74">
        <f t="shared" si="24"/>
        <v>0</v>
      </c>
      <c r="D3313" s="74" t="str">
        <f t="shared" si="25"/>
        <v>You: Hai assalamualaikum Azariah,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314" spans="1:4">
      <c r="B3314" s="74" t="str">
        <f ca="1">IFERROR(__xludf.DUMMYFUNCTION("IF(REGEXMATCH(A3314,""wealth planning""),""Script 1"",""-"")"),"-")</f>
        <v>-</v>
      </c>
      <c r="C3314" s="74">
        <f t="shared" si="24"/>
        <v>0</v>
      </c>
      <c r="D3314" s="74">
        <f t="shared" si="25"/>
        <v>0</v>
      </c>
    </row>
    <row r="3315" spans="1:4">
      <c r="A3315" s="74" t="s">
        <v>4086</v>
      </c>
      <c r="B3315" s="74" t="str">
        <f ca="1">IFERROR(__xludf.DUMMYFUNCTION("IF(REGEXMATCH(A3315,""wealth planning""),""Script 1"",""-"")"),"-")</f>
        <v>-</v>
      </c>
      <c r="C3315" s="74">
        <f t="shared" si="24"/>
        <v>0</v>
      </c>
      <c r="D3315" s="74">
        <f t="shared" si="25"/>
        <v>0</v>
      </c>
    </row>
    <row r="3316" spans="1:4">
      <c r="A3316" s="148">
        <v>45716</v>
      </c>
      <c r="B3316" s="74" t="str">
        <f ca="1">IFERROR(__xludf.DUMMYFUNCTION("IF(REGEXMATCH(A3316,""wealth planning""),""Script 1"",""-"")"),"#VALUE!")</f>
        <v>#VALUE!</v>
      </c>
      <c r="C3316" s="74" t="str">
        <f t="shared" si="24"/>
        <v>Nur Syamimi</v>
      </c>
      <c r="D3316" s="74">
        <f t="shared" si="25"/>
        <v>0</v>
      </c>
    </row>
    <row r="3317" spans="1:4">
      <c r="A3317" s="148">
        <v>45716</v>
      </c>
      <c r="B3317" s="74" t="str">
        <f ca="1">IFERROR(__xludf.DUMMYFUNCTION("IF(REGEXMATCH(A3317,""wealth planning""),""Script 1"",""-"")"),"#VALUE!")</f>
        <v>#VALUE!</v>
      </c>
      <c r="C3317" s="148">
        <f t="shared" si="24"/>
        <v>45716</v>
      </c>
      <c r="D3317" s="74">
        <f t="shared" si="25"/>
        <v>0</v>
      </c>
    </row>
    <row r="3318" spans="1:4">
      <c r="A3318" s="74" t="s">
        <v>2986</v>
      </c>
      <c r="B3318" s="74" t="str">
        <f ca="1">IFERROR(__xludf.DUMMYFUNCTION("IF(REGEXMATCH(A3318,""wealth planning""),""Script 1"",""-"")"),"Script 1")</f>
        <v>Script 1</v>
      </c>
      <c r="C3318" s="148">
        <f t="shared" si="24"/>
        <v>45716</v>
      </c>
      <c r="D3318" s="74" t="str">
        <f t="shared" si="25"/>
        <v>Nur Syamimi</v>
      </c>
    </row>
    <row r="3319" spans="1:4">
      <c r="B3319" s="74" t="str">
        <f ca="1">IFERROR(__xludf.DUMMYFUNCTION("IF(REGEXMATCH(A3319,""wealth planning""),""Script 1"",""-"")"),"-")</f>
        <v>-</v>
      </c>
      <c r="C3319" s="74" t="str">
        <f t="shared" ref="C3319:C3573" si="26">A3318</f>
        <v>You: Hai assalamualaikum Syamimi,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319" s="148">
        <f t="shared" ref="D3319:D3573" si="27">A3316</f>
        <v>45716</v>
      </c>
    </row>
    <row r="3320" spans="1:4">
      <c r="B3320" s="74" t="str">
        <f ca="1">IFERROR(__xludf.DUMMYFUNCTION("IF(REGEXMATCH(A3320,""wealth planning""),""Script 1"",""-"")"),"-")</f>
        <v>-</v>
      </c>
      <c r="C3320" s="74">
        <f t="shared" si="26"/>
        <v>0</v>
      </c>
      <c r="D3320" s="148">
        <f t="shared" si="27"/>
        <v>45716</v>
      </c>
    </row>
    <row r="3321" spans="1:4">
      <c r="B3321" s="74" t="str">
        <f ca="1">IFERROR(__xludf.DUMMYFUNCTION("IF(REGEXMATCH(A3321,""wealth planning""),""Script 1"",""-"")"),"-")</f>
        <v>-</v>
      </c>
      <c r="C3321" s="74">
        <f t="shared" si="26"/>
        <v>0</v>
      </c>
      <c r="D3321" s="74" t="str">
        <f t="shared" si="27"/>
        <v>You: Hai assalamualaikum Syamimi,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322" spans="1:4">
      <c r="A3322" s="74" t="s">
        <v>4088</v>
      </c>
      <c r="B3322" s="74" t="str">
        <f ca="1">IFERROR(__xludf.DUMMYFUNCTION("IF(REGEXMATCH(A3322,""wealth planning""),""Script 1"",""-"")"),"-")</f>
        <v>-</v>
      </c>
      <c r="C3322" s="74">
        <f t="shared" si="26"/>
        <v>0</v>
      </c>
      <c r="D3322" s="74">
        <f t="shared" si="27"/>
        <v>0</v>
      </c>
    </row>
    <row r="3323" spans="1:4">
      <c r="A3323" s="74" t="s">
        <v>4088</v>
      </c>
      <c r="B3323" s="74" t="str">
        <f ca="1">IFERROR(__xludf.DUMMYFUNCTION("IF(REGEXMATCH(A3323,""wealth planning""),""Script 1"",""-"")"),"-")</f>
        <v>-</v>
      </c>
      <c r="C3323" s="74" t="str">
        <f t="shared" si="26"/>
        <v>AZIM ZAINAL</v>
      </c>
      <c r="D3323" s="74">
        <f t="shared" si="27"/>
        <v>0</v>
      </c>
    </row>
    <row r="3324" spans="1:4">
      <c r="A3324" s="148">
        <v>45716</v>
      </c>
      <c r="B3324" s="74" t="str">
        <f ca="1">IFERROR(__xludf.DUMMYFUNCTION("IF(REGEXMATCH(A3324,""wealth planning""),""Script 1"",""-"")"),"#VALUE!")</f>
        <v>#VALUE!</v>
      </c>
      <c r="C3324" s="74" t="str">
        <f t="shared" si="26"/>
        <v>AZIM ZAINAL</v>
      </c>
      <c r="D3324" s="74">
        <f t="shared" si="27"/>
        <v>0</v>
      </c>
    </row>
    <row r="3325" spans="1:4">
      <c r="A3325" s="148">
        <v>45716</v>
      </c>
      <c r="B3325" s="74" t="str">
        <f ca="1">IFERROR(__xludf.DUMMYFUNCTION("IF(REGEXMATCH(A3325,""wealth planning""),""Script 1"",""-"")"),"#VALUE!")</f>
        <v>#VALUE!</v>
      </c>
      <c r="C3325" s="148">
        <f t="shared" si="26"/>
        <v>45716</v>
      </c>
      <c r="D3325" s="74" t="str">
        <f t="shared" si="27"/>
        <v>AZIM ZAINAL</v>
      </c>
    </row>
    <row r="3326" spans="1:4">
      <c r="A3326" s="74" t="s">
        <v>4089</v>
      </c>
      <c r="B3326" s="74" t="str">
        <f ca="1">IFERROR(__xludf.DUMMYFUNCTION("IF(REGEXMATCH(A3326,""wealth planning""),""Script 1"",""-"")"),"Script 1")</f>
        <v>Script 1</v>
      </c>
      <c r="C3326" s="148">
        <f t="shared" si="26"/>
        <v>45716</v>
      </c>
      <c r="D3326" s="74" t="str">
        <f t="shared" si="27"/>
        <v>AZIM ZAINAL</v>
      </c>
    </row>
    <row r="3327" spans="1:4">
      <c r="B3327" s="74" t="str">
        <f ca="1">IFERROR(__xludf.DUMMYFUNCTION("IF(REGEXMATCH(A3327,""wealth planning""),""Script 1"",""-"")"),"-")</f>
        <v>-</v>
      </c>
      <c r="C3327" s="74" t="str">
        <f t="shared" si="26"/>
        <v>You: Hai assalamualaikum tuan Azim,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327" s="148">
        <f t="shared" si="27"/>
        <v>45716</v>
      </c>
    </row>
    <row r="3328" spans="1:4">
      <c r="B3328" s="74" t="str">
        <f ca="1">IFERROR(__xludf.DUMMYFUNCTION("IF(REGEXMATCH(A3328,""wealth planning""),""Script 1"",""-"")"),"-")</f>
        <v>-</v>
      </c>
      <c r="C3328" s="74">
        <f t="shared" si="26"/>
        <v>0</v>
      </c>
      <c r="D3328" s="148">
        <f t="shared" si="27"/>
        <v>45716</v>
      </c>
    </row>
    <row r="3329" spans="1:4">
      <c r="B3329" s="74" t="str">
        <f ca="1">IFERROR(__xludf.DUMMYFUNCTION("IF(REGEXMATCH(A3329,""wealth planning""),""Script 1"",""-"")"),"-")</f>
        <v>-</v>
      </c>
      <c r="C3329" s="74">
        <f t="shared" si="26"/>
        <v>0</v>
      </c>
      <c r="D3329" s="74" t="str">
        <f t="shared" si="27"/>
        <v>You: Hai assalamualaikum tuan Azim,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330" spans="1:4">
      <c r="A3330" s="74" t="s">
        <v>4091</v>
      </c>
      <c r="B3330" s="74" t="str">
        <f ca="1">IFERROR(__xludf.DUMMYFUNCTION("IF(REGEXMATCH(A3330,""wealth planning""),""Script 1"",""-"")"),"-")</f>
        <v>-</v>
      </c>
      <c r="C3330" s="74">
        <f t="shared" si="26"/>
        <v>0</v>
      </c>
      <c r="D3330" s="74">
        <f t="shared" si="27"/>
        <v>0</v>
      </c>
    </row>
    <row r="3331" spans="1:4">
      <c r="A3331" s="74" t="s">
        <v>4091</v>
      </c>
      <c r="B3331" s="74" t="str">
        <f ca="1">IFERROR(__xludf.DUMMYFUNCTION("IF(REGEXMATCH(A3331,""wealth planning""),""Script 1"",""-"")"),"-")</f>
        <v>-</v>
      </c>
      <c r="C3331" s="74" t="str">
        <f t="shared" si="26"/>
        <v>Annur Nadhirah</v>
      </c>
      <c r="D3331" s="74">
        <f t="shared" si="27"/>
        <v>0</v>
      </c>
    </row>
    <row r="3332" spans="1:4">
      <c r="A3332" s="148">
        <v>45716</v>
      </c>
      <c r="B3332" s="74" t="str">
        <f ca="1">IFERROR(__xludf.DUMMYFUNCTION("IF(REGEXMATCH(A3332,""wealth planning""),""Script 1"",""-"")"),"#VALUE!")</f>
        <v>#VALUE!</v>
      </c>
      <c r="C3332" s="74" t="str">
        <f t="shared" si="26"/>
        <v>Annur Nadhirah</v>
      </c>
      <c r="D3332" s="74">
        <f t="shared" si="27"/>
        <v>0</v>
      </c>
    </row>
    <row r="3333" spans="1:4">
      <c r="A3333" s="148">
        <v>45716</v>
      </c>
      <c r="B3333" s="74" t="str">
        <f ca="1">IFERROR(__xludf.DUMMYFUNCTION("IF(REGEXMATCH(A3333,""wealth planning""),""Script 1"",""-"")"),"#VALUE!")</f>
        <v>#VALUE!</v>
      </c>
      <c r="C3333" s="148">
        <f t="shared" si="26"/>
        <v>45716</v>
      </c>
      <c r="D3333" s="74" t="str">
        <f t="shared" si="27"/>
        <v>Annur Nadhirah</v>
      </c>
    </row>
    <row r="3334" spans="1:4">
      <c r="A3334" s="74" t="s">
        <v>4092</v>
      </c>
      <c r="B3334" s="74" t="str">
        <f ca="1">IFERROR(__xludf.DUMMYFUNCTION("IF(REGEXMATCH(A3334,""wealth planning""),""Script 1"",""-"")"),"Script 1")</f>
        <v>Script 1</v>
      </c>
      <c r="C3334" s="148">
        <f t="shared" si="26"/>
        <v>45716</v>
      </c>
      <c r="D3334" s="74" t="str">
        <f t="shared" si="27"/>
        <v>Annur Nadhirah</v>
      </c>
    </row>
    <row r="3335" spans="1:4">
      <c r="B3335" s="74" t="str">
        <f ca="1">IFERROR(__xludf.DUMMYFUNCTION("IF(REGEXMATCH(A3335,""wealth planning""),""Script 1"",""-"")"),"-")</f>
        <v>-</v>
      </c>
      <c r="C3335" s="74" t="str">
        <f t="shared" si="26"/>
        <v>You: Hai assalamualaikum Annur,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335" s="148">
        <f t="shared" si="27"/>
        <v>45716</v>
      </c>
    </row>
    <row r="3336" spans="1:4">
      <c r="B3336" s="74" t="str">
        <f ca="1">IFERROR(__xludf.DUMMYFUNCTION("IF(REGEXMATCH(A3336,""wealth planning""),""Script 1"",""-"")"),"-")</f>
        <v>-</v>
      </c>
      <c r="C3336" s="74">
        <f t="shared" si="26"/>
        <v>0</v>
      </c>
      <c r="D3336" s="148">
        <f t="shared" si="27"/>
        <v>45716</v>
      </c>
    </row>
    <row r="3337" spans="1:4">
      <c r="B3337" s="74" t="str">
        <f ca="1">IFERROR(__xludf.DUMMYFUNCTION("IF(REGEXMATCH(A3337,""wealth planning""),""Script 1"",""-"")"),"-")</f>
        <v>-</v>
      </c>
      <c r="C3337" s="74">
        <f t="shared" si="26"/>
        <v>0</v>
      </c>
      <c r="D3337" s="74" t="str">
        <f t="shared" si="27"/>
        <v>You: Hai assalamualaikum Annur,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338" spans="1:4">
      <c r="B3338" s="74" t="str">
        <f ca="1">IFERROR(__xludf.DUMMYFUNCTION("IF(REGEXMATCH(A3338,""wealth planning""),""Script 1"",""-"")"),"-")</f>
        <v>-</v>
      </c>
      <c r="C3338" s="74">
        <f t="shared" si="26"/>
        <v>0</v>
      </c>
      <c r="D3338" s="74">
        <f t="shared" si="27"/>
        <v>0</v>
      </c>
    </row>
    <row r="3339" spans="1:4">
      <c r="A3339" s="74" t="s">
        <v>4095</v>
      </c>
      <c r="B3339" s="74" t="str">
        <f ca="1">IFERROR(__xludf.DUMMYFUNCTION("IF(REGEXMATCH(A3339,""wealth planning""),""Script 1"",""-"")"),"-")</f>
        <v>-</v>
      </c>
      <c r="C3339" s="74">
        <f t="shared" si="26"/>
        <v>0</v>
      </c>
      <c r="D3339" s="74">
        <f t="shared" si="27"/>
        <v>0</v>
      </c>
    </row>
    <row r="3340" spans="1:4">
      <c r="A3340" s="148">
        <v>45716</v>
      </c>
      <c r="B3340" s="74" t="str">
        <f ca="1">IFERROR(__xludf.DUMMYFUNCTION("IF(REGEXMATCH(A3340,""wealth planning""),""Script 1"",""-"")"),"#VALUE!")</f>
        <v>#VALUE!</v>
      </c>
      <c r="C3340" s="74" t="str">
        <f t="shared" si="26"/>
        <v>Muhammad Amin Qayyum Bin Mohd Razi</v>
      </c>
      <c r="D3340" s="74">
        <f t="shared" si="27"/>
        <v>0</v>
      </c>
    </row>
    <row r="3341" spans="1:4">
      <c r="A3341" s="148">
        <v>45716</v>
      </c>
      <c r="B3341" s="74" t="str">
        <f ca="1">IFERROR(__xludf.DUMMYFUNCTION("IF(REGEXMATCH(A3341,""wealth planning""),""Script 1"",""-"")"),"#VALUE!")</f>
        <v>#VALUE!</v>
      </c>
      <c r="C3341" s="148">
        <f t="shared" si="26"/>
        <v>45716</v>
      </c>
      <c r="D3341" s="74">
        <f t="shared" si="27"/>
        <v>0</v>
      </c>
    </row>
    <row r="3342" spans="1:4">
      <c r="A3342" s="74" t="s">
        <v>4096</v>
      </c>
      <c r="B3342" s="74" t="str">
        <f ca="1">IFERROR(__xludf.DUMMYFUNCTION("IF(REGEXMATCH(A3342,""wealth planning""),""Script 1"",""-"")"),"-")</f>
        <v>-</v>
      </c>
      <c r="C3342" s="148">
        <f t="shared" si="26"/>
        <v>45716</v>
      </c>
      <c r="D3342" s="74" t="str">
        <f t="shared" si="27"/>
        <v>Muhammad Amin Qayyum Bin Mohd Razi</v>
      </c>
    </row>
    <row r="3343" spans="1:4">
      <c r="B3343" s="74" t="str">
        <f ca="1">IFERROR(__xludf.DUMMYFUNCTION("IF(REGEXMATCH(A3343,""wealth planning""),""Script 1"",""-"")"),"-")</f>
        <v>-</v>
      </c>
      <c r="C3343" s="74" t="str">
        <f t="shared" si="26"/>
        <v>You: Terima kasih atas reply. InshaAllah kalau ada soalan atau inquiry in the future, boleh la contact saya. Semoga dipermudahkan urusan dan selamat berpuasa</v>
      </c>
      <c r="D3343" s="148">
        <f t="shared" si="27"/>
        <v>45716</v>
      </c>
    </row>
    <row r="3344" spans="1:4">
      <c r="B3344" s="74" t="str">
        <f ca="1">IFERROR(__xludf.DUMMYFUNCTION("IF(REGEXMATCH(A3344,""wealth planning""),""Script 1"",""-"")"),"-")</f>
        <v>-</v>
      </c>
      <c r="C3344" s="74">
        <f t="shared" si="26"/>
        <v>0</v>
      </c>
      <c r="D3344" s="148">
        <f t="shared" si="27"/>
        <v>45716</v>
      </c>
    </row>
    <row r="3345" spans="1:4">
      <c r="B3345" s="74" t="str">
        <f ca="1">IFERROR(__xludf.DUMMYFUNCTION("IF(REGEXMATCH(A3345,""wealth planning""),""Script 1"",""-"")"),"-")</f>
        <v>-</v>
      </c>
      <c r="C3345" s="74">
        <f t="shared" si="26"/>
        <v>0</v>
      </c>
      <c r="D3345" s="74" t="str">
        <f t="shared" si="27"/>
        <v>You: Terima kasih atas reply. InshaAllah kalau ada soalan atau inquiry in the future, boleh la contact saya. Semoga dipermudahkan urusan dan selamat berpuasa</v>
      </c>
    </row>
    <row r="3346" spans="1:4">
      <c r="A3346" s="74" t="s">
        <v>4098</v>
      </c>
      <c r="B3346" s="74" t="str">
        <f ca="1">IFERROR(__xludf.DUMMYFUNCTION("IF(REGEXMATCH(A3346,""wealth planning""),""Script 1"",""-"")"),"-")</f>
        <v>-</v>
      </c>
      <c r="C3346" s="74">
        <f t="shared" si="26"/>
        <v>0</v>
      </c>
      <c r="D3346" s="74">
        <f t="shared" si="27"/>
        <v>0</v>
      </c>
    </row>
    <row r="3347" spans="1:4">
      <c r="A3347" s="74" t="s">
        <v>4098</v>
      </c>
      <c r="B3347" s="74" t="str">
        <f ca="1">IFERROR(__xludf.DUMMYFUNCTION("IF(REGEXMATCH(A3347,""wealth planning""),""Script 1"",""-"")"),"-")</f>
        <v>-</v>
      </c>
      <c r="C3347" s="74" t="str">
        <f t="shared" si="26"/>
        <v>Arif Izzuddin</v>
      </c>
      <c r="D3347" s="74">
        <f t="shared" si="27"/>
        <v>0</v>
      </c>
    </row>
    <row r="3348" spans="1:4">
      <c r="A3348" s="148">
        <v>45715</v>
      </c>
      <c r="B3348" s="74" t="str">
        <f ca="1">IFERROR(__xludf.DUMMYFUNCTION("IF(REGEXMATCH(A3348,""wealth planning""),""Script 1"",""-"")"),"#VALUE!")</f>
        <v>#VALUE!</v>
      </c>
      <c r="C3348" s="74" t="str">
        <f t="shared" si="26"/>
        <v>Arif Izzuddin</v>
      </c>
      <c r="D3348" s="74">
        <f t="shared" si="27"/>
        <v>0</v>
      </c>
    </row>
    <row r="3349" spans="1:4">
      <c r="A3349" s="148">
        <v>45715</v>
      </c>
      <c r="B3349" s="74" t="str">
        <f ca="1">IFERROR(__xludf.DUMMYFUNCTION("IF(REGEXMATCH(A3349,""wealth planning""),""Script 1"",""-"")"),"#VALUE!")</f>
        <v>#VALUE!</v>
      </c>
      <c r="C3349" s="148">
        <f t="shared" si="26"/>
        <v>45715</v>
      </c>
      <c r="D3349" s="74" t="str">
        <f t="shared" si="27"/>
        <v>Arif Izzuddin</v>
      </c>
    </row>
    <row r="3350" spans="1:4">
      <c r="A3350" s="74" t="s">
        <v>4099</v>
      </c>
      <c r="B3350" s="74" t="str">
        <f ca="1">IFERROR(__xludf.DUMMYFUNCTION("IF(REGEXMATCH(A3350,""wealth planning""),""Script 1"",""-"")"),"-")</f>
        <v>-</v>
      </c>
      <c r="C3350" s="148">
        <f t="shared" si="26"/>
        <v>45715</v>
      </c>
      <c r="D3350" s="74" t="str">
        <f t="shared" si="27"/>
        <v>Arif Izzuddin</v>
      </c>
    </row>
    <row r="3351" spans="1:4">
      <c r="B3351" s="74" t="str">
        <f ca="1">IFERROR(__xludf.DUMMYFUNCTION("IF(REGEXMATCH(A3351,""wealth planning""),""Script 1"",""-"")"),"-")</f>
        <v>-</v>
      </c>
      <c r="C3351" s="74" t="str">
        <f t="shared" si="26"/>
        <v>You: Baik inshaAllah. Semoga dipermudahkan urusan</v>
      </c>
      <c r="D3351" s="148">
        <f t="shared" si="27"/>
        <v>45715</v>
      </c>
    </row>
    <row r="3352" spans="1:4">
      <c r="B3352" s="74" t="str">
        <f ca="1">IFERROR(__xludf.DUMMYFUNCTION("IF(REGEXMATCH(A3352,""wealth planning""),""Script 1"",""-"")"),"-")</f>
        <v>-</v>
      </c>
      <c r="C3352" s="74">
        <f t="shared" si="26"/>
        <v>0</v>
      </c>
      <c r="D3352" s="148">
        <f t="shared" si="27"/>
        <v>45715</v>
      </c>
    </row>
    <row r="3353" spans="1:4">
      <c r="B3353" s="74" t="str">
        <f ca="1">IFERROR(__xludf.DUMMYFUNCTION("IF(REGEXMATCH(A3353,""wealth planning""),""Script 1"",""-"")"),"-")</f>
        <v>-</v>
      </c>
      <c r="C3353" s="74">
        <f t="shared" si="26"/>
        <v>0</v>
      </c>
      <c r="D3353" s="74" t="str">
        <f t="shared" si="27"/>
        <v>You: Baik inshaAllah. Semoga dipermudahkan urusan</v>
      </c>
    </row>
    <row r="3354" spans="1:4">
      <c r="B3354" s="74" t="str">
        <f ca="1">IFERROR(__xludf.DUMMYFUNCTION("IF(REGEXMATCH(A3354,""wealth planning""),""Script 1"",""-"")"),"-")</f>
        <v>-</v>
      </c>
      <c r="C3354" s="74">
        <f t="shared" si="26"/>
        <v>0</v>
      </c>
      <c r="D3354" s="74">
        <f t="shared" si="27"/>
        <v>0</v>
      </c>
    </row>
    <row r="3355" spans="1:4">
      <c r="A3355" s="74" t="s">
        <v>4102</v>
      </c>
      <c r="B3355" s="74" t="str">
        <f ca="1">IFERROR(__xludf.DUMMYFUNCTION("IF(REGEXMATCH(A3355,""wealth planning""),""Script 1"",""-"")"),"-")</f>
        <v>-</v>
      </c>
      <c r="C3355" s="74">
        <f t="shared" si="26"/>
        <v>0</v>
      </c>
      <c r="D3355" s="74">
        <f t="shared" si="27"/>
        <v>0</v>
      </c>
    </row>
    <row r="3356" spans="1:4">
      <c r="A3356" s="148">
        <v>45715</v>
      </c>
      <c r="B3356" s="74" t="str">
        <f ca="1">IFERROR(__xludf.DUMMYFUNCTION("IF(REGEXMATCH(A3356,""wealth planning""),""Script 1"",""-"")"),"#VALUE!")</f>
        <v>#VALUE!</v>
      </c>
      <c r="C3356" s="74" t="str">
        <f t="shared" si="26"/>
        <v>Irfan Fathullah Norzaini</v>
      </c>
      <c r="D3356" s="74">
        <f t="shared" si="27"/>
        <v>0</v>
      </c>
    </row>
    <row r="3357" spans="1:4">
      <c r="A3357" s="148">
        <v>45715</v>
      </c>
      <c r="B3357" s="74" t="str">
        <f ca="1">IFERROR(__xludf.DUMMYFUNCTION("IF(REGEXMATCH(A3357,""wealth planning""),""Script 1"",""-"")"),"#VALUE!")</f>
        <v>#VALUE!</v>
      </c>
      <c r="C3357" s="148">
        <f t="shared" si="26"/>
        <v>45715</v>
      </c>
      <c r="D3357" s="74">
        <f t="shared" si="27"/>
        <v>0</v>
      </c>
    </row>
    <row r="3358" spans="1:4">
      <c r="A3358" s="74" t="s">
        <v>4103</v>
      </c>
      <c r="B3358" s="74" t="str">
        <f ca="1">IFERROR(__xludf.DUMMYFUNCTION("IF(REGEXMATCH(A3358,""wealth planning""),""Script 1"",""-"")"),"-")</f>
        <v>-</v>
      </c>
      <c r="C3358" s="148">
        <f t="shared" si="26"/>
        <v>45715</v>
      </c>
      <c r="D3358" s="74" t="str">
        <f t="shared" si="27"/>
        <v>Irfan Fathullah Norzaini</v>
      </c>
    </row>
    <row r="3359" spans="1:4">
      <c r="B3359" s="74" t="str">
        <f ca="1">IFERROR(__xludf.DUMMYFUNCTION("IF(REGEXMATCH(A3359,""wealth planning""),""Script 1"",""-"")"),"-")</f>
        <v>-</v>
      </c>
      <c r="C3359" s="74" t="str">
        <f t="shared" si="26"/>
        <v>You: Okay baik. Terima kasih for reply. InshaAllah kalau ada soalan atau inquiry in the future boleh contact saya. Semoga dipermudahkan urusan</v>
      </c>
      <c r="D3359" s="148">
        <f t="shared" si="27"/>
        <v>45715</v>
      </c>
    </row>
    <row r="3360" spans="1:4">
      <c r="B3360" s="74" t="str">
        <f ca="1">IFERROR(__xludf.DUMMYFUNCTION("IF(REGEXMATCH(A3360,""wealth planning""),""Script 1"",""-"")"),"-")</f>
        <v>-</v>
      </c>
      <c r="C3360" s="74">
        <f t="shared" si="26"/>
        <v>0</v>
      </c>
      <c r="D3360" s="148">
        <f t="shared" si="27"/>
        <v>45715</v>
      </c>
    </row>
    <row r="3361" spans="1:4">
      <c r="B3361" s="74" t="str">
        <f ca="1">IFERROR(__xludf.DUMMYFUNCTION("IF(REGEXMATCH(A3361,""wealth planning""),""Script 1"",""-"")"),"-")</f>
        <v>-</v>
      </c>
      <c r="C3361" s="74">
        <f t="shared" si="26"/>
        <v>0</v>
      </c>
      <c r="D3361" s="74" t="str">
        <f t="shared" si="27"/>
        <v>You: Okay baik. Terima kasih for reply. InshaAllah kalau ada soalan atau inquiry in the future boleh contact saya. Semoga dipermudahkan urusan</v>
      </c>
    </row>
    <row r="3362" spans="1:4">
      <c r="B3362" s="74" t="str">
        <f ca="1">IFERROR(__xludf.DUMMYFUNCTION("IF(REGEXMATCH(A3362,""wealth planning""),""Script 1"",""-"")"),"-")</f>
        <v>-</v>
      </c>
      <c r="C3362" s="74">
        <f t="shared" si="26"/>
        <v>0</v>
      </c>
      <c r="D3362" s="74">
        <f t="shared" si="27"/>
        <v>0</v>
      </c>
    </row>
    <row r="3363" spans="1:4">
      <c r="A3363" s="74" t="s">
        <v>4106</v>
      </c>
      <c r="B3363" s="74" t="str">
        <f ca="1">IFERROR(__xludf.DUMMYFUNCTION("IF(REGEXMATCH(A3363,""wealth planning""),""Script 1"",""-"")"),"-")</f>
        <v>-</v>
      </c>
      <c r="C3363" s="74">
        <f t="shared" si="26"/>
        <v>0</v>
      </c>
      <c r="D3363" s="74">
        <f t="shared" si="27"/>
        <v>0</v>
      </c>
    </row>
    <row r="3364" spans="1:4">
      <c r="A3364" s="148">
        <v>45715</v>
      </c>
      <c r="B3364" s="74" t="str">
        <f ca="1">IFERROR(__xludf.DUMMYFUNCTION("IF(REGEXMATCH(A3364,""wealth planning""),""Script 1"",""-"")"),"#VALUE!")</f>
        <v>#VALUE!</v>
      </c>
      <c r="C3364" s="74" t="str">
        <f t="shared" si="26"/>
        <v>Ahmad Azman</v>
      </c>
      <c r="D3364" s="74">
        <f t="shared" si="27"/>
        <v>0</v>
      </c>
    </row>
    <row r="3365" spans="1:4">
      <c r="A3365" s="148">
        <v>45715</v>
      </c>
      <c r="B3365" s="74" t="str">
        <f ca="1">IFERROR(__xludf.DUMMYFUNCTION("IF(REGEXMATCH(A3365,""wealth planning""),""Script 1"",""-"")"),"#VALUE!")</f>
        <v>#VALUE!</v>
      </c>
      <c r="C3365" s="148">
        <f t="shared" si="26"/>
        <v>45715</v>
      </c>
      <c r="D3365" s="74">
        <f t="shared" si="27"/>
        <v>0</v>
      </c>
    </row>
    <row r="3366" spans="1:4">
      <c r="A3366" s="74" t="s">
        <v>4107</v>
      </c>
      <c r="B3366" s="74" t="str">
        <f ca="1">IFERROR(__xludf.DUMMYFUNCTION("IF(REGEXMATCH(A3366,""wealth planning""),""Script 1"",""-"")"),"Script 1")</f>
        <v>Script 1</v>
      </c>
      <c r="C3366" s="148">
        <f t="shared" si="26"/>
        <v>45715</v>
      </c>
      <c r="D3366" s="74" t="str">
        <f t="shared" si="27"/>
        <v>Ahmad Azman</v>
      </c>
    </row>
    <row r="3367" spans="1:4">
      <c r="B3367" s="74" t="str">
        <f ca="1">IFERROR(__xludf.DUMMYFUNCTION("IF(REGEXMATCH(A3367,""wealth planning""),""Script 1"",""-"")"),"-")</f>
        <v>-</v>
      </c>
      <c r="C3367" s="74" t="str">
        <f t="shared" si="26"/>
        <v>You: Hai assalamualaikum Ahmad Azman,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367" s="148">
        <f t="shared" si="27"/>
        <v>45715</v>
      </c>
    </row>
    <row r="3368" spans="1:4">
      <c r="B3368" s="74" t="str">
        <f ca="1">IFERROR(__xludf.DUMMYFUNCTION("IF(REGEXMATCH(A3368,""wealth planning""),""Script 1"",""-"")"),"-")</f>
        <v>-</v>
      </c>
      <c r="C3368" s="74">
        <f t="shared" si="26"/>
        <v>0</v>
      </c>
      <c r="D3368" s="148">
        <f t="shared" si="27"/>
        <v>45715</v>
      </c>
    </row>
    <row r="3369" spans="1:4">
      <c r="B3369" s="74" t="str">
        <f ca="1">IFERROR(__xludf.DUMMYFUNCTION("IF(REGEXMATCH(A3369,""wealth planning""),""Script 1"",""-"")"),"-")</f>
        <v>-</v>
      </c>
      <c r="C3369" s="74">
        <f t="shared" si="26"/>
        <v>0</v>
      </c>
      <c r="D3369" s="74" t="str">
        <f t="shared" si="27"/>
        <v>You: Hai assalamualaikum Ahmad Azman,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370" spans="1:4">
      <c r="A3370" s="74" t="s">
        <v>4109</v>
      </c>
      <c r="B3370" s="74" t="str">
        <f ca="1">IFERROR(__xludf.DUMMYFUNCTION("IF(REGEXMATCH(A3370,""wealth planning""),""Script 1"",""-"")"),"-")</f>
        <v>-</v>
      </c>
      <c r="C3370" s="74">
        <f t="shared" si="26"/>
        <v>0</v>
      </c>
      <c r="D3370" s="74">
        <f t="shared" si="27"/>
        <v>0</v>
      </c>
    </row>
    <row r="3371" spans="1:4">
      <c r="A3371" s="74" t="s">
        <v>4109</v>
      </c>
      <c r="B3371" s="74" t="str">
        <f ca="1">IFERROR(__xludf.DUMMYFUNCTION("IF(REGEXMATCH(A3371,""wealth planning""),""Script 1"",""-"")"),"-")</f>
        <v>-</v>
      </c>
      <c r="C3371" s="74" t="str">
        <f t="shared" si="26"/>
        <v>Faridahanin Fauzi</v>
      </c>
      <c r="D3371" s="74">
        <f t="shared" si="27"/>
        <v>0</v>
      </c>
    </row>
    <row r="3372" spans="1:4">
      <c r="A3372" s="148">
        <v>45715</v>
      </c>
      <c r="B3372" s="74" t="str">
        <f ca="1">IFERROR(__xludf.DUMMYFUNCTION("IF(REGEXMATCH(A3372,""wealth planning""),""Script 1"",""-"")"),"#VALUE!")</f>
        <v>#VALUE!</v>
      </c>
      <c r="C3372" s="74" t="str">
        <f t="shared" si="26"/>
        <v>Faridahanin Fauzi</v>
      </c>
      <c r="D3372" s="74">
        <f t="shared" si="27"/>
        <v>0</v>
      </c>
    </row>
    <row r="3373" spans="1:4">
      <c r="A3373" s="148">
        <v>45715</v>
      </c>
      <c r="B3373" s="74" t="str">
        <f ca="1">IFERROR(__xludf.DUMMYFUNCTION("IF(REGEXMATCH(A3373,""wealth planning""),""Script 1"",""-"")"),"#VALUE!")</f>
        <v>#VALUE!</v>
      </c>
      <c r="C3373" s="148">
        <f t="shared" si="26"/>
        <v>45715</v>
      </c>
      <c r="D3373" s="74" t="str">
        <f t="shared" si="27"/>
        <v>Faridahanin Fauzi</v>
      </c>
    </row>
    <row r="3374" spans="1:4">
      <c r="A3374" s="74" t="s">
        <v>4110</v>
      </c>
      <c r="B3374" s="74" t="str">
        <f ca="1">IFERROR(__xludf.DUMMYFUNCTION("IF(REGEXMATCH(A3374,""wealth planning""),""Script 1"",""-"")"),"Script 1")</f>
        <v>Script 1</v>
      </c>
      <c r="C3374" s="148">
        <f t="shared" si="26"/>
        <v>45715</v>
      </c>
      <c r="D3374" s="74" t="str">
        <f t="shared" si="27"/>
        <v>Faridahanin Fauzi</v>
      </c>
    </row>
    <row r="3375" spans="1:4">
      <c r="B3375" s="74" t="str">
        <f ca="1">IFERROR(__xludf.DUMMYFUNCTION("IF(REGEXMATCH(A3375,""wealth planning""),""Script 1"",""-"")"),"-")</f>
        <v>-</v>
      </c>
      <c r="C3375" s="74" t="str">
        <f t="shared" si="26"/>
        <v>You: Hai assalamualaikum Faridahanin,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375" s="148">
        <f t="shared" si="27"/>
        <v>45715</v>
      </c>
    </row>
    <row r="3376" spans="1:4">
      <c r="B3376" s="74" t="str">
        <f ca="1">IFERROR(__xludf.DUMMYFUNCTION("IF(REGEXMATCH(A3376,""wealth planning""),""Script 1"",""-"")"),"-")</f>
        <v>-</v>
      </c>
      <c r="C3376" s="74">
        <f t="shared" si="26"/>
        <v>0</v>
      </c>
      <c r="D3376" s="148">
        <f t="shared" si="27"/>
        <v>45715</v>
      </c>
    </row>
    <row r="3377" spans="1:4">
      <c r="B3377" s="74" t="str">
        <f ca="1">IFERROR(__xludf.DUMMYFUNCTION("IF(REGEXMATCH(A3377,""wealth planning""),""Script 1"",""-"")"),"-")</f>
        <v>-</v>
      </c>
      <c r="C3377" s="74">
        <f t="shared" si="26"/>
        <v>0</v>
      </c>
      <c r="D3377" s="74" t="str">
        <f t="shared" si="27"/>
        <v>You: Hai assalamualaikum Faridahanin,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378" spans="1:4">
      <c r="B3378" s="74" t="str">
        <f ca="1">IFERROR(__xludf.DUMMYFUNCTION("IF(REGEXMATCH(A3378,""wealth planning""),""Script 1"",""-"")"),"-")</f>
        <v>-</v>
      </c>
      <c r="C3378" s="74">
        <f t="shared" si="26"/>
        <v>0</v>
      </c>
      <c r="D3378" s="74">
        <f t="shared" si="27"/>
        <v>0</v>
      </c>
    </row>
    <row r="3379" spans="1:4">
      <c r="A3379" s="74" t="s">
        <v>4113</v>
      </c>
      <c r="B3379" s="74" t="str">
        <f ca="1">IFERROR(__xludf.DUMMYFUNCTION("IF(REGEXMATCH(A3379,""wealth planning""),""Script 1"",""-"")"),"-")</f>
        <v>-</v>
      </c>
      <c r="C3379" s="74">
        <f t="shared" si="26"/>
        <v>0</v>
      </c>
      <c r="D3379" s="74">
        <f t="shared" si="27"/>
        <v>0</v>
      </c>
    </row>
    <row r="3380" spans="1:4">
      <c r="A3380" s="148">
        <v>45715</v>
      </c>
      <c r="B3380" s="74" t="str">
        <f ca="1">IFERROR(__xludf.DUMMYFUNCTION("IF(REGEXMATCH(A3380,""wealth planning""),""Script 1"",""-"")"),"#VALUE!")</f>
        <v>#VALUE!</v>
      </c>
      <c r="C3380" s="74" t="str">
        <f t="shared" si="26"/>
        <v>MUHAMMAD DANISH MUHAIMI</v>
      </c>
      <c r="D3380" s="74">
        <f t="shared" si="27"/>
        <v>0</v>
      </c>
    </row>
    <row r="3381" spans="1:4">
      <c r="A3381" s="148">
        <v>45715</v>
      </c>
      <c r="B3381" s="74" t="str">
        <f ca="1">IFERROR(__xludf.DUMMYFUNCTION("IF(REGEXMATCH(A3381,""wealth planning""),""Script 1"",""-"")"),"#VALUE!")</f>
        <v>#VALUE!</v>
      </c>
      <c r="C3381" s="148">
        <f t="shared" si="26"/>
        <v>45715</v>
      </c>
      <c r="D3381" s="74">
        <f t="shared" si="27"/>
        <v>0</v>
      </c>
    </row>
    <row r="3382" spans="1:4">
      <c r="A3382" s="74" t="s">
        <v>2787</v>
      </c>
      <c r="B3382" s="74" t="str">
        <f ca="1">IFERROR(__xludf.DUMMYFUNCTION("IF(REGEXMATCH(A3382,""wealth planning""),""Script 1"",""-"")"),"Script 1")</f>
        <v>Script 1</v>
      </c>
      <c r="C3382" s="148">
        <f t="shared" si="26"/>
        <v>45715</v>
      </c>
      <c r="D3382" s="74" t="str">
        <f t="shared" si="27"/>
        <v>MUHAMMAD DANISH MUHAIMI</v>
      </c>
    </row>
    <row r="3383" spans="1:4">
      <c r="B3383" s="74" t="str">
        <f ca="1">IFERROR(__xludf.DUMMYFUNCTION("IF(REGEXMATCH(A3383,""wealth planning""),""Script 1"",""-"")"),"-")</f>
        <v>-</v>
      </c>
      <c r="C3383" s="74" t="str">
        <f t="shared" si="26"/>
        <v>You: Hai assalamualaikum Danish,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383" s="148">
        <f t="shared" si="27"/>
        <v>45715</v>
      </c>
    </row>
    <row r="3384" spans="1:4">
      <c r="B3384" s="74" t="str">
        <f ca="1">IFERROR(__xludf.DUMMYFUNCTION("IF(REGEXMATCH(A3384,""wealth planning""),""Script 1"",""-"")"),"-")</f>
        <v>-</v>
      </c>
      <c r="C3384" s="74">
        <f t="shared" si="26"/>
        <v>0</v>
      </c>
      <c r="D3384" s="148">
        <f t="shared" si="27"/>
        <v>45715</v>
      </c>
    </row>
    <row r="3385" spans="1:4">
      <c r="B3385" s="74" t="str">
        <f ca="1">IFERROR(__xludf.DUMMYFUNCTION("IF(REGEXMATCH(A3385,""wealth planning""),""Script 1"",""-"")"),"-")</f>
        <v>-</v>
      </c>
      <c r="C3385" s="74">
        <f t="shared" si="26"/>
        <v>0</v>
      </c>
      <c r="D3385" s="74" t="str">
        <f t="shared" si="27"/>
        <v>You: Hai assalamualaikum Danish,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386" spans="1:4">
      <c r="A3386" s="74" t="s">
        <v>4115</v>
      </c>
      <c r="B3386" s="74" t="str">
        <f ca="1">IFERROR(__xludf.DUMMYFUNCTION("IF(REGEXMATCH(A3386,""wealth planning""),""Script 1"",""-"")"),"-")</f>
        <v>-</v>
      </c>
      <c r="C3386" s="74">
        <f t="shared" si="26"/>
        <v>0</v>
      </c>
      <c r="D3386" s="74">
        <f t="shared" si="27"/>
        <v>0</v>
      </c>
    </row>
    <row r="3387" spans="1:4">
      <c r="A3387" s="74" t="s">
        <v>4115</v>
      </c>
      <c r="B3387" s="74" t="str">
        <f ca="1">IFERROR(__xludf.DUMMYFUNCTION("IF(REGEXMATCH(A3387,""wealth planning""),""Script 1"",""-"")"),"-")</f>
        <v>-</v>
      </c>
      <c r="C3387" s="74" t="str">
        <f t="shared" si="26"/>
        <v>Firdaus Zuhaimi</v>
      </c>
      <c r="D3387" s="74">
        <f t="shared" si="27"/>
        <v>0</v>
      </c>
    </row>
    <row r="3388" spans="1:4">
      <c r="A3388" s="148">
        <v>45715</v>
      </c>
      <c r="B3388" s="74" t="str">
        <f ca="1">IFERROR(__xludf.DUMMYFUNCTION("IF(REGEXMATCH(A3388,""wealth planning""),""Script 1"",""-"")"),"#VALUE!")</f>
        <v>#VALUE!</v>
      </c>
      <c r="C3388" s="74" t="str">
        <f t="shared" si="26"/>
        <v>Firdaus Zuhaimi</v>
      </c>
      <c r="D3388" s="74">
        <f t="shared" si="27"/>
        <v>0</v>
      </c>
    </row>
    <row r="3389" spans="1:4">
      <c r="A3389" s="148">
        <v>45715</v>
      </c>
      <c r="B3389" s="74" t="str">
        <f ca="1">IFERROR(__xludf.DUMMYFUNCTION("IF(REGEXMATCH(A3389,""wealth planning""),""Script 1"",""-"")"),"#VALUE!")</f>
        <v>#VALUE!</v>
      </c>
      <c r="C3389" s="148">
        <f t="shared" si="26"/>
        <v>45715</v>
      </c>
      <c r="D3389" s="74" t="str">
        <f t="shared" si="27"/>
        <v>Firdaus Zuhaimi</v>
      </c>
    </row>
    <row r="3390" spans="1:4">
      <c r="A3390" s="74" t="s">
        <v>3140</v>
      </c>
      <c r="B3390" s="74" t="str">
        <f ca="1">IFERROR(__xludf.DUMMYFUNCTION("IF(REGEXMATCH(A3390,""wealth planning""),""Script 1"",""-"")"),"Script 1")</f>
        <v>Script 1</v>
      </c>
      <c r="C3390" s="148">
        <f t="shared" si="26"/>
        <v>45715</v>
      </c>
      <c r="D3390" s="74" t="str">
        <f t="shared" si="27"/>
        <v>Firdaus Zuhaimi</v>
      </c>
    </row>
    <row r="3391" spans="1:4">
      <c r="B3391" s="74" t="str">
        <f ca="1">IFERROR(__xludf.DUMMYFUNCTION("IF(REGEXMATCH(A3391,""wealth planning""),""Script 1"",""-"")"),"-")</f>
        <v>-</v>
      </c>
      <c r="C3391" s="74" t="str">
        <f t="shared" si="26"/>
        <v>You: Hai assalamualaikum Firdaus,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391" s="148">
        <f t="shared" si="27"/>
        <v>45715</v>
      </c>
    </row>
    <row r="3392" spans="1:4">
      <c r="B3392" s="74" t="str">
        <f ca="1">IFERROR(__xludf.DUMMYFUNCTION("IF(REGEXMATCH(A3392,""wealth planning""),""Script 1"",""-"")"),"-")</f>
        <v>-</v>
      </c>
      <c r="C3392" s="74">
        <f t="shared" si="26"/>
        <v>0</v>
      </c>
      <c r="D3392" s="148">
        <f t="shared" si="27"/>
        <v>45715</v>
      </c>
    </row>
    <row r="3393" spans="1:4">
      <c r="B3393" s="74" t="str">
        <f ca="1">IFERROR(__xludf.DUMMYFUNCTION("IF(REGEXMATCH(A3393,""wealth planning""),""Script 1"",""-"")"),"-")</f>
        <v>-</v>
      </c>
      <c r="C3393" s="74">
        <f t="shared" si="26"/>
        <v>0</v>
      </c>
      <c r="D3393" s="74" t="str">
        <f t="shared" si="27"/>
        <v>You: Hai assalamualaikum Firdaus,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394" spans="1:4">
      <c r="A3394" s="74" t="s">
        <v>4117</v>
      </c>
      <c r="B3394" s="74" t="str">
        <f ca="1">IFERROR(__xludf.DUMMYFUNCTION("IF(REGEXMATCH(A3394,""wealth planning""),""Script 1"",""-"")"),"-")</f>
        <v>-</v>
      </c>
      <c r="C3394" s="74">
        <f t="shared" si="26"/>
        <v>0</v>
      </c>
      <c r="D3394" s="74">
        <f t="shared" si="27"/>
        <v>0</v>
      </c>
    </row>
    <row r="3395" spans="1:4">
      <c r="A3395" s="74" t="s">
        <v>4117</v>
      </c>
      <c r="B3395" s="74" t="str">
        <f ca="1">IFERROR(__xludf.DUMMYFUNCTION("IF(REGEXMATCH(A3395,""wealth planning""),""Script 1"",""-"")"),"-")</f>
        <v>-</v>
      </c>
      <c r="C3395" s="74" t="str">
        <f t="shared" si="26"/>
        <v>Farra Syamina</v>
      </c>
      <c r="D3395" s="74">
        <f t="shared" si="27"/>
        <v>0</v>
      </c>
    </row>
    <row r="3396" spans="1:4">
      <c r="A3396" s="148">
        <v>45715</v>
      </c>
      <c r="B3396" s="74" t="str">
        <f ca="1">IFERROR(__xludf.DUMMYFUNCTION("IF(REGEXMATCH(A3396,""wealth planning""),""Script 1"",""-"")"),"#VALUE!")</f>
        <v>#VALUE!</v>
      </c>
      <c r="C3396" s="74" t="str">
        <f t="shared" si="26"/>
        <v>Farra Syamina</v>
      </c>
      <c r="D3396" s="74">
        <f t="shared" si="27"/>
        <v>0</v>
      </c>
    </row>
    <row r="3397" spans="1:4">
      <c r="A3397" s="148">
        <v>45715</v>
      </c>
      <c r="B3397" s="74" t="str">
        <f ca="1">IFERROR(__xludf.DUMMYFUNCTION("IF(REGEXMATCH(A3397,""wealth planning""),""Script 1"",""-"")"),"#VALUE!")</f>
        <v>#VALUE!</v>
      </c>
      <c r="C3397" s="148">
        <f t="shared" si="26"/>
        <v>45715</v>
      </c>
      <c r="D3397" s="74" t="str">
        <f t="shared" si="27"/>
        <v>Farra Syamina</v>
      </c>
    </row>
    <row r="3398" spans="1:4">
      <c r="A3398" s="74" t="s">
        <v>4118</v>
      </c>
      <c r="B3398" s="74" t="str">
        <f ca="1">IFERROR(__xludf.DUMMYFUNCTION("IF(REGEXMATCH(A3398,""wealth planning""),""Script 1"",""-"")"),"Script 1")</f>
        <v>Script 1</v>
      </c>
      <c r="C3398" s="148">
        <f t="shared" si="26"/>
        <v>45715</v>
      </c>
      <c r="D3398" s="74" t="str">
        <f t="shared" si="27"/>
        <v>Farra Syamina</v>
      </c>
    </row>
    <row r="3399" spans="1:4">
      <c r="B3399" s="74" t="str">
        <f ca="1">IFERROR(__xludf.DUMMYFUNCTION("IF(REGEXMATCH(A3399,""wealth planning""),""Script 1"",""-"")"),"-")</f>
        <v>-</v>
      </c>
      <c r="C3399" s="74" t="str">
        <f t="shared" si="26"/>
        <v>You: Hai assalamualaikum Farra Syamina,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399" s="148">
        <f t="shared" si="27"/>
        <v>45715</v>
      </c>
    </row>
    <row r="3400" spans="1:4">
      <c r="B3400" s="74" t="str">
        <f ca="1">IFERROR(__xludf.DUMMYFUNCTION("IF(REGEXMATCH(A3400,""wealth planning""),""Script 1"",""-"")"),"-")</f>
        <v>-</v>
      </c>
      <c r="C3400" s="74">
        <f t="shared" si="26"/>
        <v>0</v>
      </c>
      <c r="D3400" s="148">
        <f t="shared" si="27"/>
        <v>45715</v>
      </c>
    </row>
    <row r="3401" spans="1:4">
      <c r="B3401" s="74" t="str">
        <f ca="1">IFERROR(__xludf.DUMMYFUNCTION("IF(REGEXMATCH(A3401,""wealth planning""),""Script 1"",""-"")"),"-")</f>
        <v>-</v>
      </c>
      <c r="C3401" s="74">
        <f t="shared" si="26"/>
        <v>0</v>
      </c>
      <c r="D3401" s="74" t="str">
        <f t="shared" si="27"/>
        <v>You: Hai assalamualaikum Farra Syamina,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402" spans="1:4">
      <c r="A3402" s="74" t="s">
        <v>4120</v>
      </c>
      <c r="B3402" s="74" t="str">
        <f ca="1">IFERROR(__xludf.DUMMYFUNCTION("IF(REGEXMATCH(A3402,""wealth planning""),""Script 1"",""-"")"),"-")</f>
        <v>-</v>
      </c>
      <c r="C3402" s="74">
        <f t="shared" si="26"/>
        <v>0</v>
      </c>
      <c r="D3402" s="74">
        <f t="shared" si="27"/>
        <v>0</v>
      </c>
    </row>
    <row r="3403" spans="1:4">
      <c r="A3403" s="74" t="s">
        <v>4120</v>
      </c>
      <c r="B3403" s="74" t="str">
        <f ca="1">IFERROR(__xludf.DUMMYFUNCTION("IF(REGEXMATCH(A3403,""wealth planning""),""Script 1"",""-"")"),"-")</f>
        <v>-</v>
      </c>
      <c r="C3403" s="74" t="str">
        <f t="shared" si="26"/>
        <v>Abdul Faqih</v>
      </c>
      <c r="D3403" s="74">
        <f t="shared" si="27"/>
        <v>0</v>
      </c>
    </row>
    <row r="3404" spans="1:4">
      <c r="A3404" s="148">
        <v>45715</v>
      </c>
      <c r="B3404" s="74" t="str">
        <f ca="1">IFERROR(__xludf.DUMMYFUNCTION("IF(REGEXMATCH(A3404,""wealth planning""),""Script 1"",""-"")"),"#VALUE!")</f>
        <v>#VALUE!</v>
      </c>
      <c r="C3404" s="74" t="str">
        <f t="shared" si="26"/>
        <v>Abdul Faqih</v>
      </c>
      <c r="D3404" s="74">
        <f t="shared" si="27"/>
        <v>0</v>
      </c>
    </row>
    <row r="3405" spans="1:4">
      <c r="A3405" s="148">
        <v>45715</v>
      </c>
      <c r="B3405" s="74" t="str">
        <f ca="1">IFERROR(__xludf.DUMMYFUNCTION("IF(REGEXMATCH(A3405,""wealth planning""),""Script 1"",""-"")"),"#VALUE!")</f>
        <v>#VALUE!</v>
      </c>
      <c r="C3405" s="148">
        <f t="shared" si="26"/>
        <v>45715</v>
      </c>
      <c r="D3405" s="74" t="str">
        <f t="shared" si="27"/>
        <v>Abdul Faqih</v>
      </c>
    </row>
    <row r="3406" spans="1:4">
      <c r="A3406" s="74" t="s">
        <v>4121</v>
      </c>
      <c r="B3406" s="74" t="str">
        <f ca="1">IFERROR(__xludf.DUMMYFUNCTION("IF(REGEXMATCH(A3406,""wealth planning""),""Script 1"",""-"")"),"Script 1")</f>
        <v>Script 1</v>
      </c>
      <c r="C3406" s="148">
        <f t="shared" si="26"/>
        <v>45715</v>
      </c>
      <c r="D3406" s="74" t="str">
        <f t="shared" si="27"/>
        <v>Abdul Faqih</v>
      </c>
    </row>
    <row r="3407" spans="1:4">
      <c r="B3407" s="74" t="str">
        <f ca="1">IFERROR(__xludf.DUMMYFUNCTION("IF(REGEXMATCH(A3407,""wealth planning""),""Script 1"",""-"")"),"-")</f>
        <v>-</v>
      </c>
      <c r="C3407" s="74" t="str">
        <f t="shared" si="26"/>
        <v>You: Hai assalamualaikum Abdul Faqih,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407" s="148">
        <f t="shared" si="27"/>
        <v>45715</v>
      </c>
    </row>
    <row r="3408" spans="1:4">
      <c r="B3408" s="74" t="str">
        <f ca="1">IFERROR(__xludf.DUMMYFUNCTION("IF(REGEXMATCH(A3408,""wealth planning""),""Script 1"",""-"")"),"-")</f>
        <v>-</v>
      </c>
      <c r="C3408" s="74">
        <f t="shared" si="26"/>
        <v>0</v>
      </c>
      <c r="D3408" s="148">
        <f t="shared" si="27"/>
        <v>45715</v>
      </c>
    </row>
    <row r="3409" spans="1:4">
      <c r="B3409" s="74" t="str">
        <f ca="1">IFERROR(__xludf.DUMMYFUNCTION("IF(REGEXMATCH(A3409,""wealth planning""),""Script 1"",""-"")"),"-")</f>
        <v>-</v>
      </c>
      <c r="C3409" s="74">
        <f t="shared" si="26"/>
        <v>0</v>
      </c>
      <c r="D3409" s="74" t="str">
        <f t="shared" si="27"/>
        <v>You: Hai assalamualaikum Abdul Faqih,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410" spans="1:4">
      <c r="B3410" s="74" t="str">
        <f ca="1">IFERROR(__xludf.DUMMYFUNCTION("IF(REGEXMATCH(A3410,""wealth planning""),""Script 1"",""-"")"),"-")</f>
        <v>-</v>
      </c>
      <c r="C3410" s="74">
        <f t="shared" si="26"/>
        <v>0</v>
      </c>
      <c r="D3410" s="74">
        <f t="shared" si="27"/>
        <v>0</v>
      </c>
    </row>
    <row r="3411" spans="1:4">
      <c r="A3411" s="74" t="s">
        <v>4124</v>
      </c>
      <c r="B3411" s="74" t="str">
        <f ca="1">IFERROR(__xludf.DUMMYFUNCTION("IF(REGEXMATCH(A3411,""wealth planning""),""Script 1"",""-"")"),"-")</f>
        <v>-</v>
      </c>
      <c r="C3411" s="74">
        <f t="shared" si="26"/>
        <v>0</v>
      </c>
      <c r="D3411" s="74">
        <f t="shared" si="27"/>
        <v>0</v>
      </c>
    </row>
    <row r="3412" spans="1:4">
      <c r="A3412" s="148">
        <v>45715</v>
      </c>
      <c r="B3412" s="74" t="str">
        <f ca="1">IFERROR(__xludf.DUMMYFUNCTION("IF(REGEXMATCH(A3412,""wealth planning""),""Script 1"",""-"")"),"#VALUE!")</f>
        <v>#VALUE!</v>
      </c>
      <c r="C3412" s="74" t="str">
        <f t="shared" si="26"/>
        <v>Tengku Ayu Tengku Yusoff</v>
      </c>
      <c r="D3412" s="74">
        <f t="shared" si="27"/>
        <v>0</v>
      </c>
    </row>
    <row r="3413" spans="1:4">
      <c r="A3413" s="148">
        <v>45715</v>
      </c>
      <c r="B3413" s="74" t="str">
        <f ca="1">IFERROR(__xludf.DUMMYFUNCTION("IF(REGEXMATCH(A3413,""wealth planning""),""Script 1"",""-"")"),"#VALUE!")</f>
        <v>#VALUE!</v>
      </c>
      <c r="C3413" s="148">
        <f t="shared" si="26"/>
        <v>45715</v>
      </c>
      <c r="D3413" s="74">
        <f t="shared" si="27"/>
        <v>0</v>
      </c>
    </row>
    <row r="3414" spans="1:4">
      <c r="A3414" s="74" t="s">
        <v>4125</v>
      </c>
      <c r="B3414" s="74" t="str">
        <f ca="1">IFERROR(__xludf.DUMMYFUNCTION("IF(REGEXMATCH(A3414,""wealth planning""),""Script 1"",""-"")"),"Script 1")</f>
        <v>Script 1</v>
      </c>
      <c r="C3414" s="148">
        <f t="shared" si="26"/>
        <v>45715</v>
      </c>
      <c r="D3414" s="74" t="str">
        <f t="shared" si="27"/>
        <v>Tengku Ayu Tengku Yusoff</v>
      </c>
    </row>
    <row r="3415" spans="1:4">
      <c r="B3415" s="74" t="str">
        <f ca="1">IFERROR(__xludf.DUMMYFUNCTION("IF(REGEXMATCH(A3415,""wealth planning""),""Script 1"",""-"")"),"-")</f>
        <v>-</v>
      </c>
      <c r="C3415" s="74" t="str">
        <f t="shared" si="26"/>
        <v>You: Hai assalamualaikum Tengku Ayu,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415" s="148">
        <f t="shared" si="27"/>
        <v>45715</v>
      </c>
    </row>
    <row r="3416" spans="1:4">
      <c r="B3416" s="74" t="str">
        <f ca="1">IFERROR(__xludf.DUMMYFUNCTION("IF(REGEXMATCH(A3416,""wealth planning""),""Script 1"",""-"")"),"-")</f>
        <v>-</v>
      </c>
      <c r="C3416" s="74">
        <f t="shared" si="26"/>
        <v>0</v>
      </c>
      <c r="D3416" s="148">
        <f t="shared" si="27"/>
        <v>45715</v>
      </c>
    </row>
    <row r="3417" spans="1:4">
      <c r="B3417" s="74" t="str">
        <f ca="1">IFERROR(__xludf.DUMMYFUNCTION("IF(REGEXMATCH(A3417,""wealth planning""),""Script 1"",""-"")"),"-")</f>
        <v>-</v>
      </c>
      <c r="C3417" s="74">
        <f t="shared" si="26"/>
        <v>0</v>
      </c>
      <c r="D3417" s="74" t="str">
        <f t="shared" si="27"/>
        <v>You: Hai assalamualaikum Tengku Ayu,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418" spans="1:4">
      <c r="B3418" s="74" t="str">
        <f ca="1">IFERROR(__xludf.DUMMYFUNCTION("IF(REGEXMATCH(A3418,""wealth planning""),""Script 1"",""-"")"),"-")</f>
        <v>-</v>
      </c>
      <c r="C3418" s="74">
        <f t="shared" si="26"/>
        <v>0</v>
      </c>
      <c r="D3418" s="74">
        <f t="shared" si="27"/>
        <v>0</v>
      </c>
    </row>
    <row r="3419" spans="1:4">
      <c r="A3419" s="74" t="s">
        <v>4128</v>
      </c>
      <c r="B3419" s="74" t="str">
        <f ca="1">IFERROR(__xludf.DUMMYFUNCTION("IF(REGEXMATCH(A3419,""wealth planning""),""Script 1"",""-"")"),"-")</f>
        <v>-</v>
      </c>
      <c r="C3419" s="74">
        <f t="shared" si="26"/>
        <v>0</v>
      </c>
      <c r="D3419" s="74">
        <f t="shared" si="27"/>
        <v>0</v>
      </c>
    </row>
    <row r="3420" spans="1:4">
      <c r="A3420" s="148">
        <v>45715</v>
      </c>
      <c r="B3420" s="74" t="str">
        <f ca="1">IFERROR(__xludf.DUMMYFUNCTION("IF(REGEXMATCH(A3420,""wealth planning""),""Script 1"",""-"")"),"#VALUE!")</f>
        <v>#VALUE!</v>
      </c>
      <c r="C3420" s="74" t="str">
        <f t="shared" si="26"/>
        <v>Nur Hana</v>
      </c>
      <c r="D3420" s="74">
        <f t="shared" si="27"/>
        <v>0</v>
      </c>
    </row>
    <row r="3421" spans="1:4">
      <c r="A3421" s="148">
        <v>45715</v>
      </c>
      <c r="B3421" s="74" t="str">
        <f ca="1">IFERROR(__xludf.DUMMYFUNCTION("IF(REGEXMATCH(A3421,""wealth planning""),""Script 1"",""-"")"),"#VALUE!")</f>
        <v>#VALUE!</v>
      </c>
      <c r="C3421" s="148">
        <f t="shared" si="26"/>
        <v>45715</v>
      </c>
      <c r="D3421" s="74">
        <f t="shared" si="27"/>
        <v>0</v>
      </c>
    </row>
    <row r="3422" spans="1:4">
      <c r="A3422" s="74" t="s">
        <v>4129</v>
      </c>
      <c r="B3422" s="74" t="str">
        <f ca="1">IFERROR(__xludf.DUMMYFUNCTION("IF(REGEXMATCH(A3422,""wealth planning""),""Script 1"",""-"")"),"Script 1")</f>
        <v>Script 1</v>
      </c>
      <c r="C3422" s="148">
        <f t="shared" si="26"/>
        <v>45715</v>
      </c>
      <c r="D3422" s="74" t="str">
        <f t="shared" si="27"/>
        <v>Nur Hana</v>
      </c>
    </row>
    <row r="3423" spans="1:4">
      <c r="B3423" s="74" t="str">
        <f ca="1">IFERROR(__xludf.DUMMYFUNCTION("IF(REGEXMATCH(A3423,""wealth planning""),""Script 1"",""-"")"),"-")</f>
        <v>-</v>
      </c>
      <c r="C3423" s="74" t="str">
        <f t="shared" si="26"/>
        <v>You: Hai assalamualaikum Nur Hana,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423" s="148">
        <f t="shared" si="27"/>
        <v>45715</v>
      </c>
    </row>
    <row r="3424" spans="1:4">
      <c r="B3424" s="74" t="str">
        <f ca="1">IFERROR(__xludf.DUMMYFUNCTION("IF(REGEXMATCH(A3424,""wealth planning""),""Script 1"",""-"")"),"-")</f>
        <v>-</v>
      </c>
      <c r="C3424" s="74">
        <f t="shared" si="26"/>
        <v>0</v>
      </c>
      <c r="D3424" s="148">
        <f t="shared" si="27"/>
        <v>45715</v>
      </c>
    </row>
    <row r="3425" spans="1:4">
      <c r="B3425" s="74" t="str">
        <f ca="1">IFERROR(__xludf.DUMMYFUNCTION("IF(REGEXMATCH(A3425,""wealth planning""),""Script 1"",""-"")"),"-")</f>
        <v>-</v>
      </c>
      <c r="C3425" s="74">
        <f t="shared" si="26"/>
        <v>0</v>
      </c>
      <c r="D3425" s="74" t="str">
        <f t="shared" si="27"/>
        <v>You: Hai assalamualaikum Nur Hana,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426" spans="1:4">
      <c r="A3426" s="74" t="s">
        <v>4131</v>
      </c>
      <c r="B3426" s="74" t="str">
        <f ca="1">IFERROR(__xludf.DUMMYFUNCTION("IF(REGEXMATCH(A3426,""wealth planning""),""Script 1"",""-"")"),"-")</f>
        <v>-</v>
      </c>
      <c r="C3426" s="74">
        <f t="shared" si="26"/>
        <v>0</v>
      </c>
      <c r="D3426" s="74">
        <f t="shared" si="27"/>
        <v>0</v>
      </c>
    </row>
    <row r="3427" spans="1:4">
      <c r="A3427" s="74" t="s">
        <v>4131</v>
      </c>
      <c r="B3427" s="74" t="str">
        <f ca="1">IFERROR(__xludf.DUMMYFUNCTION("IF(REGEXMATCH(A3427,""wealth planning""),""Script 1"",""-"")"),"-")</f>
        <v>-</v>
      </c>
      <c r="C3427" s="74" t="str">
        <f t="shared" si="26"/>
        <v>Nurfakhira Adzami</v>
      </c>
      <c r="D3427" s="74">
        <f t="shared" si="27"/>
        <v>0</v>
      </c>
    </row>
    <row r="3428" spans="1:4">
      <c r="A3428" s="148">
        <v>45715</v>
      </c>
      <c r="B3428" s="74" t="str">
        <f ca="1">IFERROR(__xludf.DUMMYFUNCTION("IF(REGEXMATCH(A3428,""wealth planning""),""Script 1"",""-"")"),"#VALUE!")</f>
        <v>#VALUE!</v>
      </c>
      <c r="C3428" s="74" t="str">
        <f t="shared" si="26"/>
        <v>Nurfakhira Adzami</v>
      </c>
      <c r="D3428" s="74">
        <f t="shared" si="27"/>
        <v>0</v>
      </c>
    </row>
    <row r="3429" spans="1:4">
      <c r="A3429" s="148">
        <v>45715</v>
      </c>
      <c r="B3429" s="74" t="str">
        <f ca="1">IFERROR(__xludf.DUMMYFUNCTION("IF(REGEXMATCH(A3429,""wealth planning""),""Script 1"",""-"")"),"#VALUE!")</f>
        <v>#VALUE!</v>
      </c>
      <c r="C3429" s="148">
        <f t="shared" si="26"/>
        <v>45715</v>
      </c>
      <c r="D3429" s="74" t="str">
        <f t="shared" si="27"/>
        <v>Nurfakhira Adzami</v>
      </c>
    </row>
    <row r="3430" spans="1:4">
      <c r="A3430" s="74" t="s">
        <v>4132</v>
      </c>
      <c r="B3430" s="74" t="str">
        <f ca="1">IFERROR(__xludf.DUMMYFUNCTION("IF(REGEXMATCH(A3430,""wealth planning""),""Script 1"",""-"")"),"Script 1")</f>
        <v>Script 1</v>
      </c>
      <c r="C3430" s="148">
        <f t="shared" si="26"/>
        <v>45715</v>
      </c>
      <c r="D3430" s="74" t="str">
        <f t="shared" si="27"/>
        <v>Nurfakhira Adzami</v>
      </c>
    </row>
    <row r="3431" spans="1:4">
      <c r="B3431" s="74" t="str">
        <f ca="1">IFERROR(__xludf.DUMMYFUNCTION("IF(REGEXMATCH(A3431,""wealth planning""),""Script 1"",""-"")"),"-")</f>
        <v>-</v>
      </c>
      <c r="C3431" s="74" t="str">
        <f t="shared" si="26"/>
        <v>You: Hai assalamualaikum Nurfakhira,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431" s="148">
        <f t="shared" si="27"/>
        <v>45715</v>
      </c>
    </row>
    <row r="3432" spans="1:4">
      <c r="B3432" s="74" t="str">
        <f ca="1">IFERROR(__xludf.DUMMYFUNCTION("IF(REGEXMATCH(A3432,""wealth planning""),""Script 1"",""-"")"),"-")</f>
        <v>-</v>
      </c>
      <c r="C3432" s="74">
        <f t="shared" si="26"/>
        <v>0</v>
      </c>
      <c r="D3432" s="148">
        <f t="shared" si="27"/>
        <v>45715</v>
      </c>
    </row>
    <row r="3433" spans="1:4">
      <c r="B3433" s="74" t="str">
        <f ca="1">IFERROR(__xludf.DUMMYFUNCTION("IF(REGEXMATCH(A3433,""wealth planning""),""Script 1"",""-"")"),"-")</f>
        <v>-</v>
      </c>
      <c r="C3433" s="74">
        <f t="shared" si="26"/>
        <v>0</v>
      </c>
      <c r="D3433" s="74" t="str">
        <f t="shared" si="27"/>
        <v>You: Hai assalamualaikum Nurfakhira,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434" spans="1:4">
      <c r="A3434" s="74" t="s">
        <v>4134</v>
      </c>
      <c r="B3434" s="74" t="str">
        <f ca="1">IFERROR(__xludf.DUMMYFUNCTION("IF(REGEXMATCH(A3434,""wealth planning""),""Script 1"",""-"")"),"-")</f>
        <v>-</v>
      </c>
      <c r="C3434" s="74">
        <f t="shared" si="26"/>
        <v>0</v>
      </c>
      <c r="D3434" s="74">
        <f t="shared" si="27"/>
        <v>0</v>
      </c>
    </row>
    <row r="3435" spans="1:4">
      <c r="A3435" s="74" t="s">
        <v>4134</v>
      </c>
      <c r="B3435" s="74" t="str">
        <f ca="1">IFERROR(__xludf.DUMMYFUNCTION("IF(REGEXMATCH(A3435,""wealth planning""),""Script 1"",""-"")"),"-")</f>
        <v>-</v>
      </c>
      <c r="C3435" s="74" t="str">
        <f t="shared" si="26"/>
        <v>Farisya Mirza Lokman</v>
      </c>
      <c r="D3435" s="74">
        <f t="shared" si="27"/>
        <v>0</v>
      </c>
    </row>
    <row r="3436" spans="1:4">
      <c r="A3436" s="148">
        <v>45715</v>
      </c>
      <c r="B3436" s="74" t="str">
        <f ca="1">IFERROR(__xludf.DUMMYFUNCTION("IF(REGEXMATCH(A3436,""wealth planning""),""Script 1"",""-"")"),"#VALUE!")</f>
        <v>#VALUE!</v>
      </c>
      <c r="C3436" s="74" t="str">
        <f t="shared" si="26"/>
        <v>Farisya Mirza Lokman</v>
      </c>
      <c r="D3436" s="74">
        <f t="shared" si="27"/>
        <v>0</v>
      </c>
    </row>
    <row r="3437" spans="1:4">
      <c r="A3437" s="148">
        <v>45715</v>
      </c>
      <c r="B3437" s="74" t="str">
        <f ca="1">IFERROR(__xludf.DUMMYFUNCTION("IF(REGEXMATCH(A3437,""wealth planning""),""Script 1"",""-"")"),"#VALUE!")</f>
        <v>#VALUE!</v>
      </c>
      <c r="C3437" s="148">
        <f t="shared" si="26"/>
        <v>45715</v>
      </c>
      <c r="D3437" s="74" t="str">
        <f t="shared" si="27"/>
        <v>Farisya Mirza Lokman</v>
      </c>
    </row>
    <row r="3438" spans="1:4">
      <c r="A3438" s="74" t="s">
        <v>4135</v>
      </c>
      <c r="B3438" s="74" t="str">
        <f ca="1">IFERROR(__xludf.DUMMYFUNCTION("IF(REGEXMATCH(A3438,""wealth planning""),""Script 1"",""-"")"),"Script 1")</f>
        <v>Script 1</v>
      </c>
      <c r="C3438" s="148">
        <f t="shared" si="26"/>
        <v>45715</v>
      </c>
      <c r="D3438" s="74" t="str">
        <f t="shared" si="27"/>
        <v>Farisya Mirza Lokman</v>
      </c>
    </row>
    <row r="3439" spans="1:4">
      <c r="B3439" s="74" t="str">
        <f ca="1">IFERROR(__xludf.DUMMYFUNCTION("IF(REGEXMATCH(A3439,""wealth planning""),""Script 1"",""-"")"),"-")</f>
        <v>-</v>
      </c>
      <c r="C3439" s="74" t="str">
        <f t="shared" si="26"/>
        <v>You: Hai assalamualaikum Farisya,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439" s="148">
        <f t="shared" si="27"/>
        <v>45715</v>
      </c>
    </row>
    <row r="3440" spans="1:4">
      <c r="B3440" s="74" t="str">
        <f ca="1">IFERROR(__xludf.DUMMYFUNCTION("IF(REGEXMATCH(A3440,""wealth planning""),""Script 1"",""-"")"),"-")</f>
        <v>-</v>
      </c>
      <c r="C3440" s="74">
        <f t="shared" si="26"/>
        <v>0</v>
      </c>
      <c r="D3440" s="148">
        <f t="shared" si="27"/>
        <v>45715</v>
      </c>
    </row>
    <row r="3441" spans="1:4">
      <c r="B3441" s="74" t="str">
        <f ca="1">IFERROR(__xludf.DUMMYFUNCTION("IF(REGEXMATCH(A3441,""wealth planning""),""Script 1"",""-"")"),"-")</f>
        <v>-</v>
      </c>
      <c r="C3441" s="74">
        <f t="shared" si="26"/>
        <v>0</v>
      </c>
      <c r="D3441" s="74" t="str">
        <f t="shared" si="27"/>
        <v>You: Hai assalamualaikum Farisya,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442" spans="1:4">
      <c r="A3442" s="74" t="s">
        <v>4137</v>
      </c>
      <c r="B3442" s="74" t="str">
        <f ca="1">IFERROR(__xludf.DUMMYFUNCTION("IF(REGEXMATCH(A3442,""wealth planning""),""Script 1"",""-"")"),"-")</f>
        <v>-</v>
      </c>
      <c r="C3442" s="74">
        <f t="shared" si="26"/>
        <v>0</v>
      </c>
      <c r="D3442" s="74">
        <f t="shared" si="27"/>
        <v>0</v>
      </c>
    </row>
    <row r="3443" spans="1:4">
      <c r="A3443" s="74" t="s">
        <v>4137</v>
      </c>
      <c r="B3443" s="74" t="str">
        <f ca="1">IFERROR(__xludf.DUMMYFUNCTION("IF(REGEXMATCH(A3443,""wealth planning""),""Script 1"",""-"")"),"-")</f>
        <v>-</v>
      </c>
      <c r="C3443" s="74" t="str">
        <f t="shared" si="26"/>
        <v>Farah Hamizah</v>
      </c>
      <c r="D3443" s="74">
        <f t="shared" si="27"/>
        <v>0</v>
      </c>
    </row>
    <row r="3444" spans="1:4">
      <c r="A3444" s="148">
        <v>45715</v>
      </c>
      <c r="B3444" s="74" t="str">
        <f ca="1">IFERROR(__xludf.DUMMYFUNCTION("IF(REGEXMATCH(A3444,""wealth planning""),""Script 1"",""-"")"),"#VALUE!")</f>
        <v>#VALUE!</v>
      </c>
      <c r="C3444" s="74" t="str">
        <f t="shared" si="26"/>
        <v>Farah Hamizah</v>
      </c>
      <c r="D3444" s="74">
        <f t="shared" si="27"/>
        <v>0</v>
      </c>
    </row>
    <row r="3445" spans="1:4">
      <c r="A3445" s="148">
        <v>45715</v>
      </c>
      <c r="B3445" s="74" t="str">
        <f ca="1">IFERROR(__xludf.DUMMYFUNCTION("IF(REGEXMATCH(A3445,""wealth planning""),""Script 1"",""-"")"),"#VALUE!")</f>
        <v>#VALUE!</v>
      </c>
      <c r="C3445" s="148">
        <f t="shared" si="26"/>
        <v>45715</v>
      </c>
      <c r="D3445" s="74" t="str">
        <f t="shared" si="27"/>
        <v>Farah Hamizah</v>
      </c>
    </row>
    <row r="3446" spans="1:4">
      <c r="A3446" s="74" t="s">
        <v>2881</v>
      </c>
      <c r="B3446" s="74" t="str">
        <f ca="1">IFERROR(__xludf.DUMMYFUNCTION("IF(REGEXMATCH(A3446,""wealth planning""),""Script 1"",""-"")"),"Script 1")</f>
        <v>Script 1</v>
      </c>
      <c r="C3446" s="148">
        <f t="shared" si="26"/>
        <v>45715</v>
      </c>
      <c r="D3446" s="74" t="str">
        <f t="shared" si="27"/>
        <v>Farah Hamizah</v>
      </c>
    </row>
    <row r="3447" spans="1:4">
      <c r="B3447" s="74" t="str">
        <f ca="1">IFERROR(__xludf.DUMMYFUNCTION("IF(REGEXMATCH(A3447,""wealth planning""),""Script 1"",""-"")"),"-")</f>
        <v>-</v>
      </c>
      <c r="C3447" s="74" t="str">
        <f t="shared" si="26"/>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447" s="148">
        <f t="shared" si="27"/>
        <v>45715</v>
      </c>
    </row>
    <row r="3448" spans="1:4">
      <c r="B3448" s="74" t="str">
        <f ca="1">IFERROR(__xludf.DUMMYFUNCTION("IF(REGEXMATCH(A3448,""wealth planning""),""Script 1"",""-"")"),"-")</f>
        <v>-</v>
      </c>
      <c r="C3448" s="74">
        <f t="shared" si="26"/>
        <v>0</v>
      </c>
      <c r="D3448" s="148">
        <f t="shared" si="27"/>
        <v>45715</v>
      </c>
    </row>
    <row r="3449" spans="1:4">
      <c r="B3449" s="74" t="str">
        <f ca="1">IFERROR(__xludf.DUMMYFUNCTION("IF(REGEXMATCH(A3449,""wealth planning""),""Script 1"",""-"")"),"-")</f>
        <v>-</v>
      </c>
      <c r="C3449" s="74">
        <f t="shared" si="26"/>
        <v>0</v>
      </c>
      <c r="D3449" s="74" t="str">
        <f t="shared" si="27"/>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450" spans="1:4">
      <c r="B3450" s="74" t="str">
        <f ca="1">IFERROR(__xludf.DUMMYFUNCTION("IF(REGEXMATCH(A3450,""wealth planning""),""Script 1"",""-"")"),"-")</f>
        <v>-</v>
      </c>
      <c r="C3450" s="74">
        <f t="shared" si="26"/>
        <v>0</v>
      </c>
      <c r="D3450" s="74">
        <f t="shared" si="27"/>
        <v>0</v>
      </c>
    </row>
    <row r="3451" spans="1:4">
      <c r="A3451" s="74" t="s">
        <v>4140</v>
      </c>
      <c r="B3451" s="74" t="str">
        <f ca="1">IFERROR(__xludf.DUMMYFUNCTION("IF(REGEXMATCH(A3451,""wealth planning""),""Script 1"",""-"")"),"-")</f>
        <v>-</v>
      </c>
      <c r="C3451" s="74">
        <f t="shared" si="26"/>
        <v>0</v>
      </c>
      <c r="D3451" s="74">
        <f t="shared" si="27"/>
        <v>0</v>
      </c>
    </row>
    <row r="3452" spans="1:4">
      <c r="A3452" s="148">
        <v>45715</v>
      </c>
      <c r="B3452" s="74" t="str">
        <f ca="1">IFERROR(__xludf.DUMMYFUNCTION("IF(REGEXMATCH(A3452,""wealth planning""),""Script 1"",""-"")"),"#VALUE!")</f>
        <v>#VALUE!</v>
      </c>
      <c r="C3452" s="74" t="str">
        <f t="shared" si="26"/>
        <v>Ahmad Hasif Norzli</v>
      </c>
      <c r="D3452" s="74">
        <f t="shared" si="27"/>
        <v>0</v>
      </c>
    </row>
    <row r="3453" spans="1:4">
      <c r="A3453" s="148">
        <v>45715</v>
      </c>
      <c r="B3453" s="74" t="str">
        <f ca="1">IFERROR(__xludf.DUMMYFUNCTION("IF(REGEXMATCH(A3453,""wealth planning""),""Script 1"",""-"")"),"#VALUE!")</f>
        <v>#VALUE!</v>
      </c>
      <c r="C3453" s="148">
        <f t="shared" si="26"/>
        <v>45715</v>
      </c>
      <c r="D3453" s="74">
        <f t="shared" si="27"/>
        <v>0</v>
      </c>
    </row>
    <row r="3454" spans="1:4">
      <c r="A3454" s="74" t="s">
        <v>4141</v>
      </c>
      <c r="B3454" s="74" t="str">
        <f ca="1">IFERROR(__xludf.DUMMYFUNCTION("IF(REGEXMATCH(A3454,""wealth planning""),""Script 1"",""-"")"),"Script 1")</f>
        <v>Script 1</v>
      </c>
      <c r="C3454" s="148">
        <f t="shared" si="26"/>
        <v>45715</v>
      </c>
      <c r="D3454" s="74" t="str">
        <f t="shared" si="27"/>
        <v>Ahmad Hasif Norzli</v>
      </c>
    </row>
    <row r="3455" spans="1:4">
      <c r="B3455" s="74" t="str">
        <f ca="1">IFERROR(__xludf.DUMMYFUNCTION("IF(REGEXMATCH(A3455,""wealth planning""),""Script 1"",""-"")"),"-")</f>
        <v>-</v>
      </c>
      <c r="C3455" s="74" t="str">
        <f t="shared" si="26"/>
        <v>You: Hai assalamualaikum Hasif,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455" s="148">
        <f t="shared" si="27"/>
        <v>45715</v>
      </c>
    </row>
    <row r="3456" spans="1:4">
      <c r="B3456" s="74" t="str">
        <f ca="1">IFERROR(__xludf.DUMMYFUNCTION("IF(REGEXMATCH(A3456,""wealth planning""),""Script 1"",""-"")"),"-")</f>
        <v>-</v>
      </c>
      <c r="C3456" s="74">
        <f t="shared" si="26"/>
        <v>0</v>
      </c>
      <c r="D3456" s="148">
        <f t="shared" si="27"/>
        <v>45715</v>
      </c>
    </row>
    <row r="3457" spans="1:4">
      <c r="B3457" s="74" t="str">
        <f ca="1">IFERROR(__xludf.DUMMYFUNCTION("IF(REGEXMATCH(A3457,""wealth planning""),""Script 1"",""-"")"),"-")</f>
        <v>-</v>
      </c>
      <c r="C3457" s="74">
        <f t="shared" si="26"/>
        <v>0</v>
      </c>
      <c r="D3457" s="74" t="str">
        <f t="shared" si="27"/>
        <v>You: Hai assalamualaikum Hasif,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458" spans="1:4">
      <c r="A3458" s="74" t="s">
        <v>4143</v>
      </c>
      <c r="B3458" s="74" t="str">
        <f ca="1">IFERROR(__xludf.DUMMYFUNCTION("IF(REGEXMATCH(A3458,""wealth planning""),""Script 1"",""-"")"),"-")</f>
        <v>-</v>
      </c>
      <c r="C3458" s="74">
        <f t="shared" si="26"/>
        <v>0</v>
      </c>
      <c r="D3458" s="74">
        <f t="shared" si="27"/>
        <v>0</v>
      </c>
    </row>
    <row r="3459" spans="1:4">
      <c r="A3459" s="74" t="s">
        <v>4143</v>
      </c>
      <c r="B3459" s="74" t="str">
        <f ca="1">IFERROR(__xludf.DUMMYFUNCTION("IF(REGEXMATCH(A3459,""wealth planning""),""Script 1"",""-"")"),"-")</f>
        <v>-</v>
      </c>
      <c r="C3459" s="74" t="str">
        <f t="shared" si="26"/>
        <v>Fatihah Prajudi</v>
      </c>
      <c r="D3459" s="74">
        <f t="shared" si="27"/>
        <v>0</v>
      </c>
    </row>
    <row r="3460" spans="1:4">
      <c r="A3460" s="148">
        <v>45715</v>
      </c>
      <c r="B3460" s="74" t="str">
        <f ca="1">IFERROR(__xludf.DUMMYFUNCTION("IF(REGEXMATCH(A3460,""wealth planning""),""Script 1"",""-"")"),"#VALUE!")</f>
        <v>#VALUE!</v>
      </c>
      <c r="C3460" s="74" t="str">
        <f t="shared" si="26"/>
        <v>Fatihah Prajudi</v>
      </c>
      <c r="D3460" s="74">
        <f t="shared" si="27"/>
        <v>0</v>
      </c>
    </row>
    <row r="3461" spans="1:4">
      <c r="A3461" s="148">
        <v>45715</v>
      </c>
      <c r="B3461" s="74" t="str">
        <f ca="1">IFERROR(__xludf.DUMMYFUNCTION("IF(REGEXMATCH(A3461,""wealth planning""),""Script 1"",""-"")"),"#VALUE!")</f>
        <v>#VALUE!</v>
      </c>
      <c r="C3461" s="148">
        <f t="shared" si="26"/>
        <v>45715</v>
      </c>
      <c r="D3461" s="74" t="str">
        <f t="shared" si="27"/>
        <v>Fatihah Prajudi</v>
      </c>
    </row>
    <row r="3462" spans="1:4">
      <c r="A3462" s="74" t="s">
        <v>3581</v>
      </c>
      <c r="B3462" s="74" t="str">
        <f ca="1">IFERROR(__xludf.DUMMYFUNCTION("IF(REGEXMATCH(A3462,""wealth planning""),""Script 1"",""-"")"),"Script 1")</f>
        <v>Script 1</v>
      </c>
      <c r="C3462" s="148">
        <f t="shared" si="26"/>
        <v>45715</v>
      </c>
      <c r="D3462" s="74" t="str">
        <f t="shared" si="27"/>
        <v>Fatihah Prajudi</v>
      </c>
    </row>
    <row r="3463" spans="1:4">
      <c r="B3463" s="74" t="str">
        <f ca="1">IFERROR(__xludf.DUMMYFUNCTION("IF(REGEXMATCH(A3463,""wealth planning""),""Script 1"",""-"")"),"-")</f>
        <v>-</v>
      </c>
      <c r="C3463" s="74" t="str">
        <f t="shared" si="26"/>
        <v>You: Hai assalamualaikum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463" s="148">
        <f t="shared" si="27"/>
        <v>45715</v>
      </c>
    </row>
    <row r="3464" spans="1:4">
      <c r="B3464" s="74" t="str">
        <f ca="1">IFERROR(__xludf.DUMMYFUNCTION("IF(REGEXMATCH(A3464,""wealth planning""),""Script 1"",""-"")"),"-")</f>
        <v>-</v>
      </c>
      <c r="C3464" s="74">
        <f t="shared" si="26"/>
        <v>0</v>
      </c>
      <c r="D3464" s="148">
        <f t="shared" si="27"/>
        <v>45715</v>
      </c>
    </row>
    <row r="3465" spans="1:4">
      <c r="B3465" s="74" t="str">
        <f ca="1">IFERROR(__xludf.DUMMYFUNCTION("IF(REGEXMATCH(A3465,""wealth planning""),""Script 1"",""-"")"),"-")</f>
        <v>-</v>
      </c>
      <c r="C3465" s="74">
        <f t="shared" si="26"/>
        <v>0</v>
      </c>
      <c r="D3465" s="74" t="str">
        <f t="shared" si="27"/>
        <v>You: Hai assalamualaikum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466" spans="1:4">
      <c r="A3466" s="74" t="s">
        <v>2620</v>
      </c>
      <c r="B3466" s="74" t="str">
        <f ca="1">IFERROR(__xludf.DUMMYFUNCTION("IF(REGEXMATCH(A3466,""wealth planning""),""Script 1"",""-"")"),"-")</f>
        <v>-</v>
      </c>
      <c r="C3466" s="74">
        <f t="shared" si="26"/>
        <v>0</v>
      </c>
      <c r="D3466" s="74">
        <f t="shared" si="27"/>
        <v>0</v>
      </c>
    </row>
    <row r="3467" spans="1:4">
      <c r="A3467" s="74" t="s">
        <v>2620</v>
      </c>
      <c r="B3467" s="74" t="str">
        <f ca="1">IFERROR(__xludf.DUMMYFUNCTION("IF(REGEXMATCH(A3467,""wealth planning""),""Script 1"",""-"")"),"-")</f>
        <v>-</v>
      </c>
      <c r="C3467" s="74" t="str">
        <f t="shared" si="26"/>
        <v>Ariff Haikal</v>
      </c>
      <c r="D3467" s="74">
        <f t="shared" si="27"/>
        <v>0</v>
      </c>
    </row>
    <row r="3468" spans="1:4">
      <c r="A3468" s="148">
        <v>45715</v>
      </c>
      <c r="B3468" s="74" t="str">
        <f ca="1">IFERROR(__xludf.DUMMYFUNCTION("IF(REGEXMATCH(A3468,""wealth planning""),""Script 1"",""-"")"),"#VALUE!")</f>
        <v>#VALUE!</v>
      </c>
      <c r="C3468" s="74" t="str">
        <f t="shared" si="26"/>
        <v>Ariff Haikal</v>
      </c>
      <c r="D3468" s="74">
        <f t="shared" si="27"/>
        <v>0</v>
      </c>
    </row>
    <row r="3469" spans="1:4">
      <c r="A3469" s="148">
        <v>45715</v>
      </c>
      <c r="B3469" s="74" t="str">
        <f ca="1">IFERROR(__xludf.DUMMYFUNCTION("IF(REGEXMATCH(A3469,""wealth planning""),""Script 1"",""-"")"),"#VALUE!")</f>
        <v>#VALUE!</v>
      </c>
      <c r="C3469" s="148">
        <f t="shared" si="26"/>
        <v>45715</v>
      </c>
      <c r="D3469" s="74" t="str">
        <f t="shared" si="27"/>
        <v>Ariff Haikal</v>
      </c>
    </row>
    <row r="3470" spans="1:4">
      <c r="A3470" s="74" t="s">
        <v>4145</v>
      </c>
      <c r="B3470" s="74" t="str">
        <f ca="1">IFERROR(__xludf.DUMMYFUNCTION("IF(REGEXMATCH(A3470,""wealth planning""),""Script 1"",""-"")"),"Script 1")</f>
        <v>Script 1</v>
      </c>
      <c r="C3470" s="148">
        <f t="shared" si="26"/>
        <v>45715</v>
      </c>
      <c r="D3470" s="74" t="str">
        <f t="shared" si="27"/>
        <v>Ariff Haikal</v>
      </c>
    </row>
    <row r="3471" spans="1:4">
      <c r="B3471" s="74" t="str">
        <f ca="1">IFERROR(__xludf.DUMMYFUNCTION("IF(REGEXMATCH(A3471,""wealth planning""),""Script 1"",""-"")"),"-")</f>
        <v>-</v>
      </c>
      <c r="C3471" s="74" t="str">
        <f t="shared" si="26"/>
        <v>You: Hai assalamualaikum Ariff,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471" s="148">
        <f t="shared" si="27"/>
        <v>45715</v>
      </c>
    </row>
    <row r="3472" spans="1:4">
      <c r="B3472" s="74" t="str">
        <f ca="1">IFERROR(__xludf.DUMMYFUNCTION("IF(REGEXMATCH(A3472,""wealth planning""),""Script 1"",""-"")"),"-")</f>
        <v>-</v>
      </c>
      <c r="C3472" s="74">
        <f t="shared" si="26"/>
        <v>0</v>
      </c>
      <c r="D3472" s="148">
        <f t="shared" si="27"/>
        <v>45715</v>
      </c>
    </row>
    <row r="3473" spans="1:4">
      <c r="B3473" s="74" t="str">
        <f ca="1">IFERROR(__xludf.DUMMYFUNCTION("IF(REGEXMATCH(A3473,""wealth planning""),""Script 1"",""-"")"),"-")</f>
        <v>-</v>
      </c>
      <c r="C3473" s="74">
        <f t="shared" si="26"/>
        <v>0</v>
      </c>
      <c r="D3473" s="74" t="str">
        <f t="shared" si="27"/>
        <v>You: Hai assalamualaikum Ariff,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474" spans="1:4">
      <c r="A3474" s="74" t="s">
        <v>4147</v>
      </c>
      <c r="B3474" s="74" t="str">
        <f ca="1">IFERROR(__xludf.DUMMYFUNCTION("IF(REGEXMATCH(A3474,""wealth planning""),""Script 1"",""-"")"),"-")</f>
        <v>-</v>
      </c>
      <c r="C3474" s="74">
        <f t="shared" si="26"/>
        <v>0</v>
      </c>
      <c r="D3474" s="74">
        <f t="shared" si="27"/>
        <v>0</v>
      </c>
    </row>
    <row r="3475" spans="1:4">
      <c r="A3475" s="74" t="s">
        <v>4147</v>
      </c>
      <c r="B3475" s="74" t="str">
        <f ca="1">IFERROR(__xludf.DUMMYFUNCTION("IF(REGEXMATCH(A3475,""wealth planning""),""Script 1"",""-"")"),"-")</f>
        <v>-</v>
      </c>
      <c r="C3475" s="74" t="str">
        <f t="shared" si="26"/>
        <v>NUR AFIQAH KHAIRUL AZMI</v>
      </c>
      <c r="D3475" s="74">
        <f t="shared" si="27"/>
        <v>0</v>
      </c>
    </row>
    <row r="3476" spans="1:4">
      <c r="A3476" s="148">
        <v>45715</v>
      </c>
      <c r="B3476" s="74" t="str">
        <f ca="1">IFERROR(__xludf.DUMMYFUNCTION("IF(REGEXMATCH(A3476,""wealth planning""),""Script 1"",""-"")"),"#VALUE!")</f>
        <v>#VALUE!</v>
      </c>
      <c r="C3476" s="74" t="str">
        <f t="shared" si="26"/>
        <v>NUR AFIQAH KHAIRUL AZMI</v>
      </c>
      <c r="D3476" s="74">
        <f t="shared" si="27"/>
        <v>0</v>
      </c>
    </row>
    <row r="3477" spans="1:4">
      <c r="A3477" s="148">
        <v>45715</v>
      </c>
      <c r="B3477" s="74" t="str">
        <f ca="1">IFERROR(__xludf.DUMMYFUNCTION("IF(REGEXMATCH(A3477,""wealth planning""),""Script 1"",""-"")"),"#VALUE!")</f>
        <v>#VALUE!</v>
      </c>
      <c r="C3477" s="148">
        <f t="shared" si="26"/>
        <v>45715</v>
      </c>
      <c r="D3477" s="74" t="str">
        <f t="shared" si="27"/>
        <v>NUR AFIQAH KHAIRUL AZMI</v>
      </c>
    </row>
    <row r="3478" spans="1:4">
      <c r="A3478" s="74" t="s">
        <v>3125</v>
      </c>
      <c r="B3478" s="74" t="str">
        <f ca="1">IFERROR(__xludf.DUMMYFUNCTION("IF(REGEXMATCH(A3478,""wealth planning""),""Script 1"",""-"")"),"Script 1")</f>
        <v>Script 1</v>
      </c>
      <c r="C3478" s="148">
        <f t="shared" si="26"/>
        <v>45715</v>
      </c>
      <c r="D3478" s="74" t="str">
        <f t="shared" si="27"/>
        <v>NUR AFIQAH KHAIRUL AZMI</v>
      </c>
    </row>
    <row r="3479" spans="1:4">
      <c r="B3479" s="74" t="str">
        <f ca="1">IFERROR(__xludf.DUMMYFUNCTION("IF(REGEXMATCH(A3479,""wealth planning""),""Script 1"",""-"")"),"-")</f>
        <v>-</v>
      </c>
      <c r="C3479" s="74" t="str">
        <f t="shared" si="26"/>
        <v>You: Hai assalamualaikum 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479" s="148">
        <f t="shared" si="27"/>
        <v>45715</v>
      </c>
    </row>
    <row r="3480" spans="1:4">
      <c r="B3480" s="74" t="str">
        <f ca="1">IFERROR(__xludf.DUMMYFUNCTION("IF(REGEXMATCH(A3480,""wealth planning""),""Script 1"",""-"")"),"-")</f>
        <v>-</v>
      </c>
      <c r="C3480" s="74">
        <f t="shared" si="26"/>
        <v>0</v>
      </c>
      <c r="D3480" s="148">
        <f t="shared" si="27"/>
        <v>45715</v>
      </c>
    </row>
    <row r="3481" spans="1:4">
      <c r="B3481" s="74" t="str">
        <f ca="1">IFERROR(__xludf.DUMMYFUNCTION("IF(REGEXMATCH(A3481,""wealth planning""),""Script 1"",""-"")"),"-")</f>
        <v>-</v>
      </c>
      <c r="C3481" s="74">
        <f t="shared" si="26"/>
        <v>0</v>
      </c>
      <c r="D3481" s="74" t="str">
        <f t="shared" si="27"/>
        <v>You: Hai assalamualaikum 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482" spans="1:4">
      <c r="B3482" s="74" t="str">
        <f ca="1">IFERROR(__xludf.DUMMYFUNCTION("IF(REGEXMATCH(A3482,""wealth planning""),""Script 1"",""-"")"),"-")</f>
        <v>-</v>
      </c>
      <c r="C3482" s="74">
        <f t="shared" si="26"/>
        <v>0</v>
      </c>
      <c r="D3482" s="74">
        <f t="shared" si="27"/>
        <v>0</v>
      </c>
    </row>
    <row r="3483" spans="1:4">
      <c r="A3483" s="74" t="s">
        <v>4150</v>
      </c>
      <c r="B3483" s="74" t="str">
        <f ca="1">IFERROR(__xludf.DUMMYFUNCTION("IF(REGEXMATCH(A3483,""wealth planning""),""Script 1"",""-"")"),"-")</f>
        <v>-</v>
      </c>
      <c r="C3483" s="74">
        <f t="shared" si="26"/>
        <v>0</v>
      </c>
      <c r="D3483" s="74">
        <f t="shared" si="27"/>
        <v>0</v>
      </c>
    </row>
    <row r="3484" spans="1:4">
      <c r="A3484" s="148">
        <v>45715</v>
      </c>
      <c r="B3484" s="74" t="str">
        <f ca="1">IFERROR(__xludf.DUMMYFUNCTION("IF(REGEXMATCH(A3484,""wealth planning""),""Script 1"",""-"")"),"#VALUE!")</f>
        <v>#VALUE!</v>
      </c>
      <c r="C3484" s="74" t="str">
        <f t="shared" si="26"/>
        <v>Adilah Rosli</v>
      </c>
      <c r="D3484" s="74">
        <f t="shared" si="27"/>
        <v>0</v>
      </c>
    </row>
    <row r="3485" spans="1:4">
      <c r="A3485" s="148">
        <v>45715</v>
      </c>
      <c r="B3485" s="74" t="str">
        <f ca="1">IFERROR(__xludf.DUMMYFUNCTION("IF(REGEXMATCH(A3485,""wealth planning""),""Script 1"",""-"")"),"#VALUE!")</f>
        <v>#VALUE!</v>
      </c>
      <c r="C3485" s="148">
        <f t="shared" si="26"/>
        <v>45715</v>
      </c>
      <c r="D3485" s="74">
        <f t="shared" si="27"/>
        <v>0</v>
      </c>
    </row>
    <row r="3486" spans="1:4">
      <c r="A3486" s="74" t="s">
        <v>4151</v>
      </c>
      <c r="B3486" s="74" t="str">
        <f ca="1">IFERROR(__xludf.DUMMYFUNCTION("IF(REGEXMATCH(A3486,""wealth planning""),""Script 1"",""-"")"),"Script 1")</f>
        <v>Script 1</v>
      </c>
      <c r="C3486" s="148">
        <f t="shared" si="26"/>
        <v>45715</v>
      </c>
      <c r="D3486" s="74" t="str">
        <f t="shared" si="27"/>
        <v>Adilah Rosli</v>
      </c>
    </row>
    <row r="3487" spans="1:4">
      <c r="B3487" s="74" t="str">
        <f ca="1">IFERROR(__xludf.DUMMYFUNCTION("IF(REGEXMATCH(A3487,""wealth planning""),""Script 1"",""-"")"),"-")</f>
        <v>-</v>
      </c>
      <c r="C3487" s="74" t="str">
        <f t="shared" si="26"/>
        <v>You: Hai assalamualaikum Adilah,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487" s="148">
        <f t="shared" si="27"/>
        <v>45715</v>
      </c>
    </row>
    <row r="3488" spans="1:4">
      <c r="B3488" s="74" t="str">
        <f ca="1">IFERROR(__xludf.DUMMYFUNCTION("IF(REGEXMATCH(A3488,""wealth planning""),""Script 1"",""-"")"),"-")</f>
        <v>-</v>
      </c>
      <c r="C3488" s="74">
        <f t="shared" si="26"/>
        <v>0</v>
      </c>
      <c r="D3488" s="148">
        <f t="shared" si="27"/>
        <v>45715</v>
      </c>
    </row>
    <row r="3489" spans="1:4">
      <c r="B3489" s="74" t="str">
        <f ca="1">IFERROR(__xludf.DUMMYFUNCTION("IF(REGEXMATCH(A3489,""wealth planning""),""Script 1"",""-"")"),"-")</f>
        <v>-</v>
      </c>
      <c r="C3489" s="74">
        <f t="shared" si="26"/>
        <v>0</v>
      </c>
      <c r="D3489" s="74" t="str">
        <f t="shared" si="27"/>
        <v>You: Hai assalamualaikum Adilah,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490" spans="1:4">
      <c r="A3490" s="74" t="s">
        <v>4153</v>
      </c>
      <c r="B3490" s="74" t="str">
        <f ca="1">IFERROR(__xludf.DUMMYFUNCTION("IF(REGEXMATCH(A3490,""wealth planning""),""Script 1"",""-"")"),"-")</f>
        <v>-</v>
      </c>
      <c r="C3490" s="74">
        <f t="shared" si="26"/>
        <v>0</v>
      </c>
      <c r="D3490" s="74">
        <f t="shared" si="27"/>
        <v>0</v>
      </c>
    </row>
    <row r="3491" spans="1:4">
      <c r="A3491" s="74" t="s">
        <v>4153</v>
      </c>
      <c r="B3491" s="74" t="str">
        <f ca="1">IFERROR(__xludf.DUMMYFUNCTION("IF(REGEXMATCH(A3491,""wealth planning""),""Script 1"",""-"")"),"-")</f>
        <v>-</v>
      </c>
      <c r="C3491" s="74" t="str">
        <f t="shared" si="26"/>
        <v>Aiman Ihsan</v>
      </c>
      <c r="D3491" s="74">
        <f t="shared" si="27"/>
        <v>0</v>
      </c>
    </row>
    <row r="3492" spans="1:4">
      <c r="A3492" s="148">
        <v>45715</v>
      </c>
      <c r="B3492" s="74" t="str">
        <f ca="1">IFERROR(__xludf.DUMMYFUNCTION("IF(REGEXMATCH(A3492,""wealth planning""),""Script 1"",""-"")"),"#VALUE!")</f>
        <v>#VALUE!</v>
      </c>
      <c r="C3492" s="74" t="str">
        <f t="shared" si="26"/>
        <v>Aiman Ihsan</v>
      </c>
      <c r="D3492" s="74">
        <f t="shared" si="27"/>
        <v>0</v>
      </c>
    </row>
    <row r="3493" spans="1:4">
      <c r="A3493" s="148">
        <v>45715</v>
      </c>
      <c r="B3493" s="74" t="str">
        <f ca="1">IFERROR(__xludf.DUMMYFUNCTION("IF(REGEXMATCH(A3493,""wealth planning""),""Script 1"",""-"")"),"#VALUE!")</f>
        <v>#VALUE!</v>
      </c>
      <c r="C3493" s="148">
        <f t="shared" si="26"/>
        <v>45715</v>
      </c>
      <c r="D3493" s="74" t="str">
        <f t="shared" si="27"/>
        <v>Aiman Ihsan</v>
      </c>
    </row>
    <row r="3494" spans="1:4">
      <c r="A3494" s="74" t="s">
        <v>2821</v>
      </c>
      <c r="B3494" s="74" t="str">
        <f ca="1">IFERROR(__xludf.DUMMYFUNCTION("IF(REGEXMATCH(A3494,""wealth planning""),""Script 1"",""-"")"),"Script 1")</f>
        <v>Script 1</v>
      </c>
      <c r="C3494" s="148">
        <f t="shared" si="26"/>
        <v>45715</v>
      </c>
      <c r="D3494" s="74" t="str">
        <f t="shared" si="27"/>
        <v>Aiman Ihsan</v>
      </c>
    </row>
    <row r="3495" spans="1:4">
      <c r="B3495" s="74" t="str">
        <f ca="1">IFERROR(__xludf.DUMMYFUNCTION("IF(REGEXMATCH(A3495,""wealth planning""),""Script 1"",""-"")"),"-")</f>
        <v>-</v>
      </c>
      <c r="C3495" s="74" t="str">
        <f t="shared" si="26"/>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495" s="148">
        <f t="shared" si="27"/>
        <v>45715</v>
      </c>
    </row>
    <row r="3496" spans="1:4">
      <c r="B3496" s="74" t="str">
        <f ca="1">IFERROR(__xludf.DUMMYFUNCTION("IF(REGEXMATCH(A3496,""wealth planning""),""Script 1"",""-"")"),"-")</f>
        <v>-</v>
      </c>
      <c r="C3496" s="74">
        <f t="shared" si="26"/>
        <v>0</v>
      </c>
      <c r="D3496" s="148">
        <f t="shared" si="27"/>
        <v>45715</v>
      </c>
    </row>
    <row r="3497" spans="1:4">
      <c r="B3497" s="74" t="str">
        <f ca="1">IFERROR(__xludf.DUMMYFUNCTION("IF(REGEXMATCH(A3497,""wealth planning""),""Script 1"",""-"")"),"-")</f>
        <v>-</v>
      </c>
      <c r="C3497" s="74">
        <f t="shared" si="26"/>
        <v>0</v>
      </c>
      <c r="D3497" s="74" t="str">
        <f t="shared" si="27"/>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498" spans="1:4">
      <c r="A3498" s="74" t="s">
        <v>4155</v>
      </c>
      <c r="B3498" s="74" t="str">
        <f ca="1">IFERROR(__xludf.DUMMYFUNCTION("IF(REGEXMATCH(A3498,""wealth planning""),""Script 1"",""-"")"),"-")</f>
        <v>-</v>
      </c>
      <c r="C3498" s="74">
        <f t="shared" si="26"/>
        <v>0</v>
      </c>
      <c r="D3498" s="74">
        <f t="shared" si="27"/>
        <v>0</v>
      </c>
    </row>
    <row r="3499" spans="1:4">
      <c r="A3499" s="74" t="s">
        <v>4155</v>
      </c>
      <c r="B3499" s="74" t="str">
        <f ca="1">IFERROR(__xludf.DUMMYFUNCTION("IF(REGEXMATCH(A3499,""wealth planning""),""Script 1"",""-"")"),"-")</f>
        <v>-</v>
      </c>
      <c r="C3499" s="74" t="str">
        <f t="shared" si="26"/>
        <v>LUQMAN HAKIM MUHAIYUDDIN</v>
      </c>
      <c r="D3499" s="74">
        <f t="shared" si="27"/>
        <v>0</v>
      </c>
    </row>
    <row r="3500" spans="1:4">
      <c r="A3500" s="148">
        <v>45715</v>
      </c>
      <c r="B3500" s="74" t="str">
        <f ca="1">IFERROR(__xludf.DUMMYFUNCTION("IF(REGEXMATCH(A3500,""wealth planning""),""Script 1"",""-"")"),"#VALUE!")</f>
        <v>#VALUE!</v>
      </c>
      <c r="C3500" s="74" t="str">
        <f t="shared" si="26"/>
        <v>LUQMAN HAKIM MUHAIYUDDIN</v>
      </c>
      <c r="D3500" s="74">
        <f t="shared" si="27"/>
        <v>0</v>
      </c>
    </row>
    <row r="3501" spans="1:4">
      <c r="A3501" s="148">
        <v>45715</v>
      </c>
      <c r="B3501" s="74" t="str">
        <f ca="1">IFERROR(__xludf.DUMMYFUNCTION("IF(REGEXMATCH(A3501,""wealth planning""),""Script 1"",""-"")"),"#VALUE!")</f>
        <v>#VALUE!</v>
      </c>
      <c r="C3501" s="148">
        <f t="shared" si="26"/>
        <v>45715</v>
      </c>
      <c r="D3501" s="74" t="str">
        <f t="shared" si="27"/>
        <v>LUQMAN HAKIM MUHAIYUDDIN</v>
      </c>
    </row>
    <row r="3502" spans="1:4">
      <c r="A3502" s="74" t="s">
        <v>3461</v>
      </c>
      <c r="B3502" s="74" t="str">
        <f ca="1">IFERROR(__xludf.DUMMYFUNCTION("IF(REGEXMATCH(A3502,""wealth planning""),""Script 1"",""-"")"),"Script 1")</f>
        <v>Script 1</v>
      </c>
      <c r="C3502" s="148">
        <f t="shared" si="26"/>
        <v>45715</v>
      </c>
      <c r="D3502" s="74" t="str">
        <f t="shared" si="27"/>
        <v>LUQMAN HAKIM MUHAIYUDDIN</v>
      </c>
    </row>
    <row r="3503" spans="1:4">
      <c r="B3503" s="74" t="str">
        <f ca="1">IFERROR(__xludf.DUMMYFUNCTION("IF(REGEXMATCH(A3503,""wealth planning""),""Script 1"",""-"")"),"-")</f>
        <v>-</v>
      </c>
      <c r="C3503" s="74" t="str">
        <f t="shared" si="26"/>
        <v>You: Hai assalamualaikum Luqman,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503" s="148">
        <f t="shared" si="27"/>
        <v>45715</v>
      </c>
    </row>
    <row r="3504" spans="1:4">
      <c r="B3504" s="74" t="str">
        <f ca="1">IFERROR(__xludf.DUMMYFUNCTION("IF(REGEXMATCH(A3504,""wealth planning""),""Script 1"",""-"")"),"-")</f>
        <v>-</v>
      </c>
      <c r="C3504" s="74">
        <f t="shared" si="26"/>
        <v>0</v>
      </c>
      <c r="D3504" s="148">
        <f t="shared" si="27"/>
        <v>45715</v>
      </c>
    </row>
    <row r="3505" spans="1:4">
      <c r="B3505" s="74" t="str">
        <f ca="1">IFERROR(__xludf.DUMMYFUNCTION("IF(REGEXMATCH(A3505,""wealth planning""),""Script 1"",""-"")"),"-")</f>
        <v>-</v>
      </c>
      <c r="C3505" s="74">
        <f t="shared" si="26"/>
        <v>0</v>
      </c>
      <c r="D3505" s="74" t="str">
        <f t="shared" si="27"/>
        <v>You: Hai assalamualaikum Luqman,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506" spans="1:4">
      <c r="A3506" s="74" t="s">
        <v>4157</v>
      </c>
      <c r="B3506" s="74" t="str">
        <f ca="1">IFERROR(__xludf.DUMMYFUNCTION("IF(REGEXMATCH(A3506,""wealth planning""),""Script 1"",""-"")"),"-")</f>
        <v>-</v>
      </c>
      <c r="C3506" s="74">
        <f t="shared" si="26"/>
        <v>0</v>
      </c>
      <c r="D3506" s="74">
        <f t="shared" si="27"/>
        <v>0</v>
      </c>
    </row>
    <row r="3507" spans="1:4">
      <c r="A3507" s="74" t="s">
        <v>4157</v>
      </c>
      <c r="B3507" s="74" t="str">
        <f ca="1">IFERROR(__xludf.DUMMYFUNCTION("IF(REGEXMATCH(A3507,""wealth planning""),""Script 1"",""-"")"),"-")</f>
        <v>-</v>
      </c>
      <c r="C3507" s="74" t="str">
        <f t="shared" si="26"/>
        <v>Nurul Qistina</v>
      </c>
      <c r="D3507" s="74">
        <f t="shared" si="27"/>
        <v>0</v>
      </c>
    </row>
    <row r="3508" spans="1:4">
      <c r="A3508" s="148">
        <v>45715</v>
      </c>
      <c r="B3508" s="74" t="str">
        <f ca="1">IFERROR(__xludf.DUMMYFUNCTION("IF(REGEXMATCH(A3508,""wealth planning""),""Script 1"",""-"")"),"#VALUE!")</f>
        <v>#VALUE!</v>
      </c>
      <c r="C3508" s="74" t="str">
        <f t="shared" si="26"/>
        <v>Nurul Qistina</v>
      </c>
      <c r="D3508" s="74">
        <f t="shared" si="27"/>
        <v>0</v>
      </c>
    </row>
    <row r="3509" spans="1:4">
      <c r="A3509" s="148">
        <v>45715</v>
      </c>
      <c r="B3509" s="74" t="str">
        <f ca="1">IFERROR(__xludf.DUMMYFUNCTION("IF(REGEXMATCH(A3509,""wealth planning""),""Script 1"",""-"")"),"#VALUE!")</f>
        <v>#VALUE!</v>
      </c>
      <c r="C3509" s="148">
        <f t="shared" si="26"/>
        <v>45715</v>
      </c>
      <c r="D3509" s="74" t="str">
        <f t="shared" si="27"/>
        <v>Nurul Qistina</v>
      </c>
    </row>
    <row r="3510" spans="1:4">
      <c r="A3510" s="74" t="s">
        <v>4158</v>
      </c>
      <c r="B3510" s="74" t="str">
        <f ca="1">IFERROR(__xludf.DUMMYFUNCTION("IF(REGEXMATCH(A3510,""wealth planning""),""Script 1"",""-"")"),"Script 1")</f>
        <v>Script 1</v>
      </c>
      <c r="C3510" s="148">
        <f t="shared" si="26"/>
        <v>45715</v>
      </c>
      <c r="D3510" s="74" t="str">
        <f t="shared" si="27"/>
        <v>Nurul Qistina</v>
      </c>
    </row>
    <row r="3511" spans="1:4">
      <c r="B3511" s="74" t="str">
        <f ca="1">IFERROR(__xludf.DUMMYFUNCTION("IF(REGEXMATCH(A3511,""wealth planning""),""Script 1"",""-"")"),"-")</f>
        <v>-</v>
      </c>
      <c r="C3511" s="74" t="str">
        <f t="shared" si="26"/>
        <v>You: Hai assalamualaikum Qistina,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511" s="148">
        <f t="shared" si="27"/>
        <v>45715</v>
      </c>
    </row>
    <row r="3512" spans="1:4">
      <c r="B3512" s="74" t="str">
        <f ca="1">IFERROR(__xludf.DUMMYFUNCTION("IF(REGEXMATCH(A3512,""wealth planning""),""Script 1"",""-"")"),"-")</f>
        <v>-</v>
      </c>
      <c r="C3512" s="74">
        <f t="shared" si="26"/>
        <v>0</v>
      </c>
      <c r="D3512" s="148">
        <f t="shared" si="27"/>
        <v>45715</v>
      </c>
    </row>
    <row r="3513" spans="1:4">
      <c r="B3513" s="74" t="str">
        <f ca="1">IFERROR(__xludf.DUMMYFUNCTION("IF(REGEXMATCH(A3513,""wealth planning""),""Script 1"",""-"")"),"-")</f>
        <v>-</v>
      </c>
      <c r="C3513" s="74">
        <f t="shared" si="26"/>
        <v>0</v>
      </c>
      <c r="D3513" s="74" t="str">
        <f t="shared" si="27"/>
        <v>You: Hai assalamualaikum Qistina,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514" spans="1:4">
      <c r="B3514" s="74" t="str">
        <f ca="1">IFERROR(__xludf.DUMMYFUNCTION("IF(REGEXMATCH(A3514,""wealth planning""),""Script 1"",""-"")"),"-")</f>
        <v>-</v>
      </c>
      <c r="C3514" s="74">
        <f t="shared" si="26"/>
        <v>0</v>
      </c>
      <c r="D3514" s="74">
        <f t="shared" si="27"/>
        <v>0</v>
      </c>
    </row>
    <row r="3515" spans="1:4">
      <c r="A3515" s="74" t="s">
        <v>4161</v>
      </c>
      <c r="B3515" s="74" t="str">
        <f ca="1">IFERROR(__xludf.DUMMYFUNCTION("IF(REGEXMATCH(A3515,""wealth planning""),""Script 1"",""-"")"),"-")</f>
        <v>-</v>
      </c>
      <c r="C3515" s="74">
        <f t="shared" si="26"/>
        <v>0</v>
      </c>
      <c r="D3515" s="74">
        <f t="shared" si="27"/>
        <v>0</v>
      </c>
    </row>
    <row r="3516" spans="1:4">
      <c r="A3516" s="148">
        <v>45715</v>
      </c>
      <c r="B3516" s="74" t="str">
        <f ca="1">IFERROR(__xludf.DUMMYFUNCTION("IF(REGEXMATCH(A3516,""wealth planning""),""Script 1"",""-"")"),"#VALUE!")</f>
        <v>#VALUE!</v>
      </c>
      <c r="C3516" s="74" t="str">
        <f t="shared" si="26"/>
        <v>Alia Natasya</v>
      </c>
      <c r="D3516" s="74">
        <f t="shared" si="27"/>
        <v>0</v>
      </c>
    </row>
    <row r="3517" spans="1:4">
      <c r="A3517" s="148">
        <v>45715</v>
      </c>
      <c r="B3517" s="74" t="str">
        <f ca="1">IFERROR(__xludf.DUMMYFUNCTION("IF(REGEXMATCH(A3517,""wealth planning""),""Script 1"",""-"")"),"#VALUE!")</f>
        <v>#VALUE!</v>
      </c>
      <c r="C3517" s="148">
        <f t="shared" si="26"/>
        <v>45715</v>
      </c>
      <c r="D3517" s="74">
        <f t="shared" si="27"/>
        <v>0</v>
      </c>
    </row>
    <row r="3518" spans="1:4">
      <c r="A3518" s="74" t="s">
        <v>3029</v>
      </c>
      <c r="B3518" s="74" t="str">
        <f ca="1">IFERROR(__xludf.DUMMYFUNCTION("IF(REGEXMATCH(A3518,""wealth planning""),""Script 1"",""-"")"),"Script 1")</f>
        <v>Script 1</v>
      </c>
      <c r="C3518" s="148">
        <f t="shared" si="26"/>
        <v>45715</v>
      </c>
      <c r="D3518" s="74" t="str">
        <f t="shared" si="27"/>
        <v>Alia Natasya</v>
      </c>
    </row>
    <row r="3519" spans="1:4">
      <c r="B3519" s="74" t="str">
        <f ca="1">IFERROR(__xludf.DUMMYFUNCTION("IF(REGEXMATCH(A3519,""wealth planning""),""Script 1"",""-"")"),"-")</f>
        <v>-</v>
      </c>
      <c r="C3519" s="74" t="str">
        <f t="shared" si="26"/>
        <v>You: Hai assalamualaikum Alia,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519" s="148">
        <f t="shared" si="27"/>
        <v>45715</v>
      </c>
    </row>
    <row r="3520" spans="1:4">
      <c r="B3520" s="74" t="str">
        <f ca="1">IFERROR(__xludf.DUMMYFUNCTION("IF(REGEXMATCH(A3520,""wealth planning""),""Script 1"",""-"")"),"-")</f>
        <v>-</v>
      </c>
      <c r="C3520" s="74">
        <f t="shared" si="26"/>
        <v>0</v>
      </c>
      <c r="D3520" s="148">
        <f t="shared" si="27"/>
        <v>45715</v>
      </c>
    </row>
    <row r="3521" spans="1:4">
      <c r="B3521" s="74" t="str">
        <f ca="1">IFERROR(__xludf.DUMMYFUNCTION("IF(REGEXMATCH(A3521,""wealth planning""),""Script 1"",""-"")"),"-")</f>
        <v>-</v>
      </c>
      <c r="C3521" s="74">
        <f t="shared" si="26"/>
        <v>0</v>
      </c>
      <c r="D3521" s="74" t="str">
        <f t="shared" si="27"/>
        <v>You: Hai assalamualaikum Alia,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522" spans="1:4">
      <c r="A3522" s="74" t="s">
        <v>4163</v>
      </c>
      <c r="B3522" s="74" t="str">
        <f ca="1">IFERROR(__xludf.DUMMYFUNCTION("IF(REGEXMATCH(A3522,""wealth planning""),""Script 1"",""-"")"),"-")</f>
        <v>-</v>
      </c>
      <c r="C3522" s="74">
        <f t="shared" si="26"/>
        <v>0</v>
      </c>
      <c r="D3522" s="74">
        <f t="shared" si="27"/>
        <v>0</v>
      </c>
    </row>
    <row r="3523" spans="1:4">
      <c r="A3523" s="74" t="s">
        <v>4163</v>
      </c>
      <c r="B3523" s="74" t="str">
        <f ca="1">IFERROR(__xludf.DUMMYFUNCTION("IF(REGEXMATCH(A3523,""wealth planning""),""Script 1"",""-"")"),"-")</f>
        <v>-</v>
      </c>
      <c r="C3523" s="74" t="str">
        <f t="shared" si="26"/>
        <v>Lina Izzaty</v>
      </c>
      <c r="D3523" s="74">
        <f t="shared" si="27"/>
        <v>0</v>
      </c>
    </row>
    <row r="3524" spans="1:4">
      <c r="A3524" s="148">
        <v>45715</v>
      </c>
      <c r="B3524" s="74" t="str">
        <f ca="1">IFERROR(__xludf.DUMMYFUNCTION("IF(REGEXMATCH(A3524,""wealth planning""),""Script 1"",""-"")"),"#VALUE!")</f>
        <v>#VALUE!</v>
      </c>
      <c r="C3524" s="74" t="str">
        <f t="shared" si="26"/>
        <v>Lina Izzaty</v>
      </c>
      <c r="D3524" s="74">
        <f t="shared" si="27"/>
        <v>0</v>
      </c>
    </row>
    <row r="3525" spans="1:4">
      <c r="A3525" s="148">
        <v>45715</v>
      </c>
      <c r="B3525" s="74" t="str">
        <f ca="1">IFERROR(__xludf.DUMMYFUNCTION("IF(REGEXMATCH(A3525,""wealth planning""),""Script 1"",""-"")"),"#VALUE!")</f>
        <v>#VALUE!</v>
      </c>
      <c r="C3525" s="148">
        <f t="shared" si="26"/>
        <v>45715</v>
      </c>
      <c r="D3525" s="74" t="str">
        <f t="shared" si="27"/>
        <v>Lina Izzaty</v>
      </c>
    </row>
    <row r="3526" spans="1:4">
      <c r="A3526" s="74" t="s">
        <v>4164</v>
      </c>
      <c r="B3526" s="74" t="str">
        <f ca="1">IFERROR(__xludf.DUMMYFUNCTION("IF(REGEXMATCH(A3526,""wealth planning""),""Script 1"",""-"")"),"Script 1")</f>
        <v>Script 1</v>
      </c>
      <c r="C3526" s="148">
        <f t="shared" si="26"/>
        <v>45715</v>
      </c>
      <c r="D3526" s="74" t="str">
        <f t="shared" si="27"/>
        <v>Lina Izzaty</v>
      </c>
    </row>
    <row r="3527" spans="1:4">
      <c r="B3527" s="74" t="str">
        <f ca="1">IFERROR(__xludf.DUMMYFUNCTION("IF(REGEXMATCH(A3527,""wealth planning""),""Script 1"",""-"")"),"-")</f>
        <v>-</v>
      </c>
      <c r="C3527" s="74" t="str">
        <f t="shared" si="26"/>
        <v>You: Hai assalamualaikum 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527" s="148">
        <f t="shared" si="27"/>
        <v>45715</v>
      </c>
    </row>
    <row r="3528" spans="1:4">
      <c r="B3528" s="74" t="str">
        <f ca="1">IFERROR(__xludf.DUMMYFUNCTION("IF(REGEXMATCH(A3528,""wealth planning""),""Script 1"",""-"")"),"-")</f>
        <v>-</v>
      </c>
      <c r="C3528" s="74">
        <f t="shared" si="26"/>
        <v>0</v>
      </c>
      <c r="D3528" s="148">
        <f t="shared" si="27"/>
        <v>45715</v>
      </c>
    </row>
    <row r="3529" spans="1:4">
      <c r="B3529" s="74" t="str">
        <f ca="1">IFERROR(__xludf.DUMMYFUNCTION("IF(REGEXMATCH(A3529,""wealth planning""),""Script 1"",""-"")"),"-")</f>
        <v>-</v>
      </c>
      <c r="C3529" s="74">
        <f t="shared" si="26"/>
        <v>0</v>
      </c>
      <c r="D3529" s="74" t="str">
        <f t="shared" si="27"/>
        <v>You: Hai assalamualaikum 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530" spans="1:4">
      <c r="B3530" s="74" t="str">
        <f ca="1">IFERROR(__xludf.DUMMYFUNCTION("IF(REGEXMATCH(A3530,""wealth planning""),""Script 1"",""-"")"),"-")</f>
        <v>-</v>
      </c>
      <c r="C3530" s="74">
        <f t="shared" si="26"/>
        <v>0</v>
      </c>
      <c r="D3530" s="74">
        <f t="shared" si="27"/>
        <v>0</v>
      </c>
    </row>
    <row r="3531" spans="1:4">
      <c r="A3531" s="74" t="s">
        <v>4167</v>
      </c>
      <c r="B3531" s="74" t="str">
        <f ca="1">IFERROR(__xludf.DUMMYFUNCTION("IF(REGEXMATCH(A3531,""wealth planning""),""Script 1"",""-"")"),"-")</f>
        <v>-</v>
      </c>
      <c r="C3531" s="74">
        <f t="shared" si="26"/>
        <v>0</v>
      </c>
      <c r="D3531" s="74">
        <f t="shared" si="27"/>
        <v>0</v>
      </c>
    </row>
    <row r="3532" spans="1:4">
      <c r="A3532" s="148">
        <v>45715</v>
      </c>
      <c r="B3532" s="74" t="str">
        <f ca="1">IFERROR(__xludf.DUMMYFUNCTION("IF(REGEXMATCH(A3532,""wealth planning""),""Script 1"",""-"")"),"#VALUE!")</f>
        <v>#VALUE!</v>
      </c>
      <c r="C3532" s="74" t="str">
        <f t="shared" si="26"/>
        <v>Siti Najwa Zakaria</v>
      </c>
      <c r="D3532" s="74">
        <f t="shared" si="27"/>
        <v>0</v>
      </c>
    </row>
    <row r="3533" spans="1:4">
      <c r="A3533" s="148">
        <v>45715</v>
      </c>
      <c r="B3533" s="74" t="str">
        <f ca="1">IFERROR(__xludf.DUMMYFUNCTION("IF(REGEXMATCH(A3533,""wealth planning""),""Script 1"",""-"")"),"#VALUE!")</f>
        <v>#VALUE!</v>
      </c>
      <c r="C3533" s="148">
        <f t="shared" si="26"/>
        <v>45715</v>
      </c>
      <c r="D3533" s="74">
        <f t="shared" si="27"/>
        <v>0</v>
      </c>
    </row>
    <row r="3534" spans="1:4">
      <c r="A3534" s="74" t="s">
        <v>4168</v>
      </c>
      <c r="B3534" s="74" t="str">
        <f ca="1">IFERROR(__xludf.DUMMYFUNCTION("IF(REGEXMATCH(A3534,""wealth planning""),""Script 1"",""-"")"),"Script 1")</f>
        <v>Script 1</v>
      </c>
      <c r="C3534" s="148">
        <f t="shared" si="26"/>
        <v>45715</v>
      </c>
      <c r="D3534" s="74" t="str">
        <f t="shared" si="27"/>
        <v>Siti Najwa Zakaria</v>
      </c>
    </row>
    <row r="3535" spans="1:4">
      <c r="B3535" s="74" t="str">
        <f ca="1">IFERROR(__xludf.DUMMYFUNCTION("IF(REGEXMATCH(A3535,""wealth planning""),""Script 1"",""-"")"),"-")</f>
        <v>-</v>
      </c>
      <c r="C3535" s="74" t="str">
        <f t="shared" si="26"/>
        <v>You: Hai assalamualaikum Siti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535" s="148">
        <f t="shared" si="27"/>
        <v>45715</v>
      </c>
    </row>
    <row r="3536" spans="1:4">
      <c r="B3536" s="74" t="str">
        <f ca="1">IFERROR(__xludf.DUMMYFUNCTION("IF(REGEXMATCH(A3536,""wealth planning""),""Script 1"",""-"")"),"-")</f>
        <v>-</v>
      </c>
      <c r="C3536" s="74">
        <f t="shared" si="26"/>
        <v>0</v>
      </c>
      <c r="D3536" s="148">
        <f t="shared" si="27"/>
        <v>45715</v>
      </c>
    </row>
    <row r="3537" spans="1:4">
      <c r="B3537" s="74" t="str">
        <f ca="1">IFERROR(__xludf.DUMMYFUNCTION("IF(REGEXMATCH(A3537,""wealth planning""),""Script 1"",""-"")"),"-")</f>
        <v>-</v>
      </c>
      <c r="C3537" s="74">
        <f t="shared" si="26"/>
        <v>0</v>
      </c>
      <c r="D3537" s="74" t="str">
        <f t="shared" si="27"/>
        <v>You: Hai assalamualaikum Siti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538" spans="1:4">
      <c r="A3538" s="74" t="s">
        <v>4170</v>
      </c>
      <c r="B3538" s="74" t="str">
        <f ca="1">IFERROR(__xludf.DUMMYFUNCTION("IF(REGEXMATCH(A3538,""wealth planning""),""Script 1"",""-"")"),"-")</f>
        <v>-</v>
      </c>
      <c r="C3538" s="74">
        <f t="shared" si="26"/>
        <v>0</v>
      </c>
      <c r="D3538" s="74">
        <f t="shared" si="27"/>
        <v>0</v>
      </c>
    </row>
    <row r="3539" spans="1:4">
      <c r="A3539" s="74" t="s">
        <v>4170</v>
      </c>
      <c r="B3539" s="74" t="str">
        <f ca="1">IFERROR(__xludf.DUMMYFUNCTION("IF(REGEXMATCH(A3539,""wealth planning""),""Script 1"",""-"")"),"-")</f>
        <v>-</v>
      </c>
      <c r="C3539" s="74" t="str">
        <f t="shared" si="26"/>
        <v>Nur Afiqah Khairul Arif</v>
      </c>
      <c r="D3539" s="74">
        <f t="shared" si="27"/>
        <v>0</v>
      </c>
    </row>
    <row r="3540" spans="1:4">
      <c r="A3540" s="148">
        <v>45715</v>
      </c>
      <c r="B3540" s="74" t="str">
        <f ca="1">IFERROR(__xludf.DUMMYFUNCTION("IF(REGEXMATCH(A3540,""wealth planning""),""Script 1"",""-"")"),"#VALUE!")</f>
        <v>#VALUE!</v>
      </c>
      <c r="C3540" s="74" t="str">
        <f t="shared" si="26"/>
        <v>Nur Afiqah Khairul Arif</v>
      </c>
      <c r="D3540" s="74">
        <f t="shared" si="27"/>
        <v>0</v>
      </c>
    </row>
    <row r="3541" spans="1:4">
      <c r="A3541" s="148">
        <v>45715</v>
      </c>
      <c r="B3541" s="74" t="str">
        <f ca="1">IFERROR(__xludf.DUMMYFUNCTION("IF(REGEXMATCH(A3541,""wealth planning""),""Script 1"",""-"")"),"#VALUE!")</f>
        <v>#VALUE!</v>
      </c>
      <c r="C3541" s="148">
        <f t="shared" si="26"/>
        <v>45715</v>
      </c>
      <c r="D3541" s="74" t="str">
        <f t="shared" si="27"/>
        <v>Nur Afiqah Khairul Arif</v>
      </c>
    </row>
    <row r="3542" spans="1:4">
      <c r="A3542" s="74" t="s">
        <v>3125</v>
      </c>
      <c r="B3542" s="74" t="str">
        <f ca="1">IFERROR(__xludf.DUMMYFUNCTION("IF(REGEXMATCH(A3542,""wealth planning""),""Script 1"",""-"")"),"Script 1")</f>
        <v>Script 1</v>
      </c>
      <c r="C3542" s="148">
        <f t="shared" si="26"/>
        <v>45715</v>
      </c>
      <c r="D3542" s="74" t="str">
        <f t="shared" si="27"/>
        <v>Nur Afiqah Khairul Arif</v>
      </c>
    </row>
    <row r="3543" spans="1:4">
      <c r="B3543" s="74" t="str">
        <f ca="1">IFERROR(__xludf.DUMMYFUNCTION("IF(REGEXMATCH(A3543,""wealth planning""),""Script 1"",""-"")"),"-")</f>
        <v>-</v>
      </c>
      <c r="C3543" s="74" t="str">
        <f t="shared" si="26"/>
        <v>You: Hai assalamualaikum 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543" s="148">
        <f t="shared" si="27"/>
        <v>45715</v>
      </c>
    </row>
    <row r="3544" spans="1:4">
      <c r="B3544" s="74" t="str">
        <f ca="1">IFERROR(__xludf.DUMMYFUNCTION("IF(REGEXMATCH(A3544,""wealth planning""),""Script 1"",""-"")"),"-")</f>
        <v>-</v>
      </c>
      <c r="C3544" s="74">
        <f t="shared" si="26"/>
        <v>0</v>
      </c>
      <c r="D3544" s="148">
        <f t="shared" si="27"/>
        <v>45715</v>
      </c>
    </row>
    <row r="3545" spans="1:4">
      <c r="B3545" s="74" t="str">
        <f ca="1">IFERROR(__xludf.DUMMYFUNCTION("IF(REGEXMATCH(A3545,""wealth planning""),""Script 1"",""-"")"),"-")</f>
        <v>-</v>
      </c>
      <c r="C3545" s="74">
        <f t="shared" si="26"/>
        <v>0</v>
      </c>
      <c r="D3545" s="74" t="str">
        <f t="shared" si="27"/>
        <v>You: Hai assalamualaikum 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546" spans="1:4">
      <c r="A3546" s="74" t="s">
        <v>4172</v>
      </c>
      <c r="B3546" s="74" t="str">
        <f ca="1">IFERROR(__xludf.DUMMYFUNCTION("IF(REGEXMATCH(A3546,""wealth planning""),""Script 1"",""-"")"),"-")</f>
        <v>-</v>
      </c>
      <c r="C3546" s="74">
        <f t="shared" si="26"/>
        <v>0</v>
      </c>
      <c r="D3546" s="74">
        <f t="shared" si="27"/>
        <v>0</v>
      </c>
    </row>
    <row r="3547" spans="1:4">
      <c r="A3547" s="74" t="s">
        <v>4172</v>
      </c>
      <c r="B3547" s="74" t="str">
        <f ca="1">IFERROR(__xludf.DUMMYFUNCTION("IF(REGEXMATCH(A3547,""wealth planning""),""Script 1"",""-"")"),"-")</f>
        <v>-</v>
      </c>
      <c r="C3547" s="74" t="str">
        <f t="shared" si="26"/>
        <v>Syahira Halimin</v>
      </c>
      <c r="D3547" s="74">
        <f t="shared" si="27"/>
        <v>0</v>
      </c>
    </row>
    <row r="3548" spans="1:4">
      <c r="A3548" s="148">
        <v>45715</v>
      </c>
      <c r="B3548" s="74" t="str">
        <f ca="1">IFERROR(__xludf.DUMMYFUNCTION("IF(REGEXMATCH(A3548,""wealth planning""),""Script 1"",""-"")"),"#VALUE!")</f>
        <v>#VALUE!</v>
      </c>
      <c r="C3548" s="74" t="str">
        <f t="shared" si="26"/>
        <v>Syahira Halimin</v>
      </c>
      <c r="D3548" s="74">
        <f t="shared" si="27"/>
        <v>0</v>
      </c>
    </row>
    <row r="3549" spans="1:4">
      <c r="A3549" s="148">
        <v>45715</v>
      </c>
      <c r="B3549" s="74" t="str">
        <f ca="1">IFERROR(__xludf.DUMMYFUNCTION("IF(REGEXMATCH(A3549,""wealth planning""),""Script 1"",""-"")"),"#VALUE!")</f>
        <v>#VALUE!</v>
      </c>
      <c r="C3549" s="148">
        <f t="shared" si="26"/>
        <v>45715</v>
      </c>
      <c r="D3549" s="74" t="str">
        <f t="shared" si="27"/>
        <v>Syahira Halimin</v>
      </c>
    </row>
    <row r="3550" spans="1:4">
      <c r="A3550" s="74" t="s">
        <v>4173</v>
      </c>
      <c r="B3550" s="74" t="str">
        <f ca="1">IFERROR(__xludf.DUMMYFUNCTION("IF(REGEXMATCH(A3550,""wealth planning""),""Script 1"",""-"")"),"Script 1")</f>
        <v>Script 1</v>
      </c>
      <c r="C3550" s="148">
        <f t="shared" si="26"/>
        <v>45715</v>
      </c>
      <c r="D3550" s="74" t="str">
        <f t="shared" si="27"/>
        <v>Syahira Halimin</v>
      </c>
    </row>
    <row r="3551" spans="1:4">
      <c r="B3551" s="74" t="str">
        <f ca="1">IFERROR(__xludf.DUMMYFUNCTION("IF(REGEXMATCH(A3551,""wealth planning""),""Script 1"",""-"")"),"-")</f>
        <v>-</v>
      </c>
      <c r="C3551" s="74" t="str">
        <f t="shared" si="26"/>
        <v>You: Hai assalamualaikum Syahira,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551" s="148">
        <f t="shared" si="27"/>
        <v>45715</v>
      </c>
    </row>
    <row r="3552" spans="1:4">
      <c r="B3552" s="74" t="str">
        <f ca="1">IFERROR(__xludf.DUMMYFUNCTION("IF(REGEXMATCH(A3552,""wealth planning""),""Script 1"",""-"")"),"-")</f>
        <v>-</v>
      </c>
      <c r="C3552" s="74">
        <f t="shared" si="26"/>
        <v>0</v>
      </c>
      <c r="D3552" s="148">
        <f t="shared" si="27"/>
        <v>45715</v>
      </c>
    </row>
    <row r="3553" spans="1:4">
      <c r="B3553" s="74" t="str">
        <f ca="1">IFERROR(__xludf.DUMMYFUNCTION("IF(REGEXMATCH(A3553,""wealth planning""),""Script 1"",""-"")"),"-")</f>
        <v>-</v>
      </c>
      <c r="C3553" s="74">
        <f t="shared" si="26"/>
        <v>0</v>
      </c>
      <c r="D3553" s="74" t="str">
        <f t="shared" si="27"/>
        <v>You: Hai assalamualaikum Syahira,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554" spans="1:4">
      <c r="A3554" s="74" t="s">
        <v>4175</v>
      </c>
      <c r="B3554" s="74" t="str">
        <f ca="1">IFERROR(__xludf.DUMMYFUNCTION("IF(REGEXMATCH(A3554,""wealth planning""),""Script 1"",""-"")"),"-")</f>
        <v>-</v>
      </c>
      <c r="C3554" s="74">
        <f t="shared" si="26"/>
        <v>0</v>
      </c>
      <c r="D3554" s="74">
        <f t="shared" si="27"/>
        <v>0</v>
      </c>
    </row>
    <row r="3555" spans="1:4">
      <c r="A3555" s="74" t="s">
        <v>4175</v>
      </c>
      <c r="B3555" s="74" t="str">
        <f ca="1">IFERROR(__xludf.DUMMYFUNCTION("IF(REGEXMATCH(A3555,""wealth planning""),""Script 1"",""-"")"),"-")</f>
        <v>-</v>
      </c>
      <c r="C3555" s="74" t="str">
        <f t="shared" si="26"/>
        <v>Nur Illiyin Baharin</v>
      </c>
      <c r="D3555" s="74">
        <f t="shared" si="27"/>
        <v>0</v>
      </c>
    </row>
    <row r="3556" spans="1:4">
      <c r="A3556" s="148">
        <v>45715</v>
      </c>
      <c r="B3556" s="74" t="str">
        <f ca="1">IFERROR(__xludf.DUMMYFUNCTION("IF(REGEXMATCH(A3556,""wealth planning""),""Script 1"",""-"")"),"#VALUE!")</f>
        <v>#VALUE!</v>
      </c>
      <c r="C3556" s="74" t="str">
        <f t="shared" si="26"/>
        <v>Nur Illiyin Baharin</v>
      </c>
      <c r="D3556" s="74">
        <f t="shared" si="27"/>
        <v>0</v>
      </c>
    </row>
    <row r="3557" spans="1:4">
      <c r="A3557" s="148">
        <v>45715</v>
      </c>
      <c r="B3557" s="74" t="str">
        <f ca="1">IFERROR(__xludf.DUMMYFUNCTION("IF(REGEXMATCH(A3557,""wealth planning""),""Script 1"",""-"")"),"#VALUE!")</f>
        <v>#VALUE!</v>
      </c>
      <c r="C3557" s="148">
        <f t="shared" si="26"/>
        <v>45715</v>
      </c>
      <c r="D3557" s="74" t="str">
        <f t="shared" si="27"/>
        <v>Nur Illiyin Baharin</v>
      </c>
    </row>
    <row r="3558" spans="1:4">
      <c r="A3558" s="74" t="s">
        <v>4176</v>
      </c>
      <c r="B3558" s="74" t="str">
        <f ca="1">IFERROR(__xludf.DUMMYFUNCTION("IF(REGEXMATCH(A3558,""wealth planning""),""Script 1"",""-"")"),"Script 1")</f>
        <v>Script 1</v>
      </c>
      <c r="C3558" s="148">
        <f t="shared" si="26"/>
        <v>45715</v>
      </c>
      <c r="D3558" s="74" t="str">
        <f t="shared" si="27"/>
        <v>Nur Illiyin Baharin</v>
      </c>
    </row>
    <row r="3559" spans="1:4">
      <c r="B3559" s="74" t="str">
        <f ca="1">IFERROR(__xludf.DUMMYFUNCTION("IF(REGEXMATCH(A3559,""wealth planning""),""Script 1"",""-"")"),"-")</f>
        <v>-</v>
      </c>
      <c r="C3559" s="74" t="str">
        <f t="shared" si="26"/>
        <v>You: Hai assalamualaikum puan Illiyin,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559" s="148">
        <f t="shared" si="27"/>
        <v>45715</v>
      </c>
    </row>
    <row r="3560" spans="1:4">
      <c r="B3560" s="74" t="str">
        <f ca="1">IFERROR(__xludf.DUMMYFUNCTION("IF(REGEXMATCH(A3560,""wealth planning""),""Script 1"",""-"")"),"-")</f>
        <v>-</v>
      </c>
      <c r="C3560" s="74">
        <f t="shared" si="26"/>
        <v>0</v>
      </c>
      <c r="D3560" s="148">
        <f t="shared" si="27"/>
        <v>45715</v>
      </c>
    </row>
    <row r="3561" spans="1:4">
      <c r="B3561" s="74" t="str">
        <f ca="1">IFERROR(__xludf.DUMMYFUNCTION("IF(REGEXMATCH(A3561,""wealth planning""),""Script 1"",""-"")"),"-")</f>
        <v>-</v>
      </c>
      <c r="C3561" s="74">
        <f t="shared" si="26"/>
        <v>0</v>
      </c>
      <c r="D3561" s="74" t="str">
        <f t="shared" si="27"/>
        <v>You: Hai assalamualaikum puan Illiyin,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562" spans="1:4">
      <c r="B3562" s="74" t="str">
        <f ca="1">IFERROR(__xludf.DUMMYFUNCTION("IF(REGEXMATCH(A3562,""wealth planning""),""Script 1"",""-"")"),"-")</f>
        <v>-</v>
      </c>
      <c r="C3562" s="74">
        <f t="shared" si="26"/>
        <v>0</v>
      </c>
      <c r="D3562" s="74">
        <f t="shared" si="27"/>
        <v>0</v>
      </c>
    </row>
    <row r="3563" spans="1:4">
      <c r="A3563" s="74" t="s">
        <v>4179</v>
      </c>
      <c r="B3563" s="74" t="str">
        <f ca="1">IFERROR(__xludf.DUMMYFUNCTION("IF(REGEXMATCH(A3563,""wealth planning""),""Script 1"",""-"")"),"-")</f>
        <v>-</v>
      </c>
      <c r="C3563" s="74">
        <f t="shared" si="26"/>
        <v>0</v>
      </c>
      <c r="D3563" s="74">
        <f t="shared" si="27"/>
        <v>0</v>
      </c>
    </row>
    <row r="3564" spans="1:4">
      <c r="A3564" s="148">
        <v>45715</v>
      </c>
      <c r="B3564" s="74" t="str">
        <f ca="1">IFERROR(__xludf.DUMMYFUNCTION("IF(REGEXMATCH(A3564,""wealth planning""),""Script 1"",""-"")"),"#VALUE!")</f>
        <v>#VALUE!</v>
      </c>
      <c r="C3564" s="74" t="str">
        <f t="shared" si="26"/>
        <v>Siti Anis</v>
      </c>
      <c r="D3564" s="74">
        <f t="shared" si="27"/>
        <v>0</v>
      </c>
    </row>
    <row r="3565" spans="1:4">
      <c r="A3565" s="148">
        <v>45715</v>
      </c>
      <c r="B3565" s="74" t="str">
        <f ca="1">IFERROR(__xludf.DUMMYFUNCTION("IF(REGEXMATCH(A3565,""wealth planning""),""Script 1"",""-"")"),"#VALUE!")</f>
        <v>#VALUE!</v>
      </c>
      <c r="C3565" s="148">
        <f t="shared" si="26"/>
        <v>45715</v>
      </c>
      <c r="D3565" s="74">
        <f t="shared" si="27"/>
        <v>0</v>
      </c>
    </row>
    <row r="3566" spans="1:4">
      <c r="A3566" s="74" t="s">
        <v>4180</v>
      </c>
      <c r="B3566" s="74" t="str">
        <f ca="1">IFERROR(__xludf.DUMMYFUNCTION("IF(REGEXMATCH(A3566,""wealth planning""),""Script 1"",""-"")"),"Script 1")</f>
        <v>Script 1</v>
      </c>
      <c r="C3566" s="148">
        <f t="shared" si="26"/>
        <v>45715</v>
      </c>
      <c r="D3566" s="74" t="str">
        <f t="shared" si="27"/>
        <v>Siti Anis</v>
      </c>
    </row>
    <row r="3567" spans="1:4">
      <c r="B3567" s="74" t="str">
        <f ca="1">IFERROR(__xludf.DUMMYFUNCTION("IF(REGEXMATCH(A3567,""wealth planning""),""Script 1"",""-"")"),"-")</f>
        <v>-</v>
      </c>
      <c r="C3567" s="74" t="str">
        <f t="shared" si="26"/>
        <v>You: Hai assalamualaikum Siti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567" s="148">
        <f t="shared" si="27"/>
        <v>45715</v>
      </c>
    </row>
    <row r="3568" spans="1:4">
      <c r="B3568" s="74" t="str">
        <f ca="1">IFERROR(__xludf.DUMMYFUNCTION("IF(REGEXMATCH(A3568,""wealth planning""),""Script 1"",""-"")"),"-")</f>
        <v>-</v>
      </c>
      <c r="C3568" s="74">
        <f t="shared" si="26"/>
        <v>0</v>
      </c>
      <c r="D3568" s="148">
        <f t="shared" si="27"/>
        <v>45715</v>
      </c>
    </row>
    <row r="3569" spans="1:4">
      <c r="B3569" s="74" t="str">
        <f ca="1">IFERROR(__xludf.DUMMYFUNCTION("IF(REGEXMATCH(A3569,""wealth planning""),""Script 1"",""-"")"),"-")</f>
        <v>-</v>
      </c>
      <c r="C3569" s="74">
        <f t="shared" si="26"/>
        <v>0</v>
      </c>
      <c r="D3569" s="74" t="str">
        <f t="shared" si="27"/>
        <v>You: Hai assalamualaikum Siti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570" spans="1:4">
      <c r="A3570" s="74" t="s">
        <v>4182</v>
      </c>
      <c r="B3570" s="74" t="str">
        <f ca="1">IFERROR(__xludf.DUMMYFUNCTION("IF(REGEXMATCH(A3570,""wealth planning""),""Script 1"",""-"")"),"-")</f>
        <v>-</v>
      </c>
      <c r="C3570" s="74">
        <f t="shared" si="26"/>
        <v>0</v>
      </c>
      <c r="D3570" s="74">
        <f t="shared" si="27"/>
        <v>0</v>
      </c>
    </row>
    <row r="3571" spans="1:4">
      <c r="A3571" s="74" t="s">
        <v>4182</v>
      </c>
      <c r="B3571" s="74" t="str">
        <f ca="1">IFERROR(__xludf.DUMMYFUNCTION("IF(REGEXMATCH(A3571,""wealth planning""),""Script 1"",""-"")"),"-")</f>
        <v>-</v>
      </c>
      <c r="C3571" s="74" t="str">
        <f t="shared" si="26"/>
        <v>Nadrah Mohd Fairus</v>
      </c>
      <c r="D3571" s="74">
        <f t="shared" si="27"/>
        <v>0</v>
      </c>
    </row>
    <row r="3572" spans="1:4">
      <c r="A3572" s="148">
        <v>45715</v>
      </c>
      <c r="B3572" s="74" t="str">
        <f ca="1">IFERROR(__xludf.DUMMYFUNCTION("IF(REGEXMATCH(A3572,""wealth planning""),""Script 1"",""-"")"),"#VALUE!")</f>
        <v>#VALUE!</v>
      </c>
      <c r="C3572" s="74" t="str">
        <f t="shared" si="26"/>
        <v>Nadrah Mohd Fairus</v>
      </c>
      <c r="D3572" s="74">
        <f t="shared" si="27"/>
        <v>0</v>
      </c>
    </row>
    <row r="3573" spans="1:4">
      <c r="A3573" s="148">
        <v>45715</v>
      </c>
      <c r="B3573" s="74" t="str">
        <f ca="1">IFERROR(__xludf.DUMMYFUNCTION("IF(REGEXMATCH(A3573,""wealth planning""),""Script 1"",""-"")"),"#VALUE!")</f>
        <v>#VALUE!</v>
      </c>
      <c r="C3573" s="148">
        <f t="shared" si="26"/>
        <v>45715</v>
      </c>
      <c r="D3573" s="74" t="str">
        <f t="shared" si="27"/>
        <v>Nadrah Mohd Fairus</v>
      </c>
    </row>
    <row r="3574" spans="1:4">
      <c r="A3574" s="74" t="s">
        <v>4183</v>
      </c>
      <c r="B3574" s="74" t="str">
        <f ca="1">IFERROR(__xludf.DUMMYFUNCTION("IF(REGEXMATCH(A3574,""wealth planning""),""Script 1"",""-"")"),"Script 1")</f>
        <v>Script 1</v>
      </c>
      <c r="C3574" s="148">
        <f t="shared" ref="C3574:C3828" si="28">A3573</f>
        <v>45715</v>
      </c>
      <c r="D3574" s="74" t="str">
        <f t="shared" ref="D3574:D3828" si="29">A3571</f>
        <v>Nadrah Mohd Fairus</v>
      </c>
    </row>
    <row r="3575" spans="1:4">
      <c r="B3575" s="74" t="str">
        <f ca="1">IFERROR(__xludf.DUMMYFUNCTION("IF(REGEXMATCH(A3575,""wealth planning""),""Script 1"",""-"")"),"-")</f>
        <v>-</v>
      </c>
      <c r="C3575" s="74" t="str">
        <f t="shared" si="28"/>
        <v>You: Hai assalamualaikum Nadrah,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575" s="148">
        <f t="shared" si="29"/>
        <v>45715</v>
      </c>
    </row>
    <row r="3576" spans="1:4">
      <c r="B3576" s="74" t="str">
        <f ca="1">IFERROR(__xludf.DUMMYFUNCTION("IF(REGEXMATCH(A3576,""wealth planning""),""Script 1"",""-"")"),"-")</f>
        <v>-</v>
      </c>
      <c r="C3576" s="74">
        <f t="shared" si="28"/>
        <v>0</v>
      </c>
      <c r="D3576" s="148">
        <f t="shared" si="29"/>
        <v>45715</v>
      </c>
    </row>
    <row r="3577" spans="1:4">
      <c r="B3577" s="74" t="str">
        <f ca="1">IFERROR(__xludf.DUMMYFUNCTION("IF(REGEXMATCH(A3577,""wealth planning""),""Script 1"",""-"")"),"-")</f>
        <v>-</v>
      </c>
      <c r="C3577" s="74">
        <f t="shared" si="28"/>
        <v>0</v>
      </c>
      <c r="D3577" s="74" t="str">
        <f t="shared" si="29"/>
        <v>You: Hai assalamualaikum Nadrah,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578" spans="1:4">
      <c r="A3578" s="74" t="s">
        <v>4185</v>
      </c>
      <c r="B3578" s="74" t="str">
        <f ca="1">IFERROR(__xludf.DUMMYFUNCTION("IF(REGEXMATCH(A3578,""wealth planning""),""Script 1"",""-"")"),"-")</f>
        <v>-</v>
      </c>
      <c r="C3578" s="74">
        <f t="shared" si="28"/>
        <v>0</v>
      </c>
      <c r="D3578" s="74">
        <f t="shared" si="29"/>
        <v>0</v>
      </c>
    </row>
    <row r="3579" spans="1:4">
      <c r="A3579" s="74" t="s">
        <v>4185</v>
      </c>
      <c r="B3579" s="74" t="str">
        <f ca="1">IFERROR(__xludf.DUMMYFUNCTION("IF(REGEXMATCH(A3579,""wealth planning""),""Script 1"",""-"")"),"-")</f>
        <v>-</v>
      </c>
      <c r="C3579" s="74" t="str">
        <f t="shared" si="28"/>
        <v>Nurfatini binti Mohd Sukri</v>
      </c>
      <c r="D3579" s="74">
        <f t="shared" si="29"/>
        <v>0</v>
      </c>
    </row>
    <row r="3580" spans="1:4">
      <c r="A3580" s="148">
        <v>45715</v>
      </c>
      <c r="B3580" s="74" t="str">
        <f ca="1">IFERROR(__xludf.DUMMYFUNCTION("IF(REGEXMATCH(A3580,""wealth planning""),""Script 1"",""-"")"),"#VALUE!")</f>
        <v>#VALUE!</v>
      </c>
      <c r="C3580" s="74" t="str">
        <f t="shared" si="28"/>
        <v>Nurfatini binti Mohd Sukri</v>
      </c>
      <c r="D3580" s="74">
        <f t="shared" si="29"/>
        <v>0</v>
      </c>
    </row>
    <row r="3581" spans="1:4">
      <c r="A3581" s="148">
        <v>45715</v>
      </c>
      <c r="B3581" s="74" t="str">
        <f ca="1">IFERROR(__xludf.DUMMYFUNCTION("IF(REGEXMATCH(A3581,""wealth planning""),""Script 1"",""-"")"),"#VALUE!")</f>
        <v>#VALUE!</v>
      </c>
      <c r="C3581" s="148">
        <f t="shared" si="28"/>
        <v>45715</v>
      </c>
      <c r="D3581" s="74" t="str">
        <f t="shared" si="29"/>
        <v>Nurfatini binti Mohd Sukri</v>
      </c>
    </row>
    <row r="3582" spans="1:4">
      <c r="A3582" s="74" t="s">
        <v>4186</v>
      </c>
      <c r="B3582" s="74" t="str">
        <f ca="1">IFERROR(__xludf.DUMMYFUNCTION("IF(REGEXMATCH(A3582,""wealth planning""),""Script 1"",""-"")"),"Script 1")</f>
        <v>Script 1</v>
      </c>
      <c r="C3582" s="148">
        <f t="shared" si="28"/>
        <v>45715</v>
      </c>
      <c r="D3582" s="74" t="str">
        <f t="shared" si="29"/>
        <v>Nurfatini binti Mohd Sukri</v>
      </c>
    </row>
    <row r="3583" spans="1:4">
      <c r="B3583" s="74" t="str">
        <f ca="1">IFERROR(__xludf.DUMMYFUNCTION("IF(REGEXMATCH(A3583,""wealth planning""),""Script 1"",""-"")"),"-")</f>
        <v>-</v>
      </c>
      <c r="C3583" s="74" t="str">
        <f t="shared" si="28"/>
        <v>You: Hai assalamualaikum Nurfatini,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583" s="148">
        <f t="shared" si="29"/>
        <v>45715</v>
      </c>
    </row>
    <row r="3584" spans="1:4">
      <c r="B3584" s="74" t="str">
        <f ca="1">IFERROR(__xludf.DUMMYFUNCTION("IF(REGEXMATCH(A3584,""wealth planning""),""Script 1"",""-"")"),"-")</f>
        <v>-</v>
      </c>
      <c r="C3584" s="74">
        <f t="shared" si="28"/>
        <v>0</v>
      </c>
      <c r="D3584" s="148">
        <f t="shared" si="29"/>
        <v>45715</v>
      </c>
    </row>
    <row r="3585" spans="1:4">
      <c r="B3585" s="74" t="str">
        <f ca="1">IFERROR(__xludf.DUMMYFUNCTION("IF(REGEXMATCH(A3585,""wealth planning""),""Script 1"",""-"")"),"-")</f>
        <v>-</v>
      </c>
      <c r="C3585" s="74">
        <f t="shared" si="28"/>
        <v>0</v>
      </c>
      <c r="D3585" s="74" t="str">
        <f t="shared" si="29"/>
        <v>You: Hai assalamualaikum Nurfatini,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586" spans="1:4">
      <c r="A3586" s="74" t="s">
        <v>4188</v>
      </c>
      <c r="B3586" s="74" t="str">
        <f ca="1">IFERROR(__xludf.DUMMYFUNCTION("IF(REGEXMATCH(A3586,""wealth planning""),""Script 1"",""-"")"),"-")</f>
        <v>-</v>
      </c>
      <c r="C3586" s="74">
        <f t="shared" si="28"/>
        <v>0</v>
      </c>
      <c r="D3586" s="74">
        <f t="shared" si="29"/>
        <v>0</v>
      </c>
    </row>
    <row r="3587" spans="1:4">
      <c r="A3587" s="74" t="s">
        <v>4188</v>
      </c>
      <c r="B3587" s="74" t="str">
        <f ca="1">IFERROR(__xludf.DUMMYFUNCTION("IF(REGEXMATCH(A3587,""wealth planning""),""Script 1"",""-"")"),"-")</f>
        <v>-</v>
      </c>
      <c r="C3587" s="74" t="str">
        <f t="shared" si="28"/>
        <v>Azril Rizar</v>
      </c>
      <c r="D3587" s="74">
        <f t="shared" si="29"/>
        <v>0</v>
      </c>
    </row>
    <row r="3588" spans="1:4">
      <c r="A3588" s="148">
        <v>45715</v>
      </c>
      <c r="B3588" s="74" t="str">
        <f ca="1">IFERROR(__xludf.DUMMYFUNCTION("IF(REGEXMATCH(A3588,""wealth planning""),""Script 1"",""-"")"),"#VALUE!")</f>
        <v>#VALUE!</v>
      </c>
      <c r="C3588" s="74" t="str">
        <f t="shared" si="28"/>
        <v>Azril Rizar</v>
      </c>
      <c r="D3588" s="74">
        <f t="shared" si="29"/>
        <v>0</v>
      </c>
    </row>
    <row r="3589" spans="1:4">
      <c r="A3589" s="148">
        <v>45715</v>
      </c>
      <c r="B3589" s="74" t="str">
        <f ca="1">IFERROR(__xludf.DUMMYFUNCTION("IF(REGEXMATCH(A3589,""wealth planning""),""Script 1"",""-"")"),"#VALUE!")</f>
        <v>#VALUE!</v>
      </c>
      <c r="C3589" s="148">
        <f t="shared" si="28"/>
        <v>45715</v>
      </c>
      <c r="D3589" s="74" t="str">
        <f t="shared" si="29"/>
        <v>Azril Rizar</v>
      </c>
    </row>
    <row r="3590" spans="1:4">
      <c r="A3590" s="74" t="s">
        <v>4189</v>
      </c>
      <c r="B3590" s="74" t="str">
        <f ca="1">IFERROR(__xludf.DUMMYFUNCTION("IF(REGEXMATCH(A3590,""wealth planning""),""Script 1"",""-"")"),"Script 1")</f>
        <v>Script 1</v>
      </c>
      <c r="C3590" s="148">
        <f t="shared" si="28"/>
        <v>45715</v>
      </c>
      <c r="D3590" s="74" t="str">
        <f t="shared" si="29"/>
        <v>Azril Rizar</v>
      </c>
    </row>
    <row r="3591" spans="1:4">
      <c r="B3591" s="74" t="str">
        <f ca="1">IFERROR(__xludf.DUMMYFUNCTION("IF(REGEXMATCH(A3591,""wealth planning""),""Script 1"",""-"")"),"-")</f>
        <v>-</v>
      </c>
      <c r="C3591" s="74" t="str">
        <f t="shared" si="28"/>
        <v>You: Hai assalamualaikum Azril,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591" s="148">
        <f t="shared" si="29"/>
        <v>45715</v>
      </c>
    </row>
    <row r="3592" spans="1:4">
      <c r="B3592" s="74" t="str">
        <f ca="1">IFERROR(__xludf.DUMMYFUNCTION("IF(REGEXMATCH(A3592,""wealth planning""),""Script 1"",""-"")"),"-")</f>
        <v>-</v>
      </c>
      <c r="C3592" s="74">
        <f t="shared" si="28"/>
        <v>0</v>
      </c>
      <c r="D3592" s="148">
        <f t="shared" si="29"/>
        <v>45715</v>
      </c>
    </row>
    <row r="3593" spans="1:4">
      <c r="B3593" s="74" t="str">
        <f ca="1">IFERROR(__xludf.DUMMYFUNCTION("IF(REGEXMATCH(A3593,""wealth planning""),""Script 1"",""-"")"),"-")</f>
        <v>-</v>
      </c>
      <c r="C3593" s="74">
        <f t="shared" si="28"/>
        <v>0</v>
      </c>
      <c r="D3593" s="74" t="str">
        <f t="shared" si="29"/>
        <v>You: Hai assalamualaikum Azril,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594" spans="1:4">
      <c r="A3594" s="74" t="s">
        <v>4191</v>
      </c>
      <c r="B3594" s="74" t="str">
        <f ca="1">IFERROR(__xludf.DUMMYFUNCTION("IF(REGEXMATCH(A3594,""wealth planning""),""Script 1"",""-"")"),"-")</f>
        <v>-</v>
      </c>
      <c r="C3594" s="74">
        <f t="shared" si="28"/>
        <v>0</v>
      </c>
      <c r="D3594" s="74">
        <f t="shared" si="29"/>
        <v>0</v>
      </c>
    </row>
    <row r="3595" spans="1:4">
      <c r="A3595" s="74" t="s">
        <v>4191</v>
      </c>
      <c r="B3595" s="74" t="str">
        <f ca="1">IFERROR(__xludf.DUMMYFUNCTION("IF(REGEXMATCH(A3595,""wealth planning""),""Script 1"",""-"")"),"-")</f>
        <v>-</v>
      </c>
      <c r="C3595" s="74" t="str">
        <f t="shared" si="28"/>
        <v>Imanina Filza Ibrahim</v>
      </c>
      <c r="D3595" s="74">
        <f t="shared" si="29"/>
        <v>0</v>
      </c>
    </row>
    <row r="3596" spans="1:4">
      <c r="A3596" s="148">
        <v>45715</v>
      </c>
      <c r="B3596" s="74" t="str">
        <f ca="1">IFERROR(__xludf.DUMMYFUNCTION("IF(REGEXMATCH(A3596,""wealth planning""),""Script 1"",""-"")"),"#VALUE!")</f>
        <v>#VALUE!</v>
      </c>
      <c r="C3596" s="74" t="str">
        <f t="shared" si="28"/>
        <v>Imanina Filza Ibrahim</v>
      </c>
      <c r="D3596" s="74">
        <f t="shared" si="29"/>
        <v>0</v>
      </c>
    </row>
    <row r="3597" spans="1:4">
      <c r="A3597" s="148">
        <v>45715</v>
      </c>
      <c r="B3597" s="74" t="str">
        <f ca="1">IFERROR(__xludf.DUMMYFUNCTION("IF(REGEXMATCH(A3597,""wealth planning""),""Script 1"",""-"")"),"#VALUE!")</f>
        <v>#VALUE!</v>
      </c>
      <c r="C3597" s="148">
        <f t="shared" si="28"/>
        <v>45715</v>
      </c>
      <c r="D3597" s="74" t="str">
        <f t="shared" si="29"/>
        <v>Imanina Filza Ibrahim</v>
      </c>
    </row>
    <row r="3598" spans="1:4">
      <c r="A3598" s="74" t="s">
        <v>4192</v>
      </c>
      <c r="B3598" s="74" t="str">
        <f ca="1">IFERROR(__xludf.DUMMYFUNCTION("IF(REGEXMATCH(A3598,""wealth planning""),""Script 1"",""-"")"),"Script 1")</f>
        <v>Script 1</v>
      </c>
      <c r="C3598" s="148">
        <f t="shared" si="28"/>
        <v>45715</v>
      </c>
      <c r="D3598" s="74" t="str">
        <f t="shared" si="29"/>
        <v>Imanina Filza Ibrahim</v>
      </c>
    </row>
    <row r="3599" spans="1:4">
      <c r="B3599" s="74" t="str">
        <f ca="1">IFERROR(__xludf.DUMMYFUNCTION("IF(REGEXMATCH(A3599,""wealth planning""),""Script 1"",""-"")"),"-")</f>
        <v>-</v>
      </c>
      <c r="C3599" s="74" t="str">
        <f t="shared" si="28"/>
        <v>You: Hai assalamualaikum Imanina,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599" s="148">
        <f t="shared" si="29"/>
        <v>45715</v>
      </c>
    </row>
    <row r="3600" spans="1:4">
      <c r="B3600" s="74" t="str">
        <f ca="1">IFERROR(__xludf.DUMMYFUNCTION("IF(REGEXMATCH(A3600,""wealth planning""),""Script 1"",""-"")"),"-")</f>
        <v>-</v>
      </c>
      <c r="C3600" s="74">
        <f t="shared" si="28"/>
        <v>0</v>
      </c>
      <c r="D3600" s="148">
        <f t="shared" si="29"/>
        <v>45715</v>
      </c>
    </row>
    <row r="3601" spans="1:4">
      <c r="B3601" s="74" t="str">
        <f ca="1">IFERROR(__xludf.DUMMYFUNCTION("IF(REGEXMATCH(A3601,""wealth planning""),""Script 1"",""-"")"),"-")</f>
        <v>-</v>
      </c>
      <c r="C3601" s="74">
        <f t="shared" si="28"/>
        <v>0</v>
      </c>
      <c r="D3601" s="74" t="str">
        <f t="shared" si="29"/>
        <v>You: Hai assalamualaikum Imanina,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602" spans="1:4">
      <c r="A3602" s="74" t="s">
        <v>4194</v>
      </c>
      <c r="B3602" s="74" t="str">
        <f ca="1">IFERROR(__xludf.DUMMYFUNCTION("IF(REGEXMATCH(A3602,""wealth planning""),""Script 1"",""-"")"),"-")</f>
        <v>-</v>
      </c>
      <c r="C3602" s="74">
        <f t="shared" si="28"/>
        <v>0</v>
      </c>
      <c r="D3602" s="74">
        <f t="shared" si="29"/>
        <v>0</v>
      </c>
    </row>
    <row r="3603" spans="1:4">
      <c r="A3603" s="74" t="s">
        <v>4194</v>
      </c>
      <c r="B3603" s="74" t="str">
        <f ca="1">IFERROR(__xludf.DUMMYFUNCTION("IF(REGEXMATCH(A3603,""wealth planning""),""Script 1"",""-"")"),"-")</f>
        <v>-</v>
      </c>
      <c r="C3603" s="74" t="str">
        <f t="shared" si="28"/>
        <v>Nur Aliah Abu Bakar</v>
      </c>
      <c r="D3603" s="74">
        <f t="shared" si="29"/>
        <v>0</v>
      </c>
    </row>
    <row r="3604" spans="1:4">
      <c r="A3604" s="148">
        <v>45715</v>
      </c>
      <c r="B3604" s="74" t="str">
        <f ca="1">IFERROR(__xludf.DUMMYFUNCTION("IF(REGEXMATCH(A3604,""wealth planning""),""Script 1"",""-"")"),"#VALUE!")</f>
        <v>#VALUE!</v>
      </c>
      <c r="C3604" s="74" t="str">
        <f t="shared" si="28"/>
        <v>Nur Aliah Abu Bakar</v>
      </c>
      <c r="D3604" s="74">
        <f t="shared" si="29"/>
        <v>0</v>
      </c>
    </row>
    <row r="3605" spans="1:4">
      <c r="A3605" s="148">
        <v>45715</v>
      </c>
      <c r="B3605" s="74" t="str">
        <f ca="1">IFERROR(__xludf.DUMMYFUNCTION("IF(REGEXMATCH(A3605,""wealth planning""),""Script 1"",""-"")"),"#VALUE!")</f>
        <v>#VALUE!</v>
      </c>
      <c r="C3605" s="148">
        <f t="shared" si="28"/>
        <v>45715</v>
      </c>
      <c r="D3605" s="74" t="str">
        <f t="shared" si="29"/>
        <v>Nur Aliah Abu Bakar</v>
      </c>
    </row>
    <row r="3606" spans="1:4">
      <c r="A3606" s="74" t="s">
        <v>3797</v>
      </c>
      <c r="B3606" s="74" t="str">
        <f ca="1">IFERROR(__xludf.DUMMYFUNCTION("IF(REGEXMATCH(A3606,""wealth planning""),""Script 1"",""-"")"),"Script 1")</f>
        <v>Script 1</v>
      </c>
      <c r="C3606" s="148">
        <f t="shared" si="28"/>
        <v>45715</v>
      </c>
      <c r="D3606" s="74" t="str">
        <f t="shared" si="29"/>
        <v>Nur Aliah Abu Bakar</v>
      </c>
    </row>
    <row r="3607" spans="1:4">
      <c r="B3607" s="74" t="str">
        <f ca="1">IFERROR(__xludf.DUMMYFUNCTION("IF(REGEXMATCH(A3607,""wealth planning""),""Script 1"",""-"")"),"-")</f>
        <v>-</v>
      </c>
      <c r="C3607" s="74" t="str">
        <f t="shared" si="28"/>
        <v>You: Hai assalamualaikum Aliah,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607" s="148">
        <f t="shared" si="29"/>
        <v>45715</v>
      </c>
    </row>
    <row r="3608" spans="1:4">
      <c r="B3608" s="74" t="str">
        <f ca="1">IFERROR(__xludf.DUMMYFUNCTION("IF(REGEXMATCH(A3608,""wealth planning""),""Script 1"",""-"")"),"-")</f>
        <v>-</v>
      </c>
      <c r="C3608" s="74">
        <f t="shared" si="28"/>
        <v>0</v>
      </c>
      <c r="D3608" s="148">
        <f t="shared" si="29"/>
        <v>45715</v>
      </c>
    </row>
    <row r="3609" spans="1:4">
      <c r="B3609" s="74" t="str">
        <f ca="1">IFERROR(__xludf.DUMMYFUNCTION("IF(REGEXMATCH(A3609,""wealth planning""),""Script 1"",""-"")"),"-")</f>
        <v>-</v>
      </c>
      <c r="C3609" s="74">
        <f t="shared" si="28"/>
        <v>0</v>
      </c>
      <c r="D3609" s="74" t="str">
        <f t="shared" si="29"/>
        <v>You: Hai assalamualaikum Aliah,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610" spans="1:4">
      <c r="A3610" s="74" t="s">
        <v>4196</v>
      </c>
      <c r="B3610" s="74" t="str">
        <f ca="1">IFERROR(__xludf.DUMMYFUNCTION("IF(REGEXMATCH(A3610,""wealth planning""),""Script 1"",""-"")"),"-")</f>
        <v>-</v>
      </c>
      <c r="C3610" s="74">
        <f t="shared" si="28"/>
        <v>0</v>
      </c>
      <c r="D3610" s="74">
        <f t="shared" si="29"/>
        <v>0</v>
      </c>
    </row>
    <row r="3611" spans="1:4">
      <c r="A3611" s="74" t="s">
        <v>4196</v>
      </c>
      <c r="B3611" s="74" t="str">
        <f ca="1">IFERROR(__xludf.DUMMYFUNCTION("IF(REGEXMATCH(A3611,""wealth planning""),""Script 1"",""-"")"),"-")</f>
        <v>-</v>
      </c>
      <c r="C3611" s="74" t="str">
        <f t="shared" si="28"/>
        <v>Fatin Adilah Anuar</v>
      </c>
      <c r="D3611" s="74">
        <f t="shared" si="29"/>
        <v>0</v>
      </c>
    </row>
    <row r="3612" spans="1:4">
      <c r="A3612" s="148">
        <v>45715</v>
      </c>
      <c r="B3612" s="74" t="str">
        <f ca="1">IFERROR(__xludf.DUMMYFUNCTION("IF(REGEXMATCH(A3612,""wealth planning""),""Script 1"",""-"")"),"#VALUE!")</f>
        <v>#VALUE!</v>
      </c>
      <c r="C3612" s="74" t="str">
        <f t="shared" si="28"/>
        <v>Fatin Adilah Anuar</v>
      </c>
      <c r="D3612" s="74">
        <f t="shared" si="29"/>
        <v>0</v>
      </c>
    </row>
    <row r="3613" spans="1:4">
      <c r="A3613" s="148">
        <v>45715</v>
      </c>
      <c r="B3613" s="74" t="str">
        <f ca="1">IFERROR(__xludf.DUMMYFUNCTION("IF(REGEXMATCH(A3613,""wealth planning""),""Script 1"",""-"")"),"#VALUE!")</f>
        <v>#VALUE!</v>
      </c>
      <c r="C3613" s="148">
        <f t="shared" si="28"/>
        <v>45715</v>
      </c>
      <c r="D3613" s="74" t="str">
        <f t="shared" si="29"/>
        <v>Fatin Adilah Anuar</v>
      </c>
    </row>
    <row r="3614" spans="1:4">
      <c r="A3614" s="74" t="s">
        <v>4197</v>
      </c>
      <c r="B3614" s="74" t="str">
        <f ca="1">IFERROR(__xludf.DUMMYFUNCTION("IF(REGEXMATCH(A3614,""wealth planning""),""Script 1"",""-"")"),"Script 1")</f>
        <v>Script 1</v>
      </c>
      <c r="C3614" s="148">
        <f t="shared" si="28"/>
        <v>45715</v>
      </c>
      <c r="D3614" s="74" t="str">
        <f t="shared" si="29"/>
        <v>Fatin Adilah Anuar</v>
      </c>
    </row>
    <row r="3615" spans="1:4">
      <c r="B3615" s="74" t="str">
        <f ca="1">IFERROR(__xludf.DUMMYFUNCTION("IF(REGEXMATCH(A3615,""wealth planning""),""Script 1"",""-"")"),"-")</f>
        <v>-</v>
      </c>
      <c r="C3615" s="74" t="str">
        <f t="shared" si="28"/>
        <v>You: Hai assalamualaikum Fatin Adilah,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615" s="148">
        <f t="shared" si="29"/>
        <v>45715</v>
      </c>
    </row>
    <row r="3616" spans="1:4">
      <c r="B3616" s="74" t="str">
        <f ca="1">IFERROR(__xludf.DUMMYFUNCTION("IF(REGEXMATCH(A3616,""wealth planning""),""Script 1"",""-"")"),"-")</f>
        <v>-</v>
      </c>
      <c r="C3616" s="74">
        <f t="shared" si="28"/>
        <v>0</v>
      </c>
      <c r="D3616" s="148">
        <f t="shared" si="29"/>
        <v>45715</v>
      </c>
    </row>
    <row r="3617" spans="1:4">
      <c r="B3617" s="74" t="str">
        <f ca="1">IFERROR(__xludf.DUMMYFUNCTION("IF(REGEXMATCH(A3617,""wealth planning""),""Script 1"",""-"")"),"-")</f>
        <v>-</v>
      </c>
      <c r="C3617" s="74">
        <f t="shared" si="28"/>
        <v>0</v>
      </c>
      <c r="D3617" s="74" t="str">
        <f t="shared" si="29"/>
        <v>You: Hai assalamualaikum Fatin Adilah,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618" spans="1:4">
      <c r="A3618" s="74" t="s">
        <v>4199</v>
      </c>
      <c r="B3618" s="74" t="str">
        <f ca="1">IFERROR(__xludf.DUMMYFUNCTION("IF(REGEXMATCH(A3618,""wealth planning""),""Script 1"",""-"")"),"-")</f>
        <v>-</v>
      </c>
      <c r="C3618" s="74">
        <f t="shared" si="28"/>
        <v>0</v>
      </c>
      <c r="D3618" s="74">
        <f t="shared" si="29"/>
        <v>0</v>
      </c>
    </row>
    <row r="3619" spans="1:4">
      <c r="A3619" s="74" t="s">
        <v>4199</v>
      </c>
      <c r="B3619" s="74" t="str">
        <f ca="1">IFERROR(__xludf.DUMMYFUNCTION("IF(REGEXMATCH(A3619,""wealth planning""),""Script 1"",""-"")"),"-")</f>
        <v>-</v>
      </c>
      <c r="C3619" s="74" t="str">
        <f t="shared" si="28"/>
        <v>Zuhrah Musfirah</v>
      </c>
      <c r="D3619" s="74">
        <f t="shared" si="29"/>
        <v>0</v>
      </c>
    </row>
    <row r="3620" spans="1:4">
      <c r="A3620" s="148">
        <v>45715</v>
      </c>
      <c r="B3620" s="74" t="str">
        <f ca="1">IFERROR(__xludf.DUMMYFUNCTION("IF(REGEXMATCH(A3620,""wealth planning""),""Script 1"",""-"")"),"#VALUE!")</f>
        <v>#VALUE!</v>
      </c>
      <c r="C3620" s="74" t="str">
        <f t="shared" si="28"/>
        <v>Zuhrah Musfirah</v>
      </c>
      <c r="D3620" s="74">
        <f t="shared" si="29"/>
        <v>0</v>
      </c>
    </row>
    <row r="3621" spans="1:4">
      <c r="A3621" s="148">
        <v>45715</v>
      </c>
      <c r="B3621" s="74" t="str">
        <f ca="1">IFERROR(__xludf.DUMMYFUNCTION("IF(REGEXMATCH(A3621,""wealth planning""),""Script 1"",""-"")"),"#VALUE!")</f>
        <v>#VALUE!</v>
      </c>
      <c r="C3621" s="148">
        <f t="shared" si="28"/>
        <v>45715</v>
      </c>
      <c r="D3621" s="74" t="str">
        <f t="shared" si="29"/>
        <v>Zuhrah Musfirah</v>
      </c>
    </row>
    <row r="3622" spans="1:4">
      <c r="A3622" s="74" t="s">
        <v>4200</v>
      </c>
      <c r="B3622" s="74" t="str">
        <f ca="1">IFERROR(__xludf.DUMMYFUNCTION("IF(REGEXMATCH(A3622,""wealth planning""),""Script 1"",""-"")"),"Script 1")</f>
        <v>Script 1</v>
      </c>
      <c r="C3622" s="148">
        <f t="shared" si="28"/>
        <v>45715</v>
      </c>
      <c r="D3622" s="74" t="str">
        <f t="shared" si="29"/>
        <v>Zuhrah Musfirah</v>
      </c>
    </row>
    <row r="3623" spans="1:4">
      <c r="B3623" s="74" t="str">
        <f ca="1">IFERROR(__xludf.DUMMYFUNCTION("IF(REGEXMATCH(A3623,""wealth planning""),""Script 1"",""-"")"),"-")</f>
        <v>-</v>
      </c>
      <c r="C3623" s="74" t="str">
        <f t="shared" si="28"/>
        <v>You: Hai assalamualaikum Zuhrah,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623" s="148">
        <f t="shared" si="29"/>
        <v>45715</v>
      </c>
    </row>
    <row r="3624" spans="1:4">
      <c r="B3624" s="74" t="str">
        <f ca="1">IFERROR(__xludf.DUMMYFUNCTION("IF(REGEXMATCH(A3624,""wealth planning""),""Script 1"",""-"")"),"-")</f>
        <v>-</v>
      </c>
      <c r="C3624" s="74">
        <f t="shared" si="28"/>
        <v>0</v>
      </c>
      <c r="D3624" s="148">
        <f t="shared" si="29"/>
        <v>45715</v>
      </c>
    </row>
    <row r="3625" spans="1:4">
      <c r="B3625" s="74" t="str">
        <f ca="1">IFERROR(__xludf.DUMMYFUNCTION("IF(REGEXMATCH(A3625,""wealth planning""),""Script 1"",""-"")"),"-")</f>
        <v>-</v>
      </c>
      <c r="C3625" s="74">
        <f t="shared" si="28"/>
        <v>0</v>
      </c>
      <c r="D3625" s="74" t="str">
        <f t="shared" si="29"/>
        <v>You: Hai assalamualaikum Zuhrah,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626" spans="1:4">
      <c r="B3626" s="74" t="str">
        <f ca="1">IFERROR(__xludf.DUMMYFUNCTION("IF(REGEXMATCH(A3626,""wealth planning""),""Script 1"",""-"")"),"-")</f>
        <v>-</v>
      </c>
      <c r="C3626" s="74">
        <f t="shared" si="28"/>
        <v>0</v>
      </c>
      <c r="D3626" s="74">
        <f t="shared" si="29"/>
        <v>0</v>
      </c>
    </row>
    <row r="3627" spans="1:4">
      <c r="A3627" s="74" t="s">
        <v>4203</v>
      </c>
      <c r="B3627" s="74" t="str">
        <f ca="1">IFERROR(__xludf.DUMMYFUNCTION("IF(REGEXMATCH(A3627,""wealth planning""),""Script 1"",""-"")"),"-")</f>
        <v>-</v>
      </c>
      <c r="C3627" s="74">
        <f t="shared" si="28"/>
        <v>0</v>
      </c>
      <c r="D3627" s="74">
        <f t="shared" si="29"/>
        <v>0</v>
      </c>
    </row>
    <row r="3628" spans="1:4">
      <c r="A3628" s="148">
        <v>45715</v>
      </c>
      <c r="B3628" s="74" t="str">
        <f ca="1">IFERROR(__xludf.DUMMYFUNCTION("IF(REGEXMATCH(A3628,""wealth planning""),""Script 1"",""-"")"),"#VALUE!")</f>
        <v>#VALUE!</v>
      </c>
      <c r="C3628" s="74" t="str">
        <f t="shared" si="28"/>
        <v>Husnina Batrisyia Wan Asmuri</v>
      </c>
      <c r="D3628" s="74">
        <f t="shared" si="29"/>
        <v>0</v>
      </c>
    </row>
    <row r="3629" spans="1:4">
      <c r="A3629" s="148">
        <v>45715</v>
      </c>
      <c r="B3629" s="74" t="str">
        <f ca="1">IFERROR(__xludf.DUMMYFUNCTION("IF(REGEXMATCH(A3629,""wealth planning""),""Script 1"",""-"")"),"#VALUE!")</f>
        <v>#VALUE!</v>
      </c>
      <c r="C3629" s="148">
        <f t="shared" si="28"/>
        <v>45715</v>
      </c>
      <c r="D3629" s="74">
        <f t="shared" si="29"/>
        <v>0</v>
      </c>
    </row>
    <row r="3630" spans="1:4">
      <c r="A3630" s="74" t="s">
        <v>3867</v>
      </c>
      <c r="B3630" s="74" t="str">
        <f ca="1">IFERROR(__xludf.DUMMYFUNCTION("IF(REGEXMATCH(A3630,""wealth planning""),""Script 1"",""-"")"),"Script 1")</f>
        <v>Script 1</v>
      </c>
      <c r="C3630" s="148">
        <f t="shared" si="28"/>
        <v>45715</v>
      </c>
      <c r="D3630" s="74" t="str">
        <f t="shared" si="29"/>
        <v>Husnina Batrisyia Wan Asmuri</v>
      </c>
    </row>
    <row r="3631" spans="1:4">
      <c r="B3631" s="74" t="str">
        <f ca="1">IFERROR(__xludf.DUMMYFUNCTION("IF(REGEXMATCH(A3631,""wealth planning""),""Script 1"",""-"")"),"-")</f>
        <v>-</v>
      </c>
      <c r="C3631" s="74" t="str">
        <f t="shared" si="28"/>
        <v>You: Hai assalamualaikum Husnina,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631" s="148">
        <f t="shared" si="29"/>
        <v>45715</v>
      </c>
    </row>
    <row r="3632" spans="1:4">
      <c r="B3632" s="74" t="str">
        <f ca="1">IFERROR(__xludf.DUMMYFUNCTION("IF(REGEXMATCH(A3632,""wealth planning""),""Script 1"",""-"")"),"-")</f>
        <v>-</v>
      </c>
      <c r="C3632" s="74">
        <f t="shared" si="28"/>
        <v>0</v>
      </c>
      <c r="D3632" s="148">
        <f t="shared" si="29"/>
        <v>45715</v>
      </c>
    </row>
    <row r="3633" spans="1:4">
      <c r="B3633" s="74" t="str">
        <f ca="1">IFERROR(__xludf.DUMMYFUNCTION("IF(REGEXMATCH(A3633,""wealth planning""),""Script 1"",""-"")"),"-")</f>
        <v>-</v>
      </c>
      <c r="C3633" s="74">
        <f t="shared" si="28"/>
        <v>0</v>
      </c>
      <c r="D3633" s="74" t="str">
        <f t="shared" si="29"/>
        <v>You: Hai assalamualaikum Husnina,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634" spans="1:4">
      <c r="B3634" s="74" t="str">
        <f ca="1">IFERROR(__xludf.DUMMYFUNCTION("IF(REGEXMATCH(A3634,""wealth planning""),""Script 1"",""-"")"),"-")</f>
        <v>-</v>
      </c>
      <c r="C3634" s="74">
        <f t="shared" si="28"/>
        <v>0</v>
      </c>
      <c r="D3634" s="74">
        <f t="shared" si="29"/>
        <v>0</v>
      </c>
    </row>
    <row r="3635" spans="1:4">
      <c r="A3635" s="74" t="s">
        <v>4206</v>
      </c>
      <c r="B3635" s="74" t="str">
        <f ca="1">IFERROR(__xludf.DUMMYFUNCTION("IF(REGEXMATCH(A3635,""wealth planning""),""Script 1"",""-"")"),"-")</f>
        <v>-</v>
      </c>
      <c r="C3635" s="74">
        <f t="shared" si="28"/>
        <v>0</v>
      </c>
      <c r="D3635" s="74">
        <f t="shared" si="29"/>
        <v>0</v>
      </c>
    </row>
    <row r="3636" spans="1:4">
      <c r="A3636" s="148">
        <v>45715</v>
      </c>
      <c r="B3636" s="74" t="str">
        <f ca="1">IFERROR(__xludf.DUMMYFUNCTION("IF(REGEXMATCH(A3636,""wealth planning""),""Script 1"",""-"")"),"#VALUE!")</f>
        <v>#VALUE!</v>
      </c>
      <c r="C3636" s="74" t="str">
        <f t="shared" si="28"/>
        <v>Ayu Wirfani Sani</v>
      </c>
      <c r="D3636" s="74">
        <f t="shared" si="29"/>
        <v>0</v>
      </c>
    </row>
    <row r="3637" spans="1:4">
      <c r="A3637" s="148">
        <v>45715</v>
      </c>
      <c r="B3637" s="74" t="str">
        <f ca="1">IFERROR(__xludf.DUMMYFUNCTION("IF(REGEXMATCH(A3637,""wealth planning""),""Script 1"",""-"")"),"#VALUE!")</f>
        <v>#VALUE!</v>
      </c>
      <c r="C3637" s="148">
        <f t="shared" si="28"/>
        <v>45715</v>
      </c>
      <c r="D3637" s="74">
        <f t="shared" si="29"/>
        <v>0</v>
      </c>
    </row>
    <row r="3638" spans="1:4">
      <c r="A3638" s="74" t="s">
        <v>4207</v>
      </c>
      <c r="B3638" s="74" t="str">
        <f ca="1">IFERROR(__xludf.DUMMYFUNCTION("IF(REGEXMATCH(A3638,""wealth planning""),""Script 1"",""-"")"),"Script 1")</f>
        <v>Script 1</v>
      </c>
      <c r="C3638" s="148">
        <f t="shared" si="28"/>
        <v>45715</v>
      </c>
      <c r="D3638" s="74" t="str">
        <f t="shared" si="29"/>
        <v>Ayu Wirfani Sani</v>
      </c>
    </row>
    <row r="3639" spans="1:4">
      <c r="B3639" s="74" t="str">
        <f ca="1">IFERROR(__xludf.DUMMYFUNCTION("IF(REGEXMATCH(A3639,""wealth planning""),""Script 1"",""-"")"),"-")</f>
        <v>-</v>
      </c>
      <c r="C3639" s="74" t="str">
        <f t="shared" si="28"/>
        <v>You: Hai assalamualaikum Ayu Wirfani,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639" s="148">
        <f t="shared" si="29"/>
        <v>45715</v>
      </c>
    </row>
    <row r="3640" spans="1:4">
      <c r="B3640" s="74" t="str">
        <f ca="1">IFERROR(__xludf.DUMMYFUNCTION("IF(REGEXMATCH(A3640,""wealth planning""),""Script 1"",""-"")"),"-")</f>
        <v>-</v>
      </c>
      <c r="C3640" s="74">
        <f t="shared" si="28"/>
        <v>0</v>
      </c>
      <c r="D3640" s="148">
        <f t="shared" si="29"/>
        <v>45715</v>
      </c>
    </row>
    <row r="3641" spans="1:4">
      <c r="B3641" s="74" t="str">
        <f ca="1">IFERROR(__xludf.DUMMYFUNCTION("IF(REGEXMATCH(A3641,""wealth planning""),""Script 1"",""-"")"),"-")</f>
        <v>-</v>
      </c>
      <c r="C3641" s="74">
        <f t="shared" si="28"/>
        <v>0</v>
      </c>
      <c r="D3641" s="74" t="str">
        <f t="shared" si="29"/>
        <v>You: Hai assalamualaikum Ayu Wirfani,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642" spans="1:4">
      <c r="B3642" s="74" t="str">
        <f ca="1">IFERROR(__xludf.DUMMYFUNCTION("IF(REGEXMATCH(A3642,""wealth planning""),""Script 1"",""-"")"),"-")</f>
        <v>-</v>
      </c>
      <c r="C3642" s="74">
        <f t="shared" si="28"/>
        <v>0</v>
      </c>
      <c r="D3642" s="74">
        <f t="shared" si="29"/>
        <v>0</v>
      </c>
    </row>
    <row r="3643" spans="1:4">
      <c r="A3643" s="74" t="s">
        <v>4210</v>
      </c>
      <c r="B3643" s="74" t="str">
        <f ca="1">IFERROR(__xludf.DUMMYFUNCTION("IF(REGEXMATCH(A3643,""wealth planning""),""Script 1"",""-"")"),"-")</f>
        <v>-</v>
      </c>
      <c r="C3643" s="74">
        <f t="shared" si="28"/>
        <v>0</v>
      </c>
      <c r="D3643" s="74">
        <f t="shared" si="29"/>
        <v>0</v>
      </c>
    </row>
    <row r="3644" spans="1:4">
      <c r="A3644" s="148">
        <v>45715</v>
      </c>
      <c r="B3644" s="74" t="str">
        <f ca="1">IFERROR(__xludf.DUMMYFUNCTION("IF(REGEXMATCH(A3644,""wealth planning""),""Script 1"",""-"")"),"#VALUE!")</f>
        <v>#VALUE!</v>
      </c>
      <c r="C3644" s="74" t="str">
        <f t="shared" si="28"/>
        <v>Nur Fatihah Syafiqa</v>
      </c>
      <c r="D3644" s="74">
        <f t="shared" si="29"/>
        <v>0</v>
      </c>
    </row>
    <row r="3645" spans="1:4">
      <c r="A3645" s="148">
        <v>45715</v>
      </c>
      <c r="B3645" s="74" t="str">
        <f ca="1">IFERROR(__xludf.DUMMYFUNCTION("IF(REGEXMATCH(A3645,""wealth planning""),""Script 1"",""-"")"),"#VALUE!")</f>
        <v>#VALUE!</v>
      </c>
      <c r="C3645" s="148">
        <f t="shared" si="28"/>
        <v>45715</v>
      </c>
      <c r="D3645" s="74">
        <f t="shared" si="29"/>
        <v>0</v>
      </c>
    </row>
    <row r="3646" spans="1:4">
      <c r="A3646" s="74" t="s">
        <v>3581</v>
      </c>
      <c r="B3646" s="74" t="str">
        <f ca="1">IFERROR(__xludf.DUMMYFUNCTION("IF(REGEXMATCH(A3646,""wealth planning""),""Script 1"",""-"")"),"Script 1")</f>
        <v>Script 1</v>
      </c>
      <c r="C3646" s="148">
        <f t="shared" si="28"/>
        <v>45715</v>
      </c>
      <c r="D3646" s="74" t="str">
        <f t="shared" si="29"/>
        <v>Nur Fatihah Syafiqa</v>
      </c>
    </row>
    <row r="3647" spans="1:4">
      <c r="B3647" s="74" t="str">
        <f ca="1">IFERROR(__xludf.DUMMYFUNCTION("IF(REGEXMATCH(A3647,""wealth planning""),""Script 1"",""-"")"),"-")</f>
        <v>-</v>
      </c>
      <c r="C3647" s="74" t="str">
        <f t="shared" si="28"/>
        <v>You: Hai assalamualaikum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647" s="148">
        <f t="shared" si="29"/>
        <v>45715</v>
      </c>
    </row>
    <row r="3648" spans="1:4">
      <c r="B3648" s="74" t="str">
        <f ca="1">IFERROR(__xludf.DUMMYFUNCTION("IF(REGEXMATCH(A3648,""wealth planning""),""Script 1"",""-"")"),"-")</f>
        <v>-</v>
      </c>
      <c r="C3648" s="74">
        <f t="shared" si="28"/>
        <v>0</v>
      </c>
      <c r="D3648" s="148">
        <f t="shared" si="29"/>
        <v>45715</v>
      </c>
    </row>
    <row r="3649" spans="1:4">
      <c r="B3649" s="74" t="str">
        <f ca="1">IFERROR(__xludf.DUMMYFUNCTION("IF(REGEXMATCH(A3649,""wealth planning""),""Script 1"",""-"")"),"-")</f>
        <v>-</v>
      </c>
      <c r="C3649" s="74">
        <f t="shared" si="28"/>
        <v>0</v>
      </c>
      <c r="D3649" s="74" t="str">
        <f t="shared" si="29"/>
        <v>You: Hai assalamualaikum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650" spans="1:4">
      <c r="A3650" s="74" t="s">
        <v>4212</v>
      </c>
      <c r="B3650" s="74" t="str">
        <f ca="1">IFERROR(__xludf.DUMMYFUNCTION("IF(REGEXMATCH(A3650,""wealth planning""),""Script 1"",""-"")"),"-")</f>
        <v>-</v>
      </c>
      <c r="C3650" s="74">
        <f t="shared" si="28"/>
        <v>0</v>
      </c>
      <c r="D3650" s="74">
        <f t="shared" si="29"/>
        <v>0</v>
      </c>
    </row>
    <row r="3651" spans="1:4">
      <c r="A3651" s="74" t="s">
        <v>4212</v>
      </c>
      <c r="B3651" s="74" t="str">
        <f ca="1">IFERROR(__xludf.DUMMYFUNCTION("IF(REGEXMATCH(A3651,""wealth planning""),""Script 1"",""-"")"),"-")</f>
        <v>-</v>
      </c>
      <c r="C3651" s="74" t="str">
        <f t="shared" si="28"/>
        <v>Shariena Azwany</v>
      </c>
      <c r="D3651" s="74">
        <f t="shared" si="29"/>
        <v>0</v>
      </c>
    </row>
    <row r="3652" spans="1:4">
      <c r="A3652" s="148">
        <v>45715</v>
      </c>
      <c r="B3652" s="74" t="str">
        <f ca="1">IFERROR(__xludf.DUMMYFUNCTION("IF(REGEXMATCH(A3652,""wealth planning""),""Script 1"",""-"")"),"#VALUE!")</f>
        <v>#VALUE!</v>
      </c>
      <c r="C3652" s="74" t="str">
        <f t="shared" si="28"/>
        <v>Shariena Azwany</v>
      </c>
      <c r="D3652" s="74">
        <f t="shared" si="29"/>
        <v>0</v>
      </c>
    </row>
    <row r="3653" spans="1:4">
      <c r="A3653" s="148">
        <v>45715</v>
      </c>
      <c r="B3653" s="74" t="str">
        <f ca="1">IFERROR(__xludf.DUMMYFUNCTION("IF(REGEXMATCH(A3653,""wealth planning""),""Script 1"",""-"")"),"#VALUE!")</f>
        <v>#VALUE!</v>
      </c>
      <c r="C3653" s="148">
        <f t="shared" si="28"/>
        <v>45715</v>
      </c>
      <c r="D3653" s="74" t="str">
        <f t="shared" si="29"/>
        <v>Shariena Azwany</v>
      </c>
    </row>
    <row r="3654" spans="1:4">
      <c r="A3654" s="74" t="s">
        <v>4213</v>
      </c>
      <c r="B3654" s="74" t="str">
        <f ca="1">IFERROR(__xludf.DUMMYFUNCTION("IF(REGEXMATCH(A3654,""wealth planning""),""Script 1"",""-"")"),"Script 1")</f>
        <v>Script 1</v>
      </c>
      <c r="C3654" s="148">
        <f t="shared" si="28"/>
        <v>45715</v>
      </c>
      <c r="D3654" s="74" t="str">
        <f t="shared" si="29"/>
        <v>Shariena Azwany</v>
      </c>
    </row>
    <row r="3655" spans="1:4">
      <c r="B3655" s="74" t="str">
        <f ca="1">IFERROR(__xludf.DUMMYFUNCTION("IF(REGEXMATCH(A3655,""wealth planning""),""Script 1"",""-"")"),"-")</f>
        <v>-</v>
      </c>
      <c r="C3655" s="74" t="str">
        <f t="shared" si="28"/>
        <v>You: Hai assalamualaikum Shariena,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655" s="148">
        <f t="shared" si="29"/>
        <v>45715</v>
      </c>
    </row>
    <row r="3656" spans="1:4">
      <c r="B3656" s="74" t="str">
        <f ca="1">IFERROR(__xludf.DUMMYFUNCTION("IF(REGEXMATCH(A3656,""wealth planning""),""Script 1"",""-"")"),"-")</f>
        <v>-</v>
      </c>
      <c r="C3656" s="74">
        <f t="shared" si="28"/>
        <v>0</v>
      </c>
      <c r="D3656" s="148">
        <f t="shared" si="29"/>
        <v>45715</v>
      </c>
    </row>
    <row r="3657" spans="1:4">
      <c r="B3657" s="74" t="str">
        <f ca="1">IFERROR(__xludf.DUMMYFUNCTION("IF(REGEXMATCH(A3657,""wealth planning""),""Script 1"",""-"")"),"-")</f>
        <v>-</v>
      </c>
      <c r="C3657" s="74">
        <f t="shared" si="28"/>
        <v>0</v>
      </c>
      <c r="D3657" s="74" t="str">
        <f t="shared" si="29"/>
        <v>You: Hai assalamualaikum Shariena,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658" spans="1:4">
      <c r="A3658" s="74" t="s">
        <v>4215</v>
      </c>
      <c r="B3658" s="74" t="str">
        <f ca="1">IFERROR(__xludf.DUMMYFUNCTION("IF(REGEXMATCH(A3658,""wealth planning""),""Script 1"",""-"")"),"-")</f>
        <v>-</v>
      </c>
      <c r="C3658" s="74">
        <f t="shared" si="28"/>
        <v>0</v>
      </c>
      <c r="D3658" s="74">
        <f t="shared" si="29"/>
        <v>0</v>
      </c>
    </row>
    <row r="3659" spans="1:4">
      <c r="A3659" s="74" t="s">
        <v>4215</v>
      </c>
      <c r="B3659" s="74" t="str">
        <f ca="1">IFERROR(__xludf.DUMMYFUNCTION("IF(REGEXMATCH(A3659,""wealth planning""),""Script 1"",""-"")"),"-")</f>
        <v>-</v>
      </c>
      <c r="C3659" s="74" t="str">
        <f t="shared" si="28"/>
        <v>Farid Roslan</v>
      </c>
      <c r="D3659" s="74">
        <f t="shared" si="29"/>
        <v>0</v>
      </c>
    </row>
    <row r="3660" spans="1:4">
      <c r="A3660" s="148">
        <v>45715</v>
      </c>
      <c r="B3660" s="74" t="str">
        <f ca="1">IFERROR(__xludf.DUMMYFUNCTION("IF(REGEXMATCH(A3660,""wealth planning""),""Script 1"",""-"")"),"#VALUE!")</f>
        <v>#VALUE!</v>
      </c>
      <c r="C3660" s="74" t="str">
        <f t="shared" si="28"/>
        <v>Farid Roslan</v>
      </c>
      <c r="D3660" s="74">
        <f t="shared" si="29"/>
        <v>0</v>
      </c>
    </row>
    <row r="3661" spans="1:4">
      <c r="A3661" s="148">
        <v>45715</v>
      </c>
      <c r="B3661" s="74" t="str">
        <f ca="1">IFERROR(__xludf.DUMMYFUNCTION("IF(REGEXMATCH(A3661,""wealth planning""),""Script 1"",""-"")"),"#VALUE!")</f>
        <v>#VALUE!</v>
      </c>
      <c r="C3661" s="148">
        <f t="shared" si="28"/>
        <v>45715</v>
      </c>
      <c r="D3661" s="74" t="str">
        <f t="shared" si="29"/>
        <v>Farid Roslan</v>
      </c>
    </row>
    <row r="3662" spans="1:4">
      <c r="A3662" s="74" t="s">
        <v>4216</v>
      </c>
      <c r="B3662" s="74" t="str">
        <f ca="1">IFERROR(__xludf.DUMMYFUNCTION("IF(REGEXMATCH(A3662,""wealth planning""),""Script 1"",""-"")"),"Script 1")</f>
        <v>Script 1</v>
      </c>
      <c r="C3662" s="148">
        <f t="shared" si="28"/>
        <v>45715</v>
      </c>
      <c r="D3662" s="74" t="str">
        <f t="shared" si="29"/>
        <v>Farid Roslan</v>
      </c>
    </row>
    <row r="3663" spans="1:4">
      <c r="B3663" s="74" t="str">
        <f ca="1">IFERROR(__xludf.DUMMYFUNCTION("IF(REGEXMATCH(A3663,""wealth planning""),""Script 1"",""-"")"),"-")</f>
        <v>-</v>
      </c>
      <c r="C3663" s="74" t="str">
        <f t="shared" si="28"/>
        <v>You: Hai assalamualaikum Farid, saya Azhad dari PruBSN. Sorry kalau ganggu. Actually sekarang saya tengah mencari individu yang bekerja oversea untuk saya dapatkan peluang sharing sahaja berkaitan takaful dan wealth planning since ini kerja hakiki saya sebagai PruBSN wealth planner. Boleh ke kalau saya nak set appointment secara bersemuka ataupun online?</v>
      </c>
      <c r="D3663" s="148">
        <f t="shared" si="29"/>
        <v>45715</v>
      </c>
    </row>
    <row r="3664" spans="1:4">
      <c r="B3664" s="74" t="str">
        <f ca="1">IFERROR(__xludf.DUMMYFUNCTION("IF(REGEXMATCH(A3664,""wealth planning""),""Script 1"",""-"")"),"-")</f>
        <v>-</v>
      </c>
      <c r="C3664" s="74">
        <f t="shared" si="28"/>
        <v>0</v>
      </c>
      <c r="D3664" s="148">
        <f t="shared" si="29"/>
        <v>45715</v>
      </c>
    </row>
    <row r="3665" spans="1:4">
      <c r="B3665" s="74" t="str">
        <f ca="1">IFERROR(__xludf.DUMMYFUNCTION("IF(REGEXMATCH(A3665,""wealth planning""),""Script 1"",""-"")"),"-")</f>
        <v>-</v>
      </c>
      <c r="C3665" s="74">
        <f t="shared" si="28"/>
        <v>0</v>
      </c>
      <c r="D3665" s="74" t="str">
        <f t="shared" si="29"/>
        <v>You: Hai assalamualaikum Farid, saya Azhad dari PruBSN. Sorry kalau ganggu. Actually sekarang saya tengah mencari individu yang bekerja oversea untuk saya dapatkan peluang sharing sahaja berkaitan takaful dan wealth planning since ini kerja hakiki saya sebagai PruBSN wealth planner. Boleh ke kalau saya nak set appointment secara bersemuka ataupun online?</v>
      </c>
    </row>
    <row r="3666" spans="1:4">
      <c r="A3666" s="74" t="s">
        <v>4218</v>
      </c>
      <c r="B3666" s="74" t="str">
        <f ca="1">IFERROR(__xludf.DUMMYFUNCTION("IF(REGEXMATCH(A3666,""wealth planning""),""Script 1"",""-"")"),"-")</f>
        <v>-</v>
      </c>
      <c r="C3666" s="74">
        <f t="shared" si="28"/>
        <v>0</v>
      </c>
      <c r="D3666" s="74">
        <f t="shared" si="29"/>
        <v>0</v>
      </c>
    </row>
    <row r="3667" spans="1:4">
      <c r="A3667" s="74" t="s">
        <v>4218</v>
      </c>
      <c r="B3667" s="74" t="str">
        <f ca="1">IFERROR(__xludf.DUMMYFUNCTION("IF(REGEXMATCH(A3667,""wealth planning""),""Script 1"",""-"")"),"-")</f>
        <v>-</v>
      </c>
      <c r="C3667" s="74" t="str">
        <f t="shared" si="28"/>
        <v>MUHAMMAD KHAIRUL IMAN</v>
      </c>
      <c r="D3667" s="74">
        <f t="shared" si="29"/>
        <v>0</v>
      </c>
    </row>
    <row r="3668" spans="1:4">
      <c r="A3668" s="148">
        <v>45715</v>
      </c>
      <c r="B3668" s="74" t="str">
        <f ca="1">IFERROR(__xludf.DUMMYFUNCTION("IF(REGEXMATCH(A3668,""wealth planning""),""Script 1"",""-"")"),"#VALUE!")</f>
        <v>#VALUE!</v>
      </c>
      <c r="C3668" s="74" t="str">
        <f t="shared" si="28"/>
        <v>MUHAMMAD KHAIRUL IMAN</v>
      </c>
      <c r="D3668" s="74">
        <f t="shared" si="29"/>
        <v>0</v>
      </c>
    </row>
    <row r="3669" spans="1:4">
      <c r="A3669" s="148">
        <v>45715</v>
      </c>
      <c r="B3669" s="74" t="str">
        <f ca="1">IFERROR(__xludf.DUMMYFUNCTION("IF(REGEXMATCH(A3669,""wealth planning""),""Script 1"",""-"")"),"#VALUE!")</f>
        <v>#VALUE!</v>
      </c>
      <c r="C3669" s="148">
        <f t="shared" si="28"/>
        <v>45715</v>
      </c>
      <c r="D3669" s="74" t="str">
        <f t="shared" si="29"/>
        <v>MUHAMMAD KHAIRUL IMAN</v>
      </c>
    </row>
    <row r="3670" spans="1:4">
      <c r="A3670" s="74" t="s">
        <v>3812</v>
      </c>
      <c r="B3670" s="74" t="str">
        <f ca="1">IFERROR(__xludf.DUMMYFUNCTION("IF(REGEXMATCH(A3670,""wealth planning""),""Script 1"",""-"")"),"Script 1")</f>
        <v>Script 1</v>
      </c>
      <c r="C3670" s="148">
        <f t="shared" si="28"/>
        <v>45715</v>
      </c>
      <c r="D3670" s="74" t="str">
        <f t="shared" si="29"/>
        <v>MUHAMMAD KHAIRUL IMAN</v>
      </c>
    </row>
    <row r="3671" spans="1:4">
      <c r="B3671" s="74" t="str">
        <f ca="1">IFERROR(__xludf.DUMMYFUNCTION("IF(REGEXMATCH(A3671,""wealth planning""),""Script 1"",""-"")"),"-")</f>
        <v>-</v>
      </c>
      <c r="C3671" s="74" t="str">
        <f t="shared" si="28"/>
        <v>You: Hai assalamualaikum Khairul,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671" s="148">
        <f t="shared" si="29"/>
        <v>45715</v>
      </c>
    </row>
    <row r="3672" spans="1:4">
      <c r="B3672" s="74" t="str">
        <f ca="1">IFERROR(__xludf.DUMMYFUNCTION("IF(REGEXMATCH(A3672,""wealth planning""),""Script 1"",""-"")"),"-")</f>
        <v>-</v>
      </c>
      <c r="C3672" s="74">
        <f t="shared" si="28"/>
        <v>0</v>
      </c>
      <c r="D3672" s="148">
        <f t="shared" si="29"/>
        <v>45715</v>
      </c>
    </row>
    <row r="3673" spans="1:4">
      <c r="B3673" s="74" t="str">
        <f ca="1">IFERROR(__xludf.DUMMYFUNCTION("IF(REGEXMATCH(A3673,""wealth planning""),""Script 1"",""-"")"),"-")</f>
        <v>-</v>
      </c>
      <c r="C3673" s="74">
        <f t="shared" si="28"/>
        <v>0</v>
      </c>
      <c r="D3673" s="74" t="str">
        <f t="shared" si="29"/>
        <v>You: Hai assalamualaikum Khairul,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674" spans="1:4">
      <c r="A3674" s="74" t="s">
        <v>4220</v>
      </c>
      <c r="B3674" s="74" t="str">
        <f ca="1">IFERROR(__xludf.DUMMYFUNCTION("IF(REGEXMATCH(A3674,""wealth planning""),""Script 1"",""-"")"),"-")</f>
        <v>-</v>
      </c>
      <c r="C3674" s="74">
        <f t="shared" si="28"/>
        <v>0</v>
      </c>
      <c r="D3674" s="74">
        <f t="shared" si="29"/>
        <v>0</v>
      </c>
    </row>
    <row r="3675" spans="1:4">
      <c r="A3675" s="74" t="s">
        <v>4220</v>
      </c>
      <c r="B3675" s="74" t="str">
        <f ca="1">IFERROR(__xludf.DUMMYFUNCTION("IF(REGEXMATCH(A3675,""wealth planning""),""Script 1"",""-"")"),"-")</f>
        <v>-</v>
      </c>
      <c r="C3675" s="74" t="str">
        <f t="shared" si="28"/>
        <v>Umi Balqis</v>
      </c>
      <c r="D3675" s="74">
        <f t="shared" si="29"/>
        <v>0</v>
      </c>
    </row>
    <row r="3676" spans="1:4">
      <c r="A3676" s="148">
        <v>45715</v>
      </c>
      <c r="B3676" s="74" t="str">
        <f ca="1">IFERROR(__xludf.DUMMYFUNCTION("IF(REGEXMATCH(A3676,""wealth planning""),""Script 1"",""-"")"),"#VALUE!")</f>
        <v>#VALUE!</v>
      </c>
      <c r="C3676" s="74" t="str">
        <f t="shared" si="28"/>
        <v>Umi Balqis</v>
      </c>
      <c r="D3676" s="74">
        <f t="shared" si="29"/>
        <v>0</v>
      </c>
    </row>
    <row r="3677" spans="1:4">
      <c r="A3677" s="148">
        <v>45715</v>
      </c>
      <c r="B3677" s="74" t="str">
        <f ca="1">IFERROR(__xludf.DUMMYFUNCTION("IF(REGEXMATCH(A3677,""wealth planning""),""Script 1"",""-"")"),"#VALUE!")</f>
        <v>#VALUE!</v>
      </c>
      <c r="C3677" s="148">
        <f t="shared" si="28"/>
        <v>45715</v>
      </c>
      <c r="D3677" s="74" t="str">
        <f t="shared" si="29"/>
        <v>Umi Balqis</v>
      </c>
    </row>
    <row r="3678" spans="1:4">
      <c r="A3678" s="74" t="s">
        <v>4221</v>
      </c>
      <c r="B3678" s="74" t="str">
        <f ca="1">IFERROR(__xludf.DUMMYFUNCTION("IF(REGEXMATCH(A3678,""wealth planning""),""Script 1"",""-"")"),"Script 1")</f>
        <v>Script 1</v>
      </c>
      <c r="C3678" s="148">
        <f t="shared" si="28"/>
        <v>45715</v>
      </c>
      <c r="D3678" s="74" t="str">
        <f t="shared" si="29"/>
        <v>Umi Balqis</v>
      </c>
    </row>
    <row r="3679" spans="1:4">
      <c r="B3679" s="74" t="str">
        <f ca="1">IFERROR(__xludf.DUMMYFUNCTION("IF(REGEXMATCH(A3679,""wealth planning""),""Script 1"",""-"")"),"-")</f>
        <v>-</v>
      </c>
      <c r="C3679" s="74" t="str">
        <f t="shared" si="28"/>
        <v>You: Hai assalamualaikum Umi,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679" s="148">
        <f t="shared" si="29"/>
        <v>45715</v>
      </c>
    </row>
    <row r="3680" spans="1:4">
      <c r="B3680" s="74" t="str">
        <f ca="1">IFERROR(__xludf.DUMMYFUNCTION("IF(REGEXMATCH(A3680,""wealth planning""),""Script 1"",""-"")"),"-")</f>
        <v>-</v>
      </c>
      <c r="C3680" s="74">
        <f t="shared" si="28"/>
        <v>0</v>
      </c>
      <c r="D3680" s="148">
        <f t="shared" si="29"/>
        <v>45715</v>
      </c>
    </row>
    <row r="3681" spans="1:4">
      <c r="B3681" s="74" t="str">
        <f ca="1">IFERROR(__xludf.DUMMYFUNCTION("IF(REGEXMATCH(A3681,""wealth planning""),""Script 1"",""-"")"),"-")</f>
        <v>-</v>
      </c>
      <c r="C3681" s="74">
        <f t="shared" si="28"/>
        <v>0</v>
      </c>
      <c r="D3681" s="74" t="str">
        <f t="shared" si="29"/>
        <v>You: Hai assalamualaikum Umi,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682" spans="1:4">
      <c r="A3682" s="74" t="s">
        <v>4223</v>
      </c>
      <c r="B3682" s="74" t="str">
        <f ca="1">IFERROR(__xludf.DUMMYFUNCTION("IF(REGEXMATCH(A3682,""wealth planning""),""Script 1"",""-"")"),"-")</f>
        <v>-</v>
      </c>
      <c r="C3682" s="74">
        <f t="shared" si="28"/>
        <v>0</v>
      </c>
      <c r="D3682" s="74">
        <f t="shared" si="29"/>
        <v>0</v>
      </c>
    </row>
    <row r="3683" spans="1:4">
      <c r="A3683" s="74" t="s">
        <v>4223</v>
      </c>
      <c r="B3683" s="74" t="str">
        <f ca="1">IFERROR(__xludf.DUMMYFUNCTION("IF(REGEXMATCH(A3683,""wealth planning""),""Script 1"",""-"")"),"-")</f>
        <v>-</v>
      </c>
      <c r="C3683" s="74" t="str">
        <f t="shared" si="28"/>
        <v>Najmi Naim</v>
      </c>
      <c r="D3683" s="74">
        <f t="shared" si="29"/>
        <v>0</v>
      </c>
    </row>
    <row r="3684" spans="1:4">
      <c r="A3684" s="148">
        <v>45715</v>
      </c>
      <c r="B3684" s="74" t="str">
        <f ca="1">IFERROR(__xludf.DUMMYFUNCTION("IF(REGEXMATCH(A3684,""wealth planning""),""Script 1"",""-"")"),"#VALUE!")</f>
        <v>#VALUE!</v>
      </c>
      <c r="C3684" s="74" t="str">
        <f t="shared" si="28"/>
        <v>Najmi Naim</v>
      </c>
      <c r="D3684" s="74">
        <f t="shared" si="29"/>
        <v>0</v>
      </c>
    </row>
    <row r="3685" spans="1:4">
      <c r="A3685" s="148">
        <v>45715</v>
      </c>
      <c r="B3685" s="74" t="str">
        <f ca="1">IFERROR(__xludf.DUMMYFUNCTION("IF(REGEXMATCH(A3685,""wealth planning""),""Script 1"",""-"")"),"#VALUE!")</f>
        <v>#VALUE!</v>
      </c>
      <c r="C3685" s="148">
        <f t="shared" si="28"/>
        <v>45715</v>
      </c>
      <c r="D3685" s="74" t="str">
        <f t="shared" si="29"/>
        <v>Najmi Naim</v>
      </c>
    </row>
    <row r="3686" spans="1:4">
      <c r="A3686" s="74" t="s">
        <v>4224</v>
      </c>
      <c r="B3686" s="74" t="str">
        <f ca="1">IFERROR(__xludf.DUMMYFUNCTION("IF(REGEXMATCH(A3686,""wealth planning""),""Script 1"",""-"")"),"Script 1")</f>
        <v>Script 1</v>
      </c>
      <c r="C3686" s="148">
        <f t="shared" si="28"/>
        <v>45715</v>
      </c>
      <c r="D3686" s="74" t="str">
        <f t="shared" si="29"/>
        <v>Najmi Naim</v>
      </c>
    </row>
    <row r="3687" spans="1:4">
      <c r="B3687" s="74" t="str">
        <f ca="1">IFERROR(__xludf.DUMMYFUNCTION("IF(REGEXMATCH(A3687,""wealth planning""),""Script 1"",""-"")"),"-")</f>
        <v>-</v>
      </c>
      <c r="C3687" s="74" t="str">
        <f t="shared" si="28"/>
        <v>You: Hai assalamualaikum Najmi,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687" s="148">
        <f t="shared" si="29"/>
        <v>45715</v>
      </c>
    </row>
    <row r="3688" spans="1:4">
      <c r="B3688" s="74" t="str">
        <f ca="1">IFERROR(__xludf.DUMMYFUNCTION("IF(REGEXMATCH(A3688,""wealth planning""),""Script 1"",""-"")"),"-")</f>
        <v>-</v>
      </c>
      <c r="C3688" s="74">
        <f t="shared" si="28"/>
        <v>0</v>
      </c>
      <c r="D3688" s="148">
        <f t="shared" si="29"/>
        <v>45715</v>
      </c>
    </row>
    <row r="3689" spans="1:4">
      <c r="B3689" s="74" t="str">
        <f ca="1">IFERROR(__xludf.DUMMYFUNCTION("IF(REGEXMATCH(A3689,""wealth planning""),""Script 1"",""-"")"),"-")</f>
        <v>-</v>
      </c>
      <c r="C3689" s="74">
        <f t="shared" si="28"/>
        <v>0</v>
      </c>
      <c r="D3689" s="74" t="str">
        <f t="shared" si="29"/>
        <v>You: Hai assalamualaikum Najmi,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690" spans="1:4">
      <c r="B3690" s="74" t="str">
        <f ca="1">IFERROR(__xludf.DUMMYFUNCTION("IF(REGEXMATCH(A3690,""wealth planning""),""Script 1"",""-"")"),"-")</f>
        <v>-</v>
      </c>
      <c r="C3690" s="74">
        <f t="shared" si="28"/>
        <v>0</v>
      </c>
      <c r="D3690" s="74">
        <f t="shared" si="29"/>
        <v>0</v>
      </c>
    </row>
    <row r="3691" spans="1:4">
      <c r="A3691" s="74" t="s">
        <v>4227</v>
      </c>
      <c r="B3691" s="74" t="str">
        <f ca="1">IFERROR(__xludf.DUMMYFUNCTION("IF(REGEXMATCH(A3691,""wealth planning""),""Script 1"",""-"")"),"-")</f>
        <v>-</v>
      </c>
      <c r="C3691" s="74">
        <f t="shared" si="28"/>
        <v>0</v>
      </c>
      <c r="D3691" s="74">
        <f t="shared" si="29"/>
        <v>0</v>
      </c>
    </row>
    <row r="3692" spans="1:4">
      <c r="A3692" s="148">
        <v>45715</v>
      </c>
      <c r="B3692" s="74" t="str">
        <f ca="1">IFERROR(__xludf.DUMMYFUNCTION("IF(REGEXMATCH(A3692,""wealth planning""),""Script 1"",""-"")"),"#VALUE!")</f>
        <v>#VALUE!</v>
      </c>
      <c r="C3692" s="74" t="str">
        <f t="shared" si="28"/>
        <v>Siti Marjan Ahmad Kamal</v>
      </c>
      <c r="D3692" s="74">
        <f t="shared" si="29"/>
        <v>0</v>
      </c>
    </row>
    <row r="3693" spans="1:4">
      <c r="A3693" s="148">
        <v>45715</v>
      </c>
      <c r="B3693" s="74" t="str">
        <f ca="1">IFERROR(__xludf.DUMMYFUNCTION("IF(REGEXMATCH(A3693,""wealth planning""),""Script 1"",""-"")"),"#VALUE!")</f>
        <v>#VALUE!</v>
      </c>
      <c r="C3693" s="148">
        <f t="shared" si="28"/>
        <v>45715</v>
      </c>
      <c r="D3693" s="74">
        <f t="shared" si="29"/>
        <v>0</v>
      </c>
    </row>
    <row r="3694" spans="1:4">
      <c r="A3694" s="74" t="s">
        <v>4228</v>
      </c>
      <c r="B3694" s="74" t="str">
        <f ca="1">IFERROR(__xludf.DUMMYFUNCTION("IF(REGEXMATCH(A3694,""wealth planning""),""Script 1"",""-"")"),"Script 1")</f>
        <v>Script 1</v>
      </c>
      <c r="C3694" s="148">
        <f t="shared" si="28"/>
        <v>45715</v>
      </c>
      <c r="D3694" s="74" t="str">
        <f t="shared" si="29"/>
        <v>Siti Marjan Ahmad Kamal</v>
      </c>
    </row>
    <row r="3695" spans="1:4">
      <c r="B3695" s="74" t="str">
        <f ca="1">IFERROR(__xludf.DUMMYFUNCTION("IF(REGEXMATCH(A3695,""wealth planning""),""Script 1"",""-"")"),"-")</f>
        <v>-</v>
      </c>
      <c r="C3695" s="74" t="str">
        <f t="shared" si="28"/>
        <v>You: Hai assalamualaikum Siti Marjan,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695" s="148">
        <f t="shared" si="29"/>
        <v>45715</v>
      </c>
    </row>
    <row r="3696" spans="1:4">
      <c r="B3696" s="74" t="str">
        <f ca="1">IFERROR(__xludf.DUMMYFUNCTION("IF(REGEXMATCH(A3696,""wealth planning""),""Script 1"",""-"")"),"-")</f>
        <v>-</v>
      </c>
      <c r="C3696" s="74">
        <f t="shared" si="28"/>
        <v>0</v>
      </c>
      <c r="D3696" s="148">
        <f t="shared" si="29"/>
        <v>45715</v>
      </c>
    </row>
    <row r="3697" spans="1:4">
      <c r="B3697" s="74" t="str">
        <f ca="1">IFERROR(__xludf.DUMMYFUNCTION("IF(REGEXMATCH(A3697,""wealth planning""),""Script 1"",""-"")"),"-")</f>
        <v>-</v>
      </c>
      <c r="C3697" s="74">
        <f t="shared" si="28"/>
        <v>0</v>
      </c>
      <c r="D3697" s="74" t="str">
        <f t="shared" si="29"/>
        <v>You: Hai assalamualaikum Siti Marjan,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698" spans="1:4">
      <c r="B3698" s="74" t="str">
        <f ca="1">IFERROR(__xludf.DUMMYFUNCTION("IF(REGEXMATCH(A3698,""wealth planning""),""Script 1"",""-"")"),"-")</f>
        <v>-</v>
      </c>
      <c r="C3698" s="74">
        <f t="shared" si="28"/>
        <v>0</v>
      </c>
      <c r="D3698" s="74">
        <f t="shared" si="29"/>
        <v>0</v>
      </c>
    </row>
    <row r="3699" spans="1:4">
      <c r="A3699" s="74" t="s">
        <v>4231</v>
      </c>
      <c r="B3699" s="74" t="str">
        <f ca="1">IFERROR(__xludf.DUMMYFUNCTION("IF(REGEXMATCH(A3699,""wealth planning""),""Script 1"",""-"")"),"-")</f>
        <v>-</v>
      </c>
      <c r="C3699" s="74">
        <f t="shared" si="28"/>
        <v>0</v>
      </c>
      <c r="D3699" s="74">
        <f t="shared" si="29"/>
        <v>0</v>
      </c>
    </row>
    <row r="3700" spans="1:4">
      <c r="A3700" s="148">
        <v>45715</v>
      </c>
      <c r="B3700" s="74" t="str">
        <f ca="1">IFERROR(__xludf.DUMMYFUNCTION("IF(REGEXMATCH(A3700,""wealth planning""),""Script 1"",""-"")"),"#VALUE!")</f>
        <v>#VALUE!</v>
      </c>
      <c r="C3700" s="74" t="str">
        <f t="shared" si="28"/>
        <v>Muhammad Adam</v>
      </c>
      <c r="D3700" s="74">
        <f t="shared" si="29"/>
        <v>0</v>
      </c>
    </row>
    <row r="3701" spans="1:4">
      <c r="A3701" s="148">
        <v>45715</v>
      </c>
      <c r="B3701" s="74" t="str">
        <f ca="1">IFERROR(__xludf.DUMMYFUNCTION("IF(REGEXMATCH(A3701,""wealth planning""),""Script 1"",""-"")"),"#VALUE!")</f>
        <v>#VALUE!</v>
      </c>
      <c r="C3701" s="148">
        <f t="shared" si="28"/>
        <v>45715</v>
      </c>
      <c r="D3701" s="74">
        <f t="shared" si="29"/>
        <v>0</v>
      </c>
    </row>
    <row r="3702" spans="1:4">
      <c r="A3702" s="74" t="s">
        <v>4232</v>
      </c>
      <c r="B3702" s="74" t="str">
        <f ca="1">IFERROR(__xludf.DUMMYFUNCTION("IF(REGEXMATCH(A3702,""wealth planning""),""Script 1"",""-"")"),"Script 1")</f>
        <v>Script 1</v>
      </c>
      <c r="C3702" s="148">
        <f t="shared" si="28"/>
        <v>45715</v>
      </c>
      <c r="D3702" s="74" t="str">
        <f t="shared" si="29"/>
        <v>Muhammad Adam</v>
      </c>
    </row>
    <row r="3703" spans="1:4">
      <c r="B3703" s="74" t="str">
        <f ca="1">IFERROR(__xludf.DUMMYFUNCTION("IF(REGEXMATCH(A3703,""wealth planning""),""Script 1"",""-"")"),"-")</f>
        <v>-</v>
      </c>
      <c r="C3703" s="74" t="str">
        <f t="shared" si="28"/>
        <v>You: Hai assalamualaikum Adam,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703" s="148">
        <f t="shared" si="29"/>
        <v>45715</v>
      </c>
    </row>
    <row r="3704" spans="1:4">
      <c r="B3704" s="74" t="str">
        <f ca="1">IFERROR(__xludf.DUMMYFUNCTION("IF(REGEXMATCH(A3704,""wealth planning""),""Script 1"",""-"")"),"-")</f>
        <v>-</v>
      </c>
      <c r="C3704" s="74">
        <f t="shared" si="28"/>
        <v>0</v>
      </c>
      <c r="D3704" s="148">
        <f t="shared" si="29"/>
        <v>45715</v>
      </c>
    </row>
    <row r="3705" spans="1:4">
      <c r="B3705" s="74" t="str">
        <f ca="1">IFERROR(__xludf.DUMMYFUNCTION("IF(REGEXMATCH(A3705,""wealth planning""),""Script 1"",""-"")"),"-")</f>
        <v>-</v>
      </c>
      <c r="C3705" s="74">
        <f t="shared" si="28"/>
        <v>0</v>
      </c>
      <c r="D3705" s="74" t="str">
        <f t="shared" si="29"/>
        <v>You: Hai assalamualaikum Adam,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706" spans="1:4">
      <c r="A3706" s="74" t="s">
        <v>4234</v>
      </c>
      <c r="B3706" s="74" t="str">
        <f ca="1">IFERROR(__xludf.DUMMYFUNCTION("IF(REGEXMATCH(A3706,""wealth planning""),""Script 1"",""-"")"),"-")</f>
        <v>-</v>
      </c>
      <c r="C3706" s="74">
        <f t="shared" si="28"/>
        <v>0</v>
      </c>
      <c r="D3706" s="74">
        <f t="shared" si="29"/>
        <v>0</v>
      </c>
    </row>
    <row r="3707" spans="1:4">
      <c r="A3707" s="74" t="s">
        <v>4234</v>
      </c>
      <c r="B3707" s="74" t="str">
        <f ca="1">IFERROR(__xludf.DUMMYFUNCTION("IF(REGEXMATCH(A3707,""wealth planning""),""Script 1"",""-"")"),"-")</f>
        <v>-</v>
      </c>
      <c r="C3707" s="74" t="str">
        <f t="shared" si="28"/>
        <v>Muhammad Razin Naif</v>
      </c>
      <c r="D3707" s="74">
        <f t="shared" si="29"/>
        <v>0</v>
      </c>
    </row>
    <row r="3708" spans="1:4">
      <c r="A3708" s="148">
        <v>45715</v>
      </c>
      <c r="B3708" s="74" t="str">
        <f ca="1">IFERROR(__xludf.DUMMYFUNCTION("IF(REGEXMATCH(A3708,""wealth planning""),""Script 1"",""-"")"),"#VALUE!")</f>
        <v>#VALUE!</v>
      </c>
      <c r="C3708" s="74" t="str">
        <f t="shared" si="28"/>
        <v>Muhammad Razin Naif</v>
      </c>
      <c r="D3708" s="74">
        <f t="shared" si="29"/>
        <v>0</v>
      </c>
    </row>
    <row r="3709" spans="1:4">
      <c r="A3709" s="148">
        <v>45715</v>
      </c>
      <c r="B3709" s="74" t="str">
        <f ca="1">IFERROR(__xludf.DUMMYFUNCTION("IF(REGEXMATCH(A3709,""wealth planning""),""Script 1"",""-"")"),"#VALUE!")</f>
        <v>#VALUE!</v>
      </c>
      <c r="C3709" s="148">
        <f t="shared" si="28"/>
        <v>45715</v>
      </c>
      <c r="D3709" s="74" t="str">
        <f t="shared" si="29"/>
        <v>Muhammad Razin Naif</v>
      </c>
    </row>
    <row r="3710" spans="1:4">
      <c r="A3710" s="74" t="s">
        <v>4235</v>
      </c>
      <c r="B3710" s="74" t="str">
        <f ca="1">IFERROR(__xludf.DUMMYFUNCTION("IF(REGEXMATCH(A3710,""wealth planning""),""Script 1"",""-"")"),"Script 1")</f>
        <v>Script 1</v>
      </c>
      <c r="C3710" s="148">
        <f t="shared" si="28"/>
        <v>45715</v>
      </c>
      <c r="D3710" s="74" t="str">
        <f t="shared" si="29"/>
        <v>Muhammad Razin Naif</v>
      </c>
    </row>
    <row r="3711" spans="1:4">
      <c r="B3711" s="74" t="str">
        <f ca="1">IFERROR(__xludf.DUMMYFUNCTION("IF(REGEXMATCH(A3711,""wealth planning""),""Script 1"",""-"")"),"-")</f>
        <v>-</v>
      </c>
      <c r="C3711" s="74" t="str">
        <f t="shared" si="28"/>
        <v>You: Hai assalamualaikum Razin,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711" s="148">
        <f t="shared" si="29"/>
        <v>45715</v>
      </c>
    </row>
    <row r="3712" spans="1:4">
      <c r="B3712" s="74" t="str">
        <f ca="1">IFERROR(__xludf.DUMMYFUNCTION("IF(REGEXMATCH(A3712,""wealth planning""),""Script 1"",""-"")"),"-")</f>
        <v>-</v>
      </c>
      <c r="C3712" s="74">
        <f t="shared" si="28"/>
        <v>0</v>
      </c>
      <c r="D3712" s="148">
        <f t="shared" si="29"/>
        <v>45715</v>
      </c>
    </row>
    <row r="3713" spans="1:4">
      <c r="B3713" s="74" t="str">
        <f ca="1">IFERROR(__xludf.DUMMYFUNCTION("IF(REGEXMATCH(A3713,""wealth planning""),""Script 1"",""-"")"),"-")</f>
        <v>-</v>
      </c>
      <c r="C3713" s="74">
        <f t="shared" si="28"/>
        <v>0</v>
      </c>
      <c r="D3713" s="74" t="str">
        <f t="shared" si="29"/>
        <v>You: Hai assalamualaikum Razin,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714" spans="1:4">
      <c r="B3714" s="74" t="str">
        <f ca="1">IFERROR(__xludf.DUMMYFUNCTION("IF(REGEXMATCH(A3714,""wealth planning""),""Script 1"",""-"")"),"-")</f>
        <v>-</v>
      </c>
      <c r="C3714" s="74">
        <f t="shared" si="28"/>
        <v>0</v>
      </c>
      <c r="D3714" s="74">
        <f t="shared" si="29"/>
        <v>0</v>
      </c>
    </row>
    <row r="3715" spans="1:4">
      <c r="A3715" s="74" t="s">
        <v>2342</v>
      </c>
      <c r="B3715" s="74" t="str">
        <f ca="1">IFERROR(__xludf.DUMMYFUNCTION("IF(REGEXMATCH(A3715,""wealth planning""),""Script 1"",""-"")"),"-")</f>
        <v>-</v>
      </c>
      <c r="C3715" s="74">
        <f t="shared" si="28"/>
        <v>0</v>
      </c>
      <c r="D3715" s="74">
        <f t="shared" si="29"/>
        <v>0</v>
      </c>
    </row>
    <row r="3716" spans="1:4">
      <c r="A3716" s="148">
        <v>45714</v>
      </c>
      <c r="B3716" s="74" t="str">
        <f ca="1">IFERROR(__xludf.DUMMYFUNCTION("IF(REGEXMATCH(A3716,""wealth planning""),""Script 1"",""-"")"),"#VALUE!")</f>
        <v>#VALUE!</v>
      </c>
      <c r="C3716" s="74" t="str">
        <f t="shared" si="28"/>
        <v>Adnan Shafi</v>
      </c>
      <c r="D3716" s="74">
        <f t="shared" si="29"/>
        <v>0</v>
      </c>
    </row>
    <row r="3717" spans="1:4">
      <c r="A3717" s="148">
        <v>45714</v>
      </c>
      <c r="B3717" s="74" t="str">
        <f ca="1">IFERROR(__xludf.DUMMYFUNCTION("IF(REGEXMATCH(A3717,""wealth planning""),""Script 1"",""-"")"),"#VALUE!")</f>
        <v>#VALUE!</v>
      </c>
      <c r="C3717" s="148">
        <f t="shared" si="28"/>
        <v>45714</v>
      </c>
      <c r="D3717" s="74">
        <f t="shared" si="29"/>
        <v>0</v>
      </c>
    </row>
    <row r="3718" spans="1:4">
      <c r="A3718" s="74" t="s">
        <v>4238</v>
      </c>
      <c r="B3718" s="74" t="str">
        <f ca="1">IFERROR(__xludf.DUMMYFUNCTION("IF(REGEXMATCH(A3718,""wealth planning""),""Script 1"",""-"")"),"-")</f>
        <v>-</v>
      </c>
      <c r="C3718" s="148">
        <f t="shared" si="28"/>
        <v>45714</v>
      </c>
      <c r="D3718" s="74" t="str">
        <f t="shared" si="29"/>
        <v>Adnan Shafi</v>
      </c>
    </row>
    <row r="3719" spans="1:4">
      <c r="B3719" s="74" t="str">
        <f ca="1">IFERROR(__xludf.DUMMYFUNCTION("IF(REGEXMATCH(A3719,""wealth planning""),""Script 1"",""-"")"),"-")</f>
        <v>-</v>
      </c>
      <c r="C3719" s="74" t="str">
        <f t="shared" si="28"/>
        <v>Adnan: Sorry i dont understand malay.</v>
      </c>
      <c r="D3719" s="148">
        <f t="shared" si="29"/>
        <v>45714</v>
      </c>
    </row>
    <row r="3720" spans="1:4">
      <c r="B3720" s="74" t="str">
        <f ca="1">IFERROR(__xludf.DUMMYFUNCTION("IF(REGEXMATCH(A3720,""wealth planning""),""Script 1"",""-"")"),"-")</f>
        <v>-</v>
      </c>
      <c r="C3720" s="74">
        <f t="shared" si="28"/>
        <v>0</v>
      </c>
      <c r="D3720" s="148">
        <f t="shared" si="29"/>
        <v>45714</v>
      </c>
    </row>
    <row r="3721" spans="1:4">
      <c r="B3721" s="74" t="str">
        <f ca="1">IFERROR(__xludf.DUMMYFUNCTION("IF(REGEXMATCH(A3721,""wealth planning""),""Script 1"",""-"")"),"-")</f>
        <v>-</v>
      </c>
      <c r="C3721" s="74">
        <f t="shared" si="28"/>
        <v>0</v>
      </c>
      <c r="D3721" s="74" t="str">
        <f t="shared" si="29"/>
        <v>Adnan: Sorry i dont understand malay.</v>
      </c>
    </row>
    <row r="3722" spans="1:4">
      <c r="A3722" s="74" t="s">
        <v>4240</v>
      </c>
      <c r="B3722" s="74" t="str">
        <f ca="1">IFERROR(__xludf.DUMMYFUNCTION("IF(REGEXMATCH(A3722,""wealth planning""),""Script 1"",""-"")"),"-")</f>
        <v>-</v>
      </c>
      <c r="C3722" s="74">
        <f t="shared" si="28"/>
        <v>0</v>
      </c>
      <c r="D3722" s="74">
        <f t="shared" si="29"/>
        <v>0</v>
      </c>
    </row>
    <row r="3723" spans="1:4">
      <c r="A3723" s="74" t="s">
        <v>4241</v>
      </c>
      <c r="B3723" s="74" t="str">
        <f ca="1">IFERROR(__xludf.DUMMYFUNCTION("IF(REGEXMATCH(A3723,""wealth planning""),""Script 1"",""-"")"),"-")</f>
        <v>-</v>
      </c>
      <c r="C3723" s="74" t="str">
        <f t="shared" si="28"/>
        <v>Haziq ZakariaStatus is reachable</v>
      </c>
      <c r="D3723" s="74">
        <f t="shared" si="29"/>
        <v>0</v>
      </c>
    </row>
    <row r="3724" spans="1:4">
      <c r="A3724" s="148">
        <v>45714</v>
      </c>
      <c r="B3724" s="74" t="str">
        <f ca="1">IFERROR(__xludf.DUMMYFUNCTION("IF(REGEXMATCH(A3724,""wealth planning""),""Script 1"",""-"")"),"#VALUE!")</f>
        <v>#VALUE!</v>
      </c>
      <c r="C3724" s="74" t="str">
        <f t="shared" si="28"/>
        <v>Haziq Zakaria</v>
      </c>
      <c r="D3724" s="74">
        <f t="shared" si="29"/>
        <v>0</v>
      </c>
    </row>
    <row r="3725" spans="1:4">
      <c r="A3725" s="148">
        <v>45714</v>
      </c>
      <c r="B3725" s="74" t="str">
        <f ca="1">IFERROR(__xludf.DUMMYFUNCTION("IF(REGEXMATCH(A3725,""wealth planning""),""Script 1"",""-"")"),"#VALUE!")</f>
        <v>#VALUE!</v>
      </c>
      <c r="C3725" s="148">
        <f t="shared" si="28"/>
        <v>45714</v>
      </c>
      <c r="D3725" s="74" t="str">
        <f t="shared" si="29"/>
        <v>Haziq ZakariaStatus is reachable</v>
      </c>
    </row>
    <row r="3726" spans="1:4">
      <c r="A3726" s="74" t="s">
        <v>3294</v>
      </c>
      <c r="B3726" s="74" t="str">
        <f ca="1">IFERROR(__xludf.DUMMYFUNCTION("IF(REGEXMATCH(A3726,""wealth planning""),""Script 1"",""-"")"),"Script 1")</f>
        <v>Script 1</v>
      </c>
      <c r="C3726" s="148">
        <f t="shared" si="28"/>
        <v>45714</v>
      </c>
      <c r="D3726" s="74" t="str">
        <f t="shared" si="29"/>
        <v>Haziq Zakaria</v>
      </c>
    </row>
    <row r="3727" spans="1:4">
      <c r="B3727" s="74" t="str">
        <f ca="1">IFERROR(__xludf.DUMMYFUNCTION("IF(REGEXMATCH(A3727,""wealth planning""),""Script 1"",""-"")"),"-")</f>
        <v>-</v>
      </c>
      <c r="C3727" s="74" t="str">
        <f t="shared" si="28"/>
        <v>You: Hai assalamualaikum Haziq,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727" s="148">
        <f t="shared" si="29"/>
        <v>45714</v>
      </c>
    </row>
    <row r="3728" spans="1:4">
      <c r="B3728" s="74" t="str">
        <f ca="1">IFERROR(__xludf.DUMMYFUNCTION("IF(REGEXMATCH(A3728,""wealth planning""),""Script 1"",""-"")"),"-")</f>
        <v>-</v>
      </c>
      <c r="C3728" s="74">
        <f t="shared" si="28"/>
        <v>0</v>
      </c>
      <c r="D3728" s="148">
        <f t="shared" si="29"/>
        <v>45714</v>
      </c>
    </row>
    <row r="3729" spans="1:4">
      <c r="B3729" s="74" t="str">
        <f ca="1">IFERROR(__xludf.DUMMYFUNCTION("IF(REGEXMATCH(A3729,""wealth planning""),""Script 1"",""-"")"),"-")</f>
        <v>-</v>
      </c>
      <c r="C3729" s="74">
        <f t="shared" si="28"/>
        <v>0</v>
      </c>
      <c r="D3729" s="74" t="str">
        <f t="shared" si="29"/>
        <v>You: Hai assalamualaikum Haziq,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730" spans="1:4">
      <c r="A3730" s="74" t="s">
        <v>4243</v>
      </c>
      <c r="B3730" s="74" t="str">
        <f ca="1">IFERROR(__xludf.DUMMYFUNCTION("IF(REGEXMATCH(A3730,""wealth planning""),""Script 1"",""-"")"),"-")</f>
        <v>-</v>
      </c>
      <c r="C3730" s="74">
        <f t="shared" si="28"/>
        <v>0</v>
      </c>
      <c r="D3730" s="74">
        <f t="shared" si="29"/>
        <v>0</v>
      </c>
    </row>
    <row r="3731" spans="1:4">
      <c r="A3731" s="74" t="s">
        <v>4244</v>
      </c>
      <c r="B3731" s="74" t="str">
        <f ca="1">IFERROR(__xludf.DUMMYFUNCTION("IF(REGEXMATCH(A3731,""wealth planning""),""Script 1"",""-"")"),"-")</f>
        <v>-</v>
      </c>
      <c r="C3731" s="74" t="str">
        <f t="shared" si="28"/>
        <v>Muaz OmarStatus is online</v>
      </c>
      <c r="D3731" s="74">
        <f t="shared" si="29"/>
        <v>0</v>
      </c>
    </row>
    <row r="3732" spans="1:4">
      <c r="A3732" s="148">
        <v>45714</v>
      </c>
      <c r="B3732" s="74" t="str">
        <f ca="1">IFERROR(__xludf.DUMMYFUNCTION("IF(REGEXMATCH(A3732,""wealth planning""),""Script 1"",""-"")"),"#VALUE!")</f>
        <v>#VALUE!</v>
      </c>
      <c r="C3732" s="74" t="str">
        <f t="shared" si="28"/>
        <v>Muaz Omar</v>
      </c>
      <c r="D3732" s="74">
        <f t="shared" si="29"/>
        <v>0</v>
      </c>
    </row>
    <row r="3733" spans="1:4">
      <c r="A3733" s="148">
        <v>45714</v>
      </c>
      <c r="B3733" s="74" t="str">
        <f ca="1">IFERROR(__xludf.DUMMYFUNCTION("IF(REGEXMATCH(A3733,""wealth planning""),""Script 1"",""-"")"),"#VALUE!")</f>
        <v>#VALUE!</v>
      </c>
      <c r="C3733" s="148">
        <f t="shared" si="28"/>
        <v>45714</v>
      </c>
      <c r="D3733" s="74" t="str">
        <f t="shared" si="29"/>
        <v>Muaz OmarStatus is online</v>
      </c>
    </row>
    <row r="3734" spans="1:4">
      <c r="A3734" s="74" t="s">
        <v>3591</v>
      </c>
      <c r="B3734" s="74" t="str">
        <f ca="1">IFERROR(__xludf.DUMMYFUNCTION("IF(REGEXMATCH(A3734,""wealth planning""),""Script 1"",""-"")"),"Script 1")</f>
        <v>Script 1</v>
      </c>
      <c r="C3734" s="148">
        <f t="shared" si="28"/>
        <v>45714</v>
      </c>
      <c r="D3734" s="74" t="str">
        <f t="shared" si="29"/>
        <v>Muaz Omar</v>
      </c>
    </row>
    <row r="3735" spans="1:4">
      <c r="B3735" s="74" t="str">
        <f ca="1">IFERROR(__xludf.DUMMYFUNCTION("IF(REGEXMATCH(A3735,""wealth planning""),""Script 1"",""-"")"),"-")</f>
        <v>-</v>
      </c>
      <c r="C3735" s="74" t="str">
        <f t="shared" si="28"/>
        <v>You: Hai assalamualaikum Muaz,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735" s="148">
        <f t="shared" si="29"/>
        <v>45714</v>
      </c>
    </row>
    <row r="3736" spans="1:4">
      <c r="B3736" s="74" t="str">
        <f ca="1">IFERROR(__xludf.DUMMYFUNCTION("IF(REGEXMATCH(A3736,""wealth planning""),""Script 1"",""-"")"),"-")</f>
        <v>-</v>
      </c>
      <c r="C3736" s="74">
        <f t="shared" si="28"/>
        <v>0</v>
      </c>
      <c r="D3736" s="148">
        <f t="shared" si="29"/>
        <v>45714</v>
      </c>
    </row>
    <row r="3737" spans="1:4">
      <c r="B3737" s="74" t="str">
        <f ca="1">IFERROR(__xludf.DUMMYFUNCTION("IF(REGEXMATCH(A3737,""wealth planning""),""Script 1"",""-"")"),"-")</f>
        <v>-</v>
      </c>
      <c r="C3737" s="74">
        <f t="shared" si="28"/>
        <v>0</v>
      </c>
      <c r="D3737" s="74" t="str">
        <f t="shared" si="29"/>
        <v>You: Hai assalamualaikum Muaz,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738" spans="1:4">
      <c r="B3738" s="74" t="str">
        <f ca="1">IFERROR(__xludf.DUMMYFUNCTION("IF(REGEXMATCH(A3738,""wealth planning""),""Script 1"",""-"")"),"-")</f>
        <v>-</v>
      </c>
      <c r="C3738" s="74">
        <f t="shared" si="28"/>
        <v>0</v>
      </c>
      <c r="D3738" s="74">
        <f t="shared" si="29"/>
        <v>0</v>
      </c>
    </row>
    <row r="3739" spans="1:4">
      <c r="A3739" s="74" t="s">
        <v>4247</v>
      </c>
      <c r="B3739" s="74" t="str">
        <f ca="1">IFERROR(__xludf.DUMMYFUNCTION("IF(REGEXMATCH(A3739,""wealth planning""),""Script 1"",""-"")"),"-")</f>
        <v>-</v>
      </c>
      <c r="C3739" s="74">
        <f t="shared" si="28"/>
        <v>0</v>
      </c>
      <c r="D3739" s="74">
        <f t="shared" si="29"/>
        <v>0</v>
      </c>
    </row>
    <row r="3740" spans="1:4">
      <c r="A3740" s="148">
        <v>45714</v>
      </c>
      <c r="B3740" s="74" t="str">
        <f ca="1">IFERROR(__xludf.DUMMYFUNCTION("IF(REGEXMATCH(A3740,""wealth planning""),""Script 1"",""-"")"),"#VALUE!")</f>
        <v>#VALUE!</v>
      </c>
      <c r="C3740" s="74" t="str">
        <f t="shared" si="28"/>
        <v>Nursorfina Ismail</v>
      </c>
      <c r="D3740" s="74">
        <f t="shared" si="29"/>
        <v>0</v>
      </c>
    </row>
    <row r="3741" spans="1:4">
      <c r="A3741" s="148">
        <v>45714</v>
      </c>
      <c r="B3741" s="74" t="str">
        <f ca="1">IFERROR(__xludf.DUMMYFUNCTION("IF(REGEXMATCH(A3741,""wealth planning""),""Script 1"",""-"")"),"#VALUE!")</f>
        <v>#VALUE!</v>
      </c>
      <c r="C3741" s="148">
        <f t="shared" si="28"/>
        <v>45714</v>
      </c>
      <c r="D3741" s="74">
        <f t="shared" si="29"/>
        <v>0</v>
      </c>
    </row>
    <row r="3742" spans="1:4">
      <c r="A3742" s="74" t="s">
        <v>4248</v>
      </c>
      <c r="B3742" s="74" t="str">
        <f ca="1">IFERROR(__xludf.DUMMYFUNCTION("IF(REGEXMATCH(A3742,""wealth planning""),""Script 1"",""-"")"),"Script 1")</f>
        <v>Script 1</v>
      </c>
      <c r="C3742" s="148">
        <f t="shared" si="28"/>
        <v>45714</v>
      </c>
      <c r="D3742" s="74" t="str">
        <f t="shared" si="29"/>
        <v>Nursorfina Ismail</v>
      </c>
    </row>
    <row r="3743" spans="1:4">
      <c r="B3743" s="74" t="str">
        <f ca="1">IFERROR(__xludf.DUMMYFUNCTION("IF(REGEXMATCH(A3743,""wealth planning""),""Script 1"",""-"")"),"-")</f>
        <v>-</v>
      </c>
      <c r="C3743" s="74" t="str">
        <f t="shared" si="28"/>
        <v>You: Hai assalamualaikum Nursorfina,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743" s="148">
        <f t="shared" si="29"/>
        <v>45714</v>
      </c>
    </row>
    <row r="3744" spans="1:4">
      <c r="B3744" s="74" t="str">
        <f ca="1">IFERROR(__xludf.DUMMYFUNCTION("IF(REGEXMATCH(A3744,""wealth planning""),""Script 1"",""-"")"),"-")</f>
        <v>-</v>
      </c>
      <c r="C3744" s="74">
        <f t="shared" si="28"/>
        <v>0</v>
      </c>
      <c r="D3744" s="148">
        <f t="shared" si="29"/>
        <v>45714</v>
      </c>
    </row>
    <row r="3745" spans="1:4">
      <c r="B3745" s="74" t="str">
        <f ca="1">IFERROR(__xludf.DUMMYFUNCTION("IF(REGEXMATCH(A3745,""wealth planning""),""Script 1"",""-"")"),"-")</f>
        <v>-</v>
      </c>
      <c r="C3745" s="74">
        <f t="shared" si="28"/>
        <v>0</v>
      </c>
      <c r="D3745" s="74" t="str">
        <f t="shared" si="29"/>
        <v>You: Hai assalamualaikum Nursorfina,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746" spans="1:4">
      <c r="A3746" s="74" t="s">
        <v>4250</v>
      </c>
      <c r="B3746" s="74" t="str">
        <f ca="1">IFERROR(__xludf.DUMMYFUNCTION("IF(REGEXMATCH(A3746,""wealth planning""),""Script 1"",""-"")"),"-")</f>
        <v>-</v>
      </c>
      <c r="C3746" s="74">
        <f t="shared" si="28"/>
        <v>0</v>
      </c>
      <c r="D3746" s="74">
        <f t="shared" si="29"/>
        <v>0</v>
      </c>
    </row>
    <row r="3747" spans="1:4">
      <c r="A3747" s="74" t="s">
        <v>4251</v>
      </c>
      <c r="B3747" s="74" t="str">
        <f ca="1">IFERROR(__xludf.DUMMYFUNCTION("IF(REGEXMATCH(A3747,""wealth planning""),""Script 1"",""-"")"),"-")</f>
        <v>-</v>
      </c>
      <c r="C3747" s="74" t="str">
        <f t="shared" si="28"/>
        <v>Fatin Fatihah SarkawiStatus is reachable</v>
      </c>
      <c r="D3747" s="74">
        <f t="shared" si="29"/>
        <v>0</v>
      </c>
    </row>
    <row r="3748" spans="1:4">
      <c r="A3748" s="148">
        <v>45714</v>
      </c>
      <c r="B3748" s="74" t="str">
        <f ca="1">IFERROR(__xludf.DUMMYFUNCTION("IF(REGEXMATCH(A3748,""wealth planning""),""Script 1"",""-"")"),"#VALUE!")</f>
        <v>#VALUE!</v>
      </c>
      <c r="C3748" s="74" t="str">
        <f t="shared" si="28"/>
        <v>Fatin Fatihah Sarkawi</v>
      </c>
      <c r="D3748" s="74">
        <f t="shared" si="29"/>
        <v>0</v>
      </c>
    </row>
    <row r="3749" spans="1:4">
      <c r="A3749" s="148">
        <v>45714</v>
      </c>
      <c r="B3749" s="74" t="str">
        <f ca="1">IFERROR(__xludf.DUMMYFUNCTION("IF(REGEXMATCH(A3749,""wealth planning""),""Script 1"",""-"")"),"#VALUE!")</f>
        <v>#VALUE!</v>
      </c>
      <c r="C3749" s="148">
        <f t="shared" si="28"/>
        <v>45714</v>
      </c>
      <c r="D3749" s="74" t="str">
        <f t="shared" si="29"/>
        <v>Fatin Fatihah SarkawiStatus is reachable</v>
      </c>
    </row>
    <row r="3750" spans="1:4">
      <c r="A3750" s="74" t="s">
        <v>3004</v>
      </c>
      <c r="B3750" s="74" t="str">
        <f ca="1">IFERROR(__xludf.DUMMYFUNCTION("IF(REGEXMATCH(A3750,""wealth planning""),""Script 1"",""-"")"),"Script 1")</f>
        <v>Script 1</v>
      </c>
      <c r="C3750" s="148">
        <f t="shared" si="28"/>
        <v>45714</v>
      </c>
      <c r="D3750" s="74" t="str">
        <f t="shared" si="29"/>
        <v>Fatin Fatihah Sarkawi</v>
      </c>
    </row>
    <row r="3751" spans="1:4">
      <c r="B3751" s="74" t="str">
        <f ca="1">IFERROR(__xludf.DUMMYFUNCTION("IF(REGEXMATCH(A3751,""wealth planning""),""Script 1"",""-"")"),"-")</f>
        <v>-</v>
      </c>
      <c r="C3751" s="74" t="str">
        <f t="shared" si="28"/>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751" s="148">
        <f t="shared" si="29"/>
        <v>45714</v>
      </c>
    </row>
    <row r="3752" spans="1:4">
      <c r="B3752" s="74" t="str">
        <f ca="1">IFERROR(__xludf.DUMMYFUNCTION("IF(REGEXMATCH(A3752,""wealth planning""),""Script 1"",""-"")"),"-")</f>
        <v>-</v>
      </c>
      <c r="C3752" s="74">
        <f t="shared" si="28"/>
        <v>0</v>
      </c>
      <c r="D3752" s="148">
        <f t="shared" si="29"/>
        <v>45714</v>
      </c>
    </row>
    <row r="3753" spans="1:4">
      <c r="B3753" s="74" t="str">
        <f ca="1">IFERROR(__xludf.DUMMYFUNCTION("IF(REGEXMATCH(A3753,""wealth planning""),""Script 1"",""-"")"),"-")</f>
        <v>-</v>
      </c>
      <c r="C3753" s="74">
        <f t="shared" si="28"/>
        <v>0</v>
      </c>
      <c r="D3753" s="74" t="str">
        <f t="shared" si="29"/>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754" spans="1:4">
      <c r="A3754" s="74" t="s">
        <v>4253</v>
      </c>
      <c r="B3754" s="74" t="str">
        <f ca="1">IFERROR(__xludf.DUMMYFUNCTION("IF(REGEXMATCH(A3754,""wealth planning""),""Script 1"",""-"")"),"-")</f>
        <v>-</v>
      </c>
      <c r="C3754" s="74">
        <f t="shared" si="28"/>
        <v>0</v>
      </c>
      <c r="D3754" s="74">
        <f t="shared" si="29"/>
        <v>0</v>
      </c>
    </row>
    <row r="3755" spans="1:4">
      <c r="A3755" s="74" t="s">
        <v>4254</v>
      </c>
      <c r="B3755" s="74" t="str">
        <f ca="1">IFERROR(__xludf.DUMMYFUNCTION("IF(REGEXMATCH(A3755,""wealth planning""),""Script 1"",""-"")"),"-")</f>
        <v>-</v>
      </c>
      <c r="C3755" s="74" t="str">
        <f t="shared" si="28"/>
        <v>Muhammad Saifuddin ZamzuriStatus is reachable</v>
      </c>
      <c r="D3755" s="74">
        <f t="shared" si="29"/>
        <v>0</v>
      </c>
    </row>
    <row r="3756" spans="1:4">
      <c r="A3756" s="148">
        <v>45714</v>
      </c>
      <c r="B3756" s="74" t="str">
        <f ca="1">IFERROR(__xludf.DUMMYFUNCTION("IF(REGEXMATCH(A3756,""wealth planning""),""Script 1"",""-"")"),"#VALUE!")</f>
        <v>#VALUE!</v>
      </c>
      <c r="C3756" s="74" t="str">
        <f t="shared" si="28"/>
        <v>Muhammad Saifuddin Zamzuri</v>
      </c>
      <c r="D3756" s="74">
        <f t="shared" si="29"/>
        <v>0</v>
      </c>
    </row>
    <row r="3757" spans="1:4">
      <c r="A3757" s="148">
        <v>45714</v>
      </c>
      <c r="B3757" s="74" t="str">
        <f ca="1">IFERROR(__xludf.DUMMYFUNCTION("IF(REGEXMATCH(A3757,""wealth planning""),""Script 1"",""-"")"),"#VALUE!")</f>
        <v>#VALUE!</v>
      </c>
      <c r="C3757" s="148">
        <f t="shared" si="28"/>
        <v>45714</v>
      </c>
      <c r="D3757" s="74" t="str">
        <f t="shared" si="29"/>
        <v>Muhammad Saifuddin ZamzuriStatus is reachable</v>
      </c>
    </row>
    <row r="3758" spans="1:4">
      <c r="A3758" s="74" t="s">
        <v>4255</v>
      </c>
      <c r="B3758" s="74" t="str">
        <f ca="1">IFERROR(__xludf.DUMMYFUNCTION("IF(REGEXMATCH(A3758,""wealth planning""),""Script 1"",""-"")"),"Script 1")</f>
        <v>Script 1</v>
      </c>
      <c r="C3758" s="148">
        <f t="shared" si="28"/>
        <v>45714</v>
      </c>
      <c r="D3758" s="74" t="str">
        <f t="shared" si="29"/>
        <v>Muhammad Saifuddin Zamzuri</v>
      </c>
    </row>
    <row r="3759" spans="1:4">
      <c r="B3759" s="74" t="str">
        <f ca="1">IFERROR(__xludf.DUMMYFUNCTION("IF(REGEXMATCH(A3759,""wealth planning""),""Script 1"",""-"")"),"-")</f>
        <v>-</v>
      </c>
      <c r="C3759" s="74" t="str">
        <f t="shared" si="28"/>
        <v>You: Hai assalamualaikum Saifuddin,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759" s="148">
        <f t="shared" si="29"/>
        <v>45714</v>
      </c>
    </row>
    <row r="3760" spans="1:4">
      <c r="B3760" s="74" t="str">
        <f ca="1">IFERROR(__xludf.DUMMYFUNCTION("IF(REGEXMATCH(A3760,""wealth planning""),""Script 1"",""-"")"),"-")</f>
        <v>-</v>
      </c>
      <c r="C3760" s="74">
        <f t="shared" si="28"/>
        <v>0</v>
      </c>
      <c r="D3760" s="148">
        <f t="shared" si="29"/>
        <v>45714</v>
      </c>
    </row>
    <row r="3761" spans="1:4">
      <c r="B3761" s="74" t="str">
        <f ca="1">IFERROR(__xludf.DUMMYFUNCTION("IF(REGEXMATCH(A3761,""wealth planning""),""Script 1"",""-"")"),"-")</f>
        <v>-</v>
      </c>
      <c r="C3761" s="74">
        <f t="shared" si="28"/>
        <v>0</v>
      </c>
      <c r="D3761" s="74" t="str">
        <f t="shared" si="29"/>
        <v>You: Hai assalamualaikum Saifuddin,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762" spans="1:4">
      <c r="B3762" s="74" t="str">
        <f ca="1">IFERROR(__xludf.DUMMYFUNCTION("IF(REGEXMATCH(A3762,""wealth planning""),""Script 1"",""-"")"),"-")</f>
        <v>-</v>
      </c>
      <c r="C3762" s="74">
        <f t="shared" si="28"/>
        <v>0</v>
      </c>
      <c r="D3762" s="74">
        <f t="shared" si="29"/>
        <v>0</v>
      </c>
    </row>
    <row r="3763" spans="1:4">
      <c r="A3763" s="74" t="s">
        <v>4258</v>
      </c>
      <c r="B3763" s="74" t="str">
        <f ca="1">IFERROR(__xludf.DUMMYFUNCTION("IF(REGEXMATCH(A3763,""wealth planning""),""Script 1"",""-"")"),"-")</f>
        <v>-</v>
      </c>
      <c r="C3763" s="74">
        <f t="shared" si="28"/>
        <v>0</v>
      </c>
      <c r="D3763" s="74">
        <f t="shared" si="29"/>
        <v>0</v>
      </c>
    </row>
    <row r="3764" spans="1:4">
      <c r="A3764" s="148">
        <v>45714</v>
      </c>
      <c r="B3764" s="74" t="str">
        <f ca="1">IFERROR(__xludf.DUMMYFUNCTION("IF(REGEXMATCH(A3764,""wealth planning""),""Script 1"",""-"")"),"#VALUE!")</f>
        <v>#VALUE!</v>
      </c>
      <c r="C3764" s="74" t="str">
        <f t="shared" si="28"/>
        <v>Ammar Danial</v>
      </c>
      <c r="D3764" s="74">
        <f t="shared" si="29"/>
        <v>0</v>
      </c>
    </row>
    <row r="3765" spans="1:4">
      <c r="A3765" s="148">
        <v>45714</v>
      </c>
      <c r="B3765" s="74" t="str">
        <f ca="1">IFERROR(__xludf.DUMMYFUNCTION("IF(REGEXMATCH(A3765,""wealth planning""),""Script 1"",""-"")"),"#VALUE!")</f>
        <v>#VALUE!</v>
      </c>
      <c r="C3765" s="148">
        <f t="shared" si="28"/>
        <v>45714</v>
      </c>
      <c r="D3765" s="74">
        <f t="shared" si="29"/>
        <v>0</v>
      </c>
    </row>
    <row r="3766" spans="1:4">
      <c r="A3766" s="74" t="s">
        <v>3857</v>
      </c>
      <c r="B3766" s="74" t="str">
        <f ca="1">IFERROR(__xludf.DUMMYFUNCTION("IF(REGEXMATCH(A3766,""wealth planning""),""Script 1"",""-"")"),"Script 1")</f>
        <v>Script 1</v>
      </c>
      <c r="C3766" s="148">
        <f t="shared" si="28"/>
        <v>45714</v>
      </c>
      <c r="D3766" s="74" t="str">
        <f t="shared" si="29"/>
        <v>Ammar Danial</v>
      </c>
    </row>
    <row r="3767" spans="1:4">
      <c r="B3767" s="74" t="str">
        <f ca="1">IFERROR(__xludf.DUMMYFUNCTION("IF(REGEXMATCH(A3767,""wealth planning""),""Script 1"",""-"")"),"-")</f>
        <v>-</v>
      </c>
      <c r="C3767" s="74" t="str">
        <f t="shared" si="28"/>
        <v>You: Hai assalamualaikum Ammar,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767" s="148">
        <f t="shared" si="29"/>
        <v>45714</v>
      </c>
    </row>
    <row r="3768" spans="1:4">
      <c r="B3768" s="74" t="str">
        <f ca="1">IFERROR(__xludf.DUMMYFUNCTION("IF(REGEXMATCH(A3768,""wealth planning""),""Script 1"",""-"")"),"-")</f>
        <v>-</v>
      </c>
      <c r="C3768" s="74">
        <f t="shared" si="28"/>
        <v>0</v>
      </c>
      <c r="D3768" s="148">
        <f t="shared" si="29"/>
        <v>45714</v>
      </c>
    </row>
    <row r="3769" spans="1:4">
      <c r="B3769" s="74" t="str">
        <f ca="1">IFERROR(__xludf.DUMMYFUNCTION("IF(REGEXMATCH(A3769,""wealth planning""),""Script 1"",""-"")"),"-")</f>
        <v>-</v>
      </c>
      <c r="C3769" s="74">
        <f t="shared" si="28"/>
        <v>0</v>
      </c>
      <c r="D3769" s="74" t="str">
        <f t="shared" si="29"/>
        <v>You: Hai assalamualaikum Ammar,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770" spans="1:4">
      <c r="B3770" s="74" t="str">
        <f ca="1">IFERROR(__xludf.DUMMYFUNCTION("IF(REGEXMATCH(A3770,""wealth planning""),""Script 1"",""-"")"),"-")</f>
        <v>-</v>
      </c>
      <c r="C3770" s="74">
        <f t="shared" si="28"/>
        <v>0</v>
      </c>
      <c r="D3770" s="74">
        <f t="shared" si="29"/>
        <v>0</v>
      </c>
    </row>
    <row r="3771" spans="1:4">
      <c r="A3771" s="74" t="s">
        <v>4261</v>
      </c>
      <c r="B3771" s="74" t="str">
        <f ca="1">IFERROR(__xludf.DUMMYFUNCTION("IF(REGEXMATCH(A3771,""wealth planning""),""Script 1"",""-"")"),"-")</f>
        <v>-</v>
      </c>
      <c r="C3771" s="74">
        <f t="shared" si="28"/>
        <v>0</v>
      </c>
      <c r="D3771" s="74">
        <f t="shared" si="29"/>
        <v>0</v>
      </c>
    </row>
    <row r="3772" spans="1:4">
      <c r="A3772" s="148">
        <v>45714</v>
      </c>
      <c r="B3772" s="74" t="str">
        <f ca="1">IFERROR(__xludf.DUMMYFUNCTION("IF(REGEXMATCH(A3772,""wealth planning""),""Script 1"",""-"")"),"#VALUE!")</f>
        <v>#VALUE!</v>
      </c>
      <c r="C3772" s="74" t="str">
        <f t="shared" si="28"/>
        <v>ADAM AIMAN NAZMI</v>
      </c>
      <c r="D3772" s="74">
        <f t="shared" si="29"/>
        <v>0</v>
      </c>
    </row>
    <row r="3773" spans="1:4">
      <c r="A3773" s="148">
        <v>45714</v>
      </c>
      <c r="B3773" s="74" t="str">
        <f ca="1">IFERROR(__xludf.DUMMYFUNCTION("IF(REGEXMATCH(A3773,""wealth planning""),""Script 1"",""-"")"),"#VALUE!")</f>
        <v>#VALUE!</v>
      </c>
      <c r="C3773" s="148">
        <f t="shared" si="28"/>
        <v>45714</v>
      </c>
      <c r="D3773" s="74">
        <f t="shared" si="29"/>
        <v>0</v>
      </c>
    </row>
    <row r="3774" spans="1:4">
      <c r="A3774" s="74" t="s">
        <v>4232</v>
      </c>
      <c r="B3774" s="74" t="str">
        <f ca="1">IFERROR(__xludf.DUMMYFUNCTION("IF(REGEXMATCH(A3774,""wealth planning""),""Script 1"",""-"")"),"Script 1")</f>
        <v>Script 1</v>
      </c>
      <c r="C3774" s="148">
        <f t="shared" si="28"/>
        <v>45714</v>
      </c>
      <c r="D3774" s="74" t="str">
        <f t="shared" si="29"/>
        <v>ADAM AIMAN NAZMI</v>
      </c>
    </row>
    <row r="3775" spans="1:4">
      <c r="B3775" s="74" t="str">
        <f ca="1">IFERROR(__xludf.DUMMYFUNCTION("IF(REGEXMATCH(A3775,""wealth planning""),""Script 1"",""-"")"),"-")</f>
        <v>-</v>
      </c>
      <c r="C3775" s="74" t="str">
        <f t="shared" si="28"/>
        <v>You: Hai assalamualaikum Adam,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775" s="148">
        <f t="shared" si="29"/>
        <v>45714</v>
      </c>
    </row>
    <row r="3776" spans="1:4">
      <c r="B3776" s="74" t="str">
        <f ca="1">IFERROR(__xludf.DUMMYFUNCTION("IF(REGEXMATCH(A3776,""wealth planning""),""Script 1"",""-"")"),"-")</f>
        <v>-</v>
      </c>
      <c r="C3776" s="74">
        <f t="shared" si="28"/>
        <v>0</v>
      </c>
      <c r="D3776" s="148">
        <f t="shared" si="29"/>
        <v>45714</v>
      </c>
    </row>
    <row r="3777" spans="1:4">
      <c r="B3777" s="74" t="str">
        <f ca="1">IFERROR(__xludf.DUMMYFUNCTION("IF(REGEXMATCH(A3777,""wealth planning""),""Script 1"",""-"")"),"-")</f>
        <v>-</v>
      </c>
      <c r="C3777" s="74">
        <f t="shared" si="28"/>
        <v>0</v>
      </c>
      <c r="D3777" s="74" t="str">
        <f t="shared" si="29"/>
        <v>You: Hai assalamualaikum Adam,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778" spans="1:4">
      <c r="A3778" s="74" t="s">
        <v>4263</v>
      </c>
      <c r="B3778" s="74" t="str">
        <f ca="1">IFERROR(__xludf.DUMMYFUNCTION("IF(REGEXMATCH(A3778,""wealth planning""),""Script 1"",""-"")"),"-")</f>
        <v>-</v>
      </c>
      <c r="C3778" s="74">
        <f t="shared" si="28"/>
        <v>0</v>
      </c>
      <c r="D3778" s="74">
        <f t="shared" si="29"/>
        <v>0</v>
      </c>
    </row>
    <row r="3779" spans="1:4">
      <c r="A3779" s="74" t="s">
        <v>4264</v>
      </c>
      <c r="B3779" s="74" t="str">
        <f ca="1">IFERROR(__xludf.DUMMYFUNCTION("IF(REGEXMATCH(A3779,""wealth planning""),""Script 1"",""-"")"),"-")</f>
        <v>-</v>
      </c>
      <c r="C3779" s="74" t="str">
        <f t="shared" si="28"/>
        <v>Nur Fatin AmalinStatus is reachable</v>
      </c>
      <c r="D3779" s="74">
        <f t="shared" si="29"/>
        <v>0</v>
      </c>
    </row>
    <row r="3780" spans="1:4">
      <c r="A3780" s="148">
        <v>45714</v>
      </c>
      <c r="B3780" s="74" t="str">
        <f ca="1">IFERROR(__xludf.DUMMYFUNCTION("IF(REGEXMATCH(A3780,""wealth planning""),""Script 1"",""-"")"),"#VALUE!")</f>
        <v>#VALUE!</v>
      </c>
      <c r="C3780" s="74" t="str">
        <f t="shared" si="28"/>
        <v>Nur Fatin Amalin</v>
      </c>
      <c r="D3780" s="74">
        <f t="shared" si="29"/>
        <v>0</v>
      </c>
    </row>
    <row r="3781" spans="1:4">
      <c r="A3781" s="148">
        <v>45714</v>
      </c>
      <c r="B3781" s="74" t="str">
        <f ca="1">IFERROR(__xludf.DUMMYFUNCTION("IF(REGEXMATCH(A3781,""wealth planning""),""Script 1"",""-"")"),"#VALUE!")</f>
        <v>#VALUE!</v>
      </c>
      <c r="C3781" s="148">
        <f t="shared" si="28"/>
        <v>45714</v>
      </c>
      <c r="D3781" s="74" t="str">
        <f t="shared" si="29"/>
        <v>Nur Fatin AmalinStatus is reachable</v>
      </c>
    </row>
    <row r="3782" spans="1:4">
      <c r="A3782" s="74" t="s">
        <v>3004</v>
      </c>
      <c r="B3782" s="74" t="str">
        <f ca="1">IFERROR(__xludf.DUMMYFUNCTION("IF(REGEXMATCH(A3782,""wealth planning""),""Script 1"",""-"")"),"Script 1")</f>
        <v>Script 1</v>
      </c>
      <c r="C3782" s="148">
        <f t="shared" si="28"/>
        <v>45714</v>
      </c>
      <c r="D3782" s="74" t="str">
        <f t="shared" si="29"/>
        <v>Nur Fatin Amalin</v>
      </c>
    </row>
    <row r="3783" spans="1:4">
      <c r="B3783" s="74" t="str">
        <f ca="1">IFERROR(__xludf.DUMMYFUNCTION("IF(REGEXMATCH(A3783,""wealth planning""),""Script 1"",""-"")"),"-")</f>
        <v>-</v>
      </c>
      <c r="C3783" s="74" t="str">
        <f t="shared" si="28"/>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783" s="148">
        <f t="shared" si="29"/>
        <v>45714</v>
      </c>
    </row>
    <row r="3784" spans="1:4">
      <c r="B3784" s="74" t="str">
        <f ca="1">IFERROR(__xludf.DUMMYFUNCTION("IF(REGEXMATCH(A3784,""wealth planning""),""Script 1"",""-"")"),"-")</f>
        <v>-</v>
      </c>
      <c r="C3784" s="74">
        <f t="shared" si="28"/>
        <v>0</v>
      </c>
      <c r="D3784" s="148">
        <f t="shared" si="29"/>
        <v>45714</v>
      </c>
    </row>
    <row r="3785" spans="1:4">
      <c r="B3785" s="74" t="str">
        <f ca="1">IFERROR(__xludf.DUMMYFUNCTION("IF(REGEXMATCH(A3785,""wealth planning""),""Script 1"",""-"")"),"-")</f>
        <v>-</v>
      </c>
      <c r="C3785" s="74">
        <f t="shared" si="28"/>
        <v>0</v>
      </c>
      <c r="D3785" s="74" t="str">
        <f t="shared" si="29"/>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786" spans="1:4">
      <c r="A3786" s="74" t="s">
        <v>4266</v>
      </c>
      <c r="B3786" s="74" t="str">
        <f ca="1">IFERROR(__xludf.DUMMYFUNCTION("IF(REGEXMATCH(A3786,""wealth planning""),""Script 1"",""-"")"),"-")</f>
        <v>-</v>
      </c>
      <c r="C3786" s="74">
        <f t="shared" si="28"/>
        <v>0</v>
      </c>
      <c r="D3786" s="74">
        <f t="shared" si="29"/>
        <v>0</v>
      </c>
    </row>
    <row r="3787" spans="1:4">
      <c r="A3787" s="74" t="s">
        <v>4267</v>
      </c>
      <c r="B3787" s="74" t="str">
        <f ca="1">IFERROR(__xludf.DUMMYFUNCTION("IF(REGEXMATCH(A3787,""wealth planning""),""Script 1"",""-"")"),"-")</f>
        <v>-</v>
      </c>
      <c r="C3787" s="74" t="str">
        <f t="shared" si="28"/>
        <v>Razeen RafidiStatus is reachable</v>
      </c>
      <c r="D3787" s="74">
        <f t="shared" si="29"/>
        <v>0</v>
      </c>
    </row>
    <row r="3788" spans="1:4">
      <c r="A3788" s="148">
        <v>45714</v>
      </c>
      <c r="B3788" s="74" t="str">
        <f ca="1">IFERROR(__xludf.DUMMYFUNCTION("IF(REGEXMATCH(A3788,""wealth planning""),""Script 1"",""-"")"),"#VALUE!")</f>
        <v>#VALUE!</v>
      </c>
      <c r="C3788" s="74" t="str">
        <f t="shared" si="28"/>
        <v>Razeen Rafidi</v>
      </c>
      <c r="D3788" s="74">
        <f t="shared" si="29"/>
        <v>0</v>
      </c>
    </row>
    <row r="3789" spans="1:4">
      <c r="A3789" s="148">
        <v>45714</v>
      </c>
      <c r="B3789" s="74" t="str">
        <f ca="1">IFERROR(__xludf.DUMMYFUNCTION("IF(REGEXMATCH(A3789,""wealth planning""),""Script 1"",""-"")"),"#VALUE!")</f>
        <v>#VALUE!</v>
      </c>
      <c r="C3789" s="148">
        <f t="shared" si="28"/>
        <v>45714</v>
      </c>
      <c r="D3789" s="74" t="str">
        <f t="shared" si="29"/>
        <v>Razeen RafidiStatus is reachable</v>
      </c>
    </row>
    <row r="3790" spans="1:4">
      <c r="A3790" s="74" t="s">
        <v>4268</v>
      </c>
      <c r="B3790" s="74" t="str">
        <f ca="1">IFERROR(__xludf.DUMMYFUNCTION("IF(REGEXMATCH(A3790,""wealth planning""),""Script 1"",""-"")"),"Script 1")</f>
        <v>Script 1</v>
      </c>
      <c r="C3790" s="148">
        <f t="shared" si="28"/>
        <v>45714</v>
      </c>
      <c r="D3790" s="74" t="str">
        <f t="shared" si="29"/>
        <v>Razeen Rafidi</v>
      </c>
    </row>
    <row r="3791" spans="1:4">
      <c r="B3791" s="74" t="str">
        <f ca="1">IFERROR(__xludf.DUMMYFUNCTION("IF(REGEXMATCH(A3791,""wealth planning""),""Script 1"",""-"")"),"-")</f>
        <v>-</v>
      </c>
      <c r="C3791" s="74" t="str">
        <f t="shared" si="28"/>
        <v>You: Hai assalamualaikum Razeen,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791" s="148">
        <f t="shared" si="29"/>
        <v>45714</v>
      </c>
    </row>
    <row r="3792" spans="1:4">
      <c r="B3792" s="74" t="str">
        <f ca="1">IFERROR(__xludf.DUMMYFUNCTION("IF(REGEXMATCH(A3792,""wealth planning""),""Script 1"",""-"")"),"-")</f>
        <v>-</v>
      </c>
      <c r="C3792" s="74">
        <f t="shared" si="28"/>
        <v>0</v>
      </c>
      <c r="D3792" s="148">
        <f t="shared" si="29"/>
        <v>45714</v>
      </c>
    </row>
    <row r="3793" spans="1:4">
      <c r="B3793" s="74" t="str">
        <f ca="1">IFERROR(__xludf.DUMMYFUNCTION("IF(REGEXMATCH(A3793,""wealth planning""),""Script 1"",""-"")"),"-")</f>
        <v>-</v>
      </c>
      <c r="C3793" s="74">
        <f t="shared" si="28"/>
        <v>0</v>
      </c>
      <c r="D3793" s="74" t="str">
        <f t="shared" si="29"/>
        <v>You: Hai assalamualaikum Razeen,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794" spans="1:4">
      <c r="A3794" s="74" t="s">
        <v>4270</v>
      </c>
      <c r="B3794" s="74" t="str">
        <f ca="1">IFERROR(__xludf.DUMMYFUNCTION("IF(REGEXMATCH(A3794,""wealth planning""),""Script 1"",""-"")"),"-")</f>
        <v>-</v>
      </c>
      <c r="C3794" s="74">
        <f t="shared" si="28"/>
        <v>0</v>
      </c>
      <c r="D3794" s="74">
        <f t="shared" si="29"/>
        <v>0</v>
      </c>
    </row>
    <row r="3795" spans="1:4">
      <c r="A3795" s="74" t="s">
        <v>4270</v>
      </c>
      <c r="B3795" s="74" t="str">
        <f ca="1">IFERROR(__xludf.DUMMYFUNCTION("IF(REGEXMATCH(A3795,""wealth planning""),""Script 1"",""-"")"),"-")</f>
        <v>-</v>
      </c>
      <c r="C3795" s="74" t="str">
        <f t="shared" si="28"/>
        <v>Aidil Safwan</v>
      </c>
      <c r="D3795" s="74">
        <f t="shared" si="29"/>
        <v>0</v>
      </c>
    </row>
    <row r="3796" spans="1:4">
      <c r="A3796" s="148">
        <v>45714</v>
      </c>
      <c r="B3796" s="74" t="str">
        <f ca="1">IFERROR(__xludf.DUMMYFUNCTION("IF(REGEXMATCH(A3796,""wealth planning""),""Script 1"",""-"")"),"#VALUE!")</f>
        <v>#VALUE!</v>
      </c>
      <c r="C3796" s="74" t="str">
        <f t="shared" si="28"/>
        <v>Aidil Safwan</v>
      </c>
      <c r="D3796" s="74">
        <f t="shared" si="29"/>
        <v>0</v>
      </c>
    </row>
    <row r="3797" spans="1:4">
      <c r="A3797" s="148">
        <v>45714</v>
      </c>
      <c r="B3797" s="74" t="str">
        <f ca="1">IFERROR(__xludf.DUMMYFUNCTION("IF(REGEXMATCH(A3797,""wealth planning""),""Script 1"",""-"")"),"#VALUE!")</f>
        <v>#VALUE!</v>
      </c>
      <c r="C3797" s="148">
        <f t="shared" si="28"/>
        <v>45714</v>
      </c>
      <c r="D3797" s="74" t="str">
        <f t="shared" si="29"/>
        <v>Aidil Safwan</v>
      </c>
    </row>
    <row r="3798" spans="1:4">
      <c r="A3798" s="74" t="s">
        <v>4271</v>
      </c>
      <c r="B3798" s="74" t="str">
        <f ca="1">IFERROR(__xludf.DUMMYFUNCTION("IF(REGEXMATCH(A3798,""wealth planning""),""Script 1"",""-"")"),"Script 1")</f>
        <v>Script 1</v>
      </c>
      <c r="C3798" s="148">
        <f t="shared" si="28"/>
        <v>45714</v>
      </c>
      <c r="D3798" s="74" t="str">
        <f t="shared" si="29"/>
        <v>Aidil Safwan</v>
      </c>
    </row>
    <row r="3799" spans="1:4">
      <c r="B3799" s="74" t="str">
        <f ca="1">IFERROR(__xludf.DUMMYFUNCTION("IF(REGEXMATCH(A3799,""wealth planning""),""Script 1"",""-"")"),"-")</f>
        <v>-</v>
      </c>
      <c r="C3799" s="74" t="str">
        <f t="shared" si="28"/>
        <v>You: Hai assalamualaikum Aidil,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799" s="148">
        <f t="shared" si="29"/>
        <v>45714</v>
      </c>
    </row>
    <row r="3800" spans="1:4">
      <c r="B3800" s="74" t="str">
        <f ca="1">IFERROR(__xludf.DUMMYFUNCTION("IF(REGEXMATCH(A3800,""wealth planning""),""Script 1"",""-"")"),"-")</f>
        <v>-</v>
      </c>
      <c r="C3800" s="74">
        <f t="shared" si="28"/>
        <v>0</v>
      </c>
      <c r="D3800" s="148">
        <f t="shared" si="29"/>
        <v>45714</v>
      </c>
    </row>
    <row r="3801" spans="1:4">
      <c r="B3801" s="74" t="str">
        <f ca="1">IFERROR(__xludf.DUMMYFUNCTION("IF(REGEXMATCH(A3801,""wealth planning""),""Script 1"",""-"")"),"-")</f>
        <v>-</v>
      </c>
      <c r="C3801" s="74">
        <f t="shared" si="28"/>
        <v>0</v>
      </c>
      <c r="D3801" s="74" t="str">
        <f t="shared" si="29"/>
        <v>You: Hai assalamualaikum Aidil,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802" spans="1:4">
      <c r="B3802" s="74" t="str">
        <f ca="1">IFERROR(__xludf.DUMMYFUNCTION("IF(REGEXMATCH(A3802,""wealth planning""),""Script 1"",""-"")"),"-")</f>
        <v>-</v>
      </c>
      <c r="C3802" s="74">
        <f t="shared" si="28"/>
        <v>0</v>
      </c>
      <c r="D3802" s="74">
        <f t="shared" si="29"/>
        <v>0</v>
      </c>
    </row>
    <row r="3803" spans="1:4">
      <c r="A3803" s="74" t="s">
        <v>4274</v>
      </c>
      <c r="B3803" s="74" t="str">
        <f ca="1">IFERROR(__xludf.DUMMYFUNCTION("IF(REGEXMATCH(A3803,""wealth planning""),""Script 1"",""-"")"),"-")</f>
        <v>-</v>
      </c>
      <c r="C3803" s="74">
        <f t="shared" si="28"/>
        <v>0</v>
      </c>
      <c r="D3803" s="74">
        <f t="shared" si="29"/>
        <v>0</v>
      </c>
    </row>
    <row r="3804" spans="1:4">
      <c r="A3804" s="148">
        <v>45714</v>
      </c>
      <c r="B3804" s="74" t="str">
        <f ca="1">IFERROR(__xludf.DUMMYFUNCTION("IF(REGEXMATCH(A3804,""wealth planning""),""Script 1"",""-"")"),"#VALUE!")</f>
        <v>#VALUE!</v>
      </c>
      <c r="C3804" s="74" t="str">
        <f t="shared" si="28"/>
        <v>Siti Intan Suraya</v>
      </c>
      <c r="D3804" s="74">
        <f t="shared" si="29"/>
        <v>0</v>
      </c>
    </row>
    <row r="3805" spans="1:4">
      <c r="A3805" s="148">
        <v>45714</v>
      </c>
      <c r="B3805" s="74" t="str">
        <f ca="1">IFERROR(__xludf.DUMMYFUNCTION("IF(REGEXMATCH(A3805,""wealth planning""),""Script 1"",""-"")"),"#VALUE!")</f>
        <v>#VALUE!</v>
      </c>
      <c r="C3805" s="148">
        <f t="shared" si="28"/>
        <v>45714</v>
      </c>
      <c r="D3805" s="74">
        <f t="shared" si="29"/>
        <v>0</v>
      </c>
    </row>
    <row r="3806" spans="1:4">
      <c r="A3806" s="74" t="s">
        <v>4275</v>
      </c>
      <c r="B3806" s="74" t="str">
        <f ca="1">IFERROR(__xludf.DUMMYFUNCTION("IF(REGEXMATCH(A3806,""wealth planning""),""Script 1"",""-"")"),"Script 1")</f>
        <v>Script 1</v>
      </c>
      <c r="C3806" s="148">
        <f t="shared" si="28"/>
        <v>45714</v>
      </c>
      <c r="D3806" s="74" t="str">
        <f t="shared" si="29"/>
        <v>Siti Intan Suraya</v>
      </c>
    </row>
    <row r="3807" spans="1:4">
      <c r="B3807" s="74" t="str">
        <f ca="1">IFERROR(__xludf.DUMMYFUNCTION("IF(REGEXMATCH(A3807,""wealth planning""),""Script 1"",""-"")"),"-")</f>
        <v>-</v>
      </c>
      <c r="C3807" s="74" t="str">
        <f t="shared" si="28"/>
        <v>You: Hai assalamualaikum Siti Intan Suraya,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807" s="148">
        <f t="shared" si="29"/>
        <v>45714</v>
      </c>
    </row>
    <row r="3808" spans="1:4">
      <c r="B3808" s="74" t="str">
        <f ca="1">IFERROR(__xludf.DUMMYFUNCTION("IF(REGEXMATCH(A3808,""wealth planning""),""Script 1"",""-"")"),"-")</f>
        <v>-</v>
      </c>
      <c r="C3808" s="74">
        <f t="shared" si="28"/>
        <v>0</v>
      </c>
      <c r="D3808" s="148">
        <f t="shared" si="29"/>
        <v>45714</v>
      </c>
    </row>
    <row r="3809" spans="1:4">
      <c r="B3809" s="74" t="str">
        <f ca="1">IFERROR(__xludf.DUMMYFUNCTION("IF(REGEXMATCH(A3809,""wealth planning""),""Script 1"",""-"")"),"-")</f>
        <v>-</v>
      </c>
      <c r="C3809" s="74">
        <f t="shared" si="28"/>
        <v>0</v>
      </c>
      <c r="D3809" s="74" t="str">
        <f t="shared" si="29"/>
        <v>You: Hai assalamualaikum Siti Intan Suraya,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810" spans="1:4">
      <c r="A3810" s="74" t="s">
        <v>4277</v>
      </c>
      <c r="B3810" s="74" t="str">
        <f ca="1">IFERROR(__xludf.DUMMYFUNCTION("IF(REGEXMATCH(A3810,""wealth planning""),""Script 1"",""-"")"),"-")</f>
        <v>-</v>
      </c>
      <c r="C3810" s="74">
        <f t="shared" si="28"/>
        <v>0</v>
      </c>
      <c r="D3810" s="74">
        <f t="shared" si="29"/>
        <v>0</v>
      </c>
    </row>
    <row r="3811" spans="1:4">
      <c r="A3811" s="74" t="s">
        <v>4278</v>
      </c>
      <c r="B3811" s="74" t="str">
        <f ca="1">IFERROR(__xludf.DUMMYFUNCTION("IF(REGEXMATCH(A3811,""wealth planning""),""Script 1"",""-"")"),"-")</f>
        <v>-</v>
      </c>
      <c r="C3811" s="74" t="str">
        <f t="shared" si="28"/>
        <v>Nik Muhammad AlawiStatus is reachable</v>
      </c>
      <c r="D3811" s="74">
        <f t="shared" si="29"/>
        <v>0</v>
      </c>
    </row>
    <row r="3812" spans="1:4">
      <c r="A3812" s="148">
        <v>45714</v>
      </c>
      <c r="B3812" s="74" t="str">
        <f ca="1">IFERROR(__xludf.DUMMYFUNCTION("IF(REGEXMATCH(A3812,""wealth planning""),""Script 1"",""-"")"),"#VALUE!")</f>
        <v>#VALUE!</v>
      </c>
      <c r="C3812" s="74" t="str">
        <f t="shared" si="28"/>
        <v>Nik Muhammad Alawi</v>
      </c>
      <c r="D3812" s="74">
        <f t="shared" si="29"/>
        <v>0</v>
      </c>
    </row>
    <row r="3813" spans="1:4">
      <c r="A3813" s="148">
        <v>45714</v>
      </c>
      <c r="B3813" s="74" t="str">
        <f ca="1">IFERROR(__xludf.DUMMYFUNCTION("IF(REGEXMATCH(A3813,""wealth planning""),""Script 1"",""-"")"),"#VALUE!")</f>
        <v>#VALUE!</v>
      </c>
      <c r="C3813" s="148">
        <f t="shared" si="28"/>
        <v>45714</v>
      </c>
      <c r="D3813" s="74" t="str">
        <f t="shared" si="29"/>
        <v>Nik Muhammad AlawiStatus is reachable</v>
      </c>
    </row>
    <row r="3814" spans="1:4">
      <c r="A3814" s="74" t="s">
        <v>4279</v>
      </c>
      <c r="B3814" s="74" t="str">
        <f ca="1">IFERROR(__xludf.DUMMYFUNCTION("IF(REGEXMATCH(A3814,""wealth planning""),""Script 1"",""-"")"),"Script 1")</f>
        <v>Script 1</v>
      </c>
      <c r="C3814" s="148">
        <f t="shared" si="28"/>
        <v>45714</v>
      </c>
      <c r="D3814" s="74" t="str">
        <f t="shared" si="29"/>
        <v>Nik Muhammad Alawi</v>
      </c>
    </row>
    <row r="3815" spans="1:4">
      <c r="B3815" s="74" t="str">
        <f ca="1">IFERROR(__xludf.DUMMYFUNCTION("IF(REGEXMATCH(A3815,""wealth planning""),""Script 1"",""-"")"),"-")</f>
        <v>-</v>
      </c>
      <c r="C3815" s="74" t="str">
        <f t="shared" si="28"/>
        <v>You: Hai assalamualaikum Alawi,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815" s="148">
        <f t="shared" si="29"/>
        <v>45714</v>
      </c>
    </row>
    <row r="3816" spans="1:4">
      <c r="B3816" s="74" t="str">
        <f ca="1">IFERROR(__xludf.DUMMYFUNCTION("IF(REGEXMATCH(A3816,""wealth planning""),""Script 1"",""-"")"),"-")</f>
        <v>-</v>
      </c>
      <c r="C3816" s="74">
        <f t="shared" si="28"/>
        <v>0</v>
      </c>
      <c r="D3816" s="148">
        <f t="shared" si="29"/>
        <v>45714</v>
      </c>
    </row>
    <row r="3817" spans="1:4">
      <c r="B3817" s="74" t="str">
        <f ca="1">IFERROR(__xludf.DUMMYFUNCTION("IF(REGEXMATCH(A3817,""wealth planning""),""Script 1"",""-"")"),"-")</f>
        <v>-</v>
      </c>
      <c r="C3817" s="74">
        <f t="shared" si="28"/>
        <v>0</v>
      </c>
      <c r="D3817" s="74" t="str">
        <f t="shared" si="29"/>
        <v>You: Hai assalamualaikum Alawi,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818" spans="1:4">
      <c r="A3818" s="74" t="s">
        <v>4281</v>
      </c>
      <c r="B3818" s="74" t="str">
        <f ca="1">IFERROR(__xludf.DUMMYFUNCTION("IF(REGEXMATCH(A3818,""wealth planning""),""Script 1"",""-"")"),"-")</f>
        <v>-</v>
      </c>
      <c r="C3818" s="74">
        <f t="shared" si="28"/>
        <v>0</v>
      </c>
      <c r="D3818" s="74">
        <f t="shared" si="29"/>
        <v>0</v>
      </c>
    </row>
    <row r="3819" spans="1:4">
      <c r="A3819" s="74" t="s">
        <v>4282</v>
      </c>
      <c r="B3819" s="74" t="str">
        <f ca="1">IFERROR(__xludf.DUMMYFUNCTION("IF(REGEXMATCH(A3819,""wealth planning""),""Script 1"",""-"")"),"-")</f>
        <v>-</v>
      </c>
      <c r="C3819" s="74" t="str">
        <f t="shared" si="28"/>
        <v>Ridwan Hakim NasirStatus is reachable</v>
      </c>
      <c r="D3819" s="74">
        <f t="shared" si="29"/>
        <v>0</v>
      </c>
    </row>
    <row r="3820" spans="1:4">
      <c r="A3820" s="148">
        <v>45714</v>
      </c>
      <c r="B3820" s="74" t="str">
        <f ca="1">IFERROR(__xludf.DUMMYFUNCTION("IF(REGEXMATCH(A3820,""wealth planning""),""Script 1"",""-"")"),"#VALUE!")</f>
        <v>#VALUE!</v>
      </c>
      <c r="C3820" s="74" t="str">
        <f t="shared" si="28"/>
        <v>Ridwan Hakim Nasir</v>
      </c>
      <c r="D3820" s="74">
        <f t="shared" si="29"/>
        <v>0</v>
      </c>
    </row>
    <row r="3821" spans="1:4">
      <c r="A3821" s="148">
        <v>45714</v>
      </c>
      <c r="B3821" s="74" t="str">
        <f ca="1">IFERROR(__xludf.DUMMYFUNCTION("IF(REGEXMATCH(A3821,""wealth planning""),""Script 1"",""-"")"),"#VALUE!")</f>
        <v>#VALUE!</v>
      </c>
      <c r="C3821" s="148">
        <f t="shared" si="28"/>
        <v>45714</v>
      </c>
      <c r="D3821" s="74" t="str">
        <f t="shared" si="29"/>
        <v>Ridwan Hakim NasirStatus is reachable</v>
      </c>
    </row>
    <row r="3822" spans="1:4">
      <c r="A3822" s="74" t="s">
        <v>4283</v>
      </c>
      <c r="B3822" s="74" t="str">
        <f ca="1">IFERROR(__xludf.DUMMYFUNCTION("IF(REGEXMATCH(A3822,""wealth planning""),""Script 1"",""-"")"),"-")</f>
        <v>-</v>
      </c>
      <c r="C3822" s="148">
        <f t="shared" si="28"/>
        <v>45714</v>
      </c>
      <c r="D3822" s="74" t="str">
        <f t="shared" si="29"/>
        <v>Ridwan Hakim Nasir</v>
      </c>
    </row>
    <row r="3823" spans="1:4">
      <c r="B3823" s="74" t="str">
        <f ca="1">IFERROR(__xludf.DUMMYFUNCTION("IF(REGEXMATCH(A3823,""wealth planning""),""Script 1"",""-"")"),"-")</f>
        <v>-</v>
      </c>
      <c r="C3823" s="74" t="str">
        <f t="shared" si="28"/>
        <v>You: I see. No problem. Boleh ke kalau saya follow up semula lepas raya?</v>
      </c>
      <c r="D3823" s="148">
        <f t="shared" si="29"/>
        <v>45714</v>
      </c>
    </row>
    <row r="3824" spans="1:4">
      <c r="B3824" s="74" t="str">
        <f ca="1">IFERROR(__xludf.DUMMYFUNCTION("IF(REGEXMATCH(A3824,""wealth planning""),""Script 1"",""-"")"),"-")</f>
        <v>-</v>
      </c>
      <c r="C3824" s="74">
        <f t="shared" si="28"/>
        <v>0</v>
      </c>
      <c r="D3824" s="148">
        <f t="shared" si="29"/>
        <v>45714</v>
      </c>
    </row>
    <row r="3825" spans="1:4">
      <c r="B3825" s="74" t="str">
        <f ca="1">IFERROR(__xludf.DUMMYFUNCTION("IF(REGEXMATCH(A3825,""wealth planning""),""Script 1"",""-"")"),"-")</f>
        <v>-</v>
      </c>
      <c r="C3825" s="74">
        <f t="shared" si="28"/>
        <v>0</v>
      </c>
      <c r="D3825" s="74" t="str">
        <f t="shared" si="29"/>
        <v>You: I see. No problem. Boleh ke kalau saya follow up semula lepas raya?</v>
      </c>
    </row>
    <row r="3826" spans="1:4">
      <c r="A3826" s="74" t="s">
        <v>4285</v>
      </c>
      <c r="B3826" s="74" t="str">
        <f ca="1">IFERROR(__xludf.DUMMYFUNCTION("IF(REGEXMATCH(A3826,""wealth planning""),""Script 1"",""-"")"),"-")</f>
        <v>-</v>
      </c>
      <c r="C3826" s="74">
        <f t="shared" si="28"/>
        <v>0</v>
      </c>
      <c r="D3826" s="74">
        <f t="shared" si="29"/>
        <v>0</v>
      </c>
    </row>
    <row r="3827" spans="1:4">
      <c r="A3827" s="74" t="s">
        <v>4285</v>
      </c>
      <c r="B3827" s="74" t="str">
        <f ca="1">IFERROR(__xludf.DUMMYFUNCTION("IF(REGEXMATCH(A3827,""wealth planning""),""Script 1"",""-"")"),"-")</f>
        <v>-</v>
      </c>
      <c r="C3827" s="74" t="str">
        <f t="shared" si="28"/>
        <v>Anas Azhari</v>
      </c>
      <c r="D3827" s="74">
        <f t="shared" si="29"/>
        <v>0</v>
      </c>
    </row>
    <row r="3828" spans="1:4">
      <c r="A3828" s="148">
        <v>45714</v>
      </c>
      <c r="B3828" s="74" t="str">
        <f ca="1">IFERROR(__xludf.DUMMYFUNCTION("IF(REGEXMATCH(A3828,""wealth planning""),""Script 1"",""-"")"),"#VALUE!")</f>
        <v>#VALUE!</v>
      </c>
      <c r="C3828" s="74" t="str">
        <f t="shared" si="28"/>
        <v>Anas Azhari</v>
      </c>
      <c r="D3828" s="74">
        <f t="shared" si="29"/>
        <v>0</v>
      </c>
    </row>
    <row r="3829" spans="1:4">
      <c r="A3829" s="148">
        <v>45714</v>
      </c>
      <c r="B3829" s="74" t="str">
        <f ca="1">IFERROR(__xludf.DUMMYFUNCTION("IF(REGEXMATCH(A3829,""wealth planning""),""Script 1"",""-"")"),"#VALUE!")</f>
        <v>#VALUE!</v>
      </c>
      <c r="C3829" s="148">
        <f t="shared" ref="C3829:C4083" si="30">A3828</f>
        <v>45714</v>
      </c>
      <c r="D3829" s="74" t="str">
        <f t="shared" ref="D3829:D4083" si="31">A3826</f>
        <v>Anas Azhari</v>
      </c>
    </row>
    <row r="3830" spans="1:4">
      <c r="A3830" s="74" t="s">
        <v>4286</v>
      </c>
      <c r="B3830" s="74" t="str">
        <f ca="1">IFERROR(__xludf.DUMMYFUNCTION("IF(REGEXMATCH(A3830,""wealth planning""),""Script 1"",""-"")"),"Script 1")</f>
        <v>Script 1</v>
      </c>
      <c r="C3830" s="148">
        <f t="shared" si="30"/>
        <v>45714</v>
      </c>
      <c r="D3830" s="74" t="str">
        <f t="shared" si="31"/>
        <v>Anas Azhari</v>
      </c>
    </row>
    <row r="3831" spans="1:4">
      <c r="B3831" s="74" t="str">
        <f ca="1">IFERROR(__xludf.DUMMYFUNCTION("IF(REGEXMATCH(A3831,""wealth planning""),""Script 1"",""-"")"),"-")</f>
        <v>-</v>
      </c>
      <c r="C3831" s="74" t="str">
        <f t="shared" si="30"/>
        <v>You: Hai assalamualaikum Anas,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831" s="148">
        <f t="shared" si="31"/>
        <v>45714</v>
      </c>
    </row>
    <row r="3832" spans="1:4">
      <c r="B3832" s="74" t="str">
        <f ca="1">IFERROR(__xludf.DUMMYFUNCTION("IF(REGEXMATCH(A3832,""wealth planning""),""Script 1"",""-"")"),"-")</f>
        <v>-</v>
      </c>
      <c r="C3832" s="74">
        <f t="shared" si="30"/>
        <v>0</v>
      </c>
      <c r="D3832" s="148">
        <f t="shared" si="31"/>
        <v>45714</v>
      </c>
    </row>
    <row r="3833" spans="1:4">
      <c r="B3833" s="74" t="str">
        <f ca="1">IFERROR(__xludf.DUMMYFUNCTION("IF(REGEXMATCH(A3833,""wealth planning""),""Script 1"",""-"")"),"-")</f>
        <v>-</v>
      </c>
      <c r="C3833" s="74">
        <f t="shared" si="30"/>
        <v>0</v>
      </c>
      <c r="D3833" s="74" t="str">
        <f t="shared" si="31"/>
        <v>You: Hai assalamualaikum Anas,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834" spans="1:4">
      <c r="A3834" s="74" t="s">
        <v>4288</v>
      </c>
      <c r="B3834" s="74" t="str">
        <f ca="1">IFERROR(__xludf.DUMMYFUNCTION("IF(REGEXMATCH(A3834,""wealth planning""),""Script 1"",""-"")"),"-")</f>
        <v>-</v>
      </c>
      <c r="C3834" s="74">
        <f t="shared" si="30"/>
        <v>0</v>
      </c>
      <c r="D3834" s="74">
        <f t="shared" si="31"/>
        <v>0</v>
      </c>
    </row>
    <row r="3835" spans="1:4">
      <c r="A3835" s="74" t="s">
        <v>4288</v>
      </c>
      <c r="B3835" s="74" t="str">
        <f ca="1">IFERROR(__xludf.DUMMYFUNCTION("IF(REGEXMATCH(A3835,""wealth planning""),""Script 1"",""-"")"),"-")</f>
        <v>-</v>
      </c>
      <c r="C3835" s="74" t="str">
        <f t="shared" si="30"/>
        <v>Nurin Awang</v>
      </c>
      <c r="D3835" s="74">
        <f t="shared" si="31"/>
        <v>0</v>
      </c>
    </row>
    <row r="3836" spans="1:4">
      <c r="A3836" s="148">
        <v>45714</v>
      </c>
      <c r="B3836" s="74" t="str">
        <f ca="1">IFERROR(__xludf.DUMMYFUNCTION("IF(REGEXMATCH(A3836,""wealth planning""),""Script 1"",""-"")"),"#VALUE!")</f>
        <v>#VALUE!</v>
      </c>
      <c r="C3836" s="74" t="str">
        <f t="shared" si="30"/>
        <v>Nurin Awang</v>
      </c>
      <c r="D3836" s="74">
        <f t="shared" si="31"/>
        <v>0</v>
      </c>
    </row>
    <row r="3837" spans="1:4">
      <c r="A3837" s="148">
        <v>45714</v>
      </c>
      <c r="B3837" s="74" t="str">
        <f ca="1">IFERROR(__xludf.DUMMYFUNCTION("IF(REGEXMATCH(A3837,""wealth planning""),""Script 1"",""-"")"),"#VALUE!")</f>
        <v>#VALUE!</v>
      </c>
      <c r="C3837" s="148">
        <f t="shared" si="30"/>
        <v>45714</v>
      </c>
      <c r="D3837" s="74" t="str">
        <f t="shared" si="31"/>
        <v>Nurin Awang</v>
      </c>
    </row>
    <row r="3838" spans="1:4">
      <c r="A3838" s="74" t="s">
        <v>3306</v>
      </c>
      <c r="B3838" s="74" t="str">
        <f ca="1">IFERROR(__xludf.DUMMYFUNCTION("IF(REGEXMATCH(A3838,""wealth planning""),""Script 1"",""-"")"),"Script 1")</f>
        <v>Script 1</v>
      </c>
      <c r="C3838" s="148">
        <f t="shared" si="30"/>
        <v>45714</v>
      </c>
      <c r="D3838" s="74" t="str">
        <f t="shared" si="31"/>
        <v>Nurin Awang</v>
      </c>
    </row>
    <row r="3839" spans="1:4">
      <c r="B3839" s="74" t="str">
        <f ca="1">IFERROR(__xludf.DUMMYFUNCTION("IF(REGEXMATCH(A3839,""wealth planning""),""Script 1"",""-"")"),"-")</f>
        <v>-</v>
      </c>
      <c r="C3839" s="74" t="str">
        <f t="shared" si="30"/>
        <v>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839" s="148">
        <f t="shared" si="31"/>
        <v>45714</v>
      </c>
    </row>
    <row r="3840" spans="1:4">
      <c r="B3840" s="74" t="str">
        <f ca="1">IFERROR(__xludf.DUMMYFUNCTION("IF(REGEXMATCH(A3840,""wealth planning""),""Script 1"",""-"")"),"-")</f>
        <v>-</v>
      </c>
      <c r="C3840" s="74">
        <f t="shared" si="30"/>
        <v>0</v>
      </c>
      <c r="D3840" s="148">
        <f t="shared" si="31"/>
        <v>45714</v>
      </c>
    </row>
    <row r="3841" spans="1:4">
      <c r="B3841" s="74" t="str">
        <f ca="1">IFERROR(__xludf.DUMMYFUNCTION("IF(REGEXMATCH(A3841,""wealth planning""),""Script 1"",""-"")"),"-")</f>
        <v>-</v>
      </c>
      <c r="C3841" s="74">
        <f t="shared" si="30"/>
        <v>0</v>
      </c>
      <c r="D3841" s="74" t="str">
        <f t="shared" si="31"/>
        <v>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842" spans="1:4">
      <c r="B3842" s="74" t="str">
        <f ca="1">IFERROR(__xludf.DUMMYFUNCTION("IF(REGEXMATCH(A3842,""wealth planning""),""Script 1"",""-"")"),"-")</f>
        <v>-</v>
      </c>
      <c r="C3842" s="74">
        <f t="shared" si="30"/>
        <v>0</v>
      </c>
      <c r="D3842" s="74">
        <f t="shared" si="31"/>
        <v>0</v>
      </c>
    </row>
    <row r="3843" spans="1:4">
      <c r="A3843" s="74" t="s">
        <v>4291</v>
      </c>
      <c r="B3843" s="74" t="str">
        <f ca="1">IFERROR(__xludf.DUMMYFUNCTION("IF(REGEXMATCH(A3843,""wealth planning""),""Script 1"",""-"")"),"-")</f>
        <v>-</v>
      </c>
      <c r="C3843" s="74">
        <f t="shared" si="30"/>
        <v>0</v>
      </c>
      <c r="D3843" s="74">
        <f t="shared" si="31"/>
        <v>0</v>
      </c>
    </row>
    <row r="3844" spans="1:4">
      <c r="A3844" s="148">
        <v>45714</v>
      </c>
      <c r="B3844" s="74" t="str">
        <f ca="1">IFERROR(__xludf.DUMMYFUNCTION("IF(REGEXMATCH(A3844,""wealth planning""),""Script 1"",""-"")"),"#VALUE!")</f>
        <v>#VALUE!</v>
      </c>
      <c r="C3844" s="74" t="str">
        <f t="shared" si="30"/>
        <v>NUR ANIS LIYANA MOHAMAD</v>
      </c>
      <c r="D3844" s="74">
        <f t="shared" si="31"/>
        <v>0</v>
      </c>
    </row>
    <row r="3845" spans="1:4">
      <c r="A3845" s="148">
        <v>45714</v>
      </c>
      <c r="B3845" s="74" t="str">
        <f ca="1">IFERROR(__xludf.DUMMYFUNCTION("IF(REGEXMATCH(A3845,""wealth planning""),""Script 1"",""-"")"),"#VALUE!")</f>
        <v>#VALUE!</v>
      </c>
      <c r="C3845" s="148">
        <f t="shared" si="30"/>
        <v>45714</v>
      </c>
      <c r="D3845" s="74">
        <f t="shared" si="31"/>
        <v>0</v>
      </c>
    </row>
    <row r="3846" spans="1:4">
      <c r="A3846" s="74" t="s">
        <v>4292</v>
      </c>
      <c r="B3846" s="74" t="str">
        <f ca="1">IFERROR(__xludf.DUMMYFUNCTION("IF(REGEXMATCH(A3846,""wealth planning""),""Script 1"",""-"")"),"Script 1")</f>
        <v>Script 1</v>
      </c>
      <c r="C3846" s="148">
        <f t="shared" si="30"/>
        <v>45714</v>
      </c>
      <c r="D3846" s="74" t="str">
        <f t="shared" si="31"/>
        <v>NUR ANIS LIYANA MOHAMAD</v>
      </c>
    </row>
    <row r="3847" spans="1:4">
      <c r="B3847" s="74" t="str">
        <f ca="1">IFERROR(__xludf.DUMMYFUNCTION("IF(REGEXMATCH(A3847,""wealth planning""),""Script 1"",""-"")"),"-")</f>
        <v>-</v>
      </c>
      <c r="C3847" s="74" t="str">
        <f t="shared" si="30"/>
        <v>You: Hai assalamualaikum Nur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847" s="148">
        <f t="shared" si="31"/>
        <v>45714</v>
      </c>
    </row>
    <row r="3848" spans="1:4">
      <c r="B3848" s="74" t="str">
        <f ca="1">IFERROR(__xludf.DUMMYFUNCTION("IF(REGEXMATCH(A3848,""wealth planning""),""Script 1"",""-"")"),"-")</f>
        <v>-</v>
      </c>
      <c r="C3848" s="74">
        <f t="shared" si="30"/>
        <v>0</v>
      </c>
      <c r="D3848" s="148">
        <f t="shared" si="31"/>
        <v>45714</v>
      </c>
    </row>
    <row r="3849" spans="1:4">
      <c r="B3849" s="74" t="str">
        <f ca="1">IFERROR(__xludf.DUMMYFUNCTION("IF(REGEXMATCH(A3849,""wealth planning""),""Script 1"",""-"")"),"-")</f>
        <v>-</v>
      </c>
      <c r="C3849" s="74">
        <f t="shared" si="30"/>
        <v>0</v>
      </c>
      <c r="D3849" s="74" t="str">
        <f t="shared" si="31"/>
        <v>You: Hai assalamualaikum Nur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850" spans="1:4">
      <c r="A3850" s="74" t="s">
        <v>4294</v>
      </c>
      <c r="B3850" s="74" t="str">
        <f ca="1">IFERROR(__xludf.DUMMYFUNCTION("IF(REGEXMATCH(A3850,""wealth planning""),""Script 1"",""-"")"),"-")</f>
        <v>-</v>
      </c>
      <c r="C3850" s="74">
        <f t="shared" si="30"/>
        <v>0</v>
      </c>
      <c r="D3850" s="74">
        <f t="shared" si="31"/>
        <v>0</v>
      </c>
    </row>
    <row r="3851" spans="1:4">
      <c r="A3851" s="74" t="s">
        <v>4294</v>
      </c>
      <c r="B3851" s="74" t="str">
        <f ca="1">IFERROR(__xludf.DUMMYFUNCTION("IF(REGEXMATCH(A3851,""wealth planning""),""Script 1"",""-"")"),"-")</f>
        <v>-</v>
      </c>
      <c r="C3851" s="74" t="str">
        <f t="shared" si="30"/>
        <v>Siti Aisyah Abdul Ghaffar</v>
      </c>
      <c r="D3851" s="74">
        <f t="shared" si="31"/>
        <v>0</v>
      </c>
    </row>
    <row r="3852" spans="1:4">
      <c r="A3852" s="148">
        <v>45714</v>
      </c>
      <c r="B3852" s="74" t="str">
        <f ca="1">IFERROR(__xludf.DUMMYFUNCTION("IF(REGEXMATCH(A3852,""wealth planning""),""Script 1"",""-"")"),"#VALUE!")</f>
        <v>#VALUE!</v>
      </c>
      <c r="C3852" s="74" t="str">
        <f t="shared" si="30"/>
        <v>Siti Aisyah Abdul Ghaffar</v>
      </c>
      <c r="D3852" s="74">
        <f t="shared" si="31"/>
        <v>0</v>
      </c>
    </row>
    <row r="3853" spans="1:4">
      <c r="A3853" s="148">
        <v>45714</v>
      </c>
      <c r="B3853" s="74" t="str">
        <f ca="1">IFERROR(__xludf.DUMMYFUNCTION("IF(REGEXMATCH(A3853,""wealth planning""),""Script 1"",""-"")"),"#VALUE!")</f>
        <v>#VALUE!</v>
      </c>
      <c r="C3853" s="148">
        <f t="shared" si="30"/>
        <v>45714</v>
      </c>
      <c r="D3853" s="74" t="str">
        <f t="shared" si="31"/>
        <v>Siti Aisyah Abdul Ghaffar</v>
      </c>
    </row>
    <row r="3854" spans="1:4">
      <c r="A3854" s="74" t="s">
        <v>3190</v>
      </c>
      <c r="B3854" s="74" t="str">
        <f ca="1">IFERROR(__xludf.DUMMYFUNCTION("IF(REGEXMATCH(A3854,""wealth planning""),""Script 1"",""-"")"),"Script 1")</f>
        <v>Script 1</v>
      </c>
      <c r="C3854" s="148">
        <f t="shared" si="30"/>
        <v>45714</v>
      </c>
      <c r="D3854" s="74" t="str">
        <f t="shared" si="31"/>
        <v>Siti Aisyah Abdul Ghaffar</v>
      </c>
    </row>
    <row r="3855" spans="1:4">
      <c r="B3855" s="74" t="str">
        <f ca="1">IFERROR(__xludf.DUMMYFUNCTION("IF(REGEXMATCH(A3855,""wealth planning""),""Script 1"",""-"")"),"-")</f>
        <v>-</v>
      </c>
      <c r="C3855" s="74" t="str">
        <f t="shared" si="30"/>
        <v>You: Hai assalamualaikum Siti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855" s="148">
        <f t="shared" si="31"/>
        <v>45714</v>
      </c>
    </row>
    <row r="3856" spans="1:4">
      <c r="B3856" s="74" t="str">
        <f ca="1">IFERROR(__xludf.DUMMYFUNCTION("IF(REGEXMATCH(A3856,""wealth planning""),""Script 1"",""-"")"),"-")</f>
        <v>-</v>
      </c>
      <c r="C3856" s="74">
        <f t="shared" si="30"/>
        <v>0</v>
      </c>
      <c r="D3856" s="148">
        <f t="shared" si="31"/>
        <v>45714</v>
      </c>
    </row>
    <row r="3857" spans="1:4">
      <c r="B3857" s="74" t="str">
        <f ca="1">IFERROR(__xludf.DUMMYFUNCTION("IF(REGEXMATCH(A3857,""wealth planning""),""Script 1"",""-"")"),"-")</f>
        <v>-</v>
      </c>
      <c r="C3857" s="74">
        <f t="shared" si="30"/>
        <v>0</v>
      </c>
      <c r="D3857" s="74" t="str">
        <f t="shared" si="31"/>
        <v>You: Hai assalamualaikum Siti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858" spans="1:4">
      <c r="B3858" s="74" t="str">
        <f ca="1">IFERROR(__xludf.DUMMYFUNCTION("IF(REGEXMATCH(A3858,""wealth planning""),""Script 1"",""-"")"),"-")</f>
        <v>-</v>
      </c>
      <c r="C3858" s="74">
        <f t="shared" si="30"/>
        <v>0</v>
      </c>
      <c r="D3858" s="74">
        <f t="shared" si="31"/>
        <v>0</v>
      </c>
    </row>
    <row r="3859" spans="1:4">
      <c r="A3859" s="74" t="s">
        <v>4297</v>
      </c>
      <c r="B3859" s="74" t="str">
        <f ca="1">IFERROR(__xludf.DUMMYFUNCTION("IF(REGEXMATCH(A3859,""wealth planning""),""Script 1"",""-"")"),"-")</f>
        <v>-</v>
      </c>
      <c r="C3859" s="74">
        <f t="shared" si="30"/>
        <v>0</v>
      </c>
      <c r="D3859" s="74">
        <f t="shared" si="31"/>
        <v>0</v>
      </c>
    </row>
    <row r="3860" spans="1:4">
      <c r="A3860" s="148">
        <v>45714</v>
      </c>
      <c r="B3860" s="74" t="str">
        <f ca="1">IFERROR(__xludf.DUMMYFUNCTION("IF(REGEXMATCH(A3860,""wealth planning""),""Script 1"",""-"")"),"#VALUE!")</f>
        <v>#VALUE!</v>
      </c>
      <c r="C3860" s="74" t="str">
        <f t="shared" si="30"/>
        <v>Nurshuhadah Anuar</v>
      </c>
      <c r="D3860" s="74">
        <f t="shared" si="31"/>
        <v>0</v>
      </c>
    </row>
    <row r="3861" spans="1:4">
      <c r="A3861" s="148">
        <v>45714</v>
      </c>
      <c r="B3861" s="74" t="str">
        <f ca="1">IFERROR(__xludf.DUMMYFUNCTION("IF(REGEXMATCH(A3861,""wealth planning""),""Script 1"",""-"")"),"#VALUE!")</f>
        <v>#VALUE!</v>
      </c>
      <c r="C3861" s="148">
        <f t="shared" si="30"/>
        <v>45714</v>
      </c>
      <c r="D3861" s="74">
        <f t="shared" si="31"/>
        <v>0</v>
      </c>
    </row>
    <row r="3862" spans="1:4">
      <c r="A3862" s="74" t="s">
        <v>4298</v>
      </c>
      <c r="B3862" s="74" t="str">
        <f ca="1">IFERROR(__xludf.DUMMYFUNCTION("IF(REGEXMATCH(A3862,""wealth planning""),""Script 1"",""-"")"),"Script 1")</f>
        <v>Script 1</v>
      </c>
      <c r="C3862" s="148">
        <f t="shared" si="30"/>
        <v>45714</v>
      </c>
      <c r="D3862" s="74" t="str">
        <f t="shared" si="31"/>
        <v>Nurshuhadah Anuar</v>
      </c>
    </row>
    <row r="3863" spans="1:4">
      <c r="B3863" s="74" t="str">
        <f ca="1">IFERROR(__xludf.DUMMYFUNCTION("IF(REGEXMATCH(A3863,""wealth planning""),""Script 1"",""-"")"),"-")</f>
        <v>-</v>
      </c>
      <c r="C3863" s="74" t="str">
        <f t="shared" si="30"/>
        <v>You: Hai assalamualaikum Nurshuhadah,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863" s="148">
        <f t="shared" si="31"/>
        <v>45714</v>
      </c>
    </row>
    <row r="3864" spans="1:4">
      <c r="B3864" s="74" t="str">
        <f ca="1">IFERROR(__xludf.DUMMYFUNCTION("IF(REGEXMATCH(A3864,""wealth planning""),""Script 1"",""-"")"),"-")</f>
        <v>-</v>
      </c>
      <c r="C3864" s="74">
        <f t="shared" si="30"/>
        <v>0</v>
      </c>
      <c r="D3864" s="148">
        <f t="shared" si="31"/>
        <v>45714</v>
      </c>
    </row>
    <row r="3865" spans="1:4">
      <c r="B3865" s="74" t="str">
        <f ca="1">IFERROR(__xludf.DUMMYFUNCTION("IF(REGEXMATCH(A3865,""wealth planning""),""Script 1"",""-"")"),"-")</f>
        <v>-</v>
      </c>
      <c r="C3865" s="74">
        <f t="shared" si="30"/>
        <v>0</v>
      </c>
      <c r="D3865" s="74" t="str">
        <f t="shared" si="31"/>
        <v>You: Hai assalamualaikum Nurshuhadah,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866" spans="1:4">
      <c r="B3866" s="74" t="str">
        <f ca="1">IFERROR(__xludf.DUMMYFUNCTION("IF(REGEXMATCH(A3866,""wealth planning""),""Script 1"",""-"")"),"-")</f>
        <v>-</v>
      </c>
      <c r="C3866" s="74">
        <f t="shared" si="30"/>
        <v>0</v>
      </c>
      <c r="D3866" s="74">
        <f t="shared" si="31"/>
        <v>0</v>
      </c>
    </row>
    <row r="3867" spans="1:4">
      <c r="A3867" s="74" t="s">
        <v>4301</v>
      </c>
      <c r="B3867" s="74" t="str">
        <f ca="1">IFERROR(__xludf.DUMMYFUNCTION("IF(REGEXMATCH(A3867,""wealth planning""),""Script 1"",""-"")"),"-")</f>
        <v>-</v>
      </c>
      <c r="C3867" s="74">
        <f t="shared" si="30"/>
        <v>0</v>
      </c>
      <c r="D3867" s="74">
        <f t="shared" si="31"/>
        <v>0</v>
      </c>
    </row>
    <row r="3868" spans="1:4">
      <c r="A3868" s="148">
        <v>45714</v>
      </c>
      <c r="B3868" s="74" t="str">
        <f ca="1">IFERROR(__xludf.DUMMYFUNCTION("IF(REGEXMATCH(A3868,""wealth planning""),""Script 1"",""-"")"),"#VALUE!")</f>
        <v>#VALUE!</v>
      </c>
      <c r="C3868" s="74" t="str">
        <f t="shared" si="30"/>
        <v>A’ishah Raudhah</v>
      </c>
      <c r="D3868" s="74">
        <f t="shared" si="31"/>
        <v>0</v>
      </c>
    </row>
    <row r="3869" spans="1:4">
      <c r="A3869" s="148">
        <v>45714</v>
      </c>
      <c r="B3869" s="74" t="str">
        <f ca="1">IFERROR(__xludf.DUMMYFUNCTION("IF(REGEXMATCH(A3869,""wealth planning""),""Script 1"",""-"")"),"#VALUE!")</f>
        <v>#VALUE!</v>
      </c>
      <c r="C3869" s="148">
        <f t="shared" si="30"/>
        <v>45714</v>
      </c>
      <c r="D3869" s="74">
        <f t="shared" si="31"/>
        <v>0</v>
      </c>
    </row>
    <row r="3870" spans="1:4">
      <c r="A3870" s="74" t="s">
        <v>4302</v>
      </c>
      <c r="B3870" s="74" t="str">
        <f ca="1">IFERROR(__xludf.DUMMYFUNCTION("IF(REGEXMATCH(A3870,""wealth planning""),""Script 1"",""-"")"),"Script 1")</f>
        <v>Script 1</v>
      </c>
      <c r="C3870" s="148">
        <f t="shared" si="30"/>
        <v>45714</v>
      </c>
      <c r="D3870" s="74" t="str">
        <f t="shared" si="31"/>
        <v>A’ishah Raudhah</v>
      </c>
    </row>
    <row r="3871" spans="1:4">
      <c r="B3871" s="74" t="str">
        <f ca="1">IFERROR(__xludf.DUMMYFUNCTION("IF(REGEXMATCH(A3871,""wealth planning""),""Script 1"",""-"")"),"-")</f>
        <v>-</v>
      </c>
      <c r="C3871" s="74" t="str">
        <f t="shared" si="30"/>
        <v>You: Hai assalamualaikum A'ishah,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871" s="148">
        <f t="shared" si="31"/>
        <v>45714</v>
      </c>
    </row>
    <row r="3872" spans="1:4">
      <c r="B3872" s="74" t="str">
        <f ca="1">IFERROR(__xludf.DUMMYFUNCTION("IF(REGEXMATCH(A3872,""wealth planning""),""Script 1"",""-"")"),"-")</f>
        <v>-</v>
      </c>
      <c r="C3872" s="74">
        <f t="shared" si="30"/>
        <v>0</v>
      </c>
      <c r="D3872" s="148">
        <f t="shared" si="31"/>
        <v>45714</v>
      </c>
    </row>
    <row r="3873" spans="1:4">
      <c r="B3873" s="74" t="str">
        <f ca="1">IFERROR(__xludf.DUMMYFUNCTION("IF(REGEXMATCH(A3873,""wealth planning""),""Script 1"",""-"")"),"-")</f>
        <v>-</v>
      </c>
      <c r="C3873" s="74">
        <f t="shared" si="30"/>
        <v>0</v>
      </c>
      <c r="D3873" s="74" t="str">
        <f t="shared" si="31"/>
        <v>You: Hai assalamualaikum A'ishah,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874" spans="1:4">
      <c r="B3874" s="74" t="str">
        <f ca="1">IFERROR(__xludf.DUMMYFUNCTION("IF(REGEXMATCH(A3874,""wealth planning""),""Script 1"",""-"")"),"-")</f>
        <v>-</v>
      </c>
      <c r="C3874" s="74">
        <f t="shared" si="30"/>
        <v>0</v>
      </c>
      <c r="D3874" s="74">
        <f t="shared" si="31"/>
        <v>0</v>
      </c>
    </row>
    <row r="3875" spans="1:4">
      <c r="A3875" s="74" t="s">
        <v>4305</v>
      </c>
      <c r="B3875" s="74" t="str">
        <f ca="1">IFERROR(__xludf.DUMMYFUNCTION("IF(REGEXMATCH(A3875,""wealth planning""),""Script 1"",""-"")"),"-")</f>
        <v>-</v>
      </c>
      <c r="C3875" s="74">
        <f t="shared" si="30"/>
        <v>0</v>
      </c>
      <c r="D3875" s="74">
        <f t="shared" si="31"/>
        <v>0</v>
      </c>
    </row>
    <row r="3876" spans="1:4">
      <c r="A3876" s="148">
        <v>45714</v>
      </c>
      <c r="B3876" s="74" t="str">
        <f ca="1">IFERROR(__xludf.DUMMYFUNCTION("IF(REGEXMATCH(A3876,""wealth planning""),""Script 1"",""-"")"),"#VALUE!")</f>
        <v>#VALUE!</v>
      </c>
      <c r="C3876" s="74" t="str">
        <f t="shared" si="30"/>
        <v>Ain Nur Hawa Ishak</v>
      </c>
      <c r="D3876" s="74">
        <f t="shared" si="31"/>
        <v>0</v>
      </c>
    </row>
    <row r="3877" spans="1:4">
      <c r="A3877" s="148">
        <v>45714</v>
      </c>
      <c r="B3877" s="74" t="str">
        <f ca="1">IFERROR(__xludf.DUMMYFUNCTION("IF(REGEXMATCH(A3877,""wealth planning""),""Script 1"",""-"")"),"#VALUE!")</f>
        <v>#VALUE!</v>
      </c>
      <c r="C3877" s="148">
        <f t="shared" si="30"/>
        <v>45714</v>
      </c>
      <c r="D3877" s="74">
        <f t="shared" si="31"/>
        <v>0</v>
      </c>
    </row>
    <row r="3878" spans="1:4">
      <c r="A3878" s="74" t="s">
        <v>4306</v>
      </c>
      <c r="B3878" s="74" t="str">
        <f ca="1">IFERROR(__xludf.DUMMYFUNCTION("IF(REGEXMATCH(A3878,""wealth planning""),""Script 1"",""-"")"),"Script 1")</f>
        <v>Script 1</v>
      </c>
      <c r="C3878" s="148">
        <f t="shared" si="30"/>
        <v>45714</v>
      </c>
      <c r="D3878" s="74" t="str">
        <f t="shared" si="31"/>
        <v>Ain Nur Hawa Ishak</v>
      </c>
    </row>
    <row r="3879" spans="1:4">
      <c r="B3879" s="74" t="str">
        <f ca="1">IFERROR(__xludf.DUMMYFUNCTION("IF(REGEXMATCH(A3879,""wealth planning""),""Script 1"",""-"")"),"-")</f>
        <v>-</v>
      </c>
      <c r="C3879" s="74" t="str">
        <f t="shared" si="30"/>
        <v>You: Hai assalamualaikum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879" s="148">
        <f t="shared" si="31"/>
        <v>45714</v>
      </c>
    </row>
    <row r="3880" spans="1:4">
      <c r="B3880" s="74" t="str">
        <f ca="1">IFERROR(__xludf.DUMMYFUNCTION("IF(REGEXMATCH(A3880,""wealth planning""),""Script 1"",""-"")"),"-")</f>
        <v>-</v>
      </c>
      <c r="C3880" s="74">
        <f t="shared" si="30"/>
        <v>0</v>
      </c>
      <c r="D3880" s="148">
        <f t="shared" si="31"/>
        <v>45714</v>
      </c>
    </row>
    <row r="3881" spans="1:4">
      <c r="B3881" s="74" t="str">
        <f ca="1">IFERROR(__xludf.DUMMYFUNCTION("IF(REGEXMATCH(A3881,""wealth planning""),""Script 1"",""-"")"),"-")</f>
        <v>-</v>
      </c>
      <c r="C3881" s="74">
        <f t="shared" si="30"/>
        <v>0</v>
      </c>
      <c r="D3881" s="74" t="str">
        <f t="shared" si="31"/>
        <v>You: Hai assalamualaikum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882" spans="1:4">
      <c r="B3882" s="74" t="str">
        <f ca="1">IFERROR(__xludf.DUMMYFUNCTION("IF(REGEXMATCH(A3882,""wealth planning""),""Script 1"",""-"")"),"-")</f>
        <v>-</v>
      </c>
      <c r="C3882" s="74">
        <f t="shared" si="30"/>
        <v>0</v>
      </c>
      <c r="D3882" s="74">
        <f t="shared" si="31"/>
        <v>0</v>
      </c>
    </row>
    <row r="3883" spans="1:4">
      <c r="A3883" s="74" t="s">
        <v>4309</v>
      </c>
      <c r="B3883" s="74" t="str">
        <f ca="1">IFERROR(__xludf.DUMMYFUNCTION("IF(REGEXMATCH(A3883,""wealth planning""),""Script 1"",""-"")"),"-")</f>
        <v>-</v>
      </c>
      <c r="C3883" s="74">
        <f t="shared" si="30"/>
        <v>0</v>
      </c>
      <c r="D3883" s="74">
        <f t="shared" si="31"/>
        <v>0</v>
      </c>
    </row>
    <row r="3884" spans="1:4">
      <c r="A3884" s="148">
        <v>45714</v>
      </c>
      <c r="B3884" s="74" t="str">
        <f ca="1">IFERROR(__xludf.DUMMYFUNCTION("IF(REGEXMATCH(A3884,""wealth planning""),""Script 1"",""-"")"),"#VALUE!")</f>
        <v>#VALUE!</v>
      </c>
      <c r="C3884" s="74" t="str">
        <f t="shared" si="30"/>
        <v>Izzat Fikry</v>
      </c>
      <c r="D3884" s="74">
        <f t="shared" si="31"/>
        <v>0</v>
      </c>
    </row>
    <row r="3885" spans="1:4">
      <c r="A3885" s="148">
        <v>45714</v>
      </c>
      <c r="B3885" s="74" t="str">
        <f ca="1">IFERROR(__xludf.DUMMYFUNCTION("IF(REGEXMATCH(A3885,""wealth planning""),""Script 1"",""-"")"),"#VALUE!")</f>
        <v>#VALUE!</v>
      </c>
      <c r="C3885" s="148">
        <f t="shared" si="30"/>
        <v>45714</v>
      </c>
      <c r="D3885" s="74">
        <f t="shared" si="31"/>
        <v>0</v>
      </c>
    </row>
    <row r="3886" spans="1:4">
      <c r="A3886" s="74" t="s">
        <v>4310</v>
      </c>
      <c r="B3886" s="74" t="str">
        <f ca="1">IFERROR(__xludf.DUMMYFUNCTION("IF(REGEXMATCH(A3886,""wealth planning""),""Script 1"",""-"")"),"Script 1")</f>
        <v>Script 1</v>
      </c>
      <c r="C3886" s="148">
        <f t="shared" si="30"/>
        <v>45714</v>
      </c>
      <c r="D3886" s="74" t="str">
        <f t="shared" si="31"/>
        <v>Izzat Fikry</v>
      </c>
    </row>
    <row r="3887" spans="1:4">
      <c r="B3887" s="74" t="str">
        <f ca="1">IFERROR(__xludf.DUMMYFUNCTION("IF(REGEXMATCH(A3887,""wealth planning""),""Script 1"",""-"")"),"-")</f>
        <v>-</v>
      </c>
      <c r="C3887" s="74" t="str">
        <f t="shared" si="30"/>
        <v>You: Hai assalamualaikum Izzat,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887" s="148">
        <f t="shared" si="31"/>
        <v>45714</v>
      </c>
    </row>
    <row r="3888" spans="1:4">
      <c r="B3888" s="74" t="str">
        <f ca="1">IFERROR(__xludf.DUMMYFUNCTION("IF(REGEXMATCH(A3888,""wealth planning""),""Script 1"",""-"")"),"-")</f>
        <v>-</v>
      </c>
      <c r="C3888" s="74">
        <f t="shared" si="30"/>
        <v>0</v>
      </c>
      <c r="D3888" s="148">
        <f t="shared" si="31"/>
        <v>45714</v>
      </c>
    </row>
    <row r="3889" spans="1:4">
      <c r="B3889" s="74" t="str">
        <f ca="1">IFERROR(__xludf.DUMMYFUNCTION("IF(REGEXMATCH(A3889,""wealth planning""),""Script 1"",""-"")"),"-")</f>
        <v>-</v>
      </c>
      <c r="C3889" s="74">
        <f t="shared" si="30"/>
        <v>0</v>
      </c>
      <c r="D3889" s="74" t="str">
        <f t="shared" si="31"/>
        <v>You: Hai assalamualaikum Izzat,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890" spans="1:4">
      <c r="B3890" s="74" t="str">
        <f ca="1">IFERROR(__xludf.DUMMYFUNCTION("IF(REGEXMATCH(A3890,""wealth planning""),""Script 1"",""-"")"),"-")</f>
        <v>-</v>
      </c>
      <c r="C3890" s="74">
        <f t="shared" si="30"/>
        <v>0</v>
      </c>
      <c r="D3890" s="74">
        <f t="shared" si="31"/>
        <v>0</v>
      </c>
    </row>
    <row r="3891" spans="1:4">
      <c r="A3891" s="74" t="s">
        <v>4313</v>
      </c>
      <c r="B3891" s="74" t="str">
        <f ca="1">IFERROR(__xludf.DUMMYFUNCTION("IF(REGEXMATCH(A3891,""wealth planning""),""Script 1"",""-"")"),"-")</f>
        <v>-</v>
      </c>
      <c r="C3891" s="74">
        <f t="shared" si="30"/>
        <v>0</v>
      </c>
      <c r="D3891" s="74">
        <f t="shared" si="31"/>
        <v>0</v>
      </c>
    </row>
    <row r="3892" spans="1:4">
      <c r="A3892" s="148">
        <v>45714</v>
      </c>
      <c r="B3892" s="74" t="str">
        <f ca="1">IFERROR(__xludf.DUMMYFUNCTION("IF(REGEXMATCH(A3892,""wealth planning""),""Script 1"",""-"")"),"#VALUE!")</f>
        <v>#VALUE!</v>
      </c>
      <c r="C3892" s="74" t="str">
        <f t="shared" si="30"/>
        <v>Sofea Anastasia Mohd Said</v>
      </c>
      <c r="D3892" s="74">
        <f t="shared" si="31"/>
        <v>0</v>
      </c>
    </row>
    <row r="3893" spans="1:4">
      <c r="A3893" s="148">
        <v>45714</v>
      </c>
      <c r="B3893" s="74" t="str">
        <f ca="1">IFERROR(__xludf.DUMMYFUNCTION("IF(REGEXMATCH(A3893,""wealth planning""),""Script 1"",""-"")"),"#VALUE!")</f>
        <v>#VALUE!</v>
      </c>
      <c r="C3893" s="148">
        <f t="shared" si="30"/>
        <v>45714</v>
      </c>
      <c r="D3893" s="74">
        <f t="shared" si="31"/>
        <v>0</v>
      </c>
    </row>
    <row r="3894" spans="1:4">
      <c r="A3894" s="74" t="s">
        <v>4314</v>
      </c>
      <c r="B3894" s="74" t="str">
        <f ca="1">IFERROR(__xludf.DUMMYFUNCTION("IF(REGEXMATCH(A3894,""wealth planning""),""Script 1"",""-"")"),"Script 1")</f>
        <v>Script 1</v>
      </c>
      <c r="C3894" s="148">
        <f t="shared" si="30"/>
        <v>45714</v>
      </c>
      <c r="D3894" s="74" t="str">
        <f t="shared" si="31"/>
        <v>Sofea Anastasia Mohd Said</v>
      </c>
    </row>
    <row r="3895" spans="1:4">
      <c r="B3895" s="74" t="str">
        <f ca="1">IFERROR(__xludf.DUMMYFUNCTION("IF(REGEXMATCH(A3895,""wealth planning""),""Script 1"",""-"")"),"-")</f>
        <v>-</v>
      </c>
      <c r="C3895" s="74" t="str">
        <f t="shared" si="30"/>
        <v>You: Hai assalamualaikum Sofea,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895" s="148">
        <f t="shared" si="31"/>
        <v>45714</v>
      </c>
    </row>
    <row r="3896" spans="1:4">
      <c r="B3896" s="74" t="str">
        <f ca="1">IFERROR(__xludf.DUMMYFUNCTION("IF(REGEXMATCH(A3896,""wealth planning""),""Script 1"",""-"")"),"-")</f>
        <v>-</v>
      </c>
      <c r="C3896" s="74">
        <f t="shared" si="30"/>
        <v>0</v>
      </c>
      <c r="D3896" s="148">
        <f t="shared" si="31"/>
        <v>45714</v>
      </c>
    </row>
    <row r="3897" spans="1:4">
      <c r="B3897" s="74" t="str">
        <f ca="1">IFERROR(__xludf.DUMMYFUNCTION("IF(REGEXMATCH(A3897,""wealth planning""),""Script 1"",""-"")"),"-")</f>
        <v>-</v>
      </c>
      <c r="C3897" s="74">
        <f t="shared" si="30"/>
        <v>0</v>
      </c>
      <c r="D3897" s="74" t="str">
        <f t="shared" si="31"/>
        <v>You: Hai assalamualaikum Sofea,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898" spans="1:4">
      <c r="B3898" s="74" t="str">
        <f ca="1">IFERROR(__xludf.DUMMYFUNCTION("IF(REGEXMATCH(A3898,""wealth planning""),""Script 1"",""-"")"),"-")</f>
        <v>-</v>
      </c>
      <c r="C3898" s="74">
        <f t="shared" si="30"/>
        <v>0</v>
      </c>
      <c r="D3898" s="74">
        <f t="shared" si="31"/>
        <v>0</v>
      </c>
    </row>
    <row r="3899" spans="1:4">
      <c r="A3899" s="74" t="s">
        <v>4317</v>
      </c>
      <c r="B3899" s="74" t="str">
        <f ca="1">IFERROR(__xludf.DUMMYFUNCTION("IF(REGEXMATCH(A3899,""wealth planning""),""Script 1"",""-"")"),"-")</f>
        <v>-</v>
      </c>
      <c r="C3899" s="74">
        <f t="shared" si="30"/>
        <v>0</v>
      </c>
      <c r="D3899" s="74">
        <f t="shared" si="31"/>
        <v>0</v>
      </c>
    </row>
    <row r="3900" spans="1:4">
      <c r="A3900" s="148">
        <v>45714</v>
      </c>
      <c r="B3900" s="74" t="str">
        <f ca="1">IFERROR(__xludf.DUMMYFUNCTION("IF(REGEXMATCH(A3900,""wealth planning""),""Script 1"",""-"")"),"#VALUE!")</f>
        <v>#VALUE!</v>
      </c>
      <c r="C3900" s="74" t="str">
        <f t="shared" si="30"/>
        <v>Wan Fitri Daniel Wan Kamaruzaman</v>
      </c>
      <c r="D3900" s="74">
        <f t="shared" si="31"/>
        <v>0</v>
      </c>
    </row>
    <row r="3901" spans="1:4">
      <c r="A3901" s="148">
        <v>45714</v>
      </c>
      <c r="B3901" s="74" t="str">
        <f ca="1">IFERROR(__xludf.DUMMYFUNCTION("IF(REGEXMATCH(A3901,""wealth planning""),""Script 1"",""-"")"),"#VALUE!")</f>
        <v>#VALUE!</v>
      </c>
      <c r="C3901" s="148">
        <f t="shared" si="30"/>
        <v>45714</v>
      </c>
      <c r="D3901" s="74">
        <f t="shared" si="31"/>
        <v>0</v>
      </c>
    </row>
    <row r="3902" spans="1:4">
      <c r="A3902" s="74" t="s">
        <v>4318</v>
      </c>
      <c r="B3902" s="74" t="str">
        <f ca="1">IFERROR(__xludf.DUMMYFUNCTION("IF(REGEXMATCH(A3902,""wealth planning""),""Script 1"",""-"")"),"-")</f>
        <v>-</v>
      </c>
      <c r="C3902" s="148">
        <f t="shared" si="30"/>
        <v>45714</v>
      </c>
      <c r="D3902" s="74" t="str">
        <f t="shared" si="31"/>
        <v>Wan Fitri Daniel Wan Kamaruzaman</v>
      </c>
    </row>
    <row r="3903" spans="1:4">
      <c r="B3903" s="74" t="str">
        <f ca="1">IFERROR(__xludf.DUMMYFUNCTION("IF(REGEXMATCH(A3903,""wealth planning""),""Script 1"",""-"")"),"-")</f>
        <v>-</v>
      </c>
      <c r="C3903" s="74" t="str">
        <f t="shared" si="30"/>
        <v>You: Its okay tak apa pon kalau ada. Just for sharing sahaja okay ke?</v>
      </c>
      <c r="D3903" s="148">
        <f t="shared" si="31"/>
        <v>45714</v>
      </c>
    </row>
    <row r="3904" spans="1:4">
      <c r="B3904" s="74" t="str">
        <f ca="1">IFERROR(__xludf.DUMMYFUNCTION("IF(REGEXMATCH(A3904,""wealth planning""),""Script 1"",""-"")"),"-")</f>
        <v>-</v>
      </c>
      <c r="C3904" s="74">
        <f t="shared" si="30"/>
        <v>0</v>
      </c>
      <c r="D3904" s="148">
        <f t="shared" si="31"/>
        <v>45714</v>
      </c>
    </row>
    <row r="3905" spans="1:4">
      <c r="B3905" s="74" t="str">
        <f ca="1">IFERROR(__xludf.DUMMYFUNCTION("IF(REGEXMATCH(A3905,""wealth planning""),""Script 1"",""-"")"),"-")</f>
        <v>-</v>
      </c>
      <c r="C3905" s="74">
        <f t="shared" si="30"/>
        <v>0</v>
      </c>
      <c r="D3905" s="74" t="str">
        <f t="shared" si="31"/>
        <v>You: Its okay tak apa pon kalau ada. Just for sharing sahaja okay ke?</v>
      </c>
    </row>
    <row r="3906" spans="1:4">
      <c r="A3906" s="74" t="s">
        <v>4320</v>
      </c>
      <c r="B3906" s="74" t="str">
        <f ca="1">IFERROR(__xludf.DUMMYFUNCTION("IF(REGEXMATCH(A3906,""wealth planning""),""Script 1"",""-"")"),"-")</f>
        <v>-</v>
      </c>
      <c r="C3906" s="74">
        <f t="shared" si="30"/>
        <v>0</v>
      </c>
      <c r="D3906" s="74">
        <f t="shared" si="31"/>
        <v>0</v>
      </c>
    </row>
    <row r="3907" spans="1:4">
      <c r="A3907" s="74" t="s">
        <v>4320</v>
      </c>
      <c r="B3907" s="74" t="str">
        <f ca="1">IFERROR(__xludf.DUMMYFUNCTION("IF(REGEXMATCH(A3907,""wealth planning""),""Script 1"",""-"")"),"-")</f>
        <v>-</v>
      </c>
      <c r="C3907" s="74" t="str">
        <f t="shared" si="30"/>
        <v>Ezzatie Nordin</v>
      </c>
      <c r="D3907" s="74">
        <f t="shared" si="31"/>
        <v>0</v>
      </c>
    </row>
    <row r="3908" spans="1:4">
      <c r="A3908" s="148">
        <v>45714</v>
      </c>
      <c r="B3908" s="74" t="str">
        <f ca="1">IFERROR(__xludf.DUMMYFUNCTION("IF(REGEXMATCH(A3908,""wealth planning""),""Script 1"",""-"")"),"#VALUE!")</f>
        <v>#VALUE!</v>
      </c>
      <c r="C3908" s="74" t="str">
        <f t="shared" si="30"/>
        <v>Ezzatie Nordin</v>
      </c>
      <c r="D3908" s="74">
        <f t="shared" si="31"/>
        <v>0</v>
      </c>
    </row>
    <row r="3909" spans="1:4">
      <c r="A3909" s="148">
        <v>45714</v>
      </c>
      <c r="B3909" s="74" t="str">
        <f ca="1">IFERROR(__xludf.DUMMYFUNCTION("IF(REGEXMATCH(A3909,""wealth planning""),""Script 1"",""-"")"),"#VALUE!")</f>
        <v>#VALUE!</v>
      </c>
      <c r="C3909" s="148">
        <f t="shared" si="30"/>
        <v>45714</v>
      </c>
      <c r="D3909" s="74" t="str">
        <f t="shared" si="31"/>
        <v>Ezzatie Nordin</v>
      </c>
    </row>
    <row r="3910" spans="1:4">
      <c r="A3910" s="74" t="s">
        <v>4321</v>
      </c>
      <c r="B3910" s="74" t="str">
        <f ca="1">IFERROR(__xludf.DUMMYFUNCTION("IF(REGEXMATCH(A3910,""wealth planning""),""Script 1"",""-"")"),"Script 1")</f>
        <v>Script 1</v>
      </c>
      <c r="C3910" s="148">
        <f t="shared" si="30"/>
        <v>45714</v>
      </c>
      <c r="D3910" s="74" t="str">
        <f t="shared" si="31"/>
        <v>Ezzatie Nordin</v>
      </c>
    </row>
    <row r="3911" spans="1:4">
      <c r="B3911" s="74" t="str">
        <f ca="1">IFERROR(__xludf.DUMMYFUNCTION("IF(REGEXMATCH(A3911,""wealth planning""),""Script 1"",""-"")"),"-")</f>
        <v>-</v>
      </c>
      <c r="C3911" s="74" t="str">
        <f t="shared" si="30"/>
        <v>You: Hai assalamualaikum Ezzatie,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911" s="148">
        <f t="shared" si="31"/>
        <v>45714</v>
      </c>
    </row>
    <row r="3912" spans="1:4">
      <c r="B3912" s="74" t="str">
        <f ca="1">IFERROR(__xludf.DUMMYFUNCTION("IF(REGEXMATCH(A3912,""wealth planning""),""Script 1"",""-"")"),"-")</f>
        <v>-</v>
      </c>
      <c r="C3912" s="74">
        <f t="shared" si="30"/>
        <v>0</v>
      </c>
      <c r="D3912" s="148">
        <f t="shared" si="31"/>
        <v>45714</v>
      </c>
    </row>
    <row r="3913" spans="1:4">
      <c r="B3913" s="74" t="str">
        <f ca="1">IFERROR(__xludf.DUMMYFUNCTION("IF(REGEXMATCH(A3913,""wealth planning""),""Script 1"",""-"")"),"-")</f>
        <v>-</v>
      </c>
      <c r="C3913" s="74">
        <f t="shared" si="30"/>
        <v>0</v>
      </c>
      <c r="D3913" s="74" t="str">
        <f t="shared" si="31"/>
        <v>You: Hai assalamualaikum Ezzatie,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914" spans="1:4">
      <c r="A3914" s="74" t="s">
        <v>4323</v>
      </c>
      <c r="B3914" s="74" t="str">
        <f ca="1">IFERROR(__xludf.DUMMYFUNCTION("IF(REGEXMATCH(A3914,""wealth planning""),""Script 1"",""-"")"),"-")</f>
        <v>-</v>
      </c>
      <c r="C3914" s="74">
        <f t="shared" si="30"/>
        <v>0</v>
      </c>
      <c r="D3914" s="74">
        <f t="shared" si="31"/>
        <v>0</v>
      </c>
    </row>
    <row r="3915" spans="1:4">
      <c r="A3915" s="74" t="s">
        <v>4323</v>
      </c>
      <c r="B3915" s="74" t="str">
        <f ca="1">IFERROR(__xludf.DUMMYFUNCTION("IF(REGEXMATCH(A3915,""wealth planning""),""Script 1"",""-"")"),"-")</f>
        <v>-</v>
      </c>
      <c r="C3915" s="74" t="str">
        <f t="shared" si="30"/>
        <v>Zuhairi Naim</v>
      </c>
      <c r="D3915" s="74">
        <f t="shared" si="31"/>
        <v>0</v>
      </c>
    </row>
    <row r="3916" spans="1:4">
      <c r="A3916" s="148">
        <v>45714</v>
      </c>
      <c r="B3916" s="74" t="str">
        <f ca="1">IFERROR(__xludf.DUMMYFUNCTION("IF(REGEXMATCH(A3916,""wealth planning""),""Script 1"",""-"")"),"#VALUE!")</f>
        <v>#VALUE!</v>
      </c>
      <c r="C3916" s="74" t="str">
        <f t="shared" si="30"/>
        <v>Zuhairi Naim</v>
      </c>
      <c r="D3916" s="74">
        <f t="shared" si="31"/>
        <v>0</v>
      </c>
    </row>
    <row r="3917" spans="1:4">
      <c r="A3917" s="148">
        <v>45714</v>
      </c>
      <c r="B3917" s="74" t="str">
        <f ca="1">IFERROR(__xludf.DUMMYFUNCTION("IF(REGEXMATCH(A3917,""wealth planning""),""Script 1"",""-"")"),"#VALUE!")</f>
        <v>#VALUE!</v>
      </c>
      <c r="C3917" s="148">
        <f t="shared" si="30"/>
        <v>45714</v>
      </c>
      <c r="D3917" s="74" t="str">
        <f t="shared" si="31"/>
        <v>Zuhairi Naim</v>
      </c>
    </row>
    <row r="3918" spans="1:4">
      <c r="A3918" s="74" t="s">
        <v>4324</v>
      </c>
      <c r="B3918" s="74" t="str">
        <f ca="1">IFERROR(__xludf.DUMMYFUNCTION("IF(REGEXMATCH(A3918,""wealth planning""),""Script 1"",""-"")"),"Script 1")</f>
        <v>Script 1</v>
      </c>
      <c r="C3918" s="148">
        <f t="shared" si="30"/>
        <v>45714</v>
      </c>
      <c r="D3918" s="74" t="str">
        <f t="shared" si="31"/>
        <v>Zuhairi Naim</v>
      </c>
    </row>
    <row r="3919" spans="1:4">
      <c r="B3919" s="74" t="str">
        <f ca="1">IFERROR(__xludf.DUMMYFUNCTION("IF(REGEXMATCH(A3919,""wealth planning""),""Script 1"",""-"")"),"-")</f>
        <v>-</v>
      </c>
      <c r="C3919" s="74" t="str">
        <f t="shared" si="30"/>
        <v>You: Hai assalamualaikum Zuhairi,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919" s="148">
        <f t="shared" si="31"/>
        <v>45714</v>
      </c>
    </row>
    <row r="3920" spans="1:4">
      <c r="B3920" s="74" t="str">
        <f ca="1">IFERROR(__xludf.DUMMYFUNCTION("IF(REGEXMATCH(A3920,""wealth planning""),""Script 1"",""-"")"),"-")</f>
        <v>-</v>
      </c>
      <c r="C3920" s="74">
        <f t="shared" si="30"/>
        <v>0</v>
      </c>
      <c r="D3920" s="148">
        <f t="shared" si="31"/>
        <v>45714</v>
      </c>
    </row>
    <row r="3921" spans="1:4">
      <c r="B3921" s="74" t="str">
        <f ca="1">IFERROR(__xludf.DUMMYFUNCTION("IF(REGEXMATCH(A3921,""wealth planning""),""Script 1"",""-"")"),"-")</f>
        <v>-</v>
      </c>
      <c r="C3921" s="74">
        <f t="shared" si="30"/>
        <v>0</v>
      </c>
      <c r="D3921" s="74" t="str">
        <f t="shared" si="31"/>
        <v>You: Hai assalamualaikum Zuhairi,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922" spans="1:4">
      <c r="B3922" s="74" t="str">
        <f ca="1">IFERROR(__xludf.DUMMYFUNCTION("IF(REGEXMATCH(A3922,""wealth planning""),""Script 1"",""-"")"),"-")</f>
        <v>-</v>
      </c>
      <c r="C3922" s="74">
        <f t="shared" si="30"/>
        <v>0</v>
      </c>
      <c r="D3922" s="74">
        <f t="shared" si="31"/>
        <v>0</v>
      </c>
    </row>
    <row r="3923" spans="1:4">
      <c r="A3923" s="74" t="s">
        <v>4327</v>
      </c>
      <c r="B3923" s="74" t="str">
        <f ca="1">IFERROR(__xludf.DUMMYFUNCTION("IF(REGEXMATCH(A3923,""wealth planning""),""Script 1"",""-"")"),"-")</f>
        <v>-</v>
      </c>
      <c r="C3923" s="74">
        <f t="shared" si="30"/>
        <v>0</v>
      </c>
      <c r="D3923" s="74">
        <f t="shared" si="31"/>
        <v>0</v>
      </c>
    </row>
    <row r="3924" spans="1:4">
      <c r="A3924" s="148">
        <v>45714</v>
      </c>
      <c r="B3924" s="74" t="str">
        <f ca="1">IFERROR(__xludf.DUMMYFUNCTION("IF(REGEXMATCH(A3924,""wealth planning""),""Script 1"",""-"")"),"#VALUE!")</f>
        <v>#VALUE!</v>
      </c>
      <c r="C3924" s="74" t="str">
        <f t="shared" si="30"/>
        <v>Amirah Izzaty Muhd Azidin</v>
      </c>
      <c r="D3924" s="74">
        <f t="shared" si="31"/>
        <v>0</v>
      </c>
    </row>
    <row r="3925" spans="1:4">
      <c r="A3925" s="148">
        <v>45714</v>
      </c>
      <c r="B3925" s="74" t="str">
        <f ca="1">IFERROR(__xludf.DUMMYFUNCTION("IF(REGEXMATCH(A3925,""wealth planning""),""Script 1"",""-"")"),"#VALUE!")</f>
        <v>#VALUE!</v>
      </c>
      <c r="C3925" s="148">
        <f t="shared" si="30"/>
        <v>45714</v>
      </c>
      <c r="D3925" s="74">
        <f t="shared" si="31"/>
        <v>0</v>
      </c>
    </row>
    <row r="3926" spans="1:4">
      <c r="A3926" s="74" t="s">
        <v>2735</v>
      </c>
      <c r="B3926" s="74" t="str">
        <f ca="1">IFERROR(__xludf.DUMMYFUNCTION("IF(REGEXMATCH(A3926,""wealth planning""),""Script 1"",""-"")"),"Script 1")</f>
        <v>Script 1</v>
      </c>
      <c r="C3926" s="148">
        <f t="shared" si="30"/>
        <v>45714</v>
      </c>
      <c r="D3926" s="74" t="str">
        <f t="shared" si="31"/>
        <v>Amirah Izzaty Muhd Azidin</v>
      </c>
    </row>
    <row r="3927" spans="1:4">
      <c r="B3927" s="74" t="str">
        <f ca="1">IFERROR(__xludf.DUMMYFUNCTION("IF(REGEXMATCH(A3927,""wealth planning""),""Script 1"",""-"")"),"-")</f>
        <v>-</v>
      </c>
      <c r="C3927" s="74" t="str">
        <f t="shared" si="30"/>
        <v>You: Hai assalamualaikum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927" s="148">
        <f t="shared" si="31"/>
        <v>45714</v>
      </c>
    </row>
    <row r="3928" spans="1:4">
      <c r="B3928" s="74" t="str">
        <f ca="1">IFERROR(__xludf.DUMMYFUNCTION("IF(REGEXMATCH(A3928,""wealth planning""),""Script 1"",""-"")"),"-")</f>
        <v>-</v>
      </c>
      <c r="C3928" s="74">
        <f t="shared" si="30"/>
        <v>0</v>
      </c>
      <c r="D3928" s="148">
        <f t="shared" si="31"/>
        <v>45714</v>
      </c>
    </row>
    <row r="3929" spans="1:4">
      <c r="B3929" s="74" t="str">
        <f ca="1">IFERROR(__xludf.DUMMYFUNCTION("IF(REGEXMATCH(A3929,""wealth planning""),""Script 1"",""-"")"),"-")</f>
        <v>-</v>
      </c>
      <c r="C3929" s="74">
        <f t="shared" si="30"/>
        <v>0</v>
      </c>
      <c r="D3929" s="74" t="str">
        <f t="shared" si="31"/>
        <v>You: Hai assalamualaikum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930" spans="1:4">
      <c r="B3930" s="74" t="str">
        <f ca="1">IFERROR(__xludf.DUMMYFUNCTION("IF(REGEXMATCH(A3930,""wealth planning""),""Script 1"",""-"")"),"-")</f>
        <v>-</v>
      </c>
      <c r="C3930" s="74">
        <f t="shared" si="30"/>
        <v>0</v>
      </c>
      <c r="D3930" s="74">
        <f t="shared" si="31"/>
        <v>0</v>
      </c>
    </row>
    <row r="3931" spans="1:4">
      <c r="A3931" s="74" t="s">
        <v>4330</v>
      </c>
      <c r="B3931" s="74" t="str">
        <f ca="1">IFERROR(__xludf.DUMMYFUNCTION("IF(REGEXMATCH(A3931,""wealth planning""),""Script 1"",""-"")"),"-")</f>
        <v>-</v>
      </c>
      <c r="C3931" s="74">
        <f t="shared" si="30"/>
        <v>0</v>
      </c>
      <c r="D3931" s="74">
        <f t="shared" si="31"/>
        <v>0</v>
      </c>
    </row>
    <row r="3932" spans="1:4">
      <c r="A3932" s="148">
        <v>45714</v>
      </c>
      <c r="B3932" s="74" t="str">
        <f ca="1">IFERROR(__xludf.DUMMYFUNCTION("IF(REGEXMATCH(A3932,""wealth planning""),""Script 1"",""-"")"),"#VALUE!")</f>
        <v>#VALUE!</v>
      </c>
      <c r="C3932" s="74" t="str">
        <f t="shared" si="30"/>
        <v>Amirah Qistina</v>
      </c>
      <c r="D3932" s="74">
        <f t="shared" si="31"/>
        <v>0</v>
      </c>
    </row>
    <row r="3933" spans="1:4">
      <c r="A3933" s="148">
        <v>45714</v>
      </c>
      <c r="B3933" s="74" t="str">
        <f ca="1">IFERROR(__xludf.DUMMYFUNCTION("IF(REGEXMATCH(A3933,""wealth planning""),""Script 1"",""-"")"),"#VALUE!")</f>
        <v>#VALUE!</v>
      </c>
      <c r="C3933" s="148">
        <f t="shared" si="30"/>
        <v>45714</v>
      </c>
      <c r="D3933" s="74">
        <f t="shared" si="31"/>
        <v>0</v>
      </c>
    </row>
    <row r="3934" spans="1:4">
      <c r="A3934" s="74" t="s">
        <v>2735</v>
      </c>
      <c r="B3934" s="74" t="str">
        <f ca="1">IFERROR(__xludf.DUMMYFUNCTION("IF(REGEXMATCH(A3934,""wealth planning""),""Script 1"",""-"")"),"Script 1")</f>
        <v>Script 1</v>
      </c>
      <c r="C3934" s="148">
        <f t="shared" si="30"/>
        <v>45714</v>
      </c>
      <c r="D3934" s="74" t="str">
        <f t="shared" si="31"/>
        <v>Amirah Qistina</v>
      </c>
    </row>
    <row r="3935" spans="1:4">
      <c r="B3935" s="74" t="str">
        <f ca="1">IFERROR(__xludf.DUMMYFUNCTION("IF(REGEXMATCH(A3935,""wealth planning""),""Script 1"",""-"")"),"-")</f>
        <v>-</v>
      </c>
      <c r="C3935" s="74" t="str">
        <f t="shared" si="30"/>
        <v>You: Hai assalamualaikum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935" s="148">
        <f t="shared" si="31"/>
        <v>45714</v>
      </c>
    </row>
    <row r="3936" spans="1:4">
      <c r="B3936" s="74" t="str">
        <f ca="1">IFERROR(__xludf.DUMMYFUNCTION("IF(REGEXMATCH(A3936,""wealth planning""),""Script 1"",""-"")"),"-")</f>
        <v>-</v>
      </c>
      <c r="C3936" s="74">
        <f t="shared" si="30"/>
        <v>0</v>
      </c>
      <c r="D3936" s="148">
        <f t="shared" si="31"/>
        <v>45714</v>
      </c>
    </row>
    <row r="3937" spans="1:4">
      <c r="B3937" s="74" t="str">
        <f ca="1">IFERROR(__xludf.DUMMYFUNCTION("IF(REGEXMATCH(A3937,""wealth planning""),""Script 1"",""-"")"),"-")</f>
        <v>-</v>
      </c>
      <c r="C3937" s="74">
        <f t="shared" si="30"/>
        <v>0</v>
      </c>
      <c r="D3937" s="74" t="str">
        <f t="shared" si="31"/>
        <v>You: Hai assalamualaikum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938" spans="1:4">
      <c r="B3938" s="74" t="str">
        <f ca="1">IFERROR(__xludf.DUMMYFUNCTION("IF(REGEXMATCH(A3938,""wealth planning""),""Script 1"",""-"")"),"-")</f>
        <v>-</v>
      </c>
      <c r="C3938" s="74">
        <f t="shared" si="30"/>
        <v>0</v>
      </c>
      <c r="D3938" s="74">
        <f t="shared" si="31"/>
        <v>0</v>
      </c>
    </row>
    <row r="3939" spans="1:4">
      <c r="A3939" s="74" t="s">
        <v>4333</v>
      </c>
      <c r="B3939" s="74" t="str">
        <f ca="1">IFERROR(__xludf.DUMMYFUNCTION("IF(REGEXMATCH(A3939,""wealth planning""),""Script 1"",""-"")"),"-")</f>
        <v>-</v>
      </c>
      <c r="C3939" s="74">
        <f t="shared" si="30"/>
        <v>0</v>
      </c>
      <c r="D3939" s="74">
        <f t="shared" si="31"/>
        <v>0</v>
      </c>
    </row>
    <row r="3940" spans="1:4">
      <c r="A3940" s="148">
        <v>45714</v>
      </c>
      <c r="B3940" s="74" t="str">
        <f ca="1">IFERROR(__xludf.DUMMYFUNCTION("IF(REGEXMATCH(A3940,""wealth planning""),""Script 1"",""-"")"),"#VALUE!")</f>
        <v>#VALUE!</v>
      </c>
      <c r="C3940" s="74" t="str">
        <f t="shared" si="30"/>
        <v>Asma Zulkifli</v>
      </c>
      <c r="D3940" s="74">
        <f t="shared" si="31"/>
        <v>0</v>
      </c>
    </row>
    <row r="3941" spans="1:4">
      <c r="A3941" s="148">
        <v>45714</v>
      </c>
      <c r="B3941" s="74" t="str">
        <f ca="1">IFERROR(__xludf.DUMMYFUNCTION("IF(REGEXMATCH(A3941,""wealth planning""),""Script 1"",""-"")"),"#VALUE!")</f>
        <v>#VALUE!</v>
      </c>
      <c r="C3941" s="148">
        <f t="shared" si="30"/>
        <v>45714</v>
      </c>
      <c r="D3941" s="74">
        <f t="shared" si="31"/>
        <v>0</v>
      </c>
    </row>
    <row r="3942" spans="1:4">
      <c r="A3942" s="74" t="s">
        <v>4334</v>
      </c>
      <c r="B3942" s="74" t="str">
        <f ca="1">IFERROR(__xludf.DUMMYFUNCTION("IF(REGEXMATCH(A3942,""wealth planning""),""Script 1"",""-"")"),"Script 1")</f>
        <v>Script 1</v>
      </c>
      <c r="C3942" s="148">
        <f t="shared" si="30"/>
        <v>45714</v>
      </c>
      <c r="D3942" s="74" t="str">
        <f t="shared" si="31"/>
        <v>Asma Zulkifli</v>
      </c>
    </row>
    <row r="3943" spans="1:4">
      <c r="B3943" s="74" t="str">
        <f ca="1">IFERROR(__xludf.DUMMYFUNCTION("IF(REGEXMATCH(A3943,""wealth planning""),""Script 1"",""-"")"),"-")</f>
        <v>-</v>
      </c>
      <c r="C3943" s="74" t="str">
        <f t="shared" si="30"/>
        <v>You: Hai assalamualaikum Asma,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943" s="148">
        <f t="shared" si="31"/>
        <v>45714</v>
      </c>
    </row>
    <row r="3944" spans="1:4">
      <c r="B3944" s="74" t="str">
        <f ca="1">IFERROR(__xludf.DUMMYFUNCTION("IF(REGEXMATCH(A3944,""wealth planning""),""Script 1"",""-"")"),"-")</f>
        <v>-</v>
      </c>
      <c r="C3944" s="74">
        <f t="shared" si="30"/>
        <v>0</v>
      </c>
      <c r="D3944" s="148">
        <f t="shared" si="31"/>
        <v>45714</v>
      </c>
    </row>
    <row r="3945" spans="1:4">
      <c r="B3945" s="74" t="str">
        <f ca="1">IFERROR(__xludf.DUMMYFUNCTION("IF(REGEXMATCH(A3945,""wealth planning""),""Script 1"",""-"")"),"-")</f>
        <v>-</v>
      </c>
      <c r="C3945" s="74">
        <f t="shared" si="30"/>
        <v>0</v>
      </c>
      <c r="D3945" s="74" t="str">
        <f t="shared" si="31"/>
        <v>You: Hai assalamualaikum Asma,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946" spans="1:4">
      <c r="A3946" s="74" t="s">
        <v>4336</v>
      </c>
      <c r="B3946" s="74" t="str">
        <f ca="1">IFERROR(__xludf.DUMMYFUNCTION("IF(REGEXMATCH(A3946,""wealth planning""),""Script 1"",""-"")"),"-")</f>
        <v>-</v>
      </c>
      <c r="C3946" s="74">
        <f t="shared" si="30"/>
        <v>0</v>
      </c>
      <c r="D3946" s="74">
        <f t="shared" si="31"/>
        <v>0</v>
      </c>
    </row>
    <row r="3947" spans="1:4">
      <c r="A3947" s="74" t="s">
        <v>4336</v>
      </c>
      <c r="B3947" s="74" t="str">
        <f ca="1">IFERROR(__xludf.DUMMYFUNCTION("IF(REGEXMATCH(A3947,""wealth planning""),""Script 1"",""-"")"),"-")</f>
        <v>-</v>
      </c>
      <c r="C3947" s="74" t="str">
        <f t="shared" si="30"/>
        <v>Aliff Haqimee</v>
      </c>
      <c r="D3947" s="74">
        <f t="shared" si="31"/>
        <v>0</v>
      </c>
    </row>
    <row r="3948" spans="1:4">
      <c r="A3948" s="148">
        <v>45714</v>
      </c>
      <c r="B3948" s="74" t="str">
        <f ca="1">IFERROR(__xludf.DUMMYFUNCTION("IF(REGEXMATCH(A3948,""wealth planning""),""Script 1"",""-"")"),"#VALUE!")</f>
        <v>#VALUE!</v>
      </c>
      <c r="C3948" s="74" t="str">
        <f t="shared" si="30"/>
        <v>Aliff Haqimee</v>
      </c>
      <c r="D3948" s="74">
        <f t="shared" si="31"/>
        <v>0</v>
      </c>
    </row>
    <row r="3949" spans="1:4">
      <c r="A3949" s="148">
        <v>45714</v>
      </c>
      <c r="B3949" s="74" t="str">
        <f ca="1">IFERROR(__xludf.DUMMYFUNCTION("IF(REGEXMATCH(A3949,""wealth planning""),""Script 1"",""-"")"),"#VALUE!")</f>
        <v>#VALUE!</v>
      </c>
      <c r="C3949" s="148">
        <f t="shared" si="30"/>
        <v>45714</v>
      </c>
      <c r="D3949" s="74" t="str">
        <f t="shared" si="31"/>
        <v>Aliff Haqimee</v>
      </c>
    </row>
    <row r="3950" spans="1:4">
      <c r="A3950" s="74" t="s">
        <v>3324</v>
      </c>
      <c r="B3950" s="74" t="str">
        <f ca="1">IFERROR(__xludf.DUMMYFUNCTION("IF(REGEXMATCH(A3950,""wealth planning""),""Script 1"",""-"")"),"Script 1")</f>
        <v>Script 1</v>
      </c>
      <c r="C3950" s="148">
        <f t="shared" si="30"/>
        <v>45714</v>
      </c>
      <c r="D3950" s="74" t="str">
        <f t="shared" si="31"/>
        <v>Aliff Haqimee</v>
      </c>
    </row>
    <row r="3951" spans="1:4">
      <c r="B3951" s="74" t="str">
        <f ca="1">IFERROR(__xludf.DUMMYFUNCTION("IF(REGEXMATCH(A3951,""wealth planning""),""Script 1"",""-"")"),"-")</f>
        <v>-</v>
      </c>
      <c r="C3951" s="74" t="str">
        <f t="shared" si="30"/>
        <v>You: Hai assalamualaikum Aliff,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951" s="148">
        <f t="shared" si="31"/>
        <v>45714</v>
      </c>
    </row>
    <row r="3952" spans="1:4">
      <c r="B3952" s="74" t="str">
        <f ca="1">IFERROR(__xludf.DUMMYFUNCTION("IF(REGEXMATCH(A3952,""wealth planning""),""Script 1"",""-"")"),"-")</f>
        <v>-</v>
      </c>
      <c r="C3952" s="74">
        <f t="shared" si="30"/>
        <v>0</v>
      </c>
      <c r="D3952" s="148">
        <f t="shared" si="31"/>
        <v>45714</v>
      </c>
    </row>
    <row r="3953" spans="1:4">
      <c r="B3953" s="74" t="str">
        <f ca="1">IFERROR(__xludf.DUMMYFUNCTION("IF(REGEXMATCH(A3953,""wealth planning""),""Script 1"",""-"")"),"-")</f>
        <v>-</v>
      </c>
      <c r="C3953" s="74">
        <f t="shared" si="30"/>
        <v>0</v>
      </c>
      <c r="D3953" s="74" t="str">
        <f t="shared" si="31"/>
        <v>You: Hai assalamualaikum Aliff,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954" spans="1:4">
      <c r="B3954" s="74" t="str">
        <f ca="1">IFERROR(__xludf.DUMMYFUNCTION("IF(REGEXMATCH(A3954,""wealth planning""),""Script 1"",""-"")"),"-")</f>
        <v>-</v>
      </c>
      <c r="C3954" s="74">
        <f t="shared" si="30"/>
        <v>0</v>
      </c>
      <c r="D3954" s="74">
        <f t="shared" si="31"/>
        <v>0</v>
      </c>
    </row>
    <row r="3955" spans="1:4">
      <c r="A3955" s="74" t="s">
        <v>4339</v>
      </c>
      <c r="B3955" s="74" t="str">
        <f ca="1">IFERROR(__xludf.DUMMYFUNCTION("IF(REGEXMATCH(A3955,""wealth planning""),""Script 1"",""-"")"),"-")</f>
        <v>-</v>
      </c>
      <c r="C3955" s="74">
        <f t="shared" si="30"/>
        <v>0</v>
      </c>
      <c r="D3955" s="74">
        <f t="shared" si="31"/>
        <v>0</v>
      </c>
    </row>
    <row r="3956" spans="1:4">
      <c r="A3956" s="148">
        <v>45714</v>
      </c>
      <c r="B3956" s="74" t="str">
        <f ca="1">IFERROR(__xludf.DUMMYFUNCTION("IF(REGEXMATCH(A3956,""wealth planning""),""Script 1"",""-"")"),"#VALUE!")</f>
        <v>#VALUE!</v>
      </c>
      <c r="C3956" s="74" t="str">
        <f t="shared" si="30"/>
        <v>Afnan Haiqal</v>
      </c>
      <c r="D3956" s="74">
        <f t="shared" si="31"/>
        <v>0</v>
      </c>
    </row>
    <row r="3957" spans="1:4">
      <c r="A3957" s="148">
        <v>45714</v>
      </c>
      <c r="B3957" s="74" t="str">
        <f ca="1">IFERROR(__xludf.DUMMYFUNCTION("IF(REGEXMATCH(A3957,""wealth planning""),""Script 1"",""-"")"),"#VALUE!")</f>
        <v>#VALUE!</v>
      </c>
      <c r="C3957" s="148">
        <f t="shared" si="30"/>
        <v>45714</v>
      </c>
      <c r="D3957" s="74">
        <f t="shared" si="31"/>
        <v>0</v>
      </c>
    </row>
    <row r="3958" spans="1:4">
      <c r="A3958" s="74" t="s">
        <v>4340</v>
      </c>
      <c r="B3958" s="74" t="str">
        <f ca="1">IFERROR(__xludf.DUMMYFUNCTION("IF(REGEXMATCH(A3958,""wealth planning""),""Script 1"",""-"")"),"Script 1")</f>
        <v>Script 1</v>
      </c>
      <c r="C3958" s="148">
        <f t="shared" si="30"/>
        <v>45714</v>
      </c>
      <c r="D3958" s="74" t="str">
        <f t="shared" si="31"/>
        <v>Afnan Haiqal</v>
      </c>
    </row>
    <row r="3959" spans="1:4">
      <c r="B3959" s="74" t="str">
        <f ca="1">IFERROR(__xludf.DUMMYFUNCTION("IF(REGEXMATCH(A3959,""wealth planning""),""Script 1"",""-"")"),"-")</f>
        <v>-</v>
      </c>
      <c r="C3959" s="74" t="str">
        <f t="shared" si="30"/>
        <v>You: Hai assalamualaikum Afnan,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959" s="148">
        <f t="shared" si="31"/>
        <v>45714</v>
      </c>
    </row>
    <row r="3960" spans="1:4">
      <c r="B3960" s="74" t="str">
        <f ca="1">IFERROR(__xludf.DUMMYFUNCTION("IF(REGEXMATCH(A3960,""wealth planning""),""Script 1"",""-"")"),"-")</f>
        <v>-</v>
      </c>
      <c r="C3960" s="74">
        <f t="shared" si="30"/>
        <v>0</v>
      </c>
      <c r="D3960" s="148">
        <f t="shared" si="31"/>
        <v>45714</v>
      </c>
    </row>
    <row r="3961" spans="1:4">
      <c r="B3961" s="74" t="str">
        <f ca="1">IFERROR(__xludf.DUMMYFUNCTION("IF(REGEXMATCH(A3961,""wealth planning""),""Script 1"",""-"")"),"-")</f>
        <v>-</v>
      </c>
      <c r="C3961" s="74">
        <f t="shared" si="30"/>
        <v>0</v>
      </c>
      <c r="D3961" s="74" t="str">
        <f t="shared" si="31"/>
        <v>You: Hai assalamualaikum Afnan,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962" spans="1:4">
      <c r="B3962" s="74" t="str">
        <f ca="1">IFERROR(__xludf.DUMMYFUNCTION("IF(REGEXMATCH(A3962,""wealth planning""),""Script 1"",""-"")"),"-")</f>
        <v>-</v>
      </c>
      <c r="C3962" s="74">
        <f t="shared" si="30"/>
        <v>0</v>
      </c>
      <c r="D3962" s="74">
        <f t="shared" si="31"/>
        <v>0</v>
      </c>
    </row>
    <row r="3963" spans="1:4">
      <c r="A3963" s="74" t="s">
        <v>4343</v>
      </c>
      <c r="B3963" s="74" t="str">
        <f ca="1">IFERROR(__xludf.DUMMYFUNCTION("IF(REGEXMATCH(A3963,""wealth planning""),""Script 1"",""-"")"),"-")</f>
        <v>-</v>
      </c>
      <c r="C3963" s="74">
        <f t="shared" si="30"/>
        <v>0</v>
      </c>
      <c r="D3963" s="74">
        <f t="shared" si="31"/>
        <v>0</v>
      </c>
    </row>
    <row r="3964" spans="1:4">
      <c r="A3964" s="148">
        <v>45714</v>
      </c>
      <c r="B3964" s="74" t="str">
        <f ca="1">IFERROR(__xludf.DUMMYFUNCTION("IF(REGEXMATCH(A3964,""wealth planning""),""Script 1"",""-"")"),"#VALUE!")</f>
        <v>#VALUE!</v>
      </c>
      <c r="C3964" s="74" t="str">
        <f t="shared" si="30"/>
        <v>KHAIRUN NAZWA ASYIKIN BINTI KHAIRULNAZLI</v>
      </c>
      <c r="D3964" s="74">
        <f t="shared" si="31"/>
        <v>0</v>
      </c>
    </row>
    <row r="3965" spans="1:4">
      <c r="A3965" s="148">
        <v>45714</v>
      </c>
      <c r="B3965" s="74" t="str">
        <f ca="1">IFERROR(__xludf.DUMMYFUNCTION("IF(REGEXMATCH(A3965,""wealth planning""),""Script 1"",""-"")"),"#VALUE!")</f>
        <v>#VALUE!</v>
      </c>
      <c r="C3965" s="148">
        <f t="shared" si="30"/>
        <v>45714</v>
      </c>
      <c r="D3965" s="74">
        <f t="shared" si="31"/>
        <v>0</v>
      </c>
    </row>
    <row r="3966" spans="1:4">
      <c r="A3966" s="74" t="s">
        <v>4344</v>
      </c>
      <c r="B3966" s="74" t="str">
        <f ca="1">IFERROR(__xludf.DUMMYFUNCTION("IF(REGEXMATCH(A3966,""wealth planning""),""Script 1"",""-"")"),"Script 1")</f>
        <v>Script 1</v>
      </c>
      <c r="C3966" s="148">
        <f t="shared" si="30"/>
        <v>45714</v>
      </c>
      <c r="D3966" s="74" t="str">
        <f t="shared" si="31"/>
        <v>KHAIRUN NAZWA ASYIKIN BINTI KHAIRULNAZLI</v>
      </c>
    </row>
    <row r="3967" spans="1:4">
      <c r="B3967" s="74" t="str">
        <f ca="1">IFERROR(__xludf.DUMMYFUNCTION("IF(REGEXMATCH(A3967,""wealth planning""),""Script 1"",""-"")"),"-")</f>
        <v>-</v>
      </c>
      <c r="C3967" s="74" t="str">
        <f t="shared" si="30"/>
        <v>You: Hai assalamualaikum Khairun Nazwa,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967" s="148">
        <f t="shared" si="31"/>
        <v>45714</v>
      </c>
    </row>
    <row r="3968" spans="1:4">
      <c r="B3968" s="74" t="str">
        <f ca="1">IFERROR(__xludf.DUMMYFUNCTION("IF(REGEXMATCH(A3968,""wealth planning""),""Script 1"",""-"")"),"-")</f>
        <v>-</v>
      </c>
      <c r="C3968" s="74">
        <f t="shared" si="30"/>
        <v>0</v>
      </c>
      <c r="D3968" s="148">
        <f t="shared" si="31"/>
        <v>45714</v>
      </c>
    </row>
    <row r="3969" spans="1:4">
      <c r="B3969" s="74" t="str">
        <f ca="1">IFERROR(__xludf.DUMMYFUNCTION("IF(REGEXMATCH(A3969,""wealth planning""),""Script 1"",""-"")"),"-")</f>
        <v>-</v>
      </c>
      <c r="C3969" s="74">
        <f t="shared" si="30"/>
        <v>0</v>
      </c>
      <c r="D3969" s="74" t="str">
        <f t="shared" si="31"/>
        <v>You: Hai assalamualaikum Khairun Nazwa,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970" spans="1:4">
      <c r="B3970" s="74" t="str">
        <f ca="1">IFERROR(__xludf.DUMMYFUNCTION("IF(REGEXMATCH(A3970,""wealth planning""),""Script 1"",""-"")"),"-")</f>
        <v>-</v>
      </c>
      <c r="C3970" s="74">
        <f t="shared" si="30"/>
        <v>0</v>
      </c>
      <c r="D3970" s="74">
        <f t="shared" si="31"/>
        <v>0</v>
      </c>
    </row>
    <row r="3971" spans="1:4">
      <c r="A3971" s="74" t="s">
        <v>4347</v>
      </c>
      <c r="B3971" s="74" t="str">
        <f ca="1">IFERROR(__xludf.DUMMYFUNCTION("IF(REGEXMATCH(A3971,""wealth planning""),""Script 1"",""-"")"),"-")</f>
        <v>-</v>
      </c>
      <c r="C3971" s="74">
        <f t="shared" si="30"/>
        <v>0</v>
      </c>
      <c r="D3971" s="74">
        <f t="shared" si="31"/>
        <v>0</v>
      </c>
    </row>
    <row r="3972" spans="1:4">
      <c r="A3972" s="148">
        <v>45714</v>
      </c>
      <c r="B3972" s="74" t="str">
        <f ca="1">IFERROR(__xludf.DUMMYFUNCTION("IF(REGEXMATCH(A3972,""wealth planning""),""Script 1"",""-"")"),"#VALUE!")</f>
        <v>#VALUE!</v>
      </c>
      <c r="C3972" s="74" t="str">
        <f t="shared" si="30"/>
        <v>Ain Farhana</v>
      </c>
      <c r="D3972" s="74">
        <f t="shared" si="31"/>
        <v>0</v>
      </c>
    </row>
    <row r="3973" spans="1:4">
      <c r="A3973" s="148">
        <v>45714</v>
      </c>
      <c r="B3973" s="74" t="str">
        <f ca="1">IFERROR(__xludf.DUMMYFUNCTION("IF(REGEXMATCH(A3973,""wealth planning""),""Script 1"",""-"")"),"#VALUE!")</f>
        <v>#VALUE!</v>
      </c>
      <c r="C3973" s="148">
        <f t="shared" si="30"/>
        <v>45714</v>
      </c>
      <c r="D3973" s="74">
        <f t="shared" si="31"/>
        <v>0</v>
      </c>
    </row>
    <row r="3974" spans="1:4">
      <c r="A3974" s="74" t="s">
        <v>4306</v>
      </c>
      <c r="B3974" s="74" t="str">
        <f ca="1">IFERROR(__xludf.DUMMYFUNCTION("IF(REGEXMATCH(A3974,""wealth planning""),""Script 1"",""-"")"),"Script 1")</f>
        <v>Script 1</v>
      </c>
      <c r="C3974" s="148">
        <f t="shared" si="30"/>
        <v>45714</v>
      </c>
      <c r="D3974" s="74" t="str">
        <f t="shared" si="31"/>
        <v>Ain Farhana</v>
      </c>
    </row>
    <row r="3975" spans="1:4">
      <c r="B3975" s="74" t="str">
        <f ca="1">IFERROR(__xludf.DUMMYFUNCTION("IF(REGEXMATCH(A3975,""wealth planning""),""Script 1"",""-"")"),"-")</f>
        <v>-</v>
      </c>
      <c r="C3975" s="74" t="str">
        <f t="shared" si="30"/>
        <v>You: Hai assalamualaikum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975" s="148">
        <f t="shared" si="31"/>
        <v>45714</v>
      </c>
    </row>
    <row r="3976" spans="1:4">
      <c r="B3976" s="74" t="str">
        <f ca="1">IFERROR(__xludf.DUMMYFUNCTION("IF(REGEXMATCH(A3976,""wealth planning""),""Script 1"",""-"")"),"-")</f>
        <v>-</v>
      </c>
      <c r="C3976" s="74">
        <f t="shared" si="30"/>
        <v>0</v>
      </c>
      <c r="D3976" s="148">
        <f t="shared" si="31"/>
        <v>45714</v>
      </c>
    </row>
    <row r="3977" spans="1:4">
      <c r="B3977" s="74" t="str">
        <f ca="1">IFERROR(__xludf.DUMMYFUNCTION("IF(REGEXMATCH(A3977,""wealth planning""),""Script 1"",""-"")"),"-")</f>
        <v>-</v>
      </c>
      <c r="C3977" s="74">
        <f t="shared" si="30"/>
        <v>0</v>
      </c>
      <c r="D3977" s="74" t="str">
        <f t="shared" si="31"/>
        <v>You: Hai assalamualaikum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978" spans="1:4">
      <c r="A3978" s="74" t="s">
        <v>4349</v>
      </c>
      <c r="B3978" s="74" t="str">
        <f ca="1">IFERROR(__xludf.DUMMYFUNCTION("IF(REGEXMATCH(A3978,""wealth planning""),""Script 1"",""-"")"),"-")</f>
        <v>-</v>
      </c>
      <c r="C3978" s="74">
        <f t="shared" si="30"/>
        <v>0</v>
      </c>
      <c r="D3978" s="74">
        <f t="shared" si="31"/>
        <v>0</v>
      </c>
    </row>
    <row r="3979" spans="1:4">
      <c r="A3979" s="74" t="s">
        <v>4349</v>
      </c>
      <c r="B3979" s="74" t="str">
        <f ca="1">IFERROR(__xludf.DUMMYFUNCTION("IF(REGEXMATCH(A3979,""wealth planning""),""Script 1"",""-"")"),"-")</f>
        <v>-</v>
      </c>
      <c r="C3979" s="74" t="str">
        <f t="shared" si="30"/>
        <v>Hanis Nadhirah</v>
      </c>
      <c r="D3979" s="74">
        <f t="shared" si="31"/>
        <v>0</v>
      </c>
    </row>
    <row r="3980" spans="1:4">
      <c r="A3980" s="148">
        <v>45714</v>
      </c>
      <c r="B3980" s="74" t="str">
        <f ca="1">IFERROR(__xludf.DUMMYFUNCTION("IF(REGEXMATCH(A3980,""wealth planning""),""Script 1"",""-"")"),"#VALUE!")</f>
        <v>#VALUE!</v>
      </c>
      <c r="C3980" s="74" t="str">
        <f t="shared" si="30"/>
        <v>Hanis Nadhirah</v>
      </c>
      <c r="D3980" s="74">
        <f t="shared" si="31"/>
        <v>0</v>
      </c>
    </row>
    <row r="3981" spans="1:4">
      <c r="A3981" s="148">
        <v>45714</v>
      </c>
      <c r="B3981" s="74" t="str">
        <f ca="1">IFERROR(__xludf.DUMMYFUNCTION("IF(REGEXMATCH(A3981,""wealth planning""),""Script 1"",""-"")"),"#VALUE!")</f>
        <v>#VALUE!</v>
      </c>
      <c r="C3981" s="148">
        <f t="shared" si="30"/>
        <v>45714</v>
      </c>
      <c r="D3981" s="74" t="str">
        <f t="shared" si="31"/>
        <v>Hanis Nadhirah</v>
      </c>
    </row>
    <row r="3982" spans="1:4">
      <c r="A3982" s="74" t="s">
        <v>4350</v>
      </c>
      <c r="B3982" s="74" t="str">
        <f ca="1">IFERROR(__xludf.DUMMYFUNCTION("IF(REGEXMATCH(A3982,""wealth planning""),""Script 1"",""-"")"),"Script 1")</f>
        <v>Script 1</v>
      </c>
      <c r="C3982" s="148">
        <f t="shared" si="30"/>
        <v>45714</v>
      </c>
      <c r="D3982" s="74" t="str">
        <f t="shared" si="31"/>
        <v>Hanis Nadhirah</v>
      </c>
    </row>
    <row r="3983" spans="1:4">
      <c r="B3983" s="74" t="str">
        <f ca="1">IFERROR(__xludf.DUMMYFUNCTION("IF(REGEXMATCH(A3983,""wealth planning""),""Script 1"",""-"")"),"-")</f>
        <v>-</v>
      </c>
      <c r="C3983" s="74" t="str">
        <f t="shared" si="30"/>
        <v>You: Hai assalamualaikum Hanis,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983" s="148">
        <f t="shared" si="31"/>
        <v>45714</v>
      </c>
    </row>
    <row r="3984" spans="1:4">
      <c r="B3984" s="74" t="str">
        <f ca="1">IFERROR(__xludf.DUMMYFUNCTION("IF(REGEXMATCH(A3984,""wealth planning""),""Script 1"",""-"")"),"-")</f>
        <v>-</v>
      </c>
      <c r="C3984" s="74">
        <f t="shared" si="30"/>
        <v>0</v>
      </c>
      <c r="D3984" s="148">
        <f t="shared" si="31"/>
        <v>45714</v>
      </c>
    </row>
    <row r="3985" spans="1:4">
      <c r="B3985" s="74" t="str">
        <f ca="1">IFERROR(__xludf.DUMMYFUNCTION("IF(REGEXMATCH(A3985,""wealth planning""),""Script 1"",""-"")"),"-")</f>
        <v>-</v>
      </c>
      <c r="C3985" s="74">
        <f t="shared" si="30"/>
        <v>0</v>
      </c>
      <c r="D3985" s="74" t="str">
        <f t="shared" si="31"/>
        <v>You: Hai assalamualaikum Hanis,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986" spans="1:4">
      <c r="A3986" s="74" t="s">
        <v>4352</v>
      </c>
      <c r="B3986" s="74" t="str">
        <f ca="1">IFERROR(__xludf.DUMMYFUNCTION("IF(REGEXMATCH(A3986,""wealth planning""),""Script 1"",""-"")"),"-")</f>
        <v>-</v>
      </c>
      <c r="C3986" s="74">
        <f t="shared" si="30"/>
        <v>0</v>
      </c>
      <c r="D3986" s="74">
        <f t="shared" si="31"/>
        <v>0</v>
      </c>
    </row>
    <row r="3987" spans="1:4">
      <c r="A3987" s="74" t="s">
        <v>4352</v>
      </c>
      <c r="B3987" s="74" t="str">
        <f ca="1">IFERROR(__xludf.DUMMYFUNCTION("IF(REGEXMATCH(A3987,""wealth planning""),""Script 1"",""-"")"),"-")</f>
        <v>-</v>
      </c>
      <c r="C3987" s="74" t="str">
        <f t="shared" si="30"/>
        <v>Amirul Adli Roslan</v>
      </c>
      <c r="D3987" s="74">
        <f t="shared" si="31"/>
        <v>0</v>
      </c>
    </row>
    <row r="3988" spans="1:4">
      <c r="A3988" s="148">
        <v>45714</v>
      </c>
      <c r="B3988" s="74" t="str">
        <f ca="1">IFERROR(__xludf.DUMMYFUNCTION("IF(REGEXMATCH(A3988,""wealth planning""),""Script 1"",""-"")"),"#VALUE!")</f>
        <v>#VALUE!</v>
      </c>
      <c r="C3988" s="74" t="str">
        <f t="shared" si="30"/>
        <v>Amirul Adli Roslan</v>
      </c>
      <c r="D3988" s="74">
        <f t="shared" si="31"/>
        <v>0</v>
      </c>
    </row>
    <row r="3989" spans="1:4">
      <c r="A3989" s="148">
        <v>45714</v>
      </c>
      <c r="B3989" s="74" t="str">
        <f ca="1">IFERROR(__xludf.DUMMYFUNCTION("IF(REGEXMATCH(A3989,""wealth planning""),""Script 1"",""-"")"),"#VALUE!")</f>
        <v>#VALUE!</v>
      </c>
      <c r="C3989" s="148">
        <f t="shared" si="30"/>
        <v>45714</v>
      </c>
      <c r="D3989" s="74" t="str">
        <f t="shared" si="31"/>
        <v>Amirul Adli Roslan</v>
      </c>
    </row>
    <row r="3990" spans="1:4">
      <c r="A3990" s="74" t="s">
        <v>2914</v>
      </c>
      <c r="B3990" s="74" t="str">
        <f ca="1">IFERROR(__xludf.DUMMYFUNCTION("IF(REGEXMATCH(A3990,""wealth planning""),""Script 1"",""-"")"),"Script 1")</f>
        <v>Script 1</v>
      </c>
      <c r="C3990" s="148">
        <f t="shared" si="30"/>
        <v>45714</v>
      </c>
      <c r="D3990" s="74" t="str">
        <f t="shared" si="31"/>
        <v>Amirul Adli Roslan</v>
      </c>
    </row>
    <row r="3991" spans="1:4">
      <c r="B3991" s="74" t="str">
        <f ca="1">IFERROR(__xludf.DUMMYFUNCTION("IF(REGEXMATCH(A3991,""wealth planning""),""Script 1"",""-"")"),"-")</f>
        <v>-</v>
      </c>
      <c r="C3991" s="74" t="str">
        <f t="shared" si="30"/>
        <v>You: Hai assalamualaikum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991" s="148">
        <f t="shared" si="31"/>
        <v>45714</v>
      </c>
    </row>
    <row r="3992" spans="1:4">
      <c r="B3992" s="74" t="str">
        <f ca="1">IFERROR(__xludf.DUMMYFUNCTION("IF(REGEXMATCH(A3992,""wealth planning""),""Script 1"",""-"")"),"-")</f>
        <v>-</v>
      </c>
      <c r="C3992" s="74">
        <f t="shared" si="30"/>
        <v>0</v>
      </c>
      <c r="D3992" s="148">
        <f t="shared" si="31"/>
        <v>45714</v>
      </c>
    </row>
    <row r="3993" spans="1:4">
      <c r="B3993" s="74" t="str">
        <f ca="1">IFERROR(__xludf.DUMMYFUNCTION("IF(REGEXMATCH(A3993,""wealth planning""),""Script 1"",""-"")"),"-")</f>
        <v>-</v>
      </c>
      <c r="C3993" s="74">
        <f t="shared" si="30"/>
        <v>0</v>
      </c>
      <c r="D3993" s="74" t="str">
        <f t="shared" si="31"/>
        <v>You: Hai assalamualaikum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3994" spans="1:4">
      <c r="A3994" s="74" t="s">
        <v>4354</v>
      </c>
      <c r="B3994" s="74" t="str">
        <f ca="1">IFERROR(__xludf.DUMMYFUNCTION("IF(REGEXMATCH(A3994,""wealth planning""),""Script 1"",""-"")"),"-")</f>
        <v>-</v>
      </c>
      <c r="C3994" s="74">
        <f t="shared" si="30"/>
        <v>0</v>
      </c>
      <c r="D3994" s="74">
        <f t="shared" si="31"/>
        <v>0</v>
      </c>
    </row>
    <row r="3995" spans="1:4">
      <c r="A3995" s="74" t="s">
        <v>4354</v>
      </c>
      <c r="B3995" s="74" t="str">
        <f ca="1">IFERROR(__xludf.DUMMYFUNCTION("IF(REGEXMATCH(A3995,""wealth planning""),""Script 1"",""-"")"),"-")</f>
        <v>-</v>
      </c>
      <c r="C3995" s="74" t="str">
        <f t="shared" si="30"/>
        <v>Azhan Syakirin</v>
      </c>
      <c r="D3995" s="74">
        <f t="shared" si="31"/>
        <v>0</v>
      </c>
    </row>
    <row r="3996" spans="1:4">
      <c r="A3996" s="148">
        <v>45714</v>
      </c>
      <c r="B3996" s="74" t="str">
        <f ca="1">IFERROR(__xludf.DUMMYFUNCTION("IF(REGEXMATCH(A3996,""wealth planning""),""Script 1"",""-"")"),"#VALUE!")</f>
        <v>#VALUE!</v>
      </c>
      <c r="C3996" s="74" t="str">
        <f t="shared" si="30"/>
        <v>Azhan Syakirin</v>
      </c>
      <c r="D3996" s="74">
        <f t="shared" si="31"/>
        <v>0</v>
      </c>
    </row>
    <row r="3997" spans="1:4">
      <c r="A3997" s="148">
        <v>45714</v>
      </c>
      <c r="B3997" s="74" t="str">
        <f ca="1">IFERROR(__xludf.DUMMYFUNCTION("IF(REGEXMATCH(A3997,""wealth planning""),""Script 1"",""-"")"),"#VALUE!")</f>
        <v>#VALUE!</v>
      </c>
      <c r="C3997" s="148">
        <f t="shared" si="30"/>
        <v>45714</v>
      </c>
      <c r="D3997" s="74" t="str">
        <f t="shared" si="31"/>
        <v>Azhan Syakirin</v>
      </c>
    </row>
    <row r="3998" spans="1:4">
      <c r="A3998" s="74" t="s">
        <v>4355</v>
      </c>
      <c r="B3998" s="74" t="str">
        <f ca="1">IFERROR(__xludf.DUMMYFUNCTION("IF(REGEXMATCH(A3998,""wealth planning""),""Script 1"",""-"")"),"Script 1")</f>
        <v>Script 1</v>
      </c>
      <c r="C3998" s="148">
        <f t="shared" si="30"/>
        <v>45714</v>
      </c>
      <c r="D3998" s="74" t="str">
        <f t="shared" si="31"/>
        <v>Azhan Syakirin</v>
      </c>
    </row>
    <row r="3999" spans="1:4">
      <c r="B3999" s="74" t="str">
        <f ca="1">IFERROR(__xludf.DUMMYFUNCTION("IF(REGEXMATCH(A3999,""wealth planning""),""Script 1"",""-"")"),"-")</f>
        <v>-</v>
      </c>
      <c r="C3999" s="74" t="str">
        <f t="shared" si="30"/>
        <v>You: Hai assalamualaikum Azhan,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3999" s="148">
        <f t="shared" si="31"/>
        <v>45714</v>
      </c>
    </row>
    <row r="4000" spans="1:4">
      <c r="B4000" s="74" t="str">
        <f ca="1">IFERROR(__xludf.DUMMYFUNCTION("IF(REGEXMATCH(A4000,""wealth planning""),""Script 1"",""-"")"),"-")</f>
        <v>-</v>
      </c>
      <c r="C4000" s="74">
        <f t="shared" si="30"/>
        <v>0</v>
      </c>
      <c r="D4000" s="148">
        <f t="shared" si="31"/>
        <v>45714</v>
      </c>
    </row>
    <row r="4001" spans="1:4">
      <c r="B4001" s="74" t="str">
        <f ca="1">IFERROR(__xludf.DUMMYFUNCTION("IF(REGEXMATCH(A4001,""wealth planning""),""Script 1"",""-"")"),"-")</f>
        <v>-</v>
      </c>
      <c r="C4001" s="74">
        <f t="shared" si="30"/>
        <v>0</v>
      </c>
      <c r="D4001" s="74" t="str">
        <f t="shared" si="31"/>
        <v>You: Hai assalamualaikum Azhan,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002" spans="1:4">
      <c r="A4002" s="74" t="s">
        <v>4357</v>
      </c>
      <c r="B4002" s="74" t="str">
        <f ca="1">IFERROR(__xludf.DUMMYFUNCTION("IF(REGEXMATCH(A4002,""wealth planning""),""Script 1"",""-"")"),"-")</f>
        <v>-</v>
      </c>
      <c r="C4002" s="74">
        <f t="shared" si="30"/>
        <v>0</v>
      </c>
      <c r="D4002" s="74">
        <f t="shared" si="31"/>
        <v>0</v>
      </c>
    </row>
    <row r="4003" spans="1:4">
      <c r="A4003" s="74" t="s">
        <v>4357</v>
      </c>
      <c r="B4003" s="74" t="str">
        <f ca="1">IFERROR(__xludf.DUMMYFUNCTION("IF(REGEXMATCH(A4003,""wealth planning""),""Script 1"",""-"")"),"-")</f>
        <v>-</v>
      </c>
      <c r="C4003" s="74" t="str">
        <f t="shared" si="30"/>
        <v>Fazrul Naim</v>
      </c>
      <c r="D4003" s="74">
        <f t="shared" si="31"/>
        <v>0</v>
      </c>
    </row>
    <row r="4004" spans="1:4">
      <c r="A4004" s="148">
        <v>45714</v>
      </c>
      <c r="B4004" s="74" t="str">
        <f ca="1">IFERROR(__xludf.DUMMYFUNCTION("IF(REGEXMATCH(A4004,""wealth planning""),""Script 1"",""-"")"),"#VALUE!")</f>
        <v>#VALUE!</v>
      </c>
      <c r="C4004" s="74" t="str">
        <f t="shared" si="30"/>
        <v>Fazrul Naim</v>
      </c>
      <c r="D4004" s="74">
        <f t="shared" si="31"/>
        <v>0</v>
      </c>
    </row>
    <row r="4005" spans="1:4">
      <c r="A4005" s="148">
        <v>45714</v>
      </c>
      <c r="B4005" s="74" t="str">
        <f ca="1">IFERROR(__xludf.DUMMYFUNCTION("IF(REGEXMATCH(A4005,""wealth planning""),""Script 1"",""-"")"),"#VALUE!")</f>
        <v>#VALUE!</v>
      </c>
      <c r="C4005" s="148">
        <f t="shared" si="30"/>
        <v>45714</v>
      </c>
      <c r="D4005" s="74" t="str">
        <f t="shared" si="31"/>
        <v>Fazrul Naim</v>
      </c>
    </row>
    <row r="4006" spans="1:4">
      <c r="A4006" s="74" t="s">
        <v>4358</v>
      </c>
      <c r="B4006" s="74" t="str">
        <f ca="1">IFERROR(__xludf.DUMMYFUNCTION("IF(REGEXMATCH(A4006,""wealth planning""),""Script 1"",""-"")"),"Script 1")</f>
        <v>Script 1</v>
      </c>
      <c r="C4006" s="148">
        <f t="shared" si="30"/>
        <v>45714</v>
      </c>
      <c r="D4006" s="74" t="str">
        <f t="shared" si="31"/>
        <v>Fazrul Naim</v>
      </c>
    </row>
    <row r="4007" spans="1:4">
      <c r="B4007" s="74" t="str">
        <f ca="1">IFERROR(__xludf.DUMMYFUNCTION("IF(REGEXMATCH(A4007,""wealth planning""),""Script 1"",""-"")"),"-")</f>
        <v>-</v>
      </c>
      <c r="C4007" s="74" t="str">
        <f t="shared" si="30"/>
        <v>You: Hai assalamualaikum Fazrul,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007" s="148">
        <f t="shared" si="31"/>
        <v>45714</v>
      </c>
    </row>
    <row r="4008" spans="1:4">
      <c r="B4008" s="74" t="str">
        <f ca="1">IFERROR(__xludf.DUMMYFUNCTION("IF(REGEXMATCH(A4008,""wealth planning""),""Script 1"",""-"")"),"-")</f>
        <v>-</v>
      </c>
      <c r="C4008" s="74">
        <f t="shared" si="30"/>
        <v>0</v>
      </c>
      <c r="D4008" s="148">
        <f t="shared" si="31"/>
        <v>45714</v>
      </c>
    </row>
    <row r="4009" spans="1:4">
      <c r="B4009" s="74" t="str">
        <f ca="1">IFERROR(__xludf.DUMMYFUNCTION("IF(REGEXMATCH(A4009,""wealth planning""),""Script 1"",""-"")"),"-")</f>
        <v>-</v>
      </c>
      <c r="C4009" s="74">
        <f t="shared" si="30"/>
        <v>0</v>
      </c>
      <c r="D4009" s="74" t="str">
        <f t="shared" si="31"/>
        <v>You: Hai assalamualaikum Fazrul,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010" spans="1:4">
      <c r="B4010" s="74" t="str">
        <f ca="1">IFERROR(__xludf.DUMMYFUNCTION("IF(REGEXMATCH(A4010,""wealth planning""),""Script 1"",""-"")"),"-")</f>
        <v>-</v>
      </c>
      <c r="C4010" s="74">
        <f t="shared" si="30"/>
        <v>0</v>
      </c>
      <c r="D4010" s="74">
        <f t="shared" si="31"/>
        <v>0</v>
      </c>
    </row>
    <row r="4011" spans="1:4">
      <c r="A4011" s="74" t="s">
        <v>4361</v>
      </c>
      <c r="B4011" s="74" t="str">
        <f ca="1">IFERROR(__xludf.DUMMYFUNCTION("IF(REGEXMATCH(A4011,""wealth planning""),""Script 1"",""-"")"),"-")</f>
        <v>-</v>
      </c>
      <c r="C4011" s="74">
        <f t="shared" si="30"/>
        <v>0</v>
      </c>
      <c r="D4011" s="74">
        <f t="shared" si="31"/>
        <v>0</v>
      </c>
    </row>
    <row r="4012" spans="1:4">
      <c r="A4012" s="148">
        <v>45714</v>
      </c>
      <c r="B4012" s="74" t="str">
        <f ca="1">IFERROR(__xludf.DUMMYFUNCTION("IF(REGEXMATCH(A4012,""wealth planning""),""Script 1"",""-"")"),"#VALUE!")</f>
        <v>#VALUE!</v>
      </c>
      <c r="C4012" s="74" t="str">
        <f t="shared" si="30"/>
        <v>Amira Izzah Zakaria</v>
      </c>
      <c r="D4012" s="74">
        <f t="shared" si="31"/>
        <v>0</v>
      </c>
    </row>
    <row r="4013" spans="1:4">
      <c r="A4013" s="148">
        <v>45714</v>
      </c>
      <c r="B4013" s="74" t="str">
        <f ca="1">IFERROR(__xludf.DUMMYFUNCTION("IF(REGEXMATCH(A4013,""wealth planning""),""Script 1"",""-"")"),"#VALUE!")</f>
        <v>#VALUE!</v>
      </c>
      <c r="C4013" s="148">
        <f t="shared" si="30"/>
        <v>45714</v>
      </c>
      <c r="D4013" s="74">
        <f t="shared" si="31"/>
        <v>0</v>
      </c>
    </row>
    <row r="4014" spans="1:4">
      <c r="A4014" s="74" t="s">
        <v>4362</v>
      </c>
      <c r="B4014" s="74" t="str">
        <f ca="1">IFERROR(__xludf.DUMMYFUNCTION("IF(REGEXMATCH(A4014,""wealth planning""),""Script 1"",""-"")"),"Script 1")</f>
        <v>Script 1</v>
      </c>
      <c r="C4014" s="148">
        <f t="shared" si="30"/>
        <v>45714</v>
      </c>
      <c r="D4014" s="74" t="str">
        <f t="shared" si="31"/>
        <v>Amira Izzah Zakaria</v>
      </c>
    </row>
    <row r="4015" spans="1:4">
      <c r="B4015" s="74" t="str">
        <f ca="1">IFERROR(__xludf.DUMMYFUNCTION("IF(REGEXMATCH(A4015,""wealth planning""),""Script 1"",""-"")"),"-")</f>
        <v>-</v>
      </c>
      <c r="C4015" s="74" t="str">
        <f t="shared" si="30"/>
        <v>You: Hai assalamualaikum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015" s="148">
        <f t="shared" si="31"/>
        <v>45714</v>
      </c>
    </row>
    <row r="4016" spans="1:4">
      <c r="B4016" s="74" t="str">
        <f ca="1">IFERROR(__xludf.DUMMYFUNCTION("IF(REGEXMATCH(A4016,""wealth planning""),""Script 1"",""-"")"),"-")</f>
        <v>-</v>
      </c>
      <c r="C4016" s="74">
        <f t="shared" si="30"/>
        <v>0</v>
      </c>
      <c r="D4016" s="148">
        <f t="shared" si="31"/>
        <v>45714</v>
      </c>
    </row>
    <row r="4017" spans="1:4">
      <c r="B4017" s="74" t="str">
        <f ca="1">IFERROR(__xludf.DUMMYFUNCTION("IF(REGEXMATCH(A4017,""wealth planning""),""Script 1"",""-"")"),"-")</f>
        <v>-</v>
      </c>
      <c r="C4017" s="74">
        <f t="shared" si="30"/>
        <v>0</v>
      </c>
      <c r="D4017" s="74" t="str">
        <f t="shared" si="31"/>
        <v>You: Hai assalamualaikum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018" spans="1:4">
      <c r="A4018" s="74" t="s">
        <v>4364</v>
      </c>
      <c r="B4018" s="74" t="str">
        <f ca="1">IFERROR(__xludf.DUMMYFUNCTION("IF(REGEXMATCH(A4018,""wealth planning""),""Script 1"",""-"")"),"-")</f>
        <v>-</v>
      </c>
      <c r="C4018" s="74">
        <f t="shared" si="30"/>
        <v>0</v>
      </c>
      <c r="D4018" s="74">
        <f t="shared" si="31"/>
        <v>0</v>
      </c>
    </row>
    <row r="4019" spans="1:4">
      <c r="A4019" s="74" t="s">
        <v>4364</v>
      </c>
      <c r="B4019" s="74" t="str">
        <f ca="1">IFERROR(__xludf.DUMMYFUNCTION("IF(REGEXMATCH(A4019,""wealth planning""),""Script 1"",""-"")"),"-")</f>
        <v>-</v>
      </c>
      <c r="C4019" s="74" t="str">
        <f t="shared" si="30"/>
        <v>Muhammad Afiquddin Nor Azman</v>
      </c>
      <c r="D4019" s="74">
        <f t="shared" si="31"/>
        <v>0</v>
      </c>
    </row>
    <row r="4020" spans="1:4">
      <c r="A4020" s="148">
        <v>45714</v>
      </c>
      <c r="B4020" s="74" t="str">
        <f ca="1">IFERROR(__xludf.DUMMYFUNCTION("IF(REGEXMATCH(A4020,""wealth planning""),""Script 1"",""-"")"),"#VALUE!")</f>
        <v>#VALUE!</v>
      </c>
      <c r="C4020" s="74" t="str">
        <f t="shared" si="30"/>
        <v>Muhammad Afiquddin Nor Azman</v>
      </c>
      <c r="D4020" s="74">
        <f t="shared" si="31"/>
        <v>0</v>
      </c>
    </row>
    <row r="4021" spans="1:4">
      <c r="A4021" s="148">
        <v>45714</v>
      </c>
      <c r="B4021" s="74" t="str">
        <f ca="1">IFERROR(__xludf.DUMMYFUNCTION("IF(REGEXMATCH(A4021,""wealth planning""),""Script 1"",""-"")"),"#VALUE!")</f>
        <v>#VALUE!</v>
      </c>
      <c r="C4021" s="148">
        <f t="shared" si="30"/>
        <v>45714</v>
      </c>
      <c r="D4021" s="74" t="str">
        <f t="shared" si="31"/>
        <v>Muhammad Afiquddin Nor Azman</v>
      </c>
    </row>
    <row r="4022" spans="1:4">
      <c r="A4022" s="74" t="s">
        <v>4365</v>
      </c>
      <c r="B4022" s="74" t="str">
        <f ca="1">IFERROR(__xludf.DUMMYFUNCTION("IF(REGEXMATCH(A4022,""wealth planning""),""Script 1"",""-"")"),"Script 1")</f>
        <v>Script 1</v>
      </c>
      <c r="C4022" s="148">
        <f t="shared" si="30"/>
        <v>45714</v>
      </c>
      <c r="D4022" s="74" t="str">
        <f t="shared" si="31"/>
        <v>Muhammad Afiquddin Nor Azman</v>
      </c>
    </row>
    <row r="4023" spans="1:4">
      <c r="B4023" s="74" t="str">
        <f ca="1">IFERROR(__xludf.DUMMYFUNCTION("IF(REGEXMATCH(A4023,""wealth planning""),""Script 1"",""-"")"),"-")</f>
        <v>-</v>
      </c>
      <c r="C4023" s="74" t="str">
        <f t="shared" si="30"/>
        <v>You: Hai assalamualaikum Afiquddin,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023" s="148">
        <f t="shared" si="31"/>
        <v>45714</v>
      </c>
    </row>
    <row r="4024" spans="1:4">
      <c r="B4024" s="74" t="str">
        <f ca="1">IFERROR(__xludf.DUMMYFUNCTION("IF(REGEXMATCH(A4024,""wealth planning""),""Script 1"",""-"")"),"-")</f>
        <v>-</v>
      </c>
      <c r="C4024" s="74">
        <f t="shared" si="30"/>
        <v>0</v>
      </c>
      <c r="D4024" s="148">
        <f t="shared" si="31"/>
        <v>45714</v>
      </c>
    </row>
    <row r="4025" spans="1:4">
      <c r="B4025" s="74" t="str">
        <f ca="1">IFERROR(__xludf.DUMMYFUNCTION("IF(REGEXMATCH(A4025,""wealth planning""),""Script 1"",""-"")"),"-")</f>
        <v>-</v>
      </c>
      <c r="C4025" s="74">
        <f t="shared" si="30"/>
        <v>0</v>
      </c>
      <c r="D4025" s="74" t="str">
        <f t="shared" si="31"/>
        <v>You: Hai assalamualaikum Afiquddin,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026" spans="1:4">
      <c r="A4026" s="74" t="s">
        <v>4367</v>
      </c>
      <c r="B4026" s="74" t="str">
        <f ca="1">IFERROR(__xludf.DUMMYFUNCTION("IF(REGEXMATCH(A4026,""wealth planning""),""Script 1"",""-"")"),"-")</f>
        <v>-</v>
      </c>
      <c r="C4026" s="74">
        <f t="shared" si="30"/>
        <v>0</v>
      </c>
      <c r="D4026" s="74">
        <f t="shared" si="31"/>
        <v>0</v>
      </c>
    </row>
    <row r="4027" spans="1:4">
      <c r="A4027" s="74" t="s">
        <v>4367</v>
      </c>
      <c r="B4027" s="74" t="str">
        <f ca="1">IFERROR(__xludf.DUMMYFUNCTION("IF(REGEXMATCH(A4027,""wealth planning""),""Script 1"",""-"")"),"-")</f>
        <v>-</v>
      </c>
      <c r="C4027" s="74" t="str">
        <f t="shared" si="30"/>
        <v>Muhammad Farhan Farihin</v>
      </c>
      <c r="D4027" s="74">
        <f t="shared" si="31"/>
        <v>0</v>
      </c>
    </row>
    <row r="4028" spans="1:4">
      <c r="A4028" s="148">
        <v>45714</v>
      </c>
      <c r="B4028" s="74" t="str">
        <f ca="1">IFERROR(__xludf.DUMMYFUNCTION("IF(REGEXMATCH(A4028,""wealth planning""),""Script 1"",""-"")"),"#VALUE!")</f>
        <v>#VALUE!</v>
      </c>
      <c r="C4028" s="74" t="str">
        <f t="shared" si="30"/>
        <v>Muhammad Farhan Farihin</v>
      </c>
      <c r="D4028" s="74">
        <f t="shared" si="31"/>
        <v>0</v>
      </c>
    </row>
    <row r="4029" spans="1:4">
      <c r="A4029" s="148">
        <v>45714</v>
      </c>
      <c r="B4029" s="74" t="str">
        <f ca="1">IFERROR(__xludf.DUMMYFUNCTION("IF(REGEXMATCH(A4029,""wealth planning""),""Script 1"",""-"")"),"#VALUE!")</f>
        <v>#VALUE!</v>
      </c>
      <c r="C4029" s="148">
        <f t="shared" si="30"/>
        <v>45714</v>
      </c>
      <c r="D4029" s="74" t="str">
        <f t="shared" si="31"/>
        <v>Muhammad Farhan Farihin</v>
      </c>
    </row>
    <row r="4030" spans="1:4">
      <c r="A4030" s="74" t="s">
        <v>4368</v>
      </c>
      <c r="B4030" s="74" t="str">
        <f ca="1">IFERROR(__xludf.DUMMYFUNCTION("IF(REGEXMATCH(A4030,""wealth planning""),""Script 1"",""-"")"),"Script 1")</f>
        <v>Script 1</v>
      </c>
      <c r="C4030" s="148">
        <f t="shared" si="30"/>
        <v>45714</v>
      </c>
      <c r="D4030" s="74" t="str">
        <f t="shared" si="31"/>
        <v>Muhammad Farhan Farihin</v>
      </c>
    </row>
    <row r="4031" spans="1:4">
      <c r="B4031" s="74" t="str">
        <f ca="1">IFERROR(__xludf.DUMMYFUNCTION("IF(REGEXMATCH(A4031,""wealth planning""),""Script 1"",""-"")"),"-")</f>
        <v>-</v>
      </c>
      <c r="C4031" s="74" t="str">
        <f t="shared" si="30"/>
        <v>You: Hai assalamualaikum Farhan,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031" s="148">
        <f t="shared" si="31"/>
        <v>45714</v>
      </c>
    </row>
    <row r="4032" spans="1:4">
      <c r="B4032" s="74" t="str">
        <f ca="1">IFERROR(__xludf.DUMMYFUNCTION("IF(REGEXMATCH(A4032,""wealth planning""),""Script 1"",""-"")"),"-")</f>
        <v>-</v>
      </c>
      <c r="C4032" s="74">
        <f t="shared" si="30"/>
        <v>0</v>
      </c>
      <c r="D4032" s="148">
        <f t="shared" si="31"/>
        <v>45714</v>
      </c>
    </row>
    <row r="4033" spans="1:4">
      <c r="B4033" s="74" t="str">
        <f ca="1">IFERROR(__xludf.DUMMYFUNCTION("IF(REGEXMATCH(A4033,""wealth planning""),""Script 1"",""-"")"),"-")</f>
        <v>-</v>
      </c>
      <c r="C4033" s="74">
        <f t="shared" si="30"/>
        <v>0</v>
      </c>
      <c r="D4033" s="74" t="str">
        <f t="shared" si="31"/>
        <v>You: Hai assalamualaikum Farhan,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034" spans="1:4">
      <c r="A4034" s="74" t="s">
        <v>4370</v>
      </c>
      <c r="B4034" s="74" t="str">
        <f ca="1">IFERROR(__xludf.DUMMYFUNCTION("IF(REGEXMATCH(A4034,""wealth planning""),""Script 1"",""-"")"),"-")</f>
        <v>-</v>
      </c>
      <c r="C4034" s="74">
        <f t="shared" si="30"/>
        <v>0</v>
      </c>
      <c r="D4034" s="74">
        <f t="shared" si="31"/>
        <v>0</v>
      </c>
    </row>
    <row r="4035" spans="1:4">
      <c r="A4035" s="74" t="s">
        <v>4370</v>
      </c>
      <c r="B4035" s="74" t="str">
        <f ca="1">IFERROR(__xludf.DUMMYFUNCTION("IF(REGEXMATCH(A4035,""wealth planning""),""Script 1"",""-"")"),"-")</f>
        <v>-</v>
      </c>
      <c r="C4035" s="74" t="str">
        <f t="shared" si="30"/>
        <v>Amiera Aqiela</v>
      </c>
      <c r="D4035" s="74">
        <f t="shared" si="31"/>
        <v>0</v>
      </c>
    </row>
    <row r="4036" spans="1:4">
      <c r="A4036" s="148">
        <v>45714</v>
      </c>
      <c r="B4036" s="74" t="str">
        <f ca="1">IFERROR(__xludf.DUMMYFUNCTION("IF(REGEXMATCH(A4036,""wealth planning""),""Script 1"",""-"")"),"#VALUE!")</f>
        <v>#VALUE!</v>
      </c>
      <c r="C4036" s="74" t="str">
        <f t="shared" si="30"/>
        <v>Amiera Aqiela</v>
      </c>
      <c r="D4036" s="74">
        <f t="shared" si="31"/>
        <v>0</v>
      </c>
    </row>
    <row r="4037" spans="1:4">
      <c r="A4037" s="148">
        <v>45714</v>
      </c>
      <c r="B4037" s="74" t="str">
        <f ca="1">IFERROR(__xludf.DUMMYFUNCTION("IF(REGEXMATCH(A4037,""wealth planning""),""Script 1"",""-"")"),"#VALUE!")</f>
        <v>#VALUE!</v>
      </c>
      <c r="C4037" s="148">
        <f t="shared" si="30"/>
        <v>45714</v>
      </c>
      <c r="D4037" s="74" t="str">
        <f t="shared" si="31"/>
        <v>Amiera Aqiela</v>
      </c>
    </row>
    <row r="4038" spans="1:4">
      <c r="A4038" s="74" t="s">
        <v>4371</v>
      </c>
      <c r="B4038" s="74" t="str">
        <f ca="1">IFERROR(__xludf.DUMMYFUNCTION("IF(REGEXMATCH(A4038,""wealth planning""),""Script 1"",""-"")"),"Script 1")</f>
        <v>Script 1</v>
      </c>
      <c r="C4038" s="148">
        <f t="shared" si="30"/>
        <v>45714</v>
      </c>
      <c r="D4038" s="74" t="str">
        <f t="shared" si="31"/>
        <v>Amiera Aqiela</v>
      </c>
    </row>
    <row r="4039" spans="1:4">
      <c r="B4039" s="74" t="str">
        <f ca="1">IFERROR(__xludf.DUMMYFUNCTION("IF(REGEXMATCH(A4039,""wealth planning""),""Script 1"",""-"")"),"-")</f>
        <v>-</v>
      </c>
      <c r="C4039" s="74" t="str">
        <f t="shared" si="30"/>
        <v>You: Hai assalamualaikum Amiera,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039" s="148">
        <f t="shared" si="31"/>
        <v>45714</v>
      </c>
    </row>
    <row r="4040" spans="1:4">
      <c r="B4040" s="74" t="str">
        <f ca="1">IFERROR(__xludf.DUMMYFUNCTION("IF(REGEXMATCH(A4040,""wealth planning""),""Script 1"",""-"")"),"-")</f>
        <v>-</v>
      </c>
      <c r="C4040" s="74">
        <f t="shared" si="30"/>
        <v>0</v>
      </c>
      <c r="D4040" s="148">
        <f t="shared" si="31"/>
        <v>45714</v>
      </c>
    </row>
    <row r="4041" spans="1:4">
      <c r="B4041" s="74" t="str">
        <f ca="1">IFERROR(__xludf.DUMMYFUNCTION("IF(REGEXMATCH(A4041,""wealth planning""),""Script 1"",""-"")"),"-")</f>
        <v>-</v>
      </c>
      <c r="C4041" s="74">
        <f t="shared" si="30"/>
        <v>0</v>
      </c>
      <c r="D4041" s="74" t="str">
        <f t="shared" si="31"/>
        <v>You: Hai assalamualaikum Amiera,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042" spans="1:4">
      <c r="B4042" s="74" t="str">
        <f ca="1">IFERROR(__xludf.DUMMYFUNCTION("IF(REGEXMATCH(A4042,""wealth planning""),""Script 1"",""-"")"),"-")</f>
        <v>-</v>
      </c>
      <c r="C4042" s="74">
        <f t="shared" si="30"/>
        <v>0</v>
      </c>
      <c r="D4042" s="74">
        <f t="shared" si="31"/>
        <v>0</v>
      </c>
    </row>
    <row r="4043" spans="1:4">
      <c r="A4043" s="74" t="s">
        <v>2377</v>
      </c>
      <c r="B4043" s="74" t="str">
        <f ca="1">IFERROR(__xludf.DUMMYFUNCTION("IF(REGEXMATCH(A4043,""wealth planning""),""Script 1"",""-"")"),"-")</f>
        <v>-</v>
      </c>
      <c r="C4043" s="74">
        <f t="shared" si="30"/>
        <v>0</v>
      </c>
      <c r="D4043" s="74">
        <f t="shared" si="31"/>
        <v>0</v>
      </c>
    </row>
    <row r="4044" spans="1:4">
      <c r="A4044" s="148">
        <v>45714</v>
      </c>
      <c r="B4044" s="74" t="str">
        <f ca="1">IFERROR(__xludf.DUMMYFUNCTION("IF(REGEXMATCH(A4044,""wealth planning""),""Script 1"",""-"")"),"#VALUE!")</f>
        <v>#VALUE!</v>
      </c>
      <c r="C4044" s="74" t="str">
        <f t="shared" si="30"/>
        <v>Nur Haziqah</v>
      </c>
      <c r="D4044" s="74">
        <f t="shared" si="31"/>
        <v>0</v>
      </c>
    </row>
    <row r="4045" spans="1:4">
      <c r="A4045" s="148">
        <v>45714</v>
      </c>
      <c r="B4045" s="74" t="str">
        <f ca="1">IFERROR(__xludf.DUMMYFUNCTION("IF(REGEXMATCH(A4045,""wealth planning""),""Script 1"",""-"")"),"#VALUE!")</f>
        <v>#VALUE!</v>
      </c>
      <c r="C4045" s="148">
        <f t="shared" si="30"/>
        <v>45714</v>
      </c>
      <c r="D4045" s="74">
        <f t="shared" si="31"/>
        <v>0</v>
      </c>
    </row>
    <row r="4046" spans="1:4">
      <c r="A4046" s="74" t="s">
        <v>4374</v>
      </c>
      <c r="B4046" s="74" t="str">
        <f ca="1">IFERROR(__xludf.DUMMYFUNCTION("IF(REGEXMATCH(A4046,""wealth planning""),""Script 1"",""-"")"),"Script 1")</f>
        <v>Script 1</v>
      </c>
      <c r="C4046" s="148">
        <f t="shared" si="30"/>
        <v>45714</v>
      </c>
      <c r="D4046" s="74" t="str">
        <f t="shared" si="31"/>
        <v>Nur Haziqah</v>
      </c>
    </row>
    <row r="4047" spans="1:4">
      <c r="B4047" s="74" t="str">
        <f ca="1">IFERROR(__xludf.DUMMYFUNCTION("IF(REGEXMATCH(A4047,""wealth planning""),""Script 1"",""-"")"),"-")</f>
        <v>-</v>
      </c>
      <c r="C4047" s="74" t="str">
        <f t="shared" si="30"/>
        <v>You: Hai assalamualaikum Haziqah,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047" s="148">
        <f t="shared" si="31"/>
        <v>45714</v>
      </c>
    </row>
    <row r="4048" spans="1:4">
      <c r="B4048" s="74" t="str">
        <f ca="1">IFERROR(__xludf.DUMMYFUNCTION("IF(REGEXMATCH(A4048,""wealth planning""),""Script 1"",""-"")"),"-")</f>
        <v>-</v>
      </c>
      <c r="C4048" s="74">
        <f t="shared" si="30"/>
        <v>0</v>
      </c>
      <c r="D4048" s="148">
        <f t="shared" si="31"/>
        <v>45714</v>
      </c>
    </row>
    <row r="4049" spans="1:4">
      <c r="B4049" s="74" t="str">
        <f ca="1">IFERROR(__xludf.DUMMYFUNCTION("IF(REGEXMATCH(A4049,""wealth planning""),""Script 1"",""-"")"),"-")</f>
        <v>-</v>
      </c>
      <c r="C4049" s="74">
        <f t="shared" si="30"/>
        <v>0</v>
      </c>
      <c r="D4049" s="74" t="str">
        <f t="shared" si="31"/>
        <v>You: Hai assalamualaikum Haziqah,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050" spans="1:4">
      <c r="A4050" s="74" t="s">
        <v>2374</v>
      </c>
      <c r="B4050" s="74" t="str">
        <f ca="1">IFERROR(__xludf.DUMMYFUNCTION("IF(REGEXMATCH(A4050,""wealth planning""),""Script 1"",""-"")"),"-")</f>
        <v>-</v>
      </c>
      <c r="C4050" s="74">
        <f t="shared" si="30"/>
        <v>0</v>
      </c>
      <c r="D4050" s="74">
        <f t="shared" si="31"/>
        <v>0</v>
      </c>
    </row>
    <row r="4051" spans="1:4">
      <c r="A4051" s="74" t="s">
        <v>2374</v>
      </c>
      <c r="B4051" s="74" t="str">
        <f ca="1">IFERROR(__xludf.DUMMYFUNCTION("IF(REGEXMATCH(A4051,""wealth planning""),""Script 1"",""-"")"),"-")</f>
        <v>-</v>
      </c>
      <c r="C4051" s="74" t="str">
        <f t="shared" si="30"/>
        <v>Nurul Faizi</v>
      </c>
      <c r="D4051" s="74">
        <f t="shared" si="31"/>
        <v>0</v>
      </c>
    </row>
    <row r="4052" spans="1:4">
      <c r="A4052" s="148">
        <v>45714</v>
      </c>
      <c r="B4052" s="74" t="str">
        <f ca="1">IFERROR(__xludf.DUMMYFUNCTION("IF(REGEXMATCH(A4052,""wealth planning""),""Script 1"",""-"")"),"#VALUE!")</f>
        <v>#VALUE!</v>
      </c>
      <c r="C4052" s="74" t="str">
        <f t="shared" si="30"/>
        <v>Nurul Faizi</v>
      </c>
      <c r="D4052" s="74">
        <f t="shared" si="31"/>
        <v>0</v>
      </c>
    </row>
    <row r="4053" spans="1:4">
      <c r="A4053" s="148">
        <v>45714</v>
      </c>
      <c r="B4053" s="74" t="str">
        <f ca="1">IFERROR(__xludf.DUMMYFUNCTION("IF(REGEXMATCH(A4053,""wealth planning""),""Script 1"",""-"")"),"#VALUE!")</f>
        <v>#VALUE!</v>
      </c>
      <c r="C4053" s="148">
        <f t="shared" si="30"/>
        <v>45714</v>
      </c>
      <c r="D4053" s="74" t="str">
        <f t="shared" si="31"/>
        <v>Nurul Faizi</v>
      </c>
    </row>
    <row r="4054" spans="1:4">
      <c r="A4054" s="74" t="s">
        <v>4376</v>
      </c>
      <c r="B4054" s="74" t="str">
        <f ca="1">IFERROR(__xludf.DUMMYFUNCTION("IF(REGEXMATCH(A4054,""wealth planning""),""Script 1"",""-"")"),"Script 1")</f>
        <v>Script 1</v>
      </c>
      <c r="C4054" s="148">
        <f t="shared" si="30"/>
        <v>45714</v>
      </c>
      <c r="D4054" s="74" t="str">
        <f t="shared" si="31"/>
        <v>Nurul Faizi</v>
      </c>
    </row>
    <row r="4055" spans="1:4">
      <c r="B4055" s="74" t="str">
        <f ca="1">IFERROR(__xludf.DUMMYFUNCTION("IF(REGEXMATCH(A4055,""wealth planning""),""Script 1"",""-"")"),"-")</f>
        <v>-</v>
      </c>
      <c r="C4055" s="74" t="str">
        <f t="shared" si="30"/>
        <v>You: Hai assalamualaikum Nurul Faizi,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055" s="148">
        <f t="shared" si="31"/>
        <v>45714</v>
      </c>
    </row>
    <row r="4056" spans="1:4">
      <c r="B4056" s="74" t="str">
        <f ca="1">IFERROR(__xludf.DUMMYFUNCTION("IF(REGEXMATCH(A4056,""wealth planning""),""Script 1"",""-"")"),"-")</f>
        <v>-</v>
      </c>
      <c r="C4056" s="74">
        <f t="shared" si="30"/>
        <v>0</v>
      </c>
      <c r="D4056" s="148">
        <f t="shared" si="31"/>
        <v>45714</v>
      </c>
    </row>
    <row r="4057" spans="1:4">
      <c r="B4057" s="74" t="str">
        <f ca="1">IFERROR(__xludf.DUMMYFUNCTION("IF(REGEXMATCH(A4057,""wealth planning""),""Script 1"",""-"")"),"-")</f>
        <v>-</v>
      </c>
      <c r="C4057" s="74">
        <f t="shared" si="30"/>
        <v>0</v>
      </c>
      <c r="D4057" s="74" t="str">
        <f t="shared" si="31"/>
        <v>You: Hai assalamualaikum Nurul Faizi,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058" spans="1:4">
      <c r="B4058" s="74" t="str">
        <f ca="1">IFERROR(__xludf.DUMMYFUNCTION("IF(REGEXMATCH(A4058,""wealth planning""),""Script 1"",""-"")"),"-")</f>
        <v>-</v>
      </c>
      <c r="C4058" s="74">
        <f t="shared" si="30"/>
        <v>0</v>
      </c>
      <c r="D4058" s="74">
        <f t="shared" si="31"/>
        <v>0</v>
      </c>
    </row>
    <row r="4059" spans="1:4">
      <c r="A4059" s="74" t="s">
        <v>2373</v>
      </c>
      <c r="B4059" s="74" t="str">
        <f ca="1">IFERROR(__xludf.DUMMYFUNCTION("IF(REGEXMATCH(A4059,""wealth planning""),""Script 1"",""-"")"),"-")</f>
        <v>-</v>
      </c>
      <c r="C4059" s="74">
        <f t="shared" si="30"/>
        <v>0</v>
      </c>
      <c r="D4059" s="74">
        <f t="shared" si="31"/>
        <v>0</v>
      </c>
    </row>
    <row r="4060" spans="1:4">
      <c r="A4060" s="148">
        <v>45714</v>
      </c>
      <c r="B4060" s="74" t="str">
        <f ca="1">IFERROR(__xludf.DUMMYFUNCTION("IF(REGEXMATCH(A4060,""wealth planning""),""Script 1"",""-"")"),"#VALUE!")</f>
        <v>#VALUE!</v>
      </c>
      <c r="C4060" s="74" t="str">
        <f t="shared" si="30"/>
        <v>Asfarina Nasha</v>
      </c>
      <c r="D4060" s="74">
        <f t="shared" si="31"/>
        <v>0</v>
      </c>
    </row>
    <row r="4061" spans="1:4">
      <c r="A4061" s="148">
        <v>45714</v>
      </c>
      <c r="B4061" s="74" t="str">
        <f ca="1">IFERROR(__xludf.DUMMYFUNCTION("IF(REGEXMATCH(A4061,""wealth planning""),""Script 1"",""-"")"),"#VALUE!")</f>
        <v>#VALUE!</v>
      </c>
      <c r="C4061" s="148">
        <f t="shared" si="30"/>
        <v>45714</v>
      </c>
      <c r="D4061" s="74">
        <f t="shared" si="31"/>
        <v>0</v>
      </c>
    </row>
    <row r="4062" spans="1:4">
      <c r="A4062" s="74" t="s">
        <v>4379</v>
      </c>
      <c r="B4062" s="74" t="str">
        <f ca="1">IFERROR(__xludf.DUMMYFUNCTION("IF(REGEXMATCH(A4062,""wealth planning""),""Script 1"",""-"")"),"Script 1")</f>
        <v>Script 1</v>
      </c>
      <c r="C4062" s="148">
        <f t="shared" si="30"/>
        <v>45714</v>
      </c>
      <c r="D4062" s="74" t="str">
        <f t="shared" si="31"/>
        <v>Asfarina Nasha</v>
      </c>
    </row>
    <row r="4063" spans="1:4">
      <c r="B4063" s="74" t="str">
        <f ca="1">IFERROR(__xludf.DUMMYFUNCTION("IF(REGEXMATCH(A4063,""wealth planning""),""Script 1"",""-"")"),"-")</f>
        <v>-</v>
      </c>
      <c r="C4063" s="74" t="str">
        <f t="shared" si="30"/>
        <v>You: Hai assalamualaikum Asfarina,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063" s="148">
        <f t="shared" si="31"/>
        <v>45714</v>
      </c>
    </row>
    <row r="4064" spans="1:4">
      <c r="B4064" s="74" t="str">
        <f ca="1">IFERROR(__xludf.DUMMYFUNCTION("IF(REGEXMATCH(A4064,""wealth planning""),""Script 1"",""-"")"),"-")</f>
        <v>-</v>
      </c>
      <c r="C4064" s="74">
        <f t="shared" si="30"/>
        <v>0</v>
      </c>
      <c r="D4064" s="148">
        <f t="shared" si="31"/>
        <v>45714</v>
      </c>
    </row>
    <row r="4065" spans="1:4">
      <c r="B4065" s="74" t="str">
        <f ca="1">IFERROR(__xludf.DUMMYFUNCTION("IF(REGEXMATCH(A4065,""wealth planning""),""Script 1"",""-"")"),"-")</f>
        <v>-</v>
      </c>
      <c r="C4065" s="74">
        <f t="shared" si="30"/>
        <v>0</v>
      </c>
      <c r="D4065" s="74" t="str">
        <f t="shared" si="31"/>
        <v>You: Hai assalamualaikum Asfarina,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066" spans="1:4">
      <c r="B4066" s="74" t="str">
        <f ca="1">IFERROR(__xludf.DUMMYFUNCTION("IF(REGEXMATCH(A4066,""wealth planning""),""Script 1"",""-"")"),"-")</f>
        <v>-</v>
      </c>
      <c r="C4066" s="74">
        <f t="shared" si="30"/>
        <v>0</v>
      </c>
      <c r="D4066" s="74">
        <f t="shared" si="31"/>
        <v>0</v>
      </c>
    </row>
    <row r="4067" spans="1:4">
      <c r="A4067" s="74" t="s">
        <v>2372</v>
      </c>
      <c r="B4067" s="74" t="str">
        <f ca="1">IFERROR(__xludf.DUMMYFUNCTION("IF(REGEXMATCH(A4067,""wealth planning""),""Script 1"",""-"")"),"-")</f>
        <v>-</v>
      </c>
      <c r="C4067" s="74">
        <f t="shared" si="30"/>
        <v>0</v>
      </c>
      <c r="D4067" s="74">
        <f t="shared" si="31"/>
        <v>0</v>
      </c>
    </row>
    <row r="4068" spans="1:4">
      <c r="A4068" s="148">
        <v>45714</v>
      </c>
      <c r="B4068" s="74" t="str">
        <f ca="1">IFERROR(__xludf.DUMMYFUNCTION("IF(REGEXMATCH(A4068,""wealth planning""),""Script 1"",""-"")"),"#VALUE!")</f>
        <v>#VALUE!</v>
      </c>
      <c r="C4068" s="74" t="str">
        <f t="shared" si="30"/>
        <v>Suhailah Asri</v>
      </c>
      <c r="D4068" s="74">
        <f t="shared" si="31"/>
        <v>0</v>
      </c>
    </row>
    <row r="4069" spans="1:4">
      <c r="A4069" s="148">
        <v>45714</v>
      </c>
      <c r="B4069" s="74" t="str">
        <f ca="1">IFERROR(__xludf.DUMMYFUNCTION("IF(REGEXMATCH(A4069,""wealth planning""),""Script 1"",""-"")"),"#VALUE!")</f>
        <v>#VALUE!</v>
      </c>
      <c r="C4069" s="148">
        <f t="shared" si="30"/>
        <v>45714</v>
      </c>
      <c r="D4069" s="74">
        <f t="shared" si="31"/>
        <v>0</v>
      </c>
    </row>
    <row r="4070" spans="1:4">
      <c r="A4070" s="74" t="s">
        <v>4382</v>
      </c>
      <c r="B4070" s="74" t="str">
        <f ca="1">IFERROR(__xludf.DUMMYFUNCTION("IF(REGEXMATCH(A4070,""wealth planning""),""Script 1"",""-"")"),"Script 1")</f>
        <v>Script 1</v>
      </c>
      <c r="C4070" s="148">
        <f t="shared" si="30"/>
        <v>45714</v>
      </c>
      <c r="D4070" s="74" t="str">
        <f t="shared" si="31"/>
        <v>Suhailah Asri</v>
      </c>
    </row>
    <row r="4071" spans="1:4">
      <c r="B4071" s="74" t="str">
        <f ca="1">IFERROR(__xludf.DUMMYFUNCTION("IF(REGEXMATCH(A4071,""wealth planning""),""Script 1"",""-"")"),"-")</f>
        <v>-</v>
      </c>
      <c r="C4071" s="74" t="str">
        <f t="shared" si="30"/>
        <v>You: Hai assalamualaikum Suhailah,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071" s="148">
        <f t="shared" si="31"/>
        <v>45714</v>
      </c>
    </row>
    <row r="4072" spans="1:4">
      <c r="B4072" s="74" t="str">
        <f ca="1">IFERROR(__xludf.DUMMYFUNCTION("IF(REGEXMATCH(A4072,""wealth planning""),""Script 1"",""-"")"),"-")</f>
        <v>-</v>
      </c>
      <c r="C4072" s="74">
        <f t="shared" si="30"/>
        <v>0</v>
      </c>
      <c r="D4072" s="148">
        <f t="shared" si="31"/>
        <v>45714</v>
      </c>
    </row>
    <row r="4073" spans="1:4">
      <c r="B4073" s="74" t="str">
        <f ca="1">IFERROR(__xludf.DUMMYFUNCTION("IF(REGEXMATCH(A4073,""wealth planning""),""Script 1"",""-"")"),"-")</f>
        <v>-</v>
      </c>
      <c r="C4073" s="74">
        <f t="shared" si="30"/>
        <v>0</v>
      </c>
      <c r="D4073" s="74" t="str">
        <f t="shared" si="31"/>
        <v>You: Hai assalamualaikum Suhailah,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074" spans="1:4">
      <c r="B4074" s="74" t="str">
        <f ca="1">IFERROR(__xludf.DUMMYFUNCTION("IF(REGEXMATCH(A4074,""wealth planning""),""Script 1"",""-"")"),"-")</f>
        <v>-</v>
      </c>
      <c r="C4074" s="74">
        <f t="shared" si="30"/>
        <v>0</v>
      </c>
      <c r="D4074" s="74">
        <f t="shared" si="31"/>
        <v>0</v>
      </c>
    </row>
    <row r="4075" spans="1:4">
      <c r="A4075" s="74" t="s">
        <v>2370</v>
      </c>
      <c r="B4075" s="74" t="str">
        <f ca="1">IFERROR(__xludf.DUMMYFUNCTION("IF(REGEXMATCH(A4075,""wealth planning""),""Script 1"",""-"")"),"-")</f>
        <v>-</v>
      </c>
      <c r="C4075" s="74">
        <f t="shared" si="30"/>
        <v>0</v>
      </c>
      <c r="D4075" s="74">
        <f t="shared" si="31"/>
        <v>0</v>
      </c>
    </row>
    <row r="4076" spans="1:4">
      <c r="A4076" s="148">
        <v>45714</v>
      </c>
      <c r="B4076" s="74" t="str">
        <f ca="1">IFERROR(__xludf.DUMMYFUNCTION("IF(REGEXMATCH(A4076,""wealth planning""),""Script 1"",""-"")"),"#VALUE!")</f>
        <v>#VALUE!</v>
      </c>
      <c r="C4076" s="74" t="str">
        <f t="shared" si="30"/>
        <v>Nur Intan Azzahana Balqis</v>
      </c>
      <c r="D4076" s="74">
        <f t="shared" si="31"/>
        <v>0</v>
      </c>
    </row>
    <row r="4077" spans="1:4">
      <c r="A4077" s="148">
        <v>45714</v>
      </c>
      <c r="B4077" s="74" t="str">
        <f ca="1">IFERROR(__xludf.DUMMYFUNCTION("IF(REGEXMATCH(A4077,""wealth planning""),""Script 1"",""-"")"),"#VALUE!")</f>
        <v>#VALUE!</v>
      </c>
      <c r="C4077" s="148">
        <f t="shared" si="30"/>
        <v>45714</v>
      </c>
      <c r="D4077" s="74">
        <f t="shared" si="31"/>
        <v>0</v>
      </c>
    </row>
    <row r="4078" spans="1:4">
      <c r="A4078" s="74" t="s">
        <v>3136</v>
      </c>
      <c r="B4078" s="74" t="str">
        <f ca="1">IFERROR(__xludf.DUMMYFUNCTION("IF(REGEXMATCH(A4078,""wealth planning""),""Script 1"",""-"")"),"Script 1")</f>
        <v>Script 1</v>
      </c>
      <c r="C4078" s="148">
        <f t="shared" si="30"/>
        <v>45714</v>
      </c>
      <c r="D4078" s="74" t="str">
        <f t="shared" si="31"/>
        <v>Nur Intan Azzahana Balqis</v>
      </c>
    </row>
    <row r="4079" spans="1:4">
      <c r="B4079" s="74" t="str">
        <f ca="1">IFERROR(__xludf.DUMMYFUNCTION("IF(REGEXMATCH(A4079,""wealth planning""),""Script 1"",""-"")"),"-")</f>
        <v>-</v>
      </c>
      <c r="C4079" s="74" t="str">
        <f t="shared" si="30"/>
        <v>You: Hai assalamualaikum Intan,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079" s="148">
        <f t="shared" si="31"/>
        <v>45714</v>
      </c>
    </row>
    <row r="4080" spans="1:4">
      <c r="B4080" s="74" t="str">
        <f ca="1">IFERROR(__xludf.DUMMYFUNCTION("IF(REGEXMATCH(A4080,""wealth planning""),""Script 1"",""-"")"),"-")</f>
        <v>-</v>
      </c>
      <c r="C4080" s="74">
        <f t="shared" si="30"/>
        <v>0</v>
      </c>
      <c r="D4080" s="148">
        <f t="shared" si="31"/>
        <v>45714</v>
      </c>
    </row>
    <row r="4081" spans="1:4">
      <c r="B4081" s="74" t="str">
        <f ca="1">IFERROR(__xludf.DUMMYFUNCTION("IF(REGEXMATCH(A4081,""wealth planning""),""Script 1"",""-"")"),"-")</f>
        <v>-</v>
      </c>
      <c r="C4081" s="74">
        <f t="shared" si="30"/>
        <v>0</v>
      </c>
      <c r="D4081" s="74" t="str">
        <f t="shared" si="31"/>
        <v>You: Hai assalamualaikum Intan,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082" spans="1:4">
      <c r="B4082" s="74" t="str">
        <f ca="1">IFERROR(__xludf.DUMMYFUNCTION("IF(REGEXMATCH(A4082,""wealth planning""),""Script 1"",""-"")"),"-")</f>
        <v>-</v>
      </c>
      <c r="C4082" s="74">
        <f t="shared" si="30"/>
        <v>0</v>
      </c>
      <c r="D4082" s="74">
        <f t="shared" si="31"/>
        <v>0</v>
      </c>
    </row>
    <row r="4083" spans="1:4">
      <c r="A4083" s="74" t="s">
        <v>2369</v>
      </c>
      <c r="B4083" s="74" t="str">
        <f ca="1">IFERROR(__xludf.DUMMYFUNCTION("IF(REGEXMATCH(A4083,""wealth planning""),""Script 1"",""-"")"),"-")</f>
        <v>-</v>
      </c>
      <c r="C4083" s="74">
        <f t="shared" si="30"/>
        <v>0</v>
      </c>
      <c r="D4083" s="74">
        <f t="shared" si="31"/>
        <v>0</v>
      </c>
    </row>
    <row r="4084" spans="1:4">
      <c r="A4084" s="148">
        <v>45714</v>
      </c>
      <c r="B4084" s="74" t="str">
        <f ca="1">IFERROR(__xludf.DUMMYFUNCTION("IF(REGEXMATCH(A4084,""wealth planning""),""Script 1"",""-"")"),"#VALUE!")</f>
        <v>#VALUE!</v>
      </c>
      <c r="C4084" s="74" t="str">
        <f t="shared" ref="C4084:C4338" si="32">A4083</f>
        <v>Nabil Hadi Zakaria</v>
      </c>
      <c r="D4084" s="74">
        <f t="shared" ref="D4084:D4338" si="33">A4081</f>
        <v>0</v>
      </c>
    </row>
    <row r="4085" spans="1:4">
      <c r="A4085" s="148">
        <v>45714</v>
      </c>
      <c r="B4085" s="74" t="str">
        <f ca="1">IFERROR(__xludf.DUMMYFUNCTION("IF(REGEXMATCH(A4085,""wealth planning""),""Script 1"",""-"")"),"#VALUE!")</f>
        <v>#VALUE!</v>
      </c>
      <c r="C4085" s="148">
        <f t="shared" si="32"/>
        <v>45714</v>
      </c>
      <c r="D4085" s="74">
        <f t="shared" si="33"/>
        <v>0</v>
      </c>
    </row>
    <row r="4086" spans="1:4">
      <c r="A4086" s="74" t="s">
        <v>4387</v>
      </c>
      <c r="B4086" s="74" t="str">
        <f ca="1">IFERROR(__xludf.DUMMYFUNCTION("IF(REGEXMATCH(A4086,""wealth planning""),""Script 1"",""-"")"),"Script 1")</f>
        <v>Script 1</v>
      </c>
      <c r="C4086" s="148">
        <f t="shared" si="32"/>
        <v>45714</v>
      </c>
      <c r="D4086" s="74" t="str">
        <f t="shared" si="33"/>
        <v>Nabil Hadi Zakaria</v>
      </c>
    </row>
    <row r="4087" spans="1:4">
      <c r="B4087" s="74" t="str">
        <f ca="1">IFERROR(__xludf.DUMMYFUNCTION("IF(REGEXMATCH(A4087,""wealth planning""),""Script 1"",""-"")"),"-")</f>
        <v>-</v>
      </c>
      <c r="C4087" s="74" t="str">
        <f t="shared" si="32"/>
        <v>You: Hai assalamualaikum Nabil,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087" s="148">
        <f t="shared" si="33"/>
        <v>45714</v>
      </c>
    </row>
    <row r="4088" spans="1:4">
      <c r="B4088" s="74" t="str">
        <f ca="1">IFERROR(__xludf.DUMMYFUNCTION("IF(REGEXMATCH(A4088,""wealth planning""),""Script 1"",""-"")"),"-")</f>
        <v>-</v>
      </c>
      <c r="C4088" s="74">
        <f t="shared" si="32"/>
        <v>0</v>
      </c>
      <c r="D4088" s="148">
        <f t="shared" si="33"/>
        <v>45714</v>
      </c>
    </row>
    <row r="4089" spans="1:4">
      <c r="B4089" s="74" t="str">
        <f ca="1">IFERROR(__xludf.DUMMYFUNCTION("IF(REGEXMATCH(A4089,""wealth planning""),""Script 1"",""-"")"),"-")</f>
        <v>-</v>
      </c>
      <c r="C4089" s="74">
        <f t="shared" si="32"/>
        <v>0</v>
      </c>
      <c r="D4089" s="74" t="str">
        <f t="shared" si="33"/>
        <v>You: Hai assalamualaikum Nabil,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090" spans="1:4">
      <c r="B4090" s="74" t="str">
        <f ca="1">IFERROR(__xludf.DUMMYFUNCTION("IF(REGEXMATCH(A4090,""wealth planning""),""Script 1"",""-"")"),"-")</f>
        <v>-</v>
      </c>
      <c r="C4090" s="74">
        <f t="shared" si="32"/>
        <v>0</v>
      </c>
      <c r="D4090" s="74">
        <f t="shared" si="33"/>
        <v>0</v>
      </c>
    </row>
    <row r="4091" spans="1:4">
      <c r="A4091" s="74" t="s">
        <v>2368</v>
      </c>
      <c r="B4091" s="74" t="str">
        <f ca="1">IFERROR(__xludf.DUMMYFUNCTION("IF(REGEXMATCH(A4091,""wealth planning""),""Script 1"",""-"")"),"-")</f>
        <v>-</v>
      </c>
      <c r="C4091" s="74">
        <f t="shared" si="32"/>
        <v>0</v>
      </c>
      <c r="D4091" s="74">
        <f t="shared" si="33"/>
        <v>0</v>
      </c>
    </row>
    <row r="4092" spans="1:4">
      <c r="A4092" s="148">
        <v>45714</v>
      </c>
      <c r="B4092" s="74" t="str">
        <f ca="1">IFERROR(__xludf.DUMMYFUNCTION("IF(REGEXMATCH(A4092,""wealth planning""),""Script 1"",""-"")"),"#VALUE!")</f>
        <v>#VALUE!</v>
      </c>
      <c r="C4092" s="74" t="str">
        <f t="shared" si="32"/>
        <v>Syahirul Akmal</v>
      </c>
      <c r="D4092" s="74">
        <f t="shared" si="33"/>
        <v>0</v>
      </c>
    </row>
    <row r="4093" spans="1:4">
      <c r="A4093" s="148">
        <v>45714</v>
      </c>
      <c r="B4093" s="74" t="str">
        <f ca="1">IFERROR(__xludf.DUMMYFUNCTION("IF(REGEXMATCH(A4093,""wealth planning""),""Script 1"",""-"")"),"#VALUE!")</f>
        <v>#VALUE!</v>
      </c>
      <c r="C4093" s="148">
        <f t="shared" si="32"/>
        <v>45714</v>
      </c>
      <c r="D4093" s="74">
        <f t="shared" si="33"/>
        <v>0</v>
      </c>
    </row>
    <row r="4094" spans="1:4">
      <c r="A4094" s="74" t="s">
        <v>4390</v>
      </c>
      <c r="B4094" s="74" t="str">
        <f ca="1">IFERROR(__xludf.DUMMYFUNCTION("IF(REGEXMATCH(A4094,""wealth planning""),""Script 1"",""-"")"),"Script 1")</f>
        <v>Script 1</v>
      </c>
      <c r="C4094" s="148">
        <f t="shared" si="32"/>
        <v>45714</v>
      </c>
      <c r="D4094" s="74" t="str">
        <f t="shared" si="33"/>
        <v>Syahirul Akmal</v>
      </c>
    </row>
    <row r="4095" spans="1:4">
      <c r="B4095" s="74" t="str">
        <f ca="1">IFERROR(__xludf.DUMMYFUNCTION("IF(REGEXMATCH(A4095,""wealth planning""),""Script 1"",""-"")"),"-")</f>
        <v>-</v>
      </c>
      <c r="C4095" s="74" t="str">
        <f t="shared" si="32"/>
        <v>You: Hai assalamualaikum Syahirul,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095" s="148">
        <f t="shared" si="33"/>
        <v>45714</v>
      </c>
    </row>
    <row r="4096" spans="1:4">
      <c r="B4096" s="74" t="str">
        <f ca="1">IFERROR(__xludf.DUMMYFUNCTION("IF(REGEXMATCH(A4096,""wealth planning""),""Script 1"",""-"")"),"-")</f>
        <v>-</v>
      </c>
      <c r="C4096" s="74">
        <f t="shared" si="32"/>
        <v>0</v>
      </c>
      <c r="D4096" s="148">
        <f t="shared" si="33"/>
        <v>45714</v>
      </c>
    </row>
    <row r="4097" spans="1:4">
      <c r="B4097" s="74" t="str">
        <f ca="1">IFERROR(__xludf.DUMMYFUNCTION("IF(REGEXMATCH(A4097,""wealth planning""),""Script 1"",""-"")"),"-")</f>
        <v>-</v>
      </c>
      <c r="C4097" s="74">
        <f t="shared" si="32"/>
        <v>0</v>
      </c>
      <c r="D4097" s="74" t="str">
        <f t="shared" si="33"/>
        <v>You: Hai assalamualaikum Syahirul,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098" spans="1:4">
      <c r="B4098" s="74" t="str">
        <f ca="1">IFERROR(__xludf.DUMMYFUNCTION("IF(REGEXMATCH(A4098,""wealth planning""),""Script 1"",""-"")"),"-")</f>
        <v>-</v>
      </c>
      <c r="C4098" s="74">
        <f t="shared" si="32"/>
        <v>0</v>
      </c>
      <c r="D4098" s="74">
        <f t="shared" si="33"/>
        <v>0</v>
      </c>
    </row>
    <row r="4099" spans="1:4">
      <c r="A4099" s="74" t="s">
        <v>2367</v>
      </c>
      <c r="B4099" s="74" t="str">
        <f ca="1">IFERROR(__xludf.DUMMYFUNCTION("IF(REGEXMATCH(A4099,""wealth planning""),""Script 1"",""-"")"),"-")</f>
        <v>-</v>
      </c>
      <c r="C4099" s="74">
        <f t="shared" si="32"/>
        <v>0</v>
      </c>
      <c r="D4099" s="74">
        <f t="shared" si="33"/>
        <v>0</v>
      </c>
    </row>
    <row r="4100" spans="1:4">
      <c r="A4100" s="148">
        <v>45714</v>
      </c>
      <c r="B4100" s="74" t="str">
        <f ca="1">IFERROR(__xludf.DUMMYFUNCTION("IF(REGEXMATCH(A4100,""wealth planning""),""Script 1"",""-"")"),"#VALUE!")</f>
        <v>#VALUE!</v>
      </c>
      <c r="C4100" s="74" t="str">
        <f t="shared" si="32"/>
        <v>Adira Amani Hamizat</v>
      </c>
      <c r="D4100" s="74">
        <f t="shared" si="33"/>
        <v>0</v>
      </c>
    </row>
    <row r="4101" spans="1:4">
      <c r="A4101" s="148">
        <v>45714</v>
      </c>
      <c r="B4101" s="74" t="str">
        <f ca="1">IFERROR(__xludf.DUMMYFUNCTION("IF(REGEXMATCH(A4101,""wealth planning""),""Script 1"",""-"")"),"#VALUE!")</f>
        <v>#VALUE!</v>
      </c>
      <c r="C4101" s="148">
        <f t="shared" si="32"/>
        <v>45714</v>
      </c>
      <c r="D4101" s="74">
        <f t="shared" si="33"/>
        <v>0</v>
      </c>
    </row>
    <row r="4102" spans="1:4">
      <c r="A4102" s="74" t="s">
        <v>4393</v>
      </c>
      <c r="B4102" s="74" t="str">
        <f ca="1">IFERROR(__xludf.DUMMYFUNCTION("IF(REGEXMATCH(A4102,""wealth planning""),""Script 1"",""-"")"),"Script 1")</f>
        <v>Script 1</v>
      </c>
      <c r="C4102" s="148">
        <f t="shared" si="32"/>
        <v>45714</v>
      </c>
      <c r="D4102" s="74" t="str">
        <f t="shared" si="33"/>
        <v>Adira Amani Hamizat</v>
      </c>
    </row>
    <row r="4103" spans="1:4">
      <c r="B4103" s="74" t="str">
        <f ca="1">IFERROR(__xludf.DUMMYFUNCTION("IF(REGEXMATCH(A4103,""wealth planning""),""Script 1"",""-"")"),"-")</f>
        <v>-</v>
      </c>
      <c r="C4103" s="74" t="str">
        <f t="shared" si="32"/>
        <v>You: Hai assalamualaikum Adira,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103" s="148">
        <f t="shared" si="33"/>
        <v>45714</v>
      </c>
    </row>
    <row r="4104" spans="1:4">
      <c r="B4104" s="74" t="str">
        <f ca="1">IFERROR(__xludf.DUMMYFUNCTION("IF(REGEXMATCH(A4104,""wealth planning""),""Script 1"",""-"")"),"-")</f>
        <v>-</v>
      </c>
      <c r="C4104" s="74">
        <f t="shared" si="32"/>
        <v>0</v>
      </c>
      <c r="D4104" s="148">
        <f t="shared" si="33"/>
        <v>45714</v>
      </c>
    </row>
    <row r="4105" spans="1:4">
      <c r="B4105" s="74" t="str">
        <f ca="1">IFERROR(__xludf.DUMMYFUNCTION("IF(REGEXMATCH(A4105,""wealth planning""),""Script 1"",""-"")"),"-")</f>
        <v>-</v>
      </c>
      <c r="C4105" s="74">
        <f t="shared" si="32"/>
        <v>0</v>
      </c>
      <c r="D4105" s="74" t="str">
        <f t="shared" si="33"/>
        <v>You: Hai assalamualaikum Adira,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106" spans="1:4">
      <c r="A4106" s="74" t="s">
        <v>2366</v>
      </c>
      <c r="B4106" s="74" t="str">
        <f ca="1">IFERROR(__xludf.DUMMYFUNCTION("IF(REGEXMATCH(A4106,""wealth planning""),""Script 1"",""-"")"),"-")</f>
        <v>-</v>
      </c>
      <c r="C4106" s="74">
        <f t="shared" si="32"/>
        <v>0</v>
      </c>
      <c r="D4106" s="74">
        <f t="shared" si="33"/>
        <v>0</v>
      </c>
    </row>
    <row r="4107" spans="1:4">
      <c r="A4107" s="74" t="s">
        <v>2366</v>
      </c>
      <c r="B4107" s="74" t="str">
        <f ca="1">IFERROR(__xludf.DUMMYFUNCTION("IF(REGEXMATCH(A4107,""wealth planning""),""Script 1"",""-"")"),"-")</f>
        <v>-</v>
      </c>
      <c r="C4107" s="74" t="str">
        <f t="shared" si="32"/>
        <v>Nazrul Hafeez Rosly</v>
      </c>
      <c r="D4107" s="74">
        <f t="shared" si="33"/>
        <v>0</v>
      </c>
    </row>
    <row r="4108" spans="1:4">
      <c r="A4108" s="148">
        <v>45714</v>
      </c>
      <c r="B4108" s="74" t="str">
        <f ca="1">IFERROR(__xludf.DUMMYFUNCTION("IF(REGEXMATCH(A4108,""wealth planning""),""Script 1"",""-"")"),"#VALUE!")</f>
        <v>#VALUE!</v>
      </c>
      <c r="C4108" s="74" t="str">
        <f t="shared" si="32"/>
        <v>Nazrul Hafeez Rosly</v>
      </c>
      <c r="D4108" s="74">
        <f t="shared" si="33"/>
        <v>0</v>
      </c>
    </row>
    <row r="4109" spans="1:4">
      <c r="A4109" s="148">
        <v>45714</v>
      </c>
      <c r="B4109" s="74" t="str">
        <f ca="1">IFERROR(__xludf.DUMMYFUNCTION("IF(REGEXMATCH(A4109,""wealth planning""),""Script 1"",""-"")"),"#VALUE!")</f>
        <v>#VALUE!</v>
      </c>
      <c r="C4109" s="148">
        <f t="shared" si="32"/>
        <v>45714</v>
      </c>
      <c r="D4109" s="74" t="str">
        <f t="shared" si="33"/>
        <v>Nazrul Hafeez Rosly</v>
      </c>
    </row>
    <row r="4110" spans="1:4">
      <c r="A4110" s="74" t="s">
        <v>4395</v>
      </c>
      <c r="B4110" s="74" t="str">
        <f ca="1">IFERROR(__xludf.DUMMYFUNCTION("IF(REGEXMATCH(A4110,""wealth planning""),""Script 1"",""-"")"),"Script 1")</f>
        <v>Script 1</v>
      </c>
      <c r="C4110" s="148">
        <f t="shared" si="32"/>
        <v>45714</v>
      </c>
      <c r="D4110" s="74" t="str">
        <f t="shared" si="33"/>
        <v>Nazrul Hafeez Rosly</v>
      </c>
    </row>
    <row r="4111" spans="1:4">
      <c r="B4111" s="74" t="str">
        <f ca="1">IFERROR(__xludf.DUMMYFUNCTION("IF(REGEXMATCH(A4111,""wealth planning""),""Script 1"",""-"")"),"-")</f>
        <v>-</v>
      </c>
      <c r="C4111" s="74" t="str">
        <f t="shared" si="32"/>
        <v>You: Hai assalamualaikum Nazrul,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111" s="148">
        <f t="shared" si="33"/>
        <v>45714</v>
      </c>
    </row>
    <row r="4112" spans="1:4">
      <c r="B4112" s="74" t="str">
        <f ca="1">IFERROR(__xludf.DUMMYFUNCTION("IF(REGEXMATCH(A4112,""wealth planning""),""Script 1"",""-"")"),"-")</f>
        <v>-</v>
      </c>
      <c r="C4112" s="74">
        <f t="shared" si="32"/>
        <v>0</v>
      </c>
      <c r="D4112" s="148">
        <f t="shared" si="33"/>
        <v>45714</v>
      </c>
    </row>
    <row r="4113" spans="1:4">
      <c r="B4113" s="74" t="str">
        <f ca="1">IFERROR(__xludf.DUMMYFUNCTION("IF(REGEXMATCH(A4113,""wealth planning""),""Script 1"",""-"")"),"-")</f>
        <v>-</v>
      </c>
      <c r="C4113" s="74">
        <f t="shared" si="32"/>
        <v>0</v>
      </c>
      <c r="D4113" s="74" t="str">
        <f t="shared" si="33"/>
        <v>You: Hai assalamualaikum Nazrul,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114" spans="1:4">
      <c r="A4114" s="74" t="s">
        <v>4397</v>
      </c>
      <c r="B4114" s="74" t="str">
        <f ca="1">IFERROR(__xludf.DUMMYFUNCTION("IF(REGEXMATCH(A4114,""wealth planning""),""Script 1"",""-"")"),"-")</f>
        <v>-</v>
      </c>
      <c r="C4114" s="74">
        <f t="shared" si="32"/>
        <v>0</v>
      </c>
      <c r="D4114" s="74">
        <f t="shared" si="33"/>
        <v>0</v>
      </c>
    </row>
    <row r="4115" spans="1:4">
      <c r="A4115" s="74" t="s">
        <v>2542</v>
      </c>
      <c r="B4115" s="74" t="str">
        <f ca="1">IFERROR(__xludf.DUMMYFUNCTION("IF(REGEXMATCH(A4115,""wealth planning""),""Script 1"",""-"")"),"-")</f>
        <v>-</v>
      </c>
      <c r="C4115" s="74" t="str">
        <f t="shared" si="32"/>
        <v>Nur Syafiqah Sofea, #HIRING</v>
      </c>
      <c r="D4115" s="74">
        <f t="shared" si="33"/>
        <v>0</v>
      </c>
    </row>
    <row r="4116" spans="1:4">
      <c r="A4116" s="148">
        <v>45714</v>
      </c>
      <c r="B4116" s="74" t="str">
        <f ca="1">IFERROR(__xludf.DUMMYFUNCTION("IF(REGEXMATCH(A4116,""wealth planning""),""Script 1"",""-"")"),"#VALUE!")</f>
        <v>#VALUE!</v>
      </c>
      <c r="C4116" s="74" t="str">
        <f t="shared" si="32"/>
        <v>Nur Syafiqah Sofea</v>
      </c>
      <c r="D4116" s="74">
        <f t="shared" si="33"/>
        <v>0</v>
      </c>
    </row>
    <row r="4117" spans="1:4">
      <c r="A4117" s="148">
        <v>45714</v>
      </c>
      <c r="B4117" s="74" t="str">
        <f ca="1">IFERROR(__xludf.DUMMYFUNCTION("IF(REGEXMATCH(A4117,""wealth planning""),""Script 1"",""-"")"),"#VALUE!")</f>
        <v>#VALUE!</v>
      </c>
      <c r="C4117" s="148">
        <f t="shared" si="32"/>
        <v>45714</v>
      </c>
      <c r="D4117" s="74" t="str">
        <f t="shared" si="33"/>
        <v>Nur Syafiqah Sofea, #HIRING</v>
      </c>
    </row>
    <row r="4118" spans="1:4">
      <c r="A4118" s="74" t="s">
        <v>2732</v>
      </c>
      <c r="B4118" s="74" t="str">
        <f ca="1">IFERROR(__xludf.DUMMYFUNCTION("IF(REGEXMATCH(A4118,""wealth planning""),""Script 1"",""-"")"),"Script 1")</f>
        <v>Script 1</v>
      </c>
      <c r="C4118" s="148">
        <f t="shared" si="32"/>
        <v>45714</v>
      </c>
      <c r="D4118" s="74" t="str">
        <f t="shared" si="33"/>
        <v>Nur Syafiqah Sofea</v>
      </c>
    </row>
    <row r="4119" spans="1:4">
      <c r="B4119" s="74" t="str">
        <f ca="1">IFERROR(__xludf.DUMMYFUNCTION("IF(REGEXMATCH(A4119,""wealth planning""),""Script 1"",""-"")"),"-")</f>
        <v>-</v>
      </c>
      <c r="C4119" s="74" t="str">
        <f t="shared" si="32"/>
        <v>You: Hai assalamualaikum Syafiqah,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119" s="148">
        <f t="shared" si="33"/>
        <v>45714</v>
      </c>
    </row>
    <row r="4120" spans="1:4">
      <c r="B4120" s="74" t="str">
        <f ca="1">IFERROR(__xludf.DUMMYFUNCTION("IF(REGEXMATCH(A4120,""wealth planning""),""Script 1"",""-"")"),"-")</f>
        <v>-</v>
      </c>
      <c r="C4120" s="74">
        <f t="shared" si="32"/>
        <v>0</v>
      </c>
      <c r="D4120" s="148">
        <f t="shared" si="33"/>
        <v>45714</v>
      </c>
    </row>
    <row r="4121" spans="1:4">
      <c r="B4121" s="74" t="str">
        <f ca="1">IFERROR(__xludf.DUMMYFUNCTION("IF(REGEXMATCH(A4121,""wealth planning""),""Script 1"",""-"")"),"-")</f>
        <v>-</v>
      </c>
      <c r="C4121" s="74">
        <f t="shared" si="32"/>
        <v>0</v>
      </c>
      <c r="D4121" s="74" t="str">
        <f t="shared" si="33"/>
        <v>You: Hai assalamualaikum Syafiqah,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122" spans="1:4">
      <c r="B4122" s="74" t="str">
        <f ca="1">IFERROR(__xludf.DUMMYFUNCTION("IF(REGEXMATCH(A4122,""wealth planning""),""Script 1"",""-"")"),"-")</f>
        <v>-</v>
      </c>
      <c r="C4122" s="74">
        <f t="shared" si="32"/>
        <v>0</v>
      </c>
      <c r="D4122" s="74">
        <f t="shared" si="33"/>
        <v>0</v>
      </c>
    </row>
    <row r="4123" spans="1:4">
      <c r="A4123" s="74" t="s">
        <v>4400</v>
      </c>
      <c r="B4123" s="74" t="str">
        <f ca="1">IFERROR(__xludf.DUMMYFUNCTION("IF(REGEXMATCH(A4123,""wealth planning""),""Script 1"",""-"")"),"-")</f>
        <v>-</v>
      </c>
      <c r="C4123" s="74">
        <f t="shared" si="32"/>
        <v>0</v>
      </c>
      <c r="D4123" s="74">
        <f t="shared" si="33"/>
        <v>0</v>
      </c>
    </row>
    <row r="4124" spans="1:4">
      <c r="A4124" s="148">
        <v>45714</v>
      </c>
      <c r="B4124" s="74" t="str">
        <f ca="1">IFERROR(__xludf.DUMMYFUNCTION("IF(REGEXMATCH(A4124,""wealth planning""),""Script 1"",""-"")"),"#VALUE!")</f>
        <v>#VALUE!</v>
      </c>
      <c r="C4124" s="74" t="str">
        <f t="shared" si="32"/>
        <v>Nur Aisya Sofea</v>
      </c>
      <c r="D4124" s="74">
        <f t="shared" si="33"/>
        <v>0</v>
      </c>
    </row>
    <row r="4125" spans="1:4">
      <c r="A4125" s="148">
        <v>45714</v>
      </c>
      <c r="B4125" s="74" t="str">
        <f ca="1">IFERROR(__xludf.DUMMYFUNCTION("IF(REGEXMATCH(A4125,""wealth planning""),""Script 1"",""-"")"),"#VALUE!")</f>
        <v>#VALUE!</v>
      </c>
      <c r="C4125" s="148">
        <f t="shared" si="32"/>
        <v>45714</v>
      </c>
      <c r="D4125" s="74">
        <f t="shared" si="33"/>
        <v>0</v>
      </c>
    </row>
    <row r="4126" spans="1:4">
      <c r="A4126" s="74" t="s">
        <v>4401</v>
      </c>
      <c r="B4126" s="74" t="str">
        <f ca="1">IFERROR(__xludf.DUMMYFUNCTION("IF(REGEXMATCH(A4126,""wealth planning""),""Script 1"",""-"")"),"Script 1")</f>
        <v>Script 1</v>
      </c>
      <c r="C4126" s="148">
        <f t="shared" si="32"/>
        <v>45714</v>
      </c>
      <c r="D4126" s="74" t="str">
        <f t="shared" si="33"/>
        <v>Nur Aisya Sofea</v>
      </c>
    </row>
    <row r="4127" spans="1:4">
      <c r="B4127" s="74" t="str">
        <f ca="1">IFERROR(__xludf.DUMMYFUNCTION("IF(REGEXMATCH(A4127,""wealth planning""),""Script 1"",""-"")"),"-")</f>
        <v>-</v>
      </c>
      <c r="C4127" s="74" t="str">
        <f t="shared" si="32"/>
        <v>You: Hai assalamualaikum Aisya,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127" s="148">
        <f t="shared" si="33"/>
        <v>45714</v>
      </c>
    </row>
    <row r="4128" spans="1:4">
      <c r="B4128" s="74" t="str">
        <f ca="1">IFERROR(__xludf.DUMMYFUNCTION("IF(REGEXMATCH(A4128,""wealth planning""),""Script 1"",""-"")"),"-")</f>
        <v>-</v>
      </c>
      <c r="C4128" s="74">
        <f t="shared" si="32"/>
        <v>0</v>
      </c>
      <c r="D4128" s="148">
        <f t="shared" si="33"/>
        <v>45714</v>
      </c>
    </row>
    <row r="4129" spans="1:4">
      <c r="B4129" s="74" t="str">
        <f ca="1">IFERROR(__xludf.DUMMYFUNCTION("IF(REGEXMATCH(A4129,""wealth planning""),""Script 1"",""-"")"),"-")</f>
        <v>-</v>
      </c>
      <c r="C4129" s="74">
        <f t="shared" si="32"/>
        <v>0</v>
      </c>
      <c r="D4129" s="74" t="str">
        <f t="shared" si="33"/>
        <v>You: Hai assalamualaikum Aisya,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130" spans="1:4">
      <c r="A4130" s="74" t="s">
        <v>4403</v>
      </c>
      <c r="B4130" s="74" t="str">
        <f ca="1">IFERROR(__xludf.DUMMYFUNCTION("IF(REGEXMATCH(A4130,""wealth planning""),""Script 1"",""-"")"),"-")</f>
        <v>-</v>
      </c>
      <c r="C4130" s="74">
        <f t="shared" si="32"/>
        <v>0</v>
      </c>
      <c r="D4130" s="74">
        <f t="shared" si="33"/>
        <v>0</v>
      </c>
    </row>
    <row r="4131" spans="1:4">
      <c r="A4131" s="74" t="s">
        <v>4403</v>
      </c>
      <c r="B4131" s="74" t="str">
        <f ca="1">IFERROR(__xludf.DUMMYFUNCTION("IF(REGEXMATCH(A4131,""wealth planning""),""Script 1"",""-"")"),"-")</f>
        <v>-</v>
      </c>
      <c r="C4131" s="74" t="str">
        <f t="shared" si="32"/>
        <v>Nur Ainin Sofea</v>
      </c>
      <c r="D4131" s="74">
        <f t="shared" si="33"/>
        <v>0</v>
      </c>
    </row>
    <row r="4132" spans="1:4">
      <c r="A4132" s="148">
        <v>45714</v>
      </c>
      <c r="B4132" s="74" t="str">
        <f ca="1">IFERROR(__xludf.DUMMYFUNCTION("IF(REGEXMATCH(A4132,""wealth planning""),""Script 1"",""-"")"),"#VALUE!")</f>
        <v>#VALUE!</v>
      </c>
      <c r="C4132" s="74" t="str">
        <f t="shared" si="32"/>
        <v>Nur Ainin Sofea</v>
      </c>
      <c r="D4132" s="74">
        <f t="shared" si="33"/>
        <v>0</v>
      </c>
    </row>
    <row r="4133" spans="1:4">
      <c r="A4133" s="148">
        <v>45714</v>
      </c>
      <c r="B4133" s="74" t="str">
        <f ca="1">IFERROR(__xludf.DUMMYFUNCTION("IF(REGEXMATCH(A4133,""wealth planning""),""Script 1"",""-"")"),"#VALUE!")</f>
        <v>#VALUE!</v>
      </c>
      <c r="C4133" s="148">
        <f t="shared" si="32"/>
        <v>45714</v>
      </c>
      <c r="D4133" s="74" t="str">
        <f t="shared" si="33"/>
        <v>Nur Ainin Sofea</v>
      </c>
    </row>
    <row r="4134" spans="1:4">
      <c r="A4134" s="74" t="s">
        <v>3397</v>
      </c>
      <c r="B4134" s="74" t="str">
        <f ca="1">IFERROR(__xludf.DUMMYFUNCTION("IF(REGEXMATCH(A4134,""wealth planning""),""Script 1"",""-"")"),"Script 1")</f>
        <v>Script 1</v>
      </c>
      <c r="C4134" s="148">
        <f t="shared" si="32"/>
        <v>45714</v>
      </c>
      <c r="D4134" s="74" t="str">
        <f t="shared" si="33"/>
        <v>Nur Ainin Sofea</v>
      </c>
    </row>
    <row r="4135" spans="1:4">
      <c r="B4135" s="74" t="str">
        <f ca="1">IFERROR(__xludf.DUMMYFUNCTION("IF(REGEXMATCH(A4135,""wealth planning""),""Script 1"",""-"")"),"-")</f>
        <v>-</v>
      </c>
      <c r="C4135" s="74" t="str">
        <f t="shared" si="32"/>
        <v>You: Hai assalamualaikum Ainin,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135" s="148">
        <f t="shared" si="33"/>
        <v>45714</v>
      </c>
    </row>
    <row r="4136" spans="1:4">
      <c r="B4136" s="74" t="str">
        <f ca="1">IFERROR(__xludf.DUMMYFUNCTION("IF(REGEXMATCH(A4136,""wealth planning""),""Script 1"",""-"")"),"-")</f>
        <v>-</v>
      </c>
      <c r="C4136" s="74">
        <f t="shared" si="32"/>
        <v>0</v>
      </c>
      <c r="D4136" s="148">
        <f t="shared" si="33"/>
        <v>45714</v>
      </c>
    </row>
    <row r="4137" spans="1:4">
      <c r="B4137" s="74" t="str">
        <f ca="1">IFERROR(__xludf.DUMMYFUNCTION("IF(REGEXMATCH(A4137,""wealth planning""),""Script 1"",""-"")"),"-")</f>
        <v>-</v>
      </c>
      <c r="C4137" s="74">
        <f t="shared" si="32"/>
        <v>0</v>
      </c>
      <c r="D4137" s="74" t="str">
        <f t="shared" si="33"/>
        <v>You: Hai assalamualaikum Ainin,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138" spans="1:4">
      <c r="B4138" s="74" t="str">
        <f ca="1">IFERROR(__xludf.DUMMYFUNCTION("IF(REGEXMATCH(A4138,""wealth planning""),""Script 1"",""-"")"),"-")</f>
        <v>-</v>
      </c>
      <c r="C4138" s="74">
        <f t="shared" si="32"/>
        <v>0</v>
      </c>
      <c r="D4138" s="74">
        <f t="shared" si="33"/>
        <v>0</v>
      </c>
    </row>
    <row r="4139" spans="1:4">
      <c r="A4139" s="74" t="s">
        <v>2364</v>
      </c>
      <c r="B4139" s="74" t="str">
        <f ca="1">IFERROR(__xludf.DUMMYFUNCTION("IF(REGEXMATCH(A4139,""wealth planning""),""Script 1"",""-"")"),"-")</f>
        <v>-</v>
      </c>
      <c r="C4139" s="74">
        <f t="shared" si="32"/>
        <v>0</v>
      </c>
      <c r="D4139" s="74">
        <f t="shared" si="33"/>
        <v>0</v>
      </c>
    </row>
    <row r="4140" spans="1:4">
      <c r="A4140" s="148">
        <v>45714</v>
      </c>
      <c r="B4140" s="74" t="str">
        <f ca="1">IFERROR(__xludf.DUMMYFUNCTION("IF(REGEXMATCH(A4140,""wealth planning""),""Script 1"",""-"")"),"#VALUE!")</f>
        <v>#VALUE!</v>
      </c>
      <c r="C4140" s="74" t="str">
        <f t="shared" si="32"/>
        <v>Nur Sofea</v>
      </c>
      <c r="D4140" s="74">
        <f t="shared" si="33"/>
        <v>0</v>
      </c>
    </row>
    <row r="4141" spans="1:4">
      <c r="A4141" s="148">
        <v>45714</v>
      </c>
      <c r="B4141" s="74" t="str">
        <f ca="1">IFERROR(__xludf.DUMMYFUNCTION("IF(REGEXMATCH(A4141,""wealth planning""),""Script 1"",""-"")"),"#VALUE!")</f>
        <v>#VALUE!</v>
      </c>
      <c r="C4141" s="148">
        <f t="shared" si="32"/>
        <v>45714</v>
      </c>
      <c r="D4141" s="74">
        <f t="shared" si="33"/>
        <v>0</v>
      </c>
    </row>
    <row r="4142" spans="1:4">
      <c r="A4142" s="74" t="s">
        <v>4314</v>
      </c>
      <c r="B4142" s="74" t="str">
        <f ca="1">IFERROR(__xludf.DUMMYFUNCTION("IF(REGEXMATCH(A4142,""wealth planning""),""Script 1"",""-"")"),"Script 1")</f>
        <v>Script 1</v>
      </c>
      <c r="C4142" s="148">
        <f t="shared" si="32"/>
        <v>45714</v>
      </c>
      <c r="D4142" s="74" t="str">
        <f t="shared" si="33"/>
        <v>Nur Sofea</v>
      </c>
    </row>
    <row r="4143" spans="1:4">
      <c r="B4143" s="74" t="str">
        <f ca="1">IFERROR(__xludf.DUMMYFUNCTION("IF(REGEXMATCH(A4143,""wealth planning""),""Script 1"",""-"")"),"-")</f>
        <v>-</v>
      </c>
      <c r="C4143" s="74" t="str">
        <f t="shared" si="32"/>
        <v>You: Hai assalamualaikum Sofea,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143" s="148">
        <f t="shared" si="33"/>
        <v>45714</v>
      </c>
    </row>
    <row r="4144" spans="1:4">
      <c r="B4144" s="74" t="str">
        <f ca="1">IFERROR(__xludf.DUMMYFUNCTION("IF(REGEXMATCH(A4144,""wealth planning""),""Script 1"",""-"")"),"-")</f>
        <v>-</v>
      </c>
      <c r="C4144" s="74">
        <f t="shared" si="32"/>
        <v>0</v>
      </c>
      <c r="D4144" s="148">
        <f t="shared" si="33"/>
        <v>45714</v>
      </c>
    </row>
    <row r="4145" spans="1:4">
      <c r="B4145" s="74" t="str">
        <f ca="1">IFERROR(__xludf.DUMMYFUNCTION("IF(REGEXMATCH(A4145,""wealth planning""),""Script 1"",""-"")"),"-")</f>
        <v>-</v>
      </c>
      <c r="C4145" s="74">
        <f t="shared" si="32"/>
        <v>0</v>
      </c>
      <c r="D4145" s="74" t="str">
        <f t="shared" si="33"/>
        <v>You: Hai assalamualaikum Sofea,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146" spans="1:4">
      <c r="B4146" s="74" t="str">
        <f ca="1">IFERROR(__xludf.DUMMYFUNCTION("IF(REGEXMATCH(A4146,""wealth planning""),""Script 1"",""-"")"),"-")</f>
        <v>-</v>
      </c>
      <c r="C4146" s="74">
        <f t="shared" si="32"/>
        <v>0</v>
      </c>
      <c r="D4146" s="74">
        <f t="shared" si="33"/>
        <v>0</v>
      </c>
    </row>
    <row r="4147" spans="1:4">
      <c r="A4147" s="74" t="s">
        <v>4408</v>
      </c>
      <c r="B4147" s="74" t="str">
        <f ca="1">IFERROR(__xludf.DUMMYFUNCTION("IF(REGEXMATCH(A4147,""wealth planning""),""Script 1"",""-"")"),"-")</f>
        <v>-</v>
      </c>
      <c r="C4147" s="74">
        <f t="shared" si="32"/>
        <v>0</v>
      </c>
      <c r="D4147" s="74">
        <f t="shared" si="33"/>
        <v>0</v>
      </c>
    </row>
    <row r="4148" spans="1:4">
      <c r="A4148" s="148">
        <v>45714</v>
      </c>
      <c r="B4148" s="74" t="str">
        <f ca="1">IFERROR(__xludf.DUMMYFUNCTION("IF(REGEXMATCH(A4148,""wealth planning""),""Script 1"",""-"")"),"#VALUE!")</f>
        <v>#VALUE!</v>
      </c>
      <c r="C4148" s="74" t="str">
        <f t="shared" si="32"/>
        <v>RADEN SOFEA ARISSA RADEN ELLY SHAH</v>
      </c>
      <c r="D4148" s="74">
        <f t="shared" si="33"/>
        <v>0</v>
      </c>
    </row>
    <row r="4149" spans="1:4">
      <c r="A4149" s="148">
        <v>45714</v>
      </c>
      <c r="B4149" s="74" t="str">
        <f ca="1">IFERROR(__xludf.DUMMYFUNCTION("IF(REGEXMATCH(A4149,""wealth planning""),""Script 1"",""-"")"),"#VALUE!")</f>
        <v>#VALUE!</v>
      </c>
      <c r="C4149" s="148">
        <f t="shared" si="32"/>
        <v>45714</v>
      </c>
      <c r="D4149" s="74">
        <f t="shared" si="33"/>
        <v>0</v>
      </c>
    </row>
    <row r="4150" spans="1:4">
      <c r="A4150" s="74" t="s">
        <v>4409</v>
      </c>
      <c r="B4150" s="74" t="str">
        <f ca="1">IFERROR(__xludf.DUMMYFUNCTION("IF(REGEXMATCH(A4150,""wealth planning""),""Script 1"",""-"")"),"Script 1")</f>
        <v>Script 1</v>
      </c>
      <c r="C4150" s="148">
        <f t="shared" si="32"/>
        <v>45714</v>
      </c>
      <c r="D4150" s="74" t="str">
        <f t="shared" si="33"/>
        <v>RADEN SOFEA ARISSA RADEN ELLY SHAH</v>
      </c>
    </row>
    <row r="4151" spans="1:4">
      <c r="B4151" s="74" t="str">
        <f ca="1">IFERROR(__xludf.DUMMYFUNCTION("IF(REGEXMATCH(A4151,""wealth planning""),""Script 1"",""-"")"),"-")</f>
        <v>-</v>
      </c>
      <c r="C4151" s="74" t="str">
        <f t="shared" si="32"/>
        <v>You: Hai assalamualaikum Raden Sofea,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151" s="148">
        <f t="shared" si="33"/>
        <v>45714</v>
      </c>
    </row>
    <row r="4152" spans="1:4">
      <c r="B4152" s="74" t="str">
        <f ca="1">IFERROR(__xludf.DUMMYFUNCTION("IF(REGEXMATCH(A4152,""wealth planning""),""Script 1"",""-"")"),"-")</f>
        <v>-</v>
      </c>
      <c r="C4152" s="74">
        <f t="shared" si="32"/>
        <v>0</v>
      </c>
      <c r="D4152" s="148">
        <f t="shared" si="33"/>
        <v>45714</v>
      </c>
    </row>
    <row r="4153" spans="1:4">
      <c r="B4153" s="74" t="str">
        <f ca="1">IFERROR(__xludf.DUMMYFUNCTION("IF(REGEXMATCH(A4153,""wealth planning""),""Script 1"",""-"")"),"-")</f>
        <v>-</v>
      </c>
      <c r="C4153" s="74">
        <f t="shared" si="32"/>
        <v>0</v>
      </c>
      <c r="D4153" s="74" t="str">
        <f t="shared" si="33"/>
        <v>You: Hai assalamualaikum Raden Sofea,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154" spans="1:4">
      <c r="A4154" s="74" t="s">
        <v>2363</v>
      </c>
      <c r="B4154" s="74" t="str">
        <f ca="1">IFERROR(__xludf.DUMMYFUNCTION("IF(REGEXMATCH(A4154,""wealth planning""),""Script 1"",""-"")"),"-")</f>
        <v>-</v>
      </c>
      <c r="C4154" s="74">
        <f t="shared" si="32"/>
        <v>0</v>
      </c>
      <c r="D4154" s="74">
        <f t="shared" si="33"/>
        <v>0</v>
      </c>
    </row>
    <row r="4155" spans="1:4">
      <c r="A4155" s="74" t="s">
        <v>2363</v>
      </c>
      <c r="B4155" s="74" t="str">
        <f ca="1">IFERROR(__xludf.DUMMYFUNCTION("IF(REGEXMATCH(A4155,""wealth planning""),""Script 1"",""-"")"),"-")</f>
        <v>-</v>
      </c>
      <c r="C4155" s="74" t="str">
        <f t="shared" si="32"/>
        <v>Arissa Sofea Azhar</v>
      </c>
      <c r="D4155" s="74">
        <f t="shared" si="33"/>
        <v>0</v>
      </c>
    </row>
    <row r="4156" spans="1:4">
      <c r="A4156" s="148">
        <v>45714</v>
      </c>
      <c r="B4156" s="74" t="str">
        <f ca="1">IFERROR(__xludf.DUMMYFUNCTION("IF(REGEXMATCH(A4156,""wealth planning""),""Script 1"",""-"")"),"#VALUE!")</f>
        <v>#VALUE!</v>
      </c>
      <c r="C4156" s="74" t="str">
        <f t="shared" si="32"/>
        <v>Arissa Sofea Azhar</v>
      </c>
      <c r="D4156" s="74">
        <f t="shared" si="33"/>
        <v>0</v>
      </c>
    </row>
    <row r="4157" spans="1:4">
      <c r="A4157" s="148">
        <v>45714</v>
      </c>
      <c r="B4157" s="74" t="str">
        <f ca="1">IFERROR(__xludf.DUMMYFUNCTION("IF(REGEXMATCH(A4157,""wealth planning""),""Script 1"",""-"")"),"#VALUE!")</f>
        <v>#VALUE!</v>
      </c>
      <c r="C4157" s="148">
        <f t="shared" si="32"/>
        <v>45714</v>
      </c>
      <c r="D4157" s="74" t="str">
        <f t="shared" si="33"/>
        <v>Arissa Sofea Azhar</v>
      </c>
    </row>
    <row r="4158" spans="1:4">
      <c r="A4158" s="74" t="s">
        <v>4411</v>
      </c>
      <c r="B4158" s="74" t="str">
        <f ca="1">IFERROR(__xludf.DUMMYFUNCTION("IF(REGEXMATCH(A4158,""wealth planning""),""Script 1"",""-"")"),"Script 1")</f>
        <v>Script 1</v>
      </c>
      <c r="C4158" s="148">
        <f t="shared" si="32"/>
        <v>45714</v>
      </c>
      <c r="D4158" s="74" t="str">
        <f t="shared" si="33"/>
        <v>Arissa Sofea Azhar</v>
      </c>
    </row>
    <row r="4159" spans="1:4">
      <c r="B4159" s="74" t="str">
        <f ca="1">IFERROR(__xludf.DUMMYFUNCTION("IF(REGEXMATCH(A4159,""wealth planning""),""Script 1"",""-"")"),"-")</f>
        <v>-</v>
      </c>
      <c r="C4159" s="74" t="str">
        <f t="shared" si="32"/>
        <v>You: Hai assalamualaikum Arissa,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159" s="148">
        <f t="shared" si="33"/>
        <v>45714</v>
      </c>
    </row>
    <row r="4160" spans="1:4">
      <c r="B4160" s="74" t="str">
        <f ca="1">IFERROR(__xludf.DUMMYFUNCTION("IF(REGEXMATCH(A4160,""wealth planning""),""Script 1"",""-"")"),"-")</f>
        <v>-</v>
      </c>
      <c r="C4160" s="74">
        <f t="shared" si="32"/>
        <v>0</v>
      </c>
      <c r="D4160" s="148">
        <f t="shared" si="33"/>
        <v>45714</v>
      </c>
    </row>
    <row r="4161" spans="1:4">
      <c r="B4161" s="74" t="str">
        <f ca="1">IFERROR(__xludf.DUMMYFUNCTION("IF(REGEXMATCH(A4161,""wealth planning""),""Script 1"",""-"")"),"-")</f>
        <v>-</v>
      </c>
      <c r="C4161" s="74">
        <f t="shared" si="32"/>
        <v>0</v>
      </c>
      <c r="D4161" s="74" t="str">
        <f t="shared" si="33"/>
        <v>You: Hai assalamualaikum Arissa,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162" spans="1:4">
      <c r="B4162" s="74" t="str">
        <f ca="1">IFERROR(__xludf.DUMMYFUNCTION("IF(REGEXMATCH(A4162,""wealth planning""),""Script 1"",""-"")"),"-")</f>
        <v>-</v>
      </c>
      <c r="C4162" s="74">
        <f t="shared" si="32"/>
        <v>0</v>
      </c>
      <c r="D4162" s="74">
        <f t="shared" si="33"/>
        <v>0</v>
      </c>
    </row>
    <row r="4163" spans="1:4">
      <c r="A4163" s="74" t="s">
        <v>2362</v>
      </c>
      <c r="B4163" s="74" t="str">
        <f ca="1">IFERROR(__xludf.DUMMYFUNCTION("IF(REGEXMATCH(A4163,""wealth planning""),""Script 1"",""-"")"),"-")</f>
        <v>-</v>
      </c>
      <c r="C4163" s="74">
        <f t="shared" si="32"/>
        <v>0</v>
      </c>
      <c r="D4163" s="74">
        <f t="shared" si="33"/>
        <v>0</v>
      </c>
    </row>
    <row r="4164" spans="1:4">
      <c r="A4164" s="148">
        <v>45714</v>
      </c>
      <c r="B4164" s="74" t="str">
        <f ca="1">IFERROR(__xludf.DUMMYFUNCTION("IF(REGEXMATCH(A4164,""wealth planning""),""Script 1"",""-"")"),"#VALUE!")</f>
        <v>#VALUE!</v>
      </c>
      <c r="C4164" s="74" t="str">
        <f t="shared" si="32"/>
        <v>Yasir Isyraf Basori</v>
      </c>
      <c r="D4164" s="74">
        <f t="shared" si="33"/>
        <v>0</v>
      </c>
    </row>
    <row r="4165" spans="1:4">
      <c r="A4165" s="148">
        <v>45714</v>
      </c>
      <c r="B4165" s="74" t="str">
        <f ca="1">IFERROR(__xludf.DUMMYFUNCTION("IF(REGEXMATCH(A4165,""wealth planning""),""Script 1"",""-"")"),"#VALUE!")</f>
        <v>#VALUE!</v>
      </c>
      <c r="C4165" s="148">
        <f t="shared" si="32"/>
        <v>45714</v>
      </c>
      <c r="D4165" s="74">
        <f t="shared" si="33"/>
        <v>0</v>
      </c>
    </row>
    <row r="4166" spans="1:4">
      <c r="A4166" s="74" t="s">
        <v>4414</v>
      </c>
      <c r="B4166" s="74" t="str">
        <f ca="1">IFERROR(__xludf.DUMMYFUNCTION("IF(REGEXMATCH(A4166,""wealth planning""),""Script 1"",""-"")"),"Script 1")</f>
        <v>Script 1</v>
      </c>
      <c r="C4166" s="148">
        <f t="shared" si="32"/>
        <v>45714</v>
      </c>
      <c r="D4166" s="74" t="str">
        <f t="shared" si="33"/>
        <v>Yasir Isyraf Basori</v>
      </c>
    </row>
    <row r="4167" spans="1:4">
      <c r="B4167" s="74" t="str">
        <f ca="1">IFERROR(__xludf.DUMMYFUNCTION("IF(REGEXMATCH(A4167,""wealth planning""),""Script 1"",""-"")"),"-")</f>
        <v>-</v>
      </c>
      <c r="C4167" s="74" t="str">
        <f t="shared" si="32"/>
        <v>You: Hai assalamualaikum Yasir,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167" s="148">
        <f t="shared" si="33"/>
        <v>45714</v>
      </c>
    </row>
    <row r="4168" spans="1:4">
      <c r="B4168" s="74" t="str">
        <f ca="1">IFERROR(__xludf.DUMMYFUNCTION("IF(REGEXMATCH(A4168,""wealth planning""),""Script 1"",""-"")"),"-")</f>
        <v>-</v>
      </c>
      <c r="C4168" s="74">
        <f t="shared" si="32"/>
        <v>0</v>
      </c>
      <c r="D4168" s="148">
        <f t="shared" si="33"/>
        <v>45714</v>
      </c>
    </row>
    <row r="4169" spans="1:4">
      <c r="B4169" s="74" t="str">
        <f ca="1">IFERROR(__xludf.DUMMYFUNCTION("IF(REGEXMATCH(A4169,""wealth planning""),""Script 1"",""-"")"),"-")</f>
        <v>-</v>
      </c>
      <c r="C4169" s="74">
        <f t="shared" si="32"/>
        <v>0</v>
      </c>
      <c r="D4169" s="74" t="str">
        <f t="shared" si="33"/>
        <v>You: Hai assalamualaikum Yasir,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170" spans="1:4">
      <c r="A4170" s="74" t="s">
        <v>2361</v>
      </c>
      <c r="B4170" s="74" t="str">
        <f ca="1">IFERROR(__xludf.DUMMYFUNCTION("IF(REGEXMATCH(A4170,""wealth planning""),""Script 1"",""-"")"),"-")</f>
        <v>-</v>
      </c>
      <c r="C4170" s="74">
        <f t="shared" si="32"/>
        <v>0</v>
      </c>
      <c r="D4170" s="74">
        <f t="shared" si="33"/>
        <v>0</v>
      </c>
    </row>
    <row r="4171" spans="1:4">
      <c r="A4171" s="74" t="s">
        <v>2361</v>
      </c>
      <c r="B4171" s="74" t="str">
        <f ca="1">IFERROR(__xludf.DUMMYFUNCTION("IF(REGEXMATCH(A4171,""wealth planning""),""Script 1"",""-"")"),"-")</f>
        <v>-</v>
      </c>
      <c r="C4171" s="74" t="str">
        <f t="shared" si="32"/>
        <v>Amira Liyana</v>
      </c>
      <c r="D4171" s="74">
        <f t="shared" si="33"/>
        <v>0</v>
      </c>
    </row>
    <row r="4172" spans="1:4">
      <c r="A4172" s="148">
        <v>45714</v>
      </c>
      <c r="B4172" s="74" t="str">
        <f ca="1">IFERROR(__xludf.DUMMYFUNCTION("IF(REGEXMATCH(A4172,""wealth planning""),""Script 1"",""-"")"),"#VALUE!")</f>
        <v>#VALUE!</v>
      </c>
      <c r="C4172" s="74" t="str">
        <f t="shared" si="32"/>
        <v>Amira Liyana</v>
      </c>
      <c r="D4172" s="74">
        <f t="shared" si="33"/>
        <v>0</v>
      </c>
    </row>
    <row r="4173" spans="1:4">
      <c r="A4173" s="148">
        <v>45714</v>
      </c>
      <c r="B4173" s="74" t="str">
        <f ca="1">IFERROR(__xludf.DUMMYFUNCTION("IF(REGEXMATCH(A4173,""wealth planning""),""Script 1"",""-"")"),"#VALUE!")</f>
        <v>#VALUE!</v>
      </c>
      <c r="C4173" s="148">
        <f t="shared" si="32"/>
        <v>45714</v>
      </c>
      <c r="D4173" s="74" t="str">
        <f t="shared" si="33"/>
        <v>Amira Liyana</v>
      </c>
    </row>
    <row r="4174" spans="1:4">
      <c r="A4174" s="74" t="s">
        <v>4362</v>
      </c>
      <c r="B4174" s="74" t="str">
        <f ca="1">IFERROR(__xludf.DUMMYFUNCTION("IF(REGEXMATCH(A4174,""wealth planning""),""Script 1"",""-"")"),"Script 1")</f>
        <v>Script 1</v>
      </c>
      <c r="C4174" s="148">
        <f t="shared" si="32"/>
        <v>45714</v>
      </c>
      <c r="D4174" s="74" t="str">
        <f t="shared" si="33"/>
        <v>Amira Liyana</v>
      </c>
    </row>
    <row r="4175" spans="1:4">
      <c r="B4175" s="74" t="str">
        <f ca="1">IFERROR(__xludf.DUMMYFUNCTION("IF(REGEXMATCH(A4175,""wealth planning""),""Script 1"",""-"")"),"-")</f>
        <v>-</v>
      </c>
      <c r="C4175" s="74" t="str">
        <f t="shared" si="32"/>
        <v>You: Hai assalamualaikum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175" s="148">
        <f t="shared" si="33"/>
        <v>45714</v>
      </c>
    </row>
    <row r="4176" spans="1:4">
      <c r="B4176" s="74" t="str">
        <f ca="1">IFERROR(__xludf.DUMMYFUNCTION("IF(REGEXMATCH(A4176,""wealth planning""),""Script 1"",""-"")"),"-")</f>
        <v>-</v>
      </c>
      <c r="C4176" s="74">
        <f t="shared" si="32"/>
        <v>0</v>
      </c>
      <c r="D4176" s="148">
        <f t="shared" si="33"/>
        <v>45714</v>
      </c>
    </row>
    <row r="4177" spans="1:4">
      <c r="B4177" s="74" t="str">
        <f ca="1">IFERROR(__xludf.DUMMYFUNCTION("IF(REGEXMATCH(A4177,""wealth planning""),""Script 1"",""-"")"),"-")</f>
        <v>-</v>
      </c>
      <c r="C4177" s="74">
        <f t="shared" si="32"/>
        <v>0</v>
      </c>
      <c r="D4177" s="74" t="str">
        <f t="shared" si="33"/>
        <v>You: Hai assalamualaikum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178" spans="1:4">
      <c r="B4178" s="74" t="str">
        <f ca="1">IFERROR(__xludf.DUMMYFUNCTION("IF(REGEXMATCH(A4178,""wealth planning""),""Script 1"",""-"")"),"-")</f>
        <v>-</v>
      </c>
      <c r="C4178" s="74">
        <f t="shared" si="32"/>
        <v>0</v>
      </c>
      <c r="D4178" s="74">
        <f t="shared" si="33"/>
        <v>0</v>
      </c>
    </row>
    <row r="4179" spans="1:4">
      <c r="A4179" s="74" t="s">
        <v>4418</v>
      </c>
      <c r="B4179" s="74" t="str">
        <f ca="1">IFERROR(__xludf.DUMMYFUNCTION("IF(REGEXMATCH(A4179,""wealth planning""),""Script 1"",""-"")"),"-")</f>
        <v>-</v>
      </c>
      <c r="C4179" s="74">
        <f t="shared" si="32"/>
        <v>0</v>
      </c>
      <c r="D4179" s="74">
        <f t="shared" si="33"/>
        <v>0</v>
      </c>
    </row>
    <row r="4180" spans="1:4">
      <c r="A4180" s="148">
        <v>45714</v>
      </c>
      <c r="B4180" s="74" t="str">
        <f ca="1">IFERROR(__xludf.DUMMYFUNCTION("IF(REGEXMATCH(A4180,""wealth planning""),""Script 1"",""-"")"),"#VALUE!")</f>
        <v>#VALUE!</v>
      </c>
      <c r="C4180" s="74" t="str">
        <f t="shared" si="32"/>
        <v>NOR AIZUDDIN NAZIF Norzaid</v>
      </c>
      <c r="D4180" s="74">
        <f t="shared" si="33"/>
        <v>0</v>
      </c>
    </row>
    <row r="4181" spans="1:4">
      <c r="A4181" s="148">
        <v>45714</v>
      </c>
      <c r="B4181" s="74" t="str">
        <f ca="1">IFERROR(__xludf.DUMMYFUNCTION("IF(REGEXMATCH(A4181,""wealth planning""),""Script 1"",""-"")"),"#VALUE!")</f>
        <v>#VALUE!</v>
      </c>
      <c r="C4181" s="148">
        <f t="shared" si="32"/>
        <v>45714</v>
      </c>
      <c r="D4181" s="74">
        <f t="shared" si="33"/>
        <v>0</v>
      </c>
    </row>
    <row r="4182" spans="1:4">
      <c r="A4182" s="74" t="s">
        <v>3483</v>
      </c>
      <c r="B4182" s="74" t="str">
        <f ca="1">IFERROR(__xludf.DUMMYFUNCTION("IF(REGEXMATCH(A4182,""wealth planning""),""Script 1"",""-"")"),"Script 1")</f>
        <v>Script 1</v>
      </c>
      <c r="C4182" s="148">
        <f t="shared" si="32"/>
        <v>45714</v>
      </c>
      <c r="D4182" s="74" t="str">
        <f t="shared" si="33"/>
        <v>NOR AIZUDDIN NAZIF Norzaid</v>
      </c>
    </row>
    <row r="4183" spans="1:4">
      <c r="B4183" s="74" t="str">
        <f ca="1">IFERROR(__xludf.DUMMYFUNCTION("IF(REGEXMATCH(A4183,""wealth planning""),""Script 1"",""-"")"),"-")</f>
        <v>-</v>
      </c>
      <c r="C4183" s="74" t="str">
        <f t="shared" si="32"/>
        <v>You: Hai assalamualaikum Aizuddin,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183" s="148">
        <f t="shared" si="33"/>
        <v>45714</v>
      </c>
    </row>
    <row r="4184" spans="1:4">
      <c r="B4184" s="74" t="str">
        <f ca="1">IFERROR(__xludf.DUMMYFUNCTION("IF(REGEXMATCH(A4184,""wealth planning""),""Script 1"",""-"")"),"-")</f>
        <v>-</v>
      </c>
      <c r="C4184" s="74">
        <f t="shared" si="32"/>
        <v>0</v>
      </c>
      <c r="D4184" s="148">
        <f t="shared" si="33"/>
        <v>45714</v>
      </c>
    </row>
    <row r="4185" spans="1:4">
      <c r="B4185" s="74" t="str">
        <f ca="1">IFERROR(__xludf.DUMMYFUNCTION("IF(REGEXMATCH(A4185,""wealth planning""),""Script 1"",""-"")"),"-")</f>
        <v>-</v>
      </c>
      <c r="C4185" s="74">
        <f t="shared" si="32"/>
        <v>0</v>
      </c>
      <c r="D4185" s="74" t="str">
        <f t="shared" si="33"/>
        <v>You: Hai assalamualaikum Aizuddin,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186" spans="1:4">
      <c r="A4186" s="74" t="s">
        <v>4420</v>
      </c>
      <c r="B4186" s="74" t="str">
        <f ca="1">IFERROR(__xludf.DUMMYFUNCTION("IF(REGEXMATCH(A4186,""wealth planning""),""Script 1"",""-"")"),"-")</f>
        <v>-</v>
      </c>
      <c r="C4186" s="74">
        <f t="shared" si="32"/>
        <v>0</v>
      </c>
      <c r="D4186" s="74">
        <f t="shared" si="33"/>
        <v>0</v>
      </c>
    </row>
    <row r="4187" spans="1:4">
      <c r="A4187" s="74" t="s">
        <v>4420</v>
      </c>
      <c r="B4187" s="74" t="str">
        <f ca="1">IFERROR(__xludf.DUMMYFUNCTION("IF(REGEXMATCH(A4187,""wealth planning""),""Script 1"",""-"")"),"-")</f>
        <v>-</v>
      </c>
      <c r="C4187" s="74" t="str">
        <f t="shared" si="32"/>
        <v>Arisya Farhana Binti Rosli</v>
      </c>
      <c r="D4187" s="74">
        <f t="shared" si="33"/>
        <v>0</v>
      </c>
    </row>
    <row r="4188" spans="1:4">
      <c r="A4188" s="148">
        <v>45714</v>
      </c>
      <c r="B4188" s="74" t="str">
        <f ca="1">IFERROR(__xludf.DUMMYFUNCTION("IF(REGEXMATCH(A4188,""wealth planning""),""Script 1"",""-"")"),"#VALUE!")</f>
        <v>#VALUE!</v>
      </c>
      <c r="C4188" s="74" t="str">
        <f t="shared" si="32"/>
        <v>Arisya Farhana Binti Rosli</v>
      </c>
      <c r="D4188" s="74">
        <f t="shared" si="33"/>
        <v>0</v>
      </c>
    </row>
    <row r="4189" spans="1:4">
      <c r="A4189" s="148">
        <v>45714</v>
      </c>
      <c r="B4189" s="74" t="str">
        <f ca="1">IFERROR(__xludf.DUMMYFUNCTION("IF(REGEXMATCH(A4189,""wealth planning""),""Script 1"",""-"")"),"#VALUE!")</f>
        <v>#VALUE!</v>
      </c>
      <c r="C4189" s="148">
        <f t="shared" si="32"/>
        <v>45714</v>
      </c>
      <c r="D4189" s="74" t="str">
        <f t="shared" si="33"/>
        <v>Arisya Farhana Binti Rosli</v>
      </c>
    </row>
    <row r="4190" spans="1:4">
      <c r="A4190" s="74" t="s">
        <v>4421</v>
      </c>
      <c r="B4190" s="74" t="str">
        <f ca="1">IFERROR(__xludf.DUMMYFUNCTION("IF(REGEXMATCH(A4190,""wealth planning""),""Script 1"",""-"")"),"Script 1")</f>
        <v>Script 1</v>
      </c>
      <c r="C4190" s="148">
        <f t="shared" si="32"/>
        <v>45714</v>
      </c>
      <c r="D4190" s="74" t="str">
        <f t="shared" si="33"/>
        <v>Arisya Farhana Binti Rosli</v>
      </c>
    </row>
    <row r="4191" spans="1:4">
      <c r="B4191" s="74" t="str">
        <f ca="1">IFERROR(__xludf.DUMMYFUNCTION("IF(REGEXMATCH(A4191,""wealth planning""),""Script 1"",""-"")"),"-")</f>
        <v>-</v>
      </c>
      <c r="C4191" s="74" t="str">
        <f t="shared" si="32"/>
        <v>You: Hai assalamualaikum Arisya,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191" s="148">
        <f t="shared" si="33"/>
        <v>45714</v>
      </c>
    </row>
    <row r="4192" spans="1:4">
      <c r="B4192" s="74" t="str">
        <f ca="1">IFERROR(__xludf.DUMMYFUNCTION("IF(REGEXMATCH(A4192,""wealth planning""),""Script 1"",""-"")"),"-")</f>
        <v>-</v>
      </c>
      <c r="C4192" s="74">
        <f t="shared" si="32"/>
        <v>0</v>
      </c>
      <c r="D4192" s="148">
        <f t="shared" si="33"/>
        <v>45714</v>
      </c>
    </row>
    <row r="4193" spans="1:4">
      <c r="B4193" s="74" t="str">
        <f ca="1">IFERROR(__xludf.DUMMYFUNCTION("IF(REGEXMATCH(A4193,""wealth planning""),""Script 1"",""-"")"),"-")</f>
        <v>-</v>
      </c>
      <c r="C4193" s="74">
        <f t="shared" si="32"/>
        <v>0</v>
      </c>
      <c r="D4193" s="74" t="str">
        <f t="shared" si="33"/>
        <v>You: Hai assalamualaikum Arisya,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194" spans="1:4">
      <c r="B4194" s="74" t="str">
        <f ca="1">IFERROR(__xludf.DUMMYFUNCTION("IF(REGEXMATCH(A4194,""wealth planning""),""Script 1"",""-"")"),"-")</f>
        <v>-</v>
      </c>
      <c r="C4194" s="74">
        <f t="shared" si="32"/>
        <v>0</v>
      </c>
      <c r="D4194" s="74">
        <f t="shared" si="33"/>
        <v>0</v>
      </c>
    </row>
    <row r="4195" spans="1:4">
      <c r="A4195" s="74" t="s">
        <v>4424</v>
      </c>
      <c r="B4195" s="74" t="str">
        <f ca="1">IFERROR(__xludf.DUMMYFUNCTION("IF(REGEXMATCH(A4195,""wealth planning""),""Script 1"",""-"")"),"-")</f>
        <v>-</v>
      </c>
      <c r="C4195" s="74">
        <f t="shared" si="32"/>
        <v>0</v>
      </c>
      <c r="D4195" s="74">
        <f t="shared" si="33"/>
        <v>0</v>
      </c>
    </row>
    <row r="4196" spans="1:4">
      <c r="A4196" s="148">
        <v>45714</v>
      </c>
      <c r="B4196" s="74" t="str">
        <f ca="1">IFERROR(__xludf.DUMMYFUNCTION("IF(REGEXMATCH(A4196,""wealth planning""),""Script 1"",""-"")"),"#VALUE!")</f>
        <v>#VALUE!</v>
      </c>
      <c r="C4196" s="74" t="str">
        <f t="shared" si="32"/>
        <v>Siti Fatihah Binti Fathy</v>
      </c>
      <c r="D4196" s="74">
        <f t="shared" si="33"/>
        <v>0</v>
      </c>
    </row>
    <row r="4197" spans="1:4">
      <c r="A4197" s="148">
        <v>45714</v>
      </c>
      <c r="B4197" s="74" t="str">
        <f ca="1">IFERROR(__xludf.DUMMYFUNCTION("IF(REGEXMATCH(A4197,""wealth planning""),""Script 1"",""-"")"),"#VALUE!")</f>
        <v>#VALUE!</v>
      </c>
      <c r="C4197" s="148">
        <f t="shared" si="32"/>
        <v>45714</v>
      </c>
      <c r="D4197" s="74">
        <f t="shared" si="33"/>
        <v>0</v>
      </c>
    </row>
    <row r="4198" spans="1:4">
      <c r="A4198" s="74" t="s">
        <v>4425</v>
      </c>
      <c r="B4198" s="74" t="str">
        <f ca="1">IFERROR(__xludf.DUMMYFUNCTION("IF(REGEXMATCH(A4198,""wealth planning""),""Script 1"",""-"")"),"Script 1")</f>
        <v>Script 1</v>
      </c>
      <c r="C4198" s="148">
        <f t="shared" si="32"/>
        <v>45714</v>
      </c>
      <c r="D4198" s="74" t="str">
        <f t="shared" si="33"/>
        <v>Siti Fatihah Binti Fathy</v>
      </c>
    </row>
    <row r="4199" spans="1:4">
      <c r="B4199" s="74" t="str">
        <f ca="1">IFERROR(__xludf.DUMMYFUNCTION("IF(REGEXMATCH(A4199,""wealth planning""),""Script 1"",""-"")"),"-")</f>
        <v>-</v>
      </c>
      <c r="C4199" s="74" t="str">
        <f t="shared" si="32"/>
        <v>You: Hai assalamualaikum Siti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199" s="148">
        <f t="shared" si="33"/>
        <v>45714</v>
      </c>
    </row>
    <row r="4200" spans="1:4">
      <c r="B4200" s="74" t="str">
        <f ca="1">IFERROR(__xludf.DUMMYFUNCTION("IF(REGEXMATCH(A4200,""wealth planning""),""Script 1"",""-"")"),"-")</f>
        <v>-</v>
      </c>
      <c r="C4200" s="74">
        <f t="shared" si="32"/>
        <v>0</v>
      </c>
      <c r="D4200" s="148">
        <f t="shared" si="33"/>
        <v>45714</v>
      </c>
    </row>
    <row r="4201" spans="1:4">
      <c r="B4201" s="74" t="str">
        <f ca="1">IFERROR(__xludf.DUMMYFUNCTION("IF(REGEXMATCH(A4201,""wealth planning""),""Script 1"",""-"")"),"-")</f>
        <v>-</v>
      </c>
      <c r="C4201" s="74">
        <f t="shared" si="32"/>
        <v>0</v>
      </c>
      <c r="D4201" s="74" t="str">
        <f t="shared" si="33"/>
        <v>You: Hai assalamualaikum Siti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202" spans="1:4">
      <c r="B4202" s="74" t="str">
        <f ca="1">IFERROR(__xludf.DUMMYFUNCTION("IF(REGEXMATCH(A4202,""wealth planning""),""Script 1"",""-"")"),"-")</f>
        <v>-</v>
      </c>
      <c r="C4202" s="74">
        <f t="shared" si="32"/>
        <v>0</v>
      </c>
      <c r="D4202" s="74">
        <f t="shared" si="33"/>
        <v>0</v>
      </c>
    </row>
    <row r="4203" spans="1:4">
      <c r="A4203" s="74" t="s">
        <v>2358</v>
      </c>
      <c r="B4203" s="74" t="str">
        <f ca="1">IFERROR(__xludf.DUMMYFUNCTION("IF(REGEXMATCH(A4203,""wealth planning""),""Script 1"",""-"")"),"-")</f>
        <v>-</v>
      </c>
      <c r="C4203" s="74">
        <f t="shared" si="32"/>
        <v>0</v>
      </c>
      <c r="D4203" s="74">
        <f t="shared" si="33"/>
        <v>0</v>
      </c>
    </row>
    <row r="4204" spans="1:4">
      <c r="A4204" s="148">
        <v>45714</v>
      </c>
      <c r="B4204" s="74" t="str">
        <f ca="1">IFERROR(__xludf.DUMMYFUNCTION("IF(REGEXMATCH(A4204,""wealth planning""),""Script 1"",""-"")"),"#VALUE!")</f>
        <v>#VALUE!</v>
      </c>
      <c r="C4204" s="74" t="str">
        <f t="shared" si="32"/>
        <v>Siti Fatihah</v>
      </c>
      <c r="D4204" s="74">
        <f t="shared" si="33"/>
        <v>0</v>
      </c>
    </row>
    <row r="4205" spans="1:4">
      <c r="A4205" s="148">
        <v>45714</v>
      </c>
      <c r="B4205" s="74" t="str">
        <f ca="1">IFERROR(__xludf.DUMMYFUNCTION("IF(REGEXMATCH(A4205,""wealth planning""),""Script 1"",""-"")"),"#VALUE!")</f>
        <v>#VALUE!</v>
      </c>
      <c r="C4205" s="148">
        <f t="shared" si="32"/>
        <v>45714</v>
      </c>
      <c r="D4205" s="74">
        <f t="shared" si="33"/>
        <v>0</v>
      </c>
    </row>
    <row r="4206" spans="1:4">
      <c r="A4206" s="74" t="s">
        <v>4425</v>
      </c>
      <c r="B4206" s="74" t="str">
        <f ca="1">IFERROR(__xludf.DUMMYFUNCTION("IF(REGEXMATCH(A4206,""wealth planning""),""Script 1"",""-"")"),"Script 1")</f>
        <v>Script 1</v>
      </c>
      <c r="C4206" s="148">
        <f t="shared" si="32"/>
        <v>45714</v>
      </c>
      <c r="D4206" s="74" t="str">
        <f t="shared" si="33"/>
        <v>Siti Fatihah</v>
      </c>
    </row>
    <row r="4207" spans="1:4">
      <c r="B4207" s="74" t="str">
        <f ca="1">IFERROR(__xludf.DUMMYFUNCTION("IF(REGEXMATCH(A4207,""wealth planning""),""Script 1"",""-"")"),"-")</f>
        <v>-</v>
      </c>
      <c r="C4207" s="74" t="str">
        <f t="shared" si="32"/>
        <v>You: Hai assalamualaikum Siti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207" s="148">
        <f t="shared" si="33"/>
        <v>45714</v>
      </c>
    </row>
    <row r="4208" spans="1:4">
      <c r="B4208" s="74" t="str">
        <f ca="1">IFERROR(__xludf.DUMMYFUNCTION("IF(REGEXMATCH(A4208,""wealth planning""),""Script 1"",""-"")"),"-")</f>
        <v>-</v>
      </c>
      <c r="C4208" s="74">
        <f t="shared" si="32"/>
        <v>0</v>
      </c>
      <c r="D4208" s="148">
        <f t="shared" si="33"/>
        <v>45714</v>
      </c>
    </row>
    <row r="4209" spans="1:4">
      <c r="B4209" s="74" t="str">
        <f ca="1">IFERROR(__xludf.DUMMYFUNCTION("IF(REGEXMATCH(A4209,""wealth planning""),""Script 1"",""-"")"),"-")</f>
        <v>-</v>
      </c>
      <c r="C4209" s="74">
        <f t="shared" si="32"/>
        <v>0</v>
      </c>
      <c r="D4209" s="74" t="str">
        <f t="shared" si="33"/>
        <v>You: Hai assalamualaikum Siti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210" spans="1:4">
      <c r="A4210" s="74" t="s">
        <v>2357</v>
      </c>
      <c r="B4210" s="74" t="str">
        <f ca="1">IFERROR(__xludf.DUMMYFUNCTION("IF(REGEXMATCH(A4210,""wealth planning""),""Script 1"",""-"")"),"-")</f>
        <v>-</v>
      </c>
      <c r="C4210" s="74">
        <f t="shared" si="32"/>
        <v>0</v>
      </c>
      <c r="D4210" s="74">
        <f t="shared" si="33"/>
        <v>0</v>
      </c>
    </row>
    <row r="4211" spans="1:4">
      <c r="A4211" s="74" t="s">
        <v>2357</v>
      </c>
      <c r="B4211" s="74" t="str">
        <f ca="1">IFERROR(__xludf.DUMMYFUNCTION("IF(REGEXMATCH(A4211,""wealth planning""),""Script 1"",""-"")"),"-")</f>
        <v>-</v>
      </c>
      <c r="C4211" s="74" t="str">
        <f t="shared" si="32"/>
        <v>Aidil Hakimi Zamri</v>
      </c>
      <c r="D4211" s="74">
        <f t="shared" si="33"/>
        <v>0</v>
      </c>
    </row>
    <row r="4212" spans="1:4">
      <c r="A4212" s="148">
        <v>45714</v>
      </c>
      <c r="B4212" s="74" t="str">
        <f ca="1">IFERROR(__xludf.DUMMYFUNCTION("IF(REGEXMATCH(A4212,""wealth planning""),""Script 1"",""-"")"),"#VALUE!")</f>
        <v>#VALUE!</v>
      </c>
      <c r="C4212" s="74" t="str">
        <f t="shared" si="32"/>
        <v>Aidil Hakimi Zamri</v>
      </c>
      <c r="D4212" s="74">
        <f t="shared" si="33"/>
        <v>0</v>
      </c>
    </row>
    <row r="4213" spans="1:4">
      <c r="A4213" s="148">
        <v>45714</v>
      </c>
      <c r="B4213" s="74" t="str">
        <f ca="1">IFERROR(__xludf.DUMMYFUNCTION("IF(REGEXMATCH(A4213,""wealth planning""),""Script 1"",""-"")"),"#VALUE!")</f>
        <v>#VALUE!</v>
      </c>
      <c r="C4213" s="148">
        <f t="shared" si="32"/>
        <v>45714</v>
      </c>
      <c r="D4213" s="74" t="str">
        <f t="shared" si="33"/>
        <v>Aidil Hakimi Zamri</v>
      </c>
    </row>
    <row r="4214" spans="1:4">
      <c r="A4214" s="74" t="s">
        <v>4271</v>
      </c>
      <c r="B4214" s="74" t="str">
        <f ca="1">IFERROR(__xludf.DUMMYFUNCTION("IF(REGEXMATCH(A4214,""wealth planning""),""Script 1"",""-"")"),"Script 1")</f>
        <v>Script 1</v>
      </c>
      <c r="C4214" s="148">
        <f t="shared" si="32"/>
        <v>45714</v>
      </c>
      <c r="D4214" s="74" t="str">
        <f t="shared" si="33"/>
        <v>Aidil Hakimi Zamri</v>
      </c>
    </row>
    <row r="4215" spans="1:4">
      <c r="B4215" s="74" t="str">
        <f ca="1">IFERROR(__xludf.DUMMYFUNCTION("IF(REGEXMATCH(A4215,""wealth planning""),""Script 1"",""-"")"),"-")</f>
        <v>-</v>
      </c>
      <c r="C4215" s="74" t="str">
        <f t="shared" si="32"/>
        <v>You: Hai assalamualaikum Aidil,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215" s="148">
        <f t="shared" si="33"/>
        <v>45714</v>
      </c>
    </row>
    <row r="4216" spans="1:4">
      <c r="B4216" s="74" t="str">
        <f ca="1">IFERROR(__xludf.DUMMYFUNCTION("IF(REGEXMATCH(A4216,""wealth planning""),""Script 1"",""-"")"),"-")</f>
        <v>-</v>
      </c>
      <c r="C4216" s="74">
        <f t="shared" si="32"/>
        <v>0</v>
      </c>
      <c r="D4216" s="148">
        <f t="shared" si="33"/>
        <v>45714</v>
      </c>
    </row>
    <row r="4217" spans="1:4">
      <c r="B4217" s="74" t="str">
        <f ca="1">IFERROR(__xludf.DUMMYFUNCTION("IF(REGEXMATCH(A4217,""wealth planning""),""Script 1"",""-"")"),"-")</f>
        <v>-</v>
      </c>
      <c r="C4217" s="74">
        <f t="shared" si="32"/>
        <v>0</v>
      </c>
      <c r="D4217" s="74" t="str">
        <f t="shared" si="33"/>
        <v>You: Hai assalamualaikum Aidil,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218" spans="1:4">
      <c r="A4218" s="74" t="s">
        <v>2356</v>
      </c>
      <c r="B4218" s="74" t="str">
        <f ca="1">IFERROR(__xludf.DUMMYFUNCTION("IF(REGEXMATCH(A4218,""wealth planning""),""Script 1"",""-"")"),"-")</f>
        <v>-</v>
      </c>
      <c r="C4218" s="74">
        <f t="shared" si="32"/>
        <v>0</v>
      </c>
      <c r="D4218" s="74">
        <f t="shared" si="33"/>
        <v>0</v>
      </c>
    </row>
    <row r="4219" spans="1:4">
      <c r="A4219" s="74" t="s">
        <v>2356</v>
      </c>
      <c r="B4219" s="74" t="str">
        <f ca="1">IFERROR(__xludf.DUMMYFUNCTION("IF(REGEXMATCH(A4219,""wealth planning""),""Script 1"",""-"")"),"-")</f>
        <v>-</v>
      </c>
      <c r="C4219" s="74" t="str">
        <f t="shared" si="32"/>
        <v>Nur Batrisyia</v>
      </c>
      <c r="D4219" s="74">
        <f t="shared" si="33"/>
        <v>0</v>
      </c>
    </row>
    <row r="4220" spans="1:4">
      <c r="A4220" s="148">
        <v>45714</v>
      </c>
      <c r="B4220" s="74" t="str">
        <f ca="1">IFERROR(__xludf.DUMMYFUNCTION("IF(REGEXMATCH(A4220,""wealth planning""),""Script 1"",""-"")"),"#VALUE!")</f>
        <v>#VALUE!</v>
      </c>
      <c r="C4220" s="74" t="str">
        <f t="shared" si="32"/>
        <v>Nur Batrisyia</v>
      </c>
      <c r="D4220" s="74">
        <f t="shared" si="33"/>
        <v>0</v>
      </c>
    </row>
    <row r="4221" spans="1:4">
      <c r="A4221" s="148">
        <v>45714</v>
      </c>
      <c r="B4221" s="74" t="str">
        <f ca="1">IFERROR(__xludf.DUMMYFUNCTION("IF(REGEXMATCH(A4221,""wealth planning""),""Script 1"",""-"")"),"#VALUE!")</f>
        <v>#VALUE!</v>
      </c>
      <c r="C4221" s="148">
        <f t="shared" si="32"/>
        <v>45714</v>
      </c>
      <c r="D4221" s="74" t="str">
        <f t="shared" si="33"/>
        <v>Nur Batrisyia</v>
      </c>
    </row>
    <row r="4222" spans="1:4">
      <c r="A4222" s="74" t="s">
        <v>3182</v>
      </c>
      <c r="B4222" s="74" t="str">
        <f ca="1">IFERROR(__xludf.DUMMYFUNCTION("IF(REGEXMATCH(A4222,""wealth planning""),""Script 1"",""-"")"),"Script 1")</f>
        <v>Script 1</v>
      </c>
      <c r="C4222" s="148">
        <f t="shared" si="32"/>
        <v>45714</v>
      </c>
      <c r="D4222" s="74" t="str">
        <f t="shared" si="33"/>
        <v>Nur Batrisyia</v>
      </c>
    </row>
    <row r="4223" spans="1:4">
      <c r="B4223" s="74" t="str">
        <f ca="1">IFERROR(__xludf.DUMMYFUNCTION("IF(REGEXMATCH(A4223,""wealth planning""),""Script 1"",""-"")"),"-")</f>
        <v>-</v>
      </c>
      <c r="C4223" s="74" t="str">
        <f t="shared" si="32"/>
        <v>You: Hai assalamualaikum Batrisyia,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223" s="148">
        <f t="shared" si="33"/>
        <v>45714</v>
      </c>
    </row>
    <row r="4224" spans="1:4">
      <c r="B4224" s="74" t="str">
        <f ca="1">IFERROR(__xludf.DUMMYFUNCTION("IF(REGEXMATCH(A4224,""wealth planning""),""Script 1"",""-"")"),"-")</f>
        <v>-</v>
      </c>
      <c r="C4224" s="74">
        <f t="shared" si="32"/>
        <v>0</v>
      </c>
      <c r="D4224" s="148">
        <f t="shared" si="33"/>
        <v>45714</v>
      </c>
    </row>
    <row r="4225" spans="1:4">
      <c r="B4225" s="74" t="str">
        <f ca="1">IFERROR(__xludf.DUMMYFUNCTION("IF(REGEXMATCH(A4225,""wealth planning""),""Script 1"",""-"")"),"-")</f>
        <v>-</v>
      </c>
      <c r="C4225" s="74">
        <f t="shared" si="32"/>
        <v>0</v>
      </c>
      <c r="D4225" s="74" t="str">
        <f t="shared" si="33"/>
        <v>You: Hai assalamualaikum Batrisyia,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226" spans="1:4">
      <c r="A4226" s="74" t="s">
        <v>4431</v>
      </c>
      <c r="B4226" s="74" t="str">
        <f ca="1">IFERROR(__xludf.DUMMYFUNCTION("IF(REGEXMATCH(A4226,""wealth planning""),""Script 1"",""-"")"),"-")</f>
        <v>-</v>
      </c>
      <c r="C4226" s="74">
        <f t="shared" si="32"/>
        <v>0</v>
      </c>
      <c r="D4226" s="74">
        <f t="shared" si="33"/>
        <v>0</v>
      </c>
    </row>
    <row r="4227" spans="1:4">
      <c r="A4227" s="74" t="s">
        <v>4431</v>
      </c>
      <c r="B4227" s="74" t="str">
        <f ca="1">IFERROR(__xludf.DUMMYFUNCTION("IF(REGEXMATCH(A4227,""wealth planning""),""Script 1"",""-"")"),"-")</f>
        <v>-</v>
      </c>
      <c r="C4227" s="74" t="str">
        <f t="shared" si="32"/>
        <v>Nur Azmina Batrisyia</v>
      </c>
      <c r="D4227" s="74">
        <f t="shared" si="33"/>
        <v>0</v>
      </c>
    </row>
    <row r="4228" spans="1:4">
      <c r="A4228" s="148">
        <v>45714</v>
      </c>
      <c r="B4228" s="74" t="str">
        <f ca="1">IFERROR(__xludf.DUMMYFUNCTION("IF(REGEXMATCH(A4228,""wealth planning""),""Script 1"",""-"")"),"#VALUE!")</f>
        <v>#VALUE!</v>
      </c>
      <c r="C4228" s="74" t="str">
        <f t="shared" si="32"/>
        <v>Nur Azmina Batrisyia</v>
      </c>
      <c r="D4228" s="74">
        <f t="shared" si="33"/>
        <v>0</v>
      </c>
    </row>
    <row r="4229" spans="1:4">
      <c r="A4229" s="148">
        <v>45714</v>
      </c>
      <c r="B4229" s="74" t="str">
        <f ca="1">IFERROR(__xludf.DUMMYFUNCTION("IF(REGEXMATCH(A4229,""wealth planning""),""Script 1"",""-"")"),"#VALUE!")</f>
        <v>#VALUE!</v>
      </c>
      <c r="C4229" s="148">
        <f t="shared" si="32"/>
        <v>45714</v>
      </c>
      <c r="D4229" s="74" t="str">
        <f t="shared" si="33"/>
        <v>Nur Azmina Batrisyia</v>
      </c>
    </row>
    <row r="4230" spans="1:4">
      <c r="A4230" s="74" t="s">
        <v>4432</v>
      </c>
      <c r="B4230" s="74" t="str">
        <f ca="1">IFERROR(__xludf.DUMMYFUNCTION("IF(REGEXMATCH(A4230,""wealth planning""),""Script 1"",""-"")"),"Script 1")</f>
        <v>Script 1</v>
      </c>
      <c r="C4230" s="148">
        <f t="shared" si="32"/>
        <v>45714</v>
      </c>
      <c r="D4230" s="74" t="str">
        <f t="shared" si="33"/>
        <v>Nur Azmina Batrisyia</v>
      </c>
    </row>
    <row r="4231" spans="1:4">
      <c r="B4231" s="74" t="str">
        <f ca="1">IFERROR(__xludf.DUMMYFUNCTION("IF(REGEXMATCH(A4231,""wealth planning""),""Script 1"",""-"")"),"-")</f>
        <v>-</v>
      </c>
      <c r="C4231" s="74" t="str">
        <f t="shared" si="32"/>
        <v>You: Hai assalamualaikum Azmina,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231" s="148">
        <f t="shared" si="33"/>
        <v>45714</v>
      </c>
    </row>
    <row r="4232" spans="1:4">
      <c r="B4232" s="74" t="str">
        <f ca="1">IFERROR(__xludf.DUMMYFUNCTION("IF(REGEXMATCH(A4232,""wealth planning""),""Script 1"",""-"")"),"-")</f>
        <v>-</v>
      </c>
      <c r="C4232" s="74">
        <f t="shared" si="32"/>
        <v>0</v>
      </c>
      <c r="D4232" s="148">
        <f t="shared" si="33"/>
        <v>45714</v>
      </c>
    </row>
    <row r="4233" spans="1:4">
      <c r="B4233" s="74" t="str">
        <f ca="1">IFERROR(__xludf.DUMMYFUNCTION("IF(REGEXMATCH(A4233,""wealth planning""),""Script 1"",""-"")"),"-")</f>
        <v>-</v>
      </c>
      <c r="C4233" s="74">
        <f t="shared" si="32"/>
        <v>0</v>
      </c>
      <c r="D4233" s="74" t="str">
        <f t="shared" si="33"/>
        <v>You: Hai assalamualaikum Azmina,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234" spans="1:4">
      <c r="A4234" s="74" t="s">
        <v>2355</v>
      </c>
      <c r="B4234" s="74" t="str">
        <f ca="1">IFERROR(__xludf.DUMMYFUNCTION("IF(REGEXMATCH(A4234,""wealth planning""),""Script 1"",""-"")"),"-")</f>
        <v>-</v>
      </c>
      <c r="C4234" s="74">
        <f t="shared" si="32"/>
        <v>0</v>
      </c>
      <c r="D4234" s="74">
        <f t="shared" si="33"/>
        <v>0</v>
      </c>
    </row>
    <row r="4235" spans="1:4">
      <c r="A4235" s="74" t="s">
        <v>2355</v>
      </c>
      <c r="B4235" s="74" t="str">
        <f ca="1">IFERROR(__xludf.DUMMYFUNCTION("IF(REGEXMATCH(A4235,""wealth planning""),""Script 1"",""-"")"),"-")</f>
        <v>-</v>
      </c>
      <c r="C4235" s="74" t="str">
        <f t="shared" si="32"/>
        <v>Nurin Sakinah Harusalleh</v>
      </c>
      <c r="D4235" s="74">
        <f t="shared" si="33"/>
        <v>0</v>
      </c>
    </row>
    <row r="4236" spans="1:4">
      <c r="A4236" s="148">
        <v>45714</v>
      </c>
      <c r="B4236" s="74" t="str">
        <f ca="1">IFERROR(__xludf.DUMMYFUNCTION("IF(REGEXMATCH(A4236,""wealth planning""),""Script 1"",""-"")"),"#VALUE!")</f>
        <v>#VALUE!</v>
      </c>
      <c r="C4236" s="74" t="str">
        <f t="shared" si="32"/>
        <v>Nurin Sakinah Harusalleh</v>
      </c>
      <c r="D4236" s="74">
        <f t="shared" si="33"/>
        <v>0</v>
      </c>
    </row>
    <row r="4237" spans="1:4">
      <c r="A4237" s="148">
        <v>45714</v>
      </c>
      <c r="B4237" s="74" t="str">
        <f ca="1">IFERROR(__xludf.DUMMYFUNCTION("IF(REGEXMATCH(A4237,""wealth planning""),""Script 1"",""-"")"),"#VALUE!")</f>
        <v>#VALUE!</v>
      </c>
      <c r="C4237" s="148">
        <f t="shared" si="32"/>
        <v>45714</v>
      </c>
      <c r="D4237" s="74" t="str">
        <f t="shared" si="33"/>
        <v>Nurin Sakinah Harusalleh</v>
      </c>
    </row>
    <row r="4238" spans="1:4">
      <c r="A4238" s="74" t="s">
        <v>3306</v>
      </c>
      <c r="B4238" s="74" t="str">
        <f ca="1">IFERROR(__xludf.DUMMYFUNCTION("IF(REGEXMATCH(A4238,""wealth planning""),""Script 1"",""-"")"),"Script 1")</f>
        <v>Script 1</v>
      </c>
      <c r="C4238" s="148">
        <f t="shared" si="32"/>
        <v>45714</v>
      </c>
      <c r="D4238" s="74" t="str">
        <f t="shared" si="33"/>
        <v>Nurin Sakinah Harusalleh</v>
      </c>
    </row>
    <row r="4239" spans="1:4">
      <c r="B4239" s="74" t="str">
        <f ca="1">IFERROR(__xludf.DUMMYFUNCTION("IF(REGEXMATCH(A4239,""wealth planning""),""Script 1"",""-"")"),"-")</f>
        <v>-</v>
      </c>
      <c r="C4239" s="74" t="str">
        <f t="shared" si="32"/>
        <v>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239" s="148">
        <f t="shared" si="33"/>
        <v>45714</v>
      </c>
    </row>
    <row r="4240" spans="1:4">
      <c r="B4240" s="74" t="str">
        <f ca="1">IFERROR(__xludf.DUMMYFUNCTION("IF(REGEXMATCH(A4240,""wealth planning""),""Script 1"",""-"")"),"-")</f>
        <v>-</v>
      </c>
      <c r="C4240" s="74">
        <f t="shared" si="32"/>
        <v>0</v>
      </c>
      <c r="D4240" s="148">
        <f t="shared" si="33"/>
        <v>45714</v>
      </c>
    </row>
    <row r="4241" spans="1:4">
      <c r="B4241" s="74" t="str">
        <f ca="1">IFERROR(__xludf.DUMMYFUNCTION("IF(REGEXMATCH(A4241,""wealth planning""),""Script 1"",""-"")"),"-")</f>
        <v>-</v>
      </c>
      <c r="C4241" s="74">
        <f t="shared" si="32"/>
        <v>0</v>
      </c>
      <c r="D4241" s="74" t="str">
        <f t="shared" si="33"/>
        <v>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242" spans="1:4">
      <c r="A4242" s="74" t="s">
        <v>2354</v>
      </c>
      <c r="B4242" s="74" t="str">
        <f ca="1">IFERROR(__xludf.DUMMYFUNCTION("IF(REGEXMATCH(A4242,""wealth planning""),""Script 1"",""-"")"),"-")</f>
        <v>-</v>
      </c>
      <c r="C4242" s="74">
        <f t="shared" si="32"/>
        <v>0</v>
      </c>
      <c r="D4242" s="74">
        <f t="shared" si="33"/>
        <v>0</v>
      </c>
    </row>
    <row r="4243" spans="1:4">
      <c r="A4243" s="74" t="s">
        <v>2354</v>
      </c>
      <c r="B4243" s="74" t="str">
        <f ca="1">IFERROR(__xludf.DUMMYFUNCTION("IF(REGEXMATCH(A4243,""wealth planning""),""Script 1"",""-"")"),"-")</f>
        <v>-</v>
      </c>
      <c r="C4243" s="74" t="str">
        <f t="shared" si="32"/>
        <v>Nur Liyana Rusydina</v>
      </c>
      <c r="D4243" s="74">
        <f t="shared" si="33"/>
        <v>0</v>
      </c>
    </row>
    <row r="4244" spans="1:4">
      <c r="A4244" s="148">
        <v>45714</v>
      </c>
      <c r="B4244" s="74" t="str">
        <f ca="1">IFERROR(__xludf.DUMMYFUNCTION("IF(REGEXMATCH(A4244,""wealth planning""),""Script 1"",""-"")"),"#VALUE!")</f>
        <v>#VALUE!</v>
      </c>
      <c r="C4244" s="74" t="str">
        <f t="shared" si="32"/>
        <v>Nur Liyana Rusydina</v>
      </c>
      <c r="D4244" s="74">
        <f t="shared" si="33"/>
        <v>0</v>
      </c>
    </row>
    <row r="4245" spans="1:4">
      <c r="A4245" s="148">
        <v>45714</v>
      </c>
      <c r="B4245" s="74" t="str">
        <f ca="1">IFERROR(__xludf.DUMMYFUNCTION("IF(REGEXMATCH(A4245,""wealth planning""),""Script 1"",""-"")"),"#VALUE!")</f>
        <v>#VALUE!</v>
      </c>
      <c r="C4245" s="148">
        <f t="shared" si="32"/>
        <v>45714</v>
      </c>
      <c r="D4245" s="74" t="str">
        <f t="shared" si="33"/>
        <v>Nur Liyana Rusydina</v>
      </c>
    </row>
    <row r="4246" spans="1:4">
      <c r="A4246" s="74" t="s">
        <v>4435</v>
      </c>
      <c r="B4246" s="74" t="str">
        <f ca="1">IFERROR(__xludf.DUMMYFUNCTION("IF(REGEXMATCH(A4246,""wealth planning""),""Script 1"",""-"")"),"Script 1")</f>
        <v>Script 1</v>
      </c>
      <c r="C4246" s="148">
        <f t="shared" si="32"/>
        <v>45714</v>
      </c>
      <c r="D4246" s="74" t="str">
        <f t="shared" si="33"/>
        <v>Nur Liyana Rusydina</v>
      </c>
    </row>
    <row r="4247" spans="1:4">
      <c r="B4247" s="74" t="str">
        <f ca="1">IFERROR(__xludf.DUMMYFUNCTION("IF(REGEXMATCH(A4247,""wealth planning""),""Script 1"",""-"")"),"-")</f>
        <v>-</v>
      </c>
      <c r="C4247" s="74" t="str">
        <f t="shared" si="32"/>
        <v>You: Hai assalamualaikum Nur 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247" s="148">
        <f t="shared" si="33"/>
        <v>45714</v>
      </c>
    </row>
    <row r="4248" spans="1:4">
      <c r="B4248" s="74" t="str">
        <f ca="1">IFERROR(__xludf.DUMMYFUNCTION("IF(REGEXMATCH(A4248,""wealth planning""),""Script 1"",""-"")"),"-")</f>
        <v>-</v>
      </c>
      <c r="C4248" s="74">
        <f t="shared" si="32"/>
        <v>0</v>
      </c>
      <c r="D4248" s="148">
        <f t="shared" si="33"/>
        <v>45714</v>
      </c>
    </row>
    <row r="4249" spans="1:4">
      <c r="B4249" s="74" t="str">
        <f ca="1">IFERROR(__xludf.DUMMYFUNCTION("IF(REGEXMATCH(A4249,""wealth planning""),""Script 1"",""-"")"),"-")</f>
        <v>-</v>
      </c>
      <c r="C4249" s="74">
        <f t="shared" si="32"/>
        <v>0</v>
      </c>
      <c r="D4249" s="74" t="str">
        <f t="shared" si="33"/>
        <v>You: Hai assalamualaikum Nur 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250" spans="1:4">
      <c r="A4250" s="74" t="s">
        <v>2353</v>
      </c>
      <c r="B4250" s="74" t="str">
        <f ca="1">IFERROR(__xludf.DUMMYFUNCTION("IF(REGEXMATCH(A4250,""wealth planning""),""Script 1"",""-"")"),"-")</f>
        <v>-</v>
      </c>
      <c r="C4250" s="74">
        <f t="shared" si="32"/>
        <v>0</v>
      </c>
      <c r="D4250" s="74">
        <f t="shared" si="33"/>
        <v>0</v>
      </c>
    </row>
    <row r="4251" spans="1:4">
      <c r="A4251" s="74" t="s">
        <v>2353</v>
      </c>
      <c r="B4251" s="74" t="str">
        <f ca="1">IFERROR(__xludf.DUMMYFUNCTION("IF(REGEXMATCH(A4251,""wealth planning""),""Script 1"",""-"")"),"-")</f>
        <v>-</v>
      </c>
      <c r="C4251" s="74" t="str">
        <f t="shared" si="32"/>
        <v>Anis Farizah Mohd Hazlin</v>
      </c>
      <c r="D4251" s="74">
        <f t="shared" si="33"/>
        <v>0</v>
      </c>
    </row>
    <row r="4252" spans="1:4">
      <c r="A4252" s="148">
        <v>45714</v>
      </c>
      <c r="B4252" s="74" t="str">
        <f ca="1">IFERROR(__xludf.DUMMYFUNCTION("IF(REGEXMATCH(A4252,""wealth planning""),""Script 1"",""-"")"),"#VALUE!")</f>
        <v>#VALUE!</v>
      </c>
      <c r="C4252" s="74" t="str">
        <f t="shared" si="32"/>
        <v>Anis Farizah Mohd Hazlin</v>
      </c>
      <c r="D4252" s="74">
        <f t="shared" si="33"/>
        <v>0</v>
      </c>
    </row>
    <row r="4253" spans="1:4">
      <c r="A4253" s="148">
        <v>45714</v>
      </c>
      <c r="B4253" s="74" t="str">
        <f ca="1">IFERROR(__xludf.DUMMYFUNCTION("IF(REGEXMATCH(A4253,""wealth planning""),""Script 1"",""-"")"),"#VALUE!")</f>
        <v>#VALUE!</v>
      </c>
      <c r="C4253" s="148">
        <f t="shared" si="32"/>
        <v>45714</v>
      </c>
      <c r="D4253" s="74" t="str">
        <f t="shared" si="33"/>
        <v>Anis Farizah Mohd Hazlin</v>
      </c>
    </row>
    <row r="4254" spans="1:4">
      <c r="A4254" s="74" t="s">
        <v>3328</v>
      </c>
      <c r="B4254" s="74" t="str">
        <f ca="1">IFERROR(__xludf.DUMMYFUNCTION("IF(REGEXMATCH(A4254,""wealth planning""),""Script 1"",""-"")"),"Script 1")</f>
        <v>Script 1</v>
      </c>
      <c r="C4254" s="148">
        <f t="shared" si="32"/>
        <v>45714</v>
      </c>
      <c r="D4254" s="74" t="str">
        <f t="shared" si="33"/>
        <v>Anis Farizah Mohd Hazlin</v>
      </c>
    </row>
    <row r="4255" spans="1:4">
      <c r="B4255" s="74" t="str">
        <f ca="1">IFERROR(__xludf.DUMMYFUNCTION("IF(REGEXMATCH(A4255,""wealth planning""),""Script 1"",""-"")"),"-")</f>
        <v>-</v>
      </c>
      <c r="C4255" s="74" t="str">
        <f t="shared" si="32"/>
        <v>You: Hai assalamualaikum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255" s="148">
        <f t="shared" si="33"/>
        <v>45714</v>
      </c>
    </row>
    <row r="4256" spans="1:4">
      <c r="B4256" s="74" t="str">
        <f ca="1">IFERROR(__xludf.DUMMYFUNCTION("IF(REGEXMATCH(A4256,""wealth planning""),""Script 1"",""-"")"),"-")</f>
        <v>-</v>
      </c>
      <c r="C4256" s="74">
        <f t="shared" si="32"/>
        <v>0</v>
      </c>
      <c r="D4256" s="148">
        <f t="shared" si="33"/>
        <v>45714</v>
      </c>
    </row>
    <row r="4257" spans="1:4">
      <c r="B4257" s="74" t="str">
        <f ca="1">IFERROR(__xludf.DUMMYFUNCTION("IF(REGEXMATCH(A4257,""wealth planning""),""Script 1"",""-"")"),"-")</f>
        <v>-</v>
      </c>
      <c r="C4257" s="74">
        <f t="shared" si="32"/>
        <v>0</v>
      </c>
      <c r="D4257" s="74" t="str">
        <f t="shared" si="33"/>
        <v>You: Hai assalamualaikum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258" spans="1:4">
      <c r="B4258" s="74" t="str">
        <f ca="1">IFERROR(__xludf.DUMMYFUNCTION("IF(REGEXMATCH(A4258,""wealth planning""),""Script 1"",""-"")"),"-")</f>
        <v>-</v>
      </c>
      <c r="C4258" s="74">
        <f t="shared" si="32"/>
        <v>0</v>
      </c>
      <c r="D4258" s="74">
        <f t="shared" si="33"/>
        <v>0</v>
      </c>
    </row>
    <row r="4259" spans="1:4">
      <c r="A4259" s="74" t="s">
        <v>2352</v>
      </c>
      <c r="B4259" s="74" t="str">
        <f ca="1">IFERROR(__xludf.DUMMYFUNCTION("IF(REGEXMATCH(A4259,""wealth planning""),""Script 1"",""-"")"),"-")</f>
        <v>-</v>
      </c>
      <c r="C4259" s="74">
        <f t="shared" si="32"/>
        <v>0</v>
      </c>
      <c r="D4259" s="74">
        <f t="shared" si="33"/>
        <v>0</v>
      </c>
    </row>
    <row r="4260" spans="1:4">
      <c r="A4260" s="148">
        <v>45714</v>
      </c>
      <c r="B4260" s="74" t="str">
        <f ca="1">IFERROR(__xludf.DUMMYFUNCTION("IF(REGEXMATCH(A4260,""wealth planning""),""Script 1"",""-"")"),"#VALUE!")</f>
        <v>#VALUE!</v>
      </c>
      <c r="C4260" s="74" t="str">
        <f t="shared" si="32"/>
        <v>Nur Afrina</v>
      </c>
      <c r="D4260" s="74">
        <f t="shared" si="33"/>
        <v>0</v>
      </c>
    </row>
    <row r="4261" spans="1:4">
      <c r="A4261" s="148">
        <v>45714</v>
      </c>
      <c r="B4261" s="74" t="str">
        <f ca="1">IFERROR(__xludf.DUMMYFUNCTION("IF(REGEXMATCH(A4261,""wealth planning""),""Script 1"",""-"")"),"#VALUE!")</f>
        <v>#VALUE!</v>
      </c>
      <c r="C4261" s="148">
        <f t="shared" si="32"/>
        <v>45714</v>
      </c>
      <c r="D4261" s="74">
        <f t="shared" si="33"/>
        <v>0</v>
      </c>
    </row>
    <row r="4262" spans="1:4">
      <c r="A4262" s="74" t="s">
        <v>4439</v>
      </c>
      <c r="B4262" s="74" t="str">
        <f ca="1">IFERROR(__xludf.DUMMYFUNCTION("IF(REGEXMATCH(A4262,""wealth planning""),""Script 1"",""-"")"),"Script 1")</f>
        <v>Script 1</v>
      </c>
      <c r="C4262" s="148">
        <f t="shared" si="32"/>
        <v>45714</v>
      </c>
      <c r="D4262" s="74" t="str">
        <f t="shared" si="33"/>
        <v>Nur Afrina</v>
      </c>
    </row>
    <row r="4263" spans="1:4">
      <c r="B4263" s="74" t="str">
        <f ca="1">IFERROR(__xludf.DUMMYFUNCTION("IF(REGEXMATCH(A4263,""wealth planning""),""Script 1"",""-"")"),"-")</f>
        <v>-</v>
      </c>
      <c r="C4263" s="74" t="str">
        <f t="shared" si="32"/>
        <v>You: Hai assalamualaikum Nur Afrina,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263" s="148">
        <f t="shared" si="33"/>
        <v>45714</v>
      </c>
    </row>
    <row r="4264" spans="1:4">
      <c r="B4264" s="74" t="str">
        <f ca="1">IFERROR(__xludf.DUMMYFUNCTION("IF(REGEXMATCH(A4264,""wealth planning""),""Script 1"",""-"")"),"-")</f>
        <v>-</v>
      </c>
      <c r="C4264" s="74">
        <f t="shared" si="32"/>
        <v>0</v>
      </c>
      <c r="D4264" s="148">
        <f t="shared" si="33"/>
        <v>45714</v>
      </c>
    </row>
    <row r="4265" spans="1:4">
      <c r="B4265" s="74" t="str">
        <f ca="1">IFERROR(__xludf.DUMMYFUNCTION("IF(REGEXMATCH(A4265,""wealth planning""),""Script 1"",""-"")"),"-")</f>
        <v>-</v>
      </c>
      <c r="C4265" s="74">
        <f t="shared" si="32"/>
        <v>0</v>
      </c>
      <c r="D4265" s="74" t="str">
        <f t="shared" si="33"/>
        <v>You: Hai assalamualaikum Nur Afrina,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266" spans="1:4">
      <c r="A4266" s="74" t="s">
        <v>4441</v>
      </c>
      <c r="B4266" s="74" t="str">
        <f ca="1">IFERROR(__xludf.DUMMYFUNCTION("IF(REGEXMATCH(A4266,""wealth planning""),""Script 1"",""-"")"),"-")</f>
        <v>-</v>
      </c>
      <c r="C4266" s="74">
        <f t="shared" si="32"/>
        <v>0</v>
      </c>
      <c r="D4266" s="74">
        <f t="shared" si="33"/>
        <v>0</v>
      </c>
    </row>
    <row r="4267" spans="1:4">
      <c r="A4267" s="74" t="s">
        <v>4441</v>
      </c>
      <c r="B4267" s="74" t="str">
        <f ca="1">IFERROR(__xludf.DUMMYFUNCTION("IF(REGEXMATCH(A4267,""wealth planning""),""Script 1"",""-"")"),"-")</f>
        <v>-</v>
      </c>
      <c r="C4267" s="74" t="str">
        <f t="shared" si="32"/>
        <v>Ahmad Najwan Bin Nordin</v>
      </c>
      <c r="D4267" s="74">
        <f t="shared" si="33"/>
        <v>0</v>
      </c>
    </row>
    <row r="4268" spans="1:4">
      <c r="A4268" s="148">
        <v>45714</v>
      </c>
      <c r="B4268" s="74" t="str">
        <f ca="1">IFERROR(__xludf.DUMMYFUNCTION("IF(REGEXMATCH(A4268,""wealth planning""),""Script 1"",""-"")"),"#VALUE!")</f>
        <v>#VALUE!</v>
      </c>
      <c r="C4268" s="74" t="str">
        <f t="shared" si="32"/>
        <v>Ahmad Najwan Bin Nordin</v>
      </c>
      <c r="D4268" s="74">
        <f t="shared" si="33"/>
        <v>0</v>
      </c>
    </row>
    <row r="4269" spans="1:4">
      <c r="A4269" s="148">
        <v>45714</v>
      </c>
      <c r="B4269" s="74" t="str">
        <f ca="1">IFERROR(__xludf.DUMMYFUNCTION("IF(REGEXMATCH(A4269,""wealth planning""),""Script 1"",""-"")"),"#VALUE!")</f>
        <v>#VALUE!</v>
      </c>
      <c r="C4269" s="148">
        <f t="shared" si="32"/>
        <v>45714</v>
      </c>
      <c r="D4269" s="74" t="str">
        <f t="shared" si="33"/>
        <v>Ahmad Najwan Bin Nordin</v>
      </c>
    </row>
    <row r="4270" spans="1:4">
      <c r="A4270" s="74" t="s">
        <v>4442</v>
      </c>
      <c r="B4270" s="74" t="str">
        <f ca="1">IFERROR(__xludf.DUMMYFUNCTION("IF(REGEXMATCH(A4270,""wealth planning""),""Script 1"",""-"")"),"Script 1")</f>
        <v>Script 1</v>
      </c>
      <c r="C4270" s="148">
        <f t="shared" si="32"/>
        <v>45714</v>
      </c>
      <c r="D4270" s="74" t="str">
        <f t="shared" si="33"/>
        <v>Ahmad Najwan Bin Nordin</v>
      </c>
    </row>
    <row r="4271" spans="1:4">
      <c r="B4271" s="74" t="str">
        <f ca="1">IFERROR(__xludf.DUMMYFUNCTION("IF(REGEXMATCH(A4271,""wealth planning""),""Script 1"",""-"")"),"-")</f>
        <v>-</v>
      </c>
      <c r="C4271" s="74" t="str">
        <f t="shared" si="32"/>
        <v>You: Hai assalamualaikum Najwan,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271" s="148">
        <f t="shared" si="33"/>
        <v>45714</v>
      </c>
    </row>
    <row r="4272" spans="1:4">
      <c r="B4272" s="74" t="str">
        <f ca="1">IFERROR(__xludf.DUMMYFUNCTION("IF(REGEXMATCH(A4272,""wealth planning""),""Script 1"",""-"")"),"-")</f>
        <v>-</v>
      </c>
      <c r="C4272" s="74">
        <f t="shared" si="32"/>
        <v>0</v>
      </c>
      <c r="D4272" s="148">
        <f t="shared" si="33"/>
        <v>45714</v>
      </c>
    </row>
    <row r="4273" spans="1:4">
      <c r="B4273" s="74" t="str">
        <f ca="1">IFERROR(__xludf.DUMMYFUNCTION("IF(REGEXMATCH(A4273,""wealth planning""),""Script 1"",""-"")"),"-")</f>
        <v>-</v>
      </c>
      <c r="C4273" s="74">
        <f t="shared" si="32"/>
        <v>0</v>
      </c>
      <c r="D4273" s="74" t="str">
        <f t="shared" si="33"/>
        <v>You: Hai assalamualaikum Najwan,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274" spans="1:4">
      <c r="B4274" s="74" t="str">
        <f ca="1">IFERROR(__xludf.DUMMYFUNCTION("IF(REGEXMATCH(A4274,""wealth planning""),""Script 1"",""-"")"),"-")</f>
        <v>-</v>
      </c>
      <c r="C4274" s="74">
        <f t="shared" si="32"/>
        <v>0</v>
      </c>
      <c r="D4274" s="74">
        <f t="shared" si="33"/>
        <v>0</v>
      </c>
    </row>
    <row r="4275" spans="1:4">
      <c r="A4275" s="74" t="s">
        <v>4445</v>
      </c>
      <c r="B4275" s="74" t="str">
        <f ca="1">IFERROR(__xludf.DUMMYFUNCTION("IF(REGEXMATCH(A4275,""wealth planning""),""Script 1"",""-"")"),"-")</f>
        <v>-</v>
      </c>
      <c r="C4275" s="74">
        <f t="shared" si="32"/>
        <v>0</v>
      </c>
      <c r="D4275" s="74">
        <f t="shared" si="33"/>
        <v>0</v>
      </c>
    </row>
    <row r="4276" spans="1:4">
      <c r="A4276" s="148">
        <v>45714</v>
      </c>
      <c r="B4276" s="74" t="str">
        <f ca="1">IFERROR(__xludf.DUMMYFUNCTION("IF(REGEXMATCH(A4276,""wealth planning""),""Script 1"",""-"")"),"#VALUE!")</f>
        <v>#VALUE!</v>
      </c>
      <c r="C4276" s="74" t="str">
        <f t="shared" si="32"/>
        <v>Muhammad Danial Eirfan (다니엘)</v>
      </c>
      <c r="D4276" s="74">
        <f t="shared" si="33"/>
        <v>0</v>
      </c>
    </row>
    <row r="4277" spans="1:4">
      <c r="A4277" s="148">
        <v>45714</v>
      </c>
      <c r="B4277" s="74" t="str">
        <f ca="1">IFERROR(__xludf.DUMMYFUNCTION("IF(REGEXMATCH(A4277,""wealth planning""),""Script 1"",""-"")"),"#VALUE!")</f>
        <v>#VALUE!</v>
      </c>
      <c r="C4277" s="148">
        <f t="shared" si="32"/>
        <v>45714</v>
      </c>
      <c r="D4277" s="74">
        <f t="shared" si="33"/>
        <v>0</v>
      </c>
    </row>
    <row r="4278" spans="1:4">
      <c r="A4278" s="74" t="s">
        <v>3498</v>
      </c>
      <c r="B4278" s="74" t="str">
        <f ca="1">IFERROR(__xludf.DUMMYFUNCTION("IF(REGEXMATCH(A4278,""wealth planning""),""Script 1"",""-"")"),"Script 1")</f>
        <v>Script 1</v>
      </c>
      <c r="C4278" s="148">
        <f t="shared" si="32"/>
        <v>45714</v>
      </c>
      <c r="D4278" s="74" t="str">
        <f t="shared" si="33"/>
        <v>Muhammad Danial Eirfan (다니엘)</v>
      </c>
    </row>
    <row r="4279" spans="1:4">
      <c r="B4279" s="74" t="str">
        <f ca="1">IFERROR(__xludf.DUMMYFUNCTION("IF(REGEXMATCH(A4279,""wealth planning""),""Script 1"",""-"")"),"-")</f>
        <v>-</v>
      </c>
      <c r="C4279" s="74" t="str">
        <f t="shared" si="32"/>
        <v>You: Hai assalamualaikum Danial,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279" s="148">
        <f t="shared" si="33"/>
        <v>45714</v>
      </c>
    </row>
    <row r="4280" spans="1:4">
      <c r="B4280" s="74" t="str">
        <f ca="1">IFERROR(__xludf.DUMMYFUNCTION("IF(REGEXMATCH(A4280,""wealth planning""),""Script 1"",""-"")"),"-")</f>
        <v>-</v>
      </c>
      <c r="C4280" s="74">
        <f t="shared" si="32"/>
        <v>0</v>
      </c>
      <c r="D4280" s="148">
        <f t="shared" si="33"/>
        <v>45714</v>
      </c>
    </row>
    <row r="4281" spans="1:4">
      <c r="B4281" s="74" t="str">
        <f ca="1">IFERROR(__xludf.DUMMYFUNCTION("IF(REGEXMATCH(A4281,""wealth planning""),""Script 1"",""-"")"),"-")</f>
        <v>-</v>
      </c>
      <c r="C4281" s="74">
        <f t="shared" si="32"/>
        <v>0</v>
      </c>
      <c r="D4281" s="74" t="str">
        <f t="shared" si="33"/>
        <v>You: Hai assalamualaikum Danial,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282" spans="1:4">
      <c r="B4282" s="74" t="str">
        <f ca="1">IFERROR(__xludf.DUMMYFUNCTION("IF(REGEXMATCH(A4282,""wealth planning""),""Script 1"",""-"")"),"-")</f>
        <v>-</v>
      </c>
      <c r="C4282" s="74">
        <f t="shared" si="32"/>
        <v>0</v>
      </c>
      <c r="D4282" s="74">
        <f t="shared" si="33"/>
        <v>0</v>
      </c>
    </row>
    <row r="4283" spans="1:4">
      <c r="A4283" s="74" t="s">
        <v>2349</v>
      </c>
      <c r="B4283" s="74" t="str">
        <f ca="1">IFERROR(__xludf.DUMMYFUNCTION("IF(REGEXMATCH(A4283,""wealth planning""),""Script 1"",""-"")"),"-")</f>
        <v>-</v>
      </c>
      <c r="C4283" s="74">
        <f t="shared" si="32"/>
        <v>0</v>
      </c>
      <c r="D4283" s="74">
        <f t="shared" si="33"/>
        <v>0</v>
      </c>
    </row>
    <row r="4284" spans="1:4">
      <c r="A4284" s="148">
        <v>45714</v>
      </c>
      <c r="B4284" s="74" t="str">
        <f ca="1">IFERROR(__xludf.DUMMYFUNCTION("IF(REGEXMATCH(A4284,""wealth planning""),""Script 1"",""-"")"),"#VALUE!")</f>
        <v>#VALUE!</v>
      </c>
      <c r="C4284" s="74" t="str">
        <f t="shared" si="32"/>
        <v>Nabila Abd Ghani</v>
      </c>
      <c r="D4284" s="74">
        <f t="shared" si="33"/>
        <v>0</v>
      </c>
    </row>
    <row r="4285" spans="1:4">
      <c r="A4285" s="148">
        <v>45714</v>
      </c>
      <c r="B4285" s="74" t="str">
        <f ca="1">IFERROR(__xludf.DUMMYFUNCTION("IF(REGEXMATCH(A4285,""wealth planning""),""Script 1"",""-"")"),"#VALUE!")</f>
        <v>#VALUE!</v>
      </c>
      <c r="C4285" s="148">
        <f t="shared" si="32"/>
        <v>45714</v>
      </c>
      <c r="D4285" s="74">
        <f t="shared" si="33"/>
        <v>0</v>
      </c>
    </row>
    <row r="4286" spans="1:4">
      <c r="A4286" s="74" t="s">
        <v>4021</v>
      </c>
      <c r="B4286" s="74" t="str">
        <f ca="1">IFERROR(__xludf.DUMMYFUNCTION("IF(REGEXMATCH(A4286,""wealth planning""),""Script 1"",""-"")"),"Script 1")</f>
        <v>Script 1</v>
      </c>
      <c r="C4286" s="148">
        <f t="shared" si="32"/>
        <v>45714</v>
      </c>
      <c r="D4286" s="74" t="str">
        <f t="shared" si="33"/>
        <v>Nabila Abd Ghani</v>
      </c>
    </row>
    <row r="4287" spans="1:4">
      <c r="B4287" s="74" t="str">
        <f ca="1">IFERROR(__xludf.DUMMYFUNCTION("IF(REGEXMATCH(A4287,""wealth planning""),""Script 1"",""-"")"),"-")</f>
        <v>-</v>
      </c>
      <c r="C4287" s="74" t="str">
        <f t="shared" si="32"/>
        <v>You: Hai assalamualaikum Nabila,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287" s="148">
        <f t="shared" si="33"/>
        <v>45714</v>
      </c>
    </row>
    <row r="4288" spans="1:4">
      <c r="B4288" s="74" t="str">
        <f ca="1">IFERROR(__xludf.DUMMYFUNCTION("IF(REGEXMATCH(A4288,""wealth planning""),""Script 1"",""-"")"),"-")</f>
        <v>-</v>
      </c>
      <c r="C4288" s="74">
        <f t="shared" si="32"/>
        <v>0</v>
      </c>
      <c r="D4288" s="148">
        <f t="shared" si="33"/>
        <v>45714</v>
      </c>
    </row>
    <row r="4289" spans="1:4">
      <c r="B4289" s="74" t="str">
        <f ca="1">IFERROR(__xludf.DUMMYFUNCTION("IF(REGEXMATCH(A4289,""wealth planning""),""Script 1"",""-"")"),"-")</f>
        <v>-</v>
      </c>
      <c r="C4289" s="74">
        <f t="shared" si="32"/>
        <v>0</v>
      </c>
      <c r="D4289" s="74" t="str">
        <f t="shared" si="33"/>
        <v>You: Hai assalamualaikum Nabila,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290" spans="1:4">
      <c r="A4290" s="74" t="s">
        <v>2348</v>
      </c>
      <c r="B4290" s="74" t="str">
        <f ca="1">IFERROR(__xludf.DUMMYFUNCTION("IF(REGEXMATCH(A4290,""wealth planning""),""Script 1"",""-"")"),"-")</f>
        <v>-</v>
      </c>
      <c r="C4290" s="74">
        <f t="shared" si="32"/>
        <v>0</v>
      </c>
      <c r="D4290" s="74">
        <f t="shared" si="33"/>
        <v>0</v>
      </c>
    </row>
    <row r="4291" spans="1:4">
      <c r="A4291" s="74" t="s">
        <v>2348</v>
      </c>
      <c r="B4291" s="74" t="str">
        <f ca="1">IFERROR(__xludf.DUMMYFUNCTION("IF(REGEXMATCH(A4291,""wealth planning""),""Script 1"",""-"")"),"-")</f>
        <v>-</v>
      </c>
      <c r="C4291" s="74" t="str">
        <f t="shared" si="32"/>
        <v>Tunku Faris Izzuddin Shah</v>
      </c>
      <c r="D4291" s="74">
        <f t="shared" si="33"/>
        <v>0</v>
      </c>
    </row>
    <row r="4292" spans="1:4">
      <c r="A4292" s="148">
        <v>45714</v>
      </c>
      <c r="B4292" s="74" t="str">
        <f ca="1">IFERROR(__xludf.DUMMYFUNCTION("IF(REGEXMATCH(A4292,""wealth planning""),""Script 1"",""-"")"),"#VALUE!")</f>
        <v>#VALUE!</v>
      </c>
      <c r="C4292" s="74" t="str">
        <f t="shared" si="32"/>
        <v>Tunku Faris Izzuddin Shah</v>
      </c>
      <c r="D4292" s="74">
        <f t="shared" si="33"/>
        <v>0</v>
      </c>
    </row>
    <row r="4293" spans="1:4">
      <c r="A4293" s="148">
        <v>45714</v>
      </c>
      <c r="B4293" s="74" t="str">
        <f ca="1">IFERROR(__xludf.DUMMYFUNCTION("IF(REGEXMATCH(A4293,""wealth planning""),""Script 1"",""-"")"),"#VALUE!")</f>
        <v>#VALUE!</v>
      </c>
      <c r="C4293" s="148">
        <f t="shared" si="32"/>
        <v>45714</v>
      </c>
      <c r="D4293" s="74" t="str">
        <f t="shared" si="33"/>
        <v>Tunku Faris Izzuddin Shah</v>
      </c>
    </row>
    <row r="4294" spans="1:4">
      <c r="A4294" s="74" t="s">
        <v>4449</v>
      </c>
      <c r="B4294" s="74" t="str">
        <f ca="1">IFERROR(__xludf.DUMMYFUNCTION("IF(REGEXMATCH(A4294,""wealth planning""),""Script 1"",""-"")"),"Script 1")</f>
        <v>Script 1</v>
      </c>
      <c r="C4294" s="148">
        <f t="shared" si="32"/>
        <v>45714</v>
      </c>
      <c r="D4294" s="74" t="str">
        <f t="shared" si="33"/>
        <v>Tunku Faris Izzuddin Shah</v>
      </c>
    </row>
    <row r="4295" spans="1:4">
      <c r="B4295" s="74" t="str">
        <f ca="1">IFERROR(__xludf.DUMMYFUNCTION("IF(REGEXMATCH(A4295,""wealth planning""),""Script 1"",""-"")"),"-")</f>
        <v>-</v>
      </c>
      <c r="C4295" s="74" t="str">
        <f t="shared" si="32"/>
        <v>You: Hai assalamualaikum Tunku Faris,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295" s="148">
        <f t="shared" si="33"/>
        <v>45714</v>
      </c>
    </row>
    <row r="4296" spans="1:4">
      <c r="B4296" s="74" t="str">
        <f ca="1">IFERROR(__xludf.DUMMYFUNCTION("IF(REGEXMATCH(A4296,""wealth planning""),""Script 1"",""-"")"),"-")</f>
        <v>-</v>
      </c>
      <c r="C4296" s="74">
        <f t="shared" si="32"/>
        <v>0</v>
      </c>
      <c r="D4296" s="148">
        <f t="shared" si="33"/>
        <v>45714</v>
      </c>
    </row>
    <row r="4297" spans="1:4">
      <c r="B4297" s="74" t="str">
        <f ca="1">IFERROR(__xludf.DUMMYFUNCTION("IF(REGEXMATCH(A4297,""wealth planning""),""Script 1"",""-"")"),"-")</f>
        <v>-</v>
      </c>
      <c r="C4297" s="74">
        <f t="shared" si="32"/>
        <v>0</v>
      </c>
      <c r="D4297" s="74" t="str">
        <f t="shared" si="33"/>
        <v>You: Hai assalamualaikum Tunku Faris,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298" spans="1:4">
      <c r="A4298" s="74" t="s">
        <v>2347</v>
      </c>
      <c r="B4298" s="74" t="str">
        <f ca="1">IFERROR(__xludf.DUMMYFUNCTION("IF(REGEXMATCH(A4298,""wealth planning""),""Script 1"",""-"")"),"-")</f>
        <v>-</v>
      </c>
      <c r="C4298" s="74">
        <f t="shared" si="32"/>
        <v>0</v>
      </c>
      <c r="D4298" s="74">
        <f t="shared" si="33"/>
        <v>0</v>
      </c>
    </row>
    <row r="4299" spans="1:4">
      <c r="A4299" s="74" t="s">
        <v>2347</v>
      </c>
      <c r="B4299" s="74" t="str">
        <f ca="1">IFERROR(__xludf.DUMMYFUNCTION("IF(REGEXMATCH(A4299,""wealth planning""),""Script 1"",""-"")"),"-")</f>
        <v>-</v>
      </c>
      <c r="C4299" s="74" t="str">
        <f t="shared" si="32"/>
        <v>Aina Suraiya Azman</v>
      </c>
      <c r="D4299" s="74">
        <f t="shared" si="33"/>
        <v>0</v>
      </c>
    </row>
    <row r="4300" spans="1:4">
      <c r="A4300" s="148">
        <v>45714</v>
      </c>
      <c r="B4300" s="74" t="str">
        <f ca="1">IFERROR(__xludf.DUMMYFUNCTION("IF(REGEXMATCH(A4300,""wealth planning""),""Script 1"",""-"")"),"#VALUE!")</f>
        <v>#VALUE!</v>
      </c>
      <c r="C4300" s="74" t="str">
        <f t="shared" si="32"/>
        <v>Aina Suraiya Azman</v>
      </c>
      <c r="D4300" s="74">
        <f t="shared" si="33"/>
        <v>0</v>
      </c>
    </row>
    <row r="4301" spans="1:4">
      <c r="A4301" s="148">
        <v>45714</v>
      </c>
      <c r="B4301" s="74" t="str">
        <f ca="1">IFERROR(__xludf.DUMMYFUNCTION("IF(REGEXMATCH(A4301,""wealth planning""),""Script 1"",""-"")"),"#VALUE!")</f>
        <v>#VALUE!</v>
      </c>
      <c r="C4301" s="148">
        <f t="shared" si="32"/>
        <v>45714</v>
      </c>
      <c r="D4301" s="74" t="str">
        <f t="shared" si="33"/>
        <v>Aina Suraiya Azman</v>
      </c>
    </row>
    <row r="4302" spans="1:4">
      <c r="A4302" s="74" t="s">
        <v>2719</v>
      </c>
      <c r="B4302" s="74" t="str">
        <f ca="1">IFERROR(__xludf.DUMMYFUNCTION("IF(REGEXMATCH(A4302,""wealth planning""),""Script 1"",""-"")"),"Script 1")</f>
        <v>Script 1</v>
      </c>
      <c r="C4302" s="148">
        <f t="shared" si="32"/>
        <v>45714</v>
      </c>
      <c r="D4302" s="74" t="str">
        <f t="shared" si="33"/>
        <v>Aina Suraiya Azman</v>
      </c>
    </row>
    <row r="4303" spans="1:4">
      <c r="B4303" s="74" t="str">
        <f ca="1">IFERROR(__xludf.DUMMYFUNCTION("IF(REGEXMATCH(A4303,""wealth planning""),""Script 1"",""-"")"),"-")</f>
        <v>-</v>
      </c>
      <c r="C4303" s="74" t="str">
        <f t="shared" si="32"/>
        <v>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303" s="148">
        <f t="shared" si="33"/>
        <v>45714</v>
      </c>
    </row>
    <row r="4304" spans="1:4">
      <c r="B4304" s="74" t="str">
        <f ca="1">IFERROR(__xludf.DUMMYFUNCTION("IF(REGEXMATCH(A4304,""wealth planning""),""Script 1"",""-"")"),"-")</f>
        <v>-</v>
      </c>
      <c r="C4304" s="74">
        <f t="shared" si="32"/>
        <v>0</v>
      </c>
      <c r="D4304" s="148">
        <f t="shared" si="33"/>
        <v>45714</v>
      </c>
    </row>
    <row r="4305" spans="1:4">
      <c r="B4305" s="74" t="str">
        <f ca="1">IFERROR(__xludf.DUMMYFUNCTION("IF(REGEXMATCH(A4305,""wealth planning""),""Script 1"",""-"")"),"-")</f>
        <v>-</v>
      </c>
      <c r="C4305" s="74">
        <f t="shared" si="32"/>
        <v>0</v>
      </c>
      <c r="D4305" s="74" t="str">
        <f t="shared" si="33"/>
        <v>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306" spans="1:4">
      <c r="A4306" s="74" t="s">
        <v>2346</v>
      </c>
      <c r="B4306" s="74" t="str">
        <f ca="1">IFERROR(__xludf.DUMMYFUNCTION("IF(REGEXMATCH(A4306,""wealth planning""),""Script 1"",""-"")"),"-")</f>
        <v>-</v>
      </c>
      <c r="C4306" s="74">
        <f t="shared" si="32"/>
        <v>0</v>
      </c>
      <c r="D4306" s="74">
        <f t="shared" si="33"/>
        <v>0</v>
      </c>
    </row>
    <row r="4307" spans="1:4">
      <c r="A4307" s="74" t="s">
        <v>2346</v>
      </c>
      <c r="B4307" s="74" t="str">
        <f ca="1">IFERROR(__xludf.DUMMYFUNCTION("IF(REGEXMATCH(A4307,""wealth planning""),""Script 1"",""-"")"),"-")</f>
        <v>-</v>
      </c>
      <c r="C4307" s="74" t="str">
        <f t="shared" si="32"/>
        <v>Sarah Anisah Syaiful Azwan</v>
      </c>
      <c r="D4307" s="74">
        <f t="shared" si="33"/>
        <v>0</v>
      </c>
    </row>
    <row r="4308" spans="1:4">
      <c r="A4308" s="148">
        <v>45714</v>
      </c>
      <c r="B4308" s="74" t="str">
        <f ca="1">IFERROR(__xludf.DUMMYFUNCTION("IF(REGEXMATCH(A4308,""wealth planning""),""Script 1"",""-"")"),"#VALUE!")</f>
        <v>#VALUE!</v>
      </c>
      <c r="C4308" s="74" t="str">
        <f t="shared" si="32"/>
        <v>Sarah Anisah Syaiful Azwan</v>
      </c>
      <c r="D4308" s="74">
        <f t="shared" si="33"/>
        <v>0</v>
      </c>
    </row>
    <row r="4309" spans="1:4">
      <c r="A4309" s="148">
        <v>45714</v>
      </c>
      <c r="B4309" s="74" t="str">
        <f ca="1">IFERROR(__xludf.DUMMYFUNCTION("IF(REGEXMATCH(A4309,""wealth planning""),""Script 1"",""-"")"),"#VALUE!")</f>
        <v>#VALUE!</v>
      </c>
      <c r="C4309" s="148">
        <f t="shared" si="32"/>
        <v>45714</v>
      </c>
      <c r="D4309" s="74" t="str">
        <f t="shared" si="33"/>
        <v>Sarah Anisah Syaiful Azwan</v>
      </c>
    </row>
    <row r="4310" spans="1:4">
      <c r="A4310" s="74" t="s">
        <v>3836</v>
      </c>
      <c r="B4310" s="74" t="str">
        <f ca="1">IFERROR(__xludf.DUMMYFUNCTION("IF(REGEXMATCH(A4310,""wealth planning""),""Script 1"",""-"")"),"Script 1")</f>
        <v>Script 1</v>
      </c>
      <c r="C4310" s="148">
        <f t="shared" si="32"/>
        <v>45714</v>
      </c>
      <c r="D4310" s="74" t="str">
        <f t="shared" si="33"/>
        <v>Sarah Anisah Syaiful Azwan</v>
      </c>
    </row>
    <row r="4311" spans="1:4">
      <c r="B4311" s="74" t="str">
        <f ca="1">IFERROR(__xludf.DUMMYFUNCTION("IF(REGEXMATCH(A4311,""wealth planning""),""Script 1"",""-"")"),"-")</f>
        <v>-</v>
      </c>
      <c r="C4311" s="74" t="str">
        <f t="shared" si="32"/>
        <v>You: Hai assalamualaikum 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311" s="148">
        <f t="shared" si="33"/>
        <v>45714</v>
      </c>
    </row>
    <row r="4312" spans="1:4">
      <c r="B4312" s="74" t="str">
        <f ca="1">IFERROR(__xludf.DUMMYFUNCTION("IF(REGEXMATCH(A4312,""wealth planning""),""Script 1"",""-"")"),"-")</f>
        <v>-</v>
      </c>
      <c r="C4312" s="74">
        <f t="shared" si="32"/>
        <v>0</v>
      </c>
      <c r="D4312" s="148">
        <f t="shared" si="33"/>
        <v>45714</v>
      </c>
    </row>
    <row r="4313" spans="1:4">
      <c r="B4313" s="74" t="str">
        <f ca="1">IFERROR(__xludf.DUMMYFUNCTION("IF(REGEXMATCH(A4313,""wealth planning""),""Script 1"",""-"")"),"-")</f>
        <v>-</v>
      </c>
      <c r="C4313" s="74">
        <f t="shared" si="32"/>
        <v>0</v>
      </c>
      <c r="D4313" s="74" t="str">
        <f t="shared" si="33"/>
        <v>You: Hai assalamualaikum 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314" spans="1:4">
      <c r="A4314" s="74" t="s">
        <v>2344</v>
      </c>
      <c r="B4314" s="74" t="str">
        <f ca="1">IFERROR(__xludf.DUMMYFUNCTION("IF(REGEXMATCH(A4314,""wealth planning""),""Script 1"",""-"")"),"-")</f>
        <v>-</v>
      </c>
      <c r="C4314" s="74">
        <f t="shared" si="32"/>
        <v>0</v>
      </c>
      <c r="D4314" s="74">
        <f t="shared" si="33"/>
        <v>0</v>
      </c>
    </row>
    <row r="4315" spans="1:4">
      <c r="A4315" s="74" t="s">
        <v>2344</v>
      </c>
      <c r="B4315" s="74" t="str">
        <f ca="1">IFERROR(__xludf.DUMMYFUNCTION("IF(REGEXMATCH(A4315,""wealth planning""),""Script 1"",""-"")"),"-")</f>
        <v>-</v>
      </c>
      <c r="C4315" s="74" t="str">
        <f t="shared" si="32"/>
        <v>Sastina Masran</v>
      </c>
      <c r="D4315" s="74">
        <f t="shared" si="33"/>
        <v>0</v>
      </c>
    </row>
    <row r="4316" spans="1:4">
      <c r="A4316" s="148">
        <v>45714</v>
      </c>
      <c r="B4316" s="74" t="str">
        <f ca="1">IFERROR(__xludf.DUMMYFUNCTION("IF(REGEXMATCH(A4316,""wealth planning""),""Script 1"",""-"")"),"#VALUE!")</f>
        <v>#VALUE!</v>
      </c>
      <c r="C4316" s="74" t="str">
        <f t="shared" si="32"/>
        <v>Sastina Masran</v>
      </c>
      <c r="D4316" s="74">
        <f t="shared" si="33"/>
        <v>0</v>
      </c>
    </row>
    <row r="4317" spans="1:4">
      <c r="A4317" s="148">
        <v>45714</v>
      </c>
      <c r="B4317" s="74" t="str">
        <f ca="1">IFERROR(__xludf.DUMMYFUNCTION("IF(REGEXMATCH(A4317,""wealth planning""),""Script 1"",""-"")"),"#VALUE!")</f>
        <v>#VALUE!</v>
      </c>
      <c r="C4317" s="148">
        <f t="shared" si="32"/>
        <v>45714</v>
      </c>
      <c r="D4317" s="74" t="str">
        <f t="shared" si="33"/>
        <v>Sastina Masran</v>
      </c>
    </row>
    <row r="4318" spans="1:4">
      <c r="A4318" s="74" t="s">
        <v>4453</v>
      </c>
      <c r="B4318" s="74" t="str">
        <f ca="1">IFERROR(__xludf.DUMMYFUNCTION("IF(REGEXMATCH(A4318,""wealth planning""),""Script 1"",""-"")"),"Script 1")</f>
        <v>Script 1</v>
      </c>
      <c r="C4318" s="148">
        <f t="shared" si="32"/>
        <v>45714</v>
      </c>
      <c r="D4318" s="74" t="str">
        <f t="shared" si="33"/>
        <v>Sastina Masran</v>
      </c>
    </row>
    <row r="4319" spans="1:4">
      <c r="B4319" s="74" t="str">
        <f ca="1">IFERROR(__xludf.DUMMYFUNCTION("IF(REGEXMATCH(A4319,""wealth planning""),""Script 1"",""-"")"),"-")</f>
        <v>-</v>
      </c>
      <c r="C4319" s="74" t="str">
        <f t="shared" si="32"/>
        <v>You: Hai assalamualaikum Sastina,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319" s="148">
        <f t="shared" si="33"/>
        <v>45714</v>
      </c>
    </row>
    <row r="4320" spans="1:4">
      <c r="B4320" s="74" t="str">
        <f ca="1">IFERROR(__xludf.DUMMYFUNCTION("IF(REGEXMATCH(A4320,""wealth planning""),""Script 1"",""-"")"),"-")</f>
        <v>-</v>
      </c>
      <c r="C4320" s="74">
        <f t="shared" si="32"/>
        <v>0</v>
      </c>
      <c r="D4320" s="148">
        <f t="shared" si="33"/>
        <v>45714</v>
      </c>
    </row>
    <row r="4321" spans="1:4">
      <c r="B4321" s="74" t="str">
        <f ca="1">IFERROR(__xludf.DUMMYFUNCTION("IF(REGEXMATCH(A4321,""wealth planning""),""Script 1"",""-"")"),"-")</f>
        <v>-</v>
      </c>
      <c r="C4321" s="74">
        <f t="shared" si="32"/>
        <v>0</v>
      </c>
      <c r="D4321" s="74" t="str">
        <f t="shared" si="33"/>
        <v>You: Hai assalamualaikum Sastina,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322" spans="1:4">
      <c r="B4322" s="74" t="str">
        <f ca="1">IFERROR(__xludf.DUMMYFUNCTION("IF(REGEXMATCH(A4322,""wealth planning""),""Script 1"",""-"")"),"-")</f>
        <v>-</v>
      </c>
      <c r="C4322" s="74">
        <f t="shared" si="32"/>
        <v>0</v>
      </c>
      <c r="D4322" s="74">
        <f t="shared" si="33"/>
        <v>0</v>
      </c>
    </row>
    <row r="4323" spans="1:4">
      <c r="A4323" s="74" t="s">
        <v>2343</v>
      </c>
      <c r="B4323" s="74" t="str">
        <f ca="1">IFERROR(__xludf.DUMMYFUNCTION("IF(REGEXMATCH(A4323,""wealth planning""),""Script 1"",""-"")"),"-")</f>
        <v>-</v>
      </c>
      <c r="C4323" s="74">
        <f t="shared" si="32"/>
        <v>0</v>
      </c>
      <c r="D4323" s="74">
        <f t="shared" si="33"/>
        <v>0</v>
      </c>
    </row>
    <row r="4324" spans="1:4">
      <c r="A4324" s="148">
        <v>45714</v>
      </c>
      <c r="B4324" s="74" t="str">
        <f ca="1">IFERROR(__xludf.DUMMYFUNCTION("IF(REGEXMATCH(A4324,""wealth planning""),""Script 1"",""-"")"),"#VALUE!")</f>
        <v>#VALUE!</v>
      </c>
      <c r="C4324" s="74" t="str">
        <f t="shared" si="32"/>
        <v>Alysha Azham</v>
      </c>
      <c r="D4324" s="74">
        <f t="shared" si="33"/>
        <v>0</v>
      </c>
    </row>
    <row r="4325" spans="1:4">
      <c r="A4325" s="148">
        <v>45714</v>
      </c>
      <c r="B4325" s="74" t="str">
        <f ca="1">IFERROR(__xludf.DUMMYFUNCTION("IF(REGEXMATCH(A4325,""wealth planning""),""Script 1"",""-"")"),"#VALUE!")</f>
        <v>#VALUE!</v>
      </c>
      <c r="C4325" s="148">
        <f t="shared" si="32"/>
        <v>45714</v>
      </c>
      <c r="D4325" s="74">
        <f t="shared" si="33"/>
        <v>0</v>
      </c>
    </row>
    <row r="4326" spans="1:4">
      <c r="A4326" s="74" t="s">
        <v>4456</v>
      </c>
      <c r="B4326" s="74" t="str">
        <f ca="1">IFERROR(__xludf.DUMMYFUNCTION("IF(REGEXMATCH(A4326,""wealth planning""),""Script 1"",""-"")"),"Script 1")</f>
        <v>Script 1</v>
      </c>
      <c r="C4326" s="148">
        <f t="shared" si="32"/>
        <v>45714</v>
      </c>
      <c r="D4326" s="74" t="str">
        <f t="shared" si="33"/>
        <v>Alysha Azham</v>
      </c>
    </row>
    <row r="4327" spans="1:4">
      <c r="B4327" s="74" t="str">
        <f ca="1">IFERROR(__xludf.DUMMYFUNCTION("IF(REGEXMATCH(A4327,""wealth planning""),""Script 1"",""-"")"),"-")</f>
        <v>-</v>
      </c>
      <c r="C4327" s="74" t="str">
        <f t="shared" si="32"/>
        <v>You: Hai assalamualaikum Alysha,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327" s="148">
        <f t="shared" si="33"/>
        <v>45714</v>
      </c>
    </row>
    <row r="4328" spans="1:4">
      <c r="B4328" s="74" t="str">
        <f ca="1">IFERROR(__xludf.DUMMYFUNCTION("IF(REGEXMATCH(A4328,""wealth planning""),""Script 1"",""-"")"),"-")</f>
        <v>-</v>
      </c>
      <c r="C4328" s="74">
        <f t="shared" si="32"/>
        <v>0</v>
      </c>
      <c r="D4328" s="148">
        <f t="shared" si="33"/>
        <v>45714</v>
      </c>
    </row>
    <row r="4329" spans="1:4">
      <c r="B4329" s="74" t="str">
        <f ca="1">IFERROR(__xludf.DUMMYFUNCTION("IF(REGEXMATCH(A4329,""wealth planning""),""Script 1"",""-"")"),"-")</f>
        <v>-</v>
      </c>
      <c r="C4329" s="74">
        <f t="shared" si="32"/>
        <v>0</v>
      </c>
      <c r="D4329" s="74" t="str">
        <f t="shared" si="33"/>
        <v>You: Hai assalamualaikum Alysha,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330" spans="1:4">
      <c r="A4330" s="74" t="s">
        <v>2341</v>
      </c>
      <c r="B4330" s="74" t="str">
        <f ca="1">IFERROR(__xludf.DUMMYFUNCTION("IF(REGEXMATCH(A4330,""wealth planning""),""Script 1"",""-"")"),"-")</f>
        <v>-</v>
      </c>
      <c r="C4330" s="74">
        <f t="shared" si="32"/>
        <v>0</v>
      </c>
      <c r="D4330" s="74">
        <f t="shared" si="33"/>
        <v>0</v>
      </c>
    </row>
    <row r="4331" spans="1:4">
      <c r="A4331" s="74" t="s">
        <v>2341</v>
      </c>
      <c r="B4331" s="74" t="str">
        <f ca="1">IFERROR(__xludf.DUMMYFUNCTION("IF(REGEXMATCH(A4331,""wealth planning""),""Script 1"",""-"")"),"-")</f>
        <v>-</v>
      </c>
      <c r="C4331" s="74" t="str">
        <f t="shared" si="32"/>
        <v>Nur Eilzhraa</v>
      </c>
      <c r="D4331" s="74">
        <f t="shared" si="33"/>
        <v>0</v>
      </c>
    </row>
    <row r="4332" spans="1:4">
      <c r="A4332" s="148">
        <v>45714</v>
      </c>
      <c r="B4332" s="74" t="str">
        <f ca="1">IFERROR(__xludf.DUMMYFUNCTION("IF(REGEXMATCH(A4332,""wealth planning""),""Script 1"",""-"")"),"#VALUE!")</f>
        <v>#VALUE!</v>
      </c>
      <c r="C4332" s="74" t="str">
        <f t="shared" si="32"/>
        <v>Nur Eilzhraa</v>
      </c>
      <c r="D4332" s="74">
        <f t="shared" si="33"/>
        <v>0</v>
      </c>
    </row>
    <row r="4333" spans="1:4">
      <c r="A4333" s="148">
        <v>45714</v>
      </c>
      <c r="B4333" s="74" t="str">
        <f ca="1">IFERROR(__xludf.DUMMYFUNCTION("IF(REGEXMATCH(A4333,""wealth planning""),""Script 1"",""-"")"),"#VALUE!")</f>
        <v>#VALUE!</v>
      </c>
      <c r="C4333" s="148">
        <f t="shared" si="32"/>
        <v>45714</v>
      </c>
      <c r="D4333" s="74" t="str">
        <f t="shared" si="33"/>
        <v>Nur Eilzhraa</v>
      </c>
    </row>
    <row r="4334" spans="1:4">
      <c r="A4334" s="74" t="s">
        <v>4458</v>
      </c>
      <c r="B4334" s="74" t="str">
        <f ca="1">IFERROR(__xludf.DUMMYFUNCTION("IF(REGEXMATCH(A4334,""wealth planning""),""Script 1"",""-"")"),"Script 1")</f>
        <v>Script 1</v>
      </c>
      <c r="C4334" s="148">
        <f t="shared" si="32"/>
        <v>45714</v>
      </c>
      <c r="D4334" s="74" t="str">
        <f t="shared" si="33"/>
        <v>Nur Eilzhraa</v>
      </c>
    </row>
    <row r="4335" spans="1:4">
      <c r="B4335" s="74" t="str">
        <f ca="1">IFERROR(__xludf.DUMMYFUNCTION("IF(REGEXMATCH(A4335,""wealth planning""),""Script 1"",""-"")"),"-")</f>
        <v>-</v>
      </c>
      <c r="C4335" s="74" t="str">
        <f t="shared" si="32"/>
        <v>You: Hai assalamualaikum Eilzhraa,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335" s="148">
        <f t="shared" si="33"/>
        <v>45714</v>
      </c>
    </row>
    <row r="4336" spans="1:4">
      <c r="B4336" s="74" t="str">
        <f ca="1">IFERROR(__xludf.DUMMYFUNCTION("IF(REGEXMATCH(A4336,""wealth planning""),""Script 1"",""-"")"),"-")</f>
        <v>-</v>
      </c>
      <c r="C4336" s="74">
        <f t="shared" si="32"/>
        <v>0</v>
      </c>
      <c r="D4336" s="148">
        <f t="shared" si="33"/>
        <v>45714</v>
      </c>
    </row>
    <row r="4337" spans="1:4">
      <c r="B4337" s="74" t="str">
        <f ca="1">IFERROR(__xludf.DUMMYFUNCTION("IF(REGEXMATCH(A4337,""wealth planning""),""Script 1"",""-"")"),"-")</f>
        <v>-</v>
      </c>
      <c r="C4337" s="74">
        <f t="shared" si="32"/>
        <v>0</v>
      </c>
      <c r="D4337" s="74" t="str">
        <f t="shared" si="33"/>
        <v>You: Hai assalamualaikum Eilzhraa,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338" spans="1:4">
      <c r="A4338" s="74" t="s">
        <v>4460</v>
      </c>
      <c r="B4338" s="74" t="str">
        <f ca="1">IFERROR(__xludf.DUMMYFUNCTION("IF(REGEXMATCH(A4338,""wealth planning""),""Script 1"",""-"")"),"-")</f>
        <v>-</v>
      </c>
      <c r="C4338" s="74">
        <f t="shared" si="32"/>
        <v>0</v>
      </c>
      <c r="D4338" s="74">
        <f t="shared" si="33"/>
        <v>0</v>
      </c>
    </row>
    <row r="4339" spans="1:4">
      <c r="A4339" s="74" t="s">
        <v>4460</v>
      </c>
      <c r="B4339" s="74" t="str">
        <f ca="1">IFERROR(__xludf.DUMMYFUNCTION("IF(REGEXMATCH(A4339,""wealth planning""),""Script 1"",""-"")"),"-")</f>
        <v>-</v>
      </c>
      <c r="C4339" s="74" t="str">
        <f t="shared" ref="C4339:C4593" si="34">A4338</f>
        <v>Mazarina insyirah Idris</v>
      </c>
      <c r="D4339" s="74">
        <f t="shared" ref="D4339:D4593" si="35">A4336</f>
        <v>0</v>
      </c>
    </row>
    <row r="4340" spans="1:4">
      <c r="A4340" s="148">
        <v>45714</v>
      </c>
      <c r="B4340" s="74" t="str">
        <f ca="1">IFERROR(__xludf.DUMMYFUNCTION("IF(REGEXMATCH(A4340,""wealth planning""),""Script 1"",""-"")"),"#VALUE!")</f>
        <v>#VALUE!</v>
      </c>
      <c r="C4340" s="74" t="str">
        <f t="shared" si="34"/>
        <v>Mazarina insyirah Idris</v>
      </c>
      <c r="D4340" s="74">
        <f t="shared" si="35"/>
        <v>0</v>
      </c>
    </row>
    <row r="4341" spans="1:4">
      <c r="A4341" s="148">
        <v>45714</v>
      </c>
      <c r="B4341" s="74" t="str">
        <f ca="1">IFERROR(__xludf.DUMMYFUNCTION("IF(REGEXMATCH(A4341,""wealth planning""),""Script 1"",""-"")"),"#VALUE!")</f>
        <v>#VALUE!</v>
      </c>
      <c r="C4341" s="148">
        <f t="shared" si="34"/>
        <v>45714</v>
      </c>
      <c r="D4341" s="74" t="str">
        <f t="shared" si="35"/>
        <v>Mazarina insyirah Idris</v>
      </c>
    </row>
    <row r="4342" spans="1:4">
      <c r="A4342" s="74" t="s">
        <v>4461</v>
      </c>
      <c r="B4342" s="74" t="str">
        <f ca="1">IFERROR(__xludf.DUMMYFUNCTION("IF(REGEXMATCH(A4342,""wealth planning""),""Script 1"",""-"")"),"Script 1")</f>
        <v>Script 1</v>
      </c>
      <c r="C4342" s="148">
        <f t="shared" si="34"/>
        <v>45714</v>
      </c>
      <c r="D4342" s="74" t="str">
        <f t="shared" si="35"/>
        <v>Mazarina insyirah Idris</v>
      </c>
    </row>
    <row r="4343" spans="1:4">
      <c r="B4343" s="74" t="str">
        <f ca="1">IFERROR(__xludf.DUMMYFUNCTION("IF(REGEXMATCH(A4343,""wealth planning""),""Script 1"",""-"")"),"-")</f>
        <v>-</v>
      </c>
      <c r="C4343" s="74" t="str">
        <f t="shared" si="34"/>
        <v>You: Hai assalamualaikum Mazarina,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343" s="148">
        <f t="shared" si="35"/>
        <v>45714</v>
      </c>
    </row>
    <row r="4344" spans="1:4">
      <c r="B4344" s="74" t="str">
        <f ca="1">IFERROR(__xludf.DUMMYFUNCTION("IF(REGEXMATCH(A4344,""wealth planning""),""Script 1"",""-"")"),"-")</f>
        <v>-</v>
      </c>
      <c r="C4344" s="74">
        <f t="shared" si="34"/>
        <v>0</v>
      </c>
      <c r="D4344" s="148">
        <f t="shared" si="35"/>
        <v>45714</v>
      </c>
    </row>
    <row r="4345" spans="1:4">
      <c r="B4345" s="74" t="str">
        <f ca="1">IFERROR(__xludf.DUMMYFUNCTION("IF(REGEXMATCH(A4345,""wealth planning""),""Script 1"",""-"")"),"-")</f>
        <v>-</v>
      </c>
      <c r="C4345" s="74">
        <f t="shared" si="34"/>
        <v>0</v>
      </c>
      <c r="D4345" s="74" t="str">
        <f t="shared" si="35"/>
        <v>You: Hai assalamualaikum Mazarina,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346" spans="1:4">
      <c r="A4346" s="74" t="s">
        <v>2339</v>
      </c>
      <c r="B4346" s="74" t="str">
        <f ca="1">IFERROR(__xludf.DUMMYFUNCTION("IF(REGEXMATCH(A4346,""wealth planning""),""Script 1"",""-"")"),"-")</f>
        <v>-</v>
      </c>
      <c r="C4346" s="74">
        <f t="shared" si="34"/>
        <v>0</v>
      </c>
      <c r="D4346" s="74">
        <f t="shared" si="35"/>
        <v>0</v>
      </c>
    </row>
    <row r="4347" spans="1:4">
      <c r="A4347" s="74" t="s">
        <v>2339</v>
      </c>
      <c r="B4347" s="74" t="str">
        <f ca="1">IFERROR(__xludf.DUMMYFUNCTION("IF(REGEXMATCH(A4347,""wealth planning""),""Script 1"",""-"")"),"-")</f>
        <v>-</v>
      </c>
      <c r="C4347" s="74" t="str">
        <f t="shared" si="34"/>
        <v>Azim Syahimi</v>
      </c>
      <c r="D4347" s="74">
        <f t="shared" si="35"/>
        <v>0</v>
      </c>
    </row>
    <row r="4348" spans="1:4">
      <c r="A4348" s="148">
        <v>45714</v>
      </c>
      <c r="B4348" s="74" t="str">
        <f ca="1">IFERROR(__xludf.DUMMYFUNCTION("IF(REGEXMATCH(A4348,""wealth planning""),""Script 1"",""-"")"),"#VALUE!")</f>
        <v>#VALUE!</v>
      </c>
      <c r="C4348" s="74" t="str">
        <f t="shared" si="34"/>
        <v>Azim Syahimi</v>
      </c>
      <c r="D4348" s="74">
        <f t="shared" si="35"/>
        <v>0</v>
      </c>
    </row>
    <row r="4349" spans="1:4">
      <c r="A4349" s="148">
        <v>45714</v>
      </c>
      <c r="B4349" s="74" t="str">
        <f ca="1">IFERROR(__xludf.DUMMYFUNCTION("IF(REGEXMATCH(A4349,""wealth planning""),""Script 1"",""-"")"),"#VALUE!")</f>
        <v>#VALUE!</v>
      </c>
      <c r="C4349" s="148">
        <f t="shared" si="34"/>
        <v>45714</v>
      </c>
      <c r="D4349" s="74" t="str">
        <f t="shared" si="35"/>
        <v>Azim Syahimi</v>
      </c>
    </row>
    <row r="4350" spans="1:4">
      <c r="A4350" s="74" t="s">
        <v>3344</v>
      </c>
      <c r="B4350" s="74" t="str">
        <f ca="1">IFERROR(__xludf.DUMMYFUNCTION("IF(REGEXMATCH(A4350,""wealth planning""),""Script 1"",""-"")"),"Script 1")</f>
        <v>Script 1</v>
      </c>
      <c r="C4350" s="148">
        <f t="shared" si="34"/>
        <v>45714</v>
      </c>
      <c r="D4350" s="74" t="str">
        <f t="shared" si="35"/>
        <v>Azim Syahimi</v>
      </c>
    </row>
    <row r="4351" spans="1:4">
      <c r="B4351" s="74" t="str">
        <f ca="1">IFERROR(__xludf.DUMMYFUNCTION("IF(REGEXMATCH(A4351,""wealth planning""),""Script 1"",""-"")"),"-")</f>
        <v>-</v>
      </c>
      <c r="C4351" s="74" t="str">
        <f t="shared" si="34"/>
        <v>You: Hai assalamualaikum Azim,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351" s="148">
        <f t="shared" si="35"/>
        <v>45714</v>
      </c>
    </row>
    <row r="4352" spans="1:4">
      <c r="B4352" s="74" t="str">
        <f ca="1">IFERROR(__xludf.DUMMYFUNCTION("IF(REGEXMATCH(A4352,""wealth planning""),""Script 1"",""-"")"),"-")</f>
        <v>-</v>
      </c>
      <c r="C4352" s="74">
        <f t="shared" si="34"/>
        <v>0</v>
      </c>
      <c r="D4352" s="148">
        <f t="shared" si="35"/>
        <v>45714</v>
      </c>
    </row>
    <row r="4353" spans="1:4">
      <c r="B4353" s="74" t="str">
        <f ca="1">IFERROR(__xludf.DUMMYFUNCTION("IF(REGEXMATCH(A4353,""wealth planning""),""Script 1"",""-"")"),"-")</f>
        <v>-</v>
      </c>
      <c r="C4353" s="74">
        <f t="shared" si="34"/>
        <v>0</v>
      </c>
      <c r="D4353" s="74" t="str">
        <f t="shared" si="35"/>
        <v>You: Hai assalamualaikum Azim,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354" spans="1:4">
      <c r="A4354" s="74" t="s">
        <v>2338</v>
      </c>
      <c r="B4354" s="74" t="str">
        <f ca="1">IFERROR(__xludf.DUMMYFUNCTION("IF(REGEXMATCH(A4354,""wealth planning""),""Script 1"",""-"")"),"-")</f>
        <v>-</v>
      </c>
      <c r="C4354" s="74">
        <f t="shared" si="34"/>
        <v>0</v>
      </c>
      <c r="D4354" s="74">
        <f t="shared" si="35"/>
        <v>0</v>
      </c>
    </row>
    <row r="4355" spans="1:4">
      <c r="A4355" s="74" t="s">
        <v>2338</v>
      </c>
      <c r="B4355" s="74" t="str">
        <f ca="1">IFERROR(__xludf.DUMMYFUNCTION("IF(REGEXMATCH(A4355,""wealth planning""),""Script 1"",""-"")"),"-")</f>
        <v>-</v>
      </c>
      <c r="C4355" s="74" t="str">
        <f t="shared" si="34"/>
        <v>Hilman Nawar</v>
      </c>
      <c r="D4355" s="74">
        <f t="shared" si="35"/>
        <v>0</v>
      </c>
    </row>
    <row r="4356" spans="1:4">
      <c r="A4356" s="148">
        <v>45714</v>
      </c>
      <c r="B4356" s="74" t="str">
        <f ca="1">IFERROR(__xludf.DUMMYFUNCTION("IF(REGEXMATCH(A4356,""wealth planning""),""Script 1"",""-"")"),"#VALUE!")</f>
        <v>#VALUE!</v>
      </c>
      <c r="C4356" s="74" t="str">
        <f t="shared" si="34"/>
        <v>Hilman Nawar</v>
      </c>
      <c r="D4356" s="74">
        <f t="shared" si="35"/>
        <v>0</v>
      </c>
    </row>
    <row r="4357" spans="1:4">
      <c r="A4357" s="148">
        <v>45714</v>
      </c>
      <c r="B4357" s="74" t="str">
        <f ca="1">IFERROR(__xludf.DUMMYFUNCTION("IF(REGEXMATCH(A4357,""wealth planning""),""Script 1"",""-"")"),"#VALUE!")</f>
        <v>#VALUE!</v>
      </c>
      <c r="C4357" s="148">
        <f t="shared" si="34"/>
        <v>45714</v>
      </c>
      <c r="D4357" s="74" t="str">
        <f t="shared" si="35"/>
        <v>Hilman Nawar</v>
      </c>
    </row>
    <row r="4358" spans="1:4">
      <c r="A4358" s="74" t="s">
        <v>4464</v>
      </c>
      <c r="B4358" s="74" t="str">
        <f ca="1">IFERROR(__xludf.DUMMYFUNCTION("IF(REGEXMATCH(A4358,""wealth planning""),""Script 1"",""-"")"),"Script 1")</f>
        <v>Script 1</v>
      </c>
      <c r="C4358" s="148">
        <f t="shared" si="34"/>
        <v>45714</v>
      </c>
      <c r="D4358" s="74" t="str">
        <f t="shared" si="35"/>
        <v>Hilman Nawar</v>
      </c>
    </row>
    <row r="4359" spans="1:4">
      <c r="B4359" s="74" t="str">
        <f ca="1">IFERROR(__xludf.DUMMYFUNCTION("IF(REGEXMATCH(A4359,""wealth planning""),""Script 1"",""-"")"),"-")</f>
        <v>-</v>
      </c>
      <c r="C4359" s="74" t="str">
        <f t="shared" si="34"/>
        <v>You: Hai assalamualaikum Hilman,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359" s="148">
        <f t="shared" si="35"/>
        <v>45714</v>
      </c>
    </row>
    <row r="4360" spans="1:4">
      <c r="B4360" s="74" t="str">
        <f ca="1">IFERROR(__xludf.DUMMYFUNCTION("IF(REGEXMATCH(A4360,""wealth planning""),""Script 1"",""-"")"),"-")</f>
        <v>-</v>
      </c>
      <c r="C4360" s="74">
        <f t="shared" si="34"/>
        <v>0</v>
      </c>
      <c r="D4360" s="148">
        <f t="shared" si="35"/>
        <v>45714</v>
      </c>
    </row>
    <row r="4361" spans="1:4">
      <c r="B4361" s="74" t="str">
        <f ca="1">IFERROR(__xludf.DUMMYFUNCTION("IF(REGEXMATCH(A4361,""wealth planning""),""Script 1"",""-"")"),"-")</f>
        <v>-</v>
      </c>
      <c r="C4361" s="74">
        <f t="shared" si="34"/>
        <v>0</v>
      </c>
      <c r="D4361" s="74" t="str">
        <f t="shared" si="35"/>
        <v>You: Hai assalamualaikum Hilman,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362" spans="1:4">
      <c r="B4362" s="74" t="str">
        <f ca="1">IFERROR(__xludf.DUMMYFUNCTION("IF(REGEXMATCH(A4362,""wealth planning""),""Script 1"",""-"")"),"-")</f>
        <v>-</v>
      </c>
      <c r="C4362" s="74">
        <f t="shared" si="34"/>
        <v>0</v>
      </c>
      <c r="D4362" s="74">
        <f t="shared" si="35"/>
        <v>0</v>
      </c>
    </row>
    <row r="4363" spans="1:4">
      <c r="A4363" s="74" t="s">
        <v>2337</v>
      </c>
      <c r="B4363" s="74" t="str">
        <f ca="1">IFERROR(__xludf.DUMMYFUNCTION("IF(REGEXMATCH(A4363,""wealth planning""),""Script 1"",""-"")"),"-")</f>
        <v>-</v>
      </c>
      <c r="C4363" s="74">
        <f t="shared" si="34"/>
        <v>0</v>
      </c>
      <c r="D4363" s="74">
        <f t="shared" si="35"/>
        <v>0</v>
      </c>
    </row>
    <row r="4364" spans="1:4">
      <c r="A4364" s="148">
        <v>45714</v>
      </c>
      <c r="B4364" s="74" t="str">
        <f ca="1">IFERROR(__xludf.DUMMYFUNCTION("IF(REGEXMATCH(A4364,""wealth planning""),""Script 1"",""-"")"),"#VALUE!")</f>
        <v>#VALUE!</v>
      </c>
      <c r="C4364" s="74" t="str">
        <f t="shared" si="34"/>
        <v>Saadiah Lazim</v>
      </c>
      <c r="D4364" s="74">
        <f t="shared" si="35"/>
        <v>0</v>
      </c>
    </row>
    <row r="4365" spans="1:4">
      <c r="A4365" s="148">
        <v>45714</v>
      </c>
      <c r="B4365" s="74" t="str">
        <f ca="1">IFERROR(__xludf.DUMMYFUNCTION("IF(REGEXMATCH(A4365,""wealth planning""),""Script 1"",""-"")"),"#VALUE!")</f>
        <v>#VALUE!</v>
      </c>
      <c r="C4365" s="148">
        <f t="shared" si="34"/>
        <v>45714</v>
      </c>
      <c r="D4365" s="74">
        <f t="shared" si="35"/>
        <v>0</v>
      </c>
    </row>
    <row r="4366" spans="1:4">
      <c r="A4366" s="74" t="s">
        <v>4467</v>
      </c>
      <c r="B4366" s="74" t="str">
        <f ca="1">IFERROR(__xludf.DUMMYFUNCTION("IF(REGEXMATCH(A4366,""wealth planning""),""Script 1"",""-"")"),"Script 1")</f>
        <v>Script 1</v>
      </c>
      <c r="C4366" s="148">
        <f t="shared" si="34"/>
        <v>45714</v>
      </c>
      <c r="D4366" s="74" t="str">
        <f t="shared" si="35"/>
        <v>Saadiah Lazim</v>
      </c>
    </row>
    <row r="4367" spans="1:4">
      <c r="B4367" s="74" t="str">
        <f ca="1">IFERROR(__xludf.DUMMYFUNCTION("IF(REGEXMATCH(A4367,""wealth planning""),""Script 1"",""-"")"),"-")</f>
        <v>-</v>
      </c>
      <c r="C4367" s="74" t="str">
        <f t="shared" si="34"/>
        <v>You: Hai assalamualaikum Saadiah,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367" s="148">
        <f t="shared" si="35"/>
        <v>45714</v>
      </c>
    </row>
    <row r="4368" spans="1:4">
      <c r="B4368" s="74" t="str">
        <f ca="1">IFERROR(__xludf.DUMMYFUNCTION("IF(REGEXMATCH(A4368,""wealth planning""),""Script 1"",""-"")"),"-")</f>
        <v>-</v>
      </c>
      <c r="C4368" s="74">
        <f t="shared" si="34"/>
        <v>0</v>
      </c>
      <c r="D4368" s="148">
        <f t="shared" si="35"/>
        <v>45714</v>
      </c>
    </row>
    <row r="4369" spans="1:4">
      <c r="B4369" s="74" t="str">
        <f ca="1">IFERROR(__xludf.DUMMYFUNCTION("IF(REGEXMATCH(A4369,""wealth planning""),""Script 1"",""-"")"),"-")</f>
        <v>-</v>
      </c>
      <c r="C4369" s="74">
        <f t="shared" si="34"/>
        <v>0</v>
      </c>
      <c r="D4369" s="74" t="str">
        <f t="shared" si="35"/>
        <v>You: Hai assalamualaikum Saadiah,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370" spans="1:4">
      <c r="A4370" s="74" t="s">
        <v>2336</v>
      </c>
      <c r="B4370" s="74" t="str">
        <f ca="1">IFERROR(__xludf.DUMMYFUNCTION("IF(REGEXMATCH(A4370,""wealth planning""),""Script 1"",""-"")"),"-")</f>
        <v>-</v>
      </c>
      <c r="C4370" s="74">
        <f t="shared" si="34"/>
        <v>0</v>
      </c>
      <c r="D4370" s="74">
        <f t="shared" si="35"/>
        <v>0</v>
      </c>
    </row>
    <row r="4371" spans="1:4">
      <c r="A4371" s="74" t="s">
        <v>2336</v>
      </c>
      <c r="B4371" s="74" t="str">
        <f ca="1">IFERROR(__xludf.DUMMYFUNCTION("IF(REGEXMATCH(A4371,""wealth planning""),""Script 1"",""-"")"),"-")</f>
        <v>-</v>
      </c>
      <c r="C4371" s="74" t="str">
        <f t="shared" si="34"/>
        <v>Nureen Damiya</v>
      </c>
      <c r="D4371" s="74">
        <f t="shared" si="35"/>
        <v>0</v>
      </c>
    </row>
    <row r="4372" spans="1:4">
      <c r="A4372" s="148">
        <v>45714</v>
      </c>
      <c r="B4372" s="74" t="str">
        <f ca="1">IFERROR(__xludf.DUMMYFUNCTION("IF(REGEXMATCH(A4372,""wealth planning""),""Script 1"",""-"")"),"#VALUE!")</f>
        <v>#VALUE!</v>
      </c>
      <c r="C4372" s="74" t="str">
        <f t="shared" si="34"/>
        <v>Nureen Damiya</v>
      </c>
      <c r="D4372" s="74">
        <f t="shared" si="35"/>
        <v>0</v>
      </c>
    </row>
    <row r="4373" spans="1:4">
      <c r="A4373" s="148">
        <v>45714</v>
      </c>
      <c r="B4373" s="74" t="str">
        <f ca="1">IFERROR(__xludf.DUMMYFUNCTION("IF(REGEXMATCH(A4373,""wealth planning""),""Script 1"",""-"")"),"#VALUE!")</f>
        <v>#VALUE!</v>
      </c>
      <c r="C4373" s="148">
        <f t="shared" si="34"/>
        <v>45714</v>
      </c>
      <c r="D4373" s="74" t="str">
        <f t="shared" si="35"/>
        <v>Nureen Damiya</v>
      </c>
    </row>
    <row r="4374" spans="1:4">
      <c r="A4374" s="74" t="s">
        <v>4469</v>
      </c>
      <c r="B4374" s="74" t="str">
        <f ca="1">IFERROR(__xludf.DUMMYFUNCTION("IF(REGEXMATCH(A4374,""wealth planning""),""Script 1"",""-"")"),"Script 1")</f>
        <v>Script 1</v>
      </c>
      <c r="C4374" s="148">
        <f t="shared" si="34"/>
        <v>45714</v>
      </c>
      <c r="D4374" s="74" t="str">
        <f t="shared" si="35"/>
        <v>Nureen Damiya</v>
      </c>
    </row>
    <row r="4375" spans="1:4">
      <c r="B4375" s="74" t="str">
        <f ca="1">IFERROR(__xludf.DUMMYFUNCTION("IF(REGEXMATCH(A4375,""wealth planning""),""Script 1"",""-"")"),"-")</f>
        <v>-</v>
      </c>
      <c r="C4375" s="74" t="str">
        <f t="shared" si="34"/>
        <v>You: Hai assalamualaikum Nureen,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375" s="148">
        <f t="shared" si="35"/>
        <v>45714</v>
      </c>
    </row>
    <row r="4376" spans="1:4">
      <c r="B4376" s="74" t="str">
        <f ca="1">IFERROR(__xludf.DUMMYFUNCTION("IF(REGEXMATCH(A4376,""wealth planning""),""Script 1"",""-"")"),"-")</f>
        <v>-</v>
      </c>
      <c r="C4376" s="74">
        <f t="shared" si="34"/>
        <v>0</v>
      </c>
      <c r="D4376" s="148">
        <f t="shared" si="35"/>
        <v>45714</v>
      </c>
    </row>
    <row r="4377" spans="1:4">
      <c r="B4377" s="74" t="str">
        <f ca="1">IFERROR(__xludf.DUMMYFUNCTION("IF(REGEXMATCH(A4377,""wealth planning""),""Script 1"",""-"")"),"-")</f>
        <v>-</v>
      </c>
      <c r="C4377" s="74">
        <f t="shared" si="34"/>
        <v>0</v>
      </c>
      <c r="D4377" s="74" t="str">
        <f t="shared" si="35"/>
        <v>You: Hai assalamualaikum Nureen,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378" spans="1:4">
      <c r="B4378" s="74" t="str">
        <f ca="1">IFERROR(__xludf.DUMMYFUNCTION("IF(REGEXMATCH(A4378,""wealth planning""),""Script 1"",""-"")"),"-")</f>
        <v>-</v>
      </c>
      <c r="C4378" s="74">
        <f t="shared" si="34"/>
        <v>0</v>
      </c>
      <c r="D4378" s="74">
        <f t="shared" si="35"/>
        <v>0</v>
      </c>
    </row>
    <row r="4379" spans="1:4">
      <c r="A4379" s="74" t="s">
        <v>2335</v>
      </c>
      <c r="B4379" s="74" t="str">
        <f ca="1">IFERROR(__xludf.DUMMYFUNCTION("IF(REGEXMATCH(A4379,""wealth planning""),""Script 1"",""-"")"),"-")</f>
        <v>-</v>
      </c>
      <c r="C4379" s="74">
        <f t="shared" si="34"/>
        <v>0</v>
      </c>
      <c r="D4379" s="74">
        <f t="shared" si="35"/>
        <v>0</v>
      </c>
    </row>
    <row r="4380" spans="1:4">
      <c r="A4380" s="148">
        <v>45714</v>
      </c>
      <c r="B4380" s="74" t="str">
        <f ca="1">IFERROR(__xludf.DUMMYFUNCTION("IF(REGEXMATCH(A4380,""wealth planning""),""Script 1"",""-"")"),"#VALUE!")</f>
        <v>#VALUE!</v>
      </c>
      <c r="C4380" s="74" t="str">
        <f t="shared" si="34"/>
        <v>Alya Afira Shamshir</v>
      </c>
      <c r="D4380" s="74">
        <f t="shared" si="35"/>
        <v>0</v>
      </c>
    </row>
    <row r="4381" spans="1:4">
      <c r="A4381" s="148">
        <v>45714</v>
      </c>
      <c r="B4381" s="74" t="str">
        <f ca="1">IFERROR(__xludf.DUMMYFUNCTION("IF(REGEXMATCH(A4381,""wealth planning""),""Script 1"",""-"")"),"#VALUE!")</f>
        <v>#VALUE!</v>
      </c>
      <c r="C4381" s="148">
        <f t="shared" si="34"/>
        <v>45714</v>
      </c>
      <c r="D4381" s="74">
        <f t="shared" si="35"/>
        <v>0</v>
      </c>
    </row>
    <row r="4382" spans="1:4">
      <c r="A4382" s="74" t="s">
        <v>3047</v>
      </c>
      <c r="B4382" s="74" t="str">
        <f ca="1">IFERROR(__xludf.DUMMYFUNCTION("IF(REGEXMATCH(A4382,""wealth planning""),""Script 1"",""-"")"),"Script 1")</f>
        <v>Script 1</v>
      </c>
      <c r="C4382" s="148">
        <f t="shared" si="34"/>
        <v>45714</v>
      </c>
      <c r="D4382" s="74" t="str">
        <f t="shared" si="35"/>
        <v>Alya Afira Shamshir</v>
      </c>
    </row>
    <row r="4383" spans="1:4">
      <c r="B4383" s="74" t="str">
        <f ca="1">IFERROR(__xludf.DUMMYFUNCTION("IF(REGEXMATCH(A4383,""wealth planning""),""Script 1"",""-"")"),"-")</f>
        <v>-</v>
      </c>
      <c r="C4383" s="74" t="str">
        <f t="shared" si="34"/>
        <v>You: Hai assalamualaikum Alya,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383" s="148">
        <f t="shared" si="35"/>
        <v>45714</v>
      </c>
    </row>
    <row r="4384" spans="1:4">
      <c r="B4384" s="74" t="str">
        <f ca="1">IFERROR(__xludf.DUMMYFUNCTION("IF(REGEXMATCH(A4384,""wealth planning""),""Script 1"",""-"")"),"-")</f>
        <v>-</v>
      </c>
      <c r="C4384" s="74">
        <f t="shared" si="34"/>
        <v>0</v>
      </c>
      <c r="D4384" s="148">
        <f t="shared" si="35"/>
        <v>45714</v>
      </c>
    </row>
    <row r="4385" spans="1:4">
      <c r="B4385" s="74" t="str">
        <f ca="1">IFERROR(__xludf.DUMMYFUNCTION("IF(REGEXMATCH(A4385,""wealth planning""),""Script 1"",""-"")"),"-")</f>
        <v>-</v>
      </c>
      <c r="C4385" s="74">
        <f t="shared" si="34"/>
        <v>0</v>
      </c>
      <c r="D4385" s="74" t="str">
        <f t="shared" si="35"/>
        <v>You: Hai assalamualaikum Alya,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386" spans="1:4">
      <c r="A4386" s="74" t="s">
        <v>2334</v>
      </c>
      <c r="B4386" s="74" t="str">
        <f ca="1">IFERROR(__xludf.DUMMYFUNCTION("IF(REGEXMATCH(A4386,""wealth planning""),""Script 1"",""-"")"),"-")</f>
        <v>-</v>
      </c>
      <c r="C4386" s="74">
        <f t="shared" si="34"/>
        <v>0</v>
      </c>
      <c r="D4386" s="74">
        <f t="shared" si="35"/>
        <v>0</v>
      </c>
    </row>
    <row r="4387" spans="1:4">
      <c r="A4387" s="74" t="s">
        <v>2334</v>
      </c>
      <c r="B4387" s="74" t="str">
        <f ca="1">IFERROR(__xludf.DUMMYFUNCTION("IF(REGEXMATCH(A4387,""wealth planning""),""Script 1"",""-"")"),"-")</f>
        <v>-</v>
      </c>
      <c r="C4387" s="74" t="str">
        <f t="shared" si="34"/>
        <v>Arif Firdaus</v>
      </c>
      <c r="D4387" s="74">
        <f t="shared" si="35"/>
        <v>0</v>
      </c>
    </row>
    <row r="4388" spans="1:4">
      <c r="A4388" s="148">
        <v>45714</v>
      </c>
      <c r="B4388" s="74" t="str">
        <f ca="1">IFERROR(__xludf.DUMMYFUNCTION("IF(REGEXMATCH(A4388,""wealth planning""),""Script 1"",""-"")"),"#VALUE!")</f>
        <v>#VALUE!</v>
      </c>
      <c r="C4388" s="74" t="str">
        <f t="shared" si="34"/>
        <v>Arif Firdaus</v>
      </c>
      <c r="D4388" s="74">
        <f t="shared" si="35"/>
        <v>0</v>
      </c>
    </row>
    <row r="4389" spans="1:4">
      <c r="A4389" s="148">
        <v>45714</v>
      </c>
      <c r="B4389" s="74" t="str">
        <f ca="1">IFERROR(__xludf.DUMMYFUNCTION("IF(REGEXMATCH(A4389,""wealth planning""),""Script 1"",""-"")"),"#VALUE!")</f>
        <v>#VALUE!</v>
      </c>
      <c r="C4389" s="148">
        <f t="shared" si="34"/>
        <v>45714</v>
      </c>
      <c r="D4389" s="74" t="str">
        <f t="shared" si="35"/>
        <v>Arif Firdaus</v>
      </c>
    </row>
    <row r="4390" spans="1:4">
      <c r="A4390" s="74" t="s">
        <v>3051</v>
      </c>
      <c r="B4390" s="74" t="str">
        <f ca="1">IFERROR(__xludf.DUMMYFUNCTION("IF(REGEXMATCH(A4390,""wealth planning""),""Script 1"",""-"")"),"Script 1")</f>
        <v>Script 1</v>
      </c>
      <c r="C4390" s="148">
        <f t="shared" si="34"/>
        <v>45714</v>
      </c>
      <c r="D4390" s="74" t="str">
        <f t="shared" si="35"/>
        <v>Arif Firdaus</v>
      </c>
    </row>
    <row r="4391" spans="1:4">
      <c r="B4391" s="74" t="str">
        <f ca="1">IFERROR(__xludf.DUMMYFUNCTION("IF(REGEXMATCH(A4391,""wealth planning""),""Script 1"",""-"")"),"-")</f>
        <v>-</v>
      </c>
      <c r="C4391" s="74" t="str">
        <f t="shared" si="34"/>
        <v>You: Hai assalamualaikum Arif,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391" s="148">
        <f t="shared" si="35"/>
        <v>45714</v>
      </c>
    </row>
    <row r="4392" spans="1:4">
      <c r="B4392" s="74" t="str">
        <f ca="1">IFERROR(__xludf.DUMMYFUNCTION("IF(REGEXMATCH(A4392,""wealth planning""),""Script 1"",""-"")"),"-")</f>
        <v>-</v>
      </c>
      <c r="C4392" s="74">
        <f t="shared" si="34"/>
        <v>0</v>
      </c>
      <c r="D4392" s="148">
        <f t="shared" si="35"/>
        <v>45714</v>
      </c>
    </row>
    <row r="4393" spans="1:4">
      <c r="B4393" s="74" t="str">
        <f ca="1">IFERROR(__xludf.DUMMYFUNCTION("IF(REGEXMATCH(A4393,""wealth planning""),""Script 1"",""-"")"),"-")</f>
        <v>-</v>
      </c>
      <c r="C4393" s="74">
        <f t="shared" si="34"/>
        <v>0</v>
      </c>
      <c r="D4393" s="74" t="str">
        <f t="shared" si="35"/>
        <v>You: Hai assalamualaikum Arif,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394" spans="1:4">
      <c r="A4394" s="74" t="s">
        <v>2333</v>
      </c>
      <c r="B4394" s="74" t="str">
        <f ca="1">IFERROR(__xludf.DUMMYFUNCTION("IF(REGEXMATCH(A4394,""wealth planning""),""Script 1"",""-"")"),"-")</f>
        <v>-</v>
      </c>
      <c r="C4394" s="74">
        <f t="shared" si="34"/>
        <v>0</v>
      </c>
      <c r="D4394" s="74">
        <f t="shared" si="35"/>
        <v>0</v>
      </c>
    </row>
    <row r="4395" spans="1:4">
      <c r="A4395" s="74" t="s">
        <v>2333</v>
      </c>
      <c r="B4395" s="74" t="str">
        <f ca="1">IFERROR(__xludf.DUMMYFUNCTION("IF(REGEXMATCH(A4395,""wealth planning""),""Script 1"",""-"")"),"-")</f>
        <v>-</v>
      </c>
      <c r="C4395" s="74" t="str">
        <f t="shared" si="34"/>
        <v>Nur Fatin Syakirah Aminuddin</v>
      </c>
      <c r="D4395" s="74">
        <f t="shared" si="35"/>
        <v>0</v>
      </c>
    </row>
    <row r="4396" spans="1:4">
      <c r="A4396" s="148">
        <v>45714</v>
      </c>
      <c r="B4396" s="74" t="str">
        <f ca="1">IFERROR(__xludf.DUMMYFUNCTION("IF(REGEXMATCH(A4396,""wealth planning""),""Script 1"",""-"")"),"#VALUE!")</f>
        <v>#VALUE!</v>
      </c>
      <c r="C4396" s="74" t="str">
        <f t="shared" si="34"/>
        <v>Nur Fatin Syakirah Aminuddin</v>
      </c>
      <c r="D4396" s="74">
        <f t="shared" si="35"/>
        <v>0</v>
      </c>
    </row>
    <row r="4397" spans="1:4">
      <c r="A4397" s="148">
        <v>45714</v>
      </c>
      <c r="B4397" s="74" t="str">
        <f ca="1">IFERROR(__xludf.DUMMYFUNCTION("IF(REGEXMATCH(A4397,""wealth planning""),""Script 1"",""-"")"),"#VALUE!")</f>
        <v>#VALUE!</v>
      </c>
      <c r="C4397" s="148">
        <f t="shared" si="34"/>
        <v>45714</v>
      </c>
      <c r="D4397" s="74" t="str">
        <f t="shared" si="35"/>
        <v>Nur Fatin Syakirah Aminuddin</v>
      </c>
    </row>
    <row r="4398" spans="1:4">
      <c r="A4398" s="74" t="s">
        <v>4474</v>
      </c>
      <c r="B4398" s="74" t="str">
        <f ca="1">IFERROR(__xludf.DUMMYFUNCTION("IF(REGEXMATCH(A4398,""wealth planning""),""Script 1"",""-"")"),"Script 1")</f>
        <v>Script 1</v>
      </c>
      <c r="C4398" s="148">
        <f t="shared" si="34"/>
        <v>45714</v>
      </c>
      <c r="D4398" s="74" t="str">
        <f t="shared" si="35"/>
        <v>Nur Fatin Syakirah Aminuddin</v>
      </c>
    </row>
    <row r="4399" spans="1:4">
      <c r="B4399" s="74" t="str">
        <f ca="1">IFERROR(__xludf.DUMMYFUNCTION("IF(REGEXMATCH(A4399,""wealth planning""),""Script 1"",""-"")"),"-")</f>
        <v>-</v>
      </c>
      <c r="C4399" s="74" t="str">
        <f t="shared" si="34"/>
        <v>You: Hai assalamualaikum Nur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399" s="148">
        <f t="shared" si="35"/>
        <v>45714</v>
      </c>
    </row>
    <row r="4400" spans="1:4">
      <c r="B4400" s="74" t="str">
        <f ca="1">IFERROR(__xludf.DUMMYFUNCTION("IF(REGEXMATCH(A4400,""wealth planning""),""Script 1"",""-"")"),"-")</f>
        <v>-</v>
      </c>
      <c r="C4400" s="74">
        <f t="shared" si="34"/>
        <v>0</v>
      </c>
      <c r="D4400" s="148">
        <f t="shared" si="35"/>
        <v>45714</v>
      </c>
    </row>
    <row r="4401" spans="1:4">
      <c r="B4401" s="74" t="str">
        <f ca="1">IFERROR(__xludf.DUMMYFUNCTION("IF(REGEXMATCH(A4401,""wealth planning""),""Script 1"",""-"")"),"-")</f>
        <v>-</v>
      </c>
      <c r="C4401" s="74">
        <f t="shared" si="34"/>
        <v>0</v>
      </c>
      <c r="D4401" s="74" t="str">
        <f t="shared" si="35"/>
        <v>You: Hai assalamualaikum Nur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402" spans="1:4">
      <c r="B4402" s="74" t="str">
        <f ca="1">IFERROR(__xludf.DUMMYFUNCTION("IF(REGEXMATCH(A4402,""wealth planning""),""Script 1"",""-"")"),"-")</f>
        <v>-</v>
      </c>
      <c r="C4402" s="74">
        <f t="shared" si="34"/>
        <v>0</v>
      </c>
      <c r="D4402" s="74">
        <f t="shared" si="35"/>
        <v>0</v>
      </c>
    </row>
    <row r="4403" spans="1:4">
      <c r="A4403" s="74" t="s">
        <v>2332</v>
      </c>
      <c r="B4403" s="74" t="str">
        <f ca="1">IFERROR(__xludf.DUMMYFUNCTION("IF(REGEXMATCH(A4403,""wealth planning""),""Script 1"",""-"")"),"-")</f>
        <v>-</v>
      </c>
      <c r="C4403" s="74">
        <f t="shared" si="34"/>
        <v>0</v>
      </c>
      <c r="D4403" s="74">
        <f t="shared" si="35"/>
        <v>0</v>
      </c>
    </row>
    <row r="4404" spans="1:4">
      <c r="A4404" s="148">
        <v>45714</v>
      </c>
      <c r="B4404" s="74" t="str">
        <f ca="1">IFERROR(__xludf.DUMMYFUNCTION("IF(REGEXMATCH(A4404,""wealth planning""),""Script 1"",""-"")"),"#VALUE!")</f>
        <v>#VALUE!</v>
      </c>
      <c r="C4404" s="74" t="str">
        <f t="shared" si="34"/>
        <v>Fatihah Nabilah Hamid</v>
      </c>
      <c r="D4404" s="74">
        <f t="shared" si="35"/>
        <v>0</v>
      </c>
    </row>
    <row r="4405" spans="1:4">
      <c r="A4405" s="148">
        <v>45714</v>
      </c>
      <c r="B4405" s="74" t="str">
        <f ca="1">IFERROR(__xludf.DUMMYFUNCTION("IF(REGEXMATCH(A4405,""wealth planning""),""Script 1"",""-"")"),"#VALUE!")</f>
        <v>#VALUE!</v>
      </c>
      <c r="C4405" s="148">
        <f t="shared" si="34"/>
        <v>45714</v>
      </c>
      <c r="D4405" s="74">
        <f t="shared" si="35"/>
        <v>0</v>
      </c>
    </row>
    <row r="4406" spans="1:4">
      <c r="A4406" s="74" t="s">
        <v>3581</v>
      </c>
      <c r="B4406" s="74" t="str">
        <f ca="1">IFERROR(__xludf.DUMMYFUNCTION("IF(REGEXMATCH(A4406,""wealth planning""),""Script 1"",""-"")"),"Script 1")</f>
        <v>Script 1</v>
      </c>
      <c r="C4406" s="148">
        <f t="shared" si="34"/>
        <v>45714</v>
      </c>
      <c r="D4406" s="74" t="str">
        <f t="shared" si="35"/>
        <v>Fatihah Nabilah Hamid</v>
      </c>
    </row>
    <row r="4407" spans="1:4">
      <c r="B4407" s="74" t="str">
        <f ca="1">IFERROR(__xludf.DUMMYFUNCTION("IF(REGEXMATCH(A4407,""wealth planning""),""Script 1"",""-"")"),"-")</f>
        <v>-</v>
      </c>
      <c r="C4407" s="74" t="str">
        <f t="shared" si="34"/>
        <v>You: Hai assalamualaikum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407" s="148">
        <f t="shared" si="35"/>
        <v>45714</v>
      </c>
    </row>
    <row r="4408" spans="1:4">
      <c r="B4408" s="74" t="str">
        <f ca="1">IFERROR(__xludf.DUMMYFUNCTION("IF(REGEXMATCH(A4408,""wealth planning""),""Script 1"",""-"")"),"-")</f>
        <v>-</v>
      </c>
      <c r="C4408" s="74">
        <f t="shared" si="34"/>
        <v>0</v>
      </c>
      <c r="D4408" s="148">
        <f t="shared" si="35"/>
        <v>45714</v>
      </c>
    </row>
    <row r="4409" spans="1:4">
      <c r="B4409" s="74" t="str">
        <f ca="1">IFERROR(__xludf.DUMMYFUNCTION("IF(REGEXMATCH(A4409,""wealth planning""),""Script 1"",""-"")"),"-")</f>
        <v>-</v>
      </c>
      <c r="C4409" s="74">
        <f t="shared" si="34"/>
        <v>0</v>
      </c>
      <c r="D4409" s="74" t="str">
        <f t="shared" si="35"/>
        <v>You: Hai assalamualaikum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410" spans="1:4">
      <c r="B4410" s="74" t="str">
        <f ca="1">IFERROR(__xludf.DUMMYFUNCTION("IF(REGEXMATCH(A4410,""wealth planning""),""Script 1"",""-"")"),"-")</f>
        <v>-</v>
      </c>
      <c r="C4410" s="74">
        <f t="shared" si="34"/>
        <v>0</v>
      </c>
      <c r="D4410" s="74">
        <f t="shared" si="35"/>
        <v>0</v>
      </c>
    </row>
    <row r="4411" spans="1:4">
      <c r="A4411" s="74" t="s">
        <v>2331</v>
      </c>
      <c r="B4411" s="74" t="str">
        <f ca="1">IFERROR(__xludf.DUMMYFUNCTION("IF(REGEXMATCH(A4411,""wealth planning""),""Script 1"",""-"")"),"-")</f>
        <v>-</v>
      </c>
      <c r="C4411" s="74">
        <f t="shared" si="34"/>
        <v>0</v>
      </c>
      <c r="D4411" s="74">
        <f t="shared" si="35"/>
        <v>0</v>
      </c>
    </row>
    <row r="4412" spans="1:4">
      <c r="A4412" s="148">
        <v>45714</v>
      </c>
      <c r="B4412" s="74" t="str">
        <f ca="1">IFERROR(__xludf.DUMMYFUNCTION("IF(REGEXMATCH(A4412,""wealth planning""),""Script 1"",""-"")"),"#VALUE!")</f>
        <v>#VALUE!</v>
      </c>
      <c r="C4412" s="74" t="str">
        <f t="shared" si="34"/>
        <v>Ahmad Basyeer</v>
      </c>
      <c r="D4412" s="74">
        <f t="shared" si="35"/>
        <v>0</v>
      </c>
    </row>
    <row r="4413" spans="1:4">
      <c r="A4413" s="148">
        <v>45714</v>
      </c>
      <c r="B4413" s="74" t="str">
        <f ca="1">IFERROR(__xludf.DUMMYFUNCTION("IF(REGEXMATCH(A4413,""wealth planning""),""Script 1"",""-"")"),"#VALUE!")</f>
        <v>#VALUE!</v>
      </c>
      <c r="C4413" s="148">
        <f t="shared" si="34"/>
        <v>45714</v>
      </c>
      <c r="D4413" s="74">
        <f t="shared" si="35"/>
        <v>0</v>
      </c>
    </row>
    <row r="4414" spans="1:4">
      <c r="A4414" s="74" t="s">
        <v>4479</v>
      </c>
      <c r="B4414" s="74" t="str">
        <f ca="1">IFERROR(__xludf.DUMMYFUNCTION("IF(REGEXMATCH(A4414,""wealth planning""),""Script 1"",""-"")"),"Script 1")</f>
        <v>Script 1</v>
      </c>
      <c r="C4414" s="148">
        <f t="shared" si="34"/>
        <v>45714</v>
      </c>
      <c r="D4414" s="74" t="str">
        <f t="shared" si="35"/>
        <v>Ahmad Basyeer</v>
      </c>
    </row>
    <row r="4415" spans="1:4">
      <c r="B4415" s="74" t="str">
        <f ca="1">IFERROR(__xludf.DUMMYFUNCTION("IF(REGEXMATCH(A4415,""wealth planning""),""Script 1"",""-"")"),"-")</f>
        <v>-</v>
      </c>
      <c r="C4415" s="74" t="str">
        <f t="shared" si="34"/>
        <v>You: Hai assalamualaikum Basyeer,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415" s="148">
        <f t="shared" si="35"/>
        <v>45714</v>
      </c>
    </row>
    <row r="4416" spans="1:4">
      <c r="B4416" s="74" t="str">
        <f ca="1">IFERROR(__xludf.DUMMYFUNCTION("IF(REGEXMATCH(A4416,""wealth planning""),""Script 1"",""-"")"),"-")</f>
        <v>-</v>
      </c>
      <c r="C4416" s="74">
        <f t="shared" si="34"/>
        <v>0</v>
      </c>
      <c r="D4416" s="148">
        <f t="shared" si="35"/>
        <v>45714</v>
      </c>
    </row>
    <row r="4417" spans="1:4">
      <c r="B4417" s="74" t="str">
        <f ca="1">IFERROR(__xludf.DUMMYFUNCTION("IF(REGEXMATCH(A4417,""wealth planning""),""Script 1"",""-"")"),"-")</f>
        <v>-</v>
      </c>
      <c r="C4417" s="74">
        <f t="shared" si="34"/>
        <v>0</v>
      </c>
      <c r="D4417" s="74" t="str">
        <f t="shared" si="35"/>
        <v>You: Hai assalamualaikum Basyeer,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418" spans="1:4">
      <c r="B4418" s="74" t="str">
        <f ca="1">IFERROR(__xludf.DUMMYFUNCTION("IF(REGEXMATCH(A4418,""wealth planning""),""Script 1"",""-"")"),"-")</f>
        <v>-</v>
      </c>
      <c r="C4418" s="74">
        <f t="shared" si="34"/>
        <v>0</v>
      </c>
      <c r="D4418" s="74">
        <f t="shared" si="35"/>
        <v>0</v>
      </c>
    </row>
    <row r="4419" spans="1:4">
      <c r="A4419" s="74" t="s">
        <v>4482</v>
      </c>
      <c r="B4419" s="74" t="str">
        <f ca="1">IFERROR(__xludf.DUMMYFUNCTION("IF(REGEXMATCH(A4419,""wealth planning""),""Script 1"",""-"")"),"-")</f>
        <v>-</v>
      </c>
      <c r="C4419" s="74">
        <f t="shared" si="34"/>
        <v>0</v>
      </c>
      <c r="D4419" s="74">
        <f t="shared" si="35"/>
        <v>0</v>
      </c>
    </row>
    <row r="4420" spans="1:4">
      <c r="A4420" s="148">
        <v>45714</v>
      </c>
      <c r="B4420" s="74" t="str">
        <f ca="1">IFERROR(__xludf.DUMMYFUNCTION("IF(REGEXMATCH(A4420,""wealth planning""),""Script 1"",""-"")"),"#VALUE!")</f>
        <v>#VALUE!</v>
      </c>
      <c r="C4420" s="74" t="str">
        <f t="shared" si="34"/>
        <v>Anis Nur Aqilah Mohd Hilmi</v>
      </c>
      <c r="D4420" s="74">
        <f t="shared" si="35"/>
        <v>0</v>
      </c>
    </row>
    <row r="4421" spans="1:4">
      <c r="A4421" s="148">
        <v>45714</v>
      </c>
      <c r="B4421" s="74" t="str">
        <f ca="1">IFERROR(__xludf.DUMMYFUNCTION("IF(REGEXMATCH(A4421,""wealth planning""),""Script 1"",""-"")"),"#VALUE!")</f>
        <v>#VALUE!</v>
      </c>
      <c r="C4421" s="148">
        <f t="shared" si="34"/>
        <v>45714</v>
      </c>
      <c r="D4421" s="74">
        <f t="shared" si="35"/>
        <v>0</v>
      </c>
    </row>
    <row r="4422" spans="1:4">
      <c r="A4422" s="74" t="s">
        <v>3328</v>
      </c>
      <c r="B4422" s="74" t="str">
        <f ca="1">IFERROR(__xludf.DUMMYFUNCTION("IF(REGEXMATCH(A4422,""wealth planning""),""Script 1"",""-"")"),"Script 1")</f>
        <v>Script 1</v>
      </c>
      <c r="C4422" s="148">
        <f t="shared" si="34"/>
        <v>45714</v>
      </c>
      <c r="D4422" s="74" t="str">
        <f t="shared" si="35"/>
        <v>Anis Nur Aqilah Mohd Hilmi</v>
      </c>
    </row>
    <row r="4423" spans="1:4">
      <c r="B4423" s="74" t="str">
        <f ca="1">IFERROR(__xludf.DUMMYFUNCTION("IF(REGEXMATCH(A4423,""wealth planning""),""Script 1"",""-"")"),"-")</f>
        <v>-</v>
      </c>
      <c r="C4423" s="74" t="str">
        <f t="shared" si="34"/>
        <v>You: Hai assalamualaikum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423" s="148">
        <f t="shared" si="35"/>
        <v>45714</v>
      </c>
    </row>
    <row r="4424" spans="1:4">
      <c r="B4424" s="74" t="str">
        <f ca="1">IFERROR(__xludf.DUMMYFUNCTION("IF(REGEXMATCH(A4424,""wealth planning""),""Script 1"",""-"")"),"-")</f>
        <v>-</v>
      </c>
      <c r="C4424" s="74">
        <f t="shared" si="34"/>
        <v>0</v>
      </c>
      <c r="D4424" s="148">
        <f t="shared" si="35"/>
        <v>45714</v>
      </c>
    </row>
    <row r="4425" spans="1:4">
      <c r="B4425" s="74" t="str">
        <f ca="1">IFERROR(__xludf.DUMMYFUNCTION("IF(REGEXMATCH(A4425,""wealth planning""),""Script 1"",""-"")"),"-")</f>
        <v>-</v>
      </c>
      <c r="C4425" s="74">
        <f t="shared" si="34"/>
        <v>0</v>
      </c>
      <c r="D4425" s="74" t="str">
        <f t="shared" si="35"/>
        <v>You: Hai assalamualaikum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426" spans="1:4">
      <c r="A4426" s="74" t="s">
        <v>2330</v>
      </c>
      <c r="B4426" s="74" t="str">
        <f ca="1">IFERROR(__xludf.DUMMYFUNCTION("IF(REGEXMATCH(A4426,""wealth planning""),""Script 1"",""-"")"),"-")</f>
        <v>-</v>
      </c>
      <c r="C4426" s="74">
        <f t="shared" si="34"/>
        <v>0</v>
      </c>
      <c r="D4426" s="74">
        <f t="shared" si="35"/>
        <v>0</v>
      </c>
    </row>
    <row r="4427" spans="1:4">
      <c r="A4427" s="74" t="s">
        <v>2330</v>
      </c>
      <c r="B4427" s="74" t="str">
        <f ca="1">IFERROR(__xludf.DUMMYFUNCTION("IF(REGEXMATCH(A4427,""wealth planning""),""Script 1"",""-"")"),"-")</f>
        <v>-</v>
      </c>
      <c r="C4427" s="74" t="str">
        <f t="shared" si="34"/>
        <v>Anis Aqilah Tasnimuddin</v>
      </c>
      <c r="D4427" s="74">
        <f t="shared" si="35"/>
        <v>0</v>
      </c>
    </row>
    <row r="4428" spans="1:4">
      <c r="A4428" s="148">
        <v>45714</v>
      </c>
      <c r="B4428" s="74" t="str">
        <f ca="1">IFERROR(__xludf.DUMMYFUNCTION("IF(REGEXMATCH(A4428,""wealth planning""),""Script 1"",""-"")"),"#VALUE!")</f>
        <v>#VALUE!</v>
      </c>
      <c r="C4428" s="74" t="str">
        <f t="shared" si="34"/>
        <v>Anis Aqilah Tasnimuddin</v>
      </c>
      <c r="D4428" s="74">
        <f t="shared" si="35"/>
        <v>0</v>
      </c>
    </row>
    <row r="4429" spans="1:4">
      <c r="A4429" s="148">
        <v>45714</v>
      </c>
      <c r="B4429" s="74" t="str">
        <f ca="1">IFERROR(__xludf.DUMMYFUNCTION("IF(REGEXMATCH(A4429,""wealth planning""),""Script 1"",""-"")"),"#VALUE!")</f>
        <v>#VALUE!</v>
      </c>
      <c r="C4429" s="148">
        <f t="shared" si="34"/>
        <v>45714</v>
      </c>
      <c r="D4429" s="74" t="str">
        <f t="shared" si="35"/>
        <v>Anis Aqilah Tasnimuddin</v>
      </c>
    </row>
    <row r="4430" spans="1:4">
      <c r="A4430" s="74" t="s">
        <v>3328</v>
      </c>
      <c r="B4430" s="74" t="str">
        <f ca="1">IFERROR(__xludf.DUMMYFUNCTION("IF(REGEXMATCH(A4430,""wealth planning""),""Script 1"",""-"")"),"Script 1")</f>
        <v>Script 1</v>
      </c>
      <c r="C4430" s="148">
        <f t="shared" si="34"/>
        <v>45714</v>
      </c>
      <c r="D4430" s="74" t="str">
        <f t="shared" si="35"/>
        <v>Anis Aqilah Tasnimuddin</v>
      </c>
    </row>
    <row r="4431" spans="1:4">
      <c r="B4431" s="74" t="str">
        <f ca="1">IFERROR(__xludf.DUMMYFUNCTION("IF(REGEXMATCH(A4431,""wealth planning""),""Script 1"",""-"")"),"-")</f>
        <v>-</v>
      </c>
      <c r="C4431" s="74" t="str">
        <f t="shared" si="34"/>
        <v>You: Hai assalamualaikum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431" s="148">
        <f t="shared" si="35"/>
        <v>45714</v>
      </c>
    </row>
    <row r="4432" spans="1:4">
      <c r="B4432" s="74" t="str">
        <f ca="1">IFERROR(__xludf.DUMMYFUNCTION("IF(REGEXMATCH(A4432,""wealth planning""),""Script 1"",""-"")"),"-")</f>
        <v>-</v>
      </c>
      <c r="C4432" s="74">
        <f t="shared" si="34"/>
        <v>0</v>
      </c>
      <c r="D4432" s="148">
        <f t="shared" si="35"/>
        <v>45714</v>
      </c>
    </row>
    <row r="4433" spans="1:4">
      <c r="B4433" s="74" t="str">
        <f ca="1">IFERROR(__xludf.DUMMYFUNCTION("IF(REGEXMATCH(A4433,""wealth planning""),""Script 1"",""-"")"),"-")</f>
        <v>-</v>
      </c>
      <c r="C4433" s="74">
        <f t="shared" si="34"/>
        <v>0</v>
      </c>
      <c r="D4433" s="74" t="str">
        <f t="shared" si="35"/>
        <v>You: Hai assalamualaikum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434" spans="1:4">
      <c r="B4434" s="74" t="str">
        <f ca="1">IFERROR(__xludf.DUMMYFUNCTION("IF(REGEXMATCH(A4434,""wealth planning""),""Script 1"",""-"")"),"-")</f>
        <v>-</v>
      </c>
      <c r="C4434" s="74">
        <f t="shared" si="34"/>
        <v>0</v>
      </c>
      <c r="D4434" s="74">
        <f t="shared" si="35"/>
        <v>0</v>
      </c>
    </row>
    <row r="4435" spans="1:4">
      <c r="A4435" s="74" t="s">
        <v>2329</v>
      </c>
      <c r="B4435" s="74" t="str">
        <f ca="1">IFERROR(__xludf.DUMMYFUNCTION("IF(REGEXMATCH(A4435,""wealth planning""),""Script 1"",""-"")"),"-")</f>
        <v>-</v>
      </c>
      <c r="C4435" s="74">
        <f t="shared" si="34"/>
        <v>0</v>
      </c>
      <c r="D4435" s="74">
        <f t="shared" si="35"/>
        <v>0</v>
      </c>
    </row>
    <row r="4436" spans="1:4">
      <c r="A4436" s="148">
        <v>45714</v>
      </c>
      <c r="B4436" s="74" t="str">
        <f ca="1">IFERROR(__xludf.DUMMYFUNCTION("IF(REGEXMATCH(A4436,""wealth planning""),""Script 1"",""-"")"),"#VALUE!")</f>
        <v>#VALUE!</v>
      </c>
      <c r="C4436" s="74" t="str">
        <f t="shared" si="34"/>
        <v>Adlina Farhani Amirudin</v>
      </c>
      <c r="D4436" s="74">
        <f t="shared" si="35"/>
        <v>0</v>
      </c>
    </row>
    <row r="4437" spans="1:4">
      <c r="A4437" s="148">
        <v>45714</v>
      </c>
      <c r="B4437" s="74" t="str">
        <f ca="1">IFERROR(__xludf.DUMMYFUNCTION("IF(REGEXMATCH(A4437,""wealth planning""),""Script 1"",""-"")"),"#VALUE!")</f>
        <v>#VALUE!</v>
      </c>
      <c r="C4437" s="148">
        <f t="shared" si="34"/>
        <v>45714</v>
      </c>
      <c r="D4437" s="74">
        <f t="shared" si="35"/>
        <v>0</v>
      </c>
    </row>
    <row r="4438" spans="1:4">
      <c r="A4438" s="74" t="s">
        <v>4486</v>
      </c>
      <c r="B4438" s="74" t="str">
        <f ca="1">IFERROR(__xludf.DUMMYFUNCTION("IF(REGEXMATCH(A4438,""wealth planning""),""Script 1"",""-"")"),"Script 1")</f>
        <v>Script 1</v>
      </c>
      <c r="C4438" s="148">
        <f t="shared" si="34"/>
        <v>45714</v>
      </c>
      <c r="D4438" s="74" t="str">
        <f t="shared" si="35"/>
        <v>Adlina Farhani Amirudin</v>
      </c>
    </row>
    <row r="4439" spans="1:4">
      <c r="B4439" s="74" t="str">
        <f ca="1">IFERROR(__xludf.DUMMYFUNCTION("IF(REGEXMATCH(A4439,""wealth planning""),""Script 1"",""-"")"),"-")</f>
        <v>-</v>
      </c>
      <c r="C4439" s="74" t="str">
        <f t="shared" si="34"/>
        <v>You: Hai assalamualaikum Adlina,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439" s="148">
        <f t="shared" si="35"/>
        <v>45714</v>
      </c>
    </row>
    <row r="4440" spans="1:4">
      <c r="B4440" s="74" t="str">
        <f ca="1">IFERROR(__xludf.DUMMYFUNCTION("IF(REGEXMATCH(A4440,""wealth planning""),""Script 1"",""-"")"),"-")</f>
        <v>-</v>
      </c>
      <c r="C4440" s="74">
        <f t="shared" si="34"/>
        <v>0</v>
      </c>
      <c r="D4440" s="148">
        <f t="shared" si="35"/>
        <v>45714</v>
      </c>
    </row>
    <row r="4441" spans="1:4">
      <c r="B4441" s="74" t="str">
        <f ca="1">IFERROR(__xludf.DUMMYFUNCTION("IF(REGEXMATCH(A4441,""wealth planning""),""Script 1"",""-"")"),"-")</f>
        <v>-</v>
      </c>
      <c r="C4441" s="74">
        <f t="shared" si="34"/>
        <v>0</v>
      </c>
      <c r="D4441" s="74" t="str">
        <f t="shared" si="35"/>
        <v>You: Hai assalamualaikum Adlina,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442" spans="1:4">
      <c r="B4442" s="74" t="str">
        <f ca="1">IFERROR(__xludf.DUMMYFUNCTION("IF(REGEXMATCH(A4442,""wealth planning""),""Script 1"",""-"")"),"-")</f>
        <v>-</v>
      </c>
      <c r="C4442" s="74">
        <f t="shared" si="34"/>
        <v>0</v>
      </c>
      <c r="D4442" s="74">
        <f t="shared" si="35"/>
        <v>0</v>
      </c>
    </row>
    <row r="4443" spans="1:4">
      <c r="A4443" s="74" t="s">
        <v>4489</v>
      </c>
      <c r="B4443" s="74" t="str">
        <f ca="1">IFERROR(__xludf.DUMMYFUNCTION("IF(REGEXMATCH(A4443,""wealth planning""),""Script 1"",""-"")"),"-")</f>
        <v>-</v>
      </c>
      <c r="C4443" s="74">
        <f t="shared" si="34"/>
        <v>0</v>
      </c>
      <c r="D4443" s="74">
        <f t="shared" si="35"/>
        <v>0</v>
      </c>
    </row>
    <row r="4444" spans="1:4">
      <c r="A4444" s="148">
        <v>45714</v>
      </c>
      <c r="B4444" s="74" t="str">
        <f ca="1">IFERROR(__xludf.DUMMYFUNCTION("IF(REGEXMATCH(A4444,""wealth planning""),""Script 1"",""-"")"),"#VALUE!")</f>
        <v>#VALUE!</v>
      </c>
      <c r="C4444" s="74" t="str">
        <f t="shared" si="34"/>
        <v>Nur Ain Syafiqah Yusof</v>
      </c>
      <c r="D4444" s="74">
        <f t="shared" si="35"/>
        <v>0</v>
      </c>
    </row>
    <row r="4445" spans="1:4">
      <c r="A4445" s="148">
        <v>45714</v>
      </c>
      <c r="B4445" s="74" t="str">
        <f ca="1">IFERROR(__xludf.DUMMYFUNCTION("IF(REGEXMATCH(A4445,""wealth planning""),""Script 1"",""-"")"),"#VALUE!")</f>
        <v>#VALUE!</v>
      </c>
      <c r="C4445" s="148">
        <f t="shared" si="34"/>
        <v>45714</v>
      </c>
      <c r="D4445" s="74">
        <f t="shared" si="35"/>
        <v>0</v>
      </c>
    </row>
    <row r="4446" spans="1:4">
      <c r="A4446" s="74" t="s">
        <v>4306</v>
      </c>
      <c r="B4446" s="74" t="str">
        <f ca="1">IFERROR(__xludf.DUMMYFUNCTION("IF(REGEXMATCH(A4446,""wealth planning""),""Script 1"",""-"")"),"Script 1")</f>
        <v>Script 1</v>
      </c>
      <c r="C4446" s="148">
        <f t="shared" si="34"/>
        <v>45714</v>
      </c>
      <c r="D4446" s="74" t="str">
        <f t="shared" si="35"/>
        <v>Nur Ain Syafiqah Yusof</v>
      </c>
    </row>
    <row r="4447" spans="1:4">
      <c r="B4447" s="74" t="str">
        <f ca="1">IFERROR(__xludf.DUMMYFUNCTION("IF(REGEXMATCH(A4447,""wealth planning""),""Script 1"",""-"")"),"-")</f>
        <v>-</v>
      </c>
      <c r="C4447" s="74" t="str">
        <f t="shared" si="34"/>
        <v>You: Hai assalamualaikum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447" s="148">
        <f t="shared" si="35"/>
        <v>45714</v>
      </c>
    </row>
    <row r="4448" spans="1:4">
      <c r="B4448" s="74" t="str">
        <f ca="1">IFERROR(__xludf.DUMMYFUNCTION("IF(REGEXMATCH(A4448,""wealth planning""),""Script 1"",""-"")"),"-")</f>
        <v>-</v>
      </c>
      <c r="C4448" s="74">
        <f t="shared" si="34"/>
        <v>0</v>
      </c>
      <c r="D4448" s="148">
        <f t="shared" si="35"/>
        <v>45714</v>
      </c>
    </row>
    <row r="4449" spans="1:4">
      <c r="B4449" s="74" t="str">
        <f ca="1">IFERROR(__xludf.DUMMYFUNCTION("IF(REGEXMATCH(A4449,""wealth planning""),""Script 1"",""-"")"),"-")</f>
        <v>-</v>
      </c>
      <c r="C4449" s="74">
        <f t="shared" si="34"/>
        <v>0</v>
      </c>
      <c r="D4449" s="74" t="str">
        <f t="shared" si="35"/>
        <v>You: Hai assalamualaikum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450" spans="1:4">
      <c r="A4450" s="74" t="s">
        <v>2326</v>
      </c>
      <c r="B4450" s="74" t="str">
        <f ca="1">IFERROR(__xludf.DUMMYFUNCTION("IF(REGEXMATCH(A4450,""wealth planning""),""Script 1"",""-"")"),"-")</f>
        <v>-</v>
      </c>
      <c r="C4450" s="74">
        <f t="shared" si="34"/>
        <v>0</v>
      </c>
      <c r="D4450" s="74">
        <f t="shared" si="35"/>
        <v>0</v>
      </c>
    </row>
    <row r="4451" spans="1:4">
      <c r="A4451" s="74" t="s">
        <v>2326</v>
      </c>
      <c r="B4451" s="74" t="str">
        <f ca="1">IFERROR(__xludf.DUMMYFUNCTION("IF(REGEXMATCH(A4451,""wealth planning""),""Script 1"",""-"")"),"-")</f>
        <v>-</v>
      </c>
      <c r="C4451" s="74" t="str">
        <f t="shared" si="34"/>
        <v>Aina Zulaikha</v>
      </c>
      <c r="D4451" s="74">
        <f t="shared" si="35"/>
        <v>0</v>
      </c>
    </row>
    <row r="4452" spans="1:4">
      <c r="A4452" s="148">
        <v>45714</v>
      </c>
      <c r="B4452" s="74" t="str">
        <f ca="1">IFERROR(__xludf.DUMMYFUNCTION("IF(REGEXMATCH(A4452,""wealth planning""),""Script 1"",""-"")"),"#VALUE!")</f>
        <v>#VALUE!</v>
      </c>
      <c r="C4452" s="74" t="str">
        <f t="shared" si="34"/>
        <v>Aina Zulaikha</v>
      </c>
      <c r="D4452" s="74">
        <f t="shared" si="35"/>
        <v>0</v>
      </c>
    </row>
    <row r="4453" spans="1:4">
      <c r="A4453" s="148">
        <v>45714</v>
      </c>
      <c r="B4453" s="74" t="str">
        <f ca="1">IFERROR(__xludf.DUMMYFUNCTION("IF(REGEXMATCH(A4453,""wealth planning""),""Script 1"",""-"")"),"#VALUE!")</f>
        <v>#VALUE!</v>
      </c>
      <c r="C4453" s="148">
        <f t="shared" si="34"/>
        <v>45714</v>
      </c>
      <c r="D4453" s="74" t="str">
        <f t="shared" si="35"/>
        <v>Aina Zulaikha</v>
      </c>
    </row>
    <row r="4454" spans="1:4">
      <c r="A4454" s="74" t="s">
        <v>2719</v>
      </c>
      <c r="B4454" s="74" t="str">
        <f ca="1">IFERROR(__xludf.DUMMYFUNCTION("IF(REGEXMATCH(A4454,""wealth planning""),""Script 1"",""-"")"),"Script 1")</f>
        <v>Script 1</v>
      </c>
      <c r="C4454" s="148">
        <f t="shared" si="34"/>
        <v>45714</v>
      </c>
      <c r="D4454" s="74" t="str">
        <f t="shared" si="35"/>
        <v>Aina Zulaikha</v>
      </c>
    </row>
    <row r="4455" spans="1:4">
      <c r="B4455" s="74" t="str">
        <f ca="1">IFERROR(__xludf.DUMMYFUNCTION("IF(REGEXMATCH(A4455,""wealth planning""),""Script 1"",""-"")"),"-")</f>
        <v>-</v>
      </c>
      <c r="C4455" s="74" t="str">
        <f t="shared" si="34"/>
        <v>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455" s="148">
        <f t="shared" si="35"/>
        <v>45714</v>
      </c>
    </row>
    <row r="4456" spans="1:4">
      <c r="B4456" s="74" t="str">
        <f ca="1">IFERROR(__xludf.DUMMYFUNCTION("IF(REGEXMATCH(A4456,""wealth planning""),""Script 1"",""-"")"),"-")</f>
        <v>-</v>
      </c>
      <c r="C4456" s="74">
        <f t="shared" si="34"/>
        <v>0</v>
      </c>
      <c r="D4456" s="148">
        <f t="shared" si="35"/>
        <v>45714</v>
      </c>
    </row>
    <row r="4457" spans="1:4">
      <c r="B4457" s="74" t="str">
        <f ca="1">IFERROR(__xludf.DUMMYFUNCTION("IF(REGEXMATCH(A4457,""wealth planning""),""Script 1"",""-"")"),"-")</f>
        <v>-</v>
      </c>
      <c r="C4457" s="74">
        <f t="shared" si="34"/>
        <v>0</v>
      </c>
      <c r="D4457" s="74" t="str">
        <f t="shared" si="35"/>
        <v>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458" spans="1:4">
      <c r="A4458" s="74" t="s">
        <v>2326</v>
      </c>
      <c r="B4458" s="74" t="str">
        <f ca="1">IFERROR(__xludf.DUMMYFUNCTION("IF(REGEXMATCH(A4458,""wealth planning""),""Script 1"",""-"")"),"-")</f>
        <v>-</v>
      </c>
      <c r="C4458" s="74">
        <f t="shared" si="34"/>
        <v>0</v>
      </c>
      <c r="D4458" s="74">
        <f t="shared" si="35"/>
        <v>0</v>
      </c>
    </row>
    <row r="4459" spans="1:4">
      <c r="A4459" s="74" t="s">
        <v>2326</v>
      </c>
      <c r="B4459" s="74" t="str">
        <f ca="1">IFERROR(__xludf.DUMMYFUNCTION("IF(REGEXMATCH(A4459,""wealth planning""),""Script 1"",""-"")"),"-")</f>
        <v>-</v>
      </c>
      <c r="C4459" s="74" t="str">
        <f t="shared" si="34"/>
        <v>Aina Zulaikha</v>
      </c>
      <c r="D4459" s="74">
        <f t="shared" si="35"/>
        <v>0</v>
      </c>
    </row>
    <row r="4460" spans="1:4">
      <c r="A4460" s="148">
        <v>45714</v>
      </c>
      <c r="B4460" s="74" t="str">
        <f ca="1">IFERROR(__xludf.DUMMYFUNCTION("IF(REGEXMATCH(A4460,""wealth planning""),""Script 1"",""-"")"),"#VALUE!")</f>
        <v>#VALUE!</v>
      </c>
      <c r="C4460" s="74" t="str">
        <f t="shared" si="34"/>
        <v>Aina Zulaikha</v>
      </c>
      <c r="D4460" s="74">
        <f t="shared" si="35"/>
        <v>0</v>
      </c>
    </row>
    <row r="4461" spans="1:4">
      <c r="A4461" s="148">
        <v>45714</v>
      </c>
      <c r="B4461" s="74" t="str">
        <f ca="1">IFERROR(__xludf.DUMMYFUNCTION("IF(REGEXMATCH(A4461,""wealth planning""),""Script 1"",""-"")"),"#VALUE!")</f>
        <v>#VALUE!</v>
      </c>
      <c r="C4461" s="148">
        <f t="shared" si="34"/>
        <v>45714</v>
      </c>
      <c r="D4461" s="74" t="str">
        <f t="shared" si="35"/>
        <v>Aina Zulaikha</v>
      </c>
    </row>
    <row r="4462" spans="1:4">
      <c r="A4462" s="74" t="s">
        <v>2719</v>
      </c>
      <c r="B4462" s="74" t="str">
        <f ca="1">IFERROR(__xludf.DUMMYFUNCTION("IF(REGEXMATCH(A4462,""wealth planning""),""Script 1"",""-"")"),"Script 1")</f>
        <v>Script 1</v>
      </c>
      <c r="C4462" s="148">
        <f t="shared" si="34"/>
        <v>45714</v>
      </c>
      <c r="D4462" s="74" t="str">
        <f t="shared" si="35"/>
        <v>Aina Zulaikha</v>
      </c>
    </row>
    <row r="4463" spans="1:4">
      <c r="B4463" s="74" t="str">
        <f ca="1">IFERROR(__xludf.DUMMYFUNCTION("IF(REGEXMATCH(A4463,""wealth planning""),""Script 1"",""-"")"),"-")</f>
        <v>-</v>
      </c>
      <c r="C4463" s="74" t="str">
        <f t="shared" si="34"/>
        <v>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463" s="148">
        <f t="shared" si="35"/>
        <v>45714</v>
      </c>
    </row>
    <row r="4464" spans="1:4">
      <c r="B4464" s="74" t="str">
        <f ca="1">IFERROR(__xludf.DUMMYFUNCTION("IF(REGEXMATCH(A4464,""wealth planning""),""Script 1"",""-"")"),"-")</f>
        <v>-</v>
      </c>
      <c r="C4464" s="74">
        <f t="shared" si="34"/>
        <v>0</v>
      </c>
      <c r="D4464" s="148">
        <f t="shared" si="35"/>
        <v>45714</v>
      </c>
    </row>
    <row r="4465" spans="1:4">
      <c r="B4465" s="74" t="str">
        <f ca="1">IFERROR(__xludf.DUMMYFUNCTION("IF(REGEXMATCH(A4465,""wealth planning""),""Script 1"",""-"")"),"-")</f>
        <v>-</v>
      </c>
      <c r="C4465" s="74">
        <f t="shared" si="34"/>
        <v>0</v>
      </c>
      <c r="D4465" s="74" t="str">
        <f t="shared" si="35"/>
        <v>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466" spans="1:4">
      <c r="B4466" s="74" t="str">
        <f ca="1">IFERROR(__xludf.DUMMYFUNCTION("IF(REGEXMATCH(A4466,""wealth planning""),""Script 1"",""-"")"),"-")</f>
        <v>-</v>
      </c>
      <c r="C4466" s="74">
        <f t="shared" si="34"/>
        <v>0</v>
      </c>
      <c r="D4466" s="74">
        <f t="shared" si="35"/>
        <v>0</v>
      </c>
    </row>
    <row r="4467" spans="1:4">
      <c r="A4467" s="74" t="s">
        <v>2325</v>
      </c>
      <c r="B4467" s="74" t="str">
        <f ca="1">IFERROR(__xludf.DUMMYFUNCTION("IF(REGEXMATCH(A4467,""wealth planning""),""Script 1"",""-"")"),"-")</f>
        <v>-</v>
      </c>
      <c r="C4467" s="74">
        <f t="shared" si="34"/>
        <v>0</v>
      </c>
      <c r="D4467" s="74">
        <f t="shared" si="35"/>
        <v>0</v>
      </c>
    </row>
    <row r="4468" spans="1:4">
      <c r="A4468" s="148">
        <v>45714</v>
      </c>
      <c r="B4468" s="74" t="str">
        <f ca="1">IFERROR(__xludf.DUMMYFUNCTION("IF(REGEXMATCH(A4468,""wealth planning""),""Script 1"",""-"")"),"#VALUE!")</f>
        <v>#VALUE!</v>
      </c>
      <c r="C4468" s="74" t="str">
        <f t="shared" si="34"/>
        <v>Asma Husna</v>
      </c>
      <c r="D4468" s="74">
        <f t="shared" si="35"/>
        <v>0</v>
      </c>
    </row>
    <row r="4469" spans="1:4">
      <c r="A4469" s="148">
        <v>45714</v>
      </c>
      <c r="B4469" s="74" t="str">
        <f ca="1">IFERROR(__xludf.DUMMYFUNCTION("IF(REGEXMATCH(A4469,""wealth planning""),""Script 1"",""-"")"),"#VALUE!")</f>
        <v>#VALUE!</v>
      </c>
      <c r="C4469" s="148">
        <f t="shared" si="34"/>
        <v>45714</v>
      </c>
      <c r="D4469" s="74">
        <f t="shared" si="35"/>
        <v>0</v>
      </c>
    </row>
    <row r="4470" spans="1:4">
      <c r="A4470" s="74" t="s">
        <v>4334</v>
      </c>
      <c r="B4470" s="74" t="str">
        <f ca="1">IFERROR(__xludf.DUMMYFUNCTION("IF(REGEXMATCH(A4470,""wealth planning""),""Script 1"",""-"")"),"Script 1")</f>
        <v>Script 1</v>
      </c>
      <c r="C4470" s="148">
        <f t="shared" si="34"/>
        <v>45714</v>
      </c>
      <c r="D4470" s="74" t="str">
        <f t="shared" si="35"/>
        <v>Asma Husna</v>
      </c>
    </row>
    <row r="4471" spans="1:4">
      <c r="B4471" s="74" t="str">
        <f ca="1">IFERROR(__xludf.DUMMYFUNCTION("IF(REGEXMATCH(A4471,""wealth planning""),""Script 1"",""-"")"),"-")</f>
        <v>-</v>
      </c>
      <c r="C4471" s="74" t="str">
        <f t="shared" si="34"/>
        <v>You: Hai assalamualaikum Asma,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471" s="148">
        <f t="shared" si="35"/>
        <v>45714</v>
      </c>
    </row>
    <row r="4472" spans="1:4">
      <c r="B4472" s="74" t="str">
        <f ca="1">IFERROR(__xludf.DUMMYFUNCTION("IF(REGEXMATCH(A4472,""wealth planning""),""Script 1"",""-"")"),"-")</f>
        <v>-</v>
      </c>
      <c r="C4472" s="74">
        <f t="shared" si="34"/>
        <v>0</v>
      </c>
      <c r="D4472" s="148">
        <f t="shared" si="35"/>
        <v>45714</v>
      </c>
    </row>
    <row r="4473" spans="1:4">
      <c r="B4473" s="74" t="str">
        <f ca="1">IFERROR(__xludf.DUMMYFUNCTION("IF(REGEXMATCH(A4473,""wealth planning""),""Script 1"",""-"")"),"-")</f>
        <v>-</v>
      </c>
      <c r="C4473" s="74">
        <f t="shared" si="34"/>
        <v>0</v>
      </c>
      <c r="D4473" s="74" t="str">
        <f t="shared" si="35"/>
        <v>You: Hai assalamualaikum Asma,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474" spans="1:4">
      <c r="A4474" s="74" t="s">
        <v>2324</v>
      </c>
      <c r="B4474" s="74" t="str">
        <f ca="1">IFERROR(__xludf.DUMMYFUNCTION("IF(REGEXMATCH(A4474,""wealth planning""),""Script 1"",""-"")"),"-")</f>
        <v>-</v>
      </c>
      <c r="C4474" s="74">
        <f t="shared" si="34"/>
        <v>0</v>
      </c>
      <c r="D4474" s="74">
        <f t="shared" si="35"/>
        <v>0</v>
      </c>
    </row>
    <row r="4475" spans="1:4">
      <c r="A4475" s="74" t="s">
        <v>2324</v>
      </c>
      <c r="B4475" s="74" t="str">
        <f ca="1">IFERROR(__xludf.DUMMYFUNCTION("IF(REGEXMATCH(A4475,""wealth planning""),""Script 1"",""-"")"),"-")</f>
        <v>-</v>
      </c>
      <c r="C4475" s="74" t="str">
        <f t="shared" si="34"/>
        <v>Syakrah Mohd Isa</v>
      </c>
      <c r="D4475" s="74">
        <f t="shared" si="35"/>
        <v>0</v>
      </c>
    </row>
    <row r="4476" spans="1:4">
      <c r="A4476" s="148">
        <v>45714</v>
      </c>
      <c r="B4476" s="74" t="str">
        <f ca="1">IFERROR(__xludf.DUMMYFUNCTION("IF(REGEXMATCH(A4476,""wealth planning""),""Script 1"",""-"")"),"#VALUE!")</f>
        <v>#VALUE!</v>
      </c>
      <c r="C4476" s="74" t="str">
        <f t="shared" si="34"/>
        <v>Syakrah Mohd Isa</v>
      </c>
      <c r="D4476" s="74">
        <f t="shared" si="35"/>
        <v>0</v>
      </c>
    </row>
    <row r="4477" spans="1:4">
      <c r="A4477" s="148">
        <v>45714</v>
      </c>
      <c r="B4477" s="74" t="str">
        <f ca="1">IFERROR(__xludf.DUMMYFUNCTION("IF(REGEXMATCH(A4477,""wealth planning""),""Script 1"",""-"")"),"#VALUE!")</f>
        <v>#VALUE!</v>
      </c>
      <c r="C4477" s="148">
        <f t="shared" si="34"/>
        <v>45714</v>
      </c>
      <c r="D4477" s="74" t="str">
        <f t="shared" si="35"/>
        <v>Syakrah Mohd Isa</v>
      </c>
    </row>
    <row r="4478" spans="1:4">
      <c r="A4478" s="74" t="s">
        <v>4494</v>
      </c>
      <c r="B4478" s="74" t="str">
        <f ca="1">IFERROR(__xludf.DUMMYFUNCTION("IF(REGEXMATCH(A4478,""wealth planning""),""Script 1"",""-"")"),"Script 1")</f>
        <v>Script 1</v>
      </c>
      <c r="C4478" s="148">
        <f t="shared" si="34"/>
        <v>45714</v>
      </c>
      <c r="D4478" s="74" t="str">
        <f t="shared" si="35"/>
        <v>Syakrah Mohd Isa</v>
      </c>
    </row>
    <row r="4479" spans="1:4">
      <c r="B4479" s="74" t="str">
        <f ca="1">IFERROR(__xludf.DUMMYFUNCTION("IF(REGEXMATCH(A4479,""wealth planning""),""Script 1"",""-"")"),"-")</f>
        <v>-</v>
      </c>
      <c r="C4479" s="74" t="str">
        <f t="shared" si="34"/>
        <v>You: Hai assalamualaikum Syakrah,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479" s="148">
        <f t="shared" si="35"/>
        <v>45714</v>
      </c>
    </row>
    <row r="4480" spans="1:4">
      <c r="B4480" s="74" t="str">
        <f ca="1">IFERROR(__xludf.DUMMYFUNCTION("IF(REGEXMATCH(A4480,""wealth planning""),""Script 1"",""-"")"),"-")</f>
        <v>-</v>
      </c>
      <c r="C4480" s="74">
        <f t="shared" si="34"/>
        <v>0</v>
      </c>
      <c r="D4480" s="148">
        <f t="shared" si="35"/>
        <v>45714</v>
      </c>
    </row>
    <row r="4481" spans="1:4">
      <c r="B4481" s="74" t="str">
        <f ca="1">IFERROR(__xludf.DUMMYFUNCTION("IF(REGEXMATCH(A4481,""wealth planning""),""Script 1"",""-"")"),"-")</f>
        <v>-</v>
      </c>
      <c r="C4481" s="74">
        <f t="shared" si="34"/>
        <v>0</v>
      </c>
      <c r="D4481" s="74" t="str">
        <f t="shared" si="35"/>
        <v>You: Hai assalamualaikum Syakrah,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482" spans="1:4">
      <c r="B4482" s="74" t="str">
        <f ca="1">IFERROR(__xludf.DUMMYFUNCTION("IF(REGEXMATCH(A4482,""wealth planning""),""Script 1"",""-"")"),"-")</f>
        <v>-</v>
      </c>
      <c r="C4482" s="74">
        <f t="shared" si="34"/>
        <v>0</v>
      </c>
      <c r="D4482" s="74">
        <f t="shared" si="35"/>
        <v>0</v>
      </c>
    </row>
    <row r="4483" spans="1:4">
      <c r="A4483" s="74" t="s">
        <v>4497</v>
      </c>
      <c r="B4483" s="74" t="str">
        <f ca="1">IFERROR(__xludf.DUMMYFUNCTION("IF(REGEXMATCH(A4483,""wealth planning""),""Script 1"",""-"")"),"-")</f>
        <v>-</v>
      </c>
      <c r="C4483" s="74">
        <f t="shared" si="34"/>
        <v>0</v>
      </c>
      <c r="D4483" s="74">
        <f t="shared" si="35"/>
        <v>0</v>
      </c>
    </row>
    <row r="4484" spans="1:4">
      <c r="A4484" s="148">
        <v>45714</v>
      </c>
      <c r="B4484" s="74" t="str">
        <f ca="1">IFERROR(__xludf.DUMMYFUNCTION("IF(REGEXMATCH(A4484,""wealth planning""),""Script 1"",""-"")"),"#VALUE!")</f>
        <v>#VALUE!</v>
      </c>
      <c r="C4484" s="74" t="str">
        <f t="shared" si="34"/>
        <v>Nor Aina Safiah Saihuddin</v>
      </c>
      <c r="D4484" s="74">
        <f t="shared" si="35"/>
        <v>0</v>
      </c>
    </row>
    <row r="4485" spans="1:4">
      <c r="A4485" s="148">
        <v>45714</v>
      </c>
      <c r="B4485" s="74" t="str">
        <f ca="1">IFERROR(__xludf.DUMMYFUNCTION("IF(REGEXMATCH(A4485,""wealth planning""),""Script 1"",""-"")"),"#VALUE!")</f>
        <v>#VALUE!</v>
      </c>
      <c r="C4485" s="148">
        <f t="shared" si="34"/>
        <v>45714</v>
      </c>
      <c r="D4485" s="74">
        <f t="shared" si="35"/>
        <v>0</v>
      </c>
    </row>
    <row r="4486" spans="1:4">
      <c r="A4486" s="74" t="s">
        <v>4498</v>
      </c>
      <c r="B4486" s="74" t="str">
        <f ca="1">IFERROR(__xludf.DUMMYFUNCTION("IF(REGEXMATCH(A4486,""wealth planning""),""Script 1"",""-"")"),"Script 1")</f>
        <v>Script 1</v>
      </c>
      <c r="C4486" s="148">
        <f t="shared" si="34"/>
        <v>45714</v>
      </c>
      <c r="D4486" s="74" t="str">
        <f t="shared" si="35"/>
        <v>Nor Aina Safiah Saihuddin</v>
      </c>
    </row>
    <row r="4487" spans="1:4">
      <c r="B4487" s="74" t="str">
        <f ca="1">IFERROR(__xludf.DUMMYFUNCTION("IF(REGEXMATCH(A4487,""wealth planning""),""Script 1"",""-"")"),"-")</f>
        <v>-</v>
      </c>
      <c r="C4487" s="74" t="str">
        <f t="shared" si="34"/>
        <v>You: Hi. Thank you for your reply. If you have inquiries or questions regarding takaful or wealth planning in the future, feel free to contact me. Stay safe and have a nice day</v>
      </c>
      <c r="D4487" s="148">
        <f t="shared" si="35"/>
        <v>45714</v>
      </c>
    </row>
    <row r="4488" spans="1:4">
      <c r="B4488" s="74" t="str">
        <f ca="1">IFERROR(__xludf.DUMMYFUNCTION("IF(REGEXMATCH(A4488,""wealth planning""),""Script 1"",""-"")"),"-")</f>
        <v>-</v>
      </c>
      <c r="C4488" s="74">
        <f t="shared" si="34"/>
        <v>0</v>
      </c>
      <c r="D4488" s="148">
        <f t="shared" si="35"/>
        <v>45714</v>
      </c>
    </row>
    <row r="4489" spans="1:4">
      <c r="B4489" s="74" t="str">
        <f ca="1">IFERROR(__xludf.DUMMYFUNCTION("IF(REGEXMATCH(A4489,""wealth planning""),""Script 1"",""-"")"),"-")</f>
        <v>-</v>
      </c>
      <c r="C4489" s="74">
        <f t="shared" si="34"/>
        <v>0</v>
      </c>
      <c r="D4489" s="74" t="str">
        <f t="shared" si="35"/>
        <v>You: Hi. Thank you for your reply. If you have inquiries or questions regarding takaful or wealth planning in the future, feel free to contact me. Stay safe and have a nice day</v>
      </c>
    </row>
    <row r="4490" spans="1:4">
      <c r="B4490" s="74" t="str">
        <f ca="1">IFERROR(__xludf.DUMMYFUNCTION("IF(REGEXMATCH(A4490,""wealth planning""),""Script 1"",""-"")"),"-")</f>
        <v>-</v>
      </c>
      <c r="C4490" s="74">
        <f t="shared" si="34"/>
        <v>0</v>
      </c>
      <c r="D4490" s="74">
        <f t="shared" si="35"/>
        <v>0</v>
      </c>
    </row>
    <row r="4491" spans="1:4">
      <c r="A4491" s="74" t="s">
        <v>4501</v>
      </c>
      <c r="B4491" s="74" t="str">
        <f ca="1">IFERROR(__xludf.DUMMYFUNCTION("IF(REGEXMATCH(A4491,""wealth planning""),""Script 1"",""-"")"),"-")</f>
        <v>-</v>
      </c>
      <c r="C4491" s="74">
        <f t="shared" si="34"/>
        <v>0</v>
      </c>
      <c r="D4491" s="74">
        <f t="shared" si="35"/>
        <v>0</v>
      </c>
    </row>
    <row r="4492" spans="1:4">
      <c r="A4492" s="148">
        <v>45708</v>
      </c>
      <c r="B4492" s="74" t="str">
        <f ca="1">IFERROR(__xludf.DUMMYFUNCTION("IF(REGEXMATCH(A4492,""wealth planning""),""Script 1"",""-"")"),"#VALUE!")</f>
        <v>#VALUE!</v>
      </c>
      <c r="C4492" s="74" t="str">
        <f t="shared" si="34"/>
        <v>Aiman Yaacob</v>
      </c>
      <c r="D4492" s="74">
        <f t="shared" si="35"/>
        <v>0</v>
      </c>
    </row>
    <row r="4493" spans="1:4">
      <c r="A4493" s="148">
        <v>45708</v>
      </c>
      <c r="B4493" s="74" t="str">
        <f ca="1">IFERROR(__xludf.DUMMYFUNCTION("IF(REGEXMATCH(A4493,""wealth planning""),""Script 1"",""-"")"),"#VALUE!")</f>
        <v>#VALUE!</v>
      </c>
      <c r="C4493" s="148">
        <f t="shared" si="34"/>
        <v>45708</v>
      </c>
      <c r="D4493" s="74">
        <f t="shared" si="35"/>
        <v>0</v>
      </c>
    </row>
    <row r="4494" spans="1:4">
      <c r="A4494" s="74" t="s">
        <v>2821</v>
      </c>
      <c r="B4494" s="74" t="str">
        <f ca="1">IFERROR(__xludf.DUMMYFUNCTION("IF(REGEXMATCH(A4494,""wealth planning""),""Script 1"",""-"")"),"Script 1")</f>
        <v>Script 1</v>
      </c>
      <c r="C4494" s="148">
        <f t="shared" si="34"/>
        <v>45708</v>
      </c>
      <c r="D4494" s="74" t="str">
        <f t="shared" si="35"/>
        <v>Aiman Yaacob</v>
      </c>
    </row>
    <row r="4495" spans="1:4">
      <c r="B4495" s="74" t="str">
        <f ca="1">IFERROR(__xludf.DUMMYFUNCTION("IF(REGEXMATCH(A4495,""wealth planning""),""Script 1"",""-"")"),"-")</f>
        <v>-</v>
      </c>
      <c r="C4495" s="74" t="str">
        <f t="shared" si="34"/>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495" s="148">
        <f t="shared" si="35"/>
        <v>45708</v>
      </c>
    </row>
    <row r="4496" spans="1:4">
      <c r="B4496" s="74" t="str">
        <f ca="1">IFERROR(__xludf.DUMMYFUNCTION("IF(REGEXMATCH(A4496,""wealth planning""),""Script 1"",""-"")"),"-")</f>
        <v>-</v>
      </c>
      <c r="C4496" s="74">
        <f t="shared" si="34"/>
        <v>0</v>
      </c>
      <c r="D4496" s="148">
        <f t="shared" si="35"/>
        <v>45708</v>
      </c>
    </row>
    <row r="4497" spans="1:4">
      <c r="B4497" s="74" t="str">
        <f ca="1">IFERROR(__xludf.DUMMYFUNCTION("IF(REGEXMATCH(A4497,""wealth planning""),""Script 1"",""-"")"),"-")</f>
        <v>-</v>
      </c>
      <c r="C4497" s="74">
        <f t="shared" si="34"/>
        <v>0</v>
      </c>
      <c r="D4497" s="74" t="str">
        <f t="shared" si="35"/>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498" spans="1:4">
      <c r="B4498" s="74" t="str">
        <f ca="1">IFERROR(__xludf.DUMMYFUNCTION("IF(REGEXMATCH(A4498,""wealth planning""),""Script 1"",""-"")"),"-")</f>
        <v>-</v>
      </c>
      <c r="C4498" s="74">
        <f t="shared" si="34"/>
        <v>0</v>
      </c>
      <c r="D4498" s="74">
        <f t="shared" si="35"/>
        <v>0</v>
      </c>
    </row>
    <row r="4499" spans="1:4">
      <c r="A4499" s="74" t="s">
        <v>4504</v>
      </c>
      <c r="B4499" s="74" t="str">
        <f ca="1">IFERROR(__xludf.DUMMYFUNCTION("IF(REGEXMATCH(A4499,""wealth planning""),""Script 1"",""-"")"),"-")</f>
        <v>-</v>
      </c>
      <c r="C4499" s="74">
        <f t="shared" si="34"/>
        <v>0</v>
      </c>
      <c r="D4499" s="74">
        <f t="shared" si="35"/>
        <v>0</v>
      </c>
    </row>
    <row r="4500" spans="1:4">
      <c r="A4500" s="148">
        <v>45708</v>
      </c>
      <c r="B4500" s="74" t="str">
        <f ca="1">IFERROR(__xludf.DUMMYFUNCTION("IF(REGEXMATCH(A4500,""wealth planning""),""Script 1"",""-"")"),"#VALUE!")</f>
        <v>#VALUE!</v>
      </c>
      <c r="C4500" s="74" t="str">
        <f t="shared" si="34"/>
        <v>Farihin Zuki</v>
      </c>
      <c r="D4500" s="74">
        <f t="shared" si="35"/>
        <v>0</v>
      </c>
    </row>
    <row r="4501" spans="1:4">
      <c r="A4501" s="148">
        <v>45708</v>
      </c>
      <c r="B4501" s="74" t="str">
        <f ca="1">IFERROR(__xludf.DUMMYFUNCTION("IF(REGEXMATCH(A4501,""wealth planning""),""Script 1"",""-"")"),"#VALUE!")</f>
        <v>#VALUE!</v>
      </c>
      <c r="C4501" s="148">
        <f t="shared" si="34"/>
        <v>45708</v>
      </c>
      <c r="D4501" s="74">
        <f t="shared" si="35"/>
        <v>0</v>
      </c>
    </row>
    <row r="4502" spans="1:4">
      <c r="A4502" s="74" t="s">
        <v>4505</v>
      </c>
      <c r="B4502" s="74" t="str">
        <f ca="1">IFERROR(__xludf.DUMMYFUNCTION("IF(REGEXMATCH(A4502,""wealth planning""),""Script 1"",""-"")"),"Script 1")</f>
        <v>Script 1</v>
      </c>
      <c r="C4502" s="148">
        <f t="shared" si="34"/>
        <v>45708</v>
      </c>
      <c r="D4502" s="74" t="str">
        <f t="shared" si="35"/>
        <v>Farihin Zuki</v>
      </c>
    </row>
    <row r="4503" spans="1:4">
      <c r="B4503" s="74" t="str">
        <f ca="1">IFERROR(__xludf.DUMMYFUNCTION("IF(REGEXMATCH(A4503,""wealth planning""),""Script 1"",""-"")"),"-")</f>
        <v>-</v>
      </c>
      <c r="C4503" s="74" t="str">
        <f t="shared" si="34"/>
        <v>You: Hai assalamualaikum Farihin,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503" s="148">
        <f t="shared" si="35"/>
        <v>45708</v>
      </c>
    </row>
    <row r="4504" spans="1:4">
      <c r="B4504" s="74" t="str">
        <f ca="1">IFERROR(__xludf.DUMMYFUNCTION("IF(REGEXMATCH(A4504,""wealth planning""),""Script 1"",""-"")"),"-")</f>
        <v>-</v>
      </c>
      <c r="C4504" s="74">
        <f t="shared" si="34"/>
        <v>0</v>
      </c>
      <c r="D4504" s="148">
        <f t="shared" si="35"/>
        <v>45708</v>
      </c>
    </row>
    <row r="4505" spans="1:4">
      <c r="B4505" s="74" t="str">
        <f ca="1">IFERROR(__xludf.DUMMYFUNCTION("IF(REGEXMATCH(A4505,""wealth planning""),""Script 1"",""-"")"),"-")</f>
        <v>-</v>
      </c>
      <c r="C4505" s="74">
        <f t="shared" si="34"/>
        <v>0</v>
      </c>
      <c r="D4505" s="74" t="str">
        <f t="shared" si="35"/>
        <v>You: Hai assalamualaikum Farihin,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506" spans="1:4">
      <c r="A4506" s="74" t="s">
        <v>4507</v>
      </c>
      <c r="B4506" s="74" t="str">
        <f ca="1">IFERROR(__xludf.DUMMYFUNCTION("IF(REGEXMATCH(A4506,""wealth planning""),""Script 1"",""-"")"),"-")</f>
        <v>-</v>
      </c>
      <c r="C4506" s="74">
        <f t="shared" si="34"/>
        <v>0</v>
      </c>
      <c r="D4506" s="74">
        <f t="shared" si="35"/>
        <v>0</v>
      </c>
    </row>
    <row r="4507" spans="1:4">
      <c r="A4507" s="74" t="s">
        <v>4507</v>
      </c>
      <c r="B4507" s="74" t="str">
        <f ca="1">IFERROR(__xludf.DUMMYFUNCTION("IF(REGEXMATCH(A4507,""wealth planning""),""Script 1"",""-"")"),"-")</f>
        <v>-</v>
      </c>
      <c r="C4507" s="74" t="str">
        <f t="shared" si="34"/>
        <v>Farah Nadzirah</v>
      </c>
      <c r="D4507" s="74">
        <f t="shared" si="35"/>
        <v>0</v>
      </c>
    </row>
    <row r="4508" spans="1:4">
      <c r="A4508" s="148">
        <v>45708</v>
      </c>
      <c r="B4508" s="74" t="str">
        <f ca="1">IFERROR(__xludf.DUMMYFUNCTION("IF(REGEXMATCH(A4508,""wealth planning""),""Script 1"",""-"")"),"#VALUE!")</f>
        <v>#VALUE!</v>
      </c>
      <c r="C4508" s="74" t="str">
        <f t="shared" si="34"/>
        <v>Farah Nadzirah</v>
      </c>
      <c r="D4508" s="74">
        <f t="shared" si="35"/>
        <v>0</v>
      </c>
    </row>
    <row r="4509" spans="1:4">
      <c r="A4509" s="148">
        <v>45708</v>
      </c>
      <c r="B4509" s="74" t="str">
        <f ca="1">IFERROR(__xludf.DUMMYFUNCTION("IF(REGEXMATCH(A4509,""wealth planning""),""Script 1"",""-"")"),"#VALUE!")</f>
        <v>#VALUE!</v>
      </c>
      <c r="C4509" s="148">
        <f t="shared" si="34"/>
        <v>45708</v>
      </c>
      <c r="D4509" s="74" t="str">
        <f t="shared" si="35"/>
        <v>Farah Nadzirah</v>
      </c>
    </row>
    <row r="4510" spans="1:4">
      <c r="A4510" s="74" t="s">
        <v>2881</v>
      </c>
      <c r="B4510" s="74" t="str">
        <f ca="1">IFERROR(__xludf.DUMMYFUNCTION("IF(REGEXMATCH(A4510,""wealth planning""),""Script 1"",""-"")"),"Script 1")</f>
        <v>Script 1</v>
      </c>
      <c r="C4510" s="148">
        <f t="shared" si="34"/>
        <v>45708</v>
      </c>
      <c r="D4510" s="74" t="str">
        <f t="shared" si="35"/>
        <v>Farah Nadzirah</v>
      </c>
    </row>
    <row r="4511" spans="1:4">
      <c r="B4511" s="74" t="str">
        <f ca="1">IFERROR(__xludf.DUMMYFUNCTION("IF(REGEXMATCH(A4511,""wealth planning""),""Script 1"",""-"")"),"-")</f>
        <v>-</v>
      </c>
      <c r="C4511" s="74" t="str">
        <f t="shared" si="34"/>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511" s="148">
        <f t="shared" si="35"/>
        <v>45708</v>
      </c>
    </row>
    <row r="4512" spans="1:4">
      <c r="B4512" s="74" t="str">
        <f ca="1">IFERROR(__xludf.DUMMYFUNCTION("IF(REGEXMATCH(A4512,""wealth planning""),""Script 1"",""-"")"),"-")</f>
        <v>-</v>
      </c>
      <c r="C4512" s="74">
        <f t="shared" si="34"/>
        <v>0</v>
      </c>
      <c r="D4512" s="148">
        <f t="shared" si="35"/>
        <v>45708</v>
      </c>
    </row>
    <row r="4513" spans="1:4">
      <c r="B4513" s="74" t="str">
        <f ca="1">IFERROR(__xludf.DUMMYFUNCTION("IF(REGEXMATCH(A4513,""wealth planning""),""Script 1"",""-"")"),"-")</f>
        <v>-</v>
      </c>
      <c r="C4513" s="74">
        <f t="shared" si="34"/>
        <v>0</v>
      </c>
      <c r="D4513" s="74" t="str">
        <f t="shared" si="35"/>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514" spans="1:4">
      <c r="A4514" s="74" t="s">
        <v>4509</v>
      </c>
      <c r="B4514" s="74" t="str">
        <f ca="1">IFERROR(__xludf.DUMMYFUNCTION("IF(REGEXMATCH(A4514,""wealth planning""),""Script 1"",""-"")"),"-")</f>
        <v>-</v>
      </c>
      <c r="C4514" s="74">
        <f t="shared" si="34"/>
        <v>0</v>
      </c>
      <c r="D4514" s="74">
        <f t="shared" si="35"/>
        <v>0</v>
      </c>
    </row>
    <row r="4515" spans="1:4">
      <c r="A4515" s="74" t="s">
        <v>4509</v>
      </c>
      <c r="B4515" s="74" t="str">
        <f ca="1">IFERROR(__xludf.DUMMYFUNCTION("IF(REGEXMATCH(A4515,""wealth planning""),""Script 1"",""-"")"),"-")</f>
        <v>-</v>
      </c>
      <c r="C4515" s="74" t="str">
        <f t="shared" si="34"/>
        <v>Julita Nabila Ismail</v>
      </c>
      <c r="D4515" s="74">
        <f t="shared" si="35"/>
        <v>0</v>
      </c>
    </row>
    <row r="4516" spans="1:4">
      <c r="A4516" s="148">
        <v>45708</v>
      </c>
      <c r="B4516" s="74" t="str">
        <f ca="1">IFERROR(__xludf.DUMMYFUNCTION("IF(REGEXMATCH(A4516,""wealth planning""),""Script 1"",""-"")"),"#VALUE!")</f>
        <v>#VALUE!</v>
      </c>
      <c r="C4516" s="74" t="str">
        <f t="shared" si="34"/>
        <v>Julita Nabila Ismail</v>
      </c>
      <c r="D4516" s="74">
        <f t="shared" si="35"/>
        <v>0</v>
      </c>
    </row>
    <row r="4517" spans="1:4">
      <c r="A4517" s="148">
        <v>45708</v>
      </c>
      <c r="B4517" s="74" t="str">
        <f ca="1">IFERROR(__xludf.DUMMYFUNCTION("IF(REGEXMATCH(A4517,""wealth planning""),""Script 1"",""-"")"),"#VALUE!")</f>
        <v>#VALUE!</v>
      </c>
      <c r="C4517" s="148">
        <f t="shared" si="34"/>
        <v>45708</v>
      </c>
      <c r="D4517" s="74" t="str">
        <f t="shared" si="35"/>
        <v>Julita Nabila Ismail</v>
      </c>
    </row>
    <row r="4518" spans="1:4">
      <c r="A4518" s="74" t="s">
        <v>4510</v>
      </c>
      <c r="B4518" s="74" t="str">
        <f ca="1">IFERROR(__xludf.DUMMYFUNCTION("IF(REGEXMATCH(A4518,""wealth planning""),""Script 1"",""-"")"),"Script 1")</f>
        <v>Script 1</v>
      </c>
      <c r="C4518" s="148">
        <f t="shared" si="34"/>
        <v>45708</v>
      </c>
      <c r="D4518" s="74" t="str">
        <f t="shared" si="35"/>
        <v>Julita Nabila Ismail</v>
      </c>
    </row>
    <row r="4519" spans="1:4">
      <c r="B4519" s="74" t="str">
        <f ca="1">IFERROR(__xludf.DUMMYFUNCTION("IF(REGEXMATCH(A4519,""wealth planning""),""Script 1"",""-"")"),"-")</f>
        <v>-</v>
      </c>
      <c r="C4519" s="74" t="str">
        <f t="shared" si="34"/>
        <v>You: Hai assalamualaikum Julita,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519" s="148">
        <f t="shared" si="35"/>
        <v>45708</v>
      </c>
    </row>
    <row r="4520" spans="1:4">
      <c r="B4520" s="74" t="str">
        <f ca="1">IFERROR(__xludf.DUMMYFUNCTION("IF(REGEXMATCH(A4520,""wealth planning""),""Script 1"",""-"")"),"-")</f>
        <v>-</v>
      </c>
      <c r="C4520" s="74">
        <f t="shared" si="34"/>
        <v>0</v>
      </c>
      <c r="D4520" s="148">
        <f t="shared" si="35"/>
        <v>45708</v>
      </c>
    </row>
    <row r="4521" spans="1:4">
      <c r="B4521" s="74" t="str">
        <f ca="1">IFERROR(__xludf.DUMMYFUNCTION("IF(REGEXMATCH(A4521,""wealth planning""),""Script 1"",""-"")"),"-")</f>
        <v>-</v>
      </c>
      <c r="C4521" s="74">
        <f t="shared" si="34"/>
        <v>0</v>
      </c>
      <c r="D4521" s="74" t="str">
        <f t="shared" si="35"/>
        <v>You: Hai assalamualaikum Julita,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522" spans="1:4">
      <c r="B4522" s="74" t="str">
        <f ca="1">IFERROR(__xludf.DUMMYFUNCTION("IF(REGEXMATCH(A4522,""wealth planning""),""Script 1"",""-"")"),"-")</f>
        <v>-</v>
      </c>
      <c r="C4522" s="74">
        <f t="shared" si="34"/>
        <v>0</v>
      </c>
      <c r="D4522" s="74">
        <f t="shared" si="35"/>
        <v>0</v>
      </c>
    </row>
    <row r="4523" spans="1:4">
      <c r="A4523" s="74" t="s">
        <v>4513</v>
      </c>
      <c r="B4523" s="74" t="str">
        <f ca="1">IFERROR(__xludf.DUMMYFUNCTION("IF(REGEXMATCH(A4523,""wealth planning""),""Script 1"",""-"")"),"-")</f>
        <v>-</v>
      </c>
      <c r="C4523" s="74">
        <f t="shared" si="34"/>
        <v>0</v>
      </c>
      <c r="D4523" s="74">
        <f t="shared" si="35"/>
        <v>0</v>
      </c>
    </row>
    <row r="4524" spans="1:4">
      <c r="A4524" s="148">
        <v>45708</v>
      </c>
      <c r="B4524" s="74" t="str">
        <f ca="1">IFERROR(__xludf.DUMMYFUNCTION("IF(REGEXMATCH(A4524,""wealth planning""),""Script 1"",""-"")"),"#VALUE!")</f>
        <v>#VALUE!</v>
      </c>
      <c r="C4524" s="74" t="str">
        <f t="shared" si="34"/>
        <v>Rysha Amira Azmi</v>
      </c>
      <c r="D4524" s="74">
        <f t="shared" si="35"/>
        <v>0</v>
      </c>
    </row>
    <row r="4525" spans="1:4">
      <c r="A4525" s="148">
        <v>45708</v>
      </c>
      <c r="B4525" s="74" t="str">
        <f ca="1">IFERROR(__xludf.DUMMYFUNCTION("IF(REGEXMATCH(A4525,""wealth planning""),""Script 1"",""-"")"),"#VALUE!")</f>
        <v>#VALUE!</v>
      </c>
      <c r="C4525" s="148">
        <f t="shared" si="34"/>
        <v>45708</v>
      </c>
      <c r="D4525" s="74">
        <f t="shared" si="35"/>
        <v>0</v>
      </c>
    </row>
    <row r="4526" spans="1:4">
      <c r="A4526" s="74" t="s">
        <v>4514</v>
      </c>
      <c r="B4526" s="74" t="str">
        <f ca="1">IFERROR(__xludf.DUMMYFUNCTION("IF(REGEXMATCH(A4526,""wealth planning""),""Script 1"",""-"")"),"Script 1")</f>
        <v>Script 1</v>
      </c>
      <c r="C4526" s="148">
        <f t="shared" si="34"/>
        <v>45708</v>
      </c>
      <c r="D4526" s="74" t="str">
        <f t="shared" si="35"/>
        <v>Rysha Amira Azmi</v>
      </c>
    </row>
    <row r="4527" spans="1:4">
      <c r="B4527" s="74" t="str">
        <f ca="1">IFERROR(__xludf.DUMMYFUNCTION("IF(REGEXMATCH(A4527,""wealth planning""),""Script 1"",""-"")"),"-")</f>
        <v>-</v>
      </c>
      <c r="C4527" s="74" t="str">
        <f t="shared" si="34"/>
        <v>You: Hai assalamualaikum Rysha,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527" s="148">
        <f t="shared" si="35"/>
        <v>45708</v>
      </c>
    </row>
    <row r="4528" spans="1:4">
      <c r="B4528" s="74" t="str">
        <f ca="1">IFERROR(__xludf.DUMMYFUNCTION("IF(REGEXMATCH(A4528,""wealth planning""),""Script 1"",""-"")"),"-")</f>
        <v>-</v>
      </c>
      <c r="C4528" s="74">
        <f t="shared" si="34"/>
        <v>0</v>
      </c>
      <c r="D4528" s="148">
        <f t="shared" si="35"/>
        <v>45708</v>
      </c>
    </row>
    <row r="4529" spans="1:4">
      <c r="B4529" s="74" t="str">
        <f ca="1">IFERROR(__xludf.DUMMYFUNCTION("IF(REGEXMATCH(A4529,""wealth planning""),""Script 1"",""-"")"),"-")</f>
        <v>-</v>
      </c>
      <c r="C4529" s="74">
        <f t="shared" si="34"/>
        <v>0</v>
      </c>
      <c r="D4529" s="74" t="str">
        <f t="shared" si="35"/>
        <v>You: Hai assalamualaikum Rysha,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530" spans="1:4">
      <c r="A4530" s="74" t="s">
        <v>4516</v>
      </c>
      <c r="B4530" s="74" t="str">
        <f ca="1">IFERROR(__xludf.DUMMYFUNCTION("IF(REGEXMATCH(A4530,""wealth planning""),""Script 1"",""-"")"),"-")</f>
        <v>-</v>
      </c>
      <c r="C4530" s="74">
        <f t="shared" si="34"/>
        <v>0</v>
      </c>
      <c r="D4530" s="74">
        <f t="shared" si="35"/>
        <v>0</v>
      </c>
    </row>
    <row r="4531" spans="1:4">
      <c r="A4531" s="74" t="s">
        <v>4516</v>
      </c>
      <c r="B4531" s="74" t="str">
        <f ca="1">IFERROR(__xludf.DUMMYFUNCTION("IF(REGEXMATCH(A4531,""wealth planning""),""Script 1"",""-"")"),"-")</f>
        <v>-</v>
      </c>
      <c r="C4531" s="74" t="str">
        <f t="shared" si="34"/>
        <v>Yong Ahmad Firdaus</v>
      </c>
      <c r="D4531" s="74">
        <f t="shared" si="35"/>
        <v>0</v>
      </c>
    </row>
    <row r="4532" spans="1:4">
      <c r="A4532" s="148">
        <v>45708</v>
      </c>
      <c r="B4532" s="74" t="str">
        <f ca="1">IFERROR(__xludf.DUMMYFUNCTION("IF(REGEXMATCH(A4532,""wealth planning""),""Script 1"",""-"")"),"#VALUE!")</f>
        <v>#VALUE!</v>
      </c>
      <c r="C4532" s="74" t="str">
        <f t="shared" si="34"/>
        <v>Yong Ahmad Firdaus</v>
      </c>
      <c r="D4532" s="74">
        <f t="shared" si="35"/>
        <v>0</v>
      </c>
    </row>
    <row r="4533" spans="1:4">
      <c r="A4533" s="148">
        <v>45708</v>
      </c>
      <c r="B4533" s="74" t="str">
        <f ca="1">IFERROR(__xludf.DUMMYFUNCTION("IF(REGEXMATCH(A4533,""wealth planning""),""Script 1"",""-"")"),"#VALUE!")</f>
        <v>#VALUE!</v>
      </c>
      <c r="C4533" s="148">
        <f t="shared" si="34"/>
        <v>45708</v>
      </c>
      <c r="D4533" s="74" t="str">
        <f t="shared" si="35"/>
        <v>Yong Ahmad Firdaus</v>
      </c>
    </row>
    <row r="4534" spans="1:4">
      <c r="A4534" s="74" t="s">
        <v>3140</v>
      </c>
      <c r="B4534" s="74" t="str">
        <f ca="1">IFERROR(__xludf.DUMMYFUNCTION("IF(REGEXMATCH(A4534,""wealth planning""),""Script 1"",""-"")"),"Script 1")</f>
        <v>Script 1</v>
      </c>
      <c r="C4534" s="148">
        <f t="shared" si="34"/>
        <v>45708</v>
      </c>
      <c r="D4534" s="74" t="str">
        <f t="shared" si="35"/>
        <v>Yong Ahmad Firdaus</v>
      </c>
    </row>
    <row r="4535" spans="1:4">
      <c r="B4535" s="74" t="str">
        <f ca="1">IFERROR(__xludf.DUMMYFUNCTION("IF(REGEXMATCH(A4535,""wealth planning""),""Script 1"",""-"")"),"-")</f>
        <v>-</v>
      </c>
      <c r="C4535" s="74" t="str">
        <f t="shared" si="34"/>
        <v>You: Hai assalamualaikum Firdaus,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535" s="148">
        <f t="shared" si="35"/>
        <v>45708</v>
      </c>
    </row>
    <row r="4536" spans="1:4">
      <c r="B4536" s="74" t="str">
        <f ca="1">IFERROR(__xludf.DUMMYFUNCTION("IF(REGEXMATCH(A4536,""wealth planning""),""Script 1"",""-"")"),"-")</f>
        <v>-</v>
      </c>
      <c r="C4536" s="74">
        <f t="shared" si="34"/>
        <v>0</v>
      </c>
      <c r="D4536" s="148">
        <f t="shared" si="35"/>
        <v>45708</v>
      </c>
    </row>
    <row r="4537" spans="1:4">
      <c r="B4537" s="74" t="str">
        <f ca="1">IFERROR(__xludf.DUMMYFUNCTION("IF(REGEXMATCH(A4537,""wealth planning""),""Script 1"",""-"")"),"-")</f>
        <v>-</v>
      </c>
      <c r="C4537" s="74">
        <f t="shared" si="34"/>
        <v>0</v>
      </c>
      <c r="D4537" s="74" t="str">
        <f t="shared" si="35"/>
        <v>You: Hai assalamualaikum Firdaus,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538" spans="1:4">
      <c r="B4538" s="74" t="str">
        <f ca="1">IFERROR(__xludf.DUMMYFUNCTION("IF(REGEXMATCH(A4538,""wealth planning""),""Script 1"",""-"")"),"-")</f>
        <v>-</v>
      </c>
      <c r="C4538" s="74">
        <f t="shared" si="34"/>
        <v>0</v>
      </c>
      <c r="D4538" s="74">
        <f t="shared" si="35"/>
        <v>0</v>
      </c>
    </row>
    <row r="4539" spans="1:4">
      <c r="A4539" s="74" t="s">
        <v>4519</v>
      </c>
      <c r="B4539" s="74" t="str">
        <f ca="1">IFERROR(__xludf.DUMMYFUNCTION("IF(REGEXMATCH(A4539,""wealth planning""),""Script 1"",""-"")"),"-")</f>
        <v>-</v>
      </c>
      <c r="C4539" s="74">
        <f t="shared" si="34"/>
        <v>0</v>
      </c>
      <c r="D4539" s="74">
        <f t="shared" si="35"/>
        <v>0</v>
      </c>
    </row>
    <row r="4540" spans="1:4">
      <c r="A4540" s="148">
        <v>45708</v>
      </c>
      <c r="B4540" s="74" t="str">
        <f ca="1">IFERROR(__xludf.DUMMYFUNCTION("IF(REGEXMATCH(A4540,""wealth planning""),""Script 1"",""-"")"),"#VALUE!")</f>
        <v>#VALUE!</v>
      </c>
      <c r="C4540" s="74" t="str">
        <f t="shared" si="34"/>
        <v>Zalikha Hanis</v>
      </c>
      <c r="D4540" s="74">
        <f t="shared" si="35"/>
        <v>0</v>
      </c>
    </row>
    <row r="4541" spans="1:4">
      <c r="A4541" s="148">
        <v>45708</v>
      </c>
      <c r="B4541" s="74" t="str">
        <f ca="1">IFERROR(__xludf.DUMMYFUNCTION("IF(REGEXMATCH(A4541,""wealth planning""),""Script 1"",""-"")"),"#VALUE!")</f>
        <v>#VALUE!</v>
      </c>
      <c r="C4541" s="148">
        <f t="shared" si="34"/>
        <v>45708</v>
      </c>
      <c r="D4541" s="74">
        <f t="shared" si="35"/>
        <v>0</v>
      </c>
    </row>
    <row r="4542" spans="1:4">
      <c r="A4542" s="74" t="s">
        <v>4520</v>
      </c>
      <c r="B4542" s="74" t="str">
        <f ca="1">IFERROR(__xludf.DUMMYFUNCTION("IF(REGEXMATCH(A4542,""wealth planning""),""Script 1"",""-"")"),"Script 1")</f>
        <v>Script 1</v>
      </c>
      <c r="C4542" s="148">
        <f t="shared" si="34"/>
        <v>45708</v>
      </c>
      <c r="D4542" s="74" t="str">
        <f t="shared" si="35"/>
        <v>Zalikha Hanis</v>
      </c>
    </row>
    <row r="4543" spans="1:4">
      <c r="B4543" s="74" t="str">
        <f ca="1">IFERROR(__xludf.DUMMYFUNCTION("IF(REGEXMATCH(A4543,""wealth planning""),""Script 1"",""-"")"),"-")</f>
        <v>-</v>
      </c>
      <c r="C4543" s="74" t="str">
        <f t="shared" si="34"/>
        <v>You: Hai assalamualaikum Zalikha,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543" s="148">
        <f t="shared" si="35"/>
        <v>45708</v>
      </c>
    </row>
    <row r="4544" spans="1:4">
      <c r="B4544" s="74" t="str">
        <f ca="1">IFERROR(__xludf.DUMMYFUNCTION("IF(REGEXMATCH(A4544,""wealth planning""),""Script 1"",""-"")"),"-")</f>
        <v>-</v>
      </c>
      <c r="C4544" s="74">
        <f t="shared" si="34"/>
        <v>0</v>
      </c>
      <c r="D4544" s="148">
        <f t="shared" si="35"/>
        <v>45708</v>
      </c>
    </row>
    <row r="4545" spans="1:4">
      <c r="B4545" s="74" t="str">
        <f ca="1">IFERROR(__xludf.DUMMYFUNCTION("IF(REGEXMATCH(A4545,""wealth planning""),""Script 1"",""-"")"),"-")</f>
        <v>-</v>
      </c>
      <c r="C4545" s="74">
        <f t="shared" si="34"/>
        <v>0</v>
      </c>
      <c r="D4545" s="74" t="str">
        <f t="shared" si="35"/>
        <v>You: Hai assalamualaikum Zalikha,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546" spans="1:4">
      <c r="A4546" s="74" t="s">
        <v>4522</v>
      </c>
      <c r="B4546" s="74" t="str">
        <f ca="1">IFERROR(__xludf.DUMMYFUNCTION("IF(REGEXMATCH(A4546,""wealth planning""),""Script 1"",""-"")"),"-")</f>
        <v>-</v>
      </c>
      <c r="C4546" s="74">
        <f t="shared" si="34"/>
        <v>0</v>
      </c>
      <c r="D4546" s="74">
        <f t="shared" si="35"/>
        <v>0</v>
      </c>
    </row>
    <row r="4547" spans="1:4">
      <c r="A4547" s="74" t="s">
        <v>4522</v>
      </c>
      <c r="B4547" s="74" t="str">
        <f ca="1">IFERROR(__xludf.DUMMYFUNCTION("IF(REGEXMATCH(A4547,""wealth planning""),""Script 1"",""-"")"),"-")</f>
        <v>-</v>
      </c>
      <c r="C4547" s="74" t="str">
        <f t="shared" si="34"/>
        <v>Aliah Izzati</v>
      </c>
      <c r="D4547" s="74">
        <f t="shared" si="35"/>
        <v>0</v>
      </c>
    </row>
    <row r="4548" spans="1:4">
      <c r="A4548" s="148">
        <v>45708</v>
      </c>
      <c r="B4548" s="74" t="str">
        <f ca="1">IFERROR(__xludf.DUMMYFUNCTION("IF(REGEXMATCH(A4548,""wealth planning""),""Script 1"",""-"")"),"#VALUE!")</f>
        <v>#VALUE!</v>
      </c>
      <c r="C4548" s="74" t="str">
        <f t="shared" si="34"/>
        <v>Aliah Izzati</v>
      </c>
      <c r="D4548" s="74">
        <f t="shared" si="35"/>
        <v>0</v>
      </c>
    </row>
    <row r="4549" spans="1:4">
      <c r="A4549" s="148">
        <v>45708</v>
      </c>
      <c r="B4549" s="74" t="str">
        <f ca="1">IFERROR(__xludf.DUMMYFUNCTION("IF(REGEXMATCH(A4549,""wealth planning""),""Script 1"",""-"")"),"#VALUE!")</f>
        <v>#VALUE!</v>
      </c>
      <c r="C4549" s="148">
        <f t="shared" si="34"/>
        <v>45708</v>
      </c>
      <c r="D4549" s="74" t="str">
        <f t="shared" si="35"/>
        <v>Aliah Izzati</v>
      </c>
    </row>
    <row r="4550" spans="1:4">
      <c r="A4550" s="74" t="s">
        <v>3797</v>
      </c>
      <c r="B4550" s="74" t="str">
        <f ca="1">IFERROR(__xludf.DUMMYFUNCTION("IF(REGEXMATCH(A4550,""wealth planning""),""Script 1"",""-"")"),"Script 1")</f>
        <v>Script 1</v>
      </c>
      <c r="C4550" s="148">
        <f t="shared" si="34"/>
        <v>45708</v>
      </c>
      <c r="D4550" s="74" t="str">
        <f t="shared" si="35"/>
        <v>Aliah Izzati</v>
      </c>
    </row>
    <row r="4551" spans="1:4">
      <c r="B4551" s="74" t="str">
        <f ca="1">IFERROR(__xludf.DUMMYFUNCTION("IF(REGEXMATCH(A4551,""wealth planning""),""Script 1"",""-"")"),"-")</f>
        <v>-</v>
      </c>
      <c r="C4551" s="74" t="str">
        <f t="shared" si="34"/>
        <v>You: Hai assalamualaikum Aliah,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551" s="148">
        <f t="shared" si="35"/>
        <v>45708</v>
      </c>
    </row>
    <row r="4552" spans="1:4">
      <c r="B4552" s="74" t="str">
        <f ca="1">IFERROR(__xludf.DUMMYFUNCTION("IF(REGEXMATCH(A4552,""wealth planning""),""Script 1"",""-"")"),"-")</f>
        <v>-</v>
      </c>
      <c r="C4552" s="74">
        <f t="shared" si="34"/>
        <v>0</v>
      </c>
      <c r="D4552" s="148">
        <f t="shared" si="35"/>
        <v>45708</v>
      </c>
    </row>
    <row r="4553" spans="1:4">
      <c r="B4553" s="74" t="str">
        <f ca="1">IFERROR(__xludf.DUMMYFUNCTION("IF(REGEXMATCH(A4553,""wealth planning""),""Script 1"",""-"")"),"-")</f>
        <v>-</v>
      </c>
      <c r="C4553" s="74">
        <f t="shared" si="34"/>
        <v>0</v>
      </c>
      <c r="D4553" s="74" t="str">
        <f t="shared" si="35"/>
        <v>You: Hai assalamualaikum Aliah,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554" spans="1:4">
      <c r="B4554" s="74" t="str">
        <f ca="1">IFERROR(__xludf.DUMMYFUNCTION("IF(REGEXMATCH(A4554,""wealth planning""),""Script 1"",""-"")"),"-")</f>
        <v>-</v>
      </c>
      <c r="C4554" s="74">
        <f t="shared" si="34"/>
        <v>0</v>
      </c>
      <c r="D4554" s="74">
        <f t="shared" si="35"/>
        <v>0</v>
      </c>
    </row>
    <row r="4555" spans="1:4">
      <c r="A4555" s="74" t="s">
        <v>4525</v>
      </c>
      <c r="B4555" s="74" t="str">
        <f ca="1">IFERROR(__xludf.DUMMYFUNCTION("IF(REGEXMATCH(A4555,""wealth planning""),""Script 1"",""-"")"),"-")</f>
        <v>-</v>
      </c>
      <c r="C4555" s="74">
        <f t="shared" si="34"/>
        <v>0</v>
      </c>
      <c r="D4555" s="74">
        <f t="shared" si="35"/>
        <v>0</v>
      </c>
    </row>
    <row r="4556" spans="1:4">
      <c r="A4556" s="148">
        <v>45708</v>
      </c>
      <c r="B4556" s="74" t="str">
        <f ca="1">IFERROR(__xludf.DUMMYFUNCTION("IF(REGEXMATCH(A4556,""wealth planning""),""Script 1"",""-"")"),"#VALUE!")</f>
        <v>#VALUE!</v>
      </c>
      <c r="C4556" s="74" t="str">
        <f t="shared" si="34"/>
        <v>MUHAMMAD AMIRUL</v>
      </c>
      <c r="D4556" s="74">
        <f t="shared" si="35"/>
        <v>0</v>
      </c>
    </row>
    <row r="4557" spans="1:4">
      <c r="A4557" s="148">
        <v>45708</v>
      </c>
      <c r="B4557" s="74" t="str">
        <f ca="1">IFERROR(__xludf.DUMMYFUNCTION("IF(REGEXMATCH(A4557,""wealth planning""),""Script 1"",""-"")"),"#VALUE!")</f>
        <v>#VALUE!</v>
      </c>
      <c r="C4557" s="148">
        <f t="shared" si="34"/>
        <v>45708</v>
      </c>
      <c r="D4557" s="74">
        <f t="shared" si="35"/>
        <v>0</v>
      </c>
    </row>
    <row r="4558" spans="1:4">
      <c r="A4558" s="74" t="s">
        <v>2914</v>
      </c>
      <c r="B4558" s="74" t="str">
        <f ca="1">IFERROR(__xludf.DUMMYFUNCTION("IF(REGEXMATCH(A4558,""wealth planning""),""Script 1"",""-"")"),"Script 1")</f>
        <v>Script 1</v>
      </c>
      <c r="C4558" s="148">
        <f t="shared" si="34"/>
        <v>45708</v>
      </c>
      <c r="D4558" s="74" t="str">
        <f t="shared" si="35"/>
        <v>MUHAMMAD AMIRUL</v>
      </c>
    </row>
    <row r="4559" spans="1:4">
      <c r="B4559" s="74" t="str">
        <f ca="1">IFERROR(__xludf.DUMMYFUNCTION("IF(REGEXMATCH(A4559,""wealth planning""),""Script 1"",""-"")"),"-")</f>
        <v>-</v>
      </c>
      <c r="C4559" s="74" t="str">
        <f t="shared" si="34"/>
        <v>You: Hai assalamualaikum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559" s="148">
        <f t="shared" si="35"/>
        <v>45708</v>
      </c>
    </row>
    <row r="4560" spans="1:4">
      <c r="B4560" s="74" t="str">
        <f ca="1">IFERROR(__xludf.DUMMYFUNCTION("IF(REGEXMATCH(A4560,""wealth planning""),""Script 1"",""-"")"),"-")</f>
        <v>-</v>
      </c>
      <c r="C4560" s="74">
        <f t="shared" si="34"/>
        <v>0</v>
      </c>
      <c r="D4560" s="148">
        <f t="shared" si="35"/>
        <v>45708</v>
      </c>
    </row>
    <row r="4561" spans="1:4">
      <c r="B4561" s="74" t="str">
        <f ca="1">IFERROR(__xludf.DUMMYFUNCTION("IF(REGEXMATCH(A4561,""wealth planning""),""Script 1"",""-"")"),"-")</f>
        <v>-</v>
      </c>
      <c r="C4561" s="74">
        <f t="shared" si="34"/>
        <v>0</v>
      </c>
      <c r="D4561" s="74" t="str">
        <f t="shared" si="35"/>
        <v>You: Hai assalamualaikum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562" spans="1:4">
      <c r="B4562" s="74" t="str">
        <f ca="1">IFERROR(__xludf.DUMMYFUNCTION("IF(REGEXMATCH(A4562,""wealth planning""),""Script 1"",""-"")"),"-")</f>
        <v>-</v>
      </c>
      <c r="C4562" s="74">
        <f t="shared" si="34"/>
        <v>0</v>
      </c>
      <c r="D4562" s="74">
        <f t="shared" si="35"/>
        <v>0</v>
      </c>
    </row>
    <row r="4563" spans="1:4">
      <c r="A4563" s="74" t="s">
        <v>4528</v>
      </c>
      <c r="B4563" s="74" t="str">
        <f ca="1">IFERROR(__xludf.DUMMYFUNCTION("IF(REGEXMATCH(A4563,""wealth planning""),""Script 1"",""-"")"),"-")</f>
        <v>-</v>
      </c>
      <c r="C4563" s="74">
        <f t="shared" si="34"/>
        <v>0</v>
      </c>
      <c r="D4563" s="74">
        <f t="shared" si="35"/>
        <v>0</v>
      </c>
    </row>
    <row r="4564" spans="1:4">
      <c r="A4564" s="148">
        <v>45708</v>
      </c>
      <c r="B4564" s="74" t="str">
        <f ca="1">IFERROR(__xludf.DUMMYFUNCTION("IF(REGEXMATCH(A4564,""wealth planning""),""Script 1"",""-"")"),"#VALUE!")</f>
        <v>#VALUE!</v>
      </c>
      <c r="C4564" s="74" t="str">
        <f t="shared" si="34"/>
        <v>Azma Nazirah</v>
      </c>
      <c r="D4564" s="74">
        <f t="shared" si="35"/>
        <v>0</v>
      </c>
    </row>
    <row r="4565" spans="1:4">
      <c r="A4565" s="148">
        <v>45708</v>
      </c>
      <c r="B4565" s="74" t="str">
        <f ca="1">IFERROR(__xludf.DUMMYFUNCTION("IF(REGEXMATCH(A4565,""wealth planning""),""Script 1"",""-"")"),"#VALUE!")</f>
        <v>#VALUE!</v>
      </c>
      <c r="C4565" s="148">
        <f t="shared" si="34"/>
        <v>45708</v>
      </c>
      <c r="D4565" s="74">
        <f t="shared" si="35"/>
        <v>0</v>
      </c>
    </row>
    <row r="4566" spans="1:4">
      <c r="A4566" s="74" t="s">
        <v>4529</v>
      </c>
      <c r="B4566" s="74" t="str">
        <f ca="1">IFERROR(__xludf.DUMMYFUNCTION("IF(REGEXMATCH(A4566,""wealth planning""),""Script 1"",""-"")"),"Script 1")</f>
        <v>Script 1</v>
      </c>
      <c r="C4566" s="148">
        <f t="shared" si="34"/>
        <v>45708</v>
      </c>
      <c r="D4566" s="74" t="str">
        <f t="shared" si="35"/>
        <v>Azma Nazirah</v>
      </c>
    </row>
    <row r="4567" spans="1:4">
      <c r="B4567" s="74" t="str">
        <f ca="1">IFERROR(__xludf.DUMMYFUNCTION("IF(REGEXMATCH(A4567,""wealth planning""),""Script 1"",""-"")"),"-")</f>
        <v>-</v>
      </c>
      <c r="C4567" s="74" t="str">
        <f t="shared" si="34"/>
        <v>You: Hai assalamualaikum Azma,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567" s="148">
        <f t="shared" si="35"/>
        <v>45708</v>
      </c>
    </row>
    <row r="4568" spans="1:4">
      <c r="B4568" s="74" t="str">
        <f ca="1">IFERROR(__xludf.DUMMYFUNCTION("IF(REGEXMATCH(A4568,""wealth planning""),""Script 1"",""-"")"),"-")</f>
        <v>-</v>
      </c>
      <c r="C4568" s="74">
        <f t="shared" si="34"/>
        <v>0</v>
      </c>
      <c r="D4568" s="148">
        <f t="shared" si="35"/>
        <v>45708</v>
      </c>
    </row>
    <row r="4569" spans="1:4">
      <c r="B4569" s="74" t="str">
        <f ca="1">IFERROR(__xludf.DUMMYFUNCTION("IF(REGEXMATCH(A4569,""wealth planning""),""Script 1"",""-"")"),"-")</f>
        <v>-</v>
      </c>
      <c r="C4569" s="74">
        <f t="shared" si="34"/>
        <v>0</v>
      </c>
      <c r="D4569" s="74" t="str">
        <f t="shared" si="35"/>
        <v>You: Hai assalamualaikum Azma,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570" spans="1:4">
      <c r="A4570" s="74" t="s">
        <v>4531</v>
      </c>
      <c r="B4570" s="74" t="str">
        <f ca="1">IFERROR(__xludf.DUMMYFUNCTION("IF(REGEXMATCH(A4570,""wealth planning""),""Script 1"",""-"")"),"-")</f>
        <v>-</v>
      </c>
      <c r="C4570" s="74">
        <f t="shared" si="34"/>
        <v>0</v>
      </c>
      <c r="D4570" s="74">
        <f t="shared" si="35"/>
        <v>0</v>
      </c>
    </row>
    <row r="4571" spans="1:4">
      <c r="A4571" s="74" t="s">
        <v>4531</v>
      </c>
      <c r="B4571" s="74" t="str">
        <f ca="1">IFERROR(__xludf.DUMMYFUNCTION("IF(REGEXMATCH(A4571,""wealth planning""),""Script 1"",""-"")"),"-")</f>
        <v>-</v>
      </c>
      <c r="C4571" s="74" t="str">
        <f t="shared" si="34"/>
        <v>Syafiq Suprman</v>
      </c>
      <c r="D4571" s="74">
        <f t="shared" si="35"/>
        <v>0</v>
      </c>
    </row>
    <row r="4572" spans="1:4">
      <c r="A4572" s="148">
        <v>45708</v>
      </c>
      <c r="B4572" s="74" t="str">
        <f ca="1">IFERROR(__xludf.DUMMYFUNCTION("IF(REGEXMATCH(A4572,""wealth planning""),""Script 1"",""-"")"),"#VALUE!")</f>
        <v>#VALUE!</v>
      </c>
      <c r="C4572" s="74" t="str">
        <f t="shared" si="34"/>
        <v>Syafiq Suprman</v>
      </c>
      <c r="D4572" s="74">
        <f t="shared" si="35"/>
        <v>0</v>
      </c>
    </row>
    <row r="4573" spans="1:4">
      <c r="A4573" s="148">
        <v>45708</v>
      </c>
      <c r="B4573" s="74" t="str">
        <f ca="1">IFERROR(__xludf.DUMMYFUNCTION("IF(REGEXMATCH(A4573,""wealth planning""),""Script 1"",""-"")"),"#VALUE!")</f>
        <v>#VALUE!</v>
      </c>
      <c r="C4573" s="148">
        <f t="shared" si="34"/>
        <v>45708</v>
      </c>
      <c r="D4573" s="74" t="str">
        <f t="shared" si="35"/>
        <v>Syafiq Suprman</v>
      </c>
    </row>
    <row r="4574" spans="1:4">
      <c r="A4574" s="74" t="s">
        <v>4532</v>
      </c>
      <c r="B4574" s="74" t="str">
        <f ca="1">IFERROR(__xludf.DUMMYFUNCTION("IF(REGEXMATCH(A4574,""wealth planning""),""Script 1"",""-"")"),"Script 1")</f>
        <v>Script 1</v>
      </c>
      <c r="C4574" s="148">
        <f t="shared" si="34"/>
        <v>45708</v>
      </c>
      <c r="D4574" s="74" t="str">
        <f t="shared" si="35"/>
        <v>Syafiq Suprman</v>
      </c>
    </row>
    <row r="4575" spans="1:4">
      <c r="B4575" s="74" t="str">
        <f ca="1">IFERROR(__xludf.DUMMYFUNCTION("IF(REGEXMATCH(A4575,""wealth planning""),""Script 1"",""-"")"),"-")</f>
        <v>-</v>
      </c>
      <c r="C4575" s="74" t="str">
        <f t="shared" si="34"/>
        <v>You: Hai assalamualaikum tuan Syafiq,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575" s="148">
        <f t="shared" si="35"/>
        <v>45708</v>
      </c>
    </row>
    <row r="4576" spans="1:4">
      <c r="B4576" s="74" t="str">
        <f ca="1">IFERROR(__xludf.DUMMYFUNCTION("IF(REGEXMATCH(A4576,""wealth planning""),""Script 1"",""-"")"),"-")</f>
        <v>-</v>
      </c>
      <c r="C4576" s="74">
        <f t="shared" si="34"/>
        <v>0</v>
      </c>
      <c r="D4576" s="148">
        <f t="shared" si="35"/>
        <v>45708</v>
      </c>
    </row>
    <row r="4577" spans="1:4">
      <c r="B4577" s="74" t="str">
        <f ca="1">IFERROR(__xludf.DUMMYFUNCTION("IF(REGEXMATCH(A4577,""wealth planning""),""Script 1"",""-"")"),"-")</f>
        <v>-</v>
      </c>
      <c r="C4577" s="74">
        <f t="shared" si="34"/>
        <v>0</v>
      </c>
      <c r="D4577" s="74" t="str">
        <f t="shared" si="35"/>
        <v>You: Hai assalamualaikum tuan Syafiq,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578" spans="1:4">
      <c r="A4578" s="74" t="s">
        <v>4534</v>
      </c>
      <c r="B4578" s="74" t="str">
        <f ca="1">IFERROR(__xludf.DUMMYFUNCTION("IF(REGEXMATCH(A4578,""wealth planning""),""Script 1"",""-"")"),"-")</f>
        <v>-</v>
      </c>
      <c r="C4578" s="74">
        <f t="shared" si="34"/>
        <v>0</v>
      </c>
      <c r="D4578" s="74">
        <f t="shared" si="35"/>
        <v>0</v>
      </c>
    </row>
    <row r="4579" spans="1:4">
      <c r="A4579" s="74" t="s">
        <v>4534</v>
      </c>
      <c r="B4579" s="74" t="str">
        <f ca="1">IFERROR(__xludf.DUMMYFUNCTION("IF(REGEXMATCH(A4579,""wealth planning""),""Script 1"",""-"")"),"-")</f>
        <v>-</v>
      </c>
      <c r="C4579" s="74" t="str">
        <f t="shared" si="34"/>
        <v>Siti Noratikah</v>
      </c>
      <c r="D4579" s="74">
        <f t="shared" si="35"/>
        <v>0</v>
      </c>
    </row>
    <row r="4580" spans="1:4">
      <c r="A4580" s="148">
        <v>45708</v>
      </c>
      <c r="B4580" s="74" t="str">
        <f ca="1">IFERROR(__xludf.DUMMYFUNCTION("IF(REGEXMATCH(A4580,""wealth planning""),""Script 1"",""-"")"),"#VALUE!")</f>
        <v>#VALUE!</v>
      </c>
      <c r="C4580" s="74" t="str">
        <f t="shared" si="34"/>
        <v>Siti Noratikah</v>
      </c>
      <c r="D4580" s="74">
        <f t="shared" si="35"/>
        <v>0</v>
      </c>
    </row>
    <row r="4581" spans="1:4">
      <c r="A4581" s="148">
        <v>45708</v>
      </c>
      <c r="B4581" s="74" t="str">
        <f ca="1">IFERROR(__xludf.DUMMYFUNCTION("IF(REGEXMATCH(A4581,""wealth planning""),""Script 1"",""-"")"),"#VALUE!")</f>
        <v>#VALUE!</v>
      </c>
      <c r="C4581" s="148">
        <f t="shared" si="34"/>
        <v>45708</v>
      </c>
      <c r="D4581" s="74" t="str">
        <f t="shared" si="35"/>
        <v>Siti Noratikah</v>
      </c>
    </row>
    <row r="4582" spans="1:4">
      <c r="A4582" s="74" t="s">
        <v>4535</v>
      </c>
      <c r="B4582" s="74" t="str">
        <f ca="1">IFERROR(__xludf.DUMMYFUNCTION("IF(REGEXMATCH(A4582,""wealth planning""),""Script 1"",""-"")"),"Script 1")</f>
        <v>Script 1</v>
      </c>
      <c r="C4582" s="148">
        <f t="shared" si="34"/>
        <v>45708</v>
      </c>
      <c r="D4582" s="74" t="str">
        <f t="shared" si="35"/>
        <v>Siti Noratikah</v>
      </c>
    </row>
    <row r="4583" spans="1:4">
      <c r="B4583" s="74" t="str">
        <f ca="1">IFERROR(__xludf.DUMMYFUNCTION("IF(REGEXMATCH(A4583,""wealth planning""),""Script 1"",""-"")"),"-")</f>
        <v>-</v>
      </c>
      <c r="C4583" s="74" t="str">
        <f t="shared" si="34"/>
        <v>You: Hai assalamualaikum Noratikah,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583" s="148">
        <f t="shared" si="35"/>
        <v>45708</v>
      </c>
    </row>
    <row r="4584" spans="1:4">
      <c r="B4584" s="74" t="str">
        <f ca="1">IFERROR(__xludf.DUMMYFUNCTION("IF(REGEXMATCH(A4584,""wealth planning""),""Script 1"",""-"")"),"-")</f>
        <v>-</v>
      </c>
      <c r="C4584" s="74">
        <f t="shared" si="34"/>
        <v>0</v>
      </c>
      <c r="D4584" s="148">
        <f t="shared" si="35"/>
        <v>45708</v>
      </c>
    </row>
    <row r="4585" spans="1:4">
      <c r="B4585" s="74" t="str">
        <f ca="1">IFERROR(__xludf.DUMMYFUNCTION("IF(REGEXMATCH(A4585,""wealth planning""),""Script 1"",""-"")"),"-")</f>
        <v>-</v>
      </c>
      <c r="C4585" s="74">
        <f t="shared" si="34"/>
        <v>0</v>
      </c>
      <c r="D4585" s="74" t="str">
        <f t="shared" si="35"/>
        <v>You: Hai assalamualaikum Noratikah,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586" spans="1:4">
      <c r="B4586" s="74" t="str">
        <f ca="1">IFERROR(__xludf.DUMMYFUNCTION("IF(REGEXMATCH(A4586,""wealth planning""),""Script 1"",""-"")"),"-")</f>
        <v>-</v>
      </c>
      <c r="C4586" s="74">
        <f t="shared" si="34"/>
        <v>0</v>
      </c>
      <c r="D4586" s="74">
        <f t="shared" si="35"/>
        <v>0</v>
      </c>
    </row>
    <row r="4587" spans="1:4">
      <c r="A4587" s="74" t="s">
        <v>4538</v>
      </c>
      <c r="B4587" s="74" t="str">
        <f ca="1">IFERROR(__xludf.DUMMYFUNCTION("IF(REGEXMATCH(A4587,""wealth planning""),""Script 1"",""-"")"),"-")</f>
        <v>-</v>
      </c>
      <c r="C4587" s="74">
        <f t="shared" si="34"/>
        <v>0</v>
      </c>
      <c r="D4587" s="74">
        <f t="shared" si="35"/>
        <v>0</v>
      </c>
    </row>
    <row r="4588" spans="1:4">
      <c r="A4588" s="148">
        <v>45708</v>
      </c>
      <c r="B4588" s="74" t="str">
        <f ca="1">IFERROR(__xludf.DUMMYFUNCTION("IF(REGEXMATCH(A4588,""wealth planning""),""Script 1"",""-"")"),"#VALUE!")</f>
        <v>#VALUE!</v>
      </c>
      <c r="C4588" s="74" t="str">
        <f t="shared" si="34"/>
        <v>NURIN AMIRA AREZAN NORIZAM</v>
      </c>
      <c r="D4588" s="74">
        <f t="shared" si="35"/>
        <v>0</v>
      </c>
    </row>
    <row r="4589" spans="1:4">
      <c r="A4589" s="148">
        <v>45708</v>
      </c>
      <c r="B4589" s="74" t="str">
        <f ca="1">IFERROR(__xludf.DUMMYFUNCTION("IF(REGEXMATCH(A4589,""wealth planning""),""Script 1"",""-"")"),"#VALUE!")</f>
        <v>#VALUE!</v>
      </c>
      <c r="C4589" s="148">
        <f t="shared" si="34"/>
        <v>45708</v>
      </c>
      <c r="D4589" s="74">
        <f t="shared" si="35"/>
        <v>0</v>
      </c>
    </row>
    <row r="4590" spans="1:4">
      <c r="A4590" s="74" t="s">
        <v>4539</v>
      </c>
      <c r="B4590" s="74" t="str">
        <f ca="1">IFERROR(__xludf.DUMMYFUNCTION("IF(REGEXMATCH(A4590,""wealth planning""),""Script 1"",""-"")"),"Script 1")</f>
        <v>Script 1</v>
      </c>
      <c r="C4590" s="148">
        <f t="shared" si="34"/>
        <v>45708</v>
      </c>
      <c r="D4590" s="74" t="str">
        <f t="shared" si="35"/>
        <v>NURIN AMIRA AREZAN NORIZAM</v>
      </c>
    </row>
    <row r="4591" spans="1:4">
      <c r="B4591" s="74" t="str">
        <f ca="1">IFERROR(__xludf.DUMMYFUNCTION("IF(REGEXMATCH(A4591,""wealth planning""),""Script 1"",""-"")"),"-")</f>
        <v>-</v>
      </c>
      <c r="C4591" s="74" t="str">
        <f t="shared" si="34"/>
        <v>You: Hai assalamualaikum Nurin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591" s="148">
        <f t="shared" si="35"/>
        <v>45708</v>
      </c>
    </row>
    <row r="4592" spans="1:4">
      <c r="B4592" s="74" t="str">
        <f ca="1">IFERROR(__xludf.DUMMYFUNCTION("IF(REGEXMATCH(A4592,""wealth planning""),""Script 1"",""-"")"),"-")</f>
        <v>-</v>
      </c>
      <c r="C4592" s="74">
        <f t="shared" si="34"/>
        <v>0</v>
      </c>
      <c r="D4592" s="148">
        <f t="shared" si="35"/>
        <v>45708</v>
      </c>
    </row>
    <row r="4593" spans="1:4">
      <c r="B4593" s="74" t="str">
        <f ca="1">IFERROR(__xludf.DUMMYFUNCTION("IF(REGEXMATCH(A4593,""wealth planning""),""Script 1"",""-"")"),"-")</f>
        <v>-</v>
      </c>
      <c r="C4593" s="74">
        <f t="shared" si="34"/>
        <v>0</v>
      </c>
      <c r="D4593" s="74" t="str">
        <f t="shared" si="35"/>
        <v>You: Hai assalamualaikum Nurin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594" spans="1:4">
      <c r="A4594" s="74" t="s">
        <v>4541</v>
      </c>
      <c r="B4594" s="74" t="str">
        <f ca="1">IFERROR(__xludf.DUMMYFUNCTION("IF(REGEXMATCH(A4594,""wealth planning""),""Script 1"",""-"")"),"-")</f>
        <v>-</v>
      </c>
      <c r="C4594" s="74">
        <f t="shared" ref="C4594:C4848" si="36">A4593</f>
        <v>0</v>
      </c>
      <c r="D4594" s="74">
        <f t="shared" ref="D4594:D4848" si="37">A4591</f>
        <v>0</v>
      </c>
    </row>
    <row r="4595" spans="1:4">
      <c r="A4595" s="74" t="s">
        <v>4541</v>
      </c>
      <c r="B4595" s="74" t="str">
        <f ca="1">IFERROR(__xludf.DUMMYFUNCTION("IF(REGEXMATCH(A4595,""wealth planning""),""Script 1"",""-"")"),"-")</f>
        <v>-</v>
      </c>
      <c r="C4595" s="74" t="str">
        <f t="shared" si="36"/>
        <v>Amira Shuhaimi</v>
      </c>
      <c r="D4595" s="74">
        <f t="shared" si="37"/>
        <v>0</v>
      </c>
    </row>
    <row r="4596" spans="1:4">
      <c r="A4596" s="148">
        <v>45708</v>
      </c>
      <c r="B4596" s="74" t="str">
        <f ca="1">IFERROR(__xludf.DUMMYFUNCTION("IF(REGEXMATCH(A4596,""wealth planning""),""Script 1"",""-"")"),"#VALUE!")</f>
        <v>#VALUE!</v>
      </c>
      <c r="C4596" s="74" t="str">
        <f t="shared" si="36"/>
        <v>Amira Shuhaimi</v>
      </c>
      <c r="D4596" s="74">
        <f t="shared" si="37"/>
        <v>0</v>
      </c>
    </row>
    <row r="4597" spans="1:4">
      <c r="A4597" s="148">
        <v>45708</v>
      </c>
      <c r="B4597" s="74" t="str">
        <f ca="1">IFERROR(__xludf.DUMMYFUNCTION("IF(REGEXMATCH(A4597,""wealth planning""),""Script 1"",""-"")"),"#VALUE!")</f>
        <v>#VALUE!</v>
      </c>
      <c r="C4597" s="148">
        <f t="shared" si="36"/>
        <v>45708</v>
      </c>
      <c r="D4597" s="74" t="str">
        <f t="shared" si="37"/>
        <v>Amira Shuhaimi</v>
      </c>
    </row>
    <row r="4598" spans="1:4">
      <c r="A4598" s="74" t="s">
        <v>4362</v>
      </c>
      <c r="B4598" s="74" t="str">
        <f ca="1">IFERROR(__xludf.DUMMYFUNCTION("IF(REGEXMATCH(A4598,""wealth planning""),""Script 1"",""-"")"),"Script 1")</f>
        <v>Script 1</v>
      </c>
      <c r="C4598" s="148">
        <f t="shared" si="36"/>
        <v>45708</v>
      </c>
      <c r="D4598" s="74" t="str">
        <f t="shared" si="37"/>
        <v>Amira Shuhaimi</v>
      </c>
    </row>
    <row r="4599" spans="1:4">
      <c r="B4599" s="74" t="str">
        <f ca="1">IFERROR(__xludf.DUMMYFUNCTION("IF(REGEXMATCH(A4599,""wealth planning""),""Script 1"",""-"")"),"-")</f>
        <v>-</v>
      </c>
      <c r="C4599" s="74" t="str">
        <f t="shared" si="36"/>
        <v>You: Hai assalamualaikum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599" s="148">
        <f t="shared" si="37"/>
        <v>45708</v>
      </c>
    </row>
    <row r="4600" spans="1:4">
      <c r="B4600" s="74" t="str">
        <f ca="1">IFERROR(__xludf.DUMMYFUNCTION("IF(REGEXMATCH(A4600,""wealth planning""),""Script 1"",""-"")"),"-")</f>
        <v>-</v>
      </c>
      <c r="C4600" s="74">
        <f t="shared" si="36"/>
        <v>0</v>
      </c>
      <c r="D4600" s="148">
        <f t="shared" si="37"/>
        <v>45708</v>
      </c>
    </row>
    <row r="4601" spans="1:4">
      <c r="B4601" s="74" t="str">
        <f ca="1">IFERROR(__xludf.DUMMYFUNCTION("IF(REGEXMATCH(A4601,""wealth planning""),""Script 1"",""-"")"),"-")</f>
        <v>-</v>
      </c>
      <c r="C4601" s="74">
        <f t="shared" si="36"/>
        <v>0</v>
      </c>
      <c r="D4601" s="74" t="str">
        <f t="shared" si="37"/>
        <v>You: Hai assalamualaikum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602" spans="1:4">
      <c r="A4602" s="74" t="s">
        <v>4543</v>
      </c>
      <c r="B4602" s="74" t="str">
        <f ca="1">IFERROR(__xludf.DUMMYFUNCTION("IF(REGEXMATCH(A4602,""wealth planning""),""Script 1"",""-"")"),"-")</f>
        <v>-</v>
      </c>
      <c r="C4602" s="74">
        <f t="shared" si="36"/>
        <v>0</v>
      </c>
      <c r="D4602" s="74">
        <f t="shared" si="37"/>
        <v>0</v>
      </c>
    </row>
    <row r="4603" spans="1:4">
      <c r="A4603" s="74" t="s">
        <v>4543</v>
      </c>
      <c r="B4603" s="74" t="str">
        <f ca="1">IFERROR(__xludf.DUMMYFUNCTION("IF(REGEXMATCH(A4603,""wealth planning""),""Script 1"",""-"")"),"-")</f>
        <v>-</v>
      </c>
      <c r="C4603" s="74" t="str">
        <f t="shared" si="36"/>
        <v>Nurul Farihah</v>
      </c>
      <c r="D4603" s="74">
        <f t="shared" si="37"/>
        <v>0</v>
      </c>
    </row>
    <row r="4604" spans="1:4">
      <c r="A4604" s="148">
        <v>45708</v>
      </c>
      <c r="B4604" s="74" t="str">
        <f ca="1">IFERROR(__xludf.DUMMYFUNCTION("IF(REGEXMATCH(A4604,""wealth planning""),""Script 1"",""-"")"),"#VALUE!")</f>
        <v>#VALUE!</v>
      </c>
      <c r="C4604" s="74" t="str">
        <f t="shared" si="36"/>
        <v>Nurul Farihah</v>
      </c>
      <c r="D4604" s="74">
        <f t="shared" si="37"/>
        <v>0</v>
      </c>
    </row>
    <row r="4605" spans="1:4">
      <c r="A4605" s="148">
        <v>45708</v>
      </c>
      <c r="B4605" s="74" t="str">
        <f ca="1">IFERROR(__xludf.DUMMYFUNCTION("IF(REGEXMATCH(A4605,""wealth planning""),""Script 1"",""-"")"),"#VALUE!")</f>
        <v>#VALUE!</v>
      </c>
      <c r="C4605" s="148">
        <f t="shared" si="36"/>
        <v>45708</v>
      </c>
      <c r="D4605" s="74" t="str">
        <f t="shared" si="37"/>
        <v>Nurul Farihah</v>
      </c>
    </row>
    <row r="4606" spans="1:4">
      <c r="A4606" s="74" t="s">
        <v>4544</v>
      </c>
      <c r="B4606" s="74" t="str">
        <f ca="1">IFERROR(__xludf.DUMMYFUNCTION("IF(REGEXMATCH(A4606,""wealth planning""),""Script 1"",""-"")"),"Script 1")</f>
        <v>Script 1</v>
      </c>
      <c r="C4606" s="148">
        <f t="shared" si="36"/>
        <v>45708</v>
      </c>
      <c r="D4606" s="74" t="str">
        <f t="shared" si="37"/>
        <v>Nurul Farihah</v>
      </c>
    </row>
    <row r="4607" spans="1:4">
      <c r="B4607" s="74" t="str">
        <f ca="1">IFERROR(__xludf.DUMMYFUNCTION("IF(REGEXMATCH(A4607,""wealth planning""),""Script 1"",""-"")"),"-")</f>
        <v>-</v>
      </c>
      <c r="C4607" s="74" t="str">
        <f t="shared" si="36"/>
        <v>You: Hai assalamualaikum Farihah,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607" s="148">
        <f t="shared" si="37"/>
        <v>45708</v>
      </c>
    </row>
    <row r="4608" spans="1:4">
      <c r="B4608" s="74" t="str">
        <f ca="1">IFERROR(__xludf.DUMMYFUNCTION("IF(REGEXMATCH(A4608,""wealth planning""),""Script 1"",""-"")"),"-")</f>
        <v>-</v>
      </c>
      <c r="C4608" s="74">
        <f t="shared" si="36"/>
        <v>0</v>
      </c>
      <c r="D4608" s="148">
        <f t="shared" si="37"/>
        <v>45708</v>
      </c>
    </row>
    <row r="4609" spans="1:4">
      <c r="B4609" s="74" t="str">
        <f ca="1">IFERROR(__xludf.DUMMYFUNCTION("IF(REGEXMATCH(A4609,""wealth planning""),""Script 1"",""-"")"),"-")</f>
        <v>-</v>
      </c>
      <c r="C4609" s="74">
        <f t="shared" si="36"/>
        <v>0</v>
      </c>
      <c r="D4609" s="74" t="str">
        <f t="shared" si="37"/>
        <v>You: Hai assalamualaikum Farihah,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610" spans="1:4">
      <c r="A4610" s="74" t="s">
        <v>4546</v>
      </c>
      <c r="B4610" s="74" t="str">
        <f ca="1">IFERROR(__xludf.DUMMYFUNCTION("IF(REGEXMATCH(A4610,""wealth planning""),""Script 1"",""-"")"),"-")</f>
        <v>-</v>
      </c>
      <c r="C4610" s="74">
        <f t="shared" si="36"/>
        <v>0</v>
      </c>
      <c r="D4610" s="74">
        <f t="shared" si="37"/>
        <v>0</v>
      </c>
    </row>
    <row r="4611" spans="1:4">
      <c r="A4611" s="74" t="s">
        <v>4546</v>
      </c>
      <c r="B4611" s="74" t="str">
        <f ca="1">IFERROR(__xludf.DUMMYFUNCTION("IF(REGEXMATCH(A4611,""wealth planning""),""Script 1"",""-"")"),"-")</f>
        <v>-</v>
      </c>
      <c r="C4611" s="74" t="str">
        <f t="shared" si="36"/>
        <v>Nur Saniah Athirah Zaki</v>
      </c>
      <c r="D4611" s="74">
        <f t="shared" si="37"/>
        <v>0</v>
      </c>
    </row>
    <row r="4612" spans="1:4">
      <c r="A4612" s="148">
        <v>45708</v>
      </c>
      <c r="B4612" s="74" t="str">
        <f ca="1">IFERROR(__xludf.DUMMYFUNCTION("IF(REGEXMATCH(A4612,""wealth planning""),""Script 1"",""-"")"),"#VALUE!")</f>
        <v>#VALUE!</v>
      </c>
      <c r="C4612" s="74" t="str">
        <f t="shared" si="36"/>
        <v>Nur Saniah Athirah Zaki</v>
      </c>
      <c r="D4612" s="74">
        <f t="shared" si="37"/>
        <v>0</v>
      </c>
    </row>
    <row r="4613" spans="1:4">
      <c r="A4613" s="148">
        <v>45708</v>
      </c>
      <c r="B4613" s="74" t="str">
        <f ca="1">IFERROR(__xludf.DUMMYFUNCTION("IF(REGEXMATCH(A4613,""wealth planning""),""Script 1"",""-"")"),"#VALUE!")</f>
        <v>#VALUE!</v>
      </c>
      <c r="C4613" s="148">
        <f t="shared" si="36"/>
        <v>45708</v>
      </c>
      <c r="D4613" s="74" t="str">
        <f t="shared" si="37"/>
        <v>Nur Saniah Athirah Zaki</v>
      </c>
    </row>
    <row r="4614" spans="1:4">
      <c r="A4614" s="74" t="s">
        <v>4547</v>
      </c>
      <c r="B4614" s="74" t="str">
        <f ca="1">IFERROR(__xludf.DUMMYFUNCTION("IF(REGEXMATCH(A4614,""wealth planning""),""Script 1"",""-"")"),"Script 1")</f>
        <v>Script 1</v>
      </c>
      <c r="C4614" s="148">
        <f t="shared" si="36"/>
        <v>45708</v>
      </c>
      <c r="D4614" s="74" t="str">
        <f t="shared" si="37"/>
        <v>Nur Saniah Athirah Zaki</v>
      </c>
    </row>
    <row r="4615" spans="1:4">
      <c r="B4615" s="74" t="str">
        <f ca="1">IFERROR(__xludf.DUMMYFUNCTION("IF(REGEXMATCH(A4615,""wealth planning""),""Script 1"",""-"")"),"-")</f>
        <v>-</v>
      </c>
      <c r="C4615" s="74" t="str">
        <f t="shared" si="36"/>
        <v>You: Hai assalamualaikum Saniah,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615" s="148">
        <f t="shared" si="37"/>
        <v>45708</v>
      </c>
    </row>
    <row r="4616" spans="1:4">
      <c r="B4616" s="74" t="str">
        <f ca="1">IFERROR(__xludf.DUMMYFUNCTION("IF(REGEXMATCH(A4616,""wealth planning""),""Script 1"",""-"")"),"-")</f>
        <v>-</v>
      </c>
      <c r="C4616" s="74">
        <f t="shared" si="36"/>
        <v>0</v>
      </c>
      <c r="D4616" s="148">
        <f t="shared" si="37"/>
        <v>45708</v>
      </c>
    </row>
    <row r="4617" spans="1:4">
      <c r="B4617" s="74" t="str">
        <f ca="1">IFERROR(__xludf.DUMMYFUNCTION("IF(REGEXMATCH(A4617,""wealth planning""),""Script 1"",""-"")"),"-")</f>
        <v>-</v>
      </c>
      <c r="C4617" s="74">
        <f t="shared" si="36"/>
        <v>0</v>
      </c>
      <c r="D4617" s="74" t="str">
        <f t="shared" si="37"/>
        <v>You: Hai assalamualaikum Saniah,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618" spans="1:4">
      <c r="B4618" s="74" t="str">
        <f ca="1">IFERROR(__xludf.DUMMYFUNCTION("IF(REGEXMATCH(A4618,""wealth planning""),""Script 1"",""-"")"),"-")</f>
        <v>-</v>
      </c>
      <c r="C4618" s="74">
        <f t="shared" si="36"/>
        <v>0</v>
      </c>
      <c r="D4618" s="74">
        <f t="shared" si="37"/>
        <v>0</v>
      </c>
    </row>
    <row r="4619" spans="1:4">
      <c r="A4619" s="74" t="s">
        <v>4550</v>
      </c>
      <c r="B4619" s="74" t="str">
        <f ca="1">IFERROR(__xludf.DUMMYFUNCTION("IF(REGEXMATCH(A4619,""wealth planning""),""Script 1"",""-"")"),"-")</f>
        <v>-</v>
      </c>
      <c r="C4619" s="74">
        <f t="shared" si="36"/>
        <v>0</v>
      </c>
      <c r="D4619" s="74">
        <f t="shared" si="37"/>
        <v>0</v>
      </c>
    </row>
    <row r="4620" spans="1:4">
      <c r="A4620" s="148">
        <v>45708</v>
      </c>
      <c r="B4620" s="74" t="str">
        <f ca="1">IFERROR(__xludf.DUMMYFUNCTION("IF(REGEXMATCH(A4620,""wealth planning""),""Script 1"",""-"")"),"#VALUE!")</f>
        <v>#VALUE!</v>
      </c>
      <c r="C4620" s="74" t="str">
        <f t="shared" si="36"/>
        <v>Hazmi Bahri</v>
      </c>
      <c r="D4620" s="74">
        <f t="shared" si="37"/>
        <v>0</v>
      </c>
    </row>
    <row r="4621" spans="1:4">
      <c r="A4621" s="148">
        <v>45708</v>
      </c>
      <c r="B4621" s="74" t="str">
        <f ca="1">IFERROR(__xludf.DUMMYFUNCTION("IF(REGEXMATCH(A4621,""wealth planning""),""Script 1"",""-"")"),"#VALUE!")</f>
        <v>#VALUE!</v>
      </c>
      <c r="C4621" s="148">
        <f t="shared" si="36"/>
        <v>45708</v>
      </c>
      <c r="D4621" s="74">
        <f t="shared" si="37"/>
        <v>0</v>
      </c>
    </row>
    <row r="4622" spans="1:4">
      <c r="A4622" s="74" t="s">
        <v>4551</v>
      </c>
      <c r="B4622" s="74" t="str">
        <f ca="1">IFERROR(__xludf.DUMMYFUNCTION("IF(REGEXMATCH(A4622,""wealth planning""),""Script 1"",""-"")"),"Script 1")</f>
        <v>Script 1</v>
      </c>
      <c r="C4622" s="148">
        <f t="shared" si="36"/>
        <v>45708</v>
      </c>
      <c r="D4622" s="74" t="str">
        <f t="shared" si="37"/>
        <v>Hazmi Bahri</v>
      </c>
    </row>
    <row r="4623" spans="1:4">
      <c r="B4623" s="74" t="str">
        <f ca="1">IFERROR(__xludf.DUMMYFUNCTION("IF(REGEXMATCH(A4623,""wealth planning""),""Script 1"",""-"")"),"-")</f>
        <v>-</v>
      </c>
      <c r="C4623" s="74" t="str">
        <f t="shared" si="36"/>
        <v>You: Hai assalamualaikum Hazmi,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623" s="148">
        <f t="shared" si="37"/>
        <v>45708</v>
      </c>
    </row>
    <row r="4624" spans="1:4">
      <c r="B4624" s="74" t="str">
        <f ca="1">IFERROR(__xludf.DUMMYFUNCTION("IF(REGEXMATCH(A4624,""wealth planning""),""Script 1"",""-"")"),"-")</f>
        <v>-</v>
      </c>
      <c r="C4624" s="74">
        <f t="shared" si="36"/>
        <v>0</v>
      </c>
      <c r="D4624" s="148">
        <f t="shared" si="37"/>
        <v>45708</v>
      </c>
    </row>
    <row r="4625" spans="1:4">
      <c r="B4625" s="74" t="str">
        <f ca="1">IFERROR(__xludf.DUMMYFUNCTION("IF(REGEXMATCH(A4625,""wealth planning""),""Script 1"",""-"")"),"-")</f>
        <v>-</v>
      </c>
      <c r="C4625" s="74">
        <f t="shared" si="36"/>
        <v>0</v>
      </c>
      <c r="D4625" s="74" t="str">
        <f t="shared" si="37"/>
        <v>You: Hai assalamualaikum Hazmi,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626" spans="1:4">
      <c r="A4626" s="74" t="s">
        <v>4553</v>
      </c>
      <c r="B4626" s="74" t="str">
        <f ca="1">IFERROR(__xludf.DUMMYFUNCTION("IF(REGEXMATCH(A4626,""wealth planning""),""Script 1"",""-"")"),"-")</f>
        <v>-</v>
      </c>
      <c r="C4626" s="74">
        <f t="shared" si="36"/>
        <v>0</v>
      </c>
      <c r="D4626" s="74">
        <f t="shared" si="37"/>
        <v>0</v>
      </c>
    </row>
    <row r="4627" spans="1:4">
      <c r="A4627" s="74" t="s">
        <v>4553</v>
      </c>
      <c r="B4627" s="74" t="str">
        <f ca="1">IFERROR(__xludf.DUMMYFUNCTION("IF(REGEXMATCH(A4627,""wealth planning""),""Script 1"",""-"")"),"-")</f>
        <v>-</v>
      </c>
      <c r="C4627" s="74" t="str">
        <f t="shared" si="36"/>
        <v>Izzati Azlan</v>
      </c>
      <c r="D4627" s="74">
        <f t="shared" si="37"/>
        <v>0</v>
      </c>
    </row>
    <row r="4628" spans="1:4">
      <c r="A4628" s="148">
        <v>45708</v>
      </c>
      <c r="B4628" s="74" t="str">
        <f ca="1">IFERROR(__xludf.DUMMYFUNCTION("IF(REGEXMATCH(A4628,""wealth planning""),""Script 1"",""-"")"),"#VALUE!")</f>
        <v>#VALUE!</v>
      </c>
      <c r="C4628" s="74" t="str">
        <f t="shared" si="36"/>
        <v>Izzati Azlan</v>
      </c>
      <c r="D4628" s="74">
        <f t="shared" si="37"/>
        <v>0</v>
      </c>
    </row>
    <row r="4629" spans="1:4">
      <c r="A4629" s="148">
        <v>45708</v>
      </c>
      <c r="B4629" s="74" t="str">
        <f ca="1">IFERROR(__xludf.DUMMYFUNCTION("IF(REGEXMATCH(A4629,""wealth planning""),""Script 1"",""-"")"),"#VALUE!")</f>
        <v>#VALUE!</v>
      </c>
      <c r="C4629" s="148">
        <f t="shared" si="36"/>
        <v>45708</v>
      </c>
      <c r="D4629" s="74" t="str">
        <f t="shared" si="37"/>
        <v>Izzati Azlan</v>
      </c>
    </row>
    <row r="4630" spans="1:4">
      <c r="A4630" s="74" t="s">
        <v>3666</v>
      </c>
      <c r="B4630" s="74" t="str">
        <f ca="1">IFERROR(__xludf.DUMMYFUNCTION("IF(REGEXMATCH(A4630,""wealth planning""),""Script 1"",""-"")"),"Script 1")</f>
        <v>Script 1</v>
      </c>
      <c r="C4630" s="148">
        <f t="shared" si="36"/>
        <v>45708</v>
      </c>
      <c r="D4630" s="74" t="str">
        <f t="shared" si="37"/>
        <v>Izzati Azlan</v>
      </c>
    </row>
    <row r="4631" spans="1:4">
      <c r="B4631" s="74" t="str">
        <f ca="1">IFERROR(__xludf.DUMMYFUNCTION("IF(REGEXMATCH(A4631,""wealth planning""),""Script 1"",""-"")"),"-")</f>
        <v>-</v>
      </c>
      <c r="C4631" s="74" t="str">
        <f t="shared" si="36"/>
        <v>You: Hai assalamualaikum 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631" s="148">
        <f t="shared" si="37"/>
        <v>45708</v>
      </c>
    </row>
    <row r="4632" spans="1:4">
      <c r="B4632" s="74" t="str">
        <f ca="1">IFERROR(__xludf.DUMMYFUNCTION("IF(REGEXMATCH(A4632,""wealth planning""),""Script 1"",""-"")"),"-")</f>
        <v>-</v>
      </c>
      <c r="C4632" s="74">
        <f t="shared" si="36"/>
        <v>0</v>
      </c>
      <c r="D4632" s="148">
        <f t="shared" si="37"/>
        <v>45708</v>
      </c>
    </row>
    <row r="4633" spans="1:4">
      <c r="B4633" s="74" t="str">
        <f ca="1">IFERROR(__xludf.DUMMYFUNCTION("IF(REGEXMATCH(A4633,""wealth planning""),""Script 1"",""-"")"),"-")</f>
        <v>-</v>
      </c>
      <c r="C4633" s="74">
        <f t="shared" si="36"/>
        <v>0</v>
      </c>
      <c r="D4633" s="74" t="str">
        <f t="shared" si="37"/>
        <v>You: Hai assalamualaikum 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634" spans="1:4">
      <c r="B4634" s="74" t="str">
        <f ca="1">IFERROR(__xludf.DUMMYFUNCTION("IF(REGEXMATCH(A4634,""wealth planning""),""Script 1"",""-"")"),"-")</f>
        <v>-</v>
      </c>
      <c r="C4634" s="74">
        <f t="shared" si="36"/>
        <v>0</v>
      </c>
      <c r="D4634" s="74">
        <f t="shared" si="37"/>
        <v>0</v>
      </c>
    </row>
    <row r="4635" spans="1:4">
      <c r="A4635" s="74" t="s">
        <v>4556</v>
      </c>
      <c r="B4635" s="74" t="str">
        <f ca="1">IFERROR(__xludf.DUMMYFUNCTION("IF(REGEXMATCH(A4635,""wealth planning""),""Script 1"",""-"")"),"-")</f>
        <v>-</v>
      </c>
      <c r="C4635" s="74">
        <f t="shared" si="36"/>
        <v>0</v>
      </c>
      <c r="D4635" s="74">
        <f t="shared" si="37"/>
        <v>0</v>
      </c>
    </row>
    <row r="4636" spans="1:4">
      <c r="A4636" s="148">
        <v>45708</v>
      </c>
      <c r="B4636" s="74" t="str">
        <f ca="1">IFERROR(__xludf.DUMMYFUNCTION("IF(REGEXMATCH(A4636,""wealth planning""),""Script 1"",""-"")"),"#VALUE!")</f>
        <v>#VALUE!</v>
      </c>
      <c r="C4636" s="74" t="str">
        <f t="shared" si="36"/>
        <v>Nur Ameera Abdul Rasid</v>
      </c>
      <c r="D4636" s="74">
        <f t="shared" si="37"/>
        <v>0</v>
      </c>
    </row>
    <row r="4637" spans="1:4">
      <c r="A4637" s="148">
        <v>45708</v>
      </c>
      <c r="B4637" s="74" t="str">
        <f ca="1">IFERROR(__xludf.DUMMYFUNCTION("IF(REGEXMATCH(A4637,""wealth planning""),""Script 1"",""-"")"),"#VALUE!")</f>
        <v>#VALUE!</v>
      </c>
      <c r="C4637" s="148">
        <f t="shared" si="36"/>
        <v>45708</v>
      </c>
      <c r="D4637" s="74">
        <f t="shared" si="37"/>
        <v>0</v>
      </c>
    </row>
    <row r="4638" spans="1:4">
      <c r="A4638" s="74" t="s">
        <v>4557</v>
      </c>
      <c r="B4638" s="74" t="str">
        <f ca="1">IFERROR(__xludf.DUMMYFUNCTION("IF(REGEXMATCH(A4638,""wealth planning""),""Script 1"",""-"")"),"Script 1")</f>
        <v>Script 1</v>
      </c>
      <c r="C4638" s="148">
        <f t="shared" si="36"/>
        <v>45708</v>
      </c>
      <c r="D4638" s="74" t="str">
        <f t="shared" si="37"/>
        <v>Nur Ameera Abdul Rasid</v>
      </c>
    </row>
    <row r="4639" spans="1:4">
      <c r="B4639" s="74" t="str">
        <f ca="1">IFERROR(__xludf.DUMMYFUNCTION("IF(REGEXMATCH(A4639,""wealth planning""),""Script 1"",""-"")"),"-")</f>
        <v>-</v>
      </c>
      <c r="C4639" s="74" t="str">
        <f t="shared" si="36"/>
        <v>You: Hai assalamualaikum puan Ameera,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639" s="148">
        <f t="shared" si="37"/>
        <v>45708</v>
      </c>
    </row>
    <row r="4640" spans="1:4">
      <c r="B4640" s="74" t="str">
        <f ca="1">IFERROR(__xludf.DUMMYFUNCTION("IF(REGEXMATCH(A4640,""wealth planning""),""Script 1"",""-"")"),"-")</f>
        <v>-</v>
      </c>
      <c r="C4640" s="74">
        <f t="shared" si="36"/>
        <v>0</v>
      </c>
      <c r="D4640" s="148">
        <f t="shared" si="37"/>
        <v>45708</v>
      </c>
    </row>
    <row r="4641" spans="1:4">
      <c r="B4641" s="74" t="str">
        <f ca="1">IFERROR(__xludf.DUMMYFUNCTION("IF(REGEXMATCH(A4641,""wealth planning""),""Script 1"",""-"")"),"-")</f>
        <v>-</v>
      </c>
      <c r="C4641" s="74">
        <f t="shared" si="36"/>
        <v>0</v>
      </c>
      <c r="D4641" s="74" t="str">
        <f t="shared" si="37"/>
        <v>You: Hai assalamualaikum puan Ameera,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642" spans="1:4">
      <c r="A4642" s="74" t="s">
        <v>4559</v>
      </c>
      <c r="B4642" s="74" t="str">
        <f ca="1">IFERROR(__xludf.DUMMYFUNCTION("IF(REGEXMATCH(A4642,""wealth planning""),""Script 1"",""-"")"),"-")</f>
        <v>-</v>
      </c>
      <c r="C4642" s="74">
        <f t="shared" si="36"/>
        <v>0</v>
      </c>
      <c r="D4642" s="74">
        <f t="shared" si="37"/>
        <v>0</v>
      </c>
    </row>
    <row r="4643" spans="1:4">
      <c r="A4643" s="74" t="s">
        <v>4559</v>
      </c>
      <c r="B4643" s="74" t="str">
        <f ca="1">IFERROR(__xludf.DUMMYFUNCTION("IF(REGEXMATCH(A4643,""wealth planning""),""Script 1"",""-"")"),"-")</f>
        <v>-</v>
      </c>
      <c r="C4643" s="74" t="str">
        <f t="shared" si="36"/>
        <v>Nur Najwa Mohd Robi</v>
      </c>
      <c r="D4643" s="74">
        <f t="shared" si="37"/>
        <v>0</v>
      </c>
    </row>
    <row r="4644" spans="1:4">
      <c r="A4644" s="148">
        <v>45708</v>
      </c>
      <c r="B4644" s="74" t="str">
        <f ca="1">IFERROR(__xludf.DUMMYFUNCTION("IF(REGEXMATCH(A4644,""wealth planning""),""Script 1"",""-"")"),"#VALUE!")</f>
        <v>#VALUE!</v>
      </c>
      <c r="C4644" s="74" t="str">
        <f t="shared" si="36"/>
        <v>Nur Najwa Mohd Robi</v>
      </c>
      <c r="D4644" s="74">
        <f t="shared" si="37"/>
        <v>0</v>
      </c>
    </row>
    <row r="4645" spans="1:4">
      <c r="A4645" s="148">
        <v>45708</v>
      </c>
      <c r="B4645" s="74" t="str">
        <f ca="1">IFERROR(__xludf.DUMMYFUNCTION("IF(REGEXMATCH(A4645,""wealth planning""),""Script 1"",""-"")"),"#VALUE!")</f>
        <v>#VALUE!</v>
      </c>
      <c r="C4645" s="148">
        <f t="shared" si="36"/>
        <v>45708</v>
      </c>
      <c r="D4645" s="74" t="str">
        <f t="shared" si="37"/>
        <v>Nur Najwa Mohd Robi</v>
      </c>
    </row>
    <row r="4646" spans="1:4">
      <c r="A4646" s="74" t="s">
        <v>4560</v>
      </c>
      <c r="B4646" s="74" t="str">
        <f ca="1">IFERROR(__xludf.DUMMYFUNCTION("IF(REGEXMATCH(A4646,""wealth planning""),""Script 1"",""-"")"),"Script 1")</f>
        <v>Script 1</v>
      </c>
      <c r="C4646" s="148">
        <f t="shared" si="36"/>
        <v>45708</v>
      </c>
      <c r="D4646" s="74" t="str">
        <f t="shared" si="37"/>
        <v>Nur Najwa Mohd Robi</v>
      </c>
    </row>
    <row r="4647" spans="1:4">
      <c r="B4647" s="74" t="str">
        <f ca="1">IFERROR(__xludf.DUMMYFUNCTION("IF(REGEXMATCH(A4647,""wealth planning""),""Script 1"",""-"")"),"-")</f>
        <v>-</v>
      </c>
      <c r="C4647" s="74" t="str">
        <f t="shared" si="36"/>
        <v>You: Hai assalamualaikum puan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647" s="148">
        <f t="shared" si="37"/>
        <v>45708</v>
      </c>
    </row>
    <row r="4648" spans="1:4">
      <c r="B4648" s="74" t="str">
        <f ca="1">IFERROR(__xludf.DUMMYFUNCTION("IF(REGEXMATCH(A4648,""wealth planning""),""Script 1"",""-"")"),"-")</f>
        <v>-</v>
      </c>
      <c r="C4648" s="74">
        <f t="shared" si="36"/>
        <v>0</v>
      </c>
      <c r="D4648" s="148">
        <f t="shared" si="37"/>
        <v>45708</v>
      </c>
    </row>
    <row r="4649" spans="1:4">
      <c r="B4649" s="74" t="str">
        <f ca="1">IFERROR(__xludf.DUMMYFUNCTION("IF(REGEXMATCH(A4649,""wealth planning""),""Script 1"",""-"")"),"-")</f>
        <v>-</v>
      </c>
      <c r="C4649" s="74">
        <f t="shared" si="36"/>
        <v>0</v>
      </c>
      <c r="D4649" s="74" t="str">
        <f t="shared" si="37"/>
        <v>You: Hai assalamualaikum puan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650" spans="1:4">
      <c r="A4650" s="74" t="s">
        <v>4562</v>
      </c>
      <c r="B4650" s="74" t="str">
        <f ca="1">IFERROR(__xludf.DUMMYFUNCTION("IF(REGEXMATCH(A4650,""wealth planning""),""Script 1"",""-"")"),"-")</f>
        <v>-</v>
      </c>
      <c r="C4650" s="74">
        <f t="shared" si="36"/>
        <v>0</v>
      </c>
      <c r="D4650" s="74">
        <f t="shared" si="37"/>
        <v>0</v>
      </c>
    </row>
    <row r="4651" spans="1:4">
      <c r="A4651" s="74" t="s">
        <v>4562</v>
      </c>
      <c r="B4651" s="74" t="str">
        <f ca="1">IFERROR(__xludf.DUMMYFUNCTION("IF(REGEXMATCH(A4651,""wealth planning""),""Script 1"",""-"")"),"-")</f>
        <v>-</v>
      </c>
      <c r="C4651" s="74" t="str">
        <f t="shared" si="36"/>
        <v>NUR FATIHAH ZULKAFLI</v>
      </c>
      <c r="D4651" s="74">
        <f t="shared" si="37"/>
        <v>0</v>
      </c>
    </row>
    <row r="4652" spans="1:4">
      <c r="A4652" s="148">
        <v>45708</v>
      </c>
      <c r="B4652" s="74" t="str">
        <f ca="1">IFERROR(__xludf.DUMMYFUNCTION("IF(REGEXMATCH(A4652,""wealth planning""),""Script 1"",""-"")"),"#VALUE!")</f>
        <v>#VALUE!</v>
      </c>
      <c r="C4652" s="74" t="str">
        <f t="shared" si="36"/>
        <v>NUR FATIHAH ZULKAFLI</v>
      </c>
      <c r="D4652" s="74">
        <f t="shared" si="37"/>
        <v>0</v>
      </c>
    </row>
    <row r="4653" spans="1:4">
      <c r="A4653" s="148">
        <v>45708</v>
      </c>
      <c r="B4653" s="74" t="str">
        <f ca="1">IFERROR(__xludf.DUMMYFUNCTION("IF(REGEXMATCH(A4653,""wealth planning""),""Script 1"",""-"")"),"#VALUE!")</f>
        <v>#VALUE!</v>
      </c>
      <c r="C4653" s="148">
        <f t="shared" si="36"/>
        <v>45708</v>
      </c>
      <c r="D4653" s="74" t="str">
        <f t="shared" si="37"/>
        <v>NUR FATIHAH ZULKAFLI</v>
      </c>
    </row>
    <row r="4654" spans="1:4">
      <c r="A4654" s="74" t="s">
        <v>3581</v>
      </c>
      <c r="B4654" s="74" t="str">
        <f ca="1">IFERROR(__xludf.DUMMYFUNCTION("IF(REGEXMATCH(A4654,""wealth planning""),""Script 1"",""-"")"),"Script 1")</f>
        <v>Script 1</v>
      </c>
      <c r="C4654" s="148">
        <f t="shared" si="36"/>
        <v>45708</v>
      </c>
      <c r="D4654" s="74" t="str">
        <f t="shared" si="37"/>
        <v>NUR FATIHAH ZULKAFLI</v>
      </c>
    </row>
    <row r="4655" spans="1:4">
      <c r="B4655" s="74" t="str">
        <f ca="1">IFERROR(__xludf.DUMMYFUNCTION("IF(REGEXMATCH(A4655,""wealth planning""),""Script 1"",""-"")"),"-")</f>
        <v>-</v>
      </c>
      <c r="C4655" s="74" t="str">
        <f t="shared" si="36"/>
        <v>You: Hai assalamualaikum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655" s="148">
        <f t="shared" si="37"/>
        <v>45708</v>
      </c>
    </row>
    <row r="4656" spans="1:4">
      <c r="B4656" s="74" t="str">
        <f ca="1">IFERROR(__xludf.DUMMYFUNCTION("IF(REGEXMATCH(A4656,""wealth planning""),""Script 1"",""-"")"),"-")</f>
        <v>-</v>
      </c>
      <c r="C4656" s="74">
        <f t="shared" si="36"/>
        <v>0</v>
      </c>
      <c r="D4656" s="148">
        <f t="shared" si="37"/>
        <v>45708</v>
      </c>
    </row>
    <row r="4657" spans="1:4">
      <c r="B4657" s="74" t="str">
        <f ca="1">IFERROR(__xludf.DUMMYFUNCTION("IF(REGEXMATCH(A4657,""wealth planning""),""Script 1"",""-"")"),"-")</f>
        <v>-</v>
      </c>
      <c r="C4657" s="74">
        <f t="shared" si="36"/>
        <v>0</v>
      </c>
      <c r="D4657" s="74" t="str">
        <f t="shared" si="37"/>
        <v>You: Hai assalamualaikum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658" spans="1:4">
      <c r="A4658" s="74" t="s">
        <v>4564</v>
      </c>
      <c r="B4658" s="74" t="str">
        <f ca="1">IFERROR(__xludf.DUMMYFUNCTION("IF(REGEXMATCH(A4658,""wealth planning""),""Script 1"",""-"")"),"-")</f>
        <v>-</v>
      </c>
      <c r="C4658" s="74">
        <f t="shared" si="36"/>
        <v>0</v>
      </c>
      <c r="D4658" s="74">
        <f t="shared" si="37"/>
        <v>0</v>
      </c>
    </row>
    <row r="4659" spans="1:4">
      <c r="A4659" s="74" t="s">
        <v>4565</v>
      </c>
      <c r="B4659" s="74" t="str">
        <f ca="1">IFERROR(__xludf.DUMMYFUNCTION("IF(REGEXMATCH(A4659,""wealth planning""),""Script 1"",""-"")"),"-")</f>
        <v>-</v>
      </c>
      <c r="C4659" s="74" t="str">
        <f t="shared" si="36"/>
        <v>Riana Azzirah Mohd FauziStatus is reachable</v>
      </c>
      <c r="D4659" s="74">
        <f t="shared" si="37"/>
        <v>0</v>
      </c>
    </row>
    <row r="4660" spans="1:4">
      <c r="A4660" s="148">
        <v>45708</v>
      </c>
      <c r="B4660" s="74" t="str">
        <f ca="1">IFERROR(__xludf.DUMMYFUNCTION("IF(REGEXMATCH(A4660,""wealth planning""),""Script 1"",""-"")"),"#VALUE!")</f>
        <v>#VALUE!</v>
      </c>
      <c r="C4660" s="74" t="str">
        <f t="shared" si="36"/>
        <v>Riana Azzirah Mohd Fauzi</v>
      </c>
      <c r="D4660" s="74">
        <f t="shared" si="37"/>
        <v>0</v>
      </c>
    </row>
    <row r="4661" spans="1:4">
      <c r="A4661" s="148">
        <v>45708</v>
      </c>
      <c r="B4661" s="74" t="str">
        <f ca="1">IFERROR(__xludf.DUMMYFUNCTION("IF(REGEXMATCH(A4661,""wealth planning""),""Script 1"",""-"")"),"#VALUE!")</f>
        <v>#VALUE!</v>
      </c>
      <c r="C4661" s="148">
        <f t="shared" si="36"/>
        <v>45708</v>
      </c>
      <c r="D4661" s="74" t="str">
        <f t="shared" si="37"/>
        <v>Riana Azzirah Mohd FauziStatus is reachable</v>
      </c>
    </row>
    <row r="4662" spans="1:4">
      <c r="A4662" s="74" t="s">
        <v>4566</v>
      </c>
      <c r="B4662" s="74" t="str">
        <f ca="1">IFERROR(__xludf.DUMMYFUNCTION("IF(REGEXMATCH(A4662,""wealth planning""),""Script 1"",""-"")"),"Script 1")</f>
        <v>Script 1</v>
      </c>
      <c r="C4662" s="148">
        <f t="shared" si="36"/>
        <v>45708</v>
      </c>
      <c r="D4662" s="74" t="str">
        <f t="shared" si="37"/>
        <v>Riana Azzirah Mohd Fauzi</v>
      </c>
    </row>
    <row r="4663" spans="1:4">
      <c r="B4663" s="74" t="str">
        <f ca="1">IFERROR(__xludf.DUMMYFUNCTION("IF(REGEXMATCH(A4663,""wealth planning""),""Script 1"",""-"")"),"-")</f>
        <v>-</v>
      </c>
      <c r="C4663" s="74" t="str">
        <f t="shared" si="36"/>
        <v>You: Hai assalamualaikum Riana,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663" s="148">
        <f t="shared" si="37"/>
        <v>45708</v>
      </c>
    </row>
    <row r="4664" spans="1:4">
      <c r="B4664" s="74" t="str">
        <f ca="1">IFERROR(__xludf.DUMMYFUNCTION("IF(REGEXMATCH(A4664,""wealth planning""),""Script 1"",""-"")"),"-")</f>
        <v>-</v>
      </c>
      <c r="C4664" s="74">
        <f t="shared" si="36"/>
        <v>0</v>
      </c>
      <c r="D4664" s="148">
        <f t="shared" si="37"/>
        <v>45708</v>
      </c>
    </row>
    <row r="4665" spans="1:4">
      <c r="B4665" s="74" t="str">
        <f ca="1">IFERROR(__xludf.DUMMYFUNCTION("IF(REGEXMATCH(A4665,""wealth planning""),""Script 1"",""-"")"),"-")</f>
        <v>-</v>
      </c>
      <c r="C4665" s="74">
        <f t="shared" si="36"/>
        <v>0</v>
      </c>
      <c r="D4665" s="74" t="str">
        <f t="shared" si="37"/>
        <v>You: Hai assalamualaikum Riana,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666" spans="1:4">
      <c r="A4666" s="74" t="s">
        <v>4568</v>
      </c>
      <c r="B4666" s="74" t="str">
        <f ca="1">IFERROR(__xludf.DUMMYFUNCTION("IF(REGEXMATCH(A4666,""wealth planning""),""Script 1"",""-"")"),"-")</f>
        <v>-</v>
      </c>
      <c r="C4666" s="74">
        <f t="shared" si="36"/>
        <v>0</v>
      </c>
      <c r="D4666" s="74">
        <f t="shared" si="37"/>
        <v>0</v>
      </c>
    </row>
    <row r="4667" spans="1:4">
      <c r="A4667" s="74" t="s">
        <v>4569</v>
      </c>
      <c r="B4667" s="74" t="str">
        <f ca="1">IFERROR(__xludf.DUMMYFUNCTION("IF(REGEXMATCH(A4667,""wealth planning""),""Script 1"",""-"")"),"-")</f>
        <v>-</v>
      </c>
      <c r="C4667" s="74" t="str">
        <f t="shared" si="36"/>
        <v>Wan Sofina AzmeiStatus is reachable</v>
      </c>
      <c r="D4667" s="74">
        <f t="shared" si="37"/>
        <v>0</v>
      </c>
    </row>
    <row r="4668" spans="1:4">
      <c r="A4668" s="148">
        <v>45708</v>
      </c>
      <c r="B4668" s="74" t="str">
        <f ca="1">IFERROR(__xludf.DUMMYFUNCTION("IF(REGEXMATCH(A4668,""wealth planning""),""Script 1"",""-"")"),"#VALUE!")</f>
        <v>#VALUE!</v>
      </c>
      <c r="C4668" s="74" t="str">
        <f t="shared" si="36"/>
        <v>Wan Sofina Azmei</v>
      </c>
      <c r="D4668" s="74">
        <f t="shared" si="37"/>
        <v>0</v>
      </c>
    </row>
    <row r="4669" spans="1:4">
      <c r="A4669" s="148">
        <v>45708</v>
      </c>
      <c r="B4669" s="74" t="str">
        <f ca="1">IFERROR(__xludf.DUMMYFUNCTION("IF(REGEXMATCH(A4669,""wealth planning""),""Script 1"",""-"")"),"#VALUE!")</f>
        <v>#VALUE!</v>
      </c>
      <c r="C4669" s="148">
        <f t="shared" si="36"/>
        <v>45708</v>
      </c>
      <c r="D4669" s="74" t="str">
        <f t="shared" si="37"/>
        <v>Wan Sofina AzmeiStatus is reachable</v>
      </c>
    </row>
    <row r="4670" spans="1:4">
      <c r="A4670" s="74" t="s">
        <v>4570</v>
      </c>
      <c r="B4670" s="74" t="str">
        <f ca="1">IFERROR(__xludf.DUMMYFUNCTION("IF(REGEXMATCH(A4670,""wealth planning""),""Script 1"",""-"")"),"Script 1")</f>
        <v>Script 1</v>
      </c>
      <c r="C4670" s="148">
        <f t="shared" si="36"/>
        <v>45708</v>
      </c>
      <c r="D4670" s="74" t="str">
        <f t="shared" si="37"/>
        <v>Wan Sofina Azmei</v>
      </c>
    </row>
    <row r="4671" spans="1:4">
      <c r="B4671" s="74" t="str">
        <f ca="1">IFERROR(__xludf.DUMMYFUNCTION("IF(REGEXMATCH(A4671,""wealth planning""),""Script 1"",""-"")"),"-")</f>
        <v>-</v>
      </c>
      <c r="C4671" s="74" t="str">
        <f t="shared" si="36"/>
        <v>You: Hai assalamualaikum Sofina,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671" s="148">
        <f t="shared" si="37"/>
        <v>45708</v>
      </c>
    </row>
    <row r="4672" spans="1:4">
      <c r="B4672" s="74" t="str">
        <f ca="1">IFERROR(__xludf.DUMMYFUNCTION("IF(REGEXMATCH(A4672,""wealth planning""),""Script 1"",""-"")"),"-")</f>
        <v>-</v>
      </c>
      <c r="C4672" s="74">
        <f t="shared" si="36"/>
        <v>0</v>
      </c>
      <c r="D4672" s="148">
        <f t="shared" si="37"/>
        <v>45708</v>
      </c>
    </row>
    <row r="4673" spans="1:4">
      <c r="B4673" s="74" t="str">
        <f ca="1">IFERROR(__xludf.DUMMYFUNCTION("IF(REGEXMATCH(A4673,""wealth planning""),""Script 1"",""-"")"),"-")</f>
        <v>-</v>
      </c>
      <c r="C4673" s="74">
        <f t="shared" si="36"/>
        <v>0</v>
      </c>
      <c r="D4673" s="74" t="str">
        <f t="shared" si="37"/>
        <v>You: Hai assalamualaikum Sofina,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674" spans="1:4">
      <c r="A4674" s="74" t="s">
        <v>4572</v>
      </c>
      <c r="B4674" s="74" t="str">
        <f ca="1">IFERROR(__xludf.DUMMYFUNCTION("IF(REGEXMATCH(A4674,""wealth planning""),""Script 1"",""-"")"),"-")</f>
        <v>-</v>
      </c>
      <c r="C4674" s="74">
        <f t="shared" si="36"/>
        <v>0</v>
      </c>
      <c r="D4674" s="74">
        <f t="shared" si="37"/>
        <v>0</v>
      </c>
    </row>
    <row r="4675" spans="1:4">
      <c r="A4675" s="74" t="s">
        <v>4573</v>
      </c>
      <c r="B4675" s="74" t="str">
        <f ca="1">IFERROR(__xludf.DUMMYFUNCTION("IF(REGEXMATCH(A4675,""wealth planning""),""Script 1"",""-"")"),"-")</f>
        <v>-</v>
      </c>
      <c r="C4675" s="74" t="str">
        <f t="shared" si="36"/>
        <v>Siti Mariyam ZazalyStatus is reachable</v>
      </c>
      <c r="D4675" s="74">
        <f t="shared" si="37"/>
        <v>0</v>
      </c>
    </row>
    <row r="4676" spans="1:4">
      <c r="A4676" s="148">
        <v>45708</v>
      </c>
      <c r="B4676" s="74" t="str">
        <f ca="1">IFERROR(__xludf.DUMMYFUNCTION("IF(REGEXMATCH(A4676,""wealth planning""),""Script 1"",""-"")"),"#VALUE!")</f>
        <v>#VALUE!</v>
      </c>
      <c r="C4676" s="74" t="str">
        <f t="shared" si="36"/>
        <v>Siti Mariyam Zazaly</v>
      </c>
      <c r="D4676" s="74">
        <f t="shared" si="37"/>
        <v>0</v>
      </c>
    </row>
    <row r="4677" spans="1:4">
      <c r="A4677" s="148">
        <v>45708</v>
      </c>
      <c r="B4677" s="74" t="str">
        <f ca="1">IFERROR(__xludf.DUMMYFUNCTION("IF(REGEXMATCH(A4677,""wealth planning""),""Script 1"",""-"")"),"#VALUE!")</f>
        <v>#VALUE!</v>
      </c>
      <c r="C4677" s="148">
        <f t="shared" si="36"/>
        <v>45708</v>
      </c>
      <c r="D4677" s="74" t="str">
        <f t="shared" si="37"/>
        <v>Siti Mariyam ZazalyStatus is reachable</v>
      </c>
    </row>
    <row r="4678" spans="1:4">
      <c r="A4678" s="74" t="s">
        <v>4574</v>
      </c>
      <c r="B4678" s="74" t="str">
        <f ca="1">IFERROR(__xludf.DUMMYFUNCTION("IF(REGEXMATCH(A4678,""wealth planning""),""Script 1"",""-"")"),"Script 1")</f>
        <v>Script 1</v>
      </c>
      <c r="C4678" s="148">
        <f t="shared" si="36"/>
        <v>45708</v>
      </c>
      <c r="D4678" s="74" t="str">
        <f t="shared" si="37"/>
        <v>Siti Mariyam Zazaly</v>
      </c>
    </row>
    <row r="4679" spans="1:4">
      <c r="B4679" s="74" t="str">
        <f ca="1">IFERROR(__xludf.DUMMYFUNCTION("IF(REGEXMATCH(A4679,""wealth planning""),""Script 1"",""-"")"),"-")</f>
        <v>-</v>
      </c>
      <c r="C4679" s="74" t="str">
        <f t="shared" si="36"/>
        <v>You: Hai assalamualaikum Siti Mariyam,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679" s="148">
        <f t="shared" si="37"/>
        <v>45708</v>
      </c>
    </row>
    <row r="4680" spans="1:4">
      <c r="B4680" s="74" t="str">
        <f ca="1">IFERROR(__xludf.DUMMYFUNCTION("IF(REGEXMATCH(A4680,""wealth planning""),""Script 1"",""-"")"),"-")</f>
        <v>-</v>
      </c>
      <c r="C4680" s="74">
        <f t="shared" si="36"/>
        <v>0</v>
      </c>
      <c r="D4680" s="148">
        <f t="shared" si="37"/>
        <v>45708</v>
      </c>
    </row>
    <row r="4681" spans="1:4">
      <c r="B4681" s="74" t="str">
        <f ca="1">IFERROR(__xludf.DUMMYFUNCTION("IF(REGEXMATCH(A4681,""wealth planning""),""Script 1"",""-"")"),"-")</f>
        <v>-</v>
      </c>
      <c r="C4681" s="74">
        <f t="shared" si="36"/>
        <v>0</v>
      </c>
      <c r="D4681" s="74" t="str">
        <f t="shared" si="37"/>
        <v>You: Hai assalamualaikum Siti Mariyam,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682" spans="1:4">
      <c r="A4682" s="74" t="s">
        <v>4576</v>
      </c>
      <c r="B4682" s="74" t="str">
        <f ca="1">IFERROR(__xludf.DUMMYFUNCTION("IF(REGEXMATCH(A4682,""wealth planning""),""Script 1"",""-"")"),"-")</f>
        <v>-</v>
      </c>
      <c r="C4682" s="74">
        <f t="shared" si="36"/>
        <v>0</v>
      </c>
      <c r="D4682" s="74">
        <f t="shared" si="37"/>
        <v>0</v>
      </c>
    </row>
    <row r="4683" spans="1:4">
      <c r="A4683" s="74" t="s">
        <v>4577</v>
      </c>
      <c r="B4683" s="74" t="str">
        <f ca="1">IFERROR(__xludf.DUMMYFUNCTION("IF(REGEXMATCH(A4683,""wealth planning""),""Script 1"",""-"")"),"-")</f>
        <v>-</v>
      </c>
      <c r="C4683" s="74" t="str">
        <f t="shared" si="36"/>
        <v>Zaim FatihahStatus is reachable</v>
      </c>
      <c r="D4683" s="74">
        <f t="shared" si="37"/>
        <v>0</v>
      </c>
    </row>
    <row r="4684" spans="1:4">
      <c r="A4684" s="148">
        <v>45708</v>
      </c>
      <c r="B4684" s="74" t="str">
        <f ca="1">IFERROR(__xludf.DUMMYFUNCTION("IF(REGEXMATCH(A4684,""wealth planning""),""Script 1"",""-"")"),"#VALUE!")</f>
        <v>#VALUE!</v>
      </c>
      <c r="C4684" s="74" t="str">
        <f t="shared" si="36"/>
        <v>Zaim Fatihah</v>
      </c>
      <c r="D4684" s="74">
        <f t="shared" si="37"/>
        <v>0</v>
      </c>
    </row>
    <row r="4685" spans="1:4">
      <c r="A4685" s="148">
        <v>45708</v>
      </c>
      <c r="B4685" s="74" t="str">
        <f ca="1">IFERROR(__xludf.DUMMYFUNCTION("IF(REGEXMATCH(A4685,""wealth planning""),""Script 1"",""-"")"),"#VALUE!")</f>
        <v>#VALUE!</v>
      </c>
      <c r="C4685" s="148">
        <f t="shared" si="36"/>
        <v>45708</v>
      </c>
      <c r="D4685" s="74" t="str">
        <f t="shared" si="37"/>
        <v>Zaim FatihahStatus is reachable</v>
      </c>
    </row>
    <row r="4686" spans="1:4">
      <c r="A4686" s="74" t="s">
        <v>4578</v>
      </c>
      <c r="B4686" s="74" t="str">
        <f ca="1">IFERROR(__xludf.DUMMYFUNCTION("IF(REGEXMATCH(A4686,""wealth planning""),""Script 1"",""-"")"),"Script 1")</f>
        <v>Script 1</v>
      </c>
      <c r="C4686" s="148">
        <f t="shared" si="36"/>
        <v>45708</v>
      </c>
      <c r="D4686" s="74" t="str">
        <f t="shared" si="37"/>
        <v>Zaim Fatihah</v>
      </c>
    </row>
    <row r="4687" spans="1:4">
      <c r="B4687" s="74" t="str">
        <f ca="1">IFERROR(__xludf.DUMMYFUNCTION("IF(REGEXMATCH(A4687,""wealth planning""),""Script 1"",""-"")"),"-")</f>
        <v>-</v>
      </c>
      <c r="C4687" s="74" t="str">
        <f t="shared" si="36"/>
        <v>You: Hai assalamualaikum Zaim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687" s="148">
        <f t="shared" si="37"/>
        <v>45708</v>
      </c>
    </row>
    <row r="4688" spans="1:4">
      <c r="B4688" s="74" t="str">
        <f ca="1">IFERROR(__xludf.DUMMYFUNCTION("IF(REGEXMATCH(A4688,""wealth planning""),""Script 1"",""-"")"),"-")</f>
        <v>-</v>
      </c>
      <c r="C4688" s="74">
        <f t="shared" si="36"/>
        <v>0</v>
      </c>
      <c r="D4688" s="148">
        <f t="shared" si="37"/>
        <v>45708</v>
      </c>
    </row>
    <row r="4689" spans="1:4">
      <c r="B4689" s="74" t="str">
        <f ca="1">IFERROR(__xludf.DUMMYFUNCTION("IF(REGEXMATCH(A4689,""wealth planning""),""Script 1"",""-"")"),"-")</f>
        <v>-</v>
      </c>
      <c r="C4689" s="74">
        <f t="shared" si="36"/>
        <v>0</v>
      </c>
      <c r="D4689" s="74" t="str">
        <f t="shared" si="37"/>
        <v>You: Hai assalamualaikum Zaim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690" spans="1:4">
      <c r="A4690" s="74" t="s">
        <v>4580</v>
      </c>
      <c r="B4690" s="74" t="str">
        <f ca="1">IFERROR(__xludf.DUMMYFUNCTION("IF(REGEXMATCH(A4690,""wealth planning""),""Script 1"",""-"")"),"-")</f>
        <v>-</v>
      </c>
      <c r="C4690" s="74">
        <f t="shared" si="36"/>
        <v>0</v>
      </c>
      <c r="D4690" s="74">
        <f t="shared" si="37"/>
        <v>0</v>
      </c>
    </row>
    <row r="4691" spans="1:4">
      <c r="A4691" s="74" t="s">
        <v>4581</v>
      </c>
      <c r="B4691" s="74" t="str">
        <f ca="1">IFERROR(__xludf.DUMMYFUNCTION("IF(REGEXMATCH(A4691,""wealth planning""),""Script 1"",""-"")"),"-")</f>
        <v>-</v>
      </c>
      <c r="C4691" s="74" t="str">
        <f t="shared" si="36"/>
        <v>FARAH FARZANA HAMZOL ASWARStatus is reachable</v>
      </c>
      <c r="D4691" s="74">
        <f t="shared" si="37"/>
        <v>0</v>
      </c>
    </row>
    <row r="4692" spans="1:4">
      <c r="A4692" s="148">
        <v>45708</v>
      </c>
      <c r="B4692" s="74" t="str">
        <f ca="1">IFERROR(__xludf.DUMMYFUNCTION("IF(REGEXMATCH(A4692,""wealth planning""),""Script 1"",""-"")"),"#VALUE!")</f>
        <v>#VALUE!</v>
      </c>
      <c r="C4692" s="74" t="str">
        <f t="shared" si="36"/>
        <v>FARAH FARZANA HAMZOL ASWAR</v>
      </c>
      <c r="D4692" s="74">
        <f t="shared" si="37"/>
        <v>0</v>
      </c>
    </row>
    <row r="4693" spans="1:4">
      <c r="A4693" s="148">
        <v>45708</v>
      </c>
      <c r="B4693" s="74" t="str">
        <f ca="1">IFERROR(__xludf.DUMMYFUNCTION("IF(REGEXMATCH(A4693,""wealth planning""),""Script 1"",""-"")"),"#VALUE!")</f>
        <v>#VALUE!</v>
      </c>
      <c r="C4693" s="148">
        <f t="shared" si="36"/>
        <v>45708</v>
      </c>
      <c r="D4693" s="74" t="str">
        <f t="shared" si="37"/>
        <v>FARAH FARZANA HAMZOL ASWARStatus is reachable</v>
      </c>
    </row>
    <row r="4694" spans="1:4">
      <c r="A4694" s="74" t="s">
        <v>2881</v>
      </c>
      <c r="B4694" s="74" t="str">
        <f ca="1">IFERROR(__xludf.DUMMYFUNCTION("IF(REGEXMATCH(A4694,""wealth planning""),""Script 1"",""-"")"),"Script 1")</f>
        <v>Script 1</v>
      </c>
      <c r="C4694" s="148">
        <f t="shared" si="36"/>
        <v>45708</v>
      </c>
      <c r="D4694" s="74" t="str">
        <f t="shared" si="37"/>
        <v>FARAH FARZANA HAMZOL ASWAR</v>
      </c>
    </row>
    <row r="4695" spans="1:4">
      <c r="B4695" s="74" t="str">
        <f ca="1">IFERROR(__xludf.DUMMYFUNCTION("IF(REGEXMATCH(A4695,""wealth planning""),""Script 1"",""-"")"),"-")</f>
        <v>-</v>
      </c>
      <c r="C4695" s="74" t="str">
        <f t="shared" si="36"/>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695" s="148">
        <f t="shared" si="37"/>
        <v>45708</v>
      </c>
    </row>
    <row r="4696" spans="1:4">
      <c r="B4696" s="74" t="str">
        <f ca="1">IFERROR(__xludf.DUMMYFUNCTION("IF(REGEXMATCH(A4696,""wealth planning""),""Script 1"",""-"")"),"-")</f>
        <v>-</v>
      </c>
      <c r="C4696" s="74">
        <f t="shared" si="36"/>
        <v>0</v>
      </c>
      <c r="D4696" s="148">
        <f t="shared" si="37"/>
        <v>45708</v>
      </c>
    </row>
    <row r="4697" spans="1:4">
      <c r="B4697" s="74" t="str">
        <f ca="1">IFERROR(__xludf.DUMMYFUNCTION("IF(REGEXMATCH(A4697,""wealth planning""),""Script 1"",""-"")"),"-")</f>
        <v>-</v>
      </c>
      <c r="C4697" s="74">
        <f t="shared" si="36"/>
        <v>0</v>
      </c>
      <c r="D4697" s="74" t="str">
        <f t="shared" si="37"/>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698" spans="1:4">
      <c r="B4698" s="74" t="str">
        <f ca="1">IFERROR(__xludf.DUMMYFUNCTION("IF(REGEXMATCH(A4698,""wealth planning""),""Script 1"",""-"")"),"-")</f>
        <v>-</v>
      </c>
      <c r="C4698" s="74">
        <f t="shared" si="36"/>
        <v>0</v>
      </c>
      <c r="D4698" s="74">
        <f t="shared" si="37"/>
        <v>0</v>
      </c>
    </row>
    <row r="4699" spans="1:4">
      <c r="A4699" s="74" t="s">
        <v>4584</v>
      </c>
      <c r="B4699" s="74" t="str">
        <f ca="1">IFERROR(__xludf.DUMMYFUNCTION("IF(REGEXMATCH(A4699,""wealth planning""),""Script 1"",""-"")"),"-")</f>
        <v>-</v>
      </c>
      <c r="C4699" s="74">
        <f t="shared" si="36"/>
        <v>0</v>
      </c>
      <c r="D4699" s="74">
        <f t="shared" si="37"/>
        <v>0</v>
      </c>
    </row>
    <row r="4700" spans="1:4">
      <c r="A4700" s="148">
        <v>45708</v>
      </c>
      <c r="B4700" s="74" t="str">
        <f ca="1">IFERROR(__xludf.DUMMYFUNCTION("IF(REGEXMATCH(A4700,""wealth planning""),""Script 1"",""-"")"),"#VALUE!")</f>
        <v>#VALUE!</v>
      </c>
      <c r="C4700" s="74" t="str">
        <f t="shared" si="36"/>
        <v>Nur Aliah Farhana</v>
      </c>
      <c r="D4700" s="74">
        <f t="shared" si="37"/>
        <v>0</v>
      </c>
    </row>
    <row r="4701" spans="1:4">
      <c r="A4701" s="148">
        <v>45708</v>
      </c>
      <c r="B4701" s="74" t="str">
        <f ca="1">IFERROR(__xludf.DUMMYFUNCTION("IF(REGEXMATCH(A4701,""wealth planning""),""Script 1"",""-"")"),"#VALUE!")</f>
        <v>#VALUE!</v>
      </c>
      <c r="C4701" s="148">
        <f t="shared" si="36"/>
        <v>45708</v>
      </c>
      <c r="D4701" s="74">
        <f t="shared" si="37"/>
        <v>0</v>
      </c>
    </row>
    <row r="4702" spans="1:4">
      <c r="A4702" s="74" t="s">
        <v>3797</v>
      </c>
      <c r="B4702" s="74" t="str">
        <f ca="1">IFERROR(__xludf.DUMMYFUNCTION("IF(REGEXMATCH(A4702,""wealth planning""),""Script 1"",""-"")"),"Script 1")</f>
        <v>Script 1</v>
      </c>
      <c r="C4702" s="148">
        <f t="shared" si="36"/>
        <v>45708</v>
      </c>
      <c r="D4702" s="74" t="str">
        <f t="shared" si="37"/>
        <v>Nur Aliah Farhana</v>
      </c>
    </row>
    <row r="4703" spans="1:4">
      <c r="B4703" s="74" t="str">
        <f ca="1">IFERROR(__xludf.DUMMYFUNCTION("IF(REGEXMATCH(A4703,""wealth planning""),""Script 1"",""-"")"),"-")</f>
        <v>-</v>
      </c>
      <c r="C4703" s="74" t="str">
        <f t="shared" si="36"/>
        <v>You: Hai assalamualaikum Aliah,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703" s="148">
        <f t="shared" si="37"/>
        <v>45708</v>
      </c>
    </row>
    <row r="4704" spans="1:4">
      <c r="B4704" s="74" t="str">
        <f ca="1">IFERROR(__xludf.DUMMYFUNCTION("IF(REGEXMATCH(A4704,""wealth planning""),""Script 1"",""-"")"),"-")</f>
        <v>-</v>
      </c>
      <c r="C4704" s="74">
        <f t="shared" si="36"/>
        <v>0</v>
      </c>
      <c r="D4704" s="148">
        <f t="shared" si="37"/>
        <v>45708</v>
      </c>
    </row>
    <row r="4705" spans="1:4">
      <c r="B4705" s="74" t="str">
        <f ca="1">IFERROR(__xludf.DUMMYFUNCTION("IF(REGEXMATCH(A4705,""wealth planning""),""Script 1"",""-"")"),"-")</f>
        <v>-</v>
      </c>
      <c r="C4705" s="74">
        <f t="shared" si="36"/>
        <v>0</v>
      </c>
      <c r="D4705" s="74" t="str">
        <f t="shared" si="37"/>
        <v>You: Hai assalamualaikum Aliah,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706" spans="1:4">
      <c r="A4706" s="74" t="s">
        <v>4586</v>
      </c>
      <c r="B4706" s="74" t="str">
        <f ca="1">IFERROR(__xludf.DUMMYFUNCTION("IF(REGEXMATCH(A4706,""wealth planning""),""Script 1"",""-"")"),"-")</f>
        <v>-</v>
      </c>
      <c r="C4706" s="74">
        <f t="shared" si="36"/>
        <v>0</v>
      </c>
      <c r="D4706" s="74">
        <f t="shared" si="37"/>
        <v>0</v>
      </c>
    </row>
    <row r="4707" spans="1:4">
      <c r="A4707" s="74" t="s">
        <v>4587</v>
      </c>
      <c r="B4707" s="74" t="str">
        <f ca="1">IFERROR(__xludf.DUMMYFUNCTION("IF(REGEXMATCH(A4707,""wealth planning""),""Script 1"",""-"")"),"-")</f>
        <v>-</v>
      </c>
      <c r="C4707" s="74" t="str">
        <f t="shared" si="36"/>
        <v>Ros AmirahStatus is reachable</v>
      </c>
      <c r="D4707" s="74">
        <f t="shared" si="37"/>
        <v>0</v>
      </c>
    </row>
    <row r="4708" spans="1:4">
      <c r="A4708" s="148">
        <v>45708</v>
      </c>
      <c r="B4708" s="74" t="str">
        <f ca="1">IFERROR(__xludf.DUMMYFUNCTION("IF(REGEXMATCH(A4708,""wealth planning""),""Script 1"",""-"")"),"#VALUE!")</f>
        <v>#VALUE!</v>
      </c>
      <c r="C4708" s="74" t="str">
        <f t="shared" si="36"/>
        <v>Ros Amirah</v>
      </c>
      <c r="D4708" s="74">
        <f t="shared" si="37"/>
        <v>0</v>
      </c>
    </row>
    <row r="4709" spans="1:4">
      <c r="A4709" s="148">
        <v>45708</v>
      </c>
      <c r="B4709" s="74" t="str">
        <f ca="1">IFERROR(__xludf.DUMMYFUNCTION("IF(REGEXMATCH(A4709,""wealth planning""),""Script 1"",""-"")"),"#VALUE!")</f>
        <v>#VALUE!</v>
      </c>
      <c r="C4709" s="148">
        <f t="shared" si="36"/>
        <v>45708</v>
      </c>
      <c r="D4709" s="74" t="str">
        <f t="shared" si="37"/>
        <v>Ros AmirahStatus is reachable</v>
      </c>
    </row>
    <row r="4710" spans="1:4">
      <c r="A4710" s="74" t="s">
        <v>4588</v>
      </c>
      <c r="B4710" s="74" t="str">
        <f ca="1">IFERROR(__xludf.DUMMYFUNCTION("IF(REGEXMATCH(A4710,""wealth planning""),""Script 1"",""-"")"),"Script 1")</f>
        <v>Script 1</v>
      </c>
      <c r="C4710" s="148">
        <f t="shared" si="36"/>
        <v>45708</v>
      </c>
      <c r="D4710" s="74" t="str">
        <f t="shared" si="37"/>
        <v>Ros Amirah</v>
      </c>
    </row>
    <row r="4711" spans="1:4">
      <c r="B4711" s="74" t="str">
        <f ca="1">IFERROR(__xludf.DUMMYFUNCTION("IF(REGEXMATCH(A4711,""wealth planning""),""Script 1"",""-"")"),"-")</f>
        <v>-</v>
      </c>
      <c r="C4711" s="74" t="str">
        <f t="shared" si="36"/>
        <v>You: Hai assalamualaikum Ros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711" s="148">
        <f t="shared" si="37"/>
        <v>45708</v>
      </c>
    </row>
    <row r="4712" spans="1:4">
      <c r="B4712" s="74" t="str">
        <f ca="1">IFERROR(__xludf.DUMMYFUNCTION("IF(REGEXMATCH(A4712,""wealth planning""),""Script 1"",""-"")"),"-")</f>
        <v>-</v>
      </c>
      <c r="C4712" s="74">
        <f t="shared" si="36"/>
        <v>0</v>
      </c>
      <c r="D4712" s="148">
        <f t="shared" si="37"/>
        <v>45708</v>
      </c>
    </row>
    <row r="4713" spans="1:4">
      <c r="B4713" s="74" t="str">
        <f ca="1">IFERROR(__xludf.DUMMYFUNCTION("IF(REGEXMATCH(A4713,""wealth planning""),""Script 1"",""-"")"),"-")</f>
        <v>-</v>
      </c>
      <c r="C4713" s="74">
        <f t="shared" si="36"/>
        <v>0</v>
      </c>
      <c r="D4713" s="74" t="str">
        <f t="shared" si="37"/>
        <v>You: Hai assalamualaikum Ros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714" spans="1:4">
      <c r="B4714" s="74" t="str">
        <f ca="1">IFERROR(__xludf.DUMMYFUNCTION("IF(REGEXMATCH(A4714,""wealth planning""),""Script 1"",""-"")"),"-")</f>
        <v>-</v>
      </c>
      <c r="C4714" s="74">
        <f t="shared" si="36"/>
        <v>0</v>
      </c>
      <c r="D4714" s="74">
        <f t="shared" si="37"/>
        <v>0</v>
      </c>
    </row>
    <row r="4715" spans="1:4">
      <c r="A4715" s="74" t="s">
        <v>4591</v>
      </c>
      <c r="B4715" s="74" t="str">
        <f ca="1">IFERROR(__xludf.DUMMYFUNCTION("IF(REGEXMATCH(A4715,""wealth planning""),""Script 1"",""-"")"),"-")</f>
        <v>-</v>
      </c>
      <c r="C4715" s="74">
        <f t="shared" si="36"/>
        <v>0</v>
      </c>
      <c r="D4715" s="74">
        <f t="shared" si="37"/>
        <v>0</v>
      </c>
    </row>
    <row r="4716" spans="1:4">
      <c r="A4716" s="148">
        <v>45708</v>
      </c>
      <c r="B4716" s="74" t="str">
        <f ca="1">IFERROR(__xludf.DUMMYFUNCTION("IF(REGEXMATCH(A4716,""wealth planning""),""Script 1"",""-"")"),"#VALUE!")</f>
        <v>#VALUE!</v>
      </c>
      <c r="C4716" s="74" t="str">
        <f t="shared" si="36"/>
        <v>MUHAMMAD AMIR FARHAN YUSRI</v>
      </c>
      <c r="D4716" s="74">
        <f t="shared" si="37"/>
        <v>0</v>
      </c>
    </row>
    <row r="4717" spans="1:4">
      <c r="A4717" s="148">
        <v>45708</v>
      </c>
      <c r="B4717" s="74" t="str">
        <f ca="1">IFERROR(__xludf.DUMMYFUNCTION("IF(REGEXMATCH(A4717,""wealth planning""),""Script 1"",""-"")"),"#VALUE!")</f>
        <v>#VALUE!</v>
      </c>
      <c r="C4717" s="148">
        <f t="shared" si="36"/>
        <v>45708</v>
      </c>
      <c r="D4717" s="74">
        <f t="shared" si="37"/>
        <v>0</v>
      </c>
    </row>
    <row r="4718" spans="1:4">
      <c r="A4718" s="74" t="s">
        <v>4592</v>
      </c>
      <c r="B4718" s="74" t="str">
        <f ca="1">IFERROR(__xludf.DUMMYFUNCTION("IF(REGEXMATCH(A4718,""wealth planning""),""Script 1"",""-"")"),"Script 1")</f>
        <v>Script 1</v>
      </c>
      <c r="C4718" s="148">
        <f t="shared" si="36"/>
        <v>45708</v>
      </c>
      <c r="D4718" s="74" t="str">
        <f t="shared" si="37"/>
        <v>MUHAMMAD AMIR FARHAN YUSRI</v>
      </c>
    </row>
    <row r="4719" spans="1:4">
      <c r="B4719" s="74" t="str">
        <f ca="1">IFERROR(__xludf.DUMMYFUNCTION("IF(REGEXMATCH(A4719,""wealth planning""),""Script 1"",""-"")"),"-")</f>
        <v>-</v>
      </c>
      <c r="C4719" s="74" t="str">
        <f t="shared" si="36"/>
        <v>You: Hai assalamualaikum Amir Farhan,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719" s="148">
        <f t="shared" si="37"/>
        <v>45708</v>
      </c>
    </row>
    <row r="4720" spans="1:4">
      <c r="B4720" s="74" t="str">
        <f ca="1">IFERROR(__xludf.DUMMYFUNCTION("IF(REGEXMATCH(A4720,""wealth planning""),""Script 1"",""-"")"),"-")</f>
        <v>-</v>
      </c>
      <c r="C4720" s="74">
        <f t="shared" si="36"/>
        <v>0</v>
      </c>
      <c r="D4720" s="148">
        <f t="shared" si="37"/>
        <v>45708</v>
      </c>
    </row>
    <row r="4721" spans="1:4">
      <c r="B4721" s="74" t="str">
        <f ca="1">IFERROR(__xludf.DUMMYFUNCTION("IF(REGEXMATCH(A4721,""wealth planning""),""Script 1"",""-"")"),"-")</f>
        <v>-</v>
      </c>
      <c r="C4721" s="74">
        <f t="shared" si="36"/>
        <v>0</v>
      </c>
      <c r="D4721" s="74" t="str">
        <f t="shared" si="37"/>
        <v>You: Hai assalamualaikum Amir Farhan,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722" spans="1:4">
      <c r="A4722" s="74" t="s">
        <v>4594</v>
      </c>
      <c r="B4722" s="74" t="str">
        <f ca="1">IFERROR(__xludf.DUMMYFUNCTION("IF(REGEXMATCH(A4722,""wealth planning""),""Script 1"",""-"")"),"-")</f>
        <v>-</v>
      </c>
      <c r="C4722" s="74">
        <f t="shared" si="36"/>
        <v>0</v>
      </c>
      <c r="D4722" s="74">
        <f t="shared" si="37"/>
        <v>0</v>
      </c>
    </row>
    <row r="4723" spans="1:4">
      <c r="A4723" s="74" t="s">
        <v>4595</v>
      </c>
      <c r="B4723" s="74" t="str">
        <f ca="1">IFERROR(__xludf.DUMMYFUNCTION("IF(REGEXMATCH(A4723,""wealth planning""),""Script 1"",""-"")"),"-")</f>
        <v>-</v>
      </c>
      <c r="C4723" s="74" t="str">
        <f t="shared" si="36"/>
        <v>Wan NurizzatiStatus is reachable</v>
      </c>
      <c r="D4723" s="74">
        <f t="shared" si="37"/>
        <v>0</v>
      </c>
    </row>
    <row r="4724" spans="1:4">
      <c r="A4724" s="148">
        <v>45708</v>
      </c>
      <c r="B4724" s="74" t="str">
        <f ca="1">IFERROR(__xludf.DUMMYFUNCTION("IF(REGEXMATCH(A4724,""wealth planning""),""Script 1"",""-"")"),"#VALUE!")</f>
        <v>#VALUE!</v>
      </c>
      <c r="C4724" s="74" t="str">
        <f t="shared" si="36"/>
        <v>Wan Nurizzati</v>
      </c>
      <c r="D4724" s="74">
        <f t="shared" si="37"/>
        <v>0</v>
      </c>
    </row>
    <row r="4725" spans="1:4">
      <c r="A4725" s="148">
        <v>45708</v>
      </c>
      <c r="B4725" s="74" t="str">
        <f ca="1">IFERROR(__xludf.DUMMYFUNCTION("IF(REGEXMATCH(A4725,""wealth planning""),""Script 1"",""-"")"),"#VALUE!")</f>
        <v>#VALUE!</v>
      </c>
      <c r="C4725" s="148">
        <f t="shared" si="36"/>
        <v>45708</v>
      </c>
      <c r="D4725" s="74" t="str">
        <f t="shared" si="37"/>
        <v>Wan NurizzatiStatus is reachable</v>
      </c>
    </row>
    <row r="4726" spans="1:4">
      <c r="A4726" s="74" t="s">
        <v>4596</v>
      </c>
      <c r="B4726" s="74" t="str">
        <f ca="1">IFERROR(__xludf.DUMMYFUNCTION("IF(REGEXMATCH(A4726,""wealth planning""),""Script 1"",""-"")"),"Script 1")</f>
        <v>Script 1</v>
      </c>
      <c r="C4726" s="148">
        <f t="shared" si="36"/>
        <v>45708</v>
      </c>
      <c r="D4726" s="74" t="str">
        <f t="shared" si="37"/>
        <v>Wan Nurizzati</v>
      </c>
    </row>
    <row r="4727" spans="1:4">
      <c r="B4727" s="74" t="str">
        <f ca="1">IFERROR(__xludf.DUMMYFUNCTION("IF(REGEXMATCH(A4727,""wealth planning""),""Script 1"",""-"")"),"-")</f>
        <v>-</v>
      </c>
      <c r="C4727" s="74" t="str">
        <f t="shared" si="36"/>
        <v>You: Hai assalamualaikum Nurizzati,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727" s="148">
        <f t="shared" si="37"/>
        <v>45708</v>
      </c>
    </row>
    <row r="4728" spans="1:4">
      <c r="B4728" s="74" t="str">
        <f ca="1">IFERROR(__xludf.DUMMYFUNCTION("IF(REGEXMATCH(A4728,""wealth planning""),""Script 1"",""-"")"),"-")</f>
        <v>-</v>
      </c>
      <c r="C4728" s="74">
        <f t="shared" si="36"/>
        <v>0</v>
      </c>
      <c r="D4728" s="148">
        <f t="shared" si="37"/>
        <v>45708</v>
      </c>
    </row>
    <row r="4729" spans="1:4">
      <c r="B4729" s="74" t="str">
        <f ca="1">IFERROR(__xludf.DUMMYFUNCTION("IF(REGEXMATCH(A4729,""wealth planning""),""Script 1"",""-"")"),"-")</f>
        <v>-</v>
      </c>
      <c r="C4729" s="74">
        <f t="shared" si="36"/>
        <v>0</v>
      </c>
      <c r="D4729" s="74" t="str">
        <f t="shared" si="37"/>
        <v>You: Hai assalamualaikum Nurizzati,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730" spans="1:4">
      <c r="A4730" s="74" t="s">
        <v>4598</v>
      </c>
      <c r="B4730" s="74" t="str">
        <f ca="1">IFERROR(__xludf.DUMMYFUNCTION("IF(REGEXMATCH(A4730,""wealth planning""),""Script 1"",""-"")"),"-")</f>
        <v>-</v>
      </c>
      <c r="C4730" s="74">
        <f t="shared" si="36"/>
        <v>0</v>
      </c>
      <c r="D4730" s="74">
        <f t="shared" si="37"/>
        <v>0</v>
      </c>
    </row>
    <row r="4731" spans="1:4">
      <c r="A4731" s="74" t="s">
        <v>4599</v>
      </c>
      <c r="B4731" s="74" t="str">
        <f ca="1">IFERROR(__xludf.DUMMYFUNCTION("IF(REGEXMATCH(A4731,""wealth planning""),""Script 1"",""-"")"),"-")</f>
        <v>-</v>
      </c>
      <c r="C4731" s="74" t="str">
        <f t="shared" si="36"/>
        <v>Dania IrdeenaStatus is reachable</v>
      </c>
      <c r="D4731" s="74">
        <f t="shared" si="37"/>
        <v>0</v>
      </c>
    </row>
    <row r="4732" spans="1:4">
      <c r="A4732" s="148">
        <v>45708</v>
      </c>
      <c r="B4732" s="74" t="str">
        <f ca="1">IFERROR(__xludf.DUMMYFUNCTION("IF(REGEXMATCH(A4732,""wealth planning""),""Script 1"",""-"")"),"#VALUE!")</f>
        <v>#VALUE!</v>
      </c>
      <c r="C4732" s="74" t="str">
        <f t="shared" si="36"/>
        <v>Dania Irdeena</v>
      </c>
      <c r="D4732" s="74">
        <f t="shared" si="37"/>
        <v>0</v>
      </c>
    </row>
    <row r="4733" spans="1:4">
      <c r="A4733" s="148">
        <v>45708</v>
      </c>
      <c r="B4733" s="74" t="str">
        <f ca="1">IFERROR(__xludf.DUMMYFUNCTION("IF(REGEXMATCH(A4733,""wealth planning""),""Script 1"",""-"")"),"#VALUE!")</f>
        <v>#VALUE!</v>
      </c>
      <c r="C4733" s="148">
        <f t="shared" si="36"/>
        <v>45708</v>
      </c>
      <c r="D4733" s="74" t="str">
        <f t="shared" si="37"/>
        <v>Dania IrdeenaStatus is reachable</v>
      </c>
    </row>
    <row r="4734" spans="1:4">
      <c r="A4734" s="74" t="s">
        <v>4600</v>
      </c>
      <c r="B4734" s="74" t="str">
        <f ca="1">IFERROR(__xludf.DUMMYFUNCTION("IF(REGEXMATCH(A4734,""wealth planning""),""Script 1"",""-"")"),"Script 1")</f>
        <v>Script 1</v>
      </c>
      <c r="C4734" s="148">
        <f t="shared" si="36"/>
        <v>45708</v>
      </c>
      <c r="D4734" s="74" t="str">
        <f t="shared" si="37"/>
        <v>Dania Irdeena</v>
      </c>
    </row>
    <row r="4735" spans="1:4">
      <c r="B4735" s="74" t="str">
        <f ca="1">IFERROR(__xludf.DUMMYFUNCTION("IF(REGEXMATCH(A4735,""wealth planning""),""Script 1"",""-"")"),"-")</f>
        <v>-</v>
      </c>
      <c r="C4735" s="74" t="str">
        <f t="shared" si="36"/>
        <v>You: Hai assalamualaikum Dania,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735" s="148">
        <f t="shared" si="37"/>
        <v>45708</v>
      </c>
    </row>
    <row r="4736" spans="1:4">
      <c r="B4736" s="74" t="str">
        <f ca="1">IFERROR(__xludf.DUMMYFUNCTION("IF(REGEXMATCH(A4736,""wealth planning""),""Script 1"",""-"")"),"-")</f>
        <v>-</v>
      </c>
      <c r="C4736" s="74">
        <f t="shared" si="36"/>
        <v>0</v>
      </c>
      <c r="D4736" s="148">
        <f t="shared" si="37"/>
        <v>45708</v>
      </c>
    </row>
    <row r="4737" spans="1:4">
      <c r="B4737" s="74" t="str">
        <f ca="1">IFERROR(__xludf.DUMMYFUNCTION("IF(REGEXMATCH(A4737,""wealth planning""),""Script 1"",""-"")"),"-")</f>
        <v>-</v>
      </c>
      <c r="C4737" s="74">
        <f t="shared" si="36"/>
        <v>0</v>
      </c>
      <c r="D4737" s="74" t="str">
        <f t="shared" si="37"/>
        <v>You: Hai assalamualaikum Dania,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738" spans="1:4">
      <c r="A4738" s="74" t="s">
        <v>4602</v>
      </c>
      <c r="B4738" s="74" t="str">
        <f ca="1">IFERROR(__xludf.DUMMYFUNCTION("IF(REGEXMATCH(A4738,""wealth planning""),""Script 1"",""-"")"),"-")</f>
        <v>-</v>
      </c>
      <c r="C4738" s="74">
        <f t="shared" si="36"/>
        <v>0</v>
      </c>
      <c r="D4738" s="74">
        <f t="shared" si="37"/>
        <v>0</v>
      </c>
    </row>
    <row r="4739" spans="1:4">
      <c r="A4739" s="74" t="s">
        <v>4603</v>
      </c>
      <c r="B4739" s="74" t="str">
        <f ca="1">IFERROR(__xludf.DUMMYFUNCTION("IF(REGEXMATCH(A4739,""wealth planning""),""Script 1"",""-"")"),"-")</f>
        <v>-</v>
      </c>
      <c r="C4739" s="74" t="str">
        <f t="shared" si="36"/>
        <v>Mohd Khairul SubhiStatus is reachable</v>
      </c>
      <c r="D4739" s="74">
        <f t="shared" si="37"/>
        <v>0</v>
      </c>
    </row>
    <row r="4740" spans="1:4">
      <c r="A4740" s="148">
        <v>45708</v>
      </c>
      <c r="B4740" s="74" t="str">
        <f ca="1">IFERROR(__xludf.DUMMYFUNCTION("IF(REGEXMATCH(A4740,""wealth planning""),""Script 1"",""-"")"),"#VALUE!")</f>
        <v>#VALUE!</v>
      </c>
      <c r="C4740" s="74" t="str">
        <f t="shared" si="36"/>
        <v>Mohd Khairul Subhi</v>
      </c>
      <c r="D4740" s="74">
        <f t="shared" si="37"/>
        <v>0</v>
      </c>
    </row>
    <row r="4741" spans="1:4">
      <c r="A4741" s="148">
        <v>45708</v>
      </c>
      <c r="B4741" s="74" t="str">
        <f ca="1">IFERROR(__xludf.DUMMYFUNCTION("IF(REGEXMATCH(A4741,""wealth planning""),""Script 1"",""-"")"),"#VALUE!")</f>
        <v>#VALUE!</v>
      </c>
      <c r="C4741" s="148">
        <f t="shared" si="36"/>
        <v>45708</v>
      </c>
      <c r="D4741" s="74" t="str">
        <f t="shared" si="37"/>
        <v>Mohd Khairul SubhiStatus is reachable</v>
      </c>
    </row>
    <row r="4742" spans="1:4">
      <c r="A4742" s="74" t="s">
        <v>3812</v>
      </c>
      <c r="B4742" s="74" t="str">
        <f ca="1">IFERROR(__xludf.DUMMYFUNCTION("IF(REGEXMATCH(A4742,""wealth planning""),""Script 1"",""-"")"),"Script 1")</f>
        <v>Script 1</v>
      </c>
      <c r="C4742" s="148">
        <f t="shared" si="36"/>
        <v>45708</v>
      </c>
      <c r="D4742" s="74" t="str">
        <f t="shared" si="37"/>
        <v>Mohd Khairul Subhi</v>
      </c>
    </row>
    <row r="4743" spans="1:4">
      <c r="B4743" s="74" t="str">
        <f ca="1">IFERROR(__xludf.DUMMYFUNCTION("IF(REGEXMATCH(A4743,""wealth planning""),""Script 1"",""-"")"),"-")</f>
        <v>-</v>
      </c>
      <c r="C4743" s="74" t="str">
        <f t="shared" si="36"/>
        <v>You: Hai assalamualaikum Khairul,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743" s="148">
        <f t="shared" si="37"/>
        <v>45708</v>
      </c>
    </row>
    <row r="4744" spans="1:4">
      <c r="B4744" s="74" t="str">
        <f ca="1">IFERROR(__xludf.DUMMYFUNCTION("IF(REGEXMATCH(A4744,""wealth planning""),""Script 1"",""-"")"),"-")</f>
        <v>-</v>
      </c>
      <c r="C4744" s="74">
        <f t="shared" si="36"/>
        <v>0</v>
      </c>
      <c r="D4744" s="148">
        <f t="shared" si="37"/>
        <v>45708</v>
      </c>
    </row>
    <row r="4745" spans="1:4">
      <c r="B4745" s="74" t="str">
        <f ca="1">IFERROR(__xludf.DUMMYFUNCTION("IF(REGEXMATCH(A4745,""wealth planning""),""Script 1"",""-"")"),"-")</f>
        <v>-</v>
      </c>
      <c r="C4745" s="74">
        <f t="shared" si="36"/>
        <v>0</v>
      </c>
      <c r="D4745" s="74" t="str">
        <f t="shared" si="37"/>
        <v>You: Hai assalamualaikum Khairul,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746" spans="1:4">
      <c r="A4746" s="74" t="s">
        <v>4605</v>
      </c>
      <c r="B4746" s="74" t="str">
        <f ca="1">IFERROR(__xludf.DUMMYFUNCTION("IF(REGEXMATCH(A4746,""wealth planning""),""Script 1"",""-"")"),"-")</f>
        <v>-</v>
      </c>
      <c r="C4746" s="74">
        <f t="shared" si="36"/>
        <v>0</v>
      </c>
      <c r="D4746" s="74">
        <f t="shared" si="37"/>
        <v>0</v>
      </c>
    </row>
    <row r="4747" spans="1:4">
      <c r="A4747" s="74" t="s">
        <v>4606</v>
      </c>
      <c r="B4747" s="74" t="str">
        <f ca="1">IFERROR(__xludf.DUMMYFUNCTION("IF(REGEXMATCH(A4747,""wealth planning""),""Script 1"",""-"")"),"-")</f>
        <v>-</v>
      </c>
      <c r="C4747" s="74" t="str">
        <f t="shared" si="36"/>
        <v>Syazana SallehStatus is reachable</v>
      </c>
      <c r="D4747" s="74">
        <f t="shared" si="37"/>
        <v>0</v>
      </c>
    </row>
    <row r="4748" spans="1:4">
      <c r="A4748" s="148">
        <v>45708</v>
      </c>
      <c r="B4748" s="74" t="str">
        <f ca="1">IFERROR(__xludf.DUMMYFUNCTION("IF(REGEXMATCH(A4748,""wealth planning""),""Script 1"",""-"")"),"#VALUE!")</f>
        <v>#VALUE!</v>
      </c>
      <c r="C4748" s="74" t="str">
        <f t="shared" si="36"/>
        <v>Syazana Salleh</v>
      </c>
      <c r="D4748" s="74">
        <f t="shared" si="37"/>
        <v>0</v>
      </c>
    </row>
    <row r="4749" spans="1:4">
      <c r="A4749" s="148">
        <v>45708</v>
      </c>
      <c r="B4749" s="74" t="str">
        <f ca="1">IFERROR(__xludf.DUMMYFUNCTION("IF(REGEXMATCH(A4749,""wealth planning""),""Script 1"",""-"")"),"#VALUE!")</f>
        <v>#VALUE!</v>
      </c>
      <c r="C4749" s="148">
        <f t="shared" si="36"/>
        <v>45708</v>
      </c>
      <c r="D4749" s="74" t="str">
        <f t="shared" si="37"/>
        <v>Syazana SallehStatus is reachable</v>
      </c>
    </row>
    <row r="4750" spans="1:4">
      <c r="A4750" s="74" t="s">
        <v>4607</v>
      </c>
      <c r="B4750" s="74" t="str">
        <f ca="1">IFERROR(__xludf.DUMMYFUNCTION("IF(REGEXMATCH(A4750,""wealth planning""),""Script 1"",""-"")"),"Script 1")</f>
        <v>Script 1</v>
      </c>
      <c r="C4750" s="148">
        <f t="shared" si="36"/>
        <v>45708</v>
      </c>
      <c r="D4750" s="74" t="str">
        <f t="shared" si="37"/>
        <v>Syazana Salleh</v>
      </c>
    </row>
    <row r="4751" spans="1:4">
      <c r="B4751" s="74" t="str">
        <f ca="1">IFERROR(__xludf.DUMMYFUNCTION("IF(REGEXMATCH(A4751,""wealth planning""),""Script 1"",""-"")"),"-")</f>
        <v>-</v>
      </c>
      <c r="C4751" s="74" t="str">
        <f t="shared" si="36"/>
        <v>You: Hai assalamualaikum Syazana,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751" s="148">
        <f t="shared" si="37"/>
        <v>45708</v>
      </c>
    </row>
    <row r="4752" spans="1:4">
      <c r="B4752" s="74" t="str">
        <f ca="1">IFERROR(__xludf.DUMMYFUNCTION("IF(REGEXMATCH(A4752,""wealth planning""),""Script 1"",""-"")"),"-")</f>
        <v>-</v>
      </c>
      <c r="C4752" s="74">
        <f t="shared" si="36"/>
        <v>0</v>
      </c>
      <c r="D4752" s="148">
        <f t="shared" si="37"/>
        <v>45708</v>
      </c>
    </row>
    <row r="4753" spans="1:4">
      <c r="B4753" s="74" t="str">
        <f ca="1">IFERROR(__xludf.DUMMYFUNCTION("IF(REGEXMATCH(A4753,""wealth planning""),""Script 1"",""-"")"),"-")</f>
        <v>-</v>
      </c>
      <c r="C4753" s="74">
        <f t="shared" si="36"/>
        <v>0</v>
      </c>
      <c r="D4753" s="74" t="str">
        <f t="shared" si="37"/>
        <v>You: Hai assalamualaikum Syazana,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754" spans="1:4">
      <c r="A4754" s="74" t="s">
        <v>4609</v>
      </c>
      <c r="B4754" s="74" t="str">
        <f ca="1">IFERROR(__xludf.DUMMYFUNCTION("IF(REGEXMATCH(A4754,""wealth planning""),""Script 1"",""-"")"),"-")</f>
        <v>-</v>
      </c>
      <c r="C4754" s="74">
        <f t="shared" si="36"/>
        <v>0</v>
      </c>
      <c r="D4754" s="74">
        <f t="shared" si="37"/>
        <v>0</v>
      </c>
    </row>
    <row r="4755" spans="1:4">
      <c r="A4755" s="74" t="s">
        <v>4610</v>
      </c>
      <c r="B4755" s="74" t="str">
        <f ca="1">IFERROR(__xludf.DUMMYFUNCTION("IF(REGEXMATCH(A4755,""wealth planning""),""Script 1"",""-"")"),"-")</f>
        <v>-</v>
      </c>
      <c r="C4755" s="74" t="str">
        <f t="shared" si="36"/>
        <v>Izzah NashohaStatus is reachable</v>
      </c>
      <c r="D4755" s="74">
        <f t="shared" si="37"/>
        <v>0</v>
      </c>
    </row>
    <row r="4756" spans="1:4">
      <c r="A4756" s="148">
        <v>45708</v>
      </c>
      <c r="B4756" s="74" t="str">
        <f ca="1">IFERROR(__xludf.DUMMYFUNCTION("IF(REGEXMATCH(A4756,""wealth planning""),""Script 1"",""-"")"),"#VALUE!")</f>
        <v>#VALUE!</v>
      </c>
      <c r="C4756" s="74" t="str">
        <f t="shared" si="36"/>
        <v>Izzah Nashoha</v>
      </c>
      <c r="D4756" s="74">
        <f t="shared" si="37"/>
        <v>0</v>
      </c>
    </row>
    <row r="4757" spans="1:4">
      <c r="A4757" s="148">
        <v>45708</v>
      </c>
      <c r="B4757" s="74" t="str">
        <f ca="1">IFERROR(__xludf.DUMMYFUNCTION("IF(REGEXMATCH(A4757,""wealth planning""),""Script 1"",""-"")"),"#VALUE!")</f>
        <v>#VALUE!</v>
      </c>
      <c r="C4757" s="148">
        <f t="shared" si="36"/>
        <v>45708</v>
      </c>
      <c r="D4757" s="74" t="str">
        <f t="shared" si="37"/>
        <v>Izzah NashohaStatus is reachable</v>
      </c>
    </row>
    <row r="4758" spans="1:4">
      <c r="A4758" s="74" t="s">
        <v>3444</v>
      </c>
      <c r="B4758" s="74" t="str">
        <f ca="1">IFERROR(__xludf.DUMMYFUNCTION("IF(REGEXMATCH(A4758,""wealth planning""),""Script 1"",""-"")"),"Script 1")</f>
        <v>Script 1</v>
      </c>
      <c r="C4758" s="148">
        <f t="shared" si="36"/>
        <v>45708</v>
      </c>
      <c r="D4758" s="74" t="str">
        <f t="shared" si="37"/>
        <v>Izzah Nashoha</v>
      </c>
    </row>
    <row r="4759" spans="1:4">
      <c r="B4759" s="74" t="str">
        <f ca="1">IFERROR(__xludf.DUMMYFUNCTION("IF(REGEXMATCH(A4759,""wealth planning""),""Script 1"",""-"")"),"-")</f>
        <v>-</v>
      </c>
      <c r="C4759" s="74" t="str">
        <f t="shared" si="36"/>
        <v>You: Hai assalamualaikum Izzah,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759" s="148">
        <f t="shared" si="37"/>
        <v>45708</v>
      </c>
    </row>
    <row r="4760" spans="1:4">
      <c r="B4760" s="74" t="str">
        <f ca="1">IFERROR(__xludf.DUMMYFUNCTION("IF(REGEXMATCH(A4760,""wealth planning""),""Script 1"",""-"")"),"-")</f>
        <v>-</v>
      </c>
      <c r="C4760" s="74">
        <f t="shared" si="36"/>
        <v>0</v>
      </c>
      <c r="D4760" s="148">
        <f t="shared" si="37"/>
        <v>45708</v>
      </c>
    </row>
    <row r="4761" spans="1:4">
      <c r="B4761" s="74" t="str">
        <f ca="1">IFERROR(__xludf.DUMMYFUNCTION("IF(REGEXMATCH(A4761,""wealth planning""),""Script 1"",""-"")"),"-")</f>
        <v>-</v>
      </c>
      <c r="C4761" s="74">
        <f t="shared" si="36"/>
        <v>0</v>
      </c>
      <c r="D4761" s="74" t="str">
        <f t="shared" si="37"/>
        <v>You: Hai assalamualaikum Izzah,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762" spans="1:4">
      <c r="A4762" s="74" t="s">
        <v>4612</v>
      </c>
      <c r="B4762" s="74" t="str">
        <f ca="1">IFERROR(__xludf.DUMMYFUNCTION("IF(REGEXMATCH(A4762,""wealth planning""),""Script 1"",""-"")"),"-")</f>
        <v>-</v>
      </c>
      <c r="C4762" s="74">
        <f t="shared" si="36"/>
        <v>0</v>
      </c>
      <c r="D4762" s="74">
        <f t="shared" si="37"/>
        <v>0</v>
      </c>
    </row>
    <row r="4763" spans="1:4">
      <c r="A4763" s="74" t="s">
        <v>4613</v>
      </c>
      <c r="B4763" s="74" t="str">
        <f ca="1">IFERROR(__xludf.DUMMYFUNCTION("IF(REGEXMATCH(A4763,""wealth planning""),""Script 1"",""-"")"),"-")</f>
        <v>-</v>
      </c>
      <c r="C4763" s="74" t="str">
        <f t="shared" si="36"/>
        <v>Fairuz IrdinaStatus is reachable</v>
      </c>
      <c r="D4763" s="74">
        <f t="shared" si="37"/>
        <v>0</v>
      </c>
    </row>
    <row r="4764" spans="1:4">
      <c r="A4764" s="148">
        <v>45708</v>
      </c>
      <c r="B4764" s="74" t="str">
        <f ca="1">IFERROR(__xludf.DUMMYFUNCTION("IF(REGEXMATCH(A4764,""wealth planning""),""Script 1"",""-"")"),"#VALUE!")</f>
        <v>#VALUE!</v>
      </c>
      <c r="C4764" s="74" t="str">
        <f t="shared" si="36"/>
        <v>Fairuz Irdina</v>
      </c>
      <c r="D4764" s="74">
        <f t="shared" si="37"/>
        <v>0</v>
      </c>
    </row>
    <row r="4765" spans="1:4">
      <c r="A4765" s="148">
        <v>45708</v>
      </c>
      <c r="B4765" s="74" t="str">
        <f ca="1">IFERROR(__xludf.DUMMYFUNCTION("IF(REGEXMATCH(A4765,""wealth planning""),""Script 1"",""-"")"),"#VALUE!")</f>
        <v>#VALUE!</v>
      </c>
      <c r="C4765" s="148">
        <f t="shared" si="36"/>
        <v>45708</v>
      </c>
      <c r="D4765" s="74" t="str">
        <f t="shared" si="37"/>
        <v>Fairuz IrdinaStatus is reachable</v>
      </c>
    </row>
    <row r="4766" spans="1:4">
      <c r="A4766" s="74" t="s">
        <v>3447</v>
      </c>
      <c r="B4766" s="74" t="str">
        <f ca="1">IFERROR(__xludf.DUMMYFUNCTION("IF(REGEXMATCH(A4766,""wealth planning""),""Script 1"",""-"")"),"Script 1")</f>
        <v>Script 1</v>
      </c>
      <c r="C4766" s="148">
        <f t="shared" si="36"/>
        <v>45708</v>
      </c>
      <c r="D4766" s="74" t="str">
        <f t="shared" si="37"/>
        <v>Fairuz Irdina</v>
      </c>
    </row>
    <row r="4767" spans="1:4">
      <c r="B4767" s="74" t="str">
        <f ca="1">IFERROR(__xludf.DUMMYFUNCTION("IF(REGEXMATCH(A4767,""wealth planning""),""Script 1"",""-"")"),"-")</f>
        <v>-</v>
      </c>
      <c r="C4767" s="74" t="str">
        <f t="shared" si="36"/>
        <v>You: Hai assalamualaikum Fairuz,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767" s="148">
        <f t="shared" si="37"/>
        <v>45708</v>
      </c>
    </row>
    <row r="4768" spans="1:4">
      <c r="B4768" s="74" t="str">
        <f ca="1">IFERROR(__xludf.DUMMYFUNCTION("IF(REGEXMATCH(A4768,""wealth planning""),""Script 1"",""-"")"),"-")</f>
        <v>-</v>
      </c>
      <c r="C4768" s="74">
        <f t="shared" si="36"/>
        <v>0</v>
      </c>
      <c r="D4768" s="148">
        <f t="shared" si="37"/>
        <v>45708</v>
      </c>
    </row>
    <row r="4769" spans="1:4">
      <c r="B4769" s="74" t="str">
        <f ca="1">IFERROR(__xludf.DUMMYFUNCTION("IF(REGEXMATCH(A4769,""wealth planning""),""Script 1"",""-"")"),"-")</f>
        <v>-</v>
      </c>
      <c r="C4769" s="74">
        <f t="shared" si="36"/>
        <v>0</v>
      </c>
      <c r="D4769" s="74" t="str">
        <f t="shared" si="37"/>
        <v>You: Hai assalamualaikum Fairuz,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770" spans="1:4">
      <c r="A4770" s="74" t="s">
        <v>4615</v>
      </c>
      <c r="B4770" s="74" t="str">
        <f ca="1">IFERROR(__xludf.DUMMYFUNCTION("IF(REGEXMATCH(A4770,""wealth planning""),""Script 1"",""-"")"),"-")</f>
        <v>-</v>
      </c>
      <c r="C4770" s="74">
        <f t="shared" si="36"/>
        <v>0</v>
      </c>
      <c r="D4770" s="74">
        <f t="shared" si="37"/>
        <v>0</v>
      </c>
    </row>
    <row r="4771" spans="1:4">
      <c r="A4771" s="74" t="s">
        <v>4615</v>
      </c>
      <c r="B4771" s="74" t="str">
        <f ca="1">IFERROR(__xludf.DUMMYFUNCTION("IF(REGEXMATCH(A4771,""wealth planning""),""Script 1"",""-"")"),"-")</f>
        <v>-</v>
      </c>
      <c r="C4771" s="74" t="str">
        <f t="shared" si="36"/>
        <v>Azyan Azhar</v>
      </c>
      <c r="D4771" s="74">
        <f t="shared" si="37"/>
        <v>0</v>
      </c>
    </row>
    <row r="4772" spans="1:4">
      <c r="A4772" s="148">
        <v>45708</v>
      </c>
      <c r="B4772" s="74" t="str">
        <f ca="1">IFERROR(__xludf.DUMMYFUNCTION("IF(REGEXMATCH(A4772,""wealth planning""),""Script 1"",""-"")"),"#VALUE!")</f>
        <v>#VALUE!</v>
      </c>
      <c r="C4772" s="74" t="str">
        <f t="shared" si="36"/>
        <v>Azyan Azhar</v>
      </c>
      <c r="D4772" s="74">
        <f t="shared" si="37"/>
        <v>0</v>
      </c>
    </row>
    <row r="4773" spans="1:4">
      <c r="A4773" s="148">
        <v>45708</v>
      </c>
      <c r="B4773" s="74" t="str">
        <f ca="1">IFERROR(__xludf.DUMMYFUNCTION("IF(REGEXMATCH(A4773,""wealth planning""),""Script 1"",""-"")"),"#VALUE!")</f>
        <v>#VALUE!</v>
      </c>
      <c r="C4773" s="148">
        <f t="shared" si="36"/>
        <v>45708</v>
      </c>
      <c r="D4773" s="74" t="str">
        <f t="shared" si="37"/>
        <v>Azyan Azhar</v>
      </c>
    </row>
    <row r="4774" spans="1:4">
      <c r="A4774" s="74" t="s">
        <v>4616</v>
      </c>
      <c r="B4774" s="74" t="str">
        <f ca="1">IFERROR(__xludf.DUMMYFUNCTION("IF(REGEXMATCH(A4774,""wealth planning""),""Script 1"",""-"")"),"Script 1")</f>
        <v>Script 1</v>
      </c>
      <c r="C4774" s="148">
        <f t="shared" si="36"/>
        <v>45708</v>
      </c>
      <c r="D4774" s="74" t="str">
        <f t="shared" si="37"/>
        <v>Azyan Azhar</v>
      </c>
    </row>
    <row r="4775" spans="1:4">
      <c r="B4775" s="74" t="str">
        <f ca="1">IFERROR(__xludf.DUMMYFUNCTION("IF(REGEXMATCH(A4775,""wealth planning""),""Script 1"",""-"")"),"-")</f>
        <v>-</v>
      </c>
      <c r="C4775" s="74" t="str">
        <f t="shared" si="36"/>
        <v>You: Hai assalamualaikum Azyan,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775" s="148">
        <f t="shared" si="37"/>
        <v>45708</v>
      </c>
    </row>
    <row r="4776" spans="1:4">
      <c r="B4776" s="74" t="str">
        <f ca="1">IFERROR(__xludf.DUMMYFUNCTION("IF(REGEXMATCH(A4776,""wealth planning""),""Script 1"",""-"")"),"-")</f>
        <v>-</v>
      </c>
      <c r="C4776" s="74">
        <f t="shared" si="36"/>
        <v>0</v>
      </c>
      <c r="D4776" s="148">
        <f t="shared" si="37"/>
        <v>45708</v>
      </c>
    </row>
    <row r="4777" spans="1:4">
      <c r="B4777" s="74" t="str">
        <f ca="1">IFERROR(__xludf.DUMMYFUNCTION("IF(REGEXMATCH(A4777,""wealth planning""),""Script 1"",""-"")"),"-")</f>
        <v>-</v>
      </c>
      <c r="C4777" s="74">
        <f t="shared" si="36"/>
        <v>0</v>
      </c>
      <c r="D4777" s="74" t="str">
        <f t="shared" si="37"/>
        <v>You: Hai assalamualaikum Azyan,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778" spans="1:4">
      <c r="A4778" s="74" t="s">
        <v>4618</v>
      </c>
      <c r="B4778" s="74" t="str">
        <f ca="1">IFERROR(__xludf.DUMMYFUNCTION("IF(REGEXMATCH(A4778,""wealth planning""),""Script 1"",""-"")"),"-")</f>
        <v>-</v>
      </c>
      <c r="C4778" s="74">
        <f t="shared" si="36"/>
        <v>0</v>
      </c>
      <c r="D4778" s="74">
        <f t="shared" si="37"/>
        <v>0</v>
      </c>
    </row>
    <row r="4779" spans="1:4">
      <c r="A4779" s="74" t="s">
        <v>4618</v>
      </c>
      <c r="B4779" s="74" t="str">
        <f ca="1">IFERROR(__xludf.DUMMYFUNCTION("IF(REGEXMATCH(A4779,""wealth planning""),""Script 1"",""-"")"),"-")</f>
        <v>-</v>
      </c>
      <c r="C4779" s="74" t="str">
        <f t="shared" si="36"/>
        <v>Aliah Eliana Masron</v>
      </c>
      <c r="D4779" s="74">
        <f t="shared" si="37"/>
        <v>0</v>
      </c>
    </row>
    <row r="4780" spans="1:4">
      <c r="A4780" s="148">
        <v>45708</v>
      </c>
      <c r="B4780" s="74" t="str">
        <f ca="1">IFERROR(__xludf.DUMMYFUNCTION("IF(REGEXMATCH(A4780,""wealth planning""),""Script 1"",""-"")"),"#VALUE!")</f>
        <v>#VALUE!</v>
      </c>
      <c r="C4780" s="74" t="str">
        <f t="shared" si="36"/>
        <v>Aliah Eliana Masron</v>
      </c>
      <c r="D4780" s="74">
        <f t="shared" si="37"/>
        <v>0</v>
      </c>
    </row>
    <row r="4781" spans="1:4">
      <c r="A4781" s="148">
        <v>45708</v>
      </c>
      <c r="B4781" s="74" t="str">
        <f ca="1">IFERROR(__xludf.DUMMYFUNCTION("IF(REGEXMATCH(A4781,""wealth planning""),""Script 1"",""-"")"),"#VALUE!")</f>
        <v>#VALUE!</v>
      </c>
      <c r="C4781" s="148">
        <f t="shared" si="36"/>
        <v>45708</v>
      </c>
      <c r="D4781" s="74" t="str">
        <f t="shared" si="37"/>
        <v>Aliah Eliana Masron</v>
      </c>
    </row>
    <row r="4782" spans="1:4">
      <c r="A4782" s="74" t="s">
        <v>3797</v>
      </c>
      <c r="B4782" s="74" t="str">
        <f ca="1">IFERROR(__xludf.DUMMYFUNCTION("IF(REGEXMATCH(A4782,""wealth planning""),""Script 1"",""-"")"),"Script 1")</f>
        <v>Script 1</v>
      </c>
      <c r="C4782" s="148">
        <f t="shared" si="36"/>
        <v>45708</v>
      </c>
      <c r="D4782" s="74" t="str">
        <f t="shared" si="37"/>
        <v>Aliah Eliana Masron</v>
      </c>
    </row>
    <row r="4783" spans="1:4">
      <c r="B4783" s="74" t="str">
        <f ca="1">IFERROR(__xludf.DUMMYFUNCTION("IF(REGEXMATCH(A4783,""wealth planning""),""Script 1"",""-"")"),"-")</f>
        <v>-</v>
      </c>
      <c r="C4783" s="74" t="str">
        <f t="shared" si="36"/>
        <v>You: Hai assalamualaikum Aliah,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783" s="148">
        <f t="shared" si="37"/>
        <v>45708</v>
      </c>
    </row>
    <row r="4784" spans="1:4">
      <c r="B4784" s="74" t="str">
        <f ca="1">IFERROR(__xludf.DUMMYFUNCTION("IF(REGEXMATCH(A4784,""wealth planning""),""Script 1"",""-"")"),"-")</f>
        <v>-</v>
      </c>
      <c r="C4784" s="74">
        <f t="shared" si="36"/>
        <v>0</v>
      </c>
      <c r="D4784" s="148">
        <f t="shared" si="37"/>
        <v>45708</v>
      </c>
    </row>
    <row r="4785" spans="1:4">
      <c r="B4785" s="74" t="str">
        <f ca="1">IFERROR(__xludf.DUMMYFUNCTION("IF(REGEXMATCH(A4785,""wealth planning""),""Script 1"",""-"")"),"-")</f>
        <v>-</v>
      </c>
      <c r="C4785" s="74">
        <f t="shared" si="36"/>
        <v>0</v>
      </c>
      <c r="D4785" s="74" t="str">
        <f t="shared" si="37"/>
        <v>You: Hai assalamualaikum Aliah,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786" spans="1:4">
      <c r="A4786" s="74" t="s">
        <v>4620</v>
      </c>
      <c r="B4786" s="74" t="str">
        <f ca="1">IFERROR(__xludf.DUMMYFUNCTION("IF(REGEXMATCH(A4786,""wealth planning""),""Script 1"",""-"")"),"-")</f>
        <v>-</v>
      </c>
      <c r="C4786" s="74">
        <f t="shared" si="36"/>
        <v>0</v>
      </c>
      <c r="D4786" s="74">
        <f t="shared" si="37"/>
        <v>0</v>
      </c>
    </row>
    <row r="4787" spans="1:4">
      <c r="A4787" s="74" t="s">
        <v>4621</v>
      </c>
      <c r="B4787" s="74" t="str">
        <f ca="1">IFERROR(__xludf.DUMMYFUNCTION("IF(REGEXMATCH(A4787,""wealth planning""),""Script 1"",""-"")"),"-")</f>
        <v>-</v>
      </c>
      <c r="C4787" s="74" t="str">
        <f t="shared" si="36"/>
        <v>Izzatul HidayahStatus is reachable</v>
      </c>
      <c r="D4787" s="74">
        <f t="shared" si="37"/>
        <v>0</v>
      </c>
    </row>
    <row r="4788" spans="1:4">
      <c r="A4788" s="148">
        <v>45708</v>
      </c>
      <c r="B4788" s="74" t="str">
        <f ca="1">IFERROR(__xludf.DUMMYFUNCTION("IF(REGEXMATCH(A4788,""wealth planning""),""Script 1"",""-"")"),"#VALUE!")</f>
        <v>#VALUE!</v>
      </c>
      <c r="C4788" s="74" t="str">
        <f t="shared" si="36"/>
        <v>Izzatul Hidayah</v>
      </c>
      <c r="D4788" s="74">
        <f t="shared" si="37"/>
        <v>0</v>
      </c>
    </row>
    <row r="4789" spans="1:4">
      <c r="A4789" s="148">
        <v>45708</v>
      </c>
      <c r="B4789" s="74" t="str">
        <f ca="1">IFERROR(__xludf.DUMMYFUNCTION("IF(REGEXMATCH(A4789,""wealth planning""),""Script 1"",""-"")"),"#VALUE!")</f>
        <v>#VALUE!</v>
      </c>
      <c r="C4789" s="148">
        <f t="shared" si="36"/>
        <v>45708</v>
      </c>
      <c r="D4789" s="74" t="str">
        <f t="shared" si="37"/>
        <v>Izzatul HidayahStatus is reachable</v>
      </c>
    </row>
    <row r="4790" spans="1:4">
      <c r="A4790" s="74" t="s">
        <v>4622</v>
      </c>
      <c r="B4790" s="74" t="str">
        <f ca="1">IFERROR(__xludf.DUMMYFUNCTION("IF(REGEXMATCH(A4790,""wealth planning""),""Script 1"",""-"")"),"Script 1")</f>
        <v>Script 1</v>
      </c>
      <c r="C4790" s="148">
        <f t="shared" si="36"/>
        <v>45708</v>
      </c>
      <c r="D4790" s="74" t="str">
        <f t="shared" si="37"/>
        <v>Izzatul Hidayah</v>
      </c>
    </row>
    <row r="4791" spans="1:4">
      <c r="B4791" s="74" t="str">
        <f ca="1">IFERROR(__xludf.DUMMYFUNCTION("IF(REGEXMATCH(A4791,""wealth planning""),""Script 1"",""-"")"),"-")</f>
        <v>-</v>
      </c>
      <c r="C4791" s="74" t="str">
        <f t="shared" si="36"/>
        <v>You: Hai assalamualaikum puan Izzatul,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791" s="148">
        <f t="shared" si="37"/>
        <v>45708</v>
      </c>
    </row>
    <row r="4792" spans="1:4">
      <c r="B4792" s="74" t="str">
        <f ca="1">IFERROR(__xludf.DUMMYFUNCTION("IF(REGEXMATCH(A4792,""wealth planning""),""Script 1"",""-"")"),"-")</f>
        <v>-</v>
      </c>
      <c r="C4792" s="74">
        <f t="shared" si="36"/>
        <v>0</v>
      </c>
      <c r="D4792" s="148">
        <f t="shared" si="37"/>
        <v>45708</v>
      </c>
    </row>
    <row r="4793" spans="1:4">
      <c r="B4793" s="74" t="str">
        <f ca="1">IFERROR(__xludf.DUMMYFUNCTION("IF(REGEXMATCH(A4793,""wealth planning""),""Script 1"",""-"")"),"-")</f>
        <v>-</v>
      </c>
      <c r="C4793" s="74">
        <f t="shared" si="36"/>
        <v>0</v>
      </c>
      <c r="D4793" s="74" t="str">
        <f t="shared" si="37"/>
        <v>You: Hai assalamualaikum puan Izzatul,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794" spans="1:4">
      <c r="A4794" s="74" t="s">
        <v>4624</v>
      </c>
      <c r="B4794" s="74" t="str">
        <f ca="1">IFERROR(__xludf.DUMMYFUNCTION("IF(REGEXMATCH(A4794,""wealth planning""),""Script 1"",""-"")"),"-")</f>
        <v>-</v>
      </c>
      <c r="C4794" s="74">
        <f t="shared" si="36"/>
        <v>0</v>
      </c>
      <c r="D4794" s="74">
        <f t="shared" si="37"/>
        <v>0</v>
      </c>
    </row>
    <row r="4795" spans="1:4">
      <c r="A4795" s="74" t="s">
        <v>4625</v>
      </c>
      <c r="B4795" s="74" t="str">
        <f ca="1">IFERROR(__xludf.DUMMYFUNCTION("IF(REGEXMATCH(A4795,""wealth planning""),""Script 1"",""-"")"),"-")</f>
        <v>-</v>
      </c>
      <c r="C4795" s="74" t="str">
        <f t="shared" si="36"/>
        <v>NUR NAJWA EZATI MOHAMMED FAUZIStatus is reachable</v>
      </c>
      <c r="D4795" s="74">
        <f t="shared" si="37"/>
        <v>0</v>
      </c>
    </row>
    <row r="4796" spans="1:4">
      <c r="A4796" s="148">
        <v>45708</v>
      </c>
      <c r="B4796" s="74" t="str">
        <f ca="1">IFERROR(__xludf.DUMMYFUNCTION("IF(REGEXMATCH(A4796,""wealth planning""),""Script 1"",""-"")"),"#VALUE!")</f>
        <v>#VALUE!</v>
      </c>
      <c r="C4796" s="74" t="str">
        <f t="shared" si="36"/>
        <v>NUR NAJWA EZATI MOHAMMED FAUZI</v>
      </c>
      <c r="D4796" s="74">
        <f t="shared" si="37"/>
        <v>0</v>
      </c>
    </row>
    <row r="4797" spans="1:4">
      <c r="A4797" s="148">
        <v>45708</v>
      </c>
      <c r="B4797" s="74" t="str">
        <f ca="1">IFERROR(__xludf.DUMMYFUNCTION("IF(REGEXMATCH(A4797,""wealth planning""),""Script 1"",""-"")"),"#VALUE!")</f>
        <v>#VALUE!</v>
      </c>
      <c r="C4797" s="148">
        <f t="shared" si="36"/>
        <v>45708</v>
      </c>
      <c r="D4797" s="74" t="str">
        <f t="shared" si="37"/>
        <v>NUR NAJWA EZATI MOHAMMED FAUZIStatus is reachable</v>
      </c>
    </row>
    <row r="4798" spans="1:4">
      <c r="A4798" s="74" t="s">
        <v>3938</v>
      </c>
      <c r="B4798" s="74" t="str">
        <f ca="1">IFERROR(__xludf.DUMMYFUNCTION("IF(REGEXMATCH(A4798,""wealth planning""),""Script 1"",""-"")"),"Script 1")</f>
        <v>Script 1</v>
      </c>
      <c r="C4798" s="148">
        <f t="shared" si="36"/>
        <v>45708</v>
      </c>
      <c r="D4798" s="74" t="str">
        <f t="shared" si="37"/>
        <v>NUR NAJWA EZATI MOHAMMED FAUZI</v>
      </c>
    </row>
    <row r="4799" spans="1:4">
      <c r="B4799" s="74" t="str">
        <f ca="1">IFERROR(__xludf.DUMMYFUNCTION("IF(REGEXMATCH(A4799,""wealth planning""),""Script 1"",""-"")"),"-")</f>
        <v>-</v>
      </c>
      <c r="C4799" s="74" t="str">
        <f t="shared" si="36"/>
        <v>You: Hai assalamualaikum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799" s="148">
        <f t="shared" si="37"/>
        <v>45708</v>
      </c>
    </row>
    <row r="4800" spans="1:4">
      <c r="B4800" s="74" t="str">
        <f ca="1">IFERROR(__xludf.DUMMYFUNCTION("IF(REGEXMATCH(A4800,""wealth planning""),""Script 1"",""-"")"),"-")</f>
        <v>-</v>
      </c>
      <c r="C4800" s="74">
        <f t="shared" si="36"/>
        <v>0</v>
      </c>
      <c r="D4800" s="148">
        <f t="shared" si="37"/>
        <v>45708</v>
      </c>
    </row>
    <row r="4801" spans="1:4">
      <c r="B4801" s="74" t="str">
        <f ca="1">IFERROR(__xludf.DUMMYFUNCTION("IF(REGEXMATCH(A4801,""wealth planning""),""Script 1"",""-"")"),"-")</f>
        <v>-</v>
      </c>
      <c r="C4801" s="74">
        <f t="shared" si="36"/>
        <v>0</v>
      </c>
      <c r="D4801" s="74" t="str">
        <f t="shared" si="37"/>
        <v>You: Hai assalamualaikum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802" spans="1:4">
      <c r="B4802" s="74" t="str">
        <f ca="1">IFERROR(__xludf.DUMMYFUNCTION("IF(REGEXMATCH(A4802,""wealth planning""),""Script 1"",""-"")"),"-")</f>
        <v>-</v>
      </c>
      <c r="C4802" s="74">
        <f t="shared" si="36"/>
        <v>0</v>
      </c>
      <c r="D4802" s="74">
        <f t="shared" si="37"/>
        <v>0</v>
      </c>
    </row>
    <row r="4803" spans="1:4">
      <c r="A4803" s="74" t="s">
        <v>4628</v>
      </c>
      <c r="B4803" s="74" t="str">
        <f ca="1">IFERROR(__xludf.DUMMYFUNCTION("IF(REGEXMATCH(A4803,""wealth planning""),""Script 1"",""-"")"),"-")</f>
        <v>-</v>
      </c>
      <c r="C4803" s="74">
        <f t="shared" si="36"/>
        <v>0</v>
      </c>
      <c r="D4803" s="74">
        <f t="shared" si="37"/>
        <v>0</v>
      </c>
    </row>
    <row r="4804" spans="1:4">
      <c r="A4804" s="148">
        <v>45708</v>
      </c>
      <c r="B4804" s="74" t="str">
        <f ca="1">IFERROR(__xludf.DUMMYFUNCTION("IF(REGEXMATCH(A4804,""wealth planning""),""Script 1"",""-"")"),"#VALUE!")</f>
        <v>#VALUE!</v>
      </c>
      <c r="C4804" s="74" t="str">
        <f t="shared" si="36"/>
        <v>Isfahan B Juliah</v>
      </c>
      <c r="D4804" s="74">
        <f t="shared" si="37"/>
        <v>0</v>
      </c>
    </row>
    <row r="4805" spans="1:4">
      <c r="A4805" s="148">
        <v>45708</v>
      </c>
      <c r="B4805" s="74" t="str">
        <f ca="1">IFERROR(__xludf.DUMMYFUNCTION("IF(REGEXMATCH(A4805,""wealth planning""),""Script 1"",""-"")"),"#VALUE!")</f>
        <v>#VALUE!</v>
      </c>
      <c r="C4805" s="148">
        <f t="shared" si="36"/>
        <v>45708</v>
      </c>
      <c r="D4805" s="74">
        <f t="shared" si="37"/>
        <v>0</v>
      </c>
    </row>
    <row r="4806" spans="1:4">
      <c r="A4806" s="74" t="s">
        <v>4629</v>
      </c>
      <c r="B4806" s="74" t="str">
        <f ca="1">IFERROR(__xludf.DUMMYFUNCTION("IF(REGEXMATCH(A4806,""wealth planning""),""Script 1"",""-"")"),"Script 1")</f>
        <v>Script 1</v>
      </c>
      <c r="C4806" s="148">
        <f t="shared" si="36"/>
        <v>45708</v>
      </c>
      <c r="D4806" s="74" t="str">
        <f t="shared" si="37"/>
        <v>Isfahan B Juliah</v>
      </c>
    </row>
    <row r="4807" spans="1:4">
      <c r="B4807" s="74" t="str">
        <f ca="1">IFERROR(__xludf.DUMMYFUNCTION("IF(REGEXMATCH(A4807,""wealth planning""),""Script 1"",""-"")"),"-")</f>
        <v>-</v>
      </c>
      <c r="C4807" s="74" t="str">
        <f t="shared" si="36"/>
        <v>You: Hai assalamualaikum Isfahan,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807" s="148">
        <f t="shared" si="37"/>
        <v>45708</v>
      </c>
    </row>
    <row r="4808" spans="1:4">
      <c r="B4808" s="74" t="str">
        <f ca="1">IFERROR(__xludf.DUMMYFUNCTION("IF(REGEXMATCH(A4808,""wealth planning""),""Script 1"",""-"")"),"-")</f>
        <v>-</v>
      </c>
      <c r="C4808" s="74">
        <f t="shared" si="36"/>
        <v>0</v>
      </c>
      <c r="D4808" s="148">
        <f t="shared" si="37"/>
        <v>45708</v>
      </c>
    </row>
    <row r="4809" spans="1:4">
      <c r="B4809" s="74" t="str">
        <f ca="1">IFERROR(__xludf.DUMMYFUNCTION("IF(REGEXMATCH(A4809,""wealth planning""),""Script 1"",""-"")"),"-")</f>
        <v>-</v>
      </c>
      <c r="C4809" s="74">
        <f t="shared" si="36"/>
        <v>0</v>
      </c>
      <c r="D4809" s="74" t="str">
        <f t="shared" si="37"/>
        <v>You: Hai assalamualaikum Isfahan,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810" spans="1:4">
      <c r="A4810" s="74" t="s">
        <v>4631</v>
      </c>
      <c r="B4810" s="74" t="str">
        <f ca="1">IFERROR(__xludf.DUMMYFUNCTION("IF(REGEXMATCH(A4810,""wealth planning""),""Script 1"",""-"")"),"-")</f>
        <v>-</v>
      </c>
      <c r="C4810" s="74">
        <f t="shared" si="36"/>
        <v>0</v>
      </c>
      <c r="D4810" s="74">
        <f t="shared" si="37"/>
        <v>0</v>
      </c>
    </row>
    <row r="4811" spans="1:4">
      <c r="A4811" s="74" t="s">
        <v>4632</v>
      </c>
      <c r="B4811" s="74" t="str">
        <f ca="1">IFERROR(__xludf.DUMMYFUNCTION("IF(REGEXMATCH(A4811,""wealth planning""),""Script 1"",""-"")"),"-")</f>
        <v>-</v>
      </c>
      <c r="C4811" s="74" t="str">
        <f t="shared" si="36"/>
        <v>Ummi Aisyah YasminStatus is online</v>
      </c>
      <c r="D4811" s="74">
        <f t="shared" si="37"/>
        <v>0</v>
      </c>
    </row>
    <row r="4812" spans="1:4">
      <c r="A4812" s="148">
        <v>45708</v>
      </c>
      <c r="B4812" s="74" t="str">
        <f ca="1">IFERROR(__xludf.DUMMYFUNCTION("IF(REGEXMATCH(A4812,""wealth planning""),""Script 1"",""-"")"),"#VALUE!")</f>
        <v>#VALUE!</v>
      </c>
      <c r="C4812" s="74" t="str">
        <f t="shared" si="36"/>
        <v>Ummi Aisyah Yasmin</v>
      </c>
      <c r="D4812" s="74">
        <f t="shared" si="37"/>
        <v>0</v>
      </c>
    </row>
    <row r="4813" spans="1:4">
      <c r="A4813" s="148">
        <v>45708</v>
      </c>
      <c r="B4813" s="74" t="str">
        <f ca="1">IFERROR(__xludf.DUMMYFUNCTION("IF(REGEXMATCH(A4813,""wealth planning""),""Script 1"",""-"")"),"#VALUE!")</f>
        <v>#VALUE!</v>
      </c>
      <c r="C4813" s="148">
        <f t="shared" si="36"/>
        <v>45708</v>
      </c>
      <c r="D4813" s="74" t="str">
        <f t="shared" si="37"/>
        <v>Ummi Aisyah YasminStatus is online</v>
      </c>
    </row>
    <row r="4814" spans="1:4">
      <c r="A4814" s="74" t="s">
        <v>4633</v>
      </c>
      <c r="B4814" s="74" t="str">
        <f ca="1">IFERROR(__xludf.DUMMYFUNCTION("IF(REGEXMATCH(A4814,""wealth planning""),""Script 1"",""-"")"),"Script 1")</f>
        <v>Script 1</v>
      </c>
      <c r="C4814" s="148">
        <f t="shared" si="36"/>
        <v>45708</v>
      </c>
      <c r="D4814" s="74" t="str">
        <f t="shared" si="37"/>
        <v>Ummi Aisyah Yasmin</v>
      </c>
    </row>
    <row r="4815" spans="1:4">
      <c r="B4815" s="74" t="str">
        <f ca="1">IFERROR(__xludf.DUMMYFUNCTION("IF(REGEXMATCH(A4815,""wealth planning""),""Script 1"",""-"")"),"-")</f>
        <v>-</v>
      </c>
      <c r="C4815" s="74" t="str">
        <f t="shared" si="36"/>
        <v>You: Hai assalamualaikum Ummi,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815" s="148">
        <f t="shared" si="37"/>
        <v>45708</v>
      </c>
    </row>
    <row r="4816" spans="1:4">
      <c r="B4816" s="74" t="str">
        <f ca="1">IFERROR(__xludf.DUMMYFUNCTION("IF(REGEXMATCH(A4816,""wealth planning""),""Script 1"",""-"")"),"-")</f>
        <v>-</v>
      </c>
      <c r="C4816" s="74">
        <f t="shared" si="36"/>
        <v>0</v>
      </c>
      <c r="D4816" s="148">
        <f t="shared" si="37"/>
        <v>45708</v>
      </c>
    </row>
    <row r="4817" spans="1:4">
      <c r="B4817" s="74" t="str">
        <f ca="1">IFERROR(__xludf.DUMMYFUNCTION("IF(REGEXMATCH(A4817,""wealth planning""),""Script 1"",""-"")"),"-")</f>
        <v>-</v>
      </c>
      <c r="C4817" s="74">
        <f t="shared" si="36"/>
        <v>0</v>
      </c>
      <c r="D4817" s="74" t="str">
        <f t="shared" si="37"/>
        <v>You: Hai assalamualaikum Ummi,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818" spans="1:4">
      <c r="A4818" s="74" t="s">
        <v>4635</v>
      </c>
      <c r="B4818" s="74" t="str">
        <f ca="1">IFERROR(__xludf.DUMMYFUNCTION("IF(REGEXMATCH(A4818,""wealth planning""),""Script 1"",""-"")"),"-")</f>
        <v>-</v>
      </c>
      <c r="C4818" s="74">
        <f t="shared" si="36"/>
        <v>0</v>
      </c>
      <c r="D4818" s="74">
        <f t="shared" si="37"/>
        <v>0</v>
      </c>
    </row>
    <row r="4819" spans="1:4">
      <c r="A4819" s="74" t="s">
        <v>4635</v>
      </c>
      <c r="B4819" s="74" t="str">
        <f ca="1">IFERROR(__xludf.DUMMYFUNCTION("IF(REGEXMATCH(A4819,""wealth planning""),""Script 1"",""-"")"),"-")</f>
        <v>-</v>
      </c>
      <c r="C4819" s="74" t="str">
        <f t="shared" si="36"/>
        <v>Hakim Sarip</v>
      </c>
      <c r="D4819" s="74">
        <f t="shared" si="37"/>
        <v>0</v>
      </c>
    </row>
    <row r="4820" spans="1:4">
      <c r="A4820" s="148">
        <v>45708</v>
      </c>
      <c r="B4820" s="74" t="str">
        <f ca="1">IFERROR(__xludf.DUMMYFUNCTION("IF(REGEXMATCH(A4820,""wealth planning""),""Script 1"",""-"")"),"#VALUE!")</f>
        <v>#VALUE!</v>
      </c>
      <c r="C4820" s="74" t="str">
        <f t="shared" si="36"/>
        <v>Hakim Sarip</v>
      </c>
      <c r="D4820" s="74">
        <f t="shared" si="37"/>
        <v>0</v>
      </c>
    </row>
    <row r="4821" spans="1:4">
      <c r="A4821" s="148">
        <v>45708</v>
      </c>
      <c r="B4821" s="74" t="str">
        <f ca="1">IFERROR(__xludf.DUMMYFUNCTION("IF(REGEXMATCH(A4821,""wealth planning""),""Script 1"",""-"")"),"#VALUE!")</f>
        <v>#VALUE!</v>
      </c>
      <c r="C4821" s="148">
        <f t="shared" si="36"/>
        <v>45708</v>
      </c>
      <c r="D4821" s="74" t="str">
        <f t="shared" si="37"/>
        <v>Hakim Sarip</v>
      </c>
    </row>
    <row r="4822" spans="1:4">
      <c r="A4822" s="74" t="s">
        <v>4636</v>
      </c>
      <c r="B4822" s="74" t="str">
        <f ca="1">IFERROR(__xludf.DUMMYFUNCTION("IF(REGEXMATCH(A4822,""wealth planning""),""Script 1"",""-"")"),"Script 1")</f>
        <v>Script 1</v>
      </c>
      <c r="C4822" s="148">
        <f t="shared" si="36"/>
        <v>45708</v>
      </c>
      <c r="D4822" s="74" t="str">
        <f t="shared" si="37"/>
        <v>Hakim Sarip</v>
      </c>
    </row>
    <row r="4823" spans="1:4">
      <c r="B4823" s="74" t="str">
        <f ca="1">IFERROR(__xludf.DUMMYFUNCTION("IF(REGEXMATCH(A4823,""wealth planning""),""Script 1"",""-"")"),"-")</f>
        <v>-</v>
      </c>
      <c r="C4823" s="74" t="str">
        <f t="shared" si="36"/>
        <v>You: Hai assalamualaikum Hakim, saya Azhad dari PruBSN. Sorry kalau ganggu. Actually sekarang saya tengah mencari individu yang bekerja overseas untuk saya dapatkan peluang sharing sahaja berkaitan takaful dan wealth planning since ini kerja hakiki saya sebagai PruBSN wealth planner. Boleh ke kalau saya nak set appointment secara bersemuka ataupun online?</v>
      </c>
      <c r="D4823" s="148">
        <f t="shared" si="37"/>
        <v>45708</v>
      </c>
    </row>
    <row r="4824" spans="1:4">
      <c r="B4824" s="74" t="str">
        <f ca="1">IFERROR(__xludf.DUMMYFUNCTION("IF(REGEXMATCH(A4824,""wealth planning""),""Script 1"",""-"")"),"-")</f>
        <v>-</v>
      </c>
      <c r="C4824" s="74">
        <f t="shared" si="36"/>
        <v>0</v>
      </c>
      <c r="D4824" s="148">
        <f t="shared" si="37"/>
        <v>45708</v>
      </c>
    </row>
    <row r="4825" spans="1:4">
      <c r="B4825" s="74" t="str">
        <f ca="1">IFERROR(__xludf.DUMMYFUNCTION("IF(REGEXMATCH(A4825,""wealth planning""),""Script 1"",""-"")"),"-")</f>
        <v>-</v>
      </c>
      <c r="C4825" s="74">
        <f t="shared" si="36"/>
        <v>0</v>
      </c>
      <c r="D4825" s="74" t="str">
        <f t="shared" si="37"/>
        <v>You: Hai assalamualaikum Hakim, saya Azhad dari PruBSN. Sorry kalau ganggu. Actually sekarang saya tengah mencari individu yang bekerja overseas untuk saya dapatkan peluang sharing sahaja berkaitan takaful dan wealth planning since ini kerja hakiki saya sebagai PruBSN wealth planner. Boleh ke kalau saya nak set appointment secara bersemuka ataupun online?</v>
      </c>
    </row>
    <row r="4826" spans="1:4">
      <c r="A4826" s="74" t="s">
        <v>4638</v>
      </c>
      <c r="B4826" s="74" t="str">
        <f ca="1">IFERROR(__xludf.DUMMYFUNCTION("IF(REGEXMATCH(A4826,""wealth planning""),""Script 1"",""-"")"),"-")</f>
        <v>-</v>
      </c>
      <c r="C4826" s="74">
        <f t="shared" si="36"/>
        <v>0</v>
      </c>
      <c r="D4826" s="74">
        <f t="shared" si="37"/>
        <v>0</v>
      </c>
    </row>
    <row r="4827" spans="1:4">
      <c r="A4827" s="74" t="s">
        <v>4639</v>
      </c>
      <c r="B4827" s="74" t="str">
        <f ca="1">IFERROR(__xludf.DUMMYFUNCTION("IF(REGEXMATCH(A4827,""wealth planning""),""Script 1"",""-"")"),"-")</f>
        <v>-</v>
      </c>
      <c r="C4827" s="74" t="str">
        <f t="shared" si="36"/>
        <v>Ahmad KhairanStatus is reachable</v>
      </c>
      <c r="D4827" s="74">
        <f t="shared" si="37"/>
        <v>0</v>
      </c>
    </row>
    <row r="4828" spans="1:4">
      <c r="A4828" s="148">
        <v>45708</v>
      </c>
      <c r="B4828" s="74" t="str">
        <f ca="1">IFERROR(__xludf.DUMMYFUNCTION("IF(REGEXMATCH(A4828,""wealth planning""),""Script 1"",""-"")"),"#VALUE!")</f>
        <v>#VALUE!</v>
      </c>
      <c r="C4828" s="74" t="str">
        <f t="shared" si="36"/>
        <v>Ahmad Khairan</v>
      </c>
      <c r="D4828" s="74">
        <f t="shared" si="37"/>
        <v>0</v>
      </c>
    </row>
    <row r="4829" spans="1:4">
      <c r="A4829" s="148">
        <v>45708</v>
      </c>
      <c r="B4829" s="74" t="str">
        <f ca="1">IFERROR(__xludf.DUMMYFUNCTION("IF(REGEXMATCH(A4829,""wealth planning""),""Script 1"",""-"")"),"#VALUE!")</f>
        <v>#VALUE!</v>
      </c>
      <c r="C4829" s="148">
        <f t="shared" si="36"/>
        <v>45708</v>
      </c>
      <c r="D4829" s="74" t="str">
        <f t="shared" si="37"/>
        <v>Ahmad KhairanStatus is reachable</v>
      </c>
    </row>
    <row r="4830" spans="1:4">
      <c r="A4830" s="74" t="s">
        <v>4640</v>
      </c>
      <c r="B4830" s="74" t="str">
        <f ca="1">IFERROR(__xludf.DUMMYFUNCTION("IF(REGEXMATCH(A4830,""wealth planning""),""Script 1"",""-"")"),"Script 1")</f>
        <v>Script 1</v>
      </c>
      <c r="C4830" s="148">
        <f t="shared" si="36"/>
        <v>45708</v>
      </c>
      <c r="D4830" s="74" t="str">
        <f t="shared" si="37"/>
        <v>Ahmad Khairan</v>
      </c>
    </row>
    <row r="4831" spans="1:4">
      <c r="B4831" s="74" t="str">
        <f ca="1">IFERROR(__xludf.DUMMYFUNCTION("IF(REGEXMATCH(A4831,""wealth planning""),""Script 1"",""-"")"),"-")</f>
        <v>-</v>
      </c>
      <c r="C4831" s="74" t="str">
        <f t="shared" si="36"/>
        <v>You: Hai assalamualaikum Khairan,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831" s="148">
        <f t="shared" si="37"/>
        <v>45708</v>
      </c>
    </row>
    <row r="4832" spans="1:4">
      <c r="B4832" s="74" t="str">
        <f ca="1">IFERROR(__xludf.DUMMYFUNCTION("IF(REGEXMATCH(A4832,""wealth planning""),""Script 1"",""-"")"),"-")</f>
        <v>-</v>
      </c>
      <c r="C4832" s="74">
        <f t="shared" si="36"/>
        <v>0</v>
      </c>
      <c r="D4832" s="148">
        <f t="shared" si="37"/>
        <v>45708</v>
      </c>
    </row>
    <row r="4833" spans="1:4">
      <c r="B4833" s="74" t="str">
        <f ca="1">IFERROR(__xludf.DUMMYFUNCTION("IF(REGEXMATCH(A4833,""wealth planning""),""Script 1"",""-"")"),"-")</f>
        <v>-</v>
      </c>
      <c r="C4833" s="74">
        <f t="shared" si="36"/>
        <v>0</v>
      </c>
      <c r="D4833" s="74" t="str">
        <f t="shared" si="37"/>
        <v>You: Hai assalamualaikum Khairan,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834" spans="1:4">
      <c r="A4834" s="74" t="s">
        <v>4642</v>
      </c>
      <c r="B4834" s="74" t="str">
        <f ca="1">IFERROR(__xludf.DUMMYFUNCTION("IF(REGEXMATCH(A4834,""wealth planning""),""Script 1"",""-"")"),"-")</f>
        <v>-</v>
      </c>
      <c r="C4834" s="74">
        <f t="shared" si="36"/>
        <v>0</v>
      </c>
      <c r="D4834" s="74">
        <f t="shared" si="37"/>
        <v>0</v>
      </c>
    </row>
    <row r="4835" spans="1:4">
      <c r="A4835" s="74" t="s">
        <v>4643</v>
      </c>
      <c r="B4835" s="74" t="str">
        <f ca="1">IFERROR(__xludf.DUMMYFUNCTION("IF(REGEXMATCH(A4835,""wealth planning""),""Script 1"",""-"")"),"-")</f>
        <v>-</v>
      </c>
      <c r="C4835" s="74" t="str">
        <f t="shared" si="36"/>
        <v>Wan Nor FadhiraStatus is reachable</v>
      </c>
      <c r="D4835" s="74">
        <f t="shared" si="37"/>
        <v>0</v>
      </c>
    </row>
    <row r="4836" spans="1:4">
      <c r="A4836" s="148">
        <v>45708</v>
      </c>
      <c r="B4836" s="74" t="str">
        <f ca="1">IFERROR(__xludf.DUMMYFUNCTION("IF(REGEXMATCH(A4836,""wealth planning""),""Script 1"",""-"")"),"#VALUE!")</f>
        <v>#VALUE!</v>
      </c>
      <c r="C4836" s="74" t="str">
        <f t="shared" si="36"/>
        <v>Wan Nor Fadhira</v>
      </c>
      <c r="D4836" s="74">
        <f t="shared" si="37"/>
        <v>0</v>
      </c>
    </row>
    <row r="4837" spans="1:4">
      <c r="A4837" s="148">
        <v>45708</v>
      </c>
      <c r="B4837" s="74" t="str">
        <f ca="1">IFERROR(__xludf.DUMMYFUNCTION("IF(REGEXMATCH(A4837,""wealth planning""),""Script 1"",""-"")"),"#VALUE!")</f>
        <v>#VALUE!</v>
      </c>
      <c r="C4837" s="148">
        <f t="shared" si="36"/>
        <v>45708</v>
      </c>
      <c r="D4837" s="74" t="str">
        <f t="shared" si="37"/>
        <v>Wan Nor FadhiraStatus is reachable</v>
      </c>
    </row>
    <row r="4838" spans="1:4">
      <c r="A4838" s="74" t="s">
        <v>4644</v>
      </c>
      <c r="B4838" s="74" t="str">
        <f ca="1">IFERROR(__xludf.DUMMYFUNCTION("IF(REGEXMATCH(A4838,""wealth planning""),""Script 1"",""-"")"),"Script 1")</f>
        <v>Script 1</v>
      </c>
      <c r="C4838" s="148">
        <f t="shared" si="36"/>
        <v>45708</v>
      </c>
      <c r="D4838" s="74" t="str">
        <f t="shared" si="37"/>
        <v>Wan Nor Fadhira</v>
      </c>
    </row>
    <row r="4839" spans="1:4">
      <c r="B4839" s="74" t="str">
        <f ca="1">IFERROR(__xludf.DUMMYFUNCTION("IF(REGEXMATCH(A4839,""wealth planning""),""Script 1"",""-"")"),"-")</f>
        <v>-</v>
      </c>
      <c r="C4839" s="74" t="str">
        <f t="shared" si="36"/>
        <v>You: Hai assalamualaikum Fadhira,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839" s="148">
        <f t="shared" si="37"/>
        <v>45708</v>
      </c>
    </row>
    <row r="4840" spans="1:4">
      <c r="B4840" s="74" t="str">
        <f ca="1">IFERROR(__xludf.DUMMYFUNCTION("IF(REGEXMATCH(A4840,""wealth planning""),""Script 1"",""-"")"),"-")</f>
        <v>-</v>
      </c>
      <c r="C4840" s="74">
        <f t="shared" si="36"/>
        <v>0</v>
      </c>
      <c r="D4840" s="148">
        <f t="shared" si="37"/>
        <v>45708</v>
      </c>
    </row>
    <row r="4841" spans="1:4">
      <c r="B4841" s="74" t="str">
        <f ca="1">IFERROR(__xludf.DUMMYFUNCTION("IF(REGEXMATCH(A4841,""wealth planning""),""Script 1"",""-"")"),"-")</f>
        <v>-</v>
      </c>
      <c r="C4841" s="74">
        <f t="shared" si="36"/>
        <v>0</v>
      </c>
      <c r="D4841" s="74" t="str">
        <f t="shared" si="37"/>
        <v>You: Hai assalamualaikum Fadhira,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842" spans="1:4">
      <c r="A4842" s="74" t="s">
        <v>4646</v>
      </c>
      <c r="B4842" s="74" t="str">
        <f ca="1">IFERROR(__xludf.DUMMYFUNCTION("IF(REGEXMATCH(A4842,""wealth planning""),""Script 1"",""-"")"),"-")</f>
        <v>-</v>
      </c>
      <c r="C4842" s="74">
        <f t="shared" si="36"/>
        <v>0</v>
      </c>
      <c r="D4842" s="74">
        <f t="shared" si="37"/>
        <v>0</v>
      </c>
    </row>
    <row r="4843" spans="1:4">
      <c r="A4843" s="74" t="s">
        <v>4647</v>
      </c>
      <c r="B4843" s="74" t="str">
        <f ca="1">IFERROR(__xludf.DUMMYFUNCTION("IF(REGEXMATCH(A4843,""wealth planning""),""Script 1"",""-"")"),"-")</f>
        <v>-</v>
      </c>
      <c r="C4843" s="74" t="str">
        <f t="shared" si="36"/>
        <v>NURIN IRDINA MOHD ZAKIStatus is reachable</v>
      </c>
      <c r="D4843" s="74">
        <f t="shared" si="37"/>
        <v>0</v>
      </c>
    </row>
    <row r="4844" spans="1:4">
      <c r="A4844" s="148">
        <v>45702</v>
      </c>
      <c r="B4844" s="74" t="str">
        <f ca="1">IFERROR(__xludf.DUMMYFUNCTION("IF(REGEXMATCH(A4844,""wealth planning""),""Script 1"",""-"")"),"#VALUE!")</f>
        <v>#VALUE!</v>
      </c>
      <c r="C4844" s="74" t="str">
        <f t="shared" si="36"/>
        <v>NURIN IRDINA MOHD ZAKI</v>
      </c>
      <c r="D4844" s="74">
        <f t="shared" si="37"/>
        <v>0</v>
      </c>
    </row>
    <row r="4845" spans="1:4">
      <c r="A4845" s="148">
        <v>45702</v>
      </c>
      <c r="B4845" s="74" t="str">
        <f ca="1">IFERROR(__xludf.DUMMYFUNCTION("IF(REGEXMATCH(A4845,""wealth planning""),""Script 1"",""-"")"),"#VALUE!")</f>
        <v>#VALUE!</v>
      </c>
      <c r="C4845" s="148">
        <f t="shared" si="36"/>
        <v>45702</v>
      </c>
      <c r="D4845" s="74" t="str">
        <f t="shared" si="37"/>
        <v>NURIN IRDINA MOHD ZAKIStatus is reachable</v>
      </c>
    </row>
    <row r="4846" spans="1:4">
      <c r="A4846" s="74" t="s">
        <v>4648</v>
      </c>
      <c r="B4846" s="74" t="str">
        <f ca="1">IFERROR(__xludf.DUMMYFUNCTION("IF(REGEXMATCH(A4846,""wealth planning""),""Script 1"",""-"")"),"-")</f>
        <v>-</v>
      </c>
      <c r="C4846" s="148">
        <f t="shared" si="36"/>
        <v>45702</v>
      </c>
      <c r="D4846" s="74" t="str">
        <f t="shared" si="37"/>
        <v>NURIN IRDINA MOHD ZAKI</v>
      </c>
    </row>
    <row r="4847" spans="1:4">
      <c r="B4847" s="74" t="str">
        <f ca="1">IFERROR(__xludf.DUMMYFUNCTION("IF(REGEXMATCH(A4847,""wealth planning""),""Script 1"",""-"")"),"-")</f>
        <v>-</v>
      </c>
      <c r="C4847" s="74" t="str">
        <f t="shared" si="36"/>
        <v>You: Oh bukan sekarang. Maybe weekend minggu depan ke. Online pon okay InshaAllah dalam 30 minit je</v>
      </c>
      <c r="D4847" s="148">
        <f t="shared" si="37"/>
        <v>45702</v>
      </c>
    </row>
    <row r="4848" spans="1:4">
      <c r="B4848" s="74" t="str">
        <f ca="1">IFERROR(__xludf.DUMMYFUNCTION("IF(REGEXMATCH(A4848,""wealth planning""),""Script 1"",""-"")"),"-")</f>
        <v>-</v>
      </c>
      <c r="C4848" s="74">
        <f t="shared" si="36"/>
        <v>0</v>
      </c>
      <c r="D4848" s="148">
        <f t="shared" si="37"/>
        <v>45702</v>
      </c>
    </row>
    <row r="4849" spans="1:4">
      <c r="B4849" s="74" t="str">
        <f ca="1">IFERROR(__xludf.DUMMYFUNCTION("IF(REGEXMATCH(A4849,""wealth planning""),""Script 1"",""-"")"),"-")</f>
        <v>-</v>
      </c>
      <c r="C4849" s="74">
        <f t="shared" ref="C4849:C5103" si="38">A4848</f>
        <v>0</v>
      </c>
      <c r="D4849" s="74" t="str">
        <f t="shared" ref="D4849:D5103" si="39">A4846</f>
        <v>You: Oh bukan sekarang. Maybe weekend minggu depan ke. Online pon okay InshaAllah dalam 30 minit je</v>
      </c>
    </row>
    <row r="4850" spans="1:4">
      <c r="A4850" s="74" t="s">
        <v>4650</v>
      </c>
      <c r="B4850" s="74" t="str">
        <f ca="1">IFERROR(__xludf.DUMMYFUNCTION("IF(REGEXMATCH(A4850,""wealth planning""),""Script 1"",""-"")"),"-")</f>
        <v>-</v>
      </c>
      <c r="C4850" s="74">
        <f t="shared" si="38"/>
        <v>0</v>
      </c>
      <c r="D4850" s="74">
        <f t="shared" si="39"/>
        <v>0</v>
      </c>
    </row>
    <row r="4851" spans="1:4">
      <c r="A4851" s="74" t="s">
        <v>2323</v>
      </c>
      <c r="B4851" s="74" t="str">
        <f ca="1">IFERROR(__xludf.DUMMYFUNCTION("IF(REGEXMATCH(A4851,""wealth planning""),""Script 1"",""-"")"),"-")</f>
        <v>-</v>
      </c>
      <c r="C4851" s="74" t="str">
        <f t="shared" si="38"/>
        <v>Arief HafiziStatus is reachable</v>
      </c>
      <c r="D4851" s="74">
        <f t="shared" si="39"/>
        <v>0</v>
      </c>
    </row>
    <row r="4852" spans="1:4">
      <c r="A4852" s="148">
        <v>45702</v>
      </c>
      <c r="B4852" s="74" t="str">
        <f ca="1">IFERROR(__xludf.DUMMYFUNCTION("IF(REGEXMATCH(A4852,""wealth planning""),""Script 1"",""-"")"),"#VALUE!")</f>
        <v>#VALUE!</v>
      </c>
      <c r="C4852" s="74" t="str">
        <f t="shared" si="38"/>
        <v>Arief Hafizi</v>
      </c>
      <c r="D4852" s="74">
        <f t="shared" si="39"/>
        <v>0</v>
      </c>
    </row>
    <row r="4853" spans="1:4">
      <c r="A4853" s="148">
        <v>45702</v>
      </c>
      <c r="B4853" s="74" t="str">
        <f ca="1">IFERROR(__xludf.DUMMYFUNCTION("IF(REGEXMATCH(A4853,""wealth planning""),""Script 1"",""-"")"),"#VALUE!")</f>
        <v>#VALUE!</v>
      </c>
      <c r="C4853" s="148">
        <f t="shared" si="38"/>
        <v>45702</v>
      </c>
      <c r="D4853" s="74" t="str">
        <f t="shared" si="39"/>
        <v>Arief HafiziStatus is reachable</v>
      </c>
    </row>
    <row r="4854" spans="1:4">
      <c r="A4854" s="74" t="s">
        <v>3751</v>
      </c>
      <c r="B4854" s="74" t="str">
        <f ca="1">IFERROR(__xludf.DUMMYFUNCTION("IF(REGEXMATCH(A4854,""wealth planning""),""Script 1"",""-"")"),"Script 1")</f>
        <v>Script 1</v>
      </c>
      <c r="C4854" s="148">
        <f t="shared" si="38"/>
        <v>45702</v>
      </c>
      <c r="D4854" s="74" t="str">
        <f t="shared" si="39"/>
        <v>Arief Hafizi</v>
      </c>
    </row>
    <row r="4855" spans="1:4">
      <c r="B4855" s="74" t="str">
        <f ca="1">IFERROR(__xludf.DUMMYFUNCTION("IF(REGEXMATCH(A4855,""wealth planning""),""Script 1"",""-"")"),"-")</f>
        <v>-</v>
      </c>
      <c r="C4855" s="74" t="str">
        <f t="shared" si="38"/>
        <v>You: Hai assalamualaikum Arief,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855" s="148">
        <f t="shared" si="39"/>
        <v>45702</v>
      </c>
    </row>
    <row r="4856" spans="1:4">
      <c r="B4856" s="74" t="str">
        <f ca="1">IFERROR(__xludf.DUMMYFUNCTION("IF(REGEXMATCH(A4856,""wealth planning""),""Script 1"",""-"")"),"-")</f>
        <v>-</v>
      </c>
      <c r="C4856" s="74">
        <f t="shared" si="38"/>
        <v>0</v>
      </c>
      <c r="D4856" s="148">
        <f t="shared" si="39"/>
        <v>45702</v>
      </c>
    </row>
    <row r="4857" spans="1:4">
      <c r="B4857" s="74" t="str">
        <f ca="1">IFERROR(__xludf.DUMMYFUNCTION("IF(REGEXMATCH(A4857,""wealth planning""),""Script 1"",""-"")"),"-")</f>
        <v>-</v>
      </c>
      <c r="C4857" s="74">
        <f t="shared" si="38"/>
        <v>0</v>
      </c>
      <c r="D4857" s="74" t="str">
        <f t="shared" si="39"/>
        <v>You: Hai assalamualaikum Arief,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858" spans="1:4">
      <c r="A4858" s="74" t="s">
        <v>4652</v>
      </c>
      <c r="B4858" s="74" t="str">
        <f ca="1">IFERROR(__xludf.DUMMYFUNCTION("IF(REGEXMATCH(A4858,""wealth planning""),""Script 1"",""-"")"),"-")</f>
        <v>-</v>
      </c>
      <c r="C4858" s="74">
        <f t="shared" si="38"/>
        <v>0</v>
      </c>
      <c r="D4858" s="74">
        <f t="shared" si="39"/>
        <v>0</v>
      </c>
    </row>
    <row r="4859" spans="1:4">
      <c r="A4859" s="74" t="s">
        <v>2322</v>
      </c>
      <c r="B4859" s="74" t="str">
        <f ca="1">IFERROR(__xludf.DUMMYFUNCTION("IF(REGEXMATCH(A4859,""wealth planning""),""Script 1"",""-"")"),"-")</f>
        <v>-</v>
      </c>
      <c r="C4859" s="74" t="str">
        <f t="shared" si="38"/>
        <v>Qayyum BadarozzamanStatus is reachable</v>
      </c>
      <c r="D4859" s="74">
        <f t="shared" si="39"/>
        <v>0</v>
      </c>
    </row>
    <row r="4860" spans="1:4">
      <c r="A4860" s="148">
        <v>45702</v>
      </c>
      <c r="B4860" s="74" t="str">
        <f ca="1">IFERROR(__xludf.DUMMYFUNCTION("IF(REGEXMATCH(A4860,""wealth planning""),""Script 1"",""-"")"),"#VALUE!")</f>
        <v>#VALUE!</v>
      </c>
      <c r="C4860" s="74" t="str">
        <f t="shared" si="38"/>
        <v>Qayyum Badarozzaman</v>
      </c>
      <c r="D4860" s="74">
        <f t="shared" si="39"/>
        <v>0</v>
      </c>
    </row>
    <row r="4861" spans="1:4">
      <c r="A4861" s="148">
        <v>45702</v>
      </c>
      <c r="B4861" s="74" t="str">
        <f ca="1">IFERROR(__xludf.DUMMYFUNCTION("IF(REGEXMATCH(A4861,""wealth planning""),""Script 1"",""-"")"),"#VALUE!")</f>
        <v>#VALUE!</v>
      </c>
      <c r="C4861" s="148">
        <f t="shared" si="38"/>
        <v>45702</v>
      </c>
      <c r="D4861" s="74" t="str">
        <f t="shared" si="39"/>
        <v>Qayyum BadarozzamanStatus is reachable</v>
      </c>
    </row>
    <row r="4862" spans="1:4">
      <c r="A4862" s="74" t="s">
        <v>4653</v>
      </c>
      <c r="B4862" s="74" t="str">
        <f ca="1">IFERROR(__xludf.DUMMYFUNCTION("IF(REGEXMATCH(A4862,""wealth planning""),""Script 1"",""-"")"),"Script 1")</f>
        <v>Script 1</v>
      </c>
      <c r="C4862" s="148">
        <f t="shared" si="38"/>
        <v>45702</v>
      </c>
      <c r="D4862" s="74" t="str">
        <f t="shared" si="39"/>
        <v>Qayyum Badarozzaman</v>
      </c>
    </row>
    <row r="4863" spans="1:4">
      <c r="B4863" s="74" t="str">
        <f ca="1">IFERROR(__xludf.DUMMYFUNCTION("IF(REGEXMATCH(A4863,""wealth planning""),""Script 1"",""-"")"),"-")</f>
        <v>-</v>
      </c>
      <c r="C4863" s="74" t="str">
        <f t="shared" si="38"/>
        <v>You: Hai assalamualaikum Qayyum,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863" s="148">
        <f t="shared" si="39"/>
        <v>45702</v>
      </c>
    </row>
    <row r="4864" spans="1:4">
      <c r="B4864" s="74" t="str">
        <f ca="1">IFERROR(__xludf.DUMMYFUNCTION("IF(REGEXMATCH(A4864,""wealth planning""),""Script 1"",""-"")"),"-")</f>
        <v>-</v>
      </c>
      <c r="C4864" s="74">
        <f t="shared" si="38"/>
        <v>0</v>
      </c>
      <c r="D4864" s="148">
        <f t="shared" si="39"/>
        <v>45702</v>
      </c>
    </row>
    <row r="4865" spans="1:4">
      <c r="B4865" s="74" t="str">
        <f ca="1">IFERROR(__xludf.DUMMYFUNCTION("IF(REGEXMATCH(A4865,""wealth planning""),""Script 1"",""-"")"),"-")</f>
        <v>-</v>
      </c>
      <c r="C4865" s="74">
        <f t="shared" si="38"/>
        <v>0</v>
      </c>
      <c r="D4865" s="74" t="str">
        <f t="shared" si="39"/>
        <v>You: Hai assalamualaikum Qayyum,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866" spans="1:4">
      <c r="B4866" s="74" t="str">
        <f ca="1">IFERROR(__xludf.DUMMYFUNCTION("IF(REGEXMATCH(A4866,""wealth planning""),""Script 1"",""-"")"),"-")</f>
        <v>-</v>
      </c>
      <c r="C4866" s="74">
        <f t="shared" si="38"/>
        <v>0</v>
      </c>
      <c r="D4866" s="74">
        <f t="shared" si="39"/>
        <v>0</v>
      </c>
    </row>
    <row r="4867" spans="1:4">
      <c r="A4867" s="74" t="s">
        <v>4656</v>
      </c>
      <c r="B4867" s="74" t="str">
        <f ca="1">IFERROR(__xludf.DUMMYFUNCTION("IF(REGEXMATCH(A4867,""wealth planning""),""Script 1"",""-"")"),"-")</f>
        <v>-</v>
      </c>
      <c r="C4867" s="74">
        <f t="shared" si="38"/>
        <v>0</v>
      </c>
      <c r="D4867" s="74">
        <f t="shared" si="39"/>
        <v>0</v>
      </c>
    </row>
    <row r="4868" spans="1:4">
      <c r="A4868" s="148">
        <v>45702</v>
      </c>
      <c r="B4868" s="74" t="str">
        <f ca="1">IFERROR(__xludf.DUMMYFUNCTION("IF(REGEXMATCH(A4868,""wealth planning""),""Script 1"",""-"")"),"#VALUE!")</f>
        <v>#VALUE!</v>
      </c>
      <c r="C4868" s="74" t="str">
        <f t="shared" si="38"/>
        <v>Ahmad Zharif Bin Khalid</v>
      </c>
      <c r="D4868" s="74">
        <f t="shared" si="39"/>
        <v>0</v>
      </c>
    </row>
    <row r="4869" spans="1:4">
      <c r="A4869" s="148">
        <v>45702</v>
      </c>
      <c r="B4869" s="74" t="str">
        <f ca="1">IFERROR(__xludf.DUMMYFUNCTION("IF(REGEXMATCH(A4869,""wealth planning""),""Script 1"",""-"")"),"#VALUE!")</f>
        <v>#VALUE!</v>
      </c>
      <c r="C4869" s="148">
        <f t="shared" si="38"/>
        <v>45702</v>
      </c>
      <c r="D4869" s="74">
        <f t="shared" si="39"/>
        <v>0</v>
      </c>
    </row>
    <row r="4870" spans="1:4">
      <c r="A4870" s="74" t="s">
        <v>4657</v>
      </c>
      <c r="B4870" s="74" t="str">
        <f ca="1">IFERROR(__xludf.DUMMYFUNCTION("IF(REGEXMATCH(A4870,""wealth planning""),""Script 1"",""-"")"),"Script 1")</f>
        <v>Script 1</v>
      </c>
      <c r="C4870" s="148">
        <f t="shared" si="38"/>
        <v>45702</v>
      </c>
      <c r="D4870" s="74" t="str">
        <f t="shared" si="39"/>
        <v>Ahmad Zharif Bin Khalid</v>
      </c>
    </row>
    <row r="4871" spans="1:4">
      <c r="B4871" s="74" t="str">
        <f ca="1">IFERROR(__xludf.DUMMYFUNCTION("IF(REGEXMATCH(A4871,""wealth planning""),""Script 1"",""-"")"),"-")</f>
        <v>-</v>
      </c>
      <c r="C4871" s="74" t="str">
        <f t="shared" si="38"/>
        <v>You: Hai assalamualaikum Zharif,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871" s="148">
        <f t="shared" si="39"/>
        <v>45702</v>
      </c>
    </row>
    <row r="4872" spans="1:4">
      <c r="B4872" s="74" t="str">
        <f ca="1">IFERROR(__xludf.DUMMYFUNCTION("IF(REGEXMATCH(A4872,""wealth planning""),""Script 1"",""-"")"),"-")</f>
        <v>-</v>
      </c>
      <c r="C4872" s="74">
        <f t="shared" si="38"/>
        <v>0</v>
      </c>
      <c r="D4872" s="148">
        <f t="shared" si="39"/>
        <v>45702</v>
      </c>
    </row>
    <row r="4873" spans="1:4">
      <c r="B4873" s="74" t="str">
        <f ca="1">IFERROR(__xludf.DUMMYFUNCTION("IF(REGEXMATCH(A4873,""wealth planning""),""Script 1"",""-"")"),"-")</f>
        <v>-</v>
      </c>
      <c r="C4873" s="74">
        <f t="shared" si="38"/>
        <v>0</v>
      </c>
      <c r="D4873" s="74" t="str">
        <f t="shared" si="39"/>
        <v>You: Hai assalamualaikum Zharif,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874" spans="1:4">
      <c r="B4874" s="74" t="str">
        <f ca="1">IFERROR(__xludf.DUMMYFUNCTION("IF(REGEXMATCH(A4874,""wealth planning""),""Script 1"",""-"")"),"-")</f>
        <v>-</v>
      </c>
      <c r="C4874" s="74">
        <f t="shared" si="38"/>
        <v>0</v>
      </c>
      <c r="D4874" s="74">
        <f t="shared" si="39"/>
        <v>0</v>
      </c>
    </row>
    <row r="4875" spans="1:4">
      <c r="A4875" s="74" t="s">
        <v>4660</v>
      </c>
      <c r="B4875" s="74" t="str">
        <f ca="1">IFERROR(__xludf.DUMMYFUNCTION("IF(REGEXMATCH(A4875,""wealth planning""),""Script 1"",""-"")"),"-")</f>
        <v>-</v>
      </c>
      <c r="C4875" s="74">
        <f t="shared" si="38"/>
        <v>0</v>
      </c>
      <c r="D4875" s="74">
        <f t="shared" si="39"/>
        <v>0</v>
      </c>
    </row>
    <row r="4876" spans="1:4">
      <c r="A4876" s="148">
        <v>45702</v>
      </c>
      <c r="B4876" s="74" t="str">
        <f ca="1">IFERROR(__xludf.DUMMYFUNCTION("IF(REGEXMATCH(A4876,""wealth planning""),""Script 1"",""-"")"),"#VALUE!")</f>
        <v>#VALUE!</v>
      </c>
      <c r="C4876" s="74" t="str">
        <f t="shared" si="38"/>
        <v>Nik Nazwan Syafiq Nik yahaya</v>
      </c>
      <c r="D4876" s="74">
        <f t="shared" si="39"/>
        <v>0</v>
      </c>
    </row>
    <row r="4877" spans="1:4">
      <c r="A4877" s="148">
        <v>45702</v>
      </c>
      <c r="B4877" s="74" t="str">
        <f ca="1">IFERROR(__xludf.DUMMYFUNCTION("IF(REGEXMATCH(A4877,""wealth planning""),""Script 1"",""-"")"),"#VALUE!")</f>
        <v>#VALUE!</v>
      </c>
      <c r="C4877" s="148">
        <f t="shared" si="38"/>
        <v>45702</v>
      </c>
      <c r="D4877" s="74">
        <f t="shared" si="39"/>
        <v>0</v>
      </c>
    </row>
    <row r="4878" spans="1:4">
      <c r="A4878" s="74" t="s">
        <v>4661</v>
      </c>
      <c r="B4878" s="74" t="str">
        <f ca="1">IFERROR(__xludf.DUMMYFUNCTION("IF(REGEXMATCH(A4878,""wealth planning""),""Script 1"",""-"")"),"Script 1")</f>
        <v>Script 1</v>
      </c>
      <c r="C4878" s="148">
        <f t="shared" si="38"/>
        <v>45702</v>
      </c>
      <c r="D4878" s="74" t="str">
        <f t="shared" si="39"/>
        <v>Nik Nazwan Syafiq Nik yahaya</v>
      </c>
    </row>
    <row r="4879" spans="1:4">
      <c r="B4879" s="74" t="str">
        <f ca="1">IFERROR(__xludf.DUMMYFUNCTION("IF(REGEXMATCH(A4879,""wealth planning""),""Script 1"",""-"")"),"-")</f>
        <v>-</v>
      </c>
      <c r="C4879" s="74" t="str">
        <f t="shared" si="38"/>
        <v>You: Hai assalamualaikum Nik Nazwan,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879" s="148">
        <f t="shared" si="39"/>
        <v>45702</v>
      </c>
    </row>
    <row r="4880" spans="1:4">
      <c r="B4880" s="74" t="str">
        <f ca="1">IFERROR(__xludf.DUMMYFUNCTION("IF(REGEXMATCH(A4880,""wealth planning""),""Script 1"",""-"")"),"-")</f>
        <v>-</v>
      </c>
      <c r="C4880" s="74">
        <f t="shared" si="38"/>
        <v>0</v>
      </c>
      <c r="D4880" s="148">
        <f t="shared" si="39"/>
        <v>45702</v>
      </c>
    </row>
    <row r="4881" spans="1:4">
      <c r="B4881" s="74" t="str">
        <f ca="1">IFERROR(__xludf.DUMMYFUNCTION("IF(REGEXMATCH(A4881,""wealth planning""),""Script 1"",""-"")"),"-")</f>
        <v>-</v>
      </c>
      <c r="C4881" s="74">
        <f t="shared" si="38"/>
        <v>0</v>
      </c>
      <c r="D4881" s="74" t="str">
        <f t="shared" si="39"/>
        <v>You: Hai assalamualaikum Nik Nazwan,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882" spans="1:4">
      <c r="B4882" s="74" t="str">
        <f ca="1">IFERROR(__xludf.DUMMYFUNCTION("IF(REGEXMATCH(A4882,""wealth planning""),""Script 1"",""-"")"),"-")</f>
        <v>-</v>
      </c>
      <c r="C4882" s="74">
        <f t="shared" si="38"/>
        <v>0</v>
      </c>
      <c r="D4882" s="74">
        <f t="shared" si="39"/>
        <v>0</v>
      </c>
    </row>
    <row r="4883" spans="1:4">
      <c r="A4883" s="74" t="s">
        <v>4664</v>
      </c>
      <c r="B4883" s="74" t="str">
        <f ca="1">IFERROR(__xludf.DUMMYFUNCTION("IF(REGEXMATCH(A4883,""wealth planning""),""Script 1"",""-"")"),"-")</f>
        <v>-</v>
      </c>
      <c r="C4883" s="74">
        <f t="shared" si="38"/>
        <v>0</v>
      </c>
      <c r="D4883" s="74">
        <f t="shared" si="39"/>
        <v>0</v>
      </c>
    </row>
    <row r="4884" spans="1:4">
      <c r="A4884" s="148">
        <v>45702</v>
      </c>
      <c r="B4884" s="74" t="str">
        <f ca="1">IFERROR(__xludf.DUMMYFUNCTION("IF(REGEXMATCH(A4884,""wealth planning""),""Script 1"",""-"")"),"#VALUE!")</f>
        <v>#VALUE!</v>
      </c>
      <c r="C4884" s="74" t="str">
        <f t="shared" si="38"/>
        <v>Nur Atikah Sairol Amar</v>
      </c>
      <c r="D4884" s="74">
        <f t="shared" si="39"/>
        <v>0</v>
      </c>
    </row>
    <row r="4885" spans="1:4">
      <c r="A4885" s="148">
        <v>45702</v>
      </c>
      <c r="B4885" s="74" t="str">
        <f ca="1">IFERROR(__xludf.DUMMYFUNCTION("IF(REGEXMATCH(A4885,""wealth planning""),""Script 1"",""-"")"),"#VALUE!")</f>
        <v>#VALUE!</v>
      </c>
      <c r="C4885" s="148">
        <f t="shared" si="38"/>
        <v>45702</v>
      </c>
      <c r="D4885" s="74">
        <f t="shared" si="39"/>
        <v>0</v>
      </c>
    </row>
    <row r="4886" spans="1:4">
      <c r="A4886" s="74" t="s">
        <v>4665</v>
      </c>
      <c r="B4886" s="74" t="str">
        <f ca="1">IFERROR(__xludf.DUMMYFUNCTION("IF(REGEXMATCH(A4886,""wealth planning""),""Script 1"",""-"")"),"Script 1")</f>
        <v>Script 1</v>
      </c>
      <c r="C4886" s="148">
        <f t="shared" si="38"/>
        <v>45702</v>
      </c>
      <c r="D4886" s="74" t="str">
        <f t="shared" si="39"/>
        <v>Nur Atikah Sairol Amar</v>
      </c>
    </row>
    <row r="4887" spans="1:4">
      <c r="B4887" s="74" t="str">
        <f ca="1">IFERROR(__xludf.DUMMYFUNCTION("IF(REGEXMATCH(A4887,""wealth planning""),""Script 1"",""-"")"),"-")</f>
        <v>-</v>
      </c>
      <c r="C4887" s="74" t="str">
        <f t="shared" si="38"/>
        <v>You: Hai assalamualaikum Atikah,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887" s="148">
        <f t="shared" si="39"/>
        <v>45702</v>
      </c>
    </row>
    <row r="4888" spans="1:4">
      <c r="B4888" s="74" t="str">
        <f ca="1">IFERROR(__xludf.DUMMYFUNCTION("IF(REGEXMATCH(A4888,""wealth planning""),""Script 1"",""-"")"),"-")</f>
        <v>-</v>
      </c>
      <c r="C4888" s="74">
        <f t="shared" si="38"/>
        <v>0</v>
      </c>
      <c r="D4888" s="148">
        <f t="shared" si="39"/>
        <v>45702</v>
      </c>
    </row>
    <row r="4889" spans="1:4">
      <c r="B4889" s="74" t="str">
        <f ca="1">IFERROR(__xludf.DUMMYFUNCTION("IF(REGEXMATCH(A4889,""wealth planning""),""Script 1"",""-"")"),"-")</f>
        <v>-</v>
      </c>
      <c r="C4889" s="74">
        <f t="shared" si="38"/>
        <v>0</v>
      </c>
      <c r="D4889" s="74" t="str">
        <f t="shared" si="39"/>
        <v>You: Hai assalamualaikum Atikah,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890" spans="1:4">
      <c r="B4890" s="74" t="str">
        <f ca="1">IFERROR(__xludf.DUMMYFUNCTION("IF(REGEXMATCH(A4890,""wealth planning""),""Script 1"",""-"")"),"-")</f>
        <v>-</v>
      </c>
      <c r="C4890" s="74">
        <f t="shared" si="38"/>
        <v>0</v>
      </c>
      <c r="D4890" s="74">
        <f t="shared" si="39"/>
        <v>0</v>
      </c>
    </row>
    <row r="4891" spans="1:4">
      <c r="A4891" s="74" t="s">
        <v>4668</v>
      </c>
      <c r="B4891" s="74" t="str">
        <f ca="1">IFERROR(__xludf.DUMMYFUNCTION("IF(REGEXMATCH(A4891,""wealth planning""),""Script 1"",""-"")"),"-")</f>
        <v>-</v>
      </c>
      <c r="C4891" s="74">
        <f t="shared" si="38"/>
        <v>0</v>
      </c>
      <c r="D4891" s="74">
        <f t="shared" si="39"/>
        <v>0</v>
      </c>
    </row>
    <row r="4892" spans="1:4">
      <c r="A4892" s="148">
        <v>45702</v>
      </c>
      <c r="B4892" s="74" t="str">
        <f ca="1">IFERROR(__xludf.DUMMYFUNCTION("IF(REGEXMATCH(A4892,""wealth planning""),""Script 1"",""-"")"),"#VALUE!")</f>
        <v>#VALUE!</v>
      </c>
      <c r="C4892" s="74" t="str">
        <f t="shared" si="38"/>
        <v>MUHAMAD IKMAL HADI ABD RAHIM</v>
      </c>
      <c r="D4892" s="74">
        <f t="shared" si="39"/>
        <v>0</v>
      </c>
    </row>
    <row r="4893" spans="1:4">
      <c r="A4893" s="148">
        <v>45702</v>
      </c>
      <c r="B4893" s="74" t="str">
        <f ca="1">IFERROR(__xludf.DUMMYFUNCTION("IF(REGEXMATCH(A4893,""wealth planning""),""Script 1"",""-"")"),"#VALUE!")</f>
        <v>#VALUE!</v>
      </c>
      <c r="C4893" s="148">
        <f t="shared" si="38"/>
        <v>45702</v>
      </c>
      <c r="D4893" s="74">
        <f t="shared" si="39"/>
        <v>0</v>
      </c>
    </row>
    <row r="4894" spans="1:4">
      <c r="A4894" s="74" t="s">
        <v>4669</v>
      </c>
      <c r="B4894" s="74" t="str">
        <f ca="1">IFERROR(__xludf.DUMMYFUNCTION("IF(REGEXMATCH(A4894,""wealth planning""),""Script 1"",""-"")"),"Script 1")</f>
        <v>Script 1</v>
      </c>
      <c r="C4894" s="148">
        <f t="shared" si="38"/>
        <v>45702</v>
      </c>
      <c r="D4894" s="74" t="str">
        <f t="shared" si="39"/>
        <v>MUHAMAD IKMAL HADI ABD RAHIM</v>
      </c>
    </row>
    <row r="4895" spans="1:4">
      <c r="B4895" s="74" t="str">
        <f ca="1">IFERROR(__xludf.DUMMYFUNCTION("IF(REGEXMATCH(A4895,""wealth planning""),""Script 1"",""-"")"),"-")</f>
        <v>-</v>
      </c>
      <c r="C4895" s="74" t="str">
        <f t="shared" si="38"/>
        <v>You: Hai assalamualaikum Ikmal,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895" s="148">
        <f t="shared" si="39"/>
        <v>45702</v>
      </c>
    </row>
    <row r="4896" spans="1:4">
      <c r="B4896" s="74" t="str">
        <f ca="1">IFERROR(__xludf.DUMMYFUNCTION("IF(REGEXMATCH(A4896,""wealth planning""),""Script 1"",""-"")"),"-")</f>
        <v>-</v>
      </c>
      <c r="C4896" s="74">
        <f t="shared" si="38"/>
        <v>0</v>
      </c>
      <c r="D4896" s="148">
        <f t="shared" si="39"/>
        <v>45702</v>
      </c>
    </row>
    <row r="4897" spans="1:4">
      <c r="B4897" s="74" t="str">
        <f ca="1">IFERROR(__xludf.DUMMYFUNCTION("IF(REGEXMATCH(A4897,""wealth planning""),""Script 1"",""-"")"),"-")</f>
        <v>-</v>
      </c>
      <c r="C4897" s="74">
        <f t="shared" si="38"/>
        <v>0</v>
      </c>
      <c r="D4897" s="74" t="str">
        <f t="shared" si="39"/>
        <v>You: Hai assalamualaikum Ikmal,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898" spans="1:4">
      <c r="B4898" s="74" t="str">
        <f ca="1">IFERROR(__xludf.DUMMYFUNCTION("IF(REGEXMATCH(A4898,""wealth planning""),""Script 1"",""-"")"),"-")</f>
        <v>-</v>
      </c>
      <c r="C4898" s="74">
        <f t="shared" si="38"/>
        <v>0</v>
      </c>
      <c r="D4898" s="74">
        <f t="shared" si="39"/>
        <v>0</v>
      </c>
    </row>
    <row r="4899" spans="1:4">
      <c r="A4899" s="74" t="s">
        <v>4672</v>
      </c>
      <c r="B4899" s="74" t="str">
        <f ca="1">IFERROR(__xludf.DUMMYFUNCTION("IF(REGEXMATCH(A4899,""wealth planning""),""Script 1"",""-"")"),"-")</f>
        <v>-</v>
      </c>
      <c r="C4899" s="74">
        <f t="shared" si="38"/>
        <v>0</v>
      </c>
      <c r="D4899" s="74">
        <f t="shared" si="39"/>
        <v>0</v>
      </c>
    </row>
    <row r="4900" spans="1:4">
      <c r="A4900" s="148">
        <v>45702</v>
      </c>
      <c r="B4900" s="74" t="str">
        <f ca="1">IFERROR(__xludf.DUMMYFUNCTION("IF(REGEXMATCH(A4900,""wealth planning""),""Script 1"",""-"")"),"#VALUE!")</f>
        <v>#VALUE!</v>
      </c>
      <c r="C4900" s="74" t="str">
        <f t="shared" si="38"/>
        <v>Junaidah bensali</v>
      </c>
      <c r="D4900" s="74">
        <f t="shared" si="39"/>
        <v>0</v>
      </c>
    </row>
    <row r="4901" spans="1:4">
      <c r="A4901" s="148">
        <v>45702</v>
      </c>
      <c r="B4901" s="74" t="str">
        <f ca="1">IFERROR(__xludf.DUMMYFUNCTION("IF(REGEXMATCH(A4901,""wealth planning""),""Script 1"",""-"")"),"#VALUE!")</f>
        <v>#VALUE!</v>
      </c>
      <c r="C4901" s="148">
        <f t="shared" si="38"/>
        <v>45702</v>
      </c>
      <c r="D4901" s="74">
        <f t="shared" si="39"/>
        <v>0</v>
      </c>
    </row>
    <row r="4902" spans="1:4">
      <c r="A4902" s="74" t="s">
        <v>4673</v>
      </c>
      <c r="B4902" s="74" t="str">
        <f ca="1">IFERROR(__xludf.DUMMYFUNCTION("IF(REGEXMATCH(A4902,""wealth planning""),""Script 1"",""-"")"),"Script 1")</f>
        <v>Script 1</v>
      </c>
      <c r="C4902" s="148">
        <f t="shared" si="38"/>
        <v>45702</v>
      </c>
      <c r="D4902" s="74" t="str">
        <f t="shared" si="39"/>
        <v>Junaidah bensali</v>
      </c>
    </row>
    <row r="4903" spans="1:4">
      <c r="B4903" s="74" t="str">
        <f ca="1">IFERROR(__xludf.DUMMYFUNCTION("IF(REGEXMATCH(A4903,""wealth planning""),""Script 1"",""-"")"),"-")</f>
        <v>-</v>
      </c>
      <c r="C4903" s="74" t="str">
        <f t="shared" si="38"/>
        <v>You: Hai assalamualaikum Junaidah,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903" s="148">
        <f t="shared" si="39"/>
        <v>45702</v>
      </c>
    </row>
    <row r="4904" spans="1:4">
      <c r="B4904" s="74" t="str">
        <f ca="1">IFERROR(__xludf.DUMMYFUNCTION("IF(REGEXMATCH(A4904,""wealth planning""),""Script 1"",""-"")"),"-")</f>
        <v>-</v>
      </c>
      <c r="C4904" s="74">
        <f t="shared" si="38"/>
        <v>0</v>
      </c>
      <c r="D4904" s="148">
        <f t="shared" si="39"/>
        <v>45702</v>
      </c>
    </row>
    <row r="4905" spans="1:4">
      <c r="B4905" s="74" t="str">
        <f ca="1">IFERROR(__xludf.DUMMYFUNCTION("IF(REGEXMATCH(A4905,""wealth planning""),""Script 1"",""-"")"),"-")</f>
        <v>-</v>
      </c>
      <c r="C4905" s="74">
        <f t="shared" si="38"/>
        <v>0</v>
      </c>
      <c r="D4905" s="74" t="str">
        <f t="shared" si="39"/>
        <v>You: Hai assalamualaikum Junaidah,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906" spans="1:4">
      <c r="B4906" s="74" t="str">
        <f ca="1">IFERROR(__xludf.DUMMYFUNCTION("IF(REGEXMATCH(A4906,""wealth planning""),""Script 1"",""-"")"),"-")</f>
        <v>-</v>
      </c>
      <c r="C4906" s="74">
        <f t="shared" si="38"/>
        <v>0</v>
      </c>
      <c r="D4906" s="74">
        <f t="shared" si="39"/>
        <v>0</v>
      </c>
    </row>
    <row r="4907" spans="1:4">
      <c r="A4907" s="74" t="s">
        <v>2315</v>
      </c>
      <c r="B4907" s="74" t="str">
        <f ca="1">IFERROR(__xludf.DUMMYFUNCTION("IF(REGEXMATCH(A4907,""wealth planning""),""Script 1"",""-"")"),"-")</f>
        <v>-</v>
      </c>
      <c r="C4907" s="74">
        <f t="shared" si="38"/>
        <v>0</v>
      </c>
      <c r="D4907" s="74">
        <f t="shared" si="39"/>
        <v>0</v>
      </c>
    </row>
    <row r="4908" spans="1:4">
      <c r="A4908" s="148">
        <v>45702</v>
      </c>
      <c r="B4908" s="74" t="str">
        <f ca="1">IFERROR(__xludf.DUMMYFUNCTION("IF(REGEXMATCH(A4908,""wealth planning""),""Script 1"",""-"")"),"#VALUE!")</f>
        <v>#VALUE!</v>
      </c>
      <c r="C4908" s="74" t="str">
        <f t="shared" si="38"/>
        <v>Shahmin Aiman</v>
      </c>
      <c r="D4908" s="74">
        <f t="shared" si="39"/>
        <v>0</v>
      </c>
    </row>
    <row r="4909" spans="1:4">
      <c r="A4909" s="148">
        <v>45702</v>
      </c>
      <c r="B4909" s="74" t="str">
        <f ca="1">IFERROR(__xludf.DUMMYFUNCTION("IF(REGEXMATCH(A4909,""wealth planning""),""Script 1"",""-"")"),"#VALUE!")</f>
        <v>#VALUE!</v>
      </c>
      <c r="C4909" s="148">
        <f t="shared" si="38"/>
        <v>45702</v>
      </c>
      <c r="D4909" s="74">
        <f t="shared" si="39"/>
        <v>0</v>
      </c>
    </row>
    <row r="4910" spans="1:4">
      <c r="A4910" s="74" t="s">
        <v>4676</v>
      </c>
      <c r="B4910" s="74" t="str">
        <f ca="1">IFERROR(__xludf.DUMMYFUNCTION("IF(REGEXMATCH(A4910,""wealth planning""),""Script 1"",""-"")"),"Script 1")</f>
        <v>Script 1</v>
      </c>
      <c r="C4910" s="148">
        <f t="shared" si="38"/>
        <v>45702</v>
      </c>
      <c r="D4910" s="74" t="str">
        <f t="shared" si="39"/>
        <v>Shahmin Aiman</v>
      </c>
    </row>
    <row r="4911" spans="1:4">
      <c r="B4911" s="74" t="str">
        <f ca="1">IFERROR(__xludf.DUMMYFUNCTION("IF(REGEXMATCH(A4911,""wealth planning""),""Script 1"",""-"")"),"-")</f>
        <v>-</v>
      </c>
      <c r="C4911" s="74" t="str">
        <f t="shared" si="38"/>
        <v>You: Hai assalamualaikum Shahmin,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911" s="148">
        <f t="shared" si="39"/>
        <v>45702</v>
      </c>
    </row>
    <row r="4912" spans="1:4">
      <c r="B4912" s="74" t="str">
        <f ca="1">IFERROR(__xludf.DUMMYFUNCTION("IF(REGEXMATCH(A4912,""wealth planning""),""Script 1"",""-"")"),"-")</f>
        <v>-</v>
      </c>
      <c r="C4912" s="74">
        <f t="shared" si="38"/>
        <v>0</v>
      </c>
      <c r="D4912" s="148">
        <f t="shared" si="39"/>
        <v>45702</v>
      </c>
    </row>
    <row r="4913" spans="1:4">
      <c r="B4913" s="74" t="str">
        <f ca="1">IFERROR(__xludf.DUMMYFUNCTION("IF(REGEXMATCH(A4913,""wealth planning""),""Script 1"",""-"")"),"-")</f>
        <v>-</v>
      </c>
      <c r="C4913" s="74">
        <f t="shared" si="38"/>
        <v>0</v>
      </c>
      <c r="D4913" s="74" t="str">
        <f t="shared" si="39"/>
        <v>You: Hai assalamualaikum Shahmin,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914" spans="1:4">
      <c r="B4914" s="74" t="str">
        <f ca="1">IFERROR(__xludf.DUMMYFUNCTION("IF(REGEXMATCH(A4914,""wealth planning""),""Script 1"",""-"")"),"-")</f>
        <v>-</v>
      </c>
      <c r="C4914" s="74">
        <f t="shared" si="38"/>
        <v>0</v>
      </c>
      <c r="D4914" s="74">
        <f t="shared" si="39"/>
        <v>0</v>
      </c>
    </row>
    <row r="4915" spans="1:4">
      <c r="A4915" s="74" t="s">
        <v>2313</v>
      </c>
      <c r="B4915" s="74" t="str">
        <f ca="1">IFERROR(__xludf.DUMMYFUNCTION("IF(REGEXMATCH(A4915,""wealth planning""),""Script 1"",""-"")"),"-")</f>
        <v>-</v>
      </c>
      <c r="C4915" s="74">
        <f t="shared" si="38"/>
        <v>0</v>
      </c>
      <c r="D4915" s="74">
        <f t="shared" si="39"/>
        <v>0</v>
      </c>
    </row>
    <row r="4916" spans="1:4">
      <c r="A4916" s="148">
        <v>45702</v>
      </c>
      <c r="B4916" s="74" t="str">
        <f ca="1">IFERROR(__xludf.DUMMYFUNCTION("IF(REGEXMATCH(A4916,""wealth planning""),""Script 1"",""-"")"),"#VALUE!")</f>
        <v>#VALUE!</v>
      </c>
      <c r="C4916" s="74" t="str">
        <f t="shared" si="38"/>
        <v>Shaziana Nashree</v>
      </c>
      <c r="D4916" s="74">
        <f t="shared" si="39"/>
        <v>0</v>
      </c>
    </row>
    <row r="4917" spans="1:4">
      <c r="A4917" s="148">
        <v>45702</v>
      </c>
      <c r="B4917" s="74" t="str">
        <f ca="1">IFERROR(__xludf.DUMMYFUNCTION("IF(REGEXMATCH(A4917,""wealth planning""),""Script 1"",""-"")"),"#VALUE!")</f>
        <v>#VALUE!</v>
      </c>
      <c r="C4917" s="148">
        <f t="shared" si="38"/>
        <v>45702</v>
      </c>
      <c r="D4917" s="74">
        <f t="shared" si="39"/>
        <v>0</v>
      </c>
    </row>
    <row r="4918" spans="1:4">
      <c r="A4918" s="74" t="s">
        <v>4679</v>
      </c>
      <c r="B4918" s="74" t="str">
        <f ca="1">IFERROR(__xludf.DUMMYFUNCTION("IF(REGEXMATCH(A4918,""wealth planning""),""Script 1"",""-"")"),"Script 1")</f>
        <v>Script 1</v>
      </c>
      <c r="C4918" s="148">
        <f t="shared" si="38"/>
        <v>45702</v>
      </c>
      <c r="D4918" s="74" t="str">
        <f t="shared" si="39"/>
        <v>Shaziana Nashree</v>
      </c>
    </row>
    <row r="4919" spans="1:4">
      <c r="B4919" s="74" t="str">
        <f ca="1">IFERROR(__xludf.DUMMYFUNCTION("IF(REGEXMATCH(A4919,""wealth planning""),""Script 1"",""-"")"),"-")</f>
        <v>-</v>
      </c>
      <c r="C4919" s="74" t="str">
        <f t="shared" si="38"/>
        <v>You: Hai assalamualaikum Shaziana,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919" s="148">
        <f t="shared" si="39"/>
        <v>45702</v>
      </c>
    </row>
    <row r="4920" spans="1:4">
      <c r="B4920" s="74" t="str">
        <f ca="1">IFERROR(__xludf.DUMMYFUNCTION("IF(REGEXMATCH(A4920,""wealth planning""),""Script 1"",""-"")"),"-")</f>
        <v>-</v>
      </c>
      <c r="C4920" s="74">
        <f t="shared" si="38"/>
        <v>0</v>
      </c>
      <c r="D4920" s="148">
        <f t="shared" si="39"/>
        <v>45702</v>
      </c>
    </row>
    <row r="4921" spans="1:4">
      <c r="B4921" s="74" t="str">
        <f ca="1">IFERROR(__xludf.DUMMYFUNCTION("IF(REGEXMATCH(A4921,""wealth planning""),""Script 1"",""-"")"),"-")</f>
        <v>-</v>
      </c>
      <c r="C4921" s="74">
        <f t="shared" si="38"/>
        <v>0</v>
      </c>
      <c r="D4921" s="74" t="str">
        <f t="shared" si="39"/>
        <v>You: Hai assalamualaikum Shaziana,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922" spans="1:4">
      <c r="A4922" s="74" t="s">
        <v>2311</v>
      </c>
      <c r="B4922" s="74" t="str">
        <f ca="1">IFERROR(__xludf.DUMMYFUNCTION("IF(REGEXMATCH(A4922,""wealth planning""),""Script 1"",""-"")"),"-")</f>
        <v>-</v>
      </c>
      <c r="C4922" s="74">
        <f t="shared" si="38"/>
        <v>0</v>
      </c>
      <c r="D4922" s="74">
        <f t="shared" si="39"/>
        <v>0</v>
      </c>
    </row>
    <row r="4923" spans="1:4">
      <c r="A4923" s="74" t="s">
        <v>2311</v>
      </c>
      <c r="B4923" s="74" t="str">
        <f ca="1">IFERROR(__xludf.DUMMYFUNCTION("IF(REGEXMATCH(A4923,""wealth planning""),""Script 1"",""-"")"),"-")</f>
        <v>-</v>
      </c>
      <c r="C4923" s="74" t="str">
        <f t="shared" si="38"/>
        <v>Ainin Sofiya</v>
      </c>
      <c r="D4923" s="74">
        <f t="shared" si="39"/>
        <v>0</v>
      </c>
    </row>
    <row r="4924" spans="1:4">
      <c r="A4924" s="148">
        <v>45702</v>
      </c>
      <c r="B4924" s="74" t="str">
        <f ca="1">IFERROR(__xludf.DUMMYFUNCTION("IF(REGEXMATCH(A4924,""wealth planning""),""Script 1"",""-"")"),"#VALUE!")</f>
        <v>#VALUE!</v>
      </c>
      <c r="C4924" s="74" t="str">
        <f t="shared" si="38"/>
        <v>Ainin Sofiya</v>
      </c>
      <c r="D4924" s="74">
        <f t="shared" si="39"/>
        <v>0</v>
      </c>
    </row>
    <row r="4925" spans="1:4">
      <c r="A4925" s="148">
        <v>45702</v>
      </c>
      <c r="B4925" s="74" t="str">
        <f ca="1">IFERROR(__xludf.DUMMYFUNCTION("IF(REGEXMATCH(A4925,""wealth planning""),""Script 1"",""-"")"),"#VALUE!")</f>
        <v>#VALUE!</v>
      </c>
      <c r="C4925" s="148">
        <f t="shared" si="38"/>
        <v>45702</v>
      </c>
      <c r="D4925" s="74" t="str">
        <f t="shared" si="39"/>
        <v>Ainin Sofiya</v>
      </c>
    </row>
    <row r="4926" spans="1:4">
      <c r="A4926" s="74" t="s">
        <v>3397</v>
      </c>
      <c r="B4926" s="74" t="str">
        <f ca="1">IFERROR(__xludf.DUMMYFUNCTION("IF(REGEXMATCH(A4926,""wealth planning""),""Script 1"",""-"")"),"Script 1")</f>
        <v>Script 1</v>
      </c>
      <c r="C4926" s="148">
        <f t="shared" si="38"/>
        <v>45702</v>
      </c>
      <c r="D4926" s="74" t="str">
        <f t="shared" si="39"/>
        <v>Ainin Sofiya</v>
      </c>
    </row>
    <row r="4927" spans="1:4">
      <c r="B4927" s="74" t="str">
        <f ca="1">IFERROR(__xludf.DUMMYFUNCTION("IF(REGEXMATCH(A4927,""wealth planning""),""Script 1"",""-"")"),"-")</f>
        <v>-</v>
      </c>
      <c r="C4927" s="74" t="str">
        <f t="shared" si="38"/>
        <v>You: Hai assalamualaikum Ainin,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927" s="148">
        <f t="shared" si="39"/>
        <v>45702</v>
      </c>
    </row>
    <row r="4928" spans="1:4">
      <c r="B4928" s="74" t="str">
        <f ca="1">IFERROR(__xludf.DUMMYFUNCTION("IF(REGEXMATCH(A4928,""wealth planning""),""Script 1"",""-"")"),"-")</f>
        <v>-</v>
      </c>
      <c r="C4928" s="74">
        <f t="shared" si="38"/>
        <v>0</v>
      </c>
      <c r="D4928" s="148">
        <f t="shared" si="39"/>
        <v>45702</v>
      </c>
    </row>
    <row r="4929" spans="1:4">
      <c r="B4929" s="74" t="str">
        <f ca="1">IFERROR(__xludf.DUMMYFUNCTION("IF(REGEXMATCH(A4929,""wealth planning""),""Script 1"",""-"")"),"-")</f>
        <v>-</v>
      </c>
      <c r="C4929" s="74">
        <f t="shared" si="38"/>
        <v>0</v>
      </c>
      <c r="D4929" s="74" t="str">
        <f t="shared" si="39"/>
        <v>You: Hai assalamualaikum Ainin,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930" spans="1:4">
      <c r="B4930" s="74" t="str">
        <f ca="1">IFERROR(__xludf.DUMMYFUNCTION("IF(REGEXMATCH(A4930,""wealth planning""),""Script 1"",""-"")"),"-")</f>
        <v>-</v>
      </c>
      <c r="C4930" s="74">
        <f t="shared" si="38"/>
        <v>0</v>
      </c>
      <c r="D4930" s="74">
        <f t="shared" si="39"/>
        <v>0</v>
      </c>
    </row>
    <row r="4931" spans="1:4">
      <c r="A4931" s="74" t="s">
        <v>2310</v>
      </c>
      <c r="B4931" s="74" t="str">
        <f ca="1">IFERROR(__xludf.DUMMYFUNCTION("IF(REGEXMATCH(A4931,""wealth planning""),""Script 1"",""-"")"),"-")</f>
        <v>-</v>
      </c>
      <c r="C4931" s="74">
        <f t="shared" si="38"/>
        <v>0</v>
      </c>
      <c r="D4931" s="74">
        <f t="shared" si="39"/>
        <v>0</v>
      </c>
    </row>
    <row r="4932" spans="1:4">
      <c r="A4932" s="148">
        <v>45702</v>
      </c>
      <c r="B4932" s="74" t="str">
        <f ca="1">IFERROR(__xludf.DUMMYFUNCTION("IF(REGEXMATCH(A4932,""wealth planning""),""Script 1"",""-"")"),"#VALUE!")</f>
        <v>#VALUE!</v>
      </c>
      <c r="C4932" s="74" t="str">
        <f t="shared" si="38"/>
        <v>Dzaleen Aryffa</v>
      </c>
      <c r="D4932" s="74">
        <f t="shared" si="39"/>
        <v>0</v>
      </c>
    </row>
    <row r="4933" spans="1:4">
      <c r="A4933" s="148">
        <v>45702</v>
      </c>
      <c r="B4933" s="74" t="str">
        <f ca="1">IFERROR(__xludf.DUMMYFUNCTION("IF(REGEXMATCH(A4933,""wealth planning""),""Script 1"",""-"")"),"#VALUE!")</f>
        <v>#VALUE!</v>
      </c>
      <c r="C4933" s="148">
        <f t="shared" si="38"/>
        <v>45702</v>
      </c>
      <c r="D4933" s="74">
        <f t="shared" si="39"/>
        <v>0</v>
      </c>
    </row>
    <row r="4934" spans="1:4">
      <c r="A4934" s="74" t="s">
        <v>4683</v>
      </c>
      <c r="B4934" s="74" t="str">
        <f ca="1">IFERROR(__xludf.DUMMYFUNCTION("IF(REGEXMATCH(A4934,""wealth planning""),""Script 1"",""-"")"),"Script 1")</f>
        <v>Script 1</v>
      </c>
      <c r="C4934" s="148">
        <f t="shared" si="38"/>
        <v>45702</v>
      </c>
      <c r="D4934" s="74" t="str">
        <f t="shared" si="39"/>
        <v>Dzaleen Aryffa</v>
      </c>
    </row>
    <row r="4935" spans="1:4">
      <c r="B4935" s="74" t="str">
        <f ca="1">IFERROR(__xludf.DUMMYFUNCTION("IF(REGEXMATCH(A4935,""wealth planning""),""Script 1"",""-"")"),"-")</f>
        <v>-</v>
      </c>
      <c r="C4935" s="74" t="str">
        <f t="shared" si="38"/>
        <v>You: Hai assalamualaikum Dzaleen,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935" s="148">
        <f t="shared" si="39"/>
        <v>45702</v>
      </c>
    </row>
    <row r="4936" spans="1:4">
      <c r="B4936" s="74" t="str">
        <f ca="1">IFERROR(__xludf.DUMMYFUNCTION("IF(REGEXMATCH(A4936,""wealth planning""),""Script 1"",""-"")"),"-")</f>
        <v>-</v>
      </c>
      <c r="C4936" s="74">
        <f t="shared" si="38"/>
        <v>0</v>
      </c>
      <c r="D4936" s="148">
        <f t="shared" si="39"/>
        <v>45702</v>
      </c>
    </row>
    <row r="4937" spans="1:4">
      <c r="B4937" s="74" t="str">
        <f ca="1">IFERROR(__xludf.DUMMYFUNCTION("IF(REGEXMATCH(A4937,""wealth planning""),""Script 1"",""-"")"),"-")</f>
        <v>-</v>
      </c>
      <c r="C4937" s="74">
        <f t="shared" si="38"/>
        <v>0</v>
      </c>
      <c r="D4937" s="74" t="str">
        <f t="shared" si="39"/>
        <v>You: Hai assalamualaikum Dzaleen,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938" spans="1:4">
      <c r="A4938" s="74" t="s">
        <v>2309</v>
      </c>
      <c r="B4938" s="74" t="str">
        <f ca="1">IFERROR(__xludf.DUMMYFUNCTION("IF(REGEXMATCH(A4938,""wealth planning""),""Script 1"",""-"")"),"-")</f>
        <v>-</v>
      </c>
      <c r="C4938" s="74">
        <f t="shared" si="38"/>
        <v>0</v>
      </c>
      <c r="D4938" s="74">
        <f t="shared" si="39"/>
        <v>0</v>
      </c>
    </row>
    <row r="4939" spans="1:4">
      <c r="A4939" s="74" t="s">
        <v>2309</v>
      </c>
      <c r="B4939" s="74" t="str">
        <f ca="1">IFERROR(__xludf.DUMMYFUNCTION("IF(REGEXMATCH(A4939,""wealth planning""),""Script 1"",""-"")"),"-")</f>
        <v>-</v>
      </c>
      <c r="C4939" s="74" t="str">
        <f t="shared" si="38"/>
        <v>Daniel Aiman</v>
      </c>
      <c r="D4939" s="74">
        <f t="shared" si="39"/>
        <v>0</v>
      </c>
    </row>
    <row r="4940" spans="1:4">
      <c r="A4940" s="148">
        <v>45702</v>
      </c>
      <c r="B4940" s="74" t="str">
        <f ca="1">IFERROR(__xludf.DUMMYFUNCTION("IF(REGEXMATCH(A4940,""wealth planning""),""Script 1"",""-"")"),"#VALUE!")</f>
        <v>#VALUE!</v>
      </c>
      <c r="C4940" s="74" t="str">
        <f t="shared" si="38"/>
        <v>Daniel Aiman</v>
      </c>
      <c r="D4940" s="74">
        <f t="shared" si="39"/>
        <v>0</v>
      </c>
    </row>
    <row r="4941" spans="1:4">
      <c r="A4941" s="148">
        <v>45702</v>
      </c>
      <c r="B4941" s="74" t="str">
        <f ca="1">IFERROR(__xludf.DUMMYFUNCTION("IF(REGEXMATCH(A4941,""wealth planning""),""Script 1"",""-"")"),"#VALUE!")</f>
        <v>#VALUE!</v>
      </c>
      <c r="C4941" s="148">
        <f t="shared" si="38"/>
        <v>45702</v>
      </c>
      <c r="D4941" s="74" t="str">
        <f t="shared" si="39"/>
        <v>Daniel Aiman</v>
      </c>
    </row>
    <row r="4942" spans="1:4">
      <c r="A4942" s="74" t="s">
        <v>3603</v>
      </c>
      <c r="B4942" s="74" t="str">
        <f ca="1">IFERROR(__xludf.DUMMYFUNCTION("IF(REGEXMATCH(A4942,""wealth planning""),""Script 1"",""-"")"),"Script 1")</f>
        <v>Script 1</v>
      </c>
      <c r="C4942" s="148">
        <f t="shared" si="38"/>
        <v>45702</v>
      </c>
      <c r="D4942" s="74" t="str">
        <f t="shared" si="39"/>
        <v>Daniel Aiman</v>
      </c>
    </row>
    <row r="4943" spans="1:4">
      <c r="B4943" s="74" t="str">
        <f ca="1">IFERROR(__xludf.DUMMYFUNCTION("IF(REGEXMATCH(A4943,""wealth planning""),""Script 1"",""-"")"),"-")</f>
        <v>-</v>
      </c>
      <c r="C4943" s="74" t="str">
        <f t="shared" si="38"/>
        <v>You: Hai assalamualaikum Daniel,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943" s="148">
        <f t="shared" si="39"/>
        <v>45702</v>
      </c>
    </row>
    <row r="4944" spans="1:4">
      <c r="B4944" s="74" t="str">
        <f ca="1">IFERROR(__xludf.DUMMYFUNCTION("IF(REGEXMATCH(A4944,""wealth planning""),""Script 1"",""-"")"),"-")</f>
        <v>-</v>
      </c>
      <c r="C4944" s="74">
        <f t="shared" si="38"/>
        <v>0</v>
      </c>
      <c r="D4944" s="148">
        <f t="shared" si="39"/>
        <v>45702</v>
      </c>
    </row>
    <row r="4945" spans="1:4">
      <c r="B4945" s="74" t="str">
        <f ca="1">IFERROR(__xludf.DUMMYFUNCTION("IF(REGEXMATCH(A4945,""wealth planning""),""Script 1"",""-"")"),"-")</f>
        <v>-</v>
      </c>
      <c r="C4945" s="74">
        <f t="shared" si="38"/>
        <v>0</v>
      </c>
      <c r="D4945" s="74" t="str">
        <f t="shared" si="39"/>
        <v>You: Hai assalamualaikum Daniel,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946" spans="1:4">
      <c r="B4946" s="74" t="str">
        <f ca="1">IFERROR(__xludf.DUMMYFUNCTION("IF(REGEXMATCH(A4946,""wealth planning""),""Script 1"",""-"")"),"-")</f>
        <v>-</v>
      </c>
      <c r="C4946" s="74">
        <f t="shared" si="38"/>
        <v>0</v>
      </c>
      <c r="D4946" s="74">
        <f t="shared" si="39"/>
        <v>0</v>
      </c>
    </row>
    <row r="4947" spans="1:4">
      <c r="A4947" s="74" t="s">
        <v>2308</v>
      </c>
      <c r="B4947" s="74" t="str">
        <f ca="1">IFERROR(__xludf.DUMMYFUNCTION("IF(REGEXMATCH(A4947,""wealth planning""),""Script 1"",""-"")"),"-")</f>
        <v>-</v>
      </c>
      <c r="C4947" s="74">
        <f t="shared" si="38"/>
        <v>0</v>
      </c>
      <c r="D4947" s="74">
        <f t="shared" si="39"/>
        <v>0</v>
      </c>
    </row>
    <row r="4948" spans="1:4">
      <c r="A4948" s="148">
        <v>45702</v>
      </c>
      <c r="B4948" s="74" t="str">
        <f ca="1">IFERROR(__xludf.DUMMYFUNCTION("IF(REGEXMATCH(A4948,""wealth planning""),""Script 1"",""-"")"),"#VALUE!")</f>
        <v>#VALUE!</v>
      </c>
      <c r="C4948" s="74" t="str">
        <f t="shared" si="38"/>
        <v>Adi Hakimi</v>
      </c>
      <c r="D4948" s="74">
        <f t="shared" si="39"/>
        <v>0</v>
      </c>
    </row>
    <row r="4949" spans="1:4">
      <c r="A4949" s="148">
        <v>45702</v>
      </c>
      <c r="B4949" s="74" t="str">
        <f ca="1">IFERROR(__xludf.DUMMYFUNCTION("IF(REGEXMATCH(A4949,""wealth planning""),""Script 1"",""-"")"),"#VALUE!")</f>
        <v>#VALUE!</v>
      </c>
      <c r="C4949" s="148">
        <f t="shared" si="38"/>
        <v>45702</v>
      </c>
      <c r="D4949" s="74">
        <f t="shared" si="39"/>
        <v>0</v>
      </c>
    </row>
    <row r="4950" spans="1:4">
      <c r="A4950" s="74" t="s">
        <v>4687</v>
      </c>
      <c r="B4950" s="74" t="str">
        <f ca="1">IFERROR(__xludf.DUMMYFUNCTION("IF(REGEXMATCH(A4950,""wealth planning""),""Script 1"",""-"")"),"Script 1")</f>
        <v>Script 1</v>
      </c>
      <c r="C4950" s="148">
        <f t="shared" si="38"/>
        <v>45702</v>
      </c>
      <c r="D4950" s="74" t="str">
        <f t="shared" si="39"/>
        <v>Adi Hakimi</v>
      </c>
    </row>
    <row r="4951" spans="1:4">
      <c r="B4951" s="74" t="str">
        <f ca="1">IFERROR(__xludf.DUMMYFUNCTION("IF(REGEXMATCH(A4951,""wealth planning""),""Script 1"",""-"")"),"-")</f>
        <v>-</v>
      </c>
      <c r="C4951" s="74" t="str">
        <f t="shared" si="38"/>
        <v>You: Hai assalamualaikum Adi,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951" s="148">
        <f t="shared" si="39"/>
        <v>45702</v>
      </c>
    </row>
    <row r="4952" spans="1:4">
      <c r="B4952" s="74" t="str">
        <f ca="1">IFERROR(__xludf.DUMMYFUNCTION("IF(REGEXMATCH(A4952,""wealth planning""),""Script 1"",""-"")"),"-")</f>
        <v>-</v>
      </c>
      <c r="C4952" s="74">
        <f t="shared" si="38"/>
        <v>0</v>
      </c>
      <c r="D4952" s="148">
        <f t="shared" si="39"/>
        <v>45702</v>
      </c>
    </row>
    <row r="4953" spans="1:4">
      <c r="B4953" s="74" t="str">
        <f ca="1">IFERROR(__xludf.DUMMYFUNCTION("IF(REGEXMATCH(A4953,""wealth planning""),""Script 1"",""-"")"),"-")</f>
        <v>-</v>
      </c>
      <c r="C4953" s="74">
        <f t="shared" si="38"/>
        <v>0</v>
      </c>
      <c r="D4953" s="74" t="str">
        <f t="shared" si="39"/>
        <v>You: Hai assalamualaikum Adi,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954" spans="1:4">
      <c r="B4954" s="74" t="str">
        <f ca="1">IFERROR(__xludf.DUMMYFUNCTION("IF(REGEXMATCH(A4954,""wealth planning""),""Script 1"",""-"")"),"-")</f>
        <v>-</v>
      </c>
      <c r="C4954" s="74">
        <f t="shared" si="38"/>
        <v>0</v>
      </c>
      <c r="D4954" s="74">
        <f t="shared" si="39"/>
        <v>0</v>
      </c>
    </row>
    <row r="4955" spans="1:4">
      <c r="A4955" s="74" t="s">
        <v>2307</v>
      </c>
      <c r="B4955" s="74" t="str">
        <f ca="1">IFERROR(__xludf.DUMMYFUNCTION("IF(REGEXMATCH(A4955,""wealth planning""),""Script 1"",""-"")"),"-")</f>
        <v>-</v>
      </c>
      <c r="C4955" s="74">
        <f t="shared" si="38"/>
        <v>0</v>
      </c>
      <c r="D4955" s="74">
        <f t="shared" si="39"/>
        <v>0</v>
      </c>
    </row>
    <row r="4956" spans="1:4">
      <c r="A4956" s="148">
        <v>45702</v>
      </c>
      <c r="B4956" s="74" t="str">
        <f ca="1">IFERROR(__xludf.DUMMYFUNCTION("IF(REGEXMATCH(A4956,""wealth planning""),""Script 1"",""-"")"),"#VALUE!")</f>
        <v>#VALUE!</v>
      </c>
      <c r="C4956" s="74" t="str">
        <f t="shared" si="38"/>
        <v>Muhammad Danial Alif Sazali</v>
      </c>
      <c r="D4956" s="74">
        <f t="shared" si="39"/>
        <v>0</v>
      </c>
    </row>
    <row r="4957" spans="1:4">
      <c r="A4957" s="148">
        <v>45702</v>
      </c>
      <c r="B4957" s="74" t="str">
        <f ca="1">IFERROR(__xludf.DUMMYFUNCTION("IF(REGEXMATCH(A4957,""wealth planning""),""Script 1"",""-"")"),"#VALUE!")</f>
        <v>#VALUE!</v>
      </c>
      <c r="C4957" s="148">
        <f t="shared" si="38"/>
        <v>45702</v>
      </c>
      <c r="D4957" s="74">
        <f t="shared" si="39"/>
        <v>0</v>
      </c>
    </row>
    <row r="4958" spans="1:4">
      <c r="A4958" s="74" t="s">
        <v>3498</v>
      </c>
      <c r="B4958" s="74" t="str">
        <f ca="1">IFERROR(__xludf.DUMMYFUNCTION("IF(REGEXMATCH(A4958,""wealth planning""),""Script 1"",""-"")"),"Script 1")</f>
        <v>Script 1</v>
      </c>
      <c r="C4958" s="148">
        <f t="shared" si="38"/>
        <v>45702</v>
      </c>
      <c r="D4958" s="74" t="str">
        <f t="shared" si="39"/>
        <v>Muhammad Danial Alif Sazali</v>
      </c>
    </row>
    <row r="4959" spans="1:4">
      <c r="B4959" s="74" t="str">
        <f ca="1">IFERROR(__xludf.DUMMYFUNCTION("IF(REGEXMATCH(A4959,""wealth planning""),""Script 1"",""-"")"),"-")</f>
        <v>-</v>
      </c>
      <c r="C4959" s="74" t="str">
        <f t="shared" si="38"/>
        <v>You: Hai assalamualaikum Danial,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959" s="148">
        <f t="shared" si="39"/>
        <v>45702</v>
      </c>
    </row>
    <row r="4960" spans="1:4">
      <c r="B4960" s="74" t="str">
        <f ca="1">IFERROR(__xludf.DUMMYFUNCTION("IF(REGEXMATCH(A4960,""wealth planning""),""Script 1"",""-"")"),"-")</f>
        <v>-</v>
      </c>
      <c r="C4960" s="74">
        <f t="shared" si="38"/>
        <v>0</v>
      </c>
      <c r="D4960" s="148">
        <f t="shared" si="39"/>
        <v>45702</v>
      </c>
    </row>
    <row r="4961" spans="1:4">
      <c r="B4961" s="74" t="str">
        <f ca="1">IFERROR(__xludf.DUMMYFUNCTION("IF(REGEXMATCH(A4961,""wealth planning""),""Script 1"",""-"")"),"-")</f>
        <v>-</v>
      </c>
      <c r="C4961" s="74">
        <f t="shared" si="38"/>
        <v>0</v>
      </c>
      <c r="D4961" s="74" t="str">
        <f t="shared" si="39"/>
        <v>You: Hai assalamualaikum Danial,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962" spans="1:4">
      <c r="A4962" s="74" t="s">
        <v>2306</v>
      </c>
      <c r="B4962" s="74" t="str">
        <f ca="1">IFERROR(__xludf.DUMMYFUNCTION("IF(REGEXMATCH(A4962,""wealth planning""),""Script 1"",""-"")"),"-")</f>
        <v>-</v>
      </c>
      <c r="C4962" s="74">
        <f t="shared" si="38"/>
        <v>0</v>
      </c>
      <c r="D4962" s="74">
        <f t="shared" si="39"/>
        <v>0</v>
      </c>
    </row>
    <row r="4963" spans="1:4">
      <c r="A4963" s="74" t="s">
        <v>2306</v>
      </c>
      <c r="B4963" s="74" t="str">
        <f ca="1">IFERROR(__xludf.DUMMYFUNCTION("IF(REGEXMATCH(A4963,""wealth planning""),""Script 1"",""-"")"),"-")</f>
        <v>-</v>
      </c>
      <c r="C4963" s="74" t="str">
        <f t="shared" si="38"/>
        <v>Amira Izzaty</v>
      </c>
      <c r="D4963" s="74">
        <f t="shared" si="39"/>
        <v>0</v>
      </c>
    </row>
    <row r="4964" spans="1:4">
      <c r="A4964" s="148">
        <v>45702</v>
      </c>
      <c r="B4964" s="74" t="str">
        <f ca="1">IFERROR(__xludf.DUMMYFUNCTION("IF(REGEXMATCH(A4964,""wealth planning""),""Script 1"",""-"")"),"#VALUE!")</f>
        <v>#VALUE!</v>
      </c>
      <c r="C4964" s="74" t="str">
        <f t="shared" si="38"/>
        <v>Amira Izzaty</v>
      </c>
      <c r="D4964" s="74">
        <f t="shared" si="39"/>
        <v>0</v>
      </c>
    </row>
    <row r="4965" spans="1:4">
      <c r="A4965" s="148">
        <v>45702</v>
      </c>
      <c r="B4965" s="74" t="str">
        <f ca="1">IFERROR(__xludf.DUMMYFUNCTION("IF(REGEXMATCH(A4965,""wealth planning""),""Script 1"",""-"")"),"#VALUE!")</f>
        <v>#VALUE!</v>
      </c>
      <c r="C4965" s="148">
        <f t="shared" si="38"/>
        <v>45702</v>
      </c>
      <c r="D4965" s="74" t="str">
        <f t="shared" si="39"/>
        <v>Amira Izzaty</v>
      </c>
    </row>
    <row r="4966" spans="1:4">
      <c r="A4966" s="74" t="s">
        <v>4362</v>
      </c>
      <c r="B4966" s="74" t="str">
        <f ca="1">IFERROR(__xludf.DUMMYFUNCTION("IF(REGEXMATCH(A4966,""wealth planning""),""Script 1"",""-"")"),"Script 1")</f>
        <v>Script 1</v>
      </c>
      <c r="C4966" s="148">
        <f t="shared" si="38"/>
        <v>45702</v>
      </c>
      <c r="D4966" s="74" t="str">
        <f t="shared" si="39"/>
        <v>Amira Izzaty</v>
      </c>
    </row>
    <row r="4967" spans="1:4">
      <c r="B4967" s="74" t="str">
        <f ca="1">IFERROR(__xludf.DUMMYFUNCTION("IF(REGEXMATCH(A4967,""wealth planning""),""Script 1"",""-"")"),"-")</f>
        <v>-</v>
      </c>
      <c r="C4967" s="74" t="str">
        <f t="shared" si="38"/>
        <v>You: Hai assalamualaikum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967" s="148">
        <f t="shared" si="39"/>
        <v>45702</v>
      </c>
    </row>
    <row r="4968" spans="1:4">
      <c r="B4968" s="74" t="str">
        <f ca="1">IFERROR(__xludf.DUMMYFUNCTION("IF(REGEXMATCH(A4968,""wealth planning""),""Script 1"",""-"")"),"-")</f>
        <v>-</v>
      </c>
      <c r="C4968" s="74">
        <f t="shared" si="38"/>
        <v>0</v>
      </c>
      <c r="D4968" s="148">
        <f t="shared" si="39"/>
        <v>45702</v>
      </c>
    </row>
    <row r="4969" spans="1:4">
      <c r="B4969" s="74" t="str">
        <f ca="1">IFERROR(__xludf.DUMMYFUNCTION("IF(REGEXMATCH(A4969,""wealth planning""),""Script 1"",""-"")"),"-")</f>
        <v>-</v>
      </c>
      <c r="C4969" s="74">
        <f t="shared" si="38"/>
        <v>0</v>
      </c>
      <c r="D4969" s="74" t="str">
        <f t="shared" si="39"/>
        <v>You: Hai assalamualaikum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970" spans="1:4">
      <c r="A4970" s="74" t="s">
        <v>2305</v>
      </c>
      <c r="B4970" s="74" t="str">
        <f ca="1">IFERROR(__xludf.DUMMYFUNCTION("IF(REGEXMATCH(A4970,""wealth planning""),""Script 1"",""-"")"),"-")</f>
        <v>-</v>
      </c>
      <c r="C4970" s="74">
        <f t="shared" si="38"/>
        <v>0</v>
      </c>
      <c r="D4970" s="74">
        <f t="shared" si="39"/>
        <v>0</v>
      </c>
    </row>
    <row r="4971" spans="1:4">
      <c r="A4971" s="74" t="s">
        <v>2305</v>
      </c>
      <c r="B4971" s="74" t="str">
        <f ca="1">IFERROR(__xludf.DUMMYFUNCTION("IF(REGEXMATCH(A4971,""wealth planning""),""Script 1"",""-"")"),"-")</f>
        <v>-</v>
      </c>
      <c r="C4971" s="74" t="str">
        <f t="shared" si="38"/>
        <v>Huda Zulkaini</v>
      </c>
      <c r="D4971" s="74">
        <f t="shared" si="39"/>
        <v>0</v>
      </c>
    </row>
    <row r="4972" spans="1:4">
      <c r="A4972" s="148">
        <v>45702</v>
      </c>
      <c r="B4972" s="74" t="str">
        <f ca="1">IFERROR(__xludf.DUMMYFUNCTION("IF(REGEXMATCH(A4972,""wealth planning""),""Script 1"",""-"")"),"#VALUE!")</f>
        <v>#VALUE!</v>
      </c>
      <c r="C4972" s="74" t="str">
        <f t="shared" si="38"/>
        <v>Huda Zulkaini</v>
      </c>
      <c r="D4972" s="74">
        <f t="shared" si="39"/>
        <v>0</v>
      </c>
    </row>
    <row r="4973" spans="1:4">
      <c r="A4973" s="148">
        <v>45702</v>
      </c>
      <c r="B4973" s="74" t="str">
        <f ca="1">IFERROR(__xludf.DUMMYFUNCTION("IF(REGEXMATCH(A4973,""wealth planning""),""Script 1"",""-"")"),"#VALUE!")</f>
        <v>#VALUE!</v>
      </c>
      <c r="C4973" s="148">
        <f t="shared" si="38"/>
        <v>45702</v>
      </c>
      <c r="D4973" s="74" t="str">
        <f t="shared" si="39"/>
        <v>Huda Zulkaini</v>
      </c>
    </row>
    <row r="4974" spans="1:4">
      <c r="A4974" s="74" t="s">
        <v>4692</v>
      </c>
      <c r="B4974" s="74" t="str">
        <f ca="1">IFERROR(__xludf.DUMMYFUNCTION("IF(REGEXMATCH(A4974,""wealth planning""),""Script 1"",""-"")"),"Script 1")</f>
        <v>Script 1</v>
      </c>
      <c r="C4974" s="148">
        <f t="shared" si="38"/>
        <v>45702</v>
      </c>
      <c r="D4974" s="74" t="str">
        <f t="shared" si="39"/>
        <v>Huda Zulkaini</v>
      </c>
    </row>
    <row r="4975" spans="1:4">
      <c r="B4975" s="74" t="str">
        <f ca="1">IFERROR(__xludf.DUMMYFUNCTION("IF(REGEXMATCH(A4975,""wealth planning""),""Script 1"",""-"")"),"-")</f>
        <v>-</v>
      </c>
      <c r="C4975" s="74" t="str">
        <f t="shared" si="38"/>
        <v>You: Hai assalamualaikum Huda,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975" s="148">
        <f t="shared" si="39"/>
        <v>45702</v>
      </c>
    </row>
    <row r="4976" spans="1:4">
      <c r="B4976" s="74" t="str">
        <f ca="1">IFERROR(__xludf.DUMMYFUNCTION("IF(REGEXMATCH(A4976,""wealth planning""),""Script 1"",""-"")"),"-")</f>
        <v>-</v>
      </c>
      <c r="C4976" s="74">
        <f t="shared" si="38"/>
        <v>0</v>
      </c>
      <c r="D4976" s="148">
        <f t="shared" si="39"/>
        <v>45702</v>
      </c>
    </row>
    <row r="4977" spans="1:4">
      <c r="B4977" s="74" t="str">
        <f ca="1">IFERROR(__xludf.DUMMYFUNCTION("IF(REGEXMATCH(A4977,""wealth planning""),""Script 1"",""-"")"),"-")</f>
        <v>-</v>
      </c>
      <c r="C4977" s="74">
        <f t="shared" si="38"/>
        <v>0</v>
      </c>
      <c r="D4977" s="74" t="str">
        <f t="shared" si="39"/>
        <v>You: Hai assalamualaikum Huda,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978" spans="1:4">
      <c r="A4978" s="74" t="s">
        <v>2304</v>
      </c>
      <c r="B4978" s="74" t="str">
        <f ca="1">IFERROR(__xludf.DUMMYFUNCTION("IF(REGEXMATCH(A4978,""wealth planning""),""Script 1"",""-"")"),"-")</f>
        <v>-</v>
      </c>
      <c r="C4978" s="74">
        <f t="shared" si="38"/>
        <v>0</v>
      </c>
      <c r="D4978" s="74">
        <f t="shared" si="39"/>
        <v>0</v>
      </c>
    </row>
    <row r="4979" spans="1:4">
      <c r="A4979" s="74" t="s">
        <v>2304</v>
      </c>
      <c r="B4979" s="74" t="str">
        <f ca="1">IFERROR(__xludf.DUMMYFUNCTION("IF(REGEXMATCH(A4979,""wealth planning""),""Script 1"",""-"")"),"-")</f>
        <v>-</v>
      </c>
      <c r="C4979" s="74" t="str">
        <f t="shared" si="38"/>
        <v>Nadrah Batrisya</v>
      </c>
      <c r="D4979" s="74">
        <f t="shared" si="39"/>
        <v>0</v>
      </c>
    </row>
    <row r="4980" spans="1:4">
      <c r="A4980" s="148">
        <v>45702</v>
      </c>
      <c r="B4980" s="74" t="str">
        <f ca="1">IFERROR(__xludf.DUMMYFUNCTION("IF(REGEXMATCH(A4980,""wealth planning""),""Script 1"",""-"")"),"#VALUE!")</f>
        <v>#VALUE!</v>
      </c>
      <c r="C4980" s="74" t="str">
        <f t="shared" si="38"/>
        <v>Nadrah Batrisya</v>
      </c>
      <c r="D4980" s="74">
        <f t="shared" si="39"/>
        <v>0</v>
      </c>
    </row>
    <row r="4981" spans="1:4">
      <c r="A4981" s="148">
        <v>45702</v>
      </c>
      <c r="B4981" s="74" t="str">
        <f ca="1">IFERROR(__xludf.DUMMYFUNCTION("IF(REGEXMATCH(A4981,""wealth planning""),""Script 1"",""-"")"),"#VALUE!")</f>
        <v>#VALUE!</v>
      </c>
      <c r="C4981" s="148">
        <f t="shared" si="38"/>
        <v>45702</v>
      </c>
      <c r="D4981" s="74" t="str">
        <f t="shared" si="39"/>
        <v>Nadrah Batrisya</v>
      </c>
    </row>
    <row r="4982" spans="1:4">
      <c r="A4982" s="74" t="s">
        <v>4183</v>
      </c>
      <c r="B4982" s="74" t="str">
        <f ca="1">IFERROR(__xludf.DUMMYFUNCTION("IF(REGEXMATCH(A4982,""wealth planning""),""Script 1"",""-"")"),"Script 1")</f>
        <v>Script 1</v>
      </c>
      <c r="C4982" s="148">
        <f t="shared" si="38"/>
        <v>45702</v>
      </c>
      <c r="D4982" s="74" t="str">
        <f t="shared" si="39"/>
        <v>Nadrah Batrisya</v>
      </c>
    </row>
    <row r="4983" spans="1:4">
      <c r="B4983" s="74" t="str">
        <f ca="1">IFERROR(__xludf.DUMMYFUNCTION("IF(REGEXMATCH(A4983,""wealth planning""),""Script 1"",""-"")"),"-")</f>
        <v>-</v>
      </c>
      <c r="C4983" s="74" t="str">
        <f t="shared" si="38"/>
        <v>You: Hai assalamualaikum Nadrah,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983" s="148">
        <f t="shared" si="39"/>
        <v>45702</v>
      </c>
    </row>
    <row r="4984" spans="1:4">
      <c r="B4984" s="74" t="str">
        <f ca="1">IFERROR(__xludf.DUMMYFUNCTION("IF(REGEXMATCH(A4984,""wealth planning""),""Script 1"",""-"")"),"-")</f>
        <v>-</v>
      </c>
      <c r="C4984" s="74">
        <f t="shared" si="38"/>
        <v>0</v>
      </c>
      <c r="D4984" s="148">
        <f t="shared" si="39"/>
        <v>45702</v>
      </c>
    </row>
    <row r="4985" spans="1:4">
      <c r="B4985" s="74" t="str">
        <f ca="1">IFERROR(__xludf.DUMMYFUNCTION("IF(REGEXMATCH(A4985,""wealth planning""),""Script 1"",""-"")"),"-")</f>
        <v>-</v>
      </c>
      <c r="C4985" s="74">
        <f t="shared" si="38"/>
        <v>0</v>
      </c>
      <c r="D4985" s="74" t="str">
        <f t="shared" si="39"/>
        <v>You: Hai assalamualaikum Nadrah,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986" spans="1:4">
      <c r="A4986" s="74" t="s">
        <v>2303</v>
      </c>
      <c r="B4986" s="74" t="str">
        <f ca="1">IFERROR(__xludf.DUMMYFUNCTION("IF(REGEXMATCH(A4986,""wealth planning""),""Script 1"",""-"")"),"-")</f>
        <v>-</v>
      </c>
      <c r="C4986" s="74">
        <f t="shared" si="38"/>
        <v>0</v>
      </c>
      <c r="D4986" s="74">
        <f t="shared" si="39"/>
        <v>0</v>
      </c>
    </row>
    <row r="4987" spans="1:4">
      <c r="A4987" s="74" t="s">
        <v>2303</v>
      </c>
      <c r="B4987" s="74" t="str">
        <f ca="1">IFERROR(__xludf.DUMMYFUNCTION("IF(REGEXMATCH(A4987,""wealth planning""),""Script 1"",""-"")"),"-")</f>
        <v>-</v>
      </c>
      <c r="C4987" s="74" t="str">
        <f t="shared" si="38"/>
        <v>Mirza Jaslan</v>
      </c>
      <c r="D4987" s="74">
        <f t="shared" si="39"/>
        <v>0</v>
      </c>
    </row>
    <row r="4988" spans="1:4">
      <c r="A4988" s="148">
        <v>45702</v>
      </c>
      <c r="B4988" s="74" t="str">
        <f ca="1">IFERROR(__xludf.DUMMYFUNCTION("IF(REGEXMATCH(A4988,""wealth planning""),""Script 1"",""-"")"),"#VALUE!")</f>
        <v>#VALUE!</v>
      </c>
      <c r="C4988" s="74" t="str">
        <f t="shared" si="38"/>
        <v>Mirza Jaslan</v>
      </c>
      <c r="D4988" s="74">
        <f t="shared" si="39"/>
        <v>0</v>
      </c>
    </row>
    <row r="4989" spans="1:4">
      <c r="A4989" s="148">
        <v>45702</v>
      </c>
      <c r="B4989" s="74" t="str">
        <f ca="1">IFERROR(__xludf.DUMMYFUNCTION("IF(REGEXMATCH(A4989,""wealth planning""),""Script 1"",""-"")"),"#VALUE!")</f>
        <v>#VALUE!</v>
      </c>
      <c r="C4989" s="148">
        <f t="shared" si="38"/>
        <v>45702</v>
      </c>
      <c r="D4989" s="74" t="str">
        <f t="shared" si="39"/>
        <v>Mirza Jaslan</v>
      </c>
    </row>
    <row r="4990" spans="1:4">
      <c r="A4990" s="74" t="s">
        <v>4695</v>
      </c>
      <c r="B4990" s="74" t="str">
        <f ca="1">IFERROR(__xludf.DUMMYFUNCTION("IF(REGEXMATCH(A4990,""wealth planning""),""Script 1"",""-"")"),"Script 1")</f>
        <v>Script 1</v>
      </c>
      <c r="C4990" s="148">
        <f t="shared" si="38"/>
        <v>45702</v>
      </c>
      <c r="D4990" s="74" t="str">
        <f t="shared" si="39"/>
        <v>Mirza Jaslan</v>
      </c>
    </row>
    <row r="4991" spans="1:4">
      <c r="B4991" s="74" t="str">
        <f ca="1">IFERROR(__xludf.DUMMYFUNCTION("IF(REGEXMATCH(A4991,""wealth planning""),""Script 1"",""-"")"),"-")</f>
        <v>-</v>
      </c>
      <c r="C4991" s="74" t="str">
        <f t="shared" si="38"/>
        <v>You: Hai assalamualaikum Mirza,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991" s="148">
        <f t="shared" si="39"/>
        <v>45702</v>
      </c>
    </row>
    <row r="4992" spans="1:4">
      <c r="B4992" s="74" t="str">
        <f ca="1">IFERROR(__xludf.DUMMYFUNCTION("IF(REGEXMATCH(A4992,""wealth planning""),""Script 1"",""-"")"),"-")</f>
        <v>-</v>
      </c>
      <c r="C4992" s="74">
        <f t="shared" si="38"/>
        <v>0</v>
      </c>
      <c r="D4992" s="148">
        <f t="shared" si="39"/>
        <v>45702</v>
      </c>
    </row>
    <row r="4993" spans="1:4">
      <c r="B4993" s="74" t="str">
        <f ca="1">IFERROR(__xludf.DUMMYFUNCTION("IF(REGEXMATCH(A4993,""wealth planning""),""Script 1"",""-"")"),"-")</f>
        <v>-</v>
      </c>
      <c r="C4993" s="74">
        <f t="shared" si="38"/>
        <v>0</v>
      </c>
      <c r="D4993" s="74" t="str">
        <f t="shared" si="39"/>
        <v>You: Hai assalamualaikum Mirza,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4994" spans="1:4">
      <c r="B4994" s="74" t="str">
        <f ca="1">IFERROR(__xludf.DUMMYFUNCTION("IF(REGEXMATCH(A4994,""wealth planning""),""Script 1"",""-"")"),"-")</f>
        <v>-</v>
      </c>
      <c r="C4994" s="74">
        <f t="shared" si="38"/>
        <v>0</v>
      </c>
      <c r="D4994" s="74">
        <f t="shared" si="39"/>
        <v>0</v>
      </c>
    </row>
    <row r="4995" spans="1:4">
      <c r="A4995" s="74" t="s">
        <v>2301</v>
      </c>
      <c r="B4995" s="74" t="str">
        <f ca="1">IFERROR(__xludf.DUMMYFUNCTION("IF(REGEXMATCH(A4995,""wealth planning""),""Script 1"",""-"")"),"-")</f>
        <v>-</v>
      </c>
      <c r="C4995" s="74">
        <f t="shared" si="38"/>
        <v>0</v>
      </c>
      <c r="D4995" s="74">
        <f t="shared" si="39"/>
        <v>0</v>
      </c>
    </row>
    <row r="4996" spans="1:4">
      <c r="A4996" s="148">
        <v>45702</v>
      </c>
      <c r="B4996" s="74" t="str">
        <f ca="1">IFERROR(__xludf.DUMMYFUNCTION("IF(REGEXMATCH(A4996,""wealth planning""),""Script 1"",""-"")"),"#VALUE!")</f>
        <v>#VALUE!</v>
      </c>
      <c r="C4996" s="74" t="str">
        <f t="shared" si="38"/>
        <v>Herni Natasya</v>
      </c>
      <c r="D4996" s="74">
        <f t="shared" si="39"/>
        <v>0</v>
      </c>
    </row>
    <row r="4997" spans="1:4">
      <c r="A4997" s="148">
        <v>45702</v>
      </c>
      <c r="B4997" s="74" t="str">
        <f ca="1">IFERROR(__xludf.DUMMYFUNCTION("IF(REGEXMATCH(A4997,""wealth planning""),""Script 1"",""-"")"),"#VALUE!")</f>
        <v>#VALUE!</v>
      </c>
      <c r="C4997" s="148">
        <f t="shared" si="38"/>
        <v>45702</v>
      </c>
      <c r="D4997" s="74">
        <f t="shared" si="39"/>
        <v>0</v>
      </c>
    </row>
    <row r="4998" spans="1:4">
      <c r="A4998" s="74" t="s">
        <v>4698</v>
      </c>
      <c r="B4998" s="74" t="str">
        <f ca="1">IFERROR(__xludf.DUMMYFUNCTION("IF(REGEXMATCH(A4998,""wealth planning""),""Script 1"",""-"")"),"Script 1")</f>
        <v>Script 1</v>
      </c>
      <c r="C4998" s="148">
        <f t="shared" si="38"/>
        <v>45702</v>
      </c>
      <c r="D4998" s="74" t="str">
        <f t="shared" si="39"/>
        <v>Herni Natasya</v>
      </c>
    </row>
    <row r="4999" spans="1:4">
      <c r="B4999" s="74" t="str">
        <f ca="1">IFERROR(__xludf.DUMMYFUNCTION("IF(REGEXMATCH(A4999,""wealth planning""),""Script 1"",""-"")"),"-")</f>
        <v>-</v>
      </c>
      <c r="C4999" s="74" t="str">
        <f t="shared" si="38"/>
        <v>You: Hai assalamualaikum Herni,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4999" s="148">
        <f t="shared" si="39"/>
        <v>45702</v>
      </c>
    </row>
    <row r="5000" spans="1:4">
      <c r="B5000" s="74" t="str">
        <f ca="1">IFERROR(__xludf.DUMMYFUNCTION("IF(REGEXMATCH(A5000,""wealth planning""),""Script 1"",""-"")"),"-")</f>
        <v>-</v>
      </c>
      <c r="C5000" s="74">
        <f t="shared" si="38"/>
        <v>0</v>
      </c>
      <c r="D5000" s="148">
        <f t="shared" si="39"/>
        <v>45702</v>
      </c>
    </row>
    <row r="5001" spans="1:4">
      <c r="B5001" s="74" t="str">
        <f ca="1">IFERROR(__xludf.DUMMYFUNCTION("IF(REGEXMATCH(A5001,""wealth planning""),""Script 1"",""-"")"),"-")</f>
        <v>-</v>
      </c>
      <c r="C5001" s="74">
        <f t="shared" si="38"/>
        <v>0</v>
      </c>
      <c r="D5001" s="74" t="str">
        <f t="shared" si="39"/>
        <v>You: Hai assalamualaikum Herni,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002" spans="1:4">
      <c r="B5002" s="74" t="str">
        <f ca="1">IFERROR(__xludf.DUMMYFUNCTION("IF(REGEXMATCH(A5002,""wealth planning""),""Script 1"",""-"")"),"-")</f>
        <v>-</v>
      </c>
      <c r="C5002" s="74">
        <f t="shared" si="38"/>
        <v>0</v>
      </c>
      <c r="D5002" s="74">
        <f t="shared" si="39"/>
        <v>0</v>
      </c>
    </row>
    <row r="5003" spans="1:4">
      <c r="A5003" s="74" t="s">
        <v>2300</v>
      </c>
      <c r="B5003" s="74" t="str">
        <f ca="1">IFERROR(__xludf.DUMMYFUNCTION("IF(REGEXMATCH(A5003,""wealth planning""),""Script 1"",""-"")"),"-")</f>
        <v>-</v>
      </c>
      <c r="C5003" s="74">
        <f t="shared" si="38"/>
        <v>0</v>
      </c>
      <c r="D5003" s="74">
        <f t="shared" si="39"/>
        <v>0</v>
      </c>
    </row>
    <row r="5004" spans="1:4">
      <c r="A5004" s="148">
        <v>45702</v>
      </c>
      <c r="B5004" s="74" t="str">
        <f ca="1">IFERROR(__xludf.DUMMYFUNCTION("IF(REGEXMATCH(A5004,""wealth planning""),""Script 1"",""-"")"),"#VALUE!")</f>
        <v>#VALUE!</v>
      </c>
      <c r="C5004" s="74" t="str">
        <f t="shared" si="38"/>
        <v>Ain Humaira</v>
      </c>
      <c r="D5004" s="74">
        <f t="shared" si="39"/>
        <v>0</v>
      </c>
    </row>
    <row r="5005" spans="1:4">
      <c r="A5005" s="148">
        <v>45702</v>
      </c>
      <c r="B5005" s="74" t="str">
        <f ca="1">IFERROR(__xludf.DUMMYFUNCTION("IF(REGEXMATCH(A5005,""wealth planning""),""Script 1"",""-"")"),"#VALUE!")</f>
        <v>#VALUE!</v>
      </c>
      <c r="C5005" s="148">
        <f t="shared" si="38"/>
        <v>45702</v>
      </c>
      <c r="D5005" s="74">
        <f t="shared" si="39"/>
        <v>0</v>
      </c>
    </row>
    <row r="5006" spans="1:4">
      <c r="A5006" s="74" t="s">
        <v>4701</v>
      </c>
      <c r="B5006" s="74" t="str">
        <f ca="1">IFERROR(__xludf.DUMMYFUNCTION("IF(REGEXMATCH(A5006,""wealth planning""),""Script 1"",""-"")"),"Script 1")</f>
        <v>Script 1</v>
      </c>
      <c r="C5006" s="148">
        <f t="shared" si="38"/>
        <v>45702</v>
      </c>
      <c r="D5006" s="74" t="str">
        <f t="shared" si="39"/>
        <v>Ain Humaira</v>
      </c>
    </row>
    <row r="5007" spans="1:4">
      <c r="B5007" s="74" t="str">
        <f ca="1">IFERROR(__xludf.DUMMYFUNCTION("IF(REGEXMATCH(A5007,""wealth planning""),""Script 1"",""-"")"),"-")</f>
        <v>-</v>
      </c>
      <c r="C5007" s="74" t="str">
        <f t="shared" si="38"/>
        <v>You: Hai assalamualaikum Ain Humaira,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007" s="148">
        <f t="shared" si="39"/>
        <v>45702</v>
      </c>
    </row>
    <row r="5008" spans="1:4">
      <c r="B5008" s="74" t="str">
        <f ca="1">IFERROR(__xludf.DUMMYFUNCTION("IF(REGEXMATCH(A5008,""wealth planning""),""Script 1"",""-"")"),"-")</f>
        <v>-</v>
      </c>
      <c r="C5008" s="74">
        <f t="shared" si="38"/>
        <v>0</v>
      </c>
      <c r="D5008" s="148">
        <f t="shared" si="39"/>
        <v>45702</v>
      </c>
    </row>
    <row r="5009" spans="1:4">
      <c r="B5009" s="74" t="str">
        <f ca="1">IFERROR(__xludf.DUMMYFUNCTION("IF(REGEXMATCH(A5009,""wealth planning""),""Script 1"",""-"")"),"-")</f>
        <v>-</v>
      </c>
      <c r="C5009" s="74">
        <f t="shared" si="38"/>
        <v>0</v>
      </c>
      <c r="D5009" s="74" t="str">
        <f t="shared" si="39"/>
        <v>You: Hai assalamualaikum Ain Humaira,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010" spans="1:4">
      <c r="B5010" s="74" t="str">
        <f ca="1">IFERROR(__xludf.DUMMYFUNCTION("IF(REGEXMATCH(A5010,""wealth planning""),""Script 1"",""-"")"),"-")</f>
        <v>-</v>
      </c>
      <c r="C5010" s="74">
        <f t="shared" si="38"/>
        <v>0</v>
      </c>
      <c r="D5010" s="74">
        <f t="shared" si="39"/>
        <v>0</v>
      </c>
    </row>
    <row r="5011" spans="1:4">
      <c r="A5011" s="74" t="s">
        <v>2299</v>
      </c>
      <c r="B5011" s="74" t="str">
        <f ca="1">IFERROR(__xludf.DUMMYFUNCTION("IF(REGEXMATCH(A5011,""wealth planning""),""Script 1"",""-"")"),"-")</f>
        <v>-</v>
      </c>
      <c r="C5011" s="74">
        <f t="shared" si="38"/>
        <v>0</v>
      </c>
      <c r="D5011" s="74">
        <f t="shared" si="39"/>
        <v>0</v>
      </c>
    </row>
    <row r="5012" spans="1:4">
      <c r="A5012" s="148">
        <v>45702</v>
      </c>
      <c r="B5012" s="74" t="str">
        <f ca="1">IFERROR(__xludf.DUMMYFUNCTION("IF(REGEXMATCH(A5012,""wealth planning""),""Script 1"",""-"")"),"#VALUE!")</f>
        <v>#VALUE!</v>
      </c>
      <c r="C5012" s="74" t="str">
        <f t="shared" si="38"/>
        <v>Sarah Raihana</v>
      </c>
      <c r="D5012" s="74">
        <f t="shared" si="39"/>
        <v>0</v>
      </c>
    </row>
    <row r="5013" spans="1:4">
      <c r="A5013" s="148">
        <v>45702</v>
      </c>
      <c r="B5013" s="74" t="str">
        <f ca="1">IFERROR(__xludf.DUMMYFUNCTION("IF(REGEXMATCH(A5013,""wealth planning""),""Script 1"",""-"")"),"#VALUE!")</f>
        <v>#VALUE!</v>
      </c>
      <c r="C5013" s="148">
        <f t="shared" si="38"/>
        <v>45702</v>
      </c>
      <c r="D5013" s="74">
        <f t="shared" si="39"/>
        <v>0</v>
      </c>
    </row>
    <row r="5014" spans="1:4">
      <c r="A5014" s="74" t="s">
        <v>3836</v>
      </c>
      <c r="B5014" s="74" t="str">
        <f ca="1">IFERROR(__xludf.DUMMYFUNCTION("IF(REGEXMATCH(A5014,""wealth planning""),""Script 1"",""-"")"),"Script 1")</f>
        <v>Script 1</v>
      </c>
      <c r="C5014" s="148">
        <f t="shared" si="38"/>
        <v>45702</v>
      </c>
      <c r="D5014" s="74" t="str">
        <f t="shared" si="39"/>
        <v>Sarah Raihana</v>
      </c>
    </row>
    <row r="5015" spans="1:4">
      <c r="B5015" s="74" t="str">
        <f ca="1">IFERROR(__xludf.DUMMYFUNCTION("IF(REGEXMATCH(A5015,""wealth planning""),""Script 1"",""-"")"),"-")</f>
        <v>-</v>
      </c>
      <c r="C5015" s="74" t="str">
        <f t="shared" si="38"/>
        <v>You: Hai assalamualaikum 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015" s="148">
        <f t="shared" si="39"/>
        <v>45702</v>
      </c>
    </row>
    <row r="5016" spans="1:4">
      <c r="B5016" s="74" t="str">
        <f ca="1">IFERROR(__xludf.DUMMYFUNCTION("IF(REGEXMATCH(A5016,""wealth planning""),""Script 1"",""-"")"),"-")</f>
        <v>-</v>
      </c>
      <c r="C5016" s="74">
        <f t="shared" si="38"/>
        <v>0</v>
      </c>
      <c r="D5016" s="148">
        <f t="shared" si="39"/>
        <v>45702</v>
      </c>
    </row>
    <row r="5017" spans="1:4">
      <c r="B5017" s="74" t="str">
        <f ca="1">IFERROR(__xludf.DUMMYFUNCTION("IF(REGEXMATCH(A5017,""wealth planning""),""Script 1"",""-"")"),"-")</f>
        <v>-</v>
      </c>
      <c r="C5017" s="74">
        <f t="shared" si="38"/>
        <v>0</v>
      </c>
      <c r="D5017" s="74" t="str">
        <f t="shared" si="39"/>
        <v>You: Hai assalamualaikum 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018" spans="1:4">
      <c r="B5018" s="74" t="str">
        <f ca="1">IFERROR(__xludf.DUMMYFUNCTION("IF(REGEXMATCH(A5018,""wealth planning""),""Script 1"",""-"")"),"-")</f>
        <v>-</v>
      </c>
      <c r="C5018" s="74">
        <f t="shared" si="38"/>
        <v>0</v>
      </c>
      <c r="D5018" s="74">
        <f t="shared" si="39"/>
        <v>0</v>
      </c>
    </row>
    <row r="5019" spans="1:4">
      <c r="A5019" s="74" t="s">
        <v>2298</v>
      </c>
      <c r="B5019" s="74" t="str">
        <f ca="1">IFERROR(__xludf.DUMMYFUNCTION("IF(REGEXMATCH(A5019,""wealth planning""),""Script 1"",""-"")"),"-")</f>
        <v>-</v>
      </c>
      <c r="C5019" s="74">
        <f t="shared" si="38"/>
        <v>0</v>
      </c>
      <c r="D5019" s="74">
        <f t="shared" si="39"/>
        <v>0</v>
      </c>
    </row>
    <row r="5020" spans="1:4">
      <c r="A5020" s="148">
        <v>45702</v>
      </c>
      <c r="B5020" s="74" t="str">
        <f ca="1">IFERROR(__xludf.DUMMYFUNCTION("IF(REGEXMATCH(A5020,""wealth planning""),""Script 1"",""-"")"),"#VALUE!")</f>
        <v>#VALUE!</v>
      </c>
      <c r="C5020" s="74" t="str">
        <f t="shared" si="38"/>
        <v>Muhammad Zharfan Mohd Fitri</v>
      </c>
      <c r="D5020" s="74">
        <f t="shared" si="39"/>
        <v>0</v>
      </c>
    </row>
    <row r="5021" spans="1:4">
      <c r="A5021" s="148">
        <v>45702</v>
      </c>
      <c r="B5021" s="74" t="str">
        <f ca="1">IFERROR(__xludf.DUMMYFUNCTION("IF(REGEXMATCH(A5021,""wealth planning""),""Script 1"",""-"")"),"#VALUE!")</f>
        <v>#VALUE!</v>
      </c>
      <c r="C5021" s="148">
        <f t="shared" si="38"/>
        <v>45702</v>
      </c>
      <c r="D5021" s="74">
        <f t="shared" si="39"/>
        <v>0</v>
      </c>
    </row>
    <row r="5022" spans="1:4">
      <c r="A5022" s="74" t="s">
        <v>4706</v>
      </c>
      <c r="B5022" s="74" t="str">
        <f ca="1">IFERROR(__xludf.DUMMYFUNCTION("IF(REGEXMATCH(A5022,""wealth planning""),""Script 1"",""-"")"),"Script 1")</f>
        <v>Script 1</v>
      </c>
      <c r="C5022" s="148">
        <f t="shared" si="38"/>
        <v>45702</v>
      </c>
      <c r="D5022" s="74" t="str">
        <f t="shared" si="39"/>
        <v>Muhammad Zharfan Mohd Fitri</v>
      </c>
    </row>
    <row r="5023" spans="1:4">
      <c r="B5023" s="74" t="str">
        <f ca="1">IFERROR(__xludf.DUMMYFUNCTION("IF(REGEXMATCH(A5023,""wealth planning""),""Script 1"",""-"")"),"-")</f>
        <v>-</v>
      </c>
      <c r="C5023" s="74" t="str">
        <f t="shared" si="38"/>
        <v>You: Hai assalamualaikum Zharfan,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023" s="148">
        <f t="shared" si="39"/>
        <v>45702</v>
      </c>
    </row>
    <row r="5024" spans="1:4">
      <c r="B5024" s="74" t="str">
        <f ca="1">IFERROR(__xludf.DUMMYFUNCTION("IF(REGEXMATCH(A5024,""wealth planning""),""Script 1"",""-"")"),"-")</f>
        <v>-</v>
      </c>
      <c r="C5024" s="74">
        <f t="shared" si="38"/>
        <v>0</v>
      </c>
      <c r="D5024" s="148">
        <f t="shared" si="39"/>
        <v>45702</v>
      </c>
    </row>
    <row r="5025" spans="1:4">
      <c r="B5025" s="74" t="str">
        <f ca="1">IFERROR(__xludf.DUMMYFUNCTION("IF(REGEXMATCH(A5025,""wealth planning""),""Script 1"",""-"")"),"-")</f>
        <v>-</v>
      </c>
      <c r="C5025" s="74">
        <f t="shared" si="38"/>
        <v>0</v>
      </c>
      <c r="D5025" s="74" t="str">
        <f t="shared" si="39"/>
        <v>You: Hai assalamualaikum Zharfan,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026" spans="1:4">
      <c r="B5026" s="74" t="str">
        <f ca="1">IFERROR(__xludf.DUMMYFUNCTION("IF(REGEXMATCH(A5026,""wealth planning""),""Script 1"",""-"")"),"-")</f>
        <v>-</v>
      </c>
      <c r="C5026" s="74">
        <f t="shared" si="38"/>
        <v>0</v>
      </c>
      <c r="D5026" s="74">
        <f t="shared" si="39"/>
        <v>0</v>
      </c>
    </row>
    <row r="5027" spans="1:4">
      <c r="A5027" s="74" t="s">
        <v>2297</v>
      </c>
      <c r="B5027" s="74" t="str">
        <f ca="1">IFERROR(__xludf.DUMMYFUNCTION("IF(REGEXMATCH(A5027,""wealth planning""),""Script 1"",""-"")"),"-")</f>
        <v>-</v>
      </c>
      <c r="C5027" s="74">
        <f t="shared" si="38"/>
        <v>0</v>
      </c>
      <c r="D5027" s="74">
        <f t="shared" si="39"/>
        <v>0</v>
      </c>
    </row>
    <row r="5028" spans="1:4">
      <c r="A5028" s="148">
        <v>45702</v>
      </c>
      <c r="B5028" s="74" t="str">
        <f ca="1">IFERROR(__xludf.DUMMYFUNCTION("IF(REGEXMATCH(A5028,""wealth planning""),""Script 1"",""-"")"),"#VALUE!")</f>
        <v>#VALUE!</v>
      </c>
      <c r="C5028" s="74" t="str">
        <f t="shared" si="38"/>
        <v>Amani Hussaini</v>
      </c>
      <c r="D5028" s="74">
        <f t="shared" si="39"/>
        <v>0</v>
      </c>
    </row>
    <row r="5029" spans="1:4">
      <c r="A5029" s="148">
        <v>45702</v>
      </c>
      <c r="B5029" s="74" t="str">
        <f ca="1">IFERROR(__xludf.DUMMYFUNCTION("IF(REGEXMATCH(A5029,""wealth planning""),""Script 1"",""-"")"),"#VALUE!")</f>
        <v>#VALUE!</v>
      </c>
      <c r="C5029" s="148">
        <f t="shared" si="38"/>
        <v>45702</v>
      </c>
      <c r="D5029" s="74">
        <f t="shared" si="39"/>
        <v>0</v>
      </c>
    </row>
    <row r="5030" spans="1:4">
      <c r="A5030" s="74" t="s">
        <v>4709</v>
      </c>
      <c r="B5030" s="74" t="str">
        <f ca="1">IFERROR(__xludf.DUMMYFUNCTION("IF(REGEXMATCH(A5030,""wealth planning""),""Script 1"",""-"")"),"Script 1")</f>
        <v>Script 1</v>
      </c>
      <c r="C5030" s="148">
        <f t="shared" si="38"/>
        <v>45702</v>
      </c>
      <c r="D5030" s="74" t="str">
        <f t="shared" si="39"/>
        <v>Amani Hussaini</v>
      </c>
    </row>
    <row r="5031" spans="1:4">
      <c r="B5031" s="74" t="str">
        <f ca="1">IFERROR(__xludf.DUMMYFUNCTION("IF(REGEXMATCH(A5031,""wealth planning""),""Script 1"",""-"")"),"-")</f>
        <v>-</v>
      </c>
      <c r="C5031" s="74" t="str">
        <f t="shared" si="38"/>
        <v>You: Hai assalamualaikum Amani,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031" s="148">
        <f t="shared" si="39"/>
        <v>45702</v>
      </c>
    </row>
    <row r="5032" spans="1:4">
      <c r="B5032" s="74" t="str">
        <f ca="1">IFERROR(__xludf.DUMMYFUNCTION("IF(REGEXMATCH(A5032,""wealth planning""),""Script 1"",""-"")"),"-")</f>
        <v>-</v>
      </c>
      <c r="C5032" s="74">
        <f t="shared" si="38"/>
        <v>0</v>
      </c>
      <c r="D5032" s="148">
        <f t="shared" si="39"/>
        <v>45702</v>
      </c>
    </row>
    <row r="5033" spans="1:4">
      <c r="B5033" s="74" t="str">
        <f ca="1">IFERROR(__xludf.DUMMYFUNCTION("IF(REGEXMATCH(A5033,""wealth planning""),""Script 1"",""-"")"),"-")</f>
        <v>-</v>
      </c>
      <c r="C5033" s="74">
        <f t="shared" si="38"/>
        <v>0</v>
      </c>
      <c r="D5033" s="74" t="str">
        <f t="shared" si="39"/>
        <v>You: Hai assalamualaikum Amani,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034" spans="1:4">
      <c r="B5034" s="74" t="str">
        <f ca="1">IFERROR(__xludf.DUMMYFUNCTION("IF(REGEXMATCH(A5034,""wealth planning""),""Script 1"",""-"")"),"-")</f>
        <v>-</v>
      </c>
      <c r="C5034" s="74">
        <f t="shared" si="38"/>
        <v>0</v>
      </c>
      <c r="D5034" s="74">
        <f t="shared" si="39"/>
        <v>0</v>
      </c>
    </row>
    <row r="5035" spans="1:4">
      <c r="A5035" s="74" t="s">
        <v>2296</v>
      </c>
      <c r="B5035" s="74" t="str">
        <f ca="1">IFERROR(__xludf.DUMMYFUNCTION("IF(REGEXMATCH(A5035,""wealth planning""),""Script 1"",""-"")"),"-")</f>
        <v>-</v>
      </c>
      <c r="C5035" s="74">
        <f t="shared" si="38"/>
        <v>0</v>
      </c>
      <c r="D5035" s="74">
        <f t="shared" si="39"/>
        <v>0</v>
      </c>
    </row>
    <row r="5036" spans="1:4">
      <c r="A5036" s="148">
        <v>45702</v>
      </c>
      <c r="B5036" s="74" t="str">
        <f ca="1">IFERROR(__xludf.DUMMYFUNCTION("IF(REGEXMATCH(A5036,""wealth planning""),""Script 1"",""-"")"),"#VALUE!")</f>
        <v>#VALUE!</v>
      </c>
      <c r="C5036" s="74" t="str">
        <f t="shared" si="38"/>
        <v>Nurin Irdina Mohammad Nazri</v>
      </c>
      <c r="D5036" s="74">
        <f t="shared" si="39"/>
        <v>0</v>
      </c>
    </row>
    <row r="5037" spans="1:4">
      <c r="A5037" s="148">
        <v>45702</v>
      </c>
      <c r="B5037" s="74" t="str">
        <f ca="1">IFERROR(__xludf.DUMMYFUNCTION("IF(REGEXMATCH(A5037,""wealth planning""),""Script 1"",""-"")"),"#VALUE!")</f>
        <v>#VALUE!</v>
      </c>
      <c r="C5037" s="148">
        <f t="shared" si="38"/>
        <v>45702</v>
      </c>
      <c r="D5037" s="74">
        <f t="shared" si="39"/>
        <v>0</v>
      </c>
    </row>
    <row r="5038" spans="1:4">
      <c r="A5038" s="74" t="s">
        <v>3306</v>
      </c>
      <c r="B5038" s="74" t="str">
        <f ca="1">IFERROR(__xludf.DUMMYFUNCTION("IF(REGEXMATCH(A5038,""wealth planning""),""Script 1"",""-"")"),"Script 1")</f>
        <v>Script 1</v>
      </c>
      <c r="C5038" s="148">
        <f t="shared" si="38"/>
        <v>45702</v>
      </c>
      <c r="D5038" s="74" t="str">
        <f t="shared" si="39"/>
        <v>Nurin Irdina Mohammad Nazri</v>
      </c>
    </row>
    <row r="5039" spans="1:4">
      <c r="B5039" s="74" t="str">
        <f ca="1">IFERROR(__xludf.DUMMYFUNCTION("IF(REGEXMATCH(A5039,""wealth planning""),""Script 1"",""-"")"),"-")</f>
        <v>-</v>
      </c>
      <c r="C5039" s="74" t="str">
        <f t="shared" si="38"/>
        <v>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039" s="148">
        <f t="shared" si="39"/>
        <v>45702</v>
      </c>
    </row>
    <row r="5040" spans="1:4">
      <c r="B5040" s="74" t="str">
        <f ca="1">IFERROR(__xludf.DUMMYFUNCTION("IF(REGEXMATCH(A5040,""wealth planning""),""Script 1"",""-"")"),"-")</f>
        <v>-</v>
      </c>
      <c r="C5040" s="74">
        <f t="shared" si="38"/>
        <v>0</v>
      </c>
      <c r="D5040" s="148">
        <f t="shared" si="39"/>
        <v>45702</v>
      </c>
    </row>
    <row r="5041" spans="1:4">
      <c r="B5041" s="74" t="str">
        <f ca="1">IFERROR(__xludf.DUMMYFUNCTION("IF(REGEXMATCH(A5041,""wealth planning""),""Script 1"",""-"")"),"-")</f>
        <v>-</v>
      </c>
      <c r="C5041" s="74">
        <f t="shared" si="38"/>
        <v>0</v>
      </c>
      <c r="D5041" s="74" t="str">
        <f t="shared" si="39"/>
        <v>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042" spans="1:4">
      <c r="A5042" s="74" t="s">
        <v>4713</v>
      </c>
      <c r="B5042" s="74" t="str">
        <f ca="1">IFERROR(__xludf.DUMMYFUNCTION("IF(REGEXMATCH(A5042,""wealth planning""),""Script 1"",""-"")"),"-")</f>
        <v>-</v>
      </c>
      <c r="C5042" s="74">
        <f t="shared" si="38"/>
        <v>0</v>
      </c>
      <c r="D5042" s="74">
        <f t="shared" si="39"/>
        <v>0</v>
      </c>
    </row>
    <row r="5043" spans="1:4">
      <c r="A5043" s="74" t="s">
        <v>4713</v>
      </c>
      <c r="B5043" s="74" t="str">
        <f ca="1">IFERROR(__xludf.DUMMYFUNCTION("IF(REGEXMATCH(A5043,""wealth planning""),""Script 1"",""-"")"),"-")</f>
        <v>-</v>
      </c>
      <c r="C5043" s="74" t="str">
        <f t="shared" si="38"/>
        <v>Rina Sharwana</v>
      </c>
      <c r="D5043" s="74">
        <f t="shared" si="39"/>
        <v>0</v>
      </c>
    </row>
    <row r="5044" spans="1:4">
      <c r="A5044" s="148">
        <v>45700</v>
      </c>
      <c r="B5044" s="74" t="str">
        <f ca="1">IFERROR(__xludf.DUMMYFUNCTION("IF(REGEXMATCH(A5044,""wealth planning""),""Script 1"",""-"")"),"#VALUE!")</f>
        <v>#VALUE!</v>
      </c>
      <c r="C5044" s="74" t="str">
        <f t="shared" si="38"/>
        <v>Rina Sharwana</v>
      </c>
      <c r="D5044" s="74">
        <f t="shared" si="39"/>
        <v>0</v>
      </c>
    </row>
    <row r="5045" spans="1:4">
      <c r="A5045" s="148">
        <v>45700</v>
      </c>
      <c r="B5045" s="74" t="str">
        <f ca="1">IFERROR(__xludf.DUMMYFUNCTION("IF(REGEXMATCH(A5045,""wealth planning""),""Script 1"",""-"")"),"#VALUE!")</f>
        <v>#VALUE!</v>
      </c>
      <c r="C5045" s="148">
        <f t="shared" si="38"/>
        <v>45700</v>
      </c>
      <c r="D5045" s="74" t="str">
        <f t="shared" si="39"/>
        <v>Rina Sharwana</v>
      </c>
    </row>
    <row r="5046" spans="1:4">
      <c r="A5046" s="74" t="s">
        <v>4714</v>
      </c>
      <c r="B5046" s="74" t="str">
        <f ca="1">IFERROR(__xludf.DUMMYFUNCTION("IF(REGEXMATCH(A5046,""wealth planning""),""Script 1"",""-"")"),"-")</f>
        <v>-</v>
      </c>
      <c r="C5046" s="148">
        <f t="shared" si="38"/>
        <v>45700</v>
      </c>
      <c r="D5046" s="74" t="str">
        <f t="shared" si="39"/>
        <v>Rina Sharwana</v>
      </c>
    </row>
    <row r="5047" spans="1:4">
      <c r="B5047" s="74" t="str">
        <f ca="1">IFERROR(__xludf.DUMMYFUNCTION("IF(REGEXMATCH(A5047,""wealth planning""),""Script 1"",""-"")"),"-")</f>
        <v>-</v>
      </c>
      <c r="C5047" s="74" t="str">
        <f t="shared" si="38"/>
        <v>Rina: Good morning, I hope this message find you well. Kindly let me know if you're interested, since based on your background, you're the right one to go digital! Thank you for your time!</v>
      </c>
      <c r="D5047" s="148">
        <f t="shared" si="39"/>
        <v>45700</v>
      </c>
    </row>
    <row r="5048" spans="1:4">
      <c r="B5048" s="74" t="str">
        <f ca="1">IFERROR(__xludf.DUMMYFUNCTION("IF(REGEXMATCH(A5048,""wealth planning""),""Script 1"",""-"")"),"-")</f>
        <v>-</v>
      </c>
      <c r="C5048" s="74">
        <f t="shared" si="38"/>
        <v>0</v>
      </c>
      <c r="D5048" s="148">
        <f t="shared" si="39"/>
        <v>45700</v>
      </c>
    </row>
    <row r="5049" spans="1:4">
      <c r="B5049" s="74" t="str">
        <f ca="1">IFERROR(__xludf.DUMMYFUNCTION("IF(REGEXMATCH(A5049,""wealth planning""),""Script 1"",""-"")"),"-")</f>
        <v>-</v>
      </c>
      <c r="C5049" s="74">
        <f t="shared" si="38"/>
        <v>0</v>
      </c>
      <c r="D5049" s="74" t="str">
        <f t="shared" si="39"/>
        <v>Rina: Good morning, I hope this message find you well. Kindly let me know if you're interested, since based on your background, you're the right one to go digital! Thank you for your time!</v>
      </c>
    </row>
    <row r="5050" spans="1:4">
      <c r="A5050" s="74" t="s">
        <v>4716</v>
      </c>
      <c r="B5050" s="74" t="str">
        <f ca="1">IFERROR(__xludf.DUMMYFUNCTION("IF(REGEXMATCH(A5050,""wealth planning""),""Script 1"",""-"")"),"-")</f>
        <v>-</v>
      </c>
      <c r="C5050" s="74">
        <f t="shared" si="38"/>
        <v>0</v>
      </c>
      <c r="D5050" s="74">
        <f t="shared" si="39"/>
        <v>0</v>
      </c>
    </row>
    <row r="5051" spans="1:4">
      <c r="A5051" s="74" t="s">
        <v>4716</v>
      </c>
      <c r="B5051" s="74" t="str">
        <f ca="1">IFERROR(__xludf.DUMMYFUNCTION("IF(REGEXMATCH(A5051,""wealth planning""),""Script 1"",""-"")"),"-")</f>
        <v>-</v>
      </c>
      <c r="C5051" s="74" t="str">
        <f t="shared" si="38"/>
        <v>Khartu Paul Monsang</v>
      </c>
      <c r="D5051" s="74">
        <f t="shared" si="39"/>
        <v>0</v>
      </c>
    </row>
    <row r="5052" spans="1:4">
      <c r="A5052" s="148">
        <v>45698</v>
      </c>
      <c r="B5052" s="74" t="str">
        <f ca="1">IFERROR(__xludf.DUMMYFUNCTION("IF(REGEXMATCH(A5052,""wealth planning""),""Script 1"",""-"")"),"#VALUE!")</f>
        <v>#VALUE!</v>
      </c>
      <c r="C5052" s="74" t="str">
        <f t="shared" si="38"/>
        <v>Khartu Paul Monsang</v>
      </c>
      <c r="D5052" s="74">
        <f t="shared" si="39"/>
        <v>0</v>
      </c>
    </row>
    <row r="5053" spans="1:4">
      <c r="A5053" s="148">
        <v>45698</v>
      </c>
      <c r="B5053" s="74" t="str">
        <f ca="1">IFERROR(__xludf.DUMMYFUNCTION("IF(REGEXMATCH(A5053,""wealth planning""),""Script 1"",""-"")"),"#VALUE!")</f>
        <v>#VALUE!</v>
      </c>
      <c r="C5053" s="148">
        <f t="shared" si="38"/>
        <v>45698</v>
      </c>
      <c r="D5053" s="74" t="str">
        <f t="shared" si="39"/>
        <v>Khartu Paul Monsang</v>
      </c>
    </row>
    <row r="5054" spans="1:4">
      <c r="B5054" s="74" t="str">
        <f ca="1">IFERROR(__xludf.DUMMYFUNCTION("IF(REGEXMATCH(A5054,""wealth planning""),""Script 1"",""-"")"),"-")</f>
        <v>-</v>
      </c>
      <c r="C5054" s="148">
        <f t="shared" si="38"/>
        <v>45698</v>
      </c>
      <c r="D5054" s="74" t="str">
        <f t="shared" si="39"/>
        <v>Khartu Paul Monsang</v>
      </c>
    </row>
    <row r="5055" spans="1:4">
      <c r="B5055" s="74" t="str">
        <f ca="1">IFERROR(__xludf.DUMMYFUNCTION("IF(REGEXMATCH(A5055,""wealth planning""),""Script 1"",""-"")"),"-")</f>
        <v>-</v>
      </c>
      <c r="C5055" s="74">
        <f t="shared" si="38"/>
        <v>0</v>
      </c>
      <c r="D5055" s="148">
        <f t="shared" si="39"/>
        <v>45698</v>
      </c>
    </row>
    <row r="5056" spans="1:4">
      <c r="B5056" s="74" t="str">
        <f ca="1">IFERROR(__xludf.DUMMYFUNCTION("IF(REGEXMATCH(A5056,""wealth planning""),""Script 1"",""-"")"),"-")</f>
        <v>-</v>
      </c>
      <c r="C5056" s="74">
        <f t="shared" si="38"/>
        <v>0</v>
      </c>
      <c r="D5056" s="148">
        <f t="shared" si="39"/>
        <v>45698</v>
      </c>
    </row>
    <row r="5057" spans="1:4">
      <c r="B5057" s="74" t="str">
        <f ca="1">IFERROR(__xludf.DUMMYFUNCTION("IF(REGEXMATCH(A5057,""wealth planning""),""Script 1"",""-"")"),"-")</f>
        <v>-</v>
      </c>
      <c r="C5057" s="74">
        <f t="shared" si="38"/>
        <v>0</v>
      </c>
      <c r="D5057" s="74">
        <f t="shared" si="39"/>
        <v>0</v>
      </c>
    </row>
    <row r="5058" spans="1:4">
      <c r="A5058" s="74" t="s">
        <v>4719</v>
      </c>
      <c r="B5058" s="74" t="str">
        <f ca="1">IFERROR(__xludf.DUMMYFUNCTION("IF(REGEXMATCH(A5058,""wealth planning""),""Script 1"",""-"")"),"-")</f>
        <v>-</v>
      </c>
      <c r="C5058" s="74">
        <f t="shared" si="38"/>
        <v>0</v>
      </c>
      <c r="D5058" s="74">
        <f t="shared" si="39"/>
        <v>0</v>
      </c>
    </row>
    <row r="5059" spans="1:4">
      <c r="A5059" s="74" t="s">
        <v>4719</v>
      </c>
      <c r="B5059" s="74" t="str">
        <f ca="1">IFERROR(__xludf.DUMMYFUNCTION("IF(REGEXMATCH(A5059,""wealth planning""),""Script 1"",""-"")"),"-")</f>
        <v>-</v>
      </c>
      <c r="C5059" s="74" t="str">
        <f t="shared" si="38"/>
        <v>Emmy Nazihah</v>
      </c>
      <c r="D5059" s="74">
        <f t="shared" si="39"/>
        <v>0</v>
      </c>
    </row>
    <row r="5060" spans="1:4">
      <c r="A5060" s="148">
        <v>45697</v>
      </c>
      <c r="B5060" s="74" t="str">
        <f ca="1">IFERROR(__xludf.DUMMYFUNCTION("IF(REGEXMATCH(A5060,""wealth planning""),""Script 1"",""-"")"),"#VALUE!")</f>
        <v>#VALUE!</v>
      </c>
      <c r="C5060" s="74" t="str">
        <f t="shared" si="38"/>
        <v>Emmy Nazihah</v>
      </c>
      <c r="D5060" s="74">
        <f t="shared" si="39"/>
        <v>0</v>
      </c>
    </row>
    <row r="5061" spans="1:4">
      <c r="A5061" s="148">
        <v>45697</v>
      </c>
      <c r="B5061" s="74" t="str">
        <f ca="1">IFERROR(__xludf.DUMMYFUNCTION("IF(REGEXMATCH(A5061,""wealth planning""),""Script 1"",""-"")"),"#VALUE!")</f>
        <v>#VALUE!</v>
      </c>
      <c r="C5061" s="148">
        <f t="shared" si="38"/>
        <v>45697</v>
      </c>
      <c r="D5061" s="74" t="str">
        <f t="shared" si="39"/>
        <v>Emmy Nazihah</v>
      </c>
    </row>
    <row r="5062" spans="1:4">
      <c r="A5062" s="74" t="s">
        <v>4720</v>
      </c>
      <c r="B5062" s="74" t="str">
        <f ca="1">IFERROR(__xludf.DUMMYFUNCTION("IF(REGEXMATCH(A5062,""wealth planning""),""Script 1"",""-"")"),"-")</f>
        <v>-</v>
      </c>
      <c r="C5062" s="148">
        <f t="shared" si="38"/>
        <v>45697</v>
      </c>
      <c r="D5062" s="74" t="str">
        <f t="shared" si="39"/>
        <v>Emmy Nazihah</v>
      </c>
    </row>
    <row r="5063" spans="1:4">
      <c r="B5063" s="74" t="str">
        <f ca="1">IFERROR(__xludf.DUMMYFUNCTION("IF(REGEXMATCH(A5063,""wealth planning""),""Script 1"",""-"")"),"-")</f>
        <v>-</v>
      </c>
      <c r="C5063" s="74" t="str">
        <f t="shared" si="38"/>
        <v>Emmy: Nihao (hello) En Azhad,l'm Emmy 🙋🏻‍♀️ Happy to connect with you! If you really want to learn MANDARIN LANGUAGE via online. I want to invite you for 2 Hours Amazing Mandarin Conversation Class (AMC) for FREE! Normal price would be RM80 but no now it is fully sponsored in conjuction of New Year 2025! We also will 𝗽𝗿𝗼𝘃𝗶𝗱𝗲 𝗘-𝗖𝗲𝗿𝘁𝗶𝗳𝗶𝗰𝗮𝘁𝗲 PM me if you are interested 0102185624, or left your phone number so I can WA you instead</v>
      </c>
      <c r="D5063" s="148">
        <f t="shared" si="39"/>
        <v>45697</v>
      </c>
    </row>
    <row r="5064" spans="1:4">
      <c r="B5064" s="74" t="str">
        <f ca="1">IFERROR(__xludf.DUMMYFUNCTION("IF(REGEXMATCH(A5064,""wealth planning""),""Script 1"",""-"")"),"-")</f>
        <v>-</v>
      </c>
      <c r="C5064" s="74">
        <f t="shared" si="38"/>
        <v>0</v>
      </c>
      <c r="D5064" s="148">
        <f t="shared" si="39"/>
        <v>45697</v>
      </c>
    </row>
    <row r="5065" spans="1:4">
      <c r="B5065" s="74" t="str">
        <f ca="1">IFERROR(__xludf.DUMMYFUNCTION("IF(REGEXMATCH(A5065,""wealth planning""),""Script 1"",""-"")"),"-")</f>
        <v>-</v>
      </c>
      <c r="C5065" s="74">
        <f t="shared" si="38"/>
        <v>0</v>
      </c>
      <c r="D5065" s="74" t="str">
        <f t="shared" si="39"/>
        <v>Emmy: Nihao (hello) En Azhad,l'm Emmy 🙋🏻‍♀️ Happy to connect with you! If you really want to learn MANDARIN LANGUAGE via online. I want to invite you for 2 Hours Amazing Mandarin Conversation Class (AMC) for FREE! Normal price would be RM80 but no now it is fully sponsored in conjuction of New Year 2025! We also will 𝗽𝗿𝗼𝘃𝗶𝗱𝗲 𝗘-𝗖𝗲𝗿𝘁𝗶𝗳𝗶𝗰𝗮𝘁𝗲 PM me if you are interested 0102185624, or left your phone number so I can WA you instead</v>
      </c>
    </row>
    <row r="5066" spans="1:4">
      <c r="B5066" s="74" t="str">
        <f ca="1">IFERROR(__xludf.DUMMYFUNCTION("IF(REGEXMATCH(A5066,""wealth planning""),""Script 1"",""-"")"),"-")</f>
        <v>-</v>
      </c>
      <c r="C5066" s="74">
        <f t="shared" si="38"/>
        <v>0</v>
      </c>
      <c r="D5066" s="74">
        <f t="shared" si="39"/>
        <v>0</v>
      </c>
    </row>
    <row r="5067" spans="1:4">
      <c r="A5067" s="74" t="s">
        <v>4723</v>
      </c>
      <c r="B5067" s="74" t="str">
        <f ca="1">IFERROR(__xludf.DUMMYFUNCTION("IF(REGEXMATCH(A5067,""wealth planning""),""Script 1"",""-"")"),"-")</f>
        <v>-</v>
      </c>
      <c r="C5067" s="74">
        <f t="shared" si="38"/>
        <v>0</v>
      </c>
      <c r="D5067" s="74">
        <f t="shared" si="39"/>
        <v>0</v>
      </c>
    </row>
    <row r="5068" spans="1:4">
      <c r="A5068" s="148">
        <v>45687</v>
      </c>
      <c r="B5068" s="74" t="str">
        <f ca="1">IFERROR(__xludf.DUMMYFUNCTION("IF(REGEXMATCH(A5068,""wealth planning""),""Script 1"",""-"")"),"#VALUE!")</f>
        <v>#VALUE!</v>
      </c>
      <c r="C5068" s="74" t="str">
        <f t="shared" si="38"/>
        <v>Huzail Aiman</v>
      </c>
      <c r="D5068" s="74">
        <f t="shared" si="39"/>
        <v>0</v>
      </c>
    </row>
    <row r="5069" spans="1:4">
      <c r="A5069" s="148">
        <v>45687</v>
      </c>
      <c r="B5069" s="74" t="str">
        <f ca="1">IFERROR(__xludf.DUMMYFUNCTION("IF(REGEXMATCH(A5069,""wealth planning""),""Script 1"",""-"")"),"#VALUE!")</f>
        <v>#VALUE!</v>
      </c>
      <c r="C5069" s="148">
        <f t="shared" si="38"/>
        <v>45687</v>
      </c>
      <c r="D5069" s="74">
        <f t="shared" si="39"/>
        <v>0</v>
      </c>
    </row>
    <row r="5070" spans="1:4">
      <c r="A5070" s="74" t="s">
        <v>4724</v>
      </c>
      <c r="B5070" s="74" t="str">
        <f ca="1">IFERROR(__xludf.DUMMYFUNCTION("IF(REGEXMATCH(A5070,""wealth planning""),""Script 1"",""-"")"),"-")</f>
        <v>-</v>
      </c>
      <c r="C5070" s="148">
        <f t="shared" si="38"/>
        <v>45687</v>
      </c>
      <c r="D5070" s="74" t="str">
        <f t="shared" si="39"/>
        <v>Huzail Aiman</v>
      </c>
    </row>
    <row r="5071" spans="1:4">
      <c r="B5071" s="74" t="str">
        <f ca="1">IFERROR(__xludf.DUMMYFUNCTION("IF(REGEXMATCH(A5071,""wealth planning""),""Script 1"",""-"")"),"-")</f>
        <v>-</v>
      </c>
      <c r="C5071" s="74" t="str">
        <f t="shared" si="38"/>
        <v>Huzail: hai waalaikumsalam! thank youu but i have joined other insurance company!</v>
      </c>
      <c r="D5071" s="148">
        <f t="shared" si="39"/>
        <v>45687</v>
      </c>
    </row>
    <row r="5072" spans="1:4">
      <c r="B5072" s="74" t="str">
        <f ca="1">IFERROR(__xludf.DUMMYFUNCTION("IF(REGEXMATCH(A5072,""wealth planning""),""Script 1"",""-"")"),"-")</f>
        <v>-</v>
      </c>
      <c r="C5072" s="74">
        <f t="shared" si="38"/>
        <v>0</v>
      </c>
      <c r="D5072" s="148">
        <f t="shared" si="39"/>
        <v>45687</v>
      </c>
    </row>
    <row r="5073" spans="1:4">
      <c r="B5073" s="74" t="str">
        <f ca="1">IFERROR(__xludf.DUMMYFUNCTION("IF(REGEXMATCH(A5073,""wealth planning""),""Script 1"",""-"")"),"-")</f>
        <v>-</v>
      </c>
      <c r="C5073" s="74">
        <f t="shared" si="38"/>
        <v>0</v>
      </c>
      <c r="D5073" s="74" t="str">
        <f t="shared" si="39"/>
        <v>Huzail: hai waalaikumsalam! thank youu but i have joined other insurance company!</v>
      </c>
    </row>
    <row r="5074" spans="1:4">
      <c r="A5074" s="74" t="s">
        <v>4726</v>
      </c>
      <c r="B5074" s="74" t="str">
        <f ca="1">IFERROR(__xludf.DUMMYFUNCTION("IF(REGEXMATCH(A5074,""wealth planning""),""Script 1"",""-"")"),"-")</f>
        <v>-</v>
      </c>
      <c r="C5074" s="74">
        <f t="shared" si="38"/>
        <v>0</v>
      </c>
      <c r="D5074" s="74">
        <f t="shared" si="39"/>
        <v>0</v>
      </c>
    </row>
    <row r="5075" spans="1:4">
      <c r="A5075" s="74" t="s">
        <v>4726</v>
      </c>
      <c r="B5075" s="74" t="str">
        <f ca="1">IFERROR(__xludf.DUMMYFUNCTION("IF(REGEXMATCH(A5075,""wealth planning""),""Script 1"",""-"")"),"-")</f>
        <v>-</v>
      </c>
      <c r="C5075" s="74" t="str">
        <f t="shared" si="38"/>
        <v>Ahmad Nazim</v>
      </c>
      <c r="D5075" s="74">
        <f t="shared" si="39"/>
        <v>0</v>
      </c>
    </row>
    <row r="5076" spans="1:4">
      <c r="A5076" s="148">
        <v>45686</v>
      </c>
      <c r="B5076" s="74" t="str">
        <f ca="1">IFERROR(__xludf.DUMMYFUNCTION("IF(REGEXMATCH(A5076,""wealth planning""),""Script 1"",""-"")"),"#VALUE!")</f>
        <v>#VALUE!</v>
      </c>
      <c r="C5076" s="74" t="str">
        <f t="shared" si="38"/>
        <v>Ahmad Nazim</v>
      </c>
      <c r="D5076" s="74">
        <f t="shared" si="39"/>
        <v>0</v>
      </c>
    </row>
    <row r="5077" spans="1:4">
      <c r="A5077" s="148">
        <v>45686</v>
      </c>
      <c r="B5077" s="74" t="str">
        <f ca="1">IFERROR(__xludf.DUMMYFUNCTION("IF(REGEXMATCH(A5077,""wealth planning""),""Script 1"",""-"")"),"#VALUE!")</f>
        <v>#VALUE!</v>
      </c>
      <c r="C5077" s="148">
        <f t="shared" si="38"/>
        <v>45686</v>
      </c>
      <c r="D5077" s="74" t="str">
        <f t="shared" si="39"/>
        <v>Ahmad Nazim</v>
      </c>
    </row>
    <row r="5078" spans="1:4">
      <c r="A5078" s="74" t="s">
        <v>4727</v>
      </c>
      <c r="B5078" s="74" t="str">
        <f ca="1">IFERROR(__xludf.DUMMYFUNCTION("IF(REGEXMATCH(A5078,""wealth planning""),""Script 1"",""-"")"),"-")</f>
        <v>-</v>
      </c>
      <c r="C5078" s="148">
        <f t="shared" si="38"/>
        <v>45686</v>
      </c>
      <c r="D5078" s="74" t="str">
        <f t="shared" si="39"/>
        <v>Ahmad Nazim</v>
      </c>
    </row>
    <row r="5079" spans="1:4">
      <c r="B5079" s="74" t="str">
        <f ca="1">IFERROR(__xludf.DUMMYFUNCTION("IF(REGEXMATCH(A5079,""wealth planning""),""Script 1"",""-"")"),"-")</f>
        <v>-</v>
      </c>
      <c r="C5079" s="74" t="str">
        <f t="shared" si="38"/>
        <v>Ahmad: Sbb ada kerja full time. Susah sikit nak commit.</v>
      </c>
      <c r="D5079" s="148">
        <f t="shared" si="39"/>
        <v>45686</v>
      </c>
    </row>
    <row r="5080" spans="1:4">
      <c r="B5080" s="74" t="str">
        <f ca="1">IFERROR(__xludf.DUMMYFUNCTION("IF(REGEXMATCH(A5080,""wealth planning""),""Script 1"",""-"")"),"-")</f>
        <v>-</v>
      </c>
      <c r="C5080" s="74">
        <f t="shared" si="38"/>
        <v>0</v>
      </c>
      <c r="D5080" s="148">
        <f t="shared" si="39"/>
        <v>45686</v>
      </c>
    </row>
    <row r="5081" spans="1:4">
      <c r="B5081" s="74" t="str">
        <f ca="1">IFERROR(__xludf.DUMMYFUNCTION("IF(REGEXMATCH(A5081,""wealth planning""),""Script 1"",""-"")"),"-")</f>
        <v>-</v>
      </c>
      <c r="C5081" s="74">
        <f t="shared" si="38"/>
        <v>0</v>
      </c>
      <c r="D5081" s="74" t="str">
        <f t="shared" si="39"/>
        <v>Ahmad: Sbb ada kerja full time. Susah sikit nak commit.</v>
      </c>
    </row>
    <row r="5082" spans="1:4">
      <c r="A5082" s="74" t="s">
        <v>4729</v>
      </c>
      <c r="B5082" s="74" t="str">
        <f ca="1">IFERROR(__xludf.DUMMYFUNCTION("IF(REGEXMATCH(A5082,""wealth planning""),""Script 1"",""-"")"),"-")</f>
        <v>-</v>
      </c>
      <c r="C5082" s="74">
        <f t="shared" si="38"/>
        <v>0</v>
      </c>
      <c r="D5082" s="74">
        <f t="shared" si="39"/>
        <v>0</v>
      </c>
    </row>
    <row r="5083" spans="1:4">
      <c r="A5083" s="74" t="s">
        <v>4729</v>
      </c>
      <c r="B5083" s="74" t="str">
        <f ca="1">IFERROR(__xludf.DUMMYFUNCTION("IF(REGEXMATCH(A5083,""wealth planning""),""Script 1"",""-"")"),"-")</f>
        <v>-</v>
      </c>
      <c r="C5083" s="74" t="str">
        <f t="shared" si="38"/>
        <v>Nurul Huda</v>
      </c>
      <c r="D5083" s="74">
        <f t="shared" si="39"/>
        <v>0</v>
      </c>
    </row>
    <row r="5084" spans="1:4">
      <c r="A5084" s="148">
        <v>45685</v>
      </c>
      <c r="B5084" s="74" t="str">
        <f ca="1">IFERROR(__xludf.DUMMYFUNCTION("IF(REGEXMATCH(A5084,""wealth planning""),""Script 1"",""-"")"),"#VALUE!")</f>
        <v>#VALUE!</v>
      </c>
      <c r="C5084" s="74" t="str">
        <f t="shared" si="38"/>
        <v>Nurul Huda</v>
      </c>
      <c r="D5084" s="74">
        <f t="shared" si="39"/>
        <v>0</v>
      </c>
    </row>
    <row r="5085" spans="1:4">
      <c r="A5085" s="148">
        <v>45685</v>
      </c>
      <c r="B5085" s="74" t="str">
        <f ca="1">IFERROR(__xludf.DUMMYFUNCTION("IF(REGEXMATCH(A5085,""wealth planning""),""Script 1"",""-"")"),"#VALUE!")</f>
        <v>#VALUE!</v>
      </c>
      <c r="C5085" s="148">
        <f t="shared" si="38"/>
        <v>45685</v>
      </c>
      <c r="D5085" s="74" t="str">
        <f t="shared" si="39"/>
        <v>Nurul Huda</v>
      </c>
    </row>
    <row r="5086" spans="1:4">
      <c r="A5086" s="74" t="s">
        <v>4692</v>
      </c>
      <c r="B5086" s="74" t="str">
        <f ca="1">IFERROR(__xludf.DUMMYFUNCTION("IF(REGEXMATCH(A5086,""wealth planning""),""Script 1"",""-"")"),"Script 1")</f>
        <v>Script 1</v>
      </c>
      <c r="C5086" s="148">
        <f t="shared" si="38"/>
        <v>45685</v>
      </c>
      <c r="D5086" s="74" t="str">
        <f t="shared" si="39"/>
        <v>Nurul Huda</v>
      </c>
    </row>
    <row r="5087" spans="1:4">
      <c r="B5087" s="74" t="str">
        <f ca="1">IFERROR(__xludf.DUMMYFUNCTION("IF(REGEXMATCH(A5087,""wealth planning""),""Script 1"",""-"")"),"-")</f>
        <v>-</v>
      </c>
      <c r="C5087" s="74" t="str">
        <f t="shared" si="38"/>
        <v>You: Hai assalamualaikum Huda,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087" s="148">
        <f t="shared" si="39"/>
        <v>45685</v>
      </c>
    </row>
    <row r="5088" spans="1:4">
      <c r="B5088" s="74" t="str">
        <f ca="1">IFERROR(__xludf.DUMMYFUNCTION("IF(REGEXMATCH(A5088,""wealth planning""),""Script 1"",""-"")"),"-")</f>
        <v>-</v>
      </c>
      <c r="C5088" s="74">
        <f t="shared" si="38"/>
        <v>0</v>
      </c>
      <c r="D5088" s="148">
        <f t="shared" si="39"/>
        <v>45685</v>
      </c>
    </row>
    <row r="5089" spans="1:4">
      <c r="B5089" s="74" t="str">
        <f ca="1">IFERROR(__xludf.DUMMYFUNCTION("IF(REGEXMATCH(A5089,""wealth planning""),""Script 1"",""-"")"),"-")</f>
        <v>-</v>
      </c>
      <c r="C5089" s="74">
        <f t="shared" si="38"/>
        <v>0</v>
      </c>
      <c r="D5089" s="74" t="str">
        <f t="shared" si="39"/>
        <v>You: Hai assalamualaikum Huda,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090" spans="1:4">
      <c r="A5090" s="74" t="s">
        <v>4731</v>
      </c>
      <c r="B5090" s="74" t="str">
        <f ca="1">IFERROR(__xludf.DUMMYFUNCTION("IF(REGEXMATCH(A5090,""wealth planning""),""Script 1"",""-"")"),"-")</f>
        <v>-</v>
      </c>
      <c r="C5090" s="74">
        <f t="shared" si="38"/>
        <v>0</v>
      </c>
      <c r="D5090" s="74">
        <f t="shared" si="39"/>
        <v>0</v>
      </c>
    </row>
    <row r="5091" spans="1:4">
      <c r="A5091" s="74" t="s">
        <v>4731</v>
      </c>
      <c r="B5091" s="74" t="str">
        <f ca="1">IFERROR(__xludf.DUMMYFUNCTION("IF(REGEXMATCH(A5091,""wealth planning""),""Script 1"",""-"")"),"-")</f>
        <v>-</v>
      </c>
      <c r="C5091" s="74" t="str">
        <f t="shared" si="38"/>
        <v>MUHAMAD HARIZ MUHAMAD RAZIB</v>
      </c>
      <c r="D5091" s="74">
        <f t="shared" si="39"/>
        <v>0</v>
      </c>
    </row>
    <row r="5092" spans="1:4">
      <c r="A5092" s="148">
        <v>45685</v>
      </c>
      <c r="B5092" s="74" t="str">
        <f ca="1">IFERROR(__xludf.DUMMYFUNCTION("IF(REGEXMATCH(A5092,""wealth planning""),""Script 1"",""-"")"),"#VALUE!")</f>
        <v>#VALUE!</v>
      </c>
      <c r="C5092" s="74" t="str">
        <f t="shared" si="38"/>
        <v>MUHAMAD HARIZ MUHAMAD RAZIB</v>
      </c>
      <c r="D5092" s="74">
        <f t="shared" si="39"/>
        <v>0</v>
      </c>
    </row>
    <row r="5093" spans="1:4">
      <c r="A5093" s="148">
        <v>45685</v>
      </c>
      <c r="B5093" s="74" t="str">
        <f ca="1">IFERROR(__xludf.DUMMYFUNCTION("IF(REGEXMATCH(A5093,""wealth planning""),""Script 1"",""-"")"),"#VALUE!")</f>
        <v>#VALUE!</v>
      </c>
      <c r="C5093" s="148">
        <f t="shared" si="38"/>
        <v>45685</v>
      </c>
      <c r="D5093" s="74" t="str">
        <f t="shared" si="39"/>
        <v>MUHAMAD HARIZ MUHAMAD RAZIB</v>
      </c>
    </row>
    <row r="5094" spans="1:4">
      <c r="A5094" s="74" t="s">
        <v>4732</v>
      </c>
      <c r="B5094" s="74" t="str">
        <f ca="1">IFERROR(__xludf.DUMMYFUNCTION("IF(REGEXMATCH(A5094,""wealth planning""),""Script 1"",""-"")"),"Script 1")</f>
        <v>Script 1</v>
      </c>
      <c r="C5094" s="148">
        <f t="shared" si="38"/>
        <v>45685</v>
      </c>
      <c r="D5094" s="74" t="str">
        <f t="shared" si="39"/>
        <v>MUHAMAD HARIZ MUHAMAD RAZIB</v>
      </c>
    </row>
    <row r="5095" spans="1:4">
      <c r="B5095" s="74" t="str">
        <f ca="1">IFERROR(__xludf.DUMMYFUNCTION("IF(REGEXMATCH(A5095,""wealth planning""),""Script 1"",""-"")"),"-")</f>
        <v>-</v>
      </c>
      <c r="C5095" s="74" t="str">
        <f t="shared" si="38"/>
        <v>You: Hai assalamualaikum Hariz,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095" s="148">
        <f t="shared" si="39"/>
        <v>45685</v>
      </c>
    </row>
    <row r="5096" spans="1:4">
      <c r="B5096" s="74" t="str">
        <f ca="1">IFERROR(__xludf.DUMMYFUNCTION("IF(REGEXMATCH(A5096,""wealth planning""),""Script 1"",""-"")"),"-")</f>
        <v>-</v>
      </c>
      <c r="C5096" s="74">
        <f t="shared" si="38"/>
        <v>0</v>
      </c>
      <c r="D5096" s="148">
        <f t="shared" si="39"/>
        <v>45685</v>
      </c>
    </row>
    <row r="5097" spans="1:4">
      <c r="B5097" s="74" t="str">
        <f ca="1">IFERROR(__xludf.DUMMYFUNCTION("IF(REGEXMATCH(A5097,""wealth planning""),""Script 1"",""-"")"),"-")</f>
        <v>-</v>
      </c>
      <c r="C5097" s="74">
        <f t="shared" si="38"/>
        <v>0</v>
      </c>
      <c r="D5097" s="74" t="str">
        <f t="shared" si="39"/>
        <v>You: Hai assalamualaikum Hariz,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098" spans="1:4">
      <c r="A5098" s="74" t="s">
        <v>4734</v>
      </c>
      <c r="B5098" s="74" t="str">
        <f ca="1">IFERROR(__xludf.DUMMYFUNCTION("IF(REGEXMATCH(A5098,""wealth planning""),""Script 1"",""-"")"),"-")</f>
        <v>-</v>
      </c>
      <c r="C5098" s="74">
        <f t="shared" si="38"/>
        <v>0</v>
      </c>
      <c r="D5098" s="74">
        <f t="shared" si="39"/>
        <v>0</v>
      </c>
    </row>
    <row r="5099" spans="1:4">
      <c r="A5099" s="74" t="s">
        <v>4734</v>
      </c>
      <c r="B5099" s="74" t="str">
        <f ca="1">IFERROR(__xludf.DUMMYFUNCTION("IF(REGEXMATCH(A5099,""wealth planning""),""Script 1"",""-"")"),"-")</f>
        <v>-</v>
      </c>
      <c r="C5099" s="74" t="str">
        <f t="shared" si="38"/>
        <v>Hamie Aufa</v>
      </c>
      <c r="D5099" s="74">
        <f t="shared" si="39"/>
        <v>0</v>
      </c>
    </row>
    <row r="5100" spans="1:4">
      <c r="A5100" s="148">
        <v>45685</v>
      </c>
      <c r="B5100" s="74" t="str">
        <f ca="1">IFERROR(__xludf.DUMMYFUNCTION("IF(REGEXMATCH(A5100,""wealth planning""),""Script 1"",""-"")"),"#VALUE!")</f>
        <v>#VALUE!</v>
      </c>
      <c r="C5100" s="74" t="str">
        <f t="shared" si="38"/>
        <v>Hamie Aufa</v>
      </c>
      <c r="D5100" s="74">
        <f t="shared" si="39"/>
        <v>0</v>
      </c>
    </row>
    <row r="5101" spans="1:4">
      <c r="A5101" s="148">
        <v>45685</v>
      </c>
      <c r="B5101" s="74" t="str">
        <f ca="1">IFERROR(__xludf.DUMMYFUNCTION("IF(REGEXMATCH(A5101,""wealth planning""),""Script 1"",""-"")"),"#VALUE!")</f>
        <v>#VALUE!</v>
      </c>
      <c r="C5101" s="148">
        <f t="shared" si="38"/>
        <v>45685</v>
      </c>
      <c r="D5101" s="74" t="str">
        <f t="shared" si="39"/>
        <v>Hamie Aufa</v>
      </c>
    </row>
    <row r="5102" spans="1:4">
      <c r="A5102" s="74" t="s">
        <v>4735</v>
      </c>
      <c r="B5102" s="74" t="str">
        <f ca="1">IFERROR(__xludf.DUMMYFUNCTION("IF(REGEXMATCH(A5102,""wealth planning""),""Script 1"",""-"")"),"Script 1")</f>
        <v>Script 1</v>
      </c>
      <c r="C5102" s="148">
        <f t="shared" si="38"/>
        <v>45685</v>
      </c>
      <c r="D5102" s="74" t="str">
        <f t="shared" si="39"/>
        <v>Hamie Aufa</v>
      </c>
    </row>
    <row r="5103" spans="1:4">
      <c r="B5103" s="74" t="str">
        <f ca="1">IFERROR(__xludf.DUMMYFUNCTION("IF(REGEXMATCH(A5103,""wealth planning""),""Script 1"",""-"")"),"-")</f>
        <v>-</v>
      </c>
      <c r="C5103" s="74" t="str">
        <f t="shared" si="38"/>
        <v>You: Hai assalamualaikum Hamie,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103" s="148">
        <f t="shared" si="39"/>
        <v>45685</v>
      </c>
    </row>
    <row r="5104" spans="1:4">
      <c r="B5104" s="74" t="str">
        <f ca="1">IFERROR(__xludf.DUMMYFUNCTION("IF(REGEXMATCH(A5104,""wealth planning""),""Script 1"",""-"")"),"-")</f>
        <v>-</v>
      </c>
      <c r="C5104" s="74">
        <f t="shared" ref="C5104:C5358" si="40">A5103</f>
        <v>0</v>
      </c>
      <c r="D5104" s="148">
        <f t="shared" ref="D5104:D5358" si="41">A5101</f>
        <v>45685</v>
      </c>
    </row>
    <row r="5105" spans="1:4">
      <c r="B5105" s="74" t="str">
        <f ca="1">IFERROR(__xludf.DUMMYFUNCTION("IF(REGEXMATCH(A5105,""wealth planning""),""Script 1"",""-"")"),"-")</f>
        <v>-</v>
      </c>
      <c r="C5105" s="74">
        <f t="shared" si="40"/>
        <v>0</v>
      </c>
      <c r="D5105" s="74" t="str">
        <f t="shared" si="41"/>
        <v>You: Hai assalamualaikum Hamie,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106" spans="1:4">
      <c r="A5106" s="74" t="s">
        <v>4737</v>
      </c>
      <c r="B5106" s="74" t="str">
        <f ca="1">IFERROR(__xludf.DUMMYFUNCTION("IF(REGEXMATCH(A5106,""wealth planning""),""Script 1"",""-"")"),"-")</f>
        <v>-</v>
      </c>
      <c r="C5106" s="74">
        <f t="shared" si="40"/>
        <v>0</v>
      </c>
      <c r="D5106" s="74">
        <f t="shared" si="41"/>
        <v>0</v>
      </c>
    </row>
    <row r="5107" spans="1:4">
      <c r="A5107" s="74" t="s">
        <v>4737</v>
      </c>
      <c r="B5107" s="74" t="str">
        <f ca="1">IFERROR(__xludf.DUMMYFUNCTION("IF(REGEXMATCH(A5107,""wealth planning""),""Script 1"",""-"")"),"-")</f>
        <v>-</v>
      </c>
      <c r="C5107" s="74" t="str">
        <f t="shared" si="40"/>
        <v>Muhammad Sulaiman</v>
      </c>
      <c r="D5107" s="74">
        <f t="shared" si="41"/>
        <v>0</v>
      </c>
    </row>
    <row r="5108" spans="1:4">
      <c r="A5108" s="148">
        <v>45685</v>
      </c>
      <c r="B5108" s="74" t="str">
        <f ca="1">IFERROR(__xludf.DUMMYFUNCTION("IF(REGEXMATCH(A5108,""wealth planning""),""Script 1"",""-"")"),"#VALUE!")</f>
        <v>#VALUE!</v>
      </c>
      <c r="C5108" s="74" t="str">
        <f t="shared" si="40"/>
        <v>Muhammad Sulaiman</v>
      </c>
      <c r="D5108" s="74">
        <f t="shared" si="41"/>
        <v>0</v>
      </c>
    </row>
    <row r="5109" spans="1:4">
      <c r="A5109" s="148">
        <v>45685</v>
      </c>
      <c r="B5109" s="74" t="str">
        <f ca="1">IFERROR(__xludf.DUMMYFUNCTION("IF(REGEXMATCH(A5109,""wealth planning""),""Script 1"",""-"")"),"#VALUE!")</f>
        <v>#VALUE!</v>
      </c>
      <c r="C5109" s="148">
        <f t="shared" si="40"/>
        <v>45685</v>
      </c>
      <c r="D5109" s="74" t="str">
        <f t="shared" si="41"/>
        <v>Muhammad Sulaiman</v>
      </c>
    </row>
    <row r="5110" spans="1:4">
      <c r="A5110" s="74" t="s">
        <v>4738</v>
      </c>
      <c r="B5110" s="74" t="str">
        <f ca="1">IFERROR(__xludf.DUMMYFUNCTION("IF(REGEXMATCH(A5110,""wealth planning""),""Script 1"",""-"")"),"Script 1")</f>
        <v>Script 1</v>
      </c>
      <c r="C5110" s="148">
        <f t="shared" si="40"/>
        <v>45685</v>
      </c>
      <c r="D5110" s="74" t="str">
        <f t="shared" si="41"/>
        <v>Muhammad Sulaiman</v>
      </c>
    </row>
    <row r="5111" spans="1:4">
      <c r="B5111" s="74" t="str">
        <f ca="1">IFERROR(__xludf.DUMMYFUNCTION("IF(REGEXMATCH(A5111,""wealth planning""),""Script 1"",""-"")"),"-")</f>
        <v>-</v>
      </c>
      <c r="C5111" s="74" t="str">
        <f t="shared" si="40"/>
        <v>You: Hai assalamualaikum Sulaiman,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111" s="148">
        <f t="shared" si="41"/>
        <v>45685</v>
      </c>
    </row>
    <row r="5112" spans="1:4">
      <c r="B5112" s="74" t="str">
        <f ca="1">IFERROR(__xludf.DUMMYFUNCTION("IF(REGEXMATCH(A5112,""wealth planning""),""Script 1"",""-"")"),"-")</f>
        <v>-</v>
      </c>
      <c r="C5112" s="74">
        <f t="shared" si="40"/>
        <v>0</v>
      </c>
      <c r="D5112" s="148">
        <f t="shared" si="41"/>
        <v>45685</v>
      </c>
    </row>
    <row r="5113" spans="1:4">
      <c r="B5113" s="74" t="str">
        <f ca="1">IFERROR(__xludf.DUMMYFUNCTION("IF(REGEXMATCH(A5113,""wealth planning""),""Script 1"",""-"")"),"-")</f>
        <v>-</v>
      </c>
      <c r="C5113" s="74">
        <f t="shared" si="40"/>
        <v>0</v>
      </c>
      <c r="D5113" s="74" t="str">
        <f t="shared" si="41"/>
        <v>You: Hai assalamualaikum Sulaiman,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114" spans="1:4">
      <c r="A5114" s="74" t="s">
        <v>4740</v>
      </c>
      <c r="B5114" s="74" t="str">
        <f ca="1">IFERROR(__xludf.DUMMYFUNCTION("IF(REGEXMATCH(A5114,""wealth planning""),""Script 1"",""-"")"),"-")</f>
        <v>-</v>
      </c>
      <c r="C5114" s="74">
        <f t="shared" si="40"/>
        <v>0</v>
      </c>
      <c r="D5114" s="74">
        <f t="shared" si="41"/>
        <v>0</v>
      </c>
    </row>
    <row r="5115" spans="1:4">
      <c r="A5115" s="74" t="s">
        <v>4740</v>
      </c>
      <c r="B5115" s="74" t="str">
        <f ca="1">IFERROR(__xludf.DUMMYFUNCTION("IF(REGEXMATCH(A5115,""wealth planning""),""Script 1"",""-"")"),"-")</f>
        <v>-</v>
      </c>
      <c r="C5115" s="74" t="str">
        <f t="shared" si="40"/>
        <v>Izzati Afandi</v>
      </c>
      <c r="D5115" s="74">
        <f t="shared" si="41"/>
        <v>0</v>
      </c>
    </row>
    <row r="5116" spans="1:4">
      <c r="A5116" s="148">
        <v>45685</v>
      </c>
      <c r="B5116" s="74" t="str">
        <f ca="1">IFERROR(__xludf.DUMMYFUNCTION("IF(REGEXMATCH(A5116,""wealth planning""),""Script 1"",""-"")"),"#VALUE!")</f>
        <v>#VALUE!</v>
      </c>
      <c r="C5116" s="74" t="str">
        <f t="shared" si="40"/>
        <v>Izzati Afandi</v>
      </c>
      <c r="D5116" s="74">
        <f t="shared" si="41"/>
        <v>0</v>
      </c>
    </row>
    <row r="5117" spans="1:4">
      <c r="A5117" s="148">
        <v>45685</v>
      </c>
      <c r="B5117" s="74" t="str">
        <f ca="1">IFERROR(__xludf.DUMMYFUNCTION("IF(REGEXMATCH(A5117,""wealth planning""),""Script 1"",""-"")"),"#VALUE!")</f>
        <v>#VALUE!</v>
      </c>
      <c r="C5117" s="148">
        <f t="shared" si="40"/>
        <v>45685</v>
      </c>
      <c r="D5117" s="74" t="str">
        <f t="shared" si="41"/>
        <v>Izzati Afandi</v>
      </c>
    </row>
    <row r="5118" spans="1:4">
      <c r="A5118" s="74" t="s">
        <v>3666</v>
      </c>
      <c r="B5118" s="74" t="str">
        <f ca="1">IFERROR(__xludf.DUMMYFUNCTION("IF(REGEXMATCH(A5118,""wealth planning""),""Script 1"",""-"")"),"Script 1")</f>
        <v>Script 1</v>
      </c>
      <c r="C5118" s="148">
        <f t="shared" si="40"/>
        <v>45685</v>
      </c>
      <c r="D5118" s="74" t="str">
        <f t="shared" si="41"/>
        <v>Izzati Afandi</v>
      </c>
    </row>
    <row r="5119" spans="1:4">
      <c r="B5119" s="74" t="str">
        <f ca="1">IFERROR(__xludf.DUMMYFUNCTION("IF(REGEXMATCH(A5119,""wealth planning""),""Script 1"",""-"")"),"-")</f>
        <v>-</v>
      </c>
      <c r="C5119" s="74" t="str">
        <f t="shared" si="40"/>
        <v>You: Hai assalamualaikum 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119" s="148">
        <f t="shared" si="41"/>
        <v>45685</v>
      </c>
    </row>
    <row r="5120" spans="1:4">
      <c r="B5120" s="74" t="str">
        <f ca="1">IFERROR(__xludf.DUMMYFUNCTION("IF(REGEXMATCH(A5120,""wealth planning""),""Script 1"",""-"")"),"-")</f>
        <v>-</v>
      </c>
      <c r="C5120" s="74">
        <f t="shared" si="40"/>
        <v>0</v>
      </c>
      <c r="D5120" s="148">
        <f t="shared" si="41"/>
        <v>45685</v>
      </c>
    </row>
    <row r="5121" spans="1:4">
      <c r="B5121" s="74" t="str">
        <f ca="1">IFERROR(__xludf.DUMMYFUNCTION("IF(REGEXMATCH(A5121,""wealth planning""),""Script 1"",""-"")"),"-")</f>
        <v>-</v>
      </c>
      <c r="C5121" s="74">
        <f t="shared" si="40"/>
        <v>0</v>
      </c>
      <c r="D5121" s="74" t="str">
        <f t="shared" si="41"/>
        <v>You: Hai assalamualaikum 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122" spans="1:4">
      <c r="A5122" s="74" t="s">
        <v>4742</v>
      </c>
      <c r="B5122" s="74" t="str">
        <f ca="1">IFERROR(__xludf.DUMMYFUNCTION("IF(REGEXMATCH(A5122,""wealth planning""),""Script 1"",""-"")"),"-")</f>
        <v>-</v>
      </c>
      <c r="C5122" s="74">
        <f t="shared" si="40"/>
        <v>0</v>
      </c>
      <c r="D5122" s="74">
        <f t="shared" si="41"/>
        <v>0</v>
      </c>
    </row>
    <row r="5123" spans="1:4">
      <c r="A5123" s="74" t="s">
        <v>4742</v>
      </c>
      <c r="B5123" s="74" t="str">
        <f ca="1">IFERROR(__xludf.DUMMYFUNCTION("IF(REGEXMATCH(A5123,""wealth planning""),""Script 1"",""-"")"),"-")</f>
        <v>-</v>
      </c>
      <c r="C5123" s="74" t="str">
        <f t="shared" si="40"/>
        <v>Arnie Sabila</v>
      </c>
      <c r="D5123" s="74">
        <f t="shared" si="41"/>
        <v>0</v>
      </c>
    </row>
    <row r="5124" spans="1:4">
      <c r="A5124" s="148">
        <v>45685</v>
      </c>
      <c r="B5124" s="74" t="str">
        <f ca="1">IFERROR(__xludf.DUMMYFUNCTION("IF(REGEXMATCH(A5124,""wealth planning""),""Script 1"",""-"")"),"#VALUE!")</f>
        <v>#VALUE!</v>
      </c>
      <c r="C5124" s="74" t="str">
        <f t="shared" si="40"/>
        <v>Arnie Sabila</v>
      </c>
      <c r="D5124" s="74">
        <f t="shared" si="41"/>
        <v>0</v>
      </c>
    </row>
    <row r="5125" spans="1:4">
      <c r="A5125" s="148">
        <v>45685</v>
      </c>
      <c r="B5125" s="74" t="str">
        <f ca="1">IFERROR(__xludf.DUMMYFUNCTION("IF(REGEXMATCH(A5125,""wealth planning""),""Script 1"",""-"")"),"#VALUE!")</f>
        <v>#VALUE!</v>
      </c>
      <c r="C5125" s="148">
        <f t="shared" si="40"/>
        <v>45685</v>
      </c>
      <c r="D5125" s="74" t="str">
        <f t="shared" si="41"/>
        <v>Arnie Sabila</v>
      </c>
    </row>
    <row r="5126" spans="1:4">
      <c r="A5126" s="74" t="s">
        <v>4743</v>
      </c>
      <c r="B5126" s="74" t="str">
        <f ca="1">IFERROR(__xludf.DUMMYFUNCTION("IF(REGEXMATCH(A5126,""wealth planning""),""Script 1"",""-"")"),"Script 1")</f>
        <v>Script 1</v>
      </c>
      <c r="C5126" s="148">
        <f t="shared" si="40"/>
        <v>45685</v>
      </c>
      <c r="D5126" s="74" t="str">
        <f t="shared" si="41"/>
        <v>Arnie Sabila</v>
      </c>
    </row>
    <row r="5127" spans="1:4">
      <c r="B5127" s="74" t="str">
        <f ca="1">IFERROR(__xludf.DUMMYFUNCTION("IF(REGEXMATCH(A5127,""wealth planning""),""Script 1"",""-"")"),"-")</f>
        <v>-</v>
      </c>
      <c r="C5127" s="74" t="str">
        <f t="shared" si="40"/>
        <v>You: Hai assalamualaikum Arnie,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127" s="148">
        <f t="shared" si="41"/>
        <v>45685</v>
      </c>
    </row>
    <row r="5128" spans="1:4">
      <c r="B5128" s="74" t="str">
        <f ca="1">IFERROR(__xludf.DUMMYFUNCTION("IF(REGEXMATCH(A5128,""wealth planning""),""Script 1"",""-"")"),"-")</f>
        <v>-</v>
      </c>
      <c r="C5128" s="74">
        <f t="shared" si="40"/>
        <v>0</v>
      </c>
      <c r="D5128" s="148">
        <f t="shared" si="41"/>
        <v>45685</v>
      </c>
    </row>
    <row r="5129" spans="1:4">
      <c r="B5129" s="74" t="str">
        <f ca="1">IFERROR(__xludf.DUMMYFUNCTION("IF(REGEXMATCH(A5129,""wealth planning""),""Script 1"",""-"")"),"-")</f>
        <v>-</v>
      </c>
      <c r="C5129" s="74">
        <f t="shared" si="40"/>
        <v>0</v>
      </c>
      <c r="D5129" s="74" t="str">
        <f t="shared" si="41"/>
        <v>You: Hai assalamualaikum Arnie,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130" spans="1:4">
      <c r="B5130" s="74" t="str">
        <f ca="1">IFERROR(__xludf.DUMMYFUNCTION("IF(REGEXMATCH(A5130,""wealth planning""),""Script 1"",""-"")"),"-")</f>
        <v>-</v>
      </c>
      <c r="C5130" s="74">
        <f t="shared" si="40"/>
        <v>0</v>
      </c>
      <c r="D5130" s="74">
        <f t="shared" si="41"/>
        <v>0</v>
      </c>
    </row>
    <row r="5131" spans="1:4">
      <c r="A5131" s="74" t="s">
        <v>4746</v>
      </c>
      <c r="B5131" s="74" t="str">
        <f ca="1">IFERROR(__xludf.DUMMYFUNCTION("IF(REGEXMATCH(A5131,""wealth planning""),""Script 1"",""-"")"),"-")</f>
        <v>-</v>
      </c>
      <c r="C5131" s="74">
        <f t="shared" si="40"/>
        <v>0</v>
      </c>
      <c r="D5131" s="74">
        <f t="shared" si="41"/>
        <v>0</v>
      </c>
    </row>
    <row r="5132" spans="1:4">
      <c r="A5132" s="148">
        <v>45685</v>
      </c>
      <c r="B5132" s="74" t="str">
        <f ca="1">IFERROR(__xludf.DUMMYFUNCTION("IF(REGEXMATCH(A5132,""wealth planning""),""Script 1"",""-"")"),"#VALUE!")</f>
        <v>#VALUE!</v>
      </c>
      <c r="C5132" s="74" t="str">
        <f t="shared" si="40"/>
        <v>Muhammad Aiman Faris</v>
      </c>
      <c r="D5132" s="74">
        <f t="shared" si="41"/>
        <v>0</v>
      </c>
    </row>
    <row r="5133" spans="1:4">
      <c r="A5133" s="148">
        <v>45685</v>
      </c>
      <c r="B5133" s="74" t="str">
        <f ca="1">IFERROR(__xludf.DUMMYFUNCTION("IF(REGEXMATCH(A5133,""wealth planning""),""Script 1"",""-"")"),"#VALUE!")</f>
        <v>#VALUE!</v>
      </c>
      <c r="C5133" s="148">
        <f t="shared" si="40"/>
        <v>45685</v>
      </c>
      <c r="D5133" s="74">
        <f t="shared" si="41"/>
        <v>0</v>
      </c>
    </row>
    <row r="5134" spans="1:4">
      <c r="A5134" s="74" t="s">
        <v>2821</v>
      </c>
      <c r="B5134" s="74" t="str">
        <f ca="1">IFERROR(__xludf.DUMMYFUNCTION("IF(REGEXMATCH(A5134,""wealth planning""),""Script 1"",""-"")"),"Script 1")</f>
        <v>Script 1</v>
      </c>
      <c r="C5134" s="148">
        <f t="shared" si="40"/>
        <v>45685</v>
      </c>
      <c r="D5134" s="74" t="str">
        <f t="shared" si="41"/>
        <v>Muhammad Aiman Faris</v>
      </c>
    </row>
    <row r="5135" spans="1:4">
      <c r="B5135" s="74" t="str">
        <f ca="1">IFERROR(__xludf.DUMMYFUNCTION("IF(REGEXMATCH(A5135,""wealth planning""),""Script 1"",""-"")"),"-")</f>
        <v>-</v>
      </c>
      <c r="C5135" s="74" t="str">
        <f t="shared" si="40"/>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135" s="148">
        <f t="shared" si="41"/>
        <v>45685</v>
      </c>
    </row>
    <row r="5136" spans="1:4">
      <c r="B5136" s="74" t="str">
        <f ca="1">IFERROR(__xludf.DUMMYFUNCTION("IF(REGEXMATCH(A5136,""wealth planning""),""Script 1"",""-"")"),"-")</f>
        <v>-</v>
      </c>
      <c r="C5136" s="74">
        <f t="shared" si="40"/>
        <v>0</v>
      </c>
      <c r="D5136" s="148">
        <f t="shared" si="41"/>
        <v>45685</v>
      </c>
    </row>
    <row r="5137" spans="1:4">
      <c r="B5137" s="74" t="str">
        <f ca="1">IFERROR(__xludf.DUMMYFUNCTION("IF(REGEXMATCH(A5137,""wealth planning""),""Script 1"",""-"")"),"-")</f>
        <v>-</v>
      </c>
      <c r="C5137" s="74">
        <f t="shared" si="40"/>
        <v>0</v>
      </c>
      <c r="D5137" s="74" t="str">
        <f t="shared" si="41"/>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138" spans="1:4">
      <c r="A5138" s="74" t="s">
        <v>4748</v>
      </c>
      <c r="B5138" s="74" t="str">
        <f ca="1">IFERROR(__xludf.DUMMYFUNCTION("IF(REGEXMATCH(A5138,""wealth planning""),""Script 1"",""-"")"),"-")</f>
        <v>-</v>
      </c>
      <c r="C5138" s="74">
        <f t="shared" si="40"/>
        <v>0</v>
      </c>
      <c r="D5138" s="74">
        <f t="shared" si="41"/>
        <v>0</v>
      </c>
    </row>
    <row r="5139" spans="1:4">
      <c r="A5139" s="74" t="s">
        <v>4748</v>
      </c>
      <c r="B5139" s="74" t="str">
        <f ca="1">IFERROR(__xludf.DUMMYFUNCTION("IF(REGEXMATCH(A5139,""wealth planning""),""Script 1"",""-"")"),"-")</f>
        <v>-</v>
      </c>
      <c r="C5139" s="74" t="str">
        <f t="shared" si="40"/>
        <v>Uwais Muizuddin Arshad</v>
      </c>
      <c r="D5139" s="74">
        <f t="shared" si="41"/>
        <v>0</v>
      </c>
    </row>
    <row r="5140" spans="1:4">
      <c r="A5140" s="148">
        <v>45685</v>
      </c>
      <c r="B5140" s="74" t="str">
        <f ca="1">IFERROR(__xludf.DUMMYFUNCTION("IF(REGEXMATCH(A5140,""wealth planning""),""Script 1"",""-"")"),"#VALUE!")</f>
        <v>#VALUE!</v>
      </c>
      <c r="C5140" s="74" t="str">
        <f t="shared" si="40"/>
        <v>Uwais Muizuddin Arshad</v>
      </c>
      <c r="D5140" s="74">
        <f t="shared" si="41"/>
        <v>0</v>
      </c>
    </row>
    <row r="5141" spans="1:4">
      <c r="A5141" s="148">
        <v>45685</v>
      </c>
      <c r="B5141" s="74" t="str">
        <f ca="1">IFERROR(__xludf.DUMMYFUNCTION("IF(REGEXMATCH(A5141,""wealth planning""),""Script 1"",""-"")"),"#VALUE!")</f>
        <v>#VALUE!</v>
      </c>
      <c r="C5141" s="148">
        <f t="shared" si="40"/>
        <v>45685</v>
      </c>
      <c r="D5141" s="74" t="str">
        <f t="shared" si="41"/>
        <v>Uwais Muizuddin Arshad</v>
      </c>
    </row>
    <row r="5142" spans="1:4">
      <c r="A5142" s="74" t="s">
        <v>4749</v>
      </c>
      <c r="B5142" s="74" t="str">
        <f ca="1">IFERROR(__xludf.DUMMYFUNCTION("IF(REGEXMATCH(A5142,""wealth planning""),""Script 1"",""-"")"),"Script 1")</f>
        <v>Script 1</v>
      </c>
      <c r="C5142" s="148">
        <f t="shared" si="40"/>
        <v>45685</v>
      </c>
      <c r="D5142" s="74" t="str">
        <f t="shared" si="41"/>
        <v>Uwais Muizuddin Arshad</v>
      </c>
    </row>
    <row r="5143" spans="1:4">
      <c r="B5143" s="74" t="str">
        <f ca="1">IFERROR(__xludf.DUMMYFUNCTION("IF(REGEXMATCH(A5143,""wealth planning""),""Script 1"",""-"")"),"-")</f>
        <v>-</v>
      </c>
      <c r="C5143" s="74" t="str">
        <f t="shared" si="40"/>
        <v>You: Hai assalamualaikum Uwais,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143" s="148">
        <f t="shared" si="41"/>
        <v>45685</v>
      </c>
    </row>
    <row r="5144" spans="1:4">
      <c r="B5144" s="74" t="str">
        <f ca="1">IFERROR(__xludf.DUMMYFUNCTION("IF(REGEXMATCH(A5144,""wealth planning""),""Script 1"",""-"")"),"-")</f>
        <v>-</v>
      </c>
      <c r="C5144" s="74">
        <f t="shared" si="40"/>
        <v>0</v>
      </c>
      <c r="D5144" s="148">
        <f t="shared" si="41"/>
        <v>45685</v>
      </c>
    </row>
    <row r="5145" spans="1:4">
      <c r="B5145" s="74" t="str">
        <f ca="1">IFERROR(__xludf.DUMMYFUNCTION("IF(REGEXMATCH(A5145,""wealth planning""),""Script 1"",""-"")"),"-")</f>
        <v>-</v>
      </c>
      <c r="C5145" s="74">
        <f t="shared" si="40"/>
        <v>0</v>
      </c>
      <c r="D5145" s="74" t="str">
        <f t="shared" si="41"/>
        <v>You: Hai assalamualaikum Uwais,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146" spans="1:4">
      <c r="A5146" s="74" t="s">
        <v>4751</v>
      </c>
      <c r="B5146" s="74" t="str">
        <f ca="1">IFERROR(__xludf.DUMMYFUNCTION("IF(REGEXMATCH(A5146,""wealth planning""),""Script 1"",""-"")"),"-")</f>
        <v>-</v>
      </c>
      <c r="C5146" s="74">
        <f t="shared" si="40"/>
        <v>0</v>
      </c>
      <c r="D5146" s="74">
        <f t="shared" si="41"/>
        <v>0</v>
      </c>
    </row>
    <row r="5147" spans="1:4">
      <c r="A5147" s="74" t="s">
        <v>4752</v>
      </c>
      <c r="B5147" s="74" t="str">
        <f ca="1">IFERROR(__xludf.DUMMYFUNCTION("IF(REGEXMATCH(A5147,""wealth planning""),""Script 1"",""-"")"),"-")</f>
        <v>-</v>
      </c>
      <c r="C5147" s="74" t="str">
        <f t="shared" si="40"/>
        <v>AINA AFIQAH ASMIStatus is reachable</v>
      </c>
      <c r="D5147" s="74">
        <f t="shared" si="41"/>
        <v>0</v>
      </c>
    </row>
    <row r="5148" spans="1:4">
      <c r="A5148" s="148">
        <v>45685</v>
      </c>
      <c r="B5148" s="74" t="str">
        <f ca="1">IFERROR(__xludf.DUMMYFUNCTION("IF(REGEXMATCH(A5148,""wealth planning""),""Script 1"",""-"")"),"#VALUE!")</f>
        <v>#VALUE!</v>
      </c>
      <c r="C5148" s="74" t="str">
        <f t="shared" si="40"/>
        <v>AINA AFIQAH ASMI</v>
      </c>
      <c r="D5148" s="74">
        <f t="shared" si="41"/>
        <v>0</v>
      </c>
    </row>
    <row r="5149" spans="1:4">
      <c r="A5149" s="148">
        <v>45685</v>
      </c>
      <c r="B5149" s="74" t="str">
        <f ca="1">IFERROR(__xludf.DUMMYFUNCTION("IF(REGEXMATCH(A5149,""wealth planning""),""Script 1"",""-"")"),"#VALUE!")</f>
        <v>#VALUE!</v>
      </c>
      <c r="C5149" s="148">
        <f t="shared" si="40"/>
        <v>45685</v>
      </c>
      <c r="D5149" s="74" t="str">
        <f t="shared" si="41"/>
        <v>AINA AFIQAH ASMIStatus is reachable</v>
      </c>
    </row>
    <row r="5150" spans="1:4">
      <c r="A5150" s="74" t="s">
        <v>2719</v>
      </c>
      <c r="B5150" s="74" t="str">
        <f ca="1">IFERROR(__xludf.DUMMYFUNCTION("IF(REGEXMATCH(A5150,""wealth planning""),""Script 1"",""-"")"),"Script 1")</f>
        <v>Script 1</v>
      </c>
      <c r="C5150" s="148">
        <f t="shared" si="40"/>
        <v>45685</v>
      </c>
      <c r="D5150" s="74" t="str">
        <f t="shared" si="41"/>
        <v>AINA AFIQAH ASMI</v>
      </c>
    </row>
    <row r="5151" spans="1:4">
      <c r="B5151" s="74" t="str">
        <f ca="1">IFERROR(__xludf.DUMMYFUNCTION("IF(REGEXMATCH(A5151,""wealth planning""),""Script 1"",""-"")"),"-")</f>
        <v>-</v>
      </c>
      <c r="C5151" s="74" t="str">
        <f t="shared" si="40"/>
        <v>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151" s="148">
        <f t="shared" si="41"/>
        <v>45685</v>
      </c>
    </row>
    <row r="5152" spans="1:4">
      <c r="B5152" s="74" t="str">
        <f ca="1">IFERROR(__xludf.DUMMYFUNCTION("IF(REGEXMATCH(A5152,""wealth planning""),""Script 1"",""-"")"),"-")</f>
        <v>-</v>
      </c>
      <c r="C5152" s="74">
        <f t="shared" si="40"/>
        <v>0</v>
      </c>
      <c r="D5152" s="148">
        <f t="shared" si="41"/>
        <v>45685</v>
      </c>
    </row>
    <row r="5153" spans="1:4">
      <c r="B5153" s="74" t="str">
        <f ca="1">IFERROR(__xludf.DUMMYFUNCTION("IF(REGEXMATCH(A5153,""wealth planning""),""Script 1"",""-"")"),"-")</f>
        <v>-</v>
      </c>
      <c r="C5153" s="74">
        <f t="shared" si="40"/>
        <v>0</v>
      </c>
      <c r="D5153" s="74" t="str">
        <f t="shared" si="41"/>
        <v>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154" spans="1:4">
      <c r="A5154" s="74" t="s">
        <v>4754</v>
      </c>
      <c r="B5154" s="74" t="str">
        <f ca="1">IFERROR(__xludf.DUMMYFUNCTION("IF(REGEXMATCH(A5154,""wealth planning""),""Script 1"",""-"")"),"-")</f>
        <v>-</v>
      </c>
      <c r="C5154" s="74">
        <f t="shared" si="40"/>
        <v>0</v>
      </c>
      <c r="D5154" s="74">
        <f t="shared" si="41"/>
        <v>0</v>
      </c>
    </row>
    <row r="5155" spans="1:4">
      <c r="A5155" s="74" t="s">
        <v>4755</v>
      </c>
      <c r="B5155" s="74" t="str">
        <f ca="1">IFERROR(__xludf.DUMMYFUNCTION("IF(REGEXMATCH(A5155,""wealth planning""),""Script 1"",""-"")"),"-")</f>
        <v>-</v>
      </c>
      <c r="C5155" s="74" t="str">
        <f t="shared" si="40"/>
        <v>Nurul Nabilah KifliStatus is reachable</v>
      </c>
      <c r="D5155" s="74">
        <f t="shared" si="41"/>
        <v>0</v>
      </c>
    </row>
    <row r="5156" spans="1:4">
      <c r="A5156" s="148">
        <v>45685</v>
      </c>
      <c r="B5156" s="74" t="str">
        <f ca="1">IFERROR(__xludf.DUMMYFUNCTION("IF(REGEXMATCH(A5156,""wealth planning""),""Script 1"",""-"")"),"#VALUE!")</f>
        <v>#VALUE!</v>
      </c>
      <c r="C5156" s="74" t="str">
        <f t="shared" si="40"/>
        <v>Nurul Nabilah Kifli</v>
      </c>
      <c r="D5156" s="74">
        <f t="shared" si="41"/>
        <v>0</v>
      </c>
    </row>
    <row r="5157" spans="1:4">
      <c r="A5157" s="148">
        <v>45685</v>
      </c>
      <c r="B5157" s="74" t="str">
        <f ca="1">IFERROR(__xludf.DUMMYFUNCTION("IF(REGEXMATCH(A5157,""wealth planning""),""Script 1"",""-"")"),"#VALUE!")</f>
        <v>#VALUE!</v>
      </c>
      <c r="C5157" s="148">
        <f t="shared" si="40"/>
        <v>45685</v>
      </c>
      <c r="D5157" s="74" t="str">
        <f t="shared" si="41"/>
        <v>Nurul Nabilah KifliStatus is reachable</v>
      </c>
    </row>
    <row r="5158" spans="1:4">
      <c r="A5158" s="74" t="s">
        <v>4756</v>
      </c>
      <c r="B5158" s="74" t="str">
        <f ca="1">IFERROR(__xludf.DUMMYFUNCTION("IF(REGEXMATCH(A5158,""wealth planning""),""Script 1"",""-"")"),"Script 1")</f>
        <v>Script 1</v>
      </c>
      <c r="C5158" s="148">
        <f t="shared" si="40"/>
        <v>45685</v>
      </c>
      <c r="D5158" s="74" t="str">
        <f t="shared" si="41"/>
        <v>Nurul Nabilah Kifli</v>
      </c>
    </row>
    <row r="5159" spans="1:4">
      <c r="B5159" s="74" t="str">
        <f ca="1">IFERROR(__xludf.DUMMYFUNCTION("IF(REGEXMATCH(A5159,""wealth planning""),""Script 1"",""-"")"),"-")</f>
        <v>-</v>
      </c>
      <c r="C5159" s="74" t="str">
        <f t="shared" si="40"/>
        <v>You: Hai assalamualaikum Nabilah,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159" s="148">
        <f t="shared" si="41"/>
        <v>45685</v>
      </c>
    </row>
    <row r="5160" spans="1:4">
      <c r="B5160" s="74" t="str">
        <f ca="1">IFERROR(__xludf.DUMMYFUNCTION("IF(REGEXMATCH(A5160,""wealth planning""),""Script 1"",""-"")"),"-")</f>
        <v>-</v>
      </c>
      <c r="C5160" s="74">
        <f t="shared" si="40"/>
        <v>0</v>
      </c>
      <c r="D5160" s="148">
        <f t="shared" si="41"/>
        <v>45685</v>
      </c>
    </row>
    <row r="5161" spans="1:4">
      <c r="B5161" s="74" t="str">
        <f ca="1">IFERROR(__xludf.DUMMYFUNCTION("IF(REGEXMATCH(A5161,""wealth planning""),""Script 1"",""-"")"),"-")</f>
        <v>-</v>
      </c>
      <c r="C5161" s="74">
        <f t="shared" si="40"/>
        <v>0</v>
      </c>
      <c r="D5161" s="74" t="str">
        <f t="shared" si="41"/>
        <v>You: Hai assalamualaikum Nabilah,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162" spans="1:4">
      <c r="A5162" s="74" t="s">
        <v>4758</v>
      </c>
      <c r="B5162" s="74" t="str">
        <f ca="1">IFERROR(__xludf.DUMMYFUNCTION("IF(REGEXMATCH(A5162,""wealth planning""),""Script 1"",""-"")"),"-")</f>
        <v>-</v>
      </c>
      <c r="C5162" s="74">
        <f t="shared" si="40"/>
        <v>0</v>
      </c>
      <c r="D5162" s="74">
        <f t="shared" si="41"/>
        <v>0</v>
      </c>
    </row>
    <row r="5163" spans="1:4">
      <c r="A5163" s="74" t="s">
        <v>4758</v>
      </c>
      <c r="B5163" s="74" t="str">
        <f ca="1">IFERROR(__xludf.DUMMYFUNCTION("IF(REGEXMATCH(A5163,""wealth planning""),""Script 1"",""-"")"),"-")</f>
        <v>-</v>
      </c>
      <c r="C5163" s="74" t="str">
        <f t="shared" si="40"/>
        <v>Nur Farhana Ahmad</v>
      </c>
      <c r="D5163" s="74">
        <f t="shared" si="41"/>
        <v>0</v>
      </c>
    </row>
    <row r="5164" spans="1:4">
      <c r="A5164" s="148">
        <v>45685</v>
      </c>
      <c r="B5164" s="74" t="str">
        <f ca="1">IFERROR(__xludf.DUMMYFUNCTION("IF(REGEXMATCH(A5164,""wealth planning""),""Script 1"",""-"")"),"#VALUE!")</f>
        <v>#VALUE!</v>
      </c>
      <c r="C5164" s="74" t="str">
        <f t="shared" si="40"/>
        <v>Nur Farhana Ahmad</v>
      </c>
      <c r="D5164" s="74">
        <f t="shared" si="41"/>
        <v>0</v>
      </c>
    </row>
    <row r="5165" spans="1:4">
      <c r="A5165" s="148">
        <v>45685</v>
      </c>
      <c r="B5165" s="74" t="str">
        <f ca="1">IFERROR(__xludf.DUMMYFUNCTION("IF(REGEXMATCH(A5165,""wealth planning""),""Script 1"",""-"")"),"#VALUE!")</f>
        <v>#VALUE!</v>
      </c>
      <c r="C5165" s="148">
        <f t="shared" si="40"/>
        <v>45685</v>
      </c>
      <c r="D5165" s="74" t="str">
        <f t="shared" si="41"/>
        <v>Nur Farhana Ahmad</v>
      </c>
    </row>
    <row r="5166" spans="1:4">
      <c r="A5166" s="74" t="s">
        <v>4759</v>
      </c>
      <c r="B5166" s="74" t="str">
        <f ca="1">IFERROR(__xludf.DUMMYFUNCTION("IF(REGEXMATCH(A5166,""wealth planning""),""Script 1"",""-"")"),"Script 1")</f>
        <v>Script 1</v>
      </c>
      <c r="C5166" s="148">
        <f t="shared" si="40"/>
        <v>45685</v>
      </c>
      <c r="D5166" s="74" t="str">
        <f t="shared" si="41"/>
        <v>Nur Farhana Ahmad</v>
      </c>
    </row>
    <row r="5167" spans="1:4">
      <c r="B5167" s="74" t="str">
        <f ca="1">IFERROR(__xludf.DUMMYFUNCTION("IF(REGEXMATCH(A5167,""wealth planning""),""Script 1"",""-"")"),"-")</f>
        <v>-</v>
      </c>
      <c r="C5167" s="74" t="str">
        <f t="shared" si="40"/>
        <v>You: Hai assalamualaikum Farhana,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167" s="148">
        <f t="shared" si="41"/>
        <v>45685</v>
      </c>
    </row>
    <row r="5168" spans="1:4">
      <c r="B5168" s="74" t="str">
        <f ca="1">IFERROR(__xludf.DUMMYFUNCTION("IF(REGEXMATCH(A5168,""wealth planning""),""Script 1"",""-"")"),"-")</f>
        <v>-</v>
      </c>
      <c r="C5168" s="74">
        <f t="shared" si="40"/>
        <v>0</v>
      </c>
      <c r="D5168" s="148">
        <f t="shared" si="41"/>
        <v>45685</v>
      </c>
    </row>
    <row r="5169" spans="1:4">
      <c r="B5169" s="74" t="str">
        <f ca="1">IFERROR(__xludf.DUMMYFUNCTION("IF(REGEXMATCH(A5169,""wealth planning""),""Script 1"",""-"")"),"-")</f>
        <v>-</v>
      </c>
      <c r="C5169" s="74">
        <f t="shared" si="40"/>
        <v>0</v>
      </c>
      <c r="D5169" s="74" t="str">
        <f t="shared" si="41"/>
        <v>You: Hai assalamualaikum Farhana,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170" spans="1:4">
      <c r="A5170" s="74" t="s">
        <v>4761</v>
      </c>
      <c r="B5170" s="74" t="str">
        <f ca="1">IFERROR(__xludf.DUMMYFUNCTION("IF(REGEXMATCH(A5170,""wealth planning""),""Script 1"",""-"")"),"-")</f>
        <v>-</v>
      </c>
      <c r="C5170" s="74">
        <f t="shared" si="40"/>
        <v>0</v>
      </c>
      <c r="D5170" s="74">
        <f t="shared" si="41"/>
        <v>0</v>
      </c>
    </row>
    <row r="5171" spans="1:4">
      <c r="A5171" s="74" t="s">
        <v>4762</v>
      </c>
      <c r="B5171" s="74" t="str">
        <f ca="1">IFERROR(__xludf.DUMMYFUNCTION("IF(REGEXMATCH(A5171,""wealth planning""),""Script 1"",""-"")"),"-")</f>
        <v>-</v>
      </c>
      <c r="C5171" s="74" t="str">
        <f t="shared" si="40"/>
        <v>Mohd Azree Bin MahasanStatus is reachable</v>
      </c>
      <c r="D5171" s="74">
        <f t="shared" si="41"/>
        <v>0</v>
      </c>
    </row>
    <row r="5172" spans="1:4">
      <c r="A5172" s="148">
        <v>45685</v>
      </c>
      <c r="B5172" s="74" t="str">
        <f ca="1">IFERROR(__xludf.DUMMYFUNCTION("IF(REGEXMATCH(A5172,""wealth planning""),""Script 1"",""-"")"),"#VALUE!")</f>
        <v>#VALUE!</v>
      </c>
      <c r="C5172" s="74" t="str">
        <f t="shared" si="40"/>
        <v>Mohd Azree Bin Mahasan</v>
      </c>
      <c r="D5172" s="74">
        <f t="shared" si="41"/>
        <v>0</v>
      </c>
    </row>
    <row r="5173" spans="1:4">
      <c r="A5173" s="148">
        <v>45685</v>
      </c>
      <c r="B5173" s="74" t="str">
        <f ca="1">IFERROR(__xludf.DUMMYFUNCTION("IF(REGEXMATCH(A5173,""wealth planning""),""Script 1"",""-"")"),"#VALUE!")</f>
        <v>#VALUE!</v>
      </c>
      <c r="C5173" s="148">
        <f t="shared" si="40"/>
        <v>45685</v>
      </c>
      <c r="D5173" s="74" t="str">
        <f t="shared" si="41"/>
        <v>Mohd Azree Bin MahasanStatus is reachable</v>
      </c>
    </row>
    <row r="5174" spans="1:4">
      <c r="A5174" s="74" t="s">
        <v>4763</v>
      </c>
      <c r="B5174" s="74" t="str">
        <f ca="1">IFERROR(__xludf.DUMMYFUNCTION("IF(REGEXMATCH(A5174,""wealth planning""),""Script 1"",""-"")"),"Script 1")</f>
        <v>Script 1</v>
      </c>
      <c r="C5174" s="148">
        <f t="shared" si="40"/>
        <v>45685</v>
      </c>
      <c r="D5174" s="74" t="str">
        <f t="shared" si="41"/>
        <v>Mohd Azree Bin Mahasan</v>
      </c>
    </row>
    <row r="5175" spans="1:4">
      <c r="B5175" s="74" t="str">
        <f ca="1">IFERROR(__xludf.DUMMYFUNCTION("IF(REGEXMATCH(A5175,""wealth planning""),""Script 1"",""-"")"),"-")</f>
        <v>-</v>
      </c>
      <c r="C5175" s="74" t="str">
        <f t="shared" si="40"/>
        <v>You: Hai assalamualaikum tuan Azree,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175" s="148">
        <f t="shared" si="41"/>
        <v>45685</v>
      </c>
    </row>
    <row r="5176" spans="1:4">
      <c r="B5176" s="74" t="str">
        <f ca="1">IFERROR(__xludf.DUMMYFUNCTION("IF(REGEXMATCH(A5176,""wealth planning""),""Script 1"",""-"")"),"-")</f>
        <v>-</v>
      </c>
      <c r="C5176" s="74">
        <f t="shared" si="40"/>
        <v>0</v>
      </c>
      <c r="D5176" s="148">
        <f t="shared" si="41"/>
        <v>45685</v>
      </c>
    </row>
    <row r="5177" spans="1:4">
      <c r="B5177" s="74" t="str">
        <f ca="1">IFERROR(__xludf.DUMMYFUNCTION("IF(REGEXMATCH(A5177,""wealth planning""),""Script 1"",""-"")"),"-")</f>
        <v>-</v>
      </c>
      <c r="C5177" s="74">
        <f t="shared" si="40"/>
        <v>0</v>
      </c>
      <c r="D5177" s="74" t="str">
        <f t="shared" si="41"/>
        <v>You: Hai assalamualaikum tuan Azree,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178" spans="1:4">
      <c r="A5178" s="74" t="s">
        <v>4765</v>
      </c>
      <c r="B5178" s="74" t="str">
        <f ca="1">IFERROR(__xludf.DUMMYFUNCTION("IF(REGEXMATCH(A5178,""wealth planning""),""Script 1"",""-"")"),"-")</f>
        <v>-</v>
      </c>
      <c r="C5178" s="74">
        <f t="shared" si="40"/>
        <v>0</v>
      </c>
      <c r="D5178" s="74">
        <f t="shared" si="41"/>
        <v>0</v>
      </c>
    </row>
    <row r="5179" spans="1:4">
      <c r="A5179" s="74" t="s">
        <v>4765</v>
      </c>
      <c r="B5179" s="74" t="str">
        <f ca="1">IFERROR(__xludf.DUMMYFUNCTION("IF(REGEXMATCH(A5179,""wealth planning""),""Script 1"",""-"")"),"-")</f>
        <v>-</v>
      </c>
      <c r="C5179" s="74" t="str">
        <f t="shared" si="40"/>
        <v>AISYAH ZAKIRAH ZULKEFLI</v>
      </c>
      <c r="D5179" s="74">
        <f t="shared" si="41"/>
        <v>0</v>
      </c>
    </row>
    <row r="5180" spans="1:4">
      <c r="A5180" s="148">
        <v>45685</v>
      </c>
      <c r="B5180" s="74" t="str">
        <f ca="1">IFERROR(__xludf.DUMMYFUNCTION("IF(REGEXMATCH(A5180,""wealth planning""),""Script 1"",""-"")"),"#VALUE!")</f>
        <v>#VALUE!</v>
      </c>
      <c r="C5180" s="74" t="str">
        <f t="shared" si="40"/>
        <v>AISYAH ZAKIRAH ZULKEFLI</v>
      </c>
      <c r="D5180" s="74">
        <f t="shared" si="41"/>
        <v>0</v>
      </c>
    </row>
    <row r="5181" spans="1:4">
      <c r="A5181" s="148">
        <v>45685</v>
      </c>
      <c r="B5181" s="74" t="str">
        <f ca="1">IFERROR(__xludf.DUMMYFUNCTION("IF(REGEXMATCH(A5181,""wealth planning""),""Script 1"",""-"")"),"#VALUE!")</f>
        <v>#VALUE!</v>
      </c>
      <c r="C5181" s="148">
        <f t="shared" si="40"/>
        <v>45685</v>
      </c>
      <c r="D5181" s="74" t="str">
        <f t="shared" si="41"/>
        <v>AISYAH ZAKIRAH ZULKEFLI</v>
      </c>
    </row>
    <row r="5182" spans="1:4">
      <c r="A5182" s="74" t="s">
        <v>2982</v>
      </c>
      <c r="B5182" s="74" t="str">
        <f ca="1">IFERROR(__xludf.DUMMYFUNCTION("IF(REGEXMATCH(A5182,""wealth planning""),""Script 1"",""-"")"),"Script 1")</f>
        <v>Script 1</v>
      </c>
      <c r="C5182" s="148">
        <f t="shared" si="40"/>
        <v>45685</v>
      </c>
      <c r="D5182" s="74" t="str">
        <f t="shared" si="41"/>
        <v>AISYAH ZAKIRAH ZULKEFLI</v>
      </c>
    </row>
    <row r="5183" spans="1:4">
      <c r="B5183" s="74" t="str">
        <f ca="1">IFERROR(__xludf.DUMMYFUNCTION("IF(REGEXMATCH(A5183,""wealth planning""),""Script 1"",""-"")"),"-")</f>
        <v>-</v>
      </c>
      <c r="C5183" s="74" t="str">
        <f t="shared" si="40"/>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183" s="148">
        <f t="shared" si="41"/>
        <v>45685</v>
      </c>
    </row>
    <row r="5184" spans="1:4">
      <c r="B5184" s="74" t="str">
        <f ca="1">IFERROR(__xludf.DUMMYFUNCTION("IF(REGEXMATCH(A5184,""wealth planning""),""Script 1"",""-"")"),"-")</f>
        <v>-</v>
      </c>
      <c r="C5184" s="74">
        <f t="shared" si="40"/>
        <v>0</v>
      </c>
      <c r="D5184" s="148">
        <f t="shared" si="41"/>
        <v>45685</v>
      </c>
    </row>
    <row r="5185" spans="1:4">
      <c r="B5185" s="74" t="str">
        <f ca="1">IFERROR(__xludf.DUMMYFUNCTION("IF(REGEXMATCH(A5185,""wealth planning""),""Script 1"",""-"")"),"-")</f>
        <v>-</v>
      </c>
      <c r="C5185" s="74">
        <f t="shared" si="40"/>
        <v>0</v>
      </c>
      <c r="D5185" s="74" t="str">
        <f t="shared" si="41"/>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186" spans="1:4">
      <c r="A5186" s="74" t="s">
        <v>4767</v>
      </c>
      <c r="B5186" s="74" t="str">
        <f ca="1">IFERROR(__xludf.DUMMYFUNCTION("IF(REGEXMATCH(A5186,""wealth planning""),""Script 1"",""-"")"),"-")</f>
        <v>-</v>
      </c>
      <c r="C5186" s="74">
        <f t="shared" si="40"/>
        <v>0</v>
      </c>
      <c r="D5186" s="74">
        <f t="shared" si="41"/>
        <v>0</v>
      </c>
    </row>
    <row r="5187" spans="1:4">
      <c r="A5187" s="74" t="s">
        <v>4768</v>
      </c>
      <c r="B5187" s="74" t="str">
        <f ca="1">IFERROR(__xludf.DUMMYFUNCTION("IF(REGEXMATCH(A5187,""wealth planning""),""Script 1"",""-"")"),"-")</f>
        <v>-</v>
      </c>
      <c r="C5187" s="74" t="str">
        <f t="shared" si="40"/>
        <v>Nur SuhailaStatus is reachable</v>
      </c>
      <c r="D5187" s="74">
        <f t="shared" si="41"/>
        <v>0</v>
      </c>
    </row>
    <row r="5188" spans="1:4">
      <c r="A5188" s="148">
        <v>45685</v>
      </c>
      <c r="B5188" s="74" t="str">
        <f ca="1">IFERROR(__xludf.DUMMYFUNCTION("IF(REGEXMATCH(A5188,""wealth planning""),""Script 1"",""-"")"),"#VALUE!")</f>
        <v>#VALUE!</v>
      </c>
      <c r="C5188" s="74" t="str">
        <f t="shared" si="40"/>
        <v>Nur Suhaila</v>
      </c>
      <c r="D5188" s="74">
        <f t="shared" si="41"/>
        <v>0</v>
      </c>
    </row>
    <row r="5189" spans="1:4">
      <c r="A5189" s="148">
        <v>45685</v>
      </c>
      <c r="B5189" s="74" t="str">
        <f ca="1">IFERROR(__xludf.DUMMYFUNCTION("IF(REGEXMATCH(A5189,""wealth planning""),""Script 1"",""-"")"),"#VALUE!")</f>
        <v>#VALUE!</v>
      </c>
      <c r="C5189" s="148">
        <f t="shared" si="40"/>
        <v>45685</v>
      </c>
      <c r="D5189" s="74" t="str">
        <f t="shared" si="41"/>
        <v>Nur SuhailaStatus is reachable</v>
      </c>
    </row>
    <row r="5190" spans="1:4">
      <c r="A5190" s="74" t="s">
        <v>4769</v>
      </c>
      <c r="B5190" s="74" t="str">
        <f ca="1">IFERROR(__xludf.DUMMYFUNCTION("IF(REGEXMATCH(A5190,""wealth planning""),""Script 1"",""-"")"),"Script 1")</f>
        <v>Script 1</v>
      </c>
      <c r="C5190" s="148">
        <f t="shared" si="40"/>
        <v>45685</v>
      </c>
      <c r="D5190" s="74" t="str">
        <f t="shared" si="41"/>
        <v>Nur Suhaila</v>
      </c>
    </row>
    <row r="5191" spans="1:4">
      <c r="B5191" s="74" t="str">
        <f ca="1">IFERROR(__xludf.DUMMYFUNCTION("IF(REGEXMATCH(A5191,""wealth planning""),""Script 1"",""-"")"),"-")</f>
        <v>-</v>
      </c>
      <c r="C5191" s="74" t="str">
        <f t="shared" si="40"/>
        <v>You: Hai assalamualaikum Nur Suhaila,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191" s="148">
        <f t="shared" si="41"/>
        <v>45685</v>
      </c>
    </row>
    <row r="5192" spans="1:4">
      <c r="B5192" s="74" t="str">
        <f ca="1">IFERROR(__xludf.DUMMYFUNCTION("IF(REGEXMATCH(A5192,""wealth planning""),""Script 1"",""-"")"),"-")</f>
        <v>-</v>
      </c>
      <c r="C5192" s="74">
        <f t="shared" si="40"/>
        <v>0</v>
      </c>
      <c r="D5192" s="148">
        <f t="shared" si="41"/>
        <v>45685</v>
      </c>
    </row>
    <row r="5193" spans="1:4">
      <c r="B5193" s="74" t="str">
        <f ca="1">IFERROR(__xludf.DUMMYFUNCTION("IF(REGEXMATCH(A5193,""wealth planning""),""Script 1"",""-"")"),"-")</f>
        <v>-</v>
      </c>
      <c r="C5193" s="74">
        <f t="shared" si="40"/>
        <v>0</v>
      </c>
      <c r="D5193" s="74" t="str">
        <f t="shared" si="41"/>
        <v>You: Hai assalamualaikum Nur Suhaila,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194" spans="1:4">
      <c r="A5194" s="74" t="s">
        <v>4771</v>
      </c>
      <c r="B5194" s="74" t="str">
        <f ca="1">IFERROR(__xludf.DUMMYFUNCTION("IF(REGEXMATCH(A5194,""wealth planning""),""Script 1"",""-"")"),"-")</f>
        <v>-</v>
      </c>
      <c r="C5194" s="74">
        <f t="shared" si="40"/>
        <v>0</v>
      </c>
      <c r="D5194" s="74">
        <f t="shared" si="41"/>
        <v>0</v>
      </c>
    </row>
    <row r="5195" spans="1:4">
      <c r="A5195" s="74" t="s">
        <v>4772</v>
      </c>
      <c r="B5195" s="74" t="str">
        <f ca="1">IFERROR(__xludf.DUMMYFUNCTION("IF(REGEXMATCH(A5195,""wealth planning""),""Script 1"",""-"")"),"-")</f>
        <v>-</v>
      </c>
      <c r="C5195" s="74" t="str">
        <f t="shared" si="40"/>
        <v>Alyysa NajwaStatus is reachable</v>
      </c>
      <c r="D5195" s="74">
        <f t="shared" si="41"/>
        <v>0</v>
      </c>
    </row>
    <row r="5196" spans="1:4">
      <c r="A5196" s="148">
        <v>45685</v>
      </c>
      <c r="B5196" s="74" t="str">
        <f ca="1">IFERROR(__xludf.DUMMYFUNCTION("IF(REGEXMATCH(A5196,""wealth planning""),""Script 1"",""-"")"),"#VALUE!")</f>
        <v>#VALUE!</v>
      </c>
      <c r="C5196" s="74" t="str">
        <f t="shared" si="40"/>
        <v>Alyysa Najwa</v>
      </c>
      <c r="D5196" s="74">
        <f t="shared" si="41"/>
        <v>0</v>
      </c>
    </row>
    <row r="5197" spans="1:4">
      <c r="A5197" s="148">
        <v>45685</v>
      </c>
      <c r="B5197" s="74" t="str">
        <f ca="1">IFERROR(__xludf.DUMMYFUNCTION("IF(REGEXMATCH(A5197,""wealth planning""),""Script 1"",""-"")"),"#VALUE!")</f>
        <v>#VALUE!</v>
      </c>
      <c r="C5197" s="148">
        <f t="shared" si="40"/>
        <v>45685</v>
      </c>
      <c r="D5197" s="74" t="str">
        <f t="shared" si="41"/>
        <v>Alyysa NajwaStatus is reachable</v>
      </c>
    </row>
    <row r="5198" spans="1:4">
      <c r="A5198" s="74" t="s">
        <v>4773</v>
      </c>
      <c r="B5198" s="74" t="str">
        <f ca="1">IFERROR(__xludf.DUMMYFUNCTION("IF(REGEXMATCH(A5198,""wealth planning""),""Script 1"",""-"")"),"Script 1")</f>
        <v>Script 1</v>
      </c>
      <c r="C5198" s="148">
        <f t="shared" si="40"/>
        <v>45685</v>
      </c>
      <c r="D5198" s="74" t="str">
        <f t="shared" si="41"/>
        <v>Alyysa Najwa</v>
      </c>
    </row>
    <row r="5199" spans="1:4">
      <c r="B5199" s="74" t="str">
        <f ca="1">IFERROR(__xludf.DUMMYFUNCTION("IF(REGEXMATCH(A5199,""wealth planning""),""Script 1"",""-"")"),"-")</f>
        <v>-</v>
      </c>
      <c r="C5199" s="74" t="str">
        <f t="shared" si="40"/>
        <v>You: Hai assalamualaikum Alyysa,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199" s="148">
        <f t="shared" si="41"/>
        <v>45685</v>
      </c>
    </row>
    <row r="5200" spans="1:4">
      <c r="B5200" s="74" t="str">
        <f ca="1">IFERROR(__xludf.DUMMYFUNCTION("IF(REGEXMATCH(A5200,""wealth planning""),""Script 1"",""-"")"),"-")</f>
        <v>-</v>
      </c>
      <c r="C5200" s="74">
        <f t="shared" si="40"/>
        <v>0</v>
      </c>
      <c r="D5200" s="148">
        <f t="shared" si="41"/>
        <v>45685</v>
      </c>
    </row>
    <row r="5201" spans="1:4">
      <c r="B5201" s="74" t="str">
        <f ca="1">IFERROR(__xludf.DUMMYFUNCTION("IF(REGEXMATCH(A5201,""wealth planning""),""Script 1"",""-"")"),"-")</f>
        <v>-</v>
      </c>
      <c r="C5201" s="74">
        <f t="shared" si="40"/>
        <v>0</v>
      </c>
      <c r="D5201" s="74" t="str">
        <f t="shared" si="41"/>
        <v>You: Hai assalamualaikum Alyysa,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202" spans="1:4">
      <c r="B5202" s="74" t="str">
        <f ca="1">IFERROR(__xludf.DUMMYFUNCTION("IF(REGEXMATCH(A5202,""wealth planning""),""Script 1"",""-"")"),"-")</f>
        <v>-</v>
      </c>
      <c r="C5202" s="74">
        <f t="shared" si="40"/>
        <v>0</v>
      </c>
      <c r="D5202" s="74">
        <f t="shared" si="41"/>
        <v>0</v>
      </c>
    </row>
    <row r="5203" spans="1:4">
      <c r="A5203" s="74" t="s">
        <v>4776</v>
      </c>
      <c r="B5203" s="74" t="str">
        <f ca="1">IFERROR(__xludf.DUMMYFUNCTION("IF(REGEXMATCH(A5203,""wealth planning""),""Script 1"",""-"")"),"-")</f>
        <v>-</v>
      </c>
      <c r="C5203" s="74">
        <f t="shared" si="40"/>
        <v>0</v>
      </c>
      <c r="D5203" s="74">
        <f t="shared" si="41"/>
        <v>0</v>
      </c>
    </row>
    <row r="5204" spans="1:4">
      <c r="A5204" s="148">
        <v>45685</v>
      </c>
      <c r="B5204" s="74" t="str">
        <f ca="1">IFERROR(__xludf.DUMMYFUNCTION("IF(REGEXMATCH(A5204,""wealth planning""),""Script 1"",""-"")"),"#VALUE!")</f>
        <v>#VALUE!</v>
      </c>
      <c r="C5204" s="74" t="str">
        <f t="shared" si="40"/>
        <v>Norfarahanissah Abdullah</v>
      </c>
      <c r="D5204" s="74">
        <f t="shared" si="41"/>
        <v>0</v>
      </c>
    </row>
    <row r="5205" spans="1:4">
      <c r="A5205" s="148">
        <v>45685</v>
      </c>
      <c r="B5205" s="74" t="str">
        <f ca="1">IFERROR(__xludf.DUMMYFUNCTION("IF(REGEXMATCH(A5205,""wealth planning""),""Script 1"",""-"")"),"#VALUE!")</f>
        <v>#VALUE!</v>
      </c>
      <c r="C5205" s="148">
        <f t="shared" si="40"/>
        <v>45685</v>
      </c>
      <c r="D5205" s="74">
        <f t="shared" si="41"/>
        <v>0</v>
      </c>
    </row>
    <row r="5206" spans="1:4">
      <c r="A5206" s="74" t="s">
        <v>4777</v>
      </c>
      <c r="B5206" s="74" t="str">
        <f ca="1">IFERROR(__xludf.DUMMYFUNCTION("IF(REGEXMATCH(A5206,""wealth planning""),""Script 1"",""-"")"),"Script 1")</f>
        <v>Script 1</v>
      </c>
      <c r="C5206" s="148">
        <f t="shared" si="40"/>
        <v>45685</v>
      </c>
      <c r="D5206" s="74" t="str">
        <f t="shared" si="41"/>
        <v>Norfarahanissah Abdullah</v>
      </c>
    </row>
    <row r="5207" spans="1:4">
      <c r="B5207" s="74" t="str">
        <f ca="1">IFERROR(__xludf.DUMMYFUNCTION("IF(REGEXMATCH(A5207,""wealth planning""),""Script 1"",""-"")"),"-")</f>
        <v>-</v>
      </c>
      <c r="C5207" s="74" t="str">
        <f t="shared" si="40"/>
        <v>You: Hai assalamualaikum Norfarahanissah,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207" s="148">
        <f t="shared" si="41"/>
        <v>45685</v>
      </c>
    </row>
    <row r="5208" spans="1:4">
      <c r="B5208" s="74" t="str">
        <f ca="1">IFERROR(__xludf.DUMMYFUNCTION("IF(REGEXMATCH(A5208,""wealth planning""),""Script 1"",""-"")"),"-")</f>
        <v>-</v>
      </c>
      <c r="C5208" s="74">
        <f t="shared" si="40"/>
        <v>0</v>
      </c>
      <c r="D5208" s="148">
        <f t="shared" si="41"/>
        <v>45685</v>
      </c>
    </row>
    <row r="5209" spans="1:4">
      <c r="B5209" s="74" t="str">
        <f ca="1">IFERROR(__xludf.DUMMYFUNCTION("IF(REGEXMATCH(A5209,""wealth planning""),""Script 1"",""-"")"),"-")</f>
        <v>-</v>
      </c>
      <c r="C5209" s="74">
        <f t="shared" si="40"/>
        <v>0</v>
      </c>
      <c r="D5209" s="74" t="str">
        <f t="shared" si="41"/>
        <v>You: Hai assalamualaikum Norfarahanissah,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210" spans="1:4">
      <c r="A5210" s="74" t="s">
        <v>4779</v>
      </c>
      <c r="B5210" s="74" t="str">
        <f ca="1">IFERROR(__xludf.DUMMYFUNCTION("IF(REGEXMATCH(A5210,""wealth planning""),""Script 1"",""-"")"),"-")</f>
        <v>-</v>
      </c>
      <c r="C5210" s="74">
        <f t="shared" si="40"/>
        <v>0</v>
      </c>
      <c r="D5210" s="74">
        <f t="shared" si="41"/>
        <v>0</v>
      </c>
    </row>
    <row r="5211" spans="1:4">
      <c r="A5211" s="74" t="s">
        <v>4780</v>
      </c>
      <c r="B5211" s="74" t="str">
        <f ca="1">IFERROR(__xludf.DUMMYFUNCTION("IF(REGEXMATCH(A5211,""wealth planning""),""Script 1"",""-"")"),"-")</f>
        <v>-</v>
      </c>
      <c r="C5211" s="74" t="str">
        <f t="shared" si="40"/>
        <v>Zulaikha HananStatus is reachable</v>
      </c>
      <c r="D5211" s="74">
        <f t="shared" si="41"/>
        <v>0</v>
      </c>
    </row>
    <row r="5212" spans="1:4">
      <c r="A5212" s="148">
        <v>45685</v>
      </c>
      <c r="B5212" s="74" t="str">
        <f ca="1">IFERROR(__xludf.DUMMYFUNCTION("IF(REGEXMATCH(A5212,""wealth planning""),""Script 1"",""-"")"),"#VALUE!")</f>
        <v>#VALUE!</v>
      </c>
      <c r="C5212" s="74" t="str">
        <f t="shared" si="40"/>
        <v>Zulaikha Hanan</v>
      </c>
      <c r="D5212" s="74">
        <f t="shared" si="41"/>
        <v>0</v>
      </c>
    </row>
    <row r="5213" spans="1:4">
      <c r="A5213" s="148">
        <v>45685</v>
      </c>
      <c r="B5213" s="74" t="str">
        <f ca="1">IFERROR(__xludf.DUMMYFUNCTION("IF(REGEXMATCH(A5213,""wealth planning""),""Script 1"",""-"")"),"#VALUE!")</f>
        <v>#VALUE!</v>
      </c>
      <c r="C5213" s="148">
        <f t="shared" si="40"/>
        <v>45685</v>
      </c>
      <c r="D5213" s="74" t="str">
        <f t="shared" si="41"/>
        <v>Zulaikha HananStatus is reachable</v>
      </c>
    </row>
    <row r="5214" spans="1:4">
      <c r="A5214" s="74" t="s">
        <v>3107</v>
      </c>
      <c r="B5214" s="74" t="str">
        <f ca="1">IFERROR(__xludf.DUMMYFUNCTION("IF(REGEXMATCH(A5214,""wealth planning""),""Script 1"",""-"")"),"Script 1")</f>
        <v>Script 1</v>
      </c>
      <c r="C5214" s="148">
        <f t="shared" si="40"/>
        <v>45685</v>
      </c>
      <c r="D5214" s="74" t="str">
        <f t="shared" si="41"/>
        <v>Zulaikha Hanan</v>
      </c>
    </row>
    <row r="5215" spans="1:4">
      <c r="B5215" s="74" t="str">
        <f ca="1">IFERROR(__xludf.DUMMYFUNCTION("IF(REGEXMATCH(A5215,""wealth planning""),""Script 1"",""-"")"),"-")</f>
        <v>-</v>
      </c>
      <c r="C5215" s="74" t="str">
        <f t="shared" si="40"/>
        <v>You: Hai assalamualaikum Zulaikha,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215" s="148">
        <f t="shared" si="41"/>
        <v>45685</v>
      </c>
    </row>
    <row r="5216" spans="1:4">
      <c r="B5216" s="74" t="str">
        <f ca="1">IFERROR(__xludf.DUMMYFUNCTION("IF(REGEXMATCH(A5216,""wealth planning""),""Script 1"",""-"")"),"-")</f>
        <v>-</v>
      </c>
      <c r="C5216" s="74">
        <f t="shared" si="40"/>
        <v>0</v>
      </c>
      <c r="D5216" s="148">
        <f t="shared" si="41"/>
        <v>45685</v>
      </c>
    </row>
    <row r="5217" spans="1:4">
      <c r="B5217" s="74" t="str">
        <f ca="1">IFERROR(__xludf.DUMMYFUNCTION("IF(REGEXMATCH(A5217,""wealth planning""),""Script 1"",""-"")"),"-")</f>
        <v>-</v>
      </c>
      <c r="C5217" s="74">
        <f t="shared" si="40"/>
        <v>0</v>
      </c>
      <c r="D5217" s="74" t="str">
        <f t="shared" si="41"/>
        <v>You: Hai assalamualaikum Zulaikha,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218" spans="1:4">
      <c r="A5218" s="74" t="s">
        <v>4782</v>
      </c>
      <c r="B5218" s="74" t="str">
        <f ca="1">IFERROR(__xludf.DUMMYFUNCTION("IF(REGEXMATCH(A5218,""wealth planning""),""Script 1"",""-"")"),"-")</f>
        <v>-</v>
      </c>
      <c r="C5218" s="74">
        <f t="shared" si="40"/>
        <v>0</v>
      </c>
      <c r="D5218" s="74">
        <f t="shared" si="41"/>
        <v>0</v>
      </c>
    </row>
    <row r="5219" spans="1:4">
      <c r="A5219" s="74" t="s">
        <v>4783</v>
      </c>
      <c r="B5219" s="74" t="str">
        <f ca="1">IFERROR(__xludf.DUMMYFUNCTION("IF(REGEXMATCH(A5219,""wealth planning""),""Script 1"",""-"")"),"-")</f>
        <v>-</v>
      </c>
      <c r="C5219" s="74" t="str">
        <f t="shared" si="40"/>
        <v>Nadia binti Abdul GhaniStatus is reachable</v>
      </c>
      <c r="D5219" s="74">
        <f t="shared" si="41"/>
        <v>0</v>
      </c>
    </row>
    <row r="5220" spans="1:4">
      <c r="A5220" s="148">
        <v>45685</v>
      </c>
      <c r="B5220" s="74" t="str">
        <f ca="1">IFERROR(__xludf.DUMMYFUNCTION("IF(REGEXMATCH(A5220,""wealth planning""),""Script 1"",""-"")"),"#VALUE!")</f>
        <v>#VALUE!</v>
      </c>
      <c r="C5220" s="74" t="str">
        <f t="shared" si="40"/>
        <v>Nadia binti Abdul Ghani</v>
      </c>
      <c r="D5220" s="74">
        <f t="shared" si="41"/>
        <v>0</v>
      </c>
    </row>
    <row r="5221" spans="1:4">
      <c r="A5221" s="148">
        <v>45685</v>
      </c>
      <c r="B5221" s="74" t="str">
        <f ca="1">IFERROR(__xludf.DUMMYFUNCTION("IF(REGEXMATCH(A5221,""wealth planning""),""Script 1"",""-"")"),"#VALUE!")</f>
        <v>#VALUE!</v>
      </c>
      <c r="C5221" s="148">
        <f t="shared" si="40"/>
        <v>45685</v>
      </c>
      <c r="D5221" s="74" t="str">
        <f t="shared" si="41"/>
        <v>Nadia binti Abdul GhaniStatus is reachable</v>
      </c>
    </row>
    <row r="5222" spans="1:4">
      <c r="A5222" s="74" t="s">
        <v>4784</v>
      </c>
      <c r="B5222" s="74" t="str">
        <f ca="1">IFERROR(__xludf.DUMMYFUNCTION("IF(REGEXMATCH(A5222,""wealth planning""),""Script 1"",""-"")"),"Script 1")</f>
        <v>Script 1</v>
      </c>
      <c r="C5222" s="148">
        <f t="shared" si="40"/>
        <v>45685</v>
      </c>
      <c r="D5222" s="74" t="str">
        <f t="shared" si="41"/>
        <v>Nadia binti Abdul Ghani</v>
      </c>
    </row>
    <row r="5223" spans="1:4">
      <c r="B5223" s="74" t="str">
        <f ca="1">IFERROR(__xludf.DUMMYFUNCTION("IF(REGEXMATCH(A5223,""wealth planning""),""Script 1"",""-"")"),"-")</f>
        <v>-</v>
      </c>
      <c r="C5223" s="74" t="str">
        <f t="shared" si="40"/>
        <v>You: Hai assalamualaikum puan Nadia,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223" s="148">
        <f t="shared" si="41"/>
        <v>45685</v>
      </c>
    </row>
    <row r="5224" spans="1:4">
      <c r="B5224" s="74" t="str">
        <f ca="1">IFERROR(__xludf.DUMMYFUNCTION("IF(REGEXMATCH(A5224,""wealth planning""),""Script 1"",""-"")"),"-")</f>
        <v>-</v>
      </c>
      <c r="C5224" s="74">
        <f t="shared" si="40"/>
        <v>0</v>
      </c>
      <c r="D5224" s="148">
        <f t="shared" si="41"/>
        <v>45685</v>
      </c>
    </row>
    <row r="5225" spans="1:4">
      <c r="B5225" s="74" t="str">
        <f ca="1">IFERROR(__xludf.DUMMYFUNCTION("IF(REGEXMATCH(A5225,""wealth planning""),""Script 1"",""-"")"),"-")</f>
        <v>-</v>
      </c>
      <c r="C5225" s="74">
        <f t="shared" si="40"/>
        <v>0</v>
      </c>
      <c r="D5225" s="74" t="str">
        <f t="shared" si="41"/>
        <v>You: Hai assalamualaikum puan Nadia,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226" spans="1:4">
      <c r="A5226" s="74" t="s">
        <v>4786</v>
      </c>
      <c r="B5226" s="74" t="str">
        <f ca="1">IFERROR(__xludf.DUMMYFUNCTION("IF(REGEXMATCH(A5226,""wealth planning""),""Script 1"",""-"")"),"-")</f>
        <v>-</v>
      </c>
      <c r="C5226" s="74">
        <f t="shared" si="40"/>
        <v>0</v>
      </c>
      <c r="D5226" s="74">
        <f t="shared" si="41"/>
        <v>0</v>
      </c>
    </row>
    <row r="5227" spans="1:4">
      <c r="A5227" s="74" t="s">
        <v>4786</v>
      </c>
      <c r="B5227" s="74" t="str">
        <f ca="1">IFERROR(__xludf.DUMMYFUNCTION("IF(REGEXMATCH(A5227,""wealth planning""),""Script 1"",""-"")"),"-")</f>
        <v>-</v>
      </c>
      <c r="C5227" s="74" t="str">
        <f t="shared" si="40"/>
        <v>Ili Najiha Rosli</v>
      </c>
      <c r="D5227" s="74">
        <f t="shared" si="41"/>
        <v>0</v>
      </c>
    </row>
    <row r="5228" spans="1:4">
      <c r="A5228" s="148">
        <v>45685</v>
      </c>
      <c r="B5228" s="74" t="str">
        <f ca="1">IFERROR(__xludf.DUMMYFUNCTION("IF(REGEXMATCH(A5228,""wealth planning""),""Script 1"",""-"")"),"#VALUE!")</f>
        <v>#VALUE!</v>
      </c>
      <c r="C5228" s="74" t="str">
        <f t="shared" si="40"/>
        <v>Ili Najiha Rosli</v>
      </c>
      <c r="D5228" s="74">
        <f t="shared" si="41"/>
        <v>0</v>
      </c>
    </row>
    <row r="5229" spans="1:4">
      <c r="A5229" s="148">
        <v>45685</v>
      </c>
      <c r="B5229" s="74" t="str">
        <f ca="1">IFERROR(__xludf.DUMMYFUNCTION("IF(REGEXMATCH(A5229,""wealth planning""),""Script 1"",""-"")"),"#VALUE!")</f>
        <v>#VALUE!</v>
      </c>
      <c r="C5229" s="148">
        <f t="shared" si="40"/>
        <v>45685</v>
      </c>
      <c r="D5229" s="74" t="str">
        <f t="shared" si="41"/>
        <v>Ili Najiha Rosli</v>
      </c>
    </row>
    <row r="5230" spans="1:4">
      <c r="A5230" s="74" t="s">
        <v>4787</v>
      </c>
      <c r="B5230" s="74" t="str">
        <f ca="1">IFERROR(__xludf.DUMMYFUNCTION("IF(REGEXMATCH(A5230,""wealth planning""),""Script 1"",""-"")"),"Script 1")</f>
        <v>Script 1</v>
      </c>
      <c r="C5230" s="148">
        <f t="shared" si="40"/>
        <v>45685</v>
      </c>
      <c r="D5230" s="74" t="str">
        <f t="shared" si="41"/>
        <v>Ili Najiha Rosli</v>
      </c>
    </row>
    <row r="5231" spans="1:4">
      <c r="B5231" s="74" t="str">
        <f ca="1">IFERROR(__xludf.DUMMYFUNCTION("IF(REGEXMATCH(A5231,""wealth planning""),""Script 1"",""-"")"),"-")</f>
        <v>-</v>
      </c>
      <c r="C5231" s="74" t="str">
        <f t="shared" si="40"/>
        <v>You: Hai assalamualaikum Ili Najiha,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231" s="148">
        <f t="shared" si="41"/>
        <v>45685</v>
      </c>
    </row>
    <row r="5232" spans="1:4">
      <c r="B5232" s="74" t="str">
        <f ca="1">IFERROR(__xludf.DUMMYFUNCTION("IF(REGEXMATCH(A5232,""wealth planning""),""Script 1"",""-"")"),"-")</f>
        <v>-</v>
      </c>
      <c r="C5232" s="74">
        <f t="shared" si="40"/>
        <v>0</v>
      </c>
      <c r="D5232" s="148">
        <f t="shared" si="41"/>
        <v>45685</v>
      </c>
    </row>
    <row r="5233" spans="1:4">
      <c r="B5233" s="74" t="str">
        <f ca="1">IFERROR(__xludf.DUMMYFUNCTION("IF(REGEXMATCH(A5233,""wealth planning""),""Script 1"",""-"")"),"-")</f>
        <v>-</v>
      </c>
      <c r="C5233" s="74">
        <f t="shared" si="40"/>
        <v>0</v>
      </c>
      <c r="D5233" s="74" t="str">
        <f t="shared" si="41"/>
        <v>You: Hai assalamualaikum Ili Najiha,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234" spans="1:4">
      <c r="B5234" s="74" t="str">
        <f ca="1">IFERROR(__xludf.DUMMYFUNCTION("IF(REGEXMATCH(A5234,""wealth planning""),""Script 1"",""-"")"),"-")</f>
        <v>-</v>
      </c>
      <c r="C5234" s="74">
        <f t="shared" si="40"/>
        <v>0</v>
      </c>
      <c r="D5234" s="74">
        <f t="shared" si="41"/>
        <v>0</v>
      </c>
    </row>
    <row r="5235" spans="1:4">
      <c r="A5235" s="74" t="s">
        <v>4790</v>
      </c>
      <c r="B5235" s="74" t="str">
        <f ca="1">IFERROR(__xludf.DUMMYFUNCTION("IF(REGEXMATCH(A5235,""wealth planning""),""Script 1"",""-"")"),"-")</f>
        <v>-</v>
      </c>
      <c r="C5235" s="74">
        <f t="shared" si="40"/>
        <v>0</v>
      </c>
      <c r="D5235" s="74">
        <f t="shared" si="41"/>
        <v>0</v>
      </c>
    </row>
    <row r="5236" spans="1:4">
      <c r="A5236" s="148">
        <v>45685</v>
      </c>
      <c r="B5236" s="74" t="str">
        <f ca="1">IFERROR(__xludf.DUMMYFUNCTION("IF(REGEXMATCH(A5236,""wealth planning""),""Script 1"",""-"")"),"#VALUE!")</f>
        <v>#VALUE!</v>
      </c>
      <c r="C5236" s="74" t="str">
        <f t="shared" si="40"/>
        <v>Shahmi Farhan</v>
      </c>
      <c r="D5236" s="74">
        <f t="shared" si="41"/>
        <v>0</v>
      </c>
    </row>
    <row r="5237" spans="1:4">
      <c r="A5237" s="148">
        <v>45685</v>
      </c>
      <c r="B5237" s="74" t="str">
        <f ca="1">IFERROR(__xludf.DUMMYFUNCTION("IF(REGEXMATCH(A5237,""wealth planning""),""Script 1"",""-"")"),"#VALUE!")</f>
        <v>#VALUE!</v>
      </c>
      <c r="C5237" s="148">
        <f t="shared" si="40"/>
        <v>45685</v>
      </c>
      <c r="D5237" s="74">
        <f t="shared" si="41"/>
        <v>0</v>
      </c>
    </row>
    <row r="5238" spans="1:4">
      <c r="A5238" s="74" t="s">
        <v>4791</v>
      </c>
      <c r="B5238" s="74" t="str">
        <f ca="1">IFERROR(__xludf.DUMMYFUNCTION("IF(REGEXMATCH(A5238,""wealth planning""),""Script 1"",""-"")"),"Script 1")</f>
        <v>Script 1</v>
      </c>
      <c r="C5238" s="148">
        <f t="shared" si="40"/>
        <v>45685</v>
      </c>
      <c r="D5238" s="74" t="str">
        <f t="shared" si="41"/>
        <v>Shahmi Farhan</v>
      </c>
    </row>
    <row r="5239" spans="1:4">
      <c r="B5239" s="74" t="str">
        <f ca="1">IFERROR(__xludf.DUMMYFUNCTION("IF(REGEXMATCH(A5239,""wealth planning""),""Script 1"",""-"")"),"-")</f>
        <v>-</v>
      </c>
      <c r="C5239" s="74" t="str">
        <f t="shared" si="40"/>
        <v>You: Hai assalamualaikum Shahmi,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239" s="148">
        <f t="shared" si="41"/>
        <v>45685</v>
      </c>
    </row>
    <row r="5240" spans="1:4">
      <c r="B5240" s="74" t="str">
        <f ca="1">IFERROR(__xludf.DUMMYFUNCTION("IF(REGEXMATCH(A5240,""wealth planning""),""Script 1"",""-"")"),"-")</f>
        <v>-</v>
      </c>
      <c r="C5240" s="74">
        <f t="shared" si="40"/>
        <v>0</v>
      </c>
      <c r="D5240" s="148">
        <f t="shared" si="41"/>
        <v>45685</v>
      </c>
    </row>
    <row r="5241" spans="1:4">
      <c r="B5241" s="74" t="str">
        <f ca="1">IFERROR(__xludf.DUMMYFUNCTION("IF(REGEXMATCH(A5241,""wealth planning""),""Script 1"",""-"")"),"-")</f>
        <v>-</v>
      </c>
      <c r="C5241" s="74">
        <f t="shared" si="40"/>
        <v>0</v>
      </c>
      <c r="D5241" s="74" t="str">
        <f t="shared" si="41"/>
        <v>You: Hai assalamualaikum Shahmi,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242" spans="1:4">
      <c r="A5242" s="74" t="s">
        <v>4793</v>
      </c>
      <c r="B5242" s="74" t="str">
        <f ca="1">IFERROR(__xludf.DUMMYFUNCTION("IF(REGEXMATCH(A5242,""wealth planning""),""Script 1"",""-"")"),"-")</f>
        <v>-</v>
      </c>
      <c r="C5242" s="74">
        <f t="shared" si="40"/>
        <v>0</v>
      </c>
      <c r="D5242" s="74">
        <f t="shared" si="41"/>
        <v>0</v>
      </c>
    </row>
    <row r="5243" spans="1:4">
      <c r="A5243" s="74" t="s">
        <v>4794</v>
      </c>
      <c r="B5243" s="74" t="str">
        <f ca="1">IFERROR(__xludf.DUMMYFUNCTION("IF(REGEXMATCH(A5243,""wealth planning""),""Script 1"",""-"")"),"-")</f>
        <v>-</v>
      </c>
      <c r="C5243" s="74" t="str">
        <f t="shared" si="40"/>
        <v>Azmiera AzmanStatus is online</v>
      </c>
      <c r="D5243" s="74">
        <f t="shared" si="41"/>
        <v>0</v>
      </c>
    </row>
    <row r="5244" spans="1:4">
      <c r="A5244" s="148">
        <v>45685</v>
      </c>
      <c r="B5244" s="74" t="str">
        <f ca="1">IFERROR(__xludf.DUMMYFUNCTION("IF(REGEXMATCH(A5244,""wealth planning""),""Script 1"",""-"")"),"#VALUE!")</f>
        <v>#VALUE!</v>
      </c>
      <c r="C5244" s="74" t="str">
        <f t="shared" si="40"/>
        <v>Azmiera Azman</v>
      </c>
      <c r="D5244" s="74">
        <f t="shared" si="41"/>
        <v>0</v>
      </c>
    </row>
    <row r="5245" spans="1:4">
      <c r="A5245" s="148">
        <v>45685</v>
      </c>
      <c r="B5245" s="74" t="str">
        <f ca="1">IFERROR(__xludf.DUMMYFUNCTION("IF(REGEXMATCH(A5245,""wealth planning""),""Script 1"",""-"")"),"#VALUE!")</f>
        <v>#VALUE!</v>
      </c>
      <c r="C5245" s="148">
        <f t="shared" si="40"/>
        <v>45685</v>
      </c>
      <c r="D5245" s="74" t="str">
        <f t="shared" si="41"/>
        <v>Azmiera AzmanStatus is online</v>
      </c>
    </row>
    <row r="5246" spans="1:4">
      <c r="A5246" s="74" t="s">
        <v>4795</v>
      </c>
      <c r="B5246" s="74" t="str">
        <f ca="1">IFERROR(__xludf.DUMMYFUNCTION("IF(REGEXMATCH(A5246,""wealth planning""),""Script 1"",""-"")"),"Script 1")</f>
        <v>Script 1</v>
      </c>
      <c r="C5246" s="148">
        <f t="shared" si="40"/>
        <v>45685</v>
      </c>
      <c r="D5246" s="74" t="str">
        <f t="shared" si="41"/>
        <v>Azmiera Azman</v>
      </c>
    </row>
    <row r="5247" spans="1:4">
      <c r="B5247" s="74" t="str">
        <f ca="1">IFERROR(__xludf.DUMMYFUNCTION("IF(REGEXMATCH(A5247,""wealth planning""),""Script 1"",""-"")"),"-")</f>
        <v>-</v>
      </c>
      <c r="C5247" s="74" t="str">
        <f t="shared" si="40"/>
        <v>You: Hai assalamualaikum Azmiera,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247" s="148">
        <f t="shared" si="41"/>
        <v>45685</v>
      </c>
    </row>
    <row r="5248" spans="1:4">
      <c r="B5248" s="74" t="str">
        <f ca="1">IFERROR(__xludf.DUMMYFUNCTION("IF(REGEXMATCH(A5248,""wealth planning""),""Script 1"",""-"")"),"-")</f>
        <v>-</v>
      </c>
      <c r="C5248" s="74">
        <f t="shared" si="40"/>
        <v>0</v>
      </c>
      <c r="D5248" s="148">
        <f t="shared" si="41"/>
        <v>45685</v>
      </c>
    </row>
    <row r="5249" spans="1:4">
      <c r="B5249" s="74" t="str">
        <f ca="1">IFERROR(__xludf.DUMMYFUNCTION("IF(REGEXMATCH(A5249,""wealth planning""),""Script 1"",""-"")"),"-")</f>
        <v>-</v>
      </c>
      <c r="C5249" s="74">
        <f t="shared" si="40"/>
        <v>0</v>
      </c>
      <c r="D5249" s="74" t="str">
        <f t="shared" si="41"/>
        <v>You: Hai assalamualaikum Azmiera,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250" spans="1:4">
      <c r="A5250" s="74" t="s">
        <v>4797</v>
      </c>
      <c r="B5250" s="74" t="str">
        <f ca="1">IFERROR(__xludf.DUMMYFUNCTION("IF(REGEXMATCH(A5250,""wealth planning""),""Script 1"",""-"")"),"-")</f>
        <v>-</v>
      </c>
      <c r="C5250" s="74">
        <f t="shared" si="40"/>
        <v>0</v>
      </c>
      <c r="D5250" s="74">
        <f t="shared" si="41"/>
        <v>0</v>
      </c>
    </row>
    <row r="5251" spans="1:4">
      <c r="A5251" s="74" t="s">
        <v>4797</v>
      </c>
      <c r="B5251" s="74" t="str">
        <f ca="1">IFERROR(__xludf.DUMMYFUNCTION("IF(REGEXMATCH(A5251,""wealth planning""),""Script 1"",""-"")"),"-")</f>
        <v>-</v>
      </c>
      <c r="C5251" s="74" t="str">
        <f t="shared" si="40"/>
        <v>Ridhwan Rusydi Azri Roslan</v>
      </c>
      <c r="D5251" s="74">
        <f t="shared" si="41"/>
        <v>0</v>
      </c>
    </row>
    <row r="5252" spans="1:4">
      <c r="A5252" s="148">
        <v>45685</v>
      </c>
      <c r="B5252" s="74" t="str">
        <f ca="1">IFERROR(__xludf.DUMMYFUNCTION("IF(REGEXMATCH(A5252,""wealth planning""),""Script 1"",""-"")"),"#VALUE!")</f>
        <v>#VALUE!</v>
      </c>
      <c r="C5252" s="74" t="str">
        <f t="shared" si="40"/>
        <v>Ridhwan Rusydi Azri Roslan</v>
      </c>
      <c r="D5252" s="74">
        <f t="shared" si="41"/>
        <v>0</v>
      </c>
    </row>
    <row r="5253" spans="1:4">
      <c r="A5253" s="148">
        <v>45685</v>
      </c>
      <c r="B5253" s="74" t="str">
        <f ca="1">IFERROR(__xludf.DUMMYFUNCTION("IF(REGEXMATCH(A5253,""wealth planning""),""Script 1"",""-"")"),"#VALUE!")</f>
        <v>#VALUE!</v>
      </c>
      <c r="C5253" s="148">
        <f t="shared" si="40"/>
        <v>45685</v>
      </c>
      <c r="D5253" s="74" t="str">
        <f t="shared" si="41"/>
        <v>Ridhwan Rusydi Azri Roslan</v>
      </c>
    </row>
    <row r="5254" spans="1:4">
      <c r="A5254" s="74" t="s">
        <v>4798</v>
      </c>
      <c r="B5254" s="74" t="str">
        <f ca="1">IFERROR(__xludf.DUMMYFUNCTION("IF(REGEXMATCH(A5254,""wealth planning""),""Script 1"",""-"")"),"Script 1")</f>
        <v>Script 1</v>
      </c>
      <c r="C5254" s="148">
        <f t="shared" si="40"/>
        <v>45685</v>
      </c>
      <c r="D5254" s="74" t="str">
        <f t="shared" si="41"/>
        <v>Ridhwan Rusydi Azri Roslan</v>
      </c>
    </row>
    <row r="5255" spans="1:4">
      <c r="B5255" s="74" t="str">
        <f ca="1">IFERROR(__xludf.DUMMYFUNCTION("IF(REGEXMATCH(A5255,""wealth planning""),""Script 1"",""-"")"),"-")</f>
        <v>-</v>
      </c>
      <c r="C5255" s="74" t="str">
        <f t="shared" si="40"/>
        <v>You: Hai assalamualaikum tuan Ridhwan,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255" s="148">
        <f t="shared" si="41"/>
        <v>45685</v>
      </c>
    </row>
    <row r="5256" spans="1:4">
      <c r="B5256" s="74" t="str">
        <f ca="1">IFERROR(__xludf.DUMMYFUNCTION("IF(REGEXMATCH(A5256,""wealth planning""),""Script 1"",""-"")"),"-")</f>
        <v>-</v>
      </c>
      <c r="C5256" s="74">
        <f t="shared" si="40"/>
        <v>0</v>
      </c>
      <c r="D5256" s="148">
        <f t="shared" si="41"/>
        <v>45685</v>
      </c>
    </row>
    <row r="5257" spans="1:4">
      <c r="B5257" s="74" t="str">
        <f ca="1">IFERROR(__xludf.DUMMYFUNCTION("IF(REGEXMATCH(A5257,""wealth planning""),""Script 1"",""-"")"),"-")</f>
        <v>-</v>
      </c>
      <c r="C5257" s="74">
        <f t="shared" si="40"/>
        <v>0</v>
      </c>
      <c r="D5257" s="74" t="str">
        <f t="shared" si="41"/>
        <v>You: Hai assalamualaikum tuan Ridhwan,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258" spans="1:4">
      <c r="A5258" s="74" t="s">
        <v>4800</v>
      </c>
      <c r="B5258" s="74" t="str">
        <f ca="1">IFERROR(__xludf.DUMMYFUNCTION("IF(REGEXMATCH(A5258,""wealth planning""),""Script 1"",""-"")"),"-")</f>
        <v>-</v>
      </c>
      <c r="C5258" s="74">
        <f t="shared" si="40"/>
        <v>0</v>
      </c>
      <c r="D5258" s="74">
        <f t="shared" si="41"/>
        <v>0</v>
      </c>
    </row>
    <row r="5259" spans="1:4">
      <c r="A5259" s="74" t="s">
        <v>4800</v>
      </c>
      <c r="B5259" s="74" t="str">
        <f ca="1">IFERROR(__xludf.DUMMYFUNCTION("IF(REGEXMATCH(A5259,""wealth planning""),""Script 1"",""-"")"),"-")</f>
        <v>-</v>
      </c>
      <c r="C5259" s="74" t="str">
        <f t="shared" si="40"/>
        <v>Aqiq Amzar</v>
      </c>
      <c r="D5259" s="74">
        <f t="shared" si="41"/>
        <v>0</v>
      </c>
    </row>
    <row r="5260" spans="1:4">
      <c r="A5260" s="148">
        <v>45685</v>
      </c>
      <c r="B5260" s="74" t="str">
        <f ca="1">IFERROR(__xludf.DUMMYFUNCTION("IF(REGEXMATCH(A5260,""wealth planning""),""Script 1"",""-"")"),"#VALUE!")</f>
        <v>#VALUE!</v>
      </c>
      <c r="C5260" s="74" t="str">
        <f t="shared" si="40"/>
        <v>Aqiq Amzar</v>
      </c>
      <c r="D5260" s="74">
        <f t="shared" si="41"/>
        <v>0</v>
      </c>
    </row>
    <row r="5261" spans="1:4">
      <c r="A5261" s="148">
        <v>45685</v>
      </c>
      <c r="B5261" s="74" t="str">
        <f ca="1">IFERROR(__xludf.DUMMYFUNCTION("IF(REGEXMATCH(A5261,""wealth planning""),""Script 1"",""-"")"),"#VALUE!")</f>
        <v>#VALUE!</v>
      </c>
      <c r="C5261" s="148">
        <f t="shared" si="40"/>
        <v>45685</v>
      </c>
      <c r="D5261" s="74" t="str">
        <f t="shared" si="41"/>
        <v>Aqiq Amzar</v>
      </c>
    </row>
    <row r="5262" spans="1:4">
      <c r="A5262" s="74" t="s">
        <v>4801</v>
      </c>
      <c r="B5262" s="74" t="str">
        <f ca="1">IFERROR(__xludf.DUMMYFUNCTION("IF(REGEXMATCH(A5262,""wealth planning""),""Script 1"",""-"")"),"Script 1")</f>
        <v>Script 1</v>
      </c>
      <c r="C5262" s="148">
        <f t="shared" si="40"/>
        <v>45685</v>
      </c>
      <c r="D5262" s="74" t="str">
        <f t="shared" si="41"/>
        <v>Aqiq Amzar</v>
      </c>
    </row>
    <row r="5263" spans="1:4">
      <c r="B5263" s="74" t="str">
        <f ca="1">IFERROR(__xludf.DUMMYFUNCTION("IF(REGEXMATCH(A5263,""wealth planning""),""Script 1"",""-"")"),"-")</f>
        <v>-</v>
      </c>
      <c r="C5263" s="74" t="str">
        <f t="shared" si="40"/>
        <v>You: Hai assalamualaikum tuan Aqiq,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263" s="148">
        <f t="shared" si="41"/>
        <v>45685</v>
      </c>
    </row>
    <row r="5264" spans="1:4">
      <c r="B5264" s="74" t="str">
        <f ca="1">IFERROR(__xludf.DUMMYFUNCTION("IF(REGEXMATCH(A5264,""wealth planning""),""Script 1"",""-"")"),"-")</f>
        <v>-</v>
      </c>
      <c r="C5264" s="74">
        <f t="shared" si="40"/>
        <v>0</v>
      </c>
      <c r="D5264" s="148">
        <f t="shared" si="41"/>
        <v>45685</v>
      </c>
    </row>
    <row r="5265" spans="1:4">
      <c r="B5265" s="74" t="str">
        <f ca="1">IFERROR(__xludf.DUMMYFUNCTION("IF(REGEXMATCH(A5265,""wealth planning""),""Script 1"",""-"")"),"-")</f>
        <v>-</v>
      </c>
      <c r="C5265" s="74">
        <f t="shared" si="40"/>
        <v>0</v>
      </c>
      <c r="D5265" s="74" t="str">
        <f t="shared" si="41"/>
        <v>You: Hai assalamualaikum tuan Aqiq,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266" spans="1:4">
      <c r="A5266" s="74" t="s">
        <v>4803</v>
      </c>
      <c r="B5266" s="74" t="str">
        <f ca="1">IFERROR(__xludf.DUMMYFUNCTION("IF(REGEXMATCH(A5266,""wealth planning""),""Script 1"",""-"")"),"-")</f>
        <v>-</v>
      </c>
      <c r="C5266" s="74">
        <f t="shared" si="40"/>
        <v>0</v>
      </c>
      <c r="D5266" s="74">
        <f t="shared" si="41"/>
        <v>0</v>
      </c>
    </row>
    <row r="5267" spans="1:4">
      <c r="A5267" s="74" t="s">
        <v>4804</v>
      </c>
      <c r="B5267" s="74" t="str">
        <f ca="1">IFERROR(__xludf.DUMMYFUNCTION("IF(REGEXMATCH(A5267,""wealth planning""),""Script 1"",""-"")"),"-")</f>
        <v>-</v>
      </c>
      <c r="C5267" s="74" t="str">
        <f t="shared" si="40"/>
        <v>Wan Nur SofiezaStatus is reachable</v>
      </c>
      <c r="D5267" s="74">
        <f t="shared" si="41"/>
        <v>0</v>
      </c>
    </row>
    <row r="5268" spans="1:4">
      <c r="A5268" s="148">
        <v>45685</v>
      </c>
      <c r="B5268" s="74" t="str">
        <f ca="1">IFERROR(__xludf.DUMMYFUNCTION("IF(REGEXMATCH(A5268,""wealth planning""),""Script 1"",""-"")"),"#VALUE!")</f>
        <v>#VALUE!</v>
      </c>
      <c r="C5268" s="74" t="str">
        <f t="shared" si="40"/>
        <v>Wan Nur Sofieza</v>
      </c>
      <c r="D5268" s="74">
        <f t="shared" si="41"/>
        <v>0</v>
      </c>
    </row>
    <row r="5269" spans="1:4">
      <c r="A5269" s="148">
        <v>45685</v>
      </c>
      <c r="B5269" s="74" t="str">
        <f ca="1">IFERROR(__xludf.DUMMYFUNCTION("IF(REGEXMATCH(A5269,""wealth planning""),""Script 1"",""-"")"),"#VALUE!")</f>
        <v>#VALUE!</v>
      </c>
      <c r="C5269" s="148">
        <f t="shared" si="40"/>
        <v>45685</v>
      </c>
      <c r="D5269" s="74" t="str">
        <f t="shared" si="41"/>
        <v>Wan Nur SofiezaStatus is reachable</v>
      </c>
    </row>
    <row r="5270" spans="1:4">
      <c r="A5270" s="74" t="s">
        <v>4805</v>
      </c>
      <c r="B5270" s="74" t="str">
        <f ca="1">IFERROR(__xludf.DUMMYFUNCTION("IF(REGEXMATCH(A5270,""wealth planning""),""Script 1"",""-"")"),"Script 1")</f>
        <v>Script 1</v>
      </c>
      <c r="C5270" s="148">
        <f t="shared" si="40"/>
        <v>45685</v>
      </c>
      <c r="D5270" s="74" t="str">
        <f t="shared" si="41"/>
        <v>Wan Nur Sofieza</v>
      </c>
    </row>
    <row r="5271" spans="1:4">
      <c r="B5271" s="74" t="str">
        <f ca="1">IFERROR(__xludf.DUMMYFUNCTION("IF(REGEXMATCH(A5271,""wealth planning""),""Script 1"",""-"")"),"-")</f>
        <v>-</v>
      </c>
      <c r="C5271" s="74" t="str">
        <f t="shared" si="40"/>
        <v>You: Hai assalamualaikum Wan Nur Sofieza,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271" s="148">
        <f t="shared" si="41"/>
        <v>45685</v>
      </c>
    </row>
    <row r="5272" spans="1:4">
      <c r="B5272" s="74" t="str">
        <f ca="1">IFERROR(__xludf.DUMMYFUNCTION("IF(REGEXMATCH(A5272,""wealth planning""),""Script 1"",""-"")"),"-")</f>
        <v>-</v>
      </c>
      <c r="C5272" s="74">
        <f t="shared" si="40"/>
        <v>0</v>
      </c>
      <c r="D5272" s="148">
        <f t="shared" si="41"/>
        <v>45685</v>
      </c>
    </row>
    <row r="5273" spans="1:4">
      <c r="B5273" s="74" t="str">
        <f ca="1">IFERROR(__xludf.DUMMYFUNCTION("IF(REGEXMATCH(A5273,""wealth planning""),""Script 1"",""-"")"),"-")</f>
        <v>-</v>
      </c>
      <c r="C5273" s="74">
        <f t="shared" si="40"/>
        <v>0</v>
      </c>
      <c r="D5273" s="74" t="str">
        <f t="shared" si="41"/>
        <v>You: Hai assalamualaikum Wan Nur Sofieza,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274" spans="1:4">
      <c r="A5274" s="74" t="s">
        <v>4807</v>
      </c>
      <c r="B5274" s="74" t="str">
        <f ca="1">IFERROR(__xludf.DUMMYFUNCTION("IF(REGEXMATCH(A5274,""wealth planning""),""Script 1"",""-"")"),"-")</f>
        <v>-</v>
      </c>
      <c r="C5274" s="74">
        <f t="shared" si="40"/>
        <v>0</v>
      </c>
      <c r="D5274" s="74">
        <f t="shared" si="41"/>
        <v>0</v>
      </c>
    </row>
    <row r="5275" spans="1:4">
      <c r="A5275" s="74" t="s">
        <v>4808</v>
      </c>
      <c r="B5275" s="74" t="str">
        <f ca="1">IFERROR(__xludf.DUMMYFUNCTION("IF(REGEXMATCH(A5275,""wealth planning""),""Script 1"",""-"")"),"-")</f>
        <v>-</v>
      </c>
      <c r="C5275" s="74" t="str">
        <f t="shared" si="40"/>
        <v>Arina AmiraStatus is reachable</v>
      </c>
      <c r="D5275" s="74">
        <f t="shared" si="41"/>
        <v>0</v>
      </c>
    </row>
    <row r="5276" spans="1:4">
      <c r="A5276" s="148">
        <v>45685</v>
      </c>
      <c r="B5276" s="74" t="str">
        <f ca="1">IFERROR(__xludf.DUMMYFUNCTION("IF(REGEXMATCH(A5276,""wealth planning""),""Script 1"",""-"")"),"#VALUE!")</f>
        <v>#VALUE!</v>
      </c>
      <c r="C5276" s="74" t="str">
        <f t="shared" si="40"/>
        <v>Arina Amira</v>
      </c>
      <c r="D5276" s="74">
        <f t="shared" si="41"/>
        <v>0</v>
      </c>
    </row>
    <row r="5277" spans="1:4">
      <c r="A5277" s="148">
        <v>45685</v>
      </c>
      <c r="B5277" s="74" t="str">
        <f ca="1">IFERROR(__xludf.DUMMYFUNCTION("IF(REGEXMATCH(A5277,""wealth planning""),""Script 1"",""-"")"),"#VALUE!")</f>
        <v>#VALUE!</v>
      </c>
      <c r="C5277" s="148">
        <f t="shared" si="40"/>
        <v>45685</v>
      </c>
      <c r="D5277" s="74" t="str">
        <f t="shared" si="41"/>
        <v>Arina AmiraStatus is reachable</v>
      </c>
    </row>
    <row r="5278" spans="1:4">
      <c r="A5278" s="74" t="s">
        <v>3860</v>
      </c>
      <c r="B5278" s="74" t="str">
        <f ca="1">IFERROR(__xludf.DUMMYFUNCTION("IF(REGEXMATCH(A5278,""wealth planning""),""Script 1"",""-"")"),"Script 1")</f>
        <v>Script 1</v>
      </c>
      <c r="C5278" s="148">
        <f t="shared" si="40"/>
        <v>45685</v>
      </c>
      <c r="D5278" s="74" t="str">
        <f t="shared" si="41"/>
        <v>Arina Amira</v>
      </c>
    </row>
    <row r="5279" spans="1:4">
      <c r="B5279" s="74" t="str">
        <f ca="1">IFERROR(__xludf.DUMMYFUNCTION("IF(REGEXMATCH(A5279,""wealth planning""),""Script 1"",""-"")"),"-")</f>
        <v>-</v>
      </c>
      <c r="C5279" s="74" t="str">
        <f t="shared" si="40"/>
        <v>You: Hai assalamualaikum Arina,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279" s="148">
        <f t="shared" si="41"/>
        <v>45685</v>
      </c>
    </row>
    <row r="5280" spans="1:4">
      <c r="B5280" s="74" t="str">
        <f ca="1">IFERROR(__xludf.DUMMYFUNCTION("IF(REGEXMATCH(A5280,""wealth planning""),""Script 1"",""-"")"),"-")</f>
        <v>-</v>
      </c>
      <c r="C5280" s="74">
        <f t="shared" si="40"/>
        <v>0</v>
      </c>
      <c r="D5280" s="148">
        <f t="shared" si="41"/>
        <v>45685</v>
      </c>
    </row>
    <row r="5281" spans="1:4">
      <c r="B5281" s="74" t="str">
        <f ca="1">IFERROR(__xludf.DUMMYFUNCTION("IF(REGEXMATCH(A5281,""wealth planning""),""Script 1"",""-"")"),"-")</f>
        <v>-</v>
      </c>
      <c r="C5281" s="74">
        <f t="shared" si="40"/>
        <v>0</v>
      </c>
      <c r="D5281" s="74" t="str">
        <f t="shared" si="41"/>
        <v>You: Hai assalamualaikum Arina,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282" spans="1:4">
      <c r="A5282" s="74" t="s">
        <v>4810</v>
      </c>
      <c r="B5282" s="74" t="str">
        <f ca="1">IFERROR(__xludf.DUMMYFUNCTION("IF(REGEXMATCH(A5282,""wealth planning""),""Script 1"",""-"")"),"-")</f>
        <v>-</v>
      </c>
      <c r="C5282" s="74">
        <f t="shared" si="40"/>
        <v>0</v>
      </c>
      <c r="D5282" s="74">
        <f t="shared" si="41"/>
        <v>0</v>
      </c>
    </row>
    <row r="5283" spans="1:4">
      <c r="A5283" s="74" t="s">
        <v>4811</v>
      </c>
      <c r="B5283" s="74" t="str">
        <f ca="1">IFERROR(__xludf.DUMMYFUNCTION("IF(REGEXMATCH(A5283,""wealth planning""),""Script 1"",""-"")"),"-")</f>
        <v>-</v>
      </c>
      <c r="C5283" s="74" t="str">
        <f t="shared" si="40"/>
        <v>Azlyana AzlyStatus is reachable</v>
      </c>
      <c r="D5283" s="74">
        <f t="shared" si="41"/>
        <v>0</v>
      </c>
    </row>
    <row r="5284" spans="1:4">
      <c r="A5284" s="148">
        <v>45685</v>
      </c>
      <c r="B5284" s="74" t="str">
        <f ca="1">IFERROR(__xludf.DUMMYFUNCTION("IF(REGEXMATCH(A5284,""wealth planning""),""Script 1"",""-"")"),"#VALUE!")</f>
        <v>#VALUE!</v>
      </c>
      <c r="C5284" s="74" t="str">
        <f t="shared" si="40"/>
        <v>Azlyana Azly</v>
      </c>
      <c r="D5284" s="74">
        <f t="shared" si="41"/>
        <v>0</v>
      </c>
    </row>
    <row r="5285" spans="1:4">
      <c r="A5285" s="148">
        <v>45685</v>
      </c>
      <c r="B5285" s="74" t="str">
        <f ca="1">IFERROR(__xludf.DUMMYFUNCTION("IF(REGEXMATCH(A5285,""wealth planning""),""Script 1"",""-"")"),"#VALUE!")</f>
        <v>#VALUE!</v>
      </c>
      <c r="C5285" s="148">
        <f t="shared" si="40"/>
        <v>45685</v>
      </c>
      <c r="D5285" s="74" t="str">
        <f t="shared" si="41"/>
        <v>Azlyana AzlyStatus is reachable</v>
      </c>
    </row>
    <row r="5286" spans="1:4">
      <c r="A5286" s="74" t="s">
        <v>4812</v>
      </c>
      <c r="B5286" s="74" t="str">
        <f ca="1">IFERROR(__xludf.DUMMYFUNCTION("IF(REGEXMATCH(A5286,""wealth planning""),""Script 1"",""-"")"),"Script 1")</f>
        <v>Script 1</v>
      </c>
      <c r="C5286" s="148">
        <f t="shared" si="40"/>
        <v>45685</v>
      </c>
      <c r="D5286" s="74" t="str">
        <f t="shared" si="41"/>
        <v>Azlyana Azly</v>
      </c>
    </row>
    <row r="5287" spans="1:4">
      <c r="B5287" s="74" t="str">
        <f ca="1">IFERROR(__xludf.DUMMYFUNCTION("IF(REGEXMATCH(A5287,""wealth planning""),""Script 1"",""-"")"),"-")</f>
        <v>-</v>
      </c>
      <c r="C5287" s="74" t="str">
        <f t="shared" si="40"/>
        <v>You: Hai assalamualaikum Azlyana,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287" s="148">
        <f t="shared" si="41"/>
        <v>45685</v>
      </c>
    </row>
    <row r="5288" spans="1:4">
      <c r="B5288" s="74" t="str">
        <f ca="1">IFERROR(__xludf.DUMMYFUNCTION("IF(REGEXMATCH(A5288,""wealth planning""),""Script 1"",""-"")"),"-")</f>
        <v>-</v>
      </c>
      <c r="C5288" s="74">
        <f t="shared" si="40"/>
        <v>0</v>
      </c>
      <c r="D5288" s="148">
        <f t="shared" si="41"/>
        <v>45685</v>
      </c>
    </row>
    <row r="5289" spans="1:4">
      <c r="B5289" s="74" t="str">
        <f ca="1">IFERROR(__xludf.DUMMYFUNCTION("IF(REGEXMATCH(A5289,""wealth planning""),""Script 1"",""-"")"),"-")</f>
        <v>-</v>
      </c>
      <c r="C5289" s="74">
        <f t="shared" si="40"/>
        <v>0</v>
      </c>
      <c r="D5289" s="74" t="str">
        <f t="shared" si="41"/>
        <v>You: Hai assalamualaikum Azlyana,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290" spans="1:4">
      <c r="B5290" s="74" t="str">
        <f ca="1">IFERROR(__xludf.DUMMYFUNCTION("IF(REGEXMATCH(A5290,""wealth planning""),""Script 1"",""-"")"),"-")</f>
        <v>-</v>
      </c>
      <c r="C5290" s="74">
        <f t="shared" si="40"/>
        <v>0</v>
      </c>
      <c r="D5290" s="74">
        <f t="shared" si="41"/>
        <v>0</v>
      </c>
    </row>
    <row r="5291" spans="1:4">
      <c r="A5291" s="74" t="s">
        <v>4815</v>
      </c>
      <c r="B5291" s="74" t="str">
        <f ca="1">IFERROR(__xludf.DUMMYFUNCTION("IF(REGEXMATCH(A5291,""wealth planning""),""Script 1"",""-"")"),"-")</f>
        <v>-</v>
      </c>
      <c r="C5291" s="74">
        <f t="shared" si="40"/>
        <v>0</v>
      </c>
      <c r="D5291" s="74">
        <f t="shared" si="41"/>
        <v>0</v>
      </c>
    </row>
    <row r="5292" spans="1:4">
      <c r="A5292" s="148">
        <v>45685</v>
      </c>
      <c r="B5292" s="74" t="str">
        <f ca="1">IFERROR(__xludf.DUMMYFUNCTION("IF(REGEXMATCH(A5292,""wealth planning""),""Script 1"",""-"")"),"#VALUE!")</f>
        <v>#VALUE!</v>
      </c>
      <c r="C5292" s="74" t="str">
        <f t="shared" si="40"/>
        <v>Munirah Aina Azmi</v>
      </c>
      <c r="D5292" s="74">
        <f t="shared" si="41"/>
        <v>0</v>
      </c>
    </row>
    <row r="5293" spans="1:4">
      <c r="A5293" s="148">
        <v>45685</v>
      </c>
      <c r="B5293" s="74" t="str">
        <f ca="1">IFERROR(__xludf.DUMMYFUNCTION("IF(REGEXMATCH(A5293,""wealth planning""),""Script 1"",""-"")"),"#VALUE!")</f>
        <v>#VALUE!</v>
      </c>
      <c r="C5293" s="148">
        <f t="shared" si="40"/>
        <v>45685</v>
      </c>
      <c r="D5293" s="74">
        <f t="shared" si="41"/>
        <v>0</v>
      </c>
    </row>
    <row r="5294" spans="1:4">
      <c r="A5294" s="74" t="s">
        <v>4816</v>
      </c>
      <c r="B5294" s="74" t="str">
        <f ca="1">IFERROR(__xludf.DUMMYFUNCTION("IF(REGEXMATCH(A5294,""wealth planning""),""Script 1"",""-"")"),"Script 1")</f>
        <v>Script 1</v>
      </c>
      <c r="C5294" s="148">
        <f t="shared" si="40"/>
        <v>45685</v>
      </c>
      <c r="D5294" s="74" t="str">
        <f t="shared" si="41"/>
        <v>Munirah Aina Azmi</v>
      </c>
    </row>
    <row r="5295" spans="1:4">
      <c r="B5295" s="74" t="str">
        <f ca="1">IFERROR(__xludf.DUMMYFUNCTION("IF(REGEXMATCH(A5295,""wealth planning""),""Script 1"",""-"")"),"-")</f>
        <v>-</v>
      </c>
      <c r="C5295" s="74" t="str">
        <f t="shared" si="40"/>
        <v>You: Hai assalamualaikum Munirah,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295" s="148">
        <f t="shared" si="41"/>
        <v>45685</v>
      </c>
    </row>
    <row r="5296" spans="1:4">
      <c r="B5296" s="74" t="str">
        <f ca="1">IFERROR(__xludf.DUMMYFUNCTION("IF(REGEXMATCH(A5296,""wealth planning""),""Script 1"",""-"")"),"-")</f>
        <v>-</v>
      </c>
      <c r="C5296" s="74">
        <f t="shared" si="40"/>
        <v>0</v>
      </c>
      <c r="D5296" s="148">
        <f t="shared" si="41"/>
        <v>45685</v>
      </c>
    </row>
    <row r="5297" spans="1:4">
      <c r="B5297" s="74" t="str">
        <f ca="1">IFERROR(__xludf.DUMMYFUNCTION("IF(REGEXMATCH(A5297,""wealth planning""),""Script 1"",""-"")"),"-")</f>
        <v>-</v>
      </c>
      <c r="C5297" s="74">
        <f t="shared" si="40"/>
        <v>0</v>
      </c>
      <c r="D5297" s="74" t="str">
        <f t="shared" si="41"/>
        <v>You: Hai assalamualaikum Munirah,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298" spans="1:4">
      <c r="A5298" s="74" t="s">
        <v>4818</v>
      </c>
      <c r="B5298" s="74" t="str">
        <f ca="1">IFERROR(__xludf.DUMMYFUNCTION("IF(REGEXMATCH(A5298,""wealth planning""),""Script 1"",""-"")"),"-")</f>
        <v>-</v>
      </c>
      <c r="C5298" s="74">
        <f t="shared" si="40"/>
        <v>0</v>
      </c>
      <c r="D5298" s="74">
        <f t="shared" si="41"/>
        <v>0</v>
      </c>
    </row>
    <row r="5299" spans="1:4">
      <c r="A5299" s="74" t="s">
        <v>4819</v>
      </c>
      <c r="B5299" s="74" t="str">
        <f ca="1">IFERROR(__xludf.DUMMYFUNCTION("IF(REGEXMATCH(A5299,""wealth planning""),""Script 1"",""-"")"),"-")</f>
        <v>-</v>
      </c>
      <c r="C5299" s="74" t="str">
        <f t="shared" si="40"/>
        <v>Zetty ZulaikaStatus is reachable</v>
      </c>
      <c r="D5299" s="74">
        <f t="shared" si="41"/>
        <v>0</v>
      </c>
    </row>
    <row r="5300" spans="1:4">
      <c r="A5300" s="148">
        <v>45685</v>
      </c>
      <c r="B5300" s="74" t="str">
        <f ca="1">IFERROR(__xludf.DUMMYFUNCTION("IF(REGEXMATCH(A5300,""wealth planning""),""Script 1"",""-"")"),"#VALUE!")</f>
        <v>#VALUE!</v>
      </c>
      <c r="C5300" s="74" t="str">
        <f t="shared" si="40"/>
        <v>Zetty Zulaika</v>
      </c>
      <c r="D5300" s="74">
        <f t="shared" si="41"/>
        <v>0</v>
      </c>
    </row>
    <row r="5301" spans="1:4">
      <c r="A5301" s="148">
        <v>45685</v>
      </c>
      <c r="B5301" s="74" t="str">
        <f ca="1">IFERROR(__xludf.DUMMYFUNCTION("IF(REGEXMATCH(A5301,""wealth planning""),""Script 1"",""-"")"),"#VALUE!")</f>
        <v>#VALUE!</v>
      </c>
      <c r="C5301" s="148">
        <f t="shared" si="40"/>
        <v>45685</v>
      </c>
      <c r="D5301" s="74" t="str">
        <f t="shared" si="41"/>
        <v>Zetty ZulaikaStatus is reachable</v>
      </c>
    </row>
    <row r="5302" spans="1:4">
      <c r="A5302" s="74" t="s">
        <v>4820</v>
      </c>
      <c r="B5302" s="74" t="str">
        <f ca="1">IFERROR(__xludf.DUMMYFUNCTION("IF(REGEXMATCH(A5302,""wealth planning""),""Script 1"",""-"")"),"Script 1")</f>
        <v>Script 1</v>
      </c>
      <c r="C5302" s="148">
        <f t="shared" si="40"/>
        <v>45685</v>
      </c>
      <c r="D5302" s="74" t="str">
        <f t="shared" si="41"/>
        <v>Zetty Zulaika</v>
      </c>
    </row>
    <row r="5303" spans="1:4">
      <c r="B5303" s="74" t="str">
        <f ca="1">IFERROR(__xludf.DUMMYFUNCTION("IF(REGEXMATCH(A5303,""wealth planning""),""Script 1"",""-"")"),"-")</f>
        <v>-</v>
      </c>
      <c r="C5303" s="74" t="str">
        <f t="shared" si="40"/>
        <v>You: Hai assalamualaikum Zetty,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303" s="148">
        <f t="shared" si="41"/>
        <v>45685</v>
      </c>
    </row>
    <row r="5304" spans="1:4">
      <c r="B5304" s="74" t="str">
        <f ca="1">IFERROR(__xludf.DUMMYFUNCTION("IF(REGEXMATCH(A5304,""wealth planning""),""Script 1"",""-"")"),"-")</f>
        <v>-</v>
      </c>
      <c r="C5304" s="74">
        <f t="shared" si="40"/>
        <v>0</v>
      </c>
      <c r="D5304" s="148">
        <f t="shared" si="41"/>
        <v>45685</v>
      </c>
    </row>
    <row r="5305" spans="1:4">
      <c r="B5305" s="74" t="str">
        <f ca="1">IFERROR(__xludf.DUMMYFUNCTION("IF(REGEXMATCH(A5305,""wealth planning""),""Script 1"",""-"")"),"-")</f>
        <v>-</v>
      </c>
      <c r="C5305" s="74">
        <f t="shared" si="40"/>
        <v>0</v>
      </c>
      <c r="D5305" s="74" t="str">
        <f t="shared" si="41"/>
        <v>You: Hai assalamualaikum Zetty,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306" spans="1:4">
      <c r="A5306" s="74" t="s">
        <v>4822</v>
      </c>
      <c r="B5306" s="74" t="str">
        <f ca="1">IFERROR(__xludf.DUMMYFUNCTION("IF(REGEXMATCH(A5306,""wealth planning""),""Script 1"",""-"")"),"-")</f>
        <v>-</v>
      </c>
      <c r="C5306" s="74">
        <f t="shared" si="40"/>
        <v>0</v>
      </c>
      <c r="D5306" s="74">
        <f t="shared" si="41"/>
        <v>0</v>
      </c>
    </row>
    <row r="5307" spans="1:4">
      <c r="A5307" s="74" t="s">
        <v>4822</v>
      </c>
      <c r="B5307" s="74" t="str">
        <f ca="1">IFERROR(__xludf.DUMMYFUNCTION("IF(REGEXMATCH(A5307,""wealth planning""),""Script 1"",""-"")"),"-")</f>
        <v>-</v>
      </c>
      <c r="C5307" s="74" t="str">
        <f t="shared" si="40"/>
        <v>Hakim Kamaruddin</v>
      </c>
      <c r="D5307" s="74">
        <f t="shared" si="41"/>
        <v>0</v>
      </c>
    </row>
    <row r="5308" spans="1:4">
      <c r="A5308" s="148">
        <v>45685</v>
      </c>
      <c r="B5308" s="74" t="str">
        <f ca="1">IFERROR(__xludf.DUMMYFUNCTION("IF(REGEXMATCH(A5308,""wealth planning""),""Script 1"",""-"")"),"#VALUE!")</f>
        <v>#VALUE!</v>
      </c>
      <c r="C5308" s="74" t="str">
        <f t="shared" si="40"/>
        <v>Hakim Kamaruddin</v>
      </c>
      <c r="D5308" s="74">
        <f t="shared" si="41"/>
        <v>0</v>
      </c>
    </row>
    <row r="5309" spans="1:4">
      <c r="A5309" s="148">
        <v>45685</v>
      </c>
      <c r="B5309" s="74" t="str">
        <f ca="1">IFERROR(__xludf.DUMMYFUNCTION("IF(REGEXMATCH(A5309,""wealth planning""),""Script 1"",""-"")"),"#VALUE!")</f>
        <v>#VALUE!</v>
      </c>
      <c r="C5309" s="148">
        <f t="shared" si="40"/>
        <v>45685</v>
      </c>
      <c r="D5309" s="74" t="str">
        <f t="shared" si="41"/>
        <v>Hakim Kamaruddin</v>
      </c>
    </row>
    <row r="5310" spans="1:4">
      <c r="A5310" s="74" t="s">
        <v>4823</v>
      </c>
      <c r="B5310" s="74" t="str">
        <f ca="1">IFERROR(__xludf.DUMMYFUNCTION("IF(REGEXMATCH(A5310,""wealth planning""),""Script 1"",""-"")"),"Script 1")</f>
        <v>Script 1</v>
      </c>
      <c r="C5310" s="148">
        <f t="shared" si="40"/>
        <v>45685</v>
      </c>
      <c r="D5310" s="74" t="str">
        <f t="shared" si="41"/>
        <v>Hakim Kamaruddin</v>
      </c>
    </row>
    <row r="5311" spans="1:4">
      <c r="B5311" s="74" t="str">
        <f ca="1">IFERROR(__xludf.DUMMYFUNCTION("IF(REGEXMATCH(A5311,""wealth planning""),""Script 1"",""-"")"),"-")</f>
        <v>-</v>
      </c>
      <c r="C5311" s="74" t="str">
        <f t="shared" si="40"/>
        <v>You: Hai assalamualaikum tuan Hakim,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311" s="148">
        <f t="shared" si="41"/>
        <v>45685</v>
      </c>
    </row>
    <row r="5312" spans="1:4">
      <c r="B5312" s="74" t="str">
        <f ca="1">IFERROR(__xludf.DUMMYFUNCTION("IF(REGEXMATCH(A5312,""wealth planning""),""Script 1"",""-"")"),"-")</f>
        <v>-</v>
      </c>
      <c r="C5312" s="74">
        <f t="shared" si="40"/>
        <v>0</v>
      </c>
      <c r="D5312" s="148">
        <f t="shared" si="41"/>
        <v>45685</v>
      </c>
    </row>
    <row r="5313" spans="1:4">
      <c r="B5313" s="74" t="str">
        <f ca="1">IFERROR(__xludf.DUMMYFUNCTION("IF(REGEXMATCH(A5313,""wealth planning""),""Script 1"",""-"")"),"-")</f>
        <v>-</v>
      </c>
      <c r="C5313" s="74">
        <f t="shared" si="40"/>
        <v>0</v>
      </c>
      <c r="D5313" s="74" t="str">
        <f t="shared" si="41"/>
        <v>You: Hai assalamualaikum tuan Hakim,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314" spans="1:4">
      <c r="A5314" s="74" t="s">
        <v>4825</v>
      </c>
      <c r="B5314" s="74" t="str">
        <f ca="1">IFERROR(__xludf.DUMMYFUNCTION("IF(REGEXMATCH(A5314,""wealth planning""),""Script 1"",""-"")"),"-")</f>
        <v>-</v>
      </c>
      <c r="C5314" s="74">
        <f t="shared" si="40"/>
        <v>0</v>
      </c>
      <c r="D5314" s="74">
        <f t="shared" si="41"/>
        <v>0</v>
      </c>
    </row>
    <row r="5315" spans="1:4">
      <c r="A5315" s="74" t="s">
        <v>4826</v>
      </c>
      <c r="B5315" s="74" t="str">
        <f ca="1">IFERROR(__xludf.DUMMYFUNCTION("IF(REGEXMATCH(A5315,""wealth planning""),""Script 1"",""-"")"),"-")</f>
        <v>-</v>
      </c>
      <c r="C5315" s="74" t="str">
        <f t="shared" si="40"/>
        <v>Syauqi ShamsudinStatus is reachable</v>
      </c>
      <c r="D5315" s="74">
        <f t="shared" si="41"/>
        <v>0</v>
      </c>
    </row>
    <row r="5316" spans="1:4">
      <c r="A5316" s="148">
        <v>45685</v>
      </c>
      <c r="B5316" s="74" t="str">
        <f ca="1">IFERROR(__xludf.DUMMYFUNCTION("IF(REGEXMATCH(A5316,""wealth planning""),""Script 1"",""-"")"),"#VALUE!")</f>
        <v>#VALUE!</v>
      </c>
      <c r="C5316" s="74" t="str">
        <f t="shared" si="40"/>
        <v>Syauqi Shamsudin</v>
      </c>
      <c r="D5316" s="74">
        <f t="shared" si="41"/>
        <v>0</v>
      </c>
    </row>
    <row r="5317" spans="1:4">
      <c r="A5317" s="148">
        <v>45685</v>
      </c>
      <c r="B5317" s="74" t="str">
        <f ca="1">IFERROR(__xludf.DUMMYFUNCTION("IF(REGEXMATCH(A5317,""wealth planning""),""Script 1"",""-"")"),"#VALUE!")</f>
        <v>#VALUE!</v>
      </c>
      <c r="C5317" s="148">
        <f t="shared" si="40"/>
        <v>45685</v>
      </c>
      <c r="D5317" s="74" t="str">
        <f t="shared" si="41"/>
        <v>Syauqi ShamsudinStatus is reachable</v>
      </c>
    </row>
    <row r="5318" spans="1:4">
      <c r="A5318" s="74" t="s">
        <v>4827</v>
      </c>
      <c r="B5318" s="74" t="str">
        <f ca="1">IFERROR(__xludf.DUMMYFUNCTION("IF(REGEXMATCH(A5318,""wealth planning""),""Script 1"",""-"")"),"Script 1")</f>
        <v>Script 1</v>
      </c>
      <c r="C5318" s="148">
        <f t="shared" si="40"/>
        <v>45685</v>
      </c>
      <c r="D5318" s="74" t="str">
        <f t="shared" si="41"/>
        <v>Syauqi Shamsudin</v>
      </c>
    </row>
    <row r="5319" spans="1:4">
      <c r="B5319" s="74" t="str">
        <f ca="1">IFERROR(__xludf.DUMMYFUNCTION("IF(REGEXMATCH(A5319,""wealth planning""),""Script 1"",""-"")"),"-")</f>
        <v>-</v>
      </c>
      <c r="C5319" s="74" t="str">
        <f t="shared" si="40"/>
        <v>You: Hai assalamualaikum Syauqi,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319" s="148">
        <f t="shared" si="41"/>
        <v>45685</v>
      </c>
    </row>
    <row r="5320" spans="1:4">
      <c r="B5320" s="74" t="str">
        <f ca="1">IFERROR(__xludf.DUMMYFUNCTION("IF(REGEXMATCH(A5320,""wealth planning""),""Script 1"",""-"")"),"-")</f>
        <v>-</v>
      </c>
      <c r="C5320" s="74">
        <f t="shared" si="40"/>
        <v>0</v>
      </c>
      <c r="D5320" s="148">
        <f t="shared" si="41"/>
        <v>45685</v>
      </c>
    </row>
    <row r="5321" spans="1:4">
      <c r="B5321" s="74" t="str">
        <f ca="1">IFERROR(__xludf.DUMMYFUNCTION("IF(REGEXMATCH(A5321,""wealth planning""),""Script 1"",""-"")"),"-")</f>
        <v>-</v>
      </c>
      <c r="C5321" s="74">
        <f t="shared" si="40"/>
        <v>0</v>
      </c>
      <c r="D5321" s="74" t="str">
        <f t="shared" si="41"/>
        <v>You: Hai assalamualaikum Syauqi,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322" spans="1:4">
      <c r="B5322" s="74" t="str">
        <f ca="1">IFERROR(__xludf.DUMMYFUNCTION("IF(REGEXMATCH(A5322,""wealth planning""),""Script 1"",""-"")"),"-")</f>
        <v>-</v>
      </c>
      <c r="C5322" s="74">
        <f t="shared" si="40"/>
        <v>0</v>
      </c>
      <c r="D5322" s="74">
        <f t="shared" si="41"/>
        <v>0</v>
      </c>
    </row>
    <row r="5323" spans="1:4">
      <c r="A5323" s="74" t="s">
        <v>4830</v>
      </c>
      <c r="B5323" s="74" t="str">
        <f ca="1">IFERROR(__xludf.DUMMYFUNCTION("IF(REGEXMATCH(A5323,""wealth planning""),""Script 1"",""-"")"),"-")</f>
        <v>-</v>
      </c>
      <c r="C5323" s="74">
        <f t="shared" si="40"/>
        <v>0</v>
      </c>
      <c r="D5323" s="74">
        <f t="shared" si="41"/>
        <v>0</v>
      </c>
    </row>
    <row r="5324" spans="1:4">
      <c r="A5324" s="148">
        <v>45685</v>
      </c>
      <c r="B5324" s="74" t="str">
        <f ca="1">IFERROR(__xludf.DUMMYFUNCTION("IF(REGEXMATCH(A5324,""wealth planning""),""Script 1"",""-"")"),"#VALUE!")</f>
        <v>#VALUE!</v>
      </c>
      <c r="C5324" s="74" t="str">
        <f t="shared" si="40"/>
        <v>Mohamad Faris Norhisam</v>
      </c>
      <c r="D5324" s="74">
        <f t="shared" si="41"/>
        <v>0</v>
      </c>
    </row>
    <row r="5325" spans="1:4">
      <c r="A5325" s="148">
        <v>45685</v>
      </c>
      <c r="B5325" s="74" t="str">
        <f ca="1">IFERROR(__xludf.DUMMYFUNCTION("IF(REGEXMATCH(A5325,""wealth planning""),""Script 1"",""-"")"),"#VALUE!")</f>
        <v>#VALUE!</v>
      </c>
      <c r="C5325" s="148">
        <f t="shared" si="40"/>
        <v>45685</v>
      </c>
      <c r="D5325" s="74">
        <f t="shared" si="41"/>
        <v>0</v>
      </c>
    </row>
    <row r="5326" spans="1:4">
      <c r="A5326" s="74" t="s">
        <v>3455</v>
      </c>
      <c r="B5326" s="74" t="str">
        <f ca="1">IFERROR(__xludf.DUMMYFUNCTION("IF(REGEXMATCH(A5326,""wealth planning""),""Script 1"",""-"")"),"Script 1")</f>
        <v>Script 1</v>
      </c>
      <c r="C5326" s="148">
        <f t="shared" si="40"/>
        <v>45685</v>
      </c>
      <c r="D5326" s="74" t="str">
        <f t="shared" si="41"/>
        <v>Mohamad Faris Norhisam</v>
      </c>
    </row>
    <row r="5327" spans="1:4">
      <c r="B5327" s="74" t="str">
        <f ca="1">IFERROR(__xludf.DUMMYFUNCTION("IF(REGEXMATCH(A5327,""wealth planning""),""Script 1"",""-"")"),"-")</f>
        <v>-</v>
      </c>
      <c r="C5327" s="74" t="str">
        <f t="shared" si="40"/>
        <v>You: Hai assalamualaikum Faris,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327" s="148">
        <f t="shared" si="41"/>
        <v>45685</v>
      </c>
    </row>
    <row r="5328" spans="1:4">
      <c r="B5328" s="74" t="str">
        <f ca="1">IFERROR(__xludf.DUMMYFUNCTION("IF(REGEXMATCH(A5328,""wealth planning""),""Script 1"",""-"")"),"-")</f>
        <v>-</v>
      </c>
      <c r="C5328" s="74">
        <f t="shared" si="40"/>
        <v>0</v>
      </c>
      <c r="D5328" s="148">
        <f t="shared" si="41"/>
        <v>45685</v>
      </c>
    </row>
    <row r="5329" spans="1:4">
      <c r="B5329" s="74" t="str">
        <f ca="1">IFERROR(__xludf.DUMMYFUNCTION("IF(REGEXMATCH(A5329,""wealth planning""),""Script 1"",""-"")"),"-")</f>
        <v>-</v>
      </c>
      <c r="C5329" s="74">
        <f t="shared" si="40"/>
        <v>0</v>
      </c>
      <c r="D5329" s="74" t="str">
        <f t="shared" si="41"/>
        <v>You: Hai assalamualaikum Faris,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330" spans="1:4">
      <c r="A5330" s="74" t="s">
        <v>4832</v>
      </c>
      <c r="B5330" s="74" t="str">
        <f ca="1">IFERROR(__xludf.DUMMYFUNCTION("IF(REGEXMATCH(A5330,""wealth planning""),""Script 1"",""-"")"),"-")</f>
        <v>-</v>
      </c>
      <c r="C5330" s="74">
        <f t="shared" si="40"/>
        <v>0</v>
      </c>
      <c r="D5330" s="74">
        <f t="shared" si="41"/>
        <v>0</v>
      </c>
    </row>
    <row r="5331" spans="1:4">
      <c r="A5331" s="74" t="s">
        <v>4833</v>
      </c>
      <c r="B5331" s="74" t="str">
        <f ca="1">IFERROR(__xludf.DUMMYFUNCTION("IF(REGEXMATCH(A5331,""wealth planning""),""Script 1"",""-"")"),"-")</f>
        <v>-</v>
      </c>
      <c r="C5331" s="74" t="str">
        <f t="shared" si="40"/>
        <v>Sufia IrdinaStatus is reachable</v>
      </c>
      <c r="D5331" s="74">
        <f t="shared" si="41"/>
        <v>0</v>
      </c>
    </row>
    <row r="5332" spans="1:4">
      <c r="A5332" s="148">
        <v>45685</v>
      </c>
      <c r="B5332" s="74" t="str">
        <f ca="1">IFERROR(__xludf.DUMMYFUNCTION("IF(REGEXMATCH(A5332,""wealth planning""),""Script 1"",""-"")"),"#VALUE!")</f>
        <v>#VALUE!</v>
      </c>
      <c r="C5332" s="74" t="str">
        <f t="shared" si="40"/>
        <v>Sufia Irdina</v>
      </c>
      <c r="D5332" s="74">
        <f t="shared" si="41"/>
        <v>0</v>
      </c>
    </row>
    <row r="5333" spans="1:4">
      <c r="A5333" s="148">
        <v>45685</v>
      </c>
      <c r="B5333" s="74" t="str">
        <f ca="1">IFERROR(__xludf.DUMMYFUNCTION("IF(REGEXMATCH(A5333,""wealth planning""),""Script 1"",""-"")"),"#VALUE!")</f>
        <v>#VALUE!</v>
      </c>
      <c r="C5333" s="148">
        <f t="shared" si="40"/>
        <v>45685</v>
      </c>
      <c r="D5333" s="74" t="str">
        <f t="shared" si="41"/>
        <v>Sufia IrdinaStatus is reachable</v>
      </c>
    </row>
    <row r="5334" spans="1:4">
      <c r="A5334" s="74" t="s">
        <v>4834</v>
      </c>
      <c r="B5334" s="74" t="str">
        <f ca="1">IFERROR(__xludf.DUMMYFUNCTION("IF(REGEXMATCH(A5334,""wealth planning""),""Script 1"",""-"")"),"Script 1")</f>
        <v>Script 1</v>
      </c>
      <c r="C5334" s="148">
        <f t="shared" si="40"/>
        <v>45685</v>
      </c>
      <c r="D5334" s="74" t="str">
        <f t="shared" si="41"/>
        <v>Sufia Irdina</v>
      </c>
    </row>
    <row r="5335" spans="1:4">
      <c r="B5335" s="74" t="str">
        <f ca="1">IFERROR(__xludf.DUMMYFUNCTION("IF(REGEXMATCH(A5335,""wealth planning""),""Script 1"",""-"")"),"-")</f>
        <v>-</v>
      </c>
      <c r="C5335" s="74" t="str">
        <f t="shared" si="40"/>
        <v>You: Hai assalamualaikum Sufia,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335" s="148">
        <f t="shared" si="41"/>
        <v>45685</v>
      </c>
    </row>
    <row r="5336" spans="1:4">
      <c r="B5336" s="74" t="str">
        <f ca="1">IFERROR(__xludf.DUMMYFUNCTION("IF(REGEXMATCH(A5336,""wealth planning""),""Script 1"",""-"")"),"-")</f>
        <v>-</v>
      </c>
      <c r="C5336" s="74">
        <f t="shared" si="40"/>
        <v>0</v>
      </c>
      <c r="D5336" s="148">
        <f t="shared" si="41"/>
        <v>45685</v>
      </c>
    </row>
    <row r="5337" spans="1:4">
      <c r="B5337" s="74" t="str">
        <f ca="1">IFERROR(__xludf.DUMMYFUNCTION("IF(REGEXMATCH(A5337,""wealth planning""),""Script 1"",""-"")"),"-")</f>
        <v>-</v>
      </c>
      <c r="C5337" s="74">
        <f t="shared" si="40"/>
        <v>0</v>
      </c>
      <c r="D5337" s="74" t="str">
        <f t="shared" si="41"/>
        <v>You: Hai assalamualaikum Sufia,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338" spans="1:4">
      <c r="A5338" s="74" t="s">
        <v>4836</v>
      </c>
      <c r="B5338" s="74" t="str">
        <f ca="1">IFERROR(__xludf.DUMMYFUNCTION("IF(REGEXMATCH(A5338,""wealth planning""),""Script 1"",""-"")"),"-")</f>
        <v>-</v>
      </c>
      <c r="C5338" s="74">
        <f t="shared" si="40"/>
        <v>0</v>
      </c>
      <c r="D5338" s="74">
        <f t="shared" si="41"/>
        <v>0</v>
      </c>
    </row>
    <row r="5339" spans="1:4">
      <c r="A5339" s="74" t="s">
        <v>4836</v>
      </c>
      <c r="B5339" s="74" t="str">
        <f ca="1">IFERROR(__xludf.DUMMYFUNCTION("IF(REGEXMATCH(A5339,""wealth planning""),""Script 1"",""-"")"),"-")</f>
        <v>-</v>
      </c>
      <c r="C5339" s="74" t="str">
        <f t="shared" si="40"/>
        <v>Alia Melissa</v>
      </c>
      <c r="D5339" s="74">
        <f t="shared" si="41"/>
        <v>0</v>
      </c>
    </row>
    <row r="5340" spans="1:4">
      <c r="A5340" s="148">
        <v>45685</v>
      </c>
      <c r="B5340" s="74" t="str">
        <f ca="1">IFERROR(__xludf.DUMMYFUNCTION("IF(REGEXMATCH(A5340,""wealth planning""),""Script 1"",""-"")"),"#VALUE!")</f>
        <v>#VALUE!</v>
      </c>
      <c r="C5340" s="74" t="str">
        <f t="shared" si="40"/>
        <v>Alia Melissa</v>
      </c>
      <c r="D5340" s="74">
        <f t="shared" si="41"/>
        <v>0</v>
      </c>
    </row>
    <row r="5341" spans="1:4">
      <c r="A5341" s="148">
        <v>45685</v>
      </c>
      <c r="B5341" s="74" t="str">
        <f ca="1">IFERROR(__xludf.DUMMYFUNCTION("IF(REGEXMATCH(A5341,""wealth planning""),""Script 1"",""-"")"),"#VALUE!")</f>
        <v>#VALUE!</v>
      </c>
      <c r="C5341" s="148">
        <f t="shared" si="40"/>
        <v>45685</v>
      </c>
      <c r="D5341" s="74" t="str">
        <f t="shared" si="41"/>
        <v>Alia Melissa</v>
      </c>
    </row>
    <row r="5342" spans="1:4">
      <c r="A5342" s="74" t="s">
        <v>3029</v>
      </c>
      <c r="B5342" s="74" t="str">
        <f ca="1">IFERROR(__xludf.DUMMYFUNCTION("IF(REGEXMATCH(A5342,""wealth planning""),""Script 1"",""-"")"),"Script 1")</f>
        <v>Script 1</v>
      </c>
      <c r="C5342" s="148">
        <f t="shared" si="40"/>
        <v>45685</v>
      </c>
      <c r="D5342" s="74" t="str">
        <f t="shared" si="41"/>
        <v>Alia Melissa</v>
      </c>
    </row>
    <row r="5343" spans="1:4">
      <c r="B5343" s="74" t="str">
        <f ca="1">IFERROR(__xludf.DUMMYFUNCTION("IF(REGEXMATCH(A5343,""wealth planning""),""Script 1"",""-"")"),"-")</f>
        <v>-</v>
      </c>
      <c r="C5343" s="74" t="str">
        <f t="shared" si="40"/>
        <v>You: Hai assalamualaikum Alia,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343" s="148">
        <f t="shared" si="41"/>
        <v>45685</v>
      </c>
    </row>
    <row r="5344" spans="1:4">
      <c r="B5344" s="74" t="str">
        <f ca="1">IFERROR(__xludf.DUMMYFUNCTION("IF(REGEXMATCH(A5344,""wealth planning""),""Script 1"",""-"")"),"-")</f>
        <v>-</v>
      </c>
      <c r="C5344" s="74">
        <f t="shared" si="40"/>
        <v>0</v>
      </c>
      <c r="D5344" s="148">
        <f t="shared" si="41"/>
        <v>45685</v>
      </c>
    </row>
    <row r="5345" spans="1:4">
      <c r="B5345" s="74" t="str">
        <f ca="1">IFERROR(__xludf.DUMMYFUNCTION("IF(REGEXMATCH(A5345,""wealth planning""),""Script 1"",""-"")"),"-")</f>
        <v>-</v>
      </c>
      <c r="C5345" s="74">
        <f t="shared" si="40"/>
        <v>0</v>
      </c>
      <c r="D5345" s="74" t="str">
        <f t="shared" si="41"/>
        <v>You: Hai assalamualaikum Alia,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346" spans="1:4">
      <c r="A5346" s="74" t="s">
        <v>4838</v>
      </c>
      <c r="B5346" s="74" t="str">
        <f ca="1">IFERROR(__xludf.DUMMYFUNCTION("IF(REGEXMATCH(A5346,""wealth planning""),""Script 1"",""-"")"),"-")</f>
        <v>-</v>
      </c>
      <c r="C5346" s="74">
        <f t="shared" si="40"/>
        <v>0</v>
      </c>
      <c r="D5346" s="74">
        <f t="shared" si="41"/>
        <v>0</v>
      </c>
    </row>
    <row r="5347" spans="1:4">
      <c r="A5347" s="74" t="s">
        <v>4839</v>
      </c>
      <c r="B5347" s="74" t="str">
        <f ca="1">IFERROR(__xludf.DUMMYFUNCTION("IF(REGEXMATCH(A5347,""wealth planning""),""Script 1"",""-"")"),"-")</f>
        <v>-</v>
      </c>
      <c r="C5347" s="74" t="str">
        <f t="shared" si="40"/>
        <v>Mahmood Farees Iman Mahmood HishamStatus is reachable</v>
      </c>
      <c r="D5347" s="74">
        <f t="shared" si="41"/>
        <v>0</v>
      </c>
    </row>
    <row r="5348" spans="1:4">
      <c r="A5348" s="148">
        <v>45685</v>
      </c>
      <c r="B5348" s="74" t="str">
        <f ca="1">IFERROR(__xludf.DUMMYFUNCTION("IF(REGEXMATCH(A5348,""wealth planning""),""Script 1"",""-"")"),"#VALUE!")</f>
        <v>#VALUE!</v>
      </c>
      <c r="C5348" s="74" t="str">
        <f t="shared" si="40"/>
        <v>Mahmood Farees Iman Mahmood Hisham</v>
      </c>
      <c r="D5348" s="74">
        <f t="shared" si="41"/>
        <v>0</v>
      </c>
    </row>
    <row r="5349" spans="1:4">
      <c r="A5349" s="148">
        <v>45685</v>
      </c>
      <c r="B5349" s="74" t="str">
        <f ca="1">IFERROR(__xludf.DUMMYFUNCTION("IF(REGEXMATCH(A5349,""wealth planning""),""Script 1"",""-"")"),"#VALUE!")</f>
        <v>#VALUE!</v>
      </c>
      <c r="C5349" s="148">
        <f t="shared" si="40"/>
        <v>45685</v>
      </c>
      <c r="D5349" s="74" t="str">
        <f t="shared" si="41"/>
        <v>Mahmood Farees Iman Mahmood HishamStatus is reachable</v>
      </c>
    </row>
    <row r="5350" spans="1:4">
      <c r="A5350" s="74" t="s">
        <v>4840</v>
      </c>
      <c r="B5350" s="74" t="str">
        <f ca="1">IFERROR(__xludf.DUMMYFUNCTION("IF(REGEXMATCH(A5350,""wealth planning""),""Script 1"",""-"")"),"Script 1")</f>
        <v>Script 1</v>
      </c>
      <c r="C5350" s="148">
        <f t="shared" si="40"/>
        <v>45685</v>
      </c>
      <c r="D5350" s="74" t="str">
        <f t="shared" si="41"/>
        <v>Mahmood Farees Iman Mahmood Hisham</v>
      </c>
    </row>
    <row r="5351" spans="1:4">
      <c r="B5351" s="74" t="str">
        <f ca="1">IFERROR(__xludf.DUMMYFUNCTION("IF(REGEXMATCH(A5351,""wealth planning""),""Script 1"",""-"")"),"-")</f>
        <v>-</v>
      </c>
      <c r="C5351" s="74" t="str">
        <f t="shared" si="40"/>
        <v>You: Hai assalamualaikum Farees,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351" s="148">
        <f t="shared" si="41"/>
        <v>45685</v>
      </c>
    </row>
    <row r="5352" spans="1:4">
      <c r="B5352" s="74" t="str">
        <f ca="1">IFERROR(__xludf.DUMMYFUNCTION("IF(REGEXMATCH(A5352,""wealth planning""),""Script 1"",""-"")"),"-")</f>
        <v>-</v>
      </c>
      <c r="C5352" s="74">
        <f t="shared" si="40"/>
        <v>0</v>
      </c>
      <c r="D5352" s="148">
        <f t="shared" si="41"/>
        <v>45685</v>
      </c>
    </row>
    <row r="5353" spans="1:4">
      <c r="B5353" s="74" t="str">
        <f ca="1">IFERROR(__xludf.DUMMYFUNCTION("IF(REGEXMATCH(A5353,""wealth planning""),""Script 1"",""-"")"),"-")</f>
        <v>-</v>
      </c>
      <c r="C5353" s="74">
        <f t="shared" si="40"/>
        <v>0</v>
      </c>
      <c r="D5353" s="74" t="str">
        <f t="shared" si="41"/>
        <v>You: Hai assalamualaikum Farees,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354" spans="1:4">
      <c r="A5354" s="74" t="s">
        <v>4842</v>
      </c>
      <c r="B5354" s="74" t="str">
        <f ca="1">IFERROR(__xludf.DUMMYFUNCTION("IF(REGEXMATCH(A5354,""wealth planning""),""Script 1"",""-"")"),"-")</f>
        <v>-</v>
      </c>
      <c r="C5354" s="74">
        <f t="shared" si="40"/>
        <v>0</v>
      </c>
      <c r="D5354" s="74">
        <f t="shared" si="41"/>
        <v>0</v>
      </c>
    </row>
    <row r="5355" spans="1:4">
      <c r="A5355" s="74" t="s">
        <v>4842</v>
      </c>
      <c r="B5355" s="74" t="str">
        <f ca="1">IFERROR(__xludf.DUMMYFUNCTION("IF(REGEXMATCH(A5355,""wealth planning""),""Script 1"",""-"")"),"-")</f>
        <v>-</v>
      </c>
      <c r="C5355" s="74" t="str">
        <f t="shared" si="40"/>
        <v>Nur Amalina</v>
      </c>
      <c r="D5355" s="74">
        <f t="shared" si="41"/>
        <v>0</v>
      </c>
    </row>
    <row r="5356" spans="1:4">
      <c r="A5356" s="148">
        <v>45685</v>
      </c>
      <c r="B5356" s="74" t="str">
        <f ca="1">IFERROR(__xludf.DUMMYFUNCTION("IF(REGEXMATCH(A5356,""wealth planning""),""Script 1"",""-"")"),"#VALUE!")</f>
        <v>#VALUE!</v>
      </c>
      <c r="C5356" s="74" t="str">
        <f t="shared" si="40"/>
        <v>Nur Amalina</v>
      </c>
      <c r="D5356" s="74">
        <f t="shared" si="41"/>
        <v>0</v>
      </c>
    </row>
    <row r="5357" spans="1:4">
      <c r="A5357" s="148">
        <v>45685</v>
      </c>
      <c r="B5357" s="74" t="str">
        <f ca="1">IFERROR(__xludf.DUMMYFUNCTION("IF(REGEXMATCH(A5357,""wealth planning""),""Script 1"",""-"")"),"#VALUE!")</f>
        <v>#VALUE!</v>
      </c>
      <c r="C5357" s="148">
        <f t="shared" si="40"/>
        <v>45685</v>
      </c>
      <c r="D5357" s="74" t="str">
        <f t="shared" si="41"/>
        <v>Nur Amalina</v>
      </c>
    </row>
    <row r="5358" spans="1:4">
      <c r="A5358" s="74" t="s">
        <v>4843</v>
      </c>
      <c r="B5358" s="74" t="str">
        <f ca="1">IFERROR(__xludf.DUMMYFUNCTION("IF(REGEXMATCH(A5358,""wealth planning""),""Script 1"",""-"")"),"Script 1")</f>
        <v>Script 1</v>
      </c>
      <c r="C5358" s="148">
        <f t="shared" si="40"/>
        <v>45685</v>
      </c>
      <c r="D5358" s="74" t="str">
        <f t="shared" si="41"/>
        <v>Nur Amalina</v>
      </c>
    </row>
    <row r="5359" spans="1:4">
      <c r="B5359" s="74" t="str">
        <f ca="1">IFERROR(__xludf.DUMMYFUNCTION("IF(REGEXMATCH(A5359,""wealth planning""),""Script 1"",""-"")"),"-")</f>
        <v>-</v>
      </c>
      <c r="C5359" s="74" t="str">
        <f t="shared" ref="C5359:C5613" si="42">A5358</f>
        <v>You: Hai assalamualaikum Amalina,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359" s="148">
        <f t="shared" ref="D5359:D5613" si="43">A5356</f>
        <v>45685</v>
      </c>
    </row>
    <row r="5360" spans="1:4">
      <c r="B5360" s="74" t="str">
        <f ca="1">IFERROR(__xludf.DUMMYFUNCTION("IF(REGEXMATCH(A5360,""wealth planning""),""Script 1"",""-"")"),"-")</f>
        <v>-</v>
      </c>
      <c r="C5360" s="74">
        <f t="shared" si="42"/>
        <v>0</v>
      </c>
      <c r="D5360" s="148">
        <f t="shared" si="43"/>
        <v>45685</v>
      </c>
    </row>
    <row r="5361" spans="1:4">
      <c r="B5361" s="74" t="str">
        <f ca="1">IFERROR(__xludf.DUMMYFUNCTION("IF(REGEXMATCH(A5361,""wealth planning""),""Script 1"",""-"")"),"-")</f>
        <v>-</v>
      </c>
      <c r="C5361" s="74">
        <f t="shared" si="42"/>
        <v>0</v>
      </c>
      <c r="D5361" s="74" t="str">
        <f t="shared" si="43"/>
        <v>You: Hai assalamualaikum Amalina,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362" spans="1:4">
      <c r="A5362" s="74" t="s">
        <v>4845</v>
      </c>
      <c r="B5362" s="74" t="str">
        <f ca="1">IFERROR(__xludf.DUMMYFUNCTION("IF(REGEXMATCH(A5362,""wealth planning""),""Script 1"",""-"")"),"-")</f>
        <v>-</v>
      </c>
      <c r="C5362" s="74">
        <f t="shared" si="42"/>
        <v>0</v>
      </c>
      <c r="D5362" s="74">
        <f t="shared" si="43"/>
        <v>0</v>
      </c>
    </row>
    <row r="5363" spans="1:4">
      <c r="A5363" s="74" t="s">
        <v>4846</v>
      </c>
      <c r="B5363" s="74" t="str">
        <f ca="1">IFERROR(__xludf.DUMMYFUNCTION("IF(REGEXMATCH(A5363,""wealth planning""),""Script 1"",""-"")"),"-")</f>
        <v>-</v>
      </c>
      <c r="C5363" s="74" t="str">
        <f t="shared" si="42"/>
        <v>Nayli BatrisyiaStatus is reachable</v>
      </c>
      <c r="D5363" s="74">
        <f t="shared" si="43"/>
        <v>0</v>
      </c>
    </row>
    <row r="5364" spans="1:4">
      <c r="A5364" s="148">
        <v>45685</v>
      </c>
      <c r="B5364" s="74" t="str">
        <f ca="1">IFERROR(__xludf.DUMMYFUNCTION("IF(REGEXMATCH(A5364,""wealth planning""),""Script 1"",""-"")"),"#VALUE!")</f>
        <v>#VALUE!</v>
      </c>
      <c r="C5364" s="74" t="str">
        <f t="shared" si="42"/>
        <v>Nayli Batrisyia</v>
      </c>
      <c r="D5364" s="74">
        <f t="shared" si="43"/>
        <v>0</v>
      </c>
    </row>
    <row r="5365" spans="1:4">
      <c r="A5365" s="148">
        <v>45685</v>
      </c>
      <c r="B5365" s="74" t="str">
        <f ca="1">IFERROR(__xludf.DUMMYFUNCTION("IF(REGEXMATCH(A5365,""wealth planning""),""Script 1"",""-"")"),"#VALUE!")</f>
        <v>#VALUE!</v>
      </c>
      <c r="C5365" s="148">
        <f t="shared" si="42"/>
        <v>45685</v>
      </c>
      <c r="D5365" s="74" t="str">
        <f t="shared" si="43"/>
        <v>Nayli BatrisyiaStatus is reachable</v>
      </c>
    </row>
    <row r="5366" spans="1:4">
      <c r="A5366" s="74" t="s">
        <v>4847</v>
      </c>
      <c r="B5366" s="74" t="str">
        <f ca="1">IFERROR(__xludf.DUMMYFUNCTION("IF(REGEXMATCH(A5366,""wealth planning""),""Script 1"",""-"")"),"Script 1")</f>
        <v>Script 1</v>
      </c>
      <c r="C5366" s="148">
        <f t="shared" si="42"/>
        <v>45685</v>
      </c>
      <c r="D5366" s="74" t="str">
        <f t="shared" si="43"/>
        <v>Nayli Batrisyia</v>
      </c>
    </row>
    <row r="5367" spans="1:4">
      <c r="B5367" s="74" t="str">
        <f ca="1">IFERROR(__xludf.DUMMYFUNCTION("IF(REGEXMATCH(A5367,""wealth planning""),""Script 1"",""-"")"),"-")</f>
        <v>-</v>
      </c>
      <c r="C5367" s="74" t="str">
        <f t="shared" si="42"/>
        <v>You: Hai assalamualaikum Nayli,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367" s="148">
        <f t="shared" si="43"/>
        <v>45685</v>
      </c>
    </row>
    <row r="5368" spans="1:4">
      <c r="B5368" s="74" t="str">
        <f ca="1">IFERROR(__xludf.DUMMYFUNCTION("IF(REGEXMATCH(A5368,""wealth planning""),""Script 1"",""-"")"),"-")</f>
        <v>-</v>
      </c>
      <c r="C5368" s="74">
        <f t="shared" si="42"/>
        <v>0</v>
      </c>
      <c r="D5368" s="148">
        <f t="shared" si="43"/>
        <v>45685</v>
      </c>
    </row>
    <row r="5369" spans="1:4">
      <c r="B5369" s="74" t="str">
        <f ca="1">IFERROR(__xludf.DUMMYFUNCTION("IF(REGEXMATCH(A5369,""wealth planning""),""Script 1"",""-"")"),"-")</f>
        <v>-</v>
      </c>
      <c r="C5369" s="74">
        <f t="shared" si="42"/>
        <v>0</v>
      </c>
      <c r="D5369" s="74" t="str">
        <f t="shared" si="43"/>
        <v>You: Hai assalamualaikum Nayli,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370" spans="1:4">
      <c r="B5370" s="74" t="str">
        <f ca="1">IFERROR(__xludf.DUMMYFUNCTION("IF(REGEXMATCH(A5370,""wealth planning""),""Script 1"",""-"")"),"-")</f>
        <v>-</v>
      </c>
      <c r="C5370" s="74">
        <f t="shared" si="42"/>
        <v>0</v>
      </c>
      <c r="D5370" s="74">
        <f t="shared" si="43"/>
        <v>0</v>
      </c>
    </row>
    <row r="5371" spans="1:4">
      <c r="A5371" s="74" t="s">
        <v>4850</v>
      </c>
      <c r="B5371" s="74" t="str">
        <f ca="1">IFERROR(__xludf.DUMMYFUNCTION("IF(REGEXMATCH(A5371,""wealth planning""),""Script 1"",""-"")"),"-")</f>
        <v>-</v>
      </c>
      <c r="C5371" s="74">
        <f t="shared" si="42"/>
        <v>0</v>
      </c>
      <c r="D5371" s="74">
        <f t="shared" si="43"/>
        <v>0</v>
      </c>
    </row>
    <row r="5372" spans="1:4">
      <c r="A5372" s="148">
        <v>45685</v>
      </c>
      <c r="B5372" s="74" t="str">
        <f ca="1">IFERROR(__xludf.DUMMYFUNCTION("IF(REGEXMATCH(A5372,""wealth planning""),""Script 1"",""-"")"),"#VALUE!")</f>
        <v>#VALUE!</v>
      </c>
      <c r="C5372" s="74" t="str">
        <f t="shared" si="42"/>
        <v>Syafiqah Shamsuddin</v>
      </c>
      <c r="D5372" s="74">
        <f t="shared" si="43"/>
        <v>0</v>
      </c>
    </row>
    <row r="5373" spans="1:4">
      <c r="A5373" s="148">
        <v>45685</v>
      </c>
      <c r="B5373" s="74" t="str">
        <f ca="1">IFERROR(__xludf.DUMMYFUNCTION("IF(REGEXMATCH(A5373,""wealth planning""),""Script 1"",""-"")"),"#VALUE!")</f>
        <v>#VALUE!</v>
      </c>
      <c r="C5373" s="148">
        <f t="shared" si="42"/>
        <v>45685</v>
      </c>
      <c r="D5373" s="74">
        <f t="shared" si="43"/>
        <v>0</v>
      </c>
    </row>
    <row r="5374" spans="1:4">
      <c r="A5374" s="74" t="s">
        <v>2732</v>
      </c>
      <c r="B5374" s="74" t="str">
        <f ca="1">IFERROR(__xludf.DUMMYFUNCTION("IF(REGEXMATCH(A5374,""wealth planning""),""Script 1"",""-"")"),"Script 1")</f>
        <v>Script 1</v>
      </c>
      <c r="C5374" s="148">
        <f t="shared" si="42"/>
        <v>45685</v>
      </c>
      <c r="D5374" s="74" t="str">
        <f t="shared" si="43"/>
        <v>Syafiqah Shamsuddin</v>
      </c>
    </row>
    <row r="5375" spans="1:4">
      <c r="B5375" s="74" t="str">
        <f ca="1">IFERROR(__xludf.DUMMYFUNCTION("IF(REGEXMATCH(A5375,""wealth planning""),""Script 1"",""-"")"),"-")</f>
        <v>-</v>
      </c>
      <c r="C5375" s="74" t="str">
        <f t="shared" si="42"/>
        <v>You: Hai assalamualaikum Syafiqah,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375" s="148">
        <f t="shared" si="43"/>
        <v>45685</v>
      </c>
    </row>
    <row r="5376" spans="1:4">
      <c r="B5376" s="74" t="str">
        <f ca="1">IFERROR(__xludf.DUMMYFUNCTION("IF(REGEXMATCH(A5376,""wealth planning""),""Script 1"",""-"")"),"-")</f>
        <v>-</v>
      </c>
      <c r="C5376" s="74">
        <f t="shared" si="42"/>
        <v>0</v>
      </c>
      <c r="D5376" s="148">
        <f t="shared" si="43"/>
        <v>45685</v>
      </c>
    </row>
    <row r="5377" spans="1:4">
      <c r="B5377" s="74" t="str">
        <f ca="1">IFERROR(__xludf.DUMMYFUNCTION("IF(REGEXMATCH(A5377,""wealth planning""),""Script 1"",""-"")"),"-")</f>
        <v>-</v>
      </c>
      <c r="C5377" s="74">
        <f t="shared" si="42"/>
        <v>0</v>
      </c>
      <c r="D5377" s="74" t="str">
        <f t="shared" si="43"/>
        <v>You: Hai assalamualaikum Syafiqah,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378" spans="1:4">
      <c r="A5378" s="74" t="s">
        <v>4852</v>
      </c>
      <c r="B5378" s="74" t="str">
        <f ca="1">IFERROR(__xludf.DUMMYFUNCTION("IF(REGEXMATCH(A5378,""wealth planning""),""Script 1"",""-"")"),"-")</f>
        <v>-</v>
      </c>
      <c r="C5378" s="74">
        <f t="shared" si="42"/>
        <v>0</v>
      </c>
      <c r="D5378" s="74">
        <f t="shared" si="43"/>
        <v>0</v>
      </c>
    </row>
    <row r="5379" spans="1:4">
      <c r="A5379" s="74" t="s">
        <v>4853</v>
      </c>
      <c r="B5379" s="74" t="str">
        <f ca="1">IFERROR(__xludf.DUMMYFUNCTION("IF(REGEXMATCH(A5379,""wealth planning""),""Script 1"",""-"")"),"-")</f>
        <v>-</v>
      </c>
      <c r="C5379" s="74" t="str">
        <f t="shared" si="42"/>
        <v>AizaL Haziq Abdul RazakStatus is reachable</v>
      </c>
      <c r="D5379" s="74">
        <f t="shared" si="43"/>
        <v>0</v>
      </c>
    </row>
    <row r="5380" spans="1:4">
      <c r="A5380" s="148">
        <v>45685</v>
      </c>
      <c r="B5380" s="74" t="str">
        <f ca="1">IFERROR(__xludf.DUMMYFUNCTION("IF(REGEXMATCH(A5380,""wealth planning""),""Script 1"",""-"")"),"#VALUE!")</f>
        <v>#VALUE!</v>
      </c>
      <c r="C5380" s="74" t="str">
        <f t="shared" si="42"/>
        <v>AizaL Haziq Abdul Razak</v>
      </c>
      <c r="D5380" s="74">
        <f t="shared" si="43"/>
        <v>0</v>
      </c>
    </row>
    <row r="5381" spans="1:4">
      <c r="A5381" s="148">
        <v>45685</v>
      </c>
      <c r="B5381" s="74" t="str">
        <f ca="1">IFERROR(__xludf.DUMMYFUNCTION("IF(REGEXMATCH(A5381,""wealth planning""),""Script 1"",""-"")"),"#VALUE!")</f>
        <v>#VALUE!</v>
      </c>
      <c r="C5381" s="148">
        <f t="shared" si="42"/>
        <v>45685</v>
      </c>
      <c r="D5381" s="74" t="str">
        <f t="shared" si="43"/>
        <v>AizaL Haziq Abdul RazakStatus is reachable</v>
      </c>
    </row>
    <row r="5382" spans="1:4">
      <c r="A5382" s="74" t="s">
        <v>4854</v>
      </c>
      <c r="B5382" s="74" t="str">
        <f ca="1">IFERROR(__xludf.DUMMYFUNCTION("IF(REGEXMATCH(A5382,""wealth planning""),""Script 1"",""-"")"),"Script 1")</f>
        <v>Script 1</v>
      </c>
      <c r="C5382" s="148">
        <f t="shared" si="42"/>
        <v>45685</v>
      </c>
      <c r="D5382" s="74" t="str">
        <f t="shared" si="43"/>
        <v>AizaL Haziq Abdul Razak</v>
      </c>
    </row>
    <row r="5383" spans="1:4">
      <c r="B5383" s="74" t="str">
        <f ca="1">IFERROR(__xludf.DUMMYFUNCTION("IF(REGEXMATCH(A5383,""wealth planning""),""Script 1"",""-"")"),"-")</f>
        <v>-</v>
      </c>
      <c r="C5383" s="74" t="str">
        <f t="shared" si="42"/>
        <v>You: Hai assalamualaikum tuan Aizal,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383" s="148">
        <f t="shared" si="43"/>
        <v>45685</v>
      </c>
    </row>
    <row r="5384" spans="1:4">
      <c r="B5384" s="74" t="str">
        <f ca="1">IFERROR(__xludf.DUMMYFUNCTION("IF(REGEXMATCH(A5384,""wealth planning""),""Script 1"",""-"")"),"-")</f>
        <v>-</v>
      </c>
      <c r="C5384" s="74">
        <f t="shared" si="42"/>
        <v>0</v>
      </c>
      <c r="D5384" s="148">
        <f t="shared" si="43"/>
        <v>45685</v>
      </c>
    </row>
    <row r="5385" spans="1:4">
      <c r="B5385" s="74" t="str">
        <f ca="1">IFERROR(__xludf.DUMMYFUNCTION("IF(REGEXMATCH(A5385,""wealth planning""),""Script 1"",""-"")"),"-")</f>
        <v>-</v>
      </c>
      <c r="C5385" s="74">
        <f t="shared" si="42"/>
        <v>0</v>
      </c>
      <c r="D5385" s="74" t="str">
        <f t="shared" si="43"/>
        <v>You: Hai assalamualaikum tuan Aizal,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386" spans="1:4">
      <c r="B5386" s="74" t="str">
        <f ca="1">IFERROR(__xludf.DUMMYFUNCTION("IF(REGEXMATCH(A5386,""wealth planning""),""Script 1"",""-"")"),"-")</f>
        <v>-</v>
      </c>
      <c r="C5386" s="74">
        <f t="shared" si="42"/>
        <v>0</v>
      </c>
      <c r="D5386" s="74">
        <f t="shared" si="43"/>
        <v>0</v>
      </c>
    </row>
    <row r="5387" spans="1:4">
      <c r="A5387" s="74" t="s">
        <v>4857</v>
      </c>
      <c r="B5387" s="74" t="str">
        <f ca="1">IFERROR(__xludf.DUMMYFUNCTION("IF(REGEXMATCH(A5387,""wealth planning""),""Script 1"",""-"")"),"-")</f>
        <v>-</v>
      </c>
      <c r="C5387" s="74">
        <f t="shared" si="42"/>
        <v>0</v>
      </c>
      <c r="D5387" s="74">
        <f t="shared" si="43"/>
        <v>0</v>
      </c>
    </row>
    <row r="5388" spans="1:4">
      <c r="A5388" s="148">
        <v>45685</v>
      </c>
      <c r="B5388" s="74" t="str">
        <f ca="1">IFERROR(__xludf.DUMMYFUNCTION("IF(REGEXMATCH(A5388,""wealth planning""),""Script 1"",""-"")"),"#VALUE!")</f>
        <v>#VALUE!</v>
      </c>
      <c r="C5388" s="74" t="str">
        <f t="shared" si="42"/>
        <v>Nurillya Maisarah</v>
      </c>
      <c r="D5388" s="74">
        <f t="shared" si="43"/>
        <v>0</v>
      </c>
    </row>
    <row r="5389" spans="1:4">
      <c r="A5389" s="148">
        <v>45685</v>
      </c>
      <c r="B5389" s="74" t="str">
        <f ca="1">IFERROR(__xludf.DUMMYFUNCTION("IF(REGEXMATCH(A5389,""wealth planning""),""Script 1"",""-"")"),"#VALUE!")</f>
        <v>#VALUE!</v>
      </c>
      <c r="C5389" s="148">
        <f t="shared" si="42"/>
        <v>45685</v>
      </c>
      <c r="D5389" s="74">
        <f t="shared" si="43"/>
        <v>0</v>
      </c>
    </row>
    <row r="5390" spans="1:4">
      <c r="A5390" s="74" t="s">
        <v>4858</v>
      </c>
      <c r="B5390" s="74" t="str">
        <f ca="1">IFERROR(__xludf.DUMMYFUNCTION("IF(REGEXMATCH(A5390,""wealth planning""),""Script 1"",""-"")"),"-")</f>
        <v>-</v>
      </c>
      <c r="C5390" s="148">
        <f t="shared" si="42"/>
        <v>45685</v>
      </c>
      <c r="D5390" s="74" t="str">
        <f t="shared" si="43"/>
        <v>Nurillya Maisarah</v>
      </c>
    </row>
    <row r="5391" spans="1:4">
      <c r="B5391" s="74" t="str">
        <f ca="1">IFERROR(__xludf.DUMMYFUNCTION("IF(REGEXMATCH(A5391,""wealth planning""),""Script 1"",""-"")"),"-")</f>
        <v>-</v>
      </c>
      <c r="C5391" s="74" t="str">
        <f t="shared" si="42"/>
        <v>You: Hi its okay. Thank you for reply. Really appreciate it. Stay safe and have a nice day</v>
      </c>
      <c r="D5391" s="148">
        <f t="shared" si="43"/>
        <v>45685</v>
      </c>
    </row>
    <row r="5392" spans="1:4">
      <c r="B5392" s="74" t="str">
        <f ca="1">IFERROR(__xludf.DUMMYFUNCTION("IF(REGEXMATCH(A5392,""wealth planning""),""Script 1"",""-"")"),"-")</f>
        <v>-</v>
      </c>
      <c r="C5392" s="74">
        <f t="shared" si="42"/>
        <v>0</v>
      </c>
      <c r="D5392" s="148">
        <f t="shared" si="43"/>
        <v>45685</v>
      </c>
    </row>
    <row r="5393" spans="1:4">
      <c r="B5393" s="74" t="str">
        <f ca="1">IFERROR(__xludf.DUMMYFUNCTION("IF(REGEXMATCH(A5393,""wealth planning""),""Script 1"",""-"")"),"-")</f>
        <v>-</v>
      </c>
      <c r="C5393" s="74">
        <f t="shared" si="42"/>
        <v>0</v>
      </c>
      <c r="D5393" s="74" t="str">
        <f t="shared" si="43"/>
        <v>You: Hi its okay. Thank you for reply. Really appreciate it. Stay safe and have a nice day</v>
      </c>
    </row>
    <row r="5394" spans="1:4">
      <c r="A5394" s="74" t="s">
        <v>4860</v>
      </c>
      <c r="B5394" s="74" t="str">
        <f ca="1">IFERROR(__xludf.DUMMYFUNCTION("IF(REGEXMATCH(A5394,""wealth planning""),""Script 1"",""-"")"),"-")</f>
        <v>-</v>
      </c>
      <c r="C5394" s="74">
        <f t="shared" si="42"/>
        <v>0</v>
      </c>
      <c r="D5394" s="74">
        <f t="shared" si="43"/>
        <v>0</v>
      </c>
    </row>
    <row r="5395" spans="1:4">
      <c r="A5395" s="74" t="s">
        <v>4860</v>
      </c>
      <c r="B5395" s="74" t="str">
        <f ca="1">IFERROR(__xludf.DUMMYFUNCTION("IF(REGEXMATCH(A5395,""wealth planning""),""Script 1"",""-"")"),"-")</f>
        <v>-</v>
      </c>
      <c r="C5395" s="74" t="str">
        <f t="shared" si="42"/>
        <v>Muhamad Mohaimin Motada</v>
      </c>
      <c r="D5395" s="74">
        <f t="shared" si="43"/>
        <v>0</v>
      </c>
    </row>
    <row r="5396" spans="1:4">
      <c r="A5396" s="148">
        <v>45685</v>
      </c>
      <c r="B5396" s="74" t="str">
        <f ca="1">IFERROR(__xludf.DUMMYFUNCTION("IF(REGEXMATCH(A5396,""wealth planning""),""Script 1"",""-"")"),"#VALUE!")</f>
        <v>#VALUE!</v>
      </c>
      <c r="C5396" s="74" t="str">
        <f t="shared" si="42"/>
        <v>Muhamad Mohaimin Motada</v>
      </c>
      <c r="D5396" s="74">
        <f t="shared" si="43"/>
        <v>0</v>
      </c>
    </row>
    <row r="5397" spans="1:4">
      <c r="A5397" s="148">
        <v>45685</v>
      </c>
      <c r="B5397" s="74" t="str">
        <f ca="1">IFERROR(__xludf.DUMMYFUNCTION("IF(REGEXMATCH(A5397,""wealth planning""),""Script 1"",""-"")"),"#VALUE!")</f>
        <v>#VALUE!</v>
      </c>
      <c r="C5397" s="148">
        <f t="shared" si="42"/>
        <v>45685</v>
      </c>
      <c r="D5397" s="74" t="str">
        <f t="shared" si="43"/>
        <v>Muhamad Mohaimin Motada</v>
      </c>
    </row>
    <row r="5398" spans="1:4">
      <c r="A5398" s="74" t="s">
        <v>4861</v>
      </c>
      <c r="B5398" s="74" t="str">
        <f ca="1">IFERROR(__xludf.DUMMYFUNCTION("IF(REGEXMATCH(A5398,""wealth planning""),""Script 1"",""-"")"),"Script 1")</f>
        <v>Script 1</v>
      </c>
      <c r="C5398" s="148">
        <f t="shared" si="42"/>
        <v>45685</v>
      </c>
      <c r="D5398" s="74" t="str">
        <f t="shared" si="43"/>
        <v>Muhamad Mohaimin Motada</v>
      </c>
    </row>
    <row r="5399" spans="1:4">
      <c r="B5399" s="74" t="str">
        <f ca="1">IFERROR(__xludf.DUMMYFUNCTION("IF(REGEXMATCH(A5399,""wealth planning""),""Script 1"",""-"")"),"-")</f>
        <v>-</v>
      </c>
      <c r="C5399" s="74" t="str">
        <f t="shared" si="42"/>
        <v>You: Hai assalamualaikum Mohaimin,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399" s="148">
        <f t="shared" si="43"/>
        <v>45685</v>
      </c>
    </row>
    <row r="5400" spans="1:4">
      <c r="B5400" s="74" t="str">
        <f ca="1">IFERROR(__xludf.DUMMYFUNCTION("IF(REGEXMATCH(A5400,""wealth planning""),""Script 1"",""-"")"),"-")</f>
        <v>-</v>
      </c>
      <c r="C5400" s="74">
        <f t="shared" si="42"/>
        <v>0</v>
      </c>
      <c r="D5400" s="148">
        <f t="shared" si="43"/>
        <v>45685</v>
      </c>
    </row>
    <row r="5401" spans="1:4">
      <c r="B5401" s="74" t="str">
        <f ca="1">IFERROR(__xludf.DUMMYFUNCTION("IF(REGEXMATCH(A5401,""wealth planning""),""Script 1"",""-"")"),"-")</f>
        <v>-</v>
      </c>
      <c r="C5401" s="74">
        <f t="shared" si="42"/>
        <v>0</v>
      </c>
      <c r="D5401" s="74" t="str">
        <f t="shared" si="43"/>
        <v>You: Hai assalamualaikum Mohaimin,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402" spans="1:4">
      <c r="A5402" s="74" t="s">
        <v>4863</v>
      </c>
      <c r="B5402" s="74" t="str">
        <f ca="1">IFERROR(__xludf.DUMMYFUNCTION("IF(REGEXMATCH(A5402,""wealth planning""),""Script 1"",""-"")"),"-")</f>
        <v>-</v>
      </c>
      <c r="C5402" s="74">
        <f t="shared" si="42"/>
        <v>0</v>
      </c>
      <c r="D5402" s="74">
        <f t="shared" si="43"/>
        <v>0</v>
      </c>
    </row>
    <row r="5403" spans="1:4">
      <c r="A5403" s="74" t="s">
        <v>4863</v>
      </c>
      <c r="B5403" s="74" t="str">
        <f ca="1">IFERROR(__xludf.DUMMYFUNCTION("IF(REGEXMATCH(A5403,""wealth planning""),""Script 1"",""-"")"),"-")</f>
        <v>-</v>
      </c>
      <c r="C5403" s="74" t="str">
        <f t="shared" si="42"/>
        <v>FARAH AUNI MARDHATI ZAKARIA</v>
      </c>
      <c r="D5403" s="74">
        <f t="shared" si="43"/>
        <v>0</v>
      </c>
    </row>
    <row r="5404" spans="1:4">
      <c r="A5404" s="148">
        <v>45685</v>
      </c>
      <c r="B5404" s="74" t="str">
        <f ca="1">IFERROR(__xludf.DUMMYFUNCTION("IF(REGEXMATCH(A5404,""wealth planning""),""Script 1"",""-"")"),"#VALUE!")</f>
        <v>#VALUE!</v>
      </c>
      <c r="C5404" s="74" t="str">
        <f t="shared" si="42"/>
        <v>FARAH AUNI MARDHATI ZAKARIA</v>
      </c>
      <c r="D5404" s="74">
        <f t="shared" si="43"/>
        <v>0</v>
      </c>
    </row>
    <row r="5405" spans="1:4">
      <c r="A5405" s="148">
        <v>45685</v>
      </c>
      <c r="B5405" s="74" t="str">
        <f ca="1">IFERROR(__xludf.DUMMYFUNCTION("IF(REGEXMATCH(A5405,""wealth planning""),""Script 1"",""-"")"),"#VALUE!")</f>
        <v>#VALUE!</v>
      </c>
      <c r="C5405" s="148">
        <f t="shared" si="42"/>
        <v>45685</v>
      </c>
      <c r="D5405" s="74" t="str">
        <f t="shared" si="43"/>
        <v>FARAH AUNI MARDHATI ZAKARIA</v>
      </c>
    </row>
    <row r="5406" spans="1:4">
      <c r="A5406" s="74" t="s">
        <v>2881</v>
      </c>
      <c r="B5406" s="74" t="str">
        <f ca="1">IFERROR(__xludf.DUMMYFUNCTION("IF(REGEXMATCH(A5406,""wealth planning""),""Script 1"",""-"")"),"Script 1")</f>
        <v>Script 1</v>
      </c>
      <c r="C5406" s="148">
        <f t="shared" si="42"/>
        <v>45685</v>
      </c>
      <c r="D5406" s="74" t="str">
        <f t="shared" si="43"/>
        <v>FARAH AUNI MARDHATI ZAKARIA</v>
      </c>
    </row>
    <row r="5407" spans="1:4">
      <c r="B5407" s="74" t="str">
        <f ca="1">IFERROR(__xludf.DUMMYFUNCTION("IF(REGEXMATCH(A5407,""wealth planning""),""Script 1"",""-"")"),"-")</f>
        <v>-</v>
      </c>
      <c r="C5407" s="74" t="str">
        <f t="shared" si="42"/>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407" s="148">
        <f t="shared" si="43"/>
        <v>45685</v>
      </c>
    </row>
    <row r="5408" spans="1:4">
      <c r="B5408" s="74" t="str">
        <f ca="1">IFERROR(__xludf.DUMMYFUNCTION("IF(REGEXMATCH(A5408,""wealth planning""),""Script 1"",""-"")"),"-")</f>
        <v>-</v>
      </c>
      <c r="C5408" s="74">
        <f t="shared" si="42"/>
        <v>0</v>
      </c>
      <c r="D5408" s="148">
        <f t="shared" si="43"/>
        <v>45685</v>
      </c>
    </row>
    <row r="5409" spans="1:4">
      <c r="B5409" s="74" t="str">
        <f ca="1">IFERROR(__xludf.DUMMYFUNCTION("IF(REGEXMATCH(A5409,""wealth planning""),""Script 1"",""-"")"),"-")</f>
        <v>-</v>
      </c>
      <c r="C5409" s="74">
        <f t="shared" si="42"/>
        <v>0</v>
      </c>
      <c r="D5409" s="74" t="str">
        <f t="shared" si="43"/>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410" spans="1:4">
      <c r="B5410" s="74" t="str">
        <f ca="1">IFERROR(__xludf.DUMMYFUNCTION("IF(REGEXMATCH(A5410,""wealth planning""),""Script 1"",""-"")"),"-")</f>
        <v>-</v>
      </c>
      <c r="C5410" s="74">
        <f t="shared" si="42"/>
        <v>0</v>
      </c>
      <c r="D5410" s="74">
        <f t="shared" si="43"/>
        <v>0</v>
      </c>
    </row>
    <row r="5411" spans="1:4">
      <c r="A5411" s="74" t="s">
        <v>4866</v>
      </c>
      <c r="B5411" s="74" t="str">
        <f ca="1">IFERROR(__xludf.DUMMYFUNCTION("IF(REGEXMATCH(A5411,""wealth planning""),""Script 1"",""-"")"),"-")</f>
        <v>-</v>
      </c>
      <c r="C5411" s="74">
        <f t="shared" si="42"/>
        <v>0</v>
      </c>
      <c r="D5411" s="74">
        <f t="shared" si="43"/>
        <v>0</v>
      </c>
    </row>
    <row r="5412" spans="1:4">
      <c r="A5412" s="148">
        <v>45685</v>
      </c>
      <c r="B5412" s="74" t="str">
        <f ca="1">IFERROR(__xludf.DUMMYFUNCTION("IF(REGEXMATCH(A5412,""wealth planning""),""Script 1"",""-"")"),"#VALUE!")</f>
        <v>#VALUE!</v>
      </c>
      <c r="C5412" s="74" t="str">
        <f t="shared" si="42"/>
        <v>Muhammad Asyraaf Iqbal Bin Ibrahim</v>
      </c>
      <c r="D5412" s="74">
        <f t="shared" si="43"/>
        <v>0</v>
      </c>
    </row>
    <row r="5413" spans="1:4">
      <c r="A5413" s="148">
        <v>45685</v>
      </c>
      <c r="B5413" s="74" t="str">
        <f ca="1">IFERROR(__xludf.DUMMYFUNCTION("IF(REGEXMATCH(A5413,""wealth planning""),""Script 1"",""-"")"),"#VALUE!")</f>
        <v>#VALUE!</v>
      </c>
      <c r="C5413" s="148">
        <f t="shared" si="42"/>
        <v>45685</v>
      </c>
      <c r="D5413" s="74">
        <f t="shared" si="43"/>
        <v>0</v>
      </c>
    </row>
    <row r="5414" spans="1:4">
      <c r="A5414" s="74" t="s">
        <v>4867</v>
      </c>
      <c r="B5414" s="74" t="str">
        <f ca="1">IFERROR(__xludf.DUMMYFUNCTION("IF(REGEXMATCH(A5414,""wealth planning""),""Script 1"",""-"")"),"Script 1")</f>
        <v>Script 1</v>
      </c>
      <c r="C5414" s="148">
        <f t="shared" si="42"/>
        <v>45685</v>
      </c>
      <c r="D5414" s="74" t="str">
        <f t="shared" si="43"/>
        <v>Muhammad Asyraaf Iqbal Bin Ibrahim</v>
      </c>
    </row>
    <row r="5415" spans="1:4">
      <c r="B5415" s="74" t="str">
        <f ca="1">IFERROR(__xludf.DUMMYFUNCTION("IF(REGEXMATCH(A5415,""wealth planning""),""Script 1"",""-"")"),"-")</f>
        <v>-</v>
      </c>
      <c r="C5415" s="74" t="str">
        <f t="shared" si="42"/>
        <v>You: Hai assalamualaikum Asyraaf,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415" s="148">
        <f t="shared" si="43"/>
        <v>45685</v>
      </c>
    </row>
    <row r="5416" spans="1:4">
      <c r="B5416" s="74" t="str">
        <f ca="1">IFERROR(__xludf.DUMMYFUNCTION("IF(REGEXMATCH(A5416,""wealth planning""),""Script 1"",""-"")"),"-")</f>
        <v>-</v>
      </c>
      <c r="C5416" s="74">
        <f t="shared" si="42"/>
        <v>0</v>
      </c>
      <c r="D5416" s="148">
        <f t="shared" si="43"/>
        <v>45685</v>
      </c>
    </row>
    <row r="5417" spans="1:4">
      <c r="B5417" s="74" t="str">
        <f ca="1">IFERROR(__xludf.DUMMYFUNCTION("IF(REGEXMATCH(A5417,""wealth planning""),""Script 1"",""-"")"),"-")</f>
        <v>-</v>
      </c>
      <c r="C5417" s="74">
        <f t="shared" si="42"/>
        <v>0</v>
      </c>
      <c r="D5417" s="74" t="str">
        <f t="shared" si="43"/>
        <v>You: Hai assalamualaikum Asyraaf,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418" spans="1:4">
      <c r="A5418" s="74" t="s">
        <v>4869</v>
      </c>
      <c r="B5418" s="74" t="str">
        <f ca="1">IFERROR(__xludf.DUMMYFUNCTION("IF(REGEXMATCH(A5418,""wealth planning""),""Script 1"",""-"")"),"-")</f>
        <v>-</v>
      </c>
      <c r="C5418" s="74">
        <f t="shared" si="42"/>
        <v>0</v>
      </c>
      <c r="D5418" s="74">
        <f t="shared" si="43"/>
        <v>0</v>
      </c>
    </row>
    <row r="5419" spans="1:4">
      <c r="A5419" s="74" t="s">
        <v>4869</v>
      </c>
      <c r="B5419" s="74" t="str">
        <f ca="1">IFERROR(__xludf.DUMMYFUNCTION("IF(REGEXMATCH(A5419,""wealth planning""),""Script 1"",""-"")"),"-")</f>
        <v>-</v>
      </c>
      <c r="C5419" s="74" t="str">
        <f t="shared" si="42"/>
        <v>Nur Namirah Shahiddin</v>
      </c>
      <c r="D5419" s="74">
        <f t="shared" si="43"/>
        <v>0</v>
      </c>
    </row>
    <row r="5420" spans="1:4">
      <c r="A5420" s="148">
        <v>45685</v>
      </c>
      <c r="B5420" s="74" t="str">
        <f ca="1">IFERROR(__xludf.DUMMYFUNCTION("IF(REGEXMATCH(A5420,""wealth planning""),""Script 1"",""-"")"),"#VALUE!")</f>
        <v>#VALUE!</v>
      </c>
      <c r="C5420" s="74" t="str">
        <f t="shared" si="42"/>
        <v>Nur Namirah Shahiddin</v>
      </c>
      <c r="D5420" s="74">
        <f t="shared" si="43"/>
        <v>0</v>
      </c>
    </row>
    <row r="5421" spans="1:4">
      <c r="A5421" s="148">
        <v>45685</v>
      </c>
      <c r="B5421" s="74" t="str">
        <f ca="1">IFERROR(__xludf.DUMMYFUNCTION("IF(REGEXMATCH(A5421,""wealth planning""),""Script 1"",""-"")"),"#VALUE!")</f>
        <v>#VALUE!</v>
      </c>
      <c r="C5421" s="148">
        <f t="shared" si="42"/>
        <v>45685</v>
      </c>
      <c r="D5421" s="74" t="str">
        <f t="shared" si="43"/>
        <v>Nur Namirah Shahiddin</v>
      </c>
    </row>
    <row r="5422" spans="1:4">
      <c r="A5422" s="74" t="s">
        <v>4870</v>
      </c>
      <c r="B5422" s="74" t="str">
        <f ca="1">IFERROR(__xludf.DUMMYFUNCTION("IF(REGEXMATCH(A5422,""wealth planning""),""Script 1"",""-"")"),"Script 1")</f>
        <v>Script 1</v>
      </c>
      <c r="C5422" s="148">
        <f t="shared" si="42"/>
        <v>45685</v>
      </c>
      <c r="D5422" s="74" t="str">
        <f t="shared" si="43"/>
        <v>Nur Namirah Shahiddin</v>
      </c>
    </row>
    <row r="5423" spans="1:4">
      <c r="B5423" s="74" t="str">
        <f ca="1">IFERROR(__xludf.DUMMYFUNCTION("IF(REGEXMATCH(A5423,""wealth planning""),""Script 1"",""-"")"),"-")</f>
        <v>-</v>
      </c>
      <c r="C5423" s="74" t="str">
        <f t="shared" si="42"/>
        <v>You: Hai assalamualaikum Namirah,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423" s="148">
        <f t="shared" si="43"/>
        <v>45685</v>
      </c>
    </row>
    <row r="5424" spans="1:4">
      <c r="B5424" s="74" t="str">
        <f ca="1">IFERROR(__xludf.DUMMYFUNCTION("IF(REGEXMATCH(A5424,""wealth planning""),""Script 1"",""-"")"),"-")</f>
        <v>-</v>
      </c>
      <c r="C5424" s="74">
        <f t="shared" si="42"/>
        <v>0</v>
      </c>
      <c r="D5424" s="148">
        <f t="shared" si="43"/>
        <v>45685</v>
      </c>
    </row>
    <row r="5425" spans="1:4">
      <c r="B5425" s="74" t="str">
        <f ca="1">IFERROR(__xludf.DUMMYFUNCTION("IF(REGEXMATCH(A5425,""wealth planning""),""Script 1"",""-"")"),"-")</f>
        <v>-</v>
      </c>
      <c r="C5425" s="74">
        <f t="shared" si="42"/>
        <v>0</v>
      </c>
      <c r="D5425" s="74" t="str">
        <f t="shared" si="43"/>
        <v>You: Hai assalamualaikum Namirah,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426" spans="1:4">
      <c r="A5426" s="74" t="s">
        <v>4872</v>
      </c>
      <c r="B5426" s="74" t="str">
        <f ca="1">IFERROR(__xludf.DUMMYFUNCTION("IF(REGEXMATCH(A5426,""wealth planning""),""Script 1"",""-"")"),"-")</f>
        <v>-</v>
      </c>
      <c r="C5426" s="74">
        <f t="shared" si="42"/>
        <v>0</v>
      </c>
      <c r="D5426" s="74">
        <f t="shared" si="43"/>
        <v>0</v>
      </c>
    </row>
    <row r="5427" spans="1:4">
      <c r="A5427" s="74" t="s">
        <v>4872</v>
      </c>
      <c r="B5427" s="74" t="str">
        <f ca="1">IFERROR(__xludf.DUMMYFUNCTION("IF(REGEXMATCH(A5427,""wealth planning""),""Script 1"",""-"")"),"-")</f>
        <v>-</v>
      </c>
      <c r="C5427" s="74" t="str">
        <f t="shared" si="42"/>
        <v>Amira Aqilah</v>
      </c>
      <c r="D5427" s="74">
        <f t="shared" si="43"/>
        <v>0</v>
      </c>
    </row>
    <row r="5428" spans="1:4">
      <c r="A5428" s="148">
        <v>45685</v>
      </c>
      <c r="B5428" s="74" t="str">
        <f ca="1">IFERROR(__xludf.DUMMYFUNCTION("IF(REGEXMATCH(A5428,""wealth planning""),""Script 1"",""-"")"),"#VALUE!")</f>
        <v>#VALUE!</v>
      </c>
      <c r="C5428" s="74" t="str">
        <f t="shared" si="42"/>
        <v>Amira Aqilah</v>
      </c>
      <c r="D5428" s="74">
        <f t="shared" si="43"/>
        <v>0</v>
      </c>
    </row>
    <row r="5429" spans="1:4">
      <c r="A5429" s="148">
        <v>45685</v>
      </c>
      <c r="B5429" s="74" t="str">
        <f ca="1">IFERROR(__xludf.DUMMYFUNCTION("IF(REGEXMATCH(A5429,""wealth planning""),""Script 1"",""-"")"),"#VALUE!")</f>
        <v>#VALUE!</v>
      </c>
      <c r="C5429" s="148">
        <f t="shared" si="42"/>
        <v>45685</v>
      </c>
      <c r="D5429" s="74" t="str">
        <f t="shared" si="43"/>
        <v>Amira Aqilah</v>
      </c>
    </row>
    <row r="5430" spans="1:4">
      <c r="A5430" s="74" t="s">
        <v>4362</v>
      </c>
      <c r="B5430" s="74" t="str">
        <f ca="1">IFERROR(__xludf.DUMMYFUNCTION("IF(REGEXMATCH(A5430,""wealth planning""),""Script 1"",""-"")"),"Script 1")</f>
        <v>Script 1</v>
      </c>
      <c r="C5430" s="148">
        <f t="shared" si="42"/>
        <v>45685</v>
      </c>
      <c r="D5430" s="74" t="str">
        <f t="shared" si="43"/>
        <v>Amira Aqilah</v>
      </c>
    </row>
    <row r="5431" spans="1:4">
      <c r="B5431" s="74" t="str">
        <f ca="1">IFERROR(__xludf.DUMMYFUNCTION("IF(REGEXMATCH(A5431,""wealth planning""),""Script 1"",""-"")"),"-")</f>
        <v>-</v>
      </c>
      <c r="C5431" s="74" t="str">
        <f t="shared" si="42"/>
        <v>You: Hai assalamualaikum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431" s="148">
        <f t="shared" si="43"/>
        <v>45685</v>
      </c>
    </row>
    <row r="5432" spans="1:4">
      <c r="B5432" s="74" t="str">
        <f ca="1">IFERROR(__xludf.DUMMYFUNCTION("IF(REGEXMATCH(A5432,""wealth planning""),""Script 1"",""-"")"),"-")</f>
        <v>-</v>
      </c>
      <c r="C5432" s="74">
        <f t="shared" si="42"/>
        <v>0</v>
      </c>
      <c r="D5432" s="148">
        <f t="shared" si="43"/>
        <v>45685</v>
      </c>
    </row>
    <row r="5433" spans="1:4">
      <c r="B5433" s="74" t="str">
        <f ca="1">IFERROR(__xludf.DUMMYFUNCTION("IF(REGEXMATCH(A5433,""wealth planning""),""Script 1"",""-"")"),"-")</f>
        <v>-</v>
      </c>
      <c r="C5433" s="74">
        <f t="shared" si="42"/>
        <v>0</v>
      </c>
      <c r="D5433" s="74" t="str">
        <f t="shared" si="43"/>
        <v>You: Hai assalamualaikum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434" spans="1:4">
      <c r="A5434" s="74" t="s">
        <v>4874</v>
      </c>
      <c r="B5434" s="74" t="str">
        <f ca="1">IFERROR(__xludf.DUMMYFUNCTION("IF(REGEXMATCH(A5434,""wealth planning""),""Script 1"",""-"")"),"-")</f>
        <v>-</v>
      </c>
      <c r="C5434" s="74">
        <f t="shared" si="42"/>
        <v>0</v>
      </c>
      <c r="D5434" s="74">
        <f t="shared" si="43"/>
        <v>0</v>
      </c>
    </row>
    <row r="5435" spans="1:4">
      <c r="A5435" s="74" t="s">
        <v>4874</v>
      </c>
      <c r="B5435" s="74" t="str">
        <f ca="1">IFERROR(__xludf.DUMMYFUNCTION("IF(REGEXMATCH(A5435,""wealth planning""),""Script 1"",""-"")"),"-")</f>
        <v>-</v>
      </c>
      <c r="C5435" s="74" t="str">
        <f t="shared" si="42"/>
        <v>Danish Zamri</v>
      </c>
      <c r="D5435" s="74">
        <f t="shared" si="43"/>
        <v>0</v>
      </c>
    </row>
    <row r="5436" spans="1:4">
      <c r="A5436" s="148">
        <v>45685</v>
      </c>
      <c r="B5436" s="74" t="str">
        <f ca="1">IFERROR(__xludf.DUMMYFUNCTION("IF(REGEXMATCH(A5436,""wealth planning""),""Script 1"",""-"")"),"#VALUE!")</f>
        <v>#VALUE!</v>
      </c>
      <c r="C5436" s="74" t="str">
        <f t="shared" si="42"/>
        <v>Danish Zamri</v>
      </c>
      <c r="D5436" s="74">
        <f t="shared" si="43"/>
        <v>0</v>
      </c>
    </row>
    <row r="5437" spans="1:4">
      <c r="A5437" s="148">
        <v>45685</v>
      </c>
      <c r="B5437" s="74" t="str">
        <f ca="1">IFERROR(__xludf.DUMMYFUNCTION("IF(REGEXMATCH(A5437,""wealth planning""),""Script 1"",""-"")"),"#VALUE!")</f>
        <v>#VALUE!</v>
      </c>
      <c r="C5437" s="148">
        <f t="shared" si="42"/>
        <v>45685</v>
      </c>
      <c r="D5437" s="74" t="str">
        <f t="shared" si="43"/>
        <v>Danish Zamri</v>
      </c>
    </row>
    <row r="5438" spans="1:4">
      <c r="A5438" s="74" t="s">
        <v>2787</v>
      </c>
      <c r="B5438" s="74" t="str">
        <f ca="1">IFERROR(__xludf.DUMMYFUNCTION("IF(REGEXMATCH(A5438,""wealth planning""),""Script 1"",""-"")"),"Script 1")</f>
        <v>Script 1</v>
      </c>
      <c r="C5438" s="148">
        <f t="shared" si="42"/>
        <v>45685</v>
      </c>
      <c r="D5438" s="74" t="str">
        <f t="shared" si="43"/>
        <v>Danish Zamri</v>
      </c>
    </row>
    <row r="5439" spans="1:4">
      <c r="B5439" s="74" t="str">
        <f ca="1">IFERROR(__xludf.DUMMYFUNCTION("IF(REGEXMATCH(A5439,""wealth planning""),""Script 1"",""-"")"),"-")</f>
        <v>-</v>
      </c>
      <c r="C5439" s="74" t="str">
        <f t="shared" si="42"/>
        <v>You: Hai assalamualaikum Danish,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439" s="148">
        <f t="shared" si="43"/>
        <v>45685</v>
      </c>
    </row>
    <row r="5440" spans="1:4">
      <c r="B5440" s="74" t="str">
        <f ca="1">IFERROR(__xludf.DUMMYFUNCTION("IF(REGEXMATCH(A5440,""wealth planning""),""Script 1"",""-"")"),"-")</f>
        <v>-</v>
      </c>
      <c r="C5440" s="74">
        <f t="shared" si="42"/>
        <v>0</v>
      </c>
      <c r="D5440" s="148">
        <f t="shared" si="43"/>
        <v>45685</v>
      </c>
    </row>
    <row r="5441" spans="1:4">
      <c r="B5441" s="74" t="str">
        <f ca="1">IFERROR(__xludf.DUMMYFUNCTION("IF(REGEXMATCH(A5441,""wealth planning""),""Script 1"",""-"")"),"-")</f>
        <v>-</v>
      </c>
      <c r="C5441" s="74">
        <f t="shared" si="42"/>
        <v>0</v>
      </c>
      <c r="D5441" s="74" t="str">
        <f t="shared" si="43"/>
        <v>You: Hai assalamualaikum Danish,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442" spans="1:4">
      <c r="A5442" s="74" t="s">
        <v>4876</v>
      </c>
      <c r="B5442" s="74" t="str">
        <f ca="1">IFERROR(__xludf.DUMMYFUNCTION("IF(REGEXMATCH(A5442,""wealth planning""),""Script 1"",""-"")"),"-")</f>
        <v>-</v>
      </c>
      <c r="C5442" s="74">
        <f t="shared" si="42"/>
        <v>0</v>
      </c>
      <c r="D5442" s="74">
        <f t="shared" si="43"/>
        <v>0</v>
      </c>
    </row>
    <row r="5443" spans="1:4">
      <c r="A5443" s="74" t="s">
        <v>4876</v>
      </c>
      <c r="B5443" s="74" t="str">
        <f ca="1">IFERROR(__xludf.DUMMYFUNCTION("IF(REGEXMATCH(A5443,""wealth planning""),""Script 1"",""-"")"),"-")</f>
        <v>-</v>
      </c>
      <c r="C5443" s="74" t="str">
        <f t="shared" si="42"/>
        <v>Najla Farisa</v>
      </c>
      <c r="D5443" s="74">
        <f t="shared" si="43"/>
        <v>0</v>
      </c>
    </row>
    <row r="5444" spans="1:4">
      <c r="A5444" s="148">
        <v>45685</v>
      </c>
      <c r="B5444" s="74" t="str">
        <f ca="1">IFERROR(__xludf.DUMMYFUNCTION("IF(REGEXMATCH(A5444,""wealth planning""),""Script 1"",""-"")"),"#VALUE!")</f>
        <v>#VALUE!</v>
      </c>
      <c r="C5444" s="74" t="str">
        <f t="shared" si="42"/>
        <v>Najla Farisa</v>
      </c>
      <c r="D5444" s="74">
        <f t="shared" si="43"/>
        <v>0</v>
      </c>
    </row>
    <row r="5445" spans="1:4">
      <c r="A5445" s="148">
        <v>45685</v>
      </c>
      <c r="B5445" s="74" t="str">
        <f ca="1">IFERROR(__xludf.DUMMYFUNCTION("IF(REGEXMATCH(A5445,""wealth planning""),""Script 1"",""-"")"),"#VALUE!")</f>
        <v>#VALUE!</v>
      </c>
      <c r="C5445" s="148">
        <f t="shared" si="42"/>
        <v>45685</v>
      </c>
      <c r="D5445" s="74" t="str">
        <f t="shared" si="43"/>
        <v>Najla Farisa</v>
      </c>
    </row>
    <row r="5446" spans="1:4">
      <c r="A5446" s="74" t="s">
        <v>4877</v>
      </c>
      <c r="B5446" s="74" t="str">
        <f ca="1">IFERROR(__xludf.DUMMYFUNCTION("IF(REGEXMATCH(A5446,""wealth planning""),""Script 1"",""-"")"),"Script 1")</f>
        <v>Script 1</v>
      </c>
      <c r="C5446" s="148">
        <f t="shared" si="42"/>
        <v>45685</v>
      </c>
      <c r="D5446" s="74" t="str">
        <f t="shared" si="43"/>
        <v>Najla Farisa</v>
      </c>
    </row>
    <row r="5447" spans="1:4">
      <c r="B5447" s="74" t="str">
        <f ca="1">IFERROR(__xludf.DUMMYFUNCTION("IF(REGEXMATCH(A5447,""wealth planning""),""Script 1"",""-"")"),"-")</f>
        <v>-</v>
      </c>
      <c r="C5447" s="74" t="str">
        <f t="shared" si="42"/>
        <v>You: Hai assalamualaikum Najla,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447" s="148">
        <f t="shared" si="43"/>
        <v>45685</v>
      </c>
    </row>
    <row r="5448" spans="1:4">
      <c r="B5448" s="74" t="str">
        <f ca="1">IFERROR(__xludf.DUMMYFUNCTION("IF(REGEXMATCH(A5448,""wealth planning""),""Script 1"",""-"")"),"-")</f>
        <v>-</v>
      </c>
      <c r="C5448" s="74">
        <f t="shared" si="42"/>
        <v>0</v>
      </c>
      <c r="D5448" s="148">
        <f t="shared" si="43"/>
        <v>45685</v>
      </c>
    </row>
    <row r="5449" spans="1:4">
      <c r="B5449" s="74" t="str">
        <f ca="1">IFERROR(__xludf.DUMMYFUNCTION("IF(REGEXMATCH(A5449,""wealth planning""),""Script 1"",""-"")"),"-")</f>
        <v>-</v>
      </c>
      <c r="C5449" s="74">
        <f t="shared" si="42"/>
        <v>0</v>
      </c>
      <c r="D5449" s="74" t="str">
        <f t="shared" si="43"/>
        <v>You: Hai assalamualaikum Najla,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450" spans="1:4">
      <c r="B5450" s="74" t="str">
        <f ca="1">IFERROR(__xludf.DUMMYFUNCTION("IF(REGEXMATCH(A5450,""wealth planning""),""Script 1"",""-"")"),"-")</f>
        <v>-</v>
      </c>
      <c r="C5450" s="74">
        <f t="shared" si="42"/>
        <v>0</v>
      </c>
      <c r="D5450" s="74">
        <f t="shared" si="43"/>
        <v>0</v>
      </c>
    </row>
    <row r="5451" spans="1:4">
      <c r="A5451" s="74" t="s">
        <v>4880</v>
      </c>
      <c r="B5451" s="74" t="str">
        <f ca="1">IFERROR(__xludf.DUMMYFUNCTION("IF(REGEXMATCH(A5451,""wealth planning""),""Script 1"",""-"")"),"-")</f>
        <v>-</v>
      </c>
      <c r="C5451" s="74">
        <f t="shared" si="42"/>
        <v>0</v>
      </c>
      <c r="D5451" s="74">
        <f t="shared" si="43"/>
        <v>0</v>
      </c>
    </row>
    <row r="5452" spans="1:4">
      <c r="A5452" s="148">
        <v>45685</v>
      </c>
      <c r="B5452" s="74" t="str">
        <f ca="1">IFERROR(__xludf.DUMMYFUNCTION("IF(REGEXMATCH(A5452,""wealth planning""),""Script 1"",""-"")"),"#VALUE!")</f>
        <v>#VALUE!</v>
      </c>
      <c r="C5452" s="74" t="str">
        <f t="shared" si="42"/>
        <v>Nurul Wahida</v>
      </c>
      <c r="D5452" s="74">
        <f t="shared" si="43"/>
        <v>0</v>
      </c>
    </row>
    <row r="5453" spans="1:4">
      <c r="A5453" s="148">
        <v>45685</v>
      </c>
      <c r="B5453" s="74" t="str">
        <f ca="1">IFERROR(__xludf.DUMMYFUNCTION("IF(REGEXMATCH(A5453,""wealth planning""),""Script 1"",""-"")"),"#VALUE!")</f>
        <v>#VALUE!</v>
      </c>
      <c r="C5453" s="148">
        <f t="shared" si="42"/>
        <v>45685</v>
      </c>
      <c r="D5453" s="74">
        <f t="shared" si="43"/>
        <v>0</v>
      </c>
    </row>
    <row r="5454" spans="1:4">
      <c r="A5454" s="74" t="s">
        <v>4881</v>
      </c>
      <c r="B5454" s="74" t="str">
        <f ca="1">IFERROR(__xludf.DUMMYFUNCTION("IF(REGEXMATCH(A5454,""wealth planning""),""Script 1"",""-"")"),"Script 1")</f>
        <v>Script 1</v>
      </c>
      <c r="C5454" s="148">
        <f t="shared" si="42"/>
        <v>45685</v>
      </c>
      <c r="D5454" s="74" t="str">
        <f t="shared" si="43"/>
        <v>Nurul Wahida</v>
      </c>
    </row>
    <row r="5455" spans="1:4">
      <c r="B5455" s="74" t="str">
        <f ca="1">IFERROR(__xludf.DUMMYFUNCTION("IF(REGEXMATCH(A5455,""wealth planning""),""Script 1"",""-"")"),"-")</f>
        <v>-</v>
      </c>
      <c r="C5455" s="74" t="str">
        <f t="shared" si="42"/>
        <v>You: Hai assalamualaikum Wahida,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455" s="148">
        <f t="shared" si="43"/>
        <v>45685</v>
      </c>
    </row>
    <row r="5456" spans="1:4">
      <c r="B5456" s="74" t="str">
        <f ca="1">IFERROR(__xludf.DUMMYFUNCTION("IF(REGEXMATCH(A5456,""wealth planning""),""Script 1"",""-"")"),"-")</f>
        <v>-</v>
      </c>
      <c r="C5456" s="74">
        <f t="shared" si="42"/>
        <v>0</v>
      </c>
      <c r="D5456" s="148">
        <f t="shared" si="43"/>
        <v>45685</v>
      </c>
    </row>
    <row r="5457" spans="1:4">
      <c r="B5457" s="74" t="str">
        <f ca="1">IFERROR(__xludf.DUMMYFUNCTION("IF(REGEXMATCH(A5457,""wealth planning""),""Script 1"",""-"")"),"-")</f>
        <v>-</v>
      </c>
      <c r="C5457" s="74">
        <f t="shared" si="42"/>
        <v>0</v>
      </c>
      <c r="D5457" s="74" t="str">
        <f t="shared" si="43"/>
        <v>You: Hai assalamualaikum Wahida,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458" spans="1:4">
      <c r="A5458" s="74" t="s">
        <v>4883</v>
      </c>
      <c r="B5458" s="74" t="str">
        <f ca="1">IFERROR(__xludf.DUMMYFUNCTION("IF(REGEXMATCH(A5458,""wealth planning""),""Script 1"",""-"")"),"-")</f>
        <v>-</v>
      </c>
      <c r="C5458" s="74">
        <f t="shared" si="42"/>
        <v>0</v>
      </c>
      <c r="D5458" s="74">
        <f t="shared" si="43"/>
        <v>0</v>
      </c>
    </row>
    <row r="5459" spans="1:4">
      <c r="A5459" s="74" t="s">
        <v>4883</v>
      </c>
      <c r="B5459" s="74" t="str">
        <f ca="1">IFERROR(__xludf.DUMMYFUNCTION("IF(REGEXMATCH(A5459,""wealth planning""),""Script 1"",""-"")"),"-")</f>
        <v>-</v>
      </c>
      <c r="C5459" s="74" t="str">
        <f t="shared" si="42"/>
        <v>Nurlyana Afiqah</v>
      </c>
      <c r="D5459" s="74">
        <f t="shared" si="43"/>
        <v>0</v>
      </c>
    </row>
    <row r="5460" spans="1:4">
      <c r="A5460" s="148">
        <v>45685</v>
      </c>
      <c r="B5460" s="74" t="str">
        <f ca="1">IFERROR(__xludf.DUMMYFUNCTION("IF(REGEXMATCH(A5460,""wealth planning""),""Script 1"",""-"")"),"#VALUE!")</f>
        <v>#VALUE!</v>
      </c>
      <c r="C5460" s="74" t="str">
        <f t="shared" si="42"/>
        <v>Nurlyana Afiqah</v>
      </c>
      <c r="D5460" s="74">
        <f t="shared" si="43"/>
        <v>0</v>
      </c>
    </row>
    <row r="5461" spans="1:4">
      <c r="A5461" s="148">
        <v>45685</v>
      </c>
      <c r="B5461" s="74" t="str">
        <f ca="1">IFERROR(__xludf.DUMMYFUNCTION("IF(REGEXMATCH(A5461,""wealth planning""),""Script 1"",""-"")"),"#VALUE!")</f>
        <v>#VALUE!</v>
      </c>
      <c r="C5461" s="148">
        <f t="shared" si="42"/>
        <v>45685</v>
      </c>
      <c r="D5461" s="74" t="str">
        <f t="shared" si="43"/>
        <v>Nurlyana Afiqah</v>
      </c>
    </row>
    <row r="5462" spans="1:4">
      <c r="A5462" s="74" t="s">
        <v>4884</v>
      </c>
      <c r="B5462" s="74" t="str">
        <f ca="1">IFERROR(__xludf.DUMMYFUNCTION("IF(REGEXMATCH(A5462,""wealth planning""),""Script 1"",""-"")"),"Script 1")</f>
        <v>Script 1</v>
      </c>
      <c r="C5462" s="148">
        <f t="shared" si="42"/>
        <v>45685</v>
      </c>
      <c r="D5462" s="74" t="str">
        <f t="shared" si="43"/>
        <v>Nurlyana Afiqah</v>
      </c>
    </row>
    <row r="5463" spans="1:4">
      <c r="B5463" s="74" t="str">
        <f ca="1">IFERROR(__xludf.DUMMYFUNCTION("IF(REGEXMATCH(A5463,""wealth planning""),""Script 1"",""-"")"),"-")</f>
        <v>-</v>
      </c>
      <c r="C5463" s="74" t="str">
        <f t="shared" si="42"/>
        <v>You: Hai assalamualaikum Nurlyana,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463" s="148">
        <f t="shared" si="43"/>
        <v>45685</v>
      </c>
    </row>
    <row r="5464" spans="1:4">
      <c r="B5464" s="74" t="str">
        <f ca="1">IFERROR(__xludf.DUMMYFUNCTION("IF(REGEXMATCH(A5464,""wealth planning""),""Script 1"",""-"")"),"-")</f>
        <v>-</v>
      </c>
      <c r="C5464" s="74">
        <f t="shared" si="42"/>
        <v>0</v>
      </c>
      <c r="D5464" s="148">
        <f t="shared" si="43"/>
        <v>45685</v>
      </c>
    </row>
    <row r="5465" spans="1:4">
      <c r="B5465" s="74" t="str">
        <f ca="1">IFERROR(__xludf.DUMMYFUNCTION("IF(REGEXMATCH(A5465,""wealth planning""),""Script 1"",""-"")"),"-")</f>
        <v>-</v>
      </c>
      <c r="C5465" s="74">
        <f t="shared" si="42"/>
        <v>0</v>
      </c>
      <c r="D5465" s="74" t="str">
        <f t="shared" si="43"/>
        <v>You: Hai assalamualaikum Nurlyana,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466" spans="1:4">
      <c r="A5466" s="74" t="s">
        <v>4886</v>
      </c>
      <c r="B5466" s="74" t="str">
        <f ca="1">IFERROR(__xludf.DUMMYFUNCTION("IF(REGEXMATCH(A5466,""wealth planning""),""Script 1"",""-"")"),"-")</f>
        <v>-</v>
      </c>
      <c r="C5466" s="74">
        <f t="shared" si="42"/>
        <v>0</v>
      </c>
      <c r="D5466" s="74">
        <f t="shared" si="43"/>
        <v>0</v>
      </c>
    </row>
    <row r="5467" spans="1:4">
      <c r="A5467" s="74" t="s">
        <v>4886</v>
      </c>
      <c r="B5467" s="74" t="str">
        <f ca="1">IFERROR(__xludf.DUMMYFUNCTION("IF(REGEXMATCH(A5467,""wealth planning""),""Script 1"",""-"")"),"-")</f>
        <v>-</v>
      </c>
      <c r="C5467" s="74" t="str">
        <f t="shared" si="42"/>
        <v>Muhammad Naqeeb</v>
      </c>
      <c r="D5467" s="74">
        <f t="shared" si="43"/>
        <v>0</v>
      </c>
    </row>
    <row r="5468" spans="1:4">
      <c r="A5468" s="148">
        <v>45685</v>
      </c>
      <c r="B5468" s="74" t="str">
        <f ca="1">IFERROR(__xludf.DUMMYFUNCTION("IF(REGEXMATCH(A5468,""wealth planning""),""Script 1"",""-"")"),"#VALUE!")</f>
        <v>#VALUE!</v>
      </c>
      <c r="C5468" s="74" t="str">
        <f t="shared" si="42"/>
        <v>Muhammad Naqeeb</v>
      </c>
      <c r="D5468" s="74">
        <f t="shared" si="43"/>
        <v>0</v>
      </c>
    </row>
    <row r="5469" spans="1:4">
      <c r="A5469" s="148">
        <v>45685</v>
      </c>
      <c r="B5469" s="74" t="str">
        <f ca="1">IFERROR(__xludf.DUMMYFUNCTION("IF(REGEXMATCH(A5469,""wealth planning""),""Script 1"",""-"")"),"#VALUE!")</f>
        <v>#VALUE!</v>
      </c>
      <c r="C5469" s="148">
        <f t="shared" si="42"/>
        <v>45685</v>
      </c>
      <c r="D5469" s="74" t="str">
        <f t="shared" si="43"/>
        <v>Muhammad Naqeeb</v>
      </c>
    </row>
    <row r="5470" spans="1:4">
      <c r="A5470" s="74" t="s">
        <v>4887</v>
      </c>
      <c r="B5470" s="74" t="str">
        <f ca="1">IFERROR(__xludf.DUMMYFUNCTION("IF(REGEXMATCH(A5470,""wealth planning""),""Script 1"",""-"")"),"Script 1")</f>
        <v>Script 1</v>
      </c>
      <c r="C5470" s="148">
        <f t="shared" si="42"/>
        <v>45685</v>
      </c>
      <c r="D5470" s="74" t="str">
        <f t="shared" si="43"/>
        <v>Muhammad Naqeeb</v>
      </c>
    </row>
    <row r="5471" spans="1:4">
      <c r="B5471" s="74" t="str">
        <f ca="1">IFERROR(__xludf.DUMMYFUNCTION("IF(REGEXMATCH(A5471,""wealth planning""),""Script 1"",""-"")"),"-")</f>
        <v>-</v>
      </c>
      <c r="C5471" s="74" t="str">
        <f t="shared" si="42"/>
        <v>You: Hai assalamualaikum Naqeeb,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471" s="148">
        <f t="shared" si="43"/>
        <v>45685</v>
      </c>
    </row>
    <row r="5472" spans="1:4">
      <c r="B5472" s="74" t="str">
        <f ca="1">IFERROR(__xludf.DUMMYFUNCTION("IF(REGEXMATCH(A5472,""wealth planning""),""Script 1"",""-"")"),"-")</f>
        <v>-</v>
      </c>
      <c r="C5472" s="74">
        <f t="shared" si="42"/>
        <v>0</v>
      </c>
      <c r="D5472" s="148">
        <f t="shared" si="43"/>
        <v>45685</v>
      </c>
    </row>
    <row r="5473" spans="1:4">
      <c r="B5473" s="74" t="str">
        <f ca="1">IFERROR(__xludf.DUMMYFUNCTION("IF(REGEXMATCH(A5473,""wealth planning""),""Script 1"",""-"")"),"-")</f>
        <v>-</v>
      </c>
      <c r="C5473" s="74">
        <f t="shared" si="42"/>
        <v>0</v>
      </c>
      <c r="D5473" s="74" t="str">
        <f t="shared" si="43"/>
        <v>You: Hai assalamualaikum Naqeeb,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474" spans="1:4">
      <c r="A5474" s="74" t="s">
        <v>4889</v>
      </c>
      <c r="B5474" s="74" t="str">
        <f ca="1">IFERROR(__xludf.DUMMYFUNCTION("IF(REGEXMATCH(A5474,""wealth planning""),""Script 1"",""-"")"),"-")</f>
        <v>-</v>
      </c>
      <c r="C5474" s="74">
        <f t="shared" si="42"/>
        <v>0</v>
      </c>
      <c r="D5474" s="74">
        <f t="shared" si="43"/>
        <v>0</v>
      </c>
    </row>
    <row r="5475" spans="1:4">
      <c r="A5475" s="74" t="s">
        <v>4889</v>
      </c>
      <c r="B5475" s="74" t="str">
        <f ca="1">IFERROR(__xludf.DUMMYFUNCTION("IF(REGEXMATCH(A5475,""wealth planning""),""Script 1"",""-"")"),"-")</f>
        <v>-</v>
      </c>
      <c r="C5475" s="74" t="str">
        <f t="shared" si="42"/>
        <v>Muhammad Nur Salam</v>
      </c>
      <c r="D5475" s="74">
        <f t="shared" si="43"/>
        <v>0</v>
      </c>
    </row>
    <row r="5476" spans="1:4">
      <c r="A5476" s="148">
        <v>45685</v>
      </c>
      <c r="B5476" s="74" t="str">
        <f ca="1">IFERROR(__xludf.DUMMYFUNCTION("IF(REGEXMATCH(A5476,""wealth planning""),""Script 1"",""-"")"),"#VALUE!")</f>
        <v>#VALUE!</v>
      </c>
      <c r="C5476" s="74" t="str">
        <f t="shared" si="42"/>
        <v>Muhammad Nur Salam</v>
      </c>
      <c r="D5476" s="74">
        <f t="shared" si="43"/>
        <v>0</v>
      </c>
    </row>
    <row r="5477" spans="1:4">
      <c r="A5477" s="148">
        <v>45685</v>
      </c>
      <c r="B5477" s="74" t="str">
        <f ca="1">IFERROR(__xludf.DUMMYFUNCTION("IF(REGEXMATCH(A5477,""wealth planning""),""Script 1"",""-"")"),"#VALUE!")</f>
        <v>#VALUE!</v>
      </c>
      <c r="C5477" s="148">
        <f t="shared" si="42"/>
        <v>45685</v>
      </c>
      <c r="D5477" s="74" t="str">
        <f t="shared" si="43"/>
        <v>Muhammad Nur Salam</v>
      </c>
    </row>
    <row r="5478" spans="1:4">
      <c r="A5478" s="74" t="s">
        <v>4890</v>
      </c>
      <c r="B5478" s="74" t="str">
        <f ca="1">IFERROR(__xludf.DUMMYFUNCTION("IF(REGEXMATCH(A5478,""wealth planning""),""Script 1"",""-"")"),"Script 1")</f>
        <v>Script 1</v>
      </c>
      <c r="C5478" s="148">
        <f t="shared" si="42"/>
        <v>45685</v>
      </c>
      <c r="D5478" s="74" t="str">
        <f t="shared" si="43"/>
        <v>Muhammad Nur Salam</v>
      </c>
    </row>
    <row r="5479" spans="1:4">
      <c r="B5479" s="74" t="str">
        <f ca="1">IFERROR(__xludf.DUMMYFUNCTION("IF(REGEXMATCH(A5479,""wealth planning""),""Script 1"",""-"")"),"-")</f>
        <v>-</v>
      </c>
      <c r="C5479" s="74" t="str">
        <f t="shared" si="42"/>
        <v>You: Hai assalamualaikum Nur Salam,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479" s="148">
        <f t="shared" si="43"/>
        <v>45685</v>
      </c>
    </row>
    <row r="5480" spans="1:4">
      <c r="B5480" s="74" t="str">
        <f ca="1">IFERROR(__xludf.DUMMYFUNCTION("IF(REGEXMATCH(A5480,""wealth planning""),""Script 1"",""-"")"),"-")</f>
        <v>-</v>
      </c>
      <c r="C5480" s="74">
        <f t="shared" si="42"/>
        <v>0</v>
      </c>
      <c r="D5480" s="148">
        <f t="shared" si="43"/>
        <v>45685</v>
      </c>
    </row>
    <row r="5481" spans="1:4">
      <c r="B5481" s="74" t="str">
        <f ca="1">IFERROR(__xludf.DUMMYFUNCTION("IF(REGEXMATCH(A5481,""wealth planning""),""Script 1"",""-"")"),"-")</f>
        <v>-</v>
      </c>
      <c r="C5481" s="74">
        <f t="shared" si="42"/>
        <v>0</v>
      </c>
      <c r="D5481" s="74" t="str">
        <f t="shared" si="43"/>
        <v>You: Hai assalamualaikum Nur Salam,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482" spans="1:4">
      <c r="A5482" s="74" t="s">
        <v>4892</v>
      </c>
      <c r="B5482" s="74" t="str">
        <f ca="1">IFERROR(__xludf.DUMMYFUNCTION("IF(REGEXMATCH(A5482,""wealth planning""),""Script 1"",""-"")"),"-")</f>
        <v>-</v>
      </c>
      <c r="C5482" s="74">
        <f t="shared" si="42"/>
        <v>0</v>
      </c>
      <c r="D5482" s="74">
        <f t="shared" si="43"/>
        <v>0</v>
      </c>
    </row>
    <row r="5483" spans="1:4">
      <c r="A5483" s="74" t="s">
        <v>4892</v>
      </c>
      <c r="B5483" s="74" t="str">
        <f ca="1">IFERROR(__xludf.DUMMYFUNCTION("IF(REGEXMATCH(A5483,""wealth planning""),""Script 1"",""-"")"),"-")</f>
        <v>-</v>
      </c>
      <c r="C5483" s="74" t="str">
        <f t="shared" si="42"/>
        <v>Irfan Danial</v>
      </c>
      <c r="D5483" s="74">
        <f t="shared" si="43"/>
        <v>0</v>
      </c>
    </row>
    <row r="5484" spans="1:4">
      <c r="A5484" s="148">
        <v>45685</v>
      </c>
      <c r="B5484" s="74" t="str">
        <f ca="1">IFERROR(__xludf.DUMMYFUNCTION("IF(REGEXMATCH(A5484,""wealth planning""),""Script 1"",""-"")"),"#VALUE!")</f>
        <v>#VALUE!</v>
      </c>
      <c r="C5484" s="74" t="str">
        <f t="shared" si="42"/>
        <v>Irfan Danial</v>
      </c>
      <c r="D5484" s="74">
        <f t="shared" si="43"/>
        <v>0</v>
      </c>
    </row>
    <row r="5485" spans="1:4">
      <c r="A5485" s="148">
        <v>45685</v>
      </c>
      <c r="B5485" s="74" t="str">
        <f ca="1">IFERROR(__xludf.DUMMYFUNCTION("IF(REGEXMATCH(A5485,""wealth planning""),""Script 1"",""-"")"),"#VALUE!")</f>
        <v>#VALUE!</v>
      </c>
      <c r="C5485" s="148">
        <f t="shared" si="42"/>
        <v>45685</v>
      </c>
      <c r="D5485" s="74" t="str">
        <f t="shared" si="43"/>
        <v>Irfan Danial</v>
      </c>
    </row>
    <row r="5486" spans="1:4">
      <c r="A5486" s="74" t="s">
        <v>3235</v>
      </c>
      <c r="B5486" s="74" t="str">
        <f ca="1">IFERROR(__xludf.DUMMYFUNCTION("IF(REGEXMATCH(A5486,""wealth planning""),""Script 1"",""-"")"),"Script 1")</f>
        <v>Script 1</v>
      </c>
      <c r="C5486" s="148">
        <f t="shared" si="42"/>
        <v>45685</v>
      </c>
      <c r="D5486" s="74" t="str">
        <f t="shared" si="43"/>
        <v>Irfan Danial</v>
      </c>
    </row>
    <row r="5487" spans="1:4">
      <c r="B5487" s="74" t="str">
        <f ca="1">IFERROR(__xludf.DUMMYFUNCTION("IF(REGEXMATCH(A5487,""wealth planning""),""Script 1"",""-"")"),"-")</f>
        <v>-</v>
      </c>
      <c r="C5487" s="74" t="str">
        <f t="shared" si="42"/>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487" s="148">
        <f t="shared" si="43"/>
        <v>45685</v>
      </c>
    </row>
    <row r="5488" spans="1:4">
      <c r="B5488" s="74" t="str">
        <f ca="1">IFERROR(__xludf.DUMMYFUNCTION("IF(REGEXMATCH(A5488,""wealth planning""),""Script 1"",""-"")"),"-")</f>
        <v>-</v>
      </c>
      <c r="C5488" s="74">
        <f t="shared" si="42"/>
        <v>0</v>
      </c>
      <c r="D5488" s="148">
        <f t="shared" si="43"/>
        <v>45685</v>
      </c>
    </row>
    <row r="5489" spans="1:4">
      <c r="B5489" s="74" t="str">
        <f ca="1">IFERROR(__xludf.DUMMYFUNCTION("IF(REGEXMATCH(A5489,""wealth planning""),""Script 1"",""-"")"),"-")</f>
        <v>-</v>
      </c>
      <c r="C5489" s="74">
        <f t="shared" si="42"/>
        <v>0</v>
      </c>
      <c r="D5489" s="74" t="str">
        <f t="shared" si="43"/>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490" spans="1:4">
      <c r="A5490" s="74" t="s">
        <v>4894</v>
      </c>
      <c r="B5490" s="74" t="str">
        <f ca="1">IFERROR(__xludf.DUMMYFUNCTION("IF(REGEXMATCH(A5490,""wealth planning""),""Script 1"",""-"")"),"-")</f>
        <v>-</v>
      </c>
      <c r="C5490" s="74">
        <f t="shared" si="42"/>
        <v>0</v>
      </c>
      <c r="D5490" s="74">
        <f t="shared" si="43"/>
        <v>0</v>
      </c>
    </row>
    <row r="5491" spans="1:4">
      <c r="A5491" s="74" t="s">
        <v>4894</v>
      </c>
      <c r="B5491" s="74" t="str">
        <f ca="1">IFERROR(__xludf.DUMMYFUNCTION("IF(REGEXMATCH(A5491,""wealth planning""),""Script 1"",""-"")"),"-")</f>
        <v>-</v>
      </c>
      <c r="C5491" s="74" t="str">
        <f t="shared" si="42"/>
        <v>Muhammad Nuraiman</v>
      </c>
      <c r="D5491" s="74">
        <f t="shared" si="43"/>
        <v>0</v>
      </c>
    </row>
    <row r="5492" spans="1:4">
      <c r="A5492" s="148">
        <v>45685</v>
      </c>
      <c r="B5492" s="74" t="str">
        <f ca="1">IFERROR(__xludf.DUMMYFUNCTION("IF(REGEXMATCH(A5492,""wealth planning""),""Script 1"",""-"")"),"#VALUE!")</f>
        <v>#VALUE!</v>
      </c>
      <c r="C5492" s="74" t="str">
        <f t="shared" si="42"/>
        <v>Muhammad Nuraiman</v>
      </c>
      <c r="D5492" s="74">
        <f t="shared" si="43"/>
        <v>0</v>
      </c>
    </row>
    <row r="5493" spans="1:4">
      <c r="A5493" s="148">
        <v>45685</v>
      </c>
      <c r="B5493" s="74" t="str">
        <f ca="1">IFERROR(__xludf.DUMMYFUNCTION("IF(REGEXMATCH(A5493,""wealth planning""),""Script 1"",""-"")"),"#VALUE!")</f>
        <v>#VALUE!</v>
      </c>
      <c r="C5493" s="148">
        <f t="shared" si="42"/>
        <v>45685</v>
      </c>
      <c r="D5493" s="74" t="str">
        <f t="shared" si="43"/>
        <v>Muhammad Nuraiman</v>
      </c>
    </row>
    <row r="5494" spans="1:4">
      <c r="A5494" s="74" t="s">
        <v>4895</v>
      </c>
      <c r="B5494" s="74" t="str">
        <f ca="1">IFERROR(__xludf.DUMMYFUNCTION("IF(REGEXMATCH(A5494,""wealth planning""),""Script 1"",""-"")"),"Script 1")</f>
        <v>Script 1</v>
      </c>
      <c r="C5494" s="148">
        <f t="shared" si="42"/>
        <v>45685</v>
      </c>
      <c r="D5494" s="74" t="str">
        <f t="shared" si="43"/>
        <v>Muhammad Nuraiman</v>
      </c>
    </row>
    <row r="5495" spans="1:4">
      <c r="B5495" s="74" t="str">
        <f ca="1">IFERROR(__xludf.DUMMYFUNCTION("IF(REGEXMATCH(A5495,""wealth planning""),""Script 1"",""-"")"),"-")</f>
        <v>-</v>
      </c>
      <c r="C5495" s="74" t="str">
        <f t="shared" si="42"/>
        <v>You: Hai assalamualaikum Nuraiman,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495" s="148">
        <f t="shared" si="43"/>
        <v>45685</v>
      </c>
    </row>
    <row r="5496" spans="1:4">
      <c r="B5496" s="74" t="str">
        <f ca="1">IFERROR(__xludf.DUMMYFUNCTION("IF(REGEXMATCH(A5496,""wealth planning""),""Script 1"",""-"")"),"-")</f>
        <v>-</v>
      </c>
      <c r="C5496" s="74">
        <f t="shared" si="42"/>
        <v>0</v>
      </c>
      <c r="D5496" s="148">
        <f t="shared" si="43"/>
        <v>45685</v>
      </c>
    </row>
    <row r="5497" spans="1:4">
      <c r="B5497" s="74" t="str">
        <f ca="1">IFERROR(__xludf.DUMMYFUNCTION("IF(REGEXMATCH(A5497,""wealth planning""),""Script 1"",""-"")"),"-")</f>
        <v>-</v>
      </c>
      <c r="C5497" s="74">
        <f t="shared" si="42"/>
        <v>0</v>
      </c>
      <c r="D5497" s="74" t="str">
        <f t="shared" si="43"/>
        <v>You: Hai assalamualaikum Nuraiman,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498" spans="1:4">
      <c r="A5498" s="74" t="s">
        <v>4897</v>
      </c>
      <c r="B5498" s="74" t="str">
        <f ca="1">IFERROR(__xludf.DUMMYFUNCTION("IF(REGEXMATCH(A5498,""wealth planning""),""Script 1"",""-"")"),"-")</f>
        <v>-</v>
      </c>
      <c r="C5498" s="74">
        <f t="shared" si="42"/>
        <v>0</v>
      </c>
      <c r="D5498" s="74">
        <f t="shared" si="43"/>
        <v>0</v>
      </c>
    </row>
    <row r="5499" spans="1:4">
      <c r="A5499" s="74" t="s">
        <v>4897</v>
      </c>
      <c r="B5499" s="74" t="str">
        <f ca="1">IFERROR(__xludf.DUMMYFUNCTION("IF(REGEXMATCH(A5499,""wealth planning""),""Script 1"",""-"")"),"-")</f>
        <v>-</v>
      </c>
      <c r="C5499" s="74" t="str">
        <f t="shared" si="42"/>
        <v>Balqis Adam</v>
      </c>
      <c r="D5499" s="74">
        <f t="shared" si="43"/>
        <v>0</v>
      </c>
    </row>
    <row r="5500" spans="1:4">
      <c r="A5500" s="148">
        <v>45685</v>
      </c>
      <c r="B5500" s="74" t="str">
        <f ca="1">IFERROR(__xludf.DUMMYFUNCTION("IF(REGEXMATCH(A5500,""wealth planning""),""Script 1"",""-"")"),"#VALUE!")</f>
        <v>#VALUE!</v>
      </c>
      <c r="C5500" s="74" t="str">
        <f t="shared" si="42"/>
        <v>Balqis Adam</v>
      </c>
      <c r="D5500" s="74">
        <f t="shared" si="43"/>
        <v>0</v>
      </c>
    </row>
    <row r="5501" spans="1:4">
      <c r="A5501" s="148">
        <v>45685</v>
      </c>
      <c r="B5501" s="74" t="str">
        <f ca="1">IFERROR(__xludf.DUMMYFUNCTION("IF(REGEXMATCH(A5501,""wealth planning""),""Script 1"",""-"")"),"#VALUE!")</f>
        <v>#VALUE!</v>
      </c>
      <c r="C5501" s="148">
        <f t="shared" si="42"/>
        <v>45685</v>
      </c>
      <c r="D5501" s="74" t="str">
        <f t="shared" si="43"/>
        <v>Balqis Adam</v>
      </c>
    </row>
    <row r="5502" spans="1:4">
      <c r="A5502" s="74" t="s">
        <v>4077</v>
      </c>
      <c r="B5502" s="74" t="str">
        <f ca="1">IFERROR(__xludf.DUMMYFUNCTION("IF(REGEXMATCH(A5502,""wealth planning""),""Script 1"",""-"")"),"Script 1")</f>
        <v>Script 1</v>
      </c>
      <c r="C5502" s="148">
        <f t="shared" si="42"/>
        <v>45685</v>
      </c>
      <c r="D5502" s="74" t="str">
        <f t="shared" si="43"/>
        <v>Balqis Adam</v>
      </c>
    </row>
    <row r="5503" spans="1:4">
      <c r="B5503" s="74" t="str">
        <f ca="1">IFERROR(__xludf.DUMMYFUNCTION("IF(REGEXMATCH(A5503,""wealth planning""),""Script 1"",""-"")"),"-")</f>
        <v>-</v>
      </c>
      <c r="C5503" s="74" t="str">
        <f t="shared" si="42"/>
        <v>You: Hai assalamualaikum Balqis,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503" s="148">
        <f t="shared" si="43"/>
        <v>45685</v>
      </c>
    </row>
    <row r="5504" spans="1:4">
      <c r="B5504" s="74" t="str">
        <f ca="1">IFERROR(__xludf.DUMMYFUNCTION("IF(REGEXMATCH(A5504,""wealth planning""),""Script 1"",""-"")"),"-")</f>
        <v>-</v>
      </c>
      <c r="C5504" s="74">
        <f t="shared" si="42"/>
        <v>0</v>
      </c>
      <c r="D5504" s="148">
        <f t="shared" si="43"/>
        <v>45685</v>
      </c>
    </row>
    <row r="5505" spans="1:4">
      <c r="B5505" s="74" t="str">
        <f ca="1">IFERROR(__xludf.DUMMYFUNCTION("IF(REGEXMATCH(A5505,""wealth planning""),""Script 1"",""-"")"),"-")</f>
        <v>-</v>
      </c>
      <c r="C5505" s="74">
        <f t="shared" si="42"/>
        <v>0</v>
      </c>
      <c r="D5505" s="74" t="str">
        <f t="shared" si="43"/>
        <v>You: Hai assalamualaikum Balqis,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506" spans="1:4">
      <c r="A5506" s="74" t="s">
        <v>4899</v>
      </c>
      <c r="B5506" s="74" t="str">
        <f ca="1">IFERROR(__xludf.DUMMYFUNCTION("IF(REGEXMATCH(A5506,""wealth planning""),""Script 1"",""-"")"),"-")</f>
        <v>-</v>
      </c>
      <c r="C5506" s="74">
        <f t="shared" si="42"/>
        <v>0</v>
      </c>
      <c r="D5506" s="74">
        <f t="shared" si="43"/>
        <v>0</v>
      </c>
    </row>
    <row r="5507" spans="1:4">
      <c r="A5507" s="74" t="s">
        <v>4899</v>
      </c>
      <c r="B5507" s="74" t="str">
        <f ca="1">IFERROR(__xludf.DUMMYFUNCTION("IF(REGEXMATCH(A5507,""wealth planning""),""Script 1"",""-"")"),"-")</f>
        <v>-</v>
      </c>
      <c r="C5507" s="74" t="str">
        <f t="shared" si="42"/>
        <v>Nur Aisyah Mahjub</v>
      </c>
      <c r="D5507" s="74">
        <f t="shared" si="43"/>
        <v>0</v>
      </c>
    </row>
    <row r="5508" spans="1:4">
      <c r="A5508" s="148">
        <v>45685</v>
      </c>
      <c r="B5508" s="74" t="str">
        <f ca="1">IFERROR(__xludf.DUMMYFUNCTION("IF(REGEXMATCH(A5508,""wealth planning""),""Script 1"",""-"")"),"#VALUE!")</f>
        <v>#VALUE!</v>
      </c>
      <c r="C5508" s="74" t="str">
        <f t="shared" si="42"/>
        <v>Nur Aisyah Mahjub</v>
      </c>
      <c r="D5508" s="74">
        <f t="shared" si="43"/>
        <v>0</v>
      </c>
    </row>
    <row r="5509" spans="1:4">
      <c r="A5509" s="148">
        <v>45685</v>
      </c>
      <c r="B5509" s="74" t="str">
        <f ca="1">IFERROR(__xludf.DUMMYFUNCTION("IF(REGEXMATCH(A5509,""wealth planning""),""Script 1"",""-"")"),"#VALUE!")</f>
        <v>#VALUE!</v>
      </c>
      <c r="C5509" s="148">
        <f t="shared" si="42"/>
        <v>45685</v>
      </c>
      <c r="D5509" s="74" t="str">
        <f t="shared" si="43"/>
        <v>Nur Aisyah Mahjub</v>
      </c>
    </row>
    <row r="5510" spans="1:4">
      <c r="A5510" s="74" t="s">
        <v>2982</v>
      </c>
      <c r="B5510" s="74" t="str">
        <f ca="1">IFERROR(__xludf.DUMMYFUNCTION("IF(REGEXMATCH(A5510,""wealth planning""),""Script 1"",""-"")"),"Script 1")</f>
        <v>Script 1</v>
      </c>
      <c r="C5510" s="148">
        <f t="shared" si="42"/>
        <v>45685</v>
      </c>
      <c r="D5510" s="74" t="str">
        <f t="shared" si="43"/>
        <v>Nur Aisyah Mahjub</v>
      </c>
    </row>
    <row r="5511" spans="1:4">
      <c r="B5511" s="74" t="str">
        <f ca="1">IFERROR(__xludf.DUMMYFUNCTION("IF(REGEXMATCH(A5511,""wealth planning""),""Script 1"",""-"")"),"-")</f>
        <v>-</v>
      </c>
      <c r="C5511" s="74" t="str">
        <f t="shared" si="42"/>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511" s="148">
        <f t="shared" si="43"/>
        <v>45685</v>
      </c>
    </row>
    <row r="5512" spans="1:4">
      <c r="B5512" s="74" t="str">
        <f ca="1">IFERROR(__xludf.DUMMYFUNCTION("IF(REGEXMATCH(A5512,""wealth planning""),""Script 1"",""-"")"),"-")</f>
        <v>-</v>
      </c>
      <c r="C5512" s="74">
        <f t="shared" si="42"/>
        <v>0</v>
      </c>
      <c r="D5512" s="148">
        <f t="shared" si="43"/>
        <v>45685</v>
      </c>
    </row>
    <row r="5513" spans="1:4">
      <c r="B5513" s="74" t="str">
        <f ca="1">IFERROR(__xludf.DUMMYFUNCTION("IF(REGEXMATCH(A5513,""wealth planning""),""Script 1"",""-"")"),"-")</f>
        <v>-</v>
      </c>
      <c r="C5513" s="74">
        <f t="shared" si="42"/>
        <v>0</v>
      </c>
      <c r="D5513" s="74" t="str">
        <f t="shared" si="43"/>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514" spans="1:4">
      <c r="A5514" s="74" t="s">
        <v>4901</v>
      </c>
      <c r="B5514" s="74" t="str">
        <f ca="1">IFERROR(__xludf.DUMMYFUNCTION("IF(REGEXMATCH(A5514,""wealth planning""),""Script 1"",""-"")"),"-")</f>
        <v>-</v>
      </c>
      <c r="C5514" s="74">
        <f t="shared" si="42"/>
        <v>0</v>
      </c>
      <c r="D5514" s="74">
        <f t="shared" si="43"/>
        <v>0</v>
      </c>
    </row>
    <row r="5515" spans="1:4">
      <c r="A5515" s="74" t="s">
        <v>4901</v>
      </c>
      <c r="B5515" s="74" t="str">
        <f ca="1">IFERROR(__xludf.DUMMYFUNCTION("IF(REGEXMATCH(A5515,""wealth planning""),""Script 1"",""-"")"),"-")</f>
        <v>-</v>
      </c>
      <c r="C5515" s="74" t="str">
        <f t="shared" si="42"/>
        <v>Ainur Aqilah</v>
      </c>
      <c r="D5515" s="74">
        <f t="shared" si="43"/>
        <v>0</v>
      </c>
    </row>
    <row r="5516" spans="1:4">
      <c r="A5516" s="148">
        <v>45685</v>
      </c>
      <c r="B5516" s="74" t="str">
        <f ca="1">IFERROR(__xludf.DUMMYFUNCTION("IF(REGEXMATCH(A5516,""wealth planning""),""Script 1"",""-"")"),"#VALUE!")</f>
        <v>#VALUE!</v>
      </c>
      <c r="C5516" s="74" t="str">
        <f t="shared" si="42"/>
        <v>Ainur Aqilah</v>
      </c>
      <c r="D5516" s="74">
        <f t="shared" si="43"/>
        <v>0</v>
      </c>
    </row>
    <row r="5517" spans="1:4">
      <c r="A5517" s="148">
        <v>45685</v>
      </c>
      <c r="B5517" s="74" t="str">
        <f ca="1">IFERROR(__xludf.DUMMYFUNCTION("IF(REGEXMATCH(A5517,""wealth planning""),""Script 1"",""-"")"),"#VALUE!")</f>
        <v>#VALUE!</v>
      </c>
      <c r="C5517" s="148">
        <f t="shared" si="42"/>
        <v>45685</v>
      </c>
      <c r="D5517" s="74" t="str">
        <f t="shared" si="43"/>
        <v>Ainur Aqilah</v>
      </c>
    </row>
    <row r="5518" spans="1:4">
      <c r="A5518" s="74" t="s">
        <v>4902</v>
      </c>
      <c r="B5518" s="74" t="str">
        <f ca="1">IFERROR(__xludf.DUMMYFUNCTION("IF(REGEXMATCH(A5518,""wealth planning""),""Script 1"",""-"")"),"Script 1")</f>
        <v>Script 1</v>
      </c>
      <c r="C5518" s="148">
        <f t="shared" si="42"/>
        <v>45685</v>
      </c>
      <c r="D5518" s="74" t="str">
        <f t="shared" si="43"/>
        <v>Ainur Aqilah</v>
      </c>
    </row>
    <row r="5519" spans="1:4">
      <c r="B5519" s="74" t="str">
        <f ca="1">IFERROR(__xludf.DUMMYFUNCTION("IF(REGEXMATCH(A5519,""wealth planning""),""Script 1"",""-"")"),"-")</f>
        <v>-</v>
      </c>
      <c r="C5519" s="74" t="str">
        <f t="shared" si="42"/>
        <v>You: Hai assalamualaikum Ainur,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519" s="148">
        <f t="shared" si="43"/>
        <v>45685</v>
      </c>
    </row>
    <row r="5520" spans="1:4">
      <c r="B5520" s="74" t="str">
        <f ca="1">IFERROR(__xludf.DUMMYFUNCTION("IF(REGEXMATCH(A5520,""wealth planning""),""Script 1"",""-"")"),"-")</f>
        <v>-</v>
      </c>
      <c r="C5520" s="74">
        <f t="shared" si="42"/>
        <v>0</v>
      </c>
      <c r="D5520" s="148">
        <f t="shared" si="43"/>
        <v>45685</v>
      </c>
    </row>
    <row r="5521" spans="1:4">
      <c r="B5521" s="74" t="str">
        <f ca="1">IFERROR(__xludf.DUMMYFUNCTION("IF(REGEXMATCH(A5521,""wealth planning""),""Script 1"",""-"")"),"-")</f>
        <v>-</v>
      </c>
      <c r="C5521" s="74">
        <f t="shared" si="42"/>
        <v>0</v>
      </c>
      <c r="D5521" s="74" t="str">
        <f t="shared" si="43"/>
        <v>You: Hai assalamualaikum Ainur,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522" spans="1:4">
      <c r="B5522" s="74" t="str">
        <f ca="1">IFERROR(__xludf.DUMMYFUNCTION("IF(REGEXMATCH(A5522,""wealth planning""),""Script 1"",""-"")"),"-")</f>
        <v>-</v>
      </c>
      <c r="C5522" s="74">
        <f t="shared" si="42"/>
        <v>0</v>
      </c>
      <c r="D5522" s="74">
        <f t="shared" si="43"/>
        <v>0</v>
      </c>
    </row>
    <row r="5523" spans="1:4">
      <c r="A5523" s="74" t="s">
        <v>4905</v>
      </c>
      <c r="B5523" s="74" t="str">
        <f ca="1">IFERROR(__xludf.DUMMYFUNCTION("IF(REGEXMATCH(A5523,""wealth planning""),""Script 1"",""-"")"),"-")</f>
        <v>-</v>
      </c>
      <c r="C5523" s="74">
        <f t="shared" si="42"/>
        <v>0</v>
      </c>
      <c r="D5523" s="74">
        <f t="shared" si="43"/>
        <v>0</v>
      </c>
    </row>
    <row r="5524" spans="1:4">
      <c r="A5524" s="148">
        <v>45685</v>
      </c>
      <c r="B5524" s="74" t="str">
        <f ca="1">IFERROR(__xludf.DUMMYFUNCTION("IF(REGEXMATCH(A5524,""wealth planning""),""Script 1"",""-"")"),"#VALUE!")</f>
        <v>#VALUE!</v>
      </c>
      <c r="C5524" s="74" t="str">
        <f t="shared" si="42"/>
        <v>Sarah Farisya Abdul Razak</v>
      </c>
      <c r="D5524" s="74">
        <f t="shared" si="43"/>
        <v>0</v>
      </c>
    </row>
    <row r="5525" spans="1:4">
      <c r="A5525" s="148">
        <v>45685</v>
      </c>
      <c r="B5525" s="74" t="str">
        <f ca="1">IFERROR(__xludf.DUMMYFUNCTION("IF(REGEXMATCH(A5525,""wealth planning""),""Script 1"",""-"")"),"#VALUE!")</f>
        <v>#VALUE!</v>
      </c>
      <c r="C5525" s="148">
        <f t="shared" si="42"/>
        <v>45685</v>
      </c>
      <c r="D5525" s="74">
        <f t="shared" si="43"/>
        <v>0</v>
      </c>
    </row>
    <row r="5526" spans="1:4">
      <c r="A5526" s="74" t="s">
        <v>3836</v>
      </c>
      <c r="B5526" s="74" t="str">
        <f ca="1">IFERROR(__xludf.DUMMYFUNCTION("IF(REGEXMATCH(A5526,""wealth planning""),""Script 1"",""-"")"),"Script 1")</f>
        <v>Script 1</v>
      </c>
      <c r="C5526" s="148">
        <f t="shared" si="42"/>
        <v>45685</v>
      </c>
      <c r="D5526" s="74" t="str">
        <f t="shared" si="43"/>
        <v>Sarah Farisya Abdul Razak</v>
      </c>
    </row>
    <row r="5527" spans="1:4">
      <c r="B5527" s="74" t="str">
        <f ca="1">IFERROR(__xludf.DUMMYFUNCTION("IF(REGEXMATCH(A5527,""wealth planning""),""Script 1"",""-"")"),"-")</f>
        <v>-</v>
      </c>
      <c r="C5527" s="74" t="str">
        <f t="shared" si="42"/>
        <v>You: Hai assalamualaikum 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527" s="148">
        <f t="shared" si="43"/>
        <v>45685</v>
      </c>
    </row>
    <row r="5528" spans="1:4">
      <c r="B5528" s="74" t="str">
        <f ca="1">IFERROR(__xludf.DUMMYFUNCTION("IF(REGEXMATCH(A5528,""wealth planning""),""Script 1"",""-"")"),"-")</f>
        <v>-</v>
      </c>
      <c r="C5528" s="74">
        <f t="shared" si="42"/>
        <v>0</v>
      </c>
      <c r="D5528" s="148">
        <f t="shared" si="43"/>
        <v>45685</v>
      </c>
    </row>
    <row r="5529" spans="1:4">
      <c r="B5529" s="74" t="str">
        <f ca="1">IFERROR(__xludf.DUMMYFUNCTION("IF(REGEXMATCH(A5529,""wealth planning""),""Script 1"",""-"")"),"-")</f>
        <v>-</v>
      </c>
      <c r="C5529" s="74">
        <f t="shared" si="42"/>
        <v>0</v>
      </c>
      <c r="D5529" s="74" t="str">
        <f t="shared" si="43"/>
        <v>You: Hai assalamualaikum 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530" spans="1:4">
      <c r="A5530" s="74" t="s">
        <v>4907</v>
      </c>
      <c r="B5530" s="74" t="str">
        <f ca="1">IFERROR(__xludf.DUMMYFUNCTION("IF(REGEXMATCH(A5530,""wealth planning""),""Script 1"",""-"")"),"-")</f>
        <v>-</v>
      </c>
      <c r="C5530" s="74">
        <f t="shared" si="42"/>
        <v>0</v>
      </c>
      <c r="D5530" s="74">
        <f t="shared" si="43"/>
        <v>0</v>
      </c>
    </row>
    <row r="5531" spans="1:4">
      <c r="A5531" s="74" t="s">
        <v>4907</v>
      </c>
      <c r="B5531" s="74" t="str">
        <f ca="1">IFERROR(__xludf.DUMMYFUNCTION("IF(REGEXMATCH(A5531,""wealth planning""),""Script 1"",""-"")"),"-")</f>
        <v>-</v>
      </c>
      <c r="C5531" s="74" t="str">
        <f t="shared" si="42"/>
        <v>Farid Zawawi</v>
      </c>
      <c r="D5531" s="74">
        <f t="shared" si="43"/>
        <v>0</v>
      </c>
    </row>
    <row r="5532" spans="1:4">
      <c r="A5532" s="148">
        <v>45685</v>
      </c>
      <c r="B5532" s="74" t="str">
        <f ca="1">IFERROR(__xludf.DUMMYFUNCTION("IF(REGEXMATCH(A5532,""wealth planning""),""Script 1"",""-"")"),"#VALUE!")</f>
        <v>#VALUE!</v>
      </c>
      <c r="C5532" s="74" t="str">
        <f t="shared" si="42"/>
        <v>Farid Zawawi</v>
      </c>
      <c r="D5532" s="74">
        <f t="shared" si="43"/>
        <v>0</v>
      </c>
    </row>
    <row r="5533" spans="1:4">
      <c r="A5533" s="148">
        <v>45685</v>
      </c>
      <c r="B5533" s="74" t="str">
        <f ca="1">IFERROR(__xludf.DUMMYFUNCTION("IF(REGEXMATCH(A5533,""wealth planning""),""Script 1"",""-"")"),"#VALUE!")</f>
        <v>#VALUE!</v>
      </c>
      <c r="C5533" s="148">
        <f t="shared" si="42"/>
        <v>45685</v>
      </c>
      <c r="D5533" s="74" t="str">
        <f t="shared" si="43"/>
        <v>Farid Zawawi</v>
      </c>
    </row>
    <row r="5534" spans="1:4">
      <c r="A5534" s="74" t="s">
        <v>3686</v>
      </c>
      <c r="B5534" s="74" t="str">
        <f ca="1">IFERROR(__xludf.DUMMYFUNCTION("IF(REGEXMATCH(A5534,""wealth planning""),""Script 1"",""-"")"),"Script 1")</f>
        <v>Script 1</v>
      </c>
      <c r="C5534" s="148">
        <f t="shared" si="42"/>
        <v>45685</v>
      </c>
      <c r="D5534" s="74" t="str">
        <f t="shared" si="43"/>
        <v>Farid Zawawi</v>
      </c>
    </row>
    <row r="5535" spans="1:4">
      <c r="B5535" s="74" t="str">
        <f ca="1">IFERROR(__xludf.DUMMYFUNCTION("IF(REGEXMATCH(A5535,""wealth planning""),""Script 1"",""-"")"),"-")</f>
        <v>-</v>
      </c>
      <c r="C5535" s="74" t="str">
        <f t="shared" si="42"/>
        <v>You: Hai assalamualaikum tuan Farid,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535" s="148">
        <f t="shared" si="43"/>
        <v>45685</v>
      </c>
    </row>
    <row r="5536" spans="1:4">
      <c r="B5536" s="74" t="str">
        <f ca="1">IFERROR(__xludf.DUMMYFUNCTION("IF(REGEXMATCH(A5536,""wealth planning""),""Script 1"",""-"")"),"-")</f>
        <v>-</v>
      </c>
      <c r="C5536" s="74">
        <f t="shared" si="42"/>
        <v>0</v>
      </c>
      <c r="D5536" s="148">
        <f t="shared" si="43"/>
        <v>45685</v>
      </c>
    </row>
    <row r="5537" spans="1:4">
      <c r="B5537" s="74" t="str">
        <f ca="1">IFERROR(__xludf.DUMMYFUNCTION("IF(REGEXMATCH(A5537,""wealth planning""),""Script 1"",""-"")"),"-")</f>
        <v>-</v>
      </c>
      <c r="C5537" s="74">
        <f t="shared" si="42"/>
        <v>0</v>
      </c>
      <c r="D5537" s="74" t="str">
        <f t="shared" si="43"/>
        <v>You: Hai assalamualaikum tuan Farid,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538" spans="1:4">
      <c r="A5538" s="74" t="s">
        <v>4909</v>
      </c>
      <c r="B5538" s="74" t="str">
        <f ca="1">IFERROR(__xludf.DUMMYFUNCTION("IF(REGEXMATCH(A5538,""wealth planning""),""Script 1"",""-"")"),"-")</f>
        <v>-</v>
      </c>
      <c r="C5538" s="74">
        <f t="shared" si="42"/>
        <v>0</v>
      </c>
      <c r="D5538" s="74">
        <f t="shared" si="43"/>
        <v>0</v>
      </c>
    </row>
    <row r="5539" spans="1:4">
      <c r="A5539" s="74" t="s">
        <v>4909</v>
      </c>
      <c r="B5539" s="74" t="str">
        <f ca="1">IFERROR(__xludf.DUMMYFUNCTION("IF(REGEXMATCH(A5539,""wealth planning""),""Script 1"",""-"")"),"-")</f>
        <v>-</v>
      </c>
      <c r="C5539" s="74" t="str">
        <f t="shared" si="42"/>
        <v>Asytar Rozaini</v>
      </c>
      <c r="D5539" s="74">
        <f t="shared" si="43"/>
        <v>0</v>
      </c>
    </row>
    <row r="5540" spans="1:4">
      <c r="A5540" s="148">
        <v>45685</v>
      </c>
      <c r="B5540" s="74" t="str">
        <f ca="1">IFERROR(__xludf.DUMMYFUNCTION("IF(REGEXMATCH(A5540,""wealth planning""),""Script 1"",""-"")"),"#VALUE!")</f>
        <v>#VALUE!</v>
      </c>
      <c r="C5540" s="74" t="str">
        <f t="shared" si="42"/>
        <v>Asytar Rozaini</v>
      </c>
      <c r="D5540" s="74">
        <f t="shared" si="43"/>
        <v>0</v>
      </c>
    </row>
    <row r="5541" spans="1:4">
      <c r="A5541" s="148">
        <v>45685</v>
      </c>
      <c r="B5541" s="74" t="str">
        <f ca="1">IFERROR(__xludf.DUMMYFUNCTION("IF(REGEXMATCH(A5541,""wealth planning""),""Script 1"",""-"")"),"#VALUE!")</f>
        <v>#VALUE!</v>
      </c>
      <c r="C5541" s="148">
        <f t="shared" si="42"/>
        <v>45685</v>
      </c>
      <c r="D5541" s="74" t="str">
        <f t="shared" si="43"/>
        <v>Asytar Rozaini</v>
      </c>
    </row>
    <row r="5542" spans="1:4">
      <c r="A5542" s="74" t="s">
        <v>4910</v>
      </c>
      <c r="B5542" s="74" t="str">
        <f ca="1">IFERROR(__xludf.DUMMYFUNCTION("IF(REGEXMATCH(A5542,""wealth planning""),""Script 1"",""-"")"),"Script 1")</f>
        <v>Script 1</v>
      </c>
      <c r="C5542" s="148">
        <f t="shared" si="42"/>
        <v>45685</v>
      </c>
      <c r="D5542" s="74" t="str">
        <f t="shared" si="43"/>
        <v>Asytar Rozaini</v>
      </c>
    </row>
    <row r="5543" spans="1:4">
      <c r="B5543" s="74" t="str">
        <f ca="1">IFERROR(__xludf.DUMMYFUNCTION("IF(REGEXMATCH(A5543,""wealth planning""),""Script 1"",""-"")"),"-")</f>
        <v>-</v>
      </c>
      <c r="C5543" s="74" t="str">
        <f t="shared" si="42"/>
        <v>You: Hai assalamualaikum Asytar,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543" s="148">
        <f t="shared" si="43"/>
        <v>45685</v>
      </c>
    </row>
    <row r="5544" spans="1:4">
      <c r="B5544" s="74" t="str">
        <f ca="1">IFERROR(__xludf.DUMMYFUNCTION("IF(REGEXMATCH(A5544,""wealth planning""),""Script 1"",""-"")"),"-")</f>
        <v>-</v>
      </c>
      <c r="C5544" s="74">
        <f t="shared" si="42"/>
        <v>0</v>
      </c>
      <c r="D5544" s="148">
        <f t="shared" si="43"/>
        <v>45685</v>
      </c>
    </row>
    <row r="5545" spans="1:4">
      <c r="B5545" s="74" t="str">
        <f ca="1">IFERROR(__xludf.DUMMYFUNCTION("IF(REGEXMATCH(A5545,""wealth planning""),""Script 1"",""-"")"),"-")</f>
        <v>-</v>
      </c>
      <c r="C5545" s="74">
        <f t="shared" si="42"/>
        <v>0</v>
      </c>
      <c r="D5545" s="74" t="str">
        <f t="shared" si="43"/>
        <v>You: Hai assalamualaikum Asytar,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546" spans="1:4">
      <c r="A5546" s="74" t="s">
        <v>4912</v>
      </c>
      <c r="B5546" s="74" t="str">
        <f ca="1">IFERROR(__xludf.DUMMYFUNCTION("IF(REGEXMATCH(A5546,""wealth planning""),""Script 1"",""-"")"),"-")</f>
        <v>-</v>
      </c>
      <c r="C5546" s="74">
        <f t="shared" si="42"/>
        <v>0</v>
      </c>
      <c r="D5546" s="74">
        <f t="shared" si="43"/>
        <v>0</v>
      </c>
    </row>
    <row r="5547" spans="1:4">
      <c r="A5547" s="74" t="s">
        <v>4912</v>
      </c>
      <c r="B5547" s="74" t="str">
        <f ca="1">IFERROR(__xludf.DUMMYFUNCTION("IF(REGEXMATCH(A5547,""wealth planning""),""Script 1"",""-"")"),"-")</f>
        <v>-</v>
      </c>
      <c r="C5547" s="74" t="str">
        <f t="shared" si="42"/>
        <v>Nik Kifli</v>
      </c>
      <c r="D5547" s="74">
        <f t="shared" si="43"/>
        <v>0</v>
      </c>
    </row>
    <row r="5548" spans="1:4">
      <c r="A5548" s="148">
        <v>45685</v>
      </c>
      <c r="B5548" s="74" t="str">
        <f ca="1">IFERROR(__xludf.DUMMYFUNCTION("IF(REGEXMATCH(A5548,""wealth planning""),""Script 1"",""-"")"),"#VALUE!")</f>
        <v>#VALUE!</v>
      </c>
      <c r="C5548" s="74" t="str">
        <f t="shared" si="42"/>
        <v>Nik Kifli</v>
      </c>
      <c r="D5548" s="74">
        <f t="shared" si="43"/>
        <v>0</v>
      </c>
    </row>
    <row r="5549" spans="1:4">
      <c r="A5549" s="148">
        <v>45685</v>
      </c>
      <c r="B5549" s="74" t="str">
        <f ca="1">IFERROR(__xludf.DUMMYFUNCTION("IF(REGEXMATCH(A5549,""wealth planning""),""Script 1"",""-"")"),"#VALUE!")</f>
        <v>#VALUE!</v>
      </c>
      <c r="C5549" s="148">
        <f t="shared" si="42"/>
        <v>45685</v>
      </c>
      <c r="D5549" s="74" t="str">
        <f t="shared" si="43"/>
        <v>Nik Kifli</v>
      </c>
    </row>
    <row r="5550" spans="1:4">
      <c r="A5550" s="74" t="s">
        <v>4913</v>
      </c>
      <c r="B5550" s="74" t="str">
        <f ca="1">IFERROR(__xludf.DUMMYFUNCTION("IF(REGEXMATCH(A5550,""wealth planning""),""Script 1"",""-"")"),"Script 1")</f>
        <v>Script 1</v>
      </c>
      <c r="C5550" s="148">
        <f t="shared" si="42"/>
        <v>45685</v>
      </c>
      <c r="D5550" s="74" t="str">
        <f t="shared" si="43"/>
        <v>Nik Kifli</v>
      </c>
    </row>
    <row r="5551" spans="1:4">
      <c r="B5551" s="74" t="str">
        <f ca="1">IFERROR(__xludf.DUMMYFUNCTION("IF(REGEXMATCH(A5551,""wealth planning""),""Script 1"",""-"")"),"-")</f>
        <v>-</v>
      </c>
      <c r="C5551" s="74" t="str">
        <f t="shared" si="42"/>
        <v>You: Hai assalamualaikum Nik Kifli,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551" s="148">
        <f t="shared" si="43"/>
        <v>45685</v>
      </c>
    </row>
    <row r="5552" spans="1:4">
      <c r="B5552" s="74" t="str">
        <f ca="1">IFERROR(__xludf.DUMMYFUNCTION("IF(REGEXMATCH(A5552,""wealth planning""),""Script 1"",""-"")"),"-")</f>
        <v>-</v>
      </c>
      <c r="C5552" s="74">
        <f t="shared" si="42"/>
        <v>0</v>
      </c>
      <c r="D5552" s="148">
        <f t="shared" si="43"/>
        <v>45685</v>
      </c>
    </row>
    <row r="5553" spans="1:4">
      <c r="B5553" s="74" t="str">
        <f ca="1">IFERROR(__xludf.DUMMYFUNCTION("IF(REGEXMATCH(A5553,""wealth planning""),""Script 1"",""-"")"),"-")</f>
        <v>-</v>
      </c>
      <c r="C5553" s="74">
        <f t="shared" si="42"/>
        <v>0</v>
      </c>
      <c r="D5553" s="74" t="str">
        <f t="shared" si="43"/>
        <v>You: Hai assalamualaikum Nik Kifli,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554" spans="1:4">
      <c r="A5554" s="74" t="s">
        <v>4915</v>
      </c>
      <c r="B5554" s="74" t="str">
        <f ca="1">IFERROR(__xludf.DUMMYFUNCTION("IF(REGEXMATCH(A5554,""wealth planning""),""Script 1"",""-"")"),"-")</f>
        <v>-</v>
      </c>
      <c r="C5554" s="74">
        <f t="shared" si="42"/>
        <v>0</v>
      </c>
      <c r="D5554" s="74">
        <f t="shared" si="43"/>
        <v>0</v>
      </c>
    </row>
    <row r="5555" spans="1:4">
      <c r="A5555" s="74" t="s">
        <v>4915</v>
      </c>
      <c r="B5555" s="74" t="str">
        <f ca="1">IFERROR(__xludf.DUMMYFUNCTION("IF(REGEXMATCH(A5555,""wealth planning""),""Script 1"",""-"")"),"-")</f>
        <v>-</v>
      </c>
      <c r="C5555" s="74" t="str">
        <f t="shared" si="42"/>
        <v>Hassanal Hakim</v>
      </c>
      <c r="D5555" s="74">
        <f t="shared" si="43"/>
        <v>0</v>
      </c>
    </row>
    <row r="5556" spans="1:4">
      <c r="A5556" s="148">
        <v>45685</v>
      </c>
      <c r="B5556" s="74" t="str">
        <f ca="1">IFERROR(__xludf.DUMMYFUNCTION("IF(REGEXMATCH(A5556,""wealth planning""),""Script 1"",""-"")"),"#VALUE!")</f>
        <v>#VALUE!</v>
      </c>
      <c r="C5556" s="74" t="str">
        <f t="shared" si="42"/>
        <v>Hassanal Hakim</v>
      </c>
      <c r="D5556" s="74">
        <f t="shared" si="43"/>
        <v>0</v>
      </c>
    </row>
    <row r="5557" spans="1:4">
      <c r="A5557" s="148">
        <v>45685</v>
      </c>
      <c r="B5557" s="74" t="str">
        <f ca="1">IFERROR(__xludf.DUMMYFUNCTION("IF(REGEXMATCH(A5557,""wealth planning""),""Script 1"",""-"")"),"#VALUE!")</f>
        <v>#VALUE!</v>
      </c>
      <c r="C5557" s="148">
        <f t="shared" si="42"/>
        <v>45685</v>
      </c>
      <c r="D5557" s="74" t="str">
        <f t="shared" si="43"/>
        <v>Hassanal Hakim</v>
      </c>
    </row>
    <row r="5558" spans="1:4">
      <c r="A5558" s="74" t="s">
        <v>4916</v>
      </c>
      <c r="B5558" s="74" t="str">
        <f ca="1">IFERROR(__xludf.DUMMYFUNCTION("IF(REGEXMATCH(A5558,""wealth planning""),""Script 1"",""-"")"),"Script 1")</f>
        <v>Script 1</v>
      </c>
      <c r="C5558" s="148">
        <f t="shared" si="42"/>
        <v>45685</v>
      </c>
      <c r="D5558" s="74" t="str">
        <f t="shared" si="43"/>
        <v>Hassanal Hakim</v>
      </c>
    </row>
    <row r="5559" spans="1:4">
      <c r="B5559" s="74" t="str">
        <f ca="1">IFERROR(__xludf.DUMMYFUNCTION("IF(REGEXMATCH(A5559,""wealth planning""),""Script 1"",""-"")"),"-")</f>
        <v>-</v>
      </c>
      <c r="C5559" s="74" t="str">
        <f t="shared" si="42"/>
        <v>You: Hai assalamualaikum Hassanal,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559" s="148">
        <f t="shared" si="43"/>
        <v>45685</v>
      </c>
    </row>
    <row r="5560" spans="1:4">
      <c r="B5560" s="74" t="str">
        <f ca="1">IFERROR(__xludf.DUMMYFUNCTION("IF(REGEXMATCH(A5560,""wealth planning""),""Script 1"",""-"")"),"-")</f>
        <v>-</v>
      </c>
      <c r="C5560" s="74">
        <f t="shared" si="42"/>
        <v>0</v>
      </c>
      <c r="D5560" s="148">
        <f t="shared" si="43"/>
        <v>45685</v>
      </c>
    </row>
    <row r="5561" spans="1:4">
      <c r="B5561" s="74" t="str">
        <f ca="1">IFERROR(__xludf.DUMMYFUNCTION("IF(REGEXMATCH(A5561,""wealth planning""),""Script 1"",""-"")"),"-")</f>
        <v>-</v>
      </c>
      <c r="C5561" s="74">
        <f t="shared" si="42"/>
        <v>0</v>
      </c>
      <c r="D5561" s="74" t="str">
        <f t="shared" si="43"/>
        <v>You: Hai assalamualaikum Hassanal,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562" spans="1:4">
      <c r="B5562" s="74" t="str">
        <f ca="1">IFERROR(__xludf.DUMMYFUNCTION("IF(REGEXMATCH(A5562,""wealth planning""),""Script 1"",""-"")"),"-")</f>
        <v>-</v>
      </c>
      <c r="C5562" s="74">
        <f t="shared" si="42"/>
        <v>0</v>
      </c>
      <c r="D5562" s="74">
        <f t="shared" si="43"/>
        <v>0</v>
      </c>
    </row>
    <row r="5563" spans="1:4">
      <c r="A5563" s="74" t="s">
        <v>4919</v>
      </c>
      <c r="B5563" s="74" t="str">
        <f ca="1">IFERROR(__xludf.DUMMYFUNCTION("IF(REGEXMATCH(A5563,""wealth planning""),""Script 1"",""-"")"),"-")</f>
        <v>-</v>
      </c>
      <c r="C5563" s="74">
        <f t="shared" si="42"/>
        <v>0</v>
      </c>
      <c r="D5563" s="74">
        <f t="shared" si="43"/>
        <v>0</v>
      </c>
    </row>
    <row r="5564" spans="1:4">
      <c r="A5564" s="148">
        <v>45685</v>
      </c>
      <c r="B5564" s="74" t="str">
        <f ca="1">IFERROR(__xludf.DUMMYFUNCTION("IF(REGEXMATCH(A5564,""wealth planning""),""Script 1"",""-"")"),"#VALUE!")</f>
        <v>#VALUE!</v>
      </c>
      <c r="C5564" s="74" t="str">
        <f t="shared" si="42"/>
        <v>Nur Izati Atikah</v>
      </c>
      <c r="D5564" s="74">
        <f t="shared" si="43"/>
        <v>0</v>
      </c>
    </row>
    <row r="5565" spans="1:4">
      <c r="A5565" s="148">
        <v>45685</v>
      </c>
      <c r="B5565" s="74" t="str">
        <f ca="1">IFERROR(__xludf.DUMMYFUNCTION("IF(REGEXMATCH(A5565,""wealth planning""),""Script 1"",""-"")"),"#VALUE!")</f>
        <v>#VALUE!</v>
      </c>
      <c r="C5565" s="148">
        <f t="shared" si="42"/>
        <v>45685</v>
      </c>
      <c r="D5565" s="74">
        <f t="shared" si="43"/>
        <v>0</v>
      </c>
    </row>
    <row r="5566" spans="1:4">
      <c r="A5566" s="74" t="s">
        <v>4920</v>
      </c>
      <c r="B5566" s="74" t="str">
        <f ca="1">IFERROR(__xludf.DUMMYFUNCTION("IF(REGEXMATCH(A5566,""wealth planning""),""Script 1"",""-"")"),"Script 1")</f>
        <v>Script 1</v>
      </c>
      <c r="C5566" s="148">
        <f t="shared" si="42"/>
        <v>45685</v>
      </c>
      <c r="D5566" s="74" t="str">
        <f t="shared" si="43"/>
        <v>Nur Izati Atikah</v>
      </c>
    </row>
    <row r="5567" spans="1:4">
      <c r="B5567" s="74" t="str">
        <f ca="1">IFERROR(__xludf.DUMMYFUNCTION("IF(REGEXMATCH(A5567,""wealth planning""),""Script 1"",""-"")"),"-")</f>
        <v>-</v>
      </c>
      <c r="C5567" s="74" t="str">
        <f t="shared" si="42"/>
        <v>You: Hai assalamualaikum Izati,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567" s="148">
        <f t="shared" si="43"/>
        <v>45685</v>
      </c>
    </row>
    <row r="5568" spans="1:4">
      <c r="B5568" s="74" t="str">
        <f ca="1">IFERROR(__xludf.DUMMYFUNCTION("IF(REGEXMATCH(A5568,""wealth planning""),""Script 1"",""-"")"),"-")</f>
        <v>-</v>
      </c>
      <c r="C5568" s="74">
        <f t="shared" si="42"/>
        <v>0</v>
      </c>
      <c r="D5568" s="148">
        <f t="shared" si="43"/>
        <v>45685</v>
      </c>
    </row>
    <row r="5569" spans="1:4">
      <c r="B5569" s="74" t="str">
        <f ca="1">IFERROR(__xludf.DUMMYFUNCTION("IF(REGEXMATCH(A5569,""wealth planning""),""Script 1"",""-"")"),"-")</f>
        <v>-</v>
      </c>
      <c r="C5569" s="74">
        <f t="shared" si="42"/>
        <v>0</v>
      </c>
      <c r="D5569" s="74" t="str">
        <f t="shared" si="43"/>
        <v>You: Hai assalamualaikum Izati,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570" spans="1:4">
      <c r="A5570" s="74" t="s">
        <v>4922</v>
      </c>
      <c r="B5570" s="74" t="str">
        <f ca="1">IFERROR(__xludf.DUMMYFUNCTION("IF(REGEXMATCH(A5570,""wealth planning""),""Script 1"",""-"")"),"-")</f>
        <v>-</v>
      </c>
      <c r="C5570" s="74">
        <f t="shared" si="42"/>
        <v>0</v>
      </c>
      <c r="D5570" s="74">
        <f t="shared" si="43"/>
        <v>0</v>
      </c>
    </row>
    <row r="5571" spans="1:4">
      <c r="A5571" s="74" t="s">
        <v>4922</v>
      </c>
      <c r="B5571" s="74" t="str">
        <f ca="1">IFERROR(__xludf.DUMMYFUNCTION("IF(REGEXMATCH(A5571,""wealth planning""),""Script 1"",""-"")"),"-")</f>
        <v>-</v>
      </c>
      <c r="C5571" s="74" t="str">
        <f t="shared" si="42"/>
        <v>Alia Balqis</v>
      </c>
      <c r="D5571" s="74">
        <f t="shared" si="43"/>
        <v>0</v>
      </c>
    </row>
    <row r="5572" spans="1:4">
      <c r="A5572" s="148">
        <v>45685</v>
      </c>
      <c r="B5572" s="74" t="str">
        <f ca="1">IFERROR(__xludf.DUMMYFUNCTION("IF(REGEXMATCH(A5572,""wealth planning""),""Script 1"",""-"")"),"#VALUE!")</f>
        <v>#VALUE!</v>
      </c>
      <c r="C5572" s="74" t="str">
        <f t="shared" si="42"/>
        <v>Alia Balqis</v>
      </c>
      <c r="D5572" s="74">
        <f t="shared" si="43"/>
        <v>0</v>
      </c>
    </row>
    <row r="5573" spans="1:4">
      <c r="A5573" s="148">
        <v>45685</v>
      </c>
      <c r="B5573" s="74" t="str">
        <f ca="1">IFERROR(__xludf.DUMMYFUNCTION("IF(REGEXMATCH(A5573,""wealth planning""),""Script 1"",""-"")"),"#VALUE!")</f>
        <v>#VALUE!</v>
      </c>
      <c r="C5573" s="148">
        <f t="shared" si="42"/>
        <v>45685</v>
      </c>
      <c r="D5573" s="74" t="str">
        <f t="shared" si="43"/>
        <v>Alia Balqis</v>
      </c>
    </row>
    <row r="5574" spans="1:4">
      <c r="A5574" s="74" t="s">
        <v>3029</v>
      </c>
      <c r="B5574" s="74" t="str">
        <f ca="1">IFERROR(__xludf.DUMMYFUNCTION("IF(REGEXMATCH(A5574,""wealth planning""),""Script 1"",""-"")"),"Script 1")</f>
        <v>Script 1</v>
      </c>
      <c r="C5574" s="148">
        <f t="shared" si="42"/>
        <v>45685</v>
      </c>
      <c r="D5574" s="74" t="str">
        <f t="shared" si="43"/>
        <v>Alia Balqis</v>
      </c>
    </row>
    <row r="5575" spans="1:4">
      <c r="B5575" s="74" t="str">
        <f ca="1">IFERROR(__xludf.DUMMYFUNCTION("IF(REGEXMATCH(A5575,""wealth planning""),""Script 1"",""-"")"),"-")</f>
        <v>-</v>
      </c>
      <c r="C5575" s="74" t="str">
        <f t="shared" si="42"/>
        <v>You: Hai assalamualaikum Alia,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575" s="148">
        <f t="shared" si="43"/>
        <v>45685</v>
      </c>
    </row>
    <row r="5576" spans="1:4">
      <c r="B5576" s="74" t="str">
        <f ca="1">IFERROR(__xludf.DUMMYFUNCTION("IF(REGEXMATCH(A5576,""wealth planning""),""Script 1"",""-"")"),"-")</f>
        <v>-</v>
      </c>
      <c r="C5576" s="74">
        <f t="shared" si="42"/>
        <v>0</v>
      </c>
      <c r="D5576" s="148">
        <f t="shared" si="43"/>
        <v>45685</v>
      </c>
    </row>
    <row r="5577" spans="1:4">
      <c r="B5577" s="74" t="str">
        <f ca="1">IFERROR(__xludf.DUMMYFUNCTION("IF(REGEXMATCH(A5577,""wealth planning""),""Script 1"",""-"")"),"-")</f>
        <v>-</v>
      </c>
      <c r="C5577" s="74">
        <f t="shared" si="42"/>
        <v>0</v>
      </c>
      <c r="D5577" s="74" t="str">
        <f t="shared" si="43"/>
        <v>You: Hai assalamualaikum Alia,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578" spans="1:4">
      <c r="A5578" s="74" t="s">
        <v>4924</v>
      </c>
      <c r="B5578" s="74" t="str">
        <f ca="1">IFERROR(__xludf.DUMMYFUNCTION("IF(REGEXMATCH(A5578,""wealth planning""),""Script 1"",""-"")"),"-")</f>
        <v>-</v>
      </c>
      <c r="C5578" s="74">
        <f t="shared" si="42"/>
        <v>0</v>
      </c>
      <c r="D5578" s="74">
        <f t="shared" si="43"/>
        <v>0</v>
      </c>
    </row>
    <row r="5579" spans="1:4">
      <c r="A5579" s="74" t="s">
        <v>4924</v>
      </c>
      <c r="B5579" s="74" t="str">
        <f ca="1">IFERROR(__xludf.DUMMYFUNCTION("IF(REGEXMATCH(A5579,""wealth planning""),""Script 1"",""-"")"),"-")</f>
        <v>-</v>
      </c>
      <c r="C5579" s="74" t="str">
        <f t="shared" si="42"/>
        <v>Amar Hakim</v>
      </c>
      <c r="D5579" s="74">
        <f t="shared" si="43"/>
        <v>0</v>
      </c>
    </row>
    <row r="5580" spans="1:4">
      <c r="A5580" s="148">
        <v>45685</v>
      </c>
      <c r="B5580" s="74" t="str">
        <f ca="1">IFERROR(__xludf.DUMMYFUNCTION("IF(REGEXMATCH(A5580,""wealth planning""),""Script 1"",""-"")"),"#VALUE!")</f>
        <v>#VALUE!</v>
      </c>
      <c r="C5580" s="74" t="str">
        <f t="shared" si="42"/>
        <v>Amar Hakim</v>
      </c>
      <c r="D5580" s="74">
        <f t="shared" si="43"/>
        <v>0</v>
      </c>
    </row>
    <row r="5581" spans="1:4">
      <c r="A5581" s="148">
        <v>45685</v>
      </c>
      <c r="B5581" s="74" t="str">
        <f ca="1">IFERROR(__xludf.DUMMYFUNCTION("IF(REGEXMATCH(A5581,""wealth planning""),""Script 1"",""-"")"),"#VALUE!")</f>
        <v>#VALUE!</v>
      </c>
      <c r="C5581" s="148">
        <f t="shared" si="42"/>
        <v>45685</v>
      </c>
      <c r="D5581" s="74" t="str">
        <f t="shared" si="43"/>
        <v>Amar Hakim</v>
      </c>
    </row>
    <row r="5582" spans="1:4">
      <c r="A5582" s="74" t="s">
        <v>4925</v>
      </c>
      <c r="B5582" s="74" t="str">
        <f ca="1">IFERROR(__xludf.DUMMYFUNCTION("IF(REGEXMATCH(A5582,""wealth planning""),""Script 1"",""-"")"),"Script 1")</f>
        <v>Script 1</v>
      </c>
      <c r="C5582" s="148">
        <f t="shared" si="42"/>
        <v>45685</v>
      </c>
      <c r="D5582" s="74" t="str">
        <f t="shared" si="43"/>
        <v>Amar Hakim</v>
      </c>
    </row>
    <row r="5583" spans="1:4">
      <c r="B5583" s="74" t="str">
        <f ca="1">IFERROR(__xludf.DUMMYFUNCTION("IF(REGEXMATCH(A5583,""wealth planning""),""Script 1"",""-"")"),"-")</f>
        <v>-</v>
      </c>
      <c r="C5583" s="74" t="str">
        <f t="shared" si="42"/>
        <v>You: Hai assalamualaikum Amar,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583" s="148">
        <f t="shared" si="43"/>
        <v>45685</v>
      </c>
    </row>
    <row r="5584" spans="1:4">
      <c r="B5584" s="74" t="str">
        <f ca="1">IFERROR(__xludf.DUMMYFUNCTION("IF(REGEXMATCH(A5584,""wealth planning""),""Script 1"",""-"")"),"-")</f>
        <v>-</v>
      </c>
      <c r="C5584" s="74">
        <f t="shared" si="42"/>
        <v>0</v>
      </c>
      <c r="D5584" s="148">
        <f t="shared" si="43"/>
        <v>45685</v>
      </c>
    </row>
    <row r="5585" spans="1:4">
      <c r="B5585" s="74" t="str">
        <f ca="1">IFERROR(__xludf.DUMMYFUNCTION("IF(REGEXMATCH(A5585,""wealth planning""),""Script 1"",""-"")"),"-")</f>
        <v>-</v>
      </c>
      <c r="C5585" s="74">
        <f t="shared" si="42"/>
        <v>0</v>
      </c>
      <c r="D5585" s="74" t="str">
        <f t="shared" si="43"/>
        <v>You: Hai assalamualaikum Amar,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586" spans="1:4">
      <c r="A5586" s="74" t="s">
        <v>4927</v>
      </c>
      <c r="B5586" s="74" t="str">
        <f ca="1">IFERROR(__xludf.DUMMYFUNCTION("IF(REGEXMATCH(A5586,""wealth planning""),""Script 1"",""-"")"),"-")</f>
        <v>-</v>
      </c>
      <c r="C5586" s="74">
        <f t="shared" si="42"/>
        <v>0</v>
      </c>
      <c r="D5586" s="74">
        <f t="shared" si="43"/>
        <v>0</v>
      </c>
    </row>
    <row r="5587" spans="1:4">
      <c r="A5587" s="74" t="s">
        <v>4927</v>
      </c>
      <c r="B5587" s="74" t="str">
        <f ca="1">IFERROR(__xludf.DUMMYFUNCTION("IF(REGEXMATCH(A5587,""wealth planning""),""Script 1"",""-"")"),"-")</f>
        <v>-</v>
      </c>
      <c r="C5587" s="74" t="str">
        <f t="shared" si="42"/>
        <v>HAIKAL MUHAMAD</v>
      </c>
      <c r="D5587" s="74">
        <f t="shared" si="43"/>
        <v>0</v>
      </c>
    </row>
    <row r="5588" spans="1:4">
      <c r="A5588" s="148">
        <v>45685</v>
      </c>
      <c r="B5588" s="74" t="str">
        <f ca="1">IFERROR(__xludf.DUMMYFUNCTION("IF(REGEXMATCH(A5588,""wealth planning""),""Script 1"",""-"")"),"#VALUE!")</f>
        <v>#VALUE!</v>
      </c>
      <c r="C5588" s="74" t="str">
        <f t="shared" si="42"/>
        <v>HAIKAL MUHAMAD</v>
      </c>
      <c r="D5588" s="74">
        <f t="shared" si="43"/>
        <v>0</v>
      </c>
    </row>
    <row r="5589" spans="1:4">
      <c r="A5589" s="148">
        <v>45685</v>
      </c>
      <c r="B5589" s="74" t="str">
        <f ca="1">IFERROR(__xludf.DUMMYFUNCTION("IF(REGEXMATCH(A5589,""wealth planning""),""Script 1"",""-"")"),"#VALUE!")</f>
        <v>#VALUE!</v>
      </c>
      <c r="C5589" s="148">
        <f t="shared" si="42"/>
        <v>45685</v>
      </c>
      <c r="D5589" s="74" t="str">
        <f t="shared" si="43"/>
        <v>HAIKAL MUHAMAD</v>
      </c>
    </row>
    <row r="5590" spans="1:4">
      <c r="A5590" s="74" t="s">
        <v>4928</v>
      </c>
      <c r="B5590" s="74" t="str">
        <f ca="1">IFERROR(__xludf.DUMMYFUNCTION("IF(REGEXMATCH(A5590,""wealth planning""),""Script 1"",""-"")"),"Script 1")</f>
        <v>Script 1</v>
      </c>
      <c r="C5590" s="148">
        <f t="shared" si="42"/>
        <v>45685</v>
      </c>
      <c r="D5590" s="74" t="str">
        <f t="shared" si="43"/>
        <v>HAIKAL MUHAMAD</v>
      </c>
    </row>
    <row r="5591" spans="1:4">
      <c r="B5591" s="74" t="str">
        <f ca="1">IFERROR(__xludf.DUMMYFUNCTION("IF(REGEXMATCH(A5591,""wealth planning""),""Script 1"",""-"")"),"-")</f>
        <v>-</v>
      </c>
      <c r="C5591" s="74" t="str">
        <f t="shared" si="42"/>
        <v>You: Hai assalamualaikum Haikal,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591" s="148">
        <f t="shared" si="43"/>
        <v>45685</v>
      </c>
    </row>
    <row r="5592" spans="1:4">
      <c r="B5592" s="74" t="str">
        <f ca="1">IFERROR(__xludf.DUMMYFUNCTION("IF(REGEXMATCH(A5592,""wealth planning""),""Script 1"",""-"")"),"-")</f>
        <v>-</v>
      </c>
      <c r="C5592" s="74">
        <f t="shared" si="42"/>
        <v>0</v>
      </c>
      <c r="D5592" s="148">
        <f t="shared" si="43"/>
        <v>45685</v>
      </c>
    </row>
    <row r="5593" spans="1:4">
      <c r="B5593" s="74" t="str">
        <f ca="1">IFERROR(__xludf.DUMMYFUNCTION("IF(REGEXMATCH(A5593,""wealth planning""),""Script 1"",""-"")"),"-")</f>
        <v>-</v>
      </c>
      <c r="C5593" s="74">
        <f t="shared" si="42"/>
        <v>0</v>
      </c>
      <c r="D5593" s="74" t="str">
        <f t="shared" si="43"/>
        <v>You: Hai assalamualaikum Haikal,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594" spans="1:4">
      <c r="B5594" s="74" t="str">
        <f ca="1">IFERROR(__xludf.DUMMYFUNCTION("IF(REGEXMATCH(A5594,""wealth planning""),""Script 1"",""-"")"),"-")</f>
        <v>-</v>
      </c>
      <c r="C5594" s="74">
        <f t="shared" si="42"/>
        <v>0</v>
      </c>
      <c r="D5594" s="74">
        <f t="shared" si="43"/>
        <v>0</v>
      </c>
    </row>
    <row r="5595" spans="1:4">
      <c r="A5595" s="74" t="s">
        <v>4931</v>
      </c>
      <c r="B5595" s="74" t="str">
        <f ca="1">IFERROR(__xludf.DUMMYFUNCTION("IF(REGEXMATCH(A5595,""wealth planning""),""Script 1"",""-"")"),"-")</f>
        <v>-</v>
      </c>
      <c r="C5595" s="74">
        <f t="shared" si="42"/>
        <v>0</v>
      </c>
      <c r="D5595" s="74">
        <f t="shared" si="43"/>
        <v>0</v>
      </c>
    </row>
    <row r="5596" spans="1:4">
      <c r="A5596" s="148">
        <v>45685</v>
      </c>
      <c r="B5596" s="74" t="str">
        <f ca="1">IFERROR(__xludf.DUMMYFUNCTION("IF(REGEXMATCH(A5596,""wealth planning""),""Script 1"",""-"")"),"#VALUE!")</f>
        <v>#VALUE!</v>
      </c>
      <c r="C5596" s="74" t="str">
        <f t="shared" si="42"/>
        <v>Nurul Nazira Md Nizal</v>
      </c>
      <c r="D5596" s="74">
        <f t="shared" si="43"/>
        <v>0</v>
      </c>
    </row>
    <row r="5597" spans="1:4">
      <c r="A5597" s="148">
        <v>45685</v>
      </c>
      <c r="B5597" s="74" t="str">
        <f ca="1">IFERROR(__xludf.DUMMYFUNCTION("IF(REGEXMATCH(A5597,""wealth planning""),""Script 1"",""-"")"),"#VALUE!")</f>
        <v>#VALUE!</v>
      </c>
      <c r="C5597" s="148">
        <f t="shared" si="42"/>
        <v>45685</v>
      </c>
      <c r="D5597" s="74">
        <f t="shared" si="43"/>
        <v>0</v>
      </c>
    </row>
    <row r="5598" spans="1:4">
      <c r="A5598" s="74" t="s">
        <v>4932</v>
      </c>
      <c r="B5598" s="74" t="str">
        <f ca="1">IFERROR(__xludf.DUMMYFUNCTION("IF(REGEXMATCH(A5598,""wealth planning""),""Script 1"",""-"")"),"Script 1")</f>
        <v>Script 1</v>
      </c>
      <c r="C5598" s="148">
        <f t="shared" si="42"/>
        <v>45685</v>
      </c>
      <c r="D5598" s="74" t="str">
        <f t="shared" si="43"/>
        <v>Nurul Nazira Md Nizal</v>
      </c>
    </row>
    <row r="5599" spans="1:4">
      <c r="B5599" s="74" t="str">
        <f ca="1">IFERROR(__xludf.DUMMYFUNCTION("IF(REGEXMATCH(A5599,""wealth planning""),""Script 1"",""-"")"),"-")</f>
        <v>-</v>
      </c>
      <c r="C5599" s="74" t="str">
        <f t="shared" si="42"/>
        <v>You: Hai assalamualaikum Nazira,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599" s="148">
        <f t="shared" si="43"/>
        <v>45685</v>
      </c>
    </row>
    <row r="5600" spans="1:4">
      <c r="B5600" s="74" t="str">
        <f ca="1">IFERROR(__xludf.DUMMYFUNCTION("IF(REGEXMATCH(A5600,""wealth planning""),""Script 1"",""-"")"),"-")</f>
        <v>-</v>
      </c>
      <c r="C5600" s="74">
        <f t="shared" si="42"/>
        <v>0</v>
      </c>
      <c r="D5600" s="148">
        <f t="shared" si="43"/>
        <v>45685</v>
      </c>
    </row>
    <row r="5601" spans="1:4">
      <c r="B5601" s="74" t="str">
        <f ca="1">IFERROR(__xludf.DUMMYFUNCTION("IF(REGEXMATCH(A5601,""wealth planning""),""Script 1"",""-"")"),"-")</f>
        <v>-</v>
      </c>
      <c r="C5601" s="74">
        <f t="shared" si="42"/>
        <v>0</v>
      </c>
      <c r="D5601" s="74" t="str">
        <f t="shared" si="43"/>
        <v>You: Hai assalamualaikum Nazira,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602" spans="1:4">
      <c r="A5602" s="74" t="s">
        <v>4934</v>
      </c>
      <c r="B5602" s="74" t="str">
        <f ca="1">IFERROR(__xludf.DUMMYFUNCTION("IF(REGEXMATCH(A5602,""wealth planning""),""Script 1"",""-"")"),"-")</f>
        <v>-</v>
      </c>
      <c r="C5602" s="74">
        <f t="shared" si="42"/>
        <v>0</v>
      </c>
      <c r="D5602" s="74">
        <f t="shared" si="43"/>
        <v>0</v>
      </c>
    </row>
    <row r="5603" spans="1:4">
      <c r="A5603" s="74" t="s">
        <v>4935</v>
      </c>
      <c r="B5603" s="74" t="str">
        <f ca="1">IFERROR(__xludf.DUMMYFUNCTION("IF(REGEXMATCH(A5603,""wealth planning""),""Script 1"",""-"")"),"-")</f>
        <v>-</v>
      </c>
      <c r="C5603" s="74" t="str">
        <f t="shared" si="42"/>
        <v>Ikhwan Hakimi IsmailStatus is reachable</v>
      </c>
      <c r="D5603" s="74">
        <f t="shared" si="43"/>
        <v>0</v>
      </c>
    </row>
    <row r="5604" spans="1:4">
      <c r="A5604" s="148">
        <v>45685</v>
      </c>
      <c r="B5604" s="74" t="str">
        <f ca="1">IFERROR(__xludf.DUMMYFUNCTION("IF(REGEXMATCH(A5604,""wealth planning""),""Script 1"",""-"")"),"#VALUE!")</f>
        <v>#VALUE!</v>
      </c>
      <c r="C5604" s="74" t="str">
        <f t="shared" si="42"/>
        <v>Ikhwan Hakimi Ismail</v>
      </c>
      <c r="D5604" s="74">
        <f t="shared" si="43"/>
        <v>0</v>
      </c>
    </row>
    <row r="5605" spans="1:4">
      <c r="A5605" s="148">
        <v>45685</v>
      </c>
      <c r="B5605" s="74" t="str">
        <f ca="1">IFERROR(__xludf.DUMMYFUNCTION("IF(REGEXMATCH(A5605,""wealth planning""),""Script 1"",""-"")"),"#VALUE!")</f>
        <v>#VALUE!</v>
      </c>
      <c r="C5605" s="148">
        <f t="shared" si="42"/>
        <v>45685</v>
      </c>
      <c r="D5605" s="74" t="str">
        <f t="shared" si="43"/>
        <v>Ikhwan Hakimi IsmailStatus is reachable</v>
      </c>
    </row>
    <row r="5606" spans="1:4">
      <c r="A5606" s="74" t="s">
        <v>4936</v>
      </c>
      <c r="B5606" s="74" t="str">
        <f ca="1">IFERROR(__xludf.DUMMYFUNCTION("IF(REGEXMATCH(A5606,""wealth planning""),""Script 1"",""-"")"),"Script 1")</f>
        <v>Script 1</v>
      </c>
      <c r="C5606" s="148">
        <f t="shared" si="42"/>
        <v>45685</v>
      </c>
      <c r="D5606" s="74" t="str">
        <f t="shared" si="43"/>
        <v>Ikhwan Hakimi Ismail</v>
      </c>
    </row>
    <row r="5607" spans="1:4">
      <c r="B5607" s="74" t="str">
        <f ca="1">IFERROR(__xludf.DUMMYFUNCTION("IF(REGEXMATCH(A5607,""wealth planning""),""Script 1"",""-"")"),"-")</f>
        <v>-</v>
      </c>
      <c r="C5607" s="74" t="str">
        <f t="shared" si="42"/>
        <v>You: Okay baik. Terima kasih ye reply. Kalau ada inquiry atau soalan berkaitan takaful atau wealth planning in the future, boleh je contact saya. Semoga dipermudahkan urusan</v>
      </c>
      <c r="D5607" s="148">
        <f t="shared" si="43"/>
        <v>45685</v>
      </c>
    </row>
    <row r="5608" spans="1:4">
      <c r="B5608" s="74" t="str">
        <f ca="1">IFERROR(__xludf.DUMMYFUNCTION("IF(REGEXMATCH(A5608,""wealth planning""),""Script 1"",""-"")"),"-")</f>
        <v>-</v>
      </c>
      <c r="C5608" s="74">
        <f t="shared" si="42"/>
        <v>0</v>
      </c>
      <c r="D5608" s="148">
        <f t="shared" si="43"/>
        <v>45685</v>
      </c>
    </row>
    <row r="5609" spans="1:4">
      <c r="B5609" s="74" t="str">
        <f ca="1">IFERROR(__xludf.DUMMYFUNCTION("IF(REGEXMATCH(A5609,""wealth planning""),""Script 1"",""-"")"),"-")</f>
        <v>-</v>
      </c>
      <c r="C5609" s="74">
        <f t="shared" si="42"/>
        <v>0</v>
      </c>
      <c r="D5609" s="74" t="str">
        <f t="shared" si="43"/>
        <v>You: Okay baik. Terima kasih ye reply. Kalau ada inquiry atau soalan berkaitan takaful atau wealth planning in the future, boleh je contact saya. Semoga dipermudahkan urusan</v>
      </c>
    </row>
    <row r="5610" spans="1:4">
      <c r="B5610" s="74" t="str">
        <f ca="1">IFERROR(__xludf.DUMMYFUNCTION("IF(REGEXMATCH(A5610,""wealth planning""),""Script 1"",""-"")"),"-")</f>
        <v>-</v>
      </c>
      <c r="C5610" s="74">
        <f t="shared" si="42"/>
        <v>0</v>
      </c>
      <c r="D5610" s="74">
        <f t="shared" si="43"/>
        <v>0</v>
      </c>
    </row>
    <row r="5611" spans="1:4">
      <c r="A5611" s="74" t="s">
        <v>4939</v>
      </c>
      <c r="B5611" s="74" t="str">
        <f ca="1">IFERROR(__xludf.DUMMYFUNCTION("IF(REGEXMATCH(A5611,""wealth planning""),""Script 1"",""-"")"),"-")</f>
        <v>-</v>
      </c>
      <c r="C5611" s="74">
        <f t="shared" si="42"/>
        <v>0</v>
      </c>
      <c r="D5611" s="74">
        <f t="shared" si="43"/>
        <v>0</v>
      </c>
    </row>
    <row r="5612" spans="1:4">
      <c r="A5612" s="148">
        <v>45685</v>
      </c>
      <c r="B5612" s="74" t="str">
        <f ca="1">IFERROR(__xludf.DUMMYFUNCTION("IF(REGEXMATCH(A5612,""wealth planning""),""Script 1"",""-"")"),"#VALUE!")</f>
        <v>#VALUE!</v>
      </c>
      <c r="C5612" s="74" t="str">
        <f t="shared" si="42"/>
        <v>Muhammad Ashraf bin Jafarie</v>
      </c>
      <c r="D5612" s="74">
        <f t="shared" si="43"/>
        <v>0</v>
      </c>
    </row>
    <row r="5613" spans="1:4">
      <c r="A5613" s="148">
        <v>45685</v>
      </c>
      <c r="B5613" s="74" t="str">
        <f ca="1">IFERROR(__xludf.DUMMYFUNCTION("IF(REGEXMATCH(A5613,""wealth planning""),""Script 1"",""-"")"),"#VALUE!")</f>
        <v>#VALUE!</v>
      </c>
      <c r="C5613" s="148">
        <f t="shared" si="42"/>
        <v>45685</v>
      </c>
      <c r="D5613" s="74">
        <f t="shared" si="43"/>
        <v>0</v>
      </c>
    </row>
    <row r="5614" spans="1:4">
      <c r="A5614" s="74" t="s">
        <v>4940</v>
      </c>
      <c r="B5614" s="74" t="str">
        <f ca="1">IFERROR(__xludf.DUMMYFUNCTION("IF(REGEXMATCH(A5614,""wealth planning""),""Script 1"",""-"")"),"Script 1")</f>
        <v>Script 1</v>
      </c>
      <c r="C5614" s="148">
        <f t="shared" ref="C5614:C5868" si="44">A5613</f>
        <v>45685</v>
      </c>
      <c r="D5614" s="74" t="str">
        <f t="shared" ref="D5614:D5868" si="45">A5611</f>
        <v>Muhammad Ashraf bin Jafarie</v>
      </c>
    </row>
    <row r="5615" spans="1:4">
      <c r="B5615" s="74" t="str">
        <f ca="1">IFERROR(__xludf.DUMMYFUNCTION("IF(REGEXMATCH(A5615,""wealth planning""),""Script 1"",""-"")"),"-")</f>
        <v>-</v>
      </c>
      <c r="C5615" s="74" t="str">
        <f t="shared" si="44"/>
        <v>You: Hai assalamualaikum Ashraf,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615" s="148">
        <f t="shared" si="45"/>
        <v>45685</v>
      </c>
    </row>
    <row r="5616" spans="1:4">
      <c r="B5616" s="74" t="str">
        <f ca="1">IFERROR(__xludf.DUMMYFUNCTION("IF(REGEXMATCH(A5616,""wealth planning""),""Script 1"",""-"")"),"-")</f>
        <v>-</v>
      </c>
      <c r="C5616" s="74">
        <f t="shared" si="44"/>
        <v>0</v>
      </c>
      <c r="D5616" s="148">
        <f t="shared" si="45"/>
        <v>45685</v>
      </c>
    </row>
    <row r="5617" spans="1:4">
      <c r="B5617" s="74" t="str">
        <f ca="1">IFERROR(__xludf.DUMMYFUNCTION("IF(REGEXMATCH(A5617,""wealth planning""),""Script 1"",""-"")"),"-")</f>
        <v>-</v>
      </c>
      <c r="C5617" s="74">
        <f t="shared" si="44"/>
        <v>0</v>
      </c>
      <c r="D5617" s="74" t="str">
        <f t="shared" si="45"/>
        <v>You: Hai assalamualaikum Ashraf,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618" spans="1:4">
      <c r="B5618" s="74" t="str">
        <f ca="1">IFERROR(__xludf.DUMMYFUNCTION("IF(REGEXMATCH(A5618,""wealth planning""),""Script 1"",""-"")"),"-")</f>
        <v>-</v>
      </c>
      <c r="C5618" s="74">
        <f t="shared" si="44"/>
        <v>0</v>
      </c>
      <c r="D5618" s="74">
        <f t="shared" si="45"/>
        <v>0</v>
      </c>
    </row>
    <row r="5619" spans="1:4">
      <c r="A5619" s="74" t="s">
        <v>4943</v>
      </c>
      <c r="B5619" s="74" t="str">
        <f ca="1">IFERROR(__xludf.DUMMYFUNCTION("IF(REGEXMATCH(A5619,""wealth planning""),""Script 1"",""-"")"),"-")</f>
        <v>-</v>
      </c>
      <c r="C5619" s="74">
        <f t="shared" si="44"/>
        <v>0</v>
      </c>
      <c r="D5619" s="74">
        <f t="shared" si="45"/>
        <v>0</v>
      </c>
    </row>
    <row r="5620" spans="1:4">
      <c r="A5620" s="148">
        <v>45685</v>
      </c>
      <c r="B5620" s="74" t="str">
        <f ca="1">IFERROR(__xludf.DUMMYFUNCTION("IF(REGEXMATCH(A5620,""wealth planning""),""Script 1"",""-"")"),"#VALUE!")</f>
        <v>#VALUE!</v>
      </c>
      <c r="C5620" s="74" t="str">
        <f t="shared" si="44"/>
        <v>Norhazimah Abdul Halim</v>
      </c>
      <c r="D5620" s="74">
        <f t="shared" si="45"/>
        <v>0</v>
      </c>
    </row>
    <row r="5621" spans="1:4">
      <c r="A5621" s="148">
        <v>45685</v>
      </c>
      <c r="B5621" s="74" t="str">
        <f ca="1">IFERROR(__xludf.DUMMYFUNCTION("IF(REGEXMATCH(A5621,""wealth planning""),""Script 1"",""-"")"),"#VALUE!")</f>
        <v>#VALUE!</v>
      </c>
      <c r="C5621" s="148">
        <f t="shared" si="44"/>
        <v>45685</v>
      </c>
      <c r="D5621" s="74">
        <f t="shared" si="45"/>
        <v>0</v>
      </c>
    </row>
    <row r="5622" spans="1:4">
      <c r="A5622" s="74" t="s">
        <v>4944</v>
      </c>
      <c r="B5622" s="74" t="str">
        <f ca="1">IFERROR(__xludf.DUMMYFUNCTION("IF(REGEXMATCH(A5622,""wealth planning""),""Script 1"",""-"")"),"Script 1")</f>
        <v>Script 1</v>
      </c>
      <c r="C5622" s="148">
        <f t="shared" si="44"/>
        <v>45685</v>
      </c>
      <c r="D5622" s="74" t="str">
        <f t="shared" si="45"/>
        <v>Norhazimah Abdul Halim</v>
      </c>
    </row>
    <row r="5623" spans="1:4">
      <c r="B5623" s="74" t="str">
        <f ca="1">IFERROR(__xludf.DUMMYFUNCTION("IF(REGEXMATCH(A5623,""wealth planning""),""Script 1"",""-"")"),"-")</f>
        <v>-</v>
      </c>
      <c r="C5623" s="74" t="str">
        <f t="shared" si="44"/>
        <v>You: Hai assalamualaikum Norhazimah,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623" s="148">
        <f t="shared" si="45"/>
        <v>45685</v>
      </c>
    </row>
    <row r="5624" spans="1:4">
      <c r="B5624" s="74" t="str">
        <f ca="1">IFERROR(__xludf.DUMMYFUNCTION("IF(REGEXMATCH(A5624,""wealth planning""),""Script 1"",""-"")"),"-")</f>
        <v>-</v>
      </c>
      <c r="C5624" s="74">
        <f t="shared" si="44"/>
        <v>0</v>
      </c>
      <c r="D5624" s="148">
        <f t="shared" si="45"/>
        <v>45685</v>
      </c>
    </row>
    <row r="5625" spans="1:4">
      <c r="B5625" s="74" t="str">
        <f ca="1">IFERROR(__xludf.DUMMYFUNCTION("IF(REGEXMATCH(A5625,""wealth planning""),""Script 1"",""-"")"),"-")</f>
        <v>-</v>
      </c>
      <c r="C5625" s="74">
        <f t="shared" si="44"/>
        <v>0</v>
      </c>
      <c r="D5625" s="74" t="str">
        <f t="shared" si="45"/>
        <v>You: Hai assalamualaikum Norhazimah,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626" spans="1:4">
      <c r="A5626" s="74" t="s">
        <v>4946</v>
      </c>
      <c r="B5626" s="74" t="str">
        <f ca="1">IFERROR(__xludf.DUMMYFUNCTION("IF(REGEXMATCH(A5626,""wealth planning""),""Script 1"",""-"")"),"-")</f>
        <v>-</v>
      </c>
      <c r="C5626" s="74">
        <f t="shared" si="44"/>
        <v>0</v>
      </c>
      <c r="D5626" s="74">
        <f t="shared" si="45"/>
        <v>0</v>
      </c>
    </row>
    <row r="5627" spans="1:4">
      <c r="A5627" s="74" t="s">
        <v>4946</v>
      </c>
      <c r="B5627" s="74" t="str">
        <f ca="1">IFERROR(__xludf.DUMMYFUNCTION("IF(REGEXMATCH(A5627,""wealth planning""),""Script 1"",""-"")"),"-")</f>
        <v>-</v>
      </c>
      <c r="C5627" s="74" t="str">
        <f t="shared" si="44"/>
        <v>Noratira Azri</v>
      </c>
      <c r="D5627" s="74">
        <f t="shared" si="45"/>
        <v>0</v>
      </c>
    </row>
    <row r="5628" spans="1:4">
      <c r="A5628" s="148">
        <v>45685</v>
      </c>
      <c r="B5628" s="74" t="str">
        <f ca="1">IFERROR(__xludf.DUMMYFUNCTION("IF(REGEXMATCH(A5628,""wealth planning""),""Script 1"",""-"")"),"#VALUE!")</f>
        <v>#VALUE!</v>
      </c>
      <c r="C5628" s="74" t="str">
        <f t="shared" si="44"/>
        <v>Noratira Azri</v>
      </c>
      <c r="D5628" s="74">
        <f t="shared" si="45"/>
        <v>0</v>
      </c>
    </row>
    <row r="5629" spans="1:4">
      <c r="A5629" s="148">
        <v>45685</v>
      </c>
      <c r="B5629" s="74" t="str">
        <f ca="1">IFERROR(__xludf.DUMMYFUNCTION("IF(REGEXMATCH(A5629,""wealth planning""),""Script 1"",""-"")"),"#VALUE!")</f>
        <v>#VALUE!</v>
      </c>
      <c r="C5629" s="148">
        <f t="shared" si="44"/>
        <v>45685</v>
      </c>
      <c r="D5629" s="74" t="str">
        <f t="shared" si="45"/>
        <v>Noratira Azri</v>
      </c>
    </row>
    <row r="5630" spans="1:4">
      <c r="A5630" s="74" t="s">
        <v>4947</v>
      </c>
      <c r="B5630" s="74" t="str">
        <f ca="1">IFERROR(__xludf.DUMMYFUNCTION("IF(REGEXMATCH(A5630,""wealth planning""),""Script 1"",""-"")"),"Script 1")</f>
        <v>Script 1</v>
      </c>
      <c r="C5630" s="148">
        <f t="shared" si="44"/>
        <v>45685</v>
      </c>
      <c r="D5630" s="74" t="str">
        <f t="shared" si="45"/>
        <v>Noratira Azri</v>
      </c>
    </row>
    <row r="5631" spans="1:4">
      <c r="B5631" s="74" t="str">
        <f ca="1">IFERROR(__xludf.DUMMYFUNCTION("IF(REGEXMATCH(A5631,""wealth planning""),""Script 1"",""-"")"),"-")</f>
        <v>-</v>
      </c>
      <c r="C5631" s="74" t="str">
        <f t="shared" si="44"/>
        <v>You: Hai assalamualaikum Noratira,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631" s="148">
        <f t="shared" si="45"/>
        <v>45685</v>
      </c>
    </row>
    <row r="5632" spans="1:4">
      <c r="B5632" s="74" t="str">
        <f ca="1">IFERROR(__xludf.DUMMYFUNCTION("IF(REGEXMATCH(A5632,""wealth planning""),""Script 1"",""-"")"),"-")</f>
        <v>-</v>
      </c>
      <c r="C5632" s="74">
        <f t="shared" si="44"/>
        <v>0</v>
      </c>
      <c r="D5632" s="148">
        <f t="shared" si="45"/>
        <v>45685</v>
      </c>
    </row>
    <row r="5633" spans="1:4">
      <c r="B5633" s="74" t="str">
        <f ca="1">IFERROR(__xludf.DUMMYFUNCTION("IF(REGEXMATCH(A5633,""wealth planning""),""Script 1"",""-"")"),"-")</f>
        <v>-</v>
      </c>
      <c r="C5633" s="74">
        <f t="shared" si="44"/>
        <v>0</v>
      </c>
      <c r="D5633" s="74" t="str">
        <f t="shared" si="45"/>
        <v>You: Hai assalamualaikum Noratira,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634" spans="1:4">
      <c r="A5634" s="74" t="s">
        <v>4949</v>
      </c>
      <c r="B5634" s="74" t="str">
        <f ca="1">IFERROR(__xludf.DUMMYFUNCTION("IF(REGEXMATCH(A5634,""wealth planning""),""Script 1"",""-"")"),"-")</f>
        <v>-</v>
      </c>
      <c r="C5634" s="74">
        <f t="shared" si="44"/>
        <v>0</v>
      </c>
      <c r="D5634" s="74">
        <f t="shared" si="45"/>
        <v>0</v>
      </c>
    </row>
    <row r="5635" spans="1:4">
      <c r="A5635" s="74" t="s">
        <v>4949</v>
      </c>
      <c r="B5635" s="74" t="str">
        <f ca="1">IFERROR(__xludf.DUMMYFUNCTION("IF(REGEXMATCH(A5635,""wealth planning""),""Script 1"",""-"")"),"-")</f>
        <v>-</v>
      </c>
      <c r="C5635" s="74" t="str">
        <f t="shared" si="44"/>
        <v>Muhammad Alif Irfan Azam</v>
      </c>
      <c r="D5635" s="74">
        <f t="shared" si="45"/>
        <v>0</v>
      </c>
    </row>
    <row r="5636" spans="1:4">
      <c r="A5636" s="148">
        <v>45685</v>
      </c>
      <c r="B5636" s="74" t="str">
        <f ca="1">IFERROR(__xludf.DUMMYFUNCTION("IF(REGEXMATCH(A5636,""wealth planning""),""Script 1"",""-"")"),"#VALUE!")</f>
        <v>#VALUE!</v>
      </c>
      <c r="C5636" s="74" t="str">
        <f t="shared" si="44"/>
        <v>Muhammad Alif Irfan Azam</v>
      </c>
      <c r="D5636" s="74">
        <f t="shared" si="45"/>
        <v>0</v>
      </c>
    </row>
    <row r="5637" spans="1:4">
      <c r="A5637" s="148">
        <v>45685</v>
      </c>
      <c r="B5637" s="74" t="str">
        <f ca="1">IFERROR(__xludf.DUMMYFUNCTION("IF(REGEXMATCH(A5637,""wealth planning""),""Script 1"",""-"")"),"#VALUE!")</f>
        <v>#VALUE!</v>
      </c>
      <c r="C5637" s="148">
        <f t="shared" si="44"/>
        <v>45685</v>
      </c>
      <c r="D5637" s="74" t="str">
        <f t="shared" si="45"/>
        <v>Muhammad Alif Irfan Azam</v>
      </c>
    </row>
    <row r="5638" spans="1:4">
      <c r="A5638" s="74" t="s">
        <v>2885</v>
      </c>
      <c r="B5638" s="74" t="str">
        <f ca="1">IFERROR(__xludf.DUMMYFUNCTION("IF(REGEXMATCH(A5638,""wealth planning""),""Script 1"",""-"")"),"Script 1")</f>
        <v>Script 1</v>
      </c>
      <c r="C5638" s="148">
        <f t="shared" si="44"/>
        <v>45685</v>
      </c>
      <c r="D5638" s="74" t="str">
        <f t="shared" si="45"/>
        <v>Muhammad Alif Irfan Azam</v>
      </c>
    </row>
    <row r="5639" spans="1:4">
      <c r="B5639" s="74" t="str">
        <f ca="1">IFERROR(__xludf.DUMMYFUNCTION("IF(REGEXMATCH(A5639,""wealth planning""),""Script 1"",""-"")"),"-")</f>
        <v>-</v>
      </c>
      <c r="C5639" s="74" t="str">
        <f t="shared" si="44"/>
        <v>You: Hai assalamualaikum Alif,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639" s="148">
        <f t="shared" si="45"/>
        <v>45685</v>
      </c>
    </row>
    <row r="5640" spans="1:4">
      <c r="B5640" s="74" t="str">
        <f ca="1">IFERROR(__xludf.DUMMYFUNCTION("IF(REGEXMATCH(A5640,""wealth planning""),""Script 1"",""-"")"),"-")</f>
        <v>-</v>
      </c>
      <c r="C5640" s="74">
        <f t="shared" si="44"/>
        <v>0</v>
      </c>
      <c r="D5640" s="148">
        <f t="shared" si="45"/>
        <v>45685</v>
      </c>
    </row>
    <row r="5641" spans="1:4">
      <c r="B5641" s="74" t="str">
        <f ca="1">IFERROR(__xludf.DUMMYFUNCTION("IF(REGEXMATCH(A5641,""wealth planning""),""Script 1"",""-"")"),"-")</f>
        <v>-</v>
      </c>
      <c r="C5641" s="74">
        <f t="shared" si="44"/>
        <v>0</v>
      </c>
      <c r="D5641" s="74" t="str">
        <f t="shared" si="45"/>
        <v>You: Hai assalamualaikum Alif,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642" spans="1:4">
      <c r="A5642" s="74" t="s">
        <v>4951</v>
      </c>
      <c r="B5642" s="74" t="str">
        <f ca="1">IFERROR(__xludf.DUMMYFUNCTION("IF(REGEXMATCH(A5642,""wealth planning""),""Script 1"",""-"")"),"-")</f>
        <v>-</v>
      </c>
      <c r="C5642" s="74">
        <f t="shared" si="44"/>
        <v>0</v>
      </c>
      <c r="D5642" s="74">
        <f t="shared" si="45"/>
        <v>0</v>
      </c>
    </row>
    <row r="5643" spans="1:4">
      <c r="A5643" s="74" t="s">
        <v>4951</v>
      </c>
      <c r="B5643" s="74" t="str">
        <f ca="1">IFERROR(__xludf.DUMMYFUNCTION("IF(REGEXMATCH(A5643,""wealth planning""),""Script 1"",""-"")"),"-")</f>
        <v>-</v>
      </c>
      <c r="C5643" s="74" t="str">
        <f t="shared" si="44"/>
        <v>Farah Adilah Fisal</v>
      </c>
      <c r="D5643" s="74">
        <f t="shared" si="45"/>
        <v>0</v>
      </c>
    </row>
    <row r="5644" spans="1:4">
      <c r="A5644" s="148">
        <v>45685</v>
      </c>
      <c r="B5644" s="74" t="str">
        <f ca="1">IFERROR(__xludf.DUMMYFUNCTION("IF(REGEXMATCH(A5644,""wealth planning""),""Script 1"",""-"")"),"#VALUE!")</f>
        <v>#VALUE!</v>
      </c>
      <c r="C5644" s="74" t="str">
        <f t="shared" si="44"/>
        <v>Farah Adilah Fisal</v>
      </c>
      <c r="D5644" s="74">
        <f t="shared" si="45"/>
        <v>0</v>
      </c>
    </row>
    <row r="5645" spans="1:4">
      <c r="A5645" s="148">
        <v>45685</v>
      </c>
      <c r="B5645" s="74" t="str">
        <f ca="1">IFERROR(__xludf.DUMMYFUNCTION("IF(REGEXMATCH(A5645,""wealth planning""),""Script 1"",""-"")"),"#VALUE!")</f>
        <v>#VALUE!</v>
      </c>
      <c r="C5645" s="148">
        <f t="shared" si="44"/>
        <v>45685</v>
      </c>
      <c r="D5645" s="74" t="str">
        <f t="shared" si="45"/>
        <v>Farah Adilah Fisal</v>
      </c>
    </row>
    <row r="5646" spans="1:4">
      <c r="A5646" s="74" t="s">
        <v>2881</v>
      </c>
      <c r="B5646" s="74" t="str">
        <f ca="1">IFERROR(__xludf.DUMMYFUNCTION("IF(REGEXMATCH(A5646,""wealth planning""),""Script 1"",""-"")"),"Script 1")</f>
        <v>Script 1</v>
      </c>
      <c r="C5646" s="148">
        <f t="shared" si="44"/>
        <v>45685</v>
      </c>
      <c r="D5646" s="74" t="str">
        <f t="shared" si="45"/>
        <v>Farah Adilah Fisal</v>
      </c>
    </row>
    <row r="5647" spans="1:4">
      <c r="B5647" s="74" t="str">
        <f ca="1">IFERROR(__xludf.DUMMYFUNCTION("IF(REGEXMATCH(A5647,""wealth planning""),""Script 1"",""-"")"),"-")</f>
        <v>-</v>
      </c>
      <c r="C5647" s="74" t="str">
        <f t="shared" si="44"/>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647" s="148">
        <f t="shared" si="45"/>
        <v>45685</v>
      </c>
    </row>
    <row r="5648" spans="1:4">
      <c r="B5648" s="74" t="str">
        <f ca="1">IFERROR(__xludf.DUMMYFUNCTION("IF(REGEXMATCH(A5648,""wealth planning""),""Script 1"",""-"")"),"-")</f>
        <v>-</v>
      </c>
      <c r="C5648" s="74">
        <f t="shared" si="44"/>
        <v>0</v>
      </c>
      <c r="D5648" s="148">
        <f t="shared" si="45"/>
        <v>45685</v>
      </c>
    </row>
    <row r="5649" spans="1:4">
      <c r="B5649" s="74" t="str">
        <f ca="1">IFERROR(__xludf.DUMMYFUNCTION("IF(REGEXMATCH(A5649,""wealth planning""),""Script 1"",""-"")"),"-")</f>
        <v>-</v>
      </c>
      <c r="C5649" s="74">
        <f t="shared" si="44"/>
        <v>0</v>
      </c>
      <c r="D5649" s="74" t="str">
        <f t="shared" si="45"/>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650" spans="1:4">
      <c r="A5650" s="74" t="s">
        <v>4953</v>
      </c>
      <c r="B5650" s="74" t="str">
        <f ca="1">IFERROR(__xludf.DUMMYFUNCTION("IF(REGEXMATCH(A5650,""wealth planning""),""Script 1"",""-"")"),"-")</f>
        <v>-</v>
      </c>
      <c r="C5650" s="74">
        <f t="shared" si="44"/>
        <v>0</v>
      </c>
      <c r="D5650" s="74">
        <f t="shared" si="45"/>
        <v>0</v>
      </c>
    </row>
    <row r="5651" spans="1:4">
      <c r="A5651" s="74" t="s">
        <v>4953</v>
      </c>
      <c r="B5651" s="74" t="str">
        <f ca="1">IFERROR(__xludf.DUMMYFUNCTION("IF(REGEXMATCH(A5651,""wealth planning""),""Script 1"",""-"")"),"-")</f>
        <v>-</v>
      </c>
      <c r="C5651" s="74" t="str">
        <f t="shared" si="44"/>
        <v>Nur Fariana Mustaffa</v>
      </c>
      <c r="D5651" s="74">
        <f t="shared" si="45"/>
        <v>0</v>
      </c>
    </row>
    <row r="5652" spans="1:4">
      <c r="A5652" s="148">
        <v>45685</v>
      </c>
      <c r="B5652" s="74" t="str">
        <f ca="1">IFERROR(__xludf.DUMMYFUNCTION("IF(REGEXMATCH(A5652,""wealth planning""),""Script 1"",""-"")"),"#VALUE!")</f>
        <v>#VALUE!</v>
      </c>
      <c r="C5652" s="74" t="str">
        <f t="shared" si="44"/>
        <v>Nur Fariana Mustaffa</v>
      </c>
      <c r="D5652" s="74">
        <f t="shared" si="45"/>
        <v>0</v>
      </c>
    </row>
    <row r="5653" spans="1:4">
      <c r="A5653" s="148">
        <v>45685</v>
      </c>
      <c r="B5653" s="74" t="str">
        <f ca="1">IFERROR(__xludf.DUMMYFUNCTION("IF(REGEXMATCH(A5653,""wealth planning""),""Script 1"",""-"")"),"#VALUE!")</f>
        <v>#VALUE!</v>
      </c>
      <c r="C5653" s="148">
        <f t="shared" si="44"/>
        <v>45685</v>
      </c>
      <c r="D5653" s="74" t="str">
        <f t="shared" si="45"/>
        <v>Nur Fariana Mustaffa</v>
      </c>
    </row>
    <row r="5654" spans="1:4">
      <c r="A5654" s="74" t="s">
        <v>4954</v>
      </c>
      <c r="B5654" s="74" t="str">
        <f ca="1">IFERROR(__xludf.DUMMYFUNCTION("IF(REGEXMATCH(A5654,""wealth planning""),""Script 1"",""-"")"),"Script 1")</f>
        <v>Script 1</v>
      </c>
      <c r="C5654" s="148">
        <f t="shared" si="44"/>
        <v>45685</v>
      </c>
      <c r="D5654" s="74" t="str">
        <f t="shared" si="45"/>
        <v>Nur Fariana Mustaffa</v>
      </c>
    </row>
    <row r="5655" spans="1:4">
      <c r="B5655" s="74" t="str">
        <f ca="1">IFERROR(__xludf.DUMMYFUNCTION("IF(REGEXMATCH(A5655,""wealth planning""),""Script 1"",""-"")"),"-")</f>
        <v>-</v>
      </c>
      <c r="C5655" s="74" t="str">
        <f t="shared" si="44"/>
        <v>You: Hai assalamualaikum Fariana,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655" s="148">
        <f t="shared" si="45"/>
        <v>45685</v>
      </c>
    </row>
    <row r="5656" spans="1:4">
      <c r="B5656" s="74" t="str">
        <f ca="1">IFERROR(__xludf.DUMMYFUNCTION("IF(REGEXMATCH(A5656,""wealth planning""),""Script 1"",""-"")"),"-")</f>
        <v>-</v>
      </c>
      <c r="C5656" s="74">
        <f t="shared" si="44"/>
        <v>0</v>
      </c>
      <c r="D5656" s="148">
        <f t="shared" si="45"/>
        <v>45685</v>
      </c>
    </row>
    <row r="5657" spans="1:4">
      <c r="B5657" s="74" t="str">
        <f ca="1">IFERROR(__xludf.DUMMYFUNCTION("IF(REGEXMATCH(A5657,""wealth planning""),""Script 1"",""-"")"),"-")</f>
        <v>-</v>
      </c>
      <c r="C5657" s="74">
        <f t="shared" si="44"/>
        <v>0</v>
      </c>
      <c r="D5657" s="74" t="str">
        <f t="shared" si="45"/>
        <v>You: Hai assalamualaikum Fariana,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658" spans="1:4">
      <c r="A5658" s="74" t="s">
        <v>4956</v>
      </c>
      <c r="B5658" s="74" t="str">
        <f ca="1">IFERROR(__xludf.DUMMYFUNCTION("IF(REGEXMATCH(A5658,""wealth planning""),""Script 1"",""-"")"),"-")</f>
        <v>-</v>
      </c>
      <c r="C5658" s="74">
        <f t="shared" si="44"/>
        <v>0</v>
      </c>
      <c r="D5658" s="74">
        <f t="shared" si="45"/>
        <v>0</v>
      </c>
    </row>
    <row r="5659" spans="1:4">
      <c r="A5659" s="74" t="s">
        <v>4957</v>
      </c>
      <c r="B5659" s="74" t="str">
        <f ca="1">IFERROR(__xludf.DUMMYFUNCTION("IF(REGEXMATCH(A5659,""wealth planning""),""Script 1"",""-"")"),"-")</f>
        <v>-</v>
      </c>
      <c r="C5659" s="74" t="str">
        <f t="shared" si="44"/>
        <v>Dinie Najwa ZaherStatus is reachable</v>
      </c>
      <c r="D5659" s="74">
        <f t="shared" si="45"/>
        <v>0</v>
      </c>
    </row>
    <row r="5660" spans="1:4">
      <c r="A5660" s="148">
        <v>45685</v>
      </c>
      <c r="B5660" s="74" t="str">
        <f ca="1">IFERROR(__xludf.DUMMYFUNCTION("IF(REGEXMATCH(A5660,""wealth planning""),""Script 1"",""-"")"),"#VALUE!")</f>
        <v>#VALUE!</v>
      </c>
      <c r="C5660" s="74" t="str">
        <f t="shared" si="44"/>
        <v>Dinie Najwa Zaher</v>
      </c>
      <c r="D5660" s="74">
        <f t="shared" si="45"/>
        <v>0</v>
      </c>
    </row>
    <row r="5661" spans="1:4">
      <c r="A5661" s="148">
        <v>45685</v>
      </c>
      <c r="B5661" s="74" t="str">
        <f ca="1">IFERROR(__xludf.DUMMYFUNCTION("IF(REGEXMATCH(A5661,""wealth planning""),""Script 1"",""-"")"),"#VALUE!")</f>
        <v>#VALUE!</v>
      </c>
      <c r="C5661" s="148">
        <f t="shared" si="44"/>
        <v>45685</v>
      </c>
      <c r="D5661" s="74" t="str">
        <f t="shared" si="45"/>
        <v>Dinie Najwa ZaherStatus is reachable</v>
      </c>
    </row>
    <row r="5662" spans="1:4">
      <c r="A5662" s="74" t="s">
        <v>4958</v>
      </c>
      <c r="B5662" s="74" t="str">
        <f ca="1">IFERROR(__xludf.DUMMYFUNCTION("IF(REGEXMATCH(A5662,""wealth planning""),""Script 1"",""-"")"),"Script 1")</f>
        <v>Script 1</v>
      </c>
      <c r="C5662" s="148">
        <f t="shared" si="44"/>
        <v>45685</v>
      </c>
      <c r="D5662" s="74" t="str">
        <f t="shared" si="45"/>
        <v>Dinie Najwa Zaher</v>
      </c>
    </row>
    <row r="5663" spans="1:4">
      <c r="B5663" s="74" t="str">
        <f ca="1">IFERROR(__xludf.DUMMYFUNCTION("IF(REGEXMATCH(A5663,""wealth planning""),""Script 1"",""-"")"),"-")</f>
        <v>-</v>
      </c>
      <c r="C5663" s="74" t="str">
        <f t="shared" si="44"/>
        <v>You: Hai assalamualaikum Dinie,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663" s="148">
        <f t="shared" si="45"/>
        <v>45685</v>
      </c>
    </row>
    <row r="5664" spans="1:4">
      <c r="B5664" s="74" t="str">
        <f ca="1">IFERROR(__xludf.DUMMYFUNCTION("IF(REGEXMATCH(A5664,""wealth planning""),""Script 1"",""-"")"),"-")</f>
        <v>-</v>
      </c>
      <c r="C5664" s="74">
        <f t="shared" si="44"/>
        <v>0</v>
      </c>
      <c r="D5664" s="148">
        <f t="shared" si="45"/>
        <v>45685</v>
      </c>
    </row>
    <row r="5665" spans="1:4">
      <c r="B5665" s="74" t="str">
        <f ca="1">IFERROR(__xludf.DUMMYFUNCTION("IF(REGEXMATCH(A5665,""wealth planning""),""Script 1"",""-"")"),"-")</f>
        <v>-</v>
      </c>
      <c r="C5665" s="74">
        <f t="shared" si="44"/>
        <v>0</v>
      </c>
      <c r="D5665" s="74" t="str">
        <f t="shared" si="45"/>
        <v>You: Hai assalamualaikum Dinie,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666" spans="1:4">
      <c r="A5666" s="74" t="s">
        <v>4960</v>
      </c>
      <c r="B5666" s="74" t="str">
        <f ca="1">IFERROR(__xludf.DUMMYFUNCTION("IF(REGEXMATCH(A5666,""wealth planning""),""Script 1"",""-"")"),"-")</f>
        <v>-</v>
      </c>
      <c r="C5666" s="74">
        <f t="shared" si="44"/>
        <v>0</v>
      </c>
      <c r="D5666" s="74">
        <f t="shared" si="45"/>
        <v>0</v>
      </c>
    </row>
    <row r="5667" spans="1:4">
      <c r="A5667" s="74" t="s">
        <v>4961</v>
      </c>
      <c r="B5667" s="74" t="str">
        <f ca="1">IFERROR(__xludf.DUMMYFUNCTION("IF(REGEXMATCH(A5667,""wealth planning""),""Script 1"",""-"")"),"-")</f>
        <v>-</v>
      </c>
      <c r="C5667" s="74" t="str">
        <f t="shared" si="44"/>
        <v>Ahmad HaikalStatus is reachable</v>
      </c>
      <c r="D5667" s="74">
        <f t="shared" si="45"/>
        <v>0</v>
      </c>
    </row>
    <row r="5668" spans="1:4">
      <c r="A5668" s="148">
        <v>45685</v>
      </c>
      <c r="B5668" s="74" t="str">
        <f ca="1">IFERROR(__xludf.DUMMYFUNCTION("IF(REGEXMATCH(A5668,""wealth planning""),""Script 1"",""-"")"),"#VALUE!")</f>
        <v>#VALUE!</v>
      </c>
      <c r="C5668" s="74" t="str">
        <f t="shared" si="44"/>
        <v>Ahmad Haikal</v>
      </c>
      <c r="D5668" s="74">
        <f t="shared" si="45"/>
        <v>0</v>
      </c>
    </row>
    <row r="5669" spans="1:4">
      <c r="A5669" s="148">
        <v>45685</v>
      </c>
      <c r="B5669" s="74" t="str">
        <f ca="1">IFERROR(__xludf.DUMMYFUNCTION("IF(REGEXMATCH(A5669,""wealth planning""),""Script 1"",""-"")"),"#VALUE!")</f>
        <v>#VALUE!</v>
      </c>
      <c r="C5669" s="148">
        <f t="shared" si="44"/>
        <v>45685</v>
      </c>
      <c r="D5669" s="74" t="str">
        <f t="shared" si="45"/>
        <v>Ahmad HaikalStatus is reachable</v>
      </c>
    </row>
    <row r="5670" spans="1:4">
      <c r="A5670" s="74" t="s">
        <v>4928</v>
      </c>
      <c r="B5670" s="74" t="str">
        <f ca="1">IFERROR(__xludf.DUMMYFUNCTION("IF(REGEXMATCH(A5670,""wealth planning""),""Script 1"",""-"")"),"Script 1")</f>
        <v>Script 1</v>
      </c>
      <c r="C5670" s="148">
        <f t="shared" si="44"/>
        <v>45685</v>
      </c>
      <c r="D5670" s="74" t="str">
        <f t="shared" si="45"/>
        <v>Ahmad Haikal</v>
      </c>
    </row>
    <row r="5671" spans="1:4">
      <c r="B5671" s="74" t="str">
        <f ca="1">IFERROR(__xludf.DUMMYFUNCTION("IF(REGEXMATCH(A5671,""wealth planning""),""Script 1"",""-"")"),"-")</f>
        <v>-</v>
      </c>
      <c r="C5671" s="74" t="str">
        <f t="shared" si="44"/>
        <v>You: Hai assalamualaikum Haikal,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671" s="148">
        <f t="shared" si="45"/>
        <v>45685</v>
      </c>
    </row>
    <row r="5672" spans="1:4">
      <c r="B5672" s="74" t="str">
        <f ca="1">IFERROR(__xludf.DUMMYFUNCTION("IF(REGEXMATCH(A5672,""wealth planning""),""Script 1"",""-"")"),"-")</f>
        <v>-</v>
      </c>
      <c r="C5672" s="74">
        <f t="shared" si="44"/>
        <v>0</v>
      </c>
      <c r="D5672" s="148">
        <f t="shared" si="45"/>
        <v>45685</v>
      </c>
    </row>
    <row r="5673" spans="1:4">
      <c r="B5673" s="74" t="str">
        <f ca="1">IFERROR(__xludf.DUMMYFUNCTION("IF(REGEXMATCH(A5673,""wealth planning""),""Script 1"",""-"")"),"-")</f>
        <v>-</v>
      </c>
      <c r="C5673" s="74">
        <f t="shared" si="44"/>
        <v>0</v>
      </c>
      <c r="D5673" s="74" t="str">
        <f t="shared" si="45"/>
        <v>You: Hai assalamualaikum Haikal,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674" spans="1:4">
      <c r="B5674" s="74" t="str">
        <f ca="1">IFERROR(__xludf.DUMMYFUNCTION("IF(REGEXMATCH(A5674,""wealth planning""),""Script 1"",""-"")"),"-")</f>
        <v>-</v>
      </c>
      <c r="C5674" s="74">
        <f t="shared" si="44"/>
        <v>0</v>
      </c>
      <c r="D5674" s="74">
        <f t="shared" si="45"/>
        <v>0</v>
      </c>
    </row>
    <row r="5675" spans="1:4">
      <c r="A5675" s="74" t="s">
        <v>4964</v>
      </c>
      <c r="B5675" s="74" t="str">
        <f ca="1">IFERROR(__xludf.DUMMYFUNCTION("IF(REGEXMATCH(A5675,""wealth planning""),""Script 1"",""-"")"),"-")</f>
        <v>-</v>
      </c>
      <c r="C5675" s="74">
        <f t="shared" si="44"/>
        <v>0</v>
      </c>
      <c r="D5675" s="74">
        <f t="shared" si="45"/>
        <v>0</v>
      </c>
    </row>
    <row r="5676" spans="1:4">
      <c r="A5676" s="148">
        <v>45685</v>
      </c>
      <c r="B5676" s="74" t="str">
        <f ca="1">IFERROR(__xludf.DUMMYFUNCTION("IF(REGEXMATCH(A5676,""wealth planning""),""Script 1"",""-"")"),"#VALUE!")</f>
        <v>#VALUE!</v>
      </c>
      <c r="C5676" s="74" t="str">
        <f t="shared" si="44"/>
        <v>Yusuf Iman</v>
      </c>
      <c r="D5676" s="74">
        <f t="shared" si="45"/>
        <v>0</v>
      </c>
    </row>
    <row r="5677" spans="1:4">
      <c r="A5677" s="148">
        <v>45685</v>
      </c>
      <c r="B5677" s="74" t="str">
        <f ca="1">IFERROR(__xludf.DUMMYFUNCTION("IF(REGEXMATCH(A5677,""wealth planning""),""Script 1"",""-"")"),"#VALUE!")</f>
        <v>#VALUE!</v>
      </c>
      <c r="C5677" s="148">
        <f t="shared" si="44"/>
        <v>45685</v>
      </c>
      <c r="D5677" s="74">
        <f t="shared" si="45"/>
        <v>0</v>
      </c>
    </row>
    <row r="5678" spans="1:4">
      <c r="A5678" s="74" t="s">
        <v>4965</v>
      </c>
      <c r="B5678" s="74" t="str">
        <f ca="1">IFERROR(__xludf.DUMMYFUNCTION("IF(REGEXMATCH(A5678,""wealth planning""),""Script 1"",""-"")"),"Script 1")</f>
        <v>Script 1</v>
      </c>
      <c r="C5678" s="148">
        <f t="shared" si="44"/>
        <v>45685</v>
      </c>
      <c r="D5678" s="74" t="str">
        <f t="shared" si="45"/>
        <v>Yusuf Iman</v>
      </c>
    </row>
    <row r="5679" spans="1:4">
      <c r="B5679" s="74" t="str">
        <f ca="1">IFERROR(__xludf.DUMMYFUNCTION("IF(REGEXMATCH(A5679,""wealth planning""),""Script 1"",""-"")"),"-")</f>
        <v>-</v>
      </c>
      <c r="C5679" s="74" t="str">
        <f t="shared" si="44"/>
        <v>You: Hai assalamualaikum Yusuf,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679" s="148">
        <f t="shared" si="45"/>
        <v>45685</v>
      </c>
    </row>
    <row r="5680" spans="1:4">
      <c r="B5680" s="74" t="str">
        <f ca="1">IFERROR(__xludf.DUMMYFUNCTION("IF(REGEXMATCH(A5680,""wealth planning""),""Script 1"",""-"")"),"-")</f>
        <v>-</v>
      </c>
      <c r="C5680" s="74">
        <f t="shared" si="44"/>
        <v>0</v>
      </c>
      <c r="D5680" s="148">
        <f t="shared" si="45"/>
        <v>45685</v>
      </c>
    </row>
    <row r="5681" spans="1:4">
      <c r="B5681" s="74" t="str">
        <f ca="1">IFERROR(__xludf.DUMMYFUNCTION("IF(REGEXMATCH(A5681,""wealth planning""),""Script 1"",""-"")"),"-")</f>
        <v>-</v>
      </c>
      <c r="C5681" s="74">
        <f t="shared" si="44"/>
        <v>0</v>
      </c>
      <c r="D5681" s="74" t="str">
        <f t="shared" si="45"/>
        <v>You: Hai assalamualaikum Yusuf,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682" spans="1:4">
      <c r="B5682" s="74" t="str">
        <f ca="1">IFERROR(__xludf.DUMMYFUNCTION("IF(REGEXMATCH(A5682,""wealth planning""),""Script 1"",""-"")"),"-")</f>
        <v>-</v>
      </c>
      <c r="C5682" s="74">
        <f t="shared" si="44"/>
        <v>0</v>
      </c>
      <c r="D5682" s="74">
        <f t="shared" si="45"/>
        <v>0</v>
      </c>
    </row>
    <row r="5683" spans="1:4">
      <c r="A5683" s="74" t="s">
        <v>4968</v>
      </c>
      <c r="B5683" s="74" t="str">
        <f ca="1">IFERROR(__xludf.DUMMYFUNCTION("IF(REGEXMATCH(A5683,""wealth planning""),""Script 1"",""-"")"),"-")</f>
        <v>-</v>
      </c>
      <c r="C5683" s="74">
        <f t="shared" si="44"/>
        <v>0</v>
      </c>
      <c r="D5683" s="74">
        <f t="shared" si="45"/>
        <v>0</v>
      </c>
    </row>
    <row r="5684" spans="1:4">
      <c r="A5684" s="148">
        <v>45685</v>
      </c>
      <c r="B5684" s="74" t="str">
        <f ca="1">IFERROR(__xludf.DUMMYFUNCTION("IF(REGEXMATCH(A5684,""wealth planning""),""Script 1"",""-"")"),"#VALUE!")</f>
        <v>#VALUE!</v>
      </c>
      <c r="C5684" s="74" t="str">
        <f t="shared" si="44"/>
        <v>irfan saifullah</v>
      </c>
      <c r="D5684" s="74">
        <f t="shared" si="45"/>
        <v>0</v>
      </c>
    </row>
    <row r="5685" spans="1:4">
      <c r="A5685" s="148">
        <v>45685</v>
      </c>
      <c r="B5685" s="74" t="str">
        <f ca="1">IFERROR(__xludf.DUMMYFUNCTION("IF(REGEXMATCH(A5685,""wealth planning""),""Script 1"",""-"")"),"#VALUE!")</f>
        <v>#VALUE!</v>
      </c>
      <c r="C5685" s="148">
        <f t="shared" si="44"/>
        <v>45685</v>
      </c>
      <c r="D5685" s="74">
        <f t="shared" si="45"/>
        <v>0</v>
      </c>
    </row>
    <row r="5686" spans="1:4">
      <c r="A5686" s="74" t="s">
        <v>3235</v>
      </c>
      <c r="B5686" s="74" t="str">
        <f ca="1">IFERROR(__xludf.DUMMYFUNCTION("IF(REGEXMATCH(A5686,""wealth planning""),""Script 1"",""-"")"),"Script 1")</f>
        <v>Script 1</v>
      </c>
      <c r="C5686" s="148">
        <f t="shared" si="44"/>
        <v>45685</v>
      </c>
      <c r="D5686" s="74" t="str">
        <f t="shared" si="45"/>
        <v>irfan saifullah</v>
      </c>
    </row>
    <row r="5687" spans="1:4">
      <c r="B5687" s="74" t="str">
        <f ca="1">IFERROR(__xludf.DUMMYFUNCTION("IF(REGEXMATCH(A5687,""wealth planning""),""Script 1"",""-"")"),"-")</f>
        <v>-</v>
      </c>
      <c r="C5687" s="74" t="str">
        <f t="shared" si="44"/>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687" s="148">
        <f t="shared" si="45"/>
        <v>45685</v>
      </c>
    </row>
    <row r="5688" spans="1:4">
      <c r="B5688" s="74" t="str">
        <f ca="1">IFERROR(__xludf.DUMMYFUNCTION("IF(REGEXMATCH(A5688,""wealth planning""),""Script 1"",""-"")"),"-")</f>
        <v>-</v>
      </c>
      <c r="C5688" s="74">
        <f t="shared" si="44"/>
        <v>0</v>
      </c>
      <c r="D5688" s="148">
        <f t="shared" si="45"/>
        <v>45685</v>
      </c>
    </row>
    <row r="5689" spans="1:4">
      <c r="B5689" s="74" t="str">
        <f ca="1">IFERROR(__xludf.DUMMYFUNCTION("IF(REGEXMATCH(A5689,""wealth planning""),""Script 1"",""-"")"),"-")</f>
        <v>-</v>
      </c>
      <c r="C5689" s="74">
        <f t="shared" si="44"/>
        <v>0</v>
      </c>
      <c r="D5689" s="74" t="str">
        <f t="shared" si="45"/>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690" spans="1:4">
      <c r="A5690" s="74" t="s">
        <v>4970</v>
      </c>
      <c r="B5690" s="74" t="str">
        <f ca="1">IFERROR(__xludf.DUMMYFUNCTION("IF(REGEXMATCH(A5690,""wealth planning""),""Script 1"",""-"")"),"-")</f>
        <v>-</v>
      </c>
      <c r="C5690" s="74">
        <f t="shared" si="44"/>
        <v>0</v>
      </c>
      <c r="D5690" s="74">
        <f t="shared" si="45"/>
        <v>0</v>
      </c>
    </row>
    <row r="5691" spans="1:4">
      <c r="A5691" s="74" t="s">
        <v>4971</v>
      </c>
      <c r="B5691" s="74" t="str">
        <f ca="1">IFERROR(__xludf.DUMMYFUNCTION("IF(REGEXMATCH(A5691,""wealth planning""),""Script 1"",""-"")"),"-")</f>
        <v>-</v>
      </c>
      <c r="C5691" s="74" t="str">
        <f t="shared" si="44"/>
        <v>Muhamad Ashraf RazakStatus is reachable</v>
      </c>
      <c r="D5691" s="74">
        <f t="shared" si="45"/>
        <v>0</v>
      </c>
    </row>
    <row r="5692" spans="1:4">
      <c r="A5692" s="148">
        <v>45685</v>
      </c>
      <c r="B5692" s="74" t="str">
        <f ca="1">IFERROR(__xludf.DUMMYFUNCTION("IF(REGEXMATCH(A5692,""wealth planning""),""Script 1"",""-"")"),"#VALUE!")</f>
        <v>#VALUE!</v>
      </c>
      <c r="C5692" s="74" t="str">
        <f t="shared" si="44"/>
        <v>Muhamad Ashraf Razak</v>
      </c>
      <c r="D5692" s="74">
        <f t="shared" si="45"/>
        <v>0</v>
      </c>
    </row>
    <row r="5693" spans="1:4">
      <c r="A5693" s="148">
        <v>45685</v>
      </c>
      <c r="B5693" s="74" t="str">
        <f ca="1">IFERROR(__xludf.DUMMYFUNCTION("IF(REGEXMATCH(A5693,""wealth planning""),""Script 1"",""-"")"),"#VALUE!")</f>
        <v>#VALUE!</v>
      </c>
      <c r="C5693" s="148">
        <f t="shared" si="44"/>
        <v>45685</v>
      </c>
      <c r="D5693" s="74" t="str">
        <f t="shared" si="45"/>
        <v>Muhamad Ashraf RazakStatus is reachable</v>
      </c>
    </row>
    <row r="5694" spans="1:4">
      <c r="A5694" s="74" t="s">
        <v>4972</v>
      </c>
      <c r="B5694" s="74" t="str">
        <f ca="1">IFERROR(__xludf.DUMMYFUNCTION("IF(REGEXMATCH(A5694,""wealth planning""),""Script 1"",""-"")"),"Script 1")</f>
        <v>Script 1</v>
      </c>
      <c r="C5694" s="148">
        <f t="shared" si="44"/>
        <v>45685</v>
      </c>
      <c r="D5694" s="74" t="str">
        <f t="shared" si="45"/>
        <v>Muhamad Ashraf Razak</v>
      </c>
    </row>
    <row r="5695" spans="1:4">
      <c r="B5695" s="74" t="str">
        <f ca="1">IFERROR(__xludf.DUMMYFUNCTION("IF(REGEXMATCH(A5695,""wealth planning""),""Script 1"",""-"")"),"-")</f>
        <v>-</v>
      </c>
      <c r="C5695" s="74" t="str">
        <f t="shared" si="44"/>
        <v>You: Hai assalamualaikum tuan Ashraf,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695" s="148">
        <f t="shared" si="45"/>
        <v>45685</v>
      </c>
    </row>
    <row r="5696" spans="1:4">
      <c r="B5696" s="74" t="str">
        <f ca="1">IFERROR(__xludf.DUMMYFUNCTION("IF(REGEXMATCH(A5696,""wealth planning""),""Script 1"",""-"")"),"-")</f>
        <v>-</v>
      </c>
      <c r="C5696" s="74">
        <f t="shared" si="44"/>
        <v>0</v>
      </c>
      <c r="D5696" s="148">
        <f t="shared" si="45"/>
        <v>45685</v>
      </c>
    </row>
    <row r="5697" spans="1:4">
      <c r="B5697" s="74" t="str">
        <f ca="1">IFERROR(__xludf.DUMMYFUNCTION("IF(REGEXMATCH(A5697,""wealth planning""),""Script 1"",""-"")"),"-")</f>
        <v>-</v>
      </c>
      <c r="C5697" s="74">
        <f t="shared" si="44"/>
        <v>0</v>
      </c>
      <c r="D5697" s="74" t="str">
        <f t="shared" si="45"/>
        <v>You: Hai assalamualaikum tuan Ashraf,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698" spans="1:4">
      <c r="A5698" s="74" t="s">
        <v>4974</v>
      </c>
      <c r="B5698" s="74" t="str">
        <f ca="1">IFERROR(__xludf.DUMMYFUNCTION("IF(REGEXMATCH(A5698,""wealth planning""),""Script 1"",""-"")"),"-")</f>
        <v>-</v>
      </c>
      <c r="C5698" s="74">
        <f t="shared" si="44"/>
        <v>0</v>
      </c>
      <c r="D5698" s="74">
        <f t="shared" si="45"/>
        <v>0</v>
      </c>
    </row>
    <row r="5699" spans="1:4">
      <c r="A5699" s="74" t="s">
        <v>4974</v>
      </c>
      <c r="B5699" s="74" t="str">
        <f ca="1">IFERROR(__xludf.DUMMYFUNCTION("IF(REGEXMATCH(A5699,""wealth planning""),""Script 1"",""-"")"),"-")</f>
        <v>-</v>
      </c>
      <c r="C5699" s="74" t="str">
        <f t="shared" si="44"/>
        <v>Anisah Syazwani</v>
      </c>
      <c r="D5699" s="74">
        <f t="shared" si="45"/>
        <v>0</v>
      </c>
    </row>
    <row r="5700" spans="1:4">
      <c r="A5700" s="148">
        <v>45685</v>
      </c>
      <c r="B5700" s="74" t="str">
        <f ca="1">IFERROR(__xludf.DUMMYFUNCTION("IF(REGEXMATCH(A5700,""wealth planning""),""Script 1"",""-"")"),"#VALUE!")</f>
        <v>#VALUE!</v>
      </c>
      <c r="C5700" s="74" t="str">
        <f t="shared" si="44"/>
        <v>Anisah Syazwani</v>
      </c>
      <c r="D5700" s="74">
        <f t="shared" si="45"/>
        <v>0</v>
      </c>
    </row>
    <row r="5701" spans="1:4">
      <c r="A5701" s="148">
        <v>45685</v>
      </c>
      <c r="B5701" s="74" t="str">
        <f ca="1">IFERROR(__xludf.DUMMYFUNCTION("IF(REGEXMATCH(A5701,""wealth planning""),""Script 1"",""-"")"),"#VALUE!")</f>
        <v>#VALUE!</v>
      </c>
      <c r="C5701" s="148">
        <f t="shared" si="44"/>
        <v>45685</v>
      </c>
      <c r="D5701" s="74" t="str">
        <f t="shared" si="45"/>
        <v>Anisah Syazwani</v>
      </c>
    </row>
    <row r="5702" spans="1:4">
      <c r="A5702" s="74" t="s">
        <v>4975</v>
      </c>
      <c r="B5702" s="74" t="str">
        <f ca="1">IFERROR(__xludf.DUMMYFUNCTION("IF(REGEXMATCH(A5702,""wealth planning""),""Script 1"",""-"")"),"Script 1")</f>
        <v>Script 1</v>
      </c>
      <c r="C5702" s="148">
        <f t="shared" si="44"/>
        <v>45685</v>
      </c>
      <c r="D5702" s="74" t="str">
        <f t="shared" si="45"/>
        <v>Anisah Syazwani</v>
      </c>
    </row>
    <row r="5703" spans="1:4">
      <c r="B5703" s="74" t="str">
        <f ca="1">IFERROR(__xludf.DUMMYFUNCTION("IF(REGEXMATCH(A5703,""wealth planning""),""Script 1"",""-"")"),"-")</f>
        <v>-</v>
      </c>
      <c r="C5703" s="74" t="str">
        <f t="shared" si="44"/>
        <v>You: Hai assalamualaikum Anisah,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703" s="148">
        <f t="shared" si="45"/>
        <v>45685</v>
      </c>
    </row>
    <row r="5704" spans="1:4">
      <c r="B5704" s="74" t="str">
        <f ca="1">IFERROR(__xludf.DUMMYFUNCTION("IF(REGEXMATCH(A5704,""wealth planning""),""Script 1"",""-"")"),"-")</f>
        <v>-</v>
      </c>
      <c r="C5704" s="74">
        <f t="shared" si="44"/>
        <v>0</v>
      </c>
      <c r="D5704" s="148">
        <f t="shared" si="45"/>
        <v>45685</v>
      </c>
    </row>
    <row r="5705" spans="1:4">
      <c r="B5705" s="74" t="str">
        <f ca="1">IFERROR(__xludf.DUMMYFUNCTION("IF(REGEXMATCH(A5705,""wealth planning""),""Script 1"",""-"")"),"-")</f>
        <v>-</v>
      </c>
      <c r="C5705" s="74">
        <f t="shared" si="44"/>
        <v>0</v>
      </c>
      <c r="D5705" s="74" t="str">
        <f t="shared" si="45"/>
        <v>You: Hai assalamualaikum Anisah,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706" spans="1:4">
      <c r="A5706" s="74" t="s">
        <v>4977</v>
      </c>
      <c r="B5706" s="74" t="str">
        <f ca="1">IFERROR(__xludf.DUMMYFUNCTION("IF(REGEXMATCH(A5706,""wealth planning""),""Script 1"",""-"")"),"-")</f>
        <v>-</v>
      </c>
      <c r="C5706" s="74">
        <f t="shared" si="44"/>
        <v>0</v>
      </c>
      <c r="D5706" s="74">
        <f t="shared" si="45"/>
        <v>0</v>
      </c>
    </row>
    <row r="5707" spans="1:4">
      <c r="A5707" s="74" t="s">
        <v>4978</v>
      </c>
      <c r="B5707" s="74" t="str">
        <f ca="1">IFERROR(__xludf.DUMMYFUNCTION("IF(REGEXMATCH(A5707,""wealth planning""),""Script 1"",""-"")"),"-")</f>
        <v>-</v>
      </c>
      <c r="C5707" s="74" t="str">
        <f t="shared" si="44"/>
        <v>Ammar AzmiStatus is reachable</v>
      </c>
      <c r="D5707" s="74">
        <f t="shared" si="45"/>
        <v>0</v>
      </c>
    </row>
    <row r="5708" spans="1:4">
      <c r="A5708" s="148">
        <v>45685</v>
      </c>
      <c r="B5708" s="74" t="str">
        <f ca="1">IFERROR(__xludf.DUMMYFUNCTION("IF(REGEXMATCH(A5708,""wealth planning""),""Script 1"",""-"")"),"#VALUE!")</f>
        <v>#VALUE!</v>
      </c>
      <c r="C5708" s="74" t="str">
        <f t="shared" si="44"/>
        <v>Ammar Azmi</v>
      </c>
      <c r="D5708" s="74">
        <f t="shared" si="45"/>
        <v>0</v>
      </c>
    </row>
    <row r="5709" spans="1:4">
      <c r="A5709" s="148">
        <v>45685</v>
      </c>
      <c r="B5709" s="74" t="str">
        <f ca="1">IFERROR(__xludf.DUMMYFUNCTION("IF(REGEXMATCH(A5709,""wealth planning""),""Script 1"",""-"")"),"#VALUE!")</f>
        <v>#VALUE!</v>
      </c>
      <c r="C5709" s="148">
        <f t="shared" si="44"/>
        <v>45685</v>
      </c>
      <c r="D5709" s="74" t="str">
        <f t="shared" si="45"/>
        <v>Ammar AzmiStatus is reachable</v>
      </c>
    </row>
    <row r="5710" spans="1:4">
      <c r="A5710" s="74" t="s">
        <v>3857</v>
      </c>
      <c r="B5710" s="74" t="str">
        <f ca="1">IFERROR(__xludf.DUMMYFUNCTION("IF(REGEXMATCH(A5710,""wealth planning""),""Script 1"",""-"")"),"Script 1")</f>
        <v>Script 1</v>
      </c>
      <c r="C5710" s="148">
        <f t="shared" si="44"/>
        <v>45685</v>
      </c>
      <c r="D5710" s="74" t="str">
        <f t="shared" si="45"/>
        <v>Ammar Azmi</v>
      </c>
    </row>
    <row r="5711" spans="1:4">
      <c r="B5711" s="74" t="str">
        <f ca="1">IFERROR(__xludf.DUMMYFUNCTION("IF(REGEXMATCH(A5711,""wealth planning""),""Script 1"",""-"")"),"-")</f>
        <v>-</v>
      </c>
      <c r="C5711" s="74" t="str">
        <f t="shared" si="44"/>
        <v>You: Hai assalamualaikum Ammar,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711" s="148">
        <f t="shared" si="45"/>
        <v>45685</v>
      </c>
    </row>
    <row r="5712" spans="1:4">
      <c r="B5712" s="74" t="str">
        <f ca="1">IFERROR(__xludf.DUMMYFUNCTION("IF(REGEXMATCH(A5712,""wealth planning""),""Script 1"",""-"")"),"-")</f>
        <v>-</v>
      </c>
      <c r="C5712" s="74">
        <f t="shared" si="44"/>
        <v>0</v>
      </c>
      <c r="D5712" s="148">
        <f t="shared" si="45"/>
        <v>45685</v>
      </c>
    </row>
    <row r="5713" spans="1:4">
      <c r="B5713" s="74" t="str">
        <f ca="1">IFERROR(__xludf.DUMMYFUNCTION("IF(REGEXMATCH(A5713,""wealth planning""),""Script 1"",""-"")"),"-")</f>
        <v>-</v>
      </c>
      <c r="C5713" s="74">
        <f t="shared" si="44"/>
        <v>0</v>
      </c>
      <c r="D5713" s="74" t="str">
        <f t="shared" si="45"/>
        <v>You: Hai assalamualaikum Ammar,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714" spans="1:4">
      <c r="A5714" s="74" t="s">
        <v>4980</v>
      </c>
      <c r="B5714" s="74" t="str">
        <f ca="1">IFERROR(__xludf.DUMMYFUNCTION("IF(REGEXMATCH(A5714,""wealth planning""),""Script 1"",""-"")"),"-")</f>
        <v>-</v>
      </c>
      <c r="C5714" s="74">
        <f t="shared" si="44"/>
        <v>0</v>
      </c>
      <c r="D5714" s="74">
        <f t="shared" si="45"/>
        <v>0</v>
      </c>
    </row>
    <row r="5715" spans="1:4">
      <c r="A5715" s="74" t="s">
        <v>4981</v>
      </c>
      <c r="B5715" s="74" t="str">
        <f ca="1">IFERROR(__xludf.DUMMYFUNCTION("IF(REGEXMATCH(A5715,""wealth planning""),""Script 1"",""-"")"),"-")</f>
        <v>-</v>
      </c>
      <c r="C5715" s="74" t="str">
        <f t="shared" si="44"/>
        <v>Nukman AqilStatus is reachable</v>
      </c>
      <c r="D5715" s="74">
        <f t="shared" si="45"/>
        <v>0</v>
      </c>
    </row>
    <row r="5716" spans="1:4">
      <c r="A5716" s="148">
        <v>45685</v>
      </c>
      <c r="B5716" s="74" t="str">
        <f ca="1">IFERROR(__xludf.DUMMYFUNCTION("IF(REGEXMATCH(A5716,""wealth planning""),""Script 1"",""-"")"),"#VALUE!")</f>
        <v>#VALUE!</v>
      </c>
      <c r="C5716" s="74" t="str">
        <f t="shared" si="44"/>
        <v>Nukman Aqil</v>
      </c>
      <c r="D5716" s="74">
        <f t="shared" si="45"/>
        <v>0</v>
      </c>
    </row>
    <row r="5717" spans="1:4">
      <c r="A5717" s="148">
        <v>45685</v>
      </c>
      <c r="B5717" s="74" t="str">
        <f ca="1">IFERROR(__xludf.DUMMYFUNCTION("IF(REGEXMATCH(A5717,""wealth planning""),""Script 1"",""-"")"),"#VALUE!")</f>
        <v>#VALUE!</v>
      </c>
      <c r="C5717" s="148">
        <f t="shared" si="44"/>
        <v>45685</v>
      </c>
      <c r="D5717" s="74" t="str">
        <f t="shared" si="45"/>
        <v>Nukman AqilStatus is reachable</v>
      </c>
    </row>
    <row r="5718" spans="1:4">
      <c r="A5718" s="74" t="s">
        <v>4982</v>
      </c>
      <c r="B5718" s="74" t="str">
        <f ca="1">IFERROR(__xludf.DUMMYFUNCTION("IF(REGEXMATCH(A5718,""wealth planning""),""Script 1"",""-"")"),"Script 1")</f>
        <v>Script 1</v>
      </c>
      <c r="C5718" s="148">
        <f t="shared" si="44"/>
        <v>45685</v>
      </c>
      <c r="D5718" s="74" t="str">
        <f t="shared" si="45"/>
        <v>Nukman Aqil</v>
      </c>
    </row>
    <row r="5719" spans="1:4">
      <c r="B5719" s="74" t="str">
        <f ca="1">IFERROR(__xludf.DUMMYFUNCTION("IF(REGEXMATCH(A5719,""wealth planning""),""Script 1"",""-"")"),"-")</f>
        <v>-</v>
      </c>
      <c r="C5719" s="74" t="str">
        <f t="shared" si="44"/>
        <v>You: Hai assalamualaikum Nukman,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719" s="148">
        <f t="shared" si="45"/>
        <v>45685</v>
      </c>
    </row>
    <row r="5720" spans="1:4">
      <c r="B5720" s="74" t="str">
        <f ca="1">IFERROR(__xludf.DUMMYFUNCTION("IF(REGEXMATCH(A5720,""wealth planning""),""Script 1"",""-"")"),"-")</f>
        <v>-</v>
      </c>
      <c r="C5720" s="74">
        <f t="shared" si="44"/>
        <v>0</v>
      </c>
      <c r="D5720" s="148">
        <f t="shared" si="45"/>
        <v>45685</v>
      </c>
    </row>
    <row r="5721" spans="1:4">
      <c r="B5721" s="74" t="str">
        <f ca="1">IFERROR(__xludf.DUMMYFUNCTION("IF(REGEXMATCH(A5721,""wealth planning""),""Script 1"",""-"")"),"-")</f>
        <v>-</v>
      </c>
      <c r="C5721" s="74">
        <f t="shared" si="44"/>
        <v>0</v>
      </c>
      <c r="D5721" s="74" t="str">
        <f t="shared" si="45"/>
        <v>You: Hai assalamualaikum Nukman,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722" spans="1:4">
      <c r="B5722" s="74" t="str">
        <f ca="1">IFERROR(__xludf.DUMMYFUNCTION("IF(REGEXMATCH(A5722,""wealth planning""),""Script 1"",""-"")"),"-")</f>
        <v>-</v>
      </c>
      <c r="C5722" s="74">
        <f t="shared" si="44"/>
        <v>0</v>
      </c>
      <c r="D5722" s="74">
        <f t="shared" si="45"/>
        <v>0</v>
      </c>
    </row>
    <row r="5723" spans="1:4">
      <c r="A5723" s="74" t="s">
        <v>4985</v>
      </c>
      <c r="B5723" s="74" t="str">
        <f ca="1">IFERROR(__xludf.DUMMYFUNCTION("IF(REGEXMATCH(A5723,""wealth planning""),""Script 1"",""-"")"),"-")</f>
        <v>-</v>
      </c>
      <c r="C5723" s="74">
        <f t="shared" si="44"/>
        <v>0</v>
      </c>
      <c r="D5723" s="74">
        <f t="shared" si="45"/>
        <v>0</v>
      </c>
    </row>
    <row r="5724" spans="1:4">
      <c r="A5724" s="148">
        <v>45685</v>
      </c>
      <c r="B5724" s="74" t="str">
        <f ca="1">IFERROR(__xludf.DUMMYFUNCTION("IF(REGEXMATCH(A5724,""wealth planning""),""Script 1"",""-"")"),"#VALUE!")</f>
        <v>#VALUE!</v>
      </c>
      <c r="C5724" s="74" t="str">
        <f t="shared" si="44"/>
        <v>Muhamad Azraf bin Aidil</v>
      </c>
      <c r="D5724" s="74">
        <f t="shared" si="45"/>
        <v>0</v>
      </c>
    </row>
    <row r="5725" spans="1:4">
      <c r="A5725" s="148">
        <v>45685</v>
      </c>
      <c r="B5725" s="74" t="str">
        <f ca="1">IFERROR(__xludf.DUMMYFUNCTION("IF(REGEXMATCH(A5725,""wealth planning""),""Script 1"",""-"")"),"#VALUE!")</f>
        <v>#VALUE!</v>
      </c>
      <c r="C5725" s="148">
        <f t="shared" si="44"/>
        <v>45685</v>
      </c>
      <c r="D5725" s="74">
        <f t="shared" si="45"/>
        <v>0</v>
      </c>
    </row>
    <row r="5726" spans="1:4">
      <c r="A5726" s="74" t="s">
        <v>4986</v>
      </c>
      <c r="B5726" s="74" t="str">
        <f ca="1">IFERROR(__xludf.DUMMYFUNCTION("IF(REGEXMATCH(A5726,""wealth planning""),""Script 1"",""-"")"),"Script 1")</f>
        <v>Script 1</v>
      </c>
      <c r="C5726" s="148">
        <f t="shared" si="44"/>
        <v>45685</v>
      </c>
      <c r="D5726" s="74" t="str">
        <f t="shared" si="45"/>
        <v>Muhamad Azraf bin Aidil</v>
      </c>
    </row>
    <row r="5727" spans="1:4">
      <c r="B5727" s="74" t="str">
        <f ca="1">IFERROR(__xludf.DUMMYFUNCTION("IF(REGEXMATCH(A5727,""wealth planning""),""Script 1"",""-"")"),"-")</f>
        <v>-</v>
      </c>
      <c r="C5727" s="74" t="str">
        <f t="shared" si="44"/>
        <v>You: Hai assalamualaikum Azraf,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727" s="148">
        <f t="shared" si="45"/>
        <v>45685</v>
      </c>
    </row>
    <row r="5728" spans="1:4">
      <c r="B5728" s="74" t="str">
        <f ca="1">IFERROR(__xludf.DUMMYFUNCTION("IF(REGEXMATCH(A5728,""wealth planning""),""Script 1"",""-"")"),"-")</f>
        <v>-</v>
      </c>
      <c r="C5728" s="74">
        <f t="shared" si="44"/>
        <v>0</v>
      </c>
      <c r="D5728" s="148">
        <f t="shared" si="45"/>
        <v>45685</v>
      </c>
    </row>
    <row r="5729" spans="1:4">
      <c r="B5729" s="74" t="str">
        <f ca="1">IFERROR(__xludf.DUMMYFUNCTION("IF(REGEXMATCH(A5729,""wealth planning""),""Script 1"",""-"")"),"-")</f>
        <v>-</v>
      </c>
      <c r="C5729" s="74">
        <f t="shared" si="44"/>
        <v>0</v>
      </c>
      <c r="D5729" s="74" t="str">
        <f t="shared" si="45"/>
        <v>You: Hai assalamualaikum Azraf,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730" spans="1:4">
      <c r="B5730" s="74" t="str">
        <f ca="1">IFERROR(__xludf.DUMMYFUNCTION("IF(REGEXMATCH(A5730,""wealth planning""),""Script 1"",""-"")"),"-")</f>
        <v>-</v>
      </c>
      <c r="C5730" s="74">
        <f t="shared" si="44"/>
        <v>0</v>
      </c>
      <c r="D5730" s="74">
        <f t="shared" si="45"/>
        <v>0</v>
      </c>
    </row>
    <row r="5731" spans="1:4">
      <c r="A5731" s="74" t="s">
        <v>3514</v>
      </c>
      <c r="B5731" s="74" t="str">
        <f ca="1">IFERROR(__xludf.DUMMYFUNCTION("IF(REGEXMATCH(A5731,""wealth planning""),""Script 1"",""-"")"),"-")</f>
        <v>-</v>
      </c>
      <c r="C5731" s="74">
        <f t="shared" si="44"/>
        <v>0</v>
      </c>
      <c r="D5731" s="74">
        <f t="shared" si="45"/>
        <v>0</v>
      </c>
    </row>
    <row r="5732" spans="1:4">
      <c r="A5732" s="148">
        <v>45685</v>
      </c>
      <c r="B5732" s="74" t="str">
        <f ca="1">IFERROR(__xludf.DUMMYFUNCTION("IF(REGEXMATCH(A5732,""wealth planning""),""Script 1"",""-"")"),"#VALUE!")</f>
        <v>#VALUE!</v>
      </c>
      <c r="C5732" s="74" t="str">
        <f t="shared" si="44"/>
        <v>Just you now</v>
      </c>
      <c r="D5732" s="74">
        <f t="shared" si="45"/>
        <v>0</v>
      </c>
    </row>
    <row r="5733" spans="1:4">
      <c r="A5733" s="148">
        <v>45685</v>
      </c>
      <c r="B5733" s="74" t="str">
        <f ca="1">IFERROR(__xludf.DUMMYFUNCTION("IF(REGEXMATCH(A5733,""wealth planning""),""Script 1"",""-"")"),"#VALUE!")</f>
        <v>#VALUE!</v>
      </c>
      <c r="C5733" s="148">
        <f t="shared" si="44"/>
        <v>45685</v>
      </c>
      <c r="D5733" s="74">
        <f t="shared" si="45"/>
        <v>0</v>
      </c>
    </row>
    <row r="5734" spans="1:4">
      <c r="A5734" s="74" t="s">
        <v>4988</v>
      </c>
      <c r="B5734" s="74" t="str">
        <f ca="1">IFERROR(__xludf.DUMMYFUNCTION("IF(REGEXMATCH(A5734,""wealth planning""),""Script 1"",""-"")"),"Script 1")</f>
        <v>Script 1</v>
      </c>
      <c r="C5734" s="148">
        <f t="shared" si="44"/>
        <v>45685</v>
      </c>
      <c r="D5734" s="74" t="str">
        <f t="shared" si="45"/>
        <v>Just you now</v>
      </c>
    </row>
    <row r="5735" spans="1:4">
      <c r="B5735" s="74" t="str">
        <f ca="1">IFERROR(__xludf.DUMMYFUNCTION("IF(REGEXMATCH(A5735,""wealth planning""),""Script 1"",""-"")"),"-")</f>
        <v>-</v>
      </c>
      <c r="C5735" s="74" t="str">
        <f t="shared" si="44"/>
        <v>You: Hai assalamualaikum tuan Khalis,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735" s="148">
        <f t="shared" si="45"/>
        <v>45685</v>
      </c>
    </row>
    <row r="5736" spans="1:4">
      <c r="B5736" s="74" t="str">
        <f ca="1">IFERROR(__xludf.DUMMYFUNCTION("IF(REGEXMATCH(A5736,""wealth planning""),""Script 1"",""-"")"),"-")</f>
        <v>-</v>
      </c>
      <c r="C5736" s="74">
        <f t="shared" si="44"/>
        <v>0</v>
      </c>
      <c r="D5736" s="148">
        <f t="shared" si="45"/>
        <v>45685</v>
      </c>
    </row>
    <row r="5737" spans="1:4">
      <c r="B5737" s="74" t="str">
        <f ca="1">IFERROR(__xludf.DUMMYFUNCTION("IF(REGEXMATCH(A5737,""wealth planning""),""Script 1"",""-"")"),"-")</f>
        <v>-</v>
      </c>
      <c r="C5737" s="74">
        <f t="shared" si="44"/>
        <v>0</v>
      </c>
      <c r="D5737" s="74" t="str">
        <f t="shared" si="45"/>
        <v>You: Hai assalamualaikum tuan Khalis,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738" spans="1:4">
      <c r="B5738" s="74" t="str">
        <f ca="1">IFERROR(__xludf.DUMMYFUNCTION("IF(REGEXMATCH(A5738,""wealth planning""),""Script 1"",""-"")"),"-")</f>
        <v>-</v>
      </c>
      <c r="C5738" s="74">
        <f t="shared" si="44"/>
        <v>0</v>
      </c>
      <c r="D5738" s="74">
        <f t="shared" si="45"/>
        <v>0</v>
      </c>
    </row>
    <row r="5739" spans="1:4">
      <c r="A5739" s="74" t="s">
        <v>4990</v>
      </c>
      <c r="B5739" s="74" t="str">
        <f ca="1">IFERROR(__xludf.DUMMYFUNCTION("IF(REGEXMATCH(A5739,""wealth planning""),""Script 1"",""-"")"),"-")</f>
        <v>-</v>
      </c>
      <c r="C5739" s="74">
        <f t="shared" si="44"/>
        <v>0</v>
      </c>
      <c r="D5739" s="74">
        <f t="shared" si="45"/>
        <v>0</v>
      </c>
    </row>
    <row r="5740" spans="1:4">
      <c r="A5740" s="148">
        <v>45685</v>
      </c>
      <c r="B5740" s="74" t="str">
        <f ca="1">IFERROR(__xludf.DUMMYFUNCTION("IF(REGEXMATCH(A5740,""wealth planning""),""Script 1"",""-"")"),"#VALUE!")</f>
        <v>#VALUE!</v>
      </c>
      <c r="C5740" s="74" t="str">
        <f t="shared" si="44"/>
        <v>NURUL IZZAH MAZELAN</v>
      </c>
      <c r="D5740" s="74">
        <f t="shared" si="45"/>
        <v>0</v>
      </c>
    </row>
    <row r="5741" spans="1:4">
      <c r="A5741" s="148">
        <v>45685</v>
      </c>
      <c r="B5741" s="74" t="str">
        <f ca="1">IFERROR(__xludf.DUMMYFUNCTION("IF(REGEXMATCH(A5741,""wealth planning""),""Script 1"",""-"")"),"#VALUE!")</f>
        <v>#VALUE!</v>
      </c>
      <c r="C5741" s="148">
        <f t="shared" si="44"/>
        <v>45685</v>
      </c>
      <c r="D5741" s="74">
        <f t="shared" si="45"/>
        <v>0</v>
      </c>
    </row>
    <row r="5742" spans="1:4">
      <c r="A5742" s="74" t="s">
        <v>4991</v>
      </c>
      <c r="B5742" s="74" t="str">
        <f ca="1">IFERROR(__xludf.DUMMYFUNCTION("IF(REGEXMATCH(A5742,""wealth planning""),""Script 1"",""-"")"),"Script 1")</f>
        <v>Script 1</v>
      </c>
      <c r="C5742" s="148">
        <f t="shared" si="44"/>
        <v>45685</v>
      </c>
      <c r="D5742" s="74" t="str">
        <f t="shared" si="45"/>
        <v>NURUL IZZAH MAZELAN</v>
      </c>
    </row>
    <row r="5743" spans="1:4">
      <c r="B5743" s="74" t="str">
        <f ca="1">IFERROR(__xludf.DUMMYFUNCTION("IF(REGEXMATCH(A5743,""wealth planning""),""Script 1"",""-"")"),"-")</f>
        <v>-</v>
      </c>
      <c r="C5743" s="74" t="str">
        <f t="shared" si="44"/>
        <v>You: Hai assalamualaikum Nurul Izzah,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743" s="148">
        <f t="shared" si="45"/>
        <v>45685</v>
      </c>
    </row>
    <row r="5744" spans="1:4">
      <c r="B5744" s="74" t="str">
        <f ca="1">IFERROR(__xludf.DUMMYFUNCTION("IF(REGEXMATCH(A5744,""wealth planning""),""Script 1"",""-"")"),"-")</f>
        <v>-</v>
      </c>
      <c r="C5744" s="74">
        <f t="shared" si="44"/>
        <v>0</v>
      </c>
      <c r="D5744" s="148">
        <f t="shared" si="45"/>
        <v>45685</v>
      </c>
    </row>
    <row r="5745" spans="1:4">
      <c r="B5745" s="74" t="str">
        <f ca="1">IFERROR(__xludf.DUMMYFUNCTION("IF(REGEXMATCH(A5745,""wealth planning""),""Script 1"",""-"")"),"-")</f>
        <v>-</v>
      </c>
      <c r="C5745" s="74">
        <f t="shared" si="44"/>
        <v>0</v>
      </c>
      <c r="D5745" s="74" t="str">
        <f t="shared" si="45"/>
        <v>You: Hai assalamualaikum Nurul Izzah,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746" spans="1:4">
      <c r="A5746" s="74" t="s">
        <v>4993</v>
      </c>
      <c r="B5746" s="74" t="str">
        <f ca="1">IFERROR(__xludf.DUMMYFUNCTION("IF(REGEXMATCH(A5746,""wealth planning""),""Script 1"",""-"")"),"-")</f>
        <v>-</v>
      </c>
      <c r="C5746" s="74">
        <f t="shared" si="44"/>
        <v>0</v>
      </c>
      <c r="D5746" s="74">
        <f t="shared" si="45"/>
        <v>0</v>
      </c>
    </row>
    <row r="5747" spans="1:4">
      <c r="A5747" s="74" t="s">
        <v>4994</v>
      </c>
      <c r="B5747" s="74" t="str">
        <f ca="1">IFERROR(__xludf.DUMMYFUNCTION("IF(REGEXMATCH(A5747,""wealth planning""),""Script 1"",""-"")"),"-")</f>
        <v>-</v>
      </c>
      <c r="C5747" s="74" t="str">
        <f t="shared" si="44"/>
        <v>Nazmi Naim Bin NordinStatus is reachable</v>
      </c>
      <c r="D5747" s="74">
        <f t="shared" si="45"/>
        <v>0</v>
      </c>
    </row>
    <row r="5748" spans="1:4">
      <c r="A5748" s="148">
        <v>45685</v>
      </c>
      <c r="B5748" s="74" t="str">
        <f ca="1">IFERROR(__xludf.DUMMYFUNCTION("IF(REGEXMATCH(A5748,""wealth planning""),""Script 1"",""-"")"),"#VALUE!")</f>
        <v>#VALUE!</v>
      </c>
      <c r="C5748" s="74" t="str">
        <f t="shared" si="44"/>
        <v>Nazmi Naim Bin Nordin</v>
      </c>
      <c r="D5748" s="74">
        <f t="shared" si="45"/>
        <v>0</v>
      </c>
    </row>
    <row r="5749" spans="1:4">
      <c r="A5749" s="148">
        <v>45685</v>
      </c>
      <c r="B5749" s="74" t="str">
        <f ca="1">IFERROR(__xludf.DUMMYFUNCTION("IF(REGEXMATCH(A5749,""wealth planning""),""Script 1"",""-"")"),"#VALUE!")</f>
        <v>#VALUE!</v>
      </c>
      <c r="C5749" s="148">
        <f t="shared" si="44"/>
        <v>45685</v>
      </c>
      <c r="D5749" s="74" t="str">
        <f t="shared" si="45"/>
        <v>Nazmi Naim Bin NordinStatus is reachable</v>
      </c>
    </row>
    <row r="5750" spans="1:4">
      <c r="A5750" s="74" t="s">
        <v>4995</v>
      </c>
      <c r="B5750" s="74" t="str">
        <f ca="1">IFERROR(__xludf.DUMMYFUNCTION("IF(REGEXMATCH(A5750,""wealth planning""),""Script 1"",""-"")"),"Script 1")</f>
        <v>Script 1</v>
      </c>
      <c r="C5750" s="148">
        <f t="shared" si="44"/>
        <v>45685</v>
      </c>
      <c r="D5750" s="74" t="str">
        <f t="shared" si="45"/>
        <v>Nazmi Naim Bin Nordin</v>
      </c>
    </row>
    <row r="5751" spans="1:4">
      <c r="B5751" s="74" t="str">
        <f ca="1">IFERROR(__xludf.DUMMYFUNCTION("IF(REGEXMATCH(A5751,""wealth planning""),""Script 1"",""-"")"),"-")</f>
        <v>-</v>
      </c>
      <c r="C5751" s="74" t="str">
        <f t="shared" si="44"/>
        <v>You: Hai assalamualaikum Nazmi,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751" s="148">
        <f t="shared" si="45"/>
        <v>45685</v>
      </c>
    </row>
    <row r="5752" spans="1:4">
      <c r="B5752" s="74" t="str">
        <f ca="1">IFERROR(__xludf.DUMMYFUNCTION("IF(REGEXMATCH(A5752,""wealth planning""),""Script 1"",""-"")"),"-")</f>
        <v>-</v>
      </c>
      <c r="C5752" s="74">
        <f t="shared" si="44"/>
        <v>0</v>
      </c>
      <c r="D5752" s="148">
        <f t="shared" si="45"/>
        <v>45685</v>
      </c>
    </row>
    <row r="5753" spans="1:4">
      <c r="B5753" s="74" t="str">
        <f ca="1">IFERROR(__xludf.DUMMYFUNCTION("IF(REGEXMATCH(A5753,""wealth planning""),""Script 1"",""-"")"),"-")</f>
        <v>-</v>
      </c>
      <c r="C5753" s="74">
        <f t="shared" si="44"/>
        <v>0</v>
      </c>
      <c r="D5753" s="74" t="str">
        <f t="shared" si="45"/>
        <v>You: Hai assalamualaikum Nazmi,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754" spans="1:4">
      <c r="A5754" s="74" t="s">
        <v>4997</v>
      </c>
      <c r="B5754" s="74" t="str">
        <f ca="1">IFERROR(__xludf.DUMMYFUNCTION("IF(REGEXMATCH(A5754,""wealth planning""),""Script 1"",""-"")"),"-")</f>
        <v>-</v>
      </c>
      <c r="C5754" s="74">
        <f t="shared" si="44"/>
        <v>0</v>
      </c>
      <c r="D5754" s="74">
        <f t="shared" si="45"/>
        <v>0</v>
      </c>
    </row>
    <row r="5755" spans="1:4">
      <c r="A5755" s="74" t="s">
        <v>4998</v>
      </c>
      <c r="B5755" s="74" t="str">
        <f ca="1">IFERROR(__xludf.DUMMYFUNCTION("IF(REGEXMATCH(A5755,""wealth planning""),""Script 1"",""-"")"),"-")</f>
        <v>-</v>
      </c>
      <c r="C5755" s="74" t="str">
        <f t="shared" si="44"/>
        <v>HANIS NABILAH MOHD NAJIBStatus is reachable</v>
      </c>
      <c r="D5755" s="74">
        <f t="shared" si="45"/>
        <v>0</v>
      </c>
    </row>
    <row r="5756" spans="1:4">
      <c r="A5756" s="148">
        <v>45685</v>
      </c>
      <c r="B5756" s="74" t="str">
        <f ca="1">IFERROR(__xludf.DUMMYFUNCTION("IF(REGEXMATCH(A5756,""wealth planning""),""Script 1"",""-"")"),"#VALUE!")</f>
        <v>#VALUE!</v>
      </c>
      <c r="C5756" s="74" t="str">
        <f t="shared" si="44"/>
        <v>HANIS NABILAH MOHD NAJIB</v>
      </c>
      <c r="D5756" s="74">
        <f t="shared" si="45"/>
        <v>0</v>
      </c>
    </row>
    <row r="5757" spans="1:4">
      <c r="A5757" s="148">
        <v>45685</v>
      </c>
      <c r="B5757" s="74" t="str">
        <f ca="1">IFERROR(__xludf.DUMMYFUNCTION("IF(REGEXMATCH(A5757,""wealth planning""),""Script 1"",""-"")"),"#VALUE!")</f>
        <v>#VALUE!</v>
      </c>
      <c r="C5757" s="148">
        <f t="shared" si="44"/>
        <v>45685</v>
      </c>
      <c r="D5757" s="74" t="str">
        <f t="shared" si="45"/>
        <v>HANIS NABILAH MOHD NAJIBStatus is reachable</v>
      </c>
    </row>
    <row r="5758" spans="1:4">
      <c r="A5758" s="74" t="s">
        <v>4350</v>
      </c>
      <c r="B5758" s="74" t="str">
        <f ca="1">IFERROR(__xludf.DUMMYFUNCTION("IF(REGEXMATCH(A5758,""wealth planning""),""Script 1"",""-"")"),"Script 1")</f>
        <v>Script 1</v>
      </c>
      <c r="C5758" s="148">
        <f t="shared" si="44"/>
        <v>45685</v>
      </c>
      <c r="D5758" s="74" t="str">
        <f t="shared" si="45"/>
        <v>HANIS NABILAH MOHD NAJIB</v>
      </c>
    </row>
    <row r="5759" spans="1:4">
      <c r="B5759" s="74" t="str">
        <f ca="1">IFERROR(__xludf.DUMMYFUNCTION("IF(REGEXMATCH(A5759,""wealth planning""),""Script 1"",""-"")"),"-")</f>
        <v>-</v>
      </c>
      <c r="C5759" s="74" t="str">
        <f t="shared" si="44"/>
        <v>You: Hai assalamualaikum Hanis,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759" s="148">
        <f t="shared" si="45"/>
        <v>45685</v>
      </c>
    </row>
    <row r="5760" spans="1:4">
      <c r="B5760" s="74" t="str">
        <f ca="1">IFERROR(__xludf.DUMMYFUNCTION("IF(REGEXMATCH(A5760,""wealth planning""),""Script 1"",""-"")"),"-")</f>
        <v>-</v>
      </c>
      <c r="C5760" s="74">
        <f t="shared" si="44"/>
        <v>0</v>
      </c>
      <c r="D5760" s="148">
        <f t="shared" si="45"/>
        <v>45685</v>
      </c>
    </row>
    <row r="5761" spans="1:4">
      <c r="B5761" s="74" t="str">
        <f ca="1">IFERROR(__xludf.DUMMYFUNCTION("IF(REGEXMATCH(A5761,""wealth planning""),""Script 1"",""-"")"),"-")</f>
        <v>-</v>
      </c>
      <c r="C5761" s="74">
        <f t="shared" si="44"/>
        <v>0</v>
      </c>
      <c r="D5761" s="74" t="str">
        <f t="shared" si="45"/>
        <v>You: Hai assalamualaikum Hanis,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762" spans="1:4">
      <c r="B5762" s="74" t="str">
        <f ca="1">IFERROR(__xludf.DUMMYFUNCTION("IF(REGEXMATCH(A5762,""wealth planning""),""Script 1"",""-"")"),"-")</f>
        <v>-</v>
      </c>
      <c r="C5762" s="74">
        <f t="shared" si="44"/>
        <v>0</v>
      </c>
      <c r="D5762" s="74">
        <f t="shared" si="45"/>
        <v>0</v>
      </c>
    </row>
    <row r="5763" spans="1:4">
      <c r="A5763" s="74" t="s">
        <v>5001</v>
      </c>
      <c r="B5763" s="74" t="str">
        <f ca="1">IFERROR(__xludf.DUMMYFUNCTION("IF(REGEXMATCH(A5763,""wealth planning""),""Script 1"",""-"")"),"-")</f>
        <v>-</v>
      </c>
      <c r="C5763" s="74">
        <f t="shared" si="44"/>
        <v>0</v>
      </c>
      <c r="D5763" s="74">
        <f t="shared" si="45"/>
        <v>0</v>
      </c>
    </row>
    <row r="5764" spans="1:4">
      <c r="A5764" s="148">
        <v>45685</v>
      </c>
      <c r="B5764" s="74" t="str">
        <f ca="1">IFERROR(__xludf.DUMMYFUNCTION("IF(REGEXMATCH(A5764,""wealth planning""),""Script 1"",""-"")"),"#VALUE!")</f>
        <v>#VALUE!</v>
      </c>
      <c r="C5764" s="74" t="str">
        <f t="shared" si="44"/>
        <v>Fatin Nadiah M</v>
      </c>
      <c r="D5764" s="74">
        <f t="shared" si="45"/>
        <v>0</v>
      </c>
    </row>
    <row r="5765" spans="1:4">
      <c r="A5765" s="148">
        <v>45685</v>
      </c>
      <c r="B5765" s="74" t="str">
        <f ca="1">IFERROR(__xludf.DUMMYFUNCTION("IF(REGEXMATCH(A5765,""wealth planning""),""Script 1"",""-"")"),"#VALUE!")</f>
        <v>#VALUE!</v>
      </c>
      <c r="C5765" s="148">
        <f t="shared" si="44"/>
        <v>45685</v>
      </c>
      <c r="D5765" s="74">
        <f t="shared" si="45"/>
        <v>0</v>
      </c>
    </row>
    <row r="5766" spans="1:4">
      <c r="A5766" s="74" t="s">
        <v>5002</v>
      </c>
      <c r="B5766" s="74" t="str">
        <f ca="1">IFERROR(__xludf.DUMMYFUNCTION("IF(REGEXMATCH(A5766,""wealth planning""),""Script 1"",""-"")"),"-")</f>
        <v>-</v>
      </c>
      <c r="C5766" s="148">
        <f t="shared" si="44"/>
        <v>45685</v>
      </c>
      <c r="D5766" s="74" t="str">
        <f t="shared" si="45"/>
        <v>Fatin Nadiah M</v>
      </c>
    </row>
    <row r="5767" spans="1:4">
      <c r="B5767" s="74" t="str">
        <f ca="1">IFERROR(__xludf.DUMMYFUNCTION("IF(REGEXMATCH(A5767,""wealth planning""),""Script 1"",""-"")"),"-")</f>
        <v>-</v>
      </c>
      <c r="C5767" s="74" t="str">
        <f t="shared" si="44"/>
        <v>You: Okay baik. Terima kasih jugak ye sudi reply. Semoga dipermudahkan urusan</v>
      </c>
      <c r="D5767" s="148">
        <f t="shared" si="45"/>
        <v>45685</v>
      </c>
    </row>
    <row r="5768" spans="1:4">
      <c r="B5768" s="74" t="str">
        <f ca="1">IFERROR(__xludf.DUMMYFUNCTION("IF(REGEXMATCH(A5768,""wealth planning""),""Script 1"",""-"")"),"-")</f>
        <v>-</v>
      </c>
      <c r="C5768" s="74">
        <f t="shared" si="44"/>
        <v>0</v>
      </c>
      <c r="D5768" s="148">
        <f t="shared" si="45"/>
        <v>45685</v>
      </c>
    </row>
    <row r="5769" spans="1:4">
      <c r="B5769" s="74" t="str">
        <f ca="1">IFERROR(__xludf.DUMMYFUNCTION("IF(REGEXMATCH(A5769,""wealth planning""),""Script 1"",""-"")"),"-")</f>
        <v>-</v>
      </c>
      <c r="C5769" s="74">
        <f t="shared" si="44"/>
        <v>0</v>
      </c>
      <c r="D5769" s="74" t="str">
        <f t="shared" si="45"/>
        <v>You: Okay baik. Terima kasih jugak ye sudi reply. Semoga dipermudahkan urusan</v>
      </c>
    </row>
    <row r="5770" spans="1:4">
      <c r="A5770" s="74" t="s">
        <v>5004</v>
      </c>
      <c r="B5770" s="74" t="str">
        <f ca="1">IFERROR(__xludf.DUMMYFUNCTION("IF(REGEXMATCH(A5770,""wealth planning""),""Script 1"",""-"")"),"-")</f>
        <v>-</v>
      </c>
      <c r="C5770" s="74">
        <f t="shared" si="44"/>
        <v>0</v>
      </c>
      <c r="D5770" s="74">
        <f t="shared" si="45"/>
        <v>0</v>
      </c>
    </row>
    <row r="5771" spans="1:4">
      <c r="A5771" s="74" t="s">
        <v>5005</v>
      </c>
      <c r="B5771" s="74" t="str">
        <f ca="1">IFERROR(__xludf.DUMMYFUNCTION("IF(REGEXMATCH(A5771,""wealth planning""),""Script 1"",""-"")"),"-")</f>
        <v>-</v>
      </c>
      <c r="C5771" s="74" t="str">
        <f t="shared" si="44"/>
        <v>Nur Ain ZulkefliStatus is reachable</v>
      </c>
      <c r="D5771" s="74">
        <f t="shared" si="45"/>
        <v>0</v>
      </c>
    </row>
    <row r="5772" spans="1:4">
      <c r="A5772" s="148">
        <v>45685</v>
      </c>
      <c r="B5772" s="74" t="str">
        <f ca="1">IFERROR(__xludf.DUMMYFUNCTION("IF(REGEXMATCH(A5772,""wealth planning""),""Script 1"",""-"")"),"#VALUE!")</f>
        <v>#VALUE!</v>
      </c>
      <c r="C5772" s="74" t="str">
        <f t="shared" si="44"/>
        <v>Nur Ain Zulkefli</v>
      </c>
      <c r="D5772" s="74">
        <f t="shared" si="45"/>
        <v>0</v>
      </c>
    </row>
    <row r="5773" spans="1:4">
      <c r="A5773" s="148">
        <v>45685</v>
      </c>
      <c r="B5773" s="74" t="str">
        <f ca="1">IFERROR(__xludf.DUMMYFUNCTION("IF(REGEXMATCH(A5773,""wealth planning""),""Script 1"",""-"")"),"#VALUE!")</f>
        <v>#VALUE!</v>
      </c>
      <c r="C5773" s="148">
        <f t="shared" si="44"/>
        <v>45685</v>
      </c>
      <c r="D5773" s="74" t="str">
        <f t="shared" si="45"/>
        <v>Nur Ain ZulkefliStatus is reachable</v>
      </c>
    </row>
    <row r="5774" spans="1:4">
      <c r="A5774" s="74" t="s">
        <v>5006</v>
      </c>
      <c r="B5774" s="74" t="str">
        <f ca="1">IFERROR(__xludf.DUMMYFUNCTION("IF(REGEXMATCH(A5774,""wealth planning""),""Script 1"",""-"")"),"-")</f>
        <v>-</v>
      </c>
      <c r="C5774" s="148">
        <f t="shared" si="44"/>
        <v>45685</v>
      </c>
      <c r="D5774" s="74" t="str">
        <f t="shared" si="45"/>
        <v>Nur Ain Zulkefli</v>
      </c>
    </row>
    <row r="5775" spans="1:4">
      <c r="B5775" s="74" t="str">
        <f ca="1">IFERROR(__xludf.DUMMYFUNCTION("IF(REGEXMATCH(A5775,""wealth planning""),""Script 1"",""-"")"),"-")</f>
        <v>-</v>
      </c>
      <c r="C5775" s="74" t="str">
        <f t="shared" si="44"/>
        <v>Nur Ain: Amin amin insyaAllah terima kasih ya En Azhad. No problem saya doakan En Azhad dipermudahkan urusan dalam mencari customer and dapat customer yg baik2 yeah.</v>
      </c>
      <c r="D5775" s="148">
        <f t="shared" si="45"/>
        <v>45685</v>
      </c>
    </row>
    <row r="5776" spans="1:4">
      <c r="B5776" s="74" t="str">
        <f ca="1">IFERROR(__xludf.DUMMYFUNCTION("IF(REGEXMATCH(A5776,""wealth planning""),""Script 1"",""-"")"),"-")</f>
        <v>-</v>
      </c>
      <c r="C5776" s="74">
        <f t="shared" si="44"/>
        <v>0</v>
      </c>
      <c r="D5776" s="148">
        <f t="shared" si="45"/>
        <v>45685</v>
      </c>
    </row>
    <row r="5777" spans="1:4">
      <c r="B5777" s="74" t="str">
        <f ca="1">IFERROR(__xludf.DUMMYFUNCTION("IF(REGEXMATCH(A5777,""wealth planning""),""Script 1"",""-"")"),"-")</f>
        <v>-</v>
      </c>
      <c r="C5777" s="74">
        <f t="shared" si="44"/>
        <v>0</v>
      </c>
      <c r="D5777" s="74" t="str">
        <f t="shared" si="45"/>
        <v>Nur Ain: Amin amin insyaAllah terima kasih ya En Azhad. No problem saya doakan En Azhad dipermudahkan urusan dalam mencari customer and dapat customer yg baik2 yeah.</v>
      </c>
    </row>
    <row r="5778" spans="1:4">
      <c r="B5778" s="74" t="str">
        <f ca="1">IFERROR(__xludf.DUMMYFUNCTION("IF(REGEXMATCH(A5778,""wealth planning""),""Script 1"",""-"")"),"-")</f>
        <v>-</v>
      </c>
      <c r="C5778" s="74">
        <f t="shared" si="44"/>
        <v>0</v>
      </c>
      <c r="D5778" s="74">
        <f t="shared" si="45"/>
        <v>0</v>
      </c>
    </row>
    <row r="5779" spans="1:4">
      <c r="A5779" s="74" t="s">
        <v>5009</v>
      </c>
      <c r="B5779" s="74" t="str">
        <f ca="1">IFERROR(__xludf.DUMMYFUNCTION("IF(REGEXMATCH(A5779,""wealth planning""),""Script 1"",""-"")"),"-")</f>
        <v>-</v>
      </c>
      <c r="C5779" s="74">
        <f t="shared" si="44"/>
        <v>0</v>
      </c>
      <c r="D5779" s="74">
        <f t="shared" si="45"/>
        <v>0</v>
      </c>
    </row>
    <row r="5780" spans="1:4">
      <c r="A5780" s="148">
        <v>45685</v>
      </c>
      <c r="B5780" s="74" t="str">
        <f ca="1">IFERROR(__xludf.DUMMYFUNCTION("IF(REGEXMATCH(A5780,""wealth planning""),""Script 1"",""-"")"),"#VALUE!")</f>
        <v>#VALUE!</v>
      </c>
      <c r="C5780" s="74" t="str">
        <f t="shared" si="44"/>
        <v>Izyanisa Mohamad</v>
      </c>
      <c r="D5780" s="74">
        <f t="shared" si="45"/>
        <v>0</v>
      </c>
    </row>
    <row r="5781" spans="1:4">
      <c r="A5781" s="148">
        <v>45685</v>
      </c>
      <c r="B5781" s="74" t="str">
        <f ca="1">IFERROR(__xludf.DUMMYFUNCTION("IF(REGEXMATCH(A5781,""wealth planning""),""Script 1"",""-"")"),"#VALUE!")</f>
        <v>#VALUE!</v>
      </c>
      <c r="C5781" s="148">
        <f t="shared" si="44"/>
        <v>45685</v>
      </c>
      <c r="D5781" s="74">
        <f t="shared" si="45"/>
        <v>0</v>
      </c>
    </row>
    <row r="5782" spans="1:4">
      <c r="A5782" s="74" t="s">
        <v>5010</v>
      </c>
      <c r="B5782" s="74" t="str">
        <f ca="1">IFERROR(__xludf.DUMMYFUNCTION("IF(REGEXMATCH(A5782,""wealth planning""),""Script 1"",""-"")"),"Script 1")</f>
        <v>Script 1</v>
      </c>
      <c r="C5782" s="148">
        <f t="shared" si="44"/>
        <v>45685</v>
      </c>
      <c r="D5782" s="74" t="str">
        <f t="shared" si="45"/>
        <v>Izyanisa Mohamad</v>
      </c>
    </row>
    <row r="5783" spans="1:4">
      <c r="B5783" s="74" t="str">
        <f ca="1">IFERROR(__xludf.DUMMYFUNCTION("IF(REGEXMATCH(A5783,""wealth planning""),""Script 1"",""-"")"),"-")</f>
        <v>-</v>
      </c>
      <c r="C5783" s="74" t="str">
        <f t="shared" si="44"/>
        <v>You: Hai assalamualaikum Izyanisa,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783" s="148">
        <f t="shared" si="45"/>
        <v>45685</v>
      </c>
    </row>
    <row r="5784" spans="1:4">
      <c r="B5784" s="74" t="str">
        <f ca="1">IFERROR(__xludf.DUMMYFUNCTION("IF(REGEXMATCH(A5784,""wealth planning""),""Script 1"",""-"")"),"-")</f>
        <v>-</v>
      </c>
      <c r="C5784" s="74">
        <f t="shared" si="44"/>
        <v>0</v>
      </c>
      <c r="D5784" s="148">
        <f t="shared" si="45"/>
        <v>45685</v>
      </c>
    </row>
    <row r="5785" spans="1:4">
      <c r="B5785" s="74" t="str">
        <f ca="1">IFERROR(__xludf.DUMMYFUNCTION("IF(REGEXMATCH(A5785,""wealth planning""),""Script 1"",""-"")"),"-")</f>
        <v>-</v>
      </c>
      <c r="C5785" s="74">
        <f t="shared" si="44"/>
        <v>0</v>
      </c>
      <c r="D5785" s="74" t="str">
        <f t="shared" si="45"/>
        <v>You: Hai assalamualaikum Izyanisa,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786" spans="1:4">
      <c r="A5786" s="74" t="s">
        <v>5012</v>
      </c>
      <c r="B5786" s="74" t="str">
        <f ca="1">IFERROR(__xludf.DUMMYFUNCTION("IF(REGEXMATCH(A5786,""wealth planning""),""Script 1"",""-"")"),"-")</f>
        <v>-</v>
      </c>
      <c r="C5786" s="74">
        <f t="shared" si="44"/>
        <v>0</v>
      </c>
      <c r="D5786" s="74">
        <f t="shared" si="45"/>
        <v>0</v>
      </c>
    </row>
    <row r="5787" spans="1:4">
      <c r="A5787" s="74" t="s">
        <v>5012</v>
      </c>
      <c r="B5787" s="74" t="str">
        <f ca="1">IFERROR(__xludf.DUMMYFUNCTION("IF(REGEXMATCH(A5787,""wealth planning""),""Script 1"",""-"")"),"-")</f>
        <v>-</v>
      </c>
      <c r="C5787" s="74" t="str">
        <f t="shared" si="44"/>
        <v>Afiqah Zubi</v>
      </c>
      <c r="D5787" s="74">
        <f t="shared" si="45"/>
        <v>0</v>
      </c>
    </row>
    <row r="5788" spans="1:4">
      <c r="A5788" s="148">
        <v>45685</v>
      </c>
      <c r="B5788" s="74" t="str">
        <f ca="1">IFERROR(__xludf.DUMMYFUNCTION("IF(REGEXMATCH(A5788,""wealth planning""),""Script 1"",""-"")"),"#VALUE!")</f>
        <v>#VALUE!</v>
      </c>
      <c r="C5788" s="74" t="str">
        <f t="shared" si="44"/>
        <v>Afiqah Zubi</v>
      </c>
      <c r="D5788" s="74">
        <f t="shared" si="45"/>
        <v>0</v>
      </c>
    </row>
    <row r="5789" spans="1:4">
      <c r="A5789" s="148">
        <v>45685</v>
      </c>
      <c r="B5789" s="74" t="str">
        <f ca="1">IFERROR(__xludf.DUMMYFUNCTION("IF(REGEXMATCH(A5789,""wealth planning""),""Script 1"",""-"")"),"#VALUE!")</f>
        <v>#VALUE!</v>
      </c>
      <c r="C5789" s="148">
        <f t="shared" si="44"/>
        <v>45685</v>
      </c>
      <c r="D5789" s="74" t="str">
        <f t="shared" si="45"/>
        <v>Afiqah Zubi</v>
      </c>
    </row>
    <row r="5790" spans="1:4">
      <c r="A5790" s="74" t="s">
        <v>3125</v>
      </c>
      <c r="B5790" s="74" t="str">
        <f ca="1">IFERROR(__xludf.DUMMYFUNCTION("IF(REGEXMATCH(A5790,""wealth planning""),""Script 1"",""-"")"),"Script 1")</f>
        <v>Script 1</v>
      </c>
      <c r="C5790" s="148">
        <f t="shared" si="44"/>
        <v>45685</v>
      </c>
      <c r="D5790" s="74" t="str">
        <f t="shared" si="45"/>
        <v>Afiqah Zubi</v>
      </c>
    </row>
    <row r="5791" spans="1:4">
      <c r="B5791" s="74" t="str">
        <f ca="1">IFERROR(__xludf.DUMMYFUNCTION("IF(REGEXMATCH(A5791,""wealth planning""),""Script 1"",""-"")"),"-")</f>
        <v>-</v>
      </c>
      <c r="C5791" s="74" t="str">
        <f t="shared" si="44"/>
        <v>You: Hai assalamualaikum 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791" s="148">
        <f t="shared" si="45"/>
        <v>45685</v>
      </c>
    </row>
    <row r="5792" spans="1:4">
      <c r="B5792" s="74" t="str">
        <f ca="1">IFERROR(__xludf.DUMMYFUNCTION("IF(REGEXMATCH(A5792,""wealth planning""),""Script 1"",""-"")"),"-")</f>
        <v>-</v>
      </c>
      <c r="C5792" s="74">
        <f t="shared" si="44"/>
        <v>0</v>
      </c>
      <c r="D5792" s="148">
        <f t="shared" si="45"/>
        <v>45685</v>
      </c>
    </row>
    <row r="5793" spans="1:4">
      <c r="B5793" s="74" t="str">
        <f ca="1">IFERROR(__xludf.DUMMYFUNCTION("IF(REGEXMATCH(A5793,""wealth planning""),""Script 1"",""-"")"),"-")</f>
        <v>-</v>
      </c>
      <c r="C5793" s="74">
        <f t="shared" si="44"/>
        <v>0</v>
      </c>
      <c r="D5793" s="74" t="str">
        <f t="shared" si="45"/>
        <v>You: Hai assalamualaikum 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794" spans="1:4">
      <c r="B5794" s="74" t="str">
        <f ca="1">IFERROR(__xludf.DUMMYFUNCTION("IF(REGEXMATCH(A5794,""wealth planning""),""Script 1"",""-"")"),"-")</f>
        <v>-</v>
      </c>
      <c r="C5794" s="74">
        <f t="shared" si="44"/>
        <v>0</v>
      </c>
      <c r="D5794" s="74">
        <f t="shared" si="45"/>
        <v>0</v>
      </c>
    </row>
    <row r="5795" spans="1:4">
      <c r="A5795" s="74" t="s">
        <v>5015</v>
      </c>
      <c r="B5795" s="74" t="str">
        <f ca="1">IFERROR(__xludf.DUMMYFUNCTION("IF(REGEXMATCH(A5795,""wealth planning""),""Script 1"",""-"")"),"-")</f>
        <v>-</v>
      </c>
      <c r="C5795" s="74">
        <f t="shared" si="44"/>
        <v>0</v>
      </c>
      <c r="D5795" s="74">
        <f t="shared" si="45"/>
        <v>0</v>
      </c>
    </row>
    <row r="5796" spans="1:4">
      <c r="A5796" s="148">
        <v>45685</v>
      </c>
      <c r="B5796" s="74" t="str">
        <f ca="1">IFERROR(__xludf.DUMMYFUNCTION("IF(REGEXMATCH(A5796,""wealth planning""),""Script 1"",""-"")"),"#VALUE!")</f>
        <v>#VALUE!</v>
      </c>
      <c r="C5796" s="74" t="str">
        <f t="shared" si="44"/>
        <v>Miza Faizah Jammi</v>
      </c>
      <c r="D5796" s="74">
        <f t="shared" si="45"/>
        <v>0</v>
      </c>
    </row>
    <row r="5797" spans="1:4">
      <c r="A5797" s="148">
        <v>45685</v>
      </c>
      <c r="B5797" s="74" t="str">
        <f ca="1">IFERROR(__xludf.DUMMYFUNCTION("IF(REGEXMATCH(A5797,""wealth planning""),""Script 1"",""-"")"),"#VALUE!")</f>
        <v>#VALUE!</v>
      </c>
      <c r="C5797" s="148">
        <f t="shared" si="44"/>
        <v>45685</v>
      </c>
      <c r="D5797" s="74">
        <f t="shared" si="45"/>
        <v>0</v>
      </c>
    </row>
    <row r="5798" spans="1:4">
      <c r="A5798" s="74" t="s">
        <v>5016</v>
      </c>
      <c r="B5798" s="74" t="str">
        <f ca="1">IFERROR(__xludf.DUMMYFUNCTION("IF(REGEXMATCH(A5798,""wealth planning""),""Script 1"",""-"")"),"Script 1")</f>
        <v>Script 1</v>
      </c>
      <c r="C5798" s="148">
        <f t="shared" si="44"/>
        <v>45685</v>
      </c>
      <c r="D5798" s="74" t="str">
        <f t="shared" si="45"/>
        <v>Miza Faizah Jammi</v>
      </c>
    </row>
    <row r="5799" spans="1:4">
      <c r="B5799" s="74" t="str">
        <f ca="1">IFERROR(__xludf.DUMMYFUNCTION("IF(REGEXMATCH(A5799,""wealth planning""),""Script 1"",""-"")"),"-")</f>
        <v>-</v>
      </c>
      <c r="C5799" s="74" t="str">
        <f t="shared" si="44"/>
        <v>You: Hai assalamualaikum Miza,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799" s="148">
        <f t="shared" si="45"/>
        <v>45685</v>
      </c>
    </row>
    <row r="5800" spans="1:4">
      <c r="B5800" s="74" t="str">
        <f ca="1">IFERROR(__xludf.DUMMYFUNCTION("IF(REGEXMATCH(A5800,""wealth planning""),""Script 1"",""-"")"),"-")</f>
        <v>-</v>
      </c>
      <c r="C5800" s="74">
        <f t="shared" si="44"/>
        <v>0</v>
      </c>
      <c r="D5800" s="148">
        <f t="shared" si="45"/>
        <v>45685</v>
      </c>
    </row>
    <row r="5801" spans="1:4">
      <c r="B5801" s="74" t="str">
        <f ca="1">IFERROR(__xludf.DUMMYFUNCTION("IF(REGEXMATCH(A5801,""wealth planning""),""Script 1"",""-"")"),"-")</f>
        <v>-</v>
      </c>
      <c r="C5801" s="74">
        <f t="shared" si="44"/>
        <v>0</v>
      </c>
      <c r="D5801" s="74" t="str">
        <f t="shared" si="45"/>
        <v>You: Hai assalamualaikum Miza,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802" spans="1:4">
      <c r="A5802" s="74" t="s">
        <v>5018</v>
      </c>
      <c r="B5802" s="74" t="str">
        <f ca="1">IFERROR(__xludf.DUMMYFUNCTION("IF(REGEXMATCH(A5802,""wealth planning""),""Script 1"",""-"")"),"-")</f>
        <v>-</v>
      </c>
      <c r="C5802" s="74">
        <f t="shared" si="44"/>
        <v>0</v>
      </c>
      <c r="D5802" s="74">
        <f t="shared" si="45"/>
        <v>0</v>
      </c>
    </row>
    <row r="5803" spans="1:4">
      <c r="A5803" s="74" t="s">
        <v>5019</v>
      </c>
      <c r="B5803" s="74" t="str">
        <f ca="1">IFERROR(__xludf.DUMMYFUNCTION("IF(REGEXMATCH(A5803,""wealth planning""),""Script 1"",""-"")"),"-")</f>
        <v>-</v>
      </c>
      <c r="C5803" s="74" t="str">
        <f t="shared" si="44"/>
        <v>Muhsin Bin AlwiStatus is online</v>
      </c>
      <c r="D5803" s="74">
        <f t="shared" si="45"/>
        <v>0</v>
      </c>
    </row>
    <row r="5804" spans="1:4">
      <c r="A5804" s="148">
        <v>45685</v>
      </c>
      <c r="B5804" s="74" t="str">
        <f ca="1">IFERROR(__xludf.DUMMYFUNCTION("IF(REGEXMATCH(A5804,""wealth planning""),""Script 1"",""-"")"),"#VALUE!")</f>
        <v>#VALUE!</v>
      </c>
      <c r="C5804" s="74" t="str">
        <f t="shared" si="44"/>
        <v>Muhsin Bin Alwi</v>
      </c>
      <c r="D5804" s="74">
        <f t="shared" si="45"/>
        <v>0</v>
      </c>
    </row>
    <row r="5805" spans="1:4">
      <c r="A5805" s="148">
        <v>45685</v>
      </c>
      <c r="B5805" s="74" t="str">
        <f ca="1">IFERROR(__xludf.DUMMYFUNCTION("IF(REGEXMATCH(A5805,""wealth planning""),""Script 1"",""-"")"),"#VALUE!")</f>
        <v>#VALUE!</v>
      </c>
      <c r="C5805" s="148">
        <f t="shared" si="44"/>
        <v>45685</v>
      </c>
      <c r="D5805" s="74" t="str">
        <f t="shared" si="45"/>
        <v>Muhsin Bin AlwiStatus is online</v>
      </c>
    </row>
    <row r="5806" spans="1:4">
      <c r="A5806" s="74" t="s">
        <v>5020</v>
      </c>
      <c r="B5806" s="74" t="str">
        <f ca="1">IFERROR(__xludf.DUMMYFUNCTION("IF(REGEXMATCH(A5806,""wealth planning""),""Script 1"",""-"")"),"-")</f>
        <v>-</v>
      </c>
      <c r="C5806" s="148">
        <f t="shared" si="44"/>
        <v>45685</v>
      </c>
      <c r="D5806" s="74" t="str">
        <f t="shared" si="45"/>
        <v>Muhsin Bin Alwi</v>
      </c>
    </row>
    <row r="5807" spans="1:4">
      <c r="B5807" s="74" t="str">
        <f ca="1">IFERROR(__xludf.DUMMYFUNCTION("IF(REGEXMATCH(A5807,""wealth planning""),""Script 1"",""-"")"),"-")</f>
        <v>-</v>
      </c>
      <c r="C5807" s="74" t="str">
        <f t="shared" si="44"/>
        <v>You: Oh baik no problem. Jika ada soalan atau inquiry in the future, boleh contact saya inshaAllah. Semoga dipermudahkan urusan</v>
      </c>
      <c r="D5807" s="148">
        <f t="shared" si="45"/>
        <v>45685</v>
      </c>
    </row>
    <row r="5808" spans="1:4">
      <c r="B5808" s="74" t="str">
        <f ca="1">IFERROR(__xludf.DUMMYFUNCTION("IF(REGEXMATCH(A5808,""wealth planning""),""Script 1"",""-"")"),"-")</f>
        <v>-</v>
      </c>
      <c r="C5808" s="74">
        <f t="shared" si="44"/>
        <v>0</v>
      </c>
      <c r="D5808" s="148">
        <f t="shared" si="45"/>
        <v>45685</v>
      </c>
    </row>
    <row r="5809" spans="1:4">
      <c r="B5809" s="74" t="str">
        <f ca="1">IFERROR(__xludf.DUMMYFUNCTION("IF(REGEXMATCH(A5809,""wealth planning""),""Script 1"",""-"")"),"-")</f>
        <v>-</v>
      </c>
      <c r="C5809" s="74">
        <f t="shared" si="44"/>
        <v>0</v>
      </c>
      <c r="D5809" s="74" t="str">
        <f t="shared" si="45"/>
        <v>You: Oh baik no problem. Jika ada soalan atau inquiry in the future, boleh contact saya inshaAllah. Semoga dipermudahkan urusan</v>
      </c>
    </row>
    <row r="5810" spans="1:4">
      <c r="A5810" s="74" t="s">
        <v>5022</v>
      </c>
      <c r="B5810" s="74" t="str">
        <f ca="1">IFERROR(__xludf.DUMMYFUNCTION("IF(REGEXMATCH(A5810,""wealth planning""),""Script 1"",""-"")"),"-")</f>
        <v>-</v>
      </c>
      <c r="C5810" s="74">
        <f t="shared" si="44"/>
        <v>0</v>
      </c>
      <c r="D5810" s="74">
        <f t="shared" si="45"/>
        <v>0</v>
      </c>
    </row>
    <row r="5811" spans="1:4">
      <c r="A5811" s="74" t="s">
        <v>5023</v>
      </c>
      <c r="B5811" s="74" t="str">
        <f ca="1">IFERROR(__xludf.DUMMYFUNCTION("IF(REGEXMATCH(A5811,""wealth planning""),""Script 1"",""-"")"),"-")</f>
        <v>-</v>
      </c>
      <c r="C5811" s="74" t="str">
        <f t="shared" si="44"/>
        <v>EQRA ESHAMStatus is reachable</v>
      </c>
      <c r="D5811" s="74">
        <f t="shared" si="45"/>
        <v>0</v>
      </c>
    </row>
    <row r="5812" spans="1:4">
      <c r="A5812" s="148">
        <v>45684</v>
      </c>
      <c r="B5812" s="74" t="str">
        <f ca="1">IFERROR(__xludf.DUMMYFUNCTION("IF(REGEXMATCH(A5812,""wealth planning""),""Script 1"",""-"")"),"#VALUE!")</f>
        <v>#VALUE!</v>
      </c>
      <c r="C5812" s="74" t="str">
        <f t="shared" si="44"/>
        <v>EQRA ESHAM</v>
      </c>
      <c r="D5812" s="74">
        <f t="shared" si="45"/>
        <v>0</v>
      </c>
    </row>
    <row r="5813" spans="1:4">
      <c r="A5813" s="148">
        <v>45684</v>
      </c>
      <c r="B5813" s="74" t="str">
        <f ca="1">IFERROR(__xludf.DUMMYFUNCTION("IF(REGEXMATCH(A5813,""wealth planning""),""Script 1"",""-"")"),"#VALUE!")</f>
        <v>#VALUE!</v>
      </c>
      <c r="C5813" s="148">
        <f t="shared" si="44"/>
        <v>45684</v>
      </c>
      <c r="D5813" s="74" t="str">
        <f t="shared" si="45"/>
        <v>EQRA ESHAMStatus is reachable</v>
      </c>
    </row>
    <row r="5814" spans="1:4">
      <c r="A5814" s="74" t="s">
        <v>5024</v>
      </c>
      <c r="B5814" s="74" t="str">
        <f ca="1">IFERROR(__xludf.DUMMYFUNCTION("IF(REGEXMATCH(A5814,""wealth planning""),""Script 1"",""-"")"),"Script 1")</f>
        <v>Script 1</v>
      </c>
      <c r="C5814" s="148">
        <f t="shared" si="44"/>
        <v>45684</v>
      </c>
      <c r="D5814" s="74" t="str">
        <f t="shared" si="45"/>
        <v>EQRA ESHAM</v>
      </c>
    </row>
    <row r="5815" spans="1:4">
      <c r="B5815" s="74" t="str">
        <f ca="1">IFERROR(__xludf.DUMMYFUNCTION("IF(REGEXMATCH(A5815,""wealth planning""),""Script 1"",""-"")"),"-")</f>
        <v>-</v>
      </c>
      <c r="C5815" s="74" t="str">
        <f t="shared" si="44"/>
        <v>You: Hai assalamualaikum Eqra,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815" s="148">
        <f t="shared" si="45"/>
        <v>45684</v>
      </c>
    </row>
    <row r="5816" spans="1:4">
      <c r="B5816" s="74" t="str">
        <f ca="1">IFERROR(__xludf.DUMMYFUNCTION("IF(REGEXMATCH(A5816,""wealth planning""),""Script 1"",""-"")"),"-")</f>
        <v>-</v>
      </c>
      <c r="C5816" s="74">
        <f t="shared" si="44"/>
        <v>0</v>
      </c>
      <c r="D5816" s="148">
        <f t="shared" si="45"/>
        <v>45684</v>
      </c>
    </row>
    <row r="5817" spans="1:4">
      <c r="B5817" s="74" t="str">
        <f ca="1">IFERROR(__xludf.DUMMYFUNCTION("IF(REGEXMATCH(A5817,""wealth planning""),""Script 1"",""-"")"),"-")</f>
        <v>-</v>
      </c>
      <c r="C5817" s="74">
        <f t="shared" si="44"/>
        <v>0</v>
      </c>
      <c r="D5817" s="74" t="str">
        <f t="shared" si="45"/>
        <v>You: Hai assalamualaikum Eqra,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818" spans="1:4">
      <c r="A5818" s="74" t="s">
        <v>5026</v>
      </c>
      <c r="B5818" s="74" t="str">
        <f ca="1">IFERROR(__xludf.DUMMYFUNCTION("IF(REGEXMATCH(A5818,""wealth planning""),""Script 1"",""-"")"),"-")</f>
        <v>-</v>
      </c>
      <c r="C5818" s="74">
        <f t="shared" si="44"/>
        <v>0</v>
      </c>
      <c r="D5818" s="74">
        <f t="shared" si="45"/>
        <v>0</v>
      </c>
    </row>
    <row r="5819" spans="1:4">
      <c r="A5819" s="74" t="s">
        <v>5027</v>
      </c>
      <c r="B5819" s="74" t="str">
        <f ca="1">IFERROR(__xludf.DUMMYFUNCTION("IF(REGEXMATCH(A5819,""wealth planning""),""Script 1"",""-"")"),"-")</f>
        <v>-</v>
      </c>
      <c r="C5819" s="74" t="str">
        <f t="shared" si="44"/>
        <v>Farahin NasirStatus is reachable</v>
      </c>
      <c r="D5819" s="74">
        <f t="shared" si="45"/>
        <v>0</v>
      </c>
    </row>
    <row r="5820" spans="1:4">
      <c r="A5820" s="148">
        <v>45684</v>
      </c>
      <c r="B5820" s="74" t="str">
        <f ca="1">IFERROR(__xludf.DUMMYFUNCTION("IF(REGEXMATCH(A5820,""wealth planning""),""Script 1"",""-"")"),"#VALUE!")</f>
        <v>#VALUE!</v>
      </c>
      <c r="C5820" s="74" t="str">
        <f t="shared" si="44"/>
        <v>Farahin Nasir</v>
      </c>
      <c r="D5820" s="74">
        <f t="shared" si="45"/>
        <v>0</v>
      </c>
    </row>
    <row r="5821" spans="1:4">
      <c r="A5821" s="148">
        <v>45684</v>
      </c>
      <c r="B5821" s="74" t="str">
        <f ca="1">IFERROR(__xludf.DUMMYFUNCTION("IF(REGEXMATCH(A5821,""wealth planning""),""Script 1"",""-"")"),"#VALUE!")</f>
        <v>#VALUE!</v>
      </c>
      <c r="C5821" s="148">
        <f t="shared" si="44"/>
        <v>45684</v>
      </c>
      <c r="D5821" s="74" t="str">
        <f t="shared" si="45"/>
        <v>Farahin NasirStatus is reachable</v>
      </c>
    </row>
    <row r="5822" spans="1:4">
      <c r="A5822" s="74" t="s">
        <v>5028</v>
      </c>
      <c r="B5822" s="74" t="str">
        <f ca="1">IFERROR(__xludf.DUMMYFUNCTION("IF(REGEXMATCH(A5822,""wealth planning""),""Script 1"",""-"")"),"Script 1")</f>
        <v>Script 1</v>
      </c>
      <c r="C5822" s="148">
        <f t="shared" si="44"/>
        <v>45684</v>
      </c>
      <c r="D5822" s="74" t="str">
        <f t="shared" si="45"/>
        <v>Farahin Nasir</v>
      </c>
    </row>
    <row r="5823" spans="1:4">
      <c r="B5823" s="74" t="str">
        <f ca="1">IFERROR(__xludf.DUMMYFUNCTION("IF(REGEXMATCH(A5823,""wealth planning""),""Script 1"",""-"")"),"-")</f>
        <v>-</v>
      </c>
      <c r="C5823" s="74" t="str">
        <f t="shared" si="44"/>
        <v>You: Hai assalamualaikum Farahin, saya Azhad dari PruBSN. Sorry kalau ganggu. Actually sekarang saya tengah mencari individu yang bekerja di luar negara untuk saya dapatkan peluang sharing sahaja berkaitan takaful dan wealth planning since ini kerja hakiki saya sebagai PruBSN wealth planner. Boleh ke kalau saya nak set appointment secara bersemuka ataupun online?</v>
      </c>
      <c r="D5823" s="148">
        <f t="shared" si="45"/>
        <v>45684</v>
      </c>
    </row>
    <row r="5824" spans="1:4">
      <c r="B5824" s="74" t="str">
        <f ca="1">IFERROR(__xludf.DUMMYFUNCTION("IF(REGEXMATCH(A5824,""wealth planning""),""Script 1"",""-"")"),"-")</f>
        <v>-</v>
      </c>
      <c r="C5824" s="74">
        <f t="shared" si="44"/>
        <v>0</v>
      </c>
      <c r="D5824" s="148">
        <f t="shared" si="45"/>
        <v>45684</v>
      </c>
    </row>
    <row r="5825" spans="1:4">
      <c r="B5825" s="74" t="str">
        <f ca="1">IFERROR(__xludf.DUMMYFUNCTION("IF(REGEXMATCH(A5825,""wealth planning""),""Script 1"",""-"")"),"-")</f>
        <v>-</v>
      </c>
      <c r="C5825" s="74">
        <f t="shared" si="44"/>
        <v>0</v>
      </c>
      <c r="D5825" s="74" t="str">
        <f t="shared" si="45"/>
        <v>You: Hai assalamualaikum Farahin, saya Azhad dari PruBSN. Sorry kalau ganggu. Actually sekarang saya tengah mencari individu yang bekerja di luar negara untuk saya dapatkan peluang sharing sahaja berkaitan takaful dan wealth planning since ini kerja hakiki saya sebagai PruBSN wealth planner. Boleh ke kalau saya nak set appointment secara bersemuka ataupun online?</v>
      </c>
    </row>
    <row r="5826" spans="1:4">
      <c r="A5826" s="74" t="s">
        <v>5030</v>
      </c>
      <c r="B5826" s="74" t="str">
        <f ca="1">IFERROR(__xludf.DUMMYFUNCTION("IF(REGEXMATCH(A5826,""wealth planning""),""Script 1"",""-"")"),"-")</f>
        <v>-</v>
      </c>
      <c r="C5826" s="74">
        <f t="shared" si="44"/>
        <v>0</v>
      </c>
      <c r="D5826" s="74">
        <f t="shared" si="45"/>
        <v>0</v>
      </c>
    </row>
    <row r="5827" spans="1:4">
      <c r="A5827" s="74" t="s">
        <v>5030</v>
      </c>
      <c r="B5827" s="74" t="str">
        <f ca="1">IFERROR(__xludf.DUMMYFUNCTION("IF(REGEXMATCH(A5827,""wealth planning""),""Script 1"",""-"")"),"-")</f>
        <v>-</v>
      </c>
      <c r="C5827" s="74" t="str">
        <f t="shared" si="44"/>
        <v>Asha Aziz</v>
      </c>
      <c r="D5827" s="74">
        <f t="shared" si="45"/>
        <v>0</v>
      </c>
    </row>
    <row r="5828" spans="1:4">
      <c r="A5828" s="148">
        <v>45684</v>
      </c>
      <c r="B5828" s="74" t="str">
        <f ca="1">IFERROR(__xludf.DUMMYFUNCTION("IF(REGEXMATCH(A5828,""wealth planning""),""Script 1"",""-"")"),"#VALUE!")</f>
        <v>#VALUE!</v>
      </c>
      <c r="C5828" s="74" t="str">
        <f t="shared" si="44"/>
        <v>Asha Aziz</v>
      </c>
      <c r="D5828" s="74">
        <f t="shared" si="45"/>
        <v>0</v>
      </c>
    </row>
    <row r="5829" spans="1:4">
      <c r="A5829" s="148">
        <v>45684</v>
      </c>
      <c r="B5829" s="74" t="str">
        <f ca="1">IFERROR(__xludf.DUMMYFUNCTION("IF(REGEXMATCH(A5829,""wealth planning""),""Script 1"",""-"")"),"#VALUE!")</f>
        <v>#VALUE!</v>
      </c>
      <c r="C5829" s="148">
        <f t="shared" si="44"/>
        <v>45684</v>
      </c>
      <c r="D5829" s="74" t="str">
        <f t="shared" si="45"/>
        <v>Asha Aziz</v>
      </c>
    </row>
    <row r="5830" spans="1:4">
      <c r="A5830" s="74" t="s">
        <v>5031</v>
      </c>
      <c r="B5830" s="74" t="str">
        <f ca="1">IFERROR(__xludf.DUMMYFUNCTION("IF(REGEXMATCH(A5830,""wealth planning""),""Script 1"",""-"")"),"Script 1")</f>
        <v>Script 1</v>
      </c>
      <c r="C5830" s="148">
        <f t="shared" si="44"/>
        <v>45684</v>
      </c>
      <c r="D5830" s="74" t="str">
        <f t="shared" si="45"/>
        <v>Asha Aziz</v>
      </c>
    </row>
    <row r="5831" spans="1:4">
      <c r="B5831" s="74" t="str">
        <f ca="1">IFERROR(__xludf.DUMMYFUNCTION("IF(REGEXMATCH(A5831,""wealth planning""),""Script 1"",""-"")"),"-")</f>
        <v>-</v>
      </c>
      <c r="C5831" s="74" t="str">
        <f t="shared" si="44"/>
        <v>You: Hai assalamualaikum Asha,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831" s="148">
        <f t="shared" si="45"/>
        <v>45684</v>
      </c>
    </row>
    <row r="5832" spans="1:4">
      <c r="B5832" s="74" t="str">
        <f ca="1">IFERROR(__xludf.DUMMYFUNCTION("IF(REGEXMATCH(A5832,""wealth planning""),""Script 1"",""-"")"),"-")</f>
        <v>-</v>
      </c>
      <c r="C5832" s="74">
        <f t="shared" si="44"/>
        <v>0</v>
      </c>
      <c r="D5832" s="148">
        <f t="shared" si="45"/>
        <v>45684</v>
      </c>
    </row>
    <row r="5833" spans="1:4">
      <c r="B5833" s="74" t="str">
        <f ca="1">IFERROR(__xludf.DUMMYFUNCTION("IF(REGEXMATCH(A5833,""wealth planning""),""Script 1"",""-"")"),"-")</f>
        <v>-</v>
      </c>
      <c r="C5833" s="74">
        <f t="shared" si="44"/>
        <v>0</v>
      </c>
      <c r="D5833" s="74" t="str">
        <f t="shared" si="45"/>
        <v>You: Hai assalamualaikum Asha,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834" spans="1:4">
      <c r="A5834" s="74" t="s">
        <v>5033</v>
      </c>
      <c r="B5834" s="74" t="str">
        <f ca="1">IFERROR(__xludf.DUMMYFUNCTION("IF(REGEXMATCH(A5834,""wealth planning""),""Script 1"",""-"")"),"-")</f>
        <v>-</v>
      </c>
      <c r="C5834" s="74">
        <f t="shared" si="44"/>
        <v>0</v>
      </c>
      <c r="D5834" s="74">
        <f t="shared" si="45"/>
        <v>0</v>
      </c>
    </row>
    <row r="5835" spans="1:4">
      <c r="A5835" s="74" t="s">
        <v>5034</v>
      </c>
      <c r="B5835" s="74" t="str">
        <f ca="1">IFERROR(__xludf.DUMMYFUNCTION("IF(REGEXMATCH(A5835,""wealth planning""),""Script 1"",""-"")"),"-")</f>
        <v>-</v>
      </c>
      <c r="C5835" s="74" t="str">
        <f t="shared" si="44"/>
        <v>Anas HairoziStatus is reachable</v>
      </c>
      <c r="D5835" s="74">
        <f t="shared" si="45"/>
        <v>0</v>
      </c>
    </row>
    <row r="5836" spans="1:4">
      <c r="A5836" s="148">
        <v>45684</v>
      </c>
      <c r="B5836" s="74" t="str">
        <f ca="1">IFERROR(__xludf.DUMMYFUNCTION("IF(REGEXMATCH(A5836,""wealth planning""),""Script 1"",""-"")"),"#VALUE!")</f>
        <v>#VALUE!</v>
      </c>
      <c r="C5836" s="74" t="str">
        <f t="shared" si="44"/>
        <v>Anas Hairozi</v>
      </c>
      <c r="D5836" s="74">
        <f t="shared" si="45"/>
        <v>0</v>
      </c>
    </row>
    <row r="5837" spans="1:4">
      <c r="A5837" s="148">
        <v>45684</v>
      </c>
      <c r="B5837" s="74" t="str">
        <f ca="1">IFERROR(__xludf.DUMMYFUNCTION("IF(REGEXMATCH(A5837,""wealth planning""),""Script 1"",""-"")"),"#VALUE!")</f>
        <v>#VALUE!</v>
      </c>
      <c r="C5837" s="148">
        <f t="shared" si="44"/>
        <v>45684</v>
      </c>
      <c r="D5837" s="74" t="str">
        <f t="shared" si="45"/>
        <v>Anas HairoziStatus is reachable</v>
      </c>
    </row>
    <row r="5838" spans="1:4">
      <c r="A5838" s="74" t="s">
        <v>5035</v>
      </c>
      <c r="B5838" s="74" t="str">
        <f ca="1">IFERROR(__xludf.DUMMYFUNCTION("IF(REGEXMATCH(A5838,""wealth planning""),""Script 1"",""-"")"),"Script 1")</f>
        <v>Script 1</v>
      </c>
      <c r="C5838" s="148">
        <f t="shared" si="44"/>
        <v>45684</v>
      </c>
      <c r="D5838" s="74" t="str">
        <f t="shared" si="45"/>
        <v>Anas Hairozi</v>
      </c>
    </row>
    <row r="5839" spans="1:4">
      <c r="B5839" s="74" t="str">
        <f ca="1">IFERROR(__xludf.DUMMYFUNCTION("IF(REGEXMATCH(A5839,""wealth planning""),""Script 1"",""-"")"),"-")</f>
        <v>-</v>
      </c>
      <c r="C5839" s="74" t="str">
        <f t="shared" si="44"/>
        <v>You: Hai assalamualaikum tuan Anas,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839" s="148">
        <f t="shared" si="45"/>
        <v>45684</v>
      </c>
    </row>
    <row r="5840" spans="1:4">
      <c r="B5840" s="74" t="str">
        <f ca="1">IFERROR(__xludf.DUMMYFUNCTION("IF(REGEXMATCH(A5840,""wealth planning""),""Script 1"",""-"")"),"-")</f>
        <v>-</v>
      </c>
      <c r="C5840" s="74">
        <f t="shared" si="44"/>
        <v>0</v>
      </c>
      <c r="D5840" s="148">
        <f t="shared" si="45"/>
        <v>45684</v>
      </c>
    </row>
    <row r="5841" spans="1:4">
      <c r="B5841" s="74" t="str">
        <f ca="1">IFERROR(__xludf.DUMMYFUNCTION("IF(REGEXMATCH(A5841,""wealth planning""),""Script 1"",""-"")"),"-")</f>
        <v>-</v>
      </c>
      <c r="C5841" s="74">
        <f t="shared" si="44"/>
        <v>0</v>
      </c>
      <c r="D5841" s="74" t="str">
        <f t="shared" si="45"/>
        <v>You: Hai assalamualaikum tuan Anas,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842" spans="1:4">
      <c r="A5842" s="74" t="s">
        <v>5037</v>
      </c>
      <c r="B5842" s="74" t="str">
        <f ca="1">IFERROR(__xludf.DUMMYFUNCTION("IF(REGEXMATCH(A5842,""wealth planning""),""Script 1"",""-"")"),"-")</f>
        <v>-</v>
      </c>
      <c r="C5842" s="74">
        <f t="shared" si="44"/>
        <v>0</v>
      </c>
      <c r="D5842" s="74">
        <f t="shared" si="45"/>
        <v>0</v>
      </c>
    </row>
    <row r="5843" spans="1:4">
      <c r="A5843" s="74" t="s">
        <v>5038</v>
      </c>
      <c r="B5843" s="74" t="str">
        <f ca="1">IFERROR(__xludf.DUMMYFUNCTION("IF(REGEXMATCH(A5843,""wealth planning""),""Script 1"",""-"")"),"-")</f>
        <v>-</v>
      </c>
      <c r="C5843" s="74" t="str">
        <f t="shared" si="44"/>
        <v>Nursyamimi NajwaStatus is reachable</v>
      </c>
      <c r="D5843" s="74">
        <f t="shared" si="45"/>
        <v>0</v>
      </c>
    </row>
    <row r="5844" spans="1:4">
      <c r="A5844" s="148">
        <v>45684</v>
      </c>
      <c r="B5844" s="74" t="str">
        <f ca="1">IFERROR(__xludf.DUMMYFUNCTION("IF(REGEXMATCH(A5844,""wealth planning""),""Script 1"",""-"")"),"#VALUE!")</f>
        <v>#VALUE!</v>
      </c>
      <c r="C5844" s="74" t="str">
        <f t="shared" si="44"/>
        <v>Nursyamimi Najwa</v>
      </c>
      <c r="D5844" s="74">
        <f t="shared" si="45"/>
        <v>0</v>
      </c>
    </row>
    <row r="5845" spans="1:4">
      <c r="A5845" s="148">
        <v>45684</v>
      </c>
      <c r="B5845" s="74" t="str">
        <f ca="1">IFERROR(__xludf.DUMMYFUNCTION("IF(REGEXMATCH(A5845,""wealth planning""),""Script 1"",""-"")"),"#VALUE!")</f>
        <v>#VALUE!</v>
      </c>
      <c r="C5845" s="148">
        <f t="shared" si="44"/>
        <v>45684</v>
      </c>
      <c r="D5845" s="74" t="str">
        <f t="shared" si="45"/>
        <v>Nursyamimi NajwaStatus is reachable</v>
      </c>
    </row>
    <row r="5846" spans="1:4">
      <c r="A5846" s="74" t="s">
        <v>5039</v>
      </c>
      <c r="B5846" s="74" t="str">
        <f ca="1">IFERROR(__xludf.DUMMYFUNCTION("IF(REGEXMATCH(A5846,""wealth planning""),""Script 1"",""-"")"),"Script 1")</f>
        <v>Script 1</v>
      </c>
      <c r="C5846" s="148">
        <f t="shared" si="44"/>
        <v>45684</v>
      </c>
      <c r="D5846" s="74" t="str">
        <f t="shared" si="45"/>
        <v>Nursyamimi Najwa</v>
      </c>
    </row>
    <row r="5847" spans="1:4">
      <c r="B5847" s="74" t="str">
        <f ca="1">IFERROR(__xludf.DUMMYFUNCTION("IF(REGEXMATCH(A5847,""wealth planning""),""Script 1"",""-"")"),"-")</f>
        <v>-</v>
      </c>
      <c r="C5847" s="74" t="str">
        <f t="shared" si="44"/>
        <v>You: Hai assalamualaikum Nursyamimi,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847" s="148">
        <f t="shared" si="45"/>
        <v>45684</v>
      </c>
    </row>
    <row r="5848" spans="1:4">
      <c r="B5848" s="74" t="str">
        <f ca="1">IFERROR(__xludf.DUMMYFUNCTION("IF(REGEXMATCH(A5848,""wealth planning""),""Script 1"",""-"")"),"-")</f>
        <v>-</v>
      </c>
      <c r="C5848" s="74">
        <f t="shared" si="44"/>
        <v>0</v>
      </c>
      <c r="D5848" s="148">
        <f t="shared" si="45"/>
        <v>45684</v>
      </c>
    </row>
    <row r="5849" spans="1:4">
      <c r="B5849" s="74" t="str">
        <f ca="1">IFERROR(__xludf.DUMMYFUNCTION("IF(REGEXMATCH(A5849,""wealth planning""),""Script 1"",""-"")"),"-")</f>
        <v>-</v>
      </c>
      <c r="C5849" s="74">
        <f t="shared" si="44"/>
        <v>0</v>
      </c>
      <c r="D5849" s="74" t="str">
        <f t="shared" si="45"/>
        <v>You: Hai assalamualaikum Nursyamimi,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850" spans="1:4">
      <c r="B5850" s="74" t="str">
        <f ca="1">IFERROR(__xludf.DUMMYFUNCTION("IF(REGEXMATCH(A5850,""wealth planning""),""Script 1"",""-"")"),"-")</f>
        <v>-</v>
      </c>
      <c r="C5850" s="74">
        <f t="shared" si="44"/>
        <v>0</v>
      </c>
      <c r="D5850" s="74">
        <f t="shared" si="45"/>
        <v>0</v>
      </c>
    </row>
    <row r="5851" spans="1:4">
      <c r="A5851" s="74" t="s">
        <v>5042</v>
      </c>
      <c r="B5851" s="74" t="str">
        <f ca="1">IFERROR(__xludf.DUMMYFUNCTION("IF(REGEXMATCH(A5851,""wealth planning""),""Script 1"",""-"")"),"-")</f>
        <v>-</v>
      </c>
      <c r="C5851" s="74">
        <f t="shared" si="44"/>
        <v>0</v>
      </c>
      <c r="D5851" s="74">
        <f t="shared" si="45"/>
        <v>0</v>
      </c>
    </row>
    <row r="5852" spans="1:4">
      <c r="A5852" s="148">
        <v>45684</v>
      </c>
      <c r="B5852" s="74" t="str">
        <f ca="1">IFERROR(__xludf.DUMMYFUNCTION("IF(REGEXMATCH(A5852,""wealth planning""),""Script 1"",""-"")"),"#VALUE!")</f>
        <v>#VALUE!</v>
      </c>
      <c r="C5852" s="74" t="str">
        <f t="shared" si="44"/>
        <v>Muhammad Nazrul Haqem Saleh</v>
      </c>
      <c r="D5852" s="74">
        <f t="shared" si="45"/>
        <v>0</v>
      </c>
    </row>
    <row r="5853" spans="1:4">
      <c r="A5853" s="148">
        <v>45684</v>
      </c>
      <c r="B5853" s="74" t="str">
        <f ca="1">IFERROR(__xludf.DUMMYFUNCTION("IF(REGEXMATCH(A5853,""wealth planning""),""Script 1"",""-"")"),"#VALUE!")</f>
        <v>#VALUE!</v>
      </c>
      <c r="C5853" s="148">
        <f t="shared" si="44"/>
        <v>45684</v>
      </c>
      <c r="D5853" s="74">
        <f t="shared" si="45"/>
        <v>0</v>
      </c>
    </row>
    <row r="5854" spans="1:4">
      <c r="A5854" s="74" t="s">
        <v>4395</v>
      </c>
      <c r="B5854" s="74" t="str">
        <f ca="1">IFERROR(__xludf.DUMMYFUNCTION("IF(REGEXMATCH(A5854,""wealth planning""),""Script 1"",""-"")"),"Script 1")</f>
        <v>Script 1</v>
      </c>
      <c r="C5854" s="148">
        <f t="shared" si="44"/>
        <v>45684</v>
      </c>
      <c r="D5854" s="74" t="str">
        <f t="shared" si="45"/>
        <v>Muhammad Nazrul Haqem Saleh</v>
      </c>
    </row>
    <row r="5855" spans="1:4">
      <c r="B5855" s="74" t="str">
        <f ca="1">IFERROR(__xludf.DUMMYFUNCTION("IF(REGEXMATCH(A5855,""wealth planning""),""Script 1"",""-"")"),"-")</f>
        <v>-</v>
      </c>
      <c r="C5855" s="74" t="str">
        <f t="shared" si="44"/>
        <v>You: Hai assalamualaikum Nazrul,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855" s="148">
        <f t="shared" si="45"/>
        <v>45684</v>
      </c>
    </row>
    <row r="5856" spans="1:4">
      <c r="B5856" s="74" t="str">
        <f ca="1">IFERROR(__xludf.DUMMYFUNCTION("IF(REGEXMATCH(A5856,""wealth planning""),""Script 1"",""-"")"),"-")</f>
        <v>-</v>
      </c>
      <c r="C5856" s="74">
        <f t="shared" si="44"/>
        <v>0</v>
      </c>
      <c r="D5856" s="148">
        <f t="shared" si="45"/>
        <v>45684</v>
      </c>
    </row>
    <row r="5857" spans="1:4">
      <c r="B5857" s="74" t="str">
        <f ca="1">IFERROR(__xludf.DUMMYFUNCTION("IF(REGEXMATCH(A5857,""wealth planning""),""Script 1"",""-"")"),"-")</f>
        <v>-</v>
      </c>
      <c r="C5857" s="74">
        <f t="shared" si="44"/>
        <v>0</v>
      </c>
      <c r="D5857" s="74" t="str">
        <f t="shared" si="45"/>
        <v>You: Hai assalamualaikum Nazrul,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858" spans="1:4">
      <c r="B5858" s="74" t="str">
        <f ca="1">IFERROR(__xludf.DUMMYFUNCTION("IF(REGEXMATCH(A5858,""wealth planning""),""Script 1"",""-"")"),"-")</f>
        <v>-</v>
      </c>
      <c r="C5858" s="74">
        <f t="shared" si="44"/>
        <v>0</v>
      </c>
      <c r="D5858" s="74">
        <f t="shared" si="45"/>
        <v>0</v>
      </c>
    </row>
    <row r="5859" spans="1:4">
      <c r="A5859" s="74" t="s">
        <v>5045</v>
      </c>
      <c r="B5859" s="74" t="str">
        <f ca="1">IFERROR(__xludf.DUMMYFUNCTION("IF(REGEXMATCH(A5859,""wealth planning""),""Script 1"",""-"")"),"-")</f>
        <v>-</v>
      </c>
      <c r="C5859" s="74">
        <f t="shared" si="44"/>
        <v>0</v>
      </c>
      <c r="D5859" s="74">
        <f t="shared" si="45"/>
        <v>0</v>
      </c>
    </row>
    <row r="5860" spans="1:4">
      <c r="A5860" s="148">
        <v>45684</v>
      </c>
      <c r="B5860" s="74" t="str">
        <f ca="1">IFERROR(__xludf.DUMMYFUNCTION("IF(REGEXMATCH(A5860,""wealth planning""),""Script 1"",""-"")"),"#VALUE!")</f>
        <v>#VALUE!</v>
      </c>
      <c r="C5860" s="74" t="str">
        <f t="shared" si="44"/>
        <v>MARSYA RABBIATUN ADDAWIYAH</v>
      </c>
      <c r="D5860" s="74">
        <f t="shared" si="45"/>
        <v>0</v>
      </c>
    </row>
    <row r="5861" spans="1:4">
      <c r="A5861" s="148">
        <v>45684</v>
      </c>
      <c r="B5861" s="74" t="str">
        <f ca="1">IFERROR(__xludf.DUMMYFUNCTION("IF(REGEXMATCH(A5861,""wealth planning""),""Script 1"",""-"")"),"#VALUE!")</f>
        <v>#VALUE!</v>
      </c>
      <c r="C5861" s="148">
        <f t="shared" si="44"/>
        <v>45684</v>
      </c>
      <c r="D5861" s="74">
        <f t="shared" si="45"/>
        <v>0</v>
      </c>
    </row>
    <row r="5862" spans="1:4">
      <c r="A5862" s="74" t="s">
        <v>5046</v>
      </c>
      <c r="B5862" s="74" t="str">
        <f ca="1">IFERROR(__xludf.DUMMYFUNCTION("IF(REGEXMATCH(A5862,""wealth planning""),""Script 1"",""-"")"),"Script 1")</f>
        <v>Script 1</v>
      </c>
      <c r="C5862" s="148">
        <f t="shared" si="44"/>
        <v>45684</v>
      </c>
      <c r="D5862" s="74" t="str">
        <f t="shared" si="45"/>
        <v>MARSYA RABBIATUN ADDAWIYAH</v>
      </c>
    </row>
    <row r="5863" spans="1:4">
      <c r="B5863" s="74" t="str">
        <f ca="1">IFERROR(__xludf.DUMMYFUNCTION("IF(REGEXMATCH(A5863,""wealth planning""),""Script 1"",""-"")"),"-")</f>
        <v>-</v>
      </c>
      <c r="C5863" s="74" t="str">
        <f t="shared" si="44"/>
        <v>You: Hai assalamualaikum Marsya,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863" s="148">
        <f t="shared" si="45"/>
        <v>45684</v>
      </c>
    </row>
    <row r="5864" spans="1:4">
      <c r="B5864" s="74" t="str">
        <f ca="1">IFERROR(__xludf.DUMMYFUNCTION("IF(REGEXMATCH(A5864,""wealth planning""),""Script 1"",""-"")"),"-")</f>
        <v>-</v>
      </c>
      <c r="C5864" s="74">
        <f t="shared" si="44"/>
        <v>0</v>
      </c>
      <c r="D5864" s="148">
        <f t="shared" si="45"/>
        <v>45684</v>
      </c>
    </row>
    <row r="5865" spans="1:4">
      <c r="B5865" s="74" t="str">
        <f ca="1">IFERROR(__xludf.DUMMYFUNCTION("IF(REGEXMATCH(A5865,""wealth planning""),""Script 1"",""-"")"),"-")</f>
        <v>-</v>
      </c>
      <c r="C5865" s="74">
        <f t="shared" si="44"/>
        <v>0</v>
      </c>
      <c r="D5865" s="74" t="str">
        <f t="shared" si="45"/>
        <v>You: Hai assalamualaikum Marsya,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866" spans="1:4">
      <c r="A5866" s="74" t="s">
        <v>5048</v>
      </c>
      <c r="B5866" s="74" t="str">
        <f ca="1">IFERROR(__xludf.DUMMYFUNCTION("IF(REGEXMATCH(A5866,""wealth planning""),""Script 1"",""-"")"),"-")</f>
        <v>-</v>
      </c>
      <c r="C5866" s="74">
        <f t="shared" si="44"/>
        <v>0</v>
      </c>
      <c r="D5866" s="74">
        <f t="shared" si="45"/>
        <v>0</v>
      </c>
    </row>
    <row r="5867" spans="1:4">
      <c r="A5867" s="74" t="s">
        <v>5048</v>
      </c>
      <c r="B5867" s="74" t="str">
        <f ca="1">IFERROR(__xludf.DUMMYFUNCTION("IF(REGEXMATCH(A5867,""wealth planning""),""Script 1"",""-"")"),"-")</f>
        <v>-</v>
      </c>
      <c r="C5867" s="74" t="str">
        <f t="shared" si="44"/>
        <v>Nurshahrimin S.</v>
      </c>
      <c r="D5867" s="74">
        <f t="shared" si="45"/>
        <v>0</v>
      </c>
    </row>
    <row r="5868" spans="1:4">
      <c r="A5868" s="148">
        <v>45684</v>
      </c>
      <c r="B5868" s="74" t="str">
        <f ca="1">IFERROR(__xludf.DUMMYFUNCTION("IF(REGEXMATCH(A5868,""wealth planning""),""Script 1"",""-"")"),"#VALUE!")</f>
        <v>#VALUE!</v>
      </c>
      <c r="C5868" s="74" t="str">
        <f t="shared" si="44"/>
        <v>Nurshahrimin S.</v>
      </c>
      <c r="D5868" s="74">
        <f t="shared" si="45"/>
        <v>0</v>
      </c>
    </row>
    <row r="5869" spans="1:4">
      <c r="A5869" s="148">
        <v>45684</v>
      </c>
      <c r="B5869" s="74" t="str">
        <f ca="1">IFERROR(__xludf.DUMMYFUNCTION("IF(REGEXMATCH(A5869,""wealth planning""),""Script 1"",""-"")"),"#VALUE!")</f>
        <v>#VALUE!</v>
      </c>
      <c r="C5869" s="148">
        <f t="shared" ref="C5869:C6123" si="46">A5868</f>
        <v>45684</v>
      </c>
      <c r="D5869" s="74" t="str">
        <f t="shared" ref="D5869:D6123" si="47">A5866</f>
        <v>Nurshahrimin S.</v>
      </c>
    </row>
    <row r="5870" spans="1:4">
      <c r="A5870" s="74" t="s">
        <v>5049</v>
      </c>
      <c r="B5870" s="74" t="str">
        <f ca="1">IFERROR(__xludf.DUMMYFUNCTION("IF(REGEXMATCH(A5870,""wealth planning""),""Script 1"",""-"")"),"Script 1")</f>
        <v>Script 1</v>
      </c>
      <c r="C5870" s="148">
        <f t="shared" si="46"/>
        <v>45684</v>
      </c>
      <c r="D5870" s="74" t="str">
        <f t="shared" si="47"/>
        <v>Nurshahrimin S.</v>
      </c>
    </row>
    <row r="5871" spans="1:4">
      <c r="B5871" s="74" t="str">
        <f ca="1">IFERROR(__xludf.DUMMYFUNCTION("IF(REGEXMATCH(A5871,""wealth planning""),""Script 1"",""-"")"),"-")</f>
        <v>-</v>
      </c>
      <c r="C5871" s="74" t="str">
        <f t="shared" si="46"/>
        <v>You: Hai assalamualaikum Nurshahrimin,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871" s="148">
        <f t="shared" si="47"/>
        <v>45684</v>
      </c>
    </row>
    <row r="5872" spans="1:4">
      <c r="B5872" s="74" t="str">
        <f ca="1">IFERROR(__xludf.DUMMYFUNCTION("IF(REGEXMATCH(A5872,""wealth planning""),""Script 1"",""-"")"),"-")</f>
        <v>-</v>
      </c>
      <c r="C5872" s="74">
        <f t="shared" si="46"/>
        <v>0</v>
      </c>
      <c r="D5872" s="148">
        <f t="shared" si="47"/>
        <v>45684</v>
      </c>
    </row>
    <row r="5873" spans="1:4">
      <c r="B5873" s="74" t="str">
        <f ca="1">IFERROR(__xludf.DUMMYFUNCTION("IF(REGEXMATCH(A5873,""wealth planning""),""Script 1"",""-"")"),"-")</f>
        <v>-</v>
      </c>
      <c r="C5873" s="74">
        <f t="shared" si="46"/>
        <v>0</v>
      </c>
      <c r="D5873" s="74" t="str">
        <f t="shared" si="47"/>
        <v>You: Hai assalamualaikum Nurshahrimin,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874" spans="1:4">
      <c r="A5874" s="74" t="s">
        <v>5051</v>
      </c>
      <c r="B5874" s="74" t="str">
        <f ca="1">IFERROR(__xludf.DUMMYFUNCTION("IF(REGEXMATCH(A5874,""wealth planning""),""Script 1"",""-"")"),"-")</f>
        <v>-</v>
      </c>
      <c r="C5874" s="74">
        <f t="shared" si="46"/>
        <v>0</v>
      </c>
      <c r="D5874" s="74">
        <f t="shared" si="47"/>
        <v>0</v>
      </c>
    </row>
    <row r="5875" spans="1:4">
      <c r="A5875" s="74" t="s">
        <v>5051</v>
      </c>
      <c r="B5875" s="74" t="str">
        <f ca="1">IFERROR(__xludf.DUMMYFUNCTION("IF(REGEXMATCH(A5875,""wealth planning""),""Script 1"",""-"")"),"-")</f>
        <v>-</v>
      </c>
      <c r="C5875" s="74" t="str">
        <f t="shared" si="46"/>
        <v>Mohd Sukri Salleh</v>
      </c>
      <c r="D5875" s="74">
        <f t="shared" si="47"/>
        <v>0</v>
      </c>
    </row>
    <row r="5876" spans="1:4">
      <c r="A5876" s="148">
        <v>45684</v>
      </c>
      <c r="B5876" s="74" t="str">
        <f ca="1">IFERROR(__xludf.DUMMYFUNCTION("IF(REGEXMATCH(A5876,""wealth planning""),""Script 1"",""-"")"),"#VALUE!")</f>
        <v>#VALUE!</v>
      </c>
      <c r="C5876" s="74" t="str">
        <f t="shared" si="46"/>
        <v>Mohd Sukri Salleh</v>
      </c>
      <c r="D5876" s="74">
        <f t="shared" si="47"/>
        <v>0</v>
      </c>
    </row>
    <row r="5877" spans="1:4">
      <c r="A5877" s="148">
        <v>45684</v>
      </c>
      <c r="B5877" s="74" t="str">
        <f ca="1">IFERROR(__xludf.DUMMYFUNCTION("IF(REGEXMATCH(A5877,""wealth planning""),""Script 1"",""-"")"),"#VALUE!")</f>
        <v>#VALUE!</v>
      </c>
      <c r="C5877" s="148">
        <f t="shared" si="46"/>
        <v>45684</v>
      </c>
      <c r="D5877" s="74" t="str">
        <f t="shared" si="47"/>
        <v>Mohd Sukri Salleh</v>
      </c>
    </row>
    <row r="5878" spans="1:4">
      <c r="A5878" s="74" t="s">
        <v>5052</v>
      </c>
      <c r="B5878" s="74" t="str">
        <f ca="1">IFERROR(__xludf.DUMMYFUNCTION("IF(REGEXMATCH(A5878,""wealth planning""),""Script 1"",""-"")"),"Script 1")</f>
        <v>Script 1</v>
      </c>
      <c r="C5878" s="148">
        <f t="shared" si="46"/>
        <v>45684</v>
      </c>
      <c r="D5878" s="74" t="str">
        <f t="shared" si="47"/>
        <v>Mohd Sukri Salleh</v>
      </c>
    </row>
    <row r="5879" spans="1:4">
      <c r="B5879" s="74" t="str">
        <f ca="1">IFERROR(__xludf.DUMMYFUNCTION("IF(REGEXMATCH(A5879,""wealth planning""),""Script 1"",""-"")"),"-")</f>
        <v>-</v>
      </c>
      <c r="C5879" s="74" t="str">
        <f t="shared" si="46"/>
        <v>You: Hai assalamualaikum Sukri,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879" s="148">
        <f t="shared" si="47"/>
        <v>45684</v>
      </c>
    </row>
    <row r="5880" spans="1:4">
      <c r="B5880" s="74" t="str">
        <f ca="1">IFERROR(__xludf.DUMMYFUNCTION("IF(REGEXMATCH(A5880,""wealth planning""),""Script 1"",""-"")"),"-")</f>
        <v>-</v>
      </c>
      <c r="C5880" s="74">
        <f t="shared" si="46"/>
        <v>0</v>
      </c>
      <c r="D5880" s="148">
        <f t="shared" si="47"/>
        <v>45684</v>
      </c>
    </row>
    <row r="5881" spans="1:4">
      <c r="B5881" s="74" t="str">
        <f ca="1">IFERROR(__xludf.DUMMYFUNCTION("IF(REGEXMATCH(A5881,""wealth planning""),""Script 1"",""-"")"),"-")</f>
        <v>-</v>
      </c>
      <c r="C5881" s="74">
        <f t="shared" si="46"/>
        <v>0</v>
      </c>
      <c r="D5881" s="74" t="str">
        <f t="shared" si="47"/>
        <v>You: Hai assalamualaikum Sukri,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882" spans="1:4">
      <c r="A5882" s="74" t="s">
        <v>5054</v>
      </c>
      <c r="B5882" s="74" t="str">
        <f ca="1">IFERROR(__xludf.DUMMYFUNCTION("IF(REGEXMATCH(A5882,""wealth planning""),""Script 1"",""-"")"),"-")</f>
        <v>-</v>
      </c>
      <c r="C5882" s="74">
        <f t="shared" si="46"/>
        <v>0</v>
      </c>
      <c r="D5882" s="74">
        <f t="shared" si="47"/>
        <v>0</v>
      </c>
    </row>
    <row r="5883" spans="1:4">
      <c r="A5883" s="74" t="s">
        <v>5054</v>
      </c>
      <c r="B5883" s="74" t="str">
        <f ca="1">IFERROR(__xludf.DUMMYFUNCTION("IF(REGEXMATCH(A5883,""wealth planning""),""Script 1"",""-"")"),"-")</f>
        <v>-</v>
      </c>
      <c r="C5883" s="74" t="str">
        <f t="shared" si="46"/>
        <v>Siti Nor Hafizah Azzaharuddin</v>
      </c>
      <c r="D5883" s="74">
        <f t="shared" si="47"/>
        <v>0</v>
      </c>
    </row>
    <row r="5884" spans="1:4">
      <c r="A5884" s="148">
        <v>45684</v>
      </c>
      <c r="B5884" s="74" t="str">
        <f ca="1">IFERROR(__xludf.DUMMYFUNCTION("IF(REGEXMATCH(A5884,""wealth planning""),""Script 1"",""-"")"),"#VALUE!")</f>
        <v>#VALUE!</v>
      </c>
      <c r="C5884" s="74" t="str">
        <f t="shared" si="46"/>
        <v>Siti Nor Hafizah Azzaharuddin</v>
      </c>
      <c r="D5884" s="74">
        <f t="shared" si="47"/>
        <v>0</v>
      </c>
    </row>
    <row r="5885" spans="1:4">
      <c r="A5885" s="148">
        <v>45684</v>
      </c>
      <c r="B5885" s="74" t="str">
        <f ca="1">IFERROR(__xludf.DUMMYFUNCTION("IF(REGEXMATCH(A5885,""wealth planning""),""Script 1"",""-"")"),"#VALUE!")</f>
        <v>#VALUE!</v>
      </c>
      <c r="C5885" s="148">
        <f t="shared" si="46"/>
        <v>45684</v>
      </c>
      <c r="D5885" s="74" t="str">
        <f t="shared" si="47"/>
        <v>Siti Nor Hafizah Azzaharuddin</v>
      </c>
    </row>
    <row r="5886" spans="1:4">
      <c r="A5886" s="74" t="s">
        <v>3523</v>
      </c>
      <c r="B5886" s="74" t="str">
        <f ca="1">IFERROR(__xludf.DUMMYFUNCTION("IF(REGEXMATCH(A5886,""wealth planning""),""Script 1"",""-"")"),"Script 1")</f>
        <v>Script 1</v>
      </c>
      <c r="C5886" s="148">
        <f t="shared" si="46"/>
        <v>45684</v>
      </c>
      <c r="D5886" s="74" t="str">
        <f t="shared" si="47"/>
        <v>Siti Nor Hafizah Azzaharuddin</v>
      </c>
    </row>
    <row r="5887" spans="1:4">
      <c r="B5887" s="74" t="str">
        <f ca="1">IFERROR(__xludf.DUMMYFUNCTION("IF(REGEXMATCH(A5887,""wealth planning""),""Script 1"",""-"")"),"-")</f>
        <v>-</v>
      </c>
      <c r="C5887" s="74" t="str">
        <f t="shared" si="46"/>
        <v>You: Hai assalamualaikum Hafizah,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887" s="148">
        <f t="shared" si="47"/>
        <v>45684</v>
      </c>
    </row>
    <row r="5888" spans="1:4">
      <c r="B5888" s="74" t="str">
        <f ca="1">IFERROR(__xludf.DUMMYFUNCTION("IF(REGEXMATCH(A5888,""wealth planning""),""Script 1"",""-"")"),"-")</f>
        <v>-</v>
      </c>
      <c r="C5888" s="74">
        <f t="shared" si="46"/>
        <v>0</v>
      </c>
      <c r="D5888" s="148">
        <f t="shared" si="47"/>
        <v>45684</v>
      </c>
    </row>
    <row r="5889" spans="1:4">
      <c r="B5889" s="74" t="str">
        <f ca="1">IFERROR(__xludf.DUMMYFUNCTION("IF(REGEXMATCH(A5889,""wealth planning""),""Script 1"",""-"")"),"-")</f>
        <v>-</v>
      </c>
      <c r="C5889" s="74">
        <f t="shared" si="46"/>
        <v>0</v>
      </c>
      <c r="D5889" s="74" t="str">
        <f t="shared" si="47"/>
        <v>You: Hai assalamualaikum Hafizah,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890" spans="1:4">
      <c r="B5890" s="74" t="str">
        <f ca="1">IFERROR(__xludf.DUMMYFUNCTION("IF(REGEXMATCH(A5890,""wealth planning""),""Script 1"",""-"")"),"-")</f>
        <v>-</v>
      </c>
      <c r="C5890" s="74">
        <f t="shared" si="46"/>
        <v>0</v>
      </c>
      <c r="D5890" s="74">
        <f t="shared" si="47"/>
        <v>0</v>
      </c>
    </row>
    <row r="5891" spans="1:4">
      <c r="A5891" s="74" t="s">
        <v>5057</v>
      </c>
      <c r="B5891" s="74" t="str">
        <f ca="1">IFERROR(__xludf.DUMMYFUNCTION("IF(REGEXMATCH(A5891,""wealth planning""),""Script 1"",""-"")"),"-")</f>
        <v>-</v>
      </c>
      <c r="C5891" s="74">
        <f t="shared" si="46"/>
        <v>0</v>
      </c>
      <c r="D5891" s="74">
        <f t="shared" si="47"/>
        <v>0</v>
      </c>
    </row>
    <row r="5892" spans="1:4">
      <c r="A5892" s="148">
        <v>45684</v>
      </c>
      <c r="B5892" s="74" t="str">
        <f ca="1">IFERROR(__xludf.DUMMYFUNCTION("IF(REGEXMATCH(A5892,""wealth planning""),""Script 1"",""-"")"),"#VALUE!")</f>
        <v>#VALUE!</v>
      </c>
      <c r="C5892" s="74" t="str">
        <f t="shared" si="46"/>
        <v>Nurul Hanis</v>
      </c>
      <c r="D5892" s="74">
        <f t="shared" si="47"/>
        <v>0</v>
      </c>
    </row>
    <row r="5893" spans="1:4">
      <c r="A5893" s="148">
        <v>45684</v>
      </c>
      <c r="B5893" s="74" t="str">
        <f ca="1">IFERROR(__xludf.DUMMYFUNCTION("IF(REGEXMATCH(A5893,""wealth planning""),""Script 1"",""-"")"),"#VALUE!")</f>
        <v>#VALUE!</v>
      </c>
      <c r="C5893" s="148">
        <f t="shared" si="46"/>
        <v>45684</v>
      </c>
      <c r="D5893" s="74">
        <f t="shared" si="47"/>
        <v>0</v>
      </c>
    </row>
    <row r="5894" spans="1:4">
      <c r="A5894" s="74" t="s">
        <v>4350</v>
      </c>
      <c r="B5894" s="74" t="str">
        <f ca="1">IFERROR(__xludf.DUMMYFUNCTION("IF(REGEXMATCH(A5894,""wealth planning""),""Script 1"",""-"")"),"Script 1")</f>
        <v>Script 1</v>
      </c>
      <c r="C5894" s="148">
        <f t="shared" si="46"/>
        <v>45684</v>
      </c>
      <c r="D5894" s="74" t="str">
        <f t="shared" si="47"/>
        <v>Nurul Hanis</v>
      </c>
    </row>
    <row r="5895" spans="1:4">
      <c r="B5895" s="74" t="str">
        <f ca="1">IFERROR(__xludf.DUMMYFUNCTION("IF(REGEXMATCH(A5895,""wealth planning""),""Script 1"",""-"")"),"-")</f>
        <v>-</v>
      </c>
      <c r="C5895" s="74" t="str">
        <f t="shared" si="46"/>
        <v>You: Hai assalamualaikum Hanis,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895" s="148">
        <f t="shared" si="47"/>
        <v>45684</v>
      </c>
    </row>
    <row r="5896" spans="1:4">
      <c r="B5896" s="74" t="str">
        <f ca="1">IFERROR(__xludf.DUMMYFUNCTION("IF(REGEXMATCH(A5896,""wealth planning""),""Script 1"",""-"")"),"-")</f>
        <v>-</v>
      </c>
      <c r="C5896" s="74">
        <f t="shared" si="46"/>
        <v>0</v>
      </c>
      <c r="D5896" s="148">
        <f t="shared" si="47"/>
        <v>45684</v>
      </c>
    </row>
    <row r="5897" spans="1:4">
      <c r="B5897" s="74" t="str">
        <f ca="1">IFERROR(__xludf.DUMMYFUNCTION("IF(REGEXMATCH(A5897,""wealth planning""),""Script 1"",""-"")"),"-")</f>
        <v>-</v>
      </c>
      <c r="C5897" s="74">
        <f t="shared" si="46"/>
        <v>0</v>
      </c>
      <c r="D5897" s="74" t="str">
        <f t="shared" si="47"/>
        <v>You: Hai assalamualaikum Hanis,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898" spans="1:4">
      <c r="A5898" s="74" t="s">
        <v>5059</v>
      </c>
      <c r="B5898" s="74" t="str">
        <f ca="1">IFERROR(__xludf.DUMMYFUNCTION("IF(REGEXMATCH(A5898,""wealth planning""),""Script 1"",""-"")"),"-")</f>
        <v>-</v>
      </c>
      <c r="C5898" s="74">
        <f t="shared" si="46"/>
        <v>0</v>
      </c>
      <c r="D5898" s="74">
        <f t="shared" si="47"/>
        <v>0</v>
      </c>
    </row>
    <row r="5899" spans="1:4">
      <c r="A5899" s="74" t="s">
        <v>5059</v>
      </c>
      <c r="B5899" s="74" t="str">
        <f ca="1">IFERROR(__xludf.DUMMYFUNCTION("IF(REGEXMATCH(A5899,""wealth planning""),""Script 1"",""-"")"),"-")</f>
        <v>-</v>
      </c>
      <c r="C5899" s="74" t="str">
        <f t="shared" si="46"/>
        <v>Nur Shafiqah Binti Abdul Sini</v>
      </c>
      <c r="D5899" s="74">
        <f t="shared" si="47"/>
        <v>0</v>
      </c>
    </row>
    <row r="5900" spans="1:4">
      <c r="A5900" s="148">
        <v>45684</v>
      </c>
      <c r="B5900" s="74" t="str">
        <f ca="1">IFERROR(__xludf.DUMMYFUNCTION("IF(REGEXMATCH(A5900,""wealth planning""),""Script 1"",""-"")"),"#VALUE!")</f>
        <v>#VALUE!</v>
      </c>
      <c r="C5900" s="74" t="str">
        <f t="shared" si="46"/>
        <v>Nur Shafiqah Binti Abdul Sini</v>
      </c>
      <c r="D5900" s="74">
        <f t="shared" si="47"/>
        <v>0</v>
      </c>
    </row>
    <row r="5901" spans="1:4">
      <c r="A5901" s="148">
        <v>45684</v>
      </c>
      <c r="B5901" s="74" t="str">
        <f ca="1">IFERROR(__xludf.DUMMYFUNCTION("IF(REGEXMATCH(A5901,""wealth planning""),""Script 1"",""-"")"),"#VALUE!")</f>
        <v>#VALUE!</v>
      </c>
      <c r="C5901" s="148">
        <f t="shared" si="46"/>
        <v>45684</v>
      </c>
      <c r="D5901" s="74" t="str">
        <f t="shared" si="47"/>
        <v>Nur Shafiqah Binti Abdul Sini</v>
      </c>
    </row>
    <row r="5902" spans="1:4">
      <c r="A5902" s="74" t="s">
        <v>5060</v>
      </c>
      <c r="B5902" s="74" t="str">
        <f ca="1">IFERROR(__xludf.DUMMYFUNCTION("IF(REGEXMATCH(A5902,""wealth planning""),""Script 1"",""-"")"),"Script 1")</f>
        <v>Script 1</v>
      </c>
      <c r="C5902" s="148">
        <f t="shared" si="46"/>
        <v>45684</v>
      </c>
      <c r="D5902" s="74" t="str">
        <f t="shared" si="47"/>
        <v>Nur Shafiqah Binti Abdul Sini</v>
      </c>
    </row>
    <row r="5903" spans="1:4">
      <c r="B5903" s="74" t="str">
        <f ca="1">IFERROR(__xludf.DUMMYFUNCTION("IF(REGEXMATCH(A5903,""wealth planning""),""Script 1"",""-"")"),"-")</f>
        <v>-</v>
      </c>
      <c r="C5903" s="74" t="str">
        <f t="shared" si="46"/>
        <v>You: Hai assalamualaikum Shafiqah,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903" s="148">
        <f t="shared" si="47"/>
        <v>45684</v>
      </c>
    </row>
    <row r="5904" spans="1:4">
      <c r="B5904" s="74" t="str">
        <f ca="1">IFERROR(__xludf.DUMMYFUNCTION("IF(REGEXMATCH(A5904,""wealth planning""),""Script 1"",""-"")"),"-")</f>
        <v>-</v>
      </c>
      <c r="C5904" s="74">
        <f t="shared" si="46"/>
        <v>0</v>
      </c>
      <c r="D5904" s="148">
        <f t="shared" si="47"/>
        <v>45684</v>
      </c>
    </row>
    <row r="5905" spans="1:4">
      <c r="B5905" s="74" t="str">
        <f ca="1">IFERROR(__xludf.DUMMYFUNCTION("IF(REGEXMATCH(A5905,""wealth planning""),""Script 1"",""-"")"),"-")</f>
        <v>-</v>
      </c>
      <c r="C5905" s="74">
        <f t="shared" si="46"/>
        <v>0</v>
      </c>
      <c r="D5905" s="74" t="str">
        <f t="shared" si="47"/>
        <v>You: Hai assalamualaikum Shafiqah,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906" spans="1:4">
      <c r="B5906" s="74" t="str">
        <f ca="1">IFERROR(__xludf.DUMMYFUNCTION("IF(REGEXMATCH(A5906,""wealth planning""),""Script 1"",""-"")"),"-")</f>
        <v>-</v>
      </c>
      <c r="C5906" s="74">
        <f t="shared" si="46"/>
        <v>0</v>
      </c>
      <c r="D5906" s="74">
        <f t="shared" si="47"/>
        <v>0</v>
      </c>
    </row>
    <row r="5907" spans="1:4">
      <c r="A5907" s="74" t="s">
        <v>5063</v>
      </c>
      <c r="B5907" s="74" t="str">
        <f ca="1">IFERROR(__xludf.DUMMYFUNCTION("IF(REGEXMATCH(A5907,""wealth planning""),""Script 1"",""-"")"),"-")</f>
        <v>-</v>
      </c>
      <c r="C5907" s="74">
        <f t="shared" si="46"/>
        <v>0</v>
      </c>
      <c r="D5907" s="74">
        <f t="shared" si="47"/>
        <v>0</v>
      </c>
    </row>
    <row r="5908" spans="1:4">
      <c r="A5908" s="148">
        <v>45684</v>
      </c>
      <c r="B5908" s="74" t="str">
        <f ca="1">IFERROR(__xludf.DUMMYFUNCTION("IF(REGEXMATCH(A5908,""wealth planning""),""Script 1"",""-"")"),"#VALUE!")</f>
        <v>#VALUE!</v>
      </c>
      <c r="C5908" s="74" t="str">
        <f t="shared" si="46"/>
        <v>Nur Raisa Adelin</v>
      </c>
      <c r="D5908" s="74">
        <f t="shared" si="47"/>
        <v>0</v>
      </c>
    </row>
    <row r="5909" spans="1:4">
      <c r="A5909" s="148">
        <v>45684</v>
      </c>
      <c r="B5909" s="74" t="str">
        <f ca="1">IFERROR(__xludf.DUMMYFUNCTION("IF(REGEXMATCH(A5909,""wealth planning""),""Script 1"",""-"")"),"#VALUE!")</f>
        <v>#VALUE!</v>
      </c>
      <c r="C5909" s="148">
        <f t="shared" si="46"/>
        <v>45684</v>
      </c>
      <c r="D5909" s="74">
        <f t="shared" si="47"/>
        <v>0</v>
      </c>
    </row>
    <row r="5910" spans="1:4">
      <c r="A5910" s="74" t="s">
        <v>5064</v>
      </c>
      <c r="B5910" s="74" t="str">
        <f ca="1">IFERROR(__xludf.DUMMYFUNCTION("IF(REGEXMATCH(A5910,""wealth planning""),""Script 1"",""-"")"),"Script 1")</f>
        <v>Script 1</v>
      </c>
      <c r="C5910" s="148">
        <f t="shared" si="46"/>
        <v>45684</v>
      </c>
      <c r="D5910" s="74" t="str">
        <f t="shared" si="47"/>
        <v>Nur Raisa Adelin</v>
      </c>
    </row>
    <row r="5911" spans="1:4">
      <c r="B5911" s="74" t="str">
        <f ca="1">IFERROR(__xludf.DUMMYFUNCTION("IF(REGEXMATCH(A5911,""wealth planning""),""Script 1"",""-"")"),"-")</f>
        <v>-</v>
      </c>
      <c r="C5911" s="74" t="str">
        <f t="shared" si="46"/>
        <v>You: Hai assalamualaikum Raisa,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911" s="148">
        <f t="shared" si="47"/>
        <v>45684</v>
      </c>
    </row>
    <row r="5912" spans="1:4">
      <c r="B5912" s="74" t="str">
        <f ca="1">IFERROR(__xludf.DUMMYFUNCTION("IF(REGEXMATCH(A5912,""wealth planning""),""Script 1"",""-"")"),"-")</f>
        <v>-</v>
      </c>
      <c r="C5912" s="74">
        <f t="shared" si="46"/>
        <v>0</v>
      </c>
      <c r="D5912" s="148">
        <f t="shared" si="47"/>
        <v>45684</v>
      </c>
    </row>
    <row r="5913" spans="1:4">
      <c r="B5913" s="74" t="str">
        <f ca="1">IFERROR(__xludf.DUMMYFUNCTION("IF(REGEXMATCH(A5913,""wealth planning""),""Script 1"",""-"")"),"-")</f>
        <v>-</v>
      </c>
      <c r="C5913" s="74">
        <f t="shared" si="46"/>
        <v>0</v>
      </c>
      <c r="D5913" s="74" t="str">
        <f t="shared" si="47"/>
        <v>You: Hai assalamualaikum Raisa,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914" spans="1:4">
      <c r="A5914" s="74" t="s">
        <v>5066</v>
      </c>
      <c r="B5914" s="74" t="str">
        <f ca="1">IFERROR(__xludf.DUMMYFUNCTION("IF(REGEXMATCH(A5914,""wealth planning""),""Script 1"",""-"")"),"-")</f>
        <v>-</v>
      </c>
      <c r="C5914" s="74">
        <f t="shared" si="46"/>
        <v>0</v>
      </c>
      <c r="D5914" s="74">
        <f t="shared" si="47"/>
        <v>0</v>
      </c>
    </row>
    <row r="5915" spans="1:4">
      <c r="A5915" s="74" t="s">
        <v>5067</v>
      </c>
      <c r="B5915" s="74" t="str">
        <f ca="1">IFERROR(__xludf.DUMMYFUNCTION("IF(REGEXMATCH(A5915,""wealth planning""),""Script 1"",""-"")"),"-")</f>
        <v>-</v>
      </c>
      <c r="C5915" s="74" t="str">
        <f t="shared" si="46"/>
        <v>Muhd Daniel AliasStatus is reachable</v>
      </c>
      <c r="D5915" s="74">
        <f t="shared" si="47"/>
        <v>0</v>
      </c>
    </row>
    <row r="5916" spans="1:4">
      <c r="A5916" s="148">
        <v>45684</v>
      </c>
      <c r="B5916" s="74" t="str">
        <f ca="1">IFERROR(__xludf.DUMMYFUNCTION("IF(REGEXMATCH(A5916,""wealth planning""),""Script 1"",""-"")"),"#VALUE!")</f>
        <v>#VALUE!</v>
      </c>
      <c r="C5916" s="74" t="str">
        <f t="shared" si="46"/>
        <v>Muhd Daniel Alias</v>
      </c>
      <c r="D5916" s="74">
        <f t="shared" si="47"/>
        <v>0</v>
      </c>
    </row>
    <row r="5917" spans="1:4">
      <c r="A5917" s="148">
        <v>45684</v>
      </c>
      <c r="B5917" s="74" t="str">
        <f ca="1">IFERROR(__xludf.DUMMYFUNCTION("IF(REGEXMATCH(A5917,""wealth planning""),""Script 1"",""-"")"),"#VALUE!")</f>
        <v>#VALUE!</v>
      </c>
      <c r="C5917" s="148">
        <f t="shared" si="46"/>
        <v>45684</v>
      </c>
      <c r="D5917" s="74" t="str">
        <f t="shared" si="47"/>
        <v>Muhd Daniel AliasStatus is reachable</v>
      </c>
    </row>
    <row r="5918" spans="1:4">
      <c r="A5918" s="74" t="s">
        <v>3603</v>
      </c>
      <c r="B5918" s="74" t="str">
        <f ca="1">IFERROR(__xludf.DUMMYFUNCTION("IF(REGEXMATCH(A5918,""wealth planning""),""Script 1"",""-"")"),"Script 1")</f>
        <v>Script 1</v>
      </c>
      <c r="C5918" s="148">
        <f t="shared" si="46"/>
        <v>45684</v>
      </c>
      <c r="D5918" s="74" t="str">
        <f t="shared" si="47"/>
        <v>Muhd Daniel Alias</v>
      </c>
    </row>
    <row r="5919" spans="1:4">
      <c r="B5919" s="74" t="str">
        <f ca="1">IFERROR(__xludf.DUMMYFUNCTION("IF(REGEXMATCH(A5919,""wealth planning""),""Script 1"",""-"")"),"-")</f>
        <v>-</v>
      </c>
      <c r="C5919" s="74" t="str">
        <f t="shared" si="46"/>
        <v>You: Hai assalamualaikum Daniel,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919" s="148">
        <f t="shared" si="47"/>
        <v>45684</v>
      </c>
    </row>
    <row r="5920" spans="1:4">
      <c r="B5920" s="74" t="str">
        <f ca="1">IFERROR(__xludf.DUMMYFUNCTION("IF(REGEXMATCH(A5920,""wealth planning""),""Script 1"",""-"")"),"-")</f>
        <v>-</v>
      </c>
      <c r="C5920" s="74">
        <f t="shared" si="46"/>
        <v>0</v>
      </c>
      <c r="D5920" s="148">
        <f t="shared" si="47"/>
        <v>45684</v>
      </c>
    </row>
    <row r="5921" spans="1:4">
      <c r="B5921" s="74" t="str">
        <f ca="1">IFERROR(__xludf.DUMMYFUNCTION("IF(REGEXMATCH(A5921,""wealth planning""),""Script 1"",""-"")"),"-")</f>
        <v>-</v>
      </c>
      <c r="C5921" s="74">
        <f t="shared" si="46"/>
        <v>0</v>
      </c>
      <c r="D5921" s="74" t="str">
        <f t="shared" si="47"/>
        <v>You: Hai assalamualaikum Daniel,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922" spans="1:4">
      <c r="A5922" s="74" t="s">
        <v>5069</v>
      </c>
      <c r="B5922" s="74" t="str">
        <f ca="1">IFERROR(__xludf.DUMMYFUNCTION("IF(REGEXMATCH(A5922,""wealth planning""),""Script 1"",""-"")"),"-")</f>
        <v>-</v>
      </c>
      <c r="C5922" s="74">
        <f t="shared" si="46"/>
        <v>0</v>
      </c>
      <c r="D5922" s="74">
        <f t="shared" si="47"/>
        <v>0</v>
      </c>
    </row>
    <row r="5923" spans="1:4">
      <c r="A5923" s="74" t="s">
        <v>5070</v>
      </c>
      <c r="B5923" s="74" t="str">
        <f ca="1">IFERROR(__xludf.DUMMYFUNCTION("IF(REGEXMATCH(A5923,""wealth planning""),""Script 1"",""-"")"),"-")</f>
        <v>-</v>
      </c>
      <c r="C5923" s="74" t="str">
        <f t="shared" si="46"/>
        <v>Adib FarqihimStatus is reachable</v>
      </c>
      <c r="D5923" s="74">
        <f t="shared" si="47"/>
        <v>0</v>
      </c>
    </row>
    <row r="5924" spans="1:4">
      <c r="A5924" s="148">
        <v>45684</v>
      </c>
      <c r="B5924" s="74" t="str">
        <f ca="1">IFERROR(__xludf.DUMMYFUNCTION("IF(REGEXMATCH(A5924,""wealth planning""),""Script 1"",""-"")"),"#VALUE!")</f>
        <v>#VALUE!</v>
      </c>
      <c r="C5924" s="74" t="str">
        <f t="shared" si="46"/>
        <v>Adib Farqihim</v>
      </c>
      <c r="D5924" s="74">
        <f t="shared" si="47"/>
        <v>0</v>
      </c>
    </row>
    <row r="5925" spans="1:4">
      <c r="A5925" s="148">
        <v>45684</v>
      </c>
      <c r="B5925" s="74" t="str">
        <f ca="1">IFERROR(__xludf.DUMMYFUNCTION("IF(REGEXMATCH(A5925,""wealth planning""),""Script 1"",""-"")"),"#VALUE!")</f>
        <v>#VALUE!</v>
      </c>
      <c r="C5925" s="148">
        <f t="shared" si="46"/>
        <v>45684</v>
      </c>
      <c r="D5925" s="74" t="str">
        <f t="shared" si="47"/>
        <v>Adib FarqihimStatus is reachable</v>
      </c>
    </row>
    <row r="5926" spans="1:4">
      <c r="A5926" s="74" t="s">
        <v>3890</v>
      </c>
      <c r="B5926" s="74" t="str">
        <f ca="1">IFERROR(__xludf.DUMMYFUNCTION("IF(REGEXMATCH(A5926,""wealth planning""),""Script 1"",""-"")"),"Script 1")</f>
        <v>Script 1</v>
      </c>
      <c r="C5926" s="148">
        <f t="shared" si="46"/>
        <v>45684</v>
      </c>
      <c r="D5926" s="74" t="str">
        <f t="shared" si="47"/>
        <v>Adib Farqihim</v>
      </c>
    </row>
    <row r="5927" spans="1:4">
      <c r="B5927" s="74" t="str">
        <f ca="1">IFERROR(__xludf.DUMMYFUNCTION("IF(REGEXMATCH(A5927,""wealth planning""),""Script 1"",""-"")"),"-")</f>
        <v>-</v>
      </c>
      <c r="C5927" s="74" t="str">
        <f t="shared" si="46"/>
        <v>You: Hai assalamualaikum Adib,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927" s="148">
        <f t="shared" si="47"/>
        <v>45684</v>
      </c>
    </row>
    <row r="5928" spans="1:4">
      <c r="B5928" s="74" t="str">
        <f ca="1">IFERROR(__xludf.DUMMYFUNCTION("IF(REGEXMATCH(A5928,""wealth planning""),""Script 1"",""-"")"),"-")</f>
        <v>-</v>
      </c>
      <c r="C5928" s="74">
        <f t="shared" si="46"/>
        <v>0</v>
      </c>
      <c r="D5928" s="148">
        <f t="shared" si="47"/>
        <v>45684</v>
      </c>
    </row>
    <row r="5929" spans="1:4">
      <c r="B5929" s="74" t="str">
        <f ca="1">IFERROR(__xludf.DUMMYFUNCTION("IF(REGEXMATCH(A5929,""wealth planning""),""Script 1"",""-"")"),"-")</f>
        <v>-</v>
      </c>
      <c r="C5929" s="74">
        <f t="shared" si="46"/>
        <v>0</v>
      </c>
      <c r="D5929" s="74" t="str">
        <f t="shared" si="47"/>
        <v>You: Hai assalamualaikum Adib,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930" spans="1:4">
      <c r="B5930" s="74" t="str">
        <f ca="1">IFERROR(__xludf.DUMMYFUNCTION("IF(REGEXMATCH(A5930,""wealth planning""),""Script 1"",""-"")"),"-")</f>
        <v>-</v>
      </c>
      <c r="C5930" s="74">
        <f t="shared" si="46"/>
        <v>0</v>
      </c>
      <c r="D5930" s="74">
        <f t="shared" si="47"/>
        <v>0</v>
      </c>
    </row>
    <row r="5931" spans="1:4">
      <c r="A5931" s="74" t="s">
        <v>5073</v>
      </c>
      <c r="B5931" s="74" t="str">
        <f ca="1">IFERROR(__xludf.DUMMYFUNCTION("IF(REGEXMATCH(A5931,""wealth planning""),""Script 1"",""-"")"),"-")</f>
        <v>-</v>
      </c>
      <c r="C5931" s="74">
        <f t="shared" si="46"/>
        <v>0</v>
      </c>
      <c r="D5931" s="74">
        <f t="shared" si="47"/>
        <v>0</v>
      </c>
    </row>
    <row r="5932" spans="1:4">
      <c r="A5932" s="148">
        <v>45684</v>
      </c>
      <c r="B5932" s="74" t="str">
        <f ca="1">IFERROR(__xludf.DUMMYFUNCTION("IF(REGEXMATCH(A5932,""wealth planning""),""Script 1"",""-"")"),"#VALUE!")</f>
        <v>#VALUE!</v>
      </c>
      <c r="C5932" s="74" t="str">
        <f t="shared" si="46"/>
        <v>Sara Dania Hairon Nizam</v>
      </c>
      <c r="D5932" s="74">
        <f t="shared" si="47"/>
        <v>0</v>
      </c>
    </row>
    <row r="5933" spans="1:4">
      <c r="A5933" s="148">
        <v>45684</v>
      </c>
      <c r="B5933" s="74" t="str">
        <f ca="1">IFERROR(__xludf.DUMMYFUNCTION("IF(REGEXMATCH(A5933,""wealth planning""),""Script 1"",""-"")"),"#VALUE!")</f>
        <v>#VALUE!</v>
      </c>
      <c r="C5933" s="148">
        <f t="shared" si="46"/>
        <v>45684</v>
      </c>
      <c r="D5933" s="74">
        <f t="shared" si="47"/>
        <v>0</v>
      </c>
    </row>
    <row r="5934" spans="1:4">
      <c r="A5934" s="74" t="s">
        <v>3621</v>
      </c>
      <c r="B5934" s="74" t="str">
        <f ca="1">IFERROR(__xludf.DUMMYFUNCTION("IF(REGEXMATCH(A5934,""wealth planning""),""Script 1"",""-"")"),"Script 1")</f>
        <v>Script 1</v>
      </c>
      <c r="C5934" s="148">
        <f t="shared" si="46"/>
        <v>45684</v>
      </c>
      <c r="D5934" s="74" t="str">
        <f t="shared" si="47"/>
        <v>Sara Dania Hairon Nizam</v>
      </c>
    </row>
    <row r="5935" spans="1:4">
      <c r="B5935" s="74" t="str">
        <f ca="1">IFERROR(__xludf.DUMMYFUNCTION("IF(REGEXMATCH(A5935,""wealth planning""),""Script 1"",""-"")"),"-")</f>
        <v>-</v>
      </c>
      <c r="C5935" s="74" t="str">
        <f t="shared" si="46"/>
        <v>You: Hai assalamualaikum Sara,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935" s="148">
        <f t="shared" si="47"/>
        <v>45684</v>
      </c>
    </row>
    <row r="5936" spans="1:4">
      <c r="B5936" s="74" t="str">
        <f ca="1">IFERROR(__xludf.DUMMYFUNCTION("IF(REGEXMATCH(A5936,""wealth planning""),""Script 1"",""-"")"),"-")</f>
        <v>-</v>
      </c>
      <c r="C5936" s="74">
        <f t="shared" si="46"/>
        <v>0</v>
      </c>
      <c r="D5936" s="148">
        <f t="shared" si="47"/>
        <v>45684</v>
      </c>
    </row>
    <row r="5937" spans="1:4">
      <c r="B5937" s="74" t="str">
        <f ca="1">IFERROR(__xludf.DUMMYFUNCTION("IF(REGEXMATCH(A5937,""wealth planning""),""Script 1"",""-"")"),"-")</f>
        <v>-</v>
      </c>
      <c r="C5937" s="74">
        <f t="shared" si="46"/>
        <v>0</v>
      </c>
      <c r="D5937" s="74" t="str">
        <f t="shared" si="47"/>
        <v>You: Hai assalamualaikum Sara,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938" spans="1:4">
      <c r="A5938" s="74" t="s">
        <v>5075</v>
      </c>
      <c r="B5938" s="74" t="str">
        <f ca="1">IFERROR(__xludf.DUMMYFUNCTION("IF(REGEXMATCH(A5938,""wealth planning""),""Script 1"",""-"")"),"-")</f>
        <v>-</v>
      </c>
      <c r="C5938" s="74">
        <f t="shared" si="46"/>
        <v>0</v>
      </c>
      <c r="D5938" s="74">
        <f t="shared" si="47"/>
        <v>0</v>
      </c>
    </row>
    <row r="5939" spans="1:4">
      <c r="A5939" s="74" t="s">
        <v>5076</v>
      </c>
      <c r="B5939" s="74" t="str">
        <f ca="1">IFERROR(__xludf.DUMMYFUNCTION("IF(REGEXMATCH(A5939,""wealth planning""),""Script 1"",""-"")"),"-")</f>
        <v>-</v>
      </c>
      <c r="C5939" s="74" t="str">
        <f t="shared" si="46"/>
        <v>Aimi Sahira HalimStatus is reachable</v>
      </c>
      <c r="D5939" s="74">
        <f t="shared" si="47"/>
        <v>0</v>
      </c>
    </row>
    <row r="5940" spans="1:4">
      <c r="A5940" s="148">
        <v>45684</v>
      </c>
      <c r="B5940" s="74" t="str">
        <f ca="1">IFERROR(__xludf.DUMMYFUNCTION("IF(REGEXMATCH(A5940,""wealth planning""),""Script 1"",""-"")"),"#VALUE!")</f>
        <v>#VALUE!</v>
      </c>
      <c r="C5940" s="74" t="str">
        <f t="shared" si="46"/>
        <v>Aimi Sahira Halim</v>
      </c>
      <c r="D5940" s="74">
        <f t="shared" si="47"/>
        <v>0</v>
      </c>
    </row>
    <row r="5941" spans="1:4">
      <c r="A5941" s="148">
        <v>45684</v>
      </c>
      <c r="B5941" s="74" t="str">
        <f ca="1">IFERROR(__xludf.DUMMYFUNCTION("IF(REGEXMATCH(A5941,""wealth planning""),""Script 1"",""-"")"),"#VALUE!")</f>
        <v>#VALUE!</v>
      </c>
      <c r="C5941" s="148">
        <f t="shared" si="46"/>
        <v>45684</v>
      </c>
      <c r="D5941" s="74" t="str">
        <f t="shared" si="47"/>
        <v>Aimi Sahira HalimStatus is reachable</v>
      </c>
    </row>
    <row r="5942" spans="1:4">
      <c r="A5942" s="74" t="s">
        <v>3114</v>
      </c>
      <c r="B5942" s="74" t="str">
        <f ca="1">IFERROR(__xludf.DUMMYFUNCTION("IF(REGEXMATCH(A5942,""wealth planning""),""Script 1"",""-"")"),"Script 1")</f>
        <v>Script 1</v>
      </c>
      <c r="C5942" s="148">
        <f t="shared" si="46"/>
        <v>45684</v>
      </c>
      <c r="D5942" s="74" t="str">
        <f t="shared" si="47"/>
        <v>Aimi Sahira Halim</v>
      </c>
    </row>
    <row r="5943" spans="1:4">
      <c r="B5943" s="74" t="str">
        <f ca="1">IFERROR(__xludf.DUMMYFUNCTION("IF(REGEXMATCH(A5943,""wealth planning""),""Script 1"",""-"")"),"-")</f>
        <v>-</v>
      </c>
      <c r="C5943" s="74" t="str">
        <f t="shared" si="46"/>
        <v>You: Hai assalamualaikum Aimi,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943" s="148">
        <f t="shared" si="47"/>
        <v>45684</v>
      </c>
    </row>
    <row r="5944" spans="1:4">
      <c r="B5944" s="74" t="str">
        <f ca="1">IFERROR(__xludf.DUMMYFUNCTION("IF(REGEXMATCH(A5944,""wealth planning""),""Script 1"",""-"")"),"-")</f>
        <v>-</v>
      </c>
      <c r="C5944" s="74">
        <f t="shared" si="46"/>
        <v>0</v>
      </c>
      <c r="D5944" s="148">
        <f t="shared" si="47"/>
        <v>45684</v>
      </c>
    </row>
    <row r="5945" spans="1:4">
      <c r="B5945" s="74" t="str">
        <f ca="1">IFERROR(__xludf.DUMMYFUNCTION("IF(REGEXMATCH(A5945,""wealth planning""),""Script 1"",""-"")"),"-")</f>
        <v>-</v>
      </c>
      <c r="C5945" s="74">
        <f t="shared" si="46"/>
        <v>0</v>
      </c>
      <c r="D5945" s="74" t="str">
        <f t="shared" si="47"/>
        <v>You: Hai assalamualaikum Aimi,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946" spans="1:4">
      <c r="A5946" s="74" t="s">
        <v>5078</v>
      </c>
      <c r="B5946" s="74" t="str">
        <f ca="1">IFERROR(__xludf.DUMMYFUNCTION("IF(REGEXMATCH(A5946,""wealth planning""),""Script 1"",""-"")"),"-")</f>
        <v>-</v>
      </c>
      <c r="C5946" s="74">
        <f t="shared" si="46"/>
        <v>0</v>
      </c>
      <c r="D5946" s="74">
        <f t="shared" si="47"/>
        <v>0</v>
      </c>
    </row>
    <row r="5947" spans="1:4">
      <c r="A5947" s="74" t="s">
        <v>5079</v>
      </c>
      <c r="B5947" s="74" t="str">
        <f ca="1">IFERROR(__xludf.DUMMYFUNCTION("IF(REGEXMATCH(A5947,""wealth planning""),""Script 1"",""-"")"),"-")</f>
        <v>-</v>
      </c>
      <c r="C5947" s="74" t="str">
        <f t="shared" si="46"/>
        <v>Muhammad ShahmiStatus is reachable</v>
      </c>
      <c r="D5947" s="74">
        <f t="shared" si="47"/>
        <v>0</v>
      </c>
    </row>
    <row r="5948" spans="1:4">
      <c r="A5948" s="148">
        <v>45684</v>
      </c>
      <c r="B5948" s="74" t="str">
        <f ca="1">IFERROR(__xludf.DUMMYFUNCTION("IF(REGEXMATCH(A5948,""wealth planning""),""Script 1"",""-"")"),"#VALUE!")</f>
        <v>#VALUE!</v>
      </c>
      <c r="C5948" s="74" t="str">
        <f t="shared" si="46"/>
        <v>Muhammad Shahmi</v>
      </c>
      <c r="D5948" s="74">
        <f t="shared" si="47"/>
        <v>0</v>
      </c>
    </row>
    <row r="5949" spans="1:4">
      <c r="A5949" s="148">
        <v>45684</v>
      </c>
      <c r="B5949" s="74" t="str">
        <f ca="1">IFERROR(__xludf.DUMMYFUNCTION("IF(REGEXMATCH(A5949,""wealth planning""),""Script 1"",""-"")"),"#VALUE!")</f>
        <v>#VALUE!</v>
      </c>
      <c r="C5949" s="148">
        <f t="shared" si="46"/>
        <v>45684</v>
      </c>
      <c r="D5949" s="74" t="str">
        <f t="shared" si="47"/>
        <v>Muhammad ShahmiStatus is reachable</v>
      </c>
    </row>
    <row r="5950" spans="1:4">
      <c r="A5950" s="74" t="s">
        <v>4791</v>
      </c>
      <c r="B5950" s="74" t="str">
        <f ca="1">IFERROR(__xludf.DUMMYFUNCTION("IF(REGEXMATCH(A5950,""wealth planning""),""Script 1"",""-"")"),"Script 1")</f>
        <v>Script 1</v>
      </c>
      <c r="C5950" s="148">
        <f t="shared" si="46"/>
        <v>45684</v>
      </c>
      <c r="D5950" s="74" t="str">
        <f t="shared" si="47"/>
        <v>Muhammad Shahmi</v>
      </c>
    </row>
    <row r="5951" spans="1:4">
      <c r="B5951" s="74" t="str">
        <f ca="1">IFERROR(__xludf.DUMMYFUNCTION("IF(REGEXMATCH(A5951,""wealth planning""),""Script 1"",""-"")"),"-")</f>
        <v>-</v>
      </c>
      <c r="C5951" s="74" t="str">
        <f t="shared" si="46"/>
        <v>You: Hai assalamualaikum Shahmi,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951" s="148">
        <f t="shared" si="47"/>
        <v>45684</v>
      </c>
    </row>
    <row r="5952" spans="1:4">
      <c r="B5952" s="74" t="str">
        <f ca="1">IFERROR(__xludf.DUMMYFUNCTION("IF(REGEXMATCH(A5952,""wealth planning""),""Script 1"",""-"")"),"-")</f>
        <v>-</v>
      </c>
      <c r="C5952" s="74">
        <f t="shared" si="46"/>
        <v>0</v>
      </c>
      <c r="D5952" s="148">
        <f t="shared" si="47"/>
        <v>45684</v>
      </c>
    </row>
    <row r="5953" spans="1:4">
      <c r="B5953" s="74" t="str">
        <f ca="1">IFERROR(__xludf.DUMMYFUNCTION("IF(REGEXMATCH(A5953,""wealth planning""),""Script 1"",""-"")"),"-")</f>
        <v>-</v>
      </c>
      <c r="C5953" s="74">
        <f t="shared" si="46"/>
        <v>0</v>
      </c>
      <c r="D5953" s="74" t="str">
        <f t="shared" si="47"/>
        <v>You: Hai assalamualaikum Shahmi,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954" spans="1:4">
      <c r="A5954" s="74" t="s">
        <v>5081</v>
      </c>
      <c r="B5954" s="74" t="str">
        <f ca="1">IFERROR(__xludf.DUMMYFUNCTION("IF(REGEXMATCH(A5954,""wealth planning""),""Script 1"",""-"")"),"-")</f>
        <v>-</v>
      </c>
      <c r="C5954" s="74">
        <f t="shared" si="46"/>
        <v>0</v>
      </c>
      <c r="D5954" s="74">
        <f t="shared" si="47"/>
        <v>0</v>
      </c>
    </row>
    <row r="5955" spans="1:4">
      <c r="A5955" s="74" t="s">
        <v>5082</v>
      </c>
      <c r="B5955" s="74" t="str">
        <f ca="1">IFERROR(__xludf.DUMMYFUNCTION("IF(REGEXMATCH(A5955,""wealth planning""),""Script 1"",""-"")"),"-")</f>
        <v>-</v>
      </c>
      <c r="C5955" s="74" t="str">
        <f t="shared" si="46"/>
        <v>MUHAMAD ARIFF FAHMI BIN MD AMIN HAMZASStatus is reachable</v>
      </c>
      <c r="D5955" s="74">
        <f t="shared" si="47"/>
        <v>0</v>
      </c>
    </row>
    <row r="5956" spans="1:4">
      <c r="A5956" s="148">
        <v>45684</v>
      </c>
      <c r="B5956" s="74" t="str">
        <f ca="1">IFERROR(__xludf.DUMMYFUNCTION("IF(REGEXMATCH(A5956,""wealth planning""),""Script 1"",""-"")"),"#VALUE!")</f>
        <v>#VALUE!</v>
      </c>
      <c r="C5956" s="74" t="str">
        <f t="shared" si="46"/>
        <v>MUHAMAD ARIFF FAHMI BIN MD AMIN HAMZAS</v>
      </c>
      <c r="D5956" s="74">
        <f t="shared" si="47"/>
        <v>0</v>
      </c>
    </row>
    <row r="5957" spans="1:4">
      <c r="A5957" s="148">
        <v>45684</v>
      </c>
      <c r="B5957" s="74" t="str">
        <f ca="1">IFERROR(__xludf.DUMMYFUNCTION("IF(REGEXMATCH(A5957,""wealth planning""),""Script 1"",""-"")"),"#VALUE!")</f>
        <v>#VALUE!</v>
      </c>
      <c r="C5957" s="148">
        <f t="shared" si="46"/>
        <v>45684</v>
      </c>
      <c r="D5957" s="74" t="str">
        <f t="shared" si="47"/>
        <v>MUHAMAD ARIFF FAHMI BIN MD AMIN HAMZASStatus is reachable</v>
      </c>
    </row>
    <row r="5958" spans="1:4">
      <c r="A5958" s="74" t="s">
        <v>4145</v>
      </c>
      <c r="B5958" s="74" t="str">
        <f ca="1">IFERROR(__xludf.DUMMYFUNCTION("IF(REGEXMATCH(A5958,""wealth planning""),""Script 1"",""-"")"),"Script 1")</f>
        <v>Script 1</v>
      </c>
      <c r="C5958" s="148">
        <f t="shared" si="46"/>
        <v>45684</v>
      </c>
      <c r="D5958" s="74" t="str">
        <f t="shared" si="47"/>
        <v>MUHAMAD ARIFF FAHMI BIN MD AMIN HAMZAS</v>
      </c>
    </row>
    <row r="5959" spans="1:4">
      <c r="B5959" s="74" t="str">
        <f ca="1">IFERROR(__xludf.DUMMYFUNCTION("IF(REGEXMATCH(A5959,""wealth planning""),""Script 1"",""-"")"),"-")</f>
        <v>-</v>
      </c>
      <c r="C5959" s="74" t="str">
        <f t="shared" si="46"/>
        <v>You: Hai assalamualaikum Ariff,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959" s="148">
        <f t="shared" si="47"/>
        <v>45684</v>
      </c>
    </row>
    <row r="5960" spans="1:4">
      <c r="B5960" s="74" t="str">
        <f ca="1">IFERROR(__xludf.DUMMYFUNCTION("IF(REGEXMATCH(A5960,""wealth planning""),""Script 1"",""-"")"),"-")</f>
        <v>-</v>
      </c>
      <c r="C5960" s="74">
        <f t="shared" si="46"/>
        <v>0</v>
      </c>
      <c r="D5960" s="148">
        <f t="shared" si="47"/>
        <v>45684</v>
      </c>
    </row>
    <row r="5961" spans="1:4">
      <c r="B5961" s="74" t="str">
        <f ca="1">IFERROR(__xludf.DUMMYFUNCTION("IF(REGEXMATCH(A5961,""wealth planning""),""Script 1"",""-"")"),"-")</f>
        <v>-</v>
      </c>
      <c r="C5961" s="74">
        <f t="shared" si="46"/>
        <v>0</v>
      </c>
      <c r="D5961" s="74" t="str">
        <f t="shared" si="47"/>
        <v>You: Hai assalamualaikum Ariff,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962" spans="1:4">
      <c r="B5962" s="74" t="str">
        <f ca="1">IFERROR(__xludf.DUMMYFUNCTION("IF(REGEXMATCH(A5962,""wealth planning""),""Script 1"",""-"")"),"-")</f>
        <v>-</v>
      </c>
      <c r="C5962" s="74">
        <f t="shared" si="46"/>
        <v>0</v>
      </c>
      <c r="D5962" s="74">
        <f t="shared" si="47"/>
        <v>0</v>
      </c>
    </row>
    <row r="5963" spans="1:4">
      <c r="A5963" s="74" t="s">
        <v>5085</v>
      </c>
      <c r="B5963" s="74" t="str">
        <f ca="1">IFERROR(__xludf.DUMMYFUNCTION("IF(REGEXMATCH(A5963,""wealth planning""),""Script 1"",""-"")"),"-")</f>
        <v>-</v>
      </c>
      <c r="C5963" s="74">
        <f t="shared" si="46"/>
        <v>0</v>
      </c>
      <c r="D5963" s="74">
        <f t="shared" si="47"/>
        <v>0</v>
      </c>
    </row>
    <row r="5964" spans="1:4">
      <c r="A5964" s="148">
        <v>45684</v>
      </c>
      <c r="B5964" s="74" t="str">
        <f ca="1">IFERROR(__xludf.DUMMYFUNCTION("IF(REGEXMATCH(A5964,""wealth planning""),""Script 1"",""-"")"),"#VALUE!")</f>
        <v>#VALUE!</v>
      </c>
      <c r="C5964" s="74" t="str">
        <f t="shared" si="46"/>
        <v>Zaid Harithah</v>
      </c>
      <c r="D5964" s="74">
        <f t="shared" si="47"/>
        <v>0</v>
      </c>
    </row>
    <row r="5965" spans="1:4">
      <c r="A5965" s="148">
        <v>45684</v>
      </c>
      <c r="B5965" s="74" t="str">
        <f ca="1">IFERROR(__xludf.DUMMYFUNCTION("IF(REGEXMATCH(A5965,""wealth planning""),""Script 1"",""-"")"),"#VALUE!")</f>
        <v>#VALUE!</v>
      </c>
      <c r="C5965" s="148">
        <f t="shared" si="46"/>
        <v>45684</v>
      </c>
      <c r="D5965" s="74">
        <f t="shared" si="47"/>
        <v>0</v>
      </c>
    </row>
    <row r="5966" spans="1:4">
      <c r="A5966" s="74" t="s">
        <v>5086</v>
      </c>
      <c r="B5966" s="74" t="str">
        <f ca="1">IFERROR(__xludf.DUMMYFUNCTION("IF(REGEXMATCH(A5966,""wealth planning""),""Script 1"",""-"")"),"Script 1")</f>
        <v>Script 1</v>
      </c>
      <c r="C5966" s="148">
        <f t="shared" si="46"/>
        <v>45684</v>
      </c>
      <c r="D5966" s="74" t="str">
        <f t="shared" si="47"/>
        <v>Zaid Harithah</v>
      </c>
    </row>
    <row r="5967" spans="1:4">
      <c r="B5967" s="74" t="str">
        <f ca="1">IFERROR(__xludf.DUMMYFUNCTION("IF(REGEXMATCH(A5967,""wealth planning""),""Script 1"",""-"")"),"-")</f>
        <v>-</v>
      </c>
      <c r="C5967" s="74" t="str">
        <f t="shared" si="46"/>
        <v>You: Hai assalamualaikum Zaid,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967" s="148">
        <f t="shared" si="47"/>
        <v>45684</v>
      </c>
    </row>
    <row r="5968" spans="1:4">
      <c r="B5968" s="74" t="str">
        <f ca="1">IFERROR(__xludf.DUMMYFUNCTION("IF(REGEXMATCH(A5968,""wealth planning""),""Script 1"",""-"")"),"-")</f>
        <v>-</v>
      </c>
      <c r="C5968" s="74">
        <f t="shared" si="46"/>
        <v>0</v>
      </c>
      <c r="D5968" s="148">
        <f t="shared" si="47"/>
        <v>45684</v>
      </c>
    </row>
    <row r="5969" spans="1:4">
      <c r="B5969" s="74" t="str">
        <f ca="1">IFERROR(__xludf.DUMMYFUNCTION("IF(REGEXMATCH(A5969,""wealth planning""),""Script 1"",""-"")"),"-")</f>
        <v>-</v>
      </c>
      <c r="C5969" s="74">
        <f t="shared" si="46"/>
        <v>0</v>
      </c>
      <c r="D5969" s="74" t="str">
        <f t="shared" si="47"/>
        <v>You: Hai assalamualaikum Zaid,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970" spans="1:4">
      <c r="A5970" s="74" t="s">
        <v>5088</v>
      </c>
      <c r="B5970" s="74" t="str">
        <f ca="1">IFERROR(__xludf.DUMMYFUNCTION("IF(REGEXMATCH(A5970,""wealth planning""),""Script 1"",""-"")"),"-")</f>
        <v>-</v>
      </c>
      <c r="C5970" s="74">
        <f t="shared" si="46"/>
        <v>0</v>
      </c>
      <c r="D5970" s="74">
        <f t="shared" si="47"/>
        <v>0</v>
      </c>
    </row>
    <row r="5971" spans="1:4">
      <c r="A5971" s="74" t="s">
        <v>5089</v>
      </c>
      <c r="B5971" s="74" t="str">
        <f ca="1">IFERROR(__xludf.DUMMYFUNCTION("IF(REGEXMATCH(A5971,""wealth planning""),""Script 1"",""-"")"),"-")</f>
        <v>-</v>
      </c>
      <c r="C5971" s="74" t="str">
        <f t="shared" si="46"/>
        <v>Afifah ZafirahStatus is reachable</v>
      </c>
      <c r="D5971" s="74">
        <f t="shared" si="47"/>
        <v>0</v>
      </c>
    </row>
    <row r="5972" spans="1:4">
      <c r="A5972" s="148">
        <v>45684</v>
      </c>
      <c r="B5972" s="74" t="str">
        <f ca="1">IFERROR(__xludf.DUMMYFUNCTION("IF(REGEXMATCH(A5972,""wealth planning""),""Script 1"",""-"")"),"#VALUE!")</f>
        <v>#VALUE!</v>
      </c>
      <c r="C5972" s="74" t="str">
        <f t="shared" si="46"/>
        <v>Afifah Zafirah</v>
      </c>
      <c r="D5972" s="74">
        <f t="shared" si="47"/>
        <v>0</v>
      </c>
    </row>
    <row r="5973" spans="1:4">
      <c r="A5973" s="148">
        <v>45684</v>
      </c>
      <c r="B5973" s="74" t="str">
        <f ca="1">IFERROR(__xludf.DUMMYFUNCTION("IF(REGEXMATCH(A5973,""wealth planning""),""Script 1"",""-"")"),"#VALUE!")</f>
        <v>#VALUE!</v>
      </c>
      <c r="C5973" s="148">
        <f t="shared" si="46"/>
        <v>45684</v>
      </c>
      <c r="D5973" s="74" t="str">
        <f t="shared" si="47"/>
        <v>Afifah ZafirahStatus is reachable</v>
      </c>
    </row>
    <row r="5974" spans="1:4">
      <c r="A5974" s="74" t="s">
        <v>5090</v>
      </c>
      <c r="B5974" s="74" t="str">
        <f ca="1">IFERROR(__xludf.DUMMYFUNCTION("IF(REGEXMATCH(A5974,""wealth planning""),""Script 1"",""-"")"),"Script 1")</f>
        <v>Script 1</v>
      </c>
      <c r="C5974" s="148">
        <f t="shared" si="46"/>
        <v>45684</v>
      </c>
      <c r="D5974" s="74" t="str">
        <f t="shared" si="47"/>
        <v>Afifah Zafirah</v>
      </c>
    </row>
    <row r="5975" spans="1:4">
      <c r="B5975" s="74" t="str">
        <f ca="1">IFERROR(__xludf.DUMMYFUNCTION("IF(REGEXMATCH(A5975,""wealth planning""),""Script 1"",""-"")"),"-")</f>
        <v>-</v>
      </c>
      <c r="C5975" s="74" t="str">
        <f t="shared" si="46"/>
        <v>You: Hai assalamualaikum Afifah,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975" s="148">
        <f t="shared" si="47"/>
        <v>45684</v>
      </c>
    </row>
    <row r="5976" spans="1:4">
      <c r="B5976" s="74" t="str">
        <f ca="1">IFERROR(__xludf.DUMMYFUNCTION("IF(REGEXMATCH(A5976,""wealth planning""),""Script 1"",""-"")"),"-")</f>
        <v>-</v>
      </c>
      <c r="C5976" s="74">
        <f t="shared" si="46"/>
        <v>0</v>
      </c>
      <c r="D5976" s="148">
        <f t="shared" si="47"/>
        <v>45684</v>
      </c>
    </row>
    <row r="5977" spans="1:4">
      <c r="B5977" s="74" t="str">
        <f ca="1">IFERROR(__xludf.DUMMYFUNCTION("IF(REGEXMATCH(A5977,""wealth planning""),""Script 1"",""-"")"),"-")</f>
        <v>-</v>
      </c>
      <c r="C5977" s="74">
        <f t="shared" si="46"/>
        <v>0</v>
      </c>
      <c r="D5977" s="74" t="str">
        <f t="shared" si="47"/>
        <v>You: Hai assalamualaikum Afifah,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978" spans="1:4">
      <c r="A5978" s="74" t="s">
        <v>5092</v>
      </c>
      <c r="B5978" s="74" t="str">
        <f ca="1">IFERROR(__xludf.DUMMYFUNCTION("IF(REGEXMATCH(A5978,""wealth planning""),""Script 1"",""-"")"),"-")</f>
        <v>-</v>
      </c>
      <c r="C5978" s="74">
        <f t="shared" si="46"/>
        <v>0</v>
      </c>
      <c r="D5978" s="74">
        <f t="shared" si="47"/>
        <v>0</v>
      </c>
    </row>
    <row r="5979" spans="1:4">
      <c r="A5979" s="74" t="s">
        <v>5093</v>
      </c>
      <c r="B5979" s="74" t="str">
        <f ca="1">IFERROR(__xludf.DUMMYFUNCTION("IF(REGEXMATCH(A5979,""wealth planning""),""Script 1"",""-"")"),"-")</f>
        <v>-</v>
      </c>
      <c r="C5979" s="74" t="str">
        <f t="shared" si="46"/>
        <v>Muhammad Aiman Hannan RuslanStatus is reachable</v>
      </c>
      <c r="D5979" s="74">
        <f t="shared" si="47"/>
        <v>0</v>
      </c>
    </row>
    <row r="5980" spans="1:4">
      <c r="A5980" s="148">
        <v>45684</v>
      </c>
      <c r="B5980" s="74" t="str">
        <f ca="1">IFERROR(__xludf.DUMMYFUNCTION("IF(REGEXMATCH(A5980,""wealth planning""),""Script 1"",""-"")"),"#VALUE!")</f>
        <v>#VALUE!</v>
      </c>
      <c r="C5980" s="74" t="str">
        <f t="shared" si="46"/>
        <v>Muhammad Aiman Hannan Ruslan</v>
      </c>
      <c r="D5980" s="74">
        <f t="shared" si="47"/>
        <v>0</v>
      </c>
    </row>
    <row r="5981" spans="1:4">
      <c r="A5981" s="148">
        <v>45684</v>
      </c>
      <c r="B5981" s="74" t="str">
        <f ca="1">IFERROR(__xludf.DUMMYFUNCTION("IF(REGEXMATCH(A5981,""wealth planning""),""Script 1"",""-"")"),"#VALUE!")</f>
        <v>#VALUE!</v>
      </c>
      <c r="C5981" s="148">
        <f t="shared" si="46"/>
        <v>45684</v>
      </c>
      <c r="D5981" s="74" t="str">
        <f t="shared" si="47"/>
        <v>Muhammad Aiman Hannan RuslanStatus is reachable</v>
      </c>
    </row>
    <row r="5982" spans="1:4">
      <c r="A5982" s="74" t="s">
        <v>2821</v>
      </c>
      <c r="B5982" s="74" t="str">
        <f ca="1">IFERROR(__xludf.DUMMYFUNCTION("IF(REGEXMATCH(A5982,""wealth planning""),""Script 1"",""-"")"),"Script 1")</f>
        <v>Script 1</v>
      </c>
      <c r="C5982" s="148">
        <f t="shared" si="46"/>
        <v>45684</v>
      </c>
      <c r="D5982" s="74" t="str">
        <f t="shared" si="47"/>
        <v>Muhammad Aiman Hannan Ruslan</v>
      </c>
    </row>
    <row r="5983" spans="1:4">
      <c r="B5983" s="74" t="str">
        <f ca="1">IFERROR(__xludf.DUMMYFUNCTION("IF(REGEXMATCH(A5983,""wealth planning""),""Script 1"",""-"")"),"-")</f>
        <v>-</v>
      </c>
      <c r="C5983" s="74" t="str">
        <f t="shared" si="46"/>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983" s="148">
        <f t="shared" si="47"/>
        <v>45684</v>
      </c>
    </row>
    <row r="5984" spans="1:4">
      <c r="B5984" s="74" t="str">
        <f ca="1">IFERROR(__xludf.DUMMYFUNCTION("IF(REGEXMATCH(A5984,""wealth planning""),""Script 1"",""-"")"),"-")</f>
        <v>-</v>
      </c>
      <c r="C5984" s="74">
        <f t="shared" si="46"/>
        <v>0</v>
      </c>
      <c r="D5984" s="148">
        <f t="shared" si="47"/>
        <v>45684</v>
      </c>
    </row>
    <row r="5985" spans="1:4">
      <c r="B5985" s="74" t="str">
        <f ca="1">IFERROR(__xludf.DUMMYFUNCTION("IF(REGEXMATCH(A5985,""wealth planning""),""Script 1"",""-"")"),"-")</f>
        <v>-</v>
      </c>
      <c r="C5985" s="74">
        <f t="shared" si="46"/>
        <v>0</v>
      </c>
      <c r="D5985" s="74" t="str">
        <f t="shared" si="47"/>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5986" spans="1:4">
      <c r="A5986" s="74" t="s">
        <v>5095</v>
      </c>
      <c r="B5986" s="74" t="str">
        <f ca="1">IFERROR(__xludf.DUMMYFUNCTION("IF(REGEXMATCH(A5986,""wealth planning""),""Script 1"",""-"")"),"-")</f>
        <v>-</v>
      </c>
      <c r="C5986" s="74">
        <f t="shared" si="46"/>
        <v>0</v>
      </c>
      <c r="D5986" s="74">
        <f t="shared" si="47"/>
        <v>0</v>
      </c>
    </row>
    <row r="5987" spans="1:4">
      <c r="A5987" s="74" t="s">
        <v>5096</v>
      </c>
      <c r="B5987" s="74" t="str">
        <f ca="1">IFERROR(__xludf.DUMMYFUNCTION("IF(REGEXMATCH(A5987,""wealth planning""),""Script 1"",""-"")"),"-")</f>
        <v>-</v>
      </c>
      <c r="C5987" s="74" t="str">
        <f t="shared" si="46"/>
        <v>Nurin AmalinStatus is reachable</v>
      </c>
      <c r="D5987" s="74">
        <f t="shared" si="47"/>
        <v>0</v>
      </c>
    </row>
    <row r="5988" spans="1:4">
      <c r="A5988" s="148">
        <v>45684</v>
      </c>
      <c r="B5988" s="74" t="str">
        <f ca="1">IFERROR(__xludf.DUMMYFUNCTION("IF(REGEXMATCH(A5988,""wealth planning""),""Script 1"",""-"")"),"#VALUE!")</f>
        <v>#VALUE!</v>
      </c>
      <c r="C5988" s="74" t="str">
        <f t="shared" si="46"/>
        <v>Nurin Amalin</v>
      </c>
      <c r="D5988" s="74">
        <f t="shared" si="47"/>
        <v>0</v>
      </c>
    </row>
    <row r="5989" spans="1:4">
      <c r="A5989" s="148">
        <v>45684</v>
      </c>
      <c r="B5989" s="74" t="str">
        <f ca="1">IFERROR(__xludf.DUMMYFUNCTION("IF(REGEXMATCH(A5989,""wealth planning""),""Script 1"",""-"")"),"#VALUE!")</f>
        <v>#VALUE!</v>
      </c>
      <c r="C5989" s="148">
        <f t="shared" si="46"/>
        <v>45684</v>
      </c>
      <c r="D5989" s="74" t="str">
        <f t="shared" si="47"/>
        <v>Nurin AmalinStatus is reachable</v>
      </c>
    </row>
    <row r="5990" spans="1:4">
      <c r="A5990" s="74" t="s">
        <v>5097</v>
      </c>
      <c r="B5990" s="74" t="str">
        <f ca="1">IFERROR(__xludf.DUMMYFUNCTION("IF(REGEXMATCH(A5990,""wealth planning""),""Script 1"",""-"")"),"-")</f>
        <v>-</v>
      </c>
      <c r="C5990" s="148">
        <f t="shared" si="46"/>
        <v>45684</v>
      </c>
      <c r="D5990" s="74" t="str">
        <f t="shared" si="47"/>
        <v>Nurin Amalin</v>
      </c>
    </row>
    <row r="5991" spans="1:4">
      <c r="B5991" s="74" t="str">
        <f ca="1">IFERROR(__xludf.DUMMYFUNCTION("IF(REGEXMATCH(A5991,""wealth planning""),""Script 1"",""-"")"),"-")</f>
        <v>-</v>
      </c>
      <c r="C5991" s="74" t="str">
        <f t="shared" si="46"/>
        <v>You: Hai. Thanks for the reply. Semoga dipermudahkan urusan Nurin inshaAllah</v>
      </c>
      <c r="D5991" s="148">
        <f t="shared" si="47"/>
        <v>45684</v>
      </c>
    </row>
    <row r="5992" spans="1:4">
      <c r="B5992" s="74" t="str">
        <f ca="1">IFERROR(__xludf.DUMMYFUNCTION("IF(REGEXMATCH(A5992,""wealth planning""),""Script 1"",""-"")"),"-")</f>
        <v>-</v>
      </c>
      <c r="C5992" s="74">
        <f t="shared" si="46"/>
        <v>0</v>
      </c>
      <c r="D5992" s="148">
        <f t="shared" si="47"/>
        <v>45684</v>
      </c>
    </row>
    <row r="5993" spans="1:4">
      <c r="B5993" s="74" t="str">
        <f ca="1">IFERROR(__xludf.DUMMYFUNCTION("IF(REGEXMATCH(A5993,""wealth planning""),""Script 1"",""-"")"),"-")</f>
        <v>-</v>
      </c>
      <c r="C5993" s="74">
        <f t="shared" si="46"/>
        <v>0</v>
      </c>
      <c r="D5993" s="74" t="str">
        <f t="shared" si="47"/>
        <v>You: Hai. Thanks for the reply. Semoga dipermudahkan urusan Nurin inshaAllah</v>
      </c>
    </row>
    <row r="5994" spans="1:4">
      <c r="A5994" s="74" t="s">
        <v>5099</v>
      </c>
      <c r="B5994" s="74" t="str">
        <f ca="1">IFERROR(__xludf.DUMMYFUNCTION("IF(REGEXMATCH(A5994,""wealth planning""),""Script 1"",""-"")"),"-")</f>
        <v>-</v>
      </c>
      <c r="C5994" s="74">
        <f t="shared" si="46"/>
        <v>0</v>
      </c>
      <c r="D5994" s="74">
        <f t="shared" si="47"/>
        <v>0</v>
      </c>
    </row>
    <row r="5995" spans="1:4">
      <c r="A5995" s="74" t="s">
        <v>5100</v>
      </c>
      <c r="B5995" s="74" t="str">
        <f ca="1">IFERROR(__xludf.DUMMYFUNCTION("IF(REGEXMATCH(A5995,""wealth planning""),""Script 1"",""-"")"),"-")</f>
        <v>-</v>
      </c>
      <c r="C5995" s="74" t="str">
        <f t="shared" si="46"/>
        <v>Syahirah ShawariStatus is reachable</v>
      </c>
      <c r="D5995" s="74">
        <f t="shared" si="47"/>
        <v>0</v>
      </c>
    </row>
    <row r="5996" spans="1:4">
      <c r="A5996" s="148">
        <v>45684</v>
      </c>
      <c r="B5996" s="74" t="str">
        <f ca="1">IFERROR(__xludf.DUMMYFUNCTION("IF(REGEXMATCH(A5996,""wealth planning""),""Script 1"",""-"")"),"#VALUE!")</f>
        <v>#VALUE!</v>
      </c>
      <c r="C5996" s="74" t="str">
        <f t="shared" si="46"/>
        <v>Syahirah Shawari</v>
      </c>
      <c r="D5996" s="74">
        <f t="shared" si="47"/>
        <v>0</v>
      </c>
    </row>
    <row r="5997" spans="1:4">
      <c r="A5997" s="148">
        <v>45684</v>
      </c>
      <c r="B5997" s="74" t="str">
        <f ca="1">IFERROR(__xludf.DUMMYFUNCTION("IF(REGEXMATCH(A5997,""wealth planning""),""Script 1"",""-"")"),"#VALUE!")</f>
        <v>#VALUE!</v>
      </c>
      <c r="C5997" s="148">
        <f t="shared" si="46"/>
        <v>45684</v>
      </c>
      <c r="D5997" s="74" t="str">
        <f t="shared" si="47"/>
        <v>Syahirah ShawariStatus is reachable</v>
      </c>
    </row>
    <row r="5998" spans="1:4">
      <c r="A5998" s="74" t="s">
        <v>2921</v>
      </c>
      <c r="B5998" s="74" t="str">
        <f ca="1">IFERROR(__xludf.DUMMYFUNCTION("IF(REGEXMATCH(A5998,""wealth planning""),""Script 1"",""-"")"),"Script 1")</f>
        <v>Script 1</v>
      </c>
      <c r="C5998" s="148">
        <f t="shared" si="46"/>
        <v>45684</v>
      </c>
      <c r="D5998" s="74" t="str">
        <f t="shared" si="47"/>
        <v>Syahirah Shawari</v>
      </c>
    </row>
    <row r="5999" spans="1:4">
      <c r="B5999" s="74" t="str">
        <f ca="1">IFERROR(__xludf.DUMMYFUNCTION("IF(REGEXMATCH(A5999,""wealth planning""),""Script 1"",""-"")"),"-")</f>
        <v>-</v>
      </c>
      <c r="C5999" s="74" t="str">
        <f t="shared" si="46"/>
        <v>You: Hai assalamualaikum Syahirah,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5999" s="148">
        <f t="shared" si="47"/>
        <v>45684</v>
      </c>
    </row>
    <row r="6000" spans="1:4">
      <c r="B6000" s="74" t="str">
        <f ca="1">IFERROR(__xludf.DUMMYFUNCTION("IF(REGEXMATCH(A6000,""wealth planning""),""Script 1"",""-"")"),"-")</f>
        <v>-</v>
      </c>
      <c r="C6000" s="74">
        <f t="shared" si="46"/>
        <v>0</v>
      </c>
      <c r="D6000" s="148">
        <f t="shared" si="47"/>
        <v>45684</v>
      </c>
    </row>
    <row r="6001" spans="1:4">
      <c r="B6001" s="74" t="str">
        <f ca="1">IFERROR(__xludf.DUMMYFUNCTION("IF(REGEXMATCH(A6001,""wealth planning""),""Script 1"",""-"")"),"-")</f>
        <v>-</v>
      </c>
      <c r="C6001" s="74">
        <f t="shared" si="46"/>
        <v>0</v>
      </c>
      <c r="D6001" s="74" t="str">
        <f t="shared" si="47"/>
        <v>You: Hai assalamualaikum Syahirah,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002" spans="1:4">
      <c r="A6002" s="74" t="s">
        <v>5102</v>
      </c>
      <c r="B6002" s="74" t="str">
        <f ca="1">IFERROR(__xludf.DUMMYFUNCTION("IF(REGEXMATCH(A6002,""wealth planning""),""Script 1"",""-"")"),"-")</f>
        <v>-</v>
      </c>
      <c r="C6002" s="74">
        <f t="shared" si="46"/>
        <v>0</v>
      </c>
      <c r="D6002" s="74">
        <f t="shared" si="47"/>
        <v>0</v>
      </c>
    </row>
    <row r="6003" spans="1:4">
      <c r="A6003" s="74" t="s">
        <v>5103</v>
      </c>
      <c r="B6003" s="74" t="str">
        <f ca="1">IFERROR(__xludf.DUMMYFUNCTION("IF(REGEXMATCH(A6003,""wealth planning""),""Script 1"",""-"")"),"-")</f>
        <v>-</v>
      </c>
      <c r="C6003" s="74" t="str">
        <f t="shared" si="46"/>
        <v>Afyq RukainiStatus is reachable</v>
      </c>
      <c r="D6003" s="74">
        <f t="shared" si="47"/>
        <v>0</v>
      </c>
    </row>
    <row r="6004" spans="1:4">
      <c r="A6004" s="148">
        <v>45684</v>
      </c>
      <c r="B6004" s="74" t="str">
        <f ca="1">IFERROR(__xludf.DUMMYFUNCTION("IF(REGEXMATCH(A6004,""wealth planning""),""Script 1"",""-"")"),"#VALUE!")</f>
        <v>#VALUE!</v>
      </c>
      <c r="C6004" s="74" t="str">
        <f t="shared" si="46"/>
        <v>Afyq Rukaini</v>
      </c>
      <c r="D6004" s="74">
        <f t="shared" si="47"/>
        <v>0</v>
      </c>
    </row>
    <row r="6005" spans="1:4">
      <c r="A6005" s="148">
        <v>45684</v>
      </c>
      <c r="B6005" s="74" t="str">
        <f ca="1">IFERROR(__xludf.DUMMYFUNCTION("IF(REGEXMATCH(A6005,""wealth planning""),""Script 1"",""-"")"),"#VALUE!")</f>
        <v>#VALUE!</v>
      </c>
      <c r="C6005" s="148">
        <f t="shared" si="46"/>
        <v>45684</v>
      </c>
      <c r="D6005" s="74" t="str">
        <f t="shared" si="47"/>
        <v>Afyq RukainiStatus is reachable</v>
      </c>
    </row>
    <row r="6006" spans="1:4">
      <c r="A6006" s="74" t="s">
        <v>5104</v>
      </c>
      <c r="B6006" s="74" t="str">
        <f ca="1">IFERROR(__xludf.DUMMYFUNCTION("IF(REGEXMATCH(A6006,""wealth planning""),""Script 1"",""-"")"),"Script 1")</f>
        <v>Script 1</v>
      </c>
      <c r="C6006" s="148">
        <f t="shared" si="46"/>
        <v>45684</v>
      </c>
      <c r="D6006" s="74" t="str">
        <f t="shared" si="47"/>
        <v>Afyq Rukaini</v>
      </c>
    </row>
    <row r="6007" spans="1:4">
      <c r="B6007" s="74" t="str">
        <f ca="1">IFERROR(__xludf.DUMMYFUNCTION("IF(REGEXMATCH(A6007,""wealth planning""),""Script 1"",""-"")"),"-")</f>
        <v>-</v>
      </c>
      <c r="C6007" s="74" t="str">
        <f t="shared" si="46"/>
        <v>You: Hai assalamualaikum Afyq,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007" s="148">
        <f t="shared" si="47"/>
        <v>45684</v>
      </c>
    </row>
    <row r="6008" spans="1:4">
      <c r="B6008" s="74" t="str">
        <f ca="1">IFERROR(__xludf.DUMMYFUNCTION("IF(REGEXMATCH(A6008,""wealth planning""),""Script 1"",""-"")"),"-")</f>
        <v>-</v>
      </c>
      <c r="C6008" s="74">
        <f t="shared" si="46"/>
        <v>0</v>
      </c>
      <c r="D6008" s="148">
        <f t="shared" si="47"/>
        <v>45684</v>
      </c>
    </row>
    <row r="6009" spans="1:4">
      <c r="B6009" s="74" t="str">
        <f ca="1">IFERROR(__xludf.DUMMYFUNCTION("IF(REGEXMATCH(A6009,""wealth planning""),""Script 1"",""-"")"),"-")</f>
        <v>-</v>
      </c>
      <c r="C6009" s="74">
        <f t="shared" si="46"/>
        <v>0</v>
      </c>
      <c r="D6009" s="74" t="str">
        <f t="shared" si="47"/>
        <v>You: Hai assalamualaikum Afyq,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010" spans="1:4">
      <c r="A6010" s="74" t="s">
        <v>5106</v>
      </c>
      <c r="B6010" s="74" t="str">
        <f ca="1">IFERROR(__xludf.DUMMYFUNCTION("IF(REGEXMATCH(A6010,""wealth planning""),""Script 1"",""-"")"),"-")</f>
        <v>-</v>
      </c>
      <c r="C6010" s="74">
        <f t="shared" si="46"/>
        <v>0</v>
      </c>
      <c r="D6010" s="74">
        <f t="shared" si="47"/>
        <v>0</v>
      </c>
    </row>
    <row r="6011" spans="1:4">
      <c r="A6011" s="74" t="s">
        <v>5106</v>
      </c>
      <c r="B6011" s="74" t="str">
        <f ca="1">IFERROR(__xludf.DUMMYFUNCTION("IF(REGEXMATCH(A6011,""wealth planning""),""Script 1"",""-"")"),"-")</f>
        <v>-</v>
      </c>
      <c r="C6011" s="74" t="str">
        <f t="shared" si="46"/>
        <v>Mohd Hafizh Khamsan</v>
      </c>
      <c r="D6011" s="74">
        <f t="shared" si="47"/>
        <v>0</v>
      </c>
    </row>
    <row r="6012" spans="1:4">
      <c r="A6012" s="148">
        <v>45684</v>
      </c>
      <c r="B6012" s="74" t="str">
        <f ca="1">IFERROR(__xludf.DUMMYFUNCTION("IF(REGEXMATCH(A6012,""wealth planning""),""Script 1"",""-"")"),"#VALUE!")</f>
        <v>#VALUE!</v>
      </c>
      <c r="C6012" s="74" t="str">
        <f t="shared" si="46"/>
        <v>Mohd Hafizh Khamsan</v>
      </c>
      <c r="D6012" s="74">
        <f t="shared" si="47"/>
        <v>0</v>
      </c>
    </row>
    <row r="6013" spans="1:4">
      <c r="A6013" s="148">
        <v>45684</v>
      </c>
      <c r="B6013" s="74" t="str">
        <f ca="1">IFERROR(__xludf.DUMMYFUNCTION("IF(REGEXMATCH(A6013,""wealth planning""),""Script 1"",""-"")"),"#VALUE!")</f>
        <v>#VALUE!</v>
      </c>
      <c r="C6013" s="148">
        <f t="shared" si="46"/>
        <v>45684</v>
      </c>
      <c r="D6013" s="74" t="str">
        <f t="shared" si="47"/>
        <v>Mohd Hafizh Khamsan</v>
      </c>
    </row>
    <row r="6014" spans="1:4">
      <c r="A6014" s="74" t="s">
        <v>5107</v>
      </c>
      <c r="B6014" s="74" t="str">
        <f ca="1">IFERROR(__xludf.DUMMYFUNCTION("IF(REGEXMATCH(A6014,""wealth planning""),""Script 1"",""-"")"),"Script 1")</f>
        <v>Script 1</v>
      </c>
      <c r="C6014" s="148">
        <f t="shared" si="46"/>
        <v>45684</v>
      </c>
      <c r="D6014" s="74" t="str">
        <f t="shared" si="47"/>
        <v>Mohd Hafizh Khamsan</v>
      </c>
    </row>
    <row r="6015" spans="1:4">
      <c r="B6015" s="74" t="str">
        <f ca="1">IFERROR(__xludf.DUMMYFUNCTION("IF(REGEXMATCH(A6015,""wealth planning""),""Script 1"",""-"")"),"-")</f>
        <v>-</v>
      </c>
      <c r="C6015" s="74" t="str">
        <f t="shared" si="46"/>
        <v>You: Hai assalamualaikum tuan Hafizh,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015" s="148">
        <f t="shared" si="47"/>
        <v>45684</v>
      </c>
    </row>
    <row r="6016" spans="1:4">
      <c r="B6016" s="74" t="str">
        <f ca="1">IFERROR(__xludf.DUMMYFUNCTION("IF(REGEXMATCH(A6016,""wealth planning""),""Script 1"",""-"")"),"-")</f>
        <v>-</v>
      </c>
      <c r="C6016" s="74">
        <f t="shared" si="46"/>
        <v>0</v>
      </c>
      <c r="D6016" s="148">
        <f t="shared" si="47"/>
        <v>45684</v>
      </c>
    </row>
    <row r="6017" spans="1:4">
      <c r="B6017" s="74" t="str">
        <f ca="1">IFERROR(__xludf.DUMMYFUNCTION("IF(REGEXMATCH(A6017,""wealth planning""),""Script 1"",""-"")"),"-")</f>
        <v>-</v>
      </c>
      <c r="C6017" s="74">
        <f t="shared" si="46"/>
        <v>0</v>
      </c>
      <c r="D6017" s="74" t="str">
        <f t="shared" si="47"/>
        <v>You: Hai assalamualaikum tuan Hafizh,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018" spans="1:4">
      <c r="A6018" s="74" t="s">
        <v>5109</v>
      </c>
      <c r="B6018" s="74" t="str">
        <f ca="1">IFERROR(__xludf.DUMMYFUNCTION("IF(REGEXMATCH(A6018,""wealth planning""),""Script 1"",""-"")"),"-")</f>
        <v>-</v>
      </c>
      <c r="C6018" s="74">
        <f t="shared" si="46"/>
        <v>0</v>
      </c>
      <c r="D6018" s="74">
        <f t="shared" si="47"/>
        <v>0</v>
      </c>
    </row>
    <row r="6019" spans="1:4">
      <c r="A6019" s="74" t="s">
        <v>5109</v>
      </c>
      <c r="B6019" s="74" t="str">
        <f ca="1">IFERROR(__xludf.DUMMYFUNCTION("IF(REGEXMATCH(A6019,""wealth planning""),""Script 1"",""-"")"),"-")</f>
        <v>-</v>
      </c>
      <c r="C6019" s="74" t="str">
        <f t="shared" si="46"/>
        <v>Naqiba Lucma</v>
      </c>
      <c r="D6019" s="74">
        <f t="shared" si="47"/>
        <v>0</v>
      </c>
    </row>
    <row r="6020" spans="1:4">
      <c r="A6020" s="148">
        <v>45684</v>
      </c>
      <c r="B6020" s="74" t="str">
        <f ca="1">IFERROR(__xludf.DUMMYFUNCTION("IF(REGEXMATCH(A6020,""wealth planning""),""Script 1"",""-"")"),"#VALUE!")</f>
        <v>#VALUE!</v>
      </c>
      <c r="C6020" s="74" t="str">
        <f t="shared" si="46"/>
        <v>Naqiba Lucma</v>
      </c>
      <c r="D6020" s="74">
        <f t="shared" si="47"/>
        <v>0</v>
      </c>
    </row>
    <row r="6021" spans="1:4">
      <c r="A6021" s="148">
        <v>45684</v>
      </c>
      <c r="B6021" s="74" t="str">
        <f ca="1">IFERROR(__xludf.DUMMYFUNCTION("IF(REGEXMATCH(A6021,""wealth planning""),""Script 1"",""-"")"),"#VALUE!")</f>
        <v>#VALUE!</v>
      </c>
      <c r="C6021" s="148">
        <f t="shared" si="46"/>
        <v>45684</v>
      </c>
      <c r="D6021" s="74" t="str">
        <f t="shared" si="47"/>
        <v>Naqiba Lucma</v>
      </c>
    </row>
    <row r="6022" spans="1:4">
      <c r="A6022" s="74" t="s">
        <v>5110</v>
      </c>
      <c r="B6022" s="74" t="str">
        <f ca="1">IFERROR(__xludf.DUMMYFUNCTION("IF(REGEXMATCH(A6022,""wealth planning""),""Script 1"",""-"")"),"Script 1")</f>
        <v>Script 1</v>
      </c>
      <c r="C6022" s="148">
        <f t="shared" si="46"/>
        <v>45684</v>
      </c>
      <c r="D6022" s="74" t="str">
        <f t="shared" si="47"/>
        <v>Naqiba Lucma</v>
      </c>
    </row>
    <row r="6023" spans="1:4">
      <c r="B6023" s="74" t="str">
        <f ca="1">IFERROR(__xludf.DUMMYFUNCTION("IF(REGEXMATCH(A6023,""wealth planning""),""Script 1"",""-"")"),"-")</f>
        <v>-</v>
      </c>
      <c r="C6023" s="74" t="str">
        <f t="shared" si="46"/>
        <v>You: Hai assalamualaikum Naqiba,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023" s="148">
        <f t="shared" si="47"/>
        <v>45684</v>
      </c>
    </row>
    <row r="6024" spans="1:4">
      <c r="B6024" s="74" t="str">
        <f ca="1">IFERROR(__xludf.DUMMYFUNCTION("IF(REGEXMATCH(A6024,""wealth planning""),""Script 1"",""-"")"),"-")</f>
        <v>-</v>
      </c>
      <c r="C6024" s="74">
        <f t="shared" si="46"/>
        <v>0</v>
      </c>
      <c r="D6024" s="148">
        <f t="shared" si="47"/>
        <v>45684</v>
      </c>
    </row>
    <row r="6025" spans="1:4">
      <c r="B6025" s="74" t="str">
        <f ca="1">IFERROR(__xludf.DUMMYFUNCTION("IF(REGEXMATCH(A6025,""wealth planning""),""Script 1"",""-"")"),"-")</f>
        <v>-</v>
      </c>
      <c r="C6025" s="74">
        <f t="shared" si="46"/>
        <v>0</v>
      </c>
      <c r="D6025" s="74" t="str">
        <f t="shared" si="47"/>
        <v>You: Hai assalamualaikum Naqiba,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026" spans="1:4">
      <c r="B6026" s="74" t="str">
        <f ca="1">IFERROR(__xludf.DUMMYFUNCTION("IF(REGEXMATCH(A6026,""wealth planning""),""Script 1"",""-"")"),"-")</f>
        <v>-</v>
      </c>
      <c r="C6026" s="74">
        <f t="shared" si="46"/>
        <v>0</v>
      </c>
      <c r="D6026" s="74">
        <f t="shared" si="47"/>
        <v>0</v>
      </c>
    </row>
    <row r="6027" spans="1:4">
      <c r="A6027" s="74" t="s">
        <v>5113</v>
      </c>
      <c r="B6027" s="74" t="str">
        <f ca="1">IFERROR(__xludf.DUMMYFUNCTION("IF(REGEXMATCH(A6027,""wealth planning""),""Script 1"",""-"")"),"-")</f>
        <v>-</v>
      </c>
      <c r="C6027" s="74">
        <f t="shared" si="46"/>
        <v>0</v>
      </c>
      <c r="D6027" s="74">
        <f t="shared" si="47"/>
        <v>0</v>
      </c>
    </row>
    <row r="6028" spans="1:4">
      <c r="A6028" s="148">
        <v>45684</v>
      </c>
      <c r="B6028" s="74" t="str">
        <f ca="1">IFERROR(__xludf.DUMMYFUNCTION("IF(REGEXMATCH(A6028,""wealth planning""),""Script 1"",""-"")"),"#VALUE!")</f>
        <v>#VALUE!</v>
      </c>
      <c r="C6028" s="74" t="str">
        <f t="shared" si="46"/>
        <v>Azri Harith</v>
      </c>
      <c r="D6028" s="74">
        <f t="shared" si="47"/>
        <v>0</v>
      </c>
    </row>
    <row r="6029" spans="1:4">
      <c r="A6029" s="148">
        <v>45684</v>
      </c>
      <c r="B6029" s="74" t="str">
        <f ca="1">IFERROR(__xludf.DUMMYFUNCTION("IF(REGEXMATCH(A6029,""wealth planning""),""Script 1"",""-"")"),"#VALUE!")</f>
        <v>#VALUE!</v>
      </c>
      <c r="C6029" s="148">
        <f t="shared" si="46"/>
        <v>45684</v>
      </c>
      <c r="D6029" s="74">
        <f t="shared" si="47"/>
        <v>0</v>
      </c>
    </row>
    <row r="6030" spans="1:4">
      <c r="A6030" s="74" t="s">
        <v>3606</v>
      </c>
      <c r="B6030" s="74" t="str">
        <f ca="1">IFERROR(__xludf.DUMMYFUNCTION("IF(REGEXMATCH(A6030,""wealth planning""),""Script 1"",""-"")"),"Script 1")</f>
        <v>Script 1</v>
      </c>
      <c r="C6030" s="148">
        <f t="shared" si="46"/>
        <v>45684</v>
      </c>
      <c r="D6030" s="74" t="str">
        <f t="shared" si="47"/>
        <v>Azri Harith</v>
      </c>
    </row>
    <row r="6031" spans="1:4">
      <c r="B6031" s="74" t="str">
        <f ca="1">IFERROR(__xludf.DUMMYFUNCTION("IF(REGEXMATCH(A6031,""wealth planning""),""Script 1"",""-"")"),"-")</f>
        <v>-</v>
      </c>
      <c r="C6031" s="74" t="str">
        <f t="shared" si="46"/>
        <v>You: Hai assalamualaikum Azri,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031" s="148">
        <f t="shared" si="47"/>
        <v>45684</v>
      </c>
    </row>
    <row r="6032" spans="1:4">
      <c r="B6032" s="74" t="str">
        <f ca="1">IFERROR(__xludf.DUMMYFUNCTION("IF(REGEXMATCH(A6032,""wealth planning""),""Script 1"",""-"")"),"-")</f>
        <v>-</v>
      </c>
      <c r="C6032" s="74">
        <f t="shared" si="46"/>
        <v>0</v>
      </c>
      <c r="D6032" s="148">
        <f t="shared" si="47"/>
        <v>45684</v>
      </c>
    </row>
    <row r="6033" spans="1:4">
      <c r="B6033" s="74" t="str">
        <f ca="1">IFERROR(__xludf.DUMMYFUNCTION("IF(REGEXMATCH(A6033,""wealth planning""),""Script 1"",""-"")"),"-")</f>
        <v>-</v>
      </c>
      <c r="C6033" s="74">
        <f t="shared" si="46"/>
        <v>0</v>
      </c>
      <c r="D6033" s="74" t="str">
        <f t="shared" si="47"/>
        <v>You: Hai assalamualaikum Azri,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034" spans="1:4">
      <c r="A6034" s="74" t="s">
        <v>5115</v>
      </c>
      <c r="B6034" s="74" t="str">
        <f ca="1">IFERROR(__xludf.DUMMYFUNCTION("IF(REGEXMATCH(A6034,""wealth planning""),""Script 1"",""-"")"),"-")</f>
        <v>-</v>
      </c>
      <c r="C6034" s="74">
        <f t="shared" si="46"/>
        <v>0</v>
      </c>
      <c r="D6034" s="74">
        <f t="shared" si="47"/>
        <v>0</v>
      </c>
    </row>
    <row r="6035" spans="1:4">
      <c r="A6035" s="74" t="s">
        <v>5116</v>
      </c>
      <c r="B6035" s="74" t="str">
        <f ca="1">IFERROR(__xludf.DUMMYFUNCTION("IF(REGEXMATCH(A6035,""wealth planning""),""Script 1"",""-"")"),"-")</f>
        <v>-</v>
      </c>
      <c r="C6035" s="74" t="str">
        <f t="shared" si="46"/>
        <v>Adeliena Hanisha, #HIRING</v>
      </c>
      <c r="D6035" s="74">
        <f t="shared" si="47"/>
        <v>0</v>
      </c>
    </row>
    <row r="6036" spans="1:4">
      <c r="A6036" s="148">
        <v>45684</v>
      </c>
      <c r="B6036" s="74" t="str">
        <f ca="1">IFERROR(__xludf.DUMMYFUNCTION("IF(REGEXMATCH(A6036,""wealth planning""),""Script 1"",""-"")"),"#VALUE!")</f>
        <v>#VALUE!</v>
      </c>
      <c r="C6036" s="74" t="str">
        <f t="shared" si="46"/>
        <v>Adeliena Hanisha</v>
      </c>
      <c r="D6036" s="74">
        <f t="shared" si="47"/>
        <v>0</v>
      </c>
    </row>
    <row r="6037" spans="1:4">
      <c r="A6037" s="148">
        <v>45684</v>
      </c>
      <c r="B6037" s="74" t="str">
        <f ca="1">IFERROR(__xludf.DUMMYFUNCTION("IF(REGEXMATCH(A6037,""wealth planning""),""Script 1"",""-"")"),"#VALUE!")</f>
        <v>#VALUE!</v>
      </c>
      <c r="C6037" s="148">
        <f t="shared" si="46"/>
        <v>45684</v>
      </c>
      <c r="D6037" s="74" t="str">
        <f t="shared" si="47"/>
        <v>Adeliena Hanisha, #HIRING</v>
      </c>
    </row>
    <row r="6038" spans="1:4">
      <c r="A6038" s="74" t="s">
        <v>5117</v>
      </c>
      <c r="B6038" s="74" t="str">
        <f ca="1">IFERROR(__xludf.DUMMYFUNCTION("IF(REGEXMATCH(A6038,""wealth planning""),""Script 1"",""-"")"),"Script 1")</f>
        <v>Script 1</v>
      </c>
      <c r="C6038" s="148">
        <f t="shared" si="46"/>
        <v>45684</v>
      </c>
      <c r="D6038" s="74" t="str">
        <f t="shared" si="47"/>
        <v>Adeliena Hanisha</v>
      </c>
    </row>
    <row r="6039" spans="1:4">
      <c r="B6039" s="74" t="str">
        <f ca="1">IFERROR(__xludf.DUMMYFUNCTION("IF(REGEXMATCH(A6039,""wealth planning""),""Script 1"",""-"")"),"-")</f>
        <v>-</v>
      </c>
      <c r="C6039" s="74" t="str">
        <f t="shared" si="46"/>
        <v>You: Hai assalamualaikum Adeliena,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039" s="148">
        <f t="shared" si="47"/>
        <v>45684</v>
      </c>
    </row>
    <row r="6040" spans="1:4">
      <c r="B6040" s="74" t="str">
        <f ca="1">IFERROR(__xludf.DUMMYFUNCTION("IF(REGEXMATCH(A6040,""wealth planning""),""Script 1"",""-"")"),"-")</f>
        <v>-</v>
      </c>
      <c r="C6040" s="74">
        <f t="shared" si="46"/>
        <v>0</v>
      </c>
      <c r="D6040" s="148">
        <f t="shared" si="47"/>
        <v>45684</v>
      </c>
    </row>
    <row r="6041" spans="1:4">
      <c r="B6041" s="74" t="str">
        <f ca="1">IFERROR(__xludf.DUMMYFUNCTION("IF(REGEXMATCH(A6041,""wealth planning""),""Script 1"",""-"")"),"-")</f>
        <v>-</v>
      </c>
      <c r="C6041" s="74">
        <f t="shared" si="46"/>
        <v>0</v>
      </c>
      <c r="D6041" s="74" t="str">
        <f t="shared" si="47"/>
        <v>You: Hai assalamualaikum Adeliena,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042" spans="1:4">
      <c r="B6042" s="74" t="str">
        <f ca="1">IFERROR(__xludf.DUMMYFUNCTION("IF(REGEXMATCH(A6042,""wealth planning""),""Script 1"",""-"")"),"-")</f>
        <v>-</v>
      </c>
      <c r="C6042" s="74">
        <f t="shared" si="46"/>
        <v>0</v>
      </c>
      <c r="D6042" s="74">
        <f t="shared" si="47"/>
        <v>0</v>
      </c>
    </row>
    <row r="6043" spans="1:4">
      <c r="A6043" s="74" t="s">
        <v>5120</v>
      </c>
      <c r="B6043" s="74" t="str">
        <f ca="1">IFERROR(__xludf.DUMMYFUNCTION("IF(REGEXMATCH(A6043,""wealth planning""),""Script 1"",""-"")"),"-")</f>
        <v>-</v>
      </c>
      <c r="C6043" s="74">
        <f t="shared" si="46"/>
        <v>0</v>
      </c>
      <c r="D6043" s="74">
        <f t="shared" si="47"/>
        <v>0</v>
      </c>
    </row>
    <row r="6044" spans="1:4">
      <c r="A6044" s="148">
        <v>45684</v>
      </c>
      <c r="B6044" s="74" t="str">
        <f ca="1">IFERROR(__xludf.DUMMYFUNCTION("IF(REGEXMATCH(A6044,""wealth planning""),""Script 1"",""-"")"),"#VALUE!")</f>
        <v>#VALUE!</v>
      </c>
      <c r="C6044" s="74" t="str">
        <f t="shared" si="46"/>
        <v>NABIL DARWISY</v>
      </c>
      <c r="D6044" s="74">
        <f t="shared" si="47"/>
        <v>0</v>
      </c>
    </row>
    <row r="6045" spans="1:4">
      <c r="A6045" s="148">
        <v>45684</v>
      </c>
      <c r="B6045" s="74" t="str">
        <f ca="1">IFERROR(__xludf.DUMMYFUNCTION("IF(REGEXMATCH(A6045,""wealth planning""),""Script 1"",""-"")"),"#VALUE!")</f>
        <v>#VALUE!</v>
      </c>
      <c r="C6045" s="148">
        <f t="shared" si="46"/>
        <v>45684</v>
      </c>
      <c r="D6045" s="74">
        <f t="shared" si="47"/>
        <v>0</v>
      </c>
    </row>
    <row r="6046" spans="1:4">
      <c r="A6046" s="74" t="s">
        <v>4387</v>
      </c>
      <c r="B6046" s="74" t="str">
        <f ca="1">IFERROR(__xludf.DUMMYFUNCTION("IF(REGEXMATCH(A6046,""wealth planning""),""Script 1"",""-"")"),"Script 1")</f>
        <v>Script 1</v>
      </c>
      <c r="C6046" s="148">
        <f t="shared" si="46"/>
        <v>45684</v>
      </c>
      <c r="D6046" s="74" t="str">
        <f t="shared" si="47"/>
        <v>NABIL DARWISY</v>
      </c>
    </row>
    <row r="6047" spans="1:4">
      <c r="B6047" s="74" t="str">
        <f ca="1">IFERROR(__xludf.DUMMYFUNCTION("IF(REGEXMATCH(A6047,""wealth planning""),""Script 1"",""-"")"),"-")</f>
        <v>-</v>
      </c>
      <c r="C6047" s="74" t="str">
        <f t="shared" si="46"/>
        <v>You: Hai assalamualaikum Nabil,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047" s="148">
        <f t="shared" si="47"/>
        <v>45684</v>
      </c>
    </row>
    <row r="6048" spans="1:4">
      <c r="B6048" s="74" t="str">
        <f ca="1">IFERROR(__xludf.DUMMYFUNCTION("IF(REGEXMATCH(A6048,""wealth planning""),""Script 1"",""-"")"),"-")</f>
        <v>-</v>
      </c>
      <c r="C6048" s="74">
        <f t="shared" si="46"/>
        <v>0</v>
      </c>
      <c r="D6048" s="148">
        <f t="shared" si="47"/>
        <v>45684</v>
      </c>
    </row>
    <row r="6049" spans="1:4">
      <c r="B6049" s="74" t="str">
        <f ca="1">IFERROR(__xludf.DUMMYFUNCTION("IF(REGEXMATCH(A6049,""wealth planning""),""Script 1"",""-"")"),"-")</f>
        <v>-</v>
      </c>
      <c r="C6049" s="74">
        <f t="shared" si="46"/>
        <v>0</v>
      </c>
      <c r="D6049" s="74" t="str">
        <f t="shared" si="47"/>
        <v>You: Hai assalamualaikum Nabil,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050" spans="1:4">
      <c r="A6050" s="74" t="s">
        <v>5122</v>
      </c>
      <c r="B6050" s="74" t="str">
        <f ca="1">IFERROR(__xludf.DUMMYFUNCTION("IF(REGEXMATCH(A6050,""wealth planning""),""Script 1"",""-"")"),"-")</f>
        <v>-</v>
      </c>
      <c r="C6050" s="74">
        <f t="shared" si="46"/>
        <v>0</v>
      </c>
      <c r="D6050" s="74">
        <f t="shared" si="47"/>
        <v>0</v>
      </c>
    </row>
    <row r="6051" spans="1:4">
      <c r="A6051" s="74" t="s">
        <v>5122</v>
      </c>
      <c r="B6051" s="74" t="str">
        <f ca="1">IFERROR(__xludf.DUMMYFUNCTION("IF(REGEXMATCH(A6051,""wealth planning""),""Script 1"",""-"")"),"-")</f>
        <v>-</v>
      </c>
      <c r="C6051" s="74" t="str">
        <f t="shared" si="46"/>
        <v>izzati alwani</v>
      </c>
      <c r="D6051" s="74">
        <f t="shared" si="47"/>
        <v>0</v>
      </c>
    </row>
    <row r="6052" spans="1:4">
      <c r="A6052" s="148">
        <v>45684</v>
      </c>
      <c r="B6052" s="74" t="str">
        <f ca="1">IFERROR(__xludf.DUMMYFUNCTION("IF(REGEXMATCH(A6052,""wealth planning""),""Script 1"",""-"")"),"#VALUE!")</f>
        <v>#VALUE!</v>
      </c>
      <c r="C6052" s="74" t="str">
        <f t="shared" si="46"/>
        <v>izzati alwani</v>
      </c>
      <c r="D6052" s="74">
        <f t="shared" si="47"/>
        <v>0</v>
      </c>
    </row>
    <row r="6053" spans="1:4">
      <c r="A6053" s="148">
        <v>45684</v>
      </c>
      <c r="B6053" s="74" t="str">
        <f ca="1">IFERROR(__xludf.DUMMYFUNCTION("IF(REGEXMATCH(A6053,""wealth planning""),""Script 1"",""-"")"),"#VALUE!")</f>
        <v>#VALUE!</v>
      </c>
      <c r="C6053" s="148">
        <f t="shared" si="46"/>
        <v>45684</v>
      </c>
      <c r="D6053" s="74" t="str">
        <f t="shared" si="47"/>
        <v>izzati alwani</v>
      </c>
    </row>
    <row r="6054" spans="1:4">
      <c r="A6054" s="74" t="s">
        <v>3666</v>
      </c>
      <c r="B6054" s="74" t="str">
        <f ca="1">IFERROR(__xludf.DUMMYFUNCTION("IF(REGEXMATCH(A6054,""wealth planning""),""Script 1"",""-"")"),"Script 1")</f>
        <v>Script 1</v>
      </c>
      <c r="C6054" s="148">
        <f t="shared" si="46"/>
        <v>45684</v>
      </c>
      <c r="D6054" s="74" t="str">
        <f t="shared" si="47"/>
        <v>izzati alwani</v>
      </c>
    </row>
    <row r="6055" spans="1:4">
      <c r="B6055" s="74" t="str">
        <f ca="1">IFERROR(__xludf.DUMMYFUNCTION("IF(REGEXMATCH(A6055,""wealth planning""),""Script 1"",""-"")"),"-")</f>
        <v>-</v>
      </c>
      <c r="C6055" s="74" t="str">
        <f t="shared" si="46"/>
        <v>You: Hai assalamualaikum 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055" s="148">
        <f t="shared" si="47"/>
        <v>45684</v>
      </c>
    </row>
    <row r="6056" spans="1:4">
      <c r="B6056" s="74" t="str">
        <f ca="1">IFERROR(__xludf.DUMMYFUNCTION("IF(REGEXMATCH(A6056,""wealth planning""),""Script 1"",""-"")"),"-")</f>
        <v>-</v>
      </c>
      <c r="C6056" s="74">
        <f t="shared" si="46"/>
        <v>0</v>
      </c>
      <c r="D6056" s="148">
        <f t="shared" si="47"/>
        <v>45684</v>
      </c>
    </row>
    <row r="6057" spans="1:4">
      <c r="B6057" s="74" t="str">
        <f ca="1">IFERROR(__xludf.DUMMYFUNCTION("IF(REGEXMATCH(A6057,""wealth planning""),""Script 1"",""-"")"),"-")</f>
        <v>-</v>
      </c>
      <c r="C6057" s="74">
        <f t="shared" si="46"/>
        <v>0</v>
      </c>
      <c r="D6057" s="74" t="str">
        <f t="shared" si="47"/>
        <v>You: Hai assalamualaikum 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058" spans="1:4">
      <c r="A6058" s="74" t="s">
        <v>5124</v>
      </c>
      <c r="B6058" s="74" t="str">
        <f ca="1">IFERROR(__xludf.DUMMYFUNCTION("IF(REGEXMATCH(A6058,""wealth planning""),""Script 1"",""-"")"),"-")</f>
        <v>-</v>
      </c>
      <c r="C6058" s="74">
        <f t="shared" si="46"/>
        <v>0</v>
      </c>
      <c r="D6058" s="74">
        <f t="shared" si="47"/>
        <v>0</v>
      </c>
    </row>
    <row r="6059" spans="1:4">
      <c r="A6059" s="74" t="s">
        <v>5124</v>
      </c>
      <c r="B6059" s="74" t="str">
        <f ca="1">IFERROR(__xludf.DUMMYFUNCTION("IF(REGEXMATCH(A6059,""wealth planning""),""Script 1"",""-"")"),"-")</f>
        <v>-</v>
      </c>
      <c r="C6059" s="74" t="str">
        <f t="shared" si="46"/>
        <v>Firdhaus Mohamed Badruddin</v>
      </c>
      <c r="D6059" s="74">
        <f t="shared" si="47"/>
        <v>0</v>
      </c>
    </row>
    <row r="6060" spans="1:4">
      <c r="A6060" s="148">
        <v>45684</v>
      </c>
      <c r="B6060" s="74" t="str">
        <f ca="1">IFERROR(__xludf.DUMMYFUNCTION("IF(REGEXMATCH(A6060,""wealth planning""),""Script 1"",""-"")"),"#VALUE!")</f>
        <v>#VALUE!</v>
      </c>
      <c r="C6060" s="74" t="str">
        <f t="shared" si="46"/>
        <v>Firdhaus Mohamed Badruddin</v>
      </c>
      <c r="D6060" s="74">
        <f t="shared" si="47"/>
        <v>0</v>
      </c>
    </row>
    <row r="6061" spans="1:4">
      <c r="A6061" s="148">
        <v>45684</v>
      </c>
      <c r="B6061" s="74" t="str">
        <f ca="1">IFERROR(__xludf.DUMMYFUNCTION("IF(REGEXMATCH(A6061,""wealth planning""),""Script 1"",""-"")"),"#VALUE!")</f>
        <v>#VALUE!</v>
      </c>
      <c r="C6061" s="148">
        <f t="shared" si="46"/>
        <v>45684</v>
      </c>
      <c r="D6061" s="74" t="str">
        <f t="shared" si="47"/>
        <v>Firdhaus Mohamed Badruddin</v>
      </c>
    </row>
    <row r="6062" spans="1:4">
      <c r="A6062" s="74" t="s">
        <v>5125</v>
      </c>
      <c r="B6062" s="74" t="str">
        <f ca="1">IFERROR(__xludf.DUMMYFUNCTION("IF(REGEXMATCH(A6062,""wealth planning""),""Script 1"",""-"")"),"Script 1")</f>
        <v>Script 1</v>
      </c>
      <c r="C6062" s="148">
        <f t="shared" si="46"/>
        <v>45684</v>
      </c>
      <c r="D6062" s="74" t="str">
        <f t="shared" si="47"/>
        <v>Firdhaus Mohamed Badruddin</v>
      </c>
    </row>
    <row r="6063" spans="1:4">
      <c r="B6063" s="74" t="str">
        <f ca="1">IFERROR(__xludf.DUMMYFUNCTION("IF(REGEXMATCH(A6063,""wealth planning""),""Script 1"",""-"")"),"-")</f>
        <v>-</v>
      </c>
      <c r="C6063" s="74" t="str">
        <f t="shared" si="46"/>
        <v>You: Hai assalamualaikum Firdhaus,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063" s="148">
        <f t="shared" si="47"/>
        <v>45684</v>
      </c>
    </row>
    <row r="6064" spans="1:4">
      <c r="B6064" s="74" t="str">
        <f ca="1">IFERROR(__xludf.DUMMYFUNCTION("IF(REGEXMATCH(A6064,""wealth planning""),""Script 1"",""-"")"),"-")</f>
        <v>-</v>
      </c>
      <c r="C6064" s="74">
        <f t="shared" si="46"/>
        <v>0</v>
      </c>
      <c r="D6064" s="148">
        <f t="shared" si="47"/>
        <v>45684</v>
      </c>
    </row>
    <row r="6065" spans="1:4">
      <c r="B6065" s="74" t="str">
        <f ca="1">IFERROR(__xludf.DUMMYFUNCTION("IF(REGEXMATCH(A6065,""wealth planning""),""Script 1"",""-"")"),"-")</f>
        <v>-</v>
      </c>
      <c r="C6065" s="74">
        <f t="shared" si="46"/>
        <v>0</v>
      </c>
      <c r="D6065" s="74" t="str">
        <f t="shared" si="47"/>
        <v>You: Hai assalamualaikum Firdhaus,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066" spans="1:4">
      <c r="A6066" s="74" t="s">
        <v>5127</v>
      </c>
      <c r="B6066" s="74" t="str">
        <f ca="1">IFERROR(__xludf.DUMMYFUNCTION("IF(REGEXMATCH(A6066,""wealth planning""),""Script 1"",""-"")"),"-")</f>
        <v>-</v>
      </c>
      <c r="C6066" s="74">
        <f t="shared" si="46"/>
        <v>0</v>
      </c>
      <c r="D6066" s="74">
        <f t="shared" si="47"/>
        <v>0</v>
      </c>
    </row>
    <row r="6067" spans="1:4">
      <c r="A6067" s="74" t="s">
        <v>5127</v>
      </c>
      <c r="B6067" s="74" t="str">
        <f ca="1">IFERROR(__xludf.DUMMYFUNCTION("IF(REGEXMATCH(A6067,""wealth planning""),""Script 1"",""-"")"),"-")</f>
        <v>-</v>
      </c>
      <c r="C6067" s="74" t="str">
        <f t="shared" si="46"/>
        <v>Atiqah Hadam</v>
      </c>
      <c r="D6067" s="74">
        <f t="shared" si="47"/>
        <v>0</v>
      </c>
    </row>
    <row r="6068" spans="1:4">
      <c r="A6068" s="148">
        <v>45684</v>
      </c>
      <c r="B6068" s="74" t="str">
        <f ca="1">IFERROR(__xludf.DUMMYFUNCTION("IF(REGEXMATCH(A6068,""wealth planning""),""Script 1"",""-"")"),"#VALUE!")</f>
        <v>#VALUE!</v>
      </c>
      <c r="C6068" s="74" t="str">
        <f t="shared" si="46"/>
        <v>Atiqah Hadam</v>
      </c>
      <c r="D6068" s="74">
        <f t="shared" si="47"/>
        <v>0</v>
      </c>
    </row>
    <row r="6069" spans="1:4">
      <c r="A6069" s="148">
        <v>45684</v>
      </c>
      <c r="B6069" s="74" t="str">
        <f ca="1">IFERROR(__xludf.DUMMYFUNCTION("IF(REGEXMATCH(A6069,""wealth planning""),""Script 1"",""-"")"),"#VALUE!")</f>
        <v>#VALUE!</v>
      </c>
      <c r="C6069" s="148">
        <f t="shared" si="46"/>
        <v>45684</v>
      </c>
      <c r="D6069" s="74" t="str">
        <f t="shared" si="47"/>
        <v>Atiqah Hadam</v>
      </c>
    </row>
    <row r="6070" spans="1:4">
      <c r="A6070" s="74" t="s">
        <v>3363</v>
      </c>
      <c r="B6070" s="74" t="str">
        <f ca="1">IFERROR(__xludf.DUMMYFUNCTION("IF(REGEXMATCH(A6070,""wealth planning""),""Script 1"",""-"")"),"Script 1")</f>
        <v>Script 1</v>
      </c>
      <c r="C6070" s="148">
        <f t="shared" si="46"/>
        <v>45684</v>
      </c>
      <c r="D6070" s="74" t="str">
        <f t="shared" si="47"/>
        <v>Atiqah Hadam</v>
      </c>
    </row>
    <row r="6071" spans="1:4">
      <c r="B6071" s="74" t="str">
        <f ca="1">IFERROR(__xludf.DUMMYFUNCTION("IF(REGEXMATCH(A6071,""wealth planning""),""Script 1"",""-"")"),"-")</f>
        <v>-</v>
      </c>
      <c r="C6071" s="74" t="str">
        <f t="shared" si="46"/>
        <v>You: Hai assalamualaikum Atiqah,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071" s="148">
        <f t="shared" si="47"/>
        <v>45684</v>
      </c>
    </row>
    <row r="6072" spans="1:4">
      <c r="B6072" s="74" t="str">
        <f ca="1">IFERROR(__xludf.DUMMYFUNCTION("IF(REGEXMATCH(A6072,""wealth planning""),""Script 1"",""-"")"),"-")</f>
        <v>-</v>
      </c>
      <c r="C6072" s="74">
        <f t="shared" si="46"/>
        <v>0</v>
      </c>
      <c r="D6072" s="148">
        <f t="shared" si="47"/>
        <v>45684</v>
      </c>
    </row>
    <row r="6073" spans="1:4">
      <c r="B6073" s="74" t="str">
        <f ca="1">IFERROR(__xludf.DUMMYFUNCTION("IF(REGEXMATCH(A6073,""wealth planning""),""Script 1"",""-"")"),"-")</f>
        <v>-</v>
      </c>
      <c r="C6073" s="74">
        <f t="shared" si="46"/>
        <v>0</v>
      </c>
      <c r="D6073" s="74" t="str">
        <f t="shared" si="47"/>
        <v>You: Hai assalamualaikum Atiqah,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074" spans="1:4">
      <c r="B6074" s="74" t="str">
        <f ca="1">IFERROR(__xludf.DUMMYFUNCTION("IF(REGEXMATCH(A6074,""wealth planning""),""Script 1"",""-"")"),"-")</f>
        <v>-</v>
      </c>
      <c r="C6074" s="74">
        <f t="shared" si="46"/>
        <v>0</v>
      </c>
      <c r="D6074" s="74">
        <f t="shared" si="47"/>
        <v>0</v>
      </c>
    </row>
    <row r="6075" spans="1:4">
      <c r="A6075" s="74" t="s">
        <v>5130</v>
      </c>
      <c r="B6075" s="74" t="str">
        <f ca="1">IFERROR(__xludf.DUMMYFUNCTION("IF(REGEXMATCH(A6075,""wealth planning""),""Script 1"",""-"")"),"-")</f>
        <v>-</v>
      </c>
      <c r="C6075" s="74">
        <f t="shared" si="46"/>
        <v>0</v>
      </c>
      <c r="D6075" s="74">
        <f t="shared" si="47"/>
        <v>0</v>
      </c>
    </row>
    <row r="6076" spans="1:4">
      <c r="A6076" s="148">
        <v>45684</v>
      </c>
      <c r="B6076" s="74" t="str">
        <f ca="1">IFERROR(__xludf.DUMMYFUNCTION("IF(REGEXMATCH(A6076,""wealth planning""),""Script 1"",""-"")"),"#VALUE!")</f>
        <v>#VALUE!</v>
      </c>
      <c r="C6076" s="74" t="str">
        <f t="shared" si="46"/>
        <v>Afiqa Fitria Adlan Choong</v>
      </c>
      <c r="D6076" s="74">
        <f t="shared" si="47"/>
        <v>0</v>
      </c>
    </row>
    <row r="6077" spans="1:4">
      <c r="A6077" s="148">
        <v>45684</v>
      </c>
      <c r="B6077" s="74" t="str">
        <f ca="1">IFERROR(__xludf.DUMMYFUNCTION("IF(REGEXMATCH(A6077,""wealth planning""),""Script 1"",""-"")"),"#VALUE!")</f>
        <v>#VALUE!</v>
      </c>
      <c r="C6077" s="148">
        <f t="shared" si="46"/>
        <v>45684</v>
      </c>
      <c r="D6077" s="74">
        <f t="shared" si="47"/>
        <v>0</v>
      </c>
    </row>
    <row r="6078" spans="1:4">
      <c r="A6078" s="74" t="s">
        <v>5131</v>
      </c>
      <c r="B6078" s="74" t="str">
        <f ca="1">IFERROR(__xludf.DUMMYFUNCTION("IF(REGEXMATCH(A6078,""wealth planning""),""Script 1"",""-"")"),"Script 1")</f>
        <v>Script 1</v>
      </c>
      <c r="C6078" s="148">
        <f t="shared" si="46"/>
        <v>45684</v>
      </c>
      <c r="D6078" s="74" t="str">
        <f t="shared" si="47"/>
        <v>Afiqa Fitria Adlan Choong</v>
      </c>
    </row>
    <row r="6079" spans="1:4">
      <c r="B6079" s="74" t="str">
        <f ca="1">IFERROR(__xludf.DUMMYFUNCTION("IF(REGEXMATCH(A6079,""wealth planning""),""Script 1"",""-"")"),"-")</f>
        <v>-</v>
      </c>
      <c r="C6079" s="74" t="str">
        <f t="shared" si="46"/>
        <v>You: Hai assalamualaikum Afiqa,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079" s="148">
        <f t="shared" si="47"/>
        <v>45684</v>
      </c>
    </row>
    <row r="6080" spans="1:4">
      <c r="B6080" s="74" t="str">
        <f ca="1">IFERROR(__xludf.DUMMYFUNCTION("IF(REGEXMATCH(A6080,""wealth planning""),""Script 1"",""-"")"),"-")</f>
        <v>-</v>
      </c>
      <c r="C6080" s="74">
        <f t="shared" si="46"/>
        <v>0</v>
      </c>
      <c r="D6080" s="148">
        <f t="shared" si="47"/>
        <v>45684</v>
      </c>
    </row>
    <row r="6081" spans="1:4">
      <c r="B6081" s="74" t="str">
        <f ca="1">IFERROR(__xludf.DUMMYFUNCTION("IF(REGEXMATCH(A6081,""wealth planning""),""Script 1"",""-"")"),"-")</f>
        <v>-</v>
      </c>
      <c r="C6081" s="74">
        <f t="shared" si="46"/>
        <v>0</v>
      </c>
      <c r="D6081" s="74" t="str">
        <f t="shared" si="47"/>
        <v>You: Hai assalamualaikum Afiqa,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082" spans="1:4">
      <c r="A6082" s="74" t="s">
        <v>5133</v>
      </c>
      <c r="B6082" s="74" t="str">
        <f ca="1">IFERROR(__xludf.DUMMYFUNCTION("IF(REGEXMATCH(A6082,""wealth planning""),""Script 1"",""-"")"),"-")</f>
        <v>-</v>
      </c>
      <c r="C6082" s="74">
        <f t="shared" si="46"/>
        <v>0</v>
      </c>
      <c r="D6082" s="74">
        <f t="shared" si="47"/>
        <v>0</v>
      </c>
    </row>
    <row r="6083" spans="1:4">
      <c r="A6083" s="74" t="s">
        <v>5133</v>
      </c>
      <c r="B6083" s="74" t="str">
        <f ca="1">IFERROR(__xludf.DUMMYFUNCTION("IF(REGEXMATCH(A6083,""wealth planning""),""Script 1"",""-"")"),"-")</f>
        <v>-</v>
      </c>
      <c r="C6083" s="74" t="str">
        <f t="shared" si="46"/>
        <v>Zulaikha Sobri</v>
      </c>
      <c r="D6083" s="74">
        <f t="shared" si="47"/>
        <v>0</v>
      </c>
    </row>
    <row r="6084" spans="1:4">
      <c r="A6084" s="148">
        <v>45684</v>
      </c>
      <c r="B6084" s="74" t="str">
        <f ca="1">IFERROR(__xludf.DUMMYFUNCTION("IF(REGEXMATCH(A6084,""wealth planning""),""Script 1"",""-"")"),"#VALUE!")</f>
        <v>#VALUE!</v>
      </c>
      <c r="C6084" s="74" t="str">
        <f t="shared" si="46"/>
        <v>Zulaikha Sobri</v>
      </c>
      <c r="D6084" s="74">
        <f t="shared" si="47"/>
        <v>0</v>
      </c>
    </row>
    <row r="6085" spans="1:4">
      <c r="A6085" s="148">
        <v>45684</v>
      </c>
      <c r="B6085" s="74" t="str">
        <f ca="1">IFERROR(__xludf.DUMMYFUNCTION("IF(REGEXMATCH(A6085,""wealth planning""),""Script 1"",""-"")"),"#VALUE!")</f>
        <v>#VALUE!</v>
      </c>
      <c r="C6085" s="148">
        <f t="shared" si="46"/>
        <v>45684</v>
      </c>
      <c r="D6085" s="74" t="str">
        <f t="shared" si="47"/>
        <v>Zulaikha Sobri</v>
      </c>
    </row>
    <row r="6086" spans="1:4">
      <c r="A6086" s="74" t="s">
        <v>3107</v>
      </c>
      <c r="B6086" s="74" t="str">
        <f ca="1">IFERROR(__xludf.DUMMYFUNCTION("IF(REGEXMATCH(A6086,""wealth planning""),""Script 1"",""-"")"),"Script 1")</f>
        <v>Script 1</v>
      </c>
      <c r="C6086" s="148">
        <f t="shared" si="46"/>
        <v>45684</v>
      </c>
      <c r="D6086" s="74" t="str">
        <f t="shared" si="47"/>
        <v>Zulaikha Sobri</v>
      </c>
    </row>
    <row r="6087" spans="1:4">
      <c r="B6087" s="74" t="str">
        <f ca="1">IFERROR(__xludf.DUMMYFUNCTION("IF(REGEXMATCH(A6087,""wealth planning""),""Script 1"",""-"")"),"-")</f>
        <v>-</v>
      </c>
      <c r="C6087" s="74" t="str">
        <f t="shared" si="46"/>
        <v>You: Hai assalamualaikum Zulaikha,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087" s="148">
        <f t="shared" si="47"/>
        <v>45684</v>
      </c>
    </row>
    <row r="6088" spans="1:4">
      <c r="B6088" s="74" t="str">
        <f ca="1">IFERROR(__xludf.DUMMYFUNCTION("IF(REGEXMATCH(A6088,""wealth planning""),""Script 1"",""-"")"),"-")</f>
        <v>-</v>
      </c>
      <c r="C6088" s="74">
        <f t="shared" si="46"/>
        <v>0</v>
      </c>
      <c r="D6088" s="148">
        <f t="shared" si="47"/>
        <v>45684</v>
      </c>
    </row>
    <row r="6089" spans="1:4">
      <c r="B6089" s="74" t="str">
        <f ca="1">IFERROR(__xludf.DUMMYFUNCTION("IF(REGEXMATCH(A6089,""wealth planning""),""Script 1"",""-"")"),"-")</f>
        <v>-</v>
      </c>
      <c r="C6089" s="74">
        <f t="shared" si="46"/>
        <v>0</v>
      </c>
      <c r="D6089" s="74" t="str">
        <f t="shared" si="47"/>
        <v>You: Hai assalamualaikum Zulaikha,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090" spans="1:4">
      <c r="A6090" s="74" t="s">
        <v>5135</v>
      </c>
      <c r="B6090" s="74" t="str">
        <f ca="1">IFERROR(__xludf.DUMMYFUNCTION("IF(REGEXMATCH(A6090,""wealth planning""),""Script 1"",""-"")"),"-")</f>
        <v>-</v>
      </c>
      <c r="C6090" s="74">
        <f t="shared" si="46"/>
        <v>0</v>
      </c>
      <c r="D6090" s="74">
        <f t="shared" si="47"/>
        <v>0</v>
      </c>
    </row>
    <row r="6091" spans="1:4">
      <c r="A6091" s="74" t="s">
        <v>5135</v>
      </c>
      <c r="B6091" s="74" t="str">
        <f ca="1">IFERROR(__xludf.DUMMYFUNCTION("IF(REGEXMATCH(A6091,""wealth planning""),""Script 1"",""-"")"),"-")</f>
        <v>-</v>
      </c>
      <c r="C6091" s="74" t="str">
        <f t="shared" si="46"/>
        <v>Hajar Mazlan</v>
      </c>
      <c r="D6091" s="74">
        <f t="shared" si="47"/>
        <v>0</v>
      </c>
    </row>
    <row r="6092" spans="1:4">
      <c r="A6092" s="148">
        <v>45684</v>
      </c>
      <c r="B6092" s="74" t="str">
        <f ca="1">IFERROR(__xludf.DUMMYFUNCTION("IF(REGEXMATCH(A6092,""wealth planning""),""Script 1"",""-"")"),"#VALUE!")</f>
        <v>#VALUE!</v>
      </c>
      <c r="C6092" s="74" t="str">
        <f t="shared" si="46"/>
        <v>Hajar Mazlan</v>
      </c>
      <c r="D6092" s="74">
        <f t="shared" si="47"/>
        <v>0</v>
      </c>
    </row>
    <row r="6093" spans="1:4">
      <c r="A6093" s="148">
        <v>45684</v>
      </c>
      <c r="B6093" s="74" t="str">
        <f ca="1">IFERROR(__xludf.DUMMYFUNCTION("IF(REGEXMATCH(A6093,""wealth planning""),""Script 1"",""-"")"),"#VALUE!")</f>
        <v>#VALUE!</v>
      </c>
      <c r="C6093" s="148">
        <f t="shared" si="46"/>
        <v>45684</v>
      </c>
      <c r="D6093" s="74" t="str">
        <f t="shared" si="47"/>
        <v>Hajar Mazlan</v>
      </c>
    </row>
    <row r="6094" spans="1:4">
      <c r="A6094" s="74" t="s">
        <v>3058</v>
      </c>
      <c r="B6094" s="74" t="str">
        <f ca="1">IFERROR(__xludf.DUMMYFUNCTION("IF(REGEXMATCH(A6094,""wealth planning""),""Script 1"",""-"")"),"Script 1")</f>
        <v>Script 1</v>
      </c>
      <c r="C6094" s="148">
        <f t="shared" si="46"/>
        <v>45684</v>
      </c>
      <c r="D6094" s="74" t="str">
        <f t="shared" si="47"/>
        <v>Hajar Mazlan</v>
      </c>
    </row>
    <row r="6095" spans="1:4">
      <c r="B6095" s="74" t="str">
        <f ca="1">IFERROR(__xludf.DUMMYFUNCTION("IF(REGEXMATCH(A6095,""wealth planning""),""Script 1"",""-"")"),"-")</f>
        <v>-</v>
      </c>
      <c r="C6095" s="74" t="str">
        <f t="shared" si="46"/>
        <v>You: Hai assalamualaikum Hajar,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095" s="148">
        <f t="shared" si="47"/>
        <v>45684</v>
      </c>
    </row>
    <row r="6096" spans="1:4">
      <c r="B6096" s="74" t="str">
        <f ca="1">IFERROR(__xludf.DUMMYFUNCTION("IF(REGEXMATCH(A6096,""wealth planning""),""Script 1"",""-"")"),"-")</f>
        <v>-</v>
      </c>
      <c r="C6096" s="74">
        <f t="shared" si="46"/>
        <v>0</v>
      </c>
      <c r="D6096" s="148">
        <f t="shared" si="47"/>
        <v>45684</v>
      </c>
    </row>
    <row r="6097" spans="1:4">
      <c r="B6097" s="74" t="str">
        <f ca="1">IFERROR(__xludf.DUMMYFUNCTION("IF(REGEXMATCH(A6097,""wealth planning""),""Script 1"",""-"")"),"-")</f>
        <v>-</v>
      </c>
      <c r="C6097" s="74">
        <f t="shared" si="46"/>
        <v>0</v>
      </c>
      <c r="D6097" s="74" t="str">
        <f t="shared" si="47"/>
        <v>You: Hai assalamualaikum Hajar,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098" spans="1:4">
      <c r="A6098" s="74" t="s">
        <v>5137</v>
      </c>
      <c r="B6098" s="74" t="str">
        <f ca="1">IFERROR(__xludf.DUMMYFUNCTION("IF(REGEXMATCH(A6098,""wealth planning""),""Script 1"",""-"")"),"-")</f>
        <v>-</v>
      </c>
      <c r="C6098" s="74">
        <f t="shared" si="46"/>
        <v>0</v>
      </c>
      <c r="D6098" s="74">
        <f t="shared" si="47"/>
        <v>0</v>
      </c>
    </row>
    <row r="6099" spans="1:4">
      <c r="A6099" s="74" t="s">
        <v>5137</v>
      </c>
      <c r="B6099" s="74" t="str">
        <f ca="1">IFERROR(__xludf.DUMMYFUNCTION("IF(REGEXMATCH(A6099,""wealth planning""),""Script 1"",""-"")"),"-")</f>
        <v>-</v>
      </c>
      <c r="C6099" s="74" t="str">
        <f t="shared" si="46"/>
        <v>Nizam Asmari</v>
      </c>
      <c r="D6099" s="74">
        <f t="shared" si="47"/>
        <v>0</v>
      </c>
    </row>
    <row r="6100" spans="1:4">
      <c r="A6100" s="148">
        <v>45684</v>
      </c>
      <c r="B6100" s="74" t="str">
        <f ca="1">IFERROR(__xludf.DUMMYFUNCTION("IF(REGEXMATCH(A6100,""wealth planning""),""Script 1"",""-"")"),"#VALUE!")</f>
        <v>#VALUE!</v>
      </c>
      <c r="C6100" s="74" t="str">
        <f t="shared" si="46"/>
        <v>Nizam Asmari</v>
      </c>
      <c r="D6100" s="74">
        <f t="shared" si="47"/>
        <v>0</v>
      </c>
    </row>
    <row r="6101" spans="1:4">
      <c r="A6101" s="148">
        <v>45684</v>
      </c>
      <c r="B6101" s="74" t="str">
        <f ca="1">IFERROR(__xludf.DUMMYFUNCTION("IF(REGEXMATCH(A6101,""wealth planning""),""Script 1"",""-"")"),"#VALUE!")</f>
        <v>#VALUE!</v>
      </c>
      <c r="C6101" s="148">
        <f t="shared" si="46"/>
        <v>45684</v>
      </c>
      <c r="D6101" s="74" t="str">
        <f t="shared" si="47"/>
        <v>Nizam Asmari</v>
      </c>
    </row>
    <row r="6102" spans="1:4">
      <c r="A6102" s="74" t="s">
        <v>5138</v>
      </c>
      <c r="B6102" s="74" t="str">
        <f ca="1">IFERROR(__xludf.DUMMYFUNCTION("IF(REGEXMATCH(A6102,""wealth planning""),""Script 1"",""-"")"),"Script 1")</f>
        <v>Script 1</v>
      </c>
      <c r="C6102" s="148">
        <f t="shared" si="46"/>
        <v>45684</v>
      </c>
      <c r="D6102" s="74" t="str">
        <f t="shared" si="47"/>
        <v>Nizam Asmari</v>
      </c>
    </row>
    <row r="6103" spans="1:4">
      <c r="B6103" s="74" t="str">
        <f ca="1">IFERROR(__xludf.DUMMYFUNCTION("IF(REGEXMATCH(A6103,""wealth planning""),""Script 1"",""-"")"),"-")</f>
        <v>-</v>
      </c>
      <c r="C6103" s="74" t="str">
        <f t="shared" si="46"/>
        <v>You: Hai assalamualaikum tuan Nizam,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103" s="148">
        <f t="shared" si="47"/>
        <v>45684</v>
      </c>
    </row>
    <row r="6104" spans="1:4">
      <c r="B6104" s="74" t="str">
        <f ca="1">IFERROR(__xludf.DUMMYFUNCTION("IF(REGEXMATCH(A6104,""wealth planning""),""Script 1"",""-"")"),"-")</f>
        <v>-</v>
      </c>
      <c r="C6104" s="74">
        <f t="shared" si="46"/>
        <v>0</v>
      </c>
      <c r="D6104" s="148">
        <f t="shared" si="47"/>
        <v>45684</v>
      </c>
    </row>
    <row r="6105" spans="1:4">
      <c r="B6105" s="74" t="str">
        <f ca="1">IFERROR(__xludf.DUMMYFUNCTION("IF(REGEXMATCH(A6105,""wealth planning""),""Script 1"",""-"")"),"-")</f>
        <v>-</v>
      </c>
      <c r="C6105" s="74">
        <f t="shared" si="46"/>
        <v>0</v>
      </c>
      <c r="D6105" s="74" t="str">
        <f t="shared" si="47"/>
        <v>You: Hai assalamualaikum tuan Nizam,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106" spans="1:4">
      <c r="A6106" s="74" t="s">
        <v>5140</v>
      </c>
      <c r="B6106" s="74" t="str">
        <f ca="1">IFERROR(__xludf.DUMMYFUNCTION("IF(REGEXMATCH(A6106,""wealth planning""),""Script 1"",""-"")"),"-")</f>
        <v>-</v>
      </c>
      <c r="C6106" s="74">
        <f t="shared" si="46"/>
        <v>0</v>
      </c>
      <c r="D6106" s="74">
        <f t="shared" si="47"/>
        <v>0</v>
      </c>
    </row>
    <row r="6107" spans="1:4">
      <c r="A6107" s="74" t="s">
        <v>5140</v>
      </c>
      <c r="B6107" s="74" t="str">
        <f ca="1">IFERROR(__xludf.DUMMYFUNCTION("IF(REGEXMATCH(A6107,""wealth planning""),""Script 1"",""-"")"),"-")</f>
        <v>-</v>
      </c>
      <c r="C6107" s="74" t="str">
        <f t="shared" si="46"/>
        <v>Azrin Yusof</v>
      </c>
      <c r="D6107" s="74">
        <f t="shared" si="47"/>
        <v>0</v>
      </c>
    </row>
    <row r="6108" spans="1:4">
      <c r="A6108" s="148">
        <v>45684</v>
      </c>
      <c r="B6108" s="74" t="str">
        <f ca="1">IFERROR(__xludf.DUMMYFUNCTION("IF(REGEXMATCH(A6108,""wealth planning""),""Script 1"",""-"")"),"#VALUE!")</f>
        <v>#VALUE!</v>
      </c>
      <c r="C6108" s="74" t="str">
        <f t="shared" si="46"/>
        <v>Azrin Yusof</v>
      </c>
      <c r="D6108" s="74">
        <f t="shared" si="47"/>
        <v>0</v>
      </c>
    </row>
    <row r="6109" spans="1:4">
      <c r="A6109" s="148">
        <v>45684</v>
      </c>
      <c r="B6109" s="74" t="str">
        <f ca="1">IFERROR(__xludf.DUMMYFUNCTION("IF(REGEXMATCH(A6109,""wealth planning""),""Script 1"",""-"")"),"#VALUE!")</f>
        <v>#VALUE!</v>
      </c>
      <c r="C6109" s="148">
        <f t="shared" si="46"/>
        <v>45684</v>
      </c>
      <c r="D6109" s="74" t="str">
        <f t="shared" si="47"/>
        <v>Azrin Yusof</v>
      </c>
    </row>
    <row r="6110" spans="1:4">
      <c r="A6110" s="74" t="s">
        <v>5141</v>
      </c>
      <c r="B6110" s="74" t="str">
        <f ca="1">IFERROR(__xludf.DUMMYFUNCTION("IF(REGEXMATCH(A6110,""wealth planning""),""Script 1"",""-"")"),"Script 1")</f>
        <v>Script 1</v>
      </c>
      <c r="C6110" s="148">
        <f t="shared" si="46"/>
        <v>45684</v>
      </c>
      <c r="D6110" s="74" t="str">
        <f t="shared" si="47"/>
        <v>Azrin Yusof</v>
      </c>
    </row>
    <row r="6111" spans="1:4">
      <c r="B6111" s="74" t="str">
        <f ca="1">IFERROR(__xludf.DUMMYFUNCTION("IF(REGEXMATCH(A6111,""wealth planning""),""Script 1"",""-"")"),"-")</f>
        <v>-</v>
      </c>
      <c r="C6111" s="74" t="str">
        <f t="shared" si="46"/>
        <v>You: Hai assalamualaikum tuan Azrin,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111" s="148">
        <f t="shared" si="47"/>
        <v>45684</v>
      </c>
    </row>
    <row r="6112" spans="1:4">
      <c r="B6112" s="74" t="str">
        <f ca="1">IFERROR(__xludf.DUMMYFUNCTION("IF(REGEXMATCH(A6112,""wealth planning""),""Script 1"",""-"")"),"-")</f>
        <v>-</v>
      </c>
      <c r="C6112" s="74">
        <f t="shared" si="46"/>
        <v>0</v>
      </c>
      <c r="D6112" s="148">
        <f t="shared" si="47"/>
        <v>45684</v>
      </c>
    </row>
    <row r="6113" spans="1:4">
      <c r="B6113" s="74" t="str">
        <f ca="1">IFERROR(__xludf.DUMMYFUNCTION("IF(REGEXMATCH(A6113,""wealth planning""),""Script 1"",""-"")"),"-")</f>
        <v>-</v>
      </c>
      <c r="C6113" s="74">
        <f t="shared" si="46"/>
        <v>0</v>
      </c>
      <c r="D6113" s="74" t="str">
        <f t="shared" si="47"/>
        <v>You: Hai assalamualaikum tuan Azrin,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114" spans="1:4">
      <c r="A6114" s="74" t="s">
        <v>5143</v>
      </c>
      <c r="B6114" s="74" t="str">
        <f ca="1">IFERROR(__xludf.DUMMYFUNCTION("IF(REGEXMATCH(A6114,""wealth planning""),""Script 1"",""-"")"),"-")</f>
        <v>-</v>
      </c>
      <c r="C6114" s="74">
        <f t="shared" si="46"/>
        <v>0</v>
      </c>
      <c r="D6114" s="74">
        <f t="shared" si="47"/>
        <v>0</v>
      </c>
    </row>
    <row r="6115" spans="1:4">
      <c r="A6115" s="74" t="s">
        <v>5143</v>
      </c>
      <c r="B6115" s="74" t="str">
        <f ca="1">IFERROR(__xludf.DUMMYFUNCTION("IF(REGEXMATCH(A6115,""wealth planning""),""Script 1"",""-"")"),"-")</f>
        <v>-</v>
      </c>
      <c r="C6115" s="74" t="str">
        <f t="shared" si="46"/>
        <v>Nur Syahira</v>
      </c>
      <c r="D6115" s="74">
        <f t="shared" si="47"/>
        <v>0</v>
      </c>
    </row>
    <row r="6116" spans="1:4">
      <c r="A6116" s="148">
        <v>45684</v>
      </c>
      <c r="B6116" s="74" t="str">
        <f ca="1">IFERROR(__xludf.DUMMYFUNCTION("IF(REGEXMATCH(A6116,""wealth planning""),""Script 1"",""-"")"),"#VALUE!")</f>
        <v>#VALUE!</v>
      </c>
      <c r="C6116" s="74" t="str">
        <f t="shared" si="46"/>
        <v>Nur Syahira</v>
      </c>
      <c r="D6116" s="74">
        <f t="shared" si="47"/>
        <v>0</v>
      </c>
    </row>
    <row r="6117" spans="1:4">
      <c r="A6117" s="148">
        <v>45684</v>
      </c>
      <c r="B6117" s="74" t="str">
        <f ca="1">IFERROR(__xludf.DUMMYFUNCTION("IF(REGEXMATCH(A6117,""wealth planning""),""Script 1"",""-"")"),"#VALUE!")</f>
        <v>#VALUE!</v>
      </c>
      <c r="C6117" s="148">
        <f t="shared" si="46"/>
        <v>45684</v>
      </c>
      <c r="D6117" s="74" t="str">
        <f t="shared" si="47"/>
        <v>Nur Syahira</v>
      </c>
    </row>
    <row r="6118" spans="1:4">
      <c r="A6118" s="74" t="s">
        <v>4173</v>
      </c>
      <c r="B6118" s="74" t="str">
        <f ca="1">IFERROR(__xludf.DUMMYFUNCTION("IF(REGEXMATCH(A6118,""wealth planning""),""Script 1"",""-"")"),"Script 1")</f>
        <v>Script 1</v>
      </c>
      <c r="C6118" s="148">
        <f t="shared" si="46"/>
        <v>45684</v>
      </c>
      <c r="D6118" s="74" t="str">
        <f t="shared" si="47"/>
        <v>Nur Syahira</v>
      </c>
    </row>
    <row r="6119" spans="1:4">
      <c r="B6119" s="74" t="str">
        <f ca="1">IFERROR(__xludf.DUMMYFUNCTION("IF(REGEXMATCH(A6119,""wealth planning""),""Script 1"",""-"")"),"-")</f>
        <v>-</v>
      </c>
      <c r="C6119" s="74" t="str">
        <f t="shared" si="46"/>
        <v>You: Hai assalamualaikum Syahira,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119" s="148">
        <f t="shared" si="47"/>
        <v>45684</v>
      </c>
    </row>
    <row r="6120" spans="1:4">
      <c r="B6120" s="74" t="str">
        <f ca="1">IFERROR(__xludf.DUMMYFUNCTION("IF(REGEXMATCH(A6120,""wealth planning""),""Script 1"",""-"")"),"-")</f>
        <v>-</v>
      </c>
      <c r="C6120" s="74">
        <f t="shared" si="46"/>
        <v>0</v>
      </c>
      <c r="D6120" s="148">
        <f t="shared" si="47"/>
        <v>45684</v>
      </c>
    </row>
    <row r="6121" spans="1:4">
      <c r="B6121" s="74" t="str">
        <f ca="1">IFERROR(__xludf.DUMMYFUNCTION("IF(REGEXMATCH(A6121,""wealth planning""),""Script 1"",""-"")"),"-")</f>
        <v>-</v>
      </c>
      <c r="C6121" s="74">
        <f t="shared" si="46"/>
        <v>0</v>
      </c>
      <c r="D6121" s="74" t="str">
        <f t="shared" si="47"/>
        <v>You: Hai assalamualaikum Syahira,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122" spans="1:4">
      <c r="A6122" s="74" t="s">
        <v>5145</v>
      </c>
      <c r="B6122" s="74" t="str">
        <f ca="1">IFERROR(__xludf.DUMMYFUNCTION("IF(REGEXMATCH(A6122,""wealth planning""),""Script 1"",""-"")"),"-")</f>
        <v>-</v>
      </c>
      <c r="C6122" s="74">
        <f t="shared" si="46"/>
        <v>0</v>
      </c>
      <c r="D6122" s="74">
        <f t="shared" si="47"/>
        <v>0</v>
      </c>
    </row>
    <row r="6123" spans="1:4">
      <c r="A6123" s="74" t="s">
        <v>5145</v>
      </c>
      <c r="B6123" s="74" t="str">
        <f ca="1">IFERROR(__xludf.DUMMYFUNCTION("IF(REGEXMATCH(A6123,""wealth planning""),""Script 1"",""-"")"),"-")</f>
        <v>-</v>
      </c>
      <c r="C6123" s="74" t="str">
        <f t="shared" si="46"/>
        <v>Noor Syazwan Noor Zukhi</v>
      </c>
      <c r="D6123" s="74">
        <f t="shared" si="47"/>
        <v>0</v>
      </c>
    </row>
    <row r="6124" spans="1:4">
      <c r="A6124" s="148">
        <v>45684</v>
      </c>
      <c r="B6124" s="74" t="str">
        <f ca="1">IFERROR(__xludf.DUMMYFUNCTION("IF(REGEXMATCH(A6124,""wealth planning""),""Script 1"",""-"")"),"#VALUE!")</f>
        <v>#VALUE!</v>
      </c>
      <c r="C6124" s="74" t="str">
        <f t="shared" ref="C6124:C6378" si="48">A6123</f>
        <v>Noor Syazwan Noor Zukhi</v>
      </c>
      <c r="D6124" s="74">
        <f t="shared" ref="D6124:D6378" si="49">A6121</f>
        <v>0</v>
      </c>
    </row>
    <row r="6125" spans="1:4">
      <c r="A6125" s="148">
        <v>45684</v>
      </c>
      <c r="B6125" s="74" t="str">
        <f ca="1">IFERROR(__xludf.DUMMYFUNCTION("IF(REGEXMATCH(A6125,""wealth planning""),""Script 1"",""-"")"),"#VALUE!")</f>
        <v>#VALUE!</v>
      </c>
      <c r="C6125" s="148">
        <f t="shared" si="48"/>
        <v>45684</v>
      </c>
      <c r="D6125" s="74" t="str">
        <f t="shared" si="49"/>
        <v>Noor Syazwan Noor Zukhi</v>
      </c>
    </row>
    <row r="6126" spans="1:4">
      <c r="A6126" s="74" t="s">
        <v>5146</v>
      </c>
      <c r="B6126" s="74" t="str">
        <f ca="1">IFERROR(__xludf.DUMMYFUNCTION("IF(REGEXMATCH(A6126,""wealth planning""),""Script 1"",""-"")"),"Script 1")</f>
        <v>Script 1</v>
      </c>
      <c r="C6126" s="148">
        <f t="shared" si="48"/>
        <v>45684</v>
      </c>
      <c r="D6126" s="74" t="str">
        <f t="shared" si="49"/>
        <v>Noor Syazwan Noor Zukhi</v>
      </c>
    </row>
    <row r="6127" spans="1:4">
      <c r="B6127" s="74" t="str">
        <f ca="1">IFERROR(__xludf.DUMMYFUNCTION("IF(REGEXMATCH(A6127,""wealth planning""),""Script 1"",""-"")"),"-")</f>
        <v>-</v>
      </c>
      <c r="C6127" s="74" t="str">
        <f t="shared" si="48"/>
        <v>You: Hai assalamualaikum tuan Syazwan,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127" s="148">
        <f t="shared" si="49"/>
        <v>45684</v>
      </c>
    </row>
    <row r="6128" spans="1:4">
      <c r="B6128" s="74" t="str">
        <f ca="1">IFERROR(__xludf.DUMMYFUNCTION("IF(REGEXMATCH(A6128,""wealth planning""),""Script 1"",""-"")"),"-")</f>
        <v>-</v>
      </c>
      <c r="C6128" s="74">
        <f t="shared" si="48"/>
        <v>0</v>
      </c>
      <c r="D6128" s="148">
        <f t="shared" si="49"/>
        <v>45684</v>
      </c>
    </row>
    <row r="6129" spans="1:4">
      <c r="B6129" s="74" t="str">
        <f ca="1">IFERROR(__xludf.DUMMYFUNCTION("IF(REGEXMATCH(A6129,""wealth planning""),""Script 1"",""-"")"),"-")</f>
        <v>-</v>
      </c>
      <c r="C6129" s="74">
        <f t="shared" si="48"/>
        <v>0</v>
      </c>
      <c r="D6129" s="74" t="str">
        <f t="shared" si="49"/>
        <v>You: Hai assalamualaikum tuan Syazwan,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130" spans="1:4">
      <c r="A6130" s="74" t="s">
        <v>5148</v>
      </c>
      <c r="B6130" s="74" t="str">
        <f ca="1">IFERROR(__xludf.DUMMYFUNCTION("IF(REGEXMATCH(A6130,""wealth planning""),""Script 1"",""-"")"),"-")</f>
        <v>-</v>
      </c>
      <c r="C6130" s="74">
        <f t="shared" si="48"/>
        <v>0</v>
      </c>
      <c r="D6130" s="74">
        <f t="shared" si="49"/>
        <v>0</v>
      </c>
    </row>
    <row r="6131" spans="1:4">
      <c r="A6131" s="74" t="s">
        <v>5148</v>
      </c>
      <c r="B6131" s="74" t="str">
        <f ca="1">IFERROR(__xludf.DUMMYFUNCTION("IF(REGEXMATCH(A6131,""wealth planning""),""Script 1"",""-"")"),"-")</f>
        <v>-</v>
      </c>
      <c r="C6131" s="74" t="str">
        <f t="shared" si="48"/>
        <v>Muhammad Haziq Helmi Bin Abu Bakar</v>
      </c>
      <c r="D6131" s="74">
        <f t="shared" si="49"/>
        <v>0</v>
      </c>
    </row>
    <row r="6132" spans="1:4">
      <c r="A6132" s="148">
        <v>45684</v>
      </c>
      <c r="B6132" s="74" t="str">
        <f ca="1">IFERROR(__xludf.DUMMYFUNCTION("IF(REGEXMATCH(A6132,""wealth planning""),""Script 1"",""-"")"),"#VALUE!")</f>
        <v>#VALUE!</v>
      </c>
      <c r="C6132" s="74" t="str">
        <f t="shared" si="48"/>
        <v>Muhammad Haziq Helmi Bin Abu Bakar</v>
      </c>
      <c r="D6132" s="74">
        <f t="shared" si="49"/>
        <v>0</v>
      </c>
    </row>
    <row r="6133" spans="1:4">
      <c r="A6133" s="148">
        <v>45684</v>
      </c>
      <c r="B6133" s="74" t="str">
        <f ca="1">IFERROR(__xludf.DUMMYFUNCTION("IF(REGEXMATCH(A6133,""wealth planning""),""Script 1"",""-"")"),"#VALUE!")</f>
        <v>#VALUE!</v>
      </c>
      <c r="C6133" s="148">
        <f t="shared" si="48"/>
        <v>45684</v>
      </c>
      <c r="D6133" s="74" t="str">
        <f t="shared" si="49"/>
        <v>Muhammad Haziq Helmi Bin Abu Bakar</v>
      </c>
    </row>
    <row r="6134" spans="1:4">
      <c r="A6134" s="74" t="s">
        <v>5149</v>
      </c>
      <c r="B6134" s="74" t="str">
        <f ca="1">IFERROR(__xludf.DUMMYFUNCTION("IF(REGEXMATCH(A6134,""wealth planning""),""Script 1"",""-"")"),"Script 1")</f>
        <v>Script 1</v>
      </c>
      <c r="C6134" s="148">
        <f t="shared" si="48"/>
        <v>45684</v>
      </c>
      <c r="D6134" s="74" t="str">
        <f t="shared" si="49"/>
        <v>Muhammad Haziq Helmi Bin Abu Bakar</v>
      </c>
    </row>
    <row r="6135" spans="1:4">
      <c r="B6135" s="74" t="str">
        <f ca="1">IFERROR(__xludf.DUMMYFUNCTION("IF(REGEXMATCH(A6135,""wealth planning""),""Script 1"",""-"")"),"-")</f>
        <v>-</v>
      </c>
      <c r="C6135" s="74" t="str">
        <f t="shared" si="48"/>
        <v>You: Hai assalamualaikum tuan Haziq,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135" s="148">
        <f t="shared" si="49"/>
        <v>45684</v>
      </c>
    </row>
    <row r="6136" spans="1:4">
      <c r="B6136" s="74" t="str">
        <f ca="1">IFERROR(__xludf.DUMMYFUNCTION("IF(REGEXMATCH(A6136,""wealth planning""),""Script 1"",""-"")"),"-")</f>
        <v>-</v>
      </c>
      <c r="C6136" s="74">
        <f t="shared" si="48"/>
        <v>0</v>
      </c>
      <c r="D6136" s="148">
        <f t="shared" si="49"/>
        <v>45684</v>
      </c>
    </row>
    <row r="6137" spans="1:4">
      <c r="B6137" s="74" t="str">
        <f ca="1">IFERROR(__xludf.DUMMYFUNCTION("IF(REGEXMATCH(A6137,""wealth planning""),""Script 1"",""-"")"),"-")</f>
        <v>-</v>
      </c>
      <c r="C6137" s="74">
        <f t="shared" si="48"/>
        <v>0</v>
      </c>
      <c r="D6137" s="74" t="str">
        <f t="shared" si="49"/>
        <v>You: Hai assalamualaikum tuan Haziq,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138" spans="1:4">
      <c r="A6138" s="74" t="s">
        <v>5151</v>
      </c>
      <c r="B6138" s="74" t="str">
        <f ca="1">IFERROR(__xludf.DUMMYFUNCTION("IF(REGEXMATCH(A6138,""wealth planning""),""Script 1"",""-"")"),"-")</f>
        <v>-</v>
      </c>
      <c r="C6138" s="74">
        <f t="shared" si="48"/>
        <v>0</v>
      </c>
      <c r="D6138" s="74">
        <f t="shared" si="49"/>
        <v>0</v>
      </c>
    </row>
    <row r="6139" spans="1:4">
      <c r="A6139" s="74" t="s">
        <v>5151</v>
      </c>
      <c r="B6139" s="74" t="str">
        <f ca="1">IFERROR(__xludf.DUMMYFUNCTION("IF(REGEXMATCH(A6139,""wealth planning""),""Script 1"",""-"")"),"-")</f>
        <v>-</v>
      </c>
      <c r="C6139" s="74" t="str">
        <f t="shared" si="48"/>
        <v>Farihah Ilyana</v>
      </c>
      <c r="D6139" s="74">
        <f t="shared" si="49"/>
        <v>0</v>
      </c>
    </row>
    <row r="6140" spans="1:4">
      <c r="A6140" s="148">
        <v>45684</v>
      </c>
      <c r="B6140" s="74" t="str">
        <f ca="1">IFERROR(__xludf.DUMMYFUNCTION("IF(REGEXMATCH(A6140,""wealth planning""),""Script 1"",""-"")"),"#VALUE!")</f>
        <v>#VALUE!</v>
      </c>
      <c r="C6140" s="74" t="str">
        <f t="shared" si="48"/>
        <v>Farihah Ilyana</v>
      </c>
      <c r="D6140" s="74">
        <f t="shared" si="49"/>
        <v>0</v>
      </c>
    </row>
    <row r="6141" spans="1:4">
      <c r="A6141" s="148">
        <v>45684</v>
      </c>
      <c r="B6141" s="74" t="str">
        <f ca="1">IFERROR(__xludf.DUMMYFUNCTION("IF(REGEXMATCH(A6141,""wealth planning""),""Script 1"",""-"")"),"#VALUE!")</f>
        <v>#VALUE!</v>
      </c>
      <c r="C6141" s="148">
        <f t="shared" si="48"/>
        <v>45684</v>
      </c>
      <c r="D6141" s="74" t="str">
        <f t="shared" si="49"/>
        <v>Farihah Ilyana</v>
      </c>
    </row>
    <row r="6142" spans="1:4">
      <c r="A6142" s="74" t="s">
        <v>4544</v>
      </c>
      <c r="B6142" s="74" t="str">
        <f ca="1">IFERROR(__xludf.DUMMYFUNCTION("IF(REGEXMATCH(A6142,""wealth planning""),""Script 1"",""-"")"),"Script 1")</f>
        <v>Script 1</v>
      </c>
      <c r="C6142" s="148">
        <f t="shared" si="48"/>
        <v>45684</v>
      </c>
      <c r="D6142" s="74" t="str">
        <f t="shared" si="49"/>
        <v>Farihah Ilyana</v>
      </c>
    </row>
    <row r="6143" spans="1:4">
      <c r="B6143" s="74" t="str">
        <f ca="1">IFERROR(__xludf.DUMMYFUNCTION("IF(REGEXMATCH(A6143,""wealth planning""),""Script 1"",""-"")"),"-")</f>
        <v>-</v>
      </c>
      <c r="C6143" s="74" t="str">
        <f t="shared" si="48"/>
        <v>You: Hai assalamualaikum Farihah,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143" s="148">
        <f t="shared" si="49"/>
        <v>45684</v>
      </c>
    </row>
    <row r="6144" spans="1:4">
      <c r="B6144" s="74" t="str">
        <f ca="1">IFERROR(__xludf.DUMMYFUNCTION("IF(REGEXMATCH(A6144,""wealth planning""),""Script 1"",""-"")"),"-")</f>
        <v>-</v>
      </c>
      <c r="C6144" s="74">
        <f t="shared" si="48"/>
        <v>0</v>
      </c>
      <c r="D6144" s="148">
        <f t="shared" si="49"/>
        <v>45684</v>
      </c>
    </row>
    <row r="6145" spans="1:4">
      <c r="B6145" s="74" t="str">
        <f ca="1">IFERROR(__xludf.DUMMYFUNCTION("IF(REGEXMATCH(A6145,""wealth planning""),""Script 1"",""-"")"),"-")</f>
        <v>-</v>
      </c>
      <c r="C6145" s="74">
        <f t="shared" si="48"/>
        <v>0</v>
      </c>
      <c r="D6145" s="74" t="str">
        <f t="shared" si="49"/>
        <v>You: Hai assalamualaikum Farihah,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146" spans="1:4">
      <c r="A6146" s="74" t="s">
        <v>5153</v>
      </c>
      <c r="B6146" s="74" t="str">
        <f ca="1">IFERROR(__xludf.DUMMYFUNCTION("IF(REGEXMATCH(A6146,""wealth planning""),""Script 1"",""-"")"),"-")</f>
        <v>-</v>
      </c>
      <c r="C6146" s="74">
        <f t="shared" si="48"/>
        <v>0</v>
      </c>
      <c r="D6146" s="74">
        <f t="shared" si="49"/>
        <v>0</v>
      </c>
    </row>
    <row r="6147" spans="1:4">
      <c r="A6147" s="74" t="s">
        <v>5153</v>
      </c>
      <c r="B6147" s="74" t="str">
        <f ca="1">IFERROR(__xludf.DUMMYFUNCTION("IF(REGEXMATCH(A6147,""wealth planning""),""Script 1"",""-"")"),"-")</f>
        <v>-</v>
      </c>
      <c r="C6147" s="74" t="str">
        <f t="shared" si="48"/>
        <v>NUR AIN MAISARA AZHAR</v>
      </c>
      <c r="D6147" s="74">
        <f t="shared" si="49"/>
        <v>0</v>
      </c>
    </row>
    <row r="6148" spans="1:4">
      <c r="A6148" s="148">
        <v>45684</v>
      </c>
      <c r="B6148" s="74" t="str">
        <f ca="1">IFERROR(__xludf.DUMMYFUNCTION("IF(REGEXMATCH(A6148,""wealth planning""),""Script 1"",""-"")"),"#VALUE!")</f>
        <v>#VALUE!</v>
      </c>
      <c r="C6148" s="74" t="str">
        <f t="shared" si="48"/>
        <v>NUR AIN MAISARA AZHAR</v>
      </c>
      <c r="D6148" s="74">
        <f t="shared" si="49"/>
        <v>0</v>
      </c>
    </row>
    <row r="6149" spans="1:4">
      <c r="A6149" s="148">
        <v>45684</v>
      </c>
      <c r="B6149" s="74" t="str">
        <f ca="1">IFERROR(__xludf.DUMMYFUNCTION("IF(REGEXMATCH(A6149,""wealth planning""),""Script 1"",""-"")"),"#VALUE!")</f>
        <v>#VALUE!</v>
      </c>
      <c r="C6149" s="148">
        <f t="shared" si="48"/>
        <v>45684</v>
      </c>
      <c r="D6149" s="74" t="str">
        <f t="shared" si="49"/>
        <v>NUR AIN MAISARA AZHAR</v>
      </c>
    </row>
    <row r="6150" spans="1:4">
      <c r="A6150" s="74" t="s">
        <v>5154</v>
      </c>
      <c r="B6150" s="74" t="str">
        <f ca="1">IFERROR(__xludf.DUMMYFUNCTION("IF(REGEXMATCH(A6150,""wealth planning""),""Script 1"",""-"")"),"-")</f>
        <v>-</v>
      </c>
      <c r="C6150" s="148">
        <f t="shared" si="48"/>
        <v>45684</v>
      </c>
      <c r="D6150" s="74" t="str">
        <f t="shared" si="49"/>
        <v>NUR AIN MAISARA AZHAR</v>
      </c>
    </row>
    <row r="6151" spans="1:4">
      <c r="B6151" s="74" t="str">
        <f ca="1">IFERROR(__xludf.DUMMYFUNCTION("IF(REGEXMATCH(A6151,""wealth planning""),""Script 1"",""-"")"),"-")</f>
        <v>-</v>
      </c>
      <c r="C6151" s="74" t="str">
        <f t="shared" si="48"/>
        <v>You: Thank you for the reply and wish. InshaAllah if you got any inquiry or question regarding takaful in the future, feel free to ask me. Stay safe and have a nice day</v>
      </c>
      <c r="D6151" s="148">
        <f t="shared" si="49"/>
        <v>45684</v>
      </c>
    </row>
    <row r="6152" spans="1:4">
      <c r="B6152" s="74" t="str">
        <f ca="1">IFERROR(__xludf.DUMMYFUNCTION("IF(REGEXMATCH(A6152,""wealth planning""),""Script 1"",""-"")"),"-")</f>
        <v>-</v>
      </c>
      <c r="C6152" s="74">
        <f t="shared" si="48"/>
        <v>0</v>
      </c>
      <c r="D6152" s="148">
        <f t="shared" si="49"/>
        <v>45684</v>
      </c>
    </row>
    <row r="6153" spans="1:4">
      <c r="B6153" s="74" t="str">
        <f ca="1">IFERROR(__xludf.DUMMYFUNCTION("IF(REGEXMATCH(A6153,""wealth planning""),""Script 1"",""-"")"),"-")</f>
        <v>-</v>
      </c>
      <c r="C6153" s="74">
        <f t="shared" si="48"/>
        <v>0</v>
      </c>
      <c r="D6153" s="74" t="str">
        <f t="shared" si="49"/>
        <v>You: Thank you for the reply and wish. InshaAllah if you got any inquiry or question regarding takaful in the future, feel free to ask me. Stay safe and have a nice day</v>
      </c>
    </row>
    <row r="6154" spans="1:4">
      <c r="B6154" s="74" t="str">
        <f ca="1">IFERROR(__xludf.DUMMYFUNCTION("IF(REGEXMATCH(A6154,""wealth planning""),""Script 1"",""-"")"),"-")</f>
        <v>-</v>
      </c>
      <c r="C6154" s="74">
        <f t="shared" si="48"/>
        <v>0</v>
      </c>
      <c r="D6154" s="74">
        <f t="shared" si="49"/>
        <v>0</v>
      </c>
    </row>
    <row r="6155" spans="1:4">
      <c r="A6155" s="74" t="s">
        <v>5157</v>
      </c>
      <c r="B6155" s="74" t="str">
        <f ca="1">IFERROR(__xludf.DUMMYFUNCTION("IF(REGEXMATCH(A6155,""wealth planning""),""Script 1"",""-"")"),"-")</f>
        <v>-</v>
      </c>
      <c r="C6155" s="74">
        <f t="shared" si="48"/>
        <v>0</v>
      </c>
      <c r="D6155" s="74">
        <f t="shared" si="49"/>
        <v>0</v>
      </c>
    </row>
    <row r="6156" spans="1:4">
      <c r="A6156" s="148">
        <v>45684</v>
      </c>
      <c r="B6156" s="74" t="str">
        <f ca="1">IFERROR(__xludf.DUMMYFUNCTION("IF(REGEXMATCH(A6156,""wealth planning""),""Script 1"",""-"")"),"#VALUE!")</f>
        <v>#VALUE!</v>
      </c>
      <c r="C6156" s="74" t="str">
        <f t="shared" si="48"/>
        <v>Aiesyah Ahmad</v>
      </c>
      <c r="D6156" s="74">
        <f t="shared" si="49"/>
        <v>0</v>
      </c>
    </row>
    <row r="6157" spans="1:4">
      <c r="A6157" s="148">
        <v>45684</v>
      </c>
      <c r="B6157" s="74" t="str">
        <f ca="1">IFERROR(__xludf.DUMMYFUNCTION("IF(REGEXMATCH(A6157,""wealth planning""),""Script 1"",""-"")"),"#VALUE!")</f>
        <v>#VALUE!</v>
      </c>
      <c r="C6157" s="148">
        <f t="shared" si="48"/>
        <v>45684</v>
      </c>
      <c r="D6157" s="74">
        <f t="shared" si="49"/>
        <v>0</v>
      </c>
    </row>
    <row r="6158" spans="1:4">
      <c r="A6158" s="74" t="s">
        <v>5158</v>
      </c>
      <c r="B6158" s="74" t="str">
        <f ca="1">IFERROR(__xludf.DUMMYFUNCTION("IF(REGEXMATCH(A6158,""wealth planning""),""Script 1"",""-"")"),"Script 1")</f>
        <v>Script 1</v>
      </c>
      <c r="C6158" s="148">
        <f t="shared" si="48"/>
        <v>45684</v>
      </c>
      <c r="D6158" s="74" t="str">
        <f t="shared" si="49"/>
        <v>Aiesyah Ahmad</v>
      </c>
    </row>
    <row r="6159" spans="1:4">
      <c r="B6159" s="74" t="str">
        <f ca="1">IFERROR(__xludf.DUMMYFUNCTION("IF(REGEXMATCH(A6159,""wealth planning""),""Script 1"",""-"")"),"-")</f>
        <v>-</v>
      </c>
      <c r="C6159" s="74" t="str">
        <f t="shared" si="48"/>
        <v>You: Hai assalamualaikum Aiesyah,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159" s="148">
        <f t="shared" si="49"/>
        <v>45684</v>
      </c>
    </row>
    <row r="6160" spans="1:4">
      <c r="B6160" s="74" t="str">
        <f ca="1">IFERROR(__xludf.DUMMYFUNCTION("IF(REGEXMATCH(A6160,""wealth planning""),""Script 1"",""-"")"),"-")</f>
        <v>-</v>
      </c>
      <c r="C6160" s="74">
        <f t="shared" si="48"/>
        <v>0</v>
      </c>
      <c r="D6160" s="148">
        <f t="shared" si="49"/>
        <v>45684</v>
      </c>
    </row>
    <row r="6161" spans="1:4">
      <c r="B6161" s="74" t="str">
        <f ca="1">IFERROR(__xludf.DUMMYFUNCTION("IF(REGEXMATCH(A6161,""wealth planning""),""Script 1"",""-"")"),"-")</f>
        <v>-</v>
      </c>
      <c r="C6161" s="74">
        <f t="shared" si="48"/>
        <v>0</v>
      </c>
      <c r="D6161" s="74" t="str">
        <f t="shared" si="49"/>
        <v>You: Hai assalamualaikum Aiesyah,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162" spans="1:4">
      <c r="A6162" s="74" t="s">
        <v>5160</v>
      </c>
      <c r="B6162" s="74" t="str">
        <f ca="1">IFERROR(__xludf.DUMMYFUNCTION("IF(REGEXMATCH(A6162,""wealth planning""),""Script 1"",""-"")"),"-")</f>
        <v>-</v>
      </c>
      <c r="C6162" s="74">
        <f t="shared" si="48"/>
        <v>0</v>
      </c>
      <c r="D6162" s="74">
        <f t="shared" si="49"/>
        <v>0</v>
      </c>
    </row>
    <row r="6163" spans="1:4">
      <c r="A6163" s="74" t="s">
        <v>5160</v>
      </c>
      <c r="B6163" s="74" t="str">
        <f ca="1">IFERROR(__xludf.DUMMYFUNCTION("IF(REGEXMATCH(A6163,""wealth planning""),""Script 1"",""-"")"),"-")</f>
        <v>-</v>
      </c>
      <c r="C6163" s="74" t="str">
        <f t="shared" si="48"/>
        <v>Farisha Nazri</v>
      </c>
      <c r="D6163" s="74">
        <f t="shared" si="49"/>
        <v>0</v>
      </c>
    </row>
    <row r="6164" spans="1:4">
      <c r="A6164" s="148">
        <v>45684</v>
      </c>
      <c r="B6164" s="74" t="str">
        <f ca="1">IFERROR(__xludf.DUMMYFUNCTION("IF(REGEXMATCH(A6164,""wealth planning""),""Script 1"",""-"")"),"#VALUE!")</f>
        <v>#VALUE!</v>
      </c>
      <c r="C6164" s="74" t="str">
        <f t="shared" si="48"/>
        <v>Farisha Nazri</v>
      </c>
      <c r="D6164" s="74">
        <f t="shared" si="49"/>
        <v>0</v>
      </c>
    </row>
    <row r="6165" spans="1:4">
      <c r="A6165" s="148">
        <v>45684</v>
      </c>
      <c r="B6165" s="74" t="str">
        <f ca="1">IFERROR(__xludf.DUMMYFUNCTION("IF(REGEXMATCH(A6165,""wealth planning""),""Script 1"",""-"")"),"#VALUE!")</f>
        <v>#VALUE!</v>
      </c>
      <c r="C6165" s="148">
        <f t="shared" si="48"/>
        <v>45684</v>
      </c>
      <c r="D6165" s="74" t="str">
        <f t="shared" si="49"/>
        <v>Farisha Nazri</v>
      </c>
    </row>
    <row r="6166" spans="1:4">
      <c r="A6166" s="74" t="s">
        <v>5161</v>
      </c>
      <c r="B6166" s="74" t="str">
        <f ca="1">IFERROR(__xludf.DUMMYFUNCTION("IF(REGEXMATCH(A6166,""wealth planning""),""Script 1"",""-"")"),"Script 1")</f>
        <v>Script 1</v>
      </c>
      <c r="C6166" s="148">
        <f t="shared" si="48"/>
        <v>45684</v>
      </c>
      <c r="D6166" s="74" t="str">
        <f t="shared" si="49"/>
        <v>Farisha Nazri</v>
      </c>
    </row>
    <row r="6167" spans="1:4">
      <c r="B6167" s="74" t="str">
        <f ca="1">IFERROR(__xludf.DUMMYFUNCTION("IF(REGEXMATCH(A6167,""wealth planning""),""Script 1"",""-"")"),"-")</f>
        <v>-</v>
      </c>
      <c r="C6167" s="74" t="str">
        <f t="shared" si="48"/>
        <v>You: Hai assalamualaikum Farisha,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167" s="148">
        <f t="shared" si="49"/>
        <v>45684</v>
      </c>
    </row>
    <row r="6168" spans="1:4">
      <c r="B6168" s="74" t="str">
        <f ca="1">IFERROR(__xludf.DUMMYFUNCTION("IF(REGEXMATCH(A6168,""wealth planning""),""Script 1"",""-"")"),"-")</f>
        <v>-</v>
      </c>
      <c r="C6168" s="74">
        <f t="shared" si="48"/>
        <v>0</v>
      </c>
      <c r="D6168" s="148">
        <f t="shared" si="49"/>
        <v>45684</v>
      </c>
    </row>
    <row r="6169" spans="1:4">
      <c r="B6169" s="74" t="str">
        <f ca="1">IFERROR(__xludf.DUMMYFUNCTION("IF(REGEXMATCH(A6169,""wealth planning""),""Script 1"",""-"")"),"-")</f>
        <v>-</v>
      </c>
      <c r="C6169" s="74">
        <f t="shared" si="48"/>
        <v>0</v>
      </c>
      <c r="D6169" s="74" t="str">
        <f t="shared" si="49"/>
        <v>You: Hai assalamualaikum Farisha,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170" spans="1:4">
      <c r="A6170" s="74" t="s">
        <v>5163</v>
      </c>
      <c r="B6170" s="74" t="str">
        <f ca="1">IFERROR(__xludf.DUMMYFUNCTION("IF(REGEXMATCH(A6170,""wealth planning""),""Script 1"",""-"")"),"-")</f>
        <v>-</v>
      </c>
      <c r="C6170" s="74">
        <f t="shared" si="48"/>
        <v>0</v>
      </c>
      <c r="D6170" s="74">
        <f t="shared" si="49"/>
        <v>0</v>
      </c>
    </row>
    <row r="6171" spans="1:4">
      <c r="A6171" s="74" t="s">
        <v>5163</v>
      </c>
      <c r="B6171" s="74" t="str">
        <f ca="1">IFERROR(__xludf.DUMMYFUNCTION("IF(REGEXMATCH(A6171,""wealth planning""),""Script 1"",""-"")"),"-")</f>
        <v>-</v>
      </c>
      <c r="C6171" s="74" t="str">
        <f t="shared" si="48"/>
        <v>Toharah Abd Rahim</v>
      </c>
      <c r="D6171" s="74">
        <f t="shared" si="49"/>
        <v>0</v>
      </c>
    </row>
    <row r="6172" spans="1:4">
      <c r="A6172" s="148">
        <v>45684</v>
      </c>
      <c r="B6172" s="74" t="str">
        <f ca="1">IFERROR(__xludf.DUMMYFUNCTION("IF(REGEXMATCH(A6172,""wealth planning""),""Script 1"",""-"")"),"#VALUE!")</f>
        <v>#VALUE!</v>
      </c>
      <c r="C6172" s="74" t="str">
        <f t="shared" si="48"/>
        <v>Toharah Abd Rahim</v>
      </c>
      <c r="D6172" s="74">
        <f t="shared" si="49"/>
        <v>0</v>
      </c>
    </row>
    <row r="6173" spans="1:4">
      <c r="A6173" s="148">
        <v>45684</v>
      </c>
      <c r="B6173" s="74" t="str">
        <f ca="1">IFERROR(__xludf.DUMMYFUNCTION("IF(REGEXMATCH(A6173,""wealth planning""),""Script 1"",""-"")"),"#VALUE!")</f>
        <v>#VALUE!</v>
      </c>
      <c r="C6173" s="148">
        <f t="shared" si="48"/>
        <v>45684</v>
      </c>
      <c r="D6173" s="74" t="str">
        <f t="shared" si="49"/>
        <v>Toharah Abd Rahim</v>
      </c>
    </row>
    <row r="6174" spans="1:4">
      <c r="A6174" s="74" t="s">
        <v>5164</v>
      </c>
      <c r="B6174" s="74" t="str">
        <f ca="1">IFERROR(__xludf.DUMMYFUNCTION("IF(REGEXMATCH(A6174,""wealth planning""),""Script 1"",""-"")"),"Script 1")</f>
        <v>Script 1</v>
      </c>
      <c r="C6174" s="148">
        <f t="shared" si="48"/>
        <v>45684</v>
      </c>
      <c r="D6174" s="74" t="str">
        <f t="shared" si="49"/>
        <v>Toharah Abd Rahim</v>
      </c>
    </row>
    <row r="6175" spans="1:4">
      <c r="B6175" s="74" t="str">
        <f ca="1">IFERROR(__xludf.DUMMYFUNCTION("IF(REGEXMATCH(A6175,""wealth planning""),""Script 1"",""-"")"),"-")</f>
        <v>-</v>
      </c>
      <c r="C6175" s="74" t="str">
        <f t="shared" si="48"/>
        <v>You: Hai assalamualaikum puan Toharah,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175" s="148">
        <f t="shared" si="49"/>
        <v>45684</v>
      </c>
    </row>
    <row r="6176" spans="1:4">
      <c r="B6176" s="74" t="str">
        <f ca="1">IFERROR(__xludf.DUMMYFUNCTION("IF(REGEXMATCH(A6176,""wealth planning""),""Script 1"",""-"")"),"-")</f>
        <v>-</v>
      </c>
      <c r="C6176" s="74">
        <f t="shared" si="48"/>
        <v>0</v>
      </c>
      <c r="D6176" s="148">
        <f t="shared" si="49"/>
        <v>45684</v>
      </c>
    </row>
    <row r="6177" spans="1:4">
      <c r="B6177" s="74" t="str">
        <f ca="1">IFERROR(__xludf.DUMMYFUNCTION("IF(REGEXMATCH(A6177,""wealth planning""),""Script 1"",""-"")"),"-")</f>
        <v>-</v>
      </c>
      <c r="C6177" s="74">
        <f t="shared" si="48"/>
        <v>0</v>
      </c>
      <c r="D6177" s="74" t="str">
        <f t="shared" si="49"/>
        <v>You: Hai assalamualaikum puan Toharah,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178" spans="1:4">
      <c r="A6178" s="74" t="s">
        <v>5166</v>
      </c>
      <c r="B6178" s="74" t="str">
        <f ca="1">IFERROR(__xludf.DUMMYFUNCTION("IF(REGEXMATCH(A6178,""wealth planning""),""Script 1"",""-"")"),"-")</f>
        <v>-</v>
      </c>
      <c r="C6178" s="74">
        <f t="shared" si="48"/>
        <v>0</v>
      </c>
      <c r="D6178" s="74">
        <f t="shared" si="49"/>
        <v>0</v>
      </c>
    </row>
    <row r="6179" spans="1:4">
      <c r="A6179" s="74" t="s">
        <v>5166</v>
      </c>
      <c r="B6179" s="74" t="str">
        <f ca="1">IFERROR(__xludf.DUMMYFUNCTION("IF(REGEXMATCH(A6179,""wealth planning""),""Script 1"",""-"")"),"-")</f>
        <v>-</v>
      </c>
      <c r="C6179" s="74" t="str">
        <f t="shared" si="48"/>
        <v>Asyraaf Hafiz</v>
      </c>
      <c r="D6179" s="74">
        <f t="shared" si="49"/>
        <v>0</v>
      </c>
    </row>
    <row r="6180" spans="1:4">
      <c r="A6180" s="148">
        <v>45684</v>
      </c>
      <c r="B6180" s="74" t="str">
        <f ca="1">IFERROR(__xludf.DUMMYFUNCTION("IF(REGEXMATCH(A6180,""wealth planning""),""Script 1"",""-"")"),"#VALUE!")</f>
        <v>#VALUE!</v>
      </c>
      <c r="C6180" s="74" t="str">
        <f t="shared" si="48"/>
        <v>Asyraaf Hafiz</v>
      </c>
      <c r="D6180" s="74">
        <f t="shared" si="49"/>
        <v>0</v>
      </c>
    </row>
    <row r="6181" spans="1:4">
      <c r="A6181" s="148">
        <v>45684</v>
      </c>
      <c r="B6181" s="74" t="str">
        <f ca="1">IFERROR(__xludf.DUMMYFUNCTION("IF(REGEXMATCH(A6181,""wealth planning""),""Script 1"",""-"")"),"#VALUE!")</f>
        <v>#VALUE!</v>
      </c>
      <c r="C6181" s="148">
        <f t="shared" si="48"/>
        <v>45684</v>
      </c>
      <c r="D6181" s="74" t="str">
        <f t="shared" si="49"/>
        <v>Asyraaf Hafiz</v>
      </c>
    </row>
    <row r="6182" spans="1:4">
      <c r="A6182" s="74" t="s">
        <v>4867</v>
      </c>
      <c r="B6182" s="74" t="str">
        <f ca="1">IFERROR(__xludf.DUMMYFUNCTION("IF(REGEXMATCH(A6182,""wealth planning""),""Script 1"",""-"")"),"Script 1")</f>
        <v>Script 1</v>
      </c>
      <c r="C6182" s="148">
        <f t="shared" si="48"/>
        <v>45684</v>
      </c>
      <c r="D6182" s="74" t="str">
        <f t="shared" si="49"/>
        <v>Asyraaf Hafiz</v>
      </c>
    </row>
    <row r="6183" spans="1:4">
      <c r="B6183" s="74" t="str">
        <f ca="1">IFERROR(__xludf.DUMMYFUNCTION("IF(REGEXMATCH(A6183,""wealth planning""),""Script 1"",""-"")"),"-")</f>
        <v>-</v>
      </c>
      <c r="C6183" s="74" t="str">
        <f t="shared" si="48"/>
        <v>You: Hai assalamualaikum Asyraaf,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183" s="148">
        <f t="shared" si="49"/>
        <v>45684</v>
      </c>
    </row>
    <row r="6184" spans="1:4">
      <c r="B6184" s="74" t="str">
        <f ca="1">IFERROR(__xludf.DUMMYFUNCTION("IF(REGEXMATCH(A6184,""wealth planning""),""Script 1"",""-"")"),"-")</f>
        <v>-</v>
      </c>
      <c r="C6184" s="74">
        <f t="shared" si="48"/>
        <v>0</v>
      </c>
      <c r="D6184" s="148">
        <f t="shared" si="49"/>
        <v>45684</v>
      </c>
    </row>
    <row r="6185" spans="1:4">
      <c r="B6185" s="74" t="str">
        <f ca="1">IFERROR(__xludf.DUMMYFUNCTION("IF(REGEXMATCH(A6185,""wealth planning""),""Script 1"",""-"")"),"-")</f>
        <v>-</v>
      </c>
      <c r="C6185" s="74">
        <f t="shared" si="48"/>
        <v>0</v>
      </c>
      <c r="D6185" s="74" t="str">
        <f t="shared" si="49"/>
        <v>You: Hai assalamualaikum Asyraaf,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186" spans="1:4">
      <c r="B6186" s="74" t="str">
        <f ca="1">IFERROR(__xludf.DUMMYFUNCTION("IF(REGEXMATCH(A6186,""wealth planning""),""Script 1"",""-"")"),"-")</f>
        <v>-</v>
      </c>
      <c r="C6186" s="74">
        <f t="shared" si="48"/>
        <v>0</v>
      </c>
      <c r="D6186" s="74">
        <f t="shared" si="49"/>
        <v>0</v>
      </c>
    </row>
    <row r="6187" spans="1:4">
      <c r="A6187" s="74" t="s">
        <v>5169</v>
      </c>
      <c r="B6187" s="74" t="str">
        <f ca="1">IFERROR(__xludf.DUMMYFUNCTION("IF(REGEXMATCH(A6187,""wealth planning""),""Script 1"",""-"")"),"-")</f>
        <v>-</v>
      </c>
      <c r="C6187" s="74">
        <f t="shared" si="48"/>
        <v>0</v>
      </c>
      <c r="D6187" s="74">
        <f t="shared" si="49"/>
        <v>0</v>
      </c>
    </row>
    <row r="6188" spans="1:4">
      <c r="A6188" s="148">
        <v>45684</v>
      </c>
      <c r="B6188" s="74" t="str">
        <f ca="1">IFERROR(__xludf.DUMMYFUNCTION("IF(REGEXMATCH(A6188,""wealth planning""),""Script 1"",""-"")"),"#VALUE!")</f>
        <v>#VALUE!</v>
      </c>
      <c r="C6188" s="74" t="str">
        <f t="shared" si="48"/>
        <v>fatin arafah adirah</v>
      </c>
      <c r="D6188" s="74">
        <f t="shared" si="49"/>
        <v>0</v>
      </c>
    </row>
    <row r="6189" spans="1:4">
      <c r="A6189" s="148">
        <v>45684</v>
      </c>
      <c r="B6189" s="74" t="str">
        <f ca="1">IFERROR(__xludf.DUMMYFUNCTION("IF(REGEXMATCH(A6189,""wealth planning""),""Script 1"",""-"")"),"#VALUE!")</f>
        <v>#VALUE!</v>
      </c>
      <c r="C6189" s="148">
        <f t="shared" si="48"/>
        <v>45684</v>
      </c>
      <c r="D6189" s="74">
        <f t="shared" si="49"/>
        <v>0</v>
      </c>
    </row>
    <row r="6190" spans="1:4">
      <c r="A6190" s="74" t="s">
        <v>3004</v>
      </c>
      <c r="B6190" s="74" t="str">
        <f ca="1">IFERROR(__xludf.DUMMYFUNCTION("IF(REGEXMATCH(A6190,""wealth planning""),""Script 1"",""-"")"),"Script 1")</f>
        <v>Script 1</v>
      </c>
      <c r="C6190" s="148">
        <f t="shared" si="48"/>
        <v>45684</v>
      </c>
      <c r="D6190" s="74" t="str">
        <f t="shared" si="49"/>
        <v>fatin arafah adirah</v>
      </c>
    </row>
    <row r="6191" spans="1:4">
      <c r="B6191" s="74" t="str">
        <f ca="1">IFERROR(__xludf.DUMMYFUNCTION("IF(REGEXMATCH(A6191,""wealth planning""),""Script 1"",""-"")"),"-")</f>
        <v>-</v>
      </c>
      <c r="C6191" s="74" t="str">
        <f t="shared" si="48"/>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191" s="148">
        <f t="shared" si="49"/>
        <v>45684</v>
      </c>
    </row>
    <row r="6192" spans="1:4">
      <c r="B6192" s="74" t="str">
        <f ca="1">IFERROR(__xludf.DUMMYFUNCTION("IF(REGEXMATCH(A6192,""wealth planning""),""Script 1"",""-"")"),"-")</f>
        <v>-</v>
      </c>
      <c r="C6192" s="74">
        <f t="shared" si="48"/>
        <v>0</v>
      </c>
      <c r="D6192" s="148">
        <f t="shared" si="49"/>
        <v>45684</v>
      </c>
    </row>
    <row r="6193" spans="1:4">
      <c r="B6193" s="74" t="str">
        <f ca="1">IFERROR(__xludf.DUMMYFUNCTION("IF(REGEXMATCH(A6193,""wealth planning""),""Script 1"",""-"")"),"-")</f>
        <v>-</v>
      </c>
      <c r="C6193" s="74">
        <f t="shared" si="48"/>
        <v>0</v>
      </c>
      <c r="D6193" s="74" t="str">
        <f t="shared" si="49"/>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194" spans="1:4">
      <c r="A6194" s="74" t="s">
        <v>5171</v>
      </c>
      <c r="B6194" s="74" t="str">
        <f ca="1">IFERROR(__xludf.DUMMYFUNCTION("IF(REGEXMATCH(A6194,""wealth planning""),""Script 1"",""-"")"),"-")</f>
        <v>-</v>
      </c>
      <c r="C6194" s="74">
        <f t="shared" si="48"/>
        <v>0</v>
      </c>
      <c r="D6194" s="74">
        <f t="shared" si="49"/>
        <v>0</v>
      </c>
    </row>
    <row r="6195" spans="1:4">
      <c r="A6195" s="74" t="s">
        <v>5171</v>
      </c>
      <c r="B6195" s="74" t="str">
        <f ca="1">IFERROR(__xludf.DUMMYFUNCTION("IF(REGEXMATCH(A6195,""wealth planning""),""Script 1"",""-"")"),"-")</f>
        <v>-</v>
      </c>
      <c r="C6195" s="74" t="str">
        <f t="shared" si="48"/>
        <v>Rosiman Nasir</v>
      </c>
      <c r="D6195" s="74">
        <f t="shared" si="49"/>
        <v>0</v>
      </c>
    </row>
    <row r="6196" spans="1:4">
      <c r="A6196" s="148">
        <v>45684</v>
      </c>
      <c r="B6196" s="74" t="str">
        <f ca="1">IFERROR(__xludf.DUMMYFUNCTION("IF(REGEXMATCH(A6196,""wealth planning""),""Script 1"",""-"")"),"#VALUE!")</f>
        <v>#VALUE!</v>
      </c>
      <c r="C6196" s="74" t="str">
        <f t="shared" si="48"/>
        <v>Rosiman Nasir</v>
      </c>
      <c r="D6196" s="74">
        <f t="shared" si="49"/>
        <v>0</v>
      </c>
    </row>
    <row r="6197" spans="1:4">
      <c r="A6197" s="148">
        <v>45684</v>
      </c>
      <c r="B6197" s="74" t="str">
        <f ca="1">IFERROR(__xludf.DUMMYFUNCTION("IF(REGEXMATCH(A6197,""wealth planning""),""Script 1"",""-"")"),"#VALUE!")</f>
        <v>#VALUE!</v>
      </c>
      <c r="C6197" s="148">
        <f t="shared" si="48"/>
        <v>45684</v>
      </c>
      <c r="D6197" s="74" t="str">
        <f t="shared" si="49"/>
        <v>Rosiman Nasir</v>
      </c>
    </row>
    <row r="6198" spans="1:4">
      <c r="A6198" s="74" t="s">
        <v>5172</v>
      </c>
      <c r="B6198" s="74" t="str">
        <f ca="1">IFERROR(__xludf.DUMMYFUNCTION("IF(REGEXMATCH(A6198,""wealth planning""),""Script 1"",""-"")"),"Script 1")</f>
        <v>Script 1</v>
      </c>
      <c r="C6198" s="148">
        <f t="shared" si="48"/>
        <v>45684</v>
      </c>
      <c r="D6198" s="74" t="str">
        <f t="shared" si="49"/>
        <v>Rosiman Nasir</v>
      </c>
    </row>
    <row r="6199" spans="1:4">
      <c r="B6199" s="74" t="str">
        <f ca="1">IFERROR(__xludf.DUMMYFUNCTION("IF(REGEXMATCH(A6199,""wealth planning""),""Script 1"",""-"")"),"-")</f>
        <v>-</v>
      </c>
      <c r="C6199" s="74" t="str">
        <f t="shared" si="48"/>
        <v>You: Hai assalamualaikum Rosiman,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199" s="148">
        <f t="shared" si="49"/>
        <v>45684</v>
      </c>
    </row>
    <row r="6200" spans="1:4">
      <c r="B6200" s="74" t="str">
        <f ca="1">IFERROR(__xludf.DUMMYFUNCTION("IF(REGEXMATCH(A6200,""wealth planning""),""Script 1"",""-"")"),"-")</f>
        <v>-</v>
      </c>
      <c r="C6200" s="74">
        <f t="shared" si="48"/>
        <v>0</v>
      </c>
      <c r="D6200" s="148">
        <f t="shared" si="49"/>
        <v>45684</v>
      </c>
    </row>
    <row r="6201" spans="1:4">
      <c r="B6201" s="74" t="str">
        <f ca="1">IFERROR(__xludf.DUMMYFUNCTION("IF(REGEXMATCH(A6201,""wealth planning""),""Script 1"",""-"")"),"-")</f>
        <v>-</v>
      </c>
      <c r="C6201" s="74">
        <f t="shared" si="48"/>
        <v>0</v>
      </c>
      <c r="D6201" s="74" t="str">
        <f t="shared" si="49"/>
        <v>You: Hai assalamualaikum Rosiman,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202" spans="1:4">
      <c r="B6202" s="74" t="str">
        <f ca="1">IFERROR(__xludf.DUMMYFUNCTION("IF(REGEXMATCH(A6202,""wealth planning""),""Script 1"",""-"")"),"-")</f>
        <v>-</v>
      </c>
      <c r="C6202" s="74">
        <f t="shared" si="48"/>
        <v>0</v>
      </c>
      <c r="D6202" s="74">
        <f t="shared" si="49"/>
        <v>0</v>
      </c>
    </row>
    <row r="6203" spans="1:4">
      <c r="A6203" s="74" t="s">
        <v>5175</v>
      </c>
      <c r="B6203" s="74" t="str">
        <f ca="1">IFERROR(__xludf.DUMMYFUNCTION("IF(REGEXMATCH(A6203,""wealth planning""),""Script 1"",""-"")"),"-")</f>
        <v>-</v>
      </c>
      <c r="C6203" s="74">
        <f t="shared" si="48"/>
        <v>0</v>
      </c>
      <c r="D6203" s="74">
        <f t="shared" si="49"/>
        <v>0</v>
      </c>
    </row>
    <row r="6204" spans="1:4">
      <c r="A6204" s="148">
        <v>45684</v>
      </c>
      <c r="B6204" s="74" t="str">
        <f ca="1">IFERROR(__xludf.DUMMYFUNCTION("IF(REGEXMATCH(A6204,""wealth planning""),""Script 1"",""-"")"),"#VALUE!")</f>
        <v>#VALUE!</v>
      </c>
      <c r="C6204" s="74" t="str">
        <f t="shared" si="48"/>
        <v>Amir Afiq Shukri</v>
      </c>
      <c r="D6204" s="74">
        <f t="shared" si="49"/>
        <v>0</v>
      </c>
    </row>
    <row r="6205" spans="1:4">
      <c r="A6205" s="148">
        <v>45684</v>
      </c>
      <c r="B6205" s="74" t="str">
        <f ca="1">IFERROR(__xludf.DUMMYFUNCTION("IF(REGEXMATCH(A6205,""wealth planning""),""Script 1"",""-"")"),"#VALUE!")</f>
        <v>#VALUE!</v>
      </c>
      <c r="C6205" s="148">
        <f t="shared" si="48"/>
        <v>45684</v>
      </c>
      <c r="D6205" s="74">
        <f t="shared" si="49"/>
        <v>0</v>
      </c>
    </row>
    <row r="6206" spans="1:4">
      <c r="A6206" s="74" t="s">
        <v>3597</v>
      </c>
      <c r="B6206" s="74" t="str">
        <f ca="1">IFERROR(__xludf.DUMMYFUNCTION("IF(REGEXMATCH(A6206,""wealth planning""),""Script 1"",""-"")"),"Script 1")</f>
        <v>Script 1</v>
      </c>
      <c r="C6206" s="148">
        <f t="shared" si="48"/>
        <v>45684</v>
      </c>
      <c r="D6206" s="74" t="str">
        <f t="shared" si="49"/>
        <v>Amir Afiq Shukri</v>
      </c>
    </row>
    <row r="6207" spans="1:4">
      <c r="B6207" s="74" t="str">
        <f ca="1">IFERROR(__xludf.DUMMYFUNCTION("IF(REGEXMATCH(A6207,""wealth planning""),""Script 1"",""-"")"),"-")</f>
        <v>-</v>
      </c>
      <c r="C6207" s="74" t="str">
        <f t="shared" si="48"/>
        <v>You: Hai assalamualaikum Amir,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207" s="148">
        <f t="shared" si="49"/>
        <v>45684</v>
      </c>
    </row>
    <row r="6208" spans="1:4">
      <c r="B6208" s="74" t="str">
        <f ca="1">IFERROR(__xludf.DUMMYFUNCTION("IF(REGEXMATCH(A6208,""wealth planning""),""Script 1"",""-"")"),"-")</f>
        <v>-</v>
      </c>
      <c r="C6208" s="74">
        <f t="shared" si="48"/>
        <v>0</v>
      </c>
      <c r="D6208" s="148">
        <f t="shared" si="49"/>
        <v>45684</v>
      </c>
    </row>
    <row r="6209" spans="1:4">
      <c r="B6209" s="74" t="str">
        <f ca="1">IFERROR(__xludf.DUMMYFUNCTION("IF(REGEXMATCH(A6209,""wealth planning""),""Script 1"",""-"")"),"-")</f>
        <v>-</v>
      </c>
      <c r="C6209" s="74">
        <f t="shared" si="48"/>
        <v>0</v>
      </c>
      <c r="D6209" s="74" t="str">
        <f t="shared" si="49"/>
        <v>You: Hai assalamualaikum Amir,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210" spans="1:4">
      <c r="B6210" s="74" t="str">
        <f ca="1">IFERROR(__xludf.DUMMYFUNCTION("IF(REGEXMATCH(A6210,""wealth planning""),""Script 1"",""-"")"),"-")</f>
        <v>-</v>
      </c>
      <c r="C6210" s="74">
        <f t="shared" si="48"/>
        <v>0</v>
      </c>
      <c r="D6210" s="74">
        <f t="shared" si="49"/>
        <v>0</v>
      </c>
    </row>
    <row r="6211" spans="1:4">
      <c r="A6211" s="74" t="s">
        <v>5178</v>
      </c>
      <c r="B6211" s="74" t="str">
        <f ca="1">IFERROR(__xludf.DUMMYFUNCTION("IF(REGEXMATCH(A6211,""wealth planning""),""Script 1"",""-"")"),"-")</f>
        <v>-</v>
      </c>
      <c r="C6211" s="74">
        <f t="shared" si="48"/>
        <v>0</v>
      </c>
      <c r="D6211" s="74">
        <f t="shared" si="49"/>
        <v>0</v>
      </c>
    </row>
    <row r="6212" spans="1:4">
      <c r="A6212" s="148">
        <v>45684</v>
      </c>
      <c r="B6212" s="74" t="str">
        <f ca="1">IFERROR(__xludf.DUMMYFUNCTION("IF(REGEXMATCH(A6212,""wealth planning""),""Script 1"",""-"")"),"#VALUE!")</f>
        <v>#VALUE!</v>
      </c>
      <c r="C6212" s="74" t="str">
        <f t="shared" si="48"/>
        <v>Sabrina Barawas</v>
      </c>
      <c r="D6212" s="74">
        <f t="shared" si="49"/>
        <v>0</v>
      </c>
    </row>
    <row r="6213" spans="1:4">
      <c r="A6213" s="148">
        <v>45684</v>
      </c>
      <c r="B6213" s="74" t="str">
        <f ca="1">IFERROR(__xludf.DUMMYFUNCTION("IF(REGEXMATCH(A6213,""wealth planning""),""Script 1"",""-"")"),"#VALUE!")</f>
        <v>#VALUE!</v>
      </c>
      <c r="C6213" s="148">
        <f t="shared" si="48"/>
        <v>45684</v>
      </c>
      <c r="D6213" s="74">
        <f t="shared" si="49"/>
        <v>0</v>
      </c>
    </row>
    <row r="6214" spans="1:4">
      <c r="A6214" s="74" t="s">
        <v>5179</v>
      </c>
      <c r="B6214" s="74" t="str">
        <f ca="1">IFERROR(__xludf.DUMMYFUNCTION("IF(REGEXMATCH(A6214,""wealth planning""),""Script 1"",""-"")"),"Script 1")</f>
        <v>Script 1</v>
      </c>
      <c r="C6214" s="148">
        <f t="shared" si="48"/>
        <v>45684</v>
      </c>
      <c r="D6214" s="74" t="str">
        <f t="shared" si="49"/>
        <v>Sabrina Barawas</v>
      </c>
    </row>
    <row r="6215" spans="1:4">
      <c r="B6215" s="74" t="str">
        <f ca="1">IFERROR(__xludf.DUMMYFUNCTION("IF(REGEXMATCH(A6215,""wealth planning""),""Script 1"",""-"")"),"-")</f>
        <v>-</v>
      </c>
      <c r="C6215" s="74" t="str">
        <f t="shared" si="48"/>
        <v>You: Hai assalamualaikum Sabrina,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215" s="148">
        <f t="shared" si="49"/>
        <v>45684</v>
      </c>
    </row>
    <row r="6216" spans="1:4">
      <c r="B6216" s="74" t="str">
        <f ca="1">IFERROR(__xludf.DUMMYFUNCTION("IF(REGEXMATCH(A6216,""wealth planning""),""Script 1"",""-"")"),"-")</f>
        <v>-</v>
      </c>
      <c r="C6216" s="74">
        <f t="shared" si="48"/>
        <v>0</v>
      </c>
      <c r="D6216" s="148">
        <f t="shared" si="49"/>
        <v>45684</v>
      </c>
    </row>
    <row r="6217" spans="1:4">
      <c r="B6217" s="74" t="str">
        <f ca="1">IFERROR(__xludf.DUMMYFUNCTION("IF(REGEXMATCH(A6217,""wealth planning""),""Script 1"",""-"")"),"-")</f>
        <v>-</v>
      </c>
      <c r="C6217" s="74">
        <f t="shared" si="48"/>
        <v>0</v>
      </c>
      <c r="D6217" s="74" t="str">
        <f t="shared" si="49"/>
        <v>You: Hai assalamualaikum Sabrina,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218" spans="1:4">
      <c r="B6218" s="74" t="str">
        <f ca="1">IFERROR(__xludf.DUMMYFUNCTION("IF(REGEXMATCH(A6218,""wealth planning""),""Script 1"",""-"")"),"-")</f>
        <v>-</v>
      </c>
      <c r="C6218" s="74">
        <f t="shared" si="48"/>
        <v>0</v>
      </c>
      <c r="D6218" s="74">
        <f t="shared" si="49"/>
        <v>0</v>
      </c>
    </row>
    <row r="6219" spans="1:4">
      <c r="A6219" s="74" t="s">
        <v>5182</v>
      </c>
      <c r="B6219" s="74" t="str">
        <f ca="1">IFERROR(__xludf.DUMMYFUNCTION("IF(REGEXMATCH(A6219,""wealth planning""),""Script 1"",""-"")"),"-")</f>
        <v>-</v>
      </c>
      <c r="C6219" s="74">
        <f t="shared" si="48"/>
        <v>0</v>
      </c>
      <c r="D6219" s="74">
        <f t="shared" si="49"/>
        <v>0</v>
      </c>
    </row>
    <row r="6220" spans="1:4">
      <c r="A6220" s="148">
        <v>45684</v>
      </c>
      <c r="B6220" s="74" t="str">
        <f ca="1">IFERROR(__xludf.DUMMYFUNCTION("IF(REGEXMATCH(A6220,""wealth planning""),""Script 1"",""-"")"),"#VALUE!")</f>
        <v>#VALUE!</v>
      </c>
      <c r="C6220" s="74" t="str">
        <f t="shared" si="48"/>
        <v>Andie Nur Sabrina (Sabby)</v>
      </c>
      <c r="D6220" s="74">
        <f t="shared" si="49"/>
        <v>0</v>
      </c>
    </row>
    <row r="6221" spans="1:4">
      <c r="A6221" s="148">
        <v>45684</v>
      </c>
      <c r="B6221" s="74" t="str">
        <f ca="1">IFERROR(__xludf.DUMMYFUNCTION("IF(REGEXMATCH(A6221,""wealth planning""),""Script 1"",""-"")"),"#VALUE!")</f>
        <v>#VALUE!</v>
      </c>
      <c r="C6221" s="148">
        <f t="shared" si="48"/>
        <v>45684</v>
      </c>
      <c r="D6221" s="74">
        <f t="shared" si="49"/>
        <v>0</v>
      </c>
    </row>
    <row r="6222" spans="1:4">
      <c r="A6222" s="74" t="s">
        <v>5183</v>
      </c>
      <c r="B6222" s="74" t="str">
        <f ca="1">IFERROR(__xludf.DUMMYFUNCTION("IF(REGEXMATCH(A6222,""wealth planning""),""Script 1"",""-"")"),"Script 1")</f>
        <v>Script 1</v>
      </c>
      <c r="C6222" s="148">
        <f t="shared" si="48"/>
        <v>45684</v>
      </c>
      <c r="D6222" s="74" t="str">
        <f t="shared" si="49"/>
        <v>Andie Nur Sabrina (Sabby)</v>
      </c>
    </row>
    <row r="6223" spans="1:4">
      <c r="B6223" s="74" t="str">
        <f ca="1">IFERROR(__xludf.DUMMYFUNCTION("IF(REGEXMATCH(A6223,""wealth planning""),""Script 1"",""-"")"),"-")</f>
        <v>-</v>
      </c>
      <c r="C6223" s="74" t="str">
        <f t="shared" si="48"/>
        <v>You: Hai assalamualaikum puan Sabrina,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223" s="148">
        <f t="shared" si="49"/>
        <v>45684</v>
      </c>
    </row>
    <row r="6224" spans="1:4">
      <c r="B6224" s="74" t="str">
        <f ca="1">IFERROR(__xludf.DUMMYFUNCTION("IF(REGEXMATCH(A6224,""wealth planning""),""Script 1"",""-"")"),"-")</f>
        <v>-</v>
      </c>
      <c r="C6224" s="74">
        <f t="shared" si="48"/>
        <v>0</v>
      </c>
      <c r="D6224" s="148">
        <f t="shared" si="49"/>
        <v>45684</v>
      </c>
    </row>
    <row r="6225" spans="1:4">
      <c r="B6225" s="74" t="str">
        <f ca="1">IFERROR(__xludf.DUMMYFUNCTION("IF(REGEXMATCH(A6225,""wealth planning""),""Script 1"",""-"")"),"-")</f>
        <v>-</v>
      </c>
      <c r="C6225" s="74">
        <f t="shared" si="48"/>
        <v>0</v>
      </c>
      <c r="D6225" s="74" t="str">
        <f t="shared" si="49"/>
        <v>You: Hai assalamualaikum puan Sabrina,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226" spans="1:4">
      <c r="B6226" s="74" t="str">
        <f ca="1">IFERROR(__xludf.DUMMYFUNCTION("IF(REGEXMATCH(A6226,""wealth planning""),""Script 1"",""-"")"),"-")</f>
        <v>-</v>
      </c>
      <c r="C6226" s="74">
        <f t="shared" si="48"/>
        <v>0</v>
      </c>
      <c r="D6226" s="74">
        <f t="shared" si="49"/>
        <v>0</v>
      </c>
    </row>
    <row r="6227" spans="1:4">
      <c r="A6227" s="74" t="s">
        <v>5186</v>
      </c>
      <c r="B6227" s="74" t="str">
        <f ca="1">IFERROR(__xludf.DUMMYFUNCTION("IF(REGEXMATCH(A6227,""wealth planning""),""Script 1"",""-"")"),"-")</f>
        <v>-</v>
      </c>
      <c r="C6227" s="74">
        <f t="shared" si="48"/>
        <v>0</v>
      </c>
      <c r="D6227" s="74">
        <f t="shared" si="49"/>
        <v>0</v>
      </c>
    </row>
    <row r="6228" spans="1:4">
      <c r="A6228" s="148">
        <v>45684</v>
      </c>
      <c r="B6228" s="74" t="str">
        <f ca="1">IFERROR(__xludf.DUMMYFUNCTION("IF(REGEXMATCH(A6228,""wealth planning""),""Script 1"",""-"")"),"#VALUE!")</f>
        <v>#VALUE!</v>
      </c>
      <c r="C6228" s="74" t="str">
        <f t="shared" si="48"/>
        <v>Nusaibah Syahidah Abu Bakar</v>
      </c>
      <c r="D6228" s="74">
        <f t="shared" si="49"/>
        <v>0</v>
      </c>
    </row>
    <row r="6229" spans="1:4">
      <c r="A6229" s="148">
        <v>45684</v>
      </c>
      <c r="B6229" s="74" t="str">
        <f ca="1">IFERROR(__xludf.DUMMYFUNCTION("IF(REGEXMATCH(A6229,""wealth planning""),""Script 1"",""-"")"),"#VALUE!")</f>
        <v>#VALUE!</v>
      </c>
      <c r="C6229" s="148">
        <f t="shared" si="48"/>
        <v>45684</v>
      </c>
      <c r="D6229" s="74">
        <f t="shared" si="49"/>
        <v>0</v>
      </c>
    </row>
    <row r="6230" spans="1:4">
      <c r="A6230" s="74" t="s">
        <v>5187</v>
      </c>
      <c r="B6230" s="74" t="str">
        <f ca="1">IFERROR(__xludf.DUMMYFUNCTION("IF(REGEXMATCH(A6230,""wealth planning""),""Script 1"",""-"")"),"Script 1")</f>
        <v>Script 1</v>
      </c>
      <c r="C6230" s="148">
        <f t="shared" si="48"/>
        <v>45684</v>
      </c>
      <c r="D6230" s="74" t="str">
        <f t="shared" si="49"/>
        <v>Nusaibah Syahidah Abu Bakar</v>
      </c>
    </row>
    <row r="6231" spans="1:4">
      <c r="B6231" s="74" t="str">
        <f ca="1">IFERROR(__xludf.DUMMYFUNCTION("IF(REGEXMATCH(A6231,""wealth planning""),""Script 1"",""-"")"),"-")</f>
        <v>-</v>
      </c>
      <c r="C6231" s="74" t="str">
        <f t="shared" si="48"/>
        <v>You: Hai assalamualaikum puan Nusaibah,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231" s="148">
        <f t="shared" si="49"/>
        <v>45684</v>
      </c>
    </row>
    <row r="6232" spans="1:4">
      <c r="B6232" s="74" t="str">
        <f ca="1">IFERROR(__xludf.DUMMYFUNCTION("IF(REGEXMATCH(A6232,""wealth planning""),""Script 1"",""-"")"),"-")</f>
        <v>-</v>
      </c>
      <c r="C6232" s="74">
        <f t="shared" si="48"/>
        <v>0</v>
      </c>
      <c r="D6232" s="148">
        <f t="shared" si="49"/>
        <v>45684</v>
      </c>
    </row>
    <row r="6233" spans="1:4">
      <c r="B6233" s="74" t="str">
        <f ca="1">IFERROR(__xludf.DUMMYFUNCTION("IF(REGEXMATCH(A6233,""wealth planning""),""Script 1"",""-"")"),"-")</f>
        <v>-</v>
      </c>
      <c r="C6233" s="74">
        <f t="shared" si="48"/>
        <v>0</v>
      </c>
      <c r="D6233" s="74" t="str">
        <f t="shared" si="49"/>
        <v>You: Hai assalamualaikum puan Nusaibah,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234" spans="1:4">
      <c r="A6234" s="74" t="s">
        <v>5189</v>
      </c>
      <c r="B6234" s="74" t="str">
        <f ca="1">IFERROR(__xludf.DUMMYFUNCTION("IF(REGEXMATCH(A6234,""wealth planning""),""Script 1"",""-"")"),"-")</f>
        <v>-</v>
      </c>
      <c r="C6234" s="74">
        <f t="shared" si="48"/>
        <v>0</v>
      </c>
      <c r="D6234" s="74">
        <f t="shared" si="49"/>
        <v>0</v>
      </c>
    </row>
    <row r="6235" spans="1:4">
      <c r="A6235" s="74" t="s">
        <v>5189</v>
      </c>
      <c r="B6235" s="74" t="str">
        <f ca="1">IFERROR(__xludf.DUMMYFUNCTION("IF(REGEXMATCH(A6235,""wealth planning""),""Script 1"",""-"")"),"-")</f>
        <v>-</v>
      </c>
      <c r="C6235" s="74" t="str">
        <f t="shared" si="48"/>
        <v>Fatin Nazihah Razali</v>
      </c>
      <c r="D6235" s="74">
        <f t="shared" si="49"/>
        <v>0</v>
      </c>
    </row>
    <row r="6236" spans="1:4">
      <c r="A6236" s="148">
        <v>45684</v>
      </c>
      <c r="B6236" s="74" t="str">
        <f ca="1">IFERROR(__xludf.DUMMYFUNCTION("IF(REGEXMATCH(A6236,""wealth planning""),""Script 1"",""-"")"),"#VALUE!")</f>
        <v>#VALUE!</v>
      </c>
      <c r="C6236" s="74" t="str">
        <f t="shared" si="48"/>
        <v>Fatin Nazihah Razali</v>
      </c>
      <c r="D6236" s="74">
        <f t="shared" si="49"/>
        <v>0</v>
      </c>
    </row>
    <row r="6237" spans="1:4">
      <c r="A6237" s="148">
        <v>45684</v>
      </c>
      <c r="B6237" s="74" t="str">
        <f ca="1">IFERROR(__xludf.DUMMYFUNCTION("IF(REGEXMATCH(A6237,""wealth planning""),""Script 1"",""-"")"),"#VALUE!")</f>
        <v>#VALUE!</v>
      </c>
      <c r="C6237" s="148">
        <f t="shared" si="48"/>
        <v>45684</v>
      </c>
      <c r="D6237" s="74" t="str">
        <f t="shared" si="49"/>
        <v>Fatin Nazihah Razali</v>
      </c>
    </row>
    <row r="6238" spans="1:4">
      <c r="A6238" s="74" t="s">
        <v>3004</v>
      </c>
      <c r="B6238" s="74" t="str">
        <f ca="1">IFERROR(__xludf.DUMMYFUNCTION("IF(REGEXMATCH(A6238,""wealth planning""),""Script 1"",""-"")"),"Script 1")</f>
        <v>Script 1</v>
      </c>
      <c r="C6238" s="148">
        <f t="shared" si="48"/>
        <v>45684</v>
      </c>
      <c r="D6238" s="74" t="str">
        <f t="shared" si="49"/>
        <v>Fatin Nazihah Razali</v>
      </c>
    </row>
    <row r="6239" spans="1:4">
      <c r="B6239" s="74" t="str">
        <f ca="1">IFERROR(__xludf.DUMMYFUNCTION("IF(REGEXMATCH(A6239,""wealth planning""),""Script 1"",""-"")"),"-")</f>
        <v>-</v>
      </c>
      <c r="C6239" s="74" t="str">
        <f t="shared" si="48"/>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239" s="148">
        <f t="shared" si="49"/>
        <v>45684</v>
      </c>
    </row>
    <row r="6240" spans="1:4">
      <c r="B6240" s="74" t="str">
        <f ca="1">IFERROR(__xludf.DUMMYFUNCTION("IF(REGEXMATCH(A6240,""wealth planning""),""Script 1"",""-"")"),"-")</f>
        <v>-</v>
      </c>
      <c r="C6240" s="74">
        <f t="shared" si="48"/>
        <v>0</v>
      </c>
      <c r="D6240" s="148">
        <f t="shared" si="49"/>
        <v>45684</v>
      </c>
    </row>
    <row r="6241" spans="1:4">
      <c r="B6241" s="74" t="str">
        <f ca="1">IFERROR(__xludf.DUMMYFUNCTION("IF(REGEXMATCH(A6241,""wealth planning""),""Script 1"",""-"")"),"-")</f>
        <v>-</v>
      </c>
      <c r="C6241" s="74">
        <f t="shared" si="48"/>
        <v>0</v>
      </c>
      <c r="D6241" s="74" t="str">
        <f t="shared" si="49"/>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242" spans="1:4">
      <c r="A6242" s="74" t="s">
        <v>5191</v>
      </c>
      <c r="B6242" s="74" t="str">
        <f ca="1">IFERROR(__xludf.DUMMYFUNCTION("IF(REGEXMATCH(A6242,""wealth planning""),""Script 1"",""-"")"),"-")</f>
        <v>-</v>
      </c>
      <c r="C6242" s="74">
        <f t="shared" si="48"/>
        <v>0</v>
      </c>
      <c r="D6242" s="74">
        <f t="shared" si="49"/>
        <v>0</v>
      </c>
    </row>
    <row r="6243" spans="1:4">
      <c r="A6243" s="74" t="s">
        <v>5192</v>
      </c>
      <c r="B6243" s="74" t="str">
        <f ca="1">IFERROR(__xludf.DUMMYFUNCTION("IF(REGEXMATCH(A6243,""wealth planning""),""Script 1"",""-"")"),"-")</f>
        <v>-</v>
      </c>
      <c r="C6243" s="74" t="str">
        <f t="shared" si="48"/>
        <v>NURSHAZLIN OTHMANStatus is reachable</v>
      </c>
      <c r="D6243" s="74">
        <f t="shared" si="49"/>
        <v>0</v>
      </c>
    </row>
    <row r="6244" spans="1:4">
      <c r="A6244" s="148">
        <v>45684</v>
      </c>
      <c r="B6244" s="74" t="str">
        <f ca="1">IFERROR(__xludf.DUMMYFUNCTION("IF(REGEXMATCH(A6244,""wealth planning""),""Script 1"",""-"")"),"#VALUE!")</f>
        <v>#VALUE!</v>
      </c>
      <c r="C6244" s="74" t="str">
        <f t="shared" si="48"/>
        <v>NURSHAZLIN OTHMAN</v>
      </c>
      <c r="D6244" s="74">
        <f t="shared" si="49"/>
        <v>0</v>
      </c>
    </row>
    <row r="6245" spans="1:4">
      <c r="A6245" s="148">
        <v>45684</v>
      </c>
      <c r="B6245" s="74" t="str">
        <f ca="1">IFERROR(__xludf.DUMMYFUNCTION("IF(REGEXMATCH(A6245,""wealth planning""),""Script 1"",""-"")"),"#VALUE!")</f>
        <v>#VALUE!</v>
      </c>
      <c r="C6245" s="148">
        <f t="shared" si="48"/>
        <v>45684</v>
      </c>
      <c r="D6245" s="74" t="str">
        <f t="shared" si="49"/>
        <v>NURSHAZLIN OTHMANStatus is reachable</v>
      </c>
    </row>
    <row r="6246" spans="1:4">
      <c r="A6246" s="74" t="s">
        <v>5193</v>
      </c>
      <c r="B6246" s="74" t="str">
        <f ca="1">IFERROR(__xludf.DUMMYFUNCTION("IF(REGEXMATCH(A6246,""wealth planning""),""Script 1"",""-"")"),"Script 1")</f>
        <v>Script 1</v>
      </c>
      <c r="C6246" s="148">
        <f t="shared" si="48"/>
        <v>45684</v>
      </c>
      <c r="D6246" s="74" t="str">
        <f t="shared" si="49"/>
        <v>NURSHAZLIN OTHMAN</v>
      </c>
    </row>
    <row r="6247" spans="1:4">
      <c r="B6247" s="74" t="str">
        <f ca="1">IFERROR(__xludf.DUMMYFUNCTION("IF(REGEXMATCH(A6247,""wealth planning""),""Script 1"",""-"")"),"-")</f>
        <v>-</v>
      </c>
      <c r="C6247" s="74" t="str">
        <f t="shared" si="48"/>
        <v>You: Hai assalamualaikum Nurshazlin,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247" s="148">
        <f t="shared" si="49"/>
        <v>45684</v>
      </c>
    </row>
    <row r="6248" spans="1:4">
      <c r="B6248" s="74" t="str">
        <f ca="1">IFERROR(__xludf.DUMMYFUNCTION("IF(REGEXMATCH(A6248,""wealth planning""),""Script 1"",""-"")"),"-")</f>
        <v>-</v>
      </c>
      <c r="C6248" s="74">
        <f t="shared" si="48"/>
        <v>0</v>
      </c>
      <c r="D6248" s="148">
        <f t="shared" si="49"/>
        <v>45684</v>
      </c>
    </row>
    <row r="6249" spans="1:4">
      <c r="B6249" s="74" t="str">
        <f ca="1">IFERROR(__xludf.DUMMYFUNCTION("IF(REGEXMATCH(A6249,""wealth planning""),""Script 1"",""-"")"),"-")</f>
        <v>-</v>
      </c>
      <c r="C6249" s="74">
        <f t="shared" si="48"/>
        <v>0</v>
      </c>
      <c r="D6249" s="74" t="str">
        <f t="shared" si="49"/>
        <v>You: Hai assalamualaikum Nurshazlin,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250" spans="1:4">
      <c r="B6250" s="74" t="str">
        <f ca="1">IFERROR(__xludf.DUMMYFUNCTION("IF(REGEXMATCH(A6250,""wealth planning""),""Script 1"",""-"")"),"-")</f>
        <v>-</v>
      </c>
      <c r="C6250" s="74">
        <f t="shared" si="48"/>
        <v>0</v>
      </c>
      <c r="D6250" s="74">
        <f t="shared" si="49"/>
        <v>0</v>
      </c>
    </row>
    <row r="6251" spans="1:4">
      <c r="A6251" s="74" t="s">
        <v>5196</v>
      </c>
      <c r="B6251" s="74" t="str">
        <f ca="1">IFERROR(__xludf.DUMMYFUNCTION("IF(REGEXMATCH(A6251,""wealth planning""),""Script 1"",""-"")"),"-")</f>
        <v>-</v>
      </c>
      <c r="C6251" s="74">
        <f t="shared" si="48"/>
        <v>0</v>
      </c>
      <c r="D6251" s="74">
        <f t="shared" si="49"/>
        <v>0</v>
      </c>
    </row>
    <row r="6252" spans="1:4">
      <c r="A6252" s="148">
        <v>45684</v>
      </c>
      <c r="B6252" s="74" t="str">
        <f ca="1">IFERROR(__xludf.DUMMYFUNCTION("IF(REGEXMATCH(A6252,""wealth planning""),""Script 1"",""-"")"),"#VALUE!")</f>
        <v>#VALUE!</v>
      </c>
      <c r="C6252" s="74" t="str">
        <f t="shared" si="48"/>
        <v>Haikal Ishak</v>
      </c>
      <c r="D6252" s="74">
        <f t="shared" si="49"/>
        <v>0</v>
      </c>
    </row>
    <row r="6253" spans="1:4">
      <c r="A6253" s="148">
        <v>45684</v>
      </c>
      <c r="B6253" s="74" t="str">
        <f ca="1">IFERROR(__xludf.DUMMYFUNCTION("IF(REGEXMATCH(A6253,""wealth planning""),""Script 1"",""-"")"),"#VALUE!")</f>
        <v>#VALUE!</v>
      </c>
      <c r="C6253" s="148">
        <f t="shared" si="48"/>
        <v>45684</v>
      </c>
      <c r="D6253" s="74">
        <f t="shared" si="49"/>
        <v>0</v>
      </c>
    </row>
    <row r="6254" spans="1:4">
      <c r="A6254" s="74" t="s">
        <v>4928</v>
      </c>
      <c r="B6254" s="74" t="str">
        <f ca="1">IFERROR(__xludf.DUMMYFUNCTION("IF(REGEXMATCH(A6254,""wealth planning""),""Script 1"",""-"")"),"Script 1")</f>
        <v>Script 1</v>
      </c>
      <c r="C6254" s="148">
        <f t="shared" si="48"/>
        <v>45684</v>
      </c>
      <c r="D6254" s="74" t="str">
        <f t="shared" si="49"/>
        <v>Haikal Ishak</v>
      </c>
    </row>
    <row r="6255" spans="1:4">
      <c r="B6255" s="74" t="str">
        <f ca="1">IFERROR(__xludf.DUMMYFUNCTION("IF(REGEXMATCH(A6255,""wealth planning""),""Script 1"",""-"")"),"-")</f>
        <v>-</v>
      </c>
      <c r="C6255" s="74" t="str">
        <f t="shared" si="48"/>
        <v>You: Hai assalamualaikum Haikal,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255" s="148">
        <f t="shared" si="49"/>
        <v>45684</v>
      </c>
    </row>
    <row r="6256" spans="1:4">
      <c r="B6256" s="74" t="str">
        <f ca="1">IFERROR(__xludf.DUMMYFUNCTION("IF(REGEXMATCH(A6256,""wealth planning""),""Script 1"",""-"")"),"-")</f>
        <v>-</v>
      </c>
      <c r="C6256" s="74">
        <f t="shared" si="48"/>
        <v>0</v>
      </c>
      <c r="D6256" s="148">
        <f t="shared" si="49"/>
        <v>45684</v>
      </c>
    </row>
    <row r="6257" spans="1:4">
      <c r="B6257" s="74" t="str">
        <f ca="1">IFERROR(__xludf.DUMMYFUNCTION("IF(REGEXMATCH(A6257,""wealth planning""),""Script 1"",""-"")"),"-")</f>
        <v>-</v>
      </c>
      <c r="C6257" s="74">
        <f t="shared" si="48"/>
        <v>0</v>
      </c>
      <c r="D6257" s="74" t="str">
        <f t="shared" si="49"/>
        <v>You: Hai assalamualaikum Haikal,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258" spans="1:4">
      <c r="B6258" s="74" t="str">
        <f ca="1">IFERROR(__xludf.DUMMYFUNCTION("IF(REGEXMATCH(A6258,""wealth planning""),""Script 1"",""-"")"),"-")</f>
        <v>-</v>
      </c>
      <c r="C6258" s="74">
        <f t="shared" si="48"/>
        <v>0</v>
      </c>
      <c r="D6258" s="74">
        <f t="shared" si="49"/>
        <v>0</v>
      </c>
    </row>
    <row r="6259" spans="1:4">
      <c r="A6259" s="74" t="s">
        <v>2608</v>
      </c>
      <c r="B6259" s="74" t="str">
        <f ca="1">IFERROR(__xludf.DUMMYFUNCTION("IF(REGEXMATCH(A6259,""wealth planning""),""Script 1"",""-"")"),"-")</f>
        <v>-</v>
      </c>
      <c r="C6259" s="74">
        <f t="shared" si="48"/>
        <v>0</v>
      </c>
      <c r="D6259" s="74">
        <f t="shared" si="49"/>
        <v>0</v>
      </c>
    </row>
    <row r="6260" spans="1:4">
      <c r="A6260" s="148">
        <v>45684</v>
      </c>
      <c r="B6260" s="74" t="str">
        <f ca="1">IFERROR(__xludf.DUMMYFUNCTION("IF(REGEXMATCH(A6260,""wealth planning""),""Script 1"",""-"")"),"#VALUE!")</f>
        <v>#VALUE!</v>
      </c>
      <c r="C6260" s="74" t="str">
        <f t="shared" si="48"/>
        <v>Nur Hidayah</v>
      </c>
      <c r="D6260" s="74">
        <f t="shared" si="49"/>
        <v>0</v>
      </c>
    </row>
    <row r="6261" spans="1:4">
      <c r="A6261" s="148">
        <v>45684</v>
      </c>
      <c r="B6261" s="74" t="str">
        <f ca="1">IFERROR(__xludf.DUMMYFUNCTION("IF(REGEXMATCH(A6261,""wealth planning""),""Script 1"",""-"")"),"#VALUE!")</f>
        <v>#VALUE!</v>
      </c>
      <c r="C6261" s="148">
        <f t="shared" si="48"/>
        <v>45684</v>
      </c>
      <c r="D6261" s="74">
        <f t="shared" si="49"/>
        <v>0</v>
      </c>
    </row>
    <row r="6262" spans="1:4">
      <c r="A6262" s="74" t="s">
        <v>3440</v>
      </c>
      <c r="B6262" s="74" t="str">
        <f ca="1">IFERROR(__xludf.DUMMYFUNCTION("IF(REGEXMATCH(A6262,""wealth planning""),""Script 1"",""-"")"),"Script 1")</f>
        <v>Script 1</v>
      </c>
      <c r="C6262" s="148">
        <f t="shared" si="48"/>
        <v>45684</v>
      </c>
      <c r="D6262" s="74" t="str">
        <f t="shared" si="49"/>
        <v>Nur Hidayah</v>
      </c>
    </row>
    <row r="6263" spans="1:4">
      <c r="B6263" s="74" t="str">
        <f ca="1">IFERROR(__xludf.DUMMYFUNCTION("IF(REGEXMATCH(A6263,""wealth planning""),""Script 1"",""-"")"),"-")</f>
        <v>-</v>
      </c>
      <c r="C6263" s="74" t="str">
        <f t="shared" si="48"/>
        <v>You: Hai assalamualaikum Hidayah,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263" s="148">
        <f t="shared" si="49"/>
        <v>45684</v>
      </c>
    </row>
    <row r="6264" spans="1:4">
      <c r="B6264" s="74" t="str">
        <f ca="1">IFERROR(__xludf.DUMMYFUNCTION("IF(REGEXMATCH(A6264,""wealth planning""),""Script 1"",""-"")"),"-")</f>
        <v>-</v>
      </c>
      <c r="C6264" s="74">
        <f t="shared" si="48"/>
        <v>0</v>
      </c>
      <c r="D6264" s="148">
        <f t="shared" si="49"/>
        <v>45684</v>
      </c>
    </row>
    <row r="6265" spans="1:4">
      <c r="B6265" s="74" t="str">
        <f ca="1">IFERROR(__xludf.DUMMYFUNCTION("IF(REGEXMATCH(A6265,""wealth planning""),""Script 1"",""-"")"),"-")</f>
        <v>-</v>
      </c>
      <c r="C6265" s="74">
        <f t="shared" si="48"/>
        <v>0</v>
      </c>
      <c r="D6265" s="74" t="str">
        <f t="shared" si="49"/>
        <v>You: Hai assalamualaikum Hidayah,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266" spans="1:4">
      <c r="A6266" s="74" t="s">
        <v>5200</v>
      </c>
      <c r="B6266" s="74" t="str">
        <f ca="1">IFERROR(__xludf.DUMMYFUNCTION("IF(REGEXMATCH(A6266,""wealth planning""),""Script 1"",""-"")"),"-")</f>
        <v>-</v>
      </c>
      <c r="C6266" s="74">
        <f t="shared" si="48"/>
        <v>0</v>
      </c>
      <c r="D6266" s="74">
        <f t="shared" si="49"/>
        <v>0</v>
      </c>
    </row>
    <row r="6267" spans="1:4">
      <c r="A6267" s="74" t="s">
        <v>5200</v>
      </c>
      <c r="B6267" s="74" t="str">
        <f ca="1">IFERROR(__xludf.DUMMYFUNCTION("IF(REGEXMATCH(A6267,""wealth planning""),""Script 1"",""-"")"),"-")</f>
        <v>-</v>
      </c>
      <c r="C6267" s="74" t="str">
        <f t="shared" si="48"/>
        <v>Nurul Arisya Yusree</v>
      </c>
      <c r="D6267" s="74">
        <f t="shared" si="49"/>
        <v>0</v>
      </c>
    </row>
    <row r="6268" spans="1:4">
      <c r="A6268" s="148">
        <v>45684</v>
      </c>
      <c r="B6268" s="74" t="str">
        <f ca="1">IFERROR(__xludf.DUMMYFUNCTION("IF(REGEXMATCH(A6268,""wealth planning""),""Script 1"",""-"")"),"#VALUE!")</f>
        <v>#VALUE!</v>
      </c>
      <c r="C6268" s="74" t="str">
        <f t="shared" si="48"/>
        <v>Nurul Arisya Yusree</v>
      </c>
      <c r="D6268" s="74">
        <f t="shared" si="49"/>
        <v>0</v>
      </c>
    </row>
    <row r="6269" spans="1:4">
      <c r="A6269" s="148">
        <v>45684</v>
      </c>
      <c r="B6269" s="74" t="str">
        <f ca="1">IFERROR(__xludf.DUMMYFUNCTION("IF(REGEXMATCH(A6269,""wealth planning""),""Script 1"",""-"")"),"#VALUE!")</f>
        <v>#VALUE!</v>
      </c>
      <c r="C6269" s="148">
        <f t="shared" si="48"/>
        <v>45684</v>
      </c>
      <c r="D6269" s="74" t="str">
        <f t="shared" si="49"/>
        <v>Nurul Arisya Yusree</v>
      </c>
    </row>
    <row r="6270" spans="1:4">
      <c r="A6270" s="74" t="s">
        <v>4421</v>
      </c>
      <c r="B6270" s="74" t="str">
        <f ca="1">IFERROR(__xludf.DUMMYFUNCTION("IF(REGEXMATCH(A6270,""wealth planning""),""Script 1"",""-"")"),"Script 1")</f>
        <v>Script 1</v>
      </c>
      <c r="C6270" s="148">
        <f t="shared" si="48"/>
        <v>45684</v>
      </c>
      <c r="D6270" s="74" t="str">
        <f t="shared" si="49"/>
        <v>Nurul Arisya Yusree</v>
      </c>
    </row>
    <row r="6271" spans="1:4">
      <c r="B6271" s="74" t="str">
        <f ca="1">IFERROR(__xludf.DUMMYFUNCTION("IF(REGEXMATCH(A6271,""wealth planning""),""Script 1"",""-"")"),"-")</f>
        <v>-</v>
      </c>
      <c r="C6271" s="74" t="str">
        <f t="shared" si="48"/>
        <v>You: Hai assalamualaikum Arisya,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271" s="148">
        <f t="shared" si="49"/>
        <v>45684</v>
      </c>
    </row>
    <row r="6272" spans="1:4">
      <c r="B6272" s="74" t="str">
        <f ca="1">IFERROR(__xludf.DUMMYFUNCTION("IF(REGEXMATCH(A6272,""wealth planning""),""Script 1"",""-"")"),"-")</f>
        <v>-</v>
      </c>
      <c r="C6272" s="74">
        <f t="shared" si="48"/>
        <v>0</v>
      </c>
      <c r="D6272" s="148">
        <f t="shared" si="49"/>
        <v>45684</v>
      </c>
    </row>
    <row r="6273" spans="1:4">
      <c r="B6273" s="74" t="str">
        <f ca="1">IFERROR(__xludf.DUMMYFUNCTION("IF(REGEXMATCH(A6273,""wealth planning""),""Script 1"",""-"")"),"-")</f>
        <v>-</v>
      </c>
      <c r="C6273" s="74">
        <f t="shared" si="48"/>
        <v>0</v>
      </c>
      <c r="D6273" s="74" t="str">
        <f t="shared" si="49"/>
        <v>You: Hai assalamualaikum Arisya,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274" spans="1:4">
      <c r="A6274" s="74" t="s">
        <v>5202</v>
      </c>
      <c r="B6274" s="74" t="str">
        <f ca="1">IFERROR(__xludf.DUMMYFUNCTION("IF(REGEXMATCH(A6274,""wealth planning""),""Script 1"",""-"")"),"-")</f>
        <v>-</v>
      </c>
      <c r="C6274" s="74">
        <f t="shared" si="48"/>
        <v>0</v>
      </c>
      <c r="D6274" s="74">
        <f t="shared" si="49"/>
        <v>0</v>
      </c>
    </row>
    <row r="6275" spans="1:4">
      <c r="A6275" s="74" t="s">
        <v>5203</v>
      </c>
      <c r="B6275" s="74" t="str">
        <f ca="1">IFERROR(__xludf.DUMMYFUNCTION("IF(REGEXMATCH(A6275,""wealth planning""),""Script 1"",""-"")"),"-")</f>
        <v>-</v>
      </c>
      <c r="C6275" s="74" t="str">
        <f t="shared" si="48"/>
        <v>Muhammad Fikrialif Mohd ZaibStatus is reachable</v>
      </c>
      <c r="D6275" s="74">
        <f t="shared" si="49"/>
        <v>0</v>
      </c>
    </row>
    <row r="6276" spans="1:4">
      <c r="A6276" s="148">
        <v>45684</v>
      </c>
      <c r="B6276" s="74" t="str">
        <f ca="1">IFERROR(__xludf.DUMMYFUNCTION("IF(REGEXMATCH(A6276,""wealth planning""),""Script 1"",""-"")"),"#VALUE!")</f>
        <v>#VALUE!</v>
      </c>
      <c r="C6276" s="74" t="str">
        <f t="shared" si="48"/>
        <v>Muhammad Fikrialif Mohd Zaib</v>
      </c>
      <c r="D6276" s="74">
        <f t="shared" si="49"/>
        <v>0</v>
      </c>
    </row>
    <row r="6277" spans="1:4">
      <c r="A6277" s="148">
        <v>45684</v>
      </c>
      <c r="B6277" s="74" t="str">
        <f ca="1">IFERROR(__xludf.DUMMYFUNCTION("IF(REGEXMATCH(A6277,""wealth planning""),""Script 1"",""-"")"),"#VALUE!")</f>
        <v>#VALUE!</v>
      </c>
      <c r="C6277" s="148">
        <f t="shared" si="48"/>
        <v>45684</v>
      </c>
      <c r="D6277" s="74" t="str">
        <f t="shared" si="49"/>
        <v>Muhammad Fikrialif Mohd ZaibStatus is reachable</v>
      </c>
    </row>
    <row r="6278" spans="1:4">
      <c r="A6278" s="74" t="s">
        <v>5204</v>
      </c>
      <c r="B6278" s="74" t="str">
        <f ca="1">IFERROR(__xludf.DUMMYFUNCTION("IF(REGEXMATCH(A6278,""wealth planning""),""Script 1"",""-"")"),"Script 1")</f>
        <v>Script 1</v>
      </c>
      <c r="C6278" s="148">
        <f t="shared" si="48"/>
        <v>45684</v>
      </c>
      <c r="D6278" s="74" t="str">
        <f t="shared" si="49"/>
        <v>Muhammad Fikrialif Mohd Zaib</v>
      </c>
    </row>
    <row r="6279" spans="1:4">
      <c r="B6279" s="74" t="str">
        <f ca="1">IFERROR(__xludf.DUMMYFUNCTION("IF(REGEXMATCH(A6279,""wealth planning""),""Script 1"",""-"")"),"-")</f>
        <v>-</v>
      </c>
      <c r="C6279" s="74" t="str">
        <f t="shared" si="48"/>
        <v>You: Hai assalamualaikum Fikrialif,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279" s="148">
        <f t="shared" si="49"/>
        <v>45684</v>
      </c>
    </row>
    <row r="6280" spans="1:4">
      <c r="B6280" s="74" t="str">
        <f ca="1">IFERROR(__xludf.DUMMYFUNCTION("IF(REGEXMATCH(A6280,""wealth planning""),""Script 1"",""-"")"),"-")</f>
        <v>-</v>
      </c>
      <c r="C6280" s="74">
        <f t="shared" si="48"/>
        <v>0</v>
      </c>
      <c r="D6280" s="148">
        <f t="shared" si="49"/>
        <v>45684</v>
      </c>
    </row>
    <row r="6281" spans="1:4">
      <c r="B6281" s="74" t="str">
        <f ca="1">IFERROR(__xludf.DUMMYFUNCTION("IF(REGEXMATCH(A6281,""wealth planning""),""Script 1"",""-"")"),"-")</f>
        <v>-</v>
      </c>
      <c r="C6281" s="74">
        <f t="shared" si="48"/>
        <v>0</v>
      </c>
      <c r="D6281" s="74" t="str">
        <f t="shared" si="49"/>
        <v>You: Hai assalamualaikum Fikrialif,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282" spans="1:4">
      <c r="B6282" s="74" t="str">
        <f ca="1">IFERROR(__xludf.DUMMYFUNCTION("IF(REGEXMATCH(A6282,""wealth planning""),""Script 1"",""-"")"),"-")</f>
        <v>-</v>
      </c>
      <c r="C6282" s="74">
        <f t="shared" si="48"/>
        <v>0</v>
      </c>
      <c r="D6282" s="74">
        <f t="shared" si="49"/>
        <v>0</v>
      </c>
    </row>
    <row r="6283" spans="1:4">
      <c r="A6283" s="74" t="s">
        <v>5207</v>
      </c>
      <c r="B6283" s="74" t="str">
        <f ca="1">IFERROR(__xludf.DUMMYFUNCTION("IF(REGEXMATCH(A6283,""wealth planning""),""Script 1"",""-"")"),"-")</f>
        <v>-</v>
      </c>
      <c r="C6283" s="74">
        <f t="shared" si="48"/>
        <v>0</v>
      </c>
      <c r="D6283" s="74">
        <f t="shared" si="49"/>
        <v>0</v>
      </c>
    </row>
    <row r="6284" spans="1:4">
      <c r="A6284" s="148">
        <v>45684</v>
      </c>
      <c r="B6284" s="74" t="str">
        <f ca="1">IFERROR(__xludf.DUMMYFUNCTION("IF(REGEXMATCH(A6284,""wealth planning""),""Script 1"",""-"")"),"#VALUE!")</f>
        <v>#VALUE!</v>
      </c>
      <c r="C6284" s="74" t="str">
        <f t="shared" si="48"/>
        <v>NUR AYUNI ZULKIFLI</v>
      </c>
      <c r="D6284" s="74">
        <f t="shared" si="49"/>
        <v>0</v>
      </c>
    </row>
    <row r="6285" spans="1:4">
      <c r="A6285" s="148">
        <v>45684</v>
      </c>
      <c r="B6285" s="74" t="str">
        <f ca="1">IFERROR(__xludf.DUMMYFUNCTION("IF(REGEXMATCH(A6285,""wealth planning""),""Script 1"",""-"")"),"#VALUE!")</f>
        <v>#VALUE!</v>
      </c>
      <c r="C6285" s="148">
        <f t="shared" si="48"/>
        <v>45684</v>
      </c>
      <c r="D6285" s="74">
        <f t="shared" si="49"/>
        <v>0</v>
      </c>
    </row>
    <row r="6286" spans="1:4">
      <c r="A6286" s="74" t="s">
        <v>5208</v>
      </c>
      <c r="B6286" s="74" t="str">
        <f ca="1">IFERROR(__xludf.DUMMYFUNCTION("IF(REGEXMATCH(A6286,""wealth planning""),""Script 1"",""-"")"),"Script 1")</f>
        <v>Script 1</v>
      </c>
      <c r="C6286" s="148">
        <f t="shared" si="48"/>
        <v>45684</v>
      </c>
      <c r="D6286" s="74" t="str">
        <f t="shared" si="49"/>
        <v>NUR AYUNI ZULKIFLI</v>
      </c>
    </row>
    <row r="6287" spans="1:4">
      <c r="B6287" s="74" t="str">
        <f ca="1">IFERROR(__xludf.DUMMYFUNCTION("IF(REGEXMATCH(A6287,""wealth planning""),""Script 1"",""-"")"),"-")</f>
        <v>-</v>
      </c>
      <c r="C6287" s="74" t="str">
        <f t="shared" si="48"/>
        <v>You: Hai assalamualaikum Ayuni,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287" s="148">
        <f t="shared" si="49"/>
        <v>45684</v>
      </c>
    </row>
    <row r="6288" spans="1:4">
      <c r="B6288" s="74" t="str">
        <f ca="1">IFERROR(__xludf.DUMMYFUNCTION("IF(REGEXMATCH(A6288,""wealth planning""),""Script 1"",""-"")"),"-")</f>
        <v>-</v>
      </c>
      <c r="C6288" s="74">
        <f t="shared" si="48"/>
        <v>0</v>
      </c>
      <c r="D6288" s="148">
        <f t="shared" si="49"/>
        <v>45684</v>
      </c>
    </row>
    <row r="6289" spans="1:4">
      <c r="B6289" s="74" t="str">
        <f ca="1">IFERROR(__xludf.DUMMYFUNCTION("IF(REGEXMATCH(A6289,""wealth planning""),""Script 1"",""-"")"),"-")</f>
        <v>-</v>
      </c>
      <c r="C6289" s="74">
        <f t="shared" si="48"/>
        <v>0</v>
      </c>
      <c r="D6289" s="74" t="str">
        <f t="shared" si="49"/>
        <v>You: Hai assalamualaikum Ayuni,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290" spans="1:4">
      <c r="A6290" s="74" t="s">
        <v>5210</v>
      </c>
      <c r="B6290" s="74" t="str">
        <f ca="1">IFERROR(__xludf.DUMMYFUNCTION("IF(REGEXMATCH(A6290,""wealth planning""),""Script 1"",""-"")"),"-")</f>
        <v>-</v>
      </c>
      <c r="C6290" s="74">
        <f t="shared" si="48"/>
        <v>0</v>
      </c>
      <c r="D6290" s="74">
        <f t="shared" si="49"/>
        <v>0</v>
      </c>
    </row>
    <row r="6291" spans="1:4">
      <c r="A6291" s="74" t="s">
        <v>5210</v>
      </c>
      <c r="B6291" s="74" t="str">
        <f ca="1">IFERROR(__xludf.DUMMYFUNCTION("IF(REGEXMATCH(A6291,""wealth planning""),""Script 1"",""-"")"),"-")</f>
        <v>-</v>
      </c>
      <c r="C6291" s="74" t="str">
        <f t="shared" si="48"/>
        <v>Amirul Idham</v>
      </c>
      <c r="D6291" s="74">
        <f t="shared" si="49"/>
        <v>0</v>
      </c>
    </row>
    <row r="6292" spans="1:4">
      <c r="A6292" s="148">
        <v>45684</v>
      </c>
      <c r="B6292" s="74" t="str">
        <f ca="1">IFERROR(__xludf.DUMMYFUNCTION("IF(REGEXMATCH(A6292,""wealth planning""),""Script 1"",""-"")"),"#VALUE!")</f>
        <v>#VALUE!</v>
      </c>
      <c r="C6292" s="74" t="str">
        <f t="shared" si="48"/>
        <v>Amirul Idham</v>
      </c>
      <c r="D6292" s="74">
        <f t="shared" si="49"/>
        <v>0</v>
      </c>
    </row>
    <row r="6293" spans="1:4">
      <c r="A6293" s="148">
        <v>45684</v>
      </c>
      <c r="B6293" s="74" t="str">
        <f ca="1">IFERROR(__xludf.DUMMYFUNCTION("IF(REGEXMATCH(A6293,""wealth planning""),""Script 1"",""-"")"),"#VALUE!")</f>
        <v>#VALUE!</v>
      </c>
      <c r="C6293" s="148">
        <f t="shared" si="48"/>
        <v>45684</v>
      </c>
      <c r="D6293" s="74" t="str">
        <f t="shared" si="49"/>
        <v>Amirul Idham</v>
      </c>
    </row>
    <row r="6294" spans="1:4">
      <c r="A6294" s="74" t="s">
        <v>5211</v>
      </c>
      <c r="B6294" s="74" t="str">
        <f ca="1">IFERROR(__xludf.DUMMYFUNCTION("IF(REGEXMATCH(A6294,""wealth planning""),""Script 1"",""-"")"),"Script 1")</f>
        <v>Script 1</v>
      </c>
      <c r="C6294" s="148">
        <f t="shared" si="48"/>
        <v>45684</v>
      </c>
      <c r="D6294" s="74" t="str">
        <f t="shared" si="49"/>
        <v>Amirul Idham</v>
      </c>
    </row>
    <row r="6295" spans="1:4">
      <c r="B6295" s="74" t="str">
        <f ca="1">IFERROR(__xludf.DUMMYFUNCTION("IF(REGEXMATCH(A6295,""wealth planning""),""Script 1"",""-"")"),"-")</f>
        <v>-</v>
      </c>
      <c r="C6295" s="74" t="str">
        <f t="shared" si="48"/>
        <v>You: Hai assalamualaikum Amirul Idham,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295" s="148">
        <f t="shared" si="49"/>
        <v>45684</v>
      </c>
    </row>
    <row r="6296" spans="1:4">
      <c r="B6296" s="74" t="str">
        <f ca="1">IFERROR(__xludf.DUMMYFUNCTION("IF(REGEXMATCH(A6296,""wealth planning""),""Script 1"",""-"")"),"-")</f>
        <v>-</v>
      </c>
      <c r="C6296" s="74">
        <f t="shared" si="48"/>
        <v>0</v>
      </c>
      <c r="D6296" s="148">
        <f t="shared" si="49"/>
        <v>45684</v>
      </c>
    </row>
    <row r="6297" spans="1:4">
      <c r="B6297" s="74" t="str">
        <f ca="1">IFERROR(__xludf.DUMMYFUNCTION("IF(REGEXMATCH(A6297,""wealth planning""),""Script 1"",""-"")"),"-")</f>
        <v>-</v>
      </c>
      <c r="C6297" s="74">
        <f t="shared" si="48"/>
        <v>0</v>
      </c>
      <c r="D6297" s="74" t="str">
        <f t="shared" si="49"/>
        <v>You: Hai assalamualaikum Amirul Idham,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298" spans="1:4">
      <c r="B6298" s="74" t="str">
        <f ca="1">IFERROR(__xludf.DUMMYFUNCTION("IF(REGEXMATCH(A6298,""wealth planning""),""Script 1"",""-"")"),"-")</f>
        <v>-</v>
      </c>
      <c r="C6298" s="74">
        <f t="shared" si="48"/>
        <v>0</v>
      </c>
      <c r="D6298" s="74">
        <f t="shared" si="49"/>
        <v>0</v>
      </c>
    </row>
    <row r="6299" spans="1:4">
      <c r="A6299" s="74" t="s">
        <v>5214</v>
      </c>
      <c r="B6299" s="74" t="str">
        <f ca="1">IFERROR(__xludf.DUMMYFUNCTION("IF(REGEXMATCH(A6299,""wealth planning""),""Script 1"",""-"")"),"-")</f>
        <v>-</v>
      </c>
      <c r="C6299" s="74">
        <f t="shared" si="48"/>
        <v>0</v>
      </c>
      <c r="D6299" s="74">
        <f t="shared" si="49"/>
        <v>0</v>
      </c>
    </row>
    <row r="6300" spans="1:4">
      <c r="A6300" s="148">
        <v>45684</v>
      </c>
      <c r="B6300" s="74" t="str">
        <f ca="1">IFERROR(__xludf.DUMMYFUNCTION("IF(REGEXMATCH(A6300,""wealth planning""),""Script 1"",""-"")"),"#VALUE!")</f>
        <v>#VALUE!</v>
      </c>
      <c r="C6300" s="74" t="str">
        <f t="shared" si="48"/>
        <v>Wan Nurhusna</v>
      </c>
      <c r="D6300" s="74">
        <f t="shared" si="49"/>
        <v>0</v>
      </c>
    </row>
    <row r="6301" spans="1:4">
      <c r="A6301" s="148">
        <v>45684</v>
      </c>
      <c r="B6301" s="74" t="str">
        <f ca="1">IFERROR(__xludf.DUMMYFUNCTION("IF(REGEXMATCH(A6301,""wealth planning""),""Script 1"",""-"")"),"#VALUE!")</f>
        <v>#VALUE!</v>
      </c>
      <c r="C6301" s="148">
        <f t="shared" si="48"/>
        <v>45684</v>
      </c>
      <c r="D6301" s="74">
        <f t="shared" si="49"/>
        <v>0</v>
      </c>
    </row>
    <row r="6302" spans="1:4">
      <c r="A6302" s="74" t="s">
        <v>5215</v>
      </c>
      <c r="B6302" s="74" t="str">
        <f ca="1">IFERROR(__xludf.DUMMYFUNCTION("IF(REGEXMATCH(A6302,""wealth planning""),""Script 1"",""-"")"),"Script 1")</f>
        <v>Script 1</v>
      </c>
      <c r="C6302" s="148">
        <f t="shared" si="48"/>
        <v>45684</v>
      </c>
      <c r="D6302" s="74" t="str">
        <f t="shared" si="49"/>
        <v>Wan Nurhusna</v>
      </c>
    </row>
    <row r="6303" spans="1:4">
      <c r="B6303" s="74" t="str">
        <f ca="1">IFERROR(__xludf.DUMMYFUNCTION("IF(REGEXMATCH(A6303,""wealth planning""),""Script 1"",""-"")"),"-")</f>
        <v>-</v>
      </c>
      <c r="C6303" s="74" t="str">
        <f t="shared" si="48"/>
        <v>You: Hai assalamualaikum Wan Nurhusna,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303" s="148">
        <f t="shared" si="49"/>
        <v>45684</v>
      </c>
    </row>
    <row r="6304" spans="1:4">
      <c r="B6304" s="74" t="str">
        <f ca="1">IFERROR(__xludf.DUMMYFUNCTION("IF(REGEXMATCH(A6304,""wealth planning""),""Script 1"",""-"")"),"-")</f>
        <v>-</v>
      </c>
      <c r="C6304" s="74">
        <f t="shared" si="48"/>
        <v>0</v>
      </c>
      <c r="D6304" s="148">
        <f t="shared" si="49"/>
        <v>45684</v>
      </c>
    </row>
    <row r="6305" spans="1:4">
      <c r="B6305" s="74" t="str">
        <f ca="1">IFERROR(__xludf.DUMMYFUNCTION("IF(REGEXMATCH(A6305,""wealth planning""),""Script 1"",""-"")"),"-")</f>
        <v>-</v>
      </c>
      <c r="C6305" s="74">
        <f t="shared" si="48"/>
        <v>0</v>
      </c>
      <c r="D6305" s="74" t="str">
        <f t="shared" si="49"/>
        <v>You: Hai assalamualaikum Wan Nurhusna,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306" spans="1:4">
      <c r="B6306" s="74" t="str">
        <f ca="1">IFERROR(__xludf.DUMMYFUNCTION("IF(REGEXMATCH(A6306,""wealth planning""),""Script 1"",""-"")"),"-")</f>
        <v>-</v>
      </c>
      <c r="C6306" s="74">
        <f t="shared" si="48"/>
        <v>0</v>
      </c>
      <c r="D6306" s="74">
        <f t="shared" si="49"/>
        <v>0</v>
      </c>
    </row>
    <row r="6307" spans="1:4">
      <c r="A6307" s="74" t="s">
        <v>5218</v>
      </c>
      <c r="B6307" s="74" t="str">
        <f ca="1">IFERROR(__xludf.DUMMYFUNCTION("IF(REGEXMATCH(A6307,""wealth planning""),""Script 1"",""-"")"),"-")</f>
        <v>-</v>
      </c>
      <c r="C6307" s="74">
        <f t="shared" si="48"/>
        <v>0</v>
      </c>
      <c r="D6307" s="74">
        <f t="shared" si="49"/>
        <v>0</v>
      </c>
    </row>
    <row r="6308" spans="1:4">
      <c r="A6308" s="148">
        <v>45684</v>
      </c>
      <c r="B6308" s="74" t="str">
        <f ca="1">IFERROR(__xludf.DUMMYFUNCTION("IF(REGEXMATCH(A6308,""wealth planning""),""Script 1"",""-"")"),"#VALUE!")</f>
        <v>#VALUE!</v>
      </c>
      <c r="C6308" s="74" t="str">
        <f t="shared" si="48"/>
        <v>Hamizan Hakiemi Yuhairi</v>
      </c>
      <c r="D6308" s="74">
        <f t="shared" si="49"/>
        <v>0</v>
      </c>
    </row>
    <row r="6309" spans="1:4">
      <c r="A6309" s="148">
        <v>45684</v>
      </c>
      <c r="B6309" s="74" t="str">
        <f ca="1">IFERROR(__xludf.DUMMYFUNCTION("IF(REGEXMATCH(A6309,""wealth planning""),""Script 1"",""-"")"),"#VALUE!")</f>
        <v>#VALUE!</v>
      </c>
      <c r="C6309" s="148">
        <f t="shared" si="48"/>
        <v>45684</v>
      </c>
      <c r="D6309" s="74">
        <f t="shared" si="49"/>
        <v>0</v>
      </c>
    </row>
    <row r="6310" spans="1:4">
      <c r="A6310" s="74" t="s">
        <v>5219</v>
      </c>
      <c r="B6310" s="74" t="str">
        <f ca="1">IFERROR(__xludf.DUMMYFUNCTION("IF(REGEXMATCH(A6310,""wealth planning""),""Script 1"",""-"")"),"Script 1")</f>
        <v>Script 1</v>
      </c>
      <c r="C6310" s="148">
        <f t="shared" si="48"/>
        <v>45684</v>
      </c>
      <c r="D6310" s="74" t="str">
        <f t="shared" si="49"/>
        <v>Hamizan Hakiemi Yuhairi</v>
      </c>
    </row>
    <row r="6311" spans="1:4">
      <c r="B6311" s="74" t="str">
        <f ca="1">IFERROR(__xludf.DUMMYFUNCTION("IF(REGEXMATCH(A6311,""wealth planning""),""Script 1"",""-"")"),"-")</f>
        <v>-</v>
      </c>
      <c r="C6311" s="74" t="str">
        <f t="shared" si="48"/>
        <v>You: Hai assalamualaikum Hamizan,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311" s="148">
        <f t="shared" si="49"/>
        <v>45684</v>
      </c>
    </row>
    <row r="6312" spans="1:4">
      <c r="B6312" s="74" t="str">
        <f ca="1">IFERROR(__xludf.DUMMYFUNCTION("IF(REGEXMATCH(A6312,""wealth planning""),""Script 1"",""-"")"),"-")</f>
        <v>-</v>
      </c>
      <c r="C6312" s="74">
        <f t="shared" si="48"/>
        <v>0</v>
      </c>
      <c r="D6312" s="148">
        <f t="shared" si="49"/>
        <v>45684</v>
      </c>
    </row>
    <row r="6313" spans="1:4">
      <c r="B6313" s="74" t="str">
        <f ca="1">IFERROR(__xludf.DUMMYFUNCTION("IF(REGEXMATCH(A6313,""wealth planning""),""Script 1"",""-"")"),"-")</f>
        <v>-</v>
      </c>
      <c r="C6313" s="74">
        <f t="shared" si="48"/>
        <v>0</v>
      </c>
      <c r="D6313" s="74" t="str">
        <f t="shared" si="49"/>
        <v>You: Hai assalamualaikum Hamizan,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314" spans="1:4">
      <c r="B6314" s="74" t="str">
        <f ca="1">IFERROR(__xludf.DUMMYFUNCTION("IF(REGEXMATCH(A6314,""wealth planning""),""Script 1"",""-"")"),"-")</f>
        <v>-</v>
      </c>
      <c r="C6314" s="74">
        <f t="shared" si="48"/>
        <v>0</v>
      </c>
      <c r="D6314" s="74">
        <f t="shared" si="49"/>
        <v>0</v>
      </c>
    </row>
    <row r="6315" spans="1:4">
      <c r="A6315" s="74" t="s">
        <v>5222</v>
      </c>
      <c r="B6315" s="74" t="str">
        <f ca="1">IFERROR(__xludf.DUMMYFUNCTION("IF(REGEXMATCH(A6315,""wealth planning""),""Script 1"",""-"")"),"-")</f>
        <v>-</v>
      </c>
      <c r="C6315" s="74">
        <f t="shared" si="48"/>
        <v>0</v>
      </c>
      <c r="D6315" s="74">
        <f t="shared" si="49"/>
        <v>0</v>
      </c>
    </row>
    <row r="6316" spans="1:4">
      <c r="A6316" s="148">
        <v>45684</v>
      </c>
      <c r="B6316" s="74" t="str">
        <f ca="1">IFERROR(__xludf.DUMMYFUNCTION("IF(REGEXMATCH(A6316,""wealth planning""),""Script 1"",""-"")"),"#VALUE!")</f>
        <v>#VALUE!</v>
      </c>
      <c r="C6316" s="74" t="str">
        <f t="shared" si="48"/>
        <v>Alia Yuslaimi</v>
      </c>
      <c r="D6316" s="74">
        <f t="shared" si="49"/>
        <v>0</v>
      </c>
    </row>
    <row r="6317" spans="1:4">
      <c r="A6317" s="148">
        <v>45684</v>
      </c>
      <c r="B6317" s="74" t="str">
        <f ca="1">IFERROR(__xludf.DUMMYFUNCTION("IF(REGEXMATCH(A6317,""wealth planning""),""Script 1"",""-"")"),"#VALUE!")</f>
        <v>#VALUE!</v>
      </c>
      <c r="C6317" s="148">
        <f t="shared" si="48"/>
        <v>45684</v>
      </c>
      <c r="D6317" s="74">
        <f t="shared" si="49"/>
        <v>0</v>
      </c>
    </row>
    <row r="6318" spans="1:4">
      <c r="A6318" s="74" t="s">
        <v>5223</v>
      </c>
      <c r="B6318" s="74" t="str">
        <f ca="1">IFERROR(__xludf.DUMMYFUNCTION("IF(REGEXMATCH(A6318,""wealth planning""),""Script 1"",""-"")"),"-")</f>
        <v>-</v>
      </c>
      <c r="C6318" s="148">
        <f t="shared" si="48"/>
        <v>45684</v>
      </c>
      <c r="D6318" s="74" t="str">
        <f t="shared" si="49"/>
        <v>Alia Yuslaimi</v>
      </c>
    </row>
    <row r="6319" spans="1:4">
      <c r="B6319" s="74" t="str">
        <f ca="1">IFERROR(__xludf.DUMMYFUNCTION("IF(REGEXMATCH(A6319,""wealth planning""),""Script 1"",""-"")"),"-")</f>
        <v>-</v>
      </c>
      <c r="C6319" s="74" t="str">
        <f t="shared" si="48"/>
        <v>You: Thank you for the reply and wish. Stay safe and have a nice day. And all the best to you too</v>
      </c>
      <c r="D6319" s="148">
        <f t="shared" si="49"/>
        <v>45684</v>
      </c>
    </row>
    <row r="6320" spans="1:4">
      <c r="B6320" s="74" t="str">
        <f ca="1">IFERROR(__xludf.DUMMYFUNCTION("IF(REGEXMATCH(A6320,""wealth planning""),""Script 1"",""-"")"),"-")</f>
        <v>-</v>
      </c>
      <c r="C6320" s="74">
        <f t="shared" si="48"/>
        <v>0</v>
      </c>
      <c r="D6320" s="148">
        <f t="shared" si="49"/>
        <v>45684</v>
      </c>
    </row>
    <row r="6321" spans="1:4">
      <c r="B6321" s="74" t="str">
        <f ca="1">IFERROR(__xludf.DUMMYFUNCTION("IF(REGEXMATCH(A6321,""wealth planning""),""Script 1"",""-"")"),"-")</f>
        <v>-</v>
      </c>
      <c r="C6321" s="74">
        <f t="shared" si="48"/>
        <v>0</v>
      </c>
      <c r="D6321" s="74" t="str">
        <f t="shared" si="49"/>
        <v>You: Thank you for the reply and wish. Stay safe and have a nice day. And all the best to you too</v>
      </c>
    </row>
    <row r="6322" spans="1:4">
      <c r="A6322" s="74" t="s">
        <v>5225</v>
      </c>
      <c r="B6322" s="74" t="str">
        <f ca="1">IFERROR(__xludf.DUMMYFUNCTION("IF(REGEXMATCH(A6322,""wealth planning""),""Script 1"",""-"")"),"-")</f>
        <v>-</v>
      </c>
      <c r="C6322" s="74">
        <f t="shared" si="48"/>
        <v>0</v>
      </c>
      <c r="D6322" s="74">
        <f t="shared" si="49"/>
        <v>0</v>
      </c>
    </row>
    <row r="6323" spans="1:4">
      <c r="A6323" s="74" t="s">
        <v>5226</v>
      </c>
      <c r="B6323" s="74" t="str">
        <f ca="1">IFERROR(__xludf.DUMMYFUNCTION("IF(REGEXMATCH(A6323,""wealth planning""),""Script 1"",""-"")"),"-")</f>
        <v>-</v>
      </c>
      <c r="C6323" s="74" t="str">
        <f t="shared" si="48"/>
        <v>Arif Hakimi RidzwanStatus is reachable</v>
      </c>
      <c r="D6323" s="74">
        <f t="shared" si="49"/>
        <v>0</v>
      </c>
    </row>
    <row r="6324" spans="1:4">
      <c r="A6324" s="148">
        <v>45684</v>
      </c>
      <c r="B6324" s="74" t="str">
        <f ca="1">IFERROR(__xludf.DUMMYFUNCTION("IF(REGEXMATCH(A6324,""wealth planning""),""Script 1"",""-"")"),"#VALUE!")</f>
        <v>#VALUE!</v>
      </c>
      <c r="C6324" s="74" t="str">
        <f t="shared" si="48"/>
        <v>Arif Hakimi Ridzwan</v>
      </c>
      <c r="D6324" s="74">
        <f t="shared" si="49"/>
        <v>0</v>
      </c>
    </row>
    <row r="6325" spans="1:4">
      <c r="A6325" s="148">
        <v>45684</v>
      </c>
      <c r="B6325" s="74" t="str">
        <f ca="1">IFERROR(__xludf.DUMMYFUNCTION("IF(REGEXMATCH(A6325,""wealth planning""),""Script 1"",""-"")"),"#VALUE!")</f>
        <v>#VALUE!</v>
      </c>
      <c r="C6325" s="148">
        <f t="shared" si="48"/>
        <v>45684</v>
      </c>
      <c r="D6325" s="74" t="str">
        <f t="shared" si="49"/>
        <v>Arif Hakimi RidzwanStatus is reachable</v>
      </c>
    </row>
    <row r="6326" spans="1:4">
      <c r="A6326" s="74" t="s">
        <v>3051</v>
      </c>
      <c r="B6326" s="74" t="str">
        <f ca="1">IFERROR(__xludf.DUMMYFUNCTION("IF(REGEXMATCH(A6326,""wealth planning""),""Script 1"",""-"")"),"Script 1")</f>
        <v>Script 1</v>
      </c>
      <c r="C6326" s="148">
        <f t="shared" si="48"/>
        <v>45684</v>
      </c>
      <c r="D6326" s="74" t="str">
        <f t="shared" si="49"/>
        <v>Arif Hakimi Ridzwan</v>
      </c>
    </row>
    <row r="6327" spans="1:4">
      <c r="B6327" s="74" t="str">
        <f ca="1">IFERROR(__xludf.DUMMYFUNCTION("IF(REGEXMATCH(A6327,""wealth planning""),""Script 1"",""-"")"),"-")</f>
        <v>-</v>
      </c>
      <c r="C6327" s="74" t="str">
        <f t="shared" si="48"/>
        <v>You: Hai assalamualaikum Arif,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327" s="148">
        <f t="shared" si="49"/>
        <v>45684</v>
      </c>
    </row>
    <row r="6328" spans="1:4">
      <c r="B6328" s="74" t="str">
        <f ca="1">IFERROR(__xludf.DUMMYFUNCTION("IF(REGEXMATCH(A6328,""wealth planning""),""Script 1"",""-"")"),"-")</f>
        <v>-</v>
      </c>
      <c r="C6328" s="74">
        <f t="shared" si="48"/>
        <v>0</v>
      </c>
      <c r="D6328" s="148">
        <f t="shared" si="49"/>
        <v>45684</v>
      </c>
    </row>
    <row r="6329" spans="1:4">
      <c r="B6329" s="74" t="str">
        <f ca="1">IFERROR(__xludf.DUMMYFUNCTION("IF(REGEXMATCH(A6329,""wealth planning""),""Script 1"",""-"")"),"-")</f>
        <v>-</v>
      </c>
      <c r="C6329" s="74">
        <f t="shared" si="48"/>
        <v>0</v>
      </c>
      <c r="D6329" s="74" t="str">
        <f t="shared" si="49"/>
        <v>You: Hai assalamualaikum Arif,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330" spans="1:4">
      <c r="A6330" s="74" t="s">
        <v>5228</v>
      </c>
      <c r="B6330" s="74" t="str">
        <f ca="1">IFERROR(__xludf.DUMMYFUNCTION("IF(REGEXMATCH(A6330,""wealth planning""),""Script 1"",""-"")"),"-")</f>
        <v>-</v>
      </c>
      <c r="C6330" s="74">
        <f t="shared" si="48"/>
        <v>0</v>
      </c>
      <c r="D6330" s="74">
        <f t="shared" si="49"/>
        <v>0</v>
      </c>
    </row>
    <row r="6331" spans="1:4">
      <c r="A6331" s="74" t="s">
        <v>5228</v>
      </c>
      <c r="B6331" s="74" t="str">
        <f ca="1">IFERROR(__xludf.DUMMYFUNCTION("IF(REGEXMATCH(A6331,""wealth planning""),""Script 1"",""-"")"),"-")</f>
        <v>-</v>
      </c>
      <c r="C6331" s="74" t="str">
        <f t="shared" si="48"/>
        <v>Nurul Iftitah Noryazid</v>
      </c>
      <c r="D6331" s="74">
        <f t="shared" si="49"/>
        <v>0</v>
      </c>
    </row>
    <row r="6332" spans="1:4">
      <c r="A6332" s="148">
        <v>45684</v>
      </c>
      <c r="B6332" s="74" t="str">
        <f ca="1">IFERROR(__xludf.DUMMYFUNCTION("IF(REGEXMATCH(A6332,""wealth planning""),""Script 1"",""-"")"),"#VALUE!")</f>
        <v>#VALUE!</v>
      </c>
      <c r="C6332" s="74" t="str">
        <f t="shared" si="48"/>
        <v>Nurul Iftitah Noryazid</v>
      </c>
      <c r="D6332" s="74">
        <f t="shared" si="49"/>
        <v>0</v>
      </c>
    </row>
    <row r="6333" spans="1:4">
      <c r="A6333" s="148">
        <v>45684</v>
      </c>
      <c r="B6333" s="74" t="str">
        <f ca="1">IFERROR(__xludf.DUMMYFUNCTION("IF(REGEXMATCH(A6333,""wealth planning""),""Script 1"",""-"")"),"#VALUE!")</f>
        <v>#VALUE!</v>
      </c>
      <c r="C6333" s="148">
        <f t="shared" si="48"/>
        <v>45684</v>
      </c>
      <c r="D6333" s="74" t="str">
        <f t="shared" si="49"/>
        <v>Nurul Iftitah Noryazid</v>
      </c>
    </row>
    <row r="6334" spans="1:4">
      <c r="A6334" s="74" t="s">
        <v>5229</v>
      </c>
      <c r="B6334" s="74" t="str">
        <f ca="1">IFERROR(__xludf.DUMMYFUNCTION("IF(REGEXMATCH(A6334,""wealth planning""),""Script 1"",""-"")"),"Script 1")</f>
        <v>Script 1</v>
      </c>
      <c r="C6334" s="148">
        <f t="shared" si="48"/>
        <v>45684</v>
      </c>
      <c r="D6334" s="74" t="str">
        <f t="shared" si="49"/>
        <v>Nurul Iftitah Noryazid</v>
      </c>
    </row>
    <row r="6335" spans="1:4">
      <c r="B6335" s="74" t="str">
        <f ca="1">IFERROR(__xludf.DUMMYFUNCTION("IF(REGEXMATCH(A6335,""wealth planning""),""Script 1"",""-"")"),"-")</f>
        <v>-</v>
      </c>
      <c r="C6335" s="74" t="str">
        <f t="shared" si="48"/>
        <v>You: Hai assalamualaikum Iftitah,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335" s="148">
        <f t="shared" si="49"/>
        <v>45684</v>
      </c>
    </row>
    <row r="6336" spans="1:4">
      <c r="B6336" s="74" t="str">
        <f ca="1">IFERROR(__xludf.DUMMYFUNCTION("IF(REGEXMATCH(A6336,""wealth planning""),""Script 1"",""-"")"),"-")</f>
        <v>-</v>
      </c>
      <c r="C6336" s="74">
        <f t="shared" si="48"/>
        <v>0</v>
      </c>
      <c r="D6336" s="148">
        <f t="shared" si="49"/>
        <v>45684</v>
      </c>
    </row>
    <row r="6337" spans="1:4">
      <c r="B6337" s="74" t="str">
        <f ca="1">IFERROR(__xludf.DUMMYFUNCTION("IF(REGEXMATCH(A6337,""wealth planning""),""Script 1"",""-"")"),"-")</f>
        <v>-</v>
      </c>
      <c r="C6337" s="74">
        <f t="shared" si="48"/>
        <v>0</v>
      </c>
      <c r="D6337" s="74" t="str">
        <f t="shared" si="49"/>
        <v>You: Hai assalamualaikum Iftitah,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338" spans="1:4">
      <c r="A6338" s="74" t="s">
        <v>5231</v>
      </c>
      <c r="B6338" s="74" t="str">
        <f ca="1">IFERROR(__xludf.DUMMYFUNCTION("IF(REGEXMATCH(A6338,""wealth planning""),""Script 1"",""-"")"),"-")</f>
        <v>-</v>
      </c>
      <c r="C6338" s="74">
        <f t="shared" si="48"/>
        <v>0</v>
      </c>
      <c r="D6338" s="74">
        <f t="shared" si="49"/>
        <v>0</v>
      </c>
    </row>
    <row r="6339" spans="1:4">
      <c r="A6339" s="74" t="s">
        <v>5231</v>
      </c>
      <c r="B6339" s="74" t="str">
        <f ca="1">IFERROR(__xludf.DUMMYFUNCTION("IF(REGEXMATCH(A6339,""wealth planning""),""Script 1"",""-"")"),"-")</f>
        <v>-</v>
      </c>
      <c r="C6339" s="74" t="str">
        <f t="shared" si="48"/>
        <v>Mimie Azman</v>
      </c>
      <c r="D6339" s="74">
        <f t="shared" si="49"/>
        <v>0</v>
      </c>
    </row>
    <row r="6340" spans="1:4">
      <c r="A6340" s="148">
        <v>45684</v>
      </c>
      <c r="B6340" s="74" t="str">
        <f ca="1">IFERROR(__xludf.DUMMYFUNCTION("IF(REGEXMATCH(A6340,""wealth planning""),""Script 1"",""-"")"),"#VALUE!")</f>
        <v>#VALUE!</v>
      </c>
      <c r="C6340" s="74" t="str">
        <f t="shared" si="48"/>
        <v>Mimie Azman</v>
      </c>
      <c r="D6340" s="74">
        <f t="shared" si="49"/>
        <v>0</v>
      </c>
    </row>
    <row r="6341" spans="1:4">
      <c r="A6341" s="148">
        <v>45684</v>
      </c>
      <c r="B6341" s="74" t="str">
        <f ca="1">IFERROR(__xludf.DUMMYFUNCTION("IF(REGEXMATCH(A6341,""wealth planning""),""Script 1"",""-"")"),"#VALUE!")</f>
        <v>#VALUE!</v>
      </c>
      <c r="C6341" s="148">
        <f t="shared" si="48"/>
        <v>45684</v>
      </c>
      <c r="D6341" s="74" t="str">
        <f t="shared" si="49"/>
        <v>Mimie Azman</v>
      </c>
    </row>
    <row r="6342" spans="1:4">
      <c r="A6342" s="74" t="s">
        <v>5232</v>
      </c>
      <c r="B6342" s="74" t="str">
        <f ca="1">IFERROR(__xludf.DUMMYFUNCTION("IF(REGEXMATCH(A6342,""wealth planning""),""Script 1"",""-"")"),"Script 1")</f>
        <v>Script 1</v>
      </c>
      <c r="C6342" s="148">
        <f t="shared" si="48"/>
        <v>45684</v>
      </c>
      <c r="D6342" s="74" t="str">
        <f t="shared" si="49"/>
        <v>Mimie Azman</v>
      </c>
    </row>
    <row r="6343" spans="1:4">
      <c r="B6343" s="74" t="str">
        <f ca="1">IFERROR(__xludf.DUMMYFUNCTION("IF(REGEXMATCH(A6343,""wealth planning""),""Script 1"",""-"")"),"-")</f>
        <v>-</v>
      </c>
      <c r="C6343" s="74" t="str">
        <f t="shared" si="48"/>
        <v>You: Hai assalamualaikum Mimie,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343" s="148">
        <f t="shared" si="49"/>
        <v>45684</v>
      </c>
    </row>
    <row r="6344" spans="1:4">
      <c r="B6344" s="74" t="str">
        <f ca="1">IFERROR(__xludf.DUMMYFUNCTION("IF(REGEXMATCH(A6344,""wealth planning""),""Script 1"",""-"")"),"-")</f>
        <v>-</v>
      </c>
      <c r="C6344" s="74">
        <f t="shared" si="48"/>
        <v>0</v>
      </c>
      <c r="D6344" s="148">
        <f t="shared" si="49"/>
        <v>45684</v>
      </c>
    </row>
    <row r="6345" spans="1:4">
      <c r="B6345" s="74" t="str">
        <f ca="1">IFERROR(__xludf.DUMMYFUNCTION("IF(REGEXMATCH(A6345,""wealth planning""),""Script 1"",""-"")"),"-")</f>
        <v>-</v>
      </c>
      <c r="C6345" s="74">
        <f t="shared" si="48"/>
        <v>0</v>
      </c>
      <c r="D6345" s="74" t="str">
        <f t="shared" si="49"/>
        <v>You: Hai assalamualaikum Mimie,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346" spans="1:4">
      <c r="B6346" s="74" t="str">
        <f ca="1">IFERROR(__xludf.DUMMYFUNCTION("IF(REGEXMATCH(A6346,""wealth planning""),""Script 1"",""-"")"),"-")</f>
        <v>-</v>
      </c>
      <c r="C6346" s="74">
        <f t="shared" si="48"/>
        <v>0</v>
      </c>
      <c r="D6346" s="74">
        <f t="shared" si="49"/>
        <v>0</v>
      </c>
    </row>
    <row r="6347" spans="1:4">
      <c r="A6347" s="74" t="s">
        <v>5235</v>
      </c>
      <c r="B6347" s="74" t="str">
        <f ca="1">IFERROR(__xludf.DUMMYFUNCTION("IF(REGEXMATCH(A6347,""wealth planning""),""Script 1"",""-"")"),"-")</f>
        <v>-</v>
      </c>
      <c r="C6347" s="74">
        <f t="shared" si="48"/>
        <v>0</v>
      </c>
      <c r="D6347" s="74">
        <f t="shared" si="49"/>
        <v>0</v>
      </c>
    </row>
    <row r="6348" spans="1:4">
      <c r="A6348" s="148">
        <v>45684</v>
      </c>
      <c r="B6348" s="74" t="str">
        <f ca="1">IFERROR(__xludf.DUMMYFUNCTION("IF(REGEXMATCH(A6348,""wealth planning""),""Script 1"",""-"")"),"#VALUE!")</f>
        <v>#VALUE!</v>
      </c>
      <c r="C6348" s="74" t="str">
        <f t="shared" si="48"/>
        <v>Muhammad Sazwan Emir Mat Saad</v>
      </c>
      <c r="D6348" s="74">
        <f t="shared" si="49"/>
        <v>0</v>
      </c>
    </row>
    <row r="6349" spans="1:4">
      <c r="A6349" s="148">
        <v>45684</v>
      </c>
      <c r="B6349" s="74" t="str">
        <f ca="1">IFERROR(__xludf.DUMMYFUNCTION("IF(REGEXMATCH(A6349,""wealth planning""),""Script 1"",""-"")"),"#VALUE!")</f>
        <v>#VALUE!</v>
      </c>
      <c r="C6349" s="148">
        <f t="shared" si="48"/>
        <v>45684</v>
      </c>
      <c r="D6349" s="74">
        <f t="shared" si="49"/>
        <v>0</v>
      </c>
    </row>
    <row r="6350" spans="1:4">
      <c r="A6350" s="74" t="s">
        <v>5236</v>
      </c>
      <c r="B6350" s="74" t="str">
        <f ca="1">IFERROR(__xludf.DUMMYFUNCTION("IF(REGEXMATCH(A6350,""wealth planning""),""Script 1"",""-"")"),"Script 1")</f>
        <v>Script 1</v>
      </c>
      <c r="C6350" s="148">
        <f t="shared" si="48"/>
        <v>45684</v>
      </c>
      <c r="D6350" s="74" t="str">
        <f t="shared" si="49"/>
        <v>Muhammad Sazwan Emir Mat Saad</v>
      </c>
    </row>
    <row r="6351" spans="1:4">
      <c r="B6351" s="74" t="str">
        <f ca="1">IFERROR(__xludf.DUMMYFUNCTION("IF(REGEXMATCH(A6351,""wealth planning""),""Script 1"",""-"")"),"-")</f>
        <v>-</v>
      </c>
      <c r="C6351" s="74" t="str">
        <f t="shared" si="48"/>
        <v>You: Hai assalamualaikum Sazwan,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351" s="148">
        <f t="shared" si="49"/>
        <v>45684</v>
      </c>
    </row>
    <row r="6352" spans="1:4">
      <c r="B6352" s="74" t="str">
        <f ca="1">IFERROR(__xludf.DUMMYFUNCTION("IF(REGEXMATCH(A6352,""wealth planning""),""Script 1"",""-"")"),"-")</f>
        <v>-</v>
      </c>
      <c r="C6352" s="74">
        <f t="shared" si="48"/>
        <v>0</v>
      </c>
      <c r="D6352" s="148">
        <f t="shared" si="49"/>
        <v>45684</v>
      </c>
    </row>
    <row r="6353" spans="1:4">
      <c r="B6353" s="74" t="str">
        <f ca="1">IFERROR(__xludf.DUMMYFUNCTION("IF(REGEXMATCH(A6353,""wealth planning""),""Script 1"",""-"")"),"-")</f>
        <v>-</v>
      </c>
      <c r="C6353" s="74">
        <f t="shared" si="48"/>
        <v>0</v>
      </c>
      <c r="D6353" s="74" t="str">
        <f t="shared" si="49"/>
        <v>You: Hai assalamualaikum Sazwan,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354" spans="1:4">
      <c r="A6354" s="74" t="s">
        <v>5238</v>
      </c>
      <c r="B6354" s="74" t="str">
        <f ca="1">IFERROR(__xludf.DUMMYFUNCTION("IF(REGEXMATCH(A6354,""wealth planning""),""Script 1"",""-"")"),"-")</f>
        <v>-</v>
      </c>
      <c r="C6354" s="74">
        <f t="shared" si="48"/>
        <v>0</v>
      </c>
      <c r="D6354" s="74">
        <f t="shared" si="49"/>
        <v>0</v>
      </c>
    </row>
    <row r="6355" spans="1:4">
      <c r="A6355" s="74" t="s">
        <v>5239</v>
      </c>
      <c r="B6355" s="74" t="str">
        <f ca="1">IFERROR(__xludf.DUMMYFUNCTION("IF(REGEXMATCH(A6355,""wealth planning""),""Script 1"",""-"")"),"-")</f>
        <v>-</v>
      </c>
      <c r="C6355" s="74" t="str">
        <f t="shared" si="48"/>
        <v>Afif HazeryStatus is reachable</v>
      </c>
      <c r="D6355" s="74">
        <f t="shared" si="49"/>
        <v>0</v>
      </c>
    </row>
    <row r="6356" spans="1:4">
      <c r="A6356" s="148">
        <v>45684</v>
      </c>
      <c r="B6356" s="74" t="str">
        <f ca="1">IFERROR(__xludf.DUMMYFUNCTION("IF(REGEXMATCH(A6356,""wealth planning""),""Script 1"",""-"")"),"#VALUE!")</f>
        <v>#VALUE!</v>
      </c>
      <c r="C6356" s="74" t="str">
        <f t="shared" si="48"/>
        <v>Afif Hazery</v>
      </c>
      <c r="D6356" s="74">
        <f t="shared" si="49"/>
        <v>0</v>
      </c>
    </row>
    <row r="6357" spans="1:4">
      <c r="A6357" s="148">
        <v>45684</v>
      </c>
      <c r="B6357" s="74" t="str">
        <f ca="1">IFERROR(__xludf.DUMMYFUNCTION("IF(REGEXMATCH(A6357,""wealth planning""),""Script 1"",""-"")"),"#VALUE!")</f>
        <v>#VALUE!</v>
      </c>
      <c r="C6357" s="148">
        <f t="shared" si="48"/>
        <v>45684</v>
      </c>
      <c r="D6357" s="74" t="str">
        <f t="shared" si="49"/>
        <v>Afif HazeryStatus is reachable</v>
      </c>
    </row>
    <row r="6358" spans="1:4">
      <c r="A6358" s="74" t="s">
        <v>5240</v>
      </c>
      <c r="B6358" s="74" t="str">
        <f ca="1">IFERROR(__xludf.DUMMYFUNCTION("IF(REGEXMATCH(A6358,""wealth planning""),""Script 1"",""-"")"),"Script 1")</f>
        <v>Script 1</v>
      </c>
      <c r="C6358" s="148">
        <f t="shared" si="48"/>
        <v>45684</v>
      </c>
      <c r="D6358" s="74" t="str">
        <f t="shared" si="49"/>
        <v>Afif Hazery</v>
      </c>
    </row>
    <row r="6359" spans="1:4">
      <c r="B6359" s="74" t="str">
        <f ca="1">IFERROR(__xludf.DUMMYFUNCTION("IF(REGEXMATCH(A6359,""wealth planning""),""Script 1"",""-"")"),"-")</f>
        <v>-</v>
      </c>
      <c r="C6359" s="74" t="str">
        <f t="shared" si="48"/>
        <v>You: Hai assalamualaikum Afif,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359" s="148">
        <f t="shared" si="49"/>
        <v>45684</v>
      </c>
    </row>
    <row r="6360" spans="1:4">
      <c r="B6360" s="74" t="str">
        <f ca="1">IFERROR(__xludf.DUMMYFUNCTION("IF(REGEXMATCH(A6360,""wealth planning""),""Script 1"",""-"")"),"-")</f>
        <v>-</v>
      </c>
      <c r="C6360" s="74">
        <f t="shared" si="48"/>
        <v>0</v>
      </c>
      <c r="D6360" s="148">
        <f t="shared" si="49"/>
        <v>45684</v>
      </c>
    </row>
    <row r="6361" spans="1:4">
      <c r="B6361" s="74" t="str">
        <f ca="1">IFERROR(__xludf.DUMMYFUNCTION("IF(REGEXMATCH(A6361,""wealth planning""),""Script 1"",""-"")"),"-")</f>
        <v>-</v>
      </c>
      <c r="C6361" s="74">
        <f t="shared" si="48"/>
        <v>0</v>
      </c>
      <c r="D6361" s="74" t="str">
        <f t="shared" si="49"/>
        <v>You: Hai assalamualaikum Afif,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362" spans="1:4">
      <c r="A6362" s="74" t="s">
        <v>5242</v>
      </c>
      <c r="B6362" s="74" t="str">
        <f ca="1">IFERROR(__xludf.DUMMYFUNCTION("IF(REGEXMATCH(A6362,""wealth planning""),""Script 1"",""-"")"),"-")</f>
        <v>-</v>
      </c>
      <c r="C6362" s="74">
        <f t="shared" si="48"/>
        <v>0</v>
      </c>
      <c r="D6362" s="74">
        <f t="shared" si="49"/>
        <v>0</v>
      </c>
    </row>
    <row r="6363" spans="1:4">
      <c r="A6363" s="74" t="s">
        <v>5242</v>
      </c>
      <c r="B6363" s="74" t="str">
        <f ca="1">IFERROR(__xludf.DUMMYFUNCTION("IF(REGEXMATCH(A6363,""wealth planning""),""Script 1"",""-"")"),"-")</f>
        <v>-</v>
      </c>
      <c r="C6363" s="74" t="str">
        <f t="shared" si="48"/>
        <v>Khayrin Iriessa</v>
      </c>
      <c r="D6363" s="74">
        <f t="shared" si="49"/>
        <v>0</v>
      </c>
    </row>
    <row r="6364" spans="1:4">
      <c r="A6364" s="148">
        <v>45684</v>
      </c>
      <c r="B6364" s="74" t="str">
        <f ca="1">IFERROR(__xludf.DUMMYFUNCTION("IF(REGEXMATCH(A6364,""wealth planning""),""Script 1"",""-"")"),"#VALUE!")</f>
        <v>#VALUE!</v>
      </c>
      <c r="C6364" s="74" t="str">
        <f t="shared" si="48"/>
        <v>Khayrin Iriessa</v>
      </c>
      <c r="D6364" s="74">
        <f t="shared" si="49"/>
        <v>0</v>
      </c>
    </row>
    <row r="6365" spans="1:4">
      <c r="A6365" s="148">
        <v>45684</v>
      </c>
      <c r="B6365" s="74" t="str">
        <f ca="1">IFERROR(__xludf.DUMMYFUNCTION("IF(REGEXMATCH(A6365,""wealth planning""),""Script 1"",""-"")"),"#VALUE!")</f>
        <v>#VALUE!</v>
      </c>
      <c r="C6365" s="148">
        <f t="shared" si="48"/>
        <v>45684</v>
      </c>
      <c r="D6365" s="74" t="str">
        <f t="shared" si="49"/>
        <v>Khayrin Iriessa</v>
      </c>
    </row>
    <row r="6366" spans="1:4">
      <c r="A6366" s="74" t="s">
        <v>5243</v>
      </c>
      <c r="B6366" s="74" t="str">
        <f ca="1">IFERROR(__xludf.DUMMYFUNCTION("IF(REGEXMATCH(A6366,""wealth planning""),""Script 1"",""-"")"),"Script 1")</f>
        <v>Script 1</v>
      </c>
      <c r="C6366" s="148">
        <f t="shared" si="48"/>
        <v>45684</v>
      </c>
      <c r="D6366" s="74" t="str">
        <f t="shared" si="49"/>
        <v>Khayrin Iriessa</v>
      </c>
    </row>
    <row r="6367" spans="1:4">
      <c r="B6367" s="74" t="str">
        <f ca="1">IFERROR(__xludf.DUMMYFUNCTION("IF(REGEXMATCH(A6367,""wealth planning""),""Script 1"",""-"")"),"-")</f>
        <v>-</v>
      </c>
      <c r="C6367" s="74" t="str">
        <f t="shared" si="48"/>
        <v>You: Hai assalamualaikum Khayrin,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367" s="148">
        <f t="shared" si="49"/>
        <v>45684</v>
      </c>
    </row>
    <row r="6368" spans="1:4">
      <c r="B6368" s="74" t="str">
        <f ca="1">IFERROR(__xludf.DUMMYFUNCTION("IF(REGEXMATCH(A6368,""wealth planning""),""Script 1"",""-"")"),"-")</f>
        <v>-</v>
      </c>
      <c r="C6368" s="74">
        <f t="shared" si="48"/>
        <v>0</v>
      </c>
      <c r="D6368" s="148">
        <f t="shared" si="49"/>
        <v>45684</v>
      </c>
    </row>
    <row r="6369" spans="1:4">
      <c r="B6369" s="74" t="str">
        <f ca="1">IFERROR(__xludf.DUMMYFUNCTION("IF(REGEXMATCH(A6369,""wealth planning""),""Script 1"",""-"")"),"-")</f>
        <v>-</v>
      </c>
      <c r="C6369" s="74">
        <f t="shared" si="48"/>
        <v>0</v>
      </c>
      <c r="D6369" s="74" t="str">
        <f t="shared" si="49"/>
        <v>You: Hai assalamualaikum Khayrin,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370" spans="1:4">
      <c r="A6370" s="74" t="s">
        <v>5245</v>
      </c>
      <c r="B6370" s="74" t="str">
        <f ca="1">IFERROR(__xludf.DUMMYFUNCTION("IF(REGEXMATCH(A6370,""wealth planning""),""Script 1"",""-"")"),"-")</f>
        <v>-</v>
      </c>
      <c r="C6370" s="74">
        <f t="shared" si="48"/>
        <v>0</v>
      </c>
      <c r="D6370" s="74">
        <f t="shared" si="49"/>
        <v>0</v>
      </c>
    </row>
    <row r="6371" spans="1:4">
      <c r="A6371" s="74" t="s">
        <v>5246</v>
      </c>
      <c r="B6371" s="74" t="str">
        <f ca="1">IFERROR(__xludf.DUMMYFUNCTION("IF(REGEXMATCH(A6371,""wealth planning""),""Script 1"",""-"")"),"-")</f>
        <v>-</v>
      </c>
      <c r="C6371" s="74" t="str">
        <f t="shared" si="48"/>
        <v>Inarah RahimStatus is reachable</v>
      </c>
      <c r="D6371" s="74">
        <f t="shared" si="49"/>
        <v>0</v>
      </c>
    </row>
    <row r="6372" spans="1:4">
      <c r="A6372" s="148">
        <v>45684</v>
      </c>
      <c r="B6372" s="74" t="str">
        <f ca="1">IFERROR(__xludf.DUMMYFUNCTION("IF(REGEXMATCH(A6372,""wealth planning""),""Script 1"",""-"")"),"#VALUE!")</f>
        <v>#VALUE!</v>
      </c>
      <c r="C6372" s="74" t="str">
        <f t="shared" si="48"/>
        <v>Inarah Rahim</v>
      </c>
      <c r="D6372" s="74">
        <f t="shared" si="49"/>
        <v>0</v>
      </c>
    </row>
    <row r="6373" spans="1:4">
      <c r="A6373" s="148">
        <v>45684</v>
      </c>
      <c r="B6373" s="74" t="str">
        <f ca="1">IFERROR(__xludf.DUMMYFUNCTION("IF(REGEXMATCH(A6373,""wealth planning""),""Script 1"",""-"")"),"#VALUE!")</f>
        <v>#VALUE!</v>
      </c>
      <c r="C6373" s="148">
        <f t="shared" si="48"/>
        <v>45684</v>
      </c>
      <c r="D6373" s="74" t="str">
        <f t="shared" si="49"/>
        <v>Inarah RahimStatus is reachable</v>
      </c>
    </row>
    <row r="6374" spans="1:4">
      <c r="A6374" s="74" t="s">
        <v>5247</v>
      </c>
      <c r="B6374" s="74" t="str">
        <f ca="1">IFERROR(__xludf.DUMMYFUNCTION("IF(REGEXMATCH(A6374,""wealth planning""),""Script 1"",""-"")"),"Script 1")</f>
        <v>Script 1</v>
      </c>
      <c r="C6374" s="148">
        <f t="shared" si="48"/>
        <v>45684</v>
      </c>
      <c r="D6374" s="74" t="str">
        <f t="shared" si="49"/>
        <v>Inarah Rahim</v>
      </c>
    </row>
    <row r="6375" spans="1:4">
      <c r="B6375" s="74" t="str">
        <f ca="1">IFERROR(__xludf.DUMMYFUNCTION("IF(REGEXMATCH(A6375,""wealth planning""),""Script 1"",""-"")"),"-")</f>
        <v>-</v>
      </c>
      <c r="C6375" s="74" t="str">
        <f t="shared" si="48"/>
        <v>You: Hai assalamualaikum Inarah,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375" s="148">
        <f t="shared" si="49"/>
        <v>45684</v>
      </c>
    </row>
    <row r="6376" spans="1:4">
      <c r="B6376" s="74" t="str">
        <f ca="1">IFERROR(__xludf.DUMMYFUNCTION("IF(REGEXMATCH(A6376,""wealth planning""),""Script 1"",""-"")"),"-")</f>
        <v>-</v>
      </c>
      <c r="C6376" s="74">
        <f t="shared" si="48"/>
        <v>0</v>
      </c>
      <c r="D6376" s="148">
        <f t="shared" si="49"/>
        <v>45684</v>
      </c>
    </row>
    <row r="6377" spans="1:4">
      <c r="B6377" s="74" t="str">
        <f ca="1">IFERROR(__xludf.DUMMYFUNCTION("IF(REGEXMATCH(A6377,""wealth planning""),""Script 1"",""-"")"),"-")</f>
        <v>-</v>
      </c>
      <c r="C6377" s="74">
        <f t="shared" si="48"/>
        <v>0</v>
      </c>
      <c r="D6377" s="74" t="str">
        <f t="shared" si="49"/>
        <v>You: Hai assalamualaikum Inarah,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378" spans="1:4">
      <c r="A6378" s="74" t="s">
        <v>5249</v>
      </c>
      <c r="B6378" s="74" t="str">
        <f ca="1">IFERROR(__xludf.DUMMYFUNCTION("IF(REGEXMATCH(A6378,""wealth planning""),""Script 1"",""-"")"),"-")</f>
        <v>-</v>
      </c>
      <c r="C6378" s="74">
        <f t="shared" si="48"/>
        <v>0</v>
      </c>
      <c r="D6378" s="74">
        <f t="shared" si="49"/>
        <v>0</v>
      </c>
    </row>
    <row r="6379" spans="1:4">
      <c r="A6379" s="74" t="s">
        <v>5250</v>
      </c>
      <c r="B6379" s="74" t="str">
        <f ca="1">IFERROR(__xludf.DUMMYFUNCTION("IF(REGEXMATCH(A6379,""wealth planning""),""Script 1"",""-"")"),"-")</f>
        <v>-</v>
      </c>
      <c r="C6379" s="74" t="str">
        <f t="shared" ref="C6379:C6633" si="50">A6378</f>
        <v>Izzat Abdul HamidStatus is reachable</v>
      </c>
      <c r="D6379" s="74">
        <f t="shared" ref="D6379:D6633" si="51">A6376</f>
        <v>0</v>
      </c>
    </row>
    <row r="6380" spans="1:4">
      <c r="A6380" s="148">
        <v>45684</v>
      </c>
      <c r="B6380" s="74" t="str">
        <f ca="1">IFERROR(__xludf.DUMMYFUNCTION("IF(REGEXMATCH(A6380,""wealth planning""),""Script 1"",""-"")"),"#VALUE!")</f>
        <v>#VALUE!</v>
      </c>
      <c r="C6380" s="74" t="str">
        <f t="shared" si="50"/>
        <v>Izzat Abdul Hamid</v>
      </c>
      <c r="D6380" s="74">
        <f t="shared" si="51"/>
        <v>0</v>
      </c>
    </row>
    <row r="6381" spans="1:4">
      <c r="A6381" s="148">
        <v>45684</v>
      </c>
      <c r="B6381" s="74" t="str">
        <f ca="1">IFERROR(__xludf.DUMMYFUNCTION("IF(REGEXMATCH(A6381,""wealth planning""),""Script 1"",""-"")"),"#VALUE!")</f>
        <v>#VALUE!</v>
      </c>
      <c r="C6381" s="148">
        <f t="shared" si="50"/>
        <v>45684</v>
      </c>
      <c r="D6381" s="74" t="str">
        <f t="shared" si="51"/>
        <v>Izzat Abdul HamidStatus is reachable</v>
      </c>
    </row>
    <row r="6382" spans="1:4">
      <c r="A6382" s="74" t="s">
        <v>4310</v>
      </c>
      <c r="B6382" s="74" t="str">
        <f ca="1">IFERROR(__xludf.DUMMYFUNCTION("IF(REGEXMATCH(A6382,""wealth planning""),""Script 1"",""-"")"),"Script 1")</f>
        <v>Script 1</v>
      </c>
      <c r="C6382" s="148">
        <f t="shared" si="50"/>
        <v>45684</v>
      </c>
      <c r="D6382" s="74" t="str">
        <f t="shared" si="51"/>
        <v>Izzat Abdul Hamid</v>
      </c>
    </row>
    <row r="6383" spans="1:4">
      <c r="B6383" s="74" t="str">
        <f ca="1">IFERROR(__xludf.DUMMYFUNCTION("IF(REGEXMATCH(A6383,""wealth planning""),""Script 1"",""-"")"),"-")</f>
        <v>-</v>
      </c>
      <c r="C6383" s="74" t="str">
        <f t="shared" si="50"/>
        <v>You: Hai assalamualaikum Izzat,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383" s="148">
        <f t="shared" si="51"/>
        <v>45684</v>
      </c>
    </row>
    <row r="6384" spans="1:4">
      <c r="B6384" s="74" t="str">
        <f ca="1">IFERROR(__xludf.DUMMYFUNCTION("IF(REGEXMATCH(A6384,""wealth planning""),""Script 1"",""-"")"),"-")</f>
        <v>-</v>
      </c>
      <c r="C6384" s="74">
        <f t="shared" si="50"/>
        <v>0</v>
      </c>
      <c r="D6384" s="148">
        <f t="shared" si="51"/>
        <v>45684</v>
      </c>
    </row>
    <row r="6385" spans="1:4">
      <c r="B6385" s="74" t="str">
        <f ca="1">IFERROR(__xludf.DUMMYFUNCTION("IF(REGEXMATCH(A6385,""wealth planning""),""Script 1"",""-"")"),"-")</f>
        <v>-</v>
      </c>
      <c r="C6385" s="74">
        <f t="shared" si="50"/>
        <v>0</v>
      </c>
      <c r="D6385" s="74" t="str">
        <f t="shared" si="51"/>
        <v>You: Hai assalamualaikum Izzat,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386" spans="1:4">
      <c r="B6386" s="74" t="str">
        <f ca="1">IFERROR(__xludf.DUMMYFUNCTION("IF(REGEXMATCH(A6386,""wealth planning""),""Script 1"",""-"")"),"-")</f>
        <v>-</v>
      </c>
      <c r="C6386" s="74">
        <f t="shared" si="50"/>
        <v>0</v>
      </c>
      <c r="D6386" s="74">
        <f t="shared" si="51"/>
        <v>0</v>
      </c>
    </row>
    <row r="6387" spans="1:4">
      <c r="A6387" s="74" t="s">
        <v>5253</v>
      </c>
      <c r="B6387" s="74" t="str">
        <f ca="1">IFERROR(__xludf.DUMMYFUNCTION("IF(REGEXMATCH(A6387,""wealth planning""),""Script 1"",""-"")"),"-")</f>
        <v>-</v>
      </c>
      <c r="C6387" s="74">
        <f t="shared" si="50"/>
        <v>0</v>
      </c>
      <c r="D6387" s="74">
        <f t="shared" si="51"/>
        <v>0</v>
      </c>
    </row>
    <row r="6388" spans="1:4">
      <c r="A6388" s="148">
        <v>45684</v>
      </c>
      <c r="B6388" s="74" t="str">
        <f ca="1">IFERROR(__xludf.DUMMYFUNCTION("IF(REGEXMATCH(A6388,""wealth planning""),""Script 1"",""-"")"),"#VALUE!")</f>
        <v>#VALUE!</v>
      </c>
      <c r="C6388" s="74" t="str">
        <f t="shared" si="50"/>
        <v>Syahida Syafika Rusdi</v>
      </c>
      <c r="D6388" s="74">
        <f t="shared" si="51"/>
        <v>0</v>
      </c>
    </row>
    <row r="6389" spans="1:4">
      <c r="A6389" s="148">
        <v>45684</v>
      </c>
      <c r="B6389" s="74" t="str">
        <f ca="1">IFERROR(__xludf.DUMMYFUNCTION("IF(REGEXMATCH(A6389,""wealth planning""),""Script 1"",""-"")"),"#VALUE!")</f>
        <v>#VALUE!</v>
      </c>
      <c r="C6389" s="148">
        <f t="shared" si="50"/>
        <v>45684</v>
      </c>
      <c r="D6389" s="74">
        <f t="shared" si="51"/>
        <v>0</v>
      </c>
    </row>
    <row r="6390" spans="1:4">
      <c r="A6390" s="74" t="s">
        <v>5254</v>
      </c>
      <c r="B6390" s="74" t="str">
        <f ca="1">IFERROR(__xludf.DUMMYFUNCTION("IF(REGEXMATCH(A6390,""wealth planning""),""Script 1"",""-"")"),"Script 1")</f>
        <v>Script 1</v>
      </c>
      <c r="C6390" s="148">
        <f t="shared" si="50"/>
        <v>45684</v>
      </c>
      <c r="D6390" s="74" t="str">
        <f t="shared" si="51"/>
        <v>Syahida Syafika Rusdi</v>
      </c>
    </row>
    <row r="6391" spans="1:4">
      <c r="B6391" s="74" t="str">
        <f ca="1">IFERROR(__xludf.DUMMYFUNCTION("IF(REGEXMATCH(A6391,""wealth planning""),""Script 1"",""-"")"),"-")</f>
        <v>-</v>
      </c>
      <c r="C6391" s="74" t="str">
        <f t="shared" si="50"/>
        <v>You: Hai assalamualaikum Syahida,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391" s="148">
        <f t="shared" si="51"/>
        <v>45684</v>
      </c>
    </row>
    <row r="6392" spans="1:4">
      <c r="B6392" s="74" t="str">
        <f ca="1">IFERROR(__xludf.DUMMYFUNCTION("IF(REGEXMATCH(A6392,""wealth planning""),""Script 1"",""-"")"),"-")</f>
        <v>-</v>
      </c>
      <c r="C6392" s="74">
        <f t="shared" si="50"/>
        <v>0</v>
      </c>
      <c r="D6392" s="148">
        <f t="shared" si="51"/>
        <v>45684</v>
      </c>
    </row>
    <row r="6393" spans="1:4">
      <c r="B6393" s="74" t="str">
        <f ca="1">IFERROR(__xludf.DUMMYFUNCTION("IF(REGEXMATCH(A6393,""wealth planning""),""Script 1"",""-"")"),"-")</f>
        <v>-</v>
      </c>
      <c r="C6393" s="74">
        <f t="shared" si="50"/>
        <v>0</v>
      </c>
      <c r="D6393" s="74" t="str">
        <f t="shared" si="51"/>
        <v>You: Hai assalamualaikum Syahida,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394" spans="1:4">
      <c r="A6394" s="74" t="s">
        <v>5256</v>
      </c>
      <c r="B6394" s="74" t="str">
        <f ca="1">IFERROR(__xludf.DUMMYFUNCTION("IF(REGEXMATCH(A6394,""wealth planning""),""Script 1"",""-"")"),"-")</f>
        <v>-</v>
      </c>
      <c r="C6394" s="74">
        <f t="shared" si="50"/>
        <v>0</v>
      </c>
      <c r="D6394" s="74">
        <f t="shared" si="51"/>
        <v>0</v>
      </c>
    </row>
    <row r="6395" spans="1:4">
      <c r="A6395" s="74" t="s">
        <v>5257</v>
      </c>
      <c r="B6395" s="74" t="str">
        <f ca="1">IFERROR(__xludf.DUMMYFUNCTION("IF(REGEXMATCH(A6395,""wealth planning""),""Script 1"",""-"")"),"-")</f>
        <v>-</v>
      </c>
      <c r="C6395" s="74" t="str">
        <f t="shared" si="50"/>
        <v>MAWADDAH BINTI MOHAMMAD KHASIMStatus is reachable</v>
      </c>
      <c r="D6395" s="74">
        <f t="shared" si="51"/>
        <v>0</v>
      </c>
    </row>
    <row r="6396" spans="1:4">
      <c r="A6396" s="148">
        <v>45684</v>
      </c>
      <c r="B6396" s="74" t="str">
        <f ca="1">IFERROR(__xludf.DUMMYFUNCTION("IF(REGEXMATCH(A6396,""wealth planning""),""Script 1"",""-"")"),"#VALUE!")</f>
        <v>#VALUE!</v>
      </c>
      <c r="C6396" s="74" t="str">
        <f t="shared" si="50"/>
        <v>MAWADDAH BINTI MOHAMMAD KHASIM</v>
      </c>
      <c r="D6396" s="74">
        <f t="shared" si="51"/>
        <v>0</v>
      </c>
    </row>
    <row r="6397" spans="1:4">
      <c r="A6397" s="148">
        <v>45684</v>
      </c>
      <c r="B6397" s="74" t="str">
        <f ca="1">IFERROR(__xludf.DUMMYFUNCTION("IF(REGEXMATCH(A6397,""wealth planning""),""Script 1"",""-"")"),"#VALUE!")</f>
        <v>#VALUE!</v>
      </c>
      <c r="C6397" s="148">
        <f t="shared" si="50"/>
        <v>45684</v>
      </c>
      <c r="D6397" s="74" t="str">
        <f t="shared" si="51"/>
        <v>MAWADDAH BINTI MOHAMMAD KHASIMStatus is reachable</v>
      </c>
    </row>
    <row r="6398" spans="1:4">
      <c r="A6398" s="74" t="s">
        <v>5258</v>
      </c>
      <c r="B6398" s="74" t="str">
        <f ca="1">IFERROR(__xludf.DUMMYFUNCTION("IF(REGEXMATCH(A6398,""wealth planning""),""Script 1"",""-"")"),"Script 1")</f>
        <v>Script 1</v>
      </c>
      <c r="C6398" s="148">
        <f t="shared" si="50"/>
        <v>45684</v>
      </c>
      <c r="D6398" s="74" t="str">
        <f t="shared" si="51"/>
        <v>MAWADDAH BINTI MOHAMMAD KHASIM</v>
      </c>
    </row>
    <row r="6399" spans="1:4">
      <c r="B6399" s="74" t="str">
        <f ca="1">IFERROR(__xludf.DUMMYFUNCTION("IF(REGEXMATCH(A6399,""wealth planning""),""Script 1"",""-"")"),"-")</f>
        <v>-</v>
      </c>
      <c r="C6399" s="74" t="str">
        <f t="shared" si="50"/>
        <v>You: Hai assalamualaikum Mawaddah,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399" s="148">
        <f t="shared" si="51"/>
        <v>45684</v>
      </c>
    </row>
    <row r="6400" spans="1:4">
      <c r="B6400" s="74" t="str">
        <f ca="1">IFERROR(__xludf.DUMMYFUNCTION("IF(REGEXMATCH(A6400,""wealth planning""),""Script 1"",""-"")"),"-")</f>
        <v>-</v>
      </c>
      <c r="C6400" s="74">
        <f t="shared" si="50"/>
        <v>0</v>
      </c>
      <c r="D6400" s="148">
        <f t="shared" si="51"/>
        <v>45684</v>
      </c>
    </row>
    <row r="6401" spans="1:4">
      <c r="B6401" s="74" t="str">
        <f ca="1">IFERROR(__xludf.DUMMYFUNCTION("IF(REGEXMATCH(A6401,""wealth planning""),""Script 1"",""-"")"),"-")</f>
        <v>-</v>
      </c>
      <c r="C6401" s="74">
        <f t="shared" si="50"/>
        <v>0</v>
      </c>
      <c r="D6401" s="74" t="str">
        <f t="shared" si="51"/>
        <v>You: Hai assalamualaikum Mawaddah,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402" spans="1:4">
      <c r="B6402" s="74" t="str">
        <f ca="1">IFERROR(__xludf.DUMMYFUNCTION("IF(REGEXMATCH(A6402,""wealth planning""),""Script 1"",""-"")"),"-")</f>
        <v>-</v>
      </c>
      <c r="C6402" s="74">
        <f t="shared" si="50"/>
        <v>0</v>
      </c>
      <c r="D6402" s="74">
        <f t="shared" si="51"/>
        <v>0</v>
      </c>
    </row>
    <row r="6403" spans="1:4">
      <c r="A6403" s="74" t="s">
        <v>5261</v>
      </c>
      <c r="B6403" s="74" t="str">
        <f ca="1">IFERROR(__xludf.DUMMYFUNCTION("IF(REGEXMATCH(A6403,""wealth planning""),""Script 1"",""-"")"),"-")</f>
        <v>-</v>
      </c>
      <c r="C6403" s="74">
        <f t="shared" si="50"/>
        <v>0</v>
      </c>
      <c r="D6403" s="74">
        <f t="shared" si="51"/>
        <v>0</v>
      </c>
    </row>
    <row r="6404" spans="1:4">
      <c r="A6404" s="148">
        <v>45684</v>
      </c>
      <c r="B6404" s="74" t="str">
        <f ca="1">IFERROR(__xludf.DUMMYFUNCTION("IF(REGEXMATCH(A6404,""wealth planning""),""Script 1"",""-"")"),"#VALUE!")</f>
        <v>#VALUE!</v>
      </c>
      <c r="C6404" s="74" t="str">
        <f t="shared" si="50"/>
        <v>NUR NAJWA 'IZZATI SHAFARIZAL</v>
      </c>
      <c r="D6404" s="74">
        <f t="shared" si="51"/>
        <v>0</v>
      </c>
    </row>
    <row r="6405" spans="1:4">
      <c r="A6405" s="148">
        <v>45684</v>
      </c>
      <c r="B6405" s="74" t="str">
        <f ca="1">IFERROR(__xludf.DUMMYFUNCTION("IF(REGEXMATCH(A6405,""wealth planning""),""Script 1"",""-"")"),"#VALUE!")</f>
        <v>#VALUE!</v>
      </c>
      <c r="C6405" s="148">
        <f t="shared" si="50"/>
        <v>45684</v>
      </c>
      <c r="D6405" s="74">
        <f t="shared" si="51"/>
        <v>0</v>
      </c>
    </row>
    <row r="6406" spans="1:4">
      <c r="A6406" s="74" t="s">
        <v>3938</v>
      </c>
      <c r="B6406" s="74" t="str">
        <f ca="1">IFERROR(__xludf.DUMMYFUNCTION("IF(REGEXMATCH(A6406,""wealth planning""),""Script 1"",""-"")"),"Script 1")</f>
        <v>Script 1</v>
      </c>
      <c r="C6406" s="148">
        <f t="shared" si="50"/>
        <v>45684</v>
      </c>
      <c r="D6406" s="74" t="str">
        <f t="shared" si="51"/>
        <v>NUR NAJWA 'IZZATI SHAFARIZAL</v>
      </c>
    </row>
    <row r="6407" spans="1:4">
      <c r="B6407" s="74" t="str">
        <f ca="1">IFERROR(__xludf.DUMMYFUNCTION("IF(REGEXMATCH(A6407,""wealth planning""),""Script 1"",""-"")"),"-")</f>
        <v>-</v>
      </c>
      <c r="C6407" s="74" t="str">
        <f t="shared" si="50"/>
        <v>You: Hai assalamualaikum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407" s="148">
        <f t="shared" si="51"/>
        <v>45684</v>
      </c>
    </row>
    <row r="6408" spans="1:4">
      <c r="B6408" s="74" t="str">
        <f ca="1">IFERROR(__xludf.DUMMYFUNCTION("IF(REGEXMATCH(A6408,""wealth planning""),""Script 1"",""-"")"),"-")</f>
        <v>-</v>
      </c>
      <c r="C6408" s="74">
        <f t="shared" si="50"/>
        <v>0</v>
      </c>
      <c r="D6408" s="148">
        <f t="shared" si="51"/>
        <v>45684</v>
      </c>
    </row>
    <row r="6409" spans="1:4">
      <c r="B6409" s="74" t="str">
        <f ca="1">IFERROR(__xludf.DUMMYFUNCTION("IF(REGEXMATCH(A6409,""wealth planning""),""Script 1"",""-"")"),"-")</f>
        <v>-</v>
      </c>
      <c r="C6409" s="74">
        <f t="shared" si="50"/>
        <v>0</v>
      </c>
      <c r="D6409" s="74" t="str">
        <f t="shared" si="51"/>
        <v>You: Hai assalamualaikum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410" spans="1:4">
      <c r="A6410" s="74" t="s">
        <v>5263</v>
      </c>
      <c r="B6410" s="74" t="str">
        <f ca="1">IFERROR(__xludf.DUMMYFUNCTION("IF(REGEXMATCH(A6410,""wealth planning""),""Script 1"",""-"")"),"-")</f>
        <v>-</v>
      </c>
      <c r="C6410" s="74">
        <f t="shared" si="50"/>
        <v>0</v>
      </c>
      <c r="D6410" s="74">
        <f t="shared" si="51"/>
        <v>0</v>
      </c>
    </row>
    <row r="6411" spans="1:4">
      <c r="A6411" s="74" t="s">
        <v>5264</v>
      </c>
      <c r="B6411" s="74" t="str">
        <f ca="1">IFERROR(__xludf.DUMMYFUNCTION("IF(REGEXMATCH(A6411,""wealth planning""),""Script 1"",""-"")"),"-")</f>
        <v>-</v>
      </c>
      <c r="C6411" s="74" t="str">
        <f t="shared" si="50"/>
        <v>Anis SyazwaniStatus is reachable</v>
      </c>
      <c r="D6411" s="74">
        <f t="shared" si="51"/>
        <v>0</v>
      </c>
    </row>
    <row r="6412" spans="1:4">
      <c r="A6412" s="148">
        <v>45684</v>
      </c>
      <c r="B6412" s="74" t="str">
        <f ca="1">IFERROR(__xludf.DUMMYFUNCTION("IF(REGEXMATCH(A6412,""wealth planning""),""Script 1"",""-"")"),"#VALUE!")</f>
        <v>#VALUE!</v>
      </c>
      <c r="C6412" s="74" t="str">
        <f t="shared" si="50"/>
        <v>Anis Syazwani</v>
      </c>
      <c r="D6412" s="74">
        <f t="shared" si="51"/>
        <v>0</v>
      </c>
    </row>
    <row r="6413" spans="1:4">
      <c r="A6413" s="148">
        <v>45684</v>
      </c>
      <c r="B6413" s="74" t="str">
        <f ca="1">IFERROR(__xludf.DUMMYFUNCTION("IF(REGEXMATCH(A6413,""wealth planning""),""Script 1"",""-"")"),"#VALUE!")</f>
        <v>#VALUE!</v>
      </c>
      <c r="C6413" s="148">
        <f t="shared" si="50"/>
        <v>45684</v>
      </c>
      <c r="D6413" s="74" t="str">
        <f t="shared" si="51"/>
        <v>Anis SyazwaniStatus is reachable</v>
      </c>
    </row>
    <row r="6414" spans="1:4">
      <c r="A6414" s="74" t="s">
        <v>3328</v>
      </c>
      <c r="B6414" s="74" t="str">
        <f ca="1">IFERROR(__xludf.DUMMYFUNCTION("IF(REGEXMATCH(A6414,""wealth planning""),""Script 1"",""-"")"),"Script 1")</f>
        <v>Script 1</v>
      </c>
      <c r="C6414" s="148">
        <f t="shared" si="50"/>
        <v>45684</v>
      </c>
      <c r="D6414" s="74" t="str">
        <f t="shared" si="51"/>
        <v>Anis Syazwani</v>
      </c>
    </row>
    <row r="6415" spans="1:4">
      <c r="B6415" s="74" t="str">
        <f ca="1">IFERROR(__xludf.DUMMYFUNCTION("IF(REGEXMATCH(A6415,""wealth planning""),""Script 1"",""-"")"),"-")</f>
        <v>-</v>
      </c>
      <c r="C6415" s="74" t="str">
        <f t="shared" si="50"/>
        <v>You: Hai assalamualaikum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415" s="148">
        <f t="shared" si="51"/>
        <v>45684</v>
      </c>
    </row>
    <row r="6416" spans="1:4">
      <c r="B6416" s="74" t="str">
        <f ca="1">IFERROR(__xludf.DUMMYFUNCTION("IF(REGEXMATCH(A6416,""wealth planning""),""Script 1"",""-"")"),"-")</f>
        <v>-</v>
      </c>
      <c r="C6416" s="74">
        <f t="shared" si="50"/>
        <v>0</v>
      </c>
      <c r="D6416" s="148">
        <f t="shared" si="51"/>
        <v>45684</v>
      </c>
    </row>
    <row r="6417" spans="1:4">
      <c r="B6417" s="74" t="str">
        <f ca="1">IFERROR(__xludf.DUMMYFUNCTION("IF(REGEXMATCH(A6417,""wealth planning""),""Script 1"",""-"")"),"-")</f>
        <v>-</v>
      </c>
      <c r="C6417" s="74">
        <f t="shared" si="50"/>
        <v>0</v>
      </c>
      <c r="D6417" s="74" t="str">
        <f t="shared" si="51"/>
        <v>You: Hai assalamualaikum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418" spans="1:4">
      <c r="A6418" s="74" t="s">
        <v>5266</v>
      </c>
      <c r="B6418" s="74" t="str">
        <f ca="1">IFERROR(__xludf.DUMMYFUNCTION("IF(REGEXMATCH(A6418,""wealth planning""),""Script 1"",""-"")"),"-")</f>
        <v>-</v>
      </c>
      <c r="C6418" s="74">
        <f t="shared" si="50"/>
        <v>0</v>
      </c>
      <c r="D6418" s="74">
        <f t="shared" si="51"/>
        <v>0</v>
      </c>
    </row>
    <row r="6419" spans="1:4">
      <c r="A6419" s="74" t="s">
        <v>5267</v>
      </c>
      <c r="B6419" s="74" t="str">
        <f ca="1">IFERROR(__xludf.DUMMYFUNCTION("IF(REGEXMATCH(A6419,""wealth planning""),""Script 1"",""-"")"),"-")</f>
        <v>-</v>
      </c>
      <c r="C6419" s="74" t="str">
        <f t="shared" si="50"/>
        <v>Dayana ZaianiStatus is reachable</v>
      </c>
      <c r="D6419" s="74">
        <f t="shared" si="51"/>
        <v>0</v>
      </c>
    </row>
    <row r="6420" spans="1:4">
      <c r="A6420" s="148">
        <v>45684</v>
      </c>
      <c r="B6420" s="74" t="str">
        <f ca="1">IFERROR(__xludf.DUMMYFUNCTION("IF(REGEXMATCH(A6420,""wealth planning""),""Script 1"",""-"")"),"#VALUE!")</f>
        <v>#VALUE!</v>
      </c>
      <c r="C6420" s="74" t="str">
        <f t="shared" si="50"/>
        <v>Dayana Zaiani</v>
      </c>
      <c r="D6420" s="74">
        <f t="shared" si="51"/>
        <v>0</v>
      </c>
    </row>
    <row r="6421" spans="1:4">
      <c r="A6421" s="148">
        <v>45684</v>
      </c>
      <c r="B6421" s="74" t="str">
        <f ca="1">IFERROR(__xludf.DUMMYFUNCTION("IF(REGEXMATCH(A6421,""wealth planning""),""Script 1"",""-"")"),"#VALUE!")</f>
        <v>#VALUE!</v>
      </c>
      <c r="C6421" s="148">
        <f t="shared" si="50"/>
        <v>45684</v>
      </c>
      <c r="D6421" s="74" t="str">
        <f t="shared" si="51"/>
        <v>Dayana ZaianiStatus is reachable</v>
      </c>
    </row>
    <row r="6422" spans="1:4">
      <c r="A6422" s="74" t="s">
        <v>5268</v>
      </c>
      <c r="B6422" s="74" t="str">
        <f ca="1">IFERROR(__xludf.DUMMYFUNCTION("IF(REGEXMATCH(A6422,""wealth planning""),""Script 1"",""-"")"),"Script 1")</f>
        <v>Script 1</v>
      </c>
      <c r="C6422" s="148">
        <f t="shared" si="50"/>
        <v>45684</v>
      </c>
      <c r="D6422" s="74" t="str">
        <f t="shared" si="51"/>
        <v>Dayana Zaiani</v>
      </c>
    </row>
    <row r="6423" spans="1:4">
      <c r="B6423" s="74" t="str">
        <f ca="1">IFERROR(__xludf.DUMMYFUNCTION("IF(REGEXMATCH(A6423,""wealth planning""),""Script 1"",""-"")"),"-")</f>
        <v>-</v>
      </c>
      <c r="C6423" s="74" t="str">
        <f t="shared" si="50"/>
        <v>You: Hai assalamualaikum Dayana,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423" s="148">
        <f t="shared" si="51"/>
        <v>45684</v>
      </c>
    </row>
    <row r="6424" spans="1:4">
      <c r="B6424" s="74" t="str">
        <f ca="1">IFERROR(__xludf.DUMMYFUNCTION("IF(REGEXMATCH(A6424,""wealth planning""),""Script 1"",""-"")"),"-")</f>
        <v>-</v>
      </c>
      <c r="C6424" s="74">
        <f t="shared" si="50"/>
        <v>0</v>
      </c>
      <c r="D6424" s="148">
        <f t="shared" si="51"/>
        <v>45684</v>
      </c>
    </row>
    <row r="6425" spans="1:4">
      <c r="B6425" s="74" t="str">
        <f ca="1">IFERROR(__xludf.DUMMYFUNCTION("IF(REGEXMATCH(A6425,""wealth planning""),""Script 1"",""-"")"),"-")</f>
        <v>-</v>
      </c>
      <c r="C6425" s="74">
        <f t="shared" si="50"/>
        <v>0</v>
      </c>
      <c r="D6425" s="74" t="str">
        <f t="shared" si="51"/>
        <v>You: Hai assalamualaikum Dayana,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426" spans="1:4">
      <c r="A6426" s="74" t="s">
        <v>5270</v>
      </c>
      <c r="B6426" s="74" t="str">
        <f ca="1">IFERROR(__xludf.DUMMYFUNCTION("IF(REGEXMATCH(A6426,""wealth planning""),""Script 1"",""-"")"),"-")</f>
        <v>-</v>
      </c>
      <c r="C6426" s="74">
        <f t="shared" si="50"/>
        <v>0</v>
      </c>
      <c r="D6426" s="74">
        <f t="shared" si="51"/>
        <v>0</v>
      </c>
    </row>
    <row r="6427" spans="1:4">
      <c r="A6427" s="74" t="s">
        <v>5271</v>
      </c>
      <c r="B6427" s="74" t="str">
        <f ca="1">IFERROR(__xludf.DUMMYFUNCTION("IF(REGEXMATCH(A6427,""wealth planning""),""Script 1"",""-"")"),"-")</f>
        <v>-</v>
      </c>
      <c r="C6427" s="74" t="str">
        <f t="shared" si="50"/>
        <v>Mas Zhafir Zhikri Abdul AzidStatus is reachable</v>
      </c>
      <c r="D6427" s="74">
        <f t="shared" si="51"/>
        <v>0</v>
      </c>
    </row>
    <row r="6428" spans="1:4">
      <c r="A6428" s="148">
        <v>45684</v>
      </c>
      <c r="B6428" s="74" t="str">
        <f ca="1">IFERROR(__xludf.DUMMYFUNCTION("IF(REGEXMATCH(A6428,""wealth planning""),""Script 1"",""-"")"),"#VALUE!")</f>
        <v>#VALUE!</v>
      </c>
      <c r="C6428" s="74" t="str">
        <f t="shared" si="50"/>
        <v>Mas Zhafir Zhikri Abdul Azid</v>
      </c>
      <c r="D6428" s="74">
        <f t="shared" si="51"/>
        <v>0</v>
      </c>
    </row>
    <row r="6429" spans="1:4">
      <c r="A6429" s="148">
        <v>45684</v>
      </c>
      <c r="B6429" s="74" t="str">
        <f ca="1">IFERROR(__xludf.DUMMYFUNCTION("IF(REGEXMATCH(A6429,""wealth planning""),""Script 1"",""-"")"),"#VALUE!")</f>
        <v>#VALUE!</v>
      </c>
      <c r="C6429" s="148">
        <f t="shared" si="50"/>
        <v>45684</v>
      </c>
      <c r="D6429" s="74" t="str">
        <f t="shared" si="51"/>
        <v>Mas Zhafir Zhikri Abdul AzidStatus is reachable</v>
      </c>
    </row>
    <row r="6430" spans="1:4">
      <c r="A6430" s="74" t="s">
        <v>5272</v>
      </c>
      <c r="B6430" s="74" t="str">
        <f ca="1">IFERROR(__xludf.DUMMYFUNCTION("IF(REGEXMATCH(A6430,""wealth planning""),""Script 1"",""-"")"),"Script 1")</f>
        <v>Script 1</v>
      </c>
      <c r="C6430" s="148">
        <f t="shared" si="50"/>
        <v>45684</v>
      </c>
      <c r="D6430" s="74" t="str">
        <f t="shared" si="51"/>
        <v>Mas Zhafir Zhikri Abdul Azid</v>
      </c>
    </row>
    <row r="6431" spans="1:4">
      <c r="B6431" s="74" t="str">
        <f ca="1">IFERROR(__xludf.DUMMYFUNCTION("IF(REGEXMATCH(A6431,""wealth planning""),""Script 1"",""-"")"),"-")</f>
        <v>-</v>
      </c>
      <c r="C6431" s="74" t="str">
        <f t="shared" si="50"/>
        <v>You: Hai assalamualaikum Zhafir,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431" s="148">
        <f t="shared" si="51"/>
        <v>45684</v>
      </c>
    </row>
    <row r="6432" spans="1:4">
      <c r="B6432" s="74" t="str">
        <f ca="1">IFERROR(__xludf.DUMMYFUNCTION("IF(REGEXMATCH(A6432,""wealth planning""),""Script 1"",""-"")"),"-")</f>
        <v>-</v>
      </c>
      <c r="C6432" s="74">
        <f t="shared" si="50"/>
        <v>0</v>
      </c>
      <c r="D6432" s="148">
        <f t="shared" si="51"/>
        <v>45684</v>
      </c>
    </row>
    <row r="6433" spans="1:4">
      <c r="B6433" s="74" t="str">
        <f ca="1">IFERROR(__xludf.DUMMYFUNCTION("IF(REGEXMATCH(A6433,""wealth planning""),""Script 1"",""-"")"),"-")</f>
        <v>-</v>
      </c>
      <c r="C6433" s="74">
        <f t="shared" si="50"/>
        <v>0</v>
      </c>
      <c r="D6433" s="74" t="str">
        <f t="shared" si="51"/>
        <v>You: Hai assalamualaikum Zhafir,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434" spans="1:4">
      <c r="A6434" s="74" t="s">
        <v>5274</v>
      </c>
      <c r="B6434" s="74" t="str">
        <f ca="1">IFERROR(__xludf.DUMMYFUNCTION("IF(REGEXMATCH(A6434,""wealth planning""),""Script 1"",""-"")"),"-")</f>
        <v>-</v>
      </c>
      <c r="C6434" s="74">
        <f t="shared" si="50"/>
        <v>0</v>
      </c>
      <c r="D6434" s="74">
        <f t="shared" si="51"/>
        <v>0</v>
      </c>
    </row>
    <row r="6435" spans="1:4">
      <c r="A6435" s="74" t="s">
        <v>5274</v>
      </c>
      <c r="B6435" s="74" t="str">
        <f ca="1">IFERROR(__xludf.DUMMYFUNCTION("IF(REGEXMATCH(A6435,""wealth planning""),""Script 1"",""-"")"),"-")</f>
        <v>-</v>
      </c>
      <c r="C6435" s="74" t="str">
        <f t="shared" si="50"/>
        <v>Khairunnisa Kamarul Ariffin</v>
      </c>
      <c r="D6435" s="74">
        <f t="shared" si="51"/>
        <v>0</v>
      </c>
    </row>
    <row r="6436" spans="1:4">
      <c r="A6436" s="148">
        <v>45684</v>
      </c>
      <c r="B6436" s="74" t="str">
        <f ca="1">IFERROR(__xludf.DUMMYFUNCTION("IF(REGEXMATCH(A6436,""wealth planning""),""Script 1"",""-"")"),"#VALUE!")</f>
        <v>#VALUE!</v>
      </c>
      <c r="C6436" s="74" t="str">
        <f t="shared" si="50"/>
        <v>Khairunnisa Kamarul Ariffin</v>
      </c>
      <c r="D6436" s="74">
        <f t="shared" si="51"/>
        <v>0</v>
      </c>
    </row>
    <row r="6437" spans="1:4">
      <c r="A6437" s="148">
        <v>45684</v>
      </c>
      <c r="B6437" s="74" t="str">
        <f ca="1">IFERROR(__xludf.DUMMYFUNCTION("IF(REGEXMATCH(A6437,""wealth planning""),""Script 1"",""-"")"),"#VALUE!")</f>
        <v>#VALUE!</v>
      </c>
      <c r="C6437" s="148">
        <f t="shared" si="50"/>
        <v>45684</v>
      </c>
      <c r="D6437" s="74" t="str">
        <f t="shared" si="51"/>
        <v>Khairunnisa Kamarul Ariffin</v>
      </c>
    </row>
    <row r="6438" spans="1:4">
      <c r="A6438" s="74" t="s">
        <v>5275</v>
      </c>
      <c r="B6438" s="74" t="str">
        <f ca="1">IFERROR(__xludf.DUMMYFUNCTION("IF(REGEXMATCH(A6438,""wealth planning""),""Script 1"",""-"")"),"Script 1")</f>
        <v>Script 1</v>
      </c>
      <c r="C6438" s="148">
        <f t="shared" si="50"/>
        <v>45684</v>
      </c>
      <c r="D6438" s="74" t="str">
        <f t="shared" si="51"/>
        <v>Khairunnisa Kamarul Ariffin</v>
      </c>
    </row>
    <row r="6439" spans="1:4">
      <c r="B6439" s="74" t="str">
        <f ca="1">IFERROR(__xludf.DUMMYFUNCTION("IF(REGEXMATCH(A6439,""wealth planning""),""Script 1"",""-"")"),"-")</f>
        <v>-</v>
      </c>
      <c r="C6439" s="74" t="str">
        <f t="shared" si="50"/>
        <v>You: Hai assalamualaikum Khairunnisa,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439" s="148">
        <f t="shared" si="51"/>
        <v>45684</v>
      </c>
    </row>
    <row r="6440" spans="1:4">
      <c r="B6440" s="74" t="str">
        <f ca="1">IFERROR(__xludf.DUMMYFUNCTION("IF(REGEXMATCH(A6440,""wealth planning""),""Script 1"",""-"")"),"-")</f>
        <v>-</v>
      </c>
      <c r="C6440" s="74">
        <f t="shared" si="50"/>
        <v>0</v>
      </c>
      <c r="D6440" s="148">
        <f t="shared" si="51"/>
        <v>45684</v>
      </c>
    </row>
    <row r="6441" spans="1:4">
      <c r="B6441" s="74" t="str">
        <f ca="1">IFERROR(__xludf.DUMMYFUNCTION("IF(REGEXMATCH(A6441,""wealth planning""),""Script 1"",""-"")"),"-")</f>
        <v>-</v>
      </c>
      <c r="C6441" s="74">
        <f t="shared" si="50"/>
        <v>0</v>
      </c>
      <c r="D6441" s="74" t="str">
        <f t="shared" si="51"/>
        <v>You: Hai assalamualaikum Khairunnisa,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442" spans="1:4">
      <c r="B6442" s="74" t="str">
        <f ca="1">IFERROR(__xludf.DUMMYFUNCTION("IF(REGEXMATCH(A6442,""wealth planning""),""Script 1"",""-"")"),"-")</f>
        <v>-</v>
      </c>
      <c r="C6442" s="74">
        <f t="shared" si="50"/>
        <v>0</v>
      </c>
      <c r="D6442" s="74">
        <f t="shared" si="51"/>
        <v>0</v>
      </c>
    </row>
    <row r="6443" spans="1:4">
      <c r="A6443" s="74" t="s">
        <v>5278</v>
      </c>
      <c r="B6443" s="74" t="str">
        <f ca="1">IFERROR(__xludf.DUMMYFUNCTION("IF(REGEXMATCH(A6443,""wealth planning""),""Script 1"",""-"")"),"-")</f>
        <v>-</v>
      </c>
      <c r="C6443" s="74">
        <f t="shared" si="50"/>
        <v>0</v>
      </c>
      <c r="D6443" s="74">
        <f t="shared" si="51"/>
        <v>0</v>
      </c>
    </row>
    <row r="6444" spans="1:4">
      <c r="A6444" s="148">
        <v>45684</v>
      </c>
      <c r="B6444" s="74" t="str">
        <f ca="1">IFERROR(__xludf.DUMMYFUNCTION("IF(REGEXMATCH(A6444,""wealth planning""),""Script 1"",""-"")"),"#VALUE!")</f>
        <v>#VALUE!</v>
      </c>
      <c r="C6444" s="74" t="str">
        <f t="shared" si="50"/>
        <v>Hidayah Ahmad</v>
      </c>
      <c r="D6444" s="74">
        <f t="shared" si="51"/>
        <v>0</v>
      </c>
    </row>
    <row r="6445" spans="1:4">
      <c r="A6445" s="148">
        <v>45684</v>
      </c>
      <c r="B6445" s="74" t="str">
        <f ca="1">IFERROR(__xludf.DUMMYFUNCTION("IF(REGEXMATCH(A6445,""wealth planning""),""Script 1"",""-"")"),"#VALUE!")</f>
        <v>#VALUE!</v>
      </c>
      <c r="C6445" s="148">
        <f t="shared" si="50"/>
        <v>45684</v>
      </c>
      <c r="D6445" s="74">
        <f t="shared" si="51"/>
        <v>0</v>
      </c>
    </row>
    <row r="6446" spans="1:4">
      <c r="A6446" s="74" t="s">
        <v>3440</v>
      </c>
      <c r="B6446" s="74" t="str">
        <f ca="1">IFERROR(__xludf.DUMMYFUNCTION("IF(REGEXMATCH(A6446,""wealth planning""),""Script 1"",""-"")"),"Script 1")</f>
        <v>Script 1</v>
      </c>
      <c r="C6446" s="148">
        <f t="shared" si="50"/>
        <v>45684</v>
      </c>
      <c r="D6446" s="74" t="str">
        <f t="shared" si="51"/>
        <v>Hidayah Ahmad</v>
      </c>
    </row>
    <row r="6447" spans="1:4">
      <c r="B6447" s="74" t="str">
        <f ca="1">IFERROR(__xludf.DUMMYFUNCTION("IF(REGEXMATCH(A6447,""wealth planning""),""Script 1"",""-"")"),"-")</f>
        <v>-</v>
      </c>
      <c r="C6447" s="74" t="str">
        <f t="shared" si="50"/>
        <v>You: Hai assalamualaikum Hidayah,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447" s="148">
        <f t="shared" si="51"/>
        <v>45684</v>
      </c>
    </row>
    <row r="6448" spans="1:4">
      <c r="B6448" s="74" t="str">
        <f ca="1">IFERROR(__xludf.DUMMYFUNCTION("IF(REGEXMATCH(A6448,""wealth planning""),""Script 1"",""-"")"),"-")</f>
        <v>-</v>
      </c>
      <c r="C6448" s="74">
        <f t="shared" si="50"/>
        <v>0</v>
      </c>
      <c r="D6448" s="148">
        <f t="shared" si="51"/>
        <v>45684</v>
      </c>
    </row>
    <row r="6449" spans="1:4">
      <c r="B6449" s="74" t="str">
        <f ca="1">IFERROR(__xludf.DUMMYFUNCTION("IF(REGEXMATCH(A6449,""wealth planning""),""Script 1"",""-"")"),"-")</f>
        <v>-</v>
      </c>
      <c r="C6449" s="74">
        <f t="shared" si="50"/>
        <v>0</v>
      </c>
      <c r="D6449" s="74" t="str">
        <f t="shared" si="51"/>
        <v>You: Hai assalamualaikum Hidayah,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450" spans="1:4">
      <c r="A6450" s="74" t="s">
        <v>5280</v>
      </c>
      <c r="B6450" s="74" t="str">
        <f ca="1">IFERROR(__xludf.DUMMYFUNCTION("IF(REGEXMATCH(A6450,""wealth planning""),""Script 1"",""-"")"),"-")</f>
        <v>-</v>
      </c>
      <c r="C6450" s="74">
        <f t="shared" si="50"/>
        <v>0</v>
      </c>
      <c r="D6450" s="74">
        <f t="shared" si="51"/>
        <v>0</v>
      </c>
    </row>
    <row r="6451" spans="1:4">
      <c r="A6451" s="74" t="s">
        <v>5281</v>
      </c>
      <c r="B6451" s="74" t="str">
        <f ca="1">IFERROR(__xludf.DUMMYFUNCTION("IF(REGEXMATCH(A6451,""wealth planning""),""Script 1"",""-"")"),"-")</f>
        <v>-</v>
      </c>
      <c r="C6451" s="74" t="str">
        <f t="shared" si="50"/>
        <v>Faiz RuzelanStatus is reachable</v>
      </c>
      <c r="D6451" s="74">
        <f t="shared" si="51"/>
        <v>0</v>
      </c>
    </row>
    <row r="6452" spans="1:4">
      <c r="A6452" s="148">
        <v>45684</v>
      </c>
      <c r="B6452" s="74" t="str">
        <f ca="1">IFERROR(__xludf.DUMMYFUNCTION("IF(REGEXMATCH(A6452,""wealth planning""),""Script 1"",""-"")"),"#VALUE!")</f>
        <v>#VALUE!</v>
      </c>
      <c r="C6452" s="74" t="str">
        <f t="shared" si="50"/>
        <v>Faiz Ruzelan</v>
      </c>
      <c r="D6452" s="74">
        <f t="shared" si="51"/>
        <v>0</v>
      </c>
    </row>
    <row r="6453" spans="1:4">
      <c r="A6453" s="148">
        <v>45684</v>
      </c>
      <c r="B6453" s="74" t="str">
        <f ca="1">IFERROR(__xludf.DUMMYFUNCTION("IF(REGEXMATCH(A6453,""wealth planning""),""Script 1"",""-"")"),"#VALUE!")</f>
        <v>#VALUE!</v>
      </c>
      <c r="C6453" s="148">
        <f t="shared" si="50"/>
        <v>45684</v>
      </c>
      <c r="D6453" s="74" t="str">
        <f t="shared" si="51"/>
        <v>Faiz RuzelanStatus is reachable</v>
      </c>
    </row>
    <row r="6454" spans="1:4">
      <c r="A6454" s="74" t="s">
        <v>3415</v>
      </c>
      <c r="B6454" s="74" t="str">
        <f ca="1">IFERROR(__xludf.DUMMYFUNCTION("IF(REGEXMATCH(A6454,""wealth planning""),""Script 1"",""-"")"),"Script 1")</f>
        <v>Script 1</v>
      </c>
      <c r="C6454" s="148">
        <f t="shared" si="50"/>
        <v>45684</v>
      </c>
      <c r="D6454" s="74" t="str">
        <f t="shared" si="51"/>
        <v>Faiz Ruzelan</v>
      </c>
    </row>
    <row r="6455" spans="1:4">
      <c r="B6455" s="74" t="str">
        <f ca="1">IFERROR(__xludf.DUMMYFUNCTION("IF(REGEXMATCH(A6455,""wealth planning""),""Script 1"",""-"")"),"-")</f>
        <v>-</v>
      </c>
      <c r="C6455" s="74" t="str">
        <f t="shared" si="50"/>
        <v>You: Hai assalamualaikum Faiz,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455" s="148">
        <f t="shared" si="51"/>
        <v>45684</v>
      </c>
    </row>
    <row r="6456" spans="1:4">
      <c r="B6456" s="74" t="str">
        <f ca="1">IFERROR(__xludf.DUMMYFUNCTION("IF(REGEXMATCH(A6456,""wealth planning""),""Script 1"",""-"")"),"-")</f>
        <v>-</v>
      </c>
      <c r="C6456" s="74">
        <f t="shared" si="50"/>
        <v>0</v>
      </c>
      <c r="D6456" s="148">
        <f t="shared" si="51"/>
        <v>45684</v>
      </c>
    </row>
    <row r="6457" spans="1:4">
      <c r="B6457" s="74" t="str">
        <f ca="1">IFERROR(__xludf.DUMMYFUNCTION("IF(REGEXMATCH(A6457,""wealth planning""),""Script 1"",""-"")"),"-")</f>
        <v>-</v>
      </c>
      <c r="C6457" s="74">
        <f t="shared" si="50"/>
        <v>0</v>
      </c>
      <c r="D6457" s="74" t="str">
        <f t="shared" si="51"/>
        <v>You: Hai assalamualaikum Faiz,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458" spans="1:4">
      <c r="A6458" s="74" t="s">
        <v>5283</v>
      </c>
      <c r="B6458" s="74" t="str">
        <f ca="1">IFERROR(__xludf.DUMMYFUNCTION("IF(REGEXMATCH(A6458,""wealth planning""),""Script 1"",""-"")"),"-")</f>
        <v>-</v>
      </c>
      <c r="C6458" s="74">
        <f t="shared" si="50"/>
        <v>0</v>
      </c>
      <c r="D6458" s="74">
        <f t="shared" si="51"/>
        <v>0</v>
      </c>
    </row>
    <row r="6459" spans="1:4">
      <c r="A6459" s="74" t="s">
        <v>5284</v>
      </c>
      <c r="B6459" s="74" t="str">
        <f ca="1">IFERROR(__xludf.DUMMYFUNCTION("IF(REGEXMATCH(A6459,""wealth planning""),""Script 1"",""-"")"),"-")</f>
        <v>-</v>
      </c>
      <c r="C6459" s="74" t="str">
        <f t="shared" si="50"/>
        <v>Marissa SaffiyaStatus is reachable</v>
      </c>
      <c r="D6459" s="74">
        <f t="shared" si="51"/>
        <v>0</v>
      </c>
    </row>
    <row r="6460" spans="1:4">
      <c r="A6460" s="148">
        <v>45684</v>
      </c>
      <c r="B6460" s="74" t="str">
        <f ca="1">IFERROR(__xludf.DUMMYFUNCTION("IF(REGEXMATCH(A6460,""wealth planning""),""Script 1"",""-"")"),"#VALUE!")</f>
        <v>#VALUE!</v>
      </c>
      <c r="C6460" s="74" t="str">
        <f t="shared" si="50"/>
        <v>Marissa Saffiya</v>
      </c>
      <c r="D6460" s="74">
        <f t="shared" si="51"/>
        <v>0</v>
      </c>
    </row>
    <row r="6461" spans="1:4">
      <c r="A6461" s="148">
        <v>45684</v>
      </c>
      <c r="B6461" s="74" t="str">
        <f ca="1">IFERROR(__xludf.DUMMYFUNCTION("IF(REGEXMATCH(A6461,""wealth planning""),""Script 1"",""-"")"),"#VALUE!")</f>
        <v>#VALUE!</v>
      </c>
      <c r="C6461" s="148">
        <f t="shared" si="50"/>
        <v>45684</v>
      </c>
      <c r="D6461" s="74" t="str">
        <f t="shared" si="51"/>
        <v>Marissa SaffiyaStatus is reachable</v>
      </c>
    </row>
    <row r="6462" spans="1:4">
      <c r="A6462" s="74" t="s">
        <v>5285</v>
      </c>
      <c r="B6462" s="74" t="str">
        <f ca="1">IFERROR(__xludf.DUMMYFUNCTION("IF(REGEXMATCH(A6462,""wealth planning""),""Script 1"",""-"")"),"Script 1")</f>
        <v>Script 1</v>
      </c>
      <c r="C6462" s="148">
        <f t="shared" si="50"/>
        <v>45684</v>
      </c>
      <c r="D6462" s="74" t="str">
        <f t="shared" si="51"/>
        <v>Marissa Saffiya</v>
      </c>
    </row>
    <row r="6463" spans="1:4">
      <c r="B6463" s="74" t="str">
        <f ca="1">IFERROR(__xludf.DUMMYFUNCTION("IF(REGEXMATCH(A6463,""wealth planning""),""Script 1"",""-"")"),"-")</f>
        <v>-</v>
      </c>
      <c r="C6463" s="74" t="str">
        <f t="shared" si="50"/>
        <v>You: Hai assalamualaikum Marissa,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463" s="148">
        <f t="shared" si="51"/>
        <v>45684</v>
      </c>
    </row>
    <row r="6464" spans="1:4">
      <c r="B6464" s="74" t="str">
        <f ca="1">IFERROR(__xludf.DUMMYFUNCTION("IF(REGEXMATCH(A6464,""wealth planning""),""Script 1"",""-"")"),"-")</f>
        <v>-</v>
      </c>
      <c r="C6464" s="74">
        <f t="shared" si="50"/>
        <v>0</v>
      </c>
      <c r="D6464" s="148">
        <f t="shared" si="51"/>
        <v>45684</v>
      </c>
    </row>
    <row r="6465" spans="1:4">
      <c r="B6465" s="74" t="str">
        <f ca="1">IFERROR(__xludf.DUMMYFUNCTION("IF(REGEXMATCH(A6465,""wealth planning""),""Script 1"",""-"")"),"-")</f>
        <v>-</v>
      </c>
      <c r="C6465" s="74">
        <f t="shared" si="50"/>
        <v>0</v>
      </c>
      <c r="D6465" s="74" t="str">
        <f t="shared" si="51"/>
        <v>You: Hai assalamualaikum Marissa,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466" spans="1:4">
      <c r="B6466" s="74" t="str">
        <f ca="1">IFERROR(__xludf.DUMMYFUNCTION("IF(REGEXMATCH(A6466,""wealth planning""),""Script 1"",""-"")"),"-")</f>
        <v>-</v>
      </c>
      <c r="C6466" s="74">
        <f t="shared" si="50"/>
        <v>0</v>
      </c>
      <c r="D6466" s="74">
        <f t="shared" si="51"/>
        <v>0</v>
      </c>
    </row>
    <row r="6467" spans="1:4">
      <c r="A6467" s="74" t="s">
        <v>5288</v>
      </c>
      <c r="B6467" s="74" t="str">
        <f ca="1">IFERROR(__xludf.DUMMYFUNCTION("IF(REGEXMATCH(A6467,""wealth planning""),""Script 1"",""-"")"),"-")</f>
        <v>-</v>
      </c>
      <c r="C6467" s="74">
        <f t="shared" si="50"/>
        <v>0</v>
      </c>
      <c r="D6467" s="74">
        <f t="shared" si="51"/>
        <v>0</v>
      </c>
    </row>
    <row r="6468" spans="1:4">
      <c r="A6468" s="148">
        <v>45684</v>
      </c>
      <c r="B6468" s="74" t="str">
        <f ca="1">IFERROR(__xludf.DUMMYFUNCTION("IF(REGEXMATCH(A6468,""wealth planning""),""Script 1"",""-"")"),"#VALUE!")</f>
        <v>#VALUE!</v>
      </c>
      <c r="C6468" s="74" t="str">
        <f t="shared" si="50"/>
        <v>Noorain Salwani Fauzi</v>
      </c>
      <c r="D6468" s="74">
        <f t="shared" si="51"/>
        <v>0</v>
      </c>
    </row>
    <row r="6469" spans="1:4">
      <c r="A6469" s="148">
        <v>45684</v>
      </c>
      <c r="B6469" s="74" t="str">
        <f ca="1">IFERROR(__xludf.DUMMYFUNCTION("IF(REGEXMATCH(A6469,""wealth planning""),""Script 1"",""-"")"),"#VALUE!")</f>
        <v>#VALUE!</v>
      </c>
      <c r="C6469" s="148">
        <f t="shared" si="50"/>
        <v>45684</v>
      </c>
      <c r="D6469" s="74">
        <f t="shared" si="51"/>
        <v>0</v>
      </c>
    </row>
    <row r="6470" spans="1:4">
      <c r="A6470" s="74" t="s">
        <v>5289</v>
      </c>
      <c r="B6470" s="74" t="str">
        <f ca="1">IFERROR(__xludf.DUMMYFUNCTION("IF(REGEXMATCH(A6470,""wealth planning""),""Script 1"",""-"")"),"Script 1")</f>
        <v>Script 1</v>
      </c>
      <c r="C6470" s="148">
        <f t="shared" si="50"/>
        <v>45684</v>
      </c>
      <c r="D6470" s="74" t="str">
        <f t="shared" si="51"/>
        <v>Noorain Salwani Fauzi</v>
      </c>
    </row>
    <row r="6471" spans="1:4">
      <c r="B6471" s="74" t="str">
        <f ca="1">IFERROR(__xludf.DUMMYFUNCTION("IF(REGEXMATCH(A6471,""wealth planning""),""Script 1"",""-"")"),"-")</f>
        <v>-</v>
      </c>
      <c r="C6471" s="74" t="str">
        <f t="shared" si="50"/>
        <v>You: Hai assalamualaikum Noorain,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471" s="148">
        <f t="shared" si="51"/>
        <v>45684</v>
      </c>
    </row>
    <row r="6472" spans="1:4">
      <c r="B6472" s="74" t="str">
        <f ca="1">IFERROR(__xludf.DUMMYFUNCTION("IF(REGEXMATCH(A6472,""wealth planning""),""Script 1"",""-"")"),"-")</f>
        <v>-</v>
      </c>
      <c r="C6472" s="74">
        <f t="shared" si="50"/>
        <v>0</v>
      </c>
      <c r="D6472" s="148">
        <f t="shared" si="51"/>
        <v>45684</v>
      </c>
    </row>
    <row r="6473" spans="1:4">
      <c r="B6473" s="74" t="str">
        <f ca="1">IFERROR(__xludf.DUMMYFUNCTION("IF(REGEXMATCH(A6473,""wealth planning""),""Script 1"",""-"")"),"-")</f>
        <v>-</v>
      </c>
      <c r="C6473" s="74">
        <f t="shared" si="50"/>
        <v>0</v>
      </c>
      <c r="D6473" s="74" t="str">
        <f t="shared" si="51"/>
        <v>You: Hai assalamualaikum Noorain,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474" spans="1:4">
      <c r="A6474" s="74" t="s">
        <v>5291</v>
      </c>
      <c r="B6474" s="74" t="str">
        <f ca="1">IFERROR(__xludf.DUMMYFUNCTION("IF(REGEXMATCH(A6474,""wealth planning""),""Script 1"",""-"")"),"-")</f>
        <v>-</v>
      </c>
      <c r="C6474" s="74">
        <f t="shared" si="50"/>
        <v>0</v>
      </c>
      <c r="D6474" s="74">
        <f t="shared" si="51"/>
        <v>0</v>
      </c>
    </row>
    <row r="6475" spans="1:4">
      <c r="A6475" s="74" t="s">
        <v>5292</v>
      </c>
      <c r="B6475" s="74" t="str">
        <f ca="1">IFERROR(__xludf.DUMMYFUNCTION("IF(REGEXMATCH(A6475,""wealth planning""),""Script 1"",""-"")"),"-")</f>
        <v>-</v>
      </c>
      <c r="C6475" s="74" t="str">
        <f t="shared" si="50"/>
        <v>Aiman JefreyStatus is reachable</v>
      </c>
      <c r="D6475" s="74">
        <f t="shared" si="51"/>
        <v>0</v>
      </c>
    </row>
    <row r="6476" spans="1:4">
      <c r="A6476" s="148">
        <v>45684</v>
      </c>
      <c r="B6476" s="74" t="str">
        <f ca="1">IFERROR(__xludf.DUMMYFUNCTION("IF(REGEXMATCH(A6476,""wealth planning""),""Script 1"",""-"")"),"#VALUE!")</f>
        <v>#VALUE!</v>
      </c>
      <c r="C6476" s="74" t="str">
        <f t="shared" si="50"/>
        <v>Aiman Jefrey</v>
      </c>
      <c r="D6476" s="74">
        <f t="shared" si="51"/>
        <v>0</v>
      </c>
    </row>
    <row r="6477" spans="1:4">
      <c r="A6477" s="148">
        <v>45684</v>
      </c>
      <c r="B6477" s="74" t="str">
        <f ca="1">IFERROR(__xludf.DUMMYFUNCTION("IF(REGEXMATCH(A6477,""wealth planning""),""Script 1"",""-"")"),"#VALUE!")</f>
        <v>#VALUE!</v>
      </c>
      <c r="C6477" s="148">
        <f t="shared" si="50"/>
        <v>45684</v>
      </c>
      <c r="D6477" s="74" t="str">
        <f t="shared" si="51"/>
        <v>Aiman JefreyStatus is reachable</v>
      </c>
    </row>
    <row r="6478" spans="1:4">
      <c r="A6478" s="74" t="s">
        <v>2821</v>
      </c>
      <c r="B6478" s="74" t="str">
        <f ca="1">IFERROR(__xludf.DUMMYFUNCTION("IF(REGEXMATCH(A6478,""wealth planning""),""Script 1"",""-"")"),"Script 1")</f>
        <v>Script 1</v>
      </c>
      <c r="C6478" s="148">
        <f t="shared" si="50"/>
        <v>45684</v>
      </c>
      <c r="D6478" s="74" t="str">
        <f t="shared" si="51"/>
        <v>Aiman Jefrey</v>
      </c>
    </row>
    <row r="6479" spans="1:4">
      <c r="B6479" s="74" t="str">
        <f ca="1">IFERROR(__xludf.DUMMYFUNCTION("IF(REGEXMATCH(A6479,""wealth planning""),""Script 1"",""-"")"),"-")</f>
        <v>-</v>
      </c>
      <c r="C6479" s="74" t="str">
        <f t="shared" si="50"/>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479" s="148">
        <f t="shared" si="51"/>
        <v>45684</v>
      </c>
    </row>
    <row r="6480" spans="1:4">
      <c r="B6480" s="74" t="str">
        <f ca="1">IFERROR(__xludf.DUMMYFUNCTION("IF(REGEXMATCH(A6480,""wealth planning""),""Script 1"",""-"")"),"-")</f>
        <v>-</v>
      </c>
      <c r="C6480" s="74">
        <f t="shared" si="50"/>
        <v>0</v>
      </c>
      <c r="D6480" s="148">
        <f t="shared" si="51"/>
        <v>45684</v>
      </c>
    </row>
    <row r="6481" spans="1:4">
      <c r="B6481" s="74" t="str">
        <f ca="1">IFERROR(__xludf.DUMMYFUNCTION("IF(REGEXMATCH(A6481,""wealth planning""),""Script 1"",""-"")"),"-")</f>
        <v>-</v>
      </c>
      <c r="C6481" s="74">
        <f t="shared" si="50"/>
        <v>0</v>
      </c>
      <c r="D6481" s="74" t="str">
        <f t="shared" si="51"/>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482" spans="1:4">
      <c r="B6482" s="74" t="str">
        <f ca="1">IFERROR(__xludf.DUMMYFUNCTION("IF(REGEXMATCH(A6482,""wealth planning""),""Script 1"",""-"")"),"-")</f>
        <v>-</v>
      </c>
      <c r="C6482" s="74">
        <f t="shared" si="50"/>
        <v>0</v>
      </c>
      <c r="D6482" s="74">
        <f t="shared" si="51"/>
        <v>0</v>
      </c>
    </row>
    <row r="6483" spans="1:4">
      <c r="A6483" s="74" t="s">
        <v>5295</v>
      </c>
      <c r="B6483" s="74" t="str">
        <f ca="1">IFERROR(__xludf.DUMMYFUNCTION("IF(REGEXMATCH(A6483,""wealth planning""),""Script 1"",""-"")"),"-")</f>
        <v>-</v>
      </c>
      <c r="C6483" s="74">
        <f t="shared" si="50"/>
        <v>0</v>
      </c>
      <c r="D6483" s="74">
        <f t="shared" si="51"/>
        <v>0</v>
      </c>
    </row>
    <row r="6484" spans="1:4">
      <c r="A6484" s="148">
        <v>45684</v>
      </c>
      <c r="B6484" s="74" t="str">
        <f ca="1">IFERROR(__xludf.DUMMYFUNCTION("IF(REGEXMATCH(A6484,""wealth planning""),""Script 1"",""-"")"),"#VALUE!")</f>
        <v>#VALUE!</v>
      </c>
      <c r="C6484" s="74" t="str">
        <f t="shared" si="50"/>
        <v>Ungku Amirah Najihah</v>
      </c>
      <c r="D6484" s="74">
        <f t="shared" si="51"/>
        <v>0</v>
      </c>
    </row>
    <row r="6485" spans="1:4">
      <c r="A6485" s="148">
        <v>45684</v>
      </c>
      <c r="B6485" s="74" t="str">
        <f ca="1">IFERROR(__xludf.DUMMYFUNCTION("IF(REGEXMATCH(A6485,""wealth planning""),""Script 1"",""-"")"),"#VALUE!")</f>
        <v>#VALUE!</v>
      </c>
      <c r="C6485" s="148">
        <f t="shared" si="50"/>
        <v>45684</v>
      </c>
      <c r="D6485" s="74">
        <f t="shared" si="51"/>
        <v>0</v>
      </c>
    </row>
    <row r="6486" spans="1:4">
      <c r="A6486" s="74" t="s">
        <v>5296</v>
      </c>
      <c r="B6486" s="74" t="str">
        <f ca="1">IFERROR(__xludf.DUMMYFUNCTION("IF(REGEXMATCH(A6486,""wealth planning""),""Script 1"",""-"")"),"Script 1")</f>
        <v>Script 1</v>
      </c>
      <c r="C6486" s="148">
        <f t="shared" si="50"/>
        <v>45684</v>
      </c>
      <c r="D6486" s="74" t="str">
        <f t="shared" si="51"/>
        <v>Ungku Amirah Najihah</v>
      </c>
    </row>
    <row r="6487" spans="1:4">
      <c r="B6487" s="74" t="str">
        <f ca="1">IFERROR(__xludf.DUMMYFUNCTION("IF(REGEXMATCH(A6487,""wealth planning""),""Script 1"",""-"")"),"-")</f>
        <v>-</v>
      </c>
      <c r="C6487" s="74" t="str">
        <f t="shared" si="50"/>
        <v>You: Hai assalamualaikum Ungku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487" s="148">
        <f t="shared" si="51"/>
        <v>45684</v>
      </c>
    </row>
    <row r="6488" spans="1:4">
      <c r="B6488" s="74" t="str">
        <f ca="1">IFERROR(__xludf.DUMMYFUNCTION("IF(REGEXMATCH(A6488,""wealth planning""),""Script 1"",""-"")"),"-")</f>
        <v>-</v>
      </c>
      <c r="C6488" s="74">
        <f t="shared" si="50"/>
        <v>0</v>
      </c>
      <c r="D6488" s="148">
        <f t="shared" si="51"/>
        <v>45684</v>
      </c>
    </row>
    <row r="6489" spans="1:4">
      <c r="B6489" s="74" t="str">
        <f ca="1">IFERROR(__xludf.DUMMYFUNCTION("IF(REGEXMATCH(A6489,""wealth planning""),""Script 1"",""-"")"),"-")</f>
        <v>-</v>
      </c>
      <c r="C6489" s="74">
        <f t="shared" si="50"/>
        <v>0</v>
      </c>
      <c r="D6489" s="74" t="str">
        <f t="shared" si="51"/>
        <v>You: Hai assalamualaikum Ungku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490" spans="1:4">
      <c r="B6490" s="74" t="str">
        <f ca="1">IFERROR(__xludf.DUMMYFUNCTION("IF(REGEXMATCH(A6490,""wealth planning""),""Script 1"",""-"")"),"-")</f>
        <v>-</v>
      </c>
      <c r="C6490" s="74">
        <f t="shared" si="50"/>
        <v>0</v>
      </c>
      <c r="D6490" s="74">
        <f t="shared" si="51"/>
        <v>0</v>
      </c>
    </row>
    <row r="6491" spans="1:4">
      <c r="A6491" s="74" t="s">
        <v>5299</v>
      </c>
      <c r="B6491" s="74" t="str">
        <f ca="1">IFERROR(__xludf.DUMMYFUNCTION("IF(REGEXMATCH(A6491,""wealth planning""),""Script 1"",""-"")"),"-")</f>
        <v>-</v>
      </c>
      <c r="C6491" s="74">
        <f t="shared" si="50"/>
        <v>0</v>
      </c>
      <c r="D6491" s="74">
        <f t="shared" si="51"/>
        <v>0</v>
      </c>
    </row>
    <row r="6492" spans="1:4">
      <c r="A6492" s="148">
        <v>45684</v>
      </c>
      <c r="B6492" s="74" t="str">
        <f ca="1">IFERROR(__xludf.DUMMYFUNCTION("IF(REGEXMATCH(A6492,""wealth planning""),""Script 1"",""-"")"),"#VALUE!")</f>
        <v>#VALUE!</v>
      </c>
      <c r="C6492" s="74" t="str">
        <f t="shared" si="50"/>
        <v>Nadhirah Hanis</v>
      </c>
      <c r="D6492" s="74">
        <f t="shared" si="51"/>
        <v>0</v>
      </c>
    </row>
    <row r="6493" spans="1:4">
      <c r="A6493" s="148">
        <v>45684</v>
      </c>
      <c r="B6493" s="74" t="str">
        <f ca="1">IFERROR(__xludf.DUMMYFUNCTION("IF(REGEXMATCH(A6493,""wealth planning""),""Script 1"",""-"")"),"#VALUE!")</f>
        <v>#VALUE!</v>
      </c>
      <c r="C6493" s="148">
        <f t="shared" si="50"/>
        <v>45684</v>
      </c>
      <c r="D6493" s="74">
        <f t="shared" si="51"/>
        <v>0</v>
      </c>
    </row>
    <row r="6494" spans="1:4">
      <c r="A6494" s="74" t="s">
        <v>3678</v>
      </c>
      <c r="B6494" s="74" t="str">
        <f ca="1">IFERROR(__xludf.DUMMYFUNCTION("IF(REGEXMATCH(A6494,""wealth planning""),""Script 1"",""-"")"),"Script 1")</f>
        <v>Script 1</v>
      </c>
      <c r="C6494" s="148">
        <f t="shared" si="50"/>
        <v>45684</v>
      </c>
      <c r="D6494" s="74" t="str">
        <f t="shared" si="51"/>
        <v>Nadhirah Hanis</v>
      </c>
    </row>
    <row r="6495" spans="1:4">
      <c r="B6495" s="74" t="str">
        <f ca="1">IFERROR(__xludf.DUMMYFUNCTION("IF(REGEXMATCH(A6495,""wealth planning""),""Script 1"",""-"")"),"-")</f>
        <v>-</v>
      </c>
      <c r="C6495" s="74" t="str">
        <f t="shared" si="50"/>
        <v>You: Hai assalamualaikum Nadhirah,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495" s="148">
        <f t="shared" si="51"/>
        <v>45684</v>
      </c>
    </row>
    <row r="6496" spans="1:4">
      <c r="B6496" s="74" t="str">
        <f ca="1">IFERROR(__xludf.DUMMYFUNCTION("IF(REGEXMATCH(A6496,""wealth planning""),""Script 1"",""-"")"),"-")</f>
        <v>-</v>
      </c>
      <c r="C6496" s="74">
        <f t="shared" si="50"/>
        <v>0</v>
      </c>
      <c r="D6496" s="148">
        <f t="shared" si="51"/>
        <v>45684</v>
      </c>
    </row>
    <row r="6497" spans="1:4">
      <c r="B6497" s="74" t="str">
        <f ca="1">IFERROR(__xludf.DUMMYFUNCTION("IF(REGEXMATCH(A6497,""wealth planning""),""Script 1"",""-"")"),"-")</f>
        <v>-</v>
      </c>
      <c r="C6497" s="74">
        <f t="shared" si="50"/>
        <v>0</v>
      </c>
      <c r="D6497" s="74" t="str">
        <f t="shared" si="51"/>
        <v>You: Hai assalamualaikum Nadhirah,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498" spans="1:4">
      <c r="B6498" s="74" t="str">
        <f ca="1">IFERROR(__xludf.DUMMYFUNCTION("IF(REGEXMATCH(A6498,""wealth planning""),""Script 1"",""-"")"),"-")</f>
        <v>-</v>
      </c>
      <c r="C6498" s="74">
        <f t="shared" si="50"/>
        <v>0</v>
      </c>
      <c r="D6498" s="74">
        <f t="shared" si="51"/>
        <v>0</v>
      </c>
    </row>
    <row r="6499" spans="1:4">
      <c r="A6499" s="74" t="s">
        <v>5302</v>
      </c>
      <c r="B6499" s="74" t="str">
        <f ca="1">IFERROR(__xludf.DUMMYFUNCTION("IF(REGEXMATCH(A6499,""wealth planning""),""Script 1"",""-"")"),"-")</f>
        <v>-</v>
      </c>
      <c r="C6499" s="74">
        <f t="shared" si="50"/>
        <v>0</v>
      </c>
      <c r="D6499" s="74">
        <f t="shared" si="51"/>
        <v>0</v>
      </c>
    </row>
    <row r="6500" spans="1:4">
      <c r="A6500" s="148">
        <v>45683</v>
      </c>
      <c r="B6500" s="74" t="str">
        <f ca="1">IFERROR(__xludf.DUMMYFUNCTION("IF(REGEXMATCH(A6500,""wealth planning""),""Script 1"",""-"")"),"#VALUE!")</f>
        <v>#VALUE!</v>
      </c>
      <c r="C6500" s="74" t="str">
        <f t="shared" si="50"/>
        <v>Amirah Masturina</v>
      </c>
      <c r="D6500" s="74">
        <f t="shared" si="51"/>
        <v>0</v>
      </c>
    </row>
    <row r="6501" spans="1:4">
      <c r="A6501" s="148">
        <v>45683</v>
      </c>
      <c r="B6501" s="74" t="str">
        <f ca="1">IFERROR(__xludf.DUMMYFUNCTION("IF(REGEXMATCH(A6501,""wealth planning""),""Script 1"",""-"")"),"#VALUE!")</f>
        <v>#VALUE!</v>
      </c>
      <c r="C6501" s="148">
        <f t="shared" si="50"/>
        <v>45683</v>
      </c>
      <c r="D6501" s="74">
        <f t="shared" si="51"/>
        <v>0</v>
      </c>
    </row>
    <row r="6502" spans="1:4">
      <c r="A6502" s="74" t="s">
        <v>5303</v>
      </c>
      <c r="B6502" s="74" t="str">
        <f ca="1">IFERROR(__xludf.DUMMYFUNCTION("IF(REGEXMATCH(A6502,""wealth planning""),""Script 1"",""-"")"),"-")</f>
        <v>-</v>
      </c>
      <c r="C6502" s="148">
        <f t="shared" si="50"/>
        <v>45683</v>
      </c>
      <c r="D6502" s="74" t="str">
        <f t="shared" si="51"/>
        <v>Amirah Masturina</v>
      </c>
    </row>
    <row r="6503" spans="1:4">
      <c r="B6503" s="74" t="str">
        <f ca="1">IFERROR(__xludf.DUMMYFUNCTION("IF(REGEXMATCH(A6503,""wealth planning""),""Script 1"",""-"")"),"-")</f>
        <v>-</v>
      </c>
      <c r="C6503" s="74" t="str">
        <f t="shared" si="50"/>
        <v>Amirah: 👍</v>
      </c>
      <c r="D6503" s="148">
        <f t="shared" si="51"/>
        <v>45683</v>
      </c>
    </row>
    <row r="6504" spans="1:4">
      <c r="B6504" s="74" t="str">
        <f ca="1">IFERROR(__xludf.DUMMYFUNCTION("IF(REGEXMATCH(A6504,""wealth planning""),""Script 1"",""-"")"),"-")</f>
        <v>-</v>
      </c>
      <c r="C6504" s="74">
        <f t="shared" si="50"/>
        <v>0</v>
      </c>
      <c r="D6504" s="148">
        <f t="shared" si="51"/>
        <v>45683</v>
      </c>
    </row>
    <row r="6505" spans="1:4">
      <c r="B6505" s="74" t="str">
        <f ca="1">IFERROR(__xludf.DUMMYFUNCTION("IF(REGEXMATCH(A6505,""wealth planning""),""Script 1"",""-"")"),"-")</f>
        <v>-</v>
      </c>
      <c r="C6505" s="74">
        <f t="shared" si="50"/>
        <v>0</v>
      </c>
      <c r="D6505" s="74" t="str">
        <f t="shared" si="51"/>
        <v>Amirah: 👍</v>
      </c>
    </row>
    <row r="6506" spans="1:4">
      <c r="A6506" s="74" t="s">
        <v>5305</v>
      </c>
      <c r="B6506" s="74" t="str">
        <f ca="1">IFERROR(__xludf.DUMMYFUNCTION("IF(REGEXMATCH(A6506,""wealth planning""),""Script 1"",""-"")"),"-")</f>
        <v>-</v>
      </c>
      <c r="C6506" s="74">
        <f t="shared" si="50"/>
        <v>0</v>
      </c>
      <c r="D6506" s="74">
        <f t="shared" si="51"/>
        <v>0</v>
      </c>
    </row>
    <row r="6507" spans="1:4">
      <c r="A6507" s="74" t="s">
        <v>5306</v>
      </c>
      <c r="B6507" s="74" t="str">
        <f ca="1">IFERROR(__xludf.DUMMYFUNCTION("IF(REGEXMATCH(A6507,""wealth planning""),""Script 1"",""-"")"),"-")</f>
        <v>-</v>
      </c>
      <c r="C6507" s="74" t="str">
        <f t="shared" si="50"/>
        <v>Muhamad Aqil Azad Mohd RosliStatus is reachable</v>
      </c>
      <c r="D6507" s="74">
        <f t="shared" si="51"/>
        <v>0</v>
      </c>
    </row>
    <row r="6508" spans="1:4">
      <c r="A6508" s="148">
        <v>45683</v>
      </c>
      <c r="B6508" s="74" t="str">
        <f ca="1">IFERROR(__xludf.DUMMYFUNCTION("IF(REGEXMATCH(A6508,""wealth planning""),""Script 1"",""-"")"),"#VALUE!")</f>
        <v>#VALUE!</v>
      </c>
      <c r="C6508" s="74" t="str">
        <f t="shared" si="50"/>
        <v>Muhamad Aqil Azad Mohd Rosli</v>
      </c>
      <c r="D6508" s="74">
        <f t="shared" si="51"/>
        <v>0</v>
      </c>
    </row>
    <row r="6509" spans="1:4">
      <c r="A6509" s="148">
        <v>45683</v>
      </c>
      <c r="B6509" s="74" t="str">
        <f ca="1">IFERROR(__xludf.DUMMYFUNCTION("IF(REGEXMATCH(A6509,""wealth planning""),""Script 1"",""-"")"),"#VALUE!")</f>
        <v>#VALUE!</v>
      </c>
      <c r="C6509" s="148">
        <f t="shared" si="50"/>
        <v>45683</v>
      </c>
      <c r="D6509" s="74" t="str">
        <f t="shared" si="51"/>
        <v>Muhamad Aqil Azad Mohd RosliStatus is reachable</v>
      </c>
    </row>
    <row r="6510" spans="1:4">
      <c r="A6510" s="74" t="s">
        <v>5307</v>
      </c>
      <c r="B6510" s="74" t="str">
        <f ca="1">IFERROR(__xludf.DUMMYFUNCTION("IF(REGEXMATCH(A6510,""wealth planning""),""Script 1"",""-"")"),"Script 1")</f>
        <v>Script 1</v>
      </c>
      <c r="C6510" s="148">
        <f t="shared" si="50"/>
        <v>45683</v>
      </c>
      <c r="D6510" s="74" t="str">
        <f t="shared" si="51"/>
        <v>Muhamad Aqil Azad Mohd Rosli</v>
      </c>
    </row>
    <row r="6511" spans="1:4">
      <c r="B6511" s="74" t="str">
        <f ca="1">IFERROR(__xludf.DUMMYFUNCTION("IF(REGEXMATCH(A6511,""wealth planning""),""Script 1"",""-"")"),"-")</f>
        <v>-</v>
      </c>
      <c r="C6511" s="74" t="str">
        <f t="shared" si="50"/>
        <v>You: Thank you for the reply. Really appreciate it. Good for you then. However feel free to contact me if you need second opinion regarding takaful and wealth planning. Stay safe and have a nice day</v>
      </c>
      <c r="D6511" s="148">
        <f t="shared" si="51"/>
        <v>45683</v>
      </c>
    </row>
    <row r="6512" spans="1:4">
      <c r="B6512" s="74" t="str">
        <f ca="1">IFERROR(__xludf.DUMMYFUNCTION("IF(REGEXMATCH(A6512,""wealth planning""),""Script 1"",""-"")"),"-")</f>
        <v>-</v>
      </c>
      <c r="C6512" s="74">
        <f t="shared" si="50"/>
        <v>0</v>
      </c>
      <c r="D6512" s="148">
        <f t="shared" si="51"/>
        <v>45683</v>
      </c>
    </row>
    <row r="6513" spans="1:4">
      <c r="B6513" s="74" t="str">
        <f ca="1">IFERROR(__xludf.DUMMYFUNCTION("IF(REGEXMATCH(A6513,""wealth planning""),""Script 1"",""-"")"),"-")</f>
        <v>-</v>
      </c>
      <c r="C6513" s="74">
        <f t="shared" si="50"/>
        <v>0</v>
      </c>
      <c r="D6513" s="74" t="str">
        <f t="shared" si="51"/>
        <v>You: Thank you for the reply. Really appreciate it. Good for you then. However feel free to contact me if you need second opinion regarding takaful and wealth planning. Stay safe and have a nice day</v>
      </c>
    </row>
    <row r="6514" spans="1:4">
      <c r="A6514" s="74" t="s">
        <v>5309</v>
      </c>
      <c r="B6514" s="74" t="str">
        <f ca="1">IFERROR(__xludf.DUMMYFUNCTION("IF(REGEXMATCH(A6514,""wealth planning""),""Script 1"",""-"")"),"-")</f>
        <v>-</v>
      </c>
      <c r="C6514" s="74">
        <f t="shared" si="50"/>
        <v>0</v>
      </c>
      <c r="D6514" s="74">
        <f t="shared" si="51"/>
        <v>0</v>
      </c>
    </row>
    <row r="6515" spans="1:4">
      <c r="A6515" s="74" t="s">
        <v>5310</v>
      </c>
      <c r="B6515" s="74" t="str">
        <f ca="1">IFERROR(__xludf.DUMMYFUNCTION("IF(REGEXMATCH(A6515,""wealth planning""),""Script 1"",""-"")"),"-")</f>
        <v>-</v>
      </c>
      <c r="C6515" s="74" t="str">
        <f t="shared" si="50"/>
        <v>Nur Elyana NazaruddinStatus is online</v>
      </c>
      <c r="D6515" s="74">
        <f t="shared" si="51"/>
        <v>0</v>
      </c>
    </row>
    <row r="6516" spans="1:4">
      <c r="A6516" s="148">
        <v>45682</v>
      </c>
      <c r="B6516" s="74" t="str">
        <f ca="1">IFERROR(__xludf.DUMMYFUNCTION("IF(REGEXMATCH(A6516,""wealth planning""),""Script 1"",""-"")"),"#VALUE!")</f>
        <v>#VALUE!</v>
      </c>
      <c r="C6516" s="74" t="str">
        <f t="shared" si="50"/>
        <v>Nur Elyana Nazaruddin</v>
      </c>
      <c r="D6516" s="74">
        <f t="shared" si="51"/>
        <v>0</v>
      </c>
    </row>
    <row r="6517" spans="1:4">
      <c r="A6517" s="148">
        <v>45682</v>
      </c>
      <c r="B6517" s="74" t="str">
        <f ca="1">IFERROR(__xludf.DUMMYFUNCTION("IF(REGEXMATCH(A6517,""wealth planning""),""Script 1"",""-"")"),"#VALUE!")</f>
        <v>#VALUE!</v>
      </c>
      <c r="C6517" s="148">
        <f t="shared" si="50"/>
        <v>45682</v>
      </c>
      <c r="D6517" s="74" t="str">
        <f t="shared" si="51"/>
        <v>Nur Elyana NazaruddinStatus is online</v>
      </c>
    </row>
    <row r="6518" spans="1:4">
      <c r="A6518" s="74" t="s">
        <v>5311</v>
      </c>
      <c r="B6518" s="74" t="str">
        <f ca="1">IFERROR(__xludf.DUMMYFUNCTION("IF(REGEXMATCH(A6518,""wealth planning""),""Script 1"",""-"")"),"-")</f>
        <v>-</v>
      </c>
      <c r="C6518" s="148">
        <f t="shared" si="50"/>
        <v>45682</v>
      </c>
      <c r="D6518" s="74" t="str">
        <f t="shared" si="51"/>
        <v>Nur Elyana Nazaruddin</v>
      </c>
    </row>
    <row r="6519" spans="1:4">
      <c r="B6519" s="74" t="str">
        <f ca="1">IFERROR(__xludf.DUMMYFUNCTION("IF(REGEXMATCH(A6519,""wealth planning""),""Script 1"",""-"")"),"-")</f>
        <v>-</v>
      </c>
      <c r="C6519" s="74" t="str">
        <f t="shared" si="50"/>
        <v>Nur Elyana: I see. Xiexie, terima kasih sebab respon saya, En Azhad. Takpe, kalau nak rasa nak belajar mandarin or ada kawan2/saudara yg nak belajar Mandarin boleh contact saya, saya akan bantu 👍</v>
      </c>
      <c r="D6519" s="148">
        <f t="shared" si="51"/>
        <v>45682</v>
      </c>
    </row>
    <row r="6520" spans="1:4">
      <c r="B6520" s="74" t="str">
        <f ca="1">IFERROR(__xludf.DUMMYFUNCTION("IF(REGEXMATCH(A6520,""wealth planning""),""Script 1"",""-"")"),"-")</f>
        <v>-</v>
      </c>
      <c r="C6520" s="74">
        <f t="shared" si="50"/>
        <v>0</v>
      </c>
      <c r="D6520" s="148">
        <f t="shared" si="51"/>
        <v>45682</v>
      </c>
    </row>
    <row r="6521" spans="1:4">
      <c r="B6521" s="74" t="str">
        <f ca="1">IFERROR(__xludf.DUMMYFUNCTION("IF(REGEXMATCH(A6521,""wealth planning""),""Script 1"",""-"")"),"-")</f>
        <v>-</v>
      </c>
      <c r="C6521" s="74">
        <f t="shared" si="50"/>
        <v>0</v>
      </c>
      <c r="D6521" s="74" t="str">
        <f t="shared" si="51"/>
        <v>Nur Elyana: I see. Xiexie, terima kasih sebab respon saya, En Azhad. Takpe, kalau nak rasa nak belajar mandarin or ada kawan2/saudara yg nak belajar Mandarin boleh contact saya, saya akan bantu 👍</v>
      </c>
    </row>
    <row r="6522" spans="1:4">
      <c r="B6522" s="74" t="str">
        <f ca="1">IFERROR(__xludf.DUMMYFUNCTION("IF(REGEXMATCH(A6522,""wealth planning""),""Script 1"",""-"")"),"-")</f>
        <v>-</v>
      </c>
      <c r="C6522" s="74">
        <f t="shared" si="50"/>
        <v>0</v>
      </c>
      <c r="D6522" s="74">
        <f t="shared" si="51"/>
        <v>0</v>
      </c>
    </row>
    <row r="6523" spans="1:4">
      <c r="A6523" s="74" t="s">
        <v>5314</v>
      </c>
      <c r="B6523" s="74" t="str">
        <f ca="1">IFERROR(__xludf.DUMMYFUNCTION("IF(REGEXMATCH(A6523,""wealth planning""),""Script 1"",""-"")"),"-")</f>
        <v>-</v>
      </c>
      <c r="C6523" s="74">
        <f t="shared" si="50"/>
        <v>0</v>
      </c>
      <c r="D6523" s="74">
        <f t="shared" si="51"/>
        <v>0</v>
      </c>
    </row>
    <row r="6524" spans="1:4">
      <c r="A6524" s="148">
        <v>45682</v>
      </c>
      <c r="B6524" s="74" t="str">
        <f ca="1">IFERROR(__xludf.DUMMYFUNCTION("IF(REGEXMATCH(A6524,""wealth planning""),""Script 1"",""-"")"),"#VALUE!")</f>
        <v>#VALUE!</v>
      </c>
      <c r="C6524" s="74" t="str">
        <f t="shared" si="50"/>
        <v>Nur Amanie Husna</v>
      </c>
      <c r="D6524" s="74">
        <f t="shared" si="51"/>
        <v>0</v>
      </c>
    </row>
    <row r="6525" spans="1:4">
      <c r="A6525" s="148">
        <v>45682</v>
      </c>
      <c r="B6525" s="74" t="str">
        <f ca="1">IFERROR(__xludf.DUMMYFUNCTION("IF(REGEXMATCH(A6525,""wealth planning""),""Script 1"",""-"")"),"#VALUE!")</f>
        <v>#VALUE!</v>
      </c>
      <c r="C6525" s="148">
        <f t="shared" si="50"/>
        <v>45682</v>
      </c>
      <c r="D6525" s="74">
        <f t="shared" si="51"/>
        <v>0</v>
      </c>
    </row>
    <row r="6526" spans="1:4">
      <c r="A6526" s="74" t="s">
        <v>5315</v>
      </c>
      <c r="B6526" s="74" t="str">
        <f ca="1">IFERROR(__xludf.DUMMYFUNCTION("IF(REGEXMATCH(A6526,""wealth planning""),""Script 1"",""-"")"),"-")</f>
        <v>-</v>
      </c>
      <c r="C6526" s="148">
        <f t="shared" si="50"/>
        <v>45682</v>
      </c>
      <c r="D6526" s="74" t="str">
        <f t="shared" si="51"/>
        <v>Nur Amanie Husna</v>
      </c>
    </row>
    <row r="6527" spans="1:4">
      <c r="B6527" s="74" t="str">
        <f ca="1">IFERROR(__xludf.DUMMYFUNCTION("IF(REGEXMATCH(A6527,""wealth planning""),""Script 1"",""-"")"),"-")</f>
        <v>-</v>
      </c>
      <c r="C6527" s="74" t="str">
        <f t="shared" si="50"/>
        <v>Nur Amanie: Hai waalaikumsalam Encik Azhad, terima kasih atas mesej dan usaha encik. Buat masa sekarang, saya belum berminat untuk tahu lebih lanjut tentang takaful. Mungkin di masa akan datang, saya akan pertimbangkan. All the best dalam kerjaya encik!</v>
      </c>
      <c r="D6527" s="148">
        <f t="shared" si="51"/>
        <v>45682</v>
      </c>
    </row>
    <row r="6528" spans="1:4">
      <c r="B6528" s="74" t="str">
        <f ca="1">IFERROR(__xludf.DUMMYFUNCTION("IF(REGEXMATCH(A6528,""wealth planning""),""Script 1"",""-"")"),"-")</f>
        <v>-</v>
      </c>
      <c r="C6528" s="74">
        <f t="shared" si="50"/>
        <v>0</v>
      </c>
      <c r="D6528" s="148">
        <f t="shared" si="51"/>
        <v>45682</v>
      </c>
    </row>
    <row r="6529" spans="1:4">
      <c r="B6529" s="74" t="str">
        <f ca="1">IFERROR(__xludf.DUMMYFUNCTION("IF(REGEXMATCH(A6529,""wealth planning""),""Script 1"",""-"")"),"-")</f>
        <v>-</v>
      </c>
      <c r="C6529" s="74">
        <f t="shared" si="50"/>
        <v>0</v>
      </c>
      <c r="D6529" s="74" t="str">
        <f t="shared" si="51"/>
        <v>Nur Amanie: Hai waalaikumsalam Encik Azhad, terima kasih atas mesej dan usaha encik. Buat masa sekarang, saya belum berminat untuk tahu lebih lanjut tentang takaful. Mungkin di masa akan datang, saya akan pertimbangkan. All the best dalam kerjaya encik!</v>
      </c>
    </row>
    <row r="6530" spans="1:4">
      <c r="A6530" s="74" t="s">
        <v>5317</v>
      </c>
      <c r="B6530" s="74" t="str">
        <f ca="1">IFERROR(__xludf.DUMMYFUNCTION("IF(REGEXMATCH(A6530,""wealth planning""),""Script 1"",""-"")"),"-")</f>
        <v>-</v>
      </c>
      <c r="C6530" s="74">
        <f t="shared" si="50"/>
        <v>0</v>
      </c>
      <c r="D6530" s="74">
        <f t="shared" si="51"/>
        <v>0</v>
      </c>
    </row>
    <row r="6531" spans="1:4">
      <c r="A6531" s="74" t="s">
        <v>5318</v>
      </c>
      <c r="B6531" s="74" t="str">
        <f ca="1">IFERROR(__xludf.DUMMYFUNCTION("IF(REGEXMATCH(A6531,""wealth planning""),""Script 1"",""-"")"),"-")</f>
        <v>-</v>
      </c>
      <c r="C6531" s="74" t="str">
        <f t="shared" si="50"/>
        <v>Akmal HafizStatus is reachable</v>
      </c>
      <c r="D6531" s="74">
        <f t="shared" si="51"/>
        <v>0</v>
      </c>
    </row>
    <row r="6532" spans="1:4">
      <c r="A6532" s="148">
        <v>45681</v>
      </c>
      <c r="B6532" s="74" t="str">
        <f ca="1">IFERROR(__xludf.DUMMYFUNCTION("IF(REGEXMATCH(A6532,""wealth planning""),""Script 1"",""-"")"),"#VALUE!")</f>
        <v>#VALUE!</v>
      </c>
      <c r="C6532" s="74" t="str">
        <f t="shared" si="50"/>
        <v>Akmal Hafiz</v>
      </c>
      <c r="D6532" s="74">
        <f t="shared" si="51"/>
        <v>0</v>
      </c>
    </row>
    <row r="6533" spans="1:4">
      <c r="A6533" s="148">
        <v>45681</v>
      </c>
      <c r="B6533" s="74" t="str">
        <f ca="1">IFERROR(__xludf.DUMMYFUNCTION("IF(REGEXMATCH(A6533,""wealth planning""),""Script 1"",""-"")"),"#VALUE!")</f>
        <v>#VALUE!</v>
      </c>
      <c r="C6533" s="148">
        <f t="shared" si="50"/>
        <v>45681</v>
      </c>
      <c r="D6533" s="74" t="str">
        <f t="shared" si="51"/>
        <v>Akmal HafizStatus is reachable</v>
      </c>
    </row>
    <row r="6534" spans="1:4">
      <c r="A6534" s="74" t="s">
        <v>5319</v>
      </c>
      <c r="B6534" s="74" t="str">
        <f ca="1">IFERROR(__xludf.DUMMYFUNCTION("IF(REGEXMATCH(A6534,""wealth planning""),""Script 1"",""-"")"),"-")</f>
        <v>-</v>
      </c>
      <c r="C6534" s="148">
        <f t="shared" si="50"/>
        <v>45681</v>
      </c>
      <c r="D6534" s="74" t="str">
        <f t="shared" si="51"/>
        <v>Akmal Hafiz</v>
      </c>
    </row>
    <row r="6535" spans="1:4">
      <c r="B6535" s="74" t="str">
        <f ca="1">IFERROR(__xludf.DUMMYFUNCTION("IF(REGEXMATCH(A6535,""wealth planning""),""Script 1"",""-"")"),"-")</f>
        <v>-</v>
      </c>
      <c r="C6535" s="74" t="str">
        <f t="shared" si="50"/>
        <v>You: Kalau saya follow up semula minggu depan boleh ke?</v>
      </c>
      <c r="D6535" s="148">
        <f t="shared" si="51"/>
        <v>45681</v>
      </c>
    </row>
    <row r="6536" spans="1:4">
      <c r="B6536" s="74" t="str">
        <f ca="1">IFERROR(__xludf.DUMMYFUNCTION("IF(REGEXMATCH(A6536,""wealth planning""),""Script 1"",""-"")"),"-")</f>
        <v>-</v>
      </c>
      <c r="C6536" s="74">
        <f t="shared" si="50"/>
        <v>0</v>
      </c>
      <c r="D6536" s="148">
        <f t="shared" si="51"/>
        <v>45681</v>
      </c>
    </row>
    <row r="6537" spans="1:4">
      <c r="B6537" s="74" t="str">
        <f ca="1">IFERROR(__xludf.DUMMYFUNCTION("IF(REGEXMATCH(A6537,""wealth planning""),""Script 1"",""-"")"),"-")</f>
        <v>-</v>
      </c>
      <c r="C6537" s="74">
        <f t="shared" si="50"/>
        <v>0</v>
      </c>
      <c r="D6537" s="74" t="str">
        <f t="shared" si="51"/>
        <v>You: Kalau saya follow up semula minggu depan boleh ke?</v>
      </c>
    </row>
    <row r="6538" spans="1:4">
      <c r="A6538" s="74" t="s">
        <v>5321</v>
      </c>
      <c r="B6538" s="74" t="str">
        <f ca="1">IFERROR(__xludf.DUMMYFUNCTION("IF(REGEXMATCH(A6538,""wealth planning""),""Script 1"",""-"")"),"-")</f>
        <v>-</v>
      </c>
      <c r="C6538" s="74">
        <f t="shared" si="50"/>
        <v>0</v>
      </c>
      <c r="D6538" s="74">
        <f t="shared" si="51"/>
        <v>0</v>
      </c>
    </row>
    <row r="6539" spans="1:4">
      <c r="A6539" s="74" t="s">
        <v>5321</v>
      </c>
      <c r="B6539" s="74" t="str">
        <f ca="1">IFERROR(__xludf.DUMMYFUNCTION("IF(REGEXMATCH(A6539,""wealth planning""),""Script 1"",""-"")"),"-")</f>
        <v>-</v>
      </c>
      <c r="C6539" s="74" t="str">
        <f t="shared" si="50"/>
        <v>Aleena Safiyyah</v>
      </c>
      <c r="D6539" s="74">
        <f t="shared" si="51"/>
        <v>0</v>
      </c>
    </row>
    <row r="6540" spans="1:4">
      <c r="A6540" s="148">
        <v>45681</v>
      </c>
      <c r="B6540" s="74" t="str">
        <f ca="1">IFERROR(__xludf.DUMMYFUNCTION("IF(REGEXMATCH(A6540,""wealth planning""),""Script 1"",""-"")"),"#VALUE!")</f>
        <v>#VALUE!</v>
      </c>
      <c r="C6540" s="74" t="str">
        <f t="shared" si="50"/>
        <v>Aleena Safiyyah</v>
      </c>
      <c r="D6540" s="74">
        <f t="shared" si="51"/>
        <v>0</v>
      </c>
    </row>
    <row r="6541" spans="1:4">
      <c r="A6541" s="148">
        <v>45681</v>
      </c>
      <c r="B6541" s="74" t="str">
        <f ca="1">IFERROR(__xludf.DUMMYFUNCTION("IF(REGEXMATCH(A6541,""wealth planning""),""Script 1"",""-"")"),"#VALUE!")</f>
        <v>#VALUE!</v>
      </c>
      <c r="C6541" s="148">
        <f t="shared" si="50"/>
        <v>45681</v>
      </c>
      <c r="D6541" s="74" t="str">
        <f t="shared" si="51"/>
        <v>Aleena Safiyyah</v>
      </c>
    </row>
    <row r="6542" spans="1:4">
      <c r="A6542" s="74" t="s">
        <v>5322</v>
      </c>
      <c r="B6542" s="74" t="str">
        <f ca="1">IFERROR(__xludf.DUMMYFUNCTION("IF(REGEXMATCH(A6542,""wealth planning""),""Script 1"",""-"")"),"Script 1")</f>
        <v>Script 1</v>
      </c>
      <c r="C6542" s="148">
        <f t="shared" si="50"/>
        <v>45681</v>
      </c>
      <c r="D6542" s="74" t="str">
        <f t="shared" si="51"/>
        <v>Aleena Safiyyah</v>
      </c>
    </row>
    <row r="6543" spans="1:4">
      <c r="B6543" s="74" t="str">
        <f ca="1">IFERROR(__xludf.DUMMYFUNCTION("IF(REGEXMATCH(A6543,""wealth planning""),""Script 1"",""-"")"),"-")</f>
        <v>-</v>
      </c>
      <c r="C6543" s="74" t="str">
        <f t="shared" si="50"/>
        <v>You: Saya nak peluang untuk berikan sharing tentang takaful dan wealth planning kepada awak</v>
      </c>
      <c r="D6543" s="148">
        <f t="shared" si="51"/>
        <v>45681</v>
      </c>
    </row>
    <row r="6544" spans="1:4">
      <c r="B6544" s="74" t="str">
        <f ca="1">IFERROR(__xludf.DUMMYFUNCTION("IF(REGEXMATCH(A6544,""wealth planning""),""Script 1"",""-"")"),"-")</f>
        <v>-</v>
      </c>
      <c r="C6544" s="74">
        <f t="shared" si="50"/>
        <v>0</v>
      </c>
      <c r="D6544" s="148">
        <f t="shared" si="51"/>
        <v>45681</v>
      </c>
    </row>
    <row r="6545" spans="1:4">
      <c r="B6545" s="74" t="str">
        <f ca="1">IFERROR(__xludf.DUMMYFUNCTION("IF(REGEXMATCH(A6545,""wealth planning""),""Script 1"",""-"")"),"-")</f>
        <v>-</v>
      </c>
      <c r="C6545" s="74">
        <f t="shared" si="50"/>
        <v>0</v>
      </c>
      <c r="D6545" s="74" t="str">
        <f t="shared" si="51"/>
        <v>You: Saya nak peluang untuk berikan sharing tentang takaful dan wealth planning kepada awak</v>
      </c>
    </row>
    <row r="6546" spans="1:4">
      <c r="B6546" s="74" t="str">
        <f ca="1">IFERROR(__xludf.DUMMYFUNCTION("IF(REGEXMATCH(A6546,""wealth planning""),""Script 1"",""-"")"),"-")</f>
        <v>-</v>
      </c>
      <c r="C6546" s="74">
        <f t="shared" si="50"/>
        <v>0</v>
      </c>
      <c r="D6546" s="74">
        <f t="shared" si="51"/>
        <v>0</v>
      </c>
    </row>
    <row r="6547" spans="1:4">
      <c r="A6547" s="74" t="s">
        <v>5325</v>
      </c>
      <c r="B6547" s="74" t="str">
        <f ca="1">IFERROR(__xludf.DUMMYFUNCTION("IF(REGEXMATCH(A6547,""wealth planning""),""Script 1"",""-"")"),"-")</f>
        <v>-</v>
      </c>
      <c r="C6547" s="74">
        <f t="shared" si="50"/>
        <v>0</v>
      </c>
      <c r="D6547" s="74">
        <f t="shared" si="51"/>
        <v>0</v>
      </c>
    </row>
    <row r="6548" spans="1:4">
      <c r="A6548" s="148">
        <v>45681</v>
      </c>
      <c r="B6548" s="74" t="str">
        <f ca="1">IFERROR(__xludf.DUMMYFUNCTION("IF(REGEXMATCH(A6548,""wealth planning""),""Script 1"",""-"")"),"#VALUE!")</f>
        <v>#VALUE!</v>
      </c>
      <c r="C6548" s="74" t="str">
        <f t="shared" si="50"/>
        <v>Raja Hamidah Teja Baijuri</v>
      </c>
      <c r="D6548" s="74">
        <f t="shared" si="51"/>
        <v>0</v>
      </c>
    </row>
    <row r="6549" spans="1:4">
      <c r="A6549" s="148">
        <v>45681</v>
      </c>
      <c r="B6549" s="74" t="str">
        <f ca="1">IFERROR(__xludf.DUMMYFUNCTION("IF(REGEXMATCH(A6549,""wealth planning""),""Script 1"",""-"")"),"#VALUE!")</f>
        <v>#VALUE!</v>
      </c>
      <c r="C6549" s="148">
        <f t="shared" si="50"/>
        <v>45681</v>
      </c>
      <c r="D6549" s="74">
        <f t="shared" si="51"/>
        <v>0</v>
      </c>
    </row>
    <row r="6550" spans="1:4">
      <c r="A6550" s="74" t="s">
        <v>5326</v>
      </c>
      <c r="B6550" s="74" t="str">
        <f ca="1">IFERROR(__xludf.DUMMYFUNCTION("IF(REGEXMATCH(A6550,""wealth planning""),""Script 1"",""-"")"),"Script 1")</f>
        <v>Script 1</v>
      </c>
      <c r="C6550" s="148">
        <f t="shared" si="50"/>
        <v>45681</v>
      </c>
      <c r="D6550" s="74" t="str">
        <f t="shared" si="51"/>
        <v>Raja Hamidah Teja Baijuri</v>
      </c>
    </row>
    <row r="6551" spans="1:4">
      <c r="B6551" s="74" t="str">
        <f ca="1">IFERROR(__xludf.DUMMYFUNCTION("IF(REGEXMATCH(A6551,""wealth planning""),""Script 1"",""-"")"),"-")</f>
        <v>-</v>
      </c>
      <c r="C6551" s="74" t="str">
        <f t="shared" si="50"/>
        <v>You: Hai assalamualaikum Raja Hamidah,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551" s="148">
        <f t="shared" si="51"/>
        <v>45681</v>
      </c>
    </row>
    <row r="6552" spans="1:4">
      <c r="B6552" s="74" t="str">
        <f ca="1">IFERROR(__xludf.DUMMYFUNCTION("IF(REGEXMATCH(A6552,""wealth planning""),""Script 1"",""-"")"),"-")</f>
        <v>-</v>
      </c>
      <c r="C6552" s="74">
        <f t="shared" si="50"/>
        <v>0</v>
      </c>
      <c r="D6552" s="148">
        <f t="shared" si="51"/>
        <v>45681</v>
      </c>
    </row>
    <row r="6553" spans="1:4">
      <c r="B6553" s="74" t="str">
        <f ca="1">IFERROR(__xludf.DUMMYFUNCTION("IF(REGEXMATCH(A6553,""wealth planning""),""Script 1"",""-"")"),"-")</f>
        <v>-</v>
      </c>
      <c r="C6553" s="74">
        <f t="shared" si="50"/>
        <v>0</v>
      </c>
      <c r="D6553" s="74" t="str">
        <f t="shared" si="51"/>
        <v>You: Hai assalamualaikum Raja Hamidah,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554" spans="1:4">
      <c r="A6554" s="74" t="s">
        <v>5328</v>
      </c>
      <c r="B6554" s="74" t="str">
        <f ca="1">IFERROR(__xludf.DUMMYFUNCTION("IF(REGEXMATCH(A6554,""wealth planning""),""Script 1"",""-"")"),"-")</f>
        <v>-</v>
      </c>
      <c r="C6554" s="74">
        <f t="shared" si="50"/>
        <v>0</v>
      </c>
      <c r="D6554" s="74">
        <f t="shared" si="51"/>
        <v>0</v>
      </c>
    </row>
    <row r="6555" spans="1:4">
      <c r="A6555" s="74" t="s">
        <v>5329</v>
      </c>
      <c r="B6555" s="74" t="str">
        <f ca="1">IFERROR(__xludf.DUMMYFUNCTION("IF(REGEXMATCH(A6555,""wealth planning""),""Script 1"",""-"")"),"-")</f>
        <v>-</v>
      </c>
      <c r="C6555" s="74" t="str">
        <f t="shared" si="50"/>
        <v>NAZATUL ADIBAH THAMStatus is reachable</v>
      </c>
      <c r="D6555" s="74">
        <f t="shared" si="51"/>
        <v>0</v>
      </c>
    </row>
    <row r="6556" spans="1:4">
      <c r="A6556" s="148">
        <v>45681</v>
      </c>
      <c r="B6556" s="74" t="str">
        <f ca="1">IFERROR(__xludf.DUMMYFUNCTION("IF(REGEXMATCH(A6556,""wealth planning""),""Script 1"",""-"")"),"#VALUE!")</f>
        <v>#VALUE!</v>
      </c>
      <c r="C6556" s="74" t="str">
        <f t="shared" si="50"/>
        <v>NAZATUL ADIBAH THAM</v>
      </c>
      <c r="D6556" s="74">
        <f t="shared" si="51"/>
        <v>0</v>
      </c>
    </row>
    <row r="6557" spans="1:4">
      <c r="A6557" s="148">
        <v>45681</v>
      </c>
      <c r="B6557" s="74" t="str">
        <f ca="1">IFERROR(__xludf.DUMMYFUNCTION("IF(REGEXMATCH(A6557,""wealth planning""),""Script 1"",""-"")"),"#VALUE!")</f>
        <v>#VALUE!</v>
      </c>
      <c r="C6557" s="148">
        <f t="shared" si="50"/>
        <v>45681</v>
      </c>
      <c r="D6557" s="74" t="str">
        <f t="shared" si="51"/>
        <v>NAZATUL ADIBAH THAMStatus is reachable</v>
      </c>
    </row>
    <row r="6558" spans="1:4">
      <c r="A6558" s="74" t="s">
        <v>3212</v>
      </c>
      <c r="B6558" s="74" t="str">
        <f ca="1">IFERROR(__xludf.DUMMYFUNCTION("IF(REGEXMATCH(A6558,""wealth planning""),""Script 1"",""-"")"),"Script 1")</f>
        <v>Script 1</v>
      </c>
      <c r="C6558" s="148">
        <f t="shared" si="50"/>
        <v>45681</v>
      </c>
      <c r="D6558" s="74" t="str">
        <f t="shared" si="51"/>
        <v>NAZATUL ADIBAH THAM</v>
      </c>
    </row>
    <row r="6559" spans="1:4">
      <c r="B6559" s="74" t="str">
        <f ca="1">IFERROR(__xludf.DUMMYFUNCTION("IF(REGEXMATCH(A6559,""wealth planning""),""Script 1"",""-"")"),"-")</f>
        <v>-</v>
      </c>
      <c r="C6559" s="74" t="str">
        <f t="shared" si="50"/>
        <v>You: Hai assalamualaikum Nazatul,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559" s="148">
        <f t="shared" si="51"/>
        <v>45681</v>
      </c>
    </row>
    <row r="6560" spans="1:4">
      <c r="B6560" s="74" t="str">
        <f ca="1">IFERROR(__xludf.DUMMYFUNCTION("IF(REGEXMATCH(A6560,""wealth planning""),""Script 1"",""-"")"),"-")</f>
        <v>-</v>
      </c>
      <c r="C6560" s="74">
        <f t="shared" si="50"/>
        <v>0</v>
      </c>
      <c r="D6560" s="148">
        <f t="shared" si="51"/>
        <v>45681</v>
      </c>
    </row>
    <row r="6561" spans="1:4">
      <c r="B6561" s="74" t="str">
        <f ca="1">IFERROR(__xludf.DUMMYFUNCTION("IF(REGEXMATCH(A6561,""wealth planning""),""Script 1"",""-"")"),"-")</f>
        <v>-</v>
      </c>
      <c r="C6561" s="74">
        <f t="shared" si="50"/>
        <v>0</v>
      </c>
      <c r="D6561" s="74" t="str">
        <f t="shared" si="51"/>
        <v>You: Hai assalamualaikum Nazatul,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562" spans="1:4">
      <c r="B6562" s="74" t="str">
        <f ca="1">IFERROR(__xludf.DUMMYFUNCTION("IF(REGEXMATCH(A6562,""wealth planning""),""Script 1"",""-"")"),"-")</f>
        <v>-</v>
      </c>
      <c r="C6562" s="74">
        <f t="shared" si="50"/>
        <v>0</v>
      </c>
      <c r="D6562" s="74">
        <f t="shared" si="51"/>
        <v>0</v>
      </c>
    </row>
    <row r="6563" spans="1:4">
      <c r="A6563" s="74" t="s">
        <v>5332</v>
      </c>
      <c r="B6563" s="74" t="str">
        <f ca="1">IFERROR(__xludf.DUMMYFUNCTION("IF(REGEXMATCH(A6563,""wealth planning""),""Script 1"",""-"")"),"-")</f>
        <v>-</v>
      </c>
      <c r="C6563" s="74">
        <f t="shared" si="50"/>
        <v>0</v>
      </c>
      <c r="D6563" s="74">
        <f t="shared" si="51"/>
        <v>0</v>
      </c>
    </row>
    <row r="6564" spans="1:4">
      <c r="A6564" s="148">
        <v>45681</v>
      </c>
      <c r="B6564" s="74" t="str">
        <f ca="1">IFERROR(__xludf.DUMMYFUNCTION("IF(REGEXMATCH(A6564,""wealth planning""),""Script 1"",""-"")"),"#VALUE!")</f>
        <v>#VALUE!</v>
      </c>
      <c r="C6564" s="74" t="str">
        <f t="shared" si="50"/>
        <v>Aina Ramzi</v>
      </c>
      <c r="D6564" s="74">
        <f t="shared" si="51"/>
        <v>0</v>
      </c>
    </row>
    <row r="6565" spans="1:4">
      <c r="A6565" s="148">
        <v>45681</v>
      </c>
      <c r="B6565" s="74" t="str">
        <f ca="1">IFERROR(__xludf.DUMMYFUNCTION("IF(REGEXMATCH(A6565,""wealth planning""),""Script 1"",""-"")"),"#VALUE!")</f>
        <v>#VALUE!</v>
      </c>
      <c r="C6565" s="148">
        <f t="shared" si="50"/>
        <v>45681</v>
      </c>
      <c r="D6565" s="74">
        <f t="shared" si="51"/>
        <v>0</v>
      </c>
    </row>
    <row r="6566" spans="1:4">
      <c r="A6566" s="74" t="s">
        <v>2719</v>
      </c>
      <c r="B6566" s="74" t="str">
        <f ca="1">IFERROR(__xludf.DUMMYFUNCTION("IF(REGEXMATCH(A6566,""wealth planning""),""Script 1"",""-"")"),"Script 1")</f>
        <v>Script 1</v>
      </c>
      <c r="C6566" s="148">
        <f t="shared" si="50"/>
        <v>45681</v>
      </c>
      <c r="D6566" s="74" t="str">
        <f t="shared" si="51"/>
        <v>Aina Ramzi</v>
      </c>
    </row>
    <row r="6567" spans="1:4">
      <c r="B6567" s="74" t="str">
        <f ca="1">IFERROR(__xludf.DUMMYFUNCTION("IF(REGEXMATCH(A6567,""wealth planning""),""Script 1"",""-"")"),"-")</f>
        <v>-</v>
      </c>
      <c r="C6567" s="74" t="str">
        <f t="shared" si="50"/>
        <v>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567" s="148">
        <f t="shared" si="51"/>
        <v>45681</v>
      </c>
    </row>
    <row r="6568" spans="1:4">
      <c r="B6568" s="74" t="str">
        <f ca="1">IFERROR(__xludf.DUMMYFUNCTION("IF(REGEXMATCH(A6568,""wealth planning""),""Script 1"",""-"")"),"-")</f>
        <v>-</v>
      </c>
      <c r="C6568" s="74">
        <f t="shared" si="50"/>
        <v>0</v>
      </c>
      <c r="D6568" s="148">
        <f t="shared" si="51"/>
        <v>45681</v>
      </c>
    </row>
    <row r="6569" spans="1:4">
      <c r="B6569" s="74" t="str">
        <f ca="1">IFERROR(__xludf.DUMMYFUNCTION("IF(REGEXMATCH(A6569,""wealth planning""),""Script 1"",""-"")"),"-")</f>
        <v>-</v>
      </c>
      <c r="C6569" s="74">
        <f t="shared" si="50"/>
        <v>0</v>
      </c>
      <c r="D6569" s="74" t="str">
        <f t="shared" si="51"/>
        <v>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570" spans="1:4">
      <c r="A6570" s="74" t="s">
        <v>5334</v>
      </c>
      <c r="B6570" s="74" t="str">
        <f ca="1">IFERROR(__xludf.DUMMYFUNCTION("IF(REGEXMATCH(A6570,""wealth planning""),""Script 1"",""-"")"),"-")</f>
        <v>-</v>
      </c>
      <c r="C6570" s="74">
        <f t="shared" si="50"/>
        <v>0</v>
      </c>
      <c r="D6570" s="74">
        <f t="shared" si="51"/>
        <v>0</v>
      </c>
    </row>
    <row r="6571" spans="1:4">
      <c r="A6571" s="74" t="s">
        <v>5335</v>
      </c>
      <c r="B6571" s="74" t="str">
        <f ca="1">IFERROR(__xludf.DUMMYFUNCTION("IF(REGEXMATCH(A6571,""wealth planning""),""Script 1"",""-"")"),"-")</f>
        <v>-</v>
      </c>
      <c r="C6571" s="74" t="str">
        <f t="shared" si="50"/>
        <v>NUR SAQINAH BOHARIStatus is reachable</v>
      </c>
      <c r="D6571" s="74">
        <f t="shared" si="51"/>
        <v>0</v>
      </c>
    </row>
    <row r="6572" spans="1:4">
      <c r="A6572" s="148">
        <v>45681</v>
      </c>
      <c r="B6572" s="74" t="str">
        <f ca="1">IFERROR(__xludf.DUMMYFUNCTION("IF(REGEXMATCH(A6572,""wealth planning""),""Script 1"",""-"")"),"#VALUE!")</f>
        <v>#VALUE!</v>
      </c>
      <c r="C6572" s="74" t="str">
        <f t="shared" si="50"/>
        <v>NUR SAQINAH BOHARI</v>
      </c>
      <c r="D6572" s="74">
        <f t="shared" si="51"/>
        <v>0</v>
      </c>
    </row>
    <row r="6573" spans="1:4">
      <c r="A6573" s="148">
        <v>45681</v>
      </c>
      <c r="B6573" s="74" t="str">
        <f ca="1">IFERROR(__xludf.DUMMYFUNCTION("IF(REGEXMATCH(A6573,""wealth planning""),""Script 1"",""-"")"),"#VALUE!")</f>
        <v>#VALUE!</v>
      </c>
      <c r="C6573" s="148">
        <f t="shared" si="50"/>
        <v>45681</v>
      </c>
      <c r="D6573" s="74" t="str">
        <f t="shared" si="51"/>
        <v>NUR SAQINAH BOHARIStatus is reachable</v>
      </c>
    </row>
    <row r="6574" spans="1:4">
      <c r="A6574" s="74" t="s">
        <v>5336</v>
      </c>
      <c r="B6574" s="74" t="str">
        <f ca="1">IFERROR(__xludf.DUMMYFUNCTION("IF(REGEXMATCH(A6574,""wealth planning""),""Script 1"",""-"")"),"Script 1")</f>
        <v>Script 1</v>
      </c>
      <c r="C6574" s="148">
        <f t="shared" si="50"/>
        <v>45681</v>
      </c>
      <c r="D6574" s="74" t="str">
        <f t="shared" si="51"/>
        <v>NUR SAQINAH BOHARI</v>
      </c>
    </row>
    <row r="6575" spans="1:4">
      <c r="B6575" s="74" t="str">
        <f ca="1">IFERROR(__xludf.DUMMYFUNCTION("IF(REGEXMATCH(A6575,""wealth planning""),""Script 1"",""-"")"),"-")</f>
        <v>-</v>
      </c>
      <c r="C6575" s="74" t="str">
        <f t="shared" si="50"/>
        <v>You: Hai assalamualaikum Saqinah,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575" s="148">
        <f t="shared" si="51"/>
        <v>45681</v>
      </c>
    </row>
    <row r="6576" spans="1:4">
      <c r="B6576" s="74" t="str">
        <f ca="1">IFERROR(__xludf.DUMMYFUNCTION("IF(REGEXMATCH(A6576,""wealth planning""),""Script 1"",""-"")"),"-")</f>
        <v>-</v>
      </c>
      <c r="C6576" s="74">
        <f t="shared" si="50"/>
        <v>0</v>
      </c>
      <c r="D6576" s="148">
        <f t="shared" si="51"/>
        <v>45681</v>
      </c>
    </row>
    <row r="6577" spans="1:4">
      <c r="B6577" s="74" t="str">
        <f ca="1">IFERROR(__xludf.DUMMYFUNCTION("IF(REGEXMATCH(A6577,""wealth planning""),""Script 1"",""-"")"),"-")</f>
        <v>-</v>
      </c>
      <c r="C6577" s="74">
        <f t="shared" si="50"/>
        <v>0</v>
      </c>
      <c r="D6577" s="74" t="str">
        <f t="shared" si="51"/>
        <v>You: Hai assalamualaikum Saqinah,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578" spans="1:4">
      <c r="B6578" s="74" t="str">
        <f ca="1">IFERROR(__xludf.DUMMYFUNCTION("IF(REGEXMATCH(A6578,""wealth planning""),""Script 1"",""-"")"),"-")</f>
        <v>-</v>
      </c>
      <c r="C6578" s="74">
        <f t="shared" si="50"/>
        <v>0</v>
      </c>
      <c r="D6578" s="74">
        <f t="shared" si="51"/>
        <v>0</v>
      </c>
    </row>
    <row r="6579" spans="1:4">
      <c r="A6579" s="74" t="s">
        <v>5339</v>
      </c>
      <c r="B6579" s="74" t="str">
        <f ca="1">IFERROR(__xludf.DUMMYFUNCTION("IF(REGEXMATCH(A6579,""wealth planning""),""Script 1"",""-"")"),"-")</f>
        <v>-</v>
      </c>
      <c r="C6579" s="74">
        <f t="shared" si="50"/>
        <v>0</v>
      </c>
      <c r="D6579" s="74">
        <f t="shared" si="51"/>
        <v>0</v>
      </c>
    </row>
    <row r="6580" spans="1:4">
      <c r="A6580" s="148">
        <v>45681</v>
      </c>
      <c r="B6580" s="74" t="str">
        <f ca="1">IFERROR(__xludf.DUMMYFUNCTION("IF(REGEXMATCH(A6580,""wealth planning""),""Script 1"",""-"")"),"#VALUE!")</f>
        <v>#VALUE!</v>
      </c>
      <c r="C6580" s="74" t="str">
        <f t="shared" si="50"/>
        <v>Muhammad Izzuddin</v>
      </c>
      <c r="D6580" s="74">
        <f t="shared" si="51"/>
        <v>0</v>
      </c>
    </row>
    <row r="6581" spans="1:4">
      <c r="A6581" s="148">
        <v>45681</v>
      </c>
      <c r="B6581" s="74" t="str">
        <f ca="1">IFERROR(__xludf.DUMMYFUNCTION("IF(REGEXMATCH(A6581,""wealth planning""),""Script 1"",""-"")"),"#VALUE!")</f>
        <v>#VALUE!</v>
      </c>
      <c r="C6581" s="148">
        <f t="shared" si="50"/>
        <v>45681</v>
      </c>
      <c r="D6581" s="74">
        <f t="shared" si="51"/>
        <v>0</v>
      </c>
    </row>
    <row r="6582" spans="1:4">
      <c r="A6582" s="74" t="s">
        <v>5340</v>
      </c>
      <c r="B6582" s="74" t="str">
        <f ca="1">IFERROR(__xludf.DUMMYFUNCTION("IF(REGEXMATCH(A6582,""wealth planning""),""Script 1"",""-"")"),"Script 1")</f>
        <v>Script 1</v>
      </c>
      <c r="C6582" s="148">
        <f t="shared" si="50"/>
        <v>45681</v>
      </c>
      <c r="D6582" s="74" t="str">
        <f t="shared" si="51"/>
        <v>Muhammad Izzuddin</v>
      </c>
    </row>
    <row r="6583" spans="1:4">
      <c r="B6583" s="74" t="str">
        <f ca="1">IFERROR(__xludf.DUMMYFUNCTION("IF(REGEXMATCH(A6583,""wealth planning""),""Script 1"",""-"")"),"-")</f>
        <v>-</v>
      </c>
      <c r="C6583" s="74" t="str">
        <f t="shared" si="50"/>
        <v>You: Hai assalamualaikum Izzuddin,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583" s="148">
        <f t="shared" si="51"/>
        <v>45681</v>
      </c>
    </row>
    <row r="6584" spans="1:4">
      <c r="B6584" s="74" t="str">
        <f ca="1">IFERROR(__xludf.DUMMYFUNCTION("IF(REGEXMATCH(A6584,""wealth planning""),""Script 1"",""-"")"),"-")</f>
        <v>-</v>
      </c>
      <c r="C6584" s="74">
        <f t="shared" si="50"/>
        <v>0</v>
      </c>
      <c r="D6584" s="148">
        <f t="shared" si="51"/>
        <v>45681</v>
      </c>
    </row>
    <row r="6585" spans="1:4">
      <c r="B6585" s="74" t="str">
        <f ca="1">IFERROR(__xludf.DUMMYFUNCTION("IF(REGEXMATCH(A6585,""wealth planning""),""Script 1"",""-"")"),"-")</f>
        <v>-</v>
      </c>
      <c r="C6585" s="74">
        <f t="shared" si="50"/>
        <v>0</v>
      </c>
      <c r="D6585" s="74" t="str">
        <f t="shared" si="51"/>
        <v>You: Hai assalamualaikum Izzuddin,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586" spans="1:4">
      <c r="B6586" s="74" t="str">
        <f ca="1">IFERROR(__xludf.DUMMYFUNCTION("IF(REGEXMATCH(A6586,""wealth planning""),""Script 1"",""-"")"),"-")</f>
        <v>-</v>
      </c>
      <c r="C6586" s="74">
        <f t="shared" si="50"/>
        <v>0</v>
      </c>
      <c r="D6586" s="74">
        <f t="shared" si="51"/>
        <v>0</v>
      </c>
    </row>
    <row r="6587" spans="1:4">
      <c r="A6587" s="74" t="s">
        <v>5343</v>
      </c>
      <c r="B6587" s="74" t="str">
        <f ca="1">IFERROR(__xludf.DUMMYFUNCTION("IF(REGEXMATCH(A6587,""wealth planning""),""Script 1"",""-"")"),"-")</f>
        <v>-</v>
      </c>
      <c r="C6587" s="74">
        <f t="shared" si="50"/>
        <v>0</v>
      </c>
      <c r="D6587" s="74">
        <f t="shared" si="51"/>
        <v>0</v>
      </c>
    </row>
    <row r="6588" spans="1:4">
      <c r="A6588" s="148">
        <v>45681</v>
      </c>
      <c r="B6588" s="74" t="str">
        <f ca="1">IFERROR(__xludf.DUMMYFUNCTION("IF(REGEXMATCH(A6588,""wealth planning""),""Script 1"",""-"")"),"#VALUE!")</f>
        <v>#VALUE!</v>
      </c>
      <c r="C6588" s="74" t="str">
        <f t="shared" si="50"/>
        <v>Nur Kajurina</v>
      </c>
      <c r="D6588" s="74">
        <f t="shared" si="51"/>
        <v>0</v>
      </c>
    </row>
    <row r="6589" spans="1:4">
      <c r="A6589" s="148">
        <v>45681</v>
      </c>
      <c r="B6589" s="74" t="str">
        <f ca="1">IFERROR(__xludf.DUMMYFUNCTION("IF(REGEXMATCH(A6589,""wealth planning""),""Script 1"",""-"")"),"#VALUE!")</f>
        <v>#VALUE!</v>
      </c>
      <c r="C6589" s="148">
        <f t="shared" si="50"/>
        <v>45681</v>
      </c>
      <c r="D6589" s="74">
        <f t="shared" si="51"/>
        <v>0</v>
      </c>
    </row>
    <row r="6590" spans="1:4">
      <c r="A6590" s="74" t="s">
        <v>5344</v>
      </c>
      <c r="B6590" s="74" t="str">
        <f ca="1">IFERROR(__xludf.DUMMYFUNCTION("IF(REGEXMATCH(A6590,""wealth planning""),""Script 1"",""-"")"),"Script 1")</f>
        <v>Script 1</v>
      </c>
      <c r="C6590" s="148">
        <f t="shared" si="50"/>
        <v>45681</v>
      </c>
      <c r="D6590" s="74" t="str">
        <f t="shared" si="51"/>
        <v>Nur Kajurina</v>
      </c>
    </row>
    <row r="6591" spans="1:4">
      <c r="B6591" s="74" t="str">
        <f ca="1">IFERROR(__xludf.DUMMYFUNCTION("IF(REGEXMATCH(A6591,""wealth planning""),""Script 1"",""-"")"),"-")</f>
        <v>-</v>
      </c>
      <c r="C6591" s="74" t="str">
        <f t="shared" si="50"/>
        <v>You: Hai assalamualaikum Kajurina,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591" s="148">
        <f t="shared" si="51"/>
        <v>45681</v>
      </c>
    </row>
    <row r="6592" spans="1:4">
      <c r="B6592" s="74" t="str">
        <f ca="1">IFERROR(__xludf.DUMMYFUNCTION("IF(REGEXMATCH(A6592,""wealth planning""),""Script 1"",""-"")"),"-")</f>
        <v>-</v>
      </c>
      <c r="C6592" s="74">
        <f t="shared" si="50"/>
        <v>0</v>
      </c>
      <c r="D6592" s="148">
        <f t="shared" si="51"/>
        <v>45681</v>
      </c>
    </row>
    <row r="6593" spans="1:4">
      <c r="B6593" s="74" t="str">
        <f ca="1">IFERROR(__xludf.DUMMYFUNCTION("IF(REGEXMATCH(A6593,""wealth planning""),""Script 1"",""-"")"),"-")</f>
        <v>-</v>
      </c>
      <c r="C6593" s="74">
        <f t="shared" si="50"/>
        <v>0</v>
      </c>
      <c r="D6593" s="74" t="str">
        <f t="shared" si="51"/>
        <v>You: Hai assalamualaikum Kajurina,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594" spans="1:4">
      <c r="A6594" s="74" t="s">
        <v>5346</v>
      </c>
      <c r="B6594" s="74" t="str">
        <f ca="1">IFERROR(__xludf.DUMMYFUNCTION("IF(REGEXMATCH(A6594,""wealth planning""),""Script 1"",""-"")"),"-")</f>
        <v>-</v>
      </c>
      <c r="C6594" s="74">
        <f t="shared" si="50"/>
        <v>0</v>
      </c>
      <c r="D6594" s="74">
        <f t="shared" si="51"/>
        <v>0</v>
      </c>
    </row>
    <row r="6595" spans="1:4">
      <c r="A6595" s="74" t="s">
        <v>5347</v>
      </c>
      <c r="B6595" s="74" t="str">
        <f ca="1">IFERROR(__xludf.DUMMYFUNCTION("IF(REGEXMATCH(A6595,""wealth planning""),""Script 1"",""-"")"),"-")</f>
        <v>-</v>
      </c>
      <c r="C6595" s="74" t="str">
        <f t="shared" si="50"/>
        <v>Hajar NabilahStatus is reachable</v>
      </c>
      <c r="D6595" s="74">
        <f t="shared" si="51"/>
        <v>0</v>
      </c>
    </row>
    <row r="6596" spans="1:4">
      <c r="A6596" s="148">
        <v>45681</v>
      </c>
      <c r="B6596" s="74" t="str">
        <f ca="1">IFERROR(__xludf.DUMMYFUNCTION("IF(REGEXMATCH(A6596,""wealth planning""),""Script 1"",""-"")"),"#VALUE!")</f>
        <v>#VALUE!</v>
      </c>
      <c r="C6596" s="74" t="str">
        <f t="shared" si="50"/>
        <v>Hajar Nabilah</v>
      </c>
      <c r="D6596" s="74">
        <f t="shared" si="51"/>
        <v>0</v>
      </c>
    </row>
    <row r="6597" spans="1:4">
      <c r="A6597" s="148">
        <v>45681</v>
      </c>
      <c r="B6597" s="74" t="str">
        <f ca="1">IFERROR(__xludf.DUMMYFUNCTION("IF(REGEXMATCH(A6597,""wealth planning""),""Script 1"",""-"")"),"#VALUE!")</f>
        <v>#VALUE!</v>
      </c>
      <c r="C6597" s="148">
        <f t="shared" si="50"/>
        <v>45681</v>
      </c>
      <c r="D6597" s="74" t="str">
        <f t="shared" si="51"/>
        <v>Hajar NabilahStatus is reachable</v>
      </c>
    </row>
    <row r="6598" spans="1:4">
      <c r="A6598" s="74" t="s">
        <v>5348</v>
      </c>
      <c r="B6598" s="74" t="str">
        <f ca="1">IFERROR(__xludf.DUMMYFUNCTION("IF(REGEXMATCH(A6598,""wealth planning""),""Script 1"",""-"")"),"Script 1")</f>
        <v>Script 1</v>
      </c>
      <c r="C6598" s="148">
        <f t="shared" si="50"/>
        <v>45681</v>
      </c>
      <c r="D6598" s="74" t="str">
        <f t="shared" si="51"/>
        <v>Hajar Nabilah</v>
      </c>
    </row>
    <row r="6599" spans="1:4">
      <c r="B6599" s="74" t="str">
        <f ca="1">IFERROR(__xludf.DUMMYFUNCTION("IF(REGEXMATCH(A6599,""wealth planning""),""Script 1"",""-"")"),"-")</f>
        <v>-</v>
      </c>
      <c r="C6599" s="74" t="str">
        <f t="shared" si="50"/>
        <v>You: Hai assalamualaikum puan Hajar,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599" s="148">
        <f t="shared" si="51"/>
        <v>45681</v>
      </c>
    </row>
    <row r="6600" spans="1:4">
      <c r="B6600" s="74" t="str">
        <f ca="1">IFERROR(__xludf.DUMMYFUNCTION("IF(REGEXMATCH(A6600,""wealth planning""),""Script 1"",""-"")"),"-")</f>
        <v>-</v>
      </c>
      <c r="C6600" s="74">
        <f t="shared" si="50"/>
        <v>0</v>
      </c>
      <c r="D6600" s="148">
        <f t="shared" si="51"/>
        <v>45681</v>
      </c>
    </row>
    <row r="6601" spans="1:4">
      <c r="B6601" s="74" t="str">
        <f ca="1">IFERROR(__xludf.DUMMYFUNCTION("IF(REGEXMATCH(A6601,""wealth planning""),""Script 1"",""-"")"),"-")</f>
        <v>-</v>
      </c>
      <c r="C6601" s="74">
        <f t="shared" si="50"/>
        <v>0</v>
      </c>
      <c r="D6601" s="74" t="str">
        <f t="shared" si="51"/>
        <v>You: Hai assalamualaikum puan Hajar,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602" spans="1:4">
      <c r="A6602" s="74" t="s">
        <v>5350</v>
      </c>
      <c r="B6602" s="74" t="str">
        <f ca="1">IFERROR(__xludf.DUMMYFUNCTION("IF(REGEXMATCH(A6602,""wealth planning""),""Script 1"",""-"")"),"-")</f>
        <v>-</v>
      </c>
      <c r="C6602" s="74">
        <f t="shared" si="50"/>
        <v>0</v>
      </c>
      <c r="D6602" s="74">
        <f t="shared" si="51"/>
        <v>0</v>
      </c>
    </row>
    <row r="6603" spans="1:4">
      <c r="A6603" s="74" t="s">
        <v>5351</v>
      </c>
      <c r="B6603" s="74" t="str">
        <f ca="1">IFERROR(__xludf.DUMMYFUNCTION("IF(REGEXMATCH(A6603,""wealth planning""),""Script 1"",""-"")"),"-")</f>
        <v>-</v>
      </c>
      <c r="C6603" s="74" t="str">
        <f t="shared" si="50"/>
        <v>Nazirah KhalidStatus is reachable</v>
      </c>
      <c r="D6603" s="74">
        <f t="shared" si="51"/>
        <v>0</v>
      </c>
    </row>
    <row r="6604" spans="1:4">
      <c r="A6604" s="148">
        <v>45681</v>
      </c>
      <c r="B6604" s="74" t="str">
        <f ca="1">IFERROR(__xludf.DUMMYFUNCTION("IF(REGEXMATCH(A6604,""wealth planning""),""Script 1"",""-"")"),"#VALUE!")</f>
        <v>#VALUE!</v>
      </c>
      <c r="C6604" s="74" t="str">
        <f t="shared" si="50"/>
        <v>Nazirah Khalid</v>
      </c>
      <c r="D6604" s="74">
        <f t="shared" si="51"/>
        <v>0</v>
      </c>
    </row>
    <row r="6605" spans="1:4">
      <c r="A6605" s="148">
        <v>45681</v>
      </c>
      <c r="B6605" s="74" t="str">
        <f ca="1">IFERROR(__xludf.DUMMYFUNCTION("IF(REGEXMATCH(A6605,""wealth planning""),""Script 1"",""-"")"),"#VALUE!")</f>
        <v>#VALUE!</v>
      </c>
      <c r="C6605" s="148">
        <f t="shared" si="50"/>
        <v>45681</v>
      </c>
      <c r="D6605" s="74" t="str">
        <f t="shared" si="51"/>
        <v>Nazirah KhalidStatus is reachable</v>
      </c>
    </row>
    <row r="6606" spans="1:4">
      <c r="A6606" s="74" t="s">
        <v>5352</v>
      </c>
      <c r="B6606" s="74" t="str">
        <f ca="1">IFERROR(__xludf.DUMMYFUNCTION("IF(REGEXMATCH(A6606,""wealth planning""),""Script 1"",""-"")"),"Script 1")</f>
        <v>Script 1</v>
      </c>
      <c r="C6606" s="148">
        <f t="shared" si="50"/>
        <v>45681</v>
      </c>
      <c r="D6606" s="74" t="str">
        <f t="shared" si="51"/>
        <v>Nazirah Khalid</v>
      </c>
    </row>
    <row r="6607" spans="1:4">
      <c r="B6607" s="74" t="str">
        <f ca="1">IFERROR(__xludf.DUMMYFUNCTION("IF(REGEXMATCH(A6607,""wealth planning""),""Script 1"",""-"")"),"-")</f>
        <v>-</v>
      </c>
      <c r="C6607" s="74" t="str">
        <f t="shared" si="50"/>
        <v>You: Hai assalamualaikum puan Nazirah,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607" s="148">
        <f t="shared" si="51"/>
        <v>45681</v>
      </c>
    </row>
    <row r="6608" spans="1:4">
      <c r="B6608" s="74" t="str">
        <f ca="1">IFERROR(__xludf.DUMMYFUNCTION("IF(REGEXMATCH(A6608,""wealth planning""),""Script 1"",""-"")"),"-")</f>
        <v>-</v>
      </c>
      <c r="C6608" s="74">
        <f t="shared" si="50"/>
        <v>0</v>
      </c>
      <c r="D6608" s="148">
        <f t="shared" si="51"/>
        <v>45681</v>
      </c>
    </row>
    <row r="6609" spans="1:4">
      <c r="B6609" s="74" t="str">
        <f ca="1">IFERROR(__xludf.DUMMYFUNCTION("IF(REGEXMATCH(A6609,""wealth planning""),""Script 1"",""-"")"),"-")</f>
        <v>-</v>
      </c>
      <c r="C6609" s="74">
        <f t="shared" si="50"/>
        <v>0</v>
      </c>
      <c r="D6609" s="74" t="str">
        <f t="shared" si="51"/>
        <v>You: Hai assalamualaikum puan Nazirah,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610" spans="1:4">
      <c r="A6610" s="74" t="s">
        <v>5354</v>
      </c>
      <c r="B6610" s="74" t="str">
        <f ca="1">IFERROR(__xludf.DUMMYFUNCTION("IF(REGEXMATCH(A6610,""wealth planning""),""Script 1"",""-"")"),"-")</f>
        <v>-</v>
      </c>
      <c r="C6610" s="74">
        <f t="shared" si="50"/>
        <v>0</v>
      </c>
      <c r="D6610" s="74">
        <f t="shared" si="51"/>
        <v>0</v>
      </c>
    </row>
    <row r="6611" spans="1:4">
      <c r="A6611" s="74" t="s">
        <v>5355</v>
      </c>
      <c r="B6611" s="74" t="str">
        <f ca="1">IFERROR(__xludf.DUMMYFUNCTION("IF(REGEXMATCH(A6611,""wealth planning""),""Script 1"",""-"")"),"-")</f>
        <v>-</v>
      </c>
      <c r="C6611" s="74" t="str">
        <f t="shared" si="50"/>
        <v>Zaidah HazwaniStatus is reachable</v>
      </c>
      <c r="D6611" s="74">
        <f t="shared" si="51"/>
        <v>0</v>
      </c>
    </row>
    <row r="6612" spans="1:4">
      <c r="A6612" s="148">
        <v>45681</v>
      </c>
      <c r="B6612" s="74" t="str">
        <f ca="1">IFERROR(__xludf.DUMMYFUNCTION("IF(REGEXMATCH(A6612,""wealth planning""),""Script 1"",""-"")"),"#VALUE!")</f>
        <v>#VALUE!</v>
      </c>
      <c r="C6612" s="74" t="str">
        <f t="shared" si="50"/>
        <v>Zaidah Hazwani</v>
      </c>
      <c r="D6612" s="74">
        <f t="shared" si="51"/>
        <v>0</v>
      </c>
    </row>
    <row r="6613" spans="1:4">
      <c r="A6613" s="148">
        <v>45681</v>
      </c>
      <c r="B6613" s="74" t="str">
        <f ca="1">IFERROR(__xludf.DUMMYFUNCTION("IF(REGEXMATCH(A6613,""wealth planning""),""Script 1"",""-"")"),"#VALUE!")</f>
        <v>#VALUE!</v>
      </c>
      <c r="C6613" s="148">
        <f t="shared" si="50"/>
        <v>45681</v>
      </c>
      <c r="D6613" s="74" t="str">
        <f t="shared" si="51"/>
        <v>Zaidah HazwaniStatus is reachable</v>
      </c>
    </row>
    <row r="6614" spans="1:4">
      <c r="A6614" s="74" t="s">
        <v>5356</v>
      </c>
      <c r="B6614" s="74" t="str">
        <f ca="1">IFERROR(__xludf.DUMMYFUNCTION("IF(REGEXMATCH(A6614,""wealth planning""),""Script 1"",""-"")"),"Script 1")</f>
        <v>Script 1</v>
      </c>
      <c r="C6614" s="148">
        <f t="shared" si="50"/>
        <v>45681</v>
      </c>
      <c r="D6614" s="74" t="str">
        <f t="shared" si="51"/>
        <v>Zaidah Hazwani</v>
      </c>
    </row>
    <row r="6615" spans="1:4">
      <c r="B6615" s="74" t="str">
        <f ca="1">IFERROR(__xludf.DUMMYFUNCTION("IF(REGEXMATCH(A6615,""wealth planning""),""Script 1"",""-"")"),"-")</f>
        <v>-</v>
      </c>
      <c r="C6615" s="74" t="str">
        <f t="shared" si="50"/>
        <v>You: Hai assalamualaikum Zaidah,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615" s="148">
        <f t="shared" si="51"/>
        <v>45681</v>
      </c>
    </row>
    <row r="6616" spans="1:4">
      <c r="B6616" s="74" t="str">
        <f ca="1">IFERROR(__xludf.DUMMYFUNCTION("IF(REGEXMATCH(A6616,""wealth planning""),""Script 1"",""-"")"),"-")</f>
        <v>-</v>
      </c>
      <c r="C6616" s="74">
        <f t="shared" si="50"/>
        <v>0</v>
      </c>
      <c r="D6616" s="148">
        <f t="shared" si="51"/>
        <v>45681</v>
      </c>
    </row>
    <row r="6617" spans="1:4">
      <c r="B6617" s="74" t="str">
        <f ca="1">IFERROR(__xludf.DUMMYFUNCTION("IF(REGEXMATCH(A6617,""wealth planning""),""Script 1"",""-"")"),"-")</f>
        <v>-</v>
      </c>
      <c r="C6617" s="74">
        <f t="shared" si="50"/>
        <v>0</v>
      </c>
      <c r="D6617" s="74" t="str">
        <f t="shared" si="51"/>
        <v>You: Hai assalamualaikum Zaidah,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618" spans="1:4">
      <c r="B6618" s="74" t="str">
        <f ca="1">IFERROR(__xludf.DUMMYFUNCTION("IF(REGEXMATCH(A6618,""wealth planning""),""Script 1"",""-"")"),"-")</f>
        <v>-</v>
      </c>
      <c r="C6618" s="74">
        <f t="shared" si="50"/>
        <v>0</v>
      </c>
      <c r="D6618" s="74">
        <f t="shared" si="51"/>
        <v>0</v>
      </c>
    </row>
    <row r="6619" spans="1:4">
      <c r="A6619" s="74" t="s">
        <v>5359</v>
      </c>
      <c r="B6619" s="74" t="str">
        <f ca="1">IFERROR(__xludf.DUMMYFUNCTION("IF(REGEXMATCH(A6619,""wealth planning""),""Script 1"",""-"")"),"-")</f>
        <v>-</v>
      </c>
      <c r="C6619" s="74">
        <f t="shared" si="50"/>
        <v>0</v>
      </c>
      <c r="D6619" s="74">
        <f t="shared" si="51"/>
        <v>0</v>
      </c>
    </row>
    <row r="6620" spans="1:4">
      <c r="A6620" s="148">
        <v>45681</v>
      </c>
      <c r="B6620" s="74" t="str">
        <f ca="1">IFERROR(__xludf.DUMMYFUNCTION("IF(REGEXMATCH(A6620,""wealth planning""),""Script 1"",""-"")"),"#VALUE!")</f>
        <v>#VALUE!</v>
      </c>
      <c r="C6620" s="74" t="str">
        <f t="shared" si="50"/>
        <v>Haini Aziman</v>
      </c>
      <c r="D6620" s="74">
        <f t="shared" si="51"/>
        <v>0</v>
      </c>
    </row>
    <row r="6621" spans="1:4">
      <c r="A6621" s="148">
        <v>45681</v>
      </c>
      <c r="B6621" s="74" t="str">
        <f ca="1">IFERROR(__xludf.DUMMYFUNCTION("IF(REGEXMATCH(A6621,""wealth planning""),""Script 1"",""-"")"),"#VALUE!")</f>
        <v>#VALUE!</v>
      </c>
      <c r="C6621" s="148">
        <f t="shared" si="50"/>
        <v>45681</v>
      </c>
      <c r="D6621" s="74">
        <f t="shared" si="51"/>
        <v>0</v>
      </c>
    </row>
    <row r="6622" spans="1:4">
      <c r="A6622" s="74" t="s">
        <v>5360</v>
      </c>
      <c r="B6622" s="74" t="str">
        <f ca="1">IFERROR(__xludf.DUMMYFUNCTION("IF(REGEXMATCH(A6622,""wealth planning""),""Script 1"",""-"")"),"Script 1")</f>
        <v>Script 1</v>
      </c>
      <c r="C6622" s="148">
        <f t="shared" si="50"/>
        <v>45681</v>
      </c>
      <c r="D6622" s="74" t="str">
        <f t="shared" si="51"/>
        <v>Haini Aziman</v>
      </c>
    </row>
    <row r="6623" spans="1:4">
      <c r="B6623" s="74" t="str">
        <f ca="1">IFERROR(__xludf.DUMMYFUNCTION("IF(REGEXMATCH(A6623,""wealth planning""),""Script 1"",""-"")"),"-")</f>
        <v>-</v>
      </c>
      <c r="C6623" s="74" t="str">
        <f t="shared" si="50"/>
        <v>You: Hai assalamualaikum Haini,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623" s="148">
        <f t="shared" si="51"/>
        <v>45681</v>
      </c>
    </row>
    <row r="6624" spans="1:4">
      <c r="B6624" s="74" t="str">
        <f ca="1">IFERROR(__xludf.DUMMYFUNCTION("IF(REGEXMATCH(A6624,""wealth planning""),""Script 1"",""-"")"),"-")</f>
        <v>-</v>
      </c>
      <c r="C6624" s="74">
        <f t="shared" si="50"/>
        <v>0</v>
      </c>
      <c r="D6624" s="148">
        <f t="shared" si="51"/>
        <v>45681</v>
      </c>
    </row>
    <row r="6625" spans="1:4">
      <c r="B6625" s="74" t="str">
        <f ca="1">IFERROR(__xludf.DUMMYFUNCTION("IF(REGEXMATCH(A6625,""wealth planning""),""Script 1"",""-"")"),"-")</f>
        <v>-</v>
      </c>
      <c r="C6625" s="74">
        <f t="shared" si="50"/>
        <v>0</v>
      </c>
      <c r="D6625" s="74" t="str">
        <f t="shared" si="51"/>
        <v>You: Hai assalamualaikum Haini,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626" spans="1:4">
      <c r="B6626" s="74" t="str">
        <f ca="1">IFERROR(__xludf.DUMMYFUNCTION("IF(REGEXMATCH(A6626,""wealth planning""),""Script 1"",""-"")"),"-")</f>
        <v>-</v>
      </c>
      <c r="C6626" s="74">
        <f t="shared" si="50"/>
        <v>0</v>
      </c>
      <c r="D6626" s="74">
        <f t="shared" si="51"/>
        <v>0</v>
      </c>
    </row>
    <row r="6627" spans="1:4">
      <c r="A6627" s="74" t="s">
        <v>5363</v>
      </c>
      <c r="B6627" s="74" t="str">
        <f ca="1">IFERROR(__xludf.DUMMYFUNCTION("IF(REGEXMATCH(A6627,""wealth planning""),""Script 1"",""-"")"),"-")</f>
        <v>-</v>
      </c>
      <c r="C6627" s="74">
        <f t="shared" si="50"/>
        <v>0</v>
      </c>
      <c r="D6627" s="74">
        <f t="shared" si="51"/>
        <v>0</v>
      </c>
    </row>
    <row r="6628" spans="1:4">
      <c r="A6628" s="148">
        <v>45681</v>
      </c>
      <c r="B6628" s="74" t="str">
        <f ca="1">IFERROR(__xludf.DUMMYFUNCTION("IF(REGEXMATCH(A6628,""wealth planning""),""Script 1"",""-"")"),"#VALUE!")</f>
        <v>#VALUE!</v>
      </c>
      <c r="C6628" s="74" t="str">
        <f t="shared" si="50"/>
        <v>Arief Haikal Rosli</v>
      </c>
      <c r="D6628" s="74">
        <f t="shared" si="51"/>
        <v>0</v>
      </c>
    </row>
    <row r="6629" spans="1:4">
      <c r="A6629" s="148">
        <v>45681</v>
      </c>
      <c r="B6629" s="74" t="str">
        <f ca="1">IFERROR(__xludf.DUMMYFUNCTION("IF(REGEXMATCH(A6629,""wealth planning""),""Script 1"",""-"")"),"#VALUE!")</f>
        <v>#VALUE!</v>
      </c>
      <c r="C6629" s="148">
        <f t="shared" si="50"/>
        <v>45681</v>
      </c>
      <c r="D6629" s="74">
        <f t="shared" si="51"/>
        <v>0</v>
      </c>
    </row>
    <row r="6630" spans="1:4">
      <c r="A6630" s="74" t="s">
        <v>3751</v>
      </c>
      <c r="B6630" s="74" t="str">
        <f ca="1">IFERROR(__xludf.DUMMYFUNCTION("IF(REGEXMATCH(A6630,""wealth planning""),""Script 1"",""-"")"),"Script 1")</f>
        <v>Script 1</v>
      </c>
      <c r="C6630" s="148">
        <f t="shared" si="50"/>
        <v>45681</v>
      </c>
      <c r="D6630" s="74" t="str">
        <f t="shared" si="51"/>
        <v>Arief Haikal Rosli</v>
      </c>
    </row>
    <row r="6631" spans="1:4">
      <c r="B6631" s="74" t="str">
        <f ca="1">IFERROR(__xludf.DUMMYFUNCTION("IF(REGEXMATCH(A6631,""wealth planning""),""Script 1"",""-"")"),"-")</f>
        <v>-</v>
      </c>
      <c r="C6631" s="74" t="str">
        <f t="shared" si="50"/>
        <v>You: Hai assalamualaikum Arief,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631" s="148">
        <f t="shared" si="51"/>
        <v>45681</v>
      </c>
    </row>
    <row r="6632" spans="1:4">
      <c r="B6632" s="74" t="str">
        <f ca="1">IFERROR(__xludf.DUMMYFUNCTION("IF(REGEXMATCH(A6632,""wealth planning""),""Script 1"",""-"")"),"-")</f>
        <v>-</v>
      </c>
      <c r="C6632" s="74">
        <f t="shared" si="50"/>
        <v>0</v>
      </c>
      <c r="D6632" s="148">
        <f t="shared" si="51"/>
        <v>45681</v>
      </c>
    </row>
    <row r="6633" spans="1:4">
      <c r="B6633" s="74" t="str">
        <f ca="1">IFERROR(__xludf.DUMMYFUNCTION("IF(REGEXMATCH(A6633,""wealth planning""),""Script 1"",""-"")"),"-")</f>
        <v>-</v>
      </c>
      <c r="C6633" s="74">
        <f t="shared" si="50"/>
        <v>0</v>
      </c>
      <c r="D6633" s="74" t="str">
        <f t="shared" si="51"/>
        <v>You: Hai assalamualaikum Arief,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634" spans="1:4">
      <c r="A6634" s="74" t="s">
        <v>5365</v>
      </c>
      <c r="B6634" s="74" t="str">
        <f ca="1">IFERROR(__xludf.DUMMYFUNCTION("IF(REGEXMATCH(A6634,""wealth planning""),""Script 1"",""-"")"),"-")</f>
        <v>-</v>
      </c>
      <c r="C6634" s="74">
        <f t="shared" ref="C6634:C6888" si="52">A6633</f>
        <v>0</v>
      </c>
      <c r="D6634" s="74">
        <f t="shared" ref="D6634:D6888" si="53">A6631</f>
        <v>0</v>
      </c>
    </row>
    <row r="6635" spans="1:4">
      <c r="A6635" s="74" t="s">
        <v>5365</v>
      </c>
      <c r="B6635" s="74" t="str">
        <f ca="1">IFERROR(__xludf.DUMMYFUNCTION("IF(REGEXMATCH(A6635,""wealth planning""),""Script 1"",""-"")"),"-")</f>
        <v>-</v>
      </c>
      <c r="C6635" s="74" t="str">
        <f t="shared" si="52"/>
        <v>Dayangku Amy Hazrein</v>
      </c>
      <c r="D6635" s="74">
        <f t="shared" si="53"/>
        <v>0</v>
      </c>
    </row>
    <row r="6636" spans="1:4">
      <c r="A6636" s="148">
        <v>45681</v>
      </c>
      <c r="B6636" s="74" t="str">
        <f ca="1">IFERROR(__xludf.DUMMYFUNCTION("IF(REGEXMATCH(A6636,""wealth planning""),""Script 1"",""-"")"),"#VALUE!")</f>
        <v>#VALUE!</v>
      </c>
      <c r="C6636" s="74" t="str">
        <f t="shared" si="52"/>
        <v>Dayangku Amy Hazrein</v>
      </c>
      <c r="D6636" s="74">
        <f t="shared" si="53"/>
        <v>0</v>
      </c>
    </row>
    <row r="6637" spans="1:4">
      <c r="A6637" s="148">
        <v>45681</v>
      </c>
      <c r="B6637" s="74" t="str">
        <f ca="1">IFERROR(__xludf.DUMMYFUNCTION("IF(REGEXMATCH(A6637,""wealth planning""),""Script 1"",""-"")"),"#VALUE!")</f>
        <v>#VALUE!</v>
      </c>
      <c r="C6637" s="148">
        <f t="shared" si="52"/>
        <v>45681</v>
      </c>
      <c r="D6637" s="74" t="str">
        <f t="shared" si="53"/>
        <v>Dayangku Amy Hazrein</v>
      </c>
    </row>
    <row r="6638" spans="1:4">
      <c r="A6638" s="74" t="s">
        <v>5366</v>
      </c>
      <c r="B6638" s="74" t="str">
        <f ca="1">IFERROR(__xludf.DUMMYFUNCTION("IF(REGEXMATCH(A6638,""wealth planning""),""Script 1"",""-"")"),"Script 1")</f>
        <v>Script 1</v>
      </c>
      <c r="C6638" s="148">
        <f t="shared" si="52"/>
        <v>45681</v>
      </c>
      <c r="D6638" s="74" t="str">
        <f t="shared" si="53"/>
        <v>Dayangku Amy Hazrein</v>
      </c>
    </row>
    <row r="6639" spans="1:4">
      <c r="B6639" s="74" t="str">
        <f ca="1">IFERROR(__xludf.DUMMYFUNCTION("IF(REGEXMATCH(A6639,""wealth planning""),""Script 1"",""-"")"),"-")</f>
        <v>-</v>
      </c>
      <c r="C6639" s="74" t="str">
        <f t="shared" si="52"/>
        <v>You: Hai assalamualaikum Dayangku,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639" s="148">
        <f t="shared" si="53"/>
        <v>45681</v>
      </c>
    </row>
    <row r="6640" spans="1:4">
      <c r="B6640" s="74" t="str">
        <f ca="1">IFERROR(__xludf.DUMMYFUNCTION("IF(REGEXMATCH(A6640,""wealth planning""),""Script 1"",""-"")"),"-")</f>
        <v>-</v>
      </c>
      <c r="C6640" s="74">
        <f t="shared" si="52"/>
        <v>0</v>
      </c>
      <c r="D6640" s="148">
        <f t="shared" si="53"/>
        <v>45681</v>
      </c>
    </row>
    <row r="6641" spans="1:4">
      <c r="B6641" s="74" t="str">
        <f ca="1">IFERROR(__xludf.DUMMYFUNCTION("IF(REGEXMATCH(A6641,""wealth planning""),""Script 1"",""-"")"),"-")</f>
        <v>-</v>
      </c>
      <c r="C6641" s="74">
        <f t="shared" si="52"/>
        <v>0</v>
      </c>
      <c r="D6641" s="74" t="str">
        <f t="shared" si="53"/>
        <v>You: Hai assalamualaikum Dayangku,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642" spans="1:4">
      <c r="B6642" s="74" t="str">
        <f ca="1">IFERROR(__xludf.DUMMYFUNCTION("IF(REGEXMATCH(A6642,""wealth planning""),""Script 1"",""-"")"),"-")</f>
        <v>-</v>
      </c>
      <c r="C6642" s="74">
        <f t="shared" si="52"/>
        <v>0</v>
      </c>
      <c r="D6642" s="74">
        <f t="shared" si="53"/>
        <v>0</v>
      </c>
    </row>
    <row r="6643" spans="1:4">
      <c r="A6643" s="74" t="s">
        <v>5369</v>
      </c>
      <c r="B6643" s="74" t="str">
        <f ca="1">IFERROR(__xludf.DUMMYFUNCTION("IF(REGEXMATCH(A6643,""wealth planning""),""Script 1"",""-"")"),"-")</f>
        <v>-</v>
      </c>
      <c r="C6643" s="74">
        <f t="shared" si="52"/>
        <v>0</v>
      </c>
      <c r="D6643" s="74">
        <f t="shared" si="53"/>
        <v>0</v>
      </c>
    </row>
    <row r="6644" spans="1:4">
      <c r="A6644" s="148">
        <v>45681</v>
      </c>
      <c r="B6644" s="74" t="str">
        <f ca="1">IFERROR(__xludf.DUMMYFUNCTION("IF(REGEXMATCH(A6644,""wealth planning""),""Script 1"",""-"")"),"#VALUE!")</f>
        <v>#VALUE!</v>
      </c>
      <c r="C6644" s="74" t="str">
        <f t="shared" si="52"/>
        <v>Natasha Farhanah Ibrahim</v>
      </c>
      <c r="D6644" s="74">
        <f t="shared" si="53"/>
        <v>0</v>
      </c>
    </row>
    <row r="6645" spans="1:4">
      <c r="A6645" s="148">
        <v>45681</v>
      </c>
      <c r="B6645" s="74" t="str">
        <f ca="1">IFERROR(__xludf.DUMMYFUNCTION("IF(REGEXMATCH(A6645,""wealth planning""),""Script 1"",""-"")"),"#VALUE!")</f>
        <v>#VALUE!</v>
      </c>
      <c r="C6645" s="148">
        <f t="shared" si="52"/>
        <v>45681</v>
      </c>
      <c r="D6645" s="74">
        <f t="shared" si="53"/>
        <v>0</v>
      </c>
    </row>
    <row r="6646" spans="1:4">
      <c r="A6646" s="74" t="s">
        <v>5370</v>
      </c>
      <c r="B6646" s="74" t="str">
        <f ca="1">IFERROR(__xludf.DUMMYFUNCTION("IF(REGEXMATCH(A6646,""wealth planning""),""Script 1"",""-"")"),"Script 1")</f>
        <v>Script 1</v>
      </c>
      <c r="C6646" s="148">
        <f t="shared" si="52"/>
        <v>45681</v>
      </c>
      <c r="D6646" s="74" t="str">
        <f t="shared" si="53"/>
        <v>Natasha Farhanah Ibrahim</v>
      </c>
    </row>
    <row r="6647" spans="1:4">
      <c r="B6647" s="74" t="str">
        <f ca="1">IFERROR(__xludf.DUMMYFUNCTION("IF(REGEXMATCH(A6647,""wealth planning""),""Script 1"",""-"")"),"-")</f>
        <v>-</v>
      </c>
      <c r="C6647" s="74" t="str">
        <f t="shared" si="52"/>
        <v>You: Hai assalamualaikum Natasha,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647" s="148">
        <f t="shared" si="53"/>
        <v>45681</v>
      </c>
    </row>
    <row r="6648" spans="1:4">
      <c r="B6648" s="74" t="str">
        <f ca="1">IFERROR(__xludf.DUMMYFUNCTION("IF(REGEXMATCH(A6648,""wealth planning""),""Script 1"",""-"")"),"-")</f>
        <v>-</v>
      </c>
      <c r="C6648" s="74">
        <f t="shared" si="52"/>
        <v>0</v>
      </c>
      <c r="D6648" s="148">
        <f t="shared" si="53"/>
        <v>45681</v>
      </c>
    </row>
    <row r="6649" spans="1:4">
      <c r="B6649" s="74" t="str">
        <f ca="1">IFERROR(__xludf.DUMMYFUNCTION("IF(REGEXMATCH(A6649,""wealth planning""),""Script 1"",""-"")"),"-")</f>
        <v>-</v>
      </c>
      <c r="C6649" s="74">
        <f t="shared" si="52"/>
        <v>0</v>
      </c>
      <c r="D6649" s="74" t="str">
        <f t="shared" si="53"/>
        <v>You: Hai assalamualaikum Natasha,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650" spans="1:4">
      <c r="B6650" s="74" t="str">
        <f ca="1">IFERROR(__xludf.DUMMYFUNCTION("IF(REGEXMATCH(A6650,""wealth planning""),""Script 1"",""-"")"),"-")</f>
        <v>-</v>
      </c>
      <c r="C6650" s="74">
        <f t="shared" si="52"/>
        <v>0</v>
      </c>
      <c r="D6650" s="74">
        <f t="shared" si="53"/>
        <v>0</v>
      </c>
    </row>
    <row r="6651" spans="1:4">
      <c r="A6651" s="74" t="s">
        <v>5373</v>
      </c>
      <c r="B6651" s="74" t="str">
        <f ca="1">IFERROR(__xludf.DUMMYFUNCTION("IF(REGEXMATCH(A6651,""wealth planning""),""Script 1"",""-"")"),"-")</f>
        <v>-</v>
      </c>
      <c r="C6651" s="74">
        <f t="shared" si="52"/>
        <v>0</v>
      </c>
      <c r="D6651" s="74">
        <f t="shared" si="53"/>
        <v>0</v>
      </c>
    </row>
    <row r="6652" spans="1:4">
      <c r="A6652" s="148">
        <v>45681</v>
      </c>
      <c r="B6652" s="74" t="str">
        <f ca="1">IFERROR(__xludf.DUMMYFUNCTION("IF(REGEXMATCH(A6652,""wealth planning""),""Script 1"",""-"")"),"#VALUE!")</f>
        <v>#VALUE!</v>
      </c>
      <c r="C6652" s="74" t="str">
        <f t="shared" si="52"/>
        <v>Diyana Shafira</v>
      </c>
      <c r="D6652" s="74">
        <f t="shared" si="53"/>
        <v>0</v>
      </c>
    </row>
    <row r="6653" spans="1:4">
      <c r="A6653" s="148">
        <v>45681</v>
      </c>
      <c r="B6653" s="74" t="str">
        <f ca="1">IFERROR(__xludf.DUMMYFUNCTION("IF(REGEXMATCH(A6653,""wealth planning""),""Script 1"",""-"")"),"#VALUE!")</f>
        <v>#VALUE!</v>
      </c>
      <c r="C6653" s="148">
        <f t="shared" si="52"/>
        <v>45681</v>
      </c>
      <c r="D6653" s="74">
        <f t="shared" si="53"/>
        <v>0</v>
      </c>
    </row>
    <row r="6654" spans="1:4">
      <c r="A6654" s="74" t="s">
        <v>5374</v>
      </c>
      <c r="B6654" s="74" t="str">
        <f ca="1">IFERROR(__xludf.DUMMYFUNCTION("IF(REGEXMATCH(A6654,""wealth planning""),""Script 1"",""-"")"),"Script 1")</f>
        <v>Script 1</v>
      </c>
      <c r="C6654" s="148">
        <f t="shared" si="52"/>
        <v>45681</v>
      </c>
      <c r="D6654" s="74" t="str">
        <f t="shared" si="53"/>
        <v>Diyana Shafira</v>
      </c>
    </row>
    <row r="6655" spans="1:4">
      <c r="B6655" s="74" t="str">
        <f ca="1">IFERROR(__xludf.DUMMYFUNCTION("IF(REGEXMATCH(A6655,""wealth planning""),""Script 1"",""-"")"),"-")</f>
        <v>-</v>
      </c>
      <c r="C6655" s="74" t="str">
        <f t="shared" si="52"/>
        <v>You: Hai assalamualaikum Diyana,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655" s="148">
        <f t="shared" si="53"/>
        <v>45681</v>
      </c>
    </row>
    <row r="6656" spans="1:4">
      <c r="B6656" s="74" t="str">
        <f ca="1">IFERROR(__xludf.DUMMYFUNCTION("IF(REGEXMATCH(A6656,""wealth planning""),""Script 1"",""-"")"),"-")</f>
        <v>-</v>
      </c>
      <c r="C6656" s="74">
        <f t="shared" si="52"/>
        <v>0</v>
      </c>
      <c r="D6656" s="148">
        <f t="shared" si="53"/>
        <v>45681</v>
      </c>
    </row>
    <row r="6657" spans="1:4">
      <c r="B6657" s="74" t="str">
        <f ca="1">IFERROR(__xludf.DUMMYFUNCTION("IF(REGEXMATCH(A6657,""wealth planning""),""Script 1"",""-"")"),"-")</f>
        <v>-</v>
      </c>
      <c r="C6657" s="74">
        <f t="shared" si="52"/>
        <v>0</v>
      </c>
      <c r="D6657" s="74" t="str">
        <f t="shared" si="53"/>
        <v>You: Hai assalamualaikum Diyana,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658" spans="1:4">
      <c r="A6658" s="74" t="s">
        <v>5376</v>
      </c>
      <c r="B6658" s="74" t="str">
        <f ca="1">IFERROR(__xludf.DUMMYFUNCTION("IF(REGEXMATCH(A6658,""wealth planning""),""Script 1"",""-"")"),"-")</f>
        <v>-</v>
      </c>
      <c r="C6658" s="74">
        <f t="shared" si="52"/>
        <v>0</v>
      </c>
      <c r="D6658" s="74">
        <f t="shared" si="53"/>
        <v>0</v>
      </c>
    </row>
    <row r="6659" spans="1:4">
      <c r="A6659" s="74" t="s">
        <v>5377</v>
      </c>
      <c r="B6659" s="74" t="str">
        <f ca="1">IFERROR(__xludf.DUMMYFUNCTION("IF(REGEXMATCH(A6659,""wealth planning""),""Script 1"",""-"")"),"-")</f>
        <v>-</v>
      </c>
      <c r="C6659" s="74" t="str">
        <f t="shared" si="52"/>
        <v>Soleh Abu HassanStatus is reachable</v>
      </c>
      <c r="D6659" s="74">
        <f t="shared" si="53"/>
        <v>0</v>
      </c>
    </row>
    <row r="6660" spans="1:4">
      <c r="A6660" s="148">
        <v>45681</v>
      </c>
      <c r="B6660" s="74" t="str">
        <f ca="1">IFERROR(__xludf.DUMMYFUNCTION("IF(REGEXMATCH(A6660,""wealth planning""),""Script 1"",""-"")"),"#VALUE!")</f>
        <v>#VALUE!</v>
      </c>
      <c r="C6660" s="74" t="str">
        <f t="shared" si="52"/>
        <v>Soleh Abu Hassan</v>
      </c>
      <c r="D6660" s="74">
        <f t="shared" si="53"/>
        <v>0</v>
      </c>
    </row>
    <row r="6661" spans="1:4">
      <c r="A6661" s="148">
        <v>45681</v>
      </c>
      <c r="B6661" s="74" t="str">
        <f ca="1">IFERROR(__xludf.DUMMYFUNCTION("IF(REGEXMATCH(A6661,""wealth planning""),""Script 1"",""-"")"),"#VALUE!")</f>
        <v>#VALUE!</v>
      </c>
      <c r="C6661" s="148">
        <f t="shared" si="52"/>
        <v>45681</v>
      </c>
      <c r="D6661" s="74" t="str">
        <f t="shared" si="53"/>
        <v>Soleh Abu HassanStatus is reachable</v>
      </c>
    </row>
    <row r="6662" spans="1:4">
      <c r="A6662" s="74" t="s">
        <v>3215</v>
      </c>
      <c r="B6662" s="74" t="str">
        <f ca="1">IFERROR(__xludf.DUMMYFUNCTION("IF(REGEXMATCH(A6662,""wealth planning""),""Script 1"",""-"")"),"Script 1")</f>
        <v>Script 1</v>
      </c>
      <c r="C6662" s="148">
        <f t="shared" si="52"/>
        <v>45681</v>
      </c>
      <c r="D6662" s="74" t="str">
        <f t="shared" si="53"/>
        <v>Soleh Abu Hassan</v>
      </c>
    </row>
    <row r="6663" spans="1:4">
      <c r="B6663" s="74" t="str">
        <f ca="1">IFERROR(__xludf.DUMMYFUNCTION("IF(REGEXMATCH(A6663,""wealth planning""),""Script 1"",""-"")"),"-")</f>
        <v>-</v>
      </c>
      <c r="C6663" s="74" t="str">
        <f t="shared" si="52"/>
        <v>You: Hai assalamualaikum Soleh,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663" s="148">
        <f t="shared" si="53"/>
        <v>45681</v>
      </c>
    </row>
    <row r="6664" spans="1:4">
      <c r="B6664" s="74" t="str">
        <f ca="1">IFERROR(__xludf.DUMMYFUNCTION("IF(REGEXMATCH(A6664,""wealth planning""),""Script 1"",""-"")"),"-")</f>
        <v>-</v>
      </c>
      <c r="C6664" s="74">
        <f t="shared" si="52"/>
        <v>0</v>
      </c>
      <c r="D6664" s="148">
        <f t="shared" si="53"/>
        <v>45681</v>
      </c>
    </row>
    <row r="6665" spans="1:4">
      <c r="B6665" s="74" t="str">
        <f ca="1">IFERROR(__xludf.DUMMYFUNCTION("IF(REGEXMATCH(A6665,""wealth planning""),""Script 1"",""-"")"),"-")</f>
        <v>-</v>
      </c>
      <c r="C6665" s="74">
        <f t="shared" si="52"/>
        <v>0</v>
      </c>
      <c r="D6665" s="74" t="str">
        <f t="shared" si="53"/>
        <v>You: Hai assalamualaikum Soleh,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666" spans="1:4">
      <c r="A6666" s="74" t="s">
        <v>5379</v>
      </c>
      <c r="B6666" s="74" t="str">
        <f ca="1">IFERROR(__xludf.DUMMYFUNCTION("IF(REGEXMATCH(A6666,""wealth planning""),""Script 1"",""-"")"),"-")</f>
        <v>-</v>
      </c>
      <c r="C6666" s="74">
        <f t="shared" si="52"/>
        <v>0</v>
      </c>
      <c r="D6666" s="74">
        <f t="shared" si="53"/>
        <v>0</v>
      </c>
    </row>
    <row r="6667" spans="1:4">
      <c r="A6667" s="74" t="s">
        <v>5380</v>
      </c>
      <c r="B6667" s="74" t="str">
        <f ca="1">IFERROR(__xludf.DUMMYFUNCTION("IF(REGEXMATCH(A6667,""wealth planning""),""Script 1"",""-"")"),"-")</f>
        <v>-</v>
      </c>
      <c r="C6667" s="74" t="str">
        <f t="shared" si="52"/>
        <v>Nur Aida FarisaStatus is reachable</v>
      </c>
      <c r="D6667" s="74">
        <f t="shared" si="53"/>
        <v>0</v>
      </c>
    </row>
    <row r="6668" spans="1:4">
      <c r="A6668" s="148">
        <v>45681</v>
      </c>
      <c r="B6668" s="74" t="str">
        <f ca="1">IFERROR(__xludf.DUMMYFUNCTION("IF(REGEXMATCH(A6668,""wealth planning""),""Script 1"",""-"")"),"#VALUE!")</f>
        <v>#VALUE!</v>
      </c>
      <c r="C6668" s="74" t="str">
        <f t="shared" si="52"/>
        <v>Nur Aida Farisa</v>
      </c>
      <c r="D6668" s="74">
        <f t="shared" si="53"/>
        <v>0</v>
      </c>
    </row>
    <row r="6669" spans="1:4">
      <c r="A6669" s="148">
        <v>45681</v>
      </c>
      <c r="B6669" s="74" t="str">
        <f ca="1">IFERROR(__xludf.DUMMYFUNCTION("IF(REGEXMATCH(A6669,""wealth planning""),""Script 1"",""-"")"),"#VALUE!")</f>
        <v>#VALUE!</v>
      </c>
      <c r="C6669" s="148">
        <f t="shared" si="52"/>
        <v>45681</v>
      </c>
      <c r="D6669" s="74" t="str">
        <f t="shared" si="53"/>
        <v>Nur Aida FarisaStatus is reachable</v>
      </c>
    </row>
    <row r="6670" spans="1:4">
      <c r="A6670" s="74" t="s">
        <v>3302</v>
      </c>
      <c r="B6670" s="74" t="str">
        <f ca="1">IFERROR(__xludf.DUMMYFUNCTION("IF(REGEXMATCH(A6670,""wealth planning""),""Script 1"",""-"")"),"Script 1")</f>
        <v>Script 1</v>
      </c>
      <c r="C6670" s="148">
        <f t="shared" si="52"/>
        <v>45681</v>
      </c>
      <c r="D6670" s="74" t="str">
        <f t="shared" si="53"/>
        <v>Nur Aida Farisa</v>
      </c>
    </row>
    <row r="6671" spans="1:4">
      <c r="B6671" s="74" t="str">
        <f ca="1">IFERROR(__xludf.DUMMYFUNCTION("IF(REGEXMATCH(A6671,""wealth planning""),""Script 1"",""-"")"),"-")</f>
        <v>-</v>
      </c>
      <c r="C6671" s="74" t="str">
        <f t="shared" si="52"/>
        <v>You: Hai assalamualaikum Aida,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671" s="148">
        <f t="shared" si="53"/>
        <v>45681</v>
      </c>
    </row>
    <row r="6672" spans="1:4">
      <c r="B6672" s="74" t="str">
        <f ca="1">IFERROR(__xludf.DUMMYFUNCTION("IF(REGEXMATCH(A6672,""wealth planning""),""Script 1"",""-"")"),"-")</f>
        <v>-</v>
      </c>
      <c r="C6672" s="74">
        <f t="shared" si="52"/>
        <v>0</v>
      </c>
      <c r="D6672" s="148">
        <f t="shared" si="53"/>
        <v>45681</v>
      </c>
    </row>
    <row r="6673" spans="1:4">
      <c r="B6673" s="74" t="str">
        <f ca="1">IFERROR(__xludf.DUMMYFUNCTION("IF(REGEXMATCH(A6673,""wealth planning""),""Script 1"",""-"")"),"-")</f>
        <v>-</v>
      </c>
      <c r="C6673" s="74">
        <f t="shared" si="52"/>
        <v>0</v>
      </c>
      <c r="D6673" s="74" t="str">
        <f t="shared" si="53"/>
        <v>You: Hai assalamualaikum Aida,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674" spans="1:4">
      <c r="A6674" s="74" t="s">
        <v>5382</v>
      </c>
      <c r="B6674" s="74" t="str">
        <f ca="1">IFERROR(__xludf.DUMMYFUNCTION("IF(REGEXMATCH(A6674,""wealth planning""),""Script 1"",""-"")"),"-")</f>
        <v>-</v>
      </c>
      <c r="C6674" s="74">
        <f t="shared" si="52"/>
        <v>0</v>
      </c>
      <c r="D6674" s="74">
        <f t="shared" si="53"/>
        <v>0</v>
      </c>
    </row>
    <row r="6675" spans="1:4">
      <c r="A6675" s="74" t="s">
        <v>5383</v>
      </c>
      <c r="B6675" s="74" t="str">
        <f ca="1">IFERROR(__xludf.DUMMYFUNCTION("IF(REGEXMATCH(A6675,""wealth planning""),""Script 1"",""-"")"),"-")</f>
        <v>-</v>
      </c>
      <c r="C6675" s="74" t="str">
        <f t="shared" si="52"/>
        <v>Anis Najwa HabibullahStatus is online</v>
      </c>
      <c r="D6675" s="74">
        <f t="shared" si="53"/>
        <v>0</v>
      </c>
    </row>
    <row r="6676" spans="1:4">
      <c r="A6676" s="148">
        <v>45681</v>
      </c>
      <c r="B6676" s="74" t="str">
        <f ca="1">IFERROR(__xludf.DUMMYFUNCTION("IF(REGEXMATCH(A6676,""wealth planning""),""Script 1"",""-"")"),"#VALUE!")</f>
        <v>#VALUE!</v>
      </c>
      <c r="C6676" s="74" t="str">
        <f t="shared" si="52"/>
        <v>Anis Najwa Habibullah</v>
      </c>
      <c r="D6676" s="74">
        <f t="shared" si="53"/>
        <v>0</v>
      </c>
    </row>
    <row r="6677" spans="1:4">
      <c r="A6677" s="148">
        <v>45681</v>
      </c>
      <c r="B6677" s="74" t="str">
        <f ca="1">IFERROR(__xludf.DUMMYFUNCTION("IF(REGEXMATCH(A6677,""wealth planning""),""Script 1"",""-"")"),"#VALUE!")</f>
        <v>#VALUE!</v>
      </c>
      <c r="C6677" s="148">
        <f t="shared" si="52"/>
        <v>45681</v>
      </c>
      <c r="D6677" s="74" t="str">
        <f t="shared" si="53"/>
        <v>Anis Najwa HabibullahStatus is online</v>
      </c>
    </row>
    <row r="6678" spans="1:4">
      <c r="A6678" s="74" t="s">
        <v>5384</v>
      </c>
      <c r="B6678" s="74" t="str">
        <f ca="1">IFERROR(__xludf.DUMMYFUNCTION("IF(REGEXMATCH(A6678,""wealth planning""),""Script 1"",""-"")"),"Script 1")</f>
        <v>Script 1</v>
      </c>
      <c r="C6678" s="148">
        <f t="shared" si="52"/>
        <v>45681</v>
      </c>
      <c r="D6678" s="74" t="str">
        <f t="shared" si="53"/>
        <v>Anis Najwa Habibullah</v>
      </c>
    </row>
    <row r="6679" spans="1:4">
      <c r="B6679" s="74" t="str">
        <f ca="1">IFERROR(__xludf.DUMMYFUNCTION("IF(REGEXMATCH(A6679,""wealth planning""),""Script 1"",""-"")"),"-")</f>
        <v>-</v>
      </c>
      <c r="C6679" s="74" t="str">
        <f t="shared" si="52"/>
        <v>You: Hai assalamualaikum Anis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679" s="148">
        <f t="shared" si="53"/>
        <v>45681</v>
      </c>
    </row>
    <row r="6680" spans="1:4">
      <c r="B6680" s="74" t="str">
        <f ca="1">IFERROR(__xludf.DUMMYFUNCTION("IF(REGEXMATCH(A6680,""wealth planning""),""Script 1"",""-"")"),"-")</f>
        <v>-</v>
      </c>
      <c r="C6680" s="74">
        <f t="shared" si="52"/>
        <v>0</v>
      </c>
      <c r="D6680" s="148">
        <f t="shared" si="53"/>
        <v>45681</v>
      </c>
    </row>
    <row r="6681" spans="1:4">
      <c r="B6681" s="74" t="str">
        <f ca="1">IFERROR(__xludf.DUMMYFUNCTION("IF(REGEXMATCH(A6681,""wealth planning""),""Script 1"",""-"")"),"-")</f>
        <v>-</v>
      </c>
      <c r="C6681" s="74">
        <f t="shared" si="52"/>
        <v>0</v>
      </c>
      <c r="D6681" s="74" t="str">
        <f t="shared" si="53"/>
        <v>You: Hai assalamualaikum Anis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682" spans="1:4">
      <c r="A6682" s="74" t="s">
        <v>5386</v>
      </c>
      <c r="B6682" s="74" t="str">
        <f ca="1">IFERROR(__xludf.DUMMYFUNCTION("IF(REGEXMATCH(A6682,""wealth planning""),""Script 1"",""-"")"),"-")</f>
        <v>-</v>
      </c>
      <c r="C6682" s="74">
        <f t="shared" si="52"/>
        <v>0</v>
      </c>
      <c r="D6682" s="74">
        <f t="shared" si="53"/>
        <v>0</v>
      </c>
    </row>
    <row r="6683" spans="1:4">
      <c r="A6683" s="74" t="s">
        <v>5387</v>
      </c>
      <c r="B6683" s="74" t="str">
        <f ca="1">IFERROR(__xludf.DUMMYFUNCTION("IF(REGEXMATCH(A6683,""wealth planning""),""Script 1"",""-"")"),"-")</f>
        <v>-</v>
      </c>
      <c r="C6683" s="74" t="str">
        <f t="shared" si="52"/>
        <v>Nurul Aisyah KhoiriStatus is reachable</v>
      </c>
      <c r="D6683" s="74">
        <f t="shared" si="53"/>
        <v>0</v>
      </c>
    </row>
    <row r="6684" spans="1:4">
      <c r="A6684" s="148">
        <v>45681</v>
      </c>
      <c r="B6684" s="74" t="str">
        <f ca="1">IFERROR(__xludf.DUMMYFUNCTION("IF(REGEXMATCH(A6684,""wealth planning""),""Script 1"",""-"")"),"#VALUE!")</f>
        <v>#VALUE!</v>
      </c>
      <c r="C6684" s="74" t="str">
        <f t="shared" si="52"/>
        <v>Nurul Aisyah Khoiri</v>
      </c>
      <c r="D6684" s="74">
        <f t="shared" si="53"/>
        <v>0</v>
      </c>
    </row>
    <row r="6685" spans="1:4">
      <c r="A6685" s="148">
        <v>45681</v>
      </c>
      <c r="B6685" s="74" t="str">
        <f ca="1">IFERROR(__xludf.DUMMYFUNCTION("IF(REGEXMATCH(A6685,""wealth planning""),""Script 1"",""-"")"),"#VALUE!")</f>
        <v>#VALUE!</v>
      </c>
      <c r="C6685" s="148">
        <f t="shared" si="52"/>
        <v>45681</v>
      </c>
      <c r="D6685" s="74" t="str">
        <f t="shared" si="53"/>
        <v>Nurul Aisyah KhoiriStatus is reachable</v>
      </c>
    </row>
    <row r="6686" spans="1:4">
      <c r="A6686" s="74" t="s">
        <v>2982</v>
      </c>
      <c r="B6686" s="74" t="str">
        <f ca="1">IFERROR(__xludf.DUMMYFUNCTION("IF(REGEXMATCH(A6686,""wealth planning""),""Script 1"",""-"")"),"Script 1")</f>
        <v>Script 1</v>
      </c>
      <c r="C6686" s="148">
        <f t="shared" si="52"/>
        <v>45681</v>
      </c>
      <c r="D6686" s="74" t="str">
        <f t="shared" si="53"/>
        <v>Nurul Aisyah Khoiri</v>
      </c>
    </row>
    <row r="6687" spans="1:4">
      <c r="B6687" s="74" t="str">
        <f ca="1">IFERROR(__xludf.DUMMYFUNCTION("IF(REGEXMATCH(A6687,""wealth planning""),""Script 1"",""-"")"),"-")</f>
        <v>-</v>
      </c>
      <c r="C6687" s="74" t="str">
        <f t="shared" si="52"/>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687" s="148">
        <f t="shared" si="53"/>
        <v>45681</v>
      </c>
    </row>
    <row r="6688" spans="1:4">
      <c r="B6688" s="74" t="str">
        <f ca="1">IFERROR(__xludf.DUMMYFUNCTION("IF(REGEXMATCH(A6688,""wealth planning""),""Script 1"",""-"")"),"-")</f>
        <v>-</v>
      </c>
      <c r="C6688" s="74">
        <f t="shared" si="52"/>
        <v>0</v>
      </c>
      <c r="D6688" s="148">
        <f t="shared" si="53"/>
        <v>45681</v>
      </c>
    </row>
    <row r="6689" spans="1:4">
      <c r="B6689" s="74" t="str">
        <f ca="1">IFERROR(__xludf.DUMMYFUNCTION("IF(REGEXMATCH(A6689,""wealth planning""),""Script 1"",""-"")"),"-")</f>
        <v>-</v>
      </c>
      <c r="C6689" s="74">
        <f t="shared" si="52"/>
        <v>0</v>
      </c>
      <c r="D6689" s="74" t="str">
        <f t="shared" si="53"/>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690" spans="1:4">
      <c r="A6690" s="74" t="s">
        <v>5389</v>
      </c>
      <c r="B6690" s="74" t="str">
        <f ca="1">IFERROR(__xludf.DUMMYFUNCTION("IF(REGEXMATCH(A6690,""wealth planning""),""Script 1"",""-"")"),"-")</f>
        <v>-</v>
      </c>
      <c r="C6690" s="74">
        <f t="shared" si="52"/>
        <v>0</v>
      </c>
      <c r="D6690" s="74">
        <f t="shared" si="53"/>
        <v>0</v>
      </c>
    </row>
    <row r="6691" spans="1:4">
      <c r="A6691" s="74" t="s">
        <v>5390</v>
      </c>
      <c r="B6691" s="74" t="str">
        <f ca="1">IFERROR(__xludf.DUMMYFUNCTION("IF(REGEXMATCH(A6691,""wealth planning""),""Script 1"",""-"")"),"-")</f>
        <v>-</v>
      </c>
      <c r="C6691" s="74" t="str">
        <f t="shared" si="52"/>
        <v>Nazrul RasdanStatus is reachable</v>
      </c>
      <c r="D6691" s="74">
        <f t="shared" si="53"/>
        <v>0</v>
      </c>
    </row>
    <row r="6692" spans="1:4">
      <c r="A6692" s="148">
        <v>45681</v>
      </c>
      <c r="B6692" s="74" t="str">
        <f ca="1">IFERROR(__xludf.DUMMYFUNCTION("IF(REGEXMATCH(A6692,""wealth planning""),""Script 1"",""-"")"),"#VALUE!")</f>
        <v>#VALUE!</v>
      </c>
      <c r="C6692" s="74" t="str">
        <f t="shared" si="52"/>
        <v>Nazrul Rasdan</v>
      </c>
      <c r="D6692" s="74">
        <f t="shared" si="53"/>
        <v>0</v>
      </c>
    </row>
    <row r="6693" spans="1:4">
      <c r="A6693" s="148">
        <v>45681</v>
      </c>
      <c r="B6693" s="74" t="str">
        <f ca="1">IFERROR(__xludf.DUMMYFUNCTION("IF(REGEXMATCH(A6693,""wealth planning""),""Script 1"",""-"")"),"#VALUE!")</f>
        <v>#VALUE!</v>
      </c>
      <c r="C6693" s="148">
        <f t="shared" si="52"/>
        <v>45681</v>
      </c>
      <c r="D6693" s="74" t="str">
        <f t="shared" si="53"/>
        <v>Nazrul RasdanStatus is reachable</v>
      </c>
    </row>
    <row r="6694" spans="1:4">
      <c r="A6694" s="74" t="s">
        <v>4395</v>
      </c>
      <c r="B6694" s="74" t="str">
        <f ca="1">IFERROR(__xludf.DUMMYFUNCTION("IF(REGEXMATCH(A6694,""wealth planning""),""Script 1"",""-"")"),"Script 1")</f>
        <v>Script 1</v>
      </c>
      <c r="C6694" s="148">
        <f t="shared" si="52"/>
        <v>45681</v>
      </c>
      <c r="D6694" s="74" t="str">
        <f t="shared" si="53"/>
        <v>Nazrul Rasdan</v>
      </c>
    </row>
    <row r="6695" spans="1:4">
      <c r="B6695" s="74" t="str">
        <f ca="1">IFERROR(__xludf.DUMMYFUNCTION("IF(REGEXMATCH(A6695,""wealth planning""),""Script 1"",""-"")"),"-")</f>
        <v>-</v>
      </c>
      <c r="C6695" s="74" t="str">
        <f t="shared" si="52"/>
        <v>You: Hai assalamualaikum Nazrul,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695" s="148">
        <f t="shared" si="53"/>
        <v>45681</v>
      </c>
    </row>
    <row r="6696" spans="1:4">
      <c r="B6696" s="74" t="str">
        <f ca="1">IFERROR(__xludf.DUMMYFUNCTION("IF(REGEXMATCH(A6696,""wealth planning""),""Script 1"",""-"")"),"-")</f>
        <v>-</v>
      </c>
      <c r="C6696" s="74">
        <f t="shared" si="52"/>
        <v>0</v>
      </c>
      <c r="D6696" s="148">
        <f t="shared" si="53"/>
        <v>45681</v>
      </c>
    </row>
    <row r="6697" spans="1:4">
      <c r="B6697" s="74" t="str">
        <f ca="1">IFERROR(__xludf.DUMMYFUNCTION("IF(REGEXMATCH(A6697,""wealth planning""),""Script 1"",""-"")"),"-")</f>
        <v>-</v>
      </c>
      <c r="C6697" s="74">
        <f t="shared" si="52"/>
        <v>0</v>
      </c>
      <c r="D6697" s="74" t="str">
        <f t="shared" si="53"/>
        <v>You: Hai assalamualaikum Nazrul,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698" spans="1:4">
      <c r="A6698" s="74" t="s">
        <v>5392</v>
      </c>
      <c r="B6698" s="74" t="str">
        <f ca="1">IFERROR(__xludf.DUMMYFUNCTION("IF(REGEXMATCH(A6698,""wealth planning""),""Script 1"",""-"")"),"-")</f>
        <v>-</v>
      </c>
      <c r="C6698" s="74">
        <f t="shared" si="52"/>
        <v>0</v>
      </c>
      <c r="D6698" s="74">
        <f t="shared" si="53"/>
        <v>0</v>
      </c>
    </row>
    <row r="6699" spans="1:4">
      <c r="A6699" s="74" t="s">
        <v>5393</v>
      </c>
      <c r="B6699" s="74" t="str">
        <f ca="1">IFERROR(__xludf.DUMMYFUNCTION("IF(REGEXMATCH(A6699,""wealth planning""),""Script 1"",""-"")"),"-")</f>
        <v>-</v>
      </c>
      <c r="C6699" s="74" t="str">
        <f t="shared" si="52"/>
        <v>Nur Afiqah ZainalStatus is reachable</v>
      </c>
      <c r="D6699" s="74">
        <f t="shared" si="53"/>
        <v>0</v>
      </c>
    </row>
    <row r="6700" spans="1:4">
      <c r="A6700" s="148">
        <v>45681</v>
      </c>
      <c r="B6700" s="74" t="str">
        <f ca="1">IFERROR(__xludf.DUMMYFUNCTION("IF(REGEXMATCH(A6700,""wealth planning""),""Script 1"",""-"")"),"#VALUE!")</f>
        <v>#VALUE!</v>
      </c>
      <c r="C6700" s="74" t="str">
        <f t="shared" si="52"/>
        <v>Nur Afiqah Zainal</v>
      </c>
      <c r="D6700" s="74">
        <f t="shared" si="53"/>
        <v>0</v>
      </c>
    </row>
    <row r="6701" spans="1:4">
      <c r="A6701" s="148">
        <v>45681</v>
      </c>
      <c r="B6701" s="74" t="str">
        <f ca="1">IFERROR(__xludf.DUMMYFUNCTION("IF(REGEXMATCH(A6701,""wealth planning""),""Script 1"",""-"")"),"#VALUE!")</f>
        <v>#VALUE!</v>
      </c>
      <c r="C6701" s="148">
        <f t="shared" si="52"/>
        <v>45681</v>
      </c>
      <c r="D6701" s="74" t="str">
        <f t="shared" si="53"/>
        <v>Nur Afiqah ZainalStatus is reachable</v>
      </c>
    </row>
    <row r="6702" spans="1:4">
      <c r="A6702" s="74" t="s">
        <v>3125</v>
      </c>
      <c r="B6702" s="74" t="str">
        <f ca="1">IFERROR(__xludf.DUMMYFUNCTION("IF(REGEXMATCH(A6702,""wealth planning""),""Script 1"",""-"")"),"Script 1")</f>
        <v>Script 1</v>
      </c>
      <c r="C6702" s="148">
        <f t="shared" si="52"/>
        <v>45681</v>
      </c>
      <c r="D6702" s="74" t="str">
        <f t="shared" si="53"/>
        <v>Nur Afiqah Zainal</v>
      </c>
    </row>
    <row r="6703" spans="1:4">
      <c r="B6703" s="74" t="str">
        <f ca="1">IFERROR(__xludf.DUMMYFUNCTION("IF(REGEXMATCH(A6703,""wealth planning""),""Script 1"",""-"")"),"-")</f>
        <v>-</v>
      </c>
      <c r="C6703" s="74" t="str">
        <f t="shared" si="52"/>
        <v>You: Hai assalamualaikum 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703" s="148">
        <f t="shared" si="53"/>
        <v>45681</v>
      </c>
    </row>
    <row r="6704" spans="1:4">
      <c r="B6704" s="74" t="str">
        <f ca="1">IFERROR(__xludf.DUMMYFUNCTION("IF(REGEXMATCH(A6704,""wealth planning""),""Script 1"",""-"")"),"-")</f>
        <v>-</v>
      </c>
      <c r="C6704" s="74">
        <f t="shared" si="52"/>
        <v>0</v>
      </c>
      <c r="D6704" s="148">
        <f t="shared" si="53"/>
        <v>45681</v>
      </c>
    </row>
    <row r="6705" spans="1:4">
      <c r="B6705" s="74" t="str">
        <f ca="1">IFERROR(__xludf.DUMMYFUNCTION("IF(REGEXMATCH(A6705,""wealth planning""),""Script 1"",""-"")"),"-")</f>
        <v>-</v>
      </c>
      <c r="C6705" s="74">
        <f t="shared" si="52"/>
        <v>0</v>
      </c>
      <c r="D6705" s="74" t="str">
        <f t="shared" si="53"/>
        <v>You: Hai assalamualaikum 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706" spans="1:4">
      <c r="B6706" s="74" t="str">
        <f ca="1">IFERROR(__xludf.DUMMYFUNCTION("IF(REGEXMATCH(A6706,""wealth planning""),""Script 1"",""-"")"),"-")</f>
        <v>-</v>
      </c>
      <c r="C6706" s="74">
        <f t="shared" si="52"/>
        <v>0</v>
      </c>
      <c r="D6706" s="74">
        <f t="shared" si="53"/>
        <v>0</v>
      </c>
    </row>
    <row r="6707" spans="1:4">
      <c r="A6707" s="74" t="s">
        <v>5396</v>
      </c>
      <c r="B6707" s="74" t="str">
        <f ca="1">IFERROR(__xludf.DUMMYFUNCTION("IF(REGEXMATCH(A6707,""wealth planning""),""Script 1"",""-"")"),"-")</f>
        <v>-</v>
      </c>
      <c r="C6707" s="74">
        <f t="shared" si="52"/>
        <v>0</v>
      </c>
      <c r="D6707" s="74">
        <f t="shared" si="53"/>
        <v>0</v>
      </c>
    </row>
    <row r="6708" spans="1:4">
      <c r="A6708" s="148">
        <v>45681</v>
      </c>
      <c r="B6708" s="74" t="str">
        <f ca="1">IFERROR(__xludf.DUMMYFUNCTION("IF(REGEXMATCH(A6708,""wealth planning""),""Script 1"",""-"")"),"#VALUE!")</f>
        <v>#VALUE!</v>
      </c>
      <c r="C6708" s="74" t="str">
        <f t="shared" si="52"/>
        <v>Ahmad Nashruddin</v>
      </c>
      <c r="D6708" s="74">
        <f t="shared" si="53"/>
        <v>0</v>
      </c>
    </row>
    <row r="6709" spans="1:4">
      <c r="A6709" s="148">
        <v>45681</v>
      </c>
      <c r="B6709" s="74" t="str">
        <f ca="1">IFERROR(__xludf.DUMMYFUNCTION("IF(REGEXMATCH(A6709,""wealth planning""),""Script 1"",""-"")"),"#VALUE!")</f>
        <v>#VALUE!</v>
      </c>
      <c r="C6709" s="148">
        <f t="shared" si="52"/>
        <v>45681</v>
      </c>
      <c r="D6709" s="74">
        <f t="shared" si="53"/>
        <v>0</v>
      </c>
    </row>
    <row r="6710" spans="1:4">
      <c r="A6710" s="74" t="s">
        <v>5397</v>
      </c>
      <c r="B6710" s="74" t="str">
        <f ca="1">IFERROR(__xludf.DUMMYFUNCTION("IF(REGEXMATCH(A6710,""wealth planning""),""Script 1"",""-"")"),"-")</f>
        <v>-</v>
      </c>
      <c r="C6710" s="148">
        <f t="shared" si="52"/>
        <v>45681</v>
      </c>
      <c r="D6710" s="74" t="str">
        <f t="shared" si="53"/>
        <v>Ahmad Nashruddin</v>
      </c>
    </row>
    <row r="6711" spans="1:4">
      <c r="B6711" s="74" t="str">
        <f ca="1">IFERROR(__xludf.DUMMYFUNCTION("IF(REGEXMATCH(A6711,""wealth planning""),""Script 1"",""-"")"),"-")</f>
        <v>-</v>
      </c>
      <c r="C6711" s="74" t="str">
        <f t="shared" si="52"/>
        <v>You: Okay baik. Terima kasih sangat2 atas reply. Kalau ada inquiry atau soalan tentang takaful in the future, feel free to contact me. Semoga dipermudahkan urusan</v>
      </c>
      <c r="D6711" s="148">
        <f t="shared" si="53"/>
        <v>45681</v>
      </c>
    </row>
    <row r="6712" spans="1:4">
      <c r="B6712" s="74" t="str">
        <f ca="1">IFERROR(__xludf.DUMMYFUNCTION("IF(REGEXMATCH(A6712,""wealth planning""),""Script 1"",""-"")"),"-")</f>
        <v>-</v>
      </c>
      <c r="C6712" s="74">
        <f t="shared" si="52"/>
        <v>0</v>
      </c>
      <c r="D6712" s="148">
        <f t="shared" si="53"/>
        <v>45681</v>
      </c>
    </row>
    <row r="6713" spans="1:4">
      <c r="B6713" s="74" t="str">
        <f ca="1">IFERROR(__xludf.DUMMYFUNCTION("IF(REGEXMATCH(A6713,""wealth planning""),""Script 1"",""-"")"),"-")</f>
        <v>-</v>
      </c>
      <c r="C6713" s="74">
        <f t="shared" si="52"/>
        <v>0</v>
      </c>
      <c r="D6713" s="74" t="str">
        <f t="shared" si="53"/>
        <v>You: Okay baik. Terima kasih sangat2 atas reply. Kalau ada inquiry atau soalan tentang takaful in the future, feel free to contact me. Semoga dipermudahkan urusan</v>
      </c>
    </row>
    <row r="6714" spans="1:4">
      <c r="A6714" s="74" t="s">
        <v>5399</v>
      </c>
      <c r="B6714" s="74" t="str">
        <f ca="1">IFERROR(__xludf.DUMMYFUNCTION("IF(REGEXMATCH(A6714,""wealth planning""),""Script 1"",""-"")"),"-")</f>
        <v>-</v>
      </c>
      <c r="C6714" s="74">
        <f t="shared" si="52"/>
        <v>0</v>
      </c>
      <c r="D6714" s="74">
        <f t="shared" si="53"/>
        <v>0</v>
      </c>
    </row>
    <row r="6715" spans="1:4">
      <c r="A6715" s="74" t="s">
        <v>5399</v>
      </c>
      <c r="B6715" s="74" t="str">
        <f ca="1">IFERROR(__xludf.DUMMYFUNCTION("IF(REGEXMATCH(A6715,""wealth planning""),""Script 1"",""-"")"),"-")</f>
        <v>-</v>
      </c>
      <c r="C6715" s="74" t="str">
        <f t="shared" si="52"/>
        <v>ALIA ZULKIFLI</v>
      </c>
      <c r="D6715" s="74">
        <f t="shared" si="53"/>
        <v>0</v>
      </c>
    </row>
    <row r="6716" spans="1:4">
      <c r="A6716" s="148">
        <v>45681</v>
      </c>
      <c r="B6716" s="74" t="str">
        <f ca="1">IFERROR(__xludf.DUMMYFUNCTION("IF(REGEXMATCH(A6716,""wealth planning""),""Script 1"",""-"")"),"#VALUE!")</f>
        <v>#VALUE!</v>
      </c>
      <c r="C6716" s="74" t="str">
        <f t="shared" si="52"/>
        <v>ALIA ZULKIFLI</v>
      </c>
      <c r="D6716" s="74">
        <f t="shared" si="53"/>
        <v>0</v>
      </c>
    </row>
    <row r="6717" spans="1:4">
      <c r="A6717" s="148">
        <v>45681</v>
      </c>
      <c r="B6717" s="74" t="str">
        <f ca="1">IFERROR(__xludf.DUMMYFUNCTION("IF(REGEXMATCH(A6717,""wealth planning""),""Script 1"",""-"")"),"#VALUE!")</f>
        <v>#VALUE!</v>
      </c>
      <c r="C6717" s="148">
        <f t="shared" si="52"/>
        <v>45681</v>
      </c>
      <c r="D6717" s="74" t="str">
        <f t="shared" si="53"/>
        <v>ALIA ZULKIFLI</v>
      </c>
    </row>
    <row r="6718" spans="1:4">
      <c r="A6718" s="74" t="s">
        <v>5400</v>
      </c>
      <c r="B6718" s="74" t="str">
        <f ca="1">IFERROR(__xludf.DUMMYFUNCTION("IF(REGEXMATCH(A6718,""wealth planning""),""Script 1"",""-"")"),"-")</f>
        <v>-</v>
      </c>
      <c r="C6718" s="148">
        <f t="shared" si="52"/>
        <v>45681</v>
      </c>
      <c r="D6718" s="74" t="str">
        <f t="shared" si="53"/>
        <v>ALIA ZULKIFLI</v>
      </c>
    </row>
    <row r="6719" spans="1:4">
      <c r="B6719" s="74" t="str">
        <f ca="1">IFERROR(__xludf.DUMMYFUNCTION("IF(REGEXMATCH(A6719,""wealth planning""),""Script 1"",""-"")"),"-")</f>
        <v>-</v>
      </c>
      <c r="C6719" s="74" t="str">
        <f t="shared" si="52"/>
        <v>You: Sama2. Terima kasih atas reply. Kalau ada inquiry atau soalan tentang takaful in the future, feel free to contact me. Semoga dipermudahkan urusan</v>
      </c>
      <c r="D6719" s="148">
        <f t="shared" si="53"/>
        <v>45681</v>
      </c>
    </row>
    <row r="6720" spans="1:4">
      <c r="B6720" s="74" t="str">
        <f ca="1">IFERROR(__xludf.DUMMYFUNCTION("IF(REGEXMATCH(A6720,""wealth planning""),""Script 1"",""-"")"),"-")</f>
        <v>-</v>
      </c>
      <c r="C6720" s="74">
        <f t="shared" si="52"/>
        <v>0</v>
      </c>
      <c r="D6720" s="148">
        <f t="shared" si="53"/>
        <v>45681</v>
      </c>
    </row>
    <row r="6721" spans="1:4">
      <c r="B6721" s="74" t="str">
        <f ca="1">IFERROR(__xludf.DUMMYFUNCTION("IF(REGEXMATCH(A6721,""wealth planning""),""Script 1"",""-"")"),"-")</f>
        <v>-</v>
      </c>
      <c r="C6721" s="74">
        <f t="shared" si="52"/>
        <v>0</v>
      </c>
      <c r="D6721" s="74" t="str">
        <f t="shared" si="53"/>
        <v>You: Sama2. Terima kasih atas reply. Kalau ada inquiry atau soalan tentang takaful in the future, feel free to contact me. Semoga dipermudahkan urusan</v>
      </c>
    </row>
    <row r="6722" spans="1:4">
      <c r="A6722" s="74" t="s">
        <v>5402</v>
      </c>
      <c r="B6722" s="74" t="str">
        <f ca="1">IFERROR(__xludf.DUMMYFUNCTION("IF(REGEXMATCH(A6722,""wealth planning""),""Script 1"",""-"")"),"-")</f>
        <v>-</v>
      </c>
      <c r="C6722" s="74">
        <f t="shared" si="52"/>
        <v>0</v>
      </c>
      <c r="D6722" s="74">
        <f t="shared" si="53"/>
        <v>0</v>
      </c>
    </row>
    <row r="6723" spans="1:4">
      <c r="A6723" s="74" t="s">
        <v>5402</v>
      </c>
      <c r="B6723" s="74" t="str">
        <f ca="1">IFERROR(__xludf.DUMMYFUNCTION("IF(REGEXMATCH(A6723,""wealth planning""),""Script 1"",""-"")"),"-")</f>
        <v>-</v>
      </c>
      <c r="C6723" s="74" t="str">
        <f t="shared" si="52"/>
        <v>Zurita Abu Zahar</v>
      </c>
      <c r="D6723" s="74">
        <f t="shared" si="53"/>
        <v>0</v>
      </c>
    </row>
    <row r="6724" spans="1:4">
      <c r="A6724" s="148">
        <v>45681</v>
      </c>
      <c r="B6724" s="74" t="str">
        <f ca="1">IFERROR(__xludf.DUMMYFUNCTION("IF(REGEXMATCH(A6724,""wealth planning""),""Script 1"",""-"")"),"#VALUE!")</f>
        <v>#VALUE!</v>
      </c>
      <c r="C6724" s="74" t="str">
        <f t="shared" si="52"/>
        <v>Zurita Abu Zahar</v>
      </c>
      <c r="D6724" s="74">
        <f t="shared" si="53"/>
        <v>0</v>
      </c>
    </row>
    <row r="6725" spans="1:4">
      <c r="A6725" s="148">
        <v>45681</v>
      </c>
      <c r="B6725" s="74" t="str">
        <f ca="1">IFERROR(__xludf.DUMMYFUNCTION("IF(REGEXMATCH(A6725,""wealth planning""),""Script 1"",""-"")"),"#VALUE!")</f>
        <v>#VALUE!</v>
      </c>
      <c r="C6725" s="148">
        <f t="shared" si="52"/>
        <v>45681</v>
      </c>
      <c r="D6725" s="74" t="str">
        <f t="shared" si="53"/>
        <v>Zurita Abu Zahar</v>
      </c>
    </row>
    <row r="6726" spans="1:4">
      <c r="A6726" s="74" t="s">
        <v>5403</v>
      </c>
      <c r="B6726" s="74" t="str">
        <f ca="1">IFERROR(__xludf.DUMMYFUNCTION("IF(REGEXMATCH(A6726,""wealth planning""),""Script 1"",""-"")"),"Script 1")</f>
        <v>Script 1</v>
      </c>
      <c r="C6726" s="148">
        <f t="shared" si="52"/>
        <v>45681</v>
      </c>
      <c r="D6726" s="74" t="str">
        <f t="shared" si="53"/>
        <v>Zurita Abu Zahar</v>
      </c>
    </row>
    <row r="6727" spans="1:4">
      <c r="B6727" s="74" t="str">
        <f ca="1">IFERROR(__xludf.DUMMYFUNCTION("IF(REGEXMATCH(A6727,""wealth planning""),""Script 1"",""-"")"),"-")</f>
        <v>-</v>
      </c>
      <c r="C6727" s="74" t="str">
        <f t="shared" si="52"/>
        <v>You: Hai assalamualaikum puan Zurita,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727" s="148">
        <f t="shared" si="53"/>
        <v>45681</v>
      </c>
    </row>
    <row r="6728" spans="1:4">
      <c r="B6728" s="74" t="str">
        <f ca="1">IFERROR(__xludf.DUMMYFUNCTION("IF(REGEXMATCH(A6728,""wealth planning""),""Script 1"",""-"")"),"-")</f>
        <v>-</v>
      </c>
      <c r="C6728" s="74">
        <f t="shared" si="52"/>
        <v>0</v>
      </c>
      <c r="D6728" s="148">
        <f t="shared" si="53"/>
        <v>45681</v>
      </c>
    </row>
    <row r="6729" spans="1:4">
      <c r="B6729" s="74" t="str">
        <f ca="1">IFERROR(__xludf.DUMMYFUNCTION("IF(REGEXMATCH(A6729,""wealth planning""),""Script 1"",""-"")"),"-")</f>
        <v>-</v>
      </c>
      <c r="C6729" s="74">
        <f t="shared" si="52"/>
        <v>0</v>
      </c>
      <c r="D6729" s="74" t="str">
        <f t="shared" si="53"/>
        <v>You: Hai assalamualaikum puan Zurita,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730" spans="1:4">
      <c r="A6730" s="74" t="s">
        <v>5405</v>
      </c>
      <c r="B6730" s="74" t="str">
        <f ca="1">IFERROR(__xludf.DUMMYFUNCTION("IF(REGEXMATCH(A6730,""wealth planning""),""Script 1"",""-"")"),"-")</f>
        <v>-</v>
      </c>
      <c r="C6730" s="74">
        <f t="shared" si="52"/>
        <v>0</v>
      </c>
      <c r="D6730" s="74">
        <f t="shared" si="53"/>
        <v>0</v>
      </c>
    </row>
    <row r="6731" spans="1:4">
      <c r="A6731" s="74" t="s">
        <v>5406</v>
      </c>
      <c r="B6731" s="74" t="str">
        <f ca="1">IFERROR(__xludf.DUMMYFUNCTION("IF(REGEXMATCH(A6731,""wealth planning""),""Script 1"",""-"")"),"-")</f>
        <v>-</v>
      </c>
      <c r="C6731" s="74" t="str">
        <f t="shared" si="52"/>
        <v>Muhamad HidirStatus is reachable</v>
      </c>
      <c r="D6731" s="74">
        <f t="shared" si="53"/>
        <v>0</v>
      </c>
    </row>
    <row r="6732" spans="1:4">
      <c r="A6732" s="148">
        <v>45681</v>
      </c>
      <c r="B6732" s="74" t="str">
        <f ca="1">IFERROR(__xludf.DUMMYFUNCTION("IF(REGEXMATCH(A6732,""wealth planning""),""Script 1"",""-"")"),"#VALUE!")</f>
        <v>#VALUE!</v>
      </c>
      <c r="C6732" s="74" t="str">
        <f t="shared" si="52"/>
        <v>Muhamad Hidir</v>
      </c>
      <c r="D6732" s="74">
        <f t="shared" si="53"/>
        <v>0</v>
      </c>
    </row>
    <row r="6733" spans="1:4">
      <c r="A6733" s="148">
        <v>45681</v>
      </c>
      <c r="B6733" s="74" t="str">
        <f ca="1">IFERROR(__xludf.DUMMYFUNCTION("IF(REGEXMATCH(A6733,""wealth planning""),""Script 1"",""-"")"),"#VALUE!")</f>
        <v>#VALUE!</v>
      </c>
      <c r="C6733" s="148">
        <f t="shared" si="52"/>
        <v>45681</v>
      </c>
      <c r="D6733" s="74" t="str">
        <f t="shared" si="53"/>
        <v>Muhamad HidirStatus is reachable</v>
      </c>
    </row>
    <row r="6734" spans="1:4">
      <c r="A6734" s="74" t="s">
        <v>5407</v>
      </c>
      <c r="B6734" s="74" t="str">
        <f ca="1">IFERROR(__xludf.DUMMYFUNCTION("IF(REGEXMATCH(A6734,""wealth planning""),""Script 1"",""-"")"),"Script 1")</f>
        <v>Script 1</v>
      </c>
      <c r="C6734" s="148">
        <f t="shared" si="52"/>
        <v>45681</v>
      </c>
      <c r="D6734" s="74" t="str">
        <f t="shared" si="53"/>
        <v>Muhamad Hidir</v>
      </c>
    </row>
    <row r="6735" spans="1:4">
      <c r="B6735" s="74" t="str">
        <f ca="1">IFERROR(__xludf.DUMMYFUNCTION("IF(REGEXMATCH(A6735,""wealth planning""),""Script 1"",""-"")"),"-")</f>
        <v>-</v>
      </c>
      <c r="C6735" s="74" t="str">
        <f t="shared" si="52"/>
        <v>You: Hai assalamualaikum Hidir,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735" s="148">
        <f t="shared" si="53"/>
        <v>45681</v>
      </c>
    </row>
    <row r="6736" spans="1:4">
      <c r="B6736" s="74" t="str">
        <f ca="1">IFERROR(__xludf.DUMMYFUNCTION("IF(REGEXMATCH(A6736,""wealth planning""),""Script 1"",""-"")"),"-")</f>
        <v>-</v>
      </c>
      <c r="C6736" s="74">
        <f t="shared" si="52"/>
        <v>0</v>
      </c>
      <c r="D6736" s="148">
        <f t="shared" si="53"/>
        <v>45681</v>
      </c>
    </row>
    <row r="6737" spans="1:4">
      <c r="B6737" s="74" t="str">
        <f ca="1">IFERROR(__xludf.DUMMYFUNCTION("IF(REGEXMATCH(A6737,""wealth planning""),""Script 1"",""-"")"),"-")</f>
        <v>-</v>
      </c>
      <c r="C6737" s="74">
        <f t="shared" si="52"/>
        <v>0</v>
      </c>
      <c r="D6737" s="74" t="str">
        <f t="shared" si="53"/>
        <v>You: Hai assalamualaikum Hidir,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738" spans="1:4">
      <c r="B6738" s="74" t="str">
        <f ca="1">IFERROR(__xludf.DUMMYFUNCTION("IF(REGEXMATCH(A6738,""wealth planning""),""Script 1"",""-"")"),"-")</f>
        <v>-</v>
      </c>
      <c r="C6738" s="74">
        <f t="shared" si="52"/>
        <v>0</v>
      </c>
      <c r="D6738" s="74">
        <f t="shared" si="53"/>
        <v>0</v>
      </c>
    </row>
    <row r="6739" spans="1:4">
      <c r="A6739" s="74" t="s">
        <v>5410</v>
      </c>
      <c r="B6739" s="74" t="str">
        <f ca="1">IFERROR(__xludf.DUMMYFUNCTION("IF(REGEXMATCH(A6739,""wealth planning""),""Script 1"",""-"")"),"-")</f>
        <v>-</v>
      </c>
      <c r="C6739" s="74">
        <f t="shared" si="52"/>
        <v>0</v>
      </c>
      <c r="D6739" s="74">
        <f t="shared" si="53"/>
        <v>0</v>
      </c>
    </row>
    <row r="6740" spans="1:4">
      <c r="A6740" s="148">
        <v>45681</v>
      </c>
      <c r="B6740" s="74" t="str">
        <f ca="1">IFERROR(__xludf.DUMMYFUNCTION("IF(REGEXMATCH(A6740,""wealth planning""),""Script 1"",""-"")"),"#VALUE!")</f>
        <v>#VALUE!</v>
      </c>
      <c r="C6740" s="74" t="str">
        <f t="shared" si="52"/>
        <v>Rahman Samsuar</v>
      </c>
      <c r="D6740" s="74">
        <f t="shared" si="53"/>
        <v>0</v>
      </c>
    </row>
    <row r="6741" spans="1:4">
      <c r="A6741" s="148">
        <v>45681</v>
      </c>
      <c r="B6741" s="74" t="str">
        <f ca="1">IFERROR(__xludf.DUMMYFUNCTION("IF(REGEXMATCH(A6741,""wealth planning""),""Script 1"",""-"")"),"#VALUE!")</f>
        <v>#VALUE!</v>
      </c>
      <c r="C6741" s="148">
        <f t="shared" si="52"/>
        <v>45681</v>
      </c>
      <c r="D6741" s="74">
        <f t="shared" si="53"/>
        <v>0</v>
      </c>
    </row>
    <row r="6742" spans="1:4">
      <c r="A6742" s="74" t="s">
        <v>5411</v>
      </c>
      <c r="B6742" s="74" t="str">
        <f ca="1">IFERROR(__xludf.DUMMYFUNCTION("IF(REGEXMATCH(A6742,""wealth planning""),""Script 1"",""-"")"),"Script 1")</f>
        <v>Script 1</v>
      </c>
      <c r="C6742" s="148">
        <f t="shared" si="52"/>
        <v>45681</v>
      </c>
      <c r="D6742" s="74" t="str">
        <f t="shared" si="53"/>
        <v>Rahman Samsuar</v>
      </c>
    </row>
    <row r="6743" spans="1:4">
      <c r="B6743" s="74" t="str">
        <f ca="1">IFERROR(__xludf.DUMMYFUNCTION("IF(REGEXMATCH(A6743,""wealth planning""),""Script 1"",""-"")"),"-")</f>
        <v>-</v>
      </c>
      <c r="C6743" s="74" t="str">
        <f t="shared" si="52"/>
        <v>You: Hai assalamualaikum Rahman,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743" s="148">
        <f t="shared" si="53"/>
        <v>45681</v>
      </c>
    </row>
    <row r="6744" spans="1:4">
      <c r="B6744" s="74" t="str">
        <f ca="1">IFERROR(__xludf.DUMMYFUNCTION("IF(REGEXMATCH(A6744,""wealth planning""),""Script 1"",""-"")"),"-")</f>
        <v>-</v>
      </c>
      <c r="C6744" s="74">
        <f t="shared" si="52"/>
        <v>0</v>
      </c>
      <c r="D6744" s="148">
        <f t="shared" si="53"/>
        <v>45681</v>
      </c>
    </row>
    <row r="6745" spans="1:4">
      <c r="B6745" s="74" t="str">
        <f ca="1">IFERROR(__xludf.DUMMYFUNCTION("IF(REGEXMATCH(A6745,""wealth planning""),""Script 1"",""-"")"),"-")</f>
        <v>-</v>
      </c>
      <c r="C6745" s="74">
        <f t="shared" si="52"/>
        <v>0</v>
      </c>
      <c r="D6745" s="74" t="str">
        <f t="shared" si="53"/>
        <v>You: Hai assalamualaikum Rahman,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746" spans="1:4">
      <c r="A6746" s="74" t="s">
        <v>5413</v>
      </c>
      <c r="B6746" s="74" t="str">
        <f ca="1">IFERROR(__xludf.DUMMYFUNCTION("IF(REGEXMATCH(A6746,""wealth planning""),""Script 1"",""-"")"),"-")</f>
        <v>-</v>
      </c>
      <c r="C6746" s="74">
        <f t="shared" si="52"/>
        <v>0</v>
      </c>
      <c r="D6746" s="74">
        <f t="shared" si="53"/>
        <v>0</v>
      </c>
    </row>
    <row r="6747" spans="1:4">
      <c r="A6747" s="74" t="s">
        <v>5414</v>
      </c>
      <c r="B6747" s="74" t="str">
        <f ca="1">IFERROR(__xludf.DUMMYFUNCTION("IF(REGEXMATCH(A6747,""wealth planning""),""Script 1"",""-"")"),"-")</f>
        <v>-</v>
      </c>
      <c r="C6747" s="74" t="str">
        <f t="shared" si="52"/>
        <v>Nurshazrin HarudinStatus is reachable</v>
      </c>
      <c r="D6747" s="74">
        <f t="shared" si="53"/>
        <v>0</v>
      </c>
    </row>
    <row r="6748" spans="1:4">
      <c r="A6748" s="148">
        <v>45681</v>
      </c>
      <c r="B6748" s="74" t="str">
        <f ca="1">IFERROR(__xludf.DUMMYFUNCTION("IF(REGEXMATCH(A6748,""wealth planning""),""Script 1"",""-"")"),"#VALUE!")</f>
        <v>#VALUE!</v>
      </c>
      <c r="C6748" s="74" t="str">
        <f t="shared" si="52"/>
        <v>Nurshazrin Harudin</v>
      </c>
      <c r="D6748" s="74">
        <f t="shared" si="53"/>
        <v>0</v>
      </c>
    </row>
    <row r="6749" spans="1:4">
      <c r="A6749" s="148">
        <v>45681</v>
      </c>
      <c r="B6749" s="74" t="str">
        <f ca="1">IFERROR(__xludf.DUMMYFUNCTION("IF(REGEXMATCH(A6749,""wealth planning""),""Script 1"",""-"")"),"#VALUE!")</f>
        <v>#VALUE!</v>
      </c>
      <c r="C6749" s="148">
        <f t="shared" si="52"/>
        <v>45681</v>
      </c>
      <c r="D6749" s="74" t="str">
        <f t="shared" si="53"/>
        <v>Nurshazrin HarudinStatus is reachable</v>
      </c>
    </row>
    <row r="6750" spans="1:4">
      <c r="A6750" s="74" t="s">
        <v>5415</v>
      </c>
      <c r="B6750" s="74" t="str">
        <f ca="1">IFERROR(__xludf.DUMMYFUNCTION("IF(REGEXMATCH(A6750,""wealth planning""),""Script 1"",""-"")"),"Script 1")</f>
        <v>Script 1</v>
      </c>
      <c r="C6750" s="148">
        <f t="shared" si="52"/>
        <v>45681</v>
      </c>
      <c r="D6750" s="74" t="str">
        <f t="shared" si="53"/>
        <v>Nurshazrin Harudin</v>
      </c>
    </row>
    <row r="6751" spans="1:4">
      <c r="B6751" s="74" t="str">
        <f ca="1">IFERROR(__xludf.DUMMYFUNCTION("IF(REGEXMATCH(A6751,""wealth planning""),""Script 1"",""-"")"),"-")</f>
        <v>-</v>
      </c>
      <c r="C6751" s="74" t="str">
        <f t="shared" si="52"/>
        <v>You: Hai assalamualaikum Nurshazrin,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751" s="148">
        <f t="shared" si="53"/>
        <v>45681</v>
      </c>
    </row>
    <row r="6752" spans="1:4">
      <c r="B6752" s="74" t="str">
        <f ca="1">IFERROR(__xludf.DUMMYFUNCTION("IF(REGEXMATCH(A6752,""wealth planning""),""Script 1"",""-"")"),"-")</f>
        <v>-</v>
      </c>
      <c r="C6752" s="74">
        <f t="shared" si="52"/>
        <v>0</v>
      </c>
      <c r="D6752" s="148">
        <f t="shared" si="53"/>
        <v>45681</v>
      </c>
    </row>
    <row r="6753" spans="1:4">
      <c r="B6753" s="74" t="str">
        <f ca="1">IFERROR(__xludf.DUMMYFUNCTION("IF(REGEXMATCH(A6753,""wealth planning""),""Script 1"",""-"")"),"-")</f>
        <v>-</v>
      </c>
      <c r="C6753" s="74">
        <f t="shared" si="52"/>
        <v>0</v>
      </c>
      <c r="D6753" s="74" t="str">
        <f t="shared" si="53"/>
        <v>You: Hai assalamualaikum Nurshazrin,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754" spans="1:4">
      <c r="B6754" s="74" t="str">
        <f ca="1">IFERROR(__xludf.DUMMYFUNCTION("IF(REGEXMATCH(A6754,""wealth planning""),""Script 1"",""-"")"),"-")</f>
        <v>-</v>
      </c>
      <c r="C6754" s="74">
        <f t="shared" si="52"/>
        <v>0</v>
      </c>
      <c r="D6754" s="74">
        <f t="shared" si="53"/>
        <v>0</v>
      </c>
    </row>
    <row r="6755" spans="1:4">
      <c r="A6755" s="74" t="s">
        <v>5418</v>
      </c>
      <c r="B6755" s="74" t="str">
        <f ca="1">IFERROR(__xludf.DUMMYFUNCTION("IF(REGEXMATCH(A6755,""wealth planning""),""Script 1"",""-"")"),"-")</f>
        <v>-</v>
      </c>
      <c r="C6755" s="74">
        <f t="shared" si="52"/>
        <v>0</v>
      </c>
      <c r="D6755" s="74">
        <f t="shared" si="53"/>
        <v>0</v>
      </c>
    </row>
    <row r="6756" spans="1:4">
      <c r="A6756" s="148">
        <v>45681</v>
      </c>
      <c r="B6756" s="74" t="str">
        <f ca="1">IFERROR(__xludf.DUMMYFUNCTION("IF(REGEXMATCH(A6756,""wealth planning""),""Script 1"",""-"")"),"#VALUE!")</f>
        <v>#VALUE!</v>
      </c>
      <c r="C6756" s="74" t="str">
        <f t="shared" si="52"/>
        <v>Nordanisha Aliyaa Ramli</v>
      </c>
      <c r="D6756" s="74">
        <f t="shared" si="53"/>
        <v>0</v>
      </c>
    </row>
    <row r="6757" spans="1:4">
      <c r="A6757" s="148">
        <v>45681</v>
      </c>
      <c r="B6757" s="74" t="str">
        <f ca="1">IFERROR(__xludf.DUMMYFUNCTION("IF(REGEXMATCH(A6757,""wealth planning""),""Script 1"",""-"")"),"#VALUE!")</f>
        <v>#VALUE!</v>
      </c>
      <c r="C6757" s="148">
        <f t="shared" si="52"/>
        <v>45681</v>
      </c>
      <c r="D6757" s="74">
        <f t="shared" si="53"/>
        <v>0</v>
      </c>
    </row>
    <row r="6758" spans="1:4">
      <c r="A6758" s="74" t="s">
        <v>5419</v>
      </c>
      <c r="B6758" s="74" t="str">
        <f ca="1">IFERROR(__xludf.DUMMYFUNCTION("IF(REGEXMATCH(A6758,""wealth planning""),""Script 1"",""-"")"),"Script 1")</f>
        <v>Script 1</v>
      </c>
      <c r="C6758" s="148">
        <f t="shared" si="52"/>
        <v>45681</v>
      </c>
      <c r="D6758" s="74" t="str">
        <f t="shared" si="53"/>
        <v>Nordanisha Aliyaa Ramli</v>
      </c>
    </row>
    <row r="6759" spans="1:4">
      <c r="B6759" s="74" t="str">
        <f ca="1">IFERROR(__xludf.DUMMYFUNCTION("IF(REGEXMATCH(A6759,""wealth planning""),""Script 1"",""-"")"),"-")</f>
        <v>-</v>
      </c>
      <c r="C6759" s="74" t="str">
        <f t="shared" si="52"/>
        <v>You: Hai assalamualaikum Nordanisha,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759" s="148">
        <f t="shared" si="53"/>
        <v>45681</v>
      </c>
    </row>
    <row r="6760" spans="1:4">
      <c r="B6760" s="74" t="str">
        <f ca="1">IFERROR(__xludf.DUMMYFUNCTION("IF(REGEXMATCH(A6760,""wealth planning""),""Script 1"",""-"")"),"-")</f>
        <v>-</v>
      </c>
      <c r="C6760" s="74">
        <f t="shared" si="52"/>
        <v>0</v>
      </c>
      <c r="D6760" s="148">
        <f t="shared" si="53"/>
        <v>45681</v>
      </c>
    </row>
    <row r="6761" spans="1:4">
      <c r="B6761" s="74" t="str">
        <f ca="1">IFERROR(__xludf.DUMMYFUNCTION("IF(REGEXMATCH(A6761,""wealth planning""),""Script 1"",""-"")"),"-")</f>
        <v>-</v>
      </c>
      <c r="C6761" s="74">
        <f t="shared" si="52"/>
        <v>0</v>
      </c>
      <c r="D6761" s="74" t="str">
        <f t="shared" si="53"/>
        <v>You: Hai assalamualaikum Nordanisha,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762" spans="1:4">
      <c r="A6762" s="74" t="s">
        <v>5421</v>
      </c>
      <c r="B6762" s="74" t="str">
        <f ca="1">IFERROR(__xludf.DUMMYFUNCTION("IF(REGEXMATCH(A6762,""wealth planning""),""Script 1"",""-"")"),"-")</f>
        <v>-</v>
      </c>
      <c r="C6762" s="74">
        <f t="shared" si="52"/>
        <v>0</v>
      </c>
      <c r="D6762" s="74">
        <f t="shared" si="53"/>
        <v>0</v>
      </c>
    </row>
    <row r="6763" spans="1:4">
      <c r="A6763" s="74" t="s">
        <v>5422</v>
      </c>
      <c r="B6763" s="74" t="str">
        <f ca="1">IFERROR(__xludf.DUMMYFUNCTION("IF(REGEXMATCH(A6763,""wealth planning""),""Script 1"",""-"")"),"-")</f>
        <v>-</v>
      </c>
      <c r="C6763" s="74" t="str">
        <f t="shared" si="52"/>
        <v>Nur FatihahStatus is reachable</v>
      </c>
      <c r="D6763" s="74">
        <f t="shared" si="53"/>
        <v>0</v>
      </c>
    </row>
    <row r="6764" spans="1:4">
      <c r="A6764" s="148">
        <v>45681</v>
      </c>
      <c r="B6764" s="74" t="str">
        <f ca="1">IFERROR(__xludf.DUMMYFUNCTION("IF(REGEXMATCH(A6764,""wealth planning""),""Script 1"",""-"")"),"#VALUE!")</f>
        <v>#VALUE!</v>
      </c>
      <c r="C6764" s="74" t="str">
        <f t="shared" si="52"/>
        <v>Nur Fatihah</v>
      </c>
      <c r="D6764" s="74">
        <f t="shared" si="53"/>
        <v>0</v>
      </c>
    </row>
    <row r="6765" spans="1:4">
      <c r="A6765" s="148">
        <v>45681</v>
      </c>
      <c r="B6765" s="74" t="str">
        <f ca="1">IFERROR(__xludf.DUMMYFUNCTION("IF(REGEXMATCH(A6765,""wealth planning""),""Script 1"",""-"")"),"#VALUE!")</f>
        <v>#VALUE!</v>
      </c>
      <c r="C6765" s="148">
        <f t="shared" si="52"/>
        <v>45681</v>
      </c>
      <c r="D6765" s="74" t="str">
        <f t="shared" si="53"/>
        <v>Nur FatihahStatus is reachable</v>
      </c>
    </row>
    <row r="6766" spans="1:4">
      <c r="A6766" s="74" t="s">
        <v>5423</v>
      </c>
      <c r="B6766" s="74" t="str">
        <f ca="1">IFERROR(__xludf.DUMMYFUNCTION("IF(REGEXMATCH(A6766,""wealth planning""),""Script 1"",""-"")"),"Script 1")</f>
        <v>Script 1</v>
      </c>
      <c r="C6766" s="148">
        <f t="shared" si="52"/>
        <v>45681</v>
      </c>
      <c r="D6766" s="74" t="str">
        <f t="shared" si="53"/>
        <v>Nur Fatihah</v>
      </c>
    </row>
    <row r="6767" spans="1:4">
      <c r="B6767" s="74" t="str">
        <f ca="1">IFERROR(__xludf.DUMMYFUNCTION("IF(REGEXMATCH(A6767,""wealth planning""),""Script 1"",""-"")"),"-")</f>
        <v>-</v>
      </c>
      <c r="C6767" s="74" t="str">
        <f t="shared" si="52"/>
        <v>You: Hai assalamualaikum Nur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767" s="148">
        <f t="shared" si="53"/>
        <v>45681</v>
      </c>
    </row>
    <row r="6768" spans="1:4">
      <c r="B6768" s="74" t="str">
        <f ca="1">IFERROR(__xludf.DUMMYFUNCTION("IF(REGEXMATCH(A6768,""wealth planning""),""Script 1"",""-"")"),"-")</f>
        <v>-</v>
      </c>
      <c r="C6768" s="74">
        <f t="shared" si="52"/>
        <v>0</v>
      </c>
      <c r="D6768" s="148">
        <f t="shared" si="53"/>
        <v>45681</v>
      </c>
    </row>
    <row r="6769" spans="1:4">
      <c r="B6769" s="74" t="str">
        <f ca="1">IFERROR(__xludf.DUMMYFUNCTION("IF(REGEXMATCH(A6769,""wealth planning""),""Script 1"",""-"")"),"-")</f>
        <v>-</v>
      </c>
      <c r="C6769" s="74">
        <f t="shared" si="52"/>
        <v>0</v>
      </c>
      <c r="D6769" s="74" t="str">
        <f t="shared" si="53"/>
        <v>You: Hai assalamualaikum Nur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770" spans="1:4">
      <c r="A6770" s="74" t="s">
        <v>5425</v>
      </c>
      <c r="B6770" s="74" t="str">
        <f ca="1">IFERROR(__xludf.DUMMYFUNCTION("IF(REGEXMATCH(A6770,""wealth planning""),""Script 1"",""-"")"),"-")</f>
        <v>-</v>
      </c>
      <c r="C6770" s="74">
        <f t="shared" si="52"/>
        <v>0</v>
      </c>
      <c r="D6770" s="74">
        <f t="shared" si="53"/>
        <v>0</v>
      </c>
    </row>
    <row r="6771" spans="1:4">
      <c r="A6771" s="74" t="s">
        <v>5426</v>
      </c>
      <c r="B6771" s="74" t="str">
        <f ca="1">IFERROR(__xludf.DUMMYFUNCTION("IF(REGEXMATCH(A6771,""wealth planning""),""Script 1"",""-"")"),"-")</f>
        <v>-</v>
      </c>
      <c r="C6771" s="74" t="str">
        <f t="shared" si="52"/>
        <v>Ahmad Zarul HisyamStatus is reachable</v>
      </c>
      <c r="D6771" s="74">
        <f t="shared" si="53"/>
        <v>0</v>
      </c>
    </row>
    <row r="6772" spans="1:4">
      <c r="A6772" s="148">
        <v>45681</v>
      </c>
      <c r="B6772" s="74" t="str">
        <f ca="1">IFERROR(__xludf.DUMMYFUNCTION("IF(REGEXMATCH(A6772,""wealth planning""),""Script 1"",""-"")"),"#VALUE!")</f>
        <v>#VALUE!</v>
      </c>
      <c r="C6772" s="74" t="str">
        <f t="shared" si="52"/>
        <v>Ahmad Zarul Hisyam</v>
      </c>
      <c r="D6772" s="74">
        <f t="shared" si="53"/>
        <v>0</v>
      </c>
    </row>
    <row r="6773" spans="1:4">
      <c r="A6773" s="148">
        <v>45681</v>
      </c>
      <c r="B6773" s="74" t="str">
        <f ca="1">IFERROR(__xludf.DUMMYFUNCTION("IF(REGEXMATCH(A6773,""wealth planning""),""Script 1"",""-"")"),"#VALUE!")</f>
        <v>#VALUE!</v>
      </c>
      <c r="C6773" s="148">
        <f t="shared" si="52"/>
        <v>45681</v>
      </c>
      <c r="D6773" s="74" t="str">
        <f t="shared" si="53"/>
        <v>Ahmad Zarul HisyamStatus is reachable</v>
      </c>
    </row>
    <row r="6774" spans="1:4">
      <c r="A6774" s="74" t="s">
        <v>3674</v>
      </c>
      <c r="B6774" s="74" t="str">
        <f ca="1">IFERROR(__xludf.DUMMYFUNCTION("IF(REGEXMATCH(A6774,""wealth planning""),""Script 1"",""-"")"),"Script 1")</f>
        <v>Script 1</v>
      </c>
      <c r="C6774" s="148">
        <f t="shared" si="52"/>
        <v>45681</v>
      </c>
      <c r="D6774" s="74" t="str">
        <f t="shared" si="53"/>
        <v>Ahmad Zarul Hisyam</v>
      </c>
    </row>
    <row r="6775" spans="1:4">
      <c r="B6775" s="74" t="str">
        <f ca="1">IFERROR(__xludf.DUMMYFUNCTION("IF(REGEXMATCH(A6775,""wealth planning""),""Script 1"",""-"")"),"-")</f>
        <v>-</v>
      </c>
      <c r="C6775" s="74" t="str">
        <f t="shared" si="52"/>
        <v>You: Hai assalamualaikum Zarul,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775" s="148">
        <f t="shared" si="53"/>
        <v>45681</v>
      </c>
    </row>
    <row r="6776" spans="1:4">
      <c r="B6776" s="74" t="str">
        <f ca="1">IFERROR(__xludf.DUMMYFUNCTION("IF(REGEXMATCH(A6776,""wealth planning""),""Script 1"",""-"")"),"-")</f>
        <v>-</v>
      </c>
      <c r="C6776" s="74">
        <f t="shared" si="52"/>
        <v>0</v>
      </c>
      <c r="D6776" s="148">
        <f t="shared" si="53"/>
        <v>45681</v>
      </c>
    </row>
    <row r="6777" spans="1:4">
      <c r="B6777" s="74" t="str">
        <f ca="1">IFERROR(__xludf.DUMMYFUNCTION("IF(REGEXMATCH(A6777,""wealth planning""),""Script 1"",""-"")"),"-")</f>
        <v>-</v>
      </c>
      <c r="C6777" s="74">
        <f t="shared" si="52"/>
        <v>0</v>
      </c>
      <c r="D6777" s="74" t="str">
        <f t="shared" si="53"/>
        <v>You: Hai assalamualaikum Zarul,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778" spans="1:4">
      <c r="B6778" s="74" t="str">
        <f ca="1">IFERROR(__xludf.DUMMYFUNCTION("IF(REGEXMATCH(A6778,""wealth planning""),""Script 1"",""-"")"),"-")</f>
        <v>-</v>
      </c>
      <c r="C6778" s="74">
        <f t="shared" si="52"/>
        <v>0</v>
      </c>
      <c r="D6778" s="74">
        <f t="shared" si="53"/>
        <v>0</v>
      </c>
    </row>
    <row r="6779" spans="1:4">
      <c r="A6779" s="74" t="s">
        <v>5429</v>
      </c>
      <c r="B6779" s="74" t="str">
        <f ca="1">IFERROR(__xludf.DUMMYFUNCTION("IF(REGEXMATCH(A6779,""wealth planning""),""Script 1"",""-"")"),"-")</f>
        <v>-</v>
      </c>
      <c r="C6779" s="74">
        <f t="shared" si="52"/>
        <v>0</v>
      </c>
      <c r="D6779" s="74">
        <f t="shared" si="53"/>
        <v>0</v>
      </c>
    </row>
    <row r="6780" spans="1:4">
      <c r="A6780" s="148">
        <v>45681</v>
      </c>
      <c r="B6780" s="74" t="str">
        <f ca="1">IFERROR(__xludf.DUMMYFUNCTION("IF(REGEXMATCH(A6780,""wealth planning""),""Script 1"",""-"")"),"#VALUE!")</f>
        <v>#VALUE!</v>
      </c>
      <c r="C6780" s="74" t="str">
        <f t="shared" si="52"/>
        <v>Azim Haziq</v>
      </c>
      <c r="D6780" s="74">
        <f t="shared" si="53"/>
        <v>0</v>
      </c>
    </row>
    <row r="6781" spans="1:4">
      <c r="A6781" s="148">
        <v>45681</v>
      </c>
      <c r="B6781" s="74" t="str">
        <f ca="1">IFERROR(__xludf.DUMMYFUNCTION("IF(REGEXMATCH(A6781,""wealth planning""),""Script 1"",""-"")"),"#VALUE!")</f>
        <v>#VALUE!</v>
      </c>
      <c r="C6781" s="148">
        <f t="shared" si="52"/>
        <v>45681</v>
      </c>
      <c r="D6781" s="74">
        <f t="shared" si="53"/>
        <v>0</v>
      </c>
    </row>
    <row r="6782" spans="1:4">
      <c r="A6782" s="74" t="s">
        <v>3344</v>
      </c>
      <c r="B6782" s="74" t="str">
        <f ca="1">IFERROR(__xludf.DUMMYFUNCTION("IF(REGEXMATCH(A6782,""wealth planning""),""Script 1"",""-"")"),"Script 1")</f>
        <v>Script 1</v>
      </c>
      <c r="C6782" s="148">
        <f t="shared" si="52"/>
        <v>45681</v>
      </c>
      <c r="D6782" s="74" t="str">
        <f t="shared" si="53"/>
        <v>Azim Haziq</v>
      </c>
    </row>
    <row r="6783" spans="1:4">
      <c r="B6783" s="74" t="str">
        <f ca="1">IFERROR(__xludf.DUMMYFUNCTION("IF(REGEXMATCH(A6783,""wealth planning""),""Script 1"",""-"")"),"-")</f>
        <v>-</v>
      </c>
      <c r="C6783" s="74" t="str">
        <f t="shared" si="52"/>
        <v>You: Hai assalamualaikum Azim,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783" s="148">
        <f t="shared" si="53"/>
        <v>45681</v>
      </c>
    </row>
    <row r="6784" spans="1:4">
      <c r="B6784" s="74" t="str">
        <f ca="1">IFERROR(__xludf.DUMMYFUNCTION("IF(REGEXMATCH(A6784,""wealth planning""),""Script 1"",""-"")"),"-")</f>
        <v>-</v>
      </c>
      <c r="C6784" s="74">
        <f t="shared" si="52"/>
        <v>0</v>
      </c>
      <c r="D6784" s="148">
        <f t="shared" si="53"/>
        <v>45681</v>
      </c>
    </row>
    <row r="6785" spans="1:4">
      <c r="B6785" s="74" t="str">
        <f ca="1">IFERROR(__xludf.DUMMYFUNCTION("IF(REGEXMATCH(A6785,""wealth planning""),""Script 1"",""-"")"),"-")</f>
        <v>-</v>
      </c>
      <c r="C6785" s="74">
        <f t="shared" si="52"/>
        <v>0</v>
      </c>
      <c r="D6785" s="74" t="str">
        <f t="shared" si="53"/>
        <v>You: Hai assalamualaikum Azim,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786" spans="1:4">
      <c r="B6786" s="74" t="str">
        <f ca="1">IFERROR(__xludf.DUMMYFUNCTION("IF(REGEXMATCH(A6786,""wealth planning""),""Script 1"",""-"")"),"-")</f>
        <v>-</v>
      </c>
      <c r="C6786" s="74">
        <f t="shared" si="52"/>
        <v>0</v>
      </c>
      <c r="D6786" s="74">
        <f t="shared" si="53"/>
        <v>0</v>
      </c>
    </row>
    <row r="6787" spans="1:4">
      <c r="A6787" s="74" t="s">
        <v>5432</v>
      </c>
      <c r="B6787" s="74" t="str">
        <f ca="1">IFERROR(__xludf.DUMMYFUNCTION("IF(REGEXMATCH(A6787,""wealth planning""),""Script 1"",""-"")"),"-")</f>
        <v>-</v>
      </c>
      <c r="C6787" s="74">
        <f t="shared" si="52"/>
        <v>0</v>
      </c>
      <c r="D6787" s="74">
        <f t="shared" si="53"/>
        <v>0</v>
      </c>
    </row>
    <row r="6788" spans="1:4">
      <c r="A6788" s="148">
        <v>45681</v>
      </c>
      <c r="B6788" s="74" t="str">
        <f ca="1">IFERROR(__xludf.DUMMYFUNCTION("IF(REGEXMATCH(A6788,""wealth planning""),""Script 1"",""-"")"),"#VALUE!")</f>
        <v>#VALUE!</v>
      </c>
      <c r="C6788" s="74" t="str">
        <f t="shared" si="52"/>
        <v>MUHAMMAD HILMI ABD RAZAK</v>
      </c>
      <c r="D6788" s="74">
        <f t="shared" si="53"/>
        <v>0</v>
      </c>
    </row>
    <row r="6789" spans="1:4">
      <c r="A6789" s="148">
        <v>45681</v>
      </c>
      <c r="B6789" s="74" t="str">
        <f ca="1">IFERROR(__xludf.DUMMYFUNCTION("IF(REGEXMATCH(A6789,""wealth planning""),""Script 1"",""-"")"),"#VALUE!")</f>
        <v>#VALUE!</v>
      </c>
      <c r="C6789" s="148">
        <f t="shared" si="52"/>
        <v>45681</v>
      </c>
      <c r="D6789" s="74">
        <f t="shared" si="53"/>
        <v>0</v>
      </c>
    </row>
    <row r="6790" spans="1:4">
      <c r="A6790" s="74" t="s">
        <v>3298</v>
      </c>
      <c r="B6790" s="74" t="str">
        <f ca="1">IFERROR(__xludf.DUMMYFUNCTION("IF(REGEXMATCH(A6790,""wealth planning""),""Script 1"",""-"")"),"Script 1")</f>
        <v>Script 1</v>
      </c>
      <c r="C6790" s="148">
        <f t="shared" si="52"/>
        <v>45681</v>
      </c>
      <c r="D6790" s="74" t="str">
        <f t="shared" si="53"/>
        <v>MUHAMMAD HILMI ABD RAZAK</v>
      </c>
    </row>
    <row r="6791" spans="1:4">
      <c r="B6791" s="74" t="str">
        <f ca="1">IFERROR(__xludf.DUMMYFUNCTION("IF(REGEXMATCH(A6791,""wealth planning""),""Script 1"",""-"")"),"-")</f>
        <v>-</v>
      </c>
      <c r="C6791" s="74" t="str">
        <f t="shared" si="52"/>
        <v>You: Hai assalamualaikum Hilmi,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791" s="148">
        <f t="shared" si="53"/>
        <v>45681</v>
      </c>
    </row>
    <row r="6792" spans="1:4">
      <c r="B6792" s="74" t="str">
        <f ca="1">IFERROR(__xludf.DUMMYFUNCTION("IF(REGEXMATCH(A6792,""wealth planning""),""Script 1"",""-"")"),"-")</f>
        <v>-</v>
      </c>
      <c r="C6792" s="74">
        <f t="shared" si="52"/>
        <v>0</v>
      </c>
      <c r="D6792" s="148">
        <f t="shared" si="53"/>
        <v>45681</v>
      </c>
    </row>
    <row r="6793" spans="1:4">
      <c r="B6793" s="74" t="str">
        <f ca="1">IFERROR(__xludf.DUMMYFUNCTION("IF(REGEXMATCH(A6793,""wealth planning""),""Script 1"",""-"")"),"-")</f>
        <v>-</v>
      </c>
      <c r="C6793" s="74">
        <f t="shared" si="52"/>
        <v>0</v>
      </c>
      <c r="D6793" s="74" t="str">
        <f t="shared" si="53"/>
        <v>You: Hai assalamualaikum Hilmi,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794" spans="1:4">
      <c r="B6794" s="74" t="str">
        <f ca="1">IFERROR(__xludf.DUMMYFUNCTION("IF(REGEXMATCH(A6794,""wealth planning""),""Script 1"",""-"")"),"-")</f>
        <v>-</v>
      </c>
      <c r="C6794" s="74">
        <f t="shared" si="52"/>
        <v>0</v>
      </c>
      <c r="D6794" s="74">
        <f t="shared" si="53"/>
        <v>0</v>
      </c>
    </row>
    <row r="6795" spans="1:4">
      <c r="A6795" s="74" t="s">
        <v>5435</v>
      </c>
      <c r="B6795" s="74" t="str">
        <f ca="1">IFERROR(__xludf.DUMMYFUNCTION("IF(REGEXMATCH(A6795,""wealth planning""),""Script 1"",""-"")"),"-")</f>
        <v>-</v>
      </c>
      <c r="C6795" s="74">
        <f t="shared" si="52"/>
        <v>0</v>
      </c>
      <c r="D6795" s="74">
        <f t="shared" si="53"/>
        <v>0</v>
      </c>
    </row>
    <row r="6796" spans="1:4">
      <c r="A6796" s="148">
        <v>45681</v>
      </c>
      <c r="B6796" s="74" t="str">
        <f ca="1">IFERROR(__xludf.DUMMYFUNCTION("IF(REGEXMATCH(A6796,""wealth planning""),""Script 1"",""-"")"),"#VALUE!")</f>
        <v>#VALUE!</v>
      </c>
      <c r="C6796" s="74" t="str">
        <f t="shared" si="52"/>
        <v>Norhafieqa Aliesya</v>
      </c>
      <c r="D6796" s="74">
        <f t="shared" si="53"/>
        <v>0</v>
      </c>
    </row>
    <row r="6797" spans="1:4">
      <c r="A6797" s="148">
        <v>45681</v>
      </c>
      <c r="B6797" s="74" t="str">
        <f ca="1">IFERROR(__xludf.DUMMYFUNCTION("IF(REGEXMATCH(A6797,""wealth planning""),""Script 1"",""-"")"),"#VALUE!")</f>
        <v>#VALUE!</v>
      </c>
      <c r="C6797" s="148">
        <f t="shared" si="52"/>
        <v>45681</v>
      </c>
      <c r="D6797" s="74">
        <f t="shared" si="53"/>
        <v>0</v>
      </c>
    </row>
    <row r="6798" spans="1:4">
      <c r="A6798" s="74" t="s">
        <v>5436</v>
      </c>
      <c r="B6798" s="74" t="str">
        <f ca="1">IFERROR(__xludf.DUMMYFUNCTION("IF(REGEXMATCH(A6798,""wealth planning""),""Script 1"",""-"")"),"Script 1")</f>
        <v>Script 1</v>
      </c>
      <c r="C6798" s="148">
        <f t="shared" si="52"/>
        <v>45681</v>
      </c>
      <c r="D6798" s="74" t="str">
        <f t="shared" si="53"/>
        <v>Norhafieqa Aliesya</v>
      </c>
    </row>
    <row r="6799" spans="1:4">
      <c r="B6799" s="74" t="str">
        <f ca="1">IFERROR(__xludf.DUMMYFUNCTION("IF(REGEXMATCH(A6799,""wealth planning""),""Script 1"",""-"")"),"-")</f>
        <v>-</v>
      </c>
      <c r="C6799" s="74" t="str">
        <f t="shared" si="52"/>
        <v>You: Hai assalamualaikum Norhafieqa,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799" s="148">
        <f t="shared" si="53"/>
        <v>45681</v>
      </c>
    </row>
    <row r="6800" spans="1:4">
      <c r="B6800" s="74" t="str">
        <f ca="1">IFERROR(__xludf.DUMMYFUNCTION("IF(REGEXMATCH(A6800,""wealth planning""),""Script 1"",""-"")"),"-")</f>
        <v>-</v>
      </c>
      <c r="C6800" s="74">
        <f t="shared" si="52"/>
        <v>0</v>
      </c>
      <c r="D6800" s="148">
        <f t="shared" si="53"/>
        <v>45681</v>
      </c>
    </row>
    <row r="6801" spans="1:4">
      <c r="B6801" s="74" t="str">
        <f ca="1">IFERROR(__xludf.DUMMYFUNCTION("IF(REGEXMATCH(A6801,""wealth planning""),""Script 1"",""-"")"),"-")</f>
        <v>-</v>
      </c>
      <c r="C6801" s="74">
        <f t="shared" si="52"/>
        <v>0</v>
      </c>
      <c r="D6801" s="74" t="str">
        <f t="shared" si="53"/>
        <v>You: Hai assalamualaikum Norhafieqa,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802" spans="1:4">
      <c r="A6802" s="74" t="s">
        <v>5438</v>
      </c>
      <c r="B6802" s="74" t="str">
        <f ca="1">IFERROR(__xludf.DUMMYFUNCTION("IF(REGEXMATCH(A6802,""wealth planning""),""Script 1"",""-"")"),"-")</f>
        <v>-</v>
      </c>
      <c r="C6802" s="74">
        <f t="shared" si="52"/>
        <v>0</v>
      </c>
      <c r="D6802" s="74">
        <f t="shared" si="53"/>
        <v>0</v>
      </c>
    </row>
    <row r="6803" spans="1:4">
      <c r="A6803" s="74" t="s">
        <v>5438</v>
      </c>
      <c r="B6803" s="74" t="str">
        <f ca="1">IFERROR(__xludf.DUMMYFUNCTION("IF(REGEXMATCH(A6803,""wealth planning""),""Script 1"",""-"")"),"-")</f>
        <v>-</v>
      </c>
      <c r="C6803" s="74" t="str">
        <f t="shared" si="52"/>
        <v>Nabila Nasya</v>
      </c>
      <c r="D6803" s="74">
        <f t="shared" si="53"/>
        <v>0</v>
      </c>
    </row>
    <row r="6804" spans="1:4">
      <c r="A6804" s="148">
        <v>45681</v>
      </c>
      <c r="B6804" s="74" t="str">
        <f ca="1">IFERROR(__xludf.DUMMYFUNCTION("IF(REGEXMATCH(A6804,""wealth planning""),""Script 1"",""-"")"),"#VALUE!")</f>
        <v>#VALUE!</v>
      </c>
      <c r="C6804" s="74" t="str">
        <f t="shared" si="52"/>
        <v>Nabila Nasya</v>
      </c>
      <c r="D6804" s="74">
        <f t="shared" si="53"/>
        <v>0</v>
      </c>
    </row>
    <row r="6805" spans="1:4">
      <c r="A6805" s="148">
        <v>45681</v>
      </c>
      <c r="B6805" s="74" t="str">
        <f ca="1">IFERROR(__xludf.DUMMYFUNCTION("IF(REGEXMATCH(A6805,""wealth planning""),""Script 1"",""-"")"),"#VALUE!")</f>
        <v>#VALUE!</v>
      </c>
      <c r="C6805" s="148">
        <f t="shared" si="52"/>
        <v>45681</v>
      </c>
      <c r="D6805" s="74" t="str">
        <f t="shared" si="53"/>
        <v>Nabila Nasya</v>
      </c>
    </row>
    <row r="6806" spans="1:4">
      <c r="A6806" s="74" t="s">
        <v>4021</v>
      </c>
      <c r="B6806" s="74" t="str">
        <f ca="1">IFERROR(__xludf.DUMMYFUNCTION("IF(REGEXMATCH(A6806,""wealth planning""),""Script 1"",""-"")"),"Script 1")</f>
        <v>Script 1</v>
      </c>
      <c r="C6806" s="148">
        <f t="shared" si="52"/>
        <v>45681</v>
      </c>
      <c r="D6806" s="74" t="str">
        <f t="shared" si="53"/>
        <v>Nabila Nasya</v>
      </c>
    </row>
    <row r="6807" spans="1:4">
      <c r="B6807" s="74" t="str">
        <f ca="1">IFERROR(__xludf.DUMMYFUNCTION("IF(REGEXMATCH(A6807,""wealth planning""),""Script 1"",""-"")"),"-")</f>
        <v>-</v>
      </c>
      <c r="C6807" s="74" t="str">
        <f t="shared" si="52"/>
        <v>You: Hai assalamualaikum Nabila,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807" s="148">
        <f t="shared" si="53"/>
        <v>45681</v>
      </c>
    </row>
    <row r="6808" spans="1:4">
      <c r="B6808" s="74" t="str">
        <f ca="1">IFERROR(__xludf.DUMMYFUNCTION("IF(REGEXMATCH(A6808,""wealth planning""),""Script 1"",""-"")"),"-")</f>
        <v>-</v>
      </c>
      <c r="C6808" s="74">
        <f t="shared" si="52"/>
        <v>0</v>
      </c>
      <c r="D6808" s="148">
        <f t="shared" si="53"/>
        <v>45681</v>
      </c>
    </row>
    <row r="6809" spans="1:4">
      <c r="B6809" s="74" t="str">
        <f ca="1">IFERROR(__xludf.DUMMYFUNCTION("IF(REGEXMATCH(A6809,""wealth planning""),""Script 1"",""-"")"),"-")</f>
        <v>-</v>
      </c>
      <c r="C6809" s="74">
        <f t="shared" si="52"/>
        <v>0</v>
      </c>
      <c r="D6809" s="74" t="str">
        <f t="shared" si="53"/>
        <v>You: Hai assalamualaikum Nabila,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810" spans="1:4">
      <c r="A6810" s="74" t="s">
        <v>5440</v>
      </c>
      <c r="B6810" s="74" t="str">
        <f ca="1">IFERROR(__xludf.DUMMYFUNCTION("IF(REGEXMATCH(A6810,""wealth planning""),""Script 1"",""-"")"),"-")</f>
        <v>-</v>
      </c>
      <c r="C6810" s="74">
        <f t="shared" si="52"/>
        <v>0</v>
      </c>
      <c r="D6810" s="74">
        <f t="shared" si="53"/>
        <v>0</v>
      </c>
    </row>
    <row r="6811" spans="1:4">
      <c r="A6811" s="74" t="s">
        <v>5441</v>
      </c>
      <c r="B6811" s="74" t="str">
        <f ca="1">IFERROR(__xludf.DUMMYFUNCTION("IF(REGEXMATCH(A6811,""wealth planning""),""Script 1"",""-"")"),"-")</f>
        <v>-</v>
      </c>
      <c r="C6811" s="74" t="str">
        <f t="shared" si="52"/>
        <v>Siti Zulaika MahadiStatus is reachable</v>
      </c>
      <c r="D6811" s="74">
        <f t="shared" si="53"/>
        <v>0</v>
      </c>
    </row>
    <row r="6812" spans="1:4">
      <c r="A6812" s="148">
        <v>45681</v>
      </c>
      <c r="B6812" s="74" t="str">
        <f ca="1">IFERROR(__xludf.DUMMYFUNCTION("IF(REGEXMATCH(A6812,""wealth planning""),""Script 1"",""-"")"),"#VALUE!")</f>
        <v>#VALUE!</v>
      </c>
      <c r="C6812" s="74" t="str">
        <f t="shared" si="52"/>
        <v>Siti Zulaika Mahadi</v>
      </c>
      <c r="D6812" s="74">
        <f t="shared" si="53"/>
        <v>0</v>
      </c>
    </row>
    <row r="6813" spans="1:4">
      <c r="A6813" s="148">
        <v>45681</v>
      </c>
      <c r="B6813" s="74" t="str">
        <f ca="1">IFERROR(__xludf.DUMMYFUNCTION("IF(REGEXMATCH(A6813,""wealth planning""),""Script 1"",""-"")"),"#VALUE!")</f>
        <v>#VALUE!</v>
      </c>
      <c r="C6813" s="148">
        <f t="shared" si="52"/>
        <v>45681</v>
      </c>
      <c r="D6813" s="74" t="str">
        <f t="shared" si="53"/>
        <v>Siti Zulaika MahadiStatus is reachable</v>
      </c>
    </row>
    <row r="6814" spans="1:4">
      <c r="A6814" s="74" t="s">
        <v>2744</v>
      </c>
      <c r="B6814" s="74" t="str">
        <f ca="1">IFERROR(__xludf.DUMMYFUNCTION("IF(REGEXMATCH(A6814,""wealth planning""),""Script 1"",""-"")"),"Script 1")</f>
        <v>Script 1</v>
      </c>
      <c r="C6814" s="148">
        <f t="shared" si="52"/>
        <v>45681</v>
      </c>
      <c r="D6814" s="74" t="str">
        <f t="shared" si="53"/>
        <v>Siti Zulaika Mahadi</v>
      </c>
    </row>
    <row r="6815" spans="1:4">
      <c r="B6815" s="74" t="str">
        <f ca="1">IFERROR(__xludf.DUMMYFUNCTION("IF(REGEXMATCH(A6815,""wealth planning""),""Script 1"",""-"")"),"-")</f>
        <v>-</v>
      </c>
      <c r="C6815" s="74" t="str">
        <f t="shared" si="52"/>
        <v>You: Hai assalamualaikum Zulaika,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815" s="148">
        <f t="shared" si="53"/>
        <v>45681</v>
      </c>
    </row>
    <row r="6816" spans="1:4">
      <c r="B6816" s="74" t="str">
        <f ca="1">IFERROR(__xludf.DUMMYFUNCTION("IF(REGEXMATCH(A6816,""wealth planning""),""Script 1"",""-"")"),"-")</f>
        <v>-</v>
      </c>
      <c r="C6816" s="74">
        <f t="shared" si="52"/>
        <v>0</v>
      </c>
      <c r="D6816" s="148">
        <f t="shared" si="53"/>
        <v>45681</v>
      </c>
    </row>
    <row r="6817" spans="1:4">
      <c r="B6817" s="74" t="str">
        <f ca="1">IFERROR(__xludf.DUMMYFUNCTION("IF(REGEXMATCH(A6817,""wealth planning""),""Script 1"",""-"")"),"-")</f>
        <v>-</v>
      </c>
      <c r="C6817" s="74">
        <f t="shared" si="52"/>
        <v>0</v>
      </c>
      <c r="D6817" s="74" t="str">
        <f t="shared" si="53"/>
        <v>You: Hai assalamualaikum Zulaika,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818" spans="1:4">
      <c r="A6818" s="74" t="s">
        <v>5443</v>
      </c>
      <c r="B6818" s="74" t="str">
        <f ca="1">IFERROR(__xludf.DUMMYFUNCTION("IF(REGEXMATCH(A6818,""wealth planning""),""Script 1"",""-"")"),"-")</f>
        <v>-</v>
      </c>
      <c r="C6818" s="74">
        <f t="shared" si="52"/>
        <v>0</v>
      </c>
      <c r="D6818" s="74">
        <f t="shared" si="53"/>
        <v>0</v>
      </c>
    </row>
    <row r="6819" spans="1:4">
      <c r="A6819" s="74" t="s">
        <v>5443</v>
      </c>
      <c r="B6819" s="74" t="str">
        <f ca="1">IFERROR(__xludf.DUMMYFUNCTION("IF(REGEXMATCH(A6819,""wealth planning""),""Script 1"",""-"")"),"-")</f>
        <v>-</v>
      </c>
      <c r="C6819" s="74" t="str">
        <f t="shared" si="52"/>
        <v>Nur Aira Abd Rahman</v>
      </c>
      <c r="D6819" s="74">
        <f t="shared" si="53"/>
        <v>0</v>
      </c>
    </row>
    <row r="6820" spans="1:4">
      <c r="A6820" s="148">
        <v>45681</v>
      </c>
      <c r="B6820" s="74" t="str">
        <f ca="1">IFERROR(__xludf.DUMMYFUNCTION("IF(REGEXMATCH(A6820,""wealth planning""),""Script 1"",""-"")"),"#VALUE!")</f>
        <v>#VALUE!</v>
      </c>
      <c r="C6820" s="74" t="str">
        <f t="shared" si="52"/>
        <v>Nur Aira Abd Rahman</v>
      </c>
      <c r="D6820" s="74">
        <f t="shared" si="53"/>
        <v>0</v>
      </c>
    </row>
    <row r="6821" spans="1:4">
      <c r="A6821" s="148">
        <v>45681</v>
      </c>
      <c r="B6821" s="74" t="str">
        <f ca="1">IFERROR(__xludf.DUMMYFUNCTION("IF(REGEXMATCH(A6821,""wealth planning""),""Script 1"",""-"")"),"#VALUE!")</f>
        <v>#VALUE!</v>
      </c>
      <c r="C6821" s="148">
        <f t="shared" si="52"/>
        <v>45681</v>
      </c>
      <c r="D6821" s="74" t="str">
        <f t="shared" si="53"/>
        <v>Nur Aira Abd Rahman</v>
      </c>
    </row>
    <row r="6822" spans="1:4">
      <c r="A6822" s="74" t="s">
        <v>5444</v>
      </c>
      <c r="B6822" s="74" t="str">
        <f ca="1">IFERROR(__xludf.DUMMYFUNCTION("IF(REGEXMATCH(A6822,""wealth planning""),""Script 1"",""-"")"),"Script 1")</f>
        <v>Script 1</v>
      </c>
      <c r="C6822" s="148">
        <f t="shared" si="52"/>
        <v>45681</v>
      </c>
      <c r="D6822" s="74" t="str">
        <f t="shared" si="53"/>
        <v>Nur Aira Abd Rahman</v>
      </c>
    </row>
    <row r="6823" spans="1:4">
      <c r="B6823" s="74" t="str">
        <f ca="1">IFERROR(__xludf.DUMMYFUNCTION("IF(REGEXMATCH(A6823,""wealth planning""),""Script 1"",""-"")"),"-")</f>
        <v>-</v>
      </c>
      <c r="C6823" s="74" t="str">
        <f t="shared" si="52"/>
        <v>You: Hai assalamualaikum puan Aira,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823" s="148">
        <f t="shared" si="53"/>
        <v>45681</v>
      </c>
    </row>
    <row r="6824" spans="1:4">
      <c r="B6824" s="74" t="str">
        <f ca="1">IFERROR(__xludf.DUMMYFUNCTION("IF(REGEXMATCH(A6824,""wealth planning""),""Script 1"",""-"")"),"-")</f>
        <v>-</v>
      </c>
      <c r="C6824" s="74">
        <f t="shared" si="52"/>
        <v>0</v>
      </c>
      <c r="D6824" s="148">
        <f t="shared" si="53"/>
        <v>45681</v>
      </c>
    </row>
    <row r="6825" spans="1:4">
      <c r="B6825" s="74" t="str">
        <f ca="1">IFERROR(__xludf.DUMMYFUNCTION("IF(REGEXMATCH(A6825,""wealth planning""),""Script 1"",""-"")"),"-")</f>
        <v>-</v>
      </c>
      <c r="C6825" s="74">
        <f t="shared" si="52"/>
        <v>0</v>
      </c>
      <c r="D6825" s="74" t="str">
        <f t="shared" si="53"/>
        <v>You: Hai assalamualaikum puan Aira,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826" spans="1:4">
      <c r="A6826" s="74" t="s">
        <v>5446</v>
      </c>
      <c r="B6826" s="74" t="str">
        <f ca="1">IFERROR(__xludf.DUMMYFUNCTION("IF(REGEXMATCH(A6826,""wealth planning""),""Script 1"",""-"")"),"-")</f>
        <v>-</v>
      </c>
      <c r="C6826" s="74">
        <f t="shared" si="52"/>
        <v>0</v>
      </c>
      <c r="D6826" s="74">
        <f t="shared" si="53"/>
        <v>0</v>
      </c>
    </row>
    <row r="6827" spans="1:4">
      <c r="A6827" s="74" t="s">
        <v>5447</v>
      </c>
      <c r="B6827" s="74" t="str">
        <f ca="1">IFERROR(__xludf.DUMMYFUNCTION("IF(REGEXMATCH(A6827,""wealth planning""),""Script 1"",""-"")"),"-")</f>
        <v>-</v>
      </c>
      <c r="C6827" s="74" t="str">
        <f t="shared" si="52"/>
        <v>NASRIN AFRINAStatus is reachable</v>
      </c>
      <c r="D6827" s="74">
        <f t="shared" si="53"/>
        <v>0</v>
      </c>
    </row>
    <row r="6828" spans="1:4">
      <c r="A6828" s="148">
        <v>45681</v>
      </c>
      <c r="B6828" s="74" t="str">
        <f ca="1">IFERROR(__xludf.DUMMYFUNCTION("IF(REGEXMATCH(A6828,""wealth planning""),""Script 1"",""-"")"),"#VALUE!")</f>
        <v>#VALUE!</v>
      </c>
      <c r="C6828" s="74" t="str">
        <f t="shared" si="52"/>
        <v>NASRIN AFRINA</v>
      </c>
      <c r="D6828" s="74">
        <f t="shared" si="53"/>
        <v>0</v>
      </c>
    </row>
    <row r="6829" spans="1:4">
      <c r="A6829" s="148">
        <v>45681</v>
      </c>
      <c r="B6829" s="74" t="str">
        <f ca="1">IFERROR(__xludf.DUMMYFUNCTION("IF(REGEXMATCH(A6829,""wealth planning""),""Script 1"",""-"")"),"#VALUE!")</f>
        <v>#VALUE!</v>
      </c>
      <c r="C6829" s="148">
        <f t="shared" si="52"/>
        <v>45681</v>
      </c>
      <c r="D6829" s="74" t="str">
        <f t="shared" si="53"/>
        <v>NASRIN AFRINAStatus is reachable</v>
      </c>
    </row>
    <row r="6830" spans="1:4">
      <c r="A6830" s="74" t="s">
        <v>5448</v>
      </c>
      <c r="B6830" s="74" t="str">
        <f ca="1">IFERROR(__xludf.DUMMYFUNCTION("IF(REGEXMATCH(A6830,""wealth planning""),""Script 1"",""-"")"),"Script 1")</f>
        <v>Script 1</v>
      </c>
      <c r="C6830" s="148">
        <f t="shared" si="52"/>
        <v>45681</v>
      </c>
      <c r="D6830" s="74" t="str">
        <f t="shared" si="53"/>
        <v>NASRIN AFRINA</v>
      </c>
    </row>
    <row r="6831" spans="1:4">
      <c r="B6831" s="74" t="str">
        <f ca="1">IFERROR(__xludf.DUMMYFUNCTION("IF(REGEXMATCH(A6831,""wealth planning""),""Script 1"",""-"")"),"-")</f>
        <v>-</v>
      </c>
      <c r="C6831" s="74" t="str">
        <f t="shared" si="52"/>
        <v>You: Hai assalamualaikum Nasrin Afrina,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831" s="148">
        <f t="shared" si="53"/>
        <v>45681</v>
      </c>
    </row>
    <row r="6832" spans="1:4">
      <c r="B6832" s="74" t="str">
        <f ca="1">IFERROR(__xludf.DUMMYFUNCTION("IF(REGEXMATCH(A6832,""wealth planning""),""Script 1"",""-"")"),"-")</f>
        <v>-</v>
      </c>
      <c r="C6832" s="74">
        <f t="shared" si="52"/>
        <v>0</v>
      </c>
      <c r="D6832" s="148">
        <f t="shared" si="53"/>
        <v>45681</v>
      </c>
    </row>
    <row r="6833" spans="1:4">
      <c r="B6833" s="74" t="str">
        <f ca="1">IFERROR(__xludf.DUMMYFUNCTION("IF(REGEXMATCH(A6833,""wealth planning""),""Script 1"",""-"")"),"-")</f>
        <v>-</v>
      </c>
      <c r="C6833" s="74">
        <f t="shared" si="52"/>
        <v>0</v>
      </c>
      <c r="D6833" s="74" t="str">
        <f t="shared" si="53"/>
        <v>You: Hai assalamualaikum Nasrin Afrina,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834" spans="1:4">
      <c r="A6834" s="74" t="s">
        <v>5450</v>
      </c>
      <c r="B6834" s="74" t="str">
        <f ca="1">IFERROR(__xludf.DUMMYFUNCTION("IF(REGEXMATCH(A6834,""wealth planning""),""Script 1"",""-"")"),"-")</f>
        <v>-</v>
      </c>
      <c r="C6834" s="74">
        <f t="shared" si="52"/>
        <v>0</v>
      </c>
      <c r="D6834" s="74">
        <f t="shared" si="53"/>
        <v>0</v>
      </c>
    </row>
    <row r="6835" spans="1:4">
      <c r="A6835" s="74" t="s">
        <v>5451</v>
      </c>
      <c r="B6835" s="74" t="str">
        <f ca="1">IFERROR(__xludf.DUMMYFUNCTION("IF(REGEXMATCH(A6835,""wealth planning""),""Script 1"",""-"")"),"-")</f>
        <v>-</v>
      </c>
      <c r="C6835" s="74" t="str">
        <f t="shared" si="52"/>
        <v>Muhammad Nabil RejabStatus is reachable</v>
      </c>
      <c r="D6835" s="74">
        <f t="shared" si="53"/>
        <v>0</v>
      </c>
    </row>
    <row r="6836" spans="1:4">
      <c r="A6836" s="148">
        <v>45681</v>
      </c>
      <c r="B6836" s="74" t="str">
        <f ca="1">IFERROR(__xludf.DUMMYFUNCTION("IF(REGEXMATCH(A6836,""wealth planning""),""Script 1"",""-"")"),"#VALUE!")</f>
        <v>#VALUE!</v>
      </c>
      <c r="C6836" s="74" t="str">
        <f t="shared" si="52"/>
        <v>Muhammad Nabil Rejab</v>
      </c>
      <c r="D6836" s="74">
        <f t="shared" si="53"/>
        <v>0</v>
      </c>
    </row>
    <row r="6837" spans="1:4">
      <c r="A6837" s="148">
        <v>45681</v>
      </c>
      <c r="B6837" s="74" t="str">
        <f ca="1">IFERROR(__xludf.DUMMYFUNCTION("IF(REGEXMATCH(A6837,""wealth planning""),""Script 1"",""-"")"),"#VALUE!")</f>
        <v>#VALUE!</v>
      </c>
      <c r="C6837" s="148">
        <f t="shared" si="52"/>
        <v>45681</v>
      </c>
      <c r="D6837" s="74" t="str">
        <f t="shared" si="53"/>
        <v>Muhammad Nabil RejabStatus is reachable</v>
      </c>
    </row>
    <row r="6838" spans="1:4">
      <c r="A6838" s="74" t="s">
        <v>4387</v>
      </c>
      <c r="B6838" s="74" t="str">
        <f ca="1">IFERROR(__xludf.DUMMYFUNCTION("IF(REGEXMATCH(A6838,""wealth planning""),""Script 1"",""-"")"),"Script 1")</f>
        <v>Script 1</v>
      </c>
      <c r="C6838" s="148">
        <f t="shared" si="52"/>
        <v>45681</v>
      </c>
      <c r="D6838" s="74" t="str">
        <f t="shared" si="53"/>
        <v>Muhammad Nabil Rejab</v>
      </c>
    </row>
    <row r="6839" spans="1:4">
      <c r="B6839" s="74" t="str">
        <f ca="1">IFERROR(__xludf.DUMMYFUNCTION("IF(REGEXMATCH(A6839,""wealth planning""),""Script 1"",""-"")"),"-")</f>
        <v>-</v>
      </c>
      <c r="C6839" s="74" t="str">
        <f t="shared" si="52"/>
        <v>You: Hai assalamualaikum Nabil,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839" s="148">
        <f t="shared" si="53"/>
        <v>45681</v>
      </c>
    </row>
    <row r="6840" spans="1:4">
      <c r="B6840" s="74" t="str">
        <f ca="1">IFERROR(__xludf.DUMMYFUNCTION("IF(REGEXMATCH(A6840,""wealth planning""),""Script 1"",""-"")"),"-")</f>
        <v>-</v>
      </c>
      <c r="C6840" s="74">
        <f t="shared" si="52"/>
        <v>0</v>
      </c>
      <c r="D6840" s="148">
        <f t="shared" si="53"/>
        <v>45681</v>
      </c>
    </row>
    <row r="6841" spans="1:4">
      <c r="B6841" s="74" t="str">
        <f ca="1">IFERROR(__xludf.DUMMYFUNCTION("IF(REGEXMATCH(A6841,""wealth planning""),""Script 1"",""-"")"),"-")</f>
        <v>-</v>
      </c>
      <c r="C6841" s="74">
        <f t="shared" si="52"/>
        <v>0</v>
      </c>
      <c r="D6841" s="74" t="str">
        <f t="shared" si="53"/>
        <v>You: Hai assalamualaikum Nabil,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842" spans="1:4">
      <c r="A6842" s="74" t="s">
        <v>5453</v>
      </c>
      <c r="B6842" s="74" t="str">
        <f ca="1">IFERROR(__xludf.DUMMYFUNCTION("IF(REGEXMATCH(A6842,""wealth planning""),""Script 1"",""-"")"),"-")</f>
        <v>-</v>
      </c>
      <c r="C6842" s="74">
        <f t="shared" si="52"/>
        <v>0</v>
      </c>
      <c r="D6842" s="74">
        <f t="shared" si="53"/>
        <v>0</v>
      </c>
    </row>
    <row r="6843" spans="1:4">
      <c r="A6843" s="74" t="s">
        <v>5453</v>
      </c>
      <c r="B6843" s="74" t="str">
        <f ca="1">IFERROR(__xludf.DUMMYFUNCTION("IF(REGEXMATCH(A6843,""wealth planning""),""Script 1"",""-"")"),"-")</f>
        <v>-</v>
      </c>
      <c r="C6843" s="74" t="str">
        <f t="shared" si="52"/>
        <v>Ain Natasha</v>
      </c>
      <c r="D6843" s="74">
        <f t="shared" si="53"/>
        <v>0</v>
      </c>
    </row>
    <row r="6844" spans="1:4">
      <c r="A6844" s="148">
        <v>45681</v>
      </c>
      <c r="B6844" s="74" t="str">
        <f ca="1">IFERROR(__xludf.DUMMYFUNCTION("IF(REGEXMATCH(A6844,""wealth planning""),""Script 1"",""-"")"),"#VALUE!")</f>
        <v>#VALUE!</v>
      </c>
      <c r="C6844" s="74" t="str">
        <f t="shared" si="52"/>
        <v>Ain Natasha</v>
      </c>
      <c r="D6844" s="74">
        <f t="shared" si="53"/>
        <v>0</v>
      </c>
    </row>
    <row r="6845" spans="1:4">
      <c r="A6845" s="148">
        <v>45681</v>
      </c>
      <c r="B6845" s="74" t="str">
        <f ca="1">IFERROR(__xludf.DUMMYFUNCTION("IF(REGEXMATCH(A6845,""wealth planning""),""Script 1"",""-"")"),"#VALUE!")</f>
        <v>#VALUE!</v>
      </c>
      <c r="C6845" s="148">
        <f t="shared" si="52"/>
        <v>45681</v>
      </c>
      <c r="D6845" s="74" t="str">
        <f t="shared" si="53"/>
        <v>Ain Natasha</v>
      </c>
    </row>
    <row r="6846" spans="1:4">
      <c r="A6846" s="74" t="s">
        <v>4306</v>
      </c>
      <c r="B6846" s="74" t="str">
        <f ca="1">IFERROR(__xludf.DUMMYFUNCTION("IF(REGEXMATCH(A6846,""wealth planning""),""Script 1"",""-"")"),"Script 1")</f>
        <v>Script 1</v>
      </c>
      <c r="C6846" s="148">
        <f t="shared" si="52"/>
        <v>45681</v>
      </c>
      <c r="D6846" s="74" t="str">
        <f t="shared" si="53"/>
        <v>Ain Natasha</v>
      </c>
    </row>
    <row r="6847" spans="1:4">
      <c r="B6847" s="74" t="str">
        <f ca="1">IFERROR(__xludf.DUMMYFUNCTION("IF(REGEXMATCH(A6847,""wealth planning""),""Script 1"",""-"")"),"-")</f>
        <v>-</v>
      </c>
      <c r="C6847" s="74" t="str">
        <f t="shared" si="52"/>
        <v>You: Hai assalamualaikum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847" s="148">
        <f t="shared" si="53"/>
        <v>45681</v>
      </c>
    </row>
    <row r="6848" spans="1:4">
      <c r="B6848" s="74" t="str">
        <f ca="1">IFERROR(__xludf.DUMMYFUNCTION("IF(REGEXMATCH(A6848,""wealth planning""),""Script 1"",""-"")"),"-")</f>
        <v>-</v>
      </c>
      <c r="C6848" s="74">
        <f t="shared" si="52"/>
        <v>0</v>
      </c>
      <c r="D6848" s="148">
        <f t="shared" si="53"/>
        <v>45681</v>
      </c>
    </row>
    <row r="6849" spans="1:4">
      <c r="B6849" s="74" t="str">
        <f ca="1">IFERROR(__xludf.DUMMYFUNCTION("IF(REGEXMATCH(A6849,""wealth planning""),""Script 1"",""-"")"),"-")</f>
        <v>-</v>
      </c>
      <c r="C6849" s="74">
        <f t="shared" si="52"/>
        <v>0</v>
      </c>
      <c r="D6849" s="74" t="str">
        <f t="shared" si="53"/>
        <v>You: Hai assalamualaikum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850" spans="1:4">
      <c r="A6850" s="74" t="s">
        <v>5455</v>
      </c>
      <c r="B6850" s="74" t="str">
        <f ca="1">IFERROR(__xludf.DUMMYFUNCTION("IF(REGEXMATCH(A6850,""wealth planning""),""Script 1"",""-"")"),"-")</f>
        <v>-</v>
      </c>
      <c r="C6850" s="74">
        <f t="shared" si="52"/>
        <v>0</v>
      </c>
      <c r="D6850" s="74">
        <f t="shared" si="53"/>
        <v>0</v>
      </c>
    </row>
    <row r="6851" spans="1:4">
      <c r="A6851" s="74" t="s">
        <v>5456</v>
      </c>
      <c r="B6851" s="74" t="str">
        <f ca="1">IFERROR(__xludf.DUMMYFUNCTION("IF(REGEXMATCH(A6851,""wealth planning""),""Script 1"",""-"")"),"-")</f>
        <v>-</v>
      </c>
      <c r="C6851" s="74" t="str">
        <f t="shared" si="52"/>
        <v>Muhammad IskandarStatus is reachable</v>
      </c>
      <c r="D6851" s="74">
        <f t="shared" si="53"/>
        <v>0</v>
      </c>
    </row>
    <row r="6852" spans="1:4">
      <c r="A6852" s="148">
        <v>45681</v>
      </c>
      <c r="B6852" s="74" t="str">
        <f ca="1">IFERROR(__xludf.DUMMYFUNCTION("IF(REGEXMATCH(A6852,""wealth planning""),""Script 1"",""-"")"),"#VALUE!")</f>
        <v>#VALUE!</v>
      </c>
      <c r="C6852" s="74" t="str">
        <f t="shared" si="52"/>
        <v>Muhammad Iskandar</v>
      </c>
      <c r="D6852" s="74">
        <f t="shared" si="53"/>
        <v>0</v>
      </c>
    </row>
    <row r="6853" spans="1:4">
      <c r="A6853" s="148">
        <v>45681</v>
      </c>
      <c r="B6853" s="74" t="str">
        <f ca="1">IFERROR(__xludf.DUMMYFUNCTION("IF(REGEXMATCH(A6853,""wealth planning""),""Script 1"",""-"")"),"#VALUE!")</f>
        <v>#VALUE!</v>
      </c>
      <c r="C6853" s="148">
        <f t="shared" si="52"/>
        <v>45681</v>
      </c>
      <c r="D6853" s="74" t="str">
        <f t="shared" si="53"/>
        <v>Muhammad IskandarStatus is reachable</v>
      </c>
    </row>
    <row r="6854" spans="1:4">
      <c r="A6854" s="74" t="s">
        <v>5457</v>
      </c>
      <c r="B6854" s="74" t="str">
        <f ca="1">IFERROR(__xludf.DUMMYFUNCTION("IF(REGEXMATCH(A6854,""wealth planning""),""Script 1"",""-"")"),"-")</f>
        <v>-</v>
      </c>
      <c r="C6854" s="148">
        <f t="shared" si="52"/>
        <v>45681</v>
      </c>
      <c r="D6854" s="74" t="str">
        <f t="shared" si="53"/>
        <v>Muhammad Iskandar</v>
      </c>
    </row>
    <row r="6855" spans="1:4">
      <c r="B6855" s="74" t="str">
        <f ca="1">IFERROR(__xludf.DUMMYFUNCTION("IF(REGEXMATCH(A6855,""wealth planning""),""Script 1"",""-"")"),"-")</f>
        <v>-</v>
      </c>
      <c r="C6855" s="74" t="str">
        <f t="shared" si="52"/>
        <v>You: Okay baik. Terima kasih ye atas reply. Kalau ada soalan atau inquiry in the future, boleh je contact saya. Moga dipermudahkan urusan</v>
      </c>
      <c r="D6855" s="148">
        <f t="shared" si="53"/>
        <v>45681</v>
      </c>
    </row>
    <row r="6856" spans="1:4">
      <c r="B6856" s="74" t="str">
        <f ca="1">IFERROR(__xludf.DUMMYFUNCTION("IF(REGEXMATCH(A6856,""wealth planning""),""Script 1"",""-"")"),"-")</f>
        <v>-</v>
      </c>
      <c r="C6856" s="74">
        <f t="shared" si="52"/>
        <v>0</v>
      </c>
      <c r="D6856" s="148">
        <f t="shared" si="53"/>
        <v>45681</v>
      </c>
    </row>
    <row r="6857" spans="1:4">
      <c r="B6857" s="74" t="str">
        <f ca="1">IFERROR(__xludf.DUMMYFUNCTION("IF(REGEXMATCH(A6857,""wealth planning""),""Script 1"",""-"")"),"-")</f>
        <v>-</v>
      </c>
      <c r="C6857" s="74">
        <f t="shared" si="52"/>
        <v>0</v>
      </c>
      <c r="D6857" s="74" t="str">
        <f t="shared" si="53"/>
        <v>You: Okay baik. Terima kasih ye atas reply. Kalau ada soalan atau inquiry in the future, boleh je contact saya. Moga dipermudahkan urusan</v>
      </c>
    </row>
    <row r="6858" spans="1:4">
      <c r="B6858" s="74" t="str">
        <f ca="1">IFERROR(__xludf.DUMMYFUNCTION("IF(REGEXMATCH(A6858,""wealth planning""),""Script 1"",""-"")"),"-")</f>
        <v>-</v>
      </c>
      <c r="C6858" s="74">
        <f t="shared" si="52"/>
        <v>0</v>
      </c>
      <c r="D6858" s="74">
        <f t="shared" si="53"/>
        <v>0</v>
      </c>
    </row>
    <row r="6859" spans="1:4">
      <c r="A6859" s="74" t="s">
        <v>5460</v>
      </c>
      <c r="B6859" s="74" t="str">
        <f ca="1">IFERROR(__xludf.DUMMYFUNCTION("IF(REGEXMATCH(A6859,""wealth planning""),""Script 1"",""-"")"),"-")</f>
        <v>-</v>
      </c>
      <c r="C6859" s="74">
        <f t="shared" si="52"/>
        <v>0</v>
      </c>
      <c r="D6859" s="74">
        <f t="shared" si="53"/>
        <v>0</v>
      </c>
    </row>
    <row r="6860" spans="1:4">
      <c r="A6860" s="148">
        <v>45681</v>
      </c>
      <c r="B6860" s="74" t="str">
        <f ca="1">IFERROR(__xludf.DUMMYFUNCTION("IF(REGEXMATCH(A6860,""wealth planning""),""Script 1"",""-"")"),"#VALUE!")</f>
        <v>#VALUE!</v>
      </c>
      <c r="C6860" s="74" t="str">
        <f t="shared" si="52"/>
        <v>Nur Ain</v>
      </c>
      <c r="D6860" s="74">
        <f t="shared" si="53"/>
        <v>0</v>
      </c>
    </row>
    <row r="6861" spans="1:4">
      <c r="A6861" s="148">
        <v>45681</v>
      </c>
      <c r="B6861" s="74" t="str">
        <f ca="1">IFERROR(__xludf.DUMMYFUNCTION("IF(REGEXMATCH(A6861,""wealth planning""),""Script 1"",""-"")"),"#VALUE!")</f>
        <v>#VALUE!</v>
      </c>
      <c r="C6861" s="148">
        <f t="shared" si="52"/>
        <v>45681</v>
      </c>
      <c r="D6861" s="74">
        <f t="shared" si="53"/>
        <v>0</v>
      </c>
    </row>
    <row r="6862" spans="1:4">
      <c r="A6862" s="74" t="s">
        <v>3129</v>
      </c>
      <c r="B6862" s="74" t="str">
        <f ca="1">IFERROR(__xludf.DUMMYFUNCTION("IF(REGEXMATCH(A6862,""wealth planning""),""Script 1"",""-"")"),"Script 1")</f>
        <v>Script 1</v>
      </c>
      <c r="C6862" s="148">
        <f t="shared" si="52"/>
        <v>45681</v>
      </c>
      <c r="D6862" s="74" t="str">
        <f t="shared" si="53"/>
        <v>Nur Ain</v>
      </c>
    </row>
    <row r="6863" spans="1:4">
      <c r="B6863" s="74" t="str">
        <f ca="1">IFERROR(__xludf.DUMMYFUNCTION("IF(REGEXMATCH(A6863,""wealth planning""),""Script 1"",""-"")"),"-")</f>
        <v>-</v>
      </c>
      <c r="C6863" s="74" t="str">
        <f t="shared" si="52"/>
        <v>You: Hai assalamualaikum Nur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863" s="148">
        <f t="shared" si="53"/>
        <v>45681</v>
      </c>
    </row>
    <row r="6864" spans="1:4">
      <c r="B6864" s="74" t="str">
        <f ca="1">IFERROR(__xludf.DUMMYFUNCTION("IF(REGEXMATCH(A6864,""wealth planning""),""Script 1"",""-"")"),"-")</f>
        <v>-</v>
      </c>
      <c r="C6864" s="74">
        <f t="shared" si="52"/>
        <v>0</v>
      </c>
      <c r="D6864" s="148">
        <f t="shared" si="53"/>
        <v>45681</v>
      </c>
    </row>
    <row r="6865" spans="1:4">
      <c r="B6865" s="74" t="str">
        <f ca="1">IFERROR(__xludf.DUMMYFUNCTION("IF(REGEXMATCH(A6865,""wealth planning""),""Script 1"",""-"")"),"-")</f>
        <v>-</v>
      </c>
      <c r="C6865" s="74">
        <f t="shared" si="52"/>
        <v>0</v>
      </c>
      <c r="D6865" s="74" t="str">
        <f t="shared" si="53"/>
        <v>You: Hai assalamualaikum Nur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866" spans="1:4">
      <c r="A6866" s="74" t="s">
        <v>5462</v>
      </c>
      <c r="B6866" s="74" t="str">
        <f ca="1">IFERROR(__xludf.DUMMYFUNCTION("IF(REGEXMATCH(A6866,""wealth planning""),""Script 1"",""-"")"),"-")</f>
        <v>-</v>
      </c>
      <c r="C6866" s="74">
        <f t="shared" si="52"/>
        <v>0</v>
      </c>
      <c r="D6866" s="74">
        <f t="shared" si="53"/>
        <v>0</v>
      </c>
    </row>
    <row r="6867" spans="1:4">
      <c r="A6867" s="74" t="s">
        <v>5463</v>
      </c>
      <c r="B6867" s="74" t="str">
        <f ca="1">IFERROR(__xludf.DUMMYFUNCTION("IF(REGEXMATCH(A6867,""wealth planning""),""Script 1"",""-"")"),"-")</f>
        <v>-</v>
      </c>
      <c r="C6867" s="74" t="str">
        <f t="shared" si="52"/>
        <v>Noor FarhaStatus is reachable</v>
      </c>
      <c r="D6867" s="74">
        <f t="shared" si="53"/>
        <v>0</v>
      </c>
    </row>
    <row r="6868" spans="1:4">
      <c r="A6868" s="148">
        <v>45681</v>
      </c>
      <c r="B6868" s="74" t="str">
        <f ca="1">IFERROR(__xludf.DUMMYFUNCTION("IF(REGEXMATCH(A6868,""wealth planning""),""Script 1"",""-"")"),"#VALUE!")</f>
        <v>#VALUE!</v>
      </c>
      <c r="C6868" s="74" t="str">
        <f t="shared" si="52"/>
        <v>Noor Farha</v>
      </c>
      <c r="D6868" s="74">
        <f t="shared" si="53"/>
        <v>0</v>
      </c>
    </row>
    <row r="6869" spans="1:4">
      <c r="A6869" s="148">
        <v>45681</v>
      </c>
      <c r="B6869" s="74" t="str">
        <f ca="1">IFERROR(__xludf.DUMMYFUNCTION("IF(REGEXMATCH(A6869,""wealth planning""),""Script 1"",""-"")"),"#VALUE!")</f>
        <v>#VALUE!</v>
      </c>
      <c r="C6869" s="148">
        <f t="shared" si="52"/>
        <v>45681</v>
      </c>
      <c r="D6869" s="74" t="str">
        <f t="shared" si="53"/>
        <v>Noor FarhaStatus is reachable</v>
      </c>
    </row>
    <row r="6870" spans="1:4">
      <c r="A6870" s="74" t="s">
        <v>5464</v>
      </c>
      <c r="B6870" s="74" t="str">
        <f ca="1">IFERROR(__xludf.DUMMYFUNCTION("IF(REGEXMATCH(A6870,""wealth planning""),""Script 1"",""-"")"),"Script 1")</f>
        <v>Script 1</v>
      </c>
      <c r="C6870" s="148">
        <f t="shared" si="52"/>
        <v>45681</v>
      </c>
      <c r="D6870" s="74" t="str">
        <f t="shared" si="53"/>
        <v>Noor Farha</v>
      </c>
    </row>
    <row r="6871" spans="1:4">
      <c r="B6871" s="74" t="str">
        <f ca="1">IFERROR(__xludf.DUMMYFUNCTION("IF(REGEXMATCH(A6871,""wealth planning""),""Script 1"",""-"")"),"-")</f>
        <v>-</v>
      </c>
      <c r="C6871" s="74" t="str">
        <f t="shared" si="52"/>
        <v>You: Hai assalamualaikum Noor Farha,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871" s="148">
        <f t="shared" si="53"/>
        <v>45681</v>
      </c>
    </row>
    <row r="6872" spans="1:4">
      <c r="B6872" s="74" t="str">
        <f ca="1">IFERROR(__xludf.DUMMYFUNCTION("IF(REGEXMATCH(A6872,""wealth planning""),""Script 1"",""-"")"),"-")</f>
        <v>-</v>
      </c>
      <c r="C6872" s="74">
        <f t="shared" si="52"/>
        <v>0</v>
      </c>
      <c r="D6872" s="148">
        <f t="shared" si="53"/>
        <v>45681</v>
      </c>
    </row>
    <row r="6873" spans="1:4">
      <c r="B6873" s="74" t="str">
        <f ca="1">IFERROR(__xludf.DUMMYFUNCTION("IF(REGEXMATCH(A6873,""wealth planning""),""Script 1"",""-"")"),"-")</f>
        <v>-</v>
      </c>
      <c r="C6873" s="74">
        <f t="shared" si="52"/>
        <v>0</v>
      </c>
      <c r="D6873" s="74" t="str">
        <f t="shared" si="53"/>
        <v>You: Hai assalamualaikum Noor Farha,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874" spans="1:4">
      <c r="A6874" s="74" t="s">
        <v>5466</v>
      </c>
      <c r="B6874" s="74" t="str">
        <f ca="1">IFERROR(__xludf.DUMMYFUNCTION("IF(REGEXMATCH(A6874,""wealth planning""),""Script 1"",""-"")"),"-")</f>
        <v>-</v>
      </c>
      <c r="C6874" s="74">
        <f t="shared" si="52"/>
        <v>0</v>
      </c>
      <c r="D6874" s="74">
        <f t="shared" si="53"/>
        <v>0</v>
      </c>
    </row>
    <row r="6875" spans="1:4">
      <c r="A6875" s="74" t="s">
        <v>5467</v>
      </c>
      <c r="B6875" s="74" t="str">
        <f ca="1">IFERROR(__xludf.DUMMYFUNCTION("IF(REGEXMATCH(A6875,""wealth planning""),""Script 1"",""-"")"),"-")</f>
        <v>-</v>
      </c>
      <c r="C6875" s="74" t="str">
        <f t="shared" si="52"/>
        <v>Tuan Putri Khaleesa DelailaStatus is reachable</v>
      </c>
      <c r="D6875" s="74">
        <f t="shared" si="53"/>
        <v>0</v>
      </c>
    </row>
    <row r="6876" spans="1:4">
      <c r="A6876" s="148">
        <v>45681</v>
      </c>
      <c r="B6876" s="74" t="str">
        <f ca="1">IFERROR(__xludf.DUMMYFUNCTION("IF(REGEXMATCH(A6876,""wealth planning""),""Script 1"",""-"")"),"#VALUE!")</f>
        <v>#VALUE!</v>
      </c>
      <c r="C6876" s="74" t="str">
        <f t="shared" si="52"/>
        <v>Tuan Putri Khaleesa Delaila</v>
      </c>
      <c r="D6876" s="74">
        <f t="shared" si="53"/>
        <v>0</v>
      </c>
    </row>
    <row r="6877" spans="1:4">
      <c r="A6877" s="148">
        <v>45681</v>
      </c>
      <c r="B6877" s="74" t="str">
        <f ca="1">IFERROR(__xludf.DUMMYFUNCTION("IF(REGEXMATCH(A6877,""wealth planning""),""Script 1"",""-"")"),"#VALUE!")</f>
        <v>#VALUE!</v>
      </c>
      <c r="C6877" s="148">
        <f t="shared" si="52"/>
        <v>45681</v>
      </c>
      <c r="D6877" s="74" t="str">
        <f t="shared" si="53"/>
        <v>Tuan Putri Khaleesa DelailaStatus is reachable</v>
      </c>
    </row>
    <row r="6878" spans="1:4">
      <c r="A6878" s="74" t="s">
        <v>5468</v>
      </c>
      <c r="B6878" s="74" t="str">
        <f ca="1">IFERROR(__xludf.DUMMYFUNCTION("IF(REGEXMATCH(A6878,""wealth planning""),""Script 1"",""-"")"),"Script 1")</f>
        <v>Script 1</v>
      </c>
      <c r="C6878" s="148">
        <f t="shared" si="52"/>
        <v>45681</v>
      </c>
      <c r="D6878" s="74" t="str">
        <f t="shared" si="53"/>
        <v>Tuan Putri Khaleesa Delaila</v>
      </c>
    </row>
    <row r="6879" spans="1:4">
      <c r="B6879" s="74" t="str">
        <f ca="1">IFERROR(__xludf.DUMMYFUNCTION("IF(REGEXMATCH(A6879,""wealth planning""),""Script 1"",""-"")"),"-")</f>
        <v>-</v>
      </c>
      <c r="C6879" s="74" t="str">
        <f t="shared" si="52"/>
        <v>You: Hai assalamualaikum Tuan Putri Khaleesa,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879" s="148">
        <f t="shared" si="53"/>
        <v>45681</v>
      </c>
    </row>
    <row r="6880" spans="1:4">
      <c r="B6880" s="74" t="str">
        <f ca="1">IFERROR(__xludf.DUMMYFUNCTION("IF(REGEXMATCH(A6880,""wealth planning""),""Script 1"",""-"")"),"-")</f>
        <v>-</v>
      </c>
      <c r="C6880" s="74">
        <f t="shared" si="52"/>
        <v>0</v>
      </c>
      <c r="D6880" s="148">
        <f t="shared" si="53"/>
        <v>45681</v>
      </c>
    </row>
    <row r="6881" spans="1:4">
      <c r="B6881" s="74" t="str">
        <f ca="1">IFERROR(__xludf.DUMMYFUNCTION("IF(REGEXMATCH(A6881,""wealth planning""),""Script 1"",""-"")"),"-")</f>
        <v>-</v>
      </c>
      <c r="C6881" s="74">
        <f t="shared" si="52"/>
        <v>0</v>
      </c>
      <c r="D6881" s="74" t="str">
        <f t="shared" si="53"/>
        <v>You: Hai assalamualaikum Tuan Putri Khaleesa,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882" spans="1:4">
      <c r="A6882" s="74" t="s">
        <v>5470</v>
      </c>
      <c r="B6882" s="74" t="str">
        <f ca="1">IFERROR(__xludf.DUMMYFUNCTION("IF(REGEXMATCH(A6882,""wealth planning""),""Script 1"",""-"")"),"-")</f>
        <v>-</v>
      </c>
      <c r="C6882" s="74">
        <f t="shared" si="52"/>
        <v>0</v>
      </c>
      <c r="D6882" s="74">
        <f t="shared" si="53"/>
        <v>0</v>
      </c>
    </row>
    <row r="6883" spans="1:4">
      <c r="A6883" s="74" t="s">
        <v>5471</v>
      </c>
      <c r="B6883" s="74" t="str">
        <f ca="1">IFERROR(__xludf.DUMMYFUNCTION("IF(REGEXMATCH(A6883,""wealth planning""),""Script 1"",""-"")"),"-")</f>
        <v>-</v>
      </c>
      <c r="C6883" s="74" t="str">
        <f t="shared" si="52"/>
        <v>Muhammad Azmier MuhamadStatus is reachable</v>
      </c>
      <c r="D6883" s="74">
        <f t="shared" si="53"/>
        <v>0</v>
      </c>
    </row>
    <row r="6884" spans="1:4">
      <c r="A6884" s="148">
        <v>45681</v>
      </c>
      <c r="B6884" s="74" t="str">
        <f ca="1">IFERROR(__xludf.DUMMYFUNCTION("IF(REGEXMATCH(A6884,""wealth planning""),""Script 1"",""-"")"),"#VALUE!")</f>
        <v>#VALUE!</v>
      </c>
      <c r="C6884" s="74" t="str">
        <f t="shared" si="52"/>
        <v>Muhammad Azmier Muhamad</v>
      </c>
      <c r="D6884" s="74">
        <f t="shared" si="53"/>
        <v>0</v>
      </c>
    </row>
    <row r="6885" spans="1:4">
      <c r="A6885" s="148">
        <v>45681</v>
      </c>
      <c r="B6885" s="74" t="str">
        <f ca="1">IFERROR(__xludf.DUMMYFUNCTION("IF(REGEXMATCH(A6885,""wealth planning""),""Script 1"",""-"")"),"#VALUE!")</f>
        <v>#VALUE!</v>
      </c>
      <c r="C6885" s="148">
        <f t="shared" si="52"/>
        <v>45681</v>
      </c>
      <c r="D6885" s="74" t="str">
        <f t="shared" si="53"/>
        <v>Muhammad Azmier MuhamadStatus is reachable</v>
      </c>
    </row>
    <row r="6886" spans="1:4">
      <c r="A6886" s="74" t="s">
        <v>5472</v>
      </c>
      <c r="B6886" s="74" t="str">
        <f ca="1">IFERROR(__xludf.DUMMYFUNCTION("IF(REGEXMATCH(A6886,""wealth planning""),""Script 1"",""-"")"),"Script 1")</f>
        <v>Script 1</v>
      </c>
      <c r="C6886" s="148">
        <f t="shared" si="52"/>
        <v>45681</v>
      </c>
      <c r="D6886" s="74" t="str">
        <f t="shared" si="53"/>
        <v>Muhammad Azmier Muhamad</v>
      </c>
    </row>
    <row r="6887" spans="1:4">
      <c r="B6887" s="74" t="str">
        <f ca="1">IFERROR(__xludf.DUMMYFUNCTION("IF(REGEXMATCH(A6887,""wealth planning""),""Script 1"",""-"")"),"-")</f>
        <v>-</v>
      </c>
      <c r="C6887" s="74" t="str">
        <f t="shared" si="52"/>
        <v>You: Hai assalamualaikum Azmier,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887" s="148">
        <f t="shared" si="53"/>
        <v>45681</v>
      </c>
    </row>
    <row r="6888" spans="1:4">
      <c r="B6888" s="74" t="str">
        <f ca="1">IFERROR(__xludf.DUMMYFUNCTION("IF(REGEXMATCH(A6888,""wealth planning""),""Script 1"",""-"")"),"-")</f>
        <v>-</v>
      </c>
      <c r="C6888" s="74">
        <f t="shared" si="52"/>
        <v>0</v>
      </c>
      <c r="D6888" s="148">
        <f t="shared" si="53"/>
        <v>45681</v>
      </c>
    </row>
    <row r="6889" spans="1:4">
      <c r="B6889" s="74" t="str">
        <f ca="1">IFERROR(__xludf.DUMMYFUNCTION("IF(REGEXMATCH(A6889,""wealth planning""),""Script 1"",""-"")"),"-")</f>
        <v>-</v>
      </c>
      <c r="C6889" s="74">
        <f t="shared" ref="C6889:C7143" si="54">A6888</f>
        <v>0</v>
      </c>
      <c r="D6889" s="74" t="str">
        <f t="shared" ref="D6889:D7143" si="55">A6886</f>
        <v>You: Hai assalamualaikum Azmier,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890" spans="1:4">
      <c r="A6890" s="74" t="s">
        <v>5474</v>
      </c>
      <c r="B6890" s="74" t="str">
        <f ca="1">IFERROR(__xludf.DUMMYFUNCTION("IF(REGEXMATCH(A6890,""wealth planning""),""Script 1"",""-"")"),"-")</f>
        <v>-</v>
      </c>
      <c r="C6890" s="74">
        <f t="shared" si="54"/>
        <v>0</v>
      </c>
      <c r="D6890" s="74">
        <f t="shared" si="55"/>
        <v>0</v>
      </c>
    </row>
    <row r="6891" spans="1:4">
      <c r="A6891" s="74" t="s">
        <v>5475</v>
      </c>
      <c r="B6891" s="74" t="str">
        <f ca="1">IFERROR(__xludf.DUMMYFUNCTION("IF(REGEXMATCH(A6891,""wealth planning""),""Script 1"",""-"")"),"-")</f>
        <v>-</v>
      </c>
      <c r="C6891" s="74" t="str">
        <f t="shared" si="54"/>
        <v>Nur Liyana FatihahStatus is reachable</v>
      </c>
      <c r="D6891" s="74">
        <f t="shared" si="55"/>
        <v>0</v>
      </c>
    </row>
    <row r="6892" spans="1:4">
      <c r="A6892" s="148">
        <v>45681</v>
      </c>
      <c r="B6892" s="74" t="str">
        <f ca="1">IFERROR(__xludf.DUMMYFUNCTION("IF(REGEXMATCH(A6892,""wealth planning""),""Script 1"",""-"")"),"#VALUE!")</f>
        <v>#VALUE!</v>
      </c>
      <c r="C6892" s="74" t="str">
        <f t="shared" si="54"/>
        <v>Nur Liyana Fatihah</v>
      </c>
      <c r="D6892" s="74">
        <f t="shared" si="55"/>
        <v>0</v>
      </c>
    </row>
    <row r="6893" spans="1:4">
      <c r="A6893" s="148">
        <v>45681</v>
      </c>
      <c r="B6893" s="74" t="str">
        <f ca="1">IFERROR(__xludf.DUMMYFUNCTION("IF(REGEXMATCH(A6893,""wealth planning""),""Script 1"",""-"")"),"#VALUE!")</f>
        <v>#VALUE!</v>
      </c>
      <c r="C6893" s="148">
        <f t="shared" si="54"/>
        <v>45681</v>
      </c>
      <c r="D6893" s="74" t="str">
        <f t="shared" si="55"/>
        <v>Nur Liyana FatihahStatus is reachable</v>
      </c>
    </row>
    <row r="6894" spans="1:4">
      <c r="A6894" s="74" t="s">
        <v>4435</v>
      </c>
      <c r="B6894" s="74" t="str">
        <f ca="1">IFERROR(__xludf.DUMMYFUNCTION("IF(REGEXMATCH(A6894,""wealth planning""),""Script 1"",""-"")"),"Script 1")</f>
        <v>Script 1</v>
      </c>
      <c r="C6894" s="148">
        <f t="shared" si="54"/>
        <v>45681</v>
      </c>
      <c r="D6894" s="74" t="str">
        <f t="shared" si="55"/>
        <v>Nur Liyana Fatihah</v>
      </c>
    </row>
    <row r="6895" spans="1:4">
      <c r="B6895" s="74" t="str">
        <f ca="1">IFERROR(__xludf.DUMMYFUNCTION("IF(REGEXMATCH(A6895,""wealth planning""),""Script 1"",""-"")"),"-")</f>
        <v>-</v>
      </c>
      <c r="C6895" s="74" t="str">
        <f t="shared" si="54"/>
        <v>You: Hai assalamualaikum Nur 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895" s="148">
        <f t="shared" si="55"/>
        <v>45681</v>
      </c>
    </row>
    <row r="6896" spans="1:4">
      <c r="B6896" s="74" t="str">
        <f ca="1">IFERROR(__xludf.DUMMYFUNCTION("IF(REGEXMATCH(A6896,""wealth planning""),""Script 1"",""-"")"),"-")</f>
        <v>-</v>
      </c>
      <c r="C6896" s="74">
        <f t="shared" si="54"/>
        <v>0</v>
      </c>
      <c r="D6896" s="148">
        <f t="shared" si="55"/>
        <v>45681</v>
      </c>
    </row>
    <row r="6897" spans="1:4">
      <c r="B6897" s="74" t="str">
        <f ca="1">IFERROR(__xludf.DUMMYFUNCTION("IF(REGEXMATCH(A6897,""wealth planning""),""Script 1"",""-"")"),"-")</f>
        <v>-</v>
      </c>
      <c r="C6897" s="74">
        <f t="shared" si="54"/>
        <v>0</v>
      </c>
      <c r="D6897" s="74" t="str">
        <f t="shared" si="55"/>
        <v>You: Hai assalamualaikum Nur 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898" spans="1:4">
      <c r="B6898" s="74" t="str">
        <f ca="1">IFERROR(__xludf.DUMMYFUNCTION("IF(REGEXMATCH(A6898,""wealth planning""),""Script 1"",""-"")"),"-")</f>
        <v>-</v>
      </c>
      <c r="C6898" s="74">
        <f t="shared" si="54"/>
        <v>0</v>
      </c>
      <c r="D6898" s="74">
        <f t="shared" si="55"/>
        <v>0</v>
      </c>
    </row>
    <row r="6899" spans="1:4">
      <c r="A6899" s="74" t="s">
        <v>5478</v>
      </c>
      <c r="B6899" s="74" t="str">
        <f ca="1">IFERROR(__xludf.DUMMYFUNCTION("IF(REGEXMATCH(A6899,""wealth planning""),""Script 1"",""-"")"),"-")</f>
        <v>-</v>
      </c>
      <c r="C6899" s="74">
        <f t="shared" si="54"/>
        <v>0</v>
      </c>
      <c r="D6899" s="74">
        <f t="shared" si="55"/>
        <v>0</v>
      </c>
    </row>
    <row r="6900" spans="1:4">
      <c r="A6900" s="148">
        <v>45681</v>
      </c>
      <c r="B6900" s="74" t="str">
        <f ca="1">IFERROR(__xludf.DUMMYFUNCTION("IF(REGEXMATCH(A6900,""wealth planning""),""Script 1"",""-"")"),"#VALUE!")</f>
        <v>#VALUE!</v>
      </c>
      <c r="C6900" s="74" t="str">
        <f t="shared" si="54"/>
        <v>Khalila Haphidz</v>
      </c>
      <c r="D6900" s="74">
        <f t="shared" si="55"/>
        <v>0</v>
      </c>
    </row>
    <row r="6901" spans="1:4">
      <c r="A6901" s="148">
        <v>45681</v>
      </c>
      <c r="B6901" s="74" t="str">
        <f ca="1">IFERROR(__xludf.DUMMYFUNCTION("IF(REGEXMATCH(A6901,""wealth planning""),""Script 1"",""-"")"),"#VALUE!")</f>
        <v>#VALUE!</v>
      </c>
      <c r="C6901" s="148">
        <f t="shared" si="54"/>
        <v>45681</v>
      </c>
      <c r="D6901" s="74">
        <f t="shared" si="55"/>
        <v>0</v>
      </c>
    </row>
    <row r="6902" spans="1:4">
      <c r="A6902" s="74" t="s">
        <v>5479</v>
      </c>
      <c r="B6902" s="74" t="str">
        <f ca="1">IFERROR(__xludf.DUMMYFUNCTION("IF(REGEXMATCH(A6902,""wealth planning""),""Script 1"",""-"")"),"Script 1")</f>
        <v>Script 1</v>
      </c>
      <c r="C6902" s="148">
        <f t="shared" si="54"/>
        <v>45681</v>
      </c>
      <c r="D6902" s="74" t="str">
        <f t="shared" si="55"/>
        <v>Khalila Haphidz</v>
      </c>
    </row>
    <row r="6903" spans="1:4">
      <c r="B6903" s="74" t="str">
        <f ca="1">IFERROR(__xludf.DUMMYFUNCTION("IF(REGEXMATCH(A6903,""wealth planning""),""Script 1"",""-"")"),"-")</f>
        <v>-</v>
      </c>
      <c r="C6903" s="74" t="str">
        <f t="shared" si="54"/>
        <v>You: Hai assalamualaikum Khalila,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903" s="148">
        <f t="shared" si="55"/>
        <v>45681</v>
      </c>
    </row>
    <row r="6904" spans="1:4">
      <c r="B6904" s="74" t="str">
        <f ca="1">IFERROR(__xludf.DUMMYFUNCTION("IF(REGEXMATCH(A6904,""wealth planning""),""Script 1"",""-"")"),"-")</f>
        <v>-</v>
      </c>
      <c r="C6904" s="74">
        <f t="shared" si="54"/>
        <v>0</v>
      </c>
      <c r="D6904" s="148">
        <f t="shared" si="55"/>
        <v>45681</v>
      </c>
    </row>
    <row r="6905" spans="1:4">
      <c r="B6905" s="74" t="str">
        <f ca="1">IFERROR(__xludf.DUMMYFUNCTION("IF(REGEXMATCH(A6905,""wealth planning""),""Script 1"",""-"")"),"-")</f>
        <v>-</v>
      </c>
      <c r="C6905" s="74">
        <f t="shared" si="54"/>
        <v>0</v>
      </c>
      <c r="D6905" s="74" t="str">
        <f t="shared" si="55"/>
        <v>You: Hai assalamualaikum Khalila,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906" spans="1:4">
      <c r="B6906" s="74" t="str">
        <f ca="1">IFERROR(__xludf.DUMMYFUNCTION("IF(REGEXMATCH(A6906,""wealth planning""),""Script 1"",""-"")"),"-")</f>
        <v>-</v>
      </c>
      <c r="C6906" s="74">
        <f t="shared" si="54"/>
        <v>0</v>
      </c>
      <c r="D6906" s="74">
        <f t="shared" si="55"/>
        <v>0</v>
      </c>
    </row>
    <row r="6907" spans="1:4">
      <c r="A6907" s="74" t="s">
        <v>5482</v>
      </c>
      <c r="B6907" s="74" t="str">
        <f ca="1">IFERROR(__xludf.DUMMYFUNCTION("IF(REGEXMATCH(A6907,""wealth planning""),""Script 1"",""-"")"),"-")</f>
        <v>-</v>
      </c>
      <c r="C6907" s="74">
        <f t="shared" si="54"/>
        <v>0</v>
      </c>
      <c r="D6907" s="74">
        <f t="shared" si="55"/>
        <v>0</v>
      </c>
    </row>
    <row r="6908" spans="1:4">
      <c r="A6908" s="148">
        <v>45681</v>
      </c>
      <c r="B6908" s="74" t="str">
        <f ca="1">IFERROR(__xludf.DUMMYFUNCTION("IF(REGEXMATCH(A6908,""wealth planning""),""Script 1"",""-"")"),"#VALUE!")</f>
        <v>#VALUE!</v>
      </c>
      <c r="C6908" s="74" t="str">
        <f t="shared" si="54"/>
        <v>Aina Anuar</v>
      </c>
      <c r="D6908" s="74">
        <f t="shared" si="55"/>
        <v>0</v>
      </c>
    </row>
    <row r="6909" spans="1:4">
      <c r="A6909" s="148">
        <v>45681</v>
      </c>
      <c r="B6909" s="74" t="str">
        <f ca="1">IFERROR(__xludf.DUMMYFUNCTION("IF(REGEXMATCH(A6909,""wealth planning""),""Script 1"",""-"")"),"#VALUE!")</f>
        <v>#VALUE!</v>
      </c>
      <c r="C6909" s="148">
        <f t="shared" si="54"/>
        <v>45681</v>
      </c>
      <c r="D6909" s="74">
        <f t="shared" si="55"/>
        <v>0</v>
      </c>
    </row>
    <row r="6910" spans="1:4">
      <c r="A6910" s="74" t="s">
        <v>2719</v>
      </c>
      <c r="B6910" s="74" t="str">
        <f ca="1">IFERROR(__xludf.DUMMYFUNCTION("IF(REGEXMATCH(A6910,""wealth planning""),""Script 1"",""-"")"),"Script 1")</f>
        <v>Script 1</v>
      </c>
      <c r="C6910" s="148">
        <f t="shared" si="54"/>
        <v>45681</v>
      </c>
      <c r="D6910" s="74" t="str">
        <f t="shared" si="55"/>
        <v>Aina Anuar</v>
      </c>
    </row>
    <row r="6911" spans="1:4">
      <c r="B6911" s="74" t="str">
        <f ca="1">IFERROR(__xludf.DUMMYFUNCTION("IF(REGEXMATCH(A6911,""wealth planning""),""Script 1"",""-"")"),"-")</f>
        <v>-</v>
      </c>
      <c r="C6911" s="74" t="str">
        <f t="shared" si="54"/>
        <v>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911" s="148">
        <f t="shared" si="55"/>
        <v>45681</v>
      </c>
    </row>
    <row r="6912" spans="1:4">
      <c r="B6912" s="74" t="str">
        <f ca="1">IFERROR(__xludf.DUMMYFUNCTION("IF(REGEXMATCH(A6912,""wealth planning""),""Script 1"",""-"")"),"-")</f>
        <v>-</v>
      </c>
      <c r="C6912" s="74">
        <f t="shared" si="54"/>
        <v>0</v>
      </c>
      <c r="D6912" s="148">
        <f t="shared" si="55"/>
        <v>45681</v>
      </c>
    </row>
    <row r="6913" spans="1:4">
      <c r="B6913" s="74" t="str">
        <f ca="1">IFERROR(__xludf.DUMMYFUNCTION("IF(REGEXMATCH(A6913,""wealth planning""),""Script 1"",""-"")"),"-")</f>
        <v>-</v>
      </c>
      <c r="C6913" s="74">
        <f t="shared" si="54"/>
        <v>0</v>
      </c>
      <c r="D6913" s="74" t="str">
        <f t="shared" si="55"/>
        <v>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914" spans="1:4">
      <c r="B6914" s="74" t="str">
        <f ca="1">IFERROR(__xludf.DUMMYFUNCTION("IF(REGEXMATCH(A6914,""wealth planning""),""Script 1"",""-"")"),"-")</f>
        <v>-</v>
      </c>
      <c r="C6914" s="74">
        <f t="shared" si="54"/>
        <v>0</v>
      </c>
      <c r="D6914" s="74">
        <f t="shared" si="55"/>
        <v>0</v>
      </c>
    </row>
    <row r="6915" spans="1:4">
      <c r="A6915" s="74" t="s">
        <v>5485</v>
      </c>
      <c r="B6915" s="74" t="str">
        <f ca="1">IFERROR(__xludf.DUMMYFUNCTION("IF(REGEXMATCH(A6915,""wealth planning""),""Script 1"",""-"")"),"-")</f>
        <v>-</v>
      </c>
      <c r="C6915" s="74">
        <f t="shared" si="54"/>
        <v>0</v>
      </c>
      <c r="D6915" s="74">
        <f t="shared" si="55"/>
        <v>0</v>
      </c>
    </row>
    <row r="6916" spans="1:4">
      <c r="A6916" s="148">
        <v>45681</v>
      </c>
      <c r="B6916" s="74" t="str">
        <f ca="1">IFERROR(__xludf.DUMMYFUNCTION("IF(REGEXMATCH(A6916,""wealth planning""),""Script 1"",""-"")"),"#VALUE!")</f>
        <v>#VALUE!</v>
      </c>
      <c r="C6916" s="74" t="str">
        <f t="shared" si="54"/>
        <v>Muhammad Fakhrul Zaman</v>
      </c>
      <c r="D6916" s="74">
        <f t="shared" si="55"/>
        <v>0</v>
      </c>
    </row>
    <row r="6917" spans="1:4">
      <c r="A6917" s="148">
        <v>45681</v>
      </c>
      <c r="B6917" s="74" t="str">
        <f ca="1">IFERROR(__xludf.DUMMYFUNCTION("IF(REGEXMATCH(A6917,""wealth planning""),""Script 1"",""-"")"),"#VALUE!")</f>
        <v>#VALUE!</v>
      </c>
      <c r="C6917" s="148">
        <f t="shared" si="54"/>
        <v>45681</v>
      </c>
      <c r="D6917" s="74">
        <f t="shared" si="55"/>
        <v>0</v>
      </c>
    </row>
    <row r="6918" spans="1:4">
      <c r="A6918" s="74" t="s">
        <v>2888</v>
      </c>
      <c r="B6918" s="74" t="str">
        <f ca="1">IFERROR(__xludf.DUMMYFUNCTION("IF(REGEXMATCH(A6918,""wealth planning""),""Script 1"",""-"")"),"Script 1")</f>
        <v>Script 1</v>
      </c>
      <c r="C6918" s="148">
        <f t="shared" si="54"/>
        <v>45681</v>
      </c>
      <c r="D6918" s="74" t="str">
        <f t="shared" si="55"/>
        <v>Muhammad Fakhrul Zaman</v>
      </c>
    </row>
    <row r="6919" spans="1:4">
      <c r="B6919" s="74" t="str">
        <f ca="1">IFERROR(__xludf.DUMMYFUNCTION("IF(REGEXMATCH(A6919,""wealth planning""),""Script 1"",""-"")"),"-")</f>
        <v>-</v>
      </c>
      <c r="C6919" s="74" t="str">
        <f t="shared" si="54"/>
        <v>You: Hai assalamualaikum Fakhrul,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919" s="148">
        <f t="shared" si="55"/>
        <v>45681</v>
      </c>
    </row>
    <row r="6920" spans="1:4">
      <c r="B6920" s="74" t="str">
        <f ca="1">IFERROR(__xludf.DUMMYFUNCTION("IF(REGEXMATCH(A6920,""wealth planning""),""Script 1"",""-"")"),"-")</f>
        <v>-</v>
      </c>
      <c r="C6920" s="74">
        <f t="shared" si="54"/>
        <v>0</v>
      </c>
      <c r="D6920" s="148">
        <f t="shared" si="55"/>
        <v>45681</v>
      </c>
    </row>
    <row r="6921" spans="1:4">
      <c r="B6921" s="74" t="str">
        <f ca="1">IFERROR(__xludf.DUMMYFUNCTION("IF(REGEXMATCH(A6921,""wealth planning""),""Script 1"",""-"")"),"-")</f>
        <v>-</v>
      </c>
      <c r="C6921" s="74">
        <f t="shared" si="54"/>
        <v>0</v>
      </c>
      <c r="D6921" s="74" t="str">
        <f t="shared" si="55"/>
        <v>You: Hai assalamualaikum Fakhrul,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922" spans="1:4">
      <c r="B6922" s="74" t="str">
        <f ca="1">IFERROR(__xludf.DUMMYFUNCTION("IF(REGEXMATCH(A6922,""wealth planning""),""Script 1"",""-"")"),"-")</f>
        <v>-</v>
      </c>
      <c r="C6922" s="74">
        <f t="shared" si="54"/>
        <v>0</v>
      </c>
      <c r="D6922" s="74">
        <f t="shared" si="55"/>
        <v>0</v>
      </c>
    </row>
    <row r="6923" spans="1:4">
      <c r="A6923" s="74" t="s">
        <v>5488</v>
      </c>
      <c r="B6923" s="74" t="str">
        <f ca="1">IFERROR(__xludf.DUMMYFUNCTION("IF(REGEXMATCH(A6923,""wealth planning""),""Script 1"",""-"")"),"-")</f>
        <v>-</v>
      </c>
      <c r="C6923" s="74">
        <f t="shared" si="54"/>
        <v>0</v>
      </c>
      <c r="D6923" s="74">
        <f t="shared" si="55"/>
        <v>0</v>
      </c>
    </row>
    <row r="6924" spans="1:4">
      <c r="A6924" s="148">
        <v>45681</v>
      </c>
      <c r="B6924" s="74" t="str">
        <f ca="1">IFERROR(__xludf.DUMMYFUNCTION("IF(REGEXMATCH(A6924,""wealth planning""),""Script 1"",""-"")"),"#VALUE!")</f>
        <v>#VALUE!</v>
      </c>
      <c r="C6924" s="74" t="str">
        <f t="shared" si="54"/>
        <v>NURUL IZZAH MOHD ZAIN</v>
      </c>
      <c r="D6924" s="74">
        <f t="shared" si="55"/>
        <v>0</v>
      </c>
    </row>
    <row r="6925" spans="1:4">
      <c r="A6925" s="148">
        <v>45681</v>
      </c>
      <c r="B6925" s="74" t="str">
        <f ca="1">IFERROR(__xludf.DUMMYFUNCTION("IF(REGEXMATCH(A6925,""wealth planning""),""Script 1"",""-"")"),"#VALUE!")</f>
        <v>#VALUE!</v>
      </c>
      <c r="C6925" s="148">
        <f t="shared" si="54"/>
        <v>45681</v>
      </c>
      <c r="D6925" s="74">
        <f t="shared" si="55"/>
        <v>0</v>
      </c>
    </row>
    <row r="6926" spans="1:4">
      <c r="A6926" s="74" t="s">
        <v>4991</v>
      </c>
      <c r="B6926" s="74" t="str">
        <f ca="1">IFERROR(__xludf.DUMMYFUNCTION("IF(REGEXMATCH(A6926,""wealth planning""),""Script 1"",""-"")"),"Script 1")</f>
        <v>Script 1</v>
      </c>
      <c r="C6926" s="148">
        <f t="shared" si="54"/>
        <v>45681</v>
      </c>
      <c r="D6926" s="74" t="str">
        <f t="shared" si="55"/>
        <v>NURUL IZZAH MOHD ZAIN</v>
      </c>
    </row>
    <row r="6927" spans="1:4">
      <c r="B6927" s="74" t="str">
        <f ca="1">IFERROR(__xludf.DUMMYFUNCTION("IF(REGEXMATCH(A6927,""wealth planning""),""Script 1"",""-"")"),"-")</f>
        <v>-</v>
      </c>
      <c r="C6927" s="74" t="str">
        <f t="shared" si="54"/>
        <v>You: Hai assalamualaikum Nurul Izzah,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927" s="148">
        <f t="shared" si="55"/>
        <v>45681</v>
      </c>
    </row>
    <row r="6928" spans="1:4">
      <c r="B6928" s="74" t="str">
        <f ca="1">IFERROR(__xludf.DUMMYFUNCTION("IF(REGEXMATCH(A6928,""wealth planning""),""Script 1"",""-"")"),"-")</f>
        <v>-</v>
      </c>
      <c r="C6928" s="74">
        <f t="shared" si="54"/>
        <v>0</v>
      </c>
      <c r="D6928" s="148">
        <f t="shared" si="55"/>
        <v>45681</v>
      </c>
    </row>
    <row r="6929" spans="1:4">
      <c r="B6929" s="74" t="str">
        <f ca="1">IFERROR(__xludf.DUMMYFUNCTION("IF(REGEXMATCH(A6929,""wealth planning""),""Script 1"",""-"")"),"-")</f>
        <v>-</v>
      </c>
      <c r="C6929" s="74">
        <f t="shared" si="54"/>
        <v>0</v>
      </c>
      <c r="D6929" s="74" t="str">
        <f t="shared" si="55"/>
        <v>You: Hai assalamualaikum Nurul Izzah,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930" spans="1:4">
      <c r="A6930" s="74" t="s">
        <v>5490</v>
      </c>
      <c r="B6930" s="74" t="str">
        <f ca="1">IFERROR(__xludf.DUMMYFUNCTION("IF(REGEXMATCH(A6930,""wealth planning""),""Script 1"",""-"")"),"-")</f>
        <v>-</v>
      </c>
      <c r="C6930" s="74">
        <f t="shared" si="54"/>
        <v>0</v>
      </c>
      <c r="D6930" s="74">
        <f t="shared" si="55"/>
        <v>0</v>
      </c>
    </row>
    <row r="6931" spans="1:4">
      <c r="A6931" s="74" t="s">
        <v>5490</v>
      </c>
      <c r="B6931" s="74" t="str">
        <f ca="1">IFERROR(__xludf.DUMMYFUNCTION("IF(REGEXMATCH(A6931,""wealth planning""),""Script 1"",""-"")"),"-")</f>
        <v>-</v>
      </c>
      <c r="C6931" s="74" t="str">
        <f t="shared" si="54"/>
        <v>Nurashidah Rosli</v>
      </c>
      <c r="D6931" s="74">
        <f t="shared" si="55"/>
        <v>0</v>
      </c>
    </row>
    <row r="6932" spans="1:4">
      <c r="A6932" s="148">
        <v>45681</v>
      </c>
      <c r="B6932" s="74" t="str">
        <f ca="1">IFERROR(__xludf.DUMMYFUNCTION("IF(REGEXMATCH(A6932,""wealth planning""),""Script 1"",""-"")"),"#VALUE!")</f>
        <v>#VALUE!</v>
      </c>
      <c r="C6932" s="74" t="str">
        <f t="shared" si="54"/>
        <v>Nurashidah Rosli</v>
      </c>
      <c r="D6932" s="74">
        <f t="shared" si="55"/>
        <v>0</v>
      </c>
    </row>
    <row r="6933" spans="1:4">
      <c r="A6933" s="148">
        <v>45681</v>
      </c>
      <c r="B6933" s="74" t="str">
        <f ca="1">IFERROR(__xludf.DUMMYFUNCTION("IF(REGEXMATCH(A6933,""wealth planning""),""Script 1"",""-"")"),"#VALUE!")</f>
        <v>#VALUE!</v>
      </c>
      <c r="C6933" s="148">
        <f t="shared" si="54"/>
        <v>45681</v>
      </c>
      <c r="D6933" s="74" t="str">
        <f t="shared" si="55"/>
        <v>Nurashidah Rosli</v>
      </c>
    </row>
    <row r="6934" spans="1:4">
      <c r="A6934" s="74" t="s">
        <v>5491</v>
      </c>
      <c r="B6934" s="74" t="str">
        <f ca="1">IFERROR(__xludf.DUMMYFUNCTION("IF(REGEXMATCH(A6934,""wealth planning""),""Script 1"",""-"")"),"Script 1")</f>
        <v>Script 1</v>
      </c>
      <c r="C6934" s="148">
        <f t="shared" si="54"/>
        <v>45681</v>
      </c>
      <c r="D6934" s="74" t="str">
        <f t="shared" si="55"/>
        <v>Nurashidah Rosli</v>
      </c>
    </row>
    <row r="6935" spans="1:4">
      <c r="B6935" s="74" t="str">
        <f ca="1">IFERROR(__xludf.DUMMYFUNCTION("IF(REGEXMATCH(A6935,""wealth planning""),""Script 1"",""-"")"),"-")</f>
        <v>-</v>
      </c>
      <c r="C6935" s="74" t="str">
        <f t="shared" si="54"/>
        <v>You: Hai assalamualaikum puan Nurashidah,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935" s="148">
        <f t="shared" si="55"/>
        <v>45681</v>
      </c>
    </row>
    <row r="6936" spans="1:4">
      <c r="B6936" s="74" t="str">
        <f ca="1">IFERROR(__xludf.DUMMYFUNCTION("IF(REGEXMATCH(A6936,""wealth planning""),""Script 1"",""-"")"),"-")</f>
        <v>-</v>
      </c>
      <c r="C6936" s="74">
        <f t="shared" si="54"/>
        <v>0</v>
      </c>
      <c r="D6936" s="148">
        <f t="shared" si="55"/>
        <v>45681</v>
      </c>
    </row>
    <row r="6937" spans="1:4">
      <c r="B6937" s="74" t="str">
        <f ca="1">IFERROR(__xludf.DUMMYFUNCTION("IF(REGEXMATCH(A6937,""wealth planning""),""Script 1"",""-"")"),"-")</f>
        <v>-</v>
      </c>
      <c r="C6937" s="74">
        <f t="shared" si="54"/>
        <v>0</v>
      </c>
      <c r="D6937" s="74" t="str">
        <f t="shared" si="55"/>
        <v>You: Hai assalamualaikum puan Nurashidah,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938" spans="1:4">
      <c r="A6938" s="74" t="s">
        <v>5493</v>
      </c>
      <c r="B6938" s="74" t="str">
        <f ca="1">IFERROR(__xludf.DUMMYFUNCTION("IF(REGEXMATCH(A6938,""wealth planning""),""Script 1"",""-"")"),"-")</f>
        <v>-</v>
      </c>
      <c r="C6938" s="74">
        <f t="shared" si="54"/>
        <v>0</v>
      </c>
      <c r="D6938" s="74">
        <f t="shared" si="55"/>
        <v>0</v>
      </c>
    </row>
    <row r="6939" spans="1:4">
      <c r="A6939" s="74" t="s">
        <v>5494</v>
      </c>
      <c r="B6939" s="74" t="str">
        <f ca="1">IFERROR(__xludf.DUMMYFUNCTION("IF(REGEXMATCH(A6939,""wealth planning""),""Script 1"",""-"")"),"-")</f>
        <v>-</v>
      </c>
      <c r="C6939" s="74" t="str">
        <f t="shared" si="54"/>
        <v>Nazhan HishamStatus is reachable</v>
      </c>
      <c r="D6939" s="74">
        <f t="shared" si="55"/>
        <v>0</v>
      </c>
    </row>
    <row r="6940" spans="1:4">
      <c r="A6940" s="148">
        <v>45681</v>
      </c>
      <c r="B6940" s="74" t="str">
        <f ca="1">IFERROR(__xludf.DUMMYFUNCTION("IF(REGEXMATCH(A6940,""wealth planning""),""Script 1"",""-"")"),"#VALUE!")</f>
        <v>#VALUE!</v>
      </c>
      <c r="C6940" s="74" t="str">
        <f t="shared" si="54"/>
        <v>Nazhan Hisham</v>
      </c>
      <c r="D6940" s="74">
        <f t="shared" si="55"/>
        <v>0</v>
      </c>
    </row>
    <row r="6941" spans="1:4">
      <c r="A6941" s="148">
        <v>45681</v>
      </c>
      <c r="B6941" s="74" t="str">
        <f ca="1">IFERROR(__xludf.DUMMYFUNCTION("IF(REGEXMATCH(A6941,""wealth planning""),""Script 1"",""-"")"),"#VALUE!")</f>
        <v>#VALUE!</v>
      </c>
      <c r="C6941" s="148">
        <f t="shared" si="54"/>
        <v>45681</v>
      </c>
      <c r="D6941" s="74" t="str">
        <f t="shared" si="55"/>
        <v>Nazhan HishamStatus is reachable</v>
      </c>
    </row>
    <row r="6942" spans="1:4">
      <c r="A6942" s="74" t="s">
        <v>5495</v>
      </c>
      <c r="B6942" s="74" t="str">
        <f ca="1">IFERROR(__xludf.DUMMYFUNCTION("IF(REGEXMATCH(A6942,""wealth planning""),""Script 1"",""-"")"),"Script 1")</f>
        <v>Script 1</v>
      </c>
      <c r="C6942" s="148">
        <f t="shared" si="54"/>
        <v>45681</v>
      </c>
      <c r="D6942" s="74" t="str">
        <f t="shared" si="55"/>
        <v>Nazhan Hisham</v>
      </c>
    </row>
    <row r="6943" spans="1:4">
      <c r="B6943" s="74" t="str">
        <f ca="1">IFERROR(__xludf.DUMMYFUNCTION("IF(REGEXMATCH(A6943,""wealth planning""),""Script 1"",""-"")"),"-")</f>
        <v>-</v>
      </c>
      <c r="C6943" s="74" t="str">
        <f t="shared" si="54"/>
        <v>You: Hai assalamualaikum Nazhan,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943" s="148">
        <f t="shared" si="55"/>
        <v>45681</v>
      </c>
    </row>
    <row r="6944" spans="1:4">
      <c r="B6944" s="74" t="str">
        <f ca="1">IFERROR(__xludf.DUMMYFUNCTION("IF(REGEXMATCH(A6944,""wealth planning""),""Script 1"",""-"")"),"-")</f>
        <v>-</v>
      </c>
      <c r="C6944" s="74">
        <f t="shared" si="54"/>
        <v>0</v>
      </c>
      <c r="D6944" s="148">
        <f t="shared" si="55"/>
        <v>45681</v>
      </c>
    </row>
    <row r="6945" spans="1:4">
      <c r="B6945" s="74" t="str">
        <f ca="1">IFERROR(__xludf.DUMMYFUNCTION("IF(REGEXMATCH(A6945,""wealth planning""),""Script 1"",""-"")"),"-")</f>
        <v>-</v>
      </c>
      <c r="C6945" s="74">
        <f t="shared" si="54"/>
        <v>0</v>
      </c>
      <c r="D6945" s="74" t="str">
        <f t="shared" si="55"/>
        <v>You: Hai assalamualaikum Nazhan,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946" spans="1:4">
      <c r="A6946" s="74" t="s">
        <v>5497</v>
      </c>
      <c r="B6946" s="74" t="str">
        <f ca="1">IFERROR(__xludf.DUMMYFUNCTION("IF(REGEXMATCH(A6946,""wealth planning""),""Script 1"",""-"")"),"-")</f>
        <v>-</v>
      </c>
      <c r="C6946" s="74">
        <f t="shared" si="54"/>
        <v>0</v>
      </c>
      <c r="D6946" s="74">
        <f t="shared" si="55"/>
        <v>0</v>
      </c>
    </row>
    <row r="6947" spans="1:4">
      <c r="A6947" s="74" t="s">
        <v>5497</v>
      </c>
      <c r="B6947" s="74" t="str">
        <f ca="1">IFERROR(__xludf.DUMMYFUNCTION("IF(REGEXMATCH(A6947,""wealth planning""),""Script 1"",""-"")"),"-")</f>
        <v>-</v>
      </c>
      <c r="C6947" s="74" t="str">
        <f t="shared" si="54"/>
        <v>Nurfarah Yasmin</v>
      </c>
      <c r="D6947" s="74">
        <f t="shared" si="55"/>
        <v>0</v>
      </c>
    </row>
    <row r="6948" spans="1:4">
      <c r="A6948" s="148">
        <v>45681</v>
      </c>
      <c r="B6948" s="74" t="str">
        <f ca="1">IFERROR(__xludf.DUMMYFUNCTION("IF(REGEXMATCH(A6948,""wealth planning""),""Script 1"",""-"")"),"#VALUE!")</f>
        <v>#VALUE!</v>
      </c>
      <c r="C6948" s="74" t="str">
        <f t="shared" si="54"/>
        <v>Nurfarah Yasmin</v>
      </c>
      <c r="D6948" s="74">
        <f t="shared" si="55"/>
        <v>0</v>
      </c>
    </row>
    <row r="6949" spans="1:4">
      <c r="A6949" s="148">
        <v>45681</v>
      </c>
      <c r="B6949" s="74" t="str">
        <f ca="1">IFERROR(__xludf.DUMMYFUNCTION("IF(REGEXMATCH(A6949,""wealth planning""),""Script 1"",""-"")"),"#VALUE!")</f>
        <v>#VALUE!</v>
      </c>
      <c r="C6949" s="148">
        <f t="shared" si="54"/>
        <v>45681</v>
      </c>
      <c r="D6949" s="74" t="str">
        <f t="shared" si="55"/>
        <v>Nurfarah Yasmin</v>
      </c>
    </row>
    <row r="6950" spans="1:4">
      <c r="A6950" s="74" t="s">
        <v>3512</v>
      </c>
      <c r="B6950" s="74" t="str">
        <f ca="1">IFERROR(__xludf.DUMMYFUNCTION("IF(REGEXMATCH(A6950,""wealth planning""),""Script 1"",""-"")"),"Script 1")</f>
        <v>Script 1</v>
      </c>
      <c r="C6950" s="148">
        <f t="shared" si="54"/>
        <v>45681</v>
      </c>
      <c r="D6950" s="74" t="str">
        <f t="shared" si="55"/>
        <v>Nurfarah Yasmin</v>
      </c>
    </row>
    <row r="6951" spans="1:4">
      <c r="B6951" s="74" t="str">
        <f ca="1">IFERROR(__xludf.DUMMYFUNCTION("IF(REGEXMATCH(A6951,""wealth planning""),""Script 1"",""-"")"),"-")</f>
        <v>-</v>
      </c>
      <c r="C6951" s="74" t="str">
        <f t="shared" si="54"/>
        <v>You: Hai assalamualaikum Nurfarah,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951" s="148">
        <f t="shared" si="55"/>
        <v>45681</v>
      </c>
    </row>
    <row r="6952" spans="1:4">
      <c r="B6952" s="74" t="str">
        <f ca="1">IFERROR(__xludf.DUMMYFUNCTION("IF(REGEXMATCH(A6952,""wealth planning""),""Script 1"",""-"")"),"-")</f>
        <v>-</v>
      </c>
      <c r="C6952" s="74">
        <f t="shared" si="54"/>
        <v>0</v>
      </c>
      <c r="D6952" s="148">
        <f t="shared" si="55"/>
        <v>45681</v>
      </c>
    </row>
    <row r="6953" spans="1:4">
      <c r="B6953" s="74" t="str">
        <f ca="1">IFERROR(__xludf.DUMMYFUNCTION("IF(REGEXMATCH(A6953,""wealth planning""),""Script 1"",""-"")"),"-")</f>
        <v>-</v>
      </c>
      <c r="C6953" s="74">
        <f t="shared" si="54"/>
        <v>0</v>
      </c>
      <c r="D6953" s="74" t="str">
        <f t="shared" si="55"/>
        <v>You: Hai assalamualaikum Nurfarah,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954" spans="1:4">
      <c r="A6954" s="74" t="s">
        <v>5499</v>
      </c>
      <c r="B6954" s="74" t="str">
        <f ca="1">IFERROR(__xludf.DUMMYFUNCTION("IF(REGEXMATCH(A6954,""wealth planning""),""Script 1"",""-"")"),"-")</f>
        <v>-</v>
      </c>
      <c r="C6954" s="74">
        <f t="shared" si="54"/>
        <v>0</v>
      </c>
      <c r="D6954" s="74">
        <f t="shared" si="55"/>
        <v>0</v>
      </c>
    </row>
    <row r="6955" spans="1:4">
      <c r="A6955" s="74" t="s">
        <v>5500</v>
      </c>
      <c r="B6955" s="74" t="str">
        <f ca="1">IFERROR(__xludf.DUMMYFUNCTION("IF(REGEXMATCH(A6955,""wealth planning""),""Script 1"",""-"")"),"-")</f>
        <v>-</v>
      </c>
      <c r="C6955" s="74" t="str">
        <f t="shared" si="54"/>
        <v>Dayang Nurnazrin Abang BurhanuddinStatus is reachable</v>
      </c>
      <c r="D6955" s="74">
        <f t="shared" si="55"/>
        <v>0</v>
      </c>
    </row>
    <row r="6956" spans="1:4">
      <c r="A6956" s="148">
        <v>45681</v>
      </c>
      <c r="B6956" s="74" t="str">
        <f ca="1">IFERROR(__xludf.DUMMYFUNCTION("IF(REGEXMATCH(A6956,""wealth planning""),""Script 1"",""-"")"),"#VALUE!")</f>
        <v>#VALUE!</v>
      </c>
      <c r="C6956" s="74" t="str">
        <f t="shared" si="54"/>
        <v>Dayang Nurnazrin Abang Burhanuddin</v>
      </c>
      <c r="D6956" s="74">
        <f t="shared" si="55"/>
        <v>0</v>
      </c>
    </row>
    <row r="6957" spans="1:4">
      <c r="A6957" s="148">
        <v>45681</v>
      </c>
      <c r="B6957" s="74" t="str">
        <f ca="1">IFERROR(__xludf.DUMMYFUNCTION("IF(REGEXMATCH(A6957,""wealth planning""),""Script 1"",""-"")"),"#VALUE!")</f>
        <v>#VALUE!</v>
      </c>
      <c r="C6957" s="148">
        <f t="shared" si="54"/>
        <v>45681</v>
      </c>
      <c r="D6957" s="74" t="str">
        <f t="shared" si="55"/>
        <v>Dayang Nurnazrin Abang BurhanuddinStatus is reachable</v>
      </c>
    </row>
    <row r="6958" spans="1:4">
      <c r="A6958" s="74" t="s">
        <v>5501</v>
      </c>
      <c r="B6958" s="74" t="str">
        <f ca="1">IFERROR(__xludf.DUMMYFUNCTION("IF(REGEXMATCH(A6958,""wealth planning""),""Script 1"",""-"")"),"Script 1")</f>
        <v>Script 1</v>
      </c>
      <c r="C6958" s="148">
        <f t="shared" si="54"/>
        <v>45681</v>
      </c>
      <c r="D6958" s="74" t="str">
        <f t="shared" si="55"/>
        <v>Dayang Nurnazrin Abang Burhanuddin</v>
      </c>
    </row>
    <row r="6959" spans="1:4">
      <c r="B6959" s="74" t="str">
        <f ca="1">IFERROR(__xludf.DUMMYFUNCTION("IF(REGEXMATCH(A6959,""wealth planning""),""Script 1"",""-"")"),"-")</f>
        <v>-</v>
      </c>
      <c r="C6959" s="74" t="str">
        <f t="shared" si="54"/>
        <v>You: Hai assalamualaikum Dayang,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959" s="148">
        <f t="shared" si="55"/>
        <v>45681</v>
      </c>
    </row>
    <row r="6960" spans="1:4">
      <c r="B6960" s="74" t="str">
        <f ca="1">IFERROR(__xludf.DUMMYFUNCTION("IF(REGEXMATCH(A6960,""wealth planning""),""Script 1"",""-"")"),"-")</f>
        <v>-</v>
      </c>
      <c r="C6960" s="74">
        <f t="shared" si="54"/>
        <v>0</v>
      </c>
      <c r="D6960" s="148">
        <f t="shared" si="55"/>
        <v>45681</v>
      </c>
    </row>
    <row r="6961" spans="1:4">
      <c r="B6961" s="74" t="str">
        <f ca="1">IFERROR(__xludf.DUMMYFUNCTION("IF(REGEXMATCH(A6961,""wealth planning""),""Script 1"",""-"")"),"-")</f>
        <v>-</v>
      </c>
      <c r="C6961" s="74">
        <f t="shared" si="54"/>
        <v>0</v>
      </c>
      <c r="D6961" s="74" t="str">
        <f t="shared" si="55"/>
        <v>You: Hai assalamualaikum Dayang,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962" spans="1:4">
      <c r="A6962" s="74" t="s">
        <v>5503</v>
      </c>
      <c r="B6962" s="74" t="str">
        <f ca="1">IFERROR(__xludf.DUMMYFUNCTION("IF(REGEXMATCH(A6962,""wealth planning""),""Script 1"",""-"")"),"-")</f>
        <v>-</v>
      </c>
      <c r="C6962" s="74">
        <f t="shared" si="54"/>
        <v>0</v>
      </c>
      <c r="D6962" s="74">
        <f t="shared" si="55"/>
        <v>0</v>
      </c>
    </row>
    <row r="6963" spans="1:4">
      <c r="A6963" s="74" t="s">
        <v>5504</v>
      </c>
      <c r="B6963" s="74" t="str">
        <f ca="1">IFERROR(__xludf.DUMMYFUNCTION("IF(REGEXMATCH(A6963,""wealth planning""),""Script 1"",""-"")"),"-")</f>
        <v>-</v>
      </c>
      <c r="C6963" s="74" t="str">
        <f t="shared" si="54"/>
        <v>Faris AimanStatus is reachable</v>
      </c>
      <c r="D6963" s="74">
        <f t="shared" si="55"/>
        <v>0</v>
      </c>
    </row>
    <row r="6964" spans="1:4">
      <c r="A6964" s="148">
        <v>45681</v>
      </c>
      <c r="B6964" s="74" t="str">
        <f ca="1">IFERROR(__xludf.DUMMYFUNCTION("IF(REGEXMATCH(A6964,""wealth planning""),""Script 1"",""-"")"),"#VALUE!")</f>
        <v>#VALUE!</v>
      </c>
      <c r="C6964" s="74" t="str">
        <f t="shared" si="54"/>
        <v>Faris Aiman</v>
      </c>
      <c r="D6964" s="74">
        <f t="shared" si="55"/>
        <v>0</v>
      </c>
    </row>
    <row r="6965" spans="1:4">
      <c r="A6965" s="148">
        <v>45681</v>
      </c>
      <c r="B6965" s="74" t="str">
        <f ca="1">IFERROR(__xludf.DUMMYFUNCTION("IF(REGEXMATCH(A6965,""wealth planning""),""Script 1"",""-"")"),"#VALUE!")</f>
        <v>#VALUE!</v>
      </c>
      <c r="C6965" s="148">
        <f t="shared" si="54"/>
        <v>45681</v>
      </c>
      <c r="D6965" s="74" t="str">
        <f t="shared" si="55"/>
        <v>Faris AimanStatus is reachable</v>
      </c>
    </row>
    <row r="6966" spans="1:4">
      <c r="A6966" s="74" t="s">
        <v>3455</v>
      </c>
      <c r="B6966" s="74" t="str">
        <f ca="1">IFERROR(__xludf.DUMMYFUNCTION("IF(REGEXMATCH(A6966,""wealth planning""),""Script 1"",""-"")"),"Script 1")</f>
        <v>Script 1</v>
      </c>
      <c r="C6966" s="148">
        <f t="shared" si="54"/>
        <v>45681</v>
      </c>
      <c r="D6966" s="74" t="str">
        <f t="shared" si="55"/>
        <v>Faris Aiman</v>
      </c>
    </row>
    <row r="6967" spans="1:4">
      <c r="B6967" s="74" t="str">
        <f ca="1">IFERROR(__xludf.DUMMYFUNCTION("IF(REGEXMATCH(A6967,""wealth planning""),""Script 1"",""-"")"),"-")</f>
        <v>-</v>
      </c>
      <c r="C6967" s="74" t="str">
        <f t="shared" si="54"/>
        <v>You: Hai assalamualaikum Faris,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967" s="148">
        <f t="shared" si="55"/>
        <v>45681</v>
      </c>
    </row>
    <row r="6968" spans="1:4">
      <c r="B6968" s="74" t="str">
        <f ca="1">IFERROR(__xludf.DUMMYFUNCTION("IF(REGEXMATCH(A6968,""wealth planning""),""Script 1"",""-"")"),"-")</f>
        <v>-</v>
      </c>
      <c r="C6968" s="74">
        <f t="shared" si="54"/>
        <v>0</v>
      </c>
      <c r="D6968" s="148">
        <f t="shared" si="55"/>
        <v>45681</v>
      </c>
    </row>
    <row r="6969" spans="1:4">
      <c r="B6969" s="74" t="str">
        <f ca="1">IFERROR(__xludf.DUMMYFUNCTION("IF(REGEXMATCH(A6969,""wealth planning""),""Script 1"",""-"")"),"-")</f>
        <v>-</v>
      </c>
      <c r="C6969" s="74">
        <f t="shared" si="54"/>
        <v>0</v>
      </c>
      <c r="D6969" s="74" t="str">
        <f t="shared" si="55"/>
        <v>You: Hai assalamualaikum Faris,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970" spans="1:4">
      <c r="A6970" s="74" t="s">
        <v>5506</v>
      </c>
      <c r="B6970" s="74" t="str">
        <f ca="1">IFERROR(__xludf.DUMMYFUNCTION("IF(REGEXMATCH(A6970,""wealth planning""),""Script 1"",""-"")"),"-")</f>
        <v>-</v>
      </c>
      <c r="C6970" s="74">
        <f t="shared" si="54"/>
        <v>0</v>
      </c>
      <c r="D6970" s="74">
        <f t="shared" si="55"/>
        <v>0</v>
      </c>
    </row>
    <row r="6971" spans="1:4">
      <c r="A6971" s="74" t="s">
        <v>5506</v>
      </c>
      <c r="B6971" s="74" t="str">
        <f ca="1">IFERROR(__xludf.DUMMYFUNCTION("IF(REGEXMATCH(A6971,""wealth planning""),""Script 1"",""-"")"),"-")</f>
        <v>-</v>
      </c>
      <c r="C6971" s="74" t="str">
        <f t="shared" si="54"/>
        <v>Aisyah Khaidir</v>
      </c>
      <c r="D6971" s="74">
        <f t="shared" si="55"/>
        <v>0</v>
      </c>
    </row>
    <row r="6972" spans="1:4">
      <c r="A6972" s="148">
        <v>45681</v>
      </c>
      <c r="B6972" s="74" t="str">
        <f ca="1">IFERROR(__xludf.DUMMYFUNCTION("IF(REGEXMATCH(A6972,""wealth planning""),""Script 1"",""-"")"),"#VALUE!")</f>
        <v>#VALUE!</v>
      </c>
      <c r="C6972" s="74" t="str">
        <f t="shared" si="54"/>
        <v>Aisyah Khaidir</v>
      </c>
      <c r="D6972" s="74">
        <f t="shared" si="55"/>
        <v>0</v>
      </c>
    </row>
    <row r="6973" spans="1:4">
      <c r="A6973" s="148">
        <v>45681</v>
      </c>
      <c r="B6973" s="74" t="str">
        <f ca="1">IFERROR(__xludf.DUMMYFUNCTION("IF(REGEXMATCH(A6973,""wealth planning""),""Script 1"",""-"")"),"#VALUE!")</f>
        <v>#VALUE!</v>
      </c>
      <c r="C6973" s="148">
        <f t="shared" si="54"/>
        <v>45681</v>
      </c>
      <c r="D6973" s="74" t="str">
        <f t="shared" si="55"/>
        <v>Aisyah Khaidir</v>
      </c>
    </row>
    <row r="6974" spans="1:4">
      <c r="A6974" s="74" t="s">
        <v>2982</v>
      </c>
      <c r="B6974" s="74" t="str">
        <f ca="1">IFERROR(__xludf.DUMMYFUNCTION("IF(REGEXMATCH(A6974,""wealth planning""),""Script 1"",""-"")"),"Script 1")</f>
        <v>Script 1</v>
      </c>
      <c r="C6974" s="148">
        <f t="shared" si="54"/>
        <v>45681</v>
      </c>
      <c r="D6974" s="74" t="str">
        <f t="shared" si="55"/>
        <v>Aisyah Khaidir</v>
      </c>
    </row>
    <row r="6975" spans="1:4">
      <c r="B6975" s="74" t="str">
        <f ca="1">IFERROR(__xludf.DUMMYFUNCTION("IF(REGEXMATCH(A6975,""wealth planning""),""Script 1"",""-"")"),"-")</f>
        <v>-</v>
      </c>
      <c r="C6975" s="74" t="str">
        <f t="shared" si="54"/>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975" s="148">
        <f t="shared" si="55"/>
        <v>45681</v>
      </c>
    </row>
    <row r="6976" spans="1:4">
      <c r="B6976" s="74" t="str">
        <f ca="1">IFERROR(__xludf.DUMMYFUNCTION("IF(REGEXMATCH(A6976,""wealth planning""),""Script 1"",""-"")"),"-")</f>
        <v>-</v>
      </c>
      <c r="C6976" s="74">
        <f t="shared" si="54"/>
        <v>0</v>
      </c>
      <c r="D6976" s="148">
        <f t="shared" si="55"/>
        <v>45681</v>
      </c>
    </row>
    <row r="6977" spans="1:4">
      <c r="B6977" s="74" t="str">
        <f ca="1">IFERROR(__xludf.DUMMYFUNCTION("IF(REGEXMATCH(A6977,""wealth planning""),""Script 1"",""-"")"),"-")</f>
        <v>-</v>
      </c>
      <c r="C6977" s="74">
        <f t="shared" si="54"/>
        <v>0</v>
      </c>
      <c r="D6977" s="74" t="str">
        <f t="shared" si="55"/>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978" spans="1:4">
      <c r="B6978" s="74" t="str">
        <f ca="1">IFERROR(__xludf.DUMMYFUNCTION("IF(REGEXMATCH(A6978,""wealth planning""),""Script 1"",""-"")"),"-")</f>
        <v>-</v>
      </c>
      <c r="C6978" s="74">
        <f t="shared" si="54"/>
        <v>0</v>
      </c>
      <c r="D6978" s="74">
        <f t="shared" si="55"/>
        <v>0</v>
      </c>
    </row>
    <row r="6979" spans="1:4">
      <c r="A6979" s="74" t="s">
        <v>5509</v>
      </c>
      <c r="B6979" s="74" t="str">
        <f ca="1">IFERROR(__xludf.DUMMYFUNCTION("IF(REGEXMATCH(A6979,""wealth planning""),""Script 1"",""-"")"),"-")</f>
        <v>-</v>
      </c>
      <c r="C6979" s="74">
        <f t="shared" si="54"/>
        <v>0</v>
      </c>
      <c r="D6979" s="74">
        <f t="shared" si="55"/>
        <v>0</v>
      </c>
    </row>
    <row r="6980" spans="1:4">
      <c r="A6980" s="148">
        <v>45681</v>
      </c>
      <c r="B6980" s="74" t="str">
        <f ca="1">IFERROR(__xludf.DUMMYFUNCTION("IF(REGEXMATCH(A6980,""wealth planning""),""Script 1"",""-"")"),"#VALUE!")</f>
        <v>#VALUE!</v>
      </c>
      <c r="C6980" s="74" t="str">
        <f t="shared" si="54"/>
        <v>Ramizah Mukhtar</v>
      </c>
      <c r="D6980" s="74">
        <f t="shared" si="55"/>
        <v>0</v>
      </c>
    </row>
    <row r="6981" spans="1:4">
      <c r="A6981" s="148">
        <v>45681</v>
      </c>
      <c r="B6981" s="74" t="str">
        <f ca="1">IFERROR(__xludf.DUMMYFUNCTION("IF(REGEXMATCH(A6981,""wealth planning""),""Script 1"",""-"")"),"#VALUE!")</f>
        <v>#VALUE!</v>
      </c>
      <c r="C6981" s="148">
        <f t="shared" si="54"/>
        <v>45681</v>
      </c>
      <c r="D6981" s="74">
        <f t="shared" si="55"/>
        <v>0</v>
      </c>
    </row>
    <row r="6982" spans="1:4">
      <c r="A6982" s="74" t="s">
        <v>5510</v>
      </c>
      <c r="B6982" s="74" t="str">
        <f ca="1">IFERROR(__xludf.DUMMYFUNCTION("IF(REGEXMATCH(A6982,""wealth planning""),""Script 1"",""-"")"),"Script 1")</f>
        <v>Script 1</v>
      </c>
      <c r="C6982" s="148">
        <f t="shared" si="54"/>
        <v>45681</v>
      </c>
      <c r="D6982" s="74" t="str">
        <f t="shared" si="55"/>
        <v>Ramizah Mukhtar</v>
      </c>
    </row>
    <row r="6983" spans="1:4">
      <c r="B6983" s="74" t="str">
        <f ca="1">IFERROR(__xludf.DUMMYFUNCTION("IF(REGEXMATCH(A6983,""wealth planning""),""Script 1"",""-"")"),"-")</f>
        <v>-</v>
      </c>
      <c r="C6983" s="74" t="str">
        <f t="shared" si="54"/>
        <v>You: Hai assalamualaikum Ramizah,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983" s="148">
        <f t="shared" si="55"/>
        <v>45681</v>
      </c>
    </row>
    <row r="6984" spans="1:4">
      <c r="B6984" s="74" t="str">
        <f ca="1">IFERROR(__xludf.DUMMYFUNCTION("IF(REGEXMATCH(A6984,""wealth planning""),""Script 1"",""-"")"),"-")</f>
        <v>-</v>
      </c>
      <c r="C6984" s="74">
        <f t="shared" si="54"/>
        <v>0</v>
      </c>
      <c r="D6984" s="148">
        <f t="shared" si="55"/>
        <v>45681</v>
      </c>
    </row>
    <row r="6985" spans="1:4">
      <c r="B6985" s="74" t="str">
        <f ca="1">IFERROR(__xludf.DUMMYFUNCTION("IF(REGEXMATCH(A6985,""wealth planning""),""Script 1"",""-"")"),"-")</f>
        <v>-</v>
      </c>
      <c r="C6985" s="74">
        <f t="shared" si="54"/>
        <v>0</v>
      </c>
      <c r="D6985" s="74" t="str">
        <f t="shared" si="55"/>
        <v>You: Hai assalamualaikum Ramizah,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986" spans="1:4">
      <c r="A6986" s="74" t="s">
        <v>5512</v>
      </c>
      <c r="B6986" s="74" t="str">
        <f ca="1">IFERROR(__xludf.DUMMYFUNCTION("IF(REGEXMATCH(A6986,""wealth planning""),""Script 1"",""-"")"),"-")</f>
        <v>-</v>
      </c>
      <c r="C6986" s="74">
        <f t="shared" si="54"/>
        <v>0</v>
      </c>
      <c r="D6986" s="74">
        <f t="shared" si="55"/>
        <v>0</v>
      </c>
    </row>
    <row r="6987" spans="1:4">
      <c r="A6987" s="74" t="s">
        <v>5513</v>
      </c>
      <c r="B6987" s="74" t="str">
        <f ca="1">IFERROR(__xludf.DUMMYFUNCTION("IF(REGEXMATCH(A6987,""wealth planning""),""Script 1"",""-"")"),"-")</f>
        <v>-</v>
      </c>
      <c r="C6987" s="74" t="str">
        <f t="shared" si="54"/>
        <v>Azeym MustafaStatus is reachable</v>
      </c>
      <c r="D6987" s="74">
        <f t="shared" si="55"/>
        <v>0</v>
      </c>
    </row>
    <row r="6988" spans="1:4">
      <c r="A6988" s="148">
        <v>45681</v>
      </c>
      <c r="B6988" s="74" t="str">
        <f ca="1">IFERROR(__xludf.DUMMYFUNCTION("IF(REGEXMATCH(A6988,""wealth planning""),""Script 1"",""-"")"),"#VALUE!")</f>
        <v>#VALUE!</v>
      </c>
      <c r="C6988" s="74" t="str">
        <f t="shared" si="54"/>
        <v>Azeym Mustafa</v>
      </c>
      <c r="D6988" s="74">
        <f t="shared" si="55"/>
        <v>0</v>
      </c>
    </row>
    <row r="6989" spans="1:4">
      <c r="A6989" s="148">
        <v>45681</v>
      </c>
      <c r="B6989" s="74" t="str">
        <f ca="1">IFERROR(__xludf.DUMMYFUNCTION("IF(REGEXMATCH(A6989,""wealth planning""),""Script 1"",""-"")"),"#VALUE!")</f>
        <v>#VALUE!</v>
      </c>
      <c r="C6989" s="148">
        <f t="shared" si="54"/>
        <v>45681</v>
      </c>
      <c r="D6989" s="74" t="str">
        <f t="shared" si="55"/>
        <v>Azeym MustafaStatus is reachable</v>
      </c>
    </row>
    <row r="6990" spans="1:4">
      <c r="A6990" s="74" t="s">
        <v>5514</v>
      </c>
      <c r="B6990" s="74" t="str">
        <f ca="1">IFERROR(__xludf.DUMMYFUNCTION("IF(REGEXMATCH(A6990,""wealth planning""),""Script 1"",""-"")"),"Script 1")</f>
        <v>Script 1</v>
      </c>
      <c r="C6990" s="148">
        <f t="shared" si="54"/>
        <v>45681</v>
      </c>
      <c r="D6990" s="74" t="str">
        <f t="shared" si="55"/>
        <v>Azeym Mustafa</v>
      </c>
    </row>
    <row r="6991" spans="1:4">
      <c r="B6991" s="74" t="str">
        <f ca="1">IFERROR(__xludf.DUMMYFUNCTION("IF(REGEXMATCH(A6991,""wealth planning""),""Script 1"",""-"")"),"-")</f>
        <v>-</v>
      </c>
      <c r="C6991" s="74" t="str">
        <f t="shared" si="54"/>
        <v>You: Hai assalamualaikum Azeym,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991" s="148">
        <f t="shared" si="55"/>
        <v>45681</v>
      </c>
    </row>
    <row r="6992" spans="1:4">
      <c r="B6992" s="74" t="str">
        <f ca="1">IFERROR(__xludf.DUMMYFUNCTION("IF(REGEXMATCH(A6992,""wealth planning""),""Script 1"",""-"")"),"-")</f>
        <v>-</v>
      </c>
      <c r="C6992" s="74">
        <f t="shared" si="54"/>
        <v>0</v>
      </c>
      <c r="D6992" s="148">
        <f t="shared" si="55"/>
        <v>45681</v>
      </c>
    </row>
    <row r="6993" spans="1:4">
      <c r="B6993" s="74" t="str">
        <f ca="1">IFERROR(__xludf.DUMMYFUNCTION("IF(REGEXMATCH(A6993,""wealth planning""),""Script 1"",""-"")"),"-")</f>
        <v>-</v>
      </c>
      <c r="C6993" s="74">
        <f t="shared" si="54"/>
        <v>0</v>
      </c>
      <c r="D6993" s="74" t="str">
        <f t="shared" si="55"/>
        <v>You: Hai assalamualaikum Azeym,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6994" spans="1:4">
      <c r="B6994" s="74" t="str">
        <f ca="1">IFERROR(__xludf.DUMMYFUNCTION("IF(REGEXMATCH(A6994,""wealth planning""),""Script 1"",""-"")"),"-")</f>
        <v>-</v>
      </c>
      <c r="C6994" s="74">
        <f t="shared" si="54"/>
        <v>0</v>
      </c>
      <c r="D6994" s="74">
        <f t="shared" si="55"/>
        <v>0</v>
      </c>
    </row>
    <row r="6995" spans="1:4">
      <c r="A6995" s="74" t="s">
        <v>5517</v>
      </c>
      <c r="B6995" s="74" t="str">
        <f ca="1">IFERROR(__xludf.DUMMYFUNCTION("IF(REGEXMATCH(A6995,""wealth planning""),""Script 1"",""-"")"),"-")</f>
        <v>-</v>
      </c>
      <c r="C6995" s="74">
        <f t="shared" si="54"/>
        <v>0</v>
      </c>
      <c r="D6995" s="74">
        <f t="shared" si="55"/>
        <v>0</v>
      </c>
    </row>
    <row r="6996" spans="1:4">
      <c r="A6996" s="148">
        <v>45681</v>
      </c>
      <c r="B6996" s="74" t="str">
        <f ca="1">IFERROR(__xludf.DUMMYFUNCTION("IF(REGEXMATCH(A6996,""wealth planning""),""Script 1"",""-"")"),"#VALUE!")</f>
        <v>#VALUE!</v>
      </c>
      <c r="C6996" s="74" t="str">
        <f t="shared" si="54"/>
        <v>AIN AUNI</v>
      </c>
      <c r="D6996" s="74">
        <f t="shared" si="55"/>
        <v>0</v>
      </c>
    </row>
    <row r="6997" spans="1:4">
      <c r="A6997" s="148">
        <v>45681</v>
      </c>
      <c r="B6997" s="74" t="str">
        <f ca="1">IFERROR(__xludf.DUMMYFUNCTION("IF(REGEXMATCH(A6997,""wealth planning""),""Script 1"",""-"")"),"#VALUE!")</f>
        <v>#VALUE!</v>
      </c>
      <c r="C6997" s="148">
        <f t="shared" si="54"/>
        <v>45681</v>
      </c>
      <c r="D6997" s="74">
        <f t="shared" si="55"/>
        <v>0</v>
      </c>
    </row>
    <row r="6998" spans="1:4">
      <c r="A6998" s="74" t="s">
        <v>5518</v>
      </c>
      <c r="B6998" s="74" t="str">
        <f ca="1">IFERROR(__xludf.DUMMYFUNCTION("IF(REGEXMATCH(A6998,""wealth planning""),""Script 1"",""-"")"),"Script 1")</f>
        <v>Script 1</v>
      </c>
      <c r="C6998" s="148">
        <f t="shared" si="54"/>
        <v>45681</v>
      </c>
      <c r="D6998" s="74" t="str">
        <f t="shared" si="55"/>
        <v>AIN AUNI</v>
      </c>
    </row>
    <row r="6999" spans="1:4">
      <c r="B6999" s="74" t="str">
        <f ca="1">IFERROR(__xludf.DUMMYFUNCTION("IF(REGEXMATCH(A6999,""wealth planning""),""Script 1"",""-"")"),"-")</f>
        <v>-</v>
      </c>
      <c r="C6999" s="74" t="str">
        <f t="shared" si="54"/>
        <v>You: Hai assalamualaikum Ain Auni,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6999" s="148">
        <f t="shared" si="55"/>
        <v>45681</v>
      </c>
    </row>
    <row r="7000" spans="1:4">
      <c r="B7000" s="74" t="str">
        <f ca="1">IFERROR(__xludf.DUMMYFUNCTION("IF(REGEXMATCH(A7000,""wealth planning""),""Script 1"",""-"")"),"-")</f>
        <v>-</v>
      </c>
      <c r="C7000" s="74">
        <f t="shared" si="54"/>
        <v>0</v>
      </c>
      <c r="D7000" s="148">
        <f t="shared" si="55"/>
        <v>45681</v>
      </c>
    </row>
    <row r="7001" spans="1:4">
      <c r="B7001" s="74" t="str">
        <f ca="1">IFERROR(__xludf.DUMMYFUNCTION("IF(REGEXMATCH(A7001,""wealth planning""),""Script 1"",""-"")"),"-")</f>
        <v>-</v>
      </c>
      <c r="C7001" s="74">
        <f t="shared" si="54"/>
        <v>0</v>
      </c>
      <c r="D7001" s="74" t="str">
        <f t="shared" si="55"/>
        <v>You: Hai assalamualaikum Ain Auni,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002" spans="1:4">
      <c r="A7002" s="74" t="s">
        <v>5520</v>
      </c>
      <c r="B7002" s="74" t="str">
        <f ca="1">IFERROR(__xludf.DUMMYFUNCTION("IF(REGEXMATCH(A7002,""wealth planning""),""Script 1"",""-"")"),"-")</f>
        <v>-</v>
      </c>
      <c r="C7002" s="74">
        <f t="shared" si="54"/>
        <v>0</v>
      </c>
      <c r="D7002" s="74">
        <f t="shared" si="55"/>
        <v>0</v>
      </c>
    </row>
    <row r="7003" spans="1:4">
      <c r="A7003" s="74" t="s">
        <v>5521</v>
      </c>
      <c r="B7003" s="74" t="str">
        <f ca="1">IFERROR(__xludf.DUMMYFUNCTION("IF(REGEXMATCH(A7003,""wealth planning""),""Script 1"",""-"")"),"-")</f>
        <v>-</v>
      </c>
      <c r="C7003" s="74" t="str">
        <f t="shared" si="54"/>
        <v>Amirul FaizalStatus is reachable</v>
      </c>
      <c r="D7003" s="74">
        <f t="shared" si="55"/>
        <v>0</v>
      </c>
    </row>
    <row r="7004" spans="1:4">
      <c r="A7004" s="148">
        <v>45681</v>
      </c>
      <c r="B7004" s="74" t="str">
        <f ca="1">IFERROR(__xludf.DUMMYFUNCTION("IF(REGEXMATCH(A7004,""wealth planning""),""Script 1"",""-"")"),"#VALUE!")</f>
        <v>#VALUE!</v>
      </c>
      <c r="C7004" s="74" t="str">
        <f t="shared" si="54"/>
        <v>Amirul Faizal</v>
      </c>
      <c r="D7004" s="74">
        <f t="shared" si="55"/>
        <v>0</v>
      </c>
    </row>
    <row r="7005" spans="1:4">
      <c r="A7005" s="148">
        <v>45681</v>
      </c>
      <c r="B7005" s="74" t="str">
        <f ca="1">IFERROR(__xludf.DUMMYFUNCTION("IF(REGEXMATCH(A7005,""wealth planning""),""Script 1"",""-"")"),"#VALUE!")</f>
        <v>#VALUE!</v>
      </c>
      <c r="C7005" s="148">
        <f t="shared" si="54"/>
        <v>45681</v>
      </c>
      <c r="D7005" s="74" t="str">
        <f t="shared" si="55"/>
        <v>Amirul FaizalStatus is reachable</v>
      </c>
    </row>
    <row r="7006" spans="1:4">
      <c r="A7006" s="74" t="s">
        <v>2914</v>
      </c>
      <c r="B7006" s="74" t="str">
        <f ca="1">IFERROR(__xludf.DUMMYFUNCTION("IF(REGEXMATCH(A7006,""wealth planning""),""Script 1"",""-"")"),"Script 1")</f>
        <v>Script 1</v>
      </c>
      <c r="C7006" s="148">
        <f t="shared" si="54"/>
        <v>45681</v>
      </c>
      <c r="D7006" s="74" t="str">
        <f t="shared" si="55"/>
        <v>Amirul Faizal</v>
      </c>
    </row>
    <row r="7007" spans="1:4">
      <c r="B7007" s="74" t="str">
        <f ca="1">IFERROR(__xludf.DUMMYFUNCTION("IF(REGEXMATCH(A7007,""wealth planning""),""Script 1"",""-"")"),"-")</f>
        <v>-</v>
      </c>
      <c r="C7007" s="74" t="str">
        <f t="shared" si="54"/>
        <v>You: Hai assalamualaikum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007" s="148">
        <f t="shared" si="55"/>
        <v>45681</v>
      </c>
    </row>
    <row r="7008" spans="1:4">
      <c r="B7008" s="74" t="str">
        <f ca="1">IFERROR(__xludf.DUMMYFUNCTION("IF(REGEXMATCH(A7008,""wealth planning""),""Script 1"",""-"")"),"-")</f>
        <v>-</v>
      </c>
      <c r="C7008" s="74">
        <f t="shared" si="54"/>
        <v>0</v>
      </c>
      <c r="D7008" s="148">
        <f t="shared" si="55"/>
        <v>45681</v>
      </c>
    </row>
    <row r="7009" spans="1:4">
      <c r="B7009" s="74" t="str">
        <f ca="1">IFERROR(__xludf.DUMMYFUNCTION("IF(REGEXMATCH(A7009,""wealth planning""),""Script 1"",""-"")"),"-")</f>
        <v>-</v>
      </c>
      <c r="C7009" s="74">
        <f t="shared" si="54"/>
        <v>0</v>
      </c>
      <c r="D7009" s="74" t="str">
        <f t="shared" si="55"/>
        <v>You: Hai assalamualaikum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010" spans="1:4">
      <c r="A7010" s="74" t="s">
        <v>5523</v>
      </c>
      <c r="B7010" s="74" t="str">
        <f ca="1">IFERROR(__xludf.DUMMYFUNCTION("IF(REGEXMATCH(A7010,""wealth planning""),""Script 1"",""-"")"),"-")</f>
        <v>-</v>
      </c>
      <c r="C7010" s="74">
        <f t="shared" si="54"/>
        <v>0</v>
      </c>
      <c r="D7010" s="74">
        <f t="shared" si="55"/>
        <v>0</v>
      </c>
    </row>
    <row r="7011" spans="1:4">
      <c r="A7011" s="74" t="s">
        <v>5524</v>
      </c>
      <c r="B7011" s="74" t="str">
        <f ca="1">IFERROR(__xludf.DUMMYFUNCTION("IF(REGEXMATCH(A7011,""wealth planning""),""Script 1"",""-"")"),"-")</f>
        <v>-</v>
      </c>
      <c r="C7011" s="74" t="str">
        <f t="shared" si="54"/>
        <v>Nur Hana IrdayuStatus is reachable</v>
      </c>
      <c r="D7011" s="74">
        <f t="shared" si="55"/>
        <v>0</v>
      </c>
    </row>
    <row r="7012" spans="1:4">
      <c r="A7012" s="148">
        <v>45681</v>
      </c>
      <c r="B7012" s="74" t="str">
        <f ca="1">IFERROR(__xludf.DUMMYFUNCTION("IF(REGEXMATCH(A7012,""wealth planning""),""Script 1"",""-"")"),"#VALUE!")</f>
        <v>#VALUE!</v>
      </c>
      <c r="C7012" s="74" t="str">
        <f t="shared" si="54"/>
        <v>Nur Hana Irdayu</v>
      </c>
      <c r="D7012" s="74">
        <f t="shared" si="55"/>
        <v>0</v>
      </c>
    </row>
    <row r="7013" spans="1:4">
      <c r="A7013" s="148">
        <v>45681</v>
      </c>
      <c r="B7013" s="74" t="str">
        <f ca="1">IFERROR(__xludf.DUMMYFUNCTION("IF(REGEXMATCH(A7013,""wealth planning""),""Script 1"",""-"")"),"#VALUE!")</f>
        <v>#VALUE!</v>
      </c>
      <c r="C7013" s="148">
        <f t="shared" si="54"/>
        <v>45681</v>
      </c>
      <c r="D7013" s="74" t="str">
        <f t="shared" si="55"/>
        <v>Nur Hana IrdayuStatus is reachable</v>
      </c>
    </row>
    <row r="7014" spans="1:4">
      <c r="A7014" s="74" t="s">
        <v>4129</v>
      </c>
      <c r="B7014" s="74" t="str">
        <f ca="1">IFERROR(__xludf.DUMMYFUNCTION("IF(REGEXMATCH(A7014,""wealth planning""),""Script 1"",""-"")"),"Script 1")</f>
        <v>Script 1</v>
      </c>
      <c r="C7014" s="148">
        <f t="shared" si="54"/>
        <v>45681</v>
      </c>
      <c r="D7014" s="74" t="str">
        <f t="shared" si="55"/>
        <v>Nur Hana Irdayu</v>
      </c>
    </row>
    <row r="7015" spans="1:4">
      <c r="B7015" s="74" t="str">
        <f ca="1">IFERROR(__xludf.DUMMYFUNCTION("IF(REGEXMATCH(A7015,""wealth planning""),""Script 1"",""-"")"),"-")</f>
        <v>-</v>
      </c>
      <c r="C7015" s="74" t="str">
        <f t="shared" si="54"/>
        <v>You: Hai assalamualaikum Nur Hana,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015" s="148">
        <f t="shared" si="55"/>
        <v>45681</v>
      </c>
    </row>
    <row r="7016" spans="1:4">
      <c r="B7016" s="74" t="str">
        <f ca="1">IFERROR(__xludf.DUMMYFUNCTION("IF(REGEXMATCH(A7016,""wealth planning""),""Script 1"",""-"")"),"-")</f>
        <v>-</v>
      </c>
      <c r="C7016" s="74">
        <f t="shared" si="54"/>
        <v>0</v>
      </c>
      <c r="D7016" s="148">
        <f t="shared" si="55"/>
        <v>45681</v>
      </c>
    </row>
    <row r="7017" spans="1:4">
      <c r="B7017" s="74" t="str">
        <f ca="1">IFERROR(__xludf.DUMMYFUNCTION("IF(REGEXMATCH(A7017,""wealth planning""),""Script 1"",""-"")"),"-")</f>
        <v>-</v>
      </c>
      <c r="C7017" s="74">
        <f t="shared" si="54"/>
        <v>0</v>
      </c>
      <c r="D7017" s="74" t="str">
        <f t="shared" si="55"/>
        <v>You: Hai assalamualaikum Nur Hana,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018" spans="1:4">
      <c r="A7018" s="74" t="s">
        <v>5526</v>
      </c>
      <c r="B7018" s="74" t="str">
        <f ca="1">IFERROR(__xludf.DUMMYFUNCTION("IF(REGEXMATCH(A7018,""wealth planning""),""Script 1"",""-"")"),"-")</f>
        <v>-</v>
      </c>
      <c r="C7018" s="74">
        <f t="shared" si="54"/>
        <v>0</v>
      </c>
      <c r="D7018" s="74">
        <f t="shared" si="55"/>
        <v>0</v>
      </c>
    </row>
    <row r="7019" spans="1:4">
      <c r="A7019" s="74" t="s">
        <v>5527</v>
      </c>
      <c r="B7019" s="74" t="str">
        <f ca="1">IFERROR(__xludf.DUMMYFUNCTION("IF(REGEXMATCH(A7019,""wealth planning""),""Script 1"",""-"")"),"-")</f>
        <v>-</v>
      </c>
      <c r="C7019" s="74" t="str">
        <f t="shared" si="54"/>
        <v>Ain NazatulStatus is reachable</v>
      </c>
      <c r="D7019" s="74">
        <f t="shared" si="55"/>
        <v>0</v>
      </c>
    </row>
    <row r="7020" spans="1:4">
      <c r="A7020" s="148">
        <v>45681</v>
      </c>
      <c r="B7020" s="74" t="str">
        <f ca="1">IFERROR(__xludf.DUMMYFUNCTION("IF(REGEXMATCH(A7020,""wealth planning""),""Script 1"",""-"")"),"#VALUE!")</f>
        <v>#VALUE!</v>
      </c>
      <c r="C7020" s="74" t="str">
        <f t="shared" si="54"/>
        <v>Ain Nazatul</v>
      </c>
      <c r="D7020" s="74">
        <f t="shared" si="55"/>
        <v>0</v>
      </c>
    </row>
    <row r="7021" spans="1:4">
      <c r="A7021" s="148">
        <v>45681</v>
      </c>
      <c r="B7021" s="74" t="str">
        <f ca="1">IFERROR(__xludf.DUMMYFUNCTION("IF(REGEXMATCH(A7021,""wealth planning""),""Script 1"",""-"")"),"#VALUE!")</f>
        <v>#VALUE!</v>
      </c>
      <c r="C7021" s="148">
        <f t="shared" si="54"/>
        <v>45681</v>
      </c>
      <c r="D7021" s="74" t="str">
        <f t="shared" si="55"/>
        <v>Ain NazatulStatus is reachable</v>
      </c>
    </row>
    <row r="7022" spans="1:4">
      <c r="A7022" s="74" t="s">
        <v>4306</v>
      </c>
      <c r="B7022" s="74" t="str">
        <f ca="1">IFERROR(__xludf.DUMMYFUNCTION("IF(REGEXMATCH(A7022,""wealth planning""),""Script 1"",""-"")"),"Script 1")</f>
        <v>Script 1</v>
      </c>
      <c r="C7022" s="148">
        <f t="shared" si="54"/>
        <v>45681</v>
      </c>
      <c r="D7022" s="74" t="str">
        <f t="shared" si="55"/>
        <v>Ain Nazatul</v>
      </c>
    </row>
    <row r="7023" spans="1:4">
      <c r="B7023" s="74" t="str">
        <f ca="1">IFERROR(__xludf.DUMMYFUNCTION("IF(REGEXMATCH(A7023,""wealth planning""),""Script 1"",""-"")"),"-")</f>
        <v>-</v>
      </c>
      <c r="C7023" s="74" t="str">
        <f t="shared" si="54"/>
        <v>You: Hai assalamualaikum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023" s="148">
        <f t="shared" si="55"/>
        <v>45681</v>
      </c>
    </row>
    <row r="7024" spans="1:4">
      <c r="B7024" s="74" t="str">
        <f ca="1">IFERROR(__xludf.DUMMYFUNCTION("IF(REGEXMATCH(A7024,""wealth planning""),""Script 1"",""-"")"),"-")</f>
        <v>-</v>
      </c>
      <c r="C7024" s="74">
        <f t="shared" si="54"/>
        <v>0</v>
      </c>
      <c r="D7024" s="148">
        <f t="shared" si="55"/>
        <v>45681</v>
      </c>
    </row>
    <row r="7025" spans="1:4">
      <c r="B7025" s="74" t="str">
        <f ca="1">IFERROR(__xludf.DUMMYFUNCTION("IF(REGEXMATCH(A7025,""wealth planning""),""Script 1"",""-"")"),"-")</f>
        <v>-</v>
      </c>
      <c r="C7025" s="74">
        <f t="shared" si="54"/>
        <v>0</v>
      </c>
      <c r="D7025" s="74" t="str">
        <f t="shared" si="55"/>
        <v>You: Hai assalamualaikum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026" spans="1:4">
      <c r="B7026" s="74" t="str">
        <f ca="1">IFERROR(__xludf.DUMMYFUNCTION("IF(REGEXMATCH(A7026,""wealth planning""),""Script 1"",""-"")"),"-")</f>
        <v>-</v>
      </c>
      <c r="C7026" s="74">
        <f t="shared" si="54"/>
        <v>0</v>
      </c>
      <c r="D7026" s="74">
        <f t="shared" si="55"/>
        <v>0</v>
      </c>
    </row>
    <row r="7027" spans="1:4">
      <c r="A7027" s="74" t="s">
        <v>5530</v>
      </c>
      <c r="B7027" s="74" t="str">
        <f ca="1">IFERROR(__xludf.DUMMYFUNCTION("IF(REGEXMATCH(A7027,""wealth planning""),""Script 1"",""-"")"),"-")</f>
        <v>-</v>
      </c>
      <c r="C7027" s="74">
        <f t="shared" si="54"/>
        <v>0</v>
      </c>
      <c r="D7027" s="74">
        <f t="shared" si="55"/>
        <v>0</v>
      </c>
    </row>
    <row r="7028" spans="1:4">
      <c r="A7028" s="148">
        <v>45681</v>
      </c>
      <c r="B7028" s="74" t="str">
        <f ca="1">IFERROR(__xludf.DUMMYFUNCTION("IF(REGEXMATCH(A7028,""wealth planning""),""Script 1"",""-"")"),"#VALUE!")</f>
        <v>#VALUE!</v>
      </c>
      <c r="C7028" s="74" t="str">
        <f t="shared" si="54"/>
        <v>Nurulfatma Aina Fauzi</v>
      </c>
      <c r="D7028" s="74">
        <f t="shared" si="55"/>
        <v>0</v>
      </c>
    </row>
    <row r="7029" spans="1:4">
      <c r="A7029" s="148">
        <v>45681</v>
      </c>
      <c r="B7029" s="74" t="str">
        <f ca="1">IFERROR(__xludf.DUMMYFUNCTION("IF(REGEXMATCH(A7029,""wealth planning""),""Script 1"",""-"")"),"#VALUE!")</f>
        <v>#VALUE!</v>
      </c>
      <c r="C7029" s="148">
        <f t="shared" si="54"/>
        <v>45681</v>
      </c>
      <c r="D7029" s="74">
        <f t="shared" si="55"/>
        <v>0</v>
      </c>
    </row>
    <row r="7030" spans="1:4">
      <c r="A7030" s="74" t="s">
        <v>5531</v>
      </c>
      <c r="B7030" s="74" t="str">
        <f ca="1">IFERROR(__xludf.DUMMYFUNCTION("IF(REGEXMATCH(A7030,""wealth planning""),""Script 1"",""-"")"),"Script 1")</f>
        <v>Script 1</v>
      </c>
      <c r="C7030" s="148">
        <f t="shared" si="54"/>
        <v>45681</v>
      </c>
      <c r="D7030" s="74" t="str">
        <f t="shared" si="55"/>
        <v>Nurulfatma Aina Fauzi</v>
      </c>
    </row>
    <row r="7031" spans="1:4">
      <c r="B7031" s="74" t="str">
        <f ca="1">IFERROR(__xludf.DUMMYFUNCTION("IF(REGEXMATCH(A7031,""wealth planning""),""Script 1"",""-"")"),"-")</f>
        <v>-</v>
      </c>
      <c r="C7031" s="74" t="str">
        <f t="shared" si="54"/>
        <v>You: Hai assalamualaikum Nurulfatma,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031" s="148">
        <f t="shared" si="55"/>
        <v>45681</v>
      </c>
    </row>
    <row r="7032" spans="1:4">
      <c r="B7032" s="74" t="str">
        <f ca="1">IFERROR(__xludf.DUMMYFUNCTION("IF(REGEXMATCH(A7032,""wealth planning""),""Script 1"",""-"")"),"-")</f>
        <v>-</v>
      </c>
      <c r="C7032" s="74">
        <f t="shared" si="54"/>
        <v>0</v>
      </c>
      <c r="D7032" s="148">
        <f t="shared" si="55"/>
        <v>45681</v>
      </c>
    </row>
    <row r="7033" spans="1:4">
      <c r="B7033" s="74" t="str">
        <f ca="1">IFERROR(__xludf.DUMMYFUNCTION("IF(REGEXMATCH(A7033,""wealth planning""),""Script 1"",""-"")"),"-")</f>
        <v>-</v>
      </c>
      <c r="C7033" s="74">
        <f t="shared" si="54"/>
        <v>0</v>
      </c>
      <c r="D7033" s="74" t="str">
        <f t="shared" si="55"/>
        <v>You: Hai assalamualaikum Nurulfatma,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034" spans="1:4">
      <c r="A7034" s="74" t="s">
        <v>5533</v>
      </c>
      <c r="B7034" s="74" t="str">
        <f ca="1">IFERROR(__xludf.DUMMYFUNCTION("IF(REGEXMATCH(A7034,""wealth planning""),""Script 1"",""-"")"),"-")</f>
        <v>-</v>
      </c>
      <c r="C7034" s="74">
        <f t="shared" si="54"/>
        <v>0</v>
      </c>
      <c r="D7034" s="74">
        <f t="shared" si="55"/>
        <v>0</v>
      </c>
    </row>
    <row r="7035" spans="1:4">
      <c r="A7035" s="74" t="s">
        <v>5534</v>
      </c>
      <c r="B7035" s="74" t="str">
        <f ca="1">IFERROR(__xludf.DUMMYFUNCTION("IF(REGEXMATCH(A7035,""wealth planning""),""Script 1"",""-"")"),"-")</f>
        <v>-</v>
      </c>
      <c r="C7035" s="74" t="str">
        <f t="shared" si="54"/>
        <v>Siti Nur Fatimah AzharStatus is reachable</v>
      </c>
      <c r="D7035" s="74">
        <f t="shared" si="55"/>
        <v>0</v>
      </c>
    </row>
    <row r="7036" spans="1:4">
      <c r="A7036" s="148">
        <v>45681</v>
      </c>
      <c r="B7036" s="74" t="str">
        <f ca="1">IFERROR(__xludf.DUMMYFUNCTION("IF(REGEXMATCH(A7036,""wealth planning""),""Script 1"",""-"")"),"#VALUE!")</f>
        <v>#VALUE!</v>
      </c>
      <c r="C7036" s="74" t="str">
        <f t="shared" si="54"/>
        <v>Siti Nur Fatimah Azhar</v>
      </c>
      <c r="D7036" s="74">
        <f t="shared" si="55"/>
        <v>0</v>
      </c>
    </row>
    <row r="7037" spans="1:4">
      <c r="A7037" s="148">
        <v>45681</v>
      </c>
      <c r="B7037" s="74" t="str">
        <f ca="1">IFERROR(__xludf.DUMMYFUNCTION("IF(REGEXMATCH(A7037,""wealth planning""),""Script 1"",""-"")"),"#VALUE!")</f>
        <v>#VALUE!</v>
      </c>
      <c r="C7037" s="148">
        <f t="shared" si="54"/>
        <v>45681</v>
      </c>
      <c r="D7037" s="74" t="str">
        <f t="shared" si="55"/>
        <v>Siti Nur Fatimah AzharStatus is reachable</v>
      </c>
    </row>
    <row r="7038" spans="1:4">
      <c r="A7038" s="74" t="s">
        <v>5535</v>
      </c>
      <c r="B7038" s="74" t="str">
        <f ca="1">IFERROR(__xludf.DUMMYFUNCTION("IF(REGEXMATCH(A7038,""wealth planning""),""Script 1"",""-"")"),"Script 1")</f>
        <v>Script 1</v>
      </c>
      <c r="C7038" s="148">
        <f t="shared" si="54"/>
        <v>45681</v>
      </c>
      <c r="D7038" s="74" t="str">
        <f t="shared" si="55"/>
        <v>Siti Nur Fatimah Azhar</v>
      </c>
    </row>
    <row r="7039" spans="1:4">
      <c r="B7039" s="74" t="str">
        <f ca="1">IFERROR(__xludf.DUMMYFUNCTION("IF(REGEXMATCH(A7039,""wealth planning""),""Script 1"",""-"")"),"-")</f>
        <v>-</v>
      </c>
      <c r="C7039" s="74" t="str">
        <f t="shared" si="54"/>
        <v>You: Hai assalamualaikum Fatimah,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039" s="148">
        <f t="shared" si="55"/>
        <v>45681</v>
      </c>
    </row>
    <row r="7040" spans="1:4">
      <c r="B7040" s="74" t="str">
        <f ca="1">IFERROR(__xludf.DUMMYFUNCTION("IF(REGEXMATCH(A7040,""wealth planning""),""Script 1"",""-"")"),"-")</f>
        <v>-</v>
      </c>
      <c r="C7040" s="74">
        <f t="shared" si="54"/>
        <v>0</v>
      </c>
      <c r="D7040" s="148">
        <f t="shared" si="55"/>
        <v>45681</v>
      </c>
    </row>
    <row r="7041" spans="1:4">
      <c r="B7041" s="74" t="str">
        <f ca="1">IFERROR(__xludf.DUMMYFUNCTION("IF(REGEXMATCH(A7041,""wealth planning""),""Script 1"",""-"")"),"-")</f>
        <v>-</v>
      </c>
      <c r="C7041" s="74">
        <f t="shared" si="54"/>
        <v>0</v>
      </c>
      <c r="D7041" s="74" t="str">
        <f t="shared" si="55"/>
        <v>You: Hai assalamualaikum Fatimah,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042" spans="1:4">
      <c r="A7042" s="74" t="s">
        <v>5537</v>
      </c>
      <c r="B7042" s="74" t="str">
        <f ca="1">IFERROR(__xludf.DUMMYFUNCTION("IF(REGEXMATCH(A7042,""wealth planning""),""Script 1"",""-"")"),"-")</f>
        <v>-</v>
      </c>
      <c r="C7042" s="74">
        <f t="shared" si="54"/>
        <v>0</v>
      </c>
      <c r="D7042" s="74">
        <f t="shared" si="55"/>
        <v>0</v>
      </c>
    </row>
    <row r="7043" spans="1:4">
      <c r="A7043" s="74" t="s">
        <v>5537</v>
      </c>
      <c r="B7043" s="74" t="str">
        <f ca="1">IFERROR(__xludf.DUMMYFUNCTION("IF(REGEXMATCH(A7043,""wealth planning""),""Script 1"",""-"")"),"-")</f>
        <v>-</v>
      </c>
      <c r="C7043" s="74" t="str">
        <f t="shared" si="54"/>
        <v>Zuhazwan Irfan Zulkifli</v>
      </c>
      <c r="D7043" s="74">
        <f t="shared" si="55"/>
        <v>0</v>
      </c>
    </row>
    <row r="7044" spans="1:4">
      <c r="A7044" s="148">
        <v>45681</v>
      </c>
      <c r="B7044" s="74" t="str">
        <f ca="1">IFERROR(__xludf.DUMMYFUNCTION("IF(REGEXMATCH(A7044,""wealth planning""),""Script 1"",""-"")"),"#VALUE!")</f>
        <v>#VALUE!</v>
      </c>
      <c r="C7044" s="74" t="str">
        <f t="shared" si="54"/>
        <v>Zuhazwan Irfan Zulkifli</v>
      </c>
      <c r="D7044" s="74">
        <f t="shared" si="55"/>
        <v>0</v>
      </c>
    </row>
    <row r="7045" spans="1:4">
      <c r="A7045" s="148">
        <v>45681</v>
      </c>
      <c r="B7045" s="74" t="str">
        <f ca="1">IFERROR(__xludf.DUMMYFUNCTION("IF(REGEXMATCH(A7045,""wealth planning""),""Script 1"",""-"")"),"#VALUE!")</f>
        <v>#VALUE!</v>
      </c>
      <c r="C7045" s="148">
        <f t="shared" si="54"/>
        <v>45681</v>
      </c>
      <c r="D7045" s="74" t="str">
        <f t="shared" si="55"/>
        <v>Zuhazwan Irfan Zulkifli</v>
      </c>
    </row>
    <row r="7046" spans="1:4">
      <c r="A7046" s="74" t="s">
        <v>5538</v>
      </c>
      <c r="B7046" s="74" t="str">
        <f ca="1">IFERROR(__xludf.DUMMYFUNCTION("IF(REGEXMATCH(A7046,""wealth planning""),""Script 1"",""-"")"),"Script 1")</f>
        <v>Script 1</v>
      </c>
      <c r="C7046" s="148">
        <f t="shared" si="54"/>
        <v>45681</v>
      </c>
      <c r="D7046" s="74" t="str">
        <f t="shared" si="55"/>
        <v>Zuhazwan Irfan Zulkifli</v>
      </c>
    </row>
    <row r="7047" spans="1:4">
      <c r="B7047" s="74" t="str">
        <f ca="1">IFERROR(__xludf.DUMMYFUNCTION("IF(REGEXMATCH(A7047,""wealth planning""),""Script 1"",""-"")"),"-")</f>
        <v>-</v>
      </c>
      <c r="C7047" s="74" t="str">
        <f t="shared" si="54"/>
        <v>You: Hai assalamualaikum Zuhazwan,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047" s="148">
        <f t="shared" si="55"/>
        <v>45681</v>
      </c>
    </row>
    <row r="7048" spans="1:4">
      <c r="B7048" s="74" t="str">
        <f ca="1">IFERROR(__xludf.DUMMYFUNCTION("IF(REGEXMATCH(A7048,""wealth planning""),""Script 1"",""-"")"),"-")</f>
        <v>-</v>
      </c>
      <c r="C7048" s="74">
        <f t="shared" si="54"/>
        <v>0</v>
      </c>
      <c r="D7048" s="148">
        <f t="shared" si="55"/>
        <v>45681</v>
      </c>
    </row>
    <row r="7049" spans="1:4">
      <c r="B7049" s="74" t="str">
        <f ca="1">IFERROR(__xludf.DUMMYFUNCTION("IF(REGEXMATCH(A7049,""wealth planning""),""Script 1"",""-"")"),"-")</f>
        <v>-</v>
      </c>
      <c r="C7049" s="74">
        <f t="shared" si="54"/>
        <v>0</v>
      </c>
      <c r="D7049" s="74" t="str">
        <f t="shared" si="55"/>
        <v>You: Hai assalamualaikum Zuhazwan,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050" spans="1:4">
      <c r="B7050" s="74" t="str">
        <f ca="1">IFERROR(__xludf.DUMMYFUNCTION("IF(REGEXMATCH(A7050,""wealth planning""),""Script 1"",""-"")"),"-")</f>
        <v>-</v>
      </c>
      <c r="C7050" s="74">
        <f t="shared" si="54"/>
        <v>0</v>
      </c>
      <c r="D7050" s="74">
        <f t="shared" si="55"/>
        <v>0</v>
      </c>
    </row>
    <row r="7051" spans="1:4">
      <c r="A7051" s="74" t="s">
        <v>5541</v>
      </c>
      <c r="B7051" s="74" t="str">
        <f ca="1">IFERROR(__xludf.DUMMYFUNCTION("IF(REGEXMATCH(A7051,""wealth planning""),""Script 1"",""-"")"),"-")</f>
        <v>-</v>
      </c>
      <c r="C7051" s="74">
        <f t="shared" si="54"/>
        <v>0</v>
      </c>
      <c r="D7051" s="74">
        <f t="shared" si="55"/>
        <v>0</v>
      </c>
    </row>
    <row r="7052" spans="1:4">
      <c r="A7052" s="148">
        <v>45681</v>
      </c>
      <c r="B7052" s="74" t="str">
        <f ca="1">IFERROR(__xludf.DUMMYFUNCTION("IF(REGEXMATCH(A7052,""wealth planning""),""Script 1"",""-"")"),"#VALUE!")</f>
        <v>#VALUE!</v>
      </c>
      <c r="C7052" s="74" t="str">
        <f t="shared" si="54"/>
        <v>Marsya Arrisa</v>
      </c>
      <c r="D7052" s="74">
        <f t="shared" si="55"/>
        <v>0</v>
      </c>
    </row>
    <row r="7053" spans="1:4">
      <c r="A7053" s="148">
        <v>45681</v>
      </c>
      <c r="B7053" s="74" t="str">
        <f ca="1">IFERROR(__xludf.DUMMYFUNCTION("IF(REGEXMATCH(A7053,""wealth planning""),""Script 1"",""-"")"),"#VALUE!")</f>
        <v>#VALUE!</v>
      </c>
      <c r="C7053" s="148">
        <f t="shared" si="54"/>
        <v>45681</v>
      </c>
      <c r="D7053" s="74">
        <f t="shared" si="55"/>
        <v>0</v>
      </c>
    </row>
    <row r="7054" spans="1:4">
      <c r="A7054" s="74" t="s">
        <v>5046</v>
      </c>
      <c r="B7054" s="74" t="str">
        <f ca="1">IFERROR(__xludf.DUMMYFUNCTION("IF(REGEXMATCH(A7054,""wealth planning""),""Script 1"",""-"")"),"Script 1")</f>
        <v>Script 1</v>
      </c>
      <c r="C7054" s="148">
        <f t="shared" si="54"/>
        <v>45681</v>
      </c>
      <c r="D7054" s="74" t="str">
        <f t="shared" si="55"/>
        <v>Marsya Arrisa</v>
      </c>
    </row>
    <row r="7055" spans="1:4">
      <c r="B7055" s="74" t="str">
        <f ca="1">IFERROR(__xludf.DUMMYFUNCTION("IF(REGEXMATCH(A7055,""wealth planning""),""Script 1"",""-"")"),"-")</f>
        <v>-</v>
      </c>
      <c r="C7055" s="74" t="str">
        <f t="shared" si="54"/>
        <v>You: Hai assalamualaikum Marsya,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055" s="148">
        <f t="shared" si="55"/>
        <v>45681</v>
      </c>
    </row>
    <row r="7056" spans="1:4">
      <c r="B7056" s="74" t="str">
        <f ca="1">IFERROR(__xludf.DUMMYFUNCTION("IF(REGEXMATCH(A7056,""wealth planning""),""Script 1"",""-"")"),"-")</f>
        <v>-</v>
      </c>
      <c r="C7056" s="74">
        <f t="shared" si="54"/>
        <v>0</v>
      </c>
      <c r="D7056" s="148">
        <f t="shared" si="55"/>
        <v>45681</v>
      </c>
    </row>
    <row r="7057" spans="1:4">
      <c r="B7057" s="74" t="str">
        <f ca="1">IFERROR(__xludf.DUMMYFUNCTION("IF(REGEXMATCH(A7057,""wealth planning""),""Script 1"",""-"")"),"-")</f>
        <v>-</v>
      </c>
      <c r="C7057" s="74">
        <f t="shared" si="54"/>
        <v>0</v>
      </c>
      <c r="D7057" s="74" t="str">
        <f t="shared" si="55"/>
        <v>You: Hai assalamualaikum Marsya,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058" spans="1:4">
      <c r="A7058" s="74" t="s">
        <v>5543</v>
      </c>
      <c r="B7058" s="74" t="str">
        <f ca="1">IFERROR(__xludf.DUMMYFUNCTION("IF(REGEXMATCH(A7058,""wealth planning""),""Script 1"",""-"")"),"-")</f>
        <v>-</v>
      </c>
      <c r="C7058" s="74">
        <f t="shared" si="54"/>
        <v>0</v>
      </c>
      <c r="D7058" s="74">
        <f t="shared" si="55"/>
        <v>0</v>
      </c>
    </row>
    <row r="7059" spans="1:4">
      <c r="A7059" s="74" t="s">
        <v>5543</v>
      </c>
      <c r="B7059" s="74" t="str">
        <f ca="1">IFERROR(__xludf.DUMMYFUNCTION("IF(REGEXMATCH(A7059,""wealth planning""),""Script 1"",""-"")"),"-")</f>
        <v>-</v>
      </c>
      <c r="C7059" s="74" t="str">
        <f t="shared" si="54"/>
        <v>Amirah Amir</v>
      </c>
      <c r="D7059" s="74">
        <f t="shared" si="55"/>
        <v>0</v>
      </c>
    </row>
    <row r="7060" spans="1:4">
      <c r="A7060" s="148">
        <v>45681</v>
      </c>
      <c r="B7060" s="74" t="str">
        <f ca="1">IFERROR(__xludf.DUMMYFUNCTION("IF(REGEXMATCH(A7060,""wealth planning""),""Script 1"",""-"")"),"#VALUE!")</f>
        <v>#VALUE!</v>
      </c>
      <c r="C7060" s="74" t="str">
        <f t="shared" si="54"/>
        <v>Amirah Amir</v>
      </c>
      <c r="D7060" s="74">
        <f t="shared" si="55"/>
        <v>0</v>
      </c>
    </row>
    <row r="7061" spans="1:4">
      <c r="A7061" s="148">
        <v>45681</v>
      </c>
      <c r="B7061" s="74" t="str">
        <f ca="1">IFERROR(__xludf.DUMMYFUNCTION("IF(REGEXMATCH(A7061,""wealth planning""),""Script 1"",""-"")"),"#VALUE!")</f>
        <v>#VALUE!</v>
      </c>
      <c r="C7061" s="148">
        <f t="shared" si="54"/>
        <v>45681</v>
      </c>
      <c r="D7061" s="74" t="str">
        <f t="shared" si="55"/>
        <v>Amirah Amir</v>
      </c>
    </row>
    <row r="7062" spans="1:4">
      <c r="A7062" s="74" t="s">
        <v>5544</v>
      </c>
      <c r="B7062" s="74" t="str">
        <f ca="1">IFERROR(__xludf.DUMMYFUNCTION("IF(REGEXMATCH(A7062,""wealth planning""),""Script 1"",""-"")"),"Script 1")</f>
        <v>Script 1</v>
      </c>
      <c r="C7062" s="148">
        <f t="shared" si="54"/>
        <v>45681</v>
      </c>
      <c r="D7062" s="74" t="str">
        <f t="shared" si="55"/>
        <v>Amirah Amir</v>
      </c>
    </row>
    <row r="7063" spans="1:4">
      <c r="B7063" s="74" t="str">
        <f ca="1">IFERROR(__xludf.DUMMYFUNCTION("IF(REGEXMATCH(A7063,""wealth planning""),""Script 1"",""-"")"),"-")</f>
        <v>-</v>
      </c>
      <c r="C7063" s="74" t="str">
        <f t="shared" si="54"/>
        <v>You: Hai assalamualaikum puan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063" s="148">
        <f t="shared" si="55"/>
        <v>45681</v>
      </c>
    </row>
    <row r="7064" spans="1:4">
      <c r="B7064" s="74" t="str">
        <f ca="1">IFERROR(__xludf.DUMMYFUNCTION("IF(REGEXMATCH(A7064,""wealth planning""),""Script 1"",""-"")"),"-")</f>
        <v>-</v>
      </c>
      <c r="C7064" s="74">
        <f t="shared" si="54"/>
        <v>0</v>
      </c>
      <c r="D7064" s="148">
        <f t="shared" si="55"/>
        <v>45681</v>
      </c>
    </row>
    <row r="7065" spans="1:4">
      <c r="B7065" s="74" t="str">
        <f ca="1">IFERROR(__xludf.DUMMYFUNCTION("IF(REGEXMATCH(A7065,""wealth planning""),""Script 1"",""-"")"),"-")</f>
        <v>-</v>
      </c>
      <c r="C7065" s="74">
        <f t="shared" si="54"/>
        <v>0</v>
      </c>
      <c r="D7065" s="74" t="str">
        <f t="shared" si="55"/>
        <v>You: Hai assalamualaikum puan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066" spans="1:4">
      <c r="B7066" s="74" t="str">
        <f ca="1">IFERROR(__xludf.DUMMYFUNCTION("IF(REGEXMATCH(A7066,""wealth planning""),""Script 1"",""-"")"),"-")</f>
        <v>-</v>
      </c>
      <c r="C7066" s="74">
        <f t="shared" si="54"/>
        <v>0</v>
      </c>
      <c r="D7066" s="74">
        <f t="shared" si="55"/>
        <v>0</v>
      </c>
    </row>
    <row r="7067" spans="1:4">
      <c r="A7067" s="74" t="s">
        <v>5547</v>
      </c>
      <c r="B7067" s="74" t="str">
        <f ca="1">IFERROR(__xludf.DUMMYFUNCTION("IF(REGEXMATCH(A7067,""wealth planning""),""Script 1"",""-"")"),"-")</f>
        <v>-</v>
      </c>
      <c r="C7067" s="74">
        <f t="shared" si="54"/>
        <v>0</v>
      </c>
      <c r="D7067" s="74">
        <f t="shared" si="55"/>
        <v>0</v>
      </c>
    </row>
    <row r="7068" spans="1:4">
      <c r="A7068" s="148">
        <v>45681</v>
      </c>
      <c r="B7068" s="74" t="str">
        <f ca="1">IFERROR(__xludf.DUMMYFUNCTION("IF(REGEXMATCH(A7068,""wealth planning""),""Script 1"",""-"")"),"#VALUE!")</f>
        <v>#VALUE!</v>
      </c>
      <c r="C7068" s="74" t="str">
        <f t="shared" si="54"/>
        <v>Nafiizuddin Danial</v>
      </c>
      <c r="D7068" s="74">
        <f t="shared" si="55"/>
        <v>0</v>
      </c>
    </row>
    <row r="7069" spans="1:4">
      <c r="A7069" s="148">
        <v>45681</v>
      </c>
      <c r="B7069" s="74" t="str">
        <f ca="1">IFERROR(__xludf.DUMMYFUNCTION("IF(REGEXMATCH(A7069,""wealth planning""),""Script 1"",""-"")"),"#VALUE!")</f>
        <v>#VALUE!</v>
      </c>
      <c r="C7069" s="148">
        <f t="shared" si="54"/>
        <v>45681</v>
      </c>
      <c r="D7069" s="74">
        <f t="shared" si="55"/>
        <v>0</v>
      </c>
    </row>
    <row r="7070" spans="1:4">
      <c r="A7070" s="74" t="s">
        <v>5548</v>
      </c>
      <c r="B7070" s="74" t="str">
        <f ca="1">IFERROR(__xludf.DUMMYFUNCTION("IF(REGEXMATCH(A7070,""wealth planning""),""Script 1"",""-"")"),"Script 1")</f>
        <v>Script 1</v>
      </c>
      <c r="C7070" s="148">
        <f t="shared" si="54"/>
        <v>45681</v>
      </c>
      <c r="D7070" s="74" t="str">
        <f t="shared" si="55"/>
        <v>Nafiizuddin Danial</v>
      </c>
    </row>
    <row r="7071" spans="1:4">
      <c r="B7071" s="74" t="str">
        <f ca="1">IFERROR(__xludf.DUMMYFUNCTION("IF(REGEXMATCH(A7071,""wealth planning""),""Script 1"",""-"")"),"-")</f>
        <v>-</v>
      </c>
      <c r="C7071" s="74" t="str">
        <f t="shared" si="54"/>
        <v>You: Hai assalamualaikum Nafiizuddin,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071" s="148">
        <f t="shared" si="55"/>
        <v>45681</v>
      </c>
    </row>
    <row r="7072" spans="1:4">
      <c r="B7072" s="74" t="str">
        <f ca="1">IFERROR(__xludf.DUMMYFUNCTION("IF(REGEXMATCH(A7072,""wealth planning""),""Script 1"",""-"")"),"-")</f>
        <v>-</v>
      </c>
      <c r="C7072" s="74">
        <f t="shared" si="54"/>
        <v>0</v>
      </c>
      <c r="D7072" s="148">
        <f t="shared" si="55"/>
        <v>45681</v>
      </c>
    </row>
    <row r="7073" spans="1:4">
      <c r="B7073" s="74" t="str">
        <f ca="1">IFERROR(__xludf.DUMMYFUNCTION("IF(REGEXMATCH(A7073,""wealth planning""),""Script 1"",""-"")"),"-")</f>
        <v>-</v>
      </c>
      <c r="C7073" s="74">
        <f t="shared" si="54"/>
        <v>0</v>
      </c>
      <c r="D7073" s="74" t="str">
        <f t="shared" si="55"/>
        <v>You: Hai assalamualaikum Nafiizuddin,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074" spans="1:4">
      <c r="A7074" s="74" t="s">
        <v>5550</v>
      </c>
      <c r="B7074" s="74" t="str">
        <f ca="1">IFERROR(__xludf.DUMMYFUNCTION("IF(REGEXMATCH(A7074,""wealth planning""),""Script 1"",""-"")"),"-")</f>
        <v>-</v>
      </c>
      <c r="C7074" s="74">
        <f t="shared" si="54"/>
        <v>0</v>
      </c>
      <c r="D7074" s="74">
        <f t="shared" si="55"/>
        <v>0</v>
      </c>
    </row>
    <row r="7075" spans="1:4">
      <c r="A7075" s="74" t="s">
        <v>5550</v>
      </c>
      <c r="B7075" s="74" t="str">
        <f ca="1">IFERROR(__xludf.DUMMYFUNCTION("IF(REGEXMATCH(A7075,""wealth planning""),""Script 1"",""-"")"),"-")</f>
        <v>-</v>
      </c>
      <c r="C7075" s="74" t="str">
        <f t="shared" si="54"/>
        <v>Nurhafizahtul Nadhirah</v>
      </c>
      <c r="D7075" s="74">
        <f t="shared" si="55"/>
        <v>0</v>
      </c>
    </row>
    <row r="7076" spans="1:4">
      <c r="A7076" s="148">
        <v>45681</v>
      </c>
      <c r="B7076" s="74" t="str">
        <f ca="1">IFERROR(__xludf.DUMMYFUNCTION("IF(REGEXMATCH(A7076,""wealth planning""),""Script 1"",""-"")"),"#VALUE!")</f>
        <v>#VALUE!</v>
      </c>
      <c r="C7076" s="74" t="str">
        <f t="shared" si="54"/>
        <v>Nurhafizahtul Nadhirah</v>
      </c>
      <c r="D7076" s="74">
        <f t="shared" si="55"/>
        <v>0</v>
      </c>
    </row>
    <row r="7077" spans="1:4">
      <c r="A7077" s="148">
        <v>45681</v>
      </c>
      <c r="B7077" s="74" t="str">
        <f ca="1">IFERROR(__xludf.DUMMYFUNCTION("IF(REGEXMATCH(A7077,""wealth planning""),""Script 1"",""-"")"),"#VALUE!")</f>
        <v>#VALUE!</v>
      </c>
      <c r="C7077" s="148">
        <f t="shared" si="54"/>
        <v>45681</v>
      </c>
      <c r="D7077" s="74" t="str">
        <f t="shared" si="55"/>
        <v>Nurhafizahtul Nadhirah</v>
      </c>
    </row>
    <row r="7078" spans="1:4">
      <c r="A7078" s="74" t="s">
        <v>5551</v>
      </c>
      <c r="B7078" s="74" t="str">
        <f ca="1">IFERROR(__xludf.DUMMYFUNCTION("IF(REGEXMATCH(A7078,""wealth planning""),""Script 1"",""-"")"),"Script 1")</f>
        <v>Script 1</v>
      </c>
      <c r="C7078" s="148">
        <f t="shared" si="54"/>
        <v>45681</v>
      </c>
      <c r="D7078" s="74" t="str">
        <f t="shared" si="55"/>
        <v>Nurhafizahtul Nadhirah</v>
      </c>
    </row>
    <row r="7079" spans="1:4">
      <c r="B7079" s="74" t="str">
        <f ca="1">IFERROR(__xludf.DUMMYFUNCTION("IF(REGEXMATCH(A7079,""wealth planning""),""Script 1"",""-"")"),"-")</f>
        <v>-</v>
      </c>
      <c r="C7079" s="74" t="str">
        <f t="shared" si="54"/>
        <v>You: Hai assalamualaikum Nurhafizahtul,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079" s="148">
        <f t="shared" si="55"/>
        <v>45681</v>
      </c>
    </row>
    <row r="7080" spans="1:4">
      <c r="B7080" s="74" t="str">
        <f ca="1">IFERROR(__xludf.DUMMYFUNCTION("IF(REGEXMATCH(A7080,""wealth planning""),""Script 1"",""-"")"),"-")</f>
        <v>-</v>
      </c>
      <c r="C7080" s="74">
        <f t="shared" si="54"/>
        <v>0</v>
      </c>
      <c r="D7080" s="148">
        <f t="shared" si="55"/>
        <v>45681</v>
      </c>
    </row>
    <row r="7081" spans="1:4">
      <c r="B7081" s="74" t="str">
        <f ca="1">IFERROR(__xludf.DUMMYFUNCTION("IF(REGEXMATCH(A7081,""wealth planning""),""Script 1"",""-"")"),"-")</f>
        <v>-</v>
      </c>
      <c r="C7081" s="74">
        <f t="shared" si="54"/>
        <v>0</v>
      </c>
      <c r="D7081" s="74" t="str">
        <f t="shared" si="55"/>
        <v>You: Hai assalamualaikum Nurhafizahtul,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082" spans="1:4">
      <c r="A7082" s="74" t="s">
        <v>5553</v>
      </c>
      <c r="B7082" s="74" t="str">
        <f ca="1">IFERROR(__xludf.DUMMYFUNCTION("IF(REGEXMATCH(A7082,""wealth planning""),""Script 1"",""-"")"),"-")</f>
        <v>-</v>
      </c>
      <c r="C7082" s="74">
        <f t="shared" si="54"/>
        <v>0</v>
      </c>
      <c r="D7082" s="74">
        <f t="shared" si="55"/>
        <v>0</v>
      </c>
    </row>
    <row r="7083" spans="1:4">
      <c r="A7083" s="74" t="s">
        <v>5554</v>
      </c>
      <c r="B7083" s="74" t="str">
        <f ca="1">IFERROR(__xludf.DUMMYFUNCTION("IF(REGEXMATCH(A7083,""wealth planning""),""Script 1"",""-"")"),"-")</f>
        <v>-</v>
      </c>
      <c r="C7083" s="74" t="str">
        <f t="shared" si="54"/>
        <v>Iman RosliStatus is online</v>
      </c>
      <c r="D7083" s="74">
        <f t="shared" si="55"/>
        <v>0</v>
      </c>
    </row>
    <row r="7084" spans="1:4">
      <c r="A7084" s="148">
        <v>45681</v>
      </c>
      <c r="B7084" s="74" t="str">
        <f ca="1">IFERROR(__xludf.DUMMYFUNCTION("IF(REGEXMATCH(A7084,""wealth planning""),""Script 1"",""-"")"),"#VALUE!")</f>
        <v>#VALUE!</v>
      </c>
      <c r="C7084" s="74" t="str">
        <f t="shared" si="54"/>
        <v>Iman Rosli</v>
      </c>
      <c r="D7084" s="74">
        <f t="shared" si="55"/>
        <v>0</v>
      </c>
    </row>
    <row r="7085" spans="1:4">
      <c r="A7085" s="148">
        <v>45681</v>
      </c>
      <c r="B7085" s="74" t="str">
        <f ca="1">IFERROR(__xludf.DUMMYFUNCTION("IF(REGEXMATCH(A7085,""wealth planning""),""Script 1"",""-"")"),"#VALUE!")</f>
        <v>#VALUE!</v>
      </c>
      <c r="C7085" s="148">
        <f t="shared" si="54"/>
        <v>45681</v>
      </c>
      <c r="D7085" s="74" t="str">
        <f t="shared" si="55"/>
        <v>Iman RosliStatus is online</v>
      </c>
    </row>
    <row r="7086" spans="1:4">
      <c r="A7086" s="74" t="s">
        <v>5555</v>
      </c>
      <c r="B7086" s="74" t="str">
        <f ca="1">IFERROR(__xludf.DUMMYFUNCTION("IF(REGEXMATCH(A7086,""wealth planning""),""Script 1"",""-"")"),"Script 1")</f>
        <v>Script 1</v>
      </c>
      <c r="C7086" s="148">
        <f t="shared" si="54"/>
        <v>45681</v>
      </c>
      <c r="D7086" s="74" t="str">
        <f t="shared" si="55"/>
        <v>Iman Rosli</v>
      </c>
    </row>
    <row r="7087" spans="1:4">
      <c r="B7087" s="74" t="str">
        <f ca="1">IFERROR(__xludf.DUMMYFUNCTION("IF(REGEXMATCH(A7087,""wealth planning""),""Script 1"",""-"")"),"-")</f>
        <v>-</v>
      </c>
      <c r="C7087" s="74" t="str">
        <f t="shared" si="54"/>
        <v>You: Hai assalamualaikum 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087" s="148">
        <f t="shared" si="55"/>
        <v>45681</v>
      </c>
    </row>
    <row r="7088" spans="1:4">
      <c r="B7088" s="74" t="str">
        <f ca="1">IFERROR(__xludf.DUMMYFUNCTION("IF(REGEXMATCH(A7088,""wealth planning""),""Script 1"",""-"")"),"-")</f>
        <v>-</v>
      </c>
      <c r="C7088" s="74">
        <f t="shared" si="54"/>
        <v>0</v>
      </c>
      <c r="D7088" s="148">
        <f t="shared" si="55"/>
        <v>45681</v>
      </c>
    </row>
    <row r="7089" spans="1:4">
      <c r="B7089" s="74" t="str">
        <f ca="1">IFERROR(__xludf.DUMMYFUNCTION("IF(REGEXMATCH(A7089,""wealth planning""),""Script 1"",""-"")"),"-")</f>
        <v>-</v>
      </c>
      <c r="C7089" s="74">
        <f t="shared" si="54"/>
        <v>0</v>
      </c>
      <c r="D7089" s="74" t="str">
        <f t="shared" si="55"/>
        <v>You: Hai assalamualaikum 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090" spans="1:4">
      <c r="A7090" s="74" t="s">
        <v>5557</v>
      </c>
      <c r="B7090" s="74" t="str">
        <f ca="1">IFERROR(__xludf.DUMMYFUNCTION("IF(REGEXMATCH(A7090,""wealth planning""),""Script 1"",""-"")"),"-")</f>
        <v>-</v>
      </c>
      <c r="C7090" s="74">
        <f t="shared" si="54"/>
        <v>0</v>
      </c>
      <c r="D7090" s="74">
        <f t="shared" si="55"/>
        <v>0</v>
      </c>
    </row>
    <row r="7091" spans="1:4">
      <c r="A7091" s="74" t="s">
        <v>5558</v>
      </c>
      <c r="B7091" s="74" t="str">
        <f ca="1">IFERROR(__xludf.DUMMYFUNCTION("IF(REGEXMATCH(A7091,""wealth planning""),""Script 1"",""-"")"),"-")</f>
        <v>-</v>
      </c>
      <c r="C7091" s="74" t="str">
        <f t="shared" si="54"/>
        <v>Aniq AliasStatus is reachable</v>
      </c>
      <c r="D7091" s="74">
        <f t="shared" si="55"/>
        <v>0</v>
      </c>
    </row>
    <row r="7092" spans="1:4">
      <c r="A7092" s="148">
        <v>45681</v>
      </c>
      <c r="B7092" s="74" t="str">
        <f ca="1">IFERROR(__xludf.DUMMYFUNCTION("IF(REGEXMATCH(A7092,""wealth planning""),""Script 1"",""-"")"),"#VALUE!")</f>
        <v>#VALUE!</v>
      </c>
      <c r="C7092" s="74" t="str">
        <f t="shared" si="54"/>
        <v>Aniq Alias</v>
      </c>
      <c r="D7092" s="74">
        <f t="shared" si="55"/>
        <v>0</v>
      </c>
    </row>
    <row r="7093" spans="1:4">
      <c r="A7093" s="148">
        <v>45681</v>
      </c>
      <c r="B7093" s="74" t="str">
        <f ca="1">IFERROR(__xludf.DUMMYFUNCTION("IF(REGEXMATCH(A7093,""wealth planning""),""Script 1"",""-"")"),"#VALUE!")</f>
        <v>#VALUE!</v>
      </c>
      <c r="C7093" s="148">
        <f t="shared" si="54"/>
        <v>45681</v>
      </c>
      <c r="D7093" s="74" t="str">
        <f t="shared" si="55"/>
        <v>Aniq AliasStatus is reachable</v>
      </c>
    </row>
    <row r="7094" spans="1:4">
      <c r="A7094" s="74" t="s">
        <v>3477</v>
      </c>
      <c r="B7094" s="74" t="str">
        <f ca="1">IFERROR(__xludf.DUMMYFUNCTION("IF(REGEXMATCH(A7094,""wealth planning""),""Script 1"",""-"")"),"Script 1")</f>
        <v>Script 1</v>
      </c>
      <c r="C7094" s="148">
        <f t="shared" si="54"/>
        <v>45681</v>
      </c>
      <c r="D7094" s="74" t="str">
        <f t="shared" si="55"/>
        <v>Aniq Alias</v>
      </c>
    </row>
    <row r="7095" spans="1:4">
      <c r="B7095" s="74" t="str">
        <f ca="1">IFERROR(__xludf.DUMMYFUNCTION("IF(REGEXMATCH(A7095,""wealth planning""),""Script 1"",""-"")"),"-")</f>
        <v>-</v>
      </c>
      <c r="C7095" s="74" t="str">
        <f t="shared" si="54"/>
        <v>You: Hai assalamualaikum Aniq,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095" s="148">
        <f t="shared" si="55"/>
        <v>45681</v>
      </c>
    </row>
    <row r="7096" spans="1:4">
      <c r="B7096" s="74" t="str">
        <f ca="1">IFERROR(__xludf.DUMMYFUNCTION("IF(REGEXMATCH(A7096,""wealth planning""),""Script 1"",""-"")"),"-")</f>
        <v>-</v>
      </c>
      <c r="C7096" s="74">
        <f t="shared" si="54"/>
        <v>0</v>
      </c>
      <c r="D7096" s="148">
        <f t="shared" si="55"/>
        <v>45681</v>
      </c>
    </row>
    <row r="7097" spans="1:4">
      <c r="B7097" s="74" t="str">
        <f ca="1">IFERROR(__xludf.DUMMYFUNCTION("IF(REGEXMATCH(A7097,""wealth planning""),""Script 1"",""-"")"),"-")</f>
        <v>-</v>
      </c>
      <c r="C7097" s="74">
        <f t="shared" si="54"/>
        <v>0</v>
      </c>
      <c r="D7097" s="74" t="str">
        <f t="shared" si="55"/>
        <v>You: Hai assalamualaikum Aniq,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098" spans="1:4">
      <c r="A7098" s="74" t="s">
        <v>5560</v>
      </c>
      <c r="B7098" s="74" t="str">
        <f ca="1">IFERROR(__xludf.DUMMYFUNCTION("IF(REGEXMATCH(A7098,""wealth planning""),""Script 1"",""-"")"),"-")</f>
        <v>-</v>
      </c>
      <c r="C7098" s="74">
        <f t="shared" si="54"/>
        <v>0</v>
      </c>
      <c r="D7098" s="74">
        <f t="shared" si="55"/>
        <v>0</v>
      </c>
    </row>
    <row r="7099" spans="1:4">
      <c r="A7099" s="74" t="s">
        <v>5561</v>
      </c>
      <c r="B7099" s="74" t="str">
        <f ca="1">IFERROR(__xludf.DUMMYFUNCTION("IF(REGEXMATCH(A7099,""wealth planning""),""Script 1"",""-"")"),"-")</f>
        <v>-</v>
      </c>
      <c r="C7099" s="74" t="str">
        <f t="shared" si="54"/>
        <v>Lia MayuniStatus is reachable</v>
      </c>
      <c r="D7099" s="74">
        <f t="shared" si="55"/>
        <v>0</v>
      </c>
    </row>
    <row r="7100" spans="1:4">
      <c r="A7100" s="148">
        <v>45681</v>
      </c>
      <c r="B7100" s="74" t="str">
        <f ca="1">IFERROR(__xludf.DUMMYFUNCTION("IF(REGEXMATCH(A7100,""wealth planning""),""Script 1"",""-"")"),"#VALUE!")</f>
        <v>#VALUE!</v>
      </c>
      <c r="C7100" s="74" t="str">
        <f t="shared" si="54"/>
        <v>Lia Mayuni</v>
      </c>
      <c r="D7100" s="74">
        <f t="shared" si="55"/>
        <v>0</v>
      </c>
    </row>
    <row r="7101" spans="1:4">
      <c r="A7101" s="148">
        <v>45681</v>
      </c>
      <c r="B7101" s="74" t="str">
        <f ca="1">IFERROR(__xludf.DUMMYFUNCTION("IF(REGEXMATCH(A7101,""wealth planning""),""Script 1"",""-"")"),"#VALUE!")</f>
        <v>#VALUE!</v>
      </c>
      <c r="C7101" s="148">
        <f t="shared" si="54"/>
        <v>45681</v>
      </c>
      <c r="D7101" s="74" t="str">
        <f t="shared" si="55"/>
        <v>Lia MayuniStatus is reachable</v>
      </c>
    </row>
    <row r="7102" spans="1:4">
      <c r="A7102" s="74" t="s">
        <v>5562</v>
      </c>
      <c r="B7102" s="74" t="str">
        <f ca="1">IFERROR(__xludf.DUMMYFUNCTION("IF(REGEXMATCH(A7102,""wealth planning""),""Script 1"",""-"")"),"Script 1")</f>
        <v>Script 1</v>
      </c>
      <c r="C7102" s="148">
        <f t="shared" si="54"/>
        <v>45681</v>
      </c>
      <c r="D7102" s="74" t="str">
        <f t="shared" si="55"/>
        <v>Lia Mayuni</v>
      </c>
    </row>
    <row r="7103" spans="1:4">
      <c r="B7103" s="74" t="str">
        <f ca="1">IFERROR(__xludf.DUMMYFUNCTION("IF(REGEXMATCH(A7103,""wealth planning""),""Script 1"",""-"")"),"-")</f>
        <v>-</v>
      </c>
      <c r="C7103" s="74" t="str">
        <f t="shared" si="54"/>
        <v>You: Hai assalamualaikum 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103" s="148">
        <f t="shared" si="55"/>
        <v>45681</v>
      </c>
    </row>
    <row r="7104" spans="1:4">
      <c r="B7104" s="74" t="str">
        <f ca="1">IFERROR(__xludf.DUMMYFUNCTION("IF(REGEXMATCH(A7104,""wealth planning""),""Script 1"",""-"")"),"-")</f>
        <v>-</v>
      </c>
      <c r="C7104" s="74">
        <f t="shared" si="54"/>
        <v>0</v>
      </c>
      <c r="D7104" s="148">
        <f t="shared" si="55"/>
        <v>45681</v>
      </c>
    </row>
    <row r="7105" spans="1:4">
      <c r="B7105" s="74" t="str">
        <f ca="1">IFERROR(__xludf.DUMMYFUNCTION("IF(REGEXMATCH(A7105,""wealth planning""),""Script 1"",""-"")"),"-")</f>
        <v>-</v>
      </c>
      <c r="C7105" s="74">
        <f t="shared" si="54"/>
        <v>0</v>
      </c>
      <c r="D7105" s="74" t="str">
        <f t="shared" si="55"/>
        <v>You: Hai assalamualaikum 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106" spans="1:4">
      <c r="B7106" s="74" t="str">
        <f ca="1">IFERROR(__xludf.DUMMYFUNCTION("IF(REGEXMATCH(A7106,""wealth planning""),""Script 1"",""-"")"),"-")</f>
        <v>-</v>
      </c>
      <c r="C7106" s="74">
        <f t="shared" si="54"/>
        <v>0</v>
      </c>
      <c r="D7106" s="74">
        <f t="shared" si="55"/>
        <v>0</v>
      </c>
    </row>
    <row r="7107" spans="1:4">
      <c r="A7107" s="74" t="s">
        <v>5565</v>
      </c>
      <c r="B7107" s="74" t="str">
        <f ca="1">IFERROR(__xludf.DUMMYFUNCTION("IF(REGEXMATCH(A7107,""wealth planning""),""Script 1"",""-"")"),"-")</f>
        <v>-</v>
      </c>
      <c r="C7107" s="74">
        <f t="shared" si="54"/>
        <v>0</v>
      </c>
      <c r="D7107" s="74">
        <f t="shared" si="55"/>
        <v>0</v>
      </c>
    </row>
    <row r="7108" spans="1:4">
      <c r="A7108" s="148">
        <v>45681</v>
      </c>
      <c r="B7108" s="74" t="str">
        <f ca="1">IFERROR(__xludf.DUMMYFUNCTION("IF(REGEXMATCH(A7108,""wealth planning""),""Script 1"",""-"")"),"#VALUE!")</f>
        <v>#VALUE!</v>
      </c>
      <c r="C7108" s="74" t="str">
        <f t="shared" si="54"/>
        <v>Nurul Aini Yusari</v>
      </c>
      <c r="D7108" s="74">
        <f t="shared" si="55"/>
        <v>0</v>
      </c>
    </row>
    <row r="7109" spans="1:4">
      <c r="A7109" s="148">
        <v>45681</v>
      </c>
      <c r="B7109" s="74" t="str">
        <f ca="1">IFERROR(__xludf.DUMMYFUNCTION("IF(REGEXMATCH(A7109,""wealth planning""),""Script 1"",""-"")"),"#VALUE!")</f>
        <v>#VALUE!</v>
      </c>
      <c r="C7109" s="148">
        <f t="shared" si="54"/>
        <v>45681</v>
      </c>
      <c r="D7109" s="74">
        <f t="shared" si="55"/>
        <v>0</v>
      </c>
    </row>
    <row r="7110" spans="1:4">
      <c r="A7110" s="74" t="s">
        <v>5566</v>
      </c>
      <c r="B7110" s="74" t="str">
        <f ca="1">IFERROR(__xludf.DUMMYFUNCTION("IF(REGEXMATCH(A7110,""wealth planning""),""Script 1"",""-"")"),"Script 1")</f>
        <v>Script 1</v>
      </c>
      <c r="C7110" s="148">
        <f t="shared" si="54"/>
        <v>45681</v>
      </c>
      <c r="D7110" s="74" t="str">
        <f t="shared" si="55"/>
        <v>Nurul Aini Yusari</v>
      </c>
    </row>
    <row r="7111" spans="1:4">
      <c r="B7111" s="74" t="str">
        <f ca="1">IFERROR(__xludf.DUMMYFUNCTION("IF(REGEXMATCH(A7111,""wealth planning""),""Script 1"",""-"")"),"-")</f>
        <v>-</v>
      </c>
      <c r="C7111" s="74" t="str">
        <f t="shared" si="54"/>
        <v>You: Hai assalamualaikum Nurul Aini,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111" s="148">
        <f t="shared" si="55"/>
        <v>45681</v>
      </c>
    </row>
    <row r="7112" spans="1:4">
      <c r="B7112" s="74" t="str">
        <f ca="1">IFERROR(__xludf.DUMMYFUNCTION("IF(REGEXMATCH(A7112,""wealth planning""),""Script 1"",""-"")"),"-")</f>
        <v>-</v>
      </c>
      <c r="C7112" s="74">
        <f t="shared" si="54"/>
        <v>0</v>
      </c>
      <c r="D7112" s="148">
        <f t="shared" si="55"/>
        <v>45681</v>
      </c>
    </row>
    <row r="7113" spans="1:4">
      <c r="B7113" s="74" t="str">
        <f ca="1">IFERROR(__xludf.DUMMYFUNCTION("IF(REGEXMATCH(A7113,""wealth planning""),""Script 1"",""-"")"),"-")</f>
        <v>-</v>
      </c>
      <c r="C7113" s="74">
        <f t="shared" si="54"/>
        <v>0</v>
      </c>
      <c r="D7113" s="74" t="str">
        <f t="shared" si="55"/>
        <v>You: Hai assalamualaikum Nurul Aini,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114" spans="1:4">
      <c r="A7114" s="74" t="s">
        <v>5568</v>
      </c>
      <c r="B7114" s="74" t="str">
        <f ca="1">IFERROR(__xludf.DUMMYFUNCTION("IF(REGEXMATCH(A7114,""wealth planning""),""Script 1"",""-"")"),"-")</f>
        <v>-</v>
      </c>
      <c r="C7114" s="74">
        <f t="shared" si="54"/>
        <v>0</v>
      </c>
      <c r="D7114" s="74">
        <f t="shared" si="55"/>
        <v>0</v>
      </c>
    </row>
    <row r="7115" spans="1:4">
      <c r="A7115" s="74" t="s">
        <v>5569</v>
      </c>
      <c r="B7115" s="74" t="str">
        <f ca="1">IFERROR(__xludf.DUMMYFUNCTION("IF(REGEXMATCH(A7115,""wealth planning""),""Script 1"",""-"")"),"-")</f>
        <v>-</v>
      </c>
      <c r="C7115" s="74" t="str">
        <f t="shared" si="54"/>
        <v>Nur Azlinn ZamriStatus is reachable</v>
      </c>
      <c r="D7115" s="74">
        <f t="shared" si="55"/>
        <v>0</v>
      </c>
    </row>
    <row r="7116" spans="1:4">
      <c r="A7116" s="148">
        <v>45681</v>
      </c>
      <c r="B7116" s="74" t="str">
        <f ca="1">IFERROR(__xludf.DUMMYFUNCTION("IF(REGEXMATCH(A7116,""wealth planning""),""Script 1"",""-"")"),"#VALUE!")</f>
        <v>#VALUE!</v>
      </c>
      <c r="C7116" s="74" t="str">
        <f t="shared" si="54"/>
        <v>Nur Azlinn Zamri</v>
      </c>
      <c r="D7116" s="74">
        <f t="shared" si="55"/>
        <v>0</v>
      </c>
    </row>
    <row r="7117" spans="1:4">
      <c r="A7117" s="148">
        <v>45681</v>
      </c>
      <c r="B7117" s="74" t="str">
        <f ca="1">IFERROR(__xludf.DUMMYFUNCTION("IF(REGEXMATCH(A7117,""wealth planning""),""Script 1"",""-"")"),"#VALUE!")</f>
        <v>#VALUE!</v>
      </c>
      <c r="C7117" s="148">
        <f t="shared" si="54"/>
        <v>45681</v>
      </c>
      <c r="D7117" s="74" t="str">
        <f t="shared" si="55"/>
        <v>Nur Azlinn ZamriStatus is reachable</v>
      </c>
    </row>
    <row r="7118" spans="1:4">
      <c r="A7118" s="74" t="s">
        <v>5570</v>
      </c>
      <c r="B7118" s="74" t="str">
        <f ca="1">IFERROR(__xludf.DUMMYFUNCTION("IF(REGEXMATCH(A7118,""wealth planning""),""Script 1"",""-"")"),"Script 1")</f>
        <v>Script 1</v>
      </c>
      <c r="C7118" s="148">
        <f t="shared" si="54"/>
        <v>45681</v>
      </c>
      <c r="D7118" s="74" t="str">
        <f t="shared" si="55"/>
        <v>Nur Azlinn Zamri</v>
      </c>
    </row>
    <row r="7119" spans="1:4">
      <c r="B7119" s="74" t="str">
        <f ca="1">IFERROR(__xludf.DUMMYFUNCTION("IF(REGEXMATCH(A7119,""wealth planning""),""Script 1"",""-"")"),"-")</f>
        <v>-</v>
      </c>
      <c r="C7119" s="74" t="str">
        <f t="shared" si="54"/>
        <v>You: Hai assalamualaikum puan Nur Azlinn,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119" s="148">
        <f t="shared" si="55"/>
        <v>45681</v>
      </c>
    </row>
    <row r="7120" spans="1:4">
      <c r="B7120" s="74" t="str">
        <f ca="1">IFERROR(__xludf.DUMMYFUNCTION("IF(REGEXMATCH(A7120,""wealth planning""),""Script 1"",""-"")"),"-")</f>
        <v>-</v>
      </c>
      <c r="C7120" s="74">
        <f t="shared" si="54"/>
        <v>0</v>
      </c>
      <c r="D7120" s="148">
        <f t="shared" si="55"/>
        <v>45681</v>
      </c>
    </row>
    <row r="7121" spans="1:4">
      <c r="B7121" s="74" t="str">
        <f ca="1">IFERROR(__xludf.DUMMYFUNCTION("IF(REGEXMATCH(A7121,""wealth planning""),""Script 1"",""-"")"),"-")</f>
        <v>-</v>
      </c>
      <c r="C7121" s="74">
        <f t="shared" si="54"/>
        <v>0</v>
      </c>
      <c r="D7121" s="74" t="str">
        <f t="shared" si="55"/>
        <v>You: Hai assalamualaikum puan Nur Azlinn,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122" spans="1:4">
      <c r="A7122" s="74" t="s">
        <v>5572</v>
      </c>
      <c r="B7122" s="74" t="str">
        <f ca="1">IFERROR(__xludf.DUMMYFUNCTION("IF(REGEXMATCH(A7122,""wealth planning""),""Script 1"",""-"")"),"-")</f>
        <v>-</v>
      </c>
      <c r="C7122" s="74">
        <f t="shared" si="54"/>
        <v>0</v>
      </c>
      <c r="D7122" s="74">
        <f t="shared" si="55"/>
        <v>0</v>
      </c>
    </row>
    <row r="7123" spans="1:4">
      <c r="A7123" s="74" t="s">
        <v>5572</v>
      </c>
      <c r="B7123" s="74" t="str">
        <f ca="1">IFERROR(__xludf.DUMMYFUNCTION("IF(REGEXMATCH(A7123,""wealth planning""),""Script 1"",""-"")"),"-")</f>
        <v>-</v>
      </c>
      <c r="C7123" s="74" t="str">
        <f t="shared" si="54"/>
        <v>Alisa A.</v>
      </c>
      <c r="D7123" s="74">
        <f t="shared" si="55"/>
        <v>0</v>
      </c>
    </row>
    <row r="7124" spans="1:4">
      <c r="A7124" s="148">
        <v>45681</v>
      </c>
      <c r="B7124" s="74" t="str">
        <f ca="1">IFERROR(__xludf.DUMMYFUNCTION("IF(REGEXMATCH(A7124,""wealth planning""),""Script 1"",""-"")"),"#VALUE!")</f>
        <v>#VALUE!</v>
      </c>
      <c r="C7124" s="74" t="str">
        <f t="shared" si="54"/>
        <v>Alisa A.</v>
      </c>
      <c r="D7124" s="74">
        <f t="shared" si="55"/>
        <v>0</v>
      </c>
    </row>
    <row r="7125" spans="1:4">
      <c r="A7125" s="148">
        <v>45681</v>
      </c>
      <c r="B7125" s="74" t="str">
        <f ca="1">IFERROR(__xludf.DUMMYFUNCTION("IF(REGEXMATCH(A7125,""wealth planning""),""Script 1"",""-"")"),"#VALUE!")</f>
        <v>#VALUE!</v>
      </c>
      <c r="C7125" s="148">
        <f t="shared" si="54"/>
        <v>45681</v>
      </c>
      <c r="D7125" s="74" t="str">
        <f t="shared" si="55"/>
        <v>Alisa A.</v>
      </c>
    </row>
    <row r="7126" spans="1:4">
      <c r="A7126" s="74" t="s">
        <v>5573</v>
      </c>
      <c r="B7126" s="74" t="str">
        <f ca="1">IFERROR(__xludf.DUMMYFUNCTION("IF(REGEXMATCH(A7126,""wealth planning""),""Script 1"",""-"")"),"Script 1")</f>
        <v>Script 1</v>
      </c>
      <c r="C7126" s="148">
        <f t="shared" si="54"/>
        <v>45681</v>
      </c>
      <c r="D7126" s="74" t="str">
        <f t="shared" si="55"/>
        <v>Alisa A.</v>
      </c>
    </row>
    <row r="7127" spans="1:4">
      <c r="B7127" s="74" t="str">
        <f ca="1">IFERROR(__xludf.DUMMYFUNCTION("IF(REGEXMATCH(A7127,""wealth planning""),""Script 1"",""-"")"),"-")</f>
        <v>-</v>
      </c>
      <c r="C7127" s="74" t="str">
        <f t="shared" si="54"/>
        <v>You: Hai assalamualaikum Alisa,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127" s="148">
        <f t="shared" si="55"/>
        <v>45681</v>
      </c>
    </row>
    <row r="7128" spans="1:4">
      <c r="B7128" s="74" t="str">
        <f ca="1">IFERROR(__xludf.DUMMYFUNCTION("IF(REGEXMATCH(A7128,""wealth planning""),""Script 1"",""-"")"),"-")</f>
        <v>-</v>
      </c>
      <c r="C7128" s="74">
        <f t="shared" si="54"/>
        <v>0</v>
      </c>
      <c r="D7128" s="148">
        <f t="shared" si="55"/>
        <v>45681</v>
      </c>
    </row>
    <row r="7129" spans="1:4">
      <c r="B7129" s="74" t="str">
        <f ca="1">IFERROR(__xludf.DUMMYFUNCTION("IF(REGEXMATCH(A7129,""wealth planning""),""Script 1"",""-"")"),"-")</f>
        <v>-</v>
      </c>
      <c r="C7129" s="74">
        <f t="shared" si="54"/>
        <v>0</v>
      </c>
      <c r="D7129" s="74" t="str">
        <f t="shared" si="55"/>
        <v>You: Hai assalamualaikum Alisa,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130" spans="1:4">
      <c r="B7130" s="74" t="str">
        <f ca="1">IFERROR(__xludf.DUMMYFUNCTION("IF(REGEXMATCH(A7130,""wealth planning""),""Script 1"",""-"")"),"-")</f>
        <v>-</v>
      </c>
      <c r="C7130" s="74">
        <f t="shared" si="54"/>
        <v>0</v>
      </c>
      <c r="D7130" s="74">
        <f t="shared" si="55"/>
        <v>0</v>
      </c>
    </row>
    <row r="7131" spans="1:4">
      <c r="A7131" s="74" t="s">
        <v>5576</v>
      </c>
      <c r="B7131" s="74" t="str">
        <f ca="1">IFERROR(__xludf.DUMMYFUNCTION("IF(REGEXMATCH(A7131,""wealth planning""),""Script 1"",""-"")"),"-")</f>
        <v>-</v>
      </c>
      <c r="C7131" s="74">
        <f t="shared" si="54"/>
        <v>0</v>
      </c>
      <c r="D7131" s="74">
        <f t="shared" si="55"/>
        <v>0</v>
      </c>
    </row>
    <row r="7132" spans="1:4">
      <c r="A7132" s="148">
        <v>45681</v>
      </c>
      <c r="B7132" s="74" t="str">
        <f ca="1">IFERROR(__xludf.DUMMYFUNCTION("IF(REGEXMATCH(A7132,""wealth planning""),""Script 1"",""-"")"),"#VALUE!")</f>
        <v>#VALUE!</v>
      </c>
      <c r="C7132" s="74" t="str">
        <f t="shared" si="54"/>
        <v>Norazelin Sallehuddin</v>
      </c>
      <c r="D7132" s="74">
        <f t="shared" si="55"/>
        <v>0</v>
      </c>
    </row>
    <row r="7133" spans="1:4">
      <c r="A7133" s="148">
        <v>45681</v>
      </c>
      <c r="B7133" s="74" t="str">
        <f ca="1">IFERROR(__xludf.DUMMYFUNCTION("IF(REGEXMATCH(A7133,""wealth planning""),""Script 1"",""-"")"),"#VALUE!")</f>
        <v>#VALUE!</v>
      </c>
      <c r="C7133" s="148">
        <f t="shared" si="54"/>
        <v>45681</v>
      </c>
      <c r="D7133" s="74">
        <f t="shared" si="55"/>
        <v>0</v>
      </c>
    </row>
    <row r="7134" spans="1:4">
      <c r="A7134" s="74" t="s">
        <v>5577</v>
      </c>
      <c r="B7134" s="74" t="str">
        <f ca="1">IFERROR(__xludf.DUMMYFUNCTION("IF(REGEXMATCH(A7134,""wealth planning""),""Script 1"",""-"")"),"Script 1")</f>
        <v>Script 1</v>
      </c>
      <c r="C7134" s="148">
        <f t="shared" si="54"/>
        <v>45681</v>
      </c>
      <c r="D7134" s="74" t="str">
        <f t="shared" si="55"/>
        <v>Norazelin Sallehuddin</v>
      </c>
    </row>
    <row r="7135" spans="1:4">
      <c r="B7135" s="74" t="str">
        <f ca="1">IFERROR(__xludf.DUMMYFUNCTION("IF(REGEXMATCH(A7135,""wealth planning""),""Script 1"",""-"")"),"-")</f>
        <v>-</v>
      </c>
      <c r="C7135" s="74" t="str">
        <f t="shared" si="54"/>
        <v>You: Hai assalamualaikum puan Norazelin,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135" s="148">
        <f t="shared" si="55"/>
        <v>45681</v>
      </c>
    </row>
    <row r="7136" spans="1:4">
      <c r="B7136" s="74" t="str">
        <f ca="1">IFERROR(__xludf.DUMMYFUNCTION("IF(REGEXMATCH(A7136,""wealth planning""),""Script 1"",""-"")"),"-")</f>
        <v>-</v>
      </c>
      <c r="C7136" s="74">
        <f t="shared" si="54"/>
        <v>0</v>
      </c>
      <c r="D7136" s="148">
        <f t="shared" si="55"/>
        <v>45681</v>
      </c>
    </row>
    <row r="7137" spans="1:4">
      <c r="B7137" s="74" t="str">
        <f ca="1">IFERROR(__xludf.DUMMYFUNCTION("IF(REGEXMATCH(A7137,""wealth planning""),""Script 1"",""-"")"),"-")</f>
        <v>-</v>
      </c>
      <c r="C7137" s="74">
        <f t="shared" si="54"/>
        <v>0</v>
      </c>
      <c r="D7137" s="74" t="str">
        <f t="shared" si="55"/>
        <v>You: Hai assalamualaikum puan Norazelin,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138" spans="1:4">
      <c r="B7138" s="74" t="str">
        <f ca="1">IFERROR(__xludf.DUMMYFUNCTION("IF(REGEXMATCH(A7138,""wealth planning""),""Script 1"",""-"")"),"-")</f>
        <v>-</v>
      </c>
      <c r="C7138" s="74">
        <f t="shared" si="54"/>
        <v>0</v>
      </c>
      <c r="D7138" s="74">
        <f t="shared" si="55"/>
        <v>0</v>
      </c>
    </row>
    <row r="7139" spans="1:4">
      <c r="A7139" s="74" t="s">
        <v>5580</v>
      </c>
      <c r="B7139" s="74" t="str">
        <f ca="1">IFERROR(__xludf.DUMMYFUNCTION("IF(REGEXMATCH(A7139,""wealth planning""),""Script 1"",""-"")"),"-")</f>
        <v>-</v>
      </c>
      <c r="C7139" s="74">
        <f t="shared" si="54"/>
        <v>0</v>
      </c>
      <c r="D7139" s="74">
        <f t="shared" si="55"/>
        <v>0</v>
      </c>
    </row>
    <row r="7140" spans="1:4">
      <c r="A7140" s="148">
        <v>45681</v>
      </c>
      <c r="B7140" s="74" t="str">
        <f ca="1">IFERROR(__xludf.DUMMYFUNCTION("IF(REGEXMATCH(A7140,""wealth planning""),""Script 1"",""-"")"),"#VALUE!")</f>
        <v>#VALUE!</v>
      </c>
      <c r="C7140" s="74" t="str">
        <f t="shared" si="54"/>
        <v>Siti Nur Raihan Ahmad</v>
      </c>
      <c r="D7140" s="74">
        <f t="shared" si="55"/>
        <v>0</v>
      </c>
    </row>
    <row r="7141" spans="1:4">
      <c r="A7141" s="148">
        <v>45681</v>
      </c>
      <c r="B7141" s="74" t="str">
        <f ca="1">IFERROR(__xludf.DUMMYFUNCTION("IF(REGEXMATCH(A7141,""wealth planning""),""Script 1"",""-"")"),"#VALUE!")</f>
        <v>#VALUE!</v>
      </c>
      <c r="C7141" s="148">
        <f t="shared" si="54"/>
        <v>45681</v>
      </c>
      <c r="D7141" s="74">
        <f t="shared" si="55"/>
        <v>0</v>
      </c>
    </row>
    <row r="7142" spans="1:4">
      <c r="A7142" s="74" t="s">
        <v>5581</v>
      </c>
      <c r="B7142" s="74" t="str">
        <f ca="1">IFERROR(__xludf.DUMMYFUNCTION("IF(REGEXMATCH(A7142,""wealth planning""),""Script 1"",""-"")"),"Script 1")</f>
        <v>Script 1</v>
      </c>
      <c r="C7142" s="148">
        <f t="shared" si="54"/>
        <v>45681</v>
      </c>
      <c r="D7142" s="74" t="str">
        <f t="shared" si="55"/>
        <v>Siti Nur Raihan Ahmad</v>
      </c>
    </row>
    <row r="7143" spans="1:4">
      <c r="B7143" s="74" t="str">
        <f ca="1">IFERROR(__xludf.DUMMYFUNCTION("IF(REGEXMATCH(A7143,""wealth planning""),""Script 1"",""-"")"),"-")</f>
        <v>-</v>
      </c>
      <c r="C7143" s="74" t="str">
        <f t="shared" si="54"/>
        <v>You: Hai assalamualaikum Raihan,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143" s="148">
        <f t="shared" si="55"/>
        <v>45681</v>
      </c>
    </row>
    <row r="7144" spans="1:4">
      <c r="B7144" s="74" t="str">
        <f ca="1">IFERROR(__xludf.DUMMYFUNCTION("IF(REGEXMATCH(A7144,""wealth planning""),""Script 1"",""-"")"),"-")</f>
        <v>-</v>
      </c>
      <c r="C7144" s="74">
        <f t="shared" ref="C7144:C7398" si="56">A7143</f>
        <v>0</v>
      </c>
      <c r="D7144" s="148">
        <f t="shared" ref="D7144:D7398" si="57">A7141</f>
        <v>45681</v>
      </c>
    </row>
    <row r="7145" spans="1:4">
      <c r="B7145" s="74" t="str">
        <f ca="1">IFERROR(__xludf.DUMMYFUNCTION("IF(REGEXMATCH(A7145,""wealth planning""),""Script 1"",""-"")"),"-")</f>
        <v>-</v>
      </c>
      <c r="C7145" s="74">
        <f t="shared" si="56"/>
        <v>0</v>
      </c>
      <c r="D7145" s="74" t="str">
        <f t="shared" si="57"/>
        <v>You: Hai assalamualaikum Raihan,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146" spans="1:4">
      <c r="A7146" s="74" t="s">
        <v>5583</v>
      </c>
      <c r="B7146" s="74" t="str">
        <f ca="1">IFERROR(__xludf.DUMMYFUNCTION("IF(REGEXMATCH(A7146,""wealth planning""),""Script 1"",""-"")"),"-")</f>
        <v>-</v>
      </c>
      <c r="C7146" s="74">
        <f t="shared" si="56"/>
        <v>0</v>
      </c>
      <c r="D7146" s="74">
        <f t="shared" si="57"/>
        <v>0</v>
      </c>
    </row>
    <row r="7147" spans="1:4">
      <c r="A7147" s="74" t="s">
        <v>5583</v>
      </c>
      <c r="B7147" s="74" t="str">
        <f ca="1">IFERROR(__xludf.DUMMYFUNCTION("IF(REGEXMATCH(A7147,""wealth planning""),""Script 1"",""-"")"),"-")</f>
        <v>-</v>
      </c>
      <c r="C7147" s="74" t="str">
        <f t="shared" si="56"/>
        <v>Sabrina Kamal</v>
      </c>
      <c r="D7147" s="74">
        <f t="shared" si="57"/>
        <v>0</v>
      </c>
    </row>
    <row r="7148" spans="1:4">
      <c r="A7148" s="148">
        <v>45681</v>
      </c>
      <c r="B7148" s="74" t="str">
        <f ca="1">IFERROR(__xludf.DUMMYFUNCTION("IF(REGEXMATCH(A7148,""wealth planning""),""Script 1"",""-"")"),"#VALUE!")</f>
        <v>#VALUE!</v>
      </c>
      <c r="C7148" s="74" t="str">
        <f t="shared" si="56"/>
        <v>Sabrina Kamal</v>
      </c>
      <c r="D7148" s="74">
        <f t="shared" si="57"/>
        <v>0</v>
      </c>
    </row>
    <row r="7149" spans="1:4">
      <c r="A7149" s="148">
        <v>45681</v>
      </c>
      <c r="B7149" s="74" t="str">
        <f ca="1">IFERROR(__xludf.DUMMYFUNCTION("IF(REGEXMATCH(A7149,""wealth planning""),""Script 1"",""-"")"),"#VALUE!")</f>
        <v>#VALUE!</v>
      </c>
      <c r="C7149" s="148">
        <f t="shared" si="56"/>
        <v>45681</v>
      </c>
      <c r="D7149" s="74" t="str">
        <f t="shared" si="57"/>
        <v>Sabrina Kamal</v>
      </c>
    </row>
    <row r="7150" spans="1:4">
      <c r="A7150" s="74" t="s">
        <v>5179</v>
      </c>
      <c r="B7150" s="74" t="str">
        <f ca="1">IFERROR(__xludf.DUMMYFUNCTION("IF(REGEXMATCH(A7150,""wealth planning""),""Script 1"",""-"")"),"Script 1")</f>
        <v>Script 1</v>
      </c>
      <c r="C7150" s="148">
        <f t="shared" si="56"/>
        <v>45681</v>
      </c>
      <c r="D7150" s="74" t="str">
        <f t="shared" si="57"/>
        <v>Sabrina Kamal</v>
      </c>
    </row>
    <row r="7151" spans="1:4">
      <c r="B7151" s="74" t="str">
        <f ca="1">IFERROR(__xludf.DUMMYFUNCTION("IF(REGEXMATCH(A7151,""wealth planning""),""Script 1"",""-"")"),"-")</f>
        <v>-</v>
      </c>
      <c r="C7151" s="74" t="str">
        <f t="shared" si="56"/>
        <v>You: Hai assalamualaikum Sabrina,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151" s="148">
        <f t="shared" si="57"/>
        <v>45681</v>
      </c>
    </row>
    <row r="7152" spans="1:4">
      <c r="B7152" s="74" t="str">
        <f ca="1">IFERROR(__xludf.DUMMYFUNCTION("IF(REGEXMATCH(A7152,""wealth planning""),""Script 1"",""-"")"),"-")</f>
        <v>-</v>
      </c>
      <c r="C7152" s="74">
        <f t="shared" si="56"/>
        <v>0</v>
      </c>
      <c r="D7152" s="148">
        <f t="shared" si="57"/>
        <v>45681</v>
      </c>
    </row>
    <row r="7153" spans="1:4">
      <c r="B7153" s="74" t="str">
        <f ca="1">IFERROR(__xludf.DUMMYFUNCTION("IF(REGEXMATCH(A7153,""wealth planning""),""Script 1"",""-"")"),"-")</f>
        <v>-</v>
      </c>
      <c r="C7153" s="74">
        <f t="shared" si="56"/>
        <v>0</v>
      </c>
      <c r="D7153" s="74" t="str">
        <f t="shared" si="57"/>
        <v>You: Hai assalamualaikum Sabrina,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154" spans="1:4">
      <c r="A7154" s="74" t="s">
        <v>5585</v>
      </c>
      <c r="B7154" s="74" t="str">
        <f ca="1">IFERROR(__xludf.DUMMYFUNCTION("IF(REGEXMATCH(A7154,""wealth planning""),""Script 1"",""-"")"),"-")</f>
        <v>-</v>
      </c>
      <c r="C7154" s="74">
        <f t="shared" si="56"/>
        <v>0</v>
      </c>
      <c r="D7154" s="74">
        <f t="shared" si="57"/>
        <v>0</v>
      </c>
    </row>
    <row r="7155" spans="1:4">
      <c r="A7155" s="74" t="s">
        <v>5586</v>
      </c>
      <c r="B7155" s="74" t="str">
        <f ca="1">IFERROR(__xludf.DUMMYFUNCTION("IF(REGEXMATCH(A7155,""wealth planning""),""Script 1"",""-"")"),"-")</f>
        <v>-</v>
      </c>
      <c r="C7155" s="74" t="str">
        <f t="shared" si="56"/>
        <v>Shomida RoumhayatyStatus is reachable</v>
      </c>
      <c r="D7155" s="74">
        <f t="shared" si="57"/>
        <v>0</v>
      </c>
    </row>
    <row r="7156" spans="1:4">
      <c r="A7156" s="148">
        <v>45681</v>
      </c>
      <c r="B7156" s="74" t="str">
        <f ca="1">IFERROR(__xludf.DUMMYFUNCTION("IF(REGEXMATCH(A7156,""wealth planning""),""Script 1"",""-"")"),"#VALUE!")</f>
        <v>#VALUE!</v>
      </c>
      <c r="C7156" s="74" t="str">
        <f t="shared" si="56"/>
        <v>Shomida Roumhayaty</v>
      </c>
      <c r="D7156" s="74">
        <f t="shared" si="57"/>
        <v>0</v>
      </c>
    </row>
    <row r="7157" spans="1:4">
      <c r="A7157" s="148">
        <v>45681</v>
      </c>
      <c r="B7157" s="74" t="str">
        <f ca="1">IFERROR(__xludf.DUMMYFUNCTION("IF(REGEXMATCH(A7157,""wealth planning""),""Script 1"",""-"")"),"#VALUE!")</f>
        <v>#VALUE!</v>
      </c>
      <c r="C7157" s="148">
        <f t="shared" si="56"/>
        <v>45681</v>
      </c>
      <c r="D7157" s="74" t="str">
        <f t="shared" si="57"/>
        <v>Shomida RoumhayatyStatus is reachable</v>
      </c>
    </row>
    <row r="7158" spans="1:4">
      <c r="A7158" s="74" t="s">
        <v>5587</v>
      </c>
      <c r="B7158" s="74" t="str">
        <f ca="1">IFERROR(__xludf.DUMMYFUNCTION("IF(REGEXMATCH(A7158,""wealth planning""),""Script 1"",""-"")"),"Script 1")</f>
        <v>Script 1</v>
      </c>
      <c r="C7158" s="148">
        <f t="shared" si="56"/>
        <v>45681</v>
      </c>
      <c r="D7158" s="74" t="str">
        <f t="shared" si="57"/>
        <v>Shomida Roumhayaty</v>
      </c>
    </row>
    <row r="7159" spans="1:4">
      <c r="B7159" s="74" t="str">
        <f ca="1">IFERROR(__xludf.DUMMYFUNCTION("IF(REGEXMATCH(A7159,""wealth planning""),""Script 1"",""-"")"),"-")</f>
        <v>-</v>
      </c>
      <c r="C7159" s="74" t="str">
        <f t="shared" si="56"/>
        <v>You: Hai assalamualaikum Shomida,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159" s="148">
        <f t="shared" si="57"/>
        <v>45681</v>
      </c>
    </row>
    <row r="7160" spans="1:4">
      <c r="B7160" s="74" t="str">
        <f ca="1">IFERROR(__xludf.DUMMYFUNCTION("IF(REGEXMATCH(A7160,""wealth planning""),""Script 1"",""-"")"),"-")</f>
        <v>-</v>
      </c>
      <c r="C7160" s="74">
        <f t="shared" si="56"/>
        <v>0</v>
      </c>
      <c r="D7160" s="148">
        <f t="shared" si="57"/>
        <v>45681</v>
      </c>
    </row>
    <row r="7161" spans="1:4">
      <c r="B7161" s="74" t="str">
        <f ca="1">IFERROR(__xludf.DUMMYFUNCTION("IF(REGEXMATCH(A7161,""wealth planning""),""Script 1"",""-"")"),"-")</f>
        <v>-</v>
      </c>
      <c r="C7161" s="74">
        <f t="shared" si="56"/>
        <v>0</v>
      </c>
      <c r="D7161" s="74" t="str">
        <f t="shared" si="57"/>
        <v>You: Hai assalamualaikum Shomida,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162" spans="1:4">
      <c r="A7162" s="74" t="s">
        <v>5589</v>
      </c>
      <c r="B7162" s="74" t="str">
        <f ca="1">IFERROR(__xludf.DUMMYFUNCTION("IF(REGEXMATCH(A7162,""wealth planning""),""Script 1"",""-"")"),"-")</f>
        <v>-</v>
      </c>
      <c r="C7162" s="74">
        <f t="shared" si="56"/>
        <v>0</v>
      </c>
      <c r="D7162" s="74">
        <f t="shared" si="57"/>
        <v>0</v>
      </c>
    </row>
    <row r="7163" spans="1:4">
      <c r="A7163" s="74" t="s">
        <v>5590</v>
      </c>
      <c r="B7163" s="74" t="str">
        <f ca="1">IFERROR(__xludf.DUMMYFUNCTION("IF(REGEXMATCH(A7163,""wealth planning""),""Script 1"",""-"")"),"-")</f>
        <v>-</v>
      </c>
      <c r="C7163" s="74" t="str">
        <f t="shared" si="56"/>
        <v>Nurr Al'liyah Khaisul Mahdi, #HIRINGStatus is online</v>
      </c>
      <c r="D7163" s="74">
        <f t="shared" si="57"/>
        <v>0</v>
      </c>
    </row>
    <row r="7164" spans="1:4">
      <c r="A7164" s="148">
        <v>45681</v>
      </c>
      <c r="B7164" s="74" t="str">
        <f ca="1">IFERROR(__xludf.DUMMYFUNCTION("IF(REGEXMATCH(A7164,""wealth planning""),""Script 1"",""-"")"),"#VALUE!")</f>
        <v>#VALUE!</v>
      </c>
      <c r="C7164" s="74" t="str">
        <f t="shared" si="56"/>
        <v>Nurr Al'liyah Khaisul Mahdi</v>
      </c>
      <c r="D7164" s="74">
        <f t="shared" si="57"/>
        <v>0</v>
      </c>
    </row>
    <row r="7165" spans="1:4">
      <c r="A7165" s="148">
        <v>45681</v>
      </c>
      <c r="B7165" s="74" t="str">
        <f ca="1">IFERROR(__xludf.DUMMYFUNCTION("IF(REGEXMATCH(A7165,""wealth planning""),""Script 1"",""-"")"),"#VALUE!")</f>
        <v>#VALUE!</v>
      </c>
      <c r="C7165" s="148">
        <f t="shared" si="56"/>
        <v>45681</v>
      </c>
      <c r="D7165" s="74" t="str">
        <f t="shared" si="57"/>
        <v>Nurr Al'liyah Khaisul Mahdi, #HIRINGStatus is online</v>
      </c>
    </row>
    <row r="7166" spans="1:4">
      <c r="A7166" s="74" t="s">
        <v>5591</v>
      </c>
      <c r="B7166" s="74" t="str">
        <f ca="1">IFERROR(__xludf.DUMMYFUNCTION("IF(REGEXMATCH(A7166,""wealth planning""),""Script 1"",""-"")"),"-")</f>
        <v>-</v>
      </c>
      <c r="C7166" s="148">
        <f t="shared" si="56"/>
        <v>45681</v>
      </c>
      <c r="D7166" s="74" t="str">
        <f t="shared" si="57"/>
        <v>Nurr Al'liyah Khaisul Mahdi</v>
      </c>
    </row>
    <row r="7167" spans="1:4">
      <c r="B7167" s="74" t="str">
        <f ca="1">IFERROR(__xludf.DUMMYFUNCTION("IF(REGEXMATCH(A7167,""wealth planning""),""Script 1"",""-"")"),"-")</f>
        <v>-</v>
      </c>
      <c r="C7167" s="74" t="str">
        <f t="shared" si="56"/>
        <v>You: Terima kasih for reply. Bukan nak buat sekarang. Just nak set masa dulu. Is it okay kalau kita set masa next week?</v>
      </c>
      <c r="D7167" s="148">
        <f t="shared" si="57"/>
        <v>45681</v>
      </c>
    </row>
    <row r="7168" spans="1:4">
      <c r="B7168" s="74" t="str">
        <f ca="1">IFERROR(__xludf.DUMMYFUNCTION("IF(REGEXMATCH(A7168,""wealth planning""),""Script 1"",""-"")"),"-")</f>
        <v>-</v>
      </c>
      <c r="C7168" s="74">
        <f t="shared" si="56"/>
        <v>0</v>
      </c>
      <c r="D7168" s="148">
        <f t="shared" si="57"/>
        <v>45681</v>
      </c>
    </row>
    <row r="7169" spans="1:4">
      <c r="B7169" s="74" t="str">
        <f ca="1">IFERROR(__xludf.DUMMYFUNCTION("IF(REGEXMATCH(A7169,""wealth planning""),""Script 1"",""-"")"),"-")</f>
        <v>-</v>
      </c>
      <c r="C7169" s="74">
        <f t="shared" si="56"/>
        <v>0</v>
      </c>
      <c r="D7169" s="74" t="str">
        <f t="shared" si="57"/>
        <v>You: Terima kasih for reply. Bukan nak buat sekarang. Just nak set masa dulu. Is it okay kalau kita set masa next week?</v>
      </c>
    </row>
    <row r="7170" spans="1:4">
      <c r="A7170" s="74" t="s">
        <v>5593</v>
      </c>
      <c r="B7170" s="74" t="str">
        <f ca="1">IFERROR(__xludf.DUMMYFUNCTION("IF(REGEXMATCH(A7170,""wealth planning""),""Script 1"",""-"")"),"-")</f>
        <v>-</v>
      </c>
      <c r="C7170" s="74">
        <f t="shared" si="56"/>
        <v>0</v>
      </c>
      <c r="D7170" s="74">
        <f t="shared" si="57"/>
        <v>0</v>
      </c>
    </row>
    <row r="7171" spans="1:4">
      <c r="A7171" s="74" t="s">
        <v>5593</v>
      </c>
      <c r="B7171" s="74" t="str">
        <f ca="1">IFERROR(__xludf.DUMMYFUNCTION("IF(REGEXMATCH(A7171,""wealth planning""),""Script 1"",""-"")"),"-")</f>
        <v>-</v>
      </c>
      <c r="C7171" s="74" t="str">
        <f t="shared" si="56"/>
        <v>Nur Damia Hananni</v>
      </c>
      <c r="D7171" s="74">
        <f t="shared" si="57"/>
        <v>0</v>
      </c>
    </row>
    <row r="7172" spans="1:4">
      <c r="A7172" s="148">
        <v>45681</v>
      </c>
      <c r="B7172" s="74" t="str">
        <f ca="1">IFERROR(__xludf.DUMMYFUNCTION("IF(REGEXMATCH(A7172,""wealth planning""),""Script 1"",""-"")"),"#VALUE!")</f>
        <v>#VALUE!</v>
      </c>
      <c r="C7172" s="74" t="str">
        <f t="shared" si="56"/>
        <v>Nur Damia Hananni</v>
      </c>
      <c r="D7172" s="74">
        <f t="shared" si="57"/>
        <v>0</v>
      </c>
    </row>
    <row r="7173" spans="1:4">
      <c r="A7173" s="148">
        <v>45681</v>
      </c>
      <c r="B7173" s="74" t="str">
        <f ca="1">IFERROR(__xludf.DUMMYFUNCTION("IF(REGEXMATCH(A7173,""wealth planning""),""Script 1"",""-"")"),"#VALUE!")</f>
        <v>#VALUE!</v>
      </c>
      <c r="C7173" s="148">
        <f t="shared" si="56"/>
        <v>45681</v>
      </c>
      <c r="D7173" s="74" t="str">
        <f t="shared" si="57"/>
        <v>Nur Damia Hananni</v>
      </c>
    </row>
    <row r="7174" spans="1:4">
      <c r="A7174" s="74" t="s">
        <v>5594</v>
      </c>
      <c r="B7174" s="74" t="str">
        <f ca="1">IFERROR(__xludf.DUMMYFUNCTION("IF(REGEXMATCH(A7174,""wealth planning""),""Script 1"",""-"")"),"Script 1")</f>
        <v>Script 1</v>
      </c>
      <c r="C7174" s="148">
        <f t="shared" si="56"/>
        <v>45681</v>
      </c>
      <c r="D7174" s="74" t="str">
        <f t="shared" si="57"/>
        <v>Nur Damia Hananni</v>
      </c>
    </row>
    <row r="7175" spans="1:4">
      <c r="B7175" s="74" t="str">
        <f ca="1">IFERROR(__xludf.DUMMYFUNCTION("IF(REGEXMATCH(A7175,""wealth planning""),""Script 1"",""-"")"),"-")</f>
        <v>-</v>
      </c>
      <c r="C7175" s="74" t="str">
        <f t="shared" si="56"/>
        <v>You: Hai assalamualaikum Damia,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175" s="148">
        <f t="shared" si="57"/>
        <v>45681</v>
      </c>
    </row>
    <row r="7176" spans="1:4">
      <c r="B7176" s="74" t="str">
        <f ca="1">IFERROR(__xludf.DUMMYFUNCTION("IF(REGEXMATCH(A7176,""wealth planning""),""Script 1"",""-"")"),"-")</f>
        <v>-</v>
      </c>
      <c r="C7176" s="74">
        <f t="shared" si="56"/>
        <v>0</v>
      </c>
      <c r="D7176" s="148">
        <f t="shared" si="57"/>
        <v>45681</v>
      </c>
    </row>
    <row r="7177" spans="1:4">
      <c r="B7177" s="74" t="str">
        <f ca="1">IFERROR(__xludf.DUMMYFUNCTION("IF(REGEXMATCH(A7177,""wealth planning""),""Script 1"",""-"")"),"-")</f>
        <v>-</v>
      </c>
      <c r="C7177" s="74">
        <f t="shared" si="56"/>
        <v>0</v>
      </c>
      <c r="D7177" s="74" t="str">
        <f t="shared" si="57"/>
        <v>You: Hai assalamualaikum Damia,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178" spans="1:4">
      <c r="A7178" s="74" t="s">
        <v>5596</v>
      </c>
      <c r="B7178" s="74" t="str">
        <f ca="1">IFERROR(__xludf.DUMMYFUNCTION("IF(REGEXMATCH(A7178,""wealth planning""),""Script 1"",""-"")"),"-")</f>
        <v>-</v>
      </c>
      <c r="C7178" s="74">
        <f t="shared" si="56"/>
        <v>0</v>
      </c>
      <c r="D7178" s="74">
        <f t="shared" si="57"/>
        <v>0</v>
      </c>
    </row>
    <row r="7179" spans="1:4">
      <c r="A7179" s="74" t="s">
        <v>5597</v>
      </c>
      <c r="B7179" s="74" t="str">
        <f ca="1">IFERROR(__xludf.DUMMYFUNCTION("IF(REGEXMATCH(A7179,""wealth planning""),""Script 1"",""-"")"),"-")</f>
        <v>-</v>
      </c>
      <c r="C7179" s="74" t="str">
        <f t="shared" si="56"/>
        <v>Izzuddin NazmiStatus is reachable</v>
      </c>
      <c r="D7179" s="74">
        <f t="shared" si="57"/>
        <v>0</v>
      </c>
    </row>
    <row r="7180" spans="1:4">
      <c r="A7180" s="148">
        <v>45681</v>
      </c>
      <c r="B7180" s="74" t="str">
        <f ca="1">IFERROR(__xludf.DUMMYFUNCTION("IF(REGEXMATCH(A7180,""wealth planning""),""Script 1"",""-"")"),"#VALUE!")</f>
        <v>#VALUE!</v>
      </c>
      <c r="C7180" s="74" t="str">
        <f t="shared" si="56"/>
        <v>Izzuddin Nazmi</v>
      </c>
      <c r="D7180" s="74">
        <f t="shared" si="57"/>
        <v>0</v>
      </c>
    </row>
    <row r="7181" spans="1:4">
      <c r="A7181" s="148">
        <v>45681</v>
      </c>
      <c r="B7181" s="74" t="str">
        <f ca="1">IFERROR(__xludf.DUMMYFUNCTION("IF(REGEXMATCH(A7181,""wealth planning""),""Script 1"",""-"")"),"#VALUE!")</f>
        <v>#VALUE!</v>
      </c>
      <c r="C7181" s="148">
        <f t="shared" si="56"/>
        <v>45681</v>
      </c>
      <c r="D7181" s="74" t="str">
        <f t="shared" si="57"/>
        <v>Izzuddin NazmiStatus is reachable</v>
      </c>
    </row>
    <row r="7182" spans="1:4">
      <c r="A7182" s="74" t="s">
        <v>5340</v>
      </c>
      <c r="B7182" s="74" t="str">
        <f ca="1">IFERROR(__xludf.DUMMYFUNCTION("IF(REGEXMATCH(A7182,""wealth planning""),""Script 1"",""-"")"),"Script 1")</f>
        <v>Script 1</v>
      </c>
      <c r="C7182" s="148">
        <f t="shared" si="56"/>
        <v>45681</v>
      </c>
      <c r="D7182" s="74" t="str">
        <f t="shared" si="57"/>
        <v>Izzuddin Nazmi</v>
      </c>
    </row>
    <row r="7183" spans="1:4">
      <c r="B7183" s="74" t="str">
        <f ca="1">IFERROR(__xludf.DUMMYFUNCTION("IF(REGEXMATCH(A7183,""wealth planning""),""Script 1"",""-"")"),"-")</f>
        <v>-</v>
      </c>
      <c r="C7183" s="74" t="str">
        <f t="shared" si="56"/>
        <v>You: Hai assalamualaikum Izzuddin,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183" s="148">
        <f t="shared" si="57"/>
        <v>45681</v>
      </c>
    </row>
    <row r="7184" spans="1:4">
      <c r="B7184" s="74" t="str">
        <f ca="1">IFERROR(__xludf.DUMMYFUNCTION("IF(REGEXMATCH(A7184,""wealth planning""),""Script 1"",""-"")"),"-")</f>
        <v>-</v>
      </c>
      <c r="C7184" s="74">
        <f t="shared" si="56"/>
        <v>0</v>
      </c>
      <c r="D7184" s="148">
        <f t="shared" si="57"/>
        <v>45681</v>
      </c>
    </row>
    <row r="7185" spans="1:4">
      <c r="B7185" s="74" t="str">
        <f ca="1">IFERROR(__xludf.DUMMYFUNCTION("IF(REGEXMATCH(A7185,""wealth planning""),""Script 1"",""-"")"),"-")</f>
        <v>-</v>
      </c>
      <c r="C7185" s="74">
        <f t="shared" si="56"/>
        <v>0</v>
      </c>
      <c r="D7185" s="74" t="str">
        <f t="shared" si="57"/>
        <v>You: Hai assalamualaikum Izzuddin,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186" spans="1:4">
      <c r="A7186" s="74" t="s">
        <v>5599</v>
      </c>
      <c r="B7186" s="74" t="str">
        <f ca="1">IFERROR(__xludf.DUMMYFUNCTION("IF(REGEXMATCH(A7186,""wealth planning""),""Script 1"",""-"")"),"-")</f>
        <v>-</v>
      </c>
      <c r="C7186" s="74">
        <f t="shared" si="56"/>
        <v>0</v>
      </c>
      <c r="D7186" s="74">
        <f t="shared" si="57"/>
        <v>0</v>
      </c>
    </row>
    <row r="7187" spans="1:4">
      <c r="A7187" s="74" t="s">
        <v>5600</v>
      </c>
      <c r="B7187" s="74" t="str">
        <f ca="1">IFERROR(__xludf.DUMMYFUNCTION("IF(REGEXMATCH(A7187,""wealth planning""),""Script 1"",""-"")"),"-")</f>
        <v>-</v>
      </c>
      <c r="C7187" s="74" t="str">
        <f t="shared" si="56"/>
        <v>Aishah IsmailStatus is reachable</v>
      </c>
      <c r="D7187" s="74">
        <f t="shared" si="57"/>
        <v>0</v>
      </c>
    </row>
    <row r="7188" spans="1:4">
      <c r="A7188" s="148">
        <v>45681</v>
      </c>
      <c r="B7188" s="74" t="str">
        <f ca="1">IFERROR(__xludf.DUMMYFUNCTION("IF(REGEXMATCH(A7188,""wealth planning""),""Script 1"",""-"")"),"#VALUE!")</f>
        <v>#VALUE!</v>
      </c>
      <c r="C7188" s="74" t="str">
        <f t="shared" si="56"/>
        <v>Aishah Ismail</v>
      </c>
      <c r="D7188" s="74">
        <f t="shared" si="57"/>
        <v>0</v>
      </c>
    </row>
    <row r="7189" spans="1:4">
      <c r="A7189" s="148">
        <v>45681</v>
      </c>
      <c r="B7189" s="74" t="str">
        <f ca="1">IFERROR(__xludf.DUMMYFUNCTION("IF(REGEXMATCH(A7189,""wealth planning""),""Script 1"",""-"")"),"#VALUE!")</f>
        <v>#VALUE!</v>
      </c>
      <c r="C7189" s="148">
        <f t="shared" si="56"/>
        <v>45681</v>
      </c>
      <c r="D7189" s="74" t="str">
        <f t="shared" si="57"/>
        <v>Aishah IsmailStatus is reachable</v>
      </c>
    </row>
    <row r="7190" spans="1:4">
      <c r="A7190" s="74" t="s">
        <v>5601</v>
      </c>
      <c r="B7190" s="74" t="str">
        <f ca="1">IFERROR(__xludf.DUMMYFUNCTION("IF(REGEXMATCH(A7190,""wealth planning""),""Script 1"",""-"")"),"Script 1")</f>
        <v>Script 1</v>
      </c>
      <c r="C7190" s="148">
        <f t="shared" si="56"/>
        <v>45681</v>
      </c>
      <c r="D7190" s="74" t="str">
        <f t="shared" si="57"/>
        <v>Aishah Ismail</v>
      </c>
    </row>
    <row r="7191" spans="1:4">
      <c r="B7191" s="74" t="str">
        <f ca="1">IFERROR(__xludf.DUMMYFUNCTION("IF(REGEXMATCH(A7191,""wealth planning""),""Script 1"",""-"")"),"-")</f>
        <v>-</v>
      </c>
      <c r="C7191" s="74" t="str">
        <f t="shared" si="56"/>
        <v>You: Hai assalamualaikum Aishah,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191" s="148">
        <f t="shared" si="57"/>
        <v>45681</v>
      </c>
    </row>
    <row r="7192" spans="1:4">
      <c r="B7192" s="74" t="str">
        <f ca="1">IFERROR(__xludf.DUMMYFUNCTION("IF(REGEXMATCH(A7192,""wealth planning""),""Script 1"",""-"")"),"-")</f>
        <v>-</v>
      </c>
      <c r="C7192" s="74">
        <f t="shared" si="56"/>
        <v>0</v>
      </c>
      <c r="D7192" s="148">
        <f t="shared" si="57"/>
        <v>45681</v>
      </c>
    </row>
    <row r="7193" spans="1:4">
      <c r="B7193" s="74" t="str">
        <f ca="1">IFERROR(__xludf.DUMMYFUNCTION("IF(REGEXMATCH(A7193,""wealth planning""),""Script 1"",""-"")"),"-")</f>
        <v>-</v>
      </c>
      <c r="C7193" s="74">
        <f t="shared" si="56"/>
        <v>0</v>
      </c>
      <c r="D7193" s="74" t="str">
        <f t="shared" si="57"/>
        <v>You: Hai assalamualaikum Aishah,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194" spans="1:4">
      <c r="B7194" s="74" t="str">
        <f ca="1">IFERROR(__xludf.DUMMYFUNCTION("IF(REGEXMATCH(A7194,""wealth planning""),""Script 1"",""-"")"),"-")</f>
        <v>-</v>
      </c>
      <c r="C7194" s="74">
        <f t="shared" si="56"/>
        <v>0</v>
      </c>
      <c r="D7194" s="74">
        <f t="shared" si="57"/>
        <v>0</v>
      </c>
    </row>
    <row r="7195" spans="1:4">
      <c r="A7195" s="74" t="s">
        <v>5604</v>
      </c>
      <c r="B7195" s="74" t="str">
        <f ca="1">IFERROR(__xludf.DUMMYFUNCTION("IF(REGEXMATCH(A7195,""wealth planning""),""Script 1"",""-"")"),"-")</f>
        <v>-</v>
      </c>
      <c r="C7195" s="74">
        <f t="shared" si="56"/>
        <v>0</v>
      </c>
      <c r="D7195" s="74">
        <f t="shared" si="57"/>
        <v>0</v>
      </c>
    </row>
    <row r="7196" spans="1:4">
      <c r="A7196" s="148">
        <v>45681</v>
      </c>
      <c r="B7196" s="74" t="str">
        <f ca="1">IFERROR(__xludf.DUMMYFUNCTION("IF(REGEXMATCH(A7196,""wealth planning""),""Script 1"",""-"")"),"#VALUE!")</f>
        <v>#VALUE!</v>
      </c>
      <c r="C7196" s="74" t="str">
        <f t="shared" si="56"/>
        <v>Nur Diyana Nadhah</v>
      </c>
      <c r="D7196" s="74">
        <f t="shared" si="57"/>
        <v>0</v>
      </c>
    </row>
    <row r="7197" spans="1:4">
      <c r="A7197" s="148">
        <v>45681</v>
      </c>
      <c r="B7197" s="74" t="str">
        <f ca="1">IFERROR(__xludf.DUMMYFUNCTION("IF(REGEXMATCH(A7197,""wealth planning""),""Script 1"",""-"")"),"#VALUE!")</f>
        <v>#VALUE!</v>
      </c>
      <c r="C7197" s="148">
        <f t="shared" si="56"/>
        <v>45681</v>
      </c>
      <c r="D7197" s="74">
        <f t="shared" si="57"/>
        <v>0</v>
      </c>
    </row>
    <row r="7198" spans="1:4">
      <c r="A7198" s="74" t="s">
        <v>5374</v>
      </c>
      <c r="B7198" s="74" t="str">
        <f ca="1">IFERROR(__xludf.DUMMYFUNCTION("IF(REGEXMATCH(A7198,""wealth planning""),""Script 1"",""-"")"),"Script 1")</f>
        <v>Script 1</v>
      </c>
      <c r="C7198" s="148">
        <f t="shared" si="56"/>
        <v>45681</v>
      </c>
      <c r="D7198" s="74" t="str">
        <f t="shared" si="57"/>
        <v>Nur Diyana Nadhah</v>
      </c>
    </row>
    <row r="7199" spans="1:4">
      <c r="B7199" s="74" t="str">
        <f ca="1">IFERROR(__xludf.DUMMYFUNCTION("IF(REGEXMATCH(A7199,""wealth planning""),""Script 1"",""-"")"),"-")</f>
        <v>-</v>
      </c>
      <c r="C7199" s="74" t="str">
        <f t="shared" si="56"/>
        <v>You: Hai assalamualaikum Diyana,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199" s="148">
        <f t="shared" si="57"/>
        <v>45681</v>
      </c>
    </row>
    <row r="7200" spans="1:4">
      <c r="B7200" s="74" t="str">
        <f ca="1">IFERROR(__xludf.DUMMYFUNCTION("IF(REGEXMATCH(A7200,""wealth planning""),""Script 1"",""-"")"),"-")</f>
        <v>-</v>
      </c>
      <c r="C7200" s="74">
        <f t="shared" si="56"/>
        <v>0</v>
      </c>
      <c r="D7200" s="148">
        <f t="shared" si="57"/>
        <v>45681</v>
      </c>
    </row>
    <row r="7201" spans="1:4">
      <c r="B7201" s="74" t="str">
        <f ca="1">IFERROR(__xludf.DUMMYFUNCTION("IF(REGEXMATCH(A7201,""wealth planning""),""Script 1"",""-"")"),"-")</f>
        <v>-</v>
      </c>
      <c r="C7201" s="74">
        <f t="shared" si="56"/>
        <v>0</v>
      </c>
      <c r="D7201" s="74" t="str">
        <f t="shared" si="57"/>
        <v>You: Hai assalamualaikum Diyana,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202" spans="1:4">
      <c r="A7202" s="74" t="s">
        <v>5606</v>
      </c>
      <c r="B7202" s="74" t="str">
        <f ca="1">IFERROR(__xludf.DUMMYFUNCTION("IF(REGEXMATCH(A7202,""wealth planning""),""Script 1"",""-"")"),"-")</f>
        <v>-</v>
      </c>
      <c r="C7202" s="74">
        <f t="shared" si="56"/>
        <v>0</v>
      </c>
      <c r="D7202" s="74">
        <f t="shared" si="57"/>
        <v>0</v>
      </c>
    </row>
    <row r="7203" spans="1:4">
      <c r="A7203" s="74" t="s">
        <v>5607</v>
      </c>
      <c r="B7203" s="74" t="str">
        <f ca="1">IFERROR(__xludf.DUMMYFUNCTION("IF(REGEXMATCH(A7203,""wealth planning""),""Script 1"",""-"")"),"-")</f>
        <v>-</v>
      </c>
      <c r="C7203" s="74" t="str">
        <f t="shared" si="56"/>
        <v>Norizan Mat AilStatus is reachable</v>
      </c>
      <c r="D7203" s="74">
        <f t="shared" si="57"/>
        <v>0</v>
      </c>
    </row>
    <row r="7204" spans="1:4">
      <c r="A7204" s="148">
        <v>45681</v>
      </c>
      <c r="B7204" s="74" t="str">
        <f ca="1">IFERROR(__xludf.DUMMYFUNCTION("IF(REGEXMATCH(A7204,""wealth planning""),""Script 1"",""-"")"),"#VALUE!")</f>
        <v>#VALUE!</v>
      </c>
      <c r="C7204" s="74" t="str">
        <f t="shared" si="56"/>
        <v>Norizan Mat Ail</v>
      </c>
      <c r="D7204" s="74">
        <f t="shared" si="57"/>
        <v>0</v>
      </c>
    </row>
    <row r="7205" spans="1:4">
      <c r="A7205" s="148">
        <v>45681</v>
      </c>
      <c r="B7205" s="74" t="str">
        <f ca="1">IFERROR(__xludf.DUMMYFUNCTION("IF(REGEXMATCH(A7205,""wealth planning""),""Script 1"",""-"")"),"#VALUE!")</f>
        <v>#VALUE!</v>
      </c>
      <c r="C7205" s="148">
        <f t="shared" si="56"/>
        <v>45681</v>
      </c>
      <c r="D7205" s="74" t="str">
        <f t="shared" si="57"/>
        <v>Norizan Mat AilStatus is reachable</v>
      </c>
    </row>
    <row r="7206" spans="1:4">
      <c r="A7206" s="74" t="s">
        <v>5608</v>
      </c>
      <c r="B7206" s="74" t="str">
        <f ca="1">IFERROR(__xludf.DUMMYFUNCTION("IF(REGEXMATCH(A7206,""wealth planning""),""Script 1"",""-"")"),"Script 1")</f>
        <v>Script 1</v>
      </c>
      <c r="C7206" s="148">
        <f t="shared" si="56"/>
        <v>45681</v>
      </c>
      <c r="D7206" s="74" t="str">
        <f t="shared" si="57"/>
        <v>Norizan Mat Ail</v>
      </c>
    </row>
    <row r="7207" spans="1:4">
      <c r="B7207" s="74" t="str">
        <f ca="1">IFERROR(__xludf.DUMMYFUNCTION("IF(REGEXMATCH(A7207,""wealth planning""),""Script 1"",""-"")"),"-")</f>
        <v>-</v>
      </c>
      <c r="C7207" s="74" t="str">
        <f t="shared" si="56"/>
        <v>You: Hai assalamualaikum Norizan,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207" s="148">
        <f t="shared" si="57"/>
        <v>45681</v>
      </c>
    </row>
    <row r="7208" spans="1:4">
      <c r="B7208" s="74" t="str">
        <f ca="1">IFERROR(__xludf.DUMMYFUNCTION("IF(REGEXMATCH(A7208,""wealth planning""),""Script 1"",""-"")"),"-")</f>
        <v>-</v>
      </c>
      <c r="C7208" s="74">
        <f t="shared" si="56"/>
        <v>0</v>
      </c>
      <c r="D7208" s="148">
        <f t="shared" si="57"/>
        <v>45681</v>
      </c>
    </row>
    <row r="7209" spans="1:4">
      <c r="B7209" s="74" t="str">
        <f ca="1">IFERROR(__xludf.DUMMYFUNCTION("IF(REGEXMATCH(A7209,""wealth planning""),""Script 1"",""-"")"),"-")</f>
        <v>-</v>
      </c>
      <c r="C7209" s="74">
        <f t="shared" si="56"/>
        <v>0</v>
      </c>
      <c r="D7209" s="74" t="str">
        <f t="shared" si="57"/>
        <v>You: Hai assalamualaikum Norizan,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210" spans="1:4">
      <c r="A7210" s="74" t="s">
        <v>5610</v>
      </c>
      <c r="B7210" s="74" t="str">
        <f ca="1">IFERROR(__xludf.DUMMYFUNCTION("IF(REGEXMATCH(A7210,""wealth planning""),""Script 1"",""-"")"),"-")</f>
        <v>-</v>
      </c>
      <c r="C7210" s="74">
        <f t="shared" si="56"/>
        <v>0</v>
      </c>
      <c r="D7210" s="74">
        <f t="shared" si="57"/>
        <v>0</v>
      </c>
    </row>
    <row r="7211" spans="1:4">
      <c r="A7211" s="74" t="s">
        <v>5611</v>
      </c>
      <c r="B7211" s="74" t="str">
        <f ca="1">IFERROR(__xludf.DUMMYFUNCTION("IF(REGEXMATCH(A7211,""wealth planning""),""Script 1"",""-"")"),"-")</f>
        <v>-</v>
      </c>
      <c r="C7211" s="74" t="str">
        <f t="shared" si="56"/>
        <v>Muhamad Haziq JauziStatus is reachable</v>
      </c>
      <c r="D7211" s="74">
        <f t="shared" si="57"/>
        <v>0</v>
      </c>
    </row>
    <row r="7212" spans="1:4">
      <c r="A7212" s="148">
        <v>45681</v>
      </c>
      <c r="B7212" s="74" t="str">
        <f ca="1">IFERROR(__xludf.DUMMYFUNCTION("IF(REGEXMATCH(A7212,""wealth planning""),""Script 1"",""-"")"),"#VALUE!")</f>
        <v>#VALUE!</v>
      </c>
      <c r="C7212" s="74" t="str">
        <f t="shared" si="56"/>
        <v>Muhamad Haziq Jauzi</v>
      </c>
      <c r="D7212" s="74">
        <f t="shared" si="57"/>
        <v>0</v>
      </c>
    </row>
    <row r="7213" spans="1:4">
      <c r="A7213" s="148">
        <v>45681</v>
      </c>
      <c r="B7213" s="74" t="str">
        <f ca="1">IFERROR(__xludf.DUMMYFUNCTION("IF(REGEXMATCH(A7213,""wealth planning""),""Script 1"",""-"")"),"#VALUE!")</f>
        <v>#VALUE!</v>
      </c>
      <c r="C7213" s="148">
        <f t="shared" si="56"/>
        <v>45681</v>
      </c>
      <c r="D7213" s="74" t="str">
        <f t="shared" si="57"/>
        <v>Muhamad Haziq JauziStatus is reachable</v>
      </c>
    </row>
    <row r="7214" spans="1:4">
      <c r="A7214" s="74" t="s">
        <v>3294</v>
      </c>
      <c r="B7214" s="74" t="str">
        <f ca="1">IFERROR(__xludf.DUMMYFUNCTION("IF(REGEXMATCH(A7214,""wealth planning""),""Script 1"",""-"")"),"Script 1")</f>
        <v>Script 1</v>
      </c>
      <c r="C7214" s="148">
        <f t="shared" si="56"/>
        <v>45681</v>
      </c>
      <c r="D7214" s="74" t="str">
        <f t="shared" si="57"/>
        <v>Muhamad Haziq Jauzi</v>
      </c>
    </row>
    <row r="7215" spans="1:4">
      <c r="B7215" s="74" t="str">
        <f ca="1">IFERROR(__xludf.DUMMYFUNCTION("IF(REGEXMATCH(A7215,""wealth planning""),""Script 1"",""-"")"),"-")</f>
        <v>-</v>
      </c>
      <c r="C7215" s="74" t="str">
        <f t="shared" si="56"/>
        <v>You: Hai assalamualaikum Haziq,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215" s="148">
        <f t="shared" si="57"/>
        <v>45681</v>
      </c>
    </row>
    <row r="7216" spans="1:4">
      <c r="B7216" s="74" t="str">
        <f ca="1">IFERROR(__xludf.DUMMYFUNCTION("IF(REGEXMATCH(A7216,""wealth planning""),""Script 1"",""-"")"),"-")</f>
        <v>-</v>
      </c>
      <c r="C7216" s="74">
        <f t="shared" si="56"/>
        <v>0</v>
      </c>
      <c r="D7216" s="148">
        <f t="shared" si="57"/>
        <v>45681</v>
      </c>
    </row>
    <row r="7217" spans="1:4">
      <c r="B7217" s="74" t="str">
        <f ca="1">IFERROR(__xludf.DUMMYFUNCTION("IF(REGEXMATCH(A7217,""wealth planning""),""Script 1"",""-"")"),"-")</f>
        <v>-</v>
      </c>
      <c r="C7217" s="74">
        <f t="shared" si="56"/>
        <v>0</v>
      </c>
      <c r="D7217" s="74" t="str">
        <f t="shared" si="57"/>
        <v>You: Hai assalamualaikum Haziq,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218" spans="1:4">
      <c r="B7218" s="74" t="str">
        <f ca="1">IFERROR(__xludf.DUMMYFUNCTION("IF(REGEXMATCH(A7218,""wealth planning""),""Script 1"",""-"")"),"-")</f>
        <v>-</v>
      </c>
      <c r="C7218" s="74">
        <f t="shared" si="56"/>
        <v>0</v>
      </c>
      <c r="D7218" s="74">
        <f t="shared" si="57"/>
        <v>0</v>
      </c>
    </row>
    <row r="7219" spans="1:4">
      <c r="A7219" s="74" t="s">
        <v>5614</v>
      </c>
      <c r="B7219" s="74" t="str">
        <f ca="1">IFERROR(__xludf.DUMMYFUNCTION("IF(REGEXMATCH(A7219,""wealth planning""),""Script 1"",""-"")"),"-")</f>
        <v>-</v>
      </c>
      <c r="C7219" s="74">
        <f t="shared" si="56"/>
        <v>0</v>
      </c>
      <c r="D7219" s="74">
        <f t="shared" si="57"/>
        <v>0</v>
      </c>
    </row>
    <row r="7220" spans="1:4">
      <c r="A7220" s="148">
        <v>45681</v>
      </c>
      <c r="B7220" s="74" t="str">
        <f ca="1">IFERROR(__xludf.DUMMYFUNCTION("IF(REGEXMATCH(A7220,""wealth planning""),""Script 1"",""-"")"),"#VALUE!")</f>
        <v>#VALUE!</v>
      </c>
      <c r="C7220" s="74" t="str">
        <f t="shared" si="56"/>
        <v>Berliana Anom Ramli</v>
      </c>
      <c r="D7220" s="74">
        <f t="shared" si="57"/>
        <v>0</v>
      </c>
    </row>
    <row r="7221" spans="1:4">
      <c r="A7221" s="148">
        <v>45681</v>
      </c>
      <c r="B7221" s="74" t="str">
        <f ca="1">IFERROR(__xludf.DUMMYFUNCTION("IF(REGEXMATCH(A7221,""wealth planning""),""Script 1"",""-"")"),"#VALUE!")</f>
        <v>#VALUE!</v>
      </c>
      <c r="C7221" s="148">
        <f t="shared" si="56"/>
        <v>45681</v>
      </c>
      <c r="D7221" s="74">
        <f t="shared" si="57"/>
        <v>0</v>
      </c>
    </row>
    <row r="7222" spans="1:4">
      <c r="A7222" s="74" t="s">
        <v>5615</v>
      </c>
      <c r="B7222" s="74" t="str">
        <f ca="1">IFERROR(__xludf.DUMMYFUNCTION("IF(REGEXMATCH(A7222,""wealth planning""),""Script 1"",""-"")"),"Script 1")</f>
        <v>Script 1</v>
      </c>
      <c r="C7222" s="148">
        <f t="shared" si="56"/>
        <v>45681</v>
      </c>
      <c r="D7222" s="74" t="str">
        <f t="shared" si="57"/>
        <v>Berliana Anom Ramli</v>
      </c>
    </row>
    <row r="7223" spans="1:4">
      <c r="B7223" s="74" t="str">
        <f ca="1">IFERROR(__xludf.DUMMYFUNCTION("IF(REGEXMATCH(A7223,""wealth planning""),""Script 1"",""-"")"),"-")</f>
        <v>-</v>
      </c>
      <c r="C7223" s="74" t="str">
        <f t="shared" si="56"/>
        <v>You: Hai assalamualaikum Berliana,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223" s="148">
        <f t="shared" si="57"/>
        <v>45681</v>
      </c>
    </row>
    <row r="7224" spans="1:4">
      <c r="B7224" s="74" t="str">
        <f ca="1">IFERROR(__xludf.DUMMYFUNCTION("IF(REGEXMATCH(A7224,""wealth planning""),""Script 1"",""-"")"),"-")</f>
        <v>-</v>
      </c>
      <c r="C7224" s="74">
        <f t="shared" si="56"/>
        <v>0</v>
      </c>
      <c r="D7224" s="148">
        <f t="shared" si="57"/>
        <v>45681</v>
      </c>
    </row>
    <row r="7225" spans="1:4">
      <c r="B7225" s="74" t="str">
        <f ca="1">IFERROR(__xludf.DUMMYFUNCTION("IF(REGEXMATCH(A7225,""wealth planning""),""Script 1"",""-"")"),"-")</f>
        <v>-</v>
      </c>
      <c r="C7225" s="74">
        <f t="shared" si="56"/>
        <v>0</v>
      </c>
      <c r="D7225" s="74" t="str">
        <f t="shared" si="57"/>
        <v>You: Hai assalamualaikum Berliana,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226" spans="1:4">
      <c r="A7226" s="74" t="s">
        <v>5617</v>
      </c>
      <c r="B7226" s="74" t="str">
        <f ca="1">IFERROR(__xludf.DUMMYFUNCTION("IF(REGEXMATCH(A7226,""wealth planning""),""Script 1"",""-"")"),"-")</f>
        <v>-</v>
      </c>
      <c r="C7226" s="74">
        <f t="shared" si="56"/>
        <v>0</v>
      </c>
      <c r="D7226" s="74">
        <f t="shared" si="57"/>
        <v>0</v>
      </c>
    </row>
    <row r="7227" spans="1:4">
      <c r="A7227" s="74" t="s">
        <v>5618</v>
      </c>
      <c r="B7227" s="74" t="str">
        <f ca="1">IFERROR(__xludf.DUMMYFUNCTION("IF(REGEXMATCH(A7227,""wealth planning""),""Script 1"",""-"")"),"-")</f>
        <v>-</v>
      </c>
      <c r="C7227" s="74" t="str">
        <f t="shared" si="56"/>
        <v>Amirul ZukiludinStatus is reachable</v>
      </c>
      <c r="D7227" s="74">
        <f t="shared" si="57"/>
        <v>0</v>
      </c>
    </row>
    <row r="7228" spans="1:4">
      <c r="A7228" s="148">
        <v>45681</v>
      </c>
      <c r="B7228" s="74" t="str">
        <f ca="1">IFERROR(__xludf.DUMMYFUNCTION("IF(REGEXMATCH(A7228,""wealth planning""),""Script 1"",""-"")"),"#VALUE!")</f>
        <v>#VALUE!</v>
      </c>
      <c r="C7228" s="74" t="str">
        <f t="shared" si="56"/>
        <v>Amirul Zukiludin</v>
      </c>
      <c r="D7228" s="74">
        <f t="shared" si="57"/>
        <v>0</v>
      </c>
    </row>
    <row r="7229" spans="1:4">
      <c r="A7229" s="148">
        <v>45681</v>
      </c>
      <c r="B7229" s="74" t="str">
        <f ca="1">IFERROR(__xludf.DUMMYFUNCTION("IF(REGEXMATCH(A7229,""wealth planning""),""Script 1"",""-"")"),"#VALUE!")</f>
        <v>#VALUE!</v>
      </c>
      <c r="C7229" s="148">
        <f t="shared" si="56"/>
        <v>45681</v>
      </c>
      <c r="D7229" s="74" t="str">
        <f t="shared" si="57"/>
        <v>Amirul ZukiludinStatus is reachable</v>
      </c>
    </row>
    <row r="7230" spans="1:4">
      <c r="A7230" s="74" t="s">
        <v>2914</v>
      </c>
      <c r="B7230" s="74" t="str">
        <f ca="1">IFERROR(__xludf.DUMMYFUNCTION("IF(REGEXMATCH(A7230,""wealth planning""),""Script 1"",""-"")"),"Script 1")</f>
        <v>Script 1</v>
      </c>
      <c r="C7230" s="148">
        <f t="shared" si="56"/>
        <v>45681</v>
      </c>
      <c r="D7230" s="74" t="str">
        <f t="shared" si="57"/>
        <v>Amirul Zukiludin</v>
      </c>
    </row>
    <row r="7231" spans="1:4">
      <c r="B7231" s="74" t="str">
        <f ca="1">IFERROR(__xludf.DUMMYFUNCTION("IF(REGEXMATCH(A7231,""wealth planning""),""Script 1"",""-"")"),"-")</f>
        <v>-</v>
      </c>
      <c r="C7231" s="74" t="str">
        <f t="shared" si="56"/>
        <v>You: Hai assalamualaikum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231" s="148">
        <f t="shared" si="57"/>
        <v>45681</v>
      </c>
    </row>
    <row r="7232" spans="1:4">
      <c r="B7232" s="74" t="str">
        <f ca="1">IFERROR(__xludf.DUMMYFUNCTION("IF(REGEXMATCH(A7232,""wealth planning""),""Script 1"",""-"")"),"-")</f>
        <v>-</v>
      </c>
      <c r="C7232" s="74">
        <f t="shared" si="56"/>
        <v>0</v>
      </c>
      <c r="D7232" s="148">
        <f t="shared" si="57"/>
        <v>45681</v>
      </c>
    </row>
    <row r="7233" spans="1:4">
      <c r="B7233" s="74" t="str">
        <f ca="1">IFERROR(__xludf.DUMMYFUNCTION("IF(REGEXMATCH(A7233,""wealth planning""),""Script 1"",""-"")"),"-")</f>
        <v>-</v>
      </c>
      <c r="C7233" s="74">
        <f t="shared" si="56"/>
        <v>0</v>
      </c>
      <c r="D7233" s="74" t="str">
        <f t="shared" si="57"/>
        <v>You: Hai assalamualaikum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234" spans="1:4">
      <c r="A7234" s="74" t="s">
        <v>5620</v>
      </c>
      <c r="B7234" s="74" t="str">
        <f ca="1">IFERROR(__xludf.DUMMYFUNCTION("IF(REGEXMATCH(A7234,""wealth planning""),""Script 1"",""-"")"),"-")</f>
        <v>-</v>
      </c>
      <c r="C7234" s="74">
        <f t="shared" si="56"/>
        <v>0</v>
      </c>
      <c r="D7234" s="74">
        <f t="shared" si="57"/>
        <v>0</v>
      </c>
    </row>
    <row r="7235" spans="1:4">
      <c r="A7235" s="74" t="s">
        <v>5621</v>
      </c>
      <c r="B7235" s="74" t="str">
        <f ca="1">IFERROR(__xludf.DUMMYFUNCTION("IF(REGEXMATCH(A7235,""wealth planning""),""Script 1"",""-"")"),"-")</f>
        <v>-</v>
      </c>
      <c r="C7235" s="74" t="str">
        <f t="shared" si="56"/>
        <v>SITI NURAISYA MOHAMMAD ROHIStatus is reachable</v>
      </c>
      <c r="D7235" s="74">
        <f t="shared" si="57"/>
        <v>0</v>
      </c>
    </row>
    <row r="7236" spans="1:4">
      <c r="A7236" s="148">
        <v>45681</v>
      </c>
      <c r="B7236" s="74" t="str">
        <f ca="1">IFERROR(__xludf.DUMMYFUNCTION("IF(REGEXMATCH(A7236,""wealth planning""),""Script 1"",""-"")"),"#VALUE!")</f>
        <v>#VALUE!</v>
      </c>
      <c r="C7236" s="74" t="str">
        <f t="shared" si="56"/>
        <v>SITI NURAISYA MOHAMMAD ROHI</v>
      </c>
      <c r="D7236" s="74">
        <f t="shared" si="57"/>
        <v>0</v>
      </c>
    </row>
    <row r="7237" spans="1:4">
      <c r="A7237" s="148">
        <v>45681</v>
      </c>
      <c r="B7237" s="74" t="str">
        <f ca="1">IFERROR(__xludf.DUMMYFUNCTION("IF(REGEXMATCH(A7237,""wealth planning""),""Script 1"",""-"")"),"#VALUE!")</f>
        <v>#VALUE!</v>
      </c>
      <c r="C7237" s="148">
        <f t="shared" si="56"/>
        <v>45681</v>
      </c>
      <c r="D7237" s="74" t="str">
        <f t="shared" si="57"/>
        <v>SITI NURAISYA MOHAMMAD ROHIStatus is reachable</v>
      </c>
    </row>
    <row r="7238" spans="1:4">
      <c r="A7238" s="74" t="s">
        <v>5622</v>
      </c>
      <c r="B7238" s="74" t="str">
        <f ca="1">IFERROR(__xludf.DUMMYFUNCTION("IF(REGEXMATCH(A7238,""wealth planning""),""Script 1"",""-"")"),"Script 1")</f>
        <v>Script 1</v>
      </c>
      <c r="C7238" s="148">
        <f t="shared" si="56"/>
        <v>45681</v>
      </c>
      <c r="D7238" s="74" t="str">
        <f t="shared" si="57"/>
        <v>SITI NURAISYA MOHAMMAD ROHI</v>
      </c>
    </row>
    <row r="7239" spans="1:4">
      <c r="B7239" s="74" t="str">
        <f ca="1">IFERROR(__xludf.DUMMYFUNCTION("IF(REGEXMATCH(A7239,""wealth planning""),""Script 1"",""-"")"),"-")</f>
        <v>-</v>
      </c>
      <c r="C7239" s="74" t="str">
        <f t="shared" si="56"/>
        <v>You: Hai assalamualaikum Siti Nuraisya,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239" s="148">
        <f t="shared" si="57"/>
        <v>45681</v>
      </c>
    </row>
    <row r="7240" spans="1:4">
      <c r="B7240" s="74" t="str">
        <f ca="1">IFERROR(__xludf.DUMMYFUNCTION("IF(REGEXMATCH(A7240,""wealth planning""),""Script 1"",""-"")"),"-")</f>
        <v>-</v>
      </c>
      <c r="C7240" s="74">
        <f t="shared" si="56"/>
        <v>0</v>
      </c>
      <c r="D7240" s="148">
        <f t="shared" si="57"/>
        <v>45681</v>
      </c>
    </row>
    <row r="7241" spans="1:4">
      <c r="B7241" s="74" t="str">
        <f ca="1">IFERROR(__xludf.DUMMYFUNCTION("IF(REGEXMATCH(A7241,""wealth planning""),""Script 1"",""-"")"),"-")</f>
        <v>-</v>
      </c>
      <c r="C7241" s="74">
        <f t="shared" si="56"/>
        <v>0</v>
      </c>
      <c r="D7241" s="74" t="str">
        <f t="shared" si="57"/>
        <v>You: Hai assalamualaikum Siti Nuraisya,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242" spans="1:4">
      <c r="A7242" s="74" t="s">
        <v>5624</v>
      </c>
      <c r="B7242" s="74" t="str">
        <f ca="1">IFERROR(__xludf.DUMMYFUNCTION("IF(REGEXMATCH(A7242,""wealth planning""),""Script 1"",""-"")"),"-")</f>
        <v>-</v>
      </c>
      <c r="C7242" s="74">
        <f t="shared" si="56"/>
        <v>0</v>
      </c>
      <c r="D7242" s="74">
        <f t="shared" si="57"/>
        <v>0</v>
      </c>
    </row>
    <row r="7243" spans="1:4">
      <c r="A7243" s="74" t="s">
        <v>5625</v>
      </c>
      <c r="B7243" s="74" t="str">
        <f ca="1">IFERROR(__xludf.DUMMYFUNCTION("IF(REGEXMATCH(A7243,""wealth planning""),""Script 1"",""-"")"),"-")</f>
        <v>-</v>
      </c>
      <c r="C7243" s="74" t="str">
        <f t="shared" si="56"/>
        <v>Ir. Muhammad Imanuddin AhamadStatus is online</v>
      </c>
      <c r="D7243" s="74">
        <f t="shared" si="57"/>
        <v>0</v>
      </c>
    </row>
    <row r="7244" spans="1:4">
      <c r="A7244" s="148">
        <v>45681</v>
      </c>
      <c r="B7244" s="74" t="str">
        <f ca="1">IFERROR(__xludf.DUMMYFUNCTION("IF(REGEXMATCH(A7244,""wealth planning""),""Script 1"",""-"")"),"#VALUE!")</f>
        <v>#VALUE!</v>
      </c>
      <c r="C7244" s="74" t="str">
        <f t="shared" si="56"/>
        <v>Ir. Muhammad Imanuddin Ahamad</v>
      </c>
      <c r="D7244" s="74">
        <f t="shared" si="57"/>
        <v>0</v>
      </c>
    </row>
    <row r="7245" spans="1:4">
      <c r="A7245" s="148">
        <v>45681</v>
      </c>
      <c r="B7245" s="74" t="str">
        <f ca="1">IFERROR(__xludf.DUMMYFUNCTION("IF(REGEXMATCH(A7245,""wealth planning""),""Script 1"",""-"")"),"#VALUE!")</f>
        <v>#VALUE!</v>
      </c>
      <c r="C7245" s="148">
        <f t="shared" si="56"/>
        <v>45681</v>
      </c>
      <c r="D7245" s="74" t="str">
        <f t="shared" si="57"/>
        <v>Ir. Muhammad Imanuddin AhamadStatus is online</v>
      </c>
    </row>
    <row r="7246" spans="1:4">
      <c r="A7246" s="74" t="s">
        <v>5626</v>
      </c>
      <c r="B7246" s="74" t="str">
        <f ca="1">IFERROR(__xludf.DUMMYFUNCTION("IF(REGEXMATCH(A7246,""wealth planning""),""Script 1"",""-"")"),"Script 1")</f>
        <v>Script 1</v>
      </c>
      <c r="C7246" s="148">
        <f t="shared" si="56"/>
        <v>45681</v>
      </c>
      <c r="D7246" s="74" t="str">
        <f t="shared" si="57"/>
        <v>Ir. Muhammad Imanuddin Ahamad</v>
      </c>
    </row>
    <row r="7247" spans="1:4">
      <c r="B7247" s="74" t="str">
        <f ca="1">IFERROR(__xludf.DUMMYFUNCTION("IF(REGEXMATCH(A7247,""wealth planning""),""Script 1"",""-"")"),"-")</f>
        <v>-</v>
      </c>
      <c r="C7247" s="74" t="str">
        <f t="shared" si="56"/>
        <v>You: Hai assalamualaikum tuan Imanuddin,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247" s="148">
        <f t="shared" si="57"/>
        <v>45681</v>
      </c>
    </row>
    <row r="7248" spans="1:4">
      <c r="B7248" s="74" t="str">
        <f ca="1">IFERROR(__xludf.DUMMYFUNCTION("IF(REGEXMATCH(A7248,""wealth planning""),""Script 1"",""-"")"),"-")</f>
        <v>-</v>
      </c>
      <c r="C7248" s="74">
        <f t="shared" si="56"/>
        <v>0</v>
      </c>
      <c r="D7248" s="148">
        <f t="shared" si="57"/>
        <v>45681</v>
      </c>
    </row>
    <row r="7249" spans="1:4">
      <c r="B7249" s="74" t="str">
        <f ca="1">IFERROR(__xludf.DUMMYFUNCTION("IF(REGEXMATCH(A7249,""wealth planning""),""Script 1"",""-"")"),"-")</f>
        <v>-</v>
      </c>
      <c r="C7249" s="74">
        <f t="shared" si="56"/>
        <v>0</v>
      </c>
      <c r="D7249" s="74" t="str">
        <f t="shared" si="57"/>
        <v>You: Hai assalamualaikum tuan Imanuddin,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250" spans="1:4">
      <c r="B7250" s="74" t="str">
        <f ca="1">IFERROR(__xludf.DUMMYFUNCTION("IF(REGEXMATCH(A7250,""wealth planning""),""Script 1"",""-"")"),"-")</f>
        <v>-</v>
      </c>
      <c r="C7250" s="74">
        <f t="shared" si="56"/>
        <v>0</v>
      </c>
      <c r="D7250" s="74">
        <f t="shared" si="57"/>
        <v>0</v>
      </c>
    </row>
    <row r="7251" spans="1:4">
      <c r="A7251" s="74" t="s">
        <v>5629</v>
      </c>
      <c r="B7251" s="74" t="str">
        <f ca="1">IFERROR(__xludf.DUMMYFUNCTION("IF(REGEXMATCH(A7251,""wealth planning""),""Script 1"",""-"")"),"-")</f>
        <v>-</v>
      </c>
      <c r="C7251" s="74">
        <f t="shared" si="56"/>
        <v>0</v>
      </c>
      <c r="D7251" s="74">
        <f t="shared" si="57"/>
        <v>0</v>
      </c>
    </row>
    <row r="7252" spans="1:4">
      <c r="A7252" s="148">
        <v>45681</v>
      </c>
      <c r="B7252" s="74" t="str">
        <f ca="1">IFERROR(__xludf.DUMMYFUNCTION("IF(REGEXMATCH(A7252,""wealth planning""),""Script 1"",""-"")"),"#VALUE!")</f>
        <v>#VALUE!</v>
      </c>
      <c r="C7252" s="74" t="str">
        <f t="shared" si="56"/>
        <v>Muhammad Ammar</v>
      </c>
      <c r="D7252" s="74">
        <f t="shared" si="57"/>
        <v>0</v>
      </c>
    </row>
    <row r="7253" spans="1:4">
      <c r="A7253" s="148">
        <v>45681</v>
      </c>
      <c r="B7253" s="74" t="str">
        <f ca="1">IFERROR(__xludf.DUMMYFUNCTION("IF(REGEXMATCH(A7253,""wealth planning""),""Script 1"",""-"")"),"#VALUE!")</f>
        <v>#VALUE!</v>
      </c>
      <c r="C7253" s="148">
        <f t="shared" si="56"/>
        <v>45681</v>
      </c>
      <c r="D7253" s="74">
        <f t="shared" si="57"/>
        <v>0</v>
      </c>
    </row>
    <row r="7254" spans="1:4">
      <c r="A7254" s="74" t="s">
        <v>3857</v>
      </c>
      <c r="B7254" s="74" t="str">
        <f ca="1">IFERROR(__xludf.DUMMYFUNCTION("IF(REGEXMATCH(A7254,""wealth planning""),""Script 1"",""-"")"),"Script 1")</f>
        <v>Script 1</v>
      </c>
      <c r="C7254" s="148">
        <f t="shared" si="56"/>
        <v>45681</v>
      </c>
      <c r="D7254" s="74" t="str">
        <f t="shared" si="57"/>
        <v>Muhammad Ammar</v>
      </c>
    </row>
    <row r="7255" spans="1:4">
      <c r="B7255" s="74" t="str">
        <f ca="1">IFERROR(__xludf.DUMMYFUNCTION("IF(REGEXMATCH(A7255,""wealth planning""),""Script 1"",""-"")"),"-")</f>
        <v>-</v>
      </c>
      <c r="C7255" s="74" t="str">
        <f t="shared" si="56"/>
        <v>You: Hai assalamualaikum Ammar,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255" s="148">
        <f t="shared" si="57"/>
        <v>45681</v>
      </c>
    </row>
    <row r="7256" spans="1:4">
      <c r="B7256" s="74" t="str">
        <f ca="1">IFERROR(__xludf.DUMMYFUNCTION("IF(REGEXMATCH(A7256,""wealth planning""),""Script 1"",""-"")"),"-")</f>
        <v>-</v>
      </c>
      <c r="C7256" s="74">
        <f t="shared" si="56"/>
        <v>0</v>
      </c>
      <c r="D7256" s="148">
        <f t="shared" si="57"/>
        <v>45681</v>
      </c>
    </row>
    <row r="7257" spans="1:4">
      <c r="B7257" s="74" t="str">
        <f ca="1">IFERROR(__xludf.DUMMYFUNCTION("IF(REGEXMATCH(A7257,""wealth planning""),""Script 1"",""-"")"),"-")</f>
        <v>-</v>
      </c>
      <c r="C7257" s="74">
        <f t="shared" si="56"/>
        <v>0</v>
      </c>
      <c r="D7257" s="74" t="str">
        <f t="shared" si="57"/>
        <v>You: Hai assalamualaikum Ammar,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258" spans="1:4">
      <c r="A7258" s="74" t="s">
        <v>5631</v>
      </c>
      <c r="B7258" s="74" t="str">
        <f ca="1">IFERROR(__xludf.DUMMYFUNCTION("IF(REGEXMATCH(A7258,""wealth planning""),""Script 1"",""-"")"),"-")</f>
        <v>-</v>
      </c>
      <c r="C7258" s="74">
        <f t="shared" si="56"/>
        <v>0</v>
      </c>
      <c r="D7258" s="74">
        <f t="shared" si="57"/>
        <v>0</v>
      </c>
    </row>
    <row r="7259" spans="1:4">
      <c r="A7259" s="74" t="s">
        <v>5631</v>
      </c>
      <c r="B7259" s="74" t="str">
        <f ca="1">IFERROR(__xludf.DUMMYFUNCTION("IF(REGEXMATCH(A7259,""wealth planning""),""Script 1"",""-"")"),"-")</f>
        <v>-</v>
      </c>
      <c r="C7259" s="74" t="str">
        <f t="shared" si="56"/>
        <v>Fatihah Adlin Mohd Rashid</v>
      </c>
      <c r="D7259" s="74">
        <f t="shared" si="57"/>
        <v>0</v>
      </c>
    </row>
    <row r="7260" spans="1:4">
      <c r="A7260" s="148">
        <v>45681</v>
      </c>
      <c r="B7260" s="74" t="str">
        <f ca="1">IFERROR(__xludf.DUMMYFUNCTION("IF(REGEXMATCH(A7260,""wealth planning""),""Script 1"",""-"")"),"#VALUE!")</f>
        <v>#VALUE!</v>
      </c>
      <c r="C7260" s="74" t="str">
        <f t="shared" si="56"/>
        <v>Fatihah Adlin Mohd Rashid</v>
      </c>
      <c r="D7260" s="74">
        <f t="shared" si="57"/>
        <v>0</v>
      </c>
    </row>
    <row r="7261" spans="1:4">
      <c r="A7261" s="148">
        <v>45681</v>
      </c>
      <c r="B7261" s="74" t="str">
        <f ca="1">IFERROR(__xludf.DUMMYFUNCTION("IF(REGEXMATCH(A7261,""wealth planning""),""Script 1"",""-"")"),"#VALUE!")</f>
        <v>#VALUE!</v>
      </c>
      <c r="C7261" s="148">
        <f t="shared" si="56"/>
        <v>45681</v>
      </c>
      <c r="D7261" s="74" t="str">
        <f t="shared" si="57"/>
        <v>Fatihah Adlin Mohd Rashid</v>
      </c>
    </row>
    <row r="7262" spans="1:4">
      <c r="A7262" s="74" t="s">
        <v>3581</v>
      </c>
      <c r="B7262" s="74" t="str">
        <f ca="1">IFERROR(__xludf.DUMMYFUNCTION("IF(REGEXMATCH(A7262,""wealth planning""),""Script 1"",""-"")"),"Script 1")</f>
        <v>Script 1</v>
      </c>
      <c r="C7262" s="148">
        <f t="shared" si="56"/>
        <v>45681</v>
      </c>
      <c r="D7262" s="74" t="str">
        <f t="shared" si="57"/>
        <v>Fatihah Adlin Mohd Rashid</v>
      </c>
    </row>
    <row r="7263" spans="1:4">
      <c r="B7263" s="74" t="str">
        <f ca="1">IFERROR(__xludf.DUMMYFUNCTION("IF(REGEXMATCH(A7263,""wealth planning""),""Script 1"",""-"")"),"-")</f>
        <v>-</v>
      </c>
      <c r="C7263" s="74" t="str">
        <f t="shared" si="56"/>
        <v>You: Hai assalamualaikum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263" s="148">
        <f t="shared" si="57"/>
        <v>45681</v>
      </c>
    </row>
    <row r="7264" spans="1:4">
      <c r="B7264" s="74" t="str">
        <f ca="1">IFERROR(__xludf.DUMMYFUNCTION("IF(REGEXMATCH(A7264,""wealth planning""),""Script 1"",""-"")"),"-")</f>
        <v>-</v>
      </c>
      <c r="C7264" s="74">
        <f t="shared" si="56"/>
        <v>0</v>
      </c>
      <c r="D7264" s="148">
        <f t="shared" si="57"/>
        <v>45681</v>
      </c>
    </row>
    <row r="7265" spans="1:4">
      <c r="B7265" s="74" t="str">
        <f ca="1">IFERROR(__xludf.DUMMYFUNCTION("IF(REGEXMATCH(A7265,""wealth planning""),""Script 1"",""-"")"),"-")</f>
        <v>-</v>
      </c>
      <c r="C7265" s="74">
        <f t="shared" si="56"/>
        <v>0</v>
      </c>
      <c r="D7265" s="74" t="str">
        <f t="shared" si="57"/>
        <v>You: Hai assalamualaikum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266" spans="1:4">
      <c r="B7266" s="74" t="str">
        <f ca="1">IFERROR(__xludf.DUMMYFUNCTION("IF(REGEXMATCH(A7266,""wealth planning""),""Script 1"",""-"")"),"-")</f>
        <v>-</v>
      </c>
      <c r="C7266" s="74">
        <f t="shared" si="56"/>
        <v>0</v>
      </c>
      <c r="D7266" s="74">
        <f t="shared" si="57"/>
        <v>0</v>
      </c>
    </row>
    <row r="7267" spans="1:4">
      <c r="A7267" s="74" t="s">
        <v>5634</v>
      </c>
      <c r="B7267" s="74" t="str">
        <f ca="1">IFERROR(__xludf.DUMMYFUNCTION("IF(REGEXMATCH(A7267,""wealth planning""),""Script 1"",""-"")"),"-")</f>
        <v>-</v>
      </c>
      <c r="C7267" s="74">
        <f t="shared" si="56"/>
        <v>0</v>
      </c>
      <c r="D7267" s="74">
        <f t="shared" si="57"/>
        <v>0</v>
      </c>
    </row>
    <row r="7268" spans="1:4">
      <c r="A7268" s="148">
        <v>45681</v>
      </c>
      <c r="B7268" s="74" t="str">
        <f ca="1">IFERROR(__xludf.DUMMYFUNCTION("IF(REGEXMATCH(A7268,""wealth planning""),""Script 1"",""-"")"),"#VALUE!")</f>
        <v>#VALUE!</v>
      </c>
      <c r="C7268" s="74" t="str">
        <f t="shared" si="56"/>
        <v>Afieq Amran</v>
      </c>
      <c r="D7268" s="74">
        <f t="shared" si="57"/>
        <v>0</v>
      </c>
    </row>
    <row r="7269" spans="1:4">
      <c r="A7269" s="148">
        <v>45681</v>
      </c>
      <c r="B7269" s="74" t="str">
        <f ca="1">IFERROR(__xludf.DUMMYFUNCTION("IF(REGEXMATCH(A7269,""wealth planning""),""Script 1"",""-"")"),"#VALUE!")</f>
        <v>#VALUE!</v>
      </c>
      <c r="C7269" s="148">
        <f t="shared" si="56"/>
        <v>45681</v>
      </c>
      <c r="D7269" s="74">
        <f t="shared" si="57"/>
        <v>0</v>
      </c>
    </row>
    <row r="7270" spans="1:4">
      <c r="A7270" s="74" t="s">
        <v>5635</v>
      </c>
      <c r="B7270" s="74" t="str">
        <f ca="1">IFERROR(__xludf.DUMMYFUNCTION("IF(REGEXMATCH(A7270,""wealth planning""),""Script 1"",""-"")"),"Script 1")</f>
        <v>Script 1</v>
      </c>
      <c r="C7270" s="148">
        <f t="shared" si="56"/>
        <v>45681</v>
      </c>
      <c r="D7270" s="74" t="str">
        <f t="shared" si="57"/>
        <v>Afieq Amran</v>
      </c>
    </row>
    <row r="7271" spans="1:4">
      <c r="B7271" s="74" t="str">
        <f ca="1">IFERROR(__xludf.DUMMYFUNCTION("IF(REGEXMATCH(A7271,""wealth planning""),""Script 1"",""-"")"),"-")</f>
        <v>-</v>
      </c>
      <c r="C7271" s="74" t="str">
        <f t="shared" si="56"/>
        <v>You: Hai assalamualaikum Afieq,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271" s="148">
        <f t="shared" si="57"/>
        <v>45681</v>
      </c>
    </row>
    <row r="7272" spans="1:4">
      <c r="B7272" s="74" t="str">
        <f ca="1">IFERROR(__xludf.DUMMYFUNCTION("IF(REGEXMATCH(A7272,""wealth planning""),""Script 1"",""-"")"),"-")</f>
        <v>-</v>
      </c>
      <c r="C7272" s="74">
        <f t="shared" si="56"/>
        <v>0</v>
      </c>
      <c r="D7272" s="148">
        <f t="shared" si="57"/>
        <v>45681</v>
      </c>
    </row>
    <row r="7273" spans="1:4">
      <c r="B7273" s="74" t="str">
        <f ca="1">IFERROR(__xludf.DUMMYFUNCTION("IF(REGEXMATCH(A7273,""wealth planning""),""Script 1"",""-"")"),"-")</f>
        <v>-</v>
      </c>
      <c r="C7273" s="74">
        <f t="shared" si="56"/>
        <v>0</v>
      </c>
      <c r="D7273" s="74" t="str">
        <f t="shared" si="57"/>
        <v>You: Hai assalamualaikum Afieq,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274" spans="1:4">
      <c r="B7274" s="74" t="str">
        <f ca="1">IFERROR(__xludf.DUMMYFUNCTION("IF(REGEXMATCH(A7274,""wealth planning""),""Script 1"",""-"")"),"-")</f>
        <v>-</v>
      </c>
      <c r="C7274" s="74">
        <f t="shared" si="56"/>
        <v>0</v>
      </c>
      <c r="D7274" s="74">
        <f t="shared" si="57"/>
        <v>0</v>
      </c>
    </row>
    <row r="7275" spans="1:4">
      <c r="A7275" s="74" t="s">
        <v>5638</v>
      </c>
      <c r="B7275" s="74" t="str">
        <f ca="1">IFERROR(__xludf.DUMMYFUNCTION("IF(REGEXMATCH(A7275,""wealth planning""),""Script 1"",""-"")"),"-")</f>
        <v>-</v>
      </c>
      <c r="C7275" s="74">
        <f t="shared" si="56"/>
        <v>0</v>
      </c>
      <c r="D7275" s="74">
        <f t="shared" si="57"/>
        <v>0</v>
      </c>
    </row>
    <row r="7276" spans="1:4">
      <c r="A7276" s="148">
        <v>45681</v>
      </c>
      <c r="B7276" s="74" t="str">
        <f ca="1">IFERROR(__xludf.DUMMYFUNCTION("IF(REGEXMATCH(A7276,""wealth planning""),""Script 1"",""-"")"),"#VALUE!")</f>
        <v>#VALUE!</v>
      </c>
      <c r="C7276" s="74" t="str">
        <f t="shared" si="56"/>
        <v>Ekhmal Sabaruddin .</v>
      </c>
      <c r="D7276" s="74">
        <f t="shared" si="57"/>
        <v>0</v>
      </c>
    </row>
    <row r="7277" spans="1:4">
      <c r="A7277" s="148">
        <v>45681</v>
      </c>
      <c r="B7277" s="74" t="str">
        <f ca="1">IFERROR(__xludf.DUMMYFUNCTION("IF(REGEXMATCH(A7277,""wealth planning""),""Script 1"",""-"")"),"#VALUE!")</f>
        <v>#VALUE!</v>
      </c>
      <c r="C7277" s="148">
        <f t="shared" si="56"/>
        <v>45681</v>
      </c>
      <c r="D7277" s="74">
        <f t="shared" si="57"/>
        <v>0</v>
      </c>
    </row>
    <row r="7278" spans="1:4">
      <c r="A7278" s="74" t="s">
        <v>5639</v>
      </c>
      <c r="B7278" s="74" t="str">
        <f ca="1">IFERROR(__xludf.DUMMYFUNCTION("IF(REGEXMATCH(A7278,""wealth planning""),""Script 1"",""-"")"),"Script 1")</f>
        <v>Script 1</v>
      </c>
      <c r="C7278" s="148">
        <f t="shared" si="56"/>
        <v>45681</v>
      </c>
      <c r="D7278" s="74" t="str">
        <f t="shared" si="57"/>
        <v>Ekhmal Sabaruddin .</v>
      </c>
    </row>
    <row r="7279" spans="1:4">
      <c r="B7279" s="74" t="str">
        <f ca="1">IFERROR(__xludf.DUMMYFUNCTION("IF(REGEXMATCH(A7279,""wealth planning""),""Script 1"",""-"")"),"-")</f>
        <v>-</v>
      </c>
      <c r="C7279" s="74" t="str">
        <f t="shared" si="56"/>
        <v>You: Hai assalamualaikum Ekhmal,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279" s="148">
        <f t="shared" si="57"/>
        <v>45681</v>
      </c>
    </row>
    <row r="7280" spans="1:4">
      <c r="B7280" s="74" t="str">
        <f ca="1">IFERROR(__xludf.DUMMYFUNCTION("IF(REGEXMATCH(A7280,""wealth planning""),""Script 1"",""-"")"),"-")</f>
        <v>-</v>
      </c>
      <c r="C7280" s="74">
        <f t="shared" si="56"/>
        <v>0</v>
      </c>
      <c r="D7280" s="148">
        <f t="shared" si="57"/>
        <v>45681</v>
      </c>
    </row>
    <row r="7281" spans="1:4">
      <c r="B7281" s="74" t="str">
        <f ca="1">IFERROR(__xludf.DUMMYFUNCTION("IF(REGEXMATCH(A7281,""wealth planning""),""Script 1"",""-"")"),"-")</f>
        <v>-</v>
      </c>
      <c r="C7281" s="74">
        <f t="shared" si="56"/>
        <v>0</v>
      </c>
      <c r="D7281" s="74" t="str">
        <f t="shared" si="57"/>
        <v>You: Hai assalamualaikum Ekhmal,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282" spans="1:4">
      <c r="B7282" s="74" t="str">
        <f ca="1">IFERROR(__xludf.DUMMYFUNCTION("IF(REGEXMATCH(A7282,""wealth planning""),""Script 1"",""-"")"),"-")</f>
        <v>-</v>
      </c>
      <c r="C7282" s="74">
        <f t="shared" si="56"/>
        <v>0</v>
      </c>
      <c r="D7282" s="74">
        <f t="shared" si="57"/>
        <v>0</v>
      </c>
    </row>
    <row r="7283" spans="1:4">
      <c r="A7283" s="74" t="s">
        <v>5642</v>
      </c>
      <c r="B7283" s="74" t="str">
        <f ca="1">IFERROR(__xludf.DUMMYFUNCTION("IF(REGEXMATCH(A7283,""wealth planning""),""Script 1"",""-"")"),"-")</f>
        <v>-</v>
      </c>
      <c r="C7283" s="74">
        <f t="shared" si="56"/>
        <v>0</v>
      </c>
      <c r="D7283" s="74">
        <f t="shared" si="57"/>
        <v>0</v>
      </c>
    </row>
    <row r="7284" spans="1:4">
      <c r="A7284" s="148">
        <v>45681</v>
      </c>
      <c r="B7284" s="74" t="str">
        <f ca="1">IFERROR(__xludf.DUMMYFUNCTION("IF(REGEXMATCH(A7284,""wealth planning""),""Script 1"",""-"")"),"#VALUE!")</f>
        <v>#VALUE!</v>
      </c>
      <c r="C7284" s="74" t="str">
        <f t="shared" si="56"/>
        <v>Nur Aiman Fiqry</v>
      </c>
      <c r="D7284" s="74">
        <f t="shared" si="57"/>
        <v>0</v>
      </c>
    </row>
    <row r="7285" spans="1:4">
      <c r="A7285" s="148">
        <v>45681</v>
      </c>
      <c r="B7285" s="74" t="str">
        <f ca="1">IFERROR(__xludf.DUMMYFUNCTION("IF(REGEXMATCH(A7285,""wealth planning""),""Script 1"",""-"")"),"#VALUE!")</f>
        <v>#VALUE!</v>
      </c>
      <c r="C7285" s="148">
        <f t="shared" si="56"/>
        <v>45681</v>
      </c>
      <c r="D7285" s="74">
        <f t="shared" si="57"/>
        <v>0</v>
      </c>
    </row>
    <row r="7286" spans="1:4">
      <c r="A7286" s="74" t="s">
        <v>5643</v>
      </c>
      <c r="B7286" s="74" t="str">
        <f ca="1">IFERROR(__xludf.DUMMYFUNCTION("IF(REGEXMATCH(A7286,""wealth planning""),""Script 1"",""-"")"),"Script 1")</f>
        <v>Script 1</v>
      </c>
      <c r="C7286" s="148">
        <f t="shared" si="56"/>
        <v>45681</v>
      </c>
      <c r="D7286" s="74" t="str">
        <f t="shared" si="57"/>
        <v>Nur Aiman Fiqry</v>
      </c>
    </row>
    <row r="7287" spans="1:4">
      <c r="B7287" s="74" t="str">
        <f ca="1">IFERROR(__xludf.DUMMYFUNCTION("IF(REGEXMATCH(A7287,""wealth planning""),""Script 1"",""-"")"),"-")</f>
        <v>-</v>
      </c>
      <c r="C7287" s="74" t="str">
        <f t="shared" si="56"/>
        <v>You: Hai assalamualaikum Nur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287" s="148">
        <f t="shared" si="57"/>
        <v>45681</v>
      </c>
    </row>
    <row r="7288" spans="1:4">
      <c r="B7288" s="74" t="str">
        <f ca="1">IFERROR(__xludf.DUMMYFUNCTION("IF(REGEXMATCH(A7288,""wealth planning""),""Script 1"",""-"")"),"-")</f>
        <v>-</v>
      </c>
      <c r="C7288" s="74">
        <f t="shared" si="56"/>
        <v>0</v>
      </c>
      <c r="D7288" s="148">
        <f t="shared" si="57"/>
        <v>45681</v>
      </c>
    </row>
    <row r="7289" spans="1:4">
      <c r="B7289" s="74" t="str">
        <f ca="1">IFERROR(__xludf.DUMMYFUNCTION("IF(REGEXMATCH(A7289,""wealth planning""),""Script 1"",""-"")"),"-")</f>
        <v>-</v>
      </c>
      <c r="C7289" s="74">
        <f t="shared" si="56"/>
        <v>0</v>
      </c>
      <c r="D7289" s="74" t="str">
        <f t="shared" si="57"/>
        <v>You: Hai assalamualaikum Nur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290" spans="1:4">
      <c r="A7290" s="74" t="s">
        <v>5645</v>
      </c>
      <c r="B7290" s="74" t="str">
        <f ca="1">IFERROR(__xludf.DUMMYFUNCTION("IF(REGEXMATCH(A7290,""wealth planning""),""Script 1"",""-"")"),"-")</f>
        <v>-</v>
      </c>
      <c r="C7290" s="74">
        <f t="shared" si="56"/>
        <v>0</v>
      </c>
      <c r="D7290" s="74">
        <f t="shared" si="57"/>
        <v>0</v>
      </c>
    </row>
    <row r="7291" spans="1:4">
      <c r="A7291" s="74" t="s">
        <v>5646</v>
      </c>
      <c r="B7291" s="74" t="str">
        <f ca="1">IFERROR(__xludf.DUMMYFUNCTION("IF(REGEXMATCH(A7291,""wealth planning""),""Script 1"",""-"")"),"-")</f>
        <v>-</v>
      </c>
      <c r="C7291" s="74" t="str">
        <f t="shared" si="56"/>
        <v>NURBATRISYA AWATIF IDHAM UMARIStatus is reachable</v>
      </c>
      <c r="D7291" s="74">
        <f t="shared" si="57"/>
        <v>0</v>
      </c>
    </row>
    <row r="7292" spans="1:4">
      <c r="A7292" s="148">
        <v>45681</v>
      </c>
      <c r="B7292" s="74" t="str">
        <f ca="1">IFERROR(__xludf.DUMMYFUNCTION("IF(REGEXMATCH(A7292,""wealth planning""),""Script 1"",""-"")"),"#VALUE!")</f>
        <v>#VALUE!</v>
      </c>
      <c r="C7292" s="74" t="str">
        <f t="shared" si="56"/>
        <v>NURBATRISYA AWATIF IDHAM UMARI</v>
      </c>
      <c r="D7292" s="74">
        <f t="shared" si="57"/>
        <v>0</v>
      </c>
    </row>
    <row r="7293" spans="1:4">
      <c r="A7293" s="148">
        <v>45681</v>
      </c>
      <c r="B7293" s="74" t="str">
        <f ca="1">IFERROR(__xludf.DUMMYFUNCTION("IF(REGEXMATCH(A7293,""wealth planning""),""Script 1"",""-"")"),"#VALUE!")</f>
        <v>#VALUE!</v>
      </c>
      <c r="C7293" s="148">
        <f t="shared" si="56"/>
        <v>45681</v>
      </c>
      <c r="D7293" s="74" t="str">
        <f t="shared" si="57"/>
        <v>NURBATRISYA AWATIF IDHAM UMARIStatus is reachable</v>
      </c>
    </row>
    <row r="7294" spans="1:4">
      <c r="A7294" s="74" t="s">
        <v>5647</v>
      </c>
      <c r="B7294" s="74" t="str">
        <f ca="1">IFERROR(__xludf.DUMMYFUNCTION("IF(REGEXMATCH(A7294,""wealth planning""),""Script 1"",""-"")"),"Script 1")</f>
        <v>Script 1</v>
      </c>
      <c r="C7294" s="148">
        <f t="shared" si="56"/>
        <v>45681</v>
      </c>
      <c r="D7294" s="74" t="str">
        <f t="shared" si="57"/>
        <v>NURBATRISYA AWATIF IDHAM UMARI</v>
      </c>
    </row>
    <row r="7295" spans="1:4">
      <c r="B7295" s="74" t="str">
        <f ca="1">IFERROR(__xludf.DUMMYFUNCTION("IF(REGEXMATCH(A7295,""wealth planning""),""Script 1"",""-"")"),"-")</f>
        <v>-</v>
      </c>
      <c r="C7295" s="74" t="str">
        <f t="shared" si="56"/>
        <v>You: Hai assalamualaikum Nurbatrisya,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295" s="148">
        <f t="shared" si="57"/>
        <v>45681</v>
      </c>
    </row>
    <row r="7296" spans="1:4">
      <c r="B7296" s="74" t="str">
        <f ca="1">IFERROR(__xludf.DUMMYFUNCTION("IF(REGEXMATCH(A7296,""wealth planning""),""Script 1"",""-"")"),"-")</f>
        <v>-</v>
      </c>
      <c r="C7296" s="74">
        <f t="shared" si="56"/>
        <v>0</v>
      </c>
      <c r="D7296" s="148">
        <f t="shared" si="57"/>
        <v>45681</v>
      </c>
    </row>
    <row r="7297" spans="1:4">
      <c r="B7297" s="74" t="str">
        <f ca="1">IFERROR(__xludf.DUMMYFUNCTION("IF(REGEXMATCH(A7297,""wealth planning""),""Script 1"",""-"")"),"-")</f>
        <v>-</v>
      </c>
      <c r="C7297" s="74">
        <f t="shared" si="56"/>
        <v>0</v>
      </c>
      <c r="D7297" s="74" t="str">
        <f t="shared" si="57"/>
        <v>You: Hai assalamualaikum Nurbatrisya,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298" spans="1:4">
      <c r="B7298" s="74" t="str">
        <f ca="1">IFERROR(__xludf.DUMMYFUNCTION("IF(REGEXMATCH(A7298,""wealth planning""),""Script 1"",""-"")"),"-")</f>
        <v>-</v>
      </c>
      <c r="C7298" s="74">
        <f t="shared" si="56"/>
        <v>0</v>
      </c>
      <c r="D7298" s="74">
        <f t="shared" si="57"/>
        <v>0</v>
      </c>
    </row>
    <row r="7299" spans="1:4">
      <c r="A7299" s="74" t="s">
        <v>5650</v>
      </c>
      <c r="B7299" s="74" t="str">
        <f ca="1">IFERROR(__xludf.DUMMYFUNCTION("IF(REGEXMATCH(A7299,""wealth planning""),""Script 1"",""-"")"),"-")</f>
        <v>-</v>
      </c>
      <c r="C7299" s="74">
        <f t="shared" si="56"/>
        <v>0</v>
      </c>
      <c r="D7299" s="74">
        <f t="shared" si="57"/>
        <v>0</v>
      </c>
    </row>
    <row r="7300" spans="1:4">
      <c r="A7300" s="148">
        <v>45681</v>
      </c>
      <c r="B7300" s="74" t="str">
        <f ca="1">IFERROR(__xludf.DUMMYFUNCTION("IF(REGEXMATCH(A7300,""wealth planning""),""Script 1"",""-"")"),"#VALUE!")</f>
        <v>#VALUE!</v>
      </c>
      <c r="C7300" s="74" t="str">
        <f t="shared" si="56"/>
        <v>Basirah Adibah Ahmad Yani</v>
      </c>
      <c r="D7300" s="74">
        <f t="shared" si="57"/>
        <v>0</v>
      </c>
    </row>
    <row r="7301" spans="1:4">
      <c r="A7301" s="148">
        <v>45681</v>
      </c>
      <c r="B7301" s="74" t="str">
        <f ca="1">IFERROR(__xludf.DUMMYFUNCTION("IF(REGEXMATCH(A7301,""wealth planning""),""Script 1"",""-"")"),"#VALUE!")</f>
        <v>#VALUE!</v>
      </c>
      <c r="C7301" s="148">
        <f t="shared" si="56"/>
        <v>45681</v>
      </c>
      <c r="D7301" s="74">
        <f t="shared" si="57"/>
        <v>0</v>
      </c>
    </row>
    <row r="7302" spans="1:4">
      <c r="A7302" s="74" t="s">
        <v>5651</v>
      </c>
      <c r="B7302" s="74" t="str">
        <f ca="1">IFERROR(__xludf.DUMMYFUNCTION("IF(REGEXMATCH(A7302,""wealth planning""),""Script 1"",""-"")"),"Script 1")</f>
        <v>Script 1</v>
      </c>
      <c r="C7302" s="148">
        <f t="shared" si="56"/>
        <v>45681</v>
      </c>
      <c r="D7302" s="74" t="str">
        <f t="shared" si="57"/>
        <v>Basirah Adibah Ahmad Yani</v>
      </c>
    </row>
    <row r="7303" spans="1:4">
      <c r="B7303" s="74" t="str">
        <f ca="1">IFERROR(__xludf.DUMMYFUNCTION("IF(REGEXMATCH(A7303,""wealth planning""),""Script 1"",""-"")"),"-")</f>
        <v>-</v>
      </c>
      <c r="C7303" s="74" t="str">
        <f t="shared" si="56"/>
        <v>You: Hai assalamualaikum Basirah,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303" s="148">
        <f t="shared" si="57"/>
        <v>45681</v>
      </c>
    </row>
    <row r="7304" spans="1:4">
      <c r="B7304" s="74" t="str">
        <f ca="1">IFERROR(__xludf.DUMMYFUNCTION("IF(REGEXMATCH(A7304,""wealth planning""),""Script 1"",""-"")"),"-")</f>
        <v>-</v>
      </c>
      <c r="C7304" s="74">
        <f t="shared" si="56"/>
        <v>0</v>
      </c>
      <c r="D7304" s="148">
        <f t="shared" si="57"/>
        <v>45681</v>
      </c>
    </row>
    <row r="7305" spans="1:4">
      <c r="B7305" s="74" t="str">
        <f ca="1">IFERROR(__xludf.DUMMYFUNCTION("IF(REGEXMATCH(A7305,""wealth planning""),""Script 1"",""-"")"),"-")</f>
        <v>-</v>
      </c>
      <c r="C7305" s="74">
        <f t="shared" si="56"/>
        <v>0</v>
      </c>
      <c r="D7305" s="74" t="str">
        <f t="shared" si="57"/>
        <v>You: Hai assalamualaikum Basirah,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306" spans="1:4">
      <c r="B7306" s="74" t="str">
        <f ca="1">IFERROR(__xludf.DUMMYFUNCTION("IF(REGEXMATCH(A7306,""wealth planning""),""Script 1"",""-"")"),"-")</f>
        <v>-</v>
      </c>
      <c r="C7306" s="74">
        <f t="shared" si="56"/>
        <v>0</v>
      </c>
      <c r="D7306" s="74">
        <f t="shared" si="57"/>
        <v>0</v>
      </c>
    </row>
    <row r="7307" spans="1:4">
      <c r="A7307" s="74" t="s">
        <v>5654</v>
      </c>
      <c r="B7307" s="74" t="str">
        <f ca="1">IFERROR(__xludf.DUMMYFUNCTION("IF(REGEXMATCH(A7307,""wealth planning""),""Script 1"",""-"")"),"-")</f>
        <v>-</v>
      </c>
      <c r="C7307" s="74">
        <f t="shared" si="56"/>
        <v>0</v>
      </c>
      <c r="D7307" s="74">
        <f t="shared" si="57"/>
        <v>0</v>
      </c>
    </row>
    <row r="7308" spans="1:4">
      <c r="A7308" s="148">
        <v>45681</v>
      </c>
      <c r="B7308" s="74" t="str">
        <f ca="1">IFERROR(__xludf.DUMMYFUNCTION("IF(REGEXMATCH(A7308,""wealth planning""),""Script 1"",""-"")"),"#VALUE!")</f>
        <v>#VALUE!</v>
      </c>
      <c r="C7308" s="74" t="str">
        <f t="shared" si="56"/>
        <v>Norazwani Asad</v>
      </c>
      <c r="D7308" s="74">
        <f t="shared" si="57"/>
        <v>0</v>
      </c>
    </row>
    <row r="7309" spans="1:4">
      <c r="A7309" s="148">
        <v>45681</v>
      </c>
      <c r="B7309" s="74" t="str">
        <f ca="1">IFERROR(__xludf.DUMMYFUNCTION("IF(REGEXMATCH(A7309,""wealth planning""),""Script 1"",""-"")"),"#VALUE!")</f>
        <v>#VALUE!</v>
      </c>
      <c r="C7309" s="148">
        <f t="shared" si="56"/>
        <v>45681</v>
      </c>
      <c r="D7309" s="74">
        <f t="shared" si="57"/>
        <v>0</v>
      </c>
    </row>
    <row r="7310" spans="1:4">
      <c r="A7310" s="74" t="s">
        <v>5655</v>
      </c>
      <c r="B7310" s="74" t="str">
        <f ca="1">IFERROR(__xludf.DUMMYFUNCTION("IF(REGEXMATCH(A7310,""wealth planning""),""Script 1"",""-"")"),"Script 1")</f>
        <v>Script 1</v>
      </c>
      <c r="C7310" s="148">
        <f t="shared" si="56"/>
        <v>45681</v>
      </c>
      <c r="D7310" s="74" t="str">
        <f t="shared" si="57"/>
        <v>Norazwani Asad</v>
      </c>
    </row>
    <row r="7311" spans="1:4">
      <c r="B7311" s="74" t="str">
        <f ca="1">IFERROR(__xludf.DUMMYFUNCTION("IF(REGEXMATCH(A7311,""wealth planning""),""Script 1"",""-"")"),"-")</f>
        <v>-</v>
      </c>
      <c r="C7311" s="74" t="str">
        <f t="shared" si="56"/>
        <v>You: Hai assalamualaikum Norhazwani,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311" s="148">
        <f t="shared" si="57"/>
        <v>45681</v>
      </c>
    </row>
    <row r="7312" spans="1:4">
      <c r="B7312" s="74" t="str">
        <f ca="1">IFERROR(__xludf.DUMMYFUNCTION("IF(REGEXMATCH(A7312,""wealth planning""),""Script 1"",""-"")"),"-")</f>
        <v>-</v>
      </c>
      <c r="C7312" s="74">
        <f t="shared" si="56"/>
        <v>0</v>
      </c>
      <c r="D7312" s="148">
        <f t="shared" si="57"/>
        <v>45681</v>
      </c>
    </row>
    <row r="7313" spans="1:4">
      <c r="B7313" s="74" t="str">
        <f ca="1">IFERROR(__xludf.DUMMYFUNCTION("IF(REGEXMATCH(A7313,""wealth planning""),""Script 1"",""-"")"),"-")</f>
        <v>-</v>
      </c>
      <c r="C7313" s="74">
        <f t="shared" si="56"/>
        <v>0</v>
      </c>
      <c r="D7313" s="74" t="str">
        <f t="shared" si="57"/>
        <v>You: Hai assalamualaikum Norhazwani,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314" spans="1:4">
      <c r="A7314" s="74" t="s">
        <v>5657</v>
      </c>
      <c r="B7314" s="74" t="str">
        <f ca="1">IFERROR(__xludf.DUMMYFUNCTION("IF(REGEXMATCH(A7314,""wealth planning""),""Script 1"",""-"")"),"-")</f>
        <v>-</v>
      </c>
      <c r="C7314" s="74">
        <f t="shared" si="56"/>
        <v>0</v>
      </c>
      <c r="D7314" s="74">
        <f t="shared" si="57"/>
        <v>0</v>
      </c>
    </row>
    <row r="7315" spans="1:4">
      <c r="A7315" s="74" t="s">
        <v>5658</v>
      </c>
      <c r="B7315" s="74" t="str">
        <f ca="1">IFERROR(__xludf.DUMMYFUNCTION("IF(REGEXMATCH(A7315,""wealth planning""),""Script 1"",""-"")"),"-")</f>
        <v>-</v>
      </c>
      <c r="C7315" s="74" t="str">
        <f t="shared" si="56"/>
        <v>MUHAMMAD AMIN SAIPUL BAHRIStatus is reachable</v>
      </c>
      <c r="D7315" s="74">
        <f t="shared" si="57"/>
        <v>0</v>
      </c>
    </row>
    <row r="7316" spans="1:4">
      <c r="A7316" s="148">
        <v>45681</v>
      </c>
      <c r="B7316" s="74" t="str">
        <f ca="1">IFERROR(__xludf.DUMMYFUNCTION("IF(REGEXMATCH(A7316,""wealth planning""),""Script 1"",""-"")"),"#VALUE!")</f>
        <v>#VALUE!</v>
      </c>
      <c r="C7316" s="74" t="str">
        <f t="shared" si="56"/>
        <v>MUHAMMAD AMIN SAIPUL BAHRI</v>
      </c>
      <c r="D7316" s="74">
        <f t="shared" si="57"/>
        <v>0</v>
      </c>
    </row>
    <row r="7317" spans="1:4">
      <c r="A7317" s="148">
        <v>45681</v>
      </c>
      <c r="B7317" s="74" t="str">
        <f ca="1">IFERROR(__xludf.DUMMYFUNCTION("IF(REGEXMATCH(A7317,""wealth planning""),""Script 1"",""-"")"),"#VALUE!")</f>
        <v>#VALUE!</v>
      </c>
      <c r="C7317" s="148">
        <f t="shared" si="56"/>
        <v>45681</v>
      </c>
      <c r="D7317" s="74" t="str">
        <f t="shared" si="57"/>
        <v>MUHAMMAD AMIN SAIPUL BAHRIStatus is reachable</v>
      </c>
    </row>
    <row r="7318" spans="1:4">
      <c r="A7318" s="74" t="s">
        <v>5659</v>
      </c>
      <c r="B7318" s="74" t="str">
        <f ca="1">IFERROR(__xludf.DUMMYFUNCTION("IF(REGEXMATCH(A7318,""wealth planning""),""Script 1"",""-"")"),"Script 1")</f>
        <v>Script 1</v>
      </c>
      <c r="C7318" s="148">
        <f t="shared" si="56"/>
        <v>45681</v>
      </c>
      <c r="D7318" s="74" t="str">
        <f t="shared" si="57"/>
        <v>MUHAMMAD AMIN SAIPUL BAHRI</v>
      </c>
    </row>
    <row r="7319" spans="1:4">
      <c r="B7319" s="74" t="str">
        <f ca="1">IFERROR(__xludf.DUMMYFUNCTION("IF(REGEXMATCH(A7319,""wealth planning""),""Script 1"",""-"")"),"-")</f>
        <v>-</v>
      </c>
      <c r="C7319" s="74" t="str">
        <f t="shared" si="56"/>
        <v>You: Hai assalamualaikum Amin,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319" s="148">
        <f t="shared" si="57"/>
        <v>45681</v>
      </c>
    </row>
    <row r="7320" spans="1:4">
      <c r="B7320" s="74" t="str">
        <f ca="1">IFERROR(__xludf.DUMMYFUNCTION("IF(REGEXMATCH(A7320,""wealth planning""),""Script 1"",""-"")"),"-")</f>
        <v>-</v>
      </c>
      <c r="C7320" s="74">
        <f t="shared" si="56"/>
        <v>0</v>
      </c>
      <c r="D7320" s="148">
        <f t="shared" si="57"/>
        <v>45681</v>
      </c>
    </row>
    <row r="7321" spans="1:4">
      <c r="B7321" s="74" t="str">
        <f ca="1">IFERROR(__xludf.DUMMYFUNCTION("IF(REGEXMATCH(A7321,""wealth planning""),""Script 1"",""-"")"),"-")</f>
        <v>-</v>
      </c>
      <c r="C7321" s="74">
        <f t="shared" si="56"/>
        <v>0</v>
      </c>
      <c r="D7321" s="74" t="str">
        <f t="shared" si="57"/>
        <v>You: Hai assalamualaikum Amin,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322" spans="1:4">
      <c r="A7322" s="74" t="s">
        <v>5661</v>
      </c>
      <c r="B7322" s="74" t="str">
        <f ca="1">IFERROR(__xludf.DUMMYFUNCTION("IF(REGEXMATCH(A7322,""wealth planning""),""Script 1"",""-"")"),"-")</f>
        <v>-</v>
      </c>
      <c r="C7322" s="74">
        <f t="shared" si="56"/>
        <v>0</v>
      </c>
      <c r="D7322" s="74">
        <f t="shared" si="57"/>
        <v>0</v>
      </c>
    </row>
    <row r="7323" spans="1:4">
      <c r="A7323" s="74" t="s">
        <v>5661</v>
      </c>
      <c r="B7323" s="74" t="str">
        <f ca="1">IFERROR(__xludf.DUMMYFUNCTION("IF(REGEXMATCH(A7323,""wealth planning""),""Script 1"",""-"")"),"-")</f>
        <v>-</v>
      </c>
      <c r="C7323" s="74" t="str">
        <f t="shared" si="56"/>
        <v>Maisarah Mesbahol Munir</v>
      </c>
      <c r="D7323" s="74">
        <f t="shared" si="57"/>
        <v>0</v>
      </c>
    </row>
    <row r="7324" spans="1:4">
      <c r="A7324" s="148">
        <v>45681</v>
      </c>
      <c r="B7324" s="74" t="str">
        <f ca="1">IFERROR(__xludf.DUMMYFUNCTION("IF(REGEXMATCH(A7324,""wealth planning""),""Script 1"",""-"")"),"#VALUE!")</f>
        <v>#VALUE!</v>
      </c>
      <c r="C7324" s="74" t="str">
        <f t="shared" si="56"/>
        <v>Maisarah Mesbahol Munir</v>
      </c>
      <c r="D7324" s="74">
        <f t="shared" si="57"/>
        <v>0</v>
      </c>
    </row>
    <row r="7325" spans="1:4">
      <c r="A7325" s="148">
        <v>45681</v>
      </c>
      <c r="B7325" s="74" t="str">
        <f ca="1">IFERROR(__xludf.DUMMYFUNCTION("IF(REGEXMATCH(A7325,""wealth planning""),""Script 1"",""-"")"),"#VALUE!")</f>
        <v>#VALUE!</v>
      </c>
      <c r="C7325" s="148">
        <f t="shared" si="56"/>
        <v>45681</v>
      </c>
      <c r="D7325" s="74" t="str">
        <f t="shared" si="57"/>
        <v>Maisarah Mesbahol Munir</v>
      </c>
    </row>
    <row r="7326" spans="1:4">
      <c r="A7326" s="74" t="s">
        <v>5662</v>
      </c>
      <c r="B7326" s="74" t="str">
        <f ca="1">IFERROR(__xludf.DUMMYFUNCTION("IF(REGEXMATCH(A7326,""wealth planning""),""Script 1"",""-"")"),"Script 1")</f>
        <v>Script 1</v>
      </c>
      <c r="C7326" s="148">
        <f t="shared" si="56"/>
        <v>45681</v>
      </c>
      <c r="D7326" s="74" t="str">
        <f t="shared" si="57"/>
        <v>Maisarah Mesbahol Munir</v>
      </c>
    </row>
    <row r="7327" spans="1:4">
      <c r="B7327" s="74" t="str">
        <f ca="1">IFERROR(__xludf.DUMMYFUNCTION("IF(REGEXMATCH(A7327,""wealth planning""),""Script 1"",""-"")"),"-")</f>
        <v>-</v>
      </c>
      <c r="C7327" s="74" t="str">
        <f t="shared" si="56"/>
        <v>You: Hai assalamualaikum Maisarah,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327" s="148">
        <f t="shared" si="57"/>
        <v>45681</v>
      </c>
    </row>
    <row r="7328" spans="1:4">
      <c r="B7328" s="74" t="str">
        <f ca="1">IFERROR(__xludf.DUMMYFUNCTION("IF(REGEXMATCH(A7328,""wealth planning""),""Script 1"",""-"")"),"-")</f>
        <v>-</v>
      </c>
      <c r="C7328" s="74">
        <f t="shared" si="56"/>
        <v>0</v>
      </c>
      <c r="D7328" s="148">
        <f t="shared" si="57"/>
        <v>45681</v>
      </c>
    </row>
    <row r="7329" spans="1:4">
      <c r="B7329" s="74" t="str">
        <f ca="1">IFERROR(__xludf.DUMMYFUNCTION("IF(REGEXMATCH(A7329,""wealth planning""),""Script 1"",""-"")"),"-")</f>
        <v>-</v>
      </c>
      <c r="C7329" s="74">
        <f t="shared" si="56"/>
        <v>0</v>
      </c>
      <c r="D7329" s="74" t="str">
        <f t="shared" si="57"/>
        <v>You: Hai assalamualaikum Maisarah,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330" spans="1:4">
      <c r="A7330" s="74" t="s">
        <v>5664</v>
      </c>
      <c r="B7330" s="74" t="str">
        <f ca="1">IFERROR(__xludf.DUMMYFUNCTION("IF(REGEXMATCH(A7330,""wealth planning""),""Script 1"",""-"")"),"-")</f>
        <v>-</v>
      </c>
      <c r="C7330" s="74">
        <f t="shared" si="56"/>
        <v>0</v>
      </c>
      <c r="D7330" s="74">
        <f t="shared" si="57"/>
        <v>0</v>
      </c>
    </row>
    <row r="7331" spans="1:4">
      <c r="A7331" s="74" t="s">
        <v>5665</v>
      </c>
      <c r="B7331" s="74" t="str">
        <f ca="1">IFERROR(__xludf.DUMMYFUNCTION("IF(REGEXMATCH(A7331,""wealth planning""),""Script 1"",""-"")"),"-")</f>
        <v>-</v>
      </c>
      <c r="C7331" s="74" t="str">
        <f t="shared" si="56"/>
        <v>Adillah NajiahStatus is reachable</v>
      </c>
      <c r="D7331" s="74">
        <f t="shared" si="57"/>
        <v>0</v>
      </c>
    </row>
    <row r="7332" spans="1:4">
      <c r="A7332" s="148">
        <v>45681</v>
      </c>
      <c r="B7332" s="74" t="str">
        <f ca="1">IFERROR(__xludf.DUMMYFUNCTION("IF(REGEXMATCH(A7332,""wealth planning""),""Script 1"",""-"")"),"#VALUE!")</f>
        <v>#VALUE!</v>
      </c>
      <c r="C7332" s="74" t="str">
        <f t="shared" si="56"/>
        <v>Adillah Najiah</v>
      </c>
      <c r="D7332" s="74">
        <f t="shared" si="57"/>
        <v>0</v>
      </c>
    </row>
    <row r="7333" spans="1:4">
      <c r="A7333" s="148">
        <v>45681</v>
      </c>
      <c r="B7333" s="74" t="str">
        <f ca="1">IFERROR(__xludf.DUMMYFUNCTION("IF(REGEXMATCH(A7333,""wealth planning""),""Script 1"",""-"")"),"#VALUE!")</f>
        <v>#VALUE!</v>
      </c>
      <c r="C7333" s="148">
        <f t="shared" si="56"/>
        <v>45681</v>
      </c>
      <c r="D7333" s="74" t="str">
        <f t="shared" si="57"/>
        <v>Adillah NajiahStatus is reachable</v>
      </c>
    </row>
    <row r="7334" spans="1:4">
      <c r="A7334" s="74" t="s">
        <v>5666</v>
      </c>
      <c r="B7334" s="74" t="str">
        <f ca="1">IFERROR(__xludf.DUMMYFUNCTION("IF(REGEXMATCH(A7334,""wealth planning""),""Script 1"",""-"")"),"Script 1")</f>
        <v>Script 1</v>
      </c>
      <c r="C7334" s="148">
        <f t="shared" si="56"/>
        <v>45681</v>
      </c>
      <c r="D7334" s="74" t="str">
        <f t="shared" si="57"/>
        <v>Adillah Najiah</v>
      </c>
    </row>
    <row r="7335" spans="1:4">
      <c r="B7335" s="74" t="str">
        <f ca="1">IFERROR(__xludf.DUMMYFUNCTION("IF(REGEXMATCH(A7335,""wealth planning""),""Script 1"",""-"")"),"-")</f>
        <v>-</v>
      </c>
      <c r="C7335" s="74" t="str">
        <f t="shared" si="56"/>
        <v>You: Hai assalamualaikum Adillah,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335" s="148">
        <f t="shared" si="57"/>
        <v>45681</v>
      </c>
    </row>
    <row r="7336" spans="1:4">
      <c r="B7336" s="74" t="str">
        <f ca="1">IFERROR(__xludf.DUMMYFUNCTION("IF(REGEXMATCH(A7336,""wealth planning""),""Script 1"",""-"")"),"-")</f>
        <v>-</v>
      </c>
      <c r="C7336" s="74">
        <f t="shared" si="56"/>
        <v>0</v>
      </c>
      <c r="D7336" s="148">
        <f t="shared" si="57"/>
        <v>45681</v>
      </c>
    </row>
    <row r="7337" spans="1:4">
      <c r="B7337" s="74" t="str">
        <f ca="1">IFERROR(__xludf.DUMMYFUNCTION("IF(REGEXMATCH(A7337,""wealth planning""),""Script 1"",""-"")"),"-")</f>
        <v>-</v>
      </c>
      <c r="C7337" s="74">
        <f t="shared" si="56"/>
        <v>0</v>
      </c>
      <c r="D7337" s="74" t="str">
        <f t="shared" si="57"/>
        <v>You: Hai assalamualaikum Adillah,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338" spans="1:4">
      <c r="A7338" s="74" t="s">
        <v>5668</v>
      </c>
      <c r="B7338" s="74" t="str">
        <f ca="1">IFERROR(__xludf.DUMMYFUNCTION("IF(REGEXMATCH(A7338,""wealth planning""),""Script 1"",""-"")"),"-")</f>
        <v>-</v>
      </c>
      <c r="C7338" s="74">
        <f t="shared" si="56"/>
        <v>0</v>
      </c>
      <c r="D7338" s="74">
        <f t="shared" si="57"/>
        <v>0</v>
      </c>
    </row>
    <row r="7339" spans="1:4">
      <c r="A7339" s="74" t="s">
        <v>5668</v>
      </c>
      <c r="B7339" s="74" t="str">
        <f ca="1">IFERROR(__xludf.DUMMYFUNCTION("IF(REGEXMATCH(A7339,""wealth planning""),""Script 1"",""-"")"),"-")</f>
        <v>-</v>
      </c>
      <c r="C7339" s="74" t="str">
        <f t="shared" si="56"/>
        <v>Nurain Ramlee</v>
      </c>
      <c r="D7339" s="74">
        <f t="shared" si="57"/>
        <v>0</v>
      </c>
    </row>
    <row r="7340" spans="1:4">
      <c r="A7340" s="148">
        <v>45681</v>
      </c>
      <c r="B7340" s="74" t="str">
        <f ca="1">IFERROR(__xludf.DUMMYFUNCTION("IF(REGEXMATCH(A7340,""wealth planning""),""Script 1"",""-"")"),"#VALUE!")</f>
        <v>#VALUE!</v>
      </c>
      <c r="C7340" s="74" t="str">
        <f t="shared" si="56"/>
        <v>Nurain Ramlee</v>
      </c>
      <c r="D7340" s="74">
        <f t="shared" si="57"/>
        <v>0</v>
      </c>
    </row>
    <row r="7341" spans="1:4">
      <c r="A7341" s="148">
        <v>45681</v>
      </c>
      <c r="B7341" s="74" t="str">
        <f ca="1">IFERROR(__xludf.DUMMYFUNCTION("IF(REGEXMATCH(A7341,""wealth planning""),""Script 1"",""-"")"),"#VALUE!")</f>
        <v>#VALUE!</v>
      </c>
      <c r="C7341" s="148">
        <f t="shared" si="56"/>
        <v>45681</v>
      </c>
      <c r="D7341" s="74" t="str">
        <f t="shared" si="57"/>
        <v>Nurain Ramlee</v>
      </c>
    </row>
    <row r="7342" spans="1:4">
      <c r="A7342" s="74" t="s">
        <v>5669</v>
      </c>
      <c r="B7342" s="74" t="str">
        <f ca="1">IFERROR(__xludf.DUMMYFUNCTION("IF(REGEXMATCH(A7342,""wealth planning""),""Script 1"",""-"")"),"Script 1")</f>
        <v>Script 1</v>
      </c>
      <c r="C7342" s="148">
        <f t="shared" si="56"/>
        <v>45681</v>
      </c>
      <c r="D7342" s="74" t="str">
        <f t="shared" si="57"/>
        <v>Nurain Ramlee</v>
      </c>
    </row>
    <row r="7343" spans="1:4">
      <c r="B7343" s="74" t="str">
        <f ca="1">IFERROR(__xludf.DUMMYFUNCTION("IF(REGEXMATCH(A7343,""wealth planning""),""Script 1"",""-"")"),"-")</f>
        <v>-</v>
      </c>
      <c r="C7343" s="74" t="str">
        <f t="shared" si="56"/>
        <v>You: Hai assalamualaikum Nurain,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343" s="148">
        <f t="shared" si="57"/>
        <v>45681</v>
      </c>
    </row>
    <row r="7344" spans="1:4">
      <c r="B7344" s="74" t="str">
        <f ca="1">IFERROR(__xludf.DUMMYFUNCTION("IF(REGEXMATCH(A7344,""wealth planning""),""Script 1"",""-"")"),"-")</f>
        <v>-</v>
      </c>
      <c r="C7344" s="74">
        <f t="shared" si="56"/>
        <v>0</v>
      </c>
      <c r="D7344" s="148">
        <f t="shared" si="57"/>
        <v>45681</v>
      </c>
    </row>
    <row r="7345" spans="1:4">
      <c r="B7345" s="74" t="str">
        <f ca="1">IFERROR(__xludf.DUMMYFUNCTION("IF(REGEXMATCH(A7345,""wealth planning""),""Script 1"",""-"")"),"-")</f>
        <v>-</v>
      </c>
      <c r="C7345" s="74">
        <f t="shared" si="56"/>
        <v>0</v>
      </c>
      <c r="D7345" s="74" t="str">
        <f t="shared" si="57"/>
        <v>You: Hai assalamualaikum Nurain,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346" spans="1:4">
      <c r="A7346" s="74" t="s">
        <v>5671</v>
      </c>
      <c r="B7346" s="74" t="str">
        <f ca="1">IFERROR(__xludf.DUMMYFUNCTION("IF(REGEXMATCH(A7346,""wealth planning""),""Script 1"",""-"")"),"-")</f>
        <v>-</v>
      </c>
      <c r="C7346" s="74">
        <f t="shared" si="56"/>
        <v>0</v>
      </c>
      <c r="D7346" s="74">
        <f t="shared" si="57"/>
        <v>0</v>
      </c>
    </row>
    <row r="7347" spans="1:4">
      <c r="A7347" s="74" t="s">
        <v>5672</v>
      </c>
      <c r="B7347" s="74" t="str">
        <f ca="1">IFERROR(__xludf.DUMMYFUNCTION("IF(REGEXMATCH(A7347,""wealth planning""),""Script 1"",""-"")"),"-")</f>
        <v>-</v>
      </c>
      <c r="C7347" s="74" t="str">
        <f t="shared" si="56"/>
        <v>Afiq AzmansahStatus is reachable</v>
      </c>
      <c r="D7347" s="74">
        <f t="shared" si="57"/>
        <v>0</v>
      </c>
    </row>
    <row r="7348" spans="1:4">
      <c r="A7348" s="148">
        <v>45679</v>
      </c>
      <c r="B7348" s="74" t="str">
        <f ca="1">IFERROR(__xludf.DUMMYFUNCTION("IF(REGEXMATCH(A7348,""wealth planning""),""Script 1"",""-"")"),"#VALUE!")</f>
        <v>#VALUE!</v>
      </c>
      <c r="C7348" s="74" t="str">
        <f t="shared" si="56"/>
        <v>Afiq Azmansah</v>
      </c>
      <c r="D7348" s="74">
        <f t="shared" si="57"/>
        <v>0</v>
      </c>
    </row>
    <row r="7349" spans="1:4">
      <c r="A7349" s="148">
        <v>45679</v>
      </c>
      <c r="B7349" s="74" t="str">
        <f ca="1">IFERROR(__xludf.DUMMYFUNCTION("IF(REGEXMATCH(A7349,""wealth planning""),""Script 1"",""-"")"),"#VALUE!")</f>
        <v>#VALUE!</v>
      </c>
      <c r="C7349" s="148">
        <f t="shared" si="56"/>
        <v>45679</v>
      </c>
      <c r="D7349" s="74" t="str">
        <f t="shared" si="57"/>
        <v>Afiq AzmansahStatus is reachable</v>
      </c>
    </row>
    <row r="7350" spans="1:4">
      <c r="A7350" s="74" t="s">
        <v>5673</v>
      </c>
      <c r="B7350" s="74" t="str">
        <f ca="1">IFERROR(__xludf.DUMMYFUNCTION("IF(REGEXMATCH(A7350,""wealth planning""),""Script 1"",""-"")"),"-")</f>
        <v>-</v>
      </c>
      <c r="C7350" s="148">
        <f t="shared" si="56"/>
        <v>45679</v>
      </c>
      <c r="D7350" s="74" t="str">
        <f t="shared" si="57"/>
        <v>Afiq Azmansah</v>
      </c>
    </row>
    <row r="7351" spans="1:4">
      <c r="B7351" s="74" t="str">
        <f ca="1">IFERROR(__xludf.DUMMYFUNCTION("IF(REGEXMATCH(A7351,""wealth planning""),""Script 1"",""-"")"),"-")</f>
        <v>-</v>
      </c>
      <c r="C7351" s="74" t="str">
        <f t="shared" si="56"/>
        <v>You: Atau lebih baik kalau kita boleh set appointment online. Boleh custom terus</v>
      </c>
      <c r="D7351" s="148">
        <f t="shared" si="57"/>
        <v>45679</v>
      </c>
    </row>
    <row r="7352" spans="1:4">
      <c r="B7352" s="74" t="str">
        <f ca="1">IFERROR(__xludf.DUMMYFUNCTION("IF(REGEXMATCH(A7352,""wealth planning""),""Script 1"",""-"")"),"-")</f>
        <v>-</v>
      </c>
      <c r="C7352" s="74">
        <f t="shared" si="56"/>
        <v>0</v>
      </c>
      <c r="D7352" s="148">
        <f t="shared" si="57"/>
        <v>45679</v>
      </c>
    </row>
    <row r="7353" spans="1:4">
      <c r="B7353" s="74" t="str">
        <f ca="1">IFERROR(__xludf.DUMMYFUNCTION("IF(REGEXMATCH(A7353,""wealth planning""),""Script 1"",""-"")"),"-")</f>
        <v>-</v>
      </c>
      <c r="C7353" s="74">
        <f t="shared" si="56"/>
        <v>0</v>
      </c>
      <c r="D7353" s="74" t="str">
        <f t="shared" si="57"/>
        <v>You: Atau lebih baik kalau kita boleh set appointment online. Boleh custom terus</v>
      </c>
    </row>
    <row r="7354" spans="1:4">
      <c r="A7354" s="74" t="s">
        <v>5675</v>
      </c>
      <c r="B7354" s="74" t="str">
        <f ca="1">IFERROR(__xludf.DUMMYFUNCTION("IF(REGEXMATCH(A7354,""wealth planning""),""Script 1"",""-"")"),"-")</f>
        <v>-</v>
      </c>
      <c r="C7354" s="74">
        <f t="shared" si="56"/>
        <v>0</v>
      </c>
      <c r="D7354" s="74">
        <f t="shared" si="57"/>
        <v>0</v>
      </c>
    </row>
    <row r="7355" spans="1:4">
      <c r="A7355" s="74" t="s">
        <v>5675</v>
      </c>
      <c r="B7355" s="74" t="str">
        <f ca="1">IFERROR(__xludf.DUMMYFUNCTION("IF(REGEXMATCH(A7355,""wealth planning""),""Script 1"",""-"")"),"-")</f>
        <v>-</v>
      </c>
      <c r="C7355" s="74" t="str">
        <f t="shared" si="56"/>
        <v>Siti Nur Balqis Lokman</v>
      </c>
      <c r="D7355" s="74">
        <f t="shared" si="57"/>
        <v>0</v>
      </c>
    </row>
    <row r="7356" spans="1:4">
      <c r="A7356" s="148">
        <v>45679</v>
      </c>
      <c r="B7356" s="74" t="str">
        <f ca="1">IFERROR(__xludf.DUMMYFUNCTION("IF(REGEXMATCH(A7356,""wealth planning""),""Script 1"",""-"")"),"#VALUE!")</f>
        <v>#VALUE!</v>
      </c>
      <c r="C7356" s="74" t="str">
        <f t="shared" si="56"/>
        <v>Siti Nur Balqis Lokman</v>
      </c>
      <c r="D7356" s="74">
        <f t="shared" si="57"/>
        <v>0</v>
      </c>
    </row>
    <row r="7357" spans="1:4">
      <c r="A7357" s="148">
        <v>45679</v>
      </c>
      <c r="B7357" s="74" t="str">
        <f ca="1">IFERROR(__xludf.DUMMYFUNCTION("IF(REGEXMATCH(A7357,""wealth planning""),""Script 1"",""-"")"),"#VALUE!")</f>
        <v>#VALUE!</v>
      </c>
      <c r="C7357" s="148">
        <f t="shared" si="56"/>
        <v>45679</v>
      </c>
      <c r="D7357" s="74" t="str">
        <f t="shared" si="57"/>
        <v>Siti Nur Balqis Lokman</v>
      </c>
    </row>
    <row r="7358" spans="1:4">
      <c r="A7358" s="74" t="s">
        <v>5676</v>
      </c>
      <c r="B7358" s="74" t="str">
        <f ca="1">IFERROR(__xludf.DUMMYFUNCTION("IF(REGEXMATCH(A7358,""wealth planning""),""Script 1"",""-"")"),"Script 1")</f>
        <v>Script 1</v>
      </c>
      <c r="C7358" s="148">
        <f t="shared" si="56"/>
        <v>45679</v>
      </c>
      <c r="D7358" s="74" t="str">
        <f t="shared" si="57"/>
        <v>Siti Nur Balqis Lokman</v>
      </c>
    </row>
    <row r="7359" spans="1:4">
      <c r="B7359" s="74" t="str">
        <f ca="1">IFERROR(__xludf.DUMMYFUNCTION("IF(REGEXMATCH(A7359,""wealth planning""),""Script 1"",""-"")"),"-")</f>
        <v>-</v>
      </c>
      <c r="C7359" s="74" t="str">
        <f t="shared" si="56"/>
        <v>You: Hai assalamualaikum Siti Nur Balqis,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359" s="148">
        <f t="shared" si="57"/>
        <v>45679</v>
      </c>
    </row>
    <row r="7360" spans="1:4">
      <c r="B7360" s="74" t="str">
        <f ca="1">IFERROR(__xludf.DUMMYFUNCTION("IF(REGEXMATCH(A7360,""wealth planning""),""Script 1"",""-"")"),"-")</f>
        <v>-</v>
      </c>
      <c r="C7360" s="74">
        <f t="shared" si="56"/>
        <v>0</v>
      </c>
      <c r="D7360" s="148">
        <f t="shared" si="57"/>
        <v>45679</v>
      </c>
    </row>
    <row r="7361" spans="1:4">
      <c r="B7361" s="74" t="str">
        <f ca="1">IFERROR(__xludf.DUMMYFUNCTION("IF(REGEXMATCH(A7361,""wealth planning""),""Script 1"",""-"")"),"-")</f>
        <v>-</v>
      </c>
      <c r="C7361" s="74">
        <f t="shared" si="56"/>
        <v>0</v>
      </c>
      <c r="D7361" s="74" t="str">
        <f t="shared" si="57"/>
        <v>You: Hai assalamualaikum Siti Nur Balqis,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362" spans="1:4">
      <c r="B7362" s="74" t="str">
        <f ca="1">IFERROR(__xludf.DUMMYFUNCTION("IF(REGEXMATCH(A7362,""wealth planning""),""Script 1"",""-"")"),"-")</f>
        <v>-</v>
      </c>
      <c r="C7362" s="74">
        <f t="shared" si="56"/>
        <v>0</v>
      </c>
      <c r="D7362" s="74">
        <f t="shared" si="57"/>
        <v>0</v>
      </c>
    </row>
    <row r="7363" spans="1:4">
      <c r="A7363" s="74" t="s">
        <v>5679</v>
      </c>
      <c r="B7363" s="74" t="str">
        <f ca="1">IFERROR(__xludf.DUMMYFUNCTION("IF(REGEXMATCH(A7363,""wealth planning""),""Script 1"",""-"")"),"-")</f>
        <v>-</v>
      </c>
      <c r="C7363" s="74">
        <f t="shared" si="56"/>
        <v>0</v>
      </c>
      <c r="D7363" s="74">
        <f t="shared" si="57"/>
        <v>0</v>
      </c>
    </row>
    <row r="7364" spans="1:4">
      <c r="A7364" s="148">
        <v>45679</v>
      </c>
      <c r="B7364" s="74" t="str">
        <f ca="1">IFERROR(__xludf.DUMMYFUNCTION("IF(REGEXMATCH(A7364,""wealth planning""),""Script 1"",""-"")"),"#VALUE!")</f>
        <v>#VALUE!</v>
      </c>
      <c r="C7364" s="74" t="str">
        <f t="shared" si="56"/>
        <v>Halina Anuar</v>
      </c>
      <c r="D7364" s="74">
        <f t="shared" si="57"/>
        <v>0</v>
      </c>
    </row>
    <row r="7365" spans="1:4">
      <c r="A7365" s="148">
        <v>45679</v>
      </c>
      <c r="B7365" s="74" t="str">
        <f ca="1">IFERROR(__xludf.DUMMYFUNCTION("IF(REGEXMATCH(A7365,""wealth planning""),""Script 1"",""-"")"),"#VALUE!")</f>
        <v>#VALUE!</v>
      </c>
      <c r="C7365" s="148">
        <f t="shared" si="56"/>
        <v>45679</v>
      </c>
      <c r="D7365" s="74">
        <f t="shared" si="57"/>
        <v>0</v>
      </c>
    </row>
    <row r="7366" spans="1:4">
      <c r="A7366" s="74" t="s">
        <v>5680</v>
      </c>
      <c r="B7366" s="74" t="str">
        <f ca="1">IFERROR(__xludf.DUMMYFUNCTION("IF(REGEXMATCH(A7366,""wealth planning""),""Script 1"",""-"")"),"Script 1")</f>
        <v>Script 1</v>
      </c>
      <c r="C7366" s="148">
        <f t="shared" si="56"/>
        <v>45679</v>
      </c>
      <c r="D7366" s="74" t="str">
        <f t="shared" si="57"/>
        <v>Halina Anuar</v>
      </c>
    </row>
    <row r="7367" spans="1:4">
      <c r="B7367" s="74" t="str">
        <f ca="1">IFERROR(__xludf.DUMMYFUNCTION("IF(REGEXMATCH(A7367,""wealth planning""),""Script 1"",""-"")"),"-")</f>
        <v>-</v>
      </c>
      <c r="C7367" s="74" t="str">
        <f t="shared" si="56"/>
        <v>You: Hai assalamualaikum Halina,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367" s="148">
        <f t="shared" si="57"/>
        <v>45679</v>
      </c>
    </row>
    <row r="7368" spans="1:4">
      <c r="B7368" s="74" t="str">
        <f ca="1">IFERROR(__xludf.DUMMYFUNCTION("IF(REGEXMATCH(A7368,""wealth planning""),""Script 1"",""-"")"),"-")</f>
        <v>-</v>
      </c>
      <c r="C7368" s="74">
        <f t="shared" si="56"/>
        <v>0</v>
      </c>
      <c r="D7368" s="148">
        <f t="shared" si="57"/>
        <v>45679</v>
      </c>
    </row>
    <row r="7369" spans="1:4">
      <c r="B7369" s="74" t="str">
        <f ca="1">IFERROR(__xludf.DUMMYFUNCTION("IF(REGEXMATCH(A7369,""wealth planning""),""Script 1"",""-"")"),"-")</f>
        <v>-</v>
      </c>
      <c r="C7369" s="74">
        <f t="shared" si="56"/>
        <v>0</v>
      </c>
      <c r="D7369" s="74" t="str">
        <f t="shared" si="57"/>
        <v>You: Hai assalamualaikum Halina,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370" spans="1:4">
      <c r="A7370" s="74" t="s">
        <v>5682</v>
      </c>
      <c r="B7370" s="74" t="str">
        <f ca="1">IFERROR(__xludf.DUMMYFUNCTION("IF(REGEXMATCH(A7370,""wealth planning""),""Script 1"",""-"")"),"-")</f>
        <v>-</v>
      </c>
      <c r="C7370" s="74">
        <f t="shared" si="56"/>
        <v>0</v>
      </c>
      <c r="D7370" s="74">
        <f t="shared" si="57"/>
        <v>0</v>
      </c>
    </row>
    <row r="7371" spans="1:4">
      <c r="A7371" s="74" t="s">
        <v>5683</v>
      </c>
      <c r="B7371" s="74" t="str">
        <f ca="1">IFERROR(__xludf.DUMMYFUNCTION("IF(REGEXMATCH(A7371,""wealth planning""),""Script 1"",""-"")"),"-")</f>
        <v>-</v>
      </c>
      <c r="C7371" s="74" t="str">
        <f t="shared" si="56"/>
        <v>Jawahir HezrinStatus is reachable</v>
      </c>
      <c r="D7371" s="74">
        <f t="shared" si="57"/>
        <v>0</v>
      </c>
    </row>
    <row r="7372" spans="1:4">
      <c r="A7372" s="148">
        <v>45679</v>
      </c>
      <c r="B7372" s="74" t="str">
        <f ca="1">IFERROR(__xludf.DUMMYFUNCTION("IF(REGEXMATCH(A7372,""wealth planning""),""Script 1"",""-"")"),"#VALUE!")</f>
        <v>#VALUE!</v>
      </c>
      <c r="C7372" s="74" t="str">
        <f t="shared" si="56"/>
        <v>Jawahir Hezrin</v>
      </c>
      <c r="D7372" s="74">
        <f t="shared" si="57"/>
        <v>0</v>
      </c>
    </row>
    <row r="7373" spans="1:4">
      <c r="A7373" s="148">
        <v>45679</v>
      </c>
      <c r="B7373" s="74" t="str">
        <f ca="1">IFERROR(__xludf.DUMMYFUNCTION("IF(REGEXMATCH(A7373,""wealth planning""),""Script 1"",""-"")"),"#VALUE!")</f>
        <v>#VALUE!</v>
      </c>
      <c r="C7373" s="148">
        <f t="shared" si="56"/>
        <v>45679</v>
      </c>
      <c r="D7373" s="74" t="str">
        <f t="shared" si="57"/>
        <v>Jawahir HezrinStatus is reachable</v>
      </c>
    </row>
    <row r="7374" spans="1:4">
      <c r="A7374" s="74" t="s">
        <v>5684</v>
      </c>
      <c r="B7374" s="74" t="str">
        <f ca="1">IFERROR(__xludf.DUMMYFUNCTION("IF(REGEXMATCH(A7374,""wealth planning""),""Script 1"",""-"")"),"Script 1")</f>
        <v>Script 1</v>
      </c>
      <c r="C7374" s="148">
        <f t="shared" si="56"/>
        <v>45679</v>
      </c>
      <c r="D7374" s="74" t="str">
        <f t="shared" si="57"/>
        <v>Jawahir Hezrin</v>
      </c>
    </row>
    <row r="7375" spans="1:4">
      <c r="B7375" s="74" t="str">
        <f ca="1">IFERROR(__xludf.DUMMYFUNCTION("IF(REGEXMATCH(A7375,""wealth planning""),""Script 1"",""-"")"),"-")</f>
        <v>-</v>
      </c>
      <c r="C7375" s="74" t="str">
        <f t="shared" si="56"/>
        <v>You: Hai assalamualaikum Jawahir,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375" s="148">
        <f t="shared" si="57"/>
        <v>45679</v>
      </c>
    </row>
    <row r="7376" spans="1:4">
      <c r="B7376" s="74" t="str">
        <f ca="1">IFERROR(__xludf.DUMMYFUNCTION("IF(REGEXMATCH(A7376,""wealth planning""),""Script 1"",""-"")"),"-")</f>
        <v>-</v>
      </c>
      <c r="C7376" s="74">
        <f t="shared" si="56"/>
        <v>0</v>
      </c>
      <c r="D7376" s="148">
        <f t="shared" si="57"/>
        <v>45679</v>
      </c>
    </row>
    <row r="7377" spans="1:4">
      <c r="B7377" s="74" t="str">
        <f ca="1">IFERROR(__xludf.DUMMYFUNCTION("IF(REGEXMATCH(A7377,""wealth planning""),""Script 1"",""-"")"),"-")</f>
        <v>-</v>
      </c>
      <c r="C7377" s="74">
        <f t="shared" si="56"/>
        <v>0</v>
      </c>
      <c r="D7377" s="74" t="str">
        <f t="shared" si="57"/>
        <v>You: Hai assalamualaikum Jawahir,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378" spans="1:4">
      <c r="A7378" s="74" t="s">
        <v>5686</v>
      </c>
      <c r="B7378" s="74" t="str">
        <f ca="1">IFERROR(__xludf.DUMMYFUNCTION("IF(REGEXMATCH(A7378,""wealth planning""),""Script 1"",""-"")"),"-")</f>
        <v>-</v>
      </c>
      <c r="C7378" s="74">
        <f t="shared" si="56"/>
        <v>0</v>
      </c>
      <c r="D7378" s="74">
        <f t="shared" si="57"/>
        <v>0</v>
      </c>
    </row>
    <row r="7379" spans="1:4">
      <c r="A7379" s="74" t="s">
        <v>5686</v>
      </c>
      <c r="B7379" s="74" t="str">
        <f ca="1">IFERROR(__xludf.DUMMYFUNCTION("IF(REGEXMATCH(A7379,""wealth planning""),""Script 1"",""-"")"),"-")</f>
        <v>-</v>
      </c>
      <c r="C7379" s="74" t="str">
        <f t="shared" si="56"/>
        <v>Areena Syakirah Khairy</v>
      </c>
      <c r="D7379" s="74">
        <f t="shared" si="57"/>
        <v>0</v>
      </c>
    </row>
    <row r="7380" spans="1:4">
      <c r="A7380" s="148">
        <v>45679</v>
      </c>
      <c r="B7380" s="74" t="str">
        <f ca="1">IFERROR(__xludf.DUMMYFUNCTION("IF(REGEXMATCH(A7380,""wealth planning""),""Script 1"",""-"")"),"#VALUE!")</f>
        <v>#VALUE!</v>
      </c>
      <c r="C7380" s="74" t="str">
        <f t="shared" si="56"/>
        <v>Areena Syakirah Khairy</v>
      </c>
      <c r="D7380" s="74">
        <f t="shared" si="57"/>
        <v>0</v>
      </c>
    </row>
    <row r="7381" spans="1:4">
      <c r="A7381" s="148">
        <v>45679</v>
      </c>
      <c r="B7381" s="74" t="str">
        <f ca="1">IFERROR(__xludf.DUMMYFUNCTION("IF(REGEXMATCH(A7381,""wealth planning""),""Script 1"",""-"")"),"#VALUE!")</f>
        <v>#VALUE!</v>
      </c>
      <c r="C7381" s="148">
        <f t="shared" si="56"/>
        <v>45679</v>
      </c>
      <c r="D7381" s="74" t="str">
        <f t="shared" si="57"/>
        <v>Areena Syakirah Khairy</v>
      </c>
    </row>
    <row r="7382" spans="1:4">
      <c r="A7382" s="74" t="s">
        <v>5687</v>
      </c>
      <c r="B7382" s="74" t="str">
        <f ca="1">IFERROR(__xludf.DUMMYFUNCTION("IF(REGEXMATCH(A7382,""wealth planning""),""Script 1"",""-"")"),"Script 1")</f>
        <v>Script 1</v>
      </c>
      <c r="C7382" s="148">
        <f t="shared" si="56"/>
        <v>45679</v>
      </c>
      <c r="D7382" s="74" t="str">
        <f t="shared" si="57"/>
        <v>Areena Syakirah Khairy</v>
      </c>
    </row>
    <row r="7383" spans="1:4">
      <c r="B7383" s="74" t="str">
        <f ca="1">IFERROR(__xludf.DUMMYFUNCTION("IF(REGEXMATCH(A7383,""wealth planning""),""Script 1"",""-"")"),"-")</f>
        <v>-</v>
      </c>
      <c r="C7383" s="74" t="str">
        <f t="shared" si="56"/>
        <v>You: Hai assalamualaikum Areena,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383" s="148">
        <f t="shared" si="57"/>
        <v>45679</v>
      </c>
    </row>
    <row r="7384" spans="1:4">
      <c r="B7384" s="74" t="str">
        <f ca="1">IFERROR(__xludf.DUMMYFUNCTION("IF(REGEXMATCH(A7384,""wealth planning""),""Script 1"",""-"")"),"-")</f>
        <v>-</v>
      </c>
      <c r="C7384" s="74">
        <f t="shared" si="56"/>
        <v>0</v>
      </c>
      <c r="D7384" s="148">
        <f t="shared" si="57"/>
        <v>45679</v>
      </c>
    </row>
    <row r="7385" spans="1:4">
      <c r="B7385" s="74" t="str">
        <f ca="1">IFERROR(__xludf.DUMMYFUNCTION("IF(REGEXMATCH(A7385,""wealth planning""),""Script 1"",""-"")"),"-")</f>
        <v>-</v>
      </c>
      <c r="C7385" s="74">
        <f t="shared" si="56"/>
        <v>0</v>
      </c>
      <c r="D7385" s="74" t="str">
        <f t="shared" si="57"/>
        <v>You: Hai assalamualaikum Areena,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386" spans="1:4">
      <c r="A7386" s="74" t="s">
        <v>5689</v>
      </c>
      <c r="B7386" s="74" t="str">
        <f ca="1">IFERROR(__xludf.DUMMYFUNCTION("IF(REGEXMATCH(A7386,""wealth planning""),""Script 1"",""-"")"),"-")</f>
        <v>-</v>
      </c>
      <c r="C7386" s="74">
        <f t="shared" si="56"/>
        <v>0</v>
      </c>
      <c r="D7386" s="74">
        <f t="shared" si="57"/>
        <v>0</v>
      </c>
    </row>
    <row r="7387" spans="1:4">
      <c r="A7387" s="74" t="s">
        <v>5689</v>
      </c>
      <c r="B7387" s="74" t="str">
        <f ca="1">IFERROR(__xludf.DUMMYFUNCTION("IF(REGEXMATCH(A7387,""wealth planning""),""Script 1"",""-"")"),"-")</f>
        <v>-</v>
      </c>
      <c r="C7387" s="74" t="str">
        <f t="shared" si="56"/>
        <v>Nurul Diyana</v>
      </c>
      <c r="D7387" s="74">
        <f t="shared" si="57"/>
        <v>0</v>
      </c>
    </row>
    <row r="7388" spans="1:4">
      <c r="A7388" s="148">
        <v>45679</v>
      </c>
      <c r="B7388" s="74" t="str">
        <f ca="1">IFERROR(__xludf.DUMMYFUNCTION("IF(REGEXMATCH(A7388,""wealth planning""),""Script 1"",""-"")"),"#VALUE!")</f>
        <v>#VALUE!</v>
      </c>
      <c r="C7388" s="74" t="str">
        <f t="shared" si="56"/>
        <v>Nurul Diyana</v>
      </c>
      <c r="D7388" s="74">
        <f t="shared" si="57"/>
        <v>0</v>
      </c>
    </row>
    <row r="7389" spans="1:4">
      <c r="A7389" s="148">
        <v>45679</v>
      </c>
      <c r="B7389" s="74" t="str">
        <f ca="1">IFERROR(__xludf.DUMMYFUNCTION("IF(REGEXMATCH(A7389,""wealth planning""),""Script 1"",""-"")"),"#VALUE!")</f>
        <v>#VALUE!</v>
      </c>
      <c r="C7389" s="148">
        <f t="shared" si="56"/>
        <v>45679</v>
      </c>
      <c r="D7389" s="74" t="str">
        <f t="shared" si="57"/>
        <v>Nurul Diyana</v>
      </c>
    </row>
    <row r="7390" spans="1:4">
      <c r="A7390" s="74" t="s">
        <v>5690</v>
      </c>
      <c r="B7390" s="74" t="str">
        <f ca="1">IFERROR(__xludf.DUMMYFUNCTION("IF(REGEXMATCH(A7390,""wealth planning""),""Script 1"",""-"")"),"Script 1")</f>
        <v>Script 1</v>
      </c>
      <c r="C7390" s="148">
        <f t="shared" si="56"/>
        <v>45679</v>
      </c>
      <c r="D7390" s="74" t="str">
        <f t="shared" si="57"/>
        <v>Nurul Diyana</v>
      </c>
    </row>
    <row r="7391" spans="1:4">
      <c r="B7391" s="74" t="str">
        <f ca="1">IFERROR(__xludf.DUMMYFUNCTION("IF(REGEXMATCH(A7391,""wealth planning""),""Script 1"",""-"")"),"-")</f>
        <v>-</v>
      </c>
      <c r="C7391" s="74" t="str">
        <f t="shared" si="56"/>
        <v>You: Hai assalamualaikum Nurul Diyana,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391" s="148">
        <f t="shared" si="57"/>
        <v>45679</v>
      </c>
    </row>
    <row r="7392" spans="1:4">
      <c r="B7392" s="74" t="str">
        <f ca="1">IFERROR(__xludf.DUMMYFUNCTION("IF(REGEXMATCH(A7392,""wealth planning""),""Script 1"",""-"")"),"-")</f>
        <v>-</v>
      </c>
      <c r="C7392" s="74">
        <f t="shared" si="56"/>
        <v>0</v>
      </c>
      <c r="D7392" s="148">
        <f t="shared" si="57"/>
        <v>45679</v>
      </c>
    </row>
    <row r="7393" spans="1:4">
      <c r="B7393" s="74" t="str">
        <f ca="1">IFERROR(__xludf.DUMMYFUNCTION("IF(REGEXMATCH(A7393,""wealth planning""),""Script 1"",""-"")"),"-")</f>
        <v>-</v>
      </c>
      <c r="C7393" s="74">
        <f t="shared" si="56"/>
        <v>0</v>
      </c>
      <c r="D7393" s="74" t="str">
        <f t="shared" si="57"/>
        <v>You: Hai assalamualaikum Nurul Diyana,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394" spans="1:4">
      <c r="A7394" s="74" t="s">
        <v>5692</v>
      </c>
      <c r="B7394" s="74" t="str">
        <f ca="1">IFERROR(__xludf.DUMMYFUNCTION("IF(REGEXMATCH(A7394,""wealth planning""),""Script 1"",""-"")"),"-")</f>
        <v>-</v>
      </c>
      <c r="C7394" s="74">
        <f t="shared" si="56"/>
        <v>0</v>
      </c>
      <c r="D7394" s="74">
        <f t="shared" si="57"/>
        <v>0</v>
      </c>
    </row>
    <row r="7395" spans="1:4">
      <c r="A7395" s="74" t="s">
        <v>5693</v>
      </c>
      <c r="B7395" s="74" t="str">
        <f ca="1">IFERROR(__xludf.DUMMYFUNCTION("IF(REGEXMATCH(A7395,""wealth planning""),""Script 1"",""-"")"),"-")</f>
        <v>-</v>
      </c>
      <c r="C7395" s="74" t="str">
        <f t="shared" si="56"/>
        <v>Ahmad Luqman ZulkifliStatus is reachable</v>
      </c>
      <c r="D7395" s="74">
        <f t="shared" si="57"/>
        <v>0</v>
      </c>
    </row>
    <row r="7396" spans="1:4">
      <c r="A7396" s="148">
        <v>45679</v>
      </c>
      <c r="B7396" s="74" t="str">
        <f ca="1">IFERROR(__xludf.DUMMYFUNCTION("IF(REGEXMATCH(A7396,""wealth planning""),""Script 1"",""-"")"),"#VALUE!")</f>
        <v>#VALUE!</v>
      </c>
      <c r="C7396" s="74" t="str">
        <f t="shared" si="56"/>
        <v>Ahmad Luqman Zulkifli</v>
      </c>
      <c r="D7396" s="74">
        <f t="shared" si="57"/>
        <v>0</v>
      </c>
    </row>
    <row r="7397" spans="1:4">
      <c r="A7397" s="148">
        <v>45679</v>
      </c>
      <c r="B7397" s="74" t="str">
        <f ca="1">IFERROR(__xludf.DUMMYFUNCTION("IF(REGEXMATCH(A7397,""wealth planning""),""Script 1"",""-"")"),"#VALUE!")</f>
        <v>#VALUE!</v>
      </c>
      <c r="C7397" s="148">
        <f t="shared" si="56"/>
        <v>45679</v>
      </c>
      <c r="D7397" s="74" t="str">
        <f t="shared" si="57"/>
        <v>Ahmad Luqman ZulkifliStatus is reachable</v>
      </c>
    </row>
    <row r="7398" spans="1:4">
      <c r="A7398" s="74" t="s">
        <v>3461</v>
      </c>
      <c r="B7398" s="74" t="str">
        <f ca="1">IFERROR(__xludf.DUMMYFUNCTION("IF(REGEXMATCH(A7398,""wealth planning""),""Script 1"",""-"")"),"Script 1")</f>
        <v>Script 1</v>
      </c>
      <c r="C7398" s="148">
        <f t="shared" si="56"/>
        <v>45679</v>
      </c>
      <c r="D7398" s="74" t="str">
        <f t="shared" si="57"/>
        <v>Ahmad Luqman Zulkifli</v>
      </c>
    </row>
    <row r="7399" spans="1:4">
      <c r="B7399" s="74" t="str">
        <f ca="1">IFERROR(__xludf.DUMMYFUNCTION("IF(REGEXMATCH(A7399,""wealth planning""),""Script 1"",""-"")"),"-")</f>
        <v>-</v>
      </c>
      <c r="C7399" s="74" t="str">
        <f t="shared" ref="C7399:C7653" si="58">A7398</f>
        <v>You: Hai assalamualaikum Luqman,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399" s="148">
        <f t="shared" ref="D7399:D7653" si="59">A7396</f>
        <v>45679</v>
      </c>
    </row>
    <row r="7400" spans="1:4">
      <c r="B7400" s="74" t="str">
        <f ca="1">IFERROR(__xludf.DUMMYFUNCTION("IF(REGEXMATCH(A7400,""wealth planning""),""Script 1"",""-"")"),"-")</f>
        <v>-</v>
      </c>
      <c r="C7400" s="74">
        <f t="shared" si="58"/>
        <v>0</v>
      </c>
      <c r="D7400" s="148">
        <f t="shared" si="59"/>
        <v>45679</v>
      </c>
    </row>
    <row r="7401" spans="1:4">
      <c r="B7401" s="74" t="str">
        <f ca="1">IFERROR(__xludf.DUMMYFUNCTION("IF(REGEXMATCH(A7401,""wealth planning""),""Script 1"",""-"")"),"-")</f>
        <v>-</v>
      </c>
      <c r="C7401" s="74">
        <f t="shared" si="58"/>
        <v>0</v>
      </c>
      <c r="D7401" s="74" t="str">
        <f t="shared" si="59"/>
        <v>You: Hai assalamualaikum Luqman,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402" spans="1:4">
      <c r="B7402" s="74" t="str">
        <f ca="1">IFERROR(__xludf.DUMMYFUNCTION("IF(REGEXMATCH(A7402,""wealth planning""),""Script 1"",""-"")"),"-")</f>
        <v>-</v>
      </c>
      <c r="C7402" s="74">
        <f t="shared" si="58"/>
        <v>0</v>
      </c>
      <c r="D7402" s="74">
        <f t="shared" si="59"/>
        <v>0</v>
      </c>
    </row>
    <row r="7403" spans="1:4">
      <c r="A7403" s="74" t="s">
        <v>5696</v>
      </c>
      <c r="B7403" s="74" t="str">
        <f ca="1">IFERROR(__xludf.DUMMYFUNCTION("IF(REGEXMATCH(A7403,""wealth planning""),""Script 1"",""-"")"),"-")</f>
        <v>-</v>
      </c>
      <c r="C7403" s="74">
        <f t="shared" si="58"/>
        <v>0</v>
      </c>
      <c r="D7403" s="74">
        <f t="shared" si="59"/>
        <v>0</v>
      </c>
    </row>
    <row r="7404" spans="1:4">
      <c r="A7404" s="148">
        <v>45679</v>
      </c>
      <c r="B7404" s="74" t="str">
        <f ca="1">IFERROR(__xludf.DUMMYFUNCTION("IF(REGEXMATCH(A7404,""wealth planning""),""Script 1"",""-"")"),"#VALUE!")</f>
        <v>#VALUE!</v>
      </c>
      <c r="C7404" s="74" t="str">
        <f t="shared" si="58"/>
        <v>Emira Sofea Shahrul Yusri</v>
      </c>
      <c r="D7404" s="74">
        <f t="shared" si="59"/>
        <v>0</v>
      </c>
    </row>
    <row r="7405" spans="1:4">
      <c r="A7405" s="148">
        <v>45679</v>
      </c>
      <c r="B7405" s="74" t="str">
        <f ca="1">IFERROR(__xludf.DUMMYFUNCTION("IF(REGEXMATCH(A7405,""wealth planning""),""Script 1"",""-"")"),"#VALUE!")</f>
        <v>#VALUE!</v>
      </c>
      <c r="C7405" s="148">
        <f t="shared" si="58"/>
        <v>45679</v>
      </c>
      <c r="D7405" s="74">
        <f t="shared" si="59"/>
        <v>0</v>
      </c>
    </row>
    <row r="7406" spans="1:4">
      <c r="A7406" s="74" t="s">
        <v>5697</v>
      </c>
      <c r="B7406" s="74" t="str">
        <f ca="1">IFERROR(__xludf.DUMMYFUNCTION("IF(REGEXMATCH(A7406,""wealth planning""),""Script 1"",""-"")"),"Script 1")</f>
        <v>Script 1</v>
      </c>
      <c r="C7406" s="148">
        <f t="shared" si="58"/>
        <v>45679</v>
      </c>
      <c r="D7406" s="74" t="str">
        <f t="shared" si="59"/>
        <v>Emira Sofea Shahrul Yusri</v>
      </c>
    </row>
    <row r="7407" spans="1:4">
      <c r="B7407" s="74" t="str">
        <f ca="1">IFERROR(__xludf.DUMMYFUNCTION("IF(REGEXMATCH(A7407,""wealth planning""),""Script 1"",""-"")"),"-")</f>
        <v>-</v>
      </c>
      <c r="C7407" s="74" t="str">
        <f t="shared" si="58"/>
        <v>You: Hai assalamualaikum Emira,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407" s="148">
        <f t="shared" si="59"/>
        <v>45679</v>
      </c>
    </row>
    <row r="7408" spans="1:4">
      <c r="B7408" s="74" t="str">
        <f ca="1">IFERROR(__xludf.DUMMYFUNCTION("IF(REGEXMATCH(A7408,""wealth planning""),""Script 1"",""-"")"),"-")</f>
        <v>-</v>
      </c>
      <c r="C7408" s="74">
        <f t="shared" si="58"/>
        <v>0</v>
      </c>
      <c r="D7408" s="148">
        <f t="shared" si="59"/>
        <v>45679</v>
      </c>
    </row>
    <row r="7409" spans="1:4">
      <c r="B7409" s="74" t="str">
        <f ca="1">IFERROR(__xludf.DUMMYFUNCTION("IF(REGEXMATCH(A7409,""wealth planning""),""Script 1"",""-"")"),"-")</f>
        <v>-</v>
      </c>
      <c r="C7409" s="74">
        <f t="shared" si="58"/>
        <v>0</v>
      </c>
      <c r="D7409" s="74" t="str">
        <f t="shared" si="59"/>
        <v>You: Hai assalamualaikum Emira,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410" spans="1:4">
      <c r="A7410" s="74" t="s">
        <v>5699</v>
      </c>
      <c r="B7410" s="74" t="str">
        <f ca="1">IFERROR(__xludf.DUMMYFUNCTION("IF(REGEXMATCH(A7410,""wealth planning""),""Script 1"",""-"")"),"-")</f>
        <v>-</v>
      </c>
      <c r="C7410" s="74">
        <f t="shared" si="58"/>
        <v>0</v>
      </c>
      <c r="D7410" s="74">
        <f t="shared" si="59"/>
        <v>0</v>
      </c>
    </row>
    <row r="7411" spans="1:4">
      <c r="A7411" s="74" t="s">
        <v>5699</v>
      </c>
      <c r="B7411" s="74" t="str">
        <f ca="1">IFERROR(__xludf.DUMMYFUNCTION("IF(REGEXMATCH(A7411,""wealth planning""),""Script 1"",""-"")"),"-")</f>
        <v>-</v>
      </c>
      <c r="C7411" s="74" t="str">
        <f t="shared" si="58"/>
        <v>siti nuramirah binti kamarudin</v>
      </c>
      <c r="D7411" s="74">
        <f t="shared" si="59"/>
        <v>0</v>
      </c>
    </row>
    <row r="7412" spans="1:4">
      <c r="A7412" s="148">
        <v>45679</v>
      </c>
      <c r="B7412" s="74" t="str">
        <f ca="1">IFERROR(__xludf.DUMMYFUNCTION("IF(REGEXMATCH(A7412,""wealth planning""),""Script 1"",""-"")"),"#VALUE!")</f>
        <v>#VALUE!</v>
      </c>
      <c r="C7412" s="74" t="str">
        <f t="shared" si="58"/>
        <v>siti nuramirah binti kamarudin</v>
      </c>
      <c r="D7412" s="74">
        <f t="shared" si="59"/>
        <v>0</v>
      </c>
    </row>
    <row r="7413" spans="1:4">
      <c r="A7413" s="148">
        <v>45679</v>
      </c>
      <c r="B7413" s="74" t="str">
        <f ca="1">IFERROR(__xludf.DUMMYFUNCTION("IF(REGEXMATCH(A7413,""wealth planning""),""Script 1"",""-"")"),"#VALUE!")</f>
        <v>#VALUE!</v>
      </c>
      <c r="C7413" s="148">
        <f t="shared" si="58"/>
        <v>45679</v>
      </c>
      <c r="D7413" s="74" t="str">
        <f t="shared" si="59"/>
        <v>siti nuramirah binti kamarudin</v>
      </c>
    </row>
    <row r="7414" spans="1:4">
      <c r="A7414" s="74" t="s">
        <v>5700</v>
      </c>
      <c r="B7414" s="74" t="str">
        <f ca="1">IFERROR(__xludf.DUMMYFUNCTION("IF(REGEXMATCH(A7414,""wealth planning""),""Script 1"",""-"")"),"Script 1")</f>
        <v>Script 1</v>
      </c>
      <c r="C7414" s="148">
        <f t="shared" si="58"/>
        <v>45679</v>
      </c>
      <c r="D7414" s="74" t="str">
        <f t="shared" si="59"/>
        <v>siti nuramirah binti kamarudin</v>
      </c>
    </row>
    <row r="7415" spans="1:4">
      <c r="B7415" s="74" t="str">
        <f ca="1">IFERROR(__xludf.DUMMYFUNCTION("IF(REGEXMATCH(A7415,""wealth planning""),""Script 1"",""-"")"),"-")</f>
        <v>-</v>
      </c>
      <c r="C7415" s="74" t="str">
        <f t="shared" si="58"/>
        <v>You: Hai assalamualaikum Nuramirah,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415" s="148">
        <f t="shared" si="59"/>
        <v>45679</v>
      </c>
    </row>
    <row r="7416" spans="1:4">
      <c r="B7416" s="74" t="str">
        <f ca="1">IFERROR(__xludf.DUMMYFUNCTION("IF(REGEXMATCH(A7416,""wealth planning""),""Script 1"",""-"")"),"-")</f>
        <v>-</v>
      </c>
      <c r="C7416" s="74">
        <f t="shared" si="58"/>
        <v>0</v>
      </c>
      <c r="D7416" s="148">
        <f t="shared" si="59"/>
        <v>45679</v>
      </c>
    </row>
    <row r="7417" spans="1:4">
      <c r="B7417" s="74" t="str">
        <f ca="1">IFERROR(__xludf.DUMMYFUNCTION("IF(REGEXMATCH(A7417,""wealth planning""),""Script 1"",""-"")"),"-")</f>
        <v>-</v>
      </c>
      <c r="C7417" s="74">
        <f t="shared" si="58"/>
        <v>0</v>
      </c>
      <c r="D7417" s="74" t="str">
        <f t="shared" si="59"/>
        <v>You: Hai assalamualaikum Nuramirah,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418" spans="1:4">
      <c r="B7418" s="74" t="str">
        <f ca="1">IFERROR(__xludf.DUMMYFUNCTION("IF(REGEXMATCH(A7418,""wealth planning""),""Script 1"",""-"")"),"-")</f>
        <v>-</v>
      </c>
      <c r="C7418" s="74">
        <f t="shared" si="58"/>
        <v>0</v>
      </c>
      <c r="D7418" s="74">
        <f t="shared" si="59"/>
        <v>0</v>
      </c>
    </row>
    <row r="7419" spans="1:4">
      <c r="A7419" s="74" t="s">
        <v>5703</v>
      </c>
      <c r="B7419" s="74" t="str">
        <f ca="1">IFERROR(__xludf.DUMMYFUNCTION("IF(REGEXMATCH(A7419,""wealth planning""),""Script 1"",""-"")"),"-")</f>
        <v>-</v>
      </c>
      <c r="C7419" s="74">
        <f t="shared" si="58"/>
        <v>0</v>
      </c>
      <c r="D7419" s="74">
        <f t="shared" si="59"/>
        <v>0</v>
      </c>
    </row>
    <row r="7420" spans="1:4">
      <c r="A7420" s="148">
        <v>45679</v>
      </c>
      <c r="B7420" s="74" t="str">
        <f ca="1">IFERROR(__xludf.DUMMYFUNCTION("IF(REGEXMATCH(A7420,""wealth planning""),""Script 1"",""-"")"),"#VALUE!")</f>
        <v>#VALUE!</v>
      </c>
      <c r="C7420" s="74" t="str">
        <f t="shared" si="58"/>
        <v>SITI NOR AINA NAJWA MOHAMAD FAZALI</v>
      </c>
      <c r="D7420" s="74">
        <f t="shared" si="59"/>
        <v>0</v>
      </c>
    </row>
    <row r="7421" spans="1:4">
      <c r="A7421" s="148">
        <v>45679</v>
      </c>
      <c r="B7421" s="74" t="str">
        <f ca="1">IFERROR(__xludf.DUMMYFUNCTION("IF(REGEXMATCH(A7421,""wealth planning""),""Script 1"",""-"")"),"#VALUE!")</f>
        <v>#VALUE!</v>
      </c>
      <c r="C7421" s="148">
        <f t="shared" si="58"/>
        <v>45679</v>
      </c>
      <c r="D7421" s="74">
        <f t="shared" si="59"/>
        <v>0</v>
      </c>
    </row>
    <row r="7422" spans="1:4">
      <c r="A7422" s="74" t="s">
        <v>5704</v>
      </c>
      <c r="B7422" s="74" t="str">
        <f ca="1">IFERROR(__xludf.DUMMYFUNCTION("IF(REGEXMATCH(A7422,""wealth planning""),""Script 1"",""-"")"),"Script 1")</f>
        <v>Script 1</v>
      </c>
      <c r="C7422" s="148">
        <f t="shared" si="58"/>
        <v>45679</v>
      </c>
      <c r="D7422" s="74" t="str">
        <f t="shared" si="59"/>
        <v>SITI NOR AINA NAJWA MOHAMAD FAZALI</v>
      </c>
    </row>
    <row r="7423" spans="1:4">
      <c r="B7423" s="74" t="str">
        <f ca="1">IFERROR(__xludf.DUMMYFUNCTION("IF(REGEXMATCH(A7423,""wealth planning""),""Script 1"",""-"")"),"-")</f>
        <v>-</v>
      </c>
      <c r="C7423" s="74" t="str">
        <f t="shared" si="58"/>
        <v>You: Hai assalamualaikum Siti Nor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423" s="148">
        <f t="shared" si="59"/>
        <v>45679</v>
      </c>
    </row>
    <row r="7424" spans="1:4">
      <c r="B7424" s="74" t="str">
        <f ca="1">IFERROR(__xludf.DUMMYFUNCTION("IF(REGEXMATCH(A7424,""wealth planning""),""Script 1"",""-"")"),"-")</f>
        <v>-</v>
      </c>
      <c r="C7424" s="74">
        <f t="shared" si="58"/>
        <v>0</v>
      </c>
      <c r="D7424" s="148">
        <f t="shared" si="59"/>
        <v>45679</v>
      </c>
    </row>
    <row r="7425" spans="1:4">
      <c r="B7425" s="74" t="str">
        <f ca="1">IFERROR(__xludf.DUMMYFUNCTION("IF(REGEXMATCH(A7425,""wealth planning""),""Script 1"",""-"")"),"-")</f>
        <v>-</v>
      </c>
      <c r="C7425" s="74">
        <f t="shared" si="58"/>
        <v>0</v>
      </c>
      <c r="D7425" s="74" t="str">
        <f t="shared" si="59"/>
        <v>You: Hai assalamualaikum Siti Nor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426" spans="1:4">
      <c r="B7426" s="74" t="str">
        <f ca="1">IFERROR(__xludf.DUMMYFUNCTION("IF(REGEXMATCH(A7426,""wealth planning""),""Script 1"",""-"")"),"-")</f>
        <v>-</v>
      </c>
      <c r="C7426" s="74">
        <f t="shared" si="58"/>
        <v>0</v>
      </c>
      <c r="D7426" s="74">
        <f t="shared" si="59"/>
        <v>0</v>
      </c>
    </row>
    <row r="7427" spans="1:4">
      <c r="A7427" s="74" t="s">
        <v>5707</v>
      </c>
      <c r="B7427" s="74" t="str">
        <f ca="1">IFERROR(__xludf.DUMMYFUNCTION("IF(REGEXMATCH(A7427,""wealth planning""),""Script 1"",""-"")"),"-")</f>
        <v>-</v>
      </c>
      <c r="C7427" s="74">
        <f t="shared" si="58"/>
        <v>0</v>
      </c>
      <c r="D7427" s="74">
        <f t="shared" si="59"/>
        <v>0</v>
      </c>
    </row>
    <row r="7428" spans="1:4">
      <c r="A7428" s="148">
        <v>45679</v>
      </c>
      <c r="B7428" s="74" t="str">
        <f ca="1">IFERROR(__xludf.DUMMYFUNCTION("IF(REGEXMATCH(A7428,""wealth planning""),""Script 1"",""-"")"),"#VALUE!")</f>
        <v>#VALUE!</v>
      </c>
      <c r="C7428" s="74" t="str">
        <f t="shared" si="58"/>
        <v>TASNEEM IBERAHIM</v>
      </c>
      <c r="D7428" s="74">
        <f t="shared" si="59"/>
        <v>0</v>
      </c>
    </row>
    <row r="7429" spans="1:4">
      <c r="A7429" s="148">
        <v>45679</v>
      </c>
      <c r="B7429" s="74" t="str">
        <f ca="1">IFERROR(__xludf.DUMMYFUNCTION("IF(REGEXMATCH(A7429,""wealth planning""),""Script 1"",""-"")"),"#VALUE!")</f>
        <v>#VALUE!</v>
      </c>
      <c r="C7429" s="148">
        <f t="shared" si="58"/>
        <v>45679</v>
      </c>
      <c r="D7429" s="74">
        <f t="shared" si="59"/>
        <v>0</v>
      </c>
    </row>
    <row r="7430" spans="1:4">
      <c r="A7430" s="74" t="s">
        <v>5708</v>
      </c>
      <c r="B7430" s="74" t="str">
        <f ca="1">IFERROR(__xludf.DUMMYFUNCTION("IF(REGEXMATCH(A7430,""wealth planning""),""Script 1"",""-"")"),"Script 1")</f>
        <v>Script 1</v>
      </c>
      <c r="C7430" s="148">
        <f t="shared" si="58"/>
        <v>45679</v>
      </c>
      <c r="D7430" s="74" t="str">
        <f t="shared" si="59"/>
        <v>TASNEEM IBERAHIM</v>
      </c>
    </row>
    <row r="7431" spans="1:4">
      <c r="B7431" s="74" t="str">
        <f ca="1">IFERROR(__xludf.DUMMYFUNCTION("IF(REGEXMATCH(A7431,""wealth planning""),""Script 1"",""-"")"),"-")</f>
        <v>-</v>
      </c>
      <c r="C7431" s="74" t="str">
        <f t="shared" si="58"/>
        <v>You: Hai assalamualaikum Tasneem,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431" s="148">
        <f t="shared" si="59"/>
        <v>45679</v>
      </c>
    </row>
    <row r="7432" spans="1:4">
      <c r="B7432" s="74" t="str">
        <f ca="1">IFERROR(__xludf.DUMMYFUNCTION("IF(REGEXMATCH(A7432,""wealth planning""),""Script 1"",""-"")"),"-")</f>
        <v>-</v>
      </c>
      <c r="C7432" s="74">
        <f t="shared" si="58"/>
        <v>0</v>
      </c>
      <c r="D7432" s="148">
        <f t="shared" si="59"/>
        <v>45679</v>
      </c>
    </row>
    <row r="7433" spans="1:4">
      <c r="B7433" s="74" t="str">
        <f ca="1">IFERROR(__xludf.DUMMYFUNCTION("IF(REGEXMATCH(A7433,""wealth planning""),""Script 1"",""-"")"),"-")</f>
        <v>-</v>
      </c>
      <c r="C7433" s="74">
        <f t="shared" si="58"/>
        <v>0</v>
      </c>
      <c r="D7433" s="74" t="str">
        <f t="shared" si="59"/>
        <v>You: Hai assalamualaikum Tasneem,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434" spans="1:4">
      <c r="A7434" s="74" t="s">
        <v>5710</v>
      </c>
      <c r="B7434" s="74" t="str">
        <f ca="1">IFERROR(__xludf.DUMMYFUNCTION("IF(REGEXMATCH(A7434,""wealth planning""),""Script 1"",""-"")"),"-")</f>
        <v>-</v>
      </c>
      <c r="C7434" s="74">
        <f t="shared" si="58"/>
        <v>0</v>
      </c>
      <c r="D7434" s="74">
        <f t="shared" si="59"/>
        <v>0</v>
      </c>
    </row>
    <row r="7435" spans="1:4">
      <c r="A7435" s="74" t="s">
        <v>5711</v>
      </c>
      <c r="B7435" s="74" t="str">
        <f ca="1">IFERROR(__xludf.DUMMYFUNCTION("IF(REGEXMATCH(A7435,""wealth planning""),""Script 1"",""-"")"),"-")</f>
        <v>-</v>
      </c>
      <c r="C7435" s="74" t="str">
        <f t="shared" si="58"/>
        <v>Aiman DanishStatus is reachable</v>
      </c>
      <c r="D7435" s="74">
        <f t="shared" si="59"/>
        <v>0</v>
      </c>
    </row>
    <row r="7436" spans="1:4">
      <c r="A7436" s="148">
        <v>45679</v>
      </c>
      <c r="B7436" s="74" t="str">
        <f ca="1">IFERROR(__xludf.DUMMYFUNCTION("IF(REGEXMATCH(A7436,""wealth planning""),""Script 1"",""-"")"),"#VALUE!")</f>
        <v>#VALUE!</v>
      </c>
      <c r="C7436" s="74" t="str">
        <f t="shared" si="58"/>
        <v>Aiman Danish</v>
      </c>
      <c r="D7436" s="74">
        <f t="shared" si="59"/>
        <v>0</v>
      </c>
    </row>
    <row r="7437" spans="1:4">
      <c r="A7437" s="148">
        <v>45679</v>
      </c>
      <c r="B7437" s="74" t="str">
        <f ca="1">IFERROR(__xludf.DUMMYFUNCTION("IF(REGEXMATCH(A7437,""wealth planning""),""Script 1"",""-"")"),"#VALUE!")</f>
        <v>#VALUE!</v>
      </c>
      <c r="C7437" s="148">
        <f t="shared" si="58"/>
        <v>45679</v>
      </c>
      <c r="D7437" s="74" t="str">
        <f t="shared" si="59"/>
        <v>Aiman DanishStatus is reachable</v>
      </c>
    </row>
    <row r="7438" spans="1:4">
      <c r="A7438" s="74" t="s">
        <v>2821</v>
      </c>
      <c r="B7438" s="74" t="str">
        <f ca="1">IFERROR(__xludf.DUMMYFUNCTION("IF(REGEXMATCH(A7438,""wealth planning""),""Script 1"",""-"")"),"Script 1")</f>
        <v>Script 1</v>
      </c>
      <c r="C7438" s="148">
        <f t="shared" si="58"/>
        <v>45679</v>
      </c>
      <c r="D7438" s="74" t="str">
        <f t="shared" si="59"/>
        <v>Aiman Danish</v>
      </c>
    </row>
    <row r="7439" spans="1:4">
      <c r="B7439" s="74" t="str">
        <f ca="1">IFERROR(__xludf.DUMMYFUNCTION("IF(REGEXMATCH(A7439,""wealth planning""),""Script 1"",""-"")"),"-")</f>
        <v>-</v>
      </c>
      <c r="C7439" s="74" t="str">
        <f t="shared" si="58"/>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439" s="148">
        <f t="shared" si="59"/>
        <v>45679</v>
      </c>
    </row>
    <row r="7440" spans="1:4">
      <c r="B7440" s="74" t="str">
        <f ca="1">IFERROR(__xludf.DUMMYFUNCTION("IF(REGEXMATCH(A7440,""wealth planning""),""Script 1"",""-"")"),"-")</f>
        <v>-</v>
      </c>
      <c r="C7440" s="74">
        <f t="shared" si="58"/>
        <v>0</v>
      </c>
      <c r="D7440" s="148">
        <f t="shared" si="59"/>
        <v>45679</v>
      </c>
    </row>
    <row r="7441" spans="1:4">
      <c r="B7441" s="74" t="str">
        <f ca="1">IFERROR(__xludf.DUMMYFUNCTION("IF(REGEXMATCH(A7441,""wealth planning""),""Script 1"",""-"")"),"-")</f>
        <v>-</v>
      </c>
      <c r="C7441" s="74">
        <f t="shared" si="58"/>
        <v>0</v>
      </c>
      <c r="D7441" s="74" t="str">
        <f t="shared" si="59"/>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442" spans="1:4">
      <c r="B7442" s="74" t="str">
        <f ca="1">IFERROR(__xludf.DUMMYFUNCTION("IF(REGEXMATCH(A7442,""wealth planning""),""Script 1"",""-"")"),"-")</f>
        <v>-</v>
      </c>
      <c r="C7442" s="74">
        <f t="shared" si="58"/>
        <v>0</v>
      </c>
      <c r="D7442" s="74">
        <f t="shared" si="59"/>
        <v>0</v>
      </c>
    </row>
    <row r="7443" spans="1:4">
      <c r="A7443" s="74" t="s">
        <v>5714</v>
      </c>
      <c r="B7443" s="74" t="str">
        <f ca="1">IFERROR(__xludf.DUMMYFUNCTION("IF(REGEXMATCH(A7443,""wealth planning""),""Script 1"",""-"")"),"-")</f>
        <v>-</v>
      </c>
      <c r="C7443" s="74">
        <f t="shared" si="58"/>
        <v>0</v>
      </c>
      <c r="D7443" s="74">
        <f t="shared" si="59"/>
        <v>0</v>
      </c>
    </row>
    <row r="7444" spans="1:4">
      <c r="A7444" s="148">
        <v>45679</v>
      </c>
      <c r="B7444" s="74" t="str">
        <f ca="1">IFERROR(__xludf.DUMMYFUNCTION("IF(REGEXMATCH(A7444,""wealth planning""),""Script 1"",""-"")"),"#VALUE!")</f>
        <v>#VALUE!</v>
      </c>
      <c r="C7444" s="74" t="str">
        <f t="shared" si="58"/>
        <v>Ainin Zarifah Binti Kamal Zuhairi</v>
      </c>
      <c r="D7444" s="74">
        <f t="shared" si="59"/>
        <v>0</v>
      </c>
    </row>
    <row r="7445" spans="1:4">
      <c r="A7445" s="148">
        <v>45679</v>
      </c>
      <c r="B7445" s="74" t="str">
        <f ca="1">IFERROR(__xludf.DUMMYFUNCTION("IF(REGEXMATCH(A7445,""wealth planning""),""Script 1"",""-"")"),"#VALUE!")</f>
        <v>#VALUE!</v>
      </c>
      <c r="C7445" s="148">
        <f t="shared" si="58"/>
        <v>45679</v>
      </c>
      <c r="D7445" s="74">
        <f t="shared" si="59"/>
        <v>0</v>
      </c>
    </row>
    <row r="7446" spans="1:4">
      <c r="A7446" s="74" t="s">
        <v>3397</v>
      </c>
      <c r="B7446" s="74" t="str">
        <f ca="1">IFERROR(__xludf.DUMMYFUNCTION("IF(REGEXMATCH(A7446,""wealth planning""),""Script 1"",""-"")"),"Script 1")</f>
        <v>Script 1</v>
      </c>
      <c r="C7446" s="148">
        <f t="shared" si="58"/>
        <v>45679</v>
      </c>
      <c r="D7446" s="74" t="str">
        <f t="shared" si="59"/>
        <v>Ainin Zarifah Binti Kamal Zuhairi</v>
      </c>
    </row>
    <row r="7447" spans="1:4">
      <c r="B7447" s="74" t="str">
        <f ca="1">IFERROR(__xludf.DUMMYFUNCTION("IF(REGEXMATCH(A7447,""wealth planning""),""Script 1"",""-"")"),"-")</f>
        <v>-</v>
      </c>
      <c r="C7447" s="74" t="str">
        <f t="shared" si="58"/>
        <v>You: Hai assalamualaikum Ainin,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447" s="148">
        <f t="shared" si="59"/>
        <v>45679</v>
      </c>
    </row>
    <row r="7448" spans="1:4">
      <c r="B7448" s="74" t="str">
        <f ca="1">IFERROR(__xludf.DUMMYFUNCTION("IF(REGEXMATCH(A7448,""wealth planning""),""Script 1"",""-"")"),"-")</f>
        <v>-</v>
      </c>
      <c r="C7448" s="74">
        <f t="shared" si="58"/>
        <v>0</v>
      </c>
      <c r="D7448" s="148">
        <f t="shared" si="59"/>
        <v>45679</v>
      </c>
    </row>
    <row r="7449" spans="1:4">
      <c r="B7449" s="74" t="str">
        <f ca="1">IFERROR(__xludf.DUMMYFUNCTION("IF(REGEXMATCH(A7449,""wealth planning""),""Script 1"",""-"")"),"-")</f>
        <v>-</v>
      </c>
      <c r="C7449" s="74">
        <f t="shared" si="58"/>
        <v>0</v>
      </c>
      <c r="D7449" s="74" t="str">
        <f t="shared" si="59"/>
        <v>You: Hai assalamualaikum Ainin,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450" spans="1:4">
      <c r="A7450" s="74" t="s">
        <v>5716</v>
      </c>
      <c r="B7450" s="74" t="str">
        <f ca="1">IFERROR(__xludf.DUMMYFUNCTION("IF(REGEXMATCH(A7450,""wealth planning""),""Script 1"",""-"")"),"-")</f>
        <v>-</v>
      </c>
      <c r="C7450" s="74">
        <f t="shared" si="58"/>
        <v>0</v>
      </c>
      <c r="D7450" s="74">
        <f t="shared" si="59"/>
        <v>0</v>
      </c>
    </row>
    <row r="7451" spans="1:4">
      <c r="A7451" s="74" t="s">
        <v>5717</v>
      </c>
      <c r="B7451" s="74" t="str">
        <f ca="1">IFERROR(__xludf.DUMMYFUNCTION("IF(REGEXMATCH(A7451,""wealth planning""),""Script 1"",""-"")"),"-")</f>
        <v>-</v>
      </c>
      <c r="C7451" s="74" t="str">
        <f t="shared" si="58"/>
        <v>NUR IZREEN SYAHIRAH MOHD AZHARStatus is reachable</v>
      </c>
      <c r="D7451" s="74">
        <f t="shared" si="59"/>
        <v>0</v>
      </c>
    </row>
    <row r="7452" spans="1:4">
      <c r="A7452" s="148">
        <v>45679</v>
      </c>
      <c r="B7452" s="74" t="str">
        <f ca="1">IFERROR(__xludf.DUMMYFUNCTION("IF(REGEXMATCH(A7452,""wealth planning""),""Script 1"",""-"")"),"#VALUE!")</f>
        <v>#VALUE!</v>
      </c>
      <c r="C7452" s="74" t="str">
        <f t="shared" si="58"/>
        <v>NUR IZREEN SYAHIRAH MOHD AZHAR</v>
      </c>
      <c r="D7452" s="74">
        <f t="shared" si="59"/>
        <v>0</v>
      </c>
    </row>
    <row r="7453" spans="1:4">
      <c r="A7453" s="148">
        <v>45679</v>
      </c>
      <c r="B7453" s="74" t="str">
        <f ca="1">IFERROR(__xludf.DUMMYFUNCTION("IF(REGEXMATCH(A7453,""wealth planning""),""Script 1"",""-"")"),"#VALUE!")</f>
        <v>#VALUE!</v>
      </c>
      <c r="C7453" s="148">
        <f t="shared" si="58"/>
        <v>45679</v>
      </c>
      <c r="D7453" s="74" t="str">
        <f t="shared" si="59"/>
        <v>NUR IZREEN SYAHIRAH MOHD AZHARStatus is reachable</v>
      </c>
    </row>
    <row r="7454" spans="1:4">
      <c r="A7454" s="74" t="s">
        <v>5718</v>
      </c>
      <c r="B7454" s="74" t="str">
        <f ca="1">IFERROR(__xludf.DUMMYFUNCTION("IF(REGEXMATCH(A7454,""wealth planning""),""Script 1"",""-"")"),"Script 1")</f>
        <v>Script 1</v>
      </c>
      <c r="C7454" s="148">
        <f t="shared" si="58"/>
        <v>45679</v>
      </c>
      <c r="D7454" s="74" t="str">
        <f t="shared" si="59"/>
        <v>NUR IZREEN SYAHIRAH MOHD AZHAR</v>
      </c>
    </row>
    <row r="7455" spans="1:4">
      <c r="B7455" s="74" t="str">
        <f ca="1">IFERROR(__xludf.DUMMYFUNCTION("IF(REGEXMATCH(A7455,""wealth planning""),""Script 1"",""-"")"),"-")</f>
        <v>-</v>
      </c>
      <c r="C7455" s="74" t="str">
        <f t="shared" si="58"/>
        <v>You: Hai assalamualaikum puan Izreen,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455" s="148">
        <f t="shared" si="59"/>
        <v>45679</v>
      </c>
    </row>
    <row r="7456" spans="1:4">
      <c r="B7456" s="74" t="str">
        <f ca="1">IFERROR(__xludf.DUMMYFUNCTION("IF(REGEXMATCH(A7456,""wealth planning""),""Script 1"",""-"")"),"-")</f>
        <v>-</v>
      </c>
      <c r="C7456" s="74">
        <f t="shared" si="58"/>
        <v>0</v>
      </c>
      <c r="D7456" s="148">
        <f t="shared" si="59"/>
        <v>45679</v>
      </c>
    </row>
    <row r="7457" spans="1:4">
      <c r="B7457" s="74" t="str">
        <f ca="1">IFERROR(__xludf.DUMMYFUNCTION("IF(REGEXMATCH(A7457,""wealth planning""),""Script 1"",""-"")"),"-")</f>
        <v>-</v>
      </c>
      <c r="C7457" s="74">
        <f t="shared" si="58"/>
        <v>0</v>
      </c>
      <c r="D7457" s="74" t="str">
        <f t="shared" si="59"/>
        <v>You: Hai assalamualaikum puan Izreen,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458" spans="1:4">
      <c r="A7458" s="74" t="s">
        <v>5720</v>
      </c>
      <c r="B7458" s="74" t="str">
        <f ca="1">IFERROR(__xludf.DUMMYFUNCTION("IF(REGEXMATCH(A7458,""wealth planning""),""Script 1"",""-"")"),"-")</f>
        <v>-</v>
      </c>
      <c r="C7458" s="74">
        <f t="shared" si="58"/>
        <v>0</v>
      </c>
      <c r="D7458" s="74">
        <f t="shared" si="59"/>
        <v>0</v>
      </c>
    </row>
    <row r="7459" spans="1:4">
      <c r="A7459" s="74" t="s">
        <v>5721</v>
      </c>
      <c r="B7459" s="74" t="str">
        <f ca="1">IFERROR(__xludf.DUMMYFUNCTION("IF(REGEXMATCH(A7459,""wealth planning""),""Script 1"",""-"")"),"-")</f>
        <v>-</v>
      </c>
      <c r="C7459" s="74" t="str">
        <f t="shared" si="58"/>
        <v>Saiful IzwanStatus is reachable</v>
      </c>
      <c r="D7459" s="74">
        <f t="shared" si="59"/>
        <v>0</v>
      </c>
    </row>
    <row r="7460" spans="1:4">
      <c r="A7460" s="148">
        <v>45679</v>
      </c>
      <c r="B7460" s="74" t="str">
        <f ca="1">IFERROR(__xludf.DUMMYFUNCTION("IF(REGEXMATCH(A7460,""wealth planning""),""Script 1"",""-"")"),"#VALUE!")</f>
        <v>#VALUE!</v>
      </c>
      <c r="C7460" s="74" t="str">
        <f t="shared" si="58"/>
        <v>Saiful Izwan</v>
      </c>
      <c r="D7460" s="74">
        <f t="shared" si="59"/>
        <v>0</v>
      </c>
    </row>
    <row r="7461" spans="1:4">
      <c r="A7461" s="148">
        <v>45679</v>
      </c>
      <c r="B7461" s="74" t="str">
        <f ca="1">IFERROR(__xludf.DUMMYFUNCTION("IF(REGEXMATCH(A7461,""wealth planning""),""Script 1"",""-"")"),"#VALUE!")</f>
        <v>#VALUE!</v>
      </c>
      <c r="C7461" s="148">
        <f t="shared" si="58"/>
        <v>45679</v>
      </c>
      <c r="D7461" s="74" t="str">
        <f t="shared" si="59"/>
        <v>Saiful IzwanStatus is reachable</v>
      </c>
    </row>
    <row r="7462" spans="1:4">
      <c r="A7462" s="74" t="s">
        <v>5722</v>
      </c>
      <c r="B7462" s="74" t="str">
        <f ca="1">IFERROR(__xludf.DUMMYFUNCTION("IF(REGEXMATCH(A7462,""wealth planning""),""Script 1"",""-"")"),"Script 1")</f>
        <v>Script 1</v>
      </c>
      <c r="C7462" s="148">
        <f t="shared" si="58"/>
        <v>45679</v>
      </c>
      <c r="D7462" s="74" t="str">
        <f t="shared" si="59"/>
        <v>Saiful Izwan</v>
      </c>
    </row>
    <row r="7463" spans="1:4">
      <c r="B7463" s="74" t="str">
        <f ca="1">IFERROR(__xludf.DUMMYFUNCTION("IF(REGEXMATCH(A7463,""wealth planning""),""Script 1"",""-"")"),"-")</f>
        <v>-</v>
      </c>
      <c r="C7463" s="74" t="str">
        <f t="shared" si="58"/>
        <v>You: Hai assalamualaikum Saiful,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463" s="148">
        <f t="shared" si="59"/>
        <v>45679</v>
      </c>
    </row>
    <row r="7464" spans="1:4">
      <c r="B7464" s="74" t="str">
        <f ca="1">IFERROR(__xludf.DUMMYFUNCTION("IF(REGEXMATCH(A7464,""wealth planning""),""Script 1"",""-"")"),"-")</f>
        <v>-</v>
      </c>
      <c r="C7464" s="74">
        <f t="shared" si="58"/>
        <v>0</v>
      </c>
      <c r="D7464" s="148">
        <f t="shared" si="59"/>
        <v>45679</v>
      </c>
    </row>
    <row r="7465" spans="1:4">
      <c r="B7465" s="74" t="str">
        <f ca="1">IFERROR(__xludf.DUMMYFUNCTION("IF(REGEXMATCH(A7465,""wealth planning""),""Script 1"",""-"")"),"-")</f>
        <v>-</v>
      </c>
      <c r="C7465" s="74">
        <f t="shared" si="58"/>
        <v>0</v>
      </c>
      <c r="D7465" s="74" t="str">
        <f t="shared" si="59"/>
        <v>You: Hai assalamualaikum Saiful,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466" spans="1:4">
      <c r="A7466" s="74" t="s">
        <v>5724</v>
      </c>
      <c r="B7466" s="74" t="str">
        <f ca="1">IFERROR(__xludf.DUMMYFUNCTION("IF(REGEXMATCH(A7466,""wealth planning""),""Script 1"",""-"")"),"-")</f>
        <v>-</v>
      </c>
      <c r="C7466" s="74">
        <f t="shared" si="58"/>
        <v>0</v>
      </c>
      <c r="D7466" s="74">
        <f t="shared" si="59"/>
        <v>0</v>
      </c>
    </row>
    <row r="7467" spans="1:4">
      <c r="A7467" s="74" t="s">
        <v>5725</v>
      </c>
      <c r="B7467" s="74" t="str">
        <f ca="1">IFERROR(__xludf.DUMMYFUNCTION("IF(REGEXMATCH(A7467,""wealth planning""),""Script 1"",""-"")"),"-")</f>
        <v>-</v>
      </c>
      <c r="C7467" s="74" t="str">
        <f t="shared" si="58"/>
        <v>Syaza Nabihah AzmiStatus is reachable</v>
      </c>
      <c r="D7467" s="74">
        <f t="shared" si="59"/>
        <v>0</v>
      </c>
    </row>
    <row r="7468" spans="1:4">
      <c r="A7468" s="148">
        <v>45679</v>
      </c>
      <c r="B7468" s="74" t="str">
        <f ca="1">IFERROR(__xludf.DUMMYFUNCTION("IF(REGEXMATCH(A7468,""wealth planning""),""Script 1"",""-"")"),"#VALUE!")</f>
        <v>#VALUE!</v>
      </c>
      <c r="C7468" s="74" t="str">
        <f t="shared" si="58"/>
        <v>Syaza Nabihah Azmi</v>
      </c>
      <c r="D7468" s="74">
        <f t="shared" si="59"/>
        <v>0</v>
      </c>
    </row>
    <row r="7469" spans="1:4">
      <c r="A7469" s="148">
        <v>45679</v>
      </c>
      <c r="B7469" s="74" t="str">
        <f ca="1">IFERROR(__xludf.DUMMYFUNCTION("IF(REGEXMATCH(A7469,""wealth planning""),""Script 1"",""-"")"),"#VALUE!")</f>
        <v>#VALUE!</v>
      </c>
      <c r="C7469" s="148">
        <f t="shared" si="58"/>
        <v>45679</v>
      </c>
      <c r="D7469" s="74" t="str">
        <f t="shared" si="59"/>
        <v>Syaza Nabihah AzmiStatus is reachable</v>
      </c>
    </row>
    <row r="7470" spans="1:4">
      <c r="A7470" s="74" t="s">
        <v>5726</v>
      </c>
      <c r="B7470" s="74" t="str">
        <f ca="1">IFERROR(__xludf.DUMMYFUNCTION("IF(REGEXMATCH(A7470,""wealth planning""),""Script 1"",""-"")"),"Script 1")</f>
        <v>Script 1</v>
      </c>
      <c r="C7470" s="148">
        <f t="shared" si="58"/>
        <v>45679</v>
      </c>
      <c r="D7470" s="74" t="str">
        <f t="shared" si="59"/>
        <v>Syaza Nabihah Azmi</v>
      </c>
    </row>
    <row r="7471" spans="1:4">
      <c r="B7471" s="74" t="str">
        <f ca="1">IFERROR(__xludf.DUMMYFUNCTION("IF(REGEXMATCH(A7471,""wealth planning""),""Script 1"",""-"")"),"-")</f>
        <v>-</v>
      </c>
      <c r="C7471" s="74" t="str">
        <f t="shared" si="58"/>
        <v>You: Hai assalamualaikum Syaza,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471" s="148">
        <f t="shared" si="59"/>
        <v>45679</v>
      </c>
    </row>
    <row r="7472" spans="1:4">
      <c r="B7472" s="74" t="str">
        <f ca="1">IFERROR(__xludf.DUMMYFUNCTION("IF(REGEXMATCH(A7472,""wealth planning""),""Script 1"",""-"")"),"-")</f>
        <v>-</v>
      </c>
      <c r="C7472" s="74">
        <f t="shared" si="58"/>
        <v>0</v>
      </c>
      <c r="D7472" s="148">
        <f t="shared" si="59"/>
        <v>45679</v>
      </c>
    </row>
    <row r="7473" spans="1:4">
      <c r="B7473" s="74" t="str">
        <f ca="1">IFERROR(__xludf.DUMMYFUNCTION("IF(REGEXMATCH(A7473,""wealth planning""),""Script 1"",""-"")"),"-")</f>
        <v>-</v>
      </c>
      <c r="C7473" s="74">
        <f t="shared" si="58"/>
        <v>0</v>
      </c>
      <c r="D7473" s="74" t="str">
        <f t="shared" si="59"/>
        <v>You: Hai assalamualaikum Syaza,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474" spans="1:4">
      <c r="A7474" s="74" t="s">
        <v>5728</v>
      </c>
      <c r="B7474" s="74" t="str">
        <f ca="1">IFERROR(__xludf.DUMMYFUNCTION("IF(REGEXMATCH(A7474,""wealth planning""),""Script 1"",""-"")"),"-")</f>
        <v>-</v>
      </c>
      <c r="C7474" s="74">
        <f t="shared" si="58"/>
        <v>0</v>
      </c>
      <c r="D7474" s="74">
        <f t="shared" si="59"/>
        <v>0</v>
      </c>
    </row>
    <row r="7475" spans="1:4">
      <c r="A7475" s="74" t="s">
        <v>5729</v>
      </c>
      <c r="B7475" s="74" t="str">
        <f ca="1">IFERROR(__xludf.DUMMYFUNCTION("IF(REGEXMATCH(A7475,""wealth planning""),""Script 1"",""-"")"),"-")</f>
        <v>-</v>
      </c>
      <c r="C7475" s="74" t="str">
        <f t="shared" si="58"/>
        <v>Nurul Dayana Syafiqa Mohamad SapriStatus is reachable</v>
      </c>
      <c r="D7475" s="74">
        <f t="shared" si="59"/>
        <v>0</v>
      </c>
    </row>
    <row r="7476" spans="1:4">
      <c r="A7476" s="148">
        <v>45679</v>
      </c>
      <c r="B7476" s="74" t="str">
        <f ca="1">IFERROR(__xludf.DUMMYFUNCTION("IF(REGEXMATCH(A7476,""wealth planning""),""Script 1"",""-"")"),"#VALUE!")</f>
        <v>#VALUE!</v>
      </c>
      <c r="C7476" s="74" t="str">
        <f t="shared" si="58"/>
        <v>Nurul Dayana Syafiqa Mohamad Sapri</v>
      </c>
      <c r="D7476" s="74">
        <f t="shared" si="59"/>
        <v>0</v>
      </c>
    </row>
    <row r="7477" spans="1:4">
      <c r="A7477" s="148">
        <v>45679</v>
      </c>
      <c r="B7477" s="74" t="str">
        <f ca="1">IFERROR(__xludf.DUMMYFUNCTION("IF(REGEXMATCH(A7477,""wealth planning""),""Script 1"",""-"")"),"#VALUE!")</f>
        <v>#VALUE!</v>
      </c>
      <c r="C7477" s="148">
        <f t="shared" si="58"/>
        <v>45679</v>
      </c>
      <c r="D7477" s="74" t="str">
        <f t="shared" si="59"/>
        <v>Nurul Dayana Syafiqa Mohamad SapriStatus is reachable</v>
      </c>
    </row>
    <row r="7478" spans="1:4">
      <c r="A7478" s="74" t="s">
        <v>5268</v>
      </c>
      <c r="B7478" s="74" t="str">
        <f ca="1">IFERROR(__xludf.DUMMYFUNCTION("IF(REGEXMATCH(A7478,""wealth planning""),""Script 1"",""-"")"),"Script 1")</f>
        <v>Script 1</v>
      </c>
      <c r="C7478" s="148">
        <f t="shared" si="58"/>
        <v>45679</v>
      </c>
      <c r="D7478" s="74" t="str">
        <f t="shared" si="59"/>
        <v>Nurul Dayana Syafiqa Mohamad Sapri</v>
      </c>
    </row>
    <row r="7479" spans="1:4">
      <c r="B7479" s="74" t="str">
        <f ca="1">IFERROR(__xludf.DUMMYFUNCTION("IF(REGEXMATCH(A7479,""wealth planning""),""Script 1"",""-"")"),"-")</f>
        <v>-</v>
      </c>
      <c r="C7479" s="74" t="str">
        <f t="shared" si="58"/>
        <v>You: Hai assalamualaikum Dayana,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479" s="148">
        <f t="shared" si="59"/>
        <v>45679</v>
      </c>
    </row>
    <row r="7480" spans="1:4">
      <c r="B7480" s="74" t="str">
        <f ca="1">IFERROR(__xludf.DUMMYFUNCTION("IF(REGEXMATCH(A7480,""wealth planning""),""Script 1"",""-"")"),"-")</f>
        <v>-</v>
      </c>
      <c r="C7480" s="74">
        <f t="shared" si="58"/>
        <v>0</v>
      </c>
      <c r="D7480" s="148">
        <f t="shared" si="59"/>
        <v>45679</v>
      </c>
    </row>
    <row r="7481" spans="1:4">
      <c r="B7481" s="74" t="str">
        <f ca="1">IFERROR(__xludf.DUMMYFUNCTION("IF(REGEXMATCH(A7481,""wealth planning""),""Script 1"",""-"")"),"-")</f>
        <v>-</v>
      </c>
      <c r="C7481" s="74">
        <f t="shared" si="58"/>
        <v>0</v>
      </c>
      <c r="D7481" s="74" t="str">
        <f t="shared" si="59"/>
        <v>You: Hai assalamualaikum Dayana,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482" spans="1:4">
      <c r="A7482" s="74" t="s">
        <v>5731</v>
      </c>
      <c r="B7482" s="74" t="str">
        <f ca="1">IFERROR(__xludf.DUMMYFUNCTION("IF(REGEXMATCH(A7482,""wealth planning""),""Script 1"",""-"")"),"-")</f>
        <v>-</v>
      </c>
      <c r="C7482" s="74">
        <f t="shared" si="58"/>
        <v>0</v>
      </c>
      <c r="D7482" s="74">
        <f t="shared" si="59"/>
        <v>0</v>
      </c>
    </row>
    <row r="7483" spans="1:4">
      <c r="A7483" s="74" t="s">
        <v>5732</v>
      </c>
      <c r="B7483" s="74" t="str">
        <f ca="1">IFERROR(__xludf.DUMMYFUNCTION("IF(REGEXMATCH(A7483,""wealth planning""),""Script 1"",""-"")"),"-")</f>
        <v>-</v>
      </c>
      <c r="C7483" s="74" t="str">
        <f t="shared" si="58"/>
        <v>Nur Ain SyafiqahStatus is reachable</v>
      </c>
      <c r="D7483" s="74">
        <f t="shared" si="59"/>
        <v>0</v>
      </c>
    </row>
    <row r="7484" spans="1:4">
      <c r="A7484" s="148">
        <v>45679</v>
      </c>
      <c r="B7484" s="74" t="str">
        <f ca="1">IFERROR(__xludf.DUMMYFUNCTION("IF(REGEXMATCH(A7484,""wealth planning""),""Script 1"",""-"")"),"#VALUE!")</f>
        <v>#VALUE!</v>
      </c>
      <c r="C7484" s="74" t="str">
        <f t="shared" si="58"/>
        <v>Nur Ain Syafiqah</v>
      </c>
      <c r="D7484" s="74">
        <f t="shared" si="59"/>
        <v>0</v>
      </c>
    </row>
    <row r="7485" spans="1:4">
      <c r="A7485" s="148">
        <v>45679</v>
      </c>
      <c r="B7485" s="74" t="str">
        <f ca="1">IFERROR(__xludf.DUMMYFUNCTION("IF(REGEXMATCH(A7485,""wealth planning""),""Script 1"",""-"")"),"#VALUE!")</f>
        <v>#VALUE!</v>
      </c>
      <c r="C7485" s="148">
        <f t="shared" si="58"/>
        <v>45679</v>
      </c>
      <c r="D7485" s="74" t="str">
        <f t="shared" si="59"/>
        <v>Nur Ain SyafiqahStatus is reachable</v>
      </c>
    </row>
    <row r="7486" spans="1:4">
      <c r="A7486" s="74" t="s">
        <v>3129</v>
      </c>
      <c r="B7486" s="74" t="str">
        <f ca="1">IFERROR(__xludf.DUMMYFUNCTION("IF(REGEXMATCH(A7486,""wealth planning""),""Script 1"",""-"")"),"Script 1")</f>
        <v>Script 1</v>
      </c>
      <c r="C7486" s="148">
        <f t="shared" si="58"/>
        <v>45679</v>
      </c>
      <c r="D7486" s="74" t="str">
        <f t="shared" si="59"/>
        <v>Nur Ain Syafiqah</v>
      </c>
    </row>
    <row r="7487" spans="1:4">
      <c r="B7487" s="74" t="str">
        <f ca="1">IFERROR(__xludf.DUMMYFUNCTION("IF(REGEXMATCH(A7487,""wealth planning""),""Script 1"",""-"")"),"-")</f>
        <v>-</v>
      </c>
      <c r="C7487" s="74" t="str">
        <f t="shared" si="58"/>
        <v>You: Hai assalamualaikum Nur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487" s="148">
        <f t="shared" si="59"/>
        <v>45679</v>
      </c>
    </row>
    <row r="7488" spans="1:4">
      <c r="B7488" s="74" t="str">
        <f ca="1">IFERROR(__xludf.DUMMYFUNCTION("IF(REGEXMATCH(A7488,""wealth planning""),""Script 1"",""-"")"),"-")</f>
        <v>-</v>
      </c>
      <c r="C7488" s="74">
        <f t="shared" si="58"/>
        <v>0</v>
      </c>
      <c r="D7488" s="148">
        <f t="shared" si="59"/>
        <v>45679</v>
      </c>
    </row>
    <row r="7489" spans="1:4">
      <c r="B7489" s="74" t="str">
        <f ca="1">IFERROR(__xludf.DUMMYFUNCTION("IF(REGEXMATCH(A7489,""wealth planning""),""Script 1"",""-"")"),"-")</f>
        <v>-</v>
      </c>
      <c r="C7489" s="74">
        <f t="shared" si="58"/>
        <v>0</v>
      </c>
      <c r="D7489" s="74" t="str">
        <f t="shared" si="59"/>
        <v>You: Hai assalamualaikum Nur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490" spans="1:4">
      <c r="A7490" s="74" t="s">
        <v>5734</v>
      </c>
      <c r="B7490" s="74" t="str">
        <f ca="1">IFERROR(__xludf.DUMMYFUNCTION("IF(REGEXMATCH(A7490,""wealth planning""),""Script 1"",""-"")"),"-")</f>
        <v>-</v>
      </c>
      <c r="C7490" s="74">
        <f t="shared" si="58"/>
        <v>0</v>
      </c>
      <c r="D7490" s="74">
        <f t="shared" si="59"/>
        <v>0</v>
      </c>
    </row>
    <row r="7491" spans="1:4">
      <c r="A7491" s="74" t="s">
        <v>5735</v>
      </c>
      <c r="B7491" s="74" t="str">
        <f ca="1">IFERROR(__xludf.DUMMYFUNCTION("IF(REGEXMATCH(A7491,""wealth planning""),""Script 1"",""-"")"),"-")</f>
        <v>-</v>
      </c>
      <c r="C7491" s="74" t="str">
        <f t="shared" si="58"/>
        <v>Amirah AzizStatus is reachable</v>
      </c>
      <c r="D7491" s="74">
        <f t="shared" si="59"/>
        <v>0</v>
      </c>
    </row>
    <row r="7492" spans="1:4">
      <c r="A7492" s="148">
        <v>45679</v>
      </c>
      <c r="B7492" s="74" t="str">
        <f ca="1">IFERROR(__xludf.DUMMYFUNCTION("IF(REGEXMATCH(A7492,""wealth planning""),""Script 1"",""-"")"),"#VALUE!")</f>
        <v>#VALUE!</v>
      </c>
      <c r="C7492" s="74" t="str">
        <f t="shared" si="58"/>
        <v>Amirah Aziz</v>
      </c>
      <c r="D7492" s="74">
        <f t="shared" si="59"/>
        <v>0</v>
      </c>
    </row>
    <row r="7493" spans="1:4">
      <c r="A7493" s="148">
        <v>45679</v>
      </c>
      <c r="B7493" s="74" t="str">
        <f ca="1">IFERROR(__xludf.DUMMYFUNCTION("IF(REGEXMATCH(A7493,""wealth planning""),""Script 1"",""-"")"),"#VALUE!")</f>
        <v>#VALUE!</v>
      </c>
      <c r="C7493" s="148">
        <f t="shared" si="58"/>
        <v>45679</v>
      </c>
      <c r="D7493" s="74" t="str">
        <f t="shared" si="59"/>
        <v>Amirah AzizStatus is reachable</v>
      </c>
    </row>
    <row r="7494" spans="1:4">
      <c r="A7494" s="74" t="s">
        <v>2735</v>
      </c>
      <c r="B7494" s="74" t="str">
        <f ca="1">IFERROR(__xludf.DUMMYFUNCTION("IF(REGEXMATCH(A7494,""wealth planning""),""Script 1"",""-"")"),"Script 1")</f>
        <v>Script 1</v>
      </c>
      <c r="C7494" s="148">
        <f t="shared" si="58"/>
        <v>45679</v>
      </c>
      <c r="D7494" s="74" t="str">
        <f t="shared" si="59"/>
        <v>Amirah Aziz</v>
      </c>
    </row>
    <row r="7495" spans="1:4">
      <c r="B7495" s="74" t="str">
        <f ca="1">IFERROR(__xludf.DUMMYFUNCTION("IF(REGEXMATCH(A7495,""wealth planning""),""Script 1"",""-"")"),"-")</f>
        <v>-</v>
      </c>
      <c r="C7495" s="74" t="str">
        <f t="shared" si="58"/>
        <v>You: Hai assalamualaikum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495" s="148">
        <f t="shared" si="59"/>
        <v>45679</v>
      </c>
    </row>
    <row r="7496" spans="1:4">
      <c r="B7496" s="74" t="str">
        <f ca="1">IFERROR(__xludf.DUMMYFUNCTION("IF(REGEXMATCH(A7496,""wealth planning""),""Script 1"",""-"")"),"-")</f>
        <v>-</v>
      </c>
      <c r="C7496" s="74">
        <f t="shared" si="58"/>
        <v>0</v>
      </c>
      <c r="D7496" s="148">
        <f t="shared" si="59"/>
        <v>45679</v>
      </c>
    </row>
    <row r="7497" spans="1:4">
      <c r="B7497" s="74" t="str">
        <f ca="1">IFERROR(__xludf.DUMMYFUNCTION("IF(REGEXMATCH(A7497,""wealth planning""),""Script 1"",""-"")"),"-")</f>
        <v>-</v>
      </c>
      <c r="C7497" s="74">
        <f t="shared" si="58"/>
        <v>0</v>
      </c>
      <c r="D7497" s="74" t="str">
        <f t="shared" si="59"/>
        <v>You: Hai assalamualaikum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498" spans="1:4">
      <c r="A7498" s="74" t="s">
        <v>5737</v>
      </c>
      <c r="B7498" s="74" t="str">
        <f ca="1">IFERROR(__xludf.DUMMYFUNCTION("IF(REGEXMATCH(A7498,""wealth planning""),""Script 1"",""-"")"),"-")</f>
        <v>-</v>
      </c>
      <c r="C7498" s="74">
        <f t="shared" si="58"/>
        <v>0</v>
      </c>
      <c r="D7498" s="74">
        <f t="shared" si="59"/>
        <v>0</v>
      </c>
    </row>
    <row r="7499" spans="1:4">
      <c r="A7499" s="74" t="s">
        <v>5738</v>
      </c>
      <c r="B7499" s="74" t="str">
        <f ca="1">IFERROR(__xludf.DUMMYFUNCTION("IF(REGEXMATCH(A7499,""wealth planning""),""Script 1"",""-"")"),"-")</f>
        <v>-</v>
      </c>
      <c r="C7499" s="74" t="str">
        <f t="shared" si="58"/>
        <v>Nur Liyana AzahariStatus is reachable</v>
      </c>
      <c r="D7499" s="74">
        <f t="shared" si="59"/>
        <v>0</v>
      </c>
    </row>
    <row r="7500" spans="1:4">
      <c r="A7500" s="148">
        <v>45679</v>
      </c>
      <c r="B7500" s="74" t="str">
        <f ca="1">IFERROR(__xludf.DUMMYFUNCTION("IF(REGEXMATCH(A7500,""wealth planning""),""Script 1"",""-"")"),"#VALUE!")</f>
        <v>#VALUE!</v>
      </c>
      <c r="C7500" s="74" t="str">
        <f t="shared" si="58"/>
        <v>Nur Liyana Azahari</v>
      </c>
      <c r="D7500" s="74">
        <f t="shared" si="59"/>
        <v>0</v>
      </c>
    </row>
    <row r="7501" spans="1:4">
      <c r="A7501" s="148">
        <v>45679</v>
      </c>
      <c r="B7501" s="74" t="str">
        <f ca="1">IFERROR(__xludf.DUMMYFUNCTION("IF(REGEXMATCH(A7501,""wealth planning""),""Script 1"",""-"")"),"#VALUE!")</f>
        <v>#VALUE!</v>
      </c>
      <c r="C7501" s="148">
        <f t="shared" si="58"/>
        <v>45679</v>
      </c>
      <c r="D7501" s="74" t="str">
        <f t="shared" si="59"/>
        <v>Nur Liyana AzahariStatus is reachable</v>
      </c>
    </row>
    <row r="7502" spans="1:4">
      <c r="A7502" s="74" t="s">
        <v>5739</v>
      </c>
      <c r="B7502" s="74" t="str">
        <f ca="1">IFERROR(__xludf.DUMMYFUNCTION("IF(REGEXMATCH(A7502,""wealth planning""),""Script 1"",""-"")"),"Script 1")</f>
        <v>Script 1</v>
      </c>
      <c r="C7502" s="148">
        <f t="shared" si="58"/>
        <v>45679</v>
      </c>
      <c r="D7502" s="74" t="str">
        <f t="shared" si="59"/>
        <v>Nur Liyana Azahari</v>
      </c>
    </row>
    <row r="7503" spans="1:4">
      <c r="B7503" s="74" t="str">
        <f ca="1">IFERROR(__xludf.DUMMYFUNCTION("IF(REGEXMATCH(A7503,""wealth planning""),""Script 1"",""-"")"),"-")</f>
        <v>-</v>
      </c>
      <c r="C7503" s="74" t="str">
        <f t="shared" si="58"/>
        <v>You: Hai assalamualaikum Liayana,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503" s="148">
        <f t="shared" si="59"/>
        <v>45679</v>
      </c>
    </row>
    <row r="7504" spans="1:4">
      <c r="B7504" s="74" t="str">
        <f ca="1">IFERROR(__xludf.DUMMYFUNCTION("IF(REGEXMATCH(A7504,""wealth planning""),""Script 1"",""-"")"),"-")</f>
        <v>-</v>
      </c>
      <c r="C7504" s="74">
        <f t="shared" si="58"/>
        <v>0</v>
      </c>
      <c r="D7504" s="148">
        <f t="shared" si="59"/>
        <v>45679</v>
      </c>
    </row>
    <row r="7505" spans="1:4">
      <c r="B7505" s="74" t="str">
        <f ca="1">IFERROR(__xludf.DUMMYFUNCTION("IF(REGEXMATCH(A7505,""wealth planning""),""Script 1"",""-"")"),"-")</f>
        <v>-</v>
      </c>
      <c r="C7505" s="74">
        <f t="shared" si="58"/>
        <v>0</v>
      </c>
      <c r="D7505" s="74" t="str">
        <f t="shared" si="59"/>
        <v>You: Hai assalamualaikum Liayana,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506" spans="1:4">
      <c r="A7506" s="74" t="s">
        <v>5741</v>
      </c>
      <c r="B7506" s="74" t="str">
        <f ca="1">IFERROR(__xludf.DUMMYFUNCTION("IF(REGEXMATCH(A7506,""wealth planning""),""Script 1"",""-"")"),"-")</f>
        <v>-</v>
      </c>
      <c r="C7506" s="74">
        <f t="shared" si="58"/>
        <v>0</v>
      </c>
      <c r="D7506" s="74">
        <f t="shared" si="59"/>
        <v>0</v>
      </c>
    </row>
    <row r="7507" spans="1:4">
      <c r="A7507" s="74" t="s">
        <v>5741</v>
      </c>
      <c r="B7507" s="74" t="str">
        <f ca="1">IFERROR(__xludf.DUMMYFUNCTION("IF(REGEXMATCH(A7507,""wealth planning""),""Script 1"",""-"")"),"-")</f>
        <v>-</v>
      </c>
      <c r="C7507" s="74" t="str">
        <f t="shared" si="58"/>
        <v>Norshafiqah Ismail, ACCA</v>
      </c>
      <c r="D7507" s="74">
        <f t="shared" si="59"/>
        <v>0</v>
      </c>
    </row>
    <row r="7508" spans="1:4">
      <c r="A7508" s="148">
        <v>45679</v>
      </c>
      <c r="B7508" s="74" t="str">
        <f ca="1">IFERROR(__xludf.DUMMYFUNCTION("IF(REGEXMATCH(A7508,""wealth planning""),""Script 1"",""-"")"),"#VALUE!")</f>
        <v>#VALUE!</v>
      </c>
      <c r="C7508" s="74" t="str">
        <f t="shared" si="58"/>
        <v>Norshafiqah Ismail, ACCA</v>
      </c>
      <c r="D7508" s="74">
        <f t="shared" si="59"/>
        <v>0</v>
      </c>
    </row>
    <row r="7509" spans="1:4">
      <c r="A7509" s="148">
        <v>45679</v>
      </c>
      <c r="B7509" s="74" t="str">
        <f ca="1">IFERROR(__xludf.DUMMYFUNCTION("IF(REGEXMATCH(A7509,""wealth planning""),""Script 1"",""-"")"),"#VALUE!")</f>
        <v>#VALUE!</v>
      </c>
      <c r="C7509" s="148">
        <f t="shared" si="58"/>
        <v>45679</v>
      </c>
      <c r="D7509" s="74" t="str">
        <f t="shared" si="59"/>
        <v>Norshafiqah Ismail, ACCA</v>
      </c>
    </row>
    <row r="7510" spans="1:4">
      <c r="A7510" s="74" t="s">
        <v>5742</v>
      </c>
      <c r="B7510" s="74" t="str">
        <f ca="1">IFERROR(__xludf.DUMMYFUNCTION("IF(REGEXMATCH(A7510,""wealth planning""),""Script 1"",""-"")"),"Script 1")</f>
        <v>Script 1</v>
      </c>
      <c r="C7510" s="148">
        <f t="shared" si="58"/>
        <v>45679</v>
      </c>
      <c r="D7510" s="74" t="str">
        <f t="shared" si="59"/>
        <v>Norshafiqah Ismail, ACCA</v>
      </c>
    </row>
    <row r="7511" spans="1:4">
      <c r="B7511" s="74" t="str">
        <f ca="1">IFERROR(__xludf.DUMMYFUNCTION("IF(REGEXMATCH(A7511,""wealth planning""),""Script 1"",""-"")"),"-")</f>
        <v>-</v>
      </c>
      <c r="C7511" s="74" t="str">
        <f t="shared" si="58"/>
        <v>You: Hai assalamualaikum Norshafiqah,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511" s="148">
        <f t="shared" si="59"/>
        <v>45679</v>
      </c>
    </row>
    <row r="7512" spans="1:4">
      <c r="B7512" s="74" t="str">
        <f ca="1">IFERROR(__xludf.DUMMYFUNCTION("IF(REGEXMATCH(A7512,""wealth planning""),""Script 1"",""-"")"),"-")</f>
        <v>-</v>
      </c>
      <c r="C7512" s="74">
        <f t="shared" si="58"/>
        <v>0</v>
      </c>
      <c r="D7512" s="148">
        <f t="shared" si="59"/>
        <v>45679</v>
      </c>
    </row>
    <row r="7513" spans="1:4">
      <c r="B7513" s="74" t="str">
        <f ca="1">IFERROR(__xludf.DUMMYFUNCTION("IF(REGEXMATCH(A7513,""wealth planning""),""Script 1"",""-"")"),"-")</f>
        <v>-</v>
      </c>
      <c r="C7513" s="74">
        <f t="shared" si="58"/>
        <v>0</v>
      </c>
      <c r="D7513" s="74" t="str">
        <f t="shared" si="59"/>
        <v>You: Hai assalamualaikum Norshafiqah,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514" spans="1:4">
      <c r="A7514" s="74" t="s">
        <v>5744</v>
      </c>
      <c r="B7514" s="74" t="str">
        <f ca="1">IFERROR(__xludf.DUMMYFUNCTION("IF(REGEXMATCH(A7514,""wealth planning""),""Script 1"",""-"")"),"-")</f>
        <v>-</v>
      </c>
      <c r="C7514" s="74">
        <f t="shared" si="58"/>
        <v>0</v>
      </c>
      <c r="D7514" s="74">
        <f t="shared" si="59"/>
        <v>0</v>
      </c>
    </row>
    <row r="7515" spans="1:4">
      <c r="A7515" s="74" t="s">
        <v>5745</v>
      </c>
      <c r="B7515" s="74" t="str">
        <f ca="1">IFERROR(__xludf.DUMMYFUNCTION("IF(REGEXMATCH(A7515,""wealth planning""),""Script 1"",""-"")"),"-")</f>
        <v>-</v>
      </c>
      <c r="C7515" s="74" t="str">
        <f t="shared" si="58"/>
        <v>Ahmad MahyuddinStatus is reachable</v>
      </c>
      <c r="D7515" s="74">
        <f t="shared" si="59"/>
        <v>0</v>
      </c>
    </row>
    <row r="7516" spans="1:4">
      <c r="A7516" s="148">
        <v>45679</v>
      </c>
      <c r="B7516" s="74" t="str">
        <f ca="1">IFERROR(__xludf.DUMMYFUNCTION("IF(REGEXMATCH(A7516,""wealth planning""),""Script 1"",""-"")"),"#VALUE!")</f>
        <v>#VALUE!</v>
      </c>
      <c r="C7516" s="74" t="str">
        <f t="shared" si="58"/>
        <v>Ahmad Mahyuddin</v>
      </c>
      <c r="D7516" s="74">
        <f t="shared" si="59"/>
        <v>0</v>
      </c>
    </row>
    <row r="7517" spans="1:4">
      <c r="A7517" s="148">
        <v>45679</v>
      </c>
      <c r="B7517" s="74" t="str">
        <f ca="1">IFERROR(__xludf.DUMMYFUNCTION("IF(REGEXMATCH(A7517,""wealth planning""),""Script 1"",""-"")"),"#VALUE!")</f>
        <v>#VALUE!</v>
      </c>
      <c r="C7517" s="148">
        <f t="shared" si="58"/>
        <v>45679</v>
      </c>
      <c r="D7517" s="74" t="str">
        <f t="shared" si="59"/>
        <v>Ahmad MahyuddinStatus is reachable</v>
      </c>
    </row>
    <row r="7518" spans="1:4">
      <c r="A7518" s="74" t="s">
        <v>5746</v>
      </c>
      <c r="B7518" s="74" t="str">
        <f ca="1">IFERROR(__xludf.DUMMYFUNCTION("IF(REGEXMATCH(A7518,""wealth planning""),""Script 1"",""-"")"),"Script 1")</f>
        <v>Script 1</v>
      </c>
      <c r="C7518" s="148">
        <f t="shared" si="58"/>
        <v>45679</v>
      </c>
      <c r="D7518" s="74" t="str">
        <f t="shared" si="59"/>
        <v>Ahmad Mahyuddin</v>
      </c>
    </row>
    <row r="7519" spans="1:4">
      <c r="B7519" s="74" t="str">
        <f ca="1">IFERROR(__xludf.DUMMYFUNCTION("IF(REGEXMATCH(A7519,""wealth planning""),""Script 1"",""-"")"),"-")</f>
        <v>-</v>
      </c>
      <c r="C7519" s="74" t="str">
        <f t="shared" si="58"/>
        <v>You: Hai assalamualaikum Mahyuddin,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519" s="148">
        <f t="shared" si="59"/>
        <v>45679</v>
      </c>
    </row>
    <row r="7520" spans="1:4">
      <c r="B7520" s="74" t="str">
        <f ca="1">IFERROR(__xludf.DUMMYFUNCTION("IF(REGEXMATCH(A7520,""wealth planning""),""Script 1"",""-"")"),"-")</f>
        <v>-</v>
      </c>
      <c r="C7520" s="74">
        <f t="shared" si="58"/>
        <v>0</v>
      </c>
      <c r="D7520" s="148">
        <f t="shared" si="59"/>
        <v>45679</v>
      </c>
    </row>
    <row r="7521" spans="1:4">
      <c r="B7521" s="74" t="str">
        <f ca="1">IFERROR(__xludf.DUMMYFUNCTION("IF(REGEXMATCH(A7521,""wealth planning""),""Script 1"",""-"")"),"-")</f>
        <v>-</v>
      </c>
      <c r="C7521" s="74">
        <f t="shared" si="58"/>
        <v>0</v>
      </c>
      <c r="D7521" s="74" t="str">
        <f t="shared" si="59"/>
        <v>You: Hai assalamualaikum Mahyuddin,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522" spans="1:4">
      <c r="A7522" s="74" t="s">
        <v>5748</v>
      </c>
      <c r="B7522" s="74" t="str">
        <f ca="1">IFERROR(__xludf.DUMMYFUNCTION("IF(REGEXMATCH(A7522,""wealth planning""),""Script 1"",""-"")"),"-")</f>
        <v>-</v>
      </c>
      <c r="C7522" s="74">
        <f t="shared" si="58"/>
        <v>0</v>
      </c>
      <c r="D7522" s="74">
        <f t="shared" si="59"/>
        <v>0</v>
      </c>
    </row>
    <row r="7523" spans="1:4">
      <c r="A7523" s="74" t="s">
        <v>5749</v>
      </c>
      <c r="B7523" s="74" t="str">
        <f ca="1">IFERROR(__xludf.DUMMYFUNCTION("IF(REGEXMATCH(A7523,""wealth planning""),""Script 1"",""-"")"),"-")</f>
        <v>-</v>
      </c>
      <c r="C7523" s="74" t="str">
        <f t="shared" si="58"/>
        <v>NUR ANIS IDAYU BINTI AZIZANStatus is reachable</v>
      </c>
      <c r="D7523" s="74">
        <f t="shared" si="59"/>
        <v>0</v>
      </c>
    </row>
    <row r="7524" spans="1:4">
      <c r="A7524" s="148">
        <v>45679</v>
      </c>
      <c r="B7524" s="74" t="str">
        <f ca="1">IFERROR(__xludf.DUMMYFUNCTION("IF(REGEXMATCH(A7524,""wealth planning""),""Script 1"",""-"")"),"#VALUE!")</f>
        <v>#VALUE!</v>
      </c>
      <c r="C7524" s="74" t="str">
        <f t="shared" si="58"/>
        <v>NUR ANIS IDAYU BINTI AZIZAN</v>
      </c>
      <c r="D7524" s="74">
        <f t="shared" si="59"/>
        <v>0</v>
      </c>
    </row>
    <row r="7525" spans="1:4">
      <c r="A7525" s="148">
        <v>45679</v>
      </c>
      <c r="B7525" s="74" t="str">
        <f ca="1">IFERROR(__xludf.DUMMYFUNCTION("IF(REGEXMATCH(A7525,""wealth planning""),""Script 1"",""-"")"),"#VALUE!")</f>
        <v>#VALUE!</v>
      </c>
      <c r="C7525" s="148">
        <f t="shared" si="58"/>
        <v>45679</v>
      </c>
      <c r="D7525" s="74" t="str">
        <f t="shared" si="59"/>
        <v>NUR ANIS IDAYU BINTI AZIZANStatus is reachable</v>
      </c>
    </row>
    <row r="7526" spans="1:4">
      <c r="A7526" s="74" t="s">
        <v>4292</v>
      </c>
      <c r="B7526" s="74" t="str">
        <f ca="1">IFERROR(__xludf.DUMMYFUNCTION("IF(REGEXMATCH(A7526,""wealth planning""),""Script 1"",""-"")"),"Script 1")</f>
        <v>Script 1</v>
      </c>
      <c r="C7526" s="148">
        <f t="shared" si="58"/>
        <v>45679</v>
      </c>
      <c r="D7526" s="74" t="str">
        <f t="shared" si="59"/>
        <v>NUR ANIS IDAYU BINTI AZIZAN</v>
      </c>
    </row>
    <row r="7527" spans="1:4">
      <c r="B7527" s="74" t="str">
        <f ca="1">IFERROR(__xludf.DUMMYFUNCTION("IF(REGEXMATCH(A7527,""wealth planning""),""Script 1"",""-"")"),"-")</f>
        <v>-</v>
      </c>
      <c r="C7527" s="74" t="str">
        <f t="shared" si="58"/>
        <v>You: Hai assalamualaikum Nur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527" s="148">
        <f t="shared" si="59"/>
        <v>45679</v>
      </c>
    </row>
    <row r="7528" spans="1:4">
      <c r="B7528" s="74" t="str">
        <f ca="1">IFERROR(__xludf.DUMMYFUNCTION("IF(REGEXMATCH(A7528,""wealth planning""),""Script 1"",""-"")"),"-")</f>
        <v>-</v>
      </c>
      <c r="C7528" s="74">
        <f t="shared" si="58"/>
        <v>0</v>
      </c>
      <c r="D7528" s="148">
        <f t="shared" si="59"/>
        <v>45679</v>
      </c>
    </row>
    <row r="7529" spans="1:4">
      <c r="B7529" s="74" t="str">
        <f ca="1">IFERROR(__xludf.DUMMYFUNCTION("IF(REGEXMATCH(A7529,""wealth planning""),""Script 1"",""-"")"),"-")</f>
        <v>-</v>
      </c>
      <c r="C7529" s="74">
        <f t="shared" si="58"/>
        <v>0</v>
      </c>
      <c r="D7529" s="74" t="str">
        <f t="shared" si="59"/>
        <v>You: Hai assalamualaikum Nur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530" spans="1:4">
      <c r="B7530" s="74" t="str">
        <f ca="1">IFERROR(__xludf.DUMMYFUNCTION("IF(REGEXMATCH(A7530,""wealth planning""),""Script 1"",""-"")"),"-")</f>
        <v>-</v>
      </c>
      <c r="C7530" s="74">
        <f t="shared" si="58"/>
        <v>0</v>
      </c>
      <c r="D7530" s="74">
        <f t="shared" si="59"/>
        <v>0</v>
      </c>
    </row>
    <row r="7531" spans="1:4">
      <c r="A7531" s="74" t="s">
        <v>5752</v>
      </c>
      <c r="B7531" s="74" t="str">
        <f ca="1">IFERROR(__xludf.DUMMYFUNCTION("IF(REGEXMATCH(A7531,""wealth planning""),""Script 1"",""-"")"),"-")</f>
        <v>-</v>
      </c>
      <c r="C7531" s="74">
        <f t="shared" si="58"/>
        <v>0</v>
      </c>
      <c r="D7531" s="74">
        <f t="shared" si="59"/>
        <v>0</v>
      </c>
    </row>
    <row r="7532" spans="1:4">
      <c r="A7532" s="148">
        <v>45679</v>
      </c>
      <c r="B7532" s="74" t="str">
        <f ca="1">IFERROR(__xludf.DUMMYFUNCTION("IF(REGEXMATCH(A7532,""wealth planning""),""Script 1"",""-"")"),"#VALUE!")</f>
        <v>#VALUE!</v>
      </c>
      <c r="C7532" s="74" t="str">
        <f t="shared" si="58"/>
        <v>Emilia Suhaini</v>
      </c>
      <c r="D7532" s="74">
        <f t="shared" si="59"/>
        <v>0</v>
      </c>
    </row>
    <row r="7533" spans="1:4">
      <c r="A7533" s="148">
        <v>45679</v>
      </c>
      <c r="B7533" s="74" t="str">
        <f ca="1">IFERROR(__xludf.DUMMYFUNCTION("IF(REGEXMATCH(A7533,""wealth planning""),""Script 1"",""-"")"),"#VALUE!")</f>
        <v>#VALUE!</v>
      </c>
      <c r="C7533" s="148">
        <f t="shared" si="58"/>
        <v>45679</v>
      </c>
      <c r="D7533" s="74">
        <f t="shared" si="59"/>
        <v>0</v>
      </c>
    </row>
    <row r="7534" spans="1:4">
      <c r="A7534" s="74" t="s">
        <v>5753</v>
      </c>
      <c r="B7534" s="74" t="str">
        <f ca="1">IFERROR(__xludf.DUMMYFUNCTION("IF(REGEXMATCH(A7534,""wealth planning""),""Script 1"",""-"")"),"Script 1")</f>
        <v>Script 1</v>
      </c>
      <c r="C7534" s="148">
        <f t="shared" si="58"/>
        <v>45679</v>
      </c>
      <c r="D7534" s="74" t="str">
        <f t="shared" si="59"/>
        <v>Emilia Suhaini</v>
      </c>
    </row>
    <row r="7535" spans="1:4">
      <c r="B7535" s="74" t="str">
        <f ca="1">IFERROR(__xludf.DUMMYFUNCTION("IF(REGEXMATCH(A7535,""wealth planning""),""Script 1"",""-"")"),"-")</f>
        <v>-</v>
      </c>
      <c r="C7535" s="74" t="str">
        <f t="shared" si="58"/>
        <v>You: Hai assalamualaikum Emilia,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535" s="148">
        <f t="shared" si="59"/>
        <v>45679</v>
      </c>
    </row>
    <row r="7536" spans="1:4">
      <c r="B7536" s="74" t="str">
        <f ca="1">IFERROR(__xludf.DUMMYFUNCTION("IF(REGEXMATCH(A7536,""wealth planning""),""Script 1"",""-"")"),"-")</f>
        <v>-</v>
      </c>
      <c r="C7536" s="74">
        <f t="shared" si="58"/>
        <v>0</v>
      </c>
      <c r="D7536" s="148">
        <f t="shared" si="59"/>
        <v>45679</v>
      </c>
    </row>
    <row r="7537" spans="1:4">
      <c r="B7537" s="74" t="str">
        <f ca="1">IFERROR(__xludf.DUMMYFUNCTION("IF(REGEXMATCH(A7537,""wealth planning""),""Script 1"",""-"")"),"-")</f>
        <v>-</v>
      </c>
      <c r="C7537" s="74">
        <f t="shared" si="58"/>
        <v>0</v>
      </c>
      <c r="D7537" s="74" t="str">
        <f t="shared" si="59"/>
        <v>You: Hai assalamualaikum Emilia,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538" spans="1:4">
      <c r="A7538" s="74" t="s">
        <v>5755</v>
      </c>
      <c r="B7538" s="74" t="str">
        <f ca="1">IFERROR(__xludf.DUMMYFUNCTION("IF(REGEXMATCH(A7538,""wealth planning""),""Script 1"",""-"")"),"-")</f>
        <v>-</v>
      </c>
      <c r="C7538" s="74">
        <f t="shared" si="58"/>
        <v>0</v>
      </c>
      <c r="D7538" s="74">
        <f t="shared" si="59"/>
        <v>0</v>
      </c>
    </row>
    <row r="7539" spans="1:4">
      <c r="A7539" s="74" t="s">
        <v>5755</v>
      </c>
      <c r="B7539" s="74" t="str">
        <f ca="1">IFERROR(__xludf.DUMMYFUNCTION("IF(REGEXMATCH(A7539,""wealth planning""),""Script 1"",""-"")"),"-")</f>
        <v>-</v>
      </c>
      <c r="C7539" s="74" t="str">
        <f t="shared" si="58"/>
        <v>Mazida Mansor</v>
      </c>
      <c r="D7539" s="74">
        <f t="shared" si="59"/>
        <v>0</v>
      </c>
    </row>
    <row r="7540" spans="1:4">
      <c r="A7540" s="148">
        <v>45679</v>
      </c>
      <c r="B7540" s="74" t="str">
        <f ca="1">IFERROR(__xludf.DUMMYFUNCTION("IF(REGEXMATCH(A7540,""wealth planning""),""Script 1"",""-"")"),"#VALUE!")</f>
        <v>#VALUE!</v>
      </c>
      <c r="C7540" s="74" t="str">
        <f t="shared" si="58"/>
        <v>Mazida Mansor</v>
      </c>
      <c r="D7540" s="74">
        <f t="shared" si="59"/>
        <v>0</v>
      </c>
    </row>
    <row r="7541" spans="1:4">
      <c r="A7541" s="148">
        <v>45679</v>
      </c>
      <c r="B7541" s="74" t="str">
        <f ca="1">IFERROR(__xludf.DUMMYFUNCTION("IF(REGEXMATCH(A7541,""wealth planning""),""Script 1"",""-"")"),"#VALUE!")</f>
        <v>#VALUE!</v>
      </c>
      <c r="C7541" s="148">
        <f t="shared" si="58"/>
        <v>45679</v>
      </c>
      <c r="D7541" s="74" t="str">
        <f t="shared" si="59"/>
        <v>Mazida Mansor</v>
      </c>
    </row>
    <row r="7542" spans="1:4">
      <c r="A7542" s="74" t="s">
        <v>5756</v>
      </c>
      <c r="B7542" s="74" t="str">
        <f ca="1">IFERROR(__xludf.DUMMYFUNCTION("IF(REGEXMATCH(A7542,""wealth planning""),""Script 1"",""-"")"),"Script 1")</f>
        <v>Script 1</v>
      </c>
      <c r="C7542" s="148">
        <f t="shared" si="58"/>
        <v>45679</v>
      </c>
      <c r="D7542" s="74" t="str">
        <f t="shared" si="59"/>
        <v>Mazida Mansor</v>
      </c>
    </row>
    <row r="7543" spans="1:4">
      <c r="B7543" s="74" t="str">
        <f ca="1">IFERROR(__xludf.DUMMYFUNCTION("IF(REGEXMATCH(A7543,""wealth planning""),""Script 1"",""-"")"),"-")</f>
        <v>-</v>
      </c>
      <c r="C7543" s="74" t="str">
        <f t="shared" si="58"/>
        <v>You: Hai assalamualaikum puan Mazida,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543" s="148">
        <f t="shared" si="59"/>
        <v>45679</v>
      </c>
    </row>
    <row r="7544" spans="1:4">
      <c r="B7544" s="74" t="str">
        <f ca="1">IFERROR(__xludf.DUMMYFUNCTION("IF(REGEXMATCH(A7544,""wealth planning""),""Script 1"",""-"")"),"-")</f>
        <v>-</v>
      </c>
      <c r="C7544" s="74">
        <f t="shared" si="58"/>
        <v>0</v>
      </c>
      <c r="D7544" s="148">
        <f t="shared" si="59"/>
        <v>45679</v>
      </c>
    </row>
    <row r="7545" spans="1:4">
      <c r="B7545" s="74" t="str">
        <f ca="1">IFERROR(__xludf.DUMMYFUNCTION("IF(REGEXMATCH(A7545,""wealth planning""),""Script 1"",""-"")"),"-")</f>
        <v>-</v>
      </c>
      <c r="C7545" s="74">
        <f t="shared" si="58"/>
        <v>0</v>
      </c>
      <c r="D7545" s="74" t="str">
        <f t="shared" si="59"/>
        <v>You: Hai assalamualaikum puan Mazida,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546" spans="1:4">
      <c r="B7546" s="74" t="str">
        <f ca="1">IFERROR(__xludf.DUMMYFUNCTION("IF(REGEXMATCH(A7546,""wealth planning""),""Script 1"",""-"")"),"-")</f>
        <v>-</v>
      </c>
      <c r="C7546" s="74">
        <f t="shared" si="58"/>
        <v>0</v>
      </c>
      <c r="D7546" s="74">
        <f t="shared" si="59"/>
        <v>0</v>
      </c>
    </row>
    <row r="7547" spans="1:4">
      <c r="A7547" s="74" t="s">
        <v>5759</v>
      </c>
      <c r="B7547" s="74" t="str">
        <f ca="1">IFERROR(__xludf.DUMMYFUNCTION("IF(REGEXMATCH(A7547,""wealth planning""),""Script 1"",""-"")"),"-")</f>
        <v>-</v>
      </c>
      <c r="C7547" s="74">
        <f t="shared" si="58"/>
        <v>0</v>
      </c>
      <c r="D7547" s="74">
        <f t="shared" si="59"/>
        <v>0</v>
      </c>
    </row>
    <row r="7548" spans="1:4">
      <c r="A7548" s="148">
        <v>45679</v>
      </c>
      <c r="B7548" s="74" t="str">
        <f ca="1">IFERROR(__xludf.DUMMYFUNCTION("IF(REGEXMATCH(A7548,""wealth planning""),""Script 1"",""-"")"),"#VALUE!")</f>
        <v>#VALUE!</v>
      </c>
      <c r="C7548" s="74" t="str">
        <f t="shared" si="58"/>
        <v>Siti Anis Zafeera Mohamad Zamri</v>
      </c>
      <c r="D7548" s="74">
        <f t="shared" si="59"/>
        <v>0</v>
      </c>
    </row>
    <row r="7549" spans="1:4">
      <c r="A7549" s="148">
        <v>45679</v>
      </c>
      <c r="B7549" s="74" t="str">
        <f ca="1">IFERROR(__xludf.DUMMYFUNCTION("IF(REGEXMATCH(A7549,""wealth planning""),""Script 1"",""-"")"),"#VALUE!")</f>
        <v>#VALUE!</v>
      </c>
      <c r="C7549" s="148">
        <f t="shared" si="58"/>
        <v>45679</v>
      </c>
      <c r="D7549" s="74">
        <f t="shared" si="59"/>
        <v>0</v>
      </c>
    </row>
    <row r="7550" spans="1:4">
      <c r="A7550" s="74" t="s">
        <v>5760</v>
      </c>
      <c r="B7550" s="74" t="str">
        <f ca="1">IFERROR(__xludf.DUMMYFUNCTION("IF(REGEXMATCH(A7550,""wealth planning""),""Script 1"",""-"")"),"Script 1")</f>
        <v>Script 1</v>
      </c>
      <c r="C7550" s="148">
        <f t="shared" si="58"/>
        <v>45679</v>
      </c>
      <c r="D7550" s="74" t="str">
        <f t="shared" si="59"/>
        <v>Siti Anis Zafeera Mohamad Zamri</v>
      </c>
    </row>
    <row r="7551" spans="1:4">
      <c r="B7551" s="74" t="str">
        <f ca="1">IFERROR(__xludf.DUMMYFUNCTION("IF(REGEXMATCH(A7551,""wealth planning""),""Script 1"",""-"")"),"-")</f>
        <v>-</v>
      </c>
      <c r="C7551" s="74" t="str">
        <f t="shared" si="58"/>
        <v>You: Hai assalamualaikum puan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551" s="148">
        <f t="shared" si="59"/>
        <v>45679</v>
      </c>
    </row>
    <row r="7552" spans="1:4">
      <c r="B7552" s="74" t="str">
        <f ca="1">IFERROR(__xludf.DUMMYFUNCTION("IF(REGEXMATCH(A7552,""wealth planning""),""Script 1"",""-"")"),"-")</f>
        <v>-</v>
      </c>
      <c r="C7552" s="74">
        <f t="shared" si="58"/>
        <v>0</v>
      </c>
      <c r="D7552" s="148">
        <f t="shared" si="59"/>
        <v>45679</v>
      </c>
    </row>
    <row r="7553" spans="1:4">
      <c r="B7553" s="74" t="str">
        <f ca="1">IFERROR(__xludf.DUMMYFUNCTION("IF(REGEXMATCH(A7553,""wealth planning""),""Script 1"",""-"")"),"-")</f>
        <v>-</v>
      </c>
      <c r="C7553" s="74">
        <f t="shared" si="58"/>
        <v>0</v>
      </c>
      <c r="D7553" s="74" t="str">
        <f t="shared" si="59"/>
        <v>You: Hai assalamualaikum puan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554" spans="1:4">
      <c r="A7554" s="74" t="s">
        <v>5762</v>
      </c>
      <c r="B7554" s="74" t="str">
        <f ca="1">IFERROR(__xludf.DUMMYFUNCTION("IF(REGEXMATCH(A7554,""wealth planning""),""Script 1"",""-"")"),"-")</f>
        <v>-</v>
      </c>
      <c r="C7554" s="74">
        <f t="shared" si="58"/>
        <v>0</v>
      </c>
      <c r="D7554" s="74">
        <f t="shared" si="59"/>
        <v>0</v>
      </c>
    </row>
    <row r="7555" spans="1:4">
      <c r="A7555" s="74" t="s">
        <v>5763</v>
      </c>
      <c r="B7555" s="74" t="str">
        <f ca="1">IFERROR(__xludf.DUMMYFUNCTION("IF(REGEXMATCH(A7555,""wealth planning""),""Script 1"",""-"")"),"-")</f>
        <v>-</v>
      </c>
      <c r="C7555" s="74" t="str">
        <f t="shared" si="58"/>
        <v>Yasminn AizalStatus is reachable</v>
      </c>
      <c r="D7555" s="74">
        <f t="shared" si="59"/>
        <v>0</v>
      </c>
    </row>
    <row r="7556" spans="1:4">
      <c r="A7556" s="148">
        <v>45679</v>
      </c>
      <c r="B7556" s="74" t="str">
        <f ca="1">IFERROR(__xludf.DUMMYFUNCTION("IF(REGEXMATCH(A7556,""wealth planning""),""Script 1"",""-"")"),"#VALUE!")</f>
        <v>#VALUE!</v>
      </c>
      <c r="C7556" s="74" t="str">
        <f t="shared" si="58"/>
        <v>Yasminn Aizal</v>
      </c>
      <c r="D7556" s="74">
        <f t="shared" si="59"/>
        <v>0</v>
      </c>
    </row>
    <row r="7557" spans="1:4">
      <c r="A7557" s="148">
        <v>45679</v>
      </c>
      <c r="B7557" s="74" t="str">
        <f ca="1">IFERROR(__xludf.DUMMYFUNCTION("IF(REGEXMATCH(A7557,""wealth planning""),""Script 1"",""-"")"),"#VALUE!")</f>
        <v>#VALUE!</v>
      </c>
      <c r="C7557" s="148">
        <f t="shared" si="58"/>
        <v>45679</v>
      </c>
      <c r="D7557" s="74" t="str">
        <f t="shared" si="59"/>
        <v>Yasminn AizalStatus is reachable</v>
      </c>
    </row>
    <row r="7558" spans="1:4">
      <c r="A7558" s="74" t="s">
        <v>5764</v>
      </c>
      <c r="B7558" s="74" t="str">
        <f ca="1">IFERROR(__xludf.DUMMYFUNCTION("IF(REGEXMATCH(A7558,""wealth planning""),""Script 1"",""-"")"),"Script 1")</f>
        <v>Script 1</v>
      </c>
      <c r="C7558" s="148">
        <f t="shared" si="58"/>
        <v>45679</v>
      </c>
      <c r="D7558" s="74" t="str">
        <f t="shared" si="59"/>
        <v>Yasminn Aizal</v>
      </c>
    </row>
    <row r="7559" spans="1:4">
      <c r="B7559" s="74" t="str">
        <f ca="1">IFERROR(__xludf.DUMMYFUNCTION("IF(REGEXMATCH(A7559,""wealth planning""),""Script 1"",""-"")"),"-")</f>
        <v>-</v>
      </c>
      <c r="C7559" s="74" t="str">
        <f t="shared" si="58"/>
        <v>You: Hai assalamualaikum Yasminn,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559" s="148">
        <f t="shared" si="59"/>
        <v>45679</v>
      </c>
    </row>
    <row r="7560" spans="1:4">
      <c r="B7560" s="74" t="str">
        <f ca="1">IFERROR(__xludf.DUMMYFUNCTION("IF(REGEXMATCH(A7560,""wealth planning""),""Script 1"",""-"")"),"-")</f>
        <v>-</v>
      </c>
      <c r="C7560" s="74">
        <f t="shared" si="58"/>
        <v>0</v>
      </c>
      <c r="D7560" s="148">
        <f t="shared" si="59"/>
        <v>45679</v>
      </c>
    </row>
    <row r="7561" spans="1:4">
      <c r="B7561" s="74" t="str">
        <f ca="1">IFERROR(__xludf.DUMMYFUNCTION("IF(REGEXMATCH(A7561,""wealth planning""),""Script 1"",""-"")"),"-")</f>
        <v>-</v>
      </c>
      <c r="C7561" s="74">
        <f t="shared" si="58"/>
        <v>0</v>
      </c>
      <c r="D7561" s="74" t="str">
        <f t="shared" si="59"/>
        <v>You: Hai assalamualaikum Yasminn,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562" spans="1:4">
      <c r="A7562" s="74" t="s">
        <v>5766</v>
      </c>
      <c r="B7562" s="74" t="str">
        <f ca="1">IFERROR(__xludf.DUMMYFUNCTION("IF(REGEXMATCH(A7562,""wealth planning""),""Script 1"",""-"")"),"-")</f>
        <v>-</v>
      </c>
      <c r="C7562" s="74">
        <f t="shared" si="58"/>
        <v>0</v>
      </c>
      <c r="D7562" s="74">
        <f t="shared" si="59"/>
        <v>0</v>
      </c>
    </row>
    <row r="7563" spans="1:4">
      <c r="A7563" s="74" t="s">
        <v>5767</v>
      </c>
      <c r="B7563" s="74" t="str">
        <f ca="1">IFERROR(__xludf.DUMMYFUNCTION("IF(REGEXMATCH(A7563,""wealth planning""),""Script 1"",""-"")"),"-")</f>
        <v>-</v>
      </c>
      <c r="C7563" s="74" t="str">
        <f t="shared" si="58"/>
        <v>DHIYA DAMIAStatus is reachable</v>
      </c>
      <c r="D7563" s="74">
        <f t="shared" si="59"/>
        <v>0</v>
      </c>
    </row>
    <row r="7564" spans="1:4">
      <c r="A7564" s="148">
        <v>45679</v>
      </c>
      <c r="B7564" s="74" t="str">
        <f ca="1">IFERROR(__xludf.DUMMYFUNCTION("IF(REGEXMATCH(A7564,""wealth planning""),""Script 1"",""-"")"),"#VALUE!")</f>
        <v>#VALUE!</v>
      </c>
      <c r="C7564" s="74" t="str">
        <f t="shared" si="58"/>
        <v>DHIYA DAMIA</v>
      </c>
      <c r="D7564" s="74">
        <f t="shared" si="59"/>
        <v>0</v>
      </c>
    </row>
    <row r="7565" spans="1:4">
      <c r="A7565" s="148">
        <v>45679</v>
      </c>
      <c r="B7565" s="74" t="str">
        <f ca="1">IFERROR(__xludf.DUMMYFUNCTION("IF(REGEXMATCH(A7565,""wealth planning""),""Script 1"",""-"")"),"#VALUE!")</f>
        <v>#VALUE!</v>
      </c>
      <c r="C7565" s="148">
        <f t="shared" si="58"/>
        <v>45679</v>
      </c>
      <c r="D7565" s="74" t="str">
        <f t="shared" si="59"/>
        <v>DHIYA DAMIAStatus is reachable</v>
      </c>
    </row>
    <row r="7566" spans="1:4">
      <c r="A7566" s="74" t="s">
        <v>5768</v>
      </c>
      <c r="B7566" s="74" t="str">
        <f ca="1">IFERROR(__xludf.DUMMYFUNCTION("IF(REGEXMATCH(A7566,""wealth planning""),""Script 1"",""-"")"),"Script 1")</f>
        <v>Script 1</v>
      </c>
      <c r="C7566" s="148">
        <f t="shared" si="58"/>
        <v>45679</v>
      </c>
      <c r="D7566" s="74" t="str">
        <f t="shared" si="59"/>
        <v>DHIYA DAMIA</v>
      </c>
    </row>
    <row r="7567" spans="1:4">
      <c r="B7567" s="74" t="str">
        <f ca="1">IFERROR(__xludf.DUMMYFUNCTION("IF(REGEXMATCH(A7567,""wealth planning""),""Script 1"",""-"")"),"-")</f>
        <v>-</v>
      </c>
      <c r="C7567" s="74" t="str">
        <f t="shared" si="58"/>
        <v>You: Hai assalamualaikum Dhiya,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567" s="148">
        <f t="shared" si="59"/>
        <v>45679</v>
      </c>
    </row>
    <row r="7568" spans="1:4">
      <c r="B7568" s="74" t="str">
        <f ca="1">IFERROR(__xludf.DUMMYFUNCTION("IF(REGEXMATCH(A7568,""wealth planning""),""Script 1"",""-"")"),"-")</f>
        <v>-</v>
      </c>
      <c r="C7568" s="74">
        <f t="shared" si="58"/>
        <v>0</v>
      </c>
      <c r="D7568" s="148">
        <f t="shared" si="59"/>
        <v>45679</v>
      </c>
    </row>
    <row r="7569" spans="1:4">
      <c r="B7569" s="74" t="str">
        <f ca="1">IFERROR(__xludf.DUMMYFUNCTION("IF(REGEXMATCH(A7569,""wealth planning""),""Script 1"",""-"")"),"-")</f>
        <v>-</v>
      </c>
      <c r="C7569" s="74">
        <f t="shared" si="58"/>
        <v>0</v>
      </c>
      <c r="D7569" s="74" t="str">
        <f t="shared" si="59"/>
        <v>You: Hai assalamualaikum Dhiya,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570" spans="1:4">
      <c r="A7570" s="74" t="s">
        <v>5770</v>
      </c>
      <c r="B7570" s="74" t="str">
        <f ca="1">IFERROR(__xludf.DUMMYFUNCTION("IF(REGEXMATCH(A7570,""wealth planning""),""Script 1"",""-"")"),"-")</f>
        <v>-</v>
      </c>
      <c r="C7570" s="74">
        <f t="shared" si="58"/>
        <v>0</v>
      </c>
      <c r="D7570" s="74">
        <f t="shared" si="59"/>
        <v>0</v>
      </c>
    </row>
    <row r="7571" spans="1:4">
      <c r="A7571" s="74" t="s">
        <v>5771</v>
      </c>
      <c r="B7571" s="74" t="str">
        <f ca="1">IFERROR(__xludf.DUMMYFUNCTION("IF(REGEXMATCH(A7571,""wealth planning""),""Script 1"",""-"")"),"-")</f>
        <v>-</v>
      </c>
      <c r="C7571" s="74" t="str">
        <f t="shared" si="58"/>
        <v>Wan Muhammad HazimStatus is reachable</v>
      </c>
      <c r="D7571" s="74">
        <f t="shared" si="59"/>
        <v>0</v>
      </c>
    </row>
    <row r="7572" spans="1:4">
      <c r="A7572" s="148">
        <v>45679</v>
      </c>
      <c r="B7572" s="74" t="str">
        <f ca="1">IFERROR(__xludf.DUMMYFUNCTION("IF(REGEXMATCH(A7572,""wealth planning""),""Script 1"",""-"")"),"#VALUE!")</f>
        <v>#VALUE!</v>
      </c>
      <c r="C7572" s="74" t="str">
        <f t="shared" si="58"/>
        <v>Wan Muhammad Hazim</v>
      </c>
      <c r="D7572" s="74">
        <f t="shared" si="59"/>
        <v>0</v>
      </c>
    </row>
    <row r="7573" spans="1:4">
      <c r="A7573" s="148">
        <v>45679</v>
      </c>
      <c r="B7573" s="74" t="str">
        <f ca="1">IFERROR(__xludf.DUMMYFUNCTION("IF(REGEXMATCH(A7573,""wealth planning""),""Script 1"",""-"")"),"#VALUE!")</f>
        <v>#VALUE!</v>
      </c>
      <c r="C7573" s="148">
        <f t="shared" si="58"/>
        <v>45679</v>
      </c>
      <c r="D7573" s="74" t="str">
        <f t="shared" si="59"/>
        <v>Wan Muhammad HazimStatus is reachable</v>
      </c>
    </row>
    <row r="7574" spans="1:4">
      <c r="A7574" s="74" t="s">
        <v>5772</v>
      </c>
      <c r="B7574" s="74" t="str">
        <f ca="1">IFERROR(__xludf.DUMMYFUNCTION("IF(REGEXMATCH(A7574,""wealth planning""),""Script 1"",""-"")"),"Script 1")</f>
        <v>Script 1</v>
      </c>
      <c r="C7574" s="148">
        <f t="shared" si="58"/>
        <v>45679</v>
      </c>
      <c r="D7574" s="74" t="str">
        <f t="shared" si="59"/>
        <v>Wan Muhammad Hazim</v>
      </c>
    </row>
    <row r="7575" spans="1:4">
      <c r="B7575" s="74" t="str">
        <f ca="1">IFERROR(__xludf.DUMMYFUNCTION("IF(REGEXMATCH(A7575,""wealth planning""),""Script 1"",""-"")"),"-")</f>
        <v>-</v>
      </c>
      <c r="C7575" s="74" t="str">
        <f t="shared" si="58"/>
        <v>You: Hai assalamualaikum 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575" s="148">
        <f t="shared" si="59"/>
        <v>45679</v>
      </c>
    </row>
    <row r="7576" spans="1:4">
      <c r="B7576" s="74" t="str">
        <f ca="1">IFERROR(__xludf.DUMMYFUNCTION("IF(REGEXMATCH(A7576,""wealth planning""),""Script 1"",""-"")"),"-")</f>
        <v>-</v>
      </c>
      <c r="C7576" s="74">
        <f t="shared" si="58"/>
        <v>0</v>
      </c>
      <c r="D7576" s="148">
        <f t="shared" si="59"/>
        <v>45679</v>
      </c>
    </row>
    <row r="7577" spans="1:4">
      <c r="B7577" s="74" t="str">
        <f ca="1">IFERROR(__xludf.DUMMYFUNCTION("IF(REGEXMATCH(A7577,""wealth planning""),""Script 1"",""-"")"),"-")</f>
        <v>-</v>
      </c>
      <c r="C7577" s="74">
        <f t="shared" si="58"/>
        <v>0</v>
      </c>
      <c r="D7577" s="74" t="str">
        <f t="shared" si="59"/>
        <v>You: Hai assalamualaikum 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578" spans="1:4">
      <c r="A7578" s="74" t="s">
        <v>5774</v>
      </c>
      <c r="B7578" s="74" t="str">
        <f ca="1">IFERROR(__xludf.DUMMYFUNCTION("IF(REGEXMATCH(A7578,""wealth planning""),""Script 1"",""-"")"),"-")</f>
        <v>-</v>
      </c>
      <c r="C7578" s="74">
        <f t="shared" si="58"/>
        <v>0</v>
      </c>
      <c r="D7578" s="74">
        <f t="shared" si="59"/>
        <v>0</v>
      </c>
    </row>
    <row r="7579" spans="1:4">
      <c r="A7579" s="74" t="s">
        <v>5774</v>
      </c>
      <c r="B7579" s="74" t="str">
        <f ca="1">IFERROR(__xludf.DUMMYFUNCTION("IF(REGEXMATCH(A7579,""wealth planning""),""Script 1"",""-"")"),"-")</f>
        <v>-</v>
      </c>
      <c r="C7579" s="74" t="str">
        <f t="shared" si="58"/>
        <v>Fadhilah Mat Arif</v>
      </c>
      <c r="D7579" s="74">
        <f t="shared" si="59"/>
        <v>0</v>
      </c>
    </row>
    <row r="7580" spans="1:4">
      <c r="A7580" s="148">
        <v>45679</v>
      </c>
      <c r="B7580" s="74" t="str">
        <f ca="1">IFERROR(__xludf.DUMMYFUNCTION("IF(REGEXMATCH(A7580,""wealth planning""),""Script 1"",""-"")"),"#VALUE!")</f>
        <v>#VALUE!</v>
      </c>
      <c r="C7580" s="74" t="str">
        <f t="shared" si="58"/>
        <v>Fadhilah Mat Arif</v>
      </c>
      <c r="D7580" s="74">
        <f t="shared" si="59"/>
        <v>0</v>
      </c>
    </row>
    <row r="7581" spans="1:4">
      <c r="A7581" s="148">
        <v>45679</v>
      </c>
      <c r="B7581" s="74" t="str">
        <f ca="1">IFERROR(__xludf.DUMMYFUNCTION("IF(REGEXMATCH(A7581,""wealth planning""),""Script 1"",""-"")"),"#VALUE!")</f>
        <v>#VALUE!</v>
      </c>
      <c r="C7581" s="148">
        <f t="shared" si="58"/>
        <v>45679</v>
      </c>
      <c r="D7581" s="74" t="str">
        <f t="shared" si="59"/>
        <v>Fadhilah Mat Arif</v>
      </c>
    </row>
    <row r="7582" spans="1:4">
      <c r="A7582" s="74" t="s">
        <v>5775</v>
      </c>
      <c r="B7582" s="74" t="str">
        <f ca="1">IFERROR(__xludf.DUMMYFUNCTION("IF(REGEXMATCH(A7582,""wealth planning""),""Script 1"",""-"")"),"Script 1")</f>
        <v>Script 1</v>
      </c>
      <c r="C7582" s="148">
        <f t="shared" si="58"/>
        <v>45679</v>
      </c>
      <c r="D7582" s="74" t="str">
        <f t="shared" si="59"/>
        <v>Fadhilah Mat Arif</v>
      </c>
    </row>
    <row r="7583" spans="1:4">
      <c r="B7583" s="74" t="str">
        <f ca="1">IFERROR(__xludf.DUMMYFUNCTION("IF(REGEXMATCH(A7583,""wealth planning""),""Script 1"",""-"")"),"-")</f>
        <v>-</v>
      </c>
      <c r="C7583" s="74" t="str">
        <f t="shared" si="58"/>
        <v>You: Hai assalamualaikum Fadhilah,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583" s="148">
        <f t="shared" si="59"/>
        <v>45679</v>
      </c>
    </row>
    <row r="7584" spans="1:4">
      <c r="B7584" s="74" t="str">
        <f ca="1">IFERROR(__xludf.DUMMYFUNCTION("IF(REGEXMATCH(A7584,""wealth planning""),""Script 1"",""-"")"),"-")</f>
        <v>-</v>
      </c>
      <c r="C7584" s="74">
        <f t="shared" si="58"/>
        <v>0</v>
      </c>
      <c r="D7584" s="148">
        <f t="shared" si="59"/>
        <v>45679</v>
      </c>
    </row>
    <row r="7585" spans="1:4">
      <c r="B7585" s="74" t="str">
        <f ca="1">IFERROR(__xludf.DUMMYFUNCTION("IF(REGEXMATCH(A7585,""wealth planning""),""Script 1"",""-"")"),"-")</f>
        <v>-</v>
      </c>
      <c r="C7585" s="74">
        <f t="shared" si="58"/>
        <v>0</v>
      </c>
      <c r="D7585" s="74" t="str">
        <f t="shared" si="59"/>
        <v>You: Hai assalamualaikum Fadhilah,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586" spans="1:4">
      <c r="B7586" s="74" t="str">
        <f ca="1">IFERROR(__xludf.DUMMYFUNCTION("IF(REGEXMATCH(A7586,""wealth planning""),""Script 1"",""-"")"),"-")</f>
        <v>-</v>
      </c>
      <c r="C7586" s="74">
        <f t="shared" si="58"/>
        <v>0</v>
      </c>
      <c r="D7586" s="74">
        <f t="shared" si="59"/>
        <v>0</v>
      </c>
    </row>
    <row r="7587" spans="1:4">
      <c r="A7587" s="74" t="s">
        <v>5778</v>
      </c>
      <c r="B7587" s="74" t="str">
        <f ca="1">IFERROR(__xludf.DUMMYFUNCTION("IF(REGEXMATCH(A7587,""wealth planning""),""Script 1"",""-"")"),"-")</f>
        <v>-</v>
      </c>
      <c r="C7587" s="74">
        <f t="shared" si="58"/>
        <v>0</v>
      </c>
      <c r="D7587" s="74">
        <f t="shared" si="59"/>
        <v>0</v>
      </c>
    </row>
    <row r="7588" spans="1:4">
      <c r="A7588" s="148">
        <v>45679</v>
      </c>
      <c r="B7588" s="74" t="str">
        <f ca="1">IFERROR(__xludf.DUMMYFUNCTION("IF(REGEXMATCH(A7588,""wealth planning""),""Script 1"",""-"")"),"#VALUE!")</f>
        <v>#VALUE!</v>
      </c>
      <c r="C7588" s="74" t="str">
        <f t="shared" si="58"/>
        <v>Nur Farah Nisa</v>
      </c>
      <c r="D7588" s="74">
        <f t="shared" si="59"/>
        <v>0</v>
      </c>
    </row>
    <row r="7589" spans="1:4">
      <c r="A7589" s="148">
        <v>45679</v>
      </c>
      <c r="B7589" s="74" t="str">
        <f ca="1">IFERROR(__xludf.DUMMYFUNCTION("IF(REGEXMATCH(A7589,""wealth planning""),""Script 1"",""-"")"),"#VALUE!")</f>
        <v>#VALUE!</v>
      </c>
      <c r="C7589" s="148">
        <f t="shared" si="58"/>
        <v>45679</v>
      </c>
      <c r="D7589" s="74">
        <f t="shared" si="59"/>
        <v>0</v>
      </c>
    </row>
    <row r="7590" spans="1:4">
      <c r="A7590" s="74" t="s">
        <v>2881</v>
      </c>
      <c r="B7590" s="74" t="str">
        <f ca="1">IFERROR(__xludf.DUMMYFUNCTION("IF(REGEXMATCH(A7590,""wealth planning""),""Script 1"",""-"")"),"Script 1")</f>
        <v>Script 1</v>
      </c>
      <c r="C7590" s="148">
        <f t="shared" si="58"/>
        <v>45679</v>
      </c>
      <c r="D7590" s="74" t="str">
        <f t="shared" si="59"/>
        <v>Nur Farah Nisa</v>
      </c>
    </row>
    <row r="7591" spans="1:4">
      <c r="B7591" s="74" t="str">
        <f ca="1">IFERROR(__xludf.DUMMYFUNCTION("IF(REGEXMATCH(A7591,""wealth planning""),""Script 1"",""-"")"),"-")</f>
        <v>-</v>
      </c>
      <c r="C7591" s="74" t="str">
        <f t="shared" si="58"/>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591" s="148">
        <f t="shared" si="59"/>
        <v>45679</v>
      </c>
    </row>
    <row r="7592" spans="1:4">
      <c r="B7592" s="74" t="str">
        <f ca="1">IFERROR(__xludf.DUMMYFUNCTION("IF(REGEXMATCH(A7592,""wealth planning""),""Script 1"",""-"")"),"-")</f>
        <v>-</v>
      </c>
      <c r="C7592" s="74">
        <f t="shared" si="58"/>
        <v>0</v>
      </c>
      <c r="D7592" s="148">
        <f t="shared" si="59"/>
        <v>45679</v>
      </c>
    </row>
    <row r="7593" spans="1:4">
      <c r="B7593" s="74" t="str">
        <f ca="1">IFERROR(__xludf.DUMMYFUNCTION("IF(REGEXMATCH(A7593,""wealth planning""),""Script 1"",""-"")"),"-")</f>
        <v>-</v>
      </c>
      <c r="C7593" s="74">
        <f t="shared" si="58"/>
        <v>0</v>
      </c>
      <c r="D7593" s="74" t="str">
        <f t="shared" si="59"/>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594" spans="1:4">
      <c r="B7594" s="74" t="str">
        <f ca="1">IFERROR(__xludf.DUMMYFUNCTION("IF(REGEXMATCH(A7594,""wealth planning""),""Script 1"",""-"")"),"-")</f>
        <v>-</v>
      </c>
      <c r="C7594" s="74">
        <f t="shared" si="58"/>
        <v>0</v>
      </c>
      <c r="D7594" s="74">
        <f t="shared" si="59"/>
        <v>0</v>
      </c>
    </row>
    <row r="7595" spans="1:4">
      <c r="A7595" s="74" t="s">
        <v>5781</v>
      </c>
      <c r="B7595" s="74" t="str">
        <f ca="1">IFERROR(__xludf.DUMMYFUNCTION("IF(REGEXMATCH(A7595,""wealth planning""),""Script 1"",""-"")"),"-")</f>
        <v>-</v>
      </c>
      <c r="C7595" s="74">
        <f t="shared" si="58"/>
        <v>0</v>
      </c>
      <c r="D7595" s="74">
        <f t="shared" si="59"/>
        <v>0</v>
      </c>
    </row>
    <row r="7596" spans="1:4">
      <c r="A7596" s="148">
        <v>45679</v>
      </c>
      <c r="B7596" s="74" t="str">
        <f ca="1">IFERROR(__xludf.DUMMYFUNCTION("IF(REGEXMATCH(A7596,""wealth planning""),""Script 1"",""-"")"),"#VALUE!")</f>
        <v>#VALUE!</v>
      </c>
      <c r="C7596" s="74" t="str">
        <f t="shared" si="58"/>
        <v>Nur Fatin Najihah</v>
      </c>
      <c r="D7596" s="74">
        <f t="shared" si="59"/>
        <v>0</v>
      </c>
    </row>
    <row r="7597" spans="1:4">
      <c r="A7597" s="148">
        <v>45679</v>
      </c>
      <c r="B7597" s="74" t="str">
        <f ca="1">IFERROR(__xludf.DUMMYFUNCTION("IF(REGEXMATCH(A7597,""wealth planning""),""Script 1"",""-"")"),"#VALUE!")</f>
        <v>#VALUE!</v>
      </c>
      <c r="C7597" s="148">
        <f t="shared" si="58"/>
        <v>45679</v>
      </c>
      <c r="D7597" s="74">
        <f t="shared" si="59"/>
        <v>0</v>
      </c>
    </row>
    <row r="7598" spans="1:4">
      <c r="A7598" s="74" t="s">
        <v>4474</v>
      </c>
      <c r="B7598" s="74" t="str">
        <f ca="1">IFERROR(__xludf.DUMMYFUNCTION("IF(REGEXMATCH(A7598,""wealth planning""),""Script 1"",""-"")"),"Script 1")</f>
        <v>Script 1</v>
      </c>
      <c r="C7598" s="148">
        <f t="shared" si="58"/>
        <v>45679</v>
      </c>
      <c r="D7598" s="74" t="str">
        <f t="shared" si="59"/>
        <v>Nur Fatin Najihah</v>
      </c>
    </row>
    <row r="7599" spans="1:4">
      <c r="B7599" s="74" t="str">
        <f ca="1">IFERROR(__xludf.DUMMYFUNCTION("IF(REGEXMATCH(A7599,""wealth planning""),""Script 1"",""-"")"),"-")</f>
        <v>-</v>
      </c>
      <c r="C7599" s="74" t="str">
        <f t="shared" si="58"/>
        <v>You: Hai assalamualaikum Nur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599" s="148">
        <f t="shared" si="59"/>
        <v>45679</v>
      </c>
    </row>
    <row r="7600" spans="1:4">
      <c r="B7600" s="74" t="str">
        <f ca="1">IFERROR(__xludf.DUMMYFUNCTION("IF(REGEXMATCH(A7600,""wealth planning""),""Script 1"",""-"")"),"-")</f>
        <v>-</v>
      </c>
      <c r="C7600" s="74">
        <f t="shared" si="58"/>
        <v>0</v>
      </c>
      <c r="D7600" s="148">
        <f t="shared" si="59"/>
        <v>45679</v>
      </c>
    </row>
    <row r="7601" spans="1:4">
      <c r="B7601" s="74" t="str">
        <f ca="1">IFERROR(__xludf.DUMMYFUNCTION("IF(REGEXMATCH(A7601,""wealth planning""),""Script 1"",""-"")"),"-")</f>
        <v>-</v>
      </c>
      <c r="C7601" s="74">
        <f t="shared" si="58"/>
        <v>0</v>
      </c>
      <c r="D7601" s="74" t="str">
        <f t="shared" si="59"/>
        <v>You: Hai assalamualaikum Nur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602" spans="1:4">
      <c r="A7602" s="74" t="s">
        <v>5783</v>
      </c>
      <c r="B7602" s="74" t="str">
        <f ca="1">IFERROR(__xludf.DUMMYFUNCTION("IF(REGEXMATCH(A7602,""wealth planning""),""Script 1"",""-"")"),"-")</f>
        <v>-</v>
      </c>
      <c r="C7602" s="74">
        <f t="shared" si="58"/>
        <v>0</v>
      </c>
      <c r="D7602" s="74">
        <f t="shared" si="59"/>
        <v>0</v>
      </c>
    </row>
    <row r="7603" spans="1:4">
      <c r="A7603" s="74" t="s">
        <v>5784</v>
      </c>
      <c r="B7603" s="74" t="str">
        <f ca="1">IFERROR(__xludf.DUMMYFUNCTION("IF(REGEXMATCH(A7603,""wealth planning""),""Script 1"",""-"")"),"-")</f>
        <v>-</v>
      </c>
      <c r="C7603" s="74" t="str">
        <f t="shared" si="58"/>
        <v>Maznah MohammadStatus is reachable</v>
      </c>
      <c r="D7603" s="74">
        <f t="shared" si="59"/>
        <v>0</v>
      </c>
    </row>
    <row r="7604" spans="1:4">
      <c r="A7604" s="148">
        <v>45679</v>
      </c>
      <c r="B7604" s="74" t="str">
        <f ca="1">IFERROR(__xludf.DUMMYFUNCTION("IF(REGEXMATCH(A7604,""wealth planning""),""Script 1"",""-"")"),"#VALUE!")</f>
        <v>#VALUE!</v>
      </c>
      <c r="C7604" s="74" t="str">
        <f t="shared" si="58"/>
        <v>Maznah Mohammad</v>
      </c>
      <c r="D7604" s="74">
        <f t="shared" si="59"/>
        <v>0</v>
      </c>
    </row>
    <row r="7605" spans="1:4">
      <c r="A7605" s="148">
        <v>45679</v>
      </c>
      <c r="B7605" s="74" t="str">
        <f ca="1">IFERROR(__xludf.DUMMYFUNCTION("IF(REGEXMATCH(A7605,""wealth planning""),""Script 1"",""-"")"),"#VALUE!")</f>
        <v>#VALUE!</v>
      </c>
      <c r="C7605" s="148">
        <f t="shared" si="58"/>
        <v>45679</v>
      </c>
      <c r="D7605" s="74" t="str">
        <f t="shared" si="59"/>
        <v>Maznah MohammadStatus is reachable</v>
      </c>
    </row>
    <row r="7606" spans="1:4">
      <c r="A7606" s="74" t="s">
        <v>5785</v>
      </c>
      <c r="B7606" s="74" t="str">
        <f ca="1">IFERROR(__xludf.DUMMYFUNCTION("IF(REGEXMATCH(A7606,""wealth planning""),""Script 1"",""-"")"),"Script 1")</f>
        <v>Script 1</v>
      </c>
      <c r="C7606" s="148">
        <f t="shared" si="58"/>
        <v>45679</v>
      </c>
      <c r="D7606" s="74" t="str">
        <f t="shared" si="59"/>
        <v>Maznah Mohammad</v>
      </c>
    </row>
    <row r="7607" spans="1:4">
      <c r="B7607" s="74" t="str">
        <f ca="1">IFERROR(__xludf.DUMMYFUNCTION("IF(REGEXMATCH(A7607,""wealth planning""),""Script 1"",""-"")"),"-")</f>
        <v>-</v>
      </c>
      <c r="C7607" s="74" t="str">
        <f t="shared" si="58"/>
        <v>You: Hai assalamualaikum Maznah,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607" s="148">
        <f t="shared" si="59"/>
        <v>45679</v>
      </c>
    </row>
    <row r="7608" spans="1:4">
      <c r="B7608" s="74" t="str">
        <f ca="1">IFERROR(__xludf.DUMMYFUNCTION("IF(REGEXMATCH(A7608,""wealth planning""),""Script 1"",""-"")"),"-")</f>
        <v>-</v>
      </c>
      <c r="C7608" s="74">
        <f t="shared" si="58"/>
        <v>0</v>
      </c>
      <c r="D7608" s="148">
        <f t="shared" si="59"/>
        <v>45679</v>
      </c>
    </row>
    <row r="7609" spans="1:4">
      <c r="B7609" s="74" t="str">
        <f ca="1">IFERROR(__xludf.DUMMYFUNCTION("IF(REGEXMATCH(A7609,""wealth planning""),""Script 1"",""-"")"),"-")</f>
        <v>-</v>
      </c>
      <c r="C7609" s="74">
        <f t="shared" si="58"/>
        <v>0</v>
      </c>
      <c r="D7609" s="74" t="str">
        <f t="shared" si="59"/>
        <v>You: Hai assalamualaikum Maznah,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610" spans="1:4">
      <c r="A7610" s="74" t="s">
        <v>5787</v>
      </c>
      <c r="B7610" s="74" t="str">
        <f ca="1">IFERROR(__xludf.DUMMYFUNCTION("IF(REGEXMATCH(A7610,""wealth planning""),""Script 1"",""-"")"),"-")</f>
        <v>-</v>
      </c>
      <c r="C7610" s="74">
        <f t="shared" si="58"/>
        <v>0</v>
      </c>
      <c r="D7610" s="74">
        <f t="shared" si="59"/>
        <v>0</v>
      </c>
    </row>
    <row r="7611" spans="1:4">
      <c r="A7611" s="74" t="s">
        <v>5788</v>
      </c>
      <c r="B7611" s="74" t="str">
        <f ca="1">IFERROR(__xludf.DUMMYFUNCTION("IF(REGEXMATCH(A7611,""wealth planning""),""Script 1"",""-"")"),"-")</f>
        <v>-</v>
      </c>
      <c r="C7611" s="74" t="str">
        <f t="shared" si="58"/>
        <v>Tun NurdayanaStatus is reachable</v>
      </c>
      <c r="D7611" s="74">
        <f t="shared" si="59"/>
        <v>0</v>
      </c>
    </row>
    <row r="7612" spans="1:4">
      <c r="A7612" s="148">
        <v>45679</v>
      </c>
      <c r="B7612" s="74" t="str">
        <f ca="1">IFERROR(__xludf.DUMMYFUNCTION("IF(REGEXMATCH(A7612,""wealth planning""),""Script 1"",""-"")"),"#VALUE!")</f>
        <v>#VALUE!</v>
      </c>
      <c r="C7612" s="74" t="str">
        <f t="shared" si="58"/>
        <v>Tun Nurdayana</v>
      </c>
      <c r="D7612" s="74">
        <f t="shared" si="59"/>
        <v>0</v>
      </c>
    </row>
    <row r="7613" spans="1:4">
      <c r="A7613" s="148">
        <v>45679</v>
      </c>
      <c r="B7613" s="74" t="str">
        <f ca="1">IFERROR(__xludf.DUMMYFUNCTION("IF(REGEXMATCH(A7613,""wealth planning""),""Script 1"",""-"")"),"#VALUE!")</f>
        <v>#VALUE!</v>
      </c>
      <c r="C7613" s="148">
        <f t="shared" si="58"/>
        <v>45679</v>
      </c>
      <c r="D7613" s="74" t="str">
        <f t="shared" si="59"/>
        <v>Tun NurdayanaStatus is reachable</v>
      </c>
    </row>
    <row r="7614" spans="1:4">
      <c r="A7614" s="74" t="s">
        <v>5789</v>
      </c>
      <c r="B7614" s="74" t="str">
        <f ca="1">IFERROR(__xludf.DUMMYFUNCTION("IF(REGEXMATCH(A7614,""wealth planning""),""Script 1"",""-"")"),"-")</f>
        <v>-</v>
      </c>
      <c r="C7614" s="148">
        <f t="shared" si="58"/>
        <v>45679</v>
      </c>
      <c r="D7614" s="74" t="str">
        <f t="shared" si="59"/>
        <v>Tun Nurdayana</v>
      </c>
    </row>
    <row r="7615" spans="1:4">
      <c r="B7615" s="74" t="str">
        <f ca="1">IFERROR(__xludf.DUMMYFUNCTION("IF(REGEXMATCH(A7615,""wealth planning""),""Script 1"",""-"")"),"-")</f>
        <v>-</v>
      </c>
      <c r="C7615" s="74" t="str">
        <f t="shared" si="58"/>
        <v>You: Hi. Thank you for the reply and wish. Stay safe and have a nice day ahead</v>
      </c>
      <c r="D7615" s="148">
        <f t="shared" si="59"/>
        <v>45679</v>
      </c>
    </row>
    <row r="7616" spans="1:4">
      <c r="B7616" s="74" t="str">
        <f ca="1">IFERROR(__xludf.DUMMYFUNCTION("IF(REGEXMATCH(A7616,""wealth planning""),""Script 1"",""-"")"),"-")</f>
        <v>-</v>
      </c>
      <c r="C7616" s="74">
        <f t="shared" si="58"/>
        <v>0</v>
      </c>
      <c r="D7616" s="148">
        <f t="shared" si="59"/>
        <v>45679</v>
      </c>
    </row>
    <row r="7617" spans="1:4">
      <c r="B7617" s="74" t="str">
        <f ca="1">IFERROR(__xludf.DUMMYFUNCTION("IF(REGEXMATCH(A7617,""wealth planning""),""Script 1"",""-"")"),"-")</f>
        <v>-</v>
      </c>
      <c r="C7617" s="74">
        <f t="shared" si="58"/>
        <v>0</v>
      </c>
      <c r="D7617" s="74" t="str">
        <f t="shared" si="59"/>
        <v>You: Hi. Thank you for the reply and wish. Stay safe and have a nice day ahead</v>
      </c>
    </row>
    <row r="7618" spans="1:4">
      <c r="A7618" s="74" t="s">
        <v>5791</v>
      </c>
      <c r="B7618" s="74" t="str">
        <f ca="1">IFERROR(__xludf.DUMMYFUNCTION("IF(REGEXMATCH(A7618,""wealth planning""),""Script 1"",""-"")"),"-")</f>
        <v>-</v>
      </c>
      <c r="C7618" s="74">
        <f t="shared" si="58"/>
        <v>0</v>
      </c>
      <c r="D7618" s="74">
        <f t="shared" si="59"/>
        <v>0</v>
      </c>
    </row>
    <row r="7619" spans="1:4">
      <c r="A7619" s="74" t="s">
        <v>5792</v>
      </c>
      <c r="B7619" s="74" t="str">
        <f ca="1">IFERROR(__xludf.DUMMYFUNCTION("IF(REGEXMATCH(A7619,""wealth planning""),""Script 1"",""-"")"),"-")</f>
        <v>-</v>
      </c>
      <c r="C7619" s="74" t="str">
        <f t="shared" si="58"/>
        <v>Fatimah ZarinaStatus is reachable</v>
      </c>
      <c r="D7619" s="74">
        <f t="shared" si="59"/>
        <v>0</v>
      </c>
    </row>
    <row r="7620" spans="1:4">
      <c r="A7620" s="148">
        <v>45677</v>
      </c>
      <c r="B7620" s="74" t="str">
        <f ca="1">IFERROR(__xludf.DUMMYFUNCTION("IF(REGEXMATCH(A7620,""wealth planning""),""Script 1"",""-"")"),"#VALUE!")</f>
        <v>#VALUE!</v>
      </c>
      <c r="C7620" s="74" t="str">
        <f t="shared" si="58"/>
        <v>Fatimah Zarina</v>
      </c>
      <c r="D7620" s="74">
        <f t="shared" si="59"/>
        <v>0</v>
      </c>
    </row>
    <row r="7621" spans="1:4">
      <c r="A7621" s="148">
        <v>45677</v>
      </c>
      <c r="B7621" s="74" t="str">
        <f ca="1">IFERROR(__xludf.DUMMYFUNCTION("IF(REGEXMATCH(A7621,""wealth planning""),""Script 1"",""-"")"),"#VALUE!")</f>
        <v>#VALUE!</v>
      </c>
      <c r="C7621" s="148">
        <f t="shared" si="58"/>
        <v>45677</v>
      </c>
      <c r="D7621" s="74" t="str">
        <f t="shared" si="59"/>
        <v>Fatimah ZarinaStatus is reachable</v>
      </c>
    </row>
    <row r="7622" spans="1:4">
      <c r="A7622" s="74" t="s">
        <v>5535</v>
      </c>
      <c r="B7622" s="74" t="str">
        <f ca="1">IFERROR(__xludf.DUMMYFUNCTION("IF(REGEXMATCH(A7622,""wealth planning""),""Script 1"",""-"")"),"Script 1")</f>
        <v>Script 1</v>
      </c>
      <c r="C7622" s="148">
        <f t="shared" si="58"/>
        <v>45677</v>
      </c>
      <c r="D7622" s="74" t="str">
        <f t="shared" si="59"/>
        <v>Fatimah Zarina</v>
      </c>
    </row>
    <row r="7623" spans="1:4">
      <c r="B7623" s="74" t="str">
        <f ca="1">IFERROR(__xludf.DUMMYFUNCTION("IF(REGEXMATCH(A7623,""wealth planning""),""Script 1"",""-"")"),"-")</f>
        <v>-</v>
      </c>
      <c r="C7623" s="74" t="str">
        <f t="shared" si="58"/>
        <v>You: Hai assalamualaikum Fatimah,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623" s="148">
        <f t="shared" si="59"/>
        <v>45677</v>
      </c>
    </row>
    <row r="7624" spans="1:4">
      <c r="B7624" s="74" t="str">
        <f ca="1">IFERROR(__xludf.DUMMYFUNCTION("IF(REGEXMATCH(A7624,""wealth planning""),""Script 1"",""-"")"),"-")</f>
        <v>-</v>
      </c>
      <c r="C7624" s="74">
        <f t="shared" si="58"/>
        <v>0</v>
      </c>
      <c r="D7624" s="148">
        <f t="shared" si="59"/>
        <v>45677</v>
      </c>
    </row>
    <row r="7625" spans="1:4">
      <c r="B7625" s="74" t="str">
        <f ca="1">IFERROR(__xludf.DUMMYFUNCTION("IF(REGEXMATCH(A7625,""wealth planning""),""Script 1"",""-"")"),"-")</f>
        <v>-</v>
      </c>
      <c r="C7625" s="74">
        <f t="shared" si="58"/>
        <v>0</v>
      </c>
      <c r="D7625" s="74" t="str">
        <f t="shared" si="59"/>
        <v>You: Hai assalamualaikum Fatimah,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626" spans="1:4">
      <c r="A7626" s="74" t="s">
        <v>5794</v>
      </c>
      <c r="B7626" s="74" t="str">
        <f ca="1">IFERROR(__xludf.DUMMYFUNCTION("IF(REGEXMATCH(A7626,""wealth planning""),""Script 1"",""-"")"),"-")</f>
        <v>-</v>
      </c>
      <c r="C7626" s="74">
        <f t="shared" si="58"/>
        <v>0</v>
      </c>
      <c r="D7626" s="74">
        <f t="shared" si="59"/>
        <v>0</v>
      </c>
    </row>
    <row r="7627" spans="1:4">
      <c r="A7627" s="74" t="s">
        <v>5795</v>
      </c>
      <c r="B7627" s="74" t="str">
        <f ca="1">IFERROR(__xludf.DUMMYFUNCTION("IF(REGEXMATCH(A7627,""wealth planning""),""Script 1"",""-"")"),"-")</f>
        <v>-</v>
      </c>
      <c r="C7627" s="74" t="str">
        <f t="shared" si="58"/>
        <v>Fatimah Syafa JaaparStatus is reachable</v>
      </c>
      <c r="D7627" s="74">
        <f t="shared" si="59"/>
        <v>0</v>
      </c>
    </row>
    <row r="7628" spans="1:4">
      <c r="A7628" s="148">
        <v>45677</v>
      </c>
      <c r="B7628" s="74" t="str">
        <f ca="1">IFERROR(__xludf.DUMMYFUNCTION("IF(REGEXMATCH(A7628,""wealth planning""),""Script 1"",""-"")"),"#VALUE!")</f>
        <v>#VALUE!</v>
      </c>
      <c r="C7628" s="74" t="str">
        <f t="shared" si="58"/>
        <v>Fatimah Syafa Jaapar</v>
      </c>
      <c r="D7628" s="74">
        <f t="shared" si="59"/>
        <v>0</v>
      </c>
    </row>
    <row r="7629" spans="1:4">
      <c r="A7629" s="148">
        <v>45677</v>
      </c>
      <c r="B7629" s="74" t="str">
        <f ca="1">IFERROR(__xludf.DUMMYFUNCTION("IF(REGEXMATCH(A7629,""wealth planning""),""Script 1"",""-"")"),"#VALUE!")</f>
        <v>#VALUE!</v>
      </c>
      <c r="C7629" s="148">
        <f t="shared" si="58"/>
        <v>45677</v>
      </c>
      <c r="D7629" s="74" t="str">
        <f t="shared" si="59"/>
        <v>Fatimah Syafa JaaparStatus is reachable</v>
      </c>
    </row>
    <row r="7630" spans="1:4">
      <c r="A7630" s="74" t="s">
        <v>5535</v>
      </c>
      <c r="B7630" s="74" t="str">
        <f ca="1">IFERROR(__xludf.DUMMYFUNCTION("IF(REGEXMATCH(A7630,""wealth planning""),""Script 1"",""-"")"),"Script 1")</f>
        <v>Script 1</v>
      </c>
      <c r="C7630" s="148">
        <f t="shared" si="58"/>
        <v>45677</v>
      </c>
      <c r="D7630" s="74" t="str">
        <f t="shared" si="59"/>
        <v>Fatimah Syafa Jaapar</v>
      </c>
    </row>
    <row r="7631" spans="1:4">
      <c r="B7631" s="74" t="str">
        <f ca="1">IFERROR(__xludf.DUMMYFUNCTION("IF(REGEXMATCH(A7631,""wealth planning""),""Script 1"",""-"")"),"-")</f>
        <v>-</v>
      </c>
      <c r="C7631" s="74" t="str">
        <f t="shared" si="58"/>
        <v>You: Hai assalamualaikum Fatimah,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631" s="148">
        <f t="shared" si="59"/>
        <v>45677</v>
      </c>
    </row>
    <row r="7632" spans="1:4">
      <c r="B7632" s="74" t="str">
        <f ca="1">IFERROR(__xludf.DUMMYFUNCTION("IF(REGEXMATCH(A7632,""wealth planning""),""Script 1"",""-"")"),"-")</f>
        <v>-</v>
      </c>
      <c r="C7632" s="74">
        <f t="shared" si="58"/>
        <v>0</v>
      </c>
      <c r="D7632" s="148">
        <f t="shared" si="59"/>
        <v>45677</v>
      </c>
    </row>
    <row r="7633" spans="1:4">
      <c r="B7633" s="74" t="str">
        <f ca="1">IFERROR(__xludf.DUMMYFUNCTION("IF(REGEXMATCH(A7633,""wealth planning""),""Script 1"",""-"")"),"-")</f>
        <v>-</v>
      </c>
      <c r="C7633" s="74">
        <f t="shared" si="58"/>
        <v>0</v>
      </c>
      <c r="D7633" s="74" t="str">
        <f t="shared" si="59"/>
        <v>You: Hai assalamualaikum Fatimah,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634" spans="1:4">
      <c r="A7634" s="74" t="s">
        <v>5797</v>
      </c>
      <c r="B7634" s="74" t="str">
        <f ca="1">IFERROR(__xludf.DUMMYFUNCTION("IF(REGEXMATCH(A7634,""wealth planning""),""Script 1"",""-"")"),"-")</f>
        <v>-</v>
      </c>
      <c r="C7634" s="74">
        <f t="shared" si="58"/>
        <v>0</v>
      </c>
      <c r="D7634" s="74">
        <f t="shared" si="59"/>
        <v>0</v>
      </c>
    </row>
    <row r="7635" spans="1:4">
      <c r="A7635" s="74" t="s">
        <v>5797</v>
      </c>
      <c r="B7635" s="74" t="str">
        <f ca="1">IFERROR(__xludf.DUMMYFUNCTION("IF(REGEXMATCH(A7635,""wealth planning""),""Script 1"",""-"")"),"-")</f>
        <v>-</v>
      </c>
      <c r="C7635" s="74" t="str">
        <f t="shared" si="58"/>
        <v>IKMAL HAKIM BIN NOR AZLAN</v>
      </c>
      <c r="D7635" s="74">
        <f t="shared" si="59"/>
        <v>0</v>
      </c>
    </row>
    <row r="7636" spans="1:4">
      <c r="A7636" s="148">
        <v>45677</v>
      </c>
      <c r="B7636" s="74" t="str">
        <f ca="1">IFERROR(__xludf.DUMMYFUNCTION("IF(REGEXMATCH(A7636,""wealth planning""),""Script 1"",""-"")"),"#VALUE!")</f>
        <v>#VALUE!</v>
      </c>
      <c r="C7636" s="74" t="str">
        <f t="shared" si="58"/>
        <v>IKMAL HAKIM BIN NOR AZLAN</v>
      </c>
      <c r="D7636" s="74">
        <f t="shared" si="59"/>
        <v>0</v>
      </c>
    </row>
    <row r="7637" spans="1:4">
      <c r="A7637" s="148">
        <v>45677</v>
      </c>
      <c r="B7637" s="74" t="str">
        <f ca="1">IFERROR(__xludf.DUMMYFUNCTION("IF(REGEXMATCH(A7637,""wealth planning""),""Script 1"",""-"")"),"#VALUE!")</f>
        <v>#VALUE!</v>
      </c>
      <c r="C7637" s="148">
        <f t="shared" si="58"/>
        <v>45677</v>
      </c>
      <c r="D7637" s="74" t="str">
        <f t="shared" si="59"/>
        <v>IKMAL HAKIM BIN NOR AZLAN</v>
      </c>
    </row>
    <row r="7638" spans="1:4">
      <c r="A7638" s="74" t="s">
        <v>4669</v>
      </c>
      <c r="B7638" s="74" t="str">
        <f ca="1">IFERROR(__xludf.DUMMYFUNCTION("IF(REGEXMATCH(A7638,""wealth planning""),""Script 1"",""-"")"),"Script 1")</f>
        <v>Script 1</v>
      </c>
      <c r="C7638" s="148">
        <f t="shared" si="58"/>
        <v>45677</v>
      </c>
      <c r="D7638" s="74" t="str">
        <f t="shared" si="59"/>
        <v>IKMAL HAKIM BIN NOR AZLAN</v>
      </c>
    </row>
    <row r="7639" spans="1:4">
      <c r="B7639" s="74" t="str">
        <f ca="1">IFERROR(__xludf.DUMMYFUNCTION("IF(REGEXMATCH(A7639,""wealth planning""),""Script 1"",""-"")"),"-")</f>
        <v>-</v>
      </c>
      <c r="C7639" s="74" t="str">
        <f t="shared" si="58"/>
        <v>You: Hai assalamualaikum Ikmal,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639" s="148">
        <f t="shared" si="59"/>
        <v>45677</v>
      </c>
    </row>
    <row r="7640" spans="1:4">
      <c r="B7640" s="74" t="str">
        <f ca="1">IFERROR(__xludf.DUMMYFUNCTION("IF(REGEXMATCH(A7640,""wealth planning""),""Script 1"",""-"")"),"-")</f>
        <v>-</v>
      </c>
      <c r="C7640" s="74">
        <f t="shared" si="58"/>
        <v>0</v>
      </c>
      <c r="D7640" s="148">
        <f t="shared" si="59"/>
        <v>45677</v>
      </c>
    </row>
    <row r="7641" spans="1:4">
      <c r="B7641" s="74" t="str">
        <f ca="1">IFERROR(__xludf.DUMMYFUNCTION("IF(REGEXMATCH(A7641,""wealth planning""),""Script 1"",""-"")"),"-")</f>
        <v>-</v>
      </c>
      <c r="C7641" s="74">
        <f t="shared" si="58"/>
        <v>0</v>
      </c>
      <c r="D7641" s="74" t="str">
        <f t="shared" si="59"/>
        <v>You: Hai assalamualaikum Ikmal,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642" spans="1:4">
      <c r="B7642" s="74" t="str">
        <f ca="1">IFERROR(__xludf.DUMMYFUNCTION("IF(REGEXMATCH(A7642,""wealth planning""),""Script 1"",""-"")"),"-")</f>
        <v>-</v>
      </c>
      <c r="C7642" s="74">
        <f t="shared" si="58"/>
        <v>0</v>
      </c>
      <c r="D7642" s="74">
        <f t="shared" si="59"/>
        <v>0</v>
      </c>
    </row>
    <row r="7643" spans="1:4">
      <c r="A7643" s="74" t="s">
        <v>5800</v>
      </c>
      <c r="B7643" s="74" t="str">
        <f ca="1">IFERROR(__xludf.DUMMYFUNCTION("IF(REGEXMATCH(A7643,""wealth planning""),""Script 1"",""-"")"),"-")</f>
        <v>-</v>
      </c>
      <c r="C7643" s="74">
        <f t="shared" si="58"/>
        <v>0</v>
      </c>
      <c r="D7643" s="74">
        <f t="shared" si="59"/>
        <v>0</v>
      </c>
    </row>
    <row r="7644" spans="1:4">
      <c r="A7644" s="148">
        <v>45677</v>
      </c>
      <c r="B7644" s="74" t="str">
        <f ca="1">IFERROR(__xludf.DUMMYFUNCTION("IF(REGEXMATCH(A7644,""wealth planning""),""Script 1"",""-"")"),"#VALUE!")</f>
        <v>#VALUE!</v>
      </c>
      <c r="C7644" s="74" t="str">
        <f t="shared" si="58"/>
        <v>Luqman Shukor</v>
      </c>
      <c r="D7644" s="74">
        <f t="shared" si="59"/>
        <v>0</v>
      </c>
    </row>
    <row r="7645" spans="1:4">
      <c r="A7645" s="148">
        <v>45677</v>
      </c>
      <c r="B7645" s="74" t="str">
        <f ca="1">IFERROR(__xludf.DUMMYFUNCTION("IF(REGEXMATCH(A7645,""wealth planning""),""Script 1"",""-"")"),"#VALUE!")</f>
        <v>#VALUE!</v>
      </c>
      <c r="C7645" s="148">
        <f t="shared" si="58"/>
        <v>45677</v>
      </c>
      <c r="D7645" s="74">
        <f t="shared" si="59"/>
        <v>0</v>
      </c>
    </row>
    <row r="7646" spans="1:4">
      <c r="A7646" s="74" t="s">
        <v>5801</v>
      </c>
      <c r="B7646" s="74" t="str">
        <f ca="1">IFERROR(__xludf.DUMMYFUNCTION("IF(REGEXMATCH(A7646,""wealth planning""),""Script 1"",""-"")"),"Script 1")</f>
        <v>Script 1</v>
      </c>
      <c r="C7646" s="148">
        <f t="shared" si="58"/>
        <v>45677</v>
      </c>
      <c r="D7646" s="74" t="str">
        <f t="shared" si="59"/>
        <v>Luqman Shukor</v>
      </c>
    </row>
    <row r="7647" spans="1:4">
      <c r="B7647" s="74" t="str">
        <f ca="1">IFERROR(__xludf.DUMMYFUNCTION("IF(REGEXMATCH(A7647,""wealth planning""),""Script 1"",""-"")"),"-")</f>
        <v>-</v>
      </c>
      <c r="C7647" s="74" t="str">
        <f t="shared" si="58"/>
        <v>You: Hai assalamualaikum tuan Luqman,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647" s="148">
        <f t="shared" si="59"/>
        <v>45677</v>
      </c>
    </row>
    <row r="7648" spans="1:4">
      <c r="B7648" s="74" t="str">
        <f ca="1">IFERROR(__xludf.DUMMYFUNCTION("IF(REGEXMATCH(A7648,""wealth planning""),""Script 1"",""-"")"),"-")</f>
        <v>-</v>
      </c>
      <c r="C7648" s="74">
        <f t="shared" si="58"/>
        <v>0</v>
      </c>
      <c r="D7648" s="148">
        <f t="shared" si="59"/>
        <v>45677</v>
      </c>
    </row>
    <row r="7649" spans="1:4">
      <c r="B7649" s="74" t="str">
        <f ca="1">IFERROR(__xludf.DUMMYFUNCTION("IF(REGEXMATCH(A7649,""wealth planning""),""Script 1"",""-"")"),"-")</f>
        <v>-</v>
      </c>
      <c r="C7649" s="74">
        <f t="shared" si="58"/>
        <v>0</v>
      </c>
      <c r="D7649" s="74" t="str">
        <f t="shared" si="59"/>
        <v>You: Hai assalamualaikum tuan Luqman,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650" spans="1:4">
      <c r="B7650" s="74" t="str">
        <f ca="1">IFERROR(__xludf.DUMMYFUNCTION("IF(REGEXMATCH(A7650,""wealth planning""),""Script 1"",""-"")"),"-")</f>
        <v>-</v>
      </c>
      <c r="C7650" s="74">
        <f t="shared" si="58"/>
        <v>0</v>
      </c>
      <c r="D7650" s="74">
        <f t="shared" si="59"/>
        <v>0</v>
      </c>
    </row>
    <row r="7651" spans="1:4">
      <c r="A7651" s="74" t="s">
        <v>5804</v>
      </c>
      <c r="B7651" s="74" t="str">
        <f ca="1">IFERROR(__xludf.DUMMYFUNCTION("IF(REGEXMATCH(A7651,""wealth planning""),""Script 1"",""-"")"),"-")</f>
        <v>-</v>
      </c>
      <c r="C7651" s="74">
        <f t="shared" si="58"/>
        <v>0</v>
      </c>
      <c r="D7651" s="74">
        <f t="shared" si="59"/>
        <v>0</v>
      </c>
    </row>
    <row r="7652" spans="1:4">
      <c r="A7652" s="148">
        <v>45677</v>
      </c>
      <c r="B7652" s="74" t="str">
        <f ca="1">IFERROR(__xludf.DUMMYFUNCTION("IF(REGEXMATCH(A7652,""wealth planning""),""Script 1"",""-"")"),"#VALUE!")</f>
        <v>#VALUE!</v>
      </c>
      <c r="C7652" s="74" t="str">
        <f t="shared" si="58"/>
        <v>Alia Munirah Mohamad</v>
      </c>
      <c r="D7652" s="74">
        <f t="shared" si="59"/>
        <v>0</v>
      </c>
    </row>
    <row r="7653" spans="1:4">
      <c r="A7653" s="148">
        <v>45677</v>
      </c>
      <c r="B7653" s="74" t="str">
        <f ca="1">IFERROR(__xludf.DUMMYFUNCTION("IF(REGEXMATCH(A7653,""wealth planning""),""Script 1"",""-"")"),"#VALUE!")</f>
        <v>#VALUE!</v>
      </c>
      <c r="C7653" s="148">
        <f t="shared" si="58"/>
        <v>45677</v>
      </c>
      <c r="D7653" s="74">
        <f t="shared" si="59"/>
        <v>0</v>
      </c>
    </row>
    <row r="7654" spans="1:4">
      <c r="A7654" s="74" t="s">
        <v>3029</v>
      </c>
      <c r="B7654" s="74" t="str">
        <f ca="1">IFERROR(__xludf.DUMMYFUNCTION("IF(REGEXMATCH(A7654,""wealth planning""),""Script 1"",""-"")"),"Script 1")</f>
        <v>Script 1</v>
      </c>
      <c r="C7654" s="148">
        <f t="shared" ref="C7654:C7908" si="60">A7653</f>
        <v>45677</v>
      </c>
      <c r="D7654" s="74" t="str">
        <f t="shared" ref="D7654:D7908" si="61">A7651</f>
        <v>Alia Munirah Mohamad</v>
      </c>
    </row>
    <row r="7655" spans="1:4">
      <c r="B7655" s="74" t="str">
        <f ca="1">IFERROR(__xludf.DUMMYFUNCTION("IF(REGEXMATCH(A7655,""wealth planning""),""Script 1"",""-"")"),"-")</f>
        <v>-</v>
      </c>
      <c r="C7655" s="74" t="str">
        <f t="shared" si="60"/>
        <v>You: Hai assalamualaikum Alia,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655" s="148">
        <f t="shared" si="61"/>
        <v>45677</v>
      </c>
    </row>
    <row r="7656" spans="1:4">
      <c r="B7656" s="74" t="str">
        <f ca="1">IFERROR(__xludf.DUMMYFUNCTION("IF(REGEXMATCH(A7656,""wealth planning""),""Script 1"",""-"")"),"-")</f>
        <v>-</v>
      </c>
      <c r="C7656" s="74">
        <f t="shared" si="60"/>
        <v>0</v>
      </c>
      <c r="D7656" s="148">
        <f t="shared" si="61"/>
        <v>45677</v>
      </c>
    </row>
    <row r="7657" spans="1:4">
      <c r="B7657" s="74" t="str">
        <f ca="1">IFERROR(__xludf.DUMMYFUNCTION("IF(REGEXMATCH(A7657,""wealth planning""),""Script 1"",""-"")"),"-")</f>
        <v>-</v>
      </c>
      <c r="C7657" s="74">
        <f t="shared" si="60"/>
        <v>0</v>
      </c>
      <c r="D7657" s="74" t="str">
        <f t="shared" si="61"/>
        <v>You: Hai assalamualaikum Alia,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658" spans="1:4">
      <c r="A7658" s="74" t="s">
        <v>5806</v>
      </c>
      <c r="B7658" s="74" t="str">
        <f ca="1">IFERROR(__xludf.DUMMYFUNCTION("IF(REGEXMATCH(A7658,""wealth planning""),""Script 1"",""-"")"),"-")</f>
        <v>-</v>
      </c>
      <c r="C7658" s="74">
        <f t="shared" si="60"/>
        <v>0</v>
      </c>
      <c r="D7658" s="74">
        <f t="shared" si="61"/>
        <v>0</v>
      </c>
    </row>
    <row r="7659" spans="1:4">
      <c r="A7659" s="74" t="s">
        <v>5806</v>
      </c>
      <c r="B7659" s="74" t="str">
        <f ca="1">IFERROR(__xludf.DUMMYFUNCTION("IF(REGEXMATCH(A7659,""wealth planning""),""Script 1"",""-"")"),"-")</f>
        <v>-</v>
      </c>
      <c r="C7659" s="74" t="str">
        <f t="shared" si="60"/>
        <v>Nur Hafizahana Mohd Ripin</v>
      </c>
      <c r="D7659" s="74">
        <f t="shared" si="61"/>
        <v>0</v>
      </c>
    </row>
    <row r="7660" spans="1:4">
      <c r="A7660" s="148">
        <v>45677</v>
      </c>
      <c r="B7660" s="74" t="str">
        <f ca="1">IFERROR(__xludf.DUMMYFUNCTION("IF(REGEXMATCH(A7660,""wealth planning""),""Script 1"",""-"")"),"#VALUE!")</f>
        <v>#VALUE!</v>
      </c>
      <c r="C7660" s="74" t="str">
        <f t="shared" si="60"/>
        <v>Nur Hafizahana Mohd Ripin</v>
      </c>
      <c r="D7660" s="74">
        <f t="shared" si="61"/>
        <v>0</v>
      </c>
    </row>
    <row r="7661" spans="1:4">
      <c r="A7661" s="148">
        <v>45677</v>
      </c>
      <c r="B7661" s="74" t="str">
        <f ca="1">IFERROR(__xludf.DUMMYFUNCTION("IF(REGEXMATCH(A7661,""wealth planning""),""Script 1"",""-"")"),"#VALUE!")</f>
        <v>#VALUE!</v>
      </c>
      <c r="C7661" s="148">
        <f t="shared" si="60"/>
        <v>45677</v>
      </c>
      <c r="D7661" s="74" t="str">
        <f t="shared" si="61"/>
        <v>Nur Hafizahana Mohd Ripin</v>
      </c>
    </row>
    <row r="7662" spans="1:4">
      <c r="A7662" s="74" t="s">
        <v>5807</v>
      </c>
      <c r="B7662" s="74" t="str">
        <f ca="1">IFERROR(__xludf.DUMMYFUNCTION("IF(REGEXMATCH(A7662,""wealth planning""),""Script 1"",""-"")"),"Script 1")</f>
        <v>Script 1</v>
      </c>
      <c r="C7662" s="148">
        <f t="shared" si="60"/>
        <v>45677</v>
      </c>
      <c r="D7662" s="74" t="str">
        <f t="shared" si="61"/>
        <v>Nur Hafizahana Mohd Ripin</v>
      </c>
    </row>
    <row r="7663" spans="1:4">
      <c r="B7663" s="74" t="str">
        <f ca="1">IFERROR(__xludf.DUMMYFUNCTION("IF(REGEXMATCH(A7663,""wealth planning""),""Script 1"",""-"")"),"-")</f>
        <v>-</v>
      </c>
      <c r="C7663" s="74" t="str">
        <f t="shared" si="60"/>
        <v>You: Hai assalamualaikum Hafizahana,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663" s="148">
        <f t="shared" si="61"/>
        <v>45677</v>
      </c>
    </row>
    <row r="7664" spans="1:4">
      <c r="B7664" s="74" t="str">
        <f ca="1">IFERROR(__xludf.DUMMYFUNCTION("IF(REGEXMATCH(A7664,""wealth planning""),""Script 1"",""-"")"),"-")</f>
        <v>-</v>
      </c>
      <c r="C7664" s="74">
        <f t="shared" si="60"/>
        <v>0</v>
      </c>
      <c r="D7664" s="148">
        <f t="shared" si="61"/>
        <v>45677</v>
      </c>
    </row>
    <row r="7665" spans="1:4">
      <c r="B7665" s="74" t="str">
        <f ca="1">IFERROR(__xludf.DUMMYFUNCTION("IF(REGEXMATCH(A7665,""wealth planning""),""Script 1"",""-"")"),"-")</f>
        <v>-</v>
      </c>
      <c r="C7665" s="74">
        <f t="shared" si="60"/>
        <v>0</v>
      </c>
      <c r="D7665" s="74" t="str">
        <f t="shared" si="61"/>
        <v>You: Hai assalamualaikum Hafizahana,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666" spans="1:4">
      <c r="A7666" s="74" t="s">
        <v>5809</v>
      </c>
      <c r="B7666" s="74" t="str">
        <f ca="1">IFERROR(__xludf.DUMMYFUNCTION("IF(REGEXMATCH(A7666,""wealth planning""),""Script 1"",""-"")"),"-")</f>
        <v>-</v>
      </c>
      <c r="C7666" s="74">
        <f t="shared" si="60"/>
        <v>0</v>
      </c>
      <c r="D7666" s="74">
        <f t="shared" si="61"/>
        <v>0</v>
      </c>
    </row>
    <row r="7667" spans="1:4">
      <c r="A7667" s="74" t="s">
        <v>5810</v>
      </c>
      <c r="B7667" s="74" t="str">
        <f ca="1">IFERROR(__xludf.DUMMYFUNCTION("IF(REGEXMATCH(A7667,""wealth planning""),""Script 1"",""-"")"),"-")</f>
        <v>-</v>
      </c>
      <c r="C7667" s="74" t="str">
        <f t="shared" si="60"/>
        <v>Sofea QistinaStatus is reachable</v>
      </c>
      <c r="D7667" s="74">
        <f t="shared" si="61"/>
        <v>0</v>
      </c>
    </row>
    <row r="7668" spans="1:4">
      <c r="A7668" s="148">
        <v>45677</v>
      </c>
      <c r="B7668" s="74" t="str">
        <f ca="1">IFERROR(__xludf.DUMMYFUNCTION("IF(REGEXMATCH(A7668,""wealth planning""),""Script 1"",""-"")"),"#VALUE!")</f>
        <v>#VALUE!</v>
      </c>
      <c r="C7668" s="74" t="str">
        <f t="shared" si="60"/>
        <v>Sofea Qistina</v>
      </c>
      <c r="D7668" s="74">
        <f t="shared" si="61"/>
        <v>0</v>
      </c>
    </row>
    <row r="7669" spans="1:4">
      <c r="A7669" s="148">
        <v>45677</v>
      </c>
      <c r="B7669" s="74" t="str">
        <f ca="1">IFERROR(__xludf.DUMMYFUNCTION("IF(REGEXMATCH(A7669,""wealth planning""),""Script 1"",""-"")"),"#VALUE!")</f>
        <v>#VALUE!</v>
      </c>
      <c r="C7669" s="148">
        <f t="shared" si="60"/>
        <v>45677</v>
      </c>
      <c r="D7669" s="74" t="str">
        <f t="shared" si="61"/>
        <v>Sofea QistinaStatus is reachable</v>
      </c>
    </row>
    <row r="7670" spans="1:4">
      <c r="A7670" s="74" t="s">
        <v>4314</v>
      </c>
      <c r="B7670" s="74" t="str">
        <f ca="1">IFERROR(__xludf.DUMMYFUNCTION("IF(REGEXMATCH(A7670,""wealth planning""),""Script 1"",""-"")"),"Script 1")</f>
        <v>Script 1</v>
      </c>
      <c r="C7670" s="148">
        <f t="shared" si="60"/>
        <v>45677</v>
      </c>
      <c r="D7670" s="74" t="str">
        <f t="shared" si="61"/>
        <v>Sofea Qistina</v>
      </c>
    </row>
    <row r="7671" spans="1:4">
      <c r="B7671" s="74" t="str">
        <f ca="1">IFERROR(__xludf.DUMMYFUNCTION("IF(REGEXMATCH(A7671,""wealth planning""),""Script 1"",""-"")"),"-")</f>
        <v>-</v>
      </c>
      <c r="C7671" s="74" t="str">
        <f t="shared" si="60"/>
        <v>You: Hai assalamualaikum Sofea,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671" s="148">
        <f t="shared" si="61"/>
        <v>45677</v>
      </c>
    </row>
    <row r="7672" spans="1:4">
      <c r="B7672" s="74" t="str">
        <f ca="1">IFERROR(__xludf.DUMMYFUNCTION("IF(REGEXMATCH(A7672,""wealth planning""),""Script 1"",""-"")"),"-")</f>
        <v>-</v>
      </c>
      <c r="C7672" s="74">
        <f t="shared" si="60"/>
        <v>0</v>
      </c>
      <c r="D7672" s="148">
        <f t="shared" si="61"/>
        <v>45677</v>
      </c>
    </row>
    <row r="7673" spans="1:4">
      <c r="B7673" s="74" t="str">
        <f ca="1">IFERROR(__xludf.DUMMYFUNCTION("IF(REGEXMATCH(A7673,""wealth planning""),""Script 1"",""-"")"),"-")</f>
        <v>-</v>
      </c>
      <c r="C7673" s="74">
        <f t="shared" si="60"/>
        <v>0</v>
      </c>
      <c r="D7673" s="74" t="str">
        <f t="shared" si="61"/>
        <v>You: Hai assalamualaikum Sofea,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674" spans="1:4">
      <c r="A7674" s="74" t="s">
        <v>5812</v>
      </c>
      <c r="B7674" s="74" t="str">
        <f ca="1">IFERROR(__xludf.DUMMYFUNCTION("IF(REGEXMATCH(A7674,""wealth planning""),""Script 1"",""-"")"),"-")</f>
        <v>-</v>
      </c>
      <c r="C7674" s="74">
        <f t="shared" si="60"/>
        <v>0</v>
      </c>
      <c r="D7674" s="74">
        <f t="shared" si="61"/>
        <v>0</v>
      </c>
    </row>
    <row r="7675" spans="1:4">
      <c r="A7675" s="74" t="s">
        <v>5813</v>
      </c>
      <c r="B7675" s="74" t="str">
        <f ca="1">IFERROR(__xludf.DUMMYFUNCTION("IF(REGEXMATCH(A7675,""wealth planning""),""Script 1"",""-"")"),"-")</f>
        <v>-</v>
      </c>
      <c r="C7675" s="74" t="str">
        <f t="shared" si="60"/>
        <v>Sharifah ZulaikhaStatus is reachable</v>
      </c>
      <c r="D7675" s="74">
        <f t="shared" si="61"/>
        <v>0</v>
      </c>
    </row>
    <row r="7676" spans="1:4">
      <c r="A7676" s="148">
        <v>45677</v>
      </c>
      <c r="B7676" s="74" t="str">
        <f ca="1">IFERROR(__xludf.DUMMYFUNCTION("IF(REGEXMATCH(A7676,""wealth planning""),""Script 1"",""-"")"),"#VALUE!")</f>
        <v>#VALUE!</v>
      </c>
      <c r="C7676" s="74" t="str">
        <f t="shared" si="60"/>
        <v>Sharifah Zulaikha</v>
      </c>
      <c r="D7676" s="74">
        <f t="shared" si="61"/>
        <v>0</v>
      </c>
    </row>
    <row r="7677" spans="1:4">
      <c r="A7677" s="148">
        <v>45677</v>
      </c>
      <c r="B7677" s="74" t="str">
        <f ca="1">IFERROR(__xludf.DUMMYFUNCTION("IF(REGEXMATCH(A7677,""wealth planning""),""Script 1"",""-"")"),"#VALUE!")</f>
        <v>#VALUE!</v>
      </c>
      <c r="C7677" s="148">
        <f t="shared" si="60"/>
        <v>45677</v>
      </c>
      <c r="D7677" s="74" t="str">
        <f t="shared" si="61"/>
        <v>Sharifah ZulaikhaStatus is reachable</v>
      </c>
    </row>
    <row r="7678" spans="1:4">
      <c r="A7678" s="74" t="s">
        <v>2891</v>
      </c>
      <c r="B7678" s="74" t="str">
        <f ca="1">IFERROR(__xludf.DUMMYFUNCTION("IF(REGEXMATCH(A7678,""wealth planning""),""Script 1"",""-"")"),"Script 1")</f>
        <v>Script 1</v>
      </c>
      <c r="C7678" s="148">
        <f t="shared" si="60"/>
        <v>45677</v>
      </c>
      <c r="D7678" s="74" t="str">
        <f t="shared" si="61"/>
        <v>Sharifah Zulaikha</v>
      </c>
    </row>
    <row r="7679" spans="1:4">
      <c r="B7679" s="74" t="str">
        <f ca="1">IFERROR(__xludf.DUMMYFUNCTION("IF(REGEXMATCH(A7679,""wealth planning""),""Script 1"",""-"")"),"-")</f>
        <v>-</v>
      </c>
      <c r="C7679" s="74" t="str">
        <f t="shared" si="60"/>
        <v>You: Hai assalamualaikum Sharifah,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679" s="148">
        <f t="shared" si="61"/>
        <v>45677</v>
      </c>
    </row>
    <row r="7680" spans="1:4">
      <c r="B7680" s="74" t="str">
        <f ca="1">IFERROR(__xludf.DUMMYFUNCTION("IF(REGEXMATCH(A7680,""wealth planning""),""Script 1"",""-"")"),"-")</f>
        <v>-</v>
      </c>
      <c r="C7680" s="74">
        <f t="shared" si="60"/>
        <v>0</v>
      </c>
      <c r="D7680" s="148">
        <f t="shared" si="61"/>
        <v>45677</v>
      </c>
    </row>
    <row r="7681" spans="1:4">
      <c r="B7681" s="74" t="str">
        <f ca="1">IFERROR(__xludf.DUMMYFUNCTION("IF(REGEXMATCH(A7681,""wealth planning""),""Script 1"",""-"")"),"-")</f>
        <v>-</v>
      </c>
      <c r="C7681" s="74">
        <f t="shared" si="60"/>
        <v>0</v>
      </c>
      <c r="D7681" s="74" t="str">
        <f t="shared" si="61"/>
        <v>You: Hai assalamualaikum Sharifah,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682" spans="1:4">
      <c r="B7682" s="74" t="str">
        <f ca="1">IFERROR(__xludf.DUMMYFUNCTION("IF(REGEXMATCH(A7682,""wealth planning""),""Script 1"",""-"")"),"-")</f>
        <v>-</v>
      </c>
      <c r="C7682" s="74">
        <f t="shared" si="60"/>
        <v>0</v>
      </c>
      <c r="D7682" s="74">
        <f t="shared" si="61"/>
        <v>0</v>
      </c>
    </row>
    <row r="7683" spans="1:4">
      <c r="A7683" s="74" t="s">
        <v>5816</v>
      </c>
      <c r="B7683" s="74" t="str">
        <f ca="1">IFERROR(__xludf.DUMMYFUNCTION("IF(REGEXMATCH(A7683,""wealth planning""),""Script 1"",""-"")"),"-")</f>
        <v>-</v>
      </c>
      <c r="C7683" s="74">
        <f t="shared" si="60"/>
        <v>0</v>
      </c>
      <c r="D7683" s="74">
        <f t="shared" si="61"/>
        <v>0</v>
      </c>
    </row>
    <row r="7684" spans="1:4">
      <c r="A7684" s="148">
        <v>45677</v>
      </c>
      <c r="B7684" s="74" t="str">
        <f ca="1">IFERROR(__xludf.DUMMYFUNCTION("IF(REGEXMATCH(A7684,""wealth planning""),""Script 1"",""-"")"),"#VALUE!")</f>
        <v>#VALUE!</v>
      </c>
      <c r="C7684" s="74" t="str">
        <f t="shared" si="60"/>
        <v>Nor Fazlin</v>
      </c>
      <c r="D7684" s="74">
        <f t="shared" si="61"/>
        <v>0</v>
      </c>
    </row>
    <row r="7685" spans="1:4">
      <c r="A7685" s="148">
        <v>45677</v>
      </c>
      <c r="B7685" s="74" t="str">
        <f ca="1">IFERROR(__xludf.DUMMYFUNCTION("IF(REGEXMATCH(A7685,""wealth planning""),""Script 1"",""-"")"),"#VALUE!")</f>
        <v>#VALUE!</v>
      </c>
      <c r="C7685" s="148">
        <f t="shared" si="60"/>
        <v>45677</v>
      </c>
      <c r="D7685" s="74">
        <f t="shared" si="61"/>
        <v>0</v>
      </c>
    </row>
    <row r="7686" spans="1:4">
      <c r="A7686" s="74" t="s">
        <v>5817</v>
      </c>
      <c r="B7686" s="74" t="str">
        <f ca="1">IFERROR(__xludf.DUMMYFUNCTION("IF(REGEXMATCH(A7686,""wealth planning""),""Script 1"",""-"")"),"Script 1")</f>
        <v>Script 1</v>
      </c>
      <c r="C7686" s="148">
        <f t="shared" si="60"/>
        <v>45677</v>
      </c>
      <c r="D7686" s="74" t="str">
        <f t="shared" si="61"/>
        <v>Nor Fazlin</v>
      </c>
    </row>
    <row r="7687" spans="1:4">
      <c r="B7687" s="74" t="str">
        <f ca="1">IFERROR(__xludf.DUMMYFUNCTION("IF(REGEXMATCH(A7687,""wealth planning""),""Script 1"",""-"")"),"-")</f>
        <v>-</v>
      </c>
      <c r="C7687" s="74" t="str">
        <f t="shared" si="60"/>
        <v>You: Hai assalamualaikum Nor Fazlin,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687" s="148">
        <f t="shared" si="61"/>
        <v>45677</v>
      </c>
    </row>
    <row r="7688" spans="1:4">
      <c r="B7688" s="74" t="str">
        <f ca="1">IFERROR(__xludf.DUMMYFUNCTION("IF(REGEXMATCH(A7688,""wealth planning""),""Script 1"",""-"")"),"-")</f>
        <v>-</v>
      </c>
      <c r="C7688" s="74">
        <f t="shared" si="60"/>
        <v>0</v>
      </c>
      <c r="D7688" s="148">
        <f t="shared" si="61"/>
        <v>45677</v>
      </c>
    </row>
    <row r="7689" spans="1:4">
      <c r="B7689" s="74" t="str">
        <f ca="1">IFERROR(__xludf.DUMMYFUNCTION("IF(REGEXMATCH(A7689,""wealth planning""),""Script 1"",""-"")"),"-")</f>
        <v>-</v>
      </c>
      <c r="C7689" s="74">
        <f t="shared" si="60"/>
        <v>0</v>
      </c>
      <c r="D7689" s="74" t="str">
        <f t="shared" si="61"/>
        <v>You: Hai assalamualaikum Nor Fazlin,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690" spans="1:4">
      <c r="A7690" s="74" t="s">
        <v>5819</v>
      </c>
      <c r="B7690" s="74" t="str">
        <f ca="1">IFERROR(__xludf.DUMMYFUNCTION("IF(REGEXMATCH(A7690,""wealth planning""),""Script 1"",""-"")"),"-")</f>
        <v>-</v>
      </c>
      <c r="C7690" s="74">
        <f t="shared" si="60"/>
        <v>0</v>
      </c>
      <c r="D7690" s="74">
        <f t="shared" si="61"/>
        <v>0</v>
      </c>
    </row>
    <row r="7691" spans="1:4">
      <c r="A7691" s="74" t="s">
        <v>5820</v>
      </c>
      <c r="B7691" s="74" t="str">
        <f ca="1">IFERROR(__xludf.DUMMYFUNCTION("IF(REGEXMATCH(A7691,""wealth planning""),""Script 1"",""-"")"),"-")</f>
        <v>-</v>
      </c>
      <c r="C7691" s="74" t="str">
        <f t="shared" si="60"/>
        <v>Ahmad AniqStatus is reachable</v>
      </c>
      <c r="D7691" s="74">
        <f t="shared" si="61"/>
        <v>0</v>
      </c>
    </row>
    <row r="7692" spans="1:4">
      <c r="A7692" s="148">
        <v>45677</v>
      </c>
      <c r="B7692" s="74" t="str">
        <f ca="1">IFERROR(__xludf.DUMMYFUNCTION("IF(REGEXMATCH(A7692,""wealth planning""),""Script 1"",""-"")"),"#VALUE!")</f>
        <v>#VALUE!</v>
      </c>
      <c r="C7692" s="74" t="str">
        <f t="shared" si="60"/>
        <v>Ahmad Aniq</v>
      </c>
      <c r="D7692" s="74">
        <f t="shared" si="61"/>
        <v>0</v>
      </c>
    </row>
    <row r="7693" spans="1:4">
      <c r="A7693" s="148">
        <v>45677</v>
      </c>
      <c r="B7693" s="74" t="str">
        <f ca="1">IFERROR(__xludf.DUMMYFUNCTION("IF(REGEXMATCH(A7693,""wealth planning""),""Script 1"",""-"")"),"#VALUE!")</f>
        <v>#VALUE!</v>
      </c>
      <c r="C7693" s="148">
        <f t="shared" si="60"/>
        <v>45677</v>
      </c>
      <c r="D7693" s="74" t="str">
        <f t="shared" si="61"/>
        <v>Ahmad AniqStatus is reachable</v>
      </c>
    </row>
    <row r="7694" spans="1:4">
      <c r="A7694" s="74" t="s">
        <v>3477</v>
      </c>
      <c r="B7694" s="74" t="str">
        <f ca="1">IFERROR(__xludf.DUMMYFUNCTION("IF(REGEXMATCH(A7694,""wealth planning""),""Script 1"",""-"")"),"Script 1")</f>
        <v>Script 1</v>
      </c>
      <c r="C7694" s="148">
        <f t="shared" si="60"/>
        <v>45677</v>
      </c>
      <c r="D7694" s="74" t="str">
        <f t="shared" si="61"/>
        <v>Ahmad Aniq</v>
      </c>
    </row>
    <row r="7695" spans="1:4">
      <c r="B7695" s="74" t="str">
        <f ca="1">IFERROR(__xludf.DUMMYFUNCTION("IF(REGEXMATCH(A7695,""wealth planning""),""Script 1"",""-"")"),"-")</f>
        <v>-</v>
      </c>
      <c r="C7695" s="74" t="str">
        <f t="shared" si="60"/>
        <v>You: Hai assalamualaikum Aniq,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695" s="148">
        <f t="shared" si="61"/>
        <v>45677</v>
      </c>
    </row>
    <row r="7696" spans="1:4">
      <c r="B7696" s="74" t="str">
        <f ca="1">IFERROR(__xludf.DUMMYFUNCTION("IF(REGEXMATCH(A7696,""wealth planning""),""Script 1"",""-"")"),"-")</f>
        <v>-</v>
      </c>
      <c r="C7696" s="74">
        <f t="shared" si="60"/>
        <v>0</v>
      </c>
      <c r="D7696" s="148">
        <f t="shared" si="61"/>
        <v>45677</v>
      </c>
    </row>
    <row r="7697" spans="1:4">
      <c r="B7697" s="74" t="str">
        <f ca="1">IFERROR(__xludf.DUMMYFUNCTION("IF(REGEXMATCH(A7697,""wealth planning""),""Script 1"",""-"")"),"-")</f>
        <v>-</v>
      </c>
      <c r="C7697" s="74">
        <f t="shared" si="60"/>
        <v>0</v>
      </c>
      <c r="D7697" s="74" t="str">
        <f t="shared" si="61"/>
        <v>You: Hai assalamualaikum Aniq,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698" spans="1:4">
      <c r="A7698" s="74" t="s">
        <v>5822</v>
      </c>
      <c r="B7698" s="74" t="str">
        <f ca="1">IFERROR(__xludf.DUMMYFUNCTION("IF(REGEXMATCH(A7698,""wealth planning""),""Script 1"",""-"")"),"-")</f>
        <v>-</v>
      </c>
      <c r="C7698" s="74">
        <f t="shared" si="60"/>
        <v>0</v>
      </c>
      <c r="D7698" s="74">
        <f t="shared" si="61"/>
        <v>0</v>
      </c>
    </row>
    <row r="7699" spans="1:4">
      <c r="A7699" s="74" t="s">
        <v>5823</v>
      </c>
      <c r="B7699" s="74" t="str">
        <f ca="1">IFERROR(__xludf.DUMMYFUNCTION("IF(REGEXMATCH(A7699,""wealth planning""),""Script 1"",""-"")"),"-")</f>
        <v>-</v>
      </c>
      <c r="C7699" s="74" t="str">
        <f t="shared" si="60"/>
        <v>Hanan Abd RasyidStatus is reachable</v>
      </c>
      <c r="D7699" s="74">
        <f t="shared" si="61"/>
        <v>0</v>
      </c>
    </row>
    <row r="7700" spans="1:4">
      <c r="A7700" s="148">
        <v>45677</v>
      </c>
      <c r="B7700" s="74" t="str">
        <f ca="1">IFERROR(__xludf.DUMMYFUNCTION("IF(REGEXMATCH(A7700,""wealth planning""),""Script 1"",""-"")"),"#VALUE!")</f>
        <v>#VALUE!</v>
      </c>
      <c r="C7700" s="74" t="str">
        <f t="shared" si="60"/>
        <v>Hanan Abd Rasyid</v>
      </c>
      <c r="D7700" s="74">
        <f t="shared" si="61"/>
        <v>0</v>
      </c>
    </row>
    <row r="7701" spans="1:4">
      <c r="A7701" s="148">
        <v>45677</v>
      </c>
      <c r="B7701" s="74" t="str">
        <f ca="1">IFERROR(__xludf.DUMMYFUNCTION("IF(REGEXMATCH(A7701,""wealth planning""),""Script 1"",""-"")"),"#VALUE!")</f>
        <v>#VALUE!</v>
      </c>
      <c r="C7701" s="148">
        <f t="shared" si="60"/>
        <v>45677</v>
      </c>
      <c r="D7701" s="74" t="str">
        <f t="shared" si="61"/>
        <v>Hanan Abd RasyidStatus is reachable</v>
      </c>
    </row>
    <row r="7702" spans="1:4">
      <c r="A7702" s="74" t="s">
        <v>5824</v>
      </c>
      <c r="B7702" s="74" t="str">
        <f ca="1">IFERROR(__xludf.DUMMYFUNCTION("IF(REGEXMATCH(A7702,""wealth planning""),""Script 1"",""-"")"),"Script 1")</f>
        <v>Script 1</v>
      </c>
      <c r="C7702" s="148">
        <f t="shared" si="60"/>
        <v>45677</v>
      </c>
      <c r="D7702" s="74" t="str">
        <f t="shared" si="61"/>
        <v>Hanan Abd Rasyid</v>
      </c>
    </row>
    <row r="7703" spans="1:4">
      <c r="B7703" s="74" t="str">
        <f ca="1">IFERROR(__xludf.DUMMYFUNCTION("IF(REGEXMATCH(A7703,""wealth planning""),""Script 1"",""-"")"),"-")</f>
        <v>-</v>
      </c>
      <c r="C7703" s="74" t="str">
        <f t="shared" si="60"/>
        <v>You: Hai assalamualaikum Hanan,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703" s="148">
        <f t="shared" si="61"/>
        <v>45677</v>
      </c>
    </row>
    <row r="7704" spans="1:4">
      <c r="B7704" s="74" t="str">
        <f ca="1">IFERROR(__xludf.DUMMYFUNCTION("IF(REGEXMATCH(A7704,""wealth planning""),""Script 1"",""-"")"),"-")</f>
        <v>-</v>
      </c>
      <c r="C7704" s="74">
        <f t="shared" si="60"/>
        <v>0</v>
      </c>
      <c r="D7704" s="148">
        <f t="shared" si="61"/>
        <v>45677</v>
      </c>
    </row>
    <row r="7705" spans="1:4">
      <c r="B7705" s="74" t="str">
        <f ca="1">IFERROR(__xludf.DUMMYFUNCTION("IF(REGEXMATCH(A7705,""wealth planning""),""Script 1"",""-"")"),"-")</f>
        <v>-</v>
      </c>
      <c r="C7705" s="74">
        <f t="shared" si="60"/>
        <v>0</v>
      </c>
      <c r="D7705" s="74" t="str">
        <f t="shared" si="61"/>
        <v>You: Hai assalamualaikum Hanan,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706" spans="1:4">
      <c r="A7706" s="74" t="s">
        <v>5826</v>
      </c>
      <c r="B7706" s="74" t="str">
        <f ca="1">IFERROR(__xludf.DUMMYFUNCTION("IF(REGEXMATCH(A7706,""wealth planning""),""Script 1"",""-"")"),"-")</f>
        <v>-</v>
      </c>
      <c r="C7706" s="74">
        <f t="shared" si="60"/>
        <v>0</v>
      </c>
      <c r="D7706" s="74">
        <f t="shared" si="61"/>
        <v>0</v>
      </c>
    </row>
    <row r="7707" spans="1:4">
      <c r="A7707" s="74" t="s">
        <v>5827</v>
      </c>
      <c r="B7707" s="74" t="str">
        <f ca="1">IFERROR(__xludf.DUMMYFUNCTION("IF(REGEXMATCH(A7707,""wealth planning""),""Script 1"",""-"")"),"-")</f>
        <v>-</v>
      </c>
      <c r="C7707" s="74" t="str">
        <f t="shared" si="60"/>
        <v>Nuralia NatashaStatus is reachable</v>
      </c>
      <c r="D7707" s="74">
        <f t="shared" si="61"/>
        <v>0</v>
      </c>
    </row>
    <row r="7708" spans="1:4">
      <c r="A7708" s="148">
        <v>45677</v>
      </c>
      <c r="B7708" s="74" t="str">
        <f ca="1">IFERROR(__xludf.DUMMYFUNCTION("IF(REGEXMATCH(A7708,""wealth planning""),""Script 1"",""-"")"),"#VALUE!")</f>
        <v>#VALUE!</v>
      </c>
      <c r="C7708" s="74" t="str">
        <f t="shared" si="60"/>
        <v>Nuralia Natasha</v>
      </c>
      <c r="D7708" s="74">
        <f t="shared" si="61"/>
        <v>0</v>
      </c>
    </row>
    <row r="7709" spans="1:4">
      <c r="A7709" s="148">
        <v>45677</v>
      </c>
      <c r="B7709" s="74" t="str">
        <f ca="1">IFERROR(__xludf.DUMMYFUNCTION("IF(REGEXMATCH(A7709,""wealth planning""),""Script 1"",""-"")"),"#VALUE!")</f>
        <v>#VALUE!</v>
      </c>
      <c r="C7709" s="148">
        <f t="shared" si="60"/>
        <v>45677</v>
      </c>
      <c r="D7709" s="74" t="str">
        <f t="shared" si="61"/>
        <v>Nuralia NatashaStatus is reachable</v>
      </c>
    </row>
    <row r="7710" spans="1:4">
      <c r="A7710" s="74" t="s">
        <v>5828</v>
      </c>
      <c r="B7710" s="74" t="str">
        <f ca="1">IFERROR(__xludf.DUMMYFUNCTION("IF(REGEXMATCH(A7710,""wealth planning""),""Script 1"",""-"")"),"Script 1")</f>
        <v>Script 1</v>
      </c>
      <c r="C7710" s="148">
        <f t="shared" si="60"/>
        <v>45677</v>
      </c>
      <c r="D7710" s="74" t="str">
        <f t="shared" si="61"/>
        <v>Nuralia Natasha</v>
      </c>
    </row>
    <row r="7711" spans="1:4">
      <c r="B7711" s="74" t="str">
        <f ca="1">IFERROR(__xludf.DUMMYFUNCTION("IF(REGEXMATCH(A7711,""wealth planning""),""Script 1"",""-"")"),"-")</f>
        <v>-</v>
      </c>
      <c r="C7711" s="74" t="str">
        <f t="shared" si="60"/>
        <v>You: Hai assalamualaikum Nuralia,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711" s="148">
        <f t="shared" si="61"/>
        <v>45677</v>
      </c>
    </row>
    <row r="7712" spans="1:4">
      <c r="B7712" s="74" t="str">
        <f ca="1">IFERROR(__xludf.DUMMYFUNCTION("IF(REGEXMATCH(A7712,""wealth planning""),""Script 1"",""-"")"),"-")</f>
        <v>-</v>
      </c>
      <c r="C7712" s="74">
        <f t="shared" si="60"/>
        <v>0</v>
      </c>
      <c r="D7712" s="148">
        <f t="shared" si="61"/>
        <v>45677</v>
      </c>
    </row>
    <row r="7713" spans="1:4">
      <c r="B7713" s="74" t="str">
        <f ca="1">IFERROR(__xludf.DUMMYFUNCTION("IF(REGEXMATCH(A7713,""wealth planning""),""Script 1"",""-"")"),"-")</f>
        <v>-</v>
      </c>
      <c r="C7713" s="74">
        <f t="shared" si="60"/>
        <v>0</v>
      </c>
      <c r="D7713" s="74" t="str">
        <f t="shared" si="61"/>
        <v>You: Hai assalamualaikum Nuralia,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714" spans="1:4">
      <c r="A7714" s="74" t="s">
        <v>5830</v>
      </c>
      <c r="B7714" s="74" t="str">
        <f ca="1">IFERROR(__xludf.DUMMYFUNCTION("IF(REGEXMATCH(A7714,""wealth planning""),""Script 1"",""-"")"),"-")</f>
        <v>-</v>
      </c>
      <c r="C7714" s="74">
        <f t="shared" si="60"/>
        <v>0</v>
      </c>
      <c r="D7714" s="74">
        <f t="shared" si="61"/>
        <v>0</v>
      </c>
    </row>
    <row r="7715" spans="1:4">
      <c r="A7715" s="74" t="s">
        <v>5830</v>
      </c>
      <c r="B7715" s="74" t="str">
        <f ca="1">IFERROR(__xludf.DUMMYFUNCTION("IF(REGEXMATCH(A7715,""wealth planning""),""Script 1"",""-"")"),"-")</f>
        <v>-</v>
      </c>
      <c r="C7715" s="74" t="str">
        <f t="shared" si="60"/>
        <v>Yasmin Razali</v>
      </c>
      <c r="D7715" s="74">
        <f t="shared" si="61"/>
        <v>0</v>
      </c>
    </row>
    <row r="7716" spans="1:4">
      <c r="A7716" s="148">
        <v>45677</v>
      </c>
      <c r="B7716" s="74" t="str">
        <f ca="1">IFERROR(__xludf.DUMMYFUNCTION("IF(REGEXMATCH(A7716,""wealth planning""),""Script 1"",""-"")"),"#VALUE!")</f>
        <v>#VALUE!</v>
      </c>
      <c r="C7716" s="74" t="str">
        <f t="shared" si="60"/>
        <v>Yasmin Razali</v>
      </c>
      <c r="D7716" s="74">
        <f t="shared" si="61"/>
        <v>0</v>
      </c>
    </row>
    <row r="7717" spans="1:4">
      <c r="A7717" s="148">
        <v>45677</v>
      </c>
      <c r="B7717" s="74" t="str">
        <f ca="1">IFERROR(__xludf.DUMMYFUNCTION("IF(REGEXMATCH(A7717,""wealth planning""),""Script 1"",""-"")"),"#VALUE!")</f>
        <v>#VALUE!</v>
      </c>
      <c r="C7717" s="148">
        <f t="shared" si="60"/>
        <v>45677</v>
      </c>
      <c r="D7717" s="74" t="str">
        <f t="shared" si="61"/>
        <v>Yasmin Razali</v>
      </c>
    </row>
    <row r="7718" spans="1:4">
      <c r="A7718" s="74" t="s">
        <v>5831</v>
      </c>
      <c r="B7718" s="74" t="str">
        <f ca="1">IFERROR(__xludf.DUMMYFUNCTION("IF(REGEXMATCH(A7718,""wealth planning""),""Script 1"",""-"")"),"Script 1")</f>
        <v>Script 1</v>
      </c>
      <c r="C7718" s="148">
        <f t="shared" si="60"/>
        <v>45677</v>
      </c>
      <c r="D7718" s="74" t="str">
        <f t="shared" si="61"/>
        <v>Yasmin Razali</v>
      </c>
    </row>
    <row r="7719" spans="1:4">
      <c r="B7719" s="74" t="str">
        <f ca="1">IFERROR(__xludf.DUMMYFUNCTION("IF(REGEXMATCH(A7719,""wealth planning""),""Script 1"",""-"")"),"-")</f>
        <v>-</v>
      </c>
      <c r="C7719" s="74" t="str">
        <f t="shared" si="60"/>
        <v>You: Hai assalamualaikum Yasmin,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719" s="148">
        <f t="shared" si="61"/>
        <v>45677</v>
      </c>
    </row>
    <row r="7720" spans="1:4">
      <c r="B7720" s="74" t="str">
        <f ca="1">IFERROR(__xludf.DUMMYFUNCTION("IF(REGEXMATCH(A7720,""wealth planning""),""Script 1"",""-"")"),"-")</f>
        <v>-</v>
      </c>
      <c r="C7720" s="74">
        <f t="shared" si="60"/>
        <v>0</v>
      </c>
      <c r="D7720" s="148">
        <f t="shared" si="61"/>
        <v>45677</v>
      </c>
    </row>
    <row r="7721" spans="1:4">
      <c r="B7721" s="74" t="str">
        <f ca="1">IFERROR(__xludf.DUMMYFUNCTION("IF(REGEXMATCH(A7721,""wealth planning""),""Script 1"",""-"")"),"-")</f>
        <v>-</v>
      </c>
      <c r="C7721" s="74">
        <f t="shared" si="60"/>
        <v>0</v>
      </c>
      <c r="D7721" s="74" t="str">
        <f t="shared" si="61"/>
        <v>You: Hai assalamualaikum Yasmin,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722" spans="1:4">
      <c r="A7722" s="74" t="s">
        <v>5833</v>
      </c>
      <c r="B7722" s="74" t="str">
        <f ca="1">IFERROR(__xludf.DUMMYFUNCTION("IF(REGEXMATCH(A7722,""wealth planning""),""Script 1"",""-"")"),"-")</f>
        <v>-</v>
      </c>
      <c r="C7722" s="74">
        <f t="shared" si="60"/>
        <v>0</v>
      </c>
      <c r="D7722" s="74">
        <f t="shared" si="61"/>
        <v>0</v>
      </c>
    </row>
    <row r="7723" spans="1:4">
      <c r="A7723" s="74" t="s">
        <v>5834</v>
      </c>
      <c r="B7723" s="74" t="str">
        <f ca="1">IFERROR(__xludf.DUMMYFUNCTION("IF(REGEXMATCH(A7723,""wealth planning""),""Script 1"",""-"")"),"-")</f>
        <v>-</v>
      </c>
      <c r="C7723" s="74" t="str">
        <f t="shared" si="60"/>
        <v>NOR BAITI BINTI IDRISStatus is reachable</v>
      </c>
      <c r="D7723" s="74">
        <f t="shared" si="61"/>
        <v>0</v>
      </c>
    </row>
    <row r="7724" spans="1:4">
      <c r="A7724" s="148">
        <v>45677</v>
      </c>
      <c r="B7724" s="74" t="str">
        <f ca="1">IFERROR(__xludf.DUMMYFUNCTION("IF(REGEXMATCH(A7724,""wealth planning""),""Script 1"",""-"")"),"#VALUE!")</f>
        <v>#VALUE!</v>
      </c>
      <c r="C7724" s="74" t="str">
        <f t="shared" si="60"/>
        <v>NOR BAITI BINTI IDRIS</v>
      </c>
      <c r="D7724" s="74">
        <f t="shared" si="61"/>
        <v>0</v>
      </c>
    </row>
    <row r="7725" spans="1:4">
      <c r="A7725" s="148">
        <v>45677</v>
      </c>
      <c r="B7725" s="74" t="str">
        <f ca="1">IFERROR(__xludf.DUMMYFUNCTION("IF(REGEXMATCH(A7725,""wealth planning""),""Script 1"",""-"")"),"#VALUE!")</f>
        <v>#VALUE!</v>
      </c>
      <c r="C7725" s="148">
        <f t="shared" si="60"/>
        <v>45677</v>
      </c>
      <c r="D7725" s="74" t="str">
        <f t="shared" si="61"/>
        <v>NOR BAITI BINTI IDRISStatus is reachable</v>
      </c>
    </row>
    <row r="7726" spans="1:4">
      <c r="A7726" s="74" t="s">
        <v>5835</v>
      </c>
      <c r="B7726" s="74" t="str">
        <f ca="1">IFERROR(__xludf.DUMMYFUNCTION("IF(REGEXMATCH(A7726,""wealth planning""),""Script 1"",""-"")"),"Script 1")</f>
        <v>Script 1</v>
      </c>
      <c r="C7726" s="148">
        <f t="shared" si="60"/>
        <v>45677</v>
      </c>
      <c r="D7726" s="74" t="str">
        <f t="shared" si="61"/>
        <v>NOR BAITI BINTI IDRIS</v>
      </c>
    </row>
    <row r="7727" spans="1:4">
      <c r="B7727" s="74" t="str">
        <f ca="1">IFERROR(__xludf.DUMMYFUNCTION("IF(REGEXMATCH(A7727,""wealth planning""),""Script 1"",""-"")"),"-")</f>
        <v>-</v>
      </c>
      <c r="C7727" s="74" t="str">
        <f t="shared" si="60"/>
        <v>You: Hai assalamualaikum Nor Baiti,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727" s="148">
        <f t="shared" si="61"/>
        <v>45677</v>
      </c>
    </row>
    <row r="7728" spans="1:4">
      <c r="B7728" s="74" t="str">
        <f ca="1">IFERROR(__xludf.DUMMYFUNCTION("IF(REGEXMATCH(A7728,""wealth planning""),""Script 1"",""-"")"),"-")</f>
        <v>-</v>
      </c>
      <c r="C7728" s="74">
        <f t="shared" si="60"/>
        <v>0</v>
      </c>
      <c r="D7728" s="148">
        <f t="shared" si="61"/>
        <v>45677</v>
      </c>
    </row>
    <row r="7729" spans="1:4">
      <c r="B7729" s="74" t="str">
        <f ca="1">IFERROR(__xludf.DUMMYFUNCTION("IF(REGEXMATCH(A7729,""wealth planning""),""Script 1"",""-"")"),"-")</f>
        <v>-</v>
      </c>
      <c r="C7729" s="74">
        <f t="shared" si="60"/>
        <v>0</v>
      </c>
      <c r="D7729" s="74" t="str">
        <f t="shared" si="61"/>
        <v>You: Hai assalamualaikum Nor Baiti,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730" spans="1:4">
      <c r="A7730" s="74" t="s">
        <v>5837</v>
      </c>
      <c r="B7730" s="74" t="str">
        <f ca="1">IFERROR(__xludf.DUMMYFUNCTION("IF(REGEXMATCH(A7730,""wealth planning""),""Script 1"",""-"")"),"-")</f>
        <v>-</v>
      </c>
      <c r="C7730" s="74">
        <f t="shared" si="60"/>
        <v>0</v>
      </c>
      <c r="D7730" s="74">
        <f t="shared" si="61"/>
        <v>0</v>
      </c>
    </row>
    <row r="7731" spans="1:4">
      <c r="A7731" s="74" t="s">
        <v>5838</v>
      </c>
      <c r="B7731" s="74" t="str">
        <f ca="1">IFERROR(__xludf.DUMMYFUNCTION("IF(REGEXMATCH(A7731,""wealth planning""),""Script 1"",""-"")"),"-")</f>
        <v>-</v>
      </c>
      <c r="C7731" s="74" t="str">
        <f t="shared" si="60"/>
        <v>Noor Aina NajwaStatus is reachable</v>
      </c>
      <c r="D7731" s="74">
        <f t="shared" si="61"/>
        <v>0</v>
      </c>
    </row>
    <row r="7732" spans="1:4">
      <c r="A7732" s="148">
        <v>45677</v>
      </c>
      <c r="B7732" s="74" t="str">
        <f ca="1">IFERROR(__xludf.DUMMYFUNCTION("IF(REGEXMATCH(A7732,""wealth planning""),""Script 1"",""-"")"),"#VALUE!")</f>
        <v>#VALUE!</v>
      </c>
      <c r="C7732" s="74" t="str">
        <f t="shared" si="60"/>
        <v>Noor Aina Najwa</v>
      </c>
      <c r="D7732" s="74">
        <f t="shared" si="61"/>
        <v>0</v>
      </c>
    </row>
    <row r="7733" spans="1:4">
      <c r="A7733" s="148">
        <v>45677</v>
      </c>
      <c r="B7733" s="74" t="str">
        <f ca="1">IFERROR(__xludf.DUMMYFUNCTION("IF(REGEXMATCH(A7733,""wealth planning""),""Script 1"",""-"")"),"#VALUE!")</f>
        <v>#VALUE!</v>
      </c>
      <c r="C7733" s="148">
        <f t="shared" si="60"/>
        <v>45677</v>
      </c>
      <c r="D7733" s="74" t="str">
        <f t="shared" si="61"/>
        <v>Noor Aina NajwaStatus is reachable</v>
      </c>
    </row>
    <row r="7734" spans="1:4">
      <c r="A7734" s="74" t="s">
        <v>5839</v>
      </c>
      <c r="B7734" s="74" t="str">
        <f ca="1">IFERROR(__xludf.DUMMYFUNCTION("IF(REGEXMATCH(A7734,""wealth planning""),""Script 1"",""-"")"),"Script 1")</f>
        <v>Script 1</v>
      </c>
      <c r="C7734" s="148">
        <f t="shared" si="60"/>
        <v>45677</v>
      </c>
      <c r="D7734" s="74" t="str">
        <f t="shared" si="61"/>
        <v>Noor Aina Najwa</v>
      </c>
    </row>
    <row r="7735" spans="1:4">
      <c r="B7735" s="74" t="str">
        <f ca="1">IFERROR(__xludf.DUMMYFUNCTION("IF(REGEXMATCH(A7735,""wealth planning""),""Script 1"",""-"")"),"-")</f>
        <v>-</v>
      </c>
      <c r="C7735" s="74" t="str">
        <f t="shared" si="60"/>
        <v>You: Hai assalamualaikum Noor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735" s="148">
        <f t="shared" si="61"/>
        <v>45677</v>
      </c>
    </row>
    <row r="7736" spans="1:4">
      <c r="B7736" s="74" t="str">
        <f ca="1">IFERROR(__xludf.DUMMYFUNCTION("IF(REGEXMATCH(A7736,""wealth planning""),""Script 1"",""-"")"),"-")</f>
        <v>-</v>
      </c>
      <c r="C7736" s="74">
        <f t="shared" si="60"/>
        <v>0</v>
      </c>
      <c r="D7736" s="148">
        <f t="shared" si="61"/>
        <v>45677</v>
      </c>
    </row>
    <row r="7737" spans="1:4">
      <c r="B7737" s="74" t="str">
        <f ca="1">IFERROR(__xludf.DUMMYFUNCTION("IF(REGEXMATCH(A7737,""wealth planning""),""Script 1"",""-"")"),"-")</f>
        <v>-</v>
      </c>
      <c r="C7737" s="74">
        <f t="shared" si="60"/>
        <v>0</v>
      </c>
      <c r="D7737" s="74" t="str">
        <f t="shared" si="61"/>
        <v>You: Hai assalamualaikum Noor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738" spans="1:4">
      <c r="A7738" s="74" t="s">
        <v>5841</v>
      </c>
      <c r="B7738" s="74" t="str">
        <f ca="1">IFERROR(__xludf.DUMMYFUNCTION("IF(REGEXMATCH(A7738,""wealth planning""),""Script 1"",""-"")"),"-")</f>
        <v>-</v>
      </c>
      <c r="C7738" s="74">
        <f t="shared" si="60"/>
        <v>0</v>
      </c>
      <c r="D7738" s="74">
        <f t="shared" si="61"/>
        <v>0</v>
      </c>
    </row>
    <row r="7739" spans="1:4">
      <c r="A7739" s="74" t="s">
        <v>5842</v>
      </c>
      <c r="B7739" s="74" t="str">
        <f ca="1">IFERROR(__xludf.DUMMYFUNCTION("IF(REGEXMATCH(A7739,""wealth planning""),""Script 1"",""-"")"),"-")</f>
        <v>-</v>
      </c>
      <c r="C7739" s="74" t="str">
        <f t="shared" si="60"/>
        <v>Nur Adli AkmalStatus is reachable</v>
      </c>
      <c r="D7739" s="74">
        <f t="shared" si="61"/>
        <v>0</v>
      </c>
    </row>
    <row r="7740" spans="1:4">
      <c r="A7740" s="148">
        <v>45677</v>
      </c>
      <c r="B7740" s="74" t="str">
        <f ca="1">IFERROR(__xludf.DUMMYFUNCTION("IF(REGEXMATCH(A7740,""wealth planning""),""Script 1"",""-"")"),"#VALUE!")</f>
        <v>#VALUE!</v>
      </c>
      <c r="C7740" s="74" t="str">
        <f t="shared" si="60"/>
        <v>Nur Adli Akmal</v>
      </c>
      <c r="D7740" s="74">
        <f t="shared" si="61"/>
        <v>0</v>
      </c>
    </row>
    <row r="7741" spans="1:4">
      <c r="A7741" s="148">
        <v>45677</v>
      </c>
      <c r="B7741" s="74" t="str">
        <f ca="1">IFERROR(__xludf.DUMMYFUNCTION("IF(REGEXMATCH(A7741,""wealth planning""),""Script 1"",""-"")"),"#VALUE!")</f>
        <v>#VALUE!</v>
      </c>
      <c r="C7741" s="148">
        <f t="shared" si="60"/>
        <v>45677</v>
      </c>
      <c r="D7741" s="74" t="str">
        <f t="shared" si="61"/>
        <v>Nur Adli AkmalStatus is reachable</v>
      </c>
    </row>
    <row r="7742" spans="1:4">
      <c r="A7742" s="74" t="s">
        <v>5843</v>
      </c>
      <c r="B7742" s="74" t="str">
        <f ca="1">IFERROR(__xludf.DUMMYFUNCTION("IF(REGEXMATCH(A7742,""wealth planning""),""Script 1"",""-"")"),"Script 1")</f>
        <v>Script 1</v>
      </c>
      <c r="C7742" s="148">
        <f t="shared" si="60"/>
        <v>45677</v>
      </c>
      <c r="D7742" s="74" t="str">
        <f t="shared" si="61"/>
        <v>Nur Adli Akmal</v>
      </c>
    </row>
    <row r="7743" spans="1:4">
      <c r="B7743" s="74" t="str">
        <f ca="1">IFERROR(__xludf.DUMMYFUNCTION("IF(REGEXMATCH(A7743,""wealth planning""),""Script 1"",""-"")"),"-")</f>
        <v>-</v>
      </c>
      <c r="C7743" s="74" t="str">
        <f t="shared" si="60"/>
        <v>You: Hai assalamualaikum Nur Adli,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743" s="148">
        <f t="shared" si="61"/>
        <v>45677</v>
      </c>
    </row>
    <row r="7744" spans="1:4">
      <c r="B7744" s="74" t="str">
        <f ca="1">IFERROR(__xludf.DUMMYFUNCTION("IF(REGEXMATCH(A7744,""wealth planning""),""Script 1"",""-"")"),"-")</f>
        <v>-</v>
      </c>
      <c r="C7744" s="74">
        <f t="shared" si="60"/>
        <v>0</v>
      </c>
      <c r="D7744" s="148">
        <f t="shared" si="61"/>
        <v>45677</v>
      </c>
    </row>
    <row r="7745" spans="1:4">
      <c r="B7745" s="74" t="str">
        <f ca="1">IFERROR(__xludf.DUMMYFUNCTION("IF(REGEXMATCH(A7745,""wealth planning""),""Script 1"",""-"")"),"-")</f>
        <v>-</v>
      </c>
      <c r="C7745" s="74">
        <f t="shared" si="60"/>
        <v>0</v>
      </c>
      <c r="D7745" s="74" t="str">
        <f t="shared" si="61"/>
        <v>You: Hai assalamualaikum Nur Adli,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746" spans="1:4">
      <c r="B7746" s="74" t="str">
        <f ca="1">IFERROR(__xludf.DUMMYFUNCTION("IF(REGEXMATCH(A7746,""wealth planning""),""Script 1"",""-"")"),"-")</f>
        <v>-</v>
      </c>
      <c r="C7746" s="74">
        <f t="shared" si="60"/>
        <v>0</v>
      </c>
      <c r="D7746" s="74">
        <f t="shared" si="61"/>
        <v>0</v>
      </c>
    </row>
    <row r="7747" spans="1:4">
      <c r="A7747" s="74" t="s">
        <v>5846</v>
      </c>
      <c r="B7747" s="74" t="str">
        <f ca="1">IFERROR(__xludf.DUMMYFUNCTION("IF(REGEXMATCH(A7747,""wealth planning""),""Script 1"",""-"")"),"-")</f>
        <v>-</v>
      </c>
      <c r="C7747" s="74">
        <f t="shared" si="60"/>
        <v>0</v>
      </c>
      <c r="D7747" s="74">
        <f t="shared" si="61"/>
        <v>0</v>
      </c>
    </row>
    <row r="7748" spans="1:4">
      <c r="A7748" s="148">
        <v>45677</v>
      </c>
      <c r="B7748" s="74" t="str">
        <f ca="1">IFERROR(__xludf.DUMMYFUNCTION("IF(REGEXMATCH(A7748,""wealth planning""),""Script 1"",""-"")"),"#VALUE!")</f>
        <v>#VALUE!</v>
      </c>
      <c r="C7748" s="74" t="str">
        <f t="shared" si="60"/>
        <v>Zulaikha Zulkifli</v>
      </c>
      <c r="D7748" s="74">
        <f t="shared" si="61"/>
        <v>0</v>
      </c>
    </row>
    <row r="7749" spans="1:4">
      <c r="A7749" s="148">
        <v>45677</v>
      </c>
      <c r="B7749" s="74" t="str">
        <f ca="1">IFERROR(__xludf.DUMMYFUNCTION("IF(REGEXMATCH(A7749,""wealth planning""),""Script 1"",""-"")"),"#VALUE!")</f>
        <v>#VALUE!</v>
      </c>
      <c r="C7749" s="148">
        <f t="shared" si="60"/>
        <v>45677</v>
      </c>
      <c r="D7749" s="74">
        <f t="shared" si="61"/>
        <v>0</v>
      </c>
    </row>
    <row r="7750" spans="1:4">
      <c r="A7750" s="74" t="s">
        <v>3107</v>
      </c>
      <c r="B7750" s="74" t="str">
        <f ca="1">IFERROR(__xludf.DUMMYFUNCTION("IF(REGEXMATCH(A7750,""wealth planning""),""Script 1"",""-"")"),"Script 1")</f>
        <v>Script 1</v>
      </c>
      <c r="C7750" s="148">
        <f t="shared" si="60"/>
        <v>45677</v>
      </c>
      <c r="D7750" s="74" t="str">
        <f t="shared" si="61"/>
        <v>Zulaikha Zulkifli</v>
      </c>
    </row>
    <row r="7751" spans="1:4">
      <c r="B7751" s="74" t="str">
        <f ca="1">IFERROR(__xludf.DUMMYFUNCTION("IF(REGEXMATCH(A7751,""wealth planning""),""Script 1"",""-"")"),"-")</f>
        <v>-</v>
      </c>
      <c r="C7751" s="74" t="str">
        <f t="shared" si="60"/>
        <v>You: Hai assalamualaikum Zulaikha,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751" s="148">
        <f t="shared" si="61"/>
        <v>45677</v>
      </c>
    </row>
    <row r="7752" spans="1:4">
      <c r="B7752" s="74" t="str">
        <f ca="1">IFERROR(__xludf.DUMMYFUNCTION("IF(REGEXMATCH(A7752,""wealth planning""),""Script 1"",""-"")"),"-")</f>
        <v>-</v>
      </c>
      <c r="C7752" s="74">
        <f t="shared" si="60"/>
        <v>0</v>
      </c>
      <c r="D7752" s="148">
        <f t="shared" si="61"/>
        <v>45677</v>
      </c>
    </row>
    <row r="7753" spans="1:4">
      <c r="B7753" s="74" t="str">
        <f ca="1">IFERROR(__xludf.DUMMYFUNCTION("IF(REGEXMATCH(A7753,""wealth planning""),""Script 1"",""-"")"),"-")</f>
        <v>-</v>
      </c>
      <c r="C7753" s="74">
        <f t="shared" si="60"/>
        <v>0</v>
      </c>
      <c r="D7753" s="74" t="str">
        <f t="shared" si="61"/>
        <v>You: Hai assalamualaikum Zulaikha,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754" spans="1:4">
      <c r="B7754" s="74" t="str">
        <f ca="1">IFERROR(__xludf.DUMMYFUNCTION("IF(REGEXMATCH(A7754,""wealth planning""),""Script 1"",""-"")"),"-")</f>
        <v>-</v>
      </c>
      <c r="C7754" s="74">
        <f t="shared" si="60"/>
        <v>0</v>
      </c>
      <c r="D7754" s="74">
        <f t="shared" si="61"/>
        <v>0</v>
      </c>
    </row>
    <row r="7755" spans="1:4">
      <c r="A7755" s="74" t="s">
        <v>5849</v>
      </c>
      <c r="B7755" s="74" t="str">
        <f ca="1">IFERROR(__xludf.DUMMYFUNCTION("IF(REGEXMATCH(A7755,""wealth planning""),""Script 1"",""-"")"),"-")</f>
        <v>-</v>
      </c>
      <c r="C7755" s="74">
        <f t="shared" si="60"/>
        <v>0</v>
      </c>
      <c r="D7755" s="74">
        <f t="shared" si="61"/>
        <v>0</v>
      </c>
    </row>
    <row r="7756" spans="1:4">
      <c r="A7756" s="148">
        <v>45677</v>
      </c>
      <c r="B7756" s="74" t="str">
        <f ca="1">IFERROR(__xludf.DUMMYFUNCTION("IF(REGEXMATCH(A7756,""wealth planning""),""Script 1"",""-"")"),"#VALUE!")</f>
        <v>#VALUE!</v>
      </c>
      <c r="C7756" s="74" t="str">
        <f t="shared" si="60"/>
        <v>MOHD ZULHUZAIMI UNDANG</v>
      </c>
      <c r="D7756" s="74">
        <f t="shared" si="61"/>
        <v>0</v>
      </c>
    </row>
    <row r="7757" spans="1:4">
      <c r="A7757" s="148">
        <v>45677</v>
      </c>
      <c r="B7757" s="74" t="str">
        <f ca="1">IFERROR(__xludf.DUMMYFUNCTION("IF(REGEXMATCH(A7757,""wealth planning""),""Script 1"",""-"")"),"#VALUE!")</f>
        <v>#VALUE!</v>
      </c>
      <c r="C7757" s="148">
        <f t="shared" si="60"/>
        <v>45677</v>
      </c>
      <c r="D7757" s="74">
        <f t="shared" si="61"/>
        <v>0</v>
      </c>
    </row>
    <row r="7758" spans="1:4">
      <c r="A7758" s="74" t="s">
        <v>5850</v>
      </c>
      <c r="B7758" s="74" t="str">
        <f ca="1">IFERROR(__xludf.DUMMYFUNCTION("IF(REGEXMATCH(A7758,""wealth planning""),""Script 1"",""-"")"),"Script 1")</f>
        <v>Script 1</v>
      </c>
      <c r="C7758" s="148">
        <f t="shared" si="60"/>
        <v>45677</v>
      </c>
      <c r="D7758" s="74" t="str">
        <f t="shared" si="61"/>
        <v>MOHD ZULHUZAIMI UNDANG</v>
      </c>
    </row>
    <row r="7759" spans="1:4">
      <c r="B7759" s="74" t="str">
        <f ca="1">IFERROR(__xludf.DUMMYFUNCTION("IF(REGEXMATCH(A7759,""wealth planning""),""Script 1"",""-"")"),"-")</f>
        <v>-</v>
      </c>
      <c r="C7759" s="74" t="str">
        <f t="shared" si="60"/>
        <v>You: Hai assalamualaikum Zulhuzaimi,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759" s="148">
        <f t="shared" si="61"/>
        <v>45677</v>
      </c>
    </row>
    <row r="7760" spans="1:4">
      <c r="B7760" s="74" t="str">
        <f ca="1">IFERROR(__xludf.DUMMYFUNCTION("IF(REGEXMATCH(A7760,""wealth planning""),""Script 1"",""-"")"),"-")</f>
        <v>-</v>
      </c>
      <c r="C7760" s="74">
        <f t="shared" si="60"/>
        <v>0</v>
      </c>
      <c r="D7760" s="148">
        <f t="shared" si="61"/>
        <v>45677</v>
      </c>
    </row>
    <row r="7761" spans="1:4">
      <c r="B7761" s="74" t="str">
        <f ca="1">IFERROR(__xludf.DUMMYFUNCTION("IF(REGEXMATCH(A7761,""wealth planning""),""Script 1"",""-"")"),"-")</f>
        <v>-</v>
      </c>
      <c r="C7761" s="74">
        <f t="shared" si="60"/>
        <v>0</v>
      </c>
      <c r="D7761" s="74" t="str">
        <f t="shared" si="61"/>
        <v>You: Hai assalamualaikum Zulhuzaimi,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762" spans="1:4">
      <c r="A7762" s="74" t="s">
        <v>5852</v>
      </c>
      <c r="B7762" s="74" t="str">
        <f ca="1">IFERROR(__xludf.DUMMYFUNCTION("IF(REGEXMATCH(A7762,""wealth planning""),""Script 1"",""-"")"),"-")</f>
        <v>-</v>
      </c>
      <c r="C7762" s="74">
        <f t="shared" si="60"/>
        <v>0</v>
      </c>
      <c r="D7762" s="74">
        <f t="shared" si="61"/>
        <v>0</v>
      </c>
    </row>
    <row r="7763" spans="1:4">
      <c r="A7763" s="74" t="s">
        <v>5852</v>
      </c>
      <c r="B7763" s="74" t="str">
        <f ca="1">IFERROR(__xludf.DUMMYFUNCTION("IF(REGEXMATCH(A7763,""wealth planning""),""Script 1"",""-"")"),"-")</f>
        <v>-</v>
      </c>
      <c r="C7763" s="74" t="str">
        <f t="shared" si="60"/>
        <v>NUR NAJWAN ADIBAH MOHD NAZEEM</v>
      </c>
      <c r="D7763" s="74">
        <f t="shared" si="61"/>
        <v>0</v>
      </c>
    </row>
    <row r="7764" spans="1:4">
      <c r="A7764" s="148">
        <v>45677</v>
      </c>
      <c r="B7764" s="74" t="str">
        <f ca="1">IFERROR(__xludf.DUMMYFUNCTION("IF(REGEXMATCH(A7764,""wealth planning""),""Script 1"",""-"")"),"#VALUE!")</f>
        <v>#VALUE!</v>
      </c>
      <c r="C7764" s="74" t="str">
        <f t="shared" si="60"/>
        <v>NUR NAJWAN ADIBAH MOHD NAZEEM</v>
      </c>
      <c r="D7764" s="74">
        <f t="shared" si="61"/>
        <v>0</v>
      </c>
    </row>
    <row r="7765" spans="1:4">
      <c r="A7765" s="148">
        <v>45677</v>
      </c>
      <c r="B7765" s="74" t="str">
        <f ca="1">IFERROR(__xludf.DUMMYFUNCTION("IF(REGEXMATCH(A7765,""wealth planning""),""Script 1"",""-"")"),"#VALUE!")</f>
        <v>#VALUE!</v>
      </c>
      <c r="C7765" s="148">
        <f t="shared" si="60"/>
        <v>45677</v>
      </c>
      <c r="D7765" s="74" t="str">
        <f t="shared" si="61"/>
        <v>NUR NAJWAN ADIBAH MOHD NAZEEM</v>
      </c>
    </row>
    <row r="7766" spans="1:4">
      <c r="A7766" s="74" t="s">
        <v>5853</v>
      </c>
      <c r="B7766" s="74" t="str">
        <f ca="1">IFERROR(__xludf.DUMMYFUNCTION("IF(REGEXMATCH(A7766,""wealth planning""),""Script 1"",""-"")"),"Script 1")</f>
        <v>Script 1</v>
      </c>
      <c r="C7766" s="148">
        <f t="shared" si="60"/>
        <v>45677</v>
      </c>
      <c r="D7766" s="74" t="str">
        <f t="shared" si="61"/>
        <v>NUR NAJWAN ADIBAH MOHD NAZEEM</v>
      </c>
    </row>
    <row r="7767" spans="1:4">
      <c r="B7767" s="74" t="str">
        <f ca="1">IFERROR(__xludf.DUMMYFUNCTION("IF(REGEXMATCH(A7767,""wealth planning""),""Script 1"",""-"")"),"-")</f>
        <v>-</v>
      </c>
      <c r="C7767" s="74" t="str">
        <f t="shared" si="60"/>
        <v>You: Hai assalamualaikum Nur Najwan,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767" s="148">
        <f t="shared" si="61"/>
        <v>45677</v>
      </c>
    </row>
    <row r="7768" spans="1:4">
      <c r="B7768" s="74" t="str">
        <f ca="1">IFERROR(__xludf.DUMMYFUNCTION("IF(REGEXMATCH(A7768,""wealth planning""),""Script 1"",""-"")"),"-")</f>
        <v>-</v>
      </c>
      <c r="C7768" s="74">
        <f t="shared" si="60"/>
        <v>0</v>
      </c>
      <c r="D7768" s="148">
        <f t="shared" si="61"/>
        <v>45677</v>
      </c>
    </row>
    <row r="7769" spans="1:4">
      <c r="B7769" s="74" t="str">
        <f ca="1">IFERROR(__xludf.DUMMYFUNCTION("IF(REGEXMATCH(A7769,""wealth planning""),""Script 1"",""-"")"),"-")</f>
        <v>-</v>
      </c>
      <c r="C7769" s="74">
        <f t="shared" si="60"/>
        <v>0</v>
      </c>
      <c r="D7769" s="74" t="str">
        <f t="shared" si="61"/>
        <v>You: Hai assalamualaikum Nur Najwan,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770" spans="1:4">
      <c r="A7770" s="74" t="s">
        <v>5855</v>
      </c>
      <c r="B7770" s="74" t="str">
        <f ca="1">IFERROR(__xludf.DUMMYFUNCTION("IF(REGEXMATCH(A7770,""wealth planning""),""Script 1"",""-"")"),"-")</f>
        <v>-</v>
      </c>
      <c r="C7770" s="74">
        <f t="shared" si="60"/>
        <v>0</v>
      </c>
      <c r="D7770" s="74">
        <f t="shared" si="61"/>
        <v>0</v>
      </c>
    </row>
    <row r="7771" spans="1:4">
      <c r="A7771" s="74" t="s">
        <v>5856</v>
      </c>
      <c r="B7771" s="74" t="str">
        <f ca="1">IFERROR(__xludf.DUMMYFUNCTION("IF(REGEXMATCH(A7771,""wealth planning""),""Script 1"",""-"")"),"-")</f>
        <v>-</v>
      </c>
      <c r="C7771" s="74" t="str">
        <f t="shared" si="60"/>
        <v>Nor Atilia Athira ZaahariStatus is reachable</v>
      </c>
      <c r="D7771" s="74">
        <f t="shared" si="61"/>
        <v>0</v>
      </c>
    </row>
    <row r="7772" spans="1:4">
      <c r="A7772" s="148">
        <v>45674</v>
      </c>
      <c r="B7772" s="74" t="str">
        <f ca="1">IFERROR(__xludf.DUMMYFUNCTION("IF(REGEXMATCH(A7772,""wealth planning""),""Script 1"",""-"")"),"#VALUE!")</f>
        <v>#VALUE!</v>
      </c>
      <c r="C7772" s="74" t="str">
        <f t="shared" si="60"/>
        <v>Nor Atilia Athira Zaahari</v>
      </c>
      <c r="D7772" s="74">
        <f t="shared" si="61"/>
        <v>0</v>
      </c>
    </row>
    <row r="7773" spans="1:4">
      <c r="A7773" s="148">
        <v>45674</v>
      </c>
      <c r="B7773" s="74" t="str">
        <f ca="1">IFERROR(__xludf.DUMMYFUNCTION("IF(REGEXMATCH(A7773,""wealth planning""),""Script 1"",""-"")"),"#VALUE!")</f>
        <v>#VALUE!</v>
      </c>
      <c r="C7773" s="148">
        <f t="shared" si="60"/>
        <v>45674</v>
      </c>
      <c r="D7773" s="74" t="str">
        <f t="shared" si="61"/>
        <v>Nor Atilia Athira ZaahariStatus is reachable</v>
      </c>
    </row>
    <row r="7774" spans="1:4">
      <c r="A7774" s="74" t="s">
        <v>5857</v>
      </c>
      <c r="B7774" s="74" t="str">
        <f ca="1">IFERROR(__xludf.DUMMYFUNCTION("IF(REGEXMATCH(A7774,""wealth planning""),""Script 1"",""-"")"),"-")</f>
        <v>-</v>
      </c>
      <c r="C7774" s="148">
        <f t="shared" si="60"/>
        <v>45674</v>
      </c>
      <c r="D7774" s="74" t="str">
        <f t="shared" si="61"/>
        <v>Nor Atilia Athira Zaahari</v>
      </c>
    </row>
    <row r="7775" spans="1:4">
      <c r="B7775" s="74" t="str">
        <f ca="1">IFERROR(__xludf.DUMMYFUNCTION("IF(REGEXMATCH(A7775,""wealth planning""),""Script 1"",""-"")"),"-")</f>
        <v>-</v>
      </c>
      <c r="C7775" s="74" t="str">
        <f t="shared" si="60"/>
        <v>Nor Atilia Athira: Assalamualaikum Mr. Azhad Azman. Thank you for accepting to connect. Nice to meet you. I am Nor Atilia from Public Mutual. I just want to ask a quick question, are you a Public Mutual investor?</v>
      </c>
      <c r="D7775" s="148">
        <f t="shared" si="61"/>
        <v>45674</v>
      </c>
    </row>
    <row r="7776" spans="1:4">
      <c r="B7776" s="74" t="str">
        <f ca="1">IFERROR(__xludf.DUMMYFUNCTION("IF(REGEXMATCH(A7776,""wealth planning""),""Script 1"",""-"")"),"-")</f>
        <v>-</v>
      </c>
      <c r="C7776" s="74">
        <f t="shared" si="60"/>
        <v>0</v>
      </c>
      <c r="D7776" s="148">
        <f t="shared" si="61"/>
        <v>45674</v>
      </c>
    </row>
    <row r="7777" spans="1:4">
      <c r="B7777" s="74" t="str">
        <f ca="1">IFERROR(__xludf.DUMMYFUNCTION("IF(REGEXMATCH(A7777,""wealth planning""),""Script 1"",""-"")"),"-")</f>
        <v>-</v>
      </c>
      <c r="C7777" s="74">
        <f t="shared" si="60"/>
        <v>0</v>
      </c>
      <c r="D7777" s="74" t="str">
        <f t="shared" si="61"/>
        <v>Nor Atilia Athira: Assalamualaikum Mr. Azhad Azman. Thank you for accepting to connect. Nice to meet you. I am Nor Atilia from Public Mutual. I just want to ask a quick question, are you a Public Mutual investor?</v>
      </c>
    </row>
    <row r="7778" spans="1:4">
      <c r="A7778" s="74" t="s">
        <v>5859</v>
      </c>
      <c r="B7778" s="74" t="str">
        <f ca="1">IFERROR(__xludf.DUMMYFUNCTION("IF(REGEXMATCH(A7778,""wealth planning""),""Script 1"",""-"")"),"-")</f>
        <v>-</v>
      </c>
      <c r="C7778" s="74">
        <f t="shared" si="60"/>
        <v>0</v>
      </c>
      <c r="D7778" s="74">
        <f t="shared" si="61"/>
        <v>0</v>
      </c>
    </row>
    <row r="7779" spans="1:4">
      <c r="A7779" s="74" t="s">
        <v>5860</v>
      </c>
      <c r="B7779" s="74" t="str">
        <f ca="1">IFERROR(__xludf.DUMMYFUNCTION("IF(REGEXMATCH(A7779,""wealth planning""),""Script 1"",""-"")"),"-")</f>
        <v>-</v>
      </c>
      <c r="C7779" s="74" t="str">
        <f t="shared" si="60"/>
        <v>NAZIRAH NAZARIStatus is reachable</v>
      </c>
      <c r="D7779" s="74">
        <f t="shared" si="61"/>
        <v>0</v>
      </c>
    </row>
    <row r="7780" spans="1:4">
      <c r="A7780" s="148">
        <v>45666</v>
      </c>
      <c r="B7780" s="74" t="str">
        <f ca="1">IFERROR(__xludf.DUMMYFUNCTION("IF(REGEXMATCH(A7780,""wealth planning""),""Script 1"",""-"")"),"#VALUE!")</f>
        <v>#VALUE!</v>
      </c>
      <c r="C7780" s="74" t="str">
        <f t="shared" si="60"/>
        <v>NAZIRAH NAZARI</v>
      </c>
      <c r="D7780" s="74">
        <f t="shared" si="61"/>
        <v>0</v>
      </c>
    </row>
    <row r="7781" spans="1:4">
      <c r="A7781" s="148">
        <v>45666</v>
      </c>
      <c r="B7781" s="74" t="str">
        <f ca="1">IFERROR(__xludf.DUMMYFUNCTION("IF(REGEXMATCH(A7781,""wealth planning""),""Script 1"",""-"")"),"#VALUE!")</f>
        <v>#VALUE!</v>
      </c>
      <c r="C7781" s="148">
        <f t="shared" si="60"/>
        <v>45666</v>
      </c>
      <c r="D7781" s="74" t="str">
        <f t="shared" si="61"/>
        <v>NAZIRAH NAZARIStatus is reachable</v>
      </c>
    </row>
    <row r="7782" spans="1:4">
      <c r="B7782" s="74" t="str">
        <f ca="1">IFERROR(__xludf.DUMMYFUNCTION("IF(REGEXMATCH(A7782,""wealth planning""),""Script 1"",""-"")"),"-")</f>
        <v>-</v>
      </c>
      <c r="C7782" s="148">
        <f t="shared" si="60"/>
        <v>45666</v>
      </c>
      <c r="D7782" s="74" t="str">
        <f t="shared" si="61"/>
        <v>NAZIRAH NAZARI</v>
      </c>
    </row>
    <row r="7783" spans="1:4">
      <c r="B7783" s="74" t="str">
        <f ca="1">IFERROR(__xludf.DUMMYFUNCTION("IF(REGEXMATCH(A7783,""wealth planning""),""Script 1"",""-"")"),"-")</f>
        <v>-</v>
      </c>
      <c r="C7783" s="74">
        <f t="shared" si="60"/>
        <v>0</v>
      </c>
      <c r="D7783" s="148">
        <f t="shared" si="61"/>
        <v>45666</v>
      </c>
    </row>
    <row r="7784" spans="1:4">
      <c r="B7784" s="74" t="str">
        <f ca="1">IFERROR(__xludf.DUMMYFUNCTION("IF(REGEXMATCH(A7784,""wealth planning""),""Script 1"",""-"")"),"-")</f>
        <v>-</v>
      </c>
      <c r="C7784" s="74">
        <f t="shared" si="60"/>
        <v>0</v>
      </c>
      <c r="D7784" s="148">
        <f t="shared" si="61"/>
        <v>45666</v>
      </c>
    </row>
    <row r="7785" spans="1:4">
      <c r="B7785" s="74" t="str">
        <f ca="1">IFERROR(__xludf.DUMMYFUNCTION("IF(REGEXMATCH(A7785,""wealth planning""),""Script 1"",""-"")"),"-")</f>
        <v>-</v>
      </c>
      <c r="C7785" s="74">
        <f t="shared" si="60"/>
        <v>0</v>
      </c>
      <c r="D7785" s="74">
        <f t="shared" si="61"/>
        <v>0</v>
      </c>
    </row>
    <row r="7786" spans="1:4">
      <c r="A7786" s="74" t="s">
        <v>5863</v>
      </c>
      <c r="B7786" s="74" t="str">
        <f ca="1">IFERROR(__xludf.DUMMYFUNCTION("IF(REGEXMATCH(A7786,""wealth planning""),""Script 1"",""-"")"),"-")</f>
        <v>-</v>
      </c>
      <c r="C7786" s="74">
        <f t="shared" si="60"/>
        <v>0</v>
      </c>
      <c r="D7786" s="74">
        <f t="shared" si="61"/>
        <v>0</v>
      </c>
    </row>
    <row r="7787" spans="1:4">
      <c r="A7787" s="74" t="s">
        <v>5864</v>
      </c>
      <c r="B7787" s="74" t="str">
        <f ca="1">IFERROR(__xludf.DUMMYFUNCTION("IF(REGEXMATCH(A7787,""wealth planning""),""Script 1"",""-"")"),"-")</f>
        <v>-</v>
      </c>
      <c r="C7787" s="74" t="str">
        <f t="shared" si="60"/>
        <v>Farah TashaStatus is reachable</v>
      </c>
      <c r="D7787" s="74">
        <f t="shared" si="61"/>
        <v>0</v>
      </c>
    </row>
    <row r="7788" spans="1:4">
      <c r="A7788" s="148">
        <v>45665</v>
      </c>
      <c r="B7788" s="74" t="str">
        <f ca="1">IFERROR(__xludf.DUMMYFUNCTION("IF(REGEXMATCH(A7788,""wealth planning""),""Script 1"",""-"")"),"#VALUE!")</f>
        <v>#VALUE!</v>
      </c>
      <c r="C7788" s="74" t="str">
        <f t="shared" si="60"/>
        <v>Farah Tasha</v>
      </c>
      <c r="D7788" s="74">
        <f t="shared" si="61"/>
        <v>0</v>
      </c>
    </row>
    <row r="7789" spans="1:4">
      <c r="A7789" s="148">
        <v>45665</v>
      </c>
      <c r="B7789" s="74" t="str">
        <f ca="1">IFERROR(__xludf.DUMMYFUNCTION("IF(REGEXMATCH(A7789,""wealth planning""),""Script 1"",""-"")"),"#VALUE!")</f>
        <v>#VALUE!</v>
      </c>
      <c r="C7789" s="148">
        <f t="shared" si="60"/>
        <v>45665</v>
      </c>
      <c r="D7789" s="74" t="str">
        <f t="shared" si="61"/>
        <v>Farah TashaStatus is reachable</v>
      </c>
    </row>
    <row r="7790" spans="1:4">
      <c r="A7790" s="74" t="s">
        <v>5865</v>
      </c>
      <c r="B7790" s="74" t="str">
        <f ca="1">IFERROR(__xludf.DUMMYFUNCTION("IF(REGEXMATCH(A7790,""wealth planning""),""Script 1"",""-"")"),"-")</f>
        <v>-</v>
      </c>
      <c r="C7790" s="148">
        <f t="shared" si="60"/>
        <v>45665</v>
      </c>
      <c r="D7790" s="74" t="str">
        <f t="shared" si="61"/>
        <v>Farah Tasha</v>
      </c>
    </row>
    <row r="7791" spans="1:4">
      <c r="B7791" s="74" t="str">
        <f ca="1">IFERROR(__xludf.DUMMYFUNCTION("IF(REGEXMATCH(A7791,""wealth planning""),""Script 1"",""-"")"),"-")</f>
        <v>-</v>
      </c>
      <c r="C7791" s="74" t="str">
        <f t="shared" si="60"/>
        <v>You: Its okay. Thank you for the reply and wish. May Allah ease your journey</v>
      </c>
      <c r="D7791" s="148">
        <f t="shared" si="61"/>
        <v>45665</v>
      </c>
    </row>
    <row r="7792" spans="1:4">
      <c r="B7792" s="74" t="str">
        <f ca="1">IFERROR(__xludf.DUMMYFUNCTION("IF(REGEXMATCH(A7792,""wealth planning""),""Script 1"",""-"")"),"-")</f>
        <v>-</v>
      </c>
      <c r="C7792" s="74">
        <f t="shared" si="60"/>
        <v>0</v>
      </c>
      <c r="D7792" s="148">
        <f t="shared" si="61"/>
        <v>45665</v>
      </c>
    </row>
    <row r="7793" spans="1:4">
      <c r="B7793" s="74" t="str">
        <f ca="1">IFERROR(__xludf.DUMMYFUNCTION("IF(REGEXMATCH(A7793,""wealth planning""),""Script 1"",""-"")"),"-")</f>
        <v>-</v>
      </c>
      <c r="C7793" s="74">
        <f t="shared" si="60"/>
        <v>0</v>
      </c>
      <c r="D7793" s="74" t="str">
        <f t="shared" si="61"/>
        <v>You: Its okay. Thank you for the reply and wish. May Allah ease your journey</v>
      </c>
    </row>
    <row r="7794" spans="1:4">
      <c r="B7794" s="74" t="str">
        <f ca="1">IFERROR(__xludf.DUMMYFUNCTION("IF(REGEXMATCH(A7794,""wealth planning""),""Script 1"",""-"")"),"-")</f>
        <v>-</v>
      </c>
      <c r="C7794" s="74">
        <f t="shared" si="60"/>
        <v>0</v>
      </c>
      <c r="D7794" s="74">
        <f t="shared" si="61"/>
        <v>0</v>
      </c>
    </row>
    <row r="7795" spans="1:4">
      <c r="A7795" s="74" t="s">
        <v>5868</v>
      </c>
      <c r="B7795" s="74" t="str">
        <f ca="1">IFERROR(__xludf.DUMMYFUNCTION("IF(REGEXMATCH(A7795,""wealth planning""),""Script 1"",""-"")"),"-")</f>
        <v>-</v>
      </c>
      <c r="C7795" s="74">
        <f t="shared" si="60"/>
        <v>0</v>
      </c>
      <c r="D7795" s="74">
        <f t="shared" si="61"/>
        <v>0</v>
      </c>
    </row>
    <row r="7796" spans="1:4">
      <c r="A7796" s="148">
        <v>45665</v>
      </c>
      <c r="B7796" s="74" t="str">
        <f ca="1">IFERROR(__xludf.DUMMYFUNCTION("IF(REGEXMATCH(A7796,""wealth planning""),""Script 1"",""-"")"),"#VALUE!")</f>
        <v>#VALUE!</v>
      </c>
      <c r="C7796" s="74" t="str">
        <f t="shared" si="60"/>
        <v>Farhana Kamaruddin</v>
      </c>
      <c r="D7796" s="74">
        <f t="shared" si="61"/>
        <v>0</v>
      </c>
    </row>
    <row r="7797" spans="1:4">
      <c r="A7797" s="148">
        <v>45665</v>
      </c>
      <c r="B7797" s="74" t="str">
        <f ca="1">IFERROR(__xludf.DUMMYFUNCTION("IF(REGEXMATCH(A7797,""wealth planning""),""Script 1"",""-"")"),"#VALUE!")</f>
        <v>#VALUE!</v>
      </c>
      <c r="C7797" s="148">
        <f t="shared" si="60"/>
        <v>45665</v>
      </c>
      <c r="D7797" s="74">
        <f t="shared" si="61"/>
        <v>0</v>
      </c>
    </row>
    <row r="7798" spans="1:4">
      <c r="A7798" s="74" t="s">
        <v>5869</v>
      </c>
      <c r="B7798" s="74" t="str">
        <f ca="1">IFERROR(__xludf.DUMMYFUNCTION("IF(REGEXMATCH(A7798,""wealth planning""),""Script 1"",""-"")"),"-")</f>
        <v>-</v>
      </c>
      <c r="C7798" s="148">
        <f t="shared" si="60"/>
        <v>45665</v>
      </c>
      <c r="D7798" s="74" t="str">
        <f t="shared" si="61"/>
        <v>Farhana Kamaruddin</v>
      </c>
    </row>
    <row r="7799" spans="1:4">
      <c r="B7799" s="74" t="str">
        <f ca="1">IFERROR(__xludf.DUMMYFUNCTION("IF(REGEXMATCH(A7799,""wealth planning""),""Script 1"",""-"")"),"-")</f>
        <v>-</v>
      </c>
      <c r="C7799" s="74" t="str">
        <f t="shared" si="60"/>
        <v>Farhana: Assalamu'alaikum, Nihao (hello) Azhad Azman.  l am Farhana🙋🏻‍♀️ Happy to connect with you! If you really want to learn MANDARIN LANGUAGE via online. I want to invite you for 2 Hours Amazing Mandarin Conversation Class (AMC) for FREE! Normal price would be RM80 but no now it is fully sponsored in conjuction of New Year 2025! We also will 𝗽𝗿𝗼𝘃𝗶𝗱𝗲 𝗘-𝗖𝗲𝗿𝘁𝗶𝗳𝗶𝗰𝗮𝘁𝗲 PM me if you are interested 01161495890, or left your phone number so I can WA you instead.</v>
      </c>
      <c r="D7799" s="148">
        <f t="shared" si="61"/>
        <v>45665</v>
      </c>
    </row>
    <row r="7800" spans="1:4">
      <c r="B7800" s="74" t="str">
        <f ca="1">IFERROR(__xludf.DUMMYFUNCTION("IF(REGEXMATCH(A7800,""wealth planning""),""Script 1"",""-"")"),"-")</f>
        <v>-</v>
      </c>
      <c r="C7800" s="74">
        <f t="shared" si="60"/>
        <v>0</v>
      </c>
      <c r="D7800" s="148">
        <f t="shared" si="61"/>
        <v>45665</v>
      </c>
    </row>
    <row r="7801" spans="1:4">
      <c r="B7801" s="74" t="str">
        <f ca="1">IFERROR(__xludf.DUMMYFUNCTION("IF(REGEXMATCH(A7801,""wealth planning""),""Script 1"",""-"")"),"-")</f>
        <v>-</v>
      </c>
      <c r="C7801" s="74">
        <f t="shared" si="60"/>
        <v>0</v>
      </c>
      <c r="D7801" s="74" t="str">
        <f t="shared" si="61"/>
        <v>Farhana: Assalamu'alaikum, Nihao (hello) Azhad Azman.  l am Farhana🙋🏻‍♀️ Happy to connect with you! If you really want to learn MANDARIN LANGUAGE via online. I want to invite you for 2 Hours Amazing Mandarin Conversation Class (AMC) for FREE! Normal price would be RM80 but no now it is fully sponsored in conjuction of New Year 2025! We also will 𝗽𝗿𝗼𝘃𝗶𝗱𝗲 𝗘-𝗖𝗲𝗿𝘁𝗶𝗳𝗶𝗰𝗮𝘁𝗲 PM me if you are interested 01161495890, or left your phone number so I can WA you instead.</v>
      </c>
    </row>
    <row r="7802" spans="1:4">
      <c r="A7802" s="74" t="s">
        <v>5871</v>
      </c>
      <c r="B7802" s="74" t="str">
        <f ca="1">IFERROR(__xludf.DUMMYFUNCTION("IF(REGEXMATCH(A7802,""wealth planning""),""Script 1"",""-"")"),"-")</f>
        <v>-</v>
      </c>
      <c r="C7802" s="74">
        <f t="shared" si="60"/>
        <v>0</v>
      </c>
      <c r="D7802" s="74">
        <f t="shared" si="61"/>
        <v>0</v>
      </c>
    </row>
    <row r="7803" spans="1:4">
      <c r="A7803" s="74" t="s">
        <v>5872</v>
      </c>
      <c r="B7803" s="74" t="str">
        <f ca="1">IFERROR(__xludf.DUMMYFUNCTION("IF(REGEXMATCH(A7803,""wealth planning""),""Script 1"",""-"")"),"-")</f>
        <v>-</v>
      </c>
      <c r="C7803" s="74" t="str">
        <f t="shared" si="60"/>
        <v>Muhammad Hakimi RuzlanStatus is reachable</v>
      </c>
      <c r="D7803" s="74">
        <f t="shared" si="61"/>
        <v>0</v>
      </c>
    </row>
    <row r="7804" spans="1:4">
      <c r="A7804" s="148">
        <v>45664</v>
      </c>
      <c r="B7804" s="74" t="str">
        <f ca="1">IFERROR(__xludf.DUMMYFUNCTION("IF(REGEXMATCH(A7804,""wealth planning""),""Script 1"",""-"")"),"#VALUE!")</f>
        <v>#VALUE!</v>
      </c>
      <c r="C7804" s="74" t="str">
        <f t="shared" si="60"/>
        <v>Muhammad Hakimi Ruzlan</v>
      </c>
      <c r="D7804" s="74">
        <f t="shared" si="61"/>
        <v>0</v>
      </c>
    </row>
    <row r="7805" spans="1:4">
      <c r="A7805" s="148">
        <v>45664</v>
      </c>
      <c r="B7805" s="74" t="str">
        <f ca="1">IFERROR(__xludf.DUMMYFUNCTION("IF(REGEXMATCH(A7805,""wealth planning""),""Script 1"",""-"")"),"#VALUE!")</f>
        <v>#VALUE!</v>
      </c>
      <c r="C7805" s="148">
        <f t="shared" si="60"/>
        <v>45664</v>
      </c>
      <c r="D7805" s="74" t="str">
        <f t="shared" si="61"/>
        <v>Muhammad Hakimi RuzlanStatus is reachable</v>
      </c>
    </row>
    <row r="7806" spans="1:4">
      <c r="A7806" s="74" t="s">
        <v>5873</v>
      </c>
      <c r="B7806" s="74" t="str">
        <f ca="1">IFERROR(__xludf.DUMMYFUNCTION("IF(REGEXMATCH(A7806,""wealth planning""),""Script 1"",""-"")"),"Script 1")</f>
        <v>Script 1</v>
      </c>
      <c r="C7806" s="148">
        <f t="shared" si="60"/>
        <v>45664</v>
      </c>
      <c r="D7806" s="74" t="str">
        <f t="shared" si="61"/>
        <v>Muhammad Hakimi Ruzlan</v>
      </c>
    </row>
    <row r="7807" spans="1:4">
      <c r="B7807" s="74" t="str">
        <f ca="1">IFERROR(__xludf.DUMMYFUNCTION("IF(REGEXMATCH(A7807,""wealth planning""),""Script 1"",""-"")"),"-")</f>
        <v>-</v>
      </c>
      <c r="C7807" s="74" t="str">
        <f t="shared" si="60"/>
        <v>You: Hai assalamualaikum tuan Hakimi,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807" s="148">
        <f t="shared" si="61"/>
        <v>45664</v>
      </c>
    </row>
    <row r="7808" spans="1:4">
      <c r="B7808" s="74" t="str">
        <f ca="1">IFERROR(__xludf.DUMMYFUNCTION("IF(REGEXMATCH(A7808,""wealth planning""),""Script 1"",""-"")"),"-")</f>
        <v>-</v>
      </c>
      <c r="C7808" s="74">
        <f t="shared" si="60"/>
        <v>0</v>
      </c>
      <c r="D7808" s="148">
        <f t="shared" si="61"/>
        <v>45664</v>
      </c>
    </row>
    <row r="7809" spans="1:4">
      <c r="B7809" s="74" t="str">
        <f ca="1">IFERROR(__xludf.DUMMYFUNCTION("IF(REGEXMATCH(A7809,""wealth planning""),""Script 1"",""-"")"),"-")</f>
        <v>-</v>
      </c>
      <c r="C7809" s="74">
        <f t="shared" si="60"/>
        <v>0</v>
      </c>
      <c r="D7809" s="74" t="str">
        <f t="shared" si="61"/>
        <v>You: Hai assalamualaikum tuan Hakimi,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810" spans="1:4">
      <c r="A7810" s="74" t="s">
        <v>5875</v>
      </c>
      <c r="B7810" s="74" t="str">
        <f ca="1">IFERROR(__xludf.DUMMYFUNCTION("IF(REGEXMATCH(A7810,""wealth planning""),""Script 1"",""-"")"),"-")</f>
        <v>-</v>
      </c>
      <c r="C7810" s="74">
        <f t="shared" si="60"/>
        <v>0</v>
      </c>
      <c r="D7810" s="74">
        <f t="shared" si="61"/>
        <v>0</v>
      </c>
    </row>
    <row r="7811" spans="1:4">
      <c r="A7811" s="74" t="s">
        <v>5875</v>
      </c>
      <c r="B7811" s="74" t="str">
        <f ca="1">IFERROR(__xludf.DUMMYFUNCTION("IF(REGEXMATCH(A7811,""wealth planning""),""Script 1"",""-"")"),"-")</f>
        <v>-</v>
      </c>
      <c r="C7811" s="74" t="str">
        <f t="shared" si="60"/>
        <v>Atiqah Azlan</v>
      </c>
      <c r="D7811" s="74">
        <f t="shared" si="61"/>
        <v>0</v>
      </c>
    </row>
    <row r="7812" spans="1:4">
      <c r="A7812" s="148">
        <v>45664</v>
      </c>
      <c r="B7812" s="74" t="str">
        <f ca="1">IFERROR(__xludf.DUMMYFUNCTION("IF(REGEXMATCH(A7812,""wealth planning""),""Script 1"",""-"")"),"#VALUE!")</f>
        <v>#VALUE!</v>
      </c>
      <c r="C7812" s="74" t="str">
        <f t="shared" si="60"/>
        <v>Atiqah Azlan</v>
      </c>
      <c r="D7812" s="74">
        <f t="shared" si="61"/>
        <v>0</v>
      </c>
    </row>
    <row r="7813" spans="1:4">
      <c r="A7813" s="148">
        <v>45664</v>
      </c>
      <c r="B7813" s="74" t="str">
        <f ca="1">IFERROR(__xludf.DUMMYFUNCTION("IF(REGEXMATCH(A7813,""wealth planning""),""Script 1"",""-"")"),"#VALUE!")</f>
        <v>#VALUE!</v>
      </c>
      <c r="C7813" s="148">
        <f t="shared" si="60"/>
        <v>45664</v>
      </c>
      <c r="D7813" s="74" t="str">
        <f t="shared" si="61"/>
        <v>Atiqah Azlan</v>
      </c>
    </row>
    <row r="7814" spans="1:4">
      <c r="A7814" s="74" t="s">
        <v>5876</v>
      </c>
      <c r="B7814" s="74" t="str">
        <f ca="1">IFERROR(__xludf.DUMMYFUNCTION("IF(REGEXMATCH(A7814,""wealth planning""),""Script 1"",""-"")"),"Script 1")</f>
        <v>Script 1</v>
      </c>
      <c r="C7814" s="148">
        <f t="shared" si="60"/>
        <v>45664</v>
      </c>
      <c r="D7814" s="74" t="str">
        <f t="shared" si="61"/>
        <v>Atiqah Azlan</v>
      </c>
    </row>
    <row r="7815" spans="1:4">
      <c r="B7815" s="74" t="str">
        <f ca="1">IFERROR(__xludf.DUMMYFUNCTION("IF(REGEXMATCH(A7815,""wealth planning""),""Script 1"",""-"")"),"-")</f>
        <v>-</v>
      </c>
      <c r="C7815" s="74" t="str">
        <f t="shared" si="60"/>
        <v>You: Hai assalamualaikum puan Atiqah,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815" s="148">
        <f t="shared" si="61"/>
        <v>45664</v>
      </c>
    </row>
    <row r="7816" spans="1:4">
      <c r="B7816" s="74" t="str">
        <f ca="1">IFERROR(__xludf.DUMMYFUNCTION("IF(REGEXMATCH(A7816,""wealth planning""),""Script 1"",""-"")"),"-")</f>
        <v>-</v>
      </c>
      <c r="C7816" s="74">
        <f t="shared" si="60"/>
        <v>0</v>
      </c>
      <c r="D7816" s="148">
        <f t="shared" si="61"/>
        <v>45664</v>
      </c>
    </row>
    <row r="7817" spans="1:4">
      <c r="B7817" s="74" t="str">
        <f ca="1">IFERROR(__xludf.DUMMYFUNCTION("IF(REGEXMATCH(A7817,""wealth planning""),""Script 1"",""-"")"),"-")</f>
        <v>-</v>
      </c>
      <c r="C7817" s="74">
        <f t="shared" si="60"/>
        <v>0</v>
      </c>
      <c r="D7817" s="74" t="str">
        <f t="shared" si="61"/>
        <v>You: Hai assalamualaikum puan Atiqah,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818" spans="1:4">
      <c r="A7818" s="74" t="s">
        <v>5878</v>
      </c>
      <c r="B7818" s="74" t="str">
        <f ca="1">IFERROR(__xludf.DUMMYFUNCTION("IF(REGEXMATCH(A7818,""wealth planning""),""Script 1"",""-"")"),"-")</f>
        <v>-</v>
      </c>
      <c r="C7818" s="74">
        <f t="shared" si="60"/>
        <v>0</v>
      </c>
      <c r="D7818" s="74">
        <f t="shared" si="61"/>
        <v>0</v>
      </c>
    </row>
    <row r="7819" spans="1:4">
      <c r="A7819" s="74" t="s">
        <v>5878</v>
      </c>
      <c r="B7819" s="74" t="str">
        <f ca="1">IFERROR(__xludf.DUMMYFUNCTION("IF(REGEXMATCH(A7819,""wealth planning""),""Script 1"",""-"")"),"-")</f>
        <v>-</v>
      </c>
      <c r="C7819" s="74" t="str">
        <f t="shared" si="60"/>
        <v>Ana Syahirah</v>
      </c>
      <c r="D7819" s="74">
        <f t="shared" si="61"/>
        <v>0</v>
      </c>
    </row>
    <row r="7820" spans="1:4">
      <c r="A7820" s="148">
        <v>45664</v>
      </c>
      <c r="B7820" s="74" t="str">
        <f ca="1">IFERROR(__xludf.DUMMYFUNCTION("IF(REGEXMATCH(A7820,""wealth planning""),""Script 1"",""-"")"),"#VALUE!")</f>
        <v>#VALUE!</v>
      </c>
      <c r="C7820" s="74" t="str">
        <f t="shared" si="60"/>
        <v>Ana Syahirah</v>
      </c>
      <c r="D7820" s="74">
        <f t="shared" si="61"/>
        <v>0</v>
      </c>
    </row>
    <row r="7821" spans="1:4">
      <c r="A7821" s="148">
        <v>45664</v>
      </c>
      <c r="B7821" s="74" t="str">
        <f ca="1">IFERROR(__xludf.DUMMYFUNCTION("IF(REGEXMATCH(A7821,""wealth planning""),""Script 1"",""-"")"),"#VALUE!")</f>
        <v>#VALUE!</v>
      </c>
      <c r="C7821" s="148">
        <f t="shared" si="60"/>
        <v>45664</v>
      </c>
      <c r="D7821" s="74" t="str">
        <f t="shared" si="61"/>
        <v>Ana Syahirah</v>
      </c>
    </row>
    <row r="7822" spans="1:4">
      <c r="A7822" s="74" t="s">
        <v>5879</v>
      </c>
      <c r="B7822" s="74" t="str">
        <f ca="1">IFERROR(__xludf.DUMMYFUNCTION("IF(REGEXMATCH(A7822,""wealth planning""),""Script 1"",""-"")"),"Script 1")</f>
        <v>Script 1</v>
      </c>
      <c r="C7822" s="148">
        <f t="shared" si="60"/>
        <v>45664</v>
      </c>
      <c r="D7822" s="74" t="str">
        <f t="shared" si="61"/>
        <v>Ana Syahirah</v>
      </c>
    </row>
    <row r="7823" spans="1:4">
      <c r="B7823" s="74" t="str">
        <f ca="1">IFERROR(__xludf.DUMMYFUNCTION("IF(REGEXMATCH(A7823,""wealth planning""),""Script 1"",""-"")"),"-")</f>
        <v>-</v>
      </c>
      <c r="C7823" s="74" t="str">
        <f t="shared" si="60"/>
        <v>You: Hai assalamualaikum Ana Syahirah,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823" s="148">
        <f t="shared" si="61"/>
        <v>45664</v>
      </c>
    </row>
    <row r="7824" spans="1:4">
      <c r="B7824" s="74" t="str">
        <f ca="1">IFERROR(__xludf.DUMMYFUNCTION("IF(REGEXMATCH(A7824,""wealth planning""),""Script 1"",""-"")"),"-")</f>
        <v>-</v>
      </c>
      <c r="C7824" s="74">
        <f t="shared" si="60"/>
        <v>0</v>
      </c>
      <c r="D7824" s="148">
        <f t="shared" si="61"/>
        <v>45664</v>
      </c>
    </row>
    <row r="7825" spans="1:4">
      <c r="B7825" s="74" t="str">
        <f ca="1">IFERROR(__xludf.DUMMYFUNCTION("IF(REGEXMATCH(A7825,""wealth planning""),""Script 1"",""-"")"),"-")</f>
        <v>-</v>
      </c>
      <c r="C7825" s="74">
        <f t="shared" si="60"/>
        <v>0</v>
      </c>
      <c r="D7825" s="74" t="str">
        <f t="shared" si="61"/>
        <v>You: Hai assalamualaikum Ana Syahirah,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826" spans="1:4">
      <c r="A7826" s="74" t="s">
        <v>5881</v>
      </c>
      <c r="B7826" s="74" t="str">
        <f ca="1">IFERROR(__xludf.DUMMYFUNCTION("IF(REGEXMATCH(A7826,""wealth planning""),""Script 1"",""-"")"),"-")</f>
        <v>-</v>
      </c>
      <c r="C7826" s="74">
        <f t="shared" si="60"/>
        <v>0</v>
      </c>
      <c r="D7826" s="74">
        <f t="shared" si="61"/>
        <v>0</v>
      </c>
    </row>
    <row r="7827" spans="1:4">
      <c r="A7827" s="74" t="s">
        <v>5882</v>
      </c>
      <c r="B7827" s="74" t="str">
        <f ca="1">IFERROR(__xludf.DUMMYFUNCTION("IF(REGEXMATCH(A7827,""wealth planning""),""Script 1"",""-"")"),"-")</f>
        <v>-</v>
      </c>
      <c r="C7827" s="74" t="str">
        <f t="shared" si="60"/>
        <v>IRFAN ZAHEEN RUSDIStatus is reachable</v>
      </c>
      <c r="D7827" s="74">
        <f t="shared" si="61"/>
        <v>0</v>
      </c>
    </row>
    <row r="7828" spans="1:4">
      <c r="A7828" s="148">
        <v>45664</v>
      </c>
      <c r="B7828" s="74" t="str">
        <f ca="1">IFERROR(__xludf.DUMMYFUNCTION("IF(REGEXMATCH(A7828,""wealth planning""),""Script 1"",""-"")"),"#VALUE!")</f>
        <v>#VALUE!</v>
      </c>
      <c r="C7828" s="74" t="str">
        <f t="shared" si="60"/>
        <v>IRFAN ZAHEEN RUSDI</v>
      </c>
      <c r="D7828" s="74">
        <f t="shared" si="61"/>
        <v>0</v>
      </c>
    </row>
    <row r="7829" spans="1:4">
      <c r="A7829" s="148">
        <v>45664</v>
      </c>
      <c r="B7829" s="74" t="str">
        <f ca="1">IFERROR(__xludf.DUMMYFUNCTION("IF(REGEXMATCH(A7829,""wealth planning""),""Script 1"",""-"")"),"#VALUE!")</f>
        <v>#VALUE!</v>
      </c>
      <c r="C7829" s="148">
        <f t="shared" si="60"/>
        <v>45664</v>
      </c>
      <c r="D7829" s="74" t="str">
        <f t="shared" si="61"/>
        <v>IRFAN ZAHEEN RUSDIStatus is reachable</v>
      </c>
    </row>
    <row r="7830" spans="1:4">
      <c r="A7830" s="74" t="s">
        <v>3235</v>
      </c>
      <c r="B7830" s="74" t="str">
        <f ca="1">IFERROR(__xludf.DUMMYFUNCTION("IF(REGEXMATCH(A7830,""wealth planning""),""Script 1"",""-"")"),"Script 1")</f>
        <v>Script 1</v>
      </c>
      <c r="C7830" s="148">
        <f t="shared" si="60"/>
        <v>45664</v>
      </c>
      <c r="D7830" s="74" t="str">
        <f t="shared" si="61"/>
        <v>IRFAN ZAHEEN RUSDI</v>
      </c>
    </row>
    <row r="7831" spans="1:4">
      <c r="B7831" s="74" t="str">
        <f ca="1">IFERROR(__xludf.DUMMYFUNCTION("IF(REGEXMATCH(A7831,""wealth planning""),""Script 1"",""-"")"),"-")</f>
        <v>-</v>
      </c>
      <c r="C7831" s="74" t="str">
        <f t="shared" si="60"/>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831" s="148">
        <f t="shared" si="61"/>
        <v>45664</v>
      </c>
    </row>
    <row r="7832" spans="1:4">
      <c r="B7832" s="74" t="str">
        <f ca="1">IFERROR(__xludf.DUMMYFUNCTION("IF(REGEXMATCH(A7832,""wealth planning""),""Script 1"",""-"")"),"-")</f>
        <v>-</v>
      </c>
      <c r="C7832" s="74">
        <f t="shared" si="60"/>
        <v>0</v>
      </c>
      <c r="D7832" s="148">
        <f t="shared" si="61"/>
        <v>45664</v>
      </c>
    </row>
    <row r="7833" spans="1:4">
      <c r="B7833" s="74" t="str">
        <f ca="1">IFERROR(__xludf.DUMMYFUNCTION("IF(REGEXMATCH(A7833,""wealth planning""),""Script 1"",""-"")"),"-")</f>
        <v>-</v>
      </c>
      <c r="C7833" s="74">
        <f t="shared" si="60"/>
        <v>0</v>
      </c>
      <c r="D7833" s="74" t="str">
        <f t="shared" si="61"/>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834" spans="1:4">
      <c r="B7834" s="74" t="str">
        <f ca="1">IFERROR(__xludf.DUMMYFUNCTION("IF(REGEXMATCH(A7834,""wealth planning""),""Script 1"",""-"")"),"-")</f>
        <v>-</v>
      </c>
      <c r="C7834" s="74">
        <f t="shared" si="60"/>
        <v>0</v>
      </c>
      <c r="D7834" s="74">
        <f t="shared" si="61"/>
        <v>0</v>
      </c>
    </row>
    <row r="7835" spans="1:4">
      <c r="A7835" s="74" t="s">
        <v>5885</v>
      </c>
      <c r="B7835" s="74" t="str">
        <f ca="1">IFERROR(__xludf.DUMMYFUNCTION("IF(REGEXMATCH(A7835,""wealth planning""),""Script 1"",""-"")"),"-")</f>
        <v>-</v>
      </c>
      <c r="C7835" s="74">
        <f t="shared" si="60"/>
        <v>0</v>
      </c>
      <c r="D7835" s="74">
        <f t="shared" si="61"/>
        <v>0</v>
      </c>
    </row>
    <row r="7836" spans="1:4">
      <c r="A7836" s="148">
        <v>45664</v>
      </c>
      <c r="B7836" s="74" t="str">
        <f ca="1">IFERROR(__xludf.DUMMYFUNCTION("IF(REGEXMATCH(A7836,""wealth planning""),""Script 1"",""-"")"),"#VALUE!")</f>
        <v>#VALUE!</v>
      </c>
      <c r="C7836" s="74" t="str">
        <f t="shared" si="60"/>
        <v>Hanis Huraizah Misran</v>
      </c>
      <c r="D7836" s="74">
        <f t="shared" si="61"/>
        <v>0</v>
      </c>
    </row>
    <row r="7837" spans="1:4">
      <c r="A7837" s="148">
        <v>45664</v>
      </c>
      <c r="B7837" s="74" t="str">
        <f ca="1">IFERROR(__xludf.DUMMYFUNCTION("IF(REGEXMATCH(A7837,""wealth planning""),""Script 1"",""-"")"),"#VALUE!")</f>
        <v>#VALUE!</v>
      </c>
      <c r="C7837" s="148">
        <f t="shared" si="60"/>
        <v>45664</v>
      </c>
      <c r="D7837" s="74">
        <f t="shared" si="61"/>
        <v>0</v>
      </c>
    </row>
    <row r="7838" spans="1:4">
      <c r="A7838" s="74" t="s">
        <v>5886</v>
      </c>
      <c r="B7838" s="74" t="str">
        <f ca="1">IFERROR(__xludf.DUMMYFUNCTION("IF(REGEXMATCH(A7838,""wealth planning""),""Script 1"",""-"")"),"Script 1")</f>
        <v>Script 1</v>
      </c>
      <c r="C7838" s="148">
        <f t="shared" si="60"/>
        <v>45664</v>
      </c>
      <c r="D7838" s="74" t="str">
        <f t="shared" si="61"/>
        <v>Hanis Huraizah Misran</v>
      </c>
    </row>
    <row r="7839" spans="1:4">
      <c r="B7839" s="74" t="str">
        <f ca="1">IFERROR(__xludf.DUMMYFUNCTION("IF(REGEXMATCH(A7839,""wealth planning""),""Script 1"",""-"")"),"-")</f>
        <v>-</v>
      </c>
      <c r="C7839" s="74" t="str">
        <f t="shared" si="60"/>
        <v>You: Hai assalamualaikum puan Hanis,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839" s="148">
        <f t="shared" si="61"/>
        <v>45664</v>
      </c>
    </row>
    <row r="7840" spans="1:4">
      <c r="B7840" s="74" t="str">
        <f ca="1">IFERROR(__xludf.DUMMYFUNCTION("IF(REGEXMATCH(A7840,""wealth planning""),""Script 1"",""-"")"),"-")</f>
        <v>-</v>
      </c>
      <c r="C7840" s="74">
        <f t="shared" si="60"/>
        <v>0</v>
      </c>
      <c r="D7840" s="148">
        <f t="shared" si="61"/>
        <v>45664</v>
      </c>
    </row>
    <row r="7841" spans="1:4">
      <c r="B7841" s="74" t="str">
        <f ca="1">IFERROR(__xludf.DUMMYFUNCTION("IF(REGEXMATCH(A7841,""wealth planning""),""Script 1"",""-"")"),"-")</f>
        <v>-</v>
      </c>
      <c r="C7841" s="74">
        <f t="shared" si="60"/>
        <v>0</v>
      </c>
      <c r="D7841" s="74" t="str">
        <f t="shared" si="61"/>
        <v>You: Hai assalamualaikum puan Hanis,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842" spans="1:4">
      <c r="A7842" s="74" t="s">
        <v>5888</v>
      </c>
      <c r="B7842" s="74" t="str">
        <f ca="1">IFERROR(__xludf.DUMMYFUNCTION("IF(REGEXMATCH(A7842,""wealth planning""),""Script 1"",""-"")"),"-")</f>
        <v>-</v>
      </c>
      <c r="C7842" s="74">
        <f t="shared" si="60"/>
        <v>0</v>
      </c>
      <c r="D7842" s="74">
        <f t="shared" si="61"/>
        <v>0</v>
      </c>
    </row>
    <row r="7843" spans="1:4">
      <c r="A7843" s="74" t="s">
        <v>5889</v>
      </c>
      <c r="B7843" s="74" t="str">
        <f ca="1">IFERROR(__xludf.DUMMYFUNCTION("IF(REGEXMATCH(A7843,""wealth planning""),""Script 1"",""-"")"),"-")</f>
        <v>-</v>
      </c>
      <c r="C7843" s="74" t="str">
        <f t="shared" si="60"/>
        <v>Ameera ZaminStatus is online</v>
      </c>
      <c r="D7843" s="74">
        <f t="shared" si="61"/>
        <v>0</v>
      </c>
    </row>
    <row r="7844" spans="1:4">
      <c r="A7844" s="148">
        <v>45664</v>
      </c>
      <c r="B7844" s="74" t="str">
        <f ca="1">IFERROR(__xludf.DUMMYFUNCTION("IF(REGEXMATCH(A7844,""wealth planning""),""Script 1"",""-"")"),"#VALUE!")</f>
        <v>#VALUE!</v>
      </c>
      <c r="C7844" s="74" t="str">
        <f t="shared" si="60"/>
        <v>Ameera Zamin</v>
      </c>
      <c r="D7844" s="74">
        <f t="shared" si="61"/>
        <v>0</v>
      </c>
    </row>
    <row r="7845" spans="1:4">
      <c r="A7845" s="148">
        <v>45664</v>
      </c>
      <c r="B7845" s="74" t="str">
        <f ca="1">IFERROR(__xludf.DUMMYFUNCTION("IF(REGEXMATCH(A7845,""wealth planning""),""Script 1"",""-"")"),"#VALUE!")</f>
        <v>#VALUE!</v>
      </c>
      <c r="C7845" s="148">
        <f t="shared" si="60"/>
        <v>45664</v>
      </c>
      <c r="D7845" s="74" t="str">
        <f t="shared" si="61"/>
        <v>Ameera ZaminStatus is online</v>
      </c>
    </row>
    <row r="7846" spans="1:4">
      <c r="A7846" s="74" t="s">
        <v>2990</v>
      </c>
      <c r="B7846" s="74" t="str">
        <f ca="1">IFERROR(__xludf.DUMMYFUNCTION("IF(REGEXMATCH(A7846,""wealth planning""),""Script 1"",""-"")"),"Script 1")</f>
        <v>Script 1</v>
      </c>
      <c r="C7846" s="148">
        <f t="shared" si="60"/>
        <v>45664</v>
      </c>
      <c r="D7846" s="74" t="str">
        <f t="shared" si="61"/>
        <v>Ameera Zamin</v>
      </c>
    </row>
    <row r="7847" spans="1:4">
      <c r="B7847" s="74" t="str">
        <f ca="1">IFERROR(__xludf.DUMMYFUNCTION("IF(REGEXMATCH(A7847,""wealth planning""),""Script 1"",""-"")"),"-")</f>
        <v>-</v>
      </c>
      <c r="C7847" s="74" t="str">
        <f t="shared" si="60"/>
        <v>You: Hai assalamualaikum Ameera,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847" s="148">
        <f t="shared" si="61"/>
        <v>45664</v>
      </c>
    </row>
    <row r="7848" spans="1:4">
      <c r="B7848" s="74" t="str">
        <f ca="1">IFERROR(__xludf.DUMMYFUNCTION("IF(REGEXMATCH(A7848,""wealth planning""),""Script 1"",""-"")"),"-")</f>
        <v>-</v>
      </c>
      <c r="C7848" s="74">
        <f t="shared" si="60"/>
        <v>0</v>
      </c>
      <c r="D7848" s="148">
        <f t="shared" si="61"/>
        <v>45664</v>
      </c>
    </row>
    <row r="7849" spans="1:4">
      <c r="B7849" s="74" t="str">
        <f ca="1">IFERROR(__xludf.DUMMYFUNCTION("IF(REGEXMATCH(A7849,""wealth planning""),""Script 1"",""-"")"),"-")</f>
        <v>-</v>
      </c>
      <c r="C7849" s="74">
        <f t="shared" si="60"/>
        <v>0</v>
      </c>
      <c r="D7849" s="74" t="str">
        <f t="shared" si="61"/>
        <v>You: Hai assalamualaikum Ameera,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850" spans="1:4">
      <c r="A7850" s="74" t="s">
        <v>5891</v>
      </c>
      <c r="B7850" s="74" t="str">
        <f ca="1">IFERROR(__xludf.DUMMYFUNCTION("IF(REGEXMATCH(A7850,""wealth planning""),""Script 1"",""-"")"),"-")</f>
        <v>-</v>
      </c>
      <c r="C7850" s="74">
        <f t="shared" si="60"/>
        <v>0</v>
      </c>
      <c r="D7850" s="74">
        <f t="shared" si="61"/>
        <v>0</v>
      </c>
    </row>
    <row r="7851" spans="1:4">
      <c r="A7851" s="74" t="s">
        <v>5892</v>
      </c>
      <c r="B7851" s="74" t="str">
        <f ca="1">IFERROR(__xludf.DUMMYFUNCTION("IF(REGEXMATCH(A7851,""wealth planning""),""Script 1"",""-"")"),"-")</f>
        <v>-</v>
      </c>
      <c r="C7851" s="74" t="str">
        <f t="shared" si="60"/>
        <v>Nadiatul NabilahStatus is reachable</v>
      </c>
      <c r="D7851" s="74">
        <f t="shared" si="61"/>
        <v>0</v>
      </c>
    </row>
    <row r="7852" spans="1:4">
      <c r="A7852" s="148">
        <v>45664</v>
      </c>
      <c r="B7852" s="74" t="str">
        <f ca="1">IFERROR(__xludf.DUMMYFUNCTION("IF(REGEXMATCH(A7852,""wealth planning""),""Script 1"",""-"")"),"#VALUE!")</f>
        <v>#VALUE!</v>
      </c>
      <c r="C7852" s="74" t="str">
        <f t="shared" si="60"/>
        <v>Nadiatul Nabilah</v>
      </c>
      <c r="D7852" s="74">
        <f t="shared" si="61"/>
        <v>0</v>
      </c>
    </row>
    <row r="7853" spans="1:4">
      <c r="A7853" s="148">
        <v>45664</v>
      </c>
      <c r="B7853" s="74" t="str">
        <f ca="1">IFERROR(__xludf.DUMMYFUNCTION("IF(REGEXMATCH(A7853,""wealth planning""),""Script 1"",""-"")"),"#VALUE!")</f>
        <v>#VALUE!</v>
      </c>
      <c r="C7853" s="148">
        <f t="shared" si="60"/>
        <v>45664</v>
      </c>
      <c r="D7853" s="74" t="str">
        <f t="shared" si="61"/>
        <v>Nadiatul NabilahStatus is reachable</v>
      </c>
    </row>
    <row r="7854" spans="1:4">
      <c r="A7854" s="74" t="s">
        <v>5893</v>
      </c>
      <c r="B7854" s="74" t="str">
        <f ca="1">IFERROR(__xludf.DUMMYFUNCTION("IF(REGEXMATCH(A7854,""wealth planning""),""Script 1"",""-"")"),"Script 1")</f>
        <v>Script 1</v>
      </c>
      <c r="C7854" s="148">
        <f t="shared" si="60"/>
        <v>45664</v>
      </c>
      <c r="D7854" s="74" t="str">
        <f t="shared" si="61"/>
        <v>Nadiatul Nabilah</v>
      </c>
    </row>
    <row r="7855" spans="1:4">
      <c r="B7855" s="74" t="str">
        <f ca="1">IFERROR(__xludf.DUMMYFUNCTION("IF(REGEXMATCH(A7855,""wealth planning""),""Script 1"",""-"")"),"-")</f>
        <v>-</v>
      </c>
      <c r="C7855" s="74" t="str">
        <f t="shared" si="60"/>
        <v>You: Hai assalamualaikum Nadiatul,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855" s="148">
        <f t="shared" si="61"/>
        <v>45664</v>
      </c>
    </row>
    <row r="7856" spans="1:4">
      <c r="B7856" s="74" t="str">
        <f ca="1">IFERROR(__xludf.DUMMYFUNCTION("IF(REGEXMATCH(A7856,""wealth planning""),""Script 1"",""-"")"),"-")</f>
        <v>-</v>
      </c>
      <c r="C7856" s="74">
        <f t="shared" si="60"/>
        <v>0</v>
      </c>
      <c r="D7856" s="148">
        <f t="shared" si="61"/>
        <v>45664</v>
      </c>
    </row>
    <row r="7857" spans="1:4">
      <c r="B7857" s="74" t="str">
        <f ca="1">IFERROR(__xludf.DUMMYFUNCTION("IF(REGEXMATCH(A7857,""wealth planning""),""Script 1"",""-"")"),"-")</f>
        <v>-</v>
      </c>
      <c r="C7857" s="74">
        <f t="shared" si="60"/>
        <v>0</v>
      </c>
      <c r="D7857" s="74" t="str">
        <f t="shared" si="61"/>
        <v>You: Hai assalamualaikum Nadiatul,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858" spans="1:4">
      <c r="A7858" s="74" t="s">
        <v>5895</v>
      </c>
      <c r="B7858" s="74" t="str">
        <f ca="1">IFERROR(__xludf.DUMMYFUNCTION("IF(REGEXMATCH(A7858,""wealth planning""),""Script 1"",""-"")"),"-")</f>
        <v>-</v>
      </c>
      <c r="C7858" s="74">
        <f t="shared" si="60"/>
        <v>0</v>
      </c>
      <c r="D7858" s="74">
        <f t="shared" si="61"/>
        <v>0</v>
      </c>
    </row>
    <row r="7859" spans="1:4">
      <c r="A7859" s="74" t="s">
        <v>5896</v>
      </c>
      <c r="B7859" s="74" t="str">
        <f ca="1">IFERROR(__xludf.DUMMYFUNCTION("IF(REGEXMATCH(A7859,""wealth planning""),""Script 1"",""-"")"),"-")</f>
        <v>-</v>
      </c>
      <c r="C7859" s="74" t="str">
        <f t="shared" si="60"/>
        <v>Muhammad ShahirStatus is reachable</v>
      </c>
      <c r="D7859" s="74">
        <f t="shared" si="61"/>
        <v>0</v>
      </c>
    </row>
    <row r="7860" spans="1:4">
      <c r="A7860" s="148">
        <v>45664</v>
      </c>
      <c r="B7860" s="74" t="str">
        <f ca="1">IFERROR(__xludf.DUMMYFUNCTION("IF(REGEXMATCH(A7860,""wealth planning""),""Script 1"",""-"")"),"#VALUE!")</f>
        <v>#VALUE!</v>
      </c>
      <c r="C7860" s="74" t="str">
        <f t="shared" si="60"/>
        <v>Muhammad Shahir</v>
      </c>
      <c r="D7860" s="74">
        <f t="shared" si="61"/>
        <v>0</v>
      </c>
    </row>
    <row r="7861" spans="1:4">
      <c r="A7861" s="148">
        <v>45664</v>
      </c>
      <c r="B7861" s="74" t="str">
        <f ca="1">IFERROR(__xludf.DUMMYFUNCTION("IF(REGEXMATCH(A7861,""wealth planning""),""Script 1"",""-"")"),"#VALUE!")</f>
        <v>#VALUE!</v>
      </c>
      <c r="C7861" s="148">
        <f t="shared" si="60"/>
        <v>45664</v>
      </c>
      <c r="D7861" s="74" t="str">
        <f t="shared" si="61"/>
        <v>Muhammad ShahirStatus is reachable</v>
      </c>
    </row>
    <row r="7862" spans="1:4">
      <c r="A7862" s="74" t="s">
        <v>5897</v>
      </c>
      <c r="B7862" s="74" t="str">
        <f ca="1">IFERROR(__xludf.DUMMYFUNCTION("IF(REGEXMATCH(A7862,""wealth planning""),""Script 1"",""-"")"),"Script 1")</f>
        <v>Script 1</v>
      </c>
      <c r="C7862" s="148">
        <f t="shared" si="60"/>
        <v>45664</v>
      </c>
      <c r="D7862" s="74" t="str">
        <f t="shared" si="61"/>
        <v>Muhammad Shahir</v>
      </c>
    </row>
    <row r="7863" spans="1:4">
      <c r="B7863" s="74" t="str">
        <f ca="1">IFERROR(__xludf.DUMMYFUNCTION("IF(REGEXMATCH(A7863,""wealth planning""),""Script 1"",""-"")"),"-")</f>
        <v>-</v>
      </c>
      <c r="C7863" s="74" t="str">
        <f t="shared" si="60"/>
        <v>You: Hai assalamualaikum Shahir,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863" s="148">
        <f t="shared" si="61"/>
        <v>45664</v>
      </c>
    </row>
    <row r="7864" spans="1:4">
      <c r="B7864" s="74" t="str">
        <f ca="1">IFERROR(__xludf.DUMMYFUNCTION("IF(REGEXMATCH(A7864,""wealth planning""),""Script 1"",""-"")"),"-")</f>
        <v>-</v>
      </c>
      <c r="C7864" s="74">
        <f t="shared" si="60"/>
        <v>0</v>
      </c>
      <c r="D7864" s="148">
        <f t="shared" si="61"/>
        <v>45664</v>
      </c>
    </row>
    <row r="7865" spans="1:4">
      <c r="B7865" s="74" t="str">
        <f ca="1">IFERROR(__xludf.DUMMYFUNCTION("IF(REGEXMATCH(A7865,""wealth planning""),""Script 1"",""-"")"),"-")</f>
        <v>-</v>
      </c>
      <c r="C7865" s="74">
        <f t="shared" si="60"/>
        <v>0</v>
      </c>
      <c r="D7865" s="74" t="str">
        <f t="shared" si="61"/>
        <v>You: Hai assalamualaikum Shahir,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866" spans="1:4">
      <c r="A7866" s="74" t="s">
        <v>5899</v>
      </c>
      <c r="B7866" s="74" t="str">
        <f ca="1">IFERROR(__xludf.DUMMYFUNCTION("IF(REGEXMATCH(A7866,""wealth planning""),""Script 1"",""-"")"),"-")</f>
        <v>-</v>
      </c>
      <c r="C7866" s="74">
        <f t="shared" si="60"/>
        <v>0</v>
      </c>
      <c r="D7866" s="74">
        <f t="shared" si="61"/>
        <v>0</v>
      </c>
    </row>
    <row r="7867" spans="1:4">
      <c r="A7867" s="74" t="s">
        <v>5900</v>
      </c>
      <c r="B7867" s="74" t="str">
        <f ca="1">IFERROR(__xludf.DUMMYFUNCTION("IF(REGEXMATCH(A7867,""wealth planning""),""Script 1"",""-"")"),"-")</f>
        <v>-</v>
      </c>
      <c r="C7867" s="74" t="str">
        <f t="shared" si="60"/>
        <v>Azeqa AzwaStatus is online</v>
      </c>
      <c r="D7867" s="74">
        <f t="shared" si="61"/>
        <v>0</v>
      </c>
    </row>
    <row r="7868" spans="1:4">
      <c r="A7868" s="148">
        <v>45664</v>
      </c>
      <c r="B7868" s="74" t="str">
        <f ca="1">IFERROR(__xludf.DUMMYFUNCTION("IF(REGEXMATCH(A7868,""wealth planning""),""Script 1"",""-"")"),"#VALUE!")</f>
        <v>#VALUE!</v>
      </c>
      <c r="C7868" s="74" t="str">
        <f t="shared" si="60"/>
        <v>Azeqa Azwa</v>
      </c>
      <c r="D7868" s="74">
        <f t="shared" si="61"/>
        <v>0</v>
      </c>
    </row>
    <row r="7869" spans="1:4">
      <c r="A7869" s="148">
        <v>45664</v>
      </c>
      <c r="B7869" s="74" t="str">
        <f ca="1">IFERROR(__xludf.DUMMYFUNCTION("IF(REGEXMATCH(A7869,""wealth planning""),""Script 1"",""-"")"),"#VALUE!")</f>
        <v>#VALUE!</v>
      </c>
      <c r="C7869" s="148">
        <f t="shared" si="60"/>
        <v>45664</v>
      </c>
      <c r="D7869" s="74" t="str">
        <f t="shared" si="61"/>
        <v>Azeqa AzwaStatus is online</v>
      </c>
    </row>
    <row r="7870" spans="1:4">
      <c r="A7870" s="74" t="s">
        <v>5901</v>
      </c>
      <c r="B7870" s="74" t="str">
        <f ca="1">IFERROR(__xludf.DUMMYFUNCTION("IF(REGEXMATCH(A7870,""wealth planning""),""Script 1"",""-"")"),"Script 1")</f>
        <v>Script 1</v>
      </c>
      <c r="C7870" s="148">
        <f t="shared" si="60"/>
        <v>45664</v>
      </c>
      <c r="D7870" s="74" t="str">
        <f t="shared" si="61"/>
        <v>Azeqa Azwa</v>
      </c>
    </row>
    <row r="7871" spans="1:4">
      <c r="B7871" s="74" t="str">
        <f ca="1">IFERROR(__xludf.DUMMYFUNCTION("IF(REGEXMATCH(A7871,""wealth planning""),""Script 1"",""-"")"),"-")</f>
        <v>-</v>
      </c>
      <c r="C7871" s="74" t="str">
        <f t="shared" si="60"/>
        <v>You: Hai assalamualaikum Azeqa,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871" s="148">
        <f t="shared" si="61"/>
        <v>45664</v>
      </c>
    </row>
    <row r="7872" spans="1:4">
      <c r="B7872" s="74" t="str">
        <f ca="1">IFERROR(__xludf.DUMMYFUNCTION("IF(REGEXMATCH(A7872,""wealth planning""),""Script 1"",""-"")"),"-")</f>
        <v>-</v>
      </c>
      <c r="C7872" s="74">
        <f t="shared" si="60"/>
        <v>0</v>
      </c>
      <c r="D7872" s="148">
        <f t="shared" si="61"/>
        <v>45664</v>
      </c>
    </row>
    <row r="7873" spans="1:4">
      <c r="B7873" s="74" t="str">
        <f ca="1">IFERROR(__xludf.DUMMYFUNCTION("IF(REGEXMATCH(A7873,""wealth planning""),""Script 1"",""-"")"),"-")</f>
        <v>-</v>
      </c>
      <c r="C7873" s="74">
        <f t="shared" si="60"/>
        <v>0</v>
      </c>
      <c r="D7873" s="74" t="str">
        <f t="shared" si="61"/>
        <v>You: Hai assalamualaikum Azeqa,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874" spans="1:4">
      <c r="A7874" s="74" t="s">
        <v>5903</v>
      </c>
      <c r="B7874" s="74" t="str">
        <f ca="1">IFERROR(__xludf.DUMMYFUNCTION("IF(REGEXMATCH(A7874,""wealth planning""),""Script 1"",""-"")"),"-")</f>
        <v>-</v>
      </c>
      <c r="C7874" s="74">
        <f t="shared" si="60"/>
        <v>0</v>
      </c>
      <c r="D7874" s="74">
        <f t="shared" si="61"/>
        <v>0</v>
      </c>
    </row>
    <row r="7875" spans="1:4">
      <c r="A7875" s="74" t="s">
        <v>5904</v>
      </c>
      <c r="B7875" s="74" t="str">
        <f ca="1">IFERROR(__xludf.DUMMYFUNCTION("IF(REGEXMATCH(A7875,""wealth planning""),""Script 1"",""-"")"),"-")</f>
        <v>-</v>
      </c>
      <c r="C7875" s="74" t="str">
        <f t="shared" si="60"/>
        <v>Syafiq RazaliStatus is reachable</v>
      </c>
      <c r="D7875" s="74">
        <f t="shared" si="61"/>
        <v>0</v>
      </c>
    </row>
    <row r="7876" spans="1:4">
      <c r="A7876" s="148">
        <v>45664</v>
      </c>
      <c r="B7876" s="74" t="str">
        <f ca="1">IFERROR(__xludf.DUMMYFUNCTION("IF(REGEXMATCH(A7876,""wealth planning""),""Script 1"",""-"")"),"#VALUE!")</f>
        <v>#VALUE!</v>
      </c>
      <c r="C7876" s="74" t="str">
        <f t="shared" si="60"/>
        <v>Syafiq Razali</v>
      </c>
      <c r="D7876" s="74">
        <f t="shared" si="61"/>
        <v>0</v>
      </c>
    </row>
    <row r="7877" spans="1:4">
      <c r="A7877" s="148">
        <v>45664</v>
      </c>
      <c r="B7877" s="74" t="str">
        <f ca="1">IFERROR(__xludf.DUMMYFUNCTION("IF(REGEXMATCH(A7877,""wealth planning""),""Script 1"",""-"")"),"#VALUE!")</f>
        <v>#VALUE!</v>
      </c>
      <c r="C7877" s="148">
        <f t="shared" si="60"/>
        <v>45664</v>
      </c>
      <c r="D7877" s="74" t="str">
        <f t="shared" si="61"/>
        <v>Syafiq RazaliStatus is reachable</v>
      </c>
    </row>
    <row r="7878" spans="1:4">
      <c r="A7878" s="74" t="s">
        <v>4532</v>
      </c>
      <c r="B7878" s="74" t="str">
        <f ca="1">IFERROR(__xludf.DUMMYFUNCTION("IF(REGEXMATCH(A7878,""wealth planning""),""Script 1"",""-"")"),"Script 1")</f>
        <v>Script 1</v>
      </c>
      <c r="C7878" s="148">
        <f t="shared" si="60"/>
        <v>45664</v>
      </c>
      <c r="D7878" s="74" t="str">
        <f t="shared" si="61"/>
        <v>Syafiq Razali</v>
      </c>
    </row>
    <row r="7879" spans="1:4">
      <c r="B7879" s="74" t="str">
        <f ca="1">IFERROR(__xludf.DUMMYFUNCTION("IF(REGEXMATCH(A7879,""wealth planning""),""Script 1"",""-"")"),"-")</f>
        <v>-</v>
      </c>
      <c r="C7879" s="74" t="str">
        <f t="shared" si="60"/>
        <v>You: Hai assalamualaikum tuan Syafiq,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879" s="148">
        <f t="shared" si="61"/>
        <v>45664</v>
      </c>
    </row>
    <row r="7880" spans="1:4">
      <c r="B7880" s="74" t="str">
        <f ca="1">IFERROR(__xludf.DUMMYFUNCTION("IF(REGEXMATCH(A7880,""wealth planning""),""Script 1"",""-"")"),"-")</f>
        <v>-</v>
      </c>
      <c r="C7880" s="74">
        <f t="shared" si="60"/>
        <v>0</v>
      </c>
      <c r="D7880" s="148">
        <f t="shared" si="61"/>
        <v>45664</v>
      </c>
    </row>
    <row r="7881" spans="1:4">
      <c r="B7881" s="74" t="str">
        <f ca="1">IFERROR(__xludf.DUMMYFUNCTION("IF(REGEXMATCH(A7881,""wealth planning""),""Script 1"",""-"")"),"-")</f>
        <v>-</v>
      </c>
      <c r="C7881" s="74">
        <f t="shared" si="60"/>
        <v>0</v>
      </c>
      <c r="D7881" s="74" t="str">
        <f t="shared" si="61"/>
        <v>You: Hai assalamualaikum tuan Syafiq,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882" spans="1:4">
      <c r="B7882" s="74" t="str">
        <f ca="1">IFERROR(__xludf.DUMMYFUNCTION("IF(REGEXMATCH(A7882,""wealth planning""),""Script 1"",""-"")"),"-")</f>
        <v>-</v>
      </c>
      <c r="C7882" s="74">
        <f t="shared" si="60"/>
        <v>0</v>
      </c>
      <c r="D7882" s="74">
        <f t="shared" si="61"/>
        <v>0</v>
      </c>
    </row>
    <row r="7883" spans="1:4">
      <c r="A7883" s="74" t="s">
        <v>5907</v>
      </c>
      <c r="B7883" s="74" t="str">
        <f ca="1">IFERROR(__xludf.DUMMYFUNCTION("IF(REGEXMATCH(A7883,""wealth planning""),""Script 1"",""-"")"),"-")</f>
        <v>-</v>
      </c>
      <c r="C7883" s="74">
        <f t="shared" si="60"/>
        <v>0</v>
      </c>
      <c r="D7883" s="74">
        <f t="shared" si="61"/>
        <v>0</v>
      </c>
    </row>
    <row r="7884" spans="1:4">
      <c r="A7884" s="148">
        <v>45664</v>
      </c>
      <c r="B7884" s="74" t="str">
        <f ca="1">IFERROR(__xludf.DUMMYFUNCTION("IF(REGEXMATCH(A7884,""wealth planning""),""Script 1"",""-"")"),"#VALUE!")</f>
        <v>#VALUE!</v>
      </c>
      <c r="C7884" s="74" t="str">
        <f t="shared" si="60"/>
        <v>Nur Ain Daud</v>
      </c>
      <c r="D7884" s="74">
        <f t="shared" si="61"/>
        <v>0</v>
      </c>
    </row>
    <row r="7885" spans="1:4">
      <c r="A7885" s="148">
        <v>45664</v>
      </c>
      <c r="B7885" s="74" t="str">
        <f ca="1">IFERROR(__xludf.DUMMYFUNCTION("IF(REGEXMATCH(A7885,""wealth planning""),""Script 1"",""-"")"),"#VALUE!")</f>
        <v>#VALUE!</v>
      </c>
      <c r="C7885" s="148">
        <f t="shared" si="60"/>
        <v>45664</v>
      </c>
      <c r="D7885" s="74">
        <f t="shared" si="61"/>
        <v>0</v>
      </c>
    </row>
    <row r="7886" spans="1:4">
      <c r="A7886" s="74" t="s">
        <v>3129</v>
      </c>
      <c r="B7886" s="74" t="str">
        <f ca="1">IFERROR(__xludf.DUMMYFUNCTION("IF(REGEXMATCH(A7886,""wealth planning""),""Script 1"",""-"")"),"Script 1")</f>
        <v>Script 1</v>
      </c>
      <c r="C7886" s="148">
        <f t="shared" si="60"/>
        <v>45664</v>
      </c>
      <c r="D7886" s="74" t="str">
        <f t="shared" si="61"/>
        <v>Nur Ain Daud</v>
      </c>
    </row>
    <row r="7887" spans="1:4">
      <c r="B7887" s="74" t="str">
        <f ca="1">IFERROR(__xludf.DUMMYFUNCTION("IF(REGEXMATCH(A7887,""wealth planning""),""Script 1"",""-"")"),"-")</f>
        <v>-</v>
      </c>
      <c r="C7887" s="74" t="str">
        <f t="shared" si="60"/>
        <v>You: Hai assalamualaikum Nur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887" s="148">
        <f t="shared" si="61"/>
        <v>45664</v>
      </c>
    </row>
    <row r="7888" spans="1:4">
      <c r="B7888" s="74" t="str">
        <f ca="1">IFERROR(__xludf.DUMMYFUNCTION("IF(REGEXMATCH(A7888,""wealth planning""),""Script 1"",""-"")"),"-")</f>
        <v>-</v>
      </c>
      <c r="C7888" s="74">
        <f t="shared" si="60"/>
        <v>0</v>
      </c>
      <c r="D7888" s="148">
        <f t="shared" si="61"/>
        <v>45664</v>
      </c>
    </row>
    <row r="7889" spans="1:4">
      <c r="B7889" s="74" t="str">
        <f ca="1">IFERROR(__xludf.DUMMYFUNCTION("IF(REGEXMATCH(A7889,""wealth planning""),""Script 1"",""-"")"),"-")</f>
        <v>-</v>
      </c>
      <c r="C7889" s="74">
        <f t="shared" si="60"/>
        <v>0</v>
      </c>
      <c r="D7889" s="74" t="str">
        <f t="shared" si="61"/>
        <v>You: Hai assalamualaikum Nur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890" spans="1:4">
      <c r="A7890" s="74" t="s">
        <v>5909</v>
      </c>
      <c r="B7890" s="74" t="str">
        <f ca="1">IFERROR(__xludf.DUMMYFUNCTION("IF(REGEXMATCH(A7890,""wealth planning""),""Script 1"",""-"")"),"-")</f>
        <v>-</v>
      </c>
      <c r="C7890" s="74">
        <f t="shared" si="60"/>
        <v>0</v>
      </c>
      <c r="D7890" s="74">
        <f t="shared" si="61"/>
        <v>0</v>
      </c>
    </row>
    <row r="7891" spans="1:4">
      <c r="A7891" s="74" t="s">
        <v>5910</v>
      </c>
      <c r="B7891" s="74" t="str">
        <f ca="1">IFERROR(__xludf.DUMMYFUNCTION("IF(REGEXMATCH(A7891,""wealth planning""),""Script 1"",""-"")"),"-")</f>
        <v>-</v>
      </c>
      <c r="C7891" s="74" t="str">
        <f t="shared" si="60"/>
        <v>Nur Fatihah Abdul RazakStatus is reachable</v>
      </c>
      <c r="D7891" s="74">
        <f t="shared" si="61"/>
        <v>0</v>
      </c>
    </row>
    <row r="7892" spans="1:4">
      <c r="A7892" s="148">
        <v>45664</v>
      </c>
      <c r="B7892" s="74" t="str">
        <f ca="1">IFERROR(__xludf.DUMMYFUNCTION("IF(REGEXMATCH(A7892,""wealth planning""),""Script 1"",""-"")"),"#VALUE!")</f>
        <v>#VALUE!</v>
      </c>
      <c r="C7892" s="74" t="str">
        <f t="shared" si="60"/>
        <v>Nur Fatihah Abdul Razak</v>
      </c>
      <c r="D7892" s="74">
        <f t="shared" si="61"/>
        <v>0</v>
      </c>
    </row>
    <row r="7893" spans="1:4">
      <c r="A7893" s="148">
        <v>45664</v>
      </c>
      <c r="B7893" s="74" t="str">
        <f ca="1">IFERROR(__xludf.DUMMYFUNCTION("IF(REGEXMATCH(A7893,""wealth planning""),""Script 1"",""-"")"),"#VALUE!")</f>
        <v>#VALUE!</v>
      </c>
      <c r="C7893" s="148">
        <f t="shared" si="60"/>
        <v>45664</v>
      </c>
      <c r="D7893" s="74" t="str">
        <f t="shared" si="61"/>
        <v>Nur Fatihah Abdul RazakStatus is reachable</v>
      </c>
    </row>
    <row r="7894" spans="1:4">
      <c r="A7894" s="74" t="s">
        <v>3581</v>
      </c>
      <c r="B7894" s="74" t="str">
        <f ca="1">IFERROR(__xludf.DUMMYFUNCTION("IF(REGEXMATCH(A7894,""wealth planning""),""Script 1"",""-"")"),"Script 1")</f>
        <v>Script 1</v>
      </c>
      <c r="C7894" s="148">
        <f t="shared" si="60"/>
        <v>45664</v>
      </c>
      <c r="D7894" s="74" t="str">
        <f t="shared" si="61"/>
        <v>Nur Fatihah Abdul Razak</v>
      </c>
    </row>
    <row r="7895" spans="1:4">
      <c r="B7895" s="74" t="str">
        <f ca="1">IFERROR(__xludf.DUMMYFUNCTION("IF(REGEXMATCH(A7895,""wealth planning""),""Script 1"",""-"")"),"-")</f>
        <v>-</v>
      </c>
      <c r="C7895" s="74" t="str">
        <f t="shared" si="60"/>
        <v>You: Hai assalamualaikum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895" s="148">
        <f t="shared" si="61"/>
        <v>45664</v>
      </c>
    </row>
    <row r="7896" spans="1:4">
      <c r="B7896" s="74" t="str">
        <f ca="1">IFERROR(__xludf.DUMMYFUNCTION("IF(REGEXMATCH(A7896,""wealth planning""),""Script 1"",""-"")"),"-")</f>
        <v>-</v>
      </c>
      <c r="C7896" s="74">
        <f t="shared" si="60"/>
        <v>0</v>
      </c>
      <c r="D7896" s="148">
        <f t="shared" si="61"/>
        <v>45664</v>
      </c>
    </row>
    <row r="7897" spans="1:4">
      <c r="B7897" s="74" t="str">
        <f ca="1">IFERROR(__xludf.DUMMYFUNCTION("IF(REGEXMATCH(A7897,""wealth planning""),""Script 1"",""-"")"),"-")</f>
        <v>-</v>
      </c>
      <c r="C7897" s="74">
        <f t="shared" si="60"/>
        <v>0</v>
      </c>
      <c r="D7897" s="74" t="str">
        <f t="shared" si="61"/>
        <v>You: Hai assalamualaikum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898" spans="1:4">
      <c r="B7898" s="74" t="str">
        <f ca="1">IFERROR(__xludf.DUMMYFUNCTION("IF(REGEXMATCH(A7898,""wealth planning""),""Script 1"",""-"")"),"-")</f>
        <v>-</v>
      </c>
      <c r="C7898" s="74">
        <f t="shared" si="60"/>
        <v>0</v>
      </c>
      <c r="D7898" s="74">
        <f t="shared" si="61"/>
        <v>0</v>
      </c>
    </row>
    <row r="7899" spans="1:4">
      <c r="A7899" s="74" t="s">
        <v>5913</v>
      </c>
      <c r="B7899" s="74" t="str">
        <f ca="1">IFERROR(__xludf.DUMMYFUNCTION("IF(REGEXMATCH(A7899,""wealth planning""),""Script 1"",""-"")"),"-")</f>
        <v>-</v>
      </c>
      <c r="C7899" s="74">
        <f t="shared" si="60"/>
        <v>0</v>
      </c>
      <c r="D7899" s="74">
        <f t="shared" si="61"/>
        <v>0</v>
      </c>
    </row>
    <row r="7900" spans="1:4">
      <c r="A7900" s="148">
        <v>45664</v>
      </c>
      <c r="B7900" s="74" t="str">
        <f ca="1">IFERROR(__xludf.DUMMYFUNCTION("IF(REGEXMATCH(A7900,""wealth planning""),""Script 1"",""-"")"),"#VALUE!")</f>
        <v>#VALUE!</v>
      </c>
      <c r="C7900" s="74" t="str">
        <f t="shared" si="60"/>
        <v>Ellyana Shameera</v>
      </c>
      <c r="D7900" s="74">
        <f t="shared" si="61"/>
        <v>0</v>
      </c>
    </row>
    <row r="7901" spans="1:4">
      <c r="A7901" s="148">
        <v>45664</v>
      </c>
      <c r="B7901" s="74" t="str">
        <f ca="1">IFERROR(__xludf.DUMMYFUNCTION("IF(REGEXMATCH(A7901,""wealth planning""),""Script 1"",""-"")"),"#VALUE!")</f>
        <v>#VALUE!</v>
      </c>
      <c r="C7901" s="148">
        <f t="shared" si="60"/>
        <v>45664</v>
      </c>
      <c r="D7901" s="74">
        <f t="shared" si="61"/>
        <v>0</v>
      </c>
    </row>
    <row r="7902" spans="1:4">
      <c r="A7902" s="74" t="s">
        <v>3808</v>
      </c>
      <c r="B7902" s="74" t="str">
        <f ca="1">IFERROR(__xludf.DUMMYFUNCTION("IF(REGEXMATCH(A7902,""wealth planning""),""Script 1"",""-"")"),"Script 1")</f>
        <v>Script 1</v>
      </c>
      <c r="C7902" s="148">
        <f t="shared" si="60"/>
        <v>45664</v>
      </c>
      <c r="D7902" s="74" t="str">
        <f t="shared" si="61"/>
        <v>Ellyana Shameera</v>
      </c>
    </row>
    <row r="7903" spans="1:4">
      <c r="B7903" s="74" t="str">
        <f ca="1">IFERROR(__xludf.DUMMYFUNCTION("IF(REGEXMATCH(A7903,""wealth planning""),""Script 1"",""-"")"),"-")</f>
        <v>-</v>
      </c>
      <c r="C7903" s="74" t="str">
        <f t="shared" si="60"/>
        <v>You: Hai assalamualaikum Ellyana,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903" s="148">
        <f t="shared" si="61"/>
        <v>45664</v>
      </c>
    </row>
    <row r="7904" spans="1:4">
      <c r="B7904" s="74" t="str">
        <f ca="1">IFERROR(__xludf.DUMMYFUNCTION("IF(REGEXMATCH(A7904,""wealth planning""),""Script 1"",""-"")"),"-")</f>
        <v>-</v>
      </c>
      <c r="C7904" s="74">
        <f t="shared" si="60"/>
        <v>0</v>
      </c>
      <c r="D7904" s="148">
        <f t="shared" si="61"/>
        <v>45664</v>
      </c>
    </row>
    <row r="7905" spans="1:4">
      <c r="B7905" s="74" t="str">
        <f ca="1">IFERROR(__xludf.DUMMYFUNCTION("IF(REGEXMATCH(A7905,""wealth planning""),""Script 1"",""-"")"),"-")</f>
        <v>-</v>
      </c>
      <c r="C7905" s="74">
        <f t="shared" si="60"/>
        <v>0</v>
      </c>
      <c r="D7905" s="74" t="str">
        <f t="shared" si="61"/>
        <v>You: Hai assalamualaikum Ellyana,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906" spans="1:4">
      <c r="A7906" s="74" t="s">
        <v>5915</v>
      </c>
      <c r="B7906" s="74" t="str">
        <f ca="1">IFERROR(__xludf.DUMMYFUNCTION("IF(REGEXMATCH(A7906,""wealth planning""),""Script 1"",""-"")"),"-")</f>
        <v>-</v>
      </c>
      <c r="C7906" s="74">
        <f t="shared" si="60"/>
        <v>0</v>
      </c>
      <c r="D7906" s="74">
        <f t="shared" si="61"/>
        <v>0</v>
      </c>
    </row>
    <row r="7907" spans="1:4">
      <c r="A7907" s="74" t="s">
        <v>5915</v>
      </c>
      <c r="B7907" s="74" t="str">
        <f ca="1">IFERROR(__xludf.DUMMYFUNCTION("IF(REGEXMATCH(A7907,""wealth planning""),""Script 1"",""-"")"),"-")</f>
        <v>-</v>
      </c>
      <c r="C7907" s="74" t="str">
        <f t="shared" si="60"/>
        <v>AKMAL HAKIM BIN SHAMSUL ANUAR</v>
      </c>
      <c r="D7907" s="74">
        <f t="shared" si="61"/>
        <v>0</v>
      </c>
    </row>
    <row r="7908" spans="1:4">
      <c r="A7908" s="148">
        <v>45664</v>
      </c>
      <c r="B7908" s="74" t="str">
        <f ca="1">IFERROR(__xludf.DUMMYFUNCTION("IF(REGEXMATCH(A7908,""wealth planning""),""Script 1"",""-"")"),"#VALUE!")</f>
        <v>#VALUE!</v>
      </c>
      <c r="C7908" s="74" t="str">
        <f t="shared" si="60"/>
        <v>AKMAL HAKIM BIN SHAMSUL ANUAR</v>
      </c>
      <c r="D7908" s="74">
        <f t="shared" si="61"/>
        <v>0</v>
      </c>
    </row>
    <row r="7909" spans="1:4">
      <c r="A7909" s="148">
        <v>45664</v>
      </c>
      <c r="B7909" s="74" t="str">
        <f ca="1">IFERROR(__xludf.DUMMYFUNCTION("IF(REGEXMATCH(A7909,""wealth planning""),""Script 1"",""-"")"),"#VALUE!")</f>
        <v>#VALUE!</v>
      </c>
      <c r="C7909" s="148">
        <f t="shared" ref="C7909:C8163" si="62">A7908</f>
        <v>45664</v>
      </c>
      <c r="D7909" s="74" t="str">
        <f t="shared" ref="D7909:D8163" si="63">A7906</f>
        <v>AKMAL HAKIM BIN SHAMSUL ANUAR</v>
      </c>
    </row>
    <row r="7910" spans="1:4">
      <c r="A7910" s="74" t="s">
        <v>3839</v>
      </c>
      <c r="B7910" s="74" t="str">
        <f ca="1">IFERROR(__xludf.DUMMYFUNCTION("IF(REGEXMATCH(A7910,""wealth planning""),""Script 1"",""-"")"),"Script 1")</f>
        <v>Script 1</v>
      </c>
      <c r="C7910" s="148">
        <f t="shared" si="62"/>
        <v>45664</v>
      </c>
      <c r="D7910" s="74" t="str">
        <f t="shared" si="63"/>
        <v>AKMAL HAKIM BIN SHAMSUL ANUAR</v>
      </c>
    </row>
    <row r="7911" spans="1:4">
      <c r="B7911" s="74" t="str">
        <f ca="1">IFERROR(__xludf.DUMMYFUNCTION("IF(REGEXMATCH(A7911,""wealth planning""),""Script 1"",""-"")"),"-")</f>
        <v>-</v>
      </c>
      <c r="C7911" s="74" t="str">
        <f t="shared" si="62"/>
        <v>You: Hai assalamualaikum Akmal,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911" s="148">
        <f t="shared" si="63"/>
        <v>45664</v>
      </c>
    </row>
    <row r="7912" spans="1:4">
      <c r="B7912" s="74" t="str">
        <f ca="1">IFERROR(__xludf.DUMMYFUNCTION("IF(REGEXMATCH(A7912,""wealth planning""),""Script 1"",""-"")"),"-")</f>
        <v>-</v>
      </c>
      <c r="C7912" s="74">
        <f t="shared" si="62"/>
        <v>0</v>
      </c>
      <c r="D7912" s="148">
        <f t="shared" si="63"/>
        <v>45664</v>
      </c>
    </row>
    <row r="7913" spans="1:4">
      <c r="B7913" s="74" t="str">
        <f ca="1">IFERROR(__xludf.DUMMYFUNCTION("IF(REGEXMATCH(A7913,""wealth planning""),""Script 1"",""-"")"),"-")</f>
        <v>-</v>
      </c>
      <c r="C7913" s="74">
        <f t="shared" si="62"/>
        <v>0</v>
      </c>
      <c r="D7913" s="74" t="str">
        <f t="shared" si="63"/>
        <v>You: Hai assalamualaikum Akmal,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914" spans="1:4">
      <c r="A7914" s="74" t="s">
        <v>5917</v>
      </c>
      <c r="B7914" s="74" t="str">
        <f ca="1">IFERROR(__xludf.DUMMYFUNCTION("IF(REGEXMATCH(A7914,""wealth planning""),""Script 1"",""-"")"),"-")</f>
        <v>-</v>
      </c>
      <c r="C7914" s="74">
        <f t="shared" si="62"/>
        <v>0</v>
      </c>
      <c r="D7914" s="74">
        <f t="shared" si="63"/>
        <v>0</v>
      </c>
    </row>
    <row r="7915" spans="1:4">
      <c r="A7915" s="74" t="s">
        <v>5918</v>
      </c>
      <c r="B7915" s="74" t="str">
        <f ca="1">IFERROR(__xludf.DUMMYFUNCTION("IF(REGEXMATCH(A7915,""wealth planning""),""Script 1"",""-"")"),"-")</f>
        <v>-</v>
      </c>
      <c r="C7915" s="74" t="str">
        <f t="shared" si="62"/>
        <v>Fatin SyafierahStatus is reachable</v>
      </c>
      <c r="D7915" s="74">
        <f t="shared" si="63"/>
        <v>0</v>
      </c>
    </row>
    <row r="7916" spans="1:4">
      <c r="A7916" s="148">
        <v>45664</v>
      </c>
      <c r="B7916" s="74" t="str">
        <f ca="1">IFERROR(__xludf.DUMMYFUNCTION("IF(REGEXMATCH(A7916,""wealth planning""),""Script 1"",""-"")"),"#VALUE!")</f>
        <v>#VALUE!</v>
      </c>
      <c r="C7916" s="74" t="str">
        <f t="shared" si="62"/>
        <v>Fatin Syafierah</v>
      </c>
      <c r="D7916" s="74">
        <f t="shared" si="63"/>
        <v>0</v>
      </c>
    </row>
    <row r="7917" spans="1:4">
      <c r="A7917" s="148">
        <v>45664</v>
      </c>
      <c r="B7917" s="74" t="str">
        <f ca="1">IFERROR(__xludf.DUMMYFUNCTION("IF(REGEXMATCH(A7917,""wealth planning""),""Script 1"",""-"")"),"#VALUE!")</f>
        <v>#VALUE!</v>
      </c>
      <c r="C7917" s="148">
        <f t="shared" si="62"/>
        <v>45664</v>
      </c>
      <c r="D7917" s="74" t="str">
        <f t="shared" si="63"/>
        <v>Fatin SyafierahStatus is reachable</v>
      </c>
    </row>
    <row r="7918" spans="1:4">
      <c r="A7918" s="74" t="s">
        <v>3004</v>
      </c>
      <c r="B7918" s="74" t="str">
        <f ca="1">IFERROR(__xludf.DUMMYFUNCTION("IF(REGEXMATCH(A7918,""wealth planning""),""Script 1"",""-"")"),"Script 1")</f>
        <v>Script 1</v>
      </c>
      <c r="C7918" s="148">
        <f t="shared" si="62"/>
        <v>45664</v>
      </c>
      <c r="D7918" s="74" t="str">
        <f t="shared" si="63"/>
        <v>Fatin Syafierah</v>
      </c>
    </row>
    <row r="7919" spans="1:4">
      <c r="B7919" s="74" t="str">
        <f ca="1">IFERROR(__xludf.DUMMYFUNCTION("IF(REGEXMATCH(A7919,""wealth planning""),""Script 1"",""-"")"),"-")</f>
        <v>-</v>
      </c>
      <c r="C7919" s="74" t="str">
        <f t="shared" si="62"/>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919" s="148">
        <f t="shared" si="63"/>
        <v>45664</v>
      </c>
    </row>
    <row r="7920" spans="1:4">
      <c r="B7920" s="74" t="str">
        <f ca="1">IFERROR(__xludf.DUMMYFUNCTION("IF(REGEXMATCH(A7920,""wealth planning""),""Script 1"",""-"")"),"-")</f>
        <v>-</v>
      </c>
      <c r="C7920" s="74">
        <f t="shared" si="62"/>
        <v>0</v>
      </c>
      <c r="D7920" s="148">
        <f t="shared" si="63"/>
        <v>45664</v>
      </c>
    </row>
    <row r="7921" spans="1:4">
      <c r="B7921" s="74" t="str">
        <f ca="1">IFERROR(__xludf.DUMMYFUNCTION("IF(REGEXMATCH(A7921,""wealth planning""),""Script 1"",""-"")"),"-")</f>
        <v>-</v>
      </c>
      <c r="C7921" s="74">
        <f t="shared" si="62"/>
        <v>0</v>
      </c>
      <c r="D7921" s="74" t="str">
        <f t="shared" si="63"/>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922" spans="1:4">
      <c r="A7922" s="74" t="s">
        <v>5920</v>
      </c>
      <c r="B7922" s="74" t="str">
        <f ca="1">IFERROR(__xludf.DUMMYFUNCTION("IF(REGEXMATCH(A7922,""wealth planning""),""Script 1"",""-"")"),"-")</f>
        <v>-</v>
      </c>
      <c r="C7922" s="74">
        <f t="shared" si="62"/>
        <v>0</v>
      </c>
      <c r="D7922" s="74">
        <f t="shared" si="63"/>
        <v>0</v>
      </c>
    </row>
    <row r="7923" spans="1:4">
      <c r="A7923" s="74" t="s">
        <v>5920</v>
      </c>
      <c r="B7923" s="74" t="str">
        <f ca="1">IFERROR(__xludf.DUMMYFUNCTION("IF(REGEXMATCH(A7923,""wealth planning""),""Script 1"",""-"")"),"-")</f>
        <v>-</v>
      </c>
      <c r="C7923" s="74" t="str">
        <f t="shared" si="62"/>
        <v>Nabil Suhaimi</v>
      </c>
      <c r="D7923" s="74">
        <f t="shared" si="63"/>
        <v>0</v>
      </c>
    </row>
    <row r="7924" spans="1:4">
      <c r="A7924" s="148">
        <v>45664</v>
      </c>
      <c r="B7924" s="74" t="str">
        <f ca="1">IFERROR(__xludf.DUMMYFUNCTION("IF(REGEXMATCH(A7924,""wealth planning""),""Script 1"",""-"")"),"#VALUE!")</f>
        <v>#VALUE!</v>
      </c>
      <c r="C7924" s="74" t="str">
        <f t="shared" si="62"/>
        <v>Nabil Suhaimi</v>
      </c>
      <c r="D7924" s="74">
        <f t="shared" si="63"/>
        <v>0</v>
      </c>
    </row>
    <row r="7925" spans="1:4">
      <c r="A7925" s="148">
        <v>45664</v>
      </c>
      <c r="B7925" s="74" t="str">
        <f ca="1">IFERROR(__xludf.DUMMYFUNCTION("IF(REGEXMATCH(A7925,""wealth planning""),""Script 1"",""-"")"),"#VALUE!")</f>
        <v>#VALUE!</v>
      </c>
      <c r="C7925" s="148">
        <f t="shared" si="62"/>
        <v>45664</v>
      </c>
      <c r="D7925" s="74" t="str">
        <f t="shared" si="63"/>
        <v>Nabil Suhaimi</v>
      </c>
    </row>
    <row r="7926" spans="1:4">
      <c r="A7926" s="74" t="s">
        <v>4387</v>
      </c>
      <c r="B7926" s="74" t="str">
        <f ca="1">IFERROR(__xludf.DUMMYFUNCTION("IF(REGEXMATCH(A7926,""wealth planning""),""Script 1"",""-"")"),"Script 1")</f>
        <v>Script 1</v>
      </c>
      <c r="C7926" s="148">
        <f t="shared" si="62"/>
        <v>45664</v>
      </c>
      <c r="D7926" s="74" t="str">
        <f t="shared" si="63"/>
        <v>Nabil Suhaimi</v>
      </c>
    </row>
    <row r="7927" spans="1:4">
      <c r="B7927" s="74" t="str">
        <f ca="1">IFERROR(__xludf.DUMMYFUNCTION("IF(REGEXMATCH(A7927,""wealth planning""),""Script 1"",""-"")"),"-")</f>
        <v>-</v>
      </c>
      <c r="C7927" s="74" t="str">
        <f t="shared" si="62"/>
        <v>You: Hai assalamualaikum Nabil,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927" s="148">
        <f t="shared" si="63"/>
        <v>45664</v>
      </c>
    </row>
    <row r="7928" spans="1:4">
      <c r="B7928" s="74" t="str">
        <f ca="1">IFERROR(__xludf.DUMMYFUNCTION("IF(REGEXMATCH(A7928,""wealth planning""),""Script 1"",""-"")"),"-")</f>
        <v>-</v>
      </c>
      <c r="C7928" s="74">
        <f t="shared" si="62"/>
        <v>0</v>
      </c>
      <c r="D7928" s="148">
        <f t="shared" si="63"/>
        <v>45664</v>
      </c>
    </row>
    <row r="7929" spans="1:4">
      <c r="B7929" s="74" t="str">
        <f ca="1">IFERROR(__xludf.DUMMYFUNCTION("IF(REGEXMATCH(A7929,""wealth planning""),""Script 1"",""-"")"),"-")</f>
        <v>-</v>
      </c>
      <c r="C7929" s="74">
        <f t="shared" si="62"/>
        <v>0</v>
      </c>
      <c r="D7929" s="74" t="str">
        <f t="shared" si="63"/>
        <v>You: Hai assalamualaikum Nabil,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930" spans="1:4">
      <c r="B7930" s="74" t="str">
        <f ca="1">IFERROR(__xludf.DUMMYFUNCTION("IF(REGEXMATCH(A7930,""wealth planning""),""Script 1"",""-"")"),"-")</f>
        <v>-</v>
      </c>
      <c r="C7930" s="74">
        <f t="shared" si="62"/>
        <v>0</v>
      </c>
      <c r="D7930" s="74">
        <f t="shared" si="63"/>
        <v>0</v>
      </c>
    </row>
    <row r="7931" spans="1:4">
      <c r="A7931" s="74" t="s">
        <v>5923</v>
      </c>
      <c r="B7931" s="74" t="str">
        <f ca="1">IFERROR(__xludf.DUMMYFUNCTION("IF(REGEXMATCH(A7931,""wealth planning""),""Script 1"",""-"")"),"-")</f>
        <v>-</v>
      </c>
      <c r="C7931" s="74">
        <f t="shared" si="62"/>
        <v>0</v>
      </c>
      <c r="D7931" s="74">
        <f t="shared" si="63"/>
        <v>0</v>
      </c>
    </row>
    <row r="7932" spans="1:4">
      <c r="A7932" s="148">
        <v>45664</v>
      </c>
      <c r="B7932" s="74" t="str">
        <f ca="1">IFERROR(__xludf.DUMMYFUNCTION("IF(REGEXMATCH(A7932,""wealth planning""),""Script 1"",""-"")"),"#VALUE!")</f>
        <v>#VALUE!</v>
      </c>
      <c r="C7932" s="74" t="str">
        <f t="shared" si="62"/>
        <v>Nur Basirah</v>
      </c>
      <c r="D7932" s="74">
        <f t="shared" si="63"/>
        <v>0</v>
      </c>
    </row>
    <row r="7933" spans="1:4">
      <c r="A7933" s="148">
        <v>45664</v>
      </c>
      <c r="B7933" s="74" t="str">
        <f ca="1">IFERROR(__xludf.DUMMYFUNCTION("IF(REGEXMATCH(A7933,""wealth planning""),""Script 1"",""-"")"),"#VALUE!")</f>
        <v>#VALUE!</v>
      </c>
      <c r="C7933" s="148">
        <f t="shared" si="62"/>
        <v>45664</v>
      </c>
      <c r="D7933" s="74">
        <f t="shared" si="63"/>
        <v>0</v>
      </c>
    </row>
    <row r="7934" spans="1:4">
      <c r="A7934" s="74" t="s">
        <v>5924</v>
      </c>
      <c r="B7934" s="74" t="str">
        <f ca="1">IFERROR(__xludf.DUMMYFUNCTION("IF(REGEXMATCH(A7934,""wealth planning""),""Script 1"",""-"")"),"Script 1")</f>
        <v>Script 1</v>
      </c>
      <c r="C7934" s="148">
        <f t="shared" si="62"/>
        <v>45664</v>
      </c>
      <c r="D7934" s="74" t="str">
        <f t="shared" si="63"/>
        <v>Nur Basirah</v>
      </c>
    </row>
    <row r="7935" spans="1:4">
      <c r="B7935" s="74" t="str">
        <f ca="1">IFERROR(__xludf.DUMMYFUNCTION("IF(REGEXMATCH(A7935,""wealth planning""),""Script 1"",""-"")"),"-")</f>
        <v>-</v>
      </c>
      <c r="C7935" s="74" t="str">
        <f t="shared" si="62"/>
        <v>You: Hai assalamualaikum Nur Basirah,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935" s="148">
        <f t="shared" si="63"/>
        <v>45664</v>
      </c>
    </row>
    <row r="7936" spans="1:4">
      <c r="B7936" s="74" t="str">
        <f ca="1">IFERROR(__xludf.DUMMYFUNCTION("IF(REGEXMATCH(A7936,""wealth planning""),""Script 1"",""-"")"),"-")</f>
        <v>-</v>
      </c>
      <c r="C7936" s="74">
        <f t="shared" si="62"/>
        <v>0</v>
      </c>
      <c r="D7936" s="148">
        <f t="shared" si="63"/>
        <v>45664</v>
      </c>
    </row>
    <row r="7937" spans="1:4">
      <c r="B7937" s="74" t="str">
        <f ca="1">IFERROR(__xludf.DUMMYFUNCTION("IF(REGEXMATCH(A7937,""wealth planning""),""Script 1"",""-"")"),"-")</f>
        <v>-</v>
      </c>
      <c r="C7937" s="74">
        <f t="shared" si="62"/>
        <v>0</v>
      </c>
      <c r="D7937" s="74" t="str">
        <f t="shared" si="63"/>
        <v>You: Hai assalamualaikum Nur Basirah,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938" spans="1:4">
      <c r="A7938" s="74" t="s">
        <v>5926</v>
      </c>
      <c r="B7938" s="74" t="str">
        <f ca="1">IFERROR(__xludf.DUMMYFUNCTION("IF(REGEXMATCH(A7938,""wealth planning""),""Script 1"",""-"")"),"-")</f>
        <v>-</v>
      </c>
      <c r="C7938" s="74">
        <f t="shared" si="62"/>
        <v>0</v>
      </c>
      <c r="D7938" s="74">
        <f t="shared" si="63"/>
        <v>0</v>
      </c>
    </row>
    <row r="7939" spans="1:4">
      <c r="A7939" s="74" t="s">
        <v>5927</v>
      </c>
      <c r="B7939" s="74" t="str">
        <f ca="1">IFERROR(__xludf.DUMMYFUNCTION("IF(REGEXMATCH(A7939,""wealth planning""),""Script 1"",""-"")"),"-")</f>
        <v>-</v>
      </c>
      <c r="C7939" s="74" t="str">
        <f t="shared" si="62"/>
        <v>Ain Sofea IbrahimStatus is reachable</v>
      </c>
      <c r="D7939" s="74">
        <f t="shared" si="63"/>
        <v>0</v>
      </c>
    </row>
    <row r="7940" spans="1:4">
      <c r="A7940" s="149">
        <v>45639</v>
      </c>
      <c r="B7940" s="74" t="str">
        <f ca="1">IFERROR(__xludf.DUMMYFUNCTION("IF(REGEXMATCH(A7940,""wealth planning""),""Script 1"",""-"")"),"#VALUE!")</f>
        <v>#VALUE!</v>
      </c>
      <c r="C7940" s="74" t="str">
        <f t="shared" si="62"/>
        <v>Ain Sofea Ibrahim</v>
      </c>
      <c r="D7940" s="74">
        <f t="shared" si="63"/>
        <v>0</v>
      </c>
    </row>
    <row r="7941" spans="1:4">
      <c r="A7941" s="149">
        <v>45639</v>
      </c>
      <c r="B7941" s="74" t="str">
        <f ca="1">IFERROR(__xludf.DUMMYFUNCTION("IF(REGEXMATCH(A7941,""wealth planning""),""Script 1"",""-"")"),"#VALUE!")</f>
        <v>#VALUE!</v>
      </c>
      <c r="C7941" s="149">
        <f t="shared" si="62"/>
        <v>45639</v>
      </c>
      <c r="D7941" s="74" t="str">
        <f t="shared" si="63"/>
        <v>Ain Sofea IbrahimStatus is reachable</v>
      </c>
    </row>
    <row r="7942" spans="1:4">
      <c r="A7942" s="74" t="s">
        <v>5928</v>
      </c>
      <c r="B7942" s="74" t="str">
        <f ca="1">IFERROR(__xludf.DUMMYFUNCTION("IF(REGEXMATCH(A7942,""wealth planning""),""Script 1"",""-"")"),"-")</f>
        <v>-</v>
      </c>
      <c r="C7942" s="149">
        <f t="shared" si="62"/>
        <v>45639</v>
      </c>
      <c r="D7942" s="74" t="str">
        <f t="shared" si="63"/>
        <v>Ain Sofea Ibrahim</v>
      </c>
    </row>
    <row r="7943" spans="1:4">
      <c r="B7943" s="74" t="str">
        <f ca="1">IFERROR(__xludf.DUMMYFUNCTION("IF(REGEXMATCH(A7943,""wealth planning""),""Script 1"",""-"")"),"-")</f>
        <v>-</v>
      </c>
      <c r="C7943" s="74" t="str">
        <f t="shared" si="62"/>
        <v>You: I see. No problem. Is it okay kalau saya follow up semula next month for your availability?</v>
      </c>
      <c r="D7943" s="149">
        <f t="shared" si="63"/>
        <v>45639</v>
      </c>
    </row>
    <row r="7944" spans="1:4">
      <c r="B7944" s="74" t="str">
        <f ca="1">IFERROR(__xludf.DUMMYFUNCTION("IF(REGEXMATCH(A7944,""wealth planning""),""Script 1"",""-"")"),"-")</f>
        <v>-</v>
      </c>
      <c r="C7944" s="74">
        <f t="shared" si="62"/>
        <v>0</v>
      </c>
      <c r="D7944" s="149">
        <f t="shared" si="63"/>
        <v>45639</v>
      </c>
    </row>
    <row r="7945" spans="1:4">
      <c r="B7945" s="74" t="str">
        <f ca="1">IFERROR(__xludf.DUMMYFUNCTION("IF(REGEXMATCH(A7945,""wealth planning""),""Script 1"",""-"")"),"-")</f>
        <v>-</v>
      </c>
      <c r="C7945" s="74">
        <f t="shared" si="62"/>
        <v>0</v>
      </c>
      <c r="D7945" s="74" t="str">
        <f t="shared" si="63"/>
        <v>You: I see. No problem. Is it okay kalau saya follow up semula next month for your availability?</v>
      </c>
    </row>
    <row r="7946" spans="1:4">
      <c r="A7946" s="74" t="s">
        <v>5930</v>
      </c>
      <c r="B7946" s="74" t="str">
        <f ca="1">IFERROR(__xludf.DUMMYFUNCTION("IF(REGEXMATCH(A7946,""wealth planning""),""Script 1"",""-"")"),"-")</f>
        <v>-</v>
      </c>
      <c r="C7946" s="74">
        <f t="shared" si="62"/>
        <v>0</v>
      </c>
      <c r="D7946" s="74">
        <f t="shared" si="63"/>
        <v>0</v>
      </c>
    </row>
    <row r="7947" spans="1:4">
      <c r="A7947" s="74" t="s">
        <v>5931</v>
      </c>
      <c r="B7947" s="74" t="str">
        <f ca="1">IFERROR(__xludf.DUMMYFUNCTION("IF(REGEXMATCH(A7947,""wealth planning""),""Script 1"",""-"")"),"-")</f>
        <v>-</v>
      </c>
      <c r="C7947" s="74" t="str">
        <f t="shared" si="62"/>
        <v>Nur Adiba RosleyStatus is reachable</v>
      </c>
      <c r="D7947" s="74">
        <f t="shared" si="63"/>
        <v>0</v>
      </c>
    </row>
    <row r="7948" spans="1:4">
      <c r="A7948" s="149">
        <v>45638</v>
      </c>
      <c r="B7948" s="74" t="str">
        <f ca="1">IFERROR(__xludf.DUMMYFUNCTION("IF(REGEXMATCH(A7948,""wealth planning""),""Script 1"",""-"")"),"#VALUE!")</f>
        <v>#VALUE!</v>
      </c>
      <c r="C7948" s="74" t="str">
        <f t="shared" si="62"/>
        <v>Nur Adiba Rosley</v>
      </c>
      <c r="D7948" s="74">
        <f t="shared" si="63"/>
        <v>0</v>
      </c>
    </row>
    <row r="7949" spans="1:4">
      <c r="A7949" s="149">
        <v>45638</v>
      </c>
      <c r="B7949" s="74" t="str">
        <f ca="1">IFERROR(__xludf.DUMMYFUNCTION("IF(REGEXMATCH(A7949,""wealth planning""),""Script 1"",""-"")"),"#VALUE!")</f>
        <v>#VALUE!</v>
      </c>
      <c r="C7949" s="149">
        <f t="shared" si="62"/>
        <v>45638</v>
      </c>
      <c r="D7949" s="74" t="str">
        <f t="shared" si="63"/>
        <v>Nur Adiba RosleyStatus is reachable</v>
      </c>
    </row>
    <row r="7950" spans="1:4">
      <c r="A7950" s="74" t="s">
        <v>5932</v>
      </c>
      <c r="B7950" s="74" t="str">
        <f ca="1">IFERROR(__xludf.DUMMYFUNCTION("IF(REGEXMATCH(A7950,""wealth planning""),""Script 1"",""-"")"),"-")</f>
        <v>-</v>
      </c>
      <c r="C7950" s="149">
        <f t="shared" si="62"/>
        <v>45638</v>
      </c>
      <c r="D7950" s="74" t="str">
        <f t="shared" si="63"/>
        <v>Nur Adiba Rosley</v>
      </c>
    </row>
    <row r="7951" spans="1:4">
      <c r="B7951" s="74" t="str">
        <f ca="1">IFERROR(__xludf.DUMMYFUNCTION("IF(REGEXMATCH(A7951,""wealth planning""),""Script 1"",""-"")"),"-")</f>
        <v>-</v>
      </c>
      <c r="C7951" s="74" t="str">
        <f t="shared" si="62"/>
        <v>Nur Adiba: Thank you and may Allah bless you too. Have a nice day</v>
      </c>
      <c r="D7951" s="149">
        <f t="shared" si="63"/>
        <v>45638</v>
      </c>
    </row>
    <row r="7952" spans="1:4">
      <c r="B7952" s="74" t="str">
        <f ca="1">IFERROR(__xludf.DUMMYFUNCTION("IF(REGEXMATCH(A7952,""wealth planning""),""Script 1"",""-"")"),"-")</f>
        <v>-</v>
      </c>
      <c r="C7952" s="74">
        <f t="shared" si="62"/>
        <v>0</v>
      </c>
      <c r="D7952" s="149">
        <f t="shared" si="63"/>
        <v>45638</v>
      </c>
    </row>
    <row r="7953" spans="1:4">
      <c r="B7953" s="74" t="str">
        <f ca="1">IFERROR(__xludf.DUMMYFUNCTION("IF(REGEXMATCH(A7953,""wealth planning""),""Script 1"",""-"")"),"-")</f>
        <v>-</v>
      </c>
      <c r="C7953" s="74">
        <f t="shared" si="62"/>
        <v>0</v>
      </c>
      <c r="D7953" s="74" t="str">
        <f t="shared" si="63"/>
        <v>Nur Adiba: Thank you and may Allah bless you too. Have a nice day</v>
      </c>
    </row>
    <row r="7954" spans="1:4">
      <c r="B7954" s="74" t="str">
        <f ca="1">IFERROR(__xludf.DUMMYFUNCTION("IF(REGEXMATCH(A7954,""wealth planning""),""Script 1"",""-"")"),"-")</f>
        <v>-</v>
      </c>
      <c r="C7954" s="74">
        <f t="shared" si="62"/>
        <v>0</v>
      </c>
      <c r="D7954" s="74">
        <f t="shared" si="63"/>
        <v>0</v>
      </c>
    </row>
    <row r="7955" spans="1:4">
      <c r="A7955" s="74" t="s">
        <v>5935</v>
      </c>
      <c r="B7955" s="74" t="str">
        <f ca="1">IFERROR(__xludf.DUMMYFUNCTION("IF(REGEXMATCH(A7955,""wealth planning""),""Script 1"",""-"")"),"-")</f>
        <v>-</v>
      </c>
      <c r="C7955" s="74">
        <f t="shared" si="62"/>
        <v>0</v>
      </c>
      <c r="D7955" s="74">
        <f t="shared" si="63"/>
        <v>0</v>
      </c>
    </row>
    <row r="7956" spans="1:4">
      <c r="A7956" s="149">
        <v>45636</v>
      </c>
      <c r="B7956" s="74" t="str">
        <f ca="1">IFERROR(__xludf.DUMMYFUNCTION("IF(REGEXMATCH(A7956,""wealth planning""),""Script 1"",""-"")"),"#VALUE!")</f>
        <v>#VALUE!</v>
      </c>
      <c r="C7956" s="74" t="str">
        <f t="shared" si="62"/>
        <v>Izzat Irfan</v>
      </c>
      <c r="D7956" s="74">
        <f t="shared" si="63"/>
        <v>0</v>
      </c>
    </row>
    <row r="7957" spans="1:4">
      <c r="A7957" s="149">
        <v>45636</v>
      </c>
      <c r="B7957" s="74" t="str">
        <f ca="1">IFERROR(__xludf.DUMMYFUNCTION("IF(REGEXMATCH(A7957,""wealth planning""),""Script 1"",""-"")"),"#VALUE!")</f>
        <v>#VALUE!</v>
      </c>
      <c r="C7957" s="149">
        <f t="shared" si="62"/>
        <v>45636</v>
      </c>
      <c r="D7957" s="74">
        <f t="shared" si="63"/>
        <v>0</v>
      </c>
    </row>
    <row r="7958" spans="1:4">
      <c r="A7958" s="74" t="s">
        <v>5936</v>
      </c>
      <c r="B7958" s="74" t="str">
        <f ca="1">IFERROR(__xludf.DUMMYFUNCTION("IF(REGEXMATCH(A7958,""wealth planning""),""Script 1"",""-"")"),"-")</f>
        <v>-</v>
      </c>
      <c r="C7958" s="149">
        <f t="shared" si="62"/>
        <v>45636</v>
      </c>
      <c r="D7958" s="74" t="str">
        <f t="shared" si="63"/>
        <v>Izzat Irfan</v>
      </c>
    </row>
    <row r="7959" spans="1:4">
      <c r="B7959" s="74" t="str">
        <f ca="1">IFERROR(__xludf.DUMMYFUNCTION("IF(REGEXMATCH(A7959,""wealth planning""),""Script 1"",""-"")"),"-")</f>
        <v>-</v>
      </c>
      <c r="C7959" s="74" t="str">
        <f t="shared" si="62"/>
        <v>Izzat: Prudential</v>
      </c>
      <c r="D7959" s="149">
        <f t="shared" si="63"/>
        <v>45636</v>
      </c>
    </row>
    <row r="7960" spans="1:4">
      <c r="B7960" s="74" t="str">
        <f ca="1">IFERROR(__xludf.DUMMYFUNCTION("IF(REGEXMATCH(A7960,""wealth planning""),""Script 1"",""-"")"),"-")</f>
        <v>-</v>
      </c>
      <c r="C7960" s="74">
        <f t="shared" si="62"/>
        <v>0</v>
      </c>
      <c r="D7960" s="149">
        <f t="shared" si="63"/>
        <v>45636</v>
      </c>
    </row>
    <row r="7961" spans="1:4">
      <c r="B7961" s="74" t="str">
        <f ca="1">IFERROR(__xludf.DUMMYFUNCTION("IF(REGEXMATCH(A7961,""wealth planning""),""Script 1"",""-"")"),"-")</f>
        <v>-</v>
      </c>
      <c r="C7961" s="74">
        <f t="shared" si="62"/>
        <v>0</v>
      </c>
      <c r="D7961" s="74" t="str">
        <f t="shared" si="63"/>
        <v>Izzat: Prudential</v>
      </c>
    </row>
    <row r="7962" spans="1:4">
      <c r="B7962" s="74" t="str">
        <f ca="1">IFERROR(__xludf.DUMMYFUNCTION("IF(REGEXMATCH(A7962,""wealth planning""),""Script 1"",""-"")"),"-")</f>
        <v>-</v>
      </c>
      <c r="C7962" s="74">
        <f t="shared" si="62"/>
        <v>0</v>
      </c>
      <c r="D7962" s="74">
        <f t="shared" si="63"/>
        <v>0</v>
      </c>
    </row>
    <row r="7963" spans="1:4">
      <c r="A7963" s="74" t="s">
        <v>5939</v>
      </c>
      <c r="B7963" s="74" t="str">
        <f ca="1">IFERROR(__xludf.DUMMYFUNCTION("IF(REGEXMATCH(A7963,""wealth planning""),""Script 1"",""-"")"),"-")</f>
        <v>-</v>
      </c>
      <c r="C7963" s="74">
        <f t="shared" si="62"/>
        <v>0</v>
      </c>
      <c r="D7963" s="74">
        <f t="shared" si="63"/>
        <v>0</v>
      </c>
    </row>
    <row r="7964" spans="1:4">
      <c r="A7964" s="149">
        <v>45636</v>
      </c>
      <c r="B7964" s="74" t="str">
        <f ca="1">IFERROR(__xludf.DUMMYFUNCTION("IF(REGEXMATCH(A7964,""wealth planning""),""Script 1"",""-"")"),"#VALUE!")</f>
        <v>#VALUE!</v>
      </c>
      <c r="C7964" s="74" t="str">
        <f t="shared" si="62"/>
        <v>Nurul Nadia Othman</v>
      </c>
      <c r="D7964" s="74">
        <f t="shared" si="63"/>
        <v>0</v>
      </c>
    </row>
    <row r="7965" spans="1:4">
      <c r="A7965" s="149">
        <v>45636</v>
      </c>
      <c r="B7965" s="74" t="str">
        <f ca="1">IFERROR(__xludf.DUMMYFUNCTION("IF(REGEXMATCH(A7965,""wealth planning""),""Script 1"",""-"")"),"#VALUE!")</f>
        <v>#VALUE!</v>
      </c>
      <c r="C7965" s="149">
        <f t="shared" si="62"/>
        <v>45636</v>
      </c>
      <c r="D7965" s="74">
        <f t="shared" si="63"/>
        <v>0</v>
      </c>
    </row>
    <row r="7966" spans="1:4">
      <c r="A7966" s="74" t="s">
        <v>5940</v>
      </c>
      <c r="B7966" s="74" t="str">
        <f ca="1">IFERROR(__xludf.DUMMYFUNCTION("IF(REGEXMATCH(A7966,""wealth planning""),""Script 1"",""-"")"),"-")</f>
        <v>-</v>
      </c>
      <c r="C7966" s="149">
        <f t="shared" si="62"/>
        <v>45636</v>
      </c>
      <c r="D7966" s="74" t="str">
        <f t="shared" si="63"/>
        <v>Nurul Nadia Othman</v>
      </c>
    </row>
    <row r="7967" spans="1:4">
      <c r="B7967" s="74" t="str">
        <f ca="1">IFERROR(__xludf.DUMMYFUNCTION("IF(REGEXMATCH(A7967,""wealth planning""),""Script 1"",""-"")"),"-")</f>
        <v>-</v>
      </c>
      <c r="C7967" s="74" t="str">
        <f t="shared" si="62"/>
        <v>You: Hai terima kasih atas reply. Sure no problem. Kalau ada soalan or any inquiries feel free to contact me. Semoga dipermudahkan urusan</v>
      </c>
      <c r="D7967" s="149">
        <f t="shared" si="63"/>
        <v>45636</v>
      </c>
    </row>
    <row r="7968" spans="1:4">
      <c r="B7968" s="74" t="str">
        <f ca="1">IFERROR(__xludf.DUMMYFUNCTION("IF(REGEXMATCH(A7968,""wealth planning""),""Script 1"",""-"")"),"-")</f>
        <v>-</v>
      </c>
      <c r="C7968" s="74">
        <f t="shared" si="62"/>
        <v>0</v>
      </c>
      <c r="D7968" s="149">
        <f t="shared" si="63"/>
        <v>45636</v>
      </c>
    </row>
    <row r="7969" spans="1:4">
      <c r="B7969" s="74" t="str">
        <f ca="1">IFERROR(__xludf.DUMMYFUNCTION("IF(REGEXMATCH(A7969,""wealth planning""),""Script 1"",""-"")"),"-")</f>
        <v>-</v>
      </c>
      <c r="C7969" s="74">
        <f t="shared" si="62"/>
        <v>0</v>
      </c>
      <c r="D7969" s="74" t="str">
        <f t="shared" si="63"/>
        <v>You: Hai terima kasih atas reply. Sure no problem. Kalau ada soalan or any inquiries feel free to contact me. Semoga dipermudahkan urusan</v>
      </c>
    </row>
    <row r="7970" spans="1:4">
      <c r="A7970" s="74" t="s">
        <v>5942</v>
      </c>
      <c r="B7970" s="74" t="str">
        <f ca="1">IFERROR(__xludf.DUMMYFUNCTION("IF(REGEXMATCH(A7970,""wealth planning""),""Script 1"",""-"")"),"-")</f>
        <v>-</v>
      </c>
      <c r="C7970" s="74">
        <f t="shared" si="62"/>
        <v>0</v>
      </c>
      <c r="D7970" s="74">
        <f t="shared" si="63"/>
        <v>0</v>
      </c>
    </row>
    <row r="7971" spans="1:4">
      <c r="A7971" s="74" t="s">
        <v>5942</v>
      </c>
      <c r="B7971" s="74" t="str">
        <f ca="1">IFERROR(__xludf.DUMMYFUNCTION("IF(REGEXMATCH(A7971,""wealth planning""),""Script 1"",""-"")"),"-")</f>
        <v>-</v>
      </c>
      <c r="C7971" s="74" t="str">
        <f t="shared" si="62"/>
        <v>Nurul Azaumairah</v>
      </c>
      <c r="D7971" s="74">
        <f t="shared" si="63"/>
        <v>0</v>
      </c>
    </row>
    <row r="7972" spans="1:4">
      <c r="A7972" s="149">
        <v>45636</v>
      </c>
      <c r="B7972" s="74" t="str">
        <f ca="1">IFERROR(__xludf.DUMMYFUNCTION("IF(REGEXMATCH(A7972,""wealth planning""),""Script 1"",""-"")"),"#VALUE!")</f>
        <v>#VALUE!</v>
      </c>
      <c r="C7972" s="74" t="str">
        <f t="shared" si="62"/>
        <v>Nurul Azaumairah</v>
      </c>
      <c r="D7972" s="74">
        <f t="shared" si="63"/>
        <v>0</v>
      </c>
    </row>
    <row r="7973" spans="1:4">
      <c r="A7973" s="149">
        <v>45636</v>
      </c>
      <c r="B7973" s="74" t="str">
        <f ca="1">IFERROR(__xludf.DUMMYFUNCTION("IF(REGEXMATCH(A7973,""wealth planning""),""Script 1"",""-"")"),"#VALUE!")</f>
        <v>#VALUE!</v>
      </c>
      <c r="C7973" s="149">
        <f t="shared" si="62"/>
        <v>45636</v>
      </c>
      <c r="D7973" s="74" t="str">
        <f t="shared" si="63"/>
        <v>Nurul Azaumairah</v>
      </c>
    </row>
    <row r="7974" spans="1:4">
      <c r="A7974" s="74" t="s">
        <v>5943</v>
      </c>
      <c r="B7974" s="74" t="str">
        <f ca="1">IFERROR(__xludf.DUMMYFUNCTION("IF(REGEXMATCH(A7974,""wealth planning""),""Script 1"",""-"")"),"-")</f>
        <v>-</v>
      </c>
      <c r="C7974" s="149">
        <f t="shared" si="62"/>
        <v>45636</v>
      </c>
      <c r="D7974" s="74" t="str">
        <f t="shared" si="63"/>
        <v>Nurul Azaumairah</v>
      </c>
    </row>
    <row r="7975" spans="1:4">
      <c r="B7975" s="74" t="str">
        <f ca="1">IFERROR(__xludf.DUMMYFUNCTION("IF(REGEXMATCH(A7975,""wealth planning""),""Script 1"",""-"")"),"-")</f>
        <v>-</v>
      </c>
      <c r="C7975" s="74" t="str">
        <f t="shared" si="62"/>
        <v>Nurul: Thanks Azhad</v>
      </c>
      <c r="D7975" s="149">
        <f t="shared" si="63"/>
        <v>45636</v>
      </c>
    </row>
    <row r="7976" spans="1:4">
      <c r="B7976" s="74" t="str">
        <f ca="1">IFERROR(__xludf.DUMMYFUNCTION("IF(REGEXMATCH(A7976,""wealth planning""),""Script 1"",""-"")"),"-")</f>
        <v>-</v>
      </c>
      <c r="C7976" s="74">
        <f t="shared" si="62"/>
        <v>0</v>
      </c>
      <c r="D7976" s="149">
        <f t="shared" si="63"/>
        <v>45636</v>
      </c>
    </row>
    <row r="7977" spans="1:4">
      <c r="B7977" s="74" t="str">
        <f ca="1">IFERROR(__xludf.DUMMYFUNCTION("IF(REGEXMATCH(A7977,""wealth planning""),""Script 1"",""-"")"),"-")</f>
        <v>-</v>
      </c>
      <c r="C7977" s="74">
        <f t="shared" si="62"/>
        <v>0</v>
      </c>
      <c r="D7977" s="74" t="str">
        <f t="shared" si="63"/>
        <v>Nurul: Thanks Azhad</v>
      </c>
    </row>
    <row r="7978" spans="1:4">
      <c r="B7978" s="74" t="str">
        <f ca="1">IFERROR(__xludf.DUMMYFUNCTION("IF(REGEXMATCH(A7978,""wealth planning""),""Script 1"",""-"")"),"-")</f>
        <v>-</v>
      </c>
      <c r="C7978" s="74">
        <f t="shared" si="62"/>
        <v>0</v>
      </c>
      <c r="D7978" s="74">
        <f t="shared" si="63"/>
        <v>0</v>
      </c>
    </row>
    <row r="7979" spans="1:4">
      <c r="A7979" s="74" t="s">
        <v>5946</v>
      </c>
      <c r="B7979" s="74" t="str">
        <f ca="1">IFERROR(__xludf.DUMMYFUNCTION("IF(REGEXMATCH(A7979,""wealth planning""),""Script 1"",""-"")"),"-")</f>
        <v>-</v>
      </c>
      <c r="C7979" s="74">
        <f t="shared" si="62"/>
        <v>0</v>
      </c>
      <c r="D7979" s="74">
        <f t="shared" si="63"/>
        <v>0</v>
      </c>
    </row>
    <row r="7980" spans="1:4">
      <c r="A7980" s="149">
        <v>45636</v>
      </c>
      <c r="B7980" s="74" t="str">
        <f ca="1">IFERROR(__xludf.DUMMYFUNCTION("IF(REGEXMATCH(A7980,""wealth planning""),""Script 1"",""-"")"),"#VALUE!")</f>
        <v>#VALUE!</v>
      </c>
      <c r="C7980" s="74" t="str">
        <f t="shared" si="62"/>
        <v>Anis Abdullah</v>
      </c>
      <c r="D7980" s="74">
        <f t="shared" si="63"/>
        <v>0</v>
      </c>
    </row>
    <row r="7981" spans="1:4">
      <c r="A7981" s="149">
        <v>45636</v>
      </c>
      <c r="B7981" s="74" t="str">
        <f ca="1">IFERROR(__xludf.DUMMYFUNCTION("IF(REGEXMATCH(A7981,""wealth planning""),""Script 1"",""-"")"),"#VALUE!")</f>
        <v>#VALUE!</v>
      </c>
      <c r="C7981" s="149">
        <f t="shared" si="62"/>
        <v>45636</v>
      </c>
      <c r="D7981" s="74">
        <f t="shared" si="63"/>
        <v>0</v>
      </c>
    </row>
    <row r="7982" spans="1:4">
      <c r="A7982" s="74" t="s">
        <v>5947</v>
      </c>
      <c r="B7982" s="74" t="str">
        <f ca="1">IFERROR(__xludf.DUMMYFUNCTION("IF(REGEXMATCH(A7982,""wealth planning""),""Script 1"",""-"")"),"-")</f>
        <v>-</v>
      </c>
      <c r="C7982" s="149">
        <f t="shared" si="62"/>
        <v>45636</v>
      </c>
      <c r="D7982" s="74" t="str">
        <f t="shared" si="63"/>
        <v>Anis Abdullah</v>
      </c>
    </row>
    <row r="7983" spans="1:4">
      <c r="B7983" s="74" t="str">
        <f ca="1">IFERROR(__xludf.DUMMYFUNCTION("IF(REGEXMATCH(A7983,""wealth planning""),""Script 1"",""-"")"),"-")</f>
        <v>-</v>
      </c>
      <c r="C7983" s="74" t="str">
        <f t="shared" si="62"/>
        <v>You: I see. Terima kasih reply. Saya doakan semoga dipermudahkan urusan ye. Good luck</v>
      </c>
      <c r="D7983" s="149">
        <f t="shared" si="63"/>
        <v>45636</v>
      </c>
    </row>
    <row r="7984" spans="1:4">
      <c r="B7984" s="74" t="str">
        <f ca="1">IFERROR(__xludf.DUMMYFUNCTION("IF(REGEXMATCH(A7984,""wealth planning""),""Script 1"",""-"")"),"-")</f>
        <v>-</v>
      </c>
      <c r="C7984" s="74">
        <f t="shared" si="62"/>
        <v>0</v>
      </c>
      <c r="D7984" s="149">
        <f t="shared" si="63"/>
        <v>45636</v>
      </c>
    </row>
    <row r="7985" spans="1:4">
      <c r="B7985" s="74" t="str">
        <f ca="1">IFERROR(__xludf.DUMMYFUNCTION("IF(REGEXMATCH(A7985,""wealth planning""),""Script 1"",""-"")"),"-")</f>
        <v>-</v>
      </c>
      <c r="C7985" s="74">
        <f t="shared" si="62"/>
        <v>0</v>
      </c>
      <c r="D7985" s="74" t="str">
        <f t="shared" si="63"/>
        <v>You: I see. Terima kasih reply. Saya doakan semoga dipermudahkan urusan ye. Good luck</v>
      </c>
    </row>
    <row r="7986" spans="1:4">
      <c r="A7986" s="74" t="s">
        <v>5949</v>
      </c>
      <c r="B7986" s="74" t="str">
        <f ca="1">IFERROR(__xludf.DUMMYFUNCTION("IF(REGEXMATCH(A7986,""wealth planning""),""Script 1"",""-"")"),"-")</f>
        <v>-</v>
      </c>
      <c r="C7986" s="74">
        <f t="shared" si="62"/>
        <v>0</v>
      </c>
      <c r="D7986" s="74">
        <f t="shared" si="63"/>
        <v>0</v>
      </c>
    </row>
    <row r="7987" spans="1:4">
      <c r="A7987" s="74" t="s">
        <v>5950</v>
      </c>
      <c r="B7987" s="74" t="str">
        <f ca="1">IFERROR(__xludf.DUMMYFUNCTION("IF(REGEXMATCH(A7987,""wealth planning""),""Script 1"",""-"")"),"-")</f>
        <v>-</v>
      </c>
      <c r="C7987" s="74" t="str">
        <f t="shared" si="62"/>
        <v>Normazliana NazriStatus is reachable</v>
      </c>
      <c r="D7987" s="74">
        <f t="shared" si="63"/>
        <v>0</v>
      </c>
    </row>
    <row r="7988" spans="1:4">
      <c r="A7988" s="149">
        <v>45636</v>
      </c>
      <c r="B7988" s="74" t="str">
        <f ca="1">IFERROR(__xludf.DUMMYFUNCTION("IF(REGEXMATCH(A7988,""wealth planning""),""Script 1"",""-"")"),"#VALUE!")</f>
        <v>#VALUE!</v>
      </c>
      <c r="C7988" s="74" t="str">
        <f t="shared" si="62"/>
        <v>Normazliana Nazri</v>
      </c>
      <c r="D7988" s="74">
        <f t="shared" si="63"/>
        <v>0</v>
      </c>
    </row>
    <row r="7989" spans="1:4">
      <c r="A7989" s="149">
        <v>45636</v>
      </c>
      <c r="B7989" s="74" t="str">
        <f ca="1">IFERROR(__xludf.DUMMYFUNCTION("IF(REGEXMATCH(A7989,""wealth planning""),""Script 1"",""-"")"),"#VALUE!")</f>
        <v>#VALUE!</v>
      </c>
      <c r="C7989" s="149">
        <f t="shared" si="62"/>
        <v>45636</v>
      </c>
      <c r="D7989" s="74" t="str">
        <f t="shared" si="63"/>
        <v>Normazliana NazriStatus is reachable</v>
      </c>
    </row>
    <row r="7990" spans="1:4">
      <c r="A7990" s="74" t="s">
        <v>5951</v>
      </c>
      <c r="B7990" s="74" t="str">
        <f ca="1">IFERROR(__xludf.DUMMYFUNCTION("IF(REGEXMATCH(A7990,""wealth planning""),""Script 1"",""-"")"),"Script 1")</f>
        <v>Script 1</v>
      </c>
      <c r="C7990" s="149">
        <f t="shared" si="62"/>
        <v>45636</v>
      </c>
      <c r="D7990" s="74" t="str">
        <f t="shared" si="63"/>
        <v>Normazliana Nazri</v>
      </c>
    </row>
    <row r="7991" spans="1:4">
      <c r="B7991" s="74" t="str">
        <f ca="1">IFERROR(__xludf.DUMMYFUNCTION("IF(REGEXMATCH(A7991,""wealth planning""),""Script 1"",""-"")"),"-")</f>
        <v>-</v>
      </c>
      <c r="C7991" s="74" t="str">
        <f t="shared" si="62"/>
        <v>You: Hai assalamualaikum puan Normazliana,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991" s="149">
        <f t="shared" si="63"/>
        <v>45636</v>
      </c>
    </row>
    <row r="7992" spans="1:4">
      <c r="B7992" s="74" t="str">
        <f ca="1">IFERROR(__xludf.DUMMYFUNCTION("IF(REGEXMATCH(A7992,""wealth planning""),""Script 1"",""-"")"),"-")</f>
        <v>-</v>
      </c>
      <c r="C7992" s="74">
        <f t="shared" si="62"/>
        <v>0</v>
      </c>
      <c r="D7992" s="149">
        <f t="shared" si="63"/>
        <v>45636</v>
      </c>
    </row>
    <row r="7993" spans="1:4">
      <c r="B7993" s="74" t="str">
        <f ca="1">IFERROR(__xludf.DUMMYFUNCTION("IF(REGEXMATCH(A7993,""wealth planning""),""Script 1"",""-"")"),"-")</f>
        <v>-</v>
      </c>
      <c r="C7993" s="74">
        <f t="shared" si="62"/>
        <v>0</v>
      </c>
      <c r="D7993" s="74" t="str">
        <f t="shared" si="63"/>
        <v>You: Hai assalamualaikum puan Normazliana,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7994" spans="1:4">
      <c r="A7994" s="74" t="s">
        <v>5953</v>
      </c>
      <c r="B7994" s="74" t="str">
        <f ca="1">IFERROR(__xludf.DUMMYFUNCTION("IF(REGEXMATCH(A7994,""wealth planning""),""Script 1"",""-"")"),"-")</f>
        <v>-</v>
      </c>
      <c r="C7994" s="74">
        <f t="shared" si="62"/>
        <v>0</v>
      </c>
      <c r="D7994" s="74">
        <f t="shared" si="63"/>
        <v>0</v>
      </c>
    </row>
    <row r="7995" spans="1:4">
      <c r="A7995" s="74" t="s">
        <v>5954</v>
      </c>
      <c r="B7995" s="74" t="str">
        <f ca="1">IFERROR(__xludf.DUMMYFUNCTION("IF(REGEXMATCH(A7995,""wealth planning""),""Script 1"",""-"")"),"-")</f>
        <v>-</v>
      </c>
      <c r="C7995" s="74" t="str">
        <f t="shared" si="62"/>
        <v>Sr. Azlina MustafarStatus is reachable</v>
      </c>
      <c r="D7995" s="74">
        <f t="shared" si="63"/>
        <v>0</v>
      </c>
    </row>
    <row r="7996" spans="1:4">
      <c r="A7996" s="149">
        <v>45636</v>
      </c>
      <c r="B7996" s="74" t="str">
        <f ca="1">IFERROR(__xludf.DUMMYFUNCTION("IF(REGEXMATCH(A7996,""wealth planning""),""Script 1"",""-"")"),"#VALUE!")</f>
        <v>#VALUE!</v>
      </c>
      <c r="C7996" s="74" t="str">
        <f t="shared" si="62"/>
        <v>Sr. Azlina Mustafar</v>
      </c>
      <c r="D7996" s="74">
        <f t="shared" si="63"/>
        <v>0</v>
      </c>
    </row>
    <row r="7997" spans="1:4">
      <c r="A7997" s="149">
        <v>45636</v>
      </c>
      <c r="B7997" s="74" t="str">
        <f ca="1">IFERROR(__xludf.DUMMYFUNCTION("IF(REGEXMATCH(A7997,""wealth planning""),""Script 1"",""-"")"),"#VALUE!")</f>
        <v>#VALUE!</v>
      </c>
      <c r="C7997" s="149">
        <f t="shared" si="62"/>
        <v>45636</v>
      </c>
      <c r="D7997" s="74" t="str">
        <f t="shared" si="63"/>
        <v>Sr. Azlina MustafarStatus is reachable</v>
      </c>
    </row>
    <row r="7998" spans="1:4">
      <c r="A7998" s="74" t="s">
        <v>5955</v>
      </c>
      <c r="B7998" s="74" t="str">
        <f ca="1">IFERROR(__xludf.DUMMYFUNCTION("IF(REGEXMATCH(A7998,""wealth planning""),""Script 1"",""-"")"),"Script 1")</f>
        <v>Script 1</v>
      </c>
      <c r="C7998" s="149">
        <f t="shared" si="62"/>
        <v>45636</v>
      </c>
      <c r="D7998" s="74" t="str">
        <f t="shared" si="63"/>
        <v>Sr. Azlina Mustafar</v>
      </c>
    </row>
    <row r="7999" spans="1:4">
      <c r="B7999" s="74" t="str">
        <f ca="1">IFERROR(__xludf.DUMMYFUNCTION("IF(REGEXMATCH(A7999,""wealth planning""),""Script 1"",""-"")"),"-")</f>
        <v>-</v>
      </c>
      <c r="C7999" s="74" t="str">
        <f t="shared" si="62"/>
        <v>You: Hai assalamualaikum puan Azlina,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7999" s="149">
        <f t="shared" si="63"/>
        <v>45636</v>
      </c>
    </row>
    <row r="8000" spans="1:4">
      <c r="B8000" s="74" t="str">
        <f ca="1">IFERROR(__xludf.DUMMYFUNCTION("IF(REGEXMATCH(A8000,""wealth planning""),""Script 1"",""-"")"),"-")</f>
        <v>-</v>
      </c>
      <c r="C8000" s="74">
        <f t="shared" si="62"/>
        <v>0</v>
      </c>
      <c r="D8000" s="149">
        <f t="shared" si="63"/>
        <v>45636</v>
      </c>
    </row>
    <row r="8001" spans="1:4">
      <c r="B8001" s="74" t="str">
        <f ca="1">IFERROR(__xludf.DUMMYFUNCTION("IF(REGEXMATCH(A8001,""wealth planning""),""Script 1"",""-"")"),"-")</f>
        <v>-</v>
      </c>
      <c r="C8001" s="74">
        <f t="shared" si="62"/>
        <v>0</v>
      </c>
      <c r="D8001" s="74" t="str">
        <f t="shared" si="63"/>
        <v>You: Hai assalamualaikum puan Azlina,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002" spans="1:4">
      <c r="A8002" s="74" t="s">
        <v>5957</v>
      </c>
      <c r="B8002" s="74" t="str">
        <f ca="1">IFERROR(__xludf.DUMMYFUNCTION("IF(REGEXMATCH(A8002,""wealth planning""),""Script 1"",""-"")"),"-")</f>
        <v>-</v>
      </c>
      <c r="C8002" s="74">
        <f t="shared" si="62"/>
        <v>0</v>
      </c>
      <c r="D8002" s="74">
        <f t="shared" si="63"/>
        <v>0</v>
      </c>
    </row>
    <row r="8003" spans="1:4">
      <c r="A8003" s="74" t="s">
        <v>5958</v>
      </c>
      <c r="B8003" s="74" t="str">
        <f ca="1">IFERROR(__xludf.DUMMYFUNCTION("IF(REGEXMATCH(A8003,""wealth planning""),""Script 1"",""-"")"),"-")</f>
        <v>-</v>
      </c>
      <c r="C8003" s="74" t="str">
        <f t="shared" si="62"/>
        <v>AHMAD ANIQ SHAHMIE AHMAD SALEHINStatus is reachable</v>
      </c>
      <c r="D8003" s="74">
        <f t="shared" si="63"/>
        <v>0</v>
      </c>
    </row>
    <row r="8004" spans="1:4">
      <c r="A8004" s="149">
        <v>45636</v>
      </c>
      <c r="B8004" s="74" t="str">
        <f ca="1">IFERROR(__xludf.DUMMYFUNCTION("IF(REGEXMATCH(A8004,""wealth planning""),""Script 1"",""-"")"),"#VALUE!")</f>
        <v>#VALUE!</v>
      </c>
      <c r="C8004" s="74" t="str">
        <f t="shared" si="62"/>
        <v>AHMAD ANIQ SHAHMIE AHMAD SALEHIN</v>
      </c>
      <c r="D8004" s="74">
        <f t="shared" si="63"/>
        <v>0</v>
      </c>
    </row>
    <row r="8005" spans="1:4">
      <c r="A8005" s="149">
        <v>45636</v>
      </c>
      <c r="B8005" s="74" t="str">
        <f ca="1">IFERROR(__xludf.DUMMYFUNCTION("IF(REGEXMATCH(A8005,""wealth planning""),""Script 1"",""-"")"),"#VALUE!")</f>
        <v>#VALUE!</v>
      </c>
      <c r="C8005" s="149">
        <f t="shared" si="62"/>
        <v>45636</v>
      </c>
      <c r="D8005" s="74" t="str">
        <f t="shared" si="63"/>
        <v>AHMAD ANIQ SHAHMIE AHMAD SALEHINStatus is reachable</v>
      </c>
    </row>
    <row r="8006" spans="1:4">
      <c r="A8006" s="74" t="s">
        <v>3477</v>
      </c>
      <c r="B8006" s="74" t="str">
        <f ca="1">IFERROR(__xludf.DUMMYFUNCTION("IF(REGEXMATCH(A8006,""wealth planning""),""Script 1"",""-"")"),"Script 1")</f>
        <v>Script 1</v>
      </c>
      <c r="C8006" s="149">
        <f t="shared" si="62"/>
        <v>45636</v>
      </c>
      <c r="D8006" s="74" t="str">
        <f t="shared" si="63"/>
        <v>AHMAD ANIQ SHAHMIE AHMAD SALEHIN</v>
      </c>
    </row>
    <row r="8007" spans="1:4">
      <c r="B8007" s="74" t="str">
        <f ca="1">IFERROR(__xludf.DUMMYFUNCTION("IF(REGEXMATCH(A8007,""wealth planning""),""Script 1"",""-"")"),"-")</f>
        <v>-</v>
      </c>
      <c r="C8007" s="74" t="str">
        <f t="shared" si="62"/>
        <v>You: Hai assalamualaikum Aniq,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007" s="149">
        <f t="shared" si="63"/>
        <v>45636</v>
      </c>
    </row>
    <row r="8008" spans="1:4">
      <c r="B8008" s="74" t="str">
        <f ca="1">IFERROR(__xludf.DUMMYFUNCTION("IF(REGEXMATCH(A8008,""wealth planning""),""Script 1"",""-"")"),"-")</f>
        <v>-</v>
      </c>
      <c r="C8008" s="74">
        <f t="shared" si="62"/>
        <v>0</v>
      </c>
      <c r="D8008" s="149">
        <f t="shared" si="63"/>
        <v>45636</v>
      </c>
    </row>
    <row r="8009" spans="1:4">
      <c r="B8009" s="74" t="str">
        <f ca="1">IFERROR(__xludf.DUMMYFUNCTION("IF(REGEXMATCH(A8009,""wealth planning""),""Script 1"",""-"")"),"-")</f>
        <v>-</v>
      </c>
      <c r="C8009" s="74">
        <f t="shared" si="62"/>
        <v>0</v>
      </c>
      <c r="D8009" s="74" t="str">
        <f t="shared" si="63"/>
        <v>You: Hai assalamualaikum Aniq,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010" spans="1:4">
      <c r="A8010" s="74" t="s">
        <v>5960</v>
      </c>
      <c r="B8010" s="74" t="str">
        <f ca="1">IFERROR(__xludf.DUMMYFUNCTION("IF(REGEXMATCH(A8010,""wealth planning""),""Script 1"",""-"")"),"-")</f>
        <v>-</v>
      </c>
      <c r="C8010" s="74">
        <f t="shared" si="62"/>
        <v>0</v>
      </c>
      <c r="D8010" s="74">
        <f t="shared" si="63"/>
        <v>0</v>
      </c>
    </row>
    <row r="8011" spans="1:4">
      <c r="A8011" s="74" t="s">
        <v>5961</v>
      </c>
      <c r="B8011" s="74" t="str">
        <f ca="1">IFERROR(__xludf.DUMMYFUNCTION("IF(REGEXMATCH(A8011,""wealth planning""),""Script 1"",""-"")"),"-")</f>
        <v>-</v>
      </c>
      <c r="C8011" s="74" t="str">
        <f t="shared" si="62"/>
        <v>Muhammad Akmal Bin AliasStatus is reachable</v>
      </c>
      <c r="D8011" s="74">
        <f t="shared" si="63"/>
        <v>0</v>
      </c>
    </row>
    <row r="8012" spans="1:4">
      <c r="A8012" s="149">
        <v>45636</v>
      </c>
      <c r="B8012" s="74" t="str">
        <f ca="1">IFERROR(__xludf.DUMMYFUNCTION("IF(REGEXMATCH(A8012,""wealth planning""),""Script 1"",""-"")"),"#VALUE!")</f>
        <v>#VALUE!</v>
      </c>
      <c r="C8012" s="74" t="str">
        <f t="shared" si="62"/>
        <v>Muhammad Akmal Bin Alias</v>
      </c>
      <c r="D8012" s="74">
        <f t="shared" si="63"/>
        <v>0</v>
      </c>
    </row>
    <row r="8013" spans="1:4">
      <c r="A8013" s="149">
        <v>45636</v>
      </c>
      <c r="B8013" s="74" t="str">
        <f ca="1">IFERROR(__xludf.DUMMYFUNCTION("IF(REGEXMATCH(A8013,""wealth planning""),""Script 1"",""-"")"),"#VALUE!")</f>
        <v>#VALUE!</v>
      </c>
      <c r="C8013" s="149">
        <f t="shared" si="62"/>
        <v>45636</v>
      </c>
      <c r="D8013" s="74" t="str">
        <f t="shared" si="63"/>
        <v>Muhammad Akmal Bin AliasStatus is reachable</v>
      </c>
    </row>
    <row r="8014" spans="1:4">
      <c r="A8014" s="74" t="s">
        <v>3839</v>
      </c>
      <c r="B8014" s="74" t="str">
        <f ca="1">IFERROR(__xludf.DUMMYFUNCTION("IF(REGEXMATCH(A8014,""wealth planning""),""Script 1"",""-"")"),"Script 1")</f>
        <v>Script 1</v>
      </c>
      <c r="C8014" s="149">
        <f t="shared" si="62"/>
        <v>45636</v>
      </c>
      <c r="D8014" s="74" t="str">
        <f t="shared" si="63"/>
        <v>Muhammad Akmal Bin Alias</v>
      </c>
    </row>
    <row r="8015" spans="1:4">
      <c r="B8015" s="74" t="str">
        <f ca="1">IFERROR(__xludf.DUMMYFUNCTION("IF(REGEXMATCH(A8015,""wealth planning""),""Script 1"",""-"")"),"-")</f>
        <v>-</v>
      </c>
      <c r="C8015" s="74" t="str">
        <f t="shared" si="62"/>
        <v>You: Hai assalamualaikum Akmal,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015" s="149">
        <f t="shared" si="63"/>
        <v>45636</v>
      </c>
    </row>
    <row r="8016" spans="1:4">
      <c r="B8016" s="74" t="str">
        <f ca="1">IFERROR(__xludf.DUMMYFUNCTION("IF(REGEXMATCH(A8016,""wealth planning""),""Script 1"",""-"")"),"-")</f>
        <v>-</v>
      </c>
      <c r="C8016" s="74">
        <f t="shared" si="62"/>
        <v>0</v>
      </c>
      <c r="D8016" s="149">
        <f t="shared" si="63"/>
        <v>45636</v>
      </c>
    </row>
    <row r="8017" spans="1:4">
      <c r="B8017" s="74" t="str">
        <f ca="1">IFERROR(__xludf.DUMMYFUNCTION("IF(REGEXMATCH(A8017,""wealth planning""),""Script 1"",""-"")"),"-")</f>
        <v>-</v>
      </c>
      <c r="C8017" s="74">
        <f t="shared" si="62"/>
        <v>0</v>
      </c>
      <c r="D8017" s="74" t="str">
        <f t="shared" si="63"/>
        <v>You: Hai assalamualaikum Akmal,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018" spans="1:4">
      <c r="A8018" s="74" t="s">
        <v>5963</v>
      </c>
      <c r="B8018" s="74" t="str">
        <f ca="1">IFERROR(__xludf.DUMMYFUNCTION("IF(REGEXMATCH(A8018,""wealth planning""),""Script 1"",""-"")"),"-")</f>
        <v>-</v>
      </c>
      <c r="C8018" s="74">
        <f t="shared" si="62"/>
        <v>0</v>
      </c>
      <c r="D8018" s="74">
        <f t="shared" si="63"/>
        <v>0</v>
      </c>
    </row>
    <row r="8019" spans="1:4">
      <c r="A8019" s="74" t="s">
        <v>5964</v>
      </c>
      <c r="B8019" s="74" t="str">
        <f ca="1">IFERROR(__xludf.DUMMYFUNCTION("IF(REGEXMATCH(A8019,""wealth planning""),""Script 1"",""-"")"),"-")</f>
        <v>-</v>
      </c>
      <c r="C8019" s="74" t="str">
        <f t="shared" si="62"/>
        <v>Nurina Syahmina RameshStatus is online</v>
      </c>
      <c r="D8019" s="74">
        <f t="shared" si="63"/>
        <v>0</v>
      </c>
    </row>
    <row r="8020" spans="1:4">
      <c r="A8020" s="149">
        <v>45636</v>
      </c>
      <c r="B8020" s="74" t="str">
        <f ca="1">IFERROR(__xludf.DUMMYFUNCTION("IF(REGEXMATCH(A8020,""wealth planning""),""Script 1"",""-"")"),"#VALUE!")</f>
        <v>#VALUE!</v>
      </c>
      <c r="C8020" s="74" t="str">
        <f t="shared" si="62"/>
        <v>Nurina Syahmina Ramesh</v>
      </c>
      <c r="D8020" s="74">
        <f t="shared" si="63"/>
        <v>0</v>
      </c>
    </row>
    <row r="8021" spans="1:4">
      <c r="A8021" s="149">
        <v>45636</v>
      </c>
      <c r="B8021" s="74" t="str">
        <f ca="1">IFERROR(__xludf.DUMMYFUNCTION("IF(REGEXMATCH(A8021,""wealth planning""),""Script 1"",""-"")"),"#VALUE!")</f>
        <v>#VALUE!</v>
      </c>
      <c r="C8021" s="149">
        <f t="shared" si="62"/>
        <v>45636</v>
      </c>
      <c r="D8021" s="74" t="str">
        <f t="shared" si="63"/>
        <v>Nurina Syahmina RameshStatus is online</v>
      </c>
    </row>
    <row r="8022" spans="1:4">
      <c r="A8022" s="74" t="s">
        <v>5965</v>
      </c>
      <c r="B8022" s="74" t="str">
        <f ca="1">IFERROR(__xludf.DUMMYFUNCTION("IF(REGEXMATCH(A8022,""wealth planning""),""Script 1"",""-"")"),"Script 1")</f>
        <v>Script 1</v>
      </c>
      <c r="C8022" s="149">
        <f t="shared" si="62"/>
        <v>45636</v>
      </c>
      <c r="D8022" s="74" t="str">
        <f t="shared" si="63"/>
        <v>Nurina Syahmina Ramesh</v>
      </c>
    </row>
    <row r="8023" spans="1:4">
      <c r="B8023" s="74" t="str">
        <f ca="1">IFERROR(__xludf.DUMMYFUNCTION("IF(REGEXMATCH(A8023,""wealth planning""),""Script 1"",""-"")"),"-")</f>
        <v>-</v>
      </c>
      <c r="C8023" s="74" t="str">
        <f t="shared" si="62"/>
        <v>You: Hai assalamualaikum Nurina Syahmina,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023" s="149">
        <f t="shared" si="63"/>
        <v>45636</v>
      </c>
    </row>
    <row r="8024" spans="1:4">
      <c r="B8024" s="74" t="str">
        <f ca="1">IFERROR(__xludf.DUMMYFUNCTION("IF(REGEXMATCH(A8024,""wealth planning""),""Script 1"",""-"")"),"-")</f>
        <v>-</v>
      </c>
      <c r="C8024" s="74">
        <f t="shared" si="62"/>
        <v>0</v>
      </c>
      <c r="D8024" s="149">
        <f t="shared" si="63"/>
        <v>45636</v>
      </c>
    </row>
    <row r="8025" spans="1:4">
      <c r="B8025" s="74" t="str">
        <f ca="1">IFERROR(__xludf.DUMMYFUNCTION("IF(REGEXMATCH(A8025,""wealth planning""),""Script 1"",""-"")"),"-")</f>
        <v>-</v>
      </c>
      <c r="C8025" s="74">
        <f t="shared" si="62"/>
        <v>0</v>
      </c>
      <c r="D8025" s="74" t="str">
        <f t="shared" si="63"/>
        <v>You: Hai assalamualaikum Nurina Syahmina,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026" spans="1:4">
      <c r="A8026" s="74" t="s">
        <v>5967</v>
      </c>
      <c r="B8026" s="74" t="str">
        <f ca="1">IFERROR(__xludf.DUMMYFUNCTION("IF(REGEXMATCH(A8026,""wealth planning""),""Script 1"",""-"")"),"-")</f>
        <v>-</v>
      </c>
      <c r="C8026" s="74">
        <f t="shared" si="62"/>
        <v>0</v>
      </c>
      <c r="D8026" s="74">
        <f t="shared" si="63"/>
        <v>0</v>
      </c>
    </row>
    <row r="8027" spans="1:4">
      <c r="A8027" s="74" t="s">
        <v>5968</v>
      </c>
      <c r="B8027" s="74" t="str">
        <f ca="1">IFERROR(__xludf.DUMMYFUNCTION("IF(REGEXMATCH(A8027,""wealth planning""),""Script 1"",""-"")"),"-")</f>
        <v>-</v>
      </c>
      <c r="C8027" s="74" t="str">
        <f t="shared" si="62"/>
        <v>Farhanna Najwa ShamsudinStatus is reachable</v>
      </c>
      <c r="D8027" s="74">
        <f t="shared" si="63"/>
        <v>0</v>
      </c>
    </row>
    <row r="8028" spans="1:4">
      <c r="A8028" s="149">
        <v>45636</v>
      </c>
      <c r="B8028" s="74" t="str">
        <f ca="1">IFERROR(__xludf.DUMMYFUNCTION("IF(REGEXMATCH(A8028,""wealth planning""),""Script 1"",""-"")"),"#VALUE!")</f>
        <v>#VALUE!</v>
      </c>
      <c r="C8028" s="74" t="str">
        <f t="shared" si="62"/>
        <v>Farhanna Najwa Shamsudin</v>
      </c>
      <c r="D8028" s="74">
        <f t="shared" si="63"/>
        <v>0</v>
      </c>
    </row>
    <row r="8029" spans="1:4">
      <c r="A8029" s="149">
        <v>45636</v>
      </c>
      <c r="B8029" s="74" t="str">
        <f ca="1">IFERROR(__xludf.DUMMYFUNCTION("IF(REGEXMATCH(A8029,""wealth planning""),""Script 1"",""-"")"),"#VALUE!")</f>
        <v>#VALUE!</v>
      </c>
      <c r="C8029" s="149">
        <f t="shared" si="62"/>
        <v>45636</v>
      </c>
      <c r="D8029" s="74" t="str">
        <f t="shared" si="63"/>
        <v>Farhanna Najwa ShamsudinStatus is reachable</v>
      </c>
    </row>
    <row r="8030" spans="1:4">
      <c r="A8030" s="74" t="s">
        <v>5969</v>
      </c>
      <c r="B8030" s="74" t="str">
        <f ca="1">IFERROR(__xludf.DUMMYFUNCTION("IF(REGEXMATCH(A8030,""wealth planning""),""Script 1"",""-"")"),"-")</f>
        <v>-</v>
      </c>
      <c r="C8030" s="149">
        <f t="shared" si="62"/>
        <v>45636</v>
      </c>
      <c r="D8030" s="74" t="str">
        <f t="shared" si="63"/>
        <v>Farhanna Najwa Shamsudin</v>
      </c>
    </row>
    <row r="8031" spans="1:4">
      <c r="B8031" s="74" t="str">
        <f ca="1">IFERROR(__xludf.DUMMYFUNCTION("IF(REGEXMATCH(A8031,""wealth planning""),""Script 1"",""-"")"),"-")</f>
        <v>-</v>
      </c>
      <c r="C8031" s="74" t="str">
        <f t="shared" si="62"/>
        <v>You: Sure boleh je. Thank you for reply. InshaAllah if need opinion or ada inquiries feel free to contact me. Semoga dipermudahkan urusan</v>
      </c>
      <c r="D8031" s="149">
        <f t="shared" si="63"/>
        <v>45636</v>
      </c>
    </row>
    <row r="8032" spans="1:4">
      <c r="B8032" s="74" t="str">
        <f ca="1">IFERROR(__xludf.DUMMYFUNCTION("IF(REGEXMATCH(A8032,""wealth planning""),""Script 1"",""-"")"),"-")</f>
        <v>-</v>
      </c>
      <c r="C8032" s="74">
        <f t="shared" si="62"/>
        <v>0</v>
      </c>
      <c r="D8032" s="149">
        <f t="shared" si="63"/>
        <v>45636</v>
      </c>
    </row>
    <row r="8033" spans="1:4">
      <c r="B8033" s="74" t="str">
        <f ca="1">IFERROR(__xludf.DUMMYFUNCTION("IF(REGEXMATCH(A8033,""wealth planning""),""Script 1"",""-"")"),"-")</f>
        <v>-</v>
      </c>
      <c r="C8033" s="74">
        <f t="shared" si="62"/>
        <v>0</v>
      </c>
      <c r="D8033" s="74" t="str">
        <f t="shared" si="63"/>
        <v>You: Sure boleh je. Thank you for reply. InshaAllah if need opinion or ada inquiries feel free to contact me. Semoga dipermudahkan urusan</v>
      </c>
    </row>
    <row r="8034" spans="1:4">
      <c r="A8034" s="74" t="s">
        <v>5971</v>
      </c>
      <c r="B8034" s="74" t="str">
        <f ca="1">IFERROR(__xludf.DUMMYFUNCTION("IF(REGEXMATCH(A8034,""wealth planning""),""Script 1"",""-"")"),"-")</f>
        <v>-</v>
      </c>
      <c r="C8034" s="74">
        <f t="shared" si="62"/>
        <v>0</v>
      </c>
      <c r="D8034" s="74">
        <f t="shared" si="63"/>
        <v>0</v>
      </c>
    </row>
    <row r="8035" spans="1:4">
      <c r="A8035" s="74" t="s">
        <v>5972</v>
      </c>
      <c r="B8035" s="74" t="str">
        <f ca="1">IFERROR(__xludf.DUMMYFUNCTION("IF(REGEXMATCH(A8035,""wealth planning""),""Script 1"",""-"")"),"-")</f>
        <v>-</v>
      </c>
      <c r="C8035" s="74" t="str">
        <f t="shared" si="62"/>
        <v>Fahmiatul Balqish RosliStatus is reachable</v>
      </c>
      <c r="D8035" s="74">
        <f t="shared" si="63"/>
        <v>0</v>
      </c>
    </row>
    <row r="8036" spans="1:4">
      <c r="A8036" s="149">
        <v>45636</v>
      </c>
      <c r="B8036" s="74" t="str">
        <f ca="1">IFERROR(__xludf.DUMMYFUNCTION("IF(REGEXMATCH(A8036,""wealth planning""),""Script 1"",""-"")"),"#VALUE!")</f>
        <v>#VALUE!</v>
      </c>
      <c r="C8036" s="74" t="str">
        <f t="shared" si="62"/>
        <v>Fahmiatul Balqish Rosli</v>
      </c>
      <c r="D8036" s="74">
        <f t="shared" si="63"/>
        <v>0</v>
      </c>
    </row>
    <row r="8037" spans="1:4">
      <c r="A8037" s="149">
        <v>45636</v>
      </c>
      <c r="B8037" s="74" t="str">
        <f ca="1">IFERROR(__xludf.DUMMYFUNCTION("IF(REGEXMATCH(A8037,""wealth planning""),""Script 1"",""-"")"),"#VALUE!")</f>
        <v>#VALUE!</v>
      </c>
      <c r="C8037" s="149">
        <f t="shared" si="62"/>
        <v>45636</v>
      </c>
      <c r="D8037" s="74" t="str">
        <f t="shared" si="63"/>
        <v>Fahmiatul Balqish RosliStatus is reachable</v>
      </c>
    </row>
    <row r="8038" spans="1:4">
      <c r="A8038" s="74" t="s">
        <v>5973</v>
      </c>
      <c r="B8038" s="74" t="str">
        <f ca="1">IFERROR(__xludf.DUMMYFUNCTION("IF(REGEXMATCH(A8038,""wealth planning""),""Script 1"",""-"")"),"Script 1")</f>
        <v>Script 1</v>
      </c>
      <c r="C8038" s="149">
        <f t="shared" si="62"/>
        <v>45636</v>
      </c>
      <c r="D8038" s="74" t="str">
        <f t="shared" si="63"/>
        <v>Fahmiatul Balqish Rosli</v>
      </c>
    </row>
    <row r="8039" spans="1:4">
      <c r="B8039" s="74" t="str">
        <f ca="1">IFERROR(__xludf.DUMMYFUNCTION("IF(REGEXMATCH(A8039,""wealth planning""),""Script 1"",""-"")"),"-")</f>
        <v>-</v>
      </c>
      <c r="C8039" s="74" t="str">
        <f t="shared" si="62"/>
        <v>You: Hai assalamualaikum Fahmiatul,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039" s="149">
        <f t="shared" si="63"/>
        <v>45636</v>
      </c>
    </row>
    <row r="8040" spans="1:4">
      <c r="B8040" s="74" t="str">
        <f ca="1">IFERROR(__xludf.DUMMYFUNCTION("IF(REGEXMATCH(A8040,""wealth planning""),""Script 1"",""-"")"),"-")</f>
        <v>-</v>
      </c>
      <c r="C8040" s="74">
        <f t="shared" si="62"/>
        <v>0</v>
      </c>
      <c r="D8040" s="149">
        <f t="shared" si="63"/>
        <v>45636</v>
      </c>
    </row>
    <row r="8041" spans="1:4">
      <c r="B8041" s="74" t="str">
        <f ca="1">IFERROR(__xludf.DUMMYFUNCTION("IF(REGEXMATCH(A8041,""wealth planning""),""Script 1"",""-"")"),"-")</f>
        <v>-</v>
      </c>
      <c r="C8041" s="74">
        <f t="shared" si="62"/>
        <v>0</v>
      </c>
      <c r="D8041" s="74" t="str">
        <f t="shared" si="63"/>
        <v>You: Hai assalamualaikum Fahmiatul,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042" spans="1:4">
      <c r="A8042" s="74" t="s">
        <v>5975</v>
      </c>
      <c r="B8042" s="74" t="str">
        <f ca="1">IFERROR(__xludf.DUMMYFUNCTION("IF(REGEXMATCH(A8042,""wealth planning""),""Script 1"",""-"")"),"-")</f>
        <v>-</v>
      </c>
      <c r="C8042" s="74">
        <f t="shared" si="62"/>
        <v>0</v>
      </c>
      <c r="D8042" s="74">
        <f t="shared" si="63"/>
        <v>0</v>
      </c>
    </row>
    <row r="8043" spans="1:4">
      <c r="A8043" s="74" t="s">
        <v>5976</v>
      </c>
      <c r="B8043" s="74" t="str">
        <f ca="1">IFERROR(__xludf.DUMMYFUNCTION("IF(REGEXMATCH(A8043,""wealth planning""),""Script 1"",""-"")"),"-")</f>
        <v>-</v>
      </c>
      <c r="C8043" s="74" t="str">
        <f t="shared" si="62"/>
        <v>Syazwan KhadhriStatus is reachable</v>
      </c>
      <c r="D8043" s="74">
        <f t="shared" si="63"/>
        <v>0</v>
      </c>
    </row>
    <row r="8044" spans="1:4">
      <c r="A8044" s="149">
        <v>45636</v>
      </c>
      <c r="B8044" s="74" t="str">
        <f ca="1">IFERROR(__xludf.DUMMYFUNCTION("IF(REGEXMATCH(A8044,""wealth planning""),""Script 1"",""-"")"),"#VALUE!")</f>
        <v>#VALUE!</v>
      </c>
      <c r="C8044" s="74" t="str">
        <f t="shared" si="62"/>
        <v>Syazwan Khadhri</v>
      </c>
      <c r="D8044" s="74">
        <f t="shared" si="63"/>
        <v>0</v>
      </c>
    </row>
    <row r="8045" spans="1:4">
      <c r="A8045" s="149">
        <v>45636</v>
      </c>
      <c r="B8045" s="74" t="str">
        <f ca="1">IFERROR(__xludf.DUMMYFUNCTION("IF(REGEXMATCH(A8045,""wealth planning""),""Script 1"",""-"")"),"#VALUE!")</f>
        <v>#VALUE!</v>
      </c>
      <c r="C8045" s="149">
        <f t="shared" si="62"/>
        <v>45636</v>
      </c>
      <c r="D8045" s="74" t="str">
        <f t="shared" si="63"/>
        <v>Syazwan KhadhriStatus is reachable</v>
      </c>
    </row>
    <row r="8046" spans="1:4">
      <c r="A8046" s="74" t="s">
        <v>3778</v>
      </c>
      <c r="B8046" s="74" t="str">
        <f ca="1">IFERROR(__xludf.DUMMYFUNCTION("IF(REGEXMATCH(A8046,""wealth planning""),""Script 1"",""-"")"),"Script 1")</f>
        <v>Script 1</v>
      </c>
      <c r="C8046" s="149">
        <f t="shared" si="62"/>
        <v>45636</v>
      </c>
      <c r="D8046" s="74" t="str">
        <f t="shared" si="63"/>
        <v>Syazwan Khadhri</v>
      </c>
    </row>
    <row r="8047" spans="1:4">
      <c r="B8047" s="74" t="str">
        <f ca="1">IFERROR(__xludf.DUMMYFUNCTION("IF(REGEXMATCH(A8047,""wealth planning""),""Script 1"",""-"")"),"-")</f>
        <v>-</v>
      </c>
      <c r="C8047" s="74" t="str">
        <f t="shared" si="62"/>
        <v>You: Hai assalamualaikum Syazwan,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047" s="149">
        <f t="shared" si="63"/>
        <v>45636</v>
      </c>
    </row>
    <row r="8048" spans="1:4">
      <c r="B8048" s="74" t="str">
        <f ca="1">IFERROR(__xludf.DUMMYFUNCTION("IF(REGEXMATCH(A8048,""wealth planning""),""Script 1"",""-"")"),"-")</f>
        <v>-</v>
      </c>
      <c r="C8048" s="74">
        <f t="shared" si="62"/>
        <v>0</v>
      </c>
      <c r="D8048" s="149">
        <f t="shared" si="63"/>
        <v>45636</v>
      </c>
    </row>
    <row r="8049" spans="1:4">
      <c r="B8049" s="74" t="str">
        <f ca="1">IFERROR(__xludf.DUMMYFUNCTION("IF(REGEXMATCH(A8049,""wealth planning""),""Script 1"",""-"")"),"-")</f>
        <v>-</v>
      </c>
      <c r="C8049" s="74">
        <f t="shared" si="62"/>
        <v>0</v>
      </c>
      <c r="D8049" s="74" t="str">
        <f t="shared" si="63"/>
        <v>You: Hai assalamualaikum Syazwan,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050" spans="1:4">
      <c r="B8050" s="74" t="str">
        <f ca="1">IFERROR(__xludf.DUMMYFUNCTION("IF(REGEXMATCH(A8050,""wealth planning""),""Script 1"",""-"")"),"-")</f>
        <v>-</v>
      </c>
      <c r="C8050" s="74">
        <f t="shared" si="62"/>
        <v>0</v>
      </c>
      <c r="D8050" s="74">
        <f t="shared" si="63"/>
        <v>0</v>
      </c>
    </row>
    <row r="8051" spans="1:4">
      <c r="A8051" s="74" t="s">
        <v>5979</v>
      </c>
      <c r="B8051" s="74" t="str">
        <f ca="1">IFERROR(__xludf.DUMMYFUNCTION("IF(REGEXMATCH(A8051,""wealth planning""),""Script 1"",""-"")"),"-")</f>
        <v>-</v>
      </c>
      <c r="C8051" s="74">
        <f t="shared" si="62"/>
        <v>0</v>
      </c>
      <c r="D8051" s="74">
        <f t="shared" si="63"/>
        <v>0</v>
      </c>
    </row>
    <row r="8052" spans="1:4">
      <c r="A8052" s="149">
        <v>45636</v>
      </c>
      <c r="B8052" s="74" t="str">
        <f ca="1">IFERROR(__xludf.DUMMYFUNCTION("IF(REGEXMATCH(A8052,""wealth planning""),""Script 1"",""-"")"),"#VALUE!")</f>
        <v>#VALUE!</v>
      </c>
      <c r="C8052" s="74" t="str">
        <f t="shared" si="62"/>
        <v>Alif Khalid</v>
      </c>
      <c r="D8052" s="74">
        <f t="shared" si="63"/>
        <v>0</v>
      </c>
    </row>
    <row r="8053" spans="1:4">
      <c r="A8053" s="149">
        <v>45636</v>
      </c>
      <c r="B8053" s="74" t="str">
        <f ca="1">IFERROR(__xludf.DUMMYFUNCTION("IF(REGEXMATCH(A8053,""wealth planning""),""Script 1"",""-"")"),"#VALUE!")</f>
        <v>#VALUE!</v>
      </c>
      <c r="C8053" s="149">
        <f t="shared" si="62"/>
        <v>45636</v>
      </c>
      <c r="D8053" s="74">
        <f t="shared" si="63"/>
        <v>0</v>
      </c>
    </row>
    <row r="8054" spans="1:4">
      <c r="A8054" s="74" t="s">
        <v>2885</v>
      </c>
      <c r="B8054" s="74" t="str">
        <f ca="1">IFERROR(__xludf.DUMMYFUNCTION("IF(REGEXMATCH(A8054,""wealth planning""),""Script 1"",""-"")"),"Script 1")</f>
        <v>Script 1</v>
      </c>
      <c r="C8054" s="149">
        <f t="shared" si="62"/>
        <v>45636</v>
      </c>
      <c r="D8054" s="74" t="str">
        <f t="shared" si="63"/>
        <v>Alif Khalid</v>
      </c>
    </row>
    <row r="8055" spans="1:4">
      <c r="B8055" s="74" t="str">
        <f ca="1">IFERROR(__xludf.DUMMYFUNCTION("IF(REGEXMATCH(A8055,""wealth planning""),""Script 1"",""-"")"),"-")</f>
        <v>-</v>
      </c>
      <c r="C8055" s="74" t="str">
        <f t="shared" si="62"/>
        <v>You: Hai assalamualaikum Alif,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055" s="149">
        <f t="shared" si="63"/>
        <v>45636</v>
      </c>
    </row>
    <row r="8056" spans="1:4">
      <c r="B8056" s="74" t="str">
        <f ca="1">IFERROR(__xludf.DUMMYFUNCTION("IF(REGEXMATCH(A8056,""wealth planning""),""Script 1"",""-"")"),"-")</f>
        <v>-</v>
      </c>
      <c r="C8056" s="74">
        <f t="shared" si="62"/>
        <v>0</v>
      </c>
      <c r="D8056" s="149">
        <f t="shared" si="63"/>
        <v>45636</v>
      </c>
    </row>
    <row r="8057" spans="1:4">
      <c r="B8057" s="74" t="str">
        <f ca="1">IFERROR(__xludf.DUMMYFUNCTION("IF(REGEXMATCH(A8057,""wealth planning""),""Script 1"",""-"")"),"-")</f>
        <v>-</v>
      </c>
      <c r="C8057" s="74">
        <f t="shared" si="62"/>
        <v>0</v>
      </c>
      <c r="D8057" s="74" t="str">
        <f t="shared" si="63"/>
        <v>You: Hai assalamualaikum Alif,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058" spans="1:4">
      <c r="A8058" s="74" t="s">
        <v>5981</v>
      </c>
      <c r="B8058" s="74" t="str">
        <f ca="1">IFERROR(__xludf.DUMMYFUNCTION("IF(REGEXMATCH(A8058,""wealth planning""),""Script 1"",""-"")"),"-")</f>
        <v>-</v>
      </c>
      <c r="C8058" s="74">
        <f t="shared" si="62"/>
        <v>0</v>
      </c>
      <c r="D8058" s="74">
        <f t="shared" si="63"/>
        <v>0</v>
      </c>
    </row>
    <row r="8059" spans="1:4">
      <c r="A8059" s="74" t="s">
        <v>5982</v>
      </c>
      <c r="B8059" s="74" t="str">
        <f ca="1">IFERROR(__xludf.DUMMYFUNCTION("IF(REGEXMATCH(A8059,""wealth planning""),""Script 1"",""-"")"),"-")</f>
        <v>-</v>
      </c>
      <c r="C8059" s="74" t="str">
        <f t="shared" si="62"/>
        <v>Hafidz AlimiStatus is reachable</v>
      </c>
      <c r="D8059" s="74">
        <f t="shared" si="63"/>
        <v>0</v>
      </c>
    </row>
    <row r="8060" spans="1:4">
      <c r="A8060" s="149">
        <v>45636</v>
      </c>
      <c r="B8060" s="74" t="str">
        <f ca="1">IFERROR(__xludf.DUMMYFUNCTION("IF(REGEXMATCH(A8060,""wealth planning""),""Script 1"",""-"")"),"#VALUE!")</f>
        <v>#VALUE!</v>
      </c>
      <c r="C8060" s="74" t="str">
        <f t="shared" si="62"/>
        <v>Hafidz Alimi</v>
      </c>
      <c r="D8060" s="74">
        <f t="shared" si="63"/>
        <v>0</v>
      </c>
    </row>
    <row r="8061" spans="1:4">
      <c r="A8061" s="149">
        <v>45636</v>
      </c>
      <c r="B8061" s="74" t="str">
        <f ca="1">IFERROR(__xludf.DUMMYFUNCTION("IF(REGEXMATCH(A8061,""wealth planning""),""Script 1"",""-"")"),"#VALUE!")</f>
        <v>#VALUE!</v>
      </c>
      <c r="C8061" s="149">
        <f t="shared" si="62"/>
        <v>45636</v>
      </c>
      <c r="D8061" s="74" t="str">
        <f t="shared" si="63"/>
        <v>Hafidz AlimiStatus is reachable</v>
      </c>
    </row>
    <row r="8062" spans="1:4">
      <c r="A8062" s="74" t="s">
        <v>5983</v>
      </c>
      <c r="B8062" s="74" t="str">
        <f ca="1">IFERROR(__xludf.DUMMYFUNCTION("IF(REGEXMATCH(A8062,""wealth planning""),""Script 1"",""-"")"),"Script 1")</f>
        <v>Script 1</v>
      </c>
      <c r="C8062" s="149">
        <f t="shared" si="62"/>
        <v>45636</v>
      </c>
      <c r="D8062" s="74" t="str">
        <f t="shared" si="63"/>
        <v>Hafidz Alimi</v>
      </c>
    </row>
    <row r="8063" spans="1:4">
      <c r="B8063" s="74" t="str">
        <f ca="1">IFERROR(__xludf.DUMMYFUNCTION("IF(REGEXMATCH(A8063,""wealth planning""),""Script 1"",""-"")"),"-")</f>
        <v>-</v>
      </c>
      <c r="C8063" s="74" t="str">
        <f t="shared" si="62"/>
        <v>You: Hai assalamualaikum Hafidz,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063" s="149">
        <f t="shared" si="63"/>
        <v>45636</v>
      </c>
    </row>
    <row r="8064" spans="1:4">
      <c r="B8064" s="74" t="str">
        <f ca="1">IFERROR(__xludf.DUMMYFUNCTION("IF(REGEXMATCH(A8064,""wealth planning""),""Script 1"",""-"")"),"-")</f>
        <v>-</v>
      </c>
      <c r="C8064" s="74">
        <f t="shared" si="62"/>
        <v>0</v>
      </c>
      <c r="D8064" s="149">
        <f t="shared" si="63"/>
        <v>45636</v>
      </c>
    </row>
    <row r="8065" spans="1:4">
      <c r="B8065" s="74" t="str">
        <f ca="1">IFERROR(__xludf.DUMMYFUNCTION("IF(REGEXMATCH(A8065,""wealth planning""),""Script 1"",""-"")"),"-")</f>
        <v>-</v>
      </c>
      <c r="C8065" s="74">
        <f t="shared" si="62"/>
        <v>0</v>
      </c>
      <c r="D8065" s="74" t="str">
        <f t="shared" si="63"/>
        <v>You: Hai assalamualaikum Hafidz,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066" spans="1:4">
      <c r="A8066" s="74" t="s">
        <v>5985</v>
      </c>
      <c r="B8066" s="74" t="str">
        <f ca="1">IFERROR(__xludf.DUMMYFUNCTION("IF(REGEXMATCH(A8066,""wealth planning""),""Script 1"",""-"")"),"-")</f>
        <v>-</v>
      </c>
      <c r="C8066" s="74">
        <f t="shared" si="62"/>
        <v>0</v>
      </c>
      <c r="D8066" s="74">
        <f t="shared" si="63"/>
        <v>0</v>
      </c>
    </row>
    <row r="8067" spans="1:4">
      <c r="A8067" s="74" t="s">
        <v>5986</v>
      </c>
      <c r="B8067" s="74" t="str">
        <f ca="1">IFERROR(__xludf.DUMMYFUNCTION("IF(REGEXMATCH(A8067,""wealth planning""),""Script 1"",""-"")"),"-")</f>
        <v>-</v>
      </c>
      <c r="C8067" s="74" t="str">
        <f t="shared" si="62"/>
        <v>Muhammad NurhazeeqStatus is reachable</v>
      </c>
      <c r="D8067" s="74">
        <f t="shared" si="63"/>
        <v>0</v>
      </c>
    </row>
    <row r="8068" spans="1:4">
      <c r="A8068" s="149">
        <v>45636</v>
      </c>
      <c r="B8068" s="74" t="str">
        <f ca="1">IFERROR(__xludf.DUMMYFUNCTION("IF(REGEXMATCH(A8068,""wealth planning""),""Script 1"",""-"")"),"#VALUE!")</f>
        <v>#VALUE!</v>
      </c>
      <c r="C8068" s="74" t="str">
        <f t="shared" si="62"/>
        <v>Muhammad Nurhazeeq</v>
      </c>
      <c r="D8068" s="74">
        <f t="shared" si="63"/>
        <v>0</v>
      </c>
    </row>
    <row r="8069" spans="1:4">
      <c r="A8069" s="149">
        <v>45636</v>
      </c>
      <c r="B8069" s="74" t="str">
        <f ca="1">IFERROR(__xludf.DUMMYFUNCTION("IF(REGEXMATCH(A8069,""wealth planning""),""Script 1"",""-"")"),"#VALUE!")</f>
        <v>#VALUE!</v>
      </c>
      <c r="C8069" s="149">
        <f t="shared" si="62"/>
        <v>45636</v>
      </c>
      <c r="D8069" s="74" t="str">
        <f t="shared" si="63"/>
        <v>Muhammad NurhazeeqStatus is reachable</v>
      </c>
    </row>
    <row r="8070" spans="1:4">
      <c r="A8070" s="74" t="s">
        <v>5987</v>
      </c>
      <c r="B8070" s="74" t="str">
        <f ca="1">IFERROR(__xludf.DUMMYFUNCTION("IF(REGEXMATCH(A8070,""wealth planning""),""Script 1"",""-"")"),"Script 1")</f>
        <v>Script 1</v>
      </c>
      <c r="C8070" s="149">
        <f t="shared" si="62"/>
        <v>45636</v>
      </c>
      <c r="D8070" s="74" t="str">
        <f t="shared" si="63"/>
        <v>Muhammad Nurhazeeq</v>
      </c>
    </row>
    <row r="8071" spans="1:4">
      <c r="B8071" s="74" t="str">
        <f ca="1">IFERROR(__xludf.DUMMYFUNCTION("IF(REGEXMATCH(A8071,""wealth planning""),""Script 1"",""-"")"),"-")</f>
        <v>-</v>
      </c>
      <c r="C8071" s="74" t="str">
        <f t="shared" si="62"/>
        <v>You: Hai assalamualaikum Nurhazeeq,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071" s="149">
        <f t="shared" si="63"/>
        <v>45636</v>
      </c>
    </row>
    <row r="8072" spans="1:4">
      <c r="B8072" s="74" t="str">
        <f ca="1">IFERROR(__xludf.DUMMYFUNCTION("IF(REGEXMATCH(A8072,""wealth planning""),""Script 1"",""-"")"),"-")</f>
        <v>-</v>
      </c>
      <c r="C8072" s="74">
        <f t="shared" si="62"/>
        <v>0</v>
      </c>
      <c r="D8072" s="149">
        <f t="shared" si="63"/>
        <v>45636</v>
      </c>
    </row>
    <row r="8073" spans="1:4">
      <c r="B8073" s="74" t="str">
        <f ca="1">IFERROR(__xludf.DUMMYFUNCTION("IF(REGEXMATCH(A8073,""wealth planning""),""Script 1"",""-"")"),"-")</f>
        <v>-</v>
      </c>
      <c r="C8073" s="74">
        <f t="shared" si="62"/>
        <v>0</v>
      </c>
      <c r="D8073" s="74" t="str">
        <f t="shared" si="63"/>
        <v>You: Hai assalamualaikum Nurhazeeq,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074" spans="1:4">
      <c r="B8074" s="74" t="str">
        <f ca="1">IFERROR(__xludf.DUMMYFUNCTION("IF(REGEXMATCH(A8074,""wealth planning""),""Script 1"",""-"")"),"-")</f>
        <v>-</v>
      </c>
      <c r="C8074" s="74">
        <f t="shared" si="62"/>
        <v>0</v>
      </c>
      <c r="D8074" s="74">
        <f t="shared" si="63"/>
        <v>0</v>
      </c>
    </row>
    <row r="8075" spans="1:4">
      <c r="A8075" s="74" t="s">
        <v>5990</v>
      </c>
      <c r="B8075" s="74" t="str">
        <f ca="1">IFERROR(__xludf.DUMMYFUNCTION("IF(REGEXMATCH(A8075,""wealth planning""),""Script 1"",""-"")"),"-")</f>
        <v>-</v>
      </c>
      <c r="C8075" s="74">
        <f t="shared" si="62"/>
        <v>0</v>
      </c>
      <c r="D8075" s="74">
        <f t="shared" si="63"/>
        <v>0</v>
      </c>
    </row>
    <row r="8076" spans="1:4">
      <c r="A8076" s="149">
        <v>45636</v>
      </c>
      <c r="B8076" s="74" t="str">
        <f ca="1">IFERROR(__xludf.DUMMYFUNCTION("IF(REGEXMATCH(A8076,""wealth planning""),""Script 1"",""-"")"),"#VALUE!")</f>
        <v>#VALUE!</v>
      </c>
      <c r="C8076" s="74" t="str">
        <f t="shared" si="62"/>
        <v>MOHAMAD SYAWAL ISAN</v>
      </c>
      <c r="D8076" s="74">
        <f t="shared" si="63"/>
        <v>0</v>
      </c>
    </row>
    <row r="8077" spans="1:4">
      <c r="A8077" s="149">
        <v>45636</v>
      </c>
      <c r="B8077" s="74" t="str">
        <f ca="1">IFERROR(__xludf.DUMMYFUNCTION("IF(REGEXMATCH(A8077,""wealth planning""),""Script 1"",""-"")"),"#VALUE!")</f>
        <v>#VALUE!</v>
      </c>
      <c r="C8077" s="149">
        <f t="shared" si="62"/>
        <v>45636</v>
      </c>
      <c r="D8077" s="74">
        <f t="shared" si="63"/>
        <v>0</v>
      </c>
    </row>
    <row r="8078" spans="1:4">
      <c r="A8078" s="74" t="s">
        <v>5991</v>
      </c>
      <c r="B8078" s="74" t="str">
        <f ca="1">IFERROR(__xludf.DUMMYFUNCTION("IF(REGEXMATCH(A8078,""wealth planning""),""Script 1"",""-"")"),"Script 1")</f>
        <v>Script 1</v>
      </c>
      <c r="C8078" s="149">
        <f t="shared" si="62"/>
        <v>45636</v>
      </c>
      <c r="D8078" s="74" t="str">
        <f t="shared" si="63"/>
        <v>MOHAMAD SYAWAL ISAN</v>
      </c>
    </row>
    <row r="8079" spans="1:4">
      <c r="B8079" s="74" t="str">
        <f ca="1">IFERROR(__xludf.DUMMYFUNCTION("IF(REGEXMATCH(A8079,""wealth planning""),""Script 1"",""-"")"),"-")</f>
        <v>-</v>
      </c>
      <c r="C8079" s="74" t="str">
        <f t="shared" si="62"/>
        <v>You: Hai assalamualaikum Syawal,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079" s="149">
        <f t="shared" si="63"/>
        <v>45636</v>
      </c>
    </row>
    <row r="8080" spans="1:4">
      <c r="B8080" s="74" t="str">
        <f ca="1">IFERROR(__xludf.DUMMYFUNCTION("IF(REGEXMATCH(A8080,""wealth planning""),""Script 1"",""-"")"),"-")</f>
        <v>-</v>
      </c>
      <c r="C8080" s="74">
        <f t="shared" si="62"/>
        <v>0</v>
      </c>
      <c r="D8080" s="149">
        <f t="shared" si="63"/>
        <v>45636</v>
      </c>
    </row>
    <row r="8081" spans="1:4">
      <c r="B8081" s="74" t="str">
        <f ca="1">IFERROR(__xludf.DUMMYFUNCTION("IF(REGEXMATCH(A8081,""wealth planning""),""Script 1"",""-"")"),"-")</f>
        <v>-</v>
      </c>
      <c r="C8081" s="74">
        <f t="shared" si="62"/>
        <v>0</v>
      </c>
      <c r="D8081" s="74" t="str">
        <f t="shared" si="63"/>
        <v>You: Hai assalamualaikum Syawal,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082" spans="1:4">
      <c r="B8082" s="74" t="str">
        <f ca="1">IFERROR(__xludf.DUMMYFUNCTION("IF(REGEXMATCH(A8082,""wealth planning""),""Script 1"",""-"")"),"-")</f>
        <v>-</v>
      </c>
      <c r="C8082" s="74">
        <f t="shared" si="62"/>
        <v>0</v>
      </c>
      <c r="D8082" s="74">
        <f t="shared" si="63"/>
        <v>0</v>
      </c>
    </row>
    <row r="8083" spans="1:4">
      <c r="A8083" s="74" t="s">
        <v>5994</v>
      </c>
      <c r="B8083" s="74" t="str">
        <f ca="1">IFERROR(__xludf.DUMMYFUNCTION("IF(REGEXMATCH(A8083,""wealth planning""),""Script 1"",""-"")"),"-")</f>
        <v>-</v>
      </c>
      <c r="C8083" s="74">
        <f t="shared" si="62"/>
        <v>0</v>
      </c>
      <c r="D8083" s="74">
        <f t="shared" si="63"/>
        <v>0</v>
      </c>
    </row>
    <row r="8084" spans="1:4">
      <c r="A8084" s="149">
        <v>45636</v>
      </c>
      <c r="B8084" s="74" t="str">
        <f ca="1">IFERROR(__xludf.DUMMYFUNCTION("IF(REGEXMATCH(A8084,""wealth planning""),""Script 1"",""-"")"),"#VALUE!")</f>
        <v>#VALUE!</v>
      </c>
      <c r="C8084" s="74" t="str">
        <f t="shared" si="62"/>
        <v>Imran Nohaimi</v>
      </c>
      <c r="D8084" s="74">
        <f t="shared" si="63"/>
        <v>0</v>
      </c>
    </row>
    <row r="8085" spans="1:4">
      <c r="A8085" s="149">
        <v>45636</v>
      </c>
      <c r="B8085" s="74" t="str">
        <f ca="1">IFERROR(__xludf.DUMMYFUNCTION("IF(REGEXMATCH(A8085,""wealth planning""),""Script 1"",""-"")"),"#VALUE!")</f>
        <v>#VALUE!</v>
      </c>
      <c r="C8085" s="149">
        <f t="shared" si="62"/>
        <v>45636</v>
      </c>
      <c r="D8085" s="74">
        <f t="shared" si="63"/>
        <v>0</v>
      </c>
    </row>
    <row r="8086" spans="1:4">
      <c r="A8086" s="74" t="s">
        <v>5995</v>
      </c>
      <c r="B8086" s="74" t="str">
        <f ca="1">IFERROR(__xludf.DUMMYFUNCTION("IF(REGEXMATCH(A8086,""wealth planning""),""Script 1"",""-"")"),"Script 1")</f>
        <v>Script 1</v>
      </c>
      <c r="C8086" s="149">
        <f t="shared" si="62"/>
        <v>45636</v>
      </c>
      <c r="D8086" s="74" t="str">
        <f t="shared" si="63"/>
        <v>Imran Nohaimi</v>
      </c>
    </row>
    <row r="8087" spans="1:4">
      <c r="B8087" s="74" t="str">
        <f ca="1">IFERROR(__xludf.DUMMYFUNCTION("IF(REGEXMATCH(A8087,""wealth planning""),""Script 1"",""-"")"),"-")</f>
        <v>-</v>
      </c>
      <c r="C8087" s="74" t="str">
        <f t="shared" si="62"/>
        <v>You: Hai assalamualaikum tuan Imran,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087" s="149">
        <f t="shared" si="63"/>
        <v>45636</v>
      </c>
    </row>
    <row r="8088" spans="1:4">
      <c r="B8088" s="74" t="str">
        <f ca="1">IFERROR(__xludf.DUMMYFUNCTION("IF(REGEXMATCH(A8088,""wealth planning""),""Script 1"",""-"")"),"-")</f>
        <v>-</v>
      </c>
      <c r="C8088" s="74">
        <f t="shared" si="62"/>
        <v>0</v>
      </c>
      <c r="D8088" s="149">
        <f t="shared" si="63"/>
        <v>45636</v>
      </c>
    </row>
    <row r="8089" spans="1:4">
      <c r="B8089" s="74" t="str">
        <f ca="1">IFERROR(__xludf.DUMMYFUNCTION("IF(REGEXMATCH(A8089,""wealth planning""),""Script 1"",""-"")"),"-")</f>
        <v>-</v>
      </c>
      <c r="C8089" s="74">
        <f t="shared" si="62"/>
        <v>0</v>
      </c>
      <c r="D8089" s="74" t="str">
        <f t="shared" si="63"/>
        <v>You: Hai assalamualaikum tuan Imran,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090" spans="1:4">
      <c r="B8090" s="74" t="str">
        <f ca="1">IFERROR(__xludf.DUMMYFUNCTION("IF(REGEXMATCH(A8090,""wealth planning""),""Script 1"",""-"")"),"-")</f>
        <v>-</v>
      </c>
      <c r="C8090" s="74">
        <f t="shared" si="62"/>
        <v>0</v>
      </c>
      <c r="D8090" s="74">
        <f t="shared" si="63"/>
        <v>0</v>
      </c>
    </row>
    <row r="8091" spans="1:4">
      <c r="A8091" s="74" t="s">
        <v>5998</v>
      </c>
      <c r="B8091" s="74" t="str">
        <f ca="1">IFERROR(__xludf.DUMMYFUNCTION("IF(REGEXMATCH(A8091,""wealth planning""),""Script 1"",""-"")"),"-")</f>
        <v>-</v>
      </c>
      <c r="C8091" s="74">
        <f t="shared" si="62"/>
        <v>0</v>
      </c>
      <c r="D8091" s="74">
        <f t="shared" si="63"/>
        <v>0</v>
      </c>
    </row>
    <row r="8092" spans="1:4">
      <c r="A8092" s="149">
        <v>45636</v>
      </c>
      <c r="B8092" s="74" t="str">
        <f ca="1">IFERROR(__xludf.DUMMYFUNCTION("IF(REGEXMATCH(A8092,""wealth planning""),""Script 1"",""-"")"),"#VALUE!")</f>
        <v>#VALUE!</v>
      </c>
      <c r="C8092" s="74" t="str">
        <f t="shared" si="62"/>
        <v>Nuzul Irfan</v>
      </c>
      <c r="D8092" s="74">
        <f t="shared" si="63"/>
        <v>0</v>
      </c>
    </row>
    <row r="8093" spans="1:4">
      <c r="A8093" s="149">
        <v>45636</v>
      </c>
      <c r="B8093" s="74" t="str">
        <f ca="1">IFERROR(__xludf.DUMMYFUNCTION("IF(REGEXMATCH(A8093,""wealth planning""),""Script 1"",""-"")"),"#VALUE!")</f>
        <v>#VALUE!</v>
      </c>
      <c r="C8093" s="149">
        <f t="shared" si="62"/>
        <v>45636</v>
      </c>
      <c r="D8093" s="74">
        <f t="shared" si="63"/>
        <v>0</v>
      </c>
    </row>
    <row r="8094" spans="1:4">
      <c r="A8094" s="74" t="s">
        <v>3235</v>
      </c>
      <c r="B8094" s="74" t="str">
        <f ca="1">IFERROR(__xludf.DUMMYFUNCTION("IF(REGEXMATCH(A8094,""wealth planning""),""Script 1"",""-"")"),"Script 1")</f>
        <v>Script 1</v>
      </c>
      <c r="C8094" s="149">
        <f t="shared" si="62"/>
        <v>45636</v>
      </c>
      <c r="D8094" s="74" t="str">
        <f t="shared" si="63"/>
        <v>Nuzul Irfan</v>
      </c>
    </row>
    <row r="8095" spans="1:4">
      <c r="B8095" s="74" t="str">
        <f ca="1">IFERROR(__xludf.DUMMYFUNCTION("IF(REGEXMATCH(A8095,""wealth planning""),""Script 1"",""-"")"),"-")</f>
        <v>-</v>
      </c>
      <c r="C8095" s="74" t="str">
        <f t="shared" si="62"/>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095" s="149">
        <f t="shared" si="63"/>
        <v>45636</v>
      </c>
    </row>
    <row r="8096" spans="1:4">
      <c r="B8096" s="74" t="str">
        <f ca="1">IFERROR(__xludf.DUMMYFUNCTION("IF(REGEXMATCH(A8096,""wealth planning""),""Script 1"",""-"")"),"-")</f>
        <v>-</v>
      </c>
      <c r="C8096" s="74">
        <f t="shared" si="62"/>
        <v>0</v>
      </c>
      <c r="D8096" s="149">
        <f t="shared" si="63"/>
        <v>45636</v>
      </c>
    </row>
    <row r="8097" spans="1:4">
      <c r="B8097" s="74" t="str">
        <f ca="1">IFERROR(__xludf.DUMMYFUNCTION("IF(REGEXMATCH(A8097,""wealth planning""),""Script 1"",""-"")"),"-")</f>
        <v>-</v>
      </c>
      <c r="C8097" s="74">
        <f t="shared" si="62"/>
        <v>0</v>
      </c>
      <c r="D8097" s="74" t="str">
        <f t="shared" si="63"/>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098" spans="1:4">
      <c r="A8098" s="74" t="s">
        <v>6000</v>
      </c>
      <c r="B8098" s="74" t="str">
        <f ca="1">IFERROR(__xludf.DUMMYFUNCTION("IF(REGEXMATCH(A8098,""wealth planning""),""Script 1"",""-"")"),"-")</f>
        <v>-</v>
      </c>
      <c r="C8098" s="74">
        <f t="shared" si="62"/>
        <v>0</v>
      </c>
      <c r="D8098" s="74">
        <f t="shared" si="63"/>
        <v>0</v>
      </c>
    </row>
    <row r="8099" spans="1:4">
      <c r="A8099" s="74" t="s">
        <v>6000</v>
      </c>
      <c r="B8099" s="74" t="str">
        <f ca="1">IFERROR(__xludf.DUMMYFUNCTION("IF(REGEXMATCH(A8099,""wealth planning""),""Script 1"",""-"")"),"-")</f>
        <v>-</v>
      </c>
      <c r="C8099" s="74" t="str">
        <f t="shared" si="62"/>
        <v>Siti Afifah Maprasulle</v>
      </c>
      <c r="D8099" s="74">
        <f t="shared" si="63"/>
        <v>0</v>
      </c>
    </row>
    <row r="8100" spans="1:4">
      <c r="A8100" s="149">
        <v>45636</v>
      </c>
      <c r="B8100" s="74" t="str">
        <f ca="1">IFERROR(__xludf.DUMMYFUNCTION("IF(REGEXMATCH(A8100,""wealth planning""),""Script 1"",""-"")"),"#VALUE!")</f>
        <v>#VALUE!</v>
      </c>
      <c r="C8100" s="74" t="str">
        <f t="shared" si="62"/>
        <v>Siti Afifah Maprasulle</v>
      </c>
      <c r="D8100" s="74">
        <f t="shared" si="63"/>
        <v>0</v>
      </c>
    </row>
    <row r="8101" spans="1:4">
      <c r="A8101" s="149">
        <v>45636</v>
      </c>
      <c r="B8101" s="74" t="str">
        <f ca="1">IFERROR(__xludf.DUMMYFUNCTION("IF(REGEXMATCH(A8101,""wealth planning""),""Script 1"",""-"")"),"#VALUE!")</f>
        <v>#VALUE!</v>
      </c>
      <c r="C8101" s="149">
        <f t="shared" si="62"/>
        <v>45636</v>
      </c>
      <c r="D8101" s="74" t="str">
        <f t="shared" si="63"/>
        <v>Siti Afifah Maprasulle</v>
      </c>
    </row>
    <row r="8102" spans="1:4">
      <c r="A8102" s="74" t="s">
        <v>5090</v>
      </c>
      <c r="B8102" s="74" t="str">
        <f ca="1">IFERROR(__xludf.DUMMYFUNCTION("IF(REGEXMATCH(A8102,""wealth planning""),""Script 1"",""-"")"),"Script 1")</f>
        <v>Script 1</v>
      </c>
      <c r="C8102" s="149">
        <f t="shared" si="62"/>
        <v>45636</v>
      </c>
      <c r="D8102" s="74" t="str">
        <f t="shared" si="63"/>
        <v>Siti Afifah Maprasulle</v>
      </c>
    </row>
    <row r="8103" spans="1:4">
      <c r="B8103" s="74" t="str">
        <f ca="1">IFERROR(__xludf.DUMMYFUNCTION("IF(REGEXMATCH(A8103,""wealth planning""),""Script 1"",""-"")"),"-")</f>
        <v>-</v>
      </c>
      <c r="C8103" s="74" t="str">
        <f t="shared" si="62"/>
        <v>You: Hai assalamualaikum Afifah,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103" s="149">
        <f t="shared" si="63"/>
        <v>45636</v>
      </c>
    </row>
    <row r="8104" spans="1:4">
      <c r="B8104" s="74" t="str">
        <f ca="1">IFERROR(__xludf.DUMMYFUNCTION("IF(REGEXMATCH(A8104,""wealth planning""),""Script 1"",""-"")"),"-")</f>
        <v>-</v>
      </c>
      <c r="C8104" s="74">
        <f t="shared" si="62"/>
        <v>0</v>
      </c>
      <c r="D8104" s="149">
        <f t="shared" si="63"/>
        <v>45636</v>
      </c>
    </row>
    <row r="8105" spans="1:4">
      <c r="B8105" s="74" t="str">
        <f ca="1">IFERROR(__xludf.DUMMYFUNCTION("IF(REGEXMATCH(A8105,""wealth planning""),""Script 1"",""-"")"),"-")</f>
        <v>-</v>
      </c>
      <c r="C8105" s="74">
        <f t="shared" si="62"/>
        <v>0</v>
      </c>
      <c r="D8105" s="74" t="str">
        <f t="shared" si="63"/>
        <v>You: Hai assalamualaikum Afifah,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106" spans="1:4">
      <c r="A8106" s="74" t="s">
        <v>6002</v>
      </c>
      <c r="B8106" s="74" t="str">
        <f ca="1">IFERROR(__xludf.DUMMYFUNCTION("IF(REGEXMATCH(A8106,""wealth planning""),""Script 1"",""-"")"),"-")</f>
        <v>-</v>
      </c>
      <c r="C8106" s="74">
        <f t="shared" si="62"/>
        <v>0</v>
      </c>
      <c r="D8106" s="74">
        <f t="shared" si="63"/>
        <v>0</v>
      </c>
    </row>
    <row r="8107" spans="1:4">
      <c r="A8107" s="74" t="s">
        <v>6003</v>
      </c>
      <c r="B8107" s="74" t="str">
        <f ca="1">IFERROR(__xludf.DUMMYFUNCTION("IF(REGEXMATCH(A8107,""wealth planning""),""Script 1"",""-"")"),"-")</f>
        <v>-</v>
      </c>
      <c r="C8107" s="74" t="str">
        <f t="shared" si="62"/>
        <v>Hazzarul HaqimieStatus is reachable</v>
      </c>
      <c r="D8107" s="74">
        <f t="shared" si="63"/>
        <v>0</v>
      </c>
    </row>
    <row r="8108" spans="1:4">
      <c r="A8108" s="149">
        <v>45636</v>
      </c>
      <c r="B8108" s="74" t="str">
        <f ca="1">IFERROR(__xludf.DUMMYFUNCTION("IF(REGEXMATCH(A8108,""wealth planning""),""Script 1"",""-"")"),"#VALUE!")</f>
        <v>#VALUE!</v>
      </c>
      <c r="C8108" s="74" t="str">
        <f t="shared" si="62"/>
        <v>Hazzarul Haqimie</v>
      </c>
      <c r="D8108" s="74">
        <f t="shared" si="63"/>
        <v>0</v>
      </c>
    </row>
    <row r="8109" spans="1:4">
      <c r="A8109" s="149">
        <v>45636</v>
      </c>
      <c r="B8109" s="74" t="str">
        <f ca="1">IFERROR(__xludf.DUMMYFUNCTION("IF(REGEXMATCH(A8109,""wealth planning""),""Script 1"",""-"")"),"#VALUE!")</f>
        <v>#VALUE!</v>
      </c>
      <c r="C8109" s="149">
        <f t="shared" si="62"/>
        <v>45636</v>
      </c>
      <c r="D8109" s="74" t="str">
        <f t="shared" si="63"/>
        <v>Hazzarul HaqimieStatus is reachable</v>
      </c>
    </row>
    <row r="8110" spans="1:4">
      <c r="A8110" s="74" t="s">
        <v>6004</v>
      </c>
      <c r="B8110" s="74" t="str">
        <f ca="1">IFERROR(__xludf.DUMMYFUNCTION("IF(REGEXMATCH(A8110,""wealth planning""),""Script 1"",""-"")"),"Script 1")</f>
        <v>Script 1</v>
      </c>
      <c r="C8110" s="149">
        <f t="shared" si="62"/>
        <v>45636</v>
      </c>
      <c r="D8110" s="74" t="str">
        <f t="shared" si="63"/>
        <v>Hazzarul Haqimie</v>
      </c>
    </row>
    <row r="8111" spans="1:4">
      <c r="B8111" s="74" t="str">
        <f ca="1">IFERROR(__xludf.DUMMYFUNCTION("IF(REGEXMATCH(A8111,""wealth planning""),""Script 1"",""-"")"),"-")</f>
        <v>-</v>
      </c>
      <c r="C8111" s="74" t="str">
        <f t="shared" si="62"/>
        <v>You: Hai assalamualaikum Hazzarul,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111" s="149">
        <f t="shared" si="63"/>
        <v>45636</v>
      </c>
    </row>
    <row r="8112" spans="1:4">
      <c r="B8112" s="74" t="str">
        <f ca="1">IFERROR(__xludf.DUMMYFUNCTION("IF(REGEXMATCH(A8112,""wealth planning""),""Script 1"",""-"")"),"-")</f>
        <v>-</v>
      </c>
      <c r="C8112" s="74">
        <f t="shared" si="62"/>
        <v>0</v>
      </c>
      <c r="D8112" s="149">
        <f t="shared" si="63"/>
        <v>45636</v>
      </c>
    </row>
    <row r="8113" spans="1:4">
      <c r="B8113" s="74" t="str">
        <f ca="1">IFERROR(__xludf.DUMMYFUNCTION("IF(REGEXMATCH(A8113,""wealth planning""),""Script 1"",""-"")"),"-")</f>
        <v>-</v>
      </c>
      <c r="C8113" s="74">
        <f t="shared" si="62"/>
        <v>0</v>
      </c>
      <c r="D8113" s="74" t="str">
        <f t="shared" si="63"/>
        <v>You: Hai assalamualaikum Hazzarul,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114" spans="1:4">
      <c r="A8114" s="74" t="s">
        <v>6006</v>
      </c>
      <c r="B8114" s="74" t="str">
        <f ca="1">IFERROR(__xludf.DUMMYFUNCTION("IF(REGEXMATCH(A8114,""wealth planning""),""Script 1"",""-"")"),"-")</f>
        <v>-</v>
      </c>
      <c r="C8114" s="74">
        <f t="shared" si="62"/>
        <v>0</v>
      </c>
      <c r="D8114" s="74">
        <f t="shared" si="63"/>
        <v>0</v>
      </c>
    </row>
    <row r="8115" spans="1:4">
      <c r="A8115" s="74" t="s">
        <v>6007</v>
      </c>
      <c r="B8115" s="74" t="str">
        <f ca="1">IFERROR(__xludf.DUMMYFUNCTION("IF(REGEXMATCH(A8115,""wealth planning""),""Script 1"",""-"")"),"-")</f>
        <v>-</v>
      </c>
      <c r="C8115" s="74" t="str">
        <f t="shared" si="62"/>
        <v>Khairul Amirin KhairudinStatus is reachable</v>
      </c>
      <c r="D8115" s="74">
        <f t="shared" si="63"/>
        <v>0</v>
      </c>
    </row>
    <row r="8116" spans="1:4">
      <c r="A8116" s="149">
        <v>45636</v>
      </c>
      <c r="B8116" s="74" t="str">
        <f ca="1">IFERROR(__xludf.DUMMYFUNCTION("IF(REGEXMATCH(A8116,""wealth planning""),""Script 1"",""-"")"),"#VALUE!")</f>
        <v>#VALUE!</v>
      </c>
      <c r="C8116" s="74" t="str">
        <f t="shared" si="62"/>
        <v>Khairul Amirin Khairudin</v>
      </c>
      <c r="D8116" s="74">
        <f t="shared" si="63"/>
        <v>0</v>
      </c>
    </row>
    <row r="8117" spans="1:4">
      <c r="A8117" s="149">
        <v>45636</v>
      </c>
      <c r="B8117" s="74" t="str">
        <f ca="1">IFERROR(__xludf.DUMMYFUNCTION("IF(REGEXMATCH(A8117,""wealth planning""),""Script 1"",""-"")"),"#VALUE!")</f>
        <v>#VALUE!</v>
      </c>
      <c r="C8117" s="149">
        <f t="shared" si="62"/>
        <v>45636</v>
      </c>
      <c r="D8117" s="74" t="str">
        <f t="shared" si="63"/>
        <v>Khairul Amirin KhairudinStatus is reachable</v>
      </c>
    </row>
    <row r="8118" spans="1:4">
      <c r="A8118" s="74" t="s">
        <v>6008</v>
      </c>
      <c r="B8118" s="74" t="str">
        <f ca="1">IFERROR(__xludf.DUMMYFUNCTION("IF(REGEXMATCH(A8118,""wealth planning""),""Script 1"",""-"")"),"Script 1")</f>
        <v>Script 1</v>
      </c>
      <c r="C8118" s="149">
        <f t="shared" si="62"/>
        <v>45636</v>
      </c>
      <c r="D8118" s="74" t="str">
        <f t="shared" si="63"/>
        <v>Khairul Amirin Khairudin</v>
      </c>
    </row>
    <row r="8119" spans="1:4">
      <c r="B8119" s="74" t="str">
        <f ca="1">IFERROR(__xludf.DUMMYFUNCTION("IF(REGEXMATCH(A8119,""wealth planning""),""Script 1"",""-"")"),"-")</f>
        <v>-</v>
      </c>
      <c r="C8119" s="74" t="str">
        <f t="shared" si="62"/>
        <v>You: Hai assalamualaikum tuan Khairul,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119" s="149">
        <f t="shared" si="63"/>
        <v>45636</v>
      </c>
    </row>
    <row r="8120" spans="1:4">
      <c r="B8120" s="74" t="str">
        <f ca="1">IFERROR(__xludf.DUMMYFUNCTION("IF(REGEXMATCH(A8120,""wealth planning""),""Script 1"",""-"")"),"-")</f>
        <v>-</v>
      </c>
      <c r="C8120" s="74">
        <f t="shared" si="62"/>
        <v>0</v>
      </c>
      <c r="D8120" s="149">
        <f t="shared" si="63"/>
        <v>45636</v>
      </c>
    </row>
    <row r="8121" spans="1:4">
      <c r="B8121" s="74" t="str">
        <f ca="1">IFERROR(__xludf.DUMMYFUNCTION("IF(REGEXMATCH(A8121,""wealth planning""),""Script 1"",""-"")"),"-")</f>
        <v>-</v>
      </c>
      <c r="C8121" s="74">
        <f t="shared" si="62"/>
        <v>0</v>
      </c>
      <c r="D8121" s="74" t="str">
        <f t="shared" si="63"/>
        <v>You: Hai assalamualaikum tuan Khairul,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122" spans="1:4">
      <c r="B8122" s="74" t="str">
        <f ca="1">IFERROR(__xludf.DUMMYFUNCTION("IF(REGEXMATCH(A8122,""wealth planning""),""Script 1"",""-"")"),"-")</f>
        <v>-</v>
      </c>
      <c r="C8122" s="74">
        <f t="shared" si="62"/>
        <v>0</v>
      </c>
      <c r="D8122" s="74">
        <f t="shared" si="63"/>
        <v>0</v>
      </c>
    </row>
    <row r="8123" spans="1:4">
      <c r="A8123" s="74" t="s">
        <v>2620</v>
      </c>
      <c r="B8123" s="74" t="str">
        <f ca="1">IFERROR(__xludf.DUMMYFUNCTION("IF(REGEXMATCH(A8123,""wealth planning""),""Script 1"",""-"")"),"-")</f>
        <v>-</v>
      </c>
      <c r="C8123" s="74">
        <f t="shared" si="62"/>
        <v>0</v>
      </c>
      <c r="D8123" s="74">
        <f t="shared" si="63"/>
        <v>0</v>
      </c>
    </row>
    <row r="8124" spans="1:4">
      <c r="A8124" s="149">
        <v>45636</v>
      </c>
      <c r="B8124" s="74" t="str">
        <f ca="1">IFERROR(__xludf.DUMMYFUNCTION("IF(REGEXMATCH(A8124,""wealth planning""),""Script 1"",""-"")"),"#VALUE!")</f>
        <v>#VALUE!</v>
      </c>
      <c r="C8124" s="74" t="str">
        <f t="shared" si="62"/>
        <v>Ariff Haikal</v>
      </c>
      <c r="D8124" s="74">
        <f t="shared" si="63"/>
        <v>0</v>
      </c>
    </row>
    <row r="8125" spans="1:4">
      <c r="A8125" s="149">
        <v>45636</v>
      </c>
      <c r="B8125" s="74" t="str">
        <f ca="1">IFERROR(__xludf.DUMMYFUNCTION("IF(REGEXMATCH(A8125,""wealth planning""),""Script 1"",""-"")"),"#VALUE!")</f>
        <v>#VALUE!</v>
      </c>
      <c r="C8125" s="149">
        <f t="shared" si="62"/>
        <v>45636</v>
      </c>
      <c r="D8125" s="74">
        <f t="shared" si="63"/>
        <v>0</v>
      </c>
    </row>
    <row r="8126" spans="1:4">
      <c r="A8126" s="74" t="s">
        <v>4145</v>
      </c>
      <c r="B8126" s="74" t="str">
        <f ca="1">IFERROR(__xludf.DUMMYFUNCTION("IF(REGEXMATCH(A8126,""wealth planning""),""Script 1"",""-"")"),"Script 1")</f>
        <v>Script 1</v>
      </c>
      <c r="C8126" s="149">
        <f t="shared" si="62"/>
        <v>45636</v>
      </c>
      <c r="D8126" s="74" t="str">
        <f t="shared" si="63"/>
        <v>Ariff Haikal</v>
      </c>
    </row>
    <row r="8127" spans="1:4">
      <c r="B8127" s="74" t="str">
        <f ca="1">IFERROR(__xludf.DUMMYFUNCTION("IF(REGEXMATCH(A8127,""wealth planning""),""Script 1"",""-"")"),"-")</f>
        <v>-</v>
      </c>
      <c r="C8127" s="74" t="str">
        <f t="shared" si="62"/>
        <v>You: Hai assalamualaikum Ariff,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127" s="149">
        <f t="shared" si="63"/>
        <v>45636</v>
      </c>
    </row>
    <row r="8128" spans="1:4">
      <c r="B8128" s="74" t="str">
        <f ca="1">IFERROR(__xludf.DUMMYFUNCTION("IF(REGEXMATCH(A8128,""wealth planning""),""Script 1"",""-"")"),"-")</f>
        <v>-</v>
      </c>
      <c r="C8128" s="74">
        <f t="shared" si="62"/>
        <v>0</v>
      </c>
      <c r="D8128" s="149">
        <f t="shared" si="63"/>
        <v>45636</v>
      </c>
    </row>
    <row r="8129" spans="1:4">
      <c r="B8129" s="74" t="str">
        <f ca="1">IFERROR(__xludf.DUMMYFUNCTION("IF(REGEXMATCH(A8129,""wealth planning""),""Script 1"",""-"")"),"-")</f>
        <v>-</v>
      </c>
      <c r="C8129" s="74">
        <f t="shared" si="62"/>
        <v>0</v>
      </c>
      <c r="D8129" s="74" t="str">
        <f t="shared" si="63"/>
        <v>You: Hai assalamualaikum Ariff,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130" spans="1:4">
      <c r="B8130" s="74" t="str">
        <f ca="1">IFERROR(__xludf.DUMMYFUNCTION("IF(REGEXMATCH(A8130,""wealth planning""),""Script 1"",""-"")"),"-")</f>
        <v>-</v>
      </c>
      <c r="C8130" s="74">
        <f t="shared" si="62"/>
        <v>0</v>
      </c>
      <c r="D8130" s="74">
        <f t="shared" si="63"/>
        <v>0</v>
      </c>
    </row>
    <row r="8131" spans="1:4">
      <c r="A8131" s="74" t="s">
        <v>6013</v>
      </c>
      <c r="B8131" s="74" t="str">
        <f ca="1">IFERROR(__xludf.DUMMYFUNCTION("IF(REGEXMATCH(A8131,""wealth planning""),""Script 1"",""-"")"),"-")</f>
        <v>-</v>
      </c>
      <c r="C8131" s="74">
        <f t="shared" si="62"/>
        <v>0</v>
      </c>
      <c r="D8131" s="74">
        <f t="shared" si="63"/>
        <v>0</v>
      </c>
    </row>
    <row r="8132" spans="1:4">
      <c r="A8132" s="149">
        <v>45636</v>
      </c>
      <c r="B8132" s="74" t="str">
        <f ca="1">IFERROR(__xludf.DUMMYFUNCTION("IF(REGEXMATCH(A8132,""wealth planning""),""Script 1"",""-"")"),"#VALUE!")</f>
        <v>#VALUE!</v>
      </c>
      <c r="C8132" s="74" t="str">
        <f t="shared" si="62"/>
        <v>Muhamad Nuruddeen</v>
      </c>
      <c r="D8132" s="74">
        <f t="shared" si="63"/>
        <v>0</v>
      </c>
    </row>
    <row r="8133" spans="1:4">
      <c r="A8133" s="149">
        <v>45636</v>
      </c>
      <c r="B8133" s="74" t="str">
        <f ca="1">IFERROR(__xludf.DUMMYFUNCTION("IF(REGEXMATCH(A8133,""wealth planning""),""Script 1"",""-"")"),"#VALUE!")</f>
        <v>#VALUE!</v>
      </c>
      <c r="C8133" s="149">
        <f t="shared" si="62"/>
        <v>45636</v>
      </c>
      <c r="D8133" s="74">
        <f t="shared" si="63"/>
        <v>0</v>
      </c>
    </row>
    <row r="8134" spans="1:4">
      <c r="A8134" s="74" t="s">
        <v>6014</v>
      </c>
      <c r="B8134" s="74" t="str">
        <f ca="1">IFERROR(__xludf.DUMMYFUNCTION("IF(REGEXMATCH(A8134,""wealth planning""),""Script 1"",""-"")"),"Script 1")</f>
        <v>Script 1</v>
      </c>
      <c r="C8134" s="149">
        <f t="shared" si="62"/>
        <v>45636</v>
      </c>
      <c r="D8134" s="74" t="str">
        <f t="shared" si="63"/>
        <v>Muhamad Nuruddeen</v>
      </c>
    </row>
    <row r="8135" spans="1:4">
      <c r="B8135" s="74" t="str">
        <f ca="1">IFERROR(__xludf.DUMMYFUNCTION("IF(REGEXMATCH(A8135,""wealth planning""),""Script 1"",""-"")"),"-")</f>
        <v>-</v>
      </c>
      <c r="C8135" s="74" t="str">
        <f t="shared" si="62"/>
        <v>You: Hai assalamualaikum Nuruddeen,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135" s="149">
        <f t="shared" si="63"/>
        <v>45636</v>
      </c>
    </row>
    <row r="8136" spans="1:4">
      <c r="B8136" s="74" t="str">
        <f ca="1">IFERROR(__xludf.DUMMYFUNCTION("IF(REGEXMATCH(A8136,""wealth planning""),""Script 1"",""-"")"),"-")</f>
        <v>-</v>
      </c>
      <c r="C8136" s="74">
        <f t="shared" si="62"/>
        <v>0</v>
      </c>
      <c r="D8136" s="149">
        <f t="shared" si="63"/>
        <v>45636</v>
      </c>
    </row>
    <row r="8137" spans="1:4">
      <c r="B8137" s="74" t="str">
        <f ca="1">IFERROR(__xludf.DUMMYFUNCTION("IF(REGEXMATCH(A8137,""wealth planning""),""Script 1"",""-"")"),"-")</f>
        <v>-</v>
      </c>
      <c r="C8137" s="74">
        <f t="shared" si="62"/>
        <v>0</v>
      </c>
      <c r="D8137" s="74" t="str">
        <f t="shared" si="63"/>
        <v>You: Hai assalamualaikum Nuruddeen,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138" spans="1:4">
      <c r="B8138" s="74" t="str">
        <f ca="1">IFERROR(__xludf.DUMMYFUNCTION("IF(REGEXMATCH(A8138,""wealth planning""),""Script 1"",""-"")"),"-")</f>
        <v>-</v>
      </c>
      <c r="C8138" s="74">
        <f t="shared" si="62"/>
        <v>0</v>
      </c>
      <c r="D8138" s="74">
        <f t="shared" si="63"/>
        <v>0</v>
      </c>
    </row>
    <row r="8139" spans="1:4">
      <c r="A8139" s="74" t="s">
        <v>6017</v>
      </c>
      <c r="B8139" s="74" t="str">
        <f ca="1">IFERROR(__xludf.DUMMYFUNCTION("IF(REGEXMATCH(A8139,""wealth planning""),""Script 1"",""-"")"),"-")</f>
        <v>-</v>
      </c>
      <c r="C8139" s="74">
        <f t="shared" si="62"/>
        <v>0</v>
      </c>
      <c r="D8139" s="74">
        <f t="shared" si="63"/>
        <v>0</v>
      </c>
    </row>
    <row r="8140" spans="1:4">
      <c r="A8140" s="149">
        <v>45636</v>
      </c>
      <c r="B8140" s="74" t="str">
        <f ca="1">IFERROR(__xludf.DUMMYFUNCTION("IF(REGEXMATCH(A8140,""wealth planning""),""Script 1"",""-"")"),"#VALUE!")</f>
        <v>#VALUE!</v>
      </c>
      <c r="C8140" s="74" t="str">
        <f t="shared" si="62"/>
        <v>Najwa Syakirah Mohd Shamsuddin</v>
      </c>
      <c r="D8140" s="74">
        <f t="shared" si="63"/>
        <v>0</v>
      </c>
    </row>
    <row r="8141" spans="1:4">
      <c r="A8141" s="149">
        <v>45636</v>
      </c>
      <c r="B8141" s="74" t="str">
        <f ca="1">IFERROR(__xludf.DUMMYFUNCTION("IF(REGEXMATCH(A8141,""wealth planning""),""Script 1"",""-"")"),"#VALUE!")</f>
        <v>#VALUE!</v>
      </c>
      <c r="C8141" s="149">
        <f t="shared" si="62"/>
        <v>45636</v>
      </c>
      <c r="D8141" s="74">
        <f t="shared" si="63"/>
        <v>0</v>
      </c>
    </row>
    <row r="8142" spans="1:4">
      <c r="A8142" s="74" t="s">
        <v>3938</v>
      </c>
      <c r="B8142" s="74" t="str">
        <f ca="1">IFERROR(__xludf.DUMMYFUNCTION("IF(REGEXMATCH(A8142,""wealth planning""),""Script 1"",""-"")"),"Script 1")</f>
        <v>Script 1</v>
      </c>
      <c r="C8142" s="149">
        <f t="shared" si="62"/>
        <v>45636</v>
      </c>
      <c r="D8142" s="74" t="str">
        <f t="shared" si="63"/>
        <v>Najwa Syakirah Mohd Shamsuddin</v>
      </c>
    </row>
    <row r="8143" spans="1:4">
      <c r="B8143" s="74" t="str">
        <f ca="1">IFERROR(__xludf.DUMMYFUNCTION("IF(REGEXMATCH(A8143,""wealth planning""),""Script 1"",""-"")"),"-")</f>
        <v>-</v>
      </c>
      <c r="C8143" s="74" t="str">
        <f t="shared" si="62"/>
        <v>You: Hai assalamualaikum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143" s="149">
        <f t="shared" si="63"/>
        <v>45636</v>
      </c>
    </row>
    <row r="8144" spans="1:4">
      <c r="B8144" s="74" t="str">
        <f ca="1">IFERROR(__xludf.DUMMYFUNCTION("IF(REGEXMATCH(A8144,""wealth planning""),""Script 1"",""-"")"),"-")</f>
        <v>-</v>
      </c>
      <c r="C8144" s="74">
        <f t="shared" si="62"/>
        <v>0</v>
      </c>
      <c r="D8144" s="149">
        <f t="shared" si="63"/>
        <v>45636</v>
      </c>
    </row>
    <row r="8145" spans="1:4">
      <c r="B8145" s="74" t="str">
        <f ca="1">IFERROR(__xludf.DUMMYFUNCTION("IF(REGEXMATCH(A8145,""wealth planning""),""Script 1"",""-"")"),"-")</f>
        <v>-</v>
      </c>
      <c r="C8145" s="74">
        <f t="shared" si="62"/>
        <v>0</v>
      </c>
      <c r="D8145" s="74" t="str">
        <f t="shared" si="63"/>
        <v>You: Hai assalamualaikum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146" spans="1:4">
      <c r="A8146" s="74" t="s">
        <v>6019</v>
      </c>
      <c r="B8146" s="74" t="str">
        <f ca="1">IFERROR(__xludf.DUMMYFUNCTION("IF(REGEXMATCH(A8146,""wealth planning""),""Script 1"",""-"")"),"-")</f>
        <v>-</v>
      </c>
      <c r="C8146" s="74">
        <f t="shared" si="62"/>
        <v>0</v>
      </c>
      <c r="D8146" s="74">
        <f t="shared" si="63"/>
        <v>0</v>
      </c>
    </row>
    <row r="8147" spans="1:4">
      <c r="A8147" s="74" t="s">
        <v>6020</v>
      </c>
      <c r="B8147" s="74" t="str">
        <f ca="1">IFERROR(__xludf.DUMMYFUNCTION("IF(REGEXMATCH(A8147,""wealth planning""),""Script 1"",""-"")"),"-")</f>
        <v>-</v>
      </c>
      <c r="C8147" s="74" t="str">
        <f t="shared" si="62"/>
        <v>Ainin AzyyatiStatus is reachable</v>
      </c>
      <c r="D8147" s="74">
        <f t="shared" si="63"/>
        <v>0</v>
      </c>
    </row>
    <row r="8148" spans="1:4">
      <c r="A8148" s="149">
        <v>45636</v>
      </c>
      <c r="B8148" s="74" t="str">
        <f ca="1">IFERROR(__xludf.DUMMYFUNCTION("IF(REGEXMATCH(A8148,""wealth planning""),""Script 1"",""-"")"),"#VALUE!")</f>
        <v>#VALUE!</v>
      </c>
      <c r="C8148" s="74" t="str">
        <f t="shared" si="62"/>
        <v>Ainin Azyyati</v>
      </c>
      <c r="D8148" s="74">
        <f t="shared" si="63"/>
        <v>0</v>
      </c>
    </row>
    <row r="8149" spans="1:4">
      <c r="A8149" s="149">
        <v>45636</v>
      </c>
      <c r="B8149" s="74" t="str">
        <f ca="1">IFERROR(__xludf.DUMMYFUNCTION("IF(REGEXMATCH(A8149,""wealth planning""),""Script 1"",""-"")"),"#VALUE!")</f>
        <v>#VALUE!</v>
      </c>
      <c r="C8149" s="149">
        <f t="shared" si="62"/>
        <v>45636</v>
      </c>
      <c r="D8149" s="74" t="str">
        <f t="shared" si="63"/>
        <v>Ainin AzyyatiStatus is reachable</v>
      </c>
    </row>
    <row r="8150" spans="1:4">
      <c r="A8150" s="74" t="s">
        <v>3397</v>
      </c>
      <c r="B8150" s="74" t="str">
        <f ca="1">IFERROR(__xludf.DUMMYFUNCTION("IF(REGEXMATCH(A8150,""wealth planning""),""Script 1"",""-"")"),"Script 1")</f>
        <v>Script 1</v>
      </c>
      <c r="C8150" s="149">
        <f t="shared" si="62"/>
        <v>45636</v>
      </c>
      <c r="D8150" s="74" t="str">
        <f t="shared" si="63"/>
        <v>Ainin Azyyati</v>
      </c>
    </row>
    <row r="8151" spans="1:4">
      <c r="B8151" s="74" t="str">
        <f ca="1">IFERROR(__xludf.DUMMYFUNCTION("IF(REGEXMATCH(A8151,""wealth planning""),""Script 1"",""-"")"),"-")</f>
        <v>-</v>
      </c>
      <c r="C8151" s="74" t="str">
        <f t="shared" si="62"/>
        <v>You: Hai assalamualaikum Ainin,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151" s="149">
        <f t="shared" si="63"/>
        <v>45636</v>
      </c>
    </row>
    <row r="8152" spans="1:4">
      <c r="B8152" s="74" t="str">
        <f ca="1">IFERROR(__xludf.DUMMYFUNCTION("IF(REGEXMATCH(A8152,""wealth planning""),""Script 1"",""-"")"),"-")</f>
        <v>-</v>
      </c>
      <c r="C8152" s="74">
        <f t="shared" si="62"/>
        <v>0</v>
      </c>
      <c r="D8152" s="149">
        <f t="shared" si="63"/>
        <v>45636</v>
      </c>
    </row>
    <row r="8153" spans="1:4">
      <c r="B8153" s="74" t="str">
        <f ca="1">IFERROR(__xludf.DUMMYFUNCTION("IF(REGEXMATCH(A8153,""wealth planning""),""Script 1"",""-"")"),"-")</f>
        <v>-</v>
      </c>
      <c r="C8153" s="74">
        <f t="shared" si="62"/>
        <v>0</v>
      </c>
      <c r="D8153" s="74" t="str">
        <f t="shared" si="63"/>
        <v>You: Hai assalamualaikum Ainin,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154" spans="1:4">
      <c r="B8154" s="74" t="str">
        <f ca="1">IFERROR(__xludf.DUMMYFUNCTION("IF(REGEXMATCH(A8154,""wealth planning""),""Script 1"",""-"")"),"-")</f>
        <v>-</v>
      </c>
      <c r="C8154" s="74">
        <f t="shared" si="62"/>
        <v>0</v>
      </c>
      <c r="D8154" s="74">
        <f t="shared" si="63"/>
        <v>0</v>
      </c>
    </row>
    <row r="8155" spans="1:4">
      <c r="A8155" s="74" t="s">
        <v>6023</v>
      </c>
      <c r="B8155" s="74" t="str">
        <f ca="1">IFERROR(__xludf.DUMMYFUNCTION("IF(REGEXMATCH(A8155,""wealth planning""),""Script 1"",""-"")"),"-")</f>
        <v>-</v>
      </c>
      <c r="C8155" s="74">
        <f t="shared" si="62"/>
        <v>0</v>
      </c>
      <c r="D8155" s="74">
        <f t="shared" si="63"/>
        <v>0</v>
      </c>
    </row>
    <row r="8156" spans="1:4">
      <c r="A8156" s="149">
        <v>45636</v>
      </c>
      <c r="B8156" s="74" t="str">
        <f ca="1">IFERROR(__xludf.DUMMYFUNCTION("IF(REGEXMATCH(A8156,""wealth planning""),""Script 1"",""-"")"),"#VALUE!")</f>
        <v>#VALUE!</v>
      </c>
      <c r="C8156" s="74" t="str">
        <f t="shared" si="62"/>
        <v>Dalila Mazlan</v>
      </c>
      <c r="D8156" s="74">
        <f t="shared" si="63"/>
        <v>0</v>
      </c>
    </row>
    <row r="8157" spans="1:4">
      <c r="A8157" s="149">
        <v>45636</v>
      </c>
      <c r="B8157" s="74" t="str">
        <f ca="1">IFERROR(__xludf.DUMMYFUNCTION("IF(REGEXMATCH(A8157,""wealth planning""),""Script 1"",""-"")"),"#VALUE!")</f>
        <v>#VALUE!</v>
      </c>
      <c r="C8157" s="149">
        <f t="shared" si="62"/>
        <v>45636</v>
      </c>
      <c r="D8157" s="74">
        <f t="shared" si="63"/>
        <v>0</v>
      </c>
    </row>
    <row r="8158" spans="1:4">
      <c r="A8158" s="74" t="s">
        <v>3320</v>
      </c>
      <c r="B8158" s="74" t="str">
        <f ca="1">IFERROR(__xludf.DUMMYFUNCTION("IF(REGEXMATCH(A8158,""wealth planning""),""Script 1"",""-"")"),"Script 1")</f>
        <v>Script 1</v>
      </c>
      <c r="C8158" s="149">
        <f t="shared" si="62"/>
        <v>45636</v>
      </c>
      <c r="D8158" s="74" t="str">
        <f t="shared" si="63"/>
        <v>Dalila Mazlan</v>
      </c>
    </row>
    <row r="8159" spans="1:4">
      <c r="B8159" s="74" t="str">
        <f ca="1">IFERROR(__xludf.DUMMYFUNCTION("IF(REGEXMATCH(A8159,""wealth planning""),""Script 1"",""-"")"),"-")</f>
        <v>-</v>
      </c>
      <c r="C8159" s="74" t="str">
        <f t="shared" si="62"/>
        <v>You: Hai assalamualaikum Dalila,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159" s="149">
        <f t="shared" si="63"/>
        <v>45636</v>
      </c>
    </row>
    <row r="8160" spans="1:4">
      <c r="B8160" s="74" t="str">
        <f ca="1">IFERROR(__xludf.DUMMYFUNCTION("IF(REGEXMATCH(A8160,""wealth planning""),""Script 1"",""-"")"),"-")</f>
        <v>-</v>
      </c>
      <c r="C8160" s="74">
        <f t="shared" si="62"/>
        <v>0</v>
      </c>
      <c r="D8160" s="149">
        <f t="shared" si="63"/>
        <v>45636</v>
      </c>
    </row>
    <row r="8161" spans="1:4">
      <c r="B8161" s="74" t="str">
        <f ca="1">IFERROR(__xludf.DUMMYFUNCTION("IF(REGEXMATCH(A8161,""wealth planning""),""Script 1"",""-"")"),"-")</f>
        <v>-</v>
      </c>
      <c r="C8161" s="74">
        <f t="shared" si="62"/>
        <v>0</v>
      </c>
      <c r="D8161" s="74" t="str">
        <f t="shared" si="63"/>
        <v>You: Hai assalamualaikum Dalila,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162" spans="1:4">
      <c r="B8162" s="74" t="str">
        <f ca="1">IFERROR(__xludf.DUMMYFUNCTION("IF(REGEXMATCH(A8162,""wealth planning""),""Script 1"",""-"")"),"-")</f>
        <v>-</v>
      </c>
      <c r="C8162" s="74">
        <f t="shared" si="62"/>
        <v>0</v>
      </c>
      <c r="D8162" s="74">
        <f t="shared" si="63"/>
        <v>0</v>
      </c>
    </row>
    <row r="8163" spans="1:4">
      <c r="A8163" s="74" t="s">
        <v>6026</v>
      </c>
      <c r="B8163" s="74" t="str">
        <f ca="1">IFERROR(__xludf.DUMMYFUNCTION("IF(REGEXMATCH(A8163,""wealth planning""),""Script 1"",""-"")"),"-")</f>
        <v>-</v>
      </c>
      <c r="C8163" s="74">
        <f t="shared" si="62"/>
        <v>0</v>
      </c>
      <c r="D8163" s="74">
        <f t="shared" si="63"/>
        <v>0</v>
      </c>
    </row>
    <row r="8164" spans="1:4">
      <c r="A8164" s="149">
        <v>45636</v>
      </c>
      <c r="B8164" s="74" t="str">
        <f ca="1">IFERROR(__xludf.DUMMYFUNCTION("IF(REGEXMATCH(A8164,""wealth planning""),""Script 1"",""-"")"),"#VALUE!")</f>
        <v>#VALUE!</v>
      </c>
      <c r="C8164" s="74" t="str">
        <f t="shared" ref="C8164:C8418" si="64">A8163</f>
        <v>Nurnadhihah Natasha</v>
      </c>
      <c r="D8164" s="74">
        <f t="shared" ref="D8164:D8418" si="65">A8161</f>
        <v>0</v>
      </c>
    </row>
    <row r="8165" spans="1:4">
      <c r="A8165" s="149">
        <v>45636</v>
      </c>
      <c r="B8165" s="74" t="str">
        <f ca="1">IFERROR(__xludf.DUMMYFUNCTION("IF(REGEXMATCH(A8165,""wealth planning""),""Script 1"",""-"")"),"#VALUE!")</f>
        <v>#VALUE!</v>
      </c>
      <c r="C8165" s="149">
        <f t="shared" si="64"/>
        <v>45636</v>
      </c>
      <c r="D8165" s="74">
        <f t="shared" si="65"/>
        <v>0</v>
      </c>
    </row>
    <row r="8166" spans="1:4">
      <c r="A8166" s="74" t="s">
        <v>6027</v>
      </c>
      <c r="B8166" s="74" t="str">
        <f ca="1">IFERROR(__xludf.DUMMYFUNCTION("IF(REGEXMATCH(A8166,""wealth planning""),""Script 1"",""-"")"),"Script 1")</f>
        <v>Script 1</v>
      </c>
      <c r="C8166" s="149">
        <f t="shared" si="64"/>
        <v>45636</v>
      </c>
      <c r="D8166" s="74" t="str">
        <f t="shared" si="65"/>
        <v>Nurnadhihah Natasha</v>
      </c>
    </row>
    <row r="8167" spans="1:4">
      <c r="B8167" s="74" t="str">
        <f ca="1">IFERROR(__xludf.DUMMYFUNCTION("IF(REGEXMATCH(A8167,""wealth planning""),""Script 1"",""-"")"),"-")</f>
        <v>-</v>
      </c>
      <c r="C8167" s="74" t="str">
        <f t="shared" si="64"/>
        <v>You: Hai assalamualaikum Nurnadhihah,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167" s="149">
        <f t="shared" si="65"/>
        <v>45636</v>
      </c>
    </row>
    <row r="8168" spans="1:4">
      <c r="B8168" s="74" t="str">
        <f ca="1">IFERROR(__xludf.DUMMYFUNCTION("IF(REGEXMATCH(A8168,""wealth planning""),""Script 1"",""-"")"),"-")</f>
        <v>-</v>
      </c>
      <c r="C8168" s="74">
        <f t="shared" si="64"/>
        <v>0</v>
      </c>
      <c r="D8168" s="149">
        <f t="shared" si="65"/>
        <v>45636</v>
      </c>
    </row>
    <row r="8169" spans="1:4">
      <c r="B8169" s="74" t="str">
        <f ca="1">IFERROR(__xludf.DUMMYFUNCTION("IF(REGEXMATCH(A8169,""wealth planning""),""Script 1"",""-"")"),"-")</f>
        <v>-</v>
      </c>
      <c r="C8169" s="74">
        <f t="shared" si="64"/>
        <v>0</v>
      </c>
      <c r="D8169" s="74" t="str">
        <f t="shared" si="65"/>
        <v>You: Hai assalamualaikum Nurnadhihah,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170" spans="1:4">
      <c r="B8170" s="74" t="str">
        <f ca="1">IFERROR(__xludf.DUMMYFUNCTION("IF(REGEXMATCH(A8170,""wealth planning""),""Script 1"",""-"")"),"-")</f>
        <v>-</v>
      </c>
      <c r="C8170" s="74">
        <f t="shared" si="64"/>
        <v>0</v>
      </c>
      <c r="D8170" s="74">
        <f t="shared" si="65"/>
        <v>0</v>
      </c>
    </row>
    <row r="8171" spans="1:4">
      <c r="A8171" s="74" t="s">
        <v>6030</v>
      </c>
      <c r="B8171" s="74" t="str">
        <f ca="1">IFERROR(__xludf.DUMMYFUNCTION("IF(REGEXMATCH(A8171,""wealth planning""),""Script 1"",""-"")"),"-")</f>
        <v>-</v>
      </c>
      <c r="C8171" s="74">
        <f t="shared" si="64"/>
        <v>0</v>
      </c>
      <c r="D8171" s="74">
        <f t="shared" si="65"/>
        <v>0</v>
      </c>
    </row>
    <row r="8172" spans="1:4">
      <c r="A8172" s="149">
        <v>45636</v>
      </c>
      <c r="B8172" s="74" t="str">
        <f ca="1">IFERROR(__xludf.DUMMYFUNCTION("IF(REGEXMATCH(A8172,""wealth planning""),""Script 1"",""-"")"),"#VALUE!")</f>
        <v>#VALUE!</v>
      </c>
      <c r="C8172" s="74" t="str">
        <f t="shared" si="64"/>
        <v>NUR ADRINA MURAD</v>
      </c>
      <c r="D8172" s="74">
        <f t="shared" si="65"/>
        <v>0</v>
      </c>
    </row>
    <row r="8173" spans="1:4">
      <c r="A8173" s="149">
        <v>45636</v>
      </c>
      <c r="B8173" s="74" t="str">
        <f ca="1">IFERROR(__xludf.DUMMYFUNCTION("IF(REGEXMATCH(A8173,""wealth planning""),""Script 1"",""-"")"),"#VALUE!")</f>
        <v>#VALUE!</v>
      </c>
      <c r="C8173" s="149">
        <f t="shared" si="64"/>
        <v>45636</v>
      </c>
      <c r="D8173" s="74">
        <f t="shared" si="65"/>
        <v>0</v>
      </c>
    </row>
    <row r="8174" spans="1:4">
      <c r="A8174" s="74" t="s">
        <v>6031</v>
      </c>
      <c r="B8174" s="74" t="str">
        <f ca="1">IFERROR(__xludf.DUMMYFUNCTION("IF(REGEXMATCH(A8174,""wealth planning""),""Script 1"",""-"")"),"Script 1")</f>
        <v>Script 1</v>
      </c>
      <c r="C8174" s="149">
        <f t="shared" si="64"/>
        <v>45636</v>
      </c>
      <c r="D8174" s="74" t="str">
        <f t="shared" si="65"/>
        <v>NUR ADRINA MURAD</v>
      </c>
    </row>
    <row r="8175" spans="1:4">
      <c r="B8175" s="74" t="str">
        <f ca="1">IFERROR(__xludf.DUMMYFUNCTION("IF(REGEXMATCH(A8175,""wealth planning""),""Script 1"",""-"")"),"-")</f>
        <v>-</v>
      </c>
      <c r="C8175" s="74" t="str">
        <f t="shared" si="64"/>
        <v>You: Hai assalamualaikum Adrina,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175" s="149">
        <f t="shared" si="65"/>
        <v>45636</v>
      </c>
    </row>
    <row r="8176" spans="1:4">
      <c r="B8176" s="74" t="str">
        <f ca="1">IFERROR(__xludf.DUMMYFUNCTION("IF(REGEXMATCH(A8176,""wealth planning""),""Script 1"",""-"")"),"-")</f>
        <v>-</v>
      </c>
      <c r="C8176" s="74">
        <f t="shared" si="64"/>
        <v>0</v>
      </c>
      <c r="D8176" s="149">
        <f t="shared" si="65"/>
        <v>45636</v>
      </c>
    </row>
    <row r="8177" spans="1:4">
      <c r="B8177" s="74" t="str">
        <f ca="1">IFERROR(__xludf.DUMMYFUNCTION("IF(REGEXMATCH(A8177,""wealth planning""),""Script 1"",""-"")"),"-")</f>
        <v>-</v>
      </c>
      <c r="C8177" s="74">
        <f t="shared" si="64"/>
        <v>0</v>
      </c>
      <c r="D8177" s="74" t="str">
        <f t="shared" si="65"/>
        <v>You: Hai assalamualaikum Adrina,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178" spans="1:4">
      <c r="A8178" s="74" t="s">
        <v>6033</v>
      </c>
      <c r="B8178" s="74" t="str">
        <f ca="1">IFERROR(__xludf.DUMMYFUNCTION("IF(REGEXMATCH(A8178,""wealth planning""),""Script 1"",""-"")"),"-")</f>
        <v>-</v>
      </c>
      <c r="C8178" s="74">
        <f t="shared" si="64"/>
        <v>0</v>
      </c>
      <c r="D8178" s="74">
        <f t="shared" si="65"/>
        <v>0</v>
      </c>
    </row>
    <row r="8179" spans="1:4">
      <c r="A8179" s="74" t="s">
        <v>6034</v>
      </c>
      <c r="B8179" s="74" t="str">
        <f ca="1">IFERROR(__xludf.DUMMYFUNCTION("IF(REGEXMATCH(A8179,""wealth planning""),""Script 1"",""-"")"),"-")</f>
        <v>-</v>
      </c>
      <c r="C8179" s="74" t="str">
        <f t="shared" si="64"/>
        <v>Muhamad Yusuf NunisStatus is reachable</v>
      </c>
      <c r="D8179" s="74">
        <f t="shared" si="65"/>
        <v>0</v>
      </c>
    </row>
    <row r="8180" spans="1:4">
      <c r="A8180" s="149">
        <v>45636</v>
      </c>
      <c r="B8180" s="74" t="str">
        <f ca="1">IFERROR(__xludf.DUMMYFUNCTION("IF(REGEXMATCH(A8180,""wealth planning""),""Script 1"",""-"")"),"#VALUE!")</f>
        <v>#VALUE!</v>
      </c>
      <c r="C8180" s="74" t="str">
        <f t="shared" si="64"/>
        <v>Muhamad Yusuf Nunis</v>
      </c>
      <c r="D8180" s="74">
        <f t="shared" si="65"/>
        <v>0</v>
      </c>
    </row>
    <row r="8181" spans="1:4">
      <c r="A8181" s="149">
        <v>45636</v>
      </c>
      <c r="B8181" s="74" t="str">
        <f ca="1">IFERROR(__xludf.DUMMYFUNCTION("IF(REGEXMATCH(A8181,""wealth planning""),""Script 1"",""-"")"),"#VALUE!")</f>
        <v>#VALUE!</v>
      </c>
      <c r="C8181" s="149">
        <f t="shared" si="64"/>
        <v>45636</v>
      </c>
      <c r="D8181" s="74" t="str">
        <f t="shared" si="65"/>
        <v>Muhamad Yusuf NunisStatus is reachable</v>
      </c>
    </row>
    <row r="8182" spans="1:4">
      <c r="A8182" s="74" t="s">
        <v>6035</v>
      </c>
      <c r="B8182" s="74" t="str">
        <f ca="1">IFERROR(__xludf.DUMMYFUNCTION("IF(REGEXMATCH(A8182,""wealth planning""),""Script 1"",""-"")"),"Script 1")</f>
        <v>Script 1</v>
      </c>
      <c r="C8182" s="149">
        <f t="shared" si="64"/>
        <v>45636</v>
      </c>
      <c r="D8182" s="74" t="str">
        <f t="shared" si="65"/>
        <v>Muhamad Yusuf Nunis</v>
      </c>
    </row>
    <row r="8183" spans="1:4">
      <c r="B8183" s="74" t="str">
        <f ca="1">IFERROR(__xludf.DUMMYFUNCTION("IF(REGEXMATCH(A8183,""wealth planning""),""Script 1"",""-"")"),"-")</f>
        <v>-</v>
      </c>
      <c r="C8183" s="74" t="str">
        <f t="shared" si="64"/>
        <v>You: Hai assalamualaikum tuan Yusuf,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183" s="149">
        <f t="shared" si="65"/>
        <v>45636</v>
      </c>
    </row>
    <row r="8184" spans="1:4">
      <c r="B8184" s="74" t="str">
        <f ca="1">IFERROR(__xludf.DUMMYFUNCTION("IF(REGEXMATCH(A8184,""wealth planning""),""Script 1"",""-"")"),"-")</f>
        <v>-</v>
      </c>
      <c r="C8184" s="74">
        <f t="shared" si="64"/>
        <v>0</v>
      </c>
      <c r="D8184" s="149">
        <f t="shared" si="65"/>
        <v>45636</v>
      </c>
    </row>
    <row r="8185" spans="1:4">
      <c r="B8185" s="74" t="str">
        <f ca="1">IFERROR(__xludf.DUMMYFUNCTION("IF(REGEXMATCH(A8185,""wealth planning""),""Script 1"",""-"")"),"-")</f>
        <v>-</v>
      </c>
      <c r="C8185" s="74">
        <f t="shared" si="64"/>
        <v>0</v>
      </c>
      <c r="D8185" s="74" t="str">
        <f t="shared" si="65"/>
        <v>You: Hai assalamualaikum tuan Yusuf,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186" spans="1:4">
      <c r="B8186" s="74" t="str">
        <f ca="1">IFERROR(__xludf.DUMMYFUNCTION("IF(REGEXMATCH(A8186,""wealth planning""),""Script 1"",""-"")"),"-")</f>
        <v>-</v>
      </c>
      <c r="C8186" s="74">
        <f t="shared" si="64"/>
        <v>0</v>
      </c>
      <c r="D8186" s="74">
        <f t="shared" si="65"/>
        <v>0</v>
      </c>
    </row>
    <row r="8187" spans="1:4">
      <c r="A8187" s="74" t="s">
        <v>6038</v>
      </c>
      <c r="B8187" s="74" t="str">
        <f ca="1">IFERROR(__xludf.DUMMYFUNCTION("IF(REGEXMATCH(A8187,""wealth planning""),""Script 1"",""-"")"),"-")</f>
        <v>-</v>
      </c>
      <c r="C8187" s="74">
        <f t="shared" si="64"/>
        <v>0</v>
      </c>
      <c r="D8187" s="74">
        <f t="shared" si="65"/>
        <v>0</v>
      </c>
    </row>
    <row r="8188" spans="1:4">
      <c r="A8188" s="149">
        <v>45636</v>
      </c>
      <c r="B8188" s="74" t="str">
        <f ca="1">IFERROR(__xludf.DUMMYFUNCTION("IF(REGEXMATCH(A8188,""wealth planning""),""Script 1"",""-"")"),"#VALUE!")</f>
        <v>#VALUE!</v>
      </c>
      <c r="C8188" s="74" t="str">
        <f t="shared" si="64"/>
        <v>Muhammad Fahmi Mazlan</v>
      </c>
      <c r="D8188" s="74">
        <f t="shared" si="65"/>
        <v>0</v>
      </c>
    </row>
    <row r="8189" spans="1:4">
      <c r="A8189" s="149">
        <v>45636</v>
      </c>
      <c r="B8189" s="74" t="str">
        <f ca="1">IFERROR(__xludf.DUMMYFUNCTION("IF(REGEXMATCH(A8189,""wealth planning""),""Script 1"",""-"")"),"#VALUE!")</f>
        <v>#VALUE!</v>
      </c>
      <c r="C8189" s="149">
        <f t="shared" si="64"/>
        <v>45636</v>
      </c>
      <c r="D8189" s="74">
        <f t="shared" si="65"/>
        <v>0</v>
      </c>
    </row>
    <row r="8190" spans="1:4">
      <c r="A8190" s="74" t="s">
        <v>6039</v>
      </c>
      <c r="B8190" s="74" t="str">
        <f ca="1">IFERROR(__xludf.DUMMYFUNCTION("IF(REGEXMATCH(A8190,""wealth planning""),""Script 1"",""-"")"),"Script 1")</f>
        <v>Script 1</v>
      </c>
      <c r="C8190" s="149">
        <f t="shared" si="64"/>
        <v>45636</v>
      </c>
      <c r="D8190" s="74" t="str">
        <f t="shared" si="65"/>
        <v>Muhammad Fahmi Mazlan</v>
      </c>
    </row>
    <row r="8191" spans="1:4">
      <c r="B8191" s="74" t="str">
        <f ca="1">IFERROR(__xludf.DUMMYFUNCTION("IF(REGEXMATCH(A8191,""wealth planning""),""Script 1"",""-"")"),"-")</f>
        <v>-</v>
      </c>
      <c r="C8191" s="74" t="str">
        <f t="shared" si="64"/>
        <v>You: Hai assalamualaikum Fahmi,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191" s="149">
        <f t="shared" si="65"/>
        <v>45636</v>
      </c>
    </row>
    <row r="8192" spans="1:4">
      <c r="B8192" s="74" t="str">
        <f ca="1">IFERROR(__xludf.DUMMYFUNCTION("IF(REGEXMATCH(A8192,""wealth planning""),""Script 1"",""-"")"),"-")</f>
        <v>-</v>
      </c>
      <c r="C8192" s="74">
        <f t="shared" si="64"/>
        <v>0</v>
      </c>
      <c r="D8192" s="149">
        <f t="shared" si="65"/>
        <v>45636</v>
      </c>
    </row>
    <row r="8193" spans="1:4">
      <c r="B8193" s="74" t="str">
        <f ca="1">IFERROR(__xludf.DUMMYFUNCTION("IF(REGEXMATCH(A8193,""wealth planning""),""Script 1"",""-"")"),"-")</f>
        <v>-</v>
      </c>
      <c r="C8193" s="74">
        <f t="shared" si="64"/>
        <v>0</v>
      </c>
      <c r="D8193" s="74" t="str">
        <f t="shared" si="65"/>
        <v>You: Hai assalamualaikum Fahmi,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194" spans="1:4">
      <c r="A8194" s="74" t="s">
        <v>6041</v>
      </c>
      <c r="B8194" s="74" t="str">
        <f ca="1">IFERROR(__xludf.DUMMYFUNCTION("IF(REGEXMATCH(A8194,""wealth planning""),""Script 1"",""-"")"),"-")</f>
        <v>-</v>
      </c>
      <c r="C8194" s="74">
        <f t="shared" si="64"/>
        <v>0</v>
      </c>
      <c r="D8194" s="74">
        <f t="shared" si="65"/>
        <v>0</v>
      </c>
    </row>
    <row r="8195" spans="1:4">
      <c r="A8195" s="74" t="s">
        <v>6042</v>
      </c>
      <c r="B8195" s="74" t="str">
        <f ca="1">IFERROR(__xludf.DUMMYFUNCTION("IF(REGEXMATCH(A8195,""wealth planning""),""Script 1"",""-"")"),"-")</f>
        <v>-</v>
      </c>
      <c r="C8195" s="74" t="str">
        <f t="shared" si="64"/>
        <v>Basyeera BahrinStatus is reachable</v>
      </c>
      <c r="D8195" s="74">
        <f t="shared" si="65"/>
        <v>0</v>
      </c>
    </row>
    <row r="8196" spans="1:4">
      <c r="A8196" s="149">
        <v>45636</v>
      </c>
      <c r="B8196" s="74" t="str">
        <f ca="1">IFERROR(__xludf.DUMMYFUNCTION("IF(REGEXMATCH(A8196,""wealth planning""),""Script 1"",""-"")"),"#VALUE!")</f>
        <v>#VALUE!</v>
      </c>
      <c r="C8196" s="74" t="str">
        <f t="shared" si="64"/>
        <v>Basyeera Bahrin</v>
      </c>
      <c r="D8196" s="74">
        <f t="shared" si="65"/>
        <v>0</v>
      </c>
    </row>
    <row r="8197" spans="1:4">
      <c r="A8197" s="149">
        <v>45636</v>
      </c>
      <c r="B8197" s="74" t="str">
        <f ca="1">IFERROR(__xludf.DUMMYFUNCTION("IF(REGEXMATCH(A8197,""wealth planning""),""Script 1"",""-"")"),"#VALUE!")</f>
        <v>#VALUE!</v>
      </c>
      <c r="C8197" s="149">
        <f t="shared" si="64"/>
        <v>45636</v>
      </c>
      <c r="D8197" s="74" t="str">
        <f t="shared" si="65"/>
        <v>Basyeera BahrinStatus is reachable</v>
      </c>
    </row>
    <row r="8198" spans="1:4">
      <c r="A8198" s="74" t="s">
        <v>6043</v>
      </c>
      <c r="B8198" s="74" t="str">
        <f ca="1">IFERROR(__xludf.DUMMYFUNCTION("IF(REGEXMATCH(A8198,""wealth planning""),""Script 1"",""-"")"),"Script 1")</f>
        <v>Script 1</v>
      </c>
      <c r="C8198" s="149">
        <f t="shared" si="64"/>
        <v>45636</v>
      </c>
      <c r="D8198" s="74" t="str">
        <f t="shared" si="65"/>
        <v>Basyeera Bahrin</v>
      </c>
    </row>
    <row r="8199" spans="1:4">
      <c r="B8199" s="74" t="str">
        <f ca="1">IFERROR(__xludf.DUMMYFUNCTION("IF(REGEXMATCH(A8199,""wealth planning""),""Script 1"",""-"")"),"-")</f>
        <v>-</v>
      </c>
      <c r="C8199" s="74" t="str">
        <f t="shared" si="64"/>
        <v>You: Hai assalamualaikum puan Basyeera,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199" s="149">
        <f t="shared" si="65"/>
        <v>45636</v>
      </c>
    </row>
    <row r="8200" spans="1:4">
      <c r="B8200" s="74" t="str">
        <f ca="1">IFERROR(__xludf.DUMMYFUNCTION("IF(REGEXMATCH(A8200,""wealth planning""),""Script 1"",""-"")"),"-")</f>
        <v>-</v>
      </c>
      <c r="C8200" s="74">
        <f t="shared" si="64"/>
        <v>0</v>
      </c>
      <c r="D8200" s="149">
        <f t="shared" si="65"/>
        <v>45636</v>
      </c>
    </row>
    <row r="8201" spans="1:4">
      <c r="B8201" s="74" t="str">
        <f ca="1">IFERROR(__xludf.DUMMYFUNCTION("IF(REGEXMATCH(A8201,""wealth planning""),""Script 1"",""-"")"),"-")</f>
        <v>-</v>
      </c>
      <c r="C8201" s="74">
        <f t="shared" si="64"/>
        <v>0</v>
      </c>
      <c r="D8201" s="74" t="str">
        <f t="shared" si="65"/>
        <v>You: Hai assalamualaikum puan Basyeera,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202" spans="1:4">
      <c r="A8202" s="74" t="s">
        <v>6045</v>
      </c>
      <c r="B8202" s="74" t="str">
        <f ca="1">IFERROR(__xludf.DUMMYFUNCTION("IF(REGEXMATCH(A8202,""wealth planning""),""Script 1"",""-"")"),"-")</f>
        <v>-</v>
      </c>
      <c r="C8202" s="74">
        <f t="shared" si="64"/>
        <v>0</v>
      </c>
      <c r="D8202" s="74">
        <f t="shared" si="65"/>
        <v>0</v>
      </c>
    </row>
    <row r="8203" spans="1:4">
      <c r="A8203" s="74" t="s">
        <v>6046</v>
      </c>
      <c r="B8203" s="74" t="str">
        <f ca="1">IFERROR(__xludf.DUMMYFUNCTION("IF(REGEXMATCH(A8203,""wealth planning""),""Script 1"",""-"")"),"-")</f>
        <v>-</v>
      </c>
      <c r="C8203" s="74" t="str">
        <f t="shared" si="64"/>
        <v>Muhammad Zul Irfan Mohd ZamberiStatus is reachable</v>
      </c>
      <c r="D8203" s="74">
        <f t="shared" si="65"/>
        <v>0</v>
      </c>
    </row>
    <row r="8204" spans="1:4">
      <c r="A8204" s="149">
        <v>45636</v>
      </c>
      <c r="B8204" s="74" t="str">
        <f ca="1">IFERROR(__xludf.DUMMYFUNCTION("IF(REGEXMATCH(A8204,""wealth planning""),""Script 1"",""-"")"),"#VALUE!")</f>
        <v>#VALUE!</v>
      </c>
      <c r="C8204" s="74" t="str">
        <f t="shared" si="64"/>
        <v>Muhammad Zul Irfan Mohd Zamberi</v>
      </c>
      <c r="D8204" s="74">
        <f t="shared" si="65"/>
        <v>0</v>
      </c>
    </row>
    <row r="8205" spans="1:4">
      <c r="A8205" s="149">
        <v>45636</v>
      </c>
      <c r="B8205" s="74" t="str">
        <f ca="1">IFERROR(__xludf.DUMMYFUNCTION("IF(REGEXMATCH(A8205,""wealth planning""),""Script 1"",""-"")"),"#VALUE!")</f>
        <v>#VALUE!</v>
      </c>
      <c r="C8205" s="149">
        <f t="shared" si="64"/>
        <v>45636</v>
      </c>
      <c r="D8205" s="74" t="str">
        <f t="shared" si="65"/>
        <v>Muhammad Zul Irfan Mohd ZamberiStatus is reachable</v>
      </c>
    </row>
    <row r="8206" spans="1:4">
      <c r="A8206" s="74" t="s">
        <v>6047</v>
      </c>
      <c r="B8206" s="74" t="str">
        <f ca="1">IFERROR(__xludf.DUMMYFUNCTION("IF(REGEXMATCH(A8206,""wealth planning""),""Script 1"",""-"")"),"Script 1")</f>
        <v>Script 1</v>
      </c>
      <c r="C8206" s="149">
        <f t="shared" si="64"/>
        <v>45636</v>
      </c>
      <c r="D8206" s="74" t="str">
        <f t="shared" si="65"/>
        <v>Muhammad Zul Irfan Mohd Zamberi</v>
      </c>
    </row>
    <row r="8207" spans="1:4">
      <c r="B8207" s="74" t="str">
        <f ca="1">IFERROR(__xludf.DUMMYFUNCTION("IF(REGEXMATCH(A8207,""wealth planning""),""Script 1"",""-"")"),"-")</f>
        <v>-</v>
      </c>
      <c r="C8207" s="74" t="str">
        <f t="shared" si="64"/>
        <v>You: Hai assalamualaikum Zul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207" s="149">
        <f t="shared" si="65"/>
        <v>45636</v>
      </c>
    </row>
    <row r="8208" spans="1:4">
      <c r="B8208" s="74" t="str">
        <f ca="1">IFERROR(__xludf.DUMMYFUNCTION("IF(REGEXMATCH(A8208,""wealth planning""),""Script 1"",""-"")"),"-")</f>
        <v>-</v>
      </c>
      <c r="C8208" s="74">
        <f t="shared" si="64"/>
        <v>0</v>
      </c>
      <c r="D8208" s="149">
        <f t="shared" si="65"/>
        <v>45636</v>
      </c>
    </row>
    <row r="8209" spans="1:4">
      <c r="B8209" s="74" t="str">
        <f ca="1">IFERROR(__xludf.DUMMYFUNCTION("IF(REGEXMATCH(A8209,""wealth planning""),""Script 1"",""-"")"),"-")</f>
        <v>-</v>
      </c>
      <c r="C8209" s="74">
        <f t="shared" si="64"/>
        <v>0</v>
      </c>
      <c r="D8209" s="74" t="str">
        <f t="shared" si="65"/>
        <v>You: Hai assalamualaikum Zul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210" spans="1:4">
      <c r="A8210" s="74" t="s">
        <v>6049</v>
      </c>
      <c r="B8210" s="74" t="str">
        <f ca="1">IFERROR(__xludf.DUMMYFUNCTION("IF(REGEXMATCH(A8210,""wealth planning""),""Script 1"",""-"")"),"-")</f>
        <v>-</v>
      </c>
      <c r="C8210" s="74">
        <f t="shared" si="64"/>
        <v>0</v>
      </c>
      <c r="D8210" s="74">
        <f t="shared" si="65"/>
        <v>0</v>
      </c>
    </row>
    <row r="8211" spans="1:4">
      <c r="A8211" s="74" t="s">
        <v>6050</v>
      </c>
      <c r="B8211" s="74" t="str">
        <f ca="1">IFERROR(__xludf.DUMMYFUNCTION("IF(REGEXMATCH(A8211,""wealth planning""),""Script 1"",""-"")"),"-")</f>
        <v>-</v>
      </c>
      <c r="C8211" s="74" t="str">
        <f t="shared" si="64"/>
        <v>Nur Kamilia ShaharuddinStatus is reachable</v>
      </c>
      <c r="D8211" s="74">
        <f t="shared" si="65"/>
        <v>0</v>
      </c>
    </row>
    <row r="8212" spans="1:4">
      <c r="A8212" s="149">
        <v>45636</v>
      </c>
      <c r="B8212" s="74" t="str">
        <f ca="1">IFERROR(__xludf.DUMMYFUNCTION("IF(REGEXMATCH(A8212,""wealth planning""),""Script 1"",""-"")"),"#VALUE!")</f>
        <v>#VALUE!</v>
      </c>
      <c r="C8212" s="74" t="str">
        <f t="shared" si="64"/>
        <v>Nur Kamilia Shaharuddin</v>
      </c>
      <c r="D8212" s="74">
        <f t="shared" si="65"/>
        <v>0</v>
      </c>
    </row>
    <row r="8213" spans="1:4">
      <c r="A8213" s="149">
        <v>45636</v>
      </c>
      <c r="B8213" s="74" t="str">
        <f ca="1">IFERROR(__xludf.DUMMYFUNCTION("IF(REGEXMATCH(A8213,""wealth planning""),""Script 1"",""-"")"),"#VALUE!")</f>
        <v>#VALUE!</v>
      </c>
      <c r="C8213" s="149">
        <f t="shared" si="64"/>
        <v>45636</v>
      </c>
      <c r="D8213" s="74" t="str">
        <f t="shared" si="65"/>
        <v>Nur Kamilia ShaharuddinStatus is reachable</v>
      </c>
    </row>
    <row r="8214" spans="1:4">
      <c r="A8214" s="74" t="s">
        <v>6051</v>
      </c>
      <c r="B8214" s="74" t="str">
        <f ca="1">IFERROR(__xludf.DUMMYFUNCTION("IF(REGEXMATCH(A8214,""wealth planning""),""Script 1"",""-"")"),"Script 1")</f>
        <v>Script 1</v>
      </c>
      <c r="C8214" s="149">
        <f t="shared" si="64"/>
        <v>45636</v>
      </c>
      <c r="D8214" s="74" t="str">
        <f t="shared" si="65"/>
        <v>Nur Kamilia Shaharuddin</v>
      </c>
    </row>
    <row r="8215" spans="1:4">
      <c r="B8215" s="74" t="str">
        <f ca="1">IFERROR(__xludf.DUMMYFUNCTION("IF(REGEXMATCH(A8215,""wealth planning""),""Script 1"",""-"")"),"-")</f>
        <v>-</v>
      </c>
      <c r="C8215" s="74" t="str">
        <f t="shared" si="64"/>
        <v>You: Hai assalamualaikum Nur Kamilia,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215" s="149">
        <f t="shared" si="65"/>
        <v>45636</v>
      </c>
    </row>
    <row r="8216" spans="1:4">
      <c r="B8216" s="74" t="str">
        <f ca="1">IFERROR(__xludf.DUMMYFUNCTION("IF(REGEXMATCH(A8216,""wealth planning""),""Script 1"",""-"")"),"-")</f>
        <v>-</v>
      </c>
      <c r="C8216" s="74">
        <f t="shared" si="64"/>
        <v>0</v>
      </c>
      <c r="D8216" s="149">
        <f t="shared" si="65"/>
        <v>45636</v>
      </c>
    </row>
    <row r="8217" spans="1:4">
      <c r="B8217" s="74" t="str">
        <f ca="1">IFERROR(__xludf.DUMMYFUNCTION("IF(REGEXMATCH(A8217,""wealth planning""),""Script 1"",""-"")"),"-")</f>
        <v>-</v>
      </c>
      <c r="C8217" s="74">
        <f t="shared" si="64"/>
        <v>0</v>
      </c>
      <c r="D8217" s="74" t="str">
        <f t="shared" si="65"/>
        <v>You: Hai assalamualaikum Nur Kamilia,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218" spans="1:4">
      <c r="A8218" s="74" t="s">
        <v>6053</v>
      </c>
      <c r="B8218" s="74" t="str">
        <f ca="1">IFERROR(__xludf.DUMMYFUNCTION("IF(REGEXMATCH(A8218,""wealth planning""),""Script 1"",""-"")"),"-")</f>
        <v>-</v>
      </c>
      <c r="C8218" s="74">
        <f t="shared" si="64"/>
        <v>0</v>
      </c>
      <c r="D8218" s="74">
        <f t="shared" si="65"/>
        <v>0</v>
      </c>
    </row>
    <row r="8219" spans="1:4">
      <c r="A8219" s="74" t="s">
        <v>6053</v>
      </c>
      <c r="B8219" s="74" t="str">
        <f ca="1">IFERROR(__xludf.DUMMYFUNCTION("IF(REGEXMATCH(A8219,""wealth planning""),""Script 1"",""-"")"),"-")</f>
        <v>-</v>
      </c>
      <c r="C8219" s="74" t="str">
        <f t="shared" si="64"/>
        <v>Aiman Syaker Ahmad Zaim</v>
      </c>
      <c r="D8219" s="74">
        <f t="shared" si="65"/>
        <v>0</v>
      </c>
    </row>
    <row r="8220" spans="1:4">
      <c r="A8220" s="149">
        <v>45636</v>
      </c>
      <c r="B8220" s="74" t="str">
        <f ca="1">IFERROR(__xludf.DUMMYFUNCTION("IF(REGEXMATCH(A8220,""wealth planning""),""Script 1"",""-"")"),"#VALUE!")</f>
        <v>#VALUE!</v>
      </c>
      <c r="C8220" s="74" t="str">
        <f t="shared" si="64"/>
        <v>Aiman Syaker Ahmad Zaim</v>
      </c>
      <c r="D8220" s="74">
        <f t="shared" si="65"/>
        <v>0</v>
      </c>
    </row>
    <row r="8221" spans="1:4">
      <c r="A8221" s="149">
        <v>45636</v>
      </c>
      <c r="B8221" s="74" t="str">
        <f ca="1">IFERROR(__xludf.DUMMYFUNCTION("IF(REGEXMATCH(A8221,""wealth planning""),""Script 1"",""-"")"),"#VALUE!")</f>
        <v>#VALUE!</v>
      </c>
      <c r="C8221" s="149">
        <f t="shared" si="64"/>
        <v>45636</v>
      </c>
      <c r="D8221" s="74" t="str">
        <f t="shared" si="65"/>
        <v>Aiman Syaker Ahmad Zaim</v>
      </c>
    </row>
    <row r="8222" spans="1:4">
      <c r="A8222" s="74" t="s">
        <v>2821</v>
      </c>
      <c r="B8222" s="74" t="str">
        <f ca="1">IFERROR(__xludf.DUMMYFUNCTION("IF(REGEXMATCH(A8222,""wealth planning""),""Script 1"",""-"")"),"Script 1")</f>
        <v>Script 1</v>
      </c>
      <c r="C8222" s="149">
        <f t="shared" si="64"/>
        <v>45636</v>
      </c>
      <c r="D8222" s="74" t="str">
        <f t="shared" si="65"/>
        <v>Aiman Syaker Ahmad Zaim</v>
      </c>
    </row>
    <row r="8223" spans="1:4">
      <c r="B8223" s="74" t="str">
        <f ca="1">IFERROR(__xludf.DUMMYFUNCTION("IF(REGEXMATCH(A8223,""wealth planning""),""Script 1"",""-"")"),"-")</f>
        <v>-</v>
      </c>
      <c r="C8223" s="74" t="str">
        <f t="shared" si="64"/>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223" s="149">
        <f t="shared" si="65"/>
        <v>45636</v>
      </c>
    </row>
    <row r="8224" spans="1:4">
      <c r="B8224" s="74" t="str">
        <f ca="1">IFERROR(__xludf.DUMMYFUNCTION("IF(REGEXMATCH(A8224,""wealth planning""),""Script 1"",""-"")"),"-")</f>
        <v>-</v>
      </c>
      <c r="C8224" s="74">
        <f t="shared" si="64"/>
        <v>0</v>
      </c>
      <c r="D8224" s="149">
        <f t="shared" si="65"/>
        <v>45636</v>
      </c>
    </row>
    <row r="8225" spans="1:4">
      <c r="B8225" s="74" t="str">
        <f ca="1">IFERROR(__xludf.DUMMYFUNCTION("IF(REGEXMATCH(A8225,""wealth planning""),""Script 1"",""-"")"),"-")</f>
        <v>-</v>
      </c>
      <c r="C8225" s="74">
        <f t="shared" si="64"/>
        <v>0</v>
      </c>
      <c r="D8225" s="74" t="str">
        <f t="shared" si="65"/>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226" spans="1:4">
      <c r="B8226" s="74" t="str">
        <f ca="1">IFERROR(__xludf.DUMMYFUNCTION("IF(REGEXMATCH(A8226,""wealth planning""),""Script 1"",""-"")"),"-")</f>
        <v>-</v>
      </c>
      <c r="C8226" s="74">
        <f t="shared" si="64"/>
        <v>0</v>
      </c>
      <c r="D8226" s="74">
        <f t="shared" si="65"/>
        <v>0</v>
      </c>
    </row>
    <row r="8227" spans="1:4">
      <c r="A8227" s="74" t="s">
        <v>6056</v>
      </c>
      <c r="B8227" s="74" t="str">
        <f ca="1">IFERROR(__xludf.DUMMYFUNCTION("IF(REGEXMATCH(A8227,""wealth planning""),""Script 1"",""-"")"),"-")</f>
        <v>-</v>
      </c>
      <c r="C8227" s="74">
        <f t="shared" si="64"/>
        <v>0</v>
      </c>
      <c r="D8227" s="74">
        <f t="shared" si="65"/>
        <v>0</v>
      </c>
    </row>
    <row r="8228" spans="1:4">
      <c r="A8228" s="149">
        <v>45636</v>
      </c>
      <c r="B8228" s="74" t="str">
        <f ca="1">IFERROR(__xludf.DUMMYFUNCTION("IF(REGEXMATCH(A8228,""wealth planning""),""Script 1"",""-"")"),"#VALUE!")</f>
        <v>#VALUE!</v>
      </c>
      <c r="C8228" s="74" t="str">
        <f t="shared" si="64"/>
        <v>Nur Airenna Idayu</v>
      </c>
      <c r="D8228" s="74">
        <f t="shared" si="65"/>
        <v>0</v>
      </c>
    </row>
    <row r="8229" spans="1:4">
      <c r="A8229" s="149">
        <v>45636</v>
      </c>
      <c r="B8229" s="74" t="str">
        <f ca="1">IFERROR(__xludf.DUMMYFUNCTION("IF(REGEXMATCH(A8229,""wealth planning""),""Script 1"",""-"")"),"#VALUE!")</f>
        <v>#VALUE!</v>
      </c>
      <c r="C8229" s="149">
        <f t="shared" si="64"/>
        <v>45636</v>
      </c>
      <c r="D8229" s="74">
        <f t="shared" si="65"/>
        <v>0</v>
      </c>
    </row>
    <row r="8230" spans="1:4">
      <c r="A8230" s="74" t="s">
        <v>6057</v>
      </c>
      <c r="B8230" s="74" t="str">
        <f ca="1">IFERROR(__xludf.DUMMYFUNCTION("IF(REGEXMATCH(A8230,""wealth planning""),""Script 1"",""-"")"),"Script 1")</f>
        <v>Script 1</v>
      </c>
      <c r="C8230" s="149">
        <f t="shared" si="64"/>
        <v>45636</v>
      </c>
      <c r="D8230" s="74" t="str">
        <f t="shared" si="65"/>
        <v>Nur Airenna Idayu</v>
      </c>
    </row>
    <row r="8231" spans="1:4">
      <c r="B8231" s="74" t="str">
        <f ca="1">IFERROR(__xludf.DUMMYFUNCTION("IF(REGEXMATCH(A8231,""wealth planning""),""Script 1"",""-"")"),"-")</f>
        <v>-</v>
      </c>
      <c r="C8231" s="74" t="str">
        <f t="shared" si="64"/>
        <v>You: Hai assalamualaikum Nur Airenna,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231" s="149">
        <f t="shared" si="65"/>
        <v>45636</v>
      </c>
    </row>
    <row r="8232" spans="1:4">
      <c r="B8232" s="74" t="str">
        <f ca="1">IFERROR(__xludf.DUMMYFUNCTION("IF(REGEXMATCH(A8232,""wealth planning""),""Script 1"",""-"")"),"-")</f>
        <v>-</v>
      </c>
      <c r="C8232" s="74">
        <f t="shared" si="64"/>
        <v>0</v>
      </c>
      <c r="D8232" s="149">
        <f t="shared" si="65"/>
        <v>45636</v>
      </c>
    </row>
    <row r="8233" spans="1:4">
      <c r="B8233" s="74" t="str">
        <f ca="1">IFERROR(__xludf.DUMMYFUNCTION("IF(REGEXMATCH(A8233,""wealth planning""),""Script 1"",""-"")"),"-")</f>
        <v>-</v>
      </c>
      <c r="C8233" s="74">
        <f t="shared" si="64"/>
        <v>0</v>
      </c>
      <c r="D8233" s="74" t="str">
        <f t="shared" si="65"/>
        <v>You: Hai assalamualaikum Nur Airenna,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234" spans="1:4">
      <c r="B8234" s="74" t="str">
        <f ca="1">IFERROR(__xludf.DUMMYFUNCTION("IF(REGEXMATCH(A8234,""wealth planning""),""Script 1"",""-"")"),"-")</f>
        <v>-</v>
      </c>
      <c r="C8234" s="74">
        <f t="shared" si="64"/>
        <v>0</v>
      </c>
      <c r="D8234" s="74">
        <f t="shared" si="65"/>
        <v>0</v>
      </c>
    </row>
    <row r="8235" spans="1:4">
      <c r="A8235" s="74" t="s">
        <v>6060</v>
      </c>
      <c r="B8235" s="74" t="str">
        <f ca="1">IFERROR(__xludf.DUMMYFUNCTION("IF(REGEXMATCH(A8235,""wealth planning""),""Script 1"",""-"")"),"-")</f>
        <v>-</v>
      </c>
      <c r="C8235" s="74">
        <f t="shared" si="64"/>
        <v>0</v>
      </c>
      <c r="D8235" s="74">
        <f t="shared" si="65"/>
        <v>0</v>
      </c>
    </row>
    <row r="8236" spans="1:4">
      <c r="A8236" s="149">
        <v>45636</v>
      </c>
      <c r="B8236" s="74" t="str">
        <f ca="1">IFERROR(__xludf.DUMMYFUNCTION("IF(REGEXMATCH(A8236,""wealth planning""),""Script 1"",""-"")"),"#VALUE!")</f>
        <v>#VALUE!</v>
      </c>
      <c r="C8236" s="74" t="str">
        <f t="shared" si="64"/>
        <v>Muhammad Faiq Irfan Mohd Farid</v>
      </c>
      <c r="D8236" s="74">
        <f t="shared" si="65"/>
        <v>0</v>
      </c>
    </row>
    <row r="8237" spans="1:4">
      <c r="A8237" s="149">
        <v>45636</v>
      </c>
      <c r="B8237" s="74" t="str">
        <f ca="1">IFERROR(__xludf.DUMMYFUNCTION("IF(REGEXMATCH(A8237,""wealth planning""),""Script 1"",""-"")"),"#VALUE!")</f>
        <v>#VALUE!</v>
      </c>
      <c r="C8237" s="149">
        <f t="shared" si="64"/>
        <v>45636</v>
      </c>
      <c r="D8237" s="74">
        <f t="shared" si="65"/>
        <v>0</v>
      </c>
    </row>
    <row r="8238" spans="1:4">
      <c r="A8238" s="74" t="s">
        <v>6061</v>
      </c>
      <c r="B8238" s="74" t="str">
        <f ca="1">IFERROR(__xludf.DUMMYFUNCTION("IF(REGEXMATCH(A8238,""wealth planning""),""Script 1"",""-"")"),"Script 1")</f>
        <v>Script 1</v>
      </c>
      <c r="C8238" s="149">
        <f t="shared" si="64"/>
        <v>45636</v>
      </c>
      <c r="D8238" s="74" t="str">
        <f t="shared" si="65"/>
        <v>Muhammad Faiq Irfan Mohd Farid</v>
      </c>
    </row>
    <row r="8239" spans="1:4">
      <c r="B8239" s="74" t="str">
        <f ca="1">IFERROR(__xludf.DUMMYFUNCTION("IF(REGEXMATCH(A8239,""wealth planning""),""Script 1"",""-"")"),"-")</f>
        <v>-</v>
      </c>
      <c r="C8239" s="74" t="str">
        <f t="shared" si="64"/>
        <v>You: Hai assalamualaikum Faiq,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239" s="149">
        <f t="shared" si="65"/>
        <v>45636</v>
      </c>
    </row>
    <row r="8240" spans="1:4">
      <c r="B8240" s="74" t="str">
        <f ca="1">IFERROR(__xludf.DUMMYFUNCTION("IF(REGEXMATCH(A8240,""wealth planning""),""Script 1"",""-"")"),"-")</f>
        <v>-</v>
      </c>
      <c r="C8240" s="74">
        <f t="shared" si="64"/>
        <v>0</v>
      </c>
      <c r="D8240" s="149">
        <f t="shared" si="65"/>
        <v>45636</v>
      </c>
    </row>
    <row r="8241" spans="1:4">
      <c r="B8241" s="74" t="str">
        <f ca="1">IFERROR(__xludf.DUMMYFUNCTION("IF(REGEXMATCH(A8241,""wealth planning""),""Script 1"",""-"")"),"-")</f>
        <v>-</v>
      </c>
      <c r="C8241" s="74">
        <f t="shared" si="64"/>
        <v>0</v>
      </c>
      <c r="D8241" s="74" t="str">
        <f t="shared" si="65"/>
        <v>You: Hai assalamualaikum Faiq,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242" spans="1:4">
      <c r="A8242" s="74" t="s">
        <v>6063</v>
      </c>
      <c r="B8242" s="74" t="str">
        <f ca="1">IFERROR(__xludf.DUMMYFUNCTION("IF(REGEXMATCH(A8242,""wealth planning""),""Script 1"",""-"")"),"-")</f>
        <v>-</v>
      </c>
      <c r="C8242" s="74">
        <f t="shared" si="64"/>
        <v>0</v>
      </c>
      <c r="D8242" s="74">
        <f t="shared" si="65"/>
        <v>0</v>
      </c>
    </row>
    <row r="8243" spans="1:4">
      <c r="A8243" s="74" t="s">
        <v>6064</v>
      </c>
      <c r="B8243" s="74" t="str">
        <f ca="1">IFERROR(__xludf.DUMMYFUNCTION("IF(REGEXMATCH(A8243,""wealth planning""),""Script 1"",""-"")"),"-")</f>
        <v>-</v>
      </c>
      <c r="C8243" s="74" t="str">
        <f t="shared" si="64"/>
        <v>Lydia Erlindawati Abdul GaniStatus is reachable</v>
      </c>
      <c r="D8243" s="74">
        <f t="shared" si="65"/>
        <v>0</v>
      </c>
    </row>
    <row r="8244" spans="1:4">
      <c r="A8244" s="149">
        <v>45636</v>
      </c>
      <c r="B8244" s="74" t="str">
        <f ca="1">IFERROR(__xludf.DUMMYFUNCTION("IF(REGEXMATCH(A8244,""wealth planning""),""Script 1"",""-"")"),"#VALUE!")</f>
        <v>#VALUE!</v>
      </c>
      <c r="C8244" s="74" t="str">
        <f t="shared" si="64"/>
        <v>Lydia Erlindawati Abdul Gani</v>
      </c>
      <c r="D8244" s="74">
        <f t="shared" si="65"/>
        <v>0</v>
      </c>
    </row>
    <row r="8245" spans="1:4">
      <c r="A8245" s="149">
        <v>45636</v>
      </c>
      <c r="B8245" s="74" t="str">
        <f ca="1">IFERROR(__xludf.DUMMYFUNCTION("IF(REGEXMATCH(A8245,""wealth planning""),""Script 1"",""-"")"),"#VALUE!")</f>
        <v>#VALUE!</v>
      </c>
      <c r="C8245" s="149">
        <f t="shared" si="64"/>
        <v>45636</v>
      </c>
      <c r="D8245" s="74" t="str">
        <f t="shared" si="65"/>
        <v>Lydia Erlindawati Abdul GaniStatus is reachable</v>
      </c>
    </row>
    <row r="8246" spans="1:4">
      <c r="A8246" s="74" t="s">
        <v>6065</v>
      </c>
      <c r="B8246" s="74" t="str">
        <f ca="1">IFERROR(__xludf.DUMMYFUNCTION("IF(REGEXMATCH(A8246,""wealth planning""),""Script 1"",""-"")"),"Script 1")</f>
        <v>Script 1</v>
      </c>
      <c r="C8246" s="149">
        <f t="shared" si="64"/>
        <v>45636</v>
      </c>
      <c r="D8246" s="74" t="str">
        <f t="shared" si="65"/>
        <v>Lydia Erlindawati Abdul Gani</v>
      </c>
    </row>
    <row r="8247" spans="1:4">
      <c r="B8247" s="74" t="str">
        <f ca="1">IFERROR(__xludf.DUMMYFUNCTION("IF(REGEXMATCH(A8247,""wealth planning""),""Script 1"",""-"")"),"-")</f>
        <v>-</v>
      </c>
      <c r="C8247" s="74" t="str">
        <f t="shared" si="64"/>
        <v>You: Hai assalamualaikum Lydia,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247" s="149">
        <f t="shared" si="65"/>
        <v>45636</v>
      </c>
    </row>
    <row r="8248" spans="1:4">
      <c r="B8248" s="74" t="str">
        <f ca="1">IFERROR(__xludf.DUMMYFUNCTION("IF(REGEXMATCH(A8248,""wealth planning""),""Script 1"",""-"")"),"-")</f>
        <v>-</v>
      </c>
      <c r="C8248" s="74">
        <f t="shared" si="64"/>
        <v>0</v>
      </c>
      <c r="D8248" s="149">
        <f t="shared" si="65"/>
        <v>45636</v>
      </c>
    </row>
    <row r="8249" spans="1:4">
      <c r="B8249" s="74" t="str">
        <f ca="1">IFERROR(__xludf.DUMMYFUNCTION("IF(REGEXMATCH(A8249,""wealth planning""),""Script 1"",""-"")"),"-")</f>
        <v>-</v>
      </c>
      <c r="C8249" s="74">
        <f t="shared" si="64"/>
        <v>0</v>
      </c>
      <c r="D8249" s="74" t="str">
        <f t="shared" si="65"/>
        <v>You: Hai assalamualaikum Lydia,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250" spans="1:4">
      <c r="B8250" s="74" t="str">
        <f ca="1">IFERROR(__xludf.DUMMYFUNCTION("IF(REGEXMATCH(A8250,""wealth planning""),""Script 1"",""-"")"),"-")</f>
        <v>-</v>
      </c>
      <c r="C8250" s="74">
        <f t="shared" si="64"/>
        <v>0</v>
      </c>
      <c r="D8250" s="74">
        <f t="shared" si="65"/>
        <v>0</v>
      </c>
    </row>
    <row r="8251" spans="1:4">
      <c r="A8251" s="74" t="s">
        <v>6068</v>
      </c>
      <c r="B8251" s="74" t="str">
        <f ca="1">IFERROR(__xludf.DUMMYFUNCTION("IF(REGEXMATCH(A8251,""wealth planning""),""Script 1"",""-"")"),"-")</f>
        <v>-</v>
      </c>
      <c r="C8251" s="74">
        <f t="shared" si="64"/>
        <v>0</v>
      </c>
      <c r="D8251" s="74">
        <f t="shared" si="65"/>
        <v>0</v>
      </c>
    </row>
    <row r="8252" spans="1:4">
      <c r="A8252" s="149">
        <v>45636</v>
      </c>
      <c r="B8252" s="74" t="str">
        <f ca="1">IFERROR(__xludf.DUMMYFUNCTION("IF(REGEXMATCH(A8252,""wealth planning""),""Script 1"",""-"")"),"#VALUE!")</f>
        <v>#VALUE!</v>
      </c>
      <c r="C8252" s="74" t="str">
        <f t="shared" si="64"/>
        <v>MUHAMMAD NAZZHIF</v>
      </c>
      <c r="D8252" s="74">
        <f t="shared" si="65"/>
        <v>0</v>
      </c>
    </row>
    <row r="8253" spans="1:4">
      <c r="A8253" s="149">
        <v>45636</v>
      </c>
      <c r="B8253" s="74" t="str">
        <f ca="1">IFERROR(__xludf.DUMMYFUNCTION("IF(REGEXMATCH(A8253,""wealth planning""),""Script 1"",""-"")"),"#VALUE!")</f>
        <v>#VALUE!</v>
      </c>
      <c r="C8253" s="149">
        <f t="shared" si="64"/>
        <v>45636</v>
      </c>
      <c r="D8253" s="74">
        <f t="shared" si="65"/>
        <v>0</v>
      </c>
    </row>
    <row r="8254" spans="1:4">
      <c r="A8254" s="74" t="s">
        <v>6069</v>
      </c>
      <c r="B8254" s="74" t="str">
        <f ca="1">IFERROR(__xludf.DUMMYFUNCTION("IF(REGEXMATCH(A8254,""wealth planning""),""Script 1"",""-"")"),"Script 1")</f>
        <v>Script 1</v>
      </c>
      <c r="C8254" s="149">
        <f t="shared" si="64"/>
        <v>45636</v>
      </c>
      <c r="D8254" s="74" t="str">
        <f t="shared" si="65"/>
        <v>MUHAMMAD NAZZHIF</v>
      </c>
    </row>
    <row r="8255" spans="1:4">
      <c r="B8255" s="74" t="str">
        <f ca="1">IFERROR(__xludf.DUMMYFUNCTION("IF(REGEXMATCH(A8255,""wealth planning""),""Script 1"",""-"")"),"-")</f>
        <v>-</v>
      </c>
      <c r="C8255" s="74" t="str">
        <f t="shared" si="64"/>
        <v>You: Hai assalamualaikum Nazzhif,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255" s="149">
        <f t="shared" si="65"/>
        <v>45636</v>
      </c>
    </row>
    <row r="8256" spans="1:4">
      <c r="B8256" s="74" t="str">
        <f ca="1">IFERROR(__xludf.DUMMYFUNCTION("IF(REGEXMATCH(A8256,""wealth planning""),""Script 1"",""-"")"),"-")</f>
        <v>-</v>
      </c>
      <c r="C8256" s="74">
        <f t="shared" si="64"/>
        <v>0</v>
      </c>
      <c r="D8256" s="149">
        <f t="shared" si="65"/>
        <v>45636</v>
      </c>
    </row>
    <row r="8257" spans="1:4">
      <c r="B8257" s="74" t="str">
        <f ca="1">IFERROR(__xludf.DUMMYFUNCTION("IF(REGEXMATCH(A8257,""wealth planning""),""Script 1"",""-"")"),"-")</f>
        <v>-</v>
      </c>
      <c r="C8257" s="74">
        <f t="shared" si="64"/>
        <v>0</v>
      </c>
      <c r="D8257" s="74" t="str">
        <f t="shared" si="65"/>
        <v>You: Hai assalamualaikum Nazzhif,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258" spans="1:4">
      <c r="A8258" s="74" t="s">
        <v>6071</v>
      </c>
      <c r="B8258" s="74" t="str">
        <f ca="1">IFERROR(__xludf.DUMMYFUNCTION("IF(REGEXMATCH(A8258,""wealth planning""),""Script 1"",""-"")"),"-")</f>
        <v>-</v>
      </c>
      <c r="C8258" s="74">
        <f t="shared" si="64"/>
        <v>0</v>
      </c>
      <c r="D8258" s="74">
        <f t="shared" si="65"/>
        <v>0</v>
      </c>
    </row>
    <row r="8259" spans="1:4">
      <c r="A8259" s="74" t="s">
        <v>6072</v>
      </c>
      <c r="B8259" s="74" t="str">
        <f ca="1">IFERROR(__xludf.DUMMYFUNCTION("IF(REGEXMATCH(A8259,""wealth planning""),""Script 1"",""-"")"),"-")</f>
        <v>-</v>
      </c>
      <c r="C8259" s="74" t="str">
        <f t="shared" si="64"/>
        <v>SITI NURSYAZWANI BINTI SHAHIZAMStatus is reachable</v>
      </c>
      <c r="D8259" s="74">
        <f t="shared" si="65"/>
        <v>0</v>
      </c>
    </row>
    <row r="8260" spans="1:4">
      <c r="A8260" s="149">
        <v>45636</v>
      </c>
      <c r="B8260" s="74" t="str">
        <f ca="1">IFERROR(__xludf.DUMMYFUNCTION("IF(REGEXMATCH(A8260,""wealth planning""),""Script 1"",""-"")"),"#VALUE!")</f>
        <v>#VALUE!</v>
      </c>
      <c r="C8260" s="74" t="str">
        <f t="shared" si="64"/>
        <v>SITI NURSYAZWANI BINTI SHAHIZAM</v>
      </c>
      <c r="D8260" s="74">
        <f t="shared" si="65"/>
        <v>0</v>
      </c>
    </row>
    <row r="8261" spans="1:4">
      <c r="A8261" s="149">
        <v>45636</v>
      </c>
      <c r="B8261" s="74" t="str">
        <f ca="1">IFERROR(__xludf.DUMMYFUNCTION("IF(REGEXMATCH(A8261,""wealth planning""),""Script 1"",""-"")"),"#VALUE!")</f>
        <v>#VALUE!</v>
      </c>
      <c r="C8261" s="149">
        <f t="shared" si="64"/>
        <v>45636</v>
      </c>
      <c r="D8261" s="74" t="str">
        <f t="shared" si="65"/>
        <v>SITI NURSYAZWANI BINTI SHAHIZAMStatus is reachable</v>
      </c>
    </row>
    <row r="8262" spans="1:4">
      <c r="A8262" s="74" t="s">
        <v>6073</v>
      </c>
      <c r="B8262" s="74" t="str">
        <f ca="1">IFERROR(__xludf.DUMMYFUNCTION("IF(REGEXMATCH(A8262,""wealth planning""),""Script 1"",""-"")"),"Script 1")</f>
        <v>Script 1</v>
      </c>
      <c r="C8262" s="149">
        <f t="shared" si="64"/>
        <v>45636</v>
      </c>
      <c r="D8262" s="74" t="str">
        <f t="shared" si="65"/>
        <v>SITI NURSYAZWANI BINTI SHAHIZAM</v>
      </c>
    </row>
    <row r="8263" spans="1:4">
      <c r="B8263" s="74" t="str">
        <f ca="1">IFERROR(__xludf.DUMMYFUNCTION("IF(REGEXMATCH(A8263,""wealth planning""),""Script 1"",""-"")"),"-")</f>
        <v>-</v>
      </c>
      <c r="C8263" s="74" t="str">
        <f t="shared" si="64"/>
        <v>You: Hai assalamualaikum Nursyazwani,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263" s="149">
        <f t="shared" si="65"/>
        <v>45636</v>
      </c>
    </row>
    <row r="8264" spans="1:4">
      <c r="B8264" s="74" t="str">
        <f ca="1">IFERROR(__xludf.DUMMYFUNCTION("IF(REGEXMATCH(A8264,""wealth planning""),""Script 1"",""-"")"),"-")</f>
        <v>-</v>
      </c>
      <c r="C8264" s="74">
        <f t="shared" si="64"/>
        <v>0</v>
      </c>
      <c r="D8264" s="149">
        <f t="shared" si="65"/>
        <v>45636</v>
      </c>
    </row>
    <row r="8265" spans="1:4">
      <c r="B8265" s="74" t="str">
        <f ca="1">IFERROR(__xludf.DUMMYFUNCTION("IF(REGEXMATCH(A8265,""wealth planning""),""Script 1"",""-"")"),"-")</f>
        <v>-</v>
      </c>
      <c r="C8265" s="74">
        <f t="shared" si="64"/>
        <v>0</v>
      </c>
      <c r="D8265" s="74" t="str">
        <f t="shared" si="65"/>
        <v>You: Hai assalamualaikum Nursyazwani,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266" spans="1:4">
      <c r="B8266" s="74" t="str">
        <f ca="1">IFERROR(__xludf.DUMMYFUNCTION("IF(REGEXMATCH(A8266,""wealth planning""),""Script 1"",""-"")"),"-")</f>
        <v>-</v>
      </c>
      <c r="C8266" s="74">
        <f t="shared" si="64"/>
        <v>0</v>
      </c>
      <c r="D8266" s="74">
        <f t="shared" si="65"/>
        <v>0</v>
      </c>
    </row>
    <row r="8267" spans="1:4">
      <c r="A8267" s="74" t="s">
        <v>6076</v>
      </c>
      <c r="B8267" s="74" t="str">
        <f ca="1">IFERROR(__xludf.DUMMYFUNCTION("IF(REGEXMATCH(A8267,""wealth planning""),""Script 1"",""-"")"),"-")</f>
        <v>-</v>
      </c>
      <c r="C8267" s="74">
        <f t="shared" si="64"/>
        <v>0</v>
      </c>
      <c r="D8267" s="74">
        <f t="shared" si="65"/>
        <v>0</v>
      </c>
    </row>
    <row r="8268" spans="1:4">
      <c r="A8268" s="149">
        <v>45636</v>
      </c>
      <c r="B8268" s="74" t="str">
        <f ca="1">IFERROR(__xludf.DUMMYFUNCTION("IF(REGEXMATCH(A8268,""wealth planning""),""Script 1"",""-"")"),"#VALUE!")</f>
        <v>#VALUE!</v>
      </c>
      <c r="C8268" s="74" t="str">
        <f t="shared" si="64"/>
        <v>Elissa Khairunnisa Zulkeflee</v>
      </c>
      <c r="D8268" s="74">
        <f t="shared" si="65"/>
        <v>0</v>
      </c>
    </row>
    <row r="8269" spans="1:4">
      <c r="A8269" s="149">
        <v>45636</v>
      </c>
      <c r="B8269" s="74" t="str">
        <f ca="1">IFERROR(__xludf.DUMMYFUNCTION("IF(REGEXMATCH(A8269,""wealth planning""),""Script 1"",""-"")"),"#VALUE!")</f>
        <v>#VALUE!</v>
      </c>
      <c r="C8269" s="149">
        <f t="shared" si="64"/>
        <v>45636</v>
      </c>
      <c r="D8269" s="74">
        <f t="shared" si="65"/>
        <v>0</v>
      </c>
    </row>
    <row r="8270" spans="1:4">
      <c r="A8270" s="74" t="s">
        <v>6077</v>
      </c>
      <c r="B8270" s="74" t="str">
        <f ca="1">IFERROR(__xludf.DUMMYFUNCTION("IF(REGEXMATCH(A8270,""wealth planning""),""Script 1"",""-"")"),"Script 1")</f>
        <v>Script 1</v>
      </c>
      <c r="C8270" s="149">
        <f t="shared" si="64"/>
        <v>45636</v>
      </c>
      <c r="D8270" s="74" t="str">
        <f t="shared" si="65"/>
        <v>Elissa Khairunnisa Zulkeflee</v>
      </c>
    </row>
    <row r="8271" spans="1:4">
      <c r="B8271" s="74" t="str">
        <f ca="1">IFERROR(__xludf.DUMMYFUNCTION("IF(REGEXMATCH(A8271,""wealth planning""),""Script 1"",""-"")"),"-")</f>
        <v>-</v>
      </c>
      <c r="C8271" s="74" t="str">
        <f t="shared" si="64"/>
        <v>You: Hai assalamualaikum Elissa,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271" s="149">
        <f t="shared" si="65"/>
        <v>45636</v>
      </c>
    </row>
    <row r="8272" spans="1:4">
      <c r="B8272" s="74" t="str">
        <f ca="1">IFERROR(__xludf.DUMMYFUNCTION("IF(REGEXMATCH(A8272,""wealth planning""),""Script 1"",""-"")"),"-")</f>
        <v>-</v>
      </c>
      <c r="C8272" s="74">
        <f t="shared" si="64"/>
        <v>0</v>
      </c>
      <c r="D8272" s="149">
        <f t="shared" si="65"/>
        <v>45636</v>
      </c>
    </row>
    <row r="8273" spans="1:4">
      <c r="B8273" s="74" t="str">
        <f ca="1">IFERROR(__xludf.DUMMYFUNCTION("IF(REGEXMATCH(A8273,""wealth planning""),""Script 1"",""-"")"),"-")</f>
        <v>-</v>
      </c>
      <c r="C8273" s="74">
        <f t="shared" si="64"/>
        <v>0</v>
      </c>
      <c r="D8273" s="74" t="str">
        <f t="shared" si="65"/>
        <v>You: Hai assalamualaikum Elissa,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274" spans="1:4">
      <c r="A8274" s="74" t="s">
        <v>6079</v>
      </c>
      <c r="B8274" s="74" t="str">
        <f ca="1">IFERROR(__xludf.DUMMYFUNCTION("IF(REGEXMATCH(A8274,""wealth planning""),""Script 1"",""-"")"),"-")</f>
        <v>-</v>
      </c>
      <c r="C8274" s="74">
        <f t="shared" si="64"/>
        <v>0</v>
      </c>
      <c r="D8274" s="74">
        <f t="shared" si="65"/>
        <v>0</v>
      </c>
    </row>
    <row r="8275" spans="1:4">
      <c r="A8275" s="74" t="s">
        <v>6080</v>
      </c>
      <c r="B8275" s="74" t="str">
        <f ca="1">IFERROR(__xludf.DUMMYFUNCTION("IF(REGEXMATCH(A8275,""wealth planning""),""Script 1"",""-"")"),"-")</f>
        <v>-</v>
      </c>
      <c r="C8275" s="74" t="str">
        <f t="shared" si="64"/>
        <v>Ridzwan AfiffuddinStatus is reachable</v>
      </c>
      <c r="D8275" s="74">
        <f t="shared" si="65"/>
        <v>0</v>
      </c>
    </row>
    <row r="8276" spans="1:4">
      <c r="A8276" s="149">
        <v>45636</v>
      </c>
      <c r="B8276" s="74" t="str">
        <f ca="1">IFERROR(__xludf.DUMMYFUNCTION("IF(REGEXMATCH(A8276,""wealth planning""),""Script 1"",""-"")"),"#VALUE!")</f>
        <v>#VALUE!</v>
      </c>
      <c r="C8276" s="74" t="str">
        <f t="shared" si="64"/>
        <v>Ridzwan Afiffuddin</v>
      </c>
      <c r="D8276" s="74">
        <f t="shared" si="65"/>
        <v>0</v>
      </c>
    </row>
    <row r="8277" spans="1:4">
      <c r="A8277" s="149">
        <v>45636</v>
      </c>
      <c r="B8277" s="74" t="str">
        <f ca="1">IFERROR(__xludf.DUMMYFUNCTION("IF(REGEXMATCH(A8277,""wealth planning""),""Script 1"",""-"")"),"#VALUE!")</f>
        <v>#VALUE!</v>
      </c>
      <c r="C8277" s="149">
        <f t="shared" si="64"/>
        <v>45636</v>
      </c>
      <c r="D8277" s="74" t="str">
        <f t="shared" si="65"/>
        <v>Ridzwan AfiffuddinStatus is reachable</v>
      </c>
    </row>
    <row r="8278" spans="1:4">
      <c r="A8278" s="74" t="s">
        <v>3133</v>
      </c>
      <c r="B8278" s="74" t="str">
        <f ca="1">IFERROR(__xludf.DUMMYFUNCTION("IF(REGEXMATCH(A8278,""wealth planning""),""Script 1"",""-"")"),"Script 1")</f>
        <v>Script 1</v>
      </c>
      <c r="C8278" s="149">
        <f t="shared" si="64"/>
        <v>45636</v>
      </c>
      <c r="D8278" s="74" t="str">
        <f t="shared" si="65"/>
        <v>Ridzwan Afiffuddin</v>
      </c>
    </row>
    <row r="8279" spans="1:4">
      <c r="B8279" s="74" t="str">
        <f ca="1">IFERROR(__xludf.DUMMYFUNCTION("IF(REGEXMATCH(A8279,""wealth planning""),""Script 1"",""-"")"),"-")</f>
        <v>-</v>
      </c>
      <c r="C8279" s="74" t="str">
        <f t="shared" si="64"/>
        <v>You: Hai assalamualaikum Ridzwan,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279" s="149">
        <f t="shared" si="65"/>
        <v>45636</v>
      </c>
    </row>
    <row r="8280" spans="1:4">
      <c r="B8280" s="74" t="str">
        <f ca="1">IFERROR(__xludf.DUMMYFUNCTION("IF(REGEXMATCH(A8280,""wealth planning""),""Script 1"",""-"")"),"-")</f>
        <v>-</v>
      </c>
      <c r="C8280" s="74">
        <f t="shared" si="64"/>
        <v>0</v>
      </c>
      <c r="D8280" s="149">
        <f t="shared" si="65"/>
        <v>45636</v>
      </c>
    </row>
    <row r="8281" spans="1:4">
      <c r="B8281" s="74" t="str">
        <f ca="1">IFERROR(__xludf.DUMMYFUNCTION("IF(REGEXMATCH(A8281,""wealth planning""),""Script 1"",""-"")"),"-")</f>
        <v>-</v>
      </c>
      <c r="C8281" s="74">
        <f t="shared" si="64"/>
        <v>0</v>
      </c>
      <c r="D8281" s="74" t="str">
        <f t="shared" si="65"/>
        <v>You: Hai assalamualaikum Ridzwan,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282" spans="1:4">
      <c r="B8282" s="74" t="str">
        <f ca="1">IFERROR(__xludf.DUMMYFUNCTION("IF(REGEXMATCH(A8282,""wealth planning""),""Script 1"",""-"")"),"-")</f>
        <v>-</v>
      </c>
      <c r="C8282" s="74">
        <f t="shared" si="64"/>
        <v>0</v>
      </c>
      <c r="D8282" s="74">
        <f t="shared" si="65"/>
        <v>0</v>
      </c>
    </row>
    <row r="8283" spans="1:4">
      <c r="A8283" s="74" t="s">
        <v>6083</v>
      </c>
      <c r="B8283" s="74" t="str">
        <f ca="1">IFERROR(__xludf.DUMMYFUNCTION("IF(REGEXMATCH(A8283,""wealth planning""),""Script 1"",""-"")"),"-")</f>
        <v>-</v>
      </c>
      <c r="C8283" s="74">
        <f t="shared" si="64"/>
        <v>0</v>
      </c>
      <c r="D8283" s="74">
        <f t="shared" si="65"/>
        <v>0</v>
      </c>
    </row>
    <row r="8284" spans="1:4">
      <c r="A8284" s="149">
        <v>45636</v>
      </c>
      <c r="B8284" s="74" t="str">
        <f ca="1">IFERROR(__xludf.DUMMYFUNCTION("IF(REGEXMATCH(A8284,""wealth planning""),""Script 1"",""-"")"),"#VALUE!")</f>
        <v>#VALUE!</v>
      </c>
      <c r="C8284" s="74" t="str">
        <f t="shared" si="64"/>
        <v>Nursyahirah Alawih</v>
      </c>
      <c r="D8284" s="74">
        <f t="shared" si="65"/>
        <v>0</v>
      </c>
    </row>
    <row r="8285" spans="1:4">
      <c r="A8285" s="149">
        <v>45636</v>
      </c>
      <c r="B8285" s="74" t="str">
        <f ca="1">IFERROR(__xludf.DUMMYFUNCTION("IF(REGEXMATCH(A8285,""wealth planning""),""Script 1"",""-"")"),"#VALUE!")</f>
        <v>#VALUE!</v>
      </c>
      <c r="C8285" s="149">
        <f t="shared" si="64"/>
        <v>45636</v>
      </c>
      <c r="D8285" s="74">
        <f t="shared" si="65"/>
        <v>0</v>
      </c>
    </row>
    <row r="8286" spans="1:4">
      <c r="A8286" s="74" t="s">
        <v>6084</v>
      </c>
      <c r="B8286" s="74" t="str">
        <f ca="1">IFERROR(__xludf.DUMMYFUNCTION("IF(REGEXMATCH(A8286,""wealth planning""),""Script 1"",""-"")"),"Script 1")</f>
        <v>Script 1</v>
      </c>
      <c r="C8286" s="149">
        <f t="shared" si="64"/>
        <v>45636</v>
      </c>
      <c r="D8286" s="74" t="str">
        <f t="shared" si="65"/>
        <v>Nursyahirah Alawih</v>
      </c>
    </row>
    <row r="8287" spans="1:4">
      <c r="B8287" s="74" t="str">
        <f ca="1">IFERROR(__xludf.DUMMYFUNCTION("IF(REGEXMATCH(A8287,""wealth planning""),""Script 1"",""-"")"),"-")</f>
        <v>-</v>
      </c>
      <c r="C8287" s="74" t="str">
        <f t="shared" si="64"/>
        <v>You: Hai assalamualaikum Nursyahirah,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287" s="149">
        <f t="shared" si="65"/>
        <v>45636</v>
      </c>
    </row>
    <row r="8288" spans="1:4">
      <c r="B8288" s="74" t="str">
        <f ca="1">IFERROR(__xludf.DUMMYFUNCTION("IF(REGEXMATCH(A8288,""wealth planning""),""Script 1"",""-"")"),"-")</f>
        <v>-</v>
      </c>
      <c r="C8288" s="74">
        <f t="shared" si="64"/>
        <v>0</v>
      </c>
      <c r="D8288" s="149">
        <f t="shared" si="65"/>
        <v>45636</v>
      </c>
    </row>
    <row r="8289" spans="1:4">
      <c r="B8289" s="74" t="str">
        <f ca="1">IFERROR(__xludf.DUMMYFUNCTION("IF(REGEXMATCH(A8289,""wealth planning""),""Script 1"",""-"")"),"-")</f>
        <v>-</v>
      </c>
      <c r="C8289" s="74">
        <f t="shared" si="64"/>
        <v>0</v>
      </c>
      <c r="D8289" s="74" t="str">
        <f t="shared" si="65"/>
        <v>You: Hai assalamualaikum Nursyahirah,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290" spans="1:4">
      <c r="B8290" s="74" t="str">
        <f ca="1">IFERROR(__xludf.DUMMYFUNCTION("IF(REGEXMATCH(A8290,""wealth planning""),""Script 1"",""-"")"),"-")</f>
        <v>-</v>
      </c>
      <c r="C8290" s="74">
        <f t="shared" si="64"/>
        <v>0</v>
      </c>
      <c r="D8290" s="74">
        <f t="shared" si="65"/>
        <v>0</v>
      </c>
    </row>
    <row r="8291" spans="1:4">
      <c r="A8291" s="74" t="s">
        <v>6087</v>
      </c>
      <c r="B8291" s="74" t="str">
        <f ca="1">IFERROR(__xludf.DUMMYFUNCTION("IF(REGEXMATCH(A8291,""wealth planning""),""Script 1"",""-"")"),"-")</f>
        <v>-</v>
      </c>
      <c r="C8291" s="74">
        <f t="shared" si="64"/>
        <v>0</v>
      </c>
      <c r="D8291" s="74">
        <f t="shared" si="65"/>
        <v>0</v>
      </c>
    </row>
    <row r="8292" spans="1:4">
      <c r="A8292" s="149">
        <v>45636</v>
      </c>
      <c r="B8292" s="74" t="str">
        <f ca="1">IFERROR(__xludf.DUMMYFUNCTION("IF(REGEXMATCH(A8292,""wealth planning""),""Script 1"",""-"")"),"#VALUE!")</f>
        <v>#VALUE!</v>
      </c>
      <c r="C8292" s="74" t="str">
        <f t="shared" si="64"/>
        <v>Nor Iffah Masturah</v>
      </c>
      <c r="D8292" s="74">
        <f t="shared" si="65"/>
        <v>0</v>
      </c>
    </row>
    <row r="8293" spans="1:4">
      <c r="A8293" s="149">
        <v>45636</v>
      </c>
      <c r="B8293" s="74" t="str">
        <f ca="1">IFERROR(__xludf.DUMMYFUNCTION("IF(REGEXMATCH(A8293,""wealth planning""),""Script 1"",""-"")"),"#VALUE!")</f>
        <v>#VALUE!</v>
      </c>
      <c r="C8293" s="149">
        <f t="shared" si="64"/>
        <v>45636</v>
      </c>
      <c r="D8293" s="74">
        <f t="shared" si="65"/>
        <v>0</v>
      </c>
    </row>
    <row r="8294" spans="1:4">
      <c r="A8294" s="74" t="s">
        <v>6088</v>
      </c>
      <c r="B8294" s="74" t="str">
        <f ca="1">IFERROR(__xludf.DUMMYFUNCTION("IF(REGEXMATCH(A8294,""wealth planning""),""Script 1"",""-"")"),"Script 1")</f>
        <v>Script 1</v>
      </c>
      <c r="C8294" s="149">
        <f t="shared" si="64"/>
        <v>45636</v>
      </c>
      <c r="D8294" s="74" t="str">
        <f t="shared" si="65"/>
        <v>Nor Iffah Masturah</v>
      </c>
    </row>
    <row r="8295" spans="1:4">
      <c r="B8295" s="74" t="str">
        <f ca="1">IFERROR(__xludf.DUMMYFUNCTION("IF(REGEXMATCH(A8295,""wealth planning""),""Script 1"",""-"")"),"-")</f>
        <v>-</v>
      </c>
      <c r="C8295" s="74" t="str">
        <f t="shared" si="64"/>
        <v>You: Hai assalamualaikum Iffah,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295" s="149">
        <f t="shared" si="65"/>
        <v>45636</v>
      </c>
    </row>
    <row r="8296" spans="1:4">
      <c r="B8296" s="74" t="str">
        <f ca="1">IFERROR(__xludf.DUMMYFUNCTION("IF(REGEXMATCH(A8296,""wealth planning""),""Script 1"",""-"")"),"-")</f>
        <v>-</v>
      </c>
      <c r="C8296" s="74">
        <f t="shared" si="64"/>
        <v>0</v>
      </c>
      <c r="D8296" s="149">
        <f t="shared" si="65"/>
        <v>45636</v>
      </c>
    </row>
    <row r="8297" spans="1:4">
      <c r="B8297" s="74" t="str">
        <f ca="1">IFERROR(__xludf.DUMMYFUNCTION("IF(REGEXMATCH(A8297,""wealth planning""),""Script 1"",""-"")"),"-")</f>
        <v>-</v>
      </c>
      <c r="C8297" s="74">
        <f t="shared" si="64"/>
        <v>0</v>
      </c>
      <c r="D8297" s="74" t="str">
        <f t="shared" si="65"/>
        <v>You: Hai assalamualaikum Iffah,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298" spans="1:4">
      <c r="A8298" s="74" t="s">
        <v>6090</v>
      </c>
      <c r="B8298" s="74" t="str">
        <f ca="1">IFERROR(__xludf.DUMMYFUNCTION("IF(REGEXMATCH(A8298,""wealth planning""),""Script 1"",""-"")"),"-")</f>
        <v>-</v>
      </c>
      <c r="C8298" s="74">
        <f t="shared" si="64"/>
        <v>0</v>
      </c>
      <c r="D8298" s="74">
        <f t="shared" si="65"/>
        <v>0</v>
      </c>
    </row>
    <row r="8299" spans="1:4">
      <c r="A8299" s="74" t="s">
        <v>6091</v>
      </c>
      <c r="B8299" s="74" t="str">
        <f ca="1">IFERROR(__xludf.DUMMYFUNCTION("IF(REGEXMATCH(A8299,""wealth planning""),""Script 1"",""-"")"),"-")</f>
        <v>-</v>
      </c>
      <c r="C8299" s="74" t="str">
        <f t="shared" si="64"/>
        <v>Nur Zalikha SaharudinStatus is online</v>
      </c>
      <c r="D8299" s="74">
        <f t="shared" si="65"/>
        <v>0</v>
      </c>
    </row>
    <row r="8300" spans="1:4">
      <c r="A8300" s="149">
        <v>45636</v>
      </c>
      <c r="B8300" s="74" t="str">
        <f ca="1">IFERROR(__xludf.DUMMYFUNCTION("IF(REGEXMATCH(A8300,""wealth planning""),""Script 1"",""-"")"),"#VALUE!")</f>
        <v>#VALUE!</v>
      </c>
      <c r="C8300" s="74" t="str">
        <f t="shared" si="64"/>
        <v>Nur Zalikha Saharudin</v>
      </c>
      <c r="D8300" s="74">
        <f t="shared" si="65"/>
        <v>0</v>
      </c>
    </row>
    <row r="8301" spans="1:4">
      <c r="A8301" s="149">
        <v>45636</v>
      </c>
      <c r="B8301" s="74" t="str">
        <f ca="1">IFERROR(__xludf.DUMMYFUNCTION("IF(REGEXMATCH(A8301,""wealth planning""),""Script 1"",""-"")"),"#VALUE!")</f>
        <v>#VALUE!</v>
      </c>
      <c r="C8301" s="149">
        <f t="shared" si="64"/>
        <v>45636</v>
      </c>
      <c r="D8301" s="74" t="str">
        <f t="shared" si="65"/>
        <v>Nur Zalikha SaharudinStatus is online</v>
      </c>
    </row>
    <row r="8302" spans="1:4">
      <c r="A8302" s="74" t="s">
        <v>6092</v>
      </c>
      <c r="B8302" s="74" t="str">
        <f ca="1">IFERROR(__xludf.DUMMYFUNCTION("IF(REGEXMATCH(A8302,""wealth planning""),""Script 1"",""-"")"),"-")</f>
        <v>-</v>
      </c>
      <c r="C8302" s="149">
        <f t="shared" si="64"/>
        <v>45636</v>
      </c>
      <c r="D8302" s="74" t="str">
        <f t="shared" si="65"/>
        <v>Nur Zalikha Saharudin</v>
      </c>
    </row>
    <row r="8303" spans="1:4">
      <c r="B8303" s="74" t="str">
        <f ca="1">IFERROR(__xludf.DUMMYFUNCTION("IF(REGEXMATCH(A8303,""wealth planning""),""Script 1"",""-"")"),"-")</f>
        <v>-</v>
      </c>
      <c r="C8303" s="74" t="str">
        <f t="shared" si="64"/>
        <v>You: Hi. Thank you for the reply and wish. InshaAllah semoga dipermudahkan urusan puan sekeluarga.</v>
      </c>
      <c r="D8303" s="149">
        <f t="shared" si="65"/>
        <v>45636</v>
      </c>
    </row>
    <row r="8304" spans="1:4">
      <c r="B8304" s="74" t="str">
        <f ca="1">IFERROR(__xludf.DUMMYFUNCTION("IF(REGEXMATCH(A8304,""wealth planning""),""Script 1"",""-"")"),"-")</f>
        <v>-</v>
      </c>
      <c r="C8304" s="74">
        <f t="shared" si="64"/>
        <v>0</v>
      </c>
      <c r="D8304" s="149">
        <f t="shared" si="65"/>
        <v>45636</v>
      </c>
    </row>
    <row r="8305" spans="1:4">
      <c r="B8305" s="74" t="str">
        <f ca="1">IFERROR(__xludf.DUMMYFUNCTION("IF(REGEXMATCH(A8305,""wealth planning""),""Script 1"",""-"")"),"-")</f>
        <v>-</v>
      </c>
      <c r="C8305" s="74">
        <f t="shared" si="64"/>
        <v>0</v>
      </c>
      <c r="D8305" s="74" t="str">
        <f t="shared" si="65"/>
        <v>You: Hi. Thank you for the reply and wish. InshaAllah semoga dipermudahkan urusan puan sekeluarga.</v>
      </c>
    </row>
    <row r="8306" spans="1:4">
      <c r="A8306" s="74" t="s">
        <v>6094</v>
      </c>
      <c r="B8306" s="74" t="str">
        <f ca="1">IFERROR(__xludf.DUMMYFUNCTION("IF(REGEXMATCH(A8306,""wealth planning""),""Script 1"",""-"")"),"-")</f>
        <v>-</v>
      </c>
      <c r="C8306" s="74">
        <f t="shared" si="64"/>
        <v>0</v>
      </c>
      <c r="D8306" s="74">
        <f t="shared" si="65"/>
        <v>0</v>
      </c>
    </row>
    <row r="8307" spans="1:4">
      <c r="A8307" s="74" t="s">
        <v>6095</v>
      </c>
      <c r="B8307" s="74" t="str">
        <f ca="1">IFERROR(__xludf.DUMMYFUNCTION("IF(REGEXMATCH(A8307,""wealth planning""),""Script 1"",""-"")"),"-")</f>
        <v>-</v>
      </c>
      <c r="C8307" s="74" t="str">
        <f t="shared" si="64"/>
        <v>Syaffiya AzniStatus is reachable</v>
      </c>
      <c r="D8307" s="74">
        <f t="shared" si="65"/>
        <v>0</v>
      </c>
    </row>
    <row r="8308" spans="1:4">
      <c r="A8308" s="149">
        <v>45635</v>
      </c>
      <c r="B8308" s="74" t="str">
        <f ca="1">IFERROR(__xludf.DUMMYFUNCTION("IF(REGEXMATCH(A8308,""wealth planning""),""Script 1"",""-"")"),"#VALUE!")</f>
        <v>#VALUE!</v>
      </c>
      <c r="C8308" s="74" t="str">
        <f t="shared" si="64"/>
        <v>Syaffiya Azni</v>
      </c>
      <c r="D8308" s="74">
        <f t="shared" si="65"/>
        <v>0</v>
      </c>
    </row>
    <row r="8309" spans="1:4">
      <c r="A8309" s="149">
        <v>45635</v>
      </c>
      <c r="B8309" s="74" t="str">
        <f ca="1">IFERROR(__xludf.DUMMYFUNCTION("IF(REGEXMATCH(A8309,""wealth planning""),""Script 1"",""-"")"),"#VALUE!")</f>
        <v>#VALUE!</v>
      </c>
      <c r="C8309" s="149">
        <f t="shared" si="64"/>
        <v>45635</v>
      </c>
      <c r="D8309" s="74" t="str">
        <f t="shared" si="65"/>
        <v>Syaffiya AzniStatus is reachable</v>
      </c>
    </row>
    <row r="8310" spans="1:4">
      <c r="A8310" s="74" t="s">
        <v>6096</v>
      </c>
      <c r="B8310" s="74" t="str">
        <f ca="1">IFERROR(__xludf.DUMMYFUNCTION("IF(REGEXMATCH(A8310,""wealth planning""),""Script 1"",""-"")"),"Script 1")</f>
        <v>Script 1</v>
      </c>
      <c r="C8310" s="149">
        <f t="shared" si="64"/>
        <v>45635</v>
      </c>
      <c r="D8310" s="74" t="str">
        <f t="shared" si="65"/>
        <v>Syaffiya Azni</v>
      </c>
    </row>
    <row r="8311" spans="1:4">
      <c r="B8311" s="74" t="str">
        <f ca="1">IFERROR(__xludf.DUMMYFUNCTION("IF(REGEXMATCH(A8311,""wealth planning""),""Script 1"",""-"")"),"-")</f>
        <v>-</v>
      </c>
      <c r="C8311" s="74" t="str">
        <f t="shared" si="64"/>
        <v>You: Hai assalamualaikum Syaffiya,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311" s="149">
        <f t="shared" si="65"/>
        <v>45635</v>
      </c>
    </row>
    <row r="8312" spans="1:4">
      <c r="B8312" s="74" t="str">
        <f ca="1">IFERROR(__xludf.DUMMYFUNCTION("IF(REGEXMATCH(A8312,""wealth planning""),""Script 1"",""-"")"),"-")</f>
        <v>-</v>
      </c>
      <c r="C8312" s="74">
        <f t="shared" si="64"/>
        <v>0</v>
      </c>
      <c r="D8312" s="149">
        <f t="shared" si="65"/>
        <v>45635</v>
      </c>
    </row>
    <row r="8313" spans="1:4">
      <c r="B8313" s="74" t="str">
        <f ca="1">IFERROR(__xludf.DUMMYFUNCTION("IF(REGEXMATCH(A8313,""wealth planning""),""Script 1"",""-"")"),"-")</f>
        <v>-</v>
      </c>
      <c r="C8313" s="74">
        <f t="shared" si="64"/>
        <v>0</v>
      </c>
      <c r="D8313" s="74" t="str">
        <f t="shared" si="65"/>
        <v>You: Hai assalamualaikum Syaffiya,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314" spans="1:4">
      <c r="A8314" s="74" t="s">
        <v>6098</v>
      </c>
      <c r="B8314" s="74" t="str">
        <f ca="1">IFERROR(__xludf.DUMMYFUNCTION("IF(REGEXMATCH(A8314,""wealth planning""),""Script 1"",""-"")"),"-")</f>
        <v>-</v>
      </c>
      <c r="C8314" s="74">
        <f t="shared" si="64"/>
        <v>0</v>
      </c>
      <c r="D8314" s="74">
        <f t="shared" si="65"/>
        <v>0</v>
      </c>
    </row>
    <row r="8315" spans="1:4">
      <c r="A8315" s="74" t="s">
        <v>6099</v>
      </c>
      <c r="B8315" s="74" t="str">
        <f ca="1">IFERROR(__xludf.DUMMYFUNCTION("IF(REGEXMATCH(A8315,""wealth planning""),""Script 1"",""-"")"),"-")</f>
        <v>-</v>
      </c>
      <c r="C8315" s="74" t="str">
        <f t="shared" si="64"/>
        <v>Nur AsyilaStatus is reachable</v>
      </c>
      <c r="D8315" s="74">
        <f t="shared" si="65"/>
        <v>0</v>
      </c>
    </row>
    <row r="8316" spans="1:4">
      <c r="A8316" s="149">
        <v>45635</v>
      </c>
      <c r="B8316" s="74" t="str">
        <f ca="1">IFERROR(__xludf.DUMMYFUNCTION("IF(REGEXMATCH(A8316,""wealth planning""),""Script 1"",""-"")"),"#VALUE!")</f>
        <v>#VALUE!</v>
      </c>
      <c r="C8316" s="74" t="str">
        <f t="shared" si="64"/>
        <v>Nur Asyila</v>
      </c>
      <c r="D8316" s="74">
        <f t="shared" si="65"/>
        <v>0</v>
      </c>
    </row>
    <row r="8317" spans="1:4">
      <c r="A8317" s="149">
        <v>45635</v>
      </c>
      <c r="B8317" s="74" t="str">
        <f ca="1">IFERROR(__xludf.DUMMYFUNCTION("IF(REGEXMATCH(A8317,""wealth planning""),""Script 1"",""-"")"),"#VALUE!")</f>
        <v>#VALUE!</v>
      </c>
      <c r="C8317" s="149">
        <f t="shared" si="64"/>
        <v>45635</v>
      </c>
      <c r="D8317" s="74" t="str">
        <f t="shared" si="65"/>
        <v>Nur AsyilaStatus is reachable</v>
      </c>
    </row>
    <row r="8318" spans="1:4">
      <c r="A8318" s="74" t="s">
        <v>6100</v>
      </c>
      <c r="B8318" s="74" t="str">
        <f ca="1">IFERROR(__xludf.DUMMYFUNCTION("IF(REGEXMATCH(A8318,""wealth planning""),""Script 1"",""-"")"),"Script 1")</f>
        <v>Script 1</v>
      </c>
      <c r="C8318" s="149">
        <f t="shared" si="64"/>
        <v>45635</v>
      </c>
      <c r="D8318" s="74" t="str">
        <f t="shared" si="65"/>
        <v>Nur Asyila</v>
      </c>
    </row>
    <row r="8319" spans="1:4">
      <c r="B8319" s="74" t="str">
        <f ca="1">IFERROR(__xludf.DUMMYFUNCTION("IF(REGEXMATCH(A8319,""wealth planning""),""Script 1"",""-"")"),"-")</f>
        <v>-</v>
      </c>
      <c r="C8319" s="74" t="str">
        <f t="shared" si="64"/>
        <v>You: Hai assalamualaikum Asyila,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319" s="149">
        <f t="shared" si="65"/>
        <v>45635</v>
      </c>
    </row>
    <row r="8320" spans="1:4">
      <c r="B8320" s="74" t="str">
        <f ca="1">IFERROR(__xludf.DUMMYFUNCTION("IF(REGEXMATCH(A8320,""wealth planning""),""Script 1"",""-"")"),"-")</f>
        <v>-</v>
      </c>
      <c r="C8320" s="74">
        <f t="shared" si="64"/>
        <v>0</v>
      </c>
      <c r="D8320" s="149">
        <f t="shared" si="65"/>
        <v>45635</v>
      </c>
    </row>
    <row r="8321" spans="1:4">
      <c r="B8321" s="74" t="str">
        <f ca="1">IFERROR(__xludf.DUMMYFUNCTION("IF(REGEXMATCH(A8321,""wealth planning""),""Script 1"",""-"")"),"-")</f>
        <v>-</v>
      </c>
      <c r="C8321" s="74">
        <f t="shared" si="64"/>
        <v>0</v>
      </c>
      <c r="D8321" s="74" t="str">
        <f t="shared" si="65"/>
        <v>You: Hai assalamualaikum Asyila,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322" spans="1:4">
      <c r="A8322" s="74" t="s">
        <v>6102</v>
      </c>
      <c r="B8322" s="74" t="str">
        <f ca="1">IFERROR(__xludf.DUMMYFUNCTION("IF(REGEXMATCH(A8322,""wealth planning""),""Script 1"",""-"")"),"-")</f>
        <v>-</v>
      </c>
      <c r="C8322" s="74">
        <f t="shared" si="64"/>
        <v>0</v>
      </c>
      <c r="D8322" s="74">
        <f t="shared" si="65"/>
        <v>0</v>
      </c>
    </row>
    <row r="8323" spans="1:4">
      <c r="A8323" s="74" t="s">
        <v>6102</v>
      </c>
      <c r="B8323" s="74" t="str">
        <f ca="1">IFERROR(__xludf.DUMMYFUNCTION("IF(REGEXMATCH(A8323,""wealth planning""),""Script 1"",""-"")"),"-")</f>
        <v>-</v>
      </c>
      <c r="C8323" s="74" t="str">
        <f t="shared" si="64"/>
        <v>Raihana Roslan</v>
      </c>
      <c r="D8323" s="74">
        <f t="shared" si="65"/>
        <v>0</v>
      </c>
    </row>
    <row r="8324" spans="1:4">
      <c r="A8324" s="149">
        <v>45635</v>
      </c>
      <c r="B8324" s="74" t="str">
        <f ca="1">IFERROR(__xludf.DUMMYFUNCTION("IF(REGEXMATCH(A8324,""wealth planning""),""Script 1"",""-"")"),"#VALUE!")</f>
        <v>#VALUE!</v>
      </c>
      <c r="C8324" s="74" t="str">
        <f t="shared" si="64"/>
        <v>Raihana Roslan</v>
      </c>
      <c r="D8324" s="74">
        <f t="shared" si="65"/>
        <v>0</v>
      </c>
    </row>
    <row r="8325" spans="1:4">
      <c r="A8325" s="149">
        <v>45635</v>
      </c>
      <c r="B8325" s="74" t="str">
        <f ca="1">IFERROR(__xludf.DUMMYFUNCTION("IF(REGEXMATCH(A8325,""wealth planning""),""Script 1"",""-"")"),"#VALUE!")</f>
        <v>#VALUE!</v>
      </c>
      <c r="C8325" s="149">
        <f t="shared" si="64"/>
        <v>45635</v>
      </c>
      <c r="D8325" s="74" t="str">
        <f t="shared" si="65"/>
        <v>Raihana Roslan</v>
      </c>
    </row>
    <row r="8326" spans="1:4">
      <c r="A8326" s="74" t="s">
        <v>6103</v>
      </c>
      <c r="B8326" s="74" t="str">
        <f ca="1">IFERROR(__xludf.DUMMYFUNCTION("IF(REGEXMATCH(A8326,""wealth planning""),""Script 1"",""-"")"),"Script 1")</f>
        <v>Script 1</v>
      </c>
      <c r="C8326" s="149">
        <f t="shared" si="64"/>
        <v>45635</v>
      </c>
      <c r="D8326" s="74" t="str">
        <f t="shared" si="65"/>
        <v>Raihana Roslan</v>
      </c>
    </row>
    <row r="8327" spans="1:4">
      <c r="B8327" s="74" t="str">
        <f ca="1">IFERROR(__xludf.DUMMYFUNCTION("IF(REGEXMATCH(A8327,""wealth planning""),""Script 1"",""-"")"),"-")</f>
        <v>-</v>
      </c>
      <c r="C8327" s="74" t="str">
        <f t="shared" si="64"/>
        <v>You: Hai assalamualaikum Raihana,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327" s="149">
        <f t="shared" si="65"/>
        <v>45635</v>
      </c>
    </row>
    <row r="8328" spans="1:4">
      <c r="B8328" s="74" t="str">
        <f ca="1">IFERROR(__xludf.DUMMYFUNCTION("IF(REGEXMATCH(A8328,""wealth planning""),""Script 1"",""-"")"),"-")</f>
        <v>-</v>
      </c>
      <c r="C8328" s="74">
        <f t="shared" si="64"/>
        <v>0</v>
      </c>
      <c r="D8328" s="149">
        <f t="shared" si="65"/>
        <v>45635</v>
      </c>
    </row>
    <row r="8329" spans="1:4">
      <c r="B8329" s="74" t="str">
        <f ca="1">IFERROR(__xludf.DUMMYFUNCTION("IF(REGEXMATCH(A8329,""wealth planning""),""Script 1"",""-"")"),"-")</f>
        <v>-</v>
      </c>
      <c r="C8329" s="74">
        <f t="shared" si="64"/>
        <v>0</v>
      </c>
      <c r="D8329" s="74" t="str">
        <f t="shared" si="65"/>
        <v>You: Hai assalamualaikum Raihana,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330" spans="1:4">
      <c r="B8330" s="74" t="str">
        <f ca="1">IFERROR(__xludf.DUMMYFUNCTION("IF(REGEXMATCH(A8330,""wealth planning""),""Script 1"",""-"")"),"-")</f>
        <v>-</v>
      </c>
      <c r="C8330" s="74">
        <f t="shared" si="64"/>
        <v>0</v>
      </c>
      <c r="D8330" s="74">
        <f t="shared" si="65"/>
        <v>0</v>
      </c>
    </row>
    <row r="8331" spans="1:4">
      <c r="A8331" s="74" t="s">
        <v>6106</v>
      </c>
      <c r="B8331" s="74" t="str">
        <f ca="1">IFERROR(__xludf.DUMMYFUNCTION("IF(REGEXMATCH(A8331,""wealth planning""),""Script 1"",""-"")"),"-")</f>
        <v>-</v>
      </c>
      <c r="C8331" s="74">
        <f t="shared" si="64"/>
        <v>0</v>
      </c>
      <c r="D8331" s="74">
        <f t="shared" si="65"/>
        <v>0</v>
      </c>
    </row>
    <row r="8332" spans="1:4">
      <c r="A8332" s="149">
        <v>45635</v>
      </c>
      <c r="B8332" s="74" t="str">
        <f ca="1">IFERROR(__xludf.DUMMYFUNCTION("IF(REGEXMATCH(A8332,""wealth planning""),""Script 1"",""-"")"),"#VALUE!")</f>
        <v>#VALUE!</v>
      </c>
      <c r="C8332" s="74" t="str">
        <f t="shared" si="64"/>
        <v>Farah Elmynajwa Shahabudin</v>
      </c>
      <c r="D8332" s="74">
        <f t="shared" si="65"/>
        <v>0</v>
      </c>
    </row>
    <row r="8333" spans="1:4">
      <c r="A8333" s="149">
        <v>45635</v>
      </c>
      <c r="B8333" s="74" t="str">
        <f ca="1">IFERROR(__xludf.DUMMYFUNCTION("IF(REGEXMATCH(A8333,""wealth planning""),""Script 1"",""-"")"),"#VALUE!")</f>
        <v>#VALUE!</v>
      </c>
      <c r="C8333" s="149">
        <f t="shared" si="64"/>
        <v>45635</v>
      </c>
      <c r="D8333" s="74">
        <f t="shared" si="65"/>
        <v>0</v>
      </c>
    </row>
    <row r="8334" spans="1:4">
      <c r="A8334" s="74" t="s">
        <v>2881</v>
      </c>
      <c r="B8334" s="74" t="str">
        <f ca="1">IFERROR(__xludf.DUMMYFUNCTION("IF(REGEXMATCH(A8334,""wealth planning""),""Script 1"",""-"")"),"Script 1")</f>
        <v>Script 1</v>
      </c>
      <c r="C8334" s="149">
        <f t="shared" si="64"/>
        <v>45635</v>
      </c>
      <c r="D8334" s="74" t="str">
        <f t="shared" si="65"/>
        <v>Farah Elmynajwa Shahabudin</v>
      </c>
    </row>
    <row r="8335" spans="1:4">
      <c r="B8335" s="74" t="str">
        <f ca="1">IFERROR(__xludf.DUMMYFUNCTION("IF(REGEXMATCH(A8335,""wealth planning""),""Script 1"",""-"")"),"-")</f>
        <v>-</v>
      </c>
      <c r="C8335" s="74" t="str">
        <f t="shared" si="64"/>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335" s="149">
        <f t="shared" si="65"/>
        <v>45635</v>
      </c>
    </row>
    <row r="8336" spans="1:4">
      <c r="B8336" s="74" t="str">
        <f ca="1">IFERROR(__xludf.DUMMYFUNCTION("IF(REGEXMATCH(A8336,""wealth planning""),""Script 1"",""-"")"),"-")</f>
        <v>-</v>
      </c>
      <c r="C8336" s="74">
        <f t="shared" si="64"/>
        <v>0</v>
      </c>
      <c r="D8336" s="149">
        <f t="shared" si="65"/>
        <v>45635</v>
      </c>
    </row>
    <row r="8337" spans="1:4">
      <c r="B8337" s="74" t="str">
        <f ca="1">IFERROR(__xludf.DUMMYFUNCTION("IF(REGEXMATCH(A8337,""wealth planning""),""Script 1"",""-"")"),"-")</f>
        <v>-</v>
      </c>
      <c r="C8337" s="74">
        <f t="shared" si="64"/>
        <v>0</v>
      </c>
      <c r="D8337" s="74" t="str">
        <f t="shared" si="65"/>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338" spans="1:4">
      <c r="B8338" s="74" t="str">
        <f ca="1">IFERROR(__xludf.DUMMYFUNCTION("IF(REGEXMATCH(A8338,""wealth planning""),""Script 1"",""-"")"),"-")</f>
        <v>-</v>
      </c>
      <c r="C8338" s="74">
        <f t="shared" si="64"/>
        <v>0</v>
      </c>
      <c r="D8338" s="74">
        <f t="shared" si="65"/>
        <v>0</v>
      </c>
    </row>
    <row r="8339" spans="1:4">
      <c r="A8339" s="74" t="s">
        <v>6109</v>
      </c>
      <c r="B8339" s="74" t="str">
        <f ca="1">IFERROR(__xludf.DUMMYFUNCTION("IF(REGEXMATCH(A8339,""wealth planning""),""Script 1"",""-"")"),"-")</f>
        <v>-</v>
      </c>
      <c r="C8339" s="74">
        <f t="shared" si="64"/>
        <v>0</v>
      </c>
      <c r="D8339" s="74">
        <f t="shared" si="65"/>
        <v>0</v>
      </c>
    </row>
    <row r="8340" spans="1:4">
      <c r="A8340" s="149">
        <v>45635</v>
      </c>
      <c r="B8340" s="74" t="str">
        <f ca="1">IFERROR(__xludf.DUMMYFUNCTION("IF(REGEXMATCH(A8340,""wealth planning""),""Script 1"",""-"")"),"#VALUE!")</f>
        <v>#VALUE!</v>
      </c>
      <c r="C8340" s="74" t="str">
        <f t="shared" si="64"/>
        <v>Nur Syahirah R.</v>
      </c>
      <c r="D8340" s="74">
        <f t="shared" si="65"/>
        <v>0</v>
      </c>
    </row>
    <row r="8341" spans="1:4">
      <c r="A8341" s="149">
        <v>45635</v>
      </c>
      <c r="B8341" s="74" t="str">
        <f ca="1">IFERROR(__xludf.DUMMYFUNCTION("IF(REGEXMATCH(A8341,""wealth planning""),""Script 1"",""-"")"),"#VALUE!")</f>
        <v>#VALUE!</v>
      </c>
      <c r="C8341" s="149">
        <f t="shared" si="64"/>
        <v>45635</v>
      </c>
      <c r="D8341" s="74">
        <f t="shared" si="65"/>
        <v>0</v>
      </c>
    </row>
    <row r="8342" spans="1:4">
      <c r="A8342" s="74" t="s">
        <v>2921</v>
      </c>
      <c r="B8342" s="74" t="str">
        <f ca="1">IFERROR(__xludf.DUMMYFUNCTION("IF(REGEXMATCH(A8342,""wealth planning""),""Script 1"",""-"")"),"Script 1")</f>
        <v>Script 1</v>
      </c>
      <c r="C8342" s="149">
        <f t="shared" si="64"/>
        <v>45635</v>
      </c>
      <c r="D8342" s="74" t="str">
        <f t="shared" si="65"/>
        <v>Nur Syahirah R.</v>
      </c>
    </row>
    <row r="8343" spans="1:4">
      <c r="B8343" s="74" t="str">
        <f ca="1">IFERROR(__xludf.DUMMYFUNCTION("IF(REGEXMATCH(A8343,""wealth planning""),""Script 1"",""-"")"),"-")</f>
        <v>-</v>
      </c>
      <c r="C8343" s="74" t="str">
        <f t="shared" si="64"/>
        <v>You: Hai assalamualaikum Syahirah,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343" s="149">
        <f t="shared" si="65"/>
        <v>45635</v>
      </c>
    </row>
    <row r="8344" spans="1:4">
      <c r="B8344" s="74" t="str">
        <f ca="1">IFERROR(__xludf.DUMMYFUNCTION("IF(REGEXMATCH(A8344,""wealth planning""),""Script 1"",""-"")"),"-")</f>
        <v>-</v>
      </c>
      <c r="C8344" s="74">
        <f t="shared" si="64"/>
        <v>0</v>
      </c>
      <c r="D8344" s="149">
        <f t="shared" si="65"/>
        <v>45635</v>
      </c>
    </row>
    <row r="8345" spans="1:4">
      <c r="B8345" s="74" t="str">
        <f ca="1">IFERROR(__xludf.DUMMYFUNCTION("IF(REGEXMATCH(A8345,""wealth planning""),""Script 1"",""-"")"),"-")</f>
        <v>-</v>
      </c>
      <c r="C8345" s="74">
        <f t="shared" si="64"/>
        <v>0</v>
      </c>
      <c r="D8345" s="74" t="str">
        <f t="shared" si="65"/>
        <v>You: Hai assalamualaikum Syahirah,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346" spans="1:4">
      <c r="A8346" s="74" t="s">
        <v>6111</v>
      </c>
      <c r="B8346" s="74" t="str">
        <f ca="1">IFERROR(__xludf.DUMMYFUNCTION("IF(REGEXMATCH(A8346,""wealth planning""),""Script 1"",""-"")"),"-")</f>
        <v>-</v>
      </c>
      <c r="C8346" s="74">
        <f t="shared" si="64"/>
        <v>0</v>
      </c>
      <c r="D8346" s="74">
        <f t="shared" si="65"/>
        <v>0</v>
      </c>
    </row>
    <row r="8347" spans="1:4">
      <c r="A8347" s="74" t="s">
        <v>6112</v>
      </c>
      <c r="B8347" s="74" t="str">
        <f ca="1">IFERROR(__xludf.DUMMYFUNCTION("IF(REGEXMATCH(A8347,""wealth planning""),""Script 1"",""-"")"),"-")</f>
        <v>-</v>
      </c>
      <c r="C8347" s="74" t="str">
        <f t="shared" si="64"/>
        <v>Syahira SallehuddinStatus is reachable</v>
      </c>
      <c r="D8347" s="74">
        <f t="shared" si="65"/>
        <v>0</v>
      </c>
    </row>
    <row r="8348" spans="1:4">
      <c r="A8348" s="149">
        <v>45635</v>
      </c>
      <c r="B8348" s="74" t="str">
        <f ca="1">IFERROR(__xludf.DUMMYFUNCTION("IF(REGEXMATCH(A8348,""wealth planning""),""Script 1"",""-"")"),"#VALUE!")</f>
        <v>#VALUE!</v>
      </c>
      <c r="C8348" s="74" t="str">
        <f t="shared" si="64"/>
        <v>Syahira Sallehuddin</v>
      </c>
      <c r="D8348" s="74">
        <f t="shared" si="65"/>
        <v>0</v>
      </c>
    </row>
    <row r="8349" spans="1:4">
      <c r="A8349" s="149">
        <v>45635</v>
      </c>
      <c r="B8349" s="74" t="str">
        <f ca="1">IFERROR(__xludf.DUMMYFUNCTION("IF(REGEXMATCH(A8349,""wealth planning""),""Script 1"",""-"")"),"#VALUE!")</f>
        <v>#VALUE!</v>
      </c>
      <c r="C8349" s="149">
        <f t="shared" si="64"/>
        <v>45635</v>
      </c>
      <c r="D8349" s="74" t="str">
        <f t="shared" si="65"/>
        <v>Syahira SallehuddinStatus is reachable</v>
      </c>
    </row>
    <row r="8350" spans="1:4">
      <c r="A8350" s="74" t="s">
        <v>4173</v>
      </c>
      <c r="B8350" s="74" t="str">
        <f ca="1">IFERROR(__xludf.DUMMYFUNCTION("IF(REGEXMATCH(A8350,""wealth planning""),""Script 1"",""-"")"),"Script 1")</f>
        <v>Script 1</v>
      </c>
      <c r="C8350" s="149">
        <f t="shared" si="64"/>
        <v>45635</v>
      </c>
      <c r="D8350" s="74" t="str">
        <f t="shared" si="65"/>
        <v>Syahira Sallehuddin</v>
      </c>
    </row>
    <row r="8351" spans="1:4">
      <c r="B8351" s="74" t="str">
        <f ca="1">IFERROR(__xludf.DUMMYFUNCTION("IF(REGEXMATCH(A8351,""wealth planning""),""Script 1"",""-"")"),"-")</f>
        <v>-</v>
      </c>
      <c r="C8351" s="74" t="str">
        <f t="shared" si="64"/>
        <v>You: Hai assalamualaikum Syahira,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351" s="149">
        <f t="shared" si="65"/>
        <v>45635</v>
      </c>
    </row>
    <row r="8352" spans="1:4">
      <c r="B8352" s="74" t="str">
        <f ca="1">IFERROR(__xludf.DUMMYFUNCTION("IF(REGEXMATCH(A8352,""wealth planning""),""Script 1"",""-"")"),"-")</f>
        <v>-</v>
      </c>
      <c r="C8352" s="74">
        <f t="shared" si="64"/>
        <v>0</v>
      </c>
      <c r="D8352" s="149">
        <f t="shared" si="65"/>
        <v>45635</v>
      </c>
    </row>
    <row r="8353" spans="1:4">
      <c r="B8353" s="74" t="str">
        <f ca="1">IFERROR(__xludf.DUMMYFUNCTION("IF(REGEXMATCH(A8353,""wealth planning""),""Script 1"",""-"")"),"-")</f>
        <v>-</v>
      </c>
      <c r="C8353" s="74">
        <f t="shared" si="64"/>
        <v>0</v>
      </c>
      <c r="D8353" s="74" t="str">
        <f t="shared" si="65"/>
        <v>You: Hai assalamualaikum Syahira,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354" spans="1:4">
      <c r="A8354" s="74" t="s">
        <v>6114</v>
      </c>
      <c r="B8354" s="74" t="str">
        <f ca="1">IFERROR(__xludf.DUMMYFUNCTION("IF(REGEXMATCH(A8354,""wealth planning""),""Script 1"",""-"")"),"-")</f>
        <v>-</v>
      </c>
      <c r="C8354" s="74">
        <f t="shared" si="64"/>
        <v>0</v>
      </c>
      <c r="D8354" s="74">
        <f t="shared" si="65"/>
        <v>0</v>
      </c>
    </row>
    <row r="8355" spans="1:4">
      <c r="A8355" s="74" t="s">
        <v>6114</v>
      </c>
      <c r="B8355" s="74" t="str">
        <f ca="1">IFERROR(__xludf.DUMMYFUNCTION("IF(REGEXMATCH(A8355,""wealth planning""),""Script 1"",""-"")"),"-")</f>
        <v>-</v>
      </c>
      <c r="C8355" s="74" t="str">
        <f t="shared" si="64"/>
        <v>Nur Azimah Mokhtar</v>
      </c>
      <c r="D8355" s="74">
        <f t="shared" si="65"/>
        <v>0</v>
      </c>
    </row>
    <row r="8356" spans="1:4">
      <c r="A8356" s="149">
        <v>45635</v>
      </c>
      <c r="B8356" s="74" t="str">
        <f ca="1">IFERROR(__xludf.DUMMYFUNCTION("IF(REGEXMATCH(A8356,""wealth planning""),""Script 1"",""-"")"),"#VALUE!")</f>
        <v>#VALUE!</v>
      </c>
      <c r="C8356" s="74" t="str">
        <f t="shared" si="64"/>
        <v>Nur Azimah Mokhtar</v>
      </c>
      <c r="D8356" s="74">
        <f t="shared" si="65"/>
        <v>0</v>
      </c>
    </row>
    <row r="8357" spans="1:4">
      <c r="A8357" s="149">
        <v>45635</v>
      </c>
      <c r="B8357" s="74" t="str">
        <f ca="1">IFERROR(__xludf.DUMMYFUNCTION("IF(REGEXMATCH(A8357,""wealth planning""),""Script 1"",""-"")"),"#VALUE!")</f>
        <v>#VALUE!</v>
      </c>
      <c r="C8357" s="149">
        <f t="shared" si="64"/>
        <v>45635</v>
      </c>
      <c r="D8357" s="74" t="str">
        <f t="shared" si="65"/>
        <v>Nur Azimah Mokhtar</v>
      </c>
    </row>
    <row r="8358" spans="1:4">
      <c r="A8358" s="74" t="s">
        <v>6115</v>
      </c>
      <c r="B8358" s="74" t="str">
        <f ca="1">IFERROR(__xludf.DUMMYFUNCTION("IF(REGEXMATCH(A8358,""wealth planning""),""Script 1"",""-"")"),"Script 1")</f>
        <v>Script 1</v>
      </c>
      <c r="C8358" s="149">
        <f t="shared" si="64"/>
        <v>45635</v>
      </c>
      <c r="D8358" s="74" t="str">
        <f t="shared" si="65"/>
        <v>Nur Azimah Mokhtar</v>
      </c>
    </row>
    <row r="8359" spans="1:4">
      <c r="B8359" s="74" t="str">
        <f ca="1">IFERROR(__xludf.DUMMYFUNCTION("IF(REGEXMATCH(A8359,""wealth planning""),""Script 1"",""-"")"),"-")</f>
        <v>-</v>
      </c>
      <c r="C8359" s="74" t="str">
        <f t="shared" si="64"/>
        <v>You: Hai assalamualaikum Azimah,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359" s="149">
        <f t="shared" si="65"/>
        <v>45635</v>
      </c>
    </row>
    <row r="8360" spans="1:4">
      <c r="B8360" s="74" t="str">
        <f ca="1">IFERROR(__xludf.DUMMYFUNCTION("IF(REGEXMATCH(A8360,""wealth planning""),""Script 1"",""-"")"),"-")</f>
        <v>-</v>
      </c>
      <c r="C8360" s="74">
        <f t="shared" si="64"/>
        <v>0</v>
      </c>
      <c r="D8360" s="149">
        <f t="shared" si="65"/>
        <v>45635</v>
      </c>
    </row>
    <row r="8361" spans="1:4">
      <c r="B8361" s="74" t="str">
        <f ca="1">IFERROR(__xludf.DUMMYFUNCTION("IF(REGEXMATCH(A8361,""wealth planning""),""Script 1"",""-"")"),"-")</f>
        <v>-</v>
      </c>
      <c r="C8361" s="74">
        <f t="shared" si="64"/>
        <v>0</v>
      </c>
      <c r="D8361" s="74" t="str">
        <f t="shared" si="65"/>
        <v>You: Hai assalamualaikum Azimah,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362" spans="1:4">
      <c r="A8362" s="74" t="s">
        <v>6117</v>
      </c>
      <c r="B8362" s="74" t="str">
        <f ca="1">IFERROR(__xludf.DUMMYFUNCTION("IF(REGEXMATCH(A8362,""wealth planning""),""Script 1"",""-"")"),"-")</f>
        <v>-</v>
      </c>
      <c r="C8362" s="74">
        <f t="shared" si="64"/>
        <v>0</v>
      </c>
      <c r="D8362" s="74">
        <f t="shared" si="65"/>
        <v>0</v>
      </c>
    </row>
    <row r="8363" spans="1:4">
      <c r="A8363" s="74" t="s">
        <v>6118</v>
      </c>
      <c r="B8363" s="74" t="str">
        <f ca="1">IFERROR(__xludf.DUMMYFUNCTION("IF(REGEXMATCH(A8363,""wealth planning""),""Script 1"",""-"")"),"-")</f>
        <v>-</v>
      </c>
      <c r="C8363" s="74" t="str">
        <f t="shared" si="64"/>
        <v>Adib Adam NawawiStatus is reachable</v>
      </c>
      <c r="D8363" s="74">
        <f t="shared" si="65"/>
        <v>0</v>
      </c>
    </row>
    <row r="8364" spans="1:4">
      <c r="A8364" s="149">
        <v>45635</v>
      </c>
      <c r="B8364" s="74" t="str">
        <f ca="1">IFERROR(__xludf.DUMMYFUNCTION("IF(REGEXMATCH(A8364,""wealth planning""),""Script 1"",""-"")"),"#VALUE!")</f>
        <v>#VALUE!</v>
      </c>
      <c r="C8364" s="74" t="str">
        <f t="shared" si="64"/>
        <v>Adib Adam Nawawi</v>
      </c>
      <c r="D8364" s="74">
        <f t="shared" si="65"/>
        <v>0</v>
      </c>
    </row>
    <row r="8365" spans="1:4">
      <c r="A8365" s="149">
        <v>45635</v>
      </c>
      <c r="B8365" s="74" t="str">
        <f ca="1">IFERROR(__xludf.DUMMYFUNCTION("IF(REGEXMATCH(A8365,""wealth planning""),""Script 1"",""-"")"),"#VALUE!")</f>
        <v>#VALUE!</v>
      </c>
      <c r="C8365" s="149">
        <f t="shared" si="64"/>
        <v>45635</v>
      </c>
      <c r="D8365" s="74" t="str">
        <f t="shared" si="65"/>
        <v>Adib Adam NawawiStatus is reachable</v>
      </c>
    </row>
    <row r="8366" spans="1:4">
      <c r="A8366" s="74" t="s">
        <v>3890</v>
      </c>
      <c r="B8366" s="74" t="str">
        <f ca="1">IFERROR(__xludf.DUMMYFUNCTION("IF(REGEXMATCH(A8366,""wealth planning""),""Script 1"",""-"")"),"Script 1")</f>
        <v>Script 1</v>
      </c>
      <c r="C8366" s="149">
        <f t="shared" si="64"/>
        <v>45635</v>
      </c>
      <c r="D8366" s="74" t="str">
        <f t="shared" si="65"/>
        <v>Adib Adam Nawawi</v>
      </c>
    </row>
    <row r="8367" spans="1:4">
      <c r="B8367" s="74" t="str">
        <f ca="1">IFERROR(__xludf.DUMMYFUNCTION("IF(REGEXMATCH(A8367,""wealth planning""),""Script 1"",""-"")"),"-")</f>
        <v>-</v>
      </c>
      <c r="C8367" s="74" t="str">
        <f t="shared" si="64"/>
        <v>You: Hai assalamualaikum Adib,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367" s="149">
        <f t="shared" si="65"/>
        <v>45635</v>
      </c>
    </row>
    <row r="8368" spans="1:4">
      <c r="B8368" s="74" t="str">
        <f ca="1">IFERROR(__xludf.DUMMYFUNCTION("IF(REGEXMATCH(A8368,""wealth planning""),""Script 1"",""-"")"),"-")</f>
        <v>-</v>
      </c>
      <c r="C8368" s="74">
        <f t="shared" si="64"/>
        <v>0</v>
      </c>
      <c r="D8368" s="149">
        <f t="shared" si="65"/>
        <v>45635</v>
      </c>
    </row>
    <row r="8369" spans="1:4">
      <c r="B8369" s="74" t="str">
        <f ca="1">IFERROR(__xludf.DUMMYFUNCTION("IF(REGEXMATCH(A8369,""wealth planning""),""Script 1"",""-"")"),"-")</f>
        <v>-</v>
      </c>
      <c r="C8369" s="74">
        <f t="shared" si="64"/>
        <v>0</v>
      </c>
      <c r="D8369" s="74" t="str">
        <f t="shared" si="65"/>
        <v>You: Hai assalamualaikum Adib,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370" spans="1:4">
      <c r="B8370" s="74" t="str">
        <f ca="1">IFERROR(__xludf.DUMMYFUNCTION("IF(REGEXMATCH(A8370,""wealth planning""),""Script 1"",""-"")"),"-")</f>
        <v>-</v>
      </c>
      <c r="C8370" s="74">
        <f t="shared" si="64"/>
        <v>0</v>
      </c>
      <c r="D8370" s="74">
        <f t="shared" si="65"/>
        <v>0</v>
      </c>
    </row>
    <row r="8371" spans="1:4">
      <c r="A8371" s="74" t="s">
        <v>6121</v>
      </c>
      <c r="B8371" s="74" t="str">
        <f ca="1">IFERROR(__xludf.DUMMYFUNCTION("IF(REGEXMATCH(A8371,""wealth planning""),""Script 1"",""-"")"),"-")</f>
        <v>-</v>
      </c>
      <c r="C8371" s="74">
        <f t="shared" si="64"/>
        <v>0</v>
      </c>
      <c r="D8371" s="74">
        <f t="shared" si="65"/>
        <v>0</v>
      </c>
    </row>
    <row r="8372" spans="1:4">
      <c r="A8372" s="149">
        <v>45635</v>
      </c>
      <c r="B8372" s="74" t="str">
        <f ca="1">IFERROR(__xludf.DUMMYFUNCTION("IF(REGEXMATCH(A8372,""wealth planning""),""Script 1"",""-"")"),"#VALUE!")</f>
        <v>#VALUE!</v>
      </c>
      <c r="C8372" s="74" t="str">
        <f t="shared" si="64"/>
        <v>Aisyah Aqila Azman</v>
      </c>
      <c r="D8372" s="74">
        <f t="shared" si="65"/>
        <v>0</v>
      </c>
    </row>
    <row r="8373" spans="1:4">
      <c r="A8373" s="149">
        <v>45635</v>
      </c>
      <c r="B8373" s="74" t="str">
        <f ca="1">IFERROR(__xludf.DUMMYFUNCTION("IF(REGEXMATCH(A8373,""wealth planning""),""Script 1"",""-"")"),"#VALUE!")</f>
        <v>#VALUE!</v>
      </c>
      <c r="C8373" s="149">
        <f t="shared" si="64"/>
        <v>45635</v>
      </c>
      <c r="D8373" s="74">
        <f t="shared" si="65"/>
        <v>0</v>
      </c>
    </row>
    <row r="8374" spans="1:4">
      <c r="A8374" s="74" t="s">
        <v>2982</v>
      </c>
      <c r="B8374" s="74" t="str">
        <f ca="1">IFERROR(__xludf.DUMMYFUNCTION("IF(REGEXMATCH(A8374,""wealth planning""),""Script 1"",""-"")"),"Script 1")</f>
        <v>Script 1</v>
      </c>
      <c r="C8374" s="149">
        <f t="shared" si="64"/>
        <v>45635</v>
      </c>
      <c r="D8374" s="74" t="str">
        <f t="shared" si="65"/>
        <v>Aisyah Aqila Azman</v>
      </c>
    </row>
    <row r="8375" spans="1:4">
      <c r="B8375" s="74" t="str">
        <f ca="1">IFERROR(__xludf.DUMMYFUNCTION("IF(REGEXMATCH(A8375,""wealth planning""),""Script 1"",""-"")"),"-")</f>
        <v>-</v>
      </c>
      <c r="C8375" s="74" t="str">
        <f t="shared" si="64"/>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375" s="149">
        <f t="shared" si="65"/>
        <v>45635</v>
      </c>
    </row>
    <row r="8376" spans="1:4">
      <c r="B8376" s="74" t="str">
        <f ca="1">IFERROR(__xludf.DUMMYFUNCTION("IF(REGEXMATCH(A8376,""wealth planning""),""Script 1"",""-"")"),"-")</f>
        <v>-</v>
      </c>
      <c r="C8376" s="74">
        <f t="shared" si="64"/>
        <v>0</v>
      </c>
      <c r="D8376" s="149">
        <f t="shared" si="65"/>
        <v>45635</v>
      </c>
    </row>
    <row r="8377" spans="1:4">
      <c r="B8377" s="74" t="str">
        <f ca="1">IFERROR(__xludf.DUMMYFUNCTION("IF(REGEXMATCH(A8377,""wealth planning""),""Script 1"",""-"")"),"-")</f>
        <v>-</v>
      </c>
      <c r="C8377" s="74">
        <f t="shared" si="64"/>
        <v>0</v>
      </c>
      <c r="D8377" s="74" t="str">
        <f t="shared" si="65"/>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378" spans="1:4">
      <c r="A8378" s="74" t="s">
        <v>6123</v>
      </c>
      <c r="B8378" s="74" t="str">
        <f ca="1">IFERROR(__xludf.DUMMYFUNCTION("IF(REGEXMATCH(A8378,""wealth planning""),""Script 1"",""-"")"),"-")</f>
        <v>-</v>
      </c>
      <c r="C8378" s="74">
        <f t="shared" si="64"/>
        <v>0</v>
      </c>
      <c r="D8378" s="74">
        <f t="shared" si="65"/>
        <v>0</v>
      </c>
    </row>
    <row r="8379" spans="1:4">
      <c r="A8379" s="74" t="s">
        <v>6124</v>
      </c>
      <c r="B8379" s="74" t="str">
        <f ca="1">IFERROR(__xludf.DUMMYFUNCTION("IF(REGEXMATCH(A8379,""wealth planning""),""Script 1"",""-"")"),"-")</f>
        <v>-</v>
      </c>
      <c r="C8379" s="74" t="str">
        <f t="shared" si="64"/>
        <v>Aisyah Waheeda OthmanStatus is reachable</v>
      </c>
      <c r="D8379" s="74">
        <f t="shared" si="65"/>
        <v>0</v>
      </c>
    </row>
    <row r="8380" spans="1:4">
      <c r="A8380" s="149">
        <v>45635</v>
      </c>
      <c r="B8380" s="74" t="str">
        <f ca="1">IFERROR(__xludf.DUMMYFUNCTION("IF(REGEXMATCH(A8380,""wealth planning""),""Script 1"",""-"")"),"#VALUE!")</f>
        <v>#VALUE!</v>
      </c>
      <c r="C8380" s="74" t="str">
        <f t="shared" si="64"/>
        <v>Aisyah Waheeda Othman</v>
      </c>
      <c r="D8380" s="74">
        <f t="shared" si="65"/>
        <v>0</v>
      </c>
    </row>
    <row r="8381" spans="1:4">
      <c r="A8381" s="149">
        <v>45635</v>
      </c>
      <c r="B8381" s="74" t="str">
        <f ca="1">IFERROR(__xludf.DUMMYFUNCTION("IF(REGEXMATCH(A8381,""wealth planning""),""Script 1"",""-"")"),"#VALUE!")</f>
        <v>#VALUE!</v>
      </c>
      <c r="C8381" s="149">
        <f t="shared" si="64"/>
        <v>45635</v>
      </c>
      <c r="D8381" s="74" t="str">
        <f t="shared" si="65"/>
        <v>Aisyah Waheeda OthmanStatus is reachable</v>
      </c>
    </row>
    <row r="8382" spans="1:4">
      <c r="A8382" s="74" t="s">
        <v>2982</v>
      </c>
      <c r="B8382" s="74" t="str">
        <f ca="1">IFERROR(__xludf.DUMMYFUNCTION("IF(REGEXMATCH(A8382,""wealth planning""),""Script 1"",""-"")"),"Script 1")</f>
        <v>Script 1</v>
      </c>
      <c r="C8382" s="149">
        <f t="shared" si="64"/>
        <v>45635</v>
      </c>
      <c r="D8382" s="74" t="str">
        <f t="shared" si="65"/>
        <v>Aisyah Waheeda Othman</v>
      </c>
    </row>
    <row r="8383" spans="1:4">
      <c r="B8383" s="74" t="str">
        <f ca="1">IFERROR(__xludf.DUMMYFUNCTION("IF(REGEXMATCH(A8383,""wealth planning""),""Script 1"",""-"")"),"-")</f>
        <v>-</v>
      </c>
      <c r="C8383" s="74" t="str">
        <f t="shared" si="64"/>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383" s="149">
        <f t="shared" si="65"/>
        <v>45635</v>
      </c>
    </row>
    <row r="8384" spans="1:4">
      <c r="B8384" s="74" t="str">
        <f ca="1">IFERROR(__xludf.DUMMYFUNCTION("IF(REGEXMATCH(A8384,""wealth planning""),""Script 1"",""-"")"),"-")</f>
        <v>-</v>
      </c>
      <c r="C8384" s="74">
        <f t="shared" si="64"/>
        <v>0</v>
      </c>
      <c r="D8384" s="149">
        <f t="shared" si="65"/>
        <v>45635</v>
      </c>
    </row>
    <row r="8385" spans="1:4">
      <c r="B8385" s="74" t="str">
        <f ca="1">IFERROR(__xludf.DUMMYFUNCTION("IF(REGEXMATCH(A8385,""wealth planning""),""Script 1"",""-"")"),"-")</f>
        <v>-</v>
      </c>
      <c r="C8385" s="74">
        <f t="shared" si="64"/>
        <v>0</v>
      </c>
      <c r="D8385" s="74" t="str">
        <f t="shared" si="65"/>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386" spans="1:4">
      <c r="B8386" s="74" t="str">
        <f ca="1">IFERROR(__xludf.DUMMYFUNCTION("IF(REGEXMATCH(A8386,""wealth planning""),""Script 1"",""-"")"),"-")</f>
        <v>-</v>
      </c>
      <c r="C8386" s="74">
        <f t="shared" si="64"/>
        <v>0</v>
      </c>
      <c r="D8386" s="74">
        <f t="shared" si="65"/>
        <v>0</v>
      </c>
    </row>
    <row r="8387" spans="1:4">
      <c r="A8387" s="74" t="s">
        <v>6127</v>
      </c>
      <c r="B8387" s="74" t="str">
        <f ca="1">IFERROR(__xludf.DUMMYFUNCTION("IF(REGEXMATCH(A8387,""wealth planning""),""Script 1"",""-"")"),"-")</f>
        <v>-</v>
      </c>
      <c r="C8387" s="74">
        <f t="shared" si="64"/>
        <v>0</v>
      </c>
      <c r="D8387" s="74">
        <f t="shared" si="65"/>
        <v>0</v>
      </c>
    </row>
    <row r="8388" spans="1:4">
      <c r="A8388" s="149">
        <v>45635</v>
      </c>
      <c r="B8388" s="74" t="str">
        <f ca="1">IFERROR(__xludf.DUMMYFUNCTION("IF(REGEXMATCH(A8388,""wealth planning""),""Script 1"",""-"")"),"#VALUE!")</f>
        <v>#VALUE!</v>
      </c>
      <c r="C8388" s="74" t="str">
        <f t="shared" si="64"/>
        <v>Aminahani Syahira Saharuddin</v>
      </c>
      <c r="D8388" s="74">
        <f t="shared" si="65"/>
        <v>0</v>
      </c>
    </row>
    <row r="8389" spans="1:4">
      <c r="A8389" s="149">
        <v>45635</v>
      </c>
      <c r="B8389" s="74" t="str">
        <f ca="1">IFERROR(__xludf.DUMMYFUNCTION("IF(REGEXMATCH(A8389,""wealth planning""),""Script 1"",""-"")"),"#VALUE!")</f>
        <v>#VALUE!</v>
      </c>
      <c r="C8389" s="149">
        <f t="shared" si="64"/>
        <v>45635</v>
      </c>
      <c r="D8389" s="74">
        <f t="shared" si="65"/>
        <v>0</v>
      </c>
    </row>
    <row r="8390" spans="1:4">
      <c r="A8390" s="74" t="s">
        <v>6128</v>
      </c>
      <c r="B8390" s="74" t="str">
        <f ca="1">IFERROR(__xludf.DUMMYFUNCTION("IF(REGEXMATCH(A8390,""wealth planning""),""Script 1"",""-"")"),"Script 1")</f>
        <v>Script 1</v>
      </c>
      <c r="C8390" s="149">
        <f t="shared" si="64"/>
        <v>45635</v>
      </c>
      <c r="D8390" s="74" t="str">
        <f t="shared" si="65"/>
        <v>Aminahani Syahira Saharuddin</v>
      </c>
    </row>
    <row r="8391" spans="1:4">
      <c r="B8391" s="74" t="str">
        <f ca="1">IFERROR(__xludf.DUMMYFUNCTION("IF(REGEXMATCH(A8391,""wealth planning""),""Script 1"",""-"")"),"-")</f>
        <v>-</v>
      </c>
      <c r="C8391" s="74" t="str">
        <f t="shared" si="64"/>
        <v>You: Hai assalamualaikum Aminahani,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391" s="149">
        <f t="shared" si="65"/>
        <v>45635</v>
      </c>
    </row>
    <row r="8392" spans="1:4">
      <c r="B8392" s="74" t="str">
        <f ca="1">IFERROR(__xludf.DUMMYFUNCTION("IF(REGEXMATCH(A8392,""wealth planning""),""Script 1"",""-"")"),"-")</f>
        <v>-</v>
      </c>
      <c r="C8392" s="74">
        <f t="shared" si="64"/>
        <v>0</v>
      </c>
      <c r="D8392" s="149">
        <f t="shared" si="65"/>
        <v>45635</v>
      </c>
    </row>
    <row r="8393" spans="1:4">
      <c r="B8393" s="74" t="str">
        <f ca="1">IFERROR(__xludf.DUMMYFUNCTION("IF(REGEXMATCH(A8393,""wealth planning""),""Script 1"",""-"")"),"-")</f>
        <v>-</v>
      </c>
      <c r="C8393" s="74">
        <f t="shared" si="64"/>
        <v>0</v>
      </c>
      <c r="D8393" s="74" t="str">
        <f t="shared" si="65"/>
        <v>You: Hai assalamualaikum Aminahani,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394" spans="1:4">
      <c r="B8394" s="74" t="str">
        <f ca="1">IFERROR(__xludf.DUMMYFUNCTION("IF(REGEXMATCH(A8394,""wealth planning""),""Script 1"",""-"")"),"-")</f>
        <v>-</v>
      </c>
      <c r="C8394" s="74">
        <f t="shared" si="64"/>
        <v>0</v>
      </c>
      <c r="D8394" s="74">
        <f t="shared" si="65"/>
        <v>0</v>
      </c>
    </row>
    <row r="8395" spans="1:4">
      <c r="A8395" s="74" t="s">
        <v>6131</v>
      </c>
      <c r="B8395" s="74" t="str">
        <f ca="1">IFERROR(__xludf.DUMMYFUNCTION("IF(REGEXMATCH(A8395,""wealth planning""),""Script 1"",""-"")"),"-")</f>
        <v>-</v>
      </c>
      <c r="C8395" s="74">
        <f t="shared" si="64"/>
        <v>0</v>
      </c>
      <c r="D8395" s="74">
        <f t="shared" si="65"/>
        <v>0</v>
      </c>
    </row>
    <row r="8396" spans="1:4">
      <c r="A8396" s="149">
        <v>45635</v>
      </c>
      <c r="B8396" s="74" t="str">
        <f ca="1">IFERROR(__xludf.DUMMYFUNCTION("IF(REGEXMATCH(A8396,""wealth planning""),""Script 1"",""-"")"),"#VALUE!")</f>
        <v>#VALUE!</v>
      </c>
      <c r="C8396" s="74" t="str">
        <f t="shared" si="64"/>
        <v>Aina Syasya Syazwina</v>
      </c>
      <c r="D8396" s="74">
        <f t="shared" si="65"/>
        <v>0</v>
      </c>
    </row>
    <row r="8397" spans="1:4">
      <c r="A8397" s="149">
        <v>45635</v>
      </c>
      <c r="B8397" s="74" t="str">
        <f ca="1">IFERROR(__xludf.DUMMYFUNCTION("IF(REGEXMATCH(A8397,""wealth planning""),""Script 1"",""-"")"),"#VALUE!")</f>
        <v>#VALUE!</v>
      </c>
      <c r="C8397" s="149">
        <f t="shared" si="64"/>
        <v>45635</v>
      </c>
      <c r="D8397" s="74">
        <f t="shared" si="65"/>
        <v>0</v>
      </c>
    </row>
    <row r="8398" spans="1:4">
      <c r="A8398" s="74" t="s">
        <v>2719</v>
      </c>
      <c r="B8398" s="74" t="str">
        <f ca="1">IFERROR(__xludf.DUMMYFUNCTION("IF(REGEXMATCH(A8398,""wealth planning""),""Script 1"",""-"")"),"Script 1")</f>
        <v>Script 1</v>
      </c>
      <c r="C8398" s="149">
        <f t="shared" si="64"/>
        <v>45635</v>
      </c>
      <c r="D8398" s="74" t="str">
        <f t="shared" si="65"/>
        <v>Aina Syasya Syazwina</v>
      </c>
    </row>
    <row r="8399" spans="1:4">
      <c r="B8399" s="74" t="str">
        <f ca="1">IFERROR(__xludf.DUMMYFUNCTION("IF(REGEXMATCH(A8399,""wealth planning""),""Script 1"",""-"")"),"-")</f>
        <v>-</v>
      </c>
      <c r="C8399" s="74" t="str">
        <f t="shared" si="64"/>
        <v>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399" s="149">
        <f t="shared" si="65"/>
        <v>45635</v>
      </c>
    </row>
    <row r="8400" spans="1:4">
      <c r="B8400" s="74" t="str">
        <f ca="1">IFERROR(__xludf.DUMMYFUNCTION("IF(REGEXMATCH(A8400,""wealth planning""),""Script 1"",""-"")"),"-")</f>
        <v>-</v>
      </c>
      <c r="C8400" s="74">
        <f t="shared" si="64"/>
        <v>0</v>
      </c>
      <c r="D8400" s="149">
        <f t="shared" si="65"/>
        <v>45635</v>
      </c>
    </row>
    <row r="8401" spans="1:4">
      <c r="B8401" s="74" t="str">
        <f ca="1">IFERROR(__xludf.DUMMYFUNCTION("IF(REGEXMATCH(A8401,""wealth planning""),""Script 1"",""-"")"),"-")</f>
        <v>-</v>
      </c>
      <c r="C8401" s="74">
        <f t="shared" si="64"/>
        <v>0</v>
      </c>
      <c r="D8401" s="74" t="str">
        <f t="shared" si="65"/>
        <v>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402" spans="1:4">
      <c r="A8402" s="74" t="s">
        <v>6133</v>
      </c>
      <c r="B8402" s="74" t="str">
        <f ca="1">IFERROR(__xludf.DUMMYFUNCTION("IF(REGEXMATCH(A8402,""wealth planning""),""Script 1"",""-"")"),"-")</f>
        <v>-</v>
      </c>
      <c r="C8402" s="74">
        <f t="shared" si="64"/>
        <v>0</v>
      </c>
      <c r="D8402" s="74">
        <f t="shared" si="65"/>
        <v>0</v>
      </c>
    </row>
    <row r="8403" spans="1:4">
      <c r="A8403" s="74" t="s">
        <v>6133</v>
      </c>
      <c r="B8403" s="74" t="str">
        <f ca="1">IFERROR(__xludf.DUMMYFUNCTION("IF(REGEXMATCH(A8403,""wealth planning""),""Script 1"",""-"")"),"-")</f>
        <v>-</v>
      </c>
      <c r="C8403" s="74" t="str">
        <f t="shared" si="64"/>
        <v>Mohammad Amir Rashid Bin Razak</v>
      </c>
      <c r="D8403" s="74">
        <f t="shared" si="65"/>
        <v>0</v>
      </c>
    </row>
    <row r="8404" spans="1:4">
      <c r="A8404" s="149">
        <v>45635</v>
      </c>
      <c r="B8404" s="74" t="str">
        <f ca="1">IFERROR(__xludf.DUMMYFUNCTION("IF(REGEXMATCH(A8404,""wealth planning""),""Script 1"",""-"")"),"#VALUE!")</f>
        <v>#VALUE!</v>
      </c>
      <c r="C8404" s="74" t="str">
        <f t="shared" si="64"/>
        <v>Mohammad Amir Rashid Bin Razak</v>
      </c>
      <c r="D8404" s="74">
        <f t="shared" si="65"/>
        <v>0</v>
      </c>
    </row>
    <row r="8405" spans="1:4">
      <c r="A8405" s="149">
        <v>45635</v>
      </c>
      <c r="B8405" s="74" t="str">
        <f ca="1">IFERROR(__xludf.DUMMYFUNCTION("IF(REGEXMATCH(A8405,""wealth planning""),""Script 1"",""-"")"),"#VALUE!")</f>
        <v>#VALUE!</v>
      </c>
      <c r="C8405" s="149">
        <f t="shared" si="64"/>
        <v>45635</v>
      </c>
      <c r="D8405" s="74" t="str">
        <f t="shared" si="65"/>
        <v>Mohammad Amir Rashid Bin Razak</v>
      </c>
    </row>
    <row r="8406" spans="1:4">
      <c r="A8406" s="74" t="s">
        <v>3597</v>
      </c>
      <c r="B8406" s="74" t="str">
        <f ca="1">IFERROR(__xludf.DUMMYFUNCTION("IF(REGEXMATCH(A8406,""wealth planning""),""Script 1"",""-"")"),"Script 1")</f>
        <v>Script 1</v>
      </c>
      <c r="C8406" s="149">
        <f t="shared" si="64"/>
        <v>45635</v>
      </c>
      <c r="D8406" s="74" t="str">
        <f t="shared" si="65"/>
        <v>Mohammad Amir Rashid Bin Razak</v>
      </c>
    </row>
    <row r="8407" spans="1:4">
      <c r="B8407" s="74" t="str">
        <f ca="1">IFERROR(__xludf.DUMMYFUNCTION("IF(REGEXMATCH(A8407,""wealth planning""),""Script 1"",""-"")"),"-")</f>
        <v>-</v>
      </c>
      <c r="C8407" s="74" t="str">
        <f t="shared" si="64"/>
        <v>You: Hai assalamualaikum Amir,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407" s="149">
        <f t="shared" si="65"/>
        <v>45635</v>
      </c>
    </row>
    <row r="8408" spans="1:4">
      <c r="B8408" s="74" t="str">
        <f ca="1">IFERROR(__xludf.DUMMYFUNCTION("IF(REGEXMATCH(A8408,""wealth planning""),""Script 1"",""-"")"),"-")</f>
        <v>-</v>
      </c>
      <c r="C8408" s="74">
        <f t="shared" si="64"/>
        <v>0</v>
      </c>
      <c r="D8408" s="149">
        <f t="shared" si="65"/>
        <v>45635</v>
      </c>
    </row>
    <row r="8409" spans="1:4">
      <c r="B8409" s="74" t="str">
        <f ca="1">IFERROR(__xludf.DUMMYFUNCTION("IF(REGEXMATCH(A8409,""wealth planning""),""Script 1"",""-"")"),"-")</f>
        <v>-</v>
      </c>
      <c r="C8409" s="74">
        <f t="shared" si="64"/>
        <v>0</v>
      </c>
      <c r="D8409" s="74" t="str">
        <f t="shared" si="65"/>
        <v>You: Hai assalamualaikum Amir,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410" spans="1:4">
      <c r="A8410" s="74" t="s">
        <v>6135</v>
      </c>
      <c r="B8410" s="74" t="str">
        <f ca="1">IFERROR(__xludf.DUMMYFUNCTION("IF(REGEXMATCH(A8410,""wealth planning""),""Script 1"",""-"")"),"-")</f>
        <v>-</v>
      </c>
      <c r="C8410" s="74">
        <f t="shared" si="64"/>
        <v>0</v>
      </c>
      <c r="D8410" s="74">
        <f t="shared" si="65"/>
        <v>0</v>
      </c>
    </row>
    <row r="8411" spans="1:4">
      <c r="A8411" s="74" t="s">
        <v>6135</v>
      </c>
      <c r="B8411" s="74" t="str">
        <f ca="1">IFERROR(__xludf.DUMMYFUNCTION("IF(REGEXMATCH(A8411,""wealth planning""),""Script 1"",""-"")"),"-")</f>
        <v>-</v>
      </c>
      <c r="C8411" s="74" t="str">
        <f t="shared" si="64"/>
        <v>Hasyimah Suhaimi</v>
      </c>
      <c r="D8411" s="74">
        <f t="shared" si="65"/>
        <v>0</v>
      </c>
    </row>
    <row r="8412" spans="1:4">
      <c r="A8412" s="149">
        <v>45635</v>
      </c>
      <c r="B8412" s="74" t="str">
        <f ca="1">IFERROR(__xludf.DUMMYFUNCTION("IF(REGEXMATCH(A8412,""wealth planning""),""Script 1"",""-"")"),"#VALUE!")</f>
        <v>#VALUE!</v>
      </c>
      <c r="C8412" s="74" t="str">
        <f t="shared" si="64"/>
        <v>Hasyimah Suhaimi</v>
      </c>
      <c r="D8412" s="74">
        <f t="shared" si="65"/>
        <v>0</v>
      </c>
    </row>
    <row r="8413" spans="1:4">
      <c r="A8413" s="149">
        <v>45635</v>
      </c>
      <c r="B8413" s="74" t="str">
        <f ca="1">IFERROR(__xludf.DUMMYFUNCTION("IF(REGEXMATCH(A8413,""wealth planning""),""Script 1"",""-"")"),"#VALUE!")</f>
        <v>#VALUE!</v>
      </c>
      <c r="C8413" s="149">
        <f t="shared" si="64"/>
        <v>45635</v>
      </c>
      <c r="D8413" s="74" t="str">
        <f t="shared" si="65"/>
        <v>Hasyimah Suhaimi</v>
      </c>
    </row>
    <row r="8414" spans="1:4">
      <c r="A8414" s="74" t="s">
        <v>6136</v>
      </c>
      <c r="B8414" s="74" t="str">
        <f ca="1">IFERROR(__xludf.DUMMYFUNCTION("IF(REGEXMATCH(A8414,""wealth planning""),""Script 1"",""-"")"),"Script 1")</f>
        <v>Script 1</v>
      </c>
      <c r="C8414" s="149">
        <f t="shared" si="64"/>
        <v>45635</v>
      </c>
      <c r="D8414" s="74" t="str">
        <f t="shared" si="65"/>
        <v>Hasyimah Suhaimi</v>
      </c>
    </row>
    <row r="8415" spans="1:4">
      <c r="B8415" s="74" t="str">
        <f ca="1">IFERROR(__xludf.DUMMYFUNCTION("IF(REGEXMATCH(A8415,""wealth planning""),""Script 1"",""-"")"),"-")</f>
        <v>-</v>
      </c>
      <c r="C8415" s="74" t="str">
        <f t="shared" si="64"/>
        <v>You: Hai assalamualaikum Hasyimah,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415" s="149">
        <f t="shared" si="65"/>
        <v>45635</v>
      </c>
    </row>
    <row r="8416" spans="1:4">
      <c r="B8416" s="74" t="str">
        <f ca="1">IFERROR(__xludf.DUMMYFUNCTION("IF(REGEXMATCH(A8416,""wealth planning""),""Script 1"",""-"")"),"-")</f>
        <v>-</v>
      </c>
      <c r="C8416" s="74">
        <f t="shared" si="64"/>
        <v>0</v>
      </c>
      <c r="D8416" s="149">
        <f t="shared" si="65"/>
        <v>45635</v>
      </c>
    </row>
    <row r="8417" spans="1:4">
      <c r="B8417" s="74" t="str">
        <f ca="1">IFERROR(__xludf.DUMMYFUNCTION("IF(REGEXMATCH(A8417,""wealth planning""),""Script 1"",""-"")"),"-")</f>
        <v>-</v>
      </c>
      <c r="C8417" s="74">
        <f t="shared" si="64"/>
        <v>0</v>
      </c>
      <c r="D8417" s="74" t="str">
        <f t="shared" si="65"/>
        <v>You: Hai assalamualaikum Hasyimah,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418" spans="1:4">
      <c r="A8418" s="74" t="s">
        <v>6138</v>
      </c>
      <c r="B8418" s="74" t="str">
        <f ca="1">IFERROR(__xludf.DUMMYFUNCTION("IF(REGEXMATCH(A8418,""wealth planning""),""Script 1"",""-"")"),"-")</f>
        <v>-</v>
      </c>
      <c r="C8418" s="74">
        <f t="shared" si="64"/>
        <v>0</v>
      </c>
      <c r="D8418" s="74">
        <f t="shared" si="65"/>
        <v>0</v>
      </c>
    </row>
    <row r="8419" spans="1:4">
      <c r="A8419" s="74" t="s">
        <v>6139</v>
      </c>
      <c r="B8419" s="74" t="str">
        <f ca="1">IFERROR(__xludf.DUMMYFUNCTION("IF(REGEXMATCH(A8419,""wealth planning""),""Script 1"",""-"")"),"-")</f>
        <v>-</v>
      </c>
      <c r="C8419" s="74" t="str">
        <f t="shared" ref="C8419:C8673" si="66">A8418</f>
        <v>Nur Aliah Hani Saiful AmirStatus is reachable</v>
      </c>
      <c r="D8419" s="74">
        <f t="shared" ref="D8419:D8673" si="67">A8416</f>
        <v>0</v>
      </c>
    </row>
    <row r="8420" spans="1:4">
      <c r="A8420" s="149">
        <v>45635</v>
      </c>
      <c r="B8420" s="74" t="str">
        <f ca="1">IFERROR(__xludf.DUMMYFUNCTION("IF(REGEXMATCH(A8420,""wealth planning""),""Script 1"",""-"")"),"#VALUE!")</f>
        <v>#VALUE!</v>
      </c>
      <c r="C8420" s="74" t="str">
        <f t="shared" si="66"/>
        <v>Nur Aliah Hani Saiful Amir</v>
      </c>
      <c r="D8420" s="74">
        <f t="shared" si="67"/>
        <v>0</v>
      </c>
    </row>
    <row r="8421" spans="1:4">
      <c r="A8421" s="149">
        <v>45635</v>
      </c>
      <c r="B8421" s="74" t="str">
        <f ca="1">IFERROR(__xludf.DUMMYFUNCTION("IF(REGEXMATCH(A8421,""wealth planning""),""Script 1"",""-"")"),"#VALUE!")</f>
        <v>#VALUE!</v>
      </c>
      <c r="C8421" s="149">
        <f t="shared" si="66"/>
        <v>45635</v>
      </c>
      <c r="D8421" s="74" t="str">
        <f t="shared" si="67"/>
        <v>Nur Aliah Hani Saiful AmirStatus is reachable</v>
      </c>
    </row>
    <row r="8422" spans="1:4">
      <c r="A8422" s="74" t="s">
        <v>3797</v>
      </c>
      <c r="B8422" s="74" t="str">
        <f ca="1">IFERROR(__xludf.DUMMYFUNCTION("IF(REGEXMATCH(A8422,""wealth planning""),""Script 1"",""-"")"),"Script 1")</f>
        <v>Script 1</v>
      </c>
      <c r="C8422" s="149">
        <f t="shared" si="66"/>
        <v>45635</v>
      </c>
      <c r="D8422" s="74" t="str">
        <f t="shared" si="67"/>
        <v>Nur Aliah Hani Saiful Amir</v>
      </c>
    </row>
    <row r="8423" spans="1:4">
      <c r="B8423" s="74" t="str">
        <f ca="1">IFERROR(__xludf.DUMMYFUNCTION("IF(REGEXMATCH(A8423,""wealth planning""),""Script 1"",""-"")"),"-")</f>
        <v>-</v>
      </c>
      <c r="C8423" s="74" t="str">
        <f t="shared" si="66"/>
        <v>You: Hai assalamualaikum Aliah,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423" s="149">
        <f t="shared" si="67"/>
        <v>45635</v>
      </c>
    </row>
    <row r="8424" spans="1:4">
      <c r="B8424" s="74" t="str">
        <f ca="1">IFERROR(__xludf.DUMMYFUNCTION("IF(REGEXMATCH(A8424,""wealth planning""),""Script 1"",""-"")"),"-")</f>
        <v>-</v>
      </c>
      <c r="C8424" s="74">
        <f t="shared" si="66"/>
        <v>0</v>
      </c>
      <c r="D8424" s="149">
        <f t="shared" si="67"/>
        <v>45635</v>
      </c>
    </row>
    <row r="8425" spans="1:4">
      <c r="B8425" s="74" t="str">
        <f ca="1">IFERROR(__xludf.DUMMYFUNCTION("IF(REGEXMATCH(A8425,""wealth planning""),""Script 1"",""-"")"),"-")</f>
        <v>-</v>
      </c>
      <c r="C8425" s="74">
        <f t="shared" si="66"/>
        <v>0</v>
      </c>
      <c r="D8425" s="74" t="str">
        <f t="shared" si="67"/>
        <v>You: Hai assalamualaikum Aliah,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426" spans="1:4">
      <c r="B8426" s="74" t="str">
        <f ca="1">IFERROR(__xludf.DUMMYFUNCTION("IF(REGEXMATCH(A8426,""wealth planning""),""Script 1"",""-"")"),"-")</f>
        <v>-</v>
      </c>
      <c r="C8426" s="74">
        <f t="shared" si="66"/>
        <v>0</v>
      </c>
      <c r="D8426" s="74">
        <f t="shared" si="67"/>
        <v>0</v>
      </c>
    </row>
    <row r="8427" spans="1:4">
      <c r="A8427" s="74" t="s">
        <v>6142</v>
      </c>
      <c r="B8427" s="74" t="str">
        <f ca="1">IFERROR(__xludf.DUMMYFUNCTION("IF(REGEXMATCH(A8427,""wealth planning""),""Script 1"",""-"")"),"-")</f>
        <v>-</v>
      </c>
      <c r="C8427" s="74">
        <f t="shared" si="66"/>
        <v>0</v>
      </c>
      <c r="D8427" s="74">
        <f t="shared" si="67"/>
        <v>0</v>
      </c>
    </row>
    <row r="8428" spans="1:4">
      <c r="A8428" s="149">
        <v>45635</v>
      </c>
      <c r="B8428" s="74" t="str">
        <f ca="1">IFERROR(__xludf.DUMMYFUNCTION("IF(REGEXMATCH(A8428,""wealth planning""),""Script 1"",""-"")"),"#VALUE!")</f>
        <v>#VALUE!</v>
      </c>
      <c r="C8428" s="74" t="str">
        <f t="shared" si="66"/>
        <v>Hijjratul Fauziah Mohammad Yusof</v>
      </c>
      <c r="D8428" s="74">
        <f t="shared" si="67"/>
        <v>0</v>
      </c>
    </row>
    <row r="8429" spans="1:4">
      <c r="A8429" s="149">
        <v>45635</v>
      </c>
      <c r="B8429" s="74" t="str">
        <f ca="1">IFERROR(__xludf.DUMMYFUNCTION("IF(REGEXMATCH(A8429,""wealth planning""),""Script 1"",""-"")"),"#VALUE!")</f>
        <v>#VALUE!</v>
      </c>
      <c r="C8429" s="149">
        <f t="shared" si="66"/>
        <v>45635</v>
      </c>
      <c r="D8429" s="74">
        <f t="shared" si="67"/>
        <v>0</v>
      </c>
    </row>
    <row r="8430" spans="1:4">
      <c r="A8430" s="74" t="s">
        <v>6143</v>
      </c>
      <c r="B8430" s="74" t="str">
        <f ca="1">IFERROR(__xludf.DUMMYFUNCTION("IF(REGEXMATCH(A8430,""wealth planning""),""Script 1"",""-"")"),"Script 1")</f>
        <v>Script 1</v>
      </c>
      <c r="C8430" s="149">
        <f t="shared" si="66"/>
        <v>45635</v>
      </c>
      <c r="D8430" s="74" t="str">
        <f t="shared" si="67"/>
        <v>Hijjratul Fauziah Mohammad Yusof</v>
      </c>
    </row>
    <row r="8431" spans="1:4">
      <c r="B8431" s="74" t="str">
        <f ca="1">IFERROR(__xludf.DUMMYFUNCTION("IF(REGEXMATCH(A8431,""wealth planning""),""Script 1"",""-"")"),"-")</f>
        <v>-</v>
      </c>
      <c r="C8431" s="74" t="str">
        <f t="shared" si="66"/>
        <v>You: Hai assalamualaikum Hijjratul Fauziah,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431" s="149">
        <f t="shared" si="67"/>
        <v>45635</v>
      </c>
    </row>
    <row r="8432" spans="1:4">
      <c r="B8432" s="74" t="str">
        <f ca="1">IFERROR(__xludf.DUMMYFUNCTION("IF(REGEXMATCH(A8432,""wealth planning""),""Script 1"",""-"")"),"-")</f>
        <v>-</v>
      </c>
      <c r="C8432" s="74">
        <f t="shared" si="66"/>
        <v>0</v>
      </c>
      <c r="D8432" s="149">
        <f t="shared" si="67"/>
        <v>45635</v>
      </c>
    </row>
    <row r="8433" spans="1:4">
      <c r="B8433" s="74" t="str">
        <f ca="1">IFERROR(__xludf.DUMMYFUNCTION("IF(REGEXMATCH(A8433,""wealth planning""),""Script 1"",""-"")"),"-")</f>
        <v>-</v>
      </c>
      <c r="C8433" s="74">
        <f t="shared" si="66"/>
        <v>0</v>
      </c>
      <c r="D8433" s="74" t="str">
        <f t="shared" si="67"/>
        <v>You: Hai assalamualaikum Hijjratul Fauziah,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434" spans="1:4">
      <c r="B8434" s="74" t="str">
        <f ca="1">IFERROR(__xludf.DUMMYFUNCTION("IF(REGEXMATCH(A8434,""wealth planning""),""Script 1"",""-"")"),"-")</f>
        <v>-</v>
      </c>
      <c r="C8434" s="74">
        <f t="shared" si="66"/>
        <v>0</v>
      </c>
      <c r="D8434" s="74">
        <f t="shared" si="67"/>
        <v>0</v>
      </c>
    </row>
    <row r="8435" spans="1:4">
      <c r="A8435" s="74" t="s">
        <v>6146</v>
      </c>
      <c r="B8435" s="74" t="str">
        <f ca="1">IFERROR(__xludf.DUMMYFUNCTION("IF(REGEXMATCH(A8435,""wealth planning""),""Script 1"",""-"")"),"-")</f>
        <v>-</v>
      </c>
      <c r="C8435" s="74">
        <f t="shared" si="66"/>
        <v>0</v>
      </c>
      <c r="D8435" s="74">
        <f t="shared" si="67"/>
        <v>0</v>
      </c>
    </row>
    <row r="8436" spans="1:4">
      <c r="A8436" s="149">
        <v>45635</v>
      </c>
      <c r="B8436" s="74" t="str">
        <f ca="1">IFERROR(__xludf.DUMMYFUNCTION("IF(REGEXMATCH(A8436,""wealth planning""),""Script 1"",""-"")"),"#VALUE!")</f>
        <v>#VALUE!</v>
      </c>
      <c r="C8436" s="74" t="str">
        <f t="shared" si="66"/>
        <v>MUHAMMAD ARIF NOR SHARIZAN</v>
      </c>
      <c r="D8436" s="74">
        <f t="shared" si="67"/>
        <v>0</v>
      </c>
    </row>
    <row r="8437" spans="1:4">
      <c r="A8437" s="149">
        <v>45635</v>
      </c>
      <c r="B8437" s="74" t="str">
        <f ca="1">IFERROR(__xludf.DUMMYFUNCTION("IF(REGEXMATCH(A8437,""wealth planning""),""Script 1"",""-"")"),"#VALUE!")</f>
        <v>#VALUE!</v>
      </c>
      <c r="C8437" s="149">
        <f t="shared" si="66"/>
        <v>45635</v>
      </c>
      <c r="D8437" s="74">
        <f t="shared" si="67"/>
        <v>0</v>
      </c>
    </row>
    <row r="8438" spans="1:4">
      <c r="A8438" s="74" t="s">
        <v>3051</v>
      </c>
      <c r="B8438" s="74" t="str">
        <f ca="1">IFERROR(__xludf.DUMMYFUNCTION("IF(REGEXMATCH(A8438,""wealth planning""),""Script 1"",""-"")"),"Script 1")</f>
        <v>Script 1</v>
      </c>
      <c r="C8438" s="149">
        <f t="shared" si="66"/>
        <v>45635</v>
      </c>
      <c r="D8438" s="74" t="str">
        <f t="shared" si="67"/>
        <v>MUHAMMAD ARIF NOR SHARIZAN</v>
      </c>
    </row>
    <row r="8439" spans="1:4">
      <c r="B8439" s="74" t="str">
        <f ca="1">IFERROR(__xludf.DUMMYFUNCTION("IF(REGEXMATCH(A8439,""wealth planning""),""Script 1"",""-"")"),"-")</f>
        <v>-</v>
      </c>
      <c r="C8439" s="74" t="str">
        <f t="shared" si="66"/>
        <v>You: Hai assalamualaikum Arif,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439" s="149">
        <f t="shared" si="67"/>
        <v>45635</v>
      </c>
    </row>
    <row r="8440" spans="1:4">
      <c r="B8440" s="74" t="str">
        <f ca="1">IFERROR(__xludf.DUMMYFUNCTION("IF(REGEXMATCH(A8440,""wealth planning""),""Script 1"",""-"")"),"-")</f>
        <v>-</v>
      </c>
      <c r="C8440" s="74">
        <f t="shared" si="66"/>
        <v>0</v>
      </c>
      <c r="D8440" s="149">
        <f t="shared" si="67"/>
        <v>45635</v>
      </c>
    </row>
    <row r="8441" spans="1:4">
      <c r="B8441" s="74" t="str">
        <f ca="1">IFERROR(__xludf.DUMMYFUNCTION("IF(REGEXMATCH(A8441,""wealth planning""),""Script 1"",""-"")"),"-")</f>
        <v>-</v>
      </c>
      <c r="C8441" s="74">
        <f t="shared" si="66"/>
        <v>0</v>
      </c>
      <c r="D8441" s="74" t="str">
        <f t="shared" si="67"/>
        <v>You: Hai assalamualaikum Arif,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442" spans="1:4">
      <c r="A8442" s="74" t="s">
        <v>6148</v>
      </c>
      <c r="B8442" s="74" t="str">
        <f ca="1">IFERROR(__xludf.DUMMYFUNCTION("IF(REGEXMATCH(A8442,""wealth planning""),""Script 1"",""-"")"),"-")</f>
        <v>-</v>
      </c>
      <c r="C8442" s="74">
        <f t="shared" si="66"/>
        <v>0</v>
      </c>
      <c r="D8442" s="74">
        <f t="shared" si="67"/>
        <v>0</v>
      </c>
    </row>
    <row r="8443" spans="1:4">
      <c r="A8443" s="74" t="s">
        <v>6148</v>
      </c>
      <c r="B8443" s="74" t="str">
        <f ca="1">IFERROR(__xludf.DUMMYFUNCTION("IF(REGEXMATCH(A8443,""wealth planning""),""Script 1"",""-"")"),"-")</f>
        <v>-</v>
      </c>
      <c r="C8443" s="74" t="str">
        <f t="shared" si="66"/>
        <v>Farah Aqilah Azmi</v>
      </c>
      <c r="D8443" s="74">
        <f t="shared" si="67"/>
        <v>0</v>
      </c>
    </row>
    <row r="8444" spans="1:4">
      <c r="A8444" s="149">
        <v>45635</v>
      </c>
      <c r="B8444" s="74" t="str">
        <f ca="1">IFERROR(__xludf.DUMMYFUNCTION("IF(REGEXMATCH(A8444,""wealth planning""),""Script 1"",""-"")"),"#VALUE!")</f>
        <v>#VALUE!</v>
      </c>
      <c r="C8444" s="74" t="str">
        <f t="shared" si="66"/>
        <v>Farah Aqilah Azmi</v>
      </c>
      <c r="D8444" s="74">
        <f t="shared" si="67"/>
        <v>0</v>
      </c>
    </row>
    <row r="8445" spans="1:4">
      <c r="A8445" s="149">
        <v>45635</v>
      </c>
      <c r="B8445" s="74" t="str">
        <f ca="1">IFERROR(__xludf.DUMMYFUNCTION("IF(REGEXMATCH(A8445,""wealth planning""),""Script 1"",""-"")"),"#VALUE!")</f>
        <v>#VALUE!</v>
      </c>
      <c r="C8445" s="149">
        <f t="shared" si="66"/>
        <v>45635</v>
      </c>
      <c r="D8445" s="74" t="str">
        <f t="shared" si="67"/>
        <v>Farah Aqilah Azmi</v>
      </c>
    </row>
    <row r="8446" spans="1:4">
      <c r="A8446" s="74" t="s">
        <v>2881</v>
      </c>
      <c r="B8446" s="74" t="str">
        <f ca="1">IFERROR(__xludf.DUMMYFUNCTION("IF(REGEXMATCH(A8446,""wealth planning""),""Script 1"",""-"")"),"Script 1")</f>
        <v>Script 1</v>
      </c>
      <c r="C8446" s="149">
        <f t="shared" si="66"/>
        <v>45635</v>
      </c>
      <c r="D8446" s="74" t="str">
        <f t="shared" si="67"/>
        <v>Farah Aqilah Azmi</v>
      </c>
    </row>
    <row r="8447" spans="1:4">
      <c r="B8447" s="74" t="str">
        <f ca="1">IFERROR(__xludf.DUMMYFUNCTION("IF(REGEXMATCH(A8447,""wealth planning""),""Script 1"",""-"")"),"-")</f>
        <v>-</v>
      </c>
      <c r="C8447" s="74" t="str">
        <f t="shared" si="66"/>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447" s="149">
        <f t="shared" si="67"/>
        <v>45635</v>
      </c>
    </row>
    <row r="8448" spans="1:4">
      <c r="B8448" s="74" t="str">
        <f ca="1">IFERROR(__xludf.DUMMYFUNCTION("IF(REGEXMATCH(A8448,""wealth planning""),""Script 1"",""-"")"),"-")</f>
        <v>-</v>
      </c>
      <c r="C8448" s="74">
        <f t="shared" si="66"/>
        <v>0</v>
      </c>
      <c r="D8448" s="149">
        <f t="shared" si="67"/>
        <v>45635</v>
      </c>
    </row>
    <row r="8449" spans="1:4">
      <c r="B8449" s="74" t="str">
        <f ca="1">IFERROR(__xludf.DUMMYFUNCTION("IF(REGEXMATCH(A8449,""wealth planning""),""Script 1"",""-"")"),"-")</f>
        <v>-</v>
      </c>
      <c r="C8449" s="74">
        <f t="shared" si="66"/>
        <v>0</v>
      </c>
      <c r="D8449" s="74" t="str">
        <f t="shared" si="67"/>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450" spans="1:4">
      <c r="B8450" s="74" t="str">
        <f ca="1">IFERROR(__xludf.DUMMYFUNCTION("IF(REGEXMATCH(A8450,""wealth planning""),""Script 1"",""-"")"),"-")</f>
        <v>-</v>
      </c>
      <c r="C8450" s="74">
        <f t="shared" si="66"/>
        <v>0</v>
      </c>
      <c r="D8450" s="74">
        <f t="shared" si="67"/>
        <v>0</v>
      </c>
    </row>
    <row r="8451" spans="1:4">
      <c r="A8451" s="74" t="s">
        <v>6151</v>
      </c>
      <c r="B8451" s="74" t="str">
        <f ca="1">IFERROR(__xludf.DUMMYFUNCTION("IF(REGEXMATCH(A8451,""wealth planning""),""Script 1"",""-"")"),"-")</f>
        <v>-</v>
      </c>
      <c r="C8451" s="74">
        <f t="shared" si="66"/>
        <v>0</v>
      </c>
      <c r="D8451" s="74">
        <f t="shared" si="67"/>
        <v>0</v>
      </c>
    </row>
    <row r="8452" spans="1:4">
      <c r="A8452" s="149">
        <v>45635</v>
      </c>
      <c r="B8452" s="74" t="str">
        <f ca="1">IFERROR(__xludf.DUMMYFUNCTION("IF(REGEXMATCH(A8452,""wealth planning""),""Script 1"",""-"")"),"#VALUE!")</f>
        <v>#VALUE!</v>
      </c>
      <c r="C8452" s="74" t="str">
        <f t="shared" si="66"/>
        <v>Naim Nasir</v>
      </c>
      <c r="D8452" s="74">
        <f t="shared" si="67"/>
        <v>0</v>
      </c>
    </row>
    <row r="8453" spans="1:4">
      <c r="A8453" s="149">
        <v>45635</v>
      </c>
      <c r="B8453" s="74" t="str">
        <f ca="1">IFERROR(__xludf.DUMMYFUNCTION("IF(REGEXMATCH(A8453,""wealth planning""),""Script 1"",""-"")"),"#VALUE!")</f>
        <v>#VALUE!</v>
      </c>
      <c r="C8453" s="149">
        <f t="shared" si="66"/>
        <v>45635</v>
      </c>
      <c r="D8453" s="74">
        <f t="shared" si="67"/>
        <v>0</v>
      </c>
    </row>
    <row r="8454" spans="1:4">
      <c r="A8454" s="74" t="s">
        <v>6152</v>
      </c>
      <c r="B8454" s="74" t="str">
        <f ca="1">IFERROR(__xludf.DUMMYFUNCTION("IF(REGEXMATCH(A8454,""wealth planning""),""Script 1"",""-"")"),"Script 1")</f>
        <v>Script 1</v>
      </c>
      <c r="C8454" s="149">
        <f t="shared" si="66"/>
        <v>45635</v>
      </c>
      <c r="D8454" s="74" t="str">
        <f t="shared" si="67"/>
        <v>Naim Nasir</v>
      </c>
    </row>
    <row r="8455" spans="1:4">
      <c r="B8455" s="74" t="str">
        <f ca="1">IFERROR(__xludf.DUMMYFUNCTION("IF(REGEXMATCH(A8455,""wealth planning""),""Script 1"",""-"")"),"-")</f>
        <v>-</v>
      </c>
      <c r="C8455" s="74" t="str">
        <f t="shared" si="66"/>
        <v>You: Hai assalamualaikum tuan Naim,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455" s="149">
        <f t="shared" si="67"/>
        <v>45635</v>
      </c>
    </row>
    <row r="8456" spans="1:4">
      <c r="B8456" s="74" t="str">
        <f ca="1">IFERROR(__xludf.DUMMYFUNCTION("IF(REGEXMATCH(A8456,""wealth planning""),""Script 1"",""-"")"),"-")</f>
        <v>-</v>
      </c>
      <c r="C8456" s="74">
        <f t="shared" si="66"/>
        <v>0</v>
      </c>
      <c r="D8456" s="149">
        <f t="shared" si="67"/>
        <v>45635</v>
      </c>
    </row>
    <row r="8457" spans="1:4">
      <c r="B8457" s="74" t="str">
        <f ca="1">IFERROR(__xludf.DUMMYFUNCTION("IF(REGEXMATCH(A8457,""wealth planning""),""Script 1"",""-"")"),"-")</f>
        <v>-</v>
      </c>
      <c r="C8457" s="74">
        <f t="shared" si="66"/>
        <v>0</v>
      </c>
      <c r="D8457" s="74" t="str">
        <f t="shared" si="67"/>
        <v>You: Hai assalamualaikum tuan Naim,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458" spans="1:4">
      <c r="A8458" s="74" t="s">
        <v>6154</v>
      </c>
      <c r="B8458" s="74" t="str">
        <f ca="1">IFERROR(__xludf.DUMMYFUNCTION("IF(REGEXMATCH(A8458,""wealth planning""),""Script 1"",""-"")"),"-")</f>
        <v>-</v>
      </c>
      <c r="C8458" s="74">
        <f t="shared" si="66"/>
        <v>0</v>
      </c>
      <c r="D8458" s="74">
        <f t="shared" si="67"/>
        <v>0</v>
      </c>
    </row>
    <row r="8459" spans="1:4">
      <c r="A8459" s="74" t="s">
        <v>6155</v>
      </c>
      <c r="B8459" s="74" t="str">
        <f ca="1">IFERROR(__xludf.DUMMYFUNCTION("IF(REGEXMATCH(A8459,""wealth planning""),""Script 1"",""-"")"),"-")</f>
        <v>-</v>
      </c>
      <c r="C8459" s="74" t="str">
        <f t="shared" si="66"/>
        <v>Asyrafulkhair AsebStatus is online</v>
      </c>
      <c r="D8459" s="74">
        <f t="shared" si="67"/>
        <v>0</v>
      </c>
    </row>
    <row r="8460" spans="1:4">
      <c r="A8460" s="149">
        <v>45635</v>
      </c>
      <c r="B8460" s="74" t="str">
        <f ca="1">IFERROR(__xludf.DUMMYFUNCTION("IF(REGEXMATCH(A8460,""wealth planning""),""Script 1"",""-"")"),"#VALUE!")</f>
        <v>#VALUE!</v>
      </c>
      <c r="C8460" s="74" t="str">
        <f t="shared" si="66"/>
        <v>Asyrafulkhair Aseb</v>
      </c>
      <c r="D8460" s="74">
        <f t="shared" si="67"/>
        <v>0</v>
      </c>
    </row>
    <row r="8461" spans="1:4">
      <c r="A8461" s="149">
        <v>45635</v>
      </c>
      <c r="B8461" s="74" t="str">
        <f ca="1">IFERROR(__xludf.DUMMYFUNCTION("IF(REGEXMATCH(A8461,""wealth planning""),""Script 1"",""-"")"),"#VALUE!")</f>
        <v>#VALUE!</v>
      </c>
      <c r="C8461" s="149">
        <f t="shared" si="66"/>
        <v>45635</v>
      </c>
      <c r="D8461" s="74" t="str">
        <f t="shared" si="67"/>
        <v>Asyrafulkhair AsebStatus is online</v>
      </c>
    </row>
    <row r="8462" spans="1:4">
      <c r="A8462" s="74" t="s">
        <v>6156</v>
      </c>
      <c r="B8462" s="74" t="str">
        <f ca="1">IFERROR(__xludf.DUMMYFUNCTION("IF(REGEXMATCH(A8462,""wealth planning""),""Script 1"",""-"")"),"Script 1")</f>
        <v>Script 1</v>
      </c>
      <c r="C8462" s="149">
        <f t="shared" si="66"/>
        <v>45635</v>
      </c>
      <c r="D8462" s="74" t="str">
        <f t="shared" si="67"/>
        <v>Asyrafulkhair Aseb</v>
      </c>
    </row>
    <row r="8463" spans="1:4">
      <c r="B8463" s="74" t="str">
        <f ca="1">IFERROR(__xludf.DUMMYFUNCTION("IF(REGEXMATCH(A8463,""wealth planning""),""Script 1"",""-"")"),"-")</f>
        <v>-</v>
      </c>
      <c r="C8463" s="74" t="str">
        <f t="shared" si="66"/>
        <v>You: Hai assalamualaikum Asyrafulkhair,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463" s="149">
        <f t="shared" si="67"/>
        <v>45635</v>
      </c>
    </row>
    <row r="8464" spans="1:4">
      <c r="B8464" s="74" t="str">
        <f ca="1">IFERROR(__xludf.DUMMYFUNCTION("IF(REGEXMATCH(A8464,""wealth planning""),""Script 1"",""-"")"),"-")</f>
        <v>-</v>
      </c>
      <c r="C8464" s="74">
        <f t="shared" si="66"/>
        <v>0</v>
      </c>
      <c r="D8464" s="149">
        <f t="shared" si="67"/>
        <v>45635</v>
      </c>
    </row>
    <row r="8465" spans="1:4">
      <c r="B8465" s="74" t="str">
        <f ca="1">IFERROR(__xludf.DUMMYFUNCTION("IF(REGEXMATCH(A8465,""wealth planning""),""Script 1"",""-"")"),"-")</f>
        <v>-</v>
      </c>
      <c r="C8465" s="74">
        <f t="shared" si="66"/>
        <v>0</v>
      </c>
      <c r="D8465" s="74" t="str">
        <f t="shared" si="67"/>
        <v>You: Hai assalamualaikum Asyrafulkhair,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466" spans="1:4">
      <c r="A8466" s="74" t="s">
        <v>6158</v>
      </c>
      <c r="B8466" s="74" t="str">
        <f ca="1">IFERROR(__xludf.DUMMYFUNCTION("IF(REGEXMATCH(A8466,""wealth planning""),""Script 1"",""-"")"),"-")</f>
        <v>-</v>
      </c>
      <c r="C8466" s="74">
        <f t="shared" si="66"/>
        <v>0</v>
      </c>
      <c r="D8466" s="74">
        <f t="shared" si="67"/>
        <v>0</v>
      </c>
    </row>
    <row r="8467" spans="1:4">
      <c r="A8467" s="74" t="s">
        <v>6159</v>
      </c>
      <c r="B8467" s="74" t="str">
        <f ca="1">IFERROR(__xludf.DUMMYFUNCTION("IF(REGEXMATCH(A8467,""wealth planning""),""Script 1"",""-"")"),"-")</f>
        <v>-</v>
      </c>
      <c r="C8467" s="74" t="str">
        <f t="shared" si="66"/>
        <v>Nur Amira Hasnaa Binti ZainudinStatus is reachable</v>
      </c>
      <c r="D8467" s="74">
        <f t="shared" si="67"/>
        <v>0</v>
      </c>
    </row>
    <row r="8468" spans="1:4">
      <c r="A8468" s="149">
        <v>45635</v>
      </c>
      <c r="B8468" s="74" t="str">
        <f ca="1">IFERROR(__xludf.DUMMYFUNCTION("IF(REGEXMATCH(A8468,""wealth planning""),""Script 1"",""-"")"),"#VALUE!")</f>
        <v>#VALUE!</v>
      </c>
      <c r="C8468" s="74" t="str">
        <f t="shared" si="66"/>
        <v>Nur Amira Hasnaa Binti Zainudin</v>
      </c>
      <c r="D8468" s="74">
        <f t="shared" si="67"/>
        <v>0</v>
      </c>
    </row>
    <row r="8469" spans="1:4">
      <c r="A8469" s="149">
        <v>45635</v>
      </c>
      <c r="B8469" s="74" t="str">
        <f ca="1">IFERROR(__xludf.DUMMYFUNCTION("IF(REGEXMATCH(A8469,""wealth planning""),""Script 1"",""-"")"),"#VALUE!")</f>
        <v>#VALUE!</v>
      </c>
      <c r="C8469" s="149">
        <f t="shared" si="66"/>
        <v>45635</v>
      </c>
      <c r="D8469" s="74" t="str">
        <f t="shared" si="67"/>
        <v>Nur Amira Hasnaa Binti ZainudinStatus is reachable</v>
      </c>
    </row>
    <row r="8470" spans="1:4">
      <c r="A8470" s="74" t="s">
        <v>4362</v>
      </c>
      <c r="B8470" s="74" t="str">
        <f ca="1">IFERROR(__xludf.DUMMYFUNCTION("IF(REGEXMATCH(A8470,""wealth planning""),""Script 1"",""-"")"),"Script 1")</f>
        <v>Script 1</v>
      </c>
      <c r="C8470" s="149">
        <f t="shared" si="66"/>
        <v>45635</v>
      </c>
      <c r="D8470" s="74" t="str">
        <f t="shared" si="67"/>
        <v>Nur Amira Hasnaa Binti Zainudin</v>
      </c>
    </row>
    <row r="8471" spans="1:4">
      <c r="B8471" s="74" t="str">
        <f ca="1">IFERROR(__xludf.DUMMYFUNCTION("IF(REGEXMATCH(A8471,""wealth planning""),""Script 1"",""-"")"),"-")</f>
        <v>-</v>
      </c>
      <c r="C8471" s="74" t="str">
        <f t="shared" si="66"/>
        <v>You: Hai assalamualaikum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471" s="149">
        <f t="shared" si="67"/>
        <v>45635</v>
      </c>
    </row>
    <row r="8472" spans="1:4">
      <c r="B8472" s="74" t="str">
        <f ca="1">IFERROR(__xludf.DUMMYFUNCTION("IF(REGEXMATCH(A8472,""wealth planning""),""Script 1"",""-"")"),"-")</f>
        <v>-</v>
      </c>
      <c r="C8472" s="74">
        <f t="shared" si="66"/>
        <v>0</v>
      </c>
      <c r="D8472" s="149">
        <f t="shared" si="67"/>
        <v>45635</v>
      </c>
    </row>
    <row r="8473" spans="1:4">
      <c r="B8473" s="74" t="str">
        <f ca="1">IFERROR(__xludf.DUMMYFUNCTION("IF(REGEXMATCH(A8473,""wealth planning""),""Script 1"",""-"")"),"-")</f>
        <v>-</v>
      </c>
      <c r="C8473" s="74">
        <f t="shared" si="66"/>
        <v>0</v>
      </c>
      <c r="D8473" s="74" t="str">
        <f t="shared" si="67"/>
        <v>You: Hai assalamualaikum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474" spans="1:4">
      <c r="B8474" s="74" t="str">
        <f ca="1">IFERROR(__xludf.DUMMYFUNCTION("IF(REGEXMATCH(A8474,""wealth planning""),""Script 1"",""-"")"),"-")</f>
        <v>-</v>
      </c>
      <c r="C8474" s="74">
        <f t="shared" si="66"/>
        <v>0</v>
      </c>
      <c r="D8474" s="74">
        <f t="shared" si="67"/>
        <v>0</v>
      </c>
    </row>
    <row r="8475" spans="1:4">
      <c r="A8475" s="74" t="s">
        <v>6162</v>
      </c>
      <c r="B8475" s="74" t="str">
        <f ca="1">IFERROR(__xludf.DUMMYFUNCTION("IF(REGEXMATCH(A8475,""wealth planning""),""Script 1"",""-"")"),"-")</f>
        <v>-</v>
      </c>
      <c r="C8475" s="74">
        <f t="shared" si="66"/>
        <v>0</v>
      </c>
      <c r="D8475" s="74">
        <f t="shared" si="67"/>
        <v>0</v>
      </c>
    </row>
    <row r="8476" spans="1:4">
      <c r="A8476" s="149">
        <v>45635</v>
      </c>
      <c r="B8476" s="74" t="str">
        <f ca="1">IFERROR(__xludf.DUMMYFUNCTION("IF(REGEXMATCH(A8476,""wealth planning""),""Script 1"",""-"")"),"#VALUE!")</f>
        <v>#VALUE!</v>
      </c>
      <c r="C8476" s="74" t="str">
        <f t="shared" si="66"/>
        <v>Haiqal Aidid Hakim</v>
      </c>
      <c r="D8476" s="74">
        <f t="shared" si="67"/>
        <v>0</v>
      </c>
    </row>
    <row r="8477" spans="1:4">
      <c r="A8477" s="149">
        <v>45635</v>
      </c>
      <c r="B8477" s="74" t="str">
        <f ca="1">IFERROR(__xludf.DUMMYFUNCTION("IF(REGEXMATCH(A8477,""wealth planning""),""Script 1"",""-"")"),"#VALUE!")</f>
        <v>#VALUE!</v>
      </c>
      <c r="C8477" s="149">
        <f t="shared" si="66"/>
        <v>45635</v>
      </c>
      <c r="D8477" s="74">
        <f t="shared" si="67"/>
        <v>0</v>
      </c>
    </row>
    <row r="8478" spans="1:4">
      <c r="A8478" s="74" t="s">
        <v>6163</v>
      </c>
      <c r="B8478" s="74" t="str">
        <f ca="1">IFERROR(__xludf.DUMMYFUNCTION("IF(REGEXMATCH(A8478,""wealth planning""),""Script 1"",""-"")"),"Script 1")</f>
        <v>Script 1</v>
      </c>
      <c r="C8478" s="149">
        <f t="shared" si="66"/>
        <v>45635</v>
      </c>
      <c r="D8478" s="74" t="str">
        <f t="shared" si="67"/>
        <v>Haiqal Aidid Hakim</v>
      </c>
    </row>
    <row r="8479" spans="1:4">
      <c r="B8479" s="74" t="str">
        <f ca="1">IFERROR(__xludf.DUMMYFUNCTION("IF(REGEXMATCH(A8479,""wealth planning""),""Script 1"",""-"")"),"-")</f>
        <v>-</v>
      </c>
      <c r="C8479" s="74" t="str">
        <f t="shared" si="66"/>
        <v>You: Hai assalamualaikum Haiqal,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479" s="149">
        <f t="shared" si="67"/>
        <v>45635</v>
      </c>
    </row>
    <row r="8480" spans="1:4">
      <c r="B8480" s="74" t="str">
        <f ca="1">IFERROR(__xludf.DUMMYFUNCTION("IF(REGEXMATCH(A8480,""wealth planning""),""Script 1"",""-"")"),"-")</f>
        <v>-</v>
      </c>
      <c r="C8480" s="74">
        <f t="shared" si="66"/>
        <v>0</v>
      </c>
      <c r="D8480" s="149">
        <f t="shared" si="67"/>
        <v>45635</v>
      </c>
    </row>
    <row r="8481" spans="1:4">
      <c r="B8481" s="74" t="str">
        <f ca="1">IFERROR(__xludf.DUMMYFUNCTION("IF(REGEXMATCH(A8481,""wealth planning""),""Script 1"",""-"")"),"-")</f>
        <v>-</v>
      </c>
      <c r="C8481" s="74">
        <f t="shared" si="66"/>
        <v>0</v>
      </c>
      <c r="D8481" s="74" t="str">
        <f t="shared" si="67"/>
        <v>You: Hai assalamualaikum Haiqal,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482" spans="1:4">
      <c r="B8482" s="74" t="str">
        <f ca="1">IFERROR(__xludf.DUMMYFUNCTION("IF(REGEXMATCH(A8482,""wealth planning""),""Script 1"",""-"")"),"-")</f>
        <v>-</v>
      </c>
      <c r="C8482" s="74">
        <f t="shared" si="66"/>
        <v>0</v>
      </c>
      <c r="D8482" s="74">
        <f t="shared" si="67"/>
        <v>0</v>
      </c>
    </row>
    <row r="8483" spans="1:4">
      <c r="A8483" s="74" t="s">
        <v>6166</v>
      </c>
      <c r="B8483" s="74" t="str">
        <f ca="1">IFERROR(__xludf.DUMMYFUNCTION("IF(REGEXMATCH(A8483,""wealth planning""),""Script 1"",""-"")"),"-")</f>
        <v>-</v>
      </c>
      <c r="C8483" s="74">
        <f t="shared" si="66"/>
        <v>0</v>
      </c>
      <c r="D8483" s="74">
        <f t="shared" si="67"/>
        <v>0</v>
      </c>
    </row>
    <row r="8484" spans="1:4">
      <c r="A8484" s="149">
        <v>45635</v>
      </c>
      <c r="B8484" s="74" t="str">
        <f ca="1">IFERROR(__xludf.DUMMYFUNCTION("IF(REGEXMATCH(A8484,""wealth planning""),""Script 1"",""-"")"),"#VALUE!")</f>
        <v>#VALUE!</v>
      </c>
      <c r="C8484" s="74" t="str">
        <f t="shared" si="66"/>
        <v>Noor Mirsya Azmeera</v>
      </c>
      <c r="D8484" s="74">
        <f t="shared" si="67"/>
        <v>0</v>
      </c>
    </row>
    <row r="8485" spans="1:4">
      <c r="A8485" s="149">
        <v>45635</v>
      </c>
      <c r="B8485" s="74" t="str">
        <f ca="1">IFERROR(__xludf.DUMMYFUNCTION("IF(REGEXMATCH(A8485,""wealth planning""),""Script 1"",""-"")"),"#VALUE!")</f>
        <v>#VALUE!</v>
      </c>
      <c r="C8485" s="149">
        <f t="shared" si="66"/>
        <v>45635</v>
      </c>
      <c r="D8485" s="74">
        <f t="shared" si="67"/>
        <v>0</v>
      </c>
    </row>
    <row r="8486" spans="1:4">
      <c r="A8486" s="74" t="s">
        <v>6167</v>
      </c>
      <c r="B8486" s="74" t="str">
        <f ca="1">IFERROR(__xludf.DUMMYFUNCTION("IF(REGEXMATCH(A8486,""wealth planning""),""Script 1"",""-"")"),"Script 1")</f>
        <v>Script 1</v>
      </c>
      <c r="C8486" s="149">
        <f t="shared" si="66"/>
        <v>45635</v>
      </c>
      <c r="D8486" s="74" t="str">
        <f t="shared" si="67"/>
        <v>Noor Mirsya Azmeera</v>
      </c>
    </row>
    <row r="8487" spans="1:4">
      <c r="B8487" s="74" t="str">
        <f ca="1">IFERROR(__xludf.DUMMYFUNCTION("IF(REGEXMATCH(A8487,""wealth planning""),""Script 1"",""-"")"),"-")</f>
        <v>-</v>
      </c>
      <c r="C8487" s="74" t="str">
        <f t="shared" si="66"/>
        <v>You: Hai assalamualaikum Mirsya,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487" s="149">
        <f t="shared" si="67"/>
        <v>45635</v>
      </c>
    </row>
    <row r="8488" spans="1:4">
      <c r="B8488" s="74" t="str">
        <f ca="1">IFERROR(__xludf.DUMMYFUNCTION("IF(REGEXMATCH(A8488,""wealth planning""),""Script 1"",""-"")"),"-")</f>
        <v>-</v>
      </c>
      <c r="C8488" s="74">
        <f t="shared" si="66"/>
        <v>0</v>
      </c>
      <c r="D8488" s="149">
        <f t="shared" si="67"/>
        <v>45635</v>
      </c>
    </row>
    <row r="8489" spans="1:4">
      <c r="B8489" s="74" t="str">
        <f ca="1">IFERROR(__xludf.DUMMYFUNCTION("IF(REGEXMATCH(A8489,""wealth planning""),""Script 1"",""-"")"),"-")</f>
        <v>-</v>
      </c>
      <c r="C8489" s="74">
        <f t="shared" si="66"/>
        <v>0</v>
      </c>
      <c r="D8489" s="74" t="str">
        <f t="shared" si="67"/>
        <v>You: Hai assalamualaikum Mirsya,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490" spans="1:4">
      <c r="A8490" s="74" t="s">
        <v>6169</v>
      </c>
      <c r="B8490" s="74" t="str">
        <f ca="1">IFERROR(__xludf.DUMMYFUNCTION("IF(REGEXMATCH(A8490,""wealth planning""),""Script 1"",""-"")"),"-")</f>
        <v>-</v>
      </c>
      <c r="C8490" s="74">
        <f t="shared" si="66"/>
        <v>0</v>
      </c>
      <c r="D8490" s="74">
        <f t="shared" si="67"/>
        <v>0</v>
      </c>
    </row>
    <row r="8491" spans="1:4">
      <c r="A8491" s="74" t="s">
        <v>6170</v>
      </c>
      <c r="B8491" s="74" t="str">
        <f ca="1">IFERROR(__xludf.DUMMYFUNCTION("IF(REGEXMATCH(A8491,""wealth planning""),""Script 1"",""-"")"),"-")</f>
        <v>-</v>
      </c>
      <c r="C8491" s="74" t="str">
        <f t="shared" si="66"/>
        <v>Masturina AthirahStatus is reachable</v>
      </c>
      <c r="D8491" s="74">
        <f t="shared" si="67"/>
        <v>0</v>
      </c>
    </row>
    <row r="8492" spans="1:4">
      <c r="A8492" s="149">
        <v>45635</v>
      </c>
      <c r="B8492" s="74" t="str">
        <f ca="1">IFERROR(__xludf.DUMMYFUNCTION("IF(REGEXMATCH(A8492,""wealth planning""),""Script 1"",""-"")"),"#VALUE!")</f>
        <v>#VALUE!</v>
      </c>
      <c r="C8492" s="74" t="str">
        <f t="shared" si="66"/>
        <v>Masturina Athirah</v>
      </c>
      <c r="D8492" s="74">
        <f t="shared" si="67"/>
        <v>0</v>
      </c>
    </row>
    <row r="8493" spans="1:4">
      <c r="A8493" s="149">
        <v>45635</v>
      </c>
      <c r="B8493" s="74" t="str">
        <f ca="1">IFERROR(__xludf.DUMMYFUNCTION("IF(REGEXMATCH(A8493,""wealth planning""),""Script 1"",""-"")"),"#VALUE!")</f>
        <v>#VALUE!</v>
      </c>
      <c r="C8493" s="149">
        <f t="shared" si="66"/>
        <v>45635</v>
      </c>
      <c r="D8493" s="74" t="str">
        <f t="shared" si="67"/>
        <v>Masturina AthirahStatus is reachable</v>
      </c>
    </row>
    <row r="8494" spans="1:4">
      <c r="A8494" s="74" t="s">
        <v>6171</v>
      </c>
      <c r="B8494" s="74" t="str">
        <f ca="1">IFERROR(__xludf.DUMMYFUNCTION("IF(REGEXMATCH(A8494,""wealth planning""),""Script 1"",""-"")"),"Script 1")</f>
        <v>Script 1</v>
      </c>
      <c r="C8494" s="149">
        <f t="shared" si="66"/>
        <v>45635</v>
      </c>
      <c r="D8494" s="74" t="str">
        <f t="shared" si="67"/>
        <v>Masturina Athirah</v>
      </c>
    </row>
    <row r="8495" spans="1:4">
      <c r="B8495" s="74" t="str">
        <f ca="1">IFERROR(__xludf.DUMMYFUNCTION("IF(REGEXMATCH(A8495,""wealth planning""),""Script 1"",""-"")"),"-")</f>
        <v>-</v>
      </c>
      <c r="C8495" s="74" t="str">
        <f t="shared" si="66"/>
        <v>You: Hai assalamualaikum Masturina,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495" s="149">
        <f t="shared" si="67"/>
        <v>45635</v>
      </c>
    </row>
    <row r="8496" spans="1:4">
      <c r="B8496" s="74" t="str">
        <f ca="1">IFERROR(__xludf.DUMMYFUNCTION("IF(REGEXMATCH(A8496,""wealth planning""),""Script 1"",""-"")"),"-")</f>
        <v>-</v>
      </c>
      <c r="C8496" s="74">
        <f t="shared" si="66"/>
        <v>0</v>
      </c>
      <c r="D8496" s="149">
        <f t="shared" si="67"/>
        <v>45635</v>
      </c>
    </row>
    <row r="8497" spans="1:4">
      <c r="B8497" s="74" t="str">
        <f ca="1">IFERROR(__xludf.DUMMYFUNCTION("IF(REGEXMATCH(A8497,""wealth planning""),""Script 1"",""-"")"),"-")</f>
        <v>-</v>
      </c>
      <c r="C8497" s="74">
        <f t="shared" si="66"/>
        <v>0</v>
      </c>
      <c r="D8497" s="74" t="str">
        <f t="shared" si="67"/>
        <v>You: Hai assalamualaikum Masturina,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498" spans="1:4">
      <c r="A8498" s="74" t="s">
        <v>6173</v>
      </c>
      <c r="B8498" s="74" t="str">
        <f ca="1">IFERROR(__xludf.DUMMYFUNCTION("IF(REGEXMATCH(A8498,""wealth planning""),""Script 1"",""-"")"),"-")</f>
        <v>-</v>
      </c>
      <c r="C8498" s="74">
        <f t="shared" si="66"/>
        <v>0</v>
      </c>
      <c r="D8498" s="74">
        <f t="shared" si="67"/>
        <v>0</v>
      </c>
    </row>
    <row r="8499" spans="1:4">
      <c r="A8499" s="74" t="s">
        <v>6173</v>
      </c>
      <c r="B8499" s="74" t="str">
        <f ca="1">IFERROR(__xludf.DUMMYFUNCTION("IF(REGEXMATCH(A8499,""wealth planning""),""Script 1"",""-"")"),"-")</f>
        <v>-</v>
      </c>
      <c r="C8499" s="74" t="str">
        <f t="shared" si="66"/>
        <v>Jasmine Farah' Ain Mohd Jeffri</v>
      </c>
      <c r="D8499" s="74">
        <f t="shared" si="67"/>
        <v>0</v>
      </c>
    </row>
    <row r="8500" spans="1:4">
      <c r="A8500" s="149">
        <v>45635</v>
      </c>
      <c r="B8500" s="74" t="str">
        <f ca="1">IFERROR(__xludf.DUMMYFUNCTION("IF(REGEXMATCH(A8500,""wealth planning""),""Script 1"",""-"")"),"#VALUE!")</f>
        <v>#VALUE!</v>
      </c>
      <c r="C8500" s="74" t="str">
        <f t="shared" si="66"/>
        <v>Jasmine Farah' Ain Mohd Jeffri</v>
      </c>
      <c r="D8500" s="74">
        <f t="shared" si="67"/>
        <v>0</v>
      </c>
    </row>
    <row r="8501" spans="1:4">
      <c r="A8501" s="149">
        <v>45635</v>
      </c>
      <c r="B8501" s="74" t="str">
        <f ca="1">IFERROR(__xludf.DUMMYFUNCTION("IF(REGEXMATCH(A8501,""wealth planning""),""Script 1"",""-"")"),"#VALUE!")</f>
        <v>#VALUE!</v>
      </c>
      <c r="C8501" s="149">
        <f t="shared" si="66"/>
        <v>45635</v>
      </c>
      <c r="D8501" s="74" t="str">
        <f t="shared" si="67"/>
        <v>Jasmine Farah' Ain Mohd Jeffri</v>
      </c>
    </row>
    <row r="8502" spans="1:4">
      <c r="A8502" s="74" t="s">
        <v>6174</v>
      </c>
      <c r="B8502" s="74" t="str">
        <f ca="1">IFERROR(__xludf.DUMMYFUNCTION("IF(REGEXMATCH(A8502,""wealth planning""),""Script 1"",""-"")"),"Script 1")</f>
        <v>Script 1</v>
      </c>
      <c r="C8502" s="149">
        <f t="shared" si="66"/>
        <v>45635</v>
      </c>
      <c r="D8502" s="74" t="str">
        <f t="shared" si="67"/>
        <v>Jasmine Farah' Ain Mohd Jeffri</v>
      </c>
    </row>
    <row r="8503" spans="1:4">
      <c r="B8503" s="74" t="str">
        <f ca="1">IFERROR(__xludf.DUMMYFUNCTION("IF(REGEXMATCH(A8503,""wealth planning""),""Script 1"",""-"")"),"-")</f>
        <v>-</v>
      </c>
      <c r="C8503" s="74" t="str">
        <f t="shared" si="66"/>
        <v>You: Hai assalamualaikum Jasmine,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503" s="149">
        <f t="shared" si="67"/>
        <v>45635</v>
      </c>
    </row>
    <row r="8504" spans="1:4">
      <c r="B8504" s="74" t="str">
        <f ca="1">IFERROR(__xludf.DUMMYFUNCTION("IF(REGEXMATCH(A8504,""wealth planning""),""Script 1"",""-"")"),"-")</f>
        <v>-</v>
      </c>
      <c r="C8504" s="74">
        <f t="shared" si="66"/>
        <v>0</v>
      </c>
      <c r="D8504" s="149">
        <f t="shared" si="67"/>
        <v>45635</v>
      </c>
    </row>
    <row r="8505" spans="1:4">
      <c r="B8505" s="74" t="str">
        <f ca="1">IFERROR(__xludf.DUMMYFUNCTION("IF(REGEXMATCH(A8505,""wealth planning""),""Script 1"",""-"")"),"-")</f>
        <v>-</v>
      </c>
      <c r="C8505" s="74">
        <f t="shared" si="66"/>
        <v>0</v>
      </c>
      <c r="D8505" s="74" t="str">
        <f t="shared" si="67"/>
        <v>You: Hai assalamualaikum Jasmine,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506" spans="1:4">
      <c r="A8506" s="74" t="s">
        <v>6176</v>
      </c>
      <c r="B8506" s="74" t="str">
        <f ca="1">IFERROR(__xludf.DUMMYFUNCTION("IF(REGEXMATCH(A8506,""wealth planning""),""Script 1"",""-"")"),"-")</f>
        <v>-</v>
      </c>
      <c r="C8506" s="74">
        <f t="shared" si="66"/>
        <v>0</v>
      </c>
      <c r="D8506" s="74">
        <f t="shared" si="67"/>
        <v>0</v>
      </c>
    </row>
    <row r="8507" spans="1:4">
      <c r="A8507" s="74" t="s">
        <v>6177</v>
      </c>
      <c r="B8507" s="74" t="str">
        <f ca="1">IFERROR(__xludf.DUMMYFUNCTION("IF(REGEXMATCH(A8507,""wealth planning""),""Script 1"",""-"")"),"-")</f>
        <v>-</v>
      </c>
      <c r="C8507" s="74" t="str">
        <f t="shared" si="66"/>
        <v>Shaida SalwaStatus is reachable</v>
      </c>
      <c r="D8507" s="74">
        <f t="shared" si="67"/>
        <v>0</v>
      </c>
    </row>
    <row r="8508" spans="1:4">
      <c r="A8508" s="149">
        <v>45635</v>
      </c>
      <c r="B8508" s="74" t="str">
        <f ca="1">IFERROR(__xludf.DUMMYFUNCTION("IF(REGEXMATCH(A8508,""wealth planning""),""Script 1"",""-"")"),"#VALUE!")</f>
        <v>#VALUE!</v>
      </c>
      <c r="C8508" s="74" t="str">
        <f t="shared" si="66"/>
        <v>Shaida Salwa</v>
      </c>
      <c r="D8508" s="74">
        <f t="shared" si="67"/>
        <v>0</v>
      </c>
    </row>
    <row r="8509" spans="1:4">
      <c r="A8509" s="149">
        <v>45635</v>
      </c>
      <c r="B8509" s="74" t="str">
        <f ca="1">IFERROR(__xludf.DUMMYFUNCTION("IF(REGEXMATCH(A8509,""wealth planning""),""Script 1"",""-"")"),"#VALUE!")</f>
        <v>#VALUE!</v>
      </c>
      <c r="C8509" s="149">
        <f t="shared" si="66"/>
        <v>45635</v>
      </c>
      <c r="D8509" s="74" t="str">
        <f t="shared" si="67"/>
        <v>Shaida SalwaStatus is reachable</v>
      </c>
    </row>
    <row r="8510" spans="1:4">
      <c r="A8510" s="74" t="s">
        <v>6178</v>
      </c>
      <c r="B8510" s="74" t="str">
        <f ca="1">IFERROR(__xludf.DUMMYFUNCTION("IF(REGEXMATCH(A8510,""wealth planning""),""Script 1"",""-"")"),"Script 1")</f>
        <v>Script 1</v>
      </c>
      <c r="C8510" s="149">
        <f t="shared" si="66"/>
        <v>45635</v>
      </c>
      <c r="D8510" s="74" t="str">
        <f t="shared" si="67"/>
        <v>Shaida Salwa</v>
      </c>
    </row>
    <row r="8511" spans="1:4">
      <c r="B8511" s="74" t="str">
        <f ca="1">IFERROR(__xludf.DUMMYFUNCTION("IF(REGEXMATCH(A8511,""wealth planning""),""Script 1"",""-"")"),"-")</f>
        <v>-</v>
      </c>
      <c r="C8511" s="74" t="str">
        <f t="shared" si="66"/>
        <v>You: Hai assalamualaikum Shaida,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511" s="149">
        <f t="shared" si="67"/>
        <v>45635</v>
      </c>
    </row>
    <row r="8512" spans="1:4">
      <c r="B8512" s="74" t="str">
        <f ca="1">IFERROR(__xludf.DUMMYFUNCTION("IF(REGEXMATCH(A8512,""wealth planning""),""Script 1"",""-"")"),"-")</f>
        <v>-</v>
      </c>
      <c r="C8512" s="74">
        <f t="shared" si="66"/>
        <v>0</v>
      </c>
      <c r="D8512" s="149">
        <f t="shared" si="67"/>
        <v>45635</v>
      </c>
    </row>
    <row r="8513" spans="1:4">
      <c r="B8513" s="74" t="str">
        <f ca="1">IFERROR(__xludf.DUMMYFUNCTION("IF(REGEXMATCH(A8513,""wealth planning""),""Script 1"",""-"")"),"-")</f>
        <v>-</v>
      </c>
      <c r="C8513" s="74">
        <f t="shared" si="66"/>
        <v>0</v>
      </c>
      <c r="D8513" s="74" t="str">
        <f t="shared" si="67"/>
        <v>You: Hai assalamualaikum Shaida,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514" spans="1:4">
      <c r="A8514" s="74" t="s">
        <v>6180</v>
      </c>
      <c r="B8514" s="74" t="str">
        <f ca="1">IFERROR(__xludf.DUMMYFUNCTION("IF(REGEXMATCH(A8514,""wealth planning""),""Script 1"",""-"")"),"-")</f>
        <v>-</v>
      </c>
      <c r="C8514" s="74">
        <f t="shared" si="66"/>
        <v>0</v>
      </c>
      <c r="D8514" s="74">
        <f t="shared" si="67"/>
        <v>0</v>
      </c>
    </row>
    <row r="8515" spans="1:4">
      <c r="A8515" s="74" t="s">
        <v>6180</v>
      </c>
      <c r="B8515" s="74" t="str">
        <f ca="1">IFERROR(__xludf.DUMMYFUNCTION("IF(REGEXMATCH(A8515,""wealth planning""),""Script 1"",""-"")"),"-")</f>
        <v>-</v>
      </c>
      <c r="C8515" s="74" t="str">
        <f t="shared" si="66"/>
        <v>Anis Sofea</v>
      </c>
      <c r="D8515" s="74">
        <f t="shared" si="67"/>
        <v>0</v>
      </c>
    </row>
    <row r="8516" spans="1:4">
      <c r="A8516" s="149">
        <v>45635</v>
      </c>
      <c r="B8516" s="74" t="str">
        <f ca="1">IFERROR(__xludf.DUMMYFUNCTION("IF(REGEXMATCH(A8516,""wealth planning""),""Script 1"",""-"")"),"#VALUE!")</f>
        <v>#VALUE!</v>
      </c>
      <c r="C8516" s="74" t="str">
        <f t="shared" si="66"/>
        <v>Anis Sofea</v>
      </c>
      <c r="D8516" s="74">
        <f t="shared" si="67"/>
        <v>0</v>
      </c>
    </row>
    <row r="8517" spans="1:4">
      <c r="A8517" s="149">
        <v>45635</v>
      </c>
      <c r="B8517" s="74" t="str">
        <f ca="1">IFERROR(__xludf.DUMMYFUNCTION("IF(REGEXMATCH(A8517,""wealth planning""),""Script 1"",""-"")"),"#VALUE!")</f>
        <v>#VALUE!</v>
      </c>
      <c r="C8517" s="149">
        <f t="shared" si="66"/>
        <v>45635</v>
      </c>
      <c r="D8517" s="74" t="str">
        <f t="shared" si="67"/>
        <v>Anis Sofea</v>
      </c>
    </row>
    <row r="8518" spans="1:4">
      <c r="A8518" s="74" t="s">
        <v>6181</v>
      </c>
      <c r="B8518" s="74" t="str">
        <f ca="1">IFERROR(__xludf.DUMMYFUNCTION("IF(REGEXMATCH(A8518,""wealth planning""),""Script 1"",""-"")"),"Script 1")</f>
        <v>Script 1</v>
      </c>
      <c r="C8518" s="149">
        <f t="shared" si="66"/>
        <v>45635</v>
      </c>
      <c r="D8518" s="74" t="str">
        <f t="shared" si="67"/>
        <v>Anis Sofea</v>
      </c>
    </row>
    <row r="8519" spans="1:4">
      <c r="B8519" s="74" t="str">
        <f ca="1">IFERROR(__xludf.DUMMYFUNCTION("IF(REGEXMATCH(A8519,""wealth planning""),""Script 1"",""-"")"),"-")</f>
        <v>-</v>
      </c>
      <c r="C8519" s="74" t="str">
        <f t="shared" si="66"/>
        <v>You: Hai assalamualaikum Anis Sofea,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519" s="149">
        <f t="shared" si="67"/>
        <v>45635</v>
      </c>
    </row>
    <row r="8520" spans="1:4">
      <c r="B8520" s="74" t="str">
        <f ca="1">IFERROR(__xludf.DUMMYFUNCTION("IF(REGEXMATCH(A8520,""wealth planning""),""Script 1"",""-"")"),"-")</f>
        <v>-</v>
      </c>
      <c r="C8520" s="74">
        <f t="shared" si="66"/>
        <v>0</v>
      </c>
      <c r="D8520" s="149">
        <f t="shared" si="67"/>
        <v>45635</v>
      </c>
    </row>
    <row r="8521" spans="1:4">
      <c r="B8521" s="74" t="str">
        <f ca="1">IFERROR(__xludf.DUMMYFUNCTION("IF(REGEXMATCH(A8521,""wealth planning""),""Script 1"",""-"")"),"-")</f>
        <v>-</v>
      </c>
      <c r="C8521" s="74">
        <f t="shared" si="66"/>
        <v>0</v>
      </c>
      <c r="D8521" s="74" t="str">
        <f t="shared" si="67"/>
        <v>You: Hai assalamualaikum Anis Sofea,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522" spans="1:4">
      <c r="B8522" s="74" t="str">
        <f ca="1">IFERROR(__xludf.DUMMYFUNCTION("IF(REGEXMATCH(A8522,""wealth planning""),""Script 1"",""-"")"),"-")</f>
        <v>-</v>
      </c>
      <c r="C8522" s="74">
        <f t="shared" si="66"/>
        <v>0</v>
      </c>
      <c r="D8522" s="74">
        <f t="shared" si="67"/>
        <v>0</v>
      </c>
    </row>
    <row r="8523" spans="1:4">
      <c r="A8523" s="74" t="s">
        <v>6184</v>
      </c>
      <c r="B8523" s="74" t="str">
        <f ca="1">IFERROR(__xludf.DUMMYFUNCTION("IF(REGEXMATCH(A8523,""wealth planning""),""Script 1"",""-"")"),"-")</f>
        <v>-</v>
      </c>
      <c r="C8523" s="74">
        <f t="shared" si="66"/>
        <v>0</v>
      </c>
      <c r="D8523" s="74">
        <f t="shared" si="67"/>
        <v>0</v>
      </c>
    </row>
    <row r="8524" spans="1:4">
      <c r="A8524" s="149">
        <v>45635</v>
      </c>
      <c r="B8524" s="74" t="str">
        <f ca="1">IFERROR(__xludf.DUMMYFUNCTION("IF(REGEXMATCH(A8524,""wealth planning""),""Script 1"",""-"")"),"#VALUE!")</f>
        <v>#VALUE!</v>
      </c>
      <c r="C8524" s="74" t="str">
        <f t="shared" si="66"/>
        <v>Putri Intan</v>
      </c>
      <c r="D8524" s="74">
        <f t="shared" si="67"/>
        <v>0</v>
      </c>
    </row>
    <row r="8525" spans="1:4">
      <c r="A8525" s="149">
        <v>45635</v>
      </c>
      <c r="B8525" s="74" t="str">
        <f ca="1">IFERROR(__xludf.DUMMYFUNCTION("IF(REGEXMATCH(A8525,""wealth planning""),""Script 1"",""-"")"),"#VALUE!")</f>
        <v>#VALUE!</v>
      </c>
      <c r="C8525" s="149">
        <f t="shared" si="66"/>
        <v>45635</v>
      </c>
      <c r="D8525" s="74">
        <f t="shared" si="67"/>
        <v>0</v>
      </c>
    </row>
    <row r="8526" spans="1:4">
      <c r="A8526" s="74" t="s">
        <v>6185</v>
      </c>
      <c r="B8526" s="74" t="str">
        <f ca="1">IFERROR(__xludf.DUMMYFUNCTION("IF(REGEXMATCH(A8526,""wealth planning""),""Script 1"",""-"")"),"Script 1")</f>
        <v>Script 1</v>
      </c>
      <c r="C8526" s="149">
        <f t="shared" si="66"/>
        <v>45635</v>
      </c>
      <c r="D8526" s="74" t="str">
        <f t="shared" si="67"/>
        <v>Putri Intan</v>
      </c>
    </row>
    <row r="8527" spans="1:4">
      <c r="B8527" s="74" t="str">
        <f ca="1">IFERROR(__xludf.DUMMYFUNCTION("IF(REGEXMATCH(A8527,""wealth planning""),""Script 1"",""-"")"),"-")</f>
        <v>-</v>
      </c>
      <c r="C8527" s="74" t="str">
        <f t="shared" si="66"/>
        <v>You: Hai assalamualaikum Putri,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527" s="149">
        <f t="shared" si="67"/>
        <v>45635</v>
      </c>
    </row>
    <row r="8528" spans="1:4">
      <c r="B8528" s="74" t="str">
        <f ca="1">IFERROR(__xludf.DUMMYFUNCTION("IF(REGEXMATCH(A8528,""wealth planning""),""Script 1"",""-"")"),"-")</f>
        <v>-</v>
      </c>
      <c r="C8528" s="74">
        <f t="shared" si="66"/>
        <v>0</v>
      </c>
      <c r="D8528" s="149">
        <f t="shared" si="67"/>
        <v>45635</v>
      </c>
    </row>
    <row r="8529" spans="1:4">
      <c r="B8529" s="74" t="str">
        <f ca="1">IFERROR(__xludf.DUMMYFUNCTION("IF(REGEXMATCH(A8529,""wealth planning""),""Script 1"",""-"")"),"-")</f>
        <v>-</v>
      </c>
      <c r="C8529" s="74">
        <f t="shared" si="66"/>
        <v>0</v>
      </c>
      <c r="D8529" s="74" t="str">
        <f t="shared" si="67"/>
        <v>You: Hai assalamualaikum Putri,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530" spans="1:4">
      <c r="A8530" s="74" t="s">
        <v>6187</v>
      </c>
      <c r="B8530" s="74" t="str">
        <f ca="1">IFERROR(__xludf.DUMMYFUNCTION("IF(REGEXMATCH(A8530,""wealth planning""),""Script 1"",""-"")"),"-")</f>
        <v>-</v>
      </c>
      <c r="C8530" s="74">
        <f t="shared" si="66"/>
        <v>0</v>
      </c>
      <c r="D8530" s="74">
        <f t="shared" si="67"/>
        <v>0</v>
      </c>
    </row>
    <row r="8531" spans="1:4">
      <c r="A8531" s="74" t="s">
        <v>6187</v>
      </c>
      <c r="B8531" s="74" t="str">
        <f ca="1">IFERROR(__xludf.DUMMYFUNCTION("IF(REGEXMATCH(A8531,""wealth planning""),""Script 1"",""-"")"),"-")</f>
        <v>-</v>
      </c>
      <c r="C8531" s="74" t="str">
        <f t="shared" si="66"/>
        <v>Phoebe Wang</v>
      </c>
      <c r="D8531" s="74">
        <f t="shared" si="67"/>
        <v>0</v>
      </c>
    </row>
    <row r="8532" spans="1:4">
      <c r="A8532" s="149">
        <v>45634</v>
      </c>
      <c r="B8532" s="74" t="str">
        <f ca="1">IFERROR(__xludf.DUMMYFUNCTION("IF(REGEXMATCH(A8532,""wealth planning""),""Script 1"",""-"")"),"#VALUE!")</f>
        <v>#VALUE!</v>
      </c>
      <c r="C8532" s="74" t="str">
        <f t="shared" si="66"/>
        <v>Phoebe Wang</v>
      </c>
      <c r="D8532" s="74">
        <f t="shared" si="67"/>
        <v>0</v>
      </c>
    </row>
    <row r="8533" spans="1:4">
      <c r="A8533" s="149">
        <v>45634</v>
      </c>
      <c r="B8533" s="74" t="str">
        <f ca="1">IFERROR(__xludf.DUMMYFUNCTION("IF(REGEXMATCH(A8533,""wealth planning""),""Script 1"",""-"")"),"#VALUE!")</f>
        <v>#VALUE!</v>
      </c>
      <c r="C8533" s="149">
        <f t="shared" si="66"/>
        <v>45634</v>
      </c>
      <c r="D8533" s="74" t="str">
        <f t="shared" si="67"/>
        <v>Phoebe Wang</v>
      </c>
    </row>
    <row r="8534" spans="1:4">
      <c r="A8534" s="74" t="s">
        <v>6188</v>
      </c>
      <c r="B8534" s="74" t="str">
        <f ca="1">IFERROR(__xludf.DUMMYFUNCTION("IF(REGEXMATCH(A8534,""wealth planning""),""Script 1"",""-"")"),"-")</f>
        <v>-</v>
      </c>
      <c r="C8534" s="149">
        <f t="shared" si="66"/>
        <v>45634</v>
      </c>
      <c r="D8534" s="74" t="str">
        <f t="shared" si="67"/>
        <v>Phoebe Wang</v>
      </c>
    </row>
    <row r="8535" spans="1:4">
      <c r="B8535" s="74" t="str">
        <f ca="1">IFERROR(__xludf.DUMMYFUNCTION("IF(REGEXMATCH(A8535,""wealth planning""),""Script 1"",""-"")"),"-")</f>
        <v>-</v>
      </c>
      <c r="C8535" s="74" t="str">
        <f t="shared" si="66"/>
        <v>Phoebe: Hi Azhad, thanks for connecting! As I mentioned, As I mentioned, Domo consolidates your financial data from multiple sources into a single platform, enabling real-time monitoring and automated reporting. This helps finance teams shift from manual data processing to driving strategic decisions. Are you free for a quick chat this week? Phoebe https://www.domo.com/</v>
      </c>
      <c r="D8535" s="149">
        <f t="shared" si="67"/>
        <v>45634</v>
      </c>
    </row>
    <row r="8536" spans="1:4">
      <c r="B8536" s="74" t="str">
        <f ca="1">IFERROR(__xludf.DUMMYFUNCTION("IF(REGEXMATCH(A8536,""wealth planning""),""Script 1"",""-"")"),"-")</f>
        <v>-</v>
      </c>
      <c r="C8536" s="74">
        <f t="shared" si="66"/>
        <v>0</v>
      </c>
      <c r="D8536" s="149">
        <f t="shared" si="67"/>
        <v>45634</v>
      </c>
    </row>
    <row r="8537" spans="1:4">
      <c r="B8537" s="74" t="str">
        <f ca="1">IFERROR(__xludf.DUMMYFUNCTION("IF(REGEXMATCH(A8537,""wealth planning""),""Script 1"",""-"")"),"-")</f>
        <v>-</v>
      </c>
      <c r="C8537" s="74">
        <f t="shared" si="66"/>
        <v>0</v>
      </c>
      <c r="D8537" s="74" t="str">
        <f t="shared" si="67"/>
        <v>Phoebe: Hi Azhad, thanks for connecting! As I mentioned, As I mentioned, Domo consolidates your financial data from multiple sources into a single platform, enabling real-time monitoring and automated reporting. This helps finance teams shift from manual data processing to driving strategic decisions. Are you free for a quick chat this week? Phoebe https://www.domo.com/</v>
      </c>
    </row>
    <row r="8538" spans="1:4">
      <c r="B8538" s="74" t="str">
        <f ca="1">IFERROR(__xludf.DUMMYFUNCTION("IF(REGEXMATCH(A8538,""wealth planning""),""Script 1"",""-"")"),"-")</f>
        <v>-</v>
      </c>
      <c r="C8538" s="74">
        <f t="shared" si="66"/>
        <v>0</v>
      </c>
      <c r="D8538" s="74">
        <f t="shared" si="67"/>
        <v>0</v>
      </c>
    </row>
    <row r="8539" spans="1:4">
      <c r="A8539" s="74" t="s">
        <v>6191</v>
      </c>
      <c r="B8539" s="74" t="str">
        <f ca="1">IFERROR(__xludf.DUMMYFUNCTION("IF(REGEXMATCH(A8539,""wealth planning""),""Script 1"",""-"")"),"-")</f>
        <v>-</v>
      </c>
      <c r="C8539" s="74">
        <f t="shared" si="66"/>
        <v>0</v>
      </c>
      <c r="D8539" s="74">
        <f t="shared" si="67"/>
        <v>0</v>
      </c>
    </row>
    <row r="8540" spans="1:4">
      <c r="A8540" s="149">
        <v>45632</v>
      </c>
      <c r="B8540" s="74" t="str">
        <f ca="1">IFERROR(__xludf.DUMMYFUNCTION("IF(REGEXMATCH(A8540,""wealth planning""),""Script 1"",""-"")"),"#VALUE!")</f>
        <v>#VALUE!</v>
      </c>
      <c r="C8540" s="74" t="str">
        <f t="shared" si="66"/>
        <v>IMAN ILHAM AZAMUDDIN</v>
      </c>
      <c r="D8540" s="74">
        <f t="shared" si="67"/>
        <v>0</v>
      </c>
    </row>
    <row r="8541" spans="1:4">
      <c r="A8541" s="149">
        <v>45632</v>
      </c>
      <c r="B8541" s="74" t="str">
        <f ca="1">IFERROR(__xludf.DUMMYFUNCTION("IF(REGEXMATCH(A8541,""wealth planning""),""Script 1"",""-"")"),"#VALUE!")</f>
        <v>#VALUE!</v>
      </c>
      <c r="C8541" s="149">
        <f t="shared" si="66"/>
        <v>45632</v>
      </c>
      <c r="D8541" s="74">
        <f t="shared" si="67"/>
        <v>0</v>
      </c>
    </row>
    <row r="8542" spans="1:4">
      <c r="A8542" s="74" t="s">
        <v>6192</v>
      </c>
      <c r="B8542" s="74" t="str">
        <f ca="1">IFERROR(__xludf.DUMMYFUNCTION("IF(REGEXMATCH(A8542,""wealth planning""),""Script 1"",""-"")"),"-")</f>
        <v>-</v>
      </c>
      <c r="C8542" s="149">
        <f t="shared" si="66"/>
        <v>45632</v>
      </c>
      <c r="D8542" s="74" t="str">
        <f t="shared" si="67"/>
        <v>IMAN ILHAM AZAMUDDIN</v>
      </c>
    </row>
    <row r="8543" spans="1:4">
      <c r="B8543" s="74" t="str">
        <f ca="1">IFERROR(__xludf.DUMMYFUNCTION("IF(REGEXMATCH(A8543,""wealth planning""),""Script 1"",""-"")"),"-")</f>
        <v>-</v>
      </c>
      <c r="C8543" s="74" t="str">
        <f t="shared" si="66"/>
        <v>You: Semoga dipermudahkan urusan</v>
      </c>
      <c r="D8543" s="149">
        <f t="shared" si="67"/>
        <v>45632</v>
      </c>
    </row>
    <row r="8544" spans="1:4">
      <c r="B8544" s="74" t="str">
        <f ca="1">IFERROR(__xludf.DUMMYFUNCTION("IF(REGEXMATCH(A8544,""wealth planning""),""Script 1"",""-"")"),"-")</f>
        <v>-</v>
      </c>
      <c r="C8544" s="74">
        <f t="shared" si="66"/>
        <v>0</v>
      </c>
      <c r="D8544" s="149">
        <f t="shared" si="67"/>
        <v>45632</v>
      </c>
    </row>
    <row r="8545" spans="1:4">
      <c r="B8545" s="74" t="str">
        <f ca="1">IFERROR(__xludf.DUMMYFUNCTION("IF(REGEXMATCH(A8545,""wealth planning""),""Script 1"",""-"")"),"-")</f>
        <v>-</v>
      </c>
      <c r="C8545" s="74">
        <f t="shared" si="66"/>
        <v>0</v>
      </c>
      <c r="D8545" s="74" t="str">
        <f t="shared" si="67"/>
        <v>You: Semoga dipermudahkan urusan</v>
      </c>
    </row>
    <row r="8546" spans="1:4">
      <c r="B8546" s="74" t="str">
        <f ca="1">IFERROR(__xludf.DUMMYFUNCTION("IF(REGEXMATCH(A8546,""wealth planning""),""Script 1"",""-"")"),"-")</f>
        <v>-</v>
      </c>
      <c r="C8546" s="74">
        <f t="shared" si="66"/>
        <v>0</v>
      </c>
      <c r="D8546" s="74">
        <f t="shared" si="67"/>
        <v>0</v>
      </c>
    </row>
    <row r="8547" spans="1:4">
      <c r="A8547" s="74" t="s">
        <v>6195</v>
      </c>
      <c r="B8547" s="74" t="str">
        <f ca="1">IFERROR(__xludf.DUMMYFUNCTION("IF(REGEXMATCH(A8547,""wealth planning""),""Script 1"",""-"")"),"-")</f>
        <v>-</v>
      </c>
      <c r="C8547" s="74">
        <f t="shared" si="66"/>
        <v>0</v>
      </c>
      <c r="D8547" s="74">
        <f t="shared" si="67"/>
        <v>0</v>
      </c>
    </row>
    <row r="8548" spans="1:4">
      <c r="A8548" s="149">
        <v>45631</v>
      </c>
      <c r="B8548" s="74" t="str">
        <f ca="1">IFERROR(__xludf.DUMMYFUNCTION("IF(REGEXMATCH(A8548,""wealth planning""),""Script 1"",""-"")"),"#VALUE!")</f>
        <v>#VALUE!</v>
      </c>
      <c r="C8548" s="74" t="str">
        <f t="shared" si="66"/>
        <v>Nurul Afiqah Nor Arizal</v>
      </c>
      <c r="D8548" s="74">
        <f t="shared" si="67"/>
        <v>0</v>
      </c>
    </row>
    <row r="8549" spans="1:4">
      <c r="A8549" s="149">
        <v>45631</v>
      </c>
      <c r="B8549" s="74" t="str">
        <f ca="1">IFERROR(__xludf.DUMMYFUNCTION("IF(REGEXMATCH(A8549,""wealth planning""),""Script 1"",""-"")"),"#VALUE!")</f>
        <v>#VALUE!</v>
      </c>
      <c r="C8549" s="149">
        <f t="shared" si="66"/>
        <v>45631</v>
      </c>
      <c r="D8549" s="74">
        <f t="shared" si="67"/>
        <v>0</v>
      </c>
    </row>
    <row r="8550" spans="1:4">
      <c r="A8550" s="74" t="s">
        <v>6196</v>
      </c>
      <c r="B8550" s="74" t="str">
        <f ca="1">IFERROR(__xludf.DUMMYFUNCTION("IF(REGEXMATCH(A8550,""wealth planning""),""Script 1"",""-"")"),"-")</f>
        <v>-</v>
      </c>
      <c r="C8550" s="149">
        <f t="shared" si="66"/>
        <v>45631</v>
      </c>
      <c r="D8550" s="74" t="str">
        <f t="shared" si="67"/>
        <v>Nurul Afiqah Nor Arizal</v>
      </c>
    </row>
    <row r="8551" spans="1:4">
      <c r="B8551" s="74" t="str">
        <f ca="1">IFERROR(__xludf.DUMMYFUNCTION("IF(REGEXMATCH(A8551,""wealth planning""),""Script 1"",""-"")"),"-")</f>
        <v>-</v>
      </c>
      <c r="C8551" s="74" t="str">
        <f t="shared" si="66"/>
        <v>You: Terima kasih atas reply dan doanya. Saya doakan semoga dipermudahkan urusan</v>
      </c>
      <c r="D8551" s="149">
        <f t="shared" si="67"/>
        <v>45631</v>
      </c>
    </row>
    <row r="8552" spans="1:4">
      <c r="B8552" s="74" t="str">
        <f ca="1">IFERROR(__xludf.DUMMYFUNCTION("IF(REGEXMATCH(A8552,""wealth planning""),""Script 1"",""-"")"),"-")</f>
        <v>-</v>
      </c>
      <c r="C8552" s="74">
        <f t="shared" si="66"/>
        <v>0</v>
      </c>
      <c r="D8552" s="149">
        <f t="shared" si="67"/>
        <v>45631</v>
      </c>
    </row>
    <row r="8553" spans="1:4">
      <c r="B8553" s="74" t="str">
        <f ca="1">IFERROR(__xludf.DUMMYFUNCTION("IF(REGEXMATCH(A8553,""wealth planning""),""Script 1"",""-"")"),"-")</f>
        <v>-</v>
      </c>
      <c r="C8553" s="74">
        <f t="shared" si="66"/>
        <v>0</v>
      </c>
      <c r="D8553" s="74" t="str">
        <f t="shared" si="67"/>
        <v>You: Terima kasih atas reply dan doanya. Saya doakan semoga dipermudahkan urusan</v>
      </c>
    </row>
    <row r="8554" spans="1:4">
      <c r="A8554" s="74" t="s">
        <v>6198</v>
      </c>
      <c r="B8554" s="74" t="str">
        <f ca="1">IFERROR(__xludf.DUMMYFUNCTION("IF(REGEXMATCH(A8554,""wealth planning""),""Script 1"",""-"")"),"-")</f>
        <v>-</v>
      </c>
      <c r="C8554" s="74">
        <f t="shared" si="66"/>
        <v>0</v>
      </c>
      <c r="D8554" s="74">
        <f t="shared" si="67"/>
        <v>0</v>
      </c>
    </row>
    <row r="8555" spans="1:4">
      <c r="A8555" s="74" t="s">
        <v>6199</v>
      </c>
      <c r="B8555" s="74" t="str">
        <f ca="1">IFERROR(__xludf.DUMMYFUNCTION("IF(REGEXMATCH(A8555,""wealth planning""),""Script 1"",""-"")"),"-")</f>
        <v>-</v>
      </c>
      <c r="C8555" s="74" t="str">
        <f t="shared" si="66"/>
        <v>Adriana NorzaidiStatus is reachable</v>
      </c>
      <c r="D8555" s="74">
        <f t="shared" si="67"/>
        <v>0</v>
      </c>
    </row>
    <row r="8556" spans="1:4">
      <c r="A8556" s="149">
        <v>45631</v>
      </c>
      <c r="B8556" s="74" t="str">
        <f ca="1">IFERROR(__xludf.DUMMYFUNCTION("IF(REGEXMATCH(A8556,""wealth planning""),""Script 1"",""-"")"),"#VALUE!")</f>
        <v>#VALUE!</v>
      </c>
      <c r="C8556" s="74" t="str">
        <f t="shared" si="66"/>
        <v>Adriana Norzaidi</v>
      </c>
      <c r="D8556" s="74">
        <f t="shared" si="67"/>
        <v>0</v>
      </c>
    </row>
    <row r="8557" spans="1:4">
      <c r="A8557" s="149">
        <v>45631</v>
      </c>
      <c r="B8557" s="74" t="str">
        <f ca="1">IFERROR(__xludf.DUMMYFUNCTION("IF(REGEXMATCH(A8557,""wealth planning""),""Script 1"",""-"")"),"#VALUE!")</f>
        <v>#VALUE!</v>
      </c>
      <c r="C8557" s="149">
        <f t="shared" si="66"/>
        <v>45631</v>
      </c>
      <c r="D8557" s="74" t="str">
        <f t="shared" si="67"/>
        <v>Adriana NorzaidiStatus is reachable</v>
      </c>
    </row>
    <row r="8558" spans="1:4">
      <c r="A8558" s="74" t="s">
        <v>6200</v>
      </c>
      <c r="B8558" s="74" t="str">
        <f ca="1">IFERROR(__xludf.DUMMYFUNCTION("IF(REGEXMATCH(A8558,""wealth planning""),""Script 1"",""-"")"),"Script 1")</f>
        <v>Script 1</v>
      </c>
      <c r="C8558" s="149">
        <f t="shared" si="66"/>
        <v>45631</v>
      </c>
      <c r="D8558" s="74" t="str">
        <f t="shared" si="67"/>
        <v>Adriana Norzaidi</v>
      </c>
    </row>
    <row r="8559" spans="1:4">
      <c r="B8559" s="74" t="str">
        <f ca="1">IFERROR(__xludf.DUMMYFUNCTION("IF(REGEXMATCH(A8559,""wealth planning""),""Script 1"",""-"")"),"-")</f>
        <v>-</v>
      </c>
      <c r="C8559" s="74" t="str">
        <f t="shared" si="66"/>
        <v>You: Hai assalamualaikum Adriana,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559" s="149">
        <f t="shared" si="67"/>
        <v>45631</v>
      </c>
    </row>
    <row r="8560" spans="1:4">
      <c r="B8560" s="74" t="str">
        <f ca="1">IFERROR(__xludf.DUMMYFUNCTION("IF(REGEXMATCH(A8560,""wealth planning""),""Script 1"",""-"")"),"-")</f>
        <v>-</v>
      </c>
      <c r="C8560" s="74">
        <f t="shared" si="66"/>
        <v>0</v>
      </c>
      <c r="D8560" s="149">
        <f t="shared" si="67"/>
        <v>45631</v>
      </c>
    </row>
    <row r="8561" spans="1:4">
      <c r="B8561" s="74" t="str">
        <f ca="1">IFERROR(__xludf.DUMMYFUNCTION("IF(REGEXMATCH(A8561,""wealth planning""),""Script 1"",""-"")"),"-")</f>
        <v>-</v>
      </c>
      <c r="C8561" s="74">
        <f t="shared" si="66"/>
        <v>0</v>
      </c>
      <c r="D8561" s="74" t="str">
        <f t="shared" si="67"/>
        <v>You: Hai assalamualaikum Adriana,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562" spans="1:4">
      <c r="A8562" s="74" t="s">
        <v>6202</v>
      </c>
      <c r="B8562" s="74" t="str">
        <f ca="1">IFERROR(__xludf.DUMMYFUNCTION("IF(REGEXMATCH(A8562,""wealth planning""),""Script 1"",""-"")"),"-")</f>
        <v>-</v>
      </c>
      <c r="C8562" s="74">
        <f t="shared" si="66"/>
        <v>0</v>
      </c>
      <c r="D8562" s="74">
        <f t="shared" si="67"/>
        <v>0</v>
      </c>
    </row>
    <row r="8563" spans="1:4">
      <c r="A8563" s="74" t="s">
        <v>6203</v>
      </c>
      <c r="B8563" s="74" t="str">
        <f ca="1">IFERROR(__xludf.DUMMYFUNCTION("IF(REGEXMATCH(A8563,""wealth planning""),""Script 1"",""-"")"),"-")</f>
        <v>-</v>
      </c>
      <c r="C8563" s="74" t="str">
        <f t="shared" si="66"/>
        <v>Muhamad Nabil Fikri Abdul HamidStatus is reachable</v>
      </c>
      <c r="D8563" s="74">
        <f t="shared" si="67"/>
        <v>0</v>
      </c>
    </row>
    <row r="8564" spans="1:4">
      <c r="A8564" s="149">
        <v>45631</v>
      </c>
      <c r="B8564" s="74" t="str">
        <f ca="1">IFERROR(__xludf.DUMMYFUNCTION("IF(REGEXMATCH(A8564,""wealth planning""),""Script 1"",""-"")"),"#VALUE!")</f>
        <v>#VALUE!</v>
      </c>
      <c r="C8564" s="74" t="str">
        <f t="shared" si="66"/>
        <v>Muhamad Nabil Fikri Abdul Hamid</v>
      </c>
      <c r="D8564" s="74">
        <f t="shared" si="67"/>
        <v>0</v>
      </c>
    </row>
    <row r="8565" spans="1:4">
      <c r="A8565" s="149">
        <v>45631</v>
      </c>
      <c r="B8565" s="74" t="str">
        <f ca="1">IFERROR(__xludf.DUMMYFUNCTION("IF(REGEXMATCH(A8565,""wealth planning""),""Script 1"",""-"")"),"#VALUE!")</f>
        <v>#VALUE!</v>
      </c>
      <c r="C8565" s="149">
        <f t="shared" si="66"/>
        <v>45631</v>
      </c>
      <c r="D8565" s="74" t="str">
        <f t="shared" si="67"/>
        <v>Muhamad Nabil Fikri Abdul HamidStatus is reachable</v>
      </c>
    </row>
    <row r="8566" spans="1:4">
      <c r="A8566" s="74" t="s">
        <v>4387</v>
      </c>
      <c r="B8566" s="74" t="str">
        <f ca="1">IFERROR(__xludf.DUMMYFUNCTION("IF(REGEXMATCH(A8566,""wealth planning""),""Script 1"",""-"")"),"Script 1")</f>
        <v>Script 1</v>
      </c>
      <c r="C8566" s="149">
        <f t="shared" si="66"/>
        <v>45631</v>
      </c>
      <c r="D8566" s="74" t="str">
        <f t="shared" si="67"/>
        <v>Muhamad Nabil Fikri Abdul Hamid</v>
      </c>
    </row>
    <row r="8567" spans="1:4">
      <c r="B8567" s="74" t="str">
        <f ca="1">IFERROR(__xludf.DUMMYFUNCTION("IF(REGEXMATCH(A8567,""wealth planning""),""Script 1"",""-"")"),"-")</f>
        <v>-</v>
      </c>
      <c r="C8567" s="74" t="str">
        <f t="shared" si="66"/>
        <v>You: Hai assalamualaikum Nabil,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567" s="149">
        <f t="shared" si="67"/>
        <v>45631</v>
      </c>
    </row>
    <row r="8568" spans="1:4">
      <c r="B8568" s="74" t="str">
        <f ca="1">IFERROR(__xludf.DUMMYFUNCTION("IF(REGEXMATCH(A8568,""wealth planning""),""Script 1"",""-"")"),"-")</f>
        <v>-</v>
      </c>
      <c r="C8568" s="74">
        <f t="shared" si="66"/>
        <v>0</v>
      </c>
      <c r="D8568" s="149">
        <f t="shared" si="67"/>
        <v>45631</v>
      </c>
    </row>
    <row r="8569" spans="1:4">
      <c r="B8569" s="74" t="str">
        <f ca="1">IFERROR(__xludf.DUMMYFUNCTION("IF(REGEXMATCH(A8569,""wealth planning""),""Script 1"",""-"")"),"-")</f>
        <v>-</v>
      </c>
      <c r="C8569" s="74">
        <f t="shared" si="66"/>
        <v>0</v>
      </c>
      <c r="D8569" s="74" t="str">
        <f t="shared" si="67"/>
        <v>You: Hai assalamualaikum Nabil,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570" spans="1:4">
      <c r="A8570" s="74" t="s">
        <v>6205</v>
      </c>
      <c r="B8570" s="74" t="str">
        <f ca="1">IFERROR(__xludf.DUMMYFUNCTION("IF(REGEXMATCH(A8570,""wealth planning""),""Script 1"",""-"")"),"-")</f>
        <v>-</v>
      </c>
      <c r="C8570" s="74">
        <f t="shared" si="66"/>
        <v>0</v>
      </c>
      <c r="D8570" s="74">
        <f t="shared" si="67"/>
        <v>0</v>
      </c>
    </row>
    <row r="8571" spans="1:4">
      <c r="A8571" s="74" t="s">
        <v>6205</v>
      </c>
      <c r="B8571" s="74" t="str">
        <f ca="1">IFERROR(__xludf.DUMMYFUNCTION("IF(REGEXMATCH(A8571,""wealth planning""),""Script 1"",""-"")"),"-")</f>
        <v>-</v>
      </c>
      <c r="C8571" s="74" t="str">
        <f t="shared" si="66"/>
        <v>NORFAZURA FITRI BINTI HASBULLAH</v>
      </c>
      <c r="D8571" s="74">
        <f t="shared" si="67"/>
        <v>0</v>
      </c>
    </row>
    <row r="8572" spans="1:4">
      <c r="A8572" s="149">
        <v>45631</v>
      </c>
      <c r="B8572" s="74" t="str">
        <f ca="1">IFERROR(__xludf.DUMMYFUNCTION("IF(REGEXMATCH(A8572,""wealth planning""),""Script 1"",""-"")"),"#VALUE!")</f>
        <v>#VALUE!</v>
      </c>
      <c r="C8572" s="74" t="str">
        <f t="shared" si="66"/>
        <v>NORFAZURA FITRI BINTI HASBULLAH</v>
      </c>
      <c r="D8572" s="74">
        <f t="shared" si="67"/>
        <v>0</v>
      </c>
    </row>
    <row r="8573" spans="1:4">
      <c r="A8573" s="149">
        <v>45631</v>
      </c>
      <c r="B8573" s="74" t="str">
        <f ca="1">IFERROR(__xludf.DUMMYFUNCTION("IF(REGEXMATCH(A8573,""wealth planning""),""Script 1"",""-"")"),"#VALUE!")</f>
        <v>#VALUE!</v>
      </c>
      <c r="C8573" s="149">
        <f t="shared" si="66"/>
        <v>45631</v>
      </c>
      <c r="D8573" s="74" t="str">
        <f t="shared" si="67"/>
        <v>NORFAZURA FITRI BINTI HASBULLAH</v>
      </c>
    </row>
    <row r="8574" spans="1:4">
      <c r="A8574" s="74" t="s">
        <v>6206</v>
      </c>
      <c r="B8574" s="74" t="str">
        <f ca="1">IFERROR(__xludf.DUMMYFUNCTION("IF(REGEXMATCH(A8574,""wealth planning""),""Script 1"",""-"")"),"Script 1")</f>
        <v>Script 1</v>
      </c>
      <c r="C8574" s="149">
        <f t="shared" si="66"/>
        <v>45631</v>
      </c>
      <c r="D8574" s="74" t="str">
        <f t="shared" si="67"/>
        <v>NORFAZURA FITRI BINTI HASBULLAH</v>
      </c>
    </row>
    <row r="8575" spans="1:4">
      <c r="B8575" s="74" t="str">
        <f ca="1">IFERROR(__xludf.DUMMYFUNCTION("IF(REGEXMATCH(A8575,""wealth planning""),""Script 1"",""-"")"),"-")</f>
        <v>-</v>
      </c>
      <c r="C8575" s="74" t="str">
        <f t="shared" si="66"/>
        <v>You: Hai assalamualaikum Norfazura,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575" s="149">
        <f t="shared" si="67"/>
        <v>45631</v>
      </c>
    </row>
    <row r="8576" spans="1:4">
      <c r="B8576" s="74" t="str">
        <f ca="1">IFERROR(__xludf.DUMMYFUNCTION("IF(REGEXMATCH(A8576,""wealth planning""),""Script 1"",""-"")"),"-")</f>
        <v>-</v>
      </c>
      <c r="C8576" s="74">
        <f t="shared" si="66"/>
        <v>0</v>
      </c>
      <c r="D8576" s="149">
        <f t="shared" si="67"/>
        <v>45631</v>
      </c>
    </row>
    <row r="8577" spans="1:4">
      <c r="B8577" s="74" t="str">
        <f ca="1">IFERROR(__xludf.DUMMYFUNCTION("IF(REGEXMATCH(A8577,""wealth planning""),""Script 1"",""-"")"),"-")</f>
        <v>-</v>
      </c>
      <c r="C8577" s="74">
        <f t="shared" si="66"/>
        <v>0</v>
      </c>
      <c r="D8577" s="74" t="str">
        <f t="shared" si="67"/>
        <v>You: Hai assalamualaikum Norfazura,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578" spans="1:4">
      <c r="A8578" s="74" t="s">
        <v>6208</v>
      </c>
      <c r="B8578" s="74" t="str">
        <f ca="1">IFERROR(__xludf.DUMMYFUNCTION("IF(REGEXMATCH(A8578,""wealth planning""),""Script 1"",""-"")"),"-")</f>
        <v>-</v>
      </c>
      <c r="C8578" s="74">
        <f t="shared" si="66"/>
        <v>0</v>
      </c>
      <c r="D8578" s="74">
        <f t="shared" si="67"/>
        <v>0</v>
      </c>
    </row>
    <row r="8579" spans="1:4">
      <c r="A8579" s="74" t="s">
        <v>6209</v>
      </c>
      <c r="B8579" s="74" t="str">
        <f ca="1">IFERROR(__xludf.DUMMYFUNCTION("IF(REGEXMATCH(A8579,""wealth planning""),""Script 1"",""-"")"),"-")</f>
        <v>-</v>
      </c>
      <c r="C8579" s="74" t="str">
        <f t="shared" si="66"/>
        <v>Syarifah Nur Fakhira Syed NizamStatus is reachable</v>
      </c>
      <c r="D8579" s="74">
        <f t="shared" si="67"/>
        <v>0</v>
      </c>
    </row>
    <row r="8580" spans="1:4">
      <c r="A8580" s="149">
        <v>45631</v>
      </c>
      <c r="B8580" s="74" t="str">
        <f ca="1">IFERROR(__xludf.DUMMYFUNCTION("IF(REGEXMATCH(A8580,""wealth planning""),""Script 1"",""-"")"),"#VALUE!")</f>
        <v>#VALUE!</v>
      </c>
      <c r="C8580" s="74" t="str">
        <f t="shared" si="66"/>
        <v>Syarifah Nur Fakhira Syed Nizam</v>
      </c>
      <c r="D8580" s="74">
        <f t="shared" si="67"/>
        <v>0</v>
      </c>
    </row>
    <row r="8581" spans="1:4">
      <c r="A8581" s="149">
        <v>45631</v>
      </c>
      <c r="B8581" s="74" t="str">
        <f ca="1">IFERROR(__xludf.DUMMYFUNCTION("IF(REGEXMATCH(A8581,""wealth planning""),""Script 1"",""-"")"),"#VALUE!")</f>
        <v>#VALUE!</v>
      </c>
      <c r="C8581" s="149">
        <f t="shared" si="66"/>
        <v>45631</v>
      </c>
      <c r="D8581" s="74" t="str">
        <f t="shared" si="67"/>
        <v>Syarifah Nur Fakhira Syed NizamStatus is reachable</v>
      </c>
    </row>
    <row r="8582" spans="1:4">
      <c r="A8582" s="74" t="s">
        <v>3495</v>
      </c>
      <c r="B8582" s="74" t="str">
        <f ca="1">IFERROR(__xludf.DUMMYFUNCTION("IF(REGEXMATCH(A8582,""wealth planning""),""Script 1"",""-"")"),"Script 1")</f>
        <v>Script 1</v>
      </c>
      <c r="C8582" s="149">
        <f t="shared" si="66"/>
        <v>45631</v>
      </c>
      <c r="D8582" s="74" t="str">
        <f t="shared" si="67"/>
        <v>Syarifah Nur Fakhira Syed Nizam</v>
      </c>
    </row>
    <row r="8583" spans="1:4">
      <c r="B8583" s="74" t="str">
        <f ca="1">IFERROR(__xludf.DUMMYFUNCTION("IF(REGEXMATCH(A8583,""wealth planning""),""Script 1"",""-"")"),"-")</f>
        <v>-</v>
      </c>
      <c r="C8583" s="74" t="str">
        <f t="shared" si="66"/>
        <v>You: Hai assalamualaikum Syarifah,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583" s="149">
        <f t="shared" si="67"/>
        <v>45631</v>
      </c>
    </row>
    <row r="8584" spans="1:4">
      <c r="B8584" s="74" t="str">
        <f ca="1">IFERROR(__xludf.DUMMYFUNCTION("IF(REGEXMATCH(A8584,""wealth planning""),""Script 1"",""-"")"),"-")</f>
        <v>-</v>
      </c>
      <c r="C8584" s="74">
        <f t="shared" si="66"/>
        <v>0</v>
      </c>
      <c r="D8584" s="149">
        <f t="shared" si="67"/>
        <v>45631</v>
      </c>
    </row>
    <row r="8585" spans="1:4">
      <c r="B8585" s="74" t="str">
        <f ca="1">IFERROR(__xludf.DUMMYFUNCTION("IF(REGEXMATCH(A8585,""wealth planning""),""Script 1"",""-"")"),"-")</f>
        <v>-</v>
      </c>
      <c r="C8585" s="74">
        <f t="shared" si="66"/>
        <v>0</v>
      </c>
      <c r="D8585" s="74" t="str">
        <f t="shared" si="67"/>
        <v>You: Hai assalamualaikum Syarifah,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586" spans="1:4">
      <c r="A8586" s="74" t="s">
        <v>6211</v>
      </c>
      <c r="B8586" s="74" t="str">
        <f ca="1">IFERROR(__xludf.DUMMYFUNCTION("IF(REGEXMATCH(A8586,""wealth planning""),""Script 1"",""-"")"),"-")</f>
        <v>-</v>
      </c>
      <c r="C8586" s="74">
        <f t="shared" si="66"/>
        <v>0</v>
      </c>
      <c r="D8586" s="74">
        <f t="shared" si="67"/>
        <v>0</v>
      </c>
    </row>
    <row r="8587" spans="1:4">
      <c r="A8587" s="74" t="s">
        <v>6211</v>
      </c>
      <c r="B8587" s="74" t="str">
        <f ca="1">IFERROR(__xludf.DUMMYFUNCTION("IF(REGEXMATCH(A8587,""wealth planning""),""Script 1"",""-"")"),"-")</f>
        <v>-</v>
      </c>
      <c r="C8587" s="74" t="str">
        <f t="shared" si="66"/>
        <v>Mohamad Irfan Shah Mohd Hisham</v>
      </c>
      <c r="D8587" s="74">
        <f t="shared" si="67"/>
        <v>0</v>
      </c>
    </row>
    <row r="8588" spans="1:4">
      <c r="A8588" s="149">
        <v>45631</v>
      </c>
      <c r="B8588" s="74" t="str">
        <f ca="1">IFERROR(__xludf.DUMMYFUNCTION("IF(REGEXMATCH(A8588,""wealth planning""),""Script 1"",""-"")"),"#VALUE!")</f>
        <v>#VALUE!</v>
      </c>
      <c r="C8588" s="74" t="str">
        <f t="shared" si="66"/>
        <v>Mohamad Irfan Shah Mohd Hisham</v>
      </c>
      <c r="D8588" s="74">
        <f t="shared" si="67"/>
        <v>0</v>
      </c>
    </row>
    <row r="8589" spans="1:4">
      <c r="A8589" s="149">
        <v>45631</v>
      </c>
      <c r="B8589" s="74" t="str">
        <f ca="1">IFERROR(__xludf.DUMMYFUNCTION("IF(REGEXMATCH(A8589,""wealth planning""),""Script 1"",""-"")"),"#VALUE!")</f>
        <v>#VALUE!</v>
      </c>
      <c r="C8589" s="149">
        <f t="shared" si="66"/>
        <v>45631</v>
      </c>
      <c r="D8589" s="74" t="str">
        <f t="shared" si="67"/>
        <v>Mohamad Irfan Shah Mohd Hisham</v>
      </c>
    </row>
    <row r="8590" spans="1:4">
      <c r="A8590" s="74" t="s">
        <v>3235</v>
      </c>
      <c r="B8590" s="74" t="str">
        <f ca="1">IFERROR(__xludf.DUMMYFUNCTION("IF(REGEXMATCH(A8590,""wealth planning""),""Script 1"",""-"")"),"Script 1")</f>
        <v>Script 1</v>
      </c>
      <c r="C8590" s="149">
        <f t="shared" si="66"/>
        <v>45631</v>
      </c>
      <c r="D8590" s="74" t="str">
        <f t="shared" si="67"/>
        <v>Mohamad Irfan Shah Mohd Hisham</v>
      </c>
    </row>
    <row r="8591" spans="1:4">
      <c r="B8591" s="74" t="str">
        <f ca="1">IFERROR(__xludf.DUMMYFUNCTION("IF(REGEXMATCH(A8591,""wealth planning""),""Script 1"",""-"")"),"-")</f>
        <v>-</v>
      </c>
      <c r="C8591" s="74" t="str">
        <f t="shared" si="66"/>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591" s="149">
        <f t="shared" si="67"/>
        <v>45631</v>
      </c>
    </row>
    <row r="8592" spans="1:4">
      <c r="B8592" s="74" t="str">
        <f ca="1">IFERROR(__xludf.DUMMYFUNCTION("IF(REGEXMATCH(A8592,""wealth planning""),""Script 1"",""-"")"),"-")</f>
        <v>-</v>
      </c>
      <c r="C8592" s="74">
        <f t="shared" si="66"/>
        <v>0</v>
      </c>
      <c r="D8592" s="149">
        <f t="shared" si="67"/>
        <v>45631</v>
      </c>
    </row>
    <row r="8593" spans="1:4">
      <c r="B8593" s="74" t="str">
        <f ca="1">IFERROR(__xludf.DUMMYFUNCTION("IF(REGEXMATCH(A8593,""wealth planning""),""Script 1"",""-"")"),"-")</f>
        <v>-</v>
      </c>
      <c r="C8593" s="74">
        <f t="shared" si="66"/>
        <v>0</v>
      </c>
      <c r="D8593" s="74" t="str">
        <f t="shared" si="67"/>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594" spans="1:4">
      <c r="B8594" s="74" t="str">
        <f ca="1">IFERROR(__xludf.DUMMYFUNCTION("IF(REGEXMATCH(A8594,""wealth planning""),""Script 1"",""-"")"),"-")</f>
        <v>-</v>
      </c>
      <c r="C8594" s="74">
        <f t="shared" si="66"/>
        <v>0</v>
      </c>
      <c r="D8594" s="74">
        <f t="shared" si="67"/>
        <v>0</v>
      </c>
    </row>
    <row r="8595" spans="1:4">
      <c r="A8595" s="74" t="s">
        <v>6214</v>
      </c>
      <c r="B8595" s="74" t="str">
        <f ca="1">IFERROR(__xludf.DUMMYFUNCTION("IF(REGEXMATCH(A8595,""wealth planning""),""Script 1"",""-"")"),"-")</f>
        <v>-</v>
      </c>
      <c r="C8595" s="74">
        <f t="shared" si="66"/>
        <v>0</v>
      </c>
      <c r="D8595" s="74">
        <f t="shared" si="67"/>
        <v>0</v>
      </c>
    </row>
    <row r="8596" spans="1:4">
      <c r="A8596" s="149">
        <v>45631</v>
      </c>
      <c r="B8596" s="74" t="str">
        <f ca="1">IFERROR(__xludf.DUMMYFUNCTION("IF(REGEXMATCH(A8596,""wealth planning""),""Script 1"",""-"")"),"#VALUE!")</f>
        <v>#VALUE!</v>
      </c>
      <c r="C8596" s="74" t="str">
        <f t="shared" si="66"/>
        <v>Danish Afdal Azman</v>
      </c>
      <c r="D8596" s="74">
        <f t="shared" si="67"/>
        <v>0</v>
      </c>
    </row>
    <row r="8597" spans="1:4">
      <c r="A8597" s="149">
        <v>45631</v>
      </c>
      <c r="B8597" s="74" t="str">
        <f ca="1">IFERROR(__xludf.DUMMYFUNCTION("IF(REGEXMATCH(A8597,""wealth planning""),""Script 1"",""-"")"),"#VALUE!")</f>
        <v>#VALUE!</v>
      </c>
      <c r="C8597" s="149">
        <f t="shared" si="66"/>
        <v>45631</v>
      </c>
      <c r="D8597" s="74">
        <f t="shared" si="67"/>
        <v>0</v>
      </c>
    </row>
    <row r="8598" spans="1:4">
      <c r="A8598" s="74" t="s">
        <v>2787</v>
      </c>
      <c r="B8598" s="74" t="str">
        <f ca="1">IFERROR(__xludf.DUMMYFUNCTION("IF(REGEXMATCH(A8598,""wealth planning""),""Script 1"",""-"")"),"Script 1")</f>
        <v>Script 1</v>
      </c>
      <c r="C8598" s="149">
        <f t="shared" si="66"/>
        <v>45631</v>
      </c>
      <c r="D8598" s="74" t="str">
        <f t="shared" si="67"/>
        <v>Danish Afdal Azman</v>
      </c>
    </row>
    <row r="8599" spans="1:4">
      <c r="B8599" s="74" t="str">
        <f ca="1">IFERROR(__xludf.DUMMYFUNCTION("IF(REGEXMATCH(A8599,""wealth planning""),""Script 1"",""-"")"),"-")</f>
        <v>-</v>
      </c>
      <c r="C8599" s="74" t="str">
        <f t="shared" si="66"/>
        <v>You: Hai assalamualaikum Danish,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599" s="149">
        <f t="shared" si="67"/>
        <v>45631</v>
      </c>
    </row>
    <row r="8600" spans="1:4">
      <c r="B8600" s="74" t="str">
        <f ca="1">IFERROR(__xludf.DUMMYFUNCTION("IF(REGEXMATCH(A8600,""wealth planning""),""Script 1"",""-"")"),"-")</f>
        <v>-</v>
      </c>
      <c r="C8600" s="74">
        <f t="shared" si="66"/>
        <v>0</v>
      </c>
      <c r="D8600" s="149">
        <f t="shared" si="67"/>
        <v>45631</v>
      </c>
    </row>
    <row r="8601" spans="1:4">
      <c r="B8601" s="74" t="str">
        <f ca="1">IFERROR(__xludf.DUMMYFUNCTION("IF(REGEXMATCH(A8601,""wealth planning""),""Script 1"",""-"")"),"-")</f>
        <v>-</v>
      </c>
      <c r="C8601" s="74">
        <f t="shared" si="66"/>
        <v>0</v>
      </c>
      <c r="D8601" s="74" t="str">
        <f t="shared" si="67"/>
        <v>You: Hai assalamualaikum Danish,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602" spans="1:4">
      <c r="B8602" s="74" t="str">
        <f ca="1">IFERROR(__xludf.DUMMYFUNCTION("IF(REGEXMATCH(A8602,""wealth planning""),""Script 1"",""-"")"),"-")</f>
        <v>-</v>
      </c>
      <c r="C8602" s="74">
        <f t="shared" si="66"/>
        <v>0</v>
      </c>
      <c r="D8602" s="74">
        <f t="shared" si="67"/>
        <v>0</v>
      </c>
    </row>
    <row r="8603" spans="1:4">
      <c r="A8603" s="74" t="s">
        <v>6217</v>
      </c>
      <c r="B8603" s="74" t="str">
        <f ca="1">IFERROR(__xludf.DUMMYFUNCTION("IF(REGEXMATCH(A8603,""wealth planning""),""Script 1"",""-"")"),"-")</f>
        <v>-</v>
      </c>
      <c r="C8603" s="74">
        <f t="shared" si="66"/>
        <v>0</v>
      </c>
      <c r="D8603" s="74">
        <f t="shared" si="67"/>
        <v>0</v>
      </c>
    </row>
    <row r="8604" spans="1:4">
      <c r="A8604" s="149">
        <v>45631</v>
      </c>
      <c r="B8604" s="74" t="str">
        <f ca="1">IFERROR(__xludf.DUMMYFUNCTION("IF(REGEXMATCH(A8604,""wealth planning""),""Script 1"",""-"")"),"#VALUE!")</f>
        <v>#VALUE!</v>
      </c>
      <c r="C8604" s="74" t="str">
        <f t="shared" si="66"/>
        <v>Nuraina Afiqah Aziz</v>
      </c>
      <c r="D8604" s="74">
        <f t="shared" si="67"/>
        <v>0</v>
      </c>
    </row>
    <row r="8605" spans="1:4">
      <c r="A8605" s="149">
        <v>45631</v>
      </c>
      <c r="B8605" s="74" t="str">
        <f ca="1">IFERROR(__xludf.DUMMYFUNCTION("IF(REGEXMATCH(A8605,""wealth planning""),""Script 1"",""-"")"),"#VALUE!")</f>
        <v>#VALUE!</v>
      </c>
      <c r="C8605" s="149">
        <f t="shared" si="66"/>
        <v>45631</v>
      </c>
      <c r="D8605" s="74">
        <f t="shared" si="67"/>
        <v>0</v>
      </c>
    </row>
    <row r="8606" spans="1:4">
      <c r="A8606" s="74" t="s">
        <v>3286</v>
      </c>
      <c r="B8606" s="74" t="str">
        <f ca="1">IFERROR(__xludf.DUMMYFUNCTION("IF(REGEXMATCH(A8606,""wealth planning""),""Script 1"",""-"")"),"Script 1")</f>
        <v>Script 1</v>
      </c>
      <c r="C8606" s="149">
        <f t="shared" si="66"/>
        <v>45631</v>
      </c>
      <c r="D8606" s="74" t="str">
        <f t="shared" si="67"/>
        <v>Nuraina Afiqah Aziz</v>
      </c>
    </row>
    <row r="8607" spans="1:4">
      <c r="B8607" s="74" t="str">
        <f ca="1">IFERROR(__xludf.DUMMYFUNCTION("IF(REGEXMATCH(A8607,""wealth planning""),""Script 1"",""-"")"),"-")</f>
        <v>-</v>
      </c>
      <c r="C8607" s="74" t="str">
        <f t="shared" si="66"/>
        <v>You: Hai assalamualaikum Nuraina,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607" s="149">
        <f t="shared" si="67"/>
        <v>45631</v>
      </c>
    </row>
    <row r="8608" spans="1:4">
      <c r="B8608" s="74" t="str">
        <f ca="1">IFERROR(__xludf.DUMMYFUNCTION("IF(REGEXMATCH(A8608,""wealth planning""),""Script 1"",""-"")"),"-")</f>
        <v>-</v>
      </c>
      <c r="C8608" s="74">
        <f t="shared" si="66"/>
        <v>0</v>
      </c>
      <c r="D8608" s="149">
        <f t="shared" si="67"/>
        <v>45631</v>
      </c>
    </row>
    <row r="8609" spans="1:4">
      <c r="B8609" s="74" t="str">
        <f ca="1">IFERROR(__xludf.DUMMYFUNCTION("IF(REGEXMATCH(A8609,""wealth planning""),""Script 1"",""-"")"),"-")</f>
        <v>-</v>
      </c>
      <c r="C8609" s="74">
        <f t="shared" si="66"/>
        <v>0</v>
      </c>
      <c r="D8609" s="74" t="str">
        <f t="shared" si="67"/>
        <v>You: Hai assalamualaikum Nuraina,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610" spans="1:4">
      <c r="B8610" s="74" t="str">
        <f ca="1">IFERROR(__xludf.DUMMYFUNCTION("IF(REGEXMATCH(A8610,""wealth planning""),""Script 1"",""-"")"),"-")</f>
        <v>-</v>
      </c>
      <c r="C8610" s="74">
        <f t="shared" si="66"/>
        <v>0</v>
      </c>
      <c r="D8610" s="74">
        <f t="shared" si="67"/>
        <v>0</v>
      </c>
    </row>
    <row r="8611" spans="1:4">
      <c r="A8611" s="74" t="s">
        <v>6220</v>
      </c>
      <c r="B8611" s="74" t="str">
        <f ca="1">IFERROR(__xludf.DUMMYFUNCTION("IF(REGEXMATCH(A8611,""wealth planning""),""Script 1"",""-"")"),"-")</f>
        <v>-</v>
      </c>
      <c r="C8611" s="74">
        <f t="shared" si="66"/>
        <v>0</v>
      </c>
      <c r="D8611" s="74">
        <f t="shared" si="67"/>
        <v>0</v>
      </c>
    </row>
    <row r="8612" spans="1:4">
      <c r="A8612" s="149">
        <v>45631</v>
      </c>
      <c r="B8612" s="74" t="str">
        <f ca="1">IFERROR(__xludf.DUMMYFUNCTION("IF(REGEXMATCH(A8612,""wealth planning""),""Script 1"",""-"")"),"#VALUE!")</f>
        <v>#VALUE!</v>
      </c>
      <c r="C8612" s="74" t="str">
        <f t="shared" si="66"/>
        <v>Muhammad Afif Syafieq</v>
      </c>
      <c r="D8612" s="74">
        <f t="shared" si="67"/>
        <v>0</v>
      </c>
    </row>
    <row r="8613" spans="1:4">
      <c r="A8613" s="149">
        <v>45631</v>
      </c>
      <c r="B8613" s="74" t="str">
        <f ca="1">IFERROR(__xludf.DUMMYFUNCTION("IF(REGEXMATCH(A8613,""wealth planning""),""Script 1"",""-"")"),"#VALUE!")</f>
        <v>#VALUE!</v>
      </c>
      <c r="C8613" s="149">
        <f t="shared" si="66"/>
        <v>45631</v>
      </c>
      <c r="D8613" s="74">
        <f t="shared" si="67"/>
        <v>0</v>
      </c>
    </row>
    <row r="8614" spans="1:4">
      <c r="A8614" s="74" t="s">
        <v>5240</v>
      </c>
      <c r="B8614" s="74" t="str">
        <f ca="1">IFERROR(__xludf.DUMMYFUNCTION("IF(REGEXMATCH(A8614,""wealth planning""),""Script 1"",""-"")"),"Script 1")</f>
        <v>Script 1</v>
      </c>
      <c r="C8614" s="149">
        <f t="shared" si="66"/>
        <v>45631</v>
      </c>
      <c r="D8614" s="74" t="str">
        <f t="shared" si="67"/>
        <v>Muhammad Afif Syafieq</v>
      </c>
    </row>
    <row r="8615" spans="1:4">
      <c r="B8615" s="74" t="str">
        <f ca="1">IFERROR(__xludf.DUMMYFUNCTION("IF(REGEXMATCH(A8615,""wealth planning""),""Script 1"",""-"")"),"-")</f>
        <v>-</v>
      </c>
      <c r="C8615" s="74" t="str">
        <f t="shared" si="66"/>
        <v>You: Hai assalamualaikum Afif,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615" s="149">
        <f t="shared" si="67"/>
        <v>45631</v>
      </c>
    </row>
    <row r="8616" spans="1:4">
      <c r="B8616" s="74" t="str">
        <f ca="1">IFERROR(__xludf.DUMMYFUNCTION("IF(REGEXMATCH(A8616,""wealth planning""),""Script 1"",""-"")"),"-")</f>
        <v>-</v>
      </c>
      <c r="C8616" s="74">
        <f t="shared" si="66"/>
        <v>0</v>
      </c>
      <c r="D8616" s="149">
        <f t="shared" si="67"/>
        <v>45631</v>
      </c>
    </row>
    <row r="8617" spans="1:4">
      <c r="B8617" s="74" t="str">
        <f ca="1">IFERROR(__xludf.DUMMYFUNCTION("IF(REGEXMATCH(A8617,""wealth planning""),""Script 1"",""-"")"),"-")</f>
        <v>-</v>
      </c>
      <c r="C8617" s="74">
        <f t="shared" si="66"/>
        <v>0</v>
      </c>
      <c r="D8617" s="74" t="str">
        <f t="shared" si="67"/>
        <v>You: Hai assalamualaikum Afif,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618" spans="1:4">
      <c r="B8618" s="74" t="str">
        <f ca="1">IFERROR(__xludf.DUMMYFUNCTION("IF(REGEXMATCH(A8618,""wealth planning""),""Script 1"",""-"")"),"-")</f>
        <v>-</v>
      </c>
      <c r="C8618" s="74">
        <f t="shared" si="66"/>
        <v>0</v>
      </c>
      <c r="D8618" s="74">
        <f t="shared" si="67"/>
        <v>0</v>
      </c>
    </row>
    <row r="8619" spans="1:4">
      <c r="A8619" s="74" t="s">
        <v>6223</v>
      </c>
      <c r="B8619" s="74" t="str">
        <f ca="1">IFERROR(__xludf.DUMMYFUNCTION("IF(REGEXMATCH(A8619,""wealth planning""),""Script 1"",""-"")"),"-")</f>
        <v>-</v>
      </c>
      <c r="C8619" s="74">
        <f t="shared" si="66"/>
        <v>0</v>
      </c>
      <c r="D8619" s="74">
        <f t="shared" si="67"/>
        <v>0</v>
      </c>
    </row>
    <row r="8620" spans="1:4">
      <c r="A8620" s="149">
        <v>45631</v>
      </c>
      <c r="B8620" s="74" t="str">
        <f ca="1">IFERROR(__xludf.DUMMYFUNCTION("IF(REGEXMATCH(A8620,""wealth planning""),""Script 1"",""-"")"),"#VALUE!")</f>
        <v>#VALUE!</v>
      </c>
      <c r="C8620" s="74" t="str">
        <f t="shared" si="66"/>
        <v>Najmina Nadrah Mohshin</v>
      </c>
      <c r="D8620" s="74">
        <f t="shared" si="67"/>
        <v>0</v>
      </c>
    </row>
    <row r="8621" spans="1:4">
      <c r="A8621" s="149">
        <v>45631</v>
      </c>
      <c r="B8621" s="74" t="str">
        <f ca="1">IFERROR(__xludf.DUMMYFUNCTION("IF(REGEXMATCH(A8621,""wealth planning""),""Script 1"",""-"")"),"#VALUE!")</f>
        <v>#VALUE!</v>
      </c>
      <c r="C8621" s="149">
        <f t="shared" si="66"/>
        <v>45631</v>
      </c>
      <c r="D8621" s="74">
        <f t="shared" si="67"/>
        <v>0</v>
      </c>
    </row>
    <row r="8622" spans="1:4">
      <c r="A8622" s="74" t="s">
        <v>6224</v>
      </c>
      <c r="B8622" s="74" t="str">
        <f ca="1">IFERROR(__xludf.DUMMYFUNCTION("IF(REGEXMATCH(A8622,""wealth planning""),""Script 1"",""-"")"),"Script 1")</f>
        <v>Script 1</v>
      </c>
      <c r="C8622" s="149">
        <f t="shared" si="66"/>
        <v>45631</v>
      </c>
      <c r="D8622" s="74" t="str">
        <f t="shared" si="67"/>
        <v>Najmina Nadrah Mohshin</v>
      </c>
    </row>
    <row r="8623" spans="1:4">
      <c r="B8623" s="74" t="str">
        <f ca="1">IFERROR(__xludf.DUMMYFUNCTION("IF(REGEXMATCH(A8623,""wealth planning""),""Script 1"",""-"")"),"-")</f>
        <v>-</v>
      </c>
      <c r="C8623" s="74" t="str">
        <f t="shared" si="66"/>
        <v>You: Hai assalamualaikum Najmina,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623" s="149">
        <f t="shared" si="67"/>
        <v>45631</v>
      </c>
    </row>
    <row r="8624" spans="1:4">
      <c r="B8624" s="74" t="str">
        <f ca="1">IFERROR(__xludf.DUMMYFUNCTION("IF(REGEXMATCH(A8624,""wealth planning""),""Script 1"",""-"")"),"-")</f>
        <v>-</v>
      </c>
      <c r="C8624" s="74">
        <f t="shared" si="66"/>
        <v>0</v>
      </c>
      <c r="D8624" s="149">
        <f t="shared" si="67"/>
        <v>45631</v>
      </c>
    </row>
    <row r="8625" spans="1:4">
      <c r="B8625" s="74" t="str">
        <f ca="1">IFERROR(__xludf.DUMMYFUNCTION("IF(REGEXMATCH(A8625,""wealth planning""),""Script 1"",""-"")"),"-")</f>
        <v>-</v>
      </c>
      <c r="C8625" s="74">
        <f t="shared" si="66"/>
        <v>0</v>
      </c>
      <c r="D8625" s="74" t="str">
        <f t="shared" si="67"/>
        <v>You: Hai assalamualaikum Najmina,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626" spans="1:4">
      <c r="B8626" s="74" t="str">
        <f ca="1">IFERROR(__xludf.DUMMYFUNCTION("IF(REGEXMATCH(A8626,""wealth planning""),""Script 1"",""-"")"),"-")</f>
        <v>-</v>
      </c>
      <c r="C8626" s="74">
        <f t="shared" si="66"/>
        <v>0</v>
      </c>
      <c r="D8626" s="74">
        <f t="shared" si="67"/>
        <v>0</v>
      </c>
    </row>
    <row r="8627" spans="1:4">
      <c r="A8627" s="74" t="s">
        <v>6227</v>
      </c>
      <c r="B8627" s="74" t="str">
        <f ca="1">IFERROR(__xludf.DUMMYFUNCTION("IF(REGEXMATCH(A8627,""wealth planning""),""Script 1"",""-"")"),"-")</f>
        <v>-</v>
      </c>
      <c r="C8627" s="74">
        <f t="shared" si="66"/>
        <v>0</v>
      </c>
      <c r="D8627" s="74">
        <f t="shared" si="67"/>
        <v>0</v>
      </c>
    </row>
    <row r="8628" spans="1:4">
      <c r="A8628" s="149">
        <v>45631</v>
      </c>
      <c r="B8628" s="74" t="str">
        <f ca="1">IFERROR(__xludf.DUMMYFUNCTION("IF(REGEXMATCH(A8628,""wealth planning""),""Script 1"",""-"")"),"#VALUE!")</f>
        <v>#VALUE!</v>
      </c>
      <c r="C8628" s="74" t="str">
        <f t="shared" si="66"/>
        <v>Intan Norhafizah Zainol Abas</v>
      </c>
      <c r="D8628" s="74">
        <f t="shared" si="67"/>
        <v>0</v>
      </c>
    </row>
    <row r="8629" spans="1:4">
      <c r="A8629" s="149">
        <v>45631</v>
      </c>
      <c r="B8629" s="74" t="str">
        <f ca="1">IFERROR(__xludf.DUMMYFUNCTION("IF(REGEXMATCH(A8629,""wealth planning""),""Script 1"",""-"")"),"#VALUE!")</f>
        <v>#VALUE!</v>
      </c>
      <c r="C8629" s="149">
        <f t="shared" si="66"/>
        <v>45631</v>
      </c>
      <c r="D8629" s="74">
        <f t="shared" si="67"/>
        <v>0</v>
      </c>
    </row>
    <row r="8630" spans="1:4">
      <c r="A8630" s="74" t="s">
        <v>3136</v>
      </c>
      <c r="B8630" s="74" t="str">
        <f ca="1">IFERROR(__xludf.DUMMYFUNCTION("IF(REGEXMATCH(A8630,""wealth planning""),""Script 1"",""-"")"),"Script 1")</f>
        <v>Script 1</v>
      </c>
      <c r="C8630" s="149">
        <f t="shared" si="66"/>
        <v>45631</v>
      </c>
      <c r="D8630" s="74" t="str">
        <f t="shared" si="67"/>
        <v>Intan Norhafizah Zainol Abas</v>
      </c>
    </row>
    <row r="8631" spans="1:4">
      <c r="B8631" s="74" t="str">
        <f ca="1">IFERROR(__xludf.DUMMYFUNCTION("IF(REGEXMATCH(A8631,""wealth planning""),""Script 1"",""-"")"),"-")</f>
        <v>-</v>
      </c>
      <c r="C8631" s="74" t="str">
        <f t="shared" si="66"/>
        <v>You: Hai assalamualaikum Intan,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631" s="149">
        <f t="shared" si="67"/>
        <v>45631</v>
      </c>
    </row>
    <row r="8632" spans="1:4">
      <c r="B8632" s="74" t="str">
        <f ca="1">IFERROR(__xludf.DUMMYFUNCTION("IF(REGEXMATCH(A8632,""wealth planning""),""Script 1"",""-"")"),"-")</f>
        <v>-</v>
      </c>
      <c r="C8632" s="74">
        <f t="shared" si="66"/>
        <v>0</v>
      </c>
      <c r="D8632" s="149">
        <f t="shared" si="67"/>
        <v>45631</v>
      </c>
    </row>
    <row r="8633" spans="1:4">
      <c r="B8633" s="74" t="str">
        <f ca="1">IFERROR(__xludf.DUMMYFUNCTION("IF(REGEXMATCH(A8633,""wealth planning""),""Script 1"",""-"")"),"-")</f>
        <v>-</v>
      </c>
      <c r="C8633" s="74">
        <f t="shared" si="66"/>
        <v>0</v>
      </c>
      <c r="D8633" s="74" t="str">
        <f t="shared" si="67"/>
        <v>You: Hai assalamualaikum Intan,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634" spans="1:4">
      <c r="B8634" s="74" t="str">
        <f ca="1">IFERROR(__xludf.DUMMYFUNCTION("IF(REGEXMATCH(A8634,""wealth planning""),""Script 1"",""-"")"),"-")</f>
        <v>-</v>
      </c>
      <c r="C8634" s="74">
        <f t="shared" si="66"/>
        <v>0</v>
      </c>
      <c r="D8634" s="74">
        <f t="shared" si="67"/>
        <v>0</v>
      </c>
    </row>
    <row r="8635" spans="1:4">
      <c r="A8635" s="74" t="s">
        <v>6230</v>
      </c>
      <c r="B8635" s="74" t="str">
        <f ca="1">IFERROR(__xludf.DUMMYFUNCTION("IF(REGEXMATCH(A8635,""wealth planning""),""Script 1"",""-"")"),"-")</f>
        <v>-</v>
      </c>
      <c r="C8635" s="74">
        <f t="shared" si="66"/>
        <v>0</v>
      </c>
      <c r="D8635" s="74">
        <f t="shared" si="67"/>
        <v>0</v>
      </c>
    </row>
    <row r="8636" spans="1:4">
      <c r="A8636" s="149">
        <v>45631</v>
      </c>
      <c r="B8636" s="74" t="str">
        <f ca="1">IFERROR(__xludf.DUMMYFUNCTION("IF(REGEXMATCH(A8636,""wealth planning""),""Script 1"",""-"")"),"#VALUE!")</f>
        <v>#VALUE!</v>
      </c>
      <c r="C8636" s="74" t="str">
        <f t="shared" si="66"/>
        <v>Nuraisya Mohktar</v>
      </c>
      <c r="D8636" s="74">
        <f t="shared" si="67"/>
        <v>0</v>
      </c>
    </row>
    <row r="8637" spans="1:4">
      <c r="A8637" s="149">
        <v>45631</v>
      </c>
      <c r="B8637" s="74" t="str">
        <f ca="1">IFERROR(__xludf.DUMMYFUNCTION("IF(REGEXMATCH(A8637,""wealth planning""),""Script 1"",""-"")"),"#VALUE!")</f>
        <v>#VALUE!</v>
      </c>
      <c r="C8637" s="149">
        <f t="shared" si="66"/>
        <v>45631</v>
      </c>
      <c r="D8637" s="74">
        <f t="shared" si="67"/>
        <v>0</v>
      </c>
    </row>
    <row r="8638" spans="1:4">
      <c r="A8638" s="74" t="s">
        <v>6231</v>
      </c>
      <c r="B8638" s="74" t="str">
        <f ca="1">IFERROR(__xludf.DUMMYFUNCTION("IF(REGEXMATCH(A8638,""wealth planning""),""Script 1"",""-"")"),"Script 1")</f>
        <v>Script 1</v>
      </c>
      <c r="C8638" s="149">
        <f t="shared" si="66"/>
        <v>45631</v>
      </c>
      <c r="D8638" s="74" t="str">
        <f t="shared" si="67"/>
        <v>Nuraisya Mohktar</v>
      </c>
    </row>
    <row r="8639" spans="1:4">
      <c r="B8639" s="74" t="str">
        <f ca="1">IFERROR(__xludf.DUMMYFUNCTION("IF(REGEXMATCH(A8639,""wealth planning""),""Script 1"",""-"")"),"-")</f>
        <v>-</v>
      </c>
      <c r="C8639" s="74" t="str">
        <f t="shared" si="66"/>
        <v>You: Hai assalamualaikum Nuraisya,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639" s="149">
        <f t="shared" si="67"/>
        <v>45631</v>
      </c>
    </row>
    <row r="8640" spans="1:4">
      <c r="B8640" s="74" t="str">
        <f ca="1">IFERROR(__xludf.DUMMYFUNCTION("IF(REGEXMATCH(A8640,""wealth planning""),""Script 1"",""-"")"),"-")</f>
        <v>-</v>
      </c>
      <c r="C8640" s="74">
        <f t="shared" si="66"/>
        <v>0</v>
      </c>
      <c r="D8640" s="149">
        <f t="shared" si="67"/>
        <v>45631</v>
      </c>
    </row>
    <row r="8641" spans="1:4">
      <c r="B8641" s="74" t="str">
        <f ca="1">IFERROR(__xludf.DUMMYFUNCTION("IF(REGEXMATCH(A8641,""wealth planning""),""Script 1"",""-"")"),"-")</f>
        <v>-</v>
      </c>
      <c r="C8641" s="74">
        <f t="shared" si="66"/>
        <v>0</v>
      </c>
      <c r="D8641" s="74" t="str">
        <f t="shared" si="67"/>
        <v>You: Hai assalamualaikum Nuraisya,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642" spans="1:4">
      <c r="A8642" s="74" t="s">
        <v>6233</v>
      </c>
      <c r="B8642" s="74" t="str">
        <f ca="1">IFERROR(__xludf.DUMMYFUNCTION("IF(REGEXMATCH(A8642,""wealth planning""),""Script 1"",""-"")"),"-")</f>
        <v>-</v>
      </c>
      <c r="C8642" s="74">
        <f t="shared" si="66"/>
        <v>0</v>
      </c>
      <c r="D8642" s="74">
        <f t="shared" si="67"/>
        <v>0</v>
      </c>
    </row>
    <row r="8643" spans="1:4">
      <c r="A8643" s="74" t="s">
        <v>6234</v>
      </c>
      <c r="B8643" s="74" t="str">
        <f ca="1">IFERROR(__xludf.DUMMYFUNCTION("IF(REGEXMATCH(A8643,""wealth planning""),""Script 1"",""-"")"),"-")</f>
        <v>-</v>
      </c>
      <c r="C8643" s="74" t="str">
        <f t="shared" si="66"/>
        <v>Zainaty NurdiniStatus is reachable</v>
      </c>
      <c r="D8643" s="74">
        <f t="shared" si="67"/>
        <v>0</v>
      </c>
    </row>
    <row r="8644" spans="1:4">
      <c r="A8644" s="149">
        <v>45631</v>
      </c>
      <c r="B8644" s="74" t="str">
        <f ca="1">IFERROR(__xludf.DUMMYFUNCTION("IF(REGEXMATCH(A8644,""wealth planning""),""Script 1"",""-"")"),"#VALUE!")</f>
        <v>#VALUE!</v>
      </c>
      <c r="C8644" s="74" t="str">
        <f t="shared" si="66"/>
        <v>Zainaty Nurdini</v>
      </c>
      <c r="D8644" s="74">
        <f t="shared" si="67"/>
        <v>0</v>
      </c>
    </row>
    <row r="8645" spans="1:4">
      <c r="A8645" s="149">
        <v>45631</v>
      </c>
      <c r="B8645" s="74" t="str">
        <f ca="1">IFERROR(__xludf.DUMMYFUNCTION("IF(REGEXMATCH(A8645,""wealth planning""),""Script 1"",""-"")"),"#VALUE!")</f>
        <v>#VALUE!</v>
      </c>
      <c r="C8645" s="149">
        <f t="shared" si="66"/>
        <v>45631</v>
      </c>
      <c r="D8645" s="74" t="str">
        <f t="shared" si="67"/>
        <v>Zainaty NurdiniStatus is reachable</v>
      </c>
    </row>
    <row r="8646" spans="1:4">
      <c r="A8646" s="74" t="s">
        <v>6235</v>
      </c>
      <c r="B8646" s="74" t="str">
        <f ca="1">IFERROR(__xludf.DUMMYFUNCTION("IF(REGEXMATCH(A8646,""wealth planning""),""Script 1"",""-"")"),"-")</f>
        <v>-</v>
      </c>
      <c r="C8646" s="149">
        <f t="shared" si="66"/>
        <v>45631</v>
      </c>
      <c r="D8646" s="74" t="str">
        <f t="shared" si="67"/>
        <v>Zainaty Nurdini</v>
      </c>
    </row>
    <row r="8647" spans="1:4">
      <c r="B8647" s="74" t="str">
        <f ca="1">IFERROR(__xludf.DUMMYFUNCTION("IF(REGEXMATCH(A8647,""wealth planning""),""Script 1"",""-"")"),"-")</f>
        <v>-</v>
      </c>
      <c r="C8647" s="74" t="str">
        <f t="shared" si="66"/>
        <v>You: Terima kasih atas reply dan doanya. Semoga dipermudahkan urusan</v>
      </c>
      <c r="D8647" s="149">
        <f t="shared" si="67"/>
        <v>45631</v>
      </c>
    </row>
    <row r="8648" spans="1:4">
      <c r="B8648" s="74" t="str">
        <f ca="1">IFERROR(__xludf.DUMMYFUNCTION("IF(REGEXMATCH(A8648,""wealth planning""),""Script 1"",""-"")"),"-")</f>
        <v>-</v>
      </c>
      <c r="C8648" s="74">
        <f t="shared" si="66"/>
        <v>0</v>
      </c>
      <c r="D8648" s="149">
        <f t="shared" si="67"/>
        <v>45631</v>
      </c>
    </row>
    <row r="8649" spans="1:4">
      <c r="B8649" s="74" t="str">
        <f ca="1">IFERROR(__xludf.DUMMYFUNCTION("IF(REGEXMATCH(A8649,""wealth planning""),""Script 1"",""-"")"),"-")</f>
        <v>-</v>
      </c>
      <c r="C8649" s="74">
        <f t="shared" si="66"/>
        <v>0</v>
      </c>
      <c r="D8649" s="74" t="str">
        <f t="shared" si="67"/>
        <v>You: Terima kasih atas reply dan doanya. Semoga dipermudahkan urusan</v>
      </c>
    </row>
    <row r="8650" spans="1:4">
      <c r="A8650" s="74" t="s">
        <v>6237</v>
      </c>
      <c r="B8650" s="74" t="str">
        <f ca="1">IFERROR(__xludf.DUMMYFUNCTION("IF(REGEXMATCH(A8650,""wealth planning""),""Script 1"",""-"")"),"-")</f>
        <v>-</v>
      </c>
      <c r="C8650" s="74">
        <f t="shared" si="66"/>
        <v>0</v>
      </c>
      <c r="D8650" s="74">
        <f t="shared" si="67"/>
        <v>0</v>
      </c>
    </row>
    <row r="8651" spans="1:4">
      <c r="A8651" s="74" t="s">
        <v>6238</v>
      </c>
      <c r="B8651" s="74" t="str">
        <f ca="1">IFERROR(__xludf.DUMMYFUNCTION("IF(REGEXMATCH(A8651,""wealth planning""),""Script 1"",""-"")"),"-")</f>
        <v>-</v>
      </c>
      <c r="C8651" s="74" t="str">
        <f t="shared" si="66"/>
        <v>Anuar Aleif NasrunStatus is reachable</v>
      </c>
      <c r="D8651" s="74">
        <f t="shared" si="67"/>
        <v>0</v>
      </c>
    </row>
    <row r="8652" spans="1:4">
      <c r="A8652" s="149">
        <v>45631</v>
      </c>
      <c r="B8652" s="74" t="str">
        <f ca="1">IFERROR(__xludf.DUMMYFUNCTION("IF(REGEXMATCH(A8652,""wealth planning""),""Script 1"",""-"")"),"#VALUE!")</f>
        <v>#VALUE!</v>
      </c>
      <c r="C8652" s="74" t="str">
        <f t="shared" si="66"/>
        <v>Anuar Aleif Nasrun</v>
      </c>
      <c r="D8652" s="74">
        <f t="shared" si="67"/>
        <v>0</v>
      </c>
    </row>
    <row r="8653" spans="1:4">
      <c r="A8653" s="149">
        <v>45631</v>
      </c>
      <c r="B8653" s="74" t="str">
        <f ca="1">IFERROR(__xludf.DUMMYFUNCTION("IF(REGEXMATCH(A8653,""wealth planning""),""Script 1"",""-"")"),"#VALUE!")</f>
        <v>#VALUE!</v>
      </c>
      <c r="C8653" s="149">
        <f t="shared" si="66"/>
        <v>45631</v>
      </c>
      <c r="D8653" s="74" t="str">
        <f t="shared" si="67"/>
        <v>Anuar Aleif NasrunStatus is reachable</v>
      </c>
    </row>
    <row r="8654" spans="1:4">
      <c r="A8654" s="74" t="s">
        <v>6239</v>
      </c>
      <c r="B8654" s="74" t="str">
        <f ca="1">IFERROR(__xludf.DUMMYFUNCTION("IF(REGEXMATCH(A8654,""wealth planning""),""Script 1"",""-"")"),"Script 1")</f>
        <v>Script 1</v>
      </c>
      <c r="C8654" s="149">
        <f t="shared" si="66"/>
        <v>45631</v>
      </c>
      <c r="D8654" s="74" t="str">
        <f t="shared" si="67"/>
        <v>Anuar Aleif Nasrun</v>
      </c>
    </row>
    <row r="8655" spans="1:4">
      <c r="B8655" s="74" t="str">
        <f ca="1">IFERROR(__xludf.DUMMYFUNCTION("IF(REGEXMATCH(A8655,""wealth planning""),""Script 1"",""-"")"),"-")</f>
        <v>-</v>
      </c>
      <c r="C8655" s="74" t="str">
        <f t="shared" si="66"/>
        <v>You: Hai assalamualaikum tuan Anuar,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655" s="149">
        <f t="shared" si="67"/>
        <v>45631</v>
      </c>
    </row>
    <row r="8656" spans="1:4">
      <c r="B8656" s="74" t="str">
        <f ca="1">IFERROR(__xludf.DUMMYFUNCTION("IF(REGEXMATCH(A8656,""wealth planning""),""Script 1"",""-"")"),"-")</f>
        <v>-</v>
      </c>
      <c r="C8656" s="74">
        <f t="shared" si="66"/>
        <v>0</v>
      </c>
      <c r="D8656" s="149">
        <f t="shared" si="67"/>
        <v>45631</v>
      </c>
    </row>
    <row r="8657" spans="1:4">
      <c r="B8657" s="74" t="str">
        <f ca="1">IFERROR(__xludf.DUMMYFUNCTION("IF(REGEXMATCH(A8657,""wealth planning""),""Script 1"",""-"")"),"-")</f>
        <v>-</v>
      </c>
      <c r="C8657" s="74">
        <f t="shared" si="66"/>
        <v>0</v>
      </c>
      <c r="D8657" s="74" t="str">
        <f t="shared" si="67"/>
        <v>You: Hai assalamualaikum tuan Anuar,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658" spans="1:4">
      <c r="B8658" s="74" t="str">
        <f ca="1">IFERROR(__xludf.DUMMYFUNCTION("IF(REGEXMATCH(A8658,""wealth planning""),""Script 1"",""-"")"),"-")</f>
        <v>-</v>
      </c>
      <c r="C8658" s="74">
        <f t="shared" si="66"/>
        <v>0</v>
      </c>
      <c r="D8658" s="74">
        <f t="shared" si="67"/>
        <v>0</v>
      </c>
    </row>
    <row r="8659" spans="1:4">
      <c r="A8659" s="74" t="s">
        <v>6242</v>
      </c>
      <c r="B8659" s="74" t="str">
        <f ca="1">IFERROR(__xludf.DUMMYFUNCTION("IF(REGEXMATCH(A8659,""wealth planning""),""Script 1"",""-"")"),"-")</f>
        <v>-</v>
      </c>
      <c r="C8659" s="74">
        <f t="shared" si="66"/>
        <v>0</v>
      </c>
      <c r="D8659" s="74">
        <f t="shared" si="67"/>
        <v>0</v>
      </c>
    </row>
    <row r="8660" spans="1:4">
      <c r="A8660" s="149">
        <v>45631</v>
      </c>
      <c r="B8660" s="74" t="str">
        <f ca="1">IFERROR(__xludf.DUMMYFUNCTION("IF(REGEXMATCH(A8660,""wealth planning""),""Script 1"",""-"")"),"#VALUE!")</f>
        <v>#VALUE!</v>
      </c>
      <c r="C8660" s="74" t="str">
        <f t="shared" si="66"/>
        <v>Nurhazwani J.</v>
      </c>
      <c r="D8660" s="74">
        <f t="shared" si="67"/>
        <v>0</v>
      </c>
    </row>
    <row r="8661" spans="1:4">
      <c r="A8661" s="149">
        <v>45631</v>
      </c>
      <c r="B8661" s="74" t="str">
        <f ca="1">IFERROR(__xludf.DUMMYFUNCTION("IF(REGEXMATCH(A8661,""wealth planning""),""Script 1"",""-"")"),"#VALUE!")</f>
        <v>#VALUE!</v>
      </c>
      <c r="C8661" s="149">
        <f t="shared" si="66"/>
        <v>45631</v>
      </c>
      <c r="D8661" s="74">
        <f t="shared" si="67"/>
        <v>0</v>
      </c>
    </row>
    <row r="8662" spans="1:4">
      <c r="A8662" s="74" t="s">
        <v>6243</v>
      </c>
      <c r="B8662" s="74" t="str">
        <f ca="1">IFERROR(__xludf.DUMMYFUNCTION("IF(REGEXMATCH(A8662,""wealth planning""),""Script 1"",""-"")"),"Script 1")</f>
        <v>Script 1</v>
      </c>
      <c r="C8662" s="149">
        <f t="shared" si="66"/>
        <v>45631</v>
      </c>
      <c r="D8662" s="74" t="str">
        <f t="shared" si="67"/>
        <v>Nurhazwani J.</v>
      </c>
    </row>
    <row r="8663" spans="1:4">
      <c r="B8663" s="74" t="str">
        <f ca="1">IFERROR(__xludf.DUMMYFUNCTION("IF(REGEXMATCH(A8663,""wealth planning""),""Script 1"",""-"")"),"-")</f>
        <v>-</v>
      </c>
      <c r="C8663" s="74" t="str">
        <f t="shared" si="66"/>
        <v>You: Hai assalamualaikum Nurhazwani,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663" s="149">
        <f t="shared" si="67"/>
        <v>45631</v>
      </c>
    </row>
    <row r="8664" spans="1:4">
      <c r="B8664" s="74" t="str">
        <f ca="1">IFERROR(__xludf.DUMMYFUNCTION("IF(REGEXMATCH(A8664,""wealth planning""),""Script 1"",""-"")"),"-")</f>
        <v>-</v>
      </c>
      <c r="C8664" s="74">
        <f t="shared" si="66"/>
        <v>0</v>
      </c>
      <c r="D8664" s="149">
        <f t="shared" si="67"/>
        <v>45631</v>
      </c>
    </row>
    <row r="8665" spans="1:4">
      <c r="B8665" s="74" t="str">
        <f ca="1">IFERROR(__xludf.DUMMYFUNCTION("IF(REGEXMATCH(A8665,""wealth planning""),""Script 1"",""-"")"),"-")</f>
        <v>-</v>
      </c>
      <c r="C8665" s="74">
        <f t="shared" si="66"/>
        <v>0</v>
      </c>
      <c r="D8665" s="74" t="str">
        <f t="shared" si="67"/>
        <v>You: Hai assalamualaikum Nurhazwani,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666" spans="1:4">
      <c r="B8666" s="74" t="str">
        <f ca="1">IFERROR(__xludf.DUMMYFUNCTION("IF(REGEXMATCH(A8666,""wealth planning""),""Script 1"",""-"")"),"-")</f>
        <v>-</v>
      </c>
      <c r="C8666" s="74">
        <f t="shared" si="66"/>
        <v>0</v>
      </c>
      <c r="D8666" s="74">
        <f t="shared" si="67"/>
        <v>0</v>
      </c>
    </row>
    <row r="8667" spans="1:4">
      <c r="A8667" s="74" t="s">
        <v>6246</v>
      </c>
      <c r="B8667" s="74" t="str">
        <f ca="1">IFERROR(__xludf.DUMMYFUNCTION("IF(REGEXMATCH(A8667,""wealth planning""),""Script 1"",""-"")"),"-")</f>
        <v>-</v>
      </c>
      <c r="C8667" s="74">
        <f t="shared" si="66"/>
        <v>0</v>
      </c>
      <c r="D8667" s="74">
        <f t="shared" si="67"/>
        <v>0</v>
      </c>
    </row>
    <row r="8668" spans="1:4">
      <c r="A8668" s="149">
        <v>45631</v>
      </c>
      <c r="B8668" s="74" t="str">
        <f ca="1">IFERROR(__xludf.DUMMYFUNCTION("IF(REGEXMATCH(A8668,""wealth planning""),""Script 1"",""-"")"),"#VALUE!")</f>
        <v>#VALUE!</v>
      </c>
      <c r="C8668" s="74" t="str">
        <f t="shared" si="66"/>
        <v>Shakina Mohd Razif</v>
      </c>
      <c r="D8668" s="74">
        <f t="shared" si="67"/>
        <v>0</v>
      </c>
    </row>
    <row r="8669" spans="1:4">
      <c r="A8669" s="149">
        <v>45631</v>
      </c>
      <c r="B8669" s="74" t="str">
        <f ca="1">IFERROR(__xludf.DUMMYFUNCTION("IF(REGEXMATCH(A8669,""wealth planning""),""Script 1"",""-"")"),"#VALUE!")</f>
        <v>#VALUE!</v>
      </c>
      <c r="C8669" s="149">
        <f t="shared" si="66"/>
        <v>45631</v>
      </c>
      <c r="D8669" s="74">
        <f t="shared" si="67"/>
        <v>0</v>
      </c>
    </row>
    <row r="8670" spans="1:4">
      <c r="A8670" s="74" t="s">
        <v>6247</v>
      </c>
      <c r="B8670" s="74" t="str">
        <f ca="1">IFERROR(__xludf.DUMMYFUNCTION("IF(REGEXMATCH(A8670,""wealth planning""),""Script 1"",""-"")"),"Script 1")</f>
        <v>Script 1</v>
      </c>
      <c r="C8670" s="149">
        <f t="shared" si="66"/>
        <v>45631</v>
      </c>
      <c r="D8670" s="74" t="str">
        <f t="shared" si="67"/>
        <v>Shakina Mohd Razif</v>
      </c>
    </row>
    <row r="8671" spans="1:4">
      <c r="B8671" s="74" t="str">
        <f ca="1">IFERROR(__xludf.DUMMYFUNCTION("IF(REGEXMATCH(A8671,""wealth planning""),""Script 1"",""-"")"),"-")</f>
        <v>-</v>
      </c>
      <c r="C8671" s="74" t="str">
        <f t="shared" si="66"/>
        <v>You: Hai assalamualaikum Shakina,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671" s="149">
        <f t="shared" si="67"/>
        <v>45631</v>
      </c>
    </row>
    <row r="8672" spans="1:4">
      <c r="B8672" s="74" t="str">
        <f ca="1">IFERROR(__xludf.DUMMYFUNCTION("IF(REGEXMATCH(A8672,""wealth planning""),""Script 1"",""-"")"),"-")</f>
        <v>-</v>
      </c>
      <c r="C8672" s="74">
        <f t="shared" si="66"/>
        <v>0</v>
      </c>
      <c r="D8672" s="149">
        <f t="shared" si="67"/>
        <v>45631</v>
      </c>
    </row>
    <row r="8673" spans="1:4">
      <c r="B8673" s="74" t="str">
        <f ca="1">IFERROR(__xludf.DUMMYFUNCTION("IF(REGEXMATCH(A8673,""wealth planning""),""Script 1"",""-"")"),"-")</f>
        <v>-</v>
      </c>
      <c r="C8673" s="74">
        <f t="shared" si="66"/>
        <v>0</v>
      </c>
      <c r="D8673" s="74" t="str">
        <f t="shared" si="67"/>
        <v>You: Hai assalamualaikum Shakina,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674" spans="1:4">
      <c r="A8674" s="74" t="s">
        <v>6249</v>
      </c>
      <c r="B8674" s="74" t="str">
        <f ca="1">IFERROR(__xludf.DUMMYFUNCTION("IF(REGEXMATCH(A8674,""wealth planning""),""Script 1"",""-"")"),"-")</f>
        <v>-</v>
      </c>
      <c r="C8674" s="74">
        <f t="shared" ref="C8674:C8928" si="68">A8673</f>
        <v>0</v>
      </c>
      <c r="D8674" s="74">
        <f t="shared" ref="D8674:D8928" si="69">A8671</f>
        <v>0</v>
      </c>
    </row>
    <row r="8675" spans="1:4">
      <c r="A8675" s="74" t="s">
        <v>6250</v>
      </c>
      <c r="B8675" s="74" t="str">
        <f ca="1">IFERROR(__xludf.DUMMYFUNCTION("IF(REGEXMATCH(A8675,""wealth planning""),""Script 1"",""-"")"),"-")</f>
        <v>-</v>
      </c>
      <c r="C8675" s="74" t="str">
        <f t="shared" si="68"/>
        <v>Khaira Nabila RusliStatus is reachable</v>
      </c>
      <c r="D8675" s="74">
        <f t="shared" si="69"/>
        <v>0</v>
      </c>
    </row>
    <row r="8676" spans="1:4">
      <c r="A8676" s="149">
        <v>45631</v>
      </c>
      <c r="B8676" s="74" t="str">
        <f ca="1">IFERROR(__xludf.DUMMYFUNCTION("IF(REGEXMATCH(A8676,""wealth planning""),""Script 1"",""-"")"),"#VALUE!")</f>
        <v>#VALUE!</v>
      </c>
      <c r="C8676" s="74" t="str">
        <f t="shared" si="68"/>
        <v>Khaira Nabila Rusli</v>
      </c>
      <c r="D8676" s="74">
        <f t="shared" si="69"/>
        <v>0</v>
      </c>
    </row>
    <row r="8677" spans="1:4">
      <c r="A8677" s="149">
        <v>45631</v>
      </c>
      <c r="B8677" s="74" t="str">
        <f ca="1">IFERROR(__xludf.DUMMYFUNCTION("IF(REGEXMATCH(A8677,""wealth planning""),""Script 1"",""-"")"),"#VALUE!")</f>
        <v>#VALUE!</v>
      </c>
      <c r="C8677" s="149">
        <f t="shared" si="68"/>
        <v>45631</v>
      </c>
      <c r="D8677" s="74" t="str">
        <f t="shared" si="69"/>
        <v>Khaira Nabila RusliStatus is reachable</v>
      </c>
    </row>
    <row r="8678" spans="1:4">
      <c r="A8678" s="74" t="s">
        <v>6251</v>
      </c>
      <c r="B8678" s="74" t="str">
        <f ca="1">IFERROR(__xludf.DUMMYFUNCTION("IF(REGEXMATCH(A8678,""wealth planning""),""Script 1"",""-"")"),"Script 1")</f>
        <v>Script 1</v>
      </c>
      <c r="C8678" s="149">
        <f t="shared" si="68"/>
        <v>45631</v>
      </c>
      <c r="D8678" s="74" t="str">
        <f t="shared" si="69"/>
        <v>Khaira Nabila Rusli</v>
      </c>
    </row>
    <row r="8679" spans="1:4">
      <c r="B8679" s="74" t="str">
        <f ca="1">IFERROR(__xludf.DUMMYFUNCTION("IF(REGEXMATCH(A8679,""wealth planning""),""Script 1"",""-"")"),"-")</f>
        <v>-</v>
      </c>
      <c r="C8679" s="74" t="str">
        <f t="shared" si="68"/>
        <v>You: Hai assalamualaikum puan Khaira Nabila,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679" s="149">
        <f t="shared" si="69"/>
        <v>45631</v>
      </c>
    </row>
    <row r="8680" spans="1:4">
      <c r="B8680" s="74" t="str">
        <f ca="1">IFERROR(__xludf.DUMMYFUNCTION("IF(REGEXMATCH(A8680,""wealth planning""),""Script 1"",""-"")"),"-")</f>
        <v>-</v>
      </c>
      <c r="C8680" s="74">
        <f t="shared" si="68"/>
        <v>0</v>
      </c>
      <c r="D8680" s="149">
        <f t="shared" si="69"/>
        <v>45631</v>
      </c>
    </row>
    <row r="8681" spans="1:4">
      <c r="B8681" s="74" t="str">
        <f ca="1">IFERROR(__xludf.DUMMYFUNCTION("IF(REGEXMATCH(A8681,""wealth planning""),""Script 1"",""-"")"),"-")</f>
        <v>-</v>
      </c>
      <c r="C8681" s="74">
        <f t="shared" si="68"/>
        <v>0</v>
      </c>
      <c r="D8681" s="74" t="str">
        <f t="shared" si="69"/>
        <v>You: Hai assalamualaikum puan Khaira Nabila,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682" spans="1:4">
      <c r="A8682" s="74" t="s">
        <v>6253</v>
      </c>
      <c r="B8682" s="74" t="str">
        <f ca="1">IFERROR(__xludf.DUMMYFUNCTION("IF(REGEXMATCH(A8682,""wealth planning""),""Script 1"",""-"")"),"-")</f>
        <v>-</v>
      </c>
      <c r="C8682" s="74">
        <f t="shared" si="68"/>
        <v>0</v>
      </c>
      <c r="D8682" s="74">
        <f t="shared" si="69"/>
        <v>0</v>
      </c>
    </row>
    <row r="8683" spans="1:4">
      <c r="A8683" s="74" t="s">
        <v>6254</v>
      </c>
      <c r="B8683" s="74" t="str">
        <f ca="1">IFERROR(__xludf.DUMMYFUNCTION("IF(REGEXMATCH(A8683,""wealth planning""),""Script 1"",""-"")"),"-")</f>
        <v>-</v>
      </c>
      <c r="C8683" s="74" t="str">
        <f t="shared" si="68"/>
        <v>Nuril ArissaStatus is reachable</v>
      </c>
      <c r="D8683" s="74">
        <f t="shared" si="69"/>
        <v>0</v>
      </c>
    </row>
    <row r="8684" spans="1:4">
      <c r="A8684" s="149">
        <v>45631</v>
      </c>
      <c r="B8684" s="74" t="str">
        <f ca="1">IFERROR(__xludf.DUMMYFUNCTION("IF(REGEXMATCH(A8684,""wealth planning""),""Script 1"",""-"")"),"#VALUE!")</f>
        <v>#VALUE!</v>
      </c>
      <c r="C8684" s="74" t="str">
        <f t="shared" si="68"/>
        <v>Nuril Arissa</v>
      </c>
      <c r="D8684" s="74">
        <f t="shared" si="69"/>
        <v>0</v>
      </c>
    </row>
    <row r="8685" spans="1:4">
      <c r="A8685" s="149">
        <v>45631</v>
      </c>
      <c r="B8685" s="74" t="str">
        <f ca="1">IFERROR(__xludf.DUMMYFUNCTION("IF(REGEXMATCH(A8685,""wealth planning""),""Script 1"",""-"")"),"#VALUE!")</f>
        <v>#VALUE!</v>
      </c>
      <c r="C8685" s="149">
        <f t="shared" si="68"/>
        <v>45631</v>
      </c>
      <c r="D8685" s="74" t="str">
        <f t="shared" si="69"/>
        <v>Nuril ArissaStatus is reachable</v>
      </c>
    </row>
    <row r="8686" spans="1:4">
      <c r="A8686" s="74" t="s">
        <v>6255</v>
      </c>
      <c r="B8686" s="74" t="str">
        <f ca="1">IFERROR(__xludf.DUMMYFUNCTION("IF(REGEXMATCH(A8686,""wealth planning""),""Script 1"",""-"")"),"Script 1")</f>
        <v>Script 1</v>
      </c>
      <c r="C8686" s="149">
        <f t="shared" si="68"/>
        <v>45631</v>
      </c>
      <c r="D8686" s="74" t="str">
        <f t="shared" si="69"/>
        <v>Nuril Arissa</v>
      </c>
    </row>
    <row r="8687" spans="1:4">
      <c r="B8687" s="74" t="str">
        <f ca="1">IFERROR(__xludf.DUMMYFUNCTION("IF(REGEXMATCH(A8687,""wealth planning""),""Script 1"",""-"")"),"-")</f>
        <v>-</v>
      </c>
      <c r="C8687" s="74" t="str">
        <f t="shared" si="68"/>
        <v>You: Hai assalamualaikum Nuril Arissa,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687" s="149">
        <f t="shared" si="69"/>
        <v>45631</v>
      </c>
    </row>
    <row r="8688" spans="1:4">
      <c r="B8688" s="74" t="str">
        <f ca="1">IFERROR(__xludf.DUMMYFUNCTION("IF(REGEXMATCH(A8688,""wealth planning""),""Script 1"",""-"")"),"-")</f>
        <v>-</v>
      </c>
      <c r="C8688" s="74">
        <f t="shared" si="68"/>
        <v>0</v>
      </c>
      <c r="D8688" s="149">
        <f t="shared" si="69"/>
        <v>45631</v>
      </c>
    </row>
    <row r="8689" spans="1:4">
      <c r="B8689" s="74" t="str">
        <f ca="1">IFERROR(__xludf.DUMMYFUNCTION("IF(REGEXMATCH(A8689,""wealth planning""),""Script 1"",""-"")"),"-")</f>
        <v>-</v>
      </c>
      <c r="C8689" s="74">
        <f t="shared" si="68"/>
        <v>0</v>
      </c>
      <c r="D8689" s="74" t="str">
        <f t="shared" si="69"/>
        <v>You: Hai assalamualaikum Nuril Arissa,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690" spans="1:4">
      <c r="A8690" s="74" t="s">
        <v>6257</v>
      </c>
      <c r="B8690" s="74" t="str">
        <f ca="1">IFERROR(__xludf.DUMMYFUNCTION("IF(REGEXMATCH(A8690,""wealth planning""),""Script 1"",""-"")"),"-")</f>
        <v>-</v>
      </c>
      <c r="C8690" s="74">
        <f t="shared" si="68"/>
        <v>0</v>
      </c>
      <c r="D8690" s="74">
        <f t="shared" si="69"/>
        <v>0</v>
      </c>
    </row>
    <row r="8691" spans="1:4">
      <c r="A8691" s="74" t="s">
        <v>6258</v>
      </c>
      <c r="B8691" s="74" t="str">
        <f ca="1">IFERROR(__xludf.DUMMYFUNCTION("IF(REGEXMATCH(A8691,""wealth planning""),""Script 1"",""-"")"),"-")</f>
        <v>-</v>
      </c>
      <c r="C8691" s="74" t="str">
        <f t="shared" si="68"/>
        <v>NUR IRDINA MOHD KHAIRILStatus is reachable</v>
      </c>
      <c r="D8691" s="74">
        <f t="shared" si="69"/>
        <v>0</v>
      </c>
    </row>
    <row r="8692" spans="1:4">
      <c r="A8692" s="149">
        <v>45631</v>
      </c>
      <c r="B8692" s="74" t="str">
        <f ca="1">IFERROR(__xludf.DUMMYFUNCTION("IF(REGEXMATCH(A8692,""wealth planning""),""Script 1"",""-"")"),"#VALUE!")</f>
        <v>#VALUE!</v>
      </c>
      <c r="C8692" s="74" t="str">
        <f t="shared" si="68"/>
        <v>NUR IRDINA MOHD KHAIRIL</v>
      </c>
      <c r="D8692" s="74">
        <f t="shared" si="69"/>
        <v>0</v>
      </c>
    </row>
    <row r="8693" spans="1:4">
      <c r="A8693" s="149">
        <v>45631</v>
      </c>
      <c r="B8693" s="74" t="str">
        <f ca="1">IFERROR(__xludf.DUMMYFUNCTION("IF(REGEXMATCH(A8693,""wealth planning""),""Script 1"",""-"")"),"#VALUE!")</f>
        <v>#VALUE!</v>
      </c>
      <c r="C8693" s="149">
        <f t="shared" si="68"/>
        <v>45631</v>
      </c>
      <c r="D8693" s="74" t="str">
        <f t="shared" si="69"/>
        <v>NUR IRDINA MOHD KHAIRILStatus is reachable</v>
      </c>
    </row>
    <row r="8694" spans="1:4">
      <c r="A8694" s="74" t="s">
        <v>6259</v>
      </c>
      <c r="B8694" s="74" t="str">
        <f ca="1">IFERROR(__xludf.DUMMYFUNCTION("IF(REGEXMATCH(A8694,""wealth planning""),""Script 1"",""-"")"),"Script 1")</f>
        <v>Script 1</v>
      </c>
      <c r="C8694" s="149">
        <f t="shared" si="68"/>
        <v>45631</v>
      </c>
      <c r="D8694" s="74" t="str">
        <f t="shared" si="69"/>
        <v>NUR IRDINA MOHD KHAIRIL</v>
      </c>
    </row>
    <row r="8695" spans="1:4">
      <c r="B8695" s="74" t="str">
        <f ca="1">IFERROR(__xludf.DUMMYFUNCTION("IF(REGEXMATCH(A8695,""wealth planning""),""Script 1"",""-"")"),"-")</f>
        <v>-</v>
      </c>
      <c r="C8695" s="74" t="str">
        <f t="shared" si="68"/>
        <v>You: Hai assalamualaikum Irdina,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695" s="149">
        <f t="shared" si="69"/>
        <v>45631</v>
      </c>
    </row>
    <row r="8696" spans="1:4">
      <c r="B8696" s="74" t="str">
        <f ca="1">IFERROR(__xludf.DUMMYFUNCTION("IF(REGEXMATCH(A8696,""wealth planning""),""Script 1"",""-"")"),"-")</f>
        <v>-</v>
      </c>
      <c r="C8696" s="74">
        <f t="shared" si="68"/>
        <v>0</v>
      </c>
      <c r="D8696" s="149">
        <f t="shared" si="69"/>
        <v>45631</v>
      </c>
    </row>
    <row r="8697" spans="1:4">
      <c r="B8697" s="74" t="str">
        <f ca="1">IFERROR(__xludf.DUMMYFUNCTION("IF(REGEXMATCH(A8697,""wealth planning""),""Script 1"",""-"")"),"-")</f>
        <v>-</v>
      </c>
      <c r="C8697" s="74">
        <f t="shared" si="68"/>
        <v>0</v>
      </c>
      <c r="D8697" s="74" t="str">
        <f t="shared" si="69"/>
        <v>You: Hai assalamualaikum Irdina,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698" spans="1:4">
      <c r="A8698" s="74" t="s">
        <v>6261</v>
      </c>
      <c r="B8698" s="74" t="str">
        <f ca="1">IFERROR(__xludf.DUMMYFUNCTION("IF(REGEXMATCH(A8698,""wealth planning""),""Script 1"",""-"")"),"-")</f>
        <v>-</v>
      </c>
      <c r="C8698" s="74">
        <f t="shared" si="68"/>
        <v>0</v>
      </c>
      <c r="D8698" s="74">
        <f t="shared" si="69"/>
        <v>0</v>
      </c>
    </row>
    <row r="8699" spans="1:4">
      <c r="A8699" s="74" t="s">
        <v>6262</v>
      </c>
      <c r="B8699" s="74" t="str">
        <f ca="1">IFERROR(__xludf.DUMMYFUNCTION("IF(REGEXMATCH(A8699,""wealth planning""),""Script 1"",""-"")"),"-")</f>
        <v>-</v>
      </c>
      <c r="C8699" s="74" t="str">
        <f t="shared" si="68"/>
        <v>Nuraliah Mohamed FirdausStatus is reachable</v>
      </c>
      <c r="D8699" s="74">
        <f t="shared" si="69"/>
        <v>0</v>
      </c>
    </row>
    <row r="8700" spans="1:4">
      <c r="A8700" s="149">
        <v>45631</v>
      </c>
      <c r="B8700" s="74" t="str">
        <f ca="1">IFERROR(__xludf.DUMMYFUNCTION("IF(REGEXMATCH(A8700,""wealth planning""),""Script 1"",""-"")"),"#VALUE!")</f>
        <v>#VALUE!</v>
      </c>
      <c r="C8700" s="74" t="str">
        <f t="shared" si="68"/>
        <v>Nuraliah Mohamed Firdaus</v>
      </c>
      <c r="D8700" s="74">
        <f t="shared" si="69"/>
        <v>0</v>
      </c>
    </row>
    <row r="8701" spans="1:4">
      <c r="A8701" s="149">
        <v>45631</v>
      </c>
      <c r="B8701" s="74" t="str">
        <f ca="1">IFERROR(__xludf.DUMMYFUNCTION("IF(REGEXMATCH(A8701,""wealth planning""),""Script 1"",""-"")"),"#VALUE!")</f>
        <v>#VALUE!</v>
      </c>
      <c r="C8701" s="149">
        <f t="shared" si="68"/>
        <v>45631</v>
      </c>
      <c r="D8701" s="74" t="str">
        <f t="shared" si="69"/>
        <v>Nuraliah Mohamed FirdausStatus is reachable</v>
      </c>
    </row>
    <row r="8702" spans="1:4">
      <c r="A8702" s="74" t="s">
        <v>6263</v>
      </c>
      <c r="B8702" s="74" t="str">
        <f ca="1">IFERROR(__xludf.DUMMYFUNCTION("IF(REGEXMATCH(A8702,""wealth planning""),""Script 1"",""-"")"),"Script 1")</f>
        <v>Script 1</v>
      </c>
      <c r="C8702" s="149">
        <f t="shared" si="68"/>
        <v>45631</v>
      </c>
      <c r="D8702" s="74" t="str">
        <f t="shared" si="69"/>
        <v>Nuraliah Mohamed Firdaus</v>
      </c>
    </row>
    <row r="8703" spans="1:4">
      <c r="B8703" s="74" t="str">
        <f ca="1">IFERROR(__xludf.DUMMYFUNCTION("IF(REGEXMATCH(A8703,""wealth planning""),""Script 1"",""-"")"),"-")</f>
        <v>-</v>
      </c>
      <c r="C8703" s="74" t="str">
        <f t="shared" si="68"/>
        <v>You: Hai assalamualaikum Nuraliah,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703" s="149">
        <f t="shared" si="69"/>
        <v>45631</v>
      </c>
    </row>
    <row r="8704" spans="1:4">
      <c r="B8704" s="74" t="str">
        <f ca="1">IFERROR(__xludf.DUMMYFUNCTION("IF(REGEXMATCH(A8704,""wealth planning""),""Script 1"",""-"")"),"-")</f>
        <v>-</v>
      </c>
      <c r="C8704" s="74">
        <f t="shared" si="68"/>
        <v>0</v>
      </c>
      <c r="D8704" s="149">
        <f t="shared" si="69"/>
        <v>45631</v>
      </c>
    </row>
    <row r="8705" spans="1:4">
      <c r="B8705" s="74" t="str">
        <f ca="1">IFERROR(__xludf.DUMMYFUNCTION("IF(REGEXMATCH(A8705,""wealth planning""),""Script 1"",""-"")"),"-")</f>
        <v>-</v>
      </c>
      <c r="C8705" s="74">
        <f t="shared" si="68"/>
        <v>0</v>
      </c>
      <c r="D8705" s="74" t="str">
        <f t="shared" si="69"/>
        <v>You: Hai assalamualaikum Nuraliah,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706" spans="1:4">
      <c r="B8706" s="74" t="str">
        <f ca="1">IFERROR(__xludf.DUMMYFUNCTION("IF(REGEXMATCH(A8706,""wealth planning""),""Script 1"",""-"")"),"-")</f>
        <v>-</v>
      </c>
      <c r="C8706" s="74">
        <f t="shared" si="68"/>
        <v>0</v>
      </c>
      <c r="D8706" s="74">
        <f t="shared" si="69"/>
        <v>0</v>
      </c>
    </row>
    <row r="8707" spans="1:4">
      <c r="A8707" s="74" t="s">
        <v>6266</v>
      </c>
      <c r="B8707" s="74" t="str">
        <f ca="1">IFERROR(__xludf.DUMMYFUNCTION("IF(REGEXMATCH(A8707,""wealth planning""),""Script 1"",""-"")"),"-")</f>
        <v>-</v>
      </c>
      <c r="C8707" s="74">
        <f t="shared" si="68"/>
        <v>0</v>
      </c>
      <c r="D8707" s="74">
        <f t="shared" si="69"/>
        <v>0</v>
      </c>
    </row>
    <row r="8708" spans="1:4">
      <c r="A8708" s="149">
        <v>45631</v>
      </c>
      <c r="B8708" s="74" t="str">
        <f ca="1">IFERROR(__xludf.DUMMYFUNCTION("IF(REGEXMATCH(A8708,""wealth planning""),""Script 1"",""-"")"),"#VALUE!")</f>
        <v>#VALUE!</v>
      </c>
      <c r="C8708" s="74" t="str">
        <f t="shared" si="68"/>
        <v>Muhammad Naqib Nasir</v>
      </c>
      <c r="D8708" s="74">
        <f t="shared" si="69"/>
        <v>0</v>
      </c>
    </row>
    <row r="8709" spans="1:4">
      <c r="A8709" s="149">
        <v>45631</v>
      </c>
      <c r="B8709" s="74" t="str">
        <f ca="1">IFERROR(__xludf.DUMMYFUNCTION("IF(REGEXMATCH(A8709,""wealth planning""),""Script 1"",""-"")"),"#VALUE!")</f>
        <v>#VALUE!</v>
      </c>
      <c r="C8709" s="149">
        <f t="shared" si="68"/>
        <v>45631</v>
      </c>
      <c r="D8709" s="74">
        <f t="shared" si="69"/>
        <v>0</v>
      </c>
    </row>
    <row r="8710" spans="1:4">
      <c r="A8710" s="74" t="s">
        <v>6267</v>
      </c>
      <c r="B8710" s="74" t="str">
        <f ca="1">IFERROR(__xludf.DUMMYFUNCTION("IF(REGEXMATCH(A8710,""wealth planning""),""Script 1"",""-"")"),"Script 1")</f>
        <v>Script 1</v>
      </c>
      <c r="C8710" s="149">
        <f t="shared" si="68"/>
        <v>45631</v>
      </c>
      <c r="D8710" s="74" t="str">
        <f t="shared" si="69"/>
        <v>Muhammad Naqib Nasir</v>
      </c>
    </row>
    <row r="8711" spans="1:4">
      <c r="B8711" s="74" t="str">
        <f ca="1">IFERROR(__xludf.DUMMYFUNCTION("IF(REGEXMATCH(A8711,""wealth planning""),""Script 1"",""-"")"),"-")</f>
        <v>-</v>
      </c>
      <c r="C8711" s="74" t="str">
        <f t="shared" si="68"/>
        <v>You: Hai assalamualaikum Naqib,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711" s="149">
        <f t="shared" si="69"/>
        <v>45631</v>
      </c>
    </row>
    <row r="8712" spans="1:4">
      <c r="B8712" s="74" t="str">
        <f ca="1">IFERROR(__xludf.DUMMYFUNCTION("IF(REGEXMATCH(A8712,""wealth planning""),""Script 1"",""-"")"),"-")</f>
        <v>-</v>
      </c>
      <c r="C8712" s="74">
        <f t="shared" si="68"/>
        <v>0</v>
      </c>
      <c r="D8712" s="149">
        <f t="shared" si="69"/>
        <v>45631</v>
      </c>
    </row>
    <row r="8713" spans="1:4">
      <c r="B8713" s="74" t="str">
        <f ca="1">IFERROR(__xludf.DUMMYFUNCTION("IF(REGEXMATCH(A8713,""wealth planning""),""Script 1"",""-"")"),"-")</f>
        <v>-</v>
      </c>
      <c r="C8713" s="74">
        <f t="shared" si="68"/>
        <v>0</v>
      </c>
      <c r="D8713" s="74" t="str">
        <f t="shared" si="69"/>
        <v>You: Hai assalamualaikum Naqib,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714" spans="1:4">
      <c r="A8714" s="74" t="s">
        <v>6269</v>
      </c>
      <c r="B8714" s="74" t="str">
        <f ca="1">IFERROR(__xludf.DUMMYFUNCTION("IF(REGEXMATCH(A8714,""wealth planning""),""Script 1"",""-"")"),"-")</f>
        <v>-</v>
      </c>
      <c r="C8714" s="74">
        <f t="shared" si="68"/>
        <v>0</v>
      </c>
      <c r="D8714" s="74">
        <f t="shared" si="69"/>
        <v>0</v>
      </c>
    </row>
    <row r="8715" spans="1:4">
      <c r="A8715" s="74" t="s">
        <v>6270</v>
      </c>
      <c r="B8715" s="74" t="str">
        <f ca="1">IFERROR(__xludf.DUMMYFUNCTION("IF(REGEXMATCH(A8715,""wealth planning""),""Script 1"",""-"")"),"-")</f>
        <v>-</v>
      </c>
      <c r="C8715" s="74" t="str">
        <f t="shared" si="68"/>
        <v>Siti Maisarah Z.Status is reachable</v>
      </c>
      <c r="D8715" s="74">
        <f t="shared" si="69"/>
        <v>0</v>
      </c>
    </row>
    <row r="8716" spans="1:4">
      <c r="A8716" s="149">
        <v>45631</v>
      </c>
      <c r="B8716" s="74" t="str">
        <f ca="1">IFERROR(__xludf.DUMMYFUNCTION("IF(REGEXMATCH(A8716,""wealth planning""),""Script 1"",""-"")"),"#VALUE!")</f>
        <v>#VALUE!</v>
      </c>
      <c r="C8716" s="74" t="str">
        <f t="shared" si="68"/>
        <v>Siti Maisarah Z.</v>
      </c>
      <c r="D8716" s="74">
        <f t="shared" si="69"/>
        <v>0</v>
      </c>
    </row>
    <row r="8717" spans="1:4">
      <c r="A8717" s="149">
        <v>45631</v>
      </c>
      <c r="B8717" s="74" t="str">
        <f ca="1">IFERROR(__xludf.DUMMYFUNCTION("IF(REGEXMATCH(A8717,""wealth planning""),""Script 1"",""-"")"),"#VALUE!")</f>
        <v>#VALUE!</v>
      </c>
      <c r="C8717" s="149">
        <f t="shared" si="68"/>
        <v>45631</v>
      </c>
      <c r="D8717" s="74" t="str">
        <f t="shared" si="69"/>
        <v>Siti Maisarah Z.Status is reachable</v>
      </c>
    </row>
    <row r="8718" spans="1:4">
      <c r="A8718" s="74" t="s">
        <v>5662</v>
      </c>
      <c r="B8718" s="74" t="str">
        <f ca="1">IFERROR(__xludf.DUMMYFUNCTION("IF(REGEXMATCH(A8718,""wealth planning""),""Script 1"",""-"")"),"Script 1")</f>
        <v>Script 1</v>
      </c>
      <c r="C8718" s="149">
        <f t="shared" si="68"/>
        <v>45631</v>
      </c>
      <c r="D8718" s="74" t="str">
        <f t="shared" si="69"/>
        <v>Siti Maisarah Z.</v>
      </c>
    </row>
    <row r="8719" spans="1:4">
      <c r="B8719" s="74" t="str">
        <f ca="1">IFERROR(__xludf.DUMMYFUNCTION("IF(REGEXMATCH(A8719,""wealth planning""),""Script 1"",""-"")"),"-")</f>
        <v>-</v>
      </c>
      <c r="C8719" s="74" t="str">
        <f t="shared" si="68"/>
        <v>You: Hai assalamualaikum Maisarah,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719" s="149">
        <f t="shared" si="69"/>
        <v>45631</v>
      </c>
    </row>
    <row r="8720" spans="1:4">
      <c r="B8720" s="74" t="str">
        <f ca="1">IFERROR(__xludf.DUMMYFUNCTION("IF(REGEXMATCH(A8720,""wealth planning""),""Script 1"",""-"")"),"-")</f>
        <v>-</v>
      </c>
      <c r="C8720" s="74">
        <f t="shared" si="68"/>
        <v>0</v>
      </c>
      <c r="D8720" s="149">
        <f t="shared" si="69"/>
        <v>45631</v>
      </c>
    </row>
    <row r="8721" spans="1:4">
      <c r="B8721" s="74" t="str">
        <f ca="1">IFERROR(__xludf.DUMMYFUNCTION("IF(REGEXMATCH(A8721,""wealth planning""),""Script 1"",""-"")"),"-")</f>
        <v>-</v>
      </c>
      <c r="C8721" s="74">
        <f t="shared" si="68"/>
        <v>0</v>
      </c>
      <c r="D8721" s="74" t="str">
        <f t="shared" si="69"/>
        <v>You: Hai assalamualaikum Maisarah,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722" spans="1:4">
      <c r="A8722" s="74" t="s">
        <v>6272</v>
      </c>
      <c r="B8722" s="74" t="str">
        <f ca="1">IFERROR(__xludf.DUMMYFUNCTION("IF(REGEXMATCH(A8722,""wealth planning""),""Script 1"",""-"")"),"-")</f>
        <v>-</v>
      </c>
      <c r="C8722" s="74">
        <f t="shared" si="68"/>
        <v>0</v>
      </c>
      <c r="D8722" s="74">
        <f t="shared" si="69"/>
        <v>0</v>
      </c>
    </row>
    <row r="8723" spans="1:4">
      <c r="A8723" s="74" t="s">
        <v>6273</v>
      </c>
      <c r="B8723" s="74" t="str">
        <f ca="1">IFERROR(__xludf.DUMMYFUNCTION("IF(REGEXMATCH(A8723,""wealth planning""),""Script 1"",""-"")"),"-")</f>
        <v>-</v>
      </c>
      <c r="C8723" s="74" t="str">
        <f t="shared" si="68"/>
        <v>Aqilah BahrainStatus is reachable</v>
      </c>
      <c r="D8723" s="74">
        <f t="shared" si="69"/>
        <v>0</v>
      </c>
    </row>
    <row r="8724" spans="1:4">
      <c r="A8724" s="149">
        <v>45631</v>
      </c>
      <c r="B8724" s="74" t="str">
        <f ca="1">IFERROR(__xludf.DUMMYFUNCTION("IF(REGEXMATCH(A8724,""wealth planning""),""Script 1"",""-"")"),"#VALUE!")</f>
        <v>#VALUE!</v>
      </c>
      <c r="C8724" s="74" t="str">
        <f t="shared" si="68"/>
        <v>Aqilah Bahrain</v>
      </c>
      <c r="D8724" s="74">
        <f t="shared" si="69"/>
        <v>0</v>
      </c>
    </row>
    <row r="8725" spans="1:4">
      <c r="A8725" s="149">
        <v>45631</v>
      </c>
      <c r="B8725" s="74" t="str">
        <f ca="1">IFERROR(__xludf.DUMMYFUNCTION("IF(REGEXMATCH(A8725,""wealth planning""),""Script 1"",""-"")"),"#VALUE!")</f>
        <v>#VALUE!</v>
      </c>
      <c r="C8725" s="149">
        <f t="shared" si="68"/>
        <v>45631</v>
      </c>
      <c r="D8725" s="74" t="str">
        <f t="shared" si="69"/>
        <v>Aqilah BahrainStatus is reachable</v>
      </c>
    </row>
    <row r="8726" spans="1:4">
      <c r="A8726" s="74" t="s">
        <v>6274</v>
      </c>
      <c r="B8726" s="74" t="str">
        <f ca="1">IFERROR(__xludf.DUMMYFUNCTION("IF(REGEXMATCH(A8726,""wealth planning""),""Script 1"",""-"")"),"Script 1")</f>
        <v>Script 1</v>
      </c>
      <c r="C8726" s="149">
        <f t="shared" si="68"/>
        <v>45631</v>
      </c>
      <c r="D8726" s="74" t="str">
        <f t="shared" si="69"/>
        <v>Aqilah Bahrain</v>
      </c>
    </row>
    <row r="8727" spans="1:4">
      <c r="B8727" s="74" t="str">
        <f ca="1">IFERROR(__xludf.DUMMYFUNCTION("IF(REGEXMATCH(A8727,""wealth planning""),""Script 1"",""-"")"),"-")</f>
        <v>-</v>
      </c>
      <c r="C8727" s="74" t="str">
        <f t="shared" si="68"/>
        <v>You: Hai assalamualaikum Aqilah,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727" s="149">
        <f t="shared" si="69"/>
        <v>45631</v>
      </c>
    </row>
    <row r="8728" spans="1:4">
      <c r="B8728" s="74" t="str">
        <f ca="1">IFERROR(__xludf.DUMMYFUNCTION("IF(REGEXMATCH(A8728,""wealth planning""),""Script 1"",""-"")"),"-")</f>
        <v>-</v>
      </c>
      <c r="C8728" s="74">
        <f t="shared" si="68"/>
        <v>0</v>
      </c>
      <c r="D8728" s="149">
        <f t="shared" si="69"/>
        <v>45631</v>
      </c>
    </row>
    <row r="8729" spans="1:4">
      <c r="B8729" s="74" t="str">
        <f ca="1">IFERROR(__xludf.DUMMYFUNCTION("IF(REGEXMATCH(A8729,""wealth planning""),""Script 1"",""-"")"),"-")</f>
        <v>-</v>
      </c>
      <c r="C8729" s="74">
        <f t="shared" si="68"/>
        <v>0</v>
      </c>
      <c r="D8729" s="74" t="str">
        <f t="shared" si="69"/>
        <v>You: Hai assalamualaikum Aqilah,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730" spans="1:4">
      <c r="B8730" s="74" t="str">
        <f ca="1">IFERROR(__xludf.DUMMYFUNCTION("IF(REGEXMATCH(A8730,""wealth planning""),""Script 1"",""-"")"),"-")</f>
        <v>-</v>
      </c>
      <c r="C8730" s="74">
        <f t="shared" si="68"/>
        <v>0</v>
      </c>
      <c r="D8730" s="74">
        <f t="shared" si="69"/>
        <v>0</v>
      </c>
    </row>
    <row r="8731" spans="1:4">
      <c r="A8731" s="74" t="s">
        <v>6277</v>
      </c>
      <c r="B8731" s="74" t="str">
        <f ca="1">IFERROR(__xludf.DUMMYFUNCTION("IF(REGEXMATCH(A8731,""wealth planning""),""Script 1"",""-"")"),"-")</f>
        <v>-</v>
      </c>
      <c r="C8731" s="74">
        <f t="shared" si="68"/>
        <v>0</v>
      </c>
      <c r="D8731" s="74">
        <f t="shared" si="69"/>
        <v>0</v>
      </c>
    </row>
    <row r="8732" spans="1:4">
      <c r="A8732" s="149">
        <v>45631</v>
      </c>
      <c r="B8732" s="74" t="str">
        <f ca="1">IFERROR(__xludf.DUMMYFUNCTION("IF(REGEXMATCH(A8732,""wealth planning""),""Script 1"",""-"")"),"#VALUE!")</f>
        <v>#VALUE!</v>
      </c>
      <c r="C8732" s="74" t="str">
        <f t="shared" si="68"/>
        <v>MUHAMMAD ADAM HAKIMI</v>
      </c>
      <c r="D8732" s="74">
        <f t="shared" si="69"/>
        <v>0</v>
      </c>
    </row>
    <row r="8733" spans="1:4">
      <c r="A8733" s="149">
        <v>45631</v>
      </c>
      <c r="B8733" s="74" t="str">
        <f ca="1">IFERROR(__xludf.DUMMYFUNCTION("IF(REGEXMATCH(A8733,""wealth planning""),""Script 1"",""-"")"),"#VALUE!")</f>
        <v>#VALUE!</v>
      </c>
      <c r="C8733" s="149">
        <f t="shared" si="68"/>
        <v>45631</v>
      </c>
      <c r="D8733" s="74">
        <f t="shared" si="69"/>
        <v>0</v>
      </c>
    </row>
    <row r="8734" spans="1:4">
      <c r="A8734" s="74" t="s">
        <v>4232</v>
      </c>
      <c r="B8734" s="74" t="str">
        <f ca="1">IFERROR(__xludf.DUMMYFUNCTION("IF(REGEXMATCH(A8734,""wealth planning""),""Script 1"",""-"")"),"Script 1")</f>
        <v>Script 1</v>
      </c>
      <c r="C8734" s="149">
        <f t="shared" si="68"/>
        <v>45631</v>
      </c>
      <c r="D8734" s="74" t="str">
        <f t="shared" si="69"/>
        <v>MUHAMMAD ADAM HAKIMI</v>
      </c>
    </row>
    <row r="8735" spans="1:4">
      <c r="B8735" s="74" t="str">
        <f ca="1">IFERROR(__xludf.DUMMYFUNCTION("IF(REGEXMATCH(A8735,""wealth planning""),""Script 1"",""-"")"),"-")</f>
        <v>-</v>
      </c>
      <c r="C8735" s="74" t="str">
        <f t="shared" si="68"/>
        <v>You: Hai assalamualaikum Adam,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735" s="149">
        <f t="shared" si="69"/>
        <v>45631</v>
      </c>
    </row>
    <row r="8736" spans="1:4">
      <c r="B8736" s="74" t="str">
        <f ca="1">IFERROR(__xludf.DUMMYFUNCTION("IF(REGEXMATCH(A8736,""wealth planning""),""Script 1"",""-"")"),"-")</f>
        <v>-</v>
      </c>
      <c r="C8736" s="74">
        <f t="shared" si="68"/>
        <v>0</v>
      </c>
      <c r="D8736" s="149">
        <f t="shared" si="69"/>
        <v>45631</v>
      </c>
    </row>
    <row r="8737" spans="1:4">
      <c r="B8737" s="74" t="str">
        <f ca="1">IFERROR(__xludf.DUMMYFUNCTION("IF(REGEXMATCH(A8737,""wealth planning""),""Script 1"",""-"")"),"-")</f>
        <v>-</v>
      </c>
      <c r="C8737" s="74">
        <f t="shared" si="68"/>
        <v>0</v>
      </c>
      <c r="D8737" s="74" t="str">
        <f t="shared" si="69"/>
        <v>You: Hai assalamualaikum Adam,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738" spans="1:4">
      <c r="A8738" s="74" t="s">
        <v>6279</v>
      </c>
      <c r="B8738" s="74" t="str">
        <f ca="1">IFERROR(__xludf.DUMMYFUNCTION("IF(REGEXMATCH(A8738,""wealth planning""),""Script 1"",""-"")"),"-")</f>
        <v>-</v>
      </c>
      <c r="C8738" s="74">
        <f t="shared" si="68"/>
        <v>0</v>
      </c>
      <c r="D8738" s="74">
        <f t="shared" si="69"/>
        <v>0</v>
      </c>
    </row>
    <row r="8739" spans="1:4">
      <c r="A8739" s="74" t="s">
        <v>6279</v>
      </c>
      <c r="B8739" s="74" t="str">
        <f ca="1">IFERROR(__xludf.DUMMYFUNCTION("IF(REGEXMATCH(A8739,""wealth planning""),""Script 1"",""-"")"),"-")</f>
        <v>-</v>
      </c>
      <c r="C8739" s="74" t="str">
        <f t="shared" si="68"/>
        <v>Irfan Haziq Khairul Ridzuan</v>
      </c>
      <c r="D8739" s="74">
        <f t="shared" si="69"/>
        <v>0</v>
      </c>
    </row>
    <row r="8740" spans="1:4">
      <c r="A8740" s="149">
        <v>45631</v>
      </c>
      <c r="B8740" s="74" t="str">
        <f ca="1">IFERROR(__xludf.DUMMYFUNCTION("IF(REGEXMATCH(A8740,""wealth planning""),""Script 1"",""-"")"),"#VALUE!")</f>
        <v>#VALUE!</v>
      </c>
      <c r="C8740" s="74" t="str">
        <f t="shared" si="68"/>
        <v>Irfan Haziq Khairul Ridzuan</v>
      </c>
      <c r="D8740" s="74">
        <f t="shared" si="69"/>
        <v>0</v>
      </c>
    </row>
    <row r="8741" spans="1:4">
      <c r="A8741" s="149">
        <v>45631</v>
      </c>
      <c r="B8741" s="74" t="str">
        <f ca="1">IFERROR(__xludf.DUMMYFUNCTION("IF(REGEXMATCH(A8741,""wealth planning""),""Script 1"",""-"")"),"#VALUE!")</f>
        <v>#VALUE!</v>
      </c>
      <c r="C8741" s="149">
        <f t="shared" si="68"/>
        <v>45631</v>
      </c>
      <c r="D8741" s="74" t="str">
        <f t="shared" si="69"/>
        <v>Irfan Haziq Khairul Ridzuan</v>
      </c>
    </row>
    <row r="8742" spans="1:4">
      <c r="A8742" s="74" t="s">
        <v>3235</v>
      </c>
      <c r="B8742" s="74" t="str">
        <f ca="1">IFERROR(__xludf.DUMMYFUNCTION("IF(REGEXMATCH(A8742,""wealth planning""),""Script 1"",""-"")"),"Script 1")</f>
        <v>Script 1</v>
      </c>
      <c r="C8742" s="149">
        <f t="shared" si="68"/>
        <v>45631</v>
      </c>
      <c r="D8742" s="74" t="str">
        <f t="shared" si="69"/>
        <v>Irfan Haziq Khairul Ridzuan</v>
      </c>
    </row>
    <row r="8743" spans="1:4">
      <c r="B8743" s="74" t="str">
        <f ca="1">IFERROR(__xludf.DUMMYFUNCTION("IF(REGEXMATCH(A8743,""wealth planning""),""Script 1"",""-"")"),"-")</f>
        <v>-</v>
      </c>
      <c r="C8743" s="74" t="str">
        <f t="shared" si="68"/>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743" s="149">
        <f t="shared" si="69"/>
        <v>45631</v>
      </c>
    </row>
    <row r="8744" spans="1:4">
      <c r="B8744" s="74" t="str">
        <f ca="1">IFERROR(__xludf.DUMMYFUNCTION("IF(REGEXMATCH(A8744,""wealth planning""),""Script 1"",""-"")"),"-")</f>
        <v>-</v>
      </c>
      <c r="C8744" s="74">
        <f t="shared" si="68"/>
        <v>0</v>
      </c>
      <c r="D8744" s="149">
        <f t="shared" si="69"/>
        <v>45631</v>
      </c>
    </row>
    <row r="8745" spans="1:4">
      <c r="B8745" s="74" t="str">
        <f ca="1">IFERROR(__xludf.DUMMYFUNCTION("IF(REGEXMATCH(A8745,""wealth planning""),""Script 1"",""-"")"),"-")</f>
        <v>-</v>
      </c>
      <c r="C8745" s="74">
        <f t="shared" si="68"/>
        <v>0</v>
      </c>
      <c r="D8745" s="74" t="str">
        <f t="shared" si="69"/>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746" spans="1:4">
      <c r="A8746" s="74" t="s">
        <v>6281</v>
      </c>
      <c r="B8746" s="74" t="str">
        <f ca="1">IFERROR(__xludf.DUMMYFUNCTION("IF(REGEXMATCH(A8746,""wealth planning""),""Script 1"",""-"")"),"-")</f>
        <v>-</v>
      </c>
      <c r="C8746" s="74">
        <f t="shared" si="68"/>
        <v>0</v>
      </c>
      <c r="D8746" s="74">
        <f t="shared" si="69"/>
        <v>0</v>
      </c>
    </row>
    <row r="8747" spans="1:4">
      <c r="A8747" s="74" t="s">
        <v>6282</v>
      </c>
      <c r="B8747" s="74" t="str">
        <f ca="1">IFERROR(__xludf.DUMMYFUNCTION("IF(REGEXMATCH(A8747,""wealth planning""),""Script 1"",""-"")"),"-")</f>
        <v>-</v>
      </c>
      <c r="C8747" s="74" t="str">
        <f t="shared" si="68"/>
        <v>Nordar IkhwanStatus is reachable</v>
      </c>
      <c r="D8747" s="74">
        <f t="shared" si="69"/>
        <v>0</v>
      </c>
    </row>
    <row r="8748" spans="1:4">
      <c r="A8748" s="149">
        <v>45631</v>
      </c>
      <c r="B8748" s="74" t="str">
        <f ca="1">IFERROR(__xludf.DUMMYFUNCTION("IF(REGEXMATCH(A8748,""wealth planning""),""Script 1"",""-"")"),"#VALUE!")</f>
        <v>#VALUE!</v>
      </c>
      <c r="C8748" s="74" t="str">
        <f t="shared" si="68"/>
        <v>Nordar Ikhwan</v>
      </c>
      <c r="D8748" s="74">
        <f t="shared" si="69"/>
        <v>0</v>
      </c>
    </row>
    <row r="8749" spans="1:4">
      <c r="A8749" s="149">
        <v>45631</v>
      </c>
      <c r="B8749" s="74" t="str">
        <f ca="1">IFERROR(__xludf.DUMMYFUNCTION("IF(REGEXMATCH(A8749,""wealth planning""),""Script 1"",""-"")"),"#VALUE!")</f>
        <v>#VALUE!</v>
      </c>
      <c r="C8749" s="149">
        <f t="shared" si="68"/>
        <v>45631</v>
      </c>
      <c r="D8749" s="74" t="str">
        <f t="shared" si="69"/>
        <v>Nordar IkhwanStatus is reachable</v>
      </c>
    </row>
    <row r="8750" spans="1:4">
      <c r="A8750" s="74" t="s">
        <v>6283</v>
      </c>
      <c r="B8750" s="74" t="str">
        <f ca="1">IFERROR(__xludf.DUMMYFUNCTION("IF(REGEXMATCH(A8750,""wealth planning""),""Script 1"",""-"")"),"Script 1")</f>
        <v>Script 1</v>
      </c>
      <c r="C8750" s="149">
        <f t="shared" si="68"/>
        <v>45631</v>
      </c>
      <c r="D8750" s="74" t="str">
        <f t="shared" si="69"/>
        <v>Nordar Ikhwan</v>
      </c>
    </row>
    <row r="8751" spans="1:4">
      <c r="B8751" s="74" t="str">
        <f ca="1">IFERROR(__xludf.DUMMYFUNCTION("IF(REGEXMATCH(A8751,""wealth planning""),""Script 1"",""-"")"),"-")</f>
        <v>-</v>
      </c>
      <c r="C8751" s="74" t="str">
        <f t="shared" si="68"/>
        <v>You: Hai assalamualaikum Nordar Ikhwan,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751" s="149">
        <f t="shared" si="69"/>
        <v>45631</v>
      </c>
    </row>
    <row r="8752" spans="1:4">
      <c r="B8752" s="74" t="str">
        <f ca="1">IFERROR(__xludf.DUMMYFUNCTION("IF(REGEXMATCH(A8752,""wealth planning""),""Script 1"",""-"")"),"-")</f>
        <v>-</v>
      </c>
      <c r="C8752" s="74">
        <f t="shared" si="68"/>
        <v>0</v>
      </c>
      <c r="D8752" s="149">
        <f t="shared" si="69"/>
        <v>45631</v>
      </c>
    </row>
    <row r="8753" spans="1:4">
      <c r="B8753" s="74" t="str">
        <f ca="1">IFERROR(__xludf.DUMMYFUNCTION("IF(REGEXMATCH(A8753,""wealth planning""),""Script 1"",""-"")"),"-")</f>
        <v>-</v>
      </c>
      <c r="C8753" s="74">
        <f t="shared" si="68"/>
        <v>0</v>
      </c>
      <c r="D8753" s="74" t="str">
        <f t="shared" si="69"/>
        <v>You: Hai assalamualaikum Nordar Ikhwan,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754" spans="1:4">
      <c r="A8754" s="74" t="s">
        <v>6285</v>
      </c>
      <c r="B8754" s="74" t="str">
        <f ca="1">IFERROR(__xludf.DUMMYFUNCTION("IF(REGEXMATCH(A8754,""wealth planning""),""Script 1"",""-"")"),"-")</f>
        <v>-</v>
      </c>
      <c r="C8754" s="74">
        <f t="shared" si="68"/>
        <v>0</v>
      </c>
      <c r="D8754" s="74">
        <f t="shared" si="69"/>
        <v>0</v>
      </c>
    </row>
    <row r="8755" spans="1:4">
      <c r="A8755" s="74" t="s">
        <v>6286</v>
      </c>
      <c r="B8755" s="74" t="str">
        <f ca="1">IFERROR(__xludf.DUMMYFUNCTION("IF(REGEXMATCH(A8755,""wealth planning""),""Script 1"",""-"")"),"-")</f>
        <v>-</v>
      </c>
      <c r="C8755" s="74" t="str">
        <f t="shared" si="68"/>
        <v>Nurul Aini SyazwaniStatus is reachable</v>
      </c>
      <c r="D8755" s="74">
        <f t="shared" si="69"/>
        <v>0</v>
      </c>
    </row>
    <row r="8756" spans="1:4">
      <c r="A8756" s="149">
        <v>45631</v>
      </c>
      <c r="B8756" s="74" t="str">
        <f ca="1">IFERROR(__xludf.DUMMYFUNCTION("IF(REGEXMATCH(A8756,""wealth planning""),""Script 1"",""-"")"),"#VALUE!")</f>
        <v>#VALUE!</v>
      </c>
      <c r="C8756" s="74" t="str">
        <f t="shared" si="68"/>
        <v>Nurul Aini Syazwani</v>
      </c>
      <c r="D8756" s="74">
        <f t="shared" si="69"/>
        <v>0</v>
      </c>
    </row>
    <row r="8757" spans="1:4">
      <c r="A8757" s="149">
        <v>45631</v>
      </c>
      <c r="B8757" s="74" t="str">
        <f ca="1">IFERROR(__xludf.DUMMYFUNCTION("IF(REGEXMATCH(A8757,""wealth planning""),""Script 1"",""-"")"),"#VALUE!")</f>
        <v>#VALUE!</v>
      </c>
      <c r="C8757" s="149">
        <f t="shared" si="68"/>
        <v>45631</v>
      </c>
      <c r="D8757" s="74" t="str">
        <f t="shared" si="69"/>
        <v>Nurul Aini SyazwaniStatus is reachable</v>
      </c>
    </row>
    <row r="8758" spans="1:4">
      <c r="A8758" s="74" t="s">
        <v>6287</v>
      </c>
      <c r="B8758" s="74" t="str">
        <f ca="1">IFERROR(__xludf.DUMMYFUNCTION("IF(REGEXMATCH(A8758,""wealth planning""),""Script 1"",""-"")"),"Script 1")</f>
        <v>Script 1</v>
      </c>
      <c r="C8758" s="149">
        <f t="shared" si="68"/>
        <v>45631</v>
      </c>
      <c r="D8758" s="74" t="str">
        <f t="shared" si="69"/>
        <v>Nurul Aini Syazwani</v>
      </c>
    </row>
    <row r="8759" spans="1:4">
      <c r="B8759" s="74" t="str">
        <f ca="1">IFERROR(__xludf.DUMMYFUNCTION("IF(REGEXMATCH(A8759,""wealth planning""),""Script 1"",""-"")"),"-")</f>
        <v>-</v>
      </c>
      <c r="C8759" s="74" t="str">
        <f t="shared" si="68"/>
        <v>You: Hai assalamualaikum Aini Syazwani,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759" s="149">
        <f t="shared" si="69"/>
        <v>45631</v>
      </c>
    </row>
    <row r="8760" spans="1:4">
      <c r="B8760" s="74" t="str">
        <f ca="1">IFERROR(__xludf.DUMMYFUNCTION("IF(REGEXMATCH(A8760,""wealth planning""),""Script 1"",""-"")"),"-")</f>
        <v>-</v>
      </c>
      <c r="C8760" s="74">
        <f t="shared" si="68"/>
        <v>0</v>
      </c>
      <c r="D8760" s="149">
        <f t="shared" si="69"/>
        <v>45631</v>
      </c>
    </row>
    <row r="8761" spans="1:4">
      <c r="B8761" s="74" t="str">
        <f ca="1">IFERROR(__xludf.DUMMYFUNCTION("IF(REGEXMATCH(A8761,""wealth planning""),""Script 1"",""-"")"),"-")</f>
        <v>-</v>
      </c>
      <c r="C8761" s="74">
        <f t="shared" si="68"/>
        <v>0</v>
      </c>
      <c r="D8761" s="74" t="str">
        <f t="shared" si="69"/>
        <v>You: Hai assalamualaikum Aini Syazwani,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762" spans="1:4">
      <c r="B8762" s="74" t="str">
        <f ca="1">IFERROR(__xludf.DUMMYFUNCTION("IF(REGEXMATCH(A8762,""wealth planning""),""Script 1"",""-"")"),"-")</f>
        <v>-</v>
      </c>
      <c r="C8762" s="74">
        <f t="shared" si="68"/>
        <v>0</v>
      </c>
      <c r="D8762" s="74">
        <f t="shared" si="69"/>
        <v>0</v>
      </c>
    </row>
    <row r="8763" spans="1:4">
      <c r="A8763" s="74" t="s">
        <v>6290</v>
      </c>
      <c r="B8763" s="74" t="str">
        <f ca="1">IFERROR(__xludf.DUMMYFUNCTION("IF(REGEXMATCH(A8763,""wealth planning""),""Script 1"",""-"")"),"-")</f>
        <v>-</v>
      </c>
      <c r="C8763" s="74">
        <f t="shared" si="68"/>
        <v>0</v>
      </c>
      <c r="D8763" s="74">
        <f t="shared" si="69"/>
        <v>0</v>
      </c>
    </row>
    <row r="8764" spans="1:4">
      <c r="A8764" s="149">
        <v>45631</v>
      </c>
      <c r="B8764" s="74" t="str">
        <f ca="1">IFERROR(__xludf.DUMMYFUNCTION("IF(REGEXMATCH(A8764,""wealth planning""),""Script 1"",""-"")"),"#VALUE!")</f>
        <v>#VALUE!</v>
      </c>
      <c r="C8764" s="74" t="str">
        <f t="shared" si="68"/>
        <v>Nur Fateehah Zaili</v>
      </c>
      <c r="D8764" s="74">
        <f t="shared" si="69"/>
        <v>0</v>
      </c>
    </row>
    <row r="8765" spans="1:4">
      <c r="A8765" s="149">
        <v>45631</v>
      </c>
      <c r="B8765" s="74" t="str">
        <f ca="1">IFERROR(__xludf.DUMMYFUNCTION("IF(REGEXMATCH(A8765,""wealth planning""),""Script 1"",""-"")"),"#VALUE!")</f>
        <v>#VALUE!</v>
      </c>
      <c r="C8765" s="149">
        <f t="shared" si="68"/>
        <v>45631</v>
      </c>
      <c r="D8765" s="74">
        <f t="shared" si="69"/>
        <v>0</v>
      </c>
    </row>
    <row r="8766" spans="1:4">
      <c r="A8766" s="74" t="s">
        <v>6291</v>
      </c>
      <c r="B8766" s="74" t="str">
        <f ca="1">IFERROR(__xludf.DUMMYFUNCTION("IF(REGEXMATCH(A8766,""wealth planning""),""Script 1"",""-"")"),"Script 1")</f>
        <v>Script 1</v>
      </c>
      <c r="C8766" s="149">
        <f t="shared" si="68"/>
        <v>45631</v>
      </c>
      <c r="D8766" s="74" t="str">
        <f t="shared" si="69"/>
        <v>Nur Fateehah Zaili</v>
      </c>
    </row>
    <row r="8767" spans="1:4">
      <c r="B8767" s="74" t="str">
        <f ca="1">IFERROR(__xludf.DUMMYFUNCTION("IF(REGEXMATCH(A8767,""wealth planning""),""Script 1"",""-"")"),"-")</f>
        <v>-</v>
      </c>
      <c r="C8767" s="74" t="str">
        <f t="shared" si="68"/>
        <v>You: Hai assalamualaikum Fateehah,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767" s="149">
        <f t="shared" si="69"/>
        <v>45631</v>
      </c>
    </row>
    <row r="8768" spans="1:4">
      <c r="B8768" s="74" t="str">
        <f ca="1">IFERROR(__xludf.DUMMYFUNCTION("IF(REGEXMATCH(A8768,""wealth planning""),""Script 1"",""-"")"),"-")</f>
        <v>-</v>
      </c>
      <c r="C8768" s="74">
        <f t="shared" si="68"/>
        <v>0</v>
      </c>
      <c r="D8768" s="149">
        <f t="shared" si="69"/>
        <v>45631</v>
      </c>
    </row>
    <row r="8769" spans="1:4">
      <c r="B8769" s="74" t="str">
        <f ca="1">IFERROR(__xludf.DUMMYFUNCTION("IF(REGEXMATCH(A8769,""wealth planning""),""Script 1"",""-"")"),"-")</f>
        <v>-</v>
      </c>
      <c r="C8769" s="74">
        <f t="shared" si="68"/>
        <v>0</v>
      </c>
      <c r="D8769" s="74" t="str">
        <f t="shared" si="69"/>
        <v>You: Hai assalamualaikum Fateehah,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770" spans="1:4">
      <c r="A8770" s="74" t="s">
        <v>6293</v>
      </c>
      <c r="B8770" s="74" t="str">
        <f ca="1">IFERROR(__xludf.DUMMYFUNCTION("IF(REGEXMATCH(A8770,""wealth planning""),""Script 1"",""-"")"),"-")</f>
        <v>-</v>
      </c>
      <c r="C8770" s="74">
        <f t="shared" si="68"/>
        <v>0</v>
      </c>
      <c r="D8770" s="74">
        <f t="shared" si="69"/>
        <v>0</v>
      </c>
    </row>
    <row r="8771" spans="1:4">
      <c r="A8771" s="74" t="s">
        <v>6294</v>
      </c>
      <c r="B8771" s="74" t="str">
        <f ca="1">IFERROR(__xludf.DUMMYFUNCTION("IF(REGEXMATCH(A8771,""wealth planning""),""Script 1"",""-"")"),"-")</f>
        <v>-</v>
      </c>
      <c r="C8771" s="74" t="str">
        <f t="shared" si="68"/>
        <v>Nur Irina Ameerah RoslanStatus is reachable</v>
      </c>
      <c r="D8771" s="74">
        <f t="shared" si="69"/>
        <v>0</v>
      </c>
    </row>
    <row r="8772" spans="1:4">
      <c r="A8772" s="149">
        <v>45631</v>
      </c>
      <c r="B8772" s="74" t="str">
        <f ca="1">IFERROR(__xludf.DUMMYFUNCTION("IF(REGEXMATCH(A8772,""wealth planning""),""Script 1"",""-"")"),"#VALUE!")</f>
        <v>#VALUE!</v>
      </c>
      <c r="C8772" s="74" t="str">
        <f t="shared" si="68"/>
        <v>Nur Irina Ameerah Roslan</v>
      </c>
      <c r="D8772" s="74">
        <f t="shared" si="69"/>
        <v>0</v>
      </c>
    </row>
    <row r="8773" spans="1:4">
      <c r="A8773" s="149">
        <v>45631</v>
      </c>
      <c r="B8773" s="74" t="str">
        <f ca="1">IFERROR(__xludf.DUMMYFUNCTION("IF(REGEXMATCH(A8773,""wealth planning""),""Script 1"",""-"")"),"#VALUE!")</f>
        <v>#VALUE!</v>
      </c>
      <c r="C8773" s="149">
        <f t="shared" si="68"/>
        <v>45631</v>
      </c>
      <c r="D8773" s="74" t="str">
        <f t="shared" si="69"/>
        <v>Nur Irina Ameerah RoslanStatus is reachable</v>
      </c>
    </row>
    <row r="8774" spans="1:4">
      <c r="A8774" s="74" t="s">
        <v>6295</v>
      </c>
      <c r="B8774" s="74" t="str">
        <f ca="1">IFERROR(__xludf.DUMMYFUNCTION("IF(REGEXMATCH(A8774,""wealth planning""),""Script 1"",""-"")"),"-")</f>
        <v>-</v>
      </c>
      <c r="C8774" s="149">
        <f t="shared" si="68"/>
        <v>45631</v>
      </c>
      <c r="D8774" s="74" t="str">
        <f t="shared" si="69"/>
        <v>Nur Irina Ameerah Roslan</v>
      </c>
    </row>
    <row r="8775" spans="1:4">
      <c r="B8775" s="74" t="str">
        <f ca="1">IFERROR(__xludf.DUMMYFUNCTION("IF(REGEXMATCH(A8775,""wealth planning""),""Script 1"",""-"")"),"-")</f>
        <v>-</v>
      </c>
      <c r="C8775" s="74" t="str">
        <f t="shared" si="68"/>
        <v>You: Okay no problem. Terima kasih atas reply. Semoga dipermudahkan urusan</v>
      </c>
      <c r="D8775" s="149">
        <f t="shared" si="69"/>
        <v>45631</v>
      </c>
    </row>
    <row r="8776" spans="1:4">
      <c r="B8776" s="74" t="str">
        <f ca="1">IFERROR(__xludf.DUMMYFUNCTION("IF(REGEXMATCH(A8776,""wealth planning""),""Script 1"",""-"")"),"-")</f>
        <v>-</v>
      </c>
      <c r="C8776" s="74">
        <f t="shared" si="68"/>
        <v>0</v>
      </c>
      <c r="D8776" s="149">
        <f t="shared" si="69"/>
        <v>45631</v>
      </c>
    </row>
    <row r="8777" spans="1:4">
      <c r="B8777" s="74" t="str">
        <f ca="1">IFERROR(__xludf.DUMMYFUNCTION("IF(REGEXMATCH(A8777,""wealth planning""),""Script 1"",""-"")"),"-")</f>
        <v>-</v>
      </c>
      <c r="C8777" s="74">
        <f t="shared" si="68"/>
        <v>0</v>
      </c>
      <c r="D8777" s="74" t="str">
        <f t="shared" si="69"/>
        <v>You: Okay no problem. Terima kasih atas reply. Semoga dipermudahkan urusan</v>
      </c>
    </row>
    <row r="8778" spans="1:4">
      <c r="A8778" s="74" t="s">
        <v>6297</v>
      </c>
      <c r="B8778" s="74" t="str">
        <f ca="1">IFERROR(__xludf.DUMMYFUNCTION("IF(REGEXMATCH(A8778,""wealth planning""),""Script 1"",""-"")"),"-")</f>
        <v>-</v>
      </c>
      <c r="C8778" s="74">
        <f t="shared" si="68"/>
        <v>0</v>
      </c>
      <c r="D8778" s="74">
        <f t="shared" si="69"/>
        <v>0</v>
      </c>
    </row>
    <row r="8779" spans="1:4">
      <c r="A8779" s="74" t="s">
        <v>6298</v>
      </c>
      <c r="B8779" s="74" t="str">
        <f ca="1">IFERROR(__xludf.DUMMYFUNCTION("IF(REGEXMATCH(A8779,""wealth planning""),""Script 1"",""-"")"),"-")</f>
        <v>-</v>
      </c>
      <c r="C8779" s="74" t="str">
        <f t="shared" si="68"/>
        <v>Johaikal JamaluddinStatus is reachable</v>
      </c>
      <c r="D8779" s="74">
        <f t="shared" si="69"/>
        <v>0</v>
      </c>
    </row>
    <row r="8780" spans="1:4">
      <c r="A8780" s="149">
        <v>45631</v>
      </c>
      <c r="B8780" s="74" t="str">
        <f ca="1">IFERROR(__xludf.DUMMYFUNCTION("IF(REGEXMATCH(A8780,""wealth planning""),""Script 1"",""-"")"),"#VALUE!")</f>
        <v>#VALUE!</v>
      </c>
      <c r="C8780" s="74" t="str">
        <f t="shared" si="68"/>
        <v>Johaikal Jamaluddin</v>
      </c>
      <c r="D8780" s="74">
        <f t="shared" si="69"/>
        <v>0</v>
      </c>
    </row>
    <row r="8781" spans="1:4">
      <c r="A8781" s="149">
        <v>45631</v>
      </c>
      <c r="B8781" s="74" t="str">
        <f ca="1">IFERROR(__xludf.DUMMYFUNCTION("IF(REGEXMATCH(A8781,""wealth planning""),""Script 1"",""-"")"),"#VALUE!")</f>
        <v>#VALUE!</v>
      </c>
      <c r="C8781" s="149">
        <f t="shared" si="68"/>
        <v>45631</v>
      </c>
      <c r="D8781" s="74" t="str">
        <f t="shared" si="69"/>
        <v>Johaikal JamaluddinStatus is reachable</v>
      </c>
    </row>
    <row r="8782" spans="1:4">
      <c r="A8782" s="74" t="s">
        <v>6299</v>
      </c>
      <c r="B8782" s="74" t="str">
        <f ca="1">IFERROR(__xludf.DUMMYFUNCTION("IF(REGEXMATCH(A8782,""wealth planning""),""Script 1"",""-"")"),"Script 1")</f>
        <v>Script 1</v>
      </c>
      <c r="C8782" s="149">
        <f t="shared" si="68"/>
        <v>45631</v>
      </c>
      <c r="D8782" s="74" t="str">
        <f t="shared" si="69"/>
        <v>Johaikal Jamaluddin</v>
      </c>
    </row>
    <row r="8783" spans="1:4">
      <c r="B8783" s="74" t="str">
        <f ca="1">IFERROR(__xludf.DUMMYFUNCTION("IF(REGEXMATCH(A8783,""wealth planning""),""Script 1"",""-"")"),"-")</f>
        <v>-</v>
      </c>
      <c r="C8783" s="74" t="str">
        <f t="shared" si="68"/>
        <v>You: Hai assalamualaikum Johaikal,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783" s="149">
        <f t="shared" si="69"/>
        <v>45631</v>
      </c>
    </row>
    <row r="8784" spans="1:4">
      <c r="B8784" s="74" t="str">
        <f ca="1">IFERROR(__xludf.DUMMYFUNCTION("IF(REGEXMATCH(A8784,""wealth planning""),""Script 1"",""-"")"),"-")</f>
        <v>-</v>
      </c>
      <c r="C8784" s="74">
        <f t="shared" si="68"/>
        <v>0</v>
      </c>
      <c r="D8784" s="149">
        <f t="shared" si="69"/>
        <v>45631</v>
      </c>
    </row>
    <row r="8785" spans="1:4">
      <c r="B8785" s="74" t="str">
        <f ca="1">IFERROR(__xludf.DUMMYFUNCTION("IF(REGEXMATCH(A8785,""wealth planning""),""Script 1"",""-"")"),"-")</f>
        <v>-</v>
      </c>
      <c r="C8785" s="74">
        <f t="shared" si="68"/>
        <v>0</v>
      </c>
      <c r="D8785" s="74" t="str">
        <f t="shared" si="69"/>
        <v>You: Hai assalamualaikum Johaikal,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786" spans="1:4">
      <c r="A8786" s="74" t="s">
        <v>6301</v>
      </c>
      <c r="B8786" s="74" t="str">
        <f ca="1">IFERROR(__xludf.DUMMYFUNCTION("IF(REGEXMATCH(A8786,""wealth planning""),""Script 1"",""-"")"),"-")</f>
        <v>-</v>
      </c>
      <c r="C8786" s="74">
        <f t="shared" si="68"/>
        <v>0</v>
      </c>
      <c r="D8786" s="74">
        <f t="shared" si="69"/>
        <v>0</v>
      </c>
    </row>
    <row r="8787" spans="1:4">
      <c r="A8787" s="74" t="s">
        <v>6302</v>
      </c>
      <c r="B8787" s="74" t="str">
        <f ca="1">IFERROR(__xludf.DUMMYFUNCTION("IF(REGEXMATCH(A8787,""wealth planning""),""Script 1"",""-"")"),"-")</f>
        <v>-</v>
      </c>
      <c r="C8787" s="74" t="str">
        <f t="shared" si="68"/>
        <v>Nur syahiraStatus is reachable</v>
      </c>
      <c r="D8787" s="74">
        <f t="shared" si="69"/>
        <v>0</v>
      </c>
    </row>
    <row r="8788" spans="1:4">
      <c r="A8788" s="149">
        <v>45631</v>
      </c>
      <c r="B8788" s="74" t="str">
        <f ca="1">IFERROR(__xludf.DUMMYFUNCTION("IF(REGEXMATCH(A8788,""wealth planning""),""Script 1"",""-"")"),"#VALUE!")</f>
        <v>#VALUE!</v>
      </c>
      <c r="C8788" s="74" t="str">
        <f t="shared" si="68"/>
        <v>Nur syahira</v>
      </c>
      <c r="D8788" s="74">
        <f t="shared" si="69"/>
        <v>0</v>
      </c>
    </row>
    <row r="8789" spans="1:4">
      <c r="A8789" s="149">
        <v>45631</v>
      </c>
      <c r="B8789" s="74" t="str">
        <f ca="1">IFERROR(__xludf.DUMMYFUNCTION("IF(REGEXMATCH(A8789,""wealth planning""),""Script 1"",""-"")"),"#VALUE!")</f>
        <v>#VALUE!</v>
      </c>
      <c r="C8789" s="149">
        <f t="shared" si="68"/>
        <v>45631</v>
      </c>
      <c r="D8789" s="74" t="str">
        <f t="shared" si="69"/>
        <v>Nur syahiraStatus is reachable</v>
      </c>
    </row>
    <row r="8790" spans="1:4">
      <c r="A8790" s="74" t="s">
        <v>6303</v>
      </c>
      <c r="B8790" s="74" t="str">
        <f ca="1">IFERROR(__xludf.DUMMYFUNCTION("IF(REGEXMATCH(A8790,""wealth planning""),""Script 1"",""-"")"),"Script 1")</f>
        <v>Script 1</v>
      </c>
      <c r="C8790" s="149">
        <f t="shared" si="68"/>
        <v>45631</v>
      </c>
      <c r="D8790" s="74" t="str">
        <f t="shared" si="69"/>
        <v>Nur syahira</v>
      </c>
    </row>
    <row r="8791" spans="1:4">
      <c r="B8791" s="74" t="str">
        <f ca="1">IFERROR(__xludf.DUMMYFUNCTION("IF(REGEXMATCH(A8791,""wealth planning""),""Script 1"",""-"")"),"-")</f>
        <v>-</v>
      </c>
      <c r="C8791" s="74" t="str">
        <f t="shared" si="68"/>
        <v>You: Hai assalamualaikum Nursyahira,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791" s="149">
        <f t="shared" si="69"/>
        <v>45631</v>
      </c>
    </row>
    <row r="8792" spans="1:4">
      <c r="B8792" s="74" t="str">
        <f ca="1">IFERROR(__xludf.DUMMYFUNCTION("IF(REGEXMATCH(A8792,""wealth planning""),""Script 1"",""-"")"),"-")</f>
        <v>-</v>
      </c>
      <c r="C8792" s="74">
        <f t="shared" si="68"/>
        <v>0</v>
      </c>
      <c r="D8792" s="149">
        <f t="shared" si="69"/>
        <v>45631</v>
      </c>
    </row>
    <row r="8793" spans="1:4">
      <c r="B8793" s="74" t="str">
        <f ca="1">IFERROR(__xludf.DUMMYFUNCTION("IF(REGEXMATCH(A8793,""wealth planning""),""Script 1"",""-"")"),"-")</f>
        <v>-</v>
      </c>
      <c r="C8793" s="74">
        <f t="shared" si="68"/>
        <v>0</v>
      </c>
      <c r="D8793" s="74" t="str">
        <f t="shared" si="69"/>
        <v>You: Hai assalamualaikum Nursyahira,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794" spans="1:4">
      <c r="B8794" s="74" t="str">
        <f ca="1">IFERROR(__xludf.DUMMYFUNCTION("IF(REGEXMATCH(A8794,""wealth planning""),""Script 1"",""-"")"),"-")</f>
        <v>-</v>
      </c>
      <c r="C8794" s="74">
        <f t="shared" si="68"/>
        <v>0</v>
      </c>
      <c r="D8794" s="74">
        <f t="shared" si="69"/>
        <v>0</v>
      </c>
    </row>
    <row r="8795" spans="1:4">
      <c r="A8795" s="74" t="s">
        <v>6306</v>
      </c>
      <c r="B8795" s="74" t="str">
        <f ca="1">IFERROR(__xludf.DUMMYFUNCTION("IF(REGEXMATCH(A8795,""wealth planning""),""Script 1"",""-"")"),"-")</f>
        <v>-</v>
      </c>
      <c r="C8795" s="74">
        <f t="shared" si="68"/>
        <v>0</v>
      </c>
      <c r="D8795" s="74">
        <f t="shared" si="69"/>
        <v>0</v>
      </c>
    </row>
    <row r="8796" spans="1:4">
      <c r="A8796" s="149">
        <v>45631</v>
      </c>
      <c r="B8796" s="74" t="str">
        <f ca="1">IFERROR(__xludf.DUMMYFUNCTION("IF(REGEXMATCH(A8796,""wealth planning""),""Script 1"",""-"")"),"#VALUE!")</f>
        <v>#VALUE!</v>
      </c>
      <c r="C8796" s="74" t="str">
        <f t="shared" si="68"/>
        <v>Amanina Shamsuddin</v>
      </c>
      <c r="D8796" s="74">
        <f t="shared" si="69"/>
        <v>0</v>
      </c>
    </row>
    <row r="8797" spans="1:4">
      <c r="A8797" s="149">
        <v>45631</v>
      </c>
      <c r="B8797" s="74" t="str">
        <f ca="1">IFERROR(__xludf.DUMMYFUNCTION("IF(REGEXMATCH(A8797,""wealth planning""),""Script 1"",""-"")"),"#VALUE!")</f>
        <v>#VALUE!</v>
      </c>
      <c r="C8797" s="149">
        <f t="shared" si="68"/>
        <v>45631</v>
      </c>
      <c r="D8797" s="74">
        <f t="shared" si="69"/>
        <v>0</v>
      </c>
    </row>
    <row r="8798" spans="1:4">
      <c r="A8798" s="74" t="s">
        <v>6307</v>
      </c>
      <c r="B8798" s="74" t="str">
        <f ca="1">IFERROR(__xludf.DUMMYFUNCTION("IF(REGEXMATCH(A8798,""wealth planning""),""Script 1"",""-"")"),"Script 1")</f>
        <v>Script 1</v>
      </c>
      <c r="C8798" s="149">
        <f t="shared" si="68"/>
        <v>45631</v>
      </c>
      <c r="D8798" s="74" t="str">
        <f t="shared" si="69"/>
        <v>Amanina Shamsuddin</v>
      </c>
    </row>
    <row r="8799" spans="1:4">
      <c r="B8799" s="74" t="str">
        <f ca="1">IFERROR(__xludf.DUMMYFUNCTION("IF(REGEXMATCH(A8799,""wealth planning""),""Script 1"",""-"")"),"-")</f>
        <v>-</v>
      </c>
      <c r="C8799" s="74" t="str">
        <f t="shared" si="68"/>
        <v>You: Hai assalamualaikum Amanina,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799" s="149">
        <f t="shared" si="69"/>
        <v>45631</v>
      </c>
    </row>
    <row r="8800" spans="1:4">
      <c r="B8800" s="74" t="str">
        <f ca="1">IFERROR(__xludf.DUMMYFUNCTION("IF(REGEXMATCH(A8800,""wealth planning""),""Script 1"",""-"")"),"-")</f>
        <v>-</v>
      </c>
      <c r="C8800" s="74">
        <f t="shared" si="68"/>
        <v>0</v>
      </c>
      <c r="D8800" s="149">
        <f t="shared" si="69"/>
        <v>45631</v>
      </c>
    </row>
    <row r="8801" spans="1:4">
      <c r="B8801" s="74" t="str">
        <f ca="1">IFERROR(__xludf.DUMMYFUNCTION("IF(REGEXMATCH(A8801,""wealth planning""),""Script 1"",""-"")"),"-")</f>
        <v>-</v>
      </c>
      <c r="C8801" s="74">
        <f t="shared" si="68"/>
        <v>0</v>
      </c>
      <c r="D8801" s="74" t="str">
        <f t="shared" si="69"/>
        <v>You: Hai assalamualaikum Amanina,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802" spans="1:4">
      <c r="A8802" s="74" t="s">
        <v>6309</v>
      </c>
      <c r="B8802" s="74" t="str">
        <f ca="1">IFERROR(__xludf.DUMMYFUNCTION("IF(REGEXMATCH(A8802,""wealth planning""),""Script 1"",""-"")"),"-")</f>
        <v>-</v>
      </c>
      <c r="C8802" s="74">
        <f t="shared" si="68"/>
        <v>0</v>
      </c>
      <c r="D8802" s="74">
        <f t="shared" si="69"/>
        <v>0</v>
      </c>
    </row>
    <row r="8803" spans="1:4">
      <c r="A8803" s="74" t="s">
        <v>6309</v>
      </c>
      <c r="B8803" s="74" t="str">
        <f ca="1">IFERROR(__xludf.DUMMYFUNCTION("IF(REGEXMATCH(A8803,""wealth planning""),""Script 1"",""-"")"),"-")</f>
        <v>-</v>
      </c>
      <c r="C8803" s="74" t="str">
        <f t="shared" si="68"/>
        <v>Intan Nuratiqah Mior Awaluddin</v>
      </c>
      <c r="D8803" s="74">
        <f t="shared" si="69"/>
        <v>0</v>
      </c>
    </row>
    <row r="8804" spans="1:4">
      <c r="A8804" s="149">
        <v>45631</v>
      </c>
      <c r="B8804" s="74" t="str">
        <f ca="1">IFERROR(__xludf.DUMMYFUNCTION("IF(REGEXMATCH(A8804,""wealth planning""),""Script 1"",""-"")"),"#VALUE!")</f>
        <v>#VALUE!</v>
      </c>
      <c r="C8804" s="74" t="str">
        <f t="shared" si="68"/>
        <v>Intan Nuratiqah Mior Awaluddin</v>
      </c>
      <c r="D8804" s="74">
        <f t="shared" si="69"/>
        <v>0</v>
      </c>
    </row>
    <row r="8805" spans="1:4">
      <c r="A8805" s="149">
        <v>45631</v>
      </c>
      <c r="B8805" s="74" t="str">
        <f ca="1">IFERROR(__xludf.DUMMYFUNCTION("IF(REGEXMATCH(A8805,""wealth planning""),""Script 1"",""-"")"),"#VALUE!")</f>
        <v>#VALUE!</v>
      </c>
      <c r="C8805" s="149">
        <f t="shared" si="68"/>
        <v>45631</v>
      </c>
      <c r="D8805" s="74" t="str">
        <f t="shared" si="69"/>
        <v>Intan Nuratiqah Mior Awaluddin</v>
      </c>
    </row>
    <row r="8806" spans="1:4">
      <c r="A8806" s="74" t="s">
        <v>3136</v>
      </c>
      <c r="B8806" s="74" t="str">
        <f ca="1">IFERROR(__xludf.DUMMYFUNCTION("IF(REGEXMATCH(A8806,""wealth planning""),""Script 1"",""-"")"),"Script 1")</f>
        <v>Script 1</v>
      </c>
      <c r="C8806" s="149">
        <f t="shared" si="68"/>
        <v>45631</v>
      </c>
      <c r="D8806" s="74" t="str">
        <f t="shared" si="69"/>
        <v>Intan Nuratiqah Mior Awaluddin</v>
      </c>
    </row>
    <row r="8807" spans="1:4">
      <c r="B8807" s="74" t="str">
        <f ca="1">IFERROR(__xludf.DUMMYFUNCTION("IF(REGEXMATCH(A8807,""wealth planning""),""Script 1"",""-"")"),"-")</f>
        <v>-</v>
      </c>
      <c r="C8807" s="74" t="str">
        <f t="shared" si="68"/>
        <v>You: Hai assalamualaikum Intan,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807" s="149">
        <f t="shared" si="69"/>
        <v>45631</v>
      </c>
    </row>
    <row r="8808" spans="1:4">
      <c r="B8808" s="74" t="str">
        <f ca="1">IFERROR(__xludf.DUMMYFUNCTION("IF(REGEXMATCH(A8808,""wealth planning""),""Script 1"",""-"")"),"-")</f>
        <v>-</v>
      </c>
      <c r="C8808" s="74">
        <f t="shared" si="68"/>
        <v>0</v>
      </c>
      <c r="D8808" s="149">
        <f t="shared" si="69"/>
        <v>45631</v>
      </c>
    </row>
    <row r="8809" spans="1:4">
      <c r="B8809" s="74" t="str">
        <f ca="1">IFERROR(__xludf.DUMMYFUNCTION("IF(REGEXMATCH(A8809,""wealth planning""),""Script 1"",""-"")"),"-")</f>
        <v>-</v>
      </c>
      <c r="C8809" s="74">
        <f t="shared" si="68"/>
        <v>0</v>
      </c>
      <c r="D8809" s="74" t="str">
        <f t="shared" si="69"/>
        <v>You: Hai assalamualaikum Intan,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810" spans="1:4">
      <c r="A8810" s="74" t="s">
        <v>6311</v>
      </c>
      <c r="B8810" s="74" t="str">
        <f ca="1">IFERROR(__xludf.DUMMYFUNCTION("IF(REGEXMATCH(A8810,""wealth planning""),""Script 1"",""-"")"),"-")</f>
        <v>-</v>
      </c>
      <c r="C8810" s="74">
        <f t="shared" si="68"/>
        <v>0</v>
      </c>
      <c r="D8810" s="74">
        <f t="shared" si="69"/>
        <v>0</v>
      </c>
    </row>
    <row r="8811" spans="1:4">
      <c r="A8811" s="74" t="s">
        <v>6311</v>
      </c>
      <c r="B8811" s="74" t="str">
        <f ca="1">IFERROR(__xludf.DUMMYFUNCTION("IF(REGEXMATCH(A8811,""wealth planning""),""Script 1"",""-"")"),"-")</f>
        <v>-</v>
      </c>
      <c r="C8811" s="74" t="str">
        <f t="shared" si="68"/>
        <v>Haninazira Suzzana</v>
      </c>
      <c r="D8811" s="74">
        <f t="shared" si="69"/>
        <v>0</v>
      </c>
    </row>
    <row r="8812" spans="1:4">
      <c r="A8812" s="149">
        <v>45631</v>
      </c>
      <c r="B8812" s="74" t="str">
        <f ca="1">IFERROR(__xludf.DUMMYFUNCTION("IF(REGEXMATCH(A8812,""wealth planning""),""Script 1"",""-"")"),"#VALUE!")</f>
        <v>#VALUE!</v>
      </c>
      <c r="C8812" s="74" t="str">
        <f t="shared" si="68"/>
        <v>Haninazira Suzzana</v>
      </c>
      <c r="D8812" s="74">
        <f t="shared" si="69"/>
        <v>0</v>
      </c>
    </row>
    <row r="8813" spans="1:4">
      <c r="A8813" s="149">
        <v>45631</v>
      </c>
      <c r="B8813" s="74" t="str">
        <f ca="1">IFERROR(__xludf.DUMMYFUNCTION("IF(REGEXMATCH(A8813,""wealth planning""),""Script 1"",""-"")"),"#VALUE!")</f>
        <v>#VALUE!</v>
      </c>
      <c r="C8813" s="149">
        <f t="shared" si="68"/>
        <v>45631</v>
      </c>
      <c r="D8813" s="74" t="str">
        <f t="shared" si="69"/>
        <v>Haninazira Suzzana</v>
      </c>
    </row>
    <row r="8814" spans="1:4">
      <c r="A8814" s="74" t="s">
        <v>6312</v>
      </c>
      <c r="B8814" s="74" t="str">
        <f ca="1">IFERROR(__xludf.DUMMYFUNCTION("IF(REGEXMATCH(A8814,""wealth planning""),""Script 1"",""-"")"),"Script 1")</f>
        <v>Script 1</v>
      </c>
      <c r="C8814" s="149">
        <f t="shared" si="68"/>
        <v>45631</v>
      </c>
      <c r="D8814" s="74" t="str">
        <f t="shared" si="69"/>
        <v>Haninazira Suzzana</v>
      </c>
    </row>
    <row r="8815" spans="1:4">
      <c r="B8815" s="74" t="str">
        <f ca="1">IFERROR(__xludf.DUMMYFUNCTION("IF(REGEXMATCH(A8815,""wealth planning""),""Script 1"",""-"")"),"-")</f>
        <v>-</v>
      </c>
      <c r="C8815" s="74" t="str">
        <f t="shared" si="68"/>
        <v>You: Hai assalamualaikum Haninazira,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815" s="149">
        <f t="shared" si="69"/>
        <v>45631</v>
      </c>
    </row>
    <row r="8816" spans="1:4">
      <c r="B8816" s="74" t="str">
        <f ca="1">IFERROR(__xludf.DUMMYFUNCTION("IF(REGEXMATCH(A8816,""wealth planning""),""Script 1"",""-"")"),"-")</f>
        <v>-</v>
      </c>
      <c r="C8816" s="74">
        <f t="shared" si="68"/>
        <v>0</v>
      </c>
      <c r="D8816" s="149">
        <f t="shared" si="69"/>
        <v>45631</v>
      </c>
    </row>
    <row r="8817" spans="1:4">
      <c r="B8817" s="74" t="str">
        <f ca="1">IFERROR(__xludf.DUMMYFUNCTION("IF(REGEXMATCH(A8817,""wealth planning""),""Script 1"",""-"")"),"-")</f>
        <v>-</v>
      </c>
      <c r="C8817" s="74">
        <f t="shared" si="68"/>
        <v>0</v>
      </c>
      <c r="D8817" s="74" t="str">
        <f t="shared" si="69"/>
        <v>You: Hai assalamualaikum Haninazira,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818" spans="1:4">
      <c r="A8818" s="74" t="s">
        <v>6314</v>
      </c>
      <c r="B8818" s="74" t="str">
        <f ca="1">IFERROR(__xludf.DUMMYFUNCTION("IF(REGEXMATCH(A8818,""wealth planning""),""Script 1"",""-"")"),"-")</f>
        <v>-</v>
      </c>
      <c r="C8818" s="74">
        <f t="shared" si="68"/>
        <v>0</v>
      </c>
      <c r="D8818" s="74">
        <f t="shared" si="69"/>
        <v>0</v>
      </c>
    </row>
    <row r="8819" spans="1:4">
      <c r="A8819" s="74" t="s">
        <v>1533</v>
      </c>
      <c r="B8819" s="74" t="str">
        <f ca="1">IFERROR(__xludf.DUMMYFUNCTION("IF(REGEXMATCH(A8819,""wealth planning""),""Script 1"",""-"")"),"-")</f>
        <v>-</v>
      </c>
      <c r="C8819" s="74" t="str">
        <f t="shared" si="68"/>
        <v>Nur ShazwaniStatus is reachable</v>
      </c>
      <c r="D8819" s="74">
        <f t="shared" si="69"/>
        <v>0</v>
      </c>
    </row>
    <row r="8820" spans="1:4">
      <c r="A8820" s="149">
        <v>45631</v>
      </c>
      <c r="B8820" s="74" t="str">
        <f ca="1">IFERROR(__xludf.DUMMYFUNCTION("IF(REGEXMATCH(A8820,""wealth planning""),""Script 1"",""-"")"),"#VALUE!")</f>
        <v>#VALUE!</v>
      </c>
      <c r="C8820" s="74" t="str">
        <f t="shared" si="68"/>
        <v>Nur Shazwani</v>
      </c>
      <c r="D8820" s="74">
        <f t="shared" si="69"/>
        <v>0</v>
      </c>
    </row>
    <row r="8821" spans="1:4">
      <c r="A8821" s="149">
        <v>45631</v>
      </c>
      <c r="B8821" s="74" t="str">
        <f ca="1">IFERROR(__xludf.DUMMYFUNCTION("IF(REGEXMATCH(A8821,""wealth planning""),""Script 1"",""-"")"),"#VALUE!")</f>
        <v>#VALUE!</v>
      </c>
      <c r="C8821" s="149">
        <f t="shared" si="68"/>
        <v>45631</v>
      </c>
      <c r="D8821" s="74" t="str">
        <f t="shared" si="69"/>
        <v>Nur ShazwaniStatus is reachable</v>
      </c>
    </row>
    <row r="8822" spans="1:4">
      <c r="A8822" s="74" t="s">
        <v>6315</v>
      </c>
      <c r="B8822" s="74" t="str">
        <f ca="1">IFERROR(__xludf.DUMMYFUNCTION("IF(REGEXMATCH(A8822,""wealth planning""),""Script 1"",""-"")"),"Script 1")</f>
        <v>Script 1</v>
      </c>
      <c r="C8822" s="149">
        <f t="shared" si="68"/>
        <v>45631</v>
      </c>
      <c r="D8822" s="74" t="str">
        <f t="shared" si="69"/>
        <v>Nur Shazwani</v>
      </c>
    </row>
    <row r="8823" spans="1:4">
      <c r="B8823" s="74" t="str">
        <f ca="1">IFERROR(__xludf.DUMMYFUNCTION("IF(REGEXMATCH(A8823,""wealth planning""),""Script 1"",""-"")"),"-")</f>
        <v>-</v>
      </c>
      <c r="C8823" s="74" t="str">
        <f t="shared" si="68"/>
        <v>You: Hai assalamualaikum Shazwani,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823" s="149">
        <f t="shared" si="69"/>
        <v>45631</v>
      </c>
    </row>
    <row r="8824" spans="1:4">
      <c r="B8824" s="74" t="str">
        <f ca="1">IFERROR(__xludf.DUMMYFUNCTION("IF(REGEXMATCH(A8824,""wealth planning""),""Script 1"",""-"")"),"-")</f>
        <v>-</v>
      </c>
      <c r="C8824" s="74">
        <f t="shared" si="68"/>
        <v>0</v>
      </c>
      <c r="D8824" s="149">
        <f t="shared" si="69"/>
        <v>45631</v>
      </c>
    </row>
    <row r="8825" spans="1:4">
      <c r="B8825" s="74" t="str">
        <f ca="1">IFERROR(__xludf.DUMMYFUNCTION("IF(REGEXMATCH(A8825,""wealth planning""),""Script 1"",""-"")"),"-")</f>
        <v>-</v>
      </c>
      <c r="C8825" s="74">
        <f t="shared" si="68"/>
        <v>0</v>
      </c>
      <c r="D8825" s="74" t="str">
        <f t="shared" si="69"/>
        <v>You: Hai assalamualaikum Shazwani,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826" spans="1:4">
      <c r="B8826" s="74" t="str">
        <f ca="1">IFERROR(__xludf.DUMMYFUNCTION("IF(REGEXMATCH(A8826,""wealth planning""),""Script 1"",""-"")"),"-")</f>
        <v>-</v>
      </c>
      <c r="C8826" s="74">
        <f t="shared" si="68"/>
        <v>0</v>
      </c>
      <c r="D8826" s="74">
        <f t="shared" si="69"/>
        <v>0</v>
      </c>
    </row>
    <row r="8827" spans="1:4">
      <c r="A8827" s="74" t="s">
        <v>6318</v>
      </c>
      <c r="B8827" s="74" t="str">
        <f ca="1">IFERROR(__xludf.DUMMYFUNCTION("IF(REGEXMATCH(A8827,""wealth planning""),""Script 1"",""-"")"),"-")</f>
        <v>-</v>
      </c>
      <c r="C8827" s="74">
        <f t="shared" si="68"/>
        <v>0</v>
      </c>
      <c r="D8827" s="74">
        <f t="shared" si="69"/>
        <v>0</v>
      </c>
    </row>
    <row r="8828" spans="1:4">
      <c r="A8828" s="149">
        <v>45631</v>
      </c>
      <c r="B8828" s="74" t="str">
        <f ca="1">IFERROR(__xludf.DUMMYFUNCTION("IF(REGEXMATCH(A8828,""wealth planning""),""Script 1"",""-"")"),"#VALUE!")</f>
        <v>#VALUE!</v>
      </c>
      <c r="C8828" s="74" t="str">
        <f t="shared" si="68"/>
        <v>Syazlina Shuhaimy</v>
      </c>
      <c r="D8828" s="74">
        <f t="shared" si="69"/>
        <v>0</v>
      </c>
    </row>
    <row r="8829" spans="1:4">
      <c r="A8829" s="149">
        <v>45631</v>
      </c>
      <c r="B8829" s="74" t="str">
        <f ca="1">IFERROR(__xludf.DUMMYFUNCTION("IF(REGEXMATCH(A8829,""wealth planning""),""Script 1"",""-"")"),"#VALUE!")</f>
        <v>#VALUE!</v>
      </c>
      <c r="C8829" s="149">
        <f t="shared" si="68"/>
        <v>45631</v>
      </c>
      <c r="D8829" s="74">
        <f t="shared" si="69"/>
        <v>0</v>
      </c>
    </row>
    <row r="8830" spans="1:4">
      <c r="A8830" s="74" t="s">
        <v>6319</v>
      </c>
      <c r="B8830" s="74" t="str">
        <f ca="1">IFERROR(__xludf.DUMMYFUNCTION("IF(REGEXMATCH(A8830,""wealth planning""),""Script 1"",""-"")"),"Script 1")</f>
        <v>Script 1</v>
      </c>
      <c r="C8830" s="149">
        <f t="shared" si="68"/>
        <v>45631</v>
      </c>
      <c r="D8830" s="74" t="str">
        <f t="shared" si="69"/>
        <v>Syazlina Shuhaimy</v>
      </c>
    </row>
    <row r="8831" spans="1:4">
      <c r="B8831" s="74" t="str">
        <f ca="1">IFERROR(__xludf.DUMMYFUNCTION("IF(REGEXMATCH(A8831,""wealth planning""),""Script 1"",""-"")"),"-")</f>
        <v>-</v>
      </c>
      <c r="C8831" s="74" t="str">
        <f t="shared" si="68"/>
        <v>You: Hai assalamualaikum Shazlina,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831" s="149">
        <f t="shared" si="69"/>
        <v>45631</v>
      </c>
    </row>
    <row r="8832" spans="1:4">
      <c r="B8832" s="74" t="str">
        <f ca="1">IFERROR(__xludf.DUMMYFUNCTION("IF(REGEXMATCH(A8832,""wealth planning""),""Script 1"",""-"")"),"-")</f>
        <v>-</v>
      </c>
      <c r="C8832" s="74">
        <f t="shared" si="68"/>
        <v>0</v>
      </c>
      <c r="D8832" s="149">
        <f t="shared" si="69"/>
        <v>45631</v>
      </c>
    </row>
    <row r="8833" spans="1:4">
      <c r="B8833" s="74" t="str">
        <f ca="1">IFERROR(__xludf.DUMMYFUNCTION("IF(REGEXMATCH(A8833,""wealth planning""),""Script 1"",""-"")"),"-")</f>
        <v>-</v>
      </c>
      <c r="C8833" s="74">
        <f t="shared" si="68"/>
        <v>0</v>
      </c>
      <c r="D8833" s="74" t="str">
        <f t="shared" si="69"/>
        <v>You: Hai assalamualaikum Shazlina,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834" spans="1:4">
      <c r="B8834" s="74" t="str">
        <f ca="1">IFERROR(__xludf.DUMMYFUNCTION("IF(REGEXMATCH(A8834,""wealth planning""),""Script 1"",""-"")"),"-")</f>
        <v>-</v>
      </c>
      <c r="C8834" s="74">
        <f t="shared" si="68"/>
        <v>0</v>
      </c>
      <c r="D8834" s="74">
        <f t="shared" si="69"/>
        <v>0</v>
      </c>
    </row>
    <row r="8835" spans="1:4">
      <c r="A8835" s="74" t="s">
        <v>6322</v>
      </c>
      <c r="B8835" s="74" t="str">
        <f ca="1">IFERROR(__xludf.DUMMYFUNCTION("IF(REGEXMATCH(A8835,""wealth planning""),""Script 1"",""-"")"),"-")</f>
        <v>-</v>
      </c>
      <c r="C8835" s="74">
        <f t="shared" si="68"/>
        <v>0</v>
      </c>
      <c r="D8835" s="74">
        <f t="shared" si="69"/>
        <v>0</v>
      </c>
    </row>
    <row r="8836" spans="1:4">
      <c r="A8836" s="149">
        <v>45631</v>
      </c>
      <c r="B8836" s="74" t="str">
        <f ca="1">IFERROR(__xludf.DUMMYFUNCTION("IF(REGEXMATCH(A8836,""wealth planning""),""Script 1"",""-"")"),"#VALUE!")</f>
        <v>#VALUE!</v>
      </c>
      <c r="C8836" s="74" t="str">
        <f t="shared" si="68"/>
        <v>Nurina Zulaikha</v>
      </c>
      <c r="D8836" s="74">
        <f t="shared" si="69"/>
        <v>0</v>
      </c>
    </row>
    <row r="8837" spans="1:4">
      <c r="A8837" s="149">
        <v>45631</v>
      </c>
      <c r="B8837" s="74" t="str">
        <f ca="1">IFERROR(__xludf.DUMMYFUNCTION("IF(REGEXMATCH(A8837,""wealth planning""),""Script 1"",""-"")"),"#VALUE!")</f>
        <v>#VALUE!</v>
      </c>
      <c r="C8837" s="149">
        <f t="shared" si="68"/>
        <v>45631</v>
      </c>
      <c r="D8837" s="74">
        <f t="shared" si="69"/>
        <v>0</v>
      </c>
    </row>
    <row r="8838" spans="1:4">
      <c r="A8838" s="74" t="s">
        <v>3804</v>
      </c>
      <c r="B8838" s="74" t="str">
        <f ca="1">IFERROR(__xludf.DUMMYFUNCTION("IF(REGEXMATCH(A8838,""wealth planning""),""Script 1"",""-"")"),"Script 1")</f>
        <v>Script 1</v>
      </c>
      <c r="C8838" s="149">
        <f t="shared" si="68"/>
        <v>45631</v>
      </c>
      <c r="D8838" s="74" t="str">
        <f t="shared" si="69"/>
        <v>Nurina Zulaikha</v>
      </c>
    </row>
    <row r="8839" spans="1:4">
      <c r="B8839" s="74" t="str">
        <f ca="1">IFERROR(__xludf.DUMMYFUNCTION("IF(REGEXMATCH(A8839,""wealth planning""),""Script 1"",""-"")"),"-")</f>
        <v>-</v>
      </c>
      <c r="C8839" s="74" t="str">
        <f t="shared" si="68"/>
        <v>You: Hai assalamualaikum Nurina,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839" s="149">
        <f t="shared" si="69"/>
        <v>45631</v>
      </c>
    </row>
    <row r="8840" spans="1:4">
      <c r="B8840" s="74" t="str">
        <f ca="1">IFERROR(__xludf.DUMMYFUNCTION("IF(REGEXMATCH(A8840,""wealth planning""),""Script 1"",""-"")"),"-")</f>
        <v>-</v>
      </c>
      <c r="C8840" s="74">
        <f t="shared" si="68"/>
        <v>0</v>
      </c>
      <c r="D8840" s="149">
        <f t="shared" si="69"/>
        <v>45631</v>
      </c>
    </row>
    <row r="8841" spans="1:4">
      <c r="B8841" s="74" t="str">
        <f ca="1">IFERROR(__xludf.DUMMYFUNCTION("IF(REGEXMATCH(A8841,""wealth planning""),""Script 1"",""-"")"),"-")</f>
        <v>-</v>
      </c>
      <c r="C8841" s="74">
        <f t="shared" si="68"/>
        <v>0</v>
      </c>
      <c r="D8841" s="74" t="str">
        <f t="shared" si="69"/>
        <v>You: Hai assalamualaikum Nurina,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842" spans="1:4">
      <c r="B8842" s="74" t="str">
        <f ca="1">IFERROR(__xludf.DUMMYFUNCTION("IF(REGEXMATCH(A8842,""wealth planning""),""Script 1"",""-"")"),"-")</f>
        <v>-</v>
      </c>
      <c r="C8842" s="74">
        <f t="shared" si="68"/>
        <v>0</v>
      </c>
      <c r="D8842" s="74">
        <f t="shared" si="69"/>
        <v>0</v>
      </c>
    </row>
    <row r="8843" spans="1:4">
      <c r="A8843" s="74" t="s">
        <v>6325</v>
      </c>
      <c r="B8843" s="74" t="str">
        <f ca="1">IFERROR(__xludf.DUMMYFUNCTION("IF(REGEXMATCH(A8843,""wealth planning""),""Script 1"",""-"")"),"-")</f>
        <v>-</v>
      </c>
      <c r="C8843" s="74">
        <f t="shared" si="68"/>
        <v>0</v>
      </c>
      <c r="D8843" s="74">
        <f t="shared" si="69"/>
        <v>0</v>
      </c>
    </row>
    <row r="8844" spans="1:4">
      <c r="A8844" s="149">
        <v>45631</v>
      </c>
      <c r="B8844" s="74" t="str">
        <f ca="1">IFERROR(__xludf.DUMMYFUNCTION("IF(REGEXMATCH(A8844,""wealth planning""),""Script 1"",""-"")"),"#VALUE!")</f>
        <v>#VALUE!</v>
      </c>
      <c r="C8844" s="74" t="str">
        <f t="shared" si="68"/>
        <v>Ain Ibrahim</v>
      </c>
      <c r="D8844" s="74">
        <f t="shared" si="69"/>
        <v>0</v>
      </c>
    </row>
    <row r="8845" spans="1:4">
      <c r="A8845" s="149">
        <v>45631</v>
      </c>
      <c r="B8845" s="74" t="str">
        <f ca="1">IFERROR(__xludf.DUMMYFUNCTION("IF(REGEXMATCH(A8845,""wealth planning""),""Script 1"",""-"")"),"#VALUE!")</f>
        <v>#VALUE!</v>
      </c>
      <c r="C8845" s="149">
        <f t="shared" si="68"/>
        <v>45631</v>
      </c>
      <c r="D8845" s="74">
        <f t="shared" si="69"/>
        <v>0</v>
      </c>
    </row>
    <row r="8846" spans="1:4">
      <c r="A8846" s="74" t="s">
        <v>4306</v>
      </c>
      <c r="B8846" s="74" t="str">
        <f ca="1">IFERROR(__xludf.DUMMYFUNCTION("IF(REGEXMATCH(A8846,""wealth planning""),""Script 1"",""-"")"),"Script 1")</f>
        <v>Script 1</v>
      </c>
      <c r="C8846" s="149">
        <f t="shared" si="68"/>
        <v>45631</v>
      </c>
      <c r="D8846" s="74" t="str">
        <f t="shared" si="69"/>
        <v>Ain Ibrahim</v>
      </c>
    </row>
    <row r="8847" spans="1:4">
      <c r="B8847" s="74" t="str">
        <f ca="1">IFERROR(__xludf.DUMMYFUNCTION("IF(REGEXMATCH(A8847,""wealth planning""),""Script 1"",""-"")"),"-")</f>
        <v>-</v>
      </c>
      <c r="C8847" s="74" t="str">
        <f t="shared" si="68"/>
        <v>You: Hai assalamualaikum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847" s="149">
        <f t="shared" si="69"/>
        <v>45631</v>
      </c>
    </row>
    <row r="8848" spans="1:4">
      <c r="B8848" s="74" t="str">
        <f ca="1">IFERROR(__xludf.DUMMYFUNCTION("IF(REGEXMATCH(A8848,""wealth planning""),""Script 1"",""-"")"),"-")</f>
        <v>-</v>
      </c>
      <c r="C8848" s="74">
        <f t="shared" si="68"/>
        <v>0</v>
      </c>
      <c r="D8848" s="149">
        <f t="shared" si="69"/>
        <v>45631</v>
      </c>
    </row>
    <row r="8849" spans="1:4">
      <c r="B8849" s="74" t="str">
        <f ca="1">IFERROR(__xludf.DUMMYFUNCTION("IF(REGEXMATCH(A8849,""wealth planning""),""Script 1"",""-"")"),"-")</f>
        <v>-</v>
      </c>
      <c r="C8849" s="74">
        <f t="shared" si="68"/>
        <v>0</v>
      </c>
      <c r="D8849" s="74" t="str">
        <f t="shared" si="69"/>
        <v>You: Hai assalamualaikum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850" spans="1:4">
      <c r="A8850" s="74" t="s">
        <v>6327</v>
      </c>
      <c r="B8850" s="74" t="str">
        <f ca="1">IFERROR(__xludf.DUMMYFUNCTION("IF(REGEXMATCH(A8850,""wealth planning""),""Script 1"",""-"")"),"-")</f>
        <v>-</v>
      </c>
      <c r="C8850" s="74">
        <f t="shared" si="68"/>
        <v>0</v>
      </c>
      <c r="D8850" s="74">
        <f t="shared" si="69"/>
        <v>0</v>
      </c>
    </row>
    <row r="8851" spans="1:4">
      <c r="A8851" s="74" t="s">
        <v>6328</v>
      </c>
      <c r="B8851" s="74" t="str">
        <f ca="1">IFERROR(__xludf.DUMMYFUNCTION("IF(REGEXMATCH(A8851,""wealth planning""),""Script 1"",""-"")"),"-")</f>
        <v>-</v>
      </c>
      <c r="C8851" s="74" t="str">
        <f t="shared" si="68"/>
        <v>Mohammad Nur SyafaatStatus is reachable</v>
      </c>
      <c r="D8851" s="74">
        <f t="shared" si="69"/>
        <v>0</v>
      </c>
    </row>
    <row r="8852" spans="1:4">
      <c r="A8852" s="149">
        <v>45631</v>
      </c>
      <c r="B8852" s="74" t="str">
        <f ca="1">IFERROR(__xludf.DUMMYFUNCTION("IF(REGEXMATCH(A8852,""wealth planning""),""Script 1"",""-"")"),"#VALUE!")</f>
        <v>#VALUE!</v>
      </c>
      <c r="C8852" s="74" t="str">
        <f t="shared" si="68"/>
        <v>Mohammad Nur Syafaat</v>
      </c>
      <c r="D8852" s="74">
        <f t="shared" si="69"/>
        <v>0</v>
      </c>
    </row>
    <row r="8853" spans="1:4">
      <c r="A8853" s="149">
        <v>45631</v>
      </c>
      <c r="B8853" s="74" t="str">
        <f ca="1">IFERROR(__xludf.DUMMYFUNCTION("IF(REGEXMATCH(A8853,""wealth planning""),""Script 1"",""-"")"),"#VALUE!")</f>
        <v>#VALUE!</v>
      </c>
      <c r="C8853" s="149">
        <f t="shared" si="68"/>
        <v>45631</v>
      </c>
      <c r="D8853" s="74" t="str">
        <f t="shared" si="69"/>
        <v>Mohammad Nur SyafaatStatus is reachable</v>
      </c>
    </row>
    <row r="8854" spans="1:4">
      <c r="A8854" s="74" t="s">
        <v>6329</v>
      </c>
      <c r="B8854" s="74" t="str">
        <f ca="1">IFERROR(__xludf.DUMMYFUNCTION("IF(REGEXMATCH(A8854,""wealth planning""),""Script 1"",""-"")"),"Script 1")</f>
        <v>Script 1</v>
      </c>
      <c r="C8854" s="149">
        <f t="shared" si="68"/>
        <v>45631</v>
      </c>
      <c r="D8854" s="74" t="str">
        <f t="shared" si="69"/>
        <v>Mohammad Nur Syafaat</v>
      </c>
    </row>
    <row r="8855" spans="1:4">
      <c r="B8855" s="74" t="str">
        <f ca="1">IFERROR(__xludf.DUMMYFUNCTION("IF(REGEXMATCH(A8855,""wealth planning""),""Script 1"",""-"")"),"-")</f>
        <v>-</v>
      </c>
      <c r="C8855" s="74" t="str">
        <f t="shared" si="68"/>
        <v>You: Hai assalamualaikum Syafaat,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855" s="149">
        <f t="shared" si="69"/>
        <v>45631</v>
      </c>
    </row>
    <row r="8856" spans="1:4">
      <c r="B8856" s="74" t="str">
        <f ca="1">IFERROR(__xludf.DUMMYFUNCTION("IF(REGEXMATCH(A8856,""wealth planning""),""Script 1"",""-"")"),"-")</f>
        <v>-</v>
      </c>
      <c r="C8856" s="74">
        <f t="shared" si="68"/>
        <v>0</v>
      </c>
      <c r="D8856" s="149">
        <f t="shared" si="69"/>
        <v>45631</v>
      </c>
    </row>
    <row r="8857" spans="1:4">
      <c r="B8857" s="74" t="str">
        <f ca="1">IFERROR(__xludf.DUMMYFUNCTION("IF(REGEXMATCH(A8857,""wealth planning""),""Script 1"",""-"")"),"-")</f>
        <v>-</v>
      </c>
      <c r="C8857" s="74">
        <f t="shared" si="68"/>
        <v>0</v>
      </c>
      <c r="D8857" s="74" t="str">
        <f t="shared" si="69"/>
        <v>You: Hai assalamualaikum Syafaat,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858" spans="1:4">
      <c r="A8858" s="74" t="s">
        <v>6331</v>
      </c>
      <c r="B8858" s="74" t="str">
        <f ca="1">IFERROR(__xludf.DUMMYFUNCTION("IF(REGEXMATCH(A8858,""wealth planning""),""Script 1"",""-"")"),"-")</f>
        <v>-</v>
      </c>
      <c r="C8858" s="74">
        <f t="shared" si="68"/>
        <v>0</v>
      </c>
      <c r="D8858" s="74">
        <f t="shared" si="69"/>
        <v>0</v>
      </c>
    </row>
    <row r="8859" spans="1:4">
      <c r="A8859" s="74" t="s">
        <v>6331</v>
      </c>
      <c r="B8859" s="74" t="str">
        <f ca="1">IFERROR(__xludf.DUMMYFUNCTION("IF(REGEXMATCH(A8859,""wealth planning""),""Script 1"",""-"")"),"-")</f>
        <v>-</v>
      </c>
      <c r="C8859" s="74" t="str">
        <f t="shared" si="68"/>
        <v>Nur Zafirah Abdul Aziz</v>
      </c>
      <c r="D8859" s="74">
        <f t="shared" si="69"/>
        <v>0</v>
      </c>
    </row>
    <row r="8860" spans="1:4">
      <c r="A8860" s="149">
        <v>45631</v>
      </c>
      <c r="B8860" s="74" t="str">
        <f ca="1">IFERROR(__xludf.DUMMYFUNCTION("IF(REGEXMATCH(A8860,""wealth planning""),""Script 1"",""-"")"),"#VALUE!")</f>
        <v>#VALUE!</v>
      </c>
      <c r="C8860" s="74" t="str">
        <f t="shared" si="68"/>
        <v>Nur Zafirah Abdul Aziz</v>
      </c>
      <c r="D8860" s="74">
        <f t="shared" si="69"/>
        <v>0</v>
      </c>
    </row>
    <row r="8861" spans="1:4">
      <c r="A8861" s="149">
        <v>45631</v>
      </c>
      <c r="B8861" s="74" t="str">
        <f ca="1">IFERROR(__xludf.DUMMYFUNCTION("IF(REGEXMATCH(A8861,""wealth planning""),""Script 1"",""-"")"),"#VALUE!")</f>
        <v>#VALUE!</v>
      </c>
      <c r="C8861" s="149">
        <f t="shared" si="68"/>
        <v>45631</v>
      </c>
      <c r="D8861" s="74" t="str">
        <f t="shared" si="69"/>
        <v>Nur Zafirah Abdul Aziz</v>
      </c>
    </row>
    <row r="8862" spans="1:4">
      <c r="A8862" s="74" t="s">
        <v>4032</v>
      </c>
      <c r="B8862" s="74" t="str">
        <f ca="1">IFERROR(__xludf.DUMMYFUNCTION("IF(REGEXMATCH(A8862,""wealth planning""),""Script 1"",""-"")"),"Script 1")</f>
        <v>Script 1</v>
      </c>
      <c r="C8862" s="149">
        <f t="shared" si="68"/>
        <v>45631</v>
      </c>
      <c r="D8862" s="74" t="str">
        <f t="shared" si="69"/>
        <v>Nur Zafirah Abdul Aziz</v>
      </c>
    </row>
    <row r="8863" spans="1:4">
      <c r="B8863" s="74" t="str">
        <f ca="1">IFERROR(__xludf.DUMMYFUNCTION("IF(REGEXMATCH(A8863,""wealth planning""),""Script 1"",""-"")"),"-")</f>
        <v>-</v>
      </c>
      <c r="C8863" s="74" t="str">
        <f t="shared" si="68"/>
        <v>You: Hai assalamualaikum Zafirah,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863" s="149">
        <f t="shared" si="69"/>
        <v>45631</v>
      </c>
    </row>
    <row r="8864" spans="1:4">
      <c r="B8864" s="74" t="str">
        <f ca="1">IFERROR(__xludf.DUMMYFUNCTION("IF(REGEXMATCH(A8864,""wealth planning""),""Script 1"",""-"")"),"-")</f>
        <v>-</v>
      </c>
      <c r="C8864" s="74">
        <f t="shared" si="68"/>
        <v>0</v>
      </c>
      <c r="D8864" s="149">
        <f t="shared" si="69"/>
        <v>45631</v>
      </c>
    </row>
    <row r="8865" spans="1:4">
      <c r="B8865" s="74" t="str">
        <f ca="1">IFERROR(__xludf.DUMMYFUNCTION("IF(REGEXMATCH(A8865,""wealth planning""),""Script 1"",""-"")"),"-")</f>
        <v>-</v>
      </c>
      <c r="C8865" s="74">
        <f t="shared" si="68"/>
        <v>0</v>
      </c>
      <c r="D8865" s="74" t="str">
        <f t="shared" si="69"/>
        <v>You: Hai assalamualaikum Zafirah,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866" spans="1:4">
      <c r="A8866" s="74" t="s">
        <v>6333</v>
      </c>
      <c r="B8866" s="74" t="str">
        <f ca="1">IFERROR(__xludf.DUMMYFUNCTION("IF(REGEXMATCH(A8866,""wealth planning""),""Script 1"",""-"")"),"-")</f>
        <v>-</v>
      </c>
      <c r="C8866" s="74">
        <f t="shared" si="68"/>
        <v>0</v>
      </c>
      <c r="D8866" s="74">
        <f t="shared" si="69"/>
        <v>0</v>
      </c>
    </row>
    <row r="8867" spans="1:4">
      <c r="A8867" s="74" t="s">
        <v>6334</v>
      </c>
      <c r="B8867" s="74" t="str">
        <f ca="1">IFERROR(__xludf.DUMMYFUNCTION("IF(REGEXMATCH(A8867,""wealth planning""),""Script 1"",""-"")"),"-")</f>
        <v>-</v>
      </c>
      <c r="C8867" s="74" t="str">
        <f t="shared" si="68"/>
        <v>Muhd SyukranStatus is reachable</v>
      </c>
      <c r="D8867" s="74">
        <f t="shared" si="69"/>
        <v>0</v>
      </c>
    </row>
    <row r="8868" spans="1:4">
      <c r="A8868" s="149">
        <v>45631</v>
      </c>
      <c r="B8868" s="74" t="str">
        <f ca="1">IFERROR(__xludf.DUMMYFUNCTION("IF(REGEXMATCH(A8868,""wealth planning""),""Script 1"",""-"")"),"#VALUE!")</f>
        <v>#VALUE!</v>
      </c>
      <c r="C8868" s="74" t="str">
        <f t="shared" si="68"/>
        <v>Muhd Syukran</v>
      </c>
      <c r="D8868" s="74">
        <f t="shared" si="69"/>
        <v>0</v>
      </c>
    </row>
    <row r="8869" spans="1:4">
      <c r="A8869" s="149">
        <v>45631</v>
      </c>
      <c r="B8869" s="74" t="str">
        <f ca="1">IFERROR(__xludf.DUMMYFUNCTION("IF(REGEXMATCH(A8869,""wealth planning""),""Script 1"",""-"")"),"#VALUE!")</f>
        <v>#VALUE!</v>
      </c>
      <c r="C8869" s="149">
        <f t="shared" si="68"/>
        <v>45631</v>
      </c>
      <c r="D8869" s="74" t="str">
        <f t="shared" si="69"/>
        <v>Muhd SyukranStatus is reachable</v>
      </c>
    </row>
    <row r="8870" spans="1:4">
      <c r="A8870" s="74" t="s">
        <v>6335</v>
      </c>
      <c r="B8870" s="74" t="str">
        <f ca="1">IFERROR(__xludf.DUMMYFUNCTION("IF(REGEXMATCH(A8870,""wealth planning""),""Script 1"",""-"")"),"Script 1")</f>
        <v>Script 1</v>
      </c>
      <c r="C8870" s="149">
        <f t="shared" si="68"/>
        <v>45631</v>
      </c>
      <c r="D8870" s="74" t="str">
        <f t="shared" si="69"/>
        <v>Muhd Syukran</v>
      </c>
    </row>
    <row r="8871" spans="1:4">
      <c r="B8871" s="74" t="str">
        <f ca="1">IFERROR(__xludf.DUMMYFUNCTION("IF(REGEXMATCH(A8871,""wealth planning""),""Script 1"",""-"")"),"-")</f>
        <v>-</v>
      </c>
      <c r="C8871" s="74" t="str">
        <f t="shared" si="68"/>
        <v>You: Hai assalamualaikum Syukran,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871" s="149">
        <f t="shared" si="69"/>
        <v>45631</v>
      </c>
    </row>
    <row r="8872" spans="1:4">
      <c r="B8872" s="74" t="str">
        <f ca="1">IFERROR(__xludf.DUMMYFUNCTION("IF(REGEXMATCH(A8872,""wealth planning""),""Script 1"",""-"")"),"-")</f>
        <v>-</v>
      </c>
      <c r="C8872" s="74">
        <f t="shared" si="68"/>
        <v>0</v>
      </c>
      <c r="D8872" s="149">
        <f t="shared" si="69"/>
        <v>45631</v>
      </c>
    </row>
    <row r="8873" spans="1:4">
      <c r="B8873" s="74" t="str">
        <f ca="1">IFERROR(__xludf.DUMMYFUNCTION("IF(REGEXMATCH(A8873,""wealth planning""),""Script 1"",""-"")"),"-")</f>
        <v>-</v>
      </c>
      <c r="C8873" s="74">
        <f t="shared" si="68"/>
        <v>0</v>
      </c>
      <c r="D8873" s="74" t="str">
        <f t="shared" si="69"/>
        <v>You: Hai assalamualaikum Syukran,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874" spans="1:4">
      <c r="B8874" s="74" t="str">
        <f ca="1">IFERROR(__xludf.DUMMYFUNCTION("IF(REGEXMATCH(A8874,""wealth planning""),""Script 1"",""-"")"),"-")</f>
        <v>-</v>
      </c>
      <c r="C8874" s="74">
        <f t="shared" si="68"/>
        <v>0</v>
      </c>
      <c r="D8874" s="74">
        <f t="shared" si="69"/>
        <v>0</v>
      </c>
    </row>
    <row r="8875" spans="1:4">
      <c r="A8875" s="74" t="s">
        <v>6338</v>
      </c>
      <c r="B8875" s="74" t="str">
        <f ca="1">IFERROR(__xludf.DUMMYFUNCTION("IF(REGEXMATCH(A8875,""wealth planning""),""Script 1"",""-"")"),"-")</f>
        <v>-</v>
      </c>
      <c r="C8875" s="74">
        <f t="shared" si="68"/>
        <v>0</v>
      </c>
      <c r="D8875" s="74">
        <f t="shared" si="69"/>
        <v>0</v>
      </c>
    </row>
    <row r="8876" spans="1:4">
      <c r="A8876" s="149">
        <v>45631</v>
      </c>
      <c r="B8876" s="74" t="str">
        <f ca="1">IFERROR(__xludf.DUMMYFUNCTION("IF(REGEXMATCH(A8876,""wealth planning""),""Script 1"",""-"")"),"#VALUE!")</f>
        <v>#VALUE!</v>
      </c>
      <c r="C8876" s="74" t="str">
        <f t="shared" si="68"/>
        <v>Amey Zulaikha</v>
      </c>
      <c r="D8876" s="74">
        <f t="shared" si="69"/>
        <v>0</v>
      </c>
    </row>
    <row r="8877" spans="1:4">
      <c r="A8877" s="149">
        <v>45631</v>
      </c>
      <c r="B8877" s="74" t="str">
        <f ca="1">IFERROR(__xludf.DUMMYFUNCTION("IF(REGEXMATCH(A8877,""wealth planning""),""Script 1"",""-"")"),"#VALUE!")</f>
        <v>#VALUE!</v>
      </c>
      <c r="C8877" s="149">
        <f t="shared" si="68"/>
        <v>45631</v>
      </c>
      <c r="D8877" s="74">
        <f t="shared" si="69"/>
        <v>0</v>
      </c>
    </row>
    <row r="8878" spans="1:4">
      <c r="A8878" s="74" t="s">
        <v>6339</v>
      </c>
      <c r="B8878" s="74" t="str">
        <f ca="1">IFERROR(__xludf.DUMMYFUNCTION("IF(REGEXMATCH(A8878,""wealth planning""),""Script 1"",""-"")"),"Script 1")</f>
        <v>Script 1</v>
      </c>
      <c r="C8878" s="149">
        <f t="shared" si="68"/>
        <v>45631</v>
      </c>
      <c r="D8878" s="74" t="str">
        <f t="shared" si="69"/>
        <v>Amey Zulaikha</v>
      </c>
    </row>
    <row r="8879" spans="1:4">
      <c r="B8879" s="74" t="str">
        <f ca="1">IFERROR(__xludf.DUMMYFUNCTION("IF(REGEXMATCH(A8879,""wealth planning""),""Script 1"",""-"")"),"-")</f>
        <v>-</v>
      </c>
      <c r="C8879" s="74" t="str">
        <f t="shared" si="68"/>
        <v>You: Hai assalamualaikum Amey Zulaikha,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879" s="149">
        <f t="shared" si="69"/>
        <v>45631</v>
      </c>
    </row>
    <row r="8880" spans="1:4">
      <c r="B8880" s="74" t="str">
        <f ca="1">IFERROR(__xludf.DUMMYFUNCTION("IF(REGEXMATCH(A8880,""wealth planning""),""Script 1"",""-"")"),"-")</f>
        <v>-</v>
      </c>
      <c r="C8880" s="74">
        <f t="shared" si="68"/>
        <v>0</v>
      </c>
      <c r="D8880" s="149">
        <f t="shared" si="69"/>
        <v>45631</v>
      </c>
    </row>
    <row r="8881" spans="1:4">
      <c r="B8881" s="74" t="str">
        <f ca="1">IFERROR(__xludf.DUMMYFUNCTION("IF(REGEXMATCH(A8881,""wealth planning""),""Script 1"",""-"")"),"-")</f>
        <v>-</v>
      </c>
      <c r="C8881" s="74">
        <f t="shared" si="68"/>
        <v>0</v>
      </c>
      <c r="D8881" s="74" t="str">
        <f t="shared" si="69"/>
        <v>You: Hai assalamualaikum Amey Zulaikha,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882" spans="1:4">
      <c r="A8882" s="74" t="s">
        <v>6341</v>
      </c>
      <c r="B8882" s="74" t="str">
        <f ca="1">IFERROR(__xludf.DUMMYFUNCTION("IF(REGEXMATCH(A8882,""wealth planning""),""Script 1"",""-"")"),"-")</f>
        <v>-</v>
      </c>
      <c r="C8882" s="74">
        <f t="shared" si="68"/>
        <v>0</v>
      </c>
      <c r="D8882" s="74">
        <f t="shared" si="69"/>
        <v>0</v>
      </c>
    </row>
    <row r="8883" spans="1:4">
      <c r="A8883" s="74" t="s">
        <v>6342</v>
      </c>
      <c r="B8883" s="74" t="str">
        <f ca="1">IFERROR(__xludf.DUMMYFUNCTION("IF(REGEXMATCH(A8883,""wealth planning""),""Script 1"",""-"")"),"-")</f>
        <v>-</v>
      </c>
      <c r="C8883" s="74" t="str">
        <f t="shared" si="68"/>
        <v>Nurin NabilahStatus is reachable</v>
      </c>
      <c r="D8883" s="74">
        <f t="shared" si="69"/>
        <v>0</v>
      </c>
    </row>
    <row r="8884" spans="1:4">
      <c r="A8884" s="149">
        <v>45631</v>
      </c>
      <c r="B8884" s="74" t="str">
        <f ca="1">IFERROR(__xludf.DUMMYFUNCTION("IF(REGEXMATCH(A8884,""wealth planning""),""Script 1"",""-"")"),"#VALUE!")</f>
        <v>#VALUE!</v>
      </c>
      <c r="C8884" s="74" t="str">
        <f t="shared" si="68"/>
        <v>Nurin Nabilah</v>
      </c>
      <c r="D8884" s="74">
        <f t="shared" si="69"/>
        <v>0</v>
      </c>
    </row>
    <row r="8885" spans="1:4">
      <c r="A8885" s="149">
        <v>45631</v>
      </c>
      <c r="B8885" s="74" t="str">
        <f ca="1">IFERROR(__xludf.DUMMYFUNCTION("IF(REGEXMATCH(A8885,""wealth planning""),""Script 1"",""-"")"),"#VALUE!")</f>
        <v>#VALUE!</v>
      </c>
      <c r="C8885" s="149">
        <f t="shared" si="68"/>
        <v>45631</v>
      </c>
      <c r="D8885" s="74" t="str">
        <f t="shared" si="69"/>
        <v>Nurin NabilahStatus is reachable</v>
      </c>
    </row>
    <row r="8886" spans="1:4">
      <c r="A8886" s="74" t="s">
        <v>6343</v>
      </c>
      <c r="B8886" s="74" t="str">
        <f ca="1">IFERROR(__xludf.DUMMYFUNCTION("IF(REGEXMATCH(A8886,""wealth planning""),""Script 1"",""-"")"),"Script 1")</f>
        <v>Script 1</v>
      </c>
      <c r="C8886" s="149">
        <f t="shared" si="68"/>
        <v>45631</v>
      </c>
      <c r="D8886" s="74" t="str">
        <f t="shared" si="69"/>
        <v>Nurin Nabilah</v>
      </c>
    </row>
    <row r="8887" spans="1:4">
      <c r="B8887" s="74" t="str">
        <f ca="1">IFERROR(__xludf.DUMMYFUNCTION("IF(REGEXMATCH(A8887,""wealth planning""),""Script 1"",""-"")"),"-")</f>
        <v>-</v>
      </c>
      <c r="C8887" s="74" t="str">
        <f t="shared" si="68"/>
        <v>You: Hai assalamualaikum Nurin Nabilah,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887" s="149">
        <f t="shared" si="69"/>
        <v>45631</v>
      </c>
    </row>
    <row r="8888" spans="1:4">
      <c r="B8888" s="74" t="str">
        <f ca="1">IFERROR(__xludf.DUMMYFUNCTION("IF(REGEXMATCH(A8888,""wealth planning""),""Script 1"",""-"")"),"-")</f>
        <v>-</v>
      </c>
      <c r="C8888" s="74">
        <f t="shared" si="68"/>
        <v>0</v>
      </c>
      <c r="D8888" s="149">
        <f t="shared" si="69"/>
        <v>45631</v>
      </c>
    </row>
    <row r="8889" spans="1:4">
      <c r="B8889" s="74" t="str">
        <f ca="1">IFERROR(__xludf.DUMMYFUNCTION("IF(REGEXMATCH(A8889,""wealth planning""),""Script 1"",""-"")"),"-")</f>
        <v>-</v>
      </c>
      <c r="C8889" s="74">
        <f t="shared" si="68"/>
        <v>0</v>
      </c>
      <c r="D8889" s="74" t="str">
        <f t="shared" si="69"/>
        <v>You: Hai assalamualaikum Nurin Nabilah,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890" spans="1:4">
      <c r="A8890" s="74" t="s">
        <v>6345</v>
      </c>
      <c r="B8890" s="74" t="str">
        <f ca="1">IFERROR(__xludf.DUMMYFUNCTION("IF(REGEXMATCH(A8890,""wealth planning""),""Script 1"",""-"")"),"-")</f>
        <v>-</v>
      </c>
      <c r="C8890" s="74">
        <f t="shared" si="68"/>
        <v>0</v>
      </c>
      <c r="D8890" s="74">
        <f t="shared" si="69"/>
        <v>0</v>
      </c>
    </row>
    <row r="8891" spans="1:4">
      <c r="A8891" s="74" t="s">
        <v>6345</v>
      </c>
      <c r="B8891" s="74" t="str">
        <f ca="1">IFERROR(__xludf.DUMMYFUNCTION("IF(REGEXMATCH(A8891,""wealth planning""),""Script 1"",""-"")"),"-")</f>
        <v>-</v>
      </c>
      <c r="C8891" s="74" t="str">
        <f t="shared" si="68"/>
        <v>Lily Suraya Samsuddin</v>
      </c>
      <c r="D8891" s="74">
        <f t="shared" si="69"/>
        <v>0</v>
      </c>
    </row>
    <row r="8892" spans="1:4">
      <c r="A8892" s="149">
        <v>45628</v>
      </c>
      <c r="B8892" s="74" t="str">
        <f ca="1">IFERROR(__xludf.DUMMYFUNCTION("IF(REGEXMATCH(A8892,""wealth planning""),""Script 1"",""-"")"),"#VALUE!")</f>
        <v>#VALUE!</v>
      </c>
      <c r="C8892" s="74" t="str">
        <f t="shared" si="68"/>
        <v>Lily Suraya Samsuddin</v>
      </c>
      <c r="D8892" s="74">
        <f t="shared" si="69"/>
        <v>0</v>
      </c>
    </row>
    <row r="8893" spans="1:4">
      <c r="A8893" s="149">
        <v>45628</v>
      </c>
      <c r="B8893" s="74" t="str">
        <f ca="1">IFERROR(__xludf.DUMMYFUNCTION("IF(REGEXMATCH(A8893,""wealth planning""),""Script 1"",""-"")"),"#VALUE!")</f>
        <v>#VALUE!</v>
      </c>
      <c r="C8893" s="149">
        <f t="shared" si="68"/>
        <v>45628</v>
      </c>
      <c r="D8893" s="74" t="str">
        <f t="shared" si="69"/>
        <v>Lily Suraya Samsuddin</v>
      </c>
    </row>
    <row r="8894" spans="1:4">
      <c r="A8894" s="74" t="s">
        <v>6346</v>
      </c>
      <c r="B8894" s="74" t="str">
        <f ca="1">IFERROR(__xludf.DUMMYFUNCTION("IF(REGEXMATCH(A8894,""wealth planning""),""Script 1"",""-"")"),"-")</f>
        <v>-</v>
      </c>
      <c r="C8894" s="149">
        <f t="shared" si="68"/>
        <v>45628</v>
      </c>
      <c r="D8894" s="74" t="str">
        <f t="shared" si="69"/>
        <v>Lily Suraya Samsuddin</v>
      </c>
    </row>
    <row r="8895" spans="1:4">
      <c r="B8895" s="74" t="str">
        <f ca="1">IFERROR(__xludf.DUMMYFUNCTION("IF(REGEXMATCH(A8895,""wealth planning""),""Script 1"",""-"")"),"-")</f>
        <v>-</v>
      </c>
      <c r="C8895" s="74" t="str">
        <f t="shared" si="68"/>
        <v>You: Terima kasih di atas maklum balas. Saya sangat hargainya. Kami di Prubsn ada product hibah yang confirm lulus walaupun sudah ada penyakit serius. Jika tak keberatan, boleh la saya share dulu sudi</v>
      </c>
      <c r="D8895" s="149">
        <f t="shared" si="69"/>
        <v>45628</v>
      </c>
    </row>
    <row r="8896" spans="1:4">
      <c r="B8896" s="74" t="str">
        <f ca="1">IFERROR(__xludf.DUMMYFUNCTION("IF(REGEXMATCH(A8896,""wealth planning""),""Script 1"",""-"")"),"-")</f>
        <v>-</v>
      </c>
      <c r="C8896" s="74">
        <f t="shared" si="68"/>
        <v>0</v>
      </c>
      <c r="D8896" s="149">
        <f t="shared" si="69"/>
        <v>45628</v>
      </c>
    </row>
    <row r="8897" spans="1:4">
      <c r="B8897" s="74" t="str">
        <f ca="1">IFERROR(__xludf.DUMMYFUNCTION("IF(REGEXMATCH(A8897,""wealth planning""),""Script 1"",""-"")"),"-")</f>
        <v>-</v>
      </c>
      <c r="C8897" s="74">
        <f t="shared" si="68"/>
        <v>0</v>
      </c>
      <c r="D8897" s="74" t="str">
        <f t="shared" si="69"/>
        <v>You: Terima kasih di atas maklum balas. Saya sangat hargainya. Kami di Prubsn ada product hibah yang confirm lulus walaupun sudah ada penyakit serius. Jika tak keberatan, boleh la saya share dulu sudi</v>
      </c>
    </row>
    <row r="8898" spans="1:4">
      <c r="A8898" s="74" t="s">
        <v>6348</v>
      </c>
      <c r="B8898" s="74" t="str">
        <f ca="1">IFERROR(__xludf.DUMMYFUNCTION("IF(REGEXMATCH(A8898,""wealth planning""),""Script 1"",""-"")"),"-")</f>
        <v>-</v>
      </c>
      <c r="C8898" s="74">
        <f t="shared" si="68"/>
        <v>0</v>
      </c>
      <c r="D8898" s="74">
        <f t="shared" si="69"/>
        <v>0</v>
      </c>
    </row>
    <row r="8899" spans="1:4">
      <c r="A8899" s="74" t="s">
        <v>6349</v>
      </c>
      <c r="B8899" s="74" t="str">
        <f ca="1">IFERROR(__xludf.DUMMYFUNCTION("IF(REGEXMATCH(A8899,""wealth planning""),""Script 1"",""-"")"),"-")</f>
        <v>-</v>
      </c>
      <c r="C8899" s="74" t="str">
        <f t="shared" si="68"/>
        <v>FAEZ MAZLANStatus is reachable</v>
      </c>
      <c r="D8899" s="74">
        <f t="shared" si="69"/>
        <v>0</v>
      </c>
    </row>
    <row r="8900" spans="1:4">
      <c r="A8900" s="149">
        <v>45628</v>
      </c>
      <c r="B8900" s="74" t="str">
        <f ca="1">IFERROR(__xludf.DUMMYFUNCTION("IF(REGEXMATCH(A8900,""wealth planning""),""Script 1"",""-"")"),"#VALUE!")</f>
        <v>#VALUE!</v>
      </c>
      <c r="C8900" s="74" t="str">
        <f t="shared" si="68"/>
        <v>FAEZ MAZLAN</v>
      </c>
      <c r="D8900" s="74">
        <f t="shared" si="69"/>
        <v>0</v>
      </c>
    </row>
    <row r="8901" spans="1:4">
      <c r="A8901" s="149">
        <v>45628</v>
      </c>
      <c r="B8901" s="74" t="str">
        <f ca="1">IFERROR(__xludf.DUMMYFUNCTION("IF(REGEXMATCH(A8901,""wealth planning""),""Script 1"",""-"")"),"#VALUE!")</f>
        <v>#VALUE!</v>
      </c>
      <c r="C8901" s="149">
        <f t="shared" si="68"/>
        <v>45628</v>
      </c>
      <c r="D8901" s="74" t="str">
        <f t="shared" si="69"/>
        <v>FAEZ MAZLANStatus is reachable</v>
      </c>
    </row>
    <row r="8902" spans="1:4">
      <c r="A8902" s="74" t="s">
        <v>6350</v>
      </c>
      <c r="B8902" s="74" t="str">
        <f ca="1">IFERROR(__xludf.DUMMYFUNCTION("IF(REGEXMATCH(A8902,""wealth planning""),""Script 1"",""-"")"),"Script 1")</f>
        <v>Script 1</v>
      </c>
      <c r="C8902" s="149">
        <f t="shared" si="68"/>
        <v>45628</v>
      </c>
      <c r="D8902" s="74" t="str">
        <f t="shared" si="69"/>
        <v>FAEZ MAZLAN</v>
      </c>
    </row>
    <row r="8903" spans="1:4">
      <c r="B8903" s="74" t="str">
        <f ca="1">IFERROR(__xludf.DUMMYFUNCTION("IF(REGEXMATCH(A8903,""wealth planning""),""Script 1"",""-"")"),"-")</f>
        <v>-</v>
      </c>
      <c r="C8903" s="74" t="str">
        <f t="shared" si="68"/>
        <v>You: Hai assalamualaikum Faez,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903" s="149">
        <f t="shared" si="69"/>
        <v>45628</v>
      </c>
    </row>
    <row r="8904" spans="1:4">
      <c r="B8904" s="74" t="str">
        <f ca="1">IFERROR(__xludf.DUMMYFUNCTION("IF(REGEXMATCH(A8904,""wealth planning""),""Script 1"",""-"")"),"-")</f>
        <v>-</v>
      </c>
      <c r="C8904" s="74">
        <f t="shared" si="68"/>
        <v>0</v>
      </c>
      <c r="D8904" s="149">
        <f t="shared" si="69"/>
        <v>45628</v>
      </c>
    </row>
    <row r="8905" spans="1:4">
      <c r="B8905" s="74" t="str">
        <f ca="1">IFERROR(__xludf.DUMMYFUNCTION("IF(REGEXMATCH(A8905,""wealth planning""),""Script 1"",""-"")"),"-")</f>
        <v>-</v>
      </c>
      <c r="C8905" s="74">
        <f t="shared" si="68"/>
        <v>0</v>
      </c>
      <c r="D8905" s="74" t="str">
        <f t="shared" si="69"/>
        <v>You: Hai assalamualaikum Faez,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906" spans="1:4">
      <c r="A8906" s="74" t="s">
        <v>6352</v>
      </c>
      <c r="B8906" s="74" t="str">
        <f ca="1">IFERROR(__xludf.DUMMYFUNCTION("IF(REGEXMATCH(A8906,""wealth planning""),""Script 1"",""-"")"),"-")</f>
        <v>-</v>
      </c>
      <c r="C8906" s="74">
        <f t="shared" si="68"/>
        <v>0</v>
      </c>
      <c r="D8906" s="74">
        <f t="shared" si="69"/>
        <v>0</v>
      </c>
    </row>
    <row r="8907" spans="1:4">
      <c r="A8907" s="74" t="s">
        <v>6353</v>
      </c>
      <c r="B8907" s="74" t="str">
        <f ca="1">IFERROR(__xludf.DUMMYFUNCTION("IF(REGEXMATCH(A8907,""wealth planning""),""Script 1"",""-"")"),"-")</f>
        <v>-</v>
      </c>
      <c r="C8907" s="74" t="str">
        <f t="shared" si="68"/>
        <v>SITI NURNATASHA ARISA SAIROL ARIZALStatus is reachable</v>
      </c>
      <c r="D8907" s="74">
        <f t="shared" si="69"/>
        <v>0</v>
      </c>
    </row>
    <row r="8908" spans="1:4">
      <c r="A8908" s="149">
        <v>45628</v>
      </c>
      <c r="B8908" s="74" t="str">
        <f ca="1">IFERROR(__xludf.DUMMYFUNCTION("IF(REGEXMATCH(A8908,""wealth planning""),""Script 1"",""-"")"),"#VALUE!")</f>
        <v>#VALUE!</v>
      </c>
      <c r="C8908" s="74" t="str">
        <f t="shared" si="68"/>
        <v>SITI NURNATASHA ARISA SAIROL ARIZAL</v>
      </c>
      <c r="D8908" s="74">
        <f t="shared" si="69"/>
        <v>0</v>
      </c>
    </row>
    <row r="8909" spans="1:4">
      <c r="A8909" s="149">
        <v>45628</v>
      </c>
      <c r="B8909" s="74" t="str">
        <f ca="1">IFERROR(__xludf.DUMMYFUNCTION("IF(REGEXMATCH(A8909,""wealth planning""),""Script 1"",""-"")"),"#VALUE!")</f>
        <v>#VALUE!</v>
      </c>
      <c r="C8909" s="149">
        <f t="shared" si="68"/>
        <v>45628</v>
      </c>
      <c r="D8909" s="74" t="str">
        <f t="shared" si="69"/>
        <v>SITI NURNATASHA ARISA SAIROL ARIZALStatus is reachable</v>
      </c>
    </row>
    <row r="8910" spans="1:4">
      <c r="A8910" s="74" t="s">
        <v>6354</v>
      </c>
      <c r="B8910" s="74" t="str">
        <f ca="1">IFERROR(__xludf.DUMMYFUNCTION("IF(REGEXMATCH(A8910,""wealth planning""),""Script 1"",""-"")"),"Script 1")</f>
        <v>Script 1</v>
      </c>
      <c r="C8910" s="149">
        <f t="shared" si="68"/>
        <v>45628</v>
      </c>
      <c r="D8910" s="74" t="str">
        <f t="shared" si="69"/>
        <v>SITI NURNATASHA ARISA SAIROL ARIZAL</v>
      </c>
    </row>
    <row r="8911" spans="1:4">
      <c r="B8911" s="74" t="str">
        <f ca="1">IFERROR(__xludf.DUMMYFUNCTION("IF(REGEXMATCH(A8911,""wealth planning""),""Script 1"",""-"")"),"-")</f>
        <v>-</v>
      </c>
      <c r="C8911" s="74" t="str">
        <f t="shared" si="68"/>
        <v>You: Hai assalamualaikum Nurnatasha,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911" s="149">
        <f t="shared" si="69"/>
        <v>45628</v>
      </c>
    </row>
    <row r="8912" spans="1:4">
      <c r="B8912" s="74" t="str">
        <f ca="1">IFERROR(__xludf.DUMMYFUNCTION("IF(REGEXMATCH(A8912,""wealth planning""),""Script 1"",""-"")"),"-")</f>
        <v>-</v>
      </c>
      <c r="C8912" s="74">
        <f t="shared" si="68"/>
        <v>0</v>
      </c>
      <c r="D8912" s="149">
        <f t="shared" si="69"/>
        <v>45628</v>
      </c>
    </row>
    <row r="8913" spans="1:4">
      <c r="B8913" s="74" t="str">
        <f ca="1">IFERROR(__xludf.DUMMYFUNCTION("IF(REGEXMATCH(A8913,""wealth planning""),""Script 1"",""-"")"),"-")</f>
        <v>-</v>
      </c>
      <c r="C8913" s="74">
        <f t="shared" si="68"/>
        <v>0</v>
      </c>
      <c r="D8913" s="74" t="str">
        <f t="shared" si="69"/>
        <v>You: Hai assalamualaikum Nurnatasha,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914" spans="1:4">
      <c r="B8914" s="74" t="str">
        <f ca="1">IFERROR(__xludf.DUMMYFUNCTION("IF(REGEXMATCH(A8914,""wealth planning""),""Script 1"",""-"")"),"-")</f>
        <v>-</v>
      </c>
      <c r="C8914" s="74">
        <f t="shared" si="68"/>
        <v>0</v>
      </c>
      <c r="D8914" s="74">
        <f t="shared" si="69"/>
        <v>0</v>
      </c>
    </row>
    <row r="8915" spans="1:4">
      <c r="A8915" s="74" t="s">
        <v>6357</v>
      </c>
      <c r="B8915" s="74" t="str">
        <f ca="1">IFERROR(__xludf.DUMMYFUNCTION("IF(REGEXMATCH(A8915,""wealth planning""),""Script 1"",""-"")"),"-")</f>
        <v>-</v>
      </c>
      <c r="C8915" s="74">
        <f t="shared" si="68"/>
        <v>0</v>
      </c>
      <c r="D8915" s="74">
        <f t="shared" si="69"/>
        <v>0</v>
      </c>
    </row>
    <row r="8916" spans="1:4">
      <c r="A8916" s="149">
        <v>45628</v>
      </c>
      <c r="B8916" s="74" t="str">
        <f ca="1">IFERROR(__xludf.DUMMYFUNCTION("IF(REGEXMATCH(A8916,""wealth planning""),""Script 1"",""-"")"),"#VALUE!")</f>
        <v>#VALUE!</v>
      </c>
      <c r="C8916" s="74" t="str">
        <f t="shared" si="68"/>
        <v>Afif Danial</v>
      </c>
      <c r="D8916" s="74">
        <f t="shared" si="69"/>
        <v>0</v>
      </c>
    </row>
    <row r="8917" spans="1:4">
      <c r="A8917" s="149">
        <v>45628</v>
      </c>
      <c r="B8917" s="74" t="str">
        <f ca="1">IFERROR(__xludf.DUMMYFUNCTION("IF(REGEXMATCH(A8917,""wealth planning""),""Script 1"",""-"")"),"#VALUE!")</f>
        <v>#VALUE!</v>
      </c>
      <c r="C8917" s="149">
        <f t="shared" si="68"/>
        <v>45628</v>
      </c>
      <c r="D8917" s="74">
        <f t="shared" si="69"/>
        <v>0</v>
      </c>
    </row>
    <row r="8918" spans="1:4">
      <c r="A8918" s="74" t="s">
        <v>5240</v>
      </c>
      <c r="B8918" s="74" t="str">
        <f ca="1">IFERROR(__xludf.DUMMYFUNCTION("IF(REGEXMATCH(A8918,""wealth planning""),""Script 1"",""-"")"),"Script 1")</f>
        <v>Script 1</v>
      </c>
      <c r="C8918" s="149">
        <f t="shared" si="68"/>
        <v>45628</v>
      </c>
      <c r="D8918" s="74" t="str">
        <f t="shared" si="69"/>
        <v>Afif Danial</v>
      </c>
    </row>
    <row r="8919" spans="1:4">
      <c r="B8919" s="74" t="str">
        <f ca="1">IFERROR(__xludf.DUMMYFUNCTION("IF(REGEXMATCH(A8919,""wealth planning""),""Script 1"",""-"")"),"-")</f>
        <v>-</v>
      </c>
      <c r="C8919" s="74" t="str">
        <f t="shared" si="68"/>
        <v>You: Hai assalamualaikum Afif,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919" s="149">
        <f t="shared" si="69"/>
        <v>45628</v>
      </c>
    </row>
    <row r="8920" spans="1:4">
      <c r="B8920" s="74" t="str">
        <f ca="1">IFERROR(__xludf.DUMMYFUNCTION("IF(REGEXMATCH(A8920,""wealth planning""),""Script 1"",""-"")"),"-")</f>
        <v>-</v>
      </c>
      <c r="C8920" s="74">
        <f t="shared" si="68"/>
        <v>0</v>
      </c>
      <c r="D8920" s="149">
        <f t="shared" si="69"/>
        <v>45628</v>
      </c>
    </row>
    <row r="8921" spans="1:4">
      <c r="B8921" s="74" t="str">
        <f ca="1">IFERROR(__xludf.DUMMYFUNCTION("IF(REGEXMATCH(A8921,""wealth planning""),""Script 1"",""-"")"),"-")</f>
        <v>-</v>
      </c>
      <c r="C8921" s="74">
        <f t="shared" si="68"/>
        <v>0</v>
      </c>
      <c r="D8921" s="74" t="str">
        <f t="shared" si="69"/>
        <v>You: Hai assalamualaikum Afif,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922" spans="1:4">
      <c r="B8922" s="74" t="str">
        <f ca="1">IFERROR(__xludf.DUMMYFUNCTION("IF(REGEXMATCH(A8922,""wealth planning""),""Script 1"",""-"")"),"-")</f>
        <v>-</v>
      </c>
      <c r="C8922" s="74">
        <f t="shared" si="68"/>
        <v>0</v>
      </c>
      <c r="D8922" s="74">
        <f t="shared" si="69"/>
        <v>0</v>
      </c>
    </row>
    <row r="8923" spans="1:4">
      <c r="A8923" s="74" t="s">
        <v>6360</v>
      </c>
      <c r="B8923" s="74" t="str">
        <f ca="1">IFERROR(__xludf.DUMMYFUNCTION("IF(REGEXMATCH(A8923,""wealth planning""),""Script 1"",""-"")"),"-")</f>
        <v>-</v>
      </c>
      <c r="C8923" s="74">
        <f t="shared" si="68"/>
        <v>0</v>
      </c>
      <c r="D8923" s="74">
        <f t="shared" si="69"/>
        <v>0</v>
      </c>
    </row>
    <row r="8924" spans="1:4">
      <c r="A8924" s="149">
        <v>45628</v>
      </c>
      <c r="B8924" s="74" t="str">
        <f ca="1">IFERROR(__xludf.DUMMYFUNCTION("IF(REGEXMATCH(A8924,""wealth planning""),""Script 1"",""-"")"),"#VALUE!")</f>
        <v>#VALUE!</v>
      </c>
      <c r="C8924" s="74" t="str">
        <f t="shared" si="68"/>
        <v>Nurul Atiqah Ishak</v>
      </c>
      <c r="D8924" s="74">
        <f t="shared" si="69"/>
        <v>0</v>
      </c>
    </row>
    <row r="8925" spans="1:4">
      <c r="A8925" s="149">
        <v>45628</v>
      </c>
      <c r="B8925" s="74" t="str">
        <f ca="1">IFERROR(__xludf.DUMMYFUNCTION("IF(REGEXMATCH(A8925,""wealth planning""),""Script 1"",""-"")"),"#VALUE!")</f>
        <v>#VALUE!</v>
      </c>
      <c r="C8925" s="149">
        <f t="shared" si="68"/>
        <v>45628</v>
      </c>
      <c r="D8925" s="74">
        <f t="shared" si="69"/>
        <v>0</v>
      </c>
    </row>
    <row r="8926" spans="1:4">
      <c r="A8926" s="74" t="s">
        <v>3363</v>
      </c>
      <c r="B8926" s="74" t="str">
        <f ca="1">IFERROR(__xludf.DUMMYFUNCTION("IF(REGEXMATCH(A8926,""wealth planning""),""Script 1"",""-"")"),"Script 1")</f>
        <v>Script 1</v>
      </c>
      <c r="C8926" s="149">
        <f t="shared" si="68"/>
        <v>45628</v>
      </c>
      <c r="D8926" s="74" t="str">
        <f t="shared" si="69"/>
        <v>Nurul Atiqah Ishak</v>
      </c>
    </row>
    <row r="8927" spans="1:4">
      <c r="B8927" s="74" t="str">
        <f ca="1">IFERROR(__xludf.DUMMYFUNCTION("IF(REGEXMATCH(A8927,""wealth planning""),""Script 1"",""-"")"),"-")</f>
        <v>-</v>
      </c>
      <c r="C8927" s="74" t="str">
        <f t="shared" si="68"/>
        <v>You: Hai assalamualaikum Atiqah,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927" s="149">
        <f t="shared" si="69"/>
        <v>45628</v>
      </c>
    </row>
    <row r="8928" spans="1:4">
      <c r="B8928" s="74" t="str">
        <f ca="1">IFERROR(__xludf.DUMMYFUNCTION("IF(REGEXMATCH(A8928,""wealth planning""),""Script 1"",""-"")"),"-")</f>
        <v>-</v>
      </c>
      <c r="C8928" s="74">
        <f t="shared" si="68"/>
        <v>0</v>
      </c>
      <c r="D8928" s="149">
        <f t="shared" si="69"/>
        <v>45628</v>
      </c>
    </row>
    <row r="8929" spans="1:4">
      <c r="B8929" s="74" t="str">
        <f ca="1">IFERROR(__xludf.DUMMYFUNCTION("IF(REGEXMATCH(A8929,""wealth planning""),""Script 1"",""-"")"),"-")</f>
        <v>-</v>
      </c>
      <c r="C8929" s="74">
        <f t="shared" ref="C8929:C9183" si="70">A8928</f>
        <v>0</v>
      </c>
      <c r="D8929" s="74" t="str">
        <f t="shared" ref="D8929:D9183" si="71">A8926</f>
        <v>You: Hai assalamualaikum Atiqah,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930" spans="1:4">
      <c r="B8930" s="74" t="str">
        <f ca="1">IFERROR(__xludf.DUMMYFUNCTION("IF(REGEXMATCH(A8930,""wealth planning""),""Script 1"",""-"")"),"-")</f>
        <v>-</v>
      </c>
      <c r="C8930" s="74">
        <f t="shared" si="70"/>
        <v>0</v>
      </c>
      <c r="D8930" s="74">
        <f t="shared" si="71"/>
        <v>0</v>
      </c>
    </row>
    <row r="8931" spans="1:4">
      <c r="A8931" s="74" t="s">
        <v>6363</v>
      </c>
      <c r="B8931" s="74" t="str">
        <f ca="1">IFERROR(__xludf.DUMMYFUNCTION("IF(REGEXMATCH(A8931,""wealth planning""),""Script 1"",""-"")"),"-")</f>
        <v>-</v>
      </c>
      <c r="C8931" s="74">
        <f t="shared" si="70"/>
        <v>0</v>
      </c>
      <c r="D8931" s="74">
        <f t="shared" si="71"/>
        <v>0</v>
      </c>
    </row>
    <row r="8932" spans="1:4">
      <c r="A8932" s="149">
        <v>45628</v>
      </c>
      <c r="B8932" s="74" t="str">
        <f ca="1">IFERROR(__xludf.DUMMYFUNCTION("IF(REGEXMATCH(A8932,""wealth planning""),""Script 1"",""-"")"),"#VALUE!")</f>
        <v>#VALUE!</v>
      </c>
      <c r="C8932" s="74" t="str">
        <f t="shared" si="70"/>
        <v>Elina Zaidi</v>
      </c>
      <c r="D8932" s="74">
        <f t="shared" si="71"/>
        <v>0</v>
      </c>
    </row>
    <row r="8933" spans="1:4">
      <c r="A8933" s="149">
        <v>45628</v>
      </c>
      <c r="B8933" s="74" t="str">
        <f ca="1">IFERROR(__xludf.DUMMYFUNCTION("IF(REGEXMATCH(A8933,""wealth planning""),""Script 1"",""-"")"),"#VALUE!")</f>
        <v>#VALUE!</v>
      </c>
      <c r="C8933" s="149">
        <f t="shared" si="70"/>
        <v>45628</v>
      </c>
      <c r="D8933" s="74">
        <f t="shared" si="71"/>
        <v>0</v>
      </c>
    </row>
    <row r="8934" spans="1:4">
      <c r="A8934" s="74" t="s">
        <v>6364</v>
      </c>
      <c r="B8934" s="74" t="str">
        <f ca="1">IFERROR(__xludf.DUMMYFUNCTION("IF(REGEXMATCH(A8934,""wealth planning""),""Script 1"",""-"")"),"Script 1")</f>
        <v>Script 1</v>
      </c>
      <c r="C8934" s="149">
        <f t="shared" si="70"/>
        <v>45628</v>
      </c>
      <c r="D8934" s="74" t="str">
        <f t="shared" si="71"/>
        <v>Elina Zaidi</v>
      </c>
    </row>
    <row r="8935" spans="1:4">
      <c r="B8935" s="74" t="str">
        <f ca="1">IFERROR(__xludf.DUMMYFUNCTION("IF(REGEXMATCH(A8935,""wealth planning""),""Script 1"",""-"")"),"-")</f>
        <v>-</v>
      </c>
      <c r="C8935" s="74" t="str">
        <f t="shared" si="70"/>
        <v>You: Hai assalamualaikum Elina,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935" s="149">
        <f t="shared" si="71"/>
        <v>45628</v>
      </c>
    </row>
    <row r="8936" spans="1:4">
      <c r="B8936" s="74" t="str">
        <f ca="1">IFERROR(__xludf.DUMMYFUNCTION("IF(REGEXMATCH(A8936,""wealth planning""),""Script 1"",""-"")"),"-")</f>
        <v>-</v>
      </c>
      <c r="C8936" s="74">
        <f t="shared" si="70"/>
        <v>0</v>
      </c>
      <c r="D8936" s="149">
        <f t="shared" si="71"/>
        <v>45628</v>
      </c>
    </row>
    <row r="8937" spans="1:4">
      <c r="B8937" s="74" t="str">
        <f ca="1">IFERROR(__xludf.DUMMYFUNCTION("IF(REGEXMATCH(A8937,""wealth planning""),""Script 1"",""-"")"),"-")</f>
        <v>-</v>
      </c>
      <c r="C8937" s="74">
        <f t="shared" si="70"/>
        <v>0</v>
      </c>
      <c r="D8937" s="74" t="str">
        <f t="shared" si="71"/>
        <v>You: Hai assalamualaikum Elina,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938" spans="1:4">
      <c r="A8938" s="74" t="s">
        <v>6366</v>
      </c>
      <c r="B8938" s="74" t="str">
        <f ca="1">IFERROR(__xludf.DUMMYFUNCTION("IF(REGEXMATCH(A8938,""wealth planning""),""Script 1"",""-"")"),"-")</f>
        <v>-</v>
      </c>
      <c r="C8938" s="74">
        <f t="shared" si="70"/>
        <v>0</v>
      </c>
      <c r="D8938" s="74">
        <f t="shared" si="71"/>
        <v>0</v>
      </c>
    </row>
    <row r="8939" spans="1:4">
      <c r="A8939" s="74" t="s">
        <v>6367</v>
      </c>
      <c r="B8939" s="74" t="str">
        <f ca="1">IFERROR(__xludf.DUMMYFUNCTION("IF(REGEXMATCH(A8939,""wealth planning""),""Script 1"",""-"")"),"-")</f>
        <v>-</v>
      </c>
      <c r="C8939" s="74" t="str">
        <f t="shared" si="70"/>
        <v>Soraya RidzuanStatus is reachable</v>
      </c>
      <c r="D8939" s="74">
        <f t="shared" si="71"/>
        <v>0</v>
      </c>
    </row>
    <row r="8940" spans="1:4">
      <c r="A8940" s="149">
        <v>45628</v>
      </c>
      <c r="B8940" s="74" t="str">
        <f ca="1">IFERROR(__xludf.DUMMYFUNCTION("IF(REGEXMATCH(A8940,""wealth planning""),""Script 1"",""-"")"),"#VALUE!")</f>
        <v>#VALUE!</v>
      </c>
      <c r="C8940" s="74" t="str">
        <f t="shared" si="70"/>
        <v>Soraya Ridzuan</v>
      </c>
      <c r="D8940" s="74">
        <f t="shared" si="71"/>
        <v>0</v>
      </c>
    </row>
    <row r="8941" spans="1:4">
      <c r="A8941" s="149">
        <v>45628</v>
      </c>
      <c r="B8941" s="74" t="str">
        <f ca="1">IFERROR(__xludf.DUMMYFUNCTION("IF(REGEXMATCH(A8941,""wealth planning""),""Script 1"",""-"")"),"#VALUE!")</f>
        <v>#VALUE!</v>
      </c>
      <c r="C8941" s="149">
        <f t="shared" si="70"/>
        <v>45628</v>
      </c>
      <c r="D8941" s="74" t="str">
        <f t="shared" si="71"/>
        <v>Soraya RidzuanStatus is reachable</v>
      </c>
    </row>
    <row r="8942" spans="1:4">
      <c r="A8942" s="74" t="s">
        <v>6368</v>
      </c>
      <c r="B8942" s="74" t="str">
        <f ca="1">IFERROR(__xludf.DUMMYFUNCTION("IF(REGEXMATCH(A8942,""wealth planning""),""Script 1"",""-"")"),"Script 1")</f>
        <v>Script 1</v>
      </c>
      <c r="C8942" s="149">
        <f t="shared" si="70"/>
        <v>45628</v>
      </c>
      <c r="D8942" s="74" t="str">
        <f t="shared" si="71"/>
        <v>Soraya Ridzuan</v>
      </c>
    </row>
    <row r="8943" spans="1:4">
      <c r="B8943" s="74" t="str">
        <f ca="1">IFERROR(__xludf.DUMMYFUNCTION("IF(REGEXMATCH(A8943,""wealth planning""),""Script 1"",""-"")"),"-")</f>
        <v>-</v>
      </c>
      <c r="C8943" s="74" t="str">
        <f t="shared" si="70"/>
        <v>You: Hai assalamualaikum Wan Zetty Soraya,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943" s="149">
        <f t="shared" si="71"/>
        <v>45628</v>
      </c>
    </row>
    <row r="8944" spans="1:4">
      <c r="B8944" s="74" t="str">
        <f ca="1">IFERROR(__xludf.DUMMYFUNCTION("IF(REGEXMATCH(A8944,""wealth planning""),""Script 1"",""-"")"),"-")</f>
        <v>-</v>
      </c>
      <c r="C8944" s="74">
        <f t="shared" si="70"/>
        <v>0</v>
      </c>
      <c r="D8944" s="149">
        <f t="shared" si="71"/>
        <v>45628</v>
      </c>
    </row>
    <row r="8945" spans="1:4">
      <c r="B8945" s="74" t="str">
        <f ca="1">IFERROR(__xludf.DUMMYFUNCTION("IF(REGEXMATCH(A8945,""wealth planning""),""Script 1"",""-"")"),"-")</f>
        <v>-</v>
      </c>
      <c r="C8945" s="74">
        <f t="shared" si="70"/>
        <v>0</v>
      </c>
      <c r="D8945" s="74" t="str">
        <f t="shared" si="71"/>
        <v>You: Hai assalamualaikum Wan Zetty Soraya,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946" spans="1:4">
      <c r="B8946" s="74" t="str">
        <f ca="1">IFERROR(__xludf.DUMMYFUNCTION("IF(REGEXMATCH(A8946,""wealth planning""),""Script 1"",""-"")"),"-")</f>
        <v>-</v>
      </c>
      <c r="C8946" s="74">
        <f t="shared" si="70"/>
        <v>0</v>
      </c>
      <c r="D8946" s="74">
        <f t="shared" si="71"/>
        <v>0</v>
      </c>
    </row>
    <row r="8947" spans="1:4">
      <c r="A8947" s="74" t="s">
        <v>6371</v>
      </c>
      <c r="B8947" s="74" t="str">
        <f ca="1">IFERROR(__xludf.DUMMYFUNCTION("IF(REGEXMATCH(A8947,""wealth planning""),""Script 1"",""-"")"),"-")</f>
        <v>-</v>
      </c>
      <c r="C8947" s="74">
        <f t="shared" si="70"/>
        <v>0</v>
      </c>
      <c r="D8947" s="74">
        <f t="shared" si="71"/>
        <v>0</v>
      </c>
    </row>
    <row r="8948" spans="1:4">
      <c r="A8948" s="149">
        <v>45628</v>
      </c>
      <c r="B8948" s="74" t="str">
        <f ca="1">IFERROR(__xludf.DUMMYFUNCTION("IF(REGEXMATCH(A8948,""wealth planning""),""Script 1"",""-"")"),"#VALUE!")</f>
        <v>#VALUE!</v>
      </c>
      <c r="C8948" s="74" t="str">
        <f t="shared" si="70"/>
        <v>Yasmin Athira</v>
      </c>
      <c r="D8948" s="74">
        <f t="shared" si="71"/>
        <v>0</v>
      </c>
    </row>
    <row r="8949" spans="1:4">
      <c r="A8949" s="149">
        <v>45628</v>
      </c>
      <c r="B8949" s="74" t="str">
        <f ca="1">IFERROR(__xludf.DUMMYFUNCTION("IF(REGEXMATCH(A8949,""wealth planning""),""Script 1"",""-"")"),"#VALUE!")</f>
        <v>#VALUE!</v>
      </c>
      <c r="C8949" s="149">
        <f t="shared" si="70"/>
        <v>45628</v>
      </c>
      <c r="D8949" s="74">
        <f t="shared" si="71"/>
        <v>0</v>
      </c>
    </row>
    <row r="8950" spans="1:4">
      <c r="A8950" s="74" t="s">
        <v>5831</v>
      </c>
      <c r="B8950" s="74" t="str">
        <f ca="1">IFERROR(__xludf.DUMMYFUNCTION("IF(REGEXMATCH(A8950,""wealth planning""),""Script 1"",""-"")"),"Script 1")</f>
        <v>Script 1</v>
      </c>
      <c r="C8950" s="149">
        <f t="shared" si="70"/>
        <v>45628</v>
      </c>
      <c r="D8950" s="74" t="str">
        <f t="shared" si="71"/>
        <v>Yasmin Athira</v>
      </c>
    </row>
    <row r="8951" spans="1:4">
      <c r="B8951" s="74" t="str">
        <f ca="1">IFERROR(__xludf.DUMMYFUNCTION("IF(REGEXMATCH(A8951,""wealth planning""),""Script 1"",""-"")"),"-")</f>
        <v>-</v>
      </c>
      <c r="C8951" s="74" t="str">
        <f t="shared" si="70"/>
        <v>You: Hai assalamualaikum Yasmin,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951" s="149">
        <f t="shared" si="71"/>
        <v>45628</v>
      </c>
    </row>
    <row r="8952" spans="1:4">
      <c r="B8952" s="74" t="str">
        <f ca="1">IFERROR(__xludf.DUMMYFUNCTION("IF(REGEXMATCH(A8952,""wealth planning""),""Script 1"",""-"")"),"-")</f>
        <v>-</v>
      </c>
      <c r="C8952" s="74">
        <f t="shared" si="70"/>
        <v>0</v>
      </c>
      <c r="D8952" s="149">
        <f t="shared" si="71"/>
        <v>45628</v>
      </c>
    </row>
    <row r="8953" spans="1:4">
      <c r="B8953" s="74" t="str">
        <f ca="1">IFERROR(__xludf.DUMMYFUNCTION("IF(REGEXMATCH(A8953,""wealth planning""),""Script 1"",""-"")"),"-")</f>
        <v>-</v>
      </c>
      <c r="C8953" s="74">
        <f t="shared" si="70"/>
        <v>0</v>
      </c>
      <c r="D8953" s="74" t="str">
        <f t="shared" si="71"/>
        <v>You: Hai assalamualaikum Yasmin,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954" spans="1:4">
      <c r="A8954" s="74" t="s">
        <v>6373</v>
      </c>
      <c r="B8954" s="74" t="str">
        <f ca="1">IFERROR(__xludf.DUMMYFUNCTION("IF(REGEXMATCH(A8954,""wealth planning""),""Script 1"",""-"")"),"-")</f>
        <v>-</v>
      </c>
      <c r="C8954" s="74">
        <f t="shared" si="70"/>
        <v>0</v>
      </c>
      <c r="D8954" s="74">
        <f t="shared" si="71"/>
        <v>0</v>
      </c>
    </row>
    <row r="8955" spans="1:4">
      <c r="A8955" s="74" t="s">
        <v>6373</v>
      </c>
      <c r="B8955" s="74" t="str">
        <f ca="1">IFERROR(__xludf.DUMMYFUNCTION("IF(REGEXMATCH(A8955,""wealth planning""),""Script 1"",""-"")"),"-")</f>
        <v>-</v>
      </c>
      <c r="C8955" s="74" t="str">
        <f t="shared" si="70"/>
        <v>Meesya Azwa</v>
      </c>
      <c r="D8955" s="74">
        <f t="shared" si="71"/>
        <v>0</v>
      </c>
    </row>
    <row r="8956" spans="1:4">
      <c r="A8956" s="149">
        <v>45628</v>
      </c>
      <c r="B8956" s="74" t="str">
        <f ca="1">IFERROR(__xludf.DUMMYFUNCTION("IF(REGEXMATCH(A8956,""wealth planning""),""Script 1"",""-"")"),"#VALUE!")</f>
        <v>#VALUE!</v>
      </c>
      <c r="C8956" s="74" t="str">
        <f t="shared" si="70"/>
        <v>Meesya Azwa</v>
      </c>
      <c r="D8956" s="74">
        <f t="shared" si="71"/>
        <v>0</v>
      </c>
    </row>
    <row r="8957" spans="1:4">
      <c r="A8957" s="149">
        <v>45628</v>
      </c>
      <c r="B8957" s="74" t="str">
        <f ca="1">IFERROR(__xludf.DUMMYFUNCTION("IF(REGEXMATCH(A8957,""wealth planning""),""Script 1"",""-"")"),"#VALUE!")</f>
        <v>#VALUE!</v>
      </c>
      <c r="C8957" s="149">
        <f t="shared" si="70"/>
        <v>45628</v>
      </c>
      <c r="D8957" s="74" t="str">
        <f t="shared" si="71"/>
        <v>Meesya Azwa</v>
      </c>
    </row>
    <row r="8958" spans="1:4">
      <c r="A8958" s="74" t="s">
        <v>6374</v>
      </c>
      <c r="B8958" s="74" t="str">
        <f ca="1">IFERROR(__xludf.DUMMYFUNCTION("IF(REGEXMATCH(A8958,""wealth planning""),""Script 1"",""-"")"),"Script 1")</f>
        <v>Script 1</v>
      </c>
      <c r="C8958" s="149">
        <f t="shared" si="70"/>
        <v>45628</v>
      </c>
      <c r="D8958" s="74" t="str">
        <f t="shared" si="71"/>
        <v>Meesya Azwa</v>
      </c>
    </row>
    <row r="8959" spans="1:4">
      <c r="B8959" s="74" t="str">
        <f ca="1">IFERROR(__xludf.DUMMYFUNCTION("IF(REGEXMATCH(A8959,""wealth planning""),""Script 1"",""-"")"),"-")</f>
        <v>-</v>
      </c>
      <c r="C8959" s="74" t="str">
        <f t="shared" si="70"/>
        <v>You: Hai assalamualaikum Meesya,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959" s="149">
        <f t="shared" si="71"/>
        <v>45628</v>
      </c>
    </row>
    <row r="8960" spans="1:4">
      <c r="B8960" s="74" t="str">
        <f ca="1">IFERROR(__xludf.DUMMYFUNCTION("IF(REGEXMATCH(A8960,""wealth planning""),""Script 1"",""-"")"),"-")</f>
        <v>-</v>
      </c>
      <c r="C8960" s="74">
        <f t="shared" si="70"/>
        <v>0</v>
      </c>
      <c r="D8960" s="149">
        <f t="shared" si="71"/>
        <v>45628</v>
      </c>
    </row>
    <row r="8961" spans="1:4">
      <c r="B8961" s="74" t="str">
        <f ca="1">IFERROR(__xludf.DUMMYFUNCTION("IF(REGEXMATCH(A8961,""wealth planning""),""Script 1"",""-"")"),"-")</f>
        <v>-</v>
      </c>
      <c r="C8961" s="74">
        <f t="shared" si="70"/>
        <v>0</v>
      </c>
      <c r="D8961" s="74" t="str">
        <f t="shared" si="71"/>
        <v>You: Hai assalamualaikum Meesya,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962" spans="1:4">
      <c r="A8962" s="74" t="s">
        <v>6376</v>
      </c>
      <c r="B8962" s="74" t="str">
        <f ca="1">IFERROR(__xludf.DUMMYFUNCTION("IF(REGEXMATCH(A8962,""wealth planning""),""Script 1"",""-"")"),"-")</f>
        <v>-</v>
      </c>
      <c r="C8962" s="74">
        <f t="shared" si="70"/>
        <v>0</v>
      </c>
      <c r="D8962" s="74">
        <f t="shared" si="71"/>
        <v>0</v>
      </c>
    </row>
    <row r="8963" spans="1:4">
      <c r="A8963" s="74" t="s">
        <v>6377</v>
      </c>
      <c r="B8963" s="74" t="str">
        <f ca="1">IFERROR(__xludf.DUMMYFUNCTION("IF(REGEXMATCH(A8963,""wealth planning""),""Script 1"",""-"")"),"-")</f>
        <v>-</v>
      </c>
      <c r="C8963" s="74" t="str">
        <f t="shared" si="70"/>
        <v>Nur Syaahidah Syahirunnisaa Muhammad Amirul AshrafStatus is reachable</v>
      </c>
      <c r="D8963" s="74">
        <f t="shared" si="71"/>
        <v>0</v>
      </c>
    </row>
    <row r="8964" spans="1:4">
      <c r="A8964" s="149">
        <v>45628</v>
      </c>
      <c r="B8964" s="74" t="str">
        <f ca="1">IFERROR(__xludf.DUMMYFUNCTION("IF(REGEXMATCH(A8964,""wealth planning""),""Script 1"",""-"")"),"#VALUE!")</f>
        <v>#VALUE!</v>
      </c>
      <c r="C8964" s="74" t="str">
        <f t="shared" si="70"/>
        <v>Nur Syaahidah Syahirunnisaa Muhammad Amirul Ashraf</v>
      </c>
      <c r="D8964" s="74">
        <f t="shared" si="71"/>
        <v>0</v>
      </c>
    </row>
    <row r="8965" spans="1:4">
      <c r="A8965" s="149">
        <v>45628</v>
      </c>
      <c r="B8965" s="74" t="str">
        <f ca="1">IFERROR(__xludf.DUMMYFUNCTION("IF(REGEXMATCH(A8965,""wealth planning""),""Script 1"",""-"")"),"#VALUE!")</f>
        <v>#VALUE!</v>
      </c>
      <c r="C8965" s="149">
        <f t="shared" si="70"/>
        <v>45628</v>
      </c>
      <c r="D8965" s="74" t="str">
        <f t="shared" si="71"/>
        <v>Nur Syaahidah Syahirunnisaa Muhammad Amirul AshrafStatus is reachable</v>
      </c>
    </row>
    <row r="8966" spans="1:4">
      <c r="A8966" s="74" t="s">
        <v>6378</v>
      </c>
      <c r="B8966" s="74" t="str">
        <f ca="1">IFERROR(__xludf.DUMMYFUNCTION("IF(REGEXMATCH(A8966,""wealth planning""),""Script 1"",""-"")"),"Script 1")</f>
        <v>Script 1</v>
      </c>
      <c r="C8966" s="149">
        <f t="shared" si="70"/>
        <v>45628</v>
      </c>
      <c r="D8966" s="74" t="str">
        <f t="shared" si="71"/>
        <v>Nur Syaahidah Syahirunnisaa Muhammad Amirul Ashraf</v>
      </c>
    </row>
    <row r="8967" spans="1:4">
      <c r="B8967" s="74" t="str">
        <f ca="1">IFERROR(__xludf.DUMMYFUNCTION("IF(REGEXMATCH(A8967,""wealth planning""),""Script 1"",""-"")"),"-")</f>
        <v>-</v>
      </c>
      <c r="C8967" s="74" t="str">
        <f t="shared" si="70"/>
        <v>You: Hai assalamualaikum Syaahidah,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967" s="149">
        <f t="shared" si="71"/>
        <v>45628</v>
      </c>
    </row>
    <row r="8968" spans="1:4">
      <c r="B8968" s="74" t="str">
        <f ca="1">IFERROR(__xludf.DUMMYFUNCTION("IF(REGEXMATCH(A8968,""wealth planning""),""Script 1"",""-"")"),"-")</f>
        <v>-</v>
      </c>
      <c r="C8968" s="74">
        <f t="shared" si="70"/>
        <v>0</v>
      </c>
      <c r="D8968" s="149">
        <f t="shared" si="71"/>
        <v>45628</v>
      </c>
    </row>
    <row r="8969" spans="1:4">
      <c r="B8969" s="74" t="str">
        <f ca="1">IFERROR(__xludf.DUMMYFUNCTION("IF(REGEXMATCH(A8969,""wealth planning""),""Script 1"",""-"")"),"-")</f>
        <v>-</v>
      </c>
      <c r="C8969" s="74">
        <f t="shared" si="70"/>
        <v>0</v>
      </c>
      <c r="D8969" s="74" t="str">
        <f t="shared" si="71"/>
        <v>You: Hai assalamualaikum Syaahidah,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970" spans="1:4">
      <c r="A8970" s="74" t="s">
        <v>6380</v>
      </c>
      <c r="B8970" s="74" t="str">
        <f ca="1">IFERROR(__xludf.DUMMYFUNCTION("IF(REGEXMATCH(A8970,""wealth planning""),""Script 1"",""-"")"),"-")</f>
        <v>-</v>
      </c>
      <c r="C8970" s="74">
        <f t="shared" si="70"/>
        <v>0</v>
      </c>
      <c r="D8970" s="74">
        <f t="shared" si="71"/>
        <v>0</v>
      </c>
    </row>
    <row r="8971" spans="1:4">
      <c r="A8971" s="74" t="s">
        <v>6381</v>
      </c>
      <c r="B8971" s="74" t="str">
        <f ca="1">IFERROR(__xludf.DUMMYFUNCTION("IF(REGEXMATCH(A8971,""wealth planning""),""Script 1"",""-"")"),"-")</f>
        <v>-</v>
      </c>
      <c r="C8971" s="74" t="str">
        <f t="shared" si="70"/>
        <v>Muhammad Nur Firdaus Bin MustazaStatus is reachable</v>
      </c>
      <c r="D8971" s="74">
        <f t="shared" si="71"/>
        <v>0</v>
      </c>
    </row>
    <row r="8972" spans="1:4">
      <c r="A8972" s="149">
        <v>45628</v>
      </c>
      <c r="B8972" s="74" t="str">
        <f ca="1">IFERROR(__xludf.DUMMYFUNCTION("IF(REGEXMATCH(A8972,""wealth planning""),""Script 1"",""-"")"),"#VALUE!")</f>
        <v>#VALUE!</v>
      </c>
      <c r="C8972" s="74" t="str">
        <f t="shared" si="70"/>
        <v>Muhammad Nur Firdaus Bin Mustaza</v>
      </c>
      <c r="D8972" s="74">
        <f t="shared" si="71"/>
        <v>0</v>
      </c>
    </row>
    <row r="8973" spans="1:4">
      <c r="A8973" s="149">
        <v>45628</v>
      </c>
      <c r="B8973" s="74" t="str">
        <f ca="1">IFERROR(__xludf.DUMMYFUNCTION("IF(REGEXMATCH(A8973,""wealth planning""),""Script 1"",""-"")"),"#VALUE!")</f>
        <v>#VALUE!</v>
      </c>
      <c r="C8973" s="149">
        <f t="shared" si="70"/>
        <v>45628</v>
      </c>
      <c r="D8973" s="74" t="str">
        <f t="shared" si="71"/>
        <v>Muhammad Nur Firdaus Bin MustazaStatus is reachable</v>
      </c>
    </row>
    <row r="8974" spans="1:4">
      <c r="A8974" s="74" t="s">
        <v>3140</v>
      </c>
      <c r="B8974" s="74" t="str">
        <f ca="1">IFERROR(__xludf.DUMMYFUNCTION("IF(REGEXMATCH(A8974,""wealth planning""),""Script 1"",""-"")"),"Script 1")</f>
        <v>Script 1</v>
      </c>
      <c r="C8974" s="149">
        <f t="shared" si="70"/>
        <v>45628</v>
      </c>
      <c r="D8974" s="74" t="str">
        <f t="shared" si="71"/>
        <v>Muhammad Nur Firdaus Bin Mustaza</v>
      </c>
    </row>
    <row r="8975" spans="1:4">
      <c r="B8975" s="74" t="str">
        <f ca="1">IFERROR(__xludf.DUMMYFUNCTION("IF(REGEXMATCH(A8975,""wealth planning""),""Script 1"",""-"")"),"-")</f>
        <v>-</v>
      </c>
      <c r="C8975" s="74" t="str">
        <f t="shared" si="70"/>
        <v>You: Hai assalamualaikum Firdaus,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975" s="149">
        <f t="shared" si="71"/>
        <v>45628</v>
      </c>
    </row>
    <row r="8976" spans="1:4">
      <c r="B8976" s="74" t="str">
        <f ca="1">IFERROR(__xludf.DUMMYFUNCTION("IF(REGEXMATCH(A8976,""wealth planning""),""Script 1"",""-"")"),"-")</f>
        <v>-</v>
      </c>
      <c r="C8976" s="74">
        <f t="shared" si="70"/>
        <v>0</v>
      </c>
      <c r="D8976" s="149">
        <f t="shared" si="71"/>
        <v>45628</v>
      </c>
    </row>
    <row r="8977" spans="1:4">
      <c r="B8977" s="74" t="str">
        <f ca="1">IFERROR(__xludf.DUMMYFUNCTION("IF(REGEXMATCH(A8977,""wealth planning""),""Script 1"",""-"")"),"-")</f>
        <v>-</v>
      </c>
      <c r="C8977" s="74">
        <f t="shared" si="70"/>
        <v>0</v>
      </c>
      <c r="D8977" s="74" t="str">
        <f t="shared" si="71"/>
        <v>You: Hai assalamualaikum Firdaus,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978" spans="1:4">
      <c r="B8978" s="74" t="str">
        <f ca="1">IFERROR(__xludf.DUMMYFUNCTION("IF(REGEXMATCH(A8978,""wealth planning""),""Script 1"",""-"")"),"-")</f>
        <v>-</v>
      </c>
      <c r="C8978" s="74">
        <f t="shared" si="70"/>
        <v>0</v>
      </c>
      <c r="D8978" s="74">
        <f t="shared" si="71"/>
        <v>0</v>
      </c>
    </row>
    <row r="8979" spans="1:4">
      <c r="A8979" s="74" t="s">
        <v>6384</v>
      </c>
      <c r="B8979" s="74" t="str">
        <f ca="1">IFERROR(__xludf.DUMMYFUNCTION("IF(REGEXMATCH(A8979,""wealth planning""),""Script 1"",""-"")"),"-")</f>
        <v>-</v>
      </c>
      <c r="C8979" s="74">
        <f t="shared" si="70"/>
        <v>0</v>
      </c>
      <c r="D8979" s="74">
        <f t="shared" si="71"/>
        <v>0</v>
      </c>
    </row>
    <row r="8980" spans="1:4">
      <c r="A8980" s="149">
        <v>45628</v>
      </c>
      <c r="B8980" s="74" t="str">
        <f ca="1">IFERROR(__xludf.DUMMYFUNCTION("IF(REGEXMATCH(A8980,""wealth planning""),""Script 1"",""-"")"),"#VALUE!")</f>
        <v>#VALUE!</v>
      </c>
      <c r="C8980" s="74" t="str">
        <f t="shared" si="70"/>
        <v>Nur Fatimah Md Saizuddin</v>
      </c>
      <c r="D8980" s="74">
        <f t="shared" si="71"/>
        <v>0</v>
      </c>
    </row>
    <row r="8981" spans="1:4">
      <c r="A8981" s="149">
        <v>45628</v>
      </c>
      <c r="B8981" s="74" t="str">
        <f ca="1">IFERROR(__xludf.DUMMYFUNCTION("IF(REGEXMATCH(A8981,""wealth planning""),""Script 1"",""-"")"),"#VALUE!")</f>
        <v>#VALUE!</v>
      </c>
      <c r="C8981" s="149">
        <f t="shared" si="70"/>
        <v>45628</v>
      </c>
      <c r="D8981" s="74">
        <f t="shared" si="71"/>
        <v>0</v>
      </c>
    </row>
    <row r="8982" spans="1:4">
      <c r="A8982" s="74" t="s">
        <v>6385</v>
      </c>
      <c r="B8982" s="74" t="str">
        <f ca="1">IFERROR(__xludf.DUMMYFUNCTION("IF(REGEXMATCH(A8982,""wealth planning""),""Script 1"",""-"")"),"-")</f>
        <v>-</v>
      </c>
      <c r="C8982" s="149">
        <f t="shared" si="70"/>
        <v>45628</v>
      </c>
      <c r="D8982" s="74" t="str">
        <f t="shared" si="71"/>
        <v>Nur Fatimah Md Saizuddin</v>
      </c>
    </row>
    <row r="8983" spans="1:4">
      <c r="B8983" s="74" t="str">
        <f ca="1">IFERROR(__xludf.DUMMYFUNCTION("IF(REGEXMATCH(A8983,""wealth planning""),""Script 1"",""-"")"),"-")</f>
        <v>-</v>
      </c>
      <c r="C8983" s="74" t="str">
        <f t="shared" si="70"/>
        <v>You: Terima kasih atas reply. Semoga dipermudahkan urusan</v>
      </c>
      <c r="D8983" s="149">
        <f t="shared" si="71"/>
        <v>45628</v>
      </c>
    </row>
    <row r="8984" spans="1:4">
      <c r="B8984" s="74" t="str">
        <f ca="1">IFERROR(__xludf.DUMMYFUNCTION("IF(REGEXMATCH(A8984,""wealth planning""),""Script 1"",""-"")"),"-")</f>
        <v>-</v>
      </c>
      <c r="C8984" s="74">
        <f t="shared" si="70"/>
        <v>0</v>
      </c>
      <c r="D8984" s="149">
        <f t="shared" si="71"/>
        <v>45628</v>
      </c>
    </row>
    <row r="8985" spans="1:4">
      <c r="B8985" s="74" t="str">
        <f ca="1">IFERROR(__xludf.DUMMYFUNCTION("IF(REGEXMATCH(A8985,""wealth planning""),""Script 1"",""-"")"),"-")</f>
        <v>-</v>
      </c>
      <c r="C8985" s="74">
        <f t="shared" si="70"/>
        <v>0</v>
      </c>
      <c r="D8985" s="74" t="str">
        <f t="shared" si="71"/>
        <v>You: Terima kasih atas reply. Semoga dipermudahkan urusan</v>
      </c>
    </row>
    <row r="8986" spans="1:4">
      <c r="A8986" s="74" t="s">
        <v>6387</v>
      </c>
      <c r="B8986" s="74" t="str">
        <f ca="1">IFERROR(__xludf.DUMMYFUNCTION("IF(REGEXMATCH(A8986,""wealth planning""),""Script 1"",""-"")"),"-")</f>
        <v>-</v>
      </c>
      <c r="C8986" s="74">
        <f t="shared" si="70"/>
        <v>0</v>
      </c>
      <c r="D8986" s="74">
        <f t="shared" si="71"/>
        <v>0</v>
      </c>
    </row>
    <row r="8987" spans="1:4">
      <c r="A8987" s="74" t="s">
        <v>6388</v>
      </c>
      <c r="B8987" s="74" t="str">
        <f ca="1">IFERROR(__xludf.DUMMYFUNCTION("IF(REGEXMATCH(A8987,""wealth planning""),""Script 1"",""-"")"),"-")</f>
        <v>-</v>
      </c>
      <c r="C8987" s="74" t="str">
        <f t="shared" si="70"/>
        <v>Syafiqa JaafarStatus is reachable</v>
      </c>
      <c r="D8987" s="74">
        <f t="shared" si="71"/>
        <v>0</v>
      </c>
    </row>
    <row r="8988" spans="1:4">
      <c r="A8988" s="149">
        <v>45628</v>
      </c>
      <c r="B8988" s="74" t="str">
        <f ca="1">IFERROR(__xludf.DUMMYFUNCTION("IF(REGEXMATCH(A8988,""wealth planning""),""Script 1"",""-"")"),"#VALUE!")</f>
        <v>#VALUE!</v>
      </c>
      <c r="C8988" s="74" t="str">
        <f t="shared" si="70"/>
        <v>Syafiqa Jaafar</v>
      </c>
      <c r="D8988" s="74">
        <f t="shared" si="71"/>
        <v>0</v>
      </c>
    </row>
    <row r="8989" spans="1:4">
      <c r="A8989" s="149">
        <v>45628</v>
      </c>
      <c r="B8989" s="74" t="str">
        <f ca="1">IFERROR(__xludf.DUMMYFUNCTION("IF(REGEXMATCH(A8989,""wealth planning""),""Script 1"",""-"")"),"#VALUE!")</f>
        <v>#VALUE!</v>
      </c>
      <c r="C8989" s="149">
        <f t="shared" si="70"/>
        <v>45628</v>
      </c>
      <c r="D8989" s="74" t="str">
        <f t="shared" si="71"/>
        <v>Syafiqa JaafarStatus is reachable</v>
      </c>
    </row>
    <row r="8990" spans="1:4">
      <c r="A8990" s="74" t="s">
        <v>6389</v>
      </c>
      <c r="B8990" s="74" t="str">
        <f ca="1">IFERROR(__xludf.DUMMYFUNCTION("IF(REGEXMATCH(A8990,""wealth planning""),""Script 1"",""-"")"),"Script 1")</f>
        <v>Script 1</v>
      </c>
      <c r="C8990" s="149">
        <f t="shared" si="70"/>
        <v>45628</v>
      </c>
      <c r="D8990" s="74" t="str">
        <f t="shared" si="71"/>
        <v>Syafiqa Jaafar</v>
      </c>
    </row>
    <row r="8991" spans="1:4">
      <c r="B8991" s="74" t="str">
        <f ca="1">IFERROR(__xludf.DUMMYFUNCTION("IF(REGEXMATCH(A8991,""wealth planning""),""Script 1"",""-"")"),"-")</f>
        <v>-</v>
      </c>
      <c r="C8991" s="74" t="str">
        <f t="shared" si="70"/>
        <v>You: Hai assalamualaikum Syafiqa,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991" s="149">
        <f t="shared" si="71"/>
        <v>45628</v>
      </c>
    </row>
    <row r="8992" spans="1:4">
      <c r="B8992" s="74" t="str">
        <f ca="1">IFERROR(__xludf.DUMMYFUNCTION("IF(REGEXMATCH(A8992,""wealth planning""),""Script 1"",""-"")"),"-")</f>
        <v>-</v>
      </c>
      <c r="C8992" s="74">
        <f t="shared" si="70"/>
        <v>0</v>
      </c>
      <c r="D8992" s="149">
        <f t="shared" si="71"/>
        <v>45628</v>
      </c>
    </row>
    <row r="8993" spans="1:4">
      <c r="B8993" s="74" t="str">
        <f ca="1">IFERROR(__xludf.DUMMYFUNCTION("IF(REGEXMATCH(A8993,""wealth planning""),""Script 1"",""-"")"),"-")</f>
        <v>-</v>
      </c>
      <c r="C8993" s="74">
        <f t="shared" si="70"/>
        <v>0</v>
      </c>
      <c r="D8993" s="74" t="str">
        <f t="shared" si="71"/>
        <v>You: Hai assalamualaikum Syafiqa,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8994" spans="1:4">
      <c r="B8994" s="74" t="str">
        <f ca="1">IFERROR(__xludf.DUMMYFUNCTION("IF(REGEXMATCH(A8994,""wealth planning""),""Script 1"",""-"")"),"-")</f>
        <v>-</v>
      </c>
      <c r="C8994" s="74">
        <f t="shared" si="70"/>
        <v>0</v>
      </c>
      <c r="D8994" s="74">
        <f t="shared" si="71"/>
        <v>0</v>
      </c>
    </row>
    <row r="8995" spans="1:4">
      <c r="A8995" s="74" t="s">
        <v>6392</v>
      </c>
      <c r="B8995" s="74" t="str">
        <f ca="1">IFERROR(__xludf.DUMMYFUNCTION("IF(REGEXMATCH(A8995,""wealth planning""),""Script 1"",""-"")"),"-")</f>
        <v>-</v>
      </c>
      <c r="C8995" s="74">
        <f t="shared" si="70"/>
        <v>0</v>
      </c>
      <c r="D8995" s="74">
        <f t="shared" si="71"/>
        <v>0</v>
      </c>
    </row>
    <row r="8996" spans="1:4">
      <c r="A8996" s="149">
        <v>45628</v>
      </c>
      <c r="B8996" s="74" t="str">
        <f ca="1">IFERROR(__xludf.DUMMYFUNCTION("IF(REGEXMATCH(A8996,""wealth planning""),""Script 1"",""-"")"),"#VALUE!")</f>
        <v>#VALUE!</v>
      </c>
      <c r="C8996" s="74" t="str">
        <f t="shared" si="70"/>
        <v>NIK ADIB AIMAN</v>
      </c>
      <c r="D8996" s="74">
        <f t="shared" si="71"/>
        <v>0</v>
      </c>
    </row>
    <row r="8997" spans="1:4">
      <c r="A8997" s="149">
        <v>45628</v>
      </c>
      <c r="B8997" s="74" t="str">
        <f ca="1">IFERROR(__xludf.DUMMYFUNCTION("IF(REGEXMATCH(A8997,""wealth planning""),""Script 1"",""-"")"),"#VALUE!")</f>
        <v>#VALUE!</v>
      </c>
      <c r="C8997" s="149">
        <f t="shared" si="70"/>
        <v>45628</v>
      </c>
      <c r="D8997" s="74">
        <f t="shared" si="71"/>
        <v>0</v>
      </c>
    </row>
    <row r="8998" spans="1:4">
      <c r="A8998" s="74" t="s">
        <v>6393</v>
      </c>
      <c r="B8998" s="74" t="str">
        <f ca="1">IFERROR(__xludf.DUMMYFUNCTION("IF(REGEXMATCH(A8998,""wealth planning""),""Script 1"",""-"")"),"Script 1")</f>
        <v>Script 1</v>
      </c>
      <c r="C8998" s="149">
        <f t="shared" si="70"/>
        <v>45628</v>
      </c>
      <c r="D8998" s="74" t="str">
        <f t="shared" si="71"/>
        <v>NIK ADIB AIMAN</v>
      </c>
    </row>
    <row r="8999" spans="1:4">
      <c r="B8999" s="74" t="str">
        <f ca="1">IFERROR(__xludf.DUMMYFUNCTION("IF(REGEXMATCH(A8999,""wealth planning""),""Script 1"",""-"")"),"-")</f>
        <v>-</v>
      </c>
      <c r="C8999" s="74" t="str">
        <f t="shared" si="70"/>
        <v>You: Hai assalamualaikum Nik Adib,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8999" s="149">
        <f t="shared" si="71"/>
        <v>45628</v>
      </c>
    </row>
    <row r="9000" spans="1:4">
      <c r="B9000" s="74" t="str">
        <f ca="1">IFERROR(__xludf.DUMMYFUNCTION("IF(REGEXMATCH(A9000,""wealth planning""),""Script 1"",""-"")"),"-")</f>
        <v>-</v>
      </c>
      <c r="C9000" s="74">
        <f t="shared" si="70"/>
        <v>0</v>
      </c>
      <c r="D9000" s="149">
        <f t="shared" si="71"/>
        <v>45628</v>
      </c>
    </row>
    <row r="9001" spans="1:4">
      <c r="B9001" s="74" t="str">
        <f ca="1">IFERROR(__xludf.DUMMYFUNCTION("IF(REGEXMATCH(A9001,""wealth planning""),""Script 1"",""-"")"),"-")</f>
        <v>-</v>
      </c>
      <c r="C9001" s="74">
        <f t="shared" si="70"/>
        <v>0</v>
      </c>
      <c r="D9001" s="74" t="str">
        <f t="shared" si="71"/>
        <v>You: Hai assalamualaikum Nik Adib,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002" spans="1:4">
      <c r="A9002" s="74" t="s">
        <v>6395</v>
      </c>
      <c r="B9002" s="74" t="str">
        <f ca="1">IFERROR(__xludf.DUMMYFUNCTION("IF(REGEXMATCH(A9002,""wealth planning""),""Script 1"",""-"")"),"-")</f>
        <v>-</v>
      </c>
      <c r="C9002" s="74">
        <f t="shared" si="70"/>
        <v>0</v>
      </c>
      <c r="D9002" s="74">
        <f t="shared" si="71"/>
        <v>0</v>
      </c>
    </row>
    <row r="9003" spans="1:4">
      <c r="A9003" s="74" t="s">
        <v>6396</v>
      </c>
      <c r="B9003" s="74" t="str">
        <f ca="1">IFERROR(__xludf.DUMMYFUNCTION("IF(REGEXMATCH(A9003,""wealth planning""),""Script 1"",""-"")"),"-")</f>
        <v>-</v>
      </c>
      <c r="C9003" s="74" t="str">
        <f t="shared" si="70"/>
        <v>Sarah Irdina RidzwanStatus is reachable</v>
      </c>
      <c r="D9003" s="74">
        <f t="shared" si="71"/>
        <v>0</v>
      </c>
    </row>
    <row r="9004" spans="1:4">
      <c r="A9004" s="149">
        <v>45628</v>
      </c>
      <c r="B9004" s="74" t="str">
        <f ca="1">IFERROR(__xludf.DUMMYFUNCTION("IF(REGEXMATCH(A9004,""wealth planning""),""Script 1"",""-"")"),"#VALUE!")</f>
        <v>#VALUE!</v>
      </c>
      <c r="C9004" s="74" t="str">
        <f t="shared" si="70"/>
        <v>Sarah Irdina Ridzwan</v>
      </c>
      <c r="D9004" s="74">
        <f t="shared" si="71"/>
        <v>0</v>
      </c>
    </row>
    <row r="9005" spans="1:4">
      <c r="A9005" s="149">
        <v>45628</v>
      </c>
      <c r="B9005" s="74" t="str">
        <f ca="1">IFERROR(__xludf.DUMMYFUNCTION("IF(REGEXMATCH(A9005,""wealth planning""),""Script 1"",""-"")"),"#VALUE!")</f>
        <v>#VALUE!</v>
      </c>
      <c r="C9005" s="149">
        <f t="shared" si="70"/>
        <v>45628</v>
      </c>
      <c r="D9005" s="74" t="str">
        <f t="shared" si="71"/>
        <v>Sarah Irdina RidzwanStatus is reachable</v>
      </c>
    </row>
    <row r="9006" spans="1:4">
      <c r="A9006" s="74" t="s">
        <v>3836</v>
      </c>
      <c r="B9006" s="74" t="str">
        <f ca="1">IFERROR(__xludf.DUMMYFUNCTION("IF(REGEXMATCH(A9006,""wealth planning""),""Script 1"",""-"")"),"Script 1")</f>
        <v>Script 1</v>
      </c>
      <c r="C9006" s="149">
        <f t="shared" si="70"/>
        <v>45628</v>
      </c>
      <c r="D9006" s="74" t="str">
        <f t="shared" si="71"/>
        <v>Sarah Irdina Ridzwan</v>
      </c>
    </row>
    <row r="9007" spans="1:4">
      <c r="B9007" s="74" t="str">
        <f ca="1">IFERROR(__xludf.DUMMYFUNCTION("IF(REGEXMATCH(A9007,""wealth planning""),""Script 1"",""-"")"),"-")</f>
        <v>-</v>
      </c>
      <c r="C9007" s="74" t="str">
        <f t="shared" si="70"/>
        <v>You: Hai assalamualaikum 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007" s="149">
        <f t="shared" si="71"/>
        <v>45628</v>
      </c>
    </row>
    <row r="9008" spans="1:4">
      <c r="B9008" s="74" t="str">
        <f ca="1">IFERROR(__xludf.DUMMYFUNCTION("IF(REGEXMATCH(A9008,""wealth planning""),""Script 1"",""-"")"),"-")</f>
        <v>-</v>
      </c>
      <c r="C9008" s="74">
        <f t="shared" si="70"/>
        <v>0</v>
      </c>
      <c r="D9008" s="149">
        <f t="shared" si="71"/>
        <v>45628</v>
      </c>
    </row>
    <row r="9009" spans="1:4">
      <c r="B9009" s="74" t="str">
        <f ca="1">IFERROR(__xludf.DUMMYFUNCTION("IF(REGEXMATCH(A9009,""wealth planning""),""Script 1"",""-"")"),"-")</f>
        <v>-</v>
      </c>
      <c r="C9009" s="74">
        <f t="shared" si="70"/>
        <v>0</v>
      </c>
      <c r="D9009" s="74" t="str">
        <f t="shared" si="71"/>
        <v>You: Hai assalamualaikum 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010" spans="1:4">
      <c r="A9010" s="74" t="s">
        <v>6398</v>
      </c>
      <c r="B9010" s="74" t="str">
        <f ca="1">IFERROR(__xludf.DUMMYFUNCTION("IF(REGEXMATCH(A9010,""wealth planning""),""Script 1"",""-"")"),"-")</f>
        <v>-</v>
      </c>
      <c r="C9010" s="74">
        <f t="shared" si="70"/>
        <v>0</v>
      </c>
      <c r="D9010" s="74">
        <f t="shared" si="71"/>
        <v>0</v>
      </c>
    </row>
    <row r="9011" spans="1:4">
      <c r="A9011" s="74" t="s">
        <v>6398</v>
      </c>
      <c r="B9011" s="74" t="str">
        <f ca="1">IFERROR(__xludf.DUMMYFUNCTION("IF(REGEXMATCH(A9011,""wealth planning""),""Script 1"",""-"")"),"-")</f>
        <v>-</v>
      </c>
      <c r="C9011" s="74" t="str">
        <f t="shared" si="70"/>
        <v>Nur Syarah Ain Amri</v>
      </c>
      <c r="D9011" s="74">
        <f t="shared" si="71"/>
        <v>0</v>
      </c>
    </row>
    <row r="9012" spans="1:4">
      <c r="A9012" s="149">
        <v>45628</v>
      </c>
      <c r="B9012" s="74" t="str">
        <f ca="1">IFERROR(__xludf.DUMMYFUNCTION("IF(REGEXMATCH(A9012,""wealth planning""),""Script 1"",""-"")"),"#VALUE!")</f>
        <v>#VALUE!</v>
      </c>
      <c r="C9012" s="74" t="str">
        <f t="shared" si="70"/>
        <v>Nur Syarah Ain Amri</v>
      </c>
      <c r="D9012" s="74">
        <f t="shared" si="71"/>
        <v>0</v>
      </c>
    </row>
    <row r="9013" spans="1:4">
      <c r="A9013" s="149">
        <v>45628</v>
      </c>
      <c r="B9013" s="74" t="str">
        <f ca="1">IFERROR(__xludf.DUMMYFUNCTION("IF(REGEXMATCH(A9013,""wealth planning""),""Script 1"",""-"")"),"#VALUE!")</f>
        <v>#VALUE!</v>
      </c>
      <c r="C9013" s="149">
        <f t="shared" si="70"/>
        <v>45628</v>
      </c>
      <c r="D9013" s="74" t="str">
        <f t="shared" si="71"/>
        <v>Nur Syarah Ain Amri</v>
      </c>
    </row>
    <row r="9014" spans="1:4">
      <c r="A9014" s="74" t="s">
        <v>6399</v>
      </c>
      <c r="B9014" s="74" t="str">
        <f ca="1">IFERROR(__xludf.DUMMYFUNCTION("IF(REGEXMATCH(A9014,""wealth planning""),""Script 1"",""-"")"),"Script 1")</f>
        <v>Script 1</v>
      </c>
      <c r="C9014" s="149">
        <f t="shared" si="70"/>
        <v>45628</v>
      </c>
      <c r="D9014" s="74" t="str">
        <f t="shared" si="71"/>
        <v>Nur Syarah Ain Amri</v>
      </c>
    </row>
    <row r="9015" spans="1:4">
      <c r="B9015" s="74" t="str">
        <f ca="1">IFERROR(__xludf.DUMMYFUNCTION("IF(REGEXMATCH(A9015,""wealth planning""),""Script 1"",""-"")"),"-")</f>
        <v>-</v>
      </c>
      <c r="C9015" s="74" t="str">
        <f t="shared" si="70"/>
        <v>You: Hai assalamualaikum Nur Syarah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015" s="149">
        <f t="shared" si="71"/>
        <v>45628</v>
      </c>
    </row>
    <row r="9016" spans="1:4">
      <c r="B9016" s="74" t="str">
        <f ca="1">IFERROR(__xludf.DUMMYFUNCTION("IF(REGEXMATCH(A9016,""wealth planning""),""Script 1"",""-"")"),"-")</f>
        <v>-</v>
      </c>
      <c r="C9016" s="74">
        <f t="shared" si="70"/>
        <v>0</v>
      </c>
      <c r="D9016" s="149">
        <f t="shared" si="71"/>
        <v>45628</v>
      </c>
    </row>
    <row r="9017" spans="1:4">
      <c r="B9017" s="74" t="str">
        <f ca="1">IFERROR(__xludf.DUMMYFUNCTION("IF(REGEXMATCH(A9017,""wealth planning""),""Script 1"",""-"")"),"-")</f>
        <v>-</v>
      </c>
      <c r="C9017" s="74">
        <f t="shared" si="70"/>
        <v>0</v>
      </c>
      <c r="D9017" s="74" t="str">
        <f t="shared" si="71"/>
        <v>You: Hai assalamualaikum Nur Syarah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018" spans="1:4">
      <c r="B9018" s="74" t="str">
        <f ca="1">IFERROR(__xludf.DUMMYFUNCTION("IF(REGEXMATCH(A9018,""wealth planning""),""Script 1"",""-"")"),"-")</f>
        <v>-</v>
      </c>
      <c r="C9018" s="74">
        <f t="shared" si="70"/>
        <v>0</v>
      </c>
      <c r="D9018" s="74">
        <f t="shared" si="71"/>
        <v>0</v>
      </c>
    </row>
    <row r="9019" spans="1:4">
      <c r="A9019" s="74" t="s">
        <v>6402</v>
      </c>
      <c r="B9019" s="74" t="str">
        <f ca="1">IFERROR(__xludf.DUMMYFUNCTION("IF(REGEXMATCH(A9019,""wealth planning""),""Script 1"",""-"")"),"-")</f>
        <v>-</v>
      </c>
      <c r="C9019" s="74">
        <f t="shared" si="70"/>
        <v>0</v>
      </c>
      <c r="D9019" s="74">
        <f t="shared" si="71"/>
        <v>0</v>
      </c>
    </row>
    <row r="9020" spans="1:4">
      <c r="A9020" s="149">
        <v>45628</v>
      </c>
      <c r="B9020" s="74" t="str">
        <f ca="1">IFERROR(__xludf.DUMMYFUNCTION("IF(REGEXMATCH(A9020,""wealth planning""),""Script 1"",""-"")"),"#VALUE!")</f>
        <v>#VALUE!</v>
      </c>
      <c r="C9020" s="74" t="str">
        <f t="shared" si="70"/>
        <v>Siti Nur Najihah Mohd Azhari</v>
      </c>
      <c r="D9020" s="74">
        <f t="shared" si="71"/>
        <v>0</v>
      </c>
    </row>
    <row r="9021" spans="1:4">
      <c r="A9021" s="149">
        <v>45628</v>
      </c>
      <c r="B9021" s="74" t="str">
        <f ca="1">IFERROR(__xludf.DUMMYFUNCTION("IF(REGEXMATCH(A9021,""wealth planning""),""Script 1"",""-"")"),"#VALUE!")</f>
        <v>#VALUE!</v>
      </c>
      <c r="C9021" s="149">
        <f t="shared" si="70"/>
        <v>45628</v>
      </c>
      <c r="D9021" s="74">
        <f t="shared" si="71"/>
        <v>0</v>
      </c>
    </row>
    <row r="9022" spans="1:4">
      <c r="A9022" s="74" t="s">
        <v>6403</v>
      </c>
      <c r="B9022" s="74" t="str">
        <f ca="1">IFERROR(__xludf.DUMMYFUNCTION("IF(REGEXMATCH(A9022,""wealth planning""),""Script 1"",""-"")"),"Script 1")</f>
        <v>Script 1</v>
      </c>
      <c r="C9022" s="149">
        <f t="shared" si="70"/>
        <v>45628</v>
      </c>
      <c r="D9022" s="74" t="str">
        <f t="shared" si="71"/>
        <v>Siti Nur Najihah Mohd Azhari</v>
      </c>
    </row>
    <row r="9023" spans="1:4">
      <c r="B9023" s="74" t="str">
        <f ca="1">IFERROR(__xludf.DUMMYFUNCTION("IF(REGEXMATCH(A9023,""wealth planning""),""Script 1"",""-"")"),"-")</f>
        <v>-</v>
      </c>
      <c r="C9023" s="74" t="str">
        <f t="shared" si="70"/>
        <v>You: Hai assalamualaikum Najihah,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023" s="149">
        <f t="shared" si="71"/>
        <v>45628</v>
      </c>
    </row>
    <row r="9024" spans="1:4">
      <c r="B9024" s="74" t="str">
        <f ca="1">IFERROR(__xludf.DUMMYFUNCTION("IF(REGEXMATCH(A9024,""wealth planning""),""Script 1"",""-"")"),"-")</f>
        <v>-</v>
      </c>
      <c r="C9024" s="74">
        <f t="shared" si="70"/>
        <v>0</v>
      </c>
      <c r="D9024" s="149">
        <f t="shared" si="71"/>
        <v>45628</v>
      </c>
    </row>
    <row r="9025" spans="1:4">
      <c r="B9025" s="74" t="str">
        <f ca="1">IFERROR(__xludf.DUMMYFUNCTION("IF(REGEXMATCH(A9025,""wealth planning""),""Script 1"",""-"")"),"-")</f>
        <v>-</v>
      </c>
      <c r="C9025" s="74">
        <f t="shared" si="70"/>
        <v>0</v>
      </c>
      <c r="D9025" s="74" t="str">
        <f t="shared" si="71"/>
        <v>You: Hai assalamualaikum Najihah,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026" spans="1:4">
      <c r="B9026" s="74" t="str">
        <f ca="1">IFERROR(__xludf.DUMMYFUNCTION("IF(REGEXMATCH(A9026,""wealth planning""),""Script 1"",""-"")"),"-")</f>
        <v>-</v>
      </c>
      <c r="C9026" s="74">
        <f t="shared" si="70"/>
        <v>0</v>
      </c>
      <c r="D9026" s="74">
        <f t="shared" si="71"/>
        <v>0</v>
      </c>
    </row>
    <row r="9027" spans="1:4">
      <c r="A9027" s="74" t="s">
        <v>6406</v>
      </c>
      <c r="B9027" s="74" t="str">
        <f ca="1">IFERROR(__xludf.DUMMYFUNCTION("IF(REGEXMATCH(A9027,""wealth planning""),""Script 1"",""-"")"),"-")</f>
        <v>-</v>
      </c>
      <c r="C9027" s="74">
        <f t="shared" si="70"/>
        <v>0</v>
      </c>
      <c r="D9027" s="74">
        <f t="shared" si="71"/>
        <v>0</v>
      </c>
    </row>
    <row r="9028" spans="1:4">
      <c r="A9028" s="149">
        <v>45628</v>
      </c>
      <c r="B9028" s="74" t="str">
        <f ca="1">IFERROR(__xludf.DUMMYFUNCTION("IF(REGEXMATCH(A9028,""wealth planning""),""Script 1"",""-"")"),"#VALUE!")</f>
        <v>#VALUE!</v>
      </c>
      <c r="C9028" s="74" t="str">
        <f t="shared" si="70"/>
        <v>SITI NURQAMARINA</v>
      </c>
      <c r="D9028" s="74">
        <f t="shared" si="71"/>
        <v>0</v>
      </c>
    </row>
    <row r="9029" spans="1:4">
      <c r="A9029" s="149">
        <v>45628</v>
      </c>
      <c r="B9029" s="74" t="str">
        <f ca="1">IFERROR(__xludf.DUMMYFUNCTION("IF(REGEXMATCH(A9029,""wealth planning""),""Script 1"",""-"")"),"#VALUE!")</f>
        <v>#VALUE!</v>
      </c>
      <c r="C9029" s="149">
        <f t="shared" si="70"/>
        <v>45628</v>
      </c>
      <c r="D9029" s="74">
        <f t="shared" si="71"/>
        <v>0</v>
      </c>
    </row>
    <row r="9030" spans="1:4">
      <c r="A9030" s="74" t="s">
        <v>6407</v>
      </c>
      <c r="B9030" s="74" t="str">
        <f ca="1">IFERROR(__xludf.DUMMYFUNCTION("IF(REGEXMATCH(A9030,""wealth planning""),""Script 1"",""-"")"),"Script 1")</f>
        <v>Script 1</v>
      </c>
      <c r="C9030" s="149">
        <f t="shared" si="70"/>
        <v>45628</v>
      </c>
      <c r="D9030" s="74" t="str">
        <f t="shared" si="71"/>
        <v>SITI NURQAMARINA</v>
      </c>
    </row>
    <row r="9031" spans="1:4">
      <c r="B9031" s="74" t="str">
        <f ca="1">IFERROR(__xludf.DUMMYFUNCTION("IF(REGEXMATCH(A9031,""wealth planning""),""Script 1"",""-"")"),"-")</f>
        <v>-</v>
      </c>
      <c r="C9031" s="74" t="str">
        <f t="shared" si="70"/>
        <v>You: Hai assalamualaikum Siti Nurqamarina,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031" s="149">
        <f t="shared" si="71"/>
        <v>45628</v>
      </c>
    </row>
    <row r="9032" spans="1:4">
      <c r="B9032" s="74" t="str">
        <f ca="1">IFERROR(__xludf.DUMMYFUNCTION("IF(REGEXMATCH(A9032,""wealth planning""),""Script 1"",""-"")"),"-")</f>
        <v>-</v>
      </c>
      <c r="C9032" s="74">
        <f t="shared" si="70"/>
        <v>0</v>
      </c>
      <c r="D9032" s="149">
        <f t="shared" si="71"/>
        <v>45628</v>
      </c>
    </row>
    <row r="9033" spans="1:4">
      <c r="B9033" s="74" t="str">
        <f ca="1">IFERROR(__xludf.DUMMYFUNCTION("IF(REGEXMATCH(A9033,""wealth planning""),""Script 1"",""-"")"),"-")</f>
        <v>-</v>
      </c>
      <c r="C9033" s="74">
        <f t="shared" si="70"/>
        <v>0</v>
      </c>
      <c r="D9033" s="74" t="str">
        <f t="shared" si="71"/>
        <v>You: Hai assalamualaikum Siti Nurqamarina,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034" spans="1:4">
      <c r="A9034" s="74" t="s">
        <v>6409</v>
      </c>
      <c r="B9034" s="74" t="str">
        <f ca="1">IFERROR(__xludf.DUMMYFUNCTION("IF(REGEXMATCH(A9034,""wealth planning""),""Script 1"",""-"")"),"-")</f>
        <v>-</v>
      </c>
      <c r="C9034" s="74">
        <f t="shared" si="70"/>
        <v>0</v>
      </c>
      <c r="D9034" s="74">
        <f t="shared" si="71"/>
        <v>0</v>
      </c>
    </row>
    <row r="9035" spans="1:4">
      <c r="A9035" s="74" t="s">
        <v>6410</v>
      </c>
      <c r="B9035" s="74" t="str">
        <f ca="1">IFERROR(__xludf.DUMMYFUNCTION("IF(REGEXMATCH(A9035,""wealth planning""),""Script 1"",""-"")"),"-")</f>
        <v>-</v>
      </c>
      <c r="C9035" s="74" t="str">
        <f t="shared" si="70"/>
        <v>Hayati MoktarStatus is reachable</v>
      </c>
      <c r="D9035" s="74">
        <f t="shared" si="71"/>
        <v>0</v>
      </c>
    </row>
    <row r="9036" spans="1:4">
      <c r="A9036" s="149">
        <v>45628</v>
      </c>
      <c r="B9036" s="74" t="str">
        <f ca="1">IFERROR(__xludf.DUMMYFUNCTION("IF(REGEXMATCH(A9036,""wealth planning""),""Script 1"",""-"")"),"#VALUE!")</f>
        <v>#VALUE!</v>
      </c>
      <c r="C9036" s="74" t="str">
        <f t="shared" si="70"/>
        <v>Hayati Moktar</v>
      </c>
      <c r="D9036" s="74">
        <f t="shared" si="71"/>
        <v>0</v>
      </c>
    </row>
    <row r="9037" spans="1:4">
      <c r="A9037" s="149">
        <v>45628</v>
      </c>
      <c r="B9037" s="74" t="str">
        <f ca="1">IFERROR(__xludf.DUMMYFUNCTION("IF(REGEXMATCH(A9037,""wealth planning""),""Script 1"",""-"")"),"#VALUE!")</f>
        <v>#VALUE!</v>
      </c>
      <c r="C9037" s="149">
        <f t="shared" si="70"/>
        <v>45628</v>
      </c>
      <c r="D9037" s="74" t="str">
        <f t="shared" si="71"/>
        <v>Hayati MoktarStatus is reachable</v>
      </c>
    </row>
    <row r="9038" spans="1:4">
      <c r="A9038" s="74" t="s">
        <v>6411</v>
      </c>
      <c r="B9038" s="74" t="str">
        <f ca="1">IFERROR(__xludf.DUMMYFUNCTION("IF(REGEXMATCH(A9038,""wealth planning""),""Script 1"",""-"")"),"Script 1")</f>
        <v>Script 1</v>
      </c>
      <c r="C9038" s="149">
        <f t="shared" si="70"/>
        <v>45628</v>
      </c>
      <c r="D9038" s="74" t="str">
        <f t="shared" si="71"/>
        <v>Hayati Moktar</v>
      </c>
    </row>
    <row r="9039" spans="1:4">
      <c r="B9039" s="74" t="str">
        <f ca="1">IFERROR(__xludf.DUMMYFUNCTION("IF(REGEXMATCH(A9039,""wealth planning""),""Script 1"",""-"")"),"-")</f>
        <v>-</v>
      </c>
      <c r="C9039" s="74" t="str">
        <f t="shared" si="70"/>
        <v>You: Hai assalamualaikum Hayati,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039" s="149">
        <f t="shared" si="71"/>
        <v>45628</v>
      </c>
    </row>
    <row r="9040" spans="1:4">
      <c r="B9040" s="74" t="str">
        <f ca="1">IFERROR(__xludf.DUMMYFUNCTION("IF(REGEXMATCH(A9040,""wealth planning""),""Script 1"",""-"")"),"-")</f>
        <v>-</v>
      </c>
      <c r="C9040" s="74">
        <f t="shared" si="70"/>
        <v>0</v>
      </c>
      <c r="D9040" s="149">
        <f t="shared" si="71"/>
        <v>45628</v>
      </c>
    </row>
    <row r="9041" spans="1:4">
      <c r="B9041" s="74" t="str">
        <f ca="1">IFERROR(__xludf.DUMMYFUNCTION("IF(REGEXMATCH(A9041,""wealth planning""),""Script 1"",""-"")"),"-")</f>
        <v>-</v>
      </c>
      <c r="C9041" s="74">
        <f t="shared" si="70"/>
        <v>0</v>
      </c>
      <c r="D9041" s="74" t="str">
        <f t="shared" si="71"/>
        <v>You: Hai assalamualaikum Hayati,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042" spans="1:4">
      <c r="A9042" s="74" t="s">
        <v>6413</v>
      </c>
      <c r="B9042" s="74" t="str">
        <f ca="1">IFERROR(__xludf.DUMMYFUNCTION("IF(REGEXMATCH(A9042,""wealth planning""),""Script 1"",""-"")"),"-")</f>
        <v>-</v>
      </c>
      <c r="C9042" s="74">
        <f t="shared" si="70"/>
        <v>0</v>
      </c>
      <c r="D9042" s="74">
        <f t="shared" si="71"/>
        <v>0</v>
      </c>
    </row>
    <row r="9043" spans="1:4">
      <c r="A9043" s="74" t="s">
        <v>6414</v>
      </c>
      <c r="B9043" s="74" t="str">
        <f ca="1">IFERROR(__xludf.DUMMYFUNCTION("IF(REGEXMATCH(A9043,""wealth planning""),""Script 1"",""-"")"),"-")</f>
        <v>-</v>
      </c>
      <c r="C9043" s="74" t="str">
        <f t="shared" si="70"/>
        <v>Alif AimanStatus is reachable</v>
      </c>
      <c r="D9043" s="74">
        <f t="shared" si="71"/>
        <v>0</v>
      </c>
    </row>
    <row r="9044" spans="1:4">
      <c r="A9044" s="149">
        <v>45628</v>
      </c>
      <c r="B9044" s="74" t="str">
        <f ca="1">IFERROR(__xludf.DUMMYFUNCTION("IF(REGEXMATCH(A9044,""wealth planning""),""Script 1"",""-"")"),"#VALUE!")</f>
        <v>#VALUE!</v>
      </c>
      <c r="C9044" s="74" t="str">
        <f t="shared" si="70"/>
        <v>Alif Aiman</v>
      </c>
      <c r="D9044" s="74">
        <f t="shared" si="71"/>
        <v>0</v>
      </c>
    </row>
    <row r="9045" spans="1:4">
      <c r="A9045" s="149">
        <v>45628</v>
      </c>
      <c r="B9045" s="74" t="str">
        <f ca="1">IFERROR(__xludf.DUMMYFUNCTION("IF(REGEXMATCH(A9045,""wealth planning""),""Script 1"",""-"")"),"#VALUE!")</f>
        <v>#VALUE!</v>
      </c>
      <c r="C9045" s="149">
        <f t="shared" si="70"/>
        <v>45628</v>
      </c>
      <c r="D9045" s="74" t="str">
        <f t="shared" si="71"/>
        <v>Alif AimanStatus is reachable</v>
      </c>
    </row>
    <row r="9046" spans="1:4">
      <c r="A9046" s="74" t="s">
        <v>6415</v>
      </c>
      <c r="B9046" s="74" t="str">
        <f ca="1">IFERROR(__xludf.DUMMYFUNCTION("IF(REGEXMATCH(A9046,""wealth planning""),""Script 1"",""-"")"),"Script 1")</f>
        <v>Script 1</v>
      </c>
      <c r="C9046" s="149">
        <f t="shared" si="70"/>
        <v>45628</v>
      </c>
      <c r="D9046" s="74" t="str">
        <f t="shared" si="71"/>
        <v>Alif Aiman</v>
      </c>
    </row>
    <row r="9047" spans="1:4">
      <c r="B9047" s="74" t="str">
        <f ca="1">IFERROR(__xludf.DUMMYFUNCTION("IF(REGEXMATCH(A9047,""wealth planning""),""Script 1"",""-"")"),"-")</f>
        <v>-</v>
      </c>
      <c r="C9047" s="74" t="str">
        <f t="shared" si="70"/>
        <v>You: Hai assalamualaikum Alif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047" s="149">
        <f t="shared" si="71"/>
        <v>45628</v>
      </c>
    </row>
    <row r="9048" spans="1:4">
      <c r="B9048" s="74" t="str">
        <f ca="1">IFERROR(__xludf.DUMMYFUNCTION("IF(REGEXMATCH(A9048,""wealth planning""),""Script 1"",""-"")"),"-")</f>
        <v>-</v>
      </c>
      <c r="C9048" s="74">
        <f t="shared" si="70"/>
        <v>0</v>
      </c>
      <c r="D9048" s="149">
        <f t="shared" si="71"/>
        <v>45628</v>
      </c>
    </row>
    <row r="9049" spans="1:4">
      <c r="B9049" s="74" t="str">
        <f ca="1">IFERROR(__xludf.DUMMYFUNCTION("IF(REGEXMATCH(A9049,""wealth planning""),""Script 1"",""-"")"),"-")</f>
        <v>-</v>
      </c>
      <c r="C9049" s="74">
        <f t="shared" si="70"/>
        <v>0</v>
      </c>
      <c r="D9049" s="74" t="str">
        <f t="shared" si="71"/>
        <v>You: Hai assalamualaikum Alif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050" spans="1:4">
      <c r="A9050" s="74" t="s">
        <v>6417</v>
      </c>
      <c r="B9050" s="74" t="str">
        <f ca="1">IFERROR(__xludf.DUMMYFUNCTION("IF(REGEXMATCH(A9050,""wealth planning""),""Script 1"",""-"")"),"-")</f>
        <v>-</v>
      </c>
      <c r="C9050" s="74">
        <f t="shared" si="70"/>
        <v>0</v>
      </c>
      <c r="D9050" s="74">
        <f t="shared" si="71"/>
        <v>0</v>
      </c>
    </row>
    <row r="9051" spans="1:4">
      <c r="A9051" s="74" t="s">
        <v>6418</v>
      </c>
      <c r="B9051" s="74" t="str">
        <f ca="1">IFERROR(__xludf.DUMMYFUNCTION("IF(REGEXMATCH(A9051,""wealth planning""),""Script 1"",""-"")"),"-")</f>
        <v>-</v>
      </c>
      <c r="C9051" s="74" t="str">
        <f t="shared" si="70"/>
        <v>Mohammad Zaidikamal FauziStatus is reachable</v>
      </c>
      <c r="D9051" s="74">
        <f t="shared" si="71"/>
        <v>0</v>
      </c>
    </row>
    <row r="9052" spans="1:4">
      <c r="A9052" s="149">
        <v>45628</v>
      </c>
      <c r="B9052" s="74" t="str">
        <f ca="1">IFERROR(__xludf.DUMMYFUNCTION("IF(REGEXMATCH(A9052,""wealth planning""),""Script 1"",""-"")"),"#VALUE!")</f>
        <v>#VALUE!</v>
      </c>
      <c r="C9052" s="74" t="str">
        <f t="shared" si="70"/>
        <v>Mohammad Zaidikamal Fauzi</v>
      </c>
      <c r="D9052" s="74">
        <f t="shared" si="71"/>
        <v>0</v>
      </c>
    </row>
    <row r="9053" spans="1:4">
      <c r="A9053" s="149">
        <v>45628</v>
      </c>
      <c r="B9053" s="74" t="str">
        <f ca="1">IFERROR(__xludf.DUMMYFUNCTION("IF(REGEXMATCH(A9053,""wealth planning""),""Script 1"",""-"")"),"#VALUE!")</f>
        <v>#VALUE!</v>
      </c>
      <c r="C9053" s="149">
        <f t="shared" si="70"/>
        <v>45628</v>
      </c>
      <c r="D9053" s="74" t="str">
        <f t="shared" si="71"/>
        <v>Mohammad Zaidikamal FauziStatus is reachable</v>
      </c>
    </row>
    <row r="9054" spans="1:4">
      <c r="A9054" s="74" t="s">
        <v>6419</v>
      </c>
      <c r="B9054" s="74" t="str">
        <f ca="1">IFERROR(__xludf.DUMMYFUNCTION("IF(REGEXMATCH(A9054,""wealth planning""),""Script 1"",""-"")"),"Script 1")</f>
        <v>Script 1</v>
      </c>
      <c r="C9054" s="149">
        <f t="shared" si="70"/>
        <v>45628</v>
      </c>
      <c r="D9054" s="74" t="str">
        <f t="shared" si="71"/>
        <v>Mohammad Zaidikamal Fauzi</v>
      </c>
    </row>
    <row r="9055" spans="1:4">
      <c r="B9055" s="74" t="str">
        <f ca="1">IFERROR(__xludf.DUMMYFUNCTION("IF(REGEXMATCH(A9055,""wealth planning""),""Script 1"",""-"")"),"-")</f>
        <v>-</v>
      </c>
      <c r="C9055" s="74" t="str">
        <f t="shared" si="70"/>
        <v>You: Hai assalamualaikum Zaidikamal,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055" s="149">
        <f t="shared" si="71"/>
        <v>45628</v>
      </c>
    </row>
    <row r="9056" spans="1:4">
      <c r="B9056" s="74" t="str">
        <f ca="1">IFERROR(__xludf.DUMMYFUNCTION("IF(REGEXMATCH(A9056,""wealth planning""),""Script 1"",""-"")"),"-")</f>
        <v>-</v>
      </c>
      <c r="C9056" s="74">
        <f t="shared" si="70"/>
        <v>0</v>
      </c>
      <c r="D9056" s="149">
        <f t="shared" si="71"/>
        <v>45628</v>
      </c>
    </row>
    <row r="9057" spans="1:4">
      <c r="B9057" s="74" t="str">
        <f ca="1">IFERROR(__xludf.DUMMYFUNCTION("IF(REGEXMATCH(A9057,""wealth planning""),""Script 1"",""-"")"),"-")</f>
        <v>-</v>
      </c>
      <c r="C9057" s="74">
        <f t="shared" si="70"/>
        <v>0</v>
      </c>
      <c r="D9057" s="74" t="str">
        <f t="shared" si="71"/>
        <v>You: Hai assalamualaikum Zaidikamal,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058" spans="1:4">
      <c r="A9058" s="74" t="s">
        <v>6421</v>
      </c>
      <c r="B9058" s="74" t="str">
        <f ca="1">IFERROR(__xludf.DUMMYFUNCTION("IF(REGEXMATCH(A9058,""wealth planning""),""Script 1"",""-"")"),"-")</f>
        <v>-</v>
      </c>
      <c r="C9058" s="74">
        <f t="shared" si="70"/>
        <v>0</v>
      </c>
      <c r="D9058" s="74">
        <f t="shared" si="71"/>
        <v>0</v>
      </c>
    </row>
    <row r="9059" spans="1:4">
      <c r="A9059" s="74" t="s">
        <v>6422</v>
      </c>
      <c r="B9059" s="74" t="str">
        <f ca="1">IFERROR(__xludf.DUMMYFUNCTION("IF(REGEXMATCH(A9059,""wealth planning""),""Script 1"",""-"")"),"-")</f>
        <v>-</v>
      </c>
      <c r="C9059" s="74" t="str">
        <f t="shared" si="70"/>
        <v>Anis SyafiqahStatus is reachable</v>
      </c>
      <c r="D9059" s="74">
        <f t="shared" si="71"/>
        <v>0</v>
      </c>
    </row>
    <row r="9060" spans="1:4">
      <c r="A9060" s="149">
        <v>45628</v>
      </c>
      <c r="B9060" s="74" t="str">
        <f ca="1">IFERROR(__xludf.DUMMYFUNCTION("IF(REGEXMATCH(A9060,""wealth planning""),""Script 1"",""-"")"),"#VALUE!")</f>
        <v>#VALUE!</v>
      </c>
      <c r="C9060" s="74" t="str">
        <f t="shared" si="70"/>
        <v>Anis Syafiqah</v>
      </c>
      <c r="D9060" s="74">
        <f t="shared" si="71"/>
        <v>0</v>
      </c>
    </row>
    <row r="9061" spans="1:4">
      <c r="A9061" s="149">
        <v>45628</v>
      </c>
      <c r="B9061" s="74" t="str">
        <f ca="1">IFERROR(__xludf.DUMMYFUNCTION("IF(REGEXMATCH(A9061,""wealth planning""),""Script 1"",""-"")"),"#VALUE!")</f>
        <v>#VALUE!</v>
      </c>
      <c r="C9061" s="149">
        <f t="shared" si="70"/>
        <v>45628</v>
      </c>
      <c r="D9061" s="74" t="str">
        <f t="shared" si="71"/>
        <v>Anis SyafiqahStatus is reachable</v>
      </c>
    </row>
    <row r="9062" spans="1:4">
      <c r="A9062" s="74" t="s">
        <v>6423</v>
      </c>
      <c r="B9062" s="74" t="str">
        <f ca="1">IFERROR(__xludf.DUMMYFUNCTION("IF(REGEXMATCH(A9062,""wealth planning""),""Script 1"",""-"")"),"Script 1")</f>
        <v>Script 1</v>
      </c>
      <c r="C9062" s="149">
        <f t="shared" si="70"/>
        <v>45628</v>
      </c>
      <c r="D9062" s="74" t="str">
        <f t="shared" si="71"/>
        <v>Anis Syafiqah</v>
      </c>
    </row>
    <row r="9063" spans="1:4">
      <c r="B9063" s="74" t="str">
        <f ca="1">IFERROR(__xludf.DUMMYFUNCTION("IF(REGEXMATCH(A9063,""wealth planning""),""Script 1"",""-"")"),"-")</f>
        <v>-</v>
      </c>
      <c r="C9063" s="74" t="str">
        <f t="shared" si="70"/>
        <v>You: Hai assalamualaikum Anis Syafiqah,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063" s="149">
        <f t="shared" si="71"/>
        <v>45628</v>
      </c>
    </row>
    <row r="9064" spans="1:4">
      <c r="B9064" s="74" t="str">
        <f ca="1">IFERROR(__xludf.DUMMYFUNCTION("IF(REGEXMATCH(A9064,""wealth planning""),""Script 1"",""-"")"),"-")</f>
        <v>-</v>
      </c>
      <c r="C9064" s="74">
        <f t="shared" si="70"/>
        <v>0</v>
      </c>
      <c r="D9064" s="149">
        <f t="shared" si="71"/>
        <v>45628</v>
      </c>
    </row>
    <row r="9065" spans="1:4">
      <c r="B9065" s="74" t="str">
        <f ca="1">IFERROR(__xludf.DUMMYFUNCTION("IF(REGEXMATCH(A9065,""wealth planning""),""Script 1"",""-"")"),"-")</f>
        <v>-</v>
      </c>
      <c r="C9065" s="74">
        <f t="shared" si="70"/>
        <v>0</v>
      </c>
      <c r="D9065" s="74" t="str">
        <f t="shared" si="71"/>
        <v>You: Hai assalamualaikum Anis Syafiqah,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066" spans="1:4">
      <c r="B9066" s="74" t="str">
        <f ca="1">IFERROR(__xludf.DUMMYFUNCTION("IF(REGEXMATCH(A9066,""wealth planning""),""Script 1"",""-"")"),"-")</f>
        <v>-</v>
      </c>
      <c r="C9066" s="74">
        <f t="shared" si="70"/>
        <v>0</v>
      </c>
      <c r="D9066" s="74">
        <f t="shared" si="71"/>
        <v>0</v>
      </c>
    </row>
    <row r="9067" spans="1:4">
      <c r="A9067" s="74" t="s">
        <v>6426</v>
      </c>
      <c r="B9067" s="74" t="str">
        <f ca="1">IFERROR(__xludf.DUMMYFUNCTION("IF(REGEXMATCH(A9067,""wealth planning""),""Script 1"",""-"")"),"-")</f>
        <v>-</v>
      </c>
      <c r="C9067" s="74">
        <f t="shared" si="70"/>
        <v>0</v>
      </c>
      <c r="D9067" s="74">
        <f t="shared" si="71"/>
        <v>0</v>
      </c>
    </row>
    <row r="9068" spans="1:4">
      <c r="A9068" s="149">
        <v>45628</v>
      </c>
      <c r="B9068" s="74" t="str">
        <f ca="1">IFERROR(__xludf.DUMMYFUNCTION("IF(REGEXMATCH(A9068,""wealth planning""),""Script 1"",""-"")"),"#VALUE!")</f>
        <v>#VALUE!</v>
      </c>
      <c r="C9068" s="74" t="str">
        <f t="shared" si="70"/>
        <v>Salwana Salim</v>
      </c>
      <c r="D9068" s="74">
        <f t="shared" si="71"/>
        <v>0</v>
      </c>
    </row>
    <row r="9069" spans="1:4">
      <c r="A9069" s="149">
        <v>45628</v>
      </c>
      <c r="B9069" s="74" t="str">
        <f ca="1">IFERROR(__xludf.DUMMYFUNCTION("IF(REGEXMATCH(A9069,""wealth planning""),""Script 1"",""-"")"),"#VALUE!")</f>
        <v>#VALUE!</v>
      </c>
      <c r="C9069" s="149">
        <f t="shared" si="70"/>
        <v>45628</v>
      </c>
      <c r="D9069" s="74">
        <f t="shared" si="71"/>
        <v>0</v>
      </c>
    </row>
    <row r="9070" spans="1:4">
      <c r="A9070" s="74" t="s">
        <v>6427</v>
      </c>
      <c r="B9070" s="74" t="str">
        <f ca="1">IFERROR(__xludf.DUMMYFUNCTION("IF(REGEXMATCH(A9070,""wealth planning""),""Script 1"",""-"")"),"Script 1")</f>
        <v>Script 1</v>
      </c>
      <c r="C9070" s="149">
        <f t="shared" si="70"/>
        <v>45628</v>
      </c>
      <c r="D9070" s="74" t="str">
        <f t="shared" si="71"/>
        <v>Salwana Salim</v>
      </c>
    </row>
    <row r="9071" spans="1:4">
      <c r="B9071" s="74" t="str">
        <f ca="1">IFERROR(__xludf.DUMMYFUNCTION("IF(REGEXMATCH(A9071,""wealth planning""),""Script 1"",""-"")"),"-")</f>
        <v>-</v>
      </c>
      <c r="C9071" s="74" t="str">
        <f t="shared" si="70"/>
        <v>You: Hai assalamualaikum Salwana,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071" s="149">
        <f t="shared" si="71"/>
        <v>45628</v>
      </c>
    </row>
    <row r="9072" spans="1:4">
      <c r="B9072" s="74" t="str">
        <f ca="1">IFERROR(__xludf.DUMMYFUNCTION("IF(REGEXMATCH(A9072,""wealth planning""),""Script 1"",""-"")"),"-")</f>
        <v>-</v>
      </c>
      <c r="C9072" s="74">
        <f t="shared" si="70"/>
        <v>0</v>
      </c>
      <c r="D9072" s="149">
        <f t="shared" si="71"/>
        <v>45628</v>
      </c>
    </row>
    <row r="9073" spans="1:4">
      <c r="B9073" s="74" t="str">
        <f ca="1">IFERROR(__xludf.DUMMYFUNCTION("IF(REGEXMATCH(A9073,""wealth planning""),""Script 1"",""-"")"),"-")</f>
        <v>-</v>
      </c>
      <c r="C9073" s="74">
        <f t="shared" si="70"/>
        <v>0</v>
      </c>
      <c r="D9073" s="74" t="str">
        <f t="shared" si="71"/>
        <v>You: Hai assalamualaikum Salwana,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074" spans="1:4">
      <c r="A9074" s="74" t="s">
        <v>6429</v>
      </c>
      <c r="B9074" s="74" t="str">
        <f ca="1">IFERROR(__xludf.DUMMYFUNCTION("IF(REGEXMATCH(A9074,""wealth planning""),""Script 1"",""-"")"),"-")</f>
        <v>-</v>
      </c>
      <c r="C9074" s="74">
        <f t="shared" si="70"/>
        <v>0</v>
      </c>
      <c r="D9074" s="74">
        <f t="shared" si="71"/>
        <v>0</v>
      </c>
    </row>
    <row r="9075" spans="1:4">
      <c r="A9075" s="74" t="s">
        <v>6429</v>
      </c>
      <c r="B9075" s="74" t="str">
        <f ca="1">IFERROR(__xludf.DUMMYFUNCTION("IF(REGEXMATCH(A9075,""wealth planning""),""Script 1"",""-"")"),"-")</f>
        <v>-</v>
      </c>
      <c r="C9075" s="74" t="str">
        <f t="shared" si="70"/>
        <v>Farah Maria</v>
      </c>
      <c r="D9075" s="74">
        <f t="shared" si="71"/>
        <v>0</v>
      </c>
    </row>
    <row r="9076" spans="1:4">
      <c r="A9076" s="149">
        <v>45628</v>
      </c>
      <c r="B9076" s="74" t="str">
        <f ca="1">IFERROR(__xludf.DUMMYFUNCTION("IF(REGEXMATCH(A9076,""wealth planning""),""Script 1"",""-"")"),"#VALUE!")</f>
        <v>#VALUE!</v>
      </c>
      <c r="C9076" s="74" t="str">
        <f t="shared" si="70"/>
        <v>Farah Maria</v>
      </c>
      <c r="D9076" s="74">
        <f t="shared" si="71"/>
        <v>0</v>
      </c>
    </row>
    <row r="9077" spans="1:4">
      <c r="A9077" s="149">
        <v>45628</v>
      </c>
      <c r="B9077" s="74" t="str">
        <f ca="1">IFERROR(__xludf.DUMMYFUNCTION("IF(REGEXMATCH(A9077,""wealth planning""),""Script 1"",""-"")"),"#VALUE!")</f>
        <v>#VALUE!</v>
      </c>
      <c r="C9077" s="149">
        <f t="shared" si="70"/>
        <v>45628</v>
      </c>
      <c r="D9077" s="74" t="str">
        <f t="shared" si="71"/>
        <v>Farah Maria</v>
      </c>
    </row>
    <row r="9078" spans="1:4">
      <c r="A9078" s="74" t="s">
        <v>2881</v>
      </c>
      <c r="B9078" s="74" t="str">
        <f ca="1">IFERROR(__xludf.DUMMYFUNCTION("IF(REGEXMATCH(A9078,""wealth planning""),""Script 1"",""-"")"),"Script 1")</f>
        <v>Script 1</v>
      </c>
      <c r="C9078" s="149">
        <f t="shared" si="70"/>
        <v>45628</v>
      </c>
      <c r="D9078" s="74" t="str">
        <f t="shared" si="71"/>
        <v>Farah Maria</v>
      </c>
    </row>
    <row r="9079" spans="1:4">
      <c r="B9079" s="74" t="str">
        <f ca="1">IFERROR(__xludf.DUMMYFUNCTION("IF(REGEXMATCH(A9079,""wealth planning""),""Script 1"",""-"")"),"-")</f>
        <v>-</v>
      </c>
      <c r="C9079" s="74" t="str">
        <f t="shared" si="70"/>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079" s="149">
        <f t="shared" si="71"/>
        <v>45628</v>
      </c>
    </row>
    <row r="9080" spans="1:4">
      <c r="B9080" s="74" t="str">
        <f ca="1">IFERROR(__xludf.DUMMYFUNCTION("IF(REGEXMATCH(A9080,""wealth planning""),""Script 1"",""-"")"),"-")</f>
        <v>-</v>
      </c>
      <c r="C9080" s="74">
        <f t="shared" si="70"/>
        <v>0</v>
      </c>
      <c r="D9080" s="149">
        <f t="shared" si="71"/>
        <v>45628</v>
      </c>
    </row>
    <row r="9081" spans="1:4">
      <c r="B9081" s="74" t="str">
        <f ca="1">IFERROR(__xludf.DUMMYFUNCTION("IF(REGEXMATCH(A9081,""wealth planning""),""Script 1"",""-"")"),"-")</f>
        <v>-</v>
      </c>
      <c r="C9081" s="74">
        <f t="shared" si="70"/>
        <v>0</v>
      </c>
      <c r="D9081" s="74" t="str">
        <f t="shared" si="71"/>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082" spans="1:4">
      <c r="A9082" s="74" t="s">
        <v>6431</v>
      </c>
      <c r="B9082" s="74" t="str">
        <f ca="1">IFERROR(__xludf.DUMMYFUNCTION("IF(REGEXMATCH(A9082,""wealth planning""),""Script 1"",""-"")"),"-")</f>
        <v>-</v>
      </c>
      <c r="C9082" s="74">
        <f t="shared" si="70"/>
        <v>0</v>
      </c>
      <c r="D9082" s="74">
        <f t="shared" si="71"/>
        <v>0</v>
      </c>
    </row>
    <row r="9083" spans="1:4">
      <c r="A9083" s="74" t="s">
        <v>6431</v>
      </c>
      <c r="B9083" s="74" t="str">
        <f ca="1">IFERROR(__xludf.DUMMYFUNCTION("IF(REGEXMATCH(A9083,""wealth planning""),""Script 1"",""-"")"),"-")</f>
        <v>-</v>
      </c>
      <c r="C9083" s="74" t="str">
        <f t="shared" si="70"/>
        <v>Nazirah Harun</v>
      </c>
      <c r="D9083" s="74">
        <f t="shared" si="71"/>
        <v>0</v>
      </c>
    </row>
    <row r="9084" spans="1:4">
      <c r="A9084" s="149">
        <v>45628</v>
      </c>
      <c r="B9084" s="74" t="str">
        <f ca="1">IFERROR(__xludf.DUMMYFUNCTION("IF(REGEXMATCH(A9084,""wealth planning""),""Script 1"",""-"")"),"#VALUE!")</f>
        <v>#VALUE!</v>
      </c>
      <c r="C9084" s="74" t="str">
        <f t="shared" si="70"/>
        <v>Nazirah Harun</v>
      </c>
      <c r="D9084" s="74">
        <f t="shared" si="71"/>
        <v>0</v>
      </c>
    </row>
    <row r="9085" spans="1:4">
      <c r="A9085" s="149">
        <v>45628</v>
      </c>
      <c r="B9085" s="74" t="str">
        <f ca="1">IFERROR(__xludf.DUMMYFUNCTION("IF(REGEXMATCH(A9085,""wealth planning""),""Script 1"",""-"")"),"#VALUE!")</f>
        <v>#VALUE!</v>
      </c>
      <c r="C9085" s="149">
        <f t="shared" si="70"/>
        <v>45628</v>
      </c>
      <c r="D9085" s="74" t="str">
        <f t="shared" si="71"/>
        <v>Nazirah Harun</v>
      </c>
    </row>
    <row r="9086" spans="1:4">
      <c r="A9086" s="74" t="s">
        <v>6432</v>
      </c>
      <c r="B9086" s="74" t="str">
        <f ca="1">IFERROR(__xludf.DUMMYFUNCTION("IF(REGEXMATCH(A9086,""wealth planning""),""Script 1"",""-"")"),"Script 1")</f>
        <v>Script 1</v>
      </c>
      <c r="C9086" s="149">
        <f t="shared" si="70"/>
        <v>45628</v>
      </c>
      <c r="D9086" s="74" t="str">
        <f t="shared" si="71"/>
        <v>Nazirah Harun</v>
      </c>
    </row>
    <row r="9087" spans="1:4">
      <c r="B9087" s="74" t="str">
        <f ca="1">IFERROR(__xludf.DUMMYFUNCTION("IF(REGEXMATCH(A9087,""wealth planning""),""Script 1"",""-"")"),"-")</f>
        <v>-</v>
      </c>
      <c r="C9087" s="74" t="str">
        <f t="shared" si="70"/>
        <v>You: Hai assalamualaikum Hazirah,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087" s="149">
        <f t="shared" si="71"/>
        <v>45628</v>
      </c>
    </row>
    <row r="9088" spans="1:4">
      <c r="B9088" s="74" t="str">
        <f ca="1">IFERROR(__xludf.DUMMYFUNCTION("IF(REGEXMATCH(A9088,""wealth planning""),""Script 1"",""-"")"),"-")</f>
        <v>-</v>
      </c>
      <c r="C9088" s="74">
        <f t="shared" si="70"/>
        <v>0</v>
      </c>
      <c r="D9088" s="149">
        <f t="shared" si="71"/>
        <v>45628</v>
      </c>
    </row>
    <row r="9089" spans="1:4">
      <c r="B9089" s="74" t="str">
        <f ca="1">IFERROR(__xludf.DUMMYFUNCTION("IF(REGEXMATCH(A9089,""wealth planning""),""Script 1"",""-"")"),"-")</f>
        <v>-</v>
      </c>
      <c r="C9089" s="74">
        <f t="shared" si="70"/>
        <v>0</v>
      </c>
      <c r="D9089" s="74" t="str">
        <f t="shared" si="71"/>
        <v>You: Hai assalamualaikum Hazirah,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090" spans="1:4">
      <c r="A9090" s="74" t="s">
        <v>6434</v>
      </c>
      <c r="B9090" s="74" t="str">
        <f ca="1">IFERROR(__xludf.DUMMYFUNCTION("IF(REGEXMATCH(A9090,""wealth planning""),""Script 1"",""-"")"),"-")</f>
        <v>-</v>
      </c>
      <c r="C9090" s="74">
        <f t="shared" si="70"/>
        <v>0</v>
      </c>
      <c r="D9090" s="74">
        <f t="shared" si="71"/>
        <v>0</v>
      </c>
    </row>
    <row r="9091" spans="1:4">
      <c r="A9091" s="74" t="s">
        <v>6434</v>
      </c>
      <c r="B9091" s="74" t="str">
        <f ca="1">IFERROR(__xludf.DUMMYFUNCTION("IF(REGEXMATCH(A9091,""wealth planning""),""Script 1"",""-"")"),"-")</f>
        <v>-</v>
      </c>
      <c r="C9091" s="74" t="str">
        <f t="shared" si="70"/>
        <v>Dania R.</v>
      </c>
      <c r="D9091" s="74">
        <f t="shared" si="71"/>
        <v>0</v>
      </c>
    </row>
    <row r="9092" spans="1:4">
      <c r="A9092" s="149">
        <v>45628</v>
      </c>
      <c r="B9092" s="74" t="str">
        <f ca="1">IFERROR(__xludf.DUMMYFUNCTION("IF(REGEXMATCH(A9092,""wealth planning""),""Script 1"",""-"")"),"#VALUE!")</f>
        <v>#VALUE!</v>
      </c>
      <c r="C9092" s="74" t="str">
        <f t="shared" si="70"/>
        <v>Dania R.</v>
      </c>
      <c r="D9092" s="74">
        <f t="shared" si="71"/>
        <v>0</v>
      </c>
    </row>
    <row r="9093" spans="1:4">
      <c r="A9093" s="149">
        <v>45628</v>
      </c>
      <c r="B9093" s="74" t="str">
        <f ca="1">IFERROR(__xludf.DUMMYFUNCTION("IF(REGEXMATCH(A9093,""wealth planning""),""Script 1"",""-"")"),"#VALUE!")</f>
        <v>#VALUE!</v>
      </c>
      <c r="C9093" s="149">
        <f t="shared" si="70"/>
        <v>45628</v>
      </c>
      <c r="D9093" s="74" t="str">
        <f t="shared" si="71"/>
        <v>Dania R.</v>
      </c>
    </row>
    <row r="9094" spans="1:4">
      <c r="A9094" s="74" t="s">
        <v>4600</v>
      </c>
      <c r="B9094" s="74" t="str">
        <f ca="1">IFERROR(__xludf.DUMMYFUNCTION("IF(REGEXMATCH(A9094,""wealth planning""),""Script 1"",""-"")"),"Script 1")</f>
        <v>Script 1</v>
      </c>
      <c r="C9094" s="149">
        <f t="shared" si="70"/>
        <v>45628</v>
      </c>
      <c r="D9094" s="74" t="str">
        <f t="shared" si="71"/>
        <v>Dania R.</v>
      </c>
    </row>
    <row r="9095" spans="1:4">
      <c r="B9095" s="74" t="str">
        <f ca="1">IFERROR(__xludf.DUMMYFUNCTION("IF(REGEXMATCH(A9095,""wealth planning""),""Script 1"",""-"")"),"-")</f>
        <v>-</v>
      </c>
      <c r="C9095" s="74" t="str">
        <f t="shared" si="70"/>
        <v>You: Hai assalamualaikum Dania,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095" s="149">
        <f t="shared" si="71"/>
        <v>45628</v>
      </c>
    </row>
    <row r="9096" spans="1:4">
      <c r="B9096" s="74" t="str">
        <f ca="1">IFERROR(__xludf.DUMMYFUNCTION("IF(REGEXMATCH(A9096,""wealth planning""),""Script 1"",""-"")"),"-")</f>
        <v>-</v>
      </c>
      <c r="C9096" s="74">
        <f t="shared" si="70"/>
        <v>0</v>
      </c>
      <c r="D9096" s="149">
        <f t="shared" si="71"/>
        <v>45628</v>
      </c>
    </row>
    <row r="9097" spans="1:4">
      <c r="B9097" s="74" t="str">
        <f ca="1">IFERROR(__xludf.DUMMYFUNCTION("IF(REGEXMATCH(A9097,""wealth planning""),""Script 1"",""-"")"),"-")</f>
        <v>-</v>
      </c>
      <c r="C9097" s="74">
        <f t="shared" si="70"/>
        <v>0</v>
      </c>
      <c r="D9097" s="74" t="str">
        <f t="shared" si="71"/>
        <v>You: Hai assalamualaikum Dania,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098" spans="1:4">
      <c r="A9098" s="74" t="s">
        <v>6436</v>
      </c>
      <c r="B9098" s="74" t="str">
        <f ca="1">IFERROR(__xludf.DUMMYFUNCTION("IF(REGEXMATCH(A9098,""wealth planning""),""Script 1"",""-"")"),"-")</f>
        <v>-</v>
      </c>
      <c r="C9098" s="74">
        <f t="shared" si="70"/>
        <v>0</v>
      </c>
      <c r="D9098" s="74">
        <f t="shared" si="71"/>
        <v>0</v>
      </c>
    </row>
    <row r="9099" spans="1:4">
      <c r="A9099" s="74" t="s">
        <v>6437</v>
      </c>
      <c r="B9099" s="74" t="str">
        <f ca="1">IFERROR(__xludf.DUMMYFUNCTION("IF(REGEXMATCH(A9099,""wealth planning""),""Script 1"",""-"")"),"-")</f>
        <v>-</v>
      </c>
      <c r="C9099" s="74" t="str">
        <f t="shared" si="70"/>
        <v>Nur Raihanah RoeslanStatus is online</v>
      </c>
      <c r="D9099" s="74">
        <f t="shared" si="71"/>
        <v>0</v>
      </c>
    </row>
    <row r="9100" spans="1:4">
      <c r="A9100" s="149">
        <v>45628</v>
      </c>
      <c r="B9100" s="74" t="str">
        <f ca="1">IFERROR(__xludf.DUMMYFUNCTION("IF(REGEXMATCH(A9100,""wealth planning""),""Script 1"",""-"")"),"#VALUE!")</f>
        <v>#VALUE!</v>
      </c>
      <c r="C9100" s="74" t="str">
        <f t="shared" si="70"/>
        <v>Nur Raihanah Roeslan</v>
      </c>
      <c r="D9100" s="74">
        <f t="shared" si="71"/>
        <v>0</v>
      </c>
    </row>
    <row r="9101" spans="1:4">
      <c r="A9101" s="149">
        <v>45628</v>
      </c>
      <c r="B9101" s="74" t="str">
        <f ca="1">IFERROR(__xludf.DUMMYFUNCTION("IF(REGEXMATCH(A9101,""wealth planning""),""Script 1"",""-"")"),"#VALUE!")</f>
        <v>#VALUE!</v>
      </c>
      <c r="C9101" s="149">
        <f t="shared" si="70"/>
        <v>45628</v>
      </c>
      <c r="D9101" s="74" t="str">
        <f t="shared" si="71"/>
        <v>Nur Raihanah RoeslanStatus is online</v>
      </c>
    </row>
    <row r="9102" spans="1:4">
      <c r="A9102" s="74" t="s">
        <v>6438</v>
      </c>
      <c r="B9102" s="74" t="str">
        <f ca="1">IFERROR(__xludf.DUMMYFUNCTION("IF(REGEXMATCH(A9102,""wealth planning""),""Script 1"",""-"")"),"Script 1")</f>
        <v>Script 1</v>
      </c>
      <c r="C9102" s="149">
        <f t="shared" si="70"/>
        <v>45628</v>
      </c>
      <c r="D9102" s="74" t="str">
        <f t="shared" si="71"/>
        <v>Nur Raihanah Roeslan</v>
      </c>
    </row>
    <row r="9103" spans="1:4">
      <c r="B9103" s="74" t="str">
        <f ca="1">IFERROR(__xludf.DUMMYFUNCTION("IF(REGEXMATCH(A9103,""wealth planning""),""Script 1"",""-"")"),"-")</f>
        <v>-</v>
      </c>
      <c r="C9103" s="74" t="str">
        <f t="shared" si="70"/>
        <v>You: Hai assalamualaikum Raihanah,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103" s="149">
        <f t="shared" si="71"/>
        <v>45628</v>
      </c>
    </row>
    <row r="9104" spans="1:4">
      <c r="B9104" s="74" t="str">
        <f ca="1">IFERROR(__xludf.DUMMYFUNCTION("IF(REGEXMATCH(A9104,""wealth planning""),""Script 1"",""-"")"),"-")</f>
        <v>-</v>
      </c>
      <c r="C9104" s="74">
        <f t="shared" si="70"/>
        <v>0</v>
      </c>
      <c r="D9104" s="149">
        <f t="shared" si="71"/>
        <v>45628</v>
      </c>
    </row>
    <row r="9105" spans="1:4">
      <c r="B9105" s="74" t="str">
        <f ca="1">IFERROR(__xludf.DUMMYFUNCTION("IF(REGEXMATCH(A9105,""wealth planning""),""Script 1"",""-"")"),"-")</f>
        <v>-</v>
      </c>
      <c r="C9105" s="74">
        <f t="shared" si="70"/>
        <v>0</v>
      </c>
      <c r="D9105" s="74" t="str">
        <f t="shared" si="71"/>
        <v>You: Hai assalamualaikum Raihanah,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106" spans="1:4">
      <c r="A9106" s="74" t="s">
        <v>6440</v>
      </c>
      <c r="B9106" s="74" t="str">
        <f ca="1">IFERROR(__xludf.DUMMYFUNCTION("IF(REGEXMATCH(A9106,""wealth planning""),""Script 1"",""-"")"),"-")</f>
        <v>-</v>
      </c>
      <c r="C9106" s="74">
        <f t="shared" si="70"/>
        <v>0</v>
      </c>
      <c r="D9106" s="74">
        <f t="shared" si="71"/>
        <v>0</v>
      </c>
    </row>
    <row r="9107" spans="1:4">
      <c r="A9107" s="74" t="s">
        <v>6441</v>
      </c>
      <c r="B9107" s="74" t="str">
        <f ca="1">IFERROR(__xludf.DUMMYFUNCTION("IF(REGEXMATCH(A9107,""wealth planning""),""Script 1"",""-"")"),"-")</f>
        <v>-</v>
      </c>
      <c r="C9107" s="74" t="str">
        <f t="shared" si="70"/>
        <v>Emyza Amirah MazlihamStatus is reachable</v>
      </c>
      <c r="D9107" s="74">
        <f t="shared" si="71"/>
        <v>0</v>
      </c>
    </row>
    <row r="9108" spans="1:4">
      <c r="A9108" s="149">
        <v>45628</v>
      </c>
      <c r="B9108" s="74" t="str">
        <f ca="1">IFERROR(__xludf.DUMMYFUNCTION("IF(REGEXMATCH(A9108,""wealth planning""),""Script 1"",""-"")"),"#VALUE!")</f>
        <v>#VALUE!</v>
      </c>
      <c r="C9108" s="74" t="str">
        <f t="shared" si="70"/>
        <v>Emyza Amirah Mazliham</v>
      </c>
      <c r="D9108" s="74">
        <f t="shared" si="71"/>
        <v>0</v>
      </c>
    </row>
    <row r="9109" spans="1:4">
      <c r="A9109" s="149">
        <v>45628</v>
      </c>
      <c r="B9109" s="74" t="str">
        <f ca="1">IFERROR(__xludf.DUMMYFUNCTION("IF(REGEXMATCH(A9109,""wealth planning""),""Script 1"",""-"")"),"#VALUE!")</f>
        <v>#VALUE!</v>
      </c>
      <c r="C9109" s="149">
        <f t="shared" si="70"/>
        <v>45628</v>
      </c>
      <c r="D9109" s="74" t="str">
        <f t="shared" si="71"/>
        <v>Emyza Amirah MazlihamStatus is reachable</v>
      </c>
    </row>
    <row r="9110" spans="1:4">
      <c r="A9110" s="74" t="s">
        <v>6442</v>
      </c>
      <c r="B9110" s="74" t="str">
        <f ca="1">IFERROR(__xludf.DUMMYFUNCTION("IF(REGEXMATCH(A9110,""wealth planning""),""Script 1"",""-"")"),"Script 1")</f>
        <v>Script 1</v>
      </c>
      <c r="C9110" s="149">
        <f t="shared" si="70"/>
        <v>45628</v>
      </c>
      <c r="D9110" s="74" t="str">
        <f t="shared" si="71"/>
        <v>Emyza Amirah Mazliham</v>
      </c>
    </row>
    <row r="9111" spans="1:4">
      <c r="B9111" s="74" t="str">
        <f ca="1">IFERROR(__xludf.DUMMYFUNCTION("IF(REGEXMATCH(A9111,""wealth planning""),""Script 1"",""-"")"),"-")</f>
        <v>-</v>
      </c>
      <c r="C9111" s="74" t="str">
        <f t="shared" si="70"/>
        <v>You: Hai assalamualaikum Emyza,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111" s="149">
        <f t="shared" si="71"/>
        <v>45628</v>
      </c>
    </row>
    <row r="9112" spans="1:4">
      <c r="B9112" s="74" t="str">
        <f ca="1">IFERROR(__xludf.DUMMYFUNCTION("IF(REGEXMATCH(A9112,""wealth planning""),""Script 1"",""-"")"),"-")</f>
        <v>-</v>
      </c>
      <c r="C9112" s="74">
        <f t="shared" si="70"/>
        <v>0</v>
      </c>
      <c r="D9112" s="149">
        <f t="shared" si="71"/>
        <v>45628</v>
      </c>
    </row>
    <row r="9113" spans="1:4">
      <c r="B9113" s="74" t="str">
        <f ca="1">IFERROR(__xludf.DUMMYFUNCTION("IF(REGEXMATCH(A9113,""wealth planning""),""Script 1"",""-"")"),"-")</f>
        <v>-</v>
      </c>
      <c r="C9113" s="74">
        <f t="shared" si="70"/>
        <v>0</v>
      </c>
      <c r="D9113" s="74" t="str">
        <f t="shared" si="71"/>
        <v>You: Hai assalamualaikum Emyza,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114" spans="1:4">
      <c r="B9114" s="74" t="str">
        <f ca="1">IFERROR(__xludf.DUMMYFUNCTION("IF(REGEXMATCH(A9114,""wealth planning""),""Script 1"",""-"")"),"-")</f>
        <v>-</v>
      </c>
      <c r="C9114" s="74">
        <f t="shared" si="70"/>
        <v>0</v>
      </c>
      <c r="D9114" s="74">
        <f t="shared" si="71"/>
        <v>0</v>
      </c>
    </row>
    <row r="9115" spans="1:4">
      <c r="A9115" s="74" t="s">
        <v>6445</v>
      </c>
      <c r="B9115" s="74" t="str">
        <f ca="1">IFERROR(__xludf.DUMMYFUNCTION("IF(REGEXMATCH(A9115,""wealth planning""),""Script 1"",""-"")"),"-")</f>
        <v>-</v>
      </c>
      <c r="C9115" s="74">
        <f t="shared" si="70"/>
        <v>0</v>
      </c>
      <c r="D9115" s="74">
        <f t="shared" si="71"/>
        <v>0</v>
      </c>
    </row>
    <row r="9116" spans="1:4">
      <c r="A9116" s="149">
        <v>45628</v>
      </c>
      <c r="B9116" s="74" t="str">
        <f ca="1">IFERROR(__xludf.DUMMYFUNCTION("IF(REGEXMATCH(A9116,""wealth planning""),""Script 1"",""-"")"),"#VALUE!")</f>
        <v>#VALUE!</v>
      </c>
      <c r="C9116" s="74" t="str">
        <f t="shared" si="70"/>
        <v>Aizatul Izzaty, JLPT N1</v>
      </c>
      <c r="D9116" s="74">
        <f t="shared" si="71"/>
        <v>0</v>
      </c>
    </row>
    <row r="9117" spans="1:4">
      <c r="A9117" s="149">
        <v>45628</v>
      </c>
      <c r="B9117" s="74" t="str">
        <f ca="1">IFERROR(__xludf.DUMMYFUNCTION("IF(REGEXMATCH(A9117,""wealth planning""),""Script 1"",""-"")"),"#VALUE!")</f>
        <v>#VALUE!</v>
      </c>
      <c r="C9117" s="149">
        <f t="shared" si="70"/>
        <v>45628</v>
      </c>
      <c r="D9117" s="74">
        <f t="shared" si="71"/>
        <v>0</v>
      </c>
    </row>
    <row r="9118" spans="1:4">
      <c r="A9118" s="74" t="s">
        <v>6446</v>
      </c>
      <c r="B9118" s="74" t="str">
        <f ca="1">IFERROR(__xludf.DUMMYFUNCTION("IF(REGEXMATCH(A9118,""wealth planning""),""Script 1"",""-"")"),"Script 1")</f>
        <v>Script 1</v>
      </c>
      <c r="C9118" s="149">
        <f t="shared" si="70"/>
        <v>45628</v>
      </c>
      <c r="D9118" s="74" t="str">
        <f t="shared" si="71"/>
        <v>Aizatul Izzaty, JLPT N1</v>
      </c>
    </row>
    <row r="9119" spans="1:4">
      <c r="B9119" s="74" t="str">
        <f ca="1">IFERROR(__xludf.DUMMYFUNCTION("IF(REGEXMATCH(A9119,""wealth planning""),""Script 1"",""-"")"),"-")</f>
        <v>-</v>
      </c>
      <c r="C9119" s="74" t="str">
        <f t="shared" si="70"/>
        <v>You: Hai assalamualaikum puan Aizatul,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119" s="149">
        <f t="shared" si="71"/>
        <v>45628</v>
      </c>
    </row>
    <row r="9120" spans="1:4">
      <c r="B9120" s="74" t="str">
        <f ca="1">IFERROR(__xludf.DUMMYFUNCTION("IF(REGEXMATCH(A9120,""wealth planning""),""Script 1"",""-"")"),"-")</f>
        <v>-</v>
      </c>
      <c r="C9120" s="74">
        <f t="shared" si="70"/>
        <v>0</v>
      </c>
      <c r="D9120" s="149">
        <f t="shared" si="71"/>
        <v>45628</v>
      </c>
    </row>
    <row r="9121" spans="1:4">
      <c r="B9121" s="74" t="str">
        <f ca="1">IFERROR(__xludf.DUMMYFUNCTION("IF(REGEXMATCH(A9121,""wealth planning""),""Script 1"",""-"")"),"-")</f>
        <v>-</v>
      </c>
      <c r="C9121" s="74">
        <f t="shared" si="70"/>
        <v>0</v>
      </c>
      <c r="D9121" s="74" t="str">
        <f t="shared" si="71"/>
        <v>You: Hai assalamualaikum puan Aizatul,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122" spans="1:4">
      <c r="A9122" s="74" t="s">
        <v>6448</v>
      </c>
      <c r="B9122" s="74" t="str">
        <f ca="1">IFERROR(__xludf.DUMMYFUNCTION("IF(REGEXMATCH(A9122,""wealth planning""),""Script 1"",""-"")"),"-")</f>
        <v>-</v>
      </c>
      <c r="C9122" s="74">
        <f t="shared" si="70"/>
        <v>0</v>
      </c>
      <c r="D9122" s="74">
        <f t="shared" si="71"/>
        <v>0</v>
      </c>
    </row>
    <row r="9123" spans="1:4">
      <c r="A9123" s="74" t="s">
        <v>6448</v>
      </c>
      <c r="B9123" s="74" t="str">
        <f ca="1">IFERROR(__xludf.DUMMYFUNCTION("IF(REGEXMATCH(A9123,""wealth planning""),""Script 1"",""-"")"),"-")</f>
        <v>-</v>
      </c>
      <c r="C9123" s="74" t="str">
        <f t="shared" si="70"/>
        <v>Danial Zamzuri</v>
      </c>
      <c r="D9123" s="74">
        <f t="shared" si="71"/>
        <v>0</v>
      </c>
    </row>
    <row r="9124" spans="1:4">
      <c r="A9124" s="149">
        <v>45627</v>
      </c>
      <c r="B9124" s="74" t="str">
        <f ca="1">IFERROR(__xludf.DUMMYFUNCTION("IF(REGEXMATCH(A9124,""wealth planning""),""Script 1"",""-"")"),"#VALUE!")</f>
        <v>#VALUE!</v>
      </c>
      <c r="C9124" s="74" t="str">
        <f t="shared" si="70"/>
        <v>Danial Zamzuri</v>
      </c>
      <c r="D9124" s="74">
        <f t="shared" si="71"/>
        <v>0</v>
      </c>
    </row>
    <row r="9125" spans="1:4">
      <c r="A9125" s="149">
        <v>45627</v>
      </c>
      <c r="B9125" s="74" t="str">
        <f ca="1">IFERROR(__xludf.DUMMYFUNCTION("IF(REGEXMATCH(A9125,""wealth planning""),""Script 1"",""-"")"),"#VALUE!")</f>
        <v>#VALUE!</v>
      </c>
      <c r="C9125" s="149">
        <f t="shared" si="70"/>
        <v>45627</v>
      </c>
      <c r="D9125" s="74" t="str">
        <f t="shared" si="71"/>
        <v>Danial Zamzuri</v>
      </c>
    </row>
    <row r="9126" spans="1:4">
      <c r="A9126" s="74" t="s">
        <v>6449</v>
      </c>
      <c r="B9126" s="74" t="str">
        <f ca="1">IFERROR(__xludf.DUMMYFUNCTION("IF(REGEXMATCH(A9126,""wealth planning""),""Script 1"",""-"")"),"-")</f>
        <v>-</v>
      </c>
      <c r="C9126" s="149">
        <f t="shared" si="70"/>
        <v>45627</v>
      </c>
      <c r="D9126" s="74" t="str">
        <f t="shared" si="71"/>
        <v>Danial Zamzuri</v>
      </c>
    </row>
    <row r="9127" spans="1:4">
      <c r="B9127" s="74" t="str">
        <f ca="1">IFERROR(__xludf.DUMMYFUNCTION("IF(REGEXMATCH(A9127,""wealth planning""),""Script 1"",""-"")"),"-")</f>
        <v>-</v>
      </c>
      <c r="C9127" s="74" t="str">
        <f t="shared" si="70"/>
        <v>Danial: orait terima kasih</v>
      </c>
      <c r="D9127" s="149">
        <f t="shared" si="71"/>
        <v>45627</v>
      </c>
    </row>
    <row r="9128" spans="1:4">
      <c r="B9128" s="74" t="str">
        <f ca="1">IFERROR(__xludf.DUMMYFUNCTION("IF(REGEXMATCH(A9128,""wealth planning""),""Script 1"",""-"")"),"-")</f>
        <v>-</v>
      </c>
      <c r="C9128" s="74">
        <f t="shared" si="70"/>
        <v>0</v>
      </c>
      <c r="D9128" s="149">
        <f t="shared" si="71"/>
        <v>45627</v>
      </c>
    </row>
    <row r="9129" spans="1:4">
      <c r="B9129" s="74" t="str">
        <f ca="1">IFERROR(__xludf.DUMMYFUNCTION("IF(REGEXMATCH(A9129,""wealth planning""),""Script 1"",""-"")"),"-")</f>
        <v>-</v>
      </c>
      <c r="C9129" s="74">
        <f t="shared" si="70"/>
        <v>0</v>
      </c>
      <c r="D9129" s="74" t="str">
        <f t="shared" si="71"/>
        <v>Danial: orait terima kasih</v>
      </c>
    </row>
    <row r="9130" spans="1:4">
      <c r="A9130" s="74" t="s">
        <v>6451</v>
      </c>
      <c r="B9130" s="74" t="str">
        <f ca="1">IFERROR(__xludf.DUMMYFUNCTION("IF(REGEXMATCH(A9130,""wealth planning""),""Script 1"",""-"")"),"-")</f>
        <v>-</v>
      </c>
      <c r="C9130" s="74">
        <f t="shared" si="70"/>
        <v>0</v>
      </c>
      <c r="D9130" s="74">
        <f t="shared" si="71"/>
        <v>0</v>
      </c>
    </row>
    <row r="9131" spans="1:4">
      <c r="A9131" s="74" t="s">
        <v>6452</v>
      </c>
      <c r="B9131" s="74" t="str">
        <f ca="1">IFERROR(__xludf.DUMMYFUNCTION("IF(REGEXMATCH(A9131,""wealth planning""),""Script 1"",""-"")"),"-")</f>
        <v>-</v>
      </c>
      <c r="C9131" s="74" t="str">
        <f t="shared" si="70"/>
        <v>Muhammad NurehsanStatus is reachable</v>
      </c>
      <c r="D9131" s="74">
        <f t="shared" si="71"/>
        <v>0</v>
      </c>
    </row>
    <row r="9132" spans="1:4">
      <c r="A9132" s="149">
        <v>45626</v>
      </c>
      <c r="B9132" s="74" t="str">
        <f ca="1">IFERROR(__xludf.DUMMYFUNCTION("IF(REGEXMATCH(A9132,""wealth planning""),""Script 1"",""-"")"),"#VALUE!")</f>
        <v>#VALUE!</v>
      </c>
      <c r="C9132" s="74" t="str">
        <f t="shared" si="70"/>
        <v>Muhammad Nurehsan</v>
      </c>
      <c r="D9132" s="74">
        <f t="shared" si="71"/>
        <v>0</v>
      </c>
    </row>
    <row r="9133" spans="1:4">
      <c r="A9133" s="149">
        <v>45626</v>
      </c>
      <c r="B9133" s="74" t="str">
        <f ca="1">IFERROR(__xludf.DUMMYFUNCTION("IF(REGEXMATCH(A9133,""wealth planning""),""Script 1"",""-"")"),"#VALUE!")</f>
        <v>#VALUE!</v>
      </c>
      <c r="C9133" s="149">
        <f t="shared" si="70"/>
        <v>45626</v>
      </c>
      <c r="D9133" s="74" t="str">
        <f t="shared" si="71"/>
        <v>Muhammad NurehsanStatus is reachable</v>
      </c>
    </row>
    <row r="9134" spans="1:4">
      <c r="A9134" s="74" t="s">
        <v>6453</v>
      </c>
      <c r="B9134" s="74" t="str">
        <f ca="1">IFERROR(__xludf.DUMMYFUNCTION("IF(REGEXMATCH(A9134,""wealth planning""),""Script 1"",""-"")"),"-")</f>
        <v>-</v>
      </c>
      <c r="C9134" s="149">
        <f t="shared" si="70"/>
        <v>45626</v>
      </c>
      <c r="D9134" s="74" t="str">
        <f t="shared" si="71"/>
        <v>Muhammad Nurehsan</v>
      </c>
    </row>
    <row r="9135" spans="1:4">
      <c r="B9135" s="74" t="str">
        <f ca="1">IFERROR(__xludf.DUMMYFUNCTION("IF(REGEXMATCH(A9135,""wealth planning""),""Script 1"",""-"")"),"-")</f>
        <v>-</v>
      </c>
      <c r="C9135" s="74" t="str">
        <f t="shared" si="70"/>
        <v>You: Okay baik. Terima kasih atas reply. Kalau ada soalan atau inquiry tentang takaful, feel free to contact me. Semoga dipermudahkan urusan</v>
      </c>
      <c r="D9135" s="149">
        <f t="shared" si="71"/>
        <v>45626</v>
      </c>
    </row>
    <row r="9136" spans="1:4">
      <c r="B9136" s="74" t="str">
        <f ca="1">IFERROR(__xludf.DUMMYFUNCTION("IF(REGEXMATCH(A9136,""wealth planning""),""Script 1"",""-"")"),"-")</f>
        <v>-</v>
      </c>
      <c r="C9136" s="74">
        <f t="shared" si="70"/>
        <v>0</v>
      </c>
      <c r="D9136" s="149">
        <f t="shared" si="71"/>
        <v>45626</v>
      </c>
    </row>
    <row r="9137" spans="1:4">
      <c r="B9137" s="74" t="str">
        <f ca="1">IFERROR(__xludf.DUMMYFUNCTION("IF(REGEXMATCH(A9137,""wealth planning""),""Script 1"",""-"")"),"-")</f>
        <v>-</v>
      </c>
      <c r="C9137" s="74">
        <f t="shared" si="70"/>
        <v>0</v>
      </c>
      <c r="D9137" s="74" t="str">
        <f t="shared" si="71"/>
        <v>You: Okay baik. Terima kasih atas reply. Kalau ada soalan atau inquiry tentang takaful, feel free to contact me. Semoga dipermudahkan urusan</v>
      </c>
    </row>
    <row r="9138" spans="1:4">
      <c r="A9138" s="74" t="s">
        <v>6455</v>
      </c>
      <c r="B9138" s="74" t="str">
        <f ca="1">IFERROR(__xludf.DUMMYFUNCTION("IF(REGEXMATCH(A9138,""wealth planning""),""Script 1"",""-"")"),"-")</f>
        <v>-</v>
      </c>
      <c r="C9138" s="74">
        <f t="shared" si="70"/>
        <v>0</v>
      </c>
      <c r="D9138" s="74">
        <f t="shared" si="71"/>
        <v>0</v>
      </c>
    </row>
    <row r="9139" spans="1:4">
      <c r="A9139" s="74" t="s">
        <v>6456</v>
      </c>
      <c r="B9139" s="74" t="str">
        <f ca="1">IFERROR(__xludf.DUMMYFUNCTION("IF(REGEXMATCH(A9139,""wealth planning""),""Script 1"",""-"")"),"-")</f>
        <v>-</v>
      </c>
      <c r="C9139" s="74" t="str">
        <f t="shared" si="70"/>
        <v>Firdaus AkramStatus is reachable</v>
      </c>
      <c r="D9139" s="74">
        <f t="shared" si="71"/>
        <v>0</v>
      </c>
    </row>
    <row r="9140" spans="1:4">
      <c r="A9140" s="149">
        <v>45625</v>
      </c>
      <c r="B9140" s="74" t="str">
        <f ca="1">IFERROR(__xludf.DUMMYFUNCTION("IF(REGEXMATCH(A9140,""wealth planning""),""Script 1"",""-"")"),"#VALUE!")</f>
        <v>#VALUE!</v>
      </c>
      <c r="C9140" s="74" t="str">
        <f t="shared" si="70"/>
        <v>Firdaus Akram</v>
      </c>
      <c r="D9140" s="74">
        <f t="shared" si="71"/>
        <v>0</v>
      </c>
    </row>
    <row r="9141" spans="1:4">
      <c r="A9141" s="149">
        <v>45625</v>
      </c>
      <c r="B9141" s="74" t="str">
        <f ca="1">IFERROR(__xludf.DUMMYFUNCTION("IF(REGEXMATCH(A9141,""wealth planning""),""Script 1"",""-"")"),"#VALUE!")</f>
        <v>#VALUE!</v>
      </c>
      <c r="C9141" s="149">
        <f t="shared" si="70"/>
        <v>45625</v>
      </c>
      <c r="D9141" s="74" t="str">
        <f t="shared" si="71"/>
        <v>Firdaus AkramStatus is reachable</v>
      </c>
    </row>
    <row r="9142" spans="1:4">
      <c r="A9142" s="74" t="s">
        <v>6457</v>
      </c>
      <c r="B9142" s="74" t="str">
        <f ca="1">IFERROR(__xludf.DUMMYFUNCTION("IF(REGEXMATCH(A9142,""wealth planning""),""Script 1"",""-"")"),"-")</f>
        <v>-</v>
      </c>
      <c r="C9142" s="149">
        <f t="shared" si="70"/>
        <v>45625</v>
      </c>
      <c r="D9142" s="74" t="str">
        <f t="shared" si="71"/>
        <v>Firdaus Akram</v>
      </c>
    </row>
    <row r="9143" spans="1:4">
      <c r="B9143" s="74" t="str">
        <f ca="1">IFERROR(__xludf.DUMMYFUNCTION("IF(REGEXMATCH(A9143,""wealth planning""),""Script 1"",""-"")"),"-")</f>
        <v>-</v>
      </c>
      <c r="C9143" s="74" t="str">
        <f t="shared" si="70"/>
        <v>Firdaus: 👍</v>
      </c>
      <c r="D9143" s="149">
        <f t="shared" si="71"/>
        <v>45625</v>
      </c>
    </row>
    <row r="9144" spans="1:4">
      <c r="B9144" s="74" t="str">
        <f ca="1">IFERROR(__xludf.DUMMYFUNCTION("IF(REGEXMATCH(A9144,""wealth planning""),""Script 1"",""-"")"),"-")</f>
        <v>-</v>
      </c>
      <c r="C9144" s="74">
        <f t="shared" si="70"/>
        <v>0</v>
      </c>
      <c r="D9144" s="149">
        <f t="shared" si="71"/>
        <v>45625</v>
      </c>
    </row>
    <row r="9145" spans="1:4">
      <c r="B9145" s="74" t="str">
        <f ca="1">IFERROR(__xludf.DUMMYFUNCTION("IF(REGEXMATCH(A9145,""wealth planning""),""Script 1"",""-"")"),"-")</f>
        <v>-</v>
      </c>
      <c r="C9145" s="74">
        <f t="shared" si="70"/>
        <v>0</v>
      </c>
      <c r="D9145" s="74" t="str">
        <f t="shared" si="71"/>
        <v>Firdaus: 👍</v>
      </c>
    </row>
    <row r="9146" spans="1:4">
      <c r="B9146" s="74" t="str">
        <f ca="1">IFERROR(__xludf.DUMMYFUNCTION("IF(REGEXMATCH(A9146,""wealth planning""),""Script 1"",""-"")"),"-")</f>
        <v>-</v>
      </c>
      <c r="C9146" s="74">
        <f t="shared" si="70"/>
        <v>0</v>
      </c>
      <c r="D9146" s="74">
        <f t="shared" si="71"/>
        <v>0</v>
      </c>
    </row>
    <row r="9147" spans="1:4">
      <c r="A9147" s="74" t="s">
        <v>6460</v>
      </c>
      <c r="B9147" s="74" t="str">
        <f ca="1">IFERROR(__xludf.DUMMYFUNCTION("IF(REGEXMATCH(A9147,""wealth planning""),""Script 1"",""-"")"),"-")</f>
        <v>-</v>
      </c>
      <c r="C9147" s="74">
        <f t="shared" si="70"/>
        <v>0</v>
      </c>
      <c r="D9147" s="74">
        <f t="shared" si="71"/>
        <v>0</v>
      </c>
    </row>
    <row r="9148" spans="1:4">
      <c r="A9148" s="149">
        <v>45625</v>
      </c>
      <c r="B9148" s="74" t="str">
        <f ca="1">IFERROR(__xludf.DUMMYFUNCTION("IF(REGEXMATCH(A9148,""wealth planning""),""Script 1"",""-"")"),"#VALUE!")</f>
        <v>#VALUE!</v>
      </c>
      <c r="C9148" s="74" t="str">
        <f t="shared" si="70"/>
        <v>Aliah Aqilah</v>
      </c>
      <c r="D9148" s="74">
        <f t="shared" si="71"/>
        <v>0</v>
      </c>
    </row>
    <row r="9149" spans="1:4">
      <c r="A9149" s="149">
        <v>45625</v>
      </c>
      <c r="B9149" s="74" t="str">
        <f ca="1">IFERROR(__xludf.DUMMYFUNCTION("IF(REGEXMATCH(A9149,""wealth planning""),""Script 1"",""-"")"),"#VALUE!")</f>
        <v>#VALUE!</v>
      </c>
      <c r="C9149" s="149">
        <f t="shared" si="70"/>
        <v>45625</v>
      </c>
      <c r="D9149" s="74">
        <f t="shared" si="71"/>
        <v>0</v>
      </c>
    </row>
    <row r="9150" spans="1:4">
      <c r="A9150" s="74" t="s">
        <v>6461</v>
      </c>
      <c r="B9150" s="74" t="str">
        <f ca="1">IFERROR(__xludf.DUMMYFUNCTION("IF(REGEXMATCH(A9150,""wealth planning""),""Script 1"",""-"")"),"-")</f>
        <v>-</v>
      </c>
      <c r="C9150" s="149">
        <f t="shared" si="70"/>
        <v>45625</v>
      </c>
      <c r="D9150" s="74" t="str">
        <f t="shared" si="71"/>
        <v>Aliah Aqilah</v>
      </c>
    </row>
    <row r="9151" spans="1:4">
      <c r="B9151" s="74" t="str">
        <f ca="1">IFERROR(__xludf.DUMMYFUNCTION("IF(REGEXMATCH(A9151,""wealth planning""),""Script 1"",""-"")"),"-")</f>
        <v>-</v>
      </c>
      <c r="C9151" s="74" t="str">
        <f t="shared" si="70"/>
        <v>You: Faham no problem. Kalau next week saya follow up semula on your availability boleh ke?</v>
      </c>
      <c r="D9151" s="149">
        <f t="shared" si="71"/>
        <v>45625</v>
      </c>
    </row>
    <row r="9152" spans="1:4">
      <c r="B9152" s="74" t="str">
        <f ca="1">IFERROR(__xludf.DUMMYFUNCTION("IF(REGEXMATCH(A9152,""wealth planning""),""Script 1"",""-"")"),"-")</f>
        <v>-</v>
      </c>
      <c r="C9152" s="74">
        <f t="shared" si="70"/>
        <v>0</v>
      </c>
      <c r="D9152" s="149">
        <f t="shared" si="71"/>
        <v>45625</v>
      </c>
    </row>
    <row r="9153" spans="1:4">
      <c r="B9153" s="74" t="str">
        <f ca="1">IFERROR(__xludf.DUMMYFUNCTION("IF(REGEXMATCH(A9153,""wealth planning""),""Script 1"",""-"")"),"-")</f>
        <v>-</v>
      </c>
      <c r="C9153" s="74">
        <f t="shared" si="70"/>
        <v>0</v>
      </c>
      <c r="D9153" s="74" t="str">
        <f t="shared" si="71"/>
        <v>You: Faham no problem. Kalau next week saya follow up semula on your availability boleh ke?</v>
      </c>
    </row>
    <row r="9154" spans="1:4">
      <c r="A9154" s="74" t="s">
        <v>6463</v>
      </c>
      <c r="B9154" s="74" t="str">
        <f ca="1">IFERROR(__xludf.DUMMYFUNCTION("IF(REGEXMATCH(A9154,""wealth planning""),""Script 1"",""-"")"),"-")</f>
        <v>-</v>
      </c>
      <c r="C9154" s="74">
        <f t="shared" si="70"/>
        <v>0</v>
      </c>
      <c r="D9154" s="74">
        <f t="shared" si="71"/>
        <v>0</v>
      </c>
    </row>
    <row r="9155" spans="1:4">
      <c r="A9155" s="74" t="s">
        <v>6463</v>
      </c>
      <c r="B9155" s="74" t="str">
        <f ca="1">IFERROR(__xludf.DUMMYFUNCTION("IF(REGEXMATCH(A9155,""wealth planning""),""Script 1"",""-"")"),"-")</f>
        <v>-</v>
      </c>
      <c r="C9155" s="74" t="str">
        <f t="shared" si="70"/>
        <v>Heidi Nai Soraya</v>
      </c>
      <c r="D9155" s="74">
        <f t="shared" si="71"/>
        <v>0</v>
      </c>
    </row>
    <row r="9156" spans="1:4">
      <c r="A9156" s="149">
        <v>45624</v>
      </c>
      <c r="B9156" s="74" t="str">
        <f ca="1">IFERROR(__xludf.DUMMYFUNCTION("IF(REGEXMATCH(A9156,""wealth planning""),""Script 1"",""-"")"),"#VALUE!")</f>
        <v>#VALUE!</v>
      </c>
      <c r="C9156" s="74" t="str">
        <f t="shared" si="70"/>
        <v>Heidi Nai Soraya</v>
      </c>
      <c r="D9156" s="74">
        <f t="shared" si="71"/>
        <v>0</v>
      </c>
    </row>
    <row r="9157" spans="1:4">
      <c r="A9157" s="149">
        <v>45624</v>
      </c>
      <c r="B9157" s="74" t="str">
        <f ca="1">IFERROR(__xludf.DUMMYFUNCTION("IF(REGEXMATCH(A9157,""wealth planning""),""Script 1"",""-"")"),"#VALUE!")</f>
        <v>#VALUE!</v>
      </c>
      <c r="C9157" s="149">
        <f t="shared" si="70"/>
        <v>45624</v>
      </c>
      <c r="D9157" s="74" t="str">
        <f t="shared" si="71"/>
        <v>Heidi Nai Soraya</v>
      </c>
    </row>
    <row r="9158" spans="1:4">
      <c r="A9158" s="74" t="s">
        <v>6464</v>
      </c>
      <c r="B9158" s="74" t="str">
        <f ca="1">IFERROR(__xludf.DUMMYFUNCTION("IF(REGEXMATCH(A9158,""wealth planning""),""Script 1"",""-"")"),"Script 1")</f>
        <v>Script 1</v>
      </c>
      <c r="C9158" s="149">
        <f t="shared" si="70"/>
        <v>45624</v>
      </c>
      <c r="D9158" s="74" t="str">
        <f t="shared" si="71"/>
        <v>Heidi Nai Soraya</v>
      </c>
    </row>
    <row r="9159" spans="1:4">
      <c r="B9159" s="74" t="str">
        <f ca="1">IFERROR(__xludf.DUMMYFUNCTION("IF(REGEXMATCH(A9159,""wealth planning""),""Script 1"",""-"")"),"-")</f>
        <v>-</v>
      </c>
      <c r="C9159" s="74" t="str">
        <f t="shared" si="70"/>
        <v>You: Hai assalamualaikum Soraya,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159" s="149">
        <f t="shared" si="71"/>
        <v>45624</v>
      </c>
    </row>
    <row r="9160" spans="1:4">
      <c r="B9160" s="74" t="str">
        <f ca="1">IFERROR(__xludf.DUMMYFUNCTION("IF(REGEXMATCH(A9160,""wealth planning""),""Script 1"",""-"")"),"-")</f>
        <v>-</v>
      </c>
      <c r="C9160" s="74">
        <f t="shared" si="70"/>
        <v>0</v>
      </c>
      <c r="D9160" s="149">
        <f t="shared" si="71"/>
        <v>45624</v>
      </c>
    </row>
    <row r="9161" spans="1:4">
      <c r="B9161" s="74" t="str">
        <f ca="1">IFERROR(__xludf.DUMMYFUNCTION("IF(REGEXMATCH(A9161,""wealth planning""),""Script 1"",""-"")"),"-")</f>
        <v>-</v>
      </c>
      <c r="C9161" s="74">
        <f t="shared" si="70"/>
        <v>0</v>
      </c>
      <c r="D9161" s="74" t="str">
        <f t="shared" si="71"/>
        <v>You: Hai assalamualaikum Soraya,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162" spans="1:4">
      <c r="A9162" s="74" t="s">
        <v>6466</v>
      </c>
      <c r="B9162" s="74" t="str">
        <f ca="1">IFERROR(__xludf.DUMMYFUNCTION("IF(REGEXMATCH(A9162,""wealth planning""),""Script 1"",""-"")"),"-")</f>
        <v>-</v>
      </c>
      <c r="C9162" s="74">
        <f t="shared" si="70"/>
        <v>0</v>
      </c>
      <c r="D9162" s="74">
        <f t="shared" si="71"/>
        <v>0</v>
      </c>
    </row>
    <row r="9163" spans="1:4">
      <c r="A9163" s="74" t="s">
        <v>6467</v>
      </c>
      <c r="B9163" s="74" t="str">
        <f ca="1">IFERROR(__xludf.DUMMYFUNCTION("IF(REGEXMATCH(A9163,""wealth planning""),""Script 1"",""-"")"),"-")</f>
        <v>-</v>
      </c>
      <c r="C9163" s="74" t="str">
        <f t="shared" si="70"/>
        <v>Nurul AzmiraStatus is reachable</v>
      </c>
      <c r="D9163" s="74">
        <f t="shared" si="71"/>
        <v>0</v>
      </c>
    </row>
    <row r="9164" spans="1:4">
      <c r="A9164" s="149">
        <v>45624</v>
      </c>
      <c r="B9164" s="74" t="str">
        <f ca="1">IFERROR(__xludf.DUMMYFUNCTION("IF(REGEXMATCH(A9164,""wealth planning""),""Script 1"",""-"")"),"#VALUE!")</f>
        <v>#VALUE!</v>
      </c>
      <c r="C9164" s="74" t="str">
        <f t="shared" si="70"/>
        <v>Nurul Azmira</v>
      </c>
      <c r="D9164" s="74">
        <f t="shared" si="71"/>
        <v>0</v>
      </c>
    </row>
    <row r="9165" spans="1:4">
      <c r="A9165" s="149">
        <v>45624</v>
      </c>
      <c r="B9165" s="74" t="str">
        <f ca="1">IFERROR(__xludf.DUMMYFUNCTION("IF(REGEXMATCH(A9165,""wealth planning""),""Script 1"",""-"")"),"#VALUE!")</f>
        <v>#VALUE!</v>
      </c>
      <c r="C9165" s="149">
        <f t="shared" si="70"/>
        <v>45624</v>
      </c>
      <c r="D9165" s="74" t="str">
        <f t="shared" si="71"/>
        <v>Nurul AzmiraStatus is reachable</v>
      </c>
    </row>
    <row r="9166" spans="1:4">
      <c r="A9166" s="74" t="s">
        <v>6468</v>
      </c>
      <c r="B9166" s="74" t="str">
        <f ca="1">IFERROR(__xludf.DUMMYFUNCTION("IF(REGEXMATCH(A9166,""wealth planning""),""Script 1"",""-"")"),"Script 1")</f>
        <v>Script 1</v>
      </c>
      <c r="C9166" s="149">
        <f t="shared" si="70"/>
        <v>45624</v>
      </c>
      <c r="D9166" s="74" t="str">
        <f t="shared" si="71"/>
        <v>Nurul Azmira</v>
      </c>
    </row>
    <row r="9167" spans="1:4">
      <c r="B9167" s="74" t="str">
        <f ca="1">IFERROR(__xludf.DUMMYFUNCTION("IF(REGEXMATCH(A9167,""wealth planning""),""Script 1"",""-"")"),"-")</f>
        <v>-</v>
      </c>
      <c r="C9167" s="74" t="str">
        <f t="shared" si="70"/>
        <v>You: Hai assalamualaikum Azmira,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167" s="149">
        <f t="shared" si="71"/>
        <v>45624</v>
      </c>
    </row>
    <row r="9168" spans="1:4">
      <c r="B9168" s="74" t="str">
        <f ca="1">IFERROR(__xludf.DUMMYFUNCTION("IF(REGEXMATCH(A9168,""wealth planning""),""Script 1"",""-"")"),"-")</f>
        <v>-</v>
      </c>
      <c r="C9168" s="74">
        <f t="shared" si="70"/>
        <v>0</v>
      </c>
      <c r="D9168" s="149">
        <f t="shared" si="71"/>
        <v>45624</v>
      </c>
    </row>
    <row r="9169" spans="1:4">
      <c r="B9169" s="74" t="str">
        <f ca="1">IFERROR(__xludf.DUMMYFUNCTION("IF(REGEXMATCH(A9169,""wealth planning""),""Script 1"",""-"")"),"-")</f>
        <v>-</v>
      </c>
      <c r="C9169" s="74">
        <f t="shared" si="70"/>
        <v>0</v>
      </c>
      <c r="D9169" s="74" t="str">
        <f t="shared" si="71"/>
        <v>You: Hai assalamualaikum Azmira,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170" spans="1:4">
      <c r="B9170" s="74" t="str">
        <f ca="1">IFERROR(__xludf.DUMMYFUNCTION("IF(REGEXMATCH(A9170,""wealth planning""),""Script 1"",""-"")"),"-")</f>
        <v>-</v>
      </c>
      <c r="C9170" s="74">
        <f t="shared" si="70"/>
        <v>0</v>
      </c>
      <c r="D9170" s="74">
        <f t="shared" si="71"/>
        <v>0</v>
      </c>
    </row>
    <row r="9171" spans="1:4">
      <c r="A9171" s="74" t="s">
        <v>6471</v>
      </c>
      <c r="B9171" s="74" t="str">
        <f ca="1">IFERROR(__xludf.DUMMYFUNCTION("IF(REGEXMATCH(A9171,""wealth planning""),""Script 1"",""-"")"),"-")</f>
        <v>-</v>
      </c>
      <c r="C9171" s="74">
        <f t="shared" si="70"/>
        <v>0</v>
      </c>
      <c r="D9171" s="74">
        <f t="shared" si="71"/>
        <v>0</v>
      </c>
    </row>
    <row r="9172" spans="1:4">
      <c r="A9172" s="149">
        <v>45624</v>
      </c>
      <c r="B9172" s="74" t="str">
        <f ca="1">IFERROR(__xludf.DUMMYFUNCTION("IF(REGEXMATCH(A9172,""wealth planning""),""Script 1"",""-"")"),"#VALUE!")</f>
        <v>#VALUE!</v>
      </c>
      <c r="C9172" s="74" t="str">
        <f t="shared" si="70"/>
        <v>Farah Natasya</v>
      </c>
      <c r="D9172" s="74">
        <f t="shared" si="71"/>
        <v>0</v>
      </c>
    </row>
    <row r="9173" spans="1:4">
      <c r="A9173" s="149">
        <v>45624</v>
      </c>
      <c r="B9173" s="74" t="str">
        <f ca="1">IFERROR(__xludf.DUMMYFUNCTION("IF(REGEXMATCH(A9173,""wealth planning""),""Script 1"",""-"")"),"#VALUE!")</f>
        <v>#VALUE!</v>
      </c>
      <c r="C9173" s="149">
        <f t="shared" si="70"/>
        <v>45624</v>
      </c>
      <c r="D9173" s="74">
        <f t="shared" si="71"/>
        <v>0</v>
      </c>
    </row>
    <row r="9174" spans="1:4">
      <c r="A9174" s="74" t="s">
        <v>6472</v>
      </c>
      <c r="B9174" s="74" t="str">
        <f ca="1">IFERROR(__xludf.DUMMYFUNCTION("IF(REGEXMATCH(A9174,""wealth planning""),""Script 1"",""-"")"),"Script 1")</f>
        <v>Script 1</v>
      </c>
      <c r="C9174" s="149">
        <f t="shared" si="70"/>
        <v>45624</v>
      </c>
      <c r="D9174" s="74" t="str">
        <f t="shared" si="71"/>
        <v>Farah Natasya</v>
      </c>
    </row>
    <row r="9175" spans="1:4">
      <c r="B9175" s="74" t="str">
        <f ca="1">IFERROR(__xludf.DUMMYFUNCTION("IF(REGEXMATCH(A9175,""wealth planning""),""Script 1"",""-"")"),"-")</f>
        <v>-</v>
      </c>
      <c r="C9175" s="74" t="str">
        <f t="shared" si="70"/>
        <v>You: Hai assalamualaikum Farah Natasya,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175" s="149">
        <f t="shared" si="71"/>
        <v>45624</v>
      </c>
    </row>
    <row r="9176" spans="1:4">
      <c r="B9176" s="74" t="str">
        <f ca="1">IFERROR(__xludf.DUMMYFUNCTION("IF(REGEXMATCH(A9176,""wealth planning""),""Script 1"",""-"")"),"-")</f>
        <v>-</v>
      </c>
      <c r="C9176" s="74">
        <f t="shared" si="70"/>
        <v>0</v>
      </c>
      <c r="D9176" s="149">
        <f t="shared" si="71"/>
        <v>45624</v>
      </c>
    </row>
    <row r="9177" spans="1:4">
      <c r="B9177" s="74" t="str">
        <f ca="1">IFERROR(__xludf.DUMMYFUNCTION("IF(REGEXMATCH(A9177,""wealth planning""),""Script 1"",""-"")"),"-")</f>
        <v>-</v>
      </c>
      <c r="C9177" s="74">
        <f t="shared" si="70"/>
        <v>0</v>
      </c>
      <c r="D9177" s="74" t="str">
        <f t="shared" si="71"/>
        <v>You: Hai assalamualaikum Farah Natasya,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178" spans="1:4">
      <c r="A9178" s="74" t="s">
        <v>6474</v>
      </c>
      <c r="B9178" s="74" t="str">
        <f ca="1">IFERROR(__xludf.DUMMYFUNCTION("IF(REGEXMATCH(A9178,""wealth planning""),""Script 1"",""-"")"),"-")</f>
        <v>-</v>
      </c>
      <c r="C9178" s="74">
        <f t="shared" si="70"/>
        <v>0</v>
      </c>
      <c r="D9178" s="74">
        <f t="shared" si="71"/>
        <v>0</v>
      </c>
    </row>
    <row r="9179" spans="1:4">
      <c r="A9179" s="74" t="s">
        <v>6474</v>
      </c>
      <c r="B9179" s="74" t="str">
        <f ca="1">IFERROR(__xludf.DUMMYFUNCTION("IF(REGEXMATCH(A9179,""wealth planning""),""Script 1"",""-"")"),"-")</f>
        <v>-</v>
      </c>
      <c r="C9179" s="74" t="str">
        <f t="shared" si="70"/>
        <v>Julia Emilynn</v>
      </c>
      <c r="D9179" s="74">
        <f t="shared" si="71"/>
        <v>0</v>
      </c>
    </row>
    <row r="9180" spans="1:4">
      <c r="A9180" s="149">
        <v>45624</v>
      </c>
      <c r="B9180" s="74" t="str">
        <f ca="1">IFERROR(__xludf.DUMMYFUNCTION("IF(REGEXMATCH(A9180,""wealth planning""),""Script 1"",""-"")"),"#VALUE!")</f>
        <v>#VALUE!</v>
      </c>
      <c r="C9180" s="74" t="str">
        <f t="shared" si="70"/>
        <v>Julia Emilynn</v>
      </c>
      <c r="D9180" s="74">
        <f t="shared" si="71"/>
        <v>0</v>
      </c>
    </row>
    <row r="9181" spans="1:4">
      <c r="A9181" s="149">
        <v>45624</v>
      </c>
      <c r="B9181" s="74" t="str">
        <f ca="1">IFERROR(__xludf.DUMMYFUNCTION("IF(REGEXMATCH(A9181,""wealth planning""),""Script 1"",""-"")"),"#VALUE!")</f>
        <v>#VALUE!</v>
      </c>
      <c r="C9181" s="149">
        <f t="shared" si="70"/>
        <v>45624</v>
      </c>
      <c r="D9181" s="74" t="str">
        <f t="shared" si="71"/>
        <v>Julia Emilynn</v>
      </c>
    </row>
    <row r="9182" spans="1:4">
      <c r="A9182" s="74" t="s">
        <v>6475</v>
      </c>
      <c r="B9182" s="74" t="str">
        <f ca="1">IFERROR(__xludf.DUMMYFUNCTION("IF(REGEXMATCH(A9182,""wealth planning""),""Script 1"",""-"")"),"Script 1")</f>
        <v>Script 1</v>
      </c>
      <c r="C9182" s="149">
        <f t="shared" si="70"/>
        <v>45624</v>
      </c>
      <c r="D9182" s="74" t="str">
        <f t="shared" si="71"/>
        <v>Julia Emilynn</v>
      </c>
    </row>
    <row r="9183" spans="1:4">
      <c r="B9183" s="74" t="str">
        <f ca="1">IFERROR(__xludf.DUMMYFUNCTION("IF(REGEXMATCH(A9183,""wealth planning""),""Script 1"",""-"")"),"-")</f>
        <v>-</v>
      </c>
      <c r="C9183" s="74" t="str">
        <f t="shared" si="70"/>
        <v>You: Hai assalamualaikum Julia,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183" s="149">
        <f t="shared" si="71"/>
        <v>45624</v>
      </c>
    </row>
    <row r="9184" spans="1:4">
      <c r="B9184" s="74" t="str">
        <f ca="1">IFERROR(__xludf.DUMMYFUNCTION("IF(REGEXMATCH(A9184,""wealth planning""),""Script 1"",""-"")"),"-")</f>
        <v>-</v>
      </c>
      <c r="C9184" s="74">
        <f t="shared" ref="C9184:C9438" si="72">A9183</f>
        <v>0</v>
      </c>
      <c r="D9184" s="149">
        <f t="shared" ref="D9184:D9438" si="73">A9181</f>
        <v>45624</v>
      </c>
    </row>
    <row r="9185" spans="1:4">
      <c r="B9185" s="74" t="str">
        <f ca="1">IFERROR(__xludf.DUMMYFUNCTION("IF(REGEXMATCH(A9185,""wealth planning""),""Script 1"",""-"")"),"-")</f>
        <v>-</v>
      </c>
      <c r="C9185" s="74">
        <f t="shared" si="72"/>
        <v>0</v>
      </c>
      <c r="D9185" s="74" t="str">
        <f t="shared" si="73"/>
        <v>You: Hai assalamualaikum Julia,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186" spans="1:4">
      <c r="B9186" s="74" t="str">
        <f ca="1">IFERROR(__xludf.DUMMYFUNCTION("IF(REGEXMATCH(A9186,""wealth planning""),""Script 1"",""-"")"),"-")</f>
        <v>-</v>
      </c>
      <c r="C9186" s="74">
        <f t="shared" si="72"/>
        <v>0</v>
      </c>
      <c r="D9186" s="74">
        <f t="shared" si="73"/>
        <v>0</v>
      </c>
    </row>
    <row r="9187" spans="1:4">
      <c r="A9187" s="74" t="s">
        <v>6478</v>
      </c>
      <c r="B9187" s="74" t="str">
        <f ca="1">IFERROR(__xludf.DUMMYFUNCTION("IF(REGEXMATCH(A9187,""wealth planning""),""Script 1"",""-"")"),"-")</f>
        <v>-</v>
      </c>
      <c r="C9187" s="74">
        <f t="shared" si="72"/>
        <v>0</v>
      </c>
      <c r="D9187" s="74">
        <f t="shared" si="73"/>
        <v>0</v>
      </c>
    </row>
    <row r="9188" spans="1:4">
      <c r="A9188" s="149">
        <v>45624</v>
      </c>
      <c r="B9188" s="74" t="str">
        <f ca="1">IFERROR(__xludf.DUMMYFUNCTION("IF(REGEXMATCH(A9188,""wealth planning""),""Script 1"",""-"")"),"#VALUE!")</f>
        <v>#VALUE!</v>
      </c>
      <c r="C9188" s="74" t="str">
        <f t="shared" si="72"/>
        <v>Nur Ilizawati Muhamad</v>
      </c>
      <c r="D9188" s="74">
        <f t="shared" si="73"/>
        <v>0</v>
      </c>
    </row>
    <row r="9189" spans="1:4">
      <c r="A9189" s="149">
        <v>45624</v>
      </c>
      <c r="B9189" s="74" t="str">
        <f ca="1">IFERROR(__xludf.DUMMYFUNCTION("IF(REGEXMATCH(A9189,""wealth planning""),""Script 1"",""-"")"),"#VALUE!")</f>
        <v>#VALUE!</v>
      </c>
      <c r="C9189" s="149">
        <f t="shared" si="72"/>
        <v>45624</v>
      </c>
      <c r="D9189" s="74">
        <f t="shared" si="73"/>
        <v>0</v>
      </c>
    </row>
    <row r="9190" spans="1:4">
      <c r="A9190" s="74" t="s">
        <v>6479</v>
      </c>
      <c r="B9190" s="74" t="str">
        <f ca="1">IFERROR(__xludf.DUMMYFUNCTION("IF(REGEXMATCH(A9190,""wealth planning""),""Script 1"",""-"")"),"Script 1")</f>
        <v>Script 1</v>
      </c>
      <c r="C9190" s="149">
        <f t="shared" si="72"/>
        <v>45624</v>
      </c>
      <c r="D9190" s="74" t="str">
        <f t="shared" si="73"/>
        <v>Nur Ilizawati Muhamad</v>
      </c>
    </row>
    <row r="9191" spans="1:4">
      <c r="B9191" s="74" t="str">
        <f ca="1">IFERROR(__xludf.DUMMYFUNCTION("IF(REGEXMATCH(A9191,""wealth planning""),""Script 1"",""-"")"),"-")</f>
        <v>-</v>
      </c>
      <c r="C9191" s="74" t="str">
        <f t="shared" si="72"/>
        <v>You: Hai assalamualaikum puan Ilizawati,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191" s="149">
        <f t="shared" si="73"/>
        <v>45624</v>
      </c>
    </row>
    <row r="9192" spans="1:4">
      <c r="B9192" s="74" t="str">
        <f ca="1">IFERROR(__xludf.DUMMYFUNCTION("IF(REGEXMATCH(A9192,""wealth planning""),""Script 1"",""-"")"),"-")</f>
        <v>-</v>
      </c>
      <c r="C9192" s="74">
        <f t="shared" si="72"/>
        <v>0</v>
      </c>
      <c r="D9192" s="149">
        <f t="shared" si="73"/>
        <v>45624</v>
      </c>
    </row>
    <row r="9193" spans="1:4">
      <c r="B9193" s="74" t="str">
        <f ca="1">IFERROR(__xludf.DUMMYFUNCTION("IF(REGEXMATCH(A9193,""wealth planning""),""Script 1"",""-"")"),"-")</f>
        <v>-</v>
      </c>
      <c r="C9193" s="74">
        <f t="shared" si="72"/>
        <v>0</v>
      </c>
      <c r="D9193" s="74" t="str">
        <f t="shared" si="73"/>
        <v>You: Hai assalamualaikum puan Ilizawati,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194" spans="1:4">
      <c r="A9194" s="74" t="s">
        <v>6481</v>
      </c>
      <c r="B9194" s="74" t="str">
        <f ca="1">IFERROR(__xludf.DUMMYFUNCTION("IF(REGEXMATCH(A9194,""wealth planning""),""Script 1"",""-"")"),"-")</f>
        <v>-</v>
      </c>
      <c r="C9194" s="74">
        <f t="shared" si="72"/>
        <v>0</v>
      </c>
      <c r="D9194" s="74">
        <f t="shared" si="73"/>
        <v>0</v>
      </c>
    </row>
    <row r="9195" spans="1:4">
      <c r="A9195" s="74" t="s">
        <v>6481</v>
      </c>
      <c r="B9195" s="74" t="str">
        <f ca="1">IFERROR(__xludf.DUMMYFUNCTION("IF(REGEXMATCH(A9195,""wealth planning""),""Script 1"",""-"")"),"-")</f>
        <v>-</v>
      </c>
      <c r="C9195" s="74" t="str">
        <f t="shared" si="72"/>
        <v>Wan Nur Khaleda Ibrahim</v>
      </c>
      <c r="D9195" s="74">
        <f t="shared" si="73"/>
        <v>0</v>
      </c>
    </row>
    <row r="9196" spans="1:4">
      <c r="A9196" s="149">
        <v>45624</v>
      </c>
      <c r="B9196" s="74" t="str">
        <f ca="1">IFERROR(__xludf.DUMMYFUNCTION("IF(REGEXMATCH(A9196,""wealth planning""),""Script 1"",""-"")"),"#VALUE!")</f>
        <v>#VALUE!</v>
      </c>
      <c r="C9196" s="74" t="str">
        <f t="shared" si="72"/>
        <v>Wan Nur Khaleda Ibrahim</v>
      </c>
      <c r="D9196" s="74">
        <f t="shared" si="73"/>
        <v>0</v>
      </c>
    </row>
    <row r="9197" spans="1:4">
      <c r="A9197" s="149">
        <v>45624</v>
      </c>
      <c r="B9197" s="74" t="str">
        <f ca="1">IFERROR(__xludf.DUMMYFUNCTION("IF(REGEXMATCH(A9197,""wealth planning""),""Script 1"",""-"")"),"#VALUE!")</f>
        <v>#VALUE!</v>
      </c>
      <c r="C9197" s="149">
        <f t="shared" si="72"/>
        <v>45624</v>
      </c>
      <c r="D9197" s="74" t="str">
        <f t="shared" si="73"/>
        <v>Wan Nur Khaleda Ibrahim</v>
      </c>
    </row>
    <row r="9198" spans="1:4">
      <c r="A9198" s="74" t="s">
        <v>6482</v>
      </c>
      <c r="B9198" s="74" t="str">
        <f ca="1">IFERROR(__xludf.DUMMYFUNCTION("IF(REGEXMATCH(A9198,""wealth planning""),""Script 1"",""-"")"),"Script 1")</f>
        <v>Script 1</v>
      </c>
      <c r="C9198" s="149">
        <f t="shared" si="72"/>
        <v>45624</v>
      </c>
      <c r="D9198" s="74" t="str">
        <f t="shared" si="73"/>
        <v>Wan Nur Khaleda Ibrahim</v>
      </c>
    </row>
    <row r="9199" spans="1:4">
      <c r="B9199" s="74" t="str">
        <f ca="1">IFERROR(__xludf.DUMMYFUNCTION("IF(REGEXMATCH(A9199,""wealth planning""),""Script 1"",""-"")"),"-")</f>
        <v>-</v>
      </c>
      <c r="C9199" s="74" t="str">
        <f t="shared" si="72"/>
        <v>You: Hai assalamualaikum Khaleda,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199" s="149">
        <f t="shared" si="73"/>
        <v>45624</v>
      </c>
    </row>
    <row r="9200" spans="1:4">
      <c r="B9200" s="74" t="str">
        <f ca="1">IFERROR(__xludf.DUMMYFUNCTION("IF(REGEXMATCH(A9200,""wealth planning""),""Script 1"",""-"")"),"-")</f>
        <v>-</v>
      </c>
      <c r="C9200" s="74">
        <f t="shared" si="72"/>
        <v>0</v>
      </c>
      <c r="D9200" s="149">
        <f t="shared" si="73"/>
        <v>45624</v>
      </c>
    </row>
    <row r="9201" spans="1:4">
      <c r="B9201" s="74" t="str">
        <f ca="1">IFERROR(__xludf.DUMMYFUNCTION("IF(REGEXMATCH(A9201,""wealth planning""),""Script 1"",""-"")"),"-")</f>
        <v>-</v>
      </c>
      <c r="C9201" s="74">
        <f t="shared" si="72"/>
        <v>0</v>
      </c>
      <c r="D9201" s="74" t="str">
        <f t="shared" si="73"/>
        <v>You: Hai assalamualaikum Khaleda,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202" spans="1:4">
      <c r="A9202" s="74" t="s">
        <v>6484</v>
      </c>
      <c r="B9202" s="74" t="str">
        <f ca="1">IFERROR(__xludf.DUMMYFUNCTION("IF(REGEXMATCH(A9202,""wealth planning""),""Script 1"",""-"")"),"-")</f>
        <v>-</v>
      </c>
      <c r="C9202" s="74">
        <f t="shared" si="72"/>
        <v>0</v>
      </c>
      <c r="D9202" s="74">
        <f t="shared" si="73"/>
        <v>0</v>
      </c>
    </row>
    <row r="9203" spans="1:4">
      <c r="A9203" s="74" t="s">
        <v>6484</v>
      </c>
      <c r="B9203" s="74" t="str">
        <f ca="1">IFERROR(__xludf.DUMMYFUNCTION("IF(REGEXMATCH(A9203,""wealth planning""),""Script 1"",""-"")"),"-")</f>
        <v>-</v>
      </c>
      <c r="C9203" s="74" t="str">
        <f t="shared" si="72"/>
        <v>Haziq Rashid</v>
      </c>
      <c r="D9203" s="74">
        <f t="shared" si="73"/>
        <v>0</v>
      </c>
    </row>
    <row r="9204" spans="1:4">
      <c r="A9204" s="149">
        <v>45624</v>
      </c>
      <c r="B9204" s="74" t="str">
        <f ca="1">IFERROR(__xludf.DUMMYFUNCTION("IF(REGEXMATCH(A9204,""wealth planning""),""Script 1"",""-"")"),"#VALUE!")</f>
        <v>#VALUE!</v>
      </c>
      <c r="C9204" s="74" t="str">
        <f t="shared" si="72"/>
        <v>Haziq Rashid</v>
      </c>
      <c r="D9204" s="74">
        <f t="shared" si="73"/>
        <v>0</v>
      </c>
    </row>
    <row r="9205" spans="1:4">
      <c r="A9205" s="149">
        <v>45624</v>
      </c>
      <c r="B9205" s="74" t="str">
        <f ca="1">IFERROR(__xludf.DUMMYFUNCTION("IF(REGEXMATCH(A9205,""wealth planning""),""Script 1"",""-"")"),"#VALUE!")</f>
        <v>#VALUE!</v>
      </c>
      <c r="C9205" s="149">
        <f t="shared" si="72"/>
        <v>45624</v>
      </c>
      <c r="D9205" s="74" t="str">
        <f t="shared" si="73"/>
        <v>Haziq Rashid</v>
      </c>
    </row>
    <row r="9206" spans="1:4">
      <c r="A9206" s="74" t="s">
        <v>5149</v>
      </c>
      <c r="B9206" s="74" t="str">
        <f ca="1">IFERROR(__xludf.DUMMYFUNCTION("IF(REGEXMATCH(A9206,""wealth planning""),""Script 1"",""-"")"),"Script 1")</f>
        <v>Script 1</v>
      </c>
      <c r="C9206" s="149">
        <f t="shared" si="72"/>
        <v>45624</v>
      </c>
      <c r="D9206" s="74" t="str">
        <f t="shared" si="73"/>
        <v>Haziq Rashid</v>
      </c>
    </row>
    <row r="9207" spans="1:4">
      <c r="B9207" s="74" t="str">
        <f ca="1">IFERROR(__xludf.DUMMYFUNCTION("IF(REGEXMATCH(A9207,""wealth planning""),""Script 1"",""-"")"),"-")</f>
        <v>-</v>
      </c>
      <c r="C9207" s="74" t="str">
        <f t="shared" si="72"/>
        <v>You: Hai assalamualaikum tuan Haziq,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207" s="149">
        <f t="shared" si="73"/>
        <v>45624</v>
      </c>
    </row>
    <row r="9208" spans="1:4">
      <c r="B9208" s="74" t="str">
        <f ca="1">IFERROR(__xludf.DUMMYFUNCTION("IF(REGEXMATCH(A9208,""wealth planning""),""Script 1"",""-"")"),"-")</f>
        <v>-</v>
      </c>
      <c r="C9208" s="74">
        <f t="shared" si="72"/>
        <v>0</v>
      </c>
      <c r="D9208" s="149">
        <f t="shared" si="73"/>
        <v>45624</v>
      </c>
    </row>
    <row r="9209" spans="1:4">
      <c r="B9209" s="74" t="str">
        <f ca="1">IFERROR(__xludf.DUMMYFUNCTION("IF(REGEXMATCH(A9209,""wealth planning""),""Script 1"",""-"")"),"-")</f>
        <v>-</v>
      </c>
      <c r="C9209" s="74">
        <f t="shared" si="72"/>
        <v>0</v>
      </c>
      <c r="D9209" s="74" t="str">
        <f t="shared" si="73"/>
        <v>You: Hai assalamualaikum tuan Haziq,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210" spans="1:4">
      <c r="A9210" s="74" t="s">
        <v>6486</v>
      </c>
      <c r="B9210" s="74" t="str">
        <f ca="1">IFERROR(__xludf.DUMMYFUNCTION("IF(REGEXMATCH(A9210,""wealth planning""),""Script 1"",""-"")"),"-")</f>
        <v>-</v>
      </c>
      <c r="C9210" s="74">
        <f t="shared" si="72"/>
        <v>0</v>
      </c>
      <c r="D9210" s="74">
        <f t="shared" si="73"/>
        <v>0</v>
      </c>
    </row>
    <row r="9211" spans="1:4">
      <c r="A9211" s="74" t="s">
        <v>6486</v>
      </c>
      <c r="B9211" s="74" t="str">
        <f ca="1">IFERROR(__xludf.DUMMYFUNCTION("IF(REGEXMATCH(A9211,""wealth planning""),""Script 1"",""-"")"),"-")</f>
        <v>-</v>
      </c>
      <c r="C9211" s="74" t="str">
        <f t="shared" si="72"/>
        <v>Aisyah Razak</v>
      </c>
      <c r="D9211" s="74">
        <f t="shared" si="73"/>
        <v>0</v>
      </c>
    </row>
    <row r="9212" spans="1:4">
      <c r="A9212" s="149">
        <v>45624</v>
      </c>
      <c r="B9212" s="74" t="str">
        <f ca="1">IFERROR(__xludf.DUMMYFUNCTION("IF(REGEXMATCH(A9212,""wealth planning""),""Script 1"",""-"")"),"#VALUE!")</f>
        <v>#VALUE!</v>
      </c>
      <c r="C9212" s="74" t="str">
        <f t="shared" si="72"/>
        <v>Aisyah Razak</v>
      </c>
      <c r="D9212" s="74">
        <f t="shared" si="73"/>
        <v>0</v>
      </c>
    </row>
    <row r="9213" spans="1:4">
      <c r="A9213" s="149">
        <v>45624</v>
      </c>
      <c r="B9213" s="74" t="str">
        <f ca="1">IFERROR(__xludf.DUMMYFUNCTION("IF(REGEXMATCH(A9213,""wealth planning""),""Script 1"",""-"")"),"#VALUE!")</f>
        <v>#VALUE!</v>
      </c>
      <c r="C9213" s="149">
        <f t="shared" si="72"/>
        <v>45624</v>
      </c>
      <c r="D9213" s="74" t="str">
        <f t="shared" si="73"/>
        <v>Aisyah Razak</v>
      </c>
    </row>
    <row r="9214" spans="1:4">
      <c r="A9214" s="74" t="s">
        <v>2982</v>
      </c>
      <c r="B9214" s="74" t="str">
        <f ca="1">IFERROR(__xludf.DUMMYFUNCTION("IF(REGEXMATCH(A9214,""wealth planning""),""Script 1"",""-"")"),"Script 1")</f>
        <v>Script 1</v>
      </c>
      <c r="C9214" s="149">
        <f t="shared" si="72"/>
        <v>45624</v>
      </c>
      <c r="D9214" s="74" t="str">
        <f t="shared" si="73"/>
        <v>Aisyah Razak</v>
      </c>
    </row>
    <row r="9215" spans="1:4">
      <c r="B9215" s="74" t="str">
        <f ca="1">IFERROR(__xludf.DUMMYFUNCTION("IF(REGEXMATCH(A9215,""wealth planning""),""Script 1"",""-"")"),"-")</f>
        <v>-</v>
      </c>
      <c r="C9215" s="74" t="str">
        <f t="shared" si="72"/>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215" s="149">
        <f t="shared" si="73"/>
        <v>45624</v>
      </c>
    </row>
    <row r="9216" spans="1:4">
      <c r="B9216" s="74" t="str">
        <f ca="1">IFERROR(__xludf.DUMMYFUNCTION("IF(REGEXMATCH(A9216,""wealth planning""),""Script 1"",""-"")"),"-")</f>
        <v>-</v>
      </c>
      <c r="C9216" s="74">
        <f t="shared" si="72"/>
        <v>0</v>
      </c>
      <c r="D9216" s="149">
        <f t="shared" si="73"/>
        <v>45624</v>
      </c>
    </row>
    <row r="9217" spans="1:4">
      <c r="B9217" s="74" t="str">
        <f ca="1">IFERROR(__xludf.DUMMYFUNCTION("IF(REGEXMATCH(A9217,""wealth planning""),""Script 1"",""-"")"),"-")</f>
        <v>-</v>
      </c>
      <c r="C9217" s="74">
        <f t="shared" si="72"/>
        <v>0</v>
      </c>
      <c r="D9217" s="74" t="str">
        <f t="shared" si="73"/>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218" spans="1:4">
      <c r="A9218" s="74" t="s">
        <v>6488</v>
      </c>
      <c r="B9218" s="74" t="str">
        <f ca="1">IFERROR(__xludf.DUMMYFUNCTION("IF(REGEXMATCH(A9218,""wealth planning""),""Script 1"",""-"")"),"-")</f>
        <v>-</v>
      </c>
      <c r="C9218" s="74">
        <f t="shared" si="72"/>
        <v>0</v>
      </c>
      <c r="D9218" s="74">
        <f t="shared" si="73"/>
        <v>0</v>
      </c>
    </row>
    <row r="9219" spans="1:4">
      <c r="A9219" s="74" t="s">
        <v>6489</v>
      </c>
      <c r="B9219" s="74" t="str">
        <f ca="1">IFERROR(__xludf.DUMMYFUNCTION("IF(REGEXMATCH(A9219,""wealth planning""),""Script 1"",""-"")"),"-")</f>
        <v>-</v>
      </c>
      <c r="C9219" s="74" t="str">
        <f t="shared" si="72"/>
        <v>Nur Zulain AinulmusfirahStatus is reachable</v>
      </c>
      <c r="D9219" s="74">
        <f t="shared" si="73"/>
        <v>0</v>
      </c>
    </row>
    <row r="9220" spans="1:4">
      <c r="A9220" s="149">
        <v>45624</v>
      </c>
      <c r="B9220" s="74" t="str">
        <f ca="1">IFERROR(__xludf.DUMMYFUNCTION("IF(REGEXMATCH(A9220,""wealth planning""),""Script 1"",""-"")"),"#VALUE!")</f>
        <v>#VALUE!</v>
      </c>
      <c r="C9220" s="74" t="str">
        <f t="shared" si="72"/>
        <v>Nur Zulain Ainulmusfirah</v>
      </c>
      <c r="D9220" s="74">
        <f t="shared" si="73"/>
        <v>0</v>
      </c>
    </row>
    <row r="9221" spans="1:4">
      <c r="A9221" s="149">
        <v>45624</v>
      </c>
      <c r="B9221" s="74" t="str">
        <f ca="1">IFERROR(__xludf.DUMMYFUNCTION("IF(REGEXMATCH(A9221,""wealth planning""),""Script 1"",""-"")"),"#VALUE!")</f>
        <v>#VALUE!</v>
      </c>
      <c r="C9221" s="149">
        <f t="shared" si="72"/>
        <v>45624</v>
      </c>
      <c r="D9221" s="74" t="str">
        <f t="shared" si="73"/>
        <v>Nur Zulain AinulmusfirahStatus is reachable</v>
      </c>
    </row>
    <row r="9222" spans="1:4">
      <c r="A9222" s="74" t="s">
        <v>6490</v>
      </c>
      <c r="B9222" s="74" t="str">
        <f ca="1">IFERROR(__xludf.DUMMYFUNCTION("IF(REGEXMATCH(A9222,""wealth planning""),""Script 1"",""-"")"),"Script 1")</f>
        <v>Script 1</v>
      </c>
      <c r="C9222" s="149">
        <f t="shared" si="72"/>
        <v>45624</v>
      </c>
      <c r="D9222" s="74" t="str">
        <f t="shared" si="73"/>
        <v>Nur Zulain Ainulmusfirah</v>
      </c>
    </row>
    <row r="9223" spans="1:4">
      <c r="B9223" s="74" t="str">
        <f ca="1">IFERROR(__xludf.DUMMYFUNCTION("IF(REGEXMATCH(A9223,""wealth planning""),""Script 1"",""-"")"),"-")</f>
        <v>-</v>
      </c>
      <c r="C9223" s="74" t="str">
        <f t="shared" si="72"/>
        <v>You: Hai assalamualaikum Nur Zulain,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223" s="149">
        <f t="shared" si="73"/>
        <v>45624</v>
      </c>
    </row>
    <row r="9224" spans="1:4">
      <c r="B9224" s="74" t="str">
        <f ca="1">IFERROR(__xludf.DUMMYFUNCTION("IF(REGEXMATCH(A9224,""wealth planning""),""Script 1"",""-"")"),"-")</f>
        <v>-</v>
      </c>
      <c r="C9224" s="74">
        <f t="shared" si="72"/>
        <v>0</v>
      </c>
      <c r="D9224" s="149">
        <f t="shared" si="73"/>
        <v>45624</v>
      </c>
    </row>
    <row r="9225" spans="1:4">
      <c r="B9225" s="74" t="str">
        <f ca="1">IFERROR(__xludf.DUMMYFUNCTION("IF(REGEXMATCH(A9225,""wealth planning""),""Script 1"",""-"")"),"-")</f>
        <v>-</v>
      </c>
      <c r="C9225" s="74">
        <f t="shared" si="72"/>
        <v>0</v>
      </c>
      <c r="D9225" s="74" t="str">
        <f t="shared" si="73"/>
        <v>You: Hai assalamualaikum Nur Zulain,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226" spans="1:4">
      <c r="A9226" s="74" t="s">
        <v>6492</v>
      </c>
      <c r="B9226" s="74" t="str">
        <f ca="1">IFERROR(__xludf.DUMMYFUNCTION("IF(REGEXMATCH(A9226,""wealth planning""),""Script 1"",""-"")"),"-")</f>
        <v>-</v>
      </c>
      <c r="C9226" s="74">
        <f t="shared" si="72"/>
        <v>0</v>
      </c>
      <c r="D9226" s="74">
        <f t="shared" si="73"/>
        <v>0</v>
      </c>
    </row>
    <row r="9227" spans="1:4">
      <c r="A9227" s="74" t="s">
        <v>6492</v>
      </c>
      <c r="B9227" s="74" t="str">
        <f ca="1">IFERROR(__xludf.DUMMYFUNCTION("IF(REGEXMATCH(A9227,""wealth planning""),""Script 1"",""-"")"),"-")</f>
        <v>-</v>
      </c>
      <c r="C9227" s="74" t="str">
        <f t="shared" si="72"/>
        <v>Alifah Ilyana Mohd Rafi</v>
      </c>
      <c r="D9227" s="74">
        <f t="shared" si="73"/>
        <v>0</v>
      </c>
    </row>
    <row r="9228" spans="1:4">
      <c r="A9228" s="149">
        <v>45624</v>
      </c>
      <c r="B9228" s="74" t="str">
        <f ca="1">IFERROR(__xludf.DUMMYFUNCTION("IF(REGEXMATCH(A9228,""wealth planning""),""Script 1"",""-"")"),"#VALUE!")</f>
        <v>#VALUE!</v>
      </c>
      <c r="C9228" s="74" t="str">
        <f t="shared" si="72"/>
        <v>Alifah Ilyana Mohd Rafi</v>
      </c>
      <c r="D9228" s="74">
        <f t="shared" si="73"/>
        <v>0</v>
      </c>
    </row>
    <row r="9229" spans="1:4">
      <c r="A9229" s="149">
        <v>45624</v>
      </c>
      <c r="B9229" s="74" t="str">
        <f ca="1">IFERROR(__xludf.DUMMYFUNCTION("IF(REGEXMATCH(A9229,""wealth planning""),""Script 1"",""-"")"),"#VALUE!")</f>
        <v>#VALUE!</v>
      </c>
      <c r="C9229" s="149">
        <f t="shared" si="72"/>
        <v>45624</v>
      </c>
      <c r="D9229" s="74" t="str">
        <f t="shared" si="73"/>
        <v>Alifah Ilyana Mohd Rafi</v>
      </c>
    </row>
    <row r="9230" spans="1:4">
      <c r="A9230" s="74" t="s">
        <v>6493</v>
      </c>
      <c r="B9230" s="74" t="str">
        <f ca="1">IFERROR(__xludf.DUMMYFUNCTION("IF(REGEXMATCH(A9230,""wealth planning""),""Script 1"",""-"")"),"Script 1")</f>
        <v>Script 1</v>
      </c>
      <c r="C9230" s="149">
        <f t="shared" si="72"/>
        <v>45624</v>
      </c>
      <c r="D9230" s="74" t="str">
        <f t="shared" si="73"/>
        <v>Alifah Ilyana Mohd Rafi</v>
      </c>
    </row>
    <row r="9231" spans="1:4">
      <c r="B9231" s="74" t="str">
        <f ca="1">IFERROR(__xludf.DUMMYFUNCTION("IF(REGEXMATCH(A9231,""wealth planning""),""Script 1"",""-"")"),"-")</f>
        <v>-</v>
      </c>
      <c r="C9231" s="74" t="str">
        <f t="shared" si="72"/>
        <v>You: Hai assalamualaikum Alifah,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231" s="149">
        <f t="shared" si="73"/>
        <v>45624</v>
      </c>
    </row>
    <row r="9232" spans="1:4">
      <c r="B9232" s="74" t="str">
        <f ca="1">IFERROR(__xludf.DUMMYFUNCTION("IF(REGEXMATCH(A9232,""wealth planning""),""Script 1"",""-"")"),"-")</f>
        <v>-</v>
      </c>
      <c r="C9232" s="74">
        <f t="shared" si="72"/>
        <v>0</v>
      </c>
      <c r="D9232" s="149">
        <f t="shared" si="73"/>
        <v>45624</v>
      </c>
    </row>
    <row r="9233" spans="1:4">
      <c r="B9233" s="74" t="str">
        <f ca="1">IFERROR(__xludf.DUMMYFUNCTION("IF(REGEXMATCH(A9233,""wealth planning""),""Script 1"",""-"")"),"-")</f>
        <v>-</v>
      </c>
      <c r="C9233" s="74">
        <f t="shared" si="72"/>
        <v>0</v>
      </c>
      <c r="D9233" s="74" t="str">
        <f t="shared" si="73"/>
        <v>You: Hai assalamualaikum Alifah,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234" spans="1:4">
      <c r="B9234" s="74" t="str">
        <f ca="1">IFERROR(__xludf.DUMMYFUNCTION("IF(REGEXMATCH(A9234,""wealth planning""),""Script 1"",""-"")"),"-")</f>
        <v>-</v>
      </c>
      <c r="C9234" s="74">
        <f t="shared" si="72"/>
        <v>0</v>
      </c>
      <c r="D9234" s="74">
        <f t="shared" si="73"/>
        <v>0</v>
      </c>
    </row>
    <row r="9235" spans="1:4">
      <c r="A9235" s="74" t="s">
        <v>6496</v>
      </c>
      <c r="B9235" s="74" t="str">
        <f ca="1">IFERROR(__xludf.DUMMYFUNCTION("IF(REGEXMATCH(A9235,""wealth planning""),""Script 1"",""-"")"),"-")</f>
        <v>-</v>
      </c>
      <c r="C9235" s="74">
        <f t="shared" si="72"/>
        <v>0</v>
      </c>
      <c r="D9235" s="74">
        <f t="shared" si="73"/>
        <v>0</v>
      </c>
    </row>
    <row r="9236" spans="1:4">
      <c r="A9236" s="149">
        <v>45624</v>
      </c>
      <c r="B9236" s="74" t="str">
        <f ca="1">IFERROR(__xludf.DUMMYFUNCTION("IF(REGEXMATCH(A9236,""wealth planning""),""Script 1"",""-"")"),"#VALUE!")</f>
        <v>#VALUE!</v>
      </c>
      <c r="C9236" s="74" t="str">
        <f t="shared" si="72"/>
        <v>Fatin Najihah Mohamad Hirwan</v>
      </c>
      <c r="D9236" s="74">
        <f t="shared" si="73"/>
        <v>0</v>
      </c>
    </row>
    <row r="9237" spans="1:4">
      <c r="A9237" s="149">
        <v>45624</v>
      </c>
      <c r="B9237" s="74" t="str">
        <f ca="1">IFERROR(__xludf.DUMMYFUNCTION("IF(REGEXMATCH(A9237,""wealth planning""),""Script 1"",""-"")"),"#VALUE!")</f>
        <v>#VALUE!</v>
      </c>
      <c r="C9237" s="149">
        <f t="shared" si="72"/>
        <v>45624</v>
      </c>
      <c r="D9237" s="74">
        <f t="shared" si="73"/>
        <v>0</v>
      </c>
    </row>
    <row r="9238" spans="1:4">
      <c r="A9238" s="74" t="s">
        <v>3004</v>
      </c>
      <c r="B9238" s="74" t="str">
        <f ca="1">IFERROR(__xludf.DUMMYFUNCTION("IF(REGEXMATCH(A9238,""wealth planning""),""Script 1"",""-"")"),"Script 1")</f>
        <v>Script 1</v>
      </c>
      <c r="C9238" s="149">
        <f t="shared" si="72"/>
        <v>45624</v>
      </c>
      <c r="D9238" s="74" t="str">
        <f t="shared" si="73"/>
        <v>Fatin Najihah Mohamad Hirwan</v>
      </c>
    </row>
    <row r="9239" spans="1:4">
      <c r="B9239" s="74" t="str">
        <f ca="1">IFERROR(__xludf.DUMMYFUNCTION("IF(REGEXMATCH(A9239,""wealth planning""),""Script 1"",""-"")"),"-")</f>
        <v>-</v>
      </c>
      <c r="C9239" s="74" t="str">
        <f t="shared" si="72"/>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239" s="149">
        <f t="shared" si="73"/>
        <v>45624</v>
      </c>
    </row>
    <row r="9240" spans="1:4">
      <c r="B9240" s="74" t="str">
        <f ca="1">IFERROR(__xludf.DUMMYFUNCTION("IF(REGEXMATCH(A9240,""wealth planning""),""Script 1"",""-"")"),"-")</f>
        <v>-</v>
      </c>
      <c r="C9240" s="74">
        <f t="shared" si="72"/>
        <v>0</v>
      </c>
      <c r="D9240" s="149">
        <f t="shared" si="73"/>
        <v>45624</v>
      </c>
    </row>
    <row r="9241" spans="1:4">
      <c r="B9241" s="74" t="str">
        <f ca="1">IFERROR(__xludf.DUMMYFUNCTION("IF(REGEXMATCH(A9241,""wealth planning""),""Script 1"",""-"")"),"-")</f>
        <v>-</v>
      </c>
      <c r="C9241" s="74">
        <f t="shared" si="72"/>
        <v>0</v>
      </c>
      <c r="D9241" s="74" t="str">
        <f t="shared" si="73"/>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242" spans="1:4">
      <c r="B9242" s="74" t="str">
        <f ca="1">IFERROR(__xludf.DUMMYFUNCTION("IF(REGEXMATCH(A9242,""wealth planning""),""Script 1"",""-"")"),"-")</f>
        <v>-</v>
      </c>
      <c r="C9242" s="74">
        <f t="shared" si="72"/>
        <v>0</v>
      </c>
      <c r="D9242" s="74">
        <f t="shared" si="73"/>
        <v>0</v>
      </c>
    </row>
    <row r="9243" spans="1:4">
      <c r="A9243" s="74" t="s">
        <v>6499</v>
      </c>
      <c r="B9243" s="74" t="str">
        <f ca="1">IFERROR(__xludf.DUMMYFUNCTION("IF(REGEXMATCH(A9243,""wealth planning""),""Script 1"",""-"")"),"-")</f>
        <v>-</v>
      </c>
      <c r="C9243" s="74">
        <f t="shared" si="72"/>
        <v>0</v>
      </c>
      <c r="D9243" s="74">
        <f t="shared" si="73"/>
        <v>0</v>
      </c>
    </row>
    <row r="9244" spans="1:4">
      <c r="A9244" s="149">
        <v>45624</v>
      </c>
      <c r="B9244" s="74" t="str">
        <f ca="1">IFERROR(__xludf.DUMMYFUNCTION("IF(REGEXMATCH(A9244,""wealth planning""),""Script 1"",""-"")"),"#VALUE!")</f>
        <v>#VALUE!</v>
      </c>
      <c r="C9244" s="74" t="str">
        <f t="shared" si="72"/>
        <v>aswad mdnor</v>
      </c>
      <c r="D9244" s="74">
        <f t="shared" si="73"/>
        <v>0</v>
      </c>
    </row>
    <row r="9245" spans="1:4">
      <c r="A9245" s="149">
        <v>45624</v>
      </c>
      <c r="B9245" s="74" t="str">
        <f ca="1">IFERROR(__xludf.DUMMYFUNCTION("IF(REGEXMATCH(A9245,""wealth planning""),""Script 1"",""-"")"),"#VALUE!")</f>
        <v>#VALUE!</v>
      </c>
      <c r="C9245" s="149">
        <f t="shared" si="72"/>
        <v>45624</v>
      </c>
      <c r="D9245" s="74">
        <f t="shared" si="73"/>
        <v>0</v>
      </c>
    </row>
    <row r="9246" spans="1:4">
      <c r="A9246" s="74" t="s">
        <v>6500</v>
      </c>
      <c r="B9246" s="74" t="str">
        <f ca="1">IFERROR(__xludf.DUMMYFUNCTION("IF(REGEXMATCH(A9246,""wealth planning""),""Script 1"",""-"")"),"Script 1")</f>
        <v>Script 1</v>
      </c>
      <c r="C9246" s="149">
        <f t="shared" si="72"/>
        <v>45624</v>
      </c>
      <c r="D9246" s="74" t="str">
        <f t="shared" si="73"/>
        <v>aswad mdnor</v>
      </c>
    </row>
    <row r="9247" spans="1:4">
      <c r="B9247" s="74" t="str">
        <f ca="1">IFERROR(__xludf.DUMMYFUNCTION("IF(REGEXMATCH(A9247,""wealth planning""),""Script 1"",""-"")"),"-")</f>
        <v>-</v>
      </c>
      <c r="C9247" s="74" t="str">
        <f t="shared" si="72"/>
        <v>You: Hai assalamualaikum Aswad,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247" s="149">
        <f t="shared" si="73"/>
        <v>45624</v>
      </c>
    </row>
    <row r="9248" spans="1:4">
      <c r="B9248" s="74" t="str">
        <f ca="1">IFERROR(__xludf.DUMMYFUNCTION("IF(REGEXMATCH(A9248,""wealth planning""),""Script 1"",""-"")"),"-")</f>
        <v>-</v>
      </c>
      <c r="C9248" s="74">
        <f t="shared" si="72"/>
        <v>0</v>
      </c>
      <c r="D9248" s="149">
        <f t="shared" si="73"/>
        <v>45624</v>
      </c>
    </row>
    <row r="9249" spans="1:4">
      <c r="B9249" s="74" t="str">
        <f ca="1">IFERROR(__xludf.DUMMYFUNCTION("IF(REGEXMATCH(A9249,""wealth planning""),""Script 1"",""-"")"),"-")</f>
        <v>-</v>
      </c>
      <c r="C9249" s="74">
        <f t="shared" si="72"/>
        <v>0</v>
      </c>
      <c r="D9249" s="74" t="str">
        <f t="shared" si="73"/>
        <v>You: Hai assalamualaikum Aswad,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250" spans="1:4">
      <c r="B9250" s="74" t="str">
        <f ca="1">IFERROR(__xludf.DUMMYFUNCTION("IF(REGEXMATCH(A9250,""wealth planning""),""Script 1"",""-"")"),"-")</f>
        <v>-</v>
      </c>
      <c r="C9250" s="74">
        <f t="shared" si="72"/>
        <v>0</v>
      </c>
      <c r="D9250" s="74">
        <f t="shared" si="73"/>
        <v>0</v>
      </c>
    </row>
    <row r="9251" spans="1:4">
      <c r="A9251" s="74" t="s">
        <v>6503</v>
      </c>
      <c r="B9251" s="74" t="str">
        <f ca="1">IFERROR(__xludf.DUMMYFUNCTION("IF(REGEXMATCH(A9251,""wealth planning""),""Script 1"",""-"")"),"-")</f>
        <v>-</v>
      </c>
      <c r="C9251" s="74">
        <f t="shared" si="72"/>
        <v>0</v>
      </c>
      <c r="D9251" s="74">
        <f t="shared" si="73"/>
        <v>0</v>
      </c>
    </row>
    <row r="9252" spans="1:4">
      <c r="A9252" s="149">
        <v>45624</v>
      </c>
      <c r="B9252" s="74" t="str">
        <f ca="1">IFERROR(__xludf.DUMMYFUNCTION("IF(REGEXMATCH(A9252,""wealth planning""),""Script 1"",""-"")"),"#VALUE!")</f>
        <v>#VALUE!</v>
      </c>
      <c r="C9252" s="74" t="str">
        <f t="shared" si="72"/>
        <v>Natasha Azlin Ahmed Affendy</v>
      </c>
      <c r="D9252" s="74">
        <f t="shared" si="73"/>
        <v>0</v>
      </c>
    </row>
    <row r="9253" spans="1:4">
      <c r="A9253" s="149">
        <v>45624</v>
      </c>
      <c r="B9253" s="74" t="str">
        <f ca="1">IFERROR(__xludf.DUMMYFUNCTION("IF(REGEXMATCH(A9253,""wealth planning""),""Script 1"",""-"")"),"#VALUE!")</f>
        <v>#VALUE!</v>
      </c>
      <c r="C9253" s="149">
        <f t="shared" si="72"/>
        <v>45624</v>
      </c>
      <c r="D9253" s="74">
        <f t="shared" si="73"/>
        <v>0</v>
      </c>
    </row>
    <row r="9254" spans="1:4">
      <c r="A9254" s="74" t="s">
        <v>5370</v>
      </c>
      <c r="B9254" s="74" t="str">
        <f ca="1">IFERROR(__xludf.DUMMYFUNCTION("IF(REGEXMATCH(A9254,""wealth planning""),""Script 1"",""-"")"),"Script 1")</f>
        <v>Script 1</v>
      </c>
      <c r="C9254" s="149">
        <f t="shared" si="72"/>
        <v>45624</v>
      </c>
      <c r="D9254" s="74" t="str">
        <f t="shared" si="73"/>
        <v>Natasha Azlin Ahmed Affendy</v>
      </c>
    </row>
    <row r="9255" spans="1:4">
      <c r="B9255" s="74" t="str">
        <f ca="1">IFERROR(__xludf.DUMMYFUNCTION("IF(REGEXMATCH(A9255,""wealth planning""),""Script 1"",""-"")"),"-")</f>
        <v>-</v>
      </c>
      <c r="C9255" s="74" t="str">
        <f t="shared" si="72"/>
        <v>You: Hai assalamualaikum Natasha,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255" s="149">
        <f t="shared" si="73"/>
        <v>45624</v>
      </c>
    </row>
    <row r="9256" spans="1:4">
      <c r="B9256" s="74" t="str">
        <f ca="1">IFERROR(__xludf.DUMMYFUNCTION("IF(REGEXMATCH(A9256,""wealth planning""),""Script 1"",""-"")"),"-")</f>
        <v>-</v>
      </c>
      <c r="C9256" s="74">
        <f t="shared" si="72"/>
        <v>0</v>
      </c>
      <c r="D9256" s="149">
        <f t="shared" si="73"/>
        <v>45624</v>
      </c>
    </row>
    <row r="9257" spans="1:4">
      <c r="B9257" s="74" t="str">
        <f ca="1">IFERROR(__xludf.DUMMYFUNCTION("IF(REGEXMATCH(A9257,""wealth planning""),""Script 1"",""-"")"),"-")</f>
        <v>-</v>
      </c>
      <c r="C9257" s="74">
        <f t="shared" si="72"/>
        <v>0</v>
      </c>
      <c r="D9257" s="74" t="str">
        <f t="shared" si="73"/>
        <v>You: Hai assalamualaikum Natasha,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258" spans="1:4">
      <c r="B9258" s="74" t="str">
        <f ca="1">IFERROR(__xludf.DUMMYFUNCTION("IF(REGEXMATCH(A9258,""wealth planning""),""Script 1"",""-"")"),"-")</f>
        <v>-</v>
      </c>
      <c r="C9258" s="74">
        <f t="shared" si="72"/>
        <v>0</v>
      </c>
      <c r="D9258" s="74">
        <f t="shared" si="73"/>
        <v>0</v>
      </c>
    </row>
    <row r="9259" spans="1:4">
      <c r="A9259" s="74" t="s">
        <v>6506</v>
      </c>
      <c r="B9259" s="74" t="str">
        <f ca="1">IFERROR(__xludf.DUMMYFUNCTION("IF(REGEXMATCH(A9259,""wealth planning""),""Script 1"",""-"")"),"-")</f>
        <v>-</v>
      </c>
      <c r="C9259" s="74">
        <f t="shared" si="72"/>
        <v>0</v>
      </c>
      <c r="D9259" s="74">
        <f t="shared" si="73"/>
        <v>0</v>
      </c>
    </row>
    <row r="9260" spans="1:4">
      <c r="A9260" s="149">
        <v>45624</v>
      </c>
      <c r="B9260" s="74" t="str">
        <f ca="1">IFERROR(__xludf.DUMMYFUNCTION("IF(REGEXMATCH(A9260,""wealth planning""),""Script 1"",""-"")"),"#VALUE!")</f>
        <v>#VALUE!</v>
      </c>
      <c r="C9260" s="74" t="str">
        <f t="shared" si="72"/>
        <v>Siti Zulaiha</v>
      </c>
      <c r="D9260" s="74">
        <f t="shared" si="73"/>
        <v>0</v>
      </c>
    </row>
    <row r="9261" spans="1:4">
      <c r="A9261" s="149">
        <v>45624</v>
      </c>
      <c r="B9261" s="74" t="str">
        <f ca="1">IFERROR(__xludf.DUMMYFUNCTION("IF(REGEXMATCH(A9261,""wealth planning""),""Script 1"",""-"")"),"#VALUE!")</f>
        <v>#VALUE!</v>
      </c>
      <c r="C9261" s="149">
        <f t="shared" si="72"/>
        <v>45624</v>
      </c>
      <c r="D9261" s="74">
        <f t="shared" si="73"/>
        <v>0</v>
      </c>
    </row>
    <row r="9262" spans="1:4">
      <c r="A9262" s="74" t="s">
        <v>6507</v>
      </c>
      <c r="B9262" s="74" t="str">
        <f ca="1">IFERROR(__xludf.DUMMYFUNCTION("IF(REGEXMATCH(A9262,""wealth planning""),""Script 1"",""-"")"),"Script 1")</f>
        <v>Script 1</v>
      </c>
      <c r="C9262" s="149">
        <f t="shared" si="72"/>
        <v>45624</v>
      </c>
      <c r="D9262" s="74" t="str">
        <f t="shared" si="73"/>
        <v>Siti Zulaiha</v>
      </c>
    </row>
    <row r="9263" spans="1:4">
      <c r="B9263" s="74" t="str">
        <f ca="1">IFERROR(__xludf.DUMMYFUNCTION("IF(REGEXMATCH(A9263,""wealth planning""),""Script 1"",""-"")"),"-")</f>
        <v>-</v>
      </c>
      <c r="C9263" s="74" t="str">
        <f t="shared" si="72"/>
        <v>You: Hai assalamualaikum Siti Zulaiha,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263" s="149">
        <f t="shared" si="73"/>
        <v>45624</v>
      </c>
    </row>
    <row r="9264" spans="1:4">
      <c r="B9264" s="74" t="str">
        <f ca="1">IFERROR(__xludf.DUMMYFUNCTION("IF(REGEXMATCH(A9264,""wealth planning""),""Script 1"",""-"")"),"-")</f>
        <v>-</v>
      </c>
      <c r="C9264" s="74">
        <f t="shared" si="72"/>
        <v>0</v>
      </c>
      <c r="D9264" s="149">
        <f t="shared" si="73"/>
        <v>45624</v>
      </c>
    </row>
    <row r="9265" spans="1:4">
      <c r="B9265" s="74" t="str">
        <f ca="1">IFERROR(__xludf.DUMMYFUNCTION("IF(REGEXMATCH(A9265,""wealth planning""),""Script 1"",""-"")"),"-")</f>
        <v>-</v>
      </c>
      <c r="C9265" s="74">
        <f t="shared" si="72"/>
        <v>0</v>
      </c>
      <c r="D9265" s="74" t="str">
        <f t="shared" si="73"/>
        <v>You: Hai assalamualaikum Siti Zulaiha,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266" spans="1:4">
      <c r="B9266" s="74" t="str">
        <f ca="1">IFERROR(__xludf.DUMMYFUNCTION("IF(REGEXMATCH(A9266,""wealth planning""),""Script 1"",""-"")"),"-")</f>
        <v>-</v>
      </c>
      <c r="C9266" s="74">
        <f t="shared" si="72"/>
        <v>0</v>
      </c>
      <c r="D9266" s="74">
        <f t="shared" si="73"/>
        <v>0</v>
      </c>
    </row>
    <row r="9267" spans="1:4">
      <c r="A9267" s="74" t="s">
        <v>6510</v>
      </c>
      <c r="B9267" s="74" t="str">
        <f ca="1">IFERROR(__xludf.DUMMYFUNCTION("IF(REGEXMATCH(A9267,""wealth planning""),""Script 1"",""-"")"),"-")</f>
        <v>-</v>
      </c>
      <c r="C9267" s="74">
        <f t="shared" si="72"/>
        <v>0</v>
      </c>
      <c r="D9267" s="74">
        <f t="shared" si="73"/>
        <v>0</v>
      </c>
    </row>
    <row r="9268" spans="1:4">
      <c r="A9268" s="149">
        <v>45624</v>
      </c>
      <c r="B9268" s="74" t="str">
        <f ca="1">IFERROR(__xludf.DUMMYFUNCTION("IF(REGEXMATCH(A9268,""wealth planning""),""Script 1"",""-"")"),"#VALUE!")</f>
        <v>#VALUE!</v>
      </c>
      <c r="C9268" s="74" t="str">
        <f t="shared" si="72"/>
        <v>Mohd Zaidi Abd Hair</v>
      </c>
      <c r="D9268" s="74">
        <f t="shared" si="73"/>
        <v>0</v>
      </c>
    </row>
    <row r="9269" spans="1:4">
      <c r="A9269" s="149">
        <v>45624</v>
      </c>
      <c r="B9269" s="74" t="str">
        <f ca="1">IFERROR(__xludf.DUMMYFUNCTION("IF(REGEXMATCH(A9269,""wealth planning""),""Script 1"",""-"")"),"#VALUE!")</f>
        <v>#VALUE!</v>
      </c>
      <c r="C9269" s="149">
        <f t="shared" si="72"/>
        <v>45624</v>
      </c>
      <c r="D9269" s="74">
        <f t="shared" si="73"/>
        <v>0</v>
      </c>
    </row>
    <row r="9270" spans="1:4">
      <c r="A9270" s="74" t="s">
        <v>6511</v>
      </c>
      <c r="B9270" s="74" t="str">
        <f ca="1">IFERROR(__xludf.DUMMYFUNCTION("IF(REGEXMATCH(A9270,""wealth planning""),""Script 1"",""-"")"),"Script 1")</f>
        <v>Script 1</v>
      </c>
      <c r="C9270" s="149">
        <f t="shared" si="72"/>
        <v>45624</v>
      </c>
      <c r="D9270" s="74" t="str">
        <f t="shared" si="73"/>
        <v>Mohd Zaidi Abd Hair</v>
      </c>
    </row>
    <row r="9271" spans="1:4">
      <c r="B9271" s="74" t="str">
        <f ca="1">IFERROR(__xludf.DUMMYFUNCTION("IF(REGEXMATCH(A9271,""wealth planning""),""Script 1"",""-"")"),"-")</f>
        <v>-</v>
      </c>
      <c r="C9271" s="74" t="str">
        <f t="shared" si="72"/>
        <v>You: Hai assalamualaikum tuan Zaidi,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271" s="149">
        <f t="shared" si="73"/>
        <v>45624</v>
      </c>
    </row>
    <row r="9272" spans="1:4">
      <c r="B9272" s="74" t="str">
        <f ca="1">IFERROR(__xludf.DUMMYFUNCTION("IF(REGEXMATCH(A9272,""wealth planning""),""Script 1"",""-"")"),"-")</f>
        <v>-</v>
      </c>
      <c r="C9272" s="74">
        <f t="shared" si="72"/>
        <v>0</v>
      </c>
      <c r="D9272" s="149">
        <f t="shared" si="73"/>
        <v>45624</v>
      </c>
    </row>
    <row r="9273" spans="1:4">
      <c r="B9273" s="74" t="str">
        <f ca="1">IFERROR(__xludf.DUMMYFUNCTION("IF(REGEXMATCH(A9273,""wealth planning""),""Script 1"",""-"")"),"-")</f>
        <v>-</v>
      </c>
      <c r="C9273" s="74">
        <f t="shared" si="72"/>
        <v>0</v>
      </c>
      <c r="D9273" s="74" t="str">
        <f t="shared" si="73"/>
        <v>You: Hai assalamualaikum tuan Zaidi,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274" spans="1:4">
      <c r="A9274" s="74" t="s">
        <v>6513</v>
      </c>
      <c r="B9274" s="74" t="str">
        <f ca="1">IFERROR(__xludf.DUMMYFUNCTION("IF(REGEXMATCH(A9274,""wealth planning""),""Script 1"",""-"")"),"-")</f>
        <v>-</v>
      </c>
      <c r="C9274" s="74">
        <f t="shared" si="72"/>
        <v>0</v>
      </c>
      <c r="D9274" s="74">
        <f t="shared" si="73"/>
        <v>0</v>
      </c>
    </row>
    <row r="9275" spans="1:4">
      <c r="A9275" s="74" t="s">
        <v>6514</v>
      </c>
      <c r="B9275" s="74" t="str">
        <f ca="1">IFERROR(__xludf.DUMMYFUNCTION("IF(REGEXMATCH(A9275,""wealth planning""),""Script 1"",""-"")"),"-")</f>
        <v>-</v>
      </c>
      <c r="C9275" s="74" t="str">
        <f t="shared" si="72"/>
        <v>Athirah JafriStatus is reachable</v>
      </c>
      <c r="D9275" s="74">
        <f t="shared" si="73"/>
        <v>0</v>
      </c>
    </row>
    <row r="9276" spans="1:4">
      <c r="A9276" s="149">
        <v>45624</v>
      </c>
      <c r="B9276" s="74" t="str">
        <f ca="1">IFERROR(__xludf.DUMMYFUNCTION("IF(REGEXMATCH(A9276,""wealth planning""),""Script 1"",""-"")"),"#VALUE!")</f>
        <v>#VALUE!</v>
      </c>
      <c r="C9276" s="74" t="str">
        <f t="shared" si="72"/>
        <v>Athirah Jafri</v>
      </c>
      <c r="D9276" s="74">
        <f t="shared" si="73"/>
        <v>0</v>
      </c>
    </row>
    <row r="9277" spans="1:4">
      <c r="A9277" s="149">
        <v>45624</v>
      </c>
      <c r="B9277" s="74" t="str">
        <f ca="1">IFERROR(__xludf.DUMMYFUNCTION("IF(REGEXMATCH(A9277,""wealth planning""),""Script 1"",""-"")"),"#VALUE!")</f>
        <v>#VALUE!</v>
      </c>
      <c r="C9277" s="149">
        <f t="shared" si="72"/>
        <v>45624</v>
      </c>
      <c r="D9277" s="74" t="str">
        <f t="shared" si="73"/>
        <v>Athirah JafriStatus is reachable</v>
      </c>
    </row>
    <row r="9278" spans="1:4">
      <c r="A9278" s="74" t="s">
        <v>3411</v>
      </c>
      <c r="B9278" s="74" t="str">
        <f ca="1">IFERROR(__xludf.DUMMYFUNCTION("IF(REGEXMATCH(A9278,""wealth planning""),""Script 1"",""-"")"),"Script 1")</f>
        <v>Script 1</v>
      </c>
      <c r="C9278" s="149">
        <f t="shared" si="72"/>
        <v>45624</v>
      </c>
      <c r="D9278" s="74" t="str">
        <f t="shared" si="73"/>
        <v>Athirah Jafri</v>
      </c>
    </row>
    <row r="9279" spans="1:4">
      <c r="B9279" s="74" t="str">
        <f ca="1">IFERROR(__xludf.DUMMYFUNCTION("IF(REGEXMATCH(A9279,""wealth planning""),""Script 1"",""-"")"),"-")</f>
        <v>-</v>
      </c>
      <c r="C9279" s="74" t="str">
        <f t="shared" si="72"/>
        <v>You: Hai assalamualaikum Athirah,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279" s="149">
        <f t="shared" si="73"/>
        <v>45624</v>
      </c>
    </row>
    <row r="9280" spans="1:4">
      <c r="B9280" s="74" t="str">
        <f ca="1">IFERROR(__xludf.DUMMYFUNCTION("IF(REGEXMATCH(A9280,""wealth planning""),""Script 1"",""-"")"),"-")</f>
        <v>-</v>
      </c>
      <c r="C9280" s="74">
        <f t="shared" si="72"/>
        <v>0</v>
      </c>
      <c r="D9280" s="149">
        <f t="shared" si="73"/>
        <v>45624</v>
      </c>
    </row>
    <row r="9281" spans="1:4">
      <c r="B9281" s="74" t="str">
        <f ca="1">IFERROR(__xludf.DUMMYFUNCTION("IF(REGEXMATCH(A9281,""wealth planning""),""Script 1"",""-"")"),"-")</f>
        <v>-</v>
      </c>
      <c r="C9281" s="74">
        <f t="shared" si="72"/>
        <v>0</v>
      </c>
      <c r="D9281" s="74" t="str">
        <f t="shared" si="73"/>
        <v>You: Hai assalamualaikum Athirah,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282" spans="1:4">
      <c r="A9282" s="74" t="s">
        <v>6516</v>
      </c>
      <c r="B9282" s="74" t="str">
        <f ca="1">IFERROR(__xludf.DUMMYFUNCTION("IF(REGEXMATCH(A9282,""wealth planning""),""Script 1"",""-"")"),"-")</f>
        <v>-</v>
      </c>
      <c r="C9282" s="74">
        <f t="shared" si="72"/>
        <v>0</v>
      </c>
      <c r="D9282" s="74">
        <f t="shared" si="73"/>
        <v>0</v>
      </c>
    </row>
    <row r="9283" spans="1:4">
      <c r="A9283" s="74" t="s">
        <v>6517</v>
      </c>
      <c r="B9283" s="74" t="str">
        <f ca="1">IFERROR(__xludf.DUMMYFUNCTION("IF(REGEXMATCH(A9283,""wealth planning""),""Script 1"",""-"")"),"-")</f>
        <v>-</v>
      </c>
      <c r="C9283" s="74" t="str">
        <f t="shared" si="72"/>
        <v>Noor SyaffynasStatus is reachable</v>
      </c>
      <c r="D9283" s="74">
        <f t="shared" si="73"/>
        <v>0</v>
      </c>
    </row>
    <row r="9284" spans="1:4">
      <c r="A9284" s="149">
        <v>45624</v>
      </c>
      <c r="B9284" s="74" t="str">
        <f ca="1">IFERROR(__xludf.DUMMYFUNCTION("IF(REGEXMATCH(A9284,""wealth planning""),""Script 1"",""-"")"),"#VALUE!")</f>
        <v>#VALUE!</v>
      </c>
      <c r="C9284" s="74" t="str">
        <f t="shared" si="72"/>
        <v>Noor Syaffynas</v>
      </c>
      <c r="D9284" s="74">
        <f t="shared" si="73"/>
        <v>0</v>
      </c>
    </row>
    <row r="9285" spans="1:4">
      <c r="A9285" s="149">
        <v>45624</v>
      </c>
      <c r="B9285" s="74" t="str">
        <f ca="1">IFERROR(__xludf.DUMMYFUNCTION("IF(REGEXMATCH(A9285,""wealth planning""),""Script 1"",""-"")"),"#VALUE!")</f>
        <v>#VALUE!</v>
      </c>
      <c r="C9285" s="149">
        <f t="shared" si="72"/>
        <v>45624</v>
      </c>
      <c r="D9285" s="74" t="str">
        <f t="shared" si="73"/>
        <v>Noor SyaffynasStatus is reachable</v>
      </c>
    </row>
    <row r="9286" spans="1:4">
      <c r="A9286" s="74" t="s">
        <v>6518</v>
      </c>
      <c r="B9286" s="74" t="str">
        <f ca="1">IFERROR(__xludf.DUMMYFUNCTION("IF(REGEXMATCH(A9286,""wealth planning""),""Script 1"",""-"")"),"Script 1")</f>
        <v>Script 1</v>
      </c>
      <c r="C9286" s="149">
        <f t="shared" si="72"/>
        <v>45624</v>
      </c>
      <c r="D9286" s="74" t="str">
        <f t="shared" si="73"/>
        <v>Noor Syaffynas</v>
      </c>
    </row>
    <row r="9287" spans="1:4">
      <c r="B9287" s="74" t="str">
        <f ca="1">IFERROR(__xludf.DUMMYFUNCTION("IF(REGEXMATCH(A9287,""wealth planning""),""Script 1"",""-"")"),"-")</f>
        <v>-</v>
      </c>
      <c r="C9287" s="74" t="str">
        <f t="shared" si="72"/>
        <v>You: Hai assalamualaikum puan Noor Syaffynas,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287" s="149">
        <f t="shared" si="73"/>
        <v>45624</v>
      </c>
    </row>
    <row r="9288" spans="1:4">
      <c r="B9288" s="74" t="str">
        <f ca="1">IFERROR(__xludf.DUMMYFUNCTION("IF(REGEXMATCH(A9288,""wealth planning""),""Script 1"",""-"")"),"-")</f>
        <v>-</v>
      </c>
      <c r="C9288" s="74">
        <f t="shared" si="72"/>
        <v>0</v>
      </c>
      <c r="D9288" s="149">
        <f t="shared" si="73"/>
        <v>45624</v>
      </c>
    </row>
    <row r="9289" spans="1:4">
      <c r="B9289" s="74" t="str">
        <f ca="1">IFERROR(__xludf.DUMMYFUNCTION("IF(REGEXMATCH(A9289,""wealth planning""),""Script 1"",""-"")"),"-")</f>
        <v>-</v>
      </c>
      <c r="C9289" s="74">
        <f t="shared" si="72"/>
        <v>0</v>
      </c>
      <c r="D9289" s="74" t="str">
        <f t="shared" si="73"/>
        <v>You: Hai assalamualaikum puan Noor Syaffynas,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290" spans="1:4">
      <c r="A9290" s="74" t="s">
        <v>6520</v>
      </c>
      <c r="B9290" s="74" t="str">
        <f ca="1">IFERROR(__xludf.DUMMYFUNCTION("IF(REGEXMATCH(A9290,""wealth planning""),""Script 1"",""-"")"),"-")</f>
        <v>-</v>
      </c>
      <c r="C9290" s="74">
        <f t="shared" si="72"/>
        <v>0</v>
      </c>
      <c r="D9290" s="74">
        <f t="shared" si="73"/>
        <v>0</v>
      </c>
    </row>
    <row r="9291" spans="1:4">
      <c r="A9291" s="74" t="s">
        <v>6521</v>
      </c>
      <c r="B9291" s="74" t="str">
        <f ca="1">IFERROR(__xludf.DUMMYFUNCTION("IF(REGEXMATCH(A9291,""wealth planning""),""Script 1"",""-"")"),"-")</f>
        <v>-</v>
      </c>
      <c r="C9291" s="74" t="str">
        <f t="shared" si="72"/>
        <v>Farisha Izza Atiqah SukartisStatus is reachable</v>
      </c>
      <c r="D9291" s="74">
        <f t="shared" si="73"/>
        <v>0</v>
      </c>
    </row>
    <row r="9292" spans="1:4">
      <c r="A9292" s="149">
        <v>45624</v>
      </c>
      <c r="B9292" s="74" t="str">
        <f ca="1">IFERROR(__xludf.DUMMYFUNCTION("IF(REGEXMATCH(A9292,""wealth planning""),""Script 1"",""-"")"),"#VALUE!")</f>
        <v>#VALUE!</v>
      </c>
      <c r="C9292" s="74" t="str">
        <f t="shared" si="72"/>
        <v>Farisha Izza Atiqah Sukartis</v>
      </c>
      <c r="D9292" s="74">
        <f t="shared" si="73"/>
        <v>0</v>
      </c>
    </row>
    <row r="9293" spans="1:4">
      <c r="A9293" s="149">
        <v>45624</v>
      </c>
      <c r="B9293" s="74" t="str">
        <f ca="1">IFERROR(__xludf.DUMMYFUNCTION("IF(REGEXMATCH(A9293,""wealth planning""),""Script 1"",""-"")"),"#VALUE!")</f>
        <v>#VALUE!</v>
      </c>
      <c r="C9293" s="149">
        <f t="shared" si="72"/>
        <v>45624</v>
      </c>
      <c r="D9293" s="74" t="str">
        <f t="shared" si="73"/>
        <v>Farisha Izza Atiqah SukartisStatus is reachable</v>
      </c>
    </row>
    <row r="9294" spans="1:4">
      <c r="A9294" s="74" t="s">
        <v>5161</v>
      </c>
      <c r="B9294" s="74" t="str">
        <f ca="1">IFERROR(__xludf.DUMMYFUNCTION("IF(REGEXMATCH(A9294,""wealth planning""),""Script 1"",""-"")"),"Script 1")</f>
        <v>Script 1</v>
      </c>
      <c r="C9294" s="149">
        <f t="shared" si="72"/>
        <v>45624</v>
      </c>
      <c r="D9294" s="74" t="str">
        <f t="shared" si="73"/>
        <v>Farisha Izza Atiqah Sukartis</v>
      </c>
    </row>
    <row r="9295" spans="1:4">
      <c r="B9295" s="74" t="str">
        <f ca="1">IFERROR(__xludf.DUMMYFUNCTION("IF(REGEXMATCH(A9295,""wealth planning""),""Script 1"",""-"")"),"-")</f>
        <v>-</v>
      </c>
      <c r="C9295" s="74" t="str">
        <f t="shared" si="72"/>
        <v>You: Hai assalamualaikum Farisha,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295" s="149">
        <f t="shared" si="73"/>
        <v>45624</v>
      </c>
    </row>
    <row r="9296" spans="1:4">
      <c r="B9296" s="74" t="str">
        <f ca="1">IFERROR(__xludf.DUMMYFUNCTION("IF(REGEXMATCH(A9296,""wealth planning""),""Script 1"",""-"")"),"-")</f>
        <v>-</v>
      </c>
      <c r="C9296" s="74">
        <f t="shared" si="72"/>
        <v>0</v>
      </c>
      <c r="D9296" s="149">
        <f t="shared" si="73"/>
        <v>45624</v>
      </c>
    </row>
    <row r="9297" spans="1:4">
      <c r="B9297" s="74" t="str">
        <f ca="1">IFERROR(__xludf.DUMMYFUNCTION("IF(REGEXMATCH(A9297,""wealth planning""),""Script 1"",""-"")"),"-")</f>
        <v>-</v>
      </c>
      <c r="C9297" s="74">
        <f t="shared" si="72"/>
        <v>0</v>
      </c>
      <c r="D9297" s="74" t="str">
        <f t="shared" si="73"/>
        <v>You: Hai assalamualaikum Farisha,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298" spans="1:4">
      <c r="A9298" s="74" t="s">
        <v>6523</v>
      </c>
      <c r="B9298" s="74" t="str">
        <f ca="1">IFERROR(__xludf.DUMMYFUNCTION("IF(REGEXMATCH(A9298,""wealth planning""),""Script 1"",""-"")"),"-")</f>
        <v>-</v>
      </c>
      <c r="C9298" s="74">
        <f t="shared" si="72"/>
        <v>0</v>
      </c>
      <c r="D9298" s="74">
        <f t="shared" si="73"/>
        <v>0</v>
      </c>
    </row>
    <row r="9299" spans="1:4">
      <c r="A9299" s="74" t="s">
        <v>6523</v>
      </c>
      <c r="B9299" s="74" t="str">
        <f ca="1">IFERROR(__xludf.DUMMYFUNCTION("IF(REGEXMATCH(A9299,""wealth planning""),""Script 1"",""-"")"),"-")</f>
        <v>-</v>
      </c>
      <c r="C9299" s="74" t="str">
        <f t="shared" si="72"/>
        <v>Nur Izzni Hartini Zulbahari</v>
      </c>
      <c r="D9299" s="74">
        <f t="shared" si="73"/>
        <v>0</v>
      </c>
    </row>
    <row r="9300" spans="1:4">
      <c r="A9300" s="149">
        <v>45624</v>
      </c>
      <c r="B9300" s="74" t="str">
        <f ca="1">IFERROR(__xludf.DUMMYFUNCTION("IF(REGEXMATCH(A9300,""wealth planning""),""Script 1"",""-"")"),"#VALUE!")</f>
        <v>#VALUE!</v>
      </c>
      <c r="C9300" s="74" t="str">
        <f t="shared" si="72"/>
        <v>Nur Izzni Hartini Zulbahari</v>
      </c>
      <c r="D9300" s="74">
        <f t="shared" si="73"/>
        <v>0</v>
      </c>
    </row>
    <row r="9301" spans="1:4">
      <c r="A9301" s="149">
        <v>45624</v>
      </c>
      <c r="B9301" s="74" t="str">
        <f ca="1">IFERROR(__xludf.DUMMYFUNCTION("IF(REGEXMATCH(A9301,""wealth planning""),""Script 1"",""-"")"),"#VALUE!")</f>
        <v>#VALUE!</v>
      </c>
      <c r="C9301" s="149">
        <f t="shared" si="72"/>
        <v>45624</v>
      </c>
      <c r="D9301" s="74" t="str">
        <f t="shared" si="73"/>
        <v>Nur Izzni Hartini Zulbahari</v>
      </c>
    </row>
    <row r="9302" spans="1:4">
      <c r="A9302" s="74" t="s">
        <v>6524</v>
      </c>
      <c r="B9302" s="74" t="str">
        <f ca="1">IFERROR(__xludf.DUMMYFUNCTION("IF(REGEXMATCH(A9302,""wealth planning""),""Script 1"",""-"")"),"Script 1")</f>
        <v>Script 1</v>
      </c>
      <c r="C9302" s="149">
        <f t="shared" si="72"/>
        <v>45624</v>
      </c>
      <c r="D9302" s="74" t="str">
        <f t="shared" si="73"/>
        <v>Nur Izzni Hartini Zulbahari</v>
      </c>
    </row>
    <row r="9303" spans="1:4">
      <c r="B9303" s="74" t="str">
        <f ca="1">IFERROR(__xludf.DUMMYFUNCTION("IF(REGEXMATCH(A9303,""wealth planning""),""Script 1"",""-"")"),"-")</f>
        <v>-</v>
      </c>
      <c r="C9303" s="74" t="str">
        <f t="shared" si="72"/>
        <v>You: Hai assalamualaikum Nur Izzni,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303" s="149">
        <f t="shared" si="73"/>
        <v>45624</v>
      </c>
    </row>
    <row r="9304" spans="1:4">
      <c r="B9304" s="74" t="str">
        <f ca="1">IFERROR(__xludf.DUMMYFUNCTION("IF(REGEXMATCH(A9304,""wealth planning""),""Script 1"",""-"")"),"-")</f>
        <v>-</v>
      </c>
      <c r="C9304" s="74">
        <f t="shared" si="72"/>
        <v>0</v>
      </c>
      <c r="D9304" s="149">
        <f t="shared" si="73"/>
        <v>45624</v>
      </c>
    </row>
    <row r="9305" spans="1:4">
      <c r="B9305" s="74" t="str">
        <f ca="1">IFERROR(__xludf.DUMMYFUNCTION("IF(REGEXMATCH(A9305,""wealth planning""),""Script 1"",""-"")"),"-")</f>
        <v>-</v>
      </c>
      <c r="C9305" s="74">
        <f t="shared" si="72"/>
        <v>0</v>
      </c>
      <c r="D9305" s="74" t="str">
        <f t="shared" si="73"/>
        <v>You: Hai assalamualaikum Nur Izzni,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306" spans="1:4">
      <c r="A9306" s="74" t="s">
        <v>6526</v>
      </c>
      <c r="B9306" s="74" t="str">
        <f ca="1">IFERROR(__xludf.DUMMYFUNCTION("IF(REGEXMATCH(A9306,""wealth planning""),""Script 1"",""-"")"),"-")</f>
        <v>-</v>
      </c>
      <c r="C9306" s="74">
        <f t="shared" si="72"/>
        <v>0</v>
      </c>
      <c r="D9306" s="74">
        <f t="shared" si="73"/>
        <v>0</v>
      </c>
    </row>
    <row r="9307" spans="1:4">
      <c r="A9307" s="74" t="s">
        <v>6527</v>
      </c>
      <c r="B9307" s="74" t="str">
        <f ca="1">IFERROR(__xludf.DUMMYFUNCTION("IF(REGEXMATCH(A9307,""wealth planning""),""Script 1"",""-"")"),"-")</f>
        <v>-</v>
      </c>
      <c r="C9307" s="74" t="str">
        <f t="shared" si="72"/>
        <v>Muhd Afiq Iqhwan Muhd ZaidiStatus is reachable</v>
      </c>
      <c r="D9307" s="74">
        <f t="shared" si="73"/>
        <v>0</v>
      </c>
    </row>
    <row r="9308" spans="1:4">
      <c r="A9308" s="149">
        <v>45624</v>
      </c>
      <c r="B9308" s="74" t="str">
        <f ca="1">IFERROR(__xludf.DUMMYFUNCTION("IF(REGEXMATCH(A9308,""wealth planning""),""Script 1"",""-"")"),"#VALUE!")</f>
        <v>#VALUE!</v>
      </c>
      <c r="C9308" s="74" t="str">
        <f t="shared" si="72"/>
        <v>Muhd Afiq Iqhwan Muhd Zaidi</v>
      </c>
      <c r="D9308" s="74">
        <f t="shared" si="73"/>
        <v>0</v>
      </c>
    </row>
    <row r="9309" spans="1:4">
      <c r="A9309" s="149">
        <v>45624</v>
      </c>
      <c r="B9309" s="74" t="str">
        <f ca="1">IFERROR(__xludf.DUMMYFUNCTION("IF(REGEXMATCH(A9309,""wealth planning""),""Script 1"",""-"")"),"#VALUE!")</f>
        <v>#VALUE!</v>
      </c>
      <c r="C9309" s="149">
        <f t="shared" si="72"/>
        <v>45624</v>
      </c>
      <c r="D9309" s="74" t="str">
        <f t="shared" si="73"/>
        <v>Muhd Afiq Iqhwan Muhd ZaidiStatus is reachable</v>
      </c>
    </row>
    <row r="9310" spans="1:4">
      <c r="A9310" s="74" t="s">
        <v>3175</v>
      </c>
      <c r="B9310" s="74" t="str">
        <f ca="1">IFERROR(__xludf.DUMMYFUNCTION("IF(REGEXMATCH(A9310,""wealth planning""),""Script 1"",""-"")"),"Script 1")</f>
        <v>Script 1</v>
      </c>
      <c r="C9310" s="149">
        <f t="shared" si="72"/>
        <v>45624</v>
      </c>
      <c r="D9310" s="74" t="str">
        <f t="shared" si="73"/>
        <v>Muhd Afiq Iqhwan Muhd Zaidi</v>
      </c>
    </row>
    <row r="9311" spans="1:4">
      <c r="B9311" s="74" t="str">
        <f ca="1">IFERROR(__xludf.DUMMYFUNCTION("IF(REGEXMATCH(A9311,""wealth planning""),""Script 1"",""-"")"),"-")</f>
        <v>-</v>
      </c>
      <c r="C9311" s="74" t="str">
        <f t="shared" si="72"/>
        <v>You: Hai assalamualaikum 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311" s="149">
        <f t="shared" si="73"/>
        <v>45624</v>
      </c>
    </row>
    <row r="9312" spans="1:4">
      <c r="B9312" s="74" t="str">
        <f ca="1">IFERROR(__xludf.DUMMYFUNCTION("IF(REGEXMATCH(A9312,""wealth planning""),""Script 1"",""-"")"),"-")</f>
        <v>-</v>
      </c>
      <c r="C9312" s="74">
        <f t="shared" si="72"/>
        <v>0</v>
      </c>
      <c r="D9312" s="149">
        <f t="shared" si="73"/>
        <v>45624</v>
      </c>
    </row>
    <row r="9313" spans="1:4">
      <c r="B9313" s="74" t="str">
        <f ca="1">IFERROR(__xludf.DUMMYFUNCTION("IF(REGEXMATCH(A9313,""wealth planning""),""Script 1"",""-"")"),"-")</f>
        <v>-</v>
      </c>
      <c r="C9313" s="74">
        <f t="shared" si="72"/>
        <v>0</v>
      </c>
      <c r="D9313" s="74" t="str">
        <f t="shared" si="73"/>
        <v>You: Hai assalamualaikum 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314" spans="1:4">
      <c r="A9314" s="74" t="s">
        <v>6529</v>
      </c>
      <c r="B9314" s="74" t="str">
        <f ca="1">IFERROR(__xludf.DUMMYFUNCTION("IF(REGEXMATCH(A9314,""wealth planning""),""Script 1"",""-"")"),"-")</f>
        <v>-</v>
      </c>
      <c r="C9314" s="74">
        <f t="shared" si="72"/>
        <v>0</v>
      </c>
      <c r="D9314" s="74">
        <f t="shared" si="73"/>
        <v>0</v>
      </c>
    </row>
    <row r="9315" spans="1:4">
      <c r="A9315" s="74" t="s">
        <v>6530</v>
      </c>
      <c r="B9315" s="74" t="str">
        <f ca="1">IFERROR(__xludf.DUMMYFUNCTION("IF(REGEXMATCH(A9315,""wealth planning""),""Script 1"",""-"")"),"-")</f>
        <v>-</v>
      </c>
      <c r="C9315" s="74" t="str">
        <f t="shared" si="72"/>
        <v>Arinah FadzilStatus is reachable</v>
      </c>
      <c r="D9315" s="74">
        <f t="shared" si="73"/>
        <v>0</v>
      </c>
    </row>
    <row r="9316" spans="1:4">
      <c r="A9316" s="149">
        <v>45624</v>
      </c>
      <c r="B9316" s="74" t="str">
        <f ca="1">IFERROR(__xludf.DUMMYFUNCTION("IF(REGEXMATCH(A9316,""wealth planning""),""Script 1"",""-"")"),"#VALUE!")</f>
        <v>#VALUE!</v>
      </c>
      <c r="C9316" s="74" t="str">
        <f t="shared" si="72"/>
        <v>Arinah Fadzil</v>
      </c>
      <c r="D9316" s="74">
        <f t="shared" si="73"/>
        <v>0</v>
      </c>
    </row>
    <row r="9317" spans="1:4">
      <c r="A9317" s="149">
        <v>45624</v>
      </c>
      <c r="B9317" s="74" t="str">
        <f ca="1">IFERROR(__xludf.DUMMYFUNCTION("IF(REGEXMATCH(A9317,""wealth planning""),""Script 1"",""-"")"),"#VALUE!")</f>
        <v>#VALUE!</v>
      </c>
      <c r="C9317" s="149">
        <f t="shared" si="72"/>
        <v>45624</v>
      </c>
      <c r="D9317" s="74" t="str">
        <f t="shared" si="73"/>
        <v>Arinah FadzilStatus is reachable</v>
      </c>
    </row>
    <row r="9318" spans="1:4">
      <c r="A9318" s="74" t="s">
        <v>6531</v>
      </c>
      <c r="B9318" s="74" t="str">
        <f ca="1">IFERROR(__xludf.DUMMYFUNCTION("IF(REGEXMATCH(A9318,""wealth planning""),""Script 1"",""-"")"),"Script 1")</f>
        <v>Script 1</v>
      </c>
      <c r="C9318" s="149">
        <f t="shared" si="72"/>
        <v>45624</v>
      </c>
      <c r="D9318" s="74" t="str">
        <f t="shared" si="73"/>
        <v>Arinah Fadzil</v>
      </c>
    </row>
    <row r="9319" spans="1:4">
      <c r="B9319" s="74" t="str">
        <f ca="1">IFERROR(__xludf.DUMMYFUNCTION("IF(REGEXMATCH(A9319,""wealth planning""),""Script 1"",""-"")"),"-")</f>
        <v>-</v>
      </c>
      <c r="C9319" s="74" t="str">
        <f t="shared" si="72"/>
        <v>You: Hai assalamualaikum Arinah,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319" s="149">
        <f t="shared" si="73"/>
        <v>45624</v>
      </c>
    </row>
    <row r="9320" spans="1:4">
      <c r="B9320" s="74" t="str">
        <f ca="1">IFERROR(__xludf.DUMMYFUNCTION("IF(REGEXMATCH(A9320,""wealth planning""),""Script 1"",""-"")"),"-")</f>
        <v>-</v>
      </c>
      <c r="C9320" s="74">
        <f t="shared" si="72"/>
        <v>0</v>
      </c>
      <c r="D9320" s="149">
        <f t="shared" si="73"/>
        <v>45624</v>
      </c>
    </row>
    <row r="9321" spans="1:4">
      <c r="B9321" s="74" t="str">
        <f ca="1">IFERROR(__xludf.DUMMYFUNCTION("IF(REGEXMATCH(A9321,""wealth planning""),""Script 1"",""-"")"),"-")</f>
        <v>-</v>
      </c>
      <c r="C9321" s="74">
        <f t="shared" si="72"/>
        <v>0</v>
      </c>
      <c r="D9321" s="74" t="str">
        <f t="shared" si="73"/>
        <v>You: Hai assalamualaikum Arinah,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322" spans="1:4">
      <c r="A9322" s="74" t="s">
        <v>6533</v>
      </c>
      <c r="B9322" s="74" t="str">
        <f ca="1">IFERROR(__xludf.DUMMYFUNCTION("IF(REGEXMATCH(A9322,""wealth planning""),""Script 1"",""-"")"),"-")</f>
        <v>-</v>
      </c>
      <c r="C9322" s="74">
        <f t="shared" si="72"/>
        <v>0</v>
      </c>
      <c r="D9322" s="74">
        <f t="shared" si="73"/>
        <v>0</v>
      </c>
    </row>
    <row r="9323" spans="1:4">
      <c r="A9323" s="74" t="s">
        <v>6533</v>
      </c>
      <c r="B9323" s="74" t="str">
        <f ca="1">IFERROR(__xludf.DUMMYFUNCTION("IF(REGEXMATCH(A9323,""wealth planning""),""Script 1"",""-"")"),"-")</f>
        <v>-</v>
      </c>
      <c r="C9323" s="74" t="str">
        <f t="shared" si="72"/>
        <v>Ainul Khairina</v>
      </c>
      <c r="D9323" s="74">
        <f t="shared" si="73"/>
        <v>0</v>
      </c>
    </row>
    <row r="9324" spans="1:4">
      <c r="A9324" s="149">
        <v>45624</v>
      </c>
      <c r="B9324" s="74" t="str">
        <f ca="1">IFERROR(__xludf.DUMMYFUNCTION("IF(REGEXMATCH(A9324,""wealth planning""),""Script 1"",""-"")"),"#VALUE!")</f>
        <v>#VALUE!</v>
      </c>
      <c r="C9324" s="74" t="str">
        <f t="shared" si="72"/>
        <v>Ainul Khairina</v>
      </c>
      <c r="D9324" s="74">
        <f t="shared" si="73"/>
        <v>0</v>
      </c>
    </row>
    <row r="9325" spans="1:4">
      <c r="A9325" s="149">
        <v>45624</v>
      </c>
      <c r="B9325" s="74" t="str">
        <f ca="1">IFERROR(__xludf.DUMMYFUNCTION("IF(REGEXMATCH(A9325,""wealth planning""),""Script 1"",""-"")"),"#VALUE!")</f>
        <v>#VALUE!</v>
      </c>
      <c r="C9325" s="149">
        <f t="shared" si="72"/>
        <v>45624</v>
      </c>
      <c r="D9325" s="74" t="str">
        <f t="shared" si="73"/>
        <v>Ainul Khairina</v>
      </c>
    </row>
    <row r="9326" spans="1:4">
      <c r="A9326" s="74" t="s">
        <v>6534</v>
      </c>
      <c r="B9326" s="74" t="str">
        <f ca="1">IFERROR(__xludf.DUMMYFUNCTION("IF(REGEXMATCH(A9326,""wealth planning""),""Script 1"",""-"")"),"Script 1")</f>
        <v>Script 1</v>
      </c>
      <c r="C9326" s="149">
        <f t="shared" si="72"/>
        <v>45624</v>
      </c>
      <c r="D9326" s="74" t="str">
        <f t="shared" si="73"/>
        <v>Ainul Khairina</v>
      </c>
    </row>
    <row r="9327" spans="1:4">
      <c r="B9327" s="74" t="str">
        <f ca="1">IFERROR(__xludf.DUMMYFUNCTION("IF(REGEXMATCH(A9327,""wealth planning""),""Script 1"",""-"")"),"-")</f>
        <v>-</v>
      </c>
      <c r="C9327" s="74" t="str">
        <f t="shared" si="72"/>
        <v>You: Hai assalamualaikum Ainul Khairina,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327" s="149">
        <f t="shared" si="73"/>
        <v>45624</v>
      </c>
    </row>
    <row r="9328" spans="1:4">
      <c r="B9328" s="74" t="str">
        <f ca="1">IFERROR(__xludf.DUMMYFUNCTION("IF(REGEXMATCH(A9328,""wealth planning""),""Script 1"",""-"")"),"-")</f>
        <v>-</v>
      </c>
      <c r="C9328" s="74">
        <f t="shared" si="72"/>
        <v>0</v>
      </c>
      <c r="D9328" s="149">
        <f t="shared" si="73"/>
        <v>45624</v>
      </c>
    </row>
    <row r="9329" spans="1:4">
      <c r="B9329" s="74" t="str">
        <f ca="1">IFERROR(__xludf.DUMMYFUNCTION("IF(REGEXMATCH(A9329,""wealth planning""),""Script 1"",""-"")"),"-")</f>
        <v>-</v>
      </c>
      <c r="C9329" s="74">
        <f t="shared" si="72"/>
        <v>0</v>
      </c>
      <c r="D9329" s="74" t="str">
        <f t="shared" si="73"/>
        <v>You: Hai assalamualaikum Ainul Khairina,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330" spans="1:4">
      <c r="A9330" s="74" t="s">
        <v>6536</v>
      </c>
      <c r="B9330" s="74" t="str">
        <f ca="1">IFERROR(__xludf.DUMMYFUNCTION("IF(REGEXMATCH(A9330,""wealth planning""),""Script 1"",""-"")"),"-")</f>
        <v>-</v>
      </c>
      <c r="C9330" s="74">
        <f t="shared" si="72"/>
        <v>0</v>
      </c>
      <c r="D9330" s="74">
        <f t="shared" si="73"/>
        <v>0</v>
      </c>
    </row>
    <row r="9331" spans="1:4">
      <c r="A9331" s="74" t="s">
        <v>6536</v>
      </c>
      <c r="B9331" s="74" t="str">
        <f ca="1">IFERROR(__xludf.DUMMYFUNCTION("IF(REGEXMATCH(A9331,""wealth planning""),""Script 1"",""-"")"),"-")</f>
        <v>-</v>
      </c>
      <c r="C9331" s="74" t="str">
        <f t="shared" si="72"/>
        <v>Norshahrizan Binti Ramli</v>
      </c>
      <c r="D9331" s="74">
        <f t="shared" si="73"/>
        <v>0</v>
      </c>
    </row>
    <row r="9332" spans="1:4">
      <c r="A9332" s="149">
        <v>45624</v>
      </c>
      <c r="B9332" s="74" t="str">
        <f ca="1">IFERROR(__xludf.DUMMYFUNCTION("IF(REGEXMATCH(A9332,""wealth planning""),""Script 1"",""-"")"),"#VALUE!")</f>
        <v>#VALUE!</v>
      </c>
      <c r="C9332" s="74" t="str">
        <f t="shared" si="72"/>
        <v>Norshahrizan Binti Ramli</v>
      </c>
      <c r="D9332" s="74">
        <f t="shared" si="73"/>
        <v>0</v>
      </c>
    </row>
    <row r="9333" spans="1:4">
      <c r="A9333" s="149">
        <v>45624</v>
      </c>
      <c r="B9333" s="74" t="str">
        <f ca="1">IFERROR(__xludf.DUMMYFUNCTION("IF(REGEXMATCH(A9333,""wealth planning""),""Script 1"",""-"")"),"#VALUE!")</f>
        <v>#VALUE!</v>
      </c>
      <c r="C9333" s="149">
        <f t="shared" si="72"/>
        <v>45624</v>
      </c>
      <c r="D9333" s="74" t="str">
        <f t="shared" si="73"/>
        <v>Norshahrizan Binti Ramli</v>
      </c>
    </row>
    <row r="9334" spans="1:4">
      <c r="A9334" s="74" t="s">
        <v>6537</v>
      </c>
      <c r="B9334" s="74" t="str">
        <f ca="1">IFERROR(__xludf.DUMMYFUNCTION("IF(REGEXMATCH(A9334,""wealth planning""),""Script 1"",""-"")"),"Script 1")</f>
        <v>Script 1</v>
      </c>
      <c r="C9334" s="149">
        <f t="shared" si="72"/>
        <v>45624</v>
      </c>
      <c r="D9334" s="74" t="str">
        <f t="shared" si="73"/>
        <v>Norshahrizan Binti Ramli</v>
      </c>
    </row>
    <row r="9335" spans="1:4">
      <c r="B9335" s="74" t="str">
        <f ca="1">IFERROR(__xludf.DUMMYFUNCTION("IF(REGEXMATCH(A9335,""wealth planning""),""Script 1"",""-"")"),"-")</f>
        <v>-</v>
      </c>
      <c r="C9335" s="74" t="str">
        <f t="shared" si="72"/>
        <v>You: Hai assalamualaikum puan Norshahrizan,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335" s="149">
        <f t="shared" si="73"/>
        <v>45624</v>
      </c>
    </row>
    <row r="9336" spans="1:4">
      <c r="B9336" s="74" t="str">
        <f ca="1">IFERROR(__xludf.DUMMYFUNCTION("IF(REGEXMATCH(A9336,""wealth planning""),""Script 1"",""-"")"),"-")</f>
        <v>-</v>
      </c>
      <c r="C9336" s="74">
        <f t="shared" si="72"/>
        <v>0</v>
      </c>
      <c r="D9336" s="149">
        <f t="shared" si="73"/>
        <v>45624</v>
      </c>
    </row>
    <row r="9337" spans="1:4">
      <c r="B9337" s="74" t="str">
        <f ca="1">IFERROR(__xludf.DUMMYFUNCTION("IF(REGEXMATCH(A9337,""wealth planning""),""Script 1"",""-"")"),"-")</f>
        <v>-</v>
      </c>
      <c r="C9337" s="74">
        <f t="shared" si="72"/>
        <v>0</v>
      </c>
      <c r="D9337" s="74" t="str">
        <f t="shared" si="73"/>
        <v>You: Hai assalamualaikum puan Norshahrizan,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338" spans="1:4">
      <c r="A9338" s="74" t="s">
        <v>6539</v>
      </c>
      <c r="B9338" s="74" t="str">
        <f ca="1">IFERROR(__xludf.DUMMYFUNCTION("IF(REGEXMATCH(A9338,""wealth planning""),""Script 1"",""-"")"),"-")</f>
        <v>-</v>
      </c>
      <c r="C9338" s="74">
        <f t="shared" si="72"/>
        <v>0</v>
      </c>
      <c r="D9338" s="74">
        <f t="shared" si="73"/>
        <v>0</v>
      </c>
    </row>
    <row r="9339" spans="1:4">
      <c r="A9339" s="74" t="s">
        <v>6540</v>
      </c>
      <c r="B9339" s="74" t="str">
        <f ca="1">IFERROR(__xludf.DUMMYFUNCTION("IF(REGEXMATCH(A9339,""wealth planning""),""Script 1"",""-"")"),"-")</f>
        <v>-</v>
      </c>
      <c r="C9339" s="74" t="str">
        <f t="shared" si="72"/>
        <v>Siti Maisarah AzmanStatus is reachable</v>
      </c>
      <c r="D9339" s="74">
        <f t="shared" si="73"/>
        <v>0</v>
      </c>
    </row>
    <row r="9340" spans="1:4">
      <c r="A9340" s="149">
        <v>45624</v>
      </c>
      <c r="B9340" s="74" t="str">
        <f ca="1">IFERROR(__xludf.DUMMYFUNCTION("IF(REGEXMATCH(A9340,""wealth planning""),""Script 1"",""-"")"),"#VALUE!")</f>
        <v>#VALUE!</v>
      </c>
      <c r="C9340" s="74" t="str">
        <f t="shared" si="72"/>
        <v>Siti Maisarah Azman</v>
      </c>
      <c r="D9340" s="74">
        <f t="shared" si="73"/>
        <v>0</v>
      </c>
    </row>
    <row r="9341" spans="1:4">
      <c r="A9341" s="149">
        <v>45624</v>
      </c>
      <c r="B9341" s="74" t="str">
        <f ca="1">IFERROR(__xludf.DUMMYFUNCTION("IF(REGEXMATCH(A9341,""wealth planning""),""Script 1"",""-"")"),"#VALUE!")</f>
        <v>#VALUE!</v>
      </c>
      <c r="C9341" s="149">
        <f t="shared" si="72"/>
        <v>45624</v>
      </c>
      <c r="D9341" s="74" t="str">
        <f t="shared" si="73"/>
        <v>Siti Maisarah AzmanStatus is reachable</v>
      </c>
    </row>
    <row r="9342" spans="1:4">
      <c r="A9342" s="74" t="s">
        <v>6541</v>
      </c>
      <c r="B9342" s="74" t="str">
        <f ca="1">IFERROR(__xludf.DUMMYFUNCTION("IF(REGEXMATCH(A9342,""wealth planning""),""Script 1"",""-"")"),"Script 1")</f>
        <v>Script 1</v>
      </c>
      <c r="C9342" s="149">
        <f t="shared" si="72"/>
        <v>45624</v>
      </c>
      <c r="D9342" s="74" t="str">
        <f t="shared" si="73"/>
        <v>Siti Maisarah Azman</v>
      </c>
    </row>
    <row r="9343" spans="1:4">
      <c r="B9343" s="74" t="str">
        <f ca="1">IFERROR(__xludf.DUMMYFUNCTION("IF(REGEXMATCH(A9343,""wealth planning""),""Script 1"",""-"")"),"-")</f>
        <v>-</v>
      </c>
      <c r="C9343" s="74" t="str">
        <f t="shared" si="72"/>
        <v>You: Hai assalamualaikum Siti Maisarah,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343" s="149">
        <f t="shared" si="73"/>
        <v>45624</v>
      </c>
    </row>
    <row r="9344" spans="1:4">
      <c r="B9344" s="74" t="str">
        <f ca="1">IFERROR(__xludf.DUMMYFUNCTION("IF(REGEXMATCH(A9344,""wealth planning""),""Script 1"",""-"")"),"-")</f>
        <v>-</v>
      </c>
      <c r="C9344" s="74">
        <f t="shared" si="72"/>
        <v>0</v>
      </c>
      <c r="D9344" s="149">
        <f t="shared" si="73"/>
        <v>45624</v>
      </c>
    </row>
    <row r="9345" spans="1:4">
      <c r="B9345" s="74" t="str">
        <f ca="1">IFERROR(__xludf.DUMMYFUNCTION("IF(REGEXMATCH(A9345,""wealth planning""),""Script 1"",""-"")"),"-")</f>
        <v>-</v>
      </c>
      <c r="C9345" s="74">
        <f t="shared" si="72"/>
        <v>0</v>
      </c>
      <c r="D9345" s="74" t="str">
        <f t="shared" si="73"/>
        <v>You: Hai assalamualaikum Siti Maisarah,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346" spans="1:4">
      <c r="A9346" s="74" t="s">
        <v>6543</v>
      </c>
      <c r="B9346" s="74" t="str">
        <f ca="1">IFERROR(__xludf.DUMMYFUNCTION("IF(REGEXMATCH(A9346,""wealth planning""),""Script 1"",""-"")"),"-")</f>
        <v>-</v>
      </c>
      <c r="C9346" s="74">
        <f t="shared" si="72"/>
        <v>0</v>
      </c>
      <c r="D9346" s="74">
        <f t="shared" si="73"/>
        <v>0</v>
      </c>
    </row>
    <row r="9347" spans="1:4">
      <c r="A9347" s="74" t="s">
        <v>6544</v>
      </c>
      <c r="B9347" s="74" t="str">
        <f ca="1">IFERROR(__xludf.DUMMYFUNCTION("IF(REGEXMATCH(A9347,""wealth planning""),""Script 1"",""-"")"),"-")</f>
        <v>-</v>
      </c>
      <c r="C9347" s="74" t="str">
        <f t="shared" si="72"/>
        <v>Muhammad Izz MuqriStatus is reachable</v>
      </c>
      <c r="D9347" s="74">
        <f t="shared" si="73"/>
        <v>0</v>
      </c>
    </row>
    <row r="9348" spans="1:4">
      <c r="A9348" s="149">
        <v>45624</v>
      </c>
      <c r="B9348" s="74" t="str">
        <f ca="1">IFERROR(__xludf.DUMMYFUNCTION("IF(REGEXMATCH(A9348,""wealth planning""),""Script 1"",""-"")"),"#VALUE!")</f>
        <v>#VALUE!</v>
      </c>
      <c r="C9348" s="74" t="str">
        <f t="shared" si="72"/>
        <v>Muhammad Izz Muqri</v>
      </c>
      <c r="D9348" s="74">
        <f t="shared" si="73"/>
        <v>0</v>
      </c>
    </row>
    <row r="9349" spans="1:4">
      <c r="A9349" s="149">
        <v>45624</v>
      </c>
      <c r="B9349" s="74" t="str">
        <f ca="1">IFERROR(__xludf.DUMMYFUNCTION("IF(REGEXMATCH(A9349,""wealth planning""),""Script 1"",""-"")"),"#VALUE!")</f>
        <v>#VALUE!</v>
      </c>
      <c r="C9349" s="149">
        <f t="shared" si="72"/>
        <v>45624</v>
      </c>
      <c r="D9349" s="74" t="str">
        <f t="shared" si="73"/>
        <v>Muhammad Izz MuqriStatus is reachable</v>
      </c>
    </row>
    <row r="9350" spans="1:4">
      <c r="A9350" s="74" t="s">
        <v>6545</v>
      </c>
      <c r="B9350" s="74" t="str">
        <f ca="1">IFERROR(__xludf.DUMMYFUNCTION("IF(REGEXMATCH(A9350,""wealth planning""),""Script 1"",""-"")"),"Script 1")</f>
        <v>Script 1</v>
      </c>
      <c r="C9350" s="149">
        <f t="shared" si="72"/>
        <v>45624</v>
      </c>
      <c r="D9350" s="74" t="str">
        <f t="shared" si="73"/>
        <v>Muhammad Izz Muqri</v>
      </c>
    </row>
    <row r="9351" spans="1:4">
      <c r="B9351" s="74" t="str">
        <f ca="1">IFERROR(__xludf.DUMMYFUNCTION("IF(REGEXMATCH(A9351,""wealth planning""),""Script 1"",""-"")"),"-")</f>
        <v>-</v>
      </c>
      <c r="C9351" s="74" t="str">
        <f t="shared" si="72"/>
        <v>You: Hai assalamualaikum Izz Muqri,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351" s="149">
        <f t="shared" si="73"/>
        <v>45624</v>
      </c>
    </row>
    <row r="9352" spans="1:4">
      <c r="B9352" s="74" t="str">
        <f ca="1">IFERROR(__xludf.DUMMYFUNCTION("IF(REGEXMATCH(A9352,""wealth planning""),""Script 1"",""-"")"),"-")</f>
        <v>-</v>
      </c>
      <c r="C9352" s="74">
        <f t="shared" si="72"/>
        <v>0</v>
      </c>
      <c r="D9352" s="149">
        <f t="shared" si="73"/>
        <v>45624</v>
      </c>
    </row>
    <row r="9353" spans="1:4">
      <c r="B9353" s="74" t="str">
        <f ca="1">IFERROR(__xludf.DUMMYFUNCTION("IF(REGEXMATCH(A9353,""wealth planning""),""Script 1"",""-"")"),"-")</f>
        <v>-</v>
      </c>
      <c r="C9353" s="74">
        <f t="shared" si="72"/>
        <v>0</v>
      </c>
      <c r="D9353" s="74" t="str">
        <f t="shared" si="73"/>
        <v>You: Hai assalamualaikum Izz Muqri,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354" spans="1:4">
      <c r="B9354" s="74" t="str">
        <f ca="1">IFERROR(__xludf.DUMMYFUNCTION("IF(REGEXMATCH(A9354,""wealth planning""),""Script 1"",""-"")"),"-")</f>
        <v>-</v>
      </c>
      <c r="C9354" s="74">
        <f t="shared" si="72"/>
        <v>0</v>
      </c>
      <c r="D9354" s="74">
        <f t="shared" si="73"/>
        <v>0</v>
      </c>
    </row>
    <row r="9355" spans="1:4">
      <c r="A9355" s="74" t="s">
        <v>6548</v>
      </c>
      <c r="B9355" s="74" t="str">
        <f ca="1">IFERROR(__xludf.DUMMYFUNCTION("IF(REGEXMATCH(A9355,""wealth planning""),""Script 1"",""-"")"),"-")</f>
        <v>-</v>
      </c>
      <c r="C9355" s="74">
        <f t="shared" si="72"/>
        <v>0</v>
      </c>
      <c r="D9355" s="74">
        <f t="shared" si="73"/>
        <v>0</v>
      </c>
    </row>
    <row r="9356" spans="1:4">
      <c r="A9356" s="149">
        <v>45624</v>
      </c>
      <c r="B9356" s="74" t="str">
        <f ca="1">IFERROR(__xludf.DUMMYFUNCTION("IF(REGEXMATCH(A9356,""wealth planning""),""Script 1"",""-"")"),"#VALUE!")</f>
        <v>#VALUE!</v>
      </c>
      <c r="C9356" s="74" t="str">
        <f t="shared" si="72"/>
        <v>AMIRA NATASHA AHMAD SAZALI</v>
      </c>
      <c r="D9356" s="74">
        <f t="shared" si="73"/>
        <v>0</v>
      </c>
    </row>
    <row r="9357" spans="1:4">
      <c r="A9357" s="149">
        <v>45624</v>
      </c>
      <c r="B9357" s="74" t="str">
        <f ca="1">IFERROR(__xludf.DUMMYFUNCTION("IF(REGEXMATCH(A9357,""wealth planning""),""Script 1"",""-"")"),"#VALUE!")</f>
        <v>#VALUE!</v>
      </c>
      <c r="C9357" s="149">
        <f t="shared" si="72"/>
        <v>45624</v>
      </c>
      <c r="D9357" s="74">
        <f t="shared" si="73"/>
        <v>0</v>
      </c>
    </row>
    <row r="9358" spans="1:4">
      <c r="A9358" s="74" t="s">
        <v>4362</v>
      </c>
      <c r="B9358" s="74" t="str">
        <f ca="1">IFERROR(__xludf.DUMMYFUNCTION("IF(REGEXMATCH(A9358,""wealth planning""),""Script 1"",""-"")"),"Script 1")</f>
        <v>Script 1</v>
      </c>
      <c r="C9358" s="149">
        <f t="shared" si="72"/>
        <v>45624</v>
      </c>
      <c r="D9358" s="74" t="str">
        <f t="shared" si="73"/>
        <v>AMIRA NATASHA AHMAD SAZALI</v>
      </c>
    </row>
    <row r="9359" spans="1:4">
      <c r="B9359" s="74" t="str">
        <f ca="1">IFERROR(__xludf.DUMMYFUNCTION("IF(REGEXMATCH(A9359,""wealth planning""),""Script 1"",""-"")"),"-")</f>
        <v>-</v>
      </c>
      <c r="C9359" s="74" t="str">
        <f t="shared" si="72"/>
        <v>You: Hai assalamualaikum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359" s="149">
        <f t="shared" si="73"/>
        <v>45624</v>
      </c>
    </row>
    <row r="9360" spans="1:4">
      <c r="B9360" s="74" t="str">
        <f ca="1">IFERROR(__xludf.DUMMYFUNCTION("IF(REGEXMATCH(A9360,""wealth planning""),""Script 1"",""-"")"),"-")</f>
        <v>-</v>
      </c>
      <c r="C9360" s="74">
        <f t="shared" si="72"/>
        <v>0</v>
      </c>
      <c r="D9360" s="149">
        <f t="shared" si="73"/>
        <v>45624</v>
      </c>
    </row>
    <row r="9361" spans="1:4">
      <c r="B9361" s="74" t="str">
        <f ca="1">IFERROR(__xludf.DUMMYFUNCTION("IF(REGEXMATCH(A9361,""wealth planning""),""Script 1"",""-"")"),"-")</f>
        <v>-</v>
      </c>
      <c r="C9361" s="74">
        <f t="shared" si="72"/>
        <v>0</v>
      </c>
      <c r="D9361" s="74" t="str">
        <f t="shared" si="73"/>
        <v>You: Hai assalamualaikum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362" spans="1:4">
      <c r="B9362" s="74" t="str">
        <f ca="1">IFERROR(__xludf.DUMMYFUNCTION("IF(REGEXMATCH(A9362,""wealth planning""),""Script 1"",""-"")"),"-")</f>
        <v>-</v>
      </c>
      <c r="C9362" s="74">
        <f t="shared" si="72"/>
        <v>0</v>
      </c>
      <c r="D9362" s="74">
        <f t="shared" si="73"/>
        <v>0</v>
      </c>
    </row>
    <row r="9363" spans="1:4">
      <c r="A9363" s="74" t="s">
        <v>6551</v>
      </c>
      <c r="B9363" s="74" t="str">
        <f ca="1">IFERROR(__xludf.DUMMYFUNCTION("IF(REGEXMATCH(A9363,""wealth planning""),""Script 1"",""-"")"),"-")</f>
        <v>-</v>
      </c>
      <c r="C9363" s="74">
        <f t="shared" si="72"/>
        <v>0</v>
      </c>
      <c r="D9363" s="74">
        <f t="shared" si="73"/>
        <v>0</v>
      </c>
    </row>
    <row r="9364" spans="1:4">
      <c r="A9364" s="149">
        <v>45624</v>
      </c>
      <c r="B9364" s="74" t="str">
        <f ca="1">IFERROR(__xludf.DUMMYFUNCTION("IF(REGEXMATCH(A9364,""wealth planning""),""Script 1"",""-"")"),"#VALUE!")</f>
        <v>#VALUE!</v>
      </c>
      <c r="C9364" s="74" t="str">
        <f t="shared" si="72"/>
        <v>Nur Shahirah Shaharuddin</v>
      </c>
      <c r="D9364" s="74">
        <f t="shared" si="73"/>
        <v>0</v>
      </c>
    </row>
    <row r="9365" spans="1:4">
      <c r="A9365" s="149">
        <v>45624</v>
      </c>
      <c r="B9365" s="74" t="str">
        <f ca="1">IFERROR(__xludf.DUMMYFUNCTION("IF(REGEXMATCH(A9365,""wealth planning""),""Script 1"",""-"")"),"#VALUE!")</f>
        <v>#VALUE!</v>
      </c>
      <c r="C9365" s="149">
        <f t="shared" si="72"/>
        <v>45624</v>
      </c>
      <c r="D9365" s="74">
        <f t="shared" si="73"/>
        <v>0</v>
      </c>
    </row>
    <row r="9366" spans="1:4">
      <c r="A9366" s="74" t="s">
        <v>6552</v>
      </c>
      <c r="B9366" s="74" t="str">
        <f ca="1">IFERROR(__xludf.DUMMYFUNCTION("IF(REGEXMATCH(A9366,""wealth planning""),""Script 1"",""-"")"),"Script 1")</f>
        <v>Script 1</v>
      </c>
      <c r="C9366" s="149">
        <f t="shared" si="72"/>
        <v>45624</v>
      </c>
      <c r="D9366" s="74" t="str">
        <f t="shared" si="73"/>
        <v>Nur Shahirah Shaharuddin</v>
      </c>
    </row>
    <row r="9367" spans="1:4">
      <c r="B9367" s="74" t="str">
        <f ca="1">IFERROR(__xludf.DUMMYFUNCTION("IF(REGEXMATCH(A9367,""wealth planning""),""Script 1"",""-"")"),"-")</f>
        <v>-</v>
      </c>
      <c r="C9367" s="74" t="str">
        <f t="shared" si="72"/>
        <v>You: Hai assalamualaikum Nur Shahirah,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367" s="149">
        <f t="shared" si="73"/>
        <v>45624</v>
      </c>
    </row>
    <row r="9368" spans="1:4">
      <c r="B9368" s="74" t="str">
        <f ca="1">IFERROR(__xludf.DUMMYFUNCTION("IF(REGEXMATCH(A9368,""wealth planning""),""Script 1"",""-"")"),"-")</f>
        <v>-</v>
      </c>
      <c r="C9368" s="74">
        <f t="shared" si="72"/>
        <v>0</v>
      </c>
      <c r="D9368" s="149">
        <f t="shared" si="73"/>
        <v>45624</v>
      </c>
    </row>
    <row r="9369" spans="1:4">
      <c r="B9369" s="74" t="str">
        <f ca="1">IFERROR(__xludf.DUMMYFUNCTION("IF(REGEXMATCH(A9369,""wealth planning""),""Script 1"",""-"")"),"-")</f>
        <v>-</v>
      </c>
      <c r="C9369" s="74">
        <f t="shared" si="72"/>
        <v>0</v>
      </c>
      <c r="D9369" s="74" t="str">
        <f t="shared" si="73"/>
        <v>You: Hai assalamualaikum Nur Shahirah,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370" spans="1:4">
      <c r="A9370" s="74" t="s">
        <v>6554</v>
      </c>
      <c r="B9370" s="74" t="str">
        <f ca="1">IFERROR(__xludf.DUMMYFUNCTION("IF(REGEXMATCH(A9370,""wealth planning""),""Script 1"",""-"")"),"-")</f>
        <v>-</v>
      </c>
      <c r="C9370" s="74">
        <f t="shared" si="72"/>
        <v>0</v>
      </c>
      <c r="D9370" s="74">
        <f t="shared" si="73"/>
        <v>0</v>
      </c>
    </row>
    <row r="9371" spans="1:4">
      <c r="A9371" s="74" t="s">
        <v>6555</v>
      </c>
      <c r="B9371" s="74" t="str">
        <f ca="1">IFERROR(__xludf.DUMMYFUNCTION("IF(REGEXMATCH(A9371,""wealth planning""),""Script 1"",""-"")"),"-")</f>
        <v>-</v>
      </c>
      <c r="C9371" s="74" t="str">
        <f t="shared" si="72"/>
        <v>DAYANG HAFEEZA BINTI ABANG MOHAMAD HEIZANStatus is reachable</v>
      </c>
      <c r="D9371" s="74">
        <f t="shared" si="73"/>
        <v>0</v>
      </c>
    </row>
    <row r="9372" spans="1:4">
      <c r="A9372" s="149">
        <v>45624</v>
      </c>
      <c r="B9372" s="74" t="str">
        <f ca="1">IFERROR(__xludf.DUMMYFUNCTION("IF(REGEXMATCH(A9372,""wealth planning""),""Script 1"",""-"")"),"#VALUE!")</f>
        <v>#VALUE!</v>
      </c>
      <c r="C9372" s="74" t="str">
        <f t="shared" si="72"/>
        <v>DAYANG HAFEEZA BINTI ABANG MOHAMAD HEIZAN</v>
      </c>
      <c r="D9372" s="74">
        <f t="shared" si="73"/>
        <v>0</v>
      </c>
    </row>
    <row r="9373" spans="1:4">
      <c r="A9373" s="149">
        <v>45624</v>
      </c>
      <c r="B9373" s="74" t="str">
        <f ca="1">IFERROR(__xludf.DUMMYFUNCTION("IF(REGEXMATCH(A9373,""wealth planning""),""Script 1"",""-"")"),"#VALUE!")</f>
        <v>#VALUE!</v>
      </c>
      <c r="C9373" s="149">
        <f t="shared" si="72"/>
        <v>45624</v>
      </c>
      <c r="D9373" s="74" t="str">
        <f t="shared" si="73"/>
        <v>DAYANG HAFEEZA BINTI ABANG MOHAMAD HEIZANStatus is reachable</v>
      </c>
    </row>
    <row r="9374" spans="1:4">
      <c r="A9374" s="74" t="s">
        <v>6556</v>
      </c>
      <c r="B9374" s="74" t="str">
        <f ca="1">IFERROR(__xludf.DUMMYFUNCTION("IF(REGEXMATCH(A9374,""wealth planning""),""Script 1"",""-"")"),"Script 1")</f>
        <v>Script 1</v>
      </c>
      <c r="C9374" s="149">
        <f t="shared" si="72"/>
        <v>45624</v>
      </c>
      <c r="D9374" s="74" t="str">
        <f t="shared" si="73"/>
        <v>DAYANG HAFEEZA BINTI ABANG MOHAMAD HEIZAN</v>
      </c>
    </row>
    <row r="9375" spans="1:4">
      <c r="B9375" s="74" t="str">
        <f ca="1">IFERROR(__xludf.DUMMYFUNCTION("IF(REGEXMATCH(A9375,""wealth planning""),""Script 1"",""-"")"),"-")</f>
        <v>-</v>
      </c>
      <c r="C9375" s="74" t="str">
        <f t="shared" si="72"/>
        <v>You: Hai assalamualaikum Dayang Hafeeza,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375" s="149">
        <f t="shared" si="73"/>
        <v>45624</v>
      </c>
    </row>
    <row r="9376" spans="1:4">
      <c r="B9376" s="74" t="str">
        <f ca="1">IFERROR(__xludf.DUMMYFUNCTION("IF(REGEXMATCH(A9376,""wealth planning""),""Script 1"",""-"")"),"-")</f>
        <v>-</v>
      </c>
      <c r="C9376" s="74">
        <f t="shared" si="72"/>
        <v>0</v>
      </c>
      <c r="D9376" s="149">
        <f t="shared" si="73"/>
        <v>45624</v>
      </c>
    </row>
    <row r="9377" spans="1:4">
      <c r="B9377" s="74" t="str">
        <f ca="1">IFERROR(__xludf.DUMMYFUNCTION("IF(REGEXMATCH(A9377,""wealth planning""),""Script 1"",""-"")"),"-")</f>
        <v>-</v>
      </c>
      <c r="C9377" s="74">
        <f t="shared" si="72"/>
        <v>0</v>
      </c>
      <c r="D9377" s="74" t="str">
        <f t="shared" si="73"/>
        <v>You: Hai assalamualaikum Dayang Hafeeza,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378" spans="1:4">
      <c r="B9378" s="74" t="str">
        <f ca="1">IFERROR(__xludf.DUMMYFUNCTION("IF(REGEXMATCH(A9378,""wealth planning""),""Script 1"",""-"")"),"-")</f>
        <v>-</v>
      </c>
      <c r="C9378" s="74">
        <f t="shared" si="72"/>
        <v>0</v>
      </c>
      <c r="D9378" s="74">
        <f t="shared" si="73"/>
        <v>0</v>
      </c>
    </row>
    <row r="9379" spans="1:4">
      <c r="A9379" s="74" t="s">
        <v>6559</v>
      </c>
      <c r="B9379" s="74" t="str">
        <f ca="1">IFERROR(__xludf.DUMMYFUNCTION("IF(REGEXMATCH(A9379,""wealth planning""),""Script 1"",""-"")"),"-")</f>
        <v>-</v>
      </c>
      <c r="C9379" s="74">
        <f t="shared" si="72"/>
        <v>0</v>
      </c>
      <c r="D9379" s="74">
        <f t="shared" si="73"/>
        <v>0</v>
      </c>
    </row>
    <row r="9380" spans="1:4">
      <c r="A9380" s="149">
        <v>45624</v>
      </c>
      <c r="B9380" s="74" t="str">
        <f ca="1">IFERROR(__xludf.DUMMYFUNCTION("IF(REGEXMATCH(A9380,""wealth planning""),""Script 1"",""-"")"),"#VALUE!")</f>
        <v>#VALUE!</v>
      </c>
      <c r="C9380" s="74" t="str">
        <f t="shared" si="72"/>
        <v>SYAMIRA FATMA</v>
      </c>
      <c r="D9380" s="74">
        <f t="shared" si="73"/>
        <v>0</v>
      </c>
    </row>
    <row r="9381" spans="1:4">
      <c r="A9381" s="149">
        <v>45624</v>
      </c>
      <c r="B9381" s="74" t="str">
        <f ca="1">IFERROR(__xludf.DUMMYFUNCTION("IF(REGEXMATCH(A9381,""wealth planning""),""Script 1"",""-"")"),"#VALUE!")</f>
        <v>#VALUE!</v>
      </c>
      <c r="C9381" s="149">
        <f t="shared" si="72"/>
        <v>45624</v>
      </c>
      <c r="D9381" s="74">
        <f t="shared" si="73"/>
        <v>0</v>
      </c>
    </row>
    <row r="9382" spans="1:4">
      <c r="A9382" s="74" t="s">
        <v>6560</v>
      </c>
      <c r="B9382" s="74" t="str">
        <f ca="1">IFERROR(__xludf.DUMMYFUNCTION("IF(REGEXMATCH(A9382,""wealth planning""),""Script 1"",""-"")"),"Script 1")</f>
        <v>Script 1</v>
      </c>
      <c r="C9382" s="149">
        <f t="shared" si="72"/>
        <v>45624</v>
      </c>
      <c r="D9382" s="74" t="str">
        <f t="shared" si="73"/>
        <v>SYAMIRA FATMA</v>
      </c>
    </row>
    <row r="9383" spans="1:4">
      <c r="B9383" s="74" t="str">
        <f ca="1">IFERROR(__xludf.DUMMYFUNCTION("IF(REGEXMATCH(A9383,""wealth planning""),""Script 1"",""-"")"),"-")</f>
        <v>-</v>
      </c>
      <c r="C9383" s="74" t="str">
        <f t="shared" si="72"/>
        <v>You: Hai assalamualaikum Syamira,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383" s="149">
        <f t="shared" si="73"/>
        <v>45624</v>
      </c>
    </row>
    <row r="9384" spans="1:4">
      <c r="B9384" s="74" t="str">
        <f ca="1">IFERROR(__xludf.DUMMYFUNCTION("IF(REGEXMATCH(A9384,""wealth planning""),""Script 1"",""-"")"),"-")</f>
        <v>-</v>
      </c>
      <c r="C9384" s="74">
        <f t="shared" si="72"/>
        <v>0</v>
      </c>
      <c r="D9384" s="149">
        <f t="shared" si="73"/>
        <v>45624</v>
      </c>
    </row>
    <row r="9385" spans="1:4">
      <c r="B9385" s="74" t="str">
        <f ca="1">IFERROR(__xludf.DUMMYFUNCTION("IF(REGEXMATCH(A9385,""wealth planning""),""Script 1"",""-"")"),"-")</f>
        <v>-</v>
      </c>
      <c r="C9385" s="74">
        <f t="shared" si="72"/>
        <v>0</v>
      </c>
      <c r="D9385" s="74" t="str">
        <f t="shared" si="73"/>
        <v>You: Hai assalamualaikum Syamira,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386" spans="1:4">
      <c r="A9386" s="74" t="s">
        <v>6562</v>
      </c>
      <c r="B9386" s="74" t="str">
        <f ca="1">IFERROR(__xludf.DUMMYFUNCTION("IF(REGEXMATCH(A9386,""wealth planning""),""Script 1"",""-"")"),"-")</f>
        <v>-</v>
      </c>
      <c r="C9386" s="74">
        <f t="shared" si="72"/>
        <v>0</v>
      </c>
      <c r="D9386" s="74">
        <f t="shared" si="73"/>
        <v>0</v>
      </c>
    </row>
    <row r="9387" spans="1:4">
      <c r="A9387" s="74" t="s">
        <v>6562</v>
      </c>
      <c r="B9387" s="74" t="str">
        <f ca="1">IFERROR(__xludf.DUMMYFUNCTION("IF(REGEXMATCH(A9387,""wealth planning""),""Script 1"",""-"")"),"-")</f>
        <v>-</v>
      </c>
      <c r="C9387" s="74" t="str">
        <f t="shared" si="72"/>
        <v>Muhammad Zulazman Azmizam</v>
      </c>
      <c r="D9387" s="74">
        <f t="shared" si="73"/>
        <v>0</v>
      </c>
    </row>
    <row r="9388" spans="1:4">
      <c r="A9388" s="149">
        <v>45624</v>
      </c>
      <c r="B9388" s="74" t="str">
        <f ca="1">IFERROR(__xludf.DUMMYFUNCTION("IF(REGEXMATCH(A9388,""wealth planning""),""Script 1"",""-"")"),"#VALUE!")</f>
        <v>#VALUE!</v>
      </c>
      <c r="C9388" s="74" t="str">
        <f t="shared" si="72"/>
        <v>Muhammad Zulazman Azmizam</v>
      </c>
      <c r="D9388" s="74">
        <f t="shared" si="73"/>
        <v>0</v>
      </c>
    </row>
    <row r="9389" spans="1:4">
      <c r="A9389" s="149">
        <v>45624</v>
      </c>
      <c r="B9389" s="74" t="str">
        <f ca="1">IFERROR(__xludf.DUMMYFUNCTION("IF(REGEXMATCH(A9389,""wealth planning""),""Script 1"",""-"")"),"#VALUE!")</f>
        <v>#VALUE!</v>
      </c>
      <c r="C9389" s="149">
        <f t="shared" si="72"/>
        <v>45624</v>
      </c>
      <c r="D9389" s="74" t="str">
        <f t="shared" si="73"/>
        <v>Muhammad Zulazman Azmizam</v>
      </c>
    </row>
    <row r="9390" spans="1:4">
      <c r="A9390" s="74" t="s">
        <v>6563</v>
      </c>
      <c r="B9390" s="74" t="str">
        <f ca="1">IFERROR(__xludf.DUMMYFUNCTION("IF(REGEXMATCH(A9390,""wealth planning""),""Script 1"",""-"")"),"Script 1")</f>
        <v>Script 1</v>
      </c>
      <c r="C9390" s="149">
        <f t="shared" si="72"/>
        <v>45624</v>
      </c>
      <c r="D9390" s="74" t="str">
        <f t="shared" si="73"/>
        <v>Muhammad Zulazman Azmizam</v>
      </c>
    </row>
    <row r="9391" spans="1:4">
      <c r="B9391" s="74" t="str">
        <f ca="1">IFERROR(__xludf.DUMMYFUNCTION("IF(REGEXMATCH(A9391,""wealth planning""),""Script 1"",""-"")"),"-")</f>
        <v>-</v>
      </c>
      <c r="C9391" s="74" t="str">
        <f t="shared" si="72"/>
        <v>You: Hai assalamualaikum Zulazman,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391" s="149">
        <f t="shared" si="73"/>
        <v>45624</v>
      </c>
    </row>
    <row r="9392" spans="1:4">
      <c r="B9392" s="74" t="str">
        <f ca="1">IFERROR(__xludf.DUMMYFUNCTION("IF(REGEXMATCH(A9392,""wealth planning""),""Script 1"",""-"")"),"-")</f>
        <v>-</v>
      </c>
      <c r="C9392" s="74">
        <f t="shared" si="72"/>
        <v>0</v>
      </c>
      <c r="D9392" s="149">
        <f t="shared" si="73"/>
        <v>45624</v>
      </c>
    </row>
    <row r="9393" spans="1:4">
      <c r="B9393" s="74" t="str">
        <f ca="1">IFERROR(__xludf.DUMMYFUNCTION("IF(REGEXMATCH(A9393,""wealth planning""),""Script 1"",""-"")"),"-")</f>
        <v>-</v>
      </c>
      <c r="C9393" s="74">
        <f t="shared" si="72"/>
        <v>0</v>
      </c>
      <c r="D9393" s="74" t="str">
        <f t="shared" si="73"/>
        <v>You: Hai assalamualaikum Zulazman,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394" spans="1:4">
      <c r="A9394" s="74" t="s">
        <v>6565</v>
      </c>
      <c r="B9394" s="74" t="str">
        <f ca="1">IFERROR(__xludf.DUMMYFUNCTION("IF(REGEXMATCH(A9394,""wealth planning""),""Script 1"",""-"")"),"-")</f>
        <v>-</v>
      </c>
      <c r="C9394" s="74">
        <f t="shared" si="72"/>
        <v>0</v>
      </c>
      <c r="D9394" s="74">
        <f t="shared" si="73"/>
        <v>0</v>
      </c>
    </row>
    <row r="9395" spans="1:4">
      <c r="A9395" s="74" t="s">
        <v>6566</v>
      </c>
      <c r="B9395" s="74" t="str">
        <f ca="1">IFERROR(__xludf.DUMMYFUNCTION("IF(REGEXMATCH(A9395,""wealth planning""),""Script 1"",""-"")"),"-")</f>
        <v>-</v>
      </c>
      <c r="C9395" s="74" t="str">
        <f t="shared" si="72"/>
        <v>Nur FirzanahStatus is reachable</v>
      </c>
      <c r="D9395" s="74">
        <f t="shared" si="73"/>
        <v>0</v>
      </c>
    </row>
    <row r="9396" spans="1:4">
      <c r="A9396" s="149">
        <v>45624</v>
      </c>
      <c r="B9396" s="74" t="str">
        <f ca="1">IFERROR(__xludf.DUMMYFUNCTION("IF(REGEXMATCH(A9396,""wealth planning""),""Script 1"",""-"")"),"#VALUE!")</f>
        <v>#VALUE!</v>
      </c>
      <c r="C9396" s="74" t="str">
        <f t="shared" si="72"/>
        <v>Nur Firzanah</v>
      </c>
      <c r="D9396" s="74">
        <f t="shared" si="73"/>
        <v>0</v>
      </c>
    </row>
    <row r="9397" spans="1:4">
      <c r="A9397" s="149">
        <v>45624</v>
      </c>
      <c r="B9397" s="74" t="str">
        <f ca="1">IFERROR(__xludf.DUMMYFUNCTION("IF(REGEXMATCH(A9397,""wealth planning""),""Script 1"",""-"")"),"#VALUE!")</f>
        <v>#VALUE!</v>
      </c>
      <c r="C9397" s="149">
        <f t="shared" si="72"/>
        <v>45624</v>
      </c>
      <c r="D9397" s="74" t="str">
        <f t="shared" si="73"/>
        <v>Nur FirzanahStatus is reachable</v>
      </c>
    </row>
    <row r="9398" spans="1:4">
      <c r="A9398" s="74" t="s">
        <v>6567</v>
      </c>
      <c r="B9398" s="74" t="str">
        <f ca="1">IFERROR(__xludf.DUMMYFUNCTION("IF(REGEXMATCH(A9398,""wealth planning""),""Script 1"",""-"")"),"Script 1")</f>
        <v>Script 1</v>
      </c>
      <c r="C9398" s="149">
        <f t="shared" si="72"/>
        <v>45624</v>
      </c>
      <c r="D9398" s="74" t="str">
        <f t="shared" si="73"/>
        <v>Nur Firzanah</v>
      </c>
    </row>
    <row r="9399" spans="1:4">
      <c r="B9399" s="74" t="str">
        <f ca="1">IFERROR(__xludf.DUMMYFUNCTION("IF(REGEXMATCH(A9399,""wealth planning""),""Script 1"",""-"")"),"-")</f>
        <v>-</v>
      </c>
      <c r="C9399" s="74" t="str">
        <f t="shared" si="72"/>
        <v>You: Hai assalamualaikum Nur Firzanah,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399" s="149">
        <f t="shared" si="73"/>
        <v>45624</v>
      </c>
    </row>
    <row r="9400" spans="1:4">
      <c r="B9400" s="74" t="str">
        <f ca="1">IFERROR(__xludf.DUMMYFUNCTION("IF(REGEXMATCH(A9400,""wealth planning""),""Script 1"",""-"")"),"-")</f>
        <v>-</v>
      </c>
      <c r="C9400" s="74">
        <f t="shared" si="72"/>
        <v>0</v>
      </c>
      <c r="D9400" s="149">
        <f t="shared" si="73"/>
        <v>45624</v>
      </c>
    </row>
    <row r="9401" spans="1:4">
      <c r="B9401" s="74" t="str">
        <f ca="1">IFERROR(__xludf.DUMMYFUNCTION("IF(REGEXMATCH(A9401,""wealth planning""),""Script 1"",""-"")"),"-")</f>
        <v>-</v>
      </c>
      <c r="C9401" s="74">
        <f t="shared" si="72"/>
        <v>0</v>
      </c>
      <c r="D9401" s="74" t="str">
        <f t="shared" si="73"/>
        <v>You: Hai assalamualaikum Nur Firzanah,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402" spans="1:4">
      <c r="A9402" s="74" t="s">
        <v>6569</v>
      </c>
      <c r="B9402" s="74" t="str">
        <f ca="1">IFERROR(__xludf.DUMMYFUNCTION("IF(REGEXMATCH(A9402,""wealth planning""),""Script 1"",""-"")"),"-")</f>
        <v>-</v>
      </c>
      <c r="C9402" s="74">
        <f t="shared" si="72"/>
        <v>0</v>
      </c>
      <c r="D9402" s="74">
        <f t="shared" si="73"/>
        <v>0</v>
      </c>
    </row>
    <row r="9403" spans="1:4">
      <c r="A9403" s="74" t="s">
        <v>6570</v>
      </c>
      <c r="B9403" s="74" t="str">
        <f ca="1">IFERROR(__xludf.DUMMYFUNCTION("IF(REGEXMATCH(A9403,""wealth planning""),""Script 1"",""-"")"),"-")</f>
        <v>-</v>
      </c>
      <c r="C9403" s="74" t="str">
        <f t="shared" si="72"/>
        <v>Atikah SaharilStatus is reachable</v>
      </c>
      <c r="D9403" s="74">
        <f t="shared" si="73"/>
        <v>0</v>
      </c>
    </row>
    <row r="9404" spans="1:4">
      <c r="A9404" s="149">
        <v>45624</v>
      </c>
      <c r="B9404" s="74" t="str">
        <f ca="1">IFERROR(__xludf.DUMMYFUNCTION("IF(REGEXMATCH(A9404,""wealth planning""),""Script 1"",""-"")"),"#VALUE!")</f>
        <v>#VALUE!</v>
      </c>
      <c r="C9404" s="74" t="str">
        <f t="shared" si="72"/>
        <v>Atikah Saharil</v>
      </c>
      <c r="D9404" s="74">
        <f t="shared" si="73"/>
        <v>0</v>
      </c>
    </row>
    <row r="9405" spans="1:4">
      <c r="A9405" s="149">
        <v>45624</v>
      </c>
      <c r="B9405" s="74" t="str">
        <f ca="1">IFERROR(__xludf.DUMMYFUNCTION("IF(REGEXMATCH(A9405,""wealth planning""),""Script 1"",""-"")"),"#VALUE!")</f>
        <v>#VALUE!</v>
      </c>
      <c r="C9405" s="149">
        <f t="shared" si="72"/>
        <v>45624</v>
      </c>
      <c r="D9405" s="74" t="str">
        <f t="shared" si="73"/>
        <v>Atikah SaharilStatus is reachable</v>
      </c>
    </row>
    <row r="9406" spans="1:4">
      <c r="A9406" s="74" t="s">
        <v>4665</v>
      </c>
      <c r="B9406" s="74" t="str">
        <f ca="1">IFERROR(__xludf.DUMMYFUNCTION("IF(REGEXMATCH(A9406,""wealth planning""),""Script 1"",""-"")"),"Script 1")</f>
        <v>Script 1</v>
      </c>
      <c r="C9406" s="149">
        <f t="shared" si="72"/>
        <v>45624</v>
      </c>
      <c r="D9406" s="74" t="str">
        <f t="shared" si="73"/>
        <v>Atikah Saharil</v>
      </c>
    </row>
    <row r="9407" spans="1:4">
      <c r="B9407" s="74" t="str">
        <f ca="1">IFERROR(__xludf.DUMMYFUNCTION("IF(REGEXMATCH(A9407,""wealth planning""),""Script 1"",""-"")"),"-")</f>
        <v>-</v>
      </c>
      <c r="C9407" s="74" t="str">
        <f t="shared" si="72"/>
        <v>You: Hai assalamualaikum Atikah,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407" s="149">
        <f t="shared" si="73"/>
        <v>45624</v>
      </c>
    </row>
    <row r="9408" spans="1:4">
      <c r="B9408" s="74" t="str">
        <f ca="1">IFERROR(__xludf.DUMMYFUNCTION("IF(REGEXMATCH(A9408,""wealth planning""),""Script 1"",""-"")"),"-")</f>
        <v>-</v>
      </c>
      <c r="C9408" s="74">
        <f t="shared" si="72"/>
        <v>0</v>
      </c>
      <c r="D9408" s="149">
        <f t="shared" si="73"/>
        <v>45624</v>
      </c>
    </row>
    <row r="9409" spans="1:4">
      <c r="B9409" s="74" t="str">
        <f ca="1">IFERROR(__xludf.DUMMYFUNCTION("IF(REGEXMATCH(A9409,""wealth planning""),""Script 1"",""-"")"),"-")</f>
        <v>-</v>
      </c>
      <c r="C9409" s="74">
        <f t="shared" si="72"/>
        <v>0</v>
      </c>
      <c r="D9409" s="74" t="str">
        <f t="shared" si="73"/>
        <v>You: Hai assalamualaikum Atikah,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410" spans="1:4">
      <c r="A9410" s="74" t="s">
        <v>6572</v>
      </c>
      <c r="B9410" s="74" t="str">
        <f ca="1">IFERROR(__xludf.DUMMYFUNCTION("IF(REGEXMATCH(A9410,""wealth planning""),""Script 1"",""-"")"),"-")</f>
        <v>-</v>
      </c>
      <c r="C9410" s="74">
        <f t="shared" si="72"/>
        <v>0</v>
      </c>
      <c r="D9410" s="74">
        <f t="shared" si="73"/>
        <v>0</v>
      </c>
    </row>
    <row r="9411" spans="1:4">
      <c r="A9411" s="74" t="s">
        <v>6573</v>
      </c>
      <c r="B9411" s="74" t="str">
        <f ca="1">IFERROR(__xludf.DUMMYFUNCTION("IF(REGEXMATCH(A9411,""wealth planning""),""Script 1"",""-"")"),"-")</f>
        <v>-</v>
      </c>
      <c r="C9411" s="74" t="str">
        <f t="shared" si="72"/>
        <v>Ain Amirah KamarulzamanStatus is reachable</v>
      </c>
      <c r="D9411" s="74">
        <f t="shared" si="73"/>
        <v>0</v>
      </c>
    </row>
    <row r="9412" spans="1:4">
      <c r="A9412" s="149">
        <v>45624</v>
      </c>
      <c r="B9412" s="74" t="str">
        <f ca="1">IFERROR(__xludf.DUMMYFUNCTION("IF(REGEXMATCH(A9412,""wealth planning""),""Script 1"",""-"")"),"#VALUE!")</f>
        <v>#VALUE!</v>
      </c>
      <c r="C9412" s="74" t="str">
        <f t="shared" si="72"/>
        <v>Ain Amirah Kamarulzaman</v>
      </c>
      <c r="D9412" s="74">
        <f t="shared" si="73"/>
        <v>0</v>
      </c>
    </row>
    <row r="9413" spans="1:4">
      <c r="A9413" s="149">
        <v>45624</v>
      </c>
      <c r="B9413" s="74" t="str">
        <f ca="1">IFERROR(__xludf.DUMMYFUNCTION("IF(REGEXMATCH(A9413,""wealth planning""),""Script 1"",""-"")"),"#VALUE!")</f>
        <v>#VALUE!</v>
      </c>
      <c r="C9413" s="149">
        <f t="shared" si="72"/>
        <v>45624</v>
      </c>
      <c r="D9413" s="74" t="str">
        <f t="shared" si="73"/>
        <v>Ain Amirah KamarulzamanStatus is reachable</v>
      </c>
    </row>
    <row r="9414" spans="1:4">
      <c r="A9414" s="74" t="s">
        <v>6574</v>
      </c>
      <c r="B9414" s="74" t="str">
        <f ca="1">IFERROR(__xludf.DUMMYFUNCTION("IF(REGEXMATCH(A9414,""wealth planning""),""Script 1"",""-"")"),"Script 1")</f>
        <v>Script 1</v>
      </c>
      <c r="C9414" s="149">
        <f t="shared" si="72"/>
        <v>45624</v>
      </c>
      <c r="D9414" s="74" t="str">
        <f t="shared" si="73"/>
        <v>Ain Amirah Kamarulzaman</v>
      </c>
    </row>
    <row r="9415" spans="1:4">
      <c r="B9415" s="74" t="str">
        <f ca="1">IFERROR(__xludf.DUMMYFUNCTION("IF(REGEXMATCH(A9415,""wealth planning""),""Script 1"",""-"")"),"-")</f>
        <v>-</v>
      </c>
      <c r="C9415" s="74" t="str">
        <f t="shared" si="72"/>
        <v>You: Hai assalamualaikum Ain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415" s="149">
        <f t="shared" si="73"/>
        <v>45624</v>
      </c>
    </row>
    <row r="9416" spans="1:4">
      <c r="B9416" s="74" t="str">
        <f ca="1">IFERROR(__xludf.DUMMYFUNCTION("IF(REGEXMATCH(A9416,""wealth planning""),""Script 1"",""-"")"),"-")</f>
        <v>-</v>
      </c>
      <c r="C9416" s="74">
        <f t="shared" si="72"/>
        <v>0</v>
      </c>
      <c r="D9416" s="149">
        <f t="shared" si="73"/>
        <v>45624</v>
      </c>
    </row>
    <row r="9417" spans="1:4">
      <c r="B9417" s="74" t="str">
        <f ca="1">IFERROR(__xludf.DUMMYFUNCTION("IF(REGEXMATCH(A9417,""wealth planning""),""Script 1"",""-"")"),"-")</f>
        <v>-</v>
      </c>
      <c r="C9417" s="74">
        <f t="shared" si="72"/>
        <v>0</v>
      </c>
      <c r="D9417" s="74" t="str">
        <f t="shared" si="73"/>
        <v>You: Hai assalamualaikum Ain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418" spans="1:4">
      <c r="A9418" s="74" t="s">
        <v>6576</v>
      </c>
      <c r="B9418" s="74" t="str">
        <f ca="1">IFERROR(__xludf.DUMMYFUNCTION("IF(REGEXMATCH(A9418,""wealth planning""),""Script 1"",""-"")"),"-")</f>
        <v>-</v>
      </c>
      <c r="C9418" s="74">
        <f t="shared" si="72"/>
        <v>0</v>
      </c>
      <c r="D9418" s="74">
        <f t="shared" si="73"/>
        <v>0</v>
      </c>
    </row>
    <row r="9419" spans="1:4">
      <c r="A9419" s="74" t="s">
        <v>6577</v>
      </c>
      <c r="B9419" s="74" t="str">
        <f ca="1">IFERROR(__xludf.DUMMYFUNCTION("IF(REGEXMATCH(A9419,""wealth planning""),""Script 1"",""-"")"),"-")</f>
        <v>-</v>
      </c>
      <c r="C9419" s="74" t="str">
        <f t="shared" si="72"/>
        <v>Danial EzamStatus is reachable</v>
      </c>
      <c r="D9419" s="74">
        <f t="shared" si="73"/>
        <v>0</v>
      </c>
    </row>
    <row r="9420" spans="1:4">
      <c r="A9420" s="149">
        <v>45624</v>
      </c>
      <c r="B9420" s="74" t="str">
        <f ca="1">IFERROR(__xludf.DUMMYFUNCTION("IF(REGEXMATCH(A9420,""wealth planning""),""Script 1"",""-"")"),"#VALUE!")</f>
        <v>#VALUE!</v>
      </c>
      <c r="C9420" s="74" t="str">
        <f t="shared" si="72"/>
        <v>Danial Ezam</v>
      </c>
      <c r="D9420" s="74">
        <f t="shared" si="73"/>
        <v>0</v>
      </c>
    </row>
    <row r="9421" spans="1:4">
      <c r="A9421" s="149">
        <v>45624</v>
      </c>
      <c r="B9421" s="74" t="str">
        <f ca="1">IFERROR(__xludf.DUMMYFUNCTION("IF(REGEXMATCH(A9421,""wealth planning""),""Script 1"",""-"")"),"#VALUE!")</f>
        <v>#VALUE!</v>
      </c>
      <c r="C9421" s="149">
        <f t="shared" si="72"/>
        <v>45624</v>
      </c>
      <c r="D9421" s="74" t="str">
        <f t="shared" si="73"/>
        <v>Danial EzamStatus is reachable</v>
      </c>
    </row>
    <row r="9422" spans="1:4">
      <c r="A9422" s="74" t="s">
        <v>3498</v>
      </c>
      <c r="B9422" s="74" t="str">
        <f ca="1">IFERROR(__xludf.DUMMYFUNCTION("IF(REGEXMATCH(A9422,""wealth planning""),""Script 1"",""-"")"),"Script 1")</f>
        <v>Script 1</v>
      </c>
      <c r="C9422" s="149">
        <f t="shared" si="72"/>
        <v>45624</v>
      </c>
      <c r="D9422" s="74" t="str">
        <f t="shared" si="73"/>
        <v>Danial Ezam</v>
      </c>
    </row>
    <row r="9423" spans="1:4">
      <c r="B9423" s="74" t="str">
        <f ca="1">IFERROR(__xludf.DUMMYFUNCTION("IF(REGEXMATCH(A9423,""wealth planning""),""Script 1"",""-"")"),"-")</f>
        <v>-</v>
      </c>
      <c r="C9423" s="74" t="str">
        <f t="shared" si="72"/>
        <v>You: Hai assalamualaikum Danial,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423" s="149">
        <f t="shared" si="73"/>
        <v>45624</v>
      </c>
    </row>
    <row r="9424" spans="1:4">
      <c r="B9424" s="74" t="str">
        <f ca="1">IFERROR(__xludf.DUMMYFUNCTION("IF(REGEXMATCH(A9424,""wealth planning""),""Script 1"",""-"")"),"-")</f>
        <v>-</v>
      </c>
      <c r="C9424" s="74">
        <f t="shared" si="72"/>
        <v>0</v>
      </c>
      <c r="D9424" s="149">
        <f t="shared" si="73"/>
        <v>45624</v>
      </c>
    </row>
    <row r="9425" spans="1:4">
      <c r="B9425" s="74" t="str">
        <f ca="1">IFERROR(__xludf.DUMMYFUNCTION("IF(REGEXMATCH(A9425,""wealth planning""),""Script 1"",""-"")"),"-")</f>
        <v>-</v>
      </c>
      <c r="C9425" s="74">
        <f t="shared" si="72"/>
        <v>0</v>
      </c>
      <c r="D9425" s="74" t="str">
        <f t="shared" si="73"/>
        <v>You: Hai assalamualaikum Danial,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426" spans="1:4">
      <c r="A9426" s="74" t="s">
        <v>6579</v>
      </c>
      <c r="B9426" s="74" t="str">
        <f ca="1">IFERROR(__xludf.DUMMYFUNCTION("IF(REGEXMATCH(A9426,""wealth planning""),""Script 1"",""-"")"),"-")</f>
        <v>-</v>
      </c>
      <c r="C9426" s="74">
        <f t="shared" si="72"/>
        <v>0</v>
      </c>
      <c r="D9426" s="74">
        <f t="shared" si="73"/>
        <v>0</v>
      </c>
    </row>
    <row r="9427" spans="1:4">
      <c r="A9427" s="74" t="s">
        <v>6580</v>
      </c>
      <c r="B9427" s="74" t="str">
        <f ca="1">IFERROR(__xludf.DUMMYFUNCTION("IF(REGEXMATCH(A9427,""wealth planning""),""Script 1"",""-"")"),"-")</f>
        <v>-</v>
      </c>
      <c r="C9427" s="74" t="str">
        <f t="shared" si="72"/>
        <v>Aliff JafarStatus is reachable</v>
      </c>
      <c r="D9427" s="74">
        <f t="shared" si="73"/>
        <v>0</v>
      </c>
    </row>
    <row r="9428" spans="1:4">
      <c r="A9428" s="149">
        <v>45624</v>
      </c>
      <c r="B9428" s="74" t="str">
        <f ca="1">IFERROR(__xludf.DUMMYFUNCTION("IF(REGEXMATCH(A9428,""wealth planning""),""Script 1"",""-"")"),"#VALUE!")</f>
        <v>#VALUE!</v>
      </c>
      <c r="C9428" s="74" t="str">
        <f t="shared" si="72"/>
        <v>Aliff Jafar</v>
      </c>
      <c r="D9428" s="74">
        <f t="shared" si="73"/>
        <v>0</v>
      </c>
    </row>
    <row r="9429" spans="1:4">
      <c r="A9429" s="149">
        <v>45624</v>
      </c>
      <c r="B9429" s="74" t="str">
        <f ca="1">IFERROR(__xludf.DUMMYFUNCTION("IF(REGEXMATCH(A9429,""wealth planning""),""Script 1"",""-"")"),"#VALUE!")</f>
        <v>#VALUE!</v>
      </c>
      <c r="C9429" s="149">
        <f t="shared" si="72"/>
        <v>45624</v>
      </c>
      <c r="D9429" s="74" t="str">
        <f t="shared" si="73"/>
        <v>Aliff JafarStatus is reachable</v>
      </c>
    </row>
    <row r="9430" spans="1:4">
      <c r="A9430" s="74" t="s">
        <v>3324</v>
      </c>
      <c r="B9430" s="74" t="str">
        <f ca="1">IFERROR(__xludf.DUMMYFUNCTION("IF(REGEXMATCH(A9430,""wealth planning""),""Script 1"",""-"")"),"Script 1")</f>
        <v>Script 1</v>
      </c>
      <c r="C9430" s="149">
        <f t="shared" si="72"/>
        <v>45624</v>
      </c>
      <c r="D9430" s="74" t="str">
        <f t="shared" si="73"/>
        <v>Aliff Jafar</v>
      </c>
    </row>
    <row r="9431" spans="1:4">
      <c r="B9431" s="74" t="str">
        <f ca="1">IFERROR(__xludf.DUMMYFUNCTION("IF(REGEXMATCH(A9431,""wealth planning""),""Script 1"",""-"")"),"-")</f>
        <v>-</v>
      </c>
      <c r="C9431" s="74" t="str">
        <f t="shared" si="72"/>
        <v>You: Hai assalamualaikum Aliff,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431" s="149">
        <f t="shared" si="73"/>
        <v>45624</v>
      </c>
    </row>
    <row r="9432" spans="1:4">
      <c r="B9432" s="74" t="str">
        <f ca="1">IFERROR(__xludf.DUMMYFUNCTION("IF(REGEXMATCH(A9432,""wealth planning""),""Script 1"",""-"")"),"-")</f>
        <v>-</v>
      </c>
      <c r="C9432" s="74">
        <f t="shared" si="72"/>
        <v>0</v>
      </c>
      <c r="D9432" s="149">
        <f t="shared" si="73"/>
        <v>45624</v>
      </c>
    </row>
    <row r="9433" spans="1:4">
      <c r="B9433" s="74" t="str">
        <f ca="1">IFERROR(__xludf.DUMMYFUNCTION("IF(REGEXMATCH(A9433,""wealth planning""),""Script 1"",""-"")"),"-")</f>
        <v>-</v>
      </c>
      <c r="C9433" s="74">
        <f t="shared" si="72"/>
        <v>0</v>
      </c>
      <c r="D9433" s="74" t="str">
        <f t="shared" si="73"/>
        <v>You: Hai assalamualaikum Aliff,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434" spans="1:4">
      <c r="A9434" s="74" t="s">
        <v>6582</v>
      </c>
      <c r="B9434" s="74" t="str">
        <f ca="1">IFERROR(__xludf.DUMMYFUNCTION("IF(REGEXMATCH(A9434,""wealth planning""),""Script 1"",""-"")"),"-")</f>
        <v>-</v>
      </c>
      <c r="C9434" s="74">
        <f t="shared" si="72"/>
        <v>0</v>
      </c>
      <c r="D9434" s="74">
        <f t="shared" si="73"/>
        <v>0</v>
      </c>
    </row>
    <row r="9435" spans="1:4">
      <c r="A9435" s="74" t="s">
        <v>6583</v>
      </c>
      <c r="B9435" s="74" t="str">
        <f ca="1">IFERROR(__xludf.DUMMYFUNCTION("IF(REGEXMATCH(A9435,""wealth planning""),""Script 1"",""-"")"),"-")</f>
        <v>-</v>
      </c>
      <c r="C9435" s="74" t="str">
        <f t="shared" si="72"/>
        <v>Ts. Noorilyana AbdullahStatus is reachable</v>
      </c>
      <c r="D9435" s="74">
        <f t="shared" si="73"/>
        <v>0</v>
      </c>
    </row>
    <row r="9436" spans="1:4">
      <c r="A9436" s="149">
        <v>45624</v>
      </c>
      <c r="B9436" s="74" t="str">
        <f ca="1">IFERROR(__xludf.DUMMYFUNCTION("IF(REGEXMATCH(A9436,""wealth planning""),""Script 1"",""-"")"),"#VALUE!")</f>
        <v>#VALUE!</v>
      </c>
      <c r="C9436" s="74" t="str">
        <f t="shared" si="72"/>
        <v>Ts. Noorilyana Abdullah</v>
      </c>
      <c r="D9436" s="74">
        <f t="shared" si="73"/>
        <v>0</v>
      </c>
    </row>
    <row r="9437" spans="1:4">
      <c r="A9437" s="149">
        <v>45624</v>
      </c>
      <c r="B9437" s="74" t="str">
        <f ca="1">IFERROR(__xludf.DUMMYFUNCTION("IF(REGEXMATCH(A9437,""wealth planning""),""Script 1"",""-"")"),"#VALUE!")</f>
        <v>#VALUE!</v>
      </c>
      <c r="C9437" s="149">
        <f t="shared" si="72"/>
        <v>45624</v>
      </c>
      <c r="D9437" s="74" t="str">
        <f t="shared" si="73"/>
        <v>Ts. Noorilyana AbdullahStatus is reachable</v>
      </c>
    </row>
    <row r="9438" spans="1:4">
      <c r="A9438" s="74" t="s">
        <v>6584</v>
      </c>
      <c r="B9438" s="74" t="str">
        <f ca="1">IFERROR(__xludf.DUMMYFUNCTION("IF(REGEXMATCH(A9438,""wealth planning""),""Script 1"",""-"")"),"Script 1")</f>
        <v>Script 1</v>
      </c>
      <c r="C9438" s="149">
        <f t="shared" si="72"/>
        <v>45624</v>
      </c>
      <c r="D9438" s="74" t="str">
        <f t="shared" si="73"/>
        <v>Ts. Noorilyana Abdullah</v>
      </c>
    </row>
    <row r="9439" spans="1:4">
      <c r="B9439" s="74" t="str">
        <f ca="1">IFERROR(__xludf.DUMMYFUNCTION("IF(REGEXMATCH(A9439,""wealth planning""),""Script 1"",""-"")"),"-")</f>
        <v>-</v>
      </c>
      <c r="C9439" s="74" t="str">
        <f t="shared" ref="C9439:C9693" si="74">A9438</f>
        <v>You: Hai assalamualaikum puan Noorilyana,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439" s="149">
        <f t="shared" ref="D9439:D9693" si="75">A9436</f>
        <v>45624</v>
      </c>
    </row>
    <row r="9440" spans="1:4">
      <c r="B9440" s="74" t="str">
        <f ca="1">IFERROR(__xludf.DUMMYFUNCTION("IF(REGEXMATCH(A9440,""wealth planning""),""Script 1"",""-"")"),"-")</f>
        <v>-</v>
      </c>
      <c r="C9440" s="74">
        <f t="shared" si="74"/>
        <v>0</v>
      </c>
      <c r="D9440" s="149">
        <f t="shared" si="75"/>
        <v>45624</v>
      </c>
    </row>
    <row r="9441" spans="1:4">
      <c r="B9441" s="74" t="str">
        <f ca="1">IFERROR(__xludf.DUMMYFUNCTION("IF(REGEXMATCH(A9441,""wealth planning""),""Script 1"",""-"")"),"-")</f>
        <v>-</v>
      </c>
      <c r="C9441" s="74">
        <f t="shared" si="74"/>
        <v>0</v>
      </c>
      <c r="D9441" s="74" t="str">
        <f t="shared" si="75"/>
        <v>You: Hai assalamualaikum puan Noorilyana,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442" spans="1:4">
      <c r="A9442" s="74" t="s">
        <v>6586</v>
      </c>
      <c r="B9442" s="74" t="str">
        <f ca="1">IFERROR(__xludf.DUMMYFUNCTION("IF(REGEXMATCH(A9442,""wealth planning""),""Script 1"",""-"")"),"-")</f>
        <v>-</v>
      </c>
      <c r="C9442" s="74">
        <f t="shared" si="74"/>
        <v>0</v>
      </c>
      <c r="D9442" s="74">
        <f t="shared" si="75"/>
        <v>0</v>
      </c>
    </row>
    <row r="9443" spans="1:4">
      <c r="A9443" s="74" t="s">
        <v>6587</v>
      </c>
      <c r="B9443" s="74" t="str">
        <f ca="1">IFERROR(__xludf.DUMMYFUNCTION("IF(REGEXMATCH(A9443,""wealth planning""),""Script 1"",""-"")"),"-")</f>
        <v>-</v>
      </c>
      <c r="C9443" s="74" t="str">
        <f t="shared" si="74"/>
        <v>Muhammad Arif FarhanStatus is online</v>
      </c>
      <c r="D9443" s="74">
        <f t="shared" si="75"/>
        <v>0</v>
      </c>
    </row>
    <row r="9444" spans="1:4">
      <c r="A9444" s="149">
        <v>45624</v>
      </c>
      <c r="B9444" s="74" t="str">
        <f ca="1">IFERROR(__xludf.DUMMYFUNCTION("IF(REGEXMATCH(A9444,""wealth planning""),""Script 1"",""-"")"),"#VALUE!")</f>
        <v>#VALUE!</v>
      </c>
      <c r="C9444" s="74" t="str">
        <f t="shared" si="74"/>
        <v>Muhammad Arif Farhan</v>
      </c>
      <c r="D9444" s="74">
        <f t="shared" si="75"/>
        <v>0</v>
      </c>
    </row>
    <row r="9445" spans="1:4">
      <c r="A9445" s="149">
        <v>45624</v>
      </c>
      <c r="B9445" s="74" t="str">
        <f ca="1">IFERROR(__xludf.DUMMYFUNCTION("IF(REGEXMATCH(A9445,""wealth planning""),""Script 1"",""-"")"),"#VALUE!")</f>
        <v>#VALUE!</v>
      </c>
      <c r="C9445" s="149">
        <f t="shared" si="74"/>
        <v>45624</v>
      </c>
      <c r="D9445" s="74" t="str">
        <f t="shared" si="75"/>
        <v>Muhammad Arif FarhanStatus is online</v>
      </c>
    </row>
    <row r="9446" spans="1:4">
      <c r="A9446" s="74" t="s">
        <v>6588</v>
      </c>
      <c r="B9446" s="74" t="str">
        <f ca="1">IFERROR(__xludf.DUMMYFUNCTION("IF(REGEXMATCH(A9446,""wealth planning""),""Script 1"",""-"")"),"Script 1")</f>
        <v>Script 1</v>
      </c>
      <c r="C9446" s="149">
        <f t="shared" si="74"/>
        <v>45624</v>
      </c>
      <c r="D9446" s="74" t="str">
        <f t="shared" si="75"/>
        <v>Muhammad Arif Farhan</v>
      </c>
    </row>
    <row r="9447" spans="1:4">
      <c r="B9447" s="74" t="str">
        <f ca="1">IFERROR(__xludf.DUMMYFUNCTION("IF(REGEXMATCH(A9447,""wealth planning""),""Script 1"",""-"")"),"-")</f>
        <v>-</v>
      </c>
      <c r="C9447" s="74" t="str">
        <f t="shared" si="74"/>
        <v>You: Hai assalamualaikum Arif Farhan,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447" s="149">
        <f t="shared" si="75"/>
        <v>45624</v>
      </c>
    </row>
    <row r="9448" spans="1:4">
      <c r="B9448" s="74" t="str">
        <f ca="1">IFERROR(__xludf.DUMMYFUNCTION("IF(REGEXMATCH(A9448,""wealth planning""),""Script 1"",""-"")"),"-")</f>
        <v>-</v>
      </c>
      <c r="C9448" s="74">
        <f t="shared" si="74"/>
        <v>0</v>
      </c>
      <c r="D9448" s="149">
        <f t="shared" si="75"/>
        <v>45624</v>
      </c>
    </row>
    <row r="9449" spans="1:4">
      <c r="B9449" s="74" t="str">
        <f ca="1">IFERROR(__xludf.DUMMYFUNCTION("IF(REGEXMATCH(A9449,""wealth planning""),""Script 1"",""-"")"),"-")</f>
        <v>-</v>
      </c>
      <c r="C9449" s="74">
        <f t="shared" si="74"/>
        <v>0</v>
      </c>
      <c r="D9449" s="74" t="str">
        <f t="shared" si="75"/>
        <v>You: Hai assalamualaikum Arif Farhan,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450" spans="1:4">
      <c r="A9450" s="74" t="s">
        <v>6590</v>
      </c>
      <c r="B9450" s="74" t="str">
        <f ca="1">IFERROR(__xludf.DUMMYFUNCTION("IF(REGEXMATCH(A9450,""wealth planning""),""Script 1"",""-"")"),"-")</f>
        <v>-</v>
      </c>
      <c r="C9450" s="74">
        <f t="shared" si="74"/>
        <v>0</v>
      </c>
      <c r="D9450" s="74">
        <f t="shared" si="75"/>
        <v>0</v>
      </c>
    </row>
    <row r="9451" spans="1:4">
      <c r="A9451" s="74" t="s">
        <v>6590</v>
      </c>
      <c r="B9451" s="74" t="str">
        <f ca="1">IFERROR(__xludf.DUMMYFUNCTION("IF(REGEXMATCH(A9451,""wealth planning""),""Script 1"",""-"")"),"-")</f>
        <v>-</v>
      </c>
      <c r="C9451" s="74" t="str">
        <f t="shared" si="74"/>
        <v>Ikram Muslim</v>
      </c>
      <c r="D9451" s="74">
        <f t="shared" si="75"/>
        <v>0</v>
      </c>
    </row>
    <row r="9452" spans="1:4">
      <c r="A9452" s="149">
        <v>45624</v>
      </c>
      <c r="B9452" s="74" t="str">
        <f ca="1">IFERROR(__xludf.DUMMYFUNCTION("IF(REGEXMATCH(A9452,""wealth planning""),""Script 1"",""-"")"),"#VALUE!")</f>
        <v>#VALUE!</v>
      </c>
      <c r="C9452" s="74" t="str">
        <f t="shared" si="74"/>
        <v>Ikram Muslim</v>
      </c>
      <c r="D9452" s="74">
        <f t="shared" si="75"/>
        <v>0</v>
      </c>
    </row>
    <row r="9453" spans="1:4">
      <c r="A9453" s="149">
        <v>45624</v>
      </c>
      <c r="B9453" s="74" t="str">
        <f ca="1">IFERROR(__xludf.DUMMYFUNCTION("IF(REGEXMATCH(A9453,""wealth planning""),""Script 1"",""-"")"),"#VALUE!")</f>
        <v>#VALUE!</v>
      </c>
      <c r="C9453" s="149">
        <f t="shared" si="74"/>
        <v>45624</v>
      </c>
      <c r="D9453" s="74" t="str">
        <f t="shared" si="75"/>
        <v>Ikram Muslim</v>
      </c>
    </row>
    <row r="9454" spans="1:4">
      <c r="A9454" s="74" t="s">
        <v>6591</v>
      </c>
      <c r="B9454" s="74" t="str">
        <f ca="1">IFERROR(__xludf.DUMMYFUNCTION("IF(REGEXMATCH(A9454,""wealth planning""),""Script 1"",""-"")"),"Script 1")</f>
        <v>Script 1</v>
      </c>
      <c r="C9454" s="149">
        <f t="shared" si="74"/>
        <v>45624</v>
      </c>
      <c r="D9454" s="74" t="str">
        <f t="shared" si="75"/>
        <v>Ikram Muslim</v>
      </c>
    </row>
    <row r="9455" spans="1:4">
      <c r="B9455" s="74" t="str">
        <f ca="1">IFERROR(__xludf.DUMMYFUNCTION("IF(REGEXMATCH(A9455,""wealth planning""),""Script 1"",""-"")"),"-")</f>
        <v>-</v>
      </c>
      <c r="C9455" s="74" t="str">
        <f t="shared" si="74"/>
        <v>You: Hai assalamualaikum Ikram,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455" s="149">
        <f t="shared" si="75"/>
        <v>45624</v>
      </c>
    </row>
    <row r="9456" spans="1:4">
      <c r="B9456" s="74" t="str">
        <f ca="1">IFERROR(__xludf.DUMMYFUNCTION("IF(REGEXMATCH(A9456,""wealth planning""),""Script 1"",""-"")"),"-")</f>
        <v>-</v>
      </c>
      <c r="C9456" s="74">
        <f t="shared" si="74"/>
        <v>0</v>
      </c>
      <c r="D9456" s="149">
        <f t="shared" si="75"/>
        <v>45624</v>
      </c>
    </row>
    <row r="9457" spans="1:4">
      <c r="B9457" s="74" t="str">
        <f ca="1">IFERROR(__xludf.DUMMYFUNCTION("IF(REGEXMATCH(A9457,""wealth planning""),""Script 1"",""-"")"),"-")</f>
        <v>-</v>
      </c>
      <c r="C9457" s="74">
        <f t="shared" si="74"/>
        <v>0</v>
      </c>
      <c r="D9457" s="74" t="str">
        <f t="shared" si="75"/>
        <v>You: Hai assalamualaikum Ikram,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458" spans="1:4">
      <c r="A9458" s="74" t="s">
        <v>6593</v>
      </c>
      <c r="B9458" s="74" t="str">
        <f ca="1">IFERROR(__xludf.DUMMYFUNCTION("IF(REGEXMATCH(A9458,""wealth planning""),""Script 1"",""-"")"),"-")</f>
        <v>-</v>
      </c>
      <c r="C9458" s="74">
        <f t="shared" si="74"/>
        <v>0</v>
      </c>
      <c r="D9458" s="74">
        <f t="shared" si="75"/>
        <v>0</v>
      </c>
    </row>
    <row r="9459" spans="1:4">
      <c r="A9459" s="74" t="s">
        <v>6594</v>
      </c>
      <c r="B9459" s="74" t="str">
        <f ca="1">IFERROR(__xludf.DUMMYFUNCTION("IF(REGEXMATCH(A9459,""wealth planning""),""Script 1"",""-"")"),"-")</f>
        <v>-</v>
      </c>
      <c r="C9459" s="74" t="str">
        <f t="shared" si="74"/>
        <v>Nazrin AzlanStatus is reachable</v>
      </c>
      <c r="D9459" s="74">
        <f t="shared" si="75"/>
        <v>0</v>
      </c>
    </row>
    <row r="9460" spans="1:4">
      <c r="A9460" s="149">
        <v>45624</v>
      </c>
      <c r="B9460" s="74" t="str">
        <f ca="1">IFERROR(__xludf.DUMMYFUNCTION("IF(REGEXMATCH(A9460,""wealth planning""),""Script 1"",""-"")"),"#VALUE!")</f>
        <v>#VALUE!</v>
      </c>
      <c r="C9460" s="74" t="str">
        <f t="shared" si="74"/>
        <v>Nazrin Azlan</v>
      </c>
      <c r="D9460" s="74">
        <f t="shared" si="75"/>
        <v>0</v>
      </c>
    </row>
    <row r="9461" spans="1:4">
      <c r="A9461" s="149">
        <v>45624</v>
      </c>
      <c r="B9461" s="74" t="str">
        <f ca="1">IFERROR(__xludf.DUMMYFUNCTION("IF(REGEXMATCH(A9461,""wealth planning""),""Script 1"",""-"")"),"#VALUE!")</f>
        <v>#VALUE!</v>
      </c>
      <c r="C9461" s="149">
        <f t="shared" si="74"/>
        <v>45624</v>
      </c>
      <c r="D9461" s="74" t="str">
        <f t="shared" si="75"/>
        <v>Nazrin AzlanStatus is reachable</v>
      </c>
    </row>
    <row r="9462" spans="1:4">
      <c r="A9462" s="74" t="s">
        <v>6595</v>
      </c>
      <c r="B9462" s="74" t="str">
        <f ca="1">IFERROR(__xludf.DUMMYFUNCTION("IF(REGEXMATCH(A9462,""wealth planning""),""Script 1"",""-"")"),"Script 1")</f>
        <v>Script 1</v>
      </c>
      <c r="C9462" s="149">
        <f t="shared" si="74"/>
        <v>45624</v>
      </c>
      <c r="D9462" s="74" t="str">
        <f t="shared" si="75"/>
        <v>Nazrin Azlan</v>
      </c>
    </row>
    <row r="9463" spans="1:4">
      <c r="B9463" s="74" t="str">
        <f ca="1">IFERROR(__xludf.DUMMYFUNCTION("IF(REGEXMATCH(A9463,""wealth planning""),""Script 1"",""-"")"),"-")</f>
        <v>-</v>
      </c>
      <c r="C9463" s="74" t="str">
        <f t="shared" si="74"/>
        <v>You: Hai assalamualaikum tuan Nazrin,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463" s="149">
        <f t="shared" si="75"/>
        <v>45624</v>
      </c>
    </row>
    <row r="9464" spans="1:4">
      <c r="B9464" s="74" t="str">
        <f ca="1">IFERROR(__xludf.DUMMYFUNCTION("IF(REGEXMATCH(A9464,""wealth planning""),""Script 1"",""-"")"),"-")</f>
        <v>-</v>
      </c>
      <c r="C9464" s="74">
        <f t="shared" si="74"/>
        <v>0</v>
      </c>
      <c r="D9464" s="149">
        <f t="shared" si="75"/>
        <v>45624</v>
      </c>
    </row>
    <row r="9465" spans="1:4">
      <c r="B9465" s="74" t="str">
        <f ca="1">IFERROR(__xludf.DUMMYFUNCTION("IF(REGEXMATCH(A9465,""wealth planning""),""Script 1"",""-"")"),"-")</f>
        <v>-</v>
      </c>
      <c r="C9465" s="74">
        <f t="shared" si="74"/>
        <v>0</v>
      </c>
      <c r="D9465" s="74" t="str">
        <f t="shared" si="75"/>
        <v>You: Hai assalamualaikum tuan Nazrin,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466" spans="1:4">
      <c r="A9466" s="74" t="s">
        <v>6597</v>
      </c>
      <c r="B9466" s="74" t="str">
        <f ca="1">IFERROR(__xludf.DUMMYFUNCTION("IF(REGEXMATCH(A9466,""wealth planning""),""Script 1"",""-"")"),"-")</f>
        <v>-</v>
      </c>
      <c r="C9466" s="74">
        <f t="shared" si="74"/>
        <v>0</v>
      </c>
      <c r="D9466" s="74">
        <f t="shared" si="75"/>
        <v>0</v>
      </c>
    </row>
    <row r="9467" spans="1:4">
      <c r="A9467" s="74" t="s">
        <v>6598</v>
      </c>
      <c r="B9467" s="74" t="str">
        <f ca="1">IFERROR(__xludf.DUMMYFUNCTION("IF(REGEXMATCH(A9467,""wealth planning""),""Script 1"",""-"")"),"-")</f>
        <v>-</v>
      </c>
      <c r="C9467" s="74" t="str">
        <f t="shared" si="74"/>
        <v>NOOR AIN BINTI ROZAINIStatus is reachable</v>
      </c>
      <c r="D9467" s="74">
        <f t="shared" si="75"/>
        <v>0</v>
      </c>
    </row>
    <row r="9468" spans="1:4">
      <c r="A9468" s="149">
        <v>45624</v>
      </c>
      <c r="B9468" s="74" t="str">
        <f ca="1">IFERROR(__xludf.DUMMYFUNCTION("IF(REGEXMATCH(A9468,""wealth planning""),""Script 1"",""-"")"),"#VALUE!")</f>
        <v>#VALUE!</v>
      </c>
      <c r="C9468" s="74" t="str">
        <f t="shared" si="74"/>
        <v>NOOR AIN BINTI ROZAINI</v>
      </c>
      <c r="D9468" s="74">
        <f t="shared" si="75"/>
        <v>0</v>
      </c>
    </row>
    <row r="9469" spans="1:4">
      <c r="A9469" s="149">
        <v>45624</v>
      </c>
      <c r="B9469" s="74" t="str">
        <f ca="1">IFERROR(__xludf.DUMMYFUNCTION("IF(REGEXMATCH(A9469,""wealth planning""),""Script 1"",""-"")"),"#VALUE!")</f>
        <v>#VALUE!</v>
      </c>
      <c r="C9469" s="149">
        <f t="shared" si="74"/>
        <v>45624</v>
      </c>
      <c r="D9469" s="74" t="str">
        <f t="shared" si="75"/>
        <v>NOOR AIN BINTI ROZAINIStatus is reachable</v>
      </c>
    </row>
    <row r="9470" spans="1:4">
      <c r="A9470" s="74" t="s">
        <v>6599</v>
      </c>
      <c r="B9470" s="74" t="str">
        <f ca="1">IFERROR(__xludf.DUMMYFUNCTION("IF(REGEXMATCH(A9470,""wealth planning""),""Script 1"",""-"")"),"Script 1")</f>
        <v>Script 1</v>
      </c>
      <c r="C9470" s="149">
        <f t="shared" si="74"/>
        <v>45624</v>
      </c>
      <c r="D9470" s="74" t="str">
        <f t="shared" si="75"/>
        <v>NOOR AIN BINTI ROZAINI</v>
      </c>
    </row>
    <row r="9471" spans="1:4">
      <c r="B9471" s="74" t="str">
        <f ca="1">IFERROR(__xludf.DUMMYFUNCTION("IF(REGEXMATCH(A9471,""wealth planning""),""Script 1"",""-"")"),"-")</f>
        <v>-</v>
      </c>
      <c r="C9471" s="74" t="str">
        <f t="shared" si="74"/>
        <v>You: Hai assalamualaikum puan Noor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471" s="149">
        <f t="shared" si="75"/>
        <v>45624</v>
      </c>
    </row>
    <row r="9472" spans="1:4">
      <c r="B9472" s="74" t="str">
        <f ca="1">IFERROR(__xludf.DUMMYFUNCTION("IF(REGEXMATCH(A9472,""wealth planning""),""Script 1"",""-"")"),"-")</f>
        <v>-</v>
      </c>
      <c r="C9472" s="74">
        <f t="shared" si="74"/>
        <v>0</v>
      </c>
      <c r="D9472" s="149">
        <f t="shared" si="75"/>
        <v>45624</v>
      </c>
    </row>
    <row r="9473" spans="1:4">
      <c r="B9473" s="74" t="str">
        <f ca="1">IFERROR(__xludf.DUMMYFUNCTION("IF(REGEXMATCH(A9473,""wealth planning""),""Script 1"",""-"")"),"-")</f>
        <v>-</v>
      </c>
      <c r="C9473" s="74">
        <f t="shared" si="74"/>
        <v>0</v>
      </c>
      <c r="D9473" s="74" t="str">
        <f t="shared" si="75"/>
        <v>You: Hai assalamualaikum puan Noor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474" spans="1:4">
      <c r="A9474" s="74" t="s">
        <v>6601</v>
      </c>
      <c r="B9474" s="74" t="str">
        <f ca="1">IFERROR(__xludf.DUMMYFUNCTION("IF(REGEXMATCH(A9474,""wealth planning""),""Script 1"",""-"")"),"-")</f>
        <v>-</v>
      </c>
      <c r="C9474" s="74">
        <f t="shared" si="74"/>
        <v>0</v>
      </c>
      <c r="D9474" s="74">
        <f t="shared" si="75"/>
        <v>0</v>
      </c>
    </row>
    <row r="9475" spans="1:4">
      <c r="A9475" s="74" t="s">
        <v>6602</v>
      </c>
      <c r="B9475" s="74" t="str">
        <f ca="1">IFERROR(__xludf.DUMMYFUNCTION("IF(REGEXMATCH(A9475,""wealth planning""),""Script 1"",""-"")"),"-")</f>
        <v>-</v>
      </c>
      <c r="C9475" s="74" t="str">
        <f t="shared" si="74"/>
        <v>MUHAMMAD FAIEZUL ZAFFREY BIN MOHD AZMIStatus is reachable</v>
      </c>
      <c r="D9475" s="74">
        <f t="shared" si="75"/>
        <v>0</v>
      </c>
    </row>
    <row r="9476" spans="1:4">
      <c r="A9476" s="149">
        <v>45624</v>
      </c>
      <c r="B9476" s="74" t="str">
        <f ca="1">IFERROR(__xludf.DUMMYFUNCTION("IF(REGEXMATCH(A9476,""wealth planning""),""Script 1"",""-"")"),"#VALUE!")</f>
        <v>#VALUE!</v>
      </c>
      <c r="C9476" s="74" t="str">
        <f t="shared" si="74"/>
        <v>MUHAMMAD FAIEZUL ZAFFREY BIN MOHD AZMI</v>
      </c>
      <c r="D9476" s="74">
        <f t="shared" si="75"/>
        <v>0</v>
      </c>
    </row>
    <row r="9477" spans="1:4">
      <c r="A9477" s="149">
        <v>45624</v>
      </c>
      <c r="B9477" s="74" t="str">
        <f ca="1">IFERROR(__xludf.DUMMYFUNCTION("IF(REGEXMATCH(A9477,""wealth planning""),""Script 1"",""-"")"),"#VALUE!")</f>
        <v>#VALUE!</v>
      </c>
      <c r="C9477" s="149">
        <f t="shared" si="74"/>
        <v>45624</v>
      </c>
      <c r="D9477" s="74" t="str">
        <f t="shared" si="75"/>
        <v>MUHAMMAD FAIEZUL ZAFFREY BIN MOHD AZMIStatus is reachable</v>
      </c>
    </row>
    <row r="9478" spans="1:4">
      <c r="A9478" s="74" t="s">
        <v>6603</v>
      </c>
      <c r="B9478" s="74" t="str">
        <f ca="1">IFERROR(__xludf.DUMMYFUNCTION("IF(REGEXMATCH(A9478,""wealth planning""),""Script 1"",""-"")"),"Script 1")</f>
        <v>Script 1</v>
      </c>
      <c r="C9478" s="149">
        <f t="shared" si="74"/>
        <v>45624</v>
      </c>
      <c r="D9478" s="74" t="str">
        <f t="shared" si="75"/>
        <v>MUHAMMAD FAIEZUL ZAFFREY BIN MOHD AZMI</v>
      </c>
    </row>
    <row r="9479" spans="1:4">
      <c r="B9479" s="74" t="str">
        <f ca="1">IFERROR(__xludf.DUMMYFUNCTION("IF(REGEXMATCH(A9479,""wealth planning""),""Script 1"",""-"")"),"-")</f>
        <v>-</v>
      </c>
      <c r="C9479" s="74" t="str">
        <f t="shared" si="74"/>
        <v>You: Hai assalamualaikum Faiezul,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479" s="149">
        <f t="shared" si="75"/>
        <v>45624</v>
      </c>
    </row>
    <row r="9480" spans="1:4">
      <c r="B9480" s="74" t="str">
        <f ca="1">IFERROR(__xludf.DUMMYFUNCTION("IF(REGEXMATCH(A9480,""wealth planning""),""Script 1"",""-"")"),"-")</f>
        <v>-</v>
      </c>
      <c r="C9480" s="74">
        <f t="shared" si="74"/>
        <v>0</v>
      </c>
      <c r="D9480" s="149">
        <f t="shared" si="75"/>
        <v>45624</v>
      </c>
    </row>
    <row r="9481" spans="1:4">
      <c r="B9481" s="74" t="str">
        <f ca="1">IFERROR(__xludf.DUMMYFUNCTION("IF(REGEXMATCH(A9481,""wealth planning""),""Script 1"",""-"")"),"-")</f>
        <v>-</v>
      </c>
      <c r="C9481" s="74">
        <f t="shared" si="74"/>
        <v>0</v>
      </c>
      <c r="D9481" s="74" t="str">
        <f t="shared" si="75"/>
        <v>You: Hai assalamualaikum Faiezul,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482" spans="1:4">
      <c r="B9482" s="74" t="str">
        <f ca="1">IFERROR(__xludf.DUMMYFUNCTION("IF(REGEXMATCH(A9482,""wealth planning""),""Script 1"",""-"")"),"-")</f>
        <v>-</v>
      </c>
      <c r="C9482" s="74">
        <f t="shared" si="74"/>
        <v>0</v>
      </c>
      <c r="D9482" s="74">
        <f t="shared" si="75"/>
        <v>0</v>
      </c>
    </row>
    <row r="9483" spans="1:4">
      <c r="A9483" s="74" t="s">
        <v>6606</v>
      </c>
      <c r="B9483" s="74" t="str">
        <f ca="1">IFERROR(__xludf.DUMMYFUNCTION("IF(REGEXMATCH(A9483,""wealth planning""),""Script 1"",""-"")"),"-")</f>
        <v>-</v>
      </c>
      <c r="C9483" s="74">
        <f t="shared" si="74"/>
        <v>0</v>
      </c>
      <c r="D9483" s="74">
        <f t="shared" si="75"/>
        <v>0</v>
      </c>
    </row>
    <row r="9484" spans="1:4">
      <c r="A9484" s="149">
        <v>45624</v>
      </c>
      <c r="B9484" s="74" t="str">
        <f ca="1">IFERROR(__xludf.DUMMYFUNCTION("IF(REGEXMATCH(A9484,""wealth planning""),""Script 1"",""-"")"),"#VALUE!")</f>
        <v>#VALUE!</v>
      </c>
      <c r="C9484" s="74" t="str">
        <f t="shared" si="74"/>
        <v>Nur Farhana</v>
      </c>
      <c r="D9484" s="74">
        <f t="shared" si="75"/>
        <v>0</v>
      </c>
    </row>
    <row r="9485" spans="1:4">
      <c r="A9485" s="149">
        <v>45624</v>
      </c>
      <c r="B9485" s="74" t="str">
        <f ca="1">IFERROR(__xludf.DUMMYFUNCTION("IF(REGEXMATCH(A9485,""wealth planning""),""Script 1"",""-"")"),"#VALUE!")</f>
        <v>#VALUE!</v>
      </c>
      <c r="C9485" s="149">
        <f t="shared" si="74"/>
        <v>45624</v>
      </c>
      <c r="D9485" s="74">
        <f t="shared" si="75"/>
        <v>0</v>
      </c>
    </row>
    <row r="9486" spans="1:4">
      <c r="A9486" s="74" t="s">
        <v>4759</v>
      </c>
      <c r="B9486" s="74" t="str">
        <f ca="1">IFERROR(__xludf.DUMMYFUNCTION("IF(REGEXMATCH(A9486,""wealth planning""),""Script 1"",""-"")"),"Script 1")</f>
        <v>Script 1</v>
      </c>
      <c r="C9486" s="149">
        <f t="shared" si="74"/>
        <v>45624</v>
      </c>
      <c r="D9486" s="74" t="str">
        <f t="shared" si="75"/>
        <v>Nur Farhana</v>
      </c>
    </row>
    <row r="9487" spans="1:4">
      <c r="B9487" s="74" t="str">
        <f ca="1">IFERROR(__xludf.DUMMYFUNCTION("IF(REGEXMATCH(A9487,""wealth planning""),""Script 1"",""-"")"),"-")</f>
        <v>-</v>
      </c>
      <c r="C9487" s="74" t="str">
        <f t="shared" si="74"/>
        <v>You: Hai assalamualaikum Farhana,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487" s="149">
        <f t="shared" si="75"/>
        <v>45624</v>
      </c>
    </row>
    <row r="9488" spans="1:4">
      <c r="B9488" s="74" t="str">
        <f ca="1">IFERROR(__xludf.DUMMYFUNCTION("IF(REGEXMATCH(A9488,""wealth planning""),""Script 1"",""-"")"),"-")</f>
        <v>-</v>
      </c>
      <c r="C9488" s="74">
        <f t="shared" si="74"/>
        <v>0</v>
      </c>
      <c r="D9488" s="149">
        <f t="shared" si="75"/>
        <v>45624</v>
      </c>
    </row>
    <row r="9489" spans="1:4">
      <c r="B9489" s="74" t="str">
        <f ca="1">IFERROR(__xludf.DUMMYFUNCTION("IF(REGEXMATCH(A9489,""wealth planning""),""Script 1"",""-"")"),"-")</f>
        <v>-</v>
      </c>
      <c r="C9489" s="74">
        <f t="shared" si="74"/>
        <v>0</v>
      </c>
      <c r="D9489" s="74" t="str">
        <f t="shared" si="75"/>
        <v>You: Hai assalamualaikum Farhana,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490" spans="1:4">
      <c r="B9490" s="74" t="str">
        <f ca="1">IFERROR(__xludf.DUMMYFUNCTION("IF(REGEXMATCH(A9490,""wealth planning""),""Script 1"",""-"")"),"-")</f>
        <v>-</v>
      </c>
      <c r="C9490" s="74">
        <f t="shared" si="74"/>
        <v>0</v>
      </c>
      <c r="D9490" s="74">
        <f t="shared" si="75"/>
        <v>0</v>
      </c>
    </row>
    <row r="9491" spans="1:4">
      <c r="A9491" s="74" t="s">
        <v>6609</v>
      </c>
      <c r="B9491" s="74" t="str">
        <f ca="1">IFERROR(__xludf.DUMMYFUNCTION("IF(REGEXMATCH(A9491,""wealth planning""),""Script 1"",""-"")"),"-")</f>
        <v>-</v>
      </c>
      <c r="C9491" s="74">
        <f t="shared" si="74"/>
        <v>0</v>
      </c>
      <c r="D9491" s="74">
        <f t="shared" si="75"/>
        <v>0</v>
      </c>
    </row>
    <row r="9492" spans="1:4">
      <c r="A9492" s="149">
        <v>45624</v>
      </c>
      <c r="B9492" s="74" t="str">
        <f ca="1">IFERROR(__xludf.DUMMYFUNCTION("IF(REGEXMATCH(A9492,""wealth planning""),""Script 1"",""-"")"),"#VALUE!")</f>
        <v>#VALUE!</v>
      </c>
      <c r="C9492" s="74" t="str">
        <f t="shared" si="74"/>
        <v>MAISARAH BINTI MOHD ROBAT</v>
      </c>
      <c r="D9492" s="74">
        <f t="shared" si="75"/>
        <v>0</v>
      </c>
    </row>
    <row r="9493" spans="1:4">
      <c r="A9493" s="149">
        <v>45624</v>
      </c>
      <c r="B9493" s="74" t="str">
        <f ca="1">IFERROR(__xludf.DUMMYFUNCTION("IF(REGEXMATCH(A9493,""wealth planning""),""Script 1"",""-"")"),"#VALUE!")</f>
        <v>#VALUE!</v>
      </c>
      <c r="C9493" s="149">
        <f t="shared" si="74"/>
        <v>45624</v>
      </c>
      <c r="D9493" s="74">
        <f t="shared" si="75"/>
        <v>0</v>
      </c>
    </row>
    <row r="9494" spans="1:4">
      <c r="A9494" s="74" t="s">
        <v>6610</v>
      </c>
      <c r="B9494" s="74" t="str">
        <f ca="1">IFERROR(__xludf.DUMMYFUNCTION("IF(REGEXMATCH(A9494,""wealth planning""),""Script 1"",""-"")"),"Script 1")</f>
        <v>Script 1</v>
      </c>
      <c r="C9494" s="149">
        <f t="shared" si="74"/>
        <v>45624</v>
      </c>
      <c r="D9494" s="74" t="str">
        <f t="shared" si="75"/>
        <v>MAISARAH BINTI MOHD ROBAT</v>
      </c>
    </row>
    <row r="9495" spans="1:4">
      <c r="B9495" s="74" t="str">
        <f ca="1">IFERROR(__xludf.DUMMYFUNCTION("IF(REGEXMATCH(A9495,""wealth planning""),""Script 1"",""-"")"),"-")</f>
        <v>-</v>
      </c>
      <c r="C9495" s="74" t="str">
        <f t="shared" si="74"/>
        <v>You: Hai assalamualaikum puan Maisarah,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495" s="149">
        <f t="shared" si="75"/>
        <v>45624</v>
      </c>
    </row>
    <row r="9496" spans="1:4">
      <c r="B9496" s="74" t="str">
        <f ca="1">IFERROR(__xludf.DUMMYFUNCTION("IF(REGEXMATCH(A9496,""wealth planning""),""Script 1"",""-"")"),"-")</f>
        <v>-</v>
      </c>
      <c r="C9496" s="74">
        <f t="shared" si="74"/>
        <v>0</v>
      </c>
      <c r="D9496" s="149">
        <f t="shared" si="75"/>
        <v>45624</v>
      </c>
    </row>
    <row r="9497" spans="1:4">
      <c r="B9497" s="74" t="str">
        <f ca="1">IFERROR(__xludf.DUMMYFUNCTION("IF(REGEXMATCH(A9497,""wealth planning""),""Script 1"",""-"")"),"-")</f>
        <v>-</v>
      </c>
      <c r="C9497" s="74">
        <f t="shared" si="74"/>
        <v>0</v>
      </c>
      <c r="D9497" s="74" t="str">
        <f t="shared" si="75"/>
        <v>You: Hai assalamualaikum puan Maisarah,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498" spans="1:4">
      <c r="A9498" s="74" t="s">
        <v>6612</v>
      </c>
      <c r="B9498" s="74" t="str">
        <f ca="1">IFERROR(__xludf.DUMMYFUNCTION("IF(REGEXMATCH(A9498,""wealth planning""),""Script 1"",""-"")"),"-")</f>
        <v>-</v>
      </c>
      <c r="C9498" s="74">
        <f t="shared" si="74"/>
        <v>0</v>
      </c>
      <c r="D9498" s="74">
        <f t="shared" si="75"/>
        <v>0</v>
      </c>
    </row>
    <row r="9499" spans="1:4">
      <c r="A9499" s="74" t="s">
        <v>6613</v>
      </c>
      <c r="B9499" s="74" t="str">
        <f ca="1">IFERROR(__xludf.DUMMYFUNCTION("IF(REGEXMATCH(A9499,""wealth planning""),""Script 1"",""-"")"),"-")</f>
        <v>-</v>
      </c>
      <c r="C9499" s="74" t="str">
        <f t="shared" si="74"/>
        <v>Amiru AsyrafStatus is online</v>
      </c>
      <c r="D9499" s="74">
        <f t="shared" si="75"/>
        <v>0</v>
      </c>
    </row>
    <row r="9500" spans="1:4">
      <c r="A9500" s="149">
        <v>45624</v>
      </c>
      <c r="B9500" s="74" t="str">
        <f ca="1">IFERROR(__xludf.DUMMYFUNCTION("IF(REGEXMATCH(A9500,""wealth planning""),""Script 1"",""-"")"),"#VALUE!")</f>
        <v>#VALUE!</v>
      </c>
      <c r="C9500" s="74" t="str">
        <f t="shared" si="74"/>
        <v>Amiru Asyraf</v>
      </c>
      <c r="D9500" s="74">
        <f t="shared" si="75"/>
        <v>0</v>
      </c>
    </row>
    <row r="9501" spans="1:4">
      <c r="A9501" s="149">
        <v>45624</v>
      </c>
      <c r="B9501" s="74" t="str">
        <f ca="1">IFERROR(__xludf.DUMMYFUNCTION("IF(REGEXMATCH(A9501,""wealth planning""),""Script 1"",""-"")"),"#VALUE!")</f>
        <v>#VALUE!</v>
      </c>
      <c r="C9501" s="149">
        <f t="shared" si="74"/>
        <v>45624</v>
      </c>
      <c r="D9501" s="74" t="str">
        <f t="shared" si="75"/>
        <v>Amiru AsyrafStatus is online</v>
      </c>
    </row>
    <row r="9502" spans="1:4">
      <c r="A9502" s="74" t="s">
        <v>6614</v>
      </c>
      <c r="B9502" s="74" t="str">
        <f ca="1">IFERROR(__xludf.DUMMYFUNCTION("IF(REGEXMATCH(A9502,""wealth planning""),""Script 1"",""-"")"),"Script 1")</f>
        <v>Script 1</v>
      </c>
      <c r="C9502" s="149">
        <f t="shared" si="74"/>
        <v>45624</v>
      </c>
      <c r="D9502" s="74" t="str">
        <f t="shared" si="75"/>
        <v>Amiru Asyraf</v>
      </c>
    </row>
    <row r="9503" spans="1:4">
      <c r="B9503" s="74" t="str">
        <f ca="1">IFERROR(__xludf.DUMMYFUNCTION("IF(REGEXMATCH(A9503,""wealth planning""),""Script 1"",""-"")"),"-")</f>
        <v>-</v>
      </c>
      <c r="C9503" s="74" t="str">
        <f t="shared" si="74"/>
        <v>You: Hai assalamualaikum tuan Amiru,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503" s="149">
        <f t="shared" si="75"/>
        <v>45624</v>
      </c>
    </row>
    <row r="9504" spans="1:4">
      <c r="B9504" s="74" t="str">
        <f ca="1">IFERROR(__xludf.DUMMYFUNCTION("IF(REGEXMATCH(A9504,""wealth planning""),""Script 1"",""-"")"),"-")</f>
        <v>-</v>
      </c>
      <c r="C9504" s="74">
        <f t="shared" si="74"/>
        <v>0</v>
      </c>
      <c r="D9504" s="149">
        <f t="shared" si="75"/>
        <v>45624</v>
      </c>
    </row>
    <row r="9505" spans="1:4">
      <c r="B9505" s="74" t="str">
        <f ca="1">IFERROR(__xludf.DUMMYFUNCTION("IF(REGEXMATCH(A9505,""wealth planning""),""Script 1"",""-"")"),"-")</f>
        <v>-</v>
      </c>
      <c r="C9505" s="74">
        <f t="shared" si="74"/>
        <v>0</v>
      </c>
      <c r="D9505" s="74" t="str">
        <f t="shared" si="75"/>
        <v>You: Hai assalamualaikum tuan Amiru,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506" spans="1:4">
      <c r="B9506" s="74" t="str">
        <f ca="1">IFERROR(__xludf.DUMMYFUNCTION("IF(REGEXMATCH(A9506,""wealth planning""),""Script 1"",""-"")"),"-")</f>
        <v>-</v>
      </c>
      <c r="C9506" s="74">
        <f t="shared" si="74"/>
        <v>0</v>
      </c>
      <c r="D9506" s="74">
        <f t="shared" si="75"/>
        <v>0</v>
      </c>
    </row>
    <row r="9507" spans="1:4">
      <c r="A9507" s="74" t="s">
        <v>6617</v>
      </c>
      <c r="B9507" s="74" t="str">
        <f ca="1">IFERROR(__xludf.DUMMYFUNCTION("IF(REGEXMATCH(A9507,""wealth planning""),""Script 1"",""-"")"),"-")</f>
        <v>-</v>
      </c>
      <c r="C9507" s="74">
        <f t="shared" si="74"/>
        <v>0</v>
      </c>
      <c r="D9507" s="74">
        <f t="shared" si="75"/>
        <v>0</v>
      </c>
    </row>
    <row r="9508" spans="1:4">
      <c r="A9508" s="149">
        <v>45624</v>
      </c>
      <c r="B9508" s="74" t="str">
        <f ca="1">IFERROR(__xludf.DUMMYFUNCTION("IF(REGEXMATCH(A9508,""wealth planning""),""Script 1"",""-"")"),"#VALUE!")</f>
        <v>#VALUE!</v>
      </c>
      <c r="C9508" s="74" t="str">
        <f t="shared" si="74"/>
        <v>Anis Mawaddah Abd Khair Fahmi</v>
      </c>
      <c r="D9508" s="74">
        <f t="shared" si="75"/>
        <v>0</v>
      </c>
    </row>
    <row r="9509" spans="1:4">
      <c r="A9509" s="149">
        <v>45624</v>
      </c>
      <c r="B9509" s="74" t="str">
        <f ca="1">IFERROR(__xludf.DUMMYFUNCTION("IF(REGEXMATCH(A9509,""wealth planning""),""Script 1"",""-"")"),"#VALUE!")</f>
        <v>#VALUE!</v>
      </c>
      <c r="C9509" s="149">
        <f t="shared" si="74"/>
        <v>45624</v>
      </c>
      <c r="D9509" s="74">
        <f t="shared" si="75"/>
        <v>0</v>
      </c>
    </row>
    <row r="9510" spans="1:4">
      <c r="A9510" s="74" t="s">
        <v>5760</v>
      </c>
      <c r="B9510" s="74" t="str">
        <f ca="1">IFERROR(__xludf.DUMMYFUNCTION("IF(REGEXMATCH(A9510,""wealth planning""),""Script 1"",""-"")"),"Script 1")</f>
        <v>Script 1</v>
      </c>
      <c r="C9510" s="149">
        <f t="shared" si="74"/>
        <v>45624</v>
      </c>
      <c r="D9510" s="74" t="str">
        <f t="shared" si="75"/>
        <v>Anis Mawaddah Abd Khair Fahmi</v>
      </c>
    </row>
    <row r="9511" spans="1:4">
      <c r="B9511" s="74" t="str">
        <f ca="1">IFERROR(__xludf.DUMMYFUNCTION("IF(REGEXMATCH(A9511,""wealth planning""),""Script 1"",""-"")"),"-")</f>
        <v>-</v>
      </c>
      <c r="C9511" s="74" t="str">
        <f t="shared" si="74"/>
        <v>You: Hai assalamualaikum puan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511" s="149">
        <f t="shared" si="75"/>
        <v>45624</v>
      </c>
    </row>
    <row r="9512" spans="1:4">
      <c r="B9512" s="74" t="str">
        <f ca="1">IFERROR(__xludf.DUMMYFUNCTION("IF(REGEXMATCH(A9512,""wealth planning""),""Script 1"",""-"")"),"-")</f>
        <v>-</v>
      </c>
      <c r="C9512" s="74">
        <f t="shared" si="74"/>
        <v>0</v>
      </c>
      <c r="D9512" s="149">
        <f t="shared" si="75"/>
        <v>45624</v>
      </c>
    </row>
    <row r="9513" spans="1:4">
      <c r="B9513" s="74" t="str">
        <f ca="1">IFERROR(__xludf.DUMMYFUNCTION("IF(REGEXMATCH(A9513,""wealth planning""),""Script 1"",""-"")"),"-")</f>
        <v>-</v>
      </c>
      <c r="C9513" s="74">
        <f t="shared" si="74"/>
        <v>0</v>
      </c>
      <c r="D9513" s="74" t="str">
        <f t="shared" si="75"/>
        <v>You: Hai assalamualaikum puan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514" spans="1:4">
      <c r="B9514" s="74" t="str">
        <f ca="1">IFERROR(__xludf.DUMMYFUNCTION("IF(REGEXMATCH(A9514,""wealth planning""),""Script 1"",""-"")"),"-")</f>
        <v>-</v>
      </c>
      <c r="C9514" s="74">
        <f t="shared" si="74"/>
        <v>0</v>
      </c>
      <c r="D9514" s="74">
        <f t="shared" si="75"/>
        <v>0</v>
      </c>
    </row>
    <row r="9515" spans="1:4">
      <c r="A9515" s="74" t="s">
        <v>6620</v>
      </c>
      <c r="B9515" s="74" t="str">
        <f ca="1">IFERROR(__xludf.DUMMYFUNCTION("IF(REGEXMATCH(A9515,""wealth planning""),""Script 1"",""-"")"),"-")</f>
        <v>-</v>
      </c>
      <c r="C9515" s="74">
        <f t="shared" si="74"/>
        <v>0</v>
      </c>
      <c r="D9515" s="74">
        <f t="shared" si="75"/>
        <v>0</v>
      </c>
    </row>
    <row r="9516" spans="1:4">
      <c r="A9516" s="149">
        <v>45624</v>
      </c>
      <c r="B9516" s="74" t="str">
        <f ca="1">IFERROR(__xludf.DUMMYFUNCTION("IF(REGEXMATCH(A9516,""wealth planning""),""Script 1"",""-"")"),"#VALUE!")</f>
        <v>#VALUE!</v>
      </c>
      <c r="C9516" s="74" t="str">
        <f t="shared" si="74"/>
        <v>Atirah Abd Latif</v>
      </c>
      <c r="D9516" s="74">
        <f t="shared" si="75"/>
        <v>0</v>
      </c>
    </row>
    <row r="9517" spans="1:4">
      <c r="A9517" s="149">
        <v>45624</v>
      </c>
      <c r="B9517" s="74" t="str">
        <f ca="1">IFERROR(__xludf.DUMMYFUNCTION("IF(REGEXMATCH(A9517,""wealth planning""),""Script 1"",""-"")"),"#VALUE!")</f>
        <v>#VALUE!</v>
      </c>
      <c r="C9517" s="149">
        <f t="shared" si="74"/>
        <v>45624</v>
      </c>
      <c r="D9517" s="74">
        <f t="shared" si="75"/>
        <v>0</v>
      </c>
    </row>
    <row r="9518" spans="1:4">
      <c r="A9518" s="74" t="s">
        <v>6621</v>
      </c>
      <c r="B9518" s="74" t="str">
        <f ca="1">IFERROR(__xludf.DUMMYFUNCTION("IF(REGEXMATCH(A9518,""wealth planning""),""Script 1"",""-"")"),"Script 1")</f>
        <v>Script 1</v>
      </c>
      <c r="C9518" s="149">
        <f t="shared" si="74"/>
        <v>45624</v>
      </c>
      <c r="D9518" s="74" t="str">
        <f t="shared" si="75"/>
        <v>Atirah Abd Latif</v>
      </c>
    </row>
    <row r="9519" spans="1:4">
      <c r="B9519" s="74" t="str">
        <f ca="1">IFERROR(__xludf.DUMMYFUNCTION("IF(REGEXMATCH(A9519,""wealth planning""),""Script 1"",""-"")"),"-")</f>
        <v>-</v>
      </c>
      <c r="C9519" s="74" t="str">
        <f t="shared" si="74"/>
        <v>You: Hai assalamualaikum Atirah,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519" s="149">
        <f t="shared" si="75"/>
        <v>45624</v>
      </c>
    </row>
    <row r="9520" spans="1:4">
      <c r="B9520" s="74" t="str">
        <f ca="1">IFERROR(__xludf.DUMMYFUNCTION("IF(REGEXMATCH(A9520,""wealth planning""),""Script 1"",""-"")"),"-")</f>
        <v>-</v>
      </c>
      <c r="C9520" s="74">
        <f t="shared" si="74"/>
        <v>0</v>
      </c>
      <c r="D9520" s="149">
        <f t="shared" si="75"/>
        <v>45624</v>
      </c>
    </row>
    <row r="9521" spans="1:4">
      <c r="B9521" s="74" t="str">
        <f ca="1">IFERROR(__xludf.DUMMYFUNCTION("IF(REGEXMATCH(A9521,""wealth planning""),""Script 1"",""-"")"),"-")</f>
        <v>-</v>
      </c>
      <c r="C9521" s="74">
        <f t="shared" si="74"/>
        <v>0</v>
      </c>
      <c r="D9521" s="74" t="str">
        <f t="shared" si="75"/>
        <v>You: Hai assalamualaikum Atirah,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522" spans="1:4">
      <c r="A9522" s="74" t="s">
        <v>6623</v>
      </c>
      <c r="B9522" s="74" t="str">
        <f ca="1">IFERROR(__xludf.DUMMYFUNCTION("IF(REGEXMATCH(A9522,""wealth planning""),""Script 1"",""-"")"),"-")</f>
        <v>-</v>
      </c>
      <c r="C9522" s="74">
        <f t="shared" si="74"/>
        <v>0</v>
      </c>
      <c r="D9522" s="74">
        <f t="shared" si="75"/>
        <v>0</v>
      </c>
    </row>
    <row r="9523" spans="1:4">
      <c r="A9523" s="74" t="s">
        <v>6624</v>
      </c>
      <c r="B9523" s="74" t="str">
        <f ca="1">IFERROR(__xludf.DUMMYFUNCTION("IF(REGEXMATCH(A9523,""wealth planning""),""Script 1"",""-"")"),"-")</f>
        <v>-</v>
      </c>
      <c r="C9523" s="74" t="str">
        <f t="shared" si="74"/>
        <v>Nor Ashraf NorsahperiStatus is reachable</v>
      </c>
      <c r="D9523" s="74">
        <f t="shared" si="75"/>
        <v>0</v>
      </c>
    </row>
    <row r="9524" spans="1:4">
      <c r="A9524" s="149">
        <v>45624</v>
      </c>
      <c r="B9524" s="74" t="str">
        <f ca="1">IFERROR(__xludf.DUMMYFUNCTION("IF(REGEXMATCH(A9524,""wealth planning""),""Script 1"",""-"")"),"#VALUE!")</f>
        <v>#VALUE!</v>
      </c>
      <c r="C9524" s="74" t="str">
        <f t="shared" si="74"/>
        <v>Nor Ashraf Norsahperi</v>
      </c>
      <c r="D9524" s="74">
        <f t="shared" si="75"/>
        <v>0</v>
      </c>
    </row>
    <row r="9525" spans="1:4">
      <c r="A9525" s="149">
        <v>45624</v>
      </c>
      <c r="B9525" s="74" t="str">
        <f ca="1">IFERROR(__xludf.DUMMYFUNCTION("IF(REGEXMATCH(A9525,""wealth planning""),""Script 1"",""-"")"),"#VALUE!")</f>
        <v>#VALUE!</v>
      </c>
      <c r="C9525" s="149">
        <f t="shared" si="74"/>
        <v>45624</v>
      </c>
      <c r="D9525" s="74" t="str">
        <f t="shared" si="75"/>
        <v>Nor Ashraf NorsahperiStatus is reachable</v>
      </c>
    </row>
    <row r="9526" spans="1:4">
      <c r="A9526" s="74" t="s">
        <v>6625</v>
      </c>
      <c r="B9526" s="74" t="str">
        <f ca="1">IFERROR(__xludf.DUMMYFUNCTION("IF(REGEXMATCH(A9526,""wealth planning""),""Script 1"",""-"")"),"Script 1")</f>
        <v>Script 1</v>
      </c>
      <c r="C9526" s="149">
        <f t="shared" si="74"/>
        <v>45624</v>
      </c>
      <c r="D9526" s="74" t="str">
        <f t="shared" si="75"/>
        <v>Nor Ashraf Norsahperi</v>
      </c>
    </row>
    <row r="9527" spans="1:4">
      <c r="B9527" s="74" t="str">
        <f ca="1">IFERROR(__xludf.DUMMYFUNCTION("IF(REGEXMATCH(A9527,""wealth planning""),""Script 1"",""-"")"),"-")</f>
        <v>-</v>
      </c>
      <c r="C9527" s="74" t="str">
        <f t="shared" si="74"/>
        <v>You: Hai assalamualaikum tuan Nor Ashraf,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527" s="149">
        <f t="shared" si="75"/>
        <v>45624</v>
      </c>
    </row>
    <row r="9528" spans="1:4">
      <c r="B9528" s="74" t="str">
        <f ca="1">IFERROR(__xludf.DUMMYFUNCTION("IF(REGEXMATCH(A9528,""wealth planning""),""Script 1"",""-"")"),"-")</f>
        <v>-</v>
      </c>
      <c r="C9528" s="74">
        <f t="shared" si="74"/>
        <v>0</v>
      </c>
      <c r="D9528" s="149">
        <f t="shared" si="75"/>
        <v>45624</v>
      </c>
    </row>
    <row r="9529" spans="1:4">
      <c r="B9529" s="74" t="str">
        <f ca="1">IFERROR(__xludf.DUMMYFUNCTION("IF(REGEXMATCH(A9529,""wealth planning""),""Script 1"",""-"")"),"-")</f>
        <v>-</v>
      </c>
      <c r="C9529" s="74">
        <f t="shared" si="74"/>
        <v>0</v>
      </c>
      <c r="D9529" s="74" t="str">
        <f t="shared" si="75"/>
        <v>You: Hai assalamualaikum tuan Nor Ashraf,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530" spans="1:4">
      <c r="A9530" s="74" t="s">
        <v>6627</v>
      </c>
      <c r="B9530" s="74" t="str">
        <f ca="1">IFERROR(__xludf.DUMMYFUNCTION("IF(REGEXMATCH(A9530,""wealth planning""),""Script 1"",""-"")"),"-")</f>
        <v>-</v>
      </c>
      <c r="C9530" s="74">
        <f t="shared" si="74"/>
        <v>0</v>
      </c>
      <c r="D9530" s="74">
        <f t="shared" si="75"/>
        <v>0</v>
      </c>
    </row>
    <row r="9531" spans="1:4">
      <c r="A9531" s="74" t="s">
        <v>6628</v>
      </c>
      <c r="B9531" s="74" t="str">
        <f ca="1">IFERROR(__xludf.DUMMYFUNCTION("IF(REGEXMATCH(A9531,""wealth planning""),""Script 1"",""-"")"),"-")</f>
        <v>-</v>
      </c>
      <c r="C9531" s="74" t="str">
        <f t="shared" si="74"/>
        <v>Muhammad Izzat Farhan Bin Hamzah FansuriStatus is reachable</v>
      </c>
      <c r="D9531" s="74">
        <f t="shared" si="75"/>
        <v>0</v>
      </c>
    </row>
    <row r="9532" spans="1:4">
      <c r="A9532" s="149">
        <v>45624</v>
      </c>
      <c r="B9532" s="74" t="str">
        <f ca="1">IFERROR(__xludf.DUMMYFUNCTION("IF(REGEXMATCH(A9532,""wealth planning""),""Script 1"",""-"")"),"#VALUE!")</f>
        <v>#VALUE!</v>
      </c>
      <c r="C9532" s="74" t="str">
        <f t="shared" si="74"/>
        <v>Muhammad Izzat Farhan Bin Hamzah Fansuri</v>
      </c>
      <c r="D9532" s="74">
        <f t="shared" si="75"/>
        <v>0</v>
      </c>
    </row>
    <row r="9533" spans="1:4">
      <c r="A9533" s="149">
        <v>45624</v>
      </c>
      <c r="B9533" s="74" t="str">
        <f ca="1">IFERROR(__xludf.DUMMYFUNCTION("IF(REGEXMATCH(A9533,""wealth planning""),""Script 1"",""-"")"),"#VALUE!")</f>
        <v>#VALUE!</v>
      </c>
      <c r="C9533" s="149">
        <f t="shared" si="74"/>
        <v>45624</v>
      </c>
      <c r="D9533" s="74" t="str">
        <f t="shared" si="75"/>
        <v>Muhammad Izzat Farhan Bin Hamzah FansuriStatus is reachable</v>
      </c>
    </row>
    <row r="9534" spans="1:4">
      <c r="A9534" s="74" t="s">
        <v>4310</v>
      </c>
      <c r="B9534" s="74" t="str">
        <f ca="1">IFERROR(__xludf.DUMMYFUNCTION("IF(REGEXMATCH(A9534,""wealth planning""),""Script 1"",""-"")"),"Script 1")</f>
        <v>Script 1</v>
      </c>
      <c r="C9534" s="149">
        <f t="shared" si="74"/>
        <v>45624</v>
      </c>
      <c r="D9534" s="74" t="str">
        <f t="shared" si="75"/>
        <v>Muhammad Izzat Farhan Bin Hamzah Fansuri</v>
      </c>
    </row>
    <row r="9535" spans="1:4">
      <c r="B9535" s="74" t="str">
        <f ca="1">IFERROR(__xludf.DUMMYFUNCTION("IF(REGEXMATCH(A9535,""wealth planning""),""Script 1"",""-"")"),"-")</f>
        <v>-</v>
      </c>
      <c r="C9535" s="74" t="str">
        <f t="shared" si="74"/>
        <v>You: Hai assalamualaikum Izzat,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535" s="149">
        <f t="shared" si="75"/>
        <v>45624</v>
      </c>
    </row>
    <row r="9536" spans="1:4">
      <c r="B9536" s="74" t="str">
        <f ca="1">IFERROR(__xludf.DUMMYFUNCTION("IF(REGEXMATCH(A9536,""wealth planning""),""Script 1"",""-"")"),"-")</f>
        <v>-</v>
      </c>
      <c r="C9536" s="74">
        <f t="shared" si="74"/>
        <v>0</v>
      </c>
      <c r="D9536" s="149">
        <f t="shared" si="75"/>
        <v>45624</v>
      </c>
    </row>
    <row r="9537" spans="1:4">
      <c r="B9537" s="74" t="str">
        <f ca="1">IFERROR(__xludf.DUMMYFUNCTION("IF(REGEXMATCH(A9537,""wealth planning""),""Script 1"",""-"")"),"-")</f>
        <v>-</v>
      </c>
      <c r="C9537" s="74">
        <f t="shared" si="74"/>
        <v>0</v>
      </c>
      <c r="D9537" s="74" t="str">
        <f t="shared" si="75"/>
        <v>You: Hai assalamualaikum Izzat,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538" spans="1:4">
      <c r="A9538" s="74" t="s">
        <v>6630</v>
      </c>
      <c r="B9538" s="74" t="str">
        <f ca="1">IFERROR(__xludf.DUMMYFUNCTION("IF(REGEXMATCH(A9538,""wealth planning""),""Script 1"",""-"")"),"-")</f>
        <v>-</v>
      </c>
      <c r="C9538" s="74">
        <f t="shared" si="74"/>
        <v>0</v>
      </c>
      <c r="D9538" s="74">
        <f t="shared" si="75"/>
        <v>0</v>
      </c>
    </row>
    <row r="9539" spans="1:4">
      <c r="A9539" s="74" t="s">
        <v>6630</v>
      </c>
      <c r="B9539" s="74" t="str">
        <f ca="1">IFERROR(__xludf.DUMMYFUNCTION("IF(REGEXMATCH(A9539,""wealth planning""),""Script 1"",""-"")"),"-")</f>
        <v>-</v>
      </c>
      <c r="C9539" s="74" t="str">
        <f t="shared" si="74"/>
        <v>Hanis Sufi</v>
      </c>
      <c r="D9539" s="74">
        <f t="shared" si="75"/>
        <v>0</v>
      </c>
    </row>
    <row r="9540" spans="1:4">
      <c r="A9540" s="149">
        <v>45624</v>
      </c>
      <c r="B9540" s="74" t="str">
        <f ca="1">IFERROR(__xludf.DUMMYFUNCTION("IF(REGEXMATCH(A9540,""wealth planning""),""Script 1"",""-"")"),"#VALUE!")</f>
        <v>#VALUE!</v>
      </c>
      <c r="C9540" s="74" t="str">
        <f t="shared" si="74"/>
        <v>Hanis Sufi</v>
      </c>
      <c r="D9540" s="74">
        <f t="shared" si="75"/>
        <v>0</v>
      </c>
    </row>
    <row r="9541" spans="1:4">
      <c r="A9541" s="149">
        <v>45624</v>
      </c>
      <c r="B9541" s="74" t="str">
        <f ca="1">IFERROR(__xludf.DUMMYFUNCTION("IF(REGEXMATCH(A9541,""wealth planning""),""Script 1"",""-"")"),"#VALUE!")</f>
        <v>#VALUE!</v>
      </c>
      <c r="C9541" s="149">
        <f t="shared" si="74"/>
        <v>45624</v>
      </c>
      <c r="D9541" s="74" t="str">
        <f t="shared" si="75"/>
        <v>Hanis Sufi</v>
      </c>
    </row>
    <row r="9542" spans="1:4">
      <c r="A9542" s="74" t="s">
        <v>4350</v>
      </c>
      <c r="B9542" s="74" t="str">
        <f ca="1">IFERROR(__xludf.DUMMYFUNCTION("IF(REGEXMATCH(A9542,""wealth planning""),""Script 1"",""-"")"),"Script 1")</f>
        <v>Script 1</v>
      </c>
      <c r="C9542" s="149">
        <f t="shared" si="74"/>
        <v>45624</v>
      </c>
      <c r="D9542" s="74" t="str">
        <f t="shared" si="75"/>
        <v>Hanis Sufi</v>
      </c>
    </row>
    <row r="9543" spans="1:4">
      <c r="B9543" s="74" t="str">
        <f ca="1">IFERROR(__xludf.DUMMYFUNCTION("IF(REGEXMATCH(A9543,""wealth planning""),""Script 1"",""-"")"),"-")</f>
        <v>-</v>
      </c>
      <c r="C9543" s="74" t="str">
        <f t="shared" si="74"/>
        <v>You: Hai assalamualaikum Hanis,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543" s="149">
        <f t="shared" si="75"/>
        <v>45624</v>
      </c>
    </row>
    <row r="9544" spans="1:4">
      <c r="B9544" s="74" t="str">
        <f ca="1">IFERROR(__xludf.DUMMYFUNCTION("IF(REGEXMATCH(A9544,""wealth planning""),""Script 1"",""-"")"),"-")</f>
        <v>-</v>
      </c>
      <c r="C9544" s="74">
        <f t="shared" si="74"/>
        <v>0</v>
      </c>
      <c r="D9544" s="149">
        <f t="shared" si="75"/>
        <v>45624</v>
      </c>
    </row>
    <row r="9545" spans="1:4">
      <c r="B9545" s="74" t="str">
        <f ca="1">IFERROR(__xludf.DUMMYFUNCTION("IF(REGEXMATCH(A9545,""wealth planning""),""Script 1"",""-"")"),"-")</f>
        <v>-</v>
      </c>
      <c r="C9545" s="74">
        <f t="shared" si="74"/>
        <v>0</v>
      </c>
      <c r="D9545" s="74" t="str">
        <f t="shared" si="75"/>
        <v>You: Hai assalamualaikum Hanis,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546" spans="1:4">
      <c r="A9546" s="74" t="s">
        <v>6632</v>
      </c>
      <c r="B9546" s="74" t="str">
        <f ca="1">IFERROR(__xludf.DUMMYFUNCTION("IF(REGEXMATCH(A9546,""wealth planning""),""Script 1"",""-"")"),"-")</f>
        <v>-</v>
      </c>
      <c r="C9546" s="74">
        <f t="shared" si="74"/>
        <v>0</v>
      </c>
      <c r="D9546" s="74">
        <f t="shared" si="75"/>
        <v>0</v>
      </c>
    </row>
    <row r="9547" spans="1:4">
      <c r="A9547" s="74" t="s">
        <v>6633</v>
      </c>
      <c r="B9547" s="74" t="str">
        <f ca="1">IFERROR(__xludf.DUMMYFUNCTION("IF(REGEXMATCH(A9547,""wealth planning""),""Script 1"",""-"")"),"-")</f>
        <v>-</v>
      </c>
      <c r="C9547" s="74" t="str">
        <f t="shared" si="74"/>
        <v>Nuraiman MustaqimStatus is reachable</v>
      </c>
      <c r="D9547" s="74">
        <f t="shared" si="75"/>
        <v>0</v>
      </c>
    </row>
    <row r="9548" spans="1:4">
      <c r="A9548" s="149">
        <v>45624</v>
      </c>
      <c r="B9548" s="74" t="str">
        <f ca="1">IFERROR(__xludf.DUMMYFUNCTION("IF(REGEXMATCH(A9548,""wealth planning""),""Script 1"",""-"")"),"#VALUE!")</f>
        <v>#VALUE!</v>
      </c>
      <c r="C9548" s="74" t="str">
        <f t="shared" si="74"/>
        <v>Nuraiman Mustaqim</v>
      </c>
      <c r="D9548" s="74">
        <f t="shared" si="75"/>
        <v>0</v>
      </c>
    </row>
    <row r="9549" spans="1:4">
      <c r="A9549" s="149">
        <v>45624</v>
      </c>
      <c r="B9549" s="74" t="str">
        <f ca="1">IFERROR(__xludf.DUMMYFUNCTION("IF(REGEXMATCH(A9549,""wealth planning""),""Script 1"",""-"")"),"#VALUE!")</f>
        <v>#VALUE!</v>
      </c>
      <c r="C9549" s="149">
        <f t="shared" si="74"/>
        <v>45624</v>
      </c>
      <c r="D9549" s="74" t="str">
        <f t="shared" si="75"/>
        <v>Nuraiman MustaqimStatus is reachable</v>
      </c>
    </row>
    <row r="9550" spans="1:4">
      <c r="A9550" s="74" t="s">
        <v>4895</v>
      </c>
      <c r="B9550" s="74" t="str">
        <f ca="1">IFERROR(__xludf.DUMMYFUNCTION("IF(REGEXMATCH(A9550,""wealth planning""),""Script 1"",""-"")"),"Script 1")</f>
        <v>Script 1</v>
      </c>
      <c r="C9550" s="149">
        <f t="shared" si="74"/>
        <v>45624</v>
      </c>
      <c r="D9550" s="74" t="str">
        <f t="shared" si="75"/>
        <v>Nuraiman Mustaqim</v>
      </c>
    </row>
    <row r="9551" spans="1:4">
      <c r="B9551" s="74" t="str">
        <f ca="1">IFERROR(__xludf.DUMMYFUNCTION("IF(REGEXMATCH(A9551,""wealth planning""),""Script 1"",""-"")"),"-")</f>
        <v>-</v>
      </c>
      <c r="C9551" s="74" t="str">
        <f t="shared" si="74"/>
        <v>You: Hai assalamualaikum Nuraiman,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551" s="149">
        <f t="shared" si="75"/>
        <v>45624</v>
      </c>
    </row>
    <row r="9552" spans="1:4">
      <c r="B9552" s="74" t="str">
        <f ca="1">IFERROR(__xludf.DUMMYFUNCTION("IF(REGEXMATCH(A9552,""wealth planning""),""Script 1"",""-"")"),"-")</f>
        <v>-</v>
      </c>
      <c r="C9552" s="74">
        <f t="shared" si="74"/>
        <v>0</v>
      </c>
      <c r="D9552" s="149">
        <f t="shared" si="75"/>
        <v>45624</v>
      </c>
    </row>
    <row r="9553" spans="1:4">
      <c r="B9553" s="74" t="str">
        <f ca="1">IFERROR(__xludf.DUMMYFUNCTION("IF(REGEXMATCH(A9553,""wealth planning""),""Script 1"",""-"")"),"-")</f>
        <v>-</v>
      </c>
      <c r="C9553" s="74">
        <f t="shared" si="74"/>
        <v>0</v>
      </c>
      <c r="D9553" s="74" t="str">
        <f t="shared" si="75"/>
        <v>You: Hai assalamualaikum Nuraiman,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554" spans="1:4">
      <c r="A9554" s="74" t="s">
        <v>6635</v>
      </c>
      <c r="B9554" s="74" t="str">
        <f ca="1">IFERROR(__xludf.DUMMYFUNCTION("IF(REGEXMATCH(A9554,""wealth planning""),""Script 1"",""-"")"),"-")</f>
        <v>-</v>
      </c>
      <c r="C9554" s="74">
        <f t="shared" si="74"/>
        <v>0</v>
      </c>
      <c r="D9554" s="74">
        <f t="shared" si="75"/>
        <v>0</v>
      </c>
    </row>
    <row r="9555" spans="1:4">
      <c r="A9555" s="74" t="s">
        <v>6636</v>
      </c>
      <c r="B9555" s="74" t="str">
        <f ca="1">IFERROR(__xludf.DUMMYFUNCTION("IF(REGEXMATCH(A9555,""wealth planning""),""Script 1"",""-"")"),"-")</f>
        <v>-</v>
      </c>
      <c r="C9555" s="74" t="str">
        <f t="shared" si="74"/>
        <v>Izzati TajuddinStatus is reachable</v>
      </c>
      <c r="D9555" s="74">
        <f t="shared" si="75"/>
        <v>0</v>
      </c>
    </row>
    <row r="9556" spans="1:4">
      <c r="A9556" s="149">
        <v>45624</v>
      </c>
      <c r="B9556" s="74" t="str">
        <f ca="1">IFERROR(__xludf.DUMMYFUNCTION("IF(REGEXMATCH(A9556,""wealth planning""),""Script 1"",""-"")"),"#VALUE!")</f>
        <v>#VALUE!</v>
      </c>
      <c r="C9556" s="74" t="str">
        <f t="shared" si="74"/>
        <v>Izzati Tajuddin</v>
      </c>
      <c r="D9556" s="74">
        <f t="shared" si="75"/>
        <v>0</v>
      </c>
    </row>
    <row r="9557" spans="1:4">
      <c r="A9557" s="149">
        <v>45624</v>
      </c>
      <c r="B9557" s="74" t="str">
        <f ca="1">IFERROR(__xludf.DUMMYFUNCTION("IF(REGEXMATCH(A9557,""wealth planning""),""Script 1"",""-"")"),"#VALUE!")</f>
        <v>#VALUE!</v>
      </c>
      <c r="C9557" s="149">
        <f t="shared" si="74"/>
        <v>45624</v>
      </c>
      <c r="D9557" s="74" t="str">
        <f t="shared" si="75"/>
        <v>Izzati TajuddinStatus is reachable</v>
      </c>
    </row>
    <row r="9558" spans="1:4">
      <c r="A9558" s="74" t="s">
        <v>3666</v>
      </c>
      <c r="B9558" s="74" t="str">
        <f ca="1">IFERROR(__xludf.DUMMYFUNCTION("IF(REGEXMATCH(A9558,""wealth planning""),""Script 1"",""-"")"),"Script 1")</f>
        <v>Script 1</v>
      </c>
      <c r="C9558" s="149">
        <f t="shared" si="74"/>
        <v>45624</v>
      </c>
      <c r="D9558" s="74" t="str">
        <f t="shared" si="75"/>
        <v>Izzati Tajuddin</v>
      </c>
    </row>
    <row r="9559" spans="1:4">
      <c r="B9559" s="74" t="str">
        <f ca="1">IFERROR(__xludf.DUMMYFUNCTION("IF(REGEXMATCH(A9559,""wealth planning""),""Script 1"",""-"")"),"-")</f>
        <v>-</v>
      </c>
      <c r="C9559" s="74" t="str">
        <f t="shared" si="74"/>
        <v>You: Hai assalamualaikum 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559" s="149">
        <f t="shared" si="75"/>
        <v>45624</v>
      </c>
    </row>
    <row r="9560" spans="1:4">
      <c r="B9560" s="74" t="str">
        <f ca="1">IFERROR(__xludf.DUMMYFUNCTION("IF(REGEXMATCH(A9560,""wealth planning""),""Script 1"",""-"")"),"-")</f>
        <v>-</v>
      </c>
      <c r="C9560" s="74">
        <f t="shared" si="74"/>
        <v>0</v>
      </c>
      <c r="D9560" s="149">
        <f t="shared" si="75"/>
        <v>45624</v>
      </c>
    </row>
    <row r="9561" spans="1:4">
      <c r="B9561" s="74" t="str">
        <f ca="1">IFERROR(__xludf.DUMMYFUNCTION("IF(REGEXMATCH(A9561,""wealth planning""),""Script 1"",""-"")"),"-")</f>
        <v>-</v>
      </c>
      <c r="C9561" s="74">
        <f t="shared" si="74"/>
        <v>0</v>
      </c>
      <c r="D9561" s="74" t="str">
        <f t="shared" si="75"/>
        <v>You: Hai assalamualaikum 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562" spans="1:4">
      <c r="A9562" s="74" t="s">
        <v>6638</v>
      </c>
      <c r="B9562" s="74" t="str">
        <f ca="1">IFERROR(__xludf.DUMMYFUNCTION("IF(REGEXMATCH(A9562,""wealth planning""),""Script 1"",""-"")"),"-")</f>
        <v>-</v>
      </c>
      <c r="C9562" s="74">
        <f t="shared" si="74"/>
        <v>0</v>
      </c>
      <c r="D9562" s="74">
        <f t="shared" si="75"/>
        <v>0</v>
      </c>
    </row>
    <row r="9563" spans="1:4">
      <c r="A9563" s="74" t="s">
        <v>6638</v>
      </c>
      <c r="B9563" s="74" t="str">
        <f ca="1">IFERROR(__xludf.DUMMYFUNCTION("IF(REGEXMATCH(A9563,""wealth planning""),""Script 1"",""-"")"),"-")</f>
        <v>-</v>
      </c>
      <c r="C9563" s="74" t="str">
        <f t="shared" si="74"/>
        <v>Siti Rumaisha</v>
      </c>
      <c r="D9563" s="74">
        <f t="shared" si="75"/>
        <v>0</v>
      </c>
    </row>
    <row r="9564" spans="1:4">
      <c r="A9564" s="149">
        <v>45624</v>
      </c>
      <c r="B9564" s="74" t="str">
        <f ca="1">IFERROR(__xludf.DUMMYFUNCTION("IF(REGEXMATCH(A9564,""wealth planning""),""Script 1"",""-"")"),"#VALUE!")</f>
        <v>#VALUE!</v>
      </c>
      <c r="C9564" s="74" t="str">
        <f t="shared" si="74"/>
        <v>Siti Rumaisha</v>
      </c>
      <c r="D9564" s="74">
        <f t="shared" si="75"/>
        <v>0</v>
      </c>
    </row>
    <row r="9565" spans="1:4">
      <c r="A9565" s="149">
        <v>45624</v>
      </c>
      <c r="B9565" s="74" t="str">
        <f ca="1">IFERROR(__xludf.DUMMYFUNCTION("IF(REGEXMATCH(A9565,""wealth planning""),""Script 1"",""-"")"),"#VALUE!")</f>
        <v>#VALUE!</v>
      </c>
      <c r="C9565" s="149">
        <f t="shared" si="74"/>
        <v>45624</v>
      </c>
      <c r="D9565" s="74" t="str">
        <f t="shared" si="75"/>
        <v>Siti Rumaisha</v>
      </c>
    </row>
    <row r="9566" spans="1:4">
      <c r="A9566" s="74" t="s">
        <v>6639</v>
      </c>
      <c r="B9566" s="74" t="str">
        <f ca="1">IFERROR(__xludf.DUMMYFUNCTION("IF(REGEXMATCH(A9566,""wealth planning""),""Script 1"",""-"")"),"Script 1")</f>
        <v>Script 1</v>
      </c>
      <c r="C9566" s="149">
        <f t="shared" si="74"/>
        <v>45624</v>
      </c>
      <c r="D9566" s="74" t="str">
        <f t="shared" si="75"/>
        <v>Siti Rumaisha</v>
      </c>
    </row>
    <row r="9567" spans="1:4">
      <c r="B9567" s="74" t="str">
        <f ca="1">IFERROR(__xludf.DUMMYFUNCTION("IF(REGEXMATCH(A9567,""wealth planning""),""Script 1"",""-"")"),"-")</f>
        <v>-</v>
      </c>
      <c r="C9567" s="74" t="str">
        <f t="shared" si="74"/>
        <v>You: Hai assalamualaikum puan Siti Rumaisha,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567" s="149">
        <f t="shared" si="75"/>
        <v>45624</v>
      </c>
    </row>
    <row r="9568" spans="1:4">
      <c r="B9568" s="74" t="str">
        <f ca="1">IFERROR(__xludf.DUMMYFUNCTION("IF(REGEXMATCH(A9568,""wealth planning""),""Script 1"",""-"")"),"-")</f>
        <v>-</v>
      </c>
      <c r="C9568" s="74">
        <f t="shared" si="74"/>
        <v>0</v>
      </c>
      <c r="D9568" s="149">
        <f t="shared" si="75"/>
        <v>45624</v>
      </c>
    </row>
    <row r="9569" spans="1:4">
      <c r="B9569" s="74" t="str">
        <f ca="1">IFERROR(__xludf.DUMMYFUNCTION("IF(REGEXMATCH(A9569,""wealth planning""),""Script 1"",""-"")"),"-")</f>
        <v>-</v>
      </c>
      <c r="C9569" s="74">
        <f t="shared" si="74"/>
        <v>0</v>
      </c>
      <c r="D9569" s="74" t="str">
        <f t="shared" si="75"/>
        <v>You: Hai assalamualaikum puan Siti Rumaisha,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570" spans="1:4">
      <c r="A9570" s="74" t="s">
        <v>6641</v>
      </c>
      <c r="B9570" s="74" t="str">
        <f ca="1">IFERROR(__xludf.DUMMYFUNCTION("IF(REGEXMATCH(A9570,""wealth planning""),""Script 1"",""-"")"),"-")</f>
        <v>-</v>
      </c>
      <c r="C9570" s="74">
        <f t="shared" si="74"/>
        <v>0</v>
      </c>
      <c r="D9570" s="74">
        <f t="shared" si="75"/>
        <v>0</v>
      </c>
    </row>
    <row r="9571" spans="1:4">
      <c r="A9571" s="74" t="s">
        <v>6642</v>
      </c>
      <c r="B9571" s="74" t="str">
        <f ca="1">IFERROR(__xludf.DUMMYFUNCTION("IF(REGEXMATCH(A9571,""wealth planning""),""Script 1"",""-"")"),"-")</f>
        <v>-</v>
      </c>
      <c r="C9571" s="74" t="str">
        <f t="shared" si="74"/>
        <v>Norkhairunnisa Mohamed NordinStatus is reachable</v>
      </c>
      <c r="D9571" s="74">
        <f t="shared" si="75"/>
        <v>0</v>
      </c>
    </row>
    <row r="9572" spans="1:4">
      <c r="A9572" s="149">
        <v>45624</v>
      </c>
      <c r="B9572" s="74" t="str">
        <f ca="1">IFERROR(__xludf.DUMMYFUNCTION("IF(REGEXMATCH(A9572,""wealth planning""),""Script 1"",""-"")"),"#VALUE!")</f>
        <v>#VALUE!</v>
      </c>
      <c r="C9572" s="74" t="str">
        <f t="shared" si="74"/>
        <v>Norkhairunnisa Mohamed Nordin</v>
      </c>
      <c r="D9572" s="74">
        <f t="shared" si="75"/>
        <v>0</v>
      </c>
    </row>
    <row r="9573" spans="1:4">
      <c r="A9573" s="149">
        <v>45624</v>
      </c>
      <c r="B9573" s="74" t="str">
        <f ca="1">IFERROR(__xludf.DUMMYFUNCTION("IF(REGEXMATCH(A9573,""wealth planning""),""Script 1"",""-"")"),"#VALUE!")</f>
        <v>#VALUE!</v>
      </c>
      <c r="C9573" s="149">
        <f t="shared" si="74"/>
        <v>45624</v>
      </c>
      <c r="D9573" s="74" t="str">
        <f t="shared" si="75"/>
        <v>Norkhairunnisa Mohamed NordinStatus is reachable</v>
      </c>
    </row>
    <row r="9574" spans="1:4">
      <c r="A9574" s="74" t="s">
        <v>6643</v>
      </c>
      <c r="B9574" s="74" t="str">
        <f ca="1">IFERROR(__xludf.DUMMYFUNCTION("IF(REGEXMATCH(A9574,""wealth planning""),""Script 1"",""-"")"),"Script 1")</f>
        <v>Script 1</v>
      </c>
      <c r="C9574" s="149">
        <f t="shared" si="74"/>
        <v>45624</v>
      </c>
      <c r="D9574" s="74" t="str">
        <f t="shared" si="75"/>
        <v>Norkhairunnisa Mohamed Nordin</v>
      </c>
    </row>
    <row r="9575" spans="1:4">
      <c r="B9575" s="74" t="str">
        <f ca="1">IFERROR(__xludf.DUMMYFUNCTION("IF(REGEXMATCH(A9575,""wealth planning""),""Script 1"",""-"")"),"-")</f>
        <v>-</v>
      </c>
      <c r="C9575" s="74" t="str">
        <f t="shared" si="74"/>
        <v>You: Hai assalamualaikum Norkhairunnisa,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575" s="149">
        <f t="shared" si="75"/>
        <v>45624</v>
      </c>
    </row>
    <row r="9576" spans="1:4">
      <c r="B9576" s="74" t="str">
        <f ca="1">IFERROR(__xludf.DUMMYFUNCTION("IF(REGEXMATCH(A9576,""wealth planning""),""Script 1"",""-"")"),"-")</f>
        <v>-</v>
      </c>
      <c r="C9576" s="74">
        <f t="shared" si="74"/>
        <v>0</v>
      </c>
      <c r="D9576" s="149">
        <f t="shared" si="75"/>
        <v>45624</v>
      </c>
    </row>
    <row r="9577" spans="1:4">
      <c r="B9577" s="74" t="str">
        <f ca="1">IFERROR(__xludf.DUMMYFUNCTION("IF(REGEXMATCH(A9577,""wealth planning""),""Script 1"",""-"")"),"-")</f>
        <v>-</v>
      </c>
      <c r="C9577" s="74">
        <f t="shared" si="74"/>
        <v>0</v>
      </c>
      <c r="D9577" s="74" t="str">
        <f t="shared" si="75"/>
        <v>You: Hai assalamualaikum Norkhairunnisa,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578" spans="1:4">
      <c r="B9578" s="74" t="str">
        <f ca="1">IFERROR(__xludf.DUMMYFUNCTION("IF(REGEXMATCH(A9578,""wealth planning""),""Script 1"",""-"")"),"-")</f>
        <v>-</v>
      </c>
      <c r="C9578" s="74">
        <f t="shared" si="74"/>
        <v>0</v>
      </c>
      <c r="D9578" s="74">
        <f t="shared" si="75"/>
        <v>0</v>
      </c>
    </row>
    <row r="9579" spans="1:4">
      <c r="A9579" s="74" t="s">
        <v>6646</v>
      </c>
      <c r="B9579" s="74" t="str">
        <f ca="1">IFERROR(__xludf.DUMMYFUNCTION("IF(REGEXMATCH(A9579,""wealth planning""),""Script 1"",""-"")"),"-")</f>
        <v>-</v>
      </c>
      <c r="C9579" s="74">
        <f t="shared" si="74"/>
        <v>0</v>
      </c>
      <c r="D9579" s="74">
        <f t="shared" si="75"/>
        <v>0</v>
      </c>
    </row>
    <row r="9580" spans="1:4">
      <c r="A9580" s="149">
        <v>45624</v>
      </c>
      <c r="B9580" s="74" t="str">
        <f ca="1">IFERROR(__xludf.DUMMYFUNCTION("IF(REGEXMATCH(A9580,""wealth planning""),""Script 1"",""-"")"),"#VALUE!")</f>
        <v>#VALUE!</v>
      </c>
      <c r="C9580" s="74" t="str">
        <f t="shared" si="74"/>
        <v>Nadhira Qasreena</v>
      </c>
      <c r="D9580" s="74">
        <f t="shared" si="75"/>
        <v>0</v>
      </c>
    </row>
    <row r="9581" spans="1:4">
      <c r="A9581" s="149">
        <v>45624</v>
      </c>
      <c r="B9581" s="74" t="str">
        <f ca="1">IFERROR(__xludf.DUMMYFUNCTION("IF(REGEXMATCH(A9581,""wealth planning""),""Script 1"",""-"")"),"#VALUE!")</f>
        <v>#VALUE!</v>
      </c>
      <c r="C9581" s="149">
        <f t="shared" si="74"/>
        <v>45624</v>
      </c>
      <c r="D9581" s="74">
        <f t="shared" si="75"/>
        <v>0</v>
      </c>
    </row>
    <row r="9582" spans="1:4">
      <c r="A9582" s="74" t="s">
        <v>6647</v>
      </c>
      <c r="B9582" s="74" t="str">
        <f ca="1">IFERROR(__xludf.DUMMYFUNCTION("IF(REGEXMATCH(A9582,""wealth planning""),""Script 1"",""-"")"),"Script 1")</f>
        <v>Script 1</v>
      </c>
      <c r="C9582" s="149">
        <f t="shared" si="74"/>
        <v>45624</v>
      </c>
      <c r="D9582" s="74" t="str">
        <f t="shared" si="75"/>
        <v>Nadhira Qasreena</v>
      </c>
    </row>
    <row r="9583" spans="1:4">
      <c r="B9583" s="74" t="str">
        <f ca="1">IFERROR(__xludf.DUMMYFUNCTION("IF(REGEXMATCH(A9583,""wealth planning""),""Script 1"",""-"")"),"-")</f>
        <v>-</v>
      </c>
      <c r="C9583" s="74" t="str">
        <f t="shared" si="74"/>
        <v>You: Hai assalamualaikum Nadhira,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583" s="149">
        <f t="shared" si="75"/>
        <v>45624</v>
      </c>
    </row>
    <row r="9584" spans="1:4">
      <c r="B9584" s="74" t="str">
        <f ca="1">IFERROR(__xludf.DUMMYFUNCTION("IF(REGEXMATCH(A9584,""wealth planning""),""Script 1"",""-"")"),"-")</f>
        <v>-</v>
      </c>
      <c r="C9584" s="74">
        <f t="shared" si="74"/>
        <v>0</v>
      </c>
      <c r="D9584" s="149">
        <f t="shared" si="75"/>
        <v>45624</v>
      </c>
    </row>
    <row r="9585" spans="1:4">
      <c r="B9585" s="74" t="str">
        <f ca="1">IFERROR(__xludf.DUMMYFUNCTION("IF(REGEXMATCH(A9585,""wealth planning""),""Script 1"",""-"")"),"-")</f>
        <v>-</v>
      </c>
      <c r="C9585" s="74">
        <f t="shared" si="74"/>
        <v>0</v>
      </c>
      <c r="D9585" s="74" t="str">
        <f t="shared" si="75"/>
        <v>You: Hai assalamualaikum Nadhira,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586" spans="1:4">
      <c r="A9586" s="74" t="s">
        <v>6649</v>
      </c>
      <c r="B9586" s="74" t="str">
        <f ca="1">IFERROR(__xludf.DUMMYFUNCTION("IF(REGEXMATCH(A9586,""wealth planning""),""Script 1"",""-"")"),"-")</f>
        <v>-</v>
      </c>
      <c r="C9586" s="74">
        <f t="shared" si="74"/>
        <v>0</v>
      </c>
      <c r="D9586" s="74">
        <f t="shared" si="75"/>
        <v>0</v>
      </c>
    </row>
    <row r="9587" spans="1:4">
      <c r="A9587" s="74" t="s">
        <v>6650</v>
      </c>
      <c r="B9587" s="74" t="str">
        <f ca="1">IFERROR(__xludf.DUMMYFUNCTION("IF(REGEXMATCH(A9587,""wealth planning""),""Script 1"",""-"")"),"-")</f>
        <v>-</v>
      </c>
      <c r="C9587" s="74" t="str">
        <f t="shared" si="74"/>
        <v>Afwan HakimStatus is reachable</v>
      </c>
      <c r="D9587" s="74">
        <f t="shared" si="75"/>
        <v>0</v>
      </c>
    </row>
    <row r="9588" spans="1:4">
      <c r="A9588" s="149">
        <v>45624</v>
      </c>
      <c r="B9588" s="74" t="str">
        <f ca="1">IFERROR(__xludf.DUMMYFUNCTION("IF(REGEXMATCH(A9588,""wealth planning""),""Script 1"",""-"")"),"#VALUE!")</f>
        <v>#VALUE!</v>
      </c>
      <c r="C9588" s="74" t="str">
        <f t="shared" si="74"/>
        <v>Afwan Hakim</v>
      </c>
      <c r="D9588" s="74">
        <f t="shared" si="75"/>
        <v>0</v>
      </c>
    </row>
    <row r="9589" spans="1:4">
      <c r="A9589" s="149">
        <v>45624</v>
      </c>
      <c r="B9589" s="74" t="str">
        <f ca="1">IFERROR(__xludf.DUMMYFUNCTION("IF(REGEXMATCH(A9589,""wealth planning""),""Script 1"",""-"")"),"#VALUE!")</f>
        <v>#VALUE!</v>
      </c>
      <c r="C9589" s="149">
        <f t="shared" si="74"/>
        <v>45624</v>
      </c>
      <c r="D9589" s="74" t="str">
        <f t="shared" si="75"/>
        <v>Afwan HakimStatus is reachable</v>
      </c>
    </row>
    <row r="9590" spans="1:4">
      <c r="A9590" s="74" t="s">
        <v>6651</v>
      </c>
      <c r="B9590" s="74" t="str">
        <f ca="1">IFERROR(__xludf.DUMMYFUNCTION("IF(REGEXMATCH(A9590,""wealth planning""),""Script 1"",""-"")"),"Script 1")</f>
        <v>Script 1</v>
      </c>
      <c r="C9590" s="149">
        <f t="shared" si="74"/>
        <v>45624</v>
      </c>
      <c r="D9590" s="74" t="str">
        <f t="shared" si="75"/>
        <v>Afwan Hakim</v>
      </c>
    </row>
    <row r="9591" spans="1:4">
      <c r="B9591" s="74" t="str">
        <f ca="1">IFERROR(__xludf.DUMMYFUNCTION("IF(REGEXMATCH(A9591,""wealth planning""),""Script 1"",""-"")"),"-")</f>
        <v>-</v>
      </c>
      <c r="C9591" s="74" t="str">
        <f t="shared" si="74"/>
        <v>You: Hai assalamualaikum Afwan,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591" s="149">
        <f t="shared" si="75"/>
        <v>45624</v>
      </c>
    </row>
    <row r="9592" spans="1:4">
      <c r="B9592" s="74" t="str">
        <f ca="1">IFERROR(__xludf.DUMMYFUNCTION("IF(REGEXMATCH(A9592,""wealth planning""),""Script 1"",""-"")"),"-")</f>
        <v>-</v>
      </c>
      <c r="C9592" s="74">
        <f t="shared" si="74"/>
        <v>0</v>
      </c>
      <c r="D9592" s="149">
        <f t="shared" si="75"/>
        <v>45624</v>
      </c>
    </row>
    <row r="9593" spans="1:4">
      <c r="B9593" s="74" t="str">
        <f ca="1">IFERROR(__xludf.DUMMYFUNCTION("IF(REGEXMATCH(A9593,""wealth planning""),""Script 1"",""-"")"),"-")</f>
        <v>-</v>
      </c>
      <c r="C9593" s="74">
        <f t="shared" si="74"/>
        <v>0</v>
      </c>
      <c r="D9593" s="74" t="str">
        <f t="shared" si="75"/>
        <v>You: Hai assalamualaikum Afwan,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594" spans="1:4">
      <c r="B9594" s="74" t="str">
        <f ca="1">IFERROR(__xludf.DUMMYFUNCTION("IF(REGEXMATCH(A9594,""wealth planning""),""Script 1"",""-"")"),"-")</f>
        <v>-</v>
      </c>
      <c r="C9594" s="74">
        <f t="shared" si="74"/>
        <v>0</v>
      </c>
      <c r="D9594" s="74">
        <f t="shared" si="75"/>
        <v>0</v>
      </c>
    </row>
    <row r="9595" spans="1:4">
      <c r="A9595" s="74" t="s">
        <v>6654</v>
      </c>
      <c r="B9595" s="74" t="str">
        <f ca="1">IFERROR(__xludf.DUMMYFUNCTION("IF(REGEXMATCH(A9595,""wealth planning""),""Script 1"",""-"")"),"-")</f>
        <v>-</v>
      </c>
      <c r="C9595" s="74">
        <f t="shared" si="74"/>
        <v>0</v>
      </c>
      <c r="D9595" s="74">
        <f t="shared" si="75"/>
        <v>0</v>
      </c>
    </row>
    <row r="9596" spans="1:4">
      <c r="A9596" s="149">
        <v>45623</v>
      </c>
      <c r="B9596" s="74" t="str">
        <f ca="1">IFERROR(__xludf.DUMMYFUNCTION("IF(REGEXMATCH(A9596,""wealth planning""),""Script 1"",""-"")"),"#VALUE!")</f>
        <v>#VALUE!</v>
      </c>
      <c r="C9596" s="74" t="str">
        <f t="shared" si="74"/>
        <v>Nor Azura Ma Yusof</v>
      </c>
      <c r="D9596" s="74">
        <f t="shared" si="75"/>
        <v>0</v>
      </c>
    </row>
    <row r="9597" spans="1:4">
      <c r="A9597" s="149">
        <v>45623</v>
      </c>
      <c r="B9597" s="74" t="str">
        <f ca="1">IFERROR(__xludf.DUMMYFUNCTION("IF(REGEXMATCH(A9597,""wealth planning""),""Script 1"",""-"")"),"#VALUE!")</f>
        <v>#VALUE!</v>
      </c>
      <c r="C9597" s="149">
        <f t="shared" si="74"/>
        <v>45623</v>
      </c>
      <c r="D9597" s="74">
        <f t="shared" si="75"/>
        <v>0</v>
      </c>
    </row>
    <row r="9598" spans="1:4">
      <c r="A9598" s="74" t="s">
        <v>6655</v>
      </c>
      <c r="B9598" s="74" t="str">
        <f ca="1">IFERROR(__xludf.DUMMYFUNCTION("IF(REGEXMATCH(A9598,""wealth planning""),""Script 1"",""-"")"),"-")</f>
        <v>-</v>
      </c>
      <c r="C9598" s="149">
        <f t="shared" si="74"/>
        <v>45623</v>
      </c>
      <c r="D9598" s="74" t="str">
        <f t="shared" si="75"/>
        <v>Nor Azura Ma Yusof</v>
      </c>
    </row>
    <row r="9599" spans="1:4">
      <c r="B9599" s="74" t="str">
        <f ca="1">IFERROR(__xludf.DUMMYFUNCTION("IF(REGEXMATCH(A9599,""wealth planning""),""Script 1"",""-"")"),"-")</f>
        <v>-</v>
      </c>
      <c r="C9599" s="74" t="str">
        <f t="shared" si="74"/>
        <v>You: Terima kasih atas maklum balas. InshaAllah jika ada soalan atau inquiry berkaitan takaful, feel free to contact me in the future. Semoga dipermudahkan urusan</v>
      </c>
      <c r="D9599" s="149">
        <f t="shared" si="75"/>
        <v>45623</v>
      </c>
    </row>
    <row r="9600" spans="1:4">
      <c r="B9600" s="74" t="str">
        <f ca="1">IFERROR(__xludf.DUMMYFUNCTION("IF(REGEXMATCH(A9600,""wealth planning""),""Script 1"",""-"")"),"-")</f>
        <v>-</v>
      </c>
      <c r="C9600" s="74">
        <f t="shared" si="74"/>
        <v>0</v>
      </c>
      <c r="D9600" s="149">
        <f t="shared" si="75"/>
        <v>45623</v>
      </c>
    </row>
    <row r="9601" spans="1:4">
      <c r="B9601" s="74" t="str">
        <f ca="1">IFERROR(__xludf.DUMMYFUNCTION("IF(REGEXMATCH(A9601,""wealth planning""),""Script 1"",""-"")"),"-")</f>
        <v>-</v>
      </c>
      <c r="C9601" s="74">
        <f t="shared" si="74"/>
        <v>0</v>
      </c>
      <c r="D9601" s="74" t="str">
        <f t="shared" si="75"/>
        <v>You: Terima kasih atas maklum balas. InshaAllah jika ada soalan atau inquiry berkaitan takaful, feel free to contact me in the future. Semoga dipermudahkan urusan</v>
      </c>
    </row>
    <row r="9602" spans="1:4">
      <c r="B9602" s="74" t="str">
        <f ca="1">IFERROR(__xludf.DUMMYFUNCTION("IF(REGEXMATCH(A9602,""wealth planning""),""Script 1"",""-"")"),"-")</f>
        <v>-</v>
      </c>
      <c r="C9602" s="74">
        <f t="shared" si="74"/>
        <v>0</v>
      </c>
      <c r="D9602" s="74">
        <f t="shared" si="75"/>
        <v>0</v>
      </c>
    </row>
    <row r="9603" spans="1:4">
      <c r="A9603" s="74" t="s">
        <v>6658</v>
      </c>
      <c r="B9603" s="74" t="str">
        <f ca="1">IFERROR(__xludf.DUMMYFUNCTION("IF(REGEXMATCH(A9603,""wealth planning""),""Script 1"",""-"")"),"-")</f>
        <v>-</v>
      </c>
      <c r="C9603" s="74">
        <f t="shared" si="74"/>
        <v>0</v>
      </c>
      <c r="D9603" s="74">
        <f t="shared" si="75"/>
        <v>0</v>
      </c>
    </row>
    <row r="9604" spans="1:4">
      <c r="A9604" s="149">
        <v>45623</v>
      </c>
      <c r="B9604" s="74" t="str">
        <f ca="1">IFERROR(__xludf.DUMMYFUNCTION("IF(REGEXMATCH(A9604,""wealth planning""),""Script 1"",""-"")"),"#VALUE!")</f>
        <v>#VALUE!</v>
      </c>
      <c r="C9604" s="74" t="str">
        <f t="shared" si="74"/>
        <v>Aliya Nadirah A.H</v>
      </c>
      <c r="D9604" s="74">
        <f t="shared" si="75"/>
        <v>0</v>
      </c>
    </row>
    <row r="9605" spans="1:4">
      <c r="A9605" s="149">
        <v>45623</v>
      </c>
      <c r="B9605" s="74" t="str">
        <f ca="1">IFERROR(__xludf.DUMMYFUNCTION("IF(REGEXMATCH(A9605,""wealth planning""),""Script 1"",""-"")"),"#VALUE!")</f>
        <v>#VALUE!</v>
      </c>
      <c r="C9605" s="149">
        <f t="shared" si="74"/>
        <v>45623</v>
      </c>
      <c r="D9605" s="74">
        <f t="shared" si="75"/>
        <v>0</v>
      </c>
    </row>
    <row r="9606" spans="1:4">
      <c r="A9606" s="74" t="s">
        <v>6659</v>
      </c>
      <c r="B9606" s="74" t="str">
        <f ca="1">IFERROR(__xludf.DUMMYFUNCTION("IF(REGEXMATCH(A9606,""wealth planning""),""Script 1"",""-"")"),"-")</f>
        <v>-</v>
      </c>
      <c r="C9606" s="149">
        <f t="shared" si="74"/>
        <v>45623</v>
      </c>
      <c r="D9606" s="74" t="str">
        <f t="shared" si="75"/>
        <v>Aliya Nadirah A.H</v>
      </c>
    </row>
    <row r="9607" spans="1:4">
      <c r="B9607" s="74" t="str">
        <f ca="1">IFERROR(__xludf.DUMMYFUNCTION("IF(REGEXMATCH(A9607,""wealth planning""),""Script 1"",""-"")"),"-")</f>
        <v>-</v>
      </c>
      <c r="C9607" s="74" t="str">
        <f t="shared" si="74"/>
        <v>You: Hi assalamualaikum. Maaf ganggu. Just nak follow up semula on our previous converssation. It is okay kalau saya nak set masa for appointment?</v>
      </c>
      <c r="D9607" s="149">
        <f t="shared" si="75"/>
        <v>45623</v>
      </c>
    </row>
    <row r="9608" spans="1:4">
      <c r="B9608" s="74" t="str">
        <f ca="1">IFERROR(__xludf.DUMMYFUNCTION("IF(REGEXMATCH(A9608,""wealth planning""),""Script 1"",""-"")"),"-")</f>
        <v>-</v>
      </c>
      <c r="C9608" s="74">
        <f t="shared" si="74"/>
        <v>0</v>
      </c>
      <c r="D9608" s="149">
        <f t="shared" si="75"/>
        <v>45623</v>
      </c>
    </row>
    <row r="9609" spans="1:4">
      <c r="B9609" s="74" t="str">
        <f ca="1">IFERROR(__xludf.DUMMYFUNCTION("IF(REGEXMATCH(A9609,""wealth planning""),""Script 1"",""-"")"),"-")</f>
        <v>-</v>
      </c>
      <c r="C9609" s="74">
        <f t="shared" si="74"/>
        <v>0</v>
      </c>
      <c r="D9609" s="74" t="str">
        <f t="shared" si="75"/>
        <v>You: Hi assalamualaikum. Maaf ganggu. Just nak follow up semula on our previous converssation. It is okay kalau saya nak set masa for appointment?</v>
      </c>
    </row>
    <row r="9610" spans="1:4">
      <c r="A9610" s="74" t="s">
        <v>6661</v>
      </c>
      <c r="B9610" s="74" t="str">
        <f ca="1">IFERROR(__xludf.DUMMYFUNCTION("IF(REGEXMATCH(A9610,""wealth planning""),""Script 1"",""-"")"),"-")</f>
        <v>-</v>
      </c>
      <c r="C9610" s="74">
        <f t="shared" si="74"/>
        <v>0</v>
      </c>
      <c r="D9610" s="74">
        <f t="shared" si="75"/>
        <v>0</v>
      </c>
    </row>
    <row r="9611" spans="1:4">
      <c r="A9611" s="74" t="s">
        <v>6662</v>
      </c>
      <c r="B9611" s="74" t="str">
        <f ca="1">IFERROR(__xludf.DUMMYFUNCTION("IF(REGEXMATCH(A9611,""wealth planning""),""Script 1"",""-"")"),"-")</f>
        <v>-</v>
      </c>
      <c r="C9611" s="74" t="str">
        <f t="shared" si="74"/>
        <v>Nur Fadilah NatashaStatus is reachable</v>
      </c>
      <c r="D9611" s="74">
        <f t="shared" si="75"/>
        <v>0</v>
      </c>
    </row>
    <row r="9612" spans="1:4">
      <c r="A9612" s="149">
        <v>45623</v>
      </c>
      <c r="B9612" s="74" t="str">
        <f ca="1">IFERROR(__xludf.DUMMYFUNCTION("IF(REGEXMATCH(A9612,""wealth planning""),""Script 1"",""-"")"),"#VALUE!")</f>
        <v>#VALUE!</v>
      </c>
      <c r="C9612" s="74" t="str">
        <f t="shared" si="74"/>
        <v>Nur Fadilah Natasha</v>
      </c>
      <c r="D9612" s="74">
        <f t="shared" si="75"/>
        <v>0</v>
      </c>
    </row>
    <row r="9613" spans="1:4">
      <c r="A9613" s="149">
        <v>45623</v>
      </c>
      <c r="B9613" s="74" t="str">
        <f ca="1">IFERROR(__xludf.DUMMYFUNCTION("IF(REGEXMATCH(A9613,""wealth planning""),""Script 1"",""-"")"),"#VALUE!")</f>
        <v>#VALUE!</v>
      </c>
      <c r="C9613" s="149">
        <f t="shared" si="74"/>
        <v>45623</v>
      </c>
      <c r="D9613" s="74" t="str">
        <f t="shared" si="75"/>
        <v>Nur Fadilah NatashaStatus is reachable</v>
      </c>
    </row>
    <row r="9614" spans="1:4">
      <c r="A9614" s="74" t="s">
        <v>6663</v>
      </c>
      <c r="B9614" s="74" t="str">
        <f ca="1">IFERROR(__xludf.DUMMYFUNCTION("IF(REGEXMATCH(A9614,""wealth planning""),""Script 1"",""-"")"),"Script 1")</f>
        <v>Script 1</v>
      </c>
      <c r="C9614" s="149">
        <f t="shared" si="74"/>
        <v>45623</v>
      </c>
      <c r="D9614" s="74" t="str">
        <f t="shared" si="75"/>
        <v>Nur Fadilah Natasha</v>
      </c>
    </row>
    <row r="9615" spans="1:4">
      <c r="B9615" s="74" t="str">
        <f ca="1">IFERROR(__xludf.DUMMYFUNCTION("IF(REGEXMATCH(A9615,""wealth planning""),""Script 1"",""-"")"),"-")</f>
        <v>-</v>
      </c>
      <c r="C9615" s="74" t="str">
        <f t="shared" si="74"/>
        <v>You: Hai assalamualaikum Nur Fadilah,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615" s="149">
        <f t="shared" si="75"/>
        <v>45623</v>
      </c>
    </row>
    <row r="9616" spans="1:4">
      <c r="B9616" s="74" t="str">
        <f ca="1">IFERROR(__xludf.DUMMYFUNCTION("IF(REGEXMATCH(A9616,""wealth planning""),""Script 1"",""-"")"),"-")</f>
        <v>-</v>
      </c>
      <c r="C9616" s="74">
        <f t="shared" si="74"/>
        <v>0</v>
      </c>
      <c r="D9616" s="149">
        <f t="shared" si="75"/>
        <v>45623</v>
      </c>
    </row>
    <row r="9617" spans="1:4">
      <c r="B9617" s="74" t="str">
        <f ca="1">IFERROR(__xludf.DUMMYFUNCTION("IF(REGEXMATCH(A9617,""wealth planning""),""Script 1"",""-"")"),"-")</f>
        <v>-</v>
      </c>
      <c r="C9617" s="74">
        <f t="shared" si="74"/>
        <v>0</v>
      </c>
      <c r="D9617" s="74" t="str">
        <f t="shared" si="75"/>
        <v>You: Hai assalamualaikum Nur Fadilah,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618" spans="1:4">
      <c r="A9618" s="74" t="s">
        <v>6665</v>
      </c>
      <c r="B9618" s="74" t="str">
        <f ca="1">IFERROR(__xludf.DUMMYFUNCTION("IF(REGEXMATCH(A9618,""wealth planning""),""Script 1"",""-"")"),"-")</f>
        <v>-</v>
      </c>
      <c r="C9618" s="74">
        <f t="shared" si="74"/>
        <v>0</v>
      </c>
      <c r="D9618" s="74">
        <f t="shared" si="75"/>
        <v>0</v>
      </c>
    </row>
    <row r="9619" spans="1:4">
      <c r="A9619" s="74" t="s">
        <v>6666</v>
      </c>
      <c r="B9619" s="74" t="str">
        <f ca="1">IFERROR(__xludf.DUMMYFUNCTION("IF(REGEXMATCH(A9619,""wealth planning""),""Script 1"",""-"")"),"-")</f>
        <v>-</v>
      </c>
      <c r="C9619" s="74" t="str">
        <f t="shared" si="74"/>
        <v>Hanita HilmiStatus is reachable</v>
      </c>
      <c r="D9619" s="74">
        <f t="shared" si="75"/>
        <v>0</v>
      </c>
    </row>
    <row r="9620" spans="1:4">
      <c r="A9620" s="149">
        <v>45623</v>
      </c>
      <c r="B9620" s="74" t="str">
        <f ca="1">IFERROR(__xludf.DUMMYFUNCTION("IF(REGEXMATCH(A9620,""wealth planning""),""Script 1"",""-"")"),"#VALUE!")</f>
        <v>#VALUE!</v>
      </c>
      <c r="C9620" s="74" t="str">
        <f t="shared" si="74"/>
        <v>Hanita Hilmi</v>
      </c>
      <c r="D9620" s="74">
        <f t="shared" si="75"/>
        <v>0</v>
      </c>
    </row>
    <row r="9621" spans="1:4">
      <c r="A9621" s="149">
        <v>45623</v>
      </c>
      <c r="B9621" s="74" t="str">
        <f ca="1">IFERROR(__xludf.DUMMYFUNCTION("IF(REGEXMATCH(A9621,""wealth planning""),""Script 1"",""-"")"),"#VALUE!")</f>
        <v>#VALUE!</v>
      </c>
      <c r="C9621" s="149">
        <f t="shared" si="74"/>
        <v>45623</v>
      </c>
      <c r="D9621" s="74" t="str">
        <f t="shared" si="75"/>
        <v>Hanita HilmiStatus is reachable</v>
      </c>
    </row>
    <row r="9622" spans="1:4">
      <c r="A9622" s="74" t="s">
        <v>6667</v>
      </c>
      <c r="B9622" s="74" t="str">
        <f ca="1">IFERROR(__xludf.DUMMYFUNCTION("IF(REGEXMATCH(A9622,""wealth planning""),""Script 1"",""-"")"),"Script 1")</f>
        <v>Script 1</v>
      </c>
      <c r="C9622" s="149">
        <f t="shared" si="74"/>
        <v>45623</v>
      </c>
      <c r="D9622" s="74" t="str">
        <f t="shared" si="75"/>
        <v>Hanita Hilmi</v>
      </c>
    </row>
    <row r="9623" spans="1:4">
      <c r="B9623" s="74" t="str">
        <f ca="1">IFERROR(__xludf.DUMMYFUNCTION("IF(REGEXMATCH(A9623,""wealth planning""),""Script 1"",""-"")"),"-")</f>
        <v>-</v>
      </c>
      <c r="C9623" s="74" t="str">
        <f t="shared" si="74"/>
        <v>You: Hai assalamualaikum Hanita,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623" s="149">
        <f t="shared" si="75"/>
        <v>45623</v>
      </c>
    </row>
    <row r="9624" spans="1:4">
      <c r="B9624" s="74" t="str">
        <f ca="1">IFERROR(__xludf.DUMMYFUNCTION("IF(REGEXMATCH(A9624,""wealth planning""),""Script 1"",""-"")"),"-")</f>
        <v>-</v>
      </c>
      <c r="C9624" s="74">
        <f t="shared" si="74"/>
        <v>0</v>
      </c>
      <c r="D9624" s="149">
        <f t="shared" si="75"/>
        <v>45623</v>
      </c>
    </row>
    <row r="9625" spans="1:4">
      <c r="B9625" s="74" t="str">
        <f ca="1">IFERROR(__xludf.DUMMYFUNCTION("IF(REGEXMATCH(A9625,""wealth planning""),""Script 1"",""-"")"),"-")</f>
        <v>-</v>
      </c>
      <c r="C9625" s="74">
        <f t="shared" si="74"/>
        <v>0</v>
      </c>
      <c r="D9625" s="74" t="str">
        <f t="shared" si="75"/>
        <v>You: Hai assalamualaikum Hanita,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626" spans="1:4">
      <c r="A9626" s="74" t="s">
        <v>6669</v>
      </c>
      <c r="B9626" s="74" t="str">
        <f ca="1">IFERROR(__xludf.DUMMYFUNCTION("IF(REGEXMATCH(A9626,""wealth planning""),""Script 1"",""-"")"),"-")</f>
        <v>-</v>
      </c>
      <c r="C9626" s="74">
        <f t="shared" si="74"/>
        <v>0</v>
      </c>
      <c r="D9626" s="74">
        <f t="shared" si="75"/>
        <v>0</v>
      </c>
    </row>
    <row r="9627" spans="1:4">
      <c r="A9627" s="74" t="s">
        <v>6670</v>
      </c>
      <c r="B9627" s="74" t="str">
        <f ca="1">IFERROR(__xludf.DUMMYFUNCTION("IF(REGEXMATCH(A9627,""wealth planning""),""Script 1"",""-"")"),"-")</f>
        <v>-</v>
      </c>
      <c r="C9627" s="74" t="str">
        <f t="shared" si="74"/>
        <v>Andros LidamStatus is reachable</v>
      </c>
      <c r="D9627" s="74">
        <f t="shared" si="75"/>
        <v>0</v>
      </c>
    </row>
    <row r="9628" spans="1:4">
      <c r="A9628" s="149">
        <v>45622</v>
      </c>
      <c r="B9628" s="74" t="str">
        <f ca="1">IFERROR(__xludf.DUMMYFUNCTION("IF(REGEXMATCH(A9628,""wealth planning""),""Script 1"",""-"")"),"#VALUE!")</f>
        <v>#VALUE!</v>
      </c>
      <c r="C9628" s="74" t="str">
        <f t="shared" si="74"/>
        <v>Andros Lidam</v>
      </c>
      <c r="D9628" s="74">
        <f t="shared" si="75"/>
        <v>0</v>
      </c>
    </row>
    <row r="9629" spans="1:4">
      <c r="A9629" s="149">
        <v>45622</v>
      </c>
      <c r="B9629" s="74" t="str">
        <f ca="1">IFERROR(__xludf.DUMMYFUNCTION("IF(REGEXMATCH(A9629,""wealth planning""),""Script 1"",""-"")"),"#VALUE!")</f>
        <v>#VALUE!</v>
      </c>
      <c r="C9629" s="149">
        <f t="shared" si="74"/>
        <v>45622</v>
      </c>
      <c r="D9629" s="74" t="str">
        <f t="shared" si="75"/>
        <v>Andros LidamStatus is reachable</v>
      </c>
    </row>
    <row r="9630" spans="1:4">
      <c r="A9630" s="74" t="s">
        <v>6671</v>
      </c>
      <c r="B9630" s="74" t="str">
        <f ca="1">IFERROR(__xludf.DUMMYFUNCTION("IF(REGEXMATCH(A9630,""wealth planning""),""Script 1"",""-"")"),"Script 1")</f>
        <v>Script 1</v>
      </c>
      <c r="C9630" s="149">
        <f t="shared" si="74"/>
        <v>45622</v>
      </c>
      <c r="D9630" s="74" t="str">
        <f t="shared" si="75"/>
        <v>Andros Lidam</v>
      </c>
    </row>
    <row r="9631" spans="1:4">
      <c r="B9631" s="74" t="str">
        <f ca="1">IFERROR(__xludf.DUMMYFUNCTION("IF(REGEXMATCH(A9631,""wealth planning""),""Script 1"",""-"")"),"-")</f>
        <v>-</v>
      </c>
      <c r="C9631" s="74" t="str">
        <f t="shared" si="74"/>
        <v>You: Hai Andros,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631" s="149">
        <f t="shared" si="75"/>
        <v>45622</v>
      </c>
    </row>
    <row r="9632" spans="1:4">
      <c r="B9632" s="74" t="str">
        <f ca="1">IFERROR(__xludf.DUMMYFUNCTION("IF(REGEXMATCH(A9632,""wealth planning""),""Script 1"",""-"")"),"-")</f>
        <v>-</v>
      </c>
      <c r="C9632" s="74">
        <f t="shared" si="74"/>
        <v>0</v>
      </c>
      <c r="D9632" s="149">
        <f t="shared" si="75"/>
        <v>45622</v>
      </c>
    </row>
    <row r="9633" spans="1:4">
      <c r="B9633" s="74" t="str">
        <f ca="1">IFERROR(__xludf.DUMMYFUNCTION("IF(REGEXMATCH(A9633,""wealth planning""),""Script 1"",""-"")"),"-")</f>
        <v>-</v>
      </c>
      <c r="C9633" s="74">
        <f t="shared" si="74"/>
        <v>0</v>
      </c>
      <c r="D9633" s="74" t="str">
        <f t="shared" si="75"/>
        <v>You: Hai Andros,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634" spans="1:4">
      <c r="A9634" s="74" t="s">
        <v>6673</v>
      </c>
      <c r="B9634" s="74" t="str">
        <f ca="1">IFERROR(__xludf.DUMMYFUNCTION("IF(REGEXMATCH(A9634,""wealth planning""),""Script 1"",""-"")"),"-")</f>
        <v>-</v>
      </c>
      <c r="C9634" s="74">
        <f t="shared" si="74"/>
        <v>0</v>
      </c>
      <c r="D9634" s="74">
        <f t="shared" si="75"/>
        <v>0</v>
      </c>
    </row>
    <row r="9635" spans="1:4">
      <c r="A9635" s="74" t="s">
        <v>6673</v>
      </c>
      <c r="B9635" s="74" t="str">
        <f ca="1">IFERROR(__xludf.DUMMYFUNCTION("IF(REGEXMATCH(A9635,""wealth planning""),""Script 1"",""-"")"),"-")</f>
        <v>-</v>
      </c>
      <c r="C9635" s="74" t="str">
        <f t="shared" si="74"/>
        <v>Farahin zulkarnain</v>
      </c>
      <c r="D9635" s="74">
        <f t="shared" si="75"/>
        <v>0</v>
      </c>
    </row>
    <row r="9636" spans="1:4">
      <c r="A9636" s="149">
        <v>45622</v>
      </c>
      <c r="B9636" s="74" t="str">
        <f ca="1">IFERROR(__xludf.DUMMYFUNCTION("IF(REGEXMATCH(A9636,""wealth planning""),""Script 1"",""-"")"),"#VALUE!")</f>
        <v>#VALUE!</v>
      </c>
      <c r="C9636" s="74" t="str">
        <f t="shared" si="74"/>
        <v>Farahin zulkarnain</v>
      </c>
      <c r="D9636" s="74">
        <f t="shared" si="75"/>
        <v>0</v>
      </c>
    </row>
    <row r="9637" spans="1:4">
      <c r="A9637" s="149">
        <v>45622</v>
      </c>
      <c r="B9637" s="74" t="str">
        <f ca="1">IFERROR(__xludf.DUMMYFUNCTION("IF(REGEXMATCH(A9637,""wealth planning""),""Script 1"",""-"")"),"#VALUE!")</f>
        <v>#VALUE!</v>
      </c>
      <c r="C9637" s="149">
        <f t="shared" si="74"/>
        <v>45622</v>
      </c>
      <c r="D9637" s="74" t="str">
        <f t="shared" si="75"/>
        <v>Farahin zulkarnain</v>
      </c>
    </row>
    <row r="9638" spans="1:4">
      <c r="A9638" s="74" t="s">
        <v>6674</v>
      </c>
      <c r="B9638" s="74" t="str">
        <f ca="1">IFERROR(__xludf.DUMMYFUNCTION("IF(REGEXMATCH(A9638,""wealth planning""),""Script 1"",""-"")"),"Script 1")</f>
        <v>Script 1</v>
      </c>
      <c r="C9638" s="149">
        <f t="shared" si="74"/>
        <v>45622</v>
      </c>
      <c r="D9638" s="74" t="str">
        <f t="shared" si="75"/>
        <v>Farahin zulkarnain</v>
      </c>
    </row>
    <row r="9639" spans="1:4">
      <c r="B9639" s="74" t="str">
        <f ca="1">IFERROR(__xludf.DUMMYFUNCTION("IF(REGEXMATCH(A9639,""wealth planning""),""Script 1"",""-"")"),"-")</f>
        <v>-</v>
      </c>
      <c r="C9639" s="74" t="str">
        <f t="shared" si="74"/>
        <v>You: Hai assalamualaikum Farahin,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639" s="149">
        <f t="shared" si="75"/>
        <v>45622</v>
      </c>
    </row>
    <row r="9640" spans="1:4">
      <c r="B9640" s="74" t="str">
        <f ca="1">IFERROR(__xludf.DUMMYFUNCTION("IF(REGEXMATCH(A9640,""wealth planning""),""Script 1"",""-"")"),"-")</f>
        <v>-</v>
      </c>
      <c r="C9640" s="74">
        <f t="shared" si="74"/>
        <v>0</v>
      </c>
      <c r="D9640" s="149">
        <f t="shared" si="75"/>
        <v>45622</v>
      </c>
    </row>
    <row r="9641" spans="1:4">
      <c r="B9641" s="74" t="str">
        <f ca="1">IFERROR(__xludf.DUMMYFUNCTION("IF(REGEXMATCH(A9641,""wealth planning""),""Script 1"",""-"")"),"-")</f>
        <v>-</v>
      </c>
      <c r="C9641" s="74">
        <f t="shared" si="74"/>
        <v>0</v>
      </c>
      <c r="D9641" s="74" t="str">
        <f t="shared" si="75"/>
        <v>You: Hai assalamualaikum Farahin,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642" spans="1:4">
      <c r="B9642" s="74" t="str">
        <f ca="1">IFERROR(__xludf.DUMMYFUNCTION("IF(REGEXMATCH(A9642,""wealth planning""),""Script 1"",""-"")"),"-")</f>
        <v>-</v>
      </c>
      <c r="C9642" s="74">
        <f t="shared" si="74"/>
        <v>0</v>
      </c>
      <c r="D9642" s="74">
        <f t="shared" si="75"/>
        <v>0</v>
      </c>
    </row>
    <row r="9643" spans="1:4">
      <c r="A9643" s="74" t="s">
        <v>6677</v>
      </c>
      <c r="B9643" s="74" t="str">
        <f ca="1">IFERROR(__xludf.DUMMYFUNCTION("IF(REGEXMATCH(A9643,""wealth planning""),""Script 1"",""-"")"),"-")</f>
        <v>-</v>
      </c>
      <c r="C9643" s="74">
        <f t="shared" si="74"/>
        <v>0</v>
      </c>
      <c r="D9643" s="74">
        <f t="shared" si="75"/>
        <v>0</v>
      </c>
    </row>
    <row r="9644" spans="1:4">
      <c r="A9644" s="149">
        <v>45622</v>
      </c>
      <c r="B9644" s="74" t="str">
        <f ca="1">IFERROR(__xludf.DUMMYFUNCTION("IF(REGEXMATCH(A9644,""wealth planning""),""Script 1"",""-"")"),"#VALUE!")</f>
        <v>#VALUE!</v>
      </c>
      <c r="C9644" s="74" t="str">
        <f t="shared" si="74"/>
        <v>Syaza Aunie Rozali</v>
      </c>
      <c r="D9644" s="74">
        <f t="shared" si="75"/>
        <v>0</v>
      </c>
    </row>
    <row r="9645" spans="1:4">
      <c r="A9645" s="149">
        <v>45622</v>
      </c>
      <c r="B9645" s="74" t="str">
        <f ca="1">IFERROR(__xludf.DUMMYFUNCTION("IF(REGEXMATCH(A9645,""wealth planning""),""Script 1"",""-"")"),"#VALUE!")</f>
        <v>#VALUE!</v>
      </c>
      <c r="C9645" s="149">
        <f t="shared" si="74"/>
        <v>45622</v>
      </c>
      <c r="D9645" s="74">
        <f t="shared" si="75"/>
        <v>0</v>
      </c>
    </row>
    <row r="9646" spans="1:4">
      <c r="A9646" s="74" t="s">
        <v>5726</v>
      </c>
      <c r="B9646" s="74" t="str">
        <f ca="1">IFERROR(__xludf.DUMMYFUNCTION("IF(REGEXMATCH(A9646,""wealth planning""),""Script 1"",""-"")"),"Script 1")</f>
        <v>Script 1</v>
      </c>
      <c r="C9646" s="149">
        <f t="shared" si="74"/>
        <v>45622</v>
      </c>
      <c r="D9646" s="74" t="str">
        <f t="shared" si="75"/>
        <v>Syaza Aunie Rozali</v>
      </c>
    </row>
    <row r="9647" spans="1:4">
      <c r="B9647" s="74" t="str">
        <f ca="1">IFERROR(__xludf.DUMMYFUNCTION("IF(REGEXMATCH(A9647,""wealth planning""),""Script 1"",""-"")"),"-")</f>
        <v>-</v>
      </c>
      <c r="C9647" s="74" t="str">
        <f t="shared" si="74"/>
        <v>You: Hai assalamualaikum Syaza,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647" s="149">
        <f t="shared" si="75"/>
        <v>45622</v>
      </c>
    </row>
    <row r="9648" spans="1:4">
      <c r="B9648" s="74" t="str">
        <f ca="1">IFERROR(__xludf.DUMMYFUNCTION("IF(REGEXMATCH(A9648,""wealth planning""),""Script 1"",""-"")"),"-")</f>
        <v>-</v>
      </c>
      <c r="C9648" s="74">
        <f t="shared" si="74"/>
        <v>0</v>
      </c>
      <c r="D9648" s="149">
        <f t="shared" si="75"/>
        <v>45622</v>
      </c>
    </row>
    <row r="9649" spans="1:4">
      <c r="B9649" s="74" t="str">
        <f ca="1">IFERROR(__xludf.DUMMYFUNCTION("IF(REGEXMATCH(A9649,""wealth planning""),""Script 1"",""-"")"),"-")</f>
        <v>-</v>
      </c>
      <c r="C9649" s="74">
        <f t="shared" si="74"/>
        <v>0</v>
      </c>
      <c r="D9649" s="74" t="str">
        <f t="shared" si="75"/>
        <v>You: Hai assalamualaikum Syaza,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650" spans="1:4">
      <c r="A9650" s="74" t="s">
        <v>6679</v>
      </c>
      <c r="B9650" s="74" t="str">
        <f ca="1">IFERROR(__xludf.DUMMYFUNCTION("IF(REGEXMATCH(A9650,""wealth planning""),""Script 1"",""-"")"),"-")</f>
        <v>-</v>
      </c>
      <c r="C9650" s="74">
        <f t="shared" si="74"/>
        <v>0</v>
      </c>
      <c r="D9650" s="74">
        <f t="shared" si="75"/>
        <v>0</v>
      </c>
    </row>
    <row r="9651" spans="1:4">
      <c r="A9651" s="74" t="s">
        <v>6679</v>
      </c>
      <c r="B9651" s="74" t="str">
        <f ca="1">IFERROR(__xludf.DUMMYFUNCTION("IF(REGEXMATCH(A9651,""wealth planning""),""Script 1"",""-"")"),"-")</f>
        <v>-</v>
      </c>
      <c r="C9651" s="74" t="str">
        <f t="shared" si="74"/>
        <v>SITI SARAH BALQIS KAMARUDIN</v>
      </c>
      <c r="D9651" s="74">
        <f t="shared" si="75"/>
        <v>0</v>
      </c>
    </row>
    <row r="9652" spans="1:4">
      <c r="A9652" s="149">
        <v>45622</v>
      </c>
      <c r="B9652" s="74" t="str">
        <f ca="1">IFERROR(__xludf.DUMMYFUNCTION("IF(REGEXMATCH(A9652,""wealth planning""),""Script 1"",""-"")"),"#VALUE!")</f>
        <v>#VALUE!</v>
      </c>
      <c r="C9652" s="74" t="str">
        <f t="shared" si="74"/>
        <v>SITI SARAH BALQIS KAMARUDIN</v>
      </c>
      <c r="D9652" s="74">
        <f t="shared" si="75"/>
        <v>0</v>
      </c>
    </row>
    <row r="9653" spans="1:4">
      <c r="A9653" s="149">
        <v>45622</v>
      </c>
      <c r="B9653" s="74" t="str">
        <f ca="1">IFERROR(__xludf.DUMMYFUNCTION("IF(REGEXMATCH(A9653,""wealth planning""),""Script 1"",""-"")"),"#VALUE!")</f>
        <v>#VALUE!</v>
      </c>
      <c r="C9653" s="149">
        <f t="shared" si="74"/>
        <v>45622</v>
      </c>
      <c r="D9653" s="74" t="str">
        <f t="shared" si="75"/>
        <v>SITI SARAH BALQIS KAMARUDIN</v>
      </c>
    </row>
    <row r="9654" spans="1:4">
      <c r="A9654" s="74" t="s">
        <v>6680</v>
      </c>
      <c r="B9654" s="74" t="str">
        <f ca="1">IFERROR(__xludf.DUMMYFUNCTION("IF(REGEXMATCH(A9654,""wealth planning""),""Script 1"",""-"")"),"Script 1")</f>
        <v>Script 1</v>
      </c>
      <c r="C9654" s="149">
        <f t="shared" si="74"/>
        <v>45622</v>
      </c>
      <c r="D9654" s="74" t="str">
        <f t="shared" si="75"/>
        <v>SITI SARAH BALQIS KAMARUDIN</v>
      </c>
    </row>
    <row r="9655" spans="1:4">
      <c r="B9655" s="74" t="str">
        <f ca="1">IFERROR(__xludf.DUMMYFUNCTION("IF(REGEXMATCH(A9655,""wealth planning""),""Script 1"",""-"")"),"-")</f>
        <v>-</v>
      </c>
      <c r="C9655" s="74" t="str">
        <f t="shared" si="74"/>
        <v>You: Hai assalamualaikum Siti 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655" s="149">
        <f t="shared" si="75"/>
        <v>45622</v>
      </c>
    </row>
    <row r="9656" spans="1:4">
      <c r="B9656" s="74" t="str">
        <f ca="1">IFERROR(__xludf.DUMMYFUNCTION("IF(REGEXMATCH(A9656,""wealth planning""),""Script 1"",""-"")"),"-")</f>
        <v>-</v>
      </c>
      <c r="C9656" s="74">
        <f t="shared" si="74"/>
        <v>0</v>
      </c>
      <c r="D9656" s="149">
        <f t="shared" si="75"/>
        <v>45622</v>
      </c>
    </row>
    <row r="9657" spans="1:4">
      <c r="B9657" s="74" t="str">
        <f ca="1">IFERROR(__xludf.DUMMYFUNCTION("IF(REGEXMATCH(A9657,""wealth planning""),""Script 1"",""-"")"),"-")</f>
        <v>-</v>
      </c>
      <c r="C9657" s="74">
        <f t="shared" si="74"/>
        <v>0</v>
      </c>
      <c r="D9657" s="74" t="str">
        <f t="shared" si="75"/>
        <v>You: Hai assalamualaikum Siti 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658" spans="1:4">
      <c r="B9658" s="74" t="str">
        <f ca="1">IFERROR(__xludf.DUMMYFUNCTION("IF(REGEXMATCH(A9658,""wealth planning""),""Script 1"",""-"")"),"-")</f>
        <v>-</v>
      </c>
      <c r="C9658" s="74">
        <f t="shared" si="74"/>
        <v>0</v>
      </c>
      <c r="D9658" s="74">
        <f t="shared" si="75"/>
        <v>0</v>
      </c>
    </row>
    <row r="9659" spans="1:4">
      <c r="A9659" s="74" t="s">
        <v>6683</v>
      </c>
      <c r="B9659" s="74" t="str">
        <f ca="1">IFERROR(__xludf.DUMMYFUNCTION("IF(REGEXMATCH(A9659,""wealth planning""),""Script 1"",""-"")"),"-")</f>
        <v>-</v>
      </c>
      <c r="C9659" s="74">
        <f t="shared" si="74"/>
        <v>0</v>
      </c>
      <c r="D9659" s="74">
        <f t="shared" si="75"/>
        <v>0</v>
      </c>
    </row>
    <row r="9660" spans="1:4">
      <c r="A9660" s="149">
        <v>45622</v>
      </c>
      <c r="B9660" s="74" t="str">
        <f ca="1">IFERROR(__xludf.DUMMYFUNCTION("IF(REGEXMATCH(A9660,""wealth planning""),""Script 1"",""-"")"),"#VALUE!")</f>
        <v>#VALUE!</v>
      </c>
      <c r="C9660" s="74" t="str">
        <f t="shared" si="74"/>
        <v>anis nafisa</v>
      </c>
      <c r="D9660" s="74">
        <f t="shared" si="75"/>
        <v>0</v>
      </c>
    </row>
    <row r="9661" spans="1:4">
      <c r="A9661" s="149">
        <v>45622</v>
      </c>
      <c r="B9661" s="74" t="str">
        <f ca="1">IFERROR(__xludf.DUMMYFUNCTION("IF(REGEXMATCH(A9661,""wealth planning""),""Script 1"",""-"")"),"#VALUE!")</f>
        <v>#VALUE!</v>
      </c>
      <c r="C9661" s="149">
        <f t="shared" si="74"/>
        <v>45622</v>
      </c>
      <c r="D9661" s="74">
        <f t="shared" si="75"/>
        <v>0</v>
      </c>
    </row>
    <row r="9662" spans="1:4">
      <c r="A9662" s="74" t="s">
        <v>6684</v>
      </c>
      <c r="B9662" s="74" t="str">
        <f ca="1">IFERROR(__xludf.DUMMYFUNCTION("IF(REGEXMATCH(A9662,""wealth planning""),""Script 1"",""-"")"),"Script 1")</f>
        <v>Script 1</v>
      </c>
      <c r="C9662" s="149">
        <f t="shared" si="74"/>
        <v>45622</v>
      </c>
      <c r="D9662" s="74" t="str">
        <f t="shared" si="75"/>
        <v>anis nafisa</v>
      </c>
    </row>
    <row r="9663" spans="1:4">
      <c r="B9663" s="74" t="str">
        <f ca="1">IFERROR(__xludf.DUMMYFUNCTION("IF(REGEXMATCH(A9663,""wealth planning""),""Script 1"",""-"")"),"-")</f>
        <v>-</v>
      </c>
      <c r="C9663" s="74" t="str">
        <f t="shared" si="74"/>
        <v>You: Hai assalamualaikum Anis Nafisa,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663" s="149">
        <f t="shared" si="75"/>
        <v>45622</v>
      </c>
    </row>
    <row r="9664" spans="1:4">
      <c r="B9664" s="74" t="str">
        <f ca="1">IFERROR(__xludf.DUMMYFUNCTION("IF(REGEXMATCH(A9664,""wealth planning""),""Script 1"",""-"")"),"-")</f>
        <v>-</v>
      </c>
      <c r="C9664" s="74">
        <f t="shared" si="74"/>
        <v>0</v>
      </c>
      <c r="D9664" s="149">
        <f t="shared" si="75"/>
        <v>45622</v>
      </c>
    </row>
    <row r="9665" spans="1:4">
      <c r="B9665" s="74" t="str">
        <f ca="1">IFERROR(__xludf.DUMMYFUNCTION("IF(REGEXMATCH(A9665,""wealth planning""),""Script 1"",""-"")"),"-")</f>
        <v>-</v>
      </c>
      <c r="C9665" s="74">
        <f t="shared" si="74"/>
        <v>0</v>
      </c>
      <c r="D9665" s="74" t="str">
        <f t="shared" si="75"/>
        <v>You: Hai assalamualaikum Anis Nafisa,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666" spans="1:4">
      <c r="A9666" s="74" t="s">
        <v>6686</v>
      </c>
      <c r="B9666" s="74" t="str">
        <f ca="1">IFERROR(__xludf.DUMMYFUNCTION("IF(REGEXMATCH(A9666,""wealth planning""),""Script 1"",""-"")"),"-")</f>
        <v>-</v>
      </c>
      <c r="C9666" s="74">
        <f t="shared" si="74"/>
        <v>0</v>
      </c>
      <c r="D9666" s="74">
        <f t="shared" si="75"/>
        <v>0</v>
      </c>
    </row>
    <row r="9667" spans="1:4">
      <c r="A9667" s="74" t="s">
        <v>6687</v>
      </c>
      <c r="B9667" s="74" t="str">
        <f ca="1">IFERROR(__xludf.DUMMYFUNCTION("IF(REGEXMATCH(A9667,""wealth planning""),""Script 1"",""-"")"),"-")</f>
        <v>-</v>
      </c>
      <c r="C9667" s="74" t="str">
        <f t="shared" si="74"/>
        <v>Nur AdlinStatus is reachable</v>
      </c>
      <c r="D9667" s="74">
        <f t="shared" si="75"/>
        <v>0</v>
      </c>
    </row>
    <row r="9668" spans="1:4">
      <c r="A9668" s="149">
        <v>45622</v>
      </c>
      <c r="B9668" s="74" t="str">
        <f ca="1">IFERROR(__xludf.DUMMYFUNCTION("IF(REGEXMATCH(A9668,""wealth planning""),""Script 1"",""-"")"),"#VALUE!")</f>
        <v>#VALUE!</v>
      </c>
      <c r="C9668" s="74" t="str">
        <f t="shared" si="74"/>
        <v>Nur Adlin</v>
      </c>
      <c r="D9668" s="74">
        <f t="shared" si="75"/>
        <v>0</v>
      </c>
    </row>
    <row r="9669" spans="1:4">
      <c r="A9669" s="149">
        <v>45622</v>
      </c>
      <c r="B9669" s="74" t="str">
        <f ca="1">IFERROR(__xludf.DUMMYFUNCTION("IF(REGEXMATCH(A9669,""wealth planning""),""Script 1"",""-"")"),"#VALUE!")</f>
        <v>#VALUE!</v>
      </c>
      <c r="C9669" s="149">
        <f t="shared" si="74"/>
        <v>45622</v>
      </c>
      <c r="D9669" s="74" t="str">
        <f t="shared" si="75"/>
        <v>Nur AdlinStatus is reachable</v>
      </c>
    </row>
    <row r="9670" spans="1:4">
      <c r="A9670" s="74" t="s">
        <v>6688</v>
      </c>
      <c r="B9670" s="74" t="str">
        <f ca="1">IFERROR(__xludf.DUMMYFUNCTION("IF(REGEXMATCH(A9670,""wealth planning""),""Script 1"",""-"")"),"Script 1")</f>
        <v>Script 1</v>
      </c>
      <c r="C9670" s="149">
        <f t="shared" si="74"/>
        <v>45622</v>
      </c>
      <c r="D9670" s="74" t="str">
        <f t="shared" si="75"/>
        <v>Nur Adlin</v>
      </c>
    </row>
    <row r="9671" spans="1:4">
      <c r="B9671" s="74" t="str">
        <f ca="1">IFERROR(__xludf.DUMMYFUNCTION("IF(REGEXMATCH(A9671,""wealth planning""),""Script 1"",""-"")"),"-")</f>
        <v>-</v>
      </c>
      <c r="C9671" s="74" t="str">
        <f t="shared" si="74"/>
        <v>You: Hai assalamualaikum puan Nur Adlin, saya Azhad nihon sotsu tahun 2017. Sorry kalau ganggu. Actually sekarang saya tengah mencari individu yang bekerja di nihon untuk saya dapatkan peluang sharing sahaja berkaitan takaful dan wealth planning since ini kerja hakiki saya sebagai PruBSN wealth planner. Boleh ke kalau saya nak set appointment secara bersemuka ataupun online?</v>
      </c>
      <c r="D9671" s="149">
        <f t="shared" si="75"/>
        <v>45622</v>
      </c>
    </row>
    <row r="9672" spans="1:4">
      <c r="B9672" s="74" t="str">
        <f ca="1">IFERROR(__xludf.DUMMYFUNCTION("IF(REGEXMATCH(A9672,""wealth planning""),""Script 1"",""-"")"),"-")</f>
        <v>-</v>
      </c>
      <c r="C9672" s="74">
        <f t="shared" si="74"/>
        <v>0</v>
      </c>
      <c r="D9672" s="149">
        <f t="shared" si="75"/>
        <v>45622</v>
      </c>
    </row>
    <row r="9673" spans="1:4">
      <c r="B9673" s="74" t="str">
        <f ca="1">IFERROR(__xludf.DUMMYFUNCTION("IF(REGEXMATCH(A9673,""wealth planning""),""Script 1"",""-"")"),"-")</f>
        <v>-</v>
      </c>
      <c r="C9673" s="74">
        <f t="shared" si="74"/>
        <v>0</v>
      </c>
      <c r="D9673" s="74" t="str">
        <f t="shared" si="75"/>
        <v>You: Hai assalamualaikum puan Nur Adlin, saya Azhad nihon sotsu tahun 2017. Sorry kalau ganggu. Actually sekarang saya tengah mencari individu yang bekerja di nihon untuk saya dapatkan peluang sharing sahaja berkaitan takaful dan wealth planning since ini kerja hakiki saya sebagai PruBSN wealth planner. Boleh ke kalau saya nak set appointment secara bersemuka ataupun online?</v>
      </c>
    </row>
    <row r="9674" spans="1:4">
      <c r="A9674" s="74" t="s">
        <v>6690</v>
      </c>
      <c r="B9674" s="74" t="str">
        <f ca="1">IFERROR(__xludf.DUMMYFUNCTION("IF(REGEXMATCH(A9674,""wealth planning""),""Script 1"",""-"")"),"-")</f>
        <v>-</v>
      </c>
      <c r="C9674" s="74">
        <f t="shared" si="74"/>
        <v>0</v>
      </c>
      <c r="D9674" s="74">
        <f t="shared" si="75"/>
        <v>0</v>
      </c>
    </row>
    <row r="9675" spans="1:4">
      <c r="A9675" s="74" t="s">
        <v>4842</v>
      </c>
      <c r="B9675" s="74" t="str">
        <f ca="1">IFERROR(__xludf.DUMMYFUNCTION("IF(REGEXMATCH(A9675,""wealth planning""),""Script 1"",""-"")"),"-")</f>
        <v>-</v>
      </c>
      <c r="C9675" s="74" t="str">
        <f t="shared" si="74"/>
        <v>Nur AmalinaStatus is reachable</v>
      </c>
      <c r="D9675" s="74">
        <f t="shared" si="75"/>
        <v>0</v>
      </c>
    </row>
    <row r="9676" spans="1:4">
      <c r="A9676" s="149">
        <v>45622</v>
      </c>
      <c r="B9676" s="74" t="str">
        <f ca="1">IFERROR(__xludf.DUMMYFUNCTION("IF(REGEXMATCH(A9676,""wealth planning""),""Script 1"",""-"")"),"#VALUE!")</f>
        <v>#VALUE!</v>
      </c>
      <c r="C9676" s="74" t="str">
        <f t="shared" si="74"/>
        <v>Nur Amalina</v>
      </c>
      <c r="D9676" s="74">
        <f t="shared" si="75"/>
        <v>0</v>
      </c>
    </row>
    <row r="9677" spans="1:4">
      <c r="A9677" s="149">
        <v>45622</v>
      </c>
      <c r="B9677" s="74" t="str">
        <f ca="1">IFERROR(__xludf.DUMMYFUNCTION("IF(REGEXMATCH(A9677,""wealth planning""),""Script 1"",""-"")"),"#VALUE!")</f>
        <v>#VALUE!</v>
      </c>
      <c r="C9677" s="149">
        <f t="shared" si="74"/>
        <v>45622</v>
      </c>
      <c r="D9677" s="74" t="str">
        <f t="shared" si="75"/>
        <v>Nur AmalinaStatus is reachable</v>
      </c>
    </row>
    <row r="9678" spans="1:4">
      <c r="A9678" s="74" t="s">
        <v>6691</v>
      </c>
      <c r="B9678" s="74" t="str">
        <f ca="1">IFERROR(__xludf.DUMMYFUNCTION("IF(REGEXMATCH(A9678,""wealth planning""),""Script 1"",""-"")"),"Script 1")</f>
        <v>Script 1</v>
      </c>
      <c r="C9678" s="149">
        <f t="shared" si="74"/>
        <v>45622</v>
      </c>
      <c r="D9678" s="74" t="str">
        <f t="shared" si="75"/>
        <v>Nur Amalina</v>
      </c>
    </row>
    <row r="9679" spans="1:4">
      <c r="B9679" s="74" t="str">
        <f ca="1">IFERROR(__xludf.DUMMYFUNCTION("IF(REGEXMATCH(A9679,""wealth planning""),""Script 1"",""-"")"),"-")</f>
        <v>-</v>
      </c>
      <c r="C9679" s="74" t="str">
        <f t="shared" si="74"/>
        <v>You: Hai assalamualaikum puan Amalina,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679" s="149">
        <f t="shared" si="75"/>
        <v>45622</v>
      </c>
    </row>
    <row r="9680" spans="1:4">
      <c r="B9680" s="74" t="str">
        <f ca="1">IFERROR(__xludf.DUMMYFUNCTION("IF(REGEXMATCH(A9680,""wealth planning""),""Script 1"",""-"")"),"-")</f>
        <v>-</v>
      </c>
      <c r="C9680" s="74">
        <f t="shared" si="74"/>
        <v>0</v>
      </c>
      <c r="D9680" s="149">
        <f t="shared" si="75"/>
        <v>45622</v>
      </c>
    </row>
    <row r="9681" spans="1:4">
      <c r="B9681" s="74" t="str">
        <f ca="1">IFERROR(__xludf.DUMMYFUNCTION("IF(REGEXMATCH(A9681,""wealth planning""),""Script 1"",""-"")"),"-")</f>
        <v>-</v>
      </c>
      <c r="C9681" s="74">
        <f t="shared" si="74"/>
        <v>0</v>
      </c>
      <c r="D9681" s="74" t="str">
        <f t="shared" si="75"/>
        <v>You: Hai assalamualaikum puan Amalina,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682" spans="1:4">
      <c r="A9682" s="74" t="s">
        <v>6692</v>
      </c>
      <c r="B9682" s="74" t="str">
        <f ca="1">IFERROR(__xludf.DUMMYFUNCTION("IF(REGEXMATCH(A9682,""wealth planning""),""Script 1"",""-"")"),"-")</f>
        <v>-</v>
      </c>
      <c r="C9682" s="74">
        <f t="shared" si="74"/>
        <v>0</v>
      </c>
      <c r="D9682" s="74">
        <f t="shared" si="75"/>
        <v>0</v>
      </c>
    </row>
    <row r="9683" spans="1:4">
      <c r="A9683" s="74" t="s">
        <v>6693</v>
      </c>
      <c r="B9683" s="74" t="str">
        <f ca="1">IFERROR(__xludf.DUMMYFUNCTION("IF(REGEXMATCH(A9683,""wealth planning""),""Script 1"",""-"")"),"-")</f>
        <v>-</v>
      </c>
      <c r="C9683" s="74" t="str">
        <f t="shared" si="74"/>
        <v>Siti Nur HanaStatus is online</v>
      </c>
      <c r="D9683" s="74">
        <f t="shared" si="75"/>
        <v>0</v>
      </c>
    </row>
    <row r="9684" spans="1:4">
      <c r="A9684" s="149">
        <v>45622</v>
      </c>
      <c r="B9684" s="74" t="str">
        <f ca="1">IFERROR(__xludf.DUMMYFUNCTION("IF(REGEXMATCH(A9684,""wealth planning""),""Script 1"",""-"")"),"#VALUE!")</f>
        <v>#VALUE!</v>
      </c>
      <c r="C9684" s="74" t="str">
        <f t="shared" si="74"/>
        <v>Siti Nur Hana</v>
      </c>
      <c r="D9684" s="74">
        <f t="shared" si="75"/>
        <v>0</v>
      </c>
    </row>
    <row r="9685" spans="1:4">
      <c r="A9685" s="149">
        <v>45622</v>
      </c>
      <c r="B9685" s="74" t="str">
        <f ca="1">IFERROR(__xludf.DUMMYFUNCTION("IF(REGEXMATCH(A9685,""wealth planning""),""Script 1"",""-"")"),"#VALUE!")</f>
        <v>#VALUE!</v>
      </c>
      <c r="C9685" s="149">
        <f t="shared" si="74"/>
        <v>45622</v>
      </c>
      <c r="D9685" s="74" t="str">
        <f t="shared" si="75"/>
        <v>Siti Nur HanaStatus is online</v>
      </c>
    </row>
    <row r="9686" spans="1:4">
      <c r="A9686" s="74" t="s">
        <v>6694</v>
      </c>
      <c r="B9686" s="74" t="str">
        <f ca="1">IFERROR(__xludf.DUMMYFUNCTION("IF(REGEXMATCH(A9686,""wealth planning""),""Script 1"",""-"")"),"Script 1")</f>
        <v>Script 1</v>
      </c>
      <c r="C9686" s="149">
        <f t="shared" si="74"/>
        <v>45622</v>
      </c>
      <c r="D9686" s="74" t="str">
        <f t="shared" si="75"/>
        <v>Siti Nur Hana</v>
      </c>
    </row>
    <row r="9687" spans="1:4">
      <c r="B9687" s="74" t="str">
        <f ca="1">IFERROR(__xludf.DUMMYFUNCTION("IF(REGEXMATCH(A9687,""wealth planning""),""Script 1"",""-"")"),"-")</f>
        <v>-</v>
      </c>
      <c r="C9687" s="74" t="str">
        <f t="shared" si="74"/>
        <v>You: Hai assalamualaikum Siti Nur Hana,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687" s="149">
        <f t="shared" si="75"/>
        <v>45622</v>
      </c>
    </row>
    <row r="9688" spans="1:4">
      <c r="B9688" s="74" t="str">
        <f ca="1">IFERROR(__xludf.DUMMYFUNCTION("IF(REGEXMATCH(A9688,""wealth planning""),""Script 1"",""-"")"),"-")</f>
        <v>-</v>
      </c>
      <c r="C9688" s="74">
        <f t="shared" si="74"/>
        <v>0</v>
      </c>
      <c r="D9688" s="149">
        <f t="shared" si="75"/>
        <v>45622</v>
      </c>
    </row>
    <row r="9689" spans="1:4">
      <c r="B9689" s="74" t="str">
        <f ca="1">IFERROR(__xludf.DUMMYFUNCTION("IF(REGEXMATCH(A9689,""wealth planning""),""Script 1"",""-"")"),"-")</f>
        <v>-</v>
      </c>
      <c r="C9689" s="74">
        <f t="shared" si="74"/>
        <v>0</v>
      </c>
      <c r="D9689" s="74" t="str">
        <f t="shared" si="75"/>
        <v>You: Hai assalamualaikum Siti Nur Hana,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690" spans="1:4">
      <c r="B9690" s="74" t="str">
        <f ca="1">IFERROR(__xludf.DUMMYFUNCTION("IF(REGEXMATCH(A9690,""wealth planning""),""Script 1"",""-"")"),"-")</f>
        <v>-</v>
      </c>
      <c r="C9690" s="74">
        <f t="shared" si="74"/>
        <v>0</v>
      </c>
      <c r="D9690" s="74">
        <f t="shared" si="75"/>
        <v>0</v>
      </c>
    </row>
    <row r="9691" spans="1:4">
      <c r="A9691" s="74" t="s">
        <v>6697</v>
      </c>
      <c r="B9691" s="74" t="str">
        <f ca="1">IFERROR(__xludf.DUMMYFUNCTION("IF(REGEXMATCH(A9691,""wealth planning""),""Script 1"",""-"")"),"-")</f>
        <v>-</v>
      </c>
      <c r="C9691" s="74">
        <f t="shared" si="74"/>
        <v>0</v>
      </c>
      <c r="D9691" s="74">
        <f t="shared" si="75"/>
        <v>0</v>
      </c>
    </row>
    <row r="9692" spans="1:4">
      <c r="A9692" s="149">
        <v>45622</v>
      </c>
      <c r="B9692" s="74" t="str">
        <f ca="1">IFERROR(__xludf.DUMMYFUNCTION("IF(REGEXMATCH(A9692,""wealth planning""),""Script 1"",""-"")"),"#VALUE!")</f>
        <v>#VALUE!</v>
      </c>
      <c r="C9692" s="74" t="str">
        <f t="shared" si="74"/>
        <v>- farah</v>
      </c>
      <c r="D9692" s="74">
        <f t="shared" si="75"/>
        <v>0</v>
      </c>
    </row>
    <row r="9693" spans="1:4">
      <c r="A9693" s="149">
        <v>45622</v>
      </c>
      <c r="B9693" s="74" t="str">
        <f ca="1">IFERROR(__xludf.DUMMYFUNCTION("IF(REGEXMATCH(A9693,""wealth planning""),""Script 1"",""-"")"),"#VALUE!")</f>
        <v>#VALUE!</v>
      </c>
      <c r="C9693" s="149">
        <f t="shared" si="74"/>
        <v>45622</v>
      </c>
      <c r="D9693" s="74">
        <f t="shared" si="75"/>
        <v>0</v>
      </c>
    </row>
    <row r="9694" spans="1:4">
      <c r="A9694" s="74" t="s">
        <v>2881</v>
      </c>
      <c r="B9694" s="74" t="str">
        <f ca="1">IFERROR(__xludf.DUMMYFUNCTION("IF(REGEXMATCH(A9694,""wealth planning""),""Script 1"",""-"")"),"Script 1")</f>
        <v>Script 1</v>
      </c>
      <c r="C9694" s="149">
        <f t="shared" ref="C9694:C9948" si="76">A9693</f>
        <v>45622</v>
      </c>
      <c r="D9694" s="74" t="str">
        <f t="shared" ref="D9694:D9948" si="77">A9691</f>
        <v>- farah</v>
      </c>
    </row>
    <row r="9695" spans="1:4">
      <c r="B9695" s="74" t="str">
        <f ca="1">IFERROR(__xludf.DUMMYFUNCTION("IF(REGEXMATCH(A9695,""wealth planning""),""Script 1"",""-"")"),"-")</f>
        <v>-</v>
      </c>
      <c r="C9695" s="74" t="str">
        <f t="shared" si="76"/>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695" s="149">
        <f t="shared" si="77"/>
        <v>45622</v>
      </c>
    </row>
    <row r="9696" spans="1:4">
      <c r="B9696" s="74" t="str">
        <f ca="1">IFERROR(__xludf.DUMMYFUNCTION("IF(REGEXMATCH(A9696,""wealth planning""),""Script 1"",""-"")"),"-")</f>
        <v>-</v>
      </c>
      <c r="C9696" s="74">
        <f t="shared" si="76"/>
        <v>0</v>
      </c>
      <c r="D9696" s="149">
        <f t="shared" si="77"/>
        <v>45622</v>
      </c>
    </row>
    <row r="9697" spans="1:4">
      <c r="B9697" s="74" t="str">
        <f ca="1">IFERROR(__xludf.DUMMYFUNCTION("IF(REGEXMATCH(A9697,""wealth planning""),""Script 1"",""-"")"),"-")</f>
        <v>-</v>
      </c>
      <c r="C9697" s="74">
        <f t="shared" si="76"/>
        <v>0</v>
      </c>
      <c r="D9697" s="74" t="str">
        <f t="shared" si="77"/>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698" spans="1:4">
      <c r="B9698" s="74" t="str">
        <f ca="1">IFERROR(__xludf.DUMMYFUNCTION("IF(REGEXMATCH(A9698,""wealth planning""),""Script 1"",""-"")"),"-")</f>
        <v>-</v>
      </c>
      <c r="C9698" s="74">
        <f t="shared" si="76"/>
        <v>0</v>
      </c>
      <c r="D9698" s="74">
        <f t="shared" si="77"/>
        <v>0</v>
      </c>
    </row>
    <row r="9699" spans="1:4">
      <c r="A9699" s="74" t="s">
        <v>6700</v>
      </c>
      <c r="B9699" s="74" t="str">
        <f ca="1">IFERROR(__xludf.DUMMYFUNCTION("IF(REGEXMATCH(A9699,""wealth planning""),""Script 1"",""-"")"),"-")</f>
        <v>-</v>
      </c>
      <c r="C9699" s="74">
        <f t="shared" si="76"/>
        <v>0</v>
      </c>
      <c r="D9699" s="74">
        <f t="shared" si="77"/>
        <v>0</v>
      </c>
    </row>
    <row r="9700" spans="1:4">
      <c r="A9700" s="149">
        <v>45622</v>
      </c>
      <c r="B9700" s="74" t="str">
        <f ca="1">IFERROR(__xludf.DUMMYFUNCTION("IF(REGEXMATCH(A9700,""wealth planning""),""Script 1"",""-"")"),"#VALUE!")</f>
        <v>#VALUE!</v>
      </c>
      <c r="C9700" s="74" t="str">
        <f t="shared" si="76"/>
        <v>Atria Maisarah</v>
      </c>
      <c r="D9700" s="74">
        <f t="shared" si="77"/>
        <v>0</v>
      </c>
    </row>
    <row r="9701" spans="1:4">
      <c r="A9701" s="149">
        <v>45622</v>
      </c>
      <c r="B9701" s="74" t="str">
        <f ca="1">IFERROR(__xludf.DUMMYFUNCTION("IF(REGEXMATCH(A9701,""wealth planning""),""Script 1"",""-"")"),"#VALUE!")</f>
        <v>#VALUE!</v>
      </c>
      <c r="C9701" s="149">
        <f t="shared" si="76"/>
        <v>45622</v>
      </c>
      <c r="D9701" s="74">
        <f t="shared" si="77"/>
        <v>0</v>
      </c>
    </row>
    <row r="9702" spans="1:4">
      <c r="A9702" s="74" t="s">
        <v>6701</v>
      </c>
      <c r="B9702" s="74" t="str">
        <f ca="1">IFERROR(__xludf.DUMMYFUNCTION("IF(REGEXMATCH(A9702,""wealth planning""),""Script 1"",""-"")"),"Script 1")</f>
        <v>Script 1</v>
      </c>
      <c r="C9702" s="149">
        <f t="shared" si="76"/>
        <v>45622</v>
      </c>
      <c r="D9702" s="74" t="str">
        <f t="shared" si="77"/>
        <v>Atria Maisarah</v>
      </c>
    </row>
    <row r="9703" spans="1:4">
      <c r="B9703" s="74" t="str">
        <f ca="1">IFERROR(__xludf.DUMMYFUNCTION("IF(REGEXMATCH(A9703,""wealth planning""),""Script 1"",""-"")"),"-")</f>
        <v>-</v>
      </c>
      <c r="C9703" s="74" t="str">
        <f t="shared" si="76"/>
        <v>You: Hai assalamualaikum Nur Atria,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703" s="149">
        <f t="shared" si="77"/>
        <v>45622</v>
      </c>
    </row>
    <row r="9704" spans="1:4">
      <c r="B9704" s="74" t="str">
        <f ca="1">IFERROR(__xludf.DUMMYFUNCTION("IF(REGEXMATCH(A9704,""wealth planning""),""Script 1"",""-"")"),"-")</f>
        <v>-</v>
      </c>
      <c r="C9704" s="74">
        <f t="shared" si="76"/>
        <v>0</v>
      </c>
      <c r="D9704" s="149">
        <f t="shared" si="77"/>
        <v>45622</v>
      </c>
    </row>
    <row r="9705" spans="1:4">
      <c r="B9705" s="74" t="str">
        <f ca="1">IFERROR(__xludf.DUMMYFUNCTION("IF(REGEXMATCH(A9705,""wealth planning""),""Script 1"",""-"")"),"-")</f>
        <v>-</v>
      </c>
      <c r="C9705" s="74">
        <f t="shared" si="76"/>
        <v>0</v>
      </c>
      <c r="D9705" s="74" t="str">
        <f t="shared" si="77"/>
        <v>You: Hai assalamualaikum Nur Atria,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706" spans="1:4">
      <c r="A9706" s="74" t="s">
        <v>6703</v>
      </c>
      <c r="B9706" s="74" t="str">
        <f ca="1">IFERROR(__xludf.DUMMYFUNCTION("IF(REGEXMATCH(A9706,""wealth planning""),""Script 1"",""-"")"),"-")</f>
        <v>-</v>
      </c>
      <c r="C9706" s="74">
        <f t="shared" si="76"/>
        <v>0</v>
      </c>
      <c r="D9706" s="74">
        <f t="shared" si="77"/>
        <v>0</v>
      </c>
    </row>
    <row r="9707" spans="1:4">
      <c r="A9707" s="74" t="s">
        <v>6704</v>
      </c>
      <c r="B9707" s="74" t="str">
        <f ca="1">IFERROR(__xludf.DUMMYFUNCTION("IF(REGEXMATCH(A9707,""wealth planning""),""Script 1"",""-"")"),"-")</f>
        <v>-</v>
      </c>
      <c r="C9707" s="74" t="str">
        <f t="shared" si="76"/>
        <v>Nila Natasa ChikitaStatus is reachable</v>
      </c>
      <c r="D9707" s="74">
        <f t="shared" si="77"/>
        <v>0</v>
      </c>
    </row>
    <row r="9708" spans="1:4">
      <c r="A9708" s="149">
        <v>45622</v>
      </c>
      <c r="B9708" s="74" t="str">
        <f ca="1">IFERROR(__xludf.DUMMYFUNCTION("IF(REGEXMATCH(A9708,""wealth planning""),""Script 1"",""-"")"),"#VALUE!")</f>
        <v>#VALUE!</v>
      </c>
      <c r="C9708" s="74" t="str">
        <f t="shared" si="76"/>
        <v>Nila Natasa Chikita</v>
      </c>
      <c r="D9708" s="74">
        <f t="shared" si="77"/>
        <v>0</v>
      </c>
    </row>
    <row r="9709" spans="1:4">
      <c r="A9709" s="149">
        <v>45622</v>
      </c>
      <c r="B9709" s="74" t="str">
        <f ca="1">IFERROR(__xludf.DUMMYFUNCTION("IF(REGEXMATCH(A9709,""wealth planning""),""Script 1"",""-"")"),"#VALUE!")</f>
        <v>#VALUE!</v>
      </c>
      <c r="C9709" s="149">
        <f t="shared" si="76"/>
        <v>45622</v>
      </c>
      <c r="D9709" s="74" t="str">
        <f t="shared" si="77"/>
        <v>Nila Natasa ChikitaStatus is reachable</v>
      </c>
    </row>
    <row r="9710" spans="1:4">
      <c r="A9710" s="74" t="s">
        <v>6705</v>
      </c>
      <c r="B9710" s="74" t="str">
        <f ca="1">IFERROR(__xludf.DUMMYFUNCTION("IF(REGEXMATCH(A9710,""wealth planning""),""Script 1"",""-"")"),"Script 1")</f>
        <v>Script 1</v>
      </c>
      <c r="C9710" s="149">
        <f t="shared" si="76"/>
        <v>45622</v>
      </c>
      <c r="D9710" s="74" t="str">
        <f t="shared" si="77"/>
        <v>Nila Natasa Chikita</v>
      </c>
    </row>
    <row r="9711" spans="1:4">
      <c r="B9711" s="74" t="str">
        <f ca="1">IFERROR(__xludf.DUMMYFUNCTION("IF(REGEXMATCH(A9711,""wealth planning""),""Script 1"",""-"")"),"-")</f>
        <v>-</v>
      </c>
      <c r="C9711" s="74" t="str">
        <f t="shared" si="76"/>
        <v>You: Hai assalamualaikum Nila,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711" s="149">
        <f t="shared" si="77"/>
        <v>45622</v>
      </c>
    </row>
    <row r="9712" spans="1:4">
      <c r="B9712" s="74" t="str">
        <f ca="1">IFERROR(__xludf.DUMMYFUNCTION("IF(REGEXMATCH(A9712,""wealth planning""),""Script 1"",""-"")"),"-")</f>
        <v>-</v>
      </c>
      <c r="C9712" s="74">
        <f t="shared" si="76"/>
        <v>0</v>
      </c>
      <c r="D9712" s="149">
        <f t="shared" si="77"/>
        <v>45622</v>
      </c>
    </row>
    <row r="9713" spans="1:4">
      <c r="B9713" s="74" t="str">
        <f ca="1">IFERROR(__xludf.DUMMYFUNCTION("IF(REGEXMATCH(A9713,""wealth planning""),""Script 1"",""-"")"),"-")</f>
        <v>-</v>
      </c>
      <c r="C9713" s="74">
        <f t="shared" si="76"/>
        <v>0</v>
      </c>
      <c r="D9713" s="74" t="str">
        <f t="shared" si="77"/>
        <v>You: Hai assalamualaikum Nila,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714" spans="1:4">
      <c r="B9714" s="74" t="str">
        <f ca="1">IFERROR(__xludf.DUMMYFUNCTION("IF(REGEXMATCH(A9714,""wealth planning""),""Script 1"",""-"")"),"-")</f>
        <v>-</v>
      </c>
      <c r="C9714" s="74">
        <f t="shared" si="76"/>
        <v>0</v>
      </c>
      <c r="D9714" s="74">
        <f t="shared" si="77"/>
        <v>0</v>
      </c>
    </row>
    <row r="9715" spans="1:4">
      <c r="A9715" s="74" t="s">
        <v>6708</v>
      </c>
      <c r="B9715" s="74" t="str">
        <f ca="1">IFERROR(__xludf.DUMMYFUNCTION("IF(REGEXMATCH(A9715,""wealth planning""),""Script 1"",""-"")"),"-")</f>
        <v>-</v>
      </c>
      <c r="C9715" s="74">
        <f t="shared" si="76"/>
        <v>0</v>
      </c>
      <c r="D9715" s="74">
        <f t="shared" si="77"/>
        <v>0</v>
      </c>
    </row>
    <row r="9716" spans="1:4">
      <c r="A9716" s="149">
        <v>45622</v>
      </c>
      <c r="B9716" s="74" t="str">
        <f ca="1">IFERROR(__xludf.DUMMYFUNCTION("IF(REGEXMATCH(A9716,""wealth planning""),""Script 1"",""-"")"),"#VALUE!")</f>
        <v>#VALUE!</v>
      </c>
      <c r="C9716" s="74" t="str">
        <f t="shared" si="76"/>
        <v>Syahida Aqilah</v>
      </c>
      <c r="D9716" s="74">
        <f t="shared" si="77"/>
        <v>0</v>
      </c>
    </row>
    <row r="9717" spans="1:4">
      <c r="A9717" s="149">
        <v>45622</v>
      </c>
      <c r="B9717" s="74" t="str">
        <f ca="1">IFERROR(__xludf.DUMMYFUNCTION("IF(REGEXMATCH(A9717,""wealth planning""),""Script 1"",""-"")"),"#VALUE!")</f>
        <v>#VALUE!</v>
      </c>
      <c r="C9717" s="149">
        <f t="shared" si="76"/>
        <v>45622</v>
      </c>
      <c r="D9717" s="74">
        <f t="shared" si="77"/>
        <v>0</v>
      </c>
    </row>
    <row r="9718" spans="1:4">
      <c r="A9718" s="74" t="s">
        <v>5254</v>
      </c>
      <c r="B9718" s="74" t="str">
        <f ca="1">IFERROR(__xludf.DUMMYFUNCTION("IF(REGEXMATCH(A9718,""wealth planning""),""Script 1"",""-"")"),"Script 1")</f>
        <v>Script 1</v>
      </c>
      <c r="C9718" s="149">
        <f t="shared" si="76"/>
        <v>45622</v>
      </c>
      <c r="D9718" s="74" t="str">
        <f t="shared" si="77"/>
        <v>Syahida Aqilah</v>
      </c>
    </row>
    <row r="9719" spans="1:4">
      <c r="B9719" s="74" t="str">
        <f ca="1">IFERROR(__xludf.DUMMYFUNCTION("IF(REGEXMATCH(A9719,""wealth planning""),""Script 1"",""-"")"),"-")</f>
        <v>-</v>
      </c>
      <c r="C9719" s="74" t="str">
        <f t="shared" si="76"/>
        <v>You: Hai assalamualaikum Syahida,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719" s="149">
        <f t="shared" si="77"/>
        <v>45622</v>
      </c>
    </row>
    <row r="9720" spans="1:4">
      <c r="B9720" s="74" t="str">
        <f ca="1">IFERROR(__xludf.DUMMYFUNCTION("IF(REGEXMATCH(A9720,""wealth planning""),""Script 1"",""-"")"),"-")</f>
        <v>-</v>
      </c>
      <c r="C9720" s="74">
        <f t="shared" si="76"/>
        <v>0</v>
      </c>
      <c r="D9720" s="149">
        <f t="shared" si="77"/>
        <v>45622</v>
      </c>
    </row>
    <row r="9721" spans="1:4">
      <c r="B9721" s="74" t="str">
        <f ca="1">IFERROR(__xludf.DUMMYFUNCTION("IF(REGEXMATCH(A9721,""wealth planning""),""Script 1"",""-"")"),"-")</f>
        <v>-</v>
      </c>
      <c r="C9721" s="74">
        <f t="shared" si="76"/>
        <v>0</v>
      </c>
      <c r="D9721" s="74" t="str">
        <f t="shared" si="77"/>
        <v>You: Hai assalamualaikum Syahida,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722" spans="1:4">
      <c r="A9722" s="74" t="s">
        <v>6710</v>
      </c>
      <c r="B9722" s="74" t="str">
        <f ca="1">IFERROR(__xludf.DUMMYFUNCTION("IF(REGEXMATCH(A9722,""wealth planning""),""Script 1"",""-"")"),"-")</f>
        <v>-</v>
      </c>
      <c r="C9722" s="74">
        <f t="shared" si="76"/>
        <v>0</v>
      </c>
      <c r="D9722" s="74">
        <f t="shared" si="77"/>
        <v>0</v>
      </c>
    </row>
    <row r="9723" spans="1:4">
      <c r="A9723" s="74" t="s">
        <v>6711</v>
      </c>
      <c r="B9723" s="74" t="str">
        <f ca="1">IFERROR(__xludf.DUMMYFUNCTION("IF(REGEXMATCH(A9723,""wealth planning""),""Script 1"",""-"")"),"-")</f>
        <v>-</v>
      </c>
      <c r="C9723" s="74" t="str">
        <f t="shared" si="76"/>
        <v>SHAHIRFFAN ADDAMStatus is reachable</v>
      </c>
      <c r="D9723" s="74">
        <f t="shared" si="77"/>
        <v>0</v>
      </c>
    </row>
    <row r="9724" spans="1:4">
      <c r="A9724" s="149">
        <v>45622</v>
      </c>
      <c r="B9724" s="74" t="str">
        <f ca="1">IFERROR(__xludf.DUMMYFUNCTION("IF(REGEXMATCH(A9724,""wealth planning""),""Script 1"",""-"")"),"#VALUE!")</f>
        <v>#VALUE!</v>
      </c>
      <c r="C9724" s="74" t="str">
        <f t="shared" si="76"/>
        <v>SHAHIRFFAN ADDAM</v>
      </c>
      <c r="D9724" s="74">
        <f t="shared" si="77"/>
        <v>0</v>
      </c>
    </row>
    <row r="9725" spans="1:4">
      <c r="A9725" s="149">
        <v>45622</v>
      </c>
      <c r="B9725" s="74" t="str">
        <f ca="1">IFERROR(__xludf.DUMMYFUNCTION("IF(REGEXMATCH(A9725,""wealth planning""),""Script 1"",""-"")"),"#VALUE!")</f>
        <v>#VALUE!</v>
      </c>
      <c r="C9725" s="149">
        <f t="shared" si="76"/>
        <v>45622</v>
      </c>
      <c r="D9725" s="74" t="str">
        <f t="shared" si="77"/>
        <v>SHAHIRFFAN ADDAMStatus is reachable</v>
      </c>
    </row>
    <row r="9726" spans="1:4">
      <c r="A9726" s="74" t="s">
        <v>6712</v>
      </c>
      <c r="B9726" s="74" t="str">
        <f ca="1">IFERROR(__xludf.DUMMYFUNCTION("IF(REGEXMATCH(A9726,""wealth planning""),""Script 1"",""-"")"),"Script 1")</f>
        <v>Script 1</v>
      </c>
      <c r="C9726" s="149">
        <f t="shared" si="76"/>
        <v>45622</v>
      </c>
      <c r="D9726" s="74" t="str">
        <f t="shared" si="77"/>
        <v>SHAHIRFFAN ADDAM</v>
      </c>
    </row>
    <row r="9727" spans="1:4">
      <c r="B9727" s="74" t="str">
        <f ca="1">IFERROR(__xludf.DUMMYFUNCTION("IF(REGEXMATCH(A9727,""wealth planning""),""Script 1"",""-"")"),"-")</f>
        <v>-</v>
      </c>
      <c r="C9727" s="74" t="str">
        <f t="shared" si="76"/>
        <v>You: Hai assalamualaikum Shahirffan,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727" s="149">
        <f t="shared" si="77"/>
        <v>45622</v>
      </c>
    </row>
    <row r="9728" spans="1:4">
      <c r="B9728" s="74" t="str">
        <f ca="1">IFERROR(__xludf.DUMMYFUNCTION("IF(REGEXMATCH(A9728,""wealth planning""),""Script 1"",""-"")"),"-")</f>
        <v>-</v>
      </c>
      <c r="C9728" s="74">
        <f t="shared" si="76"/>
        <v>0</v>
      </c>
      <c r="D9728" s="149">
        <f t="shared" si="77"/>
        <v>45622</v>
      </c>
    </row>
    <row r="9729" spans="1:4">
      <c r="B9729" s="74" t="str">
        <f ca="1">IFERROR(__xludf.DUMMYFUNCTION("IF(REGEXMATCH(A9729,""wealth planning""),""Script 1"",""-"")"),"-")</f>
        <v>-</v>
      </c>
      <c r="C9729" s="74">
        <f t="shared" si="76"/>
        <v>0</v>
      </c>
      <c r="D9729" s="74" t="str">
        <f t="shared" si="77"/>
        <v>You: Hai assalamualaikum Shahirffan,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730" spans="1:4">
      <c r="A9730" s="74" t="s">
        <v>6714</v>
      </c>
      <c r="B9730" s="74" t="str">
        <f ca="1">IFERROR(__xludf.DUMMYFUNCTION("IF(REGEXMATCH(A9730,""wealth planning""),""Script 1"",""-"")"),"-")</f>
        <v>-</v>
      </c>
      <c r="C9730" s="74">
        <f t="shared" si="76"/>
        <v>0</v>
      </c>
      <c r="D9730" s="74">
        <f t="shared" si="77"/>
        <v>0</v>
      </c>
    </row>
    <row r="9731" spans="1:4">
      <c r="A9731" s="74" t="s">
        <v>6715</v>
      </c>
      <c r="B9731" s="74" t="str">
        <f ca="1">IFERROR(__xludf.DUMMYFUNCTION("IF(REGEXMATCH(A9731,""wealth planning""),""Script 1"",""-"")"),"-")</f>
        <v>-</v>
      </c>
      <c r="C9731" s="74" t="str">
        <f t="shared" si="76"/>
        <v>NURUL DALILA AHMAD FAUZIStatus is reachable</v>
      </c>
      <c r="D9731" s="74">
        <f t="shared" si="77"/>
        <v>0</v>
      </c>
    </row>
    <row r="9732" spans="1:4">
      <c r="A9732" s="149">
        <v>45622</v>
      </c>
      <c r="B9732" s="74" t="str">
        <f ca="1">IFERROR(__xludf.DUMMYFUNCTION("IF(REGEXMATCH(A9732,""wealth planning""),""Script 1"",""-"")"),"#VALUE!")</f>
        <v>#VALUE!</v>
      </c>
      <c r="C9732" s="74" t="str">
        <f t="shared" si="76"/>
        <v>NURUL DALILA AHMAD FAUZI</v>
      </c>
      <c r="D9732" s="74">
        <f t="shared" si="77"/>
        <v>0</v>
      </c>
    </row>
    <row r="9733" spans="1:4">
      <c r="A9733" s="149">
        <v>45622</v>
      </c>
      <c r="B9733" s="74" t="str">
        <f ca="1">IFERROR(__xludf.DUMMYFUNCTION("IF(REGEXMATCH(A9733,""wealth planning""),""Script 1"",""-"")"),"#VALUE!")</f>
        <v>#VALUE!</v>
      </c>
      <c r="C9733" s="149">
        <f t="shared" si="76"/>
        <v>45622</v>
      </c>
      <c r="D9733" s="74" t="str">
        <f t="shared" si="77"/>
        <v>NURUL DALILA AHMAD FAUZIStatus is reachable</v>
      </c>
    </row>
    <row r="9734" spans="1:4">
      <c r="A9734" s="74" t="s">
        <v>6716</v>
      </c>
      <c r="B9734" s="74" t="str">
        <f ca="1">IFERROR(__xludf.DUMMYFUNCTION("IF(REGEXMATCH(A9734,""wealth planning""),""Script 1"",""-"")"),"Script 1")</f>
        <v>Script 1</v>
      </c>
      <c r="C9734" s="149">
        <f t="shared" si="76"/>
        <v>45622</v>
      </c>
      <c r="D9734" s="74" t="str">
        <f t="shared" si="77"/>
        <v>NURUL DALILA AHMAD FAUZI</v>
      </c>
    </row>
    <row r="9735" spans="1:4">
      <c r="B9735" s="74" t="str">
        <f ca="1">IFERROR(__xludf.DUMMYFUNCTION("IF(REGEXMATCH(A9735,""wealth planning""),""Script 1"",""-"")"),"-")</f>
        <v>-</v>
      </c>
      <c r="C9735" s="74" t="str">
        <f t="shared" si="76"/>
        <v>You: Hai assalamualaikum Nurul Dalila,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735" s="149">
        <f t="shared" si="77"/>
        <v>45622</v>
      </c>
    </row>
    <row r="9736" spans="1:4">
      <c r="B9736" s="74" t="str">
        <f ca="1">IFERROR(__xludf.DUMMYFUNCTION("IF(REGEXMATCH(A9736,""wealth planning""),""Script 1"",""-"")"),"-")</f>
        <v>-</v>
      </c>
      <c r="C9736" s="74">
        <f t="shared" si="76"/>
        <v>0</v>
      </c>
      <c r="D9736" s="149">
        <f t="shared" si="77"/>
        <v>45622</v>
      </c>
    </row>
    <row r="9737" spans="1:4">
      <c r="B9737" s="74" t="str">
        <f ca="1">IFERROR(__xludf.DUMMYFUNCTION("IF(REGEXMATCH(A9737,""wealth planning""),""Script 1"",""-"")"),"-")</f>
        <v>-</v>
      </c>
      <c r="C9737" s="74">
        <f t="shared" si="76"/>
        <v>0</v>
      </c>
      <c r="D9737" s="74" t="str">
        <f t="shared" si="77"/>
        <v>You: Hai assalamualaikum Nurul Dalila,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738" spans="1:4">
      <c r="A9738" s="74" t="s">
        <v>6718</v>
      </c>
      <c r="B9738" s="74" t="str">
        <f ca="1">IFERROR(__xludf.DUMMYFUNCTION("IF(REGEXMATCH(A9738,""wealth planning""),""Script 1"",""-"")"),"-")</f>
        <v>-</v>
      </c>
      <c r="C9738" s="74">
        <f t="shared" si="76"/>
        <v>0</v>
      </c>
      <c r="D9738" s="74">
        <f t="shared" si="77"/>
        <v>0</v>
      </c>
    </row>
    <row r="9739" spans="1:4">
      <c r="A9739" s="74" t="s">
        <v>6719</v>
      </c>
      <c r="B9739" s="74" t="str">
        <f ca="1">IFERROR(__xludf.DUMMYFUNCTION("IF(REGEXMATCH(A9739,""wealth planning""),""Script 1"",""-"")"),"-")</f>
        <v>-</v>
      </c>
      <c r="C9739" s="74" t="str">
        <f t="shared" si="76"/>
        <v>Anis SakinahStatus is online</v>
      </c>
      <c r="D9739" s="74">
        <f t="shared" si="77"/>
        <v>0</v>
      </c>
    </row>
    <row r="9740" spans="1:4">
      <c r="A9740" s="149">
        <v>45618</v>
      </c>
      <c r="B9740" s="74" t="str">
        <f ca="1">IFERROR(__xludf.DUMMYFUNCTION("IF(REGEXMATCH(A9740,""wealth planning""),""Script 1"",""-"")"),"#VALUE!")</f>
        <v>#VALUE!</v>
      </c>
      <c r="C9740" s="74" t="str">
        <f t="shared" si="76"/>
        <v>Anis Sakinah</v>
      </c>
      <c r="D9740" s="74">
        <f t="shared" si="77"/>
        <v>0</v>
      </c>
    </row>
    <row r="9741" spans="1:4">
      <c r="A9741" s="149">
        <v>45618</v>
      </c>
      <c r="B9741" s="74" t="str">
        <f ca="1">IFERROR(__xludf.DUMMYFUNCTION("IF(REGEXMATCH(A9741,""wealth planning""),""Script 1"",""-"")"),"#VALUE!")</f>
        <v>#VALUE!</v>
      </c>
      <c r="C9741" s="149">
        <f t="shared" si="76"/>
        <v>45618</v>
      </c>
      <c r="D9741" s="74" t="str">
        <f t="shared" si="77"/>
        <v>Anis SakinahStatus is online</v>
      </c>
    </row>
    <row r="9742" spans="1:4">
      <c r="A9742" s="74" t="s">
        <v>6720</v>
      </c>
      <c r="B9742" s="74" t="str">
        <f ca="1">IFERROR(__xludf.DUMMYFUNCTION("IF(REGEXMATCH(A9742,""wealth planning""),""Script 1"",""-"")"),"-")</f>
        <v>-</v>
      </c>
      <c r="C9742" s="149">
        <f t="shared" si="76"/>
        <v>45618</v>
      </c>
      <c r="D9742" s="74" t="str">
        <f t="shared" si="77"/>
        <v>Anis Sakinah</v>
      </c>
    </row>
    <row r="9743" spans="1:4">
      <c r="B9743" s="74" t="str">
        <f ca="1">IFERROR(__xludf.DUMMYFUNCTION("IF(REGEXMATCH(A9743,""wealth planning""),""Script 1"",""-"")"),"-")</f>
        <v>-</v>
      </c>
      <c r="C9743" s="74" t="str">
        <f t="shared" si="76"/>
        <v>You: Sama. Terima kasih jugak for reply. Saya doakan semoga dipermudahkan urusan</v>
      </c>
      <c r="D9743" s="149">
        <f t="shared" si="77"/>
        <v>45618</v>
      </c>
    </row>
    <row r="9744" spans="1:4">
      <c r="B9744" s="74" t="str">
        <f ca="1">IFERROR(__xludf.DUMMYFUNCTION("IF(REGEXMATCH(A9744,""wealth planning""),""Script 1"",""-"")"),"-")</f>
        <v>-</v>
      </c>
      <c r="C9744" s="74">
        <f t="shared" si="76"/>
        <v>0</v>
      </c>
      <c r="D9744" s="149">
        <f t="shared" si="77"/>
        <v>45618</v>
      </c>
    </row>
    <row r="9745" spans="1:4">
      <c r="B9745" s="74" t="str">
        <f ca="1">IFERROR(__xludf.DUMMYFUNCTION("IF(REGEXMATCH(A9745,""wealth planning""),""Script 1"",""-"")"),"-")</f>
        <v>-</v>
      </c>
      <c r="C9745" s="74">
        <f t="shared" si="76"/>
        <v>0</v>
      </c>
      <c r="D9745" s="74" t="str">
        <f t="shared" si="77"/>
        <v>You: Sama. Terima kasih jugak for reply. Saya doakan semoga dipermudahkan urusan</v>
      </c>
    </row>
    <row r="9746" spans="1:4">
      <c r="A9746" s="74" t="s">
        <v>6722</v>
      </c>
      <c r="B9746" s="74" t="str">
        <f ca="1">IFERROR(__xludf.DUMMYFUNCTION("IF(REGEXMATCH(A9746,""wealth planning""),""Script 1"",""-"")"),"-")</f>
        <v>-</v>
      </c>
      <c r="C9746" s="74">
        <f t="shared" si="76"/>
        <v>0</v>
      </c>
      <c r="D9746" s="74">
        <f t="shared" si="77"/>
        <v>0</v>
      </c>
    </row>
    <row r="9747" spans="1:4">
      <c r="A9747" s="74" t="s">
        <v>6723</v>
      </c>
      <c r="B9747" s="74" t="str">
        <f ca="1">IFERROR(__xludf.DUMMYFUNCTION("IF(REGEXMATCH(A9747,""wealth planning""),""Script 1"",""-"")"),"-")</f>
        <v>-</v>
      </c>
      <c r="C9747" s="74" t="str">
        <f t="shared" si="76"/>
        <v>Syahiri MohdStatus is reachable</v>
      </c>
      <c r="D9747" s="74">
        <f t="shared" si="77"/>
        <v>0</v>
      </c>
    </row>
    <row r="9748" spans="1:4">
      <c r="A9748" s="149">
        <v>45618</v>
      </c>
      <c r="B9748" s="74" t="str">
        <f ca="1">IFERROR(__xludf.DUMMYFUNCTION("IF(REGEXMATCH(A9748,""wealth planning""),""Script 1"",""-"")"),"#VALUE!")</f>
        <v>#VALUE!</v>
      </c>
      <c r="C9748" s="74" t="str">
        <f t="shared" si="76"/>
        <v>Syahiri Mohd</v>
      </c>
      <c r="D9748" s="74">
        <f t="shared" si="77"/>
        <v>0</v>
      </c>
    </row>
    <row r="9749" spans="1:4">
      <c r="A9749" s="149">
        <v>45618</v>
      </c>
      <c r="B9749" s="74" t="str">
        <f ca="1">IFERROR(__xludf.DUMMYFUNCTION("IF(REGEXMATCH(A9749,""wealth planning""),""Script 1"",""-"")"),"#VALUE!")</f>
        <v>#VALUE!</v>
      </c>
      <c r="C9749" s="149">
        <f t="shared" si="76"/>
        <v>45618</v>
      </c>
      <c r="D9749" s="74" t="str">
        <f t="shared" si="77"/>
        <v>Syahiri MohdStatus is reachable</v>
      </c>
    </row>
    <row r="9750" spans="1:4">
      <c r="A9750" s="74" t="s">
        <v>6724</v>
      </c>
      <c r="B9750" s="74" t="str">
        <f ca="1">IFERROR(__xludf.DUMMYFUNCTION("IF(REGEXMATCH(A9750,""wealth planning""),""Script 1"",""-"")"),"-")</f>
        <v>-</v>
      </c>
      <c r="C9750" s="149">
        <f t="shared" si="76"/>
        <v>45618</v>
      </c>
      <c r="D9750" s="74" t="str">
        <f t="shared" si="77"/>
        <v>Syahiri Mohd</v>
      </c>
    </row>
    <row r="9751" spans="1:4">
      <c r="B9751" s="74" t="str">
        <f ca="1">IFERROR(__xludf.DUMMYFUNCTION("IF(REGEXMATCH(A9751,""wealth planning""),""Script 1"",""-"")"),"-")</f>
        <v>-</v>
      </c>
      <c r="C9751" s="74" t="str">
        <f t="shared" si="76"/>
        <v>You: Boleh inshaAllah. Sekarang ada dekat area mana? Prefer jumpa atau online?</v>
      </c>
      <c r="D9751" s="149">
        <f t="shared" si="77"/>
        <v>45618</v>
      </c>
    </row>
    <row r="9752" spans="1:4">
      <c r="B9752" s="74" t="str">
        <f ca="1">IFERROR(__xludf.DUMMYFUNCTION("IF(REGEXMATCH(A9752,""wealth planning""),""Script 1"",""-"")"),"-")</f>
        <v>-</v>
      </c>
      <c r="C9752" s="74">
        <f t="shared" si="76"/>
        <v>0</v>
      </c>
      <c r="D9752" s="149">
        <f t="shared" si="77"/>
        <v>45618</v>
      </c>
    </row>
    <row r="9753" spans="1:4">
      <c r="B9753" s="74" t="str">
        <f ca="1">IFERROR(__xludf.DUMMYFUNCTION("IF(REGEXMATCH(A9753,""wealth planning""),""Script 1"",""-"")"),"-")</f>
        <v>-</v>
      </c>
      <c r="C9753" s="74">
        <f t="shared" si="76"/>
        <v>0</v>
      </c>
      <c r="D9753" s="74" t="str">
        <f t="shared" si="77"/>
        <v>You: Boleh inshaAllah. Sekarang ada dekat area mana? Prefer jumpa atau online?</v>
      </c>
    </row>
    <row r="9754" spans="1:4">
      <c r="A9754" s="74" t="s">
        <v>6726</v>
      </c>
      <c r="B9754" s="74" t="str">
        <f ca="1">IFERROR(__xludf.DUMMYFUNCTION("IF(REGEXMATCH(A9754,""wealth planning""),""Script 1"",""-"")"),"-")</f>
        <v>-</v>
      </c>
      <c r="C9754" s="74">
        <f t="shared" si="76"/>
        <v>0</v>
      </c>
      <c r="D9754" s="74">
        <f t="shared" si="77"/>
        <v>0</v>
      </c>
    </row>
    <row r="9755" spans="1:4">
      <c r="A9755" s="74" t="s">
        <v>6727</v>
      </c>
      <c r="B9755" s="74" t="str">
        <f ca="1">IFERROR(__xludf.DUMMYFUNCTION("IF(REGEXMATCH(A9755,""wealth planning""),""Script 1"",""-"")"),"-")</f>
        <v>-</v>
      </c>
      <c r="C9755" s="74" t="str">
        <f t="shared" si="76"/>
        <v>Norain AbdullahStatus is reachable</v>
      </c>
      <c r="D9755" s="74">
        <f t="shared" si="77"/>
        <v>0</v>
      </c>
    </row>
    <row r="9756" spans="1:4">
      <c r="A9756" s="149">
        <v>45617</v>
      </c>
      <c r="B9756" s="74" t="str">
        <f ca="1">IFERROR(__xludf.DUMMYFUNCTION("IF(REGEXMATCH(A9756,""wealth planning""),""Script 1"",""-"")"),"#VALUE!")</f>
        <v>#VALUE!</v>
      </c>
      <c r="C9756" s="74" t="str">
        <f t="shared" si="76"/>
        <v>Norain Abdullah</v>
      </c>
      <c r="D9756" s="74">
        <f t="shared" si="77"/>
        <v>0</v>
      </c>
    </row>
    <row r="9757" spans="1:4">
      <c r="A9757" s="149">
        <v>45617</v>
      </c>
      <c r="B9757" s="74" t="str">
        <f ca="1">IFERROR(__xludf.DUMMYFUNCTION("IF(REGEXMATCH(A9757,""wealth planning""),""Script 1"",""-"")"),"#VALUE!")</f>
        <v>#VALUE!</v>
      </c>
      <c r="C9757" s="149">
        <f t="shared" si="76"/>
        <v>45617</v>
      </c>
      <c r="D9757" s="74" t="str">
        <f t="shared" si="77"/>
        <v>Norain AbdullahStatus is reachable</v>
      </c>
    </row>
    <row r="9758" spans="1:4">
      <c r="A9758" s="74" t="s">
        <v>6728</v>
      </c>
      <c r="B9758" s="74" t="str">
        <f ca="1">IFERROR(__xludf.DUMMYFUNCTION("IF(REGEXMATCH(A9758,""wealth planning""),""Script 1"",""-"")"),"Script 1")</f>
        <v>Script 1</v>
      </c>
      <c r="C9758" s="149">
        <f t="shared" si="76"/>
        <v>45617</v>
      </c>
      <c r="D9758" s="74" t="str">
        <f t="shared" si="77"/>
        <v>Norain Abdullah</v>
      </c>
    </row>
    <row r="9759" spans="1:4">
      <c r="B9759" s="74" t="str">
        <f ca="1">IFERROR(__xludf.DUMMYFUNCTION("IF(REGEXMATCH(A9759,""wealth planning""),""Script 1"",""-"")"),"-")</f>
        <v>-</v>
      </c>
      <c r="C9759" s="74" t="str">
        <f t="shared" si="76"/>
        <v>You: Hai assalamualaikum Norain, saya Azhad nihon sotsu tahun 2017. Sorry kalau ganggu. Actually sekarang saya tengah mencari individu yang stay dekat nihon untuk saya dapatkan peluang sharing sahaja berkaitan takaful dan wealth planning since ini kerja hakiki saya sebagai PruBSN wealth planner. Boleh ke kalau saya nak set appointment secara bersemuka ataupun online?</v>
      </c>
      <c r="D9759" s="149">
        <f t="shared" si="77"/>
        <v>45617</v>
      </c>
    </row>
    <row r="9760" spans="1:4">
      <c r="B9760" s="74" t="str">
        <f ca="1">IFERROR(__xludf.DUMMYFUNCTION("IF(REGEXMATCH(A9760,""wealth planning""),""Script 1"",""-"")"),"-")</f>
        <v>-</v>
      </c>
      <c r="C9760" s="74">
        <f t="shared" si="76"/>
        <v>0</v>
      </c>
      <c r="D9760" s="149">
        <f t="shared" si="77"/>
        <v>45617</v>
      </c>
    </row>
    <row r="9761" spans="1:4">
      <c r="B9761" s="74" t="str">
        <f ca="1">IFERROR(__xludf.DUMMYFUNCTION("IF(REGEXMATCH(A9761,""wealth planning""),""Script 1"",""-"")"),"-")</f>
        <v>-</v>
      </c>
      <c r="C9761" s="74">
        <f t="shared" si="76"/>
        <v>0</v>
      </c>
      <c r="D9761" s="74" t="str">
        <f t="shared" si="77"/>
        <v>You: Hai assalamualaikum Norain, saya Azhad nihon sotsu tahun 2017. Sorry kalau ganggu. Actually sekarang saya tengah mencari individu yang stay dekat nihon untuk saya dapatkan peluang sharing sahaja berkaitan takaful dan wealth planning since ini kerja hakiki saya sebagai PruBSN wealth planner. Boleh ke kalau saya nak set appointment secara bersemuka ataupun online?</v>
      </c>
    </row>
    <row r="9762" spans="1:4">
      <c r="A9762" s="74" t="s">
        <v>6730</v>
      </c>
      <c r="B9762" s="74" t="str">
        <f ca="1">IFERROR(__xludf.DUMMYFUNCTION("IF(REGEXMATCH(A9762,""wealth planning""),""Script 1"",""-"")"),"-")</f>
        <v>-</v>
      </c>
      <c r="C9762" s="74">
        <f t="shared" si="76"/>
        <v>0</v>
      </c>
      <c r="D9762" s="74">
        <f t="shared" si="77"/>
        <v>0</v>
      </c>
    </row>
    <row r="9763" spans="1:4">
      <c r="A9763" s="74" t="s">
        <v>6730</v>
      </c>
      <c r="B9763" s="74" t="str">
        <f ca="1">IFERROR(__xludf.DUMMYFUNCTION("IF(REGEXMATCH(A9763,""wealth planning""),""Script 1"",""-"")"),"-")</f>
        <v>-</v>
      </c>
      <c r="C9763" s="74" t="str">
        <f t="shared" si="76"/>
        <v>Muhammad Aidid Mohd Tarmizi</v>
      </c>
      <c r="D9763" s="74">
        <f t="shared" si="77"/>
        <v>0</v>
      </c>
    </row>
    <row r="9764" spans="1:4">
      <c r="A9764" s="149">
        <v>45617</v>
      </c>
      <c r="B9764" s="74" t="str">
        <f ca="1">IFERROR(__xludf.DUMMYFUNCTION("IF(REGEXMATCH(A9764,""wealth planning""),""Script 1"",""-"")"),"#VALUE!")</f>
        <v>#VALUE!</v>
      </c>
      <c r="C9764" s="74" t="str">
        <f t="shared" si="76"/>
        <v>Muhammad Aidid Mohd Tarmizi</v>
      </c>
      <c r="D9764" s="74">
        <f t="shared" si="77"/>
        <v>0</v>
      </c>
    </row>
    <row r="9765" spans="1:4">
      <c r="A9765" s="149">
        <v>45617</v>
      </c>
      <c r="B9765" s="74" t="str">
        <f ca="1">IFERROR(__xludf.DUMMYFUNCTION("IF(REGEXMATCH(A9765,""wealth planning""),""Script 1"",""-"")"),"#VALUE!")</f>
        <v>#VALUE!</v>
      </c>
      <c r="C9765" s="149">
        <f t="shared" si="76"/>
        <v>45617</v>
      </c>
      <c r="D9765" s="74" t="str">
        <f t="shared" si="77"/>
        <v>Muhammad Aidid Mohd Tarmizi</v>
      </c>
    </row>
    <row r="9766" spans="1:4">
      <c r="A9766" s="74" t="s">
        <v>6731</v>
      </c>
      <c r="B9766" s="74" t="str">
        <f ca="1">IFERROR(__xludf.DUMMYFUNCTION("IF(REGEXMATCH(A9766,""wealth planning""),""Script 1"",""-"")"),"-")</f>
        <v>-</v>
      </c>
      <c r="C9766" s="149">
        <f t="shared" si="76"/>
        <v>45617</v>
      </c>
      <c r="D9766" s="74" t="str">
        <f t="shared" si="77"/>
        <v>Muhammad Aidid Mohd Tarmizi</v>
      </c>
    </row>
    <row r="9767" spans="1:4">
      <c r="B9767" s="74" t="str">
        <f ca="1">IFERROR(__xludf.DUMMYFUNCTION("IF(REGEXMATCH(A9767,""wealth planning""),""Script 1"",""-"")"),"-")</f>
        <v>-</v>
      </c>
      <c r="C9767" s="74" t="str">
        <f t="shared" si="76"/>
        <v>Muhammad Aidid: Baik. Semoga dipermudahkan urusan juga.</v>
      </c>
      <c r="D9767" s="149">
        <f t="shared" si="77"/>
        <v>45617</v>
      </c>
    </row>
    <row r="9768" spans="1:4">
      <c r="B9768" s="74" t="str">
        <f ca="1">IFERROR(__xludf.DUMMYFUNCTION("IF(REGEXMATCH(A9768,""wealth planning""),""Script 1"",""-"")"),"-")</f>
        <v>-</v>
      </c>
      <c r="C9768" s="74">
        <f t="shared" si="76"/>
        <v>0</v>
      </c>
      <c r="D9768" s="149">
        <f t="shared" si="77"/>
        <v>45617</v>
      </c>
    </row>
    <row r="9769" spans="1:4">
      <c r="B9769" s="74" t="str">
        <f ca="1">IFERROR(__xludf.DUMMYFUNCTION("IF(REGEXMATCH(A9769,""wealth planning""),""Script 1"",""-"")"),"-")</f>
        <v>-</v>
      </c>
      <c r="C9769" s="74">
        <f t="shared" si="76"/>
        <v>0</v>
      </c>
      <c r="D9769" s="74" t="str">
        <f t="shared" si="77"/>
        <v>Muhammad Aidid: Baik. Semoga dipermudahkan urusan juga.</v>
      </c>
    </row>
    <row r="9770" spans="1:4">
      <c r="A9770" s="74" t="s">
        <v>6733</v>
      </c>
      <c r="B9770" s="74" t="str">
        <f ca="1">IFERROR(__xludf.DUMMYFUNCTION("IF(REGEXMATCH(A9770,""wealth planning""),""Script 1"",""-"")"),"-")</f>
        <v>-</v>
      </c>
      <c r="C9770" s="74">
        <f t="shared" si="76"/>
        <v>0</v>
      </c>
      <c r="D9770" s="74">
        <f t="shared" si="77"/>
        <v>0</v>
      </c>
    </row>
    <row r="9771" spans="1:4">
      <c r="A9771" s="74" t="s">
        <v>6734</v>
      </c>
      <c r="B9771" s="74" t="str">
        <f ca="1">IFERROR(__xludf.DUMMYFUNCTION("IF(REGEXMATCH(A9771,""wealth planning""),""Script 1"",""-"")"),"-")</f>
        <v>-</v>
      </c>
      <c r="C9771" s="74" t="str">
        <f t="shared" si="76"/>
        <v>MUHAMMAD AFIQ BIN ABDUL AZIZStatus is reachable</v>
      </c>
      <c r="D9771" s="74">
        <f t="shared" si="77"/>
        <v>0</v>
      </c>
    </row>
    <row r="9772" spans="1:4">
      <c r="A9772" s="149">
        <v>45617</v>
      </c>
      <c r="B9772" s="74" t="str">
        <f ca="1">IFERROR(__xludf.DUMMYFUNCTION("IF(REGEXMATCH(A9772,""wealth planning""),""Script 1"",""-"")"),"#VALUE!")</f>
        <v>#VALUE!</v>
      </c>
      <c r="C9772" s="74" t="str">
        <f t="shared" si="76"/>
        <v>MUHAMMAD AFIQ BIN ABDUL AZIZ</v>
      </c>
      <c r="D9772" s="74">
        <f t="shared" si="77"/>
        <v>0</v>
      </c>
    </row>
    <row r="9773" spans="1:4">
      <c r="A9773" s="149">
        <v>45617</v>
      </c>
      <c r="B9773" s="74" t="str">
        <f ca="1">IFERROR(__xludf.DUMMYFUNCTION("IF(REGEXMATCH(A9773,""wealth planning""),""Script 1"",""-"")"),"#VALUE!")</f>
        <v>#VALUE!</v>
      </c>
      <c r="C9773" s="149">
        <f t="shared" si="76"/>
        <v>45617</v>
      </c>
      <c r="D9773" s="74" t="str">
        <f t="shared" si="77"/>
        <v>MUHAMMAD AFIQ BIN ABDUL AZIZStatus is reachable</v>
      </c>
    </row>
    <row r="9774" spans="1:4">
      <c r="A9774" s="74" t="s">
        <v>3175</v>
      </c>
      <c r="B9774" s="74" t="str">
        <f ca="1">IFERROR(__xludf.DUMMYFUNCTION("IF(REGEXMATCH(A9774,""wealth planning""),""Script 1"",""-"")"),"Script 1")</f>
        <v>Script 1</v>
      </c>
      <c r="C9774" s="149">
        <f t="shared" si="76"/>
        <v>45617</v>
      </c>
      <c r="D9774" s="74" t="str">
        <f t="shared" si="77"/>
        <v>MUHAMMAD AFIQ BIN ABDUL AZIZ</v>
      </c>
    </row>
    <row r="9775" spans="1:4">
      <c r="B9775" s="74" t="str">
        <f ca="1">IFERROR(__xludf.DUMMYFUNCTION("IF(REGEXMATCH(A9775,""wealth planning""),""Script 1"",""-"")"),"-")</f>
        <v>-</v>
      </c>
      <c r="C9775" s="74" t="str">
        <f t="shared" si="76"/>
        <v>You: Hai assalamualaikum 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775" s="149">
        <f t="shared" si="77"/>
        <v>45617</v>
      </c>
    </row>
    <row r="9776" spans="1:4">
      <c r="B9776" s="74" t="str">
        <f ca="1">IFERROR(__xludf.DUMMYFUNCTION("IF(REGEXMATCH(A9776,""wealth planning""),""Script 1"",""-"")"),"-")</f>
        <v>-</v>
      </c>
      <c r="C9776" s="74">
        <f t="shared" si="76"/>
        <v>0</v>
      </c>
      <c r="D9776" s="149">
        <f t="shared" si="77"/>
        <v>45617</v>
      </c>
    </row>
    <row r="9777" spans="1:4">
      <c r="B9777" s="74" t="str">
        <f ca="1">IFERROR(__xludf.DUMMYFUNCTION("IF(REGEXMATCH(A9777,""wealth planning""),""Script 1"",""-"")"),"-")</f>
        <v>-</v>
      </c>
      <c r="C9777" s="74">
        <f t="shared" si="76"/>
        <v>0</v>
      </c>
      <c r="D9777" s="74" t="str">
        <f t="shared" si="77"/>
        <v>You: Hai assalamualaikum 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778" spans="1:4">
      <c r="A9778" s="74" t="s">
        <v>6736</v>
      </c>
      <c r="B9778" s="74" t="str">
        <f ca="1">IFERROR(__xludf.DUMMYFUNCTION("IF(REGEXMATCH(A9778,""wealth planning""),""Script 1"",""-"")"),"-")</f>
        <v>-</v>
      </c>
      <c r="C9778" s="74">
        <f t="shared" si="76"/>
        <v>0</v>
      </c>
      <c r="D9778" s="74">
        <f t="shared" si="77"/>
        <v>0</v>
      </c>
    </row>
    <row r="9779" spans="1:4">
      <c r="A9779" s="74" t="s">
        <v>6736</v>
      </c>
      <c r="B9779" s="74" t="str">
        <f ca="1">IFERROR(__xludf.DUMMYFUNCTION("IF(REGEXMATCH(A9779,""wealth planning""),""Script 1"",""-"")"),"-")</f>
        <v>-</v>
      </c>
      <c r="C9779" s="74" t="str">
        <f t="shared" si="76"/>
        <v>Siti Ezrin Ismail</v>
      </c>
      <c r="D9779" s="74">
        <f t="shared" si="77"/>
        <v>0</v>
      </c>
    </row>
    <row r="9780" spans="1:4">
      <c r="A9780" s="149">
        <v>45617</v>
      </c>
      <c r="B9780" s="74" t="str">
        <f ca="1">IFERROR(__xludf.DUMMYFUNCTION("IF(REGEXMATCH(A9780,""wealth planning""),""Script 1"",""-"")"),"#VALUE!")</f>
        <v>#VALUE!</v>
      </c>
      <c r="C9780" s="74" t="str">
        <f t="shared" si="76"/>
        <v>Siti Ezrin Ismail</v>
      </c>
      <c r="D9780" s="74">
        <f t="shared" si="77"/>
        <v>0</v>
      </c>
    </row>
    <row r="9781" spans="1:4">
      <c r="A9781" s="149">
        <v>45617</v>
      </c>
      <c r="B9781" s="74" t="str">
        <f ca="1">IFERROR(__xludf.DUMMYFUNCTION("IF(REGEXMATCH(A9781,""wealth planning""),""Script 1"",""-"")"),"#VALUE!")</f>
        <v>#VALUE!</v>
      </c>
      <c r="C9781" s="149">
        <f t="shared" si="76"/>
        <v>45617</v>
      </c>
      <c r="D9781" s="74" t="str">
        <f t="shared" si="77"/>
        <v>Siti Ezrin Ismail</v>
      </c>
    </row>
    <row r="9782" spans="1:4">
      <c r="A9782" s="74" t="s">
        <v>6737</v>
      </c>
      <c r="B9782" s="74" t="str">
        <f ca="1">IFERROR(__xludf.DUMMYFUNCTION("IF(REGEXMATCH(A9782,""wealth planning""),""Script 1"",""-"")"),"Script 1")</f>
        <v>Script 1</v>
      </c>
      <c r="C9782" s="149">
        <f t="shared" si="76"/>
        <v>45617</v>
      </c>
      <c r="D9782" s="74" t="str">
        <f t="shared" si="77"/>
        <v>Siti Ezrin Ismail</v>
      </c>
    </row>
    <row r="9783" spans="1:4">
      <c r="B9783" s="74" t="str">
        <f ca="1">IFERROR(__xludf.DUMMYFUNCTION("IF(REGEXMATCH(A9783,""wealth planning""),""Script 1"",""-"")"),"-")</f>
        <v>-</v>
      </c>
      <c r="C9783" s="74" t="str">
        <f t="shared" si="76"/>
        <v>You: Hai assalamualaikum Siti Ezrin,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783" s="149">
        <f t="shared" si="77"/>
        <v>45617</v>
      </c>
    </row>
    <row r="9784" spans="1:4">
      <c r="B9784" s="74" t="str">
        <f ca="1">IFERROR(__xludf.DUMMYFUNCTION("IF(REGEXMATCH(A9784,""wealth planning""),""Script 1"",""-"")"),"-")</f>
        <v>-</v>
      </c>
      <c r="C9784" s="74">
        <f t="shared" si="76"/>
        <v>0</v>
      </c>
      <c r="D9784" s="149">
        <f t="shared" si="77"/>
        <v>45617</v>
      </c>
    </row>
    <row r="9785" spans="1:4">
      <c r="B9785" s="74" t="str">
        <f ca="1">IFERROR(__xludf.DUMMYFUNCTION("IF(REGEXMATCH(A9785,""wealth planning""),""Script 1"",""-"")"),"-")</f>
        <v>-</v>
      </c>
      <c r="C9785" s="74">
        <f t="shared" si="76"/>
        <v>0</v>
      </c>
      <c r="D9785" s="74" t="str">
        <f t="shared" si="77"/>
        <v>You: Hai assalamualaikum Siti Ezrin,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786" spans="1:4">
      <c r="A9786" s="74" t="s">
        <v>6739</v>
      </c>
      <c r="B9786" s="74" t="str">
        <f ca="1">IFERROR(__xludf.DUMMYFUNCTION("IF(REGEXMATCH(A9786,""wealth planning""),""Script 1"",""-"")"),"-")</f>
        <v>-</v>
      </c>
      <c r="C9786" s="74">
        <f t="shared" si="76"/>
        <v>0</v>
      </c>
      <c r="D9786" s="74">
        <f t="shared" si="77"/>
        <v>0</v>
      </c>
    </row>
    <row r="9787" spans="1:4">
      <c r="A9787" s="74" t="s">
        <v>6740</v>
      </c>
      <c r="B9787" s="74" t="str">
        <f ca="1">IFERROR(__xludf.DUMMYFUNCTION("IF(REGEXMATCH(A9787,""wealth planning""),""Script 1"",""-"")"),"-")</f>
        <v>-</v>
      </c>
      <c r="C9787" s="74" t="str">
        <f t="shared" si="76"/>
        <v>Aidahtun SyafiqahStatus is reachable</v>
      </c>
      <c r="D9787" s="74">
        <f t="shared" si="77"/>
        <v>0</v>
      </c>
    </row>
    <row r="9788" spans="1:4">
      <c r="A9788" s="149">
        <v>45617</v>
      </c>
      <c r="B9788" s="74" t="str">
        <f ca="1">IFERROR(__xludf.DUMMYFUNCTION("IF(REGEXMATCH(A9788,""wealth planning""),""Script 1"",""-"")"),"#VALUE!")</f>
        <v>#VALUE!</v>
      </c>
      <c r="C9788" s="74" t="str">
        <f t="shared" si="76"/>
        <v>Aidahtun Syafiqah</v>
      </c>
      <c r="D9788" s="74">
        <f t="shared" si="77"/>
        <v>0</v>
      </c>
    </row>
    <row r="9789" spans="1:4">
      <c r="A9789" s="149">
        <v>45617</v>
      </c>
      <c r="B9789" s="74" t="str">
        <f ca="1">IFERROR(__xludf.DUMMYFUNCTION("IF(REGEXMATCH(A9789,""wealth planning""),""Script 1"",""-"")"),"#VALUE!")</f>
        <v>#VALUE!</v>
      </c>
      <c r="C9789" s="149">
        <f t="shared" si="76"/>
        <v>45617</v>
      </c>
      <c r="D9789" s="74" t="str">
        <f t="shared" si="77"/>
        <v>Aidahtun SyafiqahStatus is reachable</v>
      </c>
    </row>
    <row r="9790" spans="1:4">
      <c r="A9790" s="74" t="s">
        <v>6741</v>
      </c>
      <c r="B9790" s="74" t="str">
        <f ca="1">IFERROR(__xludf.DUMMYFUNCTION("IF(REGEXMATCH(A9790,""wealth planning""),""Script 1"",""-"")"),"-")</f>
        <v>-</v>
      </c>
      <c r="C9790" s="149">
        <f t="shared" si="76"/>
        <v>45617</v>
      </c>
      <c r="D9790" s="74" t="str">
        <f t="shared" si="77"/>
        <v>Aidahtun Syafiqah</v>
      </c>
    </row>
    <row r="9791" spans="1:4">
      <c r="B9791" s="74" t="str">
        <f ca="1">IFERROR(__xludf.DUMMYFUNCTION("IF(REGEXMATCH(A9791,""wealth planning""),""Script 1"",""-"")"),"-")</f>
        <v>-</v>
      </c>
      <c r="C9791" s="74" t="str">
        <f t="shared" si="76"/>
        <v>Aidahtun: 👍</v>
      </c>
      <c r="D9791" s="149">
        <f t="shared" si="77"/>
        <v>45617</v>
      </c>
    </row>
    <row r="9792" spans="1:4">
      <c r="B9792" s="74" t="str">
        <f ca="1">IFERROR(__xludf.DUMMYFUNCTION("IF(REGEXMATCH(A9792,""wealth planning""),""Script 1"",""-"")"),"-")</f>
        <v>-</v>
      </c>
      <c r="C9792" s="74">
        <f t="shared" si="76"/>
        <v>0</v>
      </c>
      <c r="D9792" s="149">
        <f t="shared" si="77"/>
        <v>45617</v>
      </c>
    </row>
    <row r="9793" spans="1:4">
      <c r="B9793" s="74" t="str">
        <f ca="1">IFERROR(__xludf.DUMMYFUNCTION("IF(REGEXMATCH(A9793,""wealth planning""),""Script 1"",""-"")"),"-")</f>
        <v>-</v>
      </c>
      <c r="C9793" s="74">
        <f t="shared" si="76"/>
        <v>0</v>
      </c>
      <c r="D9793" s="74" t="str">
        <f t="shared" si="77"/>
        <v>Aidahtun: 👍</v>
      </c>
    </row>
    <row r="9794" spans="1:4">
      <c r="A9794" s="74" t="s">
        <v>6743</v>
      </c>
      <c r="B9794" s="74" t="str">
        <f ca="1">IFERROR(__xludf.DUMMYFUNCTION("IF(REGEXMATCH(A9794,""wealth planning""),""Script 1"",""-"")"),"-")</f>
        <v>-</v>
      </c>
      <c r="C9794" s="74">
        <f t="shared" si="76"/>
        <v>0</v>
      </c>
      <c r="D9794" s="74">
        <f t="shared" si="77"/>
        <v>0</v>
      </c>
    </row>
    <row r="9795" spans="1:4">
      <c r="A9795" s="74" t="s">
        <v>1462</v>
      </c>
      <c r="B9795" s="74" t="str">
        <f ca="1">IFERROR(__xludf.DUMMYFUNCTION("IF(REGEXMATCH(A9795,""wealth planning""),""Script 1"",""-"")"),"-")</f>
        <v>-</v>
      </c>
      <c r="C9795" s="74" t="str">
        <f t="shared" si="76"/>
        <v>Ahmad AimanStatus is reachable</v>
      </c>
      <c r="D9795" s="74">
        <f t="shared" si="77"/>
        <v>0</v>
      </c>
    </row>
    <row r="9796" spans="1:4">
      <c r="A9796" s="149">
        <v>45617</v>
      </c>
      <c r="B9796" s="74" t="str">
        <f ca="1">IFERROR(__xludf.DUMMYFUNCTION("IF(REGEXMATCH(A9796,""wealth planning""),""Script 1"",""-"")"),"#VALUE!")</f>
        <v>#VALUE!</v>
      </c>
      <c r="C9796" s="74" t="str">
        <f t="shared" si="76"/>
        <v>Ahmad Aiman</v>
      </c>
      <c r="D9796" s="74">
        <f t="shared" si="77"/>
        <v>0</v>
      </c>
    </row>
    <row r="9797" spans="1:4">
      <c r="A9797" s="149">
        <v>45617</v>
      </c>
      <c r="B9797" s="74" t="str">
        <f ca="1">IFERROR(__xludf.DUMMYFUNCTION("IF(REGEXMATCH(A9797,""wealth planning""),""Script 1"",""-"")"),"#VALUE!")</f>
        <v>#VALUE!</v>
      </c>
      <c r="C9797" s="149">
        <f t="shared" si="76"/>
        <v>45617</v>
      </c>
      <c r="D9797" s="74" t="str">
        <f t="shared" si="77"/>
        <v>Ahmad AimanStatus is reachable</v>
      </c>
    </row>
    <row r="9798" spans="1:4">
      <c r="A9798" s="74" t="s">
        <v>2821</v>
      </c>
      <c r="B9798" s="74" t="str">
        <f ca="1">IFERROR(__xludf.DUMMYFUNCTION("IF(REGEXMATCH(A9798,""wealth planning""),""Script 1"",""-"")"),"Script 1")</f>
        <v>Script 1</v>
      </c>
      <c r="C9798" s="149">
        <f t="shared" si="76"/>
        <v>45617</v>
      </c>
      <c r="D9798" s="74" t="str">
        <f t="shared" si="77"/>
        <v>Ahmad Aiman</v>
      </c>
    </row>
    <row r="9799" spans="1:4">
      <c r="B9799" s="74" t="str">
        <f ca="1">IFERROR(__xludf.DUMMYFUNCTION("IF(REGEXMATCH(A9799,""wealth planning""),""Script 1"",""-"")"),"-")</f>
        <v>-</v>
      </c>
      <c r="C9799" s="74" t="str">
        <f t="shared" si="76"/>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799" s="149">
        <f t="shared" si="77"/>
        <v>45617</v>
      </c>
    </row>
    <row r="9800" spans="1:4">
      <c r="B9800" s="74" t="str">
        <f ca="1">IFERROR(__xludf.DUMMYFUNCTION("IF(REGEXMATCH(A9800,""wealth planning""),""Script 1"",""-"")"),"-")</f>
        <v>-</v>
      </c>
      <c r="C9800" s="74">
        <f t="shared" si="76"/>
        <v>0</v>
      </c>
      <c r="D9800" s="149">
        <f t="shared" si="77"/>
        <v>45617</v>
      </c>
    </row>
    <row r="9801" spans="1:4">
      <c r="B9801" s="74" t="str">
        <f ca="1">IFERROR(__xludf.DUMMYFUNCTION("IF(REGEXMATCH(A9801,""wealth planning""),""Script 1"",""-"")"),"-")</f>
        <v>-</v>
      </c>
      <c r="C9801" s="74">
        <f t="shared" si="76"/>
        <v>0</v>
      </c>
      <c r="D9801" s="74" t="str">
        <f t="shared" si="77"/>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802" spans="1:4">
      <c r="A9802" s="74" t="s">
        <v>6745</v>
      </c>
      <c r="B9802" s="74" t="str">
        <f ca="1">IFERROR(__xludf.DUMMYFUNCTION("IF(REGEXMATCH(A9802,""wealth planning""),""Script 1"",""-"")"),"-")</f>
        <v>-</v>
      </c>
      <c r="C9802" s="74">
        <f t="shared" si="76"/>
        <v>0</v>
      </c>
      <c r="D9802" s="74">
        <f t="shared" si="77"/>
        <v>0</v>
      </c>
    </row>
    <row r="9803" spans="1:4">
      <c r="A9803" s="74" t="s">
        <v>6746</v>
      </c>
      <c r="B9803" s="74" t="str">
        <f ca="1">IFERROR(__xludf.DUMMYFUNCTION("IF(REGEXMATCH(A9803,""wealth planning""),""Script 1"",""-"")"),"-")</f>
        <v>-</v>
      </c>
      <c r="C9803" s="74" t="str">
        <f t="shared" si="76"/>
        <v>Syed EusoffStatus is reachable</v>
      </c>
      <c r="D9803" s="74">
        <f t="shared" si="77"/>
        <v>0</v>
      </c>
    </row>
    <row r="9804" spans="1:4">
      <c r="A9804" s="149">
        <v>45617</v>
      </c>
      <c r="B9804" s="74" t="str">
        <f ca="1">IFERROR(__xludf.DUMMYFUNCTION("IF(REGEXMATCH(A9804,""wealth planning""),""Script 1"",""-"")"),"#VALUE!")</f>
        <v>#VALUE!</v>
      </c>
      <c r="C9804" s="74" t="str">
        <f t="shared" si="76"/>
        <v>Syed Eusoff</v>
      </c>
      <c r="D9804" s="74">
        <f t="shared" si="77"/>
        <v>0</v>
      </c>
    </row>
    <row r="9805" spans="1:4">
      <c r="A9805" s="149">
        <v>45617</v>
      </c>
      <c r="B9805" s="74" t="str">
        <f ca="1">IFERROR(__xludf.DUMMYFUNCTION("IF(REGEXMATCH(A9805,""wealth planning""),""Script 1"",""-"")"),"#VALUE!")</f>
        <v>#VALUE!</v>
      </c>
      <c r="C9805" s="149">
        <f t="shared" si="76"/>
        <v>45617</v>
      </c>
      <c r="D9805" s="74" t="str">
        <f t="shared" si="77"/>
        <v>Syed EusoffStatus is reachable</v>
      </c>
    </row>
    <row r="9806" spans="1:4">
      <c r="A9806" s="74" t="s">
        <v>6747</v>
      </c>
      <c r="B9806" s="74" t="str">
        <f ca="1">IFERROR(__xludf.DUMMYFUNCTION("IF(REGEXMATCH(A9806,""wealth planning""),""Script 1"",""-"")"),"Script 1")</f>
        <v>Script 1</v>
      </c>
      <c r="C9806" s="149">
        <f t="shared" si="76"/>
        <v>45617</v>
      </c>
      <c r="D9806" s="74" t="str">
        <f t="shared" si="77"/>
        <v>Syed Eusoff</v>
      </c>
    </row>
    <row r="9807" spans="1:4">
      <c r="B9807" s="74" t="str">
        <f ca="1">IFERROR(__xludf.DUMMYFUNCTION("IF(REGEXMATCH(A9807,""wealth planning""),""Script 1"",""-"")"),"-")</f>
        <v>-</v>
      </c>
      <c r="C9807" s="74" t="str">
        <f t="shared" si="76"/>
        <v>You: Hai assalamualaikum tuan Syed Eusoff,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807" s="149">
        <f t="shared" si="77"/>
        <v>45617</v>
      </c>
    </row>
    <row r="9808" spans="1:4">
      <c r="B9808" s="74" t="str">
        <f ca="1">IFERROR(__xludf.DUMMYFUNCTION("IF(REGEXMATCH(A9808,""wealth planning""),""Script 1"",""-"")"),"-")</f>
        <v>-</v>
      </c>
      <c r="C9808" s="74">
        <f t="shared" si="76"/>
        <v>0</v>
      </c>
      <c r="D9808" s="149">
        <f t="shared" si="77"/>
        <v>45617</v>
      </c>
    </row>
    <row r="9809" spans="1:4">
      <c r="B9809" s="74" t="str">
        <f ca="1">IFERROR(__xludf.DUMMYFUNCTION("IF(REGEXMATCH(A9809,""wealth planning""),""Script 1"",""-"")"),"-")</f>
        <v>-</v>
      </c>
      <c r="C9809" s="74">
        <f t="shared" si="76"/>
        <v>0</v>
      </c>
      <c r="D9809" s="74" t="str">
        <f t="shared" si="77"/>
        <v>You: Hai assalamualaikum tuan Syed Eusoff,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810" spans="1:4">
      <c r="A9810" s="74" t="s">
        <v>6749</v>
      </c>
      <c r="B9810" s="74" t="str">
        <f ca="1">IFERROR(__xludf.DUMMYFUNCTION("IF(REGEXMATCH(A9810,""wealth planning""),""Script 1"",""-"")"),"-")</f>
        <v>-</v>
      </c>
      <c r="C9810" s="74">
        <f t="shared" si="76"/>
        <v>0</v>
      </c>
      <c r="D9810" s="74">
        <f t="shared" si="77"/>
        <v>0</v>
      </c>
    </row>
    <row r="9811" spans="1:4">
      <c r="A9811" s="74" t="s">
        <v>6750</v>
      </c>
      <c r="B9811" s="74" t="str">
        <f ca="1">IFERROR(__xludf.DUMMYFUNCTION("IF(REGEXMATCH(A9811,""wealth planning""),""Script 1"",""-"")"),"-")</f>
        <v>-</v>
      </c>
      <c r="C9811" s="74" t="str">
        <f t="shared" si="76"/>
        <v>Tengku Arish IskandarStatus is reachable</v>
      </c>
      <c r="D9811" s="74">
        <f t="shared" si="77"/>
        <v>0</v>
      </c>
    </row>
    <row r="9812" spans="1:4">
      <c r="A9812" s="149">
        <v>45617</v>
      </c>
      <c r="B9812" s="74" t="str">
        <f ca="1">IFERROR(__xludf.DUMMYFUNCTION("IF(REGEXMATCH(A9812,""wealth planning""),""Script 1"",""-"")"),"#VALUE!")</f>
        <v>#VALUE!</v>
      </c>
      <c r="C9812" s="74" t="str">
        <f t="shared" si="76"/>
        <v>Tengku Arish Iskandar</v>
      </c>
      <c r="D9812" s="74">
        <f t="shared" si="77"/>
        <v>0</v>
      </c>
    </row>
    <row r="9813" spans="1:4">
      <c r="A9813" s="149">
        <v>45617</v>
      </c>
      <c r="B9813" s="74" t="str">
        <f ca="1">IFERROR(__xludf.DUMMYFUNCTION("IF(REGEXMATCH(A9813,""wealth planning""),""Script 1"",""-"")"),"#VALUE!")</f>
        <v>#VALUE!</v>
      </c>
      <c r="C9813" s="149">
        <f t="shared" si="76"/>
        <v>45617</v>
      </c>
      <c r="D9813" s="74" t="str">
        <f t="shared" si="77"/>
        <v>Tengku Arish IskandarStatus is reachable</v>
      </c>
    </row>
    <row r="9814" spans="1:4">
      <c r="A9814" s="74" t="s">
        <v>6751</v>
      </c>
      <c r="B9814" s="74" t="str">
        <f ca="1">IFERROR(__xludf.DUMMYFUNCTION("IF(REGEXMATCH(A9814,""wealth planning""),""Script 1"",""-"")"),"Script 1")</f>
        <v>Script 1</v>
      </c>
      <c r="C9814" s="149">
        <f t="shared" si="76"/>
        <v>45617</v>
      </c>
      <c r="D9814" s="74" t="str">
        <f t="shared" si="77"/>
        <v>Tengku Arish Iskandar</v>
      </c>
    </row>
    <row r="9815" spans="1:4">
      <c r="B9815" s="74" t="str">
        <f ca="1">IFERROR(__xludf.DUMMYFUNCTION("IF(REGEXMATCH(A9815,""wealth planning""),""Script 1"",""-"")"),"-")</f>
        <v>-</v>
      </c>
      <c r="C9815" s="74" t="str">
        <f t="shared" si="76"/>
        <v>You: Hai assalamualaikum tuan Arish,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815" s="149">
        <f t="shared" si="77"/>
        <v>45617</v>
      </c>
    </row>
    <row r="9816" spans="1:4">
      <c r="B9816" s="74" t="str">
        <f ca="1">IFERROR(__xludf.DUMMYFUNCTION("IF(REGEXMATCH(A9816,""wealth planning""),""Script 1"",""-"")"),"-")</f>
        <v>-</v>
      </c>
      <c r="C9816" s="74">
        <f t="shared" si="76"/>
        <v>0</v>
      </c>
      <c r="D9816" s="149">
        <f t="shared" si="77"/>
        <v>45617</v>
      </c>
    </row>
    <row r="9817" spans="1:4">
      <c r="B9817" s="74" t="str">
        <f ca="1">IFERROR(__xludf.DUMMYFUNCTION("IF(REGEXMATCH(A9817,""wealth planning""),""Script 1"",""-"")"),"-")</f>
        <v>-</v>
      </c>
      <c r="C9817" s="74">
        <f t="shared" si="76"/>
        <v>0</v>
      </c>
      <c r="D9817" s="74" t="str">
        <f t="shared" si="77"/>
        <v>You: Hai assalamualaikum tuan Arish,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818" spans="1:4">
      <c r="A9818" s="74" t="s">
        <v>6753</v>
      </c>
      <c r="B9818" s="74" t="str">
        <f ca="1">IFERROR(__xludf.DUMMYFUNCTION("IF(REGEXMATCH(A9818,""wealth planning""),""Script 1"",""-"")"),"-")</f>
        <v>-</v>
      </c>
      <c r="C9818" s="74">
        <f t="shared" si="76"/>
        <v>0</v>
      </c>
      <c r="D9818" s="74">
        <f t="shared" si="77"/>
        <v>0</v>
      </c>
    </row>
    <row r="9819" spans="1:4">
      <c r="A9819" s="74" t="s">
        <v>6753</v>
      </c>
      <c r="B9819" s="74" t="str">
        <f ca="1">IFERROR(__xludf.DUMMYFUNCTION("IF(REGEXMATCH(A9819,""wealth planning""),""Script 1"",""-"")"),"-")</f>
        <v>-</v>
      </c>
      <c r="C9819" s="74" t="str">
        <f t="shared" si="76"/>
        <v>Aliff Fitri</v>
      </c>
      <c r="D9819" s="74">
        <f t="shared" si="77"/>
        <v>0</v>
      </c>
    </row>
    <row r="9820" spans="1:4">
      <c r="A9820" s="149">
        <v>45617</v>
      </c>
      <c r="B9820" s="74" t="str">
        <f ca="1">IFERROR(__xludf.DUMMYFUNCTION("IF(REGEXMATCH(A9820,""wealth planning""),""Script 1"",""-"")"),"#VALUE!")</f>
        <v>#VALUE!</v>
      </c>
      <c r="C9820" s="74" t="str">
        <f t="shared" si="76"/>
        <v>Aliff Fitri</v>
      </c>
      <c r="D9820" s="74">
        <f t="shared" si="77"/>
        <v>0</v>
      </c>
    </row>
    <row r="9821" spans="1:4">
      <c r="A9821" s="149">
        <v>45617</v>
      </c>
      <c r="B9821" s="74" t="str">
        <f ca="1">IFERROR(__xludf.DUMMYFUNCTION("IF(REGEXMATCH(A9821,""wealth planning""),""Script 1"",""-"")"),"#VALUE!")</f>
        <v>#VALUE!</v>
      </c>
      <c r="C9821" s="149">
        <f t="shared" si="76"/>
        <v>45617</v>
      </c>
      <c r="D9821" s="74" t="str">
        <f t="shared" si="77"/>
        <v>Aliff Fitri</v>
      </c>
    </row>
    <row r="9822" spans="1:4">
      <c r="A9822" s="74" t="s">
        <v>3324</v>
      </c>
      <c r="B9822" s="74" t="str">
        <f ca="1">IFERROR(__xludf.DUMMYFUNCTION("IF(REGEXMATCH(A9822,""wealth planning""),""Script 1"",""-"")"),"Script 1")</f>
        <v>Script 1</v>
      </c>
      <c r="C9822" s="149">
        <f t="shared" si="76"/>
        <v>45617</v>
      </c>
      <c r="D9822" s="74" t="str">
        <f t="shared" si="77"/>
        <v>Aliff Fitri</v>
      </c>
    </row>
    <row r="9823" spans="1:4">
      <c r="B9823" s="74" t="str">
        <f ca="1">IFERROR(__xludf.DUMMYFUNCTION("IF(REGEXMATCH(A9823,""wealth planning""),""Script 1"",""-"")"),"-")</f>
        <v>-</v>
      </c>
      <c r="C9823" s="74" t="str">
        <f t="shared" si="76"/>
        <v>You: Hai assalamualaikum Aliff,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823" s="149">
        <f t="shared" si="77"/>
        <v>45617</v>
      </c>
    </row>
    <row r="9824" spans="1:4">
      <c r="B9824" s="74" t="str">
        <f ca="1">IFERROR(__xludf.DUMMYFUNCTION("IF(REGEXMATCH(A9824,""wealth planning""),""Script 1"",""-"")"),"-")</f>
        <v>-</v>
      </c>
      <c r="C9824" s="74">
        <f t="shared" si="76"/>
        <v>0</v>
      </c>
      <c r="D9824" s="149">
        <f t="shared" si="77"/>
        <v>45617</v>
      </c>
    </row>
    <row r="9825" spans="1:4">
      <c r="B9825" s="74" t="str">
        <f ca="1">IFERROR(__xludf.DUMMYFUNCTION("IF(REGEXMATCH(A9825,""wealth planning""),""Script 1"",""-"")"),"-")</f>
        <v>-</v>
      </c>
      <c r="C9825" s="74">
        <f t="shared" si="76"/>
        <v>0</v>
      </c>
      <c r="D9825" s="74" t="str">
        <f t="shared" si="77"/>
        <v>You: Hai assalamualaikum Aliff,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826" spans="1:4">
      <c r="A9826" s="74" t="s">
        <v>6755</v>
      </c>
      <c r="B9826" s="74" t="str">
        <f ca="1">IFERROR(__xludf.DUMMYFUNCTION("IF(REGEXMATCH(A9826,""wealth planning""),""Script 1"",""-"")"),"-")</f>
        <v>-</v>
      </c>
      <c r="C9826" s="74">
        <f t="shared" si="76"/>
        <v>0</v>
      </c>
      <c r="D9826" s="74">
        <f t="shared" si="77"/>
        <v>0</v>
      </c>
    </row>
    <row r="9827" spans="1:4">
      <c r="A9827" s="74" t="s">
        <v>6756</v>
      </c>
      <c r="B9827" s="74" t="str">
        <f ca="1">IFERROR(__xludf.DUMMYFUNCTION("IF(REGEXMATCH(A9827,""wealth planning""),""Script 1"",""-"")"),"-")</f>
        <v>-</v>
      </c>
      <c r="C9827" s="74" t="str">
        <f t="shared" si="76"/>
        <v>Adly HakimStatus is reachable</v>
      </c>
      <c r="D9827" s="74">
        <f t="shared" si="77"/>
        <v>0</v>
      </c>
    </row>
    <row r="9828" spans="1:4">
      <c r="A9828" s="149">
        <v>45617</v>
      </c>
      <c r="B9828" s="74" t="str">
        <f ca="1">IFERROR(__xludf.DUMMYFUNCTION("IF(REGEXMATCH(A9828,""wealth planning""),""Script 1"",""-"")"),"#VALUE!")</f>
        <v>#VALUE!</v>
      </c>
      <c r="C9828" s="74" t="str">
        <f t="shared" si="76"/>
        <v>Adly Hakim</v>
      </c>
      <c r="D9828" s="74">
        <f t="shared" si="77"/>
        <v>0</v>
      </c>
    </row>
    <row r="9829" spans="1:4">
      <c r="A9829" s="149">
        <v>45617</v>
      </c>
      <c r="B9829" s="74" t="str">
        <f ca="1">IFERROR(__xludf.DUMMYFUNCTION("IF(REGEXMATCH(A9829,""wealth planning""),""Script 1"",""-"")"),"#VALUE!")</f>
        <v>#VALUE!</v>
      </c>
      <c r="C9829" s="149">
        <f t="shared" si="76"/>
        <v>45617</v>
      </c>
      <c r="D9829" s="74" t="str">
        <f t="shared" si="77"/>
        <v>Adly HakimStatus is reachable</v>
      </c>
    </row>
    <row r="9830" spans="1:4">
      <c r="A9830" s="74" t="s">
        <v>6757</v>
      </c>
      <c r="B9830" s="74" t="str">
        <f ca="1">IFERROR(__xludf.DUMMYFUNCTION("IF(REGEXMATCH(A9830,""wealth planning""),""Script 1"",""-"")"),"Script 1")</f>
        <v>Script 1</v>
      </c>
      <c r="C9830" s="149">
        <f t="shared" si="76"/>
        <v>45617</v>
      </c>
      <c r="D9830" s="74" t="str">
        <f t="shared" si="77"/>
        <v>Adly Hakim</v>
      </c>
    </row>
    <row r="9831" spans="1:4">
      <c r="B9831" s="74" t="str">
        <f ca="1">IFERROR(__xludf.DUMMYFUNCTION("IF(REGEXMATCH(A9831,""wealth planning""),""Script 1"",""-"")"),"-")</f>
        <v>-</v>
      </c>
      <c r="C9831" s="74" t="str">
        <f t="shared" si="76"/>
        <v>You: Hai assalamualaikum Adly,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831" s="149">
        <f t="shared" si="77"/>
        <v>45617</v>
      </c>
    </row>
    <row r="9832" spans="1:4">
      <c r="B9832" s="74" t="str">
        <f ca="1">IFERROR(__xludf.DUMMYFUNCTION("IF(REGEXMATCH(A9832,""wealth planning""),""Script 1"",""-"")"),"-")</f>
        <v>-</v>
      </c>
      <c r="C9832" s="74">
        <f t="shared" si="76"/>
        <v>0</v>
      </c>
      <c r="D9832" s="149">
        <f t="shared" si="77"/>
        <v>45617</v>
      </c>
    </row>
    <row r="9833" spans="1:4">
      <c r="B9833" s="74" t="str">
        <f ca="1">IFERROR(__xludf.DUMMYFUNCTION("IF(REGEXMATCH(A9833,""wealth planning""),""Script 1"",""-"")"),"-")</f>
        <v>-</v>
      </c>
      <c r="C9833" s="74">
        <f t="shared" si="76"/>
        <v>0</v>
      </c>
      <c r="D9833" s="74" t="str">
        <f t="shared" si="77"/>
        <v>You: Hai assalamualaikum Adly,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834" spans="1:4">
      <c r="A9834" s="74" t="s">
        <v>6759</v>
      </c>
      <c r="B9834" s="74" t="str">
        <f ca="1">IFERROR(__xludf.DUMMYFUNCTION("IF(REGEXMATCH(A9834,""wealth planning""),""Script 1"",""-"")"),"-")</f>
        <v>-</v>
      </c>
      <c r="C9834" s="74">
        <f t="shared" si="76"/>
        <v>0</v>
      </c>
      <c r="D9834" s="74">
        <f t="shared" si="77"/>
        <v>0</v>
      </c>
    </row>
    <row r="9835" spans="1:4">
      <c r="A9835" s="74" t="s">
        <v>6760</v>
      </c>
      <c r="B9835" s="74" t="str">
        <f ca="1">IFERROR(__xludf.DUMMYFUNCTION("IF(REGEXMATCH(A9835,""wealth planning""),""Script 1"",""-"")"),"-")</f>
        <v>-</v>
      </c>
      <c r="C9835" s="74" t="str">
        <f t="shared" si="76"/>
        <v>Muhamad Shakir Mohd RazaliStatus is reachable</v>
      </c>
      <c r="D9835" s="74">
        <f t="shared" si="77"/>
        <v>0</v>
      </c>
    </row>
    <row r="9836" spans="1:4">
      <c r="A9836" s="149">
        <v>45617</v>
      </c>
      <c r="B9836" s="74" t="str">
        <f ca="1">IFERROR(__xludf.DUMMYFUNCTION("IF(REGEXMATCH(A9836,""wealth planning""),""Script 1"",""-"")"),"#VALUE!")</f>
        <v>#VALUE!</v>
      </c>
      <c r="C9836" s="74" t="str">
        <f t="shared" si="76"/>
        <v>Muhamad Shakir Mohd Razali</v>
      </c>
      <c r="D9836" s="74">
        <f t="shared" si="77"/>
        <v>0</v>
      </c>
    </row>
    <row r="9837" spans="1:4">
      <c r="A9837" s="149">
        <v>45617</v>
      </c>
      <c r="B9837" s="74" t="str">
        <f ca="1">IFERROR(__xludf.DUMMYFUNCTION("IF(REGEXMATCH(A9837,""wealth planning""),""Script 1"",""-"")"),"#VALUE!")</f>
        <v>#VALUE!</v>
      </c>
      <c r="C9837" s="149">
        <f t="shared" si="76"/>
        <v>45617</v>
      </c>
      <c r="D9837" s="74" t="str">
        <f t="shared" si="77"/>
        <v>Muhamad Shakir Mohd RazaliStatus is reachable</v>
      </c>
    </row>
    <row r="9838" spans="1:4">
      <c r="A9838" s="74" t="s">
        <v>6761</v>
      </c>
      <c r="B9838" s="74" t="str">
        <f ca="1">IFERROR(__xludf.DUMMYFUNCTION("IF(REGEXMATCH(A9838,""wealth planning""),""Script 1"",""-"")"),"Script 1")</f>
        <v>Script 1</v>
      </c>
      <c r="C9838" s="149">
        <f t="shared" si="76"/>
        <v>45617</v>
      </c>
      <c r="D9838" s="74" t="str">
        <f t="shared" si="77"/>
        <v>Muhamad Shakir Mohd Razali</v>
      </c>
    </row>
    <row r="9839" spans="1:4">
      <c r="B9839" s="74" t="str">
        <f ca="1">IFERROR(__xludf.DUMMYFUNCTION("IF(REGEXMATCH(A9839,""wealth planning""),""Script 1"",""-"")"),"-")</f>
        <v>-</v>
      </c>
      <c r="C9839" s="74" t="str">
        <f t="shared" si="76"/>
        <v>You: Hai assalamualaikum Shakir,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839" s="149">
        <f t="shared" si="77"/>
        <v>45617</v>
      </c>
    </row>
    <row r="9840" spans="1:4">
      <c r="B9840" s="74" t="str">
        <f ca="1">IFERROR(__xludf.DUMMYFUNCTION("IF(REGEXMATCH(A9840,""wealth planning""),""Script 1"",""-"")"),"-")</f>
        <v>-</v>
      </c>
      <c r="C9840" s="74">
        <f t="shared" si="76"/>
        <v>0</v>
      </c>
      <c r="D9840" s="149">
        <f t="shared" si="77"/>
        <v>45617</v>
      </c>
    </row>
    <row r="9841" spans="1:4">
      <c r="B9841" s="74" t="str">
        <f ca="1">IFERROR(__xludf.DUMMYFUNCTION("IF(REGEXMATCH(A9841,""wealth planning""),""Script 1"",""-"")"),"-")</f>
        <v>-</v>
      </c>
      <c r="C9841" s="74">
        <f t="shared" si="76"/>
        <v>0</v>
      </c>
      <c r="D9841" s="74" t="str">
        <f t="shared" si="77"/>
        <v>You: Hai assalamualaikum Shakir,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842" spans="1:4">
      <c r="A9842" s="74" t="s">
        <v>6763</v>
      </c>
      <c r="B9842" s="74" t="str">
        <f ca="1">IFERROR(__xludf.DUMMYFUNCTION("IF(REGEXMATCH(A9842,""wealth planning""),""Script 1"",""-"")"),"-")</f>
        <v>-</v>
      </c>
      <c r="C9842" s="74">
        <f t="shared" si="76"/>
        <v>0</v>
      </c>
      <c r="D9842" s="74">
        <f t="shared" si="77"/>
        <v>0</v>
      </c>
    </row>
    <row r="9843" spans="1:4">
      <c r="A9843" s="74" t="s">
        <v>6764</v>
      </c>
      <c r="B9843" s="74" t="str">
        <f ca="1">IFERROR(__xludf.DUMMYFUNCTION("IF(REGEXMATCH(A9843,""wealth planning""),""Script 1"",""-"")"),"-")</f>
        <v>-</v>
      </c>
      <c r="C9843" s="74" t="str">
        <f t="shared" si="76"/>
        <v>Muhammad IqbalStatus is reachable</v>
      </c>
      <c r="D9843" s="74">
        <f t="shared" si="77"/>
        <v>0</v>
      </c>
    </row>
    <row r="9844" spans="1:4">
      <c r="A9844" s="149">
        <v>45617</v>
      </c>
      <c r="B9844" s="74" t="str">
        <f ca="1">IFERROR(__xludf.DUMMYFUNCTION("IF(REGEXMATCH(A9844,""wealth planning""),""Script 1"",""-"")"),"#VALUE!")</f>
        <v>#VALUE!</v>
      </c>
      <c r="C9844" s="74" t="str">
        <f t="shared" si="76"/>
        <v>Muhammad Iqbal</v>
      </c>
      <c r="D9844" s="74">
        <f t="shared" si="77"/>
        <v>0</v>
      </c>
    </row>
    <row r="9845" spans="1:4">
      <c r="A9845" s="149">
        <v>45617</v>
      </c>
      <c r="B9845" s="74" t="str">
        <f ca="1">IFERROR(__xludf.DUMMYFUNCTION("IF(REGEXMATCH(A9845,""wealth planning""),""Script 1"",""-"")"),"#VALUE!")</f>
        <v>#VALUE!</v>
      </c>
      <c r="C9845" s="149">
        <f t="shared" si="76"/>
        <v>45617</v>
      </c>
      <c r="D9845" s="74" t="str">
        <f t="shared" si="77"/>
        <v>Muhammad IqbalStatus is reachable</v>
      </c>
    </row>
    <row r="9846" spans="1:4">
      <c r="A9846" s="74" t="s">
        <v>6765</v>
      </c>
      <c r="B9846" s="74" t="str">
        <f ca="1">IFERROR(__xludf.DUMMYFUNCTION("IF(REGEXMATCH(A9846,""wealth planning""),""Script 1"",""-"")"),"-")</f>
        <v>-</v>
      </c>
      <c r="C9846" s="149">
        <f t="shared" si="76"/>
        <v>45617</v>
      </c>
      <c r="D9846" s="74" t="str">
        <f t="shared" si="77"/>
        <v>Muhammad Iqbal</v>
      </c>
    </row>
    <row r="9847" spans="1:4">
      <c r="B9847" s="74" t="str">
        <f ca="1">IFERROR(__xludf.DUMMYFUNCTION("IF(REGEXMATCH(A9847,""wealth planning""),""Script 1"",""-"")"),"-")</f>
        <v>-</v>
      </c>
      <c r="C9847" s="74" t="str">
        <f t="shared" si="76"/>
        <v>You: Oh yeke. Under company apa ye kalau tak kisah share dengan saya?</v>
      </c>
      <c r="D9847" s="149">
        <f t="shared" si="77"/>
        <v>45617</v>
      </c>
    </row>
    <row r="9848" spans="1:4">
      <c r="B9848" s="74" t="str">
        <f ca="1">IFERROR(__xludf.DUMMYFUNCTION("IF(REGEXMATCH(A9848,""wealth planning""),""Script 1"",""-"")"),"-")</f>
        <v>-</v>
      </c>
      <c r="C9848" s="74">
        <f t="shared" si="76"/>
        <v>0</v>
      </c>
      <c r="D9848" s="149">
        <f t="shared" si="77"/>
        <v>45617</v>
      </c>
    </row>
    <row r="9849" spans="1:4">
      <c r="B9849" s="74" t="str">
        <f ca="1">IFERROR(__xludf.DUMMYFUNCTION("IF(REGEXMATCH(A9849,""wealth planning""),""Script 1"",""-"")"),"-")</f>
        <v>-</v>
      </c>
      <c r="C9849" s="74">
        <f t="shared" si="76"/>
        <v>0</v>
      </c>
      <c r="D9849" s="74" t="str">
        <f t="shared" si="77"/>
        <v>You: Oh yeke. Under company apa ye kalau tak kisah share dengan saya?</v>
      </c>
    </row>
    <row r="9850" spans="1:4">
      <c r="A9850" s="74" t="s">
        <v>6767</v>
      </c>
      <c r="B9850" s="74" t="str">
        <f ca="1">IFERROR(__xludf.DUMMYFUNCTION("IF(REGEXMATCH(A9850,""wealth planning""),""Script 1"",""-"")"),"-")</f>
        <v>-</v>
      </c>
      <c r="C9850" s="74">
        <f t="shared" si="76"/>
        <v>0</v>
      </c>
      <c r="D9850" s="74">
        <f t="shared" si="77"/>
        <v>0</v>
      </c>
    </row>
    <row r="9851" spans="1:4">
      <c r="A9851" s="74" t="s">
        <v>6768</v>
      </c>
      <c r="B9851" s="74" t="str">
        <f ca="1">IFERROR(__xludf.DUMMYFUNCTION("IF(REGEXMATCH(A9851,""wealth planning""),""Script 1"",""-"")"),"-")</f>
        <v>-</v>
      </c>
      <c r="C9851" s="74" t="str">
        <f t="shared" si="76"/>
        <v>Muhammad Syahir HasanStatus is reachable</v>
      </c>
      <c r="D9851" s="74">
        <f t="shared" si="77"/>
        <v>0</v>
      </c>
    </row>
    <row r="9852" spans="1:4">
      <c r="A9852" s="149">
        <v>45617</v>
      </c>
      <c r="B9852" s="74" t="str">
        <f ca="1">IFERROR(__xludf.DUMMYFUNCTION("IF(REGEXMATCH(A9852,""wealth planning""),""Script 1"",""-"")"),"#VALUE!")</f>
        <v>#VALUE!</v>
      </c>
      <c r="C9852" s="74" t="str">
        <f t="shared" si="76"/>
        <v>Muhammad Syahir Hasan</v>
      </c>
      <c r="D9852" s="74">
        <f t="shared" si="77"/>
        <v>0</v>
      </c>
    </row>
    <row r="9853" spans="1:4">
      <c r="A9853" s="149">
        <v>45617</v>
      </c>
      <c r="B9853" s="74" t="str">
        <f ca="1">IFERROR(__xludf.DUMMYFUNCTION("IF(REGEXMATCH(A9853,""wealth planning""),""Script 1"",""-"")"),"#VALUE!")</f>
        <v>#VALUE!</v>
      </c>
      <c r="C9853" s="149">
        <f t="shared" si="76"/>
        <v>45617</v>
      </c>
      <c r="D9853" s="74" t="str">
        <f t="shared" si="77"/>
        <v>Muhammad Syahir HasanStatus is reachable</v>
      </c>
    </row>
    <row r="9854" spans="1:4">
      <c r="A9854" s="74" t="s">
        <v>6769</v>
      </c>
      <c r="B9854" s="74" t="str">
        <f ca="1">IFERROR(__xludf.DUMMYFUNCTION("IF(REGEXMATCH(A9854,""wealth planning""),""Script 1"",""-"")"),"Script 1")</f>
        <v>Script 1</v>
      </c>
      <c r="C9854" s="149">
        <f t="shared" si="76"/>
        <v>45617</v>
      </c>
      <c r="D9854" s="74" t="str">
        <f t="shared" si="77"/>
        <v>Muhammad Syahir Hasan</v>
      </c>
    </row>
    <row r="9855" spans="1:4">
      <c r="B9855" s="74" t="str">
        <f ca="1">IFERROR(__xludf.DUMMYFUNCTION("IF(REGEXMATCH(A9855,""wealth planning""),""Script 1"",""-"")"),"-")</f>
        <v>-</v>
      </c>
      <c r="C9855" s="74" t="str">
        <f t="shared" si="76"/>
        <v>You: Hai assalamualaikum tuan Syahir,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855" s="149">
        <f t="shared" si="77"/>
        <v>45617</v>
      </c>
    </row>
    <row r="9856" spans="1:4">
      <c r="B9856" s="74" t="str">
        <f ca="1">IFERROR(__xludf.DUMMYFUNCTION("IF(REGEXMATCH(A9856,""wealth planning""),""Script 1"",""-"")"),"-")</f>
        <v>-</v>
      </c>
      <c r="C9856" s="74">
        <f t="shared" si="76"/>
        <v>0</v>
      </c>
      <c r="D9856" s="149">
        <f t="shared" si="77"/>
        <v>45617</v>
      </c>
    </row>
    <row r="9857" spans="1:4">
      <c r="B9857" s="74" t="str">
        <f ca="1">IFERROR(__xludf.DUMMYFUNCTION("IF(REGEXMATCH(A9857,""wealth planning""),""Script 1"",""-"")"),"-")</f>
        <v>-</v>
      </c>
      <c r="C9857" s="74">
        <f t="shared" si="76"/>
        <v>0</v>
      </c>
      <c r="D9857" s="74" t="str">
        <f t="shared" si="77"/>
        <v>You: Hai assalamualaikum tuan Syahir,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858" spans="1:4">
      <c r="B9858" s="74" t="str">
        <f ca="1">IFERROR(__xludf.DUMMYFUNCTION("IF(REGEXMATCH(A9858,""wealth planning""),""Script 1"",""-"")"),"-")</f>
        <v>-</v>
      </c>
      <c r="C9858" s="74">
        <f t="shared" si="76"/>
        <v>0</v>
      </c>
      <c r="D9858" s="74">
        <f t="shared" si="77"/>
        <v>0</v>
      </c>
    </row>
    <row r="9859" spans="1:4">
      <c r="A9859" s="74" t="s">
        <v>6772</v>
      </c>
      <c r="B9859" s="74" t="str">
        <f ca="1">IFERROR(__xludf.DUMMYFUNCTION("IF(REGEXMATCH(A9859,""wealth planning""),""Script 1"",""-"")"),"-")</f>
        <v>-</v>
      </c>
      <c r="C9859" s="74">
        <f t="shared" si="76"/>
        <v>0</v>
      </c>
      <c r="D9859" s="74">
        <f t="shared" si="77"/>
        <v>0</v>
      </c>
    </row>
    <row r="9860" spans="1:4">
      <c r="A9860" s="149">
        <v>45617</v>
      </c>
      <c r="B9860" s="74" t="str">
        <f ca="1">IFERROR(__xludf.DUMMYFUNCTION("IF(REGEXMATCH(A9860,""wealth planning""),""Script 1"",""-"")"),"#VALUE!")</f>
        <v>#VALUE!</v>
      </c>
      <c r="C9860" s="74" t="str">
        <f t="shared" si="76"/>
        <v>Naeilah Shokri</v>
      </c>
      <c r="D9860" s="74">
        <f t="shared" si="77"/>
        <v>0</v>
      </c>
    </row>
    <row r="9861" spans="1:4">
      <c r="A9861" s="149">
        <v>45617</v>
      </c>
      <c r="B9861" s="74" t="str">
        <f ca="1">IFERROR(__xludf.DUMMYFUNCTION("IF(REGEXMATCH(A9861,""wealth planning""),""Script 1"",""-"")"),"#VALUE!")</f>
        <v>#VALUE!</v>
      </c>
      <c r="C9861" s="149">
        <f t="shared" si="76"/>
        <v>45617</v>
      </c>
      <c r="D9861" s="74">
        <f t="shared" si="77"/>
        <v>0</v>
      </c>
    </row>
    <row r="9862" spans="1:4">
      <c r="A9862" s="74" t="s">
        <v>6773</v>
      </c>
      <c r="B9862" s="74" t="str">
        <f ca="1">IFERROR(__xludf.DUMMYFUNCTION("IF(REGEXMATCH(A9862,""wealth planning""),""Script 1"",""-"")"),"Script 1")</f>
        <v>Script 1</v>
      </c>
      <c r="C9862" s="149">
        <f t="shared" si="76"/>
        <v>45617</v>
      </c>
      <c r="D9862" s="74" t="str">
        <f t="shared" si="77"/>
        <v>Naeilah Shokri</v>
      </c>
    </row>
    <row r="9863" spans="1:4">
      <c r="B9863" s="74" t="str">
        <f ca="1">IFERROR(__xludf.DUMMYFUNCTION("IF(REGEXMATCH(A9863,""wealth planning""),""Script 1"",""-"")"),"-")</f>
        <v>-</v>
      </c>
      <c r="C9863" s="74" t="str">
        <f t="shared" si="76"/>
        <v>You: Hai assalamualaikum Naeilah,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863" s="149">
        <f t="shared" si="77"/>
        <v>45617</v>
      </c>
    </row>
    <row r="9864" spans="1:4">
      <c r="B9864" s="74" t="str">
        <f ca="1">IFERROR(__xludf.DUMMYFUNCTION("IF(REGEXMATCH(A9864,""wealth planning""),""Script 1"",""-"")"),"-")</f>
        <v>-</v>
      </c>
      <c r="C9864" s="74">
        <f t="shared" si="76"/>
        <v>0</v>
      </c>
      <c r="D9864" s="149">
        <f t="shared" si="77"/>
        <v>45617</v>
      </c>
    </row>
    <row r="9865" spans="1:4">
      <c r="B9865" s="74" t="str">
        <f ca="1">IFERROR(__xludf.DUMMYFUNCTION("IF(REGEXMATCH(A9865,""wealth planning""),""Script 1"",""-"")"),"-")</f>
        <v>-</v>
      </c>
      <c r="C9865" s="74">
        <f t="shared" si="76"/>
        <v>0</v>
      </c>
      <c r="D9865" s="74" t="str">
        <f t="shared" si="77"/>
        <v>You: Hai assalamualaikum Naeilah,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866" spans="1:4">
      <c r="A9866" s="74" t="s">
        <v>6775</v>
      </c>
      <c r="B9866" s="74" t="str">
        <f ca="1">IFERROR(__xludf.DUMMYFUNCTION("IF(REGEXMATCH(A9866,""wealth planning""),""Script 1"",""-"")"),"-")</f>
        <v>-</v>
      </c>
      <c r="C9866" s="74">
        <f t="shared" si="76"/>
        <v>0</v>
      </c>
      <c r="D9866" s="74">
        <f t="shared" si="77"/>
        <v>0</v>
      </c>
    </row>
    <row r="9867" spans="1:4">
      <c r="A9867" s="74" t="s">
        <v>6776</v>
      </c>
      <c r="B9867" s="74" t="str">
        <f ca="1">IFERROR(__xludf.DUMMYFUNCTION("IF(REGEXMATCH(A9867,""wealth planning""),""Script 1"",""-"")"),"-")</f>
        <v>-</v>
      </c>
      <c r="C9867" s="74" t="str">
        <f t="shared" si="76"/>
        <v>Anis SyuhadaStatus is reachable</v>
      </c>
      <c r="D9867" s="74">
        <f t="shared" si="77"/>
        <v>0</v>
      </c>
    </row>
    <row r="9868" spans="1:4">
      <c r="A9868" s="149">
        <v>45617</v>
      </c>
      <c r="B9868" s="74" t="str">
        <f ca="1">IFERROR(__xludf.DUMMYFUNCTION("IF(REGEXMATCH(A9868,""wealth planning""),""Script 1"",""-"")"),"#VALUE!")</f>
        <v>#VALUE!</v>
      </c>
      <c r="C9868" s="74" t="str">
        <f t="shared" si="76"/>
        <v>Anis Syuhada</v>
      </c>
      <c r="D9868" s="74">
        <f t="shared" si="77"/>
        <v>0</v>
      </c>
    </row>
    <row r="9869" spans="1:4">
      <c r="A9869" s="149">
        <v>45617</v>
      </c>
      <c r="B9869" s="74" t="str">
        <f ca="1">IFERROR(__xludf.DUMMYFUNCTION("IF(REGEXMATCH(A9869,""wealth planning""),""Script 1"",""-"")"),"#VALUE!")</f>
        <v>#VALUE!</v>
      </c>
      <c r="C9869" s="149">
        <f t="shared" si="76"/>
        <v>45617</v>
      </c>
      <c r="D9869" s="74" t="str">
        <f t="shared" si="77"/>
        <v>Anis SyuhadaStatus is reachable</v>
      </c>
    </row>
    <row r="9870" spans="1:4">
      <c r="A9870" s="74" t="s">
        <v>3328</v>
      </c>
      <c r="B9870" s="74" t="str">
        <f ca="1">IFERROR(__xludf.DUMMYFUNCTION("IF(REGEXMATCH(A9870,""wealth planning""),""Script 1"",""-"")"),"Script 1")</f>
        <v>Script 1</v>
      </c>
      <c r="C9870" s="149">
        <f t="shared" si="76"/>
        <v>45617</v>
      </c>
      <c r="D9870" s="74" t="str">
        <f t="shared" si="77"/>
        <v>Anis Syuhada</v>
      </c>
    </row>
    <row r="9871" spans="1:4">
      <c r="B9871" s="74" t="str">
        <f ca="1">IFERROR(__xludf.DUMMYFUNCTION("IF(REGEXMATCH(A9871,""wealth planning""),""Script 1"",""-"")"),"-")</f>
        <v>-</v>
      </c>
      <c r="C9871" s="74" t="str">
        <f t="shared" si="76"/>
        <v>You: Hai assalamualaikum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871" s="149">
        <f t="shared" si="77"/>
        <v>45617</v>
      </c>
    </row>
    <row r="9872" spans="1:4">
      <c r="B9872" s="74" t="str">
        <f ca="1">IFERROR(__xludf.DUMMYFUNCTION("IF(REGEXMATCH(A9872,""wealth planning""),""Script 1"",""-"")"),"-")</f>
        <v>-</v>
      </c>
      <c r="C9872" s="74">
        <f t="shared" si="76"/>
        <v>0</v>
      </c>
      <c r="D9872" s="149">
        <f t="shared" si="77"/>
        <v>45617</v>
      </c>
    </row>
    <row r="9873" spans="1:4">
      <c r="B9873" s="74" t="str">
        <f ca="1">IFERROR(__xludf.DUMMYFUNCTION("IF(REGEXMATCH(A9873,""wealth planning""),""Script 1"",""-"")"),"-")</f>
        <v>-</v>
      </c>
      <c r="C9873" s="74">
        <f t="shared" si="76"/>
        <v>0</v>
      </c>
      <c r="D9873" s="74" t="str">
        <f t="shared" si="77"/>
        <v>You: Hai assalamualaikum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874" spans="1:4">
      <c r="B9874" s="74" t="str">
        <f ca="1">IFERROR(__xludf.DUMMYFUNCTION("IF(REGEXMATCH(A9874,""wealth planning""),""Script 1"",""-"")"),"-")</f>
        <v>-</v>
      </c>
      <c r="C9874" s="74">
        <f t="shared" si="76"/>
        <v>0</v>
      </c>
      <c r="D9874" s="74">
        <f t="shared" si="77"/>
        <v>0</v>
      </c>
    </row>
    <row r="9875" spans="1:4">
      <c r="A9875" s="74" t="s">
        <v>6779</v>
      </c>
      <c r="B9875" s="74" t="str">
        <f ca="1">IFERROR(__xludf.DUMMYFUNCTION("IF(REGEXMATCH(A9875,""wealth planning""),""Script 1"",""-"")"),"-")</f>
        <v>-</v>
      </c>
      <c r="C9875" s="74">
        <f t="shared" si="76"/>
        <v>0</v>
      </c>
      <c r="D9875" s="74">
        <f t="shared" si="77"/>
        <v>0</v>
      </c>
    </row>
    <row r="9876" spans="1:4">
      <c r="A9876" s="149">
        <v>45617</v>
      </c>
      <c r="B9876" s="74" t="str">
        <f ca="1">IFERROR(__xludf.DUMMYFUNCTION("IF(REGEXMATCH(A9876,""wealth planning""),""Script 1"",""-"")"),"#VALUE!")</f>
        <v>#VALUE!</v>
      </c>
      <c r="C9876" s="74" t="str">
        <f t="shared" si="76"/>
        <v>aqli yusoff</v>
      </c>
      <c r="D9876" s="74">
        <f t="shared" si="77"/>
        <v>0</v>
      </c>
    </row>
    <row r="9877" spans="1:4">
      <c r="A9877" s="149">
        <v>45617</v>
      </c>
      <c r="B9877" s="74" t="str">
        <f ca="1">IFERROR(__xludf.DUMMYFUNCTION("IF(REGEXMATCH(A9877,""wealth planning""),""Script 1"",""-"")"),"#VALUE!")</f>
        <v>#VALUE!</v>
      </c>
      <c r="C9877" s="149">
        <f t="shared" si="76"/>
        <v>45617</v>
      </c>
      <c r="D9877" s="74">
        <f t="shared" si="77"/>
        <v>0</v>
      </c>
    </row>
    <row r="9878" spans="1:4">
      <c r="A9878" s="74" t="s">
        <v>6780</v>
      </c>
      <c r="B9878" s="74" t="str">
        <f ca="1">IFERROR(__xludf.DUMMYFUNCTION("IF(REGEXMATCH(A9878,""wealth planning""),""Script 1"",""-"")"),"Script 1")</f>
        <v>Script 1</v>
      </c>
      <c r="C9878" s="149">
        <f t="shared" si="76"/>
        <v>45617</v>
      </c>
      <c r="D9878" s="74" t="str">
        <f t="shared" si="77"/>
        <v>aqli yusoff</v>
      </c>
    </row>
    <row r="9879" spans="1:4">
      <c r="B9879" s="74" t="str">
        <f ca="1">IFERROR(__xludf.DUMMYFUNCTION("IF(REGEXMATCH(A9879,""wealth planning""),""Script 1"",""-"")"),"-")</f>
        <v>-</v>
      </c>
      <c r="C9879" s="74" t="str">
        <f t="shared" si="76"/>
        <v>You: Hai assalamualaikum Aqli,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879" s="149">
        <f t="shared" si="77"/>
        <v>45617</v>
      </c>
    </row>
    <row r="9880" spans="1:4">
      <c r="B9880" s="74" t="str">
        <f ca="1">IFERROR(__xludf.DUMMYFUNCTION("IF(REGEXMATCH(A9880,""wealth planning""),""Script 1"",""-"")"),"-")</f>
        <v>-</v>
      </c>
      <c r="C9880" s="74">
        <f t="shared" si="76"/>
        <v>0</v>
      </c>
      <c r="D9880" s="149">
        <f t="shared" si="77"/>
        <v>45617</v>
      </c>
    </row>
    <row r="9881" spans="1:4">
      <c r="B9881" s="74" t="str">
        <f ca="1">IFERROR(__xludf.DUMMYFUNCTION("IF(REGEXMATCH(A9881,""wealth planning""),""Script 1"",""-"")"),"-")</f>
        <v>-</v>
      </c>
      <c r="C9881" s="74">
        <f t="shared" si="76"/>
        <v>0</v>
      </c>
      <c r="D9881" s="74" t="str">
        <f t="shared" si="77"/>
        <v>You: Hai assalamualaikum Aqli,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882" spans="1:4">
      <c r="A9882" s="74" t="s">
        <v>6782</v>
      </c>
      <c r="B9882" s="74" t="str">
        <f ca="1">IFERROR(__xludf.DUMMYFUNCTION("IF(REGEXMATCH(A9882,""wealth planning""),""Script 1"",""-"")"),"-")</f>
        <v>-</v>
      </c>
      <c r="C9882" s="74">
        <f t="shared" si="76"/>
        <v>0</v>
      </c>
      <c r="D9882" s="74">
        <f t="shared" si="77"/>
        <v>0</v>
      </c>
    </row>
    <row r="9883" spans="1:4">
      <c r="A9883" s="74" t="s">
        <v>6783</v>
      </c>
      <c r="B9883" s="74" t="str">
        <f ca="1">IFERROR(__xludf.DUMMYFUNCTION("IF(REGEXMATCH(A9883,""wealth planning""),""Script 1"",""-"")"),"-")</f>
        <v>-</v>
      </c>
      <c r="C9883" s="74" t="str">
        <f t="shared" si="76"/>
        <v>Nurul AthirahStatus is reachable</v>
      </c>
      <c r="D9883" s="74">
        <f t="shared" si="77"/>
        <v>0</v>
      </c>
    </row>
    <row r="9884" spans="1:4">
      <c r="A9884" s="149">
        <v>45617</v>
      </c>
      <c r="B9884" s="74" t="str">
        <f ca="1">IFERROR(__xludf.DUMMYFUNCTION("IF(REGEXMATCH(A9884,""wealth planning""),""Script 1"",""-"")"),"#VALUE!")</f>
        <v>#VALUE!</v>
      </c>
      <c r="C9884" s="74" t="str">
        <f t="shared" si="76"/>
        <v>Nurul Athirah</v>
      </c>
      <c r="D9884" s="74">
        <f t="shared" si="77"/>
        <v>0</v>
      </c>
    </row>
    <row r="9885" spans="1:4">
      <c r="A9885" s="149">
        <v>45617</v>
      </c>
      <c r="B9885" s="74" t="str">
        <f ca="1">IFERROR(__xludf.DUMMYFUNCTION("IF(REGEXMATCH(A9885,""wealth planning""),""Script 1"",""-"")"),"#VALUE!")</f>
        <v>#VALUE!</v>
      </c>
      <c r="C9885" s="149">
        <f t="shared" si="76"/>
        <v>45617</v>
      </c>
      <c r="D9885" s="74" t="str">
        <f t="shared" si="77"/>
        <v>Nurul AthirahStatus is reachable</v>
      </c>
    </row>
    <row r="9886" spans="1:4">
      <c r="A9886" s="74" t="s">
        <v>3411</v>
      </c>
      <c r="B9886" s="74" t="str">
        <f ca="1">IFERROR(__xludf.DUMMYFUNCTION("IF(REGEXMATCH(A9886,""wealth planning""),""Script 1"",""-"")"),"Script 1")</f>
        <v>Script 1</v>
      </c>
      <c r="C9886" s="149">
        <f t="shared" si="76"/>
        <v>45617</v>
      </c>
      <c r="D9886" s="74" t="str">
        <f t="shared" si="77"/>
        <v>Nurul Athirah</v>
      </c>
    </row>
    <row r="9887" spans="1:4">
      <c r="B9887" s="74" t="str">
        <f ca="1">IFERROR(__xludf.DUMMYFUNCTION("IF(REGEXMATCH(A9887,""wealth planning""),""Script 1"",""-"")"),"-")</f>
        <v>-</v>
      </c>
      <c r="C9887" s="74" t="str">
        <f t="shared" si="76"/>
        <v>You: Hai assalamualaikum Athirah,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887" s="149">
        <f t="shared" si="77"/>
        <v>45617</v>
      </c>
    </row>
    <row r="9888" spans="1:4">
      <c r="B9888" s="74" t="str">
        <f ca="1">IFERROR(__xludf.DUMMYFUNCTION("IF(REGEXMATCH(A9888,""wealth planning""),""Script 1"",""-"")"),"-")</f>
        <v>-</v>
      </c>
      <c r="C9888" s="74">
        <f t="shared" si="76"/>
        <v>0</v>
      </c>
      <c r="D9888" s="149">
        <f t="shared" si="77"/>
        <v>45617</v>
      </c>
    </row>
    <row r="9889" spans="1:4">
      <c r="B9889" s="74" t="str">
        <f ca="1">IFERROR(__xludf.DUMMYFUNCTION("IF(REGEXMATCH(A9889,""wealth planning""),""Script 1"",""-"")"),"-")</f>
        <v>-</v>
      </c>
      <c r="C9889" s="74">
        <f t="shared" si="76"/>
        <v>0</v>
      </c>
      <c r="D9889" s="74" t="str">
        <f t="shared" si="77"/>
        <v>You: Hai assalamualaikum Athirah,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890" spans="1:4">
      <c r="A9890" s="74" t="s">
        <v>6785</v>
      </c>
      <c r="B9890" s="74" t="str">
        <f ca="1">IFERROR(__xludf.DUMMYFUNCTION("IF(REGEXMATCH(A9890,""wealth planning""),""Script 1"",""-"")"),"-")</f>
        <v>-</v>
      </c>
      <c r="C9890" s="74">
        <f t="shared" si="76"/>
        <v>0</v>
      </c>
      <c r="D9890" s="74">
        <f t="shared" si="77"/>
        <v>0</v>
      </c>
    </row>
    <row r="9891" spans="1:4">
      <c r="A9891" s="74" t="s">
        <v>6786</v>
      </c>
      <c r="B9891" s="74" t="str">
        <f ca="1">IFERROR(__xludf.DUMMYFUNCTION("IF(REGEXMATCH(A9891,""wealth planning""),""Script 1"",""-"")"),"-")</f>
        <v>-</v>
      </c>
      <c r="C9891" s="74" t="str">
        <f t="shared" si="76"/>
        <v>Muhammad HafizuddinStatus is reachable</v>
      </c>
      <c r="D9891" s="74">
        <f t="shared" si="77"/>
        <v>0</v>
      </c>
    </row>
    <row r="9892" spans="1:4">
      <c r="A9892" s="149">
        <v>45617</v>
      </c>
      <c r="B9892" s="74" t="str">
        <f ca="1">IFERROR(__xludf.DUMMYFUNCTION("IF(REGEXMATCH(A9892,""wealth planning""),""Script 1"",""-"")"),"#VALUE!")</f>
        <v>#VALUE!</v>
      </c>
      <c r="C9892" s="74" t="str">
        <f t="shared" si="76"/>
        <v>Muhammad Hafizuddin</v>
      </c>
      <c r="D9892" s="74">
        <f t="shared" si="77"/>
        <v>0</v>
      </c>
    </row>
    <row r="9893" spans="1:4">
      <c r="A9893" s="149">
        <v>45617</v>
      </c>
      <c r="B9893" s="74" t="str">
        <f ca="1">IFERROR(__xludf.DUMMYFUNCTION("IF(REGEXMATCH(A9893,""wealth planning""),""Script 1"",""-"")"),"#VALUE!")</f>
        <v>#VALUE!</v>
      </c>
      <c r="C9893" s="149">
        <f t="shared" si="76"/>
        <v>45617</v>
      </c>
      <c r="D9893" s="74" t="str">
        <f t="shared" si="77"/>
        <v>Muhammad HafizuddinStatus is reachable</v>
      </c>
    </row>
    <row r="9894" spans="1:4">
      <c r="A9894" s="74" t="s">
        <v>6787</v>
      </c>
      <c r="B9894" s="74" t="str">
        <f ca="1">IFERROR(__xludf.DUMMYFUNCTION("IF(REGEXMATCH(A9894,""wealth planning""),""Script 1"",""-"")"),"Script 1")</f>
        <v>Script 1</v>
      </c>
      <c r="C9894" s="149">
        <f t="shared" si="76"/>
        <v>45617</v>
      </c>
      <c r="D9894" s="74" t="str">
        <f t="shared" si="77"/>
        <v>Muhammad Hafizuddin</v>
      </c>
    </row>
    <row r="9895" spans="1:4">
      <c r="B9895" s="74" t="str">
        <f ca="1">IFERROR(__xludf.DUMMYFUNCTION("IF(REGEXMATCH(A9895,""wealth planning""),""Script 1"",""-"")"),"-")</f>
        <v>-</v>
      </c>
      <c r="C9895" s="74" t="str">
        <f t="shared" si="76"/>
        <v>You: Hai assalamualaikum Hafizuddin,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895" s="149">
        <f t="shared" si="77"/>
        <v>45617</v>
      </c>
    </row>
    <row r="9896" spans="1:4">
      <c r="B9896" s="74" t="str">
        <f ca="1">IFERROR(__xludf.DUMMYFUNCTION("IF(REGEXMATCH(A9896,""wealth planning""),""Script 1"",""-"")"),"-")</f>
        <v>-</v>
      </c>
      <c r="C9896" s="74">
        <f t="shared" si="76"/>
        <v>0</v>
      </c>
      <c r="D9896" s="149">
        <f t="shared" si="77"/>
        <v>45617</v>
      </c>
    </row>
    <row r="9897" spans="1:4">
      <c r="B9897" s="74" t="str">
        <f ca="1">IFERROR(__xludf.DUMMYFUNCTION("IF(REGEXMATCH(A9897,""wealth planning""),""Script 1"",""-"")"),"-")</f>
        <v>-</v>
      </c>
      <c r="C9897" s="74">
        <f t="shared" si="76"/>
        <v>0</v>
      </c>
      <c r="D9897" s="74" t="str">
        <f t="shared" si="77"/>
        <v>You: Hai assalamualaikum Hafizuddin,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898" spans="1:4">
      <c r="A9898" s="74" t="s">
        <v>6789</v>
      </c>
      <c r="B9898" s="74" t="str">
        <f ca="1">IFERROR(__xludf.DUMMYFUNCTION("IF(REGEXMATCH(A9898,""wealth planning""),""Script 1"",""-"")"),"-")</f>
        <v>-</v>
      </c>
      <c r="C9898" s="74">
        <f t="shared" si="76"/>
        <v>0</v>
      </c>
      <c r="D9898" s="74">
        <f t="shared" si="77"/>
        <v>0</v>
      </c>
    </row>
    <row r="9899" spans="1:4">
      <c r="A9899" s="74" t="s">
        <v>6790</v>
      </c>
      <c r="B9899" s="74" t="str">
        <f ca="1">IFERROR(__xludf.DUMMYFUNCTION("IF(REGEXMATCH(A9899,""wealth planning""),""Script 1"",""-"")"),"-")</f>
        <v>-</v>
      </c>
      <c r="C9899" s="74" t="str">
        <f t="shared" si="76"/>
        <v>Muhammad Zakwan Bin RoshaizakStatus is reachable</v>
      </c>
      <c r="D9899" s="74">
        <f t="shared" si="77"/>
        <v>0</v>
      </c>
    </row>
    <row r="9900" spans="1:4">
      <c r="A9900" s="149">
        <v>45617</v>
      </c>
      <c r="B9900" s="74" t="str">
        <f ca="1">IFERROR(__xludf.DUMMYFUNCTION("IF(REGEXMATCH(A9900,""wealth planning""),""Script 1"",""-"")"),"#VALUE!")</f>
        <v>#VALUE!</v>
      </c>
      <c r="C9900" s="74" t="str">
        <f t="shared" si="76"/>
        <v>Muhammad Zakwan Bin Roshaizak</v>
      </c>
      <c r="D9900" s="74">
        <f t="shared" si="77"/>
        <v>0</v>
      </c>
    </row>
    <row r="9901" spans="1:4">
      <c r="A9901" s="149">
        <v>45617</v>
      </c>
      <c r="B9901" s="74" t="str">
        <f ca="1">IFERROR(__xludf.DUMMYFUNCTION("IF(REGEXMATCH(A9901,""wealth planning""),""Script 1"",""-"")"),"#VALUE!")</f>
        <v>#VALUE!</v>
      </c>
      <c r="C9901" s="149">
        <f t="shared" si="76"/>
        <v>45617</v>
      </c>
      <c r="D9901" s="74" t="str">
        <f t="shared" si="77"/>
        <v>Muhammad Zakwan Bin RoshaizakStatus is reachable</v>
      </c>
    </row>
    <row r="9902" spans="1:4">
      <c r="A9902" s="74" t="s">
        <v>6791</v>
      </c>
      <c r="B9902" s="74" t="str">
        <f ca="1">IFERROR(__xludf.DUMMYFUNCTION("IF(REGEXMATCH(A9902,""wealth planning""),""Script 1"",""-"")"),"Script 1")</f>
        <v>Script 1</v>
      </c>
      <c r="C9902" s="149">
        <f t="shared" si="76"/>
        <v>45617</v>
      </c>
      <c r="D9902" s="74" t="str">
        <f t="shared" si="77"/>
        <v>Muhammad Zakwan Bin Roshaizak</v>
      </c>
    </row>
    <row r="9903" spans="1:4">
      <c r="B9903" s="74" t="str">
        <f ca="1">IFERROR(__xludf.DUMMYFUNCTION("IF(REGEXMATCH(A9903,""wealth planning""),""Script 1"",""-"")"),"-")</f>
        <v>-</v>
      </c>
      <c r="C9903" s="74" t="str">
        <f t="shared" si="76"/>
        <v>You: Hai assalamualaikum Zakwan,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903" s="149">
        <f t="shared" si="77"/>
        <v>45617</v>
      </c>
    </row>
    <row r="9904" spans="1:4">
      <c r="B9904" s="74" t="str">
        <f ca="1">IFERROR(__xludf.DUMMYFUNCTION("IF(REGEXMATCH(A9904,""wealth planning""),""Script 1"",""-"")"),"-")</f>
        <v>-</v>
      </c>
      <c r="C9904" s="74">
        <f t="shared" si="76"/>
        <v>0</v>
      </c>
      <c r="D9904" s="149">
        <f t="shared" si="77"/>
        <v>45617</v>
      </c>
    </row>
    <row r="9905" spans="1:4">
      <c r="B9905" s="74" t="str">
        <f ca="1">IFERROR(__xludf.DUMMYFUNCTION("IF(REGEXMATCH(A9905,""wealth planning""),""Script 1"",""-"")"),"-")</f>
        <v>-</v>
      </c>
      <c r="C9905" s="74">
        <f t="shared" si="76"/>
        <v>0</v>
      </c>
      <c r="D9905" s="74" t="str">
        <f t="shared" si="77"/>
        <v>You: Hai assalamualaikum Zakwan,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906" spans="1:4">
      <c r="A9906" s="74" t="s">
        <v>6793</v>
      </c>
      <c r="B9906" s="74" t="str">
        <f ca="1">IFERROR(__xludf.DUMMYFUNCTION("IF(REGEXMATCH(A9906,""wealth planning""),""Script 1"",""-"")"),"-")</f>
        <v>-</v>
      </c>
      <c r="C9906" s="74">
        <f t="shared" si="76"/>
        <v>0</v>
      </c>
      <c r="D9906" s="74">
        <f t="shared" si="77"/>
        <v>0</v>
      </c>
    </row>
    <row r="9907" spans="1:4">
      <c r="A9907" s="74" t="s">
        <v>6794</v>
      </c>
      <c r="B9907" s="74" t="str">
        <f ca="1">IFERROR(__xludf.DUMMYFUNCTION("IF(REGEXMATCH(A9907,""wealth planning""),""Script 1"",""-"")"),"-")</f>
        <v>-</v>
      </c>
      <c r="C9907" s="74" t="str">
        <f t="shared" si="76"/>
        <v>Ariff NoorismanStatus is reachable</v>
      </c>
      <c r="D9907" s="74">
        <f t="shared" si="77"/>
        <v>0</v>
      </c>
    </row>
    <row r="9908" spans="1:4">
      <c r="A9908" s="149">
        <v>45617</v>
      </c>
      <c r="B9908" s="74" t="str">
        <f ca="1">IFERROR(__xludf.DUMMYFUNCTION("IF(REGEXMATCH(A9908,""wealth planning""),""Script 1"",""-"")"),"#VALUE!")</f>
        <v>#VALUE!</v>
      </c>
      <c r="C9908" s="74" t="str">
        <f t="shared" si="76"/>
        <v>Ariff Noorisman</v>
      </c>
      <c r="D9908" s="74">
        <f t="shared" si="77"/>
        <v>0</v>
      </c>
    </row>
    <row r="9909" spans="1:4">
      <c r="A9909" s="149">
        <v>45617</v>
      </c>
      <c r="B9909" s="74" t="str">
        <f ca="1">IFERROR(__xludf.DUMMYFUNCTION("IF(REGEXMATCH(A9909,""wealth planning""),""Script 1"",""-"")"),"#VALUE!")</f>
        <v>#VALUE!</v>
      </c>
      <c r="C9909" s="149">
        <f t="shared" si="76"/>
        <v>45617</v>
      </c>
      <c r="D9909" s="74" t="str">
        <f t="shared" si="77"/>
        <v>Ariff NoorismanStatus is reachable</v>
      </c>
    </row>
    <row r="9910" spans="1:4">
      <c r="A9910" s="74" t="s">
        <v>4145</v>
      </c>
      <c r="B9910" s="74" t="str">
        <f ca="1">IFERROR(__xludf.DUMMYFUNCTION("IF(REGEXMATCH(A9910,""wealth planning""),""Script 1"",""-"")"),"Script 1")</f>
        <v>Script 1</v>
      </c>
      <c r="C9910" s="149">
        <f t="shared" si="76"/>
        <v>45617</v>
      </c>
      <c r="D9910" s="74" t="str">
        <f t="shared" si="77"/>
        <v>Ariff Noorisman</v>
      </c>
    </row>
    <row r="9911" spans="1:4">
      <c r="B9911" s="74" t="str">
        <f ca="1">IFERROR(__xludf.DUMMYFUNCTION("IF(REGEXMATCH(A9911,""wealth planning""),""Script 1"",""-"")"),"-")</f>
        <v>-</v>
      </c>
      <c r="C9911" s="74" t="str">
        <f t="shared" si="76"/>
        <v>You: Hai assalamualaikum Ariff,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911" s="149">
        <f t="shared" si="77"/>
        <v>45617</v>
      </c>
    </row>
    <row r="9912" spans="1:4">
      <c r="B9912" s="74" t="str">
        <f ca="1">IFERROR(__xludf.DUMMYFUNCTION("IF(REGEXMATCH(A9912,""wealth planning""),""Script 1"",""-"")"),"-")</f>
        <v>-</v>
      </c>
      <c r="C9912" s="74">
        <f t="shared" si="76"/>
        <v>0</v>
      </c>
      <c r="D9912" s="149">
        <f t="shared" si="77"/>
        <v>45617</v>
      </c>
    </row>
    <row r="9913" spans="1:4">
      <c r="B9913" s="74" t="str">
        <f ca="1">IFERROR(__xludf.DUMMYFUNCTION("IF(REGEXMATCH(A9913,""wealth planning""),""Script 1"",""-"")"),"-")</f>
        <v>-</v>
      </c>
      <c r="C9913" s="74">
        <f t="shared" si="76"/>
        <v>0</v>
      </c>
      <c r="D9913" s="74" t="str">
        <f t="shared" si="77"/>
        <v>You: Hai assalamualaikum Ariff,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914" spans="1:4">
      <c r="B9914" s="74" t="str">
        <f ca="1">IFERROR(__xludf.DUMMYFUNCTION("IF(REGEXMATCH(A9914,""wealth planning""),""Script 1"",""-"")"),"-")</f>
        <v>-</v>
      </c>
      <c r="C9914" s="74">
        <f t="shared" si="76"/>
        <v>0</v>
      </c>
      <c r="D9914" s="74">
        <f t="shared" si="77"/>
        <v>0</v>
      </c>
    </row>
    <row r="9915" spans="1:4">
      <c r="A9915" s="74" t="s">
        <v>6797</v>
      </c>
      <c r="B9915" s="74" t="str">
        <f ca="1">IFERROR(__xludf.DUMMYFUNCTION("IF(REGEXMATCH(A9915,""wealth planning""),""Script 1"",""-"")"),"-")</f>
        <v>-</v>
      </c>
      <c r="C9915" s="74">
        <f t="shared" si="76"/>
        <v>0</v>
      </c>
      <c r="D9915" s="74">
        <f t="shared" si="77"/>
        <v>0</v>
      </c>
    </row>
    <row r="9916" spans="1:4">
      <c r="A9916" s="149">
        <v>45617</v>
      </c>
      <c r="B9916" s="74" t="str">
        <f ca="1">IFERROR(__xludf.DUMMYFUNCTION("IF(REGEXMATCH(A9916,""wealth planning""),""Script 1"",""-"")"),"#VALUE!")</f>
        <v>#VALUE!</v>
      </c>
      <c r="C9916" s="74" t="str">
        <f t="shared" si="76"/>
        <v>Amiera Khairina</v>
      </c>
      <c r="D9916" s="74">
        <f t="shared" si="77"/>
        <v>0</v>
      </c>
    </row>
    <row r="9917" spans="1:4">
      <c r="A9917" s="149">
        <v>45617</v>
      </c>
      <c r="B9917" s="74" t="str">
        <f ca="1">IFERROR(__xludf.DUMMYFUNCTION("IF(REGEXMATCH(A9917,""wealth planning""),""Script 1"",""-"")"),"#VALUE!")</f>
        <v>#VALUE!</v>
      </c>
      <c r="C9917" s="149">
        <f t="shared" si="76"/>
        <v>45617</v>
      </c>
      <c r="D9917" s="74">
        <f t="shared" si="77"/>
        <v>0</v>
      </c>
    </row>
    <row r="9918" spans="1:4">
      <c r="A9918" s="74" t="s">
        <v>4371</v>
      </c>
      <c r="B9918" s="74" t="str">
        <f ca="1">IFERROR(__xludf.DUMMYFUNCTION("IF(REGEXMATCH(A9918,""wealth planning""),""Script 1"",""-"")"),"Script 1")</f>
        <v>Script 1</v>
      </c>
      <c r="C9918" s="149">
        <f t="shared" si="76"/>
        <v>45617</v>
      </c>
      <c r="D9918" s="74" t="str">
        <f t="shared" si="77"/>
        <v>Amiera Khairina</v>
      </c>
    </row>
    <row r="9919" spans="1:4">
      <c r="B9919" s="74" t="str">
        <f ca="1">IFERROR(__xludf.DUMMYFUNCTION("IF(REGEXMATCH(A9919,""wealth planning""),""Script 1"",""-"")"),"-")</f>
        <v>-</v>
      </c>
      <c r="C9919" s="74" t="str">
        <f t="shared" si="76"/>
        <v>You: Hai assalamualaikum Amiera,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919" s="149">
        <f t="shared" si="77"/>
        <v>45617</v>
      </c>
    </row>
    <row r="9920" spans="1:4">
      <c r="B9920" s="74" t="str">
        <f ca="1">IFERROR(__xludf.DUMMYFUNCTION("IF(REGEXMATCH(A9920,""wealth planning""),""Script 1"",""-"")"),"-")</f>
        <v>-</v>
      </c>
      <c r="C9920" s="74">
        <f t="shared" si="76"/>
        <v>0</v>
      </c>
      <c r="D9920" s="149">
        <f t="shared" si="77"/>
        <v>45617</v>
      </c>
    </row>
    <row r="9921" spans="1:4">
      <c r="B9921" s="74" t="str">
        <f ca="1">IFERROR(__xludf.DUMMYFUNCTION("IF(REGEXMATCH(A9921,""wealth planning""),""Script 1"",""-"")"),"-")</f>
        <v>-</v>
      </c>
      <c r="C9921" s="74">
        <f t="shared" si="76"/>
        <v>0</v>
      </c>
      <c r="D9921" s="74" t="str">
        <f t="shared" si="77"/>
        <v>You: Hai assalamualaikum Amiera,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922" spans="1:4">
      <c r="A9922" s="74" t="s">
        <v>6799</v>
      </c>
      <c r="B9922" s="74" t="str">
        <f ca="1">IFERROR(__xludf.DUMMYFUNCTION("IF(REGEXMATCH(A9922,""wealth planning""),""Script 1"",""-"")"),"-")</f>
        <v>-</v>
      </c>
      <c r="C9922" s="74">
        <f t="shared" si="76"/>
        <v>0</v>
      </c>
      <c r="D9922" s="74">
        <f t="shared" si="77"/>
        <v>0</v>
      </c>
    </row>
    <row r="9923" spans="1:4">
      <c r="A9923" s="74" t="s">
        <v>6800</v>
      </c>
      <c r="B9923" s="74" t="str">
        <f ca="1">IFERROR(__xludf.DUMMYFUNCTION("IF(REGEXMATCH(A9923,""wealth planning""),""Script 1"",""-"")"),"-")</f>
        <v>-</v>
      </c>
      <c r="C9923" s="74" t="str">
        <f t="shared" si="76"/>
        <v>Ummi BalqisStatus is reachable</v>
      </c>
      <c r="D9923" s="74">
        <f t="shared" si="77"/>
        <v>0</v>
      </c>
    </row>
    <row r="9924" spans="1:4">
      <c r="A9924" s="149">
        <v>45617</v>
      </c>
      <c r="B9924" s="74" t="str">
        <f ca="1">IFERROR(__xludf.DUMMYFUNCTION("IF(REGEXMATCH(A9924,""wealth planning""),""Script 1"",""-"")"),"#VALUE!")</f>
        <v>#VALUE!</v>
      </c>
      <c r="C9924" s="74" t="str">
        <f t="shared" si="76"/>
        <v>Ummi Balqis</v>
      </c>
      <c r="D9924" s="74">
        <f t="shared" si="77"/>
        <v>0</v>
      </c>
    </row>
    <row r="9925" spans="1:4">
      <c r="A9925" s="149">
        <v>45617</v>
      </c>
      <c r="B9925" s="74" t="str">
        <f ca="1">IFERROR(__xludf.DUMMYFUNCTION("IF(REGEXMATCH(A9925,""wealth planning""),""Script 1"",""-"")"),"#VALUE!")</f>
        <v>#VALUE!</v>
      </c>
      <c r="C9925" s="149">
        <f t="shared" si="76"/>
        <v>45617</v>
      </c>
      <c r="D9925" s="74" t="str">
        <f t="shared" si="77"/>
        <v>Ummi BalqisStatus is reachable</v>
      </c>
    </row>
    <row r="9926" spans="1:4">
      <c r="A9926" s="74" t="s">
        <v>4633</v>
      </c>
      <c r="B9926" s="74" t="str">
        <f ca="1">IFERROR(__xludf.DUMMYFUNCTION("IF(REGEXMATCH(A9926,""wealth planning""),""Script 1"",""-"")"),"Script 1")</f>
        <v>Script 1</v>
      </c>
      <c r="C9926" s="149">
        <f t="shared" si="76"/>
        <v>45617</v>
      </c>
      <c r="D9926" s="74" t="str">
        <f t="shared" si="77"/>
        <v>Ummi Balqis</v>
      </c>
    </row>
    <row r="9927" spans="1:4">
      <c r="B9927" s="74" t="str">
        <f ca="1">IFERROR(__xludf.DUMMYFUNCTION("IF(REGEXMATCH(A9927,""wealth planning""),""Script 1"",""-"")"),"-")</f>
        <v>-</v>
      </c>
      <c r="C9927" s="74" t="str">
        <f t="shared" si="76"/>
        <v>You: Hai assalamualaikum Ummi,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927" s="149">
        <f t="shared" si="77"/>
        <v>45617</v>
      </c>
    </row>
    <row r="9928" spans="1:4">
      <c r="B9928" s="74" t="str">
        <f ca="1">IFERROR(__xludf.DUMMYFUNCTION("IF(REGEXMATCH(A9928,""wealth planning""),""Script 1"",""-"")"),"-")</f>
        <v>-</v>
      </c>
      <c r="C9928" s="74">
        <f t="shared" si="76"/>
        <v>0</v>
      </c>
      <c r="D9928" s="149">
        <f t="shared" si="77"/>
        <v>45617</v>
      </c>
    </row>
    <row r="9929" spans="1:4">
      <c r="B9929" s="74" t="str">
        <f ca="1">IFERROR(__xludf.DUMMYFUNCTION("IF(REGEXMATCH(A9929,""wealth planning""),""Script 1"",""-"")"),"-")</f>
        <v>-</v>
      </c>
      <c r="C9929" s="74">
        <f t="shared" si="76"/>
        <v>0</v>
      </c>
      <c r="D9929" s="74" t="str">
        <f t="shared" si="77"/>
        <v>You: Hai assalamualaikum Ummi,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930" spans="1:4">
      <c r="A9930" s="74" t="s">
        <v>6802</v>
      </c>
      <c r="B9930" s="74" t="str">
        <f ca="1">IFERROR(__xludf.DUMMYFUNCTION("IF(REGEXMATCH(A9930,""wealth planning""),""Script 1"",""-"")"),"-")</f>
        <v>-</v>
      </c>
      <c r="C9930" s="74">
        <f t="shared" si="76"/>
        <v>0</v>
      </c>
      <c r="D9930" s="74">
        <f t="shared" si="77"/>
        <v>0</v>
      </c>
    </row>
    <row r="9931" spans="1:4">
      <c r="A9931" s="74" t="s">
        <v>6803</v>
      </c>
      <c r="B9931" s="74" t="str">
        <f ca="1">IFERROR(__xludf.DUMMYFUNCTION("IF(REGEXMATCH(A9931,""wealth planning""),""Script 1"",""-"")"),"-")</f>
        <v>-</v>
      </c>
      <c r="C9931" s="74" t="str">
        <f t="shared" si="76"/>
        <v>Nurhanis Zahirah AzharStatus is reachable</v>
      </c>
      <c r="D9931" s="74">
        <f t="shared" si="77"/>
        <v>0</v>
      </c>
    </row>
    <row r="9932" spans="1:4">
      <c r="A9932" s="149">
        <v>45617</v>
      </c>
      <c r="B9932" s="74" t="str">
        <f ca="1">IFERROR(__xludf.DUMMYFUNCTION("IF(REGEXMATCH(A9932,""wealth planning""),""Script 1"",""-"")"),"#VALUE!")</f>
        <v>#VALUE!</v>
      </c>
      <c r="C9932" s="74" t="str">
        <f t="shared" si="76"/>
        <v>Nurhanis Zahirah Azhar</v>
      </c>
      <c r="D9932" s="74">
        <f t="shared" si="77"/>
        <v>0</v>
      </c>
    </row>
    <row r="9933" spans="1:4">
      <c r="A9933" s="149">
        <v>45617</v>
      </c>
      <c r="B9933" s="74" t="str">
        <f ca="1">IFERROR(__xludf.DUMMYFUNCTION("IF(REGEXMATCH(A9933,""wealth planning""),""Script 1"",""-"")"),"#VALUE!")</f>
        <v>#VALUE!</v>
      </c>
      <c r="C9933" s="149">
        <f t="shared" si="76"/>
        <v>45617</v>
      </c>
      <c r="D9933" s="74" t="str">
        <f t="shared" si="77"/>
        <v>Nurhanis Zahirah AzharStatus is reachable</v>
      </c>
    </row>
    <row r="9934" spans="1:4">
      <c r="A9934" s="74" t="s">
        <v>6804</v>
      </c>
      <c r="B9934" s="74" t="str">
        <f ca="1">IFERROR(__xludf.DUMMYFUNCTION("IF(REGEXMATCH(A9934,""wealth planning""),""Script 1"",""-"")"),"Script 1")</f>
        <v>Script 1</v>
      </c>
      <c r="C9934" s="149">
        <f t="shared" si="76"/>
        <v>45617</v>
      </c>
      <c r="D9934" s="74" t="str">
        <f t="shared" si="77"/>
        <v>Nurhanis Zahirah Azhar</v>
      </c>
    </row>
    <row r="9935" spans="1:4">
      <c r="B9935" s="74" t="str">
        <f ca="1">IFERROR(__xludf.DUMMYFUNCTION("IF(REGEXMATCH(A9935,""wealth planning""),""Script 1"",""-"")"),"-")</f>
        <v>-</v>
      </c>
      <c r="C9935" s="74" t="str">
        <f t="shared" si="76"/>
        <v>You: Hai assalamualaikum Nurhanis,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935" s="149">
        <f t="shared" si="77"/>
        <v>45617</v>
      </c>
    </row>
    <row r="9936" spans="1:4">
      <c r="B9936" s="74" t="str">
        <f ca="1">IFERROR(__xludf.DUMMYFUNCTION("IF(REGEXMATCH(A9936,""wealth planning""),""Script 1"",""-"")"),"-")</f>
        <v>-</v>
      </c>
      <c r="C9936" s="74">
        <f t="shared" si="76"/>
        <v>0</v>
      </c>
      <c r="D9936" s="149">
        <f t="shared" si="77"/>
        <v>45617</v>
      </c>
    </row>
    <row r="9937" spans="1:4">
      <c r="B9937" s="74" t="str">
        <f ca="1">IFERROR(__xludf.DUMMYFUNCTION("IF(REGEXMATCH(A9937,""wealth planning""),""Script 1"",""-"")"),"-")</f>
        <v>-</v>
      </c>
      <c r="C9937" s="74">
        <f t="shared" si="76"/>
        <v>0</v>
      </c>
      <c r="D9937" s="74" t="str">
        <f t="shared" si="77"/>
        <v>You: Hai assalamualaikum Nurhanis,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938" spans="1:4">
      <c r="A9938" s="74" t="s">
        <v>6806</v>
      </c>
      <c r="B9938" s="74" t="str">
        <f ca="1">IFERROR(__xludf.DUMMYFUNCTION("IF(REGEXMATCH(A9938,""wealth planning""),""Script 1"",""-"")"),"-")</f>
        <v>-</v>
      </c>
      <c r="C9938" s="74">
        <f t="shared" si="76"/>
        <v>0</v>
      </c>
      <c r="D9938" s="74">
        <f t="shared" si="77"/>
        <v>0</v>
      </c>
    </row>
    <row r="9939" spans="1:4">
      <c r="A9939" s="74" t="s">
        <v>6807</v>
      </c>
      <c r="B9939" s="74" t="str">
        <f ca="1">IFERROR(__xludf.DUMMYFUNCTION("IF(REGEXMATCH(A9939,""wealth planning""),""Script 1"",""-"")"),"-")</f>
        <v>-</v>
      </c>
      <c r="C9939" s="74" t="str">
        <f t="shared" si="76"/>
        <v>Miza Fathini MohamadStatus is reachable</v>
      </c>
      <c r="D9939" s="74">
        <f t="shared" si="77"/>
        <v>0</v>
      </c>
    </row>
    <row r="9940" spans="1:4">
      <c r="A9940" s="149">
        <v>45617</v>
      </c>
      <c r="B9940" s="74" t="str">
        <f ca="1">IFERROR(__xludf.DUMMYFUNCTION("IF(REGEXMATCH(A9940,""wealth planning""),""Script 1"",""-"")"),"#VALUE!")</f>
        <v>#VALUE!</v>
      </c>
      <c r="C9940" s="74" t="str">
        <f t="shared" si="76"/>
        <v>Miza Fathini Mohamad</v>
      </c>
      <c r="D9940" s="74">
        <f t="shared" si="77"/>
        <v>0</v>
      </c>
    </row>
    <row r="9941" spans="1:4">
      <c r="A9941" s="149">
        <v>45617</v>
      </c>
      <c r="B9941" s="74" t="str">
        <f ca="1">IFERROR(__xludf.DUMMYFUNCTION("IF(REGEXMATCH(A9941,""wealth planning""),""Script 1"",""-"")"),"#VALUE!")</f>
        <v>#VALUE!</v>
      </c>
      <c r="C9941" s="149">
        <f t="shared" si="76"/>
        <v>45617</v>
      </c>
      <c r="D9941" s="74" t="str">
        <f t="shared" si="77"/>
        <v>Miza Fathini MohamadStatus is reachable</v>
      </c>
    </row>
    <row r="9942" spans="1:4">
      <c r="A9942" s="74" t="s">
        <v>5016</v>
      </c>
      <c r="B9942" s="74" t="str">
        <f ca="1">IFERROR(__xludf.DUMMYFUNCTION("IF(REGEXMATCH(A9942,""wealth planning""),""Script 1"",""-"")"),"Script 1")</f>
        <v>Script 1</v>
      </c>
      <c r="C9942" s="149">
        <f t="shared" si="76"/>
        <v>45617</v>
      </c>
      <c r="D9942" s="74" t="str">
        <f t="shared" si="77"/>
        <v>Miza Fathini Mohamad</v>
      </c>
    </row>
    <row r="9943" spans="1:4">
      <c r="B9943" s="74" t="str">
        <f ca="1">IFERROR(__xludf.DUMMYFUNCTION("IF(REGEXMATCH(A9943,""wealth planning""),""Script 1"",""-"")"),"-")</f>
        <v>-</v>
      </c>
      <c r="C9943" s="74" t="str">
        <f t="shared" si="76"/>
        <v>You: Hai assalamualaikum Miza,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943" s="149">
        <f t="shared" si="77"/>
        <v>45617</v>
      </c>
    </row>
    <row r="9944" spans="1:4">
      <c r="B9944" s="74" t="str">
        <f ca="1">IFERROR(__xludf.DUMMYFUNCTION("IF(REGEXMATCH(A9944,""wealth planning""),""Script 1"",""-"")"),"-")</f>
        <v>-</v>
      </c>
      <c r="C9944" s="74">
        <f t="shared" si="76"/>
        <v>0</v>
      </c>
      <c r="D9944" s="149">
        <f t="shared" si="77"/>
        <v>45617</v>
      </c>
    </row>
    <row r="9945" spans="1:4">
      <c r="B9945" s="74" t="str">
        <f ca="1">IFERROR(__xludf.DUMMYFUNCTION("IF(REGEXMATCH(A9945,""wealth planning""),""Script 1"",""-"")"),"-")</f>
        <v>-</v>
      </c>
      <c r="C9945" s="74">
        <f t="shared" si="76"/>
        <v>0</v>
      </c>
      <c r="D9945" s="74" t="str">
        <f t="shared" si="77"/>
        <v>You: Hai assalamualaikum Miza,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946" spans="1:4">
      <c r="B9946" s="74" t="str">
        <f ca="1">IFERROR(__xludf.DUMMYFUNCTION("IF(REGEXMATCH(A9946,""wealth planning""),""Script 1"",""-"")"),"-")</f>
        <v>-</v>
      </c>
      <c r="C9946" s="74">
        <f t="shared" si="76"/>
        <v>0</v>
      </c>
      <c r="D9946" s="74">
        <f t="shared" si="77"/>
        <v>0</v>
      </c>
    </row>
    <row r="9947" spans="1:4">
      <c r="A9947" s="74" t="s">
        <v>6810</v>
      </c>
      <c r="B9947" s="74" t="str">
        <f ca="1">IFERROR(__xludf.DUMMYFUNCTION("IF(REGEXMATCH(A9947,""wealth planning""),""Script 1"",""-"")"),"-")</f>
        <v>-</v>
      </c>
      <c r="C9947" s="74">
        <f t="shared" si="76"/>
        <v>0</v>
      </c>
      <c r="D9947" s="74">
        <f t="shared" si="77"/>
        <v>0</v>
      </c>
    </row>
    <row r="9948" spans="1:4">
      <c r="A9948" s="149">
        <v>45617</v>
      </c>
      <c r="B9948" s="74" t="str">
        <f ca="1">IFERROR(__xludf.DUMMYFUNCTION("IF(REGEXMATCH(A9948,""wealth planning""),""Script 1"",""-"")"),"#VALUE!")</f>
        <v>#VALUE!</v>
      </c>
      <c r="C9948" s="74" t="str">
        <f t="shared" si="76"/>
        <v>Badri Shah</v>
      </c>
      <c r="D9948" s="74">
        <f t="shared" si="77"/>
        <v>0</v>
      </c>
    </row>
    <row r="9949" spans="1:4">
      <c r="A9949" s="149">
        <v>45617</v>
      </c>
      <c r="B9949" s="74" t="str">
        <f ca="1">IFERROR(__xludf.DUMMYFUNCTION("IF(REGEXMATCH(A9949,""wealth planning""),""Script 1"",""-"")"),"#VALUE!")</f>
        <v>#VALUE!</v>
      </c>
      <c r="C9949" s="149">
        <f t="shared" ref="C9949:C10203" si="78">A9948</f>
        <v>45617</v>
      </c>
      <c r="D9949" s="74">
        <f t="shared" ref="D9949:D10203" si="79">A9946</f>
        <v>0</v>
      </c>
    </row>
    <row r="9950" spans="1:4">
      <c r="A9950" s="74" t="s">
        <v>6811</v>
      </c>
      <c r="B9950" s="74" t="str">
        <f ca="1">IFERROR(__xludf.DUMMYFUNCTION("IF(REGEXMATCH(A9950,""wealth planning""),""Script 1"",""-"")"),"Script 1")</f>
        <v>Script 1</v>
      </c>
      <c r="C9950" s="149">
        <f t="shared" si="78"/>
        <v>45617</v>
      </c>
      <c r="D9950" s="74" t="str">
        <f t="shared" si="79"/>
        <v>Badri Shah</v>
      </c>
    </row>
    <row r="9951" spans="1:4">
      <c r="B9951" s="74" t="str">
        <f ca="1">IFERROR(__xludf.DUMMYFUNCTION("IF(REGEXMATCH(A9951,""wealth planning""),""Script 1"",""-"")"),"-")</f>
        <v>-</v>
      </c>
      <c r="C9951" s="74" t="str">
        <f t="shared" si="78"/>
        <v>You: Hai assalamualaikum Badri,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951" s="149">
        <f t="shared" si="79"/>
        <v>45617</v>
      </c>
    </row>
    <row r="9952" spans="1:4">
      <c r="B9952" s="74" t="str">
        <f ca="1">IFERROR(__xludf.DUMMYFUNCTION("IF(REGEXMATCH(A9952,""wealth planning""),""Script 1"",""-"")"),"-")</f>
        <v>-</v>
      </c>
      <c r="C9952" s="74">
        <f t="shared" si="78"/>
        <v>0</v>
      </c>
      <c r="D9952" s="149">
        <f t="shared" si="79"/>
        <v>45617</v>
      </c>
    </row>
    <row r="9953" spans="1:4">
      <c r="B9953" s="74" t="str">
        <f ca="1">IFERROR(__xludf.DUMMYFUNCTION("IF(REGEXMATCH(A9953,""wealth planning""),""Script 1"",""-"")"),"-")</f>
        <v>-</v>
      </c>
      <c r="C9953" s="74">
        <f t="shared" si="78"/>
        <v>0</v>
      </c>
      <c r="D9953" s="74" t="str">
        <f t="shared" si="79"/>
        <v>You: Hai assalamualaikum Badri,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954" spans="1:4">
      <c r="A9954" s="74" t="s">
        <v>6813</v>
      </c>
      <c r="B9954" s="74" t="str">
        <f ca="1">IFERROR(__xludf.DUMMYFUNCTION("IF(REGEXMATCH(A9954,""wealth planning""),""Script 1"",""-"")"),"-")</f>
        <v>-</v>
      </c>
      <c r="C9954" s="74">
        <f t="shared" si="78"/>
        <v>0</v>
      </c>
      <c r="D9954" s="74">
        <f t="shared" si="79"/>
        <v>0</v>
      </c>
    </row>
    <row r="9955" spans="1:4">
      <c r="A9955" s="74" t="s">
        <v>4060</v>
      </c>
      <c r="B9955" s="74" t="str">
        <f ca="1">IFERROR(__xludf.DUMMYFUNCTION("IF(REGEXMATCH(A9955,""wealth planning""),""Script 1"",""-"")"),"-")</f>
        <v>-</v>
      </c>
      <c r="C9955" s="74" t="str">
        <f t="shared" si="78"/>
        <v>Amirul HakimStatus is reachable</v>
      </c>
      <c r="D9955" s="74">
        <f t="shared" si="79"/>
        <v>0</v>
      </c>
    </row>
    <row r="9956" spans="1:4">
      <c r="A9956" s="149">
        <v>45617</v>
      </c>
      <c r="B9956" s="74" t="str">
        <f ca="1">IFERROR(__xludf.DUMMYFUNCTION("IF(REGEXMATCH(A9956,""wealth planning""),""Script 1"",""-"")"),"#VALUE!")</f>
        <v>#VALUE!</v>
      </c>
      <c r="C9956" s="74" t="str">
        <f t="shared" si="78"/>
        <v>Amirul Hakim</v>
      </c>
      <c r="D9956" s="74">
        <f t="shared" si="79"/>
        <v>0</v>
      </c>
    </row>
    <row r="9957" spans="1:4">
      <c r="A9957" s="149">
        <v>45617</v>
      </c>
      <c r="B9957" s="74" t="str">
        <f ca="1">IFERROR(__xludf.DUMMYFUNCTION("IF(REGEXMATCH(A9957,""wealth planning""),""Script 1"",""-"")"),"#VALUE!")</f>
        <v>#VALUE!</v>
      </c>
      <c r="C9957" s="149">
        <f t="shared" si="78"/>
        <v>45617</v>
      </c>
      <c r="D9957" s="74" t="str">
        <f t="shared" si="79"/>
        <v>Amirul HakimStatus is reachable</v>
      </c>
    </row>
    <row r="9958" spans="1:4">
      <c r="A9958" s="74" t="s">
        <v>2914</v>
      </c>
      <c r="B9958" s="74" t="str">
        <f ca="1">IFERROR(__xludf.DUMMYFUNCTION("IF(REGEXMATCH(A9958,""wealth planning""),""Script 1"",""-"")"),"Script 1")</f>
        <v>Script 1</v>
      </c>
      <c r="C9958" s="149">
        <f t="shared" si="78"/>
        <v>45617</v>
      </c>
      <c r="D9958" s="74" t="str">
        <f t="shared" si="79"/>
        <v>Amirul Hakim</v>
      </c>
    </row>
    <row r="9959" spans="1:4">
      <c r="B9959" s="74" t="str">
        <f ca="1">IFERROR(__xludf.DUMMYFUNCTION("IF(REGEXMATCH(A9959,""wealth planning""),""Script 1"",""-"")"),"-")</f>
        <v>-</v>
      </c>
      <c r="C9959" s="74" t="str">
        <f t="shared" si="78"/>
        <v>You: Hai assalamualaikum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959" s="149">
        <f t="shared" si="79"/>
        <v>45617</v>
      </c>
    </row>
    <row r="9960" spans="1:4">
      <c r="B9960" s="74" t="str">
        <f ca="1">IFERROR(__xludf.DUMMYFUNCTION("IF(REGEXMATCH(A9960,""wealth planning""),""Script 1"",""-"")"),"-")</f>
        <v>-</v>
      </c>
      <c r="C9960" s="74">
        <f t="shared" si="78"/>
        <v>0</v>
      </c>
      <c r="D9960" s="149">
        <f t="shared" si="79"/>
        <v>45617</v>
      </c>
    </row>
    <row r="9961" spans="1:4">
      <c r="B9961" s="74" t="str">
        <f ca="1">IFERROR(__xludf.DUMMYFUNCTION("IF(REGEXMATCH(A9961,""wealth planning""),""Script 1"",""-"")"),"-")</f>
        <v>-</v>
      </c>
      <c r="C9961" s="74">
        <f t="shared" si="78"/>
        <v>0</v>
      </c>
      <c r="D9961" s="74" t="str">
        <f t="shared" si="79"/>
        <v>You: Hai assalamualaikum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962" spans="1:4">
      <c r="B9962" s="74" t="str">
        <f ca="1">IFERROR(__xludf.DUMMYFUNCTION("IF(REGEXMATCH(A9962,""wealth planning""),""Script 1"",""-"")"),"-")</f>
        <v>-</v>
      </c>
      <c r="C9962" s="74">
        <f t="shared" si="78"/>
        <v>0</v>
      </c>
      <c r="D9962" s="74">
        <f t="shared" si="79"/>
        <v>0</v>
      </c>
    </row>
    <row r="9963" spans="1:4">
      <c r="A9963" s="74" t="s">
        <v>6815</v>
      </c>
      <c r="B9963" s="74" t="str">
        <f ca="1">IFERROR(__xludf.DUMMYFUNCTION("IF(REGEXMATCH(A9963,""wealth planning""),""Script 1"",""-"")"),"-")</f>
        <v>-</v>
      </c>
      <c r="C9963" s="74">
        <f t="shared" si="78"/>
        <v>0</v>
      </c>
      <c r="D9963" s="74">
        <f t="shared" si="79"/>
        <v>0</v>
      </c>
    </row>
    <row r="9964" spans="1:4">
      <c r="A9964" s="149">
        <v>45617</v>
      </c>
      <c r="B9964" s="74" t="str">
        <f ca="1">IFERROR(__xludf.DUMMYFUNCTION("IF(REGEXMATCH(A9964,""wealth planning""),""Script 1"",""-"")"),"#VALUE!")</f>
        <v>#VALUE!</v>
      </c>
      <c r="C9964" s="74" t="str">
        <f t="shared" si="78"/>
        <v>Syazwathiqah Abdul Rahman</v>
      </c>
      <c r="D9964" s="74">
        <f t="shared" si="79"/>
        <v>0</v>
      </c>
    </row>
    <row r="9965" spans="1:4">
      <c r="A9965" s="149">
        <v>45617</v>
      </c>
      <c r="B9965" s="74" t="str">
        <f ca="1">IFERROR(__xludf.DUMMYFUNCTION("IF(REGEXMATCH(A9965,""wealth planning""),""Script 1"",""-"")"),"#VALUE!")</f>
        <v>#VALUE!</v>
      </c>
      <c r="C9965" s="149">
        <f t="shared" si="78"/>
        <v>45617</v>
      </c>
      <c r="D9965" s="74">
        <f t="shared" si="79"/>
        <v>0</v>
      </c>
    </row>
    <row r="9966" spans="1:4">
      <c r="A9966" s="74" t="s">
        <v>6816</v>
      </c>
      <c r="B9966" s="74" t="str">
        <f ca="1">IFERROR(__xludf.DUMMYFUNCTION("IF(REGEXMATCH(A9966,""wealth planning""),""Script 1"",""-"")"),"Script 1")</f>
        <v>Script 1</v>
      </c>
      <c r="C9966" s="149">
        <f t="shared" si="78"/>
        <v>45617</v>
      </c>
      <c r="D9966" s="74" t="str">
        <f t="shared" si="79"/>
        <v>Syazwathiqah Abdul Rahman</v>
      </c>
    </row>
    <row r="9967" spans="1:4">
      <c r="B9967" s="74" t="str">
        <f ca="1">IFERROR(__xludf.DUMMYFUNCTION("IF(REGEXMATCH(A9967,""wealth planning""),""Script 1"",""-"")"),"-")</f>
        <v>-</v>
      </c>
      <c r="C9967" s="74" t="str">
        <f t="shared" si="78"/>
        <v>You: Baik no problem. Terima kasih atas reply dan doanya. InshaAllah boleh contact saya in the future jika ada soalan atau inquiry berkenaan takaful dan wealth planning. Saya doakan semoga dipermudahkan segala urusan</v>
      </c>
      <c r="D9967" s="149">
        <f t="shared" si="79"/>
        <v>45617</v>
      </c>
    </row>
    <row r="9968" spans="1:4">
      <c r="B9968" s="74" t="str">
        <f ca="1">IFERROR(__xludf.DUMMYFUNCTION("IF(REGEXMATCH(A9968,""wealth planning""),""Script 1"",""-"")"),"-")</f>
        <v>-</v>
      </c>
      <c r="C9968" s="74">
        <f t="shared" si="78"/>
        <v>0</v>
      </c>
      <c r="D9968" s="149">
        <f t="shared" si="79"/>
        <v>45617</v>
      </c>
    </row>
    <row r="9969" spans="1:4">
      <c r="B9969" s="74" t="str">
        <f ca="1">IFERROR(__xludf.DUMMYFUNCTION("IF(REGEXMATCH(A9969,""wealth planning""),""Script 1"",""-"")"),"-")</f>
        <v>-</v>
      </c>
      <c r="C9969" s="74">
        <f t="shared" si="78"/>
        <v>0</v>
      </c>
      <c r="D9969" s="74" t="str">
        <f t="shared" si="79"/>
        <v>You: Baik no problem. Terima kasih atas reply dan doanya. InshaAllah boleh contact saya in the future jika ada soalan atau inquiry berkenaan takaful dan wealth planning. Saya doakan semoga dipermudahkan segala urusan</v>
      </c>
    </row>
    <row r="9970" spans="1:4">
      <c r="A9970" s="74" t="s">
        <v>6818</v>
      </c>
      <c r="B9970" s="74" t="str">
        <f ca="1">IFERROR(__xludf.DUMMYFUNCTION("IF(REGEXMATCH(A9970,""wealth planning""),""Script 1"",""-"")"),"-")</f>
        <v>-</v>
      </c>
      <c r="C9970" s="74">
        <f t="shared" si="78"/>
        <v>0</v>
      </c>
      <c r="D9970" s="74">
        <f t="shared" si="79"/>
        <v>0</v>
      </c>
    </row>
    <row r="9971" spans="1:4">
      <c r="A9971" s="74" t="s">
        <v>6819</v>
      </c>
      <c r="B9971" s="74" t="str">
        <f ca="1">IFERROR(__xludf.DUMMYFUNCTION("IF(REGEXMATCH(A9971,""wealth planning""),""Script 1"",""-"")"),"-")</f>
        <v>-</v>
      </c>
      <c r="C9971" s="74" t="str">
        <f t="shared" si="78"/>
        <v>Fadhilah Mohd RashidStatus is reachable</v>
      </c>
      <c r="D9971" s="74">
        <f t="shared" si="79"/>
        <v>0</v>
      </c>
    </row>
    <row r="9972" spans="1:4">
      <c r="A9972" s="149">
        <v>45617</v>
      </c>
      <c r="B9972" s="74" t="str">
        <f ca="1">IFERROR(__xludf.DUMMYFUNCTION("IF(REGEXMATCH(A9972,""wealth planning""),""Script 1"",""-"")"),"#VALUE!")</f>
        <v>#VALUE!</v>
      </c>
      <c r="C9972" s="74" t="str">
        <f t="shared" si="78"/>
        <v>Fadhilah Mohd Rashid</v>
      </c>
      <c r="D9972" s="74">
        <f t="shared" si="79"/>
        <v>0</v>
      </c>
    </row>
    <row r="9973" spans="1:4">
      <c r="A9973" s="149">
        <v>45617</v>
      </c>
      <c r="B9973" s="74" t="str">
        <f ca="1">IFERROR(__xludf.DUMMYFUNCTION("IF(REGEXMATCH(A9973,""wealth planning""),""Script 1"",""-"")"),"#VALUE!")</f>
        <v>#VALUE!</v>
      </c>
      <c r="C9973" s="149">
        <f t="shared" si="78"/>
        <v>45617</v>
      </c>
      <c r="D9973" s="74" t="str">
        <f t="shared" si="79"/>
        <v>Fadhilah Mohd RashidStatus is reachable</v>
      </c>
    </row>
    <row r="9974" spans="1:4">
      <c r="A9974" s="74" t="s">
        <v>5775</v>
      </c>
      <c r="B9974" s="74" t="str">
        <f ca="1">IFERROR(__xludf.DUMMYFUNCTION("IF(REGEXMATCH(A9974,""wealth planning""),""Script 1"",""-"")"),"Script 1")</f>
        <v>Script 1</v>
      </c>
      <c r="C9974" s="149">
        <f t="shared" si="78"/>
        <v>45617</v>
      </c>
      <c r="D9974" s="74" t="str">
        <f t="shared" si="79"/>
        <v>Fadhilah Mohd Rashid</v>
      </c>
    </row>
    <row r="9975" spans="1:4">
      <c r="B9975" s="74" t="str">
        <f ca="1">IFERROR(__xludf.DUMMYFUNCTION("IF(REGEXMATCH(A9975,""wealth planning""),""Script 1"",""-"")"),"-")</f>
        <v>-</v>
      </c>
      <c r="C9975" s="74" t="str">
        <f t="shared" si="78"/>
        <v>You: Hai assalamualaikum Fadhilah,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975" s="149">
        <f t="shared" si="79"/>
        <v>45617</v>
      </c>
    </row>
    <row r="9976" spans="1:4">
      <c r="B9976" s="74" t="str">
        <f ca="1">IFERROR(__xludf.DUMMYFUNCTION("IF(REGEXMATCH(A9976,""wealth planning""),""Script 1"",""-"")"),"-")</f>
        <v>-</v>
      </c>
      <c r="C9976" s="74">
        <f t="shared" si="78"/>
        <v>0</v>
      </c>
      <c r="D9976" s="149">
        <f t="shared" si="79"/>
        <v>45617</v>
      </c>
    </row>
    <row r="9977" spans="1:4">
      <c r="B9977" s="74" t="str">
        <f ca="1">IFERROR(__xludf.DUMMYFUNCTION("IF(REGEXMATCH(A9977,""wealth planning""),""Script 1"",""-"")"),"-")</f>
        <v>-</v>
      </c>
      <c r="C9977" s="74">
        <f t="shared" si="78"/>
        <v>0</v>
      </c>
      <c r="D9977" s="74" t="str">
        <f t="shared" si="79"/>
        <v>You: Hai assalamualaikum Fadhilah,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978" spans="1:4">
      <c r="B9978" s="74" t="str">
        <f ca="1">IFERROR(__xludf.DUMMYFUNCTION("IF(REGEXMATCH(A9978,""wealth planning""),""Script 1"",""-"")"),"-")</f>
        <v>-</v>
      </c>
      <c r="C9978" s="74">
        <f t="shared" si="78"/>
        <v>0</v>
      </c>
      <c r="D9978" s="74">
        <f t="shared" si="79"/>
        <v>0</v>
      </c>
    </row>
    <row r="9979" spans="1:4">
      <c r="A9979" s="74" t="s">
        <v>6822</v>
      </c>
      <c r="B9979" s="74" t="str">
        <f ca="1">IFERROR(__xludf.DUMMYFUNCTION("IF(REGEXMATCH(A9979,""wealth planning""),""Script 1"",""-"")"),"-")</f>
        <v>-</v>
      </c>
      <c r="C9979" s="74">
        <f t="shared" si="78"/>
        <v>0</v>
      </c>
      <c r="D9979" s="74">
        <f t="shared" si="79"/>
        <v>0</v>
      </c>
    </row>
    <row r="9980" spans="1:4">
      <c r="A9980" s="149">
        <v>45617</v>
      </c>
      <c r="B9980" s="74" t="str">
        <f ca="1">IFERROR(__xludf.DUMMYFUNCTION("IF(REGEXMATCH(A9980,""wealth planning""),""Script 1"",""-"")"),"#VALUE!")</f>
        <v>#VALUE!</v>
      </c>
      <c r="C9980" s="74" t="str">
        <f t="shared" si="78"/>
        <v>Syukri Zakari</v>
      </c>
      <c r="D9980" s="74">
        <f t="shared" si="79"/>
        <v>0</v>
      </c>
    </row>
    <row r="9981" spans="1:4">
      <c r="A9981" s="149">
        <v>45617</v>
      </c>
      <c r="B9981" s="74" t="str">
        <f ca="1">IFERROR(__xludf.DUMMYFUNCTION("IF(REGEXMATCH(A9981,""wealth planning""),""Script 1"",""-"")"),"#VALUE!")</f>
        <v>#VALUE!</v>
      </c>
      <c r="C9981" s="149">
        <f t="shared" si="78"/>
        <v>45617</v>
      </c>
      <c r="D9981" s="74">
        <f t="shared" si="79"/>
        <v>0</v>
      </c>
    </row>
    <row r="9982" spans="1:4">
      <c r="A9982" s="74" t="s">
        <v>6823</v>
      </c>
      <c r="B9982" s="74" t="str">
        <f ca="1">IFERROR(__xludf.DUMMYFUNCTION("IF(REGEXMATCH(A9982,""wealth planning""),""Script 1"",""-"")"),"Script 1")</f>
        <v>Script 1</v>
      </c>
      <c r="C9982" s="149">
        <f t="shared" si="78"/>
        <v>45617</v>
      </c>
      <c r="D9982" s="74" t="str">
        <f t="shared" si="79"/>
        <v>Syukri Zakari</v>
      </c>
    </row>
    <row r="9983" spans="1:4">
      <c r="B9983" s="74" t="str">
        <f ca="1">IFERROR(__xludf.DUMMYFUNCTION("IF(REGEXMATCH(A9983,""wealth planning""),""Script 1"",""-"")"),"-")</f>
        <v>-</v>
      </c>
      <c r="C9983" s="74" t="str">
        <f t="shared" si="78"/>
        <v>You: Hai assalamualaikum Syukri,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983" s="149">
        <f t="shared" si="79"/>
        <v>45617</v>
      </c>
    </row>
    <row r="9984" spans="1:4">
      <c r="B9984" s="74" t="str">
        <f ca="1">IFERROR(__xludf.DUMMYFUNCTION("IF(REGEXMATCH(A9984,""wealth planning""),""Script 1"",""-"")"),"-")</f>
        <v>-</v>
      </c>
      <c r="C9984" s="74">
        <f t="shared" si="78"/>
        <v>0</v>
      </c>
      <c r="D9984" s="149">
        <f t="shared" si="79"/>
        <v>45617</v>
      </c>
    </row>
    <row r="9985" spans="1:4">
      <c r="B9985" s="74" t="str">
        <f ca="1">IFERROR(__xludf.DUMMYFUNCTION("IF(REGEXMATCH(A9985,""wealth planning""),""Script 1"",""-"")"),"-")</f>
        <v>-</v>
      </c>
      <c r="C9985" s="74">
        <f t="shared" si="78"/>
        <v>0</v>
      </c>
      <c r="D9985" s="74" t="str">
        <f t="shared" si="79"/>
        <v>You: Hai assalamualaikum Syukri,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986" spans="1:4">
      <c r="A9986" s="74" t="s">
        <v>6825</v>
      </c>
      <c r="B9986" s="74" t="str">
        <f ca="1">IFERROR(__xludf.DUMMYFUNCTION("IF(REGEXMATCH(A9986,""wealth planning""),""Script 1"",""-"")"),"-")</f>
        <v>-</v>
      </c>
      <c r="C9986" s="74">
        <f t="shared" si="78"/>
        <v>0</v>
      </c>
      <c r="D9986" s="74">
        <f t="shared" si="79"/>
        <v>0</v>
      </c>
    </row>
    <row r="9987" spans="1:4">
      <c r="A9987" s="74" t="s">
        <v>6825</v>
      </c>
      <c r="B9987" s="74" t="str">
        <f ca="1">IFERROR(__xludf.DUMMYFUNCTION("IF(REGEXMATCH(A9987,""wealth planning""),""Script 1"",""-"")"),"-")</f>
        <v>-</v>
      </c>
      <c r="C9987" s="74" t="str">
        <f t="shared" si="78"/>
        <v>Najihah Sanuri</v>
      </c>
      <c r="D9987" s="74">
        <f t="shared" si="79"/>
        <v>0</v>
      </c>
    </row>
    <row r="9988" spans="1:4">
      <c r="A9988" s="149">
        <v>45617</v>
      </c>
      <c r="B9988" s="74" t="str">
        <f ca="1">IFERROR(__xludf.DUMMYFUNCTION("IF(REGEXMATCH(A9988,""wealth planning""),""Script 1"",""-"")"),"#VALUE!")</f>
        <v>#VALUE!</v>
      </c>
      <c r="C9988" s="74" t="str">
        <f t="shared" si="78"/>
        <v>Najihah Sanuri</v>
      </c>
      <c r="D9988" s="74">
        <f t="shared" si="79"/>
        <v>0</v>
      </c>
    </row>
    <row r="9989" spans="1:4">
      <c r="A9989" s="149">
        <v>45617</v>
      </c>
      <c r="B9989" s="74" t="str">
        <f ca="1">IFERROR(__xludf.DUMMYFUNCTION("IF(REGEXMATCH(A9989,""wealth planning""),""Script 1"",""-"")"),"#VALUE!")</f>
        <v>#VALUE!</v>
      </c>
      <c r="C9989" s="149">
        <f t="shared" si="78"/>
        <v>45617</v>
      </c>
      <c r="D9989" s="74" t="str">
        <f t="shared" si="79"/>
        <v>Najihah Sanuri</v>
      </c>
    </row>
    <row r="9990" spans="1:4">
      <c r="A9990" s="74" t="s">
        <v>6403</v>
      </c>
      <c r="B9990" s="74" t="str">
        <f ca="1">IFERROR(__xludf.DUMMYFUNCTION("IF(REGEXMATCH(A9990,""wealth planning""),""Script 1"",""-"")"),"Script 1")</f>
        <v>Script 1</v>
      </c>
      <c r="C9990" s="149">
        <f t="shared" si="78"/>
        <v>45617</v>
      </c>
      <c r="D9990" s="74" t="str">
        <f t="shared" si="79"/>
        <v>Najihah Sanuri</v>
      </c>
    </row>
    <row r="9991" spans="1:4">
      <c r="B9991" s="74" t="str">
        <f ca="1">IFERROR(__xludf.DUMMYFUNCTION("IF(REGEXMATCH(A9991,""wealth planning""),""Script 1"",""-"")"),"-")</f>
        <v>-</v>
      </c>
      <c r="C9991" s="74" t="str">
        <f t="shared" si="78"/>
        <v>You: Hai assalamualaikum Najihah,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991" s="149">
        <f t="shared" si="79"/>
        <v>45617</v>
      </c>
    </row>
    <row r="9992" spans="1:4">
      <c r="B9992" s="74" t="str">
        <f ca="1">IFERROR(__xludf.DUMMYFUNCTION("IF(REGEXMATCH(A9992,""wealth planning""),""Script 1"",""-"")"),"-")</f>
        <v>-</v>
      </c>
      <c r="C9992" s="74">
        <f t="shared" si="78"/>
        <v>0</v>
      </c>
      <c r="D9992" s="149">
        <f t="shared" si="79"/>
        <v>45617</v>
      </c>
    </row>
    <row r="9993" spans="1:4">
      <c r="B9993" s="74" t="str">
        <f ca="1">IFERROR(__xludf.DUMMYFUNCTION("IF(REGEXMATCH(A9993,""wealth planning""),""Script 1"",""-"")"),"-")</f>
        <v>-</v>
      </c>
      <c r="C9993" s="74">
        <f t="shared" si="78"/>
        <v>0</v>
      </c>
      <c r="D9993" s="74" t="str">
        <f t="shared" si="79"/>
        <v>You: Hai assalamualaikum Najihah,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9994" spans="1:4">
      <c r="A9994" s="74" t="s">
        <v>6827</v>
      </c>
      <c r="B9994" s="74" t="str">
        <f ca="1">IFERROR(__xludf.DUMMYFUNCTION("IF(REGEXMATCH(A9994,""wealth planning""),""Script 1"",""-"")"),"-")</f>
        <v>-</v>
      </c>
      <c r="C9994" s="74">
        <f t="shared" si="78"/>
        <v>0</v>
      </c>
      <c r="D9994" s="74">
        <f t="shared" si="79"/>
        <v>0</v>
      </c>
    </row>
    <row r="9995" spans="1:4">
      <c r="A9995" s="74" t="s">
        <v>6827</v>
      </c>
      <c r="B9995" s="74" t="str">
        <f ca="1">IFERROR(__xludf.DUMMYFUNCTION("IF(REGEXMATCH(A9995,""wealth planning""),""Script 1"",""-"")"),"-")</f>
        <v>-</v>
      </c>
      <c r="C9995" s="74" t="str">
        <f t="shared" si="78"/>
        <v>Muhamad Habibi Asri</v>
      </c>
      <c r="D9995" s="74">
        <f t="shared" si="79"/>
        <v>0</v>
      </c>
    </row>
    <row r="9996" spans="1:4">
      <c r="A9996" s="149">
        <v>45617</v>
      </c>
      <c r="B9996" s="74" t="str">
        <f ca="1">IFERROR(__xludf.DUMMYFUNCTION("IF(REGEXMATCH(A9996,""wealth planning""),""Script 1"",""-"")"),"#VALUE!")</f>
        <v>#VALUE!</v>
      </c>
      <c r="C9996" s="74" t="str">
        <f t="shared" si="78"/>
        <v>Muhamad Habibi Asri</v>
      </c>
      <c r="D9996" s="74">
        <f t="shared" si="79"/>
        <v>0</v>
      </c>
    </row>
    <row r="9997" spans="1:4">
      <c r="A9997" s="149">
        <v>45617</v>
      </c>
      <c r="B9997" s="74" t="str">
        <f ca="1">IFERROR(__xludf.DUMMYFUNCTION("IF(REGEXMATCH(A9997,""wealth planning""),""Script 1"",""-"")"),"#VALUE!")</f>
        <v>#VALUE!</v>
      </c>
      <c r="C9997" s="149">
        <f t="shared" si="78"/>
        <v>45617</v>
      </c>
      <c r="D9997" s="74" t="str">
        <f t="shared" si="79"/>
        <v>Muhamad Habibi Asri</v>
      </c>
    </row>
    <row r="9998" spans="1:4">
      <c r="A9998" s="74" t="s">
        <v>6828</v>
      </c>
      <c r="B9998" s="74" t="str">
        <f ca="1">IFERROR(__xludf.DUMMYFUNCTION("IF(REGEXMATCH(A9998,""wealth planning""),""Script 1"",""-"")"),"Script 1")</f>
        <v>Script 1</v>
      </c>
      <c r="C9998" s="149">
        <f t="shared" si="78"/>
        <v>45617</v>
      </c>
      <c r="D9998" s="74" t="str">
        <f t="shared" si="79"/>
        <v>Muhamad Habibi Asri</v>
      </c>
    </row>
    <row r="9999" spans="1:4">
      <c r="B9999" s="74" t="str">
        <f ca="1">IFERROR(__xludf.DUMMYFUNCTION("IF(REGEXMATCH(A9999,""wealth planning""),""Script 1"",""-"")"),"-")</f>
        <v>-</v>
      </c>
      <c r="C9999" s="74" t="str">
        <f t="shared" si="78"/>
        <v>You: Hai assalamualaikum Habibi,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9999" s="149">
        <f t="shared" si="79"/>
        <v>45617</v>
      </c>
    </row>
    <row r="10000" spans="1:4">
      <c r="B10000" s="74" t="str">
        <f ca="1">IFERROR(__xludf.DUMMYFUNCTION("IF(REGEXMATCH(A10000,""wealth planning""),""Script 1"",""-"")"),"-")</f>
        <v>-</v>
      </c>
      <c r="C10000" s="74">
        <f t="shared" si="78"/>
        <v>0</v>
      </c>
      <c r="D10000" s="149">
        <f t="shared" si="79"/>
        <v>45617</v>
      </c>
    </row>
    <row r="10001" spans="1:4">
      <c r="B10001" s="74" t="str">
        <f ca="1">IFERROR(__xludf.DUMMYFUNCTION("IF(REGEXMATCH(A10001,""wealth planning""),""Script 1"",""-"")"),"-")</f>
        <v>-</v>
      </c>
      <c r="C10001" s="74">
        <f t="shared" si="78"/>
        <v>0</v>
      </c>
      <c r="D10001" s="74" t="str">
        <f t="shared" si="79"/>
        <v>You: Hai assalamualaikum Habibi,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002" spans="1:4">
      <c r="B10002" s="74" t="str">
        <f ca="1">IFERROR(__xludf.DUMMYFUNCTION("IF(REGEXMATCH(A10002,""wealth planning""),""Script 1"",""-"")"),"-")</f>
        <v>-</v>
      </c>
      <c r="C10002" s="74">
        <f t="shared" si="78"/>
        <v>0</v>
      </c>
      <c r="D10002" s="74">
        <f t="shared" si="79"/>
        <v>0</v>
      </c>
    </row>
    <row r="10003" spans="1:4">
      <c r="A10003" s="74" t="s">
        <v>6831</v>
      </c>
      <c r="B10003" s="74" t="str">
        <f ca="1">IFERROR(__xludf.DUMMYFUNCTION("IF(REGEXMATCH(A10003,""wealth planning""),""Script 1"",""-"")"),"-")</f>
        <v>-</v>
      </c>
      <c r="C10003" s="74">
        <f t="shared" si="78"/>
        <v>0</v>
      </c>
      <c r="D10003" s="74">
        <f t="shared" si="79"/>
        <v>0</v>
      </c>
    </row>
    <row r="10004" spans="1:4">
      <c r="A10004" s="149">
        <v>45617</v>
      </c>
      <c r="B10004" s="74" t="str">
        <f ca="1">IFERROR(__xludf.DUMMYFUNCTION("IF(REGEXMATCH(A10004,""wealth planning""),""Script 1"",""-"")"),"#VALUE!")</f>
        <v>#VALUE!</v>
      </c>
      <c r="C10004" s="74" t="str">
        <f t="shared" si="78"/>
        <v>Amirah Fatihin</v>
      </c>
      <c r="D10004" s="74">
        <f t="shared" si="79"/>
        <v>0</v>
      </c>
    </row>
    <row r="10005" spans="1:4">
      <c r="A10005" s="149">
        <v>45617</v>
      </c>
      <c r="B10005" s="74" t="str">
        <f ca="1">IFERROR(__xludf.DUMMYFUNCTION("IF(REGEXMATCH(A10005,""wealth planning""),""Script 1"",""-"")"),"#VALUE!")</f>
        <v>#VALUE!</v>
      </c>
      <c r="C10005" s="149">
        <f t="shared" si="78"/>
        <v>45617</v>
      </c>
      <c r="D10005" s="74">
        <f t="shared" si="79"/>
        <v>0</v>
      </c>
    </row>
    <row r="10006" spans="1:4">
      <c r="A10006" s="74" t="s">
        <v>2735</v>
      </c>
      <c r="B10006" s="74" t="str">
        <f ca="1">IFERROR(__xludf.DUMMYFUNCTION("IF(REGEXMATCH(A10006,""wealth planning""),""Script 1"",""-"")"),"Script 1")</f>
        <v>Script 1</v>
      </c>
      <c r="C10006" s="149">
        <f t="shared" si="78"/>
        <v>45617</v>
      </c>
      <c r="D10006" s="74" t="str">
        <f t="shared" si="79"/>
        <v>Amirah Fatihin</v>
      </c>
    </row>
    <row r="10007" spans="1:4">
      <c r="B10007" s="74" t="str">
        <f ca="1">IFERROR(__xludf.DUMMYFUNCTION("IF(REGEXMATCH(A10007,""wealth planning""),""Script 1"",""-"")"),"-")</f>
        <v>-</v>
      </c>
      <c r="C10007" s="74" t="str">
        <f t="shared" si="78"/>
        <v>You: Hai assalamualaikum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007" s="149">
        <f t="shared" si="79"/>
        <v>45617</v>
      </c>
    </row>
    <row r="10008" spans="1:4">
      <c r="B10008" s="74" t="str">
        <f ca="1">IFERROR(__xludf.DUMMYFUNCTION("IF(REGEXMATCH(A10008,""wealth planning""),""Script 1"",""-"")"),"-")</f>
        <v>-</v>
      </c>
      <c r="C10008" s="74">
        <f t="shared" si="78"/>
        <v>0</v>
      </c>
      <c r="D10008" s="149">
        <f t="shared" si="79"/>
        <v>45617</v>
      </c>
    </row>
    <row r="10009" spans="1:4">
      <c r="B10009" s="74" t="str">
        <f ca="1">IFERROR(__xludf.DUMMYFUNCTION("IF(REGEXMATCH(A10009,""wealth planning""),""Script 1"",""-"")"),"-")</f>
        <v>-</v>
      </c>
      <c r="C10009" s="74">
        <f t="shared" si="78"/>
        <v>0</v>
      </c>
      <c r="D10009" s="74" t="str">
        <f t="shared" si="79"/>
        <v>You: Hai assalamualaikum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010" spans="1:4">
      <c r="A10010" s="74" t="s">
        <v>6833</v>
      </c>
      <c r="B10010" s="74" t="str">
        <f ca="1">IFERROR(__xludf.DUMMYFUNCTION("IF(REGEXMATCH(A10010,""wealth planning""),""Script 1"",""-"")"),"-")</f>
        <v>-</v>
      </c>
      <c r="C10010" s="74">
        <f t="shared" si="78"/>
        <v>0</v>
      </c>
      <c r="D10010" s="74">
        <f t="shared" si="79"/>
        <v>0</v>
      </c>
    </row>
    <row r="10011" spans="1:4">
      <c r="A10011" s="74" t="s">
        <v>6834</v>
      </c>
      <c r="B10011" s="74" t="str">
        <f ca="1">IFERROR(__xludf.DUMMYFUNCTION("IF(REGEXMATCH(A10011,""wealth planning""),""Script 1"",""-"")"),"-")</f>
        <v>-</v>
      </c>
      <c r="C10011" s="74" t="str">
        <f t="shared" si="78"/>
        <v>Muqri MorhalimStatus is reachable</v>
      </c>
      <c r="D10011" s="74">
        <f t="shared" si="79"/>
        <v>0</v>
      </c>
    </row>
    <row r="10012" spans="1:4">
      <c r="A10012" s="149">
        <v>45617</v>
      </c>
      <c r="B10012" s="74" t="str">
        <f ca="1">IFERROR(__xludf.DUMMYFUNCTION("IF(REGEXMATCH(A10012,""wealth planning""),""Script 1"",""-"")"),"#VALUE!")</f>
        <v>#VALUE!</v>
      </c>
      <c r="C10012" s="74" t="str">
        <f t="shared" si="78"/>
        <v>Muqri Morhalim</v>
      </c>
      <c r="D10012" s="74">
        <f t="shared" si="79"/>
        <v>0</v>
      </c>
    </row>
    <row r="10013" spans="1:4">
      <c r="A10013" s="149">
        <v>45617</v>
      </c>
      <c r="B10013" s="74" t="str">
        <f ca="1">IFERROR(__xludf.DUMMYFUNCTION("IF(REGEXMATCH(A10013,""wealth planning""),""Script 1"",""-"")"),"#VALUE!")</f>
        <v>#VALUE!</v>
      </c>
      <c r="C10013" s="149">
        <f t="shared" si="78"/>
        <v>45617</v>
      </c>
      <c r="D10013" s="74" t="str">
        <f t="shared" si="79"/>
        <v>Muqri MorhalimStatus is reachable</v>
      </c>
    </row>
    <row r="10014" spans="1:4">
      <c r="A10014" s="74" t="s">
        <v>6835</v>
      </c>
      <c r="B10014" s="74" t="str">
        <f ca="1">IFERROR(__xludf.DUMMYFUNCTION("IF(REGEXMATCH(A10014,""wealth planning""),""Script 1"",""-"")"),"Script 1")</f>
        <v>Script 1</v>
      </c>
      <c r="C10014" s="149">
        <f t="shared" si="78"/>
        <v>45617</v>
      </c>
      <c r="D10014" s="74" t="str">
        <f t="shared" si="79"/>
        <v>Muqri Morhalim</v>
      </c>
    </row>
    <row r="10015" spans="1:4">
      <c r="B10015" s="74" t="str">
        <f ca="1">IFERROR(__xludf.DUMMYFUNCTION("IF(REGEXMATCH(A10015,""wealth planning""),""Script 1"",""-"")"),"-")</f>
        <v>-</v>
      </c>
      <c r="C10015" s="74" t="str">
        <f t="shared" si="78"/>
        <v>You: Hai assalamualaikum Muqri,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015" s="149">
        <f t="shared" si="79"/>
        <v>45617</v>
      </c>
    </row>
    <row r="10016" spans="1:4">
      <c r="B10016" s="74" t="str">
        <f ca="1">IFERROR(__xludf.DUMMYFUNCTION("IF(REGEXMATCH(A10016,""wealth planning""),""Script 1"",""-"")"),"-")</f>
        <v>-</v>
      </c>
      <c r="C10016" s="74">
        <f t="shared" si="78"/>
        <v>0</v>
      </c>
      <c r="D10016" s="149">
        <f t="shared" si="79"/>
        <v>45617</v>
      </c>
    </row>
    <row r="10017" spans="1:4">
      <c r="B10017" s="74" t="str">
        <f ca="1">IFERROR(__xludf.DUMMYFUNCTION("IF(REGEXMATCH(A10017,""wealth planning""),""Script 1"",""-"")"),"-")</f>
        <v>-</v>
      </c>
      <c r="C10017" s="74">
        <f t="shared" si="78"/>
        <v>0</v>
      </c>
      <c r="D10017" s="74" t="str">
        <f t="shared" si="79"/>
        <v>You: Hai assalamualaikum Muqri,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018" spans="1:4">
      <c r="A10018" s="74" t="s">
        <v>6837</v>
      </c>
      <c r="B10018" s="74" t="str">
        <f ca="1">IFERROR(__xludf.DUMMYFUNCTION("IF(REGEXMATCH(A10018,""wealth planning""),""Script 1"",""-"")"),"-")</f>
        <v>-</v>
      </c>
      <c r="C10018" s="74">
        <f t="shared" si="78"/>
        <v>0</v>
      </c>
      <c r="D10018" s="74">
        <f t="shared" si="79"/>
        <v>0</v>
      </c>
    </row>
    <row r="10019" spans="1:4">
      <c r="A10019" s="74" t="s">
        <v>6838</v>
      </c>
      <c r="B10019" s="74" t="str">
        <f ca="1">IFERROR(__xludf.DUMMYFUNCTION("IF(REGEXMATCH(A10019,""wealth planning""),""Script 1"",""-"")"),"-")</f>
        <v>-</v>
      </c>
      <c r="C10019" s="74" t="str">
        <f t="shared" si="78"/>
        <v>Azrai ZulkiffliStatus is reachable</v>
      </c>
      <c r="D10019" s="74">
        <f t="shared" si="79"/>
        <v>0</v>
      </c>
    </row>
    <row r="10020" spans="1:4">
      <c r="A10020" s="149">
        <v>45617</v>
      </c>
      <c r="B10020" s="74" t="str">
        <f ca="1">IFERROR(__xludf.DUMMYFUNCTION("IF(REGEXMATCH(A10020,""wealth planning""),""Script 1"",""-"")"),"#VALUE!")</f>
        <v>#VALUE!</v>
      </c>
      <c r="C10020" s="74" t="str">
        <f t="shared" si="78"/>
        <v>Azrai Zulkiffli</v>
      </c>
      <c r="D10020" s="74">
        <f t="shared" si="79"/>
        <v>0</v>
      </c>
    </row>
    <row r="10021" spans="1:4">
      <c r="A10021" s="149">
        <v>45617</v>
      </c>
      <c r="B10021" s="74" t="str">
        <f ca="1">IFERROR(__xludf.DUMMYFUNCTION("IF(REGEXMATCH(A10021,""wealth planning""),""Script 1"",""-"")"),"#VALUE!")</f>
        <v>#VALUE!</v>
      </c>
      <c r="C10021" s="149">
        <f t="shared" si="78"/>
        <v>45617</v>
      </c>
      <c r="D10021" s="74" t="str">
        <f t="shared" si="79"/>
        <v>Azrai ZulkiffliStatus is reachable</v>
      </c>
    </row>
    <row r="10022" spans="1:4">
      <c r="A10022" s="74" t="s">
        <v>6839</v>
      </c>
      <c r="B10022" s="74" t="str">
        <f ca="1">IFERROR(__xludf.DUMMYFUNCTION("IF(REGEXMATCH(A10022,""wealth planning""),""Script 1"",""-"")"),"Script 1")</f>
        <v>Script 1</v>
      </c>
      <c r="C10022" s="149">
        <f t="shared" si="78"/>
        <v>45617</v>
      </c>
      <c r="D10022" s="74" t="str">
        <f t="shared" si="79"/>
        <v>Azrai Zulkiffli</v>
      </c>
    </row>
    <row r="10023" spans="1:4">
      <c r="B10023" s="74" t="str">
        <f ca="1">IFERROR(__xludf.DUMMYFUNCTION("IF(REGEXMATCH(A10023,""wealth planning""),""Script 1"",""-"")"),"-")</f>
        <v>-</v>
      </c>
      <c r="C10023" s="74" t="str">
        <f t="shared" si="78"/>
        <v>You: Hai assalamualaikum tuan Azrai,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023" s="149">
        <f t="shared" si="79"/>
        <v>45617</v>
      </c>
    </row>
    <row r="10024" spans="1:4">
      <c r="B10024" s="74" t="str">
        <f ca="1">IFERROR(__xludf.DUMMYFUNCTION("IF(REGEXMATCH(A10024,""wealth planning""),""Script 1"",""-"")"),"-")</f>
        <v>-</v>
      </c>
      <c r="C10024" s="74">
        <f t="shared" si="78"/>
        <v>0</v>
      </c>
      <c r="D10024" s="149">
        <f t="shared" si="79"/>
        <v>45617</v>
      </c>
    </row>
    <row r="10025" spans="1:4">
      <c r="B10025" s="74" t="str">
        <f ca="1">IFERROR(__xludf.DUMMYFUNCTION("IF(REGEXMATCH(A10025,""wealth planning""),""Script 1"",""-"")"),"-")</f>
        <v>-</v>
      </c>
      <c r="C10025" s="74">
        <f t="shared" si="78"/>
        <v>0</v>
      </c>
      <c r="D10025" s="74" t="str">
        <f t="shared" si="79"/>
        <v>You: Hai assalamualaikum tuan Azrai,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026" spans="1:4">
      <c r="A10026" s="74" t="s">
        <v>6841</v>
      </c>
      <c r="B10026" s="74" t="str">
        <f ca="1">IFERROR(__xludf.DUMMYFUNCTION("IF(REGEXMATCH(A10026,""wealth planning""),""Script 1"",""-"")"),"-")</f>
        <v>-</v>
      </c>
      <c r="C10026" s="74">
        <f t="shared" si="78"/>
        <v>0</v>
      </c>
      <c r="D10026" s="74">
        <f t="shared" si="79"/>
        <v>0</v>
      </c>
    </row>
    <row r="10027" spans="1:4">
      <c r="A10027" s="74" t="s">
        <v>6842</v>
      </c>
      <c r="B10027" s="74" t="str">
        <f ca="1">IFERROR(__xludf.DUMMYFUNCTION("IF(REGEXMATCH(A10027,""wealth planning""),""Script 1"",""-"")"),"-")</f>
        <v>-</v>
      </c>
      <c r="C10027" s="74" t="str">
        <f t="shared" si="78"/>
        <v>Luqman HaqeemStatus is reachable</v>
      </c>
      <c r="D10027" s="74">
        <f t="shared" si="79"/>
        <v>0</v>
      </c>
    </row>
    <row r="10028" spans="1:4">
      <c r="A10028" s="149">
        <v>45617</v>
      </c>
      <c r="B10028" s="74" t="str">
        <f ca="1">IFERROR(__xludf.DUMMYFUNCTION("IF(REGEXMATCH(A10028,""wealth planning""),""Script 1"",""-"")"),"#VALUE!")</f>
        <v>#VALUE!</v>
      </c>
      <c r="C10028" s="74" t="str">
        <f t="shared" si="78"/>
        <v>Luqman Haqeem</v>
      </c>
      <c r="D10028" s="74">
        <f t="shared" si="79"/>
        <v>0</v>
      </c>
    </row>
    <row r="10029" spans="1:4">
      <c r="A10029" s="149">
        <v>45617</v>
      </c>
      <c r="B10029" s="74" t="str">
        <f ca="1">IFERROR(__xludf.DUMMYFUNCTION("IF(REGEXMATCH(A10029,""wealth planning""),""Script 1"",""-"")"),"#VALUE!")</f>
        <v>#VALUE!</v>
      </c>
      <c r="C10029" s="149">
        <f t="shared" si="78"/>
        <v>45617</v>
      </c>
      <c r="D10029" s="74" t="str">
        <f t="shared" si="79"/>
        <v>Luqman HaqeemStatus is reachable</v>
      </c>
    </row>
    <row r="10030" spans="1:4">
      <c r="A10030" s="74" t="s">
        <v>3461</v>
      </c>
      <c r="B10030" s="74" t="str">
        <f ca="1">IFERROR(__xludf.DUMMYFUNCTION("IF(REGEXMATCH(A10030,""wealth planning""),""Script 1"",""-"")"),"Script 1")</f>
        <v>Script 1</v>
      </c>
      <c r="C10030" s="149">
        <f t="shared" si="78"/>
        <v>45617</v>
      </c>
      <c r="D10030" s="74" t="str">
        <f t="shared" si="79"/>
        <v>Luqman Haqeem</v>
      </c>
    </row>
    <row r="10031" spans="1:4">
      <c r="B10031" s="74" t="str">
        <f ca="1">IFERROR(__xludf.DUMMYFUNCTION("IF(REGEXMATCH(A10031,""wealth planning""),""Script 1"",""-"")"),"-")</f>
        <v>-</v>
      </c>
      <c r="C10031" s="74" t="str">
        <f t="shared" si="78"/>
        <v>You: Hai assalamualaikum Luqman,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031" s="149">
        <f t="shared" si="79"/>
        <v>45617</v>
      </c>
    </row>
    <row r="10032" spans="1:4">
      <c r="B10032" s="74" t="str">
        <f ca="1">IFERROR(__xludf.DUMMYFUNCTION("IF(REGEXMATCH(A10032,""wealth planning""),""Script 1"",""-"")"),"-")</f>
        <v>-</v>
      </c>
      <c r="C10032" s="74">
        <f t="shared" si="78"/>
        <v>0</v>
      </c>
      <c r="D10032" s="149">
        <f t="shared" si="79"/>
        <v>45617</v>
      </c>
    </row>
    <row r="10033" spans="1:4">
      <c r="B10033" s="74" t="str">
        <f ca="1">IFERROR(__xludf.DUMMYFUNCTION("IF(REGEXMATCH(A10033,""wealth planning""),""Script 1"",""-"")"),"-")</f>
        <v>-</v>
      </c>
      <c r="C10033" s="74">
        <f t="shared" si="78"/>
        <v>0</v>
      </c>
      <c r="D10033" s="74" t="str">
        <f t="shared" si="79"/>
        <v>You: Hai assalamualaikum Luqman,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034" spans="1:4">
      <c r="A10034" s="74" t="s">
        <v>6844</v>
      </c>
      <c r="B10034" s="74" t="str">
        <f ca="1">IFERROR(__xludf.DUMMYFUNCTION("IF(REGEXMATCH(A10034,""wealth planning""),""Script 1"",""-"")"),"-")</f>
        <v>-</v>
      </c>
      <c r="C10034" s="74">
        <f t="shared" si="78"/>
        <v>0</v>
      </c>
      <c r="D10034" s="74">
        <f t="shared" si="79"/>
        <v>0</v>
      </c>
    </row>
    <row r="10035" spans="1:4">
      <c r="A10035" s="74" t="s">
        <v>6845</v>
      </c>
      <c r="B10035" s="74" t="str">
        <f ca="1">IFERROR(__xludf.DUMMYFUNCTION("IF(REGEXMATCH(A10035,""wealth planning""),""Script 1"",""-"")"),"-")</f>
        <v>-</v>
      </c>
      <c r="C10035" s="74" t="str">
        <f t="shared" si="78"/>
        <v>Nur Asyikin RazaliStatus is reachable</v>
      </c>
      <c r="D10035" s="74">
        <f t="shared" si="79"/>
        <v>0</v>
      </c>
    </row>
    <row r="10036" spans="1:4">
      <c r="A10036" s="149">
        <v>45617</v>
      </c>
      <c r="B10036" s="74" t="str">
        <f ca="1">IFERROR(__xludf.DUMMYFUNCTION("IF(REGEXMATCH(A10036,""wealth planning""),""Script 1"",""-"")"),"#VALUE!")</f>
        <v>#VALUE!</v>
      </c>
      <c r="C10036" s="74" t="str">
        <f t="shared" si="78"/>
        <v>Nur Asyikin Razali</v>
      </c>
      <c r="D10036" s="74">
        <f t="shared" si="79"/>
        <v>0</v>
      </c>
    </row>
    <row r="10037" spans="1:4">
      <c r="A10037" s="149">
        <v>45617</v>
      </c>
      <c r="B10037" s="74" t="str">
        <f ca="1">IFERROR(__xludf.DUMMYFUNCTION("IF(REGEXMATCH(A10037,""wealth planning""),""Script 1"",""-"")"),"#VALUE!")</f>
        <v>#VALUE!</v>
      </c>
      <c r="C10037" s="149">
        <f t="shared" si="78"/>
        <v>45617</v>
      </c>
      <c r="D10037" s="74" t="str">
        <f t="shared" si="79"/>
        <v>Nur Asyikin RazaliStatus is reachable</v>
      </c>
    </row>
    <row r="10038" spans="1:4">
      <c r="A10038" s="74" t="s">
        <v>6846</v>
      </c>
      <c r="B10038" s="74" t="str">
        <f ca="1">IFERROR(__xludf.DUMMYFUNCTION("IF(REGEXMATCH(A10038,""wealth planning""),""Script 1"",""-"")"),"Script 1")</f>
        <v>Script 1</v>
      </c>
      <c r="C10038" s="149">
        <f t="shared" si="78"/>
        <v>45617</v>
      </c>
      <c r="D10038" s="74" t="str">
        <f t="shared" si="79"/>
        <v>Nur Asyikin Razali</v>
      </c>
    </row>
    <row r="10039" spans="1:4">
      <c r="B10039" s="74" t="str">
        <f ca="1">IFERROR(__xludf.DUMMYFUNCTION("IF(REGEXMATCH(A10039,""wealth planning""),""Script 1"",""-"")"),"-")</f>
        <v>-</v>
      </c>
      <c r="C10039" s="74" t="str">
        <f t="shared" si="78"/>
        <v>You: Hai assalamualaikum Asyikin,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039" s="149">
        <f t="shared" si="79"/>
        <v>45617</v>
      </c>
    </row>
    <row r="10040" spans="1:4">
      <c r="B10040" s="74" t="str">
        <f ca="1">IFERROR(__xludf.DUMMYFUNCTION("IF(REGEXMATCH(A10040,""wealth planning""),""Script 1"",""-"")"),"-")</f>
        <v>-</v>
      </c>
      <c r="C10040" s="74">
        <f t="shared" si="78"/>
        <v>0</v>
      </c>
      <c r="D10040" s="149">
        <f t="shared" si="79"/>
        <v>45617</v>
      </c>
    </row>
    <row r="10041" spans="1:4">
      <c r="B10041" s="74" t="str">
        <f ca="1">IFERROR(__xludf.DUMMYFUNCTION("IF(REGEXMATCH(A10041,""wealth planning""),""Script 1"",""-"")"),"-")</f>
        <v>-</v>
      </c>
      <c r="C10041" s="74">
        <f t="shared" si="78"/>
        <v>0</v>
      </c>
      <c r="D10041" s="74" t="str">
        <f t="shared" si="79"/>
        <v>You: Hai assalamualaikum Asyikin,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042" spans="1:4">
      <c r="A10042" s="74" t="s">
        <v>6848</v>
      </c>
      <c r="B10042" s="74" t="str">
        <f ca="1">IFERROR(__xludf.DUMMYFUNCTION("IF(REGEXMATCH(A10042,""wealth planning""),""Script 1"",""-"")"),"-")</f>
        <v>-</v>
      </c>
      <c r="C10042" s="74">
        <f t="shared" si="78"/>
        <v>0</v>
      </c>
      <c r="D10042" s="74">
        <f t="shared" si="79"/>
        <v>0</v>
      </c>
    </row>
    <row r="10043" spans="1:4">
      <c r="A10043" s="74" t="s">
        <v>6849</v>
      </c>
      <c r="B10043" s="74" t="str">
        <f ca="1">IFERROR(__xludf.DUMMYFUNCTION("IF(REGEXMATCH(A10043,""wealth planning""),""Script 1"",""-"")"),"-")</f>
        <v>-</v>
      </c>
      <c r="C10043" s="74" t="str">
        <f t="shared" si="78"/>
        <v>Nurrul ZainStatus is reachable</v>
      </c>
      <c r="D10043" s="74">
        <f t="shared" si="79"/>
        <v>0</v>
      </c>
    </row>
    <row r="10044" spans="1:4">
      <c r="A10044" s="149">
        <v>45617</v>
      </c>
      <c r="B10044" s="74" t="str">
        <f ca="1">IFERROR(__xludf.DUMMYFUNCTION("IF(REGEXMATCH(A10044,""wealth planning""),""Script 1"",""-"")"),"#VALUE!")</f>
        <v>#VALUE!</v>
      </c>
      <c r="C10044" s="74" t="str">
        <f t="shared" si="78"/>
        <v>Nurrul Zain</v>
      </c>
      <c r="D10044" s="74">
        <f t="shared" si="79"/>
        <v>0</v>
      </c>
    </row>
    <row r="10045" spans="1:4">
      <c r="A10045" s="149">
        <v>45617</v>
      </c>
      <c r="B10045" s="74" t="str">
        <f ca="1">IFERROR(__xludf.DUMMYFUNCTION("IF(REGEXMATCH(A10045,""wealth planning""),""Script 1"",""-"")"),"#VALUE!")</f>
        <v>#VALUE!</v>
      </c>
      <c r="C10045" s="149">
        <f t="shared" si="78"/>
        <v>45617</v>
      </c>
      <c r="D10045" s="74" t="str">
        <f t="shared" si="79"/>
        <v>Nurrul ZainStatus is reachable</v>
      </c>
    </row>
    <row r="10046" spans="1:4">
      <c r="A10046" s="74" t="s">
        <v>6850</v>
      </c>
      <c r="B10046" s="74" t="str">
        <f ca="1">IFERROR(__xludf.DUMMYFUNCTION("IF(REGEXMATCH(A10046,""wealth planning""),""Script 1"",""-"")"),"Script 1")</f>
        <v>Script 1</v>
      </c>
      <c r="C10046" s="149">
        <f t="shared" si="78"/>
        <v>45617</v>
      </c>
      <c r="D10046" s="74" t="str">
        <f t="shared" si="79"/>
        <v>Nurrul Zain</v>
      </c>
    </row>
    <row r="10047" spans="1:4">
      <c r="B10047" s="74" t="str">
        <f ca="1">IFERROR(__xludf.DUMMYFUNCTION("IF(REGEXMATCH(A10047,""wealth planning""),""Script 1"",""-"")"),"-")</f>
        <v>-</v>
      </c>
      <c r="C10047" s="74" t="str">
        <f t="shared" si="78"/>
        <v>You: Hai assalamualaikum puan Nurrul Zain,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047" s="149">
        <f t="shared" si="79"/>
        <v>45617</v>
      </c>
    </row>
    <row r="10048" spans="1:4">
      <c r="B10048" s="74" t="str">
        <f ca="1">IFERROR(__xludf.DUMMYFUNCTION("IF(REGEXMATCH(A10048,""wealth planning""),""Script 1"",""-"")"),"-")</f>
        <v>-</v>
      </c>
      <c r="C10048" s="74">
        <f t="shared" si="78"/>
        <v>0</v>
      </c>
      <c r="D10048" s="149">
        <f t="shared" si="79"/>
        <v>45617</v>
      </c>
    </row>
    <row r="10049" spans="1:4">
      <c r="B10049" s="74" t="str">
        <f ca="1">IFERROR(__xludf.DUMMYFUNCTION("IF(REGEXMATCH(A10049,""wealth planning""),""Script 1"",""-"")"),"-")</f>
        <v>-</v>
      </c>
      <c r="C10049" s="74">
        <f t="shared" si="78"/>
        <v>0</v>
      </c>
      <c r="D10049" s="74" t="str">
        <f t="shared" si="79"/>
        <v>You: Hai assalamualaikum puan Nurrul Zain,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050" spans="1:4">
      <c r="A10050" s="74" t="s">
        <v>6852</v>
      </c>
      <c r="B10050" s="74" t="str">
        <f ca="1">IFERROR(__xludf.DUMMYFUNCTION("IF(REGEXMATCH(A10050,""wealth planning""),""Script 1"",""-"")"),"-")</f>
        <v>-</v>
      </c>
      <c r="C10050" s="74">
        <f t="shared" si="78"/>
        <v>0</v>
      </c>
      <c r="D10050" s="74">
        <f t="shared" si="79"/>
        <v>0</v>
      </c>
    </row>
    <row r="10051" spans="1:4">
      <c r="A10051" s="74" t="s">
        <v>6853</v>
      </c>
      <c r="B10051" s="74" t="str">
        <f ca="1">IFERROR(__xludf.DUMMYFUNCTION("IF(REGEXMATCH(A10051,""wealth planning""),""Script 1"",""-"")"),"-")</f>
        <v>-</v>
      </c>
      <c r="C10051" s="74" t="str">
        <f t="shared" si="78"/>
        <v>Mohamad SyamimStatus is reachable</v>
      </c>
      <c r="D10051" s="74">
        <f t="shared" si="79"/>
        <v>0</v>
      </c>
    </row>
    <row r="10052" spans="1:4">
      <c r="A10052" s="149">
        <v>45617</v>
      </c>
      <c r="B10052" s="74" t="str">
        <f ca="1">IFERROR(__xludf.DUMMYFUNCTION("IF(REGEXMATCH(A10052,""wealth planning""),""Script 1"",""-"")"),"#VALUE!")</f>
        <v>#VALUE!</v>
      </c>
      <c r="C10052" s="74" t="str">
        <f t="shared" si="78"/>
        <v>Mohamad Syamim</v>
      </c>
      <c r="D10052" s="74">
        <f t="shared" si="79"/>
        <v>0</v>
      </c>
    </row>
    <row r="10053" spans="1:4">
      <c r="A10053" s="149">
        <v>45617</v>
      </c>
      <c r="B10053" s="74" t="str">
        <f ca="1">IFERROR(__xludf.DUMMYFUNCTION("IF(REGEXMATCH(A10053,""wealth planning""),""Script 1"",""-"")"),"#VALUE!")</f>
        <v>#VALUE!</v>
      </c>
      <c r="C10053" s="149">
        <f t="shared" si="78"/>
        <v>45617</v>
      </c>
      <c r="D10053" s="74" t="str">
        <f t="shared" si="79"/>
        <v>Mohamad SyamimStatus is reachable</v>
      </c>
    </row>
    <row r="10054" spans="1:4">
      <c r="A10054" s="74" t="s">
        <v>6854</v>
      </c>
      <c r="B10054" s="74" t="str">
        <f ca="1">IFERROR(__xludf.DUMMYFUNCTION("IF(REGEXMATCH(A10054,""wealth planning""),""Script 1"",""-"")"),"Script 1")</f>
        <v>Script 1</v>
      </c>
      <c r="C10054" s="149">
        <f t="shared" si="78"/>
        <v>45617</v>
      </c>
      <c r="D10054" s="74" t="str">
        <f t="shared" si="79"/>
        <v>Mohamad Syamim</v>
      </c>
    </row>
    <row r="10055" spans="1:4">
      <c r="B10055" s="74" t="str">
        <f ca="1">IFERROR(__xludf.DUMMYFUNCTION("IF(REGEXMATCH(A10055,""wealth planning""),""Script 1"",""-"")"),"-")</f>
        <v>-</v>
      </c>
      <c r="C10055" s="74" t="str">
        <f t="shared" si="78"/>
        <v>You: Hai assalamualaikum tuan Syamim,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055" s="149">
        <f t="shared" si="79"/>
        <v>45617</v>
      </c>
    </row>
    <row r="10056" spans="1:4">
      <c r="B10056" s="74" t="str">
        <f ca="1">IFERROR(__xludf.DUMMYFUNCTION("IF(REGEXMATCH(A10056,""wealth planning""),""Script 1"",""-"")"),"-")</f>
        <v>-</v>
      </c>
      <c r="C10056" s="74">
        <f t="shared" si="78"/>
        <v>0</v>
      </c>
      <c r="D10056" s="149">
        <f t="shared" si="79"/>
        <v>45617</v>
      </c>
    </row>
    <row r="10057" spans="1:4">
      <c r="B10057" s="74" t="str">
        <f ca="1">IFERROR(__xludf.DUMMYFUNCTION("IF(REGEXMATCH(A10057,""wealth planning""),""Script 1"",""-"")"),"-")</f>
        <v>-</v>
      </c>
      <c r="C10057" s="74">
        <f t="shared" si="78"/>
        <v>0</v>
      </c>
      <c r="D10057" s="74" t="str">
        <f t="shared" si="79"/>
        <v>You: Hai assalamualaikum tuan Syamim,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058" spans="1:4">
      <c r="A10058" s="74" t="s">
        <v>6856</v>
      </c>
      <c r="B10058" s="74" t="str">
        <f ca="1">IFERROR(__xludf.DUMMYFUNCTION("IF(REGEXMATCH(A10058,""wealth planning""),""Script 1"",""-"")"),"-")</f>
        <v>-</v>
      </c>
      <c r="C10058" s="74">
        <f t="shared" si="78"/>
        <v>0</v>
      </c>
      <c r="D10058" s="74">
        <f t="shared" si="79"/>
        <v>0</v>
      </c>
    </row>
    <row r="10059" spans="1:4">
      <c r="A10059" s="74" t="s">
        <v>6857</v>
      </c>
      <c r="B10059" s="74" t="str">
        <f ca="1">IFERROR(__xludf.DUMMYFUNCTION("IF(REGEXMATCH(A10059,""wealth planning""),""Script 1"",""-"")"),"-")</f>
        <v>-</v>
      </c>
      <c r="C10059" s="74" t="str">
        <f t="shared" si="78"/>
        <v>lukman zainalStatus is reachable</v>
      </c>
      <c r="D10059" s="74">
        <f t="shared" si="79"/>
        <v>0</v>
      </c>
    </row>
    <row r="10060" spans="1:4">
      <c r="A10060" s="149">
        <v>45617</v>
      </c>
      <c r="B10060" s="74" t="str">
        <f ca="1">IFERROR(__xludf.DUMMYFUNCTION("IF(REGEXMATCH(A10060,""wealth planning""),""Script 1"",""-"")"),"#VALUE!")</f>
        <v>#VALUE!</v>
      </c>
      <c r="C10060" s="74" t="str">
        <f t="shared" si="78"/>
        <v>lukman zainal</v>
      </c>
      <c r="D10060" s="74">
        <f t="shared" si="79"/>
        <v>0</v>
      </c>
    </row>
    <row r="10061" spans="1:4">
      <c r="A10061" s="149">
        <v>45617</v>
      </c>
      <c r="B10061" s="74" t="str">
        <f ca="1">IFERROR(__xludf.DUMMYFUNCTION("IF(REGEXMATCH(A10061,""wealth planning""),""Script 1"",""-"")"),"#VALUE!")</f>
        <v>#VALUE!</v>
      </c>
      <c r="C10061" s="149">
        <f t="shared" si="78"/>
        <v>45617</v>
      </c>
      <c r="D10061" s="74" t="str">
        <f t="shared" si="79"/>
        <v>lukman zainalStatus is reachable</v>
      </c>
    </row>
    <row r="10062" spans="1:4">
      <c r="A10062" s="74" t="s">
        <v>6858</v>
      </c>
      <c r="B10062" s="74" t="str">
        <f ca="1">IFERROR(__xludf.DUMMYFUNCTION("IF(REGEXMATCH(A10062,""wealth planning""),""Script 1"",""-"")"),"Script 1")</f>
        <v>Script 1</v>
      </c>
      <c r="C10062" s="149">
        <f t="shared" si="78"/>
        <v>45617</v>
      </c>
      <c r="D10062" s="74" t="str">
        <f t="shared" si="79"/>
        <v>lukman zainal</v>
      </c>
    </row>
    <row r="10063" spans="1:4">
      <c r="B10063" s="74" t="str">
        <f ca="1">IFERROR(__xludf.DUMMYFUNCTION("IF(REGEXMATCH(A10063,""wealth planning""),""Script 1"",""-"")"),"-")</f>
        <v>-</v>
      </c>
      <c r="C10063" s="74" t="str">
        <f t="shared" si="78"/>
        <v>You: Hai assalamualaikum Lukman,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063" s="149">
        <f t="shared" si="79"/>
        <v>45617</v>
      </c>
    </row>
    <row r="10064" spans="1:4">
      <c r="B10064" s="74" t="str">
        <f ca="1">IFERROR(__xludf.DUMMYFUNCTION("IF(REGEXMATCH(A10064,""wealth planning""),""Script 1"",""-"")"),"-")</f>
        <v>-</v>
      </c>
      <c r="C10064" s="74">
        <f t="shared" si="78"/>
        <v>0</v>
      </c>
      <c r="D10064" s="149">
        <f t="shared" si="79"/>
        <v>45617</v>
      </c>
    </row>
    <row r="10065" spans="1:4">
      <c r="B10065" s="74" t="str">
        <f ca="1">IFERROR(__xludf.DUMMYFUNCTION("IF(REGEXMATCH(A10065,""wealth planning""),""Script 1"",""-"")"),"-")</f>
        <v>-</v>
      </c>
      <c r="C10065" s="74">
        <f t="shared" si="78"/>
        <v>0</v>
      </c>
      <c r="D10065" s="74" t="str">
        <f t="shared" si="79"/>
        <v>You: Hai assalamualaikum Lukman,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066" spans="1:4">
      <c r="B10066" s="74" t="str">
        <f ca="1">IFERROR(__xludf.DUMMYFUNCTION("IF(REGEXMATCH(A10066,""wealth planning""),""Script 1"",""-"")"),"-")</f>
        <v>-</v>
      </c>
      <c r="C10066" s="74">
        <f t="shared" si="78"/>
        <v>0</v>
      </c>
      <c r="D10066" s="74">
        <f t="shared" si="79"/>
        <v>0</v>
      </c>
    </row>
    <row r="10067" spans="1:4">
      <c r="A10067" s="74" t="s">
        <v>6861</v>
      </c>
      <c r="B10067" s="74" t="str">
        <f ca="1">IFERROR(__xludf.DUMMYFUNCTION("IF(REGEXMATCH(A10067,""wealth planning""),""Script 1"",""-"")"),"-")</f>
        <v>-</v>
      </c>
      <c r="C10067" s="74">
        <f t="shared" si="78"/>
        <v>0</v>
      </c>
      <c r="D10067" s="74">
        <f t="shared" si="79"/>
        <v>0</v>
      </c>
    </row>
    <row r="10068" spans="1:4">
      <c r="A10068" s="149">
        <v>45617</v>
      </c>
      <c r="B10068" s="74" t="str">
        <f ca="1">IFERROR(__xludf.DUMMYFUNCTION("IF(REGEXMATCH(A10068,""wealth planning""),""Script 1"",""-"")"),"#VALUE!")</f>
        <v>#VALUE!</v>
      </c>
      <c r="C10068" s="74" t="str">
        <f t="shared" si="78"/>
        <v>Intan Afiza</v>
      </c>
      <c r="D10068" s="74">
        <f t="shared" si="79"/>
        <v>0</v>
      </c>
    </row>
    <row r="10069" spans="1:4">
      <c r="A10069" s="149">
        <v>45617</v>
      </c>
      <c r="B10069" s="74" t="str">
        <f ca="1">IFERROR(__xludf.DUMMYFUNCTION("IF(REGEXMATCH(A10069,""wealth planning""),""Script 1"",""-"")"),"#VALUE!")</f>
        <v>#VALUE!</v>
      </c>
      <c r="C10069" s="149">
        <f t="shared" si="78"/>
        <v>45617</v>
      </c>
      <c r="D10069" s="74">
        <f t="shared" si="79"/>
        <v>0</v>
      </c>
    </row>
    <row r="10070" spans="1:4">
      <c r="A10070" s="74" t="s">
        <v>6862</v>
      </c>
      <c r="B10070" s="74" t="str">
        <f ca="1">IFERROR(__xludf.DUMMYFUNCTION("IF(REGEXMATCH(A10070,""wealth planning""),""Script 1"",""-"")"),"Script 1")</f>
        <v>Script 1</v>
      </c>
      <c r="C10070" s="149">
        <f t="shared" si="78"/>
        <v>45617</v>
      </c>
      <c r="D10070" s="74" t="str">
        <f t="shared" si="79"/>
        <v>Intan Afiza</v>
      </c>
    </row>
    <row r="10071" spans="1:4">
      <c r="B10071" s="74" t="str">
        <f ca="1">IFERROR(__xludf.DUMMYFUNCTION("IF(REGEXMATCH(A10071,""wealth planning""),""Script 1"",""-"")"),"-")</f>
        <v>-</v>
      </c>
      <c r="C10071" s="74" t="str">
        <f t="shared" si="78"/>
        <v>You: Hai assalamualaikum Intan Afiza,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071" s="149">
        <f t="shared" si="79"/>
        <v>45617</v>
      </c>
    </row>
    <row r="10072" spans="1:4">
      <c r="B10072" s="74" t="str">
        <f ca="1">IFERROR(__xludf.DUMMYFUNCTION("IF(REGEXMATCH(A10072,""wealth planning""),""Script 1"",""-"")"),"-")</f>
        <v>-</v>
      </c>
      <c r="C10072" s="74">
        <f t="shared" si="78"/>
        <v>0</v>
      </c>
      <c r="D10072" s="149">
        <f t="shared" si="79"/>
        <v>45617</v>
      </c>
    </row>
    <row r="10073" spans="1:4">
      <c r="B10073" s="74" t="str">
        <f ca="1">IFERROR(__xludf.DUMMYFUNCTION("IF(REGEXMATCH(A10073,""wealth planning""),""Script 1"",""-"")"),"-")</f>
        <v>-</v>
      </c>
      <c r="C10073" s="74">
        <f t="shared" si="78"/>
        <v>0</v>
      </c>
      <c r="D10073" s="74" t="str">
        <f t="shared" si="79"/>
        <v>You: Hai assalamualaikum Intan Afiza,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074" spans="1:4">
      <c r="B10074" s="74" t="str">
        <f ca="1">IFERROR(__xludf.DUMMYFUNCTION("IF(REGEXMATCH(A10074,""wealth planning""),""Script 1"",""-"")"),"-")</f>
        <v>-</v>
      </c>
      <c r="C10074" s="74">
        <f t="shared" si="78"/>
        <v>0</v>
      </c>
      <c r="D10074" s="74">
        <f t="shared" si="79"/>
        <v>0</v>
      </c>
    </row>
    <row r="10075" spans="1:4">
      <c r="A10075" s="74" t="s">
        <v>6865</v>
      </c>
      <c r="B10075" s="74" t="str">
        <f ca="1">IFERROR(__xludf.DUMMYFUNCTION("IF(REGEXMATCH(A10075,""wealth planning""),""Script 1"",""-"")"),"-")</f>
        <v>-</v>
      </c>
      <c r="C10075" s="74">
        <f t="shared" si="78"/>
        <v>0</v>
      </c>
      <c r="D10075" s="74">
        <f t="shared" si="79"/>
        <v>0</v>
      </c>
    </row>
    <row r="10076" spans="1:4">
      <c r="A10076" s="149">
        <v>45617</v>
      </c>
      <c r="B10076" s="74" t="str">
        <f ca="1">IFERROR(__xludf.DUMMYFUNCTION("IF(REGEXMATCH(A10076,""wealth planning""),""Script 1"",""-"")"),"#VALUE!")</f>
        <v>#VALUE!</v>
      </c>
      <c r="C10076" s="74" t="str">
        <f t="shared" si="78"/>
        <v>NUSRAT REHANA</v>
      </c>
      <c r="D10076" s="74">
        <f t="shared" si="79"/>
        <v>0</v>
      </c>
    </row>
    <row r="10077" spans="1:4">
      <c r="A10077" s="149">
        <v>45617</v>
      </c>
      <c r="B10077" s="74" t="str">
        <f ca="1">IFERROR(__xludf.DUMMYFUNCTION("IF(REGEXMATCH(A10077,""wealth planning""),""Script 1"",""-"")"),"#VALUE!")</f>
        <v>#VALUE!</v>
      </c>
      <c r="C10077" s="149">
        <f t="shared" si="78"/>
        <v>45617</v>
      </c>
      <c r="D10077" s="74">
        <f t="shared" si="79"/>
        <v>0</v>
      </c>
    </row>
    <row r="10078" spans="1:4">
      <c r="A10078" s="74" t="s">
        <v>6866</v>
      </c>
      <c r="B10078" s="74" t="str">
        <f ca="1">IFERROR(__xludf.DUMMYFUNCTION("IF(REGEXMATCH(A10078,""wealth planning""),""Script 1"",""-"")"),"Script 1")</f>
        <v>Script 1</v>
      </c>
      <c r="C10078" s="149">
        <f t="shared" si="78"/>
        <v>45617</v>
      </c>
      <c r="D10078" s="74" t="str">
        <f t="shared" si="79"/>
        <v>NUSRAT REHANA</v>
      </c>
    </row>
    <row r="10079" spans="1:4">
      <c r="B10079" s="74" t="str">
        <f ca="1">IFERROR(__xludf.DUMMYFUNCTION("IF(REGEXMATCH(A10079,""wealth planning""),""Script 1"",""-"")"),"-")</f>
        <v>-</v>
      </c>
      <c r="C10079" s="74" t="str">
        <f t="shared" si="78"/>
        <v>You: Hai assalamualaikum Nusrat,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079" s="149">
        <f t="shared" si="79"/>
        <v>45617</v>
      </c>
    </row>
    <row r="10080" spans="1:4">
      <c r="B10080" s="74" t="str">
        <f ca="1">IFERROR(__xludf.DUMMYFUNCTION("IF(REGEXMATCH(A10080,""wealth planning""),""Script 1"",""-"")"),"-")</f>
        <v>-</v>
      </c>
      <c r="C10080" s="74">
        <f t="shared" si="78"/>
        <v>0</v>
      </c>
      <c r="D10080" s="149">
        <f t="shared" si="79"/>
        <v>45617</v>
      </c>
    </row>
    <row r="10081" spans="1:4">
      <c r="B10081" s="74" t="str">
        <f ca="1">IFERROR(__xludf.DUMMYFUNCTION("IF(REGEXMATCH(A10081,""wealth planning""),""Script 1"",""-"")"),"-")</f>
        <v>-</v>
      </c>
      <c r="C10081" s="74">
        <f t="shared" si="78"/>
        <v>0</v>
      </c>
      <c r="D10081" s="74" t="str">
        <f t="shared" si="79"/>
        <v>You: Hai assalamualaikum Nusrat,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082" spans="1:4">
      <c r="B10082" s="74" t="str">
        <f ca="1">IFERROR(__xludf.DUMMYFUNCTION("IF(REGEXMATCH(A10082,""wealth planning""),""Script 1"",""-"")"),"-")</f>
        <v>-</v>
      </c>
      <c r="C10082" s="74">
        <f t="shared" si="78"/>
        <v>0</v>
      </c>
      <c r="D10082" s="74">
        <f t="shared" si="79"/>
        <v>0</v>
      </c>
    </row>
    <row r="10083" spans="1:4">
      <c r="A10083" s="74" t="s">
        <v>6869</v>
      </c>
      <c r="B10083" s="74" t="str">
        <f ca="1">IFERROR(__xludf.DUMMYFUNCTION("IF(REGEXMATCH(A10083,""wealth planning""),""Script 1"",""-"")"),"-")</f>
        <v>-</v>
      </c>
      <c r="C10083" s="74">
        <f t="shared" si="78"/>
        <v>0</v>
      </c>
      <c r="D10083" s="74">
        <f t="shared" si="79"/>
        <v>0</v>
      </c>
    </row>
    <row r="10084" spans="1:4">
      <c r="A10084" s="149">
        <v>45617</v>
      </c>
      <c r="B10084" s="74" t="str">
        <f ca="1">IFERROR(__xludf.DUMMYFUNCTION("IF(REGEXMATCH(A10084,""wealth planning""),""Script 1"",""-"")"),"#VALUE!")</f>
        <v>#VALUE!</v>
      </c>
      <c r="C10084" s="74" t="str">
        <f t="shared" si="78"/>
        <v>MUHAMAD AKIF NAJMI JUNAIDI</v>
      </c>
      <c r="D10084" s="74">
        <f t="shared" si="79"/>
        <v>0</v>
      </c>
    </row>
    <row r="10085" spans="1:4">
      <c r="A10085" s="149">
        <v>45617</v>
      </c>
      <c r="B10085" s="74" t="str">
        <f ca="1">IFERROR(__xludf.DUMMYFUNCTION("IF(REGEXMATCH(A10085,""wealth planning""),""Script 1"",""-"")"),"#VALUE!")</f>
        <v>#VALUE!</v>
      </c>
      <c r="C10085" s="149">
        <f t="shared" si="78"/>
        <v>45617</v>
      </c>
      <c r="D10085" s="74">
        <f t="shared" si="79"/>
        <v>0</v>
      </c>
    </row>
    <row r="10086" spans="1:4">
      <c r="A10086" s="74" t="s">
        <v>6870</v>
      </c>
      <c r="B10086" s="74" t="str">
        <f ca="1">IFERROR(__xludf.DUMMYFUNCTION("IF(REGEXMATCH(A10086,""wealth planning""),""Script 1"",""-"")"),"Script 1")</f>
        <v>Script 1</v>
      </c>
      <c r="C10086" s="149">
        <f t="shared" si="78"/>
        <v>45617</v>
      </c>
      <c r="D10086" s="74" t="str">
        <f t="shared" si="79"/>
        <v>MUHAMAD AKIF NAJMI JUNAIDI</v>
      </c>
    </row>
    <row r="10087" spans="1:4">
      <c r="B10087" s="74" t="str">
        <f ca="1">IFERROR(__xludf.DUMMYFUNCTION("IF(REGEXMATCH(A10087,""wealth planning""),""Script 1"",""-"")"),"-")</f>
        <v>-</v>
      </c>
      <c r="C10087" s="74" t="str">
        <f t="shared" si="78"/>
        <v>You: Hai assalamualaikum Akif Najmi,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087" s="149">
        <f t="shared" si="79"/>
        <v>45617</v>
      </c>
    </row>
    <row r="10088" spans="1:4">
      <c r="B10088" s="74" t="str">
        <f ca="1">IFERROR(__xludf.DUMMYFUNCTION("IF(REGEXMATCH(A10088,""wealth planning""),""Script 1"",""-"")"),"-")</f>
        <v>-</v>
      </c>
      <c r="C10088" s="74">
        <f t="shared" si="78"/>
        <v>0</v>
      </c>
      <c r="D10088" s="149">
        <f t="shared" si="79"/>
        <v>45617</v>
      </c>
    </row>
    <row r="10089" spans="1:4">
      <c r="B10089" s="74" t="str">
        <f ca="1">IFERROR(__xludf.DUMMYFUNCTION("IF(REGEXMATCH(A10089,""wealth planning""),""Script 1"",""-"")"),"-")</f>
        <v>-</v>
      </c>
      <c r="C10089" s="74">
        <f t="shared" si="78"/>
        <v>0</v>
      </c>
      <c r="D10089" s="74" t="str">
        <f t="shared" si="79"/>
        <v>You: Hai assalamualaikum Akif Najmi,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090" spans="1:4">
      <c r="A10090" s="74" t="s">
        <v>6872</v>
      </c>
      <c r="B10090" s="74" t="str">
        <f ca="1">IFERROR(__xludf.DUMMYFUNCTION("IF(REGEXMATCH(A10090,""wealth planning""),""Script 1"",""-"")"),"-")</f>
        <v>-</v>
      </c>
      <c r="C10090" s="74">
        <f t="shared" si="78"/>
        <v>0</v>
      </c>
      <c r="D10090" s="74">
        <f t="shared" si="79"/>
        <v>0</v>
      </c>
    </row>
    <row r="10091" spans="1:4">
      <c r="A10091" s="74" t="s">
        <v>6873</v>
      </c>
      <c r="B10091" s="74" t="str">
        <f ca="1">IFERROR(__xludf.DUMMYFUNCTION("IF(REGEXMATCH(A10091,""wealth planning""),""Script 1"",""-"")"),"-")</f>
        <v>-</v>
      </c>
      <c r="C10091" s="74" t="str">
        <f t="shared" si="78"/>
        <v>Sarah SuhaimiStatus is reachable</v>
      </c>
      <c r="D10091" s="74">
        <f t="shared" si="79"/>
        <v>0</v>
      </c>
    </row>
    <row r="10092" spans="1:4">
      <c r="A10092" s="149">
        <v>45617</v>
      </c>
      <c r="B10092" s="74" t="str">
        <f ca="1">IFERROR(__xludf.DUMMYFUNCTION("IF(REGEXMATCH(A10092,""wealth planning""),""Script 1"",""-"")"),"#VALUE!")</f>
        <v>#VALUE!</v>
      </c>
      <c r="C10092" s="74" t="str">
        <f t="shared" si="78"/>
        <v>Sarah Suhaimi</v>
      </c>
      <c r="D10092" s="74">
        <f t="shared" si="79"/>
        <v>0</v>
      </c>
    </row>
    <row r="10093" spans="1:4">
      <c r="A10093" s="149">
        <v>45617</v>
      </c>
      <c r="B10093" s="74" t="str">
        <f ca="1">IFERROR(__xludf.DUMMYFUNCTION("IF(REGEXMATCH(A10093,""wealth planning""),""Script 1"",""-"")"),"#VALUE!")</f>
        <v>#VALUE!</v>
      </c>
      <c r="C10093" s="149">
        <f t="shared" si="78"/>
        <v>45617</v>
      </c>
      <c r="D10093" s="74" t="str">
        <f t="shared" si="79"/>
        <v>Sarah SuhaimiStatus is reachable</v>
      </c>
    </row>
    <row r="10094" spans="1:4">
      <c r="A10094" s="74" t="s">
        <v>6874</v>
      </c>
      <c r="B10094" s="74" t="str">
        <f ca="1">IFERROR(__xludf.DUMMYFUNCTION("IF(REGEXMATCH(A10094,""wealth planning""),""Script 1"",""-"")"),"Script 1")</f>
        <v>Script 1</v>
      </c>
      <c r="C10094" s="149">
        <f t="shared" si="78"/>
        <v>45617</v>
      </c>
      <c r="D10094" s="74" t="str">
        <f t="shared" si="79"/>
        <v>Sarah Suhaimi</v>
      </c>
    </row>
    <row r="10095" spans="1:4">
      <c r="B10095" s="74" t="str">
        <f ca="1">IFERROR(__xludf.DUMMYFUNCTION("IF(REGEXMATCH(A10095,""wealth planning""),""Script 1"",""-"")"),"-")</f>
        <v>-</v>
      </c>
      <c r="C10095" s="74" t="str">
        <f t="shared" si="78"/>
        <v>You: Hai assalamualaikum Sarah Suhaimi,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095" s="149">
        <f t="shared" si="79"/>
        <v>45617</v>
      </c>
    </row>
    <row r="10096" spans="1:4">
      <c r="B10096" s="74" t="str">
        <f ca="1">IFERROR(__xludf.DUMMYFUNCTION("IF(REGEXMATCH(A10096,""wealth planning""),""Script 1"",""-"")"),"-")</f>
        <v>-</v>
      </c>
      <c r="C10096" s="74">
        <f t="shared" si="78"/>
        <v>0</v>
      </c>
      <c r="D10096" s="149">
        <f t="shared" si="79"/>
        <v>45617</v>
      </c>
    </row>
    <row r="10097" spans="1:4">
      <c r="B10097" s="74" t="str">
        <f ca="1">IFERROR(__xludf.DUMMYFUNCTION("IF(REGEXMATCH(A10097,""wealth planning""),""Script 1"",""-"")"),"-")</f>
        <v>-</v>
      </c>
      <c r="C10097" s="74">
        <f t="shared" si="78"/>
        <v>0</v>
      </c>
      <c r="D10097" s="74" t="str">
        <f t="shared" si="79"/>
        <v>You: Hai assalamualaikum Sarah Suhaimi,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098" spans="1:4">
      <c r="A10098" s="74" t="s">
        <v>6876</v>
      </c>
      <c r="B10098" s="74" t="str">
        <f ca="1">IFERROR(__xludf.DUMMYFUNCTION("IF(REGEXMATCH(A10098,""wealth planning""),""Script 1"",""-"")"),"-")</f>
        <v>-</v>
      </c>
      <c r="C10098" s="74">
        <f t="shared" si="78"/>
        <v>0</v>
      </c>
      <c r="D10098" s="74">
        <f t="shared" si="79"/>
        <v>0</v>
      </c>
    </row>
    <row r="10099" spans="1:4">
      <c r="A10099" s="74" t="s">
        <v>6877</v>
      </c>
      <c r="B10099" s="74" t="str">
        <f ca="1">IFERROR(__xludf.DUMMYFUNCTION("IF(REGEXMATCH(A10099,""wealth planning""),""Script 1"",""-"")"),"-")</f>
        <v>-</v>
      </c>
      <c r="C10099" s="74" t="str">
        <f t="shared" si="78"/>
        <v>Ain NajlaStatus is online</v>
      </c>
      <c r="D10099" s="74">
        <f t="shared" si="79"/>
        <v>0</v>
      </c>
    </row>
    <row r="10100" spans="1:4">
      <c r="A10100" s="149">
        <v>45617</v>
      </c>
      <c r="B10100" s="74" t="str">
        <f ca="1">IFERROR(__xludf.DUMMYFUNCTION("IF(REGEXMATCH(A10100,""wealth planning""),""Script 1"",""-"")"),"#VALUE!")</f>
        <v>#VALUE!</v>
      </c>
      <c r="C10100" s="74" t="str">
        <f t="shared" si="78"/>
        <v>Ain Najla</v>
      </c>
      <c r="D10100" s="74">
        <f t="shared" si="79"/>
        <v>0</v>
      </c>
    </row>
    <row r="10101" spans="1:4">
      <c r="A10101" s="149">
        <v>45617</v>
      </c>
      <c r="B10101" s="74" t="str">
        <f ca="1">IFERROR(__xludf.DUMMYFUNCTION("IF(REGEXMATCH(A10101,""wealth planning""),""Script 1"",""-"")"),"#VALUE!")</f>
        <v>#VALUE!</v>
      </c>
      <c r="C10101" s="149">
        <f t="shared" si="78"/>
        <v>45617</v>
      </c>
      <c r="D10101" s="74" t="str">
        <f t="shared" si="79"/>
        <v>Ain NajlaStatus is online</v>
      </c>
    </row>
    <row r="10102" spans="1:4">
      <c r="A10102" s="74" t="s">
        <v>6878</v>
      </c>
      <c r="B10102" s="74" t="str">
        <f ca="1">IFERROR(__xludf.DUMMYFUNCTION("IF(REGEXMATCH(A10102,""wealth planning""),""Script 1"",""-"")"),"Script 1")</f>
        <v>Script 1</v>
      </c>
      <c r="C10102" s="149">
        <f t="shared" si="78"/>
        <v>45617</v>
      </c>
      <c r="D10102" s="74" t="str">
        <f t="shared" si="79"/>
        <v>Ain Najla</v>
      </c>
    </row>
    <row r="10103" spans="1:4">
      <c r="B10103" s="74" t="str">
        <f ca="1">IFERROR(__xludf.DUMMYFUNCTION("IF(REGEXMATCH(A10103,""wealth planning""),""Script 1"",""-"")"),"-")</f>
        <v>-</v>
      </c>
      <c r="C10103" s="74" t="str">
        <f t="shared" si="78"/>
        <v>You: Hai assalamualaikum Ain Najla,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103" s="149">
        <f t="shared" si="79"/>
        <v>45617</v>
      </c>
    </row>
    <row r="10104" spans="1:4">
      <c r="B10104" s="74" t="str">
        <f ca="1">IFERROR(__xludf.DUMMYFUNCTION("IF(REGEXMATCH(A10104,""wealth planning""),""Script 1"",""-"")"),"-")</f>
        <v>-</v>
      </c>
      <c r="C10104" s="74">
        <f t="shared" si="78"/>
        <v>0</v>
      </c>
      <c r="D10104" s="149">
        <f t="shared" si="79"/>
        <v>45617</v>
      </c>
    </row>
    <row r="10105" spans="1:4">
      <c r="B10105" s="74" t="str">
        <f ca="1">IFERROR(__xludf.DUMMYFUNCTION("IF(REGEXMATCH(A10105,""wealth planning""),""Script 1"",""-"")"),"-")</f>
        <v>-</v>
      </c>
      <c r="C10105" s="74">
        <f t="shared" si="78"/>
        <v>0</v>
      </c>
      <c r="D10105" s="74" t="str">
        <f t="shared" si="79"/>
        <v>You: Hai assalamualaikum Ain Najla,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106" spans="1:4">
      <c r="A10106" s="74" t="s">
        <v>6880</v>
      </c>
      <c r="B10106" s="74" t="str">
        <f ca="1">IFERROR(__xludf.DUMMYFUNCTION("IF(REGEXMATCH(A10106,""wealth planning""),""Script 1"",""-"")"),"-")</f>
        <v>-</v>
      </c>
      <c r="C10106" s="74">
        <f t="shared" si="78"/>
        <v>0</v>
      </c>
      <c r="D10106" s="74">
        <f t="shared" si="79"/>
        <v>0</v>
      </c>
    </row>
    <row r="10107" spans="1:4">
      <c r="A10107" s="74" t="s">
        <v>6881</v>
      </c>
      <c r="B10107" s="74" t="str">
        <f ca="1">IFERROR(__xludf.DUMMYFUNCTION("IF(REGEXMATCH(A10107,""wealth planning""),""Script 1"",""-"")"),"-")</f>
        <v>-</v>
      </c>
      <c r="C10107" s="74" t="str">
        <f t="shared" si="78"/>
        <v>Aizat RobaniStatus is reachable</v>
      </c>
      <c r="D10107" s="74">
        <f t="shared" si="79"/>
        <v>0</v>
      </c>
    </row>
    <row r="10108" spans="1:4">
      <c r="A10108" s="149">
        <v>45617</v>
      </c>
      <c r="B10108" s="74" t="str">
        <f ca="1">IFERROR(__xludf.DUMMYFUNCTION("IF(REGEXMATCH(A10108,""wealth planning""),""Script 1"",""-"")"),"#VALUE!")</f>
        <v>#VALUE!</v>
      </c>
      <c r="C10108" s="74" t="str">
        <f t="shared" si="78"/>
        <v>Aizat Robani</v>
      </c>
      <c r="D10108" s="74">
        <f t="shared" si="79"/>
        <v>0</v>
      </c>
    </row>
    <row r="10109" spans="1:4">
      <c r="A10109" s="149">
        <v>45617</v>
      </c>
      <c r="B10109" s="74" t="str">
        <f ca="1">IFERROR(__xludf.DUMMYFUNCTION("IF(REGEXMATCH(A10109,""wealth planning""),""Script 1"",""-"")"),"#VALUE!")</f>
        <v>#VALUE!</v>
      </c>
      <c r="C10109" s="149">
        <f t="shared" si="78"/>
        <v>45617</v>
      </c>
      <c r="D10109" s="74" t="str">
        <f t="shared" si="79"/>
        <v>Aizat RobaniStatus is reachable</v>
      </c>
    </row>
    <row r="10110" spans="1:4">
      <c r="A10110" s="74" t="s">
        <v>6882</v>
      </c>
      <c r="B10110" s="74" t="str">
        <f ca="1">IFERROR(__xludf.DUMMYFUNCTION("IF(REGEXMATCH(A10110,""wealth planning""),""Script 1"",""-"")"),"Script 1")</f>
        <v>Script 1</v>
      </c>
      <c r="C10110" s="149">
        <f t="shared" si="78"/>
        <v>45617</v>
      </c>
      <c r="D10110" s="74" t="str">
        <f t="shared" si="79"/>
        <v>Aizat Robani</v>
      </c>
    </row>
    <row r="10111" spans="1:4">
      <c r="B10111" s="74" t="str">
        <f ca="1">IFERROR(__xludf.DUMMYFUNCTION("IF(REGEXMATCH(A10111,""wealth planning""),""Script 1"",""-"")"),"-")</f>
        <v>-</v>
      </c>
      <c r="C10111" s="74" t="str">
        <f t="shared" si="78"/>
        <v>You: Hai assalamualaikum Aizat,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111" s="149">
        <f t="shared" si="79"/>
        <v>45617</v>
      </c>
    </row>
    <row r="10112" spans="1:4">
      <c r="B10112" s="74" t="str">
        <f ca="1">IFERROR(__xludf.DUMMYFUNCTION("IF(REGEXMATCH(A10112,""wealth planning""),""Script 1"",""-"")"),"-")</f>
        <v>-</v>
      </c>
      <c r="C10112" s="74">
        <f t="shared" si="78"/>
        <v>0</v>
      </c>
      <c r="D10112" s="149">
        <f t="shared" si="79"/>
        <v>45617</v>
      </c>
    </row>
    <row r="10113" spans="1:4">
      <c r="B10113" s="74" t="str">
        <f ca="1">IFERROR(__xludf.DUMMYFUNCTION("IF(REGEXMATCH(A10113,""wealth planning""),""Script 1"",""-"")"),"-")</f>
        <v>-</v>
      </c>
      <c r="C10113" s="74">
        <f t="shared" si="78"/>
        <v>0</v>
      </c>
      <c r="D10113" s="74" t="str">
        <f t="shared" si="79"/>
        <v>You: Hai assalamualaikum Aizat,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114" spans="1:4">
      <c r="A10114" s="74" t="s">
        <v>6884</v>
      </c>
      <c r="B10114" s="74" t="str">
        <f ca="1">IFERROR(__xludf.DUMMYFUNCTION("IF(REGEXMATCH(A10114,""wealth planning""),""Script 1"",""-"")"),"-")</f>
        <v>-</v>
      </c>
      <c r="C10114" s="74">
        <f t="shared" si="78"/>
        <v>0</v>
      </c>
      <c r="D10114" s="74">
        <f t="shared" si="79"/>
        <v>0</v>
      </c>
    </row>
    <row r="10115" spans="1:4">
      <c r="A10115" s="74" t="s">
        <v>6885</v>
      </c>
      <c r="B10115" s="74" t="str">
        <f ca="1">IFERROR(__xludf.DUMMYFUNCTION("IF(REGEXMATCH(A10115,""wealth planning""),""Script 1"",""-"")"),"-")</f>
        <v>-</v>
      </c>
      <c r="C10115" s="74" t="str">
        <f t="shared" si="78"/>
        <v>Nur Dalila Dyana ZahriStatus is reachable</v>
      </c>
      <c r="D10115" s="74">
        <f t="shared" si="79"/>
        <v>0</v>
      </c>
    </row>
    <row r="10116" spans="1:4">
      <c r="A10116" s="149">
        <v>45617</v>
      </c>
      <c r="B10116" s="74" t="str">
        <f ca="1">IFERROR(__xludf.DUMMYFUNCTION("IF(REGEXMATCH(A10116,""wealth planning""),""Script 1"",""-"")"),"#VALUE!")</f>
        <v>#VALUE!</v>
      </c>
      <c r="C10116" s="74" t="str">
        <f t="shared" si="78"/>
        <v>Nur Dalila Dyana Zahri</v>
      </c>
      <c r="D10116" s="74">
        <f t="shared" si="79"/>
        <v>0</v>
      </c>
    </row>
    <row r="10117" spans="1:4">
      <c r="A10117" s="149">
        <v>45617</v>
      </c>
      <c r="B10117" s="74" t="str">
        <f ca="1">IFERROR(__xludf.DUMMYFUNCTION("IF(REGEXMATCH(A10117,""wealth planning""),""Script 1"",""-"")"),"#VALUE!")</f>
        <v>#VALUE!</v>
      </c>
      <c r="C10117" s="149">
        <f t="shared" si="78"/>
        <v>45617</v>
      </c>
      <c r="D10117" s="74" t="str">
        <f t="shared" si="79"/>
        <v>Nur Dalila Dyana ZahriStatus is reachable</v>
      </c>
    </row>
    <row r="10118" spans="1:4">
      <c r="A10118" s="74" t="s">
        <v>6886</v>
      </c>
      <c r="B10118" s="74" t="str">
        <f ca="1">IFERROR(__xludf.DUMMYFUNCTION("IF(REGEXMATCH(A10118,""wealth planning""),""Script 1"",""-"")"),"Script 1")</f>
        <v>Script 1</v>
      </c>
      <c r="C10118" s="149">
        <f t="shared" si="78"/>
        <v>45617</v>
      </c>
      <c r="D10118" s="74" t="str">
        <f t="shared" si="79"/>
        <v>Nur Dalila Dyana Zahri</v>
      </c>
    </row>
    <row r="10119" spans="1:4">
      <c r="B10119" s="74" t="str">
        <f ca="1">IFERROR(__xludf.DUMMYFUNCTION("IF(REGEXMATCH(A10119,""wealth planning""),""Script 1"",""-"")"),"-")</f>
        <v>-</v>
      </c>
      <c r="C10119" s="74" t="str">
        <f t="shared" si="78"/>
        <v>You: Hai assalamualaikum Nur Dalila,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119" s="149">
        <f t="shared" si="79"/>
        <v>45617</v>
      </c>
    </row>
    <row r="10120" spans="1:4">
      <c r="B10120" s="74" t="str">
        <f ca="1">IFERROR(__xludf.DUMMYFUNCTION("IF(REGEXMATCH(A10120,""wealth planning""),""Script 1"",""-"")"),"-")</f>
        <v>-</v>
      </c>
      <c r="C10120" s="74">
        <f t="shared" si="78"/>
        <v>0</v>
      </c>
      <c r="D10120" s="149">
        <f t="shared" si="79"/>
        <v>45617</v>
      </c>
    </row>
    <row r="10121" spans="1:4">
      <c r="B10121" s="74" t="str">
        <f ca="1">IFERROR(__xludf.DUMMYFUNCTION("IF(REGEXMATCH(A10121,""wealth planning""),""Script 1"",""-"")"),"-")</f>
        <v>-</v>
      </c>
      <c r="C10121" s="74">
        <f t="shared" si="78"/>
        <v>0</v>
      </c>
      <c r="D10121" s="74" t="str">
        <f t="shared" si="79"/>
        <v>You: Hai assalamualaikum Nur Dalila,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122" spans="1:4">
      <c r="B10122" s="74" t="str">
        <f ca="1">IFERROR(__xludf.DUMMYFUNCTION("IF(REGEXMATCH(A10122,""wealth planning""),""Script 1"",""-"")"),"-")</f>
        <v>-</v>
      </c>
      <c r="C10122" s="74">
        <f t="shared" si="78"/>
        <v>0</v>
      </c>
      <c r="D10122" s="74">
        <f t="shared" si="79"/>
        <v>0</v>
      </c>
    </row>
    <row r="10123" spans="1:4">
      <c r="A10123" s="74" t="s">
        <v>6889</v>
      </c>
      <c r="B10123" s="74" t="str">
        <f ca="1">IFERROR(__xludf.DUMMYFUNCTION("IF(REGEXMATCH(A10123,""wealth planning""),""Script 1"",""-"")"),"-")</f>
        <v>-</v>
      </c>
      <c r="C10123" s="74">
        <f t="shared" si="78"/>
        <v>0</v>
      </c>
      <c r="D10123" s="74">
        <f t="shared" si="79"/>
        <v>0</v>
      </c>
    </row>
    <row r="10124" spans="1:4">
      <c r="A10124" s="149">
        <v>45617</v>
      </c>
      <c r="B10124" s="74" t="str">
        <f ca="1">IFERROR(__xludf.DUMMYFUNCTION("IF(REGEXMATCH(A10124,""wealth planning""),""Script 1"",""-"")"),"#VALUE!")</f>
        <v>#VALUE!</v>
      </c>
      <c r="C10124" s="74" t="str">
        <f t="shared" si="78"/>
        <v>NURUL ELEEZA</v>
      </c>
      <c r="D10124" s="74">
        <f t="shared" si="79"/>
        <v>0</v>
      </c>
    </row>
    <row r="10125" spans="1:4">
      <c r="A10125" s="149">
        <v>45617</v>
      </c>
      <c r="B10125" s="74" t="str">
        <f ca="1">IFERROR(__xludf.DUMMYFUNCTION("IF(REGEXMATCH(A10125,""wealth planning""),""Script 1"",""-"")"),"#VALUE!")</f>
        <v>#VALUE!</v>
      </c>
      <c r="C10125" s="149">
        <f t="shared" si="78"/>
        <v>45617</v>
      </c>
      <c r="D10125" s="74">
        <f t="shared" si="79"/>
        <v>0</v>
      </c>
    </row>
    <row r="10126" spans="1:4">
      <c r="A10126" s="74" t="s">
        <v>6890</v>
      </c>
      <c r="B10126" s="74" t="str">
        <f ca="1">IFERROR(__xludf.DUMMYFUNCTION("IF(REGEXMATCH(A10126,""wealth planning""),""Script 1"",""-"")"),"Script 1")</f>
        <v>Script 1</v>
      </c>
      <c r="C10126" s="149">
        <f t="shared" si="78"/>
        <v>45617</v>
      </c>
      <c r="D10126" s="74" t="str">
        <f t="shared" si="79"/>
        <v>NURUL ELEEZA</v>
      </c>
    </row>
    <row r="10127" spans="1:4">
      <c r="B10127" s="74" t="str">
        <f ca="1">IFERROR(__xludf.DUMMYFUNCTION("IF(REGEXMATCH(A10127,""wealth planning""),""Script 1"",""-"")"),"-")</f>
        <v>-</v>
      </c>
      <c r="C10127" s="74" t="str">
        <f t="shared" si="78"/>
        <v>You: Hai assalamualaikum Nurul Eleeza,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127" s="149">
        <f t="shared" si="79"/>
        <v>45617</v>
      </c>
    </row>
    <row r="10128" spans="1:4">
      <c r="B10128" s="74" t="str">
        <f ca="1">IFERROR(__xludf.DUMMYFUNCTION("IF(REGEXMATCH(A10128,""wealth planning""),""Script 1"",""-"")"),"-")</f>
        <v>-</v>
      </c>
      <c r="C10128" s="74">
        <f t="shared" si="78"/>
        <v>0</v>
      </c>
      <c r="D10128" s="149">
        <f t="shared" si="79"/>
        <v>45617</v>
      </c>
    </row>
    <row r="10129" spans="1:4">
      <c r="B10129" s="74" t="str">
        <f ca="1">IFERROR(__xludf.DUMMYFUNCTION("IF(REGEXMATCH(A10129,""wealth planning""),""Script 1"",""-"")"),"-")</f>
        <v>-</v>
      </c>
      <c r="C10129" s="74">
        <f t="shared" si="78"/>
        <v>0</v>
      </c>
      <c r="D10129" s="74" t="str">
        <f t="shared" si="79"/>
        <v>You: Hai assalamualaikum Nurul Eleeza,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130" spans="1:4">
      <c r="A10130" s="74" t="s">
        <v>6892</v>
      </c>
      <c r="B10130" s="74" t="str">
        <f ca="1">IFERROR(__xludf.DUMMYFUNCTION("IF(REGEXMATCH(A10130,""wealth planning""),""Script 1"",""-"")"),"-")</f>
        <v>-</v>
      </c>
      <c r="C10130" s="74">
        <f t="shared" si="78"/>
        <v>0</v>
      </c>
      <c r="D10130" s="74">
        <f t="shared" si="79"/>
        <v>0</v>
      </c>
    </row>
    <row r="10131" spans="1:4">
      <c r="A10131" s="74" t="s">
        <v>6892</v>
      </c>
      <c r="B10131" s="74" t="str">
        <f ca="1">IFERROR(__xludf.DUMMYFUNCTION("IF(REGEXMATCH(A10131,""wealth planning""),""Script 1"",""-"")"),"-")</f>
        <v>-</v>
      </c>
      <c r="C10131" s="74" t="str">
        <f t="shared" si="78"/>
        <v>Siti Nurfakhira Ahmad Raslan</v>
      </c>
      <c r="D10131" s="74">
        <f t="shared" si="79"/>
        <v>0</v>
      </c>
    </row>
    <row r="10132" spans="1:4">
      <c r="A10132" s="149">
        <v>45617</v>
      </c>
      <c r="B10132" s="74" t="str">
        <f ca="1">IFERROR(__xludf.DUMMYFUNCTION("IF(REGEXMATCH(A10132,""wealth planning""),""Script 1"",""-"")"),"#VALUE!")</f>
        <v>#VALUE!</v>
      </c>
      <c r="C10132" s="74" t="str">
        <f t="shared" si="78"/>
        <v>Siti Nurfakhira Ahmad Raslan</v>
      </c>
      <c r="D10132" s="74">
        <f t="shared" si="79"/>
        <v>0</v>
      </c>
    </row>
    <row r="10133" spans="1:4">
      <c r="A10133" s="149">
        <v>45617</v>
      </c>
      <c r="B10133" s="74" t="str">
        <f ca="1">IFERROR(__xludf.DUMMYFUNCTION("IF(REGEXMATCH(A10133,""wealth planning""),""Script 1"",""-"")"),"#VALUE!")</f>
        <v>#VALUE!</v>
      </c>
      <c r="C10133" s="149">
        <f t="shared" si="78"/>
        <v>45617</v>
      </c>
      <c r="D10133" s="74" t="str">
        <f t="shared" si="79"/>
        <v>Siti Nurfakhira Ahmad Raslan</v>
      </c>
    </row>
    <row r="10134" spans="1:4">
      <c r="A10134" s="74" t="s">
        <v>4132</v>
      </c>
      <c r="B10134" s="74" t="str">
        <f ca="1">IFERROR(__xludf.DUMMYFUNCTION("IF(REGEXMATCH(A10134,""wealth planning""),""Script 1"",""-"")"),"Script 1")</f>
        <v>Script 1</v>
      </c>
      <c r="C10134" s="149">
        <f t="shared" si="78"/>
        <v>45617</v>
      </c>
      <c r="D10134" s="74" t="str">
        <f t="shared" si="79"/>
        <v>Siti Nurfakhira Ahmad Raslan</v>
      </c>
    </row>
    <row r="10135" spans="1:4">
      <c r="B10135" s="74" t="str">
        <f ca="1">IFERROR(__xludf.DUMMYFUNCTION("IF(REGEXMATCH(A10135,""wealth planning""),""Script 1"",""-"")"),"-")</f>
        <v>-</v>
      </c>
      <c r="C10135" s="74" t="str">
        <f t="shared" si="78"/>
        <v>You: Hai assalamualaikum Nurfakhira,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135" s="149">
        <f t="shared" si="79"/>
        <v>45617</v>
      </c>
    </row>
    <row r="10136" spans="1:4">
      <c r="B10136" s="74" t="str">
        <f ca="1">IFERROR(__xludf.DUMMYFUNCTION("IF(REGEXMATCH(A10136,""wealth planning""),""Script 1"",""-"")"),"-")</f>
        <v>-</v>
      </c>
      <c r="C10136" s="74">
        <f t="shared" si="78"/>
        <v>0</v>
      </c>
      <c r="D10136" s="149">
        <f t="shared" si="79"/>
        <v>45617</v>
      </c>
    </row>
    <row r="10137" spans="1:4">
      <c r="B10137" s="74" t="str">
        <f ca="1">IFERROR(__xludf.DUMMYFUNCTION("IF(REGEXMATCH(A10137,""wealth planning""),""Script 1"",""-"")"),"-")</f>
        <v>-</v>
      </c>
      <c r="C10137" s="74">
        <f t="shared" si="78"/>
        <v>0</v>
      </c>
      <c r="D10137" s="74" t="str">
        <f t="shared" si="79"/>
        <v>You: Hai assalamualaikum Nurfakhira,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138" spans="1:4">
      <c r="A10138" s="74" t="s">
        <v>6894</v>
      </c>
      <c r="B10138" s="74" t="str">
        <f ca="1">IFERROR(__xludf.DUMMYFUNCTION("IF(REGEXMATCH(A10138,""wealth planning""),""Script 1"",""-"")"),"-")</f>
        <v>-</v>
      </c>
      <c r="C10138" s="74">
        <f t="shared" si="78"/>
        <v>0</v>
      </c>
      <c r="D10138" s="74">
        <f t="shared" si="79"/>
        <v>0</v>
      </c>
    </row>
    <row r="10139" spans="1:4">
      <c r="A10139" s="74" t="s">
        <v>6894</v>
      </c>
      <c r="B10139" s="74" t="str">
        <f ca="1">IFERROR(__xludf.DUMMYFUNCTION("IF(REGEXMATCH(A10139,""wealth planning""),""Script 1"",""-"")"),"-")</f>
        <v>-</v>
      </c>
      <c r="C10139" s="74" t="str">
        <f t="shared" si="78"/>
        <v>Amilia Azmen</v>
      </c>
      <c r="D10139" s="74">
        <f t="shared" si="79"/>
        <v>0</v>
      </c>
    </row>
    <row r="10140" spans="1:4">
      <c r="A10140" s="149">
        <v>45617</v>
      </c>
      <c r="B10140" s="74" t="str">
        <f ca="1">IFERROR(__xludf.DUMMYFUNCTION("IF(REGEXMATCH(A10140,""wealth planning""),""Script 1"",""-"")"),"#VALUE!")</f>
        <v>#VALUE!</v>
      </c>
      <c r="C10140" s="74" t="str">
        <f t="shared" si="78"/>
        <v>Amilia Azmen</v>
      </c>
      <c r="D10140" s="74">
        <f t="shared" si="79"/>
        <v>0</v>
      </c>
    </row>
    <row r="10141" spans="1:4">
      <c r="A10141" s="149">
        <v>45617</v>
      </c>
      <c r="B10141" s="74" t="str">
        <f ca="1">IFERROR(__xludf.DUMMYFUNCTION("IF(REGEXMATCH(A10141,""wealth planning""),""Script 1"",""-"")"),"#VALUE!")</f>
        <v>#VALUE!</v>
      </c>
      <c r="C10141" s="149">
        <f t="shared" si="78"/>
        <v>45617</v>
      </c>
      <c r="D10141" s="74" t="str">
        <f t="shared" si="79"/>
        <v>Amilia Azmen</v>
      </c>
    </row>
    <row r="10142" spans="1:4">
      <c r="A10142" s="74" t="s">
        <v>6895</v>
      </c>
      <c r="B10142" s="74" t="str">
        <f ca="1">IFERROR(__xludf.DUMMYFUNCTION("IF(REGEXMATCH(A10142,""wealth planning""),""Script 1"",""-"")"),"Script 1")</f>
        <v>Script 1</v>
      </c>
      <c r="C10142" s="149">
        <f t="shared" si="78"/>
        <v>45617</v>
      </c>
      <c r="D10142" s="74" t="str">
        <f t="shared" si="79"/>
        <v>Amilia Azmen</v>
      </c>
    </row>
    <row r="10143" spans="1:4">
      <c r="B10143" s="74" t="str">
        <f ca="1">IFERROR(__xludf.DUMMYFUNCTION("IF(REGEXMATCH(A10143,""wealth planning""),""Script 1"",""-"")"),"-")</f>
        <v>-</v>
      </c>
      <c r="C10143" s="74" t="str">
        <f t="shared" si="78"/>
        <v>You: Hai assalamualaikum Amilia,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143" s="149">
        <f t="shared" si="79"/>
        <v>45617</v>
      </c>
    </row>
    <row r="10144" spans="1:4">
      <c r="B10144" s="74" t="str">
        <f ca="1">IFERROR(__xludf.DUMMYFUNCTION("IF(REGEXMATCH(A10144,""wealth planning""),""Script 1"",""-"")"),"-")</f>
        <v>-</v>
      </c>
      <c r="C10144" s="74">
        <f t="shared" si="78"/>
        <v>0</v>
      </c>
      <c r="D10144" s="149">
        <f t="shared" si="79"/>
        <v>45617</v>
      </c>
    </row>
    <row r="10145" spans="1:4">
      <c r="B10145" s="74" t="str">
        <f ca="1">IFERROR(__xludf.DUMMYFUNCTION("IF(REGEXMATCH(A10145,""wealth planning""),""Script 1"",""-"")"),"-")</f>
        <v>-</v>
      </c>
      <c r="C10145" s="74">
        <f t="shared" si="78"/>
        <v>0</v>
      </c>
      <c r="D10145" s="74" t="str">
        <f t="shared" si="79"/>
        <v>You: Hai assalamualaikum Amilia,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146" spans="1:4">
      <c r="A10146" s="74" t="s">
        <v>6897</v>
      </c>
      <c r="B10146" s="74" t="str">
        <f ca="1">IFERROR(__xludf.DUMMYFUNCTION("IF(REGEXMATCH(A10146,""wealth planning""),""Script 1"",""-"")"),"-")</f>
        <v>-</v>
      </c>
      <c r="C10146" s="74">
        <f t="shared" si="78"/>
        <v>0</v>
      </c>
      <c r="D10146" s="74">
        <f t="shared" si="79"/>
        <v>0</v>
      </c>
    </row>
    <row r="10147" spans="1:4">
      <c r="A10147" s="74" t="s">
        <v>6898</v>
      </c>
      <c r="B10147" s="74" t="str">
        <f ca="1">IFERROR(__xludf.DUMMYFUNCTION("IF(REGEXMATCH(A10147,""wealth planning""),""Script 1"",""-"")"),"-")</f>
        <v>-</v>
      </c>
      <c r="C10147" s="74" t="str">
        <f t="shared" si="78"/>
        <v>Haziq KhairiStatus is reachable</v>
      </c>
      <c r="D10147" s="74">
        <f t="shared" si="79"/>
        <v>0</v>
      </c>
    </row>
    <row r="10148" spans="1:4">
      <c r="A10148" s="149">
        <v>45617</v>
      </c>
      <c r="B10148" s="74" t="str">
        <f ca="1">IFERROR(__xludf.DUMMYFUNCTION("IF(REGEXMATCH(A10148,""wealth planning""),""Script 1"",""-"")"),"#VALUE!")</f>
        <v>#VALUE!</v>
      </c>
      <c r="C10148" s="74" t="str">
        <f t="shared" si="78"/>
        <v>Haziq Khairi</v>
      </c>
      <c r="D10148" s="74">
        <f t="shared" si="79"/>
        <v>0</v>
      </c>
    </row>
    <row r="10149" spans="1:4">
      <c r="A10149" s="149">
        <v>45617</v>
      </c>
      <c r="B10149" s="74" t="str">
        <f ca="1">IFERROR(__xludf.DUMMYFUNCTION("IF(REGEXMATCH(A10149,""wealth planning""),""Script 1"",""-"")"),"#VALUE!")</f>
        <v>#VALUE!</v>
      </c>
      <c r="C10149" s="149">
        <f t="shared" si="78"/>
        <v>45617</v>
      </c>
      <c r="D10149" s="74" t="str">
        <f t="shared" si="79"/>
        <v>Haziq KhairiStatus is reachable</v>
      </c>
    </row>
    <row r="10150" spans="1:4">
      <c r="A10150" s="74" t="s">
        <v>3294</v>
      </c>
      <c r="B10150" s="74" t="str">
        <f ca="1">IFERROR(__xludf.DUMMYFUNCTION("IF(REGEXMATCH(A10150,""wealth planning""),""Script 1"",""-"")"),"Script 1")</f>
        <v>Script 1</v>
      </c>
      <c r="C10150" s="149">
        <f t="shared" si="78"/>
        <v>45617</v>
      </c>
      <c r="D10150" s="74" t="str">
        <f t="shared" si="79"/>
        <v>Haziq Khairi</v>
      </c>
    </row>
    <row r="10151" spans="1:4">
      <c r="B10151" s="74" t="str">
        <f ca="1">IFERROR(__xludf.DUMMYFUNCTION("IF(REGEXMATCH(A10151,""wealth planning""),""Script 1"",""-"")"),"-")</f>
        <v>-</v>
      </c>
      <c r="C10151" s="74" t="str">
        <f t="shared" si="78"/>
        <v>You: Hai assalamualaikum Haziq,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151" s="149">
        <f t="shared" si="79"/>
        <v>45617</v>
      </c>
    </row>
    <row r="10152" spans="1:4">
      <c r="B10152" s="74" t="str">
        <f ca="1">IFERROR(__xludf.DUMMYFUNCTION("IF(REGEXMATCH(A10152,""wealth planning""),""Script 1"",""-"")"),"-")</f>
        <v>-</v>
      </c>
      <c r="C10152" s="74">
        <f t="shared" si="78"/>
        <v>0</v>
      </c>
      <c r="D10152" s="149">
        <f t="shared" si="79"/>
        <v>45617</v>
      </c>
    </row>
    <row r="10153" spans="1:4">
      <c r="B10153" s="74" t="str">
        <f ca="1">IFERROR(__xludf.DUMMYFUNCTION("IF(REGEXMATCH(A10153,""wealth planning""),""Script 1"",""-"")"),"-")</f>
        <v>-</v>
      </c>
      <c r="C10153" s="74">
        <f t="shared" si="78"/>
        <v>0</v>
      </c>
      <c r="D10153" s="74" t="str">
        <f t="shared" si="79"/>
        <v>You: Hai assalamualaikum Haziq,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154" spans="1:4">
      <c r="A10154" s="74" t="s">
        <v>6900</v>
      </c>
      <c r="B10154" s="74" t="str">
        <f ca="1">IFERROR(__xludf.DUMMYFUNCTION("IF(REGEXMATCH(A10154,""wealth planning""),""Script 1"",""-"")"),"-")</f>
        <v>-</v>
      </c>
      <c r="C10154" s="74">
        <f t="shared" si="78"/>
        <v>0</v>
      </c>
      <c r="D10154" s="74">
        <f t="shared" si="79"/>
        <v>0</v>
      </c>
    </row>
    <row r="10155" spans="1:4">
      <c r="A10155" s="74" t="s">
        <v>6901</v>
      </c>
      <c r="B10155" s="74" t="str">
        <f ca="1">IFERROR(__xludf.DUMMYFUNCTION("IF(REGEXMATCH(A10155,""wealth planning""),""Script 1"",""-"")"),"-")</f>
        <v>-</v>
      </c>
      <c r="C10155" s="74" t="str">
        <f t="shared" si="78"/>
        <v>Aufa HusainiStatus is reachable</v>
      </c>
      <c r="D10155" s="74">
        <f t="shared" si="79"/>
        <v>0</v>
      </c>
    </row>
    <row r="10156" spans="1:4">
      <c r="A10156" s="149">
        <v>45617</v>
      </c>
      <c r="B10156" s="74" t="str">
        <f ca="1">IFERROR(__xludf.DUMMYFUNCTION("IF(REGEXMATCH(A10156,""wealth planning""),""Script 1"",""-"")"),"#VALUE!")</f>
        <v>#VALUE!</v>
      </c>
      <c r="C10156" s="74" t="str">
        <f t="shared" si="78"/>
        <v>Aufa Husaini</v>
      </c>
      <c r="D10156" s="74">
        <f t="shared" si="79"/>
        <v>0</v>
      </c>
    </row>
    <row r="10157" spans="1:4">
      <c r="A10157" s="149">
        <v>45617</v>
      </c>
      <c r="B10157" s="74" t="str">
        <f ca="1">IFERROR(__xludf.DUMMYFUNCTION("IF(REGEXMATCH(A10157,""wealth planning""),""Script 1"",""-"")"),"#VALUE!")</f>
        <v>#VALUE!</v>
      </c>
      <c r="C10157" s="149">
        <f t="shared" si="78"/>
        <v>45617</v>
      </c>
      <c r="D10157" s="74" t="str">
        <f t="shared" si="79"/>
        <v>Aufa HusainiStatus is reachable</v>
      </c>
    </row>
    <row r="10158" spans="1:4">
      <c r="A10158" s="74" t="s">
        <v>6902</v>
      </c>
      <c r="B10158" s="74" t="str">
        <f ca="1">IFERROR(__xludf.DUMMYFUNCTION("IF(REGEXMATCH(A10158,""wealth planning""),""Script 1"",""-"")"),"Script 1")</f>
        <v>Script 1</v>
      </c>
      <c r="C10158" s="149">
        <f t="shared" si="78"/>
        <v>45617</v>
      </c>
      <c r="D10158" s="74" t="str">
        <f t="shared" si="79"/>
        <v>Aufa Husaini</v>
      </c>
    </row>
    <row r="10159" spans="1:4">
      <c r="B10159" s="74" t="str">
        <f ca="1">IFERROR(__xludf.DUMMYFUNCTION("IF(REGEXMATCH(A10159,""wealth planning""),""Script 1"",""-"")"),"-")</f>
        <v>-</v>
      </c>
      <c r="C10159" s="74" t="str">
        <f t="shared" si="78"/>
        <v>You: Hai assalamualaikum Aufa,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159" s="149">
        <f t="shared" si="79"/>
        <v>45617</v>
      </c>
    </row>
    <row r="10160" spans="1:4">
      <c r="B10160" s="74" t="str">
        <f ca="1">IFERROR(__xludf.DUMMYFUNCTION("IF(REGEXMATCH(A10160,""wealth planning""),""Script 1"",""-"")"),"-")</f>
        <v>-</v>
      </c>
      <c r="C10160" s="74">
        <f t="shared" si="78"/>
        <v>0</v>
      </c>
      <c r="D10160" s="149">
        <f t="shared" si="79"/>
        <v>45617</v>
      </c>
    </row>
    <row r="10161" spans="1:4">
      <c r="B10161" s="74" t="str">
        <f ca="1">IFERROR(__xludf.DUMMYFUNCTION("IF(REGEXMATCH(A10161,""wealth planning""),""Script 1"",""-"")"),"-")</f>
        <v>-</v>
      </c>
      <c r="C10161" s="74">
        <f t="shared" si="78"/>
        <v>0</v>
      </c>
      <c r="D10161" s="74" t="str">
        <f t="shared" si="79"/>
        <v>You: Hai assalamualaikum Aufa,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162" spans="1:4">
      <c r="A10162" s="74" t="s">
        <v>6904</v>
      </c>
      <c r="B10162" s="74" t="str">
        <f ca="1">IFERROR(__xludf.DUMMYFUNCTION("IF(REGEXMATCH(A10162,""wealth planning""),""Script 1"",""-"")"),"-")</f>
        <v>-</v>
      </c>
      <c r="C10162" s="74">
        <f t="shared" si="78"/>
        <v>0</v>
      </c>
      <c r="D10162" s="74">
        <f t="shared" si="79"/>
        <v>0</v>
      </c>
    </row>
    <row r="10163" spans="1:4">
      <c r="A10163" s="74" t="s">
        <v>6904</v>
      </c>
      <c r="B10163" s="74" t="str">
        <f ca="1">IFERROR(__xludf.DUMMYFUNCTION("IF(REGEXMATCH(A10163,""wealth planning""),""Script 1"",""-"")"),"-")</f>
        <v>-</v>
      </c>
      <c r="C10163" s="74" t="str">
        <f t="shared" si="78"/>
        <v>AMIR ANWAR</v>
      </c>
      <c r="D10163" s="74">
        <f t="shared" si="79"/>
        <v>0</v>
      </c>
    </row>
    <row r="10164" spans="1:4">
      <c r="A10164" s="149">
        <v>45616</v>
      </c>
      <c r="B10164" s="74" t="str">
        <f ca="1">IFERROR(__xludf.DUMMYFUNCTION("IF(REGEXMATCH(A10164,""wealth planning""),""Script 1"",""-"")"),"#VALUE!")</f>
        <v>#VALUE!</v>
      </c>
      <c r="C10164" s="74" t="str">
        <f t="shared" si="78"/>
        <v>AMIR ANWAR</v>
      </c>
      <c r="D10164" s="74">
        <f t="shared" si="79"/>
        <v>0</v>
      </c>
    </row>
    <row r="10165" spans="1:4">
      <c r="A10165" s="149">
        <v>45616</v>
      </c>
      <c r="B10165" s="74" t="str">
        <f ca="1">IFERROR(__xludf.DUMMYFUNCTION("IF(REGEXMATCH(A10165,""wealth planning""),""Script 1"",""-"")"),"#VALUE!")</f>
        <v>#VALUE!</v>
      </c>
      <c r="C10165" s="149">
        <f t="shared" si="78"/>
        <v>45616</v>
      </c>
      <c r="D10165" s="74" t="str">
        <f t="shared" si="79"/>
        <v>AMIR ANWAR</v>
      </c>
    </row>
    <row r="10166" spans="1:4">
      <c r="A10166" s="74" t="s">
        <v>6905</v>
      </c>
      <c r="B10166" s="74" t="str">
        <f ca="1">IFERROR(__xludf.DUMMYFUNCTION("IF(REGEXMATCH(A10166,""wealth planning""),""Script 1"",""-"")"),"-")</f>
        <v>-</v>
      </c>
      <c r="C10166" s="149">
        <f t="shared" si="78"/>
        <v>45616</v>
      </c>
      <c r="D10166" s="74" t="str">
        <f t="shared" si="79"/>
        <v>AMIR ANWAR</v>
      </c>
    </row>
    <row r="10167" spans="1:4">
      <c r="B10167" s="74" t="str">
        <f ca="1">IFERROR(__xludf.DUMMYFUNCTION("IF(REGEXMATCH(A10167,""wealth planning""),""Script 1"",""-"")"),"-")</f>
        <v>-</v>
      </c>
      <c r="C10167" s="74" t="str">
        <f t="shared" si="78"/>
        <v>You: I see. Okay no problem. Thank you for the reply. Semoga dipermudahkan urusan</v>
      </c>
      <c r="D10167" s="149">
        <f t="shared" si="79"/>
        <v>45616</v>
      </c>
    </row>
    <row r="10168" spans="1:4">
      <c r="B10168" s="74" t="str">
        <f ca="1">IFERROR(__xludf.DUMMYFUNCTION("IF(REGEXMATCH(A10168,""wealth planning""),""Script 1"",""-"")"),"-")</f>
        <v>-</v>
      </c>
      <c r="C10168" s="74">
        <f t="shared" si="78"/>
        <v>0</v>
      </c>
      <c r="D10168" s="149">
        <f t="shared" si="79"/>
        <v>45616</v>
      </c>
    </row>
    <row r="10169" spans="1:4">
      <c r="B10169" s="74" t="str">
        <f ca="1">IFERROR(__xludf.DUMMYFUNCTION("IF(REGEXMATCH(A10169,""wealth planning""),""Script 1"",""-"")"),"-")</f>
        <v>-</v>
      </c>
      <c r="C10169" s="74">
        <f t="shared" si="78"/>
        <v>0</v>
      </c>
      <c r="D10169" s="74" t="str">
        <f t="shared" si="79"/>
        <v>You: I see. Okay no problem. Thank you for the reply. Semoga dipermudahkan urusan</v>
      </c>
    </row>
    <row r="10170" spans="1:4">
      <c r="A10170" s="74" t="s">
        <v>6907</v>
      </c>
      <c r="B10170" s="74" t="str">
        <f ca="1">IFERROR(__xludf.DUMMYFUNCTION("IF(REGEXMATCH(A10170,""wealth planning""),""Script 1"",""-"")"),"-")</f>
        <v>-</v>
      </c>
      <c r="C10170" s="74">
        <f t="shared" si="78"/>
        <v>0</v>
      </c>
      <c r="D10170" s="74">
        <f t="shared" si="79"/>
        <v>0</v>
      </c>
    </row>
    <row r="10171" spans="1:4">
      <c r="A10171" s="74" t="s">
        <v>6908</v>
      </c>
      <c r="B10171" s="74" t="str">
        <f ca="1">IFERROR(__xludf.DUMMYFUNCTION("IF(REGEXMATCH(A10171,""wealth planning""),""Script 1"",""-"")"),"-")</f>
        <v>-</v>
      </c>
      <c r="C10171" s="74" t="str">
        <f t="shared" si="78"/>
        <v>Farizal AhmadStatus is reachable</v>
      </c>
      <c r="D10171" s="74">
        <f t="shared" si="79"/>
        <v>0</v>
      </c>
    </row>
    <row r="10172" spans="1:4">
      <c r="A10172" s="149">
        <v>45616</v>
      </c>
      <c r="B10172" s="74" t="str">
        <f ca="1">IFERROR(__xludf.DUMMYFUNCTION("IF(REGEXMATCH(A10172,""wealth planning""),""Script 1"",""-"")"),"#VALUE!")</f>
        <v>#VALUE!</v>
      </c>
      <c r="C10172" s="74" t="str">
        <f t="shared" si="78"/>
        <v>Farizal Ahmad</v>
      </c>
      <c r="D10172" s="74">
        <f t="shared" si="79"/>
        <v>0</v>
      </c>
    </row>
    <row r="10173" spans="1:4">
      <c r="A10173" s="149">
        <v>45616</v>
      </c>
      <c r="B10173" s="74" t="str">
        <f ca="1">IFERROR(__xludf.DUMMYFUNCTION("IF(REGEXMATCH(A10173,""wealth planning""),""Script 1"",""-"")"),"#VALUE!")</f>
        <v>#VALUE!</v>
      </c>
      <c r="C10173" s="149">
        <f t="shared" si="78"/>
        <v>45616</v>
      </c>
      <c r="D10173" s="74" t="str">
        <f t="shared" si="79"/>
        <v>Farizal AhmadStatus is reachable</v>
      </c>
    </row>
    <row r="10174" spans="1:4">
      <c r="A10174" s="74" t="s">
        <v>6909</v>
      </c>
      <c r="B10174" s="74" t="str">
        <f ca="1">IFERROR(__xludf.DUMMYFUNCTION("IF(REGEXMATCH(A10174,""wealth planning""),""Script 1"",""-"")"),"-")</f>
        <v>-</v>
      </c>
      <c r="C10174" s="149">
        <f t="shared" si="78"/>
        <v>45616</v>
      </c>
      <c r="D10174" s="74" t="str">
        <f t="shared" si="79"/>
        <v>Farizal Ahmad</v>
      </c>
    </row>
    <row r="10175" spans="1:4">
      <c r="B10175" s="74" t="str">
        <f ca="1">IFERROR(__xludf.DUMMYFUNCTION("IF(REGEXMATCH(A10175,""wealth planning""),""Script 1"",""-"")"),"-")</f>
        <v>-</v>
      </c>
      <c r="C10175" s="74" t="str">
        <f t="shared" si="78"/>
        <v>Farizal: Sama2 Azhad</v>
      </c>
      <c r="D10175" s="149">
        <f t="shared" si="79"/>
        <v>45616</v>
      </c>
    </row>
    <row r="10176" spans="1:4">
      <c r="B10176" s="74" t="str">
        <f ca="1">IFERROR(__xludf.DUMMYFUNCTION("IF(REGEXMATCH(A10176,""wealth planning""),""Script 1"",""-"")"),"-")</f>
        <v>-</v>
      </c>
      <c r="C10176" s="74">
        <f t="shared" si="78"/>
        <v>0</v>
      </c>
      <c r="D10176" s="149">
        <f t="shared" si="79"/>
        <v>45616</v>
      </c>
    </row>
    <row r="10177" spans="1:4">
      <c r="B10177" s="74" t="str">
        <f ca="1">IFERROR(__xludf.DUMMYFUNCTION("IF(REGEXMATCH(A10177,""wealth planning""),""Script 1"",""-"")"),"-")</f>
        <v>-</v>
      </c>
      <c r="C10177" s="74">
        <f t="shared" si="78"/>
        <v>0</v>
      </c>
      <c r="D10177" s="74" t="str">
        <f t="shared" si="79"/>
        <v>Farizal: Sama2 Azhad</v>
      </c>
    </row>
    <row r="10178" spans="1:4">
      <c r="A10178" s="74" t="s">
        <v>6911</v>
      </c>
      <c r="B10178" s="74" t="str">
        <f ca="1">IFERROR(__xludf.DUMMYFUNCTION("IF(REGEXMATCH(A10178,""wealth planning""),""Script 1"",""-"")"),"-")</f>
        <v>-</v>
      </c>
      <c r="C10178" s="74">
        <f t="shared" si="78"/>
        <v>0</v>
      </c>
      <c r="D10178" s="74">
        <f t="shared" si="79"/>
        <v>0</v>
      </c>
    </row>
    <row r="10179" spans="1:4">
      <c r="A10179" s="74" t="s">
        <v>6912</v>
      </c>
      <c r="B10179" s="74" t="str">
        <f ca="1">IFERROR(__xludf.DUMMYFUNCTION("IF(REGEXMATCH(A10179,""wealth planning""),""Script 1"",""-"")"),"-")</f>
        <v>-</v>
      </c>
      <c r="C10179" s="74" t="str">
        <f t="shared" si="78"/>
        <v>Nur Amirah Abd LatiffStatus is reachable</v>
      </c>
      <c r="D10179" s="74">
        <f t="shared" si="79"/>
        <v>0</v>
      </c>
    </row>
    <row r="10180" spans="1:4">
      <c r="A10180" s="149">
        <v>45616</v>
      </c>
      <c r="B10180" s="74" t="str">
        <f ca="1">IFERROR(__xludf.DUMMYFUNCTION("IF(REGEXMATCH(A10180,""wealth planning""),""Script 1"",""-"")"),"#VALUE!")</f>
        <v>#VALUE!</v>
      </c>
      <c r="C10180" s="74" t="str">
        <f t="shared" si="78"/>
        <v>Nur Amirah Abd Latiff</v>
      </c>
      <c r="D10180" s="74">
        <f t="shared" si="79"/>
        <v>0</v>
      </c>
    </row>
    <row r="10181" spans="1:4">
      <c r="A10181" s="149">
        <v>45616</v>
      </c>
      <c r="B10181" s="74" t="str">
        <f ca="1">IFERROR(__xludf.DUMMYFUNCTION("IF(REGEXMATCH(A10181,""wealth planning""),""Script 1"",""-"")"),"#VALUE!")</f>
        <v>#VALUE!</v>
      </c>
      <c r="C10181" s="149">
        <f t="shared" si="78"/>
        <v>45616</v>
      </c>
      <c r="D10181" s="74" t="str">
        <f t="shared" si="79"/>
        <v>Nur Amirah Abd LatiffStatus is reachable</v>
      </c>
    </row>
    <row r="10182" spans="1:4">
      <c r="A10182" s="74" t="s">
        <v>5544</v>
      </c>
      <c r="B10182" s="74" t="str">
        <f ca="1">IFERROR(__xludf.DUMMYFUNCTION("IF(REGEXMATCH(A10182,""wealth planning""),""Script 1"",""-"")"),"Script 1")</f>
        <v>Script 1</v>
      </c>
      <c r="C10182" s="149">
        <f t="shared" si="78"/>
        <v>45616</v>
      </c>
      <c r="D10182" s="74" t="str">
        <f t="shared" si="79"/>
        <v>Nur Amirah Abd Latiff</v>
      </c>
    </row>
    <row r="10183" spans="1:4">
      <c r="B10183" s="74" t="str">
        <f ca="1">IFERROR(__xludf.DUMMYFUNCTION("IF(REGEXMATCH(A10183,""wealth planning""),""Script 1"",""-"")"),"-")</f>
        <v>-</v>
      </c>
      <c r="C10183" s="74" t="str">
        <f t="shared" si="78"/>
        <v>You: Hai assalamualaikum puan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183" s="149">
        <f t="shared" si="79"/>
        <v>45616</v>
      </c>
    </row>
    <row r="10184" spans="1:4">
      <c r="B10184" s="74" t="str">
        <f ca="1">IFERROR(__xludf.DUMMYFUNCTION("IF(REGEXMATCH(A10184,""wealth planning""),""Script 1"",""-"")"),"-")</f>
        <v>-</v>
      </c>
      <c r="C10184" s="74">
        <f t="shared" si="78"/>
        <v>0</v>
      </c>
      <c r="D10184" s="149">
        <f t="shared" si="79"/>
        <v>45616</v>
      </c>
    </row>
    <row r="10185" spans="1:4">
      <c r="B10185" s="74" t="str">
        <f ca="1">IFERROR(__xludf.DUMMYFUNCTION("IF(REGEXMATCH(A10185,""wealth planning""),""Script 1"",""-"")"),"-")</f>
        <v>-</v>
      </c>
      <c r="C10185" s="74">
        <f t="shared" si="78"/>
        <v>0</v>
      </c>
      <c r="D10185" s="74" t="str">
        <f t="shared" si="79"/>
        <v>You: Hai assalamualaikum puan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186" spans="1:4">
      <c r="A10186" s="74" t="s">
        <v>6914</v>
      </c>
      <c r="B10186" s="74" t="str">
        <f ca="1">IFERROR(__xludf.DUMMYFUNCTION("IF(REGEXMATCH(A10186,""wealth planning""),""Script 1"",""-"")"),"-")</f>
        <v>-</v>
      </c>
      <c r="C10186" s="74">
        <f t="shared" si="78"/>
        <v>0</v>
      </c>
      <c r="D10186" s="74">
        <f t="shared" si="79"/>
        <v>0</v>
      </c>
    </row>
    <row r="10187" spans="1:4">
      <c r="A10187" s="74" t="s">
        <v>6914</v>
      </c>
      <c r="B10187" s="74" t="str">
        <f ca="1">IFERROR(__xludf.DUMMYFUNCTION("IF(REGEXMATCH(A10187,""wealth planning""),""Script 1"",""-"")"),"-")</f>
        <v>-</v>
      </c>
      <c r="C10187" s="74" t="str">
        <f t="shared" si="78"/>
        <v>Irfan Rosman</v>
      </c>
      <c r="D10187" s="74">
        <f t="shared" si="79"/>
        <v>0</v>
      </c>
    </row>
    <row r="10188" spans="1:4">
      <c r="A10188" s="149">
        <v>45616</v>
      </c>
      <c r="B10188" s="74" t="str">
        <f ca="1">IFERROR(__xludf.DUMMYFUNCTION("IF(REGEXMATCH(A10188,""wealth planning""),""Script 1"",""-"")"),"#VALUE!")</f>
        <v>#VALUE!</v>
      </c>
      <c r="C10188" s="74" t="str">
        <f t="shared" si="78"/>
        <v>Irfan Rosman</v>
      </c>
      <c r="D10188" s="74">
        <f t="shared" si="79"/>
        <v>0</v>
      </c>
    </row>
    <row r="10189" spans="1:4">
      <c r="A10189" s="149">
        <v>45616</v>
      </c>
      <c r="B10189" s="74" t="str">
        <f ca="1">IFERROR(__xludf.DUMMYFUNCTION("IF(REGEXMATCH(A10189,""wealth planning""),""Script 1"",""-"")"),"#VALUE!")</f>
        <v>#VALUE!</v>
      </c>
      <c r="C10189" s="149">
        <f t="shared" si="78"/>
        <v>45616</v>
      </c>
      <c r="D10189" s="74" t="str">
        <f t="shared" si="79"/>
        <v>Irfan Rosman</v>
      </c>
    </row>
    <row r="10190" spans="1:4">
      <c r="A10190" s="74" t="s">
        <v>3235</v>
      </c>
      <c r="B10190" s="74" t="str">
        <f ca="1">IFERROR(__xludf.DUMMYFUNCTION("IF(REGEXMATCH(A10190,""wealth planning""),""Script 1"",""-"")"),"Script 1")</f>
        <v>Script 1</v>
      </c>
      <c r="C10190" s="149">
        <f t="shared" si="78"/>
        <v>45616</v>
      </c>
      <c r="D10190" s="74" t="str">
        <f t="shared" si="79"/>
        <v>Irfan Rosman</v>
      </c>
    </row>
    <row r="10191" spans="1:4">
      <c r="B10191" s="74" t="str">
        <f ca="1">IFERROR(__xludf.DUMMYFUNCTION("IF(REGEXMATCH(A10191,""wealth planning""),""Script 1"",""-"")"),"-")</f>
        <v>-</v>
      </c>
      <c r="C10191" s="74" t="str">
        <f t="shared" si="78"/>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191" s="149">
        <f t="shared" si="79"/>
        <v>45616</v>
      </c>
    </row>
    <row r="10192" spans="1:4">
      <c r="B10192" s="74" t="str">
        <f ca="1">IFERROR(__xludf.DUMMYFUNCTION("IF(REGEXMATCH(A10192,""wealth planning""),""Script 1"",""-"")"),"-")</f>
        <v>-</v>
      </c>
      <c r="C10192" s="74">
        <f t="shared" si="78"/>
        <v>0</v>
      </c>
      <c r="D10192" s="149">
        <f t="shared" si="79"/>
        <v>45616</v>
      </c>
    </row>
    <row r="10193" spans="1:4">
      <c r="B10193" s="74" t="str">
        <f ca="1">IFERROR(__xludf.DUMMYFUNCTION("IF(REGEXMATCH(A10193,""wealth planning""),""Script 1"",""-"")"),"-")</f>
        <v>-</v>
      </c>
      <c r="C10193" s="74">
        <f t="shared" si="78"/>
        <v>0</v>
      </c>
      <c r="D10193" s="74" t="str">
        <f t="shared" si="79"/>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194" spans="1:4">
      <c r="A10194" s="74" t="s">
        <v>6916</v>
      </c>
      <c r="B10194" s="74" t="str">
        <f ca="1">IFERROR(__xludf.DUMMYFUNCTION("IF(REGEXMATCH(A10194,""wealth planning""),""Script 1"",""-"")"),"-")</f>
        <v>-</v>
      </c>
      <c r="C10194" s="74">
        <f t="shared" si="78"/>
        <v>0</v>
      </c>
      <c r="D10194" s="74">
        <f t="shared" si="79"/>
        <v>0</v>
      </c>
    </row>
    <row r="10195" spans="1:4">
      <c r="A10195" s="74" t="s">
        <v>6917</v>
      </c>
      <c r="B10195" s="74" t="str">
        <f ca="1">IFERROR(__xludf.DUMMYFUNCTION("IF(REGEXMATCH(A10195,""wealth planning""),""Script 1"",""-"")"),"-")</f>
        <v>-</v>
      </c>
      <c r="C10195" s="74" t="str">
        <f t="shared" si="78"/>
        <v>Nazrul AzmiStatus is reachable</v>
      </c>
      <c r="D10195" s="74">
        <f t="shared" si="79"/>
        <v>0</v>
      </c>
    </row>
    <row r="10196" spans="1:4">
      <c r="A10196" s="149">
        <v>45616</v>
      </c>
      <c r="B10196" s="74" t="str">
        <f ca="1">IFERROR(__xludf.DUMMYFUNCTION("IF(REGEXMATCH(A10196,""wealth planning""),""Script 1"",""-"")"),"#VALUE!")</f>
        <v>#VALUE!</v>
      </c>
      <c r="C10196" s="74" t="str">
        <f t="shared" si="78"/>
        <v>Nazrul Azmi</v>
      </c>
      <c r="D10196" s="74">
        <f t="shared" si="79"/>
        <v>0</v>
      </c>
    </row>
    <row r="10197" spans="1:4">
      <c r="A10197" s="149">
        <v>45616</v>
      </c>
      <c r="B10197" s="74" t="str">
        <f ca="1">IFERROR(__xludf.DUMMYFUNCTION("IF(REGEXMATCH(A10197,""wealth planning""),""Script 1"",""-"")"),"#VALUE!")</f>
        <v>#VALUE!</v>
      </c>
      <c r="C10197" s="149">
        <f t="shared" si="78"/>
        <v>45616</v>
      </c>
      <c r="D10197" s="74" t="str">
        <f t="shared" si="79"/>
        <v>Nazrul AzmiStatus is reachable</v>
      </c>
    </row>
    <row r="10198" spans="1:4">
      <c r="A10198" s="74" t="s">
        <v>4395</v>
      </c>
      <c r="B10198" s="74" t="str">
        <f ca="1">IFERROR(__xludf.DUMMYFUNCTION("IF(REGEXMATCH(A10198,""wealth planning""),""Script 1"",""-"")"),"Script 1")</f>
        <v>Script 1</v>
      </c>
      <c r="C10198" s="149">
        <f t="shared" si="78"/>
        <v>45616</v>
      </c>
      <c r="D10198" s="74" t="str">
        <f t="shared" si="79"/>
        <v>Nazrul Azmi</v>
      </c>
    </row>
    <row r="10199" spans="1:4">
      <c r="B10199" s="74" t="str">
        <f ca="1">IFERROR(__xludf.DUMMYFUNCTION("IF(REGEXMATCH(A10199,""wealth planning""),""Script 1"",""-"")"),"-")</f>
        <v>-</v>
      </c>
      <c r="C10199" s="74" t="str">
        <f t="shared" si="78"/>
        <v>You: Hai assalamualaikum Nazrul,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199" s="149">
        <f t="shared" si="79"/>
        <v>45616</v>
      </c>
    </row>
    <row r="10200" spans="1:4">
      <c r="B10200" s="74" t="str">
        <f ca="1">IFERROR(__xludf.DUMMYFUNCTION("IF(REGEXMATCH(A10200,""wealth planning""),""Script 1"",""-"")"),"-")</f>
        <v>-</v>
      </c>
      <c r="C10200" s="74">
        <f t="shared" si="78"/>
        <v>0</v>
      </c>
      <c r="D10200" s="149">
        <f t="shared" si="79"/>
        <v>45616</v>
      </c>
    </row>
    <row r="10201" spans="1:4">
      <c r="B10201" s="74" t="str">
        <f ca="1">IFERROR(__xludf.DUMMYFUNCTION("IF(REGEXMATCH(A10201,""wealth planning""),""Script 1"",""-"")"),"-")</f>
        <v>-</v>
      </c>
      <c r="C10201" s="74">
        <f t="shared" si="78"/>
        <v>0</v>
      </c>
      <c r="D10201" s="74" t="str">
        <f t="shared" si="79"/>
        <v>You: Hai assalamualaikum Nazrul,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202" spans="1:4">
      <c r="A10202" s="74" t="s">
        <v>6919</v>
      </c>
      <c r="B10202" s="74" t="str">
        <f ca="1">IFERROR(__xludf.DUMMYFUNCTION("IF(REGEXMATCH(A10202,""wealth planning""),""Script 1"",""-"")"),"-")</f>
        <v>-</v>
      </c>
      <c r="C10202" s="74">
        <f t="shared" si="78"/>
        <v>0</v>
      </c>
      <c r="D10202" s="74">
        <f t="shared" si="79"/>
        <v>0</v>
      </c>
    </row>
    <row r="10203" spans="1:4">
      <c r="A10203" s="74" t="s">
        <v>6919</v>
      </c>
      <c r="B10203" s="74" t="str">
        <f ca="1">IFERROR(__xludf.DUMMYFUNCTION("IF(REGEXMATCH(A10203,""wealth planning""),""Script 1"",""-"")"),"-")</f>
        <v>-</v>
      </c>
      <c r="C10203" s="74" t="str">
        <f t="shared" si="78"/>
        <v>Nur Ainin Sofiya Khaleelu Rahman</v>
      </c>
      <c r="D10203" s="74">
        <f t="shared" si="79"/>
        <v>0</v>
      </c>
    </row>
    <row r="10204" spans="1:4">
      <c r="A10204" s="149">
        <v>45616</v>
      </c>
      <c r="B10204" s="74" t="str">
        <f ca="1">IFERROR(__xludf.DUMMYFUNCTION("IF(REGEXMATCH(A10204,""wealth planning""),""Script 1"",""-"")"),"#VALUE!")</f>
        <v>#VALUE!</v>
      </c>
      <c r="C10204" s="74" t="str">
        <f t="shared" ref="C10204:C10458" si="80">A10203</f>
        <v>Nur Ainin Sofiya Khaleelu Rahman</v>
      </c>
      <c r="D10204" s="74">
        <f t="shared" ref="D10204:D10458" si="81">A10201</f>
        <v>0</v>
      </c>
    </row>
    <row r="10205" spans="1:4">
      <c r="A10205" s="149">
        <v>45616</v>
      </c>
      <c r="B10205" s="74" t="str">
        <f ca="1">IFERROR(__xludf.DUMMYFUNCTION("IF(REGEXMATCH(A10205,""wealth planning""),""Script 1"",""-"")"),"#VALUE!")</f>
        <v>#VALUE!</v>
      </c>
      <c r="C10205" s="149">
        <f t="shared" si="80"/>
        <v>45616</v>
      </c>
      <c r="D10205" s="74" t="str">
        <f t="shared" si="81"/>
        <v>Nur Ainin Sofiya Khaleelu Rahman</v>
      </c>
    </row>
    <row r="10206" spans="1:4">
      <c r="A10206" s="74" t="s">
        <v>6920</v>
      </c>
      <c r="B10206" s="74" t="str">
        <f ca="1">IFERROR(__xludf.DUMMYFUNCTION("IF(REGEXMATCH(A10206,""wealth planning""),""Script 1"",""-"")"),"Script 1")</f>
        <v>Script 1</v>
      </c>
      <c r="C10206" s="149">
        <f t="shared" si="80"/>
        <v>45616</v>
      </c>
      <c r="D10206" s="74" t="str">
        <f t="shared" si="81"/>
        <v>Nur Ainin Sofiya Khaleelu Rahman</v>
      </c>
    </row>
    <row r="10207" spans="1:4">
      <c r="B10207" s="74" t="str">
        <f ca="1">IFERROR(__xludf.DUMMYFUNCTION("IF(REGEXMATCH(A10207,""wealth planning""),""Script 1"",""-"")"),"-")</f>
        <v>-</v>
      </c>
      <c r="C10207" s="74" t="str">
        <f t="shared" si="80"/>
        <v>You: Hai assalamualaikum Nur Ainin,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207" s="149">
        <f t="shared" si="81"/>
        <v>45616</v>
      </c>
    </row>
    <row r="10208" spans="1:4">
      <c r="B10208" s="74" t="str">
        <f ca="1">IFERROR(__xludf.DUMMYFUNCTION("IF(REGEXMATCH(A10208,""wealth planning""),""Script 1"",""-"")"),"-")</f>
        <v>-</v>
      </c>
      <c r="C10208" s="74">
        <f t="shared" si="80"/>
        <v>0</v>
      </c>
      <c r="D10208" s="149">
        <f t="shared" si="81"/>
        <v>45616</v>
      </c>
    </row>
    <row r="10209" spans="1:4">
      <c r="B10209" s="74" t="str">
        <f ca="1">IFERROR(__xludf.DUMMYFUNCTION("IF(REGEXMATCH(A10209,""wealth planning""),""Script 1"",""-"")"),"-")</f>
        <v>-</v>
      </c>
      <c r="C10209" s="74">
        <f t="shared" si="80"/>
        <v>0</v>
      </c>
      <c r="D10209" s="74" t="str">
        <f t="shared" si="81"/>
        <v>You: Hai assalamualaikum Nur Ainin,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210" spans="1:4">
      <c r="B10210" s="74" t="str">
        <f ca="1">IFERROR(__xludf.DUMMYFUNCTION("IF(REGEXMATCH(A10210,""wealth planning""),""Script 1"",""-"")"),"-")</f>
        <v>-</v>
      </c>
      <c r="C10210" s="74">
        <f t="shared" si="80"/>
        <v>0</v>
      </c>
      <c r="D10210" s="74">
        <f t="shared" si="81"/>
        <v>0</v>
      </c>
    </row>
    <row r="10211" spans="1:4">
      <c r="A10211" s="74" t="s">
        <v>6923</v>
      </c>
      <c r="B10211" s="74" t="str">
        <f ca="1">IFERROR(__xludf.DUMMYFUNCTION("IF(REGEXMATCH(A10211,""wealth planning""),""Script 1"",""-"")"),"-")</f>
        <v>-</v>
      </c>
      <c r="C10211" s="74">
        <f t="shared" si="80"/>
        <v>0</v>
      </c>
      <c r="D10211" s="74">
        <f t="shared" si="81"/>
        <v>0</v>
      </c>
    </row>
    <row r="10212" spans="1:4">
      <c r="A10212" s="149">
        <v>45616</v>
      </c>
      <c r="B10212" s="74" t="str">
        <f ca="1">IFERROR(__xludf.DUMMYFUNCTION("IF(REGEXMATCH(A10212,""wealth planning""),""Script 1"",""-"")"),"#VALUE!")</f>
        <v>#VALUE!</v>
      </c>
      <c r="C10212" s="74" t="str">
        <f t="shared" si="80"/>
        <v>IMRON SHAMLI</v>
      </c>
      <c r="D10212" s="74">
        <f t="shared" si="81"/>
        <v>0</v>
      </c>
    </row>
    <row r="10213" spans="1:4">
      <c r="A10213" s="149">
        <v>45616</v>
      </c>
      <c r="B10213" s="74" t="str">
        <f ca="1">IFERROR(__xludf.DUMMYFUNCTION("IF(REGEXMATCH(A10213,""wealth planning""),""Script 1"",""-"")"),"#VALUE!")</f>
        <v>#VALUE!</v>
      </c>
      <c r="C10213" s="149">
        <f t="shared" si="80"/>
        <v>45616</v>
      </c>
      <c r="D10213" s="74">
        <f t="shared" si="81"/>
        <v>0</v>
      </c>
    </row>
    <row r="10214" spans="1:4">
      <c r="A10214" s="74" t="s">
        <v>6924</v>
      </c>
      <c r="B10214" s="74" t="str">
        <f ca="1">IFERROR(__xludf.DUMMYFUNCTION("IF(REGEXMATCH(A10214,""wealth planning""),""Script 1"",""-"")"),"Script 1")</f>
        <v>Script 1</v>
      </c>
      <c r="C10214" s="149">
        <f t="shared" si="80"/>
        <v>45616</v>
      </c>
      <c r="D10214" s="74" t="str">
        <f t="shared" si="81"/>
        <v>IMRON SHAMLI</v>
      </c>
    </row>
    <row r="10215" spans="1:4">
      <c r="B10215" s="74" t="str">
        <f ca="1">IFERROR(__xludf.DUMMYFUNCTION("IF(REGEXMATCH(A10215,""wealth planning""),""Script 1"",""-"")"),"-")</f>
        <v>-</v>
      </c>
      <c r="C10215" s="74" t="str">
        <f t="shared" si="80"/>
        <v>You: Hai assalamualaikum Imron,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215" s="149">
        <f t="shared" si="81"/>
        <v>45616</v>
      </c>
    </row>
    <row r="10216" spans="1:4">
      <c r="B10216" s="74" t="str">
        <f ca="1">IFERROR(__xludf.DUMMYFUNCTION("IF(REGEXMATCH(A10216,""wealth planning""),""Script 1"",""-"")"),"-")</f>
        <v>-</v>
      </c>
      <c r="C10216" s="74">
        <f t="shared" si="80"/>
        <v>0</v>
      </c>
      <c r="D10216" s="149">
        <f t="shared" si="81"/>
        <v>45616</v>
      </c>
    </row>
    <row r="10217" spans="1:4">
      <c r="B10217" s="74" t="str">
        <f ca="1">IFERROR(__xludf.DUMMYFUNCTION("IF(REGEXMATCH(A10217,""wealth planning""),""Script 1"",""-"")"),"-")</f>
        <v>-</v>
      </c>
      <c r="C10217" s="74">
        <f t="shared" si="80"/>
        <v>0</v>
      </c>
      <c r="D10217" s="74" t="str">
        <f t="shared" si="81"/>
        <v>You: Hai assalamualaikum Imron,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218" spans="1:4">
      <c r="A10218" s="74" t="s">
        <v>6926</v>
      </c>
      <c r="B10218" s="74" t="str">
        <f ca="1">IFERROR(__xludf.DUMMYFUNCTION("IF(REGEXMATCH(A10218,""wealth planning""),""Script 1"",""-"")"),"-")</f>
        <v>-</v>
      </c>
      <c r="C10218" s="74">
        <f t="shared" si="80"/>
        <v>0</v>
      </c>
      <c r="D10218" s="74">
        <f t="shared" si="81"/>
        <v>0</v>
      </c>
    </row>
    <row r="10219" spans="1:4">
      <c r="A10219" s="74" t="s">
        <v>6926</v>
      </c>
      <c r="B10219" s="74" t="str">
        <f ca="1">IFERROR(__xludf.DUMMYFUNCTION("IF(REGEXMATCH(A10219,""wealth planning""),""Script 1"",""-"")"),"-")</f>
        <v>-</v>
      </c>
      <c r="C10219" s="74" t="str">
        <f t="shared" si="80"/>
        <v>Haida Sabrina Hamizi</v>
      </c>
      <c r="D10219" s="74">
        <f t="shared" si="81"/>
        <v>0</v>
      </c>
    </row>
    <row r="10220" spans="1:4">
      <c r="A10220" s="149">
        <v>45616</v>
      </c>
      <c r="B10220" s="74" t="str">
        <f ca="1">IFERROR(__xludf.DUMMYFUNCTION("IF(REGEXMATCH(A10220,""wealth planning""),""Script 1"",""-"")"),"#VALUE!")</f>
        <v>#VALUE!</v>
      </c>
      <c r="C10220" s="74" t="str">
        <f t="shared" si="80"/>
        <v>Haida Sabrina Hamizi</v>
      </c>
      <c r="D10220" s="74">
        <f t="shared" si="81"/>
        <v>0</v>
      </c>
    </row>
    <row r="10221" spans="1:4">
      <c r="A10221" s="149">
        <v>45616</v>
      </c>
      <c r="B10221" s="74" t="str">
        <f ca="1">IFERROR(__xludf.DUMMYFUNCTION("IF(REGEXMATCH(A10221,""wealth planning""),""Script 1"",""-"")"),"#VALUE!")</f>
        <v>#VALUE!</v>
      </c>
      <c r="C10221" s="149">
        <f t="shared" si="80"/>
        <v>45616</v>
      </c>
      <c r="D10221" s="74" t="str">
        <f t="shared" si="81"/>
        <v>Haida Sabrina Hamizi</v>
      </c>
    </row>
    <row r="10222" spans="1:4">
      <c r="A10222" s="74" t="s">
        <v>6927</v>
      </c>
      <c r="B10222" s="74" t="str">
        <f ca="1">IFERROR(__xludf.DUMMYFUNCTION("IF(REGEXMATCH(A10222,""wealth planning""),""Script 1"",""-"")"),"Script 1")</f>
        <v>Script 1</v>
      </c>
      <c r="C10222" s="149">
        <f t="shared" si="80"/>
        <v>45616</v>
      </c>
      <c r="D10222" s="74" t="str">
        <f t="shared" si="81"/>
        <v>Haida Sabrina Hamizi</v>
      </c>
    </row>
    <row r="10223" spans="1:4">
      <c r="B10223" s="74" t="str">
        <f ca="1">IFERROR(__xludf.DUMMYFUNCTION("IF(REGEXMATCH(A10223,""wealth planning""),""Script 1"",""-"")"),"-")</f>
        <v>-</v>
      </c>
      <c r="C10223" s="74" t="str">
        <f t="shared" si="80"/>
        <v>You: Hai assalamualaikum Haida Sabrina,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223" s="149">
        <f t="shared" si="81"/>
        <v>45616</v>
      </c>
    </row>
    <row r="10224" spans="1:4">
      <c r="B10224" s="74" t="str">
        <f ca="1">IFERROR(__xludf.DUMMYFUNCTION("IF(REGEXMATCH(A10224,""wealth planning""),""Script 1"",""-"")"),"-")</f>
        <v>-</v>
      </c>
      <c r="C10224" s="74">
        <f t="shared" si="80"/>
        <v>0</v>
      </c>
      <c r="D10224" s="149">
        <f t="shared" si="81"/>
        <v>45616</v>
      </c>
    </row>
    <row r="10225" spans="1:4">
      <c r="B10225" s="74" t="str">
        <f ca="1">IFERROR(__xludf.DUMMYFUNCTION("IF(REGEXMATCH(A10225,""wealth planning""),""Script 1"",""-"")"),"-")</f>
        <v>-</v>
      </c>
      <c r="C10225" s="74">
        <f t="shared" si="80"/>
        <v>0</v>
      </c>
      <c r="D10225" s="74" t="str">
        <f t="shared" si="81"/>
        <v>You: Hai assalamualaikum Haida Sabrina,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226" spans="1:4">
      <c r="B10226" s="74" t="str">
        <f ca="1">IFERROR(__xludf.DUMMYFUNCTION("IF(REGEXMATCH(A10226,""wealth planning""),""Script 1"",""-"")"),"-")</f>
        <v>-</v>
      </c>
      <c r="C10226" s="74">
        <f t="shared" si="80"/>
        <v>0</v>
      </c>
      <c r="D10226" s="74">
        <f t="shared" si="81"/>
        <v>0</v>
      </c>
    </row>
    <row r="10227" spans="1:4">
      <c r="A10227" s="74" t="s">
        <v>6930</v>
      </c>
      <c r="B10227" s="74" t="str">
        <f ca="1">IFERROR(__xludf.DUMMYFUNCTION("IF(REGEXMATCH(A10227,""wealth planning""),""Script 1"",""-"")"),"-")</f>
        <v>-</v>
      </c>
      <c r="C10227" s="74">
        <f t="shared" si="80"/>
        <v>0</v>
      </c>
      <c r="D10227" s="74">
        <f t="shared" si="81"/>
        <v>0</v>
      </c>
    </row>
    <row r="10228" spans="1:4">
      <c r="A10228" s="149">
        <v>45616</v>
      </c>
      <c r="B10228" s="74" t="str">
        <f ca="1">IFERROR(__xludf.DUMMYFUNCTION("IF(REGEXMATCH(A10228,""wealth planning""),""Script 1"",""-"")"),"#VALUE!")</f>
        <v>#VALUE!</v>
      </c>
      <c r="C10228" s="74" t="str">
        <f t="shared" si="80"/>
        <v>NAJWA AQILAH BINTI SAAD</v>
      </c>
      <c r="D10228" s="74">
        <f t="shared" si="81"/>
        <v>0</v>
      </c>
    </row>
    <row r="10229" spans="1:4">
      <c r="A10229" s="149">
        <v>45616</v>
      </c>
      <c r="B10229" s="74" t="str">
        <f ca="1">IFERROR(__xludf.DUMMYFUNCTION("IF(REGEXMATCH(A10229,""wealth planning""),""Script 1"",""-"")"),"#VALUE!")</f>
        <v>#VALUE!</v>
      </c>
      <c r="C10229" s="149">
        <f t="shared" si="80"/>
        <v>45616</v>
      </c>
      <c r="D10229" s="74">
        <f t="shared" si="81"/>
        <v>0</v>
      </c>
    </row>
    <row r="10230" spans="1:4">
      <c r="A10230" s="74" t="s">
        <v>3938</v>
      </c>
      <c r="B10230" s="74" t="str">
        <f ca="1">IFERROR(__xludf.DUMMYFUNCTION("IF(REGEXMATCH(A10230,""wealth planning""),""Script 1"",""-"")"),"Script 1")</f>
        <v>Script 1</v>
      </c>
      <c r="C10230" s="149">
        <f t="shared" si="80"/>
        <v>45616</v>
      </c>
      <c r="D10230" s="74" t="str">
        <f t="shared" si="81"/>
        <v>NAJWA AQILAH BINTI SAAD</v>
      </c>
    </row>
    <row r="10231" spans="1:4">
      <c r="B10231" s="74" t="str">
        <f ca="1">IFERROR(__xludf.DUMMYFUNCTION("IF(REGEXMATCH(A10231,""wealth planning""),""Script 1"",""-"")"),"-")</f>
        <v>-</v>
      </c>
      <c r="C10231" s="74" t="str">
        <f t="shared" si="80"/>
        <v>You: Hai assalamualaikum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231" s="149">
        <f t="shared" si="81"/>
        <v>45616</v>
      </c>
    </row>
    <row r="10232" spans="1:4">
      <c r="B10232" s="74" t="str">
        <f ca="1">IFERROR(__xludf.DUMMYFUNCTION("IF(REGEXMATCH(A10232,""wealth planning""),""Script 1"",""-"")"),"-")</f>
        <v>-</v>
      </c>
      <c r="C10232" s="74">
        <f t="shared" si="80"/>
        <v>0</v>
      </c>
      <c r="D10232" s="149">
        <f t="shared" si="81"/>
        <v>45616</v>
      </c>
    </row>
    <row r="10233" spans="1:4">
      <c r="B10233" s="74" t="str">
        <f ca="1">IFERROR(__xludf.DUMMYFUNCTION("IF(REGEXMATCH(A10233,""wealth planning""),""Script 1"",""-"")"),"-")</f>
        <v>-</v>
      </c>
      <c r="C10233" s="74">
        <f t="shared" si="80"/>
        <v>0</v>
      </c>
      <c r="D10233" s="74" t="str">
        <f t="shared" si="81"/>
        <v>You: Hai assalamualaikum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234" spans="1:4">
      <c r="A10234" s="74" t="s">
        <v>6932</v>
      </c>
      <c r="B10234" s="74" t="str">
        <f ca="1">IFERROR(__xludf.DUMMYFUNCTION("IF(REGEXMATCH(A10234,""wealth planning""),""Script 1"",""-"")"),"-")</f>
        <v>-</v>
      </c>
      <c r="C10234" s="74">
        <f t="shared" si="80"/>
        <v>0</v>
      </c>
      <c r="D10234" s="74">
        <f t="shared" si="81"/>
        <v>0</v>
      </c>
    </row>
    <row r="10235" spans="1:4">
      <c r="A10235" s="74" t="s">
        <v>6932</v>
      </c>
      <c r="B10235" s="74" t="str">
        <f ca="1">IFERROR(__xludf.DUMMYFUNCTION("IF(REGEXMATCH(A10235,""wealth planning""),""Script 1"",""-"")"),"-")</f>
        <v>-</v>
      </c>
      <c r="C10235" s="74" t="str">
        <f t="shared" si="80"/>
        <v>Ammar Azman</v>
      </c>
      <c r="D10235" s="74">
        <f t="shared" si="81"/>
        <v>0</v>
      </c>
    </row>
    <row r="10236" spans="1:4">
      <c r="A10236" s="149">
        <v>45616</v>
      </c>
      <c r="B10236" s="74" t="str">
        <f ca="1">IFERROR(__xludf.DUMMYFUNCTION("IF(REGEXMATCH(A10236,""wealth planning""),""Script 1"",""-"")"),"#VALUE!")</f>
        <v>#VALUE!</v>
      </c>
      <c r="C10236" s="74" t="str">
        <f t="shared" si="80"/>
        <v>Ammar Azman</v>
      </c>
      <c r="D10236" s="74">
        <f t="shared" si="81"/>
        <v>0</v>
      </c>
    </row>
    <row r="10237" spans="1:4">
      <c r="A10237" s="149">
        <v>45616</v>
      </c>
      <c r="B10237" s="74" t="str">
        <f ca="1">IFERROR(__xludf.DUMMYFUNCTION("IF(REGEXMATCH(A10237,""wealth planning""),""Script 1"",""-"")"),"#VALUE!")</f>
        <v>#VALUE!</v>
      </c>
      <c r="C10237" s="149">
        <f t="shared" si="80"/>
        <v>45616</v>
      </c>
      <c r="D10237" s="74" t="str">
        <f t="shared" si="81"/>
        <v>Ammar Azman</v>
      </c>
    </row>
    <row r="10238" spans="1:4">
      <c r="A10238" s="74" t="s">
        <v>3857</v>
      </c>
      <c r="B10238" s="74" t="str">
        <f ca="1">IFERROR(__xludf.DUMMYFUNCTION("IF(REGEXMATCH(A10238,""wealth planning""),""Script 1"",""-"")"),"Script 1")</f>
        <v>Script 1</v>
      </c>
      <c r="C10238" s="149">
        <f t="shared" si="80"/>
        <v>45616</v>
      </c>
      <c r="D10238" s="74" t="str">
        <f t="shared" si="81"/>
        <v>Ammar Azman</v>
      </c>
    </row>
    <row r="10239" spans="1:4">
      <c r="B10239" s="74" t="str">
        <f ca="1">IFERROR(__xludf.DUMMYFUNCTION("IF(REGEXMATCH(A10239,""wealth planning""),""Script 1"",""-"")"),"-")</f>
        <v>-</v>
      </c>
      <c r="C10239" s="74" t="str">
        <f t="shared" si="80"/>
        <v>You: Hai assalamualaikum Ammar,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239" s="149">
        <f t="shared" si="81"/>
        <v>45616</v>
      </c>
    </row>
    <row r="10240" spans="1:4">
      <c r="B10240" s="74" t="str">
        <f ca="1">IFERROR(__xludf.DUMMYFUNCTION("IF(REGEXMATCH(A10240,""wealth planning""),""Script 1"",""-"")"),"-")</f>
        <v>-</v>
      </c>
      <c r="C10240" s="74">
        <f t="shared" si="80"/>
        <v>0</v>
      </c>
      <c r="D10240" s="149">
        <f t="shared" si="81"/>
        <v>45616</v>
      </c>
    </row>
    <row r="10241" spans="1:4">
      <c r="B10241" s="74" t="str">
        <f ca="1">IFERROR(__xludf.DUMMYFUNCTION("IF(REGEXMATCH(A10241,""wealth planning""),""Script 1"",""-"")"),"-")</f>
        <v>-</v>
      </c>
      <c r="C10241" s="74">
        <f t="shared" si="80"/>
        <v>0</v>
      </c>
      <c r="D10241" s="74" t="str">
        <f t="shared" si="81"/>
        <v>You: Hai assalamualaikum Ammar,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242" spans="1:4">
      <c r="A10242" s="74" t="s">
        <v>6934</v>
      </c>
      <c r="B10242" s="74" t="str">
        <f ca="1">IFERROR(__xludf.DUMMYFUNCTION("IF(REGEXMATCH(A10242,""wealth planning""),""Script 1"",""-"")"),"-")</f>
        <v>-</v>
      </c>
      <c r="C10242" s="74">
        <f t="shared" si="80"/>
        <v>0</v>
      </c>
      <c r="D10242" s="74">
        <f t="shared" si="81"/>
        <v>0</v>
      </c>
    </row>
    <row r="10243" spans="1:4">
      <c r="A10243" s="74" t="s">
        <v>6935</v>
      </c>
      <c r="B10243" s="74" t="str">
        <f ca="1">IFERROR(__xludf.DUMMYFUNCTION("IF(REGEXMATCH(A10243,""wealth planning""),""Script 1"",""-"")"),"-")</f>
        <v>-</v>
      </c>
      <c r="C10243" s="74" t="str">
        <f t="shared" si="80"/>
        <v>Muhammad Faiz Ahmad TarmiziStatus is reachable</v>
      </c>
      <c r="D10243" s="74">
        <f t="shared" si="81"/>
        <v>0</v>
      </c>
    </row>
    <row r="10244" spans="1:4">
      <c r="A10244" s="149">
        <v>45616</v>
      </c>
      <c r="B10244" s="74" t="str">
        <f ca="1">IFERROR(__xludf.DUMMYFUNCTION("IF(REGEXMATCH(A10244,""wealth planning""),""Script 1"",""-"")"),"#VALUE!")</f>
        <v>#VALUE!</v>
      </c>
      <c r="C10244" s="74" t="str">
        <f t="shared" si="80"/>
        <v>Muhammad Faiz Ahmad Tarmizi</v>
      </c>
      <c r="D10244" s="74">
        <f t="shared" si="81"/>
        <v>0</v>
      </c>
    </row>
    <row r="10245" spans="1:4">
      <c r="A10245" s="149">
        <v>45616</v>
      </c>
      <c r="B10245" s="74" t="str">
        <f ca="1">IFERROR(__xludf.DUMMYFUNCTION("IF(REGEXMATCH(A10245,""wealth planning""),""Script 1"",""-"")"),"#VALUE!")</f>
        <v>#VALUE!</v>
      </c>
      <c r="C10245" s="149">
        <f t="shared" si="80"/>
        <v>45616</v>
      </c>
      <c r="D10245" s="74" t="str">
        <f t="shared" si="81"/>
        <v>Muhammad Faiz Ahmad TarmiziStatus is reachable</v>
      </c>
    </row>
    <row r="10246" spans="1:4">
      <c r="A10246" s="74" t="s">
        <v>3415</v>
      </c>
      <c r="B10246" s="74" t="str">
        <f ca="1">IFERROR(__xludf.DUMMYFUNCTION("IF(REGEXMATCH(A10246,""wealth planning""),""Script 1"",""-"")"),"Script 1")</f>
        <v>Script 1</v>
      </c>
      <c r="C10246" s="149">
        <f t="shared" si="80"/>
        <v>45616</v>
      </c>
      <c r="D10246" s="74" t="str">
        <f t="shared" si="81"/>
        <v>Muhammad Faiz Ahmad Tarmizi</v>
      </c>
    </row>
    <row r="10247" spans="1:4">
      <c r="B10247" s="74" t="str">
        <f ca="1">IFERROR(__xludf.DUMMYFUNCTION("IF(REGEXMATCH(A10247,""wealth planning""),""Script 1"",""-"")"),"-")</f>
        <v>-</v>
      </c>
      <c r="C10247" s="74" t="str">
        <f t="shared" si="80"/>
        <v>You: Hai assalamualaikum Faiz,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247" s="149">
        <f t="shared" si="81"/>
        <v>45616</v>
      </c>
    </row>
    <row r="10248" spans="1:4">
      <c r="B10248" s="74" t="str">
        <f ca="1">IFERROR(__xludf.DUMMYFUNCTION("IF(REGEXMATCH(A10248,""wealth planning""),""Script 1"",""-"")"),"-")</f>
        <v>-</v>
      </c>
      <c r="C10248" s="74">
        <f t="shared" si="80"/>
        <v>0</v>
      </c>
      <c r="D10248" s="149">
        <f t="shared" si="81"/>
        <v>45616</v>
      </c>
    </row>
    <row r="10249" spans="1:4">
      <c r="B10249" s="74" t="str">
        <f ca="1">IFERROR(__xludf.DUMMYFUNCTION("IF(REGEXMATCH(A10249,""wealth planning""),""Script 1"",""-"")"),"-")</f>
        <v>-</v>
      </c>
      <c r="C10249" s="74">
        <f t="shared" si="80"/>
        <v>0</v>
      </c>
      <c r="D10249" s="74" t="str">
        <f t="shared" si="81"/>
        <v>You: Hai assalamualaikum Faiz,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250" spans="1:4">
      <c r="A10250" s="74" t="s">
        <v>6937</v>
      </c>
      <c r="B10250" s="74" t="str">
        <f ca="1">IFERROR(__xludf.DUMMYFUNCTION("IF(REGEXMATCH(A10250,""wealth planning""),""Script 1"",""-"")"),"-")</f>
        <v>-</v>
      </c>
      <c r="C10250" s="74">
        <f t="shared" si="80"/>
        <v>0</v>
      </c>
      <c r="D10250" s="74">
        <f t="shared" si="81"/>
        <v>0</v>
      </c>
    </row>
    <row r="10251" spans="1:4">
      <c r="A10251" s="74" t="s">
        <v>6937</v>
      </c>
      <c r="B10251" s="74" t="str">
        <f ca="1">IFERROR(__xludf.DUMMYFUNCTION("IF(REGEXMATCH(A10251,""wealth planning""),""Script 1"",""-"")"),"-")</f>
        <v>-</v>
      </c>
      <c r="C10251" s="74" t="str">
        <f t="shared" si="80"/>
        <v>Lubna Ahmad Nizam</v>
      </c>
      <c r="D10251" s="74">
        <f t="shared" si="81"/>
        <v>0</v>
      </c>
    </row>
    <row r="10252" spans="1:4">
      <c r="A10252" s="149">
        <v>45616</v>
      </c>
      <c r="B10252" s="74" t="str">
        <f ca="1">IFERROR(__xludf.DUMMYFUNCTION("IF(REGEXMATCH(A10252,""wealth planning""),""Script 1"",""-"")"),"#VALUE!")</f>
        <v>#VALUE!</v>
      </c>
      <c r="C10252" s="74" t="str">
        <f t="shared" si="80"/>
        <v>Lubna Ahmad Nizam</v>
      </c>
      <c r="D10252" s="74">
        <f t="shared" si="81"/>
        <v>0</v>
      </c>
    </row>
    <row r="10253" spans="1:4">
      <c r="A10253" s="149">
        <v>45616</v>
      </c>
      <c r="B10253" s="74" t="str">
        <f ca="1">IFERROR(__xludf.DUMMYFUNCTION("IF(REGEXMATCH(A10253,""wealth planning""),""Script 1"",""-"")"),"#VALUE!")</f>
        <v>#VALUE!</v>
      </c>
      <c r="C10253" s="149">
        <f t="shared" si="80"/>
        <v>45616</v>
      </c>
      <c r="D10253" s="74" t="str">
        <f t="shared" si="81"/>
        <v>Lubna Ahmad Nizam</v>
      </c>
    </row>
    <row r="10254" spans="1:4">
      <c r="A10254" s="74" t="s">
        <v>6938</v>
      </c>
      <c r="B10254" s="74" t="str">
        <f ca="1">IFERROR(__xludf.DUMMYFUNCTION("IF(REGEXMATCH(A10254,""wealth planning""),""Script 1"",""-"")"),"Script 1")</f>
        <v>Script 1</v>
      </c>
      <c r="C10254" s="149">
        <f t="shared" si="80"/>
        <v>45616</v>
      </c>
      <c r="D10254" s="74" t="str">
        <f t="shared" si="81"/>
        <v>Lubna Ahmad Nizam</v>
      </c>
    </row>
    <row r="10255" spans="1:4">
      <c r="B10255" s="74" t="str">
        <f ca="1">IFERROR(__xludf.DUMMYFUNCTION("IF(REGEXMATCH(A10255,""wealth planning""),""Script 1"",""-"")"),"-")</f>
        <v>-</v>
      </c>
      <c r="C10255" s="74" t="str">
        <f t="shared" si="80"/>
        <v>You: Hai assalamualaikum Lubna,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255" s="149">
        <f t="shared" si="81"/>
        <v>45616</v>
      </c>
    </row>
    <row r="10256" spans="1:4">
      <c r="B10256" s="74" t="str">
        <f ca="1">IFERROR(__xludf.DUMMYFUNCTION("IF(REGEXMATCH(A10256,""wealth planning""),""Script 1"",""-"")"),"-")</f>
        <v>-</v>
      </c>
      <c r="C10256" s="74">
        <f t="shared" si="80"/>
        <v>0</v>
      </c>
      <c r="D10256" s="149">
        <f t="shared" si="81"/>
        <v>45616</v>
      </c>
    </row>
    <row r="10257" spans="1:4">
      <c r="B10257" s="74" t="str">
        <f ca="1">IFERROR(__xludf.DUMMYFUNCTION("IF(REGEXMATCH(A10257,""wealth planning""),""Script 1"",""-"")"),"-")</f>
        <v>-</v>
      </c>
      <c r="C10257" s="74">
        <f t="shared" si="80"/>
        <v>0</v>
      </c>
      <c r="D10257" s="74" t="str">
        <f t="shared" si="81"/>
        <v>You: Hai assalamualaikum Lubna,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258" spans="1:4">
      <c r="A10258" s="74" t="s">
        <v>6940</v>
      </c>
      <c r="B10258" s="74" t="str">
        <f ca="1">IFERROR(__xludf.DUMMYFUNCTION("IF(REGEXMATCH(A10258,""wealth planning""),""Script 1"",""-"")"),"-")</f>
        <v>-</v>
      </c>
      <c r="C10258" s="74">
        <f t="shared" si="80"/>
        <v>0</v>
      </c>
      <c r="D10258" s="74">
        <f t="shared" si="81"/>
        <v>0</v>
      </c>
    </row>
    <row r="10259" spans="1:4">
      <c r="A10259" s="74" t="s">
        <v>6941</v>
      </c>
      <c r="B10259" s="74" t="str">
        <f ca="1">IFERROR(__xludf.DUMMYFUNCTION("IF(REGEXMATCH(A10259,""wealth planning""),""Script 1"",""-"")"),"-")</f>
        <v>-</v>
      </c>
      <c r="C10259" s="74" t="str">
        <f t="shared" si="80"/>
        <v>Siti SarahStatus is reachable</v>
      </c>
      <c r="D10259" s="74">
        <f t="shared" si="81"/>
        <v>0</v>
      </c>
    </row>
    <row r="10260" spans="1:4">
      <c r="A10260" s="149">
        <v>45616</v>
      </c>
      <c r="B10260" s="74" t="str">
        <f ca="1">IFERROR(__xludf.DUMMYFUNCTION("IF(REGEXMATCH(A10260,""wealth planning""),""Script 1"",""-"")"),"#VALUE!")</f>
        <v>#VALUE!</v>
      </c>
      <c r="C10260" s="74" t="str">
        <f t="shared" si="80"/>
        <v>Siti Sarah</v>
      </c>
      <c r="D10260" s="74">
        <f t="shared" si="81"/>
        <v>0</v>
      </c>
    </row>
    <row r="10261" spans="1:4">
      <c r="A10261" s="149">
        <v>45616</v>
      </c>
      <c r="B10261" s="74" t="str">
        <f ca="1">IFERROR(__xludf.DUMMYFUNCTION("IF(REGEXMATCH(A10261,""wealth planning""),""Script 1"",""-"")"),"#VALUE!")</f>
        <v>#VALUE!</v>
      </c>
      <c r="C10261" s="149">
        <f t="shared" si="80"/>
        <v>45616</v>
      </c>
      <c r="D10261" s="74" t="str">
        <f t="shared" si="81"/>
        <v>Siti SarahStatus is reachable</v>
      </c>
    </row>
    <row r="10262" spans="1:4">
      <c r="A10262" s="74" t="s">
        <v>6680</v>
      </c>
      <c r="B10262" s="74" t="str">
        <f ca="1">IFERROR(__xludf.DUMMYFUNCTION("IF(REGEXMATCH(A10262,""wealth planning""),""Script 1"",""-"")"),"Script 1")</f>
        <v>Script 1</v>
      </c>
      <c r="C10262" s="149">
        <f t="shared" si="80"/>
        <v>45616</v>
      </c>
      <c r="D10262" s="74" t="str">
        <f t="shared" si="81"/>
        <v>Siti Sarah</v>
      </c>
    </row>
    <row r="10263" spans="1:4">
      <c r="B10263" s="74" t="str">
        <f ca="1">IFERROR(__xludf.DUMMYFUNCTION("IF(REGEXMATCH(A10263,""wealth planning""),""Script 1"",""-"")"),"-")</f>
        <v>-</v>
      </c>
      <c r="C10263" s="74" t="str">
        <f t="shared" si="80"/>
        <v>You: Hai assalamualaikum Siti 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263" s="149">
        <f t="shared" si="81"/>
        <v>45616</v>
      </c>
    </row>
    <row r="10264" spans="1:4">
      <c r="B10264" s="74" t="str">
        <f ca="1">IFERROR(__xludf.DUMMYFUNCTION("IF(REGEXMATCH(A10264,""wealth planning""),""Script 1"",""-"")"),"-")</f>
        <v>-</v>
      </c>
      <c r="C10264" s="74">
        <f t="shared" si="80"/>
        <v>0</v>
      </c>
      <c r="D10264" s="149">
        <f t="shared" si="81"/>
        <v>45616</v>
      </c>
    </row>
    <row r="10265" spans="1:4">
      <c r="B10265" s="74" t="str">
        <f ca="1">IFERROR(__xludf.DUMMYFUNCTION("IF(REGEXMATCH(A10265,""wealth planning""),""Script 1"",""-"")"),"-")</f>
        <v>-</v>
      </c>
      <c r="C10265" s="74">
        <f t="shared" si="80"/>
        <v>0</v>
      </c>
      <c r="D10265" s="74" t="str">
        <f t="shared" si="81"/>
        <v>You: Hai assalamualaikum Siti 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266" spans="1:4">
      <c r="A10266" s="74" t="s">
        <v>6943</v>
      </c>
      <c r="B10266" s="74" t="str">
        <f ca="1">IFERROR(__xludf.DUMMYFUNCTION("IF(REGEXMATCH(A10266,""wealth planning""),""Script 1"",""-"")"),"-")</f>
        <v>-</v>
      </c>
      <c r="C10266" s="74">
        <f t="shared" si="80"/>
        <v>0</v>
      </c>
      <c r="D10266" s="74">
        <f t="shared" si="81"/>
        <v>0</v>
      </c>
    </row>
    <row r="10267" spans="1:4">
      <c r="A10267" s="74" t="s">
        <v>6944</v>
      </c>
      <c r="B10267" s="74" t="str">
        <f ca="1">IFERROR(__xludf.DUMMYFUNCTION("IF(REGEXMATCH(A10267,""wealth planning""),""Script 1"",""-"")"),"-")</f>
        <v>-</v>
      </c>
      <c r="C10267" s="74" t="str">
        <f t="shared" si="80"/>
        <v>Abang AimanStatus is reachable</v>
      </c>
      <c r="D10267" s="74">
        <f t="shared" si="81"/>
        <v>0</v>
      </c>
    </row>
    <row r="10268" spans="1:4">
      <c r="A10268" s="149">
        <v>45616</v>
      </c>
      <c r="B10268" s="74" t="str">
        <f ca="1">IFERROR(__xludf.DUMMYFUNCTION("IF(REGEXMATCH(A10268,""wealth planning""),""Script 1"",""-"")"),"#VALUE!")</f>
        <v>#VALUE!</v>
      </c>
      <c r="C10268" s="74" t="str">
        <f t="shared" si="80"/>
        <v>Abang Aiman</v>
      </c>
      <c r="D10268" s="74">
        <f t="shared" si="81"/>
        <v>0</v>
      </c>
    </row>
    <row r="10269" spans="1:4">
      <c r="A10269" s="149">
        <v>45616</v>
      </c>
      <c r="B10269" s="74" t="str">
        <f ca="1">IFERROR(__xludf.DUMMYFUNCTION("IF(REGEXMATCH(A10269,""wealth planning""),""Script 1"",""-"")"),"#VALUE!")</f>
        <v>#VALUE!</v>
      </c>
      <c r="C10269" s="149">
        <f t="shared" si="80"/>
        <v>45616</v>
      </c>
      <c r="D10269" s="74" t="str">
        <f t="shared" si="81"/>
        <v>Abang AimanStatus is reachable</v>
      </c>
    </row>
    <row r="10270" spans="1:4">
      <c r="A10270" s="74" t="s">
        <v>6945</v>
      </c>
      <c r="B10270" s="74" t="str">
        <f ca="1">IFERROR(__xludf.DUMMYFUNCTION("IF(REGEXMATCH(A10270,""wealth planning""),""Script 1"",""-"")"),"Script 1")</f>
        <v>Script 1</v>
      </c>
      <c r="C10270" s="149">
        <f t="shared" si="80"/>
        <v>45616</v>
      </c>
      <c r="D10270" s="74" t="str">
        <f t="shared" si="81"/>
        <v>Abang Aiman</v>
      </c>
    </row>
    <row r="10271" spans="1:4">
      <c r="B10271" s="74" t="str">
        <f ca="1">IFERROR(__xludf.DUMMYFUNCTION("IF(REGEXMATCH(A10271,""wealth planning""),""Script 1"",""-"")"),"-")</f>
        <v>-</v>
      </c>
      <c r="C10271" s="74" t="str">
        <f t="shared" si="80"/>
        <v>You: Hai assalamualaikum Abang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271" s="149">
        <f t="shared" si="81"/>
        <v>45616</v>
      </c>
    </row>
    <row r="10272" spans="1:4">
      <c r="B10272" s="74" t="str">
        <f ca="1">IFERROR(__xludf.DUMMYFUNCTION("IF(REGEXMATCH(A10272,""wealth planning""),""Script 1"",""-"")"),"-")</f>
        <v>-</v>
      </c>
      <c r="C10272" s="74">
        <f t="shared" si="80"/>
        <v>0</v>
      </c>
      <c r="D10272" s="149">
        <f t="shared" si="81"/>
        <v>45616</v>
      </c>
    </row>
    <row r="10273" spans="1:4">
      <c r="B10273" s="74" t="str">
        <f ca="1">IFERROR(__xludf.DUMMYFUNCTION("IF(REGEXMATCH(A10273,""wealth planning""),""Script 1"",""-"")"),"-")</f>
        <v>-</v>
      </c>
      <c r="C10273" s="74">
        <f t="shared" si="80"/>
        <v>0</v>
      </c>
      <c r="D10273" s="74" t="str">
        <f t="shared" si="81"/>
        <v>You: Hai assalamualaikum Abang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274" spans="1:4">
      <c r="B10274" s="74" t="str">
        <f ca="1">IFERROR(__xludf.DUMMYFUNCTION("IF(REGEXMATCH(A10274,""wealth planning""),""Script 1"",""-"")"),"-")</f>
        <v>-</v>
      </c>
      <c r="C10274" s="74">
        <f t="shared" si="80"/>
        <v>0</v>
      </c>
      <c r="D10274" s="74">
        <f t="shared" si="81"/>
        <v>0</v>
      </c>
    </row>
    <row r="10275" spans="1:4">
      <c r="A10275" s="74" t="s">
        <v>6948</v>
      </c>
      <c r="B10275" s="74" t="str">
        <f ca="1">IFERROR(__xludf.DUMMYFUNCTION("IF(REGEXMATCH(A10275,""wealth planning""),""Script 1"",""-"")"),"-")</f>
        <v>-</v>
      </c>
      <c r="C10275" s="74">
        <f t="shared" si="80"/>
        <v>0</v>
      </c>
      <c r="D10275" s="74">
        <f t="shared" si="81"/>
        <v>0</v>
      </c>
    </row>
    <row r="10276" spans="1:4">
      <c r="A10276" s="149">
        <v>45616</v>
      </c>
      <c r="B10276" s="74" t="str">
        <f ca="1">IFERROR(__xludf.DUMMYFUNCTION("IF(REGEXMATCH(A10276,""wealth planning""),""Script 1"",""-"")"),"#VALUE!")</f>
        <v>#VALUE!</v>
      </c>
      <c r="C10276" s="74" t="str">
        <f t="shared" si="80"/>
        <v>Khairul Azrin Juhari</v>
      </c>
      <c r="D10276" s="74">
        <f t="shared" si="81"/>
        <v>0</v>
      </c>
    </row>
    <row r="10277" spans="1:4">
      <c r="A10277" s="149">
        <v>45616</v>
      </c>
      <c r="B10277" s="74" t="str">
        <f ca="1">IFERROR(__xludf.DUMMYFUNCTION("IF(REGEXMATCH(A10277,""wealth planning""),""Script 1"",""-"")"),"#VALUE!")</f>
        <v>#VALUE!</v>
      </c>
      <c r="C10277" s="149">
        <f t="shared" si="80"/>
        <v>45616</v>
      </c>
      <c r="D10277" s="74">
        <f t="shared" si="81"/>
        <v>0</v>
      </c>
    </row>
    <row r="10278" spans="1:4">
      <c r="A10278" s="74" t="s">
        <v>6949</v>
      </c>
      <c r="B10278" s="74" t="str">
        <f ca="1">IFERROR(__xludf.DUMMYFUNCTION("IF(REGEXMATCH(A10278,""wealth planning""),""Script 1"",""-"")"),"Script 1")</f>
        <v>Script 1</v>
      </c>
      <c r="C10278" s="149">
        <f t="shared" si="80"/>
        <v>45616</v>
      </c>
      <c r="D10278" s="74" t="str">
        <f t="shared" si="81"/>
        <v>Khairul Azrin Juhari</v>
      </c>
    </row>
    <row r="10279" spans="1:4">
      <c r="B10279" s="74" t="str">
        <f ca="1">IFERROR(__xludf.DUMMYFUNCTION("IF(REGEXMATCH(A10279,""wealth planning""),""Script 1"",""-"")"),"-")</f>
        <v>-</v>
      </c>
      <c r="C10279" s="74" t="str">
        <f t="shared" si="80"/>
        <v>You: Hai assalamualaikum Khairul Azrin,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279" s="149">
        <f t="shared" si="81"/>
        <v>45616</v>
      </c>
    </row>
    <row r="10280" spans="1:4">
      <c r="B10280" s="74" t="str">
        <f ca="1">IFERROR(__xludf.DUMMYFUNCTION("IF(REGEXMATCH(A10280,""wealth planning""),""Script 1"",""-"")"),"-")</f>
        <v>-</v>
      </c>
      <c r="C10280" s="74">
        <f t="shared" si="80"/>
        <v>0</v>
      </c>
      <c r="D10280" s="149">
        <f t="shared" si="81"/>
        <v>45616</v>
      </c>
    </row>
    <row r="10281" spans="1:4">
      <c r="B10281" s="74" t="str">
        <f ca="1">IFERROR(__xludf.DUMMYFUNCTION("IF(REGEXMATCH(A10281,""wealth planning""),""Script 1"",""-"")"),"-")</f>
        <v>-</v>
      </c>
      <c r="C10281" s="74">
        <f t="shared" si="80"/>
        <v>0</v>
      </c>
      <c r="D10281" s="74" t="str">
        <f t="shared" si="81"/>
        <v>You: Hai assalamualaikum Khairul Azrin,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282" spans="1:4">
      <c r="B10282" s="74" t="str">
        <f ca="1">IFERROR(__xludf.DUMMYFUNCTION("IF(REGEXMATCH(A10282,""wealth planning""),""Script 1"",""-"")"),"-")</f>
        <v>-</v>
      </c>
      <c r="C10282" s="74">
        <f t="shared" si="80"/>
        <v>0</v>
      </c>
      <c r="D10282" s="74">
        <f t="shared" si="81"/>
        <v>0</v>
      </c>
    </row>
    <row r="10283" spans="1:4">
      <c r="A10283" s="74" t="s">
        <v>6952</v>
      </c>
      <c r="B10283" s="74" t="str">
        <f ca="1">IFERROR(__xludf.DUMMYFUNCTION("IF(REGEXMATCH(A10283,""wealth planning""),""Script 1"",""-"")"),"-")</f>
        <v>-</v>
      </c>
      <c r="C10283" s="74">
        <f t="shared" si="80"/>
        <v>0</v>
      </c>
      <c r="D10283" s="74">
        <f t="shared" si="81"/>
        <v>0</v>
      </c>
    </row>
    <row r="10284" spans="1:4">
      <c r="A10284" s="149">
        <v>45616</v>
      </c>
      <c r="B10284" s="74" t="str">
        <f ca="1">IFERROR(__xludf.DUMMYFUNCTION("IF(REGEXMATCH(A10284,""wealth planning""),""Script 1"",""-"")"),"#VALUE!")</f>
        <v>#VALUE!</v>
      </c>
      <c r="C10284" s="74" t="str">
        <f t="shared" si="80"/>
        <v>Muhammad Hamizan</v>
      </c>
      <c r="D10284" s="74">
        <f t="shared" si="81"/>
        <v>0</v>
      </c>
    </row>
    <row r="10285" spans="1:4">
      <c r="A10285" s="149">
        <v>45616</v>
      </c>
      <c r="B10285" s="74" t="str">
        <f ca="1">IFERROR(__xludf.DUMMYFUNCTION("IF(REGEXMATCH(A10285,""wealth planning""),""Script 1"",""-"")"),"#VALUE!")</f>
        <v>#VALUE!</v>
      </c>
      <c r="C10285" s="149">
        <f t="shared" si="80"/>
        <v>45616</v>
      </c>
      <c r="D10285" s="74">
        <f t="shared" si="81"/>
        <v>0</v>
      </c>
    </row>
    <row r="10286" spans="1:4">
      <c r="A10286" s="74" t="s">
        <v>5219</v>
      </c>
      <c r="B10286" s="74" t="str">
        <f ca="1">IFERROR(__xludf.DUMMYFUNCTION("IF(REGEXMATCH(A10286,""wealth planning""),""Script 1"",""-"")"),"Script 1")</f>
        <v>Script 1</v>
      </c>
      <c r="C10286" s="149">
        <f t="shared" si="80"/>
        <v>45616</v>
      </c>
      <c r="D10286" s="74" t="str">
        <f t="shared" si="81"/>
        <v>Muhammad Hamizan</v>
      </c>
    </row>
    <row r="10287" spans="1:4">
      <c r="B10287" s="74" t="str">
        <f ca="1">IFERROR(__xludf.DUMMYFUNCTION("IF(REGEXMATCH(A10287,""wealth planning""),""Script 1"",""-"")"),"-")</f>
        <v>-</v>
      </c>
      <c r="C10287" s="74" t="str">
        <f t="shared" si="80"/>
        <v>You: Hai assalamualaikum Hamizan,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287" s="149">
        <f t="shared" si="81"/>
        <v>45616</v>
      </c>
    </row>
    <row r="10288" spans="1:4">
      <c r="B10288" s="74" t="str">
        <f ca="1">IFERROR(__xludf.DUMMYFUNCTION("IF(REGEXMATCH(A10288,""wealth planning""),""Script 1"",""-"")"),"-")</f>
        <v>-</v>
      </c>
      <c r="C10288" s="74">
        <f t="shared" si="80"/>
        <v>0</v>
      </c>
      <c r="D10288" s="149">
        <f t="shared" si="81"/>
        <v>45616</v>
      </c>
    </row>
    <row r="10289" spans="1:4">
      <c r="B10289" s="74" t="str">
        <f ca="1">IFERROR(__xludf.DUMMYFUNCTION("IF(REGEXMATCH(A10289,""wealth planning""),""Script 1"",""-"")"),"-")</f>
        <v>-</v>
      </c>
      <c r="C10289" s="74">
        <f t="shared" si="80"/>
        <v>0</v>
      </c>
      <c r="D10289" s="74" t="str">
        <f t="shared" si="81"/>
        <v>You: Hai assalamualaikum Hamizan,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290" spans="1:4">
      <c r="A10290" s="74" t="s">
        <v>6954</v>
      </c>
      <c r="B10290" s="74" t="str">
        <f ca="1">IFERROR(__xludf.DUMMYFUNCTION("IF(REGEXMATCH(A10290,""wealth planning""),""Script 1"",""-"")"),"-")</f>
        <v>-</v>
      </c>
      <c r="C10290" s="74">
        <f t="shared" si="80"/>
        <v>0</v>
      </c>
      <c r="D10290" s="74">
        <f t="shared" si="81"/>
        <v>0</v>
      </c>
    </row>
    <row r="10291" spans="1:4">
      <c r="A10291" s="74" t="s">
        <v>6955</v>
      </c>
      <c r="B10291" s="74" t="str">
        <f ca="1">IFERROR(__xludf.DUMMYFUNCTION("IF(REGEXMATCH(A10291,""wealth planning""),""Script 1"",""-"")"),"-")</f>
        <v>-</v>
      </c>
      <c r="C10291" s="74" t="str">
        <f t="shared" si="80"/>
        <v>Syahminisa NazriStatus is reachable</v>
      </c>
      <c r="D10291" s="74">
        <f t="shared" si="81"/>
        <v>0</v>
      </c>
    </row>
    <row r="10292" spans="1:4">
      <c r="A10292" s="149">
        <v>45616</v>
      </c>
      <c r="B10292" s="74" t="str">
        <f ca="1">IFERROR(__xludf.DUMMYFUNCTION("IF(REGEXMATCH(A10292,""wealth planning""),""Script 1"",""-"")"),"#VALUE!")</f>
        <v>#VALUE!</v>
      </c>
      <c r="C10292" s="74" t="str">
        <f t="shared" si="80"/>
        <v>Syahminisa Nazri</v>
      </c>
      <c r="D10292" s="74">
        <f t="shared" si="81"/>
        <v>0</v>
      </c>
    </row>
    <row r="10293" spans="1:4">
      <c r="A10293" s="149">
        <v>45616</v>
      </c>
      <c r="B10293" s="74" t="str">
        <f ca="1">IFERROR(__xludf.DUMMYFUNCTION("IF(REGEXMATCH(A10293,""wealth planning""),""Script 1"",""-"")"),"#VALUE!")</f>
        <v>#VALUE!</v>
      </c>
      <c r="C10293" s="149">
        <f t="shared" si="80"/>
        <v>45616</v>
      </c>
      <c r="D10293" s="74" t="str">
        <f t="shared" si="81"/>
        <v>Syahminisa NazriStatus is reachable</v>
      </c>
    </row>
    <row r="10294" spans="1:4">
      <c r="A10294" s="74" t="s">
        <v>6956</v>
      </c>
      <c r="B10294" s="74" t="str">
        <f ca="1">IFERROR(__xludf.DUMMYFUNCTION("IF(REGEXMATCH(A10294,""wealth planning""),""Script 1"",""-"")"),"Script 1")</f>
        <v>Script 1</v>
      </c>
      <c r="C10294" s="149">
        <f t="shared" si="80"/>
        <v>45616</v>
      </c>
      <c r="D10294" s="74" t="str">
        <f t="shared" si="81"/>
        <v>Syahminisa Nazri</v>
      </c>
    </row>
    <row r="10295" spans="1:4">
      <c r="B10295" s="74" t="str">
        <f ca="1">IFERROR(__xludf.DUMMYFUNCTION("IF(REGEXMATCH(A10295,""wealth planning""),""Script 1"",""-"")"),"-")</f>
        <v>-</v>
      </c>
      <c r="C10295" s="74" t="str">
        <f t="shared" si="80"/>
        <v>You: Hai assalamualaikum Syahminisa,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295" s="149">
        <f t="shared" si="81"/>
        <v>45616</v>
      </c>
    </row>
    <row r="10296" spans="1:4">
      <c r="B10296" s="74" t="str">
        <f ca="1">IFERROR(__xludf.DUMMYFUNCTION("IF(REGEXMATCH(A10296,""wealth planning""),""Script 1"",""-"")"),"-")</f>
        <v>-</v>
      </c>
      <c r="C10296" s="74">
        <f t="shared" si="80"/>
        <v>0</v>
      </c>
      <c r="D10296" s="149">
        <f t="shared" si="81"/>
        <v>45616</v>
      </c>
    </row>
    <row r="10297" spans="1:4">
      <c r="B10297" s="74" t="str">
        <f ca="1">IFERROR(__xludf.DUMMYFUNCTION("IF(REGEXMATCH(A10297,""wealth planning""),""Script 1"",""-"")"),"-")</f>
        <v>-</v>
      </c>
      <c r="C10297" s="74">
        <f t="shared" si="80"/>
        <v>0</v>
      </c>
      <c r="D10297" s="74" t="str">
        <f t="shared" si="81"/>
        <v>You: Hai assalamualaikum Syahminisa,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298" spans="1:4">
      <c r="A10298" s="74" t="s">
        <v>6958</v>
      </c>
      <c r="B10298" s="74" t="str">
        <f ca="1">IFERROR(__xludf.DUMMYFUNCTION("IF(REGEXMATCH(A10298,""wealth planning""),""Script 1"",""-"")"),"-")</f>
        <v>-</v>
      </c>
      <c r="C10298" s="74">
        <f t="shared" si="80"/>
        <v>0</v>
      </c>
      <c r="D10298" s="74">
        <f t="shared" si="81"/>
        <v>0</v>
      </c>
    </row>
    <row r="10299" spans="1:4">
      <c r="A10299" s="74" t="s">
        <v>6959</v>
      </c>
      <c r="B10299" s="74" t="str">
        <f ca="1">IFERROR(__xludf.DUMMYFUNCTION("IF(REGEXMATCH(A10299,""wealth planning""),""Script 1"",""-"")"),"-")</f>
        <v>-</v>
      </c>
      <c r="C10299" s="74" t="str">
        <f t="shared" si="80"/>
        <v>Norsafikah IsmailStatus is reachable</v>
      </c>
      <c r="D10299" s="74">
        <f t="shared" si="81"/>
        <v>0</v>
      </c>
    </row>
    <row r="10300" spans="1:4">
      <c r="A10300" s="149">
        <v>45616</v>
      </c>
      <c r="B10300" s="74" t="str">
        <f ca="1">IFERROR(__xludf.DUMMYFUNCTION("IF(REGEXMATCH(A10300,""wealth planning""),""Script 1"",""-"")"),"#VALUE!")</f>
        <v>#VALUE!</v>
      </c>
      <c r="C10300" s="74" t="str">
        <f t="shared" si="80"/>
        <v>Norsafikah Ismail</v>
      </c>
      <c r="D10300" s="74">
        <f t="shared" si="81"/>
        <v>0</v>
      </c>
    </row>
    <row r="10301" spans="1:4">
      <c r="A10301" s="149">
        <v>45616</v>
      </c>
      <c r="B10301" s="74" t="str">
        <f ca="1">IFERROR(__xludf.DUMMYFUNCTION("IF(REGEXMATCH(A10301,""wealth planning""),""Script 1"",""-"")"),"#VALUE!")</f>
        <v>#VALUE!</v>
      </c>
      <c r="C10301" s="149">
        <f t="shared" si="80"/>
        <v>45616</v>
      </c>
      <c r="D10301" s="74" t="str">
        <f t="shared" si="81"/>
        <v>Norsafikah IsmailStatus is reachable</v>
      </c>
    </row>
    <row r="10302" spans="1:4">
      <c r="A10302" s="74" t="s">
        <v>6960</v>
      </c>
      <c r="B10302" s="74" t="str">
        <f ca="1">IFERROR(__xludf.DUMMYFUNCTION("IF(REGEXMATCH(A10302,""wealth planning""),""Script 1"",""-"")"),"Script 1")</f>
        <v>Script 1</v>
      </c>
      <c r="C10302" s="149">
        <f t="shared" si="80"/>
        <v>45616</v>
      </c>
      <c r="D10302" s="74" t="str">
        <f t="shared" si="81"/>
        <v>Norsafikah Ismail</v>
      </c>
    </row>
    <row r="10303" spans="1:4">
      <c r="B10303" s="74" t="str">
        <f ca="1">IFERROR(__xludf.DUMMYFUNCTION("IF(REGEXMATCH(A10303,""wealth planning""),""Script 1"",""-"")"),"-")</f>
        <v>-</v>
      </c>
      <c r="C10303" s="74" t="str">
        <f t="shared" si="80"/>
        <v>You: Hai assalamualaikum Norsafikah,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303" s="149">
        <f t="shared" si="81"/>
        <v>45616</v>
      </c>
    </row>
    <row r="10304" spans="1:4">
      <c r="B10304" s="74" t="str">
        <f ca="1">IFERROR(__xludf.DUMMYFUNCTION("IF(REGEXMATCH(A10304,""wealth planning""),""Script 1"",""-"")"),"-")</f>
        <v>-</v>
      </c>
      <c r="C10304" s="74">
        <f t="shared" si="80"/>
        <v>0</v>
      </c>
      <c r="D10304" s="149">
        <f t="shared" si="81"/>
        <v>45616</v>
      </c>
    </row>
    <row r="10305" spans="1:4">
      <c r="B10305" s="74" t="str">
        <f ca="1">IFERROR(__xludf.DUMMYFUNCTION("IF(REGEXMATCH(A10305,""wealth planning""),""Script 1"",""-"")"),"-")</f>
        <v>-</v>
      </c>
      <c r="C10305" s="74">
        <f t="shared" si="80"/>
        <v>0</v>
      </c>
      <c r="D10305" s="74" t="str">
        <f t="shared" si="81"/>
        <v>You: Hai assalamualaikum Norsafikah,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306" spans="1:4">
      <c r="A10306" s="74" t="s">
        <v>6962</v>
      </c>
      <c r="B10306" s="74" t="str">
        <f ca="1">IFERROR(__xludf.DUMMYFUNCTION("IF(REGEXMATCH(A10306,""wealth planning""),""Script 1"",""-"")"),"-")</f>
        <v>-</v>
      </c>
      <c r="C10306" s="74">
        <f t="shared" si="80"/>
        <v>0</v>
      </c>
      <c r="D10306" s="74">
        <f t="shared" si="81"/>
        <v>0</v>
      </c>
    </row>
    <row r="10307" spans="1:4">
      <c r="A10307" s="74" t="s">
        <v>6962</v>
      </c>
      <c r="B10307" s="74" t="str">
        <f ca="1">IFERROR(__xludf.DUMMYFUNCTION("IF(REGEXMATCH(A10307,""wealth planning""),""Script 1"",""-"")"),"-")</f>
        <v>-</v>
      </c>
      <c r="C10307" s="74" t="str">
        <f t="shared" si="80"/>
        <v>Raja Fatin</v>
      </c>
      <c r="D10307" s="74">
        <f t="shared" si="81"/>
        <v>0</v>
      </c>
    </row>
    <row r="10308" spans="1:4">
      <c r="A10308" s="149">
        <v>45616</v>
      </c>
      <c r="B10308" s="74" t="str">
        <f ca="1">IFERROR(__xludf.DUMMYFUNCTION("IF(REGEXMATCH(A10308,""wealth planning""),""Script 1"",""-"")"),"#VALUE!")</f>
        <v>#VALUE!</v>
      </c>
      <c r="C10308" s="74" t="str">
        <f t="shared" si="80"/>
        <v>Raja Fatin</v>
      </c>
      <c r="D10308" s="74">
        <f t="shared" si="81"/>
        <v>0</v>
      </c>
    </row>
    <row r="10309" spans="1:4">
      <c r="A10309" s="149">
        <v>45616</v>
      </c>
      <c r="B10309" s="74" t="str">
        <f ca="1">IFERROR(__xludf.DUMMYFUNCTION("IF(REGEXMATCH(A10309,""wealth planning""),""Script 1"",""-"")"),"#VALUE!")</f>
        <v>#VALUE!</v>
      </c>
      <c r="C10309" s="149">
        <f t="shared" si="80"/>
        <v>45616</v>
      </c>
      <c r="D10309" s="74" t="str">
        <f t="shared" si="81"/>
        <v>Raja Fatin</v>
      </c>
    </row>
    <row r="10310" spans="1:4">
      <c r="A10310" s="74" t="s">
        <v>6963</v>
      </c>
      <c r="B10310" s="74" t="str">
        <f ca="1">IFERROR(__xludf.DUMMYFUNCTION("IF(REGEXMATCH(A10310,""wealth planning""),""Script 1"",""-"")"),"Script 1")</f>
        <v>Script 1</v>
      </c>
      <c r="C10310" s="149">
        <f t="shared" si="80"/>
        <v>45616</v>
      </c>
      <c r="D10310" s="74" t="str">
        <f t="shared" si="81"/>
        <v>Raja Fatin</v>
      </c>
    </row>
    <row r="10311" spans="1:4">
      <c r="B10311" s="74" t="str">
        <f ca="1">IFERROR(__xludf.DUMMYFUNCTION("IF(REGEXMATCH(A10311,""wealth planning""),""Script 1"",""-"")"),"-")</f>
        <v>-</v>
      </c>
      <c r="C10311" s="74" t="str">
        <f t="shared" si="80"/>
        <v>You: Hai assalamualaikum Raja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311" s="149">
        <f t="shared" si="81"/>
        <v>45616</v>
      </c>
    </row>
    <row r="10312" spans="1:4">
      <c r="B10312" s="74" t="str">
        <f ca="1">IFERROR(__xludf.DUMMYFUNCTION("IF(REGEXMATCH(A10312,""wealth planning""),""Script 1"",""-"")"),"-")</f>
        <v>-</v>
      </c>
      <c r="C10312" s="74">
        <f t="shared" si="80"/>
        <v>0</v>
      </c>
      <c r="D10312" s="149">
        <f t="shared" si="81"/>
        <v>45616</v>
      </c>
    </row>
    <row r="10313" spans="1:4">
      <c r="B10313" s="74" t="str">
        <f ca="1">IFERROR(__xludf.DUMMYFUNCTION("IF(REGEXMATCH(A10313,""wealth planning""),""Script 1"",""-"")"),"-")</f>
        <v>-</v>
      </c>
      <c r="C10313" s="74">
        <f t="shared" si="80"/>
        <v>0</v>
      </c>
      <c r="D10313" s="74" t="str">
        <f t="shared" si="81"/>
        <v>You: Hai assalamualaikum Raja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314" spans="1:4">
      <c r="A10314" s="74" t="s">
        <v>6965</v>
      </c>
      <c r="B10314" s="74" t="str">
        <f ca="1">IFERROR(__xludf.DUMMYFUNCTION("IF(REGEXMATCH(A10314,""wealth planning""),""Script 1"",""-"")"),"-")</f>
        <v>-</v>
      </c>
      <c r="C10314" s="74">
        <f t="shared" si="80"/>
        <v>0</v>
      </c>
      <c r="D10314" s="74">
        <f t="shared" si="81"/>
        <v>0</v>
      </c>
    </row>
    <row r="10315" spans="1:4">
      <c r="A10315" s="74" t="s">
        <v>6966</v>
      </c>
      <c r="B10315" s="74" t="str">
        <f ca="1">IFERROR(__xludf.DUMMYFUNCTION("IF(REGEXMATCH(A10315,""wealth planning""),""Script 1"",""-"")"),"-")</f>
        <v>-</v>
      </c>
      <c r="C10315" s="74" t="str">
        <f t="shared" si="80"/>
        <v>Azrul Hakimi MustafaStatus is reachable</v>
      </c>
      <c r="D10315" s="74">
        <f t="shared" si="81"/>
        <v>0</v>
      </c>
    </row>
    <row r="10316" spans="1:4">
      <c r="A10316" s="149">
        <v>45616</v>
      </c>
      <c r="B10316" s="74" t="str">
        <f ca="1">IFERROR(__xludf.DUMMYFUNCTION("IF(REGEXMATCH(A10316,""wealth planning""),""Script 1"",""-"")"),"#VALUE!")</f>
        <v>#VALUE!</v>
      </c>
      <c r="C10316" s="74" t="str">
        <f t="shared" si="80"/>
        <v>Azrul Hakimi Mustafa</v>
      </c>
      <c r="D10316" s="74">
        <f t="shared" si="81"/>
        <v>0</v>
      </c>
    </row>
    <row r="10317" spans="1:4">
      <c r="A10317" s="149">
        <v>45616</v>
      </c>
      <c r="B10317" s="74" t="str">
        <f ca="1">IFERROR(__xludf.DUMMYFUNCTION("IF(REGEXMATCH(A10317,""wealth planning""),""Script 1"",""-"")"),"#VALUE!")</f>
        <v>#VALUE!</v>
      </c>
      <c r="C10317" s="149">
        <f t="shared" si="80"/>
        <v>45616</v>
      </c>
      <c r="D10317" s="74" t="str">
        <f t="shared" si="81"/>
        <v>Azrul Hakimi MustafaStatus is reachable</v>
      </c>
    </row>
    <row r="10318" spans="1:4">
      <c r="A10318" s="74" t="s">
        <v>6967</v>
      </c>
      <c r="B10318" s="74" t="str">
        <f ca="1">IFERROR(__xludf.DUMMYFUNCTION("IF(REGEXMATCH(A10318,""wealth planning""),""Script 1"",""-"")"),"Script 1")</f>
        <v>Script 1</v>
      </c>
      <c r="C10318" s="149">
        <f t="shared" si="80"/>
        <v>45616</v>
      </c>
      <c r="D10318" s="74" t="str">
        <f t="shared" si="81"/>
        <v>Azrul Hakimi Mustafa</v>
      </c>
    </row>
    <row r="10319" spans="1:4">
      <c r="B10319" s="74" t="str">
        <f ca="1">IFERROR(__xludf.DUMMYFUNCTION("IF(REGEXMATCH(A10319,""wealth planning""),""Script 1"",""-"")"),"-")</f>
        <v>-</v>
      </c>
      <c r="C10319" s="74" t="str">
        <f t="shared" si="80"/>
        <v>You: Hai assalamualaikum Azrul,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319" s="149">
        <f t="shared" si="81"/>
        <v>45616</v>
      </c>
    </row>
    <row r="10320" spans="1:4">
      <c r="B10320" s="74" t="str">
        <f ca="1">IFERROR(__xludf.DUMMYFUNCTION("IF(REGEXMATCH(A10320,""wealth planning""),""Script 1"",""-"")"),"-")</f>
        <v>-</v>
      </c>
      <c r="C10320" s="74">
        <f t="shared" si="80"/>
        <v>0</v>
      </c>
      <c r="D10320" s="149">
        <f t="shared" si="81"/>
        <v>45616</v>
      </c>
    </row>
    <row r="10321" spans="1:4">
      <c r="B10321" s="74" t="str">
        <f ca="1">IFERROR(__xludf.DUMMYFUNCTION("IF(REGEXMATCH(A10321,""wealth planning""),""Script 1"",""-"")"),"-")</f>
        <v>-</v>
      </c>
      <c r="C10321" s="74">
        <f t="shared" si="80"/>
        <v>0</v>
      </c>
      <c r="D10321" s="74" t="str">
        <f t="shared" si="81"/>
        <v>You: Hai assalamualaikum Azrul,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322" spans="1:4">
      <c r="B10322" s="74" t="str">
        <f ca="1">IFERROR(__xludf.DUMMYFUNCTION("IF(REGEXMATCH(A10322,""wealth planning""),""Script 1"",""-"")"),"-")</f>
        <v>-</v>
      </c>
      <c r="C10322" s="74">
        <f t="shared" si="80"/>
        <v>0</v>
      </c>
      <c r="D10322" s="74">
        <f t="shared" si="81"/>
        <v>0</v>
      </c>
    </row>
    <row r="10323" spans="1:4">
      <c r="A10323" s="74" t="s">
        <v>6970</v>
      </c>
      <c r="B10323" s="74" t="str">
        <f ca="1">IFERROR(__xludf.DUMMYFUNCTION("IF(REGEXMATCH(A10323,""wealth planning""),""Script 1"",""-"")"),"-")</f>
        <v>-</v>
      </c>
      <c r="C10323" s="74">
        <f t="shared" si="80"/>
        <v>0</v>
      </c>
      <c r="D10323" s="74">
        <f t="shared" si="81"/>
        <v>0</v>
      </c>
    </row>
    <row r="10324" spans="1:4">
      <c r="A10324" s="149">
        <v>45616</v>
      </c>
      <c r="B10324" s="74" t="str">
        <f ca="1">IFERROR(__xludf.DUMMYFUNCTION("IF(REGEXMATCH(A10324,""wealth planning""),""Script 1"",""-"")"),"#VALUE!")</f>
        <v>#VALUE!</v>
      </c>
      <c r="C10324" s="74" t="str">
        <f t="shared" si="80"/>
        <v>Mohd Syafiq Mazlan</v>
      </c>
      <c r="D10324" s="74">
        <f t="shared" si="81"/>
        <v>0</v>
      </c>
    </row>
    <row r="10325" spans="1:4">
      <c r="A10325" s="149">
        <v>45616</v>
      </c>
      <c r="B10325" s="74" t="str">
        <f ca="1">IFERROR(__xludf.DUMMYFUNCTION("IF(REGEXMATCH(A10325,""wealth planning""),""Script 1"",""-"")"),"#VALUE!")</f>
        <v>#VALUE!</v>
      </c>
      <c r="C10325" s="149">
        <f t="shared" si="80"/>
        <v>45616</v>
      </c>
      <c r="D10325" s="74">
        <f t="shared" si="81"/>
        <v>0</v>
      </c>
    </row>
    <row r="10326" spans="1:4">
      <c r="A10326" s="74" t="s">
        <v>6971</v>
      </c>
      <c r="B10326" s="74" t="str">
        <f ca="1">IFERROR(__xludf.DUMMYFUNCTION("IF(REGEXMATCH(A10326,""wealth planning""),""Script 1"",""-"")"),"-")</f>
        <v>-</v>
      </c>
      <c r="C10326" s="149">
        <f t="shared" si="80"/>
        <v>45616</v>
      </c>
      <c r="D10326" s="74" t="str">
        <f t="shared" si="81"/>
        <v>Mohd Syafiq Mazlan</v>
      </c>
    </row>
    <row r="10327" spans="1:4">
      <c r="B10327" s="74" t="str">
        <f ca="1">IFERROR(__xludf.DUMMYFUNCTION("IF(REGEXMATCH(A10327,""wealth planning""),""Script 1"",""-"")"),"-")</f>
        <v>-</v>
      </c>
      <c r="C10327" s="74" t="str">
        <f t="shared" si="80"/>
        <v>You: Boleh ke tuan jika saya offer service saya untuk review current product yang tuan dah ada?</v>
      </c>
      <c r="D10327" s="149">
        <f t="shared" si="81"/>
        <v>45616</v>
      </c>
    </row>
    <row r="10328" spans="1:4">
      <c r="B10328" s="74" t="str">
        <f ca="1">IFERROR(__xludf.DUMMYFUNCTION("IF(REGEXMATCH(A10328,""wealth planning""),""Script 1"",""-"")"),"-")</f>
        <v>-</v>
      </c>
      <c r="C10328" s="74">
        <f t="shared" si="80"/>
        <v>0</v>
      </c>
      <c r="D10328" s="149">
        <f t="shared" si="81"/>
        <v>45616</v>
      </c>
    </row>
    <row r="10329" spans="1:4">
      <c r="B10329" s="74" t="str">
        <f ca="1">IFERROR(__xludf.DUMMYFUNCTION("IF(REGEXMATCH(A10329,""wealth planning""),""Script 1"",""-"")"),"-")</f>
        <v>-</v>
      </c>
      <c r="C10329" s="74">
        <f t="shared" si="80"/>
        <v>0</v>
      </c>
      <c r="D10329" s="74" t="str">
        <f t="shared" si="81"/>
        <v>You: Boleh ke tuan jika saya offer service saya untuk review current product yang tuan dah ada?</v>
      </c>
    </row>
    <row r="10330" spans="1:4">
      <c r="A10330" s="74" t="s">
        <v>6973</v>
      </c>
      <c r="B10330" s="74" t="str">
        <f ca="1">IFERROR(__xludf.DUMMYFUNCTION("IF(REGEXMATCH(A10330,""wealth planning""),""Script 1"",""-"")"),"-")</f>
        <v>-</v>
      </c>
      <c r="C10330" s="74">
        <f t="shared" si="80"/>
        <v>0</v>
      </c>
      <c r="D10330" s="74">
        <f t="shared" si="81"/>
        <v>0</v>
      </c>
    </row>
    <row r="10331" spans="1:4">
      <c r="A10331" s="74" t="s">
        <v>6974</v>
      </c>
      <c r="B10331" s="74" t="str">
        <f ca="1">IFERROR(__xludf.DUMMYFUNCTION("IF(REGEXMATCH(A10331,""wealth planning""),""Script 1"",""-"")"),"-")</f>
        <v>-</v>
      </c>
      <c r="C10331" s="74" t="str">
        <f t="shared" si="80"/>
        <v>Durriyyah Shakirah ShukorStatus is reachable</v>
      </c>
      <c r="D10331" s="74">
        <f t="shared" si="81"/>
        <v>0</v>
      </c>
    </row>
    <row r="10332" spans="1:4">
      <c r="A10332" s="149">
        <v>45616</v>
      </c>
      <c r="B10332" s="74" t="str">
        <f ca="1">IFERROR(__xludf.DUMMYFUNCTION("IF(REGEXMATCH(A10332,""wealth planning""),""Script 1"",""-"")"),"#VALUE!")</f>
        <v>#VALUE!</v>
      </c>
      <c r="C10332" s="74" t="str">
        <f t="shared" si="80"/>
        <v>Durriyyah Shakirah Shukor</v>
      </c>
      <c r="D10332" s="74">
        <f t="shared" si="81"/>
        <v>0</v>
      </c>
    </row>
    <row r="10333" spans="1:4">
      <c r="A10333" s="149">
        <v>45616</v>
      </c>
      <c r="B10333" s="74" t="str">
        <f ca="1">IFERROR(__xludf.DUMMYFUNCTION("IF(REGEXMATCH(A10333,""wealth planning""),""Script 1"",""-"")"),"#VALUE!")</f>
        <v>#VALUE!</v>
      </c>
      <c r="C10333" s="149">
        <f t="shared" si="80"/>
        <v>45616</v>
      </c>
      <c r="D10333" s="74" t="str">
        <f t="shared" si="81"/>
        <v>Durriyyah Shakirah ShukorStatus is reachable</v>
      </c>
    </row>
    <row r="10334" spans="1:4">
      <c r="A10334" s="74" t="s">
        <v>6975</v>
      </c>
      <c r="B10334" s="74" t="str">
        <f ca="1">IFERROR(__xludf.DUMMYFUNCTION("IF(REGEXMATCH(A10334,""wealth planning""),""Script 1"",""-"")"),"Script 1")</f>
        <v>Script 1</v>
      </c>
      <c r="C10334" s="149">
        <f t="shared" si="80"/>
        <v>45616</v>
      </c>
      <c r="D10334" s="74" t="str">
        <f t="shared" si="81"/>
        <v>Durriyyah Shakirah Shukor</v>
      </c>
    </row>
    <row r="10335" spans="1:4">
      <c r="B10335" s="74" t="str">
        <f ca="1">IFERROR(__xludf.DUMMYFUNCTION("IF(REGEXMATCH(A10335,""wealth planning""),""Script 1"",""-"")"),"-")</f>
        <v>-</v>
      </c>
      <c r="C10335" s="74" t="str">
        <f t="shared" si="80"/>
        <v>You: Hai assalamualaikum Duriyyah Shakirah,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335" s="149">
        <f t="shared" si="81"/>
        <v>45616</v>
      </c>
    </row>
    <row r="10336" spans="1:4">
      <c r="B10336" s="74" t="str">
        <f ca="1">IFERROR(__xludf.DUMMYFUNCTION("IF(REGEXMATCH(A10336,""wealth planning""),""Script 1"",""-"")"),"-")</f>
        <v>-</v>
      </c>
      <c r="C10336" s="74">
        <f t="shared" si="80"/>
        <v>0</v>
      </c>
      <c r="D10336" s="149">
        <f t="shared" si="81"/>
        <v>45616</v>
      </c>
    </row>
    <row r="10337" spans="1:4">
      <c r="B10337" s="74" t="str">
        <f ca="1">IFERROR(__xludf.DUMMYFUNCTION("IF(REGEXMATCH(A10337,""wealth planning""),""Script 1"",""-"")"),"-")</f>
        <v>-</v>
      </c>
      <c r="C10337" s="74">
        <f t="shared" si="80"/>
        <v>0</v>
      </c>
      <c r="D10337" s="74" t="str">
        <f t="shared" si="81"/>
        <v>You: Hai assalamualaikum Duriyyah Shakirah,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338" spans="1:4">
      <c r="B10338" s="74" t="str">
        <f ca="1">IFERROR(__xludf.DUMMYFUNCTION("IF(REGEXMATCH(A10338,""wealth planning""),""Script 1"",""-"")"),"-")</f>
        <v>-</v>
      </c>
      <c r="C10338" s="74">
        <f t="shared" si="80"/>
        <v>0</v>
      </c>
      <c r="D10338" s="74">
        <f t="shared" si="81"/>
        <v>0</v>
      </c>
    </row>
    <row r="10339" spans="1:4">
      <c r="A10339" s="74" t="s">
        <v>6978</v>
      </c>
      <c r="B10339" s="74" t="str">
        <f ca="1">IFERROR(__xludf.DUMMYFUNCTION("IF(REGEXMATCH(A10339,""wealth planning""),""Script 1"",""-"")"),"-")</f>
        <v>-</v>
      </c>
      <c r="C10339" s="74">
        <f t="shared" si="80"/>
        <v>0</v>
      </c>
      <c r="D10339" s="74">
        <f t="shared" si="81"/>
        <v>0</v>
      </c>
    </row>
    <row r="10340" spans="1:4">
      <c r="A10340" s="149">
        <v>45616</v>
      </c>
      <c r="B10340" s="74" t="str">
        <f ca="1">IFERROR(__xludf.DUMMYFUNCTION("IF(REGEXMATCH(A10340,""wealth planning""),""Script 1"",""-"")"),"#VALUE!")</f>
        <v>#VALUE!</v>
      </c>
      <c r="C10340" s="74" t="str">
        <f t="shared" si="80"/>
        <v>Sabreena Shafeera</v>
      </c>
      <c r="D10340" s="74">
        <f t="shared" si="81"/>
        <v>0</v>
      </c>
    </row>
    <row r="10341" spans="1:4">
      <c r="A10341" s="149">
        <v>45616</v>
      </c>
      <c r="B10341" s="74" t="str">
        <f ca="1">IFERROR(__xludf.DUMMYFUNCTION("IF(REGEXMATCH(A10341,""wealth planning""),""Script 1"",""-"")"),"#VALUE!")</f>
        <v>#VALUE!</v>
      </c>
      <c r="C10341" s="149">
        <f t="shared" si="80"/>
        <v>45616</v>
      </c>
      <c r="D10341" s="74">
        <f t="shared" si="81"/>
        <v>0</v>
      </c>
    </row>
    <row r="10342" spans="1:4">
      <c r="A10342" s="74" t="s">
        <v>6979</v>
      </c>
      <c r="B10342" s="74" t="str">
        <f ca="1">IFERROR(__xludf.DUMMYFUNCTION("IF(REGEXMATCH(A10342,""wealth planning""),""Script 1"",""-"")"),"Script 1")</f>
        <v>Script 1</v>
      </c>
      <c r="C10342" s="149">
        <f t="shared" si="80"/>
        <v>45616</v>
      </c>
      <c r="D10342" s="74" t="str">
        <f t="shared" si="81"/>
        <v>Sabreena Shafeera</v>
      </c>
    </row>
    <row r="10343" spans="1:4">
      <c r="B10343" s="74" t="str">
        <f ca="1">IFERROR(__xludf.DUMMYFUNCTION("IF(REGEXMATCH(A10343,""wealth planning""),""Script 1"",""-"")"),"-")</f>
        <v>-</v>
      </c>
      <c r="C10343" s="74" t="str">
        <f t="shared" si="80"/>
        <v>You: Hai Sabreena,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343" s="149">
        <f t="shared" si="81"/>
        <v>45616</v>
      </c>
    </row>
    <row r="10344" spans="1:4">
      <c r="B10344" s="74" t="str">
        <f ca="1">IFERROR(__xludf.DUMMYFUNCTION("IF(REGEXMATCH(A10344,""wealth planning""),""Script 1"",""-"")"),"-")</f>
        <v>-</v>
      </c>
      <c r="C10344" s="74">
        <f t="shared" si="80"/>
        <v>0</v>
      </c>
      <c r="D10344" s="149">
        <f t="shared" si="81"/>
        <v>45616</v>
      </c>
    </row>
    <row r="10345" spans="1:4">
      <c r="B10345" s="74" t="str">
        <f ca="1">IFERROR(__xludf.DUMMYFUNCTION("IF(REGEXMATCH(A10345,""wealth planning""),""Script 1"",""-"")"),"-")</f>
        <v>-</v>
      </c>
      <c r="C10345" s="74">
        <f t="shared" si="80"/>
        <v>0</v>
      </c>
      <c r="D10345" s="74" t="str">
        <f t="shared" si="81"/>
        <v>You: Hai Sabreena,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346" spans="1:4">
      <c r="A10346" s="74" t="s">
        <v>6981</v>
      </c>
      <c r="B10346" s="74" t="str">
        <f ca="1">IFERROR(__xludf.DUMMYFUNCTION("IF(REGEXMATCH(A10346,""wealth planning""),""Script 1"",""-"")"),"-")</f>
        <v>-</v>
      </c>
      <c r="C10346" s="74">
        <f t="shared" si="80"/>
        <v>0</v>
      </c>
      <c r="D10346" s="74">
        <f t="shared" si="81"/>
        <v>0</v>
      </c>
    </row>
    <row r="10347" spans="1:4">
      <c r="A10347" s="74" t="s">
        <v>6982</v>
      </c>
      <c r="B10347" s="74" t="str">
        <f ca="1">IFERROR(__xludf.DUMMYFUNCTION("IF(REGEXMATCH(A10347,""wealth planning""),""Script 1"",""-"")"),"-")</f>
        <v>-</v>
      </c>
      <c r="C10347" s="74" t="str">
        <f t="shared" si="80"/>
        <v>NURUL MAIZATULHANA MAZLANStatus is reachable</v>
      </c>
      <c r="D10347" s="74">
        <f t="shared" si="81"/>
        <v>0</v>
      </c>
    </row>
    <row r="10348" spans="1:4">
      <c r="A10348" s="149">
        <v>45616</v>
      </c>
      <c r="B10348" s="74" t="str">
        <f ca="1">IFERROR(__xludf.DUMMYFUNCTION("IF(REGEXMATCH(A10348,""wealth planning""),""Script 1"",""-"")"),"#VALUE!")</f>
        <v>#VALUE!</v>
      </c>
      <c r="C10348" s="74" t="str">
        <f t="shared" si="80"/>
        <v>NURUL MAIZATULHANA MAZLAN</v>
      </c>
      <c r="D10348" s="74">
        <f t="shared" si="81"/>
        <v>0</v>
      </c>
    </row>
    <row r="10349" spans="1:4">
      <c r="A10349" s="149">
        <v>45616</v>
      </c>
      <c r="B10349" s="74" t="str">
        <f ca="1">IFERROR(__xludf.DUMMYFUNCTION("IF(REGEXMATCH(A10349,""wealth planning""),""Script 1"",""-"")"),"#VALUE!")</f>
        <v>#VALUE!</v>
      </c>
      <c r="C10349" s="149">
        <f t="shared" si="80"/>
        <v>45616</v>
      </c>
      <c r="D10349" s="74" t="str">
        <f t="shared" si="81"/>
        <v>NURUL MAIZATULHANA MAZLANStatus is reachable</v>
      </c>
    </row>
    <row r="10350" spans="1:4">
      <c r="A10350" s="74" t="s">
        <v>6983</v>
      </c>
      <c r="B10350" s="74" t="str">
        <f ca="1">IFERROR(__xludf.DUMMYFUNCTION("IF(REGEXMATCH(A10350,""wealth planning""),""Script 1"",""-"")"),"Script 1")</f>
        <v>Script 1</v>
      </c>
      <c r="C10350" s="149">
        <f t="shared" si="80"/>
        <v>45616</v>
      </c>
      <c r="D10350" s="74" t="str">
        <f t="shared" si="81"/>
        <v>NURUL MAIZATULHANA MAZLAN</v>
      </c>
    </row>
    <row r="10351" spans="1:4">
      <c r="B10351" s="74" t="str">
        <f ca="1">IFERROR(__xludf.DUMMYFUNCTION("IF(REGEXMATCH(A10351,""wealth planning""),""Script 1"",""-"")"),"-")</f>
        <v>-</v>
      </c>
      <c r="C10351" s="74" t="str">
        <f t="shared" si="80"/>
        <v>You: Hai assalamualaikum Maizatulhana,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351" s="149">
        <f t="shared" si="81"/>
        <v>45616</v>
      </c>
    </row>
    <row r="10352" spans="1:4">
      <c r="B10352" s="74" t="str">
        <f ca="1">IFERROR(__xludf.DUMMYFUNCTION("IF(REGEXMATCH(A10352,""wealth planning""),""Script 1"",""-"")"),"-")</f>
        <v>-</v>
      </c>
      <c r="C10352" s="74">
        <f t="shared" si="80"/>
        <v>0</v>
      </c>
      <c r="D10352" s="149">
        <f t="shared" si="81"/>
        <v>45616</v>
      </c>
    </row>
    <row r="10353" spans="1:4">
      <c r="B10353" s="74" t="str">
        <f ca="1">IFERROR(__xludf.DUMMYFUNCTION("IF(REGEXMATCH(A10353,""wealth planning""),""Script 1"",""-"")"),"-")</f>
        <v>-</v>
      </c>
      <c r="C10353" s="74">
        <f t="shared" si="80"/>
        <v>0</v>
      </c>
      <c r="D10353" s="74" t="str">
        <f t="shared" si="81"/>
        <v>You: Hai assalamualaikum Maizatulhana,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354" spans="1:4">
      <c r="A10354" s="74" t="s">
        <v>6985</v>
      </c>
      <c r="B10354" s="74" t="str">
        <f ca="1">IFERROR(__xludf.DUMMYFUNCTION("IF(REGEXMATCH(A10354,""wealth planning""),""Script 1"",""-"")"),"-")</f>
        <v>-</v>
      </c>
      <c r="C10354" s="74">
        <f t="shared" si="80"/>
        <v>0</v>
      </c>
      <c r="D10354" s="74">
        <f t="shared" si="81"/>
        <v>0</v>
      </c>
    </row>
    <row r="10355" spans="1:4">
      <c r="A10355" s="74" t="s">
        <v>6985</v>
      </c>
      <c r="B10355" s="74" t="str">
        <f ca="1">IFERROR(__xludf.DUMMYFUNCTION("IF(REGEXMATCH(A10355,""wealth planning""),""Script 1"",""-"")"),"-")</f>
        <v>-</v>
      </c>
      <c r="C10355" s="74" t="str">
        <f t="shared" si="80"/>
        <v>Nurnajwa Khairuddin</v>
      </c>
      <c r="D10355" s="74">
        <f t="shared" si="81"/>
        <v>0</v>
      </c>
    </row>
    <row r="10356" spans="1:4">
      <c r="A10356" s="149">
        <v>45616</v>
      </c>
      <c r="B10356" s="74" t="str">
        <f ca="1">IFERROR(__xludf.DUMMYFUNCTION("IF(REGEXMATCH(A10356,""wealth planning""),""Script 1"",""-"")"),"#VALUE!")</f>
        <v>#VALUE!</v>
      </c>
      <c r="C10356" s="74" t="str">
        <f t="shared" si="80"/>
        <v>Nurnajwa Khairuddin</v>
      </c>
      <c r="D10356" s="74">
        <f t="shared" si="81"/>
        <v>0</v>
      </c>
    </row>
    <row r="10357" spans="1:4">
      <c r="A10357" s="149">
        <v>45616</v>
      </c>
      <c r="B10357" s="74" t="str">
        <f ca="1">IFERROR(__xludf.DUMMYFUNCTION("IF(REGEXMATCH(A10357,""wealth planning""),""Script 1"",""-"")"),"#VALUE!")</f>
        <v>#VALUE!</v>
      </c>
      <c r="C10357" s="149">
        <f t="shared" si="80"/>
        <v>45616</v>
      </c>
      <c r="D10357" s="74" t="str">
        <f t="shared" si="81"/>
        <v>Nurnajwa Khairuddin</v>
      </c>
    </row>
    <row r="10358" spans="1:4">
      <c r="A10358" s="74" t="s">
        <v>6986</v>
      </c>
      <c r="B10358" s="74" t="str">
        <f ca="1">IFERROR(__xludf.DUMMYFUNCTION("IF(REGEXMATCH(A10358,""wealth planning""),""Script 1"",""-"")"),"Script 1")</f>
        <v>Script 1</v>
      </c>
      <c r="C10358" s="149">
        <f t="shared" si="80"/>
        <v>45616</v>
      </c>
      <c r="D10358" s="74" t="str">
        <f t="shared" si="81"/>
        <v>Nurnajwa Khairuddin</v>
      </c>
    </row>
    <row r="10359" spans="1:4">
      <c r="B10359" s="74" t="str">
        <f ca="1">IFERROR(__xludf.DUMMYFUNCTION("IF(REGEXMATCH(A10359,""wealth planning""),""Script 1"",""-"")"),"-")</f>
        <v>-</v>
      </c>
      <c r="C10359" s="74" t="str">
        <f t="shared" si="80"/>
        <v>You: Hai assalamualaikum Nurnajwa,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359" s="149">
        <f t="shared" si="81"/>
        <v>45616</v>
      </c>
    </row>
    <row r="10360" spans="1:4">
      <c r="B10360" s="74" t="str">
        <f ca="1">IFERROR(__xludf.DUMMYFUNCTION("IF(REGEXMATCH(A10360,""wealth planning""),""Script 1"",""-"")"),"-")</f>
        <v>-</v>
      </c>
      <c r="C10360" s="74">
        <f t="shared" si="80"/>
        <v>0</v>
      </c>
      <c r="D10360" s="149">
        <f t="shared" si="81"/>
        <v>45616</v>
      </c>
    </row>
    <row r="10361" spans="1:4">
      <c r="B10361" s="74" t="str">
        <f ca="1">IFERROR(__xludf.DUMMYFUNCTION("IF(REGEXMATCH(A10361,""wealth planning""),""Script 1"",""-"")"),"-")</f>
        <v>-</v>
      </c>
      <c r="C10361" s="74">
        <f t="shared" si="80"/>
        <v>0</v>
      </c>
      <c r="D10361" s="74" t="str">
        <f t="shared" si="81"/>
        <v>You: Hai assalamualaikum Nurnajwa,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362" spans="1:4">
      <c r="A10362" s="74" t="s">
        <v>6988</v>
      </c>
      <c r="B10362" s="74" t="str">
        <f ca="1">IFERROR(__xludf.DUMMYFUNCTION("IF(REGEXMATCH(A10362,""wealth planning""),""Script 1"",""-"")"),"-")</f>
        <v>-</v>
      </c>
      <c r="C10362" s="74">
        <f t="shared" si="80"/>
        <v>0</v>
      </c>
      <c r="D10362" s="74">
        <f t="shared" si="81"/>
        <v>0</v>
      </c>
    </row>
    <row r="10363" spans="1:4">
      <c r="A10363" s="74" t="s">
        <v>6989</v>
      </c>
      <c r="B10363" s="74" t="str">
        <f ca="1">IFERROR(__xludf.DUMMYFUNCTION("IF(REGEXMATCH(A10363,""wealth planning""),""Script 1"",""-"")"),"-")</f>
        <v>-</v>
      </c>
      <c r="C10363" s="74" t="str">
        <f t="shared" si="80"/>
        <v>Ameer IrfanStatus is reachable</v>
      </c>
      <c r="D10363" s="74">
        <f t="shared" si="81"/>
        <v>0</v>
      </c>
    </row>
    <row r="10364" spans="1:4">
      <c r="A10364" s="149">
        <v>45616</v>
      </c>
      <c r="B10364" s="74" t="str">
        <f ca="1">IFERROR(__xludf.DUMMYFUNCTION("IF(REGEXMATCH(A10364,""wealth planning""),""Script 1"",""-"")"),"#VALUE!")</f>
        <v>#VALUE!</v>
      </c>
      <c r="C10364" s="74" t="str">
        <f t="shared" si="80"/>
        <v>Ameer Irfan</v>
      </c>
      <c r="D10364" s="74">
        <f t="shared" si="81"/>
        <v>0</v>
      </c>
    </row>
    <row r="10365" spans="1:4">
      <c r="A10365" s="149">
        <v>45616</v>
      </c>
      <c r="B10365" s="74" t="str">
        <f ca="1">IFERROR(__xludf.DUMMYFUNCTION("IF(REGEXMATCH(A10365,""wealth planning""),""Script 1"",""-"")"),"#VALUE!")</f>
        <v>#VALUE!</v>
      </c>
      <c r="C10365" s="149">
        <f t="shared" si="80"/>
        <v>45616</v>
      </c>
      <c r="D10365" s="74" t="str">
        <f t="shared" si="81"/>
        <v>Ameer IrfanStatus is reachable</v>
      </c>
    </row>
    <row r="10366" spans="1:4">
      <c r="A10366" s="74" t="s">
        <v>6990</v>
      </c>
      <c r="B10366" s="74" t="str">
        <f ca="1">IFERROR(__xludf.DUMMYFUNCTION("IF(REGEXMATCH(A10366,""wealth planning""),""Script 1"",""-"")"),"Script 1")</f>
        <v>Script 1</v>
      </c>
      <c r="C10366" s="149">
        <f t="shared" si="80"/>
        <v>45616</v>
      </c>
      <c r="D10366" s="74" t="str">
        <f t="shared" si="81"/>
        <v>Ameer Irfan</v>
      </c>
    </row>
    <row r="10367" spans="1:4">
      <c r="B10367" s="74" t="str">
        <f ca="1">IFERROR(__xludf.DUMMYFUNCTION("IF(REGEXMATCH(A10367,""wealth planning""),""Script 1"",""-"")"),"-")</f>
        <v>-</v>
      </c>
      <c r="C10367" s="74" t="str">
        <f t="shared" si="80"/>
        <v>You: Hai assalamualaikum Ameer,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367" s="149">
        <f t="shared" si="81"/>
        <v>45616</v>
      </c>
    </row>
    <row r="10368" spans="1:4">
      <c r="B10368" s="74" t="str">
        <f ca="1">IFERROR(__xludf.DUMMYFUNCTION("IF(REGEXMATCH(A10368,""wealth planning""),""Script 1"",""-"")"),"-")</f>
        <v>-</v>
      </c>
      <c r="C10368" s="74">
        <f t="shared" si="80"/>
        <v>0</v>
      </c>
      <c r="D10368" s="149">
        <f t="shared" si="81"/>
        <v>45616</v>
      </c>
    </row>
    <row r="10369" spans="1:4">
      <c r="B10369" s="74" t="str">
        <f ca="1">IFERROR(__xludf.DUMMYFUNCTION("IF(REGEXMATCH(A10369,""wealth planning""),""Script 1"",""-"")"),"-")</f>
        <v>-</v>
      </c>
      <c r="C10369" s="74">
        <f t="shared" si="80"/>
        <v>0</v>
      </c>
      <c r="D10369" s="74" t="str">
        <f t="shared" si="81"/>
        <v>You: Hai assalamualaikum Ameer,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370" spans="1:4">
      <c r="A10370" s="74" t="s">
        <v>6992</v>
      </c>
      <c r="B10370" s="74" t="str">
        <f ca="1">IFERROR(__xludf.DUMMYFUNCTION("IF(REGEXMATCH(A10370,""wealth planning""),""Script 1"",""-"")"),"-")</f>
        <v>-</v>
      </c>
      <c r="C10370" s="74">
        <f t="shared" si="80"/>
        <v>0</v>
      </c>
      <c r="D10370" s="74">
        <f t="shared" si="81"/>
        <v>0</v>
      </c>
    </row>
    <row r="10371" spans="1:4">
      <c r="A10371" s="74" t="s">
        <v>6993</v>
      </c>
      <c r="B10371" s="74" t="str">
        <f ca="1">IFERROR(__xludf.DUMMYFUNCTION("IF(REGEXMATCH(A10371,""wealth planning""),""Script 1"",""-"")"),"-")</f>
        <v>-</v>
      </c>
      <c r="C10371" s="74" t="str">
        <f t="shared" si="80"/>
        <v>Airil HashimStatus is reachable</v>
      </c>
      <c r="D10371" s="74">
        <f t="shared" si="81"/>
        <v>0</v>
      </c>
    </row>
    <row r="10372" spans="1:4">
      <c r="A10372" s="149">
        <v>45616</v>
      </c>
      <c r="B10372" s="74" t="str">
        <f ca="1">IFERROR(__xludf.DUMMYFUNCTION("IF(REGEXMATCH(A10372,""wealth planning""),""Script 1"",""-"")"),"#VALUE!")</f>
        <v>#VALUE!</v>
      </c>
      <c r="C10372" s="74" t="str">
        <f t="shared" si="80"/>
        <v>Airil Hashim</v>
      </c>
      <c r="D10372" s="74">
        <f t="shared" si="81"/>
        <v>0</v>
      </c>
    </row>
    <row r="10373" spans="1:4">
      <c r="A10373" s="149">
        <v>45616</v>
      </c>
      <c r="B10373" s="74" t="str">
        <f ca="1">IFERROR(__xludf.DUMMYFUNCTION("IF(REGEXMATCH(A10373,""wealth planning""),""Script 1"",""-"")"),"#VALUE!")</f>
        <v>#VALUE!</v>
      </c>
      <c r="C10373" s="149">
        <f t="shared" si="80"/>
        <v>45616</v>
      </c>
      <c r="D10373" s="74" t="str">
        <f t="shared" si="81"/>
        <v>Airil HashimStatus is reachable</v>
      </c>
    </row>
    <row r="10374" spans="1:4">
      <c r="A10374" s="74" t="s">
        <v>6994</v>
      </c>
      <c r="B10374" s="74" t="str">
        <f ca="1">IFERROR(__xludf.DUMMYFUNCTION("IF(REGEXMATCH(A10374,""wealth planning""),""Script 1"",""-"")"),"Script 1")</f>
        <v>Script 1</v>
      </c>
      <c r="C10374" s="149">
        <f t="shared" si="80"/>
        <v>45616</v>
      </c>
      <c r="D10374" s="74" t="str">
        <f t="shared" si="81"/>
        <v>Airil Hashim</v>
      </c>
    </row>
    <row r="10375" spans="1:4">
      <c r="B10375" s="74" t="str">
        <f ca="1">IFERROR(__xludf.DUMMYFUNCTION("IF(REGEXMATCH(A10375,""wealth planning""),""Script 1"",""-"")"),"-")</f>
        <v>-</v>
      </c>
      <c r="C10375" s="74" t="str">
        <f t="shared" si="80"/>
        <v>You: Hai assalamualaikum Airil,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375" s="149">
        <f t="shared" si="81"/>
        <v>45616</v>
      </c>
    </row>
    <row r="10376" spans="1:4">
      <c r="B10376" s="74" t="str">
        <f ca="1">IFERROR(__xludf.DUMMYFUNCTION("IF(REGEXMATCH(A10376,""wealth planning""),""Script 1"",""-"")"),"-")</f>
        <v>-</v>
      </c>
      <c r="C10376" s="74">
        <f t="shared" si="80"/>
        <v>0</v>
      </c>
      <c r="D10376" s="149">
        <f t="shared" si="81"/>
        <v>45616</v>
      </c>
    </row>
    <row r="10377" spans="1:4">
      <c r="B10377" s="74" t="str">
        <f ca="1">IFERROR(__xludf.DUMMYFUNCTION("IF(REGEXMATCH(A10377,""wealth planning""),""Script 1"",""-"")"),"-")</f>
        <v>-</v>
      </c>
      <c r="C10377" s="74">
        <f t="shared" si="80"/>
        <v>0</v>
      </c>
      <c r="D10377" s="74" t="str">
        <f t="shared" si="81"/>
        <v>You: Hai assalamualaikum Airil,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378" spans="1:4">
      <c r="A10378" s="74" t="s">
        <v>6996</v>
      </c>
      <c r="B10378" s="74" t="str">
        <f ca="1">IFERROR(__xludf.DUMMYFUNCTION("IF(REGEXMATCH(A10378,""wealth planning""),""Script 1"",""-"")"),"-")</f>
        <v>-</v>
      </c>
      <c r="C10378" s="74">
        <f t="shared" si="80"/>
        <v>0</v>
      </c>
      <c r="D10378" s="74">
        <f t="shared" si="81"/>
        <v>0</v>
      </c>
    </row>
    <row r="10379" spans="1:4">
      <c r="A10379" s="74" t="s">
        <v>6997</v>
      </c>
      <c r="B10379" s="74" t="str">
        <f ca="1">IFERROR(__xludf.DUMMYFUNCTION("IF(REGEXMATCH(A10379,""wealth planning""),""Script 1"",""-"")"),"-")</f>
        <v>-</v>
      </c>
      <c r="C10379" s="74" t="str">
        <f t="shared" si="80"/>
        <v>Muhammad Hanif SaniStatus is reachable</v>
      </c>
      <c r="D10379" s="74">
        <f t="shared" si="81"/>
        <v>0</v>
      </c>
    </row>
    <row r="10380" spans="1:4">
      <c r="A10380" s="149">
        <v>45616</v>
      </c>
      <c r="B10380" s="74" t="str">
        <f ca="1">IFERROR(__xludf.DUMMYFUNCTION("IF(REGEXMATCH(A10380,""wealth planning""),""Script 1"",""-"")"),"#VALUE!")</f>
        <v>#VALUE!</v>
      </c>
      <c r="C10380" s="74" t="str">
        <f t="shared" si="80"/>
        <v>Muhammad Hanif Sani</v>
      </c>
      <c r="D10380" s="74">
        <f t="shared" si="81"/>
        <v>0</v>
      </c>
    </row>
    <row r="10381" spans="1:4">
      <c r="A10381" s="149">
        <v>45616</v>
      </c>
      <c r="B10381" s="74" t="str">
        <f ca="1">IFERROR(__xludf.DUMMYFUNCTION("IF(REGEXMATCH(A10381,""wealth planning""),""Script 1"",""-"")"),"#VALUE!")</f>
        <v>#VALUE!</v>
      </c>
      <c r="C10381" s="149">
        <f t="shared" si="80"/>
        <v>45616</v>
      </c>
      <c r="D10381" s="74" t="str">
        <f t="shared" si="81"/>
        <v>Muhammad Hanif SaniStatus is reachable</v>
      </c>
    </row>
    <row r="10382" spans="1:4">
      <c r="A10382" s="74" t="s">
        <v>6998</v>
      </c>
      <c r="B10382" s="74" t="str">
        <f ca="1">IFERROR(__xludf.DUMMYFUNCTION("IF(REGEXMATCH(A10382,""wealth planning""),""Script 1"",""-"")"),"Script 1")</f>
        <v>Script 1</v>
      </c>
      <c r="C10382" s="149">
        <f t="shared" si="80"/>
        <v>45616</v>
      </c>
      <c r="D10382" s="74" t="str">
        <f t="shared" si="81"/>
        <v>Muhammad Hanif Sani</v>
      </c>
    </row>
    <row r="10383" spans="1:4">
      <c r="B10383" s="74" t="str">
        <f ca="1">IFERROR(__xludf.DUMMYFUNCTION("IF(REGEXMATCH(A10383,""wealth planning""),""Script 1"",""-"")"),"-")</f>
        <v>-</v>
      </c>
      <c r="C10383" s="74" t="str">
        <f t="shared" si="80"/>
        <v>You: Hai assalamualaikum tuan Hanif,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383" s="149">
        <f t="shared" si="81"/>
        <v>45616</v>
      </c>
    </row>
    <row r="10384" spans="1:4">
      <c r="B10384" s="74" t="str">
        <f ca="1">IFERROR(__xludf.DUMMYFUNCTION("IF(REGEXMATCH(A10384,""wealth planning""),""Script 1"",""-"")"),"-")</f>
        <v>-</v>
      </c>
      <c r="C10384" s="74">
        <f t="shared" si="80"/>
        <v>0</v>
      </c>
      <c r="D10384" s="149">
        <f t="shared" si="81"/>
        <v>45616</v>
      </c>
    </row>
    <row r="10385" spans="1:4">
      <c r="B10385" s="74" t="str">
        <f ca="1">IFERROR(__xludf.DUMMYFUNCTION("IF(REGEXMATCH(A10385,""wealth planning""),""Script 1"",""-"")"),"-")</f>
        <v>-</v>
      </c>
      <c r="C10385" s="74">
        <f t="shared" si="80"/>
        <v>0</v>
      </c>
      <c r="D10385" s="74" t="str">
        <f t="shared" si="81"/>
        <v>You: Hai assalamualaikum tuan Hanif,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386" spans="1:4">
      <c r="A10386" s="74" t="s">
        <v>7000</v>
      </c>
      <c r="B10386" s="74" t="str">
        <f ca="1">IFERROR(__xludf.DUMMYFUNCTION("IF(REGEXMATCH(A10386,""wealth planning""),""Script 1"",""-"")"),"-")</f>
        <v>-</v>
      </c>
      <c r="C10386" s="74">
        <f t="shared" si="80"/>
        <v>0</v>
      </c>
      <c r="D10386" s="74">
        <f t="shared" si="81"/>
        <v>0</v>
      </c>
    </row>
    <row r="10387" spans="1:4">
      <c r="A10387" s="74" t="s">
        <v>7001</v>
      </c>
      <c r="B10387" s="74" t="str">
        <f ca="1">IFERROR(__xludf.DUMMYFUNCTION("IF(REGEXMATCH(A10387,""wealth planning""),""Script 1"",""-"")"),"-")</f>
        <v>-</v>
      </c>
      <c r="C10387" s="74" t="str">
        <f t="shared" si="80"/>
        <v>Adam RoslanStatus is reachable</v>
      </c>
      <c r="D10387" s="74">
        <f t="shared" si="81"/>
        <v>0</v>
      </c>
    </row>
    <row r="10388" spans="1:4">
      <c r="A10388" s="149">
        <v>45615</v>
      </c>
      <c r="B10388" s="74" t="str">
        <f ca="1">IFERROR(__xludf.DUMMYFUNCTION("IF(REGEXMATCH(A10388,""wealth planning""),""Script 1"",""-"")"),"#VALUE!")</f>
        <v>#VALUE!</v>
      </c>
      <c r="C10388" s="74" t="str">
        <f t="shared" si="80"/>
        <v>Adam Roslan</v>
      </c>
      <c r="D10388" s="74">
        <f t="shared" si="81"/>
        <v>0</v>
      </c>
    </row>
    <row r="10389" spans="1:4">
      <c r="A10389" s="149">
        <v>45615</v>
      </c>
      <c r="B10389" s="74" t="str">
        <f ca="1">IFERROR(__xludf.DUMMYFUNCTION("IF(REGEXMATCH(A10389,""wealth planning""),""Script 1"",""-"")"),"#VALUE!")</f>
        <v>#VALUE!</v>
      </c>
      <c r="C10389" s="149">
        <f t="shared" si="80"/>
        <v>45615</v>
      </c>
      <c r="D10389" s="74" t="str">
        <f t="shared" si="81"/>
        <v>Adam RoslanStatus is reachable</v>
      </c>
    </row>
    <row r="10390" spans="1:4">
      <c r="A10390" s="74" t="s">
        <v>7002</v>
      </c>
      <c r="B10390" s="74" t="str">
        <f ca="1">IFERROR(__xludf.DUMMYFUNCTION("IF(REGEXMATCH(A10390,""wealth planning""),""Script 1"",""-"")"),"-")</f>
        <v>-</v>
      </c>
      <c r="C10390" s="149">
        <f t="shared" si="80"/>
        <v>45615</v>
      </c>
      <c r="D10390" s="74" t="str">
        <f t="shared" si="81"/>
        <v>Adam Roslan</v>
      </c>
    </row>
    <row r="10391" spans="1:4">
      <c r="B10391" s="74" t="str">
        <f ca="1">IFERROR(__xludf.DUMMYFUNCTION("IF(REGEXMATCH(A10391,""wealth planning""),""Script 1"",""-"")"),"-")</f>
        <v>-</v>
      </c>
      <c r="C10391" s="74" t="str">
        <f t="shared" si="80"/>
        <v>You: Berminat tak?</v>
      </c>
      <c r="D10391" s="149">
        <f t="shared" si="81"/>
        <v>45615</v>
      </c>
    </row>
    <row r="10392" spans="1:4">
      <c r="B10392" s="74" t="str">
        <f ca="1">IFERROR(__xludf.DUMMYFUNCTION("IF(REGEXMATCH(A10392,""wealth planning""),""Script 1"",""-"")"),"-")</f>
        <v>-</v>
      </c>
      <c r="C10392" s="74">
        <f t="shared" si="80"/>
        <v>0</v>
      </c>
      <c r="D10392" s="149">
        <f t="shared" si="81"/>
        <v>45615</v>
      </c>
    </row>
    <row r="10393" spans="1:4">
      <c r="B10393" s="74" t="str">
        <f ca="1">IFERROR(__xludf.DUMMYFUNCTION("IF(REGEXMATCH(A10393,""wealth planning""),""Script 1"",""-"")"),"-")</f>
        <v>-</v>
      </c>
      <c r="C10393" s="74">
        <f t="shared" si="80"/>
        <v>0</v>
      </c>
      <c r="D10393" s="74" t="str">
        <f t="shared" si="81"/>
        <v>You: Berminat tak?</v>
      </c>
    </row>
    <row r="10394" spans="1:4">
      <c r="B10394" s="74" t="str">
        <f ca="1">IFERROR(__xludf.DUMMYFUNCTION("IF(REGEXMATCH(A10394,""wealth planning""),""Script 1"",""-"")"),"-")</f>
        <v>-</v>
      </c>
      <c r="C10394" s="74">
        <f t="shared" si="80"/>
        <v>0</v>
      </c>
      <c r="D10394" s="74">
        <f t="shared" si="81"/>
        <v>0</v>
      </c>
    </row>
    <row r="10395" spans="1:4">
      <c r="A10395" s="74" t="s">
        <v>7005</v>
      </c>
      <c r="B10395" s="74" t="str">
        <f ca="1">IFERROR(__xludf.DUMMYFUNCTION("IF(REGEXMATCH(A10395,""wealth planning""),""Script 1"",""-"")"),"-")</f>
        <v>-</v>
      </c>
      <c r="C10395" s="74">
        <f t="shared" si="80"/>
        <v>0</v>
      </c>
      <c r="D10395" s="74">
        <f t="shared" si="81"/>
        <v>0</v>
      </c>
    </row>
    <row r="10396" spans="1:4">
      <c r="A10396" s="149">
        <v>45615</v>
      </c>
      <c r="B10396" s="74" t="str">
        <f ca="1">IFERROR(__xludf.DUMMYFUNCTION("IF(REGEXMATCH(A10396,""wealth planning""),""Script 1"",""-"")"),"#VALUE!")</f>
        <v>#VALUE!</v>
      </c>
      <c r="C10396" s="74" t="str">
        <f t="shared" si="80"/>
        <v>Nurul Syasya Athirah</v>
      </c>
      <c r="D10396" s="74">
        <f t="shared" si="81"/>
        <v>0</v>
      </c>
    </row>
    <row r="10397" spans="1:4">
      <c r="A10397" s="149">
        <v>45615</v>
      </c>
      <c r="B10397" s="74" t="str">
        <f ca="1">IFERROR(__xludf.DUMMYFUNCTION("IF(REGEXMATCH(A10397,""wealth planning""),""Script 1"",""-"")"),"#VALUE!")</f>
        <v>#VALUE!</v>
      </c>
      <c r="C10397" s="149">
        <f t="shared" si="80"/>
        <v>45615</v>
      </c>
      <c r="D10397" s="74">
        <f t="shared" si="81"/>
        <v>0</v>
      </c>
    </row>
    <row r="10398" spans="1:4">
      <c r="A10398" s="74" t="s">
        <v>7006</v>
      </c>
      <c r="B10398" s="74" t="str">
        <f ca="1">IFERROR(__xludf.DUMMYFUNCTION("IF(REGEXMATCH(A10398,""wealth planning""),""Script 1"",""-"")"),"-")</f>
        <v>-</v>
      </c>
      <c r="C10398" s="149">
        <f t="shared" si="80"/>
        <v>45615</v>
      </c>
      <c r="D10398" s="74" t="str">
        <f t="shared" si="81"/>
        <v>Nurul Syasya Athirah</v>
      </c>
    </row>
    <row r="10399" spans="1:4">
      <c r="B10399" s="74" t="str">
        <f ca="1">IFERROR(__xludf.DUMMYFUNCTION("IF(REGEXMATCH(A10399,""wealth planning""),""Script 1"",""-"")"),"-")</f>
        <v>-</v>
      </c>
      <c r="C10399" s="74" t="str">
        <f t="shared" si="80"/>
        <v>You: No problem. Saya hargai reply dari awak. Saya doakan semoga dipermudahkan segala urusan</v>
      </c>
      <c r="D10399" s="149">
        <f t="shared" si="81"/>
        <v>45615</v>
      </c>
    </row>
    <row r="10400" spans="1:4">
      <c r="B10400" s="74" t="str">
        <f ca="1">IFERROR(__xludf.DUMMYFUNCTION("IF(REGEXMATCH(A10400,""wealth planning""),""Script 1"",""-"")"),"-")</f>
        <v>-</v>
      </c>
      <c r="C10400" s="74">
        <f t="shared" si="80"/>
        <v>0</v>
      </c>
      <c r="D10400" s="149">
        <f t="shared" si="81"/>
        <v>45615</v>
      </c>
    </row>
    <row r="10401" spans="1:4">
      <c r="B10401" s="74" t="str">
        <f ca="1">IFERROR(__xludf.DUMMYFUNCTION("IF(REGEXMATCH(A10401,""wealth planning""),""Script 1"",""-"")"),"-")</f>
        <v>-</v>
      </c>
      <c r="C10401" s="74">
        <f t="shared" si="80"/>
        <v>0</v>
      </c>
      <c r="D10401" s="74" t="str">
        <f t="shared" si="81"/>
        <v>You: No problem. Saya hargai reply dari awak. Saya doakan semoga dipermudahkan segala urusan</v>
      </c>
    </row>
    <row r="10402" spans="1:4">
      <c r="A10402" s="74" t="s">
        <v>7008</v>
      </c>
      <c r="B10402" s="74" t="str">
        <f ca="1">IFERROR(__xludf.DUMMYFUNCTION("IF(REGEXMATCH(A10402,""wealth planning""),""Script 1"",""-"")"),"-")</f>
        <v>-</v>
      </c>
      <c r="C10402" s="74">
        <f t="shared" si="80"/>
        <v>0</v>
      </c>
      <c r="D10402" s="74">
        <f t="shared" si="81"/>
        <v>0</v>
      </c>
    </row>
    <row r="10403" spans="1:4">
      <c r="A10403" s="74" t="s">
        <v>7009</v>
      </c>
      <c r="B10403" s="74" t="str">
        <f ca="1">IFERROR(__xludf.DUMMYFUNCTION("IF(REGEXMATCH(A10403,""wealth planning""),""Script 1"",""-"")"),"-")</f>
        <v>-</v>
      </c>
      <c r="C10403" s="74" t="str">
        <f t="shared" si="80"/>
        <v>Nadiha MusaddadStatus is reachable</v>
      </c>
      <c r="D10403" s="74">
        <f t="shared" si="81"/>
        <v>0</v>
      </c>
    </row>
    <row r="10404" spans="1:4">
      <c r="A10404" s="149">
        <v>45615</v>
      </c>
      <c r="B10404" s="74" t="str">
        <f ca="1">IFERROR(__xludf.DUMMYFUNCTION("IF(REGEXMATCH(A10404,""wealth planning""),""Script 1"",""-"")"),"#VALUE!")</f>
        <v>#VALUE!</v>
      </c>
      <c r="C10404" s="74" t="str">
        <f t="shared" si="80"/>
        <v>Nadiha Musaddad</v>
      </c>
      <c r="D10404" s="74">
        <f t="shared" si="81"/>
        <v>0</v>
      </c>
    </row>
    <row r="10405" spans="1:4">
      <c r="A10405" s="149">
        <v>45615</v>
      </c>
      <c r="B10405" s="74" t="str">
        <f ca="1">IFERROR(__xludf.DUMMYFUNCTION("IF(REGEXMATCH(A10405,""wealth planning""),""Script 1"",""-"")"),"#VALUE!")</f>
        <v>#VALUE!</v>
      </c>
      <c r="C10405" s="149">
        <f t="shared" si="80"/>
        <v>45615</v>
      </c>
      <c r="D10405" s="74" t="str">
        <f t="shared" si="81"/>
        <v>Nadiha MusaddadStatus is reachable</v>
      </c>
    </row>
    <row r="10406" spans="1:4">
      <c r="A10406" s="74" t="s">
        <v>7010</v>
      </c>
      <c r="B10406" s="74" t="str">
        <f ca="1">IFERROR(__xludf.DUMMYFUNCTION("IF(REGEXMATCH(A10406,""wealth planning""),""Script 1"",""-"")"),"-")</f>
        <v>-</v>
      </c>
      <c r="C10406" s="149">
        <f t="shared" si="80"/>
        <v>45615</v>
      </c>
      <c r="D10406" s="74" t="str">
        <f t="shared" si="81"/>
        <v>Nadiha Musaddad</v>
      </c>
    </row>
    <row r="10407" spans="1:4">
      <c r="B10407" s="74" t="str">
        <f ca="1">IFERROR(__xludf.DUMMYFUNCTION("IF(REGEXMATCH(A10407,""wealth planning""),""Script 1"",""-"")"),"-")</f>
        <v>-</v>
      </c>
      <c r="C10407" s="74" t="str">
        <f t="shared" si="80"/>
        <v>You: I see. Terima kasih sangat atas reply. Alhamdulillah jika semuanya dah fully protected. Saya doakan semoga dipermudahkan segala urusan Nadiha</v>
      </c>
      <c r="D10407" s="149">
        <f t="shared" si="81"/>
        <v>45615</v>
      </c>
    </row>
    <row r="10408" spans="1:4">
      <c r="B10408" s="74" t="str">
        <f ca="1">IFERROR(__xludf.DUMMYFUNCTION("IF(REGEXMATCH(A10408,""wealth planning""),""Script 1"",""-"")"),"-")</f>
        <v>-</v>
      </c>
      <c r="C10408" s="74">
        <f t="shared" si="80"/>
        <v>0</v>
      </c>
      <c r="D10408" s="149">
        <f t="shared" si="81"/>
        <v>45615</v>
      </c>
    </row>
    <row r="10409" spans="1:4">
      <c r="B10409" s="74" t="str">
        <f ca="1">IFERROR(__xludf.DUMMYFUNCTION("IF(REGEXMATCH(A10409,""wealth planning""),""Script 1"",""-"")"),"-")</f>
        <v>-</v>
      </c>
      <c r="C10409" s="74">
        <f t="shared" si="80"/>
        <v>0</v>
      </c>
      <c r="D10409" s="74" t="str">
        <f t="shared" si="81"/>
        <v>You: I see. Terima kasih sangat atas reply. Alhamdulillah jika semuanya dah fully protected. Saya doakan semoga dipermudahkan segala urusan Nadiha</v>
      </c>
    </row>
    <row r="10410" spans="1:4">
      <c r="A10410" s="74" t="s">
        <v>7012</v>
      </c>
      <c r="B10410" s="74" t="str">
        <f ca="1">IFERROR(__xludf.DUMMYFUNCTION("IF(REGEXMATCH(A10410,""wealth planning""),""Script 1"",""-"")"),"-")</f>
        <v>-</v>
      </c>
      <c r="C10410" s="74">
        <f t="shared" si="80"/>
        <v>0</v>
      </c>
      <c r="D10410" s="74">
        <f t="shared" si="81"/>
        <v>0</v>
      </c>
    </row>
    <row r="10411" spans="1:4">
      <c r="A10411" s="74" t="s">
        <v>7013</v>
      </c>
      <c r="B10411" s="74" t="str">
        <f ca="1">IFERROR(__xludf.DUMMYFUNCTION("IF(REGEXMATCH(A10411,""wealth planning""),""Script 1"",""-"")"),"-")</f>
        <v>-</v>
      </c>
      <c r="C10411" s="74" t="str">
        <f t="shared" si="80"/>
        <v>Nurul AimanStatus is reachable</v>
      </c>
      <c r="D10411" s="74">
        <f t="shared" si="81"/>
        <v>0</v>
      </c>
    </row>
    <row r="10412" spans="1:4">
      <c r="A10412" s="149">
        <v>45615</v>
      </c>
      <c r="B10412" s="74" t="str">
        <f ca="1">IFERROR(__xludf.DUMMYFUNCTION("IF(REGEXMATCH(A10412,""wealth planning""),""Script 1"",""-"")"),"#VALUE!")</f>
        <v>#VALUE!</v>
      </c>
      <c r="C10412" s="74" t="str">
        <f t="shared" si="80"/>
        <v>Nurul Aiman</v>
      </c>
      <c r="D10412" s="74">
        <f t="shared" si="81"/>
        <v>0</v>
      </c>
    </row>
    <row r="10413" spans="1:4">
      <c r="A10413" s="149">
        <v>45615</v>
      </c>
      <c r="B10413" s="74" t="str">
        <f ca="1">IFERROR(__xludf.DUMMYFUNCTION("IF(REGEXMATCH(A10413,""wealth planning""),""Script 1"",""-"")"),"#VALUE!")</f>
        <v>#VALUE!</v>
      </c>
      <c r="C10413" s="149">
        <f t="shared" si="80"/>
        <v>45615</v>
      </c>
      <c r="D10413" s="74" t="str">
        <f t="shared" si="81"/>
        <v>Nurul AimanStatus is reachable</v>
      </c>
    </row>
    <row r="10414" spans="1:4">
      <c r="A10414" s="74" t="s">
        <v>7014</v>
      </c>
      <c r="B10414" s="74" t="str">
        <f ca="1">IFERROR(__xludf.DUMMYFUNCTION("IF(REGEXMATCH(A10414,""wealth planning""),""Script 1"",""-"")"),"Script 1")</f>
        <v>Script 1</v>
      </c>
      <c r="C10414" s="149">
        <f t="shared" si="80"/>
        <v>45615</v>
      </c>
      <c r="D10414" s="74" t="str">
        <f t="shared" si="81"/>
        <v>Nurul Aiman</v>
      </c>
    </row>
    <row r="10415" spans="1:4">
      <c r="B10415" s="74" t="str">
        <f ca="1">IFERROR(__xludf.DUMMYFUNCTION("IF(REGEXMATCH(A10415,""wealth planning""),""Script 1"",""-"")"),"-")</f>
        <v>-</v>
      </c>
      <c r="C10415" s="74" t="str">
        <f t="shared" si="80"/>
        <v>You: Hai assalamualaikum Nurul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415" s="149">
        <f t="shared" si="81"/>
        <v>45615</v>
      </c>
    </row>
    <row r="10416" spans="1:4">
      <c r="B10416" s="74" t="str">
        <f ca="1">IFERROR(__xludf.DUMMYFUNCTION("IF(REGEXMATCH(A10416,""wealth planning""),""Script 1"",""-"")"),"-")</f>
        <v>-</v>
      </c>
      <c r="C10416" s="74">
        <f t="shared" si="80"/>
        <v>0</v>
      </c>
      <c r="D10416" s="149">
        <f t="shared" si="81"/>
        <v>45615</v>
      </c>
    </row>
    <row r="10417" spans="1:4">
      <c r="B10417" s="74" t="str">
        <f ca="1">IFERROR(__xludf.DUMMYFUNCTION("IF(REGEXMATCH(A10417,""wealth planning""),""Script 1"",""-"")"),"-")</f>
        <v>-</v>
      </c>
      <c r="C10417" s="74">
        <f t="shared" si="80"/>
        <v>0</v>
      </c>
      <c r="D10417" s="74" t="str">
        <f t="shared" si="81"/>
        <v>You: Hai assalamualaikum Nurul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418" spans="1:4">
      <c r="A10418" s="74" t="s">
        <v>7016</v>
      </c>
      <c r="B10418" s="74" t="str">
        <f ca="1">IFERROR(__xludf.DUMMYFUNCTION("IF(REGEXMATCH(A10418,""wealth planning""),""Script 1"",""-"")"),"-")</f>
        <v>-</v>
      </c>
      <c r="C10418" s="74">
        <f t="shared" si="80"/>
        <v>0</v>
      </c>
      <c r="D10418" s="74">
        <f t="shared" si="81"/>
        <v>0</v>
      </c>
    </row>
    <row r="10419" spans="1:4">
      <c r="A10419" s="74" t="s">
        <v>7017</v>
      </c>
      <c r="B10419" s="74" t="str">
        <f ca="1">IFERROR(__xludf.DUMMYFUNCTION("IF(REGEXMATCH(A10419,""wealth planning""),""Script 1"",""-"")"),"-")</f>
        <v>-</v>
      </c>
      <c r="C10419" s="74" t="str">
        <f t="shared" si="80"/>
        <v>Harith IzzatStatus is reachable</v>
      </c>
      <c r="D10419" s="74">
        <f t="shared" si="81"/>
        <v>0</v>
      </c>
    </row>
    <row r="10420" spans="1:4">
      <c r="A10420" s="149">
        <v>45615</v>
      </c>
      <c r="B10420" s="74" t="str">
        <f ca="1">IFERROR(__xludf.DUMMYFUNCTION("IF(REGEXMATCH(A10420,""wealth planning""),""Script 1"",""-"")"),"#VALUE!")</f>
        <v>#VALUE!</v>
      </c>
      <c r="C10420" s="74" t="str">
        <f t="shared" si="80"/>
        <v>Harith Izzat</v>
      </c>
      <c r="D10420" s="74">
        <f t="shared" si="81"/>
        <v>0</v>
      </c>
    </row>
    <row r="10421" spans="1:4">
      <c r="A10421" s="149">
        <v>45615</v>
      </c>
      <c r="B10421" s="74" t="str">
        <f ca="1">IFERROR(__xludf.DUMMYFUNCTION("IF(REGEXMATCH(A10421,""wealth planning""),""Script 1"",""-"")"),"#VALUE!")</f>
        <v>#VALUE!</v>
      </c>
      <c r="C10421" s="149">
        <f t="shared" si="80"/>
        <v>45615</v>
      </c>
      <c r="D10421" s="74" t="str">
        <f t="shared" si="81"/>
        <v>Harith IzzatStatus is reachable</v>
      </c>
    </row>
    <row r="10422" spans="1:4">
      <c r="A10422" s="74" t="s">
        <v>7018</v>
      </c>
      <c r="B10422" s="74" t="str">
        <f ca="1">IFERROR(__xludf.DUMMYFUNCTION("IF(REGEXMATCH(A10422,""wealth planning""),""Script 1"",""-"")"),"Script 1")</f>
        <v>Script 1</v>
      </c>
      <c r="C10422" s="149">
        <f t="shared" si="80"/>
        <v>45615</v>
      </c>
      <c r="D10422" s="74" t="str">
        <f t="shared" si="81"/>
        <v>Harith Izzat</v>
      </c>
    </row>
    <row r="10423" spans="1:4">
      <c r="B10423" s="74" t="str">
        <f ca="1">IFERROR(__xludf.DUMMYFUNCTION("IF(REGEXMATCH(A10423,""wealth planning""),""Script 1"",""-"")"),"-")</f>
        <v>-</v>
      </c>
      <c r="C10423" s="74" t="str">
        <f t="shared" si="80"/>
        <v>You: Hai assalamualaikum Harith,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423" s="149">
        <f t="shared" si="81"/>
        <v>45615</v>
      </c>
    </row>
    <row r="10424" spans="1:4">
      <c r="B10424" s="74" t="str">
        <f ca="1">IFERROR(__xludf.DUMMYFUNCTION("IF(REGEXMATCH(A10424,""wealth planning""),""Script 1"",""-"")"),"-")</f>
        <v>-</v>
      </c>
      <c r="C10424" s="74">
        <f t="shared" si="80"/>
        <v>0</v>
      </c>
      <c r="D10424" s="149">
        <f t="shared" si="81"/>
        <v>45615</v>
      </c>
    </row>
    <row r="10425" spans="1:4">
      <c r="B10425" s="74" t="str">
        <f ca="1">IFERROR(__xludf.DUMMYFUNCTION("IF(REGEXMATCH(A10425,""wealth planning""),""Script 1"",""-"")"),"-")</f>
        <v>-</v>
      </c>
      <c r="C10425" s="74">
        <f t="shared" si="80"/>
        <v>0</v>
      </c>
      <c r="D10425" s="74" t="str">
        <f t="shared" si="81"/>
        <v>You: Hai assalamualaikum Harith,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426" spans="1:4">
      <c r="B10426" s="74" t="str">
        <f ca="1">IFERROR(__xludf.DUMMYFUNCTION("IF(REGEXMATCH(A10426,""wealth planning""),""Script 1"",""-"")"),"-")</f>
        <v>-</v>
      </c>
      <c r="C10426" s="74">
        <f t="shared" si="80"/>
        <v>0</v>
      </c>
      <c r="D10426" s="74">
        <f t="shared" si="81"/>
        <v>0</v>
      </c>
    </row>
    <row r="10427" spans="1:4">
      <c r="A10427" s="74" t="s">
        <v>7021</v>
      </c>
      <c r="B10427" s="74" t="str">
        <f ca="1">IFERROR(__xludf.DUMMYFUNCTION("IF(REGEXMATCH(A10427,""wealth planning""),""Script 1"",""-"")"),"-")</f>
        <v>-</v>
      </c>
      <c r="C10427" s="74">
        <f t="shared" si="80"/>
        <v>0</v>
      </c>
      <c r="D10427" s="74">
        <f t="shared" si="81"/>
        <v>0</v>
      </c>
    </row>
    <row r="10428" spans="1:4">
      <c r="A10428" s="149">
        <v>45615</v>
      </c>
      <c r="B10428" s="74" t="str">
        <f ca="1">IFERROR(__xludf.DUMMYFUNCTION("IF(REGEXMATCH(A10428,""wealth planning""),""Script 1"",""-"")"),"#VALUE!")</f>
        <v>#VALUE!</v>
      </c>
      <c r="C10428" s="74" t="str">
        <f t="shared" si="80"/>
        <v>Nurul Nasuha Adlina Mazlan</v>
      </c>
      <c r="D10428" s="74">
        <f t="shared" si="81"/>
        <v>0</v>
      </c>
    </row>
    <row r="10429" spans="1:4">
      <c r="A10429" s="149">
        <v>45615</v>
      </c>
      <c r="B10429" s="74" t="str">
        <f ca="1">IFERROR(__xludf.DUMMYFUNCTION("IF(REGEXMATCH(A10429,""wealth planning""),""Script 1"",""-"")"),"#VALUE!")</f>
        <v>#VALUE!</v>
      </c>
      <c r="C10429" s="149">
        <f t="shared" si="80"/>
        <v>45615</v>
      </c>
      <c r="D10429" s="74">
        <f t="shared" si="81"/>
        <v>0</v>
      </c>
    </row>
    <row r="10430" spans="1:4">
      <c r="A10430" s="74" t="s">
        <v>7022</v>
      </c>
      <c r="B10430" s="74" t="str">
        <f ca="1">IFERROR(__xludf.DUMMYFUNCTION("IF(REGEXMATCH(A10430,""wealth planning""),""Script 1"",""-"")"),"Script 1")</f>
        <v>Script 1</v>
      </c>
      <c r="C10430" s="149">
        <f t="shared" si="80"/>
        <v>45615</v>
      </c>
      <c r="D10430" s="74" t="str">
        <f t="shared" si="81"/>
        <v>Nurul Nasuha Adlina Mazlan</v>
      </c>
    </row>
    <row r="10431" spans="1:4">
      <c r="B10431" s="74" t="str">
        <f ca="1">IFERROR(__xludf.DUMMYFUNCTION("IF(REGEXMATCH(A10431,""wealth planning""),""Script 1"",""-"")"),"-")</f>
        <v>-</v>
      </c>
      <c r="C10431" s="74" t="str">
        <f t="shared" si="80"/>
        <v>You: Hai assalamualaikum Nasuha,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431" s="149">
        <f t="shared" si="81"/>
        <v>45615</v>
      </c>
    </row>
    <row r="10432" spans="1:4">
      <c r="B10432" s="74" t="str">
        <f ca="1">IFERROR(__xludf.DUMMYFUNCTION("IF(REGEXMATCH(A10432,""wealth planning""),""Script 1"",""-"")"),"-")</f>
        <v>-</v>
      </c>
      <c r="C10432" s="74">
        <f t="shared" si="80"/>
        <v>0</v>
      </c>
      <c r="D10432" s="149">
        <f t="shared" si="81"/>
        <v>45615</v>
      </c>
    </row>
    <row r="10433" spans="1:4">
      <c r="B10433" s="74" t="str">
        <f ca="1">IFERROR(__xludf.DUMMYFUNCTION("IF(REGEXMATCH(A10433,""wealth planning""),""Script 1"",""-"")"),"-")</f>
        <v>-</v>
      </c>
      <c r="C10433" s="74">
        <f t="shared" si="80"/>
        <v>0</v>
      </c>
      <c r="D10433" s="74" t="str">
        <f t="shared" si="81"/>
        <v>You: Hai assalamualaikum Nasuha,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434" spans="1:4">
      <c r="A10434" s="74" t="s">
        <v>7024</v>
      </c>
      <c r="B10434" s="74" t="str">
        <f ca="1">IFERROR(__xludf.DUMMYFUNCTION("IF(REGEXMATCH(A10434,""wealth planning""),""Script 1"",""-"")"),"-")</f>
        <v>-</v>
      </c>
      <c r="C10434" s="74">
        <f t="shared" si="80"/>
        <v>0</v>
      </c>
      <c r="D10434" s="74">
        <f t="shared" si="81"/>
        <v>0</v>
      </c>
    </row>
    <row r="10435" spans="1:4">
      <c r="A10435" s="74" t="s">
        <v>7024</v>
      </c>
      <c r="B10435" s="74" t="str">
        <f ca="1">IFERROR(__xludf.DUMMYFUNCTION("IF(REGEXMATCH(A10435,""wealth planning""),""Script 1"",""-"")"),"-")</f>
        <v>-</v>
      </c>
      <c r="C10435" s="74" t="str">
        <f t="shared" si="80"/>
        <v>Mohammad Immtiaz Bin Laimon</v>
      </c>
      <c r="D10435" s="74">
        <f t="shared" si="81"/>
        <v>0</v>
      </c>
    </row>
    <row r="10436" spans="1:4">
      <c r="A10436" s="149">
        <v>45615</v>
      </c>
      <c r="B10436" s="74" t="str">
        <f ca="1">IFERROR(__xludf.DUMMYFUNCTION("IF(REGEXMATCH(A10436,""wealth planning""),""Script 1"",""-"")"),"#VALUE!")</f>
        <v>#VALUE!</v>
      </c>
      <c r="C10436" s="74" t="str">
        <f t="shared" si="80"/>
        <v>Mohammad Immtiaz Bin Laimon</v>
      </c>
      <c r="D10436" s="74">
        <f t="shared" si="81"/>
        <v>0</v>
      </c>
    </row>
    <row r="10437" spans="1:4">
      <c r="A10437" s="149">
        <v>45615</v>
      </c>
      <c r="B10437" s="74" t="str">
        <f ca="1">IFERROR(__xludf.DUMMYFUNCTION("IF(REGEXMATCH(A10437,""wealth planning""),""Script 1"",""-"")"),"#VALUE!")</f>
        <v>#VALUE!</v>
      </c>
      <c r="C10437" s="149">
        <f t="shared" si="80"/>
        <v>45615</v>
      </c>
      <c r="D10437" s="74" t="str">
        <f t="shared" si="81"/>
        <v>Mohammad Immtiaz Bin Laimon</v>
      </c>
    </row>
    <row r="10438" spans="1:4">
      <c r="A10438" s="74" t="s">
        <v>7025</v>
      </c>
      <c r="B10438" s="74" t="str">
        <f ca="1">IFERROR(__xludf.DUMMYFUNCTION("IF(REGEXMATCH(A10438,""wealth planning""),""Script 1"",""-"")"),"Script 1")</f>
        <v>Script 1</v>
      </c>
      <c r="C10438" s="149">
        <f t="shared" si="80"/>
        <v>45615</v>
      </c>
      <c r="D10438" s="74" t="str">
        <f t="shared" si="81"/>
        <v>Mohammad Immtiaz Bin Laimon</v>
      </c>
    </row>
    <row r="10439" spans="1:4">
      <c r="B10439" s="74" t="str">
        <f ca="1">IFERROR(__xludf.DUMMYFUNCTION("IF(REGEXMATCH(A10439,""wealth planning""),""Script 1"",""-"")"),"-")</f>
        <v>-</v>
      </c>
      <c r="C10439" s="74" t="str">
        <f t="shared" si="80"/>
        <v>You: Hai assalamualaikum Immtiaz,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439" s="149">
        <f t="shared" si="81"/>
        <v>45615</v>
      </c>
    </row>
    <row r="10440" spans="1:4">
      <c r="B10440" s="74" t="str">
        <f ca="1">IFERROR(__xludf.DUMMYFUNCTION("IF(REGEXMATCH(A10440,""wealth planning""),""Script 1"",""-"")"),"-")</f>
        <v>-</v>
      </c>
      <c r="C10440" s="74">
        <f t="shared" si="80"/>
        <v>0</v>
      </c>
      <c r="D10440" s="149">
        <f t="shared" si="81"/>
        <v>45615</v>
      </c>
    </row>
    <row r="10441" spans="1:4">
      <c r="B10441" s="74" t="str">
        <f ca="1">IFERROR(__xludf.DUMMYFUNCTION("IF(REGEXMATCH(A10441,""wealth planning""),""Script 1"",""-"")"),"-")</f>
        <v>-</v>
      </c>
      <c r="C10441" s="74">
        <f t="shared" si="80"/>
        <v>0</v>
      </c>
      <c r="D10441" s="74" t="str">
        <f t="shared" si="81"/>
        <v>You: Hai assalamualaikum Immtiaz,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442" spans="1:4">
      <c r="A10442" s="74" t="s">
        <v>7027</v>
      </c>
      <c r="B10442" s="74" t="str">
        <f ca="1">IFERROR(__xludf.DUMMYFUNCTION("IF(REGEXMATCH(A10442,""wealth planning""),""Script 1"",""-"")"),"-")</f>
        <v>-</v>
      </c>
      <c r="C10442" s="74">
        <f t="shared" si="80"/>
        <v>0</v>
      </c>
      <c r="D10442" s="74">
        <f t="shared" si="81"/>
        <v>0</v>
      </c>
    </row>
    <row r="10443" spans="1:4">
      <c r="A10443" s="74" t="s">
        <v>7027</v>
      </c>
      <c r="B10443" s="74" t="str">
        <f ca="1">IFERROR(__xludf.DUMMYFUNCTION("IF(REGEXMATCH(A10443,""wealth planning""),""Script 1"",""-"")"),"-")</f>
        <v>-</v>
      </c>
      <c r="C10443" s="74" t="str">
        <f t="shared" si="80"/>
        <v>Nur Afiqah Abd Aziz</v>
      </c>
      <c r="D10443" s="74">
        <f t="shared" si="81"/>
        <v>0</v>
      </c>
    </row>
    <row r="10444" spans="1:4">
      <c r="A10444" s="149">
        <v>45615</v>
      </c>
      <c r="B10444" s="74" t="str">
        <f ca="1">IFERROR(__xludf.DUMMYFUNCTION("IF(REGEXMATCH(A10444,""wealth planning""),""Script 1"",""-"")"),"#VALUE!")</f>
        <v>#VALUE!</v>
      </c>
      <c r="C10444" s="74" t="str">
        <f t="shared" si="80"/>
        <v>Nur Afiqah Abd Aziz</v>
      </c>
      <c r="D10444" s="74">
        <f t="shared" si="81"/>
        <v>0</v>
      </c>
    </row>
    <row r="10445" spans="1:4">
      <c r="A10445" s="149">
        <v>45615</v>
      </c>
      <c r="B10445" s="74" t="str">
        <f ca="1">IFERROR(__xludf.DUMMYFUNCTION("IF(REGEXMATCH(A10445,""wealth planning""),""Script 1"",""-"")"),"#VALUE!")</f>
        <v>#VALUE!</v>
      </c>
      <c r="C10445" s="149">
        <f t="shared" si="80"/>
        <v>45615</v>
      </c>
      <c r="D10445" s="74" t="str">
        <f t="shared" si="81"/>
        <v>Nur Afiqah Abd Aziz</v>
      </c>
    </row>
    <row r="10446" spans="1:4">
      <c r="A10446" s="74" t="s">
        <v>7028</v>
      </c>
      <c r="B10446" s="74" t="str">
        <f ca="1">IFERROR(__xludf.DUMMYFUNCTION("IF(REGEXMATCH(A10446,""wealth planning""),""Script 1"",""-"")"),"Script 1")</f>
        <v>Script 1</v>
      </c>
      <c r="C10446" s="149">
        <f t="shared" si="80"/>
        <v>45615</v>
      </c>
      <c r="D10446" s="74" t="str">
        <f t="shared" si="81"/>
        <v>Nur Afiqah Abd Aziz</v>
      </c>
    </row>
    <row r="10447" spans="1:4">
      <c r="B10447" s="74" t="str">
        <f ca="1">IFERROR(__xludf.DUMMYFUNCTION("IF(REGEXMATCH(A10447,""wealth planning""),""Script 1"",""-"")"),"-")</f>
        <v>-</v>
      </c>
      <c r="C10447" s="74" t="str">
        <f t="shared" si="80"/>
        <v>You: Hai assalamualaikum Nur 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447" s="149">
        <f t="shared" si="81"/>
        <v>45615</v>
      </c>
    </row>
    <row r="10448" spans="1:4">
      <c r="B10448" s="74" t="str">
        <f ca="1">IFERROR(__xludf.DUMMYFUNCTION("IF(REGEXMATCH(A10448,""wealth planning""),""Script 1"",""-"")"),"-")</f>
        <v>-</v>
      </c>
      <c r="C10448" s="74">
        <f t="shared" si="80"/>
        <v>0</v>
      </c>
      <c r="D10448" s="149">
        <f t="shared" si="81"/>
        <v>45615</v>
      </c>
    </row>
    <row r="10449" spans="1:4">
      <c r="B10449" s="74" t="str">
        <f ca="1">IFERROR(__xludf.DUMMYFUNCTION("IF(REGEXMATCH(A10449,""wealth planning""),""Script 1"",""-"")"),"-")</f>
        <v>-</v>
      </c>
      <c r="C10449" s="74">
        <f t="shared" si="80"/>
        <v>0</v>
      </c>
      <c r="D10449" s="74" t="str">
        <f t="shared" si="81"/>
        <v>You: Hai assalamualaikum Nur 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450" spans="1:4">
      <c r="A10450" s="74" t="s">
        <v>7030</v>
      </c>
      <c r="B10450" s="74" t="str">
        <f ca="1">IFERROR(__xludf.DUMMYFUNCTION("IF(REGEXMATCH(A10450,""wealth planning""),""Script 1"",""-"")"),"-")</f>
        <v>-</v>
      </c>
      <c r="C10450" s="74">
        <f t="shared" si="80"/>
        <v>0</v>
      </c>
      <c r="D10450" s="74">
        <f t="shared" si="81"/>
        <v>0</v>
      </c>
    </row>
    <row r="10451" spans="1:4">
      <c r="A10451" s="74" t="s">
        <v>7030</v>
      </c>
      <c r="B10451" s="74" t="str">
        <f ca="1">IFERROR(__xludf.DUMMYFUNCTION("IF(REGEXMATCH(A10451,""wealth planning""),""Script 1"",""-"")"),"-")</f>
        <v>-</v>
      </c>
      <c r="C10451" s="74" t="str">
        <f t="shared" si="80"/>
        <v>nurain fatihah</v>
      </c>
      <c r="D10451" s="74">
        <f t="shared" si="81"/>
        <v>0</v>
      </c>
    </row>
    <row r="10452" spans="1:4">
      <c r="A10452" s="149">
        <v>45615</v>
      </c>
      <c r="B10452" s="74" t="str">
        <f ca="1">IFERROR(__xludf.DUMMYFUNCTION("IF(REGEXMATCH(A10452,""wealth planning""),""Script 1"",""-"")"),"#VALUE!")</f>
        <v>#VALUE!</v>
      </c>
      <c r="C10452" s="74" t="str">
        <f t="shared" si="80"/>
        <v>nurain fatihah</v>
      </c>
      <c r="D10452" s="74">
        <f t="shared" si="81"/>
        <v>0</v>
      </c>
    </row>
    <row r="10453" spans="1:4">
      <c r="A10453" s="149">
        <v>45615</v>
      </c>
      <c r="B10453" s="74" t="str">
        <f ca="1">IFERROR(__xludf.DUMMYFUNCTION("IF(REGEXMATCH(A10453,""wealth planning""),""Script 1"",""-"")"),"#VALUE!")</f>
        <v>#VALUE!</v>
      </c>
      <c r="C10453" s="149">
        <f t="shared" si="80"/>
        <v>45615</v>
      </c>
      <c r="D10453" s="74" t="str">
        <f t="shared" si="81"/>
        <v>nurain fatihah</v>
      </c>
    </row>
    <row r="10454" spans="1:4">
      <c r="A10454" s="74" t="s">
        <v>5669</v>
      </c>
      <c r="B10454" s="74" t="str">
        <f ca="1">IFERROR(__xludf.DUMMYFUNCTION("IF(REGEXMATCH(A10454,""wealth planning""),""Script 1"",""-"")"),"Script 1")</f>
        <v>Script 1</v>
      </c>
      <c r="C10454" s="149">
        <f t="shared" si="80"/>
        <v>45615</v>
      </c>
      <c r="D10454" s="74" t="str">
        <f t="shared" si="81"/>
        <v>nurain fatihah</v>
      </c>
    </row>
    <row r="10455" spans="1:4">
      <c r="B10455" s="74" t="str">
        <f ca="1">IFERROR(__xludf.DUMMYFUNCTION("IF(REGEXMATCH(A10455,""wealth planning""),""Script 1"",""-"")"),"-")</f>
        <v>-</v>
      </c>
      <c r="C10455" s="74" t="str">
        <f t="shared" si="80"/>
        <v>You: Hai assalamualaikum Nurain,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455" s="149">
        <f t="shared" si="81"/>
        <v>45615</v>
      </c>
    </row>
    <row r="10456" spans="1:4">
      <c r="B10456" s="74" t="str">
        <f ca="1">IFERROR(__xludf.DUMMYFUNCTION("IF(REGEXMATCH(A10456,""wealth planning""),""Script 1"",""-"")"),"-")</f>
        <v>-</v>
      </c>
      <c r="C10456" s="74">
        <f t="shared" si="80"/>
        <v>0</v>
      </c>
      <c r="D10456" s="149">
        <f t="shared" si="81"/>
        <v>45615</v>
      </c>
    </row>
    <row r="10457" spans="1:4">
      <c r="B10457" s="74" t="str">
        <f ca="1">IFERROR(__xludf.DUMMYFUNCTION("IF(REGEXMATCH(A10457,""wealth planning""),""Script 1"",""-"")"),"-")</f>
        <v>-</v>
      </c>
      <c r="C10457" s="74">
        <f t="shared" si="80"/>
        <v>0</v>
      </c>
      <c r="D10457" s="74" t="str">
        <f t="shared" si="81"/>
        <v>You: Hai assalamualaikum Nurain,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458" spans="1:4">
      <c r="B10458" s="74" t="str">
        <f ca="1">IFERROR(__xludf.DUMMYFUNCTION("IF(REGEXMATCH(A10458,""wealth planning""),""Script 1"",""-"")"),"-")</f>
        <v>-</v>
      </c>
      <c r="C10458" s="74">
        <f t="shared" si="80"/>
        <v>0</v>
      </c>
      <c r="D10458" s="74">
        <f t="shared" si="81"/>
        <v>0</v>
      </c>
    </row>
    <row r="10459" spans="1:4">
      <c r="A10459" s="74" t="s">
        <v>7033</v>
      </c>
      <c r="B10459" s="74" t="str">
        <f ca="1">IFERROR(__xludf.DUMMYFUNCTION("IF(REGEXMATCH(A10459,""wealth planning""),""Script 1"",""-"")"),"-")</f>
        <v>-</v>
      </c>
      <c r="C10459" s="74">
        <f t="shared" ref="C10459:C10713" si="82">A10458</f>
        <v>0</v>
      </c>
      <c r="D10459" s="74">
        <f t="shared" ref="D10459:D10713" si="83">A10456</f>
        <v>0</v>
      </c>
    </row>
    <row r="10460" spans="1:4">
      <c r="A10460" s="149">
        <v>45615</v>
      </c>
      <c r="B10460" s="74" t="str">
        <f ca="1">IFERROR(__xludf.DUMMYFUNCTION("IF(REGEXMATCH(A10460,""wealth planning""),""Script 1"",""-"")"),"#VALUE!")</f>
        <v>#VALUE!</v>
      </c>
      <c r="C10460" s="74" t="str">
        <f t="shared" si="82"/>
        <v>Akhlam Shakirah</v>
      </c>
      <c r="D10460" s="74">
        <f t="shared" si="83"/>
        <v>0</v>
      </c>
    </row>
    <row r="10461" spans="1:4">
      <c r="A10461" s="149">
        <v>45615</v>
      </c>
      <c r="B10461" s="74" t="str">
        <f ca="1">IFERROR(__xludf.DUMMYFUNCTION("IF(REGEXMATCH(A10461,""wealth planning""),""Script 1"",""-"")"),"#VALUE!")</f>
        <v>#VALUE!</v>
      </c>
      <c r="C10461" s="149">
        <f t="shared" si="82"/>
        <v>45615</v>
      </c>
      <c r="D10461" s="74">
        <f t="shared" si="83"/>
        <v>0</v>
      </c>
    </row>
    <row r="10462" spans="1:4">
      <c r="A10462" s="74" t="s">
        <v>7034</v>
      </c>
      <c r="B10462" s="74" t="str">
        <f ca="1">IFERROR(__xludf.DUMMYFUNCTION("IF(REGEXMATCH(A10462,""wealth planning""),""Script 1"",""-"")"),"Script 1")</f>
        <v>Script 1</v>
      </c>
      <c r="C10462" s="149">
        <f t="shared" si="82"/>
        <v>45615</v>
      </c>
      <c r="D10462" s="74" t="str">
        <f t="shared" si="83"/>
        <v>Akhlam Shakirah</v>
      </c>
    </row>
    <row r="10463" spans="1:4">
      <c r="B10463" s="74" t="str">
        <f ca="1">IFERROR(__xludf.DUMMYFUNCTION("IF(REGEXMATCH(A10463,""wealth planning""),""Script 1"",""-"")"),"-")</f>
        <v>-</v>
      </c>
      <c r="C10463" s="74" t="str">
        <f t="shared" si="82"/>
        <v>You: Hai assalamualaikum Akhlam Shakirah,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463" s="149">
        <f t="shared" si="83"/>
        <v>45615</v>
      </c>
    </row>
    <row r="10464" spans="1:4">
      <c r="B10464" s="74" t="str">
        <f ca="1">IFERROR(__xludf.DUMMYFUNCTION("IF(REGEXMATCH(A10464,""wealth planning""),""Script 1"",""-"")"),"-")</f>
        <v>-</v>
      </c>
      <c r="C10464" s="74">
        <f t="shared" si="82"/>
        <v>0</v>
      </c>
      <c r="D10464" s="149">
        <f t="shared" si="83"/>
        <v>45615</v>
      </c>
    </row>
    <row r="10465" spans="1:4">
      <c r="B10465" s="74" t="str">
        <f ca="1">IFERROR(__xludf.DUMMYFUNCTION("IF(REGEXMATCH(A10465,""wealth planning""),""Script 1"",""-"")"),"-")</f>
        <v>-</v>
      </c>
      <c r="C10465" s="74">
        <f t="shared" si="82"/>
        <v>0</v>
      </c>
      <c r="D10465" s="74" t="str">
        <f t="shared" si="83"/>
        <v>You: Hai assalamualaikum Akhlam Shakirah,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466" spans="1:4">
      <c r="B10466" s="74" t="str">
        <f ca="1">IFERROR(__xludf.DUMMYFUNCTION("IF(REGEXMATCH(A10466,""wealth planning""),""Script 1"",""-"")"),"-")</f>
        <v>-</v>
      </c>
      <c r="C10466" s="74">
        <f t="shared" si="82"/>
        <v>0</v>
      </c>
      <c r="D10466" s="74">
        <f t="shared" si="83"/>
        <v>0</v>
      </c>
    </row>
    <row r="10467" spans="1:4">
      <c r="A10467" s="74" t="s">
        <v>7037</v>
      </c>
      <c r="B10467" s="74" t="str">
        <f ca="1">IFERROR(__xludf.DUMMYFUNCTION("IF(REGEXMATCH(A10467,""wealth planning""),""Script 1"",""-"")"),"-")</f>
        <v>-</v>
      </c>
      <c r="C10467" s="74">
        <f t="shared" si="82"/>
        <v>0</v>
      </c>
      <c r="D10467" s="74">
        <f t="shared" si="83"/>
        <v>0</v>
      </c>
    </row>
    <row r="10468" spans="1:4">
      <c r="A10468" s="149">
        <v>45615</v>
      </c>
      <c r="B10468" s="74" t="str">
        <f ca="1">IFERROR(__xludf.DUMMYFUNCTION("IF(REGEXMATCH(A10468,""wealth planning""),""Script 1"",""-"")"),"#VALUE!")</f>
        <v>#VALUE!</v>
      </c>
      <c r="C10468" s="74" t="str">
        <f t="shared" si="82"/>
        <v>Muhammad azhad Hassan</v>
      </c>
      <c r="D10468" s="74">
        <f t="shared" si="83"/>
        <v>0</v>
      </c>
    </row>
    <row r="10469" spans="1:4">
      <c r="A10469" s="149">
        <v>45615</v>
      </c>
      <c r="B10469" s="74" t="str">
        <f ca="1">IFERROR(__xludf.DUMMYFUNCTION("IF(REGEXMATCH(A10469,""wealth planning""),""Script 1"",""-"")"),"#VALUE!")</f>
        <v>#VALUE!</v>
      </c>
      <c r="C10469" s="149">
        <f t="shared" si="82"/>
        <v>45615</v>
      </c>
      <c r="D10469" s="74">
        <f t="shared" si="83"/>
        <v>0</v>
      </c>
    </row>
    <row r="10470" spans="1:4">
      <c r="A10470" s="74" t="s">
        <v>3748</v>
      </c>
      <c r="B10470" s="74" t="str">
        <f ca="1">IFERROR(__xludf.DUMMYFUNCTION("IF(REGEXMATCH(A10470,""wealth planning""),""Script 1"",""-"")"),"Script 1")</f>
        <v>Script 1</v>
      </c>
      <c r="C10470" s="149">
        <f t="shared" si="82"/>
        <v>45615</v>
      </c>
      <c r="D10470" s="74" t="str">
        <f t="shared" si="83"/>
        <v>Muhammad azhad Hassan</v>
      </c>
    </row>
    <row r="10471" spans="1:4">
      <c r="B10471" s="74" t="str">
        <f ca="1">IFERROR(__xludf.DUMMYFUNCTION("IF(REGEXMATCH(A10471,""wealth planning""),""Script 1"",""-"")"),"-")</f>
        <v>-</v>
      </c>
      <c r="C10471" s="74" t="str">
        <f t="shared" si="82"/>
        <v>You: Hai assalamualaikum Azhad,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471" s="149">
        <f t="shared" si="83"/>
        <v>45615</v>
      </c>
    </row>
    <row r="10472" spans="1:4">
      <c r="B10472" s="74" t="str">
        <f ca="1">IFERROR(__xludf.DUMMYFUNCTION("IF(REGEXMATCH(A10472,""wealth planning""),""Script 1"",""-"")"),"-")</f>
        <v>-</v>
      </c>
      <c r="C10472" s="74">
        <f t="shared" si="82"/>
        <v>0</v>
      </c>
      <c r="D10472" s="149">
        <f t="shared" si="83"/>
        <v>45615</v>
      </c>
    </row>
    <row r="10473" spans="1:4">
      <c r="B10473" s="74" t="str">
        <f ca="1">IFERROR(__xludf.DUMMYFUNCTION("IF(REGEXMATCH(A10473,""wealth planning""),""Script 1"",""-"")"),"-")</f>
        <v>-</v>
      </c>
      <c r="C10473" s="74">
        <f t="shared" si="82"/>
        <v>0</v>
      </c>
      <c r="D10473" s="74" t="str">
        <f t="shared" si="83"/>
        <v>You: Hai assalamualaikum Azhad,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474" spans="1:4">
      <c r="B10474" s="74" t="str">
        <f ca="1">IFERROR(__xludf.DUMMYFUNCTION("IF(REGEXMATCH(A10474,""wealth planning""),""Script 1"",""-"")"),"-")</f>
        <v>-</v>
      </c>
      <c r="C10474" s="74">
        <f t="shared" si="82"/>
        <v>0</v>
      </c>
      <c r="D10474" s="74">
        <f t="shared" si="83"/>
        <v>0</v>
      </c>
    </row>
    <row r="10475" spans="1:4">
      <c r="A10475" s="74" t="s">
        <v>7040</v>
      </c>
      <c r="B10475" s="74" t="str">
        <f ca="1">IFERROR(__xludf.DUMMYFUNCTION("IF(REGEXMATCH(A10475,""wealth planning""),""Script 1"",""-"")"),"-")</f>
        <v>-</v>
      </c>
      <c r="C10475" s="74">
        <f t="shared" si="82"/>
        <v>0</v>
      </c>
      <c r="D10475" s="74">
        <f t="shared" si="83"/>
        <v>0</v>
      </c>
    </row>
    <row r="10476" spans="1:4">
      <c r="A10476" s="149">
        <v>45615</v>
      </c>
      <c r="B10476" s="74" t="str">
        <f ca="1">IFERROR(__xludf.DUMMYFUNCTION("IF(REGEXMATCH(A10476,""wealth planning""),""Script 1"",""-"")"),"#VALUE!")</f>
        <v>#VALUE!</v>
      </c>
      <c r="C10476" s="74" t="str">
        <f t="shared" si="82"/>
        <v>Muhammad Nadzri Arzaman</v>
      </c>
      <c r="D10476" s="74">
        <f t="shared" si="83"/>
        <v>0</v>
      </c>
    </row>
    <row r="10477" spans="1:4">
      <c r="A10477" s="149">
        <v>45615</v>
      </c>
      <c r="B10477" s="74" t="str">
        <f ca="1">IFERROR(__xludf.DUMMYFUNCTION("IF(REGEXMATCH(A10477,""wealth planning""),""Script 1"",""-"")"),"#VALUE!")</f>
        <v>#VALUE!</v>
      </c>
      <c r="C10477" s="149">
        <f t="shared" si="82"/>
        <v>45615</v>
      </c>
      <c r="D10477" s="74">
        <f t="shared" si="83"/>
        <v>0</v>
      </c>
    </row>
    <row r="10478" spans="1:4">
      <c r="A10478" s="74" t="s">
        <v>7041</v>
      </c>
      <c r="B10478" s="74" t="str">
        <f ca="1">IFERROR(__xludf.DUMMYFUNCTION("IF(REGEXMATCH(A10478,""wealth planning""),""Script 1"",""-"")"),"Script 1")</f>
        <v>Script 1</v>
      </c>
      <c r="C10478" s="149">
        <f t="shared" si="82"/>
        <v>45615</v>
      </c>
      <c r="D10478" s="74" t="str">
        <f t="shared" si="83"/>
        <v>Muhammad Nadzri Arzaman</v>
      </c>
    </row>
    <row r="10479" spans="1:4">
      <c r="B10479" s="74" t="str">
        <f ca="1">IFERROR(__xludf.DUMMYFUNCTION("IF(REGEXMATCH(A10479,""wealth planning""),""Script 1"",""-"")"),"-")</f>
        <v>-</v>
      </c>
      <c r="C10479" s="74" t="str">
        <f t="shared" si="82"/>
        <v>You: Hai assalamualaikum Nadzri,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479" s="149">
        <f t="shared" si="83"/>
        <v>45615</v>
      </c>
    </row>
    <row r="10480" spans="1:4">
      <c r="B10480" s="74" t="str">
        <f ca="1">IFERROR(__xludf.DUMMYFUNCTION("IF(REGEXMATCH(A10480,""wealth planning""),""Script 1"",""-"")"),"-")</f>
        <v>-</v>
      </c>
      <c r="C10480" s="74">
        <f t="shared" si="82"/>
        <v>0</v>
      </c>
      <c r="D10480" s="149">
        <f t="shared" si="83"/>
        <v>45615</v>
      </c>
    </row>
    <row r="10481" spans="1:4">
      <c r="B10481" s="74" t="str">
        <f ca="1">IFERROR(__xludf.DUMMYFUNCTION("IF(REGEXMATCH(A10481,""wealth planning""),""Script 1"",""-"")"),"-")</f>
        <v>-</v>
      </c>
      <c r="C10481" s="74">
        <f t="shared" si="82"/>
        <v>0</v>
      </c>
      <c r="D10481" s="74" t="str">
        <f t="shared" si="83"/>
        <v>You: Hai assalamualaikum Nadzri,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482" spans="1:4">
      <c r="A10482" s="74" t="s">
        <v>7043</v>
      </c>
      <c r="B10482" s="74" t="str">
        <f ca="1">IFERROR(__xludf.DUMMYFUNCTION("IF(REGEXMATCH(A10482,""wealth planning""),""Script 1"",""-"")"),"-")</f>
        <v>-</v>
      </c>
      <c r="C10482" s="74">
        <f t="shared" si="82"/>
        <v>0</v>
      </c>
      <c r="D10482" s="74">
        <f t="shared" si="83"/>
        <v>0</v>
      </c>
    </row>
    <row r="10483" spans="1:4">
      <c r="A10483" s="74" t="s">
        <v>7043</v>
      </c>
      <c r="B10483" s="74" t="str">
        <f ca="1">IFERROR(__xludf.DUMMYFUNCTION("IF(REGEXMATCH(A10483,""wealth planning""),""Script 1"",""-"")"),"-")</f>
        <v>-</v>
      </c>
      <c r="C10483" s="74" t="str">
        <f t="shared" si="82"/>
        <v>ADLIL FARIQ</v>
      </c>
      <c r="D10483" s="74">
        <f t="shared" si="83"/>
        <v>0</v>
      </c>
    </row>
    <row r="10484" spans="1:4">
      <c r="A10484" s="149">
        <v>45615</v>
      </c>
      <c r="B10484" s="74" t="str">
        <f ca="1">IFERROR(__xludf.DUMMYFUNCTION("IF(REGEXMATCH(A10484,""wealth planning""),""Script 1"",""-"")"),"#VALUE!")</f>
        <v>#VALUE!</v>
      </c>
      <c r="C10484" s="74" t="str">
        <f t="shared" si="82"/>
        <v>ADLIL FARIQ</v>
      </c>
      <c r="D10484" s="74">
        <f t="shared" si="83"/>
        <v>0</v>
      </c>
    </row>
    <row r="10485" spans="1:4">
      <c r="A10485" s="149">
        <v>45615</v>
      </c>
      <c r="B10485" s="74" t="str">
        <f ca="1">IFERROR(__xludf.DUMMYFUNCTION("IF(REGEXMATCH(A10485,""wealth planning""),""Script 1"",""-"")"),"#VALUE!")</f>
        <v>#VALUE!</v>
      </c>
      <c r="C10485" s="149">
        <f t="shared" si="82"/>
        <v>45615</v>
      </c>
      <c r="D10485" s="74" t="str">
        <f t="shared" si="83"/>
        <v>ADLIL FARIQ</v>
      </c>
    </row>
    <row r="10486" spans="1:4">
      <c r="A10486" s="74" t="s">
        <v>7044</v>
      </c>
      <c r="B10486" s="74" t="str">
        <f ca="1">IFERROR(__xludf.DUMMYFUNCTION("IF(REGEXMATCH(A10486,""wealth planning""),""Script 1"",""-"")"),"Script 1")</f>
        <v>Script 1</v>
      </c>
      <c r="C10486" s="149">
        <f t="shared" si="82"/>
        <v>45615</v>
      </c>
      <c r="D10486" s="74" t="str">
        <f t="shared" si="83"/>
        <v>ADLIL FARIQ</v>
      </c>
    </row>
    <row r="10487" spans="1:4">
      <c r="B10487" s="74" t="str">
        <f ca="1">IFERROR(__xludf.DUMMYFUNCTION("IF(REGEXMATCH(A10487,""wealth planning""),""Script 1"",""-"")"),"-")</f>
        <v>-</v>
      </c>
      <c r="C10487" s="74" t="str">
        <f t="shared" si="82"/>
        <v>You: Hai assalamualaikum Adlil,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487" s="149">
        <f t="shared" si="83"/>
        <v>45615</v>
      </c>
    </row>
    <row r="10488" spans="1:4">
      <c r="B10488" s="74" t="str">
        <f ca="1">IFERROR(__xludf.DUMMYFUNCTION("IF(REGEXMATCH(A10488,""wealth planning""),""Script 1"",""-"")"),"-")</f>
        <v>-</v>
      </c>
      <c r="C10488" s="74">
        <f t="shared" si="82"/>
        <v>0</v>
      </c>
      <c r="D10488" s="149">
        <f t="shared" si="83"/>
        <v>45615</v>
      </c>
    </row>
    <row r="10489" spans="1:4">
      <c r="B10489" s="74" t="str">
        <f ca="1">IFERROR(__xludf.DUMMYFUNCTION("IF(REGEXMATCH(A10489,""wealth planning""),""Script 1"",""-"")"),"-")</f>
        <v>-</v>
      </c>
      <c r="C10489" s="74">
        <f t="shared" si="82"/>
        <v>0</v>
      </c>
      <c r="D10489" s="74" t="str">
        <f t="shared" si="83"/>
        <v>You: Hai assalamualaikum Adlil,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490" spans="1:4">
      <c r="B10490" s="74" t="str">
        <f ca="1">IFERROR(__xludf.DUMMYFUNCTION("IF(REGEXMATCH(A10490,""wealth planning""),""Script 1"",""-"")"),"-")</f>
        <v>-</v>
      </c>
      <c r="C10490" s="74">
        <f t="shared" si="82"/>
        <v>0</v>
      </c>
      <c r="D10490" s="74">
        <f t="shared" si="83"/>
        <v>0</v>
      </c>
    </row>
    <row r="10491" spans="1:4">
      <c r="A10491" s="74" t="s">
        <v>7047</v>
      </c>
      <c r="B10491" s="74" t="str">
        <f ca="1">IFERROR(__xludf.DUMMYFUNCTION("IF(REGEXMATCH(A10491,""wealth planning""),""Script 1"",""-"")"),"-")</f>
        <v>-</v>
      </c>
      <c r="C10491" s="74">
        <f t="shared" si="82"/>
        <v>0</v>
      </c>
      <c r="D10491" s="74">
        <f t="shared" si="83"/>
        <v>0</v>
      </c>
    </row>
    <row r="10492" spans="1:4">
      <c r="A10492" s="149">
        <v>45615</v>
      </c>
      <c r="B10492" s="74" t="str">
        <f ca="1">IFERROR(__xludf.DUMMYFUNCTION("IF(REGEXMATCH(A10492,""wealth planning""),""Script 1"",""-"")"),"#VALUE!")</f>
        <v>#VALUE!</v>
      </c>
      <c r="C10492" s="74" t="str">
        <f t="shared" si="82"/>
        <v>FARA AYUNNA</v>
      </c>
      <c r="D10492" s="74">
        <f t="shared" si="83"/>
        <v>0</v>
      </c>
    </row>
    <row r="10493" spans="1:4">
      <c r="A10493" s="149">
        <v>45615</v>
      </c>
      <c r="B10493" s="74" t="str">
        <f ca="1">IFERROR(__xludf.DUMMYFUNCTION("IF(REGEXMATCH(A10493,""wealth planning""),""Script 1"",""-"")"),"#VALUE!")</f>
        <v>#VALUE!</v>
      </c>
      <c r="C10493" s="149">
        <f t="shared" si="82"/>
        <v>45615</v>
      </c>
      <c r="D10493" s="74">
        <f t="shared" si="83"/>
        <v>0</v>
      </c>
    </row>
    <row r="10494" spans="1:4">
      <c r="A10494" s="74" t="s">
        <v>7048</v>
      </c>
      <c r="B10494" s="74" t="str">
        <f ca="1">IFERROR(__xludf.DUMMYFUNCTION("IF(REGEXMATCH(A10494,""wealth planning""),""Script 1"",""-"")"),"Script 1")</f>
        <v>Script 1</v>
      </c>
      <c r="C10494" s="149">
        <f t="shared" si="82"/>
        <v>45615</v>
      </c>
      <c r="D10494" s="74" t="str">
        <f t="shared" si="83"/>
        <v>FARA AYUNNA</v>
      </c>
    </row>
    <row r="10495" spans="1:4">
      <c r="B10495" s="74" t="str">
        <f ca="1">IFERROR(__xludf.DUMMYFUNCTION("IF(REGEXMATCH(A10495,""wealth planning""),""Script 1"",""-"")"),"-")</f>
        <v>-</v>
      </c>
      <c r="C10495" s="74" t="str">
        <f t="shared" si="82"/>
        <v>You: Hai assalamualaikum Fara,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495" s="149">
        <f t="shared" si="83"/>
        <v>45615</v>
      </c>
    </row>
    <row r="10496" spans="1:4">
      <c r="B10496" s="74" t="str">
        <f ca="1">IFERROR(__xludf.DUMMYFUNCTION("IF(REGEXMATCH(A10496,""wealth planning""),""Script 1"",""-"")"),"-")</f>
        <v>-</v>
      </c>
      <c r="C10496" s="74">
        <f t="shared" si="82"/>
        <v>0</v>
      </c>
      <c r="D10496" s="149">
        <f t="shared" si="83"/>
        <v>45615</v>
      </c>
    </row>
    <row r="10497" spans="1:4">
      <c r="B10497" s="74" t="str">
        <f ca="1">IFERROR(__xludf.DUMMYFUNCTION("IF(REGEXMATCH(A10497,""wealth planning""),""Script 1"",""-"")"),"-")</f>
        <v>-</v>
      </c>
      <c r="C10497" s="74">
        <f t="shared" si="82"/>
        <v>0</v>
      </c>
      <c r="D10497" s="74" t="str">
        <f t="shared" si="83"/>
        <v>You: Hai assalamualaikum Fara,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498" spans="1:4">
      <c r="A10498" s="74" t="s">
        <v>7050</v>
      </c>
      <c r="B10498" s="74" t="str">
        <f ca="1">IFERROR(__xludf.DUMMYFUNCTION("IF(REGEXMATCH(A10498,""wealth planning""),""Script 1"",""-"")"),"-")</f>
        <v>-</v>
      </c>
      <c r="C10498" s="74">
        <f t="shared" si="82"/>
        <v>0</v>
      </c>
      <c r="D10498" s="74">
        <f t="shared" si="83"/>
        <v>0</v>
      </c>
    </row>
    <row r="10499" spans="1:4">
      <c r="A10499" s="74" t="s">
        <v>7050</v>
      </c>
      <c r="B10499" s="74" t="str">
        <f ca="1">IFERROR(__xludf.DUMMYFUNCTION("IF(REGEXMATCH(A10499,""wealth planning""),""Script 1"",""-"")"),"-")</f>
        <v>-</v>
      </c>
      <c r="C10499" s="74" t="str">
        <f t="shared" si="82"/>
        <v>Nor Fatin Syahirah</v>
      </c>
      <c r="D10499" s="74">
        <f t="shared" si="83"/>
        <v>0</v>
      </c>
    </row>
    <row r="10500" spans="1:4">
      <c r="A10500" s="149">
        <v>45615</v>
      </c>
      <c r="B10500" s="74" t="str">
        <f ca="1">IFERROR(__xludf.DUMMYFUNCTION("IF(REGEXMATCH(A10500,""wealth planning""),""Script 1"",""-"")"),"#VALUE!")</f>
        <v>#VALUE!</v>
      </c>
      <c r="C10500" s="74" t="str">
        <f t="shared" si="82"/>
        <v>Nor Fatin Syahirah</v>
      </c>
      <c r="D10500" s="74">
        <f t="shared" si="83"/>
        <v>0</v>
      </c>
    </row>
    <row r="10501" spans="1:4">
      <c r="A10501" s="149">
        <v>45615</v>
      </c>
      <c r="B10501" s="74" t="str">
        <f ca="1">IFERROR(__xludf.DUMMYFUNCTION("IF(REGEXMATCH(A10501,""wealth planning""),""Script 1"",""-"")"),"#VALUE!")</f>
        <v>#VALUE!</v>
      </c>
      <c r="C10501" s="149">
        <f t="shared" si="82"/>
        <v>45615</v>
      </c>
      <c r="D10501" s="74" t="str">
        <f t="shared" si="83"/>
        <v>Nor Fatin Syahirah</v>
      </c>
    </row>
    <row r="10502" spans="1:4">
      <c r="A10502" s="74" t="s">
        <v>3004</v>
      </c>
      <c r="B10502" s="74" t="str">
        <f ca="1">IFERROR(__xludf.DUMMYFUNCTION("IF(REGEXMATCH(A10502,""wealth planning""),""Script 1"",""-"")"),"Script 1")</f>
        <v>Script 1</v>
      </c>
      <c r="C10502" s="149">
        <f t="shared" si="82"/>
        <v>45615</v>
      </c>
      <c r="D10502" s="74" t="str">
        <f t="shared" si="83"/>
        <v>Nor Fatin Syahirah</v>
      </c>
    </row>
    <row r="10503" spans="1:4">
      <c r="B10503" s="74" t="str">
        <f ca="1">IFERROR(__xludf.DUMMYFUNCTION("IF(REGEXMATCH(A10503,""wealth planning""),""Script 1"",""-"")"),"-")</f>
        <v>-</v>
      </c>
      <c r="C10503" s="74" t="str">
        <f t="shared" si="82"/>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503" s="149">
        <f t="shared" si="83"/>
        <v>45615</v>
      </c>
    </row>
    <row r="10504" spans="1:4">
      <c r="B10504" s="74" t="str">
        <f ca="1">IFERROR(__xludf.DUMMYFUNCTION("IF(REGEXMATCH(A10504,""wealth planning""),""Script 1"",""-"")"),"-")</f>
        <v>-</v>
      </c>
      <c r="C10504" s="74">
        <f t="shared" si="82"/>
        <v>0</v>
      </c>
      <c r="D10504" s="149">
        <f t="shared" si="83"/>
        <v>45615</v>
      </c>
    </row>
    <row r="10505" spans="1:4">
      <c r="B10505" s="74" t="str">
        <f ca="1">IFERROR(__xludf.DUMMYFUNCTION("IF(REGEXMATCH(A10505,""wealth planning""),""Script 1"",""-"")"),"-")</f>
        <v>-</v>
      </c>
      <c r="C10505" s="74">
        <f t="shared" si="82"/>
        <v>0</v>
      </c>
      <c r="D10505" s="74" t="str">
        <f t="shared" si="83"/>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506" spans="1:4">
      <c r="A10506" s="74" t="s">
        <v>7052</v>
      </c>
      <c r="B10506" s="74" t="str">
        <f ca="1">IFERROR(__xludf.DUMMYFUNCTION("IF(REGEXMATCH(A10506,""wealth planning""),""Script 1"",""-"")"),"-")</f>
        <v>-</v>
      </c>
      <c r="C10506" s="74">
        <f t="shared" si="82"/>
        <v>0</v>
      </c>
      <c r="D10506" s="74">
        <f t="shared" si="83"/>
        <v>0</v>
      </c>
    </row>
    <row r="10507" spans="1:4">
      <c r="A10507" s="74" t="s">
        <v>7053</v>
      </c>
      <c r="B10507" s="74" t="str">
        <f ca="1">IFERROR(__xludf.DUMMYFUNCTION("IF(REGEXMATCH(A10507,""wealth planning""),""Script 1"",""-"")"),"-")</f>
        <v>-</v>
      </c>
      <c r="C10507" s="74" t="str">
        <f t="shared" si="82"/>
        <v>Rizzqi ShahStatus is reachable</v>
      </c>
      <c r="D10507" s="74">
        <f t="shared" si="83"/>
        <v>0</v>
      </c>
    </row>
    <row r="10508" spans="1:4">
      <c r="A10508" s="149">
        <v>45615</v>
      </c>
      <c r="B10508" s="74" t="str">
        <f ca="1">IFERROR(__xludf.DUMMYFUNCTION("IF(REGEXMATCH(A10508,""wealth planning""),""Script 1"",""-"")"),"#VALUE!")</f>
        <v>#VALUE!</v>
      </c>
      <c r="C10508" s="74" t="str">
        <f t="shared" si="82"/>
        <v>Rizzqi Shah</v>
      </c>
      <c r="D10508" s="74">
        <f t="shared" si="83"/>
        <v>0</v>
      </c>
    </row>
    <row r="10509" spans="1:4">
      <c r="A10509" s="149">
        <v>45615</v>
      </c>
      <c r="B10509" s="74" t="str">
        <f ca="1">IFERROR(__xludf.DUMMYFUNCTION("IF(REGEXMATCH(A10509,""wealth planning""),""Script 1"",""-"")"),"#VALUE!")</f>
        <v>#VALUE!</v>
      </c>
      <c r="C10509" s="149">
        <f t="shared" si="82"/>
        <v>45615</v>
      </c>
      <c r="D10509" s="74" t="str">
        <f t="shared" si="83"/>
        <v>Rizzqi ShahStatus is reachable</v>
      </c>
    </row>
    <row r="10510" spans="1:4">
      <c r="A10510" s="74" t="s">
        <v>7054</v>
      </c>
      <c r="B10510" s="74" t="str">
        <f ca="1">IFERROR(__xludf.DUMMYFUNCTION("IF(REGEXMATCH(A10510,""wealth planning""),""Script 1"",""-"")"),"Script 1")</f>
        <v>Script 1</v>
      </c>
      <c r="C10510" s="149">
        <f t="shared" si="82"/>
        <v>45615</v>
      </c>
      <c r="D10510" s="74" t="str">
        <f t="shared" si="83"/>
        <v>Rizzqi Shah</v>
      </c>
    </row>
    <row r="10511" spans="1:4">
      <c r="B10511" s="74" t="str">
        <f ca="1">IFERROR(__xludf.DUMMYFUNCTION("IF(REGEXMATCH(A10511,""wealth planning""),""Script 1"",""-"")"),"-")</f>
        <v>-</v>
      </c>
      <c r="C10511" s="74" t="str">
        <f t="shared" si="82"/>
        <v>You: Hai assalamualaikum Rizzqi,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511" s="149">
        <f t="shared" si="83"/>
        <v>45615</v>
      </c>
    </row>
    <row r="10512" spans="1:4">
      <c r="B10512" s="74" t="str">
        <f ca="1">IFERROR(__xludf.DUMMYFUNCTION("IF(REGEXMATCH(A10512,""wealth planning""),""Script 1"",""-"")"),"-")</f>
        <v>-</v>
      </c>
      <c r="C10512" s="74">
        <f t="shared" si="82"/>
        <v>0</v>
      </c>
      <c r="D10512" s="149">
        <f t="shared" si="83"/>
        <v>45615</v>
      </c>
    </row>
    <row r="10513" spans="1:4">
      <c r="B10513" s="74" t="str">
        <f ca="1">IFERROR(__xludf.DUMMYFUNCTION("IF(REGEXMATCH(A10513,""wealth planning""),""Script 1"",""-"")"),"-")</f>
        <v>-</v>
      </c>
      <c r="C10513" s="74">
        <f t="shared" si="82"/>
        <v>0</v>
      </c>
      <c r="D10513" s="74" t="str">
        <f t="shared" si="83"/>
        <v>You: Hai assalamualaikum Rizzqi,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514" spans="1:4">
      <c r="B10514" s="74" t="str">
        <f ca="1">IFERROR(__xludf.DUMMYFUNCTION("IF(REGEXMATCH(A10514,""wealth planning""),""Script 1"",""-"")"),"-")</f>
        <v>-</v>
      </c>
      <c r="C10514" s="74">
        <f t="shared" si="82"/>
        <v>0</v>
      </c>
      <c r="D10514" s="74">
        <f t="shared" si="83"/>
        <v>0</v>
      </c>
    </row>
    <row r="10515" spans="1:4">
      <c r="A10515" s="74" t="s">
        <v>7057</v>
      </c>
      <c r="B10515" s="74" t="str">
        <f ca="1">IFERROR(__xludf.DUMMYFUNCTION("IF(REGEXMATCH(A10515,""wealth planning""),""Script 1"",""-"")"),"-")</f>
        <v>-</v>
      </c>
      <c r="C10515" s="74">
        <f t="shared" si="82"/>
        <v>0</v>
      </c>
      <c r="D10515" s="74">
        <f t="shared" si="83"/>
        <v>0</v>
      </c>
    </row>
    <row r="10516" spans="1:4">
      <c r="A10516" s="149">
        <v>45615</v>
      </c>
      <c r="B10516" s="74" t="str">
        <f ca="1">IFERROR(__xludf.DUMMYFUNCTION("IF(REGEXMATCH(A10516,""wealth planning""),""Script 1"",""-"")"),"#VALUE!")</f>
        <v>#VALUE!</v>
      </c>
      <c r="C10516" s="74" t="str">
        <f t="shared" si="82"/>
        <v>Khairil Azril</v>
      </c>
      <c r="D10516" s="74">
        <f t="shared" si="83"/>
        <v>0</v>
      </c>
    </row>
    <row r="10517" spans="1:4">
      <c r="A10517" s="149">
        <v>45615</v>
      </c>
      <c r="B10517" s="74" t="str">
        <f ca="1">IFERROR(__xludf.DUMMYFUNCTION("IF(REGEXMATCH(A10517,""wealth planning""),""Script 1"",""-"")"),"#VALUE!")</f>
        <v>#VALUE!</v>
      </c>
      <c r="C10517" s="149">
        <f t="shared" si="82"/>
        <v>45615</v>
      </c>
      <c r="D10517" s="74">
        <f t="shared" si="83"/>
        <v>0</v>
      </c>
    </row>
    <row r="10518" spans="1:4">
      <c r="A10518" s="74" t="s">
        <v>7058</v>
      </c>
      <c r="B10518" s="74" t="str">
        <f ca="1">IFERROR(__xludf.DUMMYFUNCTION("IF(REGEXMATCH(A10518,""wealth planning""),""Script 1"",""-"")"),"Script 1")</f>
        <v>Script 1</v>
      </c>
      <c r="C10518" s="149">
        <f t="shared" si="82"/>
        <v>45615</v>
      </c>
      <c r="D10518" s="74" t="str">
        <f t="shared" si="83"/>
        <v>Khairil Azril</v>
      </c>
    </row>
    <row r="10519" spans="1:4">
      <c r="B10519" s="74" t="str">
        <f ca="1">IFERROR(__xludf.DUMMYFUNCTION("IF(REGEXMATCH(A10519,""wealth planning""),""Script 1"",""-"")"),"-")</f>
        <v>-</v>
      </c>
      <c r="C10519" s="74" t="str">
        <f t="shared" si="82"/>
        <v>You: Hai assalamualaikum Khairil,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519" s="149">
        <f t="shared" si="83"/>
        <v>45615</v>
      </c>
    </row>
    <row r="10520" spans="1:4">
      <c r="B10520" s="74" t="str">
        <f ca="1">IFERROR(__xludf.DUMMYFUNCTION("IF(REGEXMATCH(A10520,""wealth planning""),""Script 1"",""-"")"),"-")</f>
        <v>-</v>
      </c>
      <c r="C10520" s="74">
        <f t="shared" si="82"/>
        <v>0</v>
      </c>
      <c r="D10520" s="149">
        <f t="shared" si="83"/>
        <v>45615</v>
      </c>
    </row>
    <row r="10521" spans="1:4">
      <c r="B10521" s="74" t="str">
        <f ca="1">IFERROR(__xludf.DUMMYFUNCTION("IF(REGEXMATCH(A10521,""wealth planning""),""Script 1"",""-"")"),"-")</f>
        <v>-</v>
      </c>
      <c r="C10521" s="74">
        <f t="shared" si="82"/>
        <v>0</v>
      </c>
      <c r="D10521" s="74" t="str">
        <f t="shared" si="83"/>
        <v>You: Hai assalamualaikum Khairil,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522" spans="1:4">
      <c r="A10522" s="74" t="s">
        <v>7060</v>
      </c>
      <c r="B10522" s="74" t="str">
        <f ca="1">IFERROR(__xludf.DUMMYFUNCTION("IF(REGEXMATCH(A10522,""wealth planning""),""Script 1"",""-"")"),"-")</f>
        <v>-</v>
      </c>
      <c r="C10522" s="74">
        <f t="shared" si="82"/>
        <v>0</v>
      </c>
      <c r="D10522" s="74">
        <f t="shared" si="83"/>
        <v>0</v>
      </c>
    </row>
    <row r="10523" spans="1:4">
      <c r="A10523" s="74" t="s">
        <v>7061</v>
      </c>
      <c r="B10523" s="74" t="str">
        <f ca="1">IFERROR(__xludf.DUMMYFUNCTION("IF(REGEXMATCH(A10523,""wealth planning""),""Script 1"",""-"")"),"-")</f>
        <v>-</v>
      </c>
      <c r="C10523" s="74" t="str">
        <f t="shared" si="82"/>
        <v>Arief FarhanStatus is reachable</v>
      </c>
      <c r="D10523" s="74">
        <f t="shared" si="83"/>
        <v>0</v>
      </c>
    </row>
    <row r="10524" spans="1:4">
      <c r="A10524" s="149">
        <v>45615</v>
      </c>
      <c r="B10524" s="74" t="str">
        <f ca="1">IFERROR(__xludf.DUMMYFUNCTION("IF(REGEXMATCH(A10524,""wealth planning""),""Script 1"",""-"")"),"#VALUE!")</f>
        <v>#VALUE!</v>
      </c>
      <c r="C10524" s="74" t="str">
        <f t="shared" si="82"/>
        <v>Arief Farhan</v>
      </c>
      <c r="D10524" s="74">
        <f t="shared" si="83"/>
        <v>0</v>
      </c>
    </row>
    <row r="10525" spans="1:4">
      <c r="A10525" s="149">
        <v>45615</v>
      </c>
      <c r="B10525" s="74" t="str">
        <f ca="1">IFERROR(__xludf.DUMMYFUNCTION("IF(REGEXMATCH(A10525,""wealth planning""),""Script 1"",""-"")"),"#VALUE!")</f>
        <v>#VALUE!</v>
      </c>
      <c r="C10525" s="149">
        <f t="shared" si="82"/>
        <v>45615</v>
      </c>
      <c r="D10525" s="74" t="str">
        <f t="shared" si="83"/>
        <v>Arief FarhanStatus is reachable</v>
      </c>
    </row>
    <row r="10526" spans="1:4">
      <c r="A10526" s="74" t="s">
        <v>3751</v>
      </c>
      <c r="B10526" s="74" t="str">
        <f ca="1">IFERROR(__xludf.DUMMYFUNCTION("IF(REGEXMATCH(A10526,""wealth planning""),""Script 1"",""-"")"),"Script 1")</f>
        <v>Script 1</v>
      </c>
      <c r="C10526" s="149">
        <f t="shared" si="82"/>
        <v>45615</v>
      </c>
      <c r="D10526" s="74" t="str">
        <f t="shared" si="83"/>
        <v>Arief Farhan</v>
      </c>
    </row>
    <row r="10527" spans="1:4">
      <c r="B10527" s="74" t="str">
        <f ca="1">IFERROR(__xludf.DUMMYFUNCTION("IF(REGEXMATCH(A10527,""wealth planning""),""Script 1"",""-"")"),"-")</f>
        <v>-</v>
      </c>
      <c r="C10527" s="74" t="str">
        <f t="shared" si="82"/>
        <v>You: Hai assalamualaikum Arief,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527" s="149">
        <f t="shared" si="83"/>
        <v>45615</v>
      </c>
    </row>
    <row r="10528" spans="1:4">
      <c r="B10528" s="74" t="str">
        <f ca="1">IFERROR(__xludf.DUMMYFUNCTION("IF(REGEXMATCH(A10528,""wealth planning""),""Script 1"",""-"")"),"-")</f>
        <v>-</v>
      </c>
      <c r="C10528" s="74">
        <f t="shared" si="82"/>
        <v>0</v>
      </c>
      <c r="D10528" s="149">
        <f t="shared" si="83"/>
        <v>45615</v>
      </c>
    </row>
    <row r="10529" spans="1:4">
      <c r="B10529" s="74" t="str">
        <f ca="1">IFERROR(__xludf.DUMMYFUNCTION("IF(REGEXMATCH(A10529,""wealth planning""),""Script 1"",""-"")"),"-")</f>
        <v>-</v>
      </c>
      <c r="C10529" s="74">
        <f t="shared" si="82"/>
        <v>0</v>
      </c>
      <c r="D10529" s="74" t="str">
        <f t="shared" si="83"/>
        <v>You: Hai assalamualaikum Arief,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530" spans="1:4">
      <c r="B10530" s="74" t="str">
        <f ca="1">IFERROR(__xludf.DUMMYFUNCTION("IF(REGEXMATCH(A10530,""wealth planning""),""Script 1"",""-"")"),"-")</f>
        <v>-</v>
      </c>
      <c r="C10530" s="74">
        <f t="shared" si="82"/>
        <v>0</v>
      </c>
      <c r="D10530" s="74">
        <f t="shared" si="83"/>
        <v>0</v>
      </c>
    </row>
    <row r="10531" spans="1:4">
      <c r="A10531" s="74" t="s">
        <v>7064</v>
      </c>
      <c r="B10531" s="74" t="str">
        <f ca="1">IFERROR(__xludf.DUMMYFUNCTION("IF(REGEXMATCH(A10531,""wealth planning""),""Script 1"",""-"")"),"-")</f>
        <v>-</v>
      </c>
      <c r="C10531" s="74">
        <f t="shared" si="82"/>
        <v>0</v>
      </c>
      <c r="D10531" s="74">
        <f t="shared" si="83"/>
        <v>0</v>
      </c>
    </row>
    <row r="10532" spans="1:4">
      <c r="A10532" s="149">
        <v>45615</v>
      </c>
      <c r="B10532" s="74" t="str">
        <f ca="1">IFERROR(__xludf.DUMMYFUNCTION("IF(REGEXMATCH(A10532,""wealth planning""),""Script 1"",""-"")"),"#VALUE!")</f>
        <v>#VALUE!</v>
      </c>
      <c r="C10532" s="74" t="str">
        <f t="shared" si="82"/>
        <v>Irsyad Hakim</v>
      </c>
      <c r="D10532" s="74">
        <f t="shared" si="83"/>
        <v>0</v>
      </c>
    </row>
    <row r="10533" spans="1:4">
      <c r="A10533" s="149">
        <v>45615</v>
      </c>
      <c r="B10533" s="74" t="str">
        <f ca="1">IFERROR(__xludf.DUMMYFUNCTION("IF(REGEXMATCH(A10533,""wealth planning""),""Script 1"",""-"")"),"#VALUE!")</f>
        <v>#VALUE!</v>
      </c>
      <c r="C10533" s="149">
        <f t="shared" si="82"/>
        <v>45615</v>
      </c>
      <c r="D10533" s="74">
        <f t="shared" si="83"/>
        <v>0</v>
      </c>
    </row>
    <row r="10534" spans="1:4">
      <c r="A10534" s="74" t="s">
        <v>7065</v>
      </c>
      <c r="B10534" s="74" t="str">
        <f ca="1">IFERROR(__xludf.DUMMYFUNCTION("IF(REGEXMATCH(A10534,""wealth planning""),""Script 1"",""-"")"),"Script 1")</f>
        <v>Script 1</v>
      </c>
      <c r="C10534" s="149">
        <f t="shared" si="82"/>
        <v>45615</v>
      </c>
      <c r="D10534" s="74" t="str">
        <f t="shared" si="83"/>
        <v>Irsyad Hakim</v>
      </c>
    </row>
    <row r="10535" spans="1:4">
      <c r="B10535" s="74" t="str">
        <f ca="1">IFERROR(__xludf.DUMMYFUNCTION("IF(REGEXMATCH(A10535,""wealth planning""),""Script 1"",""-"")"),"-")</f>
        <v>-</v>
      </c>
      <c r="C10535" s="74" t="str">
        <f t="shared" si="82"/>
        <v>You: Hai assalamualaikum Irsyad,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535" s="149">
        <f t="shared" si="83"/>
        <v>45615</v>
      </c>
    </row>
    <row r="10536" spans="1:4">
      <c r="B10536" s="74" t="str">
        <f ca="1">IFERROR(__xludf.DUMMYFUNCTION("IF(REGEXMATCH(A10536,""wealth planning""),""Script 1"",""-"")"),"-")</f>
        <v>-</v>
      </c>
      <c r="C10536" s="74">
        <f t="shared" si="82"/>
        <v>0</v>
      </c>
      <c r="D10536" s="149">
        <f t="shared" si="83"/>
        <v>45615</v>
      </c>
    </row>
    <row r="10537" spans="1:4">
      <c r="B10537" s="74" t="str">
        <f ca="1">IFERROR(__xludf.DUMMYFUNCTION("IF(REGEXMATCH(A10537,""wealth planning""),""Script 1"",""-"")"),"-")</f>
        <v>-</v>
      </c>
      <c r="C10537" s="74">
        <f t="shared" si="82"/>
        <v>0</v>
      </c>
      <c r="D10537" s="74" t="str">
        <f t="shared" si="83"/>
        <v>You: Hai assalamualaikum Irsyad,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538" spans="1:4">
      <c r="B10538" s="74" t="str">
        <f ca="1">IFERROR(__xludf.DUMMYFUNCTION("IF(REGEXMATCH(A10538,""wealth planning""),""Script 1"",""-"")"),"-")</f>
        <v>-</v>
      </c>
      <c r="C10538" s="74">
        <f t="shared" si="82"/>
        <v>0</v>
      </c>
      <c r="D10538" s="74">
        <f t="shared" si="83"/>
        <v>0</v>
      </c>
    </row>
    <row r="10539" spans="1:4">
      <c r="A10539" s="74" t="s">
        <v>7068</v>
      </c>
      <c r="B10539" s="74" t="str">
        <f ca="1">IFERROR(__xludf.DUMMYFUNCTION("IF(REGEXMATCH(A10539,""wealth planning""),""Script 1"",""-"")"),"-")</f>
        <v>-</v>
      </c>
      <c r="C10539" s="74">
        <f t="shared" si="82"/>
        <v>0</v>
      </c>
      <c r="D10539" s="74">
        <f t="shared" si="83"/>
        <v>0</v>
      </c>
    </row>
    <row r="10540" spans="1:4">
      <c r="A10540" s="149">
        <v>45615</v>
      </c>
      <c r="B10540" s="74" t="str">
        <f ca="1">IFERROR(__xludf.DUMMYFUNCTION("IF(REGEXMATCH(A10540,""wealth planning""),""Script 1"",""-"")"),"#VALUE!")</f>
        <v>#VALUE!</v>
      </c>
      <c r="C10540" s="74" t="str">
        <f t="shared" si="82"/>
        <v>Farah Dania Choo</v>
      </c>
      <c r="D10540" s="74">
        <f t="shared" si="83"/>
        <v>0</v>
      </c>
    </row>
    <row r="10541" spans="1:4">
      <c r="A10541" s="149">
        <v>45615</v>
      </c>
      <c r="B10541" s="74" t="str">
        <f ca="1">IFERROR(__xludf.DUMMYFUNCTION("IF(REGEXMATCH(A10541,""wealth planning""),""Script 1"",""-"")"),"#VALUE!")</f>
        <v>#VALUE!</v>
      </c>
      <c r="C10541" s="149">
        <f t="shared" si="82"/>
        <v>45615</v>
      </c>
      <c r="D10541" s="74">
        <f t="shared" si="83"/>
        <v>0</v>
      </c>
    </row>
    <row r="10542" spans="1:4">
      <c r="A10542" s="74" t="s">
        <v>2881</v>
      </c>
      <c r="B10542" s="74" t="str">
        <f ca="1">IFERROR(__xludf.DUMMYFUNCTION("IF(REGEXMATCH(A10542,""wealth planning""),""Script 1"",""-"")"),"Script 1")</f>
        <v>Script 1</v>
      </c>
      <c r="C10542" s="149">
        <f t="shared" si="82"/>
        <v>45615</v>
      </c>
      <c r="D10542" s="74" t="str">
        <f t="shared" si="83"/>
        <v>Farah Dania Choo</v>
      </c>
    </row>
    <row r="10543" spans="1:4">
      <c r="B10543" s="74" t="str">
        <f ca="1">IFERROR(__xludf.DUMMYFUNCTION("IF(REGEXMATCH(A10543,""wealth planning""),""Script 1"",""-"")"),"-")</f>
        <v>-</v>
      </c>
      <c r="C10543" s="74" t="str">
        <f t="shared" si="82"/>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543" s="149">
        <f t="shared" si="83"/>
        <v>45615</v>
      </c>
    </row>
    <row r="10544" spans="1:4">
      <c r="B10544" s="74" t="str">
        <f ca="1">IFERROR(__xludf.DUMMYFUNCTION("IF(REGEXMATCH(A10544,""wealth planning""),""Script 1"",""-"")"),"-")</f>
        <v>-</v>
      </c>
      <c r="C10544" s="74">
        <f t="shared" si="82"/>
        <v>0</v>
      </c>
      <c r="D10544" s="149">
        <f t="shared" si="83"/>
        <v>45615</v>
      </c>
    </row>
    <row r="10545" spans="1:4">
      <c r="B10545" s="74" t="str">
        <f ca="1">IFERROR(__xludf.DUMMYFUNCTION("IF(REGEXMATCH(A10545,""wealth planning""),""Script 1"",""-"")"),"-")</f>
        <v>-</v>
      </c>
      <c r="C10545" s="74">
        <f t="shared" si="82"/>
        <v>0</v>
      </c>
      <c r="D10545" s="74" t="str">
        <f t="shared" si="83"/>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546" spans="1:4">
      <c r="A10546" s="74" t="s">
        <v>7070</v>
      </c>
      <c r="B10546" s="74" t="str">
        <f ca="1">IFERROR(__xludf.DUMMYFUNCTION("IF(REGEXMATCH(A10546,""wealth planning""),""Script 1"",""-"")"),"-")</f>
        <v>-</v>
      </c>
      <c r="C10546" s="74">
        <f t="shared" si="82"/>
        <v>0</v>
      </c>
      <c r="D10546" s="74">
        <f t="shared" si="83"/>
        <v>0</v>
      </c>
    </row>
    <row r="10547" spans="1:4">
      <c r="A10547" s="74" t="s">
        <v>7071</v>
      </c>
      <c r="B10547" s="74" t="str">
        <f ca="1">IFERROR(__xludf.DUMMYFUNCTION("IF(REGEXMATCH(A10547,""wealth planning""),""Script 1"",""-"")"),"-")</f>
        <v>-</v>
      </c>
      <c r="C10547" s="74" t="str">
        <f t="shared" si="82"/>
        <v>Aiman Sufi Mohamad KarimStatus is reachable</v>
      </c>
      <c r="D10547" s="74">
        <f t="shared" si="83"/>
        <v>0</v>
      </c>
    </row>
    <row r="10548" spans="1:4">
      <c r="A10548" s="149">
        <v>45615</v>
      </c>
      <c r="B10548" s="74" t="str">
        <f ca="1">IFERROR(__xludf.DUMMYFUNCTION("IF(REGEXMATCH(A10548,""wealth planning""),""Script 1"",""-"")"),"#VALUE!")</f>
        <v>#VALUE!</v>
      </c>
      <c r="C10548" s="74" t="str">
        <f t="shared" si="82"/>
        <v>Aiman Sufi Mohamad Karim</v>
      </c>
      <c r="D10548" s="74">
        <f t="shared" si="83"/>
        <v>0</v>
      </c>
    </row>
    <row r="10549" spans="1:4">
      <c r="A10549" s="149">
        <v>45615</v>
      </c>
      <c r="B10549" s="74" t="str">
        <f ca="1">IFERROR(__xludf.DUMMYFUNCTION("IF(REGEXMATCH(A10549,""wealth planning""),""Script 1"",""-"")"),"#VALUE!")</f>
        <v>#VALUE!</v>
      </c>
      <c r="C10549" s="149">
        <f t="shared" si="82"/>
        <v>45615</v>
      </c>
      <c r="D10549" s="74" t="str">
        <f t="shared" si="83"/>
        <v>Aiman Sufi Mohamad KarimStatus is reachable</v>
      </c>
    </row>
    <row r="10550" spans="1:4">
      <c r="A10550" s="74" t="s">
        <v>2821</v>
      </c>
      <c r="B10550" s="74" t="str">
        <f ca="1">IFERROR(__xludf.DUMMYFUNCTION("IF(REGEXMATCH(A10550,""wealth planning""),""Script 1"",""-"")"),"Script 1")</f>
        <v>Script 1</v>
      </c>
      <c r="C10550" s="149">
        <f t="shared" si="82"/>
        <v>45615</v>
      </c>
      <c r="D10550" s="74" t="str">
        <f t="shared" si="83"/>
        <v>Aiman Sufi Mohamad Karim</v>
      </c>
    </row>
    <row r="10551" spans="1:4">
      <c r="B10551" s="74" t="str">
        <f ca="1">IFERROR(__xludf.DUMMYFUNCTION("IF(REGEXMATCH(A10551,""wealth planning""),""Script 1"",""-"")"),"-")</f>
        <v>-</v>
      </c>
      <c r="C10551" s="74" t="str">
        <f t="shared" si="82"/>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551" s="149">
        <f t="shared" si="83"/>
        <v>45615</v>
      </c>
    </row>
    <row r="10552" spans="1:4">
      <c r="B10552" s="74" t="str">
        <f ca="1">IFERROR(__xludf.DUMMYFUNCTION("IF(REGEXMATCH(A10552,""wealth planning""),""Script 1"",""-"")"),"-")</f>
        <v>-</v>
      </c>
      <c r="C10552" s="74">
        <f t="shared" si="82"/>
        <v>0</v>
      </c>
      <c r="D10552" s="149">
        <f t="shared" si="83"/>
        <v>45615</v>
      </c>
    </row>
    <row r="10553" spans="1:4">
      <c r="B10553" s="74" t="str">
        <f ca="1">IFERROR(__xludf.DUMMYFUNCTION("IF(REGEXMATCH(A10553,""wealth planning""),""Script 1"",""-"")"),"-")</f>
        <v>-</v>
      </c>
      <c r="C10553" s="74">
        <f t="shared" si="82"/>
        <v>0</v>
      </c>
      <c r="D10553" s="74" t="str">
        <f t="shared" si="83"/>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554" spans="1:4">
      <c r="A10554" s="74" t="s">
        <v>7073</v>
      </c>
      <c r="B10554" s="74" t="str">
        <f ca="1">IFERROR(__xludf.DUMMYFUNCTION("IF(REGEXMATCH(A10554,""wealth planning""),""Script 1"",""-"")"),"-")</f>
        <v>-</v>
      </c>
      <c r="C10554" s="74">
        <f t="shared" si="82"/>
        <v>0</v>
      </c>
      <c r="D10554" s="74">
        <f t="shared" si="83"/>
        <v>0</v>
      </c>
    </row>
    <row r="10555" spans="1:4">
      <c r="A10555" s="74" t="s">
        <v>7073</v>
      </c>
      <c r="B10555" s="74" t="str">
        <f ca="1">IFERROR(__xludf.DUMMYFUNCTION("IF(REGEXMATCH(A10555,""wealth planning""),""Script 1"",""-"")"),"-")</f>
        <v>-</v>
      </c>
      <c r="C10555" s="74" t="str">
        <f t="shared" si="82"/>
        <v>Siti Nur Azlina</v>
      </c>
      <c r="D10555" s="74">
        <f t="shared" si="83"/>
        <v>0</v>
      </c>
    </row>
    <row r="10556" spans="1:4">
      <c r="A10556" s="149">
        <v>45615</v>
      </c>
      <c r="B10556" s="74" t="str">
        <f ca="1">IFERROR(__xludf.DUMMYFUNCTION("IF(REGEXMATCH(A10556,""wealth planning""),""Script 1"",""-"")"),"#VALUE!")</f>
        <v>#VALUE!</v>
      </c>
      <c r="C10556" s="74" t="str">
        <f t="shared" si="82"/>
        <v>Siti Nur Azlina</v>
      </c>
      <c r="D10556" s="74">
        <f t="shared" si="83"/>
        <v>0</v>
      </c>
    </row>
    <row r="10557" spans="1:4">
      <c r="A10557" s="149">
        <v>45615</v>
      </c>
      <c r="B10557" s="74" t="str">
        <f ca="1">IFERROR(__xludf.DUMMYFUNCTION("IF(REGEXMATCH(A10557,""wealth planning""),""Script 1"",""-"")"),"#VALUE!")</f>
        <v>#VALUE!</v>
      </c>
      <c r="C10557" s="149">
        <f t="shared" si="82"/>
        <v>45615</v>
      </c>
      <c r="D10557" s="74" t="str">
        <f t="shared" si="83"/>
        <v>Siti Nur Azlina</v>
      </c>
    </row>
    <row r="10558" spans="1:4">
      <c r="A10558" s="74" t="s">
        <v>7074</v>
      </c>
      <c r="B10558" s="74" t="str">
        <f ca="1">IFERROR(__xludf.DUMMYFUNCTION("IF(REGEXMATCH(A10558,""wealth planning""),""Script 1"",""-"")"),"Script 1")</f>
        <v>Script 1</v>
      </c>
      <c r="C10558" s="149">
        <f t="shared" si="82"/>
        <v>45615</v>
      </c>
      <c r="D10558" s="74" t="str">
        <f t="shared" si="83"/>
        <v>Siti Nur Azlina</v>
      </c>
    </row>
    <row r="10559" spans="1:4">
      <c r="B10559" s="74" t="str">
        <f ca="1">IFERROR(__xludf.DUMMYFUNCTION("IF(REGEXMATCH(A10559,""wealth planning""),""Script 1"",""-"")"),"-")</f>
        <v>-</v>
      </c>
      <c r="C10559" s="74" t="str">
        <f t="shared" si="82"/>
        <v>You: Hai assalamualaikum Siti Nur Azlina,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559" s="149">
        <f t="shared" si="83"/>
        <v>45615</v>
      </c>
    </row>
    <row r="10560" spans="1:4">
      <c r="B10560" s="74" t="str">
        <f ca="1">IFERROR(__xludf.DUMMYFUNCTION("IF(REGEXMATCH(A10560,""wealth planning""),""Script 1"",""-"")"),"-")</f>
        <v>-</v>
      </c>
      <c r="C10560" s="74">
        <f t="shared" si="82"/>
        <v>0</v>
      </c>
      <c r="D10560" s="149">
        <f t="shared" si="83"/>
        <v>45615</v>
      </c>
    </row>
    <row r="10561" spans="1:4">
      <c r="B10561" s="74" t="str">
        <f ca="1">IFERROR(__xludf.DUMMYFUNCTION("IF(REGEXMATCH(A10561,""wealth planning""),""Script 1"",""-"")"),"-")</f>
        <v>-</v>
      </c>
      <c r="C10561" s="74">
        <f t="shared" si="82"/>
        <v>0</v>
      </c>
      <c r="D10561" s="74" t="str">
        <f t="shared" si="83"/>
        <v>You: Hai assalamualaikum Siti Nur Azlina,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562" spans="1:4">
      <c r="B10562" s="74" t="str">
        <f ca="1">IFERROR(__xludf.DUMMYFUNCTION("IF(REGEXMATCH(A10562,""wealth planning""),""Script 1"",""-"")"),"-")</f>
        <v>-</v>
      </c>
      <c r="C10562" s="74">
        <f t="shared" si="82"/>
        <v>0</v>
      </c>
      <c r="D10562" s="74">
        <f t="shared" si="83"/>
        <v>0</v>
      </c>
    </row>
    <row r="10563" spans="1:4">
      <c r="A10563" s="74" t="s">
        <v>7077</v>
      </c>
      <c r="B10563" s="74" t="str">
        <f ca="1">IFERROR(__xludf.DUMMYFUNCTION("IF(REGEXMATCH(A10563,""wealth planning""),""Script 1"",""-"")"),"-")</f>
        <v>-</v>
      </c>
      <c r="C10563" s="74">
        <f t="shared" si="82"/>
        <v>0</v>
      </c>
      <c r="D10563" s="74">
        <f t="shared" si="83"/>
        <v>0</v>
      </c>
    </row>
    <row r="10564" spans="1:4">
      <c r="A10564" s="149">
        <v>45615</v>
      </c>
      <c r="B10564" s="74" t="str">
        <f ca="1">IFERROR(__xludf.DUMMYFUNCTION("IF(REGEXMATCH(A10564,""wealth planning""),""Script 1"",""-"")"),"#VALUE!")</f>
        <v>#VALUE!</v>
      </c>
      <c r="C10564" s="74" t="str">
        <f t="shared" si="82"/>
        <v>Husna Saharudin</v>
      </c>
      <c r="D10564" s="74">
        <f t="shared" si="83"/>
        <v>0</v>
      </c>
    </row>
    <row r="10565" spans="1:4">
      <c r="A10565" s="149">
        <v>45615</v>
      </c>
      <c r="B10565" s="74" t="str">
        <f ca="1">IFERROR(__xludf.DUMMYFUNCTION("IF(REGEXMATCH(A10565,""wealth planning""),""Script 1"",""-"")"),"#VALUE!")</f>
        <v>#VALUE!</v>
      </c>
      <c r="C10565" s="149">
        <f t="shared" si="82"/>
        <v>45615</v>
      </c>
      <c r="D10565" s="74">
        <f t="shared" si="83"/>
        <v>0</v>
      </c>
    </row>
    <row r="10566" spans="1:4">
      <c r="A10566" s="74" t="s">
        <v>7078</v>
      </c>
      <c r="B10566" s="74" t="str">
        <f ca="1">IFERROR(__xludf.DUMMYFUNCTION("IF(REGEXMATCH(A10566,""wealth planning""),""Script 1"",""-"")"),"Script 1")</f>
        <v>Script 1</v>
      </c>
      <c r="C10566" s="149">
        <f t="shared" si="82"/>
        <v>45615</v>
      </c>
      <c r="D10566" s="74" t="str">
        <f t="shared" si="83"/>
        <v>Husna Saharudin</v>
      </c>
    </row>
    <row r="10567" spans="1:4">
      <c r="B10567" s="74" t="str">
        <f ca="1">IFERROR(__xludf.DUMMYFUNCTION("IF(REGEXMATCH(A10567,""wealth planning""),""Script 1"",""-"")"),"-")</f>
        <v>-</v>
      </c>
      <c r="C10567" s="74" t="str">
        <f t="shared" si="82"/>
        <v>You: Hai assalamualaikum Husna,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567" s="149">
        <f t="shared" si="83"/>
        <v>45615</v>
      </c>
    </row>
    <row r="10568" spans="1:4">
      <c r="B10568" s="74" t="str">
        <f ca="1">IFERROR(__xludf.DUMMYFUNCTION("IF(REGEXMATCH(A10568,""wealth planning""),""Script 1"",""-"")"),"-")</f>
        <v>-</v>
      </c>
      <c r="C10568" s="74">
        <f t="shared" si="82"/>
        <v>0</v>
      </c>
      <c r="D10568" s="149">
        <f t="shared" si="83"/>
        <v>45615</v>
      </c>
    </row>
    <row r="10569" spans="1:4">
      <c r="B10569" s="74" t="str">
        <f ca="1">IFERROR(__xludf.DUMMYFUNCTION("IF(REGEXMATCH(A10569,""wealth planning""),""Script 1"",""-"")"),"-")</f>
        <v>-</v>
      </c>
      <c r="C10569" s="74">
        <f t="shared" si="82"/>
        <v>0</v>
      </c>
      <c r="D10569" s="74" t="str">
        <f t="shared" si="83"/>
        <v>You: Hai assalamualaikum Husna,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570" spans="1:4">
      <c r="A10570" s="74" t="s">
        <v>7080</v>
      </c>
      <c r="B10570" s="74" t="str">
        <f ca="1">IFERROR(__xludf.DUMMYFUNCTION("IF(REGEXMATCH(A10570,""wealth planning""),""Script 1"",""-"")"),"-")</f>
        <v>-</v>
      </c>
      <c r="C10570" s="74">
        <f t="shared" si="82"/>
        <v>0</v>
      </c>
      <c r="D10570" s="74">
        <f t="shared" si="83"/>
        <v>0</v>
      </c>
    </row>
    <row r="10571" spans="1:4">
      <c r="A10571" s="74" t="s">
        <v>7081</v>
      </c>
      <c r="B10571" s="74" t="str">
        <f ca="1">IFERROR(__xludf.DUMMYFUNCTION("IF(REGEXMATCH(A10571,""wealth planning""),""Script 1"",""-"")"),"-")</f>
        <v>-</v>
      </c>
      <c r="C10571" s="74" t="str">
        <f t="shared" si="82"/>
        <v>SHARIFAH NURKHALIESYAH, #HIRINGStatus is online</v>
      </c>
      <c r="D10571" s="74">
        <f t="shared" si="83"/>
        <v>0</v>
      </c>
    </row>
    <row r="10572" spans="1:4">
      <c r="A10572" s="149">
        <v>45615</v>
      </c>
      <c r="B10572" s="74" t="str">
        <f ca="1">IFERROR(__xludf.DUMMYFUNCTION("IF(REGEXMATCH(A10572,""wealth planning""),""Script 1"",""-"")"),"#VALUE!")</f>
        <v>#VALUE!</v>
      </c>
      <c r="C10572" s="74" t="str">
        <f t="shared" si="82"/>
        <v>SHARIFAH NURKHALIESYAH</v>
      </c>
      <c r="D10572" s="74">
        <f t="shared" si="83"/>
        <v>0</v>
      </c>
    </row>
    <row r="10573" spans="1:4">
      <c r="A10573" s="149">
        <v>45615</v>
      </c>
      <c r="B10573" s="74" t="str">
        <f ca="1">IFERROR(__xludf.DUMMYFUNCTION("IF(REGEXMATCH(A10573,""wealth planning""),""Script 1"",""-"")"),"#VALUE!")</f>
        <v>#VALUE!</v>
      </c>
      <c r="C10573" s="149">
        <f t="shared" si="82"/>
        <v>45615</v>
      </c>
      <c r="D10573" s="74" t="str">
        <f t="shared" si="83"/>
        <v>SHARIFAH NURKHALIESYAH, #HIRINGStatus is online</v>
      </c>
    </row>
    <row r="10574" spans="1:4">
      <c r="A10574" s="74" t="s">
        <v>2891</v>
      </c>
      <c r="B10574" s="74" t="str">
        <f ca="1">IFERROR(__xludf.DUMMYFUNCTION("IF(REGEXMATCH(A10574,""wealth planning""),""Script 1"",""-"")"),"Script 1")</f>
        <v>Script 1</v>
      </c>
      <c r="C10574" s="149">
        <f t="shared" si="82"/>
        <v>45615</v>
      </c>
      <c r="D10574" s="74" t="str">
        <f t="shared" si="83"/>
        <v>SHARIFAH NURKHALIESYAH</v>
      </c>
    </row>
    <row r="10575" spans="1:4">
      <c r="B10575" s="74" t="str">
        <f ca="1">IFERROR(__xludf.DUMMYFUNCTION("IF(REGEXMATCH(A10575,""wealth planning""),""Script 1"",""-"")"),"-")</f>
        <v>-</v>
      </c>
      <c r="C10575" s="74" t="str">
        <f t="shared" si="82"/>
        <v>You: Hai assalamualaikum Sharifah,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575" s="149">
        <f t="shared" si="83"/>
        <v>45615</v>
      </c>
    </row>
    <row r="10576" spans="1:4">
      <c r="B10576" s="74" t="str">
        <f ca="1">IFERROR(__xludf.DUMMYFUNCTION("IF(REGEXMATCH(A10576,""wealth planning""),""Script 1"",""-"")"),"-")</f>
        <v>-</v>
      </c>
      <c r="C10576" s="74">
        <f t="shared" si="82"/>
        <v>0</v>
      </c>
      <c r="D10576" s="149">
        <f t="shared" si="83"/>
        <v>45615</v>
      </c>
    </row>
    <row r="10577" spans="1:4">
      <c r="B10577" s="74" t="str">
        <f ca="1">IFERROR(__xludf.DUMMYFUNCTION("IF(REGEXMATCH(A10577,""wealth planning""),""Script 1"",""-"")"),"-")</f>
        <v>-</v>
      </c>
      <c r="C10577" s="74">
        <f t="shared" si="82"/>
        <v>0</v>
      </c>
      <c r="D10577" s="74" t="str">
        <f t="shared" si="83"/>
        <v>You: Hai assalamualaikum Sharifah,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578" spans="1:4">
      <c r="B10578" s="74" t="str">
        <f ca="1">IFERROR(__xludf.DUMMYFUNCTION("IF(REGEXMATCH(A10578,""wealth planning""),""Script 1"",""-"")"),"-")</f>
        <v>-</v>
      </c>
      <c r="C10578" s="74">
        <f t="shared" si="82"/>
        <v>0</v>
      </c>
      <c r="D10578" s="74">
        <f t="shared" si="83"/>
        <v>0</v>
      </c>
    </row>
    <row r="10579" spans="1:4">
      <c r="A10579" s="74" t="s">
        <v>7084</v>
      </c>
      <c r="B10579" s="74" t="str">
        <f ca="1">IFERROR(__xludf.DUMMYFUNCTION("IF(REGEXMATCH(A10579,""wealth planning""),""Script 1"",""-"")"),"-")</f>
        <v>-</v>
      </c>
      <c r="C10579" s="74">
        <f t="shared" si="82"/>
        <v>0</v>
      </c>
      <c r="D10579" s="74">
        <f t="shared" si="83"/>
        <v>0</v>
      </c>
    </row>
    <row r="10580" spans="1:4">
      <c r="A10580" s="149">
        <v>45615</v>
      </c>
      <c r="B10580" s="74" t="str">
        <f ca="1">IFERROR(__xludf.DUMMYFUNCTION("IF(REGEXMATCH(A10580,""wealth planning""),""Script 1"",""-"")"),"#VALUE!")</f>
        <v>#VALUE!</v>
      </c>
      <c r="C10580" s="74" t="str">
        <f t="shared" si="82"/>
        <v>Salsabila Tasya Harris</v>
      </c>
      <c r="D10580" s="74">
        <f t="shared" si="83"/>
        <v>0</v>
      </c>
    </row>
    <row r="10581" spans="1:4">
      <c r="A10581" s="149">
        <v>45615</v>
      </c>
      <c r="B10581" s="74" t="str">
        <f ca="1">IFERROR(__xludf.DUMMYFUNCTION("IF(REGEXMATCH(A10581,""wealth planning""),""Script 1"",""-"")"),"#VALUE!")</f>
        <v>#VALUE!</v>
      </c>
      <c r="C10581" s="149">
        <f t="shared" si="82"/>
        <v>45615</v>
      </c>
      <c r="D10581" s="74">
        <f t="shared" si="83"/>
        <v>0</v>
      </c>
    </row>
    <row r="10582" spans="1:4">
      <c r="A10582" s="74" t="s">
        <v>7085</v>
      </c>
      <c r="B10582" s="74" t="str">
        <f ca="1">IFERROR(__xludf.DUMMYFUNCTION("IF(REGEXMATCH(A10582,""wealth planning""),""Script 1"",""-"")"),"Script 1")</f>
        <v>Script 1</v>
      </c>
      <c r="C10582" s="149">
        <f t="shared" si="82"/>
        <v>45615</v>
      </c>
      <c r="D10582" s="74" t="str">
        <f t="shared" si="83"/>
        <v>Salsabila Tasya Harris</v>
      </c>
    </row>
    <row r="10583" spans="1:4">
      <c r="B10583" s="74" t="str">
        <f ca="1">IFERROR(__xludf.DUMMYFUNCTION("IF(REGEXMATCH(A10583,""wealth planning""),""Script 1"",""-"")"),"-")</f>
        <v>-</v>
      </c>
      <c r="C10583" s="74" t="str">
        <f t="shared" si="82"/>
        <v>You: Hai assalamualaikum Salsabila,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583" s="149">
        <f t="shared" si="83"/>
        <v>45615</v>
      </c>
    </row>
    <row r="10584" spans="1:4">
      <c r="B10584" s="74" t="str">
        <f ca="1">IFERROR(__xludf.DUMMYFUNCTION("IF(REGEXMATCH(A10584,""wealth planning""),""Script 1"",""-"")"),"-")</f>
        <v>-</v>
      </c>
      <c r="C10584" s="74">
        <f t="shared" si="82"/>
        <v>0</v>
      </c>
      <c r="D10584" s="149">
        <f t="shared" si="83"/>
        <v>45615</v>
      </c>
    </row>
    <row r="10585" spans="1:4">
      <c r="B10585" s="74" t="str">
        <f ca="1">IFERROR(__xludf.DUMMYFUNCTION("IF(REGEXMATCH(A10585,""wealth planning""),""Script 1"",""-"")"),"-")</f>
        <v>-</v>
      </c>
      <c r="C10585" s="74">
        <f t="shared" si="82"/>
        <v>0</v>
      </c>
      <c r="D10585" s="74" t="str">
        <f t="shared" si="83"/>
        <v>You: Hai assalamualaikum Salsabila,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586" spans="1:4">
      <c r="A10586" s="74" t="s">
        <v>7087</v>
      </c>
      <c r="B10586" s="74" t="str">
        <f ca="1">IFERROR(__xludf.DUMMYFUNCTION("IF(REGEXMATCH(A10586,""wealth planning""),""Script 1"",""-"")"),"-")</f>
        <v>-</v>
      </c>
      <c r="C10586" s="74">
        <f t="shared" si="82"/>
        <v>0</v>
      </c>
      <c r="D10586" s="74">
        <f t="shared" si="83"/>
        <v>0</v>
      </c>
    </row>
    <row r="10587" spans="1:4">
      <c r="A10587" s="74" t="s">
        <v>7088</v>
      </c>
      <c r="B10587" s="74" t="str">
        <f ca="1">IFERROR(__xludf.DUMMYFUNCTION("IF(REGEXMATCH(A10587,""wealth planning""),""Script 1"",""-"")"),"-")</f>
        <v>-</v>
      </c>
      <c r="C10587" s="74" t="str">
        <f t="shared" si="82"/>
        <v>Huzaifah RamliStatus is reachable</v>
      </c>
      <c r="D10587" s="74">
        <f t="shared" si="83"/>
        <v>0</v>
      </c>
    </row>
    <row r="10588" spans="1:4">
      <c r="A10588" s="149">
        <v>45615</v>
      </c>
      <c r="B10588" s="74" t="str">
        <f ca="1">IFERROR(__xludf.DUMMYFUNCTION("IF(REGEXMATCH(A10588,""wealth planning""),""Script 1"",""-"")"),"#VALUE!")</f>
        <v>#VALUE!</v>
      </c>
      <c r="C10588" s="74" t="str">
        <f t="shared" si="82"/>
        <v>Huzaifah Ramli</v>
      </c>
      <c r="D10588" s="74">
        <f t="shared" si="83"/>
        <v>0</v>
      </c>
    </row>
    <row r="10589" spans="1:4">
      <c r="A10589" s="149">
        <v>45615</v>
      </c>
      <c r="B10589" s="74" t="str">
        <f ca="1">IFERROR(__xludf.DUMMYFUNCTION("IF(REGEXMATCH(A10589,""wealth planning""),""Script 1"",""-"")"),"#VALUE!")</f>
        <v>#VALUE!</v>
      </c>
      <c r="C10589" s="149">
        <f t="shared" si="82"/>
        <v>45615</v>
      </c>
      <c r="D10589" s="74" t="str">
        <f t="shared" si="83"/>
        <v>Huzaifah RamliStatus is reachable</v>
      </c>
    </row>
    <row r="10590" spans="1:4">
      <c r="A10590" s="74" t="s">
        <v>7089</v>
      </c>
      <c r="B10590" s="74" t="str">
        <f ca="1">IFERROR(__xludf.DUMMYFUNCTION("IF(REGEXMATCH(A10590,""wealth planning""),""Script 1"",""-"")"),"Script 1")</f>
        <v>Script 1</v>
      </c>
      <c r="C10590" s="149">
        <f t="shared" si="82"/>
        <v>45615</v>
      </c>
      <c r="D10590" s="74" t="str">
        <f t="shared" si="83"/>
        <v>Huzaifah Ramli</v>
      </c>
    </row>
    <row r="10591" spans="1:4">
      <c r="B10591" s="74" t="str">
        <f ca="1">IFERROR(__xludf.DUMMYFUNCTION("IF(REGEXMATCH(A10591,""wealth planning""),""Script 1"",""-"")"),"-")</f>
        <v>-</v>
      </c>
      <c r="C10591" s="74" t="str">
        <f t="shared" si="82"/>
        <v>You: Hai assalamualaikum Huzaifah,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591" s="149">
        <f t="shared" si="83"/>
        <v>45615</v>
      </c>
    </row>
    <row r="10592" spans="1:4">
      <c r="B10592" s="74" t="str">
        <f ca="1">IFERROR(__xludf.DUMMYFUNCTION("IF(REGEXMATCH(A10592,""wealth planning""),""Script 1"",""-"")"),"-")</f>
        <v>-</v>
      </c>
      <c r="C10592" s="74">
        <f t="shared" si="82"/>
        <v>0</v>
      </c>
      <c r="D10592" s="149">
        <f t="shared" si="83"/>
        <v>45615</v>
      </c>
    </row>
    <row r="10593" spans="1:4">
      <c r="B10593" s="74" t="str">
        <f ca="1">IFERROR(__xludf.DUMMYFUNCTION("IF(REGEXMATCH(A10593,""wealth planning""),""Script 1"",""-"")"),"-")</f>
        <v>-</v>
      </c>
      <c r="C10593" s="74">
        <f t="shared" si="82"/>
        <v>0</v>
      </c>
      <c r="D10593" s="74" t="str">
        <f t="shared" si="83"/>
        <v>You: Hai assalamualaikum Huzaifah,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594" spans="1:4">
      <c r="A10594" s="74" t="s">
        <v>7091</v>
      </c>
      <c r="B10594" s="74" t="str">
        <f ca="1">IFERROR(__xludf.DUMMYFUNCTION("IF(REGEXMATCH(A10594,""wealth planning""),""Script 1"",""-"")"),"-")</f>
        <v>-</v>
      </c>
      <c r="C10594" s="74">
        <f t="shared" si="82"/>
        <v>0</v>
      </c>
      <c r="D10594" s="74">
        <f t="shared" si="83"/>
        <v>0</v>
      </c>
    </row>
    <row r="10595" spans="1:4">
      <c r="A10595" s="74" t="s">
        <v>7092</v>
      </c>
      <c r="B10595" s="74" t="str">
        <f ca="1">IFERROR(__xludf.DUMMYFUNCTION("IF(REGEXMATCH(A10595,""wealth planning""),""Script 1"",""-"")"),"-")</f>
        <v>-</v>
      </c>
      <c r="C10595" s="74" t="str">
        <f t="shared" si="82"/>
        <v>FARAH HANIMStatus is online</v>
      </c>
      <c r="D10595" s="74">
        <f t="shared" si="83"/>
        <v>0</v>
      </c>
    </row>
    <row r="10596" spans="1:4">
      <c r="A10596" s="149">
        <v>45615</v>
      </c>
      <c r="B10596" s="74" t="str">
        <f ca="1">IFERROR(__xludf.DUMMYFUNCTION("IF(REGEXMATCH(A10596,""wealth planning""),""Script 1"",""-"")"),"#VALUE!")</f>
        <v>#VALUE!</v>
      </c>
      <c r="C10596" s="74" t="str">
        <f t="shared" si="82"/>
        <v>FARAH HANIM</v>
      </c>
      <c r="D10596" s="74">
        <f t="shared" si="83"/>
        <v>0</v>
      </c>
    </row>
    <row r="10597" spans="1:4">
      <c r="A10597" s="149">
        <v>45615</v>
      </c>
      <c r="B10597" s="74" t="str">
        <f ca="1">IFERROR(__xludf.DUMMYFUNCTION("IF(REGEXMATCH(A10597,""wealth planning""),""Script 1"",""-"")"),"#VALUE!")</f>
        <v>#VALUE!</v>
      </c>
      <c r="C10597" s="149">
        <f t="shared" si="82"/>
        <v>45615</v>
      </c>
      <c r="D10597" s="74" t="str">
        <f t="shared" si="83"/>
        <v>FARAH HANIMStatus is online</v>
      </c>
    </row>
    <row r="10598" spans="1:4">
      <c r="A10598" s="74" t="s">
        <v>7093</v>
      </c>
      <c r="B10598" s="74" t="str">
        <f ca="1">IFERROR(__xludf.DUMMYFUNCTION("IF(REGEXMATCH(A10598,""wealth planning""),""Script 1"",""-"")"),"Script 1")</f>
        <v>Script 1</v>
      </c>
      <c r="C10598" s="149">
        <f t="shared" si="82"/>
        <v>45615</v>
      </c>
      <c r="D10598" s="74" t="str">
        <f t="shared" si="83"/>
        <v>FARAH HANIM</v>
      </c>
    </row>
    <row r="10599" spans="1:4">
      <c r="B10599" s="74" t="str">
        <f ca="1">IFERROR(__xludf.DUMMYFUNCTION("IF(REGEXMATCH(A10599,""wealth planning""),""Script 1"",""-"")"),"-")</f>
        <v>-</v>
      </c>
      <c r="C10599" s="74" t="str">
        <f t="shared" si="82"/>
        <v>You: Hai assalamualaikum puan Farah Hanim,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599" s="149">
        <f t="shared" si="83"/>
        <v>45615</v>
      </c>
    </row>
    <row r="10600" spans="1:4">
      <c r="B10600" s="74" t="str">
        <f ca="1">IFERROR(__xludf.DUMMYFUNCTION("IF(REGEXMATCH(A10600,""wealth planning""),""Script 1"",""-"")"),"-")</f>
        <v>-</v>
      </c>
      <c r="C10600" s="74">
        <f t="shared" si="82"/>
        <v>0</v>
      </c>
      <c r="D10600" s="149">
        <f t="shared" si="83"/>
        <v>45615</v>
      </c>
    </row>
    <row r="10601" spans="1:4">
      <c r="B10601" s="74" t="str">
        <f ca="1">IFERROR(__xludf.DUMMYFUNCTION("IF(REGEXMATCH(A10601,""wealth planning""),""Script 1"",""-"")"),"-")</f>
        <v>-</v>
      </c>
      <c r="C10601" s="74">
        <f t="shared" si="82"/>
        <v>0</v>
      </c>
      <c r="D10601" s="74" t="str">
        <f t="shared" si="83"/>
        <v>You: Hai assalamualaikum puan Farah Hanim,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602" spans="1:4">
      <c r="A10602" s="74" t="s">
        <v>7095</v>
      </c>
      <c r="B10602" s="74" t="str">
        <f ca="1">IFERROR(__xludf.DUMMYFUNCTION("IF(REGEXMATCH(A10602,""wealth planning""),""Script 1"",""-"")"),"-")</f>
        <v>-</v>
      </c>
      <c r="C10602" s="74">
        <f t="shared" si="82"/>
        <v>0</v>
      </c>
      <c r="D10602" s="74">
        <f t="shared" si="83"/>
        <v>0</v>
      </c>
    </row>
    <row r="10603" spans="1:4">
      <c r="A10603" s="74" t="s">
        <v>7095</v>
      </c>
      <c r="B10603" s="74" t="str">
        <f ca="1">IFERROR(__xludf.DUMMYFUNCTION("IF(REGEXMATCH(A10603,""wealth planning""),""Script 1"",""-"")"),"-")</f>
        <v>-</v>
      </c>
      <c r="C10603" s="74" t="str">
        <f t="shared" si="82"/>
        <v>Fathiah Diyana</v>
      </c>
      <c r="D10603" s="74">
        <f t="shared" si="83"/>
        <v>0</v>
      </c>
    </row>
    <row r="10604" spans="1:4">
      <c r="A10604" s="149">
        <v>45615</v>
      </c>
      <c r="B10604" s="74" t="str">
        <f ca="1">IFERROR(__xludf.DUMMYFUNCTION("IF(REGEXMATCH(A10604,""wealth planning""),""Script 1"",""-"")"),"#VALUE!")</f>
        <v>#VALUE!</v>
      </c>
      <c r="C10604" s="74" t="str">
        <f t="shared" si="82"/>
        <v>Fathiah Diyana</v>
      </c>
      <c r="D10604" s="74">
        <f t="shared" si="83"/>
        <v>0</v>
      </c>
    </row>
    <row r="10605" spans="1:4">
      <c r="A10605" s="149">
        <v>45615</v>
      </c>
      <c r="B10605" s="74" t="str">
        <f ca="1">IFERROR(__xludf.DUMMYFUNCTION("IF(REGEXMATCH(A10605,""wealth planning""),""Script 1"",""-"")"),"#VALUE!")</f>
        <v>#VALUE!</v>
      </c>
      <c r="C10605" s="149">
        <f t="shared" si="82"/>
        <v>45615</v>
      </c>
      <c r="D10605" s="74" t="str">
        <f t="shared" si="83"/>
        <v>Fathiah Diyana</v>
      </c>
    </row>
    <row r="10606" spans="1:4">
      <c r="A10606" s="74" t="s">
        <v>7096</v>
      </c>
      <c r="B10606" s="74" t="str">
        <f ca="1">IFERROR(__xludf.DUMMYFUNCTION("IF(REGEXMATCH(A10606,""wealth planning""),""Script 1"",""-"")"),"Script 1")</f>
        <v>Script 1</v>
      </c>
      <c r="C10606" s="149">
        <f t="shared" si="82"/>
        <v>45615</v>
      </c>
      <c r="D10606" s="74" t="str">
        <f t="shared" si="83"/>
        <v>Fathiah Diyana</v>
      </c>
    </row>
    <row r="10607" spans="1:4">
      <c r="B10607" s="74" t="str">
        <f ca="1">IFERROR(__xludf.DUMMYFUNCTION("IF(REGEXMATCH(A10607,""wealth planning""),""Script 1"",""-"")"),"-")</f>
        <v>-</v>
      </c>
      <c r="C10607" s="74" t="str">
        <f t="shared" si="82"/>
        <v>You: Hai assalamualaikum Fathiah,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607" s="149">
        <f t="shared" si="83"/>
        <v>45615</v>
      </c>
    </row>
    <row r="10608" spans="1:4">
      <c r="B10608" s="74" t="str">
        <f ca="1">IFERROR(__xludf.DUMMYFUNCTION("IF(REGEXMATCH(A10608,""wealth planning""),""Script 1"",""-"")"),"-")</f>
        <v>-</v>
      </c>
      <c r="C10608" s="74">
        <f t="shared" si="82"/>
        <v>0</v>
      </c>
      <c r="D10608" s="149">
        <f t="shared" si="83"/>
        <v>45615</v>
      </c>
    </row>
    <row r="10609" spans="1:4">
      <c r="B10609" s="74" t="str">
        <f ca="1">IFERROR(__xludf.DUMMYFUNCTION("IF(REGEXMATCH(A10609,""wealth planning""),""Script 1"",""-"")"),"-")</f>
        <v>-</v>
      </c>
      <c r="C10609" s="74">
        <f t="shared" si="82"/>
        <v>0</v>
      </c>
      <c r="D10609" s="74" t="str">
        <f t="shared" si="83"/>
        <v>You: Hai assalamualaikum Fathiah,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610" spans="1:4">
      <c r="A10610" s="74" t="s">
        <v>7098</v>
      </c>
      <c r="B10610" s="74" t="str">
        <f ca="1">IFERROR(__xludf.DUMMYFUNCTION("IF(REGEXMATCH(A10610,""wealth planning""),""Script 1"",""-"")"),"-")</f>
        <v>-</v>
      </c>
      <c r="C10610" s="74">
        <f t="shared" si="82"/>
        <v>0</v>
      </c>
      <c r="D10610" s="74">
        <f t="shared" si="83"/>
        <v>0</v>
      </c>
    </row>
    <row r="10611" spans="1:4">
      <c r="A10611" s="74" t="s">
        <v>7099</v>
      </c>
      <c r="B10611" s="74" t="str">
        <f ca="1">IFERROR(__xludf.DUMMYFUNCTION("IF(REGEXMATCH(A10611,""wealth planning""),""Script 1"",""-"")"),"-")</f>
        <v>-</v>
      </c>
      <c r="C10611" s="74" t="str">
        <f t="shared" si="82"/>
        <v>Syahmi WafiqStatus is reachable</v>
      </c>
      <c r="D10611" s="74">
        <f t="shared" si="83"/>
        <v>0</v>
      </c>
    </row>
    <row r="10612" spans="1:4">
      <c r="A10612" s="149">
        <v>45615</v>
      </c>
      <c r="B10612" s="74" t="str">
        <f ca="1">IFERROR(__xludf.DUMMYFUNCTION("IF(REGEXMATCH(A10612,""wealth planning""),""Script 1"",""-"")"),"#VALUE!")</f>
        <v>#VALUE!</v>
      </c>
      <c r="C10612" s="74" t="str">
        <f t="shared" si="82"/>
        <v>Syahmi Wafiq</v>
      </c>
      <c r="D10612" s="74">
        <f t="shared" si="83"/>
        <v>0</v>
      </c>
    </row>
    <row r="10613" spans="1:4">
      <c r="A10613" s="149">
        <v>45615</v>
      </c>
      <c r="B10613" s="74" t="str">
        <f ca="1">IFERROR(__xludf.DUMMYFUNCTION("IF(REGEXMATCH(A10613,""wealth planning""),""Script 1"",""-"")"),"#VALUE!")</f>
        <v>#VALUE!</v>
      </c>
      <c r="C10613" s="149">
        <f t="shared" si="82"/>
        <v>45615</v>
      </c>
      <c r="D10613" s="74" t="str">
        <f t="shared" si="83"/>
        <v>Syahmi WafiqStatus is reachable</v>
      </c>
    </row>
    <row r="10614" spans="1:4">
      <c r="A10614" s="74" t="s">
        <v>7100</v>
      </c>
      <c r="B10614" s="74" t="str">
        <f ca="1">IFERROR(__xludf.DUMMYFUNCTION("IF(REGEXMATCH(A10614,""wealth planning""),""Script 1"",""-"")"),"Script 1")</f>
        <v>Script 1</v>
      </c>
      <c r="C10614" s="149">
        <f t="shared" si="82"/>
        <v>45615</v>
      </c>
      <c r="D10614" s="74" t="str">
        <f t="shared" si="83"/>
        <v>Syahmi Wafiq</v>
      </c>
    </row>
    <row r="10615" spans="1:4">
      <c r="B10615" s="74" t="str">
        <f ca="1">IFERROR(__xludf.DUMMYFUNCTION("IF(REGEXMATCH(A10615,""wealth planning""),""Script 1"",""-"")"),"-")</f>
        <v>-</v>
      </c>
      <c r="C10615" s="74" t="str">
        <f t="shared" si="82"/>
        <v>You: Hai assalamualaikum Syahmi,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615" s="149">
        <f t="shared" si="83"/>
        <v>45615</v>
      </c>
    </row>
    <row r="10616" spans="1:4">
      <c r="B10616" s="74" t="str">
        <f ca="1">IFERROR(__xludf.DUMMYFUNCTION("IF(REGEXMATCH(A10616,""wealth planning""),""Script 1"",""-"")"),"-")</f>
        <v>-</v>
      </c>
      <c r="C10616" s="74">
        <f t="shared" si="82"/>
        <v>0</v>
      </c>
      <c r="D10616" s="149">
        <f t="shared" si="83"/>
        <v>45615</v>
      </c>
    </row>
    <row r="10617" spans="1:4">
      <c r="B10617" s="74" t="str">
        <f ca="1">IFERROR(__xludf.DUMMYFUNCTION("IF(REGEXMATCH(A10617,""wealth planning""),""Script 1"",""-"")"),"-")</f>
        <v>-</v>
      </c>
      <c r="C10617" s="74">
        <f t="shared" si="82"/>
        <v>0</v>
      </c>
      <c r="D10617" s="74" t="str">
        <f t="shared" si="83"/>
        <v>You: Hai assalamualaikum Syahmi,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618" spans="1:4">
      <c r="A10618" s="74" t="s">
        <v>7102</v>
      </c>
      <c r="B10618" s="74" t="str">
        <f ca="1">IFERROR(__xludf.DUMMYFUNCTION("IF(REGEXMATCH(A10618,""wealth planning""),""Script 1"",""-"")"),"-")</f>
        <v>-</v>
      </c>
      <c r="C10618" s="74">
        <f t="shared" si="82"/>
        <v>0</v>
      </c>
      <c r="D10618" s="74">
        <f t="shared" si="83"/>
        <v>0</v>
      </c>
    </row>
    <row r="10619" spans="1:4">
      <c r="A10619" s="74" t="s">
        <v>7103</v>
      </c>
      <c r="B10619" s="74" t="str">
        <f ca="1">IFERROR(__xludf.DUMMYFUNCTION("IF(REGEXMATCH(A10619,""wealth planning""),""Script 1"",""-"")"),"-")</f>
        <v>-</v>
      </c>
      <c r="C10619" s="74" t="str">
        <f t="shared" si="82"/>
        <v>Adlina ZulkernainStatus is reachable</v>
      </c>
      <c r="D10619" s="74">
        <f t="shared" si="83"/>
        <v>0</v>
      </c>
    </row>
    <row r="10620" spans="1:4">
      <c r="A10620" s="149">
        <v>45615</v>
      </c>
      <c r="B10620" s="74" t="str">
        <f ca="1">IFERROR(__xludf.DUMMYFUNCTION("IF(REGEXMATCH(A10620,""wealth planning""),""Script 1"",""-"")"),"#VALUE!")</f>
        <v>#VALUE!</v>
      </c>
      <c r="C10620" s="74" t="str">
        <f t="shared" si="82"/>
        <v>Adlina Zulkernain</v>
      </c>
      <c r="D10620" s="74">
        <f t="shared" si="83"/>
        <v>0</v>
      </c>
    </row>
    <row r="10621" spans="1:4">
      <c r="A10621" s="149">
        <v>45615</v>
      </c>
      <c r="B10621" s="74" t="str">
        <f ca="1">IFERROR(__xludf.DUMMYFUNCTION("IF(REGEXMATCH(A10621,""wealth planning""),""Script 1"",""-"")"),"#VALUE!")</f>
        <v>#VALUE!</v>
      </c>
      <c r="C10621" s="149">
        <f t="shared" si="82"/>
        <v>45615</v>
      </c>
      <c r="D10621" s="74" t="str">
        <f t="shared" si="83"/>
        <v>Adlina ZulkernainStatus is reachable</v>
      </c>
    </row>
    <row r="10622" spans="1:4">
      <c r="A10622" s="74" t="s">
        <v>4486</v>
      </c>
      <c r="B10622" s="74" t="str">
        <f ca="1">IFERROR(__xludf.DUMMYFUNCTION("IF(REGEXMATCH(A10622,""wealth planning""),""Script 1"",""-"")"),"Script 1")</f>
        <v>Script 1</v>
      </c>
      <c r="C10622" s="149">
        <f t="shared" si="82"/>
        <v>45615</v>
      </c>
      <c r="D10622" s="74" t="str">
        <f t="shared" si="83"/>
        <v>Adlina Zulkernain</v>
      </c>
    </row>
    <row r="10623" spans="1:4">
      <c r="B10623" s="74" t="str">
        <f ca="1">IFERROR(__xludf.DUMMYFUNCTION("IF(REGEXMATCH(A10623,""wealth planning""),""Script 1"",""-"")"),"-")</f>
        <v>-</v>
      </c>
      <c r="C10623" s="74" t="str">
        <f t="shared" si="82"/>
        <v>You: Hai assalamualaikum Adlina,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623" s="149">
        <f t="shared" si="83"/>
        <v>45615</v>
      </c>
    </row>
    <row r="10624" spans="1:4">
      <c r="B10624" s="74" t="str">
        <f ca="1">IFERROR(__xludf.DUMMYFUNCTION("IF(REGEXMATCH(A10624,""wealth planning""),""Script 1"",""-"")"),"-")</f>
        <v>-</v>
      </c>
      <c r="C10624" s="74">
        <f t="shared" si="82"/>
        <v>0</v>
      </c>
      <c r="D10624" s="149">
        <f t="shared" si="83"/>
        <v>45615</v>
      </c>
    </row>
    <row r="10625" spans="1:4">
      <c r="B10625" s="74" t="str">
        <f ca="1">IFERROR(__xludf.DUMMYFUNCTION("IF(REGEXMATCH(A10625,""wealth planning""),""Script 1"",""-"")"),"-")</f>
        <v>-</v>
      </c>
      <c r="C10625" s="74">
        <f t="shared" si="82"/>
        <v>0</v>
      </c>
      <c r="D10625" s="74" t="str">
        <f t="shared" si="83"/>
        <v>You: Hai assalamualaikum Adlina,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626" spans="1:4">
      <c r="A10626" s="74" t="s">
        <v>7105</v>
      </c>
      <c r="B10626" s="74" t="str">
        <f ca="1">IFERROR(__xludf.DUMMYFUNCTION("IF(REGEXMATCH(A10626,""wealth planning""),""Script 1"",""-"")"),"-")</f>
        <v>-</v>
      </c>
      <c r="C10626" s="74">
        <f t="shared" si="82"/>
        <v>0</v>
      </c>
      <c r="D10626" s="74">
        <f t="shared" si="83"/>
        <v>0</v>
      </c>
    </row>
    <row r="10627" spans="1:4">
      <c r="A10627" s="74" t="s">
        <v>7106</v>
      </c>
      <c r="B10627" s="74" t="str">
        <f ca="1">IFERROR(__xludf.DUMMYFUNCTION("IF(REGEXMATCH(A10627,""wealth planning""),""Script 1"",""-"")"),"-")</f>
        <v>-</v>
      </c>
      <c r="C10627" s="74" t="str">
        <f t="shared" si="82"/>
        <v>Nayli Mahamad FadziliStatus is reachable</v>
      </c>
      <c r="D10627" s="74">
        <f t="shared" si="83"/>
        <v>0</v>
      </c>
    </row>
    <row r="10628" spans="1:4">
      <c r="A10628" s="149">
        <v>45615</v>
      </c>
      <c r="B10628" s="74" t="str">
        <f ca="1">IFERROR(__xludf.DUMMYFUNCTION("IF(REGEXMATCH(A10628,""wealth planning""),""Script 1"",""-"")"),"#VALUE!")</f>
        <v>#VALUE!</v>
      </c>
      <c r="C10628" s="74" t="str">
        <f t="shared" si="82"/>
        <v>Nayli Mahamad Fadzili</v>
      </c>
      <c r="D10628" s="74">
        <f t="shared" si="83"/>
        <v>0</v>
      </c>
    </row>
    <row r="10629" spans="1:4">
      <c r="A10629" s="149">
        <v>45615</v>
      </c>
      <c r="B10629" s="74" t="str">
        <f ca="1">IFERROR(__xludf.DUMMYFUNCTION("IF(REGEXMATCH(A10629,""wealth planning""),""Script 1"",""-"")"),"#VALUE!")</f>
        <v>#VALUE!</v>
      </c>
      <c r="C10629" s="149">
        <f t="shared" si="82"/>
        <v>45615</v>
      </c>
      <c r="D10629" s="74" t="str">
        <f t="shared" si="83"/>
        <v>Nayli Mahamad FadziliStatus is reachable</v>
      </c>
    </row>
    <row r="10630" spans="1:4">
      <c r="A10630" s="74" t="s">
        <v>4847</v>
      </c>
      <c r="B10630" s="74" t="str">
        <f ca="1">IFERROR(__xludf.DUMMYFUNCTION("IF(REGEXMATCH(A10630,""wealth planning""),""Script 1"",""-"")"),"Script 1")</f>
        <v>Script 1</v>
      </c>
      <c r="C10630" s="149">
        <f t="shared" si="82"/>
        <v>45615</v>
      </c>
      <c r="D10630" s="74" t="str">
        <f t="shared" si="83"/>
        <v>Nayli Mahamad Fadzili</v>
      </c>
    </row>
    <row r="10631" spans="1:4">
      <c r="B10631" s="74" t="str">
        <f ca="1">IFERROR(__xludf.DUMMYFUNCTION("IF(REGEXMATCH(A10631,""wealth planning""),""Script 1"",""-"")"),"-")</f>
        <v>-</v>
      </c>
      <c r="C10631" s="74" t="str">
        <f t="shared" si="82"/>
        <v>You: Hai assalamualaikum Nayli,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631" s="149">
        <f t="shared" si="83"/>
        <v>45615</v>
      </c>
    </row>
    <row r="10632" spans="1:4">
      <c r="B10632" s="74" t="str">
        <f ca="1">IFERROR(__xludf.DUMMYFUNCTION("IF(REGEXMATCH(A10632,""wealth planning""),""Script 1"",""-"")"),"-")</f>
        <v>-</v>
      </c>
      <c r="C10632" s="74">
        <f t="shared" si="82"/>
        <v>0</v>
      </c>
      <c r="D10632" s="149">
        <f t="shared" si="83"/>
        <v>45615</v>
      </c>
    </row>
    <row r="10633" spans="1:4">
      <c r="B10633" s="74" t="str">
        <f ca="1">IFERROR(__xludf.DUMMYFUNCTION("IF(REGEXMATCH(A10633,""wealth planning""),""Script 1"",""-"")"),"-")</f>
        <v>-</v>
      </c>
      <c r="C10633" s="74">
        <f t="shared" si="82"/>
        <v>0</v>
      </c>
      <c r="D10633" s="74" t="str">
        <f t="shared" si="83"/>
        <v>You: Hai assalamualaikum Nayli,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634" spans="1:4">
      <c r="A10634" s="74" t="s">
        <v>7108</v>
      </c>
      <c r="B10634" s="74" t="str">
        <f ca="1">IFERROR(__xludf.DUMMYFUNCTION("IF(REGEXMATCH(A10634,""wealth planning""),""Script 1"",""-"")"),"-")</f>
        <v>-</v>
      </c>
      <c r="C10634" s="74">
        <f t="shared" si="82"/>
        <v>0</v>
      </c>
      <c r="D10634" s="74">
        <f t="shared" si="83"/>
        <v>0</v>
      </c>
    </row>
    <row r="10635" spans="1:4">
      <c r="A10635" s="74" t="s">
        <v>7108</v>
      </c>
      <c r="B10635" s="74" t="str">
        <f ca="1">IFERROR(__xludf.DUMMYFUNCTION("IF(REGEXMATCH(A10635,""wealth planning""),""Script 1"",""-"")"),"-")</f>
        <v>-</v>
      </c>
      <c r="C10635" s="74" t="str">
        <f t="shared" si="82"/>
        <v>Khairul Iqmal</v>
      </c>
      <c r="D10635" s="74">
        <f t="shared" si="83"/>
        <v>0</v>
      </c>
    </row>
    <row r="10636" spans="1:4">
      <c r="A10636" s="149">
        <v>45615</v>
      </c>
      <c r="B10636" s="74" t="str">
        <f ca="1">IFERROR(__xludf.DUMMYFUNCTION("IF(REGEXMATCH(A10636,""wealth planning""),""Script 1"",""-"")"),"#VALUE!")</f>
        <v>#VALUE!</v>
      </c>
      <c r="C10636" s="74" t="str">
        <f t="shared" si="82"/>
        <v>Khairul Iqmal</v>
      </c>
      <c r="D10636" s="74">
        <f t="shared" si="83"/>
        <v>0</v>
      </c>
    </row>
    <row r="10637" spans="1:4">
      <c r="A10637" s="149">
        <v>45615</v>
      </c>
      <c r="B10637" s="74" t="str">
        <f ca="1">IFERROR(__xludf.DUMMYFUNCTION("IF(REGEXMATCH(A10637,""wealth planning""),""Script 1"",""-"")"),"#VALUE!")</f>
        <v>#VALUE!</v>
      </c>
      <c r="C10637" s="149">
        <f t="shared" si="82"/>
        <v>45615</v>
      </c>
      <c r="D10637" s="74" t="str">
        <f t="shared" si="83"/>
        <v>Khairul Iqmal</v>
      </c>
    </row>
    <row r="10638" spans="1:4">
      <c r="A10638" s="74" t="s">
        <v>3812</v>
      </c>
      <c r="B10638" s="74" t="str">
        <f ca="1">IFERROR(__xludf.DUMMYFUNCTION("IF(REGEXMATCH(A10638,""wealth planning""),""Script 1"",""-"")"),"Script 1")</f>
        <v>Script 1</v>
      </c>
      <c r="C10638" s="149">
        <f t="shared" si="82"/>
        <v>45615</v>
      </c>
      <c r="D10638" s="74" t="str">
        <f t="shared" si="83"/>
        <v>Khairul Iqmal</v>
      </c>
    </row>
    <row r="10639" spans="1:4">
      <c r="B10639" s="74" t="str">
        <f ca="1">IFERROR(__xludf.DUMMYFUNCTION("IF(REGEXMATCH(A10639,""wealth planning""),""Script 1"",""-"")"),"-")</f>
        <v>-</v>
      </c>
      <c r="C10639" s="74" t="str">
        <f t="shared" si="82"/>
        <v>You: Hai assalamualaikum Khairul,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639" s="149">
        <f t="shared" si="83"/>
        <v>45615</v>
      </c>
    </row>
    <row r="10640" spans="1:4">
      <c r="B10640" s="74" t="str">
        <f ca="1">IFERROR(__xludf.DUMMYFUNCTION("IF(REGEXMATCH(A10640,""wealth planning""),""Script 1"",""-"")"),"-")</f>
        <v>-</v>
      </c>
      <c r="C10640" s="74">
        <f t="shared" si="82"/>
        <v>0</v>
      </c>
      <c r="D10640" s="149">
        <f t="shared" si="83"/>
        <v>45615</v>
      </c>
    </row>
    <row r="10641" spans="1:4">
      <c r="B10641" s="74" t="str">
        <f ca="1">IFERROR(__xludf.DUMMYFUNCTION("IF(REGEXMATCH(A10641,""wealth planning""),""Script 1"",""-"")"),"-")</f>
        <v>-</v>
      </c>
      <c r="C10641" s="74">
        <f t="shared" si="82"/>
        <v>0</v>
      </c>
      <c r="D10641" s="74" t="str">
        <f t="shared" si="83"/>
        <v>You: Hai assalamualaikum Khairul,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642" spans="1:4">
      <c r="A10642" s="74" t="s">
        <v>7110</v>
      </c>
      <c r="B10642" s="74" t="str">
        <f ca="1">IFERROR(__xludf.DUMMYFUNCTION("IF(REGEXMATCH(A10642,""wealth planning""),""Script 1"",""-"")"),"-")</f>
        <v>-</v>
      </c>
      <c r="C10642" s="74">
        <f t="shared" si="82"/>
        <v>0</v>
      </c>
      <c r="D10642" s="74">
        <f t="shared" si="83"/>
        <v>0</v>
      </c>
    </row>
    <row r="10643" spans="1:4">
      <c r="A10643" s="74" t="s">
        <v>7111</v>
      </c>
      <c r="B10643" s="74" t="str">
        <f ca="1">IFERROR(__xludf.DUMMYFUNCTION("IF(REGEXMATCH(A10643,""wealth planning""),""Script 1"",""-"")"),"-")</f>
        <v>-</v>
      </c>
      <c r="C10643" s="74" t="str">
        <f t="shared" si="82"/>
        <v>Nurul Izzah Abul JalilStatus is reachable</v>
      </c>
      <c r="D10643" s="74">
        <f t="shared" si="83"/>
        <v>0</v>
      </c>
    </row>
    <row r="10644" spans="1:4">
      <c r="A10644" s="149">
        <v>45615</v>
      </c>
      <c r="B10644" s="74" t="str">
        <f ca="1">IFERROR(__xludf.DUMMYFUNCTION("IF(REGEXMATCH(A10644,""wealth planning""),""Script 1"",""-"")"),"#VALUE!")</f>
        <v>#VALUE!</v>
      </c>
      <c r="C10644" s="74" t="str">
        <f t="shared" si="82"/>
        <v>Nurul Izzah Abul Jalil</v>
      </c>
      <c r="D10644" s="74">
        <f t="shared" si="83"/>
        <v>0</v>
      </c>
    </row>
    <row r="10645" spans="1:4">
      <c r="A10645" s="149">
        <v>45615</v>
      </c>
      <c r="B10645" s="74" t="str">
        <f ca="1">IFERROR(__xludf.DUMMYFUNCTION("IF(REGEXMATCH(A10645,""wealth planning""),""Script 1"",""-"")"),"#VALUE!")</f>
        <v>#VALUE!</v>
      </c>
      <c r="C10645" s="149">
        <f t="shared" si="82"/>
        <v>45615</v>
      </c>
      <c r="D10645" s="74" t="str">
        <f t="shared" si="83"/>
        <v>Nurul Izzah Abul JalilStatus is reachable</v>
      </c>
    </row>
    <row r="10646" spans="1:4">
      <c r="A10646" s="74" t="s">
        <v>4991</v>
      </c>
      <c r="B10646" s="74" t="str">
        <f ca="1">IFERROR(__xludf.DUMMYFUNCTION("IF(REGEXMATCH(A10646,""wealth planning""),""Script 1"",""-"")"),"Script 1")</f>
        <v>Script 1</v>
      </c>
      <c r="C10646" s="149">
        <f t="shared" si="82"/>
        <v>45615</v>
      </c>
      <c r="D10646" s="74" t="str">
        <f t="shared" si="83"/>
        <v>Nurul Izzah Abul Jalil</v>
      </c>
    </row>
    <row r="10647" spans="1:4">
      <c r="B10647" s="74" t="str">
        <f ca="1">IFERROR(__xludf.DUMMYFUNCTION("IF(REGEXMATCH(A10647,""wealth planning""),""Script 1"",""-"")"),"-")</f>
        <v>-</v>
      </c>
      <c r="C10647" s="74" t="str">
        <f t="shared" si="82"/>
        <v>You: Hai assalamualaikum Nurul Izzah,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647" s="149">
        <f t="shared" si="83"/>
        <v>45615</v>
      </c>
    </row>
    <row r="10648" spans="1:4">
      <c r="B10648" s="74" t="str">
        <f ca="1">IFERROR(__xludf.DUMMYFUNCTION("IF(REGEXMATCH(A10648,""wealth planning""),""Script 1"",""-"")"),"-")</f>
        <v>-</v>
      </c>
      <c r="C10648" s="74">
        <f t="shared" si="82"/>
        <v>0</v>
      </c>
      <c r="D10648" s="149">
        <f t="shared" si="83"/>
        <v>45615</v>
      </c>
    </row>
    <row r="10649" spans="1:4">
      <c r="B10649" s="74" t="str">
        <f ca="1">IFERROR(__xludf.DUMMYFUNCTION("IF(REGEXMATCH(A10649,""wealth planning""),""Script 1"",""-"")"),"-")</f>
        <v>-</v>
      </c>
      <c r="C10649" s="74">
        <f t="shared" si="82"/>
        <v>0</v>
      </c>
      <c r="D10649" s="74" t="str">
        <f t="shared" si="83"/>
        <v>You: Hai assalamualaikum Nurul Izzah,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650" spans="1:4">
      <c r="A10650" s="74" t="s">
        <v>7113</v>
      </c>
      <c r="B10650" s="74" t="str">
        <f ca="1">IFERROR(__xludf.DUMMYFUNCTION("IF(REGEXMATCH(A10650,""wealth planning""),""Script 1"",""-"")"),"-")</f>
        <v>-</v>
      </c>
      <c r="C10650" s="74">
        <f t="shared" si="82"/>
        <v>0</v>
      </c>
      <c r="D10650" s="74">
        <f t="shared" si="83"/>
        <v>0</v>
      </c>
    </row>
    <row r="10651" spans="1:4">
      <c r="A10651" s="74" t="s">
        <v>7114</v>
      </c>
      <c r="B10651" s="74" t="str">
        <f ca="1">IFERROR(__xludf.DUMMYFUNCTION("IF(REGEXMATCH(A10651,""wealth planning""),""Script 1"",""-"")"),"-")</f>
        <v>-</v>
      </c>
      <c r="C10651" s="74" t="str">
        <f t="shared" si="82"/>
        <v>Hanifan saufiStatus is reachable</v>
      </c>
      <c r="D10651" s="74">
        <f t="shared" si="83"/>
        <v>0</v>
      </c>
    </row>
    <row r="10652" spans="1:4">
      <c r="A10652" s="149">
        <v>45615</v>
      </c>
      <c r="B10652" s="74" t="str">
        <f ca="1">IFERROR(__xludf.DUMMYFUNCTION("IF(REGEXMATCH(A10652,""wealth planning""),""Script 1"",""-"")"),"#VALUE!")</f>
        <v>#VALUE!</v>
      </c>
      <c r="C10652" s="74" t="str">
        <f t="shared" si="82"/>
        <v>Hanifan saufi</v>
      </c>
      <c r="D10652" s="74">
        <f t="shared" si="83"/>
        <v>0</v>
      </c>
    </row>
    <row r="10653" spans="1:4">
      <c r="A10653" s="149">
        <v>45615</v>
      </c>
      <c r="B10653" s="74" t="str">
        <f ca="1">IFERROR(__xludf.DUMMYFUNCTION("IF(REGEXMATCH(A10653,""wealth planning""),""Script 1"",""-"")"),"#VALUE!")</f>
        <v>#VALUE!</v>
      </c>
      <c r="C10653" s="149">
        <f t="shared" si="82"/>
        <v>45615</v>
      </c>
      <c r="D10653" s="74" t="str">
        <f t="shared" si="83"/>
        <v>Hanifan saufiStatus is reachable</v>
      </c>
    </row>
    <row r="10654" spans="1:4">
      <c r="A10654" s="74" t="s">
        <v>7115</v>
      </c>
      <c r="B10654" s="74" t="str">
        <f ca="1">IFERROR(__xludf.DUMMYFUNCTION("IF(REGEXMATCH(A10654,""wealth planning""),""Script 1"",""-"")"),"Script 1")</f>
        <v>Script 1</v>
      </c>
      <c r="C10654" s="149">
        <f t="shared" si="82"/>
        <v>45615</v>
      </c>
      <c r="D10654" s="74" t="str">
        <f t="shared" si="83"/>
        <v>Hanifan saufi</v>
      </c>
    </row>
    <row r="10655" spans="1:4">
      <c r="B10655" s="74" t="str">
        <f ca="1">IFERROR(__xludf.DUMMYFUNCTION("IF(REGEXMATCH(A10655,""wealth planning""),""Script 1"",""-"")"),"-")</f>
        <v>-</v>
      </c>
      <c r="C10655" s="74" t="str">
        <f t="shared" si="82"/>
        <v>You: Hai assalamualaikum Hanifan,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655" s="149">
        <f t="shared" si="83"/>
        <v>45615</v>
      </c>
    </row>
    <row r="10656" spans="1:4">
      <c r="B10656" s="74" t="str">
        <f ca="1">IFERROR(__xludf.DUMMYFUNCTION("IF(REGEXMATCH(A10656,""wealth planning""),""Script 1"",""-"")"),"-")</f>
        <v>-</v>
      </c>
      <c r="C10656" s="74">
        <f t="shared" si="82"/>
        <v>0</v>
      </c>
      <c r="D10656" s="149">
        <f t="shared" si="83"/>
        <v>45615</v>
      </c>
    </row>
    <row r="10657" spans="1:4">
      <c r="B10657" s="74" t="str">
        <f ca="1">IFERROR(__xludf.DUMMYFUNCTION("IF(REGEXMATCH(A10657,""wealth planning""),""Script 1"",""-"")"),"-")</f>
        <v>-</v>
      </c>
      <c r="C10657" s="74">
        <f t="shared" si="82"/>
        <v>0</v>
      </c>
      <c r="D10657" s="74" t="str">
        <f t="shared" si="83"/>
        <v>You: Hai assalamualaikum Hanifan,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658" spans="1:4">
      <c r="B10658" s="74" t="str">
        <f ca="1">IFERROR(__xludf.DUMMYFUNCTION("IF(REGEXMATCH(A10658,""wealth planning""),""Script 1"",""-"")"),"-")</f>
        <v>-</v>
      </c>
      <c r="C10658" s="74">
        <f t="shared" si="82"/>
        <v>0</v>
      </c>
      <c r="D10658" s="74">
        <f t="shared" si="83"/>
        <v>0</v>
      </c>
    </row>
    <row r="10659" spans="1:4">
      <c r="A10659" s="74" t="s">
        <v>7118</v>
      </c>
      <c r="B10659" s="74" t="str">
        <f ca="1">IFERROR(__xludf.DUMMYFUNCTION("IF(REGEXMATCH(A10659,""wealth planning""),""Script 1"",""-"")"),"-")</f>
        <v>-</v>
      </c>
      <c r="C10659" s="74">
        <f t="shared" si="82"/>
        <v>0</v>
      </c>
      <c r="D10659" s="74">
        <f t="shared" si="83"/>
        <v>0</v>
      </c>
    </row>
    <row r="10660" spans="1:4">
      <c r="A10660" s="149">
        <v>45615</v>
      </c>
      <c r="B10660" s="74" t="str">
        <f ca="1">IFERROR(__xludf.DUMMYFUNCTION("IF(REGEXMATCH(A10660,""wealth planning""),""Script 1"",""-"")"),"#VALUE!")</f>
        <v>#VALUE!</v>
      </c>
      <c r="C10660" s="74" t="str">
        <f t="shared" si="82"/>
        <v>Amran Mohd Zakerini</v>
      </c>
      <c r="D10660" s="74">
        <f t="shared" si="83"/>
        <v>0</v>
      </c>
    </row>
    <row r="10661" spans="1:4">
      <c r="A10661" s="149">
        <v>45615</v>
      </c>
      <c r="B10661" s="74" t="str">
        <f ca="1">IFERROR(__xludf.DUMMYFUNCTION("IF(REGEXMATCH(A10661,""wealth planning""),""Script 1"",""-"")"),"#VALUE!")</f>
        <v>#VALUE!</v>
      </c>
      <c r="C10661" s="149">
        <f t="shared" si="82"/>
        <v>45615</v>
      </c>
      <c r="D10661" s="74">
        <f t="shared" si="83"/>
        <v>0</v>
      </c>
    </row>
    <row r="10662" spans="1:4">
      <c r="A10662" s="74" t="s">
        <v>7119</v>
      </c>
      <c r="B10662" s="74" t="str">
        <f ca="1">IFERROR(__xludf.DUMMYFUNCTION("IF(REGEXMATCH(A10662,""wealth planning""),""Script 1"",""-"")"),"Script 1")</f>
        <v>Script 1</v>
      </c>
      <c r="C10662" s="149">
        <f t="shared" si="82"/>
        <v>45615</v>
      </c>
      <c r="D10662" s="74" t="str">
        <f t="shared" si="83"/>
        <v>Amran Mohd Zakerini</v>
      </c>
    </row>
    <row r="10663" spans="1:4">
      <c r="B10663" s="74" t="str">
        <f ca="1">IFERROR(__xludf.DUMMYFUNCTION("IF(REGEXMATCH(A10663,""wealth planning""),""Script 1"",""-"")"),"-")</f>
        <v>-</v>
      </c>
      <c r="C10663" s="74" t="str">
        <f t="shared" si="82"/>
        <v>You: Hai assalamualaikum Amran,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663" s="149">
        <f t="shared" si="83"/>
        <v>45615</v>
      </c>
    </row>
    <row r="10664" spans="1:4">
      <c r="B10664" s="74" t="str">
        <f ca="1">IFERROR(__xludf.DUMMYFUNCTION("IF(REGEXMATCH(A10664,""wealth planning""),""Script 1"",""-"")"),"-")</f>
        <v>-</v>
      </c>
      <c r="C10664" s="74">
        <f t="shared" si="82"/>
        <v>0</v>
      </c>
      <c r="D10664" s="149">
        <f t="shared" si="83"/>
        <v>45615</v>
      </c>
    </row>
    <row r="10665" spans="1:4">
      <c r="B10665" s="74" t="str">
        <f ca="1">IFERROR(__xludf.DUMMYFUNCTION("IF(REGEXMATCH(A10665,""wealth planning""),""Script 1"",""-"")"),"-")</f>
        <v>-</v>
      </c>
      <c r="C10665" s="74">
        <f t="shared" si="82"/>
        <v>0</v>
      </c>
      <c r="D10665" s="74" t="str">
        <f t="shared" si="83"/>
        <v>You: Hai assalamualaikum Amran,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666" spans="1:4">
      <c r="B10666" s="74" t="str">
        <f ca="1">IFERROR(__xludf.DUMMYFUNCTION("IF(REGEXMATCH(A10666,""wealth planning""),""Script 1"",""-"")"),"-")</f>
        <v>-</v>
      </c>
      <c r="C10666" s="74">
        <f t="shared" si="82"/>
        <v>0</v>
      </c>
      <c r="D10666" s="74">
        <f t="shared" si="83"/>
        <v>0</v>
      </c>
    </row>
    <row r="10667" spans="1:4">
      <c r="A10667" s="74" t="s">
        <v>7122</v>
      </c>
      <c r="B10667" s="74" t="str">
        <f ca="1">IFERROR(__xludf.DUMMYFUNCTION("IF(REGEXMATCH(A10667,""wealth planning""),""Script 1"",""-"")"),"-")</f>
        <v>-</v>
      </c>
      <c r="C10667" s="74">
        <f t="shared" si="82"/>
        <v>0</v>
      </c>
      <c r="D10667" s="74">
        <f t="shared" si="83"/>
        <v>0</v>
      </c>
    </row>
    <row r="10668" spans="1:4">
      <c r="A10668" s="149">
        <v>45615</v>
      </c>
      <c r="B10668" s="74" t="str">
        <f ca="1">IFERROR(__xludf.DUMMYFUNCTION("IF(REGEXMATCH(A10668,""wealth planning""),""Script 1"",""-"")"),"#VALUE!")</f>
        <v>#VALUE!</v>
      </c>
      <c r="C10668" s="74" t="str">
        <f t="shared" si="82"/>
        <v>MUHAMAD ADIB MUSTAZIM</v>
      </c>
      <c r="D10668" s="74">
        <f t="shared" si="83"/>
        <v>0</v>
      </c>
    </row>
    <row r="10669" spans="1:4">
      <c r="A10669" s="149">
        <v>45615</v>
      </c>
      <c r="B10669" s="74" t="str">
        <f ca="1">IFERROR(__xludf.DUMMYFUNCTION("IF(REGEXMATCH(A10669,""wealth planning""),""Script 1"",""-"")"),"#VALUE!")</f>
        <v>#VALUE!</v>
      </c>
      <c r="C10669" s="149">
        <f t="shared" si="82"/>
        <v>45615</v>
      </c>
      <c r="D10669" s="74">
        <f t="shared" si="83"/>
        <v>0</v>
      </c>
    </row>
    <row r="10670" spans="1:4">
      <c r="A10670" s="74" t="s">
        <v>3890</v>
      </c>
      <c r="B10670" s="74" t="str">
        <f ca="1">IFERROR(__xludf.DUMMYFUNCTION("IF(REGEXMATCH(A10670,""wealth planning""),""Script 1"",""-"")"),"Script 1")</f>
        <v>Script 1</v>
      </c>
      <c r="C10670" s="149">
        <f t="shared" si="82"/>
        <v>45615</v>
      </c>
      <c r="D10670" s="74" t="str">
        <f t="shared" si="83"/>
        <v>MUHAMAD ADIB MUSTAZIM</v>
      </c>
    </row>
    <row r="10671" spans="1:4">
      <c r="B10671" s="74" t="str">
        <f ca="1">IFERROR(__xludf.DUMMYFUNCTION("IF(REGEXMATCH(A10671,""wealth planning""),""Script 1"",""-"")"),"-")</f>
        <v>-</v>
      </c>
      <c r="C10671" s="74" t="str">
        <f t="shared" si="82"/>
        <v>You: Hai assalamualaikum Adib,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671" s="149">
        <f t="shared" si="83"/>
        <v>45615</v>
      </c>
    </row>
    <row r="10672" spans="1:4">
      <c r="B10672" s="74" t="str">
        <f ca="1">IFERROR(__xludf.DUMMYFUNCTION("IF(REGEXMATCH(A10672,""wealth planning""),""Script 1"",""-"")"),"-")</f>
        <v>-</v>
      </c>
      <c r="C10672" s="74">
        <f t="shared" si="82"/>
        <v>0</v>
      </c>
      <c r="D10672" s="149">
        <f t="shared" si="83"/>
        <v>45615</v>
      </c>
    </row>
    <row r="10673" spans="1:4">
      <c r="B10673" s="74" t="str">
        <f ca="1">IFERROR(__xludf.DUMMYFUNCTION("IF(REGEXMATCH(A10673,""wealth planning""),""Script 1"",""-"")"),"-")</f>
        <v>-</v>
      </c>
      <c r="C10673" s="74">
        <f t="shared" si="82"/>
        <v>0</v>
      </c>
      <c r="D10673" s="74" t="str">
        <f t="shared" si="83"/>
        <v>You: Hai assalamualaikum Adib,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674" spans="1:4">
      <c r="A10674" s="74" t="s">
        <v>7124</v>
      </c>
      <c r="B10674" s="74" t="str">
        <f ca="1">IFERROR(__xludf.DUMMYFUNCTION("IF(REGEXMATCH(A10674,""wealth planning""),""Script 1"",""-"")"),"-")</f>
        <v>-</v>
      </c>
      <c r="C10674" s="74">
        <f t="shared" si="82"/>
        <v>0</v>
      </c>
      <c r="D10674" s="74">
        <f t="shared" si="83"/>
        <v>0</v>
      </c>
    </row>
    <row r="10675" spans="1:4">
      <c r="A10675" s="74" t="s">
        <v>7124</v>
      </c>
      <c r="B10675" s="74" t="str">
        <f ca="1">IFERROR(__xludf.DUMMYFUNCTION("IF(REGEXMATCH(A10675,""wealth planning""),""Script 1"",""-"")"),"-")</f>
        <v>-</v>
      </c>
      <c r="C10675" s="74" t="str">
        <f t="shared" si="82"/>
        <v>zureen nasuha</v>
      </c>
      <c r="D10675" s="74">
        <f t="shared" si="83"/>
        <v>0</v>
      </c>
    </row>
    <row r="10676" spans="1:4">
      <c r="A10676" s="149">
        <v>45615</v>
      </c>
      <c r="B10676" s="74" t="str">
        <f ca="1">IFERROR(__xludf.DUMMYFUNCTION("IF(REGEXMATCH(A10676,""wealth planning""),""Script 1"",""-"")"),"#VALUE!")</f>
        <v>#VALUE!</v>
      </c>
      <c r="C10676" s="74" t="str">
        <f t="shared" si="82"/>
        <v>zureen nasuha</v>
      </c>
      <c r="D10676" s="74">
        <f t="shared" si="83"/>
        <v>0</v>
      </c>
    </row>
    <row r="10677" spans="1:4">
      <c r="A10677" s="149">
        <v>45615</v>
      </c>
      <c r="B10677" s="74" t="str">
        <f ca="1">IFERROR(__xludf.DUMMYFUNCTION("IF(REGEXMATCH(A10677,""wealth planning""),""Script 1"",""-"")"),"#VALUE!")</f>
        <v>#VALUE!</v>
      </c>
      <c r="C10677" s="149">
        <f t="shared" si="82"/>
        <v>45615</v>
      </c>
      <c r="D10677" s="74" t="str">
        <f t="shared" si="83"/>
        <v>zureen nasuha</v>
      </c>
    </row>
    <row r="10678" spans="1:4">
      <c r="A10678" s="74" t="s">
        <v>7125</v>
      </c>
      <c r="B10678" s="74" t="str">
        <f ca="1">IFERROR(__xludf.DUMMYFUNCTION("IF(REGEXMATCH(A10678,""wealth planning""),""Script 1"",""-"")"),"Script 1")</f>
        <v>Script 1</v>
      </c>
      <c r="C10678" s="149">
        <f t="shared" si="82"/>
        <v>45615</v>
      </c>
      <c r="D10678" s="74" t="str">
        <f t="shared" si="83"/>
        <v>zureen nasuha</v>
      </c>
    </row>
    <row r="10679" spans="1:4">
      <c r="B10679" s="74" t="str">
        <f ca="1">IFERROR(__xludf.DUMMYFUNCTION("IF(REGEXMATCH(A10679,""wealth planning""),""Script 1"",""-"")"),"-")</f>
        <v>-</v>
      </c>
      <c r="C10679" s="74" t="str">
        <f t="shared" si="82"/>
        <v>You: Hai assalamualaikum Zureen,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679" s="149">
        <f t="shared" si="83"/>
        <v>45615</v>
      </c>
    </row>
    <row r="10680" spans="1:4">
      <c r="B10680" s="74" t="str">
        <f ca="1">IFERROR(__xludf.DUMMYFUNCTION("IF(REGEXMATCH(A10680,""wealth planning""),""Script 1"",""-"")"),"-")</f>
        <v>-</v>
      </c>
      <c r="C10680" s="74">
        <f t="shared" si="82"/>
        <v>0</v>
      </c>
      <c r="D10680" s="149">
        <f t="shared" si="83"/>
        <v>45615</v>
      </c>
    </row>
    <row r="10681" spans="1:4">
      <c r="B10681" s="74" t="str">
        <f ca="1">IFERROR(__xludf.DUMMYFUNCTION("IF(REGEXMATCH(A10681,""wealth planning""),""Script 1"",""-"")"),"-")</f>
        <v>-</v>
      </c>
      <c r="C10681" s="74">
        <f t="shared" si="82"/>
        <v>0</v>
      </c>
      <c r="D10681" s="74" t="str">
        <f t="shared" si="83"/>
        <v>You: Hai assalamualaikum Zureen,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682" spans="1:4">
      <c r="A10682" s="74" t="s">
        <v>7127</v>
      </c>
      <c r="B10682" s="74" t="str">
        <f ca="1">IFERROR(__xludf.DUMMYFUNCTION("IF(REGEXMATCH(A10682,""wealth planning""),""Script 1"",""-"")"),"-")</f>
        <v>-</v>
      </c>
      <c r="C10682" s="74">
        <f t="shared" si="82"/>
        <v>0</v>
      </c>
      <c r="D10682" s="74">
        <f t="shared" si="83"/>
        <v>0</v>
      </c>
    </row>
    <row r="10683" spans="1:4">
      <c r="A10683" s="74" t="s">
        <v>7128</v>
      </c>
      <c r="B10683" s="74" t="str">
        <f ca="1">IFERROR(__xludf.DUMMYFUNCTION("IF(REGEXMATCH(A10683,""wealth planning""),""Script 1"",""-"")"),"-")</f>
        <v>-</v>
      </c>
      <c r="C10683" s="74" t="str">
        <f t="shared" si="82"/>
        <v>Zulnasri SaidStatus is reachable</v>
      </c>
      <c r="D10683" s="74">
        <f t="shared" si="83"/>
        <v>0</v>
      </c>
    </row>
    <row r="10684" spans="1:4">
      <c r="A10684" s="149">
        <v>45615</v>
      </c>
      <c r="B10684" s="74" t="str">
        <f ca="1">IFERROR(__xludf.DUMMYFUNCTION("IF(REGEXMATCH(A10684,""wealth planning""),""Script 1"",""-"")"),"#VALUE!")</f>
        <v>#VALUE!</v>
      </c>
      <c r="C10684" s="74" t="str">
        <f t="shared" si="82"/>
        <v>Zulnasri Said</v>
      </c>
      <c r="D10684" s="74">
        <f t="shared" si="83"/>
        <v>0</v>
      </c>
    </row>
    <row r="10685" spans="1:4">
      <c r="A10685" s="149">
        <v>45615</v>
      </c>
      <c r="B10685" s="74" t="str">
        <f ca="1">IFERROR(__xludf.DUMMYFUNCTION("IF(REGEXMATCH(A10685,""wealth planning""),""Script 1"",""-"")"),"#VALUE!")</f>
        <v>#VALUE!</v>
      </c>
      <c r="C10685" s="149">
        <f t="shared" si="82"/>
        <v>45615</v>
      </c>
      <c r="D10685" s="74" t="str">
        <f t="shared" si="83"/>
        <v>Zulnasri SaidStatus is reachable</v>
      </c>
    </row>
    <row r="10686" spans="1:4">
      <c r="A10686" s="74" t="s">
        <v>7129</v>
      </c>
      <c r="B10686" s="74" t="str">
        <f ca="1">IFERROR(__xludf.DUMMYFUNCTION("IF(REGEXMATCH(A10686,""wealth planning""),""Script 1"",""-"")"),"Script 1")</f>
        <v>Script 1</v>
      </c>
      <c r="C10686" s="149">
        <f t="shared" si="82"/>
        <v>45615</v>
      </c>
      <c r="D10686" s="74" t="str">
        <f t="shared" si="83"/>
        <v>Zulnasri Said</v>
      </c>
    </row>
    <row r="10687" spans="1:4">
      <c r="B10687" s="74" t="str">
        <f ca="1">IFERROR(__xludf.DUMMYFUNCTION("IF(REGEXMATCH(A10687,""wealth planning""),""Script 1"",""-"")"),"-")</f>
        <v>-</v>
      </c>
      <c r="C10687" s="74" t="str">
        <f t="shared" si="82"/>
        <v>You: Hai assalamualaikum Zulnasri,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687" s="149">
        <f t="shared" si="83"/>
        <v>45615</v>
      </c>
    </row>
    <row r="10688" spans="1:4">
      <c r="B10688" s="74" t="str">
        <f ca="1">IFERROR(__xludf.DUMMYFUNCTION("IF(REGEXMATCH(A10688,""wealth planning""),""Script 1"",""-"")"),"-")</f>
        <v>-</v>
      </c>
      <c r="C10688" s="74">
        <f t="shared" si="82"/>
        <v>0</v>
      </c>
      <c r="D10688" s="149">
        <f t="shared" si="83"/>
        <v>45615</v>
      </c>
    </row>
    <row r="10689" spans="1:4">
      <c r="B10689" s="74" t="str">
        <f ca="1">IFERROR(__xludf.DUMMYFUNCTION("IF(REGEXMATCH(A10689,""wealth planning""),""Script 1"",""-"")"),"-")</f>
        <v>-</v>
      </c>
      <c r="C10689" s="74">
        <f t="shared" si="82"/>
        <v>0</v>
      </c>
      <c r="D10689" s="74" t="str">
        <f t="shared" si="83"/>
        <v>You: Hai assalamualaikum Zulnasri,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690" spans="1:4">
      <c r="A10690" s="74" t="s">
        <v>7131</v>
      </c>
      <c r="B10690" s="74" t="str">
        <f ca="1">IFERROR(__xludf.DUMMYFUNCTION("IF(REGEXMATCH(A10690,""wealth planning""),""Script 1"",""-"")"),"-")</f>
        <v>-</v>
      </c>
      <c r="C10690" s="74">
        <f t="shared" si="82"/>
        <v>0</v>
      </c>
      <c r="D10690" s="74">
        <f t="shared" si="83"/>
        <v>0</v>
      </c>
    </row>
    <row r="10691" spans="1:4">
      <c r="A10691" s="74" t="s">
        <v>7131</v>
      </c>
      <c r="B10691" s="74" t="str">
        <f ca="1">IFERROR(__xludf.DUMMYFUNCTION("IF(REGEXMATCH(A10691,""wealth planning""),""Script 1"",""-"")"),"-")</f>
        <v>-</v>
      </c>
      <c r="C10691" s="74" t="str">
        <f t="shared" si="82"/>
        <v>Munirah Azman</v>
      </c>
      <c r="D10691" s="74">
        <f t="shared" si="83"/>
        <v>0</v>
      </c>
    </row>
    <row r="10692" spans="1:4">
      <c r="A10692" s="149">
        <v>45615</v>
      </c>
      <c r="B10692" s="74" t="str">
        <f ca="1">IFERROR(__xludf.DUMMYFUNCTION("IF(REGEXMATCH(A10692,""wealth planning""),""Script 1"",""-"")"),"#VALUE!")</f>
        <v>#VALUE!</v>
      </c>
      <c r="C10692" s="74" t="str">
        <f t="shared" si="82"/>
        <v>Munirah Azman</v>
      </c>
      <c r="D10692" s="74">
        <f t="shared" si="83"/>
        <v>0</v>
      </c>
    </row>
    <row r="10693" spans="1:4">
      <c r="A10693" s="149">
        <v>45615</v>
      </c>
      <c r="B10693" s="74" t="str">
        <f ca="1">IFERROR(__xludf.DUMMYFUNCTION("IF(REGEXMATCH(A10693,""wealth planning""),""Script 1"",""-"")"),"#VALUE!")</f>
        <v>#VALUE!</v>
      </c>
      <c r="C10693" s="149">
        <f t="shared" si="82"/>
        <v>45615</v>
      </c>
      <c r="D10693" s="74" t="str">
        <f t="shared" si="83"/>
        <v>Munirah Azman</v>
      </c>
    </row>
    <row r="10694" spans="1:4">
      <c r="A10694" s="74" t="s">
        <v>4816</v>
      </c>
      <c r="B10694" s="74" t="str">
        <f ca="1">IFERROR(__xludf.DUMMYFUNCTION("IF(REGEXMATCH(A10694,""wealth planning""),""Script 1"",""-"")"),"Script 1")</f>
        <v>Script 1</v>
      </c>
      <c r="C10694" s="149">
        <f t="shared" si="82"/>
        <v>45615</v>
      </c>
      <c r="D10694" s="74" t="str">
        <f t="shared" si="83"/>
        <v>Munirah Azman</v>
      </c>
    </row>
    <row r="10695" spans="1:4">
      <c r="B10695" s="74" t="str">
        <f ca="1">IFERROR(__xludf.DUMMYFUNCTION("IF(REGEXMATCH(A10695,""wealth planning""),""Script 1"",""-"")"),"-")</f>
        <v>-</v>
      </c>
      <c r="C10695" s="74" t="str">
        <f t="shared" si="82"/>
        <v>You: Hai assalamualaikum Munirah,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695" s="149">
        <f t="shared" si="83"/>
        <v>45615</v>
      </c>
    </row>
    <row r="10696" spans="1:4">
      <c r="B10696" s="74" t="str">
        <f ca="1">IFERROR(__xludf.DUMMYFUNCTION("IF(REGEXMATCH(A10696,""wealth planning""),""Script 1"",""-"")"),"-")</f>
        <v>-</v>
      </c>
      <c r="C10696" s="74">
        <f t="shared" si="82"/>
        <v>0</v>
      </c>
      <c r="D10696" s="149">
        <f t="shared" si="83"/>
        <v>45615</v>
      </c>
    </row>
    <row r="10697" spans="1:4">
      <c r="B10697" s="74" t="str">
        <f ca="1">IFERROR(__xludf.DUMMYFUNCTION("IF(REGEXMATCH(A10697,""wealth planning""),""Script 1"",""-"")"),"-")</f>
        <v>-</v>
      </c>
      <c r="C10697" s="74">
        <f t="shared" si="82"/>
        <v>0</v>
      </c>
      <c r="D10697" s="74" t="str">
        <f t="shared" si="83"/>
        <v>You: Hai assalamualaikum Munirah,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698" spans="1:4">
      <c r="A10698" s="74" t="s">
        <v>7133</v>
      </c>
      <c r="B10698" s="74" t="str">
        <f ca="1">IFERROR(__xludf.DUMMYFUNCTION("IF(REGEXMATCH(A10698,""wealth planning""),""Script 1"",""-"")"),"-")</f>
        <v>-</v>
      </c>
      <c r="C10698" s="74">
        <f t="shared" si="82"/>
        <v>0</v>
      </c>
      <c r="D10698" s="74">
        <f t="shared" si="83"/>
        <v>0</v>
      </c>
    </row>
    <row r="10699" spans="1:4">
      <c r="A10699" s="74" t="s">
        <v>7133</v>
      </c>
      <c r="B10699" s="74" t="str">
        <f ca="1">IFERROR(__xludf.DUMMYFUNCTION("IF(REGEXMATCH(A10699,""wealth planning""),""Script 1"",""-"")"),"-")</f>
        <v>-</v>
      </c>
      <c r="C10699" s="74" t="str">
        <f t="shared" si="82"/>
        <v>Aziela Arif</v>
      </c>
      <c r="D10699" s="74">
        <f t="shared" si="83"/>
        <v>0</v>
      </c>
    </row>
    <row r="10700" spans="1:4">
      <c r="A10700" s="149">
        <v>45615</v>
      </c>
      <c r="B10700" s="74" t="str">
        <f ca="1">IFERROR(__xludf.DUMMYFUNCTION("IF(REGEXMATCH(A10700,""wealth planning""),""Script 1"",""-"")"),"#VALUE!")</f>
        <v>#VALUE!</v>
      </c>
      <c r="C10700" s="74" t="str">
        <f t="shared" si="82"/>
        <v>Aziela Arif</v>
      </c>
      <c r="D10700" s="74">
        <f t="shared" si="83"/>
        <v>0</v>
      </c>
    </row>
    <row r="10701" spans="1:4">
      <c r="A10701" s="149">
        <v>45615</v>
      </c>
      <c r="B10701" s="74" t="str">
        <f ca="1">IFERROR(__xludf.DUMMYFUNCTION("IF(REGEXMATCH(A10701,""wealth planning""),""Script 1"",""-"")"),"#VALUE!")</f>
        <v>#VALUE!</v>
      </c>
      <c r="C10701" s="149">
        <f t="shared" si="82"/>
        <v>45615</v>
      </c>
      <c r="D10701" s="74" t="str">
        <f t="shared" si="83"/>
        <v>Aziela Arif</v>
      </c>
    </row>
    <row r="10702" spans="1:4">
      <c r="A10702" s="74" t="s">
        <v>7134</v>
      </c>
      <c r="B10702" s="74" t="str">
        <f ca="1">IFERROR(__xludf.DUMMYFUNCTION("IF(REGEXMATCH(A10702,""wealth planning""),""Script 1"",""-"")"),"Script 1")</f>
        <v>Script 1</v>
      </c>
      <c r="C10702" s="149">
        <f t="shared" si="82"/>
        <v>45615</v>
      </c>
      <c r="D10702" s="74" t="str">
        <f t="shared" si="83"/>
        <v>Aziela Arif</v>
      </c>
    </row>
    <row r="10703" spans="1:4">
      <c r="B10703" s="74" t="str">
        <f ca="1">IFERROR(__xludf.DUMMYFUNCTION("IF(REGEXMATCH(A10703,""wealth planning""),""Script 1"",""-"")"),"-")</f>
        <v>-</v>
      </c>
      <c r="C10703" s="74" t="str">
        <f t="shared" si="82"/>
        <v>You: Hai assalamualaikum puan Aziela,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703" s="149">
        <f t="shared" si="83"/>
        <v>45615</v>
      </c>
    </row>
    <row r="10704" spans="1:4">
      <c r="B10704" s="74" t="str">
        <f ca="1">IFERROR(__xludf.DUMMYFUNCTION("IF(REGEXMATCH(A10704,""wealth planning""),""Script 1"",""-"")"),"-")</f>
        <v>-</v>
      </c>
      <c r="C10704" s="74">
        <f t="shared" si="82"/>
        <v>0</v>
      </c>
      <c r="D10704" s="149">
        <f t="shared" si="83"/>
        <v>45615</v>
      </c>
    </row>
    <row r="10705" spans="1:4">
      <c r="B10705" s="74" t="str">
        <f ca="1">IFERROR(__xludf.DUMMYFUNCTION("IF(REGEXMATCH(A10705,""wealth planning""),""Script 1"",""-"")"),"-")</f>
        <v>-</v>
      </c>
      <c r="C10705" s="74">
        <f t="shared" si="82"/>
        <v>0</v>
      </c>
      <c r="D10705" s="74" t="str">
        <f t="shared" si="83"/>
        <v>You: Hai assalamualaikum puan Aziela,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706" spans="1:4">
      <c r="B10706" s="74" t="str">
        <f ca="1">IFERROR(__xludf.DUMMYFUNCTION("IF(REGEXMATCH(A10706,""wealth planning""),""Script 1"",""-"")"),"-")</f>
        <v>-</v>
      </c>
      <c r="C10706" s="74">
        <f t="shared" si="82"/>
        <v>0</v>
      </c>
      <c r="D10706" s="74">
        <f t="shared" si="83"/>
        <v>0</v>
      </c>
    </row>
    <row r="10707" spans="1:4">
      <c r="A10707" s="74" t="s">
        <v>7137</v>
      </c>
      <c r="B10707" s="74" t="str">
        <f ca="1">IFERROR(__xludf.DUMMYFUNCTION("IF(REGEXMATCH(A10707,""wealth planning""),""Script 1"",""-"")"),"-")</f>
        <v>-</v>
      </c>
      <c r="C10707" s="74">
        <f t="shared" si="82"/>
        <v>0</v>
      </c>
      <c r="D10707" s="74">
        <f t="shared" si="83"/>
        <v>0</v>
      </c>
    </row>
    <row r="10708" spans="1:4">
      <c r="A10708" s="149">
        <v>45615</v>
      </c>
      <c r="B10708" s="74" t="str">
        <f ca="1">IFERROR(__xludf.DUMMYFUNCTION("IF(REGEXMATCH(A10708,""wealth planning""),""Script 1"",""-"")"),"#VALUE!")</f>
        <v>#VALUE!</v>
      </c>
      <c r="C10708" s="74" t="str">
        <f t="shared" si="82"/>
        <v>Nurin Najihah</v>
      </c>
      <c r="D10708" s="74">
        <f t="shared" si="83"/>
        <v>0</v>
      </c>
    </row>
    <row r="10709" spans="1:4">
      <c r="A10709" s="149">
        <v>45615</v>
      </c>
      <c r="B10709" s="74" t="str">
        <f ca="1">IFERROR(__xludf.DUMMYFUNCTION("IF(REGEXMATCH(A10709,""wealth planning""),""Script 1"",""-"")"),"#VALUE!")</f>
        <v>#VALUE!</v>
      </c>
      <c r="C10709" s="149">
        <f t="shared" si="82"/>
        <v>45615</v>
      </c>
      <c r="D10709" s="74">
        <f t="shared" si="83"/>
        <v>0</v>
      </c>
    </row>
    <row r="10710" spans="1:4">
      <c r="A10710" s="74" t="s">
        <v>3306</v>
      </c>
      <c r="B10710" s="74" t="str">
        <f ca="1">IFERROR(__xludf.DUMMYFUNCTION("IF(REGEXMATCH(A10710,""wealth planning""),""Script 1"",""-"")"),"Script 1")</f>
        <v>Script 1</v>
      </c>
      <c r="C10710" s="149">
        <f t="shared" si="82"/>
        <v>45615</v>
      </c>
      <c r="D10710" s="74" t="str">
        <f t="shared" si="83"/>
        <v>Nurin Najihah</v>
      </c>
    </row>
    <row r="10711" spans="1:4">
      <c r="B10711" s="74" t="str">
        <f ca="1">IFERROR(__xludf.DUMMYFUNCTION("IF(REGEXMATCH(A10711,""wealth planning""),""Script 1"",""-"")"),"-")</f>
        <v>-</v>
      </c>
      <c r="C10711" s="74" t="str">
        <f t="shared" si="82"/>
        <v>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711" s="149">
        <f t="shared" si="83"/>
        <v>45615</v>
      </c>
    </row>
    <row r="10712" spans="1:4">
      <c r="B10712" s="74" t="str">
        <f ca="1">IFERROR(__xludf.DUMMYFUNCTION("IF(REGEXMATCH(A10712,""wealth planning""),""Script 1"",""-"")"),"-")</f>
        <v>-</v>
      </c>
      <c r="C10712" s="74">
        <f t="shared" si="82"/>
        <v>0</v>
      </c>
      <c r="D10712" s="149">
        <f t="shared" si="83"/>
        <v>45615</v>
      </c>
    </row>
    <row r="10713" spans="1:4">
      <c r="B10713" s="74" t="str">
        <f ca="1">IFERROR(__xludf.DUMMYFUNCTION("IF(REGEXMATCH(A10713,""wealth planning""),""Script 1"",""-"")"),"-")</f>
        <v>-</v>
      </c>
      <c r="C10713" s="74">
        <f t="shared" si="82"/>
        <v>0</v>
      </c>
      <c r="D10713" s="74" t="str">
        <f t="shared" si="83"/>
        <v>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714" spans="1:4">
      <c r="B10714" s="74" t="str">
        <f ca="1">IFERROR(__xludf.DUMMYFUNCTION("IF(REGEXMATCH(A10714,""wealth planning""),""Script 1"",""-"")"),"-")</f>
        <v>-</v>
      </c>
      <c r="C10714" s="74">
        <f t="shared" ref="C10714:C10968" si="84">A10713</f>
        <v>0</v>
      </c>
      <c r="D10714" s="74">
        <f t="shared" ref="D10714:D10968" si="85">A10711</f>
        <v>0</v>
      </c>
    </row>
    <row r="10715" spans="1:4">
      <c r="A10715" s="74" t="s">
        <v>7140</v>
      </c>
      <c r="B10715" s="74" t="str">
        <f ca="1">IFERROR(__xludf.DUMMYFUNCTION("IF(REGEXMATCH(A10715,""wealth planning""),""Script 1"",""-"")"),"-")</f>
        <v>-</v>
      </c>
      <c r="C10715" s="74">
        <f t="shared" si="84"/>
        <v>0</v>
      </c>
      <c r="D10715" s="74">
        <f t="shared" si="85"/>
        <v>0</v>
      </c>
    </row>
    <row r="10716" spans="1:4">
      <c r="A10716" s="149">
        <v>45615</v>
      </c>
      <c r="B10716" s="74" t="str">
        <f ca="1">IFERROR(__xludf.DUMMYFUNCTION("IF(REGEXMATCH(A10716,""wealth planning""),""Script 1"",""-"")"),"#VALUE!")</f>
        <v>#VALUE!</v>
      </c>
      <c r="C10716" s="74" t="str">
        <f t="shared" si="84"/>
        <v>Nur Syahirah Mokhtar</v>
      </c>
      <c r="D10716" s="74">
        <f t="shared" si="85"/>
        <v>0</v>
      </c>
    </row>
    <row r="10717" spans="1:4">
      <c r="A10717" s="149">
        <v>45615</v>
      </c>
      <c r="B10717" s="74" t="str">
        <f ca="1">IFERROR(__xludf.DUMMYFUNCTION("IF(REGEXMATCH(A10717,""wealth planning""),""Script 1"",""-"")"),"#VALUE!")</f>
        <v>#VALUE!</v>
      </c>
      <c r="C10717" s="149">
        <f t="shared" si="84"/>
        <v>45615</v>
      </c>
      <c r="D10717" s="74">
        <f t="shared" si="85"/>
        <v>0</v>
      </c>
    </row>
    <row r="10718" spans="1:4">
      <c r="A10718" s="74" t="s">
        <v>2921</v>
      </c>
      <c r="B10718" s="74" t="str">
        <f ca="1">IFERROR(__xludf.DUMMYFUNCTION("IF(REGEXMATCH(A10718,""wealth planning""),""Script 1"",""-"")"),"Script 1")</f>
        <v>Script 1</v>
      </c>
      <c r="C10718" s="149">
        <f t="shared" si="84"/>
        <v>45615</v>
      </c>
      <c r="D10718" s="74" t="str">
        <f t="shared" si="85"/>
        <v>Nur Syahirah Mokhtar</v>
      </c>
    </row>
    <row r="10719" spans="1:4">
      <c r="B10719" s="74" t="str">
        <f ca="1">IFERROR(__xludf.DUMMYFUNCTION("IF(REGEXMATCH(A10719,""wealth planning""),""Script 1"",""-"")"),"-")</f>
        <v>-</v>
      </c>
      <c r="C10719" s="74" t="str">
        <f t="shared" si="84"/>
        <v>You: Hai assalamualaikum Syahirah,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719" s="149">
        <f t="shared" si="85"/>
        <v>45615</v>
      </c>
    </row>
    <row r="10720" spans="1:4">
      <c r="B10720" s="74" t="str">
        <f ca="1">IFERROR(__xludf.DUMMYFUNCTION("IF(REGEXMATCH(A10720,""wealth planning""),""Script 1"",""-"")"),"-")</f>
        <v>-</v>
      </c>
      <c r="C10720" s="74">
        <f t="shared" si="84"/>
        <v>0</v>
      </c>
      <c r="D10720" s="149">
        <f t="shared" si="85"/>
        <v>45615</v>
      </c>
    </row>
    <row r="10721" spans="1:4">
      <c r="B10721" s="74" t="str">
        <f ca="1">IFERROR(__xludf.DUMMYFUNCTION("IF(REGEXMATCH(A10721,""wealth planning""),""Script 1"",""-"")"),"-")</f>
        <v>-</v>
      </c>
      <c r="C10721" s="74">
        <f t="shared" si="84"/>
        <v>0</v>
      </c>
      <c r="D10721" s="74" t="str">
        <f t="shared" si="85"/>
        <v>You: Hai assalamualaikum Syahirah,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722" spans="1:4">
      <c r="A10722" s="74" t="s">
        <v>7142</v>
      </c>
      <c r="B10722" s="74" t="str">
        <f ca="1">IFERROR(__xludf.DUMMYFUNCTION("IF(REGEXMATCH(A10722,""wealth planning""),""Script 1"",""-"")"),"-")</f>
        <v>-</v>
      </c>
      <c r="C10722" s="74">
        <f t="shared" si="84"/>
        <v>0</v>
      </c>
      <c r="D10722" s="74">
        <f t="shared" si="85"/>
        <v>0</v>
      </c>
    </row>
    <row r="10723" spans="1:4">
      <c r="A10723" s="74" t="s">
        <v>7143</v>
      </c>
      <c r="B10723" s="74" t="str">
        <f ca="1">IFERROR(__xludf.DUMMYFUNCTION("IF(REGEXMATCH(A10723,""wealth planning""),""Script 1"",""-"")"),"-")</f>
        <v>-</v>
      </c>
      <c r="C10723" s="74" t="str">
        <f t="shared" si="84"/>
        <v>Syafinaz RoslanStatus is reachable</v>
      </c>
      <c r="D10723" s="74">
        <f t="shared" si="85"/>
        <v>0</v>
      </c>
    </row>
    <row r="10724" spans="1:4">
      <c r="A10724" s="149">
        <v>45615</v>
      </c>
      <c r="B10724" s="74" t="str">
        <f ca="1">IFERROR(__xludf.DUMMYFUNCTION("IF(REGEXMATCH(A10724,""wealth planning""),""Script 1"",""-"")"),"#VALUE!")</f>
        <v>#VALUE!</v>
      </c>
      <c r="C10724" s="74" t="str">
        <f t="shared" si="84"/>
        <v>Syafinaz Roslan</v>
      </c>
      <c r="D10724" s="74">
        <f t="shared" si="85"/>
        <v>0</v>
      </c>
    </row>
    <row r="10725" spans="1:4">
      <c r="A10725" s="149">
        <v>45615</v>
      </c>
      <c r="B10725" s="74" t="str">
        <f ca="1">IFERROR(__xludf.DUMMYFUNCTION("IF(REGEXMATCH(A10725,""wealth planning""),""Script 1"",""-"")"),"#VALUE!")</f>
        <v>#VALUE!</v>
      </c>
      <c r="C10725" s="149">
        <f t="shared" si="84"/>
        <v>45615</v>
      </c>
      <c r="D10725" s="74" t="str">
        <f t="shared" si="85"/>
        <v>Syafinaz RoslanStatus is reachable</v>
      </c>
    </row>
    <row r="10726" spans="1:4">
      <c r="A10726" s="74" t="s">
        <v>7144</v>
      </c>
      <c r="B10726" s="74" t="str">
        <f ca="1">IFERROR(__xludf.DUMMYFUNCTION("IF(REGEXMATCH(A10726,""wealth planning""),""Script 1"",""-"")"),"Script 1")</f>
        <v>Script 1</v>
      </c>
      <c r="C10726" s="149">
        <f t="shared" si="84"/>
        <v>45615</v>
      </c>
      <c r="D10726" s="74" t="str">
        <f t="shared" si="85"/>
        <v>Syafinaz Roslan</v>
      </c>
    </row>
    <row r="10727" spans="1:4">
      <c r="B10727" s="74" t="str">
        <f ca="1">IFERROR(__xludf.DUMMYFUNCTION("IF(REGEXMATCH(A10727,""wealth planning""),""Script 1"",""-"")"),"-")</f>
        <v>-</v>
      </c>
      <c r="C10727" s="74" t="str">
        <f t="shared" si="84"/>
        <v>You: Hai assalamualaikum Syafinaz,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727" s="149">
        <f t="shared" si="85"/>
        <v>45615</v>
      </c>
    </row>
    <row r="10728" spans="1:4">
      <c r="B10728" s="74" t="str">
        <f ca="1">IFERROR(__xludf.DUMMYFUNCTION("IF(REGEXMATCH(A10728,""wealth planning""),""Script 1"",""-"")"),"-")</f>
        <v>-</v>
      </c>
      <c r="C10728" s="74">
        <f t="shared" si="84"/>
        <v>0</v>
      </c>
      <c r="D10728" s="149">
        <f t="shared" si="85"/>
        <v>45615</v>
      </c>
    </row>
    <row r="10729" spans="1:4">
      <c r="B10729" s="74" t="str">
        <f ca="1">IFERROR(__xludf.DUMMYFUNCTION("IF(REGEXMATCH(A10729,""wealth planning""),""Script 1"",""-"")"),"-")</f>
        <v>-</v>
      </c>
      <c r="C10729" s="74">
        <f t="shared" si="84"/>
        <v>0</v>
      </c>
      <c r="D10729" s="74" t="str">
        <f t="shared" si="85"/>
        <v>You: Hai assalamualaikum Syafinaz,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730" spans="1:4">
      <c r="A10730" s="74" t="s">
        <v>7146</v>
      </c>
      <c r="B10730" s="74" t="str">
        <f ca="1">IFERROR(__xludf.DUMMYFUNCTION("IF(REGEXMATCH(A10730,""wealth planning""),""Script 1"",""-"")"),"-")</f>
        <v>-</v>
      </c>
      <c r="C10730" s="74">
        <f t="shared" si="84"/>
        <v>0</v>
      </c>
      <c r="D10730" s="74">
        <f t="shared" si="85"/>
        <v>0</v>
      </c>
    </row>
    <row r="10731" spans="1:4">
      <c r="A10731" s="74" t="s">
        <v>7147</v>
      </c>
      <c r="B10731" s="74" t="str">
        <f ca="1">IFERROR(__xludf.DUMMYFUNCTION("IF(REGEXMATCH(A10731,""wealth planning""),""Script 1"",""-"")"),"-")</f>
        <v>-</v>
      </c>
      <c r="C10731" s="74" t="str">
        <f t="shared" si="84"/>
        <v>Ammarul Mubsyir AnandzacheryStatus is reachable</v>
      </c>
      <c r="D10731" s="74">
        <f t="shared" si="85"/>
        <v>0</v>
      </c>
    </row>
    <row r="10732" spans="1:4">
      <c r="A10732" s="149">
        <v>45615</v>
      </c>
      <c r="B10732" s="74" t="str">
        <f ca="1">IFERROR(__xludf.DUMMYFUNCTION("IF(REGEXMATCH(A10732,""wealth planning""),""Script 1"",""-"")"),"#VALUE!")</f>
        <v>#VALUE!</v>
      </c>
      <c r="C10732" s="74" t="str">
        <f t="shared" si="84"/>
        <v>Ammarul Mubsyir Anandzachery</v>
      </c>
      <c r="D10732" s="74">
        <f t="shared" si="85"/>
        <v>0</v>
      </c>
    </row>
    <row r="10733" spans="1:4">
      <c r="A10733" s="149">
        <v>45615</v>
      </c>
      <c r="B10733" s="74" t="str">
        <f ca="1">IFERROR(__xludf.DUMMYFUNCTION("IF(REGEXMATCH(A10733,""wealth planning""),""Script 1"",""-"")"),"#VALUE!")</f>
        <v>#VALUE!</v>
      </c>
      <c r="C10733" s="149">
        <f t="shared" si="84"/>
        <v>45615</v>
      </c>
      <c r="D10733" s="74" t="str">
        <f t="shared" si="85"/>
        <v>Ammarul Mubsyir AnandzacheryStatus is reachable</v>
      </c>
    </row>
    <row r="10734" spans="1:4">
      <c r="A10734" s="74" t="s">
        <v>7148</v>
      </c>
      <c r="B10734" s="74" t="str">
        <f ca="1">IFERROR(__xludf.DUMMYFUNCTION("IF(REGEXMATCH(A10734,""wealth planning""),""Script 1"",""-"")"),"Script 1")</f>
        <v>Script 1</v>
      </c>
      <c r="C10734" s="149">
        <f t="shared" si="84"/>
        <v>45615</v>
      </c>
      <c r="D10734" s="74" t="str">
        <f t="shared" si="85"/>
        <v>Ammarul Mubsyir Anandzachery</v>
      </c>
    </row>
    <row r="10735" spans="1:4">
      <c r="B10735" s="74" t="str">
        <f ca="1">IFERROR(__xludf.DUMMYFUNCTION("IF(REGEXMATCH(A10735,""wealth planning""),""Script 1"",""-"")"),"-")</f>
        <v>-</v>
      </c>
      <c r="C10735" s="74" t="str">
        <f t="shared" si="84"/>
        <v>You: Hai assalamualaikum Ammarul,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735" s="149">
        <f t="shared" si="85"/>
        <v>45615</v>
      </c>
    </row>
    <row r="10736" spans="1:4">
      <c r="B10736" s="74" t="str">
        <f ca="1">IFERROR(__xludf.DUMMYFUNCTION("IF(REGEXMATCH(A10736,""wealth planning""),""Script 1"",""-"")"),"-")</f>
        <v>-</v>
      </c>
      <c r="C10736" s="74">
        <f t="shared" si="84"/>
        <v>0</v>
      </c>
      <c r="D10736" s="149">
        <f t="shared" si="85"/>
        <v>45615</v>
      </c>
    </row>
    <row r="10737" spans="1:4">
      <c r="B10737" s="74" t="str">
        <f ca="1">IFERROR(__xludf.DUMMYFUNCTION("IF(REGEXMATCH(A10737,""wealth planning""),""Script 1"",""-"")"),"-")</f>
        <v>-</v>
      </c>
      <c r="C10737" s="74">
        <f t="shared" si="84"/>
        <v>0</v>
      </c>
      <c r="D10737" s="74" t="str">
        <f t="shared" si="85"/>
        <v>You: Hai assalamualaikum Ammarul,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738" spans="1:4">
      <c r="A10738" s="74" t="s">
        <v>7150</v>
      </c>
      <c r="B10738" s="74" t="str">
        <f ca="1">IFERROR(__xludf.DUMMYFUNCTION("IF(REGEXMATCH(A10738,""wealth planning""),""Script 1"",""-"")"),"-")</f>
        <v>-</v>
      </c>
      <c r="C10738" s="74">
        <f t="shared" si="84"/>
        <v>0</v>
      </c>
      <c r="D10738" s="74">
        <f t="shared" si="85"/>
        <v>0</v>
      </c>
    </row>
    <row r="10739" spans="1:4">
      <c r="A10739" s="74" t="s">
        <v>7151</v>
      </c>
      <c r="B10739" s="74" t="str">
        <f ca="1">IFERROR(__xludf.DUMMYFUNCTION("IF(REGEXMATCH(A10739,""wealth planning""),""Script 1"",""-"")"),"-")</f>
        <v>-</v>
      </c>
      <c r="C10739" s="74" t="str">
        <f t="shared" si="84"/>
        <v>Anis AthirahStatus is reachable</v>
      </c>
      <c r="D10739" s="74">
        <f t="shared" si="85"/>
        <v>0</v>
      </c>
    </row>
    <row r="10740" spans="1:4">
      <c r="A10740" s="149">
        <v>45615</v>
      </c>
      <c r="B10740" s="74" t="str">
        <f ca="1">IFERROR(__xludf.DUMMYFUNCTION("IF(REGEXMATCH(A10740,""wealth planning""),""Script 1"",""-"")"),"#VALUE!")</f>
        <v>#VALUE!</v>
      </c>
      <c r="C10740" s="74" t="str">
        <f t="shared" si="84"/>
        <v>Anis Athirah</v>
      </c>
      <c r="D10740" s="74">
        <f t="shared" si="85"/>
        <v>0</v>
      </c>
    </row>
    <row r="10741" spans="1:4">
      <c r="A10741" s="149">
        <v>45615</v>
      </c>
      <c r="B10741" s="74" t="str">
        <f ca="1">IFERROR(__xludf.DUMMYFUNCTION("IF(REGEXMATCH(A10741,""wealth planning""),""Script 1"",""-"")"),"#VALUE!")</f>
        <v>#VALUE!</v>
      </c>
      <c r="C10741" s="149">
        <f t="shared" si="84"/>
        <v>45615</v>
      </c>
      <c r="D10741" s="74" t="str">
        <f t="shared" si="85"/>
        <v>Anis AthirahStatus is reachable</v>
      </c>
    </row>
    <row r="10742" spans="1:4">
      <c r="A10742" s="74" t="s">
        <v>3328</v>
      </c>
      <c r="B10742" s="74" t="str">
        <f ca="1">IFERROR(__xludf.DUMMYFUNCTION("IF(REGEXMATCH(A10742,""wealth planning""),""Script 1"",""-"")"),"Script 1")</f>
        <v>Script 1</v>
      </c>
      <c r="C10742" s="149">
        <f t="shared" si="84"/>
        <v>45615</v>
      </c>
      <c r="D10742" s="74" t="str">
        <f t="shared" si="85"/>
        <v>Anis Athirah</v>
      </c>
    </row>
    <row r="10743" spans="1:4">
      <c r="B10743" s="74" t="str">
        <f ca="1">IFERROR(__xludf.DUMMYFUNCTION("IF(REGEXMATCH(A10743,""wealth planning""),""Script 1"",""-"")"),"-")</f>
        <v>-</v>
      </c>
      <c r="C10743" s="74" t="str">
        <f t="shared" si="84"/>
        <v>You: Hai assalamualaikum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743" s="149">
        <f t="shared" si="85"/>
        <v>45615</v>
      </c>
    </row>
    <row r="10744" spans="1:4">
      <c r="B10744" s="74" t="str">
        <f ca="1">IFERROR(__xludf.DUMMYFUNCTION("IF(REGEXMATCH(A10744,""wealth planning""),""Script 1"",""-"")"),"-")</f>
        <v>-</v>
      </c>
      <c r="C10744" s="74">
        <f t="shared" si="84"/>
        <v>0</v>
      </c>
      <c r="D10744" s="149">
        <f t="shared" si="85"/>
        <v>45615</v>
      </c>
    </row>
    <row r="10745" spans="1:4">
      <c r="B10745" s="74" t="str">
        <f ca="1">IFERROR(__xludf.DUMMYFUNCTION("IF(REGEXMATCH(A10745,""wealth planning""),""Script 1"",""-"")"),"-")</f>
        <v>-</v>
      </c>
      <c r="C10745" s="74">
        <f t="shared" si="84"/>
        <v>0</v>
      </c>
      <c r="D10745" s="74" t="str">
        <f t="shared" si="85"/>
        <v>You: Hai assalamualaikum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746" spans="1:4">
      <c r="B10746" s="74" t="str">
        <f ca="1">IFERROR(__xludf.DUMMYFUNCTION("IF(REGEXMATCH(A10746,""wealth planning""),""Script 1"",""-"")"),"-")</f>
        <v>-</v>
      </c>
      <c r="C10746" s="74">
        <f t="shared" si="84"/>
        <v>0</v>
      </c>
      <c r="D10746" s="74">
        <f t="shared" si="85"/>
        <v>0</v>
      </c>
    </row>
    <row r="10747" spans="1:4">
      <c r="A10747" s="74" t="s">
        <v>7154</v>
      </c>
      <c r="B10747" s="74" t="str">
        <f ca="1">IFERROR(__xludf.DUMMYFUNCTION("IF(REGEXMATCH(A10747,""wealth planning""),""Script 1"",""-"")"),"-")</f>
        <v>-</v>
      </c>
      <c r="C10747" s="74">
        <f t="shared" si="84"/>
        <v>0</v>
      </c>
      <c r="D10747" s="74">
        <f t="shared" si="85"/>
        <v>0</v>
      </c>
    </row>
    <row r="10748" spans="1:4">
      <c r="A10748" s="149">
        <v>45615</v>
      </c>
      <c r="B10748" s="74" t="str">
        <f ca="1">IFERROR(__xludf.DUMMYFUNCTION("IF(REGEXMATCH(A10748,""wealth planning""),""Script 1"",""-"")"),"#VALUE!")</f>
        <v>#VALUE!</v>
      </c>
      <c r="C10748" s="74" t="str">
        <f t="shared" si="84"/>
        <v>Ezzan Eusop</v>
      </c>
      <c r="D10748" s="74">
        <f t="shared" si="85"/>
        <v>0</v>
      </c>
    </row>
    <row r="10749" spans="1:4">
      <c r="A10749" s="149">
        <v>45615</v>
      </c>
      <c r="B10749" s="74" t="str">
        <f ca="1">IFERROR(__xludf.DUMMYFUNCTION("IF(REGEXMATCH(A10749,""wealth planning""),""Script 1"",""-"")"),"#VALUE!")</f>
        <v>#VALUE!</v>
      </c>
      <c r="C10749" s="149">
        <f t="shared" si="84"/>
        <v>45615</v>
      </c>
      <c r="D10749" s="74">
        <f t="shared" si="85"/>
        <v>0</v>
      </c>
    </row>
    <row r="10750" spans="1:4">
      <c r="A10750" s="74" t="s">
        <v>7155</v>
      </c>
      <c r="B10750" s="74" t="str">
        <f ca="1">IFERROR(__xludf.DUMMYFUNCTION("IF(REGEXMATCH(A10750,""wealth planning""),""Script 1"",""-"")"),"Script 1")</f>
        <v>Script 1</v>
      </c>
      <c r="C10750" s="149">
        <f t="shared" si="84"/>
        <v>45615</v>
      </c>
      <c r="D10750" s="74" t="str">
        <f t="shared" si="85"/>
        <v>Ezzan Eusop</v>
      </c>
    </row>
    <row r="10751" spans="1:4">
      <c r="B10751" s="74" t="str">
        <f ca="1">IFERROR(__xludf.DUMMYFUNCTION("IF(REGEXMATCH(A10751,""wealth planning""),""Script 1"",""-"")"),"-")</f>
        <v>-</v>
      </c>
      <c r="C10751" s="74" t="str">
        <f t="shared" si="84"/>
        <v>You: Hai assalamualaikum Ezzan,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751" s="149">
        <f t="shared" si="85"/>
        <v>45615</v>
      </c>
    </row>
    <row r="10752" spans="1:4">
      <c r="B10752" s="74" t="str">
        <f ca="1">IFERROR(__xludf.DUMMYFUNCTION("IF(REGEXMATCH(A10752,""wealth planning""),""Script 1"",""-"")"),"-")</f>
        <v>-</v>
      </c>
      <c r="C10752" s="74">
        <f t="shared" si="84"/>
        <v>0</v>
      </c>
      <c r="D10752" s="149">
        <f t="shared" si="85"/>
        <v>45615</v>
      </c>
    </row>
    <row r="10753" spans="1:4">
      <c r="B10753" s="74" t="str">
        <f ca="1">IFERROR(__xludf.DUMMYFUNCTION("IF(REGEXMATCH(A10753,""wealth planning""),""Script 1"",""-"")"),"-")</f>
        <v>-</v>
      </c>
      <c r="C10753" s="74">
        <f t="shared" si="84"/>
        <v>0</v>
      </c>
      <c r="D10753" s="74" t="str">
        <f t="shared" si="85"/>
        <v>You: Hai assalamualaikum Ezzan,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754" spans="1:4">
      <c r="A10754" s="74" t="s">
        <v>7157</v>
      </c>
      <c r="B10754" s="74" t="str">
        <f ca="1">IFERROR(__xludf.DUMMYFUNCTION("IF(REGEXMATCH(A10754,""wealth planning""),""Script 1"",""-"")"),"-")</f>
        <v>-</v>
      </c>
      <c r="C10754" s="74">
        <f t="shared" si="84"/>
        <v>0</v>
      </c>
      <c r="D10754" s="74">
        <f t="shared" si="85"/>
        <v>0</v>
      </c>
    </row>
    <row r="10755" spans="1:4">
      <c r="A10755" s="74" t="s">
        <v>7157</v>
      </c>
      <c r="B10755" s="74" t="str">
        <f ca="1">IFERROR(__xludf.DUMMYFUNCTION("IF(REGEXMATCH(A10755,""wealth planning""),""Script 1"",""-"")"),"-")</f>
        <v>-</v>
      </c>
      <c r="C10755" s="74" t="str">
        <f t="shared" si="84"/>
        <v>Safiyyah H.</v>
      </c>
      <c r="D10755" s="74">
        <f t="shared" si="85"/>
        <v>0</v>
      </c>
    </row>
    <row r="10756" spans="1:4">
      <c r="A10756" s="149">
        <v>45615</v>
      </c>
      <c r="B10756" s="74" t="str">
        <f ca="1">IFERROR(__xludf.DUMMYFUNCTION("IF(REGEXMATCH(A10756,""wealth planning""),""Script 1"",""-"")"),"#VALUE!")</f>
        <v>#VALUE!</v>
      </c>
      <c r="C10756" s="74" t="str">
        <f t="shared" si="84"/>
        <v>Safiyyah H.</v>
      </c>
      <c r="D10756" s="74">
        <f t="shared" si="85"/>
        <v>0</v>
      </c>
    </row>
    <row r="10757" spans="1:4">
      <c r="A10757" s="149">
        <v>45615</v>
      </c>
      <c r="B10757" s="74" t="str">
        <f ca="1">IFERROR(__xludf.DUMMYFUNCTION("IF(REGEXMATCH(A10757,""wealth planning""),""Script 1"",""-"")"),"#VALUE!")</f>
        <v>#VALUE!</v>
      </c>
      <c r="C10757" s="149">
        <f t="shared" si="84"/>
        <v>45615</v>
      </c>
      <c r="D10757" s="74" t="str">
        <f t="shared" si="85"/>
        <v>Safiyyah H.</v>
      </c>
    </row>
    <row r="10758" spans="1:4">
      <c r="A10758" s="74" t="s">
        <v>7158</v>
      </c>
      <c r="B10758" s="74" t="str">
        <f ca="1">IFERROR(__xludf.DUMMYFUNCTION("IF(REGEXMATCH(A10758,""wealth planning""),""Script 1"",""-"")"),"Script 1")</f>
        <v>Script 1</v>
      </c>
      <c r="C10758" s="149">
        <f t="shared" si="84"/>
        <v>45615</v>
      </c>
      <c r="D10758" s="74" t="str">
        <f t="shared" si="85"/>
        <v>Safiyyah H.</v>
      </c>
    </row>
    <row r="10759" spans="1:4">
      <c r="B10759" s="74" t="str">
        <f ca="1">IFERROR(__xludf.DUMMYFUNCTION("IF(REGEXMATCH(A10759,""wealth planning""),""Script 1"",""-"")"),"-")</f>
        <v>-</v>
      </c>
      <c r="C10759" s="74" t="str">
        <f t="shared" si="84"/>
        <v>You: Hai assalamualaikum puan Safiyyah,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759" s="149">
        <f t="shared" si="85"/>
        <v>45615</v>
      </c>
    </row>
    <row r="10760" spans="1:4">
      <c r="B10760" s="74" t="str">
        <f ca="1">IFERROR(__xludf.DUMMYFUNCTION("IF(REGEXMATCH(A10760,""wealth planning""),""Script 1"",""-"")"),"-")</f>
        <v>-</v>
      </c>
      <c r="C10760" s="74">
        <f t="shared" si="84"/>
        <v>0</v>
      </c>
      <c r="D10760" s="149">
        <f t="shared" si="85"/>
        <v>45615</v>
      </c>
    </row>
    <row r="10761" spans="1:4">
      <c r="B10761" s="74" t="str">
        <f ca="1">IFERROR(__xludf.DUMMYFUNCTION("IF(REGEXMATCH(A10761,""wealth planning""),""Script 1"",""-"")"),"-")</f>
        <v>-</v>
      </c>
      <c r="C10761" s="74">
        <f t="shared" si="84"/>
        <v>0</v>
      </c>
      <c r="D10761" s="74" t="str">
        <f t="shared" si="85"/>
        <v>You: Hai assalamualaikum puan Safiyyah,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762" spans="1:4">
      <c r="A10762" s="74" t="s">
        <v>7160</v>
      </c>
      <c r="B10762" s="74" t="str">
        <f ca="1">IFERROR(__xludf.DUMMYFUNCTION("IF(REGEXMATCH(A10762,""wealth planning""),""Script 1"",""-"")"),"-")</f>
        <v>-</v>
      </c>
      <c r="C10762" s="74">
        <f t="shared" si="84"/>
        <v>0</v>
      </c>
      <c r="D10762" s="74">
        <f t="shared" si="85"/>
        <v>0</v>
      </c>
    </row>
    <row r="10763" spans="1:4">
      <c r="A10763" s="74" t="s">
        <v>7161</v>
      </c>
      <c r="B10763" s="74" t="str">
        <f ca="1">IFERROR(__xludf.DUMMYFUNCTION("IF(REGEXMATCH(A10763,""wealth planning""),""Script 1"",""-"")"),"-")</f>
        <v>-</v>
      </c>
      <c r="C10763" s="74" t="str">
        <f t="shared" si="84"/>
        <v>Arissa NadirahStatus is reachable</v>
      </c>
      <c r="D10763" s="74">
        <f t="shared" si="85"/>
        <v>0</v>
      </c>
    </row>
    <row r="10764" spans="1:4">
      <c r="A10764" s="149">
        <v>45615</v>
      </c>
      <c r="B10764" s="74" t="str">
        <f ca="1">IFERROR(__xludf.DUMMYFUNCTION("IF(REGEXMATCH(A10764,""wealth planning""),""Script 1"",""-"")"),"#VALUE!")</f>
        <v>#VALUE!</v>
      </c>
      <c r="C10764" s="74" t="str">
        <f t="shared" si="84"/>
        <v>Arissa Nadirah</v>
      </c>
      <c r="D10764" s="74">
        <f t="shared" si="85"/>
        <v>0</v>
      </c>
    </row>
    <row r="10765" spans="1:4">
      <c r="A10765" s="149">
        <v>45615</v>
      </c>
      <c r="B10765" s="74" t="str">
        <f ca="1">IFERROR(__xludf.DUMMYFUNCTION("IF(REGEXMATCH(A10765,""wealth planning""),""Script 1"",""-"")"),"#VALUE!")</f>
        <v>#VALUE!</v>
      </c>
      <c r="C10765" s="149">
        <f t="shared" si="84"/>
        <v>45615</v>
      </c>
      <c r="D10765" s="74" t="str">
        <f t="shared" si="85"/>
        <v>Arissa NadirahStatus is reachable</v>
      </c>
    </row>
    <row r="10766" spans="1:4">
      <c r="A10766" s="74" t="s">
        <v>4411</v>
      </c>
      <c r="B10766" s="74" t="str">
        <f ca="1">IFERROR(__xludf.DUMMYFUNCTION("IF(REGEXMATCH(A10766,""wealth planning""),""Script 1"",""-"")"),"Script 1")</f>
        <v>Script 1</v>
      </c>
      <c r="C10766" s="149">
        <f t="shared" si="84"/>
        <v>45615</v>
      </c>
      <c r="D10766" s="74" t="str">
        <f t="shared" si="85"/>
        <v>Arissa Nadirah</v>
      </c>
    </row>
    <row r="10767" spans="1:4">
      <c r="B10767" s="74" t="str">
        <f ca="1">IFERROR(__xludf.DUMMYFUNCTION("IF(REGEXMATCH(A10767,""wealth planning""),""Script 1"",""-"")"),"-")</f>
        <v>-</v>
      </c>
      <c r="C10767" s="74" t="str">
        <f t="shared" si="84"/>
        <v>You: Hai assalamualaikum Arissa,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767" s="149">
        <f t="shared" si="85"/>
        <v>45615</v>
      </c>
    </row>
    <row r="10768" spans="1:4">
      <c r="B10768" s="74" t="str">
        <f ca="1">IFERROR(__xludf.DUMMYFUNCTION("IF(REGEXMATCH(A10768,""wealth planning""),""Script 1"",""-"")"),"-")</f>
        <v>-</v>
      </c>
      <c r="C10768" s="74">
        <f t="shared" si="84"/>
        <v>0</v>
      </c>
      <c r="D10768" s="149">
        <f t="shared" si="85"/>
        <v>45615</v>
      </c>
    </row>
    <row r="10769" spans="1:4">
      <c r="B10769" s="74" t="str">
        <f ca="1">IFERROR(__xludf.DUMMYFUNCTION("IF(REGEXMATCH(A10769,""wealth planning""),""Script 1"",""-"")"),"-")</f>
        <v>-</v>
      </c>
      <c r="C10769" s="74">
        <f t="shared" si="84"/>
        <v>0</v>
      </c>
      <c r="D10769" s="74" t="str">
        <f t="shared" si="85"/>
        <v>You: Hai assalamualaikum Arissa,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770" spans="1:4">
      <c r="A10770" s="74" t="s">
        <v>7163</v>
      </c>
      <c r="B10770" s="74" t="str">
        <f ca="1">IFERROR(__xludf.DUMMYFUNCTION("IF(REGEXMATCH(A10770,""wealth planning""),""Script 1"",""-"")"),"-")</f>
        <v>-</v>
      </c>
      <c r="C10770" s="74">
        <f t="shared" si="84"/>
        <v>0</v>
      </c>
      <c r="D10770" s="74">
        <f t="shared" si="85"/>
        <v>0</v>
      </c>
    </row>
    <row r="10771" spans="1:4">
      <c r="A10771" s="74" t="s">
        <v>7163</v>
      </c>
      <c r="B10771" s="74" t="str">
        <f ca="1">IFERROR(__xludf.DUMMYFUNCTION("IF(REGEXMATCH(A10771,""wealth planning""),""Script 1"",""-"")"),"-")</f>
        <v>-</v>
      </c>
      <c r="C10771" s="74" t="str">
        <f t="shared" si="84"/>
        <v>Syazana Ahmad Khairi</v>
      </c>
      <c r="D10771" s="74">
        <f t="shared" si="85"/>
        <v>0</v>
      </c>
    </row>
    <row r="10772" spans="1:4">
      <c r="A10772" s="149">
        <v>45615</v>
      </c>
      <c r="B10772" s="74" t="str">
        <f ca="1">IFERROR(__xludf.DUMMYFUNCTION("IF(REGEXMATCH(A10772,""wealth planning""),""Script 1"",""-"")"),"#VALUE!")</f>
        <v>#VALUE!</v>
      </c>
      <c r="C10772" s="74" t="str">
        <f t="shared" si="84"/>
        <v>Syazana Ahmad Khairi</v>
      </c>
      <c r="D10772" s="74">
        <f t="shared" si="85"/>
        <v>0</v>
      </c>
    </row>
    <row r="10773" spans="1:4">
      <c r="A10773" s="149">
        <v>45615</v>
      </c>
      <c r="B10773" s="74" t="str">
        <f ca="1">IFERROR(__xludf.DUMMYFUNCTION("IF(REGEXMATCH(A10773,""wealth planning""),""Script 1"",""-"")"),"#VALUE!")</f>
        <v>#VALUE!</v>
      </c>
      <c r="C10773" s="149">
        <f t="shared" si="84"/>
        <v>45615</v>
      </c>
      <c r="D10773" s="74" t="str">
        <f t="shared" si="85"/>
        <v>Syazana Ahmad Khairi</v>
      </c>
    </row>
    <row r="10774" spans="1:4">
      <c r="A10774" s="74" t="s">
        <v>4607</v>
      </c>
      <c r="B10774" s="74" t="str">
        <f ca="1">IFERROR(__xludf.DUMMYFUNCTION("IF(REGEXMATCH(A10774,""wealth planning""),""Script 1"",""-"")"),"Script 1")</f>
        <v>Script 1</v>
      </c>
      <c r="C10774" s="149">
        <f t="shared" si="84"/>
        <v>45615</v>
      </c>
      <c r="D10774" s="74" t="str">
        <f t="shared" si="85"/>
        <v>Syazana Ahmad Khairi</v>
      </c>
    </row>
    <row r="10775" spans="1:4">
      <c r="B10775" s="74" t="str">
        <f ca="1">IFERROR(__xludf.DUMMYFUNCTION("IF(REGEXMATCH(A10775,""wealth planning""),""Script 1"",""-"")"),"-")</f>
        <v>-</v>
      </c>
      <c r="C10775" s="74" t="str">
        <f t="shared" si="84"/>
        <v>You: Hai assalamualaikum Syazana,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775" s="149">
        <f t="shared" si="85"/>
        <v>45615</v>
      </c>
    </row>
    <row r="10776" spans="1:4">
      <c r="B10776" s="74" t="str">
        <f ca="1">IFERROR(__xludf.DUMMYFUNCTION("IF(REGEXMATCH(A10776,""wealth planning""),""Script 1"",""-"")"),"-")</f>
        <v>-</v>
      </c>
      <c r="C10776" s="74">
        <f t="shared" si="84"/>
        <v>0</v>
      </c>
      <c r="D10776" s="149">
        <f t="shared" si="85"/>
        <v>45615</v>
      </c>
    </row>
    <row r="10777" spans="1:4">
      <c r="B10777" s="74" t="str">
        <f ca="1">IFERROR(__xludf.DUMMYFUNCTION("IF(REGEXMATCH(A10777,""wealth planning""),""Script 1"",""-"")"),"-")</f>
        <v>-</v>
      </c>
      <c r="C10777" s="74">
        <f t="shared" si="84"/>
        <v>0</v>
      </c>
      <c r="D10777" s="74" t="str">
        <f t="shared" si="85"/>
        <v>You: Hai assalamualaikum Syazana,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778" spans="1:4">
      <c r="A10778" s="74" t="s">
        <v>7165</v>
      </c>
      <c r="B10778" s="74" t="str">
        <f ca="1">IFERROR(__xludf.DUMMYFUNCTION("IF(REGEXMATCH(A10778,""wealth planning""),""Script 1"",""-"")"),"-")</f>
        <v>-</v>
      </c>
      <c r="C10778" s="74">
        <f t="shared" si="84"/>
        <v>0</v>
      </c>
      <c r="D10778" s="74">
        <f t="shared" si="85"/>
        <v>0</v>
      </c>
    </row>
    <row r="10779" spans="1:4">
      <c r="A10779" s="74" t="s">
        <v>7166</v>
      </c>
      <c r="B10779" s="74" t="str">
        <f ca="1">IFERROR(__xludf.DUMMYFUNCTION("IF(REGEXMATCH(A10779,""wealth planning""),""Script 1"",""-"")"),"-")</f>
        <v>-</v>
      </c>
      <c r="C10779" s="74" t="str">
        <f t="shared" si="84"/>
        <v>Nazira Shahira TelitStatus is reachable</v>
      </c>
      <c r="D10779" s="74">
        <f t="shared" si="85"/>
        <v>0</v>
      </c>
    </row>
    <row r="10780" spans="1:4">
      <c r="A10780" s="149">
        <v>45615</v>
      </c>
      <c r="B10780" s="74" t="str">
        <f ca="1">IFERROR(__xludf.DUMMYFUNCTION("IF(REGEXMATCH(A10780,""wealth planning""),""Script 1"",""-"")"),"#VALUE!")</f>
        <v>#VALUE!</v>
      </c>
      <c r="C10780" s="74" t="str">
        <f t="shared" si="84"/>
        <v>Nazira Shahira Telit</v>
      </c>
      <c r="D10780" s="74">
        <f t="shared" si="85"/>
        <v>0</v>
      </c>
    </row>
    <row r="10781" spans="1:4">
      <c r="A10781" s="149">
        <v>45615</v>
      </c>
      <c r="B10781" s="74" t="str">
        <f ca="1">IFERROR(__xludf.DUMMYFUNCTION("IF(REGEXMATCH(A10781,""wealth planning""),""Script 1"",""-"")"),"#VALUE!")</f>
        <v>#VALUE!</v>
      </c>
      <c r="C10781" s="149">
        <f t="shared" si="84"/>
        <v>45615</v>
      </c>
      <c r="D10781" s="74" t="str">
        <f t="shared" si="85"/>
        <v>Nazira Shahira TelitStatus is reachable</v>
      </c>
    </row>
    <row r="10782" spans="1:4">
      <c r="A10782" s="74" t="s">
        <v>4932</v>
      </c>
      <c r="B10782" s="74" t="str">
        <f ca="1">IFERROR(__xludf.DUMMYFUNCTION("IF(REGEXMATCH(A10782,""wealth planning""),""Script 1"",""-"")"),"Script 1")</f>
        <v>Script 1</v>
      </c>
      <c r="C10782" s="149">
        <f t="shared" si="84"/>
        <v>45615</v>
      </c>
      <c r="D10782" s="74" t="str">
        <f t="shared" si="85"/>
        <v>Nazira Shahira Telit</v>
      </c>
    </row>
    <row r="10783" spans="1:4">
      <c r="B10783" s="74" t="str">
        <f ca="1">IFERROR(__xludf.DUMMYFUNCTION("IF(REGEXMATCH(A10783,""wealth planning""),""Script 1"",""-"")"),"-")</f>
        <v>-</v>
      </c>
      <c r="C10783" s="74" t="str">
        <f t="shared" si="84"/>
        <v>You: Hai assalamualaikum Nazira,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783" s="149">
        <f t="shared" si="85"/>
        <v>45615</v>
      </c>
    </row>
    <row r="10784" spans="1:4">
      <c r="B10784" s="74" t="str">
        <f ca="1">IFERROR(__xludf.DUMMYFUNCTION("IF(REGEXMATCH(A10784,""wealth planning""),""Script 1"",""-"")"),"-")</f>
        <v>-</v>
      </c>
      <c r="C10784" s="74">
        <f t="shared" si="84"/>
        <v>0</v>
      </c>
      <c r="D10784" s="149">
        <f t="shared" si="85"/>
        <v>45615</v>
      </c>
    </row>
    <row r="10785" spans="1:4">
      <c r="B10785" s="74" t="str">
        <f ca="1">IFERROR(__xludf.DUMMYFUNCTION("IF(REGEXMATCH(A10785,""wealth planning""),""Script 1"",""-"")"),"-")</f>
        <v>-</v>
      </c>
      <c r="C10785" s="74">
        <f t="shared" si="84"/>
        <v>0</v>
      </c>
      <c r="D10785" s="74" t="str">
        <f t="shared" si="85"/>
        <v>You: Hai assalamualaikum Nazira,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786" spans="1:4">
      <c r="A10786" s="74" t="s">
        <v>7168</v>
      </c>
      <c r="B10786" s="74" t="str">
        <f ca="1">IFERROR(__xludf.DUMMYFUNCTION("IF(REGEXMATCH(A10786,""wealth planning""),""Script 1"",""-"")"),"-")</f>
        <v>-</v>
      </c>
      <c r="C10786" s="74">
        <f t="shared" si="84"/>
        <v>0</v>
      </c>
      <c r="D10786" s="74">
        <f t="shared" si="85"/>
        <v>0</v>
      </c>
    </row>
    <row r="10787" spans="1:4">
      <c r="A10787" s="74" t="s">
        <v>7169</v>
      </c>
      <c r="B10787" s="74" t="str">
        <f ca="1">IFERROR(__xludf.DUMMYFUNCTION("IF(REGEXMATCH(A10787,""wealth planning""),""Script 1"",""-"")"),"-")</f>
        <v>-</v>
      </c>
      <c r="C10787" s="74" t="str">
        <f t="shared" si="84"/>
        <v>Safrina SyazwanieStatus is reachable</v>
      </c>
      <c r="D10787" s="74">
        <f t="shared" si="85"/>
        <v>0</v>
      </c>
    </row>
    <row r="10788" spans="1:4">
      <c r="A10788" s="149">
        <v>45615</v>
      </c>
      <c r="B10788" s="74" t="str">
        <f ca="1">IFERROR(__xludf.DUMMYFUNCTION("IF(REGEXMATCH(A10788,""wealth planning""),""Script 1"",""-"")"),"#VALUE!")</f>
        <v>#VALUE!</v>
      </c>
      <c r="C10788" s="74" t="str">
        <f t="shared" si="84"/>
        <v>Safrina Syazwanie</v>
      </c>
      <c r="D10788" s="74">
        <f t="shared" si="85"/>
        <v>0</v>
      </c>
    </row>
    <row r="10789" spans="1:4">
      <c r="A10789" s="149">
        <v>45615</v>
      </c>
      <c r="B10789" s="74" t="str">
        <f ca="1">IFERROR(__xludf.DUMMYFUNCTION("IF(REGEXMATCH(A10789,""wealth planning""),""Script 1"",""-"")"),"#VALUE!")</f>
        <v>#VALUE!</v>
      </c>
      <c r="C10789" s="149">
        <f t="shared" si="84"/>
        <v>45615</v>
      </c>
      <c r="D10789" s="74" t="str">
        <f t="shared" si="85"/>
        <v>Safrina SyazwanieStatus is reachable</v>
      </c>
    </row>
    <row r="10790" spans="1:4">
      <c r="A10790" s="74" t="s">
        <v>7170</v>
      </c>
      <c r="B10790" s="74" t="str">
        <f ca="1">IFERROR(__xludf.DUMMYFUNCTION("IF(REGEXMATCH(A10790,""wealth planning""),""Script 1"",""-"")"),"Script 1")</f>
        <v>Script 1</v>
      </c>
      <c r="C10790" s="149">
        <f t="shared" si="84"/>
        <v>45615</v>
      </c>
      <c r="D10790" s="74" t="str">
        <f t="shared" si="85"/>
        <v>Safrina Syazwanie</v>
      </c>
    </row>
    <row r="10791" spans="1:4">
      <c r="B10791" s="74" t="str">
        <f ca="1">IFERROR(__xludf.DUMMYFUNCTION("IF(REGEXMATCH(A10791,""wealth planning""),""Script 1"",""-"")"),"-")</f>
        <v>-</v>
      </c>
      <c r="C10791" s="74" t="str">
        <f t="shared" si="84"/>
        <v>You: Hai assalamualaikum Safrina,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791" s="149">
        <f t="shared" si="85"/>
        <v>45615</v>
      </c>
    </row>
    <row r="10792" spans="1:4">
      <c r="B10792" s="74" t="str">
        <f ca="1">IFERROR(__xludf.DUMMYFUNCTION("IF(REGEXMATCH(A10792,""wealth planning""),""Script 1"",""-"")"),"-")</f>
        <v>-</v>
      </c>
      <c r="C10792" s="74">
        <f t="shared" si="84"/>
        <v>0</v>
      </c>
      <c r="D10792" s="149">
        <f t="shared" si="85"/>
        <v>45615</v>
      </c>
    </row>
    <row r="10793" spans="1:4">
      <c r="B10793" s="74" t="str">
        <f ca="1">IFERROR(__xludf.DUMMYFUNCTION("IF(REGEXMATCH(A10793,""wealth planning""),""Script 1"",""-"")"),"-")</f>
        <v>-</v>
      </c>
      <c r="C10793" s="74">
        <f t="shared" si="84"/>
        <v>0</v>
      </c>
      <c r="D10793" s="74" t="str">
        <f t="shared" si="85"/>
        <v>You: Hai assalamualaikum Safrina,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794" spans="1:4">
      <c r="A10794" s="74" t="s">
        <v>7172</v>
      </c>
      <c r="B10794" s="74" t="str">
        <f ca="1">IFERROR(__xludf.DUMMYFUNCTION("IF(REGEXMATCH(A10794,""wealth planning""),""Script 1"",""-"")"),"-")</f>
        <v>-</v>
      </c>
      <c r="C10794" s="74">
        <f t="shared" si="84"/>
        <v>0</v>
      </c>
      <c r="D10794" s="74">
        <f t="shared" si="85"/>
        <v>0</v>
      </c>
    </row>
    <row r="10795" spans="1:4">
      <c r="A10795" s="74" t="s">
        <v>7173</v>
      </c>
      <c r="B10795" s="74" t="str">
        <f ca="1">IFERROR(__xludf.DUMMYFUNCTION("IF(REGEXMATCH(A10795,""wealth planning""),""Script 1"",""-"")"),"-")</f>
        <v>-</v>
      </c>
      <c r="C10795" s="74" t="str">
        <f t="shared" si="84"/>
        <v>Azharina AidaStatus is reachable</v>
      </c>
      <c r="D10795" s="74">
        <f t="shared" si="85"/>
        <v>0</v>
      </c>
    </row>
    <row r="10796" spans="1:4">
      <c r="A10796" s="149">
        <v>45615</v>
      </c>
      <c r="B10796" s="74" t="str">
        <f ca="1">IFERROR(__xludf.DUMMYFUNCTION("IF(REGEXMATCH(A10796,""wealth planning""),""Script 1"",""-"")"),"#VALUE!")</f>
        <v>#VALUE!</v>
      </c>
      <c r="C10796" s="74" t="str">
        <f t="shared" si="84"/>
        <v>Azharina Aida</v>
      </c>
      <c r="D10796" s="74">
        <f t="shared" si="85"/>
        <v>0</v>
      </c>
    </row>
    <row r="10797" spans="1:4">
      <c r="A10797" s="149">
        <v>45615</v>
      </c>
      <c r="B10797" s="74" t="str">
        <f ca="1">IFERROR(__xludf.DUMMYFUNCTION("IF(REGEXMATCH(A10797,""wealth planning""),""Script 1"",""-"")"),"#VALUE!")</f>
        <v>#VALUE!</v>
      </c>
      <c r="C10797" s="149">
        <f t="shared" si="84"/>
        <v>45615</v>
      </c>
      <c r="D10797" s="74" t="str">
        <f t="shared" si="85"/>
        <v>Azharina AidaStatus is reachable</v>
      </c>
    </row>
    <row r="10798" spans="1:4">
      <c r="A10798" s="74" t="s">
        <v>7174</v>
      </c>
      <c r="B10798" s="74" t="str">
        <f ca="1">IFERROR(__xludf.DUMMYFUNCTION("IF(REGEXMATCH(A10798,""wealth planning""),""Script 1"",""-"")"),"Script 1")</f>
        <v>Script 1</v>
      </c>
      <c r="C10798" s="149">
        <f t="shared" si="84"/>
        <v>45615</v>
      </c>
      <c r="D10798" s="74" t="str">
        <f t="shared" si="85"/>
        <v>Azharina Aida</v>
      </c>
    </row>
    <row r="10799" spans="1:4">
      <c r="B10799" s="74" t="str">
        <f ca="1">IFERROR(__xludf.DUMMYFUNCTION("IF(REGEXMATCH(A10799,""wealth planning""),""Script 1"",""-"")"),"-")</f>
        <v>-</v>
      </c>
      <c r="C10799" s="74" t="str">
        <f t="shared" si="84"/>
        <v>You: Hai assalamualaikum Azharinda,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799" s="149">
        <f t="shared" si="85"/>
        <v>45615</v>
      </c>
    </row>
    <row r="10800" spans="1:4">
      <c r="B10800" s="74" t="str">
        <f ca="1">IFERROR(__xludf.DUMMYFUNCTION("IF(REGEXMATCH(A10800,""wealth planning""),""Script 1"",""-"")"),"-")</f>
        <v>-</v>
      </c>
      <c r="C10800" s="74">
        <f t="shared" si="84"/>
        <v>0</v>
      </c>
      <c r="D10800" s="149">
        <f t="shared" si="85"/>
        <v>45615</v>
      </c>
    </row>
    <row r="10801" spans="1:4">
      <c r="B10801" s="74" t="str">
        <f ca="1">IFERROR(__xludf.DUMMYFUNCTION("IF(REGEXMATCH(A10801,""wealth planning""),""Script 1"",""-"")"),"-")</f>
        <v>-</v>
      </c>
      <c r="C10801" s="74">
        <f t="shared" si="84"/>
        <v>0</v>
      </c>
      <c r="D10801" s="74" t="str">
        <f t="shared" si="85"/>
        <v>You: Hai assalamualaikum Azharinda,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802" spans="1:4">
      <c r="A10802" s="74" t="s">
        <v>7176</v>
      </c>
      <c r="B10802" s="74" t="str">
        <f ca="1">IFERROR(__xludf.DUMMYFUNCTION("IF(REGEXMATCH(A10802,""wealth planning""),""Script 1"",""-"")"),"-")</f>
        <v>-</v>
      </c>
      <c r="C10802" s="74">
        <f t="shared" si="84"/>
        <v>0</v>
      </c>
      <c r="D10802" s="74">
        <f t="shared" si="85"/>
        <v>0</v>
      </c>
    </row>
    <row r="10803" spans="1:4">
      <c r="A10803" s="74" t="s">
        <v>7176</v>
      </c>
      <c r="B10803" s="74" t="str">
        <f ca="1">IFERROR(__xludf.DUMMYFUNCTION("IF(REGEXMATCH(A10803,""wealth planning""),""Script 1"",""-"")"),"-")</f>
        <v>-</v>
      </c>
      <c r="C10803" s="74" t="str">
        <f t="shared" si="84"/>
        <v>Nabilah Natasha</v>
      </c>
      <c r="D10803" s="74">
        <f t="shared" si="85"/>
        <v>0</v>
      </c>
    </row>
    <row r="10804" spans="1:4">
      <c r="A10804" s="149">
        <v>45615</v>
      </c>
      <c r="B10804" s="74" t="str">
        <f ca="1">IFERROR(__xludf.DUMMYFUNCTION("IF(REGEXMATCH(A10804,""wealth planning""),""Script 1"",""-"")"),"#VALUE!")</f>
        <v>#VALUE!</v>
      </c>
      <c r="C10804" s="74" t="str">
        <f t="shared" si="84"/>
        <v>Nabilah Natasha</v>
      </c>
      <c r="D10804" s="74">
        <f t="shared" si="85"/>
        <v>0</v>
      </c>
    </row>
    <row r="10805" spans="1:4">
      <c r="A10805" s="149">
        <v>45615</v>
      </c>
      <c r="B10805" s="74" t="str">
        <f ca="1">IFERROR(__xludf.DUMMYFUNCTION("IF(REGEXMATCH(A10805,""wealth planning""),""Script 1"",""-"")"),"#VALUE!")</f>
        <v>#VALUE!</v>
      </c>
      <c r="C10805" s="149">
        <f t="shared" si="84"/>
        <v>45615</v>
      </c>
      <c r="D10805" s="74" t="str">
        <f t="shared" si="85"/>
        <v>Nabilah Natasha</v>
      </c>
    </row>
    <row r="10806" spans="1:4">
      <c r="A10806" s="74" t="s">
        <v>4756</v>
      </c>
      <c r="B10806" s="74" t="str">
        <f ca="1">IFERROR(__xludf.DUMMYFUNCTION("IF(REGEXMATCH(A10806,""wealth planning""),""Script 1"",""-"")"),"Script 1")</f>
        <v>Script 1</v>
      </c>
      <c r="C10806" s="149">
        <f t="shared" si="84"/>
        <v>45615</v>
      </c>
      <c r="D10806" s="74" t="str">
        <f t="shared" si="85"/>
        <v>Nabilah Natasha</v>
      </c>
    </row>
    <row r="10807" spans="1:4">
      <c r="B10807" s="74" t="str">
        <f ca="1">IFERROR(__xludf.DUMMYFUNCTION("IF(REGEXMATCH(A10807,""wealth planning""),""Script 1"",""-"")"),"-")</f>
        <v>-</v>
      </c>
      <c r="C10807" s="74" t="str">
        <f t="shared" si="84"/>
        <v>You: Hai assalamualaikum Nabilah,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807" s="149">
        <f t="shared" si="85"/>
        <v>45615</v>
      </c>
    </row>
    <row r="10808" spans="1:4">
      <c r="B10808" s="74" t="str">
        <f ca="1">IFERROR(__xludf.DUMMYFUNCTION("IF(REGEXMATCH(A10808,""wealth planning""),""Script 1"",""-"")"),"-")</f>
        <v>-</v>
      </c>
      <c r="C10808" s="74">
        <f t="shared" si="84"/>
        <v>0</v>
      </c>
      <c r="D10808" s="149">
        <f t="shared" si="85"/>
        <v>45615</v>
      </c>
    </row>
    <row r="10809" spans="1:4">
      <c r="B10809" s="74" t="str">
        <f ca="1">IFERROR(__xludf.DUMMYFUNCTION("IF(REGEXMATCH(A10809,""wealth planning""),""Script 1"",""-"")"),"-")</f>
        <v>-</v>
      </c>
      <c r="C10809" s="74">
        <f t="shared" si="84"/>
        <v>0</v>
      </c>
      <c r="D10809" s="74" t="str">
        <f t="shared" si="85"/>
        <v>You: Hai assalamualaikum Nabilah,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810" spans="1:4">
      <c r="B10810" s="74" t="str">
        <f ca="1">IFERROR(__xludf.DUMMYFUNCTION("IF(REGEXMATCH(A10810,""wealth planning""),""Script 1"",""-"")"),"-")</f>
        <v>-</v>
      </c>
      <c r="C10810" s="74">
        <f t="shared" si="84"/>
        <v>0</v>
      </c>
      <c r="D10810" s="74">
        <f t="shared" si="85"/>
        <v>0</v>
      </c>
    </row>
    <row r="10811" spans="1:4">
      <c r="A10811" s="74" t="s">
        <v>7179</v>
      </c>
      <c r="B10811" s="74" t="str">
        <f ca="1">IFERROR(__xludf.DUMMYFUNCTION("IF(REGEXMATCH(A10811,""wealth planning""),""Script 1"",""-"")"),"-")</f>
        <v>-</v>
      </c>
      <c r="C10811" s="74">
        <f t="shared" si="84"/>
        <v>0</v>
      </c>
      <c r="D10811" s="74">
        <f t="shared" si="85"/>
        <v>0</v>
      </c>
    </row>
    <row r="10812" spans="1:4">
      <c r="A10812" s="149">
        <v>45615</v>
      </c>
      <c r="B10812" s="74" t="str">
        <f ca="1">IFERROR(__xludf.DUMMYFUNCTION("IF(REGEXMATCH(A10812,""wealth planning""),""Script 1"",""-"")"),"#VALUE!")</f>
        <v>#VALUE!</v>
      </c>
      <c r="C10812" s="74" t="str">
        <f t="shared" si="84"/>
        <v>Syafiqah Yusof</v>
      </c>
      <c r="D10812" s="74">
        <f t="shared" si="85"/>
        <v>0</v>
      </c>
    </row>
    <row r="10813" spans="1:4">
      <c r="A10813" s="149">
        <v>45615</v>
      </c>
      <c r="B10813" s="74" t="str">
        <f ca="1">IFERROR(__xludf.DUMMYFUNCTION("IF(REGEXMATCH(A10813,""wealth planning""),""Script 1"",""-"")"),"#VALUE!")</f>
        <v>#VALUE!</v>
      </c>
      <c r="C10813" s="149">
        <f t="shared" si="84"/>
        <v>45615</v>
      </c>
      <c r="D10813" s="74">
        <f t="shared" si="85"/>
        <v>0</v>
      </c>
    </row>
    <row r="10814" spans="1:4">
      <c r="A10814" s="74" t="s">
        <v>2732</v>
      </c>
      <c r="B10814" s="74" t="str">
        <f ca="1">IFERROR(__xludf.DUMMYFUNCTION("IF(REGEXMATCH(A10814,""wealth planning""),""Script 1"",""-"")"),"Script 1")</f>
        <v>Script 1</v>
      </c>
      <c r="C10814" s="149">
        <f t="shared" si="84"/>
        <v>45615</v>
      </c>
      <c r="D10814" s="74" t="str">
        <f t="shared" si="85"/>
        <v>Syafiqah Yusof</v>
      </c>
    </row>
    <row r="10815" spans="1:4">
      <c r="B10815" s="74" t="str">
        <f ca="1">IFERROR(__xludf.DUMMYFUNCTION("IF(REGEXMATCH(A10815,""wealth planning""),""Script 1"",""-"")"),"-")</f>
        <v>-</v>
      </c>
      <c r="C10815" s="74" t="str">
        <f t="shared" si="84"/>
        <v>You: Hai assalamualaikum Syafiqah,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815" s="149">
        <f t="shared" si="85"/>
        <v>45615</v>
      </c>
    </row>
    <row r="10816" spans="1:4">
      <c r="B10816" s="74" t="str">
        <f ca="1">IFERROR(__xludf.DUMMYFUNCTION("IF(REGEXMATCH(A10816,""wealth planning""),""Script 1"",""-"")"),"-")</f>
        <v>-</v>
      </c>
      <c r="C10816" s="74">
        <f t="shared" si="84"/>
        <v>0</v>
      </c>
      <c r="D10816" s="149">
        <f t="shared" si="85"/>
        <v>45615</v>
      </c>
    </row>
    <row r="10817" spans="1:4">
      <c r="B10817" s="74" t="str">
        <f ca="1">IFERROR(__xludf.DUMMYFUNCTION("IF(REGEXMATCH(A10817,""wealth planning""),""Script 1"",""-"")"),"-")</f>
        <v>-</v>
      </c>
      <c r="C10817" s="74">
        <f t="shared" si="84"/>
        <v>0</v>
      </c>
      <c r="D10817" s="74" t="str">
        <f t="shared" si="85"/>
        <v>You: Hai assalamualaikum Syafiqah,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818" spans="1:4">
      <c r="A10818" s="74" t="s">
        <v>7181</v>
      </c>
      <c r="B10818" s="74" t="str">
        <f ca="1">IFERROR(__xludf.DUMMYFUNCTION("IF(REGEXMATCH(A10818,""wealth planning""),""Script 1"",""-"")"),"-")</f>
        <v>-</v>
      </c>
      <c r="C10818" s="74">
        <f t="shared" si="84"/>
        <v>0</v>
      </c>
      <c r="D10818" s="74">
        <f t="shared" si="85"/>
        <v>0</v>
      </c>
    </row>
    <row r="10819" spans="1:4">
      <c r="A10819" s="74" t="s">
        <v>7182</v>
      </c>
      <c r="B10819" s="74" t="str">
        <f ca="1">IFERROR(__xludf.DUMMYFUNCTION("IF(REGEXMATCH(A10819,""wealth planning""),""Script 1"",""-"")"),"-")</f>
        <v>-</v>
      </c>
      <c r="C10819" s="74" t="str">
        <f t="shared" si="84"/>
        <v>NUR IKHRAM ABU KASSIMStatus is reachable</v>
      </c>
      <c r="D10819" s="74">
        <f t="shared" si="85"/>
        <v>0</v>
      </c>
    </row>
    <row r="10820" spans="1:4">
      <c r="A10820" s="149">
        <v>45615</v>
      </c>
      <c r="B10820" s="74" t="str">
        <f ca="1">IFERROR(__xludf.DUMMYFUNCTION("IF(REGEXMATCH(A10820,""wealth planning""),""Script 1"",""-"")"),"#VALUE!")</f>
        <v>#VALUE!</v>
      </c>
      <c r="C10820" s="74" t="str">
        <f t="shared" si="84"/>
        <v>NUR IKHRAM ABU KASSIM</v>
      </c>
      <c r="D10820" s="74">
        <f t="shared" si="85"/>
        <v>0</v>
      </c>
    </row>
    <row r="10821" spans="1:4">
      <c r="A10821" s="149">
        <v>45615</v>
      </c>
      <c r="B10821" s="74" t="str">
        <f ca="1">IFERROR(__xludf.DUMMYFUNCTION("IF(REGEXMATCH(A10821,""wealth planning""),""Script 1"",""-"")"),"#VALUE!")</f>
        <v>#VALUE!</v>
      </c>
      <c r="C10821" s="149">
        <f t="shared" si="84"/>
        <v>45615</v>
      </c>
      <c r="D10821" s="74" t="str">
        <f t="shared" si="85"/>
        <v>NUR IKHRAM ABU KASSIMStatus is reachable</v>
      </c>
    </row>
    <row r="10822" spans="1:4">
      <c r="A10822" s="74" t="s">
        <v>7183</v>
      </c>
      <c r="B10822" s="74" t="str">
        <f ca="1">IFERROR(__xludf.DUMMYFUNCTION("IF(REGEXMATCH(A10822,""wealth planning""),""Script 1"",""-"")"),"Script 1")</f>
        <v>Script 1</v>
      </c>
      <c r="C10822" s="149">
        <f t="shared" si="84"/>
        <v>45615</v>
      </c>
      <c r="D10822" s="74" t="str">
        <f t="shared" si="85"/>
        <v>NUR IKHRAM ABU KASSIM</v>
      </c>
    </row>
    <row r="10823" spans="1:4">
      <c r="B10823" s="74" t="str">
        <f ca="1">IFERROR(__xludf.DUMMYFUNCTION("IF(REGEXMATCH(A10823,""wealth planning""),""Script 1"",""-"")"),"-")</f>
        <v>-</v>
      </c>
      <c r="C10823" s="74" t="str">
        <f t="shared" si="84"/>
        <v>You: Hai assalamualaikum tuan Nur Ikhram,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823" s="149">
        <f t="shared" si="85"/>
        <v>45615</v>
      </c>
    </row>
    <row r="10824" spans="1:4">
      <c r="B10824" s="74" t="str">
        <f ca="1">IFERROR(__xludf.DUMMYFUNCTION("IF(REGEXMATCH(A10824,""wealth planning""),""Script 1"",""-"")"),"-")</f>
        <v>-</v>
      </c>
      <c r="C10824" s="74">
        <f t="shared" si="84"/>
        <v>0</v>
      </c>
      <c r="D10824" s="149">
        <f t="shared" si="85"/>
        <v>45615</v>
      </c>
    </row>
    <row r="10825" spans="1:4">
      <c r="B10825" s="74" t="str">
        <f ca="1">IFERROR(__xludf.DUMMYFUNCTION("IF(REGEXMATCH(A10825,""wealth planning""),""Script 1"",""-"")"),"-")</f>
        <v>-</v>
      </c>
      <c r="C10825" s="74">
        <f t="shared" si="84"/>
        <v>0</v>
      </c>
      <c r="D10825" s="74" t="str">
        <f t="shared" si="85"/>
        <v>You: Hai assalamualaikum tuan Nur Ikhram,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826" spans="1:4">
      <c r="A10826" s="74" t="s">
        <v>7185</v>
      </c>
      <c r="B10826" s="74" t="str">
        <f ca="1">IFERROR(__xludf.DUMMYFUNCTION("IF(REGEXMATCH(A10826,""wealth planning""),""Script 1"",""-"")"),"-")</f>
        <v>-</v>
      </c>
      <c r="C10826" s="74">
        <f t="shared" si="84"/>
        <v>0</v>
      </c>
      <c r="D10826" s="74">
        <f t="shared" si="85"/>
        <v>0</v>
      </c>
    </row>
    <row r="10827" spans="1:4">
      <c r="A10827" s="74" t="s">
        <v>7185</v>
      </c>
      <c r="B10827" s="74" t="str">
        <f ca="1">IFERROR(__xludf.DUMMYFUNCTION("IF(REGEXMATCH(A10827,""wealth planning""),""Script 1"",""-"")"),"-")</f>
        <v>-</v>
      </c>
      <c r="C10827" s="74" t="str">
        <f t="shared" si="84"/>
        <v>Nur Kamilah Nordin</v>
      </c>
      <c r="D10827" s="74">
        <f t="shared" si="85"/>
        <v>0</v>
      </c>
    </row>
    <row r="10828" spans="1:4">
      <c r="A10828" s="149">
        <v>45615</v>
      </c>
      <c r="B10828" s="74" t="str">
        <f ca="1">IFERROR(__xludf.DUMMYFUNCTION("IF(REGEXMATCH(A10828,""wealth planning""),""Script 1"",""-"")"),"#VALUE!")</f>
        <v>#VALUE!</v>
      </c>
      <c r="C10828" s="74" t="str">
        <f t="shared" si="84"/>
        <v>Nur Kamilah Nordin</v>
      </c>
      <c r="D10828" s="74">
        <f t="shared" si="85"/>
        <v>0</v>
      </c>
    </row>
    <row r="10829" spans="1:4">
      <c r="A10829" s="149">
        <v>45615</v>
      </c>
      <c r="B10829" s="74" t="str">
        <f ca="1">IFERROR(__xludf.DUMMYFUNCTION("IF(REGEXMATCH(A10829,""wealth planning""),""Script 1"",""-"")"),"#VALUE!")</f>
        <v>#VALUE!</v>
      </c>
      <c r="C10829" s="149">
        <f t="shared" si="84"/>
        <v>45615</v>
      </c>
      <c r="D10829" s="74" t="str">
        <f t="shared" si="85"/>
        <v>Nur Kamilah Nordin</v>
      </c>
    </row>
    <row r="10830" spans="1:4">
      <c r="A10830" s="74" t="s">
        <v>7186</v>
      </c>
      <c r="B10830" s="74" t="str">
        <f ca="1">IFERROR(__xludf.DUMMYFUNCTION("IF(REGEXMATCH(A10830,""wealth planning""),""Script 1"",""-"")"),"Script 1")</f>
        <v>Script 1</v>
      </c>
      <c r="C10830" s="149">
        <f t="shared" si="84"/>
        <v>45615</v>
      </c>
      <c r="D10830" s="74" t="str">
        <f t="shared" si="85"/>
        <v>Nur Kamilah Nordin</v>
      </c>
    </row>
    <row r="10831" spans="1:4">
      <c r="B10831" s="74" t="str">
        <f ca="1">IFERROR(__xludf.DUMMYFUNCTION("IF(REGEXMATCH(A10831,""wealth planning""),""Script 1"",""-"")"),"-")</f>
        <v>-</v>
      </c>
      <c r="C10831" s="74" t="str">
        <f t="shared" si="84"/>
        <v>You: Hai assalamualaikum Nur Kamilah,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831" s="149">
        <f t="shared" si="85"/>
        <v>45615</v>
      </c>
    </row>
    <row r="10832" spans="1:4">
      <c r="B10832" s="74" t="str">
        <f ca="1">IFERROR(__xludf.DUMMYFUNCTION("IF(REGEXMATCH(A10832,""wealth planning""),""Script 1"",""-"")"),"-")</f>
        <v>-</v>
      </c>
      <c r="C10832" s="74">
        <f t="shared" si="84"/>
        <v>0</v>
      </c>
      <c r="D10832" s="149">
        <f t="shared" si="85"/>
        <v>45615</v>
      </c>
    </row>
    <row r="10833" spans="1:4">
      <c r="B10833" s="74" t="str">
        <f ca="1">IFERROR(__xludf.DUMMYFUNCTION("IF(REGEXMATCH(A10833,""wealth planning""),""Script 1"",""-"")"),"-")</f>
        <v>-</v>
      </c>
      <c r="C10833" s="74">
        <f t="shared" si="84"/>
        <v>0</v>
      </c>
      <c r="D10833" s="74" t="str">
        <f t="shared" si="85"/>
        <v>You: Hai assalamualaikum Nur Kamilah,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834" spans="1:4">
      <c r="B10834" s="74" t="str">
        <f ca="1">IFERROR(__xludf.DUMMYFUNCTION("IF(REGEXMATCH(A10834,""wealth planning""),""Script 1"",""-"")"),"-")</f>
        <v>-</v>
      </c>
      <c r="C10834" s="74">
        <f t="shared" si="84"/>
        <v>0</v>
      </c>
      <c r="D10834" s="74">
        <f t="shared" si="85"/>
        <v>0</v>
      </c>
    </row>
    <row r="10835" spans="1:4">
      <c r="A10835" s="74" t="s">
        <v>7189</v>
      </c>
      <c r="B10835" s="74" t="str">
        <f ca="1">IFERROR(__xludf.DUMMYFUNCTION("IF(REGEXMATCH(A10835,""wealth planning""),""Script 1"",""-"")"),"-")</f>
        <v>-</v>
      </c>
      <c r="C10835" s="74">
        <f t="shared" si="84"/>
        <v>0</v>
      </c>
      <c r="D10835" s="74">
        <f t="shared" si="85"/>
        <v>0</v>
      </c>
    </row>
    <row r="10836" spans="1:4">
      <c r="A10836" s="149">
        <v>45615</v>
      </c>
      <c r="B10836" s="74" t="str">
        <f ca="1">IFERROR(__xludf.DUMMYFUNCTION("IF(REGEXMATCH(A10836,""wealth planning""),""Script 1"",""-"")"),"#VALUE!")</f>
        <v>#VALUE!</v>
      </c>
      <c r="C10836" s="74" t="str">
        <f t="shared" si="84"/>
        <v>Nursyasya Hannani</v>
      </c>
      <c r="D10836" s="74">
        <f t="shared" si="85"/>
        <v>0</v>
      </c>
    </row>
    <row r="10837" spans="1:4">
      <c r="A10837" s="149">
        <v>45615</v>
      </c>
      <c r="B10837" s="74" t="str">
        <f ca="1">IFERROR(__xludf.DUMMYFUNCTION("IF(REGEXMATCH(A10837,""wealth planning""),""Script 1"",""-"")"),"#VALUE!")</f>
        <v>#VALUE!</v>
      </c>
      <c r="C10837" s="149">
        <f t="shared" si="84"/>
        <v>45615</v>
      </c>
      <c r="D10837" s="74">
        <f t="shared" si="85"/>
        <v>0</v>
      </c>
    </row>
    <row r="10838" spans="1:4">
      <c r="A10838" s="74" t="s">
        <v>7190</v>
      </c>
      <c r="B10838" s="74" t="str">
        <f ca="1">IFERROR(__xludf.DUMMYFUNCTION("IF(REGEXMATCH(A10838,""wealth planning""),""Script 1"",""-"")"),"Script 1")</f>
        <v>Script 1</v>
      </c>
      <c r="C10838" s="149">
        <f t="shared" si="84"/>
        <v>45615</v>
      </c>
      <c r="D10838" s="74" t="str">
        <f t="shared" si="85"/>
        <v>Nursyasya Hannani</v>
      </c>
    </row>
    <row r="10839" spans="1:4">
      <c r="B10839" s="74" t="str">
        <f ca="1">IFERROR(__xludf.DUMMYFUNCTION("IF(REGEXMATCH(A10839,""wealth planning""),""Script 1"",""-"")"),"-")</f>
        <v>-</v>
      </c>
      <c r="C10839" s="74" t="str">
        <f t="shared" si="84"/>
        <v>You: Hai assalamualaikum Nursyasya,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839" s="149">
        <f t="shared" si="85"/>
        <v>45615</v>
      </c>
    </row>
    <row r="10840" spans="1:4">
      <c r="B10840" s="74" t="str">
        <f ca="1">IFERROR(__xludf.DUMMYFUNCTION("IF(REGEXMATCH(A10840,""wealth planning""),""Script 1"",""-"")"),"-")</f>
        <v>-</v>
      </c>
      <c r="C10840" s="74">
        <f t="shared" si="84"/>
        <v>0</v>
      </c>
      <c r="D10840" s="149">
        <f t="shared" si="85"/>
        <v>45615</v>
      </c>
    </row>
    <row r="10841" spans="1:4">
      <c r="B10841" s="74" t="str">
        <f ca="1">IFERROR(__xludf.DUMMYFUNCTION("IF(REGEXMATCH(A10841,""wealth planning""),""Script 1"",""-"")"),"-")</f>
        <v>-</v>
      </c>
      <c r="C10841" s="74">
        <f t="shared" si="84"/>
        <v>0</v>
      </c>
      <c r="D10841" s="74" t="str">
        <f t="shared" si="85"/>
        <v>You: Hai assalamualaikum Nursyasya,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842" spans="1:4">
      <c r="A10842" s="74" t="s">
        <v>7192</v>
      </c>
      <c r="B10842" s="74" t="str">
        <f ca="1">IFERROR(__xludf.DUMMYFUNCTION("IF(REGEXMATCH(A10842,""wealth planning""),""Script 1"",""-"")"),"-")</f>
        <v>-</v>
      </c>
      <c r="C10842" s="74">
        <f t="shared" si="84"/>
        <v>0</v>
      </c>
      <c r="D10842" s="74">
        <f t="shared" si="85"/>
        <v>0</v>
      </c>
    </row>
    <row r="10843" spans="1:4">
      <c r="A10843" s="74" t="s">
        <v>7193</v>
      </c>
      <c r="B10843" s="74" t="str">
        <f ca="1">IFERROR(__xludf.DUMMYFUNCTION("IF(REGEXMATCH(A10843,""wealth planning""),""Script 1"",""-"")"),"-")</f>
        <v>-</v>
      </c>
      <c r="C10843" s="74" t="str">
        <f t="shared" si="84"/>
        <v>Siti AfiqaStatus is reachable</v>
      </c>
      <c r="D10843" s="74">
        <f t="shared" si="85"/>
        <v>0</v>
      </c>
    </row>
    <row r="10844" spans="1:4">
      <c r="A10844" s="149">
        <v>45615</v>
      </c>
      <c r="B10844" s="74" t="str">
        <f ca="1">IFERROR(__xludf.DUMMYFUNCTION("IF(REGEXMATCH(A10844,""wealth planning""),""Script 1"",""-"")"),"#VALUE!")</f>
        <v>#VALUE!</v>
      </c>
      <c r="C10844" s="74" t="str">
        <f t="shared" si="84"/>
        <v>Siti Afiqa</v>
      </c>
      <c r="D10844" s="74">
        <f t="shared" si="85"/>
        <v>0</v>
      </c>
    </row>
    <row r="10845" spans="1:4">
      <c r="A10845" s="149">
        <v>45615</v>
      </c>
      <c r="B10845" s="74" t="str">
        <f ca="1">IFERROR(__xludf.DUMMYFUNCTION("IF(REGEXMATCH(A10845,""wealth planning""),""Script 1"",""-"")"),"#VALUE!")</f>
        <v>#VALUE!</v>
      </c>
      <c r="C10845" s="149">
        <f t="shared" si="84"/>
        <v>45615</v>
      </c>
      <c r="D10845" s="74" t="str">
        <f t="shared" si="85"/>
        <v>Siti AfiqaStatus is reachable</v>
      </c>
    </row>
    <row r="10846" spans="1:4">
      <c r="A10846" s="74" t="s">
        <v>7194</v>
      </c>
      <c r="B10846" s="74" t="str">
        <f ca="1">IFERROR(__xludf.DUMMYFUNCTION("IF(REGEXMATCH(A10846,""wealth planning""),""Script 1"",""-"")"),"Script 1")</f>
        <v>Script 1</v>
      </c>
      <c r="C10846" s="149">
        <f t="shared" si="84"/>
        <v>45615</v>
      </c>
      <c r="D10846" s="74" t="str">
        <f t="shared" si="85"/>
        <v>Siti Afiqa</v>
      </c>
    </row>
    <row r="10847" spans="1:4">
      <c r="B10847" s="74" t="str">
        <f ca="1">IFERROR(__xludf.DUMMYFUNCTION("IF(REGEXMATCH(A10847,""wealth planning""),""Script 1"",""-"")"),"-")</f>
        <v>-</v>
      </c>
      <c r="C10847" s="74" t="str">
        <f t="shared" si="84"/>
        <v>You: Hai assalamualaikum Siti Afiqa,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847" s="149">
        <f t="shared" si="85"/>
        <v>45615</v>
      </c>
    </row>
    <row r="10848" spans="1:4">
      <c r="B10848" s="74" t="str">
        <f ca="1">IFERROR(__xludf.DUMMYFUNCTION("IF(REGEXMATCH(A10848,""wealth planning""),""Script 1"",""-"")"),"-")</f>
        <v>-</v>
      </c>
      <c r="C10848" s="74">
        <f t="shared" si="84"/>
        <v>0</v>
      </c>
      <c r="D10848" s="149">
        <f t="shared" si="85"/>
        <v>45615</v>
      </c>
    </row>
    <row r="10849" spans="1:4">
      <c r="B10849" s="74" t="str">
        <f ca="1">IFERROR(__xludf.DUMMYFUNCTION("IF(REGEXMATCH(A10849,""wealth planning""),""Script 1"",""-"")"),"-")</f>
        <v>-</v>
      </c>
      <c r="C10849" s="74">
        <f t="shared" si="84"/>
        <v>0</v>
      </c>
      <c r="D10849" s="74" t="str">
        <f t="shared" si="85"/>
        <v>You: Hai assalamualaikum Siti Afiqa,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850" spans="1:4">
      <c r="A10850" s="74" t="s">
        <v>7196</v>
      </c>
      <c r="B10850" s="74" t="str">
        <f ca="1">IFERROR(__xludf.DUMMYFUNCTION("IF(REGEXMATCH(A10850,""wealth planning""),""Script 1"",""-"")"),"-")</f>
        <v>-</v>
      </c>
      <c r="C10850" s="74">
        <f t="shared" si="84"/>
        <v>0</v>
      </c>
      <c r="D10850" s="74">
        <f t="shared" si="85"/>
        <v>0</v>
      </c>
    </row>
    <row r="10851" spans="1:4">
      <c r="A10851" s="74" t="s">
        <v>7197</v>
      </c>
      <c r="B10851" s="74" t="str">
        <f ca="1">IFERROR(__xludf.DUMMYFUNCTION("IF(REGEXMATCH(A10851,""wealth planning""),""Script 1"",""-"")"),"-")</f>
        <v>-</v>
      </c>
      <c r="C10851" s="74" t="str">
        <f t="shared" si="84"/>
        <v>Nurin AqilahStatus is reachable</v>
      </c>
      <c r="D10851" s="74">
        <f t="shared" si="85"/>
        <v>0</v>
      </c>
    </row>
    <row r="10852" spans="1:4">
      <c r="A10852" s="149">
        <v>45615</v>
      </c>
      <c r="B10852" s="74" t="str">
        <f ca="1">IFERROR(__xludf.DUMMYFUNCTION("IF(REGEXMATCH(A10852,""wealth planning""),""Script 1"",""-"")"),"#VALUE!")</f>
        <v>#VALUE!</v>
      </c>
      <c r="C10852" s="74" t="str">
        <f t="shared" si="84"/>
        <v>Nurin Aqilah</v>
      </c>
      <c r="D10852" s="74">
        <f t="shared" si="85"/>
        <v>0</v>
      </c>
    </row>
    <row r="10853" spans="1:4">
      <c r="A10853" s="149">
        <v>45615</v>
      </c>
      <c r="B10853" s="74" t="str">
        <f ca="1">IFERROR(__xludf.DUMMYFUNCTION("IF(REGEXMATCH(A10853,""wealth planning""),""Script 1"",""-"")"),"#VALUE!")</f>
        <v>#VALUE!</v>
      </c>
      <c r="C10853" s="149">
        <f t="shared" si="84"/>
        <v>45615</v>
      </c>
      <c r="D10853" s="74" t="str">
        <f t="shared" si="85"/>
        <v>Nurin AqilahStatus is reachable</v>
      </c>
    </row>
    <row r="10854" spans="1:4">
      <c r="A10854" s="74" t="s">
        <v>3306</v>
      </c>
      <c r="B10854" s="74" t="str">
        <f ca="1">IFERROR(__xludf.DUMMYFUNCTION("IF(REGEXMATCH(A10854,""wealth planning""),""Script 1"",""-"")"),"Script 1")</f>
        <v>Script 1</v>
      </c>
      <c r="C10854" s="149">
        <f t="shared" si="84"/>
        <v>45615</v>
      </c>
      <c r="D10854" s="74" t="str">
        <f t="shared" si="85"/>
        <v>Nurin Aqilah</v>
      </c>
    </row>
    <row r="10855" spans="1:4">
      <c r="B10855" s="74" t="str">
        <f ca="1">IFERROR(__xludf.DUMMYFUNCTION("IF(REGEXMATCH(A10855,""wealth planning""),""Script 1"",""-"")"),"-")</f>
        <v>-</v>
      </c>
      <c r="C10855" s="74" t="str">
        <f t="shared" si="84"/>
        <v>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855" s="149">
        <f t="shared" si="85"/>
        <v>45615</v>
      </c>
    </row>
    <row r="10856" spans="1:4">
      <c r="B10856" s="74" t="str">
        <f ca="1">IFERROR(__xludf.DUMMYFUNCTION("IF(REGEXMATCH(A10856,""wealth planning""),""Script 1"",""-"")"),"-")</f>
        <v>-</v>
      </c>
      <c r="C10856" s="74">
        <f t="shared" si="84"/>
        <v>0</v>
      </c>
      <c r="D10856" s="149">
        <f t="shared" si="85"/>
        <v>45615</v>
      </c>
    </row>
    <row r="10857" spans="1:4">
      <c r="B10857" s="74" t="str">
        <f ca="1">IFERROR(__xludf.DUMMYFUNCTION("IF(REGEXMATCH(A10857,""wealth planning""),""Script 1"",""-"")"),"-")</f>
        <v>-</v>
      </c>
      <c r="C10857" s="74">
        <f t="shared" si="84"/>
        <v>0</v>
      </c>
      <c r="D10857" s="74" t="str">
        <f t="shared" si="85"/>
        <v>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858" spans="1:4">
      <c r="B10858" s="74" t="str">
        <f ca="1">IFERROR(__xludf.DUMMYFUNCTION("IF(REGEXMATCH(A10858,""wealth planning""),""Script 1"",""-"")"),"-")</f>
        <v>-</v>
      </c>
      <c r="C10858" s="74">
        <f t="shared" si="84"/>
        <v>0</v>
      </c>
      <c r="D10858" s="74">
        <f t="shared" si="85"/>
        <v>0</v>
      </c>
    </row>
    <row r="10859" spans="1:4">
      <c r="A10859" s="74" t="s">
        <v>7200</v>
      </c>
      <c r="B10859" s="74" t="str">
        <f ca="1">IFERROR(__xludf.DUMMYFUNCTION("IF(REGEXMATCH(A10859,""wealth planning""),""Script 1"",""-"")"),"-")</f>
        <v>-</v>
      </c>
      <c r="C10859" s="74">
        <f t="shared" si="84"/>
        <v>0</v>
      </c>
      <c r="D10859" s="74">
        <f t="shared" si="85"/>
        <v>0</v>
      </c>
    </row>
    <row r="10860" spans="1:4">
      <c r="A10860" s="149">
        <v>45611</v>
      </c>
      <c r="B10860" s="74" t="str">
        <f ca="1">IFERROR(__xludf.DUMMYFUNCTION("IF(REGEXMATCH(A10860,""wealth planning""),""Script 1"",""-"")"),"#VALUE!")</f>
        <v>#VALUE!</v>
      </c>
      <c r="C10860" s="74" t="str">
        <f t="shared" si="84"/>
        <v>Izzati Nazari</v>
      </c>
      <c r="D10860" s="74">
        <f t="shared" si="85"/>
        <v>0</v>
      </c>
    </row>
    <row r="10861" spans="1:4">
      <c r="A10861" s="149">
        <v>45611</v>
      </c>
      <c r="B10861" s="74" t="str">
        <f ca="1">IFERROR(__xludf.DUMMYFUNCTION("IF(REGEXMATCH(A10861,""wealth planning""),""Script 1"",""-"")"),"#VALUE!")</f>
        <v>#VALUE!</v>
      </c>
      <c r="C10861" s="149">
        <f t="shared" si="84"/>
        <v>45611</v>
      </c>
      <c r="D10861" s="74">
        <f t="shared" si="85"/>
        <v>0</v>
      </c>
    </row>
    <row r="10862" spans="1:4">
      <c r="A10862" s="74" t="s">
        <v>7201</v>
      </c>
      <c r="B10862" s="74" t="str">
        <f ca="1">IFERROR(__xludf.DUMMYFUNCTION("IF(REGEXMATCH(A10862,""wealth planning""),""Script 1"",""-"")"),"-")</f>
        <v>-</v>
      </c>
      <c r="C10862" s="149">
        <f t="shared" si="84"/>
        <v>45611</v>
      </c>
      <c r="D10862" s="74" t="str">
        <f t="shared" si="85"/>
        <v>Izzati Nazari</v>
      </c>
    </row>
    <row r="10863" spans="1:4">
      <c r="B10863" s="74" t="str">
        <f ca="1">IFERROR(__xludf.DUMMYFUNCTION("IF(REGEXMATCH(A10863,""wealth planning""),""Script 1"",""-"")"),"-")</f>
        <v>-</v>
      </c>
      <c r="C10863" s="74" t="str">
        <f t="shared" si="84"/>
        <v>You: Thank you for the reply and the wish. Understand on your current position right now. However, do contact me if you have any question or inquiry regarding takaful in the future. InshaAllah may Allah ease everything for you</v>
      </c>
      <c r="D10863" s="149">
        <f t="shared" si="85"/>
        <v>45611</v>
      </c>
    </row>
    <row r="10864" spans="1:4">
      <c r="B10864" s="74" t="str">
        <f ca="1">IFERROR(__xludf.DUMMYFUNCTION("IF(REGEXMATCH(A10864,""wealth planning""),""Script 1"",""-"")"),"-")</f>
        <v>-</v>
      </c>
      <c r="C10864" s="74">
        <f t="shared" si="84"/>
        <v>0</v>
      </c>
      <c r="D10864" s="149">
        <f t="shared" si="85"/>
        <v>45611</v>
      </c>
    </row>
    <row r="10865" spans="1:4">
      <c r="B10865" s="74" t="str">
        <f ca="1">IFERROR(__xludf.DUMMYFUNCTION("IF(REGEXMATCH(A10865,""wealth planning""),""Script 1"",""-"")"),"-")</f>
        <v>-</v>
      </c>
      <c r="C10865" s="74">
        <f t="shared" si="84"/>
        <v>0</v>
      </c>
      <c r="D10865" s="74" t="str">
        <f t="shared" si="85"/>
        <v>You: Thank you for the reply and the wish. Understand on your current position right now. However, do contact me if you have any question or inquiry regarding takaful in the future. InshaAllah may Allah ease everything for you</v>
      </c>
    </row>
    <row r="10866" spans="1:4">
      <c r="A10866" s="74" t="s">
        <v>7203</v>
      </c>
      <c r="B10866" s="74" t="str">
        <f ca="1">IFERROR(__xludf.DUMMYFUNCTION("IF(REGEXMATCH(A10866,""wealth planning""),""Script 1"",""-"")"),"-")</f>
        <v>-</v>
      </c>
      <c r="C10866" s="74">
        <f t="shared" si="84"/>
        <v>0</v>
      </c>
      <c r="D10866" s="74">
        <f t="shared" si="85"/>
        <v>0</v>
      </c>
    </row>
    <row r="10867" spans="1:4">
      <c r="A10867" s="74" t="s">
        <v>7203</v>
      </c>
      <c r="B10867" s="74" t="str">
        <f ca="1">IFERROR(__xludf.DUMMYFUNCTION("IF(REGEXMATCH(A10867,""wealth planning""),""Script 1"",""-"")"),"-")</f>
        <v>-</v>
      </c>
      <c r="C10867" s="74" t="str">
        <f t="shared" si="84"/>
        <v>Nurul 'Fatini Binti Mokhtar</v>
      </c>
      <c r="D10867" s="74">
        <f t="shared" si="85"/>
        <v>0</v>
      </c>
    </row>
    <row r="10868" spans="1:4">
      <c r="A10868" s="149">
        <v>45610</v>
      </c>
      <c r="B10868" s="74" t="str">
        <f ca="1">IFERROR(__xludf.DUMMYFUNCTION("IF(REGEXMATCH(A10868,""wealth planning""),""Script 1"",""-"")"),"#VALUE!")</f>
        <v>#VALUE!</v>
      </c>
      <c r="C10868" s="74" t="str">
        <f t="shared" si="84"/>
        <v>Nurul 'Fatini Binti Mokhtar</v>
      </c>
      <c r="D10868" s="74">
        <f t="shared" si="85"/>
        <v>0</v>
      </c>
    </row>
    <row r="10869" spans="1:4">
      <c r="A10869" s="149">
        <v>45610</v>
      </c>
      <c r="B10869" s="74" t="str">
        <f ca="1">IFERROR(__xludf.DUMMYFUNCTION("IF(REGEXMATCH(A10869,""wealth planning""),""Script 1"",""-"")"),"#VALUE!")</f>
        <v>#VALUE!</v>
      </c>
      <c r="C10869" s="149">
        <f t="shared" si="84"/>
        <v>45610</v>
      </c>
      <c r="D10869" s="74" t="str">
        <f t="shared" si="85"/>
        <v>Nurul 'Fatini Binti Mokhtar</v>
      </c>
    </row>
    <row r="10870" spans="1:4">
      <c r="A10870" s="74" t="s">
        <v>6385</v>
      </c>
      <c r="B10870" s="74" t="str">
        <f ca="1">IFERROR(__xludf.DUMMYFUNCTION("IF(REGEXMATCH(A10870,""wealth planning""),""Script 1"",""-"")"),"-")</f>
        <v>-</v>
      </c>
      <c r="C10870" s="149">
        <f t="shared" si="84"/>
        <v>45610</v>
      </c>
      <c r="D10870" s="74" t="str">
        <f t="shared" si="85"/>
        <v>Nurul 'Fatini Binti Mokhtar</v>
      </c>
    </row>
    <row r="10871" spans="1:4">
      <c r="B10871" s="74" t="str">
        <f ca="1">IFERROR(__xludf.DUMMYFUNCTION("IF(REGEXMATCH(A10871,""wealth planning""),""Script 1"",""-"")"),"-")</f>
        <v>-</v>
      </c>
      <c r="C10871" s="74" t="str">
        <f t="shared" si="84"/>
        <v>You: Terima kasih atas reply. Semoga dipermudahkan urusan</v>
      </c>
      <c r="D10871" s="149">
        <f t="shared" si="85"/>
        <v>45610</v>
      </c>
    </row>
    <row r="10872" spans="1:4">
      <c r="B10872" s="74" t="str">
        <f ca="1">IFERROR(__xludf.DUMMYFUNCTION("IF(REGEXMATCH(A10872,""wealth planning""),""Script 1"",""-"")"),"-")</f>
        <v>-</v>
      </c>
      <c r="C10872" s="74">
        <f t="shared" si="84"/>
        <v>0</v>
      </c>
      <c r="D10872" s="149">
        <f t="shared" si="85"/>
        <v>45610</v>
      </c>
    </row>
    <row r="10873" spans="1:4">
      <c r="B10873" s="74" t="str">
        <f ca="1">IFERROR(__xludf.DUMMYFUNCTION("IF(REGEXMATCH(A10873,""wealth planning""),""Script 1"",""-"")"),"-")</f>
        <v>-</v>
      </c>
      <c r="C10873" s="74">
        <f t="shared" si="84"/>
        <v>0</v>
      </c>
      <c r="D10873" s="74" t="str">
        <f t="shared" si="85"/>
        <v>You: Terima kasih atas reply. Semoga dipermudahkan urusan</v>
      </c>
    </row>
    <row r="10874" spans="1:4">
      <c r="A10874" s="74" t="s">
        <v>7205</v>
      </c>
      <c r="B10874" s="74" t="str">
        <f ca="1">IFERROR(__xludf.DUMMYFUNCTION("IF(REGEXMATCH(A10874,""wealth planning""),""Script 1"",""-"")"),"-")</f>
        <v>-</v>
      </c>
      <c r="C10874" s="74">
        <f t="shared" si="84"/>
        <v>0</v>
      </c>
      <c r="D10874" s="74">
        <f t="shared" si="85"/>
        <v>0</v>
      </c>
    </row>
    <row r="10875" spans="1:4">
      <c r="A10875" s="74" t="s">
        <v>7206</v>
      </c>
      <c r="B10875" s="74" t="str">
        <f ca="1">IFERROR(__xludf.DUMMYFUNCTION("IF(REGEXMATCH(A10875,""wealth planning""),""Script 1"",""-"")"),"-")</f>
        <v>-</v>
      </c>
      <c r="C10875" s="74" t="str">
        <f t="shared" si="84"/>
        <v>Ikmal HakimStatus is reachable</v>
      </c>
      <c r="D10875" s="74">
        <f t="shared" si="85"/>
        <v>0</v>
      </c>
    </row>
    <row r="10876" spans="1:4">
      <c r="A10876" s="149">
        <v>45610</v>
      </c>
      <c r="B10876" s="74" t="str">
        <f ca="1">IFERROR(__xludf.DUMMYFUNCTION("IF(REGEXMATCH(A10876,""wealth planning""),""Script 1"",""-"")"),"#VALUE!")</f>
        <v>#VALUE!</v>
      </c>
      <c r="C10876" s="74" t="str">
        <f t="shared" si="84"/>
        <v>Ikmal Hakim</v>
      </c>
      <c r="D10876" s="74">
        <f t="shared" si="85"/>
        <v>0</v>
      </c>
    </row>
    <row r="10877" spans="1:4">
      <c r="A10877" s="149">
        <v>45610</v>
      </c>
      <c r="B10877" s="74" t="str">
        <f ca="1">IFERROR(__xludf.DUMMYFUNCTION("IF(REGEXMATCH(A10877,""wealth planning""),""Script 1"",""-"")"),"#VALUE!")</f>
        <v>#VALUE!</v>
      </c>
      <c r="C10877" s="149">
        <f t="shared" si="84"/>
        <v>45610</v>
      </c>
      <c r="D10877" s="74" t="str">
        <f t="shared" si="85"/>
        <v>Ikmal HakimStatus is reachable</v>
      </c>
    </row>
    <row r="10878" spans="1:4">
      <c r="A10878" s="74" t="s">
        <v>7207</v>
      </c>
      <c r="B10878" s="74" t="str">
        <f ca="1">IFERROR(__xludf.DUMMYFUNCTION("IF(REGEXMATCH(A10878,""wealth planning""),""Script 1"",""-"")"),"-")</f>
        <v>-</v>
      </c>
      <c r="C10878" s="149">
        <f t="shared" si="84"/>
        <v>45610</v>
      </c>
      <c r="D10878" s="74" t="str">
        <f t="shared" si="85"/>
        <v>Ikmal Hakim</v>
      </c>
    </row>
    <row r="10879" spans="1:4">
      <c r="B10879" s="74" t="str">
        <f ca="1">IFERROR(__xludf.DUMMYFUNCTION("IF(REGEXMATCH(A10879,""wealth planning""),""Script 1"",""-"")"),"-")</f>
        <v>-</v>
      </c>
      <c r="C10879" s="74" t="str">
        <f t="shared" si="84"/>
        <v>Ikmal: InsyaAllah. Semoga urusan encik juga dipermudahkan</v>
      </c>
      <c r="D10879" s="149">
        <f t="shared" si="85"/>
        <v>45610</v>
      </c>
    </row>
    <row r="10880" spans="1:4">
      <c r="B10880" s="74" t="str">
        <f ca="1">IFERROR(__xludf.DUMMYFUNCTION("IF(REGEXMATCH(A10880,""wealth planning""),""Script 1"",""-"")"),"-")</f>
        <v>-</v>
      </c>
      <c r="C10880" s="74">
        <f t="shared" si="84"/>
        <v>0</v>
      </c>
      <c r="D10880" s="149">
        <f t="shared" si="85"/>
        <v>45610</v>
      </c>
    </row>
    <row r="10881" spans="1:4">
      <c r="B10881" s="74" t="str">
        <f ca="1">IFERROR(__xludf.DUMMYFUNCTION("IF(REGEXMATCH(A10881,""wealth planning""),""Script 1"",""-"")"),"-")</f>
        <v>-</v>
      </c>
      <c r="C10881" s="74">
        <f t="shared" si="84"/>
        <v>0</v>
      </c>
      <c r="D10881" s="74" t="str">
        <f t="shared" si="85"/>
        <v>Ikmal: InsyaAllah. Semoga urusan encik juga dipermudahkan</v>
      </c>
    </row>
    <row r="10882" spans="1:4">
      <c r="B10882" s="74" t="str">
        <f ca="1">IFERROR(__xludf.DUMMYFUNCTION("IF(REGEXMATCH(A10882,""wealth planning""),""Script 1"",""-"")"),"-")</f>
        <v>-</v>
      </c>
      <c r="C10882" s="74">
        <f t="shared" si="84"/>
        <v>0</v>
      </c>
      <c r="D10882" s="74">
        <f t="shared" si="85"/>
        <v>0</v>
      </c>
    </row>
    <row r="10883" spans="1:4">
      <c r="A10883" s="74" t="s">
        <v>7210</v>
      </c>
      <c r="B10883" s="74" t="str">
        <f ca="1">IFERROR(__xludf.DUMMYFUNCTION("IF(REGEXMATCH(A10883,""wealth planning""),""Script 1"",""-"")"),"-")</f>
        <v>-</v>
      </c>
      <c r="C10883" s="74">
        <f t="shared" si="84"/>
        <v>0</v>
      </c>
      <c r="D10883" s="74">
        <f t="shared" si="85"/>
        <v>0</v>
      </c>
    </row>
    <row r="10884" spans="1:4">
      <c r="A10884" s="149">
        <v>45609</v>
      </c>
      <c r="B10884" s="74" t="str">
        <f ca="1">IFERROR(__xludf.DUMMYFUNCTION("IF(REGEXMATCH(A10884,""wealth planning""),""Script 1"",""-"")"),"#VALUE!")</f>
        <v>#VALUE!</v>
      </c>
      <c r="C10884" s="74" t="str">
        <f t="shared" si="84"/>
        <v>Nur Adlin Jazlina Zulkefli</v>
      </c>
      <c r="D10884" s="74">
        <f t="shared" si="85"/>
        <v>0</v>
      </c>
    </row>
    <row r="10885" spans="1:4">
      <c r="A10885" s="149">
        <v>45609</v>
      </c>
      <c r="B10885" s="74" t="str">
        <f ca="1">IFERROR(__xludf.DUMMYFUNCTION("IF(REGEXMATCH(A10885,""wealth planning""),""Script 1"",""-"")"),"#VALUE!")</f>
        <v>#VALUE!</v>
      </c>
      <c r="C10885" s="149">
        <f t="shared" si="84"/>
        <v>45609</v>
      </c>
      <c r="D10885" s="74">
        <f t="shared" si="85"/>
        <v>0</v>
      </c>
    </row>
    <row r="10886" spans="1:4">
      <c r="A10886" s="74" t="s">
        <v>7211</v>
      </c>
      <c r="B10886" s="74" t="str">
        <f ca="1">IFERROR(__xludf.DUMMYFUNCTION("IF(REGEXMATCH(A10886,""wealth planning""),""Script 1"",""-"")"),"-")</f>
        <v>-</v>
      </c>
      <c r="C10886" s="149">
        <f t="shared" si="84"/>
        <v>45609</v>
      </c>
      <c r="D10886" s="74" t="str">
        <f t="shared" si="85"/>
        <v>Nur Adlin Jazlina Zulkefli</v>
      </c>
    </row>
    <row r="10887" spans="1:4">
      <c r="B10887" s="74" t="str">
        <f ca="1">IFERROR(__xludf.DUMMYFUNCTION("IF(REGEXMATCH(A10887,""wealth planning""),""Script 1"",""-"")"),"-")</f>
        <v>-</v>
      </c>
      <c r="C10887" s="74" t="str">
        <f t="shared" si="84"/>
        <v>You: Terima kasih atas reply dan doanya. Kalau ada inquiry atau soalan berkaitan takaful boleh contact saya in the future. Semoga dipermudahkan urusan jugak</v>
      </c>
      <c r="D10887" s="149">
        <f t="shared" si="85"/>
        <v>45609</v>
      </c>
    </row>
    <row r="10888" spans="1:4">
      <c r="B10888" s="74" t="str">
        <f ca="1">IFERROR(__xludf.DUMMYFUNCTION("IF(REGEXMATCH(A10888,""wealth planning""),""Script 1"",""-"")"),"-")</f>
        <v>-</v>
      </c>
      <c r="C10888" s="74">
        <f t="shared" si="84"/>
        <v>0</v>
      </c>
      <c r="D10888" s="149">
        <f t="shared" si="85"/>
        <v>45609</v>
      </c>
    </row>
    <row r="10889" spans="1:4">
      <c r="B10889" s="74" t="str">
        <f ca="1">IFERROR(__xludf.DUMMYFUNCTION("IF(REGEXMATCH(A10889,""wealth planning""),""Script 1"",""-"")"),"-")</f>
        <v>-</v>
      </c>
      <c r="C10889" s="74">
        <f t="shared" si="84"/>
        <v>0</v>
      </c>
      <c r="D10889" s="74" t="str">
        <f t="shared" si="85"/>
        <v>You: Terima kasih atas reply dan doanya. Kalau ada inquiry atau soalan berkaitan takaful boleh contact saya in the future. Semoga dipermudahkan urusan jugak</v>
      </c>
    </row>
    <row r="10890" spans="1:4">
      <c r="A10890" s="74" t="s">
        <v>7213</v>
      </c>
      <c r="B10890" s="74" t="str">
        <f ca="1">IFERROR(__xludf.DUMMYFUNCTION("IF(REGEXMATCH(A10890,""wealth planning""),""Script 1"",""-"")"),"-")</f>
        <v>-</v>
      </c>
      <c r="C10890" s="74">
        <f t="shared" si="84"/>
        <v>0</v>
      </c>
      <c r="D10890" s="74">
        <f t="shared" si="85"/>
        <v>0</v>
      </c>
    </row>
    <row r="10891" spans="1:4">
      <c r="A10891" s="74" t="s">
        <v>7214</v>
      </c>
      <c r="B10891" s="74" t="str">
        <f ca="1">IFERROR(__xludf.DUMMYFUNCTION("IF(REGEXMATCH(A10891,""wealth planning""),""Script 1"",""-"")"),"-")</f>
        <v>-</v>
      </c>
      <c r="C10891" s="74" t="str">
        <f t="shared" si="84"/>
        <v>Muzakkir MustaffaStatus is reachable</v>
      </c>
      <c r="D10891" s="74">
        <f t="shared" si="85"/>
        <v>0</v>
      </c>
    </row>
    <row r="10892" spans="1:4">
      <c r="A10892" s="149">
        <v>45609</v>
      </c>
      <c r="B10892" s="74" t="str">
        <f ca="1">IFERROR(__xludf.DUMMYFUNCTION("IF(REGEXMATCH(A10892,""wealth planning""),""Script 1"",""-"")"),"#VALUE!")</f>
        <v>#VALUE!</v>
      </c>
      <c r="C10892" s="74" t="str">
        <f t="shared" si="84"/>
        <v>Muzakkir Mustaffa</v>
      </c>
      <c r="D10892" s="74">
        <f t="shared" si="85"/>
        <v>0</v>
      </c>
    </row>
    <row r="10893" spans="1:4">
      <c r="A10893" s="149">
        <v>45609</v>
      </c>
      <c r="B10893" s="74" t="str">
        <f ca="1">IFERROR(__xludf.DUMMYFUNCTION("IF(REGEXMATCH(A10893,""wealth planning""),""Script 1"",""-"")"),"#VALUE!")</f>
        <v>#VALUE!</v>
      </c>
      <c r="C10893" s="149">
        <f t="shared" si="84"/>
        <v>45609</v>
      </c>
      <c r="D10893" s="74" t="str">
        <f t="shared" si="85"/>
        <v>Muzakkir MustaffaStatus is reachable</v>
      </c>
    </row>
    <row r="10894" spans="1:4">
      <c r="A10894" s="74" t="s">
        <v>7215</v>
      </c>
      <c r="B10894" s="74" t="str">
        <f ca="1">IFERROR(__xludf.DUMMYFUNCTION("IF(REGEXMATCH(A10894,""wealth planning""),""Script 1"",""-"")"),"-")</f>
        <v>-</v>
      </c>
      <c r="C10894" s="149">
        <f t="shared" si="84"/>
        <v>45609</v>
      </c>
      <c r="D10894" s="74" t="str">
        <f t="shared" si="85"/>
        <v>Muzakkir Mustaffa</v>
      </c>
    </row>
    <row r="10895" spans="1:4">
      <c r="B10895" s="74" t="str">
        <f ca="1">IFERROR(__xludf.DUMMYFUNCTION("IF(REGEXMATCH(A10895,""wealth planning""),""Script 1"",""-"")"),"-")</f>
        <v>-</v>
      </c>
      <c r="C10895" s="74" t="str">
        <f t="shared" si="84"/>
        <v>You: Tuan pefer untuk kita set appointment secara online atau bersemuka?</v>
      </c>
      <c r="D10895" s="149">
        <f t="shared" si="85"/>
        <v>45609</v>
      </c>
    </row>
    <row r="10896" spans="1:4">
      <c r="B10896" s="74" t="str">
        <f ca="1">IFERROR(__xludf.DUMMYFUNCTION("IF(REGEXMATCH(A10896,""wealth planning""),""Script 1"",""-"")"),"-")</f>
        <v>-</v>
      </c>
      <c r="C10896" s="74">
        <f t="shared" si="84"/>
        <v>0</v>
      </c>
      <c r="D10896" s="149">
        <f t="shared" si="85"/>
        <v>45609</v>
      </c>
    </row>
    <row r="10897" spans="1:4">
      <c r="B10897" s="74" t="str">
        <f ca="1">IFERROR(__xludf.DUMMYFUNCTION("IF(REGEXMATCH(A10897,""wealth planning""),""Script 1"",""-"")"),"-")</f>
        <v>-</v>
      </c>
      <c r="C10897" s="74">
        <f t="shared" si="84"/>
        <v>0</v>
      </c>
      <c r="D10897" s="74" t="str">
        <f t="shared" si="85"/>
        <v>You: Tuan pefer untuk kita set appointment secara online atau bersemuka?</v>
      </c>
    </row>
    <row r="10898" spans="1:4">
      <c r="A10898" s="74" t="s">
        <v>7217</v>
      </c>
      <c r="B10898" s="74" t="str">
        <f ca="1">IFERROR(__xludf.DUMMYFUNCTION("IF(REGEXMATCH(A10898,""wealth planning""),""Script 1"",""-"")"),"-")</f>
        <v>-</v>
      </c>
      <c r="C10898" s="74">
        <f t="shared" si="84"/>
        <v>0</v>
      </c>
      <c r="D10898" s="74">
        <f t="shared" si="85"/>
        <v>0</v>
      </c>
    </row>
    <row r="10899" spans="1:4">
      <c r="A10899" s="74" t="s">
        <v>7218</v>
      </c>
      <c r="B10899" s="74" t="str">
        <f ca="1">IFERROR(__xludf.DUMMYFUNCTION("IF(REGEXMATCH(A10899,""wealth planning""),""Script 1"",""-"")"),"-")</f>
        <v>-</v>
      </c>
      <c r="C10899" s="74" t="str">
        <f t="shared" si="84"/>
        <v>Muhammad Amir Danial bin SamsuriStatus is reachable</v>
      </c>
      <c r="D10899" s="74">
        <f t="shared" si="85"/>
        <v>0</v>
      </c>
    </row>
    <row r="10900" spans="1:4">
      <c r="A10900" s="149">
        <v>45609</v>
      </c>
      <c r="B10900" s="74" t="str">
        <f ca="1">IFERROR(__xludf.DUMMYFUNCTION("IF(REGEXMATCH(A10900,""wealth planning""),""Script 1"",""-"")"),"#VALUE!")</f>
        <v>#VALUE!</v>
      </c>
      <c r="C10900" s="74" t="str">
        <f t="shared" si="84"/>
        <v>Muhammad Amir Danial bin Samsuri</v>
      </c>
      <c r="D10900" s="74">
        <f t="shared" si="85"/>
        <v>0</v>
      </c>
    </row>
    <row r="10901" spans="1:4">
      <c r="A10901" s="149">
        <v>45609</v>
      </c>
      <c r="B10901" s="74" t="str">
        <f ca="1">IFERROR(__xludf.DUMMYFUNCTION("IF(REGEXMATCH(A10901,""wealth planning""),""Script 1"",""-"")"),"#VALUE!")</f>
        <v>#VALUE!</v>
      </c>
      <c r="C10901" s="149">
        <f t="shared" si="84"/>
        <v>45609</v>
      </c>
      <c r="D10901" s="74" t="str">
        <f t="shared" si="85"/>
        <v>Muhammad Amir Danial bin SamsuriStatus is reachable</v>
      </c>
    </row>
    <row r="10902" spans="1:4">
      <c r="A10902" s="74" t="s">
        <v>7219</v>
      </c>
      <c r="B10902" s="74" t="str">
        <f ca="1">IFERROR(__xludf.DUMMYFUNCTION("IF(REGEXMATCH(A10902,""wealth planning""),""Script 1"",""-"")"),"-")</f>
        <v>-</v>
      </c>
      <c r="C10902" s="149">
        <f t="shared" si="84"/>
        <v>45609</v>
      </c>
      <c r="D10902" s="74" t="str">
        <f t="shared" si="85"/>
        <v>Muhammad Amir Danial bin Samsuri</v>
      </c>
    </row>
    <row r="10903" spans="1:4">
      <c r="B10903" s="74" t="str">
        <f ca="1">IFERROR(__xludf.DUMMYFUNCTION("IF(REGEXMATCH(A10903,""wealth planning""),""Script 1"",""-"")"),"-")</f>
        <v>-</v>
      </c>
      <c r="C10903" s="74" t="str">
        <f t="shared" si="84"/>
        <v>You: Terima kasih atas reply. Kalau perlukan second opinion berkenaan takaful, boleh contact saya in the future. Semoga dipermudahkan urusan</v>
      </c>
      <c r="D10903" s="149">
        <f t="shared" si="85"/>
        <v>45609</v>
      </c>
    </row>
    <row r="10904" spans="1:4">
      <c r="B10904" s="74" t="str">
        <f ca="1">IFERROR(__xludf.DUMMYFUNCTION("IF(REGEXMATCH(A10904,""wealth planning""),""Script 1"",""-"")"),"-")</f>
        <v>-</v>
      </c>
      <c r="C10904" s="74">
        <f t="shared" si="84"/>
        <v>0</v>
      </c>
      <c r="D10904" s="149">
        <f t="shared" si="85"/>
        <v>45609</v>
      </c>
    </row>
    <row r="10905" spans="1:4">
      <c r="B10905" s="74" t="str">
        <f ca="1">IFERROR(__xludf.DUMMYFUNCTION("IF(REGEXMATCH(A10905,""wealth planning""),""Script 1"",""-"")"),"-")</f>
        <v>-</v>
      </c>
      <c r="C10905" s="74">
        <f t="shared" si="84"/>
        <v>0</v>
      </c>
      <c r="D10905" s="74" t="str">
        <f t="shared" si="85"/>
        <v>You: Terima kasih atas reply. Kalau perlukan second opinion berkenaan takaful, boleh contact saya in the future. Semoga dipermudahkan urusan</v>
      </c>
    </row>
    <row r="10906" spans="1:4">
      <c r="A10906" s="74" t="s">
        <v>7221</v>
      </c>
      <c r="B10906" s="74" t="str">
        <f ca="1">IFERROR(__xludf.DUMMYFUNCTION("IF(REGEXMATCH(A10906,""wealth planning""),""Script 1"",""-"")"),"-")</f>
        <v>-</v>
      </c>
      <c r="C10906" s="74">
        <f t="shared" si="84"/>
        <v>0</v>
      </c>
      <c r="D10906" s="74">
        <f t="shared" si="85"/>
        <v>0</v>
      </c>
    </row>
    <row r="10907" spans="1:4">
      <c r="A10907" s="74" t="s">
        <v>7222</v>
      </c>
      <c r="B10907" s="74" t="str">
        <f ca="1">IFERROR(__xludf.DUMMYFUNCTION("IF(REGEXMATCH(A10907,""wealth planning""),""Script 1"",""-"")"),"-")</f>
        <v>-</v>
      </c>
      <c r="C10907" s="74" t="str">
        <f t="shared" si="84"/>
        <v>Muhammad Aliff HaiqalStatus is reachable</v>
      </c>
      <c r="D10907" s="74">
        <f t="shared" si="85"/>
        <v>0</v>
      </c>
    </row>
    <row r="10908" spans="1:4">
      <c r="A10908" s="149">
        <v>45609</v>
      </c>
      <c r="B10908" s="74" t="str">
        <f ca="1">IFERROR(__xludf.DUMMYFUNCTION("IF(REGEXMATCH(A10908,""wealth planning""),""Script 1"",""-"")"),"#VALUE!")</f>
        <v>#VALUE!</v>
      </c>
      <c r="C10908" s="74" t="str">
        <f t="shared" si="84"/>
        <v>Muhammad Aliff Haiqal</v>
      </c>
      <c r="D10908" s="74">
        <f t="shared" si="85"/>
        <v>0</v>
      </c>
    </row>
    <row r="10909" spans="1:4">
      <c r="A10909" s="149">
        <v>45609</v>
      </c>
      <c r="B10909" s="74" t="str">
        <f ca="1">IFERROR(__xludf.DUMMYFUNCTION("IF(REGEXMATCH(A10909,""wealth planning""),""Script 1"",""-"")"),"#VALUE!")</f>
        <v>#VALUE!</v>
      </c>
      <c r="C10909" s="149">
        <f t="shared" si="84"/>
        <v>45609</v>
      </c>
      <c r="D10909" s="74" t="str">
        <f t="shared" si="85"/>
        <v>Muhammad Aliff HaiqalStatus is reachable</v>
      </c>
    </row>
    <row r="10910" spans="1:4">
      <c r="A10910" s="74" t="s">
        <v>7223</v>
      </c>
      <c r="B10910" s="74" t="str">
        <f ca="1">IFERROR(__xludf.DUMMYFUNCTION("IF(REGEXMATCH(A10910,""wealth planning""),""Script 1"",""-"")"),"-")</f>
        <v>-</v>
      </c>
      <c r="C10910" s="149">
        <f t="shared" si="84"/>
        <v>45609</v>
      </c>
      <c r="D10910" s="74" t="str">
        <f t="shared" si="85"/>
        <v>Muhammad Aliff Haiqal</v>
      </c>
    </row>
    <row r="10911" spans="1:4">
      <c r="B10911" s="74" t="str">
        <f ca="1">IFERROR(__xludf.DUMMYFUNCTION("IF(REGEXMATCH(A10911,""wealth planning""),""Script 1"",""-"")"),"-")</f>
        <v>-</v>
      </c>
      <c r="C10911" s="74" t="str">
        <f t="shared" si="84"/>
        <v>You: Terima kasih atas reply. Kalau ada inquiry atau soalan berkaitan takaful boleh contact saya in the future. Semoga dipermudahkan urusan</v>
      </c>
      <c r="D10911" s="149">
        <f t="shared" si="85"/>
        <v>45609</v>
      </c>
    </row>
    <row r="10912" spans="1:4">
      <c r="B10912" s="74" t="str">
        <f ca="1">IFERROR(__xludf.DUMMYFUNCTION("IF(REGEXMATCH(A10912,""wealth planning""),""Script 1"",""-"")"),"-")</f>
        <v>-</v>
      </c>
      <c r="C10912" s="74">
        <f t="shared" si="84"/>
        <v>0</v>
      </c>
      <c r="D10912" s="149">
        <f t="shared" si="85"/>
        <v>45609</v>
      </c>
    </row>
    <row r="10913" spans="1:4">
      <c r="B10913" s="74" t="str">
        <f ca="1">IFERROR(__xludf.DUMMYFUNCTION("IF(REGEXMATCH(A10913,""wealth planning""),""Script 1"",""-"")"),"-")</f>
        <v>-</v>
      </c>
      <c r="C10913" s="74">
        <f t="shared" si="84"/>
        <v>0</v>
      </c>
      <c r="D10913" s="74" t="str">
        <f t="shared" si="85"/>
        <v>You: Terima kasih atas reply. Kalau ada inquiry atau soalan berkaitan takaful boleh contact saya in the future. Semoga dipermudahkan urusan</v>
      </c>
    </row>
    <row r="10914" spans="1:4">
      <c r="B10914" s="74" t="str">
        <f ca="1">IFERROR(__xludf.DUMMYFUNCTION("IF(REGEXMATCH(A10914,""wealth planning""),""Script 1"",""-"")"),"-")</f>
        <v>-</v>
      </c>
      <c r="C10914" s="74">
        <f t="shared" si="84"/>
        <v>0</v>
      </c>
      <c r="D10914" s="74">
        <f t="shared" si="85"/>
        <v>0</v>
      </c>
    </row>
    <row r="10915" spans="1:4">
      <c r="A10915" s="74" t="s">
        <v>7226</v>
      </c>
      <c r="B10915" s="74" t="str">
        <f ca="1">IFERROR(__xludf.DUMMYFUNCTION("IF(REGEXMATCH(A10915,""wealth planning""),""Script 1"",""-"")"),"-")</f>
        <v>-</v>
      </c>
      <c r="C10915" s="74">
        <f t="shared" si="84"/>
        <v>0</v>
      </c>
      <c r="D10915" s="74">
        <f t="shared" si="85"/>
        <v>0</v>
      </c>
    </row>
    <row r="10916" spans="1:4">
      <c r="A10916" s="149">
        <v>45609</v>
      </c>
      <c r="B10916" s="74" t="str">
        <f ca="1">IFERROR(__xludf.DUMMYFUNCTION("IF(REGEXMATCH(A10916,""wealth planning""),""Script 1"",""-"")"),"#VALUE!")</f>
        <v>#VALUE!</v>
      </c>
      <c r="C10916" s="74" t="str">
        <f t="shared" si="84"/>
        <v>Mohd Adli Bin Rosdi</v>
      </c>
      <c r="D10916" s="74">
        <f t="shared" si="85"/>
        <v>0</v>
      </c>
    </row>
    <row r="10917" spans="1:4">
      <c r="A10917" s="149">
        <v>45609</v>
      </c>
      <c r="B10917" s="74" t="str">
        <f ca="1">IFERROR(__xludf.DUMMYFUNCTION("IF(REGEXMATCH(A10917,""wealth planning""),""Script 1"",""-"")"),"#VALUE!")</f>
        <v>#VALUE!</v>
      </c>
      <c r="C10917" s="149">
        <f t="shared" si="84"/>
        <v>45609</v>
      </c>
      <c r="D10917" s="74">
        <f t="shared" si="85"/>
        <v>0</v>
      </c>
    </row>
    <row r="10918" spans="1:4">
      <c r="A10918" s="74" t="s">
        <v>7227</v>
      </c>
      <c r="B10918" s="74" t="str">
        <f ca="1">IFERROR(__xludf.DUMMYFUNCTION("IF(REGEXMATCH(A10918,""wealth planning""),""Script 1"",""-"")"),"Script 1")</f>
        <v>Script 1</v>
      </c>
      <c r="C10918" s="149">
        <f t="shared" si="84"/>
        <v>45609</v>
      </c>
      <c r="D10918" s="74" t="str">
        <f t="shared" si="85"/>
        <v>Mohd Adli Bin Rosdi</v>
      </c>
    </row>
    <row r="10919" spans="1:4">
      <c r="B10919" s="74" t="str">
        <f ca="1">IFERROR(__xludf.DUMMYFUNCTION("IF(REGEXMATCH(A10919,""wealth planning""),""Script 1"",""-"")"),"-")</f>
        <v>-</v>
      </c>
      <c r="C10919" s="74" t="str">
        <f t="shared" si="84"/>
        <v>You: Hai assalamualaikum Adli,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919" s="149">
        <f t="shared" si="85"/>
        <v>45609</v>
      </c>
    </row>
    <row r="10920" spans="1:4">
      <c r="B10920" s="74" t="str">
        <f ca="1">IFERROR(__xludf.DUMMYFUNCTION("IF(REGEXMATCH(A10920,""wealth planning""),""Script 1"",""-"")"),"-")</f>
        <v>-</v>
      </c>
      <c r="C10920" s="74">
        <f t="shared" si="84"/>
        <v>0</v>
      </c>
      <c r="D10920" s="149">
        <f t="shared" si="85"/>
        <v>45609</v>
      </c>
    </row>
    <row r="10921" spans="1:4">
      <c r="B10921" s="74" t="str">
        <f ca="1">IFERROR(__xludf.DUMMYFUNCTION("IF(REGEXMATCH(A10921,""wealth planning""),""Script 1"",""-"")"),"-")</f>
        <v>-</v>
      </c>
      <c r="C10921" s="74">
        <f t="shared" si="84"/>
        <v>0</v>
      </c>
      <c r="D10921" s="74" t="str">
        <f t="shared" si="85"/>
        <v>You: Hai assalamualaikum Adli,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922" spans="1:4">
      <c r="A10922" s="74" t="s">
        <v>7229</v>
      </c>
      <c r="B10922" s="74" t="str">
        <f ca="1">IFERROR(__xludf.DUMMYFUNCTION("IF(REGEXMATCH(A10922,""wealth planning""),""Script 1"",""-"")"),"-")</f>
        <v>-</v>
      </c>
      <c r="C10922" s="74">
        <f t="shared" si="84"/>
        <v>0</v>
      </c>
      <c r="D10922" s="74">
        <f t="shared" si="85"/>
        <v>0</v>
      </c>
    </row>
    <row r="10923" spans="1:4">
      <c r="A10923" s="74" t="s">
        <v>7229</v>
      </c>
      <c r="B10923" s="74" t="str">
        <f ca="1">IFERROR(__xludf.DUMMYFUNCTION("IF(REGEXMATCH(A10923,""wealth planning""),""Script 1"",""-"")"),"-")</f>
        <v>-</v>
      </c>
      <c r="C10923" s="74" t="str">
        <f t="shared" si="84"/>
        <v>Iman Shahmi Shahruddin</v>
      </c>
      <c r="D10923" s="74">
        <f t="shared" si="85"/>
        <v>0</v>
      </c>
    </row>
    <row r="10924" spans="1:4">
      <c r="A10924" s="149">
        <v>45609</v>
      </c>
      <c r="B10924" s="74" t="str">
        <f ca="1">IFERROR(__xludf.DUMMYFUNCTION("IF(REGEXMATCH(A10924,""wealth planning""),""Script 1"",""-"")"),"#VALUE!")</f>
        <v>#VALUE!</v>
      </c>
      <c r="C10924" s="74" t="str">
        <f t="shared" si="84"/>
        <v>Iman Shahmi Shahruddin</v>
      </c>
      <c r="D10924" s="74">
        <f t="shared" si="85"/>
        <v>0</v>
      </c>
    </row>
    <row r="10925" spans="1:4">
      <c r="A10925" s="149">
        <v>45609</v>
      </c>
      <c r="B10925" s="74" t="str">
        <f ca="1">IFERROR(__xludf.DUMMYFUNCTION("IF(REGEXMATCH(A10925,""wealth planning""),""Script 1"",""-"")"),"#VALUE!")</f>
        <v>#VALUE!</v>
      </c>
      <c r="C10925" s="149">
        <f t="shared" si="84"/>
        <v>45609</v>
      </c>
      <c r="D10925" s="74" t="str">
        <f t="shared" si="85"/>
        <v>Iman Shahmi Shahruddin</v>
      </c>
    </row>
    <row r="10926" spans="1:4">
      <c r="A10926" s="74" t="s">
        <v>7230</v>
      </c>
      <c r="B10926" s="74" t="str">
        <f ca="1">IFERROR(__xludf.DUMMYFUNCTION("IF(REGEXMATCH(A10926,""wealth planning""),""Script 1"",""-"")"),"Script 1")</f>
        <v>Script 1</v>
      </c>
      <c r="C10926" s="149">
        <f t="shared" si="84"/>
        <v>45609</v>
      </c>
      <c r="D10926" s="74" t="str">
        <f t="shared" si="85"/>
        <v>Iman Shahmi Shahruddin</v>
      </c>
    </row>
    <row r="10927" spans="1:4">
      <c r="B10927" s="74" t="str">
        <f ca="1">IFERROR(__xludf.DUMMYFUNCTION("IF(REGEXMATCH(A10927,""wealth planning""),""Script 1"",""-"")"),"-")</f>
        <v>-</v>
      </c>
      <c r="C10927" s="74" t="str">
        <f t="shared" si="84"/>
        <v>You: Hai assalamualaikum Iman Shahmi,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927" s="149">
        <f t="shared" si="85"/>
        <v>45609</v>
      </c>
    </row>
    <row r="10928" spans="1:4">
      <c r="B10928" s="74" t="str">
        <f ca="1">IFERROR(__xludf.DUMMYFUNCTION("IF(REGEXMATCH(A10928,""wealth planning""),""Script 1"",""-"")"),"-")</f>
        <v>-</v>
      </c>
      <c r="C10928" s="74">
        <f t="shared" si="84"/>
        <v>0</v>
      </c>
      <c r="D10928" s="149">
        <f t="shared" si="85"/>
        <v>45609</v>
      </c>
    </row>
    <row r="10929" spans="1:4">
      <c r="B10929" s="74" t="str">
        <f ca="1">IFERROR(__xludf.DUMMYFUNCTION("IF(REGEXMATCH(A10929,""wealth planning""),""Script 1"",""-"")"),"-")</f>
        <v>-</v>
      </c>
      <c r="C10929" s="74">
        <f t="shared" si="84"/>
        <v>0</v>
      </c>
      <c r="D10929" s="74" t="str">
        <f t="shared" si="85"/>
        <v>You: Hai assalamualaikum Iman Shahmi,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930" spans="1:4">
      <c r="A10930" s="74" t="s">
        <v>7232</v>
      </c>
      <c r="B10930" s="74" t="str">
        <f ca="1">IFERROR(__xludf.DUMMYFUNCTION("IF(REGEXMATCH(A10930,""wealth planning""),""Script 1"",""-"")"),"-")</f>
        <v>-</v>
      </c>
      <c r="C10930" s="74">
        <f t="shared" si="84"/>
        <v>0</v>
      </c>
      <c r="D10930" s="74">
        <f t="shared" si="85"/>
        <v>0</v>
      </c>
    </row>
    <row r="10931" spans="1:4">
      <c r="A10931" s="74" t="s">
        <v>7233</v>
      </c>
      <c r="B10931" s="74" t="str">
        <f ca="1">IFERROR(__xludf.DUMMYFUNCTION("IF(REGEXMATCH(A10931,""wealth planning""),""Script 1"",""-"")"),"-")</f>
        <v>-</v>
      </c>
      <c r="C10931" s="74" t="str">
        <f t="shared" si="84"/>
        <v>Aishah FarzanaStatus is reachable</v>
      </c>
      <c r="D10931" s="74">
        <f t="shared" si="85"/>
        <v>0</v>
      </c>
    </row>
    <row r="10932" spans="1:4">
      <c r="A10932" s="149">
        <v>45609</v>
      </c>
      <c r="B10932" s="74" t="str">
        <f ca="1">IFERROR(__xludf.DUMMYFUNCTION("IF(REGEXMATCH(A10932,""wealth planning""),""Script 1"",""-"")"),"#VALUE!")</f>
        <v>#VALUE!</v>
      </c>
      <c r="C10932" s="74" t="str">
        <f t="shared" si="84"/>
        <v>Aishah Farzana</v>
      </c>
      <c r="D10932" s="74">
        <f t="shared" si="85"/>
        <v>0</v>
      </c>
    </row>
    <row r="10933" spans="1:4">
      <c r="A10933" s="149">
        <v>45609</v>
      </c>
      <c r="B10933" s="74" t="str">
        <f ca="1">IFERROR(__xludf.DUMMYFUNCTION("IF(REGEXMATCH(A10933,""wealth planning""),""Script 1"",""-"")"),"#VALUE!")</f>
        <v>#VALUE!</v>
      </c>
      <c r="C10933" s="149">
        <f t="shared" si="84"/>
        <v>45609</v>
      </c>
      <c r="D10933" s="74" t="str">
        <f t="shared" si="85"/>
        <v>Aishah FarzanaStatus is reachable</v>
      </c>
    </row>
    <row r="10934" spans="1:4">
      <c r="A10934" s="74" t="s">
        <v>5601</v>
      </c>
      <c r="B10934" s="74" t="str">
        <f ca="1">IFERROR(__xludf.DUMMYFUNCTION("IF(REGEXMATCH(A10934,""wealth planning""),""Script 1"",""-"")"),"Script 1")</f>
        <v>Script 1</v>
      </c>
      <c r="C10934" s="149">
        <f t="shared" si="84"/>
        <v>45609</v>
      </c>
      <c r="D10934" s="74" t="str">
        <f t="shared" si="85"/>
        <v>Aishah Farzana</v>
      </c>
    </row>
    <row r="10935" spans="1:4">
      <c r="B10935" s="74" t="str">
        <f ca="1">IFERROR(__xludf.DUMMYFUNCTION("IF(REGEXMATCH(A10935,""wealth planning""),""Script 1"",""-"")"),"-")</f>
        <v>-</v>
      </c>
      <c r="C10935" s="74" t="str">
        <f t="shared" si="84"/>
        <v>You: Hai assalamualaikum Aishah,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935" s="149">
        <f t="shared" si="85"/>
        <v>45609</v>
      </c>
    </row>
    <row r="10936" spans="1:4">
      <c r="B10936" s="74" t="str">
        <f ca="1">IFERROR(__xludf.DUMMYFUNCTION("IF(REGEXMATCH(A10936,""wealth planning""),""Script 1"",""-"")"),"-")</f>
        <v>-</v>
      </c>
      <c r="C10936" s="74">
        <f t="shared" si="84"/>
        <v>0</v>
      </c>
      <c r="D10936" s="149">
        <f t="shared" si="85"/>
        <v>45609</v>
      </c>
    </row>
    <row r="10937" spans="1:4">
      <c r="B10937" s="74" t="str">
        <f ca="1">IFERROR(__xludf.DUMMYFUNCTION("IF(REGEXMATCH(A10937,""wealth planning""),""Script 1"",""-"")"),"-")</f>
        <v>-</v>
      </c>
      <c r="C10937" s="74">
        <f t="shared" si="84"/>
        <v>0</v>
      </c>
      <c r="D10937" s="74" t="str">
        <f t="shared" si="85"/>
        <v>You: Hai assalamualaikum Aishah,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938" spans="1:4">
      <c r="A10938" s="74" t="s">
        <v>7235</v>
      </c>
      <c r="B10938" s="74" t="str">
        <f ca="1">IFERROR(__xludf.DUMMYFUNCTION("IF(REGEXMATCH(A10938,""wealth planning""),""Script 1"",""-"")"),"-")</f>
        <v>-</v>
      </c>
      <c r="C10938" s="74">
        <f t="shared" si="84"/>
        <v>0</v>
      </c>
      <c r="D10938" s="74">
        <f t="shared" si="85"/>
        <v>0</v>
      </c>
    </row>
    <row r="10939" spans="1:4">
      <c r="A10939" s="74" t="s">
        <v>7235</v>
      </c>
      <c r="B10939" s="74" t="str">
        <f ca="1">IFERROR(__xludf.DUMMYFUNCTION("IF(REGEXMATCH(A10939,""wealth planning""),""Script 1"",""-"")"),"-")</f>
        <v>-</v>
      </c>
      <c r="C10939" s="74" t="str">
        <f t="shared" si="84"/>
        <v>Rafiqah Rofie</v>
      </c>
      <c r="D10939" s="74">
        <f t="shared" si="85"/>
        <v>0</v>
      </c>
    </row>
    <row r="10940" spans="1:4">
      <c r="A10940" s="149">
        <v>45609</v>
      </c>
      <c r="B10940" s="74" t="str">
        <f ca="1">IFERROR(__xludf.DUMMYFUNCTION("IF(REGEXMATCH(A10940,""wealth planning""),""Script 1"",""-"")"),"#VALUE!")</f>
        <v>#VALUE!</v>
      </c>
      <c r="C10940" s="74" t="str">
        <f t="shared" si="84"/>
        <v>Rafiqah Rofie</v>
      </c>
      <c r="D10940" s="74">
        <f t="shared" si="85"/>
        <v>0</v>
      </c>
    </row>
    <row r="10941" spans="1:4">
      <c r="A10941" s="149">
        <v>45609</v>
      </c>
      <c r="B10941" s="74" t="str">
        <f ca="1">IFERROR(__xludf.DUMMYFUNCTION("IF(REGEXMATCH(A10941,""wealth planning""),""Script 1"",""-"")"),"#VALUE!")</f>
        <v>#VALUE!</v>
      </c>
      <c r="C10941" s="149">
        <f t="shared" si="84"/>
        <v>45609</v>
      </c>
      <c r="D10941" s="74" t="str">
        <f t="shared" si="85"/>
        <v>Rafiqah Rofie</v>
      </c>
    </row>
    <row r="10942" spans="1:4">
      <c r="A10942" s="74" t="s">
        <v>7236</v>
      </c>
      <c r="B10942" s="74" t="str">
        <f ca="1">IFERROR(__xludf.DUMMYFUNCTION("IF(REGEXMATCH(A10942,""wealth planning""),""Script 1"",""-"")"),"Script 1")</f>
        <v>Script 1</v>
      </c>
      <c r="C10942" s="149">
        <f t="shared" si="84"/>
        <v>45609</v>
      </c>
      <c r="D10942" s="74" t="str">
        <f t="shared" si="85"/>
        <v>Rafiqah Rofie</v>
      </c>
    </row>
    <row r="10943" spans="1:4">
      <c r="B10943" s="74" t="str">
        <f ca="1">IFERROR(__xludf.DUMMYFUNCTION("IF(REGEXMATCH(A10943,""wealth planning""),""Script 1"",""-"")"),"-")</f>
        <v>-</v>
      </c>
      <c r="C10943" s="74" t="str">
        <f t="shared" si="84"/>
        <v>You: Hai assalamualaikum Rafiqah,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943" s="149">
        <f t="shared" si="85"/>
        <v>45609</v>
      </c>
    </row>
    <row r="10944" spans="1:4">
      <c r="B10944" s="74" t="str">
        <f ca="1">IFERROR(__xludf.DUMMYFUNCTION("IF(REGEXMATCH(A10944,""wealth planning""),""Script 1"",""-"")"),"-")</f>
        <v>-</v>
      </c>
      <c r="C10944" s="74">
        <f t="shared" si="84"/>
        <v>0</v>
      </c>
      <c r="D10944" s="149">
        <f t="shared" si="85"/>
        <v>45609</v>
      </c>
    </row>
    <row r="10945" spans="1:4">
      <c r="B10945" s="74" t="str">
        <f ca="1">IFERROR(__xludf.DUMMYFUNCTION("IF(REGEXMATCH(A10945,""wealth planning""),""Script 1"",""-"")"),"-")</f>
        <v>-</v>
      </c>
      <c r="C10945" s="74">
        <f t="shared" si="84"/>
        <v>0</v>
      </c>
      <c r="D10945" s="74" t="str">
        <f t="shared" si="85"/>
        <v>You: Hai assalamualaikum Rafiqah,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946" spans="1:4">
      <c r="A10946" s="74" t="s">
        <v>7238</v>
      </c>
      <c r="B10946" s="74" t="str">
        <f ca="1">IFERROR(__xludf.DUMMYFUNCTION("IF(REGEXMATCH(A10946,""wealth planning""),""Script 1"",""-"")"),"-")</f>
        <v>-</v>
      </c>
      <c r="C10946" s="74">
        <f t="shared" si="84"/>
        <v>0</v>
      </c>
      <c r="D10946" s="74">
        <f t="shared" si="85"/>
        <v>0</v>
      </c>
    </row>
    <row r="10947" spans="1:4">
      <c r="A10947" s="74" t="s">
        <v>7239</v>
      </c>
      <c r="B10947" s="74" t="str">
        <f ca="1">IFERROR(__xludf.DUMMYFUNCTION("IF(REGEXMATCH(A10947,""wealth planning""),""Script 1"",""-"")"),"-")</f>
        <v>-</v>
      </c>
      <c r="C10947" s="74" t="str">
        <f t="shared" si="84"/>
        <v>Irfan HazwanStatus is reachable</v>
      </c>
      <c r="D10947" s="74">
        <f t="shared" si="85"/>
        <v>0</v>
      </c>
    </row>
    <row r="10948" spans="1:4">
      <c r="A10948" s="149">
        <v>45609</v>
      </c>
      <c r="B10948" s="74" t="str">
        <f ca="1">IFERROR(__xludf.DUMMYFUNCTION("IF(REGEXMATCH(A10948,""wealth planning""),""Script 1"",""-"")"),"#VALUE!")</f>
        <v>#VALUE!</v>
      </c>
      <c r="C10948" s="74" t="str">
        <f t="shared" si="84"/>
        <v>Irfan Hazwan</v>
      </c>
      <c r="D10948" s="74">
        <f t="shared" si="85"/>
        <v>0</v>
      </c>
    </row>
    <row r="10949" spans="1:4">
      <c r="A10949" s="149">
        <v>45609</v>
      </c>
      <c r="B10949" s="74" t="str">
        <f ca="1">IFERROR(__xludf.DUMMYFUNCTION("IF(REGEXMATCH(A10949,""wealth planning""),""Script 1"",""-"")"),"#VALUE!")</f>
        <v>#VALUE!</v>
      </c>
      <c r="C10949" s="149">
        <f t="shared" si="84"/>
        <v>45609</v>
      </c>
      <c r="D10949" s="74" t="str">
        <f t="shared" si="85"/>
        <v>Irfan HazwanStatus is reachable</v>
      </c>
    </row>
    <row r="10950" spans="1:4">
      <c r="A10950" s="74" t="s">
        <v>3235</v>
      </c>
      <c r="B10950" s="74" t="str">
        <f ca="1">IFERROR(__xludf.DUMMYFUNCTION("IF(REGEXMATCH(A10950,""wealth planning""),""Script 1"",""-"")"),"Script 1")</f>
        <v>Script 1</v>
      </c>
      <c r="C10950" s="149">
        <f t="shared" si="84"/>
        <v>45609</v>
      </c>
      <c r="D10950" s="74" t="str">
        <f t="shared" si="85"/>
        <v>Irfan Hazwan</v>
      </c>
    </row>
    <row r="10951" spans="1:4">
      <c r="B10951" s="74" t="str">
        <f ca="1">IFERROR(__xludf.DUMMYFUNCTION("IF(REGEXMATCH(A10951,""wealth planning""),""Script 1"",""-"")"),"-")</f>
        <v>-</v>
      </c>
      <c r="C10951" s="74" t="str">
        <f t="shared" si="84"/>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951" s="149">
        <f t="shared" si="85"/>
        <v>45609</v>
      </c>
    </row>
    <row r="10952" spans="1:4">
      <c r="B10952" s="74" t="str">
        <f ca="1">IFERROR(__xludf.DUMMYFUNCTION("IF(REGEXMATCH(A10952,""wealth planning""),""Script 1"",""-"")"),"-")</f>
        <v>-</v>
      </c>
      <c r="C10952" s="74">
        <f t="shared" si="84"/>
        <v>0</v>
      </c>
      <c r="D10952" s="149">
        <f t="shared" si="85"/>
        <v>45609</v>
      </c>
    </row>
    <row r="10953" spans="1:4">
      <c r="B10953" s="74" t="str">
        <f ca="1">IFERROR(__xludf.DUMMYFUNCTION("IF(REGEXMATCH(A10953,""wealth planning""),""Script 1"",""-"")"),"-")</f>
        <v>-</v>
      </c>
      <c r="C10953" s="74">
        <f t="shared" si="84"/>
        <v>0</v>
      </c>
      <c r="D10953" s="74" t="str">
        <f t="shared" si="85"/>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954" spans="1:4">
      <c r="B10954" s="74" t="str">
        <f ca="1">IFERROR(__xludf.DUMMYFUNCTION("IF(REGEXMATCH(A10954,""wealth planning""),""Script 1"",""-"")"),"-")</f>
        <v>-</v>
      </c>
      <c r="C10954" s="74">
        <f t="shared" si="84"/>
        <v>0</v>
      </c>
      <c r="D10954" s="74">
        <f t="shared" si="85"/>
        <v>0</v>
      </c>
    </row>
    <row r="10955" spans="1:4">
      <c r="A10955" s="74" t="s">
        <v>7242</v>
      </c>
      <c r="B10955" s="74" t="str">
        <f ca="1">IFERROR(__xludf.DUMMYFUNCTION("IF(REGEXMATCH(A10955,""wealth planning""),""Script 1"",""-"")"),"-")</f>
        <v>-</v>
      </c>
      <c r="C10955" s="74">
        <f t="shared" si="84"/>
        <v>0</v>
      </c>
      <c r="D10955" s="74">
        <f t="shared" si="85"/>
        <v>0</v>
      </c>
    </row>
    <row r="10956" spans="1:4">
      <c r="A10956" s="149">
        <v>45609</v>
      </c>
      <c r="B10956" s="74" t="str">
        <f ca="1">IFERROR(__xludf.DUMMYFUNCTION("IF(REGEXMATCH(A10956,""wealth planning""),""Script 1"",""-"")"),"#VALUE!")</f>
        <v>#VALUE!</v>
      </c>
      <c r="C10956" s="74" t="str">
        <f t="shared" si="84"/>
        <v>Nur Izzatul Hezrina</v>
      </c>
      <c r="D10956" s="74">
        <f t="shared" si="85"/>
        <v>0</v>
      </c>
    </row>
    <row r="10957" spans="1:4">
      <c r="A10957" s="149">
        <v>45609</v>
      </c>
      <c r="B10957" s="74" t="str">
        <f ca="1">IFERROR(__xludf.DUMMYFUNCTION("IF(REGEXMATCH(A10957,""wealth planning""),""Script 1"",""-"")"),"#VALUE!")</f>
        <v>#VALUE!</v>
      </c>
      <c r="C10957" s="149">
        <f t="shared" si="84"/>
        <v>45609</v>
      </c>
      <c r="D10957" s="74">
        <f t="shared" si="85"/>
        <v>0</v>
      </c>
    </row>
    <row r="10958" spans="1:4">
      <c r="A10958" s="74" t="s">
        <v>3246</v>
      </c>
      <c r="B10958" s="74" t="str">
        <f ca="1">IFERROR(__xludf.DUMMYFUNCTION("IF(REGEXMATCH(A10958,""wealth planning""),""Script 1"",""-"")"),"Script 1")</f>
        <v>Script 1</v>
      </c>
      <c r="C10958" s="149">
        <f t="shared" si="84"/>
        <v>45609</v>
      </c>
      <c r="D10958" s="74" t="str">
        <f t="shared" si="85"/>
        <v>Nur Izzatul Hezrina</v>
      </c>
    </row>
    <row r="10959" spans="1:4">
      <c r="B10959" s="74" t="str">
        <f ca="1">IFERROR(__xludf.DUMMYFUNCTION("IF(REGEXMATCH(A10959,""wealth planning""),""Script 1"",""-"")"),"-")</f>
        <v>-</v>
      </c>
      <c r="C10959" s="74" t="str">
        <f t="shared" si="84"/>
        <v>You: Hai assalamualaikum Izzatul,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959" s="149">
        <f t="shared" si="85"/>
        <v>45609</v>
      </c>
    </row>
    <row r="10960" spans="1:4">
      <c r="B10960" s="74" t="str">
        <f ca="1">IFERROR(__xludf.DUMMYFUNCTION("IF(REGEXMATCH(A10960,""wealth planning""),""Script 1"",""-"")"),"-")</f>
        <v>-</v>
      </c>
      <c r="C10960" s="74">
        <f t="shared" si="84"/>
        <v>0</v>
      </c>
      <c r="D10960" s="149">
        <f t="shared" si="85"/>
        <v>45609</v>
      </c>
    </row>
    <row r="10961" spans="1:4">
      <c r="B10961" s="74" t="str">
        <f ca="1">IFERROR(__xludf.DUMMYFUNCTION("IF(REGEXMATCH(A10961,""wealth planning""),""Script 1"",""-"")"),"-")</f>
        <v>-</v>
      </c>
      <c r="C10961" s="74">
        <f t="shared" si="84"/>
        <v>0</v>
      </c>
      <c r="D10961" s="74" t="str">
        <f t="shared" si="85"/>
        <v>You: Hai assalamualaikum Izzatul,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962" spans="1:4">
      <c r="B10962" s="74" t="str">
        <f ca="1">IFERROR(__xludf.DUMMYFUNCTION("IF(REGEXMATCH(A10962,""wealth planning""),""Script 1"",""-"")"),"-")</f>
        <v>-</v>
      </c>
      <c r="C10962" s="74">
        <f t="shared" si="84"/>
        <v>0</v>
      </c>
      <c r="D10962" s="74">
        <f t="shared" si="85"/>
        <v>0</v>
      </c>
    </row>
    <row r="10963" spans="1:4">
      <c r="A10963" s="74" t="s">
        <v>7245</v>
      </c>
      <c r="B10963" s="74" t="str">
        <f ca="1">IFERROR(__xludf.DUMMYFUNCTION("IF(REGEXMATCH(A10963,""wealth planning""),""Script 1"",""-"")"),"-")</f>
        <v>-</v>
      </c>
      <c r="C10963" s="74">
        <f t="shared" si="84"/>
        <v>0</v>
      </c>
      <c r="D10963" s="74">
        <f t="shared" si="85"/>
        <v>0</v>
      </c>
    </row>
    <row r="10964" spans="1:4">
      <c r="A10964" s="149">
        <v>45609</v>
      </c>
      <c r="B10964" s="74" t="str">
        <f ca="1">IFERROR(__xludf.DUMMYFUNCTION("IF(REGEXMATCH(A10964,""wealth planning""),""Script 1"",""-"")"),"#VALUE!")</f>
        <v>#VALUE!</v>
      </c>
      <c r="C10964" s="74" t="str">
        <f t="shared" si="84"/>
        <v>Ainur Fatihah Asyiqin</v>
      </c>
      <c r="D10964" s="74">
        <f t="shared" si="85"/>
        <v>0</v>
      </c>
    </row>
    <row r="10965" spans="1:4">
      <c r="A10965" s="149">
        <v>45609</v>
      </c>
      <c r="B10965" s="74" t="str">
        <f ca="1">IFERROR(__xludf.DUMMYFUNCTION("IF(REGEXMATCH(A10965,""wealth planning""),""Script 1"",""-"")"),"#VALUE!")</f>
        <v>#VALUE!</v>
      </c>
      <c r="C10965" s="149">
        <f t="shared" si="84"/>
        <v>45609</v>
      </c>
      <c r="D10965" s="74">
        <f t="shared" si="85"/>
        <v>0</v>
      </c>
    </row>
    <row r="10966" spans="1:4">
      <c r="A10966" s="74" t="s">
        <v>4902</v>
      </c>
      <c r="B10966" s="74" t="str">
        <f ca="1">IFERROR(__xludf.DUMMYFUNCTION("IF(REGEXMATCH(A10966,""wealth planning""),""Script 1"",""-"")"),"Script 1")</f>
        <v>Script 1</v>
      </c>
      <c r="C10966" s="149">
        <f t="shared" si="84"/>
        <v>45609</v>
      </c>
      <c r="D10966" s="74" t="str">
        <f t="shared" si="85"/>
        <v>Ainur Fatihah Asyiqin</v>
      </c>
    </row>
    <row r="10967" spans="1:4">
      <c r="B10967" s="74" t="str">
        <f ca="1">IFERROR(__xludf.DUMMYFUNCTION("IF(REGEXMATCH(A10967,""wealth planning""),""Script 1"",""-"")"),"-")</f>
        <v>-</v>
      </c>
      <c r="C10967" s="74" t="str">
        <f t="shared" si="84"/>
        <v>You: Hai assalamualaikum Ainur,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967" s="149">
        <f t="shared" si="85"/>
        <v>45609</v>
      </c>
    </row>
    <row r="10968" spans="1:4">
      <c r="B10968" s="74" t="str">
        <f ca="1">IFERROR(__xludf.DUMMYFUNCTION("IF(REGEXMATCH(A10968,""wealth planning""),""Script 1"",""-"")"),"-")</f>
        <v>-</v>
      </c>
      <c r="C10968" s="74">
        <f t="shared" si="84"/>
        <v>0</v>
      </c>
      <c r="D10968" s="149">
        <f t="shared" si="85"/>
        <v>45609</v>
      </c>
    </row>
    <row r="10969" spans="1:4">
      <c r="B10969" s="74" t="str">
        <f ca="1">IFERROR(__xludf.DUMMYFUNCTION("IF(REGEXMATCH(A10969,""wealth planning""),""Script 1"",""-"")"),"-")</f>
        <v>-</v>
      </c>
      <c r="C10969" s="74">
        <f t="shared" ref="C10969:C11223" si="86">A10968</f>
        <v>0</v>
      </c>
      <c r="D10969" s="74" t="str">
        <f t="shared" ref="D10969:D11223" si="87">A10966</f>
        <v>You: Hai assalamualaikum Ainur,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970" spans="1:4">
      <c r="A10970" s="74" t="s">
        <v>7247</v>
      </c>
      <c r="B10970" s="74" t="str">
        <f ca="1">IFERROR(__xludf.DUMMYFUNCTION("IF(REGEXMATCH(A10970,""wealth planning""),""Script 1"",""-"")"),"-")</f>
        <v>-</v>
      </c>
      <c r="C10970" s="74">
        <f t="shared" si="86"/>
        <v>0</v>
      </c>
      <c r="D10970" s="74">
        <f t="shared" si="87"/>
        <v>0</v>
      </c>
    </row>
    <row r="10971" spans="1:4">
      <c r="A10971" s="74" t="s">
        <v>7248</v>
      </c>
      <c r="B10971" s="74" t="str">
        <f ca="1">IFERROR(__xludf.DUMMYFUNCTION("IF(REGEXMATCH(A10971,""wealth planning""),""Script 1"",""-"")"),"-")</f>
        <v>-</v>
      </c>
      <c r="C10971" s="74" t="str">
        <f t="shared" si="86"/>
        <v>Najwa NazirahStatus is reachable</v>
      </c>
      <c r="D10971" s="74">
        <f t="shared" si="87"/>
        <v>0</v>
      </c>
    </row>
    <row r="10972" spans="1:4">
      <c r="A10972" s="149">
        <v>45609</v>
      </c>
      <c r="B10972" s="74" t="str">
        <f ca="1">IFERROR(__xludf.DUMMYFUNCTION("IF(REGEXMATCH(A10972,""wealth planning""),""Script 1"",""-"")"),"#VALUE!")</f>
        <v>#VALUE!</v>
      </c>
      <c r="C10972" s="74" t="str">
        <f t="shared" si="86"/>
        <v>Najwa Nazirah</v>
      </c>
      <c r="D10972" s="74">
        <f t="shared" si="87"/>
        <v>0</v>
      </c>
    </row>
    <row r="10973" spans="1:4">
      <c r="A10973" s="149">
        <v>45609</v>
      </c>
      <c r="B10973" s="74" t="str">
        <f ca="1">IFERROR(__xludf.DUMMYFUNCTION("IF(REGEXMATCH(A10973,""wealth planning""),""Script 1"",""-"")"),"#VALUE!")</f>
        <v>#VALUE!</v>
      </c>
      <c r="C10973" s="149">
        <f t="shared" si="86"/>
        <v>45609</v>
      </c>
      <c r="D10973" s="74" t="str">
        <f t="shared" si="87"/>
        <v>Najwa NazirahStatus is reachable</v>
      </c>
    </row>
    <row r="10974" spans="1:4">
      <c r="A10974" s="74" t="s">
        <v>3938</v>
      </c>
      <c r="B10974" s="74" t="str">
        <f ca="1">IFERROR(__xludf.DUMMYFUNCTION("IF(REGEXMATCH(A10974,""wealth planning""),""Script 1"",""-"")"),"Script 1")</f>
        <v>Script 1</v>
      </c>
      <c r="C10974" s="149">
        <f t="shared" si="86"/>
        <v>45609</v>
      </c>
      <c r="D10974" s="74" t="str">
        <f t="shared" si="87"/>
        <v>Najwa Nazirah</v>
      </c>
    </row>
    <row r="10975" spans="1:4">
      <c r="B10975" s="74" t="str">
        <f ca="1">IFERROR(__xludf.DUMMYFUNCTION("IF(REGEXMATCH(A10975,""wealth planning""),""Script 1"",""-"")"),"-")</f>
        <v>-</v>
      </c>
      <c r="C10975" s="74" t="str">
        <f t="shared" si="86"/>
        <v>You: Hai assalamualaikum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975" s="149">
        <f t="shared" si="87"/>
        <v>45609</v>
      </c>
    </row>
    <row r="10976" spans="1:4">
      <c r="B10976" s="74" t="str">
        <f ca="1">IFERROR(__xludf.DUMMYFUNCTION("IF(REGEXMATCH(A10976,""wealth planning""),""Script 1"",""-"")"),"-")</f>
        <v>-</v>
      </c>
      <c r="C10976" s="74">
        <f t="shared" si="86"/>
        <v>0</v>
      </c>
      <c r="D10976" s="149">
        <f t="shared" si="87"/>
        <v>45609</v>
      </c>
    </row>
    <row r="10977" spans="1:4">
      <c r="B10977" s="74" t="str">
        <f ca="1">IFERROR(__xludf.DUMMYFUNCTION("IF(REGEXMATCH(A10977,""wealth planning""),""Script 1"",""-"")"),"-")</f>
        <v>-</v>
      </c>
      <c r="C10977" s="74">
        <f t="shared" si="86"/>
        <v>0</v>
      </c>
      <c r="D10977" s="74" t="str">
        <f t="shared" si="87"/>
        <v>You: Hai assalamualaikum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978" spans="1:4">
      <c r="B10978" s="74" t="str">
        <f ca="1">IFERROR(__xludf.DUMMYFUNCTION("IF(REGEXMATCH(A10978,""wealth planning""),""Script 1"",""-"")"),"-")</f>
        <v>-</v>
      </c>
      <c r="C10978" s="74">
        <f t="shared" si="86"/>
        <v>0</v>
      </c>
      <c r="D10978" s="74">
        <f t="shared" si="87"/>
        <v>0</v>
      </c>
    </row>
    <row r="10979" spans="1:4">
      <c r="A10979" s="74" t="s">
        <v>7251</v>
      </c>
      <c r="B10979" s="74" t="str">
        <f ca="1">IFERROR(__xludf.DUMMYFUNCTION("IF(REGEXMATCH(A10979,""wealth planning""),""Script 1"",""-"")"),"-")</f>
        <v>-</v>
      </c>
      <c r="C10979" s="74">
        <f t="shared" si="86"/>
        <v>0</v>
      </c>
      <c r="D10979" s="74">
        <f t="shared" si="87"/>
        <v>0</v>
      </c>
    </row>
    <row r="10980" spans="1:4">
      <c r="A10980" s="149">
        <v>45609</v>
      </c>
      <c r="B10980" s="74" t="str">
        <f ca="1">IFERROR(__xludf.DUMMYFUNCTION("IF(REGEXMATCH(A10980,""wealth planning""),""Script 1"",""-"")"),"#VALUE!")</f>
        <v>#VALUE!</v>
      </c>
      <c r="C10980" s="74" t="str">
        <f t="shared" si="86"/>
        <v>Irfan Rahimi</v>
      </c>
      <c r="D10980" s="74">
        <f t="shared" si="87"/>
        <v>0</v>
      </c>
    </row>
    <row r="10981" spans="1:4">
      <c r="A10981" s="149">
        <v>45609</v>
      </c>
      <c r="B10981" s="74" t="str">
        <f ca="1">IFERROR(__xludf.DUMMYFUNCTION("IF(REGEXMATCH(A10981,""wealth planning""),""Script 1"",""-"")"),"#VALUE!")</f>
        <v>#VALUE!</v>
      </c>
      <c r="C10981" s="149">
        <f t="shared" si="86"/>
        <v>45609</v>
      </c>
      <c r="D10981" s="74">
        <f t="shared" si="87"/>
        <v>0</v>
      </c>
    </row>
    <row r="10982" spans="1:4">
      <c r="A10982" s="74" t="s">
        <v>3235</v>
      </c>
      <c r="B10982" s="74" t="str">
        <f ca="1">IFERROR(__xludf.DUMMYFUNCTION("IF(REGEXMATCH(A10982,""wealth planning""),""Script 1"",""-"")"),"Script 1")</f>
        <v>Script 1</v>
      </c>
      <c r="C10982" s="149">
        <f t="shared" si="86"/>
        <v>45609</v>
      </c>
      <c r="D10982" s="74" t="str">
        <f t="shared" si="87"/>
        <v>Irfan Rahimi</v>
      </c>
    </row>
    <row r="10983" spans="1:4">
      <c r="B10983" s="74" t="str">
        <f ca="1">IFERROR(__xludf.DUMMYFUNCTION("IF(REGEXMATCH(A10983,""wealth planning""),""Script 1"",""-"")"),"-")</f>
        <v>-</v>
      </c>
      <c r="C10983" s="74" t="str">
        <f t="shared" si="86"/>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983" s="149">
        <f t="shared" si="87"/>
        <v>45609</v>
      </c>
    </row>
    <row r="10984" spans="1:4">
      <c r="B10984" s="74" t="str">
        <f ca="1">IFERROR(__xludf.DUMMYFUNCTION("IF(REGEXMATCH(A10984,""wealth planning""),""Script 1"",""-"")"),"-")</f>
        <v>-</v>
      </c>
      <c r="C10984" s="74">
        <f t="shared" si="86"/>
        <v>0</v>
      </c>
      <c r="D10984" s="149">
        <f t="shared" si="87"/>
        <v>45609</v>
      </c>
    </row>
    <row r="10985" spans="1:4">
      <c r="B10985" s="74" t="str">
        <f ca="1">IFERROR(__xludf.DUMMYFUNCTION("IF(REGEXMATCH(A10985,""wealth planning""),""Script 1"",""-"")"),"-")</f>
        <v>-</v>
      </c>
      <c r="C10985" s="74">
        <f t="shared" si="86"/>
        <v>0</v>
      </c>
      <c r="D10985" s="74" t="str">
        <f t="shared" si="87"/>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986" spans="1:4">
      <c r="A10986" s="74" t="s">
        <v>7253</v>
      </c>
      <c r="B10986" s="74" t="str">
        <f ca="1">IFERROR(__xludf.DUMMYFUNCTION("IF(REGEXMATCH(A10986,""wealth planning""),""Script 1"",""-"")"),"-")</f>
        <v>-</v>
      </c>
      <c r="C10986" s="74">
        <f t="shared" si="86"/>
        <v>0</v>
      </c>
      <c r="D10986" s="74">
        <f t="shared" si="87"/>
        <v>0</v>
      </c>
    </row>
    <row r="10987" spans="1:4">
      <c r="A10987" s="74" t="s">
        <v>7253</v>
      </c>
      <c r="B10987" s="74" t="str">
        <f ca="1">IFERROR(__xludf.DUMMYFUNCTION("IF(REGEXMATCH(A10987,""wealth planning""),""Script 1"",""-"")"),"-")</f>
        <v>-</v>
      </c>
      <c r="C10987" s="74" t="str">
        <f t="shared" si="86"/>
        <v>Nabilah Asri</v>
      </c>
      <c r="D10987" s="74">
        <f t="shared" si="87"/>
        <v>0</v>
      </c>
    </row>
    <row r="10988" spans="1:4">
      <c r="A10988" s="149">
        <v>45609</v>
      </c>
      <c r="B10988" s="74" t="str">
        <f ca="1">IFERROR(__xludf.DUMMYFUNCTION("IF(REGEXMATCH(A10988,""wealth planning""),""Script 1"",""-"")"),"#VALUE!")</f>
        <v>#VALUE!</v>
      </c>
      <c r="C10988" s="74" t="str">
        <f t="shared" si="86"/>
        <v>Nabilah Asri</v>
      </c>
      <c r="D10988" s="74">
        <f t="shared" si="87"/>
        <v>0</v>
      </c>
    </row>
    <row r="10989" spans="1:4">
      <c r="A10989" s="149">
        <v>45609</v>
      </c>
      <c r="B10989" s="74" t="str">
        <f ca="1">IFERROR(__xludf.DUMMYFUNCTION("IF(REGEXMATCH(A10989,""wealth planning""),""Script 1"",""-"")"),"#VALUE!")</f>
        <v>#VALUE!</v>
      </c>
      <c r="C10989" s="149">
        <f t="shared" si="86"/>
        <v>45609</v>
      </c>
      <c r="D10989" s="74" t="str">
        <f t="shared" si="87"/>
        <v>Nabilah Asri</v>
      </c>
    </row>
    <row r="10990" spans="1:4">
      <c r="A10990" s="74" t="s">
        <v>4756</v>
      </c>
      <c r="B10990" s="74" t="str">
        <f ca="1">IFERROR(__xludf.DUMMYFUNCTION("IF(REGEXMATCH(A10990,""wealth planning""),""Script 1"",""-"")"),"Script 1")</f>
        <v>Script 1</v>
      </c>
      <c r="C10990" s="149">
        <f t="shared" si="86"/>
        <v>45609</v>
      </c>
      <c r="D10990" s="74" t="str">
        <f t="shared" si="87"/>
        <v>Nabilah Asri</v>
      </c>
    </row>
    <row r="10991" spans="1:4">
      <c r="B10991" s="74" t="str">
        <f ca="1">IFERROR(__xludf.DUMMYFUNCTION("IF(REGEXMATCH(A10991,""wealth planning""),""Script 1"",""-"")"),"-")</f>
        <v>-</v>
      </c>
      <c r="C10991" s="74" t="str">
        <f t="shared" si="86"/>
        <v>You: Hai assalamualaikum Nabilah,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991" s="149">
        <f t="shared" si="87"/>
        <v>45609</v>
      </c>
    </row>
    <row r="10992" spans="1:4">
      <c r="B10992" s="74" t="str">
        <f ca="1">IFERROR(__xludf.DUMMYFUNCTION("IF(REGEXMATCH(A10992,""wealth planning""),""Script 1"",""-"")"),"-")</f>
        <v>-</v>
      </c>
      <c r="C10992" s="74">
        <f t="shared" si="86"/>
        <v>0</v>
      </c>
      <c r="D10992" s="149">
        <f t="shared" si="87"/>
        <v>45609</v>
      </c>
    </row>
    <row r="10993" spans="1:4">
      <c r="B10993" s="74" t="str">
        <f ca="1">IFERROR(__xludf.DUMMYFUNCTION("IF(REGEXMATCH(A10993,""wealth planning""),""Script 1"",""-"")"),"-")</f>
        <v>-</v>
      </c>
      <c r="C10993" s="74">
        <f t="shared" si="86"/>
        <v>0</v>
      </c>
      <c r="D10993" s="74" t="str">
        <f t="shared" si="87"/>
        <v>You: Hai assalamualaikum Nabilah,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0994" spans="1:4">
      <c r="A10994" s="74" t="s">
        <v>7255</v>
      </c>
      <c r="B10994" s="74" t="str">
        <f ca="1">IFERROR(__xludf.DUMMYFUNCTION("IF(REGEXMATCH(A10994,""wealth planning""),""Script 1"",""-"")"),"-")</f>
        <v>-</v>
      </c>
      <c r="C10994" s="74">
        <f t="shared" si="86"/>
        <v>0</v>
      </c>
      <c r="D10994" s="74">
        <f t="shared" si="87"/>
        <v>0</v>
      </c>
    </row>
    <row r="10995" spans="1:4">
      <c r="A10995" s="74" t="s">
        <v>7255</v>
      </c>
      <c r="B10995" s="74" t="str">
        <f ca="1">IFERROR(__xludf.DUMMYFUNCTION("IF(REGEXMATCH(A10995,""wealth planning""),""Script 1"",""-"")"),"-")</f>
        <v>-</v>
      </c>
      <c r="C10995" s="74" t="str">
        <f t="shared" si="86"/>
        <v>Muhammad Imran Md Ghazaly</v>
      </c>
      <c r="D10995" s="74">
        <f t="shared" si="87"/>
        <v>0</v>
      </c>
    </row>
    <row r="10996" spans="1:4">
      <c r="A10996" s="149">
        <v>45609</v>
      </c>
      <c r="B10996" s="74" t="str">
        <f ca="1">IFERROR(__xludf.DUMMYFUNCTION("IF(REGEXMATCH(A10996,""wealth planning""),""Script 1"",""-"")"),"#VALUE!")</f>
        <v>#VALUE!</v>
      </c>
      <c r="C10996" s="74" t="str">
        <f t="shared" si="86"/>
        <v>Muhammad Imran Md Ghazaly</v>
      </c>
      <c r="D10996" s="74">
        <f t="shared" si="87"/>
        <v>0</v>
      </c>
    </row>
    <row r="10997" spans="1:4">
      <c r="A10997" s="149">
        <v>45609</v>
      </c>
      <c r="B10997" s="74" t="str">
        <f ca="1">IFERROR(__xludf.DUMMYFUNCTION("IF(REGEXMATCH(A10997,""wealth planning""),""Script 1"",""-"")"),"#VALUE!")</f>
        <v>#VALUE!</v>
      </c>
      <c r="C10997" s="149">
        <f t="shared" si="86"/>
        <v>45609</v>
      </c>
      <c r="D10997" s="74" t="str">
        <f t="shared" si="87"/>
        <v>Muhammad Imran Md Ghazaly</v>
      </c>
    </row>
    <row r="10998" spans="1:4">
      <c r="A10998" s="74" t="s">
        <v>7256</v>
      </c>
      <c r="B10998" s="74" t="str">
        <f ca="1">IFERROR(__xludf.DUMMYFUNCTION("IF(REGEXMATCH(A10998,""wealth planning""),""Script 1"",""-"")"),"Script 1")</f>
        <v>Script 1</v>
      </c>
      <c r="C10998" s="149">
        <f t="shared" si="86"/>
        <v>45609</v>
      </c>
      <c r="D10998" s="74" t="str">
        <f t="shared" si="87"/>
        <v>Muhammad Imran Md Ghazaly</v>
      </c>
    </row>
    <row r="10999" spans="1:4">
      <c r="B10999" s="74" t="str">
        <f ca="1">IFERROR(__xludf.DUMMYFUNCTION("IF(REGEXMATCH(A10999,""wealth planning""),""Script 1"",""-"")"),"-")</f>
        <v>-</v>
      </c>
      <c r="C10999" s="74" t="str">
        <f t="shared" si="86"/>
        <v>You: Hai assalamualaikum Imran,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0999" s="149">
        <f t="shared" si="87"/>
        <v>45609</v>
      </c>
    </row>
    <row r="11000" spans="1:4">
      <c r="B11000" s="74" t="str">
        <f ca="1">IFERROR(__xludf.DUMMYFUNCTION("IF(REGEXMATCH(A11000,""wealth planning""),""Script 1"",""-"")"),"-")</f>
        <v>-</v>
      </c>
      <c r="C11000" s="74">
        <f t="shared" si="86"/>
        <v>0</v>
      </c>
      <c r="D11000" s="149">
        <f t="shared" si="87"/>
        <v>45609</v>
      </c>
    </row>
    <row r="11001" spans="1:4">
      <c r="B11001" s="74" t="str">
        <f ca="1">IFERROR(__xludf.DUMMYFUNCTION("IF(REGEXMATCH(A11001,""wealth planning""),""Script 1"",""-"")"),"-")</f>
        <v>-</v>
      </c>
      <c r="C11001" s="74">
        <f t="shared" si="86"/>
        <v>0</v>
      </c>
      <c r="D11001" s="74" t="str">
        <f t="shared" si="87"/>
        <v>You: Hai assalamualaikum Imran,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002" spans="1:4">
      <c r="B11002" s="74" t="str">
        <f ca="1">IFERROR(__xludf.DUMMYFUNCTION("IF(REGEXMATCH(A11002,""wealth planning""),""Script 1"",""-"")"),"-")</f>
        <v>-</v>
      </c>
      <c r="C11002" s="74">
        <f t="shared" si="86"/>
        <v>0</v>
      </c>
      <c r="D11002" s="74">
        <f t="shared" si="87"/>
        <v>0</v>
      </c>
    </row>
    <row r="11003" spans="1:4">
      <c r="A11003" s="74" t="s">
        <v>7259</v>
      </c>
      <c r="B11003" s="74" t="str">
        <f ca="1">IFERROR(__xludf.DUMMYFUNCTION("IF(REGEXMATCH(A11003,""wealth planning""),""Script 1"",""-"")"),"-")</f>
        <v>-</v>
      </c>
      <c r="C11003" s="74">
        <f t="shared" si="86"/>
        <v>0</v>
      </c>
      <c r="D11003" s="74">
        <f t="shared" si="87"/>
        <v>0</v>
      </c>
    </row>
    <row r="11004" spans="1:4">
      <c r="A11004" s="149">
        <v>45609</v>
      </c>
      <c r="B11004" s="74" t="str">
        <f ca="1">IFERROR(__xludf.DUMMYFUNCTION("IF(REGEXMATCH(A11004,""wealth planning""),""Script 1"",""-"")"),"#VALUE!")</f>
        <v>#VALUE!</v>
      </c>
      <c r="C11004" s="74" t="str">
        <f t="shared" si="86"/>
        <v>Daniel Syafiq</v>
      </c>
      <c r="D11004" s="74">
        <f t="shared" si="87"/>
        <v>0</v>
      </c>
    </row>
    <row r="11005" spans="1:4">
      <c r="A11005" s="149">
        <v>45609</v>
      </c>
      <c r="B11005" s="74" t="str">
        <f ca="1">IFERROR(__xludf.DUMMYFUNCTION("IF(REGEXMATCH(A11005,""wealth planning""),""Script 1"",""-"")"),"#VALUE!")</f>
        <v>#VALUE!</v>
      </c>
      <c r="C11005" s="149">
        <f t="shared" si="86"/>
        <v>45609</v>
      </c>
      <c r="D11005" s="74">
        <f t="shared" si="87"/>
        <v>0</v>
      </c>
    </row>
    <row r="11006" spans="1:4">
      <c r="A11006" s="74" t="s">
        <v>3603</v>
      </c>
      <c r="B11006" s="74" t="str">
        <f ca="1">IFERROR(__xludf.DUMMYFUNCTION("IF(REGEXMATCH(A11006,""wealth planning""),""Script 1"",""-"")"),"Script 1")</f>
        <v>Script 1</v>
      </c>
      <c r="C11006" s="149">
        <f t="shared" si="86"/>
        <v>45609</v>
      </c>
      <c r="D11006" s="74" t="str">
        <f t="shared" si="87"/>
        <v>Daniel Syafiq</v>
      </c>
    </row>
    <row r="11007" spans="1:4">
      <c r="B11007" s="74" t="str">
        <f ca="1">IFERROR(__xludf.DUMMYFUNCTION("IF(REGEXMATCH(A11007,""wealth planning""),""Script 1"",""-"")"),"-")</f>
        <v>-</v>
      </c>
      <c r="C11007" s="74" t="str">
        <f t="shared" si="86"/>
        <v>You: Hai assalamualaikum Daniel,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007" s="149">
        <f t="shared" si="87"/>
        <v>45609</v>
      </c>
    </row>
    <row r="11008" spans="1:4">
      <c r="B11008" s="74" t="str">
        <f ca="1">IFERROR(__xludf.DUMMYFUNCTION("IF(REGEXMATCH(A11008,""wealth planning""),""Script 1"",""-"")"),"-")</f>
        <v>-</v>
      </c>
      <c r="C11008" s="74">
        <f t="shared" si="86"/>
        <v>0</v>
      </c>
      <c r="D11008" s="149">
        <f t="shared" si="87"/>
        <v>45609</v>
      </c>
    </row>
    <row r="11009" spans="1:4">
      <c r="B11009" s="74" t="str">
        <f ca="1">IFERROR(__xludf.DUMMYFUNCTION("IF(REGEXMATCH(A11009,""wealth planning""),""Script 1"",""-"")"),"-")</f>
        <v>-</v>
      </c>
      <c r="C11009" s="74">
        <f t="shared" si="86"/>
        <v>0</v>
      </c>
      <c r="D11009" s="74" t="str">
        <f t="shared" si="87"/>
        <v>You: Hai assalamualaikum Daniel,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010" spans="1:4">
      <c r="A11010" s="74" t="s">
        <v>7261</v>
      </c>
      <c r="B11010" s="74" t="str">
        <f ca="1">IFERROR(__xludf.DUMMYFUNCTION("IF(REGEXMATCH(A11010,""wealth planning""),""Script 1"",""-"")"),"-")</f>
        <v>-</v>
      </c>
      <c r="C11010" s="74">
        <f t="shared" si="86"/>
        <v>0</v>
      </c>
      <c r="D11010" s="74">
        <f t="shared" si="87"/>
        <v>0</v>
      </c>
    </row>
    <row r="11011" spans="1:4">
      <c r="A11011" s="74" t="s">
        <v>7262</v>
      </c>
      <c r="B11011" s="74" t="str">
        <f ca="1">IFERROR(__xludf.DUMMYFUNCTION("IF(REGEXMATCH(A11011,""wealth planning""),""Script 1"",""-"")"),"-")</f>
        <v>-</v>
      </c>
      <c r="C11011" s="74" t="str">
        <f t="shared" si="86"/>
        <v>Najihan Mohd NorberStatus is reachable</v>
      </c>
      <c r="D11011" s="74">
        <f t="shared" si="87"/>
        <v>0</v>
      </c>
    </row>
    <row r="11012" spans="1:4">
      <c r="A11012" s="149">
        <v>45609</v>
      </c>
      <c r="B11012" s="74" t="str">
        <f ca="1">IFERROR(__xludf.DUMMYFUNCTION("IF(REGEXMATCH(A11012,""wealth planning""),""Script 1"",""-"")"),"#VALUE!")</f>
        <v>#VALUE!</v>
      </c>
      <c r="C11012" s="74" t="str">
        <f t="shared" si="86"/>
        <v>Najihan Mohd Norber</v>
      </c>
      <c r="D11012" s="74">
        <f t="shared" si="87"/>
        <v>0</v>
      </c>
    </row>
    <row r="11013" spans="1:4">
      <c r="A11013" s="149">
        <v>45609</v>
      </c>
      <c r="B11013" s="74" t="str">
        <f ca="1">IFERROR(__xludf.DUMMYFUNCTION("IF(REGEXMATCH(A11013,""wealth planning""),""Script 1"",""-"")"),"#VALUE!")</f>
        <v>#VALUE!</v>
      </c>
      <c r="C11013" s="149">
        <f t="shared" si="86"/>
        <v>45609</v>
      </c>
      <c r="D11013" s="74" t="str">
        <f t="shared" si="87"/>
        <v>Najihan Mohd NorberStatus is reachable</v>
      </c>
    </row>
    <row r="11014" spans="1:4">
      <c r="A11014" s="74" t="s">
        <v>7263</v>
      </c>
      <c r="B11014" s="74" t="str">
        <f ca="1">IFERROR(__xludf.DUMMYFUNCTION("IF(REGEXMATCH(A11014,""wealth planning""),""Script 1"",""-"")"),"Script 1")</f>
        <v>Script 1</v>
      </c>
      <c r="C11014" s="149">
        <f t="shared" si="86"/>
        <v>45609</v>
      </c>
      <c r="D11014" s="74" t="str">
        <f t="shared" si="87"/>
        <v>Najihan Mohd Norber</v>
      </c>
    </row>
    <row r="11015" spans="1:4">
      <c r="B11015" s="74" t="str">
        <f ca="1">IFERROR(__xludf.DUMMYFUNCTION("IF(REGEXMATCH(A11015,""wealth planning""),""Script 1"",""-"")"),"-")</f>
        <v>-</v>
      </c>
      <c r="C11015" s="74" t="str">
        <f t="shared" si="86"/>
        <v>You: Hai assalamualaikum Najihan,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015" s="149">
        <f t="shared" si="87"/>
        <v>45609</v>
      </c>
    </row>
    <row r="11016" spans="1:4">
      <c r="B11016" s="74" t="str">
        <f ca="1">IFERROR(__xludf.DUMMYFUNCTION("IF(REGEXMATCH(A11016,""wealth planning""),""Script 1"",""-"")"),"-")</f>
        <v>-</v>
      </c>
      <c r="C11016" s="74">
        <f t="shared" si="86"/>
        <v>0</v>
      </c>
      <c r="D11016" s="149">
        <f t="shared" si="87"/>
        <v>45609</v>
      </c>
    </row>
    <row r="11017" spans="1:4">
      <c r="B11017" s="74" t="str">
        <f ca="1">IFERROR(__xludf.DUMMYFUNCTION("IF(REGEXMATCH(A11017,""wealth planning""),""Script 1"",""-"")"),"-")</f>
        <v>-</v>
      </c>
      <c r="C11017" s="74">
        <f t="shared" si="86"/>
        <v>0</v>
      </c>
      <c r="D11017" s="74" t="str">
        <f t="shared" si="87"/>
        <v>You: Hai assalamualaikum Najihan,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018" spans="1:4">
      <c r="B11018" s="74" t="str">
        <f ca="1">IFERROR(__xludf.DUMMYFUNCTION("IF(REGEXMATCH(A11018,""wealth planning""),""Script 1"",""-"")"),"-")</f>
        <v>-</v>
      </c>
      <c r="C11018" s="74">
        <f t="shared" si="86"/>
        <v>0</v>
      </c>
      <c r="D11018" s="74">
        <f t="shared" si="87"/>
        <v>0</v>
      </c>
    </row>
    <row r="11019" spans="1:4">
      <c r="A11019" s="74" t="s">
        <v>7266</v>
      </c>
      <c r="B11019" s="74" t="str">
        <f ca="1">IFERROR(__xludf.DUMMYFUNCTION("IF(REGEXMATCH(A11019,""wealth planning""),""Script 1"",""-"")"),"-")</f>
        <v>-</v>
      </c>
      <c r="C11019" s="74">
        <f t="shared" si="86"/>
        <v>0</v>
      </c>
      <c r="D11019" s="74">
        <f t="shared" si="87"/>
        <v>0</v>
      </c>
    </row>
    <row r="11020" spans="1:4">
      <c r="A11020" s="149">
        <v>45609</v>
      </c>
      <c r="B11020" s="74" t="str">
        <f ca="1">IFERROR(__xludf.DUMMYFUNCTION("IF(REGEXMATCH(A11020,""wealth planning""),""Script 1"",""-"")"),"#VALUE!")</f>
        <v>#VALUE!</v>
      </c>
      <c r="C11020" s="74" t="str">
        <f t="shared" si="86"/>
        <v>Nuh Ilham</v>
      </c>
      <c r="D11020" s="74">
        <f t="shared" si="87"/>
        <v>0</v>
      </c>
    </row>
    <row r="11021" spans="1:4">
      <c r="A11021" s="149">
        <v>45609</v>
      </c>
      <c r="B11021" s="74" t="str">
        <f ca="1">IFERROR(__xludf.DUMMYFUNCTION("IF(REGEXMATCH(A11021,""wealth planning""),""Script 1"",""-"")"),"#VALUE!")</f>
        <v>#VALUE!</v>
      </c>
      <c r="C11021" s="149">
        <f t="shared" si="86"/>
        <v>45609</v>
      </c>
      <c r="D11021" s="74">
        <f t="shared" si="87"/>
        <v>0</v>
      </c>
    </row>
    <row r="11022" spans="1:4">
      <c r="A11022" s="74" t="s">
        <v>7267</v>
      </c>
      <c r="B11022" s="74" t="str">
        <f ca="1">IFERROR(__xludf.DUMMYFUNCTION("IF(REGEXMATCH(A11022,""wealth planning""),""Script 1"",""-"")"),"Script 1")</f>
        <v>Script 1</v>
      </c>
      <c r="C11022" s="149">
        <f t="shared" si="86"/>
        <v>45609</v>
      </c>
      <c r="D11022" s="74" t="str">
        <f t="shared" si="87"/>
        <v>Nuh Ilham</v>
      </c>
    </row>
    <row r="11023" spans="1:4">
      <c r="B11023" s="74" t="str">
        <f ca="1">IFERROR(__xludf.DUMMYFUNCTION("IF(REGEXMATCH(A11023,""wealth planning""),""Script 1"",""-"")"),"-")</f>
        <v>-</v>
      </c>
      <c r="C11023" s="74" t="str">
        <f t="shared" si="86"/>
        <v>You: Hai assalamualaikum Nuh Ilham,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023" s="149">
        <f t="shared" si="87"/>
        <v>45609</v>
      </c>
    </row>
    <row r="11024" spans="1:4">
      <c r="B11024" s="74" t="str">
        <f ca="1">IFERROR(__xludf.DUMMYFUNCTION("IF(REGEXMATCH(A11024,""wealth planning""),""Script 1"",""-"")"),"-")</f>
        <v>-</v>
      </c>
      <c r="C11024" s="74">
        <f t="shared" si="86"/>
        <v>0</v>
      </c>
      <c r="D11024" s="149">
        <f t="shared" si="87"/>
        <v>45609</v>
      </c>
    </row>
    <row r="11025" spans="1:4">
      <c r="B11025" s="74" t="str">
        <f ca="1">IFERROR(__xludf.DUMMYFUNCTION("IF(REGEXMATCH(A11025,""wealth planning""),""Script 1"",""-"")"),"-")</f>
        <v>-</v>
      </c>
      <c r="C11025" s="74">
        <f t="shared" si="86"/>
        <v>0</v>
      </c>
      <c r="D11025" s="74" t="str">
        <f t="shared" si="87"/>
        <v>You: Hai assalamualaikum Nuh Ilham,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026" spans="1:4">
      <c r="A11026" s="74" t="s">
        <v>7269</v>
      </c>
      <c r="B11026" s="74" t="str">
        <f ca="1">IFERROR(__xludf.DUMMYFUNCTION("IF(REGEXMATCH(A11026,""wealth planning""),""Script 1"",""-"")"),"-")</f>
        <v>-</v>
      </c>
      <c r="C11026" s="74">
        <f t="shared" si="86"/>
        <v>0</v>
      </c>
      <c r="D11026" s="74">
        <f t="shared" si="87"/>
        <v>0</v>
      </c>
    </row>
    <row r="11027" spans="1:4">
      <c r="A11027" s="74" t="s">
        <v>7270</v>
      </c>
      <c r="B11027" s="74" t="str">
        <f ca="1">IFERROR(__xludf.DUMMYFUNCTION("IF(REGEXMATCH(A11027,""wealth planning""),""Script 1"",""-"")"),"-")</f>
        <v>-</v>
      </c>
      <c r="C11027" s="74" t="str">
        <f t="shared" si="86"/>
        <v>Nur Qurratu’ AiniStatus is reachable</v>
      </c>
      <c r="D11027" s="74">
        <f t="shared" si="87"/>
        <v>0</v>
      </c>
    </row>
    <row r="11028" spans="1:4">
      <c r="A11028" s="149">
        <v>45609</v>
      </c>
      <c r="B11028" s="74" t="str">
        <f ca="1">IFERROR(__xludf.DUMMYFUNCTION("IF(REGEXMATCH(A11028,""wealth planning""),""Script 1"",""-"")"),"#VALUE!")</f>
        <v>#VALUE!</v>
      </c>
      <c r="C11028" s="74" t="str">
        <f t="shared" si="86"/>
        <v>Nur Qurratu’ Aini</v>
      </c>
      <c r="D11028" s="74">
        <f t="shared" si="87"/>
        <v>0</v>
      </c>
    </row>
    <row r="11029" spans="1:4">
      <c r="A11029" s="149">
        <v>45609</v>
      </c>
      <c r="B11029" s="74" t="str">
        <f ca="1">IFERROR(__xludf.DUMMYFUNCTION("IF(REGEXMATCH(A11029,""wealth planning""),""Script 1"",""-"")"),"#VALUE!")</f>
        <v>#VALUE!</v>
      </c>
      <c r="C11029" s="149">
        <f t="shared" si="86"/>
        <v>45609</v>
      </c>
      <c r="D11029" s="74" t="str">
        <f t="shared" si="87"/>
        <v>Nur Qurratu’ AiniStatus is reachable</v>
      </c>
    </row>
    <row r="11030" spans="1:4">
      <c r="A11030" s="74" t="s">
        <v>7271</v>
      </c>
      <c r="B11030" s="74" t="str">
        <f ca="1">IFERROR(__xludf.DUMMYFUNCTION("IF(REGEXMATCH(A11030,""wealth planning""),""Script 1"",""-"")"),"Script 1")</f>
        <v>Script 1</v>
      </c>
      <c r="C11030" s="149">
        <f t="shared" si="86"/>
        <v>45609</v>
      </c>
      <c r="D11030" s="74" t="str">
        <f t="shared" si="87"/>
        <v>Nur Qurratu’ Aini</v>
      </c>
    </row>
    <row r="11031" spans="1:4">
      <c r="B11031" s="74" t="str">
        <f ca="1">IFERROR(__xludf.DUMMYFUNCTION("IF(REGEXMATCH(A11031,""wealth planning""),""Script 1"",""-"")"),"-")</f>
        <v>-</v>
      </c>
      <c r="C11031" s="74" t="str">
        <f t="shared" si="86"/>
        <v>You: Hai assalamualaikum Qurratu’ Aini,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031" s="149">
        <f t="shared" si="87"/>
        <v>45609</v>
      </c>
    </row>
    <row r="11032" spans="1:4">
      <c r="B11032" s="74" t="str">
        <f ca="1">IFERROR(__xludf.DUMMYFUNCTION("IF(REGEXMATCH(A11032,""wealth planning""),""Script 1"",""-"")"),"-")</f>
        <v>-</v>
      </c>
      <c r="C11032" s="74">
        <f t="shared" si="86"/>
        <v>0</v>
      </c>
      <c r="D11032" s="149">
        <f t="shared" si="87"/>
        <v>45609</v>
      </c>
    </row>
    <row r="11033" spans="1:4">
      <c r="B11033" s="74" t="str">
        <f ca="1">IFERROR(__xludf.DUMMYFUNCTION("IF(REGEXMATCH(A11033,""wealth planning""),""Script 1"",""-"")"),"-")</f>
        <v>-</v>
      </c>
      <c r="C11033" s="74">
        <f t="shared" si="86"/>
        <v>0</v>
      </c>
      <c r="D11033" s="74" t="str">
        <f t="shared" si="87"/>
        <v>You: Hai assalamualaikum Qurratu’ Aini,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034" spans="1:4">
      <c r="A11034" s="74" t="s">
        <v>7273</v>
      </c>
      <c r="B11034" s="74" t="str">
        <f ca="1">IFERROR(__xludf.DUMMYFUNCTION("IF(REGEXMATCH(A11034,""wealth planning""),""Script 1"",""-"")"),"-")</f>
        <v>-</v>
      </c>
      <c r="C11034" s="74">
        <f t="shared" si="86"/>
        <v>0</v>
      </c>
      <c r="D11034" s="74">
        <f t="shared" si="87"/>
        <v>0</v>
      </c>
    </row>
    <row r="11035" spans="1:4">
      <c r="A11035" s="74" t="s">
        <v>7273</v>
      </c>
      <c r="B11035" s="74" t="str">
        <f ca="1">IFERROR(__xludf.DUMMYFUNCTION("IF(REGEXMATCH(A11035,""wealth planning""),""Script 1"",""-"")"),"-")</f>
        <v>-</v>
      </c>
      <c r="C11035" s="74" t="str">
        <f t="shared" si="86"/>
        <v>Azlin Fazira</v>
      </c>
      <c r="D11035" s="74">
        <f t="shared" si="87"/>
        <v>0</v>
      </c>
    </row>
    <row r="11036" spans="1:4">
      <c r="A11036" s="149">
        <v>45609</v>
      </c>
      <c r="B11036" s="74" t="str">
        <f ca="1">IFERROR(__xludf.DUMMYFUNCTION("IF(REGEXMATCH(A11036,""wealth planning""),""Script 1"",""-"")"),"#VALUE!")</f>
        <v>#VALUE!</v>
      </c>
      <c r="C11036" s="74" t="str">
        <f t="shared" si="86"/>
        <v>Azlin Fazira</v>
      </c>
      <c r="D11036" s="74">
        <f t="shared" si="87"/>
        <v>0</v>
      </c>
    </row>
    <row r="11037" spans="1:4">
      <c r="A11037" s="149">
        <v>45609</v>
      </c>
      <c r="B11037" s="74" t="str">
        <f ca="1">IFERROR(__xludf.DUMMYFUNCTION("IF(REGEXMATCH(A11037,""wealth planning""),""Script 1"",""-"")"),"#VALUE!")</f>
        <v>#VALUE!</v>
      </c>
      <c r="C11037" s="149">
        <f t="shared" si="86"/>
        <v>45609</v>
      </c>
      <c r="D11037" s="74" t="str">
        <f t="shared" si="87"/>
        <v>Azlin Fazira</v>
      </c>
    </row>
    <row r="11038" spans="1:4">
      <c r="A11038" s="74" t="s">
        <v>7274</v>
      </c>
      <c r="B11038" s="74" t="str">
        <f ca="1">IFERROR(__xludf.DUMMYFUNCTION("IF(REGEXMATCH(A11038,""wealth planning""),""Script 1"",""-"")"),"Script 1")</f>
        <v>Script 1</v>
      </c>
      <c r="C11038" s="149">
        <f t="shared" si="86"/>
        <v>45609</v>
      </c>
      <c r="D11038" s="74" t="str">
        <f t="shared" si="87"/>
        <v>Azlin Fazira</v>
      </c>
    </row>
    <row r="11039" spans="1:4">
      <c r="B11039" s="74" t="str">
        <f ca="1">IFERROR(__xludf.DUMMYFUNCTION("IF(REGEXMATCH(A11039,""wealth planning""),""Script 1"",""-"")"),"-")</f>
        <v>-</v>
      </c>
      <c r="C11039" s="74" t="str">
        <f t="shared" si="86"/>
        <v>You: Hai assalamualaikum Azlin,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039" s="149">
        <f t="shared" si="87"/>
        <v>45609</v>
      </c>
    </row>
    <row r="11040" spans="1:4">
      <c r="B11040" s="74" t="str">
        <f ca="1">IFERROR(__xludf.DUMMYFUNCTION("IF(REGEXMATCH(A11040,""wealth planning""),""Script 1"",""-"")"),"-")</f>
        <v>-</v>
      </c>
      <c r="C11040" s="74">
        <f t="shared" si="86"/>
        <v>0</v>
      </c>
      <c r="D11040" s="149">
        <f t="shared" si="87"/>
        <v>45609</v>
      </c>
    </row>
    <row r="11041" spans="1:4">
      <c r="B11041" s="74" t="str">
        <f ca="1">IFERROR(__xludf.DUMMYFUNCTION("IF(REGEXMATCH(A11041,""wealth planning""),""Script 1"",""-"")"),"-")</f>
        <v>-</v>
      </c>
      <c r="C11041" s="74">
        <f t="shared" si="86"/>
        <v>0</v>
      </c>
      <c r="D11041" s="74" t="str">
        <f t="shared" si="87"/>
        <v>You: Hai assalamualaikum Azlin,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042" spans="1:4">
      <c r="A11042" s="74" t="s">
        <v>7276</v>
      </c>
      <c r="B11042" s="74" t="str">
        <f ca="1">IFERROR(__xludf.DUMMYFUNCTION("IF(REGEXMATCH(A11042,""wealth planning""),""Script 1"",""-"")"),"-")</f>
        <v>-</v>
      </c>
      <c r="C11042" s="74">
        <f t="shared" si="86"/>
        <v>0</v>
      </c>
      <c r="D11042" s="74">
        <f t="shared" si="87"/>
        <v>0</v>
      </c>
    </row>
    <row r="11043" spans="1:4">
      <c r="A11043" s="74" t="s">
        <v>7277</v>
      </c>
      <c r="B11043" s="74" t="str">
        <f ca="1">IFERROR(__xludf.DUMMYFUNCTION("IF(REGEXMATCH(A11043,""wealth planning""),""Script 1"",""-"")"),"-")</f>
        <v>-</v>
      </c>
      <c r="C11043" s="74" t="str">
        <f t="shared" si="86"/>
        <v>Khairul Fathriz Bin Khairul NizamStatus is reachable</v>
      </c>
      <c r="D11043" s="74">
        <f t="shared" si="87"/>
        <v>0</v>
      </c>
    </row>
    <row r="11044" spans="1:4">
      <c r="A11044" s="149">
        <v>45609</v>
      </c>
      <c r="B11044" s="74" t="str">
        <f ca="1">IFERROR(__xludf.DUMMYFUNCTION("IF(REGEXMATCH(A11044,""wealth planning""),""Script 1"",""-"")"),"#VALUE!")</f>
        <v>#VALUE!</v>
      </c>
      <c r="C11044" s="74" t="str">
        <f t="shared" si="86"/>
        <v>Khairul Fathriz Bin Khairul Nizam</v>
      </c>
      <c r="D11044" s="74">
        <f t="shared" si="87"/>
        <v>0</v>
      </c>
    </row>
    <row r="11045" spans="1:4">
      <c r="A11045" s="149">
        <v>45609</v>
      </c>
      <c r="B11045" s="74" t="str">
        <f ca="1">IFERROR(__xludf.DUMMYFUNCTION("IF(REGEXMATCH(A11045,""wealth planning""),""Script 1"",""-"")"),"#VALUE!")</f>
        <v>#VALUE!</v>
      </c>
      <c r="C11045" s="149">
        <f t="shared" si="86"/>
        <v>45609</v>
      </c>
      <c r="D11045" s="74" t="str">
        <f t="shared" si="87"/>
        <v>Khairul Fathriz Bin Khairul NizamStatus is reachable</v>
      </c>
    </row>
    <row r="11046" spans="1:4">
      <c r="A11046" s="74" t="s">
        <v>3812</v>
      </c>
      <c r="B11046" s="74" t="str">
        <f ca="1">IFERROR(__xludf.DUMMYFUNCTION("IF(REGEXMATCH(A11046,""wealth planning""),""Script 1"",""-"")"),"Script 1")</f>
        <v>Script 1</v>
      </c>
      <c r="C11046" s="149">
        <f t="shared" si="86"/>
        <v>45609</v>
      </c>
      <c r="D11046" s="74" t="str">
        <f t="shared" si="87"/>
        <v>Khairul Fathriz Bin Khairul Nizam</v>
      </c>
    </row>
    <row r="11047" spans="1:4">
      <c r="B11047" s="74" t="str">
        <f ca="1">IFERROR(__xludf.DUMMYFUNCTION("IF(REGEXMATCH(A11047,""wealth planning""),""Script 1"",""-"")"),"-")</f>
        <v>-</v>
      </c>
      <c r="C11047" s="74" t="str">
        <f t="shared" si="86"/>
        <v>You: Hai assalamualaikum Khairul,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047" s="149">
        <f t="shared" si="87"/>
        <v>45609</v>
      </c>
    </row>
    <row r="11048" spans="1:4">
      <c r="B11048" s="74" t="str">
        <f ca="1">IFERROR(__xludf.DUMMYFUNCTION("IF(REGEXMATCH(A11048,""wealth planning""),""Script 1"",""-"")"),"-")</f>
        <v>-</v>
      </c>
      <c r="C11048" s="74">
        <f t="shared" si="86"/>
        <v>0</v>
      </c>
      <c r="D11048" s="149">
        <f t="shared" si="87"/>
        <v>45609</v>
      </c>
    </row>
    <row r="11049" spans="1:4">
      <c r="B11049" s="74" t="str">
        <f ca="1">IFERROR(__xludf.DUMMYFUNCTION("IF(REGEXMATCH(A11049,""wealth planning""),""Script 1"",""-"")"),"-")</f>
        <v>-</v>
      </c>
      <c r="C11049" s="74">
        <f t="shared" si="86"/>
        <v>0</v>
      </c>
      <c r="D11049" s="74" t="str">
        <f t="shared" si="87"/>
        <v>You: Hai assalamualaikum Khairul,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050" spans="1:4">
      <c r="A11050" s="74" t="s">
        <v>7279</v>
      </c>
      <c r="B11050" s="74" t="str">
        <f ca="1">IFERROR(__xludf.DUMMYFUNCTION("IF(REGEXMATCH(A11050,""wealth planning""),""Script 1"",""-"")"),"-")</f>
        <v>-</v>
      </c>
      <c r="C11050" s="74">
        <f t="shared" si="86"/>
        <v>0</v>
      </c>
      <c r="D11050" s="74">
        <f t="shared" si="87"/>
        <v>0</v>
      </c>
    </row>
    <row r="11051" spans="1:4">
      <c r="A11051" s="74" t="s">
        <v>7280</v>
      </c>
      <c r="B11051" s="74" t="str">
        <f ca="1">IFERROR(__xludf.DUMMYFUNCTION("IF(REGEXMATCH(A11051,""wealth planning""),""Script 1"",""-"")"),"-")</f>
        <v>-</v>
      </c>
      <c r="C11051" s="74" t="str">
        <f t="shared" si="86"/>
        <v>Adilah AnuarStatus is reachable</v>
      </c>
      <c r="D11051" s="74">
        <f t="shared" si="87"/>
        <v>0</v>
      </c>
    </row>
    <row r="11052" spans="1:4">
      <c r="A11052" s="149">
        <v>45609</v>
      </c>
      <c r="B11052" s="74" t="str">
        <f ca="1">IFERROR(__xludf.DUMMYFUNCTION("IF(REGEXMATCH(A11052,""wealth planning""),""Script 1"",""-"")"),"#VALUE!")</f>
        <v>#VALUE!</v>
      </c>
      <c r="C11052" s="74" t="str">
        <f t="shared" si="86"/>
        <v>Adilah Anuar</v>
      </c>
      <c r="D11052" s="74">
        <f t="shared" si="87"/>
        <v>0</v>
      </c>
    </row>
    <row r="11053" spans="1:4">
      <c r="A11053" s="149">
        <v>45609</v>
      </c>
      <c r="B11053" s="74" t="str">
        <f ca="1">IFERROR(__xludf.DUMMYFUNCTION("IF(REGEXMATCH(A11053,""wealth planning""),""Script 1"",""-"")"),"#VALUE!")</f>
        <v>#VALUE!</v>
      </c>
      <c r="C11053" s="149">
        <f t="shared" si="86"/>
        <v>45609</v>
      </c>
      <c r="D11053" s="74" t="str">
        <f t="shared" si="87"/>
        <v>Adilah AnuarStatus is reachable</v>
      </c>
    </row>
    <row r="11054" spans="1:4">
      <c r="A11054" s="74" t="s">
        <v>4151</v>
      </c>
      <c r="B11054" s="74" t="str">
        <f ca="1">IFERROR(__xludf.DUMMYFUNCTION("IF(REGEXMATCH(A11054,""wealth planning""),""Script 1"",""-"")"),"Script 1")</f>
        <v>Script 1</v>
      </c>
      <c r="C11054" s="149">
        <f t="shared" si="86"/>
        <v>45609</v>
      </c>
      <c r="D11054" s="74" t="str">
        <f t="shared" si="87"/>
        <v>Adilah Anuar</v>
      </c>
    </row>
    <row r="11055" spans="1:4">
      <c r="B11055" s="74" t="str">
        <f ca="1">IFERROR(__xludf.DUMMYFUNCTION("IF(REGEXMATCH(A11055,""wealth planning""),""Script 1"",""-"")"),"-")</f>
        <v>-</v>
      </c>
      <c r="C11055" s="74" t="str">
        <f t="shared" si="86"/>
        <v>You: Hai assalamualaikum Adilah,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055" s="149">
        <f t="shared" si="87"/>
        <v>45609</v>
      </c>
    </row>
    <row r="11056" spans="1:4">
      <c r="B11056" s="74" t="str">
        <f ca="1">IFERROR(__xludf.DUMMYFUNCTION("IF(REGEXMATCH(A11056,""wealth planning""),""Script 1"",""-"")"),"-")</f>
        <v>-</v>
      </c>
      <c r="C11056" s="74">
        <f t="shared" si="86"/>
        <v>0</v>
      </c>
      <c r="D11056" s="149">
        <f t="shared" si="87"/>
        <v>45609</v>
      </c>
    </row>
    <row r="11057" spans="1:4">
      <c r="B11057" s="74" t="str">
        <f ca="1">IFERROR(__xludf.DUMMYFUNCTION("IF(REGEXMATCH(A11057,""wealth planning""),""Script 1"",""-"")"),"-")</f>
        <v>-</v>
      </c>
      <c r="C11057" s="74">
        <f t="shared" si="86"/>
        <v>0</v>
      </c>
      <c r="D11057" s="74" t="str">
        <f t="shared" si="87"/>
        <v>You: Hai assalamualaikum Adilah,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058" spans="1:4">
      <c r="B11058" s="74" t="str">
        <f ca="1">IFERROR(__xludf.DUMMYFUNCTION("IF(REGEXMATCH(A11058,""wealth planning""),""Script 1"",""-"")"),"-")</f>
        <v>-</v>
      </c>
      <c r="C11058" s="74">
        <f t="shared" si="86"/>
        <v>0</v>
      </c>
      <c r="D11058" s="74">
        <f t="shared" si="87"/>
        <v>0</v>
      </c>
    </row>
    <row r="11059" spans="1:4">
      <c r="A11059" s="74" t="s">
        <v>7283</v>
      </c>
      <c r="B11059" s="74" t="str">
        <f ca="1">IFERROR(__xludf.DUMMYFUNCTION("IF(REGEXMATCH(A11059,""wealth planning""),""Script 1"",""-"")"),"-")</f>
        <v>-</v>
      </c>
      <c r="C11059" s="74">
        <f t="shared" si="86"/>
        <v>0</v>
      </c>
      <c r="D11059" s="74">
        <f t="shared" si="87"/>
        <v>0</v>
      </c>
    </row>
    <row r="11060" spans="1:4">
      <c r="A11060" s="149">
        <v>45609</v>
      </c>
      <c r="B11060" s="74" t="str">
        <f ca="1">IFERROR(__xludf.DUMMYFUNCTION("IF(REGEXMATCH(A11060,""wealth planning""),""Script 1"",""-"")"),"#VALUE!")</f>
        <v>#VALUE!</v>
      </c>
      <c r="C11060" s="74" t="str">
        <f t="shared" si="86"/>
        <v>Nur Azwani Mahat</v>
      </c>
      <c r="D11060" s="74">
        <f t="shared" si="87"/>
        <v>0</v>
      </c>
    </row>
    <row r="11061" spans="1:4">
      <c r="A11061" s="149">
        <v>45609</v>
      </c>
      <c r="B11061" s="74" t="str">
        <f ca="1">IFERROR(__xludf.DUMMYFUNCTION("IF(REGEXMATCH(A11061,""wealth planning""),""Script 1"",""-"")"),"#VALUE!")</f>
        <v>#VALUE!</v>
      </c>
      <c r="C11061" s="149">
        <f t="shared" si="86"/>
        <v>45609</v>
      </c>
      <c r="D11061" s="74">
        <f t="shared" si="87"/>
        <v>0</v>
      </c>
    </row>
    <row r="11062" spans="1:4">
      <c r="A11062" s="74" t="s">
        <v>7284</v>
      </c>
      <c r="B11062" s="74" t="str">
        <f ca="1">IFERROR(__xludf.DUMMYFUNCTION("IF(REGEXMATCH(A11062,""wealth planning""),""Script 1"",""-"")"),"Script 1")</f>
        <v>Script 1</v>
      </c>
      <c r="C11062" s="149">
        <f t="shared" si="86"/>
        <v>45609</v>
      </c>
      <c r="D11062" s="74" t="str">
        <f t="shared" si="87"/>
        <v>Nur Azwani Mahat</v>
      </c>
    </row>
    <row r="11063" spans="1:4">
      <c r="B11063" s="74" t="str">
        <f ca="1">IFERROR(__xludf.DUMMYFUNCTION("IF(REGEXMATCH(A11063,""wealth planning""),""Script 1"",""-"")"),"-")</f>
        <v>-</v>
      </c>
      <c r="C11063" s="74" t="str">
        <f t="shared" si="86"/>
        <v>You: Hai assalamualaikum 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063" s="149">
        <f t="shared" si="87"/>
        <v>45609</v>
      </c>
    </row>
    <row r="11064" spans="1:4">
      <c r="B11064" s="74" t="str">
        <f ca="1">IFERROR(__xludf.DUMMYFUNCTION("IF(REGEXMATCH(A11064,""wealth planning""),""Script 1"",""-"")"),"-")</f>
        <v>-</v>
      </c>
      <c r="C11064" s="74">
        <f t="shared" si="86"/>
        <v>0</v>
      </c>
      <c r="D11064" s="149">
        <f t="shared" si="87"/>
        <v>45609</v>
      </c>
    </row>
    <row r="11065" spans="1:4">
      <c r="B11065" s="74" t="str">
        <f ca="1">IFERROR(__xludf.DUMMYFUNCTION("IF(REGEXMATCH(A11065,""wealth planning""),""Script 1"",""-"")"),"-")</f>
        <v>-</v>
      </c>
      <c r="C11065" s="74">
        <f t="shared" si="86"/>
        <v>0</v>
      </c>
      <c r="D11065" s="74" t="str">
        <f t="shared" si="87"/>
        <v>You: Hai assalamualaikum 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066" spans="1:4">
      <c r="B11066" s="74" t="str">
        <f ca="1">IFERROR(__xludf.DUMMYFUNCTION("IF(REGEXMATCH(A11066,""wealth planning""),""Script 1"",""-"")"),"-")</f>
        <v>-</v>
      </c>
      <c r="C11066" s="74">
        <f t="shared" si="86"/>
        <v>0</v>
      </c>
      <c r="D11066" s="74">
        <f t="shared" si="87"/>
        <v>0</v>
      </c>
    </row>
    <row r="11067" spans="1:4">
      <c r="A11067" s="74" t="s">
        <v>7287</v>
      </c>
      <c r="B11067" s="74" t="str">
        <f ca="1">IFERROR(__xludf.DUMMYFUNCTION("IF(REGEXMATCH(A11067,""wealth planning""),""Script 1"",""-"")"),"-")</f>
        <v>-</v>
      </c>
      <c r="C11067" s="74">
        <f t="shared" si="86"/>
        <v>0</v>
      </c>
      <c r="D11067" s="74">
        <f t="shared" si="87"/>
        <v>0</v>
      </c>
    </row>
    <row r="11068" spans="1:4">
      <c r="A11068" s="149">
        <v>45609</v>
      </c>
      <c r="B11068" s="74" t="str">
        <f ca="1">IFERROR(__xludf.DUMMYFUNCTION("IF(REGEXMATCH(A11068,""wealth planning""),""Script 1"",""-"")"),"#VALUE!")</f>
        <v>#VALUE!</v>
      </c>
      <c r="C11068" s="74" t="str">
        <f t="shared" si="86"/>
        <v>Luqman Danial</v>
      </c>
      <c r="D11068" s="74">
        <f t="shared" si="87"/>
        <v>0</v>
      </c>
    </row>
    <row r="11069" spans="1:4">
      <c r="A11069" s="149">
        <v>45609</v>
      </c>
      <c r="B11069" s="74" t="str">
        <f ca="1">IFERROR(__xludf.DUMMYFUNCTION("IF(REGEXMATCH(A11069,""wealth planning""),""Script 1"",""-"")"),"#VALUE!")</f>
        <v>#VALUE!</v>
      </c>
      <c r="C11069" s="149">
        <f t="shared" si="86"/>
        <v>45609</v>
      </c>
      <c r="D11069" s="74">
        <f t="shared" si="87"/>
        <v>0</v>
      </c>
    </row>
    <row r="11070" spans="1:4">
      <c r="A11070" s="74" t="s">
        <v>3461</v>
      </c>
      <c r="B11070" s="74" t="str">
        <f ca="1">IFERROR(__xludf.DUMMYFUNCTION("IF(REGEXMATCH(A11070,""wealth planning""),""Script 1"",""-"")"),"Script 1")</f>
        <v>Script 1</v>
      </c>
      <c r="C11070" s="149">
        <f t="shared" si="86"/>
        <v>45609</v>
      </c>
      <c r="D11070" s="74" t="str">
        <f t="shared" si="87"/>
        <v>Luqman Danial</v>
      </c>
    </row>
    <row r="11071" spans="1:4">
      <c r="B11071" s="74" t="str">
        <f ca="1">IFERROR(__xludf.DUMMYFUNCTION("IF(REGEXMATCH(A11071,""wealth planning""),""Script 1"",""-"")"),"-")</f>
        <v>-</v>
      </c>
      <c r="C11071" s="74" t="str">
        <f t="shared" si="86"/>
        <v>You: Hai assalamualaikum Luqman,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071" s="149">
        <f t="shared" si="87"/>
        <v>45609</v>
      </c>
    </row>
    <row r="11072" spans="1:4">
      <c r="B11072" s="74" t="str">
        <f ca="1">IFERROR(__xludf.DUMMYFUNCTION("IF(REGEXMATCH(A11072,""wealth planning""),""Script 1"",""-"")"),"-")</f>
        <v>-</v>
      </c>
      <c r="C11072" s="74">
        <f t="shared" si="86"/>
        <v>0</v>
      </c>
      <c r="D11072" s="149">
        <f t="shared" si="87"/>
        <v>45609</v>
      </c>
    </row>
    <row r="11073" spans="1:4">
      <c r="B11073" s="74" t="str">
        <f ca="1">IFERROR(__xludf.DUMMYFUNCTION("IF(REGEXMATCH(A11073,""wealth planning""),""Script 1"",""-"")"),"-")</f>
        <v>-</v>
      </c>
      <c r="C11073" s="74">
        <f t="shared" si="86"/>
        <v>0</v>
      </c>
      <c r="D11073" s="74" t="str">
        <f t="shared" si="87"/>
        <v>You: Hai assalamualaikum Luqman,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074" spans="1:4">
      <c r="A11074" s="74" t="s">
        <v>7289</v>
      </c>
      <c r="B11074" s="74" t="str">
        <f ca="1">IFERROR(__xludf.DUMMYFUNCTION("IF(REGEXMATCH(A11074,""wealth planning""),""Script 1"",""-"")"),"-")</f>
        <v>-</v>
      </c>
      <c r="C11074" s="74">
        <f t="shared" si="86"/>
        <v>0</v>
      </c>
      <c r="D11074" s="74">
        <f t="shared" si="87"/>
        <v>0</v>
      </c>
    </row>
    <row r="11075" spans="1:4">
      <c r="A11075" s="74" t="s">
        <v>7290</v>
      </c>
      <c r="B11075" s="74" t="str">
        <f ca="1">IFERROR(__xludf.DUMMYFUNCTION("IF(REGEXMATCH(A11075,""wealth planning""),""Script 1"",""-"")"),"-")</f>
        <v>-</v>
      </c>
      <c r="C11075" s="74" t="str">
        <f t="shared" si="86"/>
        <v>Wan Aisyah Wan MananStatus is reachable</v>
      </c>
      <c r="D11075" s="74">
        <f t="shared" si="87"/>
        <v>0</v>
      </c>
    </row>
    <row r="11076" spans="1:4">
      <c r="A11076" s="149">
        <v>45609</v>
      </c>
      <c r="B11076" s="74" t="str">
        <f ca="1">IFERROR(__xludf.DUMMYFUNCTION("IF(REGEXMATCH(A11076,""wealth planning""),""Script 1"",""-"")"),"#VALUE!")</f>
        <v>#VALUE!</v>
      </c>
      <c r="C11076" s="74" t="str">
        <f t="shared" si="86"/>
        <v>Wan Aisyah Wan Manan</v>
      </c>
      <c r="D11076" s="74">
        <f t="shared" si="87"/>
        <v>0</v>
      </c>
    </row>
    <row r="11077" spans="1:4">
      <c r="A11077" s="149">
        <v>45609</v>
      </c>
      <c r="B11077" s="74" t="str">
        <f ca="1">IFERROR(__xludf.DUMMYFUNCTION("IF(REGEXMATCH(A11077,""wealth planning""),""Script 1"",""-"")"),"#VALUE!")</f>
        <v>#VALUE!</v>
      </c>
      <c r="C11077" s="149">
        <f t="shared" si="86"/>
        <v>45609</v>
      </c>
      <c r="D11077" s="74" t="str">
        <f t="shared" si="87"/>
        <v>Wan Aisyah Wan MananStatus is reachable</v>
      </c>
    </row>
    <row r="11078" spans="1:4">
      <c r="A11078" s="74" t="s">
        <v>7291</v>
      </c>
      <c r="B11078" s="74" t="str">
        <f ca="1">IFERROR(__xludf.DUMMYFUNCTION("IF(REGEXMATCH(A11078,""wealth planning""),""Script 1"",""-"")"),"Script 1")</f>
        <v>Script 1</v>
      </c>
      <c r="C11078" s="149">
        <f t="shared" si="86"/>
        <v>45609</v>
      </c>
      <c r="D11078" s="74" t="str">
        <f t="shared" si="87"/>
        <v>Wan Aisyah Wan Manan</v>
      </c>
    </row>
    <row r="11079" spans="1:4">
      <c r="B11079" s="74" t="str">
        <f ca="1">IFERROR(__xludf.DUMMYFUNCTION("IF(REGEXMATCH(A11079,""wealth planning""),""Script 1"",""-"")"),"-")</f>
        <v>-</v>
      </c>
      <c r="C11079" s="74" t="str">
        <f t="shared" si="86"/>
        <v>You: Hai assalamualaikum Wan Nur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079" s="149">
        <f t="shared" si="87"/>
        <v>45609</v>
      </c>
    </row>
    <row r="11080" spans="1:4">
      <c r="B11080" s="74" t="str">
        <f ca="1">IFERROR(__xludf.DUMMYFUNCTION("IF(REGEXMATCH(A11080,""wealth planning""),""Script 1"",""-"")"),"-")</f>
        <v>-</v>
      </c>
      <c r="C11080" s="74">
        <f t="shared" si="86"/>
        <v>0</v>
      </c>
      <c r="D11080" s="149">
        <f t="shared" si="87"/>
        <v>45609</v>
      </c>
    </row>
    <row r="11081" spans="1:4">
      <c r="B11081" s="74" t="str">
        <f ca="1">IFERROR(__xludf.DUMMYFUNCTION("IF(REGEXMATCH(A11081,""wealth planning""),""Script 1"",""-"")"),"-")</f>
        <v>-</v>
      </c>
      <c r="C11081" s="74">
        <f t="shared" si="86"/>
        <v>0</v>
      </c>
      <c r="D11081" s="74" t="str">
        <f t="shared" si="87"/>
        <v>You: Hai assalamualaikum Wan Nur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082" spans="1:4">
      <c r="A11082" s="74" t="s">
        <v>7293</v>
      </c>
      <c r="B11082" s="74" t="str">
        <f ca="1">IFERROR(__xludf.DUMMYFUNCTION("IF(REGEXMATCH(A11082,""wealth planning""),""Script 1"",""-"")"),"-")</f>
        <v>-</v>
      </c>
      <c r="C11082" s="74">
        <f t="shared" si="86"/>
        <v>0</v>
      </c>
      <c r="D11082" s="74">
        <f t="shared" si="87"/>
        <v>0</v>
      </c>
    </row>
    <row r="11083" spans="1:4">
      <c r="A11083" s="74" t="s">
        <v>7294</v>
      </c>
      <c r="B11083" s="74" t="str">
        <f ca="1">IFERROR(__xludf.DUMMYFUNCTION("IF(REGEXMATCH(A11083,""wealth planning""),""Script 1"",""-"")"),"-")</f>
        <v>-</v>
      </c>
      <c r="C11083" s="74" t="str">
        <f t="shared" si="86"/>
        <v>Firdaus FadzilStatus is online</v>
      </c>
      <c r="D11083" s="74">
        <f t="shared" si="87"/>
        <v>0</v>
      </c>
    </row>
    <row r="11084" spans="1:4">
      <c r="A11084" s="149">
        <v>45609</v>
      </c>
      <c r="B11084" s="74" t="str">
        <f ca="1">IFERROR(__xludf.DUMMYFUNCTION("IF(REGEXMATCH(A11084,""wealth planning""),""Script 1"",""-"")"),"#VALUE!")</f>
        <v>#VALUE!</v>
      </c>
      <c r="C11084" s="74" t="str">
        <f t="shared" si="86"/>
        <v>Firdaus Fadzil</v>
      </c>
      <c r="D11084" s="74">
        <f t="shared" si="87"/>
        <v>0</v>
      </c>
    </row>
    <row r="11085" spans="1:4">
      <c r="A11085" s="149">
        <v>45609</v>
      </c>
      <c r="B11085" s="74" t="str">
        <f ca="1">IFERROR(__xludf.DUMMYFUNCTION("IF(REGEXMATCH(A11085,""wealth planning""),""Script 1"",""-"")"),"#VALUE!")</f>
        <v>#VALUE!</v>
      </c>
      <c r="C11085" s="149">
        <f t="shared" si="86"/>
        <v>45609</v>
      </c>
      <c r="D11085" s="74" t="str">
        <f t="shared" si="87"/>
        <v>Firdaus FadzilStatus is online</v>
      </c>
    </row>
    <row r="11086" spans="1:4">
      <c r="A11086" s="74" t="s">
        <v>3140</v>
      </c>
      <c r="B11086" s="74" t="str">
        <f ca="1">IFERROR(__xludf.DUMMYFUNCTION("IF(REGEXMATCH(A11086,""wealth planning""),""Script 1"",""-"")"),"Script 1")</f>
        <v>Script 1</v>
      </c>
      <c r="C11086" s="149">
        <f t="shared" si="86"/>
        <v>45609</v>
      </c>
      <c r="D11086" s="74" t="str">
        <f t="shared" si="87"/>
        <v>Firdaus Fadzil</v>
      </c>
    </row>
    <row r="11087" spans="1:4">
      <c r="B11087" s="74" t="str">
        <f ca="1">IFERROR(__xludf.DUMMYFUNCTION("IF(REGEXMATCH(A11087,""wealth planning""),""Script 1"",""-"")"),"-")</f>
        <v>-</v>
      </c>
      <c r="C11087" s="74" t="str">
        <f t="shared" si="86"/>
        <v>You: Hai assalamualaikum Firdaus,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087" s="149">
        <f t="shared" si="87"/>
        <v>45609</v>
      </c>
    </row>
    <row r="11088" spans="1:4">
      <c r="B11088" s="74" t="str">
        <f ca="1">IFERROR(__xludf.DUMMYFUNCTION("IF(REGEXMATCH(A11088,""wealth planning""),""Script 1"",""-"")"),"-")</f>
        <v>-</v>
      </c>
      <c r="C11088" s="74">
        <f t="shared" si="86"/>
        <v>0</v>
      </c>
      <c r="D11088" s="149">
        <f t="shared" si="87"/>
        <v>45609</v>
      </c>
    </row>
    <row r="11089" spans="1:4">
      <c r="B11089" s="74" t="str">
        <f ca="1">IFERROR(__xludf.DUMMYFUNCTION("IF(REGEXMATCH(A11089,""wealth planning""),""Script 1"",""-"")"),"-")</f>
        <v>-</v>
      </c>
      <c r="C11089" s="74">
        <f t="shared" si="86"/>
        <v>0</v>
      </c>
      <c r="D11089" s="74" t="str">
        <f t="shared" si="87"/>
        <v>You: Hai assalamualaikum Firdaus,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090" spans="1:4">
      <c r="B11090" s="74" t="str">
        <f ca="1">IFERROR(__xludf.DUMMYFUNCTION("IF(REGEXMATCH(A11090,""wealth planning""),""Script 1"",""-"")"),"-")</f>
        <v>-</v>
      </c>
      <c r="C11090" s="74">
        <f t="shared" si="86"/>
        <v>0</v>
      </c>
      <c r="D11090" s="74">
        <f t="shared" si="87"/>
        <v>0</v>
      </c>
    </row>
    <row r="11091" spans="1:4">
      <c r="A11091" s="74" t="s">
        <v>7297</v>
      </c>
      <c r="B11091" s="74" t="str">
        <f ca="1">IFERROR(__xludf.DUMMYFUNCTION("IF(REGEXMATCH(A11091,""wealth planning""),""Script 1"",""-"")"),"-")</f>
        <v>-</v>
      </c>
      <c r="C11091" s="74">
        <f t="shared" si="86"/>
        <v>0</v>
      </c>
      <c r="D11091" s="74">
        <f t="shared" si="87"/>
        <v>0</v>
      </c>
    </row>
    <row r="11092" spans="1:4">
      <c r="A11092" s="149">
        <v>45609</v>
      </c>
      <c r="B11092" s="74" t="str">
        <f ca="1">IFERROR(__xludf.DUMMYFUNCTION("IF(REGEXMATCH(A11092,""wealth planning""),""Script 1"",""-"")"),"#VALUE!")</f>
        <v>#VALUE!</v>
      </c>
      <c r="C11092" s="74" t="str">
        <f t="shared" si="86"/>
        <v>Farah Nurliyana</v>
      </c>
      <c r="D11092" s="74">
        <f t="shared" si="87"/>
        <v>0</v>
      </c>
    </row>
    <row r="11093" spans="1:4">
      <c r="A11093" s="149">
        <v>45609</v>
      </c>
      <c r="B11093" s="74" t="str">
        <f ca="1">IFERROR(__xludf.DUMMYFUNCTION("IF(REGEXMATCH(A11093,""wealth planning""),""Script 1"",""-"")"),"#VALUE!")</f>
        <v>#VALUE!</v>
      </c>
      <c r="C11093" s="149">
        <f t="shared" si="86"/>
        <v>45609</v>
      </c>
      <c r="D11093" s="74">
        <f t="shared" si="87"/>
        <v>0</v>
      </c>
    </row>
    <row r="11094" spans="1:4">
      <c r="A11094" s="74" t="s">
        <v>2881</v>
      </c>
      <c r="B11094" s="74" t="str">
        <f ca="1">IFERROR(__xludf.DUMMYFUNCTION("IF(REGEXMATCH(A11094,""wealth planning""),""Script 1"",""-"")"),"Script 1")</f>
        <v>Script 1</v>
      </c>
      <c r="C11094" s="149">
        <f t="shared" si="86"/>
        <v>45609</v>
      </c>
      <c r="D11094" s="74" t="str">
        <f t="shared" si="87"/>
        <v>Farah Nurliyana</v>
      </c>
    </row>
    <row r="11095" spans="1:4">
      <c r="B11095" s="74" t="str">
        <f ca="1">IFERROR(__xludf.DUMMYFUNCTION("IF(REGEXMATCH(A11095,""wealth planning""),""Script 1"",""-"")"),"-")</f>
        <v>-</v>
      </c>
      <c r="C11095" s="74" t="str">
        <f t="shared" si="86"/>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095" s="149">
        <f t="shared" si="87"/>
        <v>45609</v>
      </c>
    </row>
    <row r="11096" spans="1:4">
      <c r="B11096" s="74" t="str">
        <f ca="1">IFERROR(__xludf.DUMMYFUNCTION("IF(REGEXMATCH(A11096,""wealth planning""),""Script 1"",""-"")"),"-")</f>
        <v>-</v>
      </c>
      <c r="C11096" s="74">
        <f t="shared" si="86"/>
        <v>0</v>
      </c>
      <c r="D11096" s="149">
        <f t="shared" si="87"/>
        <v>45609</v>
      </c>
    </row>
    <row r="11097" spans="1:4">
      <c r="B11097" s="74" t="str">
        <f ca="1">IFERROR(__xludf.DUMMYFUNCTION("IF(REGEXMATCH(A11097,""wealth planning""),""Script 1"",""-"")"),"-")</f>
        <v>-</v>
      </c>
      <c r="C11097" s="74">
        <f t="shared" si="86"/>
        <v>0</v>
      </c>
      <c r="D11097" s="74" t="str">
        <f t="shared" si="87"/>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098" spans="1:4">
      <c r="B11098" s="74" t="str">
        <f ca="1">IFERROR(__xludf.DUMMYFUNCTION("IF(REGEXMATCH(A11098,""wealth planning""),""Script 1"",""-"")"),"-")</f>
        <v>-</v>
      </c>
      <c r="C11098" s="74">
        <f t="shared" si="86"/>
        <v>0</v>
      </c>
      <c r="D11098" s="74">
        <f t="shared" si="87"/>
        <v>0</v>
      </c>
    </row>
    <row r="11099" spans="1:4">
      <c r="A11099" s="74" t="s">
        <v>7300</v>
      </c>
      <c r="B11099" s="74" t="str">
        <f ca="1">IFERROR(__xludf.DUMMYFUNCTION("IF(REGEXMATCH(A11099,""wealth planning""),""Script 1"",""-"")"),"-")</f>
        <v>-</v>
      </c>
      <c r="C11099" s="74">
        <f t="shared" si="86"/>
        <v>0</v>
      </c>
      <c r="D11099" s="74">
        <f t="shared" si="87"/>
        <v>0</v>
      </c>
    </row>
    <row r="11100" spans="1:4">
      <c r="A11100" s="149">
        <v>45609</v>
      </c>
      <c r="B11100" s="74" t="str">
        <f ca="1">IFERROR(__xludf.DUMMYFUNCTION("IF(REGEXMATCH(A11100,""wealth planning""),""Script 1"",""-"")"),"#VALUE!")</f>
        <v>#VALUE!</v>
      </c>
      <c r="C11100" s="74" t="str">
        <f t="shared" si="86"/>
        <v>Shafiq Alif Ikhwan Aminuddin</v>
      </c>
      <c r="D11100" s="74">
        <f t="shared" si="87"/>
        <v>0</v>
      </c>
    </row>
    <row r="11101" spans="1:4">
      <c r="A11101" s="149">
        <v>45609</v>
      </c>
      <c r="B11101" s="74" t="str">
        <f ca="1">IFERROR(__xludf.DUMMYFUNCTION("IF(REGEXMATCH(A11101,""wealth planning""),""Script 1"",""-"")"),"#VALUE!")</f>
        <v>#VALUE!</v>
      </c>
      <c r="C11101" s="149">
        <f t="shared" si="86"/>
        <v>45609</v>
      </c>
      <c r="D11101" s="74">
        <f t="shared" si="87"/>
        <v>0</v>
      </c>
    </row>
    <row r="11102" spans="1:4">
      <c r="A11102" s="74" t="s">
        <v>4012</v>
      </c>
      <c r="B11102" s="74" t="str">
        <f ca="1">IFERROR(__xludf.DUMMYFUNCTION("IF(REGEXMATCH(A11102,""wealth planning""),""Script 1"",""-"")"),"Script 1")</f>
        <v>Script 1</v>
      </c>
      <c r="C11102" s="149">
        <f t="shared" si="86"/>
        <v>45609</v>
      </c>
      <c r="D11102" s="74" t="str">
        <f t="shared" si="87"/>
        <v>Shafiq Alif Ikhwan Aminuddin</v>
      </c>
    </row>
    <row r="11103" spans="1:4">
      <c r="B11103" s="74" t="str">
        <f ca="1">IFERROR(__xludf.DUMMYFUNCTION("IF(REGEXMATCH(A11103,""wealth planning""),""Script 1"",""-"")"),"-")</f>
        <v>-</v>
      </c>
      <c r="C11103" s="74" t="str">
        <f t="shared" si="86"/>
        <v>You: Hai assalamualaikum Shafiq,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103" s="149">
        <f t="shared" si="87"/>
        <v>45609</v>
      </c>
    </row>
    <row r="11104" spans="1:4">
      <c r="B11104" s="74" t="str">
        <f ca="1">IFERROR(__xludf.DUMMYFUNCTION("IF(REGEXMATCH(A11104,""wealth planning""),""Script 1"",""-"")"),"-")</f>
        <v>-</v>
      </c>
      <c r="C11104" s="74">
        <f t="shared" si="86"/>
        <v>0</v>
      </c>
      <c r="D11104" s="149">
        <f t="shared" si="87"/>
        <v>45609</v>
      </c>
    </row>
    <row r="11105" spans="1:4">
      <c r="B11105" s="74" t="str">
        <f ca="1">IFERROR(__xludf.DUMMYFUNCTION("IF(REGEXMATCH(A11105,""wealth planning""),""Script 1"",""-"")"),"-")</f>
        <v>-</v>
      </c>
      <c r="C11105" s="74">
        <f t="shared" si="86"/>
        <v>0</v>
      </c>
      <c r="D11105" s="74" t="str">
        <f t="shared" si="87"/>
        <v>You: Hai assalamualaikum Shafiq,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106" spans="1:4">
      <c r="B11106" s="74" t="str">
        <f ca="1">IFERROR(__xludf.DUMMYFUNCTION("IF(REGEXMATCH(A11106,""wealth planning""),""Script 1"",""-"")"),"-")</f>
        <v>-</v>
      </c>
      <c r="C11106" s="74">
        <f t="shared" si="86"/>
        <v>0</v>
      </c>
      <c r="D11106" s="74">
        <f t="shared" si="87"/>
        <v>0</v>
      </c>
    </row>
    <row r="11107" spans="1:4">
      <c r="A11107" s="74" t="s">
        <v>7303</v>
      </c>
      <c r="B11107" s="74" t="str">
        <f ca="1">IFERROR(__xludf.DUMMYFUNCTION("IF(REGEXMATCH(A11107,""wealth planning""),""Script 1"",""-"")"),"-")</f>
        <v>-</v>
      </c>
      <c r="C11107" s="74">
        <f t="shared" si="86"/>
        <v>0</v>
      </c>
      <c r="D11107" s="74">
        <f t="shared" si="87"/>
        <v>0</v>
      </c>
    </row>
    <row r="11108" spans="1:4">
      <c r="A11108" s="149">
        <v>45609</v>
      </c>
      <c r="B11108" s="74" t="str">
        <f ca="1">IFERROR(__xludf.DUMMYFUNCTION("IF(REGEXMATCH(A11108,""wealth planning""),""Script 1"",""-"")"),"#VALUE!")</f>
        <v>#VALUE!</v>
      </c>
      <c r="C11108" s="74" t="str">
        <f t="shared" si="86"/>
        <v>Shahirul Hakim</v>
      </c>
      <c r="D11108" s="74">
        <f t="shared" si="87"/>
        <v>0</v>
      </c>
    </row>
    <row r="11109" spans="1:4">
      <c r="A11109" s="149">
        <v>45609</v>
      </c>
      <c r="B11109" s="74" t="str">
        <f ca="1">IFERROR(__xludf.DUMMYFUNCTION("IF(REGEXMATCH(A11109,""wealth planning""),""Script 1"",""-"")"),"#VALUE!")</f>
        <v>#VALUE!</v>
      </c>
      <c r="C11109" s="149">
        <f t="shared" si="86"/>
        <v>45609</v>
      </c>
      <c r="D11109" s="74">
        <f t="shared" si="87"/>
        <v>0</v>
      </c>
    </row>
    <row r="11110" spans="1:4">
      <c r="A11110" s="74" t="s">
        <v>7304</v>
      </c>
      <c r="B11110" s="74" t="str">
        <f ca="1">IFERROR(__xludf.DUMMYFUNCTION("IF(REGEXMATCH(A11110,""wealth planning""),""Script 1"",""-"")"),"Script 1")</f>
        <v>Script 1</v>
      </c>
      <c r="C11110" s="149">
        <f t="shared" si="86"/>
        <v>45609</v>
      </c>
      <c r="D11110" s="74" t="str">
        <f t="shared" si="87"/>
        <v>Shahirul Hakim</v>
      </c>
    </row>
    <row r="11111" spans="1:4">
      <c r="B11111" s="74" t="str">
        <f ca="1">IFERROR(__xludf.DUMMYFUNCTION("IF(REGEXMATCH(A11111,""wealth planning""),""Script 1"",""-"")"),"-")</f>
        <v>-</v>
      </c>
      <c r="C11111" s="74" t="str">
        <f t="shared" si="86"/>
        <v>You: Hai assalamualaikum Shahirul,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111" s="149">
        <f t="shared" si="87"/>
        <v>45609</v>
      </c>
    </row>
    <row r="11112" spans="1:4">
      <c r="B11112" s="74" t="str">
        <f ca="1">IFERROR(__xludf.DUMMYFUNCTION("IF(REGEXMATCH(A11112,""wealth planning""),""Script 1"",""-"")"),"-")</f>
        <v>-</v>
      </c>
      <c r="C11112" s="74">
        <f t="shared" si="86"/>
        <v>0</v>
      </c>
      <c r="D11112" s="149">
        <f t="shared" si="87"/>
        <v>45609</v>
      </c>
    </row>
    <row r="11113" spans="1:4">
      <c r="B11113" s="74" t="str">
        <f ca="1">IFERROR(__xludf.DUMMYFUNCTION("IF(REGEXMATCH(A11113,""wealth planning""),""Script 1"",""-"")"),"-")</f>
        <v>-</v>
      </c>
      <c r="C11113" s="74">
        <f t="shared" si="86"/>
        <v>0</v>
      </c>
      <c r="D11113" s="74" t="str">
        <f t="shared" si="87"/>
        <v>You: Hai assalamualaikum Shahirul,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114" spans="1:4">
      <c r="B11114" s="74" t="str">
        <f ca="1">IFERROR(__xludf.DUMMYFUNCTION("IF(REGEXMATCH(A11114,""wealth planning""),""Script 1"",""-"")"),"-")</f>
        <v>-</v>
      </c>
      <c r="C11114" s="74">
        <f t="shared" si="86"/>
        <v>0</v>
      </c>
      <c r="D11114" s="74">
        <f t="shared" si="87"/>
        <v>0</v>
      </c>
    </row>
    <row r="11115" spans="1:4">
      <c r="A11115" s="74" t="s">
        <v>7307</v>
      </c>
      <c r="B11115" s="74" t="str">
        <f ca="1">IFERROR(__xludf.DUMMYFUNCTION("IF(REGEXMATCH(A11115,""wealth planning""),""Script 1"",""-"")"),"-")</f>
        <v>-</v>
      </c>
      <c r="C11115" s="74">
        <f t="shared" si="86"/>
        <v>0</v>
      </c>
      <c r="D11115" s="74">
        <f t="shared" si="87"/>
        <v>0</v>
      </c>
    </row>
    <row r="11116" spans="1:4">
      <c r="A11116" s="149">
        <v>45609</v>
      </c>
      <c r="B11116" s="74" t="str">
        <f ca="1">IFERROR(__xludf.DUMMYFUNCTION("IF(REGEXMATCH(A11116,""wealth planning""),""Script 1"",""-"")"),"#VALUE!")</f>
        <v>#VALUE!</v>
      </c>
      <c r="C11116" s="74" t="str">
        <f t="shared" si="86"/>
        <v>Iffah Syazwani Binti Zakaria</v>
      </c>
      <c r="D11116" s="74">
        <f t="shared" si="87"/>
        <v>0</v>
      </c>
    </row>
    <row r="11117" spans="1:4">
      <c r="A11117" s="149">
        <v>45609</v>
      </c>
      <c r="B11117" s="74" t="str">
        <f ca="1">IFERROR(__xludf.DUMMYFUNCTION("IF(REGEXMATCH(A11117,""wealth planning""),""Script 1"",""-"")"),"#VALUE!")</f>
        <v>#VALUE!</v>
      </c>
      <c r="C11117" s="149">
        <f t="shared" si="86"/>
        <v>45609</v>
      </c>
      <c r="D11117" s="74">
        <f t="shared" si="87"/>
        <v>0</v>
      </c>
    </row>
    <row r="11118" spans="1:4">
      <c r="A11118" s="74" t="s">
        <v>6088</v>
      </c>
      <c r="B11118" s="74" t="str">
        <f ca="1">IFERROR(__xludf.DUMMYFUNCTION("IF(REGEXMATCH(A11118,""wealth planning""),""Script 1"",""-"")"),"Script 1")</f>
        <v>Script 1</v>
      </c>
      <c r="C11118" s="149">
        <f t="shared" si="86"/>
        <v>45609</v>
      </c>
      <c r="D11118" s="74" t="str">
        <f t="shared" si="87"/>
        <v>Iffah Syazwani Binti Zakaria</v>
      </c>
    </row>
    <row r="11119" spans="1:4">
      <c r="B11119" s="74" t="str">
        <f ca="1">IFERROR(__xludf.DUMMYFUNCTION("IF(REGEXMATCH(A11119,""wealth planning""),""Script 1"",""-"")"),"-")</f>
        <v>-</v>
      </c>
      <c r="C11119" s="74" t="str">
        <f t="shared" si="86"/>
        <v>You: Hai assalamualaikum Iffah,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119" s="149">
        <f t="shared" si="87"/>
        <v>45609</v>
      </c>
    </row>
    <row r="11120" spans="1:4">
      <c r="B11120" s="74" t="str">
        <f ca="1">IFERROR(__xludf.DUMMYFUNCTION("IF(REGEXMATCH(A11120,""wealth planning""),""Script 1"",""-"")"),"-")</f>
        <v>-</v>
      </c>
      <c r="C11120" s="74">
        <f t="shared" si="86"/>
        <v>0</v>
      </c>
      <c r="D11120" s="149">
        <f t="shared" si="87"/>
        <v>45609</v>
      </c>
    </row>
    <row r="11121" spans="1:4">
      <c r="B11121" s="74" t="str">
        <f ca="1">IFERROR(__xludf.DUMMYFUNCTION("IF(REGEXMATCH(A11121,""wealth planning""),""Script 1"",""-"")"),"-")</f>
        <v>-</v>
      </c>
      <c r="C11121" s="74">
        <f t="shared" si="86"/>
        <v>0</v>
      </c>
      <c r="D11121" s="74" t="str">
        <f t="shared" si="87"/>
        <v>You: Hai assalamualaikum Iffah,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122" spans="1:4">
      <c r="A11122" s="74" t="s">
        <v>7309</v>
      </c>
      <c r="B11122" s="74" t="str">
        <f ca="1">IFERROR(__xludf.DUMMYFUNCTION("IF(REGEXMATCH(A11122,""wealth planning""),""Script 1"",""-"")"),"-")</f>
        <v>-</v>
      </c>
      <c r="C11122" s="74">
        <f t="shared" si="86"/>
        <v>0</v>
      </c>
      <c r="D11122" s="74">
        <f t="shared" si="87"/>
        <v>0</v>
      </c>
    </row>
    <row r="11123" spans="1:4">
      <c r="A11123" s="74" t="s">
        <v>7310</v>
      </c>
      <c r="B11123" s="74" t="str">
        <f ca="1">IFERROR(__xludf.DUMMYFUNCTION("IF(REGEXMATCH(A11123,""wealth planning""),""Script 1"",""-"")"),"-")</f>
        <v>-</v>
      </c>
      <c r="C11123" s="74" t="str">
        <f t="shared" si="86"/>
        <v>Nurnatasya AlyaStatus is reachable</v>
      </c>
      <c r="D11123" s="74">
        <f t="shared" si="87"/>
        <v>0</v>
      </c>
    </row>
    <row r="11124" spans="1:4">
      <c r="A11124" s="149">
        <v>45609</v>
      </c>
      <c r="B11124" s="74" t="str">
        <f ca="1">IFERROR(__xludf.DUMMYFUNCTION("IF(REGEXMATCH(A11124,""wealth planning""),""Script 1"",""-"")"),"#VALUE!")</f>
        <v>#VALUE!</v>
      </c>
      <c r="C11124" s="74" t="str">
        <f t="shared" si="86"/>
        <v>Nurnatasya Alya</v>
      </c>
      <c r="D11124" s="74">
        <f t="shared" si="87"/>
        <v>0</v>
      </c>
    </row>
    <row r="11125" spans="1:4">
      <c r="A11125" s="149">
        <v>45609</v>
      </c>
      <c r="B11125" s="74" t="str">
        <f ca="1">IFERROR(__xludf.DUMMYFUNCTION("IF(REGEXMATCH(A11125,""wealth planning""),""Script 1"",""-"")"),"#VALUE!")</f>
        <v>#VALUE!</v>
      </c>
      <c r="C11125" s="149">
        <f t="shared" si="86"/>
        <v>45609</v>
      </c>
      <c r="D11125" s="74" t="str">
        <f t="shared" si="87"/>
        <v>Nurnatasya AlyaStatus is reachable</v>
      </c>
    </row>
    <row r="11126" spans="1:4">
      <c r="A11126" s="74" t="s">
        <v>7311</v>
      </c>
      <c r="B11126" s="74" t="str">
        <f ca="1">IFERROR(__xludf.DUMMYFUNCTION("IF(REGEXMATCH(A11126,""wealth planning""),""Script 1"",""-"")"),"Script 1")</f>
        <v>Script 1</v>
      </c>
      <c r="C11126" s="149">
        <f t="shared" si="86"/>
        <v>45609</v>
      </c>
      <c r="D11126" s="74" t="str">
        <f t="shared" si="87"/>
        <v>Nurnatasya Alya</v>
      </c>
    </row>
    <row r="11127" spans="1:4">
      <c r="B11127" s="74" t="str">
        <f ca="1">IFERROR(__xludf.DUMMYFUNCTION("IF(REGEXMATCH(A11127,""wealth planning""),""Script 1"",""-"")"),"-")</f>
        <v>-</v>
      </c>
      <c r="C11127" s="74" t="str">
        <f t="shared" si="86"/>
        <v>You: Hai assalamualaikum Nurnatasya,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127" s="149">
        <f t="shared" si="87"/>
        <v>45609</v>
      </c>
    </row>
    <row r="11128" spans="1:4">
      <c r="B11128" s="74" t="str">
        <f ca="1">IFERROR(__xludf.DUMMYFUNCTION("IF(REGEXMATCH(A11128,""wealth planning""),""Script 1"",""-"")"),"-")</f>
        <v>-</v>
      </c>
      <c r="C11128" s="74">
        <f t="shared" si="86"/>
        <v>0</v>
      </c>
      <c r="D11128" s="149">
        <f t="shared" si="87"/>
        <v>45609</v>
      </c>
    </row>
    <row r="11129" spans="1:4">
      <c r="B11129" s="74" t="str">
        <f ca="1">IFERROR(__xludf.DUMMYFUNCTION("IF(REGEXMATCH(A11129,""wealth planning""),""Script 1"",""-"")"),"-")</f>
        <v>-</v>
      </c>
      <c r="C11129" s="74">
        <f t="shared" si="86"/>
        <v>0</v>
      </c>
      <c r="D11129" s="74" t="str">
        <f t="shared" si="87"/>
        <v>You: Hai assalamualaikum Nurnatasya,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130" spans="1:4">
      <c r="B11130" s="74" t="str">
        <f ca="1">IFERROR(__xludf.DUMMYFUNCTION("IF(REGEXMATCH(A11130,""wealth planning""),""Script 1"",""-"")"),"-")</f>
        <v>-</v>
      </c>
      <c r="C11130" s="74">
        <f t="shared" si="86"/>
        <v>0</v>
      </c>
      <c r="D11130" s="74">
        <f t="shared" si="87"/>
        <v>0</v>
      </c>
    </row>
    <row r="11131" spans="1:4">
      <c r="A11131" s="74" t="s">
        <v>7314</v>
      </c>
      <c r="B11131" s="74" t="str">
        <f ca="1">IFERROR(__xludf.DUMMYFUNCTION("IF(REGEXMATCH(A11131,""wealth planning""),""Script 1"",""-"")"),"-")</f>
        <v>-</v>
      </c>
      <c r="C11131" s="74">
        <f t="shared" si="86"/>
        <v>0</v>
      </c>
      <c r="D11131" s="74">
        <f t="shared" si="87"/>
        <v>0</v>
      </c>
    </row>
    <row r="11132" spans="1:4">
      <c r="A11132" s="149">
        <v>45609</v>
      </c>
      <c r="B11132" s="74" t="str">
        <f ca="1">IFERROR(__xludf.DUMMYFUNCTION("IF(REGEXMATCH(A11132,""wealth planning""),""Script 1"",""-"")"),"#VALUE!")</f>
        <v>#VALUE!</v>
      </c>
      <c r="C11132" s="74" t="str">
        <f t="shared" si="86"/>
        <v>Fatima Rosalind Rostam</v>
      </c>
      <c r="D11132" s="74">
        <f t="shared" si="87"/>
        <v>0</v>
      </c>
    </row>
    <row r="11133" spans="1:4">
      <c r="A11133" s="149">
        <v>45609</v>
      </c>
      <c r="B11133" s="74" t="str">
        <f ca="1">IFERROR(__xludf.DUMMYFUNCTION("IF(REGEXMATCH(A11133,""wealth planning""),""Script 1"",""-"")"),"#VALUE!")</f>
        <v>#VALUE!</v>
      </c>
      <c r="C11133" s="149">
        <f t="shared" si="86"/>
        <v>45609</v>
      </c>
      <c r="D11133" s="74">
        <f t="shared" si="87"/>
        <v>0</v>
      </c>
    </row>
    <row r="11134" spans="1:4">
      <c r="A11134" s="74" t="s">
        <v>7315</v>
      </c>
      <c r="B11134" s="74" t="str">
        <f ca="1">IFERROR(__xludf.DUMMYFUNCTION("IF(REGEXMATCH(A11134,""wealth planning""),""Script 1"",""-"")"),"Script 1")</f>
        <v>Script 1</v>
      </c>
      <c r="C11134" s="149">
        <f t="shared" si="86"/>
        <v>45609</v>
      </c>
      <c r="D11134" s="74" t="str">
        <f t="shared" si="87"/>
        <v>Fatima Rosalind Rostam</v>
      </c>
    </row>
    <row r="11135" spans="1:4">
      <c r="B11135" s="74" t="str">
        <f ca="1">IFERROR(__xludf.DUMMYFUNCTION("IF(REGEXMATCH(A11135,""wealth planning""),""Script 1"",""-"")"),"-")</f>
        <v>-</v>
      </c>
      <c r="C11135" s="74" t="str">
        <f t="shared" si="86"/>
        <v>You: Hai assalamualaikum Fatima,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135" s="149">
        <f t="shared" si="87"/>
        <v>45609</v>
      </c>
    </row>
    <row r="11136" spans="1:4">
      <c r="B11136" s="74" t="str">
        <f ca="1">IFERROR(__xludf.DUMMYFUNCTION("IF(REGEXMATCH(A11136,""wealth planning""),""Script 1"",""-"")"),"-")</f>
        <v>-</v>
      </c>
      <c r="C11136" s="74">
        <f t="shared" si="86"/>
        <v>0</v>
      </c>
      <c r="D11136" s="149">
        <f t="shared" si="87"/>
        <v>45609</v>
      </c>
    </row>
    <row r="11137" spans="1:4">
      <c r="B11137" s="74" t="str">
        <f ca="1">IFERROR(__xludf.DUMMYFUNCTION("IF(REGEXMATCH(A11137,""wealth planning""),""Script 1"",""-"")"),"-")</f>
        <v>-</v>
      </c>
      <c r="C11137" s="74">
        <f t="shared" si="86"/>
        <v>0</v>
      </c>
      <c r="D11137" s="74" t="str">
        <f t="shared" si="87"/>
        <v>You: Hai assalamualaikum Fatima,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138" spans="1:4">
      <c r="B11138" s="74" t="str">
        <f ca="1">IFERROR(__xludf.DUMMYFUNCTION("IF(REGEXMATCH(A11138,""wealth planning""),""Script 1"",""-"")"),"-")</f>
        <v>-</v>
      </c>
      <c r="C11138" s="74">
        <f t="shared" si="86"/>
        <v>0</v>
      </c>
      <c r="D11138" s="74">
        <f t="shared" si="87"/>
        <v>0</v>
      </c>
    </row>
    <row r="11139" spans="1:4">
      <c r="A11139" s="74" t="s">
        <v>7318</v>
      </c>
      <c r="B11139" s="74" t="str">
        <f ca="1">IFERROR(__xludf.DUMMYFUNCTION("IF(REGEXMATCH(A11139,""wealth planning""),""Script 1"",""-"")"),"-")</f>
        <v>-</v>
      </c>
      <c r="C11139" s="74">
        <f t="shared" si="86"/>
        <v>0</v>
      </c>
      <c r="D11139" s="74">
        <f t="shared" si="87"/>
        <v>0</v>
      </c>
    </row>
    <row r="11140" spans="1:4">
      <c r="A11140" s="149">
        <v>45609</v>
      </c>
      <c r="B11140" s="74" t="str">
        <f ca="1">IFERROR(__xludf.DUMMYFUNCTION("IF(REGEXMATCH(A11140,""wealth planning""),""Script 1"",""-"")"),"#VALUE!")</f>
        <v>#VALUE!</v>
      </c>
      <c r="C11140" s="74" t="str">
        <f t="shared" si="86"/>
        <v>Nur Aishah Soufiah</v>
      </c>
      <c r="D11140" s="74">
        <f t="shared" si="87"/>
        <v>0</v>
      </c>
    </row>
    <row r="11141" spans="1:4">
      <c r="A11141" s="149">
        <v>45609</v>
      </c>
      <c r="B11141" s="74" t="str">
        <f ca="1">IFERROR(__xludf.DUMMYFUNCTION("IF(REGEXMATCH(A11141,""wealth planning""),""Script 1"",""-"")"),"#VALUE!")</f>
        <v>#VALUE!</v>
      </c>
      <c r="C11141" s="149">
        <f t="shared" si="86"/>
        <v>45609</v>
      </c>
      <c r="D11141" s="74">
        <f t="shared" si="87"/>
        <v>0</v>
      </c>
    </row>
    <row r="11142" spans="1:4">
      <c r="A11142" s="74" t="s">
        <v>5601</v>
      </c>
      <c r="B11142" s="74" t="str">
        <f ca="1">IFERROR(__xludf.DUMMYFUNCTION("IF(REGEXMATCH(A11142,""wealth planning""),""Script 1"",""-"")"),"Script 1")</f>
        <v>Script 1</v>
      </c>
      <c r="C11142" s="149">
        <f t="shared" si="86"/>
        <v>45609</v>
      </c>
      <c r="D11142" s="74" t="str">
        <f t="shared" si="87"/>
        <v>Nur Aishah Soufiah</v>
      </c>
    </row>
    <row r="11143" spans="1:4">
      <c r="B11143" s="74" t="str">
        <f ca="1">IFERROR(__xludf.DUMMYFUNCTION("IF(REGEXMATCH(A11143,""wealth planning""),""Script 1"",""-"")"),"-")</f>
        <v>-</v>
      </c>
      <c r="C11143" s="74" t="str">
        <f t="shared" si="86"/>
        <v>You: Hai assalamualaikum Aishah,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143" s="149">
        <f t="shared" si="87"/>
        <v>45609</v>
      </c>
    </row>
    <row r="11144" spans="1:4">
      <c r="B11144" s="74" t="str">
        <f ca="1">IFERROR(__xludf.DUMMYFUNCTION("IF(REGEXMATCH(A11144,""wealth planning""),""Script 1"",""-"")"),"-")</f>
        <v>-</v>
      </c>
      <c r="C11144" s="74">
        <f t="shared" si="86"/>
        <v>0</v>
      </c>
      <c r="D11144" s="149">
        <f t="shared" si="87"/>
        <v>45609</v>
      </c>
    </row>
    <row r="11145" spans="1:4">
      <c r="B11145" s="74" t="str">
        <f ca="1">IFERROR(__xludf.DUMMYFUNCTION("IF(REGEXMATCH(A11145,""wealth planning""),""Script 1"",""-"")"),"-")</f>
        <v>-</v>
      </c>
      <c r="C11145" s="74">
        <f t="shared" si="86"/>
        <v>0</v>
      </c>
      <c r="D11145" s="74" t="str">
        <f t="shared" si="87"/>
        <v>You: Hai assalamualaikum Aishah,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146" spans="1:4">
      <c r="A11146" s="74" t="s">
        <v>7320</v>
      </c>
      <c r="B11146" s="74" t="str">
        <f ca="1">IFERROR(__xludf.DUMMYFUNCTION("IF(REGEXMATCH(A11146,""wealth planning""),""Script 1"",""-"")"),"-")</f>
        <v>-</v>
      </c>
      <c r="C11146" s="74">
        <f t="shared" si="86"/>
        <v>0</v>
      </c>
      <c r="D11146" s="74">
        <f t="shared" si="87"/>
        <v>0</v>
      </c>
    </row>
    <row r="11147" spans="1:4">
      <c r="A11147" s="74" t="s">
        <v>7321</v>
      </c>
      <c r="B11147" s="74" t="str">
        <f ca="1">IFERROR(__xludf.DUMMYFUNCTION("IF(REGEXMATCH(A11147,""wealth planning""),""Script 1"",""-"")"),"-")</f>
        <v>-</v>
      </c>
      <c r="C11147" s="74" t="str">
        <f t="shared" si="86"/>
        <v>Syarifah NaurahStatus is reachable</v>
      </c>
      <c r="D11147" s="74">
        <f t="shared" si="87"/>
        <v>0</v>
      </c>
    </row>
    <row r="11148" spans="1:4">
      <c r="A11148" s="149">
        <v>45609</v>
      </c>
      <c r="B11148" s="74" t="str">
        <f ca="1">IFERROR(__xludf.DUMMYFUNCTION("IF(REGEXMATCH(A11148,""wealth planning""),""Script 1"",""-"")"),"#VALUE!")</f>
        <v>#VALUE!</v>
      </c>
      <c r="C11148" s="74" t="str">
        <f t="shared" si="86"/>
        <v>Syarifah Naurah</v>
      </c>
      <c r="D11148" s="74">
        <f t="shared" si="87"/>
        <v>0</v>
      </c>
    </row>
    <row r="11149" spans="1:4">
      <c r="A11149" s="149">
        <v>45609</v>
      </c>
      <c r="B11149" s="74" t="str">
        <f ca="1">IFERROR(__xludf.DUMMYFUNCTION("IF(REGEXMATCH(A11149,""wealth planning""),""Script 1"",""-"")"),"#VALUE!")</f>
        <v>#VALUE!</v>
      </c>
      <c r="C11149" s="149">
        <f t="shared" si="86"/>
        <v>45609</v>
      </c>
      <c r="D11149" s="74" t="str">
        <f t="shared" si="87"/>
        <v>Syarifah NaurahStatus is reachable</v>
      </c>
    </row>
    <row r="11150" spans="1:4">
      <c r="A11150" s="74" t="s">
        <v>3495</v>
      </c>
      <c r="B11150" s="74" t="str">
        <f ca="1">IFERROR(__xludf.DUMMYFUNCTION("IF(REGEXMATCH(A11150,""wealth planning""),""Script 1"",""-"")"),"Script 1")</f>
        <v>Script 1</v>
      </c>
      <c r="C11150" s="149">
        <f t="shared" si="86"/>
        <v>45609</v>
      </c>
      <c r="D11150" s="74" t="str">
        <f t="shared" si="87"/>
        <v>Syarifah Naurah</v>
      </c>
    </row>
    <row r="11151" spans="1:4">
      <c r="B11151" s="74" t="str">
        <f ca="1">IFERROR(__xludf.DUMMYFUNCTION("IF(REGEXMATCH(A11151,""wealth planning""),""Script 1"",""-"")"),"-")</f>
        <v>-</v>
      </c>
      <c r="C11151" s="74" t="str">
        <f t="shared" si="86"/>
        <v>You: Hai assalamualaikum Syarifah,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151" s="149">
        <f t="shared" si="87"/>
        <v>45609</v>
      </c>
    </row>
    <row r="11152" spans="1:4">
      <c r="B11152" s="74" t="str">
        <f ca="1">IFERROR(__xludf.DUMMYFUNCTION("IF(REGEXMATCH(A11152,""wealth planning""),""Script 1"",""-"")"),"-")</f>
        <v>-</v>
      </c>
      <c r="C11152" s="74">
        <f t="shared" si="86"/>
        <v>0</v>
      </c>
      <c r="D11152" s="149">
        <f t="shared" si="87"/>
        <v>45609</v>
      </c>
    </row>
    <row r="11153" spans="1:4">
      <c r="B11153" s="74" t="str">
        <f ca="1">IFERROR(__xludf.DUMMYFUNCTION("IF(REGEXMATCH(A11153,""wealth planning""),""Script 1"",""-"")"),"-")</f>
        <v>-</v>
      </c>
      <c r="C11153" s="74">
        <f t="shared" si="86"/>
        <v>0</v>
      </c>
      <c r="D11153" s="74" t="str">
        <f t="shared" si="87"/>
        <v>You: Hai assalamualaikum Syarifah,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154" spans="1:4">
      <c r="A11154" s="74" t="s">
        <v>7323</v>
      </c>
      <c r="B11154" s="74" t="str">
        <f ca="1">IFERROR(__xludf.DUMMYFUNCTION("IF(REGEXMATCH(A11154,""wealth planning""),""Script 1"",""-"")"),"-")</f>
        <v>-</v>
      </c>
      <c r="C11154" s="74">
        <f t="shared" si="86"/>
        <v>0</v>
      </c>
      <c r="D11154" s="74">
        <f t="shared" si="87"/>
        <v>0</v>
      </c>
    </row>
    <row r="11155" spans="1:4">
      <c r="A11155" s="74" t="s">
        <v>7324</v>
      </c>
      <c r="B11155" s="74" t="str">
        <f ca="1">IFERROR(__xludf.DUMMYFUNCTION("IF(REGEXMATCH(A11155,""wealth planning""),""Script 1"",""-"")"),"-")</f>
        <v>-</v>
      </c>
      <c r="C11155" s="74" t="str">
        <f t="shared" si="86"/>
        <v>Syakir ShaffieStatus is reachable</v>
      </c>
      <c r="D11155" s="74">
        <f t="shared" si="87"/>
        <v>0</v>
      </c>
    </row>
    <row r="11156" spans="1:4">
      <c r="A11156" s="149">
        <v>45609</v>
      </c>
      <c r="B11156" s="74" t="str">
        <f ca="1">IFERROR(__xludf.DUMMYFUNCTION("IF(REGEXMATCH(A11156,""wealth planning""),""Script 1"",""-"")"),"#VALUE!")</f>
        <v>#VALUE!</v>
      </c>
      <c r="C11156" s="74" t="str">
        <f t="shared" si="86"/>
        <v>Syakir Shaffie</v>
      </c>
      <c r="D11156" s="74">
        <f t="shared" si="87"/>
        <v>0</v>
      </c>
    </row>
    <row r="11157" spans="1:4">
      <c r="A11157" s="149">
        <v>45609</v>
      </c>
      <c r="B11157" s="74" t="str">
        <f ca="1">IFERROR(__xludf.DUMMYFUNCTION("IF(REGEXMATCH(A11157,""wealth planning""),""Script 1"",""-"")"),"#VALUE!")</f>
        <v>#VALUE!</v>
      </c>
      <c r="C11157" s="149">
        <f t="shared" si="86"/>
        <v>45609</v>
      </c>
      <c r="D11157" s="74" t="str">
        <f t="shared" si="87"/>
        <v>Syakir ShaffieStatus is reachable</v>
      </c>
    </row>
    <row r="11158" spans="1:4">
      <c r="A11158" s="74" t="s">
        <v>7325</v>
      </c>
      <c r="B11158" s="74" t="str">
        <f ca="1">IFERROR(__xludf.DUMMYFUNCTION("IF(REGEXMATCH(A11158,""wealth planning""),""Script 1"",""-"")"),"Script 1")</f>
        <v>Script 1</v>
      </c>
      <c r="C11158" s="149">
        <f t="shared" si="86"/>
        <v>45609</v>
      </c>
      <c r="D11158" s="74" t="str">
        <f t="shared" si="87"/>
        <v>Syakir Shaffie</v>
      </c>
    </row>
    <row r="11159" spans="1:4">
      <c r="B11159" s="74" t="str">
        <f ca="1">IFERROR(__xludf.DUMMYFUNCTION("IF(REGEXMATCH(A11159,""wealth planning""),""Script 1"",""-"")"),"-")</f>
        <v>-</v>
      </c>
      <c r="C11159" s="74" t="str">
        <f t="shared" si="86"/>
        <v>You: Hai assalamualaikum Syakir,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159" s="149">
        <f t="shared" si="87"/>
        <v>45609</v>
      </c>
    </row>
    <row r="11160" spans="1:4">
      <c r="B11160" s="74" t="str">
        <f ca="1">IFERROR(__xludf.DUMMYFUNCTION("IF(REGEXMATCH(A11160,""wealth planning""),""Script 1"",""-"")"),"-")</f>
        <v>-</v>
      </c>
      <c r="C11160" s="74">
        <f t="shared" si="86"/>
        <v>0</v>
      </c>
      <c r="D11160" s="149">
        <f t="shared" si="87"/>
        <v>45609</v>
      </c>
    </row>
    <row r="11161" spans="1:4">
      <c r="B11161" s="74" t="str">
        <f ca="1">IFERROR(__xludf.DUMMYFUNCTION("IF(REGEXMATCH(A11161,""wealth planning""),""Script 1"",""-"")"),"-")</f>
        <v>-</v>
      </c>
      <c r="C11161" s="74">
        <f t="shared" si="86"/>
        <v>0</v>
      </c>
      <c r="D11161" s="74" t="str">
        <f t="shared" si="87"/>
        <v>You: Hai assalamualaikum Syakir,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162" spans="1:4">
      <c r="B11162" s="74" t="str">
        <f ca="1">IFERROR(__xludf.DUMMYFUNCTION("IF(REGEXMATCH(A11162,""wealth planning""),""Script 1"",""-"")"),"-")</f>
        <v>-</v>
      </c>
      <c r="C11162" s="74">
        <f t="shared" si="86"/>
        <v>0</v>
      </c>
      <c r="D11162" s="74">
        <f t="shared" si="87"/>
        <v>0</v>
      </c>
    </row>
    <row r="11163" spans="1:4">
      <c r="A11163" s="74" t="s">
        <v>7328</v>
      </c>
      <c r="B11163" s="74" t="str">
        <f ca="1">IFERROR(__xludf.DUMMYFUNCTION("IF(REGEXMATCH(A11163,""wealth planning""),""Script 1"",""-"")"),"-")</f>
        <v>-</v>
      </c>
      <c r="C11163" s="74">
        <f t="shared" si="86"/>
        <v>0</v>
      </c>
      <c r="D11163" s="74">
        <f t="shared" si="87"/>
        <v>0</v>
      </c>
    </row>
    <row r="11164" spans="1:4">
      <c r="A11164" s="149">
        <v>45609</v>
      </c>
      <c r="B11164" s="74" t="str">
        <f ca="1">IFERROR(__xludf.DUMMYFUNCTION("IF(REGEXMATCH(A11164,""wealth planning""),""Script 1"",""-"")"),"#VALUE!")</f>
        <v>#VALUE!</v>
      </c>
      <c r="C11164" s="74" t="str">
        <f t="shared" si="86"/>
        <v>Muhammad Haziq Jamil</v>
      </c>
      <c r="D11164" s="74">
        <f t="shared" si="87"/>
        <v>0</v>
      </c>
    </row>
    <row r="11165" spans="1:4">
      <c r="A11165" s="149">
        <v>45609</v>
      </c>
      <c r="B11165" s="74" t="str">
        <f ca="1">IFERROR(__xludf.DUMMYFUNCTION("IF(REGEXMATCH(A11165,""wealth planning""),""Script 1"",""-"")"),"#VALUE!")</f>
        <v>#VALUE!</v>
      </c>
      <c r="C11165" s="149">
        <f t="shared" si="86"/>
        <v>45609</v>
      </c>
      <c r="D11165" s="74">
        <f t="shared" si="87"/>
        <v>0</v>
      </c>
    </row>
    <row r="11166" spans="1:4">
      <c r="A11166" s="74" t="s">
        <v>3294</v>
      </c>
      <c r="B11166" s="74" t="str">
        <f ca="1">IFERROR(__xludf.DUMMYFUNCTION("IF(REGEXMATCH(A11166,""wealth planning""),""Script 1"",""-"")"),"Script 1")</f>
        <v>Script 1</v>
      </c>
      <c r="C11166" s="149">
        <f t="shared" si="86"/>
        <v>45609</v>
      </c>
      <c r="D11166" s="74" t="str">
        <f t="shared" si="87"/>
        <v>Muhammad Haziq Jamil</v>
      </c>
    </row>
    <row r="11167" spans="1:4">
      <c r="B11167" s="74" t="str">
        <f ca="1">IFERROR(__xludf.DUMMYFUNCTION("IF(REGEXMATCH(A11167,""wealth planning""),""Script 1"",""-"")"),"-")</f>
        <v>-</v>
      </c>
      <c r="C11167" s="74" t="str">
        <f t="shared" si="86"/>
        <v>You: Hai assalamualaikum Haziq,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167" s="149">
        <f t="shared" si="87"/>
        <v>45609</v>
      </c>
    </row>
    <row r="11168" spans="1:4">
      <c r="B11168" s="74" t="str">
        <f ca="1">IFERROR(__xludf.DUMMYFUNCTION("IF(REGEXMATCH(A11168,""wealth planning""),""Script 1"",""-"")"),"-")</f>
        <v>-</v>
      </c>
      <c r="C11168" s="74">
        <f t="shared" si="86"/>
        <v>0</v>
      </c>
      <c r="D11168" s="149">
        <f t="shared" si="87"/>
        <v>45609</v>
      </c>
    </row>
    <row r="11169" spans="1:4">
      <c r="B11169" s="74" t="str">
        <f ca="1">IFERROR(__xludf.DUMMYFUNCTION("IF(REGEXMATCH(A11169,""wealth planning""),""Script 1"",""-"")"),"-")</f>
        <v>-</v>
      </c>
      <c r="C11169" s="74">
        <f t="shared" si="86"/>
        <v>0</v>
      </c>
      <c r="D11169" s="74" t="str">
        <f t="shared" si="87"/>
        <v>You: Hai assalamualaikum Haziq,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170" spans="1:4">
      <c r="A11170" s="74" t="s">
        <v>7330</v>
      </c>
      <c r="B11170" s="74" t="str">
        <f ca="1">IFERROR(__xludf.DUMMYFUNCTION("IF(REGEXMATCH(A11170,""wealth planning""),""Script 1"",""-"")"),"-")</f>
        <v>-</v>
      </c>
      <c r="C11170" s="74">
        <f t="shared" si="86"/>
        <v>0</v>
      </c>
      <c r="D11170" s="74">
        <f t="shared" si="87"/>
        <v>0</v>
      </c>
    </row>
    <row r="11171" spans="1:4">
      <c r="A11171" s="74" t="s">
        <v>7331</v>
      </c>
      <c r="B11171" s="74" t="str">
        <f ca="1">IFERROR(__xludf.DUMMYFUNCTION("IF(REGEXMATCH(A11171,""wealth planning""),""Script 1"",""-"")"),"-")</f>
        <v>-</v>
      </c>
      <c r="C11171" s="74" t="str">
        <f t="shared" si="86"/>
        <v>Najiha ZailaniStatus is reachable</v>
      </c>
      <c r="D11171" s="74">
        <f t="shared" si="87"/>
        <v>0</v>
      </c>
    </row>
    <row r="11172" spans="1:4">
      <c r="A11172" s="149">
        <v>45609</v>
      </c>
      <c r="B11172" s="74" t="str">
        <f ca="1">IFERROR(__xludf.DUMMYFUNCTION("IF(REGEXMATCH(A11172,""wealth planning""),""Script 1"",""-"")"),"#VALUE!")</f>
        <v>#VALUE!</v>
      </c>
      <c r="C11172" s="74" t="str">
        <f t="shared" si="86"/>
        <v>Najiha Zailani</v>
      </c>
      <c r="D11172" s="74">
        <f t="shared" si="87"/>
        <v>0</v>
      </c>
    </row>
    <row r="11173" spans="1:4">
      <c r="A11173" s="149">
        <v>45609</v>
      </c>
      <c r="B11173" s="74" t="str">
        <f ca="1">IFERROR(__xludf.DUMMYFUNCTION("IF(REGEXMATCH(A11173,""wealth planning""),""Script 1"",""-"")"),"#VALUE!")</f>
        <v>#VALUE!</v>
      </c>
      <c r="C11173" s="149">
        <f t="shared" si="86"/>
        <v>45609</v>
      </c>
      <c r="D11173" s="74" t="str">
        <f t="shared" si="87"/>
        <v>Najiha ZailaniStatus is reachable</v>
      </c>
    </row>
    <row r="11174" spans="1:4">
      <c r="A11174" s="74" t="s">
        <v>3169</v>
      </c>
      <c r="B11174" s="74" t="str">
        <f ca="1">IFERROR(__xludf.DUMMYFUNCTION("IF(REGEXMATCH(A11174,""wealth planning""),""Script 1"",""-"")"),"Script 1")</f>
        <v>Script 1</v>
      </c>
      <c r="C11174" s="149">
        <f t="shared" si="86"/>
        <v>45609</v>
      </c>
      <c r="D11174" s="74" t="str">
        <f t="shared" si="87"/>
        <v>Najiha Zailani</v>
      </c>
    </row>
    <row r="11175" spans="1:4">
      <c r="B11175" s="74" t="str">
        <f ca="1">IFERROR(__xludf.DUMMYFUNCTION("IF(REGEXMATCH(A11175,""wealth planning""),""Script 1"",""-"")"),"-")</f>
        <v>-</v>
      </c>
      <c r="C11175" s="74" t="str">
        <f t="shared" si="86"/>
        <v>You: Hai assalamualaikum Najiha,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175" s="149">
        <f t="shared" si="87"/>
        <v>45609</v>
      </c>
    </row>
    <row r="11176" spans="1:4">
      <c r="B11176" s="74" t="str">
        <f ca="1">IFERROR(__xludf.DUMMYFUNCTION("IF(REGEXMATCH(A11176,""wealth planning""),""Script 1"",""-"")"),"-")</f>
        <v>-</v>
      </c>
      <c r="C11176" s="74">
        <f t="shared" si="86"/>
        <v>0</v>
      </c>
      <c r="D11176" s="149">
        <f t="shared" si="87"/>
        <v>45609</v>
      </c>
    </row>
    <row r="11177" spans="1:4">
      <c r="B11177" s="74" t="str">
        <f ca="1">IFERROR(__xludf.DUMMYFUNCTION("IF(REGEXMATCH(A11177,""wealth planning""),""Script 1"",""-"")"),"-")</f>
        <v>-</v>
      </c>
      <c r="C11177" s="74">
        <f t="shared" si="86"/>
        <v>0</v>
      </c>
      <c r="D11177" s="74" t="str">
        <f t="shared" si="87"/>
        <v>You: Hai assalamualaikum Najiha,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178" spans="1:4">
      <c r="B11178" s="74" t="str">
        <f ca="1">IFERROR(__xludf.DUMMYFUNCTION("IF(REGEXMATCH(A11178,""wealth planning""),""Script 1"",""-"")"),"-")</f>
        <v>-</v>
      </c>
      <c r="C11178" s="74">
        <f t="shared" si="86"/>
        <v>0</v>
      </c>
      <c r="D11178" s="74">
        <f t="shared" si="87"/>
        <v>0</v>
      </c>
    </row>
    <row r="11179" spans="1:4">
      <c r="A11179" s="74" t="s">
        <v>7334</v>
      </c>
      <c r="B11179" s="74" t="str">
        <f ca="1">IFERROR(__xludf.DUMMYFUNCTION("IF(REGEXMATCH(A11179,""wealth planning""),""Script 1"",""-"")"),"-")</f>
        <v>-</v>
      </c>
      <c r="C11179" s="74">
        <f t="shared" si="86"/>
        <v>0</v>
      </c>
      <c r="D11179" s="74">
        <f t="shared" si="87"/>
        <v>0</v>
      </c>
    </row>
    <row r="11180" spans="1:4">
      <c r="A11180" s="149">
        <v>45609</v>
      </c>
      <c r="B11180" s="74" t="str">
        <f ca="1">IFERROR(__xludf.DUMMYFUNCTION("IF(REGEXMATCH(A11180,""wealth planning""),""Script 1"",""-"")"),"#VALUE!")</f>
        <v>#VALUE!</v>
      </c>
      <c r="C11180" s="74" t="str">
        <f t="shared" si="86"/>
        <v>Abu Zar</v>
      </c>
      <c r="D11180" s="74">
        <f t="shared" si="87"/>
        <v>0</v>
      </c>
    </row>
    <row r="11181" spans="1:4">
      <c r="A11181" s="149">
        <v>45609</v>
      </c>
      <c r="B11181" s="74" t="str">
        <f ca="1">IFERROR(__xludf.DUMMYFUNCTION("IF(REGEXMATCH(A11181,""wealth planning""),""Script 1"",""-"")"),"#VALUE!")</f>
        <v>#VALUE!</v>
      </c>
      <c r="C11181" s="149">
        <f t="shared" si="86"/>
        <v>45609</v>
      </c>
      <c r="D11181" s="74">
        <f t="shared" si="87"/>
        <v>0</v>
      </c>
    </row>
    <row r="11182" spans="1:4">
      <c r="A11182" s="74" t="s">
        <v>7335</v>
      </c>
      <c r="B11182" s="74" t="str">
        <f ca="1">IFERROR(__xludf.DUMMYFUNCTION("IF(REGEXMATCH(A11182,""wealth planning""),""Script 1"",""-"")"),"Script 1")</f>
        <v>Script 1</v>
      </c>
      <c r="C11182" s="149">
        <f t="shared" si="86"/>
        <v>45609</v>
      </c>
      <c r="D11182" s="74" t="str">
        <f t="shared" si="87"/>
        <v>Abu Zar</v>
      </c>
    </row>
    <row r="11183" spans="1:4">
      <c r="B11183" s="74" t="str">
        <f ca="1">IFERROR(__xludf.DUMMYFUNCTION("IF(REGEXMATCH(A11183,""wealth planning""),""Script 1"",""-"")"),"-")</f>
        <v>-</v>
      </c>
      <c r="C11183" s="74" t="str">
        <f t="shared" si="86"/>
        <v>You: Hai assalamualaikum Abu Zar,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183" s="149">
        <f t="shared" si="87"/>
        <v>45609</v>
      </c>
    </row>
    <row r="11184" spans="1:4">
      <c r="B11184" s="74" t="str">
        <f ca="1">IFERROR(__xludf.DUMMYFUNCTION("IF(REGEXMATCH(A11184,""wealth planning""),""Script 1"",""-"")"),"-")</f>
        <v>-</v>
      </c>
      <c r="C11184" s="74">
        <f t="shared" si="86"/>
        <v>0</v>
      </c>
      <c r="D11184" s="149">
        <f t="shared" si="87"/>
        <v>45609</v>
      </c>
    </row>
    <row r="11185" spans="1:4">
      <c r="B11185" s="74" t="str">
        <f ca="1">IFERROR(__xludf.DUMMYFUNCTION("IF(REGEXMATCH(A11185,""wealth planning""),""Script 1"",""-"")"),"-")</f>
        <v>-</v>
      </c>
      <c r="C11185" s="74">
        <f t="shared" si="86"/>
        <v>0</v>
      </c>
      <c r="D11185" s="74" t="str">
        <f t="shared" si="87"/>
        <v>You: Hai assalamualaikum Abu Zar,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186" spans="1:4">
      <c r="A11186" s="74" t="s">
        <v>7337</v>
      </c>
      <c r="B11186" s="74" t="str">
        <f ca="1">IFERROR(__xludf.DUMMYFUNCTION("IF(REGEXMATCH(A11186,""wealth planning""),""Script 1"",""-"")"),"-")</f>
        <v>-</v>
      </c>
      <c r="C11186" s="74">
        <f t="shared" si="86"/>
        <v>0</v>
      </c>
      <c r="D11186" s="74">
        <f t="shared" si="87"/>
        <v>0</v>
      </c>
    </row>
    <row r="11187" spans="1:4">
      <c r="A11187" s="74" t="s">
        <v>7338</v>
      </c>
      <c r="B11187" s="74" t="str">
        <f ca="1">IFERROR(__xludf.DUMMYFUNCTION("IF(REGEXMATCH(A11187,""wealth planning""),""Script 1"",""-"")"),"-")</f>
        <v>-</v>
      </c>
      <c r="C11187" s="74" t="str">
        <f t="shared" si="86"/>
        <v>Izzah AmirahStatus is reachable</v>
      </c>
      <c r="D11187" s="74">
        <f t="shared" si="87"/>
        <v>0</v>
      </c>
    </row>
    <row r="11188" spans="1:4">
      <c r="A11188" s="149">
        <v>45609</v>
      </c>
      <c r="B11188" s="74" t="str">
        <f ca="1">IFERROR(__xludf.DUMMYFUNCTION("IF(REGEXMATCH(A11188,""wealth planning""),""Script 1"",""-"")"),"#VALUE!")</f>
        <v>#VALUE!</v>
      </c>
      <c r="C11188" s="74" t="str">
        <f t="shared" si="86"/>
        <v>Izzah Amirah</v>
      </c>
      <c r="D11188" s="74">
        <f t="shared" si="87"/>
        <v>0</v>
      </c>
    </row>
    <row r="11189" spans="1:4">
      <c r="A11189" s="149">
        <v>45609</v>
      </c>
      <c r="B11189" s="74" t="str">
        <f ca="1">IFERROR(__xludf.DUMMYFUNCTION("IF(REGEXMATCH(A11189,""wealth planning""),""Script 1"",""-"")"),"#VALUE!")</f>
        <v>#VALUE!</v>
      </c>
      <c r="C11189" s="149">
        <f t="shared" si="86"/>
        <v>45609</v>
      </c>
      <c r="D11189" s="74" t="str">
        <f t="shared" si="87"/>
        <v>Izzah AmirahStatus is reachable</v>
      </c>
    </row>
    <row r="11190" spans="1:4">
      <c r="A11190" s="74" t="s">
        <v>3444</v>
      </c>
      <c r="B11190" s="74" t="str">
        <f ca="1">IFERROR(__xludf.DUMMYFUNCTION("IF(REGEXMATCH(A11190,""wealth planning""),""Script 1"",""-"")"),"Script 1")</f>
        <v>Script 1</v>
      </c>
      <c r="C11190" s="149">
        <f t="shared" si="86"/>
        <v>45609</v>
      </c>
      <c r="D11190" s="74" t="str">
        <f t="shared" si="87"/>
        <v>Izzah Amirah</v>
      </c>
    </row>
    <row r="11191" spans="1:4">
      <c r="B11191" s="74" t="str">
        <f ca="1">IFERROR(__xludf.DUMMYFUNCTION("IF(REGEXMATCH(A11191,""wealth planning""),""Script 1"",""-"")"),"-")</f>
        <v>-</v>
      </c>
      <c r="C11191" s="74" t="str">
        <f t="shared" si="86"/>
        <v>You: Hai assalamualaikum Izzah,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191" s="149">
        <f t="shared" si="87"/>
        <v>45609</v>
      </c>
    </row>
    <row r="11192" spans="1:4">
      <c r="B11192" s="74" t="str">
        <f ca="1">IFERROR(__xludf.DUMMYFUNCTION("IF(REGEXMATCH(A11192,""wealth planning""),""Script 1"",""-"")"),"-")</f>
        <v>-</v>
      </c>
      <c r="C11192" s="74">
        <f t="shared" si="86"/>
        <v>0</v>
      </c>
      <c r="D11192" s="149">
        <f t="shared" si="87"/>
        <v>45609</v>
      </c>
    </row>
    <row r="11193" spans="1:4">
      <c r="B11193" s="74" t="str">
        <f ca="1">IFERROR(__xludf.DUMMYFUNCTION("IF(REGEXMATCH(A11193,""wealth planning""),""Script 1"",""-"")"),"-")</f>
        <v>-</v>
      </c>
      <c r="C11193" s="74">
        <f t="shared" si="86"/>
        <v>0</v>
      </c>
      <c r="D11193" s="74" t="str">
        <f t="shared" si="87"/>
        <v>You: Hai assalamualaikum Izzah,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194" spans="1:4">
      <c r="A11194" s="74" t="s">
        <v>7340</v>
      </c>
      <c r="B11194" s="74" t="str">
        <f ca="1">IFERROR(__xludf.DUMMYFUNCTION("IF(REGEXMATCH(A11194,""wealth planning""),""Script 1"",""-"")"),"-")</f>
        <v>-</v>
      </c>
      <c r="C11194" s="74">
        <f t="shared" si="86"/>
        <v>0</v>
      </c>
      <c r="D11194" s="74">
        <f t="shared" si="87"/>
        <v>0</v>
      </c>
    </row>
    <row r="11195" spans="1:4">
      <c r="A11195" s="74" t="s">
        <v>7340</v>
      </c>
      <c r="B11195" s="74" t="str">
        <f ca="1">IFERROR(__xludf.DUMMYFUNCTION("IF(REGEXMATCH(A11195,""wealth planning""),""Script 1"",""-"")"),"-")</f>
        <v>-</v>
      </c>
      <c r="C11195" s="74" t="str">
        <f t="shared" si="86"/>
        <v>Malek Faisal Mustapha</v>
      </c>
      <c r="D11195" s="74">
        <f t="shared" si="87"/>
        <v>0</v>
      </c>
    </row>
    <row r="11196" spans="1:4">
      <c r="A11196" s="149">
        <v>45609</v>
      </c>
      <c r="B11196" s="74" t="str">
        <f ca="1">IFERROR(__xludf.DUMMYFUNCTION("IF(REGEXMATCH(A11196,""wealth planning""),""Script 1"",""-"")"),"#VALUE!")</f>
        <v>#VALUE!</v>
      </c>
      <c r="C11196" s="74" t="str">
        <f t="shared" si="86"/>
        <v>Malek Faisal Mustapha</v>
      </c>
      <c r="D11196" s="74">
        <f t="shared" si="87"/>
        <v>0</v>
      </c>
    </row>
    <row r="11197" spans="1:4">
      <c r="A11197" s="149">
        <v>45609</v>
      </c>
      <c r="B11197" s="74" t="str">
        <f ca="1">IFERROR(__xludf.DUMMYFUNCTION("IF(REGEXMATCH(A11197,""wealth planning""),""Script 1"",""-"")"),"#VALUE!")</f>
        <v>#VALUE!</v>
      </c>
      <c r="C11197" s="149">
        <f t="shared" si="86"/>
        <v>45609</v>
      </c>
      <c r="D11197" s="74" t="str">
        <f t="shared" si="87"/>
        <v>Malek Faisal Mustapha</v>
      </c>
    </row>
    <row r="11198" spans="1:4">
      <c r="A11198" s="74" t="s">
        <v>7341</v>
      </c>
      <c r="B11198" s="74" t="str">
        <f ca="1">IFERROR(__xludf.DUMMYFUNCTION("IF(REGEXMATCH(A11198,""wealth planning""),""Script 1"",""-"")"),"Script 1")</f>
        <v>Script 1</v>
      </c>
      <c r="C11198" s="149">
        <f t="shared" si="86"/>
        <v>45609</v>
      </c>
      <c r="D11198" s="74" t="str">
        <f t="shared" si="87"/>
        <v>Malek Faisal Mustapha</v>
      </c>
    </row>
    <row r="11199" spans="1:4">
      <c r="B11199" s="74" t="str">
        <f ca="1">IFERROR(__xludf.DUMMYFUNCTION("IF(REGEXMATCH(A11199,""wealth planning""),""Script 1"",""-"")"),"-")</f>
        <v>-</v>
      </c>
      <c r="C11199" s="74" t="str">
        <f t="shared" si="86"/>
        <v>You: Hai assalamualaikum tuan Malek,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199" s="149">
        <f t="shared" si="87"/>
        <v>45609</v>
      </c>
    </row>
    <row r="11200" spans="1:4">
      <c r="B11200" s="74" t="str">
        <f ca="1">IFERROR(__xludf.DUMMYFUNCTION("IF(REGEXMATCH(A11200,""wealth planning""),""Script 1"",""-"")"),"-")</f>
        <v>-</v>
      </c>
      <c r="C11200" s="74">
        <f t="shared" si="86"/>
        <v>0</v>
      </c>
      <c r="D11200" s="149">
        <f t="shared" si="87"/>
        <v>45609</v>
      </c>
    </row>
    <row r="11201" spans="1:4">
      <c r="B11201" s="74" t="str">
        <f ca="1">IFERROR(__xludf.DUMMYFUNCTION("IF(REGEXMATCH(A11201,""wealth planning""),""Script 1"",""-"")"),"-")</f>
        <v>-</v>
      </c>
      <c r="C11201" s="74">
        <f t="shared" si="86"/>
        <v>0</v>
      </c>
      <c r="D11201" s="74" t="str">
        <f t="shared" si="87"/>
        <v>You: Hai assalamualaikum tuan Malek,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202" spans="1:4">
      <c r="A11202" s="74" t="s">
        <v>7343</v>
      </c>
      <c r="B11202" s="74" t="str">
        <f ca="1">IFERROR(__xludf.DUMMYFUNCTION("IF(REGEXMATCH(A11202,""wealth planning""),""Script 1"",""-"")"),"-")</f>
        <v>-</v>
      </c>
      <c r="C11202" s="74">
        <f t="shared" si="86"/>
        <v>0</v>
      </c>
      <c r="D11202" s="74">
        <f t="shared" si="87"/>
        <v>0</v>
      </c>
    </row>
    <row r="11203" spans="1:4">
      <c r="A11203" s="74" t="s">
        <v>7344</v>
      </c>
      <c r="B11203" s="74" t="str">
        <f ca="1">IFERROR(__xludf.DUMMYFUNCTION("IF(REGEXMATCH(A11203,""wealth planning""),""Script 1"",""-"")"),"-")</f>
        <v>-</v>
      </c>
      <c r="C11203" s="74" t="str">
        <f t="shared" si="86"/>
        <v>Noor A'thiqahStatus is reachable</v>
      </c>
      <c r="D11203" s="74">
        <f t="shared" si="87"/>
        <v>0</v>
      </c>
    </row>
    <row r="11204" spans="1:4">
      <c r="A11204" s="149">
        <v>45609</v>
      </c>
      <c r="B11204" s="74" t="str">
        <f ca="1">IFERROR(__xludf.DUMMYFUNCTION("IF(REGEXMATCH(A11204,""wealth planning""),""Script 1"",""-"")"),"#VALUE!")</f>
        <v>#VALUE!</v>
      </c>
      <c r="C11204" s="74" t="str">
        <f t="shared" si="86"/>
        <v>Noor A'thiqah</v>
      </c>
      <c r="D11204" s="74">
        <f t="shared" si="87"/>
        <v>0</v>
      </c>
    </row>
    <row r="11205" spans="1:4">
      <c r="A11205" s="149">
        <v>45609</v>
      </c>
      <c r="B11205" s="74" t="str">
        <f ca="1">IFERROR(__xludf.DUMMYFUNCTION("IF(REGEXMATCH(A11205,""wealth planning""),""Script 1"",""-"")"),"#VALUE!")</f>
        <v>#VALUE!</v>
      </c>
      <c r="C11205" s="149">
        <f t="shared" si="86"/>
        <v>45609</v>
      </c>
      <c r="D11205" s="74" t="str">
        <f t="shared" si="87"/>
        <v>Noor A'thiqahStatus is reachable</v>
      </c>
    </row>
    <row r="11206" spans="1:4">
      <c r="A11206" s="74" t="s">
        <v>7345</v>
      </c>
      <c r="B11206" s="74" t="str">
        <f ca="1">IFERROR(__xludf.DUMMYFUNCTION("IF(REGEXMATCH(A11206,""wealth planning""),""Script 1"",""-"")"),"Script 1")</f>
        <v>Script 1</v>
      </c>
      <c r="C11206" s="149">
        <f t="shared" si="86"/>
        <v>45609</v>
      </c>
      <c r="D11206" s="74" t="str">
        <f t="shared" si="87"/>
        <v>Noor A'thiqah</v>
      </c>
    </row>
    <row r="11207" spans="1:4">
      <c r="B11207" s="74" t="str">
        <f ca="1">IFERROR(__xludf.DUMMYFUNCTION("IF(REGEXMATCH(A11207,""wealth planning""),""Script 1"",""-"")"),"-")</f>
        <v>-</v>
      </c>
      <c r="C11207" s="74" t="str">
        <f t="shared" si="86"/>
        <v>You: Hai assalamualaikum Noor A’thiqah,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207" s="149">
        <f t="shared" si="87"/>
        <v>45609</v>
      </c>
    </row>
    <row r="11208" spans="1:4">
      <c r="B11208" s="74" t="str">
        <f ca="1">IFERROR(__xludf.DUMMYFUNCTION("IF(REGEXMATCH(A11208,""wealth planning""),""Script 1"",""-"")"),"-")</f>
        <v>-</v>
      </c>
      <c r="C11208" s="74">
        <f t="shared" si="86"/>
        <v>0</v>
      </c>
      <c r="D11208" s="149">
        <f t="shared" si="87"/>
        <v>45609</v>
      </c>
    </row>
    <row r="11209" spans="1:4">
      <c r="B11209" s="74" t="str">
        <f ca="1">IFERROR(__xludf.DUMMYFUNCTION("IF(REGEXMATCH(A11209,""wealth planning""),""Script 1"",""-"")"),"-")</f>
        <v>-</v>
      </c>
      <c r="C11209" s="74">
        <f t="shared" si="86"/>
        <v>0</v>
      </c>
      <c r="D11209" s="74" t="str">
        <f t="shared" si="87"/>
        <v>You: Hai assalamualaikum Noor A’thiqah,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210" spans="1:4">
      <c r="A11210" s="74" t="s">
        <v>7347</v>
      </c>
      <c r="B11210" s="74" t="str">
        <f ca="1">IFERROR(__xludf.DUMMYFUNCTION("IF(REGEXMATCH(A11210,""wealth planning""),""Script 1"",""-"")"),"-")</f>
        <v>-</v>
      </c>
      <c r="C11210" s="74">
        <f t="shared" si="86"/>
        <v>0</v>
      </c>
      <c r="D11210" s="74">
        <f t="shared" si="87"/>
        <v>0</v>
      </c>
    </row>
    <row r="11211" spans="1:4">
      <c r="A11211" s="74" t="s">
        <v>7347</v>
      </c>
      <c r="B11211" s="74" t="str">
        <f ca="1">IFERROR(__xludf.DUMMYFUNCTION("IF(REGEXMATCH(A11211,""wealth planning""),""Script 1"",""-"")"),"-")</f>
        <v>-</v>
      </c>
      <c r="C11211" s="74" t="str">
        <f t="shared" si="86"/>
        <v>Syazwani Aqilah</v>
      </c>
      <c r="D11211" s="74">
        <f t="shared" si="87"/>
        <v>0</v>
      </c>
    </row>
    <row r="11212" spans="1:4">
      <c r="A11212" s="149">
        <v>45609</v>
      </c>
      <c r="B11212" s="74" t="str">
        <f ca="1">IFERROR(__xludf.DUMMYFUNCTION("IF(REGEXMATCH(A11212,""wealth planning""),""Script 1"",""-"")"),"#VALUE!")</f>
        <v>#VALUE!</v>
      </c>
      <c r="C11212" s="74" t="str">
        <f t="shared" si="86"/>
        <v>Syazwani Aqilah</v>
      </c>
      <c r="D11212" s="74">
        <f t="shared" si="87"/>
        <v>0</v>
      </c>
    </row>
    <row r="11213" spans="1:4">
      <c r="A11213" s="149">
        <v>45609</v>
      </c>
      <c r="B11213" s="74" t="str">
        <f ca="1">IFERROR(__xludf.DUMMYFUNCTION("IF(REGEXMATCH(A11213,""wealth planning""),""Script 1"",""-"")"),"#VALUE!")</f>
        <v>#VALUE!</v>
      </c>
      <c r="C11213" s="149">
        <f t="shared" si="86"/>
        <v>45609</v>
      </c>
      <c r="D11213" s="74" t="str">
        <f t="shared" si="87"/>
        <v>Syazwani Aqilah</v>
      </c>
    </row>
    <row r="11214" spans="1:4">
      <c r="A11214" s="74" t="s">
        <v>7348</v>
      </c>
      <c r="B11214" s="74" t="str">
        <f ca="1">IFERROR(__xludf.DUMMYFUNCTION("IF(REGEXMATCH(A11214,""wealth planning""),""Script 1"",""-"")"),"Script 1")</f>
        <v>Script 1</v>
      </c>
      <c r="C11214" s="149">
        <f t="shared" si="86"/>
        <v>45609</v>
      </c>
      <c r="D11214" s="74" t="str">
        <f t="shared" si="87"/>
        <v>Syazwani Aqilah</v>
      </c>
    </row>
    <row r="11215" spans="1:4">
      <c r="B11215" s="74" t="str">
        <f ca="1">IFERROR(__xludf.DUMMYFUNCTION("IF(REGEXMATCH(A11215,""wealth planning""),""Script 1"",""-"")"),"-")</f>
        <v>-</v>
      </c>
      <c r="C11215" s="74" t="str">
        <f t="shared" si="86"/>
        <v>You: Hai assalamualaikum Syazwani,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215" s="149">
        <f t="shared" si="87"/>
        <v>45609</v>
      </c>
    </row>
    <row r="11216" spans="1:4">
      <c r="B11216" s="74" t="str">
        <f ca="1">IFERROR(__xludf.DUMMYFUNCTION("IF(REGEXMATCH(A11216,""wealth planning""),""Script 1"",""-"")"),"-")</f>
        <v>-</v>
      </c>
      <c r="C11216" s="74">
        <f t="shared" si="86"/>
        <v>0</v>
      </c>
      <c r="D11216" s="149">
        <f t="shared" si="87"/>
        <v>45609</v>
      </c>
    </row>
    <row r="11217" spans="1:4">
      <c r="B11217" s="74" t="str">
        <f ca="1">IFERROR(__xludf.DUMMYFUNCTION("IF(REGEXMATCH(A11217,""wealth planning""),""Script 1"",""-"")"),"-")</f>
        <v>-</v>
      </c>
      <c r="C11217" s="74">
        <f t="shared" si="86"/>
        <v>0</v>
      </c>
      <c r="D11217" s="74" t="str">
        <f t="shared" si="87"/>
        <v>You: Hai assalamualaikum Syazwani,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218" spans="1:4">
      <c r="A11218" s="74" t="s">
        <v>7350</v>
      </c>
      <c r="B11218" s="74" t="str">
        <f ca="1">IFERROR(__xludf.DUMMYFUNCTION("IF(REGEXMATCH(A11218,""wealth planning""),""Script 1"",""-"")"),"-")</f>
        <v>-</v>
      </c>
      <c r="C11218" s="74">
        <f t="shared" si="86"/>
        <v>0</v>
      </c>
      <c r="D11218" s="74">
        <f t="shared" si="87"/>
        <v>0</v>
      </c>
    </row>
    <row r="11219" spans="1:4">
      <c r="A11219" s="74" t="s">
        <v>7351</v>
      </c>
      <c r="B11219" s="74" t="str">
        <f ca="1">IFERROR(__xludf.DUMMYFUNCTION("IF(REGEXMATCH(A11219,""wealth planning""),""Script 1"",""-"")"),"-")</f>
        <v>-</v>
      </c>
      <c r="C11219" s="74" t="str">
        <f t="shared" si="86"/>
        <v>Mohamad Khairulnaim Mohamad SallehStatus is reachable</v>
      </c>
      <c r="D11219" s="74">
        <f t="shared" si="87"/>
        <v>0</v>
      </c>
    </row>
    <row r="11220" spans="1:4">
      <c r="A11220" s="149">
        <v>45609</v>
      </c>
      <c r="B11220" s="74" t="str">
        <f ca="1">IFERROR(__xludf.DUMMYFUNCTION("IF(REGEXMATCH(A11220,""wealth planning""),""Script 1"",""-"")"),"#VALUE!")</f>
        <v>#VALUE!</v>
      </c>
      <c r="C11220" s="74" t="str">
        <f t="shared" si="86"/>
        <v>Mohamad Khairulnaim Mohamad Salleh</v>
      </c>
      <c r="D11220" s="74">
        <f t="shared" si="87"/>
        <v>0</v>
      </c>
    </row>
    <row r="11221" spans="1:4">
      <c r="A11221" s="149">
        <v>45609</v>
      </c>
      <c r="B11221" s="74" t="str">
        <f ca="1">IFERROR(__xludf.DUMMYFUNCTION("IF(REGEXMATCH(A11221,""wealth planning""),""Script 1"",""-"")"),"#VALUE!")</f>
        <v>#VALUE!</v>
      </c>
      <c r="C11221" s="149">
        <f t="shared" si="86"/>
        <v>45609</v>
      </c>
      <c r="D11221" s="74" t="str">
        <f t="shared" si="87"/>
        <v>Mohamad Khairulnaim Mohamad SallehStatus is reachable</v>
      </c>
    </row>
    <row r="11222" spans="1:4">
      <c r="A11222" s="74" t="s">
        <v>7352</v>
      </c>
      <c r="B11222" s="74" t="str">
        <f ca="1">IFERROR(__xludf.DUMMYFUNCTION("IF(REGEXMATCH(A11222,""wealth planning""),""Script 1"",""-"")"),"Script 1")</f>
        <v>Script 1</v>
      </c>
      <c r="C11222" s="149">
        <f t="shared" si="86"/>
        <v>45609</v>
      </c>
      <c r="D11222" s="74" t="str">
        <f t="shared" si="87"/>
        <v>Mohamad Khairulnaim Mohamad Salleh</v>
      </c>
    </row>
    <row r="11223" spans="1:4">
      <c r="B11223" s="74" t="str">
        <f ca="1">IFERROR(__xludf.DUMMYFUNCTION("IF(REGEXMATCH(A11223,""wealth planning""),""Script 1"",""-"")"),"-")</f>
        <v>-</v>
      </c>
      <c r="C11223" s="74" t="str">
        <f t="shared" si="86"/>
        <v>You: Hai assalamualaikum Khairulnaim,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223" s="149">
        <f t="shared" si="87"/>
        <v>45609</v>
      </c>
    </row>
    <row r="11224" spans="1:4">
      <c r="B11224" s="74" t="str">
        <f ca="1">IFERROR(__xludf.DUMMYFUNCTION("IF(REGEXMATCH(A11224,""wealth planning""),""Script 1"",""-"")"),"-")</f>
        <v>-</v>
      </c>
      <c r="C11224" s="74">
        <f t="shared" ref="C11224:C11478" si="88">A11223</f>
        <v>0</v>
      </c>
      <c r="D11224" s="149">
        <f t="shared" ref="D11224:D11478" si="89">A11221</f>
        <v>45609</v>
      </c>
    </row>
    <row r="11225" spans="1:4">
      <c r="B11225" s="74" t="str">
        <f ca="1">IFERROR(__xludf.DUMMYFUNCTION("IF(REGEXMATCH(A11225,""wealth planning""),""Script 1"",""-"")"),"-")</f>
        <v>-</v>
      </c>
      <c r="C11225" s="74">
        <f t="shared" si="88"/>
        <v>0</v>
      </c>
      <c r="D11225" s="74" t="str">
        <f t="shared" si="89"/>
        <v>You: Hai assalamualaikum Khairulnaim,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226" spans="1:4">
      <c r="A11226" s="74" t="s">
        <v>7354</v>
      </c>
      <c r="B11226" s="74" t="str">
        <f ca="1">IFERROR(__xludf.DUMMYFUNCTION("IF(REGEXMATCH(A11226,""wealth planning""),""Script 1"",""-"")"),"-")</f>
        <v>-</v>
      </c>
      <c r="C11226" s="74">
        <f t="shared" si="88"/>
        <v>0</v>
      </c>
      <c r="D11226" s="74">
        <f t="shared" si="89"/>
        <v>0</v>
      </c>
    </row>
    <row r="11227" spans="1:4">
      <c r="A11227" s="74" t="s">
        <v>7355</v>
      </c>
      <c r="B11227" s="74" t="str">
        <f ca="1">IFERROR(__xludf.DUMMYFUNCTION("IF(REGEXMATCH(A11227,""wealth planning""),""Script 1"",""-"")"),"-")</f>
        <v>-</v>
      </c>
      <c r="C11227" s="74" t="str">
        <f t="shared" si="88"/>
        <v>Noor Shahreezah Mohammad SafieStatus is reachable</v>
      </c>
      <c r="D11227" s="74">
        <f t="shared" si="89"/>
        <v>0</v>
      </c>
    </row>
    <row r="11228" spans="1:4">
      <c r="A11228" s="149">
        <v>45609</v>
      </c>
      <c r="B11228" s="74" t="str">
        <f ca="1">IFERROR(__xludf.DUMMYFUNCTION("IF(REGEXMATCH(A11228,""wealth planning""),""Script 1"",""-"")"),"#VALUE!")</f>
        <v>#VALUE!</v>
      </c>
      <c r="C11228" s="74" t="str">
        <f t="shared" si="88"/>
        <v>Noor Shahreezah Mohammad Safie</v>
      </c>
      <c r="D11228" s="74">
        <f t="shared" si="89"/>
        <v>0</v>
      </c>
    </row>
    <row r="11229" spans="1:4">
      <c r="A11229" s="149">
        <v>45609</v>
      </c>
      <c r="B11229" s="74" t="str">
        <f ca="1">IFERROR(__xludf.DUMMYFUNCTION("IF(REGEXMATCH(A11229,""wealth planning""),""Script 1"",""-"")"),"#VALUE!")</f>
        <v>#VALUE!</v>
      </c>
      <c r="C11229" s="149">
        <f t="shared" si="88"/>
        <v>45609</v>
      </c>
      <c r="D11229" s="74" t="str">
        <f t="shared" si="89"/>
        <v>Noor Shahreezah Mohammad SafieStatus is reachable</v>
      </c>
    </row>
    <row r="11230" spans="1:4">
      <c r="A11230" s="74" t="s">
        <v>7356</v>
      </c>
      <c r="B11230" s="74" t="str">
        <f ca="1">IFERROR(__xludf.DUMMYFUNCTION("IF(REGEXMATCH(A11230,""wealth planning""),""Script 1"",""-"")"),"Script 1")</f>
        <v>Script 1</v>
      </c>
      <c r="C11230" s="149">
        <f t="shared" si="88"/>
        <v>45609</v>
      </c>
      <c r="D11230" s="74" t="str">
        <f t="shared" si="89"/>
        <v>Noor Shahreezah Mohammad Safie</v>
      </c>
    </row>
    <row r="11231" spans="1:4">
      <c r="B11231" s="74" t="str">
        <f ca="1">IFERROR(__xludf.DUMMYFUNCTION("IF(REGEXMATCH(A11231,""wealth planning""),""Script 1"",""-"")"),"-")</f>
        <v>-</v>
      </c>
      <c r="C11231" s="74" t="str">
        <f t="shared" si="88"/>
        <v>You: Hai assalamualaikum puan Eazah,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231" s="149">
        <f t="shared" si="89"/>
        <v>45609</v>
      </c>
    </row>
    <row r="11232" spans="1:4">
      <c r="B11232" s="74" t="str">
        <f ca="1">IFERROR(__xludf.DUMMYFUNCTION("IF(REGEXMATCH(A11232,""wealth planning""),""Script 1"",""-"")"),"-")</f>
        <v>-</v>
      </c>
      <c r="C11232" s="74">
        <f t="shared" si="88"/>
        <v>0</v>
      </c>
      <c r="D11232" s="149">
        <f t="shared" si="89"/>
        <v>45609</v>
      </c>
    </row>
    <row r="11233" spans="1:4">
      <c r="B11233" s="74" t="str">
        <f ca="1">IFERROR(__xludf.DUMMYFUNCTION("IF(REGEXMATCH(A11233,""wealth planning""),""Script 1"",""-"")"),"-")</f>
        <v>-</v>
      </c>
      <c r="C11233" s="74">
        <f t="shared" si="88"/>
        <v>0</v>
      </c>
      <c r="D11233" s="74" t="str">
        <f t="shared" si="89"/>
        <v>You: Hai assalamualaikum puan Eazah,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234" spans="1:4">
      <c r="A11234" s="74" t="s">
        <v>7358</v>
      </c>
      <c r="B11234" s="74" t="str">
        <f ca="1">IFERROR(__xludf.DUMMYFUNCTION("IF(REGEXMATCH(A11234,""wealth planning""),""Script 1"",""-"")"),"-")</f>
        <v>-</v>
      </c>
      <c r="C11234" s="74">
        <f t="shared" si="88"/>
        <v>0</v>
      </c>
      <c r="D11234" s="74">
        <f t="shared" si="89"/>
        <v>0</v>
      </c>
    </row>
    <row r="11235" spans="1:4">
      <c r="A11235" s="74" t="s">
        <v>7359</v>
      </c>
      <c r="B11235" s="74" t="str">
        <f ca="1">IFERROR(__xludf.DUMMYFUNCTION("IF(REGEXMATCH(A11235,""wealth planning""),""Script 1"",""-"")"),"-")</f>
        <v>-</v>
      </c>
      <c r="C11235" s="74" t="str">
        <f t="shared" si="88"/>
        <v>Nur Adila Mohd NoorStatus is reachable</v>
      </c>
      <c r="D11235" s="74">
        <f t="shared" si="89"/>
        <v>0</v>
      </c>
    </row>
    <row r="11236" spans="1:4">
      <c r="A11236" s="149">
        <v>45609</v>
      </c>
      <c r="B11236" s="74" t="str">
        <f ca="1">IFERROR(__xludf.DUMMYFUNCTION("IF(REGEXMATCH(A11236,""wealth planning""),""Script 1"",""-"")"),"#VALUE!")</f>
        <v>#VALUE!</v>
      </c>
      <c r="C11236" s="74" t="str">
        <f t="shared" si="88"/>
        <v>Nur Adila Mohd Noor</v>
      </c>
      <c r="D11236" s="74">
        <f t="shared" si="89"/>
        <v>0</v>
      </c>
    </row>
    <row r="11237" spans="1:4">
      <c r="A11237" s="149">
        <v>45609</v>
      </c>
      <c r="B11237" s="74" t="str">
        <f ca="1">IFERROR(__xludf.DUMMYFUNCTION("IF(REGEXMATCH(A11237,""wealth planning""),""Script 1"",""-"")"),"#VALUE!")</f>
        <v>#VALUE!</v>
      </c>
      <c r="C11237" s="149">
        <f t="shared" si="88"/>
        <v>45609</v>
      </c>
      <c r="D11237" s="74" t="str">
        <f t="shared" si="89"/>
        <v>Nur Adila Mohd NoorStatus is reachable</v>
      </c>
    </row>
    <row r="11238" spans="1:4">
      <c r="A11238" s="74" t="s">
        <v>7360</v>
      </c>
      <c r="B11238" s="74" t="str">
        <f ca="1">IFERROR(__xludf.DUMMYFUNCTION("IF(REGEXMATCH(A11238,""wealth planning""),""Script 1"",""-"")"),"Script 1")</f>
        <v>Script 1</v>
      </c>
      <c r="C11238" s="149">
        <f t="shared" si="88"/>
        <v>45609</v>
      </c>
      <c r="D11238" s="74" t="str">
        <f t="shared" si="89"/>
        <v>Nur Adila Mohd Noor</v>
      </c>
    </row>
    <row r="11239" spans="1:4">
      <c r="B11239" s="74" t="str">
        <f ca="1">IFERROR(__xludf.DUMMYFUNCTION("IF(REGEXMATCH(A11239,""wealth planning""),""Script 1"",""-"")"),"-")</f>
        <v>-</v>
      </c>
      <c r="C11239" s="74" t="str">
        <f t="shared" si="88"/>
        <v>You: Hai assalamualaikum puan Adila,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239" s="149">
        <f t="shared" si="89"/>
        <v>45609</v>
      </c>
    </row>
    <row r="11240" spans="1:4">
      <c r="B11240" s="74" t="str">
        <f ca="1">IFERROR(__xludf.DUMMYFUNCTION("IF(REGEXMATCH(A11240,""wealth planning""),""Script 1"",""-"")"),"-")</f>
        <v>-</v>
      </c>
      <c r="C11240" s="74">
        <f t="shared" si="88"/>
        <v>0</v>
      </c>
      <c r="D11240" s="149">
        <f t="shared" si="89"/>
        <v>45609</v>
      </c>
    </row>
    <row r="11241" spans="1:4">
      <c r="B11241" s="74" t="str">
        <f ca="1">IFERROR(__xludf.DUMMYFUNCTION("IF(REGEXMATCH(A11241,""wealth planning""),""Script 1"",""-"")"),"-")</f>
        <v>-</v>
      </c>
      <c r="C11241" s="74">
        <f t="shared" si="88"/>
        <v>0</v>
      </c>
      <c r="D11241" s="74" t="str">
        <f t="shared" si="89"/>
        <v>You: Hai assalamualaikum puan Adila,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242" spans="1:4">
      <c r="B11242" s="74" t="str">
        <f ca="1">IFERROR(__xludf.DUMMYFUNCTION("IF(REGEXMATCH(A11242,""wealth planning""),""Script 1"",""-"")"),"-")</f>
        <v>-</v>
      </c>
      <c r="C11242" s="74">
        <f t="shared" si="88"/>
        <v>0</v>
      </c>
      <c r="D11242" s="74">
        <f t="shared" si="89"/>
        <v>0</v>
      </c>
    </row>
    <row r="11243" spans="1:4">
      <c r="A11243" s="74" t="s">
        <v>7363</v>
      </c>
      <c r="B11243" s="74" t="str">
        <f ca="1">IFERROR(__xludf.DUMMYFUNCTION("IF(REGEXMATCH(A11243,""wealth planning""),""Script 1"",""-"")"),"-")</f>
        <v>-</v>
      </c>
      <c r="C11243" s="74">
        <f t="shared" si="88"/>
        <v>0</v>
      </c>
      <c r="D11243" s="74">
        <f t="shared" si="89"/>
        <v>0</v>
      </c>
    </row>
    <row r="11244" spans="1:4">
      <c r="A11244" s="149">
        <v>45609</v>
      </c>
      <c r="B11244" s="74" t="str">
        <f ca="1">IFERROR(__xludf.DUMMYFUNCTION("IF(REGEXMATCH(A11244,""wealth planning""),""Script 1"",""-"")"),"#VALUE!")</f>
        <v>#VALUE!</v>
      </c>
      <c r="C11244" s="74" t="str">
        <f t="shared" si="88"/>
        <v>Muhammad Nur Faiz</v>
      </c>
      <c r="D11244" s="74">
        <f t="shared" si="89"/>
        <v>0</v>
      </c>
    </row>
    <row r="11245" spans="1:4">
      <c r="A11245" s="149">
        <v>45609</v>
      </c>
      <c r="B11245" s="74" t="str">
        <f ca="1">IFERROR(__xludf.DUMMYFUNCTION("IF(REGEXMATCH(A11245,""wealth planning""),""Script 1"",""-"")"),"#VALUE!")</f>
        <v>#VALUE!</v>
      </c>
      <c r="C11245" s="149">
        <f t="shared" si="88"/>
        <v>45609</v>
      </c>
      <c r="D11245" s="74">
        <f t="shared" si="89"/>
        <v>0</v>
      </c>
    </row>
    <row r="11246" spans="1:4">
      <c r="A11246" s="74" t="s">
        <v>3415</v>
      </c>
      <c r="B11246" s="74" t="str">
        <f ca="1">IFERROR(__xludf.DUMMYFUNCTION("IF(REGEXMATCH(A11246,""wealth planning""),""Script 1"",""-"")"),"Script 1")</f>
        <v>Script 1</v>
      </c>
      <c r="C11246" s="149">
        <f t="shared" si="88"/>
        <v>45609</v>
      </c>
      <c r="D11246" s="74" t="str">
        <f t="shared" si="89"/>
        <v>Muhammad Nur Faiz</v>
      </c>
    </row>
    <row r="11247" spans="1:4">
      <c r="B11247" s="74" t="str">
        <f ca="1">IFERROR(__xludf.DUMMYFUNCTION("IF(REGEXMATCH(A11247,""wealth planning""),""Script 1"",""-"")"),"-")</f>
        <v>-</v>
      </c>
      <c r="C11247" s="74" t="str">
        <f t="shared" si="88"/>
        <v>You: Hai assalamualaikum Faiz,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247" s="149">
        <f t="shared" si="89"/>
        <v>45609</v>
      </c>
    </row>
    <row r="11248" spans="1:4">
      <c r="B11248" s="74" t="str">
        <f ca="1">IFERROR(__xludf.DUMMYFUNCTION("IF(REGEXMATCH(A11248,""wealth planning""),""Script 1"",""-"")"),"-")</f>
        <v>-</v>
      </c>
      <c r="C11248" s="74">
        <f t="shared" si="88"/>
        <v>0</v>
      </c>
      <c r="D11248" s="149">
        <f t="shared" si="89"/>
        <v>45609</v>
      </c>
    </row>
    <row r="11249" spans="1:4">
      <c r="B11249" s="74" t="str">
        <f ca="1">IFERROR(__xludf.DUMMYFUNCTION("IF(REGEXMATCH(A11249,""wealth planning""),""Script 1"",""-"")"),"-")</f>
        <v>-</v>
      </c>
      <c r="C11249" s="74">
        <f t="shared" si="88"/>
        <v>0</v>
      </c>
      <c r="D11249" s="74" t="str">
        <f t="shared" si="89"/>
        <v>You: Hai assalamualaikum Faiz,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250" spans="1:4">
      <c r="A11250" s="74" t="s">
        <v>7365</v>
      </c>
      <c r="B11250" s="74" t="str">
        <f ca="1">IFERROR(__xludf.DUMMYFUNCTION("IF(REGEXMATCH(A11250,""wealth planning""),""Script 1"",""-"")"),"-")</f>
        <v>-</v>
      </c>
      <c r="C11250" s="74">
        <f t="shared" si="88"/>
        <v>0</v>
      </c>
      <c r="D11250" s="74">
        <f t="shared" si="89"/>
        <v>0</v>
      </c>
    </row>
    <row r="11251" spans="1:4">
      <c r="A11251" s="74" t="s">
        <v>7366</v>
      </c>
      <c r="B11251" s="74" t="str">
        <f ca="1">IFERROR(__xludf.DUMMYFUNCTION("IF(REGEXMATCH(A11251,""wealth planning""),""Script 1"",""-"")"),"-")</f>
        <v>-</v>
      </c>
      <c r="C11251" s="74" t="str">
        <f t="shared" si="88"/>
        <v>MUHAMMAD AMIRUL DANIAL KHALIDStatus is reachable</v>
      </c>
      <c r="D11251" s="74">
        <f t="shared" si="89"/>
        <v>0</v>
      </c>
    </row>
    <row r="11252" spans="1:4">
      <c r="A11252" s="149">
        <v>45609</v>
      </c>
      <c r="B11252" s="74" t="str">
        <f ca="1">IFERROR(__xludf.DUMMYFUNCTION("IF(REGEXMATCH(A11252,""wealth planning""),""Script 1"",""-"")"),"#VALUE!")</f>
        <v>#VALUE!</v>
      </c>
      <c r="C11252" s="74" t="str">
        <f t="shared" si="88"/>
        <v>MUHAMMAD AMIRUL DANIAL KHALID</v>
      </c>
      <c r="D11252" s="74">
        <f t="shared" si="89"/>
        <v>0</v>
      </c>
    </row>
    <row r="11253" spans="1:4">
      <c r="A11253" s="149">
        <v>45609</v>
      </c>
      <c r="B11253" s="74" t="str">
        <f ca="1">IFERROR(__xludf.DUMMYFUNCTION("IF(REGEXMATCH(A11253,""wealth planning""),""Script 1"",""-"")"),"#VALUE!")</f>
        <v>#VALUE!</v>
      </c>
      <c r="C11253" s="149">
        <f t="shared" si="88"/>
        <v>45609</v>
      </c>
      <c r="D11253" s="74" t="str">
        <f t="shared" si="89"/>
        <v>MUHAMMAD AMIRUL DANIAL KHALIDStatus is reachable</v>
      </c>
    </row>
    <row r="11254" spans="1:4">
      <c r="A11254" s="74" t="s">
        <v>7367</v>
      </c>
      <c r="B11254" s="74" t="str">
        <f ca="1">IFERROR(__xludf.DUMMYFUNCTION("IF(REGEXMATCH(A11254,""wealth planning""),""Script 1"",""-"")"),"Script 1")</f>
        <v>Script 1</v>
      </c>
      <c r="C11254" s="149">
        <f t="shared" si="88"/>
        <v>45609</v>
      </c>
      <c r="D11254" s="74" t="str">
        <f t="shared" si="89"/>
        <v>MUHAMMAD AMIRUL DANIAL KHALID</v>
      </c>
    </row>
    <row r="11255" spans="1:4">
      <c r="B11255" s="74" t="str">
        <f ca="1">IFERROR(__xludf.DUMMYFUNCTION("IF(REGEXMATCH(A11255,""wealth planning""),""Script 1"",""-"")"),"-")</f>
        <v>-</v>
      </c>
      <c r="C11255" s="74" t="str">
        <f t="shared" si="88"/>
        <v>You: Hai assalamualaikum tuan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255" s="149">
        <f t="shared" si="89"/>
        <v>45609</v>
      </c>
    </row>
    <row r="11256" spans="1:4">
      <c r="B11256" s="74" t="str">
        <f ca="1">IFERROR(__xludf.DUMMYFUNCTION("IF(REGEXMATCH(A11256,""wealth planning""),""Script 1"",""-"")"),"-")</f>
        <v>-</v>
      </c>
      <c r="C11256" s="74">
        <f t="shared" si="88"/>
        <v>0</v>
      </c>
      <c r="D11256" s="149">
        <f t="shared" si="89"/>
        <v>45609</v>
      </c>
    </row>
    <row r="11257" spans="1:4">
      <c r="B11257" s="74" t="str">
        <f ca="1">IFERROR(__xludf.DUMMYFUNCTION("IF(REGEXMATCH(A11257,""wealth planning""),""Script 1"",""-"")"),"-")</f>
        <v>-</v>
      </c>
      <c r="C11257" s="74">
        <f t="shared" si="88"/>
        <v>0</v>
      </c>
      <c r="D11257" s="74" t="str">
        <f t="shared" si="89"/>
        <v>You: Hai assalamualaikum tuan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258" spans="1:4">
      <c r="A11258" s="74" t="s">
        <v>7369</v>
      </c>
      <c r="B11258" s="74" t="str">
        <f ca="1">IFERROR(__xludf.DUMMYFUNCTION("IF(REGEXMATCH(A11258,""wealth planning""),""Script 1"",""-"")"),"-")</f>
        <v>-</v>
      </c>
      <c r="C11258" s="74">
        <f t="shared" si="88"/>
        <v>0</v>
      </c>
      <c r="D11258" s="74">
        <f t="shared" si="89"/>
        <v>0</v>
      </c>
    </row>
    <row r="11259" spans="1:4">
      <c r="A11259" s="74" t="s">
        <v>7370</v>
      </c>
      <c r="B11259" s="74" t="str">
        <f ca="1">IFERROR(__xludf.DUMMYFUNCTION("IF(REGEXMATCH(A11259,""wealth planning""),""Script 1"",""-"")"),"-")</f>
        <v>-</v>
      </c>
      <c r="C11259" s="74" t="str">
        <f t="shared" si="88"/>
        <v>Aisyah Husna Md. IsaStatus is reachable</v>
      </c>
      <c r="D11259" s="74">
        <f t="shared" si="89"/>
        <v>0</v>
      </c>
    </row>
    <row r="11260" spans="1:4">
      <c r="A11260" s="149">
        <v>45609</v>
      </c>
      <c r="B11260" s="74" t="str">
        <f ca="1">IFERROR(__xludf.DUMMYFUNCTION("IF(REGEXMATCH(A11260,""wealth planning""),""Script 1"",""-"")"),"#VALUE!")</f>
        <v>#VALUE!</v>
      </c>
      <c r="C11260" s="74" t="str">
        <f t="shared" si="88"/>
        <v>Aisyah Husna Md. Isa</v>
      </c>
      <c r="D11260" s="74">
        <f t="shared" si="89"/>
        <v>0</v>
      </c>
    </row>
    <row r="11261" spans="1:4">
      <c r="A11261" s="149">
        <v>45609</v>
      </c>
      <c r="B11261" s="74" t="str">
        <f ca="1">IFERROR(__xludf.DUMMYFUNCTION("IF(REGEXMATCH(A11261,""wealth planning""),""Script 1"",""-"")"),"#VALUE!")</f>
        <v>#VALUE!</v>
      </c>
      <c r="C11261" s="149">
        <f t="shared" si="88"/>
        <v>45609</v>
      </c>
      <c r="D11261" s="74" t="str">
        <f t="shared" si="89"/>
        <v>Aisyah Husna Md. IsaStatus is reachable</v>
      </c>
    </row>
    <row r="11262" spans="1:4">
      <c r="A11262" s="74" t="s">
        <v>2982</v>
      </c>
      <c r="B11262" s="74" t="str">
        <f ca="1">IFERROR(__xludf.DUMMYFUNCTION("IF(REGEXMATCH(A11262,""wealth planning""),""Script 1"",""-"")"),"Script 1")</f>
        <v>Script 1</v>
      </c>
      <c r="C11262" s="149">
        <f t="shared" si="88"/>
        <v>45609</v>
      </c>
      <c r="D11262" s="74" t="str">
        <f t="shared" si="89"/>
        <v>Aisyah Husna Md. Isa</v>
      </c>
    </row>
    <row r="11263" spans="1:4">
      <c r="B11263" s="74" t="str">
        <f ca="1">IFERROR(__xludf.DUMMYFUNCTION("IF(REGEXMATCH(A11263,""wealth planning""),""Script 1"",""-"")"),"-")</f>
        <v>-</v>
      </c>
      <c r="C11263" s="74" t="str">
        <f t="shared" si="88"/>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263" s="149">
        <f t="shared" si="89"/>
        <v>45609</v>
      </c>
    </row>
    <row r="11264" spans="1:4">
      <c r="B11264" s="74" t="str">
        <f ca="1">IFERROR(__xludf.DUMMYFUNCTION("IF(REGEXMATCH(A11264,""wealth planning""),""Script 1"",""-"")"),"-")</f>
        <v>-</v>
      </c>
      <c r="C11264" s="74">
        <f t="shared" si="88"/>
        <v>0</v>
      </c>
      <c r="D11264" s="149">
        <f t="shared" si="89"/>
        <v>45609</v>
      </c>
    </row>
    <row r="11265" spans="1:4">
      <c r="B11265" s="74" t="str">
        <f ca="1">IFERROR(__xludf.DUMMYFUNCTION("IF(REGEXMATCH(A11265,""wealth planning""),""Script 1"",""-"")"),"-")</f>
        <v>-</v>
      </c>
      <c r="C11265" s="74">
        <f t="shared" si="88"/>
        <v>0</v>
      </c>
      <c r="D11265" s="74" t="str">
        <f t="shared" si="89"/>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266" spans="1:4">
      <c r="B11266" s="74" t="str">
        <f ca="1">IFERROR(__xludf.DUMMYFUNCTION("IF(REGEXMATCH(A11266,""wealth planning""),""Script 1"",""-"")"),"-")</f>
        <v>-</v>
      </c>
      <c r="C11266" s="74">
        <f t="shared" si="88"/>
        <v>0</v>
      </c>
      <c r="D11266" s="74">
        <f t="shared" si="89"/>
        <v>0</v>
      </c>
    </row>
    <row r="11267" spans="1:4">
      <c r="A11267" s="74" t="s">
        <v>7373</v>
      </c>
      <c r="B11267" s="74" t="str">
        <f ca="1">IFERROR(__xludf.DUMMYFUNCTION("IF(REGEXMATCH(A11267,""wealth planning""),""Script 1"",""-"")"),"-")</f>
        <v>-</v>
      </c>
      <c r="C11267" s="74">
        <f t="shared" si="88"/>
        <v>0</v>
      </c>
      <c r="D11267" s="74">
        <f t="shared" si="89"/>
        <v>0</v>
      </c>
    </row>
    <row r="11268" spans="1:4">
      <c r="A11268" s="149">
        <v>45609</v>
      </c>
      <c r="B11268" s="74" t="str">
        <f ca="1">IFERROR(__xludf.DUMMYFUNCTION("IF(REGEXMATCH(A11268,""wealth planning""),""Script 1"",""-"")"),"#VALUE!")</f>
        <v>#VALUE!</v>
      </c>
      <c r="C11268" s="74" t="str">
        <f t="shared" si="88"/>
        <v>illma tarmizi</v>
      </c>
      <c r="D11268" s="74">
        <f t="shared" si="89"/>
        <v>0</v>
      </c>
    </row>
    <row r="11269" spans="1:4">
      <c r="A11269" s="149">
        <v>45609</v>
      </c>
      <c r="B11269" s="74" t="str">
        <f ca="1">IFERROR(__xludf.DUMMYFUNCTION("IF(REGEXMATCH(A11269,""wealth planning""),""Script 1"",""-"")"),"#VALUE!")</f>
        <v>#VALUE!</v>
      </c>
      <c r="C11269" s="149">
        <f t="shared" si="88"/>
        <v>45609</v>
      </c>
      <c r="D11269" s="74">
        <f t="shared" si="89"/>
        <v>0</v>
      </c>
    </row>
    <row r="11270" spans="1:4">
      <c r="A11270" s="74" t="s">
        <v>7374</v>
      </c>
      <c r="B11270" s="74" t="str">
        <f ca="1">IFERROR(__xludf.DUMMYFUNCTION("IF(REGEXMATCH(A11270,""wealth planning""),""Script 1"",""-"")"),"Script 1")</f>
        <v>Script 1</v>
      </c>
      <c r="C11270" s="149">
        <f t="shared" si="88"/>
        <v>45609</v>
      </c>
      <c r="D11270" s="74" t="str">
        <f t="shared" si="89"/>
        <v>illma tarmizi</v>
      </c>
    </row>
    <row r="11271" spans="1:4">
      <c r="B11271" s="74" t="str">
        <f ca="1">IFERROR(__xludf.DUMMYFUNCTION("IF(REGEXMATCH(A11271,""wealth planning""),""Script 1"",""-"")"),"-")</f>
        <v>-</v>
      </c>
      <c r="C11271" s="74" t="str">
        <f t="shared" si="88"/>
        <v>You: Hai assalamualaikum Illma,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271" s="149">
        <f t="shared" si="89"/>
        <v>45609</v>
      </c>
    </row>
    <row r="11272" spans="1:4">
      <c r="B11272" s="74" t="str">
        <f ca="1">IFERROR(__xludf.DUMMYFUNCTION("IF(REGEXMATCH(A11272,""wealth planning""),""Script 1"",""-"")"),"-")</f>
        <v>-</v>
      </c>
      <c r="C11272" s="74">
        <f t="shared" si="88"/>
        <v>0</v>
      </c>
      <c r="D11272" s="149">
        <f t="shared" si="89"/>
        <v>45609</v>
      </c>
    </row>
    <row r="11273" spans="1:4">
      <c r="B11273" s="74" t="str">
        <f ca="1">IFERROR(__xludf.DUMMYFUNCTION("IF(REGEXMATCH(A11273,""wealth planning""),""Script 1"",""-"")"),"-")</f>
        <v>-</v>
      </c>
      <c r="C11273" s="74">
        <f t="shared" si="88"/>
        <v>0</v>
      </c>
      <c r="D11273" s="74" t="str">
        <f t="shared" si="89"/>
        <v>You: Hai assalamualaikum Illma,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274" spans="1:4">
      <c r="B11274" s="74" t="str">
        <f ca="1">IFERROR(__xludf.DUMMYFUNCTION("IF(REGEXMATCH(A11274,""wealth planning""),""Script 1"",""-"")"),"-")</f>
        <v>-</v>
      </c>
      <c r="C11274" s="74">
        <f t="shared" si="88"/>
        <v>0</v>
      </c>
      <c r="D11274" s="74">
        <f t="shared" si="89"/>
        <v>0</v>
      </c>
    </row>
    <row r="11275" spans="1:4">
      <c r="A11275" s="74" t="s">
        <v>2872</v>
      </c>
      <c r="B11275" s="74" t="str">
        <f ca="1">IFERROR(__xludf.DUMMYFUNCTION("IF(REGEXMATCH(A11275,""wealth planning""),""Script 1"",""-"")"),"-")</f>
        <v>-</v>
      </c>
      <c r="C11275" s="74">
        <f t="shared" si="88"/>
        <v>0</v>
      </c>
      <c r="D11275" s="74">
        <f t="shared" si="89"/>
        <v>0</v>
      </c>
    </row>
    <row r="11276" spans="1:4">
      <c r="A11276" s="149">
        <v>45607</v>
      </c>
      <c r="B11276" s="74" t="str">
        <f ca="1">IFERROR(__xludf.DUMMYFUNCTION("IF(REGEXMATCH(A11276,""wealth planning""),""Script 1"",""-"")"),"#VALUE!")</f>
        <v>#VALUE!</v>
      </c>
      <c r="C11276" s="74" t="str">
        <f t="shared" si="88"/>
        <v>Nur Athirah</v>
      </c>
      <c r="D11276" s="74">
        <f t="shared" si="89"/>
        <v>0</v>
      </c>
    </row>
    <row r="11277" spans="1:4">
      <c r="A11277" s="149">
        <v>45607</v>
      </c>
      <c r="B11277" s="74" t="str">
        <f ca="1">IFERROR(__xludf.DUMMYFUNCTION("IF(REGEXMATCH(A11277,""wealth planning""),""Script 1"",""-"")"),"#VALUE!")</f>
        <v>#VALUE!</v>
      </c>
      <c r="C11277" s="149">
        <f t="shared" si="88"/>
        <v>45607</v>
      </c>
      <c r="D11277" s="74">
        <f t="shared" si="89"/>
        <v>0</v>
      </c>
    </row>
    <row r="11278" spans="1:4">
      <c r="A11278" s="74" t="s">
        <v>7377</v>
      </c>
      <c r="B11278" s="74" t="str">
        <f ca="1">IFERROR(__xludf.DUMMYFUNCTION("IF(REGEXMATCH(A11278,""wealth planning""),""Script 1"",""-"")"),"-")</f>
        <v>-</v>
      </c>
      <c r="C11278" s="149">
        <f t="shared" si="88"/>
        <v>45607</v>
      </c>
      <c r="D11278" s="74" t="str">
        <f t="shared" si="89"/>
        <v>Nur Athirah</v>
      </c>
    </row>
    <row r="11279" spans="1:4">
      <c r="B11279" s="74" t="str">
        <f ca="1">IFERROR(__xludf.DUMMYFUNCTION("IF(REGEXMATCH(A11279,""wealth planning""),""Script 1"",""-"")"),"-")</f>
        <v>-</v>
      </c>
      <c r="C11279" s="74" t="str">
        <f t="shared" si="88"/>
        <v>Nur: Waalaikumsalam En.Azhad, Thank you very much for offering me the position at PruBSN. I truly appreciate the opportunity. However, after careful consideration, I regret to inform you that I am unable to accept the offer as I am currently seeking an internship to complete my studies. I hope we can stay in touch, and I sincerely appreciate your understanding. Thank you again for your time and consideration.</v>
      </c>
      <c r="D11279" s="149">
        <f t="shared" si="89"/>
        <v>45607</v>
      </c>
    </row>
    <row r="11280" spans="1:4">
      <c r="B11280" s="74" t="str">
        <f ca="1">IFERROR(__xludf.DUMMYFUNCTION("IF(REGEXMATCH(A11280,""wealth planning""),""Script 1"",""-"")"),"-")</f>
        <v>-</v>
      </c>
      <c r="C11280" s="74">
        <f t="shared" si="88"/>
        <v>0</v>
      </c>
      <c r="D11280" s="149">
        <f t="shared" si="89"/>
        <v>45607</v>
      </c>
    </row>
    <row r="11281" spans="1:4">
      <c r="B11281" s="74" t="str">
        <f ca="1">IFERROR(__xludf.DUMMYFUNCTION("IF(REGEXMATCH(A11281,""wealth planning""),""Script 1"",""-"")"),"-")</f>
        <v>-</v>
      </c>
      <c r="C11281" s="74">
        <f t="shared" si="88"/>
        <v>0</v>
      </c>
      <c r="D11281" s="74" t="str">
        <f t="shared" si="89"/>
        <v>Nur: Waalaikumsalam En.Azhad, Thank you very much for offering me the position at PruBSN. I truly appreciate the opportunity. However, after careful consideration, I regret to inform you that I am unable to accept the offer as I am currently seeking an internship to complete my studies. I hope we can stay in touch, and I sincerely appreciate your understanding. Thank you again for your time and consideration.</v>
      </c>
    </row>
    <row r="11282" spans="1:4">
      <c r="A11282" s="74" t="s">
        <v>7378</v>
      </c>
      <c r="B11282" s="74" t="str">
        <f ca="1">IFERROR(__xludf.DUMMYFUNCTION("IF(REGEXMATCH(A11282,""wealth planning""),""Script 1"",""-"")"),"-")</f>
        <v>-</v>
      </c>
      <c r="C11282" s="74">
        <f t="shared" si="88"/>
        <v>0</v>
      </c>
      <c r="D11282" s="74">
        <f t="shared" si="89"/>
        <v>0</v>
      </c>
    </row>
    <row r="11283" spans="1:4">
      <c r="A11283" s="74" t="s">
        <v>7379</v>
      </c>
      <c r="B11283" s="74" t="str">
        <f ca="1">IFERROR(__xludf.DUMMYFUNCTION("IF(REGEXMATCH(A11283,""wealth planning""),""Script 1"",""-"")"),"-")</f>
        <v>-</v>
      </c>
      <c r="C11283" s="74" t="str">
        <f t="shared" si="88"/>
        <v>Wan Nur Damia Karmilia Wan AnuarStatus is reachable</v>
      </c>
      <c r="D11283" s="74">
        <f t="shared" si="89"/>
        <v>0</v>
      </c>
    </row>
    <row r="11284" spans="1:4">
      <c r="A11284" s="149">
        <v>45605</v>
      </c>
      <c r="B11284" s="74" t="str">
        <f ca="1">IFERROR(__xludf.DUMMYFUNCTION("IF(REGEXMATCH(A11284,""wealth planning""),""Script 1"",""-"")"),"#VALUE!")</f>
        <v>#VALUE!</v>
      </c>
      <c r="C11284" s="74" t="str">
        <f t="shared" si="88"/>
        <v>Wan Nur Damia Karmilia Wan Anuar</v>
      </c>
      <c r="D11284" s="74">
        <f t="shared" si="89"/>
        <v>0</v>
      </c>
    </row>
    <row r="11285" spans="1:4">
      <c r="A11285" s="149">
        <v>45605</v>
      </c>
      <c r="B11285" s="74" t="str">
        <f ca="1">IFERROR(__xludf.DUMMYFUNCTION("IF(REGEXMATCH(A11285,""wealth planning""),""Script 1"",""-"")"),"#VALUE!")</f>
        <v>#VALUE!</v>
      </c>
      <c r="C11285" s="149">
        <f t="shared" si="88"/>
        <v>45605</v>
      </c>
      <c r="D11285" s="74" t="str">
        <f t="shared" si="89"/>
        <v>Wan Nur Damia Karmilia Wan AnuarStatus is reachable</v>
      </c>
    </row>
    <row r="11286" spans="1:4">
      <c r="A11286" s="74" t="s">
        <v>7380</v>
      </c>
      <c r="B11286" s="74" t="str">
        <f ca="1">IFERROR(__xludf.DUMMYFUNCTION("IF(REGEXMATCH(A11286,""wealth planning""),""Script 1"",""-"")"),"-")</f>
        <v>-</v>
      </c>
      <c r="C11286" s="149">
        <f t="shared" si="88"/>
        <v>45605</v>
      </c>
      <c r="D11286" s="74" t="str">
        <f t="shared" si="89"/>
        <v>Wan Nur Damia Karmilia Wan Anuar</v>
      </c>
    </row>
    <row r="11287" spans="1:4">
      <c r="B11287" s="74" t="str">
        <f ca="1">IFERROR(__xludf.DUMMYFUNCTION("IF(REGEXMATCH(A11287,""wealth planning""),""Script 1"",""-"")"),"-")</f>
        <v>-</v>
      </c>
      <c r="C11287" s="74" t="str">
        <f t="shared" si="88"/>
        <v>You: I see. Kalau dah ada is good enough. Terima kasih atas reply. Jika ada inquiry atau soalan boleh je contact saya. Semoga dipermudahkan urusan</v>
      </c>
      <c r="D11287" s="149">
        <f t="shared" si="89"/>
        <v>45605</v>
      </c>
    </row>
    <row r="11288" spans="1:4">
      <c r="B11288" s="74" t="str">
        <f ca="1">IFERROR(__xludf.DUMMYFUNCTION("IF(REGEXMATCH(A11288,""wealth planning""),""Script 1"",""-"")"),"-")</f>
        <v>-</v>
      </c>
      <c r="C11288" s="74">
        <f t="shared" si="88"/>
        <v>0</v>
      </c>
      <c r="D11288" s="149">
        <f t="shared" si="89"/>
        <v>45605</v>
      </c>
    </row>
    <row r="11289" spans="1:4">
      <c r="B11289" s="74" t="str">
        <f ca="1">IFERROR(__xludf.DUMMYFUNCTION("IF(REGEXMATCH(A11289,""wealth planning""),""Script 1"",""-"")"),"-")</f>
        <v>-</v>
      </c>
      <c r="C11289" s="74">
        <f t="shared" si="88"/>
        <v>0</v>
      </c>
      <c r="D11289" s="74" t="str">
        <f t="shared" si="89"/>
        <v>You: I see. Kalau dah ada is good enough. Terima kasih atas reply. Jika ada inquiry atau soalan boleh je contact saya. Semoga dipermudahkan urusan</v>
      </c>
    </row>
    <row r="11290" spans="1:4">
      <c r="A11290" s="74" t="s">
        <v>7382</v>
      </c>
      <c r="B11290" s="74" t="str">
        <f ca="1">IFERROR(__xludf.DUMMYFUNCTION("IF(REGEXMATCH(A11290,""wealth planning""),""Script 1"",""-"")"),"-")</f>
        <v>-</v>
      </c>
      <c r="C11290" s="74">
        <f t="shared" si="88"/>
        <v>0</v>
      </c>
      <c r="D11290" s="74">
        <f t="shared" si="89"/>
        <v>0</v>
      </c>
    </row>
    <row r="11291" spans="1:4">
      <c r="A11291" s="74" t="s">
        <v>7383</v>
      </c>
      <c r="B11291" s="74" t="str">
        <f ca="1">IFERROR(__xludf.DUMMYFUNCTION("IF(REGEXMATCH(A11291,""wealth planning""),""Script 1"",""-"")"),"-")</f>
        <v>-</v>
      </c>
      <c r="C11291" s="74" t="str">
        <f t="shared" si="88"/>
        <v>Amiruddin HaikalStatus is reachable</v>
      </c>
      <c r="D11291" s="74">
        <f t="shared" si="89"/>
        <v>0</v>
      </c>
    </row>
    <row r="11292" spans="1:4">
      <c r="A11292" s="149">
        <v>45605</v>
      </c>
      <c r="B11292" s="74" t="str">
        <f ca="1">IFERROR(__xludf.DUMMYFUNCTION("IF(REGEXMATCH(A11292,""wealth planning""),""Script 1"",""-"")"),"#VALUE!")</f>
        <v>#VALUE!</v>
      </c>
      <c r="C11292" s="74" t="str">
        <f t="shared" si="88"/>
        <v>Amiruddin Haikal</v>
      </c>
      <c r="D11292" s="74">
        <f t="shared" si="89"/>
        <v>0</v>
      </c>
    </row>
    <row r="11293" spans="1:4">
      <c r="A11293" s="149">
        <v>45605</v>
      </c>
      <c r="B11293" s="74" t="str">
        <f ca="1">IFERROR(__xludf.DUMMYFUNCTION("IF(REGEXMATCH(A11293,""wealth planning""),""Script 1"",""-"")"),"#VALUE!")</f>
        <v>#VALUE!</v>
      </c>
      <c r="C11293" s="149">
        <f t="shared" si="88"/>
        <v>45605</v>
      </c>
      <c r="D11293" s="74" t="str">
        <f t="shared" si="89"/>
        <v>Amiruddin HaikalStatus is reachable</v>
      </c>
    </row>
    <row r="11294" spans="1:4">
      <c r="A11294" s="74" t="s">
        <v>7384</v>
      </c>
      <c r="B11294" s="74" t="str">
        <f ca="1">IFERROR(__xludf.DUMMYFUNCTION("IF(REGEXMATCH(A11294,""wealth planning""),""Script 1"",""-"")"),"-")</f>
        <v>-</v>
      </c>
      <c r="C11294" s="149">
        <f t="shared" si="88"/>
        <v>45605</v>
      </c>
      <c r="D11294" s="74" t="str">
        <f t="shared" si="89"/>
        <v>Amiruddin Haikal</v>
      </c>
    </row>
    <row r="11295" spans="1:4">
      <c r="B11295" s="74" t="str">
        <f ca="1">IFERROR(__xludf.DUMMYFUNCTION("IF(REGEXMATCH(A11295,""wealth planning""),""Script 1"",""-"")"),"-")</f>
        <v>-</v>
      </c>
      <c r="C11295" s="74" t="str">
        <f t="shared" si="88"/>
        <v>You: Okay baik no problem. Terima kasih atas reply. Jika ada inquiry atau soalan boleh je contact saya. Semoga dipermudahkan urusan</v>
      </c>
      <c r="D11295" s="149">
        <f t="shared" si="89"/>
        <v>45605</v>
      </c>
    </row>
    <row r="11296" spans="1:4">
      <c r="B11296" s="74" t="str">
        <f ca="1">IFERROR(__xludf.DUMMYFUNCTION("IF(REGEXMATCH(A11296,""wealth planning""),""Script 1"",""-"")"),"-")</f>
        <v>-</v>
      </c>
      <c r="C11296" s="74">
        <f t="shared" si="88"/>
        <v>0</v>
      </c>
      <c r="D11296" s="149">
        <f t="shared" si="89"/>
        <v>45605</v>
      </c>
    </row>
    <row r="11297" spans="1:4">
      <c r="B11297" s="74" t="str">
        <f ca="1">IFERROR(__xludf.DUMMYFUNCTION("IF(REGEXMATCH(A11297,""wealth planning""),""Script 1"",""-"")"),"-")</f>
        <v>-</v>
      </c>
      <c r="C11297" s="74">
        <f t="shared" si="88"/>
        <v>0</v>
      </c>
      <c r="D11297" s="74" t="str">
        <f t="shared" si="89"/>
        <v>You: Okay baik no problem. Terima kasih atas reply. Jika ada inquiry atau soalan boleh je contact saya. Semoga dipermudahkan urusan</v>
      </c>
    </row>
    <row r="11298" spans="1:4">
      <c r="B11298" s="74" t="str">
        <f ca="1">IFERROR(__xludf.DUMMYFUNCTION("IF(REGEXMATCH(A11298,""wealth planning""),""Script 1"",""-"")"),"-")</f>
        <v>-</v>
      </c>
      <c r="C11298" s="74">
        <f t="shared" si="88"/>
        <v>0</v>
      </c>
      <c r="D11298" s="74">
        <f t="shared" si="89"/>
        <v>0</v>
      </c>
    </row>
    <row r="11299" spans="1:4">
      <c r="A11299" s="74" t="s">
        <v>7387</v>
      </c>
      <c r="B11299" s="74" t="str">
        <f ca="1">IFERROR(__xludf.DUMMYFUNCTION("IF(REGEXMATCH(A11299,""wealth planning""),""Script 1"",""-"")"),"-")</f>
        <v>-</v>
      </c>
      <c r="C11299" s="74">
        <f t="shared" si="88"/>
        <v>0</v>
      </c>
      <c r="D11299" s="74">
        <f t="shared" si="89"/>
        <v>0</v>
      </c>
    </row>
    <row r="11300" spans="1:4">
      <c r="A11300" s="149">
        <v>45605</v>
      </c>
      <c r="B11300" s="74" t="str">
        <f ca="1">IFERROR(__xludf.DUMMYFUNCTION("IF(REGEXMATCH(A11300,""wealth planning""),""Script 1"",""-"")"),"#VALUE!")</f>
        <v>#VALUE!</v>
      </c>
      <c r="C11300" s="74" t="str">
        <f t="shared" si="88"/>
        <v>Muhamad Shahidan</v>
      </c>
      <c r="D11300" s="74">
        <f t="shared" si="89"/>
        <v>0</v>
      </c>
    </row>
    <row r="11301" spans="1:4">
      <c r="A11301" s="149">
        <v>45605</v>
      </c>
      <c r="B11301" s="74" t="str">
        <f ca="1">IFERROR(__xludf.DUMMYFUNCTION("IF(REGEXMATCH(A11301,""wealth planning""),""Script 1"",""-"")"),"#VALUE!")</f>
        <v>#VALUE!</v>
      </c>
      <c r="C11301" s="149">
        <f t="shared" si="88"/>
        <v>45605</v>
      </c>
      <c r="D11301" s="74">
        <f t="shared" si="89"/>
        <v>0</v>
      </c>
    </row>
    <row r="11302" spans="1:4">
      <c r="A11302" s="74" t="s">
        <v>7384</v>
      </c>
      <c r="B11302" s="74" t="str">
        <f ca="1">IFERROR(__xludf.DUMMYFUNCTION("IF(REGEXMATCH(A11302,""wealth planning""),""Script 1"",""-"")"),"-")</f>
        <v>-</v>
      </c>
      <c r="C11302" s="149">
        <f t="shared" si="88"/>
        <v>45605</v>
      </c>
      <c r="D11302" s="74" t="str">
        <f t="shared" si="89"/>
        <v>Muhamad Shahidan</v>
      </c>
    </row>
    <row r="11303" spans="1:4">
      <c r="B11303" s="74" t="str">
        <f ca="1">IFERROR(__xludf.DUMMYFUNCTION("IF(REGEXMATCH(A11303,""wealth planning""),""Script 1"",""-"")"),"-")</f>
        <v>-</v>
      </c>
      <c r="C11303" s="74" t="str">
        <f t="shared" si="88"/>
        <v>You: Okay baik no problem. Terima kasih atas reply. Jika ada inquiry atau soalan boleh je contact saya. Semoga dipermudahkan urusan</v>
      </c>
      <c r="D11303" s="149">
        <f t="shared" si="89"/>
        <v>45605</v>
      </c>
    </row>
    <row r="11304" spans="1:4">
      <c r="B11304" s="74" t="str">
        <f ca="1">IFERROR(__xludf.DUMMYFUNCTION("IF(REGEXMATCH(A11304,""wealth planning""),""Script 1"",""-"")"),"-")</f>
        <v>-</v>
      </c>
      <c r="C11304" s="74">
        <f t="shared" si="88"/>
        <v>0</v>
      </c>
      <c r="D11304" s="149">
        <f t="shared" si="89"/>
        <v>45605</v>
      </c>
    </row>
    <row r="11305" spans="1:4">
      <c r="B11305" s="74" t="str">
        <f ca="1">IFERROR(__xludf.DUMMYFUNCTION("IF(REGEXMATCH(A11305,""wealth planning""),""Script 1"",""-"")"),"-")</f>
        <v>-</v>
      </c>
      <c r="C11305" s="74">
        <f t="shared" si="88"/>
        <v>0</v>
      </c>
      <c r="D11305" s="74" t="str">
        <f t="shared" si="89"/>
        <v>You: Okay baik no problem. Terima kasih atas reply. Jika ada inquiry atau soalan boleh je contact saya. Semoga dipermudahkan urusan</v>
      </c>
    </row>
    <row r="11306" spans="1:4">
      <c r="B11306" s="74" t="str">
        <f ca="1">IFERROR(__xludf.DUMMYFUNCTION("IF(REGEXMATCH(A11306,""wealth planning""),""Script 1"",""-"")"),"-")</f>
        <v>-</v>
      </c>
      <c r="C11306" s="74">
        <f t="shared" si="88"/>
        <v>0</v>
      </c>
      <c r="D11306" s="74">
        <f t="shared" si="89"/>
        <v>0</v>
      </c>
    </row>
    <row r="11307" spans="1:4">
      <c r="A11307" s="74" t="s">
        <v>7390</v>
      </c>
      <c r="B11307" s="74" t="str">
        <f ca="1">IFERROR(__xludf.DUMMYFUNCTION("IF(REGEXMATCH(A11307,""wealth planning""),""Script 1"",""-"")"),"-")</f>
        <v>-</v>
      </c>
      <c r="C11307" s="74">
        <f t="shared" si="88"/>
        <v>0</v>
      </c>
      <c r="D11307" s="74">
        <f t="shared" si="89"/>
        <v>0</v>
      </c>
    </row>
    <row r="11308" spans="1:4">
      <c r="A11308" s="149">
        <v>45604</v>
      </c>
      <c r="B11308" s="74" t="str">
        <f ca="1">IFERROR(__xludf.DUMMYFUNCTION("IF(REGEXMATCH(A11308,""wealth planning""),""Script 1"",""-"")"),"#VALUE!")</f>
        <v>#VALUE!</v>
      </c>
      <c r="C11308" s="74" t="str">
        <f t="shared" si="88"/>
        <v>Muhammad Ammar Roslan</v>
      </c>
      <c r="D11308" s="74">
        <f t="shared" si="89"/>
        <v>0</v>
      </c>
    </row>
    <row r="11309" spans="1:4">
      <c r="A11309" s="149">
        <v>45604</v>
      </c>
      <c r="B11309" s="74" t="str">
        <f ca="1">IFERROR(__xludf.DUMMYFUNCTION("IF(REGEXMATCH(A11309,""wealth planning""),""Script 1"",""-"")"),"#VALUE!")</f>
        <v>#VALUE!</v>
      </c>
      <c r="C11309" s="149">
        <f t="shared" si="88"/>
        <v>45604</v>
      </c>
      <c r="D11309" s="74">
        <f t="shared" si="89"/>
        <v>0</v>
      </c>
    </row>
    <row r="11310" spans="1:4">
      <c r="A11310" s="74" t="s">
        <v>7391</v>
      </c>
      <c r="B11310" s="74" t="str">
        <f ca="1">IFERROR(__xludf.DUMMYFUNCTION("IF(REGEXMATCH(A11310,""wealth planning""),""Script 1"",""-"")"),"-")</f>
        <v>-</v>
      </c>
      <c r="C11310" s="149">
        <f t="shared" si="88"/>
        <v>45604</v>
      </c>
      <c r="D11310" s="74" t="str">
        <f t="shared" si="89"/>
        <v>Muhammad Ammar Roslan</v>
      </c>
    </row>
    <row r="11311" spans="1:4">
      <c r="B11311" s="74" t="str">
        <f ca="1">IFERROR(__xludf.DUMMYFUNCTION("IF(REGEXMATCH(A11311,""wealth planning""),""Script 1"",""-"")"),"-")</f>
        <v>-</v>
      </c>
      <c r="C11311" s="74" t="str">
        <f t="shared" si="88"/>
        <v>Muhammad Ammar: Aamiin, terima kasih En. Azhad</v>
      </c>
      <c r="D11311" s="149">
        <f t="shared" si="89"/>
        <v>45604</v>
      </c>
    </row>
    <row r="11312" spans="1:4">
      <c r="B11312" s="74" t="str">
        <f ca="1">IFERROR(__xludf.DUMMYFUNCTION("IF(REGEXMATCH(A11312,""wealth planning""),""Script 1"",""-"")"),"-")</f>
        <v>-</v>
      </c>
      <c r="C11312" s="74">
        <f t="shared" si="88"/>
        <v>0</v>
      </c>
      <c r="D11312" s="149">
        <f t="shared" si="89"/>
        <v>45604</v>
      </c>
    </row>
    <row r="11313" spans="1:4">
      <c r="B11313" s="74" t="str">
        <f ca="1">IFERROR(__xludf.DUMMYFUNCTION("IF(REGEXMATCH(A11313,""wealth planning""),""Script 1"",""-"")"),"-")</f>
        <v>-</v>
      </c>
      <c r="C11313" s="74">
        <f t="shared" si="88"/>
        <v>0</v>
      </c>
      <c r="D11313" s="74" t="str">
        <f t="shared" si="89"/>
        <v>Muhammad Ammar: Aamiin, terima kasih En. Azhad</v>
      </c>
    </row>
    <row r="11314" spans="1:4">
      <c r="A11314" s="74" t="s">
        <v>7393</v>
      </c>
      <c r="B11314" s="74" t="str">
        <f ca="1">IFERROR(__xludf.DUMMYFUNCTION("IF(REGEXMATCH(A11314,""wealth planning""),""Script 1"",""-"")"),"-")</f>
        <v>-</v>
      </c>
      <c r="C11314" s="74">
        <f t="shared" si="88"/>
        <v>0</v>
      </c>
      <c r="D11314" s="74">
        <f t="shared" si="89"/>
        <v>0</v>
      </c>
    </row>
    <row r="11315" spans="1:4">
      <c r="A11315" s="74" t="s">
        <v>7393</v>
      </c>
      <c r="B11315" s="74" t="str">
        <f ca="1">IFERROR(__xludf.DUMMYFUNCTION("IF(REGEXMATCH(A11315,""wealth planning""),""Script 1"",""-"")"),"-")</f>
        <v>-</v>
      </c>
      <c r="C11315" s="74" t="str">
        <f t="shared" si="88"/>
        <v>MOHAMAD FITRI AIMAN BIN IDRIS</v>
      </c>
      <c r="D11315" s="74">
        <f t="shared" si="89"/>
        <v>0</v>
      </c>
    </row>
    <row r="11316" spans="1:4">
      <c r="A11316" s="149">
        <v>45603</v>
      </c>
      <c r="B11316" s="74" t="str">
        <f ca="1">IFERROR(__xludf.DUMMYFUNCTION("IF(REGEXMATCH(A11316,""wealth planning""),""Script 1"",""-"")"),"#VALUE!")</f>
        <v>#VALUE!</v>
      </c>
      <c r="C11316" s="74" t="str">
        <f t="shared" si="88"/>
        <v>MOHAMAD FITRI AIMAN BIN IDRIS</v>
      </c>
      <c r="D11316" s="74">
        <f t="shared" si="89"/>
        <v>0</v>
      </c>
    </row>
    <row r="11317" spans="1:4">
      <c r="A11317" s="149">
        <v>45603</v>
      </c>
      <c r="B11317" s="74" t="str">
        <f ca="1">IFERROR(__xludf.DUMMYFUNCTION("IF(REGEXMATCH(A11317,""wealth planning""),""Script 1"",""-"")"),"#VALUE!")</f>
        <v>#VALUE!</v>
      </c>
      <c r="C11317" s="149">
        <f t="shared" si="88"/>
        <v>45603</v>
      </c>
      <c r="D11317" s="74" t="str">
        <f t="shared" si="89"/>
        <v>MOHAMAD FITRI AIMAN BIN IDRIS</v>
      </c>
    </row>
    <row r="11318" spans="1:4">
      <c r="A11318" s="74" t="s">
        <v>7394</v>
      </c>
      <c r="B11318" s="74" t="str">
        <f ca="1">IFERROR(__xludf.DUMMYFUNCTION("IF(REGEXMATCH(A11318,""wealth planning""),""Script 1"",""-"")"),"-")</f>
        <v>-</v>
      </c>
      <c r="C11318" s="149">
        <f t="shared" si="88"/>
        <v>45603</v>
      </c>
      <c r="D11318" s="74" t="str">
        <f t="shared" si="89"/>
        <v>MOHAMAD FITRI AIMAN BIN IDRIS</v>
      </c>
    </row>
    <row r="11319" spans="1:4">
      <c r="B11319" s="74" t="str">
        <f ca="1">IFERROR(__xludf.DUMMYFUNCTION("IF(REGEXMATCH(A11319,""wealth planning""),""Script 1"",""-"")"),"-")</f>
        <v>-</v>
      </c>
      <c r="C11319" s="74" t="str">
        <f t="shared" si="88"/>
        <v>MOHAMAD FITRI AIMAN: Hi Waalaikumsalam Azhad. Terima kasih atas offer dan peluang yg diberi. Akan tetapi saya sudah ada wealth planner saya sendiri yang mana rakan sekolah saya yg berkerja dibawah AIA. So kali ini mungkin saya terpaksa menolak. But in the future kalau saya perlukan khidmat Azhad, saya akan contact secara terus dengan Azhad. Terima kasih ya</v>
      </c>
      <c r="D11319" s="149">
        <f t="shared" si="89"/>
        <v>45603</v>
      </c>
    </row>
    <row r="11320" spans="1:4">
      <c r="B11320" s="74" t="str">
        <f ca="1">IFERROR(__xludf.DUMMYFUNCTION("IF(REGEXMATCH(A11320,""wealth planning""),""Script 1"",""-"")"),"-")</f>
        <v>-</v>
      </c>
      <c r="C11320" s="74">
        <f t="shared" si="88"/>
        <v>0</v>
      </c>
      <c r="D11320" s="149">
        <f t="shared" si="89"/>
        <v>45603</v>
      </c>
    </row>
    <row r="11321" spans="1:4">
      <c r="B11321" s="74" t="str">
        <f ca="1">IFERROR(__xludf.DUMMYFUNCTION("IF(REGEXMATCH(A11321,""wealth planning""),""Script 1"",""-"")"),"-")</f>
        <v>-</v>
      </c>
      <c r="C11321" s="74">
        <f t="shared" si="88"/>
        <v>0</v>
      </c>
      <c r="D11321" s="74" t="str">
        <f t="shared" si="89"/>
        <v>MOHAMAD FITRI AIMAN: Hi Waalaikumsalam Azhad. Terima kasih atas offer dan peluang yg diberi. Akan tetapi saya sudah ada wealth planner saya sendiri yang mana rakan sekolah saya yg berkerja dibawah AIA. So kali ini mungkin saya terpaksa menolak. But in the future kalau saya perlukan khidmat Azhad, saya akan contact secara terus dengan Azhad. Terima kasih ya</v>
      </c>
    </row>
    <row r="11322" spans="1:4">
      <c r="A11322" s="74" t="s">
        <v>7396</v>
      </c>
      <c r="B11322" s="74" t="str">
        <f ca="1">IFERROR(__xludf.DUMMYFUNCTION("IF(REGEXMATCH(A11322,""wealth planning""),""Script 1"",""-"")"),"-")</f>
        <v>-</v>
      </c>
      <c r="C11322" s="74">
        <f t="shared" si="88"/>
        <v>0</v>
      </c>
      <c r="D11322" s="74">
        <f t="shared" si="89"/>
        <v>0</v>
      </c>
    </row>
    <row r="11323" spans="1:4">
      <c r="A11323" s="74" t="s">
        <v>7397</v>
      </c>
      <c r="B11323" s="74" t="str">
        <f ca="1">IFERROR(__xludf.DUMMYFUNCTION("IF(REGEXMATCH(A11323,""wealth planning""),""Script 1"",""-"")"),"-")</f>
        <v>-</v>
      </c>
      <c r="C11323" s="74" t="str">
        <f t="shared" si="88"/>
        <v>Hidayah HushairiStatus is reachable</v>
      </c>
      <c r="D11323" s="74">
        <f t="shared" si="89"/>
        <v>0</v>
      </c>
    </row>
    <row r="11324" spans="1:4">
      <c r="A11324" s="149">
        <v>45603</v>
      </c>
      <c r="B11324" s="74" t="str">
        <f ca="1">IFERROR(__xludf.DUMMYFUNCTION("IF(REGEXMATCH(A11324,""wealth planning""),""Script 1"",""-"")"),"#VALUE!")</f>
        <v>#VALUE!</v>
      </c>
      <c r="C11324" s="74" t="str">
        <f t="shared" si="88"/>
        <v>Hidayah Hushairi</v>
      </c>
      <c r="D11324" s="74">
        <f t="shared" si="89"/>
        <v>0</v>
      </c>
    </row>
    <row r="11325" spans="1:4">
      <c r="A11325" s="149">
        <v>45603</v>
      </c>
      <c r="B11325" s="74" t="str">
        <f ca="1">IFERROR(__xludf.DUMMYFUNCTION("IF(REGEXMATCH(A11325,""wealth planning""),""Script 1"",""-"")"),"#VALUE!")</f>
        <v>#VALUE!</v>
      </c>
      <c r="C11325" s="149">
        <f t="shared" si="88"/>
        <v>45603</v>
      </c>
      <c r="D11325" s="74" t="str">
        <f t="shared" si="89"/>
        <v>Hidayah HushairiStatus is reachable</v>
      </c>
    </row>
    <row r="11326" spans="1:4">
      <c r="A11326" s="74" t="s">
        <v>7398</v>
      </c>
      <c r="B11326" s="74" t="str">
        <f ca="1">IFERROR(__xludf.DUMMYFUNCTION("IF(REGEXMATCH(A11326,""wealth planning""),""Script 1"",""-"")"),"-")</f>
        <v>-</v>
      </c>
      <c r="C11326" s="149">
        <f t="shared" si="88"/>
        <v>45603</v>
      </c>
      <c r="D11326" s="74" t="str">
        <f t="shared" si="89"/>
        <v>Hidayah Hushairi</v>
      </c>
    </row>
    <row r="11327" spans="1:4">
      <c r="B11327" s="74" t="str">
        <f ca="1">IFERROR(__xludf.DUMMYFUNCTION("IF(REGEXMATCH(A11327,""wealth planning""),""Script 1"",""-"")"),"-")</f>
        <v>-</v>
      </c>
      <c r="C11327" s="74" t="str">
        <f t="shared" si="88"/>
        <v>Hidayah: Takpe terima kasih encik</v>
      </c>
      <c r="D11327" s="149">
        <f t="shared" si="89"/>
        <v>45603</v>
      </c>
    </row>
    <row r="11328" spans="1:4">
      <c r="B11328" s="74" t="str">
        <f ca="1">IFERROR(__xludf.DUMMYFUNCTION("IF(REGEXMATCH(A11328,""wealth planning""),""Script 1"",""-"")"),"-")</f>
        <v>-</v>
      </c>
      <c r="C11328" s="74">
        <f t="shared" si="88"/>
        <v>0</v>
      </c>
      <c r="D11328" s="149">
        <f t="shared" si="89"/>
        <v>45603</v>
      </c>
    </row>
    <row r="11329" spans="1:4">
      <c r="B11329" s="74" t="str">
        <f ca="1">IFERROR(__xludf.DUMMYFUNCTION("IF(REGEXMATCH(A11329,""wealth planning""),""Script 1"",""-"")"),"-")</f>
        <v>-</v>
      </c>
      <c r="C11329" s="74">
        <f t="shared" si="88"/>
        <v>0</v>
      </c>
      <c r="D11329" s="74" t="str">
        <f t="shared" si="89"/>
        <v>Hidayah: Takpe terima kasih encik</v>
      </c>
    </row>
    <row r="11330" spans="1:4">
      <c r="A11330" s="74" t="s">
        <v>7400</v>
      </c>
      <c r="B11330" s="74" t="str">
        <f ca="1">IFERROR(__xludf.DUMMYFUNCTION("IF(REGEXMATCH(A11330,""wealth planning""),""Script 1"",""-"")"),"-")</f>
        <v>-</v>
      </c>
      <c r="C11330" s="74">
        <f t="shared" si="88"/>
        <v>0</v>
      </c>
      <c r="D11330" s="74">
        <f t="shared" si="89"/>
        <v>0</v>
      </c>
    </row>
    <row r="11331" spans="1:4">
      <c r="A11331" s="74" t="s">
        <v>7401</v>
      </c>
      <c r="B11331" s="74" t="str">
        <f ca="1">IFERROR(__xludf.DUMMYFUNCTION("IF(REGEXMATCH(A11331,""wealth planning""),""Script 1"",""-"")"),"-")</f>
        <v>-</v>
      </c>
      <c r="C11331" s="74" t="str">
        <f t="shared" si="88"/>
        <v>MOHD SHUKRI BIN HAIBStatus is reachable</v>
      </c>
      <c r="D11331" s="74">
        <f t="shared" si="89"/>
        <v>0</v>
      </c>
    </row>
    <row r="11332" spans="1:4">
      <c r="A11332" s="149">
        <v>45603</v>
      </c>
      <c r="B11332" s="74" t="str">
        <f ca="1">IFERROR(__xludf.DUMMYFUNCTION("IF(REGEXMATCH(A11332,""wealth planning""),""Script 1"",""-"")"),"#VALUE!")</f>
        <v>#VALUE!</v>
      </c>
      <c r="C11332" s="74" t="str">
        <f t="shared" si="88"/>
        <v>MOHD SHUKRI BIN HAIB</v>
      </c>
      <c r="D11332" s="74">
        <f t="shared" si="89"/>
        <v>0</v>
      </c>
    </row>
    <row r="11333" spans="1:4">
      <c r="A11333" s="149">
        <v>45603</v>
      </c>
      <c r="B11333" s="74" t="str">
        <f ca="1">IFERROR(__xludf.DUMMYFUNCTION("IF(REGEXMATCH(A11333,""wealth planning""),""Script 1"",""-"")"),"#VALUE!")</f>
        <v>#VALUE!</v>
      </c>
      <c r="C11333" s="149">
        <f t="shared" si="88"/>
        <v>45603</v>
      </c>
      <c r="D11333" s="74" t="str">
        <f t="shared" si="89"/>
        <v>MOHD SHUKRI BIN HAIBStatus is reachable</v>
      </c>
    </row>
    <row r="11334" spans="1:4">
      <c r="A11334" s="74" t="s">
        <v>7402</v>
      </c>
      <c r="B11334" s="74" t="str">
        <f ca="1">IFERROR(__xludf.DUMMYFUNCTION("IF(REGEXMATCH(A11334,""wealth planning""),""Script 1"",""-"")"),"-")</f>
        <v>-</v>
      </c>
      <c r="C11334" s="149">
        <f t="shared" si="88"/>
        <v>45603</v>
      </c>
      <c r="D11334" s="74" t="str">
        <f t="shared" si="89"/>
        <v>MOHD SHUKRI BIN HAIB</v>
      </c>
    </row>
    <row r="11335" spans="1:4">
      <c r="B11335" s="74" t="str">
        <f ca="1">IFERROR(__xludf.DUMMYFUNCTION("IF(REGEXMATCH(A11335,""wealth planning""),""Script 1"",""-"")"),"-")</f>
        <v>-</v>
      </c>
      <c r="C11335" s="74" t="str">
        <f t="shared" si="88"/>
        <v>You: Baik no problem. Kalau saya nak follow up semula availability bulan depan boleh ke?</v>
      </c>
      <c r="D11335" s="149">
        <f t="shared" si="89"/>
        <v>45603</v>
      </c>
    </row>
    <row r="11336" spans="1:4">
      <c r="B11336" s="74" t="str">
        <f ca="1">IFERROR(__xludf.DUMMYFUNCTION("IF(REGEXMATCH(A11336,""wealth planning""),""Script 1"",""-"")"),"-")</f>
        <v>-</v>
      </c>
      <c r="C11336" s="74">
        <f t="shared" si="88"/>
        <v>0</v>
      </c>
      <c r="D11336" s="149">
        <f t="shared" si="89"/>
        <v>45603</v>
      </c>
    </row>
    <row r="11337" spans="1:4">
      <c r="B11337" s="74" t="str">
        <f ca="1">IFERROR(__xludf.DUMMYFUNCTION("IF(REGEXMATCH(A11337,""wealth planning""),""Script 1"",""-"")"),"-")</f>
        <v>-</v>
      </c>
      <c r="C11337" s="74">
        <f t="shared" si="88"/>
        <v>0</v>
      </c>
      <c r="D11337" s="74" t="str">
        <f t="shared" si="89"/>
        <v>You: Baik no problem. Kalau saya nak follow up semula availability bulan depan boleh ke?</v>
      </c>
    </row>
    <row r="11338" spans="1:4">
      <c r="A11338" s="74" t="s">
        <v>7404</v>
      </c>
      <c r="B11338" s="74" t="str">
        <f ca="1">IFERROR(__xludf.DUMMYFUNCTION("IF(REGEXMATCH(A11338,""wealth planning""),""Script 1"",""-"")"),"-")</f>
        <v>-</v>
      </c>
      <c r="C11338" s="74">
        <f t="shared" si="88"/>
        <v>0</v>
      </c>
      <c r="D11338" s="74">
        <f t="shared" si="89"/>
        <v>0</v>
      </c>
    </row>
    <row r="11339" spans="1:4">
      <c r="A11339" s="74" t="s">
        <v>7405</v>
      </c>
      <c r="B11339" s="74" t="str">
        <f ca="1">IFERROR(__xludf.DUMMYFUNCTION("IF(REGEXMATCH(A11339,""wealth planning""),""Script 1"",""-"")"),"-")</f>
        <v>-</v>
      </c>
      <c r="C11339" s="74" t="str">
        <f t="shared" si="88"/>
        <v>Sarah ShahrilStatus is reachable</v>
      </c>
      <c r="D11339" s="74">
        <f t="shared" si="89"/>
        <v>0</v>
      </c>
    </row>
    <row r="11340" spans="1:4">
      <c r="A11340" s="149">
        <v>45603</v>
      </c>
      <c r="B11340" s="74" t="str">
        <f ca="1">IFERROR(__xludf.DUMMYFUNCTION("IF(REGEXMATCH(A11340,""wealth planning""),""Script 1"",""-"")"),"#VALUE!")</f>
        <v>#VALUE!</v>
      </c>
      <c r="C11340" s="74" t="str">
        <f t="shared" si="88"/>
        <v>Sarah Shahril</v>
      </c>
      <c r="D11340" s="74">
        <f t="shared" si="89"/>
        <v>0</v>
      </c>
    </row>
    <row r="11341" spans="1:4">
      <c r="A11341" s="149">
        <v>45603</v>
      </c>
      <c r="B11341" s="74" t="str">
        <f ca="1">IFERROR(__xludf.DUMMYFUNCTION("IF(REGEXMATCH(A11341,""wealth planning""),""Script 1"",""-"")"),"#VALUE!")</f>
        <v>#VALUE!</v>
      </c>
      <c r="C11341" s="149">
        <f t="shared" si="88"/>
        <v>45603</v>
      </c>
      <c r="D11341" s="74" t="str">
        <f t="shared" si="89"/>
        <v>Sarah ShahrilStatus is reachable</v>
      </c>
    </row>
    <row r="11342" spans="1:4">
      <c r="A11342" s="74" t="s">
        <v>7406</v>
      </c>
      <c r="B11342" s="74" t="str">
        <f ca="1">IFERROR(__xludf.DUMMYFUNCTION("IF(REGEXMATCH(A11342,""wealth planning""),""Script 1"",""-"")"),"-")</f>
        <v>-</v>
      </c>
      <c r="C11342" s="149">
        <f t="shared" si="88"/>
        <v>45603</v>
      </c>
      <c r="D11342" s="74" t="str">
        <f t="shared" si="89"/>
        <v>Sarah Shahril</v>
      </c>
    </row>
    <row r="11343" spans="1:4">
      <c r="B11343" s="74" t="str">
        <f ca="1">IFERROR(__xludf.DUMMYFUNCTION("IF(REGEXMATCH(A11343,""wealth planning""),""Script 1"",""-"")"),"-")</f>
        <v>-</v>
      </c>
      <c r="C11343" s="74" t="str">
        <f t="shared" si="88"/>
        <v>You: Baik no problem Sarah. Kalau saya follow up semula bulan depan on your availability boleh ke?</v>
      </c>
      <c r="D11343" s="149">
        <f t="shared" si="89"/>
        <v>45603</v>
      </c>
    </row>
    <row r="11344" spans="1:4">
      <c r="B11344" s="74" t="str">
        <f ca="1">IFERROR(__xludf.DUMMYFUNCTION("IF(REGEXMATCH(A11344,""wealth planning""),""Script 1"",""-"")"),"-")</f>
        <v>-</v>
      </c>
      <c r="C11344" s="74">
        <f t="shared" si="88"/>
        <v>0</v>
      </c>
      <c r="D11344" s="149">
        <f t="shared" si="89"/>
        <v>45603</v>
      </c>
    </row>
    <row r="11345" spans="1:4">
      <c r="B11345" s="74" t="str">
        <f ca="1">IFERROR(__xludf.DUMMYFUNCTION("IF(REGEXMATCH(A11345,""wealth planning""),""Script 1"",""-"")"),"-")</f>
        <v>-</v>
      </c>
      <c r="C11345" s="74">
        <f t="shared" si="88"/>
        <v>0</v>
      </c>
      <c r="D11345" s="74" t="str">
        <f t="shared" si="89"/>
        <v>You: Baik no problem Sarah. Kalau saya follow up semula bulan depan on your availability boleh ke?</v>
      </c>
    </row>
    <row r="11346" spans="1:4">
      <c r="A11346" s="74" t="s">
        <v>7408</v>
      </c>
      <c r="B11346" s="74" t="str">
        <f ca="1">IFERROR(__xludf.DUMMYFUNCTION("IF(REGEXMATCH(A11346,""wealth planning""),""Script 1"",""-"")"),"-")</f>
        <v>-</v>
      </c>
      <c r="C11346" s="74">
        <f t="shared" si="88"/>
        <v>0</v>
      </c>
      <c r="D11346" s="74">
        <f t="shared" si="89"/>
        <v>0</v>
      </c>
    </row>
    <row r="11347" spans="1:4">
      <c r="A11347" s="74" t="s">
        <v>7408</v>
      </c>
      <c r="B11347" s="74" t="str">
        <f ca="1">IFERROR(__xludf.DUMMYFUNCTION("IF(REGEXMATCH(A11347,""wealth planning""),""Script 1"",""-"")"),"-")</f>
        <v>-</v>
      </c>
      <c r="C11347" s="74" t="str">
        <f t="shared" si="88"/>
        <v>Intan Nur Kamilia</v>
      </c>
      <c r="D11347" s="74">
        <f t="shared" si="89"/>
        <v>0</v>
      </c>
    </row>
    <row r="11348" spans="1:4">
      <c r="A11348" s="149">
        <v>45602</v>
      </c>
      <c r="B11348" s="74" t="str">
        <f ca="1">IFERROR(__xludf.DUMMYFUNCTION("IF(REGEXMATCH(A11348,""wealth planning""),""Script 1"",""-"")"),"#VALUE!")</f>
        <v>#VALUE!</v>
      </c>
      <c r="C11348" s="74" t="str">
        <f t="shared" si="88"/>
        <v>Intan Nur Kamilia</v>
      </c>
      <c r="D11348" s="74">
        <f t="shared" si="89"/>
        <v>0</v>
      </c>
    </row>
    <row r="11349" spans="1:4">
      <c r="A11349" s="149">
        <v>45602</v>
      </c>
      <c r="B11349" s="74" t="str">
        <f ca="1">IFERROR(__xludf.DUMMYFUNCTION("IF(REGEXMATCH(A11349,""wealth planning""),""Script 1"",""-"")"),"#VALUE!")</f>
        <v>#VALUE!</v>
      </c>
      <c r="C11349" s="149">
        <f t="shared" si="88"/>
        <v>45602</v>
      </c>
      <c r="D11349" s="74" t="str">
        <f t="shared" si="89"/>
        <v>Intan Nur Kamilia</v>
      </c>
    </row>
    <row r="11350" spans="1:4">
      <c r="A11350" s="74" t="s">
        <v>7409</v>
      </c>
      <c r="B11350" s="74" t="str">
        <f ca="1">IFERROR(__xludf.DUMMYFUNCTION("IF(REGEXMATCH(A11350,""wealth planning""),""Script 1"",""-"")"),"-")</f>
        <v>-</v>
      </c>
      <c r="C11350" s="149">
        <f t="shared" si="88"/>
        <v>45602</v>
      </c>
      <c r="D11350" s="74" t="str">
        <f t="shared" si="89"/>
        <v>Intan Nur Kamilia</v>
      </c>
    </row>
    <row r="11351" spans="1:4">
      <c r="B11351" s="74" t="str">
        <f ca="1">IFERROR(__xludf.DUMMYFUNCTION("IF(REGEXMATCH(A11351,""wealth planning""),""Script 1"",""-"")"),"-")</f>
        <v>-</v>
      </c>
      <c r="C11351" s="74" t="str">
        <f t="shared" si="88"/>
        <v>You: Kalau nak set esok malam atau sabtu malam around pukul 9, which one yang okay?</v>
      </c>
      <c r="D11351" s="149">
        <f t="shared" si="89"/>
        <v>45602</v>
      </c>
    </row>
    <row r="11352" spans="1:4">
      <c r="B11352" s="74" t="str">
        <f ca="1">IFERROR(__xludf.DUMMYFUNCTION("IF(REGEXMATCH(A11352,""wealth planning""),""Script 1"",""-"")"),"-")</f>
        <v>-</v>
      </c>
      <c r="C11352" s="74">
        <f t="shared" si="88"/>
        <v>0</v>
      </c>
      <c r="D11352" s="149">
        <f t="shared" si="89"/>
        <v>45602</v>
      </c>
    </row>
    <row r="11353" spans="1:4">
      <c r="B11353" s="74" t="str">
        <f ca="1">IFERROR(__xludf.DUMMYFUNCTION("IF(REGEXMATCH(A11353,""wealth planning""),""Script 1"",""-"")"),"-")</f>
        <v>-</v>
      </c>
      <c r="C11353" s="74">
        <f t="shared" si="88"/>
        <v>0</v>
      </c>
      <c r="D11353" s="74" t="str">
        <f t="shared" si="89"/>
        <v>You: Kalau nak set esok malam atau sabtu malam around pukul 9, which one yang okay?</v>
      </c>
    </row>
    <row r="11354" spans="1:4">
      <c r="A11354" s="74" t="s">
        <v>7411</v>
      </c>
      <c r="B11354" s="74" t="str">
        <f ca="1">IFERROR(__xludf.DUMMYFUNCTION("IF(REGEXMATCH(A11354,""wealth planning""),""Script 1"",""-"")"),"-")</f>
        <v>-</v>
      </c>
      <c r="C11354" s="74">
        <f t="shared" si="88"/>
        <v>0</v>
      </c>
      <c r="D11354" s="74">
        <f t="shared" si="89"/>
        <v>0</v>
      </c>
    </row>
    <row r="11355" spans="1:4">
      <c r="A11355" s="74" t="s">
        <v>7412</v>
      </c>
      <c r="B11355" s="74" t="str">
        <f ca="1">IFERROR(__xludf.DUMMYFUNCTION("IF(REGEXMATCH(A11355,""wealth planning""),""Script 1"",""-"")"),"-")</f>
        <v>-</v>
      </c>
      <c r="C11355" s="74" t="str">
        <f t="shared" si="88"/>
        <v>Zumirah KamalStatus is reachable</v>
      </c>
      <c r="D11355" s="74">
        <f t="shared" si="89"/>
        <v>0</v>
      </c>
    </row>
    <row r="11356" spans="1:4">
      <c r="A11356" s="149">
        <v>45602</v>
      </c>
      <c r="B11356" s="74" t="str">
        <f ca="1">IFERROR(__xludf.DUMMYFUNCTION("IF(REGEXMATCH(A11356,""wealth planning""),""Script 1"",""-"")"),"#VALUE!")</f>
        <v>#VALUE!</v>
      </c>
      <c r="C11356" s="74" t="str">
        <f t="shared" si="88"/>
        <v>Zumirah Kamal</v>
      </c>
      <c r="D11356" s="74">
        <f t="shared" si="89"/>
        <v>0</v>
      </c>
    </row>
    <row r="11357" spans="1:4">
      <c r="A11357" s="149">
        <v>45602</v>
      </c>
      <c r="B11357" s="74" t="str">
        <f ca="1">IFERROR(__xludf.DUMMYFUNCTION("IF(REGEXMATCH(A11357,""wealth planning""),""Script 1"",""-"")"),"#VALUE!")</f>
        <v>#VALUE!</v>
      </c>
      <c r="C11357" s="149">
        <f t="shared" si="88"/>
        <v>45602</v>
      </c>
      <c r="D11357" s="74" t="str">
        <f t="shared" si="89"/>
        <v>Zumirah KamalStatus is reachable</v>
      </c>
    </row>
    <row r="11358" spans="1:4">
      <c r="A11358" s="74" t="s">
        <v>7413</v>
      </c>
      <c r="B11358" s="74" t="str">
        <f ca="1">IFERROR(__xludf.DUMMYFUNCTION("IF(REGEXMATCH(A11358,""wealth planning""),""Script 1"",""-"")"),"-")</f>
        <v>-</v>
      </c>
      <c r="C11358" s="149">
        <f t="shared" si="88"/>
        <v>45602</v>
      </c>
      <c r="D11358" s="74" t="str">
        <f t="shared" si="89"/>
        <v>Zumirah Kamal</v>
      </c>
    </row>
    <row r="11359" spans="1:4">
      <c r="B11359" s="74" t="str">
        <f ca="1">IFERROR(__xludf.DUMMYFUNCTION("IF(REGEXMATCH(A11359,""wealth planning""),""Script 1"",""-"")"),"-")</f>
        <v>-</v>
      </c>
      <c r="C11359" s="74" t="str">
        <f t="shared" si="88"/>
        <v>You: Sure no problem. Kalau saya follow up semula on your availability next month boleh ke?</v>
      </c>
      <c r="D11359" s="149">
        <f t="shared" si="89"/>
        <v>45602</v>
      </c>
    </row>
    <row r="11360" spans="1:4">
      <c r="B11360" s="74" t="str">
        <f ca="1">IFERROR(__xludf.DUMMYFUNCTION("IF(REGEXMATCH(A11360,""wealth planning""),""Script 1"",""-"")"),"-")</f>
        <v>-</v>
      </c>
      <c r="C11360" s="74">
        <f t="shared" si="88"/>
        <v>0</v>
      </c>
      <c r="D11360" s="149">
        <f t="shared" si="89"/>
        <v>45602</v>
      </c>
    </row>
    <row r="11361" spans="1:4">
      <c r="B11361" s="74" t="str">
        <f ca="1">IFERROR(__xludf.DUMMYFUNCTION("IF(REGEXMATCH(A11361,""wealth planning""),""Script 1"",""-"")"),"-")</f>
        <v>-</v>
      </c>
      <c r="C11361" s="74">
        <f t="shared" si="88"/>
        <v>0</v>
      </c>
      <c r="D11361" s="74" t="str">
        <f t="shared" si="89"/>
        <v>You: Sure no problem. Kalau saya follow up semula on your availability next month boleh ke?</v>
      </c>
    </row>
    <row r="11362" spans="1:4">
      <c r="B11362" s="74" t="str">
        <f ca="1">IFERROR(__xludf.DUMMYFUNCTION("IF(REGEXMATCH(A11362,""wealth planning""),""Script 1"",""-"")"),"-")</f>
        <v>-</v>
      </c>
      <c r="C11362" s="74">
        <f t="shared" si="88"/>
        <v>0</v>
      </c>
      <c r="D11362" s="74">
        <f t="shared" si="89"/>
        <v>0</v>
      </c>
    </row>
    <row r="11363" spans="1:4">
      <c r="A11363" s="74" t="s">
        <v>7416</v>
      </c>
      <c r="B11363" s="74" t="str">
        <f ca="1">IFERROR(__xludf.DUMMYFUNCTION("IF(REGEXMATCH(A11363,""wealth planning""),""Script 1"",""-"")"),"-")</f>
        <v>-</v>
      </c>
      <c r="C11363" s="74">
        <f t="shared" si="88"/>
        <v>0</v>
      </c>
      <c r="D11363" s="74">
        <f t="shared" si="89"/>
        <v>0</v>
      </c>
    </row>
    <row r="11364" spans="1:4">
      <c r="A11364" s="149">
        <v>45602</v>
      </c>
      <c r="B11364" s="74" t="str">
        <f ca="1">IFERROR(__xludf.DUMMYFUNCTION("IF(REGEXMATCH(A11364,""wealth planning""),""Script 1"",""-"")"),"#VALUE!")</f>
        <v>#VALUE!</v>
      </c>
      <c r="C11364" s="74" t="str">
        <f t="shared" si="88"/>
        <v>Muhammad Ikram Mohd Padhli</v>
      </c>
      <c r="D11364" s="74">
        <f t="shared" si="89"/>
        <v>0</v>
      </c>
    </row>
    <row r="11365" spans="1:4">
      <c r="A11365" s="149">
        <v>45602</v>
      </c>
      <c r="B11365" s="74" t="str">
        <f ca="1">IFERROR(__xludf.DUMMYFUNCTION("IF(REGEXMATCH(A11365,""wealth planning""),""Script 1"",""-"")"),"#VALUE!")</f>
        <v>#VALUE!</v>
      </c>
      <c r="C11365" s="149">
        <f t="shared" si="88"/>
        <v>45602</v>
      </c>
      <c r="D11365" s="74">
        <f t="shared" si="89"/>
        <v>0</v>
      </c>
    </row>
    <row r="11366" spans="1:4">
      <c r="A11366" s="74" t="s">
        <v>6591</v>
      </c>
      <c r="B11366" s="74" t="str">
        <f ca="1">IFERROR(__xludf.DUMMYFUNCTION("IF(REGEXMATCH(A11366,""wealth planning""),""Script 1"",""-"")"),"Script 1")</f>
        <v>Script 1</v>
      </c>
      <c r="C11366" s="149">
        <f t="shared" si="88"/>
        <v>45602</v>
      </c>
      <c r="D11366" s="74" t="str">
        <f t="shared" si="89"/>
        <v>Muhammad Ikram Mohd Padhli</v>
      </c>
    </row>
    <row r="11367" spans="1:4">
      <c r="B11367" s="74" t="str">
        <f ca="1">IFERROR(__xludf.DUMMYFUNCTION("IF(REGEXMATCH(A11367,""wealth planning""),""Script 1"",""-"")"),"-")</f>
        <v>-</v>
      </c>
      <c r="C11367" s="74" t="str">
        <f t="shared" si="88"/>
        <v>You: Hai assalamualaikum Ikram,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367" s="149">
        <f t="shared" si="89"/>
        <v>45602</v>
      </c>
    </row>
    <row r="11368" spans="1:4">
      <c r="B11368" s="74" t="str">
        <f ca="1">IFERROR(__xludf.DUMMYFUNCTION("IF(REGEXMATCH(A11368,""wealth planning""),""Script 1"",""-"")"),"-")</f>
        <v>-</v>
      </c>
      <c r="C11368" s="74">
        <f t="shared" si="88"/>
        <v>0</v>
      </c>
      <c r="D11368" s="149">
        <f t="shared" si="89"/>
        <v>45602</v>
      </c>
    </row>
    <row r="11369" spans="1:4">
      <c r="B11369" s="74" t="str">
        <f ca="1">IFERROR(__xludf.DUMMYFUNCTION("IF(REGEXMATCH(A11369,""wealth planning""),""Script 1"",""-"")"),"-")</f>
        <v>-</v>
      </c>
      <c r="C11369" s="74">
        <f t="shared" si="88"/>
        <v>0</v>
      </c>
      <c r="D11369" s="74" t="str">
        <f t="shared" si="89"/>
        <v>You: Hai assalamualaikum Ikram,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370" spans="1:4">
      <c r="B11370" s="74" t="str">
        <f ca="1">IFERROR(__xludf.DUMMYFUNCTION("IF(REGEXMATCH(A11370,""wealth planning""),""Script 1"",""-"")"),"-")</f>
        <v>-</v>
      </c>
      <c r="C11370" s="74">
        <f t="shared" si="88"/>
        <v>0</v>
      </c>
      <c r="D11370" s="74">
        <f t="shared" si="89"/>
        <v>0</v>
      </c>
    </row>
    <row r="11371" spans="1:4">
      <c r="A11371" s="74" t="s">
        <v>7419</v>
      </c>
      <c r="B11371" s="74" t="str">
        <f ca="1">IFERROR(__xludf.DUMMYFUNCTION("IF(REGEXMATCH(A11371,""wealth planning""),""Script 1"",""-"")"),"-")</f>
        <v>-</v>
      </c>
      <c r="C11371" s="74">
        <f t="shared" si="88"/>
        <v>0</v>
      </c>
      <c r="D11371" s="74">
        <f t="shared" si="89"/>
        <v>0</v>
      </c>
    </row>
    <row r="11372" spans="1:4">
      <c r="A11372" s="149">
        <v>45602</v>
      </c>
      <c r="B11372" s="74" t="str">
        <f ca="1">IFERROR(__xludf.DUMMYFUNCTION("IF(REGEXMATCH(A11372,""wealth planning""),""Script 1"",""-"")"),"#VALUE!")</f>
        <v>#VALUE!</v>
      </c>
      <c r="C11372" s="74" t="str">
        <f t="shared" si="88"/>
        <v>Syahmi Haikal Mohamad Helmi</v>
      </c>
      <c r="D11372" s="74">
        <f t="shared" si="89"/>
        <v>0</v>
      </c>
    </row>
    <row r="11373" spans="1:4">
      <c r="A11373" s="149">
        <v>45602</v>
      </c>
      <c r="B11373" s="74" t="str">
        <f ca="1">IFERROR(__xludf.DUMMYFUNCTION("IF(REGEXMATCH(A11373,""wealth planning""),""Script 1"",""-"")"),"#VALUE!")</f>
        <v>#VALUE!</v>
      </c>
      <c r="C11373" s="149">
        <f t="shared" si="88"/>
        <v>45602</v>
      </c>
      <c r="D11373" s="74">
        <f t="shared" si="89"/>
        <v>0</v>
      </c>
    </row>
    <row r="11374" spans="1:4">
      <c r="A11374" s="74" t="s">
        <v>7100</v>
      </c>
      <c r="B11374" s="74" t="str">
        <f ca="1">IFERROR(__xludf.DUMMYFUNCTION("IF(REGEXMATCH(A11374,""wealth planning""),""Script 1"",""-"")"),"Script 1")</f>
        <v>Script 1</v>
      </c>
      <c r="C11374" s="149">
        <f t="shared" si="88"/>
        <v>45602</v>
      </c>
      <c r="D11374" s="74" t="str">
        <f t="shared" si="89"/>
        <v>Syahmi Haikal Mohamad Helmi</v>
      </c>
    </row>
    <row r="11375" spans="1:4">
      <c r="B11375" s="74" t="str">
        <f ca="1">IFERROR(__xludf.DUMMYFUNCTION("IF(REGEXMATCH(A11375,""wealth planning""),""Script 1"",""-"")"),"-")</f>
        <v>-</v>
      </c>
      <c r="C11375" s="74" t="str">
        <f t="shared" si="88"/>
        <v>You: Hai assalamualaikum Syahmi,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375" s="149">
        <f t="shared" si="89"/>
        <v>45602</v>
      </c>
    </row>
    <row r="11376" spans="1:4">
      <c r="B11376" s="74" t="str">
        <f ca="1">IFERROR(__xludf.DUMMYFUNCTION("IF(REGEXMATCH(A11376,""wealth planning""),""Script 1"",""-"")"),"-")</f>
        <v>-</v>
      </c>
      <c r="C11376" s="74">
        <f t="shared" si="88"/>
        <v>0</v>
      </c>
      <c r="D11376" s="149">
        <f t="shared" si="89"/>
        <v>45602</v>
      </c>
    </row>
    <row r="11377" spans="1:4">
      <c r="B11377" s="74" t="str">
        <f ca="1">IFERROR(__xludf.DUMMYFUNCTION("IF(REGEXMATCH(A11377,""wealth planning""),""Script 1"",""-"")"),"-")</f>
        <v>-</v>
      </c>
      <c r="C11377" s="74">
        <f t="shared" si="88"/>
        <v>0</v>
      </c>
      <c r="D11377" s="74" t="str">
        <f t="shared" si="89"/>
        <v>You: Hai assalamualaikum Syahmi,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378" spans="1:4">
      <c r="A11378" s="74" t="s">
        <v>7421</v>
      </c>
      <c r="B11378" s="74" t="str">
        <f ca="1">IFERROR(__xludf.DUMMYFUNCTION("IF(REGEXMATCH(A11378,""wealth planning""),""Script 1"",""-"")"),"-")</f>
        <v>-</v>
      </c>
      <c r="C11378" s="74">
        <f t="shared" si="88"/>
        <v>0</v>
      </c>
      <c r="D11378" s="74">
        <f t="shared" si="89"/>
        <v>0</v>
      </c>
    </row>
    <row r="11379" spans="1:4">
      <c r="A11379" s="74" t="s">
        <v>7421</v>
      </c>
      <c r="B11379" s="74" t="str">
        <f ca="1">IFERROR(__xludf.DUMMYFUNCTION("IF(REGEXMATCH(A11379,""wealth planning""),""Script 1"",""-"")"),"-")</f>
        <v>-</v>
      </c>
      <c r="C11379" s="74" t="str">
        <f t="shared" si="88"/>
        <v>Nur Farah Izzati</v>
      </c>
      <c r="D11379" s="74">
        <f t="shared" si="89"/>
        <v>0</v>
      </c>
    </row>
    <row r="11380" spans="1:4">
      <c r="A11380" s="149">
        <v>45602</v>
      </c>
      <c r="B11380" s="74" t="str">
        <f ca="1">IFERROR(__xludf.DUMMYFUNCTION("IF(REGEXMATCH(A11380,""wealth planning""),""Script 1"",""-"")"),"#VALUE!")</f>
        <v>#VALUE!</v>
      </c>
      <c r="C11380" s="74" t="str">
        <f t="shared" si="88"/>
        <v>Nur Farah Izzati</v>
      </c>
      <c r="D11380" s="74">
        <f t="shared" si="89"/>
        <v>0</v>
      </c>
    </row>
    <row r="11381" spans="1:4">
      <c r="A11381" s="149">
        <v>45602</v>
      </c>
      <c r="B11381" s="74" t="str">
        <f ca="1">IFERROR(__xludf.DUMMYFUNCTION("IF(REGEXMATCH(A11381,""wealth planning""),""Script 1"",""-"")"),"#VALUE!")</f>
        <v>#VALUE!</v>
      </c>
      <c r="C11381" s="149">
        <f t="shared" si="88"/>
        <v>45602</v>
      </c>
      <c r="D11381" s="74" t="str">
        <f t="shared" si="89"/>
        <v>Nur Farah Izzati</v>
      </c>
    </row>
    <row r="11382" spans="1:4">
      <c r="A11382" s="74" t="s">
        <v>2881</v>
      </c>
      <c r="B11382" s="74" t="str">
        <f ca="1">IFERROR(__xludf.DUMMYFUNCTION("IF(REGEXMATCH(A11382,""wealth planning""),""Script 1"",""-"")"),"Script 1")</f>
        <v>Script 1</v>
      </c>
      <c r="C11382" s="149">
        <f t="shared" si="88"/>
        <v>45602</v>
      </c>
      <c r="D11382" s="74" t="str">
        <f t="shared" si="89"/>
        <v>Nur Farah Izzati</v>
      </c>
    </row>
    <row r="11383" spans="1:4">
      <c r="B11383" s="74" t="str">
        <f ca="1">IFERROR(__xludf.DUMMYFUNCTION("IF(REGEXMATCH(A11383,""wealth planning""),""Script 1"",""-"")"),"-")</f>
        <v>-</v>
      </c>
      <c r="C11383" s="74" t="str">
        <f t="shared" si="88"/>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383" s="149">
        <f t="shared" si="89"/>
        <v>45602</v>
      </c>
    </row>
    <row r="11384" spans="1:4">
      <c r="B11384" s="74" t="str">
        <f ca="1">IFERROR(__xludf.DUMMYFUNCTION("IF(REGEXMATCH(A11384,""wealth planning""),""Script 1"",""-"")"),"-")</f>
        <v>-</v>
      </c>
      <c r="C11384" s="74">
        <f t="shared" si="88"/>
        <v>0</v>
      </c>
      <c r="D11384" s="149">
        <f t="shared" si="89"/>
        <v>45602</v>
      </c>
    </row>
    <row r="11385" spans="1:4">
      <c r="B11385" s="74" t="str">
        <f ca="1">IFERROR(__xludf.DUMMYFUNCTION("IF(REGEXMATCH(A11385,""wealth planning""),""Script 1"",""-"")"),"-")</f>
        <v>-</v>
      </c>
      <c r="C11385" s="74">
        <f t="shared" si="88"/>
        <v>0</v>
      </c>
      <c r="D11385" s="74" t="str">
        <f t="shared" si="89"/>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386" spans="1:4">
      <c r="A11386" s="74" t="s">
        <v>7423</v>
      </c>
      <c r="B11386" s="74" t="str">
        <f ca="1">IFERROR(__xludf.DUMMYFUNCTION("IF(REGEXMATCH(A11386,""wealth planning""),""Script 1"",""-"")"),"-")</f>
        <v>-</v>
      </c>
      <c r="C11386" s="74">
        <f t="shared" si="88"/>
        <v>0</v>
      </c>
      <c r="D11386" s="74">
        <f t="shared" si="89"/>
        <v>0</v>
      </c>
    </row>
    <row r="11387" spans="1:4">
      <c r="A11387" s="74" t="s">
        <v>7423</v>
      </c>
      <c r="B11387" s="74" t="str">
        <f ca="1">IFERROR(__xludf.DUMMYFUNCTION("IF(REGEXMATCH(A11387,""wealth planning""),""Script 1"",""-"")"),"-")</f>
        <v>-</v>
      </c>
      <c r="C11387" s="74" t="str">
        <f t="shared" si="88"/>
        <v>Yunalis Amani</v>
      </c>
      <c r="D11387" s="74">
        <f t="shared" si="89"/>
        <v>0</v>
      </c>
    </row>
    <row r="11388" spans="1:4">
      <c r="A11388" s="149">
        <v>45602</v>
      </c>
      <c r="B11388" s="74" t="str">
        <f ca="1">IFERROR(__xludf.DUMMYFUNCTION("IF(REGEXMATCH(A11388,""wealth planning""),""Script 1"",""-"")"),"#VALUE!")</f>
        <v>#VALUE!</v>
      </c>
      <c r="C11388" s="74" t="str">
        <f t="shared" si="88"/>
        <v>Yunalis Amani</v>
      </c>
      <c r="D11388" s="74">
        <f t="shared" si="89"/>
        <v>0</v>
      </c>
    </row>
    <row r="11389" spans="1:4">
      <c r="A11389" s="149">
        <v>45602</v>
      </c>
      <c r="B11389" s="74" t="str">
        <f ca="1">IFERROR(__xludf.DUMMYFUNCTION("IF(REGEXMATCH(A11389,""wealth planning""),""Script 1"",""-"")"),"#VALUE!")</f>
        <v>#VALUE!</v>
      </c>
      <c r="C11389" s="149">
        <f t="shared" si="88"/>
        <v>45602</v>
      </c>
      <c r="D11389" s="74" t="str">
        <f t="shared" si="89"/>
        <v>Yunalis Amani</v>
      </c>
    </row>
    <row r="11390" spans="1:4">
      <c r="A11390" s="74" t="s">
        <v>7424</v>
      </c>
      <c r="B11390" s="74" t="str">
        <f ca="1">IFERROR(__xludf.DUMMYFUNCTION("IF(REGEXMATCH(A11390,""wealth planning""),""Script 1"",""-"")"),"Script 1")</f>
        <v>Script 1</v>
      </c>
      <c r="C11390" s="149">
        <f t="shared" si="88"/>
        <v>45602</v>
      </c>
      <c r="D11390" s="74" t="str">
        <f t="shared" si="89"/>
        <v>Yunalis Amani</v>
      </c>
    </row>
    <row r="11391" spans="1:4">
      <c r="B11391" s="74" t="str">
        <f ca="1">IFERROR(__xludf.DUMMYFUNCTION("IF(REGEXMATCH(A11391,""wealth planning""),""Script 1"",""-"")"),"-")</f>
        <v>-</v>
      </c>
      <c r="C11391" s="74" t="str">
        <f t="shared" si="88"/>
        <v>You: Hai assalamualaikum Yunalis,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391" s="149">
        <f t="shared" si="89"/>
        <v>45602</v>
      </c>
    </row>
    <row r="11392" spans="1:4">
      <c r="B11392" s="74" t="str">
        <f ca="1">IFERROR(__xludf.DUMMYFUNCTION("IF(REGEXMATCH(A11392,""wealth planning""),""Script 1"",""-"")"),"-")</f>
        <v>-</v>
      </c>
      <c r="C11392" s="74">
        <f t="shared" si="88"/>
        <v>0</v>
      </c>
      <c r="D11392" s="149">
        <f t="shared" si="89"/>
        <v>45602</v>
      </c>
    </row>
    <row r="11393" spans="1:4">
      <c r="B11393" s="74" t="str">
        <f ca="1">IFERROR(__xludf.DUMMYFUNCTION("IF(REGEXMATCH(A11393,""wealth planning""),""Script 1"",""-"")"),"-")</f>
        <v>-</v>
      </c>
      <c r="C11393" s="74">
        <f t="shared" si="88"/>
        <v>0</v>
      </c>
      <c r="D11393" s="74" t="str">
        <f t="shared" si="89"/>
        <v>You: Hai assalamualaikum Yunalis,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394" spans="1:4">
      <c r="B11394" s="74" t="str">
        <f ca="1">IFERROR(__xludf.DUMMYFUNCTION("IF(REGEXMATCH(A11394,""wealth planning""),""Script 1"",""-"")"),"-")</f>
        <v>-</v>
      </c>
      <c r="C11394" s="74">
        <f t="shared" si="88"/>
        <v>0</v>
      </c>
      <c r="D11394" s="74">
        <f t="shared" si="89"/>
        <v>0</v>
      </c>
    </row>
    <row r="11395" spans="1:4">
      <c r="A11395" s="74" t="s">
        <v>7427</v>
      </c>
      <c r="B11395" s="74" t="str">
        <f ca="1">IFERROR(__xludf.DUMMYFUNCTION("IF(REGEXMATCH(A11395,""wealth planning""),""Script 1"",""-"")"),"-")</f>
        <v>-</v>
      </c>
      <c r="C11395" s="74">
        <f t="shared" si="88"/>
        <v>0</v>
      </c>
      <c r="D11395" s="74">
        <f t="shared" si="89"/>
        <v>0</v>
      </c>
    </row>
    <row r="11396" spans="1:4">
      <c r="A11396" s="149">
        <v>45602</v>
      </c>
      <c r="B11396" s="74" t="str">
        <f ca="1">IFERROR(__xludf.DUMMYFUNCTION("IF(REGEXMATCH(A11396,""wealth planning""),""Script 1"",""-"")"),"#VALUE!")</f>
        <v>#VALUE!</v>
      </c>
      <c r="C11396" s="74" t="str">
        <f t="shared" si="88"/>
        <v>Hazirah Ahmad Irfan</v>
      </c>
      <c r="D11396" s="74">
        <f t="shared" si="89"/>
        <v>0</v>
      </c>
    </row>
    <row r="11397" spans="1:4">
      <c r="A11397" s="149">
        <v>45602</v>
      </c>
      <c r="B11397" s="74" t="str">
        <f ca="1">IFERROR(__xludf.DUMMYFUNCTION("IF(REGEXMATCH(A11397,""wealth planning""),""Script 1"",""-"")"),"#VALUE!")</f>
        <v>#VALUE!</v>
      </c>
      <c r="C11397" s="149">
        <f t="shared" si="88"/>
        <v>45602</v>
      </c>
      <c r="D11397" s="74">
        <f t="shared" si="89"/>
        <v>0</v>
      </c>
    </row>
    <row r="11398" spans="1:4">
      <c r="A11398" s="74" t="s">
        <v>6432</v>
      </c>
      <c r="B11398" s="74" t="str">
        <f ca="1">IFERROR(__xludf.DUMMYFUNCTION("IF(REGEXMATCH(A11398,""wealth planning""),""Script 1"",""-"")"),"Script 1")</f>
        <v>Script 1</v>
      </c>
      <c r="C11398" s="149">
        <f t="shared" si="88"/>
        <v>45602</v>
      </c>
      <c r="D11398" s="74" t="str">
        <f t="shared" si="89"/>
        <v>Hazirah Ahmad Irfan</v>
      </c>
    </row>
    <row r="11399" spans="1:4">
      <c r="B11399" s="74" t="str">
        <f ca="1">IFERROR(__xludf.DUMMYFUNCTION("IF(REGEXMATCH(A11399,""wealth planning""),""Script 1"",""-"")"),"-")</f>
        <v>-</v>
      </c>
      <c r="C11399" s="74" t="str">
        <f t="shared" si="88"/>
        <v>You: Hai assalamualaikum Hazirah,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399" s="149">
        <f t="shared" si="89"/>
        <v>45602</v>
      </c>
    </row>
    <row r="11400" spans="1:4">
      <c r="B11400" s="74" t="str">
        <f ca="1">IFERROR(__xludf.DUMMYFUNCTION("IF(REGEXMATCH(A11400,""wealth planning""),""Script 1"",""-"")"),"-")</f>
        <v>-</v>
      </c>
      <c r="C11400" s="74">
        <f t="shared" si="88"/>
        <v>0</v>
      </c>
      <c r="D11400" s="149">
        <f t="shared" si="89"/>
        <v>45602</v>
      </c>
    </row>
    <row r="11401" spans="1:4">
      <c r="B11401" s="74" t="str">
        <f ca="1">IFERROR(__xludf.DUMMYFUNCTION("IF(REGEXMATCH(A11401,""wealth planning""),""Script 1"",""-"")"),"-")</f>
        <v>-</v>
      </c>
      <c r="C11401" s="74">
        <f t="shared" si="88"/>
        <v>0</v>
      </c>
      <c r="D11401" s="74" t="str">
        <f t="shared" si="89"/>
        <v>You: Hai assalamualaikum Hazirah,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402" spans="1:4">
      <c r="A11402" s="74" t="s">
        <v>7429</v>
      </c>
      <c r="B11402" s="74" t="str">
        <f ca="1">IFERROR(__xludf.DUMMYFUNCTION("IF(REGEXMATCH(A11402,""wealth planning""),""Script 1"",""-"")"),"-")</f>
        <v>-</v>
      </c>
      <c r="C11402" s="74">
        <f t="shared" si="88"/>
        <v>0</v>
      </c>
      <c r="D11402" s="74">
        <f t="shared" si="89"/>
        <v>0</v>
      </c>
    </row>
    <row r="11403" spans="1:4">
      <c r="A11403" s="74" t="s">
        <v>7429</v>
      </c>
      <c r="B11403" s="74" t="str">
        <f ca="1">IFERROR(__xludf.DUMMYFUNCTION("IF(REGEXMATCH(A11403,""wealth planning""),""Script 1"",""-"")"),"-")</f>
        <v>-</v>
      </c>
      <c r="C11403" s="74" t="str">
        <f t="shared" si="88"/>
        <v>Nur Muhammad Aiman Jamaludin</v>
      </c>
      <c r="D11403" s="74">
        <f t="shared" si="89"/>
        <v>0</v>
      </c>
    </row>
    <row r="11404" spans="1:4">
      <c r="A11404" s="149">
        <v>45602</v>
      </c>
      <c r="B11404" s="74" t="str">
        <f ca="1">IFERROR(__xludf.DUMMYFUNCTION("IF(REGEXMATCH(A11404,""wealth planning""),""Script 1"",""-"")"),"#VALUE!")</f>
        <v>#VALUE!</v>
      </c>
      <c r="C11404" s="74" t="str">
        <f t="shared" si="88"/>
        <v>Nur Muhammad Aiman Jamaludin</v>
      </c>
      <c r="D11404" s="74">
        <f t="shared" si="89"/>
        <v>0</v>
      </c>
    </row>
    <row r="11405" spans="1:4">
      <c r="A11405" s="149">
        <v>45602</v>
      </c>
      <c r="B11405" s="74" t="str">
        <f ca="1">IFERROR(__xludf.DUMMYFUNCTION("IF(REGEXMATCH(A11405,""wealth planning""),""Script 1"",""-"")"),"#VALUE!")</f>
        <v>#VALUE!</v>
      </c>
      <c r="C11405" s="149">
        <f t="shared" si="88"/>
        <v>45602</v>
      </c>
      <c r="D11405" s="74" t="str">
        <f t="shared" si="89"/>
        <v>Nur Muhammad Aiman Jamaludin</v>
      </c>
    </row>
    <row r="11406" spans="1:4">
      <c r="A11406" s="74" t="s">
        <v>7430</v>
      </c>
      <c r="B11406" s="74" t="str">
        <f ca="1">IFERROR(__xludf.DUMMYFUNCTION("IF(REGEXMATCH(A11406,""wealth planning""),""Script 1"",""-"")"),"-")</f>
        <v>-</v>
      </c>
      <c r="C11406" s="149">
        <f t="shared" si="88"/>
        <v>45602</v>
      </c>
      <c r="D11406" s="74" t="str">
        <f t="shared" si="89"/>
        <v>Nur Muhammad Aiman Jamaludin</v>
      </c>
    </row>
    <row r="11407" spans="1:4">
      <c r="B11407" s="74" t="str">
        <f ca="1">IFERROR(__xludf.DUMMYFUNCTION("IF(REGEXMATCH(A11407,""wealth planning""),""Script 1"",""-"")"),"-")</f>
        <v>-</v>
      </c>
      <c r="C11407" s="74" t="str">
        <f t="shared" si="88"/>
        <v>You: Terima kasih atas reply. Saya doakan semoga dipermudahkan segala urusan jugak untuk Aiman</v>
      </c>
      <c r="D11407" s="149">
        <f t="shared" si="89"/>
        <v>45602</v>
      </c>
    </row>
    <row r="11408" spans="1:4">
      <c r="B11408" s="74" t="str">
        <f ca="1">IFERROR(__xludf.DUMMYFUNCTION("IF(REGEXMATCH(A11408,""wealth planning""),""Script 1"",""-"")"),"-")</f>
        <v>-</v>
      </c>
      <c r="C11408" s="74">
        <f t="shared" si="88"/>
        <v>0</v>
      </c>
      <c r="D11408" s="149">
        <f t="shared" si="89"/>
        <v>45602</v>
      </c>
    </row>
    <row r="11409" spans="1:4">
      <c r="B11409" s="74" t="str">
        <f ca="1">IFERROR(__xludf.DUMMYFUNCTION("IF(REGEXMATCH(A11409,""wealth planning""),""Script 1"",""-"")"),"-")</f>
        <v>-</v>
      </c>
      <c r="C11409" s="74">
        <f t="shared" si="88"/>
        <v>0</v>
      </c>
      <c r="D11409" s="74" t="str">
        <f t="shared" si="89"/>
        <v>You: Terima kasih atas reply. Saya doakan semoga dipermudahkan segala urusan jugak untuk Aiman</v>
      </c>
    </row>
    <row r="11410" spans="1:4">
      <c r="A11410" s="74" t="s">
        <v>7432</v>
      </c>
      <c r="B11410" s="74" t="str">
        <f ca="1">IFERROR(__xludf.DUMMYFUNCTION("IF(REGEXMATCH(A11410,""wealth planning""),""Script 1"",""-"")"),"-")</f>
        <v>-</v>
      </c>
      <c r="C11410" s="74">
        <f t="shared" si="88"/>
        <v>0</v>
      </c>
      <c r="D11410" s="74">
        <f t="shared" si="89"/>
        <v>0</v>
      </c>
    </row>
    <row r="11411" spans="1:4">
      <c r="A11411" s="74" t="s">
        <v>7433</v>
      </c>
      <c r="B11411" s="74" t="str">
        <f ca="1">IFERROR(__xludf.DUMMYFUNCTION("IF(REGEXMATCH(A11411,""wealth planning""),""Script 1"",""-"")"),"-")</f>
        <v>-</v>
      </c>
      <c r="C11411" s="74" t="str">
        <f t="shared" si="88"/>
        <v>Muhammad Amir ZahidinStatus is reachable</v>
      </c>
      <c r="D11411" s="74">
        <f t="shared" si="89"/>
        <v>0</v>
      </c>
    </row>
    <row r="11412" spans="1:4">
      <c r="A11412" s="149">
        <v>45602</v>
      </c>
      <c r="B11412" s="74" t="str">
        <f ca="1">IFERROR(__xludf.DUMMYFUNCTION("IF(REGEXMATCH(A11412,""wealth planning""),""Script 1"",""-"")"),"#VALUE!")</f>
        <v>#VALUE!</v>
      </c>
      <c r="C11412" s="74" t="str">
        <f t="shared" si="88"/>
        <v>Muhammad Amir Zahidin</v>
      </c>
      <c r="D11412" s="74">
        <f t="shared" si="89"/>
        <v>0</v>
      </c>
    </row>
    <row r="11413" spans="1:4">
      <c r="A11413" s="149">
        <v>45602</v>
      </c>
      <c r="B11413" s="74" t="str">
        <f ca="1">IFERROR(__xludf.DUMMYFUNCTION("IF(REGEXMATCH(A11413,""wealth planning""),""Script 1"",""-"")"),"#VALUE!")</f>
        <v>#VALUE!</v>
      </c>
      <c r="C11413" s="149">
        <f t="shared" si="88"/>
        <v>45602</v>
      </c>
      <c r="D11413" s="74" t="str">
        <f t="shared" si="89"/>
        <v>Muhammad Amir ZahidinStatus is reachable</v>
      </c>
    </row>
    <row r="11414" spans="1:4">
      <c r="A11414" s="74" t="s">
        <v>7434</v>
      </c>
      <c r="B11414" s="74" t="str">
        <f ca="1">IFERROR(__xludf.DUMMYFUNCTION("IF(REGEXMATCH(A11414,""wealth planning""),""Script 1"",""-"")"),"-")</f>
        <v>-</v>
      </c>
      <c r="C11414" s="149">
        <f t="shared" si="88"/>
        <v>45602</v>
      </c>
      <c r="D11414" s="74" t="str">
        <f t="shared" si="89"/>
        <v>Muhammad Amir Zahidin</v>
      </c>
    </row>
    <row r="11415" spans="1:4">
      <c r="B11415" s="74" t="str">
        <f ca="1">IFERROR(__xludf.DUMMYFUNCTION("IF(REGEXMATCH(A11415,""wealth planning""),""Script 1"",""-"")"),"-")</f>
        <v>-</v>
      </c>
      <c r="C11415" s="74" t="str">
        <f t="shared" si="88"/>
        <v>Muhammad Amir: 👍</v>
      </c>
      <c r="D11415" s="149">
        <f t="shared" si="89"/>
        <v>45602</v>
      </c>
    </row>
    <row r="11416" spans="1:4">
      <c r="B11416" s="74" t="str">
        <f ca="1">IFERROR(__xludf.DUMMYFUNCTION("IF(REGEXMATCH(A11416,""wealth planning""),""Script 1"",""-"")"),"-")</f>
        <v>-</v>
      </c>
      <c r="C11416" s="74">
        <f t="shared" si="88"/>
        <v>0</v>
      </c>
      <c r="D11416" s="149">
        <f t="shared" si="89"/>
        <v>45602</v>
      </c>
    </row>
    <row r="11417" spans="1:4">
      <c r="B11417" s="74" t="str">
        <f ca="1">IFERROR(__xludf.DUMMYFUNCTION("IF(REGEXMATCH(A11417,""wealth planning""),""Script 1"",""-"")"),"-")</f>
        <v>-</v>
      </c>
      <c r="C11417" s="74">
        <f t="shared" si="88"/>
        <v>0</v>
      </c>
      <c r="D11417" s="74" t="str">
        <f t="shared" si="89"/>
        <v>Muhammad Amir: 👍</v>
      </c>
    </row>
    <row r="11418" spans="1:4">
      <c r="B11418" s="74" t="str">
        <f ca="1">IFERROR(__xludf.DUMMYFUNCTION("IF(REGEXMATCH(A11418,""wealth planning""),""Script 1"",""-"")"),"-")</f>
        <v>-</v>
      </c>
      <c r="C11418" s="74">
        <f t="shared" si="88"/>
        <v>0</v>
      </c>
      <c r="D11418" s="74">
        <f t="shared" si="89"/>
        <v>0</v>
      </c>
    </row>
    <row r="11419" spans="1:4">
      <c r="A11419" s="74" t="s">
        <v>7437</v>
      </c>
      <c r="B11419" s="74" t="str">
        <f ca="1">IFERROR(__xludf.DUMMYFUNCTION("IF(REGEXMATCH(A11419,""wealth planning""),""Script 1"",""-"")"),"-")</f>
        <v>-</v>
      </c>
      <c r="C11419" s="74">
        <f t="shared" si="88"/>
        <v>0</v>
      </c>
      <c r="D11419" s="74">
        <f t="shared" si="89"/>
        <v>0</v>
      </c>
    </row>
    <row r="11420" spans="1:4">
      <c r="A11420" s="149">
        <v>45602</v>
      </c>
      <c r="B11420" s="74" t="str">
        <f ca="1">IFERROR(__xludf.DUMMYFUNCTION("IF(REGEXMATCH(A11420,""wealth planning""),""Script 1"",""-"")"),"#VALUE!")</f>
        <v>#VALUE!</v>
      </c>
      <c r="C11420" s="74" t="str">
        <f t="shared" si="88"/>
        <v>Wan Nur 'Atikah Wan Mohd Zaki</v>
      </c>
      <c r="D11420" s="74">
        <f t="shared" si="89"/>
        <v>0</v>
      </c>
    </row>
    <row r="11421" spans="1:4">
      <c r="A11421" s="149">
        <v>45602</v>
      </c>
      <c r="B11421" s="74" t="str">
        <f ca="1">IFERROR(__xludf.DUMMYFUNCTION("IF(REGEXMATCH(A11421,""wealth planning""),""Script 1"",""-"")"),"#VALUE!")</f>
        <v>#VALUE!</v>
      </c>
      <c r="C11421" s="149">
        <f t="shared" si="88"/>
        <v>45602</v>
      </c>
      <c r="D11421" s="74">
        <f t="shared" si="89"/>
        <v>0</v>
      </c>
    </row>
    <row r="11422" spans="1:4">
      <c r="A11422" s="74" t="s">
        <v>7438</v>
      </c>
      <c r="B11422" s="74" t="str">
        <f ca="1">IFERROR(__xludf.DUMMYFUNCTION("IF(REGEXMATCH(A11422,""wealth planning""),""Script 1"",""-"")"),"Script 1")</f>
        <v>Script 1</v>
      </c>
      <c r="C11422" s="149">
        <f t="shared" si="88"/>
        <v>45602</v>
      </c>
      <c r="D11422" s="74" t="str">
        <f t="shared" si="89"/>
        <v>Wan Nur 'Atikah Wan Mohd Zaki</v>
      </c>
    </row>
    <row r="11423" spans="1:4">
      <c r="B11423" s="74" t="str">
        <f ca="1">IFERROR(__xludf.DUMMYFUNCTION("IF(REGEXMATCH(A11423,""wealth planning""),""Script 1"",""-"")"),"-")</f>
        <v>-</v>
      </c>
      <c r="C11423" s="74" t="str">
        <f t="shared" si="88"/>
        <v>You: Hai assalamualaikum Wan Nur ‘Atikah,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423" s="149">
        <f t="shared" si="89"/>
        <v>45602</v>
      </c>
    </row>
    <row r="11424" spans="1:4">
      <c r="B11424" s="74" t="str">
        <f ca="1">IFERROR(__xludf.DUMMYFUNCTION("IF(REGEXMATCH(A11424,""wealth planning""),""Script 1"",""-"")"),"-")</f>
        <v>-</v>
      </c>
      <c r="C11424" s="74">
        <f t="shared" si="88"/>
        <v>0</v>
      </c>
      <c r="D11424" s="149">
        <f t="shared" si="89"/>
        <v>45602</v>
      </c>
    </row>
    <row r="11425" spans="1:4">
      <c r="B11425" s="74" t="str">
        <f ca="1">IFERROR(__xludf.DUMMYFUNCTION("IF(REGEXMATCH(A11425,""wealth planning""),""Script 1"",""-"")"),"-")</f>
        <v>-</v>
      </c>
      <c r="C11425" s="74">
        <f t="shared" si="88"/>
        <v>0</v>
      </c>
      <c r="D11425" s="74" t="str">
        <f t="shared" si="89"/>
        <v>You: Hai assalamualaikum Wan Nur ‘Atikah,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426" spans="1:4">
      <c r="B11426" s="74" t="str">
        <f ca="1">IFERROR(__xludf.DUMMYFUNCTION("IF(REGEXMATCH(A11426,""wealth planning""),""Script 1"",""-"")"),"-")</f>
        <v>-</v>
      </c>
      <c r="C11426" s="74">
        <f t="shared" si="88"/>
        <v>0</v>
      </c>
      <c r="D11426" s="74">
        <f t="shared" si="89"/>
        <v>0</v>
      </c>
    </row>
    <row r="11427" spans="1:4">
      <c r="A11427" s="74" t="s">
        <v>7441</v>
      </c>
      <c r="B11427" s="74" t="str">
        <f ca="1">IFERROR(__xludf.DUMMYFUNCTION("IF(REGEXMATCH(A11427,""wealth planning""),""Script 1"",""-"")"),"-")</f>
        <v>-</v>
      </c>
      <c r="C11427" s="74">
        <f t="shared" si="88"/>
        <v>0</v>
      </c>
      <c r="D11427" s="74">
        <f t="shared" si="89"/>
        <v>0</v>
      </c>
    </row>
    <row r="11428" spans="1:4">
      <c r="A11428" s="149">
        <v>45602</v>
      </c>
      <c r="B11428" s="74" t="str">
        <f ca="1">IFERROR(__xludf.DUMMYFUNCTION("IF(REGEXMATCH(A11428,""wealth planning""),""Script 1"",""-"")"),"#VALUE!")</f>
        <v>#VALUE!</v>
      </c>
      <c r="C11428" s="74" t="str">
        <f t="shared" si="88"/>
        <v>Liyana Zailani</v>
      </c>
      <c r="D11428" s="74">
        <f t="shared" si="89"/>
        <v>0</v>
      </c>
    </row>
    <row r="11429" spans="1:4">
      <c r="A11429" s="149">
        <v>45602</v>
      </c>
      <c r="B11429" s="74" t="str">
        <f ca="1">IFERROR(__xludf.DUMMYFUNCTION("IF(REGEXMATCH(A11429,""wealth planning""),""Script 1"",""-"")"),"#VALUE!")</f>
        <v>#VALUE!</v>
      </c>
      <c r="C11429" s="149">
        <f t="shared" si="88"/>
        <v>45602</v>
      </c>
      <c r="D11429" s="74">
        <f t="shared" si="89"/>
        <v>0</v>
      </c>
    </row>
    <row r="11430" spans="1:4">
      <c r="A11430" s="74" t="s">
        <v>7442</v>
      </c>
      <c r="B11430" s="74" t="str">
        <f ca="1">IFERROR(__xludf.DUMMYFUNCTION("IF(REGEXMATCH(A11430,""wealth planning""),""Script 1"",""-"")"),"Script 1")</f>
        <v>Script 1</v>
      </c>
      <c r="C11430" s="149">
        <f t="shared" si="88"/>
        <v>45602</v>
      </c>
      <c r="D11430" s="74" t="str">
        <f t="shared" si="89"/>
        <v>Liyana Zailani</v>
      </c>
    </row>
    <row r="11431" spans="1:4">
      <c r="B11431" s="74" t="str">
        <f ca="1">IFERROR(__xludf.DUMMYFUNCTION("IF(REGEXMATCH(A11431,""wealth planning""),""Script 1"",""-"")"),"-")</f>
        <v>-</v>
      </c>
      <c r="C11431" s="74" t="str">
        <f t="shared" si="88"/>
        <v>You: Hai assalamualaikum 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431" s="149">
        <f t="shared" si="89"/>
        <v>45602</v>
      </c>
    </row>
    <row r="11432" spans="1:4">
      <c r="B11432" s="74" t="str">
        <f ca="1">IFERROR(__xludf.DUMMYFUNCTION("IF(REGEXMATCH(A11432,""wealth planning""),""Script 1"",""-"")"),"-")</f>
        <v>-</v>
      </c>
      <c r="C11432" s="74">
        <f t="shared" si="88"/>
        <v>0</v>
      </c>
      <c r="D11432" s="149">
        <f t="shared" si="89"/>
        <v>45602</v>
      </c>
    </row>
    <row r="11433" spans="1:4">
      <c r="B11433" s="74" t="str">
        <f ca="1">IFERROR(__xludf.DUMMYFUNCTION("IF(REGEXMATCH(A11433,""wealth planning""),""Script 1"",""-"")"),"-")</f>
        <v>-</v>
      </c>
      <c r="C11433" s="74">
        <f t="shared" si="88"/>
        <v>0</v>
      </c>
      <c r="D11433" s="74" t="str">
        <f t="shared" si="89"/>
        <v>You: Hai assalamualaikum 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434" spans="1:4">
      <c r="A11434" s="74" t="s">
        <v>7444</v>
      </c>
      <c r="B11434" s="74" t="str">
        <f ca="1">IFERROR(__xludf.DUMMYFUNCTION("IF(REGEXMATCH(A11434,""wealth planning""),""Script 1"",""-"")"),"-")</f>
        <v>-</v>
      </c>
      <c r="C11434" s="74">
        <f t="shared" si="88"/>
        <v>0</v>
      </c>
      <c r="D11434" s="74">
        <f t="shared" si="89"/>
        <v>0</v>
      </c>
    </row>
    <row r="11435" spans="1:4">
      <c r="A11435" s="74" t="s">
        <v>7444</v>
      </c>
      <c r="B11435" s="74" t="str">
        <f ca="1">IFERROR(__xludf.DUMMYFUNCTION("IF(REGEXMATCH(A11435,""wealth planning""),""Script 1"",""-"")"),"-")</f>
        <v>-</v>
      </c>
      <c r="C11435" s="74" t="str">
        <f t="shared" si="88"/>
        <v>Fatih Rijal</v>
      </c>
      <c r="D11435" s="74">
        <f t="shared" si="89"/>
        <v>0</v>
      </c>
    </row>
    <row r="11436" spans="1:4">
      <c r="A11436" s="149">
        <v>45602</v>
      </c>
      <c r="B11436" s="74" t="str">
        <f ca="1">IFERROR(__xludf.DUMMYFUNCTION("IF(REGEXMATCH(A11436,""wealth planning""),""Script 1"",""-"")"),"#VALUE!")</f>
        <v>#VALUE!</v>
      </c>
      <c r="C11436" s="74" t="str">
        <f t="shared" si="88"/>
        <v>Fatih Rijal</v>
      </c>
      <c r="D11436" s="74">
        <f t="shared" si="89"/>
        <v>0</v>
      </c>
    </row>
    <row r="11437" spans="1:4">
      <c r="A11437" s="149">
        <v>45602</v>
      </c>
      <c r="B11437" s="74" t="str">
        <f ca="1">IFERROR(__xludf.DUMMYFUNCTION("IF(REGEXMATCH(A11437,""wealth planning""),""Script 1"",""-"")"),"#VALUE!")</f>
        <v>#VALUE!</v>
      </c>
      <c r="C11437" s="149">
        <f t="shared" si="88"/>
        <v>45602</v>
      </c>
      <c r="D11437" s="74" t="str">
        <f t="shared" si="89"/>
        <v>Fatih Rijal</v>
      </c>
    </row>
    <row r="11438" spans="1:4">
      <c r="A11438" s="74" t="s">
        <v>7445</v>
      </c>
      <c r="B11438" s="74" t="str">
        <f ca="1">IFERROR(__xludf.DUMMYFUNCTION("IF(REGEXMATCH(A11438,""wealth planning""),""Script 1"",""-"")"),"Script 1")</f>
        <v>Script 1</v>
      </c>
      <c r="C11438" s="149">
        <f t="shared" si="88"/>
        <v>45602</v>
      </c>
      <c r="D11438" s="74" t="str">
        <f t="shared" si="89"/>
        <v>Fatih Rijal</v>
      </c>
    </row>
    <row r="11439" spans="1:4">
      <c r="B11439" s="74" t="str">
        <f ca="1">IFERROR(__xludf.DUMMYFUNCTION("IF(REGEXMATCH(A11439,""wealth planning""),""Script 1"",""-"")"),"-")</f>
        <v>-</v>
      </c>
      <c r="C11439" s="74" t="str">
        <f t="shared" si="88"/>
        <v>You: Hai assalamualaikum Fatih,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439" s="149">
        <f t="shared" si="89"/>
        <v>45602</v>
      </c>
    </row>
    <row r="11440" spans="1:4">
      <c r="B11440" s="74" t="str">
        <f ca="1">IFERROR(__xludf.DUMMYFUNCTION("IF(REGEXMATCH(A11440,""wealth planning""),""Script 1"",""-"")"),"-")</f>
        <v>-</v>
      </c>
      <c r="C11440" s="74">
        <f t="shared" si="88"/>
        <v>0</v>
      </c>
      <c r="D11440" s="149">
        <f t="shared" si="89"/>
        <v>45602</v>
      </c>
    </row>
    <row r="11441" spans="1:4">
      <c r="B11441" s="74" t="str">
        <f ca="1">IFERROR(__xludf.DUMMYFUNCTION("IF(REGEXMATCH(A11441,""wealth planning""),""Script 1"",""-"")"),"-")</f>
        <v>-</v>
      </c>
      <c r="C11441" s="74">
        <f t="shared" si="88"/>
        <v>0</v>
      </c>
      <c r="D11441" s="74" t="str">
        <f t="shared" si="89"/>
        <v>You: Hai assalamualaikum Fatih,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442" spans="1:4">
      <c r="A11442" s="74" t="s">
        <v>7447</v>
      </c>
      <c r="B11442" s="74" t="str">
        <f ca="1">IFERROR(__xludf.DUMMYFUNCTION("IF(REGEXMATCH(A11442,""wealth planning""),""Script 1"",""-"")"),"-")</f>
        <v>-</v>
      </c>
      <c r="C11442" s="74">
        <f t="shared" si="88"/>
        <v>0</v>
      </c>
      <c r="D11442" s="74">
        <f t="shared" si="89"/>
        <v>0</v>
      </c>
    </row>
    <row r="11443" spans="1:4">
      <c r="A11443" s="74" t="s">
        <v>7448</v>
      </c>
      <c r="B11443" s="74" t="str">
        <f ca="1">IFERROR(__xludf.DUMMYFUNCTION("IF(REGEXMATCH(A11443,""wealth planning""),""Script 1"",""-"")"),"-")</f>
        <v>-</v>
      </c>
      <c r="C11443" s="74" t="str">
        <f t="shared" si="88"/>
        <v>Syaniz Syaza HalidStatus is reachable</v>
      </c>
      <c r="D11443" s="74">
        <f t="shared" si="89"/>
        <v>0</v>
      </c>
    </row>
    <row r="11444" spans="1:4">
      <c r="A11444" s="149">
        <v>45602</v>
      </c>
      <c r="B11444" s="74" t="str">
        <f ca="1">IFERROR(__xludf.DUMMYFUNCTION("IF(REGEXMATCH(A11444,""wealth planning""),""Script 1"",""-"")"),"#VALUE!")</f>
        <v>#VALUE!</v>
      </c>
      <c r="C11444" s="74" t="str">
        <f t="shared" si="88"/>
        <v>Syaniz Syaza Halid</v>
      </c>
      <c r="D11444" s="74">
        <f t="shared" si="89"/>
        <v>0</v>
      </c>
    </row>
    <row r="11445" spans="1:4">
      <c r="A11445" s="149">
        <v>45602</v>
      </c>
      <c r="B11445" s="74" t="str">
        <f ca="1">IFERROR(__xludf.DUMMYFUNCTION("IF(REGEXMATCH(A11445,""wealth planning""),""Script 1"",""-"")"),"#VALUE!")</f>
        <v>#VALUE!</v>
      </c>
      <c r="C11445" s="149">
        <f t="shared" si="88"/>
        <v>45602</v>
      </c>
      <c r="D11445" s="74" t="str">
        <f t="shared" si="89"/>
        <v>Syaniz Syaza HalidStatus is reachable</v>
      </c>
    </row>
    <row r="11446" spans="1:4">
      <c r="A11446" s="74" t="s">
        <v>7449</v>
      </c>
      <c r="B11446" s="74" t="str">
        <f ca="1">IFERROR(__xludf.DUMMYFUNCTION("IF(REGEXMATCH(A11446,""wealth planning""),""Script 1"",""-"")"),"Script 1")</f>
        <v>Script 1</v>
      </c>
      <c r="C11446" s="149">
        <f t="shared" si="88"/>
        <v>45602</v>
      </c>
      <c r="D11446" s="74" t="str">
        <f t="shared" si="89"/>
        <v>Syaniz Syaza Halid</v>
      </c>
    </row>
    <row r="11447" spans="1:4">
      <c r="B11447" s="74" t="str">
        <f ca="1">IFERROR(__xludf.DUMMYFUNCTION("IF(REGEXMATCH(A11447,""wealth planning""),""Script 1"",""-"")"),"-")</f>
        <v>-</v>
      </c>
      <c r="C11447" s="74" t="str">
        <f t="shared" si="88"/>
        <v>You: Hai assalamualaikum Syaniz,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447" s="149">
        <f t="shared" si="89"/>
        <v>45602</v>
      </c>
    </row>
    <row r="11448" spans="1:4">
      <c r="B11448" s="74" t="str">
        <f ca="1">IFERROR(__xludf.DUMMYFUNCTION("IF(REGEXMATCH(A11448,""wealth planning""),""Script 1"",""-"")"),"-")</f>
        <v>-</v>
      </c>
      <c r="C11448" s="74">
        <f t="shared" si="88"/>
        <v>0</v>
      </c>
      <c r="D11448" s="149">
        <f t="shared" si="89"/>
        <v>45602</v>
      </c>
    </row>
    <row r="11449" spans="1:4">
      <c r="B11449" s="74" t="str">
        <f ca="1">IFERROR(__xludf.DUMMYFUNCTION("IF(REGEXMATCH(A11449,""wealth planning""),""Script 1"",""-"")"),"-")</f>
        <v>-</v>
      </c>
      <c r="C11449" s="74">
        <f t="shared" si="88"/>
        <v>0</v>
      </c>
      <c r="D11449" s="74" t="str">
        <f t="shared" si="89"/>
        <v>You: Hai assalamualaikum Syaniz,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450" spans="1:4">
      <c r="B11450" s="74" t="str">
        <f ca="1">IFERROR(__xludf.DUMMYFUNCTION("IF(REGEXMATCH(A11450,""wealth planning""),""Script 1"",""-"")"),"-")</f>
        <v>-</v>
      </c>
      <c r="C11450" s="74">
        <f t="shared" si="88"/>
        <v>0</v>
      </c>
      <c r="D11450" s="74">
        <f t="shared" si="89"/>
        <v>0</v>
      </c>
    </row>
    <row r="11451" spans="1:4">
      <c r="A11451" s="74" t="s">
        <v>7452</v>
      </c>
      <c r="B11451" s="74" t="str">
        <f ca="1">IFERROR(__xludf.DUMMYFUNCTION("IF(REGEXMATCH(A11451,""wealth planning""),""Script 1"",""-"")"),"-")</f>
        <v>-</v>
      </c>
      <c r="C11451" s="74">
        <f t="shared" si="88"/>
        <v>0</v>
      </c>
      <c r="D11451" s="74">
        <f t="shared" si="89"/>
        <v>0</v>
      </c>
    </row>
    <row r="11452" spans="1:4">
      <c r="A11452" s="149">
        <v>45602</v>
      </c>
      <c r="B11452" s="74" t="str">
        <f ca="1">IFERROR(__xludf.DUMMYFUNCTION("IF(REGEXMATCH(A11452,""wealth planning""),""Script 1"",""-"")"),"#VALUE!")</f>
        <v>#VALUE!</v>
      </c>
      <c r="C11452" s="74" t="str">
        <f t="shared" si="88"/>
        <v>muhammad danial bin sa'adon</v>
      </c>
      <c r="D11452" s="74">
        <f t="shared" si="89"/>
        <v>0</v>
      </c>
    </row>
    <row r="11453" spans="1:4">
      <c r="A11453" s="149">
        <v>45602</v>
      </c>
      <c r="B11453" s="74" t="str">
        <f ca="1">IFERROR(__xludf.DUMMYFUNCTION("IF(REGEXMATCH(A11453,""wealth planning""),""Script 1"",""-"")"),"#VALUE!")</f>
        <v>#VALUE!</v>
      </c>
      <c r="C11453" s="149">
        <f t="shared" si="88"/>
        <v>45602</v>
      </c>
      <c r="D11453" s="74">
        <f t="shared" si="89"/>
        <v>0</v>
      </c>
    </row>
    <row r="11454" spans="1:4">
      <c r="A11454" s="74" t="s">
        <v>3498</v>
      </c>
      <c r="B11454" s="74" t="str">
        <f ca="1">IFERROR(__xludf.DUMMYFUNCTION("IF(REGEXMATCH(A11454,""wealth planning""),""Script 1"",""-"")"),"Script 1")</f>
        <v>Script 1</v>
      </c>
      <c r="C11454" s="149">
        <f t="shared" si="88"/>
        <v>45602</v>
      </c>
      <c r="D11454" s="74" t="str">
        <f t="shared" si="89"/>
        <v>muhammad danial bin sa'adon</v>
      </c>
    </row>
    <row r="11455" spans="1:4">
      <c r="B11455" s="74" t="str">
        <f ca="1">IFERROR(__xludf.DUMMYFUNCTION("IF(REGEXMATCH(A11455,""wealth planning""),""Script 1"",""-"")"),"-")</f>
        <v>-</v>
      </c>
      <c r="C11455" s="74" t="str">
        <f t="shared" si="88"/>
        <v>You: Hai assalamualaikum Danial,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455" s="149">
        <f t="shared" si="89"/>
        <v>45602</v>
      </c>
    </row>
    <row r="11456" spans="1:4">
      <c r="B11456" s="74" t="str">
        <f ca="1">IFERROR(__xludf.DUMMYFUNCTION("IF(REGEXMATCH(A11456,""wealth planning""),""Script 1"",""-"")"),"-")</f>
        <v>-</v>
      </c>
      <c r="C11456" s="74">
        <f t="shared" si="88"/>
        <v>0</v>
      </c>
      <c r="D11456" s="149">
        <f t="shared" si="89"/>
        <v>45602</v>
      </c>
    </row>
    <row r="11457" spans="1:4">
      <c r="B11457" s="74" t="str">
        <f ca="1">IFERROR(__xludf.DUMMYFUNCTION("IF(REGEXMATCH(A11457,""wealth planning""),""Script 1"",""-"")"),"-")</f>
        <v>-</v>
      </c>
      <c r="C11457" s="74">
        <f t="shared" si="88"/>
        <v>0</v>
      </c>
      <c r="D11457" s="74" t="str">
        <f t="shared" si="89"/>
        <v>You: Hai assalamualaikum Danial,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458" spans="1:4">
      <c r="A11458" s="74" t="s">
        <v>7454</v>
      </c>
      <c r="B11458" s="74" t="str">
        <f ca="1">IFERROR(__xludf.DUMMYFUNCTION("IF(REGEXMATCH(A11458,""wealth planning""),""Script 1"",""-"")"),"-")</f>
        <v>-</v>
      </c>
      <c r="C11458" s="74">
        <f t="shared" si="88"/>
        <v>0</v>
      </c>
      <c r="D11458" s="74">
        <f t="shared" si="89"/>
        <v>0</v>
      </c>
    </row>
    <row r="11459" spans="1:4">
      <c r="A11459" s="74" t="s">
        <v>7455</v>
      </c>
      <c r="B11459" s="74" t="str">
        <f ca="1">IFERROR(__xludf.DUMMYFUNCTION("IF(REGEXMATCH(A11459,""wealth planning""),""Script 1"",""-"")"),"-")</f>
        <v>-</v>
      </c>
      <c r="C11459" s="74" t="str">
        <f t="shared" si="88"/>
        <v>Fatin SofeaStatus is reachable</v>
      </c>
      <c r="D11459" s="74">
        <f t="shared" si="89"/>
        <v>0</v>
      </c>
    </row>
    <row r="11460" spans="1:4">
      <c r="A11460" s="149">
        <v>45602</v>
      </c>
      <c r="B11460" s="74" t="str">
        <f ca="1">IFERROR(__xludf.DUMMYFUNCTION("IF(REGEXMATCH(A11460,""wealth planning""),""Script 1"",""-"")"),"#VALUE!")</f>
        <v>#VALUE!</v>
      </c>
      <c r="C11460" s="74" t="str">
        <f t="shared" si="88"/>
        <v>Fatin Sofea</v>
      </c>
      <c r="D11460" s="74">
        <f t="shared" si="89"/>
        <v>0</v>
      </c>
    </row>
    <row r="11461" spans="1:4">
      <c r="A11461" s="149">
        <v>45602</v>
      </c>
      <c r="B11461" s="74" t="str">
        <f ca="1">IFERROR(__xludf.DUMMYFUNCTION("IF(REGEXMATCH(A11461,""wealth planning""),""Script 1"",""-"")"),"#VALUE!")</f>
        <v>#VALUE!</v>
      </c>
      <c r="C11461" s="149">
        <f t="shared" si="88"/>
        <v>45602</v>
      </c>
      <c r="D11461" s="74" t="str">
        <f t="shared" si="89"/>
        <v>Fatin SofeaStatus is reachable</v>
      </c>
    </row>
    <row r="11462" spans="1:4">
      <c r="A11462" s="74" t="s">
        <v>7456</v>
      </c>
      <c r="B11462" s="74" t="str">
        <f ca="1">IFERROR(__xludf.DUMMYFUNCTION("IF(REGEXMATCH(A11462,""wealth planning""),""Script 1"",""-"")"),"Script 1")</f>
        <v>Script 1</v>
      </c>
      <c r="C11462" s="149">
        <f t="shared" si="88"/>
        <v>45602</v>
      </c>
      <c r="D11462" s="74" t="str">
        <f t="shared" si="89"/>
        <v>Fatin Sofea</v>
      </c>
    </row>
    <row r="11463" spans="1:4">
      <c r="B11463" s="74" t="str">
        <f ca="1">IFERROR(__xludf.DUMMYFUNCTION("IF(REGEXMATCH(A11463,""wealth planning""),""Script 1"",""-"")"),"-")</f>
        <v>-</v>
      </c>
      <c r="C11463" s="74" t="str">
        <f t="shared" si="88"/>
        <v>You: Hai assalamualaikum Fatin Sofea,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463" s="149">
        <f t="shared" si="89"/>
        <v>45602</v>
      </c>
    </row>
    <row r="11464" spans="1:4">
      <c r="B11464" s="74" t="str">
        <f ca="1">IFERROR(__xludf.DUMMYFUNCTION("IF(REGEXMATCH(A11464,""wealth planning""),""Script 1"",""-"")"),"-")</f>
        <v>-</v>
      </c>
      <c r="C11464" s="74">
        <f t="shared" si="88"/>
        <v>0</v>
      </c>
      <c r="D11464" s="149">
        <f t="shared" si="89"/>
        <v>45602</v>
      </c>
    </row>
    <row r="11465" spans="1:4">
      <c r="B11465" s="74" t="str">
        <f ca="1">IFERROR(__xludf.DUMMYFUNCTION("IF(REGEXMATCH(A11465,""wealth planning""),""Script 1"",""-"")"),"-")</f>
        <v>-</v>
      </c>
      <c r="C11465" s="74">
        <f t="shared" si="88"/>
        <v>0</v>
      </c>
      <c r="D11465" s="74" t="str">
        <f t="shared" si="89"/>
        <v>You: Hai assalamualaikum Fatin Sofea,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466" spans="1:4">
      <c r="B11466" s="74" t="str">
        <f ca="1">IFERROR(__xludf.DUMMYFUNCTION("IF(REGEXMATCH(A11466,""wealth planning""),""Script 1"",""-"")"),"-")</f>
        <v>-</v>
      </c>
      <c r="C11466" s="74">
        <f t="shared" si="88"/>
        <v>0</v>
      </c>
      <c r="D11466" s="74">
        <f t="shared" si="89"/>
        <v>0</v>
      </c>
    </row>
    <row r="11467" spans="1:4">
      <c r="A11467" s="74" t="s">
        <v>7459</v>
      </c>
      <c r="B11467" s="74" t="str">
        <f ca="1">IFERROR(__xludf.DUMMYFUNCTION("IF(REGEXMATCH(A11467,""wealth planning""),""Script 1"",""-"")"),"-")</f>
        <v>-</v>
      </c>
      <c r="C11467" s="74">
        <f t="shared" si="88"/>
        <v>0</v>
      </c>
      <c r="D11467" s="74">
        <f t="shared" si="89"/>
        <v>0</v>
      </c>
    </row>
    <row r="11468" spans="1:4">
      <c r="A11468" s="149">
        <v>45602</v>
      </c>
      <c r="B11468" s="74" t="str">
        <f ca="1">IFERROR(__xludf.DUMMYFUNCTION("IF(REGEXMATCH(A11468,""wealth planning""),""Script 1"",""-"")"),"#VALUE!")</f>
        <v>#VALUE!</v>
      </c>
      <c r="C11468" s="74" t="str">
        <f t="shared" si="88"/>
        <v>Nayli Ruslan</v>
      </c>
      <c r="D11468" s="74">
        <f t="shared" si="89"/>
        <v>0</v>
      </c>
    </row>
    <row r="11469" spans="1:4">
      <c r="A11469" s="149">
        <v>45602</v>
      </c>
      <c r="B11469" s="74" t="str">
        <f ca="1">IFERROR(__xludf.DUMMYFUNCTION("IF(REGEXMATCH(A11469,""wealth planning""),""Script 1"",""-"")"),"#VALUE!")</f>
        <v>#VALUE!</v>
      </c>
      <c r="C11469" s="149">
        <f t="shared" si="88"/>
        <v>45602</v>
      </c>
      <c r="D11469" s="74">
        <f t="shared" si="89"/>
        <v>0</v>
      </c>
    </row>
    <row r="11470" spans="1:4">
      <c r="A11470" s="74" t="s">
        <v>4847</v>
      </c>
      <c r="B11470" s="74" t="str">
        <f ca="1">IFERROR(__xludf.DUMMYFUNCTION("IF(REGEXMATCH(A11470,""wealth planning""),""Script 1"",""-"")"),"Script 1")</f>
        <v>Script 1</v>
      </c>
      <c r="C11470" s="149">
        <f t="shared" si="88"/>
        <v>45602</v>
      </c>
      <c r="D11470" s="74" t="str">
        <f t="shared" si="89"/>
        <v>Nayli Ruslan</v>
      </c>
    </row>
    <row r="11471" spans="1:4">
      <c r="B11471" s="74" t="str">
        <f ca="1">IFERROR(__xludf.DUMMYFUNCTION("IF(REGEXMATCH(A11471,""wealth planning""),""Script 1"",""-"")"),"-")</f>
        <v>-</v>
      </c>
      <c r="C11471" s="74" t="str">
        <f t="shared" si="88"/>
        <v>You: Hai assalamualaikum Nayli,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471" s="149">
        <f t="shared" si="89"/>
        <v>45602</v>
      </c>
    </row>
    <row r="11472" spans="1:4">
      <c r="B11472" s="74" t="str">
        <f ca="1">IFERROR(__xludf.DUMMYFUNCTION("IF(REGEXMATCH(A11472,""wealth planning""),""Script 1"",""-"")"),"-")</f>
        <v>-</v>
      </c>
      <c r="C11472" s="74">
        <f t="shared" si="88"/>
        <v>0</v>
      </c>
      <c r="D11472" s="149">
        <f t="shared" si="89"/>
        <v>45602</v>
      </c>
    </row>
    <row r="11473" spans="1:4">
      <c r="B11473" s="74" t="str">
        <f ca="1">IFERROR(__xludf.DUMMYFUNCTION("IF(REGEXMATCH(A11473,""wealth planning""),""Script 1"",""-"")"),"-")</f>
        <v>-</v>
      </c>
      <c r="C11473" s="74">
        <f t="shared" si="88"/>
        <v>0</v>
      </c>
      <c r="D11473" s="74" t="str">
        <f t="shared" si="89"/>
        <v>You: Hai assalamualaikum Nayli,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474" spans="1:4">
      <c r="B11474" s="74" t="str">
        <f ca="1">IFERROR(__xludf.DUMMYFUNCTION("IF(REGEXMATCH(A11474,""wealth planning""),""Script 1"",""-"")"),"-")</f>
        <v>-</v>
      </c>
      <c r="C11474" s="74">
        <f t="shared" si="88"/>
        <v>0</v>
      </c>
      <c r="D11474" s="74">
        <f t="shared" si="89"/>
        <v>0</v>
      </c>
    </row>
    <row r="11475" spans="1:4">
      <c r="A11475" s="74" t="s">
        <v>7462</v>
      </c>
      <c r="B11475" s="74" t="str">
        <f ca="1">IFERROR(__xludf.DUMMYFUNCTION("IF(REGEXMATCH(A11475,""wealth planning""),""Script 1"",""-"")"),"-")</f>
        <v>-</v>
      </c>
      <c r="C11475" s="74">
        <f t="shared" si="88"/>
        <v>0</v>
      </c>
      <c r="D11475" s="74">
        <f t="shared" si="89"/>
        <v>0</v>
      </c>
    </row>
    <row r="11476" spans="1:4">
      <c r="A11476" s="149">
        <v>45602</v>
      </c>
      <c r="B11476" s="74" t="str">
        <f ca="1">IFERROR(__xludf.DUMMYFUNCTION("IF(REGEXMATCH(A11476,""wealth planning""),""Script 1"",""-"")"),"#VALUE!")</f>
        <v>#VALUE!</v>
      </c>
      <c r="C11476" s="74" t="str">
        <f t="shared" si="88"/>
        <v>Amelia Adrina Azli</v>
      </c>
      <c r="D11476" s="74">
        <f t="shared" si="89"/>
        <v>0</v>
      </c>
    </row>
    <row r="11477" spans="1:4">
      <c r="A11477" s="149">
        <v>45602</v>
      </c>
      <c r="B11477" s="74" t="str">
        <f ca="1">IFERROR(__xludf.DUMMYFUNCTION("IF(REGEXMATCH(A11477,""wealth planning""),""Script 1"",""-"")"),"#VALUE!")</f>
        <v>#VALUE!</v>
      </c>
      <c r="C11477" s="149">
        <f t="shared" si="88"/>
        <v>45602</v>
      </c>
      <c r="D11477" s="74">
        <f t="shared" si="89"/>
        <v>0</v>
      </c>
    </row>
    <row r="11478" spans="1:4">
      <c r="A11478" s="74" t="s">
        <v>7463</v>
      </c>
      <c r="B11478" s="74" t="str">
        <f ca="1">IFERROR(__xludf.DUMMYFUNCTION("IF(REGEXMATCH(A11478,""wealth planning""),""Script 1"",""-"")"),"Script 1")</f>
        <v>Script 1</v>
      </c>
      <c r="C11478" s="149">
        <f t="shared" si="88"/>
        <v>45602</v>
      </c>
      <c r="D11478" s="74" t="str">
        <f t="shared" si="89"/>
        <v>Amelia Adrina Azli</v>
      </c>
    </row>
    <row r="11479" spans="1:4">
      <c r="B11479" s="74" t="str">
        <f ca="1">IFERROR(__xludf.DUMMYFUNCTION("IF(REGEXMATCH(A11479,""wealth planning""),""Script 1"",""-"")"),"-")</f>
        <v>-</v>
      </c>
      <c r="C11479" s="74" t="str">
        <f t="shared" ref="C11479:C11733" si="90">A11478</f>
        <v>You: Hai assalamualaikum Amelia,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479" s="149">
        <f t="shared" ref="D11479:D11733" si="91">A11476</f>
        <v>45602</v>
      </c>
    </row>
    <row r="11480" spans="1:4">
      <c r="B11480" s="74" t="str">
        <f ca="1">IFERROR(__xludf.DUMMYFUNCTION("IF(REGEXMATCH(A11480,""wealth planning""),""Script 1"",""-"")"),"-")</f>
        <v>-</v>
      </c>
      <c r="C11480" s="74">
        <f t="shared" si="90"/>
        <v>0</v>
      </c>
      <c r="D11480" s="149">
        <f t="shared" si="91"/>
        <v>45602</v>
      </c>
    </row>
    <row r="11481" spans="1:4">
      <c r="B11481" s="74" t="str">
        <f ca="1">IFERROR(__xludf.DUMMYFUNCTION("IF(REGEXMATCH(A11481,""wealth planning""),""Script 1"",""-"")"),"-")</f>
        <v>-</v>
      </c>
      <c r="C11481" s="74">
        <f t="shared" si="90"/>
        <v>0</v>
      </c>
      <c r="D11481" s="74" t="str">
        <f t="shared" si="91"/>
        <v>You: Hai assalamualaikum Amelia,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482" spans="1:4">
      <c r="B11482" s="74" t="str">
        <f ca="1">IFERROR(__xludf.DUMMYFUNCTION("IF(REGEXMATCH(A11482,""wealth planning""),""Script 1"",""-"")"),"-")</f>
        <v>-</v>
      </c>
      <c r="C11482" s="74">
        <f t="shared" si="90"/>
        <v>0</v>
      </c>
      <c r="D11482" s="74">
        <f t="shared" si="91"/>
        <v>0</v>
      </c>
    </row>
    <row r="11483" spans="1:4">
      <c r="A11483" s="74" t="s">
        <v>7466</v>
      </c>
      <c r="B11483" s="74" t="str">
        <f ca="1">IFERROR(__xludf.DUMMYFUNCTION("IF(REGEXMATCH(A11483,""wealth planning""),""Script 1"",""-"")"),"-")</f>
        <v>-</v>
      </c>
      <c r="C11483" s="74">
        <f t="shared" si="90"/>
        <v>0</v>
      </c>
      <c r="D11483" s="74">
        <f t="shared" si="91"/>
        <v>0</v>
      </c>
    </row>
    <row r="11484" spans="1:4">
      <c r="A11484" s="149">
        <v>45602</v>
      </c>
      <c r="B11484" s="74" t="str">
        <f ca="1">IFERROR(__xludf.DUMMYFUNCTION("IF(REGEXMATCH(A11484,""wealth planning""),""Script 1"",""-"")"),"#VALUE!")</f>
        <v>#VALUE!</v>
      </c>
      <c r="C11484" s="74" t="str">
        <f t="shared" si="90"/>
        <v>NURUL SYAHIRAH</v>
      </c>
      <c r="D11484" s="74">
        <f t="shared" si="91"/>
        <v>0</v>
      </c>
    </row>
    <row r="11485" spans="1:4">
      <c r="A11485" s="149">
        <v>45602</v>
      </c>
      <c r="B11485" s="74" t="str">
        <f ca="1">IFERROR(__xludf.DUMMYFUNCTION("IF(REGEXMATCH(A11485,""wealth planning""),""Script 1"",""-"")"),"#VALUE!")</f>
        <v>#VALUE!</v>
      </c>
      <c r="C11485" s="149">
        <f t="shared" si="90"/>
        <v>45602</v>
      </c>
      <c r="D11485" s="74">
        <f t="shared" si="91"/>
        <v>0</v>
      </c>
    </row>
    <row r="11486" spans="1:4">
      <c r="A11486" s="74" t="s">
        <v>2921</v>
      </c>
      <c r="B11486" s="74" t="str">
        <f ca="1">IFERROR(__xludf.DUMMYFUNCTION("IF(REGEXMATCH(A11486,""wealth planning""),""Script 1"",""-"")"),"Script 1")</f>
        <v>Script 1</v>
      </c>
      <c r="C11486" s="149">
        <f t="shared" si="90"/>
        <v>45602</v>
      </c>
      <c r="D11486" s="74" t="str">
        <f t="shared" si="91"/>
        <v>NURUL SYAHIRAH</v>
      </c>
    </row>
    <row r="11487" spans="1:4">
      <c r="B11487" s="74" t="str">
        <f ca="1">IFERROR(__xludf.DUMMYFUNCTION("IF(REGEXMATCH(A11487,""wealth planning""),""Script 1"",""-"")"),"-")</f>
        <v>-</v>
      </c>
      <c r="C11487" s="74" t="str">
        <f t="shared" si="90"/>
        <v>You: Hai assalamualaikum Syahirah,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487" s="149">
        <f t="shared" si="91"/>
        <v>45602</v>
      </c>
    </row>
    <row r="11488" spans="1:4">
      <c r="B11488" s="74" t="str">
        <f ca="1">IFERROR(__xludf.DUMMYFUNCTION("IF(REGEXMATCH(A11488,""wealth planning""),""Script 1"",""-"")"),"-")</f>
        <v>-</v>
      </c>
      <c r="C11488" s="74">
        <f t="shared" si="90"/>
        <v>0</v>
      </c>
      <c r="D11488" s="149">
        <f t="shared" si="91"/>
        <v>45602</v>
      </c>
    </row>
    <row r="11489" spans="1:4">
      <c r="B11489" s="74" t="str">
        <f ca="1">IFERROR(__xludf.DUMMYFUNCTION("IF(REGEXMATCH(A11489,""wealth planning""),""Script 1"",""-"")"),"-")</f>
        <v>-</v>
      </c>
      <c r="C11489" s="74">
        <f t="shared" si="90"/>
        <v>0</v>
      </c>
      <c r="D11489" s="74" t="str">
        <f t="shared" si="91"/>
        <v>You: Hai assalamualaikum Syahirah,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490" spans="1:4">
      <c r="A11490" s="74" t="s">
        <v>7468</v>
      </c>
      <c r="B11490" s="74" t="str">
        <f ca="1">IFERROR(__xludf.DUMMYFUNCTION("IF(REGEXMATCH(A11490,""wealth planning""),""Script 1"",""-"")"),"-")</f>
        <v>-</v>
      </c>
      <c r="C11490" s="74">
        <f t="shared" si="90"/>
        <v>0</v>
      </c>
      <c r="D11490" s="74">
        <f t="shared" si="91"/>
        <v>0</v>
      </c>
    </row>
    <row r="11491" spans="1:4">
      <c r="A11491" s="74" t="s">
        <v>7469</v>
      </c>
      <c r="B11491" s="74" t="str">
        <f ca="1">IFERROR(__xludf.DUMMYFUNCTION("IF(REGEXMATCH(A11491,""wealth planning""),""Script 1"",""-"")"),"-")</f>
        <v>-</v>
      </c>
      <c r="C11491" s="74" t="str">
        <f t="shared" si="90"/>
        <v>Hamizan OmarStatus is reachable</v>
      </c>
      <c r="D11491" s="74">
        <f t="shared" si="91"/>
        <v>0</v>
      </c>
    </row>
    <row r="11492" spans="1:4">
      <c r="A11492" s="149">
        <v>45602</v>
      </c>
      <c r="B11492" s="74" t="str">
        <f ca="1">IFERROR(__xludf.DUMMYFUNCTION("IF(REGEXMATCH(A11492,""wealth planning""),""Script 1"",""-"")"),"#VALUE!")</f>
        <v>#VALUE!</v>
      </c>
      <c r="C11492" s="74" t="str">
        <f t="shared" si="90"/>
        <v>Hamizan Omar</v>
      </c>
      <c r="D11492" s="74">
        <f t="shared" si="91"/>
        <v>0</v>
      </c>
    </row>
    <row r="11493" spans="1:4">
      <c r="A11493" s="149">
        <v>45602</v>
      </c>
      <c r="B11493" s="74" t="str">
        <f ca="1">IFERROR(__xludf.DUMMYFUNCTION("IF(REGEXMATCH(A11493,""wealth planning""),""Script 1"",""-"")"),"#VALUE!")</f>
        <v>#VALUE!</v>
      </c>
      <c r="C11493" s="149">
        <f t="shared" si="90"/>
        <v>45602</v>
      </c>
      <c r="D11493" s="74" t="str">
        <f t="shared" si="91"/>
        <v>Hamizan OmarStatus is reachable</v>
      </c>
    </row>
    <row r="11494" spans="1:4">
      <c r="A11494" s="74" t="s">
        <v>5219</v>
      </c>
      <c r="B11494" s="74" t="str">
        <f ca="1">IFERROR(__xludf.DUMMYFUNCTION("IF(REGEXMATCH(A11494,""wealth planning""),""Script 1"",""-"")"),"Script 1")</f>
        <v>Script 1</v>
      </c>
      <c r="C11494" s="149">
        <f t="shared" si="90"/>
        <v>45602</v>
      </c>
      <c r="D11494" s="74" t="str">
        <f t="shared" si="91"/>
        <v>Hamizan Omar</v>
      </c>
    </row>
    <row r="11495" spans="1:4">
      <c r="B11495" s="74" t="str">
        <f ca="1">IFERROR(__xludf.DUMMYFUNCTION("IF(REGEXMATCH(A11495,""wealth planning""),""Script 1"",""-"")"),"-")</f>
        <v>-</v>
      </c>
      <c r="C11495" s="74" t="str">
        <f t="shared" si="90"/>
        <v>You: Hai assalamualaikum Hamizan,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495" s="149">
        <f t="shared" si="91"/>
        <v>45602</v>
      </c>
    </row>
    <row r="11496" spans="1:4">
      <c r="B11496" s="74" t="str">
        <f ca="1">IFERROR(__xludf.DUMMYFUNCTION("IF(REGEXMATCH(A11496,""wealth planning""),""Script 1"",""-"")"),"-")</f>
        <v>-</v>
      </c>
      <c r="C11496" s="74">
        <f t="shared" si="90"/>
        <v>0</v>
      </c>
      <c r="D11496" s="149">
        <f t="shared" si="91"/>
        <v>45602</v>
      </c>
    </row>
    <row r="11497" spans="1:4">
      <c r="B11497" s="74" t="str">
        <f ca="1">IFERROR(__xludf.DUMMYFUNCTION("IF(REGEXMATCH(A11497,""wealth planning""),""Script 1"",""-"")"),"-")</f>
        <v>-</v>
      </c>
      <c r="C11497" s="74">
        <f t="shared" si="90"/>
        <v>0</v>
      </c>
      <c r="D11497" s="74" t="str">
        <f t="shared" si="91"/>
        <v>You: Hai assalamualaikum Hamizan,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498" spans="1:4">
      <c r="B11498" s="74" t="str">
        <f ca="1">IFERROR(__xludf.DUMMYFUNCTION("IF(REGEXMATCH(A11498,""wealth planning""),""Script 1"",""-"")"),"-")</f>
        <v>-</v>
      </c>
      <c r="C11498" s="74">
        <f t="shared" si="90"/>
        <v>0</v>
      </c>
      <c r="D11498" s="74">
        <f t="shared" si="91"/>
        <v>0</v>
      </c>
    </row>
    <row r="11499" spans="1:4">
      <c r="A11499" s="74" t="s">
        <v>7472</v>
      </c>
      <c r="B11499" s="74" t="str">
        <f ca="1">IFERROR(__xludf.DUMMYFUNCTION("IF(REGEXMATCH(A11499,""wealth planning""),""Script 1"",""-"")"),"-")</f>
        <v>-</v>
      </c>
      <c r="C11499" s="74">
        <f t="shared" si="90"/>
        <v>0</v>
      </c>
      <c r="D11499" s="74">
        <f t="shared" si="91"/>
        <v>0</v>
      </c>
    </row>
    <row r="11500" spans="1:4">
      <c r="A11500" s="149">
        <v>45602</v>
      </c>
      <c r="B11500" s="74" t="str">
        <f ca="1">IFERROR(__xludf.DUMMYFUNCTION("IF(REGEXMATCH(A11500,""wealth planning""),""Script 1"",""-"")"),"#VALUE!")</f>
        <v>#VALUE!</v>
      </c>
      <c r="C11500" s="74" t="str">
        <f t="shared" si="90"/>
        <v>Syaheedah Mohd Ali</v>
      </c>
      <c r="D11500" s="74">
        <f t="shared" si="91"/>
        <v>0</v>
      </c>
    </row>
    <row r="11501" spans="1:4">
      <c r="A11501" s="149">
        <v>45602</v>
      </c>
      <c r="B11501" s="74" t="str">
        <f ca="1">IFERROR(__xludf.DUMMYFUNCTION("IF(REGEXMATCH(A11501,""wealth planning""),""Script 1"",""-"")"),"#VALUE!")</f>
        <v>#VALUE!</v>
      </c>
      <c r="C11501" s="149">
        <f t="shared" si="90"/>
        <v>45602</v>
      </c>
      <c r="D11501" s="74">
        <f t="shared" si="91"/>
        <v>0</v>
      </c>
    </row>
    <row r="11502" spans="1:4">
      <c r="A11502" s="74" t="s">
        <v>7473</v>
      </c>
      <c r="B11502" s="74" t="str">
        <f ca="1">IFERROR(__xludf.DUMMYFUNCTION("IF(REGEXMATCH(A11502,""wealth planning""),""Script 1"",""-"")"),"Script 1")</f>
        <v>Script 1</v>
      </c>
      <c r="C11502" s="149">
        <f t="shared" si="90"/>
        <v>45602</v>
      </c>
      <c r="D11502" s="74" t="str">
        <f t="shared" si="91"/>
        <v>Syaheedah Mohd Ali</v>
      </c>
    </row>
    <row r="11503" spans="1:4">
      <c r="B11503" s="74" t="str">
        <f ca="1">IFERROR(__xludf.DUMMYFUNCTION("IF(REGEXMATCH(A11503,""wealth planning""),""Script 1"",""-"")"),"-")</f>
        <v>-</v>
      </c>
      <c r="C11503" s="74" t="str">
        <f t="shared" si="90"/>
        <v>You: Hai assalamualaikum Syaheedah,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503" s="149">
        <f t="shared" si="91"/>
        <v>45602</v>
      </c>
    </row>
    <row r="11504" spans="1:4">
      <c r="B11504" s="74" t="str">
        <f ca="1">IFERROR(__xludf.DUMMYFUNCTION("IF(REGEXMATCH(A11504,""wealth planning""),""Script 1"",""-"")"),"-")</f>
        <v>-</v>
      </c>
      <c r="C11504" s="74">
        <f t="shared" si="90"/>
        <v>0</v>
      </c>
      <c r="D11504" s="149">
        <f t="shared" si="91"/>
        <v>45602</v>
      </c>
    </row>
    <row r="11505" spans="1:4">
      <c r="B11505" s="74" t="str">
        <f ca="1">IFERROR(__xludf.DUMMYFUNCTION("IF(REGEXMATCH(A11505,""wealth planning""),""Script 1"",""-"")"),"-")</f>
        <v>-</v>
      </c>
      <c r="C11505" s="74">
        <f t="shared" si="90"/>
        <v>0</v>
      </c>
      <c r="D11505" s="74" t="str">
        <f t="shared" si="91"/>
        <v>You: Hai assalamualaikum Syaheedah,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506" spans="1:4">
      <c r="A11506" s="74" t="s">
        <v>7475</v>
      </c>
      <c r="B11506" s="74" t="str">
        <f ca="1">IFERROR(__xludf.DUMMYFUNCTION("IF(REGEXMATCH(A11506,""wealth planning""),""Script 1"",""-"")"),"-")</f>
        <v>-</v>
      </c>
      <c r="C11506" s="74">
        <f t="shared" si="90"/>
        <v>0</v>
      </c>
      <c r="D11506" s="74">
        <f t="shared" si="91"/>
        <v>0</v>
      </c>
    </row>
    <row r="11507" spans="1:4">
      <c r="A11507" s="74" t="s">
        <v>7475</v>
      </c>
      <c r="B11507" s="74" t="str">
        <f ca="1">IFERROR(__xludf.DUMMYFUNCTION("IF(REGEXMATCH(A11507,""wealth planning""),""Script 1"",""-"")"),"-")</f>
        <v>-</v>
      </c>
      <c r="C11507" s="74" t="str">
        <f t="shared" si="90"/>
        <v>Aina Shazwina</v>
      </c>
      <c r="D11507" s="74">
        <f t="shared" si="91"/>
        <v>0</v>
      </c>
    </row>
    <row r="11508" spans="1:4">
      <c r="A11508" s="149">
        <v>45602</v>
      </c>
      <c r="B11508" s="74" t="str">
        <f ca="1">IFERROR(__xludf.DUMMYFUNCTION("IF(REGEXMATCH(A11508,""wealth planning""),""Script 1"",""-"")"),"#VALUE!")</f>
        <v>#VALUE!</v>
      </c>
      <c r="C11508" s="74" t="str">
        <f t="shared" si="90"/>
        <v>Aina Shazwina</v>
      </c>
      <c r="D11508" s="74">
        <f t="shared" si="91"/>
        <v>0</v>
      </c>
    </row>
    <row r="11509" spans="1:4">
      <c r="A11509" s="149">
        <v>45602</v>
      </c>
      <c r="B11509" s="74" t="str">
        <f ca="1">IFERROR(__xludf.DUMMYFUNCTION("IF(REGEXMATCH(A11509,""wealth planning""),""Script 1"",""-"")"),"#VALUE!")</f>
        <v>#VALUE!</v>
      </c>
      <c r="C11509" s="149">
        <f t="shared" si="90"/>
        <v>45602</v>
      </c>
      <c r="D11509" s="74" t="str">
        <f t="shared" si="91"/>
        <v>Aina Shazwina</v>
      </c>
    </row>
    <row r="11510" spans="1:4">
      <c r="A11510" s="74" t="s">
        <v>2719</v>
      </c>
      <c r="B11510" s="74" t="str">
        <f ca="1">IFERROR(__xludf.DUMMYFUNCTION("IF(REGEXMATCH(A11510,""wealth planning""),""Script 1"",""-"")"),"Script 1")</f>
        <v>Script 1</v>
      </c>
      <c r="C11510" s="149">
        <f t="shared" si="90"/>
        <v>45602</v>
      </c>
      <c r="D11510" s="74" t="str">
        <f t="shared" si="91"/>
        <v>Aina Shazwina</v>
      </c>
    </row>
    <row r="11511" spans="1:4">
      <c r="B11511" s="74" t="str">
        <f ca="1">IFERROR(__xludf.DUMMYFUNCTION("IF(REGEXMATCH(A11511,""wealth planning""),""Script 1"",""-"")"),"-")</f>
        <v>-</v>
      </c>
      <c r="C11511" s="74" t="str">
        <f t="shared" si="90"/>
        <v>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511" s="149">
        <f t="shared" si="91"/>
        <v>45602</v>
      </c>
    </row>
    <row r="11512" spans="1:4">
      <c r="B11512" s="74" t="str">
        <f ca="1">IFERROR(__xludf.DUMMYFUNCTION("IF(REGEXMATCH(A11512,""wealth planning""),""Script 1"",""-"")"),"-")</f>
        <v>-</v>
      </c>
      <c r="C11512" s="74">
        <f t="shared" si="90"/>
        <v>0</v>
      </c>
      <c r="D11512" s="149">
        <f t="shared" si="91"/>
        <v>45602</v>
      </c>
    </row>
    <row r="11513" spans="1:4">
      <c r="B11513" s="74" t="str">
        <f ca="1">IFERROR(__xludf.DUMMYFUNCTION("IF(REGEXMATCH(A11513,""wealth planning""),""Script 1"",""-"")"),"-")</f>
        <v>-</v>
      </c>
      <c r="C11513" s="74">
        <f t="shared" si="90"/>
        <v>0</v>
      </c>
      <c r="D11513" s="74" t="str">
        <f t="shared" si="91"/>
        <v>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514" spans="1:4">
      <c r="A11514" s="74" t="s">
        <v>7477</v>
      </c>
      <c r="B11514" s="74" t="str">
        <f ca="1">IFERROR(__xludf.DUMMYFUNCTION("IF(REGEXMATCH(A11514,""wealth planning""),""Script 1"",""-"")"),"-")</f>
        <v>-</v>
      </c>
      <c r="C11514" s="74">
        <f t="shared" si="90"/>
        <v>0</v>
      </c>
      <c r="D11514" s="74">
        <f t="shared" si="91"/>
        <v>0</v>
      </c>
    </row>
    <row r="11515" spans="1:4">
      <c r="A11515" s="74" t="s">
        <v>7478</v>
      </c>
      <c r="B11515" s="74" t="str">
        <f ca="1">IFERROR(__xludf.DUMMYFUNCTION("IF(REGEXMATCH(A11515,""wealth planning""),""Script 1"",""-"")"),"-")</f>
        <v>-</v>
      </c>
      <c r="C11515" s="74" t="str">
        <f t="shared" si="90"/>
        <v>Raihan ZainudinStatus is reachable</v>
      </c>
      <c r="D11515" s="74">
        <f t="shared" si="91"/>
        <v>0</v>
      </c>
    </row>
    <row r="11516" spans="1:4">
      <c r="A11516" s="149">
        <v>45602</v>
      </c>
      <c r="B11516" s="74" t="str">
        <f ca="1">IFERROR(__xludf.DUMMYFUNCTION("IF(REGEXMATCH(A11516,""wealth planning""),""Script 1"",""-"")"),"#VALUE!")</f>
        <v>#VALUE!</v>
      </c>
      <c r="C11516" s="74" t="str">
        <f t="shared" si="90"/>
        <v>Raihan Zainudin</v>
      </c>
      <c r="D11516" s="74">
        <f t="shared" si="91"/>
        <v>0</v>
      </c>
    </row>
    <row r="11517" spans="1:4">
      <c r="A11517" s="149">
        <v>45602</v>
      </c>
      <c r="B11517" s="74" t="str">
        <f ca="1">IFERROR(__xludf.DUMMYFUNCTION("IF(REGEXMATCH(A11517,""wealth planning""),""Script 1"",""-"")"),"#VALUE!")</f>
        <v>#VALUE!</v>
      </c>
      <c r="C11517" s="149">
        <f t="shared" si="90"/>
        <v>45602</v>
      </c>
      <c r="D11517" s="74" t="str">
        <f t="shared" si="91"/>
        <v>Raihan ZainudinStatus is reachable</v>
      </c>
    </row>
    <row r="11518" spans="1:4">
      <c r="A11518" s="74" t="s">
        <v>5581</v>
      </c>
      <c r="B11518" s="74" t="str">
        <f ca="1">IFERROR(__xludf.DUMMYFUNCTION("IF(REGEXMATCH(A11518,""wealth planning""),""Script 1"",""-"")"),"Script 1")</f>
        <v>Script 1</v>
      </c>
      <c r="C11518" s="149">
        <f t="shared" si="90"/>
        <v>45602</v>
      </c>
      <c r="D11518" s="74" t="str">
        <f t="shared" si="91"/>
        <v>Raihan Zainudin</v>
      </c>
    </row>
    <row r="11519" spans="1:4">
      <c r="B11519" s="74" t="str">
        <f ca="1">IFERROR(__xludf.DUMMYFUNCTION("IF(REGEXMATCH(A11519,""wealth planning""),""Script 1"",""-"")"),"-")</f>
        <v>-</v>
      </c>
      <c r="C11519" s="74" t="str">
        <f t="shared" si="90"/>
        <v>You: Hai assalamualaikum Raihan,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519" s="149">
        <f t="shared" si="91"/>
        <v>45602</v>
      </c>
    </row>
    <row r="11520" spans="1:4">
      <c r="B11520" s="74" t="str">
        <f ca="1">IFERROR(__xludf.DUMMYFUNCTION("IF(REGEXMATCH(A11520,""wealth planning""),""Script 1"",""-"")"),"-")</f>
        <v>-</v>
      </c>
      <c r="C11520" s="74">
        <f t="shared" si="90"/>
        <v>0</v>
      </c>
      <c r="D11520" s="149">
        <f t="shared" si="91"/>
        <v>45602</v>
      </c>
    </row>
    <row r="11521" spans="1:4">
      <c r="B11521" s="74" t="str">
        <f ca="1">IFERROR(__xludf.DUMMYFUNCTION("IF(REGEXMATCH(A11521,""wealth planning""),""Script 1"",""-"")"),"-")</f>
        <v>-</v>
      </c>
      <c r="C11521" s="74">
        <f t="shared" si="90"/>
        <v>0</v>
      </c>
      <c r="D11521" s="74" t="str">
        <f t="shared" si="91"/>
        <v>You: Hai assalamualaikum Raihan,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522" spans="1:4">
      <c r="A11522" s="74" t="s">
        <v>7480</v>
      </c>
      <c r="B11522" s="74" t="str">
        <f ca="1">IFERROR(__xludf.DUMMYFUNCTION("IF(REGEXMATCH(A11522,""wealth planning""),""Script 1"",""-"")"),"-")</f>
        <v>-</v>
      </c>
      <c r="C11522" s="74">
        <f t="shared" si="90"/>
        <v>0</v>
      </c>
      <c r="D11522" s="74">
        <f t="shared" si="91"/>
        <v>0</v>
      </c>
    </row>
    <row r="11523" spans="1:4">
      <c r="A11523" s="74" t="s">
        <v>7481</v>
      </c>
      <c r="B11523" s="74" t="str">
        <f ca="1">IFERROR(__xludf.DUMMYFUNCTION("IF(REGEXMATCH(A11523,""wealth planning""),""Script 1"",""-"")"),"-")</f>
        <v>-</v>
      </c>
      <c r="C11523" s="74" t="str">
        <f t="shared" si="90"/>
        <v>Syasya ShaharinStatus is reachable</v>
      </c>
      <c r="D11523" s="74">
        <f t="shared" si="91"/>
        <v>0</v>
      </c>
    </row>
    <row r="11524" spans="1:4">
      <c r="A11524" s="149">
        <v>45602</v>
      </c>
      <c r="B11524" s="74" t="str">
        <f ca="1">IFERROR(__xludf.DUMMYFUNCTION("IF(REGEXMATCH(A11524,""wealth planning""),""Script 1"",""-"")"),"#VALUE!")</f>
        <v>#VALUE!</v>
      </c>
      <c r="C11524" s="74" t="str">
        <f t="shared" si="90"/>
        <v>Syasya Shaharin</v>
      </c>
      <c r="D11524" s="74">
        <f t="shared" si="91"/>
        <v>0</v>
      </c>
    </row>
    <row r="11525" spans="1:4">
      <c r="A11525" s="149">
        <v>45602</v>
      </c>
      <c r="B11525" s="74" t="str">
        <f ca="1">IFERROR(__xludf.DUMMYFUNCTION("IF(REGEXMATCH(A11525,""wealth planning""),""Script 1"",""-"")"),"#VALUE!")</f>
        <v>#VALUE!</v>
      </c>
      <c r="C11525" s="149">
        <f t="shared" si="90"/>
        <v>45602</v>
      </c>
      <c r="D11525" s="74" t="str">
        <f t="shared" si="91"/>
        <v>Syasya ShaharinStatus is reachable</v>
      </c>
    </row>
    <row r="11526" spans="1:4">
      <c r="A11526" s="74" t="s">
        <v>7482</v>
      </c>
      <c r="B11526" s="74" t="str">
        <f ca="1">IFERROR(__xludf.DUMMYFUNCTION("IF(REGEXMATCH(A11526,""wealth planning""),""Script 1"",""-"")"),"Script 1")</f>
        <v>Script 1</v>
      </c>
      <c r="C11526" s="149">
        <f t="shared" si="90"/>
        <v>45602</v>
      </c>
      <c r="D11526" s="74" t="str">
        <f t="shared" si="91"/>
        <v>Syasya Shaharin</v>
      </c>
    </row>
    <row r="11527" spans="1:4">
      <c r="B11527" s="74" t="str">
        <f ca="1">IFERROR(__xludf.DUMMYFUNCTION("IF(REGEXMATCH(A11527,""wealth planning""),""Script 1"",""-"")"),"-")</f>
        <v>-</v>
      </c>
      <c r="C11527" s="74" t="str">
        <f t="shared" si="90"/>
        <v>You: Hai assalamualaikum Syasya,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527" s="149">
        <f t="shared" si="91"/>
        <v>45602</v>
      </c>
    </row>
    <row r="11528" spans="1:4">
      <c r="B11528" s="74" t="str">
        <f ca="1">IFERROR(__xludf.DUMMYFUNCTION("IF(REGEXMATCH(A11528,""wealth planning""),""Script 1"",""-"")"),"-")</f>
        <v>-</v>
      </c>
      <c r="C11528" s="74">
        <f t="shared" si="90"/>
        <v>0</v>
      </c>
      <c r="D11528" s="149">
        <f t="shared" si="91"/>
        <v>45602</v>
      </c>
    </row>
    <row r="11529" spans="1:4">
      <c r="B11529" s="74" t="str">
        <f ca="1">IFERROR(__xludf.DUMMYFUNCTION("IF(REGEXMATCH(A11529,""wealth planning""),""Script 1"",""-"")"),"-")</f>
        <v>-</v>
      </c>
      <c r="C11529" s="74">
        <f t="shared" si="90"/>
        <v>0</v>
      </c>
      <c r="D11529" s="74" t="str">
        <f t="shared" si="91"/>
        <v>You: Hai assalamualaikum Syasya,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530" spans="1:4">
      <c r="A11530" s="74" t="s">
        <v>7484</v>
      </c>
      <c r="B11530" s="74" t="str">
        <f ca="1">IFERROR(__xludf.DUMMYFUNCTION("IF(REGEXMATCH(A11530,""wealth planning""),""Script 1"",""-"")"),"-")</f>
        <v>-</v>
      </c>
      <c r="C11530" s="74">
        <f t="shared" si="90"/>
        <v>0</v>
      </c>
      <c r="D11530" s="74">
        <f t="shared" si="91"/>
        <v>0</v>
      </c>
    </row>
    <row r="11531" spans="1:4">
      <c r="A11531" s="74" t="s">
        <v>7485</v>
      </c>
      <c r="B11531" s="74" t="str">
        <f ca="1">IFERROR(__xludf.DUMMYFUNCTION("IF(REGEXMATCH(A11531,""wealth planning""),""Script 1"",""-"")"),"-")</f>
        <v>-</v>
      </c>
      <c r="C11531" s="74" t="str">
        <f t="shared" si="90"/>
        <v>DANIAL HAIKALStatus is reachable</v>
      </c>
      <c r="D11531" s="74">
        <f t="shared" si="91"/>
        <v>0</v>
      </c>
    </row>
    <row r="11532" spans="1:4">
      <c r="A11532" s="149">
        <v>45602</v>
      </c>
      <c r="B11532" s="74" t="str">
        <f ca="1">IFERROR(__xludf.DUMMYFUNCTION("IF(REGEXMATCH(A11532,""wealth planning""),""Script 1"",""-"")"),"#VALUE!")</f>
        <v>#VALUE!</v>
      </c>
      <c r="C11532" s="74" t="str">
        <f t="shared" si="90"/>
        <v>DANIAL HAIKAL</v>
      </c>
      <c r="D11532" s="74">
        <f t="shared" si="91"/>
        <v>0</v>
      </c>
    </row>
    <row r="11533" spans="1:4">
      <c r="A11533" s="149">
        <v>45602</v>
      </c>
      <c r="B11533" s="74" t="str">
        <f ca="1">IFERROR(__xludf.DUMMYFUNCTION("IF(REGEXMATCH(A11533,""wealth planning""),""Script 1"",""-"")"),"#VALUE!")</f>
        <v>#VALUE!</v>
      </c>
      <c r="C11533" s="149">
        <f t="shared" si="90"/>
        <v>45602</v>
      </c>
      <c r="D11533" s="74" t="str">
        <f t="shared" si="91"/>
        <v>DANIAL HAIKALStatus is reachable</v>
      </c>
    </row>
    <row r="11534" spans="1:4">
      <c r="A11534" s="74" t="s">
        <v>3498</v>
      </c>
      <c r="B11534" s="74" t="str">
        <f ca="1">IFERROR(__xludf.DUMMYFUNCTION("IF(REGEXMATCH(A11534,""wealth planning""),""Script 1"",""-"")"),"Script 1")</f>
        <v>Script 1</v>
      </c>
      <c r="C11534" s="149">
        <f t="shared" si="90"/>
        <v>45602</v>
      </c>
      <c r="D11534" s="74" t="str">
        <f t="shared" si="91"/>
        <v>DANIAL HAIKAL</v>
      </c>
    </row>
    <row r="11535" spans="1:4">
      <c r="B11535" s="74" t="str">
        <f ca="1">IFERROR(__xludf.DUMMYFUNCTION("IF(REGEXMATCH(A11535,""wealth planning""),""Script 1"",""-"")"),"-")</f>
        <v>-</v>
      </c>
      <c r="C11535" s="74" t="str">
        <f t="shared" si="90"/>
        <v>You: Hai assalamualaikum Danial,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535" s="149">
        <f t="shared" si="91"/>
        <v>45602</v>
      </c>
    </row>
    <row r="11536" spans="1:4">
      <c r="B11536" s="74" t="str">
        <f ca="1">IFERROR(__xludf.DUMMYFUNCTION("IF(REGEXMATCH(A11536,""wealth planning""),""Script 1"",""-"")"),"-")</f>
        <v>-</v>
      </c>
      <c r="C11536" s="74">
        <f t="shared" si="90"/>
        <v>0</v>
      </c>
      <c r="D11536" s="149">
        <f t="shared" si="91"/>
        <v>45602</v>
      </c>
    </row>
    <row r="11537" spans="1:4">
      <c r="B11537" s="74" t="str">
        <f ca="1">IFERROR(__xludf.DUMMYFUNCTION("IF(REGEXMATCH(A11537,""wealth planning""),""Script 1"",""-"")"),"-")</f>
        <v>-</v>
      </c>
      <c r="C11537" s="74">
        <f t="shared" si="90"/>
        <v>0</v>
      </c>
      <c r="D11537" s="74" t="str">
        <f t="shared" si="91"/>
        <v>You: Hai assalamualaikum Danial,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538" spans="1:4">
      <c r="B11538" s="74" t="str">
        <f ca="1">IFERROR(__xludf.DUMMYFUNCTION("IF(REGEXMATCH(A11538,""wealth planning""),""Script 1"",""-"")"),"-")</f>
        <v>-</v>
      </c>
      <c r="C11538" s="74">
        <f t="shared" si="90"/>
        <v>0</v>
      </c>
      <c r="D11538" s="74">
        <f t="shared" si="91"/>
        <v>0</v>
      </c>
    </row>
    <row r="11539" spans="1:4">
      <c r="A11539" s="74" t="s">
        <v>7488</v>
      </c>
      <c r="B11539" s="74" t="str">
        <f ca="1">IFERROR(__xludf.DUMMYFUNCTION("IF(REGEXMATCH(A11539,""wealth planning""),""Script 1"",""-"")"),"-")</f>
        <v>-</v>
      </c>
      <c r="C11539" s="74">
        <f t="shared" si="90"/>
        <v>0</v>
      </c>
      <c r="D11539" s="74">
        <f t="shared" si="91"/>
        <v>0</v>
      </c>
    </row>
    <row r="11540" spans="1:4">
      <c r="A11540" s="149">
        <v>45602</v>
      </c>
      <c r="B11540" s="74" t="str">
        <f ca="1">IFERROR(__xludf.DUMMYFUNCTION("IF(REGEXMATCH(A11540,""wealth planning""),""Script 1"",""-"")"),"#VALUE!")</f>
        <v>#VALUE!</v>
      </c>
      <c r="C11540" s="74" t="str">
        <f t="shared" si="90"/>
        <v>Nurul Afieqah Mohd Sukhri</v>
      </c>
      <c r="D11540" s="74">
        <f t="shared" si="91"/>
        <v>0</v>
      </c>
    </row>
    <row r="11541" spans="1:4">
      <c r="A11541" s="149">
        <v>45602</v>
      </c>
      <c r="B11541" s="74" t="str">
        <f ca="1">IFERROR(__xludf.DUMMYFUNCTION("IF(REGEXMATCH(A11541,""wealth planning""),""Script 1"",""-"")"),"#VALUE!")</f>
        <v>#VALUE!</v>
      </c>
      <c r="C11541" s="149">
        <f t="shared" si="90"/>
        <v>45602</v>
      </c>
      <c r="D11541" s="74">
        <f t="shared" si="91"/>
        <v>0</v>
      </c>
    </row>
    <row r="11542" spans="1:4">
      <c r="A11542" s="74" t="s">
        <v>7489</v>
      </c>
      <c r="B11542" s="74" t="str">
        <f ca="1">IFERROR(__xludf.DUMMYFUNCTION("IF(REGEXMATCH(A11542,""wealth planning""),""Script 1"",""-"")"),"Script 1")</f>
        <v>Script 1</v>
      </c>
      <c r="C11542" s="149">
        <f t="shared" si="90"/>
        <v>45602</v>
      </c>
      <c r="D11542" s="74" t="str">
        <f t="shared" si="91"/>
        <v>Nurul Afieqah Mohd Sukhri</v>
      </c>
    </row>
    <row r="11543" spans="1:4">
      <c r="B11543" s="74" t="str">
        <f ca="1">IFERROR(__xludf.DUMMYFUNCTION("IF(REGEXMATCH(A11543,""wealth planning""),""Script 1"",""-"")"),"-")</f>
        <v>-</v>
      </c>
      <c r="C11543" s="74" t="str">
        <f t="shared" si="90"/>
        <v>You: Hai assalamualaikum Nurul Afieqah,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543" s="149">
        <f t="shared" si="91"/>
        <v>45602</v>
      </c>
    </row>
    <row r="11544" spans="1:4">
      <c r="B11544" s="74" t="str">
        <f ca="1">IFERROR(__xludf.DUMMYFUNCTION("IF(REGEXMATCH(A11544,""wealth planning""),""Script 1"",""-"")"),"-")</f>
        <v>-</v>
      </c>
      <c r="C11544" s="74">
        <f t="shared" si="90"/>
        <v>0</v>
      </c>
      <c r="D11544" s="149">
        <f t="shared" si="91"/>
        <v>45602</v>
      </c>
    </row>
    <row r="11545" spans="1:4">
      <c r="B11545" s="74" t="str">
        <f ca="1">IFERROR(__xludf.DUMMYFUNCTION("IF(REGEXMATCH(A11545,""wealth planning""),""Script 1"",""-"")"),"-")</f>
        <v>-</v>
      </c>
      <c r="C11545" s="74">
        <f t="shared" si="90"/>
        <v>0</v>
      </c>
      <c r="D11545" s="74" t="str">
        <f t="shared" si="91"/>
        <v>You: Hai assalamualaikum Nurul Afieqah,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546" spans="1:4">
      <c r="B11546" s="74" t="str">
        <f ca="1">IFERROR(__xludf.DUMMYFUNCTION("IF(REGEXMATCH(A11546,""wealth planning""),""Script 1"",""-"")"),"-")</f>
        <v>-</v>
      </c>
      <c r="C11546" s="74">
        <f t="shared" si="90"/>
        <v>0</v>
      </c>
      <c r="D11546" s="74">
        <f t="shared" si="91"/>
        <v>0</v>
      </c>
    </row>
    <row r="11547" spans="1:4">
      <c r="A11547" s="74" t="s">
        <v>7492</v>
      </c>
      <c r="B11547" s="74" t="str">
        <f ca="1">IFERROR(__xludf.DUMMYFUNCTION("IF(REGEXMATCH(A11547,""wealth planning""),""Script 1"",""-"")"),"-")</f>
        <v>-</v>
      </c>
      <c r="C11547" s="74">
        <f t="shared" si="90"/>
        <v>0</v>
      </c>
      <c r="D11547" s="74">
        <f t="shared" si="91"/>
        <v>0</v>
      </c>
    </row>
    <row r="11548" spans="1:4">
      <c r="A11548" s="149">
        <v>45602</v>
      </c>
      <c r="B11548" s="74" t="str">
        <f ca="1">IFERROR(__xludf.DUMMYFUNCTION("IF(REGEXMATCH(A11548,""wealth planning""),""Script 1"",""-"")"),"#VALUE!")</f>
        <v>#VALUE!</v>
      </c>
      <c r="C11548" s="74" t="str">
        <f t="shared" si="90"/>
        <v>Nur Izzati Mohd Hanapiah</v>
      </c>
      <c r="D11548" s="74">
        <f t="shared" si="91"/>
        <v>0</v>
      </c>
    </row>
    <row r="11549" spans="1:4">
      <c r="A11549" s="149">
        <v>45602</v>
      </c>
      <c r="B11549" s="74" t="str">
        <f ca="1">IFERROR(__xludf.DUMMYFUNCTION("IF(REGEXMATCH(A11549,""wealth planning""),""Script 1"",""-"")"),"#VALUE!")</f>
        <v>#VALUE!</v>
      </c>
      <c r="C11549" s="149">
        <f t="shared" si="90"/>
        <v>45602</v>
      </c>
      <c r="D11549" s="74">
        <f t="shared" si="91"/>
        <v>0</v>
      </c>
    </row>
    <row r="11550" spans="1:4">
      <c r="A11550" s="74" t="s">
        <v>7493</v>
      </c>
      <c r="B11550" s="74" t="str">
        <f ca="1">IFERROR(__xludf.DUMMYFUNCTION("IF(REGEXMATCH(A11550,""wealth planning""),""Script 1"",""-"")"),"Script 1")</f>
        <v>Script 1</v>
      </c>
      <c r="C11550" s="149">
        <f t="shared" si="90"/>
        <v>45602</v>
      </c>
      <c r="D11550" s="74" t="str">
        <f t="shared" si="91"/>
        <v>Nur Izzati Mohd Hanapiah</v>
      </c>
    </row>
    <row r="11551" spans="1:4">
      <c r="B11551" s="74" t="str">
        <f ca="1">IFERROR(__xludf.DUMMYFUNCTION("IF(REGEXMATCH(A11551,""wealth planning""),""Script 1"",""-"")"),"-")</f>
        <v>-</v>
      </c>
      <c r="C11551" s="74" t="str">
        <f t="shared" si="90"/>
        <v>You: Hai assalamualaikum Nur 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551" s="149">
        <f t="shared" si="91"/>
        <v>45602</v>
      </c>
    </row>
    <row r="11552" spans="1:4">
      <c r="B11552" s="74" t="str">
        <f ca="1">IFERROR(__xludf.DUMMYFUNCTION("IF(REGEXMATCH(A11552,""wealth planning""),""Script 1"",""-"")"),"-")</f>
        <v>-</v>
      </c>
      <c r="C11552" s="74">
        <f t="shared" si="90"/>
        <v>0</v>
      </c>
      <c r="D11552" s="149">
        <f t="shared" si="91"/>
        <v>45602</v>
      </c>
    </row>
    <row r="11553" spans="1:4">
      <c r="B11553" s="74" t="str">
        <f ca="1">IFERROR(__xludf.DUMMYFUNCTION("IF(REGEXMATCH(A11553,""wealth planning""),""Script 1"",""-"")"),"-")</f>
        <v>-</v>
      </c>
      <c r="C11553" s="74">
        <f t="shared" si="90"/>
        <v>0</v>
      </c>
      <c r="D11553" s="74" t="str">
        <f t="shared" si="91"/>
        <v>You: Hai assalamualaikum Nur 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554" spans="1:4">
      <c r="A11554" s="74" t="s">
        <v>7495</v>
      </c>
      <c r="B11554" s="74" t="str">
        <f ca="1">IFERROR(__xludf.DUMMYFUNCTION("IF(REGEXMATCH(A11554,""wealth planning""),""Script 1"",""-"")"),"-")</f>
        <v>-</v>
      </c>
      <c r="C11554" s="74">
        <f t="shared" si="90"/>
        <v>0</v>
      </c>
      <c r="D11554" s="74">
        <f t="shared" si="91"/>
        <v>0</v>
      </c>
    </row>
    <row r="11555" spans="1:4">
      <c r="A11555" s="74" t="s">
        <v>7496</v>
      </c>
      <c r="B11555" s="74" t="str">
        <f ca="1">IFERROR(__xludf.DUMMYFUNCTION("IF(REGEXMATCH(A11555,""wealth planning""),""Script 1"",""-"")"),"-")</f>
        <v>-</v>
      </c>
      <c r="C11555" s="74" t="str">
        <f t="shared" si="90"/>
        <v>Irfah Abdul RahmanStatus is reachable</v>
      </c>
      <c r="D11555" s="74">
        <f t="shared" si="91"/>
        <v>0</v>
      </c>
    </row>
    <row r="11556" spans="1:4">
      <c r="A11556" s="149">
        <v>45602</v>
      </c>
      <c r="B11556" s="74" t="str">
        <f ca="1">IFERROR(__xludf.DUMMYFUNCTION("IF(REGEXMATCH(A11556,""wealth planning""),""Script 1"",""-"")"),"#VALUE!")</f>
        <v>#VALUE!</v>
      </c>
      <c r="C11556" s="74" t="str">
        <f t="shared" si="90"/>
        <v>Irfah Abdul Rahman</v>
      </c>
      <c r="D11556" s="74">
        <f t="shared" si="91"/>
        <v>0</v>
      </c>
    </row>
    <row r="11557" spans="1:4">
      <c r="A11557" s="149">
        <v>45602</v>
      </c>
      <c r="B11557" s="74" t="str">
        <f ca="1">IFERROR(__xludf.DUMMYFUNCTION("IF(REGEXMATCH(A11557,""wealth planning""),""Script 1"",""-"")"),"#VALUE!")</f>
        <v>#VALUE!</v>
      </c>
      <c r="C11557" s="149">
        <f t="shared" si="90"/>
        <v>45602</v>
      </c>
      <c r="D11557" s="74" t="str">
        <f t="shared" si="91"/>
        <v>Irfah Abdul RahmanStatus is reachable</v>
      </c>
    </row>
    <row r="11558" spans="1:4">
      <c r="A11558" s="74" t="s">
        <v>7497</v>
      </c>
      <c r="B11558" s="74" t="str">
        <f ca="1">IFERROR(__xludf.DUMMYFUNCTION("IF(REGEXMATCH(A11558,""wealth planning""),""Script 1"",""-"")"),"Script 1")</f>
        <v>Script 1</v>
      </c>
      <c r="C11558" s="149">
        <f t="shared" si="90"/>
        <v>45602</v>
      </c>
      <c r="D11558" s="74" t="str">
        <f t="shared" si="91"/>
        <v>Irfah Abdul Rahman</v>
      </c>
    </row>
    <row r="11559" spans="1:4">
      <c r="B11559" s="74" t="str">
        <f ca="1">IFERROR(__xludf.DUMMYFUNCTION("IF(REGEXMATCH(A11559,""wealth planning""),""Script 1"",""-"")"),"-")</f>
        <v>-</v>
      </c>
      <c r="C11559" s="74" t="str">
        <f t="shared" si="90"/>
        <v>You: Hai assalamualaikum puan Irfah,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559" s="149">
        <f t="shared" si="91"/>
        <v>45602</v>
      </c>
    </row>
    <row r="11560" spans="1:4">
      <c r="B11560" s="74" t="str">
        <f ca="1">IFERROR(__xludf.DUMMYFUNCTION("IF(REGEXMATCH(A11560,""wealth planning""),""Script 1"",""-"")"),"-")</f>
        <v>-</v>
      </c>
      <c r="C11560" s="74">
        <f t="shared" si="90"/>
        <v>0</v>
      </c>
      <c r="D11560" s="149">
        <f t="shared" si="91"/>
        <v>45602</v>
      </c>
    </row>
    <row r="11561" spans="1:4">
      <c r="B11561" s="74" t="str">
        <f ca="1">IFERROR(__xludf.DUMMYFUNCTION("IF(REGEXMATCH(A11561,""wealth planning""),""Script 1"",""-"")"),"-")</f>
        <v>-</v>
      </c>
      <c r="C11561" s="74">
        <f t="shared" si="90"/>
        <v>0</v>
      </c>
      <c r="D11561" s="74" t="str">
        <f t="shared" si="91"/>
        <v>You: Hai assalamualaikum puan Irfah,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562" spans="1:4">
      <c r="B11562" s="74" t="str">
        <f ca="1">IFERROR(__xludf.DUMMYFUNCTION("IF(REGEXMATCH(A11562,""wealth planning""),""Script 1"",""-"")"),"-")</f>
        <v>-</v>
      </c>
      <c r="C11562" s="74">
        <f t="shared" si="90"/>
        <v>0</v>
      </c>
      <c r="D11562" s="74">
        <f t="shared" si="91"/>
        <v>0</v>
      </c>
    </row>
    <row r="11563" spans="1:4">
      <c r="A11563" s="74" t="s">
        <v>7500</v>
      </c>
      <c r="B11563" s="74" t="str">
        <f ca="1">IFERROR(__xludf.DUMMYFUNCTION("IF(REGEXMATCH(A11563,""wealth planning""),""Script 1"",""-"")"),"-")</f>
        <v>-</v>
      </c>
      <c r="C11563" s="74">
        <f t="shared" si="90"/>
        <v>0</v>
      </c>
      <c r="D11563" s="74">
        <f t="shared" si="91"/>
        <v>0</v>
      </c>
    </row>
    <row r="11564" spans="1:4">
      <c r="A11564" s="149">
        <v>45602</v>
      </c>
      <c r="B11564" s="74" t="str">
        <f ca="1">IFERROR(__xludf.DUMMYFUNCTION("IF(REGEXMATCH(A11564,""wealth planning""),""Script 1"",""-"")"),"#VALUE!")</f>
        <v>#VALUE!</v>
      </c>
      <c r="C11564" s="74" t="str">
        <f t="shared" si="90"/>
        <v>Nisa Ardini</v>
      </c>
      <c r="D11564" s="74">
        <f t="shared" si="91"/>
        <v>0</v>
      </c>
    </row>
    <row r="11565" spans="1:4">
      <c r="A11565" s="149">
        <v>45602</v>
      </c>
      <c r="B11565" s="74" t="str">
        <f ca="1">IFERROR(__xludf.DUMMYFUNCTION("IF(REGEXMATCH(A11565,""wealth planning""),""Script 1"",""-"")"),"#VALUE!")</f>
        <v>#VALUE!</v>
      </c>
      <c r="C11565" s="149">
        <f t="shared" si="90"/>
        <v>45602</v>
      </c>
      <c r="D11565" s="74">
        <f t="shared" si="91"/>
        <v>0</v>
      </c>
    </row>
    <row r="11566" spans="1:4">
      <c r="A11566" s="74" t="s">
        <v>7501</v>
      </c>
      <c r="B11566" s="74" t="str">
        <f ca="1">IFERROR(__xludf.DUMMYFUNCTION("IF(REGEXMATCH(A11566,""wealth planning""),""Script 1"",""-"")"),"Script 1")</f>
        <v>Script 1</v>
      </c>
      <c r="C11566" s="149">
        <f t="shared" si="90"/>
        <v>45602</v>
      </c>
      <c r="D11566" s="74" t="str">
        <f t="shared" si="91"/>
        <v>Nisa Ardini</v>
      </c>
    </row>
    <row r="11567" spans="1:4">
      <c r="B11567" s="74" t="str">
        <f ca="1">IFERROR(__xludf.DUMMYFUNCTION("IF(REGEXMATCH(A11567,""wealth planning""),""Script 1"",""-"")"),"-")</f>
        <v>-</v>
      </c>
      <c r="C11567" s="74" t="str">
        <f t="shared" si="90"/>
        <v>You: Hai assalamualaikum Nisa,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567" s="149">
        <f t="shared" si="91"/>
        <v>45602</v>
      </c>
    </row>
    <row r="11568" spans="1:4">
      <c r="B11568" s="74" t="str">
        <f ca="1">IFERROR(__xludf.DUMMYFUNCTION("IF(REGEXMATCH(A11568,""wealth planning""),""Script 1"",""-"")"),"-")</f>
        <v>-</v>
      </c>
      <c r="C11568" s="74">
        <f t="shared" si="90"/>
        <v>0</v>
      </c>
      <c r="D11568" s="149">
        <f t="shared" si="91"/>
        <v>45602</v>
      </c>
    </row>
    <row r="11569" spans="1:4">
      <c r="B11569" s="74" t="str">
        <f ca="1">IFERROR(__xludf.DUMMYFUNCTION("IF(REGEXMATCH(A11569,""wealth planning""),""Script 1"",""-"")"),"-")</f>
        <v>-</v>
      </c>
      <c r="C11569" s="74">
        <f t="shared" si="90"/>
        <v>0</v>
      </c>
      <c r="D11569" s="74" t="str">
        <f t="shared" si="91"/>
        <v>You: Hai assalamualaikum Nisa,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570" spans="1:4">
      <c r="B11570" s="74" t="str">
        <f ca="1">IFERROR(__xludf.DUMMYFUNCTION("IF(REGEXMATCH(A11570,""wealth planning""),""Script 1"",""-"")"),"-")</f>
        <v>-</v>
      </c>
      <c r="C11570" s="74">
        <f t="shared" si="90"/>
        <v>0</v>
      </c>
      <c r="D11570" s="74">
        <f t="shared" si="91"/>
        <v>0</v>
      </c>
    </row>
    <row r="11571" spans="1:4">
      <c r="A11571" s="74" t="s">
        <v>7504</v>
      </c>
      <c r="B11571" s="74" t="str">
        <f ca="1">IFERROR(__xludf.DUMMYFUNCTION("IF(REGEXMATCH(A11571,""wealth planning""),""Script 1"",""-"")"),"-")</f>
        <v>-</v>
      </c>
      <c r="C11571" s="74">
        <f t="shared" si="90"/>
        <v>0</v>
      </c>
      <c r="D11571" s="74">
        <f t="shared" si="91"/>
        <v>0</v>
      </c>
    </row>
    <row r="11572" spans="1:4">
      <c r="A11572" s="149">
        <v>45602</v>
      </c>
      <c r="B11572" s="74" t="str">
        <f ca="1">IFERROR(__xludf.DUMMYFUNCTION("IF(REGEXMATCH(A11572,""wealth planning""),""Script 1"",""-"")"),"#VALUE!")</f>
        <v>#VALUE!</v>
      </c>
      <c r="C11572" s="74" t="str">
        <f t="shared" si="90"/>
        <v>Adam Faridz</v>
      </c>
      <c r="D11572" s="74">
        <f t="shared" si="91"/>
        <v>0</v>
      </c>
    </row>
    <row r="11573" spans="1:4">
      <c r="A11573" s="149">
        <v>45602</v>
      </c>
      <c r="B11573" s="74" t="str">
        <f ca="1">IFERROR(__xludf.DUMMYFUNCTION("IF(REGEXMATCH(A11573,""wealth planning""),""Script 1"",""-"")"),"#VALUE!")</f>
        <v>#VALUE!</v>
      </c>
      <c r="C11573" s="149">
        <f t="shared" si="90"/>
        <v>45602</v>
      </c>
      <c r="D11573" s="74">
        <f t="shared" si="91"/>
        <v>0</v>
      </c>
    </row>
    <row r="11574" spans="1:4">
      <c r="A11574" s="74" t="s">
        <v>4232</v>
      </c>
      <c r="B11574" s="74" t="str">
        <f ca="1">IFERROR(__xludf.DUMMYFUNCTION("IF(REGEXMATCH(A11574,""wealth planning""),""Script 1"",""-"")"),"Script 1")</f>
        <v>Script 1</v>
      </c>
      <c r="C11574" s="149">
        <f t="shared" si="90"/>
        <v>45602</v>
      </c>
      <c r="D11574" s="74" t="str">
        <f t="shared" si="91"/>
        <v>Adam Faridz</v>
      </c>
    </row>
    <row r="11575" spans="1:4">
      <c r="B11575" s="74" t="str">
        <f ca="1">IFERROR(__xludf.DUMMYFUNCTION("IF(REGEXMATCH(A11575,""wealth planning""),""Script 1"",""-"")"),"-")</f>
        <v>-</v>
      </c>
      <c r="C11575" s="74" t="str">
        <f t="shared" si="90"/>
        <v>You: Hai assalamualaikum Adam,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575" s="149">
        <f t="shared" si="91"/>
        <v>45602</v>
      </c>
    </row>
    <row r="11576" spans="1:4">
      <c r="B11576" s="74" t="str">
        <f ca="1">IFERROR(__xludf.DUMMYFUNCTION("IF(REGEXMATCH(A11576,""wealth planning""),""Script 1"",""-"")"),"-")</f>
        <v>-</v>
      </c>
      <c r="C11576" s="74">
        <f t="shared" si="90"/>
        <v>0</v>
      </c>
      <c r="D11576" s="149">
        <f t="shared" si="91"/>
        <v>45602</v>
      </c>
    </row>
    <row r="11577" spans="1:4">
      <c r="B11577" s="74" t="str">
        <f ca="1">IFERROR(__xludf.DUMMYFUNCTION("IF(REGEXMATCH(A11577,""wealth planning""),""Script 1"",""-"")"),"-")</f>
        <v>-</v>
      </c>
      <c r="C11577" s="74">
        <f t="shared" si="90"/>
        <v>0</v>
      </c>
      <c r="D11577" s="74" t="str">
        <f t="shared" si="91"/>
        <v>You: Hai assalamualaikum Adam,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578" spans="1:4">
      <c r="A11578" s="74" t="s">
        <v>7506</v>
      </c>
      <c r="B11578" s="74" t="str">
        <f ca="1">IFERROR(__xludf.DUMMYFUNCTION("IF(REGEXMATCH(A11578,""wealth planning""),""Script 1"",""-"")"),"-")</f>
        <v>-</v>
      </c>
      <c r="C11578" s="74">
        <f t="shared" si="90"/>
        <v>0</v>
      </c>
      <c r="D11578" s="74">
        <f t="shared" si="91"/>
        <v>0</v>
      </c>
    </row>
    <row r="11579" spans="1:4">
      <c r="A11579" s="74" t="s">
        <v>7507</v>
      </c>
      <c r="B11579" s="74" t="str">
        <f ca="1">IFERROR(__xludf.DUMMYFUNCTION("IF(REGEXMATCH(A11579,""wealth planning""),""Script 1"",""-"")"),"-")</f>
        <v>-</v>
      </c>
      <c r="C11579" s="74" t="str">
        <f t="shared" si="90"/>
        <v>Adriana SurayaStatus is reachable</v>
      </c>
      <c r="D11579" s="74">
        <f t="shared" si="91"/>
        <v>0</v>
      </c>
    </row>
    <row r="11580" spans="1:4">
      <c r="A11580" s="149">
        <v>45602</v>
      </c>
      <c r="B11580" s="74" t="str">
        <f ca="1">IFERROR(__xludf.DUMMYFUNCTION("IF(REGEXMATCH(A11580,""wealth planning""),""Script 1"",""-"")"),"#VALUE!")</f>
        <v>#VALUE!</v>
      </c>
      <c r="C11580" s="74" t="str">
        <f t="shared" si="90"/>
        <v>Adriana Suraya</v>
      </c>
      <c r="D11580" s="74">
        <f t="shared" si="91"/>
        <v>0</v>
      </c>
    </row>
    <row r="11581" spans="1:4">
      <c r="A11581" s="149">
        <v>45602</v>
      </c>
      <c r="B11581" s="74" t="str">
        <f ca="1">IFERROR(__xludf.DUMMYFUNCTION("IF(REGEXMATCH(A11581,""wealth planning""),""Script 1"",""-"")"),"#VALUE!")</f>
        <v>#VALUE!</v>
      </c>
      <c r="C11581" s="149">
        <f t="shared" si="90"/>
        <v>45602</v>
      </c>
      <c r="D11581" s="74" t="str">
        <f t="shared" si="91"/>
        <v>Adriana SurayaStatus is reachable</v>
      </c>
    </row>
    <row r="11582" spans="1:4">
      <c r="A11582" s="74" t="s">
        <v>6200</v>
      </c>
      <c r="B11582" s="74" t="str">
        <f ca="1">IFERROR(__xludf.DUMMYFUNCTION("IF(REGEXMATCH(A11582,""wealth planning""),""Script 1"",""-"")"),"Script 1")</f>
        <v>Script 1</v>
      </c>
      <c r="C11582" s="149">
        <f t="shared" si="90"/>
        <v>45602</v>
      </c>
      <c r="D11582" s="74" t="str">
        <f t="shared" si="91"/>
        <v>Adriana Suraya</v>
      </c>
    </row>
    <row r="11583" spans="1:4">
      <c r="B11583" s="74" t="str">
        <f ca="1">IFERROR(__xludf.DUMMYFUNCTION("IF(REGEXMATCH(A11583,""wealth planning""),""Script 1"",""-"")"),"-")</f>
        <v>-</v>
      </c>
      <c r="C11583" s="74" t="str">
        <f t="shared" si="90"/>
        <v>You: Hai assalamualaikum Adriana,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583" s="149">
        <f t="shared" si="91"/>
        <v>45602</v>
      </c>
    </row>
    <row r="11584" spans="1:4">
      <c r="B11584" s="74" t="str">
        <f ca="1">IFERROR(__xludf.DUMMYFUNCTION("IF(REGEXMATCH(A11584,""wealth planning""),""Script 1"",""-"")"),"-")</f>
        <v>-</v>
      </c>
      <c r="C11584" s="74">
        <f t="shared" si="90"/>
        <v>0</v>
      </c>
      <c r="D11584" s="149">
        <f t="shared" si="91"/>
        <v>45602</v>
      </c>
    </row>
    <row r="11585" spans="1:4">
      <c r="B11585" s="74" t="str">
        <f ca="1">IFERROR(__xludf.DUMMYFUNCTION("IF(REGEXMATCH(A11585,""wealth planning""),""Script 1"",""-"")"),"-")</f>
        <v>-</v>
      </c>
      <c r="C11585" s="74">
        <f t="shared" si="90"/>
        <v>0</v>
      </c>
      <c r="D11585" s="74" t="str">
        <f t="shared" si="91"/>
        <v>You: Hai assalamualaikum Adriana,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586" spans="1:4">
      <c r="A11586" s="74" t="s">
        <v>7509</v>
      </c>
      <c r="B11586" s="74" t="str">
        <f ca="1">IFERROR(__xludf.DUMMYFUNCTION("IF(REGEXMATCH(A11586,""wealth planning""),""Script 1"",""-"")"),"-")</f>
        <v>-</v>
      </c>
      <c r="C11586" s="74">
        <f t="shared" si="90"/>
        <v>0</v>
      </c>
      <c r="D11586" s="74">
        <f t="shared" si="91"/>
        <v>0</v>
      </c>
    </row>
    <row r="11587" spans="1:4">
      <c r="A11587" s="74" t="s">
        <v>7510</v>
      </c>
      <c r="B11587" s="74" t="str">
        <f ca="1">IFERROR(__xludf.DUMMYFUNCTION("IF(REGEXMATCH(A11587,""wealth planning""),""Script 1"",""-"")"),"-")</f>
        <v>-</v>
      </c>
      <c r="C11587" s="74" t="str">
        <f t="shared" si="90"/>
        <v>Fatihah RahimStatus is reachable</v>
      </c>
      <c r="D11587" s="74">
        <f t="shared" si="91"/>
        <v>0</v>
      </c>
    </row>
    <row r="11588" spans="1:4">
      <c r="A11588" s="149">
        <v>45602</v>
      </c>
      <c r="B11588" s="74" t="str">
        <f ca="1">IFERROR(__xludf.DUMMYFUNCTION("IF(REGEXMATCH(A11588,""wealth planning""),""Script 1"",""-"")"),"#VALUE!")</f>
        <v>#VALUE!</v>
      </c>
      <c r="C11588" s="74" t="str">
        <f t="shared" si="90"/>
        <v>Fatihah Rahim</v>
      </c>
      <c r="D11588" s="74">
        <f t="shared" si="91"/>
        <v>0</v>
      </c>
    </row>
    <row r="11589" spans="1:4">
      <c r="A11589" s="149">
        <v>45602</v>
      </c>
      <c r="B11589" s="74" t="str">
        <f ca="1">IFERROR(__xludf.DUMMYFUNCTION("IF(REGEXMATCH(A11589,""wealth planning""),""Script 1"",""-"")"),"#VALUE!")</f>
        <v>#VALUE!</v>
      </c>
      <c r="C11589" s="149">
        <f t="shared" si="90"/>
        <v>45602</v>
      </c>
      <c r="D11589" s="74" t="str">
        <f t="shared" si="91"/>
        <v>Fatihah RahimStatus is reachable</v>
      </c>
    </row>
    <row r="11590" spans="1:4">
      <c r="A11590" s="74" t="s">
        <v>3581</v>
      </c>
      <c r="B11590" s="74" t="str">
        <f ca="1">IFERROR(__xludf.DUMMYFUNCTION("IF(REGEXMATCH(A11590,""wealth planning""),""Script 1"",""-"")"),"Script 1")</f>
        <v>Script 1</v>
      </c>
      <c r="C11590" s="149">
        <f t="shared" si="90"/>
        <v>45602</v>
      </c>
      <c r="D11590" s="74" t="str">
        <f t="shared" si="91"/>
        <v>Fatihah Rahim</v>
      </c>
    </row>
    <row r="11591" spans="1:4">
      <c r="B11591" s="74" t="str">
        <f ca="1">IFERROR(__xludf.DUMMYFUNCTION("IF(REGEXMATCH(A11591,""wealth planning""),""Script 1"",""-"")"),"-")</f>
        <v>-</v>
      </c>
      <c r="C11591" s="74" t="str">
        <f t="shared" si="90"/>
        <v>You: Hai assalamualaikum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591" s="149">
        <f t="shared" si="91"/>
        <v>45602</v>
      </c>
    </row>
    <row r="11592" spans="1:4">
      <c r="B11592" s="74" t="str">
        <f ca="1">IFERROR(__xludf.DUMMYFUNCTION("IF(REGEXMATCH(A11592,""wealth planning""),""Script 1"",""-"")"),"-")</f>
        <v>-</v>
      </c>
      <c r="C11592" s="74">
        <f t="shared" si="90"/>
        <v>0</v>
      </c>
      <c r="D11592" s="149">
        <f t="shared" si="91"/>
        <v>45602</v>
      </c>
    </row>
    <row r="11593" spans="1:4">
      <c r="B11593" s="74" t="str">
        <f ca="1">IFERROR(__xludf.DUMMYFUNCTION("IF(REGEXMATCH(A11593,""wealth planning""),""Script 1"",""-"")"),"-")</f>
        <v>-</v>
      </c>
      <c r="C11593" s="74">
        <f t="shared" si="90"/>
        <v>0</v>
      </c>
      <c r="D11593" s="74" t="str">
        <f t="shared" si="91"/>
        <v>You: Hai assalamualaikum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594" spans="1:4">
      <c r="A11594" s="74" t="s">
        <v>7512</v>
      </c>
      <c r="B11594" s="74" t="str">
        <f ca="1">IFERROR(__xludf.DUMMYFUNCTION("IF(REGEXMATCH(A11594,""wealth planning""),""Script 1"",""-"")"),"-")</f>
        <v>-</v>
      </c>
      <c r="C11594" s="74">
        <f t="shared" si="90"/>
        <v>0</v>
      </c>
      <c r="D11594" s="74">
        <f t="shared" si="91"/>
        <v>0</v>
      </c>
    </row>
    <row r="11595" spans="1:4">
      <c r="A11595" s="74" t="s">
        <v>7512</v>
      </c>
      <c r="B11595" s="74" t="str">
        <f ca="1">IFERROR(__xludf.DUMMYFUNCTION("IF(REGEXMATCH(A11595,""wealth planning""),""Script 1"",""-"")"),"-")</f>
        <v>-</v>
      </c>
      <c r="C11595" s="74" t="str">
        <f t="shared" si="90"/>
        <v>Adib Iman Hamen</v>
      </c>
      <c r="D11595" s="74">
        <f t="shared" si="91"/>
        <v>0</v>
      </c>
    </row>
    <row r="11596" spans="1:4">
      <c r="A11596" s="149">
        <v>45602</v>
      </c>
      <c r="B11596" s="74" t="str">
        <f ca="1">IFERROR(__xludf.DUMMYFUNCTION("IF(REGEXMATCH(A11596,""wealth planning""),""Script 1"",""-"")"),"#VALUE!")</f>
        <v>#VALUE!</v>
      </c>
      <c r="C11596" s="74" t="str">
        <f t="shared" si="90"/>
        <v>Adib Iman Hamen</v>
      </c>
      <c r="D11596" s="74">
        <f t="shared" si="91"/>
        <v>0</v>
      </c>
    </row>
    <row r="11597" spans="1:4">
      <c r="A11597" s="149">
        <v>45602</v>
      </c>
      <c r="B11597" s="74" t="str">
        <f ca="1">IFERROR(__xludf.DUMMYFUNCTION("IF(REGEXMATCH(A11597,""wealth planning""),""Script 1"",""-"")"),"#VALUE!")</f>
        <v>#VALUE!</v>
      </c>
      <c r="C11597" s="149">
        <f t="shared" si="90"/>
        <v>45602</v>
      </c>
      <c r="D11597" s="74" t="str">
        <f t="shared" si="91"/>
        <v>Adib Iman Hamen</v>
      </c>
    </row>
    <row r="11598" spans="1:4">
      <c r="A11598" s="74" t="s">
        <v>3890</v>
      </c>
      <c r="B11598" s="74" t="str">
        <f ca="1">IFERROR(__xludf.DUMMYFUNCTION("IF(REGEXMATCH(A11598,""wealth planning""),""Script 1"",""-"")"),"Script 1")</f>
        <v>Script 1</v>
      </c>
      <c r="C11598" s="149">
        <f t="shared" si="90"/>
        <v>45602</v>
      </c>
      <c r="D11598" s="74" t="str">
        <f t="shared" si="91"/>
        <v>Adib Iman Hamen</v>
      </c>
    </row>
    <row r="11599" spans="1:4">
      <c r="B11599" s="74" t="str">
        <f ca="1">IFERROR(__xludf.DUMMYFUNCTION("IF(REGEXMATCH(A11599,""wealth planning""),""Script 1"",""-"")"),"-")</f>
        <v>-</v>
      </c>
      <c r="C11599" s="74" t="str">
        <f t="shared" si="90"/>
        <v>You: Hai assalamualaikum Adib,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599" s="149">
        <f t="shared" si="91"/>
        <v>45602</v>
      </c>
    </row>
    <row r="11600" spans="1:4">
      <c r="B11600" s="74" t="str">
        <f ca="1">IFERROR(__xludf.DUMMYFUNCTION("IF(REGEXMATCH(A11600,""wealth planning""),""Script 1"",""-"")"),"-")</f>
        <v>-</v>
      </c>
      <c r="C11600" s="74">
        <f t="shared" si="90"/>
        <v>0</v>
      </c>
      <c r="D11600" s="149">
        <f t="shared" si="91"/>
        <v>45602</v>
      </c>
    </row>
    <row r="11601" spans="1:4">
      <c r="B11601" s="74" t="str">
        <f ca="1">IFERROR(__xludf.DUMMYFUNCTION("IF(REGEXMATCH(A11601,""wealth planning""),""Script 1"",""-"")"),"-")</f>
        <v>-</v>
      </c>
      <c r="C11601" s="74">
        <f t="shared" si="90"/>
        <v>0</v>
      </c>
      <c r="D11601" s="74" t="str">
        <f t="shared" si="91"/>
        <v>You: Hai assalamualaikum Adib,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602" spans="1:4">
      <c r="A11602" s="74" t="s">
        <v>7514</v>
      </c>
      <c r="B11602" s="74" t="str">
        <f ca="1">IFERROR(__xludf.DUMMYFUNCTION("IF(REGEXMATCH(A11602,""wealth planning""),""Script 1"",""-"")"),"-")</f>
        <v>-</v>
      </c>
      <c r="C11602" s="74">
        <f t="shared" si="90"/>
        <v>0</v>
      </c>
      <c r="D11602" s="74">
        <f t="shared" si="91"/>
        <v>0</v>
      </c>
    </row>
    <row r="11603" spans="1:4">
      <c r="A11603" s="74" t="s">
        <v>7515</v>
      </c>
      <c r="B11603" s="74" t="str">
        <f ca="1">IFERROR(__xludf.DUMMYFUNCTION("IF(REGEXMATCH(A11603,""wealth planning""),""Script 1"",""-"")"),"-")</f>
        <v>-</v>
      </c>
      <c r="C11603" s="74" t="str">
        <f t="shared" si="90"/>
        <v>Muhammad Irfan Mohd MokhtarStatus is reachable</v>
      </c>
      <c r="D11603" s="74">
        <f t="shared" si="91"/>
        <v>0</v>
      </c>
    </row>
    <row r="11604" spans="1:4">
      <c r="A11604" s="149">
        <v>45602</v>
      </c>
      <c r="B11604" s="74" t="str">
        <f ca="1">IFERROR(__xludf.DUMMYFUNCTION("IF(REGEXMATCH(A11604,""wealth planning""),""Script 1"",""-"")"),"#VALUE!")</f>
        <v>#VALUE!</v>
      </c>
      <c r="C11604" s="74" t="str">
        <f t="shared" si="90"/>
        <v>Muhammad Irfan Mohd Mokhtar</v>
      </c>
      <c r="D11604" s="74">
        <f t="shared" si="91"/>
        <v>0</v>
      </c>
    </row>
    <row r="11605" spans="1:4">
      <c r="A11605" s="149">
        <v>45602</v>
      </c>
      <c r="B11605" s="74" t="str">
        <f ca="1">IFERROR(__xludf.DUMMYFUNCTION("IF(REGEXMATCH(A11605,""wealth planning""),""Script 1"",""-"")"),"#VALUE!")</f>
        <v>#VALUE!</v>
      </c>
      <c r="C11605" s="149">
        <f t="shared" si="90"/>
        <v>45602</v>
      </c>
      <c r="D11605" s="74" t="str">
        <f t="shared" si="91"/>
        <v>Muhammad Irfan Mohd MokhtarStatus is reachable</v>
      </c>
    </row>
    <row r="11606" spans="1:4">
      <c r="A11606" s="74" t="s">
        <v>3235</v>
      </c>
      <c r="B11606" s="74" t="str">
        <f ca="1">IFERROR(__xludf.DUMMYFUNCTION("IF(REGEXMATCH(A11606,""wealth planning""),""Script 1"",""-"")"),"Script 1")</f>
        <v>Script 1</v>
      </c>
      <c r="C11606" s="149">
        <f t="shared" si="90"/>
        <v>45602</v>
      </c>
      <c r="D11606" s="74" t="str">
        <f t="shared" si="91"/>
        <v>Muhammad Irfan Mohd Mokhtar</v>
      </c>
    </row>
    <row r="11607" spans="1:4">
      <c r="B11607" s="74" t="str">
        <f ca="1">IFERROR(__xludf.DUMMYFUNCTION("IF(REGEXMATCH(A11607,""wealth planning""),""Script 1"",""-"")"),"-")</f>
        <v>-</v>
      </c>
      <c r="C11607" s="74" t="str">
        <f t="shared" si="90"/>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607" s="149">
        <f t="shared" si="91"/>
        <v>45602</v>
      </c>
    </row>
    <row r="11608" spans="1:4">
      <c r="B11608" s="74" t="str">
        <f ca="1">IFERROR(__xludf.DUMMYFUNCTION("IF(REGEXMATCH(A11608,""wealth planning""),""Script 1"",""-"")"),"-")</f>
        <v>-</v>
      </c>
      <c r="C11608" s="74">
        <f t="shared" si="90"/>
        <v>0</v>
      </c>
      <c r="D11608" s="149">
        <f t="shared" si="91"/>
        <v>45602</v>
      </c>
    </row>
    <row r="11609" spans="1:4">
      <c r="B11609" s="74" t="str">
        <f ca="1">IFERROR(__xludf.DUMMYFUNCTION("IF(REGEXMATCH(A11609,""wealth planning""),""Script 1"",""-"")"),"-")</f>
        <v>-</v>
      </c>
      <c r="C11609" s="74">
        <f t="shared" si="90"/>
        <v>0</v>
      </c>
      <c r="D11609" s="74" t="str">
        <f t="shared" si="91"/>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610" spans="1:4">
      <c r="A11610" s="74" t="s">
        <v>7517</v>
      </c>
      <c r="B11610" s="74" t="str">
        <f ca="1">IFERROR(__xludf.DUMMYFUNCTION("IF(REGEXMATCH(A11610,""wealth planning""),""Script 1"",""-"")"),"-")</f>
        <v>-</v>
      </c>
      <c r="C11610" s="74">
        <f t="shared" si="90"/>
        <v>0</v>
      </c>
      <c r="D11610" s="74">
        <f t="shared" si="91"/>
        <v>0</v>
      </c>
    </row>
    <row r="11611" spans="1:4">
      <c r="A11611" s="74" t="s">
        <v>7518</v>
      </c>
      <c r="B11611" s="74" t="str">
        <f ca="1">IFERROR(__xludf.DUMMYFUNCTION("IF(REGEXMATCH(A11611,""wealth planning""),""Script 1"",""-"")"),"-")</f>
        <v>-</v>
      </c>
      <c r="C11611" s="74" t="str">
        <f t="shared" si="90"/>
        <v>Ain Nabila Khairuddin, ACIS (CS) (CGP)Status is reachable</v>
      </c>
      <c r="D11611" s="74">
        <f t="shared" si="91"/>
        <v>0</v>
      </c>
    </row>
    <row r="11612" spans="1:4">
      <c r="A11612" s="149">
        <v>45602</v>
      </c>
      <c r="B11612" s="74" t="str">
        <f ca="1">IFERROR(__xludf.DUMMYFUNCTION("IF(REGEXMATCH(A11612,""wealth planning""),""Script 1"",""-"")"),"#VALUE!")</f>
        <v>#VALUE!</v>
      </c>
      <c r="C11612" s="74" t="str">
        <f t="shared" si="90"/>
        <v>Ain Nabila Khairuddin, ACIS (CS) (CGP)</v>
      </c>
      <c r="D11612" s="74">
        <f t="shared" si="91"/>
        <v>0</v>
      </c>
    </row>
    <row r="11613" spans="1:4">
      <c r="A11613" s="149">
        <v>45602</v>
      </c>
      <c r="B11613" s="74" t="str">
        <f ca="1">IFERROR(__xludf.DUMMYFUNCTION("IF(REGEXMATCH(A11613,""wealth planning""),""Script 1"",""-"")"),"#VALUE!")</f>
        <v>#VALUE!</v>
      </c>
      <c r="C11613" s="149">
        <f t="shared" si="90"/>
        <v>45602</v>
      </c>
      <c r="D11613" s="74" t="str">
        <f t="shared" si="91"/>
        <v>Ain Nabila Khairuddin, ACIS (CS) (CGP)Status is reachable</v>
      </c>
    </row>
    <row r="11614" spans="1:4">
      <c r="A11614" s="74" t="s">
        <v>7519</v>
      </c>
      <c r="B11614" s="74" t="str">
        <f ca="1">IFERROR(__xludf.DUMMYFUNCTION("IF(REGEXMATCH(A11614,""wealth planning""),""Script 1"",""-"")"),"Script 1")</f>
        <v>Script 1</v>
      </c>
      <c r="C11614" s="149">
        <f t="shared" si="90"/>
        <v>45602</v>
      </c>
      <c r="D11614" s="74" t="str">
        <f t="shared" si="91"/>
        <v>Ain Nabila Khairuddin, ACIS (CS) (CGP)</v>
      </c>
    </row>
    <row r="11615" spans="1:4">
      <c r="B11615" s="74" t="str">
        <f ca="1">IFERROR(__xludf.DUMMYFUNCTION("IF(REGEXMATCH(A11615,""wealth planning""),""Script 1"",""-"")"),"-")</f>
        <v>-</v>
      </c>
      <c r="C11615" s="74" t="str">
        <f t="shared" si="90"/>
        <v>You: Hai assalamualaikum Ain Nabila,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615" s="149">
        <f t="shared" si="91"/>
        <v>45602</v>
      </c>
    </row>
    <row r="11616" spans="1:4">
      <c r="B11616" s="74" t="str">
        <f ca="1">IFERROR(__xludf.DUMMYFUNCTION("IF(REGEXMATCH(A11616,""wealth planning""),""Script 1"",""-"")"),"-")</f>
        <v>-</v>
      </c>
      <c r="C11616" s="74">
        <f t="shared" si="90"/>
        <v>0</v>
      </c>
      <c r="D11616" s="149">
        <f t="shared" si="91"/>
        <v>45602</v>
      </c>
    </row>
    <row r="11617" spans="1:4">
      <c r="B11617" s="74" t="str">
        <f ca="1">IFERROR(__xludf.DUMMYFUNCTION("IF(REGEXMATCH(A11617,""wealth planning""),""Script 1"",""-"")"),"-")</f>
        <v>-</v>
      </c>
      <c r="C11617" s="74">
        <f t="shared" si="90"/>
        <v>0</v>
      </c>
      <c r="D11617" s="74" t="str">
        <f t="shared" si="91"/>
        <v>You: Hai assalamualaikum Ain Nabila,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618" spans="1:4">
      <c r="A11618" s="74" t="s">
        <v>7521</v>
      </c>
      <c r="B11618" s="74" t="str">
        <f ca="1">IFERROR(__xludf.DUMMYFUNCTION("IF(REGEXMATCH(A11618,""wealth planning""),""Script 1"",""-"")"),"-")</f>
        <v>-</v>
      </c>
      <c r="C11618" s="74">
        <f t="shared" si="90"/>
        <v>0</v>
      </c>
      <c r="D11618" s="74">
        <f t="shared" si="91"/>
        <v>0</v>
      </c>
    </row>
    <row r="11619" spans="1:4">
      <c r="A11619" s="74" t="s">
        <v>7522</v>
      </c>
      <c r="B11619" s="74" t="str">
        <f ca="1">IFERROR(__xludf.DUMMYFUNCTION("IF(REGEXMATCH(A11619,""wealth planning""),""Script 1"",""-"")"),"-")</f>
        <v>-</v>
      </c>
      <c r="C11619" s="74" t="str">
        <f t="shared" si="90"/>
        <v>Iffat Abdul LatifStatus is reachable</v>
      </c>
      <c r="D11619" s="74">
        <f t="shared" si="91"/>
        <v>0</v>
      </c>
    </row>
    <row r="11620" spans="1:4">
      <c r="A11620" s="149">
        <v>45602</v>
      </c>
      <c r="B11620" s="74" t="str">
        <f ca="1">IFERROR(__xludf.DUMMYFUNCTION("IF(REGEXMATCH(A11620,""wealth planning""),""Script 1"",""-"")"),"#VALUE!")</f>
        <v>#VALUE!</v>
      </c>
      <c r="C11620" s="74" t="str">
        <f t="shared" si="90"/>
        <v>Iffat Abdul Latif</v>
      </c>
      <c r="D11620" s="74">
        <f t="shared" si="91"/>
        <v>0</v>
      </c>
    </row>
    <row r="11621" spans="1:4">
      <c r="A11621" s="149">
        <v>45602</v>
      </c>
      <c r="B11621" s="74" t="str">
        <f ca="1">IFERROR(__xludf.DUMMYFUNCTION("IF(REGEXMATCH(A11621,""wealth planning""),""Script 1"",""-"")"),"#VALUE!")</f>
        <v>#VALUE!</v>
      </c>
      <c r="C11621" s="149">
        <f t="shared" si="90"/>
        <v>45602</v>
      </c>
      <c r="D11621" s="74" t="str">
        <f t="shared" si="91"/>
        <v>Iffat Abdul LatifStatus is reachable</v>
      </c>
    </row>
    <row r="11622" spans="1:4">
      <c r="A11622" s="74" t="s">
        <v>7523</v>
      </c>
      <c r="B11622" s="74" t="str">
        <f ca="1">IFERROR(__xludf.DUMMYFUNCTION("IF(REGEXMATCH(A11622,""wealth planning""),""Script 1"",""-"")"),"Script 1")</f>
        <v>Script 1</v>
      </c>
      <c r="C11622" s="149">
        <f t="shared" si="90"/>
        <v>45602</v>
      </c>
      <c r="D11622" s="74" t="str">
        <f t="shared" si="91"/>
        <v>Iffat Abdul Latif</v>
      </c>
    </row>
    <row r="11623" spans="1:4">
      <c r="B11623" s="74" t="str">
        <f ca="1">IFERROR(__xludf.DUMMYFUNCTION("IF(REGEXMATCH(A11623,""wealth planning""),""Script 1"",""-"")"),"-")</f>
        <v>-</v>
      </c>
      <c r="C11623" s="74" t="str">
        <f t="shared" si="90"/>
        <v>You: Hai assalamualaikum Iffat,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623" s="149">
        <f t="shared" si="91"/>
        <v>45602</v>
      </c>
    </row>
    <row r="11624" spans="1:4">
      <c r="B11624" s="74" t="str">
        <f ca="1">IFERROR(__xludf.DUMMYFUNCTION("IF(REGEXMATCH(A11624,""wealth planning""),""Script 1"",""-"")"),"-")</f>
        <v>-</v>
      </c>
      <c r="C11624" s="74">
        <f t="shared" si="90"/>
        <v>0</v>
      </c>
      <c r="D11624" s="149">
        <f t="shared" si="91"/>
        <v>45602</v>
      </c>
    </row>
    <row r="11625" spans="1:4">
      <c r="B11625" s="74" t="str">
        <f ca="1">IFERROR(__xludf.DUMMYFUNCTION("IF(REGEXMATCH(A11625,""wealth planning""),""Script 1"",""-"")"),"-")</f>
        <v>-</v>
      </c>
      <c r="C11625" s="74">
        <f t="shared" si="90"/>
        <v>0</v>
      </c>
      <c r="D11625" s="74" t="str">
        <f t="shared" si="91"/>
        <v>You: Hai assalamualaikum Iffat,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626" spans="1:4">
      <c r="B11626" s="74" t="str">
        <f ca="1">IFERROR(__xludf.DUMMYFUNCTION("IF(REGEXMATCH(A11626,""wealth planning""),""Script 1"",""-"")"),"-")</f>
        <v>-</v>
      </c>
      <c r="C11626" s="74">
        <f t="shared" si="90"/>
        <v>0</v>
      </c>
      <c r="D11626" s="74">
        <f t="shared" si="91"/>
        <v>0</v>
      </c>
    </row>
    <row r="11627" spans="1:4">
      <c r="A11627" s="74" t="s">
        <v>7526</v>
      </c>
      <c r="B11627" s="74" t="str">
        <f ca="1">IFERROR(__xludf.DUMMYFUNCTION("IF(REGEXMATCH(A11627,""wealth planning""),""Script 1"",""-"")"),"-")</f>
        <v>-</v>
      </c>
      <c r="C11627" s="74">
        <f t="shared" si="90"/>
        <v>0</v>
      </c>
      <c r="D11627" s="74">
        <f t="shared" si="91"/>
        <v>0</v>
      </c>
    </row>
    <row r="11628" spans="1:4">
      <c r="A11628" s="149">
        <v>45602</v>
      </c>
      <c r="B11628" s="74" t="str">
        <f ca="1">IFERROR(__xludf.DUMMYFUNCTION("IF(REGEXMATCH(A11628,""wealth planning""),""Script 1"",""-"")"),"#VALUE!")</f>
        <v>#VALUE!</v>
      </c>
      <c r="C11628" s="74" t="str">
        <f t="shared" si="90"/>
        <v>Elisa Nazri</v>
      </c>
      <c r="D11628" s="74">
        <f t="shared" si="91"/>
        <v>0</v>
      </c>
    </row>
    <row r="11629" spans="1:4">
      <c r="A11629" s="149">
        <v>45602</v>
      </c>
      <c r="B11629" s="74" t="str">
        <f ca="1">IFERROR(__xludf.DUMMYFUNCTION("IF(REGEXMATCH(A11629,""wealth planning""),""Script 1"",""-"")"),"#VALUE!")</f>
        <v>#VALUE!</v>
      </c>
      <c r="C11629" s="149">
        <f t="shared" si="90"/>
        <v>45602</v>
      </c>
      <c r="D11629" s="74">
        <f t="shared" si="91"/>
        <v>0</v>
      </c>
    </row>
    <row r="11630" spans="1:4">
      <c r="A11630" s="74" t="s">
        <v>7527</v>
      </c>
      <c r="B11630" s="74" t="str">
        <f ca="1">IFERROR(__xludf.DUMMYFUNCTION("IF(REGEXMATCH(A11630,""wealth planning""),""Script 1"",""-"")"),"Script 1")</f>
        <v>Script 1</v>
      </c>
      <c r="C11630" s="149">
        <f t="shared" si="90"/>
        <v>45602</v>
      </c>
      <c r="D11630" s="74" t="str">
        <f t="shared" si="91"/>
        <v>Elisa Nazri</v>
      </c>
    </row>
    <row r="11631" spans="1:4">
      <c r="B11631" s="74" t="str">
        <f ca="1">IFERROR(__xludf.DUMMYFUNCTION("IF(REGEXMATCH(A11631,""wealth planning""),""Script 1"",""-"")"),"-")</f>
        <v>-</v>
      </c>
      <c r="C11631" s="74" t="str">
        <f t="shared" si="90"/>
        <v>You: Hai assalamualaikum Elisa,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631" s="149">
        <f t="shared" si="91"/>
        <v>45602</v>
      </c>
    </row>
    <row r="11632" spans="1:4">
      <c r="B11632" s="74" t="str">
        <f ca="1">IFERROR(__xludf.DUMMYFUNCTION("IF(REGEXMATCH(A11632,""wealth planning""),""Script 1"",""-"")"),"-")</f>
        <v>-</v>
      </c>
      <c r="C11632" s="74">
        <f t="shared" si="90"/>
        <v>0</v>
      </c>
      <c r="D11632" s="149">
        <f t="shared" si="91"/>
        <v>45602</v>
      </c>
    </row>
    <row r="11633" spans="1:4">
      <c r="B11633" s="74" t="str">
        <f ca="1">IFERROR(__xludf.DUMMYFUNCTION("IF(REGEXMATCH(A11633,""wealth planning""),""Script 1"",""-"")"),"-")</f>
        <v>-</v>
      </c>
      <c r="C11633" s="74">
        <f t="shared" si="90"/>
        <v>0</v>
      </c>
      <c r="D11633" s="74" t="str">
        <f t="shared" si="91"/>
        <v>You: Hai assalamualaikum Elisa,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634" spans="1:4">
      <c r="A11634" s="74" t="s">
        <v>7529</v>
      </c>
      <c r="B11634" s="74" t="str">
        <f ca="1">IFERROR(__xludf.DUMMYFUNCTION("IF(REGEXMATCH(A11634,""wealth planning""),""Script 1"",""-"")"),"-")</f>
        <v>-</v>
      </c>
      <c r="C11634" s="74">
        <f t="shared" si="90"/>
        <v>0</v>
      </c>
      <c r="D11634" s="74">
        <f t="shared" si="91"/>
        <v>0</v>
      </c>
    </row>
    <row r="11635" spans="1:4">
      <c r="A11635" s="74" t="s">
        <v>7529</v>
      </c>
      <c r="B11635" s="74" t="str">
        <f ca="1">IFERROR(__xludf.DUMMYFUNCTION("IF(REGEXMATCH(A11635,""wealth planning""),""Script 1"",""-"")"),"-")</f>
        <v>-</v>
      </c>
      <c r="C11635" s="74" t="str">
        <f t="shared" si="90"/>
        <v>Alia Nurathirah Ibrahim</v>
      </c>
      <c r="D11635" s="74">
        <f t="shared" si="91"/>
        <v>0</v>
      </c>
    </row>
    <row r="11636" spans="1:4">
      <c r="A11636" s="149">
        <v>45602</v>
      </c>
      <c r="B11636" s="74" t="str">
        <f ca="1">IFERROR(__xludf.DUMMYFUNCTION("IF(REGEXMATCH(A11636,""wealth planning""),""Script 1"",""-"")"),"#VALUE!")</f>
        <v>#VALUE!</v>
      </c>
      <c r="C11636" s="74" t="str">
        <f t="shared" si="90"/>
        <v>Alia Nurathirah Ibrahim</v>
      </c>
      <c r="D11636" s="74">
        <f t="shared" si="91"/>
        <v>0</v>
      </c>
    </row>
    <row r="11637" spans="1:4">
      <c r="A11637" s="149">
        <v>45602</v>
      </c>
      <c r="B11637" s="74" t="str">
        <f ca="1">IFERROR(__xludf.DUMMYFUNCTION("IF(REGEXMATCH(A11637,""wealth planning""),""Script 1"",""-"")"),"#VALUE!")</f>
        <v>#VALUE!</v>
      </c>
      <c r="C11637" s="149">
        <f t="shared" si="90"/>
        <v>45602</v>
      </c>
      <c r="D11637" s="74" t="str">
        <f t="shared" si="91"/>
        <v>Alia Nurathirah Ibrahim</v>
      </c>
    </row>
    <row r="11638" spans="1:4">
      <c r="A11638" s="74" t="s">
        <v>7530</v>
      </c>
      <c r="B11638" s="74" t="str">
        <f ca="1">IFERROR(__xludf.DUMMYFUNCTION("IF(REGEXMATCH(A11638,""wealth planning""),""Script 1"",""-"")"),"Script 1")</f>
        <v>Script 1</v>
      </c>
      <c r="C11638" s="149">
        <f t="shared" si="90"/>
        <v>45602</v>
      </c>
      <c r="D11638" s="74" t="str">
        <f t="shared" si="91"/>
        <v>Alia Nurathirah Ibrahim</v>
      </c>
    </row>
    <row r="11639" spans="1:4">
      <c r="B11639" s="74" t="str">
        <f ca="1">IFERROR(__xludf.DUMMYFUNCTION("IF(REGEXMATCH(A11639,""wealth planning""),""Script 1"",""-"")"),"-")</f>
        <v>-</v>
      </c>
      <c r="C11639" s="74" t="str">
        <f t="shared" si="90"/>
        <v>You: Terima kasih atas reply. InshaAllah kalau ada inquiry atau soalan berkaitan takaful atau wealth planning, feel free to contact me for second opinion. Saya doakan semoga dipermudahkan segala urusan</v>
      </c>
      <c r="D11639" s="149">
        <f t="shared" si="91"/>
        <v>45602</v>
      </c>
    </row>
    <row r="11640" spans="1:4">
      <c r="B11640" s="74" t="str">
        <f ca="1">IFERROR(__xludf.DUMMYFUNCTION("IF(REGEXMATCH(A11640,""wealth planning""),""Script 1"",""-"")"),"-")</f>
        <v>-</v>
      </c>
      <c r="C11640" s="74">
        <f t="shared" si="90"/>
        <v>0</v>
      </c>
      <c r="D11640" s="149">
        <f t="shared" si="91"/>
        <v>45602</v>
      </c>
    </row>
    <row r="11641" spans="1:4">
      <c r="B11641" s="74" t="str">
        <f ca="1">IFERROR(__xludf.DUMMYFUNCTION("IF(REGEXMATCH(A11641,""wealth planning""),""Script 1"",""-"")"),"-")</f>
        <v>-</v>
      </c>
      <c r="C11641" s="74">
        <f t="shared" si="90"/>
        <v>0</v>
      </c>
      <c r="D11641" s="74" t="str">
        <f t="shared" si="91"/>
        <v>You: Terima kasih atas reply. InshaAllah kalau ada inquiry atau soalan berkaitan takaful atau wealth planning, feel free to contact me for second opinion. Saya doakan semoga dipermudahkan segala urusan</v>
      </c>
    </row>
    <row r="11642" spans="1:4">
      <c r="A11642" s="74" t="s">
        <v>7532</v>
      </c>
      <c r="B11642" s="74" t="str">
        <f ca="1">IFERROR(__xludf.DUMMYFUNCTION("IF(REGEXMATCH(A11642,""wealth planning""),""Script 1"",""-"")"),"-")</f>
        <v>-</v>
      </c>
      <c r="C11642" s="74">
        <f t="shared" si="90"/>
        <v>0</v>
      </c>
      <c r="D11642" s="74">
        <f t="shared" si="91"/>
        <v>0</v>
      </c>
    </row>
    <row r="11643" spans="1:4">
      <c r="B11643" s="74" t="str">
        <f ca="1">IFERROR(__xludf.DUMMYFUNCTION("IF(REGEXMATCH(A11643,""wealth planning""),""Script 1"",""-"")"),"-")</f>
        <v>-</v>
      </c>
      <c r="C11643" s="74" t="str">
        <f t="shared" si="90"/>
        <v>LinkedIn Member</v>
      </c>
      <c r="D11643" s="74">
        <f t="shared" si="91"/>
        <v>0</v>
      </c>
    </row>
    <row r="11644" spans="1:4">
      <c r="A11644" s="74" t="s">
        <v>7532</v>
      </c>
      <c r="B11644" s="74" t="str">
        <f ca="1">IFERROR(__xludf.DUMMYFUNCTION("IF(REGEXMATCH(A11644,""wealth planning""),""Script 1"",""-"")"),"-")</f>
        <v>-</v>
      </c>
      <c r="C11644" s="74">
        <f t="shared" si="90"/>
        <v>0</v>
      </c>
      <c r="D11644" s="74">
        <f t="shared" si="91"/>
        <v>0</v>
      </c>
    </row>
    <row r="11645" spans="1:4">
      <c r="A11645" s="149">
        <v>45602</v>
      </c>
      <c r="B11645" s="74" t="str">
        <f ca="1">IFERROR(__xludf.DUMMYFUNCTION("IF(REGEXMATCH(A11645,""wealth planning""),""Script 1"",""-"")"),"#VALUE!")</f>
        <v>#VALUE!</v>
      </c>
      <c r="C11645" s="74" t="str">
        <f t="shared" si="90"/>
        <v>LinkedIn Member</v>
      </c>
      <c r="D11645" s="74" t="str">
        <f t="shared" si="91"/>
        <v>LinkedIn Member</v>
      </c>
    </row>
    <row r="11646" spans="1:4">
      <c r="A11646" s="149">
        <v>45602</v>
      </c>
      <c r="B11646" s="74" t="str">
        <f ca="1">IFERROR(__xludf.DUMMYFUNCTION("IF(REGEXMATCH(A11646,""wealth planning""),""Script 1"",""-"")"),"#VALUE!")</f>
        <v>#VALUE!</v>
      </c>
      <c r="C11646" s="149">
        <f t="shared" si="90"/>
        <v>45602</v>
      </c>
      <c r="D11646" s="74">
        <f t="shared" si="91"/>
        <v>0</v>
      </c>
    </row>
    <row r="11647" spans="1:4">
      <c r="A11647" s="74" t="s">
        <v>7533</v>
      </c>
      <c r="B11647" s="74" t="str">
        <f ca="1">IFERROR(__xludf.DUMMYFUNCTION("IF(REGEXMATCH(A11647,""wealth planning""),""Script 1"",""-"")"),"-")</f>
        <v>-</v>
      </c>
      <c r="C11647" s="149">
        <f t="shared" si="90"/>
        <v>45602</v>
      </c>
      <c r="D11647" s="74" t="str">
        <f t="shared" si="91"/>
        <v>LinkedIn Member</v>
      </c>
    </row>
    <row r="11648" spans="1:4">
      <c r="B11648" s="74" t="str">
        <f ca="1">IFERROR(__xludf.DUMMYFUNCTION("IF(REGEXMATCH(A11648,""wealth planning""),""Script 1"",""-"")"),"-")</f>
        <v>-</v>
      </c>
      <c r="C11648" s="74" t="str">
        <f t="shared" si="90"/>
        <v>This message may contain unwanted or harmful content.</v>
      </c>
      <c r="D11648" s="149">
        <f t="shared" si="91"/>
        <v>45602</v>
      </c>
    </row>
    <row r="11649" spans="1:4">
      <c r="B11649" s="74" t="str">
        <f ca="1">IFERROR(__xludf.DUMMYFUNCTION("IF(REGEXMATCH(A11649,""wealth planning""),""Script 1"",""-"")"),"-")</f>
        <v>-</v>
      </c>
      <c r="C11649" s="74">
        <f t="shared" si="90"/>
        <v>0</v>
      </c>
      <c r="D11649" s="149">
        <f t="shared" si="91"/>
        <v>45602</v>
      </c>
    </row>
    <row r="11650" spans="1:4">
      <c r="B11650" s="74" t="str">
        <f ca="1">IFERROR(__xludf.DUMMYFUNCTION("IF(REGEXMATCH(A11650,""wealth planning""),""Script 1"",""-"")"),"-")</f>
        <v>-</v>
      </c>
      <c r="C11650" s="74">
        <f t="shared" si="90"/>
        <v>0</v>
      </c>
      <c r="D11650" s="74" t="str">
        <f t="shared" si="91"/>
        <v>This message may contain unwanted or harmful content.</v>
      </c>
    </row>
    <row r="11651" spans="1:4">
      <c r="A11651" s="74" t="s">
        <v>7535</v>
      </c>
      <c r="B11651" s="74" t="str">
        <f ca="1">IFERROR(__xludf.DUMMYFUNCTION("IF(REGEXMATCH(A11651,""wealth planning""),""Script 1"",""-"")"),"-")</f>
        <v>-</v>
      </c>
      <c r="C11651" s="74">
        <f t="shared" si="90"/>
        <v>0</v>
      </c>
      <c r="D11651" s="74">
        <f t="shared" si="91"/>
        <v>0</v>
      </c>
    </row>
    <row r="11652" spans="1:4">
      <c r="A11652" s="74" t="s">
        <v>7536</v>
      </c>
      <c r="B11652" s="74" t="str">
        <f ca="1">IFERROR(__xludf.DUMMYFUNCTION("IF(REGEXMATCH(A11652,""wealth planning""),""Script 1"",""-"")"),"-")</f>
        <v>-</v>
      </c>
      <c r="C11652" s="74" t="str">
        <f t="shared" si="90"/>
        <v>Hafizuddin OmarStatus is online</v>
      </c>
      <c r="D11652" s="74">
        <f t="shared" si="91"/>
        <v>0</v>
      </c>
    </row>
    <row r="11653" spans="1:4">
      <c r="A11653" s="149">
        <v>45602</v>
      </c>
      <c r="B11653" s="74" t="str">
        <f ca="1">IFERROR(__xludf.DUMMYFUNCTION("IF(REGEXMATCH(A11653,""wealth planning""),""Script 1"",""-"")"),"#VALUE!")</f>
        <v>#VALUE!</v>
      </c>
      <c r="C11653" s="74" t="str">
        <f t="shared" si="90"/>
        <v>Hafizuddin Omar</v>
      </c>
      <c r="D11653" s="74">
        <f t="shared" si="91"/>
        <v>0</v>
      </c>
    </row>
    <row r="11654" spans="1:4">
      <c r="A11654" s="149">
        <v>45602</v>
      </c>
      <c r="B11654" s="74" t="str">
        <f ca="1">IFERROR(__xludf.DUMMYFUNCTION("IF(REGEXMATCH(A11654,""wealth planning""),""Script 1"",""-"")"),"#VALUE!")</f>
        <v>#VALUE!</v>
      </c>
      <c r="C11654" s="149">
        <f t="shared" si="90"/>
        <v>45602</v>
      </c>
      <c r="D11654" s="74" t="str">
        <f t="shared" si="91"/>
        <v>Hafizuddin OmarStatus is online</v>
      </c>
    </row>
    <row r="11655" spans="1:4">
      <c r="A11655" s="74" t="s">
        <v>7537</v>
      </c>
      <c r="B11655" s="74" t="str">
        <f ca="1">IFERROR(__xludf.DUMMYFUNCTION("IF(REGEXMATCH(A11655,""wealth planning""),""Script 1"",""-"")"),"Script 1")</f>
        <v>Script 1</v>
      </c>
      <c r="C11655" s="149">
        <f t="shared" si="90"/>
        <v>45602</v>
      </c>
      <c r="D11655" s="74" t="str">
        <f t="shared" si="91"/>
        <v>Hafizuddin Omar</v>
      </c>
    </row>
    <row r="11656" spans="1:4">
      <c r="B11656" s="74" t="str">
        <f ca="1">IFERROR(__xludf.DUMMYFUNCTION("IF(REGEXMATCH(A11656,""wealth planning""),""Script 1"",""-"")"),"-")</f>
        <v>-</v>
      </c>
      <c r="C11656" s="74" t="str">
        <f t="shared" si="90"/>
        <v>You: Hai assalamualaikum tuan Hafizuddin,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656" s="149">
        <f t="shared" si="91"/>
        <v>45602</v>
      </c>
    </row>
    <row r="11657" spans="1:4">
      <c r="B11657" s="74" t="str">
        <f ca="1">IFERROR(__xludf.DUMMYFUNCTION("IF(REGEXMATCH(A11657,""wealth planning""),""Script 1"",""-"")"),"-")</f>
        <v>-</v>
      </c>
      <c r="C11657" s="74">
        <f t="shared" si="90"/>
        <v>0</v>
      </c>
      <c r="D11657" s="149">
        <f t="shared" si="91"/>
        <v>45602</v>
      </c>
    </row>
    <row r="11658" spans="1:4">
      <c r="B11658" s="74" t="str">
        <f ca="1">IFERROR(__xludf.DUMMYFUNCTION("IF(REGEXMATCH(A11658,""wealth planning""),""Script 1"",""-"")"),"-")</f>
        <v>-</v>
      </c>
      <c r="C11658" s="74">
        <f t="shared" si="90"/>
        <v>0</v>
      </c>
      <c r="D11658" s="74" t="str">
        <f t="shared" si="91"/>
        <v>You: Hai assalamualaikum tuan Hafizuddin,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659" spans="1:4">
      <c r="A11659" s="74" t="s">
        <v>7539</v>
      </c>
      <c r="B11659" s="74" t="str">
        <f ca="1">IFERROR(__xludf.DUMMYFUNCTION("IF(REGEXMATCH(A11659,""wealth planning""),""Script 1"",""-"")"),"-")</f>
        <v>-</v>
      </c>
      <c r="C11659" s="74">
        <f t="shared" si="90"/>
        <v>0</v>
      </c>
      <c r="D11659" s="74">
        <f t="shared" si="91"/>
        <v>0</v>
      </c>
    </row>
    <row r="11660" spans="1:4">
      <c r="A11660" s="74" t="s">
        <v>7540</v>
      </c>
      <c r="B11660" s="74" t="str">
        <f ca="1">IFERROR(__xludf.DUMMYFUNCTION("IF(REGEXMATCH(A11660,""wealth planning""),""Script 1"",""-"")"),"-")</f>
        <v>-</v>
      </c>
      <c r="C11660" s="74" t="str">
        <f t="shared" si="90"/>
        <v>Iffah Diyana NorazmiStatus is reachable</v>
      </c>
      <c r="D11660" s="74">
        <f t="shared" si="91"/>
        <v>0</v>
      </c>
    </row>
    <row r="11661" spans="1:4">
      <c r="A11661" s="149">
        <v>45602</v>
      </c>
      <c r="B11661" s="74" t="str">
        <f ca="1">IFERROR(__xludf.DUMMYFUNCTION("IF(REGEXMATCH(A11661,""wealth planning""),""Script 1"",""-"")"),"#VALUE!")</f>
        <v>#VALUE!</v>
      </c>
      <c r="C11661" s="74" t="str">
        <f t="shared" si="90"/>
        <v>Iffah Diyana Norazmi</v>
      </c>
      <c r="D11661" s="74">
        <f t="shared" si="91"/>
        <v>0</v>
      </c>
    </row>
    <row r="11662" spans="1:4">
      <c r="A11662" s="149">
        <v>45602</v>
      </c>
      <c r="B11662" s="74" t="str">
        <f ca="1">IFERROR(__xludf.DUMMYFUNCTION("IF(REGEXMATCH(A11662,""wealth planning""),""Script 1"",""-"")"),"#VALUE!")</f>
        <v>#VALUE!</v>
      </c>
      <c r="C11662" s="149">
        <f t="shared" si="90"/>
        <v>45602</v>
      </c>
      <c r="D11662" s="74" t="str">
        <f t="shared" si="91"/>
        <v>Iffah Diyana NorazmiStatus is reachable</v>
      </c>
    </row>
    <row r="11663" spans="1:4">
      <c r="A11663" s="74" t="s">
        <v>7541</v>
      </c>
      <c r="B11663" s="74" t="str">
        <f ca="1">IFERROR(__xludf.DUMMYFUNCTION("IF(REGEXMATCH(A11663,""wealth planning""),""Script 1"",""-"")"),"Script 1")</f>
        <v>Script 1</v>
      </c>
      <c r="C11663" s="149">
        <f t="shared" si="90"/>
        <v>45602</v>
      </c>
      <c r="D11663" s="74" t="str">
        <f t="shared" si="91"/>
        <v>Iffah Diyana Norazmi</v>
      </c>
    </row>
    <row r="11664" spans="1:4">
      <c r="B11664" s="74" t="str">
        <f ca="1">IFERROR(__xludf.DUMMYFUNCTION("IF(REGEXMATCH(A11664,""wealth planning""),""Script 1"",""-"")"),"-")</f>
        <v>-</v>
      </c>
      <c r="C11664" s="74" t="str">
        <f t="shared" si="90"/>
        <v>You: Hai assalamualaikum Iffah Diyana,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664" s="149">
        <f t="shared" si="91"/>
        <v>45602</v>
      </c>
    </row>
    <row r="11665" spans="1:4">
      <c r="B11665" s="74" t="str">
        <f ca="1">IFERROR(__xludf.DUMMYFUNCTION("IF(REGEXMATCH(A11665,""wealth planning""),""Script 1"",""-"")"),"-")</f>
        <v>-</v>
      </c>
      <c r="C11665" s="74">
        <f t="shared" si="90"/>
        <v>0</v>
      </c>
      <c r="D11665" s="149">
        <f t="shared" si="91"/>
        <v>45602</v>
      </c>
    </row>
    <row r="11666" spans="1:4">
      <c r="B11666" s="74" t="str">
        <f ca="1">IFERROR(__xludf.DUMMYFUNCTION("IF(REGEXMATCH(A11666,""wealth planning""),""Script 1"",""-"")"),"-")</f>
        <v>-</v>
      </c>
      <c r="C11666" s="74">
        <f t="shared" si="90"/>
        <v>0</v>
      </c>
      <c r="D11666" s="74" t="str">
        <f t="shared" si="91"/>
        <v>You: Hai assalamualaikum Iffah Diyana,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667" spans="1:4">
      <c r="A11667" s="74" t="s">
        <v>7543</v>
      </c>
      <c r="B11667" s="74" t="str">
        <f ca="1">IFERROR(__xludf.DUMMYFUNCTION("IF(REGEXMATCH(A11667,""wealth planning""),""Script 1"",""-"")"),"-")</f>
        <v>-</v>
      </c>
      <c r="C11667" s="74">
        <f t="shared" si="90"/>
        <v>0</v>
      </c>
      <c r="D11667" s="74">
        <f t="shared" si="91"/>
        <v>0</v>
      </c>
    </row>
    <row r="11668" spans="1:4">
      <c r="A11668" s="74" t="s">
        <v>7543</v>
      </c>
      <c r="B11668" s="74" t="str">
        <f ca="1">IFERROR(__xludf.DUMMYFUNCTION("IF(REGEXMATCH(A11668,""wealth planning""),""Script 1"",""-"")"),"-")</f>
        <v>-</v>
      </c>
      <c r="C11668" s="74" t="str">
        <f t="shared" si="90"/>
        <v>Nur Syaizzati Azmi</v>
      </c>
      <c r="D11668" s="74">
        <f t="shared" si="91"/>
        <v>0</v>
      </c>
    </row>
    <row r="11669" spans="1:4">
      <c r="A11669" s="149">
        <v>45602</v>
      </c>
      <c r="B11669" s="74" t="str">
        <f ca="1">IFERROR(__xludf.DUMMYFUNCTION("IF(REGEXMATCH(A11669,""wealth planning""),""Script 1"",""-"")"),"#VALUE!")</f>
        <v>#VALUE!</v>
      </c>
      <c r="C11669" s="74" t="str">
        <f t="shared" si="90"/>
        <v>Nur Syaizzati Azmi</v>
      </c>
      <c r="D11669" s="74">
        <f t="shared" si="91"/>
        <v>0</v>
      </c>
    </row>
    <row r="11670" spans="1:4">
      <c r="A11670" s="149">
        <v>45602</v>
      </c>
      <c r="B11670" s="74" t="str">
        <f ca="1">IFERROR(__xludf.DUMMYFUNCTION("IF(REGEXMATCH(A11670,""wealth planning""),""Script 1"",""-"")"),"#VALUE!")</f>
        <v>#VALUE!</v>
      </c>
      <c r="C11670" s="149">
        <f t="shared" si="90"/>
        <v>45602</v>
      </c>
      <c r="D11670" s="74" t="str">
        <f t="shared" si="91"/>
        <v>Nur Syaizzati Azmi</v>
      </c>
    </row>
    <row r="11671" spans="1:4">
      <c r="A11671" s="74" t="s">
        <v>7544</v>
      </c>
      <c r="B11671" s="74" t="str">
        <f ca="1">IFERROR(__xludf.DUMMYFUNCTION("IF(REGEXMATCH(A11671,""wealth planning""),""Script 1"",""-"")"),"Script 1")</f>
        <v>Script 1</v>
      </c>
      <c r="C11671" s="149">
        <f t="shared" si="90"/>
        <v>45602</v>
      </c>
      <c r="D11671" s="74" t="str">
        <f t="shared" si="91"/>
        <v>Nur Syaizzati Azmi</v>
      </c>
    </row>
    <row r="11672" spans="1:4">
      <c r="B11672" s="74" t="str">
        <f ca="1">IFERROR(__xludf.DUMMYFUNCTION("IF(REGEXMATCH(A11672,""wealth planning""),""Script 1"",""-"")"),"-")</f>
        <v>-</v>
      </c>
      <c r="C11672" s="74" t="str">
        <f t="shared" si="90"/>
        <v>You: Hai assalamualaikum Syaizzati,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672" s="149">
        <f t="shared" si="91"/>
        <v>45602</v>
      </c>
    </row>
    <row r="11673" spans="1:4">
      <c r="B11673" s="74" t="str">
        <f ca="1">IFERROR(__xludf.DUMMYFUNCTION("IF(REGEXMATCH(A11673,""wealth planning""),""Script 1"",""-"")"),"-")</f>
        <v>-</v>
      </c>
      <c r="C11673" s="74">
        <f t="shared" si="90"/>
        <v>0</v>
      </c>
      <c r="D11673" s="149">
        <f t="shared" si="91"/>
        <v>45602</v>
      </c>
    </row>
    <row r="11674" spans="1:4">
      <c r="B11674" s="74" t="str">
        <f ca="1">IFERROR(__xludf.DUMMYFUNCTION("IF(REGEXMATCH(A11674,""wealth planning""),""Script 1"",""-"")"),"-")</f>
        <v>-</v>
      </c>
      <c r="C11674" s="74">
        <f t="shared" si="90"/>
        <v>0</v>
      </c>
      <c r="D11674" s="74" t="str">
        <f t="shared" si="91"/>
        <v>You: Hai assalamualaikum Syaizzati,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675" spans="1:4">
      <c r="A11675" s="74" t="s">
        <v>7546</v>
      </c>
      <c r="B11675" s="74" t="str">
        <f ca="1">IFERROR(__xludf.DUMMYFUNCTION("IF(REGEXMATCH(A11675,""wealth planning""),""Script 1"",""-"")"),"-")</f>
        <v>-</v>
      </c>
      <c r="C11675" s="74">
        <f t="shared" si="90"/>
        <v>0</v>
      </c>
      <c r="D11675" s="74">
        <f t="shared" si="91"/>
        <v>0</v>
      </c>
    </row>
    <row r="11676" spans="1:4">
      <c r="A11676" s="74" t="s">
        <v>7546</v>
      </c>
      <c r="B11676" s="74" t="str">
        <f ca="1">IFERROR(__xludf.DUMMYFUNCTION("IF(REGEXMATCH(A11676,""wealth planning""),""Script 1"",""-"")"),"-")</f>
        <v>-</v>
      </c>
      <c r="C11676" s="74" t="str">
        <f t="shared" si="90"/>
        <v>Muhammad Faiq Thaqif Bin Zahir</v>
      </c>
      <c r="D11676" s="74">
        <f t="shared" si="91"/>
        <v>0</v>
      </c>
    </row>
    <row r="11677" spans="1:4">
      <c r="A11677" s="149">
        <v>45602</v>
      </c>
      <c r="B11677" s="74" t="str">
        <f ca="1">IFERROR(__xludf.DUMMYFUNCTION("IF(REGEXMATCH(A11677,""wealth planning""),""Script 1"",""-"")"),"#VALUE!")</f>
        <v>#VALUE!</v>
      </c>
      <c r="C11677" s="74" t="str">
        <f t="shared" si="90"/>
        <v>Muhammad Faiq Thaqif Bin Zahir</v>
      </c>
      <c r="D11677" s="74">
        <f t="shared" si="91"/>
        <v>0</v>
      </c>
    </row>
    <row r="11678" spans="1:4">
      <c r="A11678" s="149">
        <v>45602</v>
      </c>
      <c r="B11678" s="74" t="str">
        <f ca="1">IFERROR(__xludf.DUMMYFUNCTION("IF(REGEXMATCH(A11678,""wealth planning""),""Script 1"",""-"")"),"#VALUE!")</f>
        <v>#VALUE!</v>
      </c>
      <c r="C11678" s="149">
        <f t="shared" si="90"/>
        <v>45602</v>
      </c>
      <c r="D11678" s="74" t="str">
        <f t="shared" si="91"/>
        <v>Muhammad Faiq Thaqif Bin Zahir</v>
      </c>
    </row>
    <row r="11679" spans="1:4">
      <c r="A11679" s="74" t="s">
        <v>7547</v>
      </c>
      <c r="B11679" s="74" t="str">
        <f ca="1">IFERROR(__xludf.DUMMYFUNCTION("IF(REGEXMATCH(A11679,""wealth planning""),""Script 1"",""-"")"),"Script 1")</f>
        <v>Script 1</v>
      </c>
      <c r="C11679" s="149">
        <f t="shared" si="90"/>
        <v>45602</v>
      </c>
      <c r="D11679" s="74" t="str">
        <f t="shared" si="91"/>
        <v>Muhammad Faiq Thaqif Bin Zahir</v>
      </c>
    </row>
    <row r="11680" spans="1:4">
      <c r="B11680" s="74" t="str">
        <f ca="1">IFERROR(__xludf.DUMMYFUNCTION("IF(REGEXMATCH(A11680,""wealth planning""),""Script 1"",""-"")"),"-")</f>
        <v>-</v>
      </c>
      <c r="C11680" s="74" t="str">
        <f t="shared" si="90"/>
        <v>You: Hai assalamualaikum Faiq Thaqif,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680" s="149">
        <f t="shared" si="91"/>
        <v>45602</v>
      </c>
    </row>
    <row r="11681" spans="1:4">
      <c r="B11681" s="74" t="str">
        <f ca="1">IFERROR(__xludf.DUMMYFUNCTION("IF(REGEXMATCH(A11681,""wealth planning""),""Script 1"",""-"")"),"-")</f>
        <v>-</v>
      </c>
      <c r="C11681" s="74">
        <f t="shared" si="90"/>
        <v>0</v>
      </c>
      <c r="D11681" s="149">
        <f t="shared" si="91"/>
        <v>45602</v>
      </c>
    </row>
    <row r="11682" spans="1:4">
      <c r="B11682" s="74" t="str">
        <f ca="1">IFERROR(__xludf.DUMMYFUNCTION("IF(REGEXMATCH(A11682,""wealth planning""),""Script 1"",""-"")"),"-")</f>
        <v>-</v>
      </c>
      <c r="C11682" s="74">
        <f t="shared" si="90"/>
        <v>0</v>
      </c>
      <c r="D11682" s="74" t="str">
        <f t="shared" si="91"/>
        <v>You: Hai assalamualaikum Faiq Thaqif,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683" spans="1:4">
      <c r="A11683" s="74" t="s">
        <v>7549</v>
      </c>
      <c r="B11683" s="74" t="str">
        <f ca="1">IFERROR(__xludf.DUMMYFUNCTION("IF(REGEXMATCH(A11683,""wealth planning""),""Script 1"",""-"")"),"-")</f>
        <v>-</v>
      </c>
      <c r="C11683" s="74">
        <f t="shared" si="90"/>
        <v>0</v>
      </c>
      <c r="D11683" s="74">
        <f t="shared" si="91"/>
        <v>0</v>
      </c>
    </row>
    <row r="11684" spans="1:4">
      <c r="A11684" s="74" t="s">
        <v>7550</v>
      </c>
      <c r="B11684" s="74" t="str">
        <f ca="1">IFERROR(__xludf.DUMMYFUNCTION("IF(REGEXMATCH(A11684,""wealth planning""),""Script 1"",""-"")"),"-")</f>
        <v>-</v>
      </c>
      <c r="C11684" s="74" t="str">
        <f t="shared" si="90"/>
        <v>Siti Nur Aisyah, #HIRING</v>
      </c>
      <c r="D11684" s="74">
        <f t="shared" si="91"/>
        <v>0</v>
      </c>
    </row>
    <row r="11685" spans="1:4">
      <c r="A11685" s="149">
        <v>45602</v>
      </c>
      <c r="B11685" s="74" t="str">
        <f ca="1">IFERROR(__xludf.DUMMYFUNCTION("IF(REGEXMATCH(A11685,""wealth planning""),""Script 1"",""-"")"),"#VALUE!")</f>
        <v>#VALUE!</v>
      </c>
      <c r="C11685" s="74" t="str">
        <f t="shared" si="90"/>
        <v>Siti Nur Aisyah</v>
      </c>
      <c r="D11685" s="74">
        <f t="shared" si="91"/>
        <v>0</v>
      </c>
    </row>
    <row r="11686" spans="1:4">
      <c r="A11686" s="149">
        <v>45602</v>
      </c>
      <c r="B11686" s="74" t="str">
        <f ca="1">IFERROR(__xludf.DUMMYFUNCTION("IF(REGEXMATCH(A11686,""wealth planning""),""Script 1"",""-"")"),"#VALUE!")</f>
        <v>#VALUE!</v>
      </c>
      <c r="C11686" s="149">
        <f t="shared" si="90"/>
        <v>45602</v>
      </c>
      <c r="D11686" s="74" t="str">
        <f t="shared" si="91"/>
        <v>Siti Nur Aisyah, #HIRING</v>
      </c>
    </row>
    <row r="11687" spans="1:4">
      <c r="A11687" s="74" t="s">
        <v>7551</v>
      </c>
      <c r="B11687" s="74" t="str">
        <f ca="1">IFERROR(__xludf.DUMMYFUNCTION("IF(REGEXMATCH(A11687,""wealth planning""),""Script 1"",""-"")"),"Script 1")</f>
        <v>Script 1</v>
      </c>
      <c r="C11687" s="149">
        <f t="shared" si="90"/>
        <v>45602</v>
      </c>
      <c r="D11687" s="74" t="str">
        <f t="shared" si="91"/>
        <v>Siti Nur Aisyah</v>
      </c>
    </row>
    <row r="11688" spans="1:4">
      <c r="B11688" s="74" t="str">
        <f ca="1">IFERROR(__xludf.DUMMYFUNCTION("IF(REGEXMATCH(A11688,""wealth planning""),""Script 1"",""-"")"),"-")</f>
        <v>-</v>
      </c>
      <c r="C11688" s="74" t="str">
        <f t="shared" si="90"/>
        <v>You: Hai assalamualaikum Siti Nur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688" s="149">
        <f t="shared" si="91"/>
        <v>45602</v>
      </c>
    </row>
    <row r="11689" spans="1:4">
      <c r="B11689" s="74" t="str">
        <f ca="1">IFERROR(__xludf.DUMMYFUNCTION("IF(REGEXMATCH(A11689,""wealth planning""),""Script 1"",""-"")"),"-")</f>
        <v>-</v>
      </c>
      <c r="C11689" s="74">
        <f t="shared" si="90"/>
        <v>0</v>
      </c>
      <c r="D11689" s="149">
        <f t="shared" si="91"/>
        <v>45602</v>
      </c>
    </row>
    <row r="11690" spans="1:4">
      <c r="B11690" s="74" t="str">
        <f ca="1">IFERROR(__xludf.DUMMYFUNCTION("IF(REGEXMATCH(A11690,""wealth planning""),""Script 1"",""-"")"),"-")</f>
        <v>-</v>
      </c>
      <c r="C11690" s="74">
        <f t="shared" si="90"/>
        <v>0</v>
      </c>
      <c r="D11690" s="74" t="str">
        <f t="shared" si="91"/>
        <v>You: Hai assalamualaikum Siti Nur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691" spans="1:4">
      <c r="A11691" s="74" t="s">
        <v>7553</v>
      </c>
      <c r="B11691" s="74" t="str">
        <f ca="1">IFERROR(__xludf.DUMMYFUNCTION("IF(REGEXMATCH(A11691,""wealth planning""),""Script 1"",""-"")"),"-")</f>
        <v>-</v>
      </c>
      <c r="C11691" s="74">
        <f t="shared" si="90"/>
        <v>0</v>
      </c>
      <c r="D11691" s="74">
        <f t="shared" si="91"/>
        <v>0</v>
      </c>
    </row>
    <row r="11692" spans="1:4">
      <c r="A11692" s="74" t="s">
        <v>7553</v>
      </c>
      <c r="B11692" s="74" t="str">
        <f ca="1">IFERROR(__xludf.DUMMYFUNCTION("IF(REGEXMATCH(A11692,""wealth planning""),""Script 1"",""-"")"),"-")</f>
        <v>-</v>
      </c>
      <c r="C11692" s="74" t="str">
        <f t="shared" si="90"/>
        <v>Nur Hamizah Najian</v>
      </c>
      <c r="D11692" s="74">
        <f t="shared" si="91"/>
        <v>0</v>
      </c>
    </row>
    <row r="11693" spans="1:4">
      <c r="A11693" s="149">
        <v>45602</v>
      </c>
      <c r="B11693" s="74" t="str">
        <f ca="1">IFERROR(__xludf.DUMMYFUNCTION("IF(REGEXMATCH(A11693,""wealth planning""),""Script 1"",""-"")"),"#VALUE!")</f>
        <v>#VALUE!</v>
      </c>
      <c r="C11693" s="74" t="str">
        <f t="shared" si="90"/>
        <v>Nur Hamizah Najian</v>
      </c>
      <c r="D11693" s="74">
        <f t="shared" si="91"/>
        <v>0</v>
      </c>
    </row>
    <row r="11694" spans="1:4">
      <c r="A11694" s="149">
        <v>45602</v>
      </c>
      <c r="B11694" s="74" t="str">
        <f ca="1">IFERROR(__xludf.DUMMYFUNCTION("IF(REGEXMATCH(A11694,""wealth planning""),""Script 1"",""-"")"),"#VALUE!")</f>
        <v>#VALUE!</v>
      </c>
      <c r="C11694" s="149">
        <f t="shared" si="90"/>
        <v>45602</v>
      </c>
      <c r="D11694" s="74" t="str">
        <f t="shared" si="91"/>
        <v>Nur Hamizah Najian</v>
      </c>
    </row>
    <row r="11695" spans="1:4">
      <c r="A11695" s="74" t="s">
        <v>7554</v>
      </c>
      <c r="B11695" s="74" t="str">
        <f ca="1">IFERROR(__xludf.DUMMYFUNCTION("IF(REGEXMATCH(A11695,""wealth planning""),""Script 1"",""-"")"),"Script 1")</f>
        <v>Script 1</v>
      </c>
      <c r="C11695" s="149">
        <f t="shared" si="90"/>
        <v>45602</v>
      </c>
      <c r="D11695" s="74" t="str">
        <f t="shared" si="91"/>
        <v>Nur Hamizah Najian</v>
      </c>
    </row>
    <row r="11696" spans="1:4">
      <c r="B11696" s="74" t="str">
        <f ca="1">IFERROR(__xludf.DUMMYFUNCTION("IF(REGEXMATCH(A11696,""wealth planning""),""Script 1"",""-"")"),"-")</f>
        <v>-</v>
      </c>
      <c r="C11696" s="74" t="str">
        <f t="shared" si="90"/>
        <v>You: Hai assalamualaikum Nur Hamizah,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696" s="149">
        <f t="shared" si="91"/>
        <v>45602</v>
      </c>
    </row>
    <row r="11697" spans="1:4">
      <c r="B11697" s="74" t="str">
        <f ca="1">IFERROR(__xludf.DUMMYFUNCTION("IF(REGEXMATCH(A11697,""wealth planning""),""Script 1"",""-"")"),"-")</f>
        <v>-</v>
      </c>
      <c r="C11697" s="74">
        <f t="shared" si="90"/>
        <v>0</v>
      </c>
      <c r="D11697" s="149">
        <f t="shared" si="91"/>
        <v>45602</v>
      </c>
    </row>
    <row r="11698" spans="1:4">
      <c r="B11698" s="74" t="str">
        <f ca="1">IFERROR(__xludf.DUMMYFUNCTION("IF(REGEXMATCH(A11698,""wealth planning""),""Script 1"",""-"")"),"-")</f>
        <v>-</v>
      </c>
      <c r="C11698" s="74">
        <f t="shared" si="90"/>
        <v>0</v>
      </c>
      <c r="D11698" s="74" t="str">
        <f t="shared" si="91"/>
        <v>You: Hai assalamualaikum Nur Hamizah,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699" spans="1:4">
      <c r="A11699" s="74" t="s">
        <v>7556</v>
      </c>
      <c r="B11699" s="74" t="str">
        <f ca="1">IFERROR(__xludf.DUMMYFUNCTION("IF(REGEXMATCH(A11699,""wealth planning""),""Script 1"",""-"")"),"-")</f>
        <v>-</v>
      </c>
      <c r="C11699" s="74">
        <f t="shared" si="90"/>
        <v>0</v>
      </c>
      <c r="D11699" s="74">
        <f t="shared" si="91"/>
        <v>0</v>
      </c>
    </row>
    <row r="11700" spans="1:4">
      <c r="A11700" s="74" t="s">
        <v>7557</v>
      </c>
      <c r="B11700" s="74" t="str">
        <f ca="1">IFERROR(__xludf.DUMMYFUNCTION("IF(REGEXMATCH(A11700,""wealth planning""),""Script 1"",""-"")"),"-")</f>
        <v>-</v>
      </c>
      <c r="C11700" s="74" t="str">
        <f t="shared" si="90"/>
        <v>Nurul NajwaStatus is reachable</v>
      </c>
      <c r="D11700" s="74">
        <f t="shared" si="91"/>
        <v>0</v>
      </c>
    </row>
    <row r="11701" spans="1:4">
      <c r="A11701" s="149">
        <v>45602</v>
      </c>
      <c r="B11701" s="74" t="str">
        <f ca="1">IFERROR(__xludf.DUMMYFUNCTION("IF(REGEXMATCH(A11701,""wealth planning""),""Script 1"",""-"")"),"#VALUE!")</f>
        <v>#VALUE!</v>
      </c>
      <c r="C11701" s="74" t="str">
        <f t="shared" si="90"/>
        <v>Nurul Najwa</v>
      </c>
      <c r="D11701" s="74">
        <f t="shared" si="91"/>
        <v>0</v>
      </c>
    </row>
    <row r="11702" spans="1:4">
      <c r="A11702" s="149">
        <v>45602</v>
      </c>
      <c r="B11702" s="74" t="str">
        <f ca="1">IFERROR(__xludf.DUMMYFUNCTION("IF(REGEXMATCH(A11702,""wealth planning""),""Script 1"",""-"")"),"#VALUE!")</f>
        <v>#VALUE!</v>
      </c>
      <c r="C11702" s="149">
        <f t="shared" si="90"/>
        <v>45602</v>
      </c>
      <c r="D11702" s="74" t="str">
        <f t="shared" si="91"/>
        <v>Nurul NajwaStatus is reachable</v>
      </c>
    </row>
    <row r="11703" spans="1:4">
      <c r="A11703" s="74" t="s">
        <v>7558</v>
      </c>
      <c r="B11703" s="74" t="str">
        <f ca="1">IFERROR(__xludf.DUMMYFUNCTION("IF(REGEXMATCH(A11703,""wealth planning""),""Script 1"",""-"")"),"Script 1")</f>
        <v>Script 1</v>
      </c>
      <c r="C11703" s="149">
        <f t="shared" si="90"/>
        <v>45602</v>
      </c>
      <c r="D11703" s="74" t="str">
        <f t="shared" si="91"/>
        <v>Nurul Najwa</v>
      </c>
    </row>
    <row r="11704" spans="1:4">
      <c r="B11704" s="74" t="str">
        <f ca="1">IFERROR(__xludf.DUMMYFUNCTION("IF(REGEXMATCH(A11704,""wealth planning""),""Script 1"",""-"")"),"-")</f>
        <v>-</v>
      </c>
      <c r="C11704" s="74" t="str">
        <f t="shared" si="90"/>
        <v>You: Hai assalamualaikum Nurul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704" s="149">
        <f t="shared" si="91"/>
        <v>45602</v>
      </c>
    </row>
    <row r="11705" spans="1:4">
      <c r="B11705" s="74" t="str">
        <f ca="1">IFERROR(__xludf.DUMMYFUNCTION("IF(REGEXMATCH(A11705,""wealth planning""),""Script 1"",""-"")"),"-")</f>
        <v>-</v>
      </c>
      <c r="C11705" s="74">
        <f t="shared" si="90"/>
        <v>0</v>
      </c>
      <c r="D11705" s="149">
        <f t="shared" si="91"/>
        <v>45602</v>
      </c>
    </row>
    <row r="11706" spans="1:4">
      <c r="B11706" s="74" t="str">
        <f ca="1">IFERROR(__xludf.DUMMYFUNCTION("IF(REGEXMATCH(A11706,""wealth planning""),""Script 1"",""-"")"),"-")</f>
        <v>-</v>
      </c>
      <c r="C11706" s="74">
        <f t="shared" si="90"/>
        <v>0</v>
      </c>
      <c r="D11706" s="74" t="str">
        <f t="shared" si="91"/>
        <v>You: Hai assalamualaikum Nurul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707" spans="1:4">
      <c r="A11707" s="74" t="s">
        <v>7560</v>
      </c>
      <c r="B11707" s="74" t="str">
        <f ca="1">IFERROR(__xludf.DUMMYFUNCTION("IF(REGEXMATCH(A11707,""wealth planning""),""Script 1"",""-"")"),"-")</f>
        <v>-</v>
      </c>
      <c r="C11707" s="74">
        <f t="shared" si="90"/>
        <v>0</v>
      </c>
      <c r="D11707" s="74">
        <f t="shared" si="91"/>
        <v>0</v>
      </c>
    </row>
    <row r="11708" spans="1:4">
      <c r="A11708" s="74" t="s">
        <v>7561</v>
      </c>
      <c r="B11708" s="74" t="str">
        <f ca="1">IFERROR(__xludf.DUMMYFUNCTION("IF(REGEXMATCH(A11708,""wealth planning""),""Script 1"",""-"")"),"-")</f>
        <v>-</v>
      </c>
      <c r="C11708" s="74" t="str">
        <f t="shared" si="90"/>
        <v>Arifah MaisarahStatus is reachable</v>
      </c>
      <c r="D11708" s="74">
        <f t="shared" si="91"/>
        <v>0</v>
      </c>
    </row>
    <row r="11709" spans="1:4">
      <c r="A11709" s="149">
        <v>45602</v>
      </c>
      <c r="B11709" s="74" t="str">
        <f ca="1">IFERROR(__xludf.DUMMYFUNCTION("IF(REGEXMATCH(A11709,""wealth planning""),""Script 1"",""-"")"),"#VALUE!")</f>
        <v>#VALUE!</v>
      </c>
      <c r="C11709" s="74" t="str">
        <f t="shared" si="90"/>
        <v>Arifah Maisarah</v>
      </c>
      <c r="D11709" s="74">
        <f t="shared" si="91"/>
        <v>0</v>
      </c>
    </row>
    <row r="11710" spans="1:4">
      <c r="A11710" s="149">
        <v>45602</v>
      </c>
      <c r="B11710" s="74" t="str">
        <f ca="1">IFERROR(__xludf.DUMMYFUNCTION("IF(REGEXMATCH(A11710,""wealth planning""),""Script 1"",""-"")"),"#VALUE!")</f>
        <v>#VALUE!</v>
      </c>
      <c r="C11710" s="149">
        <f t="shared" si="90"/>
        <v>45602</v>
      </c>
      <c r="D11710" s="74" t="str">
        <f t="shared" si="91"/>
        <v>Arifah MaisarahStatus is reachable</v>
      </c>
    </row>
    <row r="11711" spans="1:4">
      <c r="A11711" s="74" t="s">
        <v>7562</v>
      </c>
      <c r="B11711" s="74" t="str">
        <f ca="1">IFERROR(__xludf.DUMMYFUNCTION("IF(REGEXMATCH(A11711,""wealth planning""),""Script 1"",""-"")"),"Script 1")</f>
        <v>Script 1</v>
      </c>
      <c r="C11711" s="149">
        <f t="shared" si="90"/>
        <v>45602</v>
      </c>
      <c r="D11711" s="74" t="str">
        <f t="shared" si="91"/>
        <v>Arifah Maisarah</v>
      </c>
    </row>
    <row r="11712" spans="1:4">
      <c r="B11712" s="74" t="str">
        <f ca="1">IFERROR(__xludf.DUMMYFUNCTION("IF(REGEXMATCH(A11712,""wealth planning""),""Script 1"",""-"")"),"-")</f>
        <v>-</v>
      </c>
      <c r="C11712" s="74" t="str">
        <f t="shared" si="90"/>
        <v>You: Terima kasih atas reply dan doanya. Saya hargainya. InshaAllah nanti kalau ada inquiry atau soalan berkaitan takaful atau wealth planning, feel free to contact me anytime. Saya doakan semoga dipermudahkan segala urusan</v>
      </c>
      <c r="D11712" s="149">
        <f t="shared" si="91"/>
        <v>45602</v>
      </c>
    </row>
    <row r="11713" spans="1:4">
      <c r="B11713" s="74" t="str">
        <f ca="1">IFERROR(__xludf.DUMMYFUNCTION("IF(REGEXMATCH(A11713,""wealth planning""),""Script 1"",""-"")"),"-")</f>
        <v>-</v>
      </c>
      <c r="C11713" s="74">
        <f t="shared" si="90"/>
        <v>0</v>
      </c>
      <c r="D11713" s="149">
        <f t="shared" si="91"/>
        <v>45602</v>
      </c>
    </row>
    <row r="11714" spans="1:4">
      <c r="B11714" s="74" t="str">
        <f ca="1">IFERROR(__xludf.DUMMYFUNCTION("IF(REGEXMATCH(A11714,""wealth planning""),""Script 1"",""-"")"),"-")</f>
        <v>-</v>
      </c>
      <c r="C11714" s="74">
        <f t="shared" si="90"/>
        <v>0</v>
      </c>
      <c r="D11714" s="74" t="str">
        <f t="shared" si="91"/>
        <v>You: Terima kasih atas reply dan doanya. Saya hargainya. InshaAllah nanti kalau ada inquiry atau soalan berkaitan takaful atau wealth planning, feel free to contact me anytime. Saya doakan semoga dipermudahkan segala urusan</v>
      </c>
    </row>
    <row r="11715" spans="1:4">
      <c r="A11715" s="74" t="s">
        <v>7564</v>
      </c>
      <c r="B11715" s="74" t="str">
        <f ca="1">IFERROR(__xludf.DUMMYFUNCTION("IF(REGEXMATCH(A11715,""wealth planning""),""Script 1"",""-"")"),"-")</f>
        <v>-</v>
      </c>
      <c r="C11715" s="74">
        <f t="shared" si="90"/>
        <v>0</v>
      </c>
      <c r="D11715" s="74">
        <f t="shared" si="91"/>
        <v>0</v>
      </c>
    </row>
    <row r="11716" spans="1:4">
      <c r="A11716" s="74" t="s">
        <v>7564</v>
      </c>
      <c r="B11716" s="74" t="str">
        <f ca="1">IFERROR(__xludf.DUMMYFUNCTION("IF(REGEXMATCH(A11716,""wealth planning""),""Script 1"",""-"")"),"-")</f>
        <v>-</v>
      </c>
      <c r="C11716" s="74" t="str">
        <f t="shared" si="90"/>
        <v>Nafisah Abdul Rahman</v>
      </c>
      <c r="D11716" s="74">
        <f t="shared" si="91"/>
        <v>0</v>
      </c>
    </row>
    <row r="11717" spans="1:4">
      <c r="A11717" s="149">
        <v>45602</v>
      </c>
      <c r="B11717" s="74" t="str">
        <f ca="1">IFERROR(__xludf.DUMMYFUNCTION("IF(REGEXMATCH(A11717,""wealth planning""),""Script 1"",""-"")"),"#VALUE!")</f>
        <v>#VALUE!</v>
      </c>
      <c r="C11717" s="74" t="str">
        <f t="shared" si="90"/>
        <v>Nafisah Abdul Rahman</v>
      </c>
      <c r="D11717" s="74">
        <f t="shared" si="91"/>
        <v>0</v>
      </c>
    </row>
    <row r="11718" spans="1:4">
      <c r="A11718" s="149">
        <v>45602</v>
      </c>
      <c r="B11718" s="74" t="str">
        <f ca="1">IFERROR(__xludf.DUMMYFUNCTION("IF(REGEXMATCH(A11718,""wealth planning""),""Script 1"",""-"")"),"#VALUE!")</f>
        <v>#VALUE!</v>
      </c>
      <c r="C11718" s="149">
        <f t="shared" si="90"/>
        <v>45602</v>
      </c>
      <c r="D11718" s="74" t="str">
        <f t="shared" si="91"/>
        <v>Nafisah Abdul Rahman</v>
      </c>
    </row>
    <row r="11719" spans="1:4">
      <c r="A11719" s="74" t="s">
        <v>7565</v>
      </c>
      <c r="B11719" s="74" t="str">
        <f ca="1">IFERROR(__xludf.DUMMYFUNCTION("IF(REGEXMATCH(A11719,""wealth planning""),""Script 1"",""-"")"),"Script 1")</f>
        <v>Script 1</v>
      </c>
      <c r="C11719" s="149">
        <f t="shared" si="90"/>
        <v>45602</v>
      </c>
      <c r="D11719" s="74" t="str">
        <f t="shared" si="91"/>
        <v>Nafisah Abdul Rahman</v>
      </c>
    </row>
    <row r="11720" spans="1:4">
      <c r="B11720" s="74" t="str">
        <f ca="1">IFERROR(__xludf.DUMMYFUNCTION("IF(REGEXMATCH(A11720,""wealth planning""),""Script 1"",""-"")"),"-")</f>
        <v>-</v>
      </c>
      <c r="C11720" s="74" t="str">
        <f t="shared" si="90"/>
        <v>You: Hai assalamualaikum Nafisah,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720" s="149">
        <f t="shared" si="91"/>
        <v>45602</v>
      </c>
    </row>
    <row r="11721" spans="1:4">
      <c r="B11721" s="74" t="str">
        <f ca="1">IFERROR(__xludf.DUMMYFUNCTION("IF(REGEXMATCH(A11721,""wealth planning""),""Script 1"",""-"")"),"-")</f>
        <v>-</v>
      </c>
      <c r="C11721" s="74">
        <f t="shared" si="90"/>
        <v>0</v>
      </c>
      <c r="D11721" s="149">
        <f t="shared" si="91"/>
        <v>45602</v>
      </c>
    </row>
    <row r="11722" spans="1:4">
      <c r="B11722" s="74" t="str">
        <f ca="1">IFERROR(__xludf.DUMMYFUNCTION("IF(REGEXMATCH(A11722,""wealth planning""),""Script 1"",""-"")"),"-")</f>
        <v>-</v>
      </c>
      <c r="C11722" s="74">
        <f t="shared" si="90"/>
        <v>0</v>
      </c>
      <c r="D11722" s="74" t="str">
        <f t="shared" si="91"/>
        <v>You: Hai assalamualaikum Nafisah,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723" spans="1:4">
      <c r="A11723" s="74" t="s">
        <v>7567</v>
      </c>
      <c r="B11723" s="74" t="str">
        <f ca="1">IFERROR(__xludf.DUMMYFUNCTION("IF(REGEXMATCH(A11723,""wealth planning""),""Script 1"",""-"")"),"-")</f>
        <v>-</v>
      </c>
      <c r="C11723" s="74">
        <f t="shared" si="90"/>
        <v>0</v>
      </c>
      <c r="D11723" s="74">
        <f t="shared" si="91"/>
        <v>0</v>
      </c>
    </row>
    <row r="11724" spans="1:4">
      <c r="A11724" s="74" t="s">
        <v>7568</v>
      </c>
      <c r="B11724" s="74" t="str">
        <f ca="1">IFERROR(__xludf.DUMMYFUNCTION("IF(REGEXMATCH(A11724,""wealth planning""),""Script 1"",""-"")"),"-")</f>
        <v>-</v>
      </c>
      <c r="C11724" s="74" t="str">
        <f t="shared" si="90"/>
        <v>Andi FarisleeStatus is reachable</v>
      </c>
      <c r="D11724" s="74">
        <f t="shared" si="91"/>
        <v>0</v>
      </c>
    </row>
    <row r="11725" spans="1:4">
      <c r="A11725" s="149">
        <v>45602</v>
      </c>
      <c r="B11725" s="74" t="str">
        <f ca="1">IFERROR(__xludf.DUMMYFUNCTION("IF(REGEXMATCH(A11725,""wealth planning""),""Script 1"",""-"")"),"#VALUE!")</f>
        <v>#VALUE!</v>
      </c>
      <c r="C11725" s="74" t="str">
        <f t="shared" si="90"/>
        <v>Andi Farislee</v>
      </c>
      <c r="D11725" s="74">
        <f t="shared" si="91"/>
        <v>0</v>
      </c>
    </row>
    <row r="11726" spans="1:4">
      <c r="A11726" s="149">
        <v>45602</v>
      </c>
      <c r="B11726" s="74" t="str">
        <f ca="1">IFERROR(__xludf.DUMMYFUNCTION("IF(REGEXMATCH(A11726,""wealth planning""),""Script 1"",""-"")"),"#VALUE!")</f>
        <v>#VALUE!</v>
      </c>
      <c r="C11726" s="149">
        <f t="shared" si="90"/>
        <v>45602</v>
      </c>
      <c r="D11726" s="74" t="str">
        <f t="shared" si="91"/>
        <v>Andi FarisleeStatus is reachable</v>
      </c>
    </row>
    <row r="11727" spans="1:4">
      <c r="A11727" s="74" t="s">
        <v>7569</v>
      </c>
      <c r="B11727" s="74" t="str">
        <f ca="1">IFERROR(__xludf.DUMMYFUNCTION("IF(REGEXMATCH(A11727,""wealth planning""),""Script 1"",""-"")"),"Script 1")</f>
        <v>Script 1</v>
      </c>
      <c r="C11727" s="149">
        <f t="shared" si="90"/>
        <v>45602</v>
      </c>
      <c r="D11727" s="74" t="str">
        <f t="shared" si="91"/>
        <v>Andi Farislee</v>
      </c>
    </row>
    <row r="11728" spans="1:4">
      <c r="B11728" s="74" t="str">
        <f ca="1">IFERROR(__xludf.DUMMYFUNCTION("IF(REGEXMATCH(A11728,""wealth planning""),""Script 1"",""-"")"),"-")</f>
        <v>-</v>
      </c>
      <c r="C11728" s="74" t="str">
        <f t="shared" si="90"/>
        <v>You: Hai Andi,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728" s="149">
        <f t="shared" si="91"/>
        <v>45602</v>
      </c>
    </row>
    <row r="11729" spans="1:4">
      <c r="B11729" s="74" t="str">
        <f ca="1">IFERROR(__xludf.DUMMYFUNCTION("IF(REGEXMATCH(A11729,""wealth planning""),""Script 1"",""-"")"),"-")</f>
        <v>-</v>
      </c>
      <c r="C11729" s="74">
        <f t="shared" si="90"/>
        <v>0</v>
      </c>
      <c r="D11729" s="149">
        <f t="shared" si="91"/>
        <v>45602</v>
      </c>
    </row>
    <row r="11730" spans="1:4">
      <c r="B11730" s="74" t="str">
        <f ca="1">IFERROR(__xludf.DUMMYFUNCTION("IF(REGEXMATCH(A11730,""wealth planning""),""Script 1"",""-"")"),"-")</f>
        <v>-</v>
      </c>
      <c r="C11730" s="74">
        <f t="shared" si="90"/>
        <v>0</v>
      </c>
      <c r="D11730" s="74" t="str">
        <f t="shared" si="91"/>
        <v>You: Hai Andi,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731" spans="1:4">
      <c r="B11731" s="74" t="str">
        <f ca="1">IFERROR(__xludf.DUMMYFUNCTION("IF(REGEXMATCH(A11731,""wealth planning""),""Script 1"",""-"")"),"-")</f>
        <v>-</v>
      </c>
      <c r="C11731" s="74">
        <f t="shared" si="90"/>
        <v>0</v>
      </c>
      <c r="D11731" s="74">
        <f t="shared" si="91"/>
        <v>0</v>
      </c>
    </row>
    <row r="11732" spans="1:4">
      <c r="A11732" s="74" t="s">
        <v>7572</v>
      </c>
      <c r="B11732" s="74" t="str">
        <f ca="1">IFERROR(__xludf.DUMMYFUNCTION("IF(REGEXMATCH(A11732,""wealth planning""),""Script 1"",""-"")"),"-")</f>
        <v>-</v>
      </c>
      <c r="C11732" s="74">
        <f t="shared" si="90"/>
        <v>0</v>
      </c>
      <c r="D11732" s="74">
        <f t="shared" si="91"/>
        <v>0</v>
      </c>
    </row>
    <row r="11733" spans="1:4">
      <c r="A11733" s="149">
        <v>45602</v>
      </c>
      <c r="B11733" s="74" t="str">
        <f ca="1">IFERROR(__xludf.DUMMYFUNCTION("IF(REGEXMATCH(A11733,""wealth planning""),""Script 1"",""-"")"),"#VALUE!")</f>
        <v>#VALUE!</v>
      </c>
      <c r="C11733" s="74" t="str">
        <f t="shared" si="90"/>
        <v>Hannah Nurien Alya</v>
      </c>
      <c r="D11733" s="74">
        <f t="shared" si="91"/>
        <v>0</v>
      </c>
    </row>
    <row r="11734" spans="1:4">
      <c r="A11734" s="149">
        <v>45602</v>
      </c>
      <c r="B11734" s="74" t="str">
        <f ca="1">IFERROR(__xludf.DUMMYFUNCTION("IF(REGEXMATCH(A11734,""wealth planning""),""Script 1"",""-"")"),"#VALUE!")</f>
        <v>#VALUE!</v>
      </c>
      <c r="C11734" s="149">
        <f t="shared" ref="C11734:C11988" si="92">A11733</f>
        <v>45602</v>
      </c>
      <c r="D11734" s="74">
        <f t="shared" ref="D11734:D11988" si="93">A11731</f>
        <v>0</v>
      </c>
    </row>
    <row r="11735" spans="1:4">
      <c r="A11735" s="74" t="s">
        <v>7573</v>
      </c>
      <c r="B11735" s="74" t="str">
        <f ca="1">IFERROR(__xludf.DUMMYFUNCTION("IF(REGEXMATCH(A11735,""wealth planning""),""Script 1"",""-"")"),"Script 1")</f>
        <v>Script 1</v>
      </c>
      <c r="C11735" s="149">
        <f t="shared" si="92"/>
        <v>45602</v>
      </c>
      <c r="D11735" s="74" t="str">
        <f t="shared" si="93"/>
        <v>Hannah Nurien Alya</v>
      </c>
    </row>
    <row r="11736" spans="1:4">
      <c r="B11736" s="74" t="str">
        <f ca="1">IFERROR(__xludf.DUMMYFUNCTION("IF(REGEXMATCH(A11736,""wealth planning""),""Script 1"",""-"")"),"-")</f>
        <v>-</v>
      </c>
      <c r="C11736" s="74" t="str">
        <f t="shared" si="92"/>
        <v>You: Hai assalamualaikum Hannah,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736" s="149">
        <f t="shared" si="93"/>
        <v>45602</v>
      </c>
    </row>
    <row r="11737" spans="1:4">
      <c r="B11737" s="74" t="str">
        <f ca="1">IFERROR(__xludf.DUMMYFUNCTION("IF(REGEXMATCH(A11737,""wealth planning""),""Script 1"",""-"")"),"-")</f>
        <v>-</v>
      </c>
      <c r="C11737" s="74">
        <f t="shared" si="92"/>
        <v>0</v>
      </c>
      <c r="D11737" s="149">
        <f t="shared" si="93"/>
        <v>45602</v>
      </c>
    </row>
    <row r="11738" spans="1:4">
      <c r="B11738" s="74" t="str">
        <f ca="1">IFERROR(__xludf.DUMMYFUNCTION("IF(REGEXMATCH(A11738,""wealth planning""),""Script 1"",""-"")"),"-")</f>
        <v>-</v>
      </c>
      <c r="C11738" s="74">
        <f t="shared" si="92"/>
        <v>0</v>
      </c>
      <c r="D11738" s="74" t="str">
        <f t="shared" si="93"/>
        <v>You: Hai assalamualaikum Hannah,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739" spans="1:4">
      <c r="B11739" s="74" t="str">
        <f ca="1">IFERROR(__xludf.DUMMYFUNCTION("IF(REGEXMATCH(A11739,""wealth planning""),""Script 1"",""-"")"),"-")</f>
        <v>-</v>
      </c>
      <c r="C11739" s="74">
        <f t="shared" si="92"/>
        <v>0</v>
      </c>
      <c r="D11739" s="74">
        <f t="shared" si="93"/>
        <v>0</v>
      </c>
    </row>
    <row r="11740" spans="1:4">
      <c r="A11740" s="74" t="s">
        <v>7576</v>
      </c>
      <c r="B11740" s="74" t="str">
        <f ca="1">IFERROR(__xludf.DUMMYFUNCTION("IF(REGEXMATCH(A11740,""wealth planning""),""Script 1"",""-"")"),"-")</f>
        <v>-</v>
      </c>
      <c r="C11740" s="74">
        <f t="shared" si="92"/>
        <v>0</v>
      </c>
      <c r="D11740" s="74">
        <f t="shared" si="93"/>
        <v>0</v>
      </c>
    </row>
    <row r="11741" spans="1:4">
      <c r="A11741" s="149">
        <v>45602</v>
      </c>
      <c r="B11741" s="74" t="str">
        <f ca="1">IFERROR(__xludf.DUMMYFUNCTION("IF(REGEXMATCH(A11741,""wealth planning""),""Script 1"",""-"")"),"#VALUE!")</f>
        <v>#VALUE!</v>
      </c>
      <c r="C11741" s="74" t="str">
        <f t="shared" si="92"/>
        <v>NUR QURRATUAINI</v>
      </c>
      <c r="D11741" s="74">
        <f t="shared" si="93"/>
        <v>0</v>
      </c>
    </row>
    <row r="11742" spans="1:4">
      <c r="A11742" s="149">
        <v>45602</v>
      </c>
      <c r="B11742" s="74" t="str">
        <f ca="1">IFERROR(__xludf.DUMMYFUNCTION("IF(REGEXMATCH(A11742,""wealth planning""),""Script 1"",""-"")"),"#VALUE!")</f>
        <v>#VALUE!</v>
      </c>
      <c r="C11742" s="149">
        <f t="shared" si="92"/>
        <v>45602</v>
      </c>
      <c r="D11742" s="74">
        <f t="shared" si="93"/>
        <v>0</v>
      </c>
    </row>
    <row r="11743" spans="1:4">
      <c r="A11743" s="74" t="s">
        <v>7577</v>
      </c>
      <c r="B11743" s="74" t="str">
        <f ca="1">IFERROR(__xludf.DUMMYFUNCTION("IF(REGEXMATCH(A11743,""wealth planning""),""Script 1"",""-"")"),"Script 1")</f>
        <v>Script 1</v>
      </c>
      <c r="C11743" s="149">
        <f t="shared" si="92"/>
        <v>45602</v>
      </c>
      <c r="D11743" s="74" t="str">
        <f t="shared" si="93"/>
        <v>NUR QURRATUAINI</v>
      </c>
    </row>
    <row r="11744" spans="1:4">
      <c r="B11744" s="74" t="str">
        <f ca="1">IFERROR(__xludf.DUMMYFUNCTION("IF(REGEXMATCH(A11744,""wealth planning""),""Script 1"",""-"")"),"-")</f>
        <v>-</v>
      </c>
      <c r="C11744" s="74" t="str">
        <f t="shared" si="92"/>
        <v>You: Hai assalamualaikum Qurratuaini,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744" s="149">
        <f t="shared" si="93"/>
        <v>45602</v>
      </c>
    </row>
    <row r="11745" spans="1:4">
      <c r="B11745" s="74" t="str">
        <f ca="1">IFERROR(__xludf.DUMMYFUNCTION("IF(REGEXMATCH(A11745,""wealth planning""),""Script 1"",""-"")"),"-")</f>
        <v>-</v>
      </c>
      <c r="C11745" s="74">
        <f t="shared" si="92"/>
        <v>0</v>
      </c>
      <c r="D11745" s="149">
        <f t="shared" si="93"/>
        <v>45602</v>
      </c>
    </row>
    <row r="11746" spans="1:4">
      <c r="B11746" s="74" t="str">
        <f ca="1">IFERROR(__xludf.DUMMYFUNCTION("IF(REGEXMATCH(A11746,""wealth planning""),""Script 1"",""-"")"),"-")</f>
        <v>-</v>
      </c>
      <c r="C11746" s="74">
        <f t="shared" si="92"/>
        <v>0</v>
      </c>
      <c r="D11746" s="74" t="str">
        <f t="shared" si="93"/>
        <v>You: Hai assalamualaikum Qurratuaini,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747" spans="1:4">
      <c r="B11747" s="74" t="str">
        <f ca="1">IFERROR(__xludf.DUMMYFUNCTION("IF(REGEXMATCH(A11747,""wealth planning""),""Script 1"",""-"")"),"-")</f>
        <v>-</v>
      </c>
      <c r="C11747" s="74">
        <f t="shared" si="92"/>
        <v>0</v>
      </c>
      <c r="D11747" s="74">
        <f t="shared" si="93"/>
        <v>0</v>
      </c>
    </row>
    <row r="11748" spans="1:4">
      <c r="A11748" s="74" t="s">
        <v>7580</v>
      </c>
      <c r="B11748" s="74" t="str">
        <f ca="1">IFERROR(__xludf.DUMMYFUNCTION("IF(REGEXMATCH(A11748,""wealth planning""),""Script 1"",""-"")"),"-")</f>
        <v>-</v>
      </c>
      <c r="C11748" s="74">
        <f t="shared" si="92"/>
        <v>0</v>
      </c>
      <c r="D11748" s="74">
        <f t="shared" si="93"/>
        <v>0</v>
      </c>
    </row>
    <row r="11749" spans="1:4">
      <c r="A11749" s="149">
        <v>45602</v>
      </c>
      <c r="B11749" s="74" t="str">
        <f ca="1">IFERROR(__xludf.DUMMYFUNCTION("IF(REGEXMATCH(A11749,""wealth planning""),""Script 1"",""-"")"),"#VALUE!")</f>
        <v>#VALUE!</v>
      </c>
      <c r="C11749" s="74" t="str">
        <f t="shared" si="92"/>
        <v>Nur Zulaika</v>
      </c>
      <c r="D11749" s="74">
        <f t="shared" si="93"/>
        <v>0</v>
      </c>
    </row>
    <row r="11750" spans="1:4">
      <c r="A11750" s="149">
        <v>45602</v>
      </c>
      <c r="B11750" s="74" t="str">
        <f ca="1">IFERROR(__xludf.DUMMYFUNCTION("IF(REGEXMATCH(A11750,""wealth planning""),""Script 1"",""-"")"),"#VALUE!")</f>
        <v>#VALUE!</v>
      </c>
      <c r="C11750" s="149">
        <f t="shared" si="92"/>
        <v>45602</v>
      </c>
      <c r="D11750" s="74">
        <f t="shared" si="93"/>
        <v>0</v>
      </c>
    </row>
    <row r="11751" spans="1:4">
      <c r="A11751" s="74" t="s">
        <v>7581</v>
      </c>
      <c r="B11751" s="74" t="str">
        <f ca="1">IFERROR(__xludf.DUMMYFUNCTION("IF(REGEXMATCH(A11751,""wealth planning""),""Script 1"",""-"")"),"Script 1")</f>
        <v>Script 1</v>
      </c>
      <c r="C11751" s="149">
        <f t="shared" si="92"/>
        <v>45602</v>
      </c>
      <c r="D11751" s="74" t="str">
        <f t="shared" si="93"/>
        <v>Nur Zulaika</v>
      </c>
    </row>
    <row r="11752" spans="1:4">
      <c r="B11752" s="74" t="str">
        <f ca="1">IFERROR(__xludf.DUMMYFUNCTION("IF(REGEXMATCH(A11752,""wealth planning""),""Script 1"",""-"")"),"-")</f>
        <v>-</v>
      </c>
      <c r="C11752" s="74" t="str">
        <f t="shared" si="92"/>
        <v>You: Hai assalamualaikum Nur Zulaika,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752" s="149">
        <f t="shared" si="93"/>
        <v>45602</v>
      </c>
    </row>
    <row r="11753" spans="1:4">
      <c r="B11753" s="74" t="str">
        <f ca="1">IFERROR(__xludf.DUMMYFUNCTION("IF(REGEXMATCH(A11753,""wealth planning""),""Script 1"",""-"")"),"-")</f>
        <v>-</v>
      </c>
      <c r="C11753" s="74">
        <f t="shared" si="92"/>
        <v>0</v>
      </c>
      <c r="D11753" s="149">
        <f t="shared" si="93"/>
        <v>45602</v>
      </c>
    </row>
    <row r="11754" spans="1:4">
      <c r="B11754" s="74" t="str">
        <f ca="1">IFERROR(__xludf.DUMMYFUNCTION("IF(REGEXMATCH(A11754,""wealth planning""),""Script 1"",""-"")"),"-")</f>
        <v>-</v>
      </c>
      <c r="C11754" s="74">
        <f t="shared" si="92"/>
        <v>0</v>
      </c>
      <c r="D11754" s="74" t="str">
        <f t="shared" si="93"/>
        <v>You: Hai assalamualaikum Nur Zulaika,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755" spans="1:4">
      <c r="A11755" s="74" t="s">
        <v>7583</v>
      </c>
      <c r="B11755" s="74" t="str">
        <f ca="1">IFERROR(__xludf.DUMMYFUNCTION("IF(REGEXMATCH(A11755,""wealth planning""),""Script 1"",""-"")"),"-")</f>
        <v>-</v>
      </c>
      <c r="C11755" s="74">
        <f t="shared" si="92"/>
        <v>0</v>
      </c>
      <c r="D11755" s="74">
        <f t="shared" si="93"/>
        <v>0</v>
      </c>
    </row>
    <row r="11756" spans="1:4">
      <c r="A11756" s="74" t="s">
        <v>7584</v>
      </c>
      <c r="B11756" s="74" t="str">
        <f ca="1">IFERROR(__xludf.DUMMYFUNCTION("IF(REGEXMATCH(A11756,""wealth planning""),""Script 1"",""-"")"),"-")</f>
        <v>-</v>
      </c>
      <c r="C11756" s="74" t="str">
        <f t="shared" si="92"/>
        <v>Ikhwan FaisalStatus is reachable</v>
      </c>
      <c r="D11756" s="74">
        <f t="shared" si="93"/>
        <v>0</v>
      </c>
    </row>
    <row r="11757" spans="1:4">
      <c r="A11757" s="149">
        <v>45602</v>
      </c>
      <c r="B11757" s="74" t="str">
        <f ca="1">IFERROR(__xludf.DUMMYFUNCTION("IF(REGEXMATCH(A11757,""wealth planning""),""Script 1"",""-"")"),"#VALUE!")</f>
        <v>#VALUE!</v>
      </c>
      <c r="C11757" s="74" t="str">
        <f t="shared" si="92"/>
        <v>Ikhwan Faisal</v>
      </c>
      <c r="D11757" s="74">
        <f t="shared" si="93"/>
        <v>0</v>
      </c>
    </row>
    <row r="11758" spans="1:4">
      <c r="A11758" s="149">
        <v>45602</v>
      </c>
      <c r="B11758" s="74" t="str">
        <f ca="1">IFERROR(__xludf.DUMMYFUNCTION("IF(REGEXMATCH(A11758,""wealth planning""),""Script 1"",""-"")"),"#VALUE!")</f>
        <v>#VALUE!</v>
      </c>
      <c r="C11758" s="149">
        <f t="shared" si="92"/>
        <v>45602</v>
      </c>
      <c r="D11758" s="74" t="str">
        <f t="shared" si="93"/>
        <v>Ikhwan FaisalStatus is reachable</v>
      </c>
    </row>
    <row r="11759" spans="1:4">
      <c r="A11759" s="74" t="s">
        <v>7585</v>
      </c>
      <c r="B11759" s="74" t="str">
        <f ca="1">IFERROR(__xludf.DUMMYFUNCTION("IF(REGEXMATCH(A11759,""wealth planning""),""Script 1"",""-"")"),"Script 1")</f>
        <v>Script 1</v>
      </c>
      <c r="C11759" s="149">
        <f t="shared" si="92"/>
        <v>45602</v>
      </c>
      <c r="D11759" s="74" t="str">
        <f t="shared" si="93"/>
        <v>Ikhwan Faisal</v>
      </c>
    </row>
    <row r="11760" spans="1:4">
      <c r="B11760" s="74" t="str">
        <f ca="1">IFERROR(__xludf.DUMMYFUNCTION("IF(REGEXMATCH(A11760,""wealth planning""),""Script 1"",""-"")"),"-")</f>
        <v>-</v>
      </c>
      <c r="C11760" s="74" t="str">
        <f t="shared" si="92"/>
        <v>You: Hai assalamualaikum Ikhwan,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760" s="149">
        <f t="shared" si="93"/>
        <v>45602</v>
      </c>
    </row>
    <row r="11761" spans="1:4">
      <c r="B11761" s="74" t="str">
        <f ca="1">IFERROR(__xludf.DUMMYFUNCTION("IF(REGEXMATCH(A11761,""wealth planning""),""Script 1"",""-"")"),"-")</f>
        <v>-</v>
      </c>
      <c r="C11761" s="74">
        <f t="shared" si="92"/>
        <v>0</v>
      </c>
      <c r="D11761" s="149">
        <f t="shared" si="93"/>
        <v>45602</v>
      </c>
    </row>
    <row r="11762" spans="1:4">
      <c r="B11762" s="74" t="str">
        <f ca="1">IFERROR(__xludf.DUMMYFUNCTION("IF(REGEXMATCH(A11762,""wealth planning""),""Script 1"",""-"")"),"-")</f>
        <v>-</v>
      </c>
      <c r="C11762" s="74">
        <f t="shared" si="92"/>
        <v>0</v>
      </c>
      <c r="D11762" s="74" t="str">
        <f t="shared" si="93"/>
        <v>You: Hai assalamualaikum Ikhwan,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763" spans="1:4">
      <c r="A11763" s="74" t="s">
        <v>7587</v>
      </c>
      <c r="B11763" s="74" t="str">
        <f ca="1">IFERROR(__xludf.DUMMYFUNCTION("IF(REGEXMATCH(A11763,""wealth planning""),""Script 1"",""-"")"),"-")</f>
        <v>-</v>
      </c>
      <c r="C11763" s="74">
        <f t="shared" si="92"/>
        <v>0</v>
      </c>
      <c r="D11763" s="74">
        <f t="shared" si="93"/>
        <v>0</v>
      </c>
    </row>
    <row r="11764" spans="1:4">
      <c r="A11764" s="74" t="s">
        <v>7588</v>
      </c>
      <c r="B11764" s="74" t="str">
        <f ca="1">IFERROR(__xludf.DUMMYFUNCTION("IF(REGEXMATCH(A11764,""wealth planning""),""Script 1"",""-"")"),"-")</f>
        <v>-</v>
      </c>
      <c r="C11764" s="74" t="str">
        <f t="shared" si="92"/>
        <v>Athirah ZambriStatus is reachable</v>
      </c>
      <c r="D11764" s="74">
        <f t="shared" si="93"/>
        <v>0</v>
      </c>
    </row>
    <row r="11765" spans="1:4">
      <c r="A11765" s="149">
        <v>45602</v>
      </c>
      <c r="B11765" s="74" t="str">
        <f ca="1">IFERROR(__xludf.DUMMYFUNCTION("IF(REGEXMATCH(A11765,""wealth planning""),""Script 1"",""-"")"),"#VALUE!")</f>
        <v>#VALUE!</v>
      </c>
      <c r="C11765" s="74" t="str">
        <f t="shared" si="92"/>
        <v>Athirah Zambri</v>
      </c>
      <c r="D11765" s="74">
        <f t="shared" si="93"/>
        <v>0</v>
      </c>
    </row>
    <row r="11766" spans="1:4">
      <c r="A11766" s="149">
        <v>45602</v>
      </c>
      <c r="B11766" s="74" t="str">
        <f ca="1">IFERROR(__xludf.DUMMYFUNCTION("IF(REGEXMATCH(A11766,""wealth planning""),""Script 1"",""-"")"),"#VALUE!")</f>
        <v>#VALUE!</v>
      </c>
      <c r="C11766" s="149">
        <f t="shared" si="92"/>
        <v>45602</v>
      </c>
      <c r="D11766" s="74" t="str">
        <f t="shared" si="93"/>
        <v>Athirah ZambriStatus is reachable</v>
      </c>
    </row>
    <row r="11767" spans="1:4">
      <c r="A11767" s="74" t="s">
        <v>3411</v>
      </c>
      <c r="B11767" s="74" t="str">
        <f ca="1">IFERROR(__xludf.DUMMYFUNCTION("IF(REGEXMATCH(A11767,""wealth planning""),""Script 1"",""-"")"),"Script 1")</f>
        <v>Script 1</v>
      </c>
      <c r="C11767" s="149">
        <f t="shared" si="92"/>
        <v>45602</v>
      </c>
      <c r="D11767" s="74" t="str">
        <f t="shared" si="93"/>
        <v>Athirah Zambri</v>
      </c>
    </row>
    <row r="11768" spans="1:4">
      <c r="B11768" s="74" t="str">
        <f ca="1">IFERROR(__xludf.DUMMYFUNCTION("IF(REGEXMATCH(A11768,""wealth planning""),""Script 1"",""-"")"),"-")</f>
        <v>-</v>
      </c>
      <c r="C11768" s="74" t="str">
        <f t="shared" si="92"/>
        <v>You: Hai assalamualaikum Athirah,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768" s="149">
        <f t="shared" si="93"/>
        <v>45602</v>
      </c>
    </row>
    <row r="11769" spans="1:4">
      <c r="B11769" s="74" t="str">
        <f ca="1">IFERROR(__xludf.DUMMYFUNCTION("IF(REGEXMATCH(A11769,""wealth planning""),""Script 1"",""-"")"),"-")</f>
        <v>-</v>
      </c>
      <c r="C11769" s="74">
        <f t="shared" si="92"/>
        <v>0</v>
      </c>
      <c r="D11769" s="149">
        <f t="shared" si="93"/>
        <v>45602</v>
      </c>
    </row>
    <row r="11770" spans="1:4">
      <c r="B11770" s="74" t="str">
        <f ca="1">IFERROR(__xludf.DUMMYFUNCTION("IF(REGEXMATCH(A11770,""wealth planning""),""Script 1"",""-"")"),"-")</f>
        <v>-</v>
      </c>
      <c r="C11770" s="74">
        <f t="shared" si="92"/>
        <v>0</v>
      </c>
      <c r="D11770" s="74" t="str">
        <f t="shared" si="93"/>
        <v>You: Hai assalamualaikum Athirah,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771" spans="1:4">
      <c r="A11771" s="74" t="s">
        <v>7590</v>
      </c>
      <c r="B11771" s="74" t="str">
        <f ca="1">IFERROR(__xludf.DUMMYFUNCTION("IF(REGEXMATCH(A11771,""wealth planning""),""Script 1"",""-"")"),"-")</f>
        <v>-</v>
      </c>
      <c r="C11771" s="74">
        <f t="shared" si="92"/>
        <v>0</v>
      </c>
      <c r="D11771" s="74">
        <f t="shared" si="93"/>
        <v>0</v>
      </c>
    </row>
    <row r="11772" spans="1:4">
      <c r="A11772" s="74" t="s">
        <v>7591</v>
      </c>
      <c r="B11772" s="74" t="str">
        <f ca="1">IFERROR(__xludf.DUMMYFUNCTION("IF(REGEXMATCH(A11772,""wealth planning""),""Script 1"",""-"")"),"-")</f>
        <v>-</v>
      </c>
      <c r="C11772" s="74" t="str">
        <f t="shared" si="92"/>
        <v>Nahdiyatul Istiqama IdrisStatus is reachable</v>
      </c>
      <c r="D11772" s="74">
        <f t="shared" si="93"/>
        <v>0</v>
      </c>
    </row>
    <row r="11773" spans="1:4">
      <c r="A11773" s="149">
        <v>45602</v>
      </c>
      <c r="B11773" s="74" t="str">
        <f ca="1">IFERROR(__xludf.DUMMYFUNCTION("IF(REGEXMATCH(A11773,""wealth planning""),""Script 1"",""-"")"),"#VALUE!")</f>
        <v>#VALUE!</v>
      </c>
      <c r="C11773" s="74" t="str">
        <f t="shared" si="92"/>
        <v>Nahdiyatul Istiqama Idris</v>
      </c>
      <c r="D11773" s="74">
        <f t="shared" si="93"/>
        <v>0</v>
      </c>
    </row>
    <row r="11774" spans="1:4">
      <c r="A11774" s="149">
        <v>45602</v>
      </c>
      <c r="B11774" s="74" t="str">
        <f ca="1">IFERROR(__xludf.DUMMYFUNCTION("IF(REGEXMATCH(A11774,""wealth planning""),""Script 1"",""-"")"),"#VALUE!")</f>
        <v>#VALUE!</v>
      </c>
      <c r="C11774" s="149">
        <f t="shared" si="92"/>
        <v>45602</v>
      </c>
      <c r="D11774" s="74" t="str">
        <f t="shared" si="93"/>
        <v>Nahdiyatul Istiqama IdrisStatus is reachable</v>
      </c>
    </row>
    <row r="11775" spans="1:4">
      <c r="A11775" s="74" t="s">
        <v>7592</v>
      </c>
      <c r="B11775" s="74" t="str">
        <f ca="1">IFERROR(__xludf.DUMMYFUNCTION("IF(REGEXMATCH(A11775,""wealth planning""),""Script 1"",""-"")"),"Script 1")</f>
        <v>Script 1</v>
      </c>
      <c r="C11775" s="149">
        <f t="shared" si="92"/>
        <v>45602</v>
      </c>
      <c r="D11775" s="74" t="str">
        <f t="shared" si="93"/>
        <v>Nahdiyatul Istiqama Idris</v>
      </c>
    </row>
    <row r="11776" spans="1:4">
      <c r="B11776" s="74" t="str">
        <f ca="1">IFERROR(__xludf.DUMMYFUNCTION("IF(REGEXMATCH(A11776,""wealth planning""),""Script 1"",""-"")"),"-")</f>
        <v>-</v>
      </c>
      <c r="C11776" s="74" t="str">
        <f t="shared" si="92"/>
        <v>You: Hai assalamualaikum Nahdiyatul,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776" s="149">
        <f t="shared" si="93"/>
        <v>45602</v>
      </c>
    </row>
    <row r="11777" spans="1:4">
      <c r="B11777" s="74" t="str">
        <f ca="1">IFERROR(__xludf.DUMMYFUNCTION("IF(REGEXMATCH(A11777,""wealth planning""),""Script 1"",""-"")"),"-")</f>
        <v>-</v>
      </c>
      <c r="C11777" s="74">
        <f t="shared" si="92"/>
        <v>0</v>
      </c>
      <c r="D11777" s="149">
        <f t="shared" si="93"/>
        <v>45602</v>
      </c>
    </row>
    <row r="11778" spans="1:4">
      <c r="B11778" s="74" t="str">
        <f ca="1">IFERROR(__xludf.DUMMYFUNCTION("IF(REGEXMATCH(A11778,""wealth planning""),""Script 1"",""-"")"),"-")</f>
        <v>-</v>
      </c>
      <c r="C11778" s="74">
        <f t="shared" si="92"/>
        <v>0</v>
      </c>
      <c r="D11778" s="74" t="str">
        <f t="shared" si="93"/>
        <v>You: Hai assalamualaikum Nahdiyatul,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779" spans="1:4">
      <c r="B11779" s="74" t="str">
        <f ca="1">IFERROR(__xludf.DUMMYFUNCTION("IF(REGEXMATCH(A11779,""wealth planning""),""Script 1"",""-"")"),"-")</f>
        <v>-</v>
      </c>
      <c r="C11779" s="74">
        <f t="shared" si="92"/>
        <v>0</v>
      </c>
      <c r="D11779" s="74">
        <f t="shared" si="93"/>
        <v>0</v>
      </c>
    </row>
    <row r="11780" spans="1:4">
      <c r="A11780" s="74" t="s">
        <v>7595</v>
      </c>
      <c r="B11780" s="74" t="str">
        <f ca="1">IFERROR(__xludf.DUMMYFUNCTION("IF(REGEXMATCH(A11780,""wealth planning""),""Script 1"",""-"")"),"-")</f>
        <v>-</v>
      </c>
      <c r="C11780" s="74">
        <f t="shared" si="92"/>
        <v>0</v>
      </c>
      <c r="D11780" s="74">
        <f t="shared" si="93"/>
        <v>0</v>
      </c>
    </row>
    <row r="11781" spans="1:4">
      <c r="A11781" s="149">
        <v>45602</v>
      </c>
      <c r="B11781" s="74" t="str">
        <f ca="1">IFERROR(__xludf.DUMMYFUNCTION("IF(REGEXMATCH(A11781,""wealth planning""),""Script 1"",""-"")"),"#VALUE!")</f>
        <v>#VALUE!</v>
      </c>
      <c r="C11781" s="74" t="str">
        <f t="shared" si="92"/>
        <v>Arif Nasrullah</v>
      </c>
      <c r="D11781" s="74">
        <f t="shared" si="93"/>
        <v>0</v>
      </c>
    </row>
    <row r="11782" spans="1:4">
      <c r="A11782" s="149">
        <v>45602</v>
      </c>
      <c r="B11782" s="74" t="str">
        <f ca="1">IFERROR(__xludf.DUMMYFUNCTION("IF(REGEXMATCH(A11782,""wealth planning""),""Script 1"",""-"")"),"#VALUE!")</f>
        <v>#VALUE!</v>
      </c>
      <c r="C11782" s="149">
        <f t="shared" si="92"/>
        <v>45602</v>
      </c>
      <c r="D11782" s="74">
        <f t="shared" si="93"/>
        <v>0</v>
      </c>
    </row>
    <row r="11783" spans="1:4">
      <c r="A11783" s="74" t="s">
        <v>3051</v>
      </c>
      <c r="B11783" s="74" t="str">
        <f ca="1">IFERROR(__xludf.DUMMYFUNCTION("IF(REGEXMATCH(A11783,""wealth planning""),""Script 1"",""-"")"),"Script 1")</f>
        <v>Script 1</v>
      </c>
      <c r="C11783" s="149">
        <f t="shared" si="92"/>
        <v>45602</v>
      </c>
      <c r="D11783" s="74" t="str">
        <f t="shared" si="93"/>
        <v>Arif Nasrullah</v>
      </c>
    </row>
    <row r="11784" spans="1:4">
      <c r="B11784" s="74" t="str">
        <f ca="1">IFERROR(__xludf.DUMMYFUNCTION("IF(REGEXMATCH(A11784,""wealth planning""),""Script 1"",""-"")"),"-")</f>
        <v>-</v>
      </c>
      <c r="C11784" s="74" t="str">
        <f t="shared" si="92"/>
        <v>You: Hai assalamualaikum Arif,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784" s="149">
        <f t="shared" si="93"/>
        <v>45602</v>
      </c>
    </row>
    <row r="11785" spans="1:4">
      <c r="B11785" s="74" t="str">
        <f ca="1">IFERROR(__xludf.DUMMYFUNCTION("IF(REGEXMATCH(A11785,""wealth planning""),""Script 1"",""-"")"),"-")</f>
        <v>-</v>
      </c>
      <c r="C11785" s="74">
        <f t="shared" si="92"/>
        <v>0</v>
      </c>
      <c r="D11785" s="149">
        <f t="shared" si="93"/>
        <v>45602</v>
      </c>
    </row>
    <row r="11786" spans="1:4">
      <c r="B11786" s="74" t="str">
        <f ca="1">IFERROR(__xludf.DUMMYFUNCTION("IF(REGEXMATCH(A11786,""wealth planning""),""Script 1"",""-"")"),"-")</f>
        <v>-</v>
      </c>
      <c r="C11786" s="74">
        <f t="shared" si="92"/>
        <v>0</v>
      </c>
      <c r="D11786" s="74" t="str">
        <f t="shared" si="93"/>
        <v>You: Hai assalamualaikum Arif,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787" spans="1:4">
      <c r="A11787" s="74" t="s">
        <v>7597</v>
      </c>
      <c r="B11787" s="74" t="str">
        <f ca="1">IFERROR(__xludf.DUMMYFUNCTION("IF(REGEXMATCH(A11787,""wealth planning""),""Script 1"",""-"")"),"-")</f>
        <v>-</v>
      </c>
      <c r="C11787" s="74">
        <f t="shared" si="92"/>
        <v>0</v>
      </c>
      <c r="D11787" s="74">
        <f t="shared" si="93"/>
        <v>0</v>
      </c>
    </row>
    <row r="11788" spans="1:4">
      <c r="A11788" s="74" t="s">
        <v>7597</v>
      </c>
      <c r="B11788" s="74" t="str">
        <f ca="1">IFERROR(__xludf.DUMMYFUNCTION("IF(REGEXMATCH(A11788,""wealth planning""),""Script 1"",""-"")"),"-")</f>
        <v>-</v>
      </c>
      <c r="C11788" s="74" t="str">
        <f t="shared" si="92"/>
        <v>Aina Zulaika Md Ramli</v>
      </c>
      <c r="D11788" s="74">
        <f t="shared" si="93"/>
        <v>0</v>
      </c>
    </row>
    <row r="11789" spans="1:4">
      <c r="A11789" s="149">
        <v>45602</v>
      </c>
      <c r="B11789" s="74" t="str">
        <f ca="1">IFERROR(__xludf.DUMMYFUNCTION("IF(REGEXMATCH(A11789,""wealth planning""),""Script 1"",""-"")"),"#VALUE!")</f>
        <v>#VALUE!</v>
      </c>
      <c r="C11789" s="74" t="str">
        <f t="shared" si="92"/>
        <v>Aina Zulaika Md Ramli</v>
      </c>
      <c r="D11789" s="74">
        <f t="shared" si="93"/>
        <v>0</v>
      </c>
    </row>
    <row r="11790" spans="1:4">
      <c r="A11790" s="149">
        <v>45602</v>
      </c>
      <c r="B11790" s="74" t="str">
        <f ca="1">IFERROR(__xludf.DUMMYFUNCTION("IF(REGEXMATCH(A11790,""wealth planning""),""Script 1"",""-"")"),"#VALUE!")</f>
        <v>#VALUE!</v>
      </c>
      <c r="C11790" s="149">
        <f t="shared" si="92"/>
        <v>45602</v>
      </c>
      <c r="D11790" s="74" t="str">
        <f t="shared" si="93"/>
        <v>Aina Zulaika Md Ramli</v>
      </c>
    </row>
    <row r="11791" spans="1:4">
      <c r="A11791" s="74" t="s">
        <v>7598</v>
      </c>
      <c r="B11791" s="74" t="str">
        <f ca="1">IFERROR(__xludf.DUMMYFUNCTION("IF(REGEXMATCH(A11791,""wealth planning""),""Script 1"",""-"")"),"Script 1")</f>
        <v>Script 1</v>
      </c>
      <c r="C11791" s="149">
        <f t="shared" si="92"/>
        <v>45602</v>
      </c>
      <c r="D11791" s="74" t="str">
        <f t="shared" si="93"/>
        <v>Aina Zulaika Md Ramli</v>
      </c>
    </row>
    <row r="11792" spans="1:4">
      <c r="B11792" s="74" t="str">
        <f ca="1">IFERROR(__xludf.DUMMYFUNCTION("IF(REGEXMATCH(A11792,""wealth planning""),""Script 1"",""-"")"),"-")</f>
        <v>-</v>
      </c>
      <c r="C11792" s="74" t="str">
        <f t="shared" si="92"/>
        <v>You: Hai assalamualaikum Aina Zulaika,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792" s="149">
        <f t="shared" si="93"/>
        <v>45602</v>
      </c>
    </row>
    <row r="11793" spans="1:4">
      <c r="B11793" s="74" t="str">
        <f ca="1">IFERROR(__xludf.DUMMYFUNCTION("IF(REGEXMATCH(A11793,""wealth planning""),""Script 1"",""-"")"),"-")</f>
        <v>-</v>
      </c>
      <c r="C11793" s="74">
        <f t="shared" si="92"/>
        <v>0</v>
      </c>
      <c r="D11793" s="149">
        <f t="shared" si="93"/>
        <v>45602</v>
      </c>
    </row>
    <row r="11794" spans="1:4">
      <c r="B11794" s="74" t="str">
        <f ca="1">IFERROR(__xludf.DUMMYFUNCTION("IF(REGEXMATCH(A11794,""wealth planning""),""Script 1"",""-"")"),"-")</f>
        <v>-</v>
      </c>
      <c r="C11794" s="74">
        <f t="shared" si="92"/>
        <v>0</v>
      </c>
      <c r="D11794" s="74" t="str">
        <f t="shared" si="93"/>
        <v>You: Hai assalamualaikum Aina Zulaika,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795" spans="1:4">
      <c r="B11795" s="74" t="str">
        <f ca="1">IFERROR(__xludf.DUMMYFUNCTION("IF(REGEXMATCH(A11795,""wealth planning""),""Script 1"",""-"")"),"-")</f>
        <v>-</v>
      </c>
      <c r="C11795" s="74">
        <f t="shared" si="92"/>
        <v>0</v>
      </c>
      <c r="D11795" s="74">
        <f t="shared" si="93"/>
        <v>0</v>
      </c>
    </row>
    <row r="11796" spans="1:4">
      <c r="A11796" s="74" t="s">
        <v>7601</v>
      </c>
      <c r="B11796" s="74" t="str">
        <f ca="1">IFERROR(__xludf.DUMMYFUNCTION("IF(REGEXMATCH(A11796,""wealth planning""),""Script 1"",""-"")"),"-")</f>
        <v>-</v>
      </c>
      <c r="C11796" s="74">
        <f t="shared" si="92"/>
        <v>0</v>
      </c>
      <c r="D11796" s="74">
        <f t="shared" si="93"/>
        <v>0</v>
      </c>
    </row>
    <row r="11797" spans="1:4">
      <c r="A11797" s="149">
        <v>45602</v>
      </c>
      <c r="B11797" s="74" t="str">
        <f ca="1">IFERROR(__xludf.DUMMYFUNCTION("IF(REGEXMATCH(A11797,""wealth planning""),""Script 1"",""-"")"),"#VALUE!")</f>
        <v>#VALUE!</v>
      </c>
      <c r="C11797" s="74" t="str">
        <f t="shared" si="92"/>
        <v>Khairunnisa yusra</v>
      </c>
      <c r="D11797" s="74">
        <f t="shared" si="93"/>
        <v>0</v>
      </c>
    </row>
    <row r="11798" spans="1:4">
      <c r="A11798" s="149">
        <v>45602</v>
      </c>
      <c r="B11798" s="74" t="str">
        <f ca="1">IFERROR(__xludf.DUMMYFUNCTION("IF(REGEXMATCH(A11798,""wealth planning""),""Script 1"",""-"")"),"#VALUE!")</f>
        <v>#VALUE!</v>
      </c>
      <c r="C11798" s="149">
        <f t="shared" si="92"/>
        <v>45602</v>
      </c>
      <c r="D11798" s="74">
        <f t="shared" si="93"/>
        <v>0</v>
      </c>
    </row>
    <row r="11799" spans="1:4">
      <c r="A11799" s="74" t="s">
        <v>5275</v>
      </c>
      <c r="B11799" s="74" t="str">
        <f ca="1">IFERROR(__xludf.DUMMYFUNCTION("IF(REGEXMATCH(A11799,""wealth planning""),""Script 1"",""-"")"),"Script 1")</f>
        <v>Script 1</v>
      </c>
      <c r="C11799" s="149">
        <f t="shared" si="92"/>
        <v>45602</v>
      </c>
      <c r="D11799" s="74" t="str">
        <f t="shared" si="93"/>
        <v>Khairunnisa yusra</v>
      </c>
    </row>
    <row r="11800" spans="1:4">
      <c r="B11800" s="74" t="str">
        <f ca="1">IFERROR(__xludf.DUMMYFUNCTION("IF(REGEXMATCH(A11800,""wealth planning""),""Script 1"",""-"")"),"-")</f>
        <v>-</v>
      </c>
      <c r="C11800" s="74" t="str">
        <f t="shared" si="92"/>
        <v>You: Hai assalamualaikum Khairunnisa,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800" s="149">
        <f t="shared" si="93"/>
        <v>45602</v>
      </c>
    </row>
    <row r="11801" spans="1:4">
      <c r="B11801" s="74" t="str">
        <f ca="1">IFERROR(__xludf.DUMMYFUNCTION("IF(REGEXMATCH(A11801,""wealth planning""),""Script 1"",""-"")"),"-")</f>
        <v>-</v>
      </c>
      <c r="C11801" s="74">
        <f t="shared" si="92"/>
        <v>0</v>
      </c>
      <c r="D11801" s="149">
        <f t="shared" si="93"/>
        <v>45602</v>
      </c>
    </row>
    <row r="11802" spans="1:4">
      <c r="B11802" s="74" t="str">
        <f ca="1">IFERROR(__xludf.DUMMYFUNCTION("IF(REGEXMATCH(A11802,""wealth planning""),""Script 1"",""-"")"),"-")</f>
        <v>-</v>
      </c>
      <c r="C11802" s="74">
        <f t="shared" si="92"/>
        <v>0</v>
      </c>
      <c r="D11802" s="74" t="str">
        <f t="shared" si="93"/>
        <v>You: Hai assalamualaikum Khairunnisa,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803" spans="1:4">
      <c r="A11803" s="74" t="s">
        <v>7603</v>
      </c>
      <c r="B11803" s="74" t="str">
        <f ca="1">IFERROR(__xludf.DUMMYFUNCTION("IF(REGEXMATCH(A11803,""wealth planning""),""Script 1"",""-"")"),"-")</f>
        <v>-</v>
      </c>
      <c r="C11803" s="74">
        <f t="shared" si="92"/>
        <v>0</v>
      </c>
      <c r="D11803" s="74">
        <f t="shared" si="93"/>
        <v>0</v>
      </c>
    </row>
    <row r="11804" spans="1:4">
      <c r="A11804" s="74" t="s">
        <v>7603</v>
      </c>
      <c r="B11804" s="74" t="str">
        <f ca="1">IFERROR(__xludf.DUMMYFUNCTION("IF(REGEXMATCH(A11804,""wealth planning""),""Script 1"",""-"")"),"-")</f>
        <v>-</v>
      </c>
      <c r="C11804" s="74" t="str">
        <f t="shared" si="92"/>
        <v>Nur Fatimah Azzahra</v>
      </c>
      <c r="D11804" s="74">
        <f t="shared" si="93"/>
        <v>0</v>
      </c>
    </row>
    <row r="11805" spans="1:4">
      <c r="A11805" s="149">
        <v>45602</v>
      </c>
      <c r="B11805" s="74" t="str">
        <f ca="1">IFERROR(__xludf.DUMMYFUNCTION("IF(REGEXMATCH(A11805,""wealth planning""),""Script 1"",""-"")"),"#VALUE!")</f>
        <v>#VALUE!</v>
      </c>
      <c r="C11805" s="74" t="str">
        <f t="shared" si="92"/>
        <v>Nur Fatimah Azzahra</v>
      </c>
      <c r="D11805" s="74">
        <f t="shared" si="93"/>
        <v>0</v>
      </c>
    </row>
    <row r="11806" spans="1:4">
      <c r="A11806" s="149">
        <v>45602</v>
      </c>
      <c r="B11806" s="74" t="str">
        <f ca="1">IFERROR(__xludf.DUMMYFUNCTION("IF(REGEXMATCH(A11806,""wealth planning""),""Script 1"",""-"")"),"#VALUE!")</f>
        <v>#VALUE!</v>
      </c>
      <c r="C11806" s="149">
        <f t="shared" si="92"/>
        <v>45602</v>
      </c>
      <c r="D11806" s="74" t="str">
        <f t="shared" si="93"/>
        <v>Nur Fatimah Azzahra</v>
      </c>
    </row>
    <row r="11807" spans="1:4">
      <c r="A11807" s="74" t="s">
        <v>7604</v>
      </c>
      <c r="B11807" s="74" t="str">
        <f ca="1">IFERROR(__xludf.DUMMYFUNCTION("IF(REGEXMATCH(A11807,""wealth planning""),""Script 1"",""-"")"),"Script 1")</f>
        <v>Script 1</v>
      </c>
      <c r="C11807" s="149">
        <f t="shared" si="92"/>
        <v>45602</v>
      </c>
      <c r="D11807" s="74" t="str">
        <f t="shared" si="93"/>
        <v>Nur Fatimah Azzahra</v>
      </c>
    </row>
    <row r="11808" spans="1:4">
      <c r="B11808" s="74" t="str">
        <f ca="1">IFERROR(__xludf.DUMMYFUNCTION("IF(REGEXMATCH(A11808,""wealth planning""),""Script 1"",""-"")"),"-")</f>
        <v>-</v>
      </c>
      <c r="C11808" s="74" t="str">
        <f t="shared" si="92"/>
        <v>You: Hai assalamualaikum Nur Fatimah,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808" s="149">
        <f t="shared" si="93"/>
        <v>45602</v>
      </c>
    </row>
    <row r="11809" spans="1:4">
      <c r="B11809" s="74" t="str">
        <f ca="1">IFERROR(__xludf.DUMMYFUNCTION("IF(REGEXMATCH(A11809,""wealth planning""),""Script 1"",""-"")"),"-")</f>
        <v>-</v>
      </c>
      <c r="C11809" s="74">
        <f t="shared" si="92"/>
        <v>0</v>
      </c>
      <c r="D11809" s="149">
        <f t="shared" si="93"/>
        <v>45602</v>
      </c>
    </row>
    <row r="11810" spans="1:4">
      <c r="B11810" s="74" t="str">
        <f ca="1">IFERROR(__xludf.DUMMYFUNCTION("IF(REGEXMATCH(A11810,""wealth planning""),""Script 1"",""-"")"),"-")</f>
        <v>-</v>
      </c>
      <c r="C11810" s="74">
        <f t="shared" si="92"/>
        <v>0</v>
      </c>
      <c r="D11810" s="74" t="str">
        <f t="shared" si="93"/>
        <v>You: Hai assalamualaikum Nur Fatimah,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811" spans="1:4">
      <c r="B11811" s="74" t="str">
        <f ca="1">IFERROR(__xludf.DUMMYFUNCTION("IF(REGEXMATCH(A11811,""wealth planning""),""Script 1"",""-"")"),"-")</f>
        <v>-</v>
      </c>
      <c r="C11811" s="74">
        <f t="shared" si="92"/>
        <v>0</v>
      </c>
      <c r="D11811" s="74">
        <f t="shared" si="93"/>
        <v>0</v>
      </c>
    </row>
    <row r="11812" spans="1:4">
      <c r="A11812" s="74" t="s">
        <v>7607</v>
      </c>
      <c r="B11812" s="74" t="str">
        <f ca="1">IFERROR(__xludf.DUMMYFUNCTION("IF(REGEXMATCH(A11812,""wealth planning""),""Script 1"",""-"")"),"-")</f>
        <v>-</v>
      </c>
      <c r="C11812" s="74">
        <f t="shared" si="92"/>
        <v>0</v>
      </c>
      <c r="D11812" s="74">
        <f t="shared" si="93"/>
        <v>0</v>
      </c>
    </row>
    <row r="11813" spans="1:4">
      <c r="A11813" s="149">
        <v>45602</v>
      </c>
      <c r="B11813" s="74" t="str">
        <f ca="1">IFERROR(__xludf.DUMMYFUNCTION("IF(REGEXMATCH(A11813,""wealth planning""),""Script 1"",""-"")"),"#VALUE!")</f>
        <v>#VALUE!</v>
      </c>
      <c r="C11813" s="74" t="str">
        <f t="shared" si="92"/>
        <v>Ameera Adleen</v>
      </c>
      <c r="D11813" s="74">
        <f t="shared" si="93"/>
        <v>0</v>
      </c>
    </row>
    <row r="11814" spans="1:4">
      <c r="A11814" s="149">
        <v>45602</v>
      </c>
      <c r="B11814" s="74" t="str">
        <f ca="1">IFERROR(__xludf.DUMMYFUNCTION("IF(REGEXMATCH(A11814,""wealth planning""),""Script 1"",""-"")"),"#VALUE!")</f>
        <v>#VALUE!</v>
      </c>
      <c r="C11814" s="149">
        <f t="shared" si="92"/>
        <v>45602</v>
      </c>
      <c r="D11814" s="74">
        <f t="shared" si="93"/>
        <v>0</v>
      </c>
    </row>
    <row r="11815" spans="1:4">
      <c r="A11815" s="74" t="s">
        <v>2990</v>
      </c>
      <c r="B11815" s="74" t="str">
        <f ca="1">IFERROR(__xludf.DUMMYFUNCTION("IF(REGEXMATCH(A11815,""wealth planning""),""Script 1"",""-"")"),"Script 1")</f>
        <v>Script 1</v>
      </c>
      <c r="C11815" s="149">
        <f t="shared" si="92"/>
        <v>45602</v>
      </c>
      <c r="D11815" s="74" t="str">
        <f t="shared" si="93"/>
        <v>Ameera Adleen</v>
      </c>
    </row>
    <row r="11816" spans="1:4">
      <c r="B11816" s="74" t="str">
        <f ca="1">IFERROR(__xludf.DUMMYFUNCTION("IF(REGEXMATCH(A11816,""wealth planning""),""Script 1"",""-"")"),"-")</f>
        <v>-</v>
      </c>
      <c r="C11816" s="74" t="str">
        <f t="shared" si="92"/>
        <v>You: Hai assalamualaikum Ameera,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816" s="149">
        <f t="shared" si="93"/>
        <v>45602</v>
      </c>
    </row>
    <row r="11817" spans="1:4">
      <c r="B11817" s="74" t="str">
        <f ca="1">IFERROR(__xludf.DUMMYFUNCTION("IF(REGEXMATCH(A11817,""wealth planning""),""Script 1"",""-"")"),"-")</f>
        <v>-</v>
      </c>
      <c r="C11817" s="74">
        <f t="shared" si="92"/>
        <v>0</v>
      </c>
      <c r="D11817" s="149">
        <f t="shared" si="93"/>
        <v>45602</v>
      </c>
    </row>
    <row r="11818" spans="1:4">
      <c r="B11818" s="74" t="str">
        <f ca="1">IFERROR(__xludf.DUMMYFUNCTION("IF(REGEXMATCH(A11818,""wealth planning""),""Script 1"",""-"")"),"-")</f>
        <v>-</v>
      </c>
      <c r="C11818" s="74">
        <f t="shared" si="92"/>
        <v>0</v>
      </c>
      <c r="D11818" s="74" t="str">
        <f t="shared" si="93"/>
        <v>You: Hai assalamualaikum Ameera,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819" spans="1:4">
      <c r="B11819" s="74" t="str">
        <f ca="1">IFERROR(__xludf.DUMMYFUNCTION("IF(REGEXMATCH(A11819,""wealth planning""),""Script 1"",""-"")"),"-")</f>
        <v>-</v>
      </c>
      <c r="C11819" s="74">
        <f t="shared" si="92"/>
        <v>0</v>
      </c>
      <c r="D11819" s="74">
        <f t="shared" si="93"/>
        <v>0</v>
      </c>
    </row>
    <row r="11820" spans="1:4">
      <c r="A11820" s="74" t="s">
        <v>7610</v>
      </c>
      <c r="B11820" s="74" t="str">
        <f ca="1">IFERROR(__xludf.DUMMYFUNCTION("IF(REGEXMATCH(A11820,""wealth planning""),""Script 1"",""-"")"),"-")</f>
        <v>-</v>
      </c>
      <c r="C11820" s="74">
        <f t="shared" si="92"/>
        <v>0</v>
      </c>
      <c r="D11820" s="74">
        <f t="shared" si="93"/>
        <v>0</v>
      </c>
    </row>
    <row r="11821" spans="1:4">
      <c r="A11821" s="149">
        <v>45602</v>
      </c>
      <c r="B11821" s="74" t="str">
        <f ca="1">IFERROR(__xludf.DUMMYFUNCTION("IF(REGEXMATCH(A11821,""wealth planning""),""Script 1"",""-"")"),"#VALUE!")</f>
        <v>#VALUE!</v>
      </c>
      <c r="C11821" s="74" t="str">
        <f t="shared" si="92"/>
        <v>Qyla Hashim</v>
      </c>
      <c r="D11821" s="74">
        <f t="shared" si="93"/>
        <v>0</v>
      </c>
    </row>
    <row r="11822" spans="1:4">
      <c r="A11822" s="149">
        <v>45602</v>
      </c>
      <c r="B11822" s="74" t="str">
        <f ca="1">IFERROR(__xludf.DUMMYFUNCTION("IF(REGEXMATCH(A11822,""wealth planning""),""Script 1"",""-"")"),"#VALUE!")</f>
        <v>#VALUE!</v>
      </c>
      <c r="C11822" s="149">
        <f t="shared" si="92"/>
        <v>45602</v>
      </c>
      <c r="D11822" s="74">
        <f t="shared" si="93"/>
        <v>0</v>
      </c>
    </row>
    <row r="11823" spans="1:4">
      <c r="A11823" s="74" t="s">
        <v>7611</v>
      </c>
      <c r="B11823" s="74" t="str">
        <f ca="1">IFERROR(__xludf.DUMMYFUNCTION("IF(REGEXMATCH(A11823,""wealth planning""),""Script 1"",""-"")"),"Script 1")</f>
        <v>Script 1</v>
      </c>
      <c r="C11823" s="149">
        <f t="shared" si="92"/>
        <v>45602</v>
      </c>
      <c r="D11823" s="74" t="str">
        <f t="shared" si="93"/>
        <v>Qyla Hashim</v>
      </c>
    </row>
    <row r="11824" spans="1:4">
      <c r="B11824" s="74" t="str">
        <f ca="1">IFERROR(__xludf.DUMMYFUNCTION("IF(REGEXMATCH(A11824,""wealth planning""),""Script 1"",""-"")"),"-")</f>
        <v>-</v>
      </c>
      <c r="C11824" s="74" t="str">
        <f t="shared" si="92"/>
        <v>You: Hai assalamualaikum Qyla,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824" s="149">
        <f t="shared" si="93"/>
        <v>45602</v>
      </c>
    </row>
    <row r="11825" spans="1:4">
      <c r="B11825" s="74" t="str">
        <f ca="1">IFERROR(__xludf.DUMMYFUNCTION("IF(REGEXMATCH(A11825,""wealth planning""),""Script 1"",""-"")"),"-")</f>
        <v>-</v>
      </c>
      <c r="C11825" s="74">
        <f t="shared" si="92"/>
        <v>0</v>
      </c>
      <c r="D11825" s="149">
        <f t="shared" si="93"/>
        <v>45602</v>
      </c>
    </row>
    <row r="11826" spans="1:4">
      <c r="B11826" s="74" t="str">
        <f ca="1">IFERROR(__xludf.DUMMYFUNCTION("IF(REGEXMATCH(A11826,""wealth planning""),""Script 1"",""-"")"),"-")</f>
        <v>-</v>
      </c>
      <c r="C11826" s="74">
        <f t="shared" si="92"/>
        <v>0</v>
      </c>
      <c r="D11826" s="74" t="str">
        <f t="shared" si="93"/>
        <v>You: Hai assalamualaikum Qyla,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827" spans="1:4">
      <c r="A11827" s="74" t="s">
        <v>7613</v>
      </c>
      <c r="B11827" s="74" t="str">
        <f ca="1">IFERROR(__xludf.DUMMYFUNCTION("IF(REGEXMATCH(A11827,""wealth planning""),""Script 1"",""-"")"),"-")</f>
        <v>-</v>
      </c>
      <c r="C11827" s="74">
        <f t="shared" si="92"/>
        <v>0</v>
      </c>
      <c r="D11827" s="74">
        <f t="shared" si="93"/>
        <v>0</v>
      </c>
    </row>
    <row r="11828" spans="1:4">
      <c r="A11828" s="74" t="s">
        <v>7613</v>
      </c>
      <c r="B11828" s="74" t="str">
        <f ca="1">IFERROR(__xludf.DUMMYFUNCTION("IF(REGEXMATCH(A11828,""wealth planning""),""Script 1"",""-"")"),"-")</f>
        <v>-</v>
      </c>
      <c r="C11828" s="74" t="str">
        <f t="shared" si="92"/>
        <v>Yasmin Halim</v>
      </c>
      <c r="D11828" s="74">
        <f t="shared" si="93"/>
        <v>0</v>
      </c>
    </row>
    <row r="11829" spans="1:4">
      <c r="A11829" s="149">
        <v>45602</v>
      </c>
      <c r="B11829" s="74" t="str">
        <f ca="1">IFERROR(__xludf.DUMMYFUNCTION("IF(REGEXMATCH(A11829,""wealth planning""),""Script 1"",""-"")"),"#VALUE!")</f>
        <v>#VALUE!</v>
      </c>
      <c r="C11829" s="74" t="str">
        <f t="shared" si="92"/>
        <v>Yasmin Halim</v>
      </c>
      <c r="D11829" s="74">
        <f t="shared" si="93"/>
        <v>0</v>
      </c>
    </row>
    <row r="11830" spans="1:4">
      <c r="A11830" s="149">
        <v>45602</v>
      </c>
      <c r="B11830" s="74" t="str">
        <f ca="1">IFERROR(__xludf.DUMMYFUNCTION("IF(REGEXMATCH(A11830,""wealth planning""),""Script 1"",""-"")"),"#VALUE!")</f>
        <v>#VALUE!</v>
      </c>
      <c r="C11830" s="149">
        <f t="shared" si="92"/>
        <v>45602</v>
      </c>
      <c r="D11830" s="74" t="str">
        <f t="shared" si="93"/>
        <v>Yasmin Halim</v>
      </c>
    </row>
    <row r="11831" spans="1:4">
      <c r="A11831" s="74" t="s">
        <v>7614</v>
      </c>
      <c r="B11831" s="74" t="str">
        <f ca="1">IFERROR(__xludf.DUMMYFUNCTION("IF(REGEXMATCH(A11831,""wealth planning""),""Script 1"",""-"")"),"Script 1")</f>
        <v>Script 1</v>
      </c>
      <c r="C11831" s="149">
        <f t="shared" si="92"/>
        <v>45602</v>
      </c>
      <c r="D11831" s="74" t="str">
        <f t="shared" si="93"/>
        <v>Yasmin Halim</v>
      </c>
    </row>
    <row r="11832" spans="1:4">
      <c r="B11832" s="74" t="str">
        <f ca="1">IFERROR(__xludf.DUMMYFUNCTION("IF(REGEXMATCH(A11832,""wealth planning""),""Script 1"",""-"")"),"-")</f>
        <v>-</v>
      </c>
      <c r="C11832" s="74" t="str">
        <f t="shared" si="92"/>
        <v>You: Hai assalamualaikum Yasmin, saya Azhad dari PruBSN. Sorry kalau ganggu. Actually sekarang saya tengah mencari individu yang bekerja di luar negara untuk saya dapatkan peluang sharing sahaja berkaitan takaful dan wealth planning since ini kerja hakiki saya sebagai PruBSN wealth planner. Boleh ke kalau saya nak set appointment secara bersemuka ataupun online?</v>
      </c>
      <c r="D11832" s="149">
        <f t="shared" si="93"/>
        <v>45602</v>
      </c>
    </row>
    <row r="11833" spans="1:4">
      <c r="B11833" s="74" t="str">
        <f ca="1">IFERROR(__xludf.DUMMYFUNCTION("IF(REGEXMATCH(A11833,""wealth planning""),""Script 1"",""-"")"),"-")</f>
        <v>-</v>
      </c>
      <c r="C11833" s="74">
        <f t="shared" si="92"/>
        <v>0</v>
      </c>
      <c r="D11833" s="149">
        <f t="shared" si="93"/>
        <v>45602</v>
      </c>
    </row>
    <row r="11834" spans="1:4">
      <c r="B11834" s="74" t="str">
        <f ca="1">IFERROR(__xludf.DUMMYFUNCTION("IF(REGEXMATCH(A11834,""wealth planning""),""Script 1"",""-"")"),"-")</f>
        <v>-</v>
      </c>
      <c r="C11834" s="74">
        <f t="shared" si="92"/>
        <v>0</v>
      </c>
      <c r="D11834" s="74" t="str">
        <f t="shared" si="93"/>
        <v>You: Hai assalamualaikum Yasmin, saya Azhad dari PruBSN. Sorry kalau ganggu. Actually sekarang saya tengah mencari individu yang bekerja di luar negara untuk saya dapatkan peluang sharing sahaja berkaitan takaful dan wealth planning since ini kerja hakiki saya sebagai PruBSN wealth planner. Boleh ke kalau saya nak set appointment secara bersemuka ataupun online?</v>
      </c>
    </row>
    <row r="11835" spans="1:4">
      <c r="B11835" s="74" t="str">
        <f ca="1">IFERROR(__xludf.DUMMYFUNCTION("IF(REGEXMATCH(A11835,""wealth planning""),""Script 1"",""-"")"),"-")</f>
        <v>-</v>
      </c>
      <c r="C11835" s="74">
        <f t="shared" si="92"/>
        <v>0</v>
      </c>
      <c r="D11835" s="74">
        <f t="shared" si="93"/>
        <v>0</v>
      </c>
    </row>
    <row r="11836" spans="1:4">
      <c r="A11836" s="74" t="s">
        <v>7617</v>
      </c>
      <c r="B11836" s="74" t="str">
        <f ca="1">IFERROR(__xludf.DUMMYFUNCTION("IF(REGEXMATCH(A11836,""wealth planning""),""Script 1"",""-"")"),"-")</f>
        <v>-</v>
      </c>
      <c r="C11836" s="74">
        <f t="shared" si="92"/>
        <v>0</v>
      </c>
      <c r="D11836" s="74">
        <f t="shared" si="93"/>
        <v>0</v>
      </c>
    </row>
    <row r="11837" spans="1:4">
      <c r="A11837" s="149">
        <v>45602</v>
      </c>
      <c r="B11837" s="74" t="str">
        <f ca="1">IFERROR(__xludf.DUMMYFUNCTION("IF(REGEXMATCH(A11837,""wealth planning""),""Script 1"",""-"")"),"#VALUE!")</f>
        <v>#VALUE!</v>
      </c>
      <c r="C11837" s="74" t="str">
        <f t="shared" si="92"/>
        <v>Nik Rania</v>
      </c>
      <c r="D11837" s="74">
        <f t="shared" si="93"/>
        <v>0</v>
      </c>
    </row>
    <row r="11838" spans="1:4">
      <c r="A11838" s="149">
        <v>45602</v>
      </c>
      <c r="B11838" s="74" t="str">
        <f ca="1">IFERROR(__xludf.DUMMYFUNCTION("IF(REGEXMATCH(A11838,""wealth planning""),""Script 1"",""-"")"),"#VALUE!")</f>
        <v>#VALUE!</v>
      </c>
      <c r="C11838" s="149">
        <f t="shared" si="92"/>
        <v>45602</v>
      </c>
      <c r="D11838" s="74">
        <f t="shared" si="93"/>
        <v>0</v>
      </c>
    </row>
    <row r="11839" spans="1:4">
      <c r="A11839" s="74" t="s">
        <v>7618</v>
      </c>
      <c r="B11839" s="74" t="str">
        <f ca="1">IFERROR(__xludf.DUMMYFUNCTION("IF(REGEXMATCH(A11839,""wealth planning""),""Script 1"",""-"")"),"Script 1")</f>
        <v>Script 1</v>
      </c>
      <c r="C11839" s="149">
        <f t="shared" si="92"/>
        <v>45602</v>
      </c>
      <c r="D11839" s="74" t="str">
        <f t="shared" si="93"/>
        <v>Nik Rania</v>
      </c>
    </row>
    <row r="11840" spans="1:4">
      <c r="B11840" s="74" t="str">
        <f ca="1">IFERROR(__xludf.DUMMYFUNCTION("IF(REGEXMATCH(A11840,""wealth planning""),""Script 1"",""-"")"),"-")</f>
        <v>-</v>
      </c>
      <c r="C11840" s="74" t="str">
        <f t="shared" si="92"/>
        <v>You: Hai assalamualaikum Nik Rania,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840" s="149">
        <f t="shared" si="93"/>
        <v>45602</v>
      </c>
    </row>
    <row r="11841" spans="1:4">
      <c r="B11841" s="74" t="str">
        <f ca="1">IFERROR(__xludf.DUMMYFUNCTION("IF(REGEXMATCH(A11841,""wealth planning""),""Script 1"",""-"")"),"-")</f>
        <v>-</v>
      </c>
      <c r="C11841" s="74">
        <f t="shared" si="92"/>
        <v>0</v>
      </c>
      <c r="D11841" s="149">
        <f t="shared" si="93"/>
        <v>45602</v>
      </c>
    </row>
    <row r="11842" spans="1:4">
      <c r="B11842" s="74" t="str">
        <f ca="1">IFERROR(__xludf.DUMMYFUNCTION("IF(REGEXMATCH(A11842,""wealth planning""),""Script 1"",""-"")"),"-")</f>
        <v>-</v>
      </c>
      <c r="C11842" s="74">
        <f t="shared" si="92"/>
        <v>0</v>
      </c>
      <c r="D11842" s="74" t="str">
        <f t="shared" si="93"/>
        <v>You: Hai assalamualaikum Nik Rania,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843" spans="1:4">
      <c r="A11843" s="74" t="s">
        <v>7620</v>
      </c>
      <c r="B11843" s="74" t="str">
        <f ca="1">IFERROR(__xludf.DUMMYFUNCTION("IF(REGEXMATCH(A11843,""wealth planning""),""Script 1"",""-"")"),"-")</f>
        <v>-</v>
      </c>
      <c r="C11843" s="74">
        <f t="shared" si="92"/>
        <v>0</v>
      </c>
      <c r="D11843" s="74">
        <f t="shared" si="93"/>
        <v>0</v>
      </c>
    </row>
    <row r="11844" spans="1:4">
      <c r="A11844" s="74" t="s">
        <v>7621</v>
      </c>
      <c r="B11844" s="74" t="str">
        <f ca="1">IFERROR(__xludf.DUMMYFUNCTION("IF(REGEXMATCH(A11844,""wealth planning""),""Script 1"",""-"")"),"-")</f>
        <v>-</v>
      </c>
      <c r="C11844" s="74" t="str">
        <f t="shared" si="92"/>
        <v>Nor Fattin Mohd NorStatus is reachable</v>
      </c>
      <c r="D11844" s="74">
        <f t="shared" si="93"/>
        <v>0</v>
      </c>
    </row>
    <row r="11845" spans="1:4">
      <c r="A11845" s="149">
        <v>45602</v>
      </c>
      <c r="B11845" s="74" t="str">
        <f ca="1">IFERROR(__xludf.DUMMYFUNCTION("IF(REGEXMATCH(A11845,""wealth planning""),""Script 1"",""-"")"),"#VALUE!")</f>
        <v>#VALUE!</v>
      </c>
      <c r="C11845" s="74" t="str">
        <f t="shared" si="92"/>
        <v>Nor Fattin Mohd Nor</v>
      </c>
      <c r="D11845" s="74">
        <f t="shared" si="93"/>
        <v>0</v>
      </c>
    </row>
    <row r="11846" spans="1:4">
      <c r="A11846" s="149">
        <v>45602</v>
      </c>
      <c r="B11846" s="74" t="str">
        <f ca="1">IFERROR(__xludf.DUMMYFUNCTION("IF(REGEXMATCH(A11846,""wealth planning""),""Script 1"",""-"")"),"#VALUE!")</f>
        <v>#VALUE!</v>
      </c>
      <c r="C11846" s="149">
        <f t="shared" si="92"/>
        <v>45602</v>
      </c>
      <c r="D11846" s="74" t="str">
        <f t="shared" si="93"/>
        <v>Nor Fattin Mohd NorStatus is reachable</v>
      </c>
    </row>
    <row r="11847" spans="1:4">
      <c r="A11847" s="74" t="s">
        <v>7622</v>
      </c>
      <c r="B11847" s="74" t="str">
        <f ca="1">IFERROR(__xludf.DUMMYFUNCTION("IF(REGEXMATCH(A11847,""wealth planning""),""Script 1"",""-"")"),"Script 1")</f>
        <v>Script 1</v>
      </c>
      <c r="C11847" s="149">
        <f t="shared" si="92"/>
        <v>45602</v>
      </c>
      <c r="D11847" s="74" t="str">
        <f t="shared" si="93"/>
        <v>Nor Fattin Mohd Nor</v>
      </c>
    </row>
    <row r="11848" spans="1:4">
      <c r="B11848" s="74" t="str">
        <f ca="1">IFERROR(__xludf.DUMMYFUNCTION("IF(REGEXMATCH(A11848,""wealth planning""),""Script 1"",""-"")"),"-")</f>
        <v>-</v>
      </c>
      <c r="C11848" s="74" t="str">
        <f t="shared" si="92"/>
        <v>You: Hai assalamualaikum Fattin,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848" s="149">
        <f t="shared" si="93"/>
        <v>45602</v>
      </c>
    </row>
    <row r="11849" spans="1:4">
      <c r="B11849" s="74" t="str">
        <f ca="1">IFERROR(__xludf.DUMMYFUNCTION("IF(REGEXMATCH(A11849,""wealth planning""),""Script 1"",""-"")"),"-")</f>
        <v>-</v>
      </c>
      <c r="C11849" s="74">
        <f t="shared" si="92"/>
        <v>0</v>
      </c>
      <c r="D11849" s="149">
        <f t="shared" si="93"/>
        <v>45602</v>
      </c>
    </row>
    <row r="11850" spans="1:4">
      <c r="B11850" s="74" t="str">
        <f ca="1">IFERROR(__xludf.DUMMYFUNCTION("IF(REGEXMATCH(A11850,""wealth planning""),""Script 1"",""-"")"),"-")</f>
        <v>-</v>
      </c>
      <c r="C11850" s="74">
        <f t="shared" si="92"/>
        <v>0</v>
      </c>
      <c r="D11850" s="74" t="str">
        <f t="shared" si="93"/>
        <v>You: Hai assalamualaikum Fattin,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851" spans="1:4">
      <c r="B11851" s="74" t="str">
        <f ca="1">IFERROR(__xludf.DUMMYFUNCTION("IF(REGEXMATCH(A11851,""wealth planning""),""Script 1"",""-"")"),"-")</f>
        <v>-</v>
      </c>
      <c r="C11851" s="74">
        <f t="shared" si="92"/>
        <v>0</v>
      </c>
      <c r="D11851" s="74">
        <f t="shared" si="93"/>
        <v>0</v>
      </c>
    </row>
    <row r="11852" spans="1:4">
      <c r="A11852" s="74" t="s">
        <v>7625</v>
      </c>
      <c r="B11852" s="74" t="str">
        <f ca="1">IFERROR(__xludf.DUMMYFUNCTION("IF(REGEXMATCH(A11852,""wealth planning""),""Script 1"",""-"")"),"-")</f>
        <v>-</v>
      </c>
      <c r="C11852" s="74">
        <f t="shared" si="92"/>
        <v>0</v>
      </c>
      <c r="D11852" s="74">
        <f t="shared" si="93"/>
        <v>0</v>
      </c>
    </row>
    <row r="11853" spans="1:4">
      <c r="A11853" s="149">
        <v>45602</v>
      </c>
      <c r="B11853" s="74" t="str">
        <f ca="1">IFERROR(__xludf.DUMMYFUNCTION("IF(REGEXMATCH(A11853,""wealth planning""),""Script 1"",""-"")"),"#VALUE!")</f>
        <v>#VALUE!</v>
      </c>
      <c r="C11853" s="74" t="str">
        <f t="shared" si="92"/>
        <v>ARDINI ROZAIDI</v>
      </c>
      <c r="D11853" s="74">
        <f t="shared" si="93"/>
        <v>0</v>
      </c>
    </row>
    <row r="11854" spans="1:4">
      <c r="A11854" s="149">
        <v>45602</v>
      </c>
      <c r="B11854" s="74" t="str">
        <f ca="1">IFERROR(__xludf.DUMMYFUNCTION("IF(REGEXMATCH(A11854,""wealth planning""),""Script 1"",""-"")"),"#VALUE!")</f>
        <v>#VALUE!</v>
      </c>
      <c r="C11854" s="149">
        <f t="shared" si="92"/>
        <v>45602</v>
      </c>
      <c r="D11854" s="74">
        <f t="shared" si="93"/>
        <v>0</v>
      </c>
    </row>
    <row r="11855" spans="1:4">
      <c r="A11855" s="74" t="s">
        <v>7626</v>
      </c>
      <c r="B11855" s="74" t="str">
        <f ca="1">IFERROR(__xludf.DUMMYFUNCTION("IF(REGEXMATCH(A11855,""wealth planning""),""Script 1"",""-"")"),"Script 1")</f>
        <v>Script 1</v>
      </c>
      <c r="C11855" s="149">
        <f t="shared" si="92"/>
        <v>45602</v>
      </c>
      <c r="D11855" s="74" t="str">
        <f t="shared" si="93"/>
        <v>ARDINI ROZAIDI</v>
      </c>
    </row>
    <row r="11856" spans="1:4">
      <c r="B11856" s="74" t="str">
        <f ca="1">IFERROR(__xludf.DUMMYFUNCTION("IF(REGEXMATCH(A11856,""wealth planning""),""Script 1"",""-"")"),"-")</f>
        <v>-</v>
      </c>
      <c r="C11856" s="74" t="str">
        <f t="shared" si="92"/>
        <v>You: Hai assalamualaikum Ardini,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856" s="149">
        <f t="shared" si="93"/>
        <v>45602</v>
      </c>
    </row>
    <row r="11857" spans="1:4">
      <c r="B11857" s="74" t="str">
        <f ca="1">IFERROR(__xludf.DUMMYFUNCTION("IF(REGEXMATCH(A11857,""wealth planning""),""Script 1"",""-"")"),"-")</f>
        <v>-</v>
      </c>
      <c r="C11857" s="74">
        <f t="shared" si="92"/>
        <v>0</v>
      </c>
      <c r="D11857" s="149">
        <f t="shared" si="93"/>
        <v>45602</v>
      </c>
    </row>
    <row r="11858" spans="1:4">
      <c r="B11858" s="74" t="str">
        <f ca="1">IFERROR(__xludf.DUMMYFUNCTION("IF(REGEXMATCH(A11858,""wealth planning""),""Script 1"",""-"")"),"-")</f>
        <v>-</v>
      </c>
      <c r="C11858" s="74">
        <f t="shared" si="92"/>
        <v>0</v>
      </c>
      <c r="D11858" s="74" t="str">
        <f t="shared" si="93"/>
        <v>You: Hai assalamualaikum Ardini,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859" spans="1:4">
      <c r="A11859" s="147" t="s">
        <v>7628</v>
      </c>
      <c r="B11859" s="74" t="str">
        <f ca="1">IFERROR(__xludf.DUMMYFUNCTION("IF(REGEXMATCH(A11859,""wealth planning""),""Script 1"",""-"")"),"-")</f>
        <v>-</v>
      </c>
      <c r="C11859" s="74">
        <f t="shared" si="92"/>
        <v>0</v>
      </c>
      <c r="D11859" s="74">
        <f t="shared" si="93"/>
        <v>0</v>
      </c>
    </row>
    <row r="11860" spans="1:4">
      <c r="A11860" s="147" t="s">
        <v>7629</v>
      </c>
      <c r="B11860" s="74" t="str">
        <f ca="1">IFERROR(__xludf.DUMMYFUNCTION("IF(REGEXMATCH(A11860,""wealth planning""),""Script 1"",""-"")"),"-")</f>
        <v>-</v>
      </c>
      <c r="C11860" s="74" t="str">
        <f t="shared" si="92"/>
        <v>Aina SophiaStatus is reachable</v>
      </c>
      <c r="D11860" s="74">
        <f t="shared" si="93"/>
        <v>0</v>
      </c>
    </row>
    <row r="11861" spans="1:4">
      <c r="A11861" s="149">
        <v>45602</v>
      </c>
      <c r="B11861" s="74" t="str">
        <f ca="1">IFERROR(__xludf.DUMMYFUNCTION("IF(REGEXMATCH(A11861,""wealth planning""),""Script 1"",""-"")"),"#VALUE!")</f>
        <v>#VALUE!</v>
      </c>
      <c r="C11861" s="74" t="str">
        <f t="shared" si="92"/>
        <v>Aina Sophia</v>
      </c>
      <c r="D11861" s="74">
        <f t="shared" si="93"/>
        <v>0</v>
      </c>
    </row>
    <row r="11862" spans="1:4">
      <c r="A11862" s="149">
        <v>45602</v>
      </c>
      <c r="B11862" s="74" t="str">
        <f ca="1">IFERROR(__xludf.DUMMYFUNCTION("IF(REGEXMATCH(A11862,""wealth planning""),""Script 1"",""-"")"),"#VALUE!")</f>
        <v>#VALUE!</v>
      </c>
      <c r="C11862" s="149">
        <f t="shared" si="92"/>
        <v>45602</v>
      </c>
      <c r="D11862" s="74" t="str">
        <f t="shared" si="93"/>
        <v>Aina SophiaStatus is reachable</v>
      </c>
    </row>
    <row r="11863" spans="1:4">
      <c r="A11863" s="74" t="s">
        <v>7630</v>
      </c>
      <c r="B11863" s="74" t="str">
        <f ca="1">IFERROR(__xludf.DUMMYFUNCTION("IF(REGEXMATCH(A11863,""wealth planning""),""Script 1"",""-"")"),"Script 1")</f>
        <v>Script 1</v>
      </c>
      <c r="C11863" s="149">
        <f t="shared" si="92"/>
        <v>45602</v>
      </c>
      <c r="D11863" s="74" t="str">
        <f t="shared" si="93"/>
        <v>Aina Sophia</v>
      </c>
    </row>
    <row r="11864" spans="1:4">
      <c r="B11864" s="74" t="str">
        <f ca="1">IFERROR(__xludf.DUMMYFUNCTION("IF(REGEXMATCH(A11864,""wealth planning""),""Script 1"",""-"")"),"-")</f>
        <v>-</v>
      </c>
      <c r="C11864" s="74" t="str">
        <f t="shared" si="92"/>
        <v>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864" s="149">
        <f t="shared" si="93"/>
        <v>45602</v>
      </c>
    </row>
    <row r="11865" spans="1:4">
      <c r="B11865" s="74" t="str">
        <f ca="1">IFERROR(__xludf.DUMMYFUNCTION("IF(REGEXMATCH(A11865,""wealth planning""),""Script 1"",""-"")"),"-")</f>
        <v>-</v>
      </c>
      <c r="C11865" s="74">
        <f t="shared" si="92"/>
        <v>0</v>
      </c>
      <c r="D11865" s="149">
        <f t="shared" si="93"/>
        <v>45602</v>
      </c>
    </row>
    <row r="11866" spans="1:4">
      <c r="B11866" s="74" t="str">
        <f ca="1">IFERROR(__xludf.DUMMYFUNCTION("IF(REGEXMATCH(A11866,""wealth planning""),""Script 1"",""-"")"),"-")</f>
        <v>-</v>
      </c>
      <c r="C11866" s="74">
        <f t="shared" si="92"/>
        <v>0</v>
      </c>
      <c r="D11866" s="74" t="str">
        <f t="shared" si="93"/>
        <v>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867" spans="1:4">
      <c r="A11867" s="74" t="s">
        <v>7632</v>
      </c>
      <c r="B11867" s="74" t="str">
        <f ca="1">IFERROR(__xludf.DUMMYFUNCTION("IF(REGEXMATCH(A11867,""wealth planning""),""Script 1"",""-"")"),"-")</f>
        <v>-</v>
      </c>
      <c r="C11867" s="74">
        <f t="shared" si="92"/>
        <v>0</v>
      </c>
      <c r="D11867" s="74">
        <f t="shared" si="93"/>
        <v>0</v>
      </c>
    </row>
    <row r="11868" spans="1:4">
      <c r="A11868" s="74" t="s">
        <v>7633</v>
      </c>
      <c r="B11868" s="74" t="str">
        <f ca="1">IFERROR(__xludf.DUMMYFUNCTION("IF(REGEXMATCH(A11868,""wealth planning""),""Script 1"",""-"")"),"-")</f>
        <v>-</v>
      </c>
      <c r="C11868" s="74" t="str">
        <f t="shared" si="92"/>
        <v>Amierul Syazwan Bin RazakStatus is reachable</v>
      </c>
      <c r="D11868" s="74">
        <f t="shared" si="93"/>
        <v>0</v>
      </c>
    </row>
    <row r="11869" spans="1:4">
      <c r="A11869" s="149">
        <v>45602</v>
      </c>
      <c r="B11869" s="74" t="str">
        <f ca="1">IFERROR(__xludf.DUMMYFUNCTION("IF(REGEXMATCH(A11869,""wealth planning""),""Script 1"",""-"")"),"#VALUE!")</f>
        <v>#VALUE!</v>
      </c>
      <c r="C11869" s="74" t="str">
        <f t="shared" si="92"/>
        <v>Amierul Syazwan Bin Razak</v>
      </c>
      <c r="D11869" s="74">
        <f t="shared" si="93"/>
        <v>0</v>
      </c>
    </row>
    <row r="11870" spans="1:4">
      <c r="A11870" s="149">
        <v>45602</v>
      </c>
      <c r="B11870" s="74" t="str">
        <f ca="1">IFERROR(__xludf.DUMMYFUNCTION("IF(REGEXMATCH(A11870,""wealth planning""),""Script 1"",""-"")"),"#VALUE!")</f>
        <v>#VALUE!</v>
      </c>
      <c r="C11870" s="149">
        <f t="shared" si="92"/>
        <v>45602</v>
      </c>
      <c r="D11870" s="74" t="str">
        <f t="shared" si="93"/>
        <v>Amierul Syazwan Bin RazakStatus is reachable</v>
      </c>
    </row>
    <row r="11871" spans="1:4">
      <c r="A11871" s="74" t="s">
        <v>7634</v>
      </c>
      <c r="B11871" s="74" t="str">
        <f ca="1">IFERROR(__xludf.DUMMYFUNCTION("IF(REGEXMATCH(A11871,""wealth planning""),""Script 1"",""-"")"),"Script 1")</f>
        <v>Script 1</v>
      </c>
      <c r="C11871" s="149">
        <f t="shared" si="92"/>
        <v>45602</v>
      </c>
      <c r="D11871" s="74" t="str">
        <f t="shared" si="93"/>
        <v>Amierul Syazwan Bin Razak</v>
      </c>
    </row>
    <row r="11872" spans="1:4">
      <c r="B11872" s="74" t="str">
        <f ca="1">IFERROR(__xludf.DUMMYFUNCTION("IF(REGEXMATCH(A11872,""wealth planning""),""Script 1"",""-"")"),"-")</f>
        <v>-</v>
      </c>
      <c r="C11872" s="74" t="str">
        <f t="shared" si="92"/>
        <v>You: Hai assalamualaikum tuan Amierul,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872" s="149">
        <f t="shared" si="93"/>
        <v>45602</v>
      </c>
    </row>
    <row r="11873" spans="1:4">
      <c r="B11873" s="74" t="str">
        <f ca="1">IFERROR(__xludf.DUMMYFUNCTION("IF(REGEXMATCH(A11873,""wealth planning""),""Script 1"",""-"")"),"-")</f>
        <v>-</v>
      </c>
      <c r="C11873" s="74">
        <f t="shared" si="92"/>
        <v>0</v>
      </c>
      <c r="D11873" s="149">
        <f t="shared" si="93"/>
        <v>45602</v>
      </c>
    </row>
    <row r="11874" spans="1:4">
      <c r="B11874" s="74" t="str">
        <f ca="1">IFERROR(__xludf.DUMMYFUNCTION("IF(REGEXMATCH(A11874,""wealth planning""),""Script 1"",""-"")"),"-")</f>
        <v>-</v>
      </c>
      <c r="C11874" s="74">
        <f t="shared" si="92"/>
        <v>0</v>
      </c>
      <c r="D11874" s="74" t="str">
        <f t="shared" si="93"/>
        <v>You: Hai assalamualaikum tuan Amierul,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875" spans="1:4">
      <c r="A11875" s="74" t="s">
        <v>7636</v>
      </c>
      <c r="B11875" s="74" t="str">
        <f ca="1">IFERROR(__xludf.DUMMYFUNCTION("IF(REGEXMATCH(A11875,""wealth planning""),""Script 1"",""-"")"),"-")</f>
        <v>-</v>
      </c>
      <c r="C11875" s="74">
        <f t="shared" si="92"/>
        <v>0</v>
      </c>
      <c r="D11875" s="74">
        <f t="shared" si="93"/>
        <v>0</v>
      </c>
    </row>
    <row r="11876" spans="1:4">
      <c r="A11876" s="74" t="s">
        <v>7636</v>
      </c>
      <c r="B11876" s="74" t="str">
        <f ca="1">IFERROR(__xludf.DUMMYFUNCTION("IF(REGEXMATCH(A11876,""wealth planning""),""Script 1"",""-"")"),"-")</f>
        <v>-</v>
      </c>
      <c r="C11876" s="74" t="str">
        <f t="shared" si="92"/>
        <v>Huwaida Awatif Hazman</v>
      </c>
      <c r="D11876" s="74">
        <f t="shared" si="93"/>
        <v>0</v>
      </c>
    </row>
    <row r="11877" spans="1:4">
      <c r="A11877" s="149">
        <v>45602</v>
      </c>
      <c r="B11877" s="74" t="str">
        <f ca="1">IFERROR(__xludf.DUMMYFUNCTION("IF(REGEXMATCH(A11877,""wealth planning""),""Script 1"",""-"")"),"#VALUE!")</f>
        <v>#VALUE!</v>
      </c>
      <c r="C11877" s="74" t="str">
        <f t="shared" si="92"/>
        <v>Huwaida Awatif Hazman</v>
      </c>
      <c r="D11877" s="74">
        <f t="shared" si="93"/>
        <v>0</v>
      </c>
    </row>
    <row r="11878" spans="1:4">
      <c r="A11878" s="149">
        <v>45602</v>
      </c>
      <c r="B11878" s="74" t="str">
        <f ca="1">IFERROR(__xludf.DUMMYFUNCTION("IF(REGEXMATCH(A11878,""wealth planning""),""Script 1"",""-"")"),"#VALUE!")</f>
        <v>#VALUE!</v>
      </c>
      <c r="C11878" s="149">
        <f t="shared" si="92"/>
        <v>45602</v>
      </c>
      <c r="D11878" s="74" t="str">
        <f t="shared" si="93"/>
        <v>Huwaida Awatif Hazman</v>
      </c>
    </row>
    <row r="11879" spans="1:4">
      <c r="A11879" s="74" t="s">
        <v>7637</v>
      </c>
      <c r="B11879" s="74" t="str">
        <f ca="1">IFERROR(__xludf.DUMMYFUNCTION("IF(REGEXMATCH(A11879,""wealth planning""),""Script 1"",""-"")"),"Script 1")</f>
        <v>Script 1</v>
      </c>
      <c r="C11879" s="149">
        <f t="shared" si="92"/>
        <v>45602</v>
      </c>
      <c r="D11879" s="74" t="str">
        <f t="shared" si="93"/>
        <v>Huwaida Awatif Hazman</v>
      </c>
    </row>
    <row r="11880" spans="1:4">
      <c r="B11880" s="74" t="str">
        <f ca="1">IFERROR(__xludf.DUMMYFUNCTION("IF(REGEXMATCH(A11880,""wealth planning""),""Script 1"",""-"")"),"-")</f>
        <v>-</v>
      </c>
      <c r="C11880" s="74" t="str">
        <f t="shared" si="92"/>
        <v>You: Hai assalamualaikum Huwaida,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880" s="149">
        <f t="shared" si="93"/>
        <v>45602</v>
      </c>
    </row>
    <row r="11881" spans="1:4">
      <c r="B11881" s="74" t="str">
        <f ca="1">IFERROR(__xludf.DUMMYFUNCTION("IF(REGEXMATCH(A11881,""wealth planning""),""Script 1"",""-"")"),"-")</f>
        <v>-</v>
      </c>
      <c r="C11881" s="74">
        <f t="shared" si="92"/>
        <v>0</v>
      </c>
      <c r="D11881" s="149">
        <f t="shared" si="93"/>
        <v>45602</v>
      </c>
    </row>
    <row r="11882" spans="1:4">
      <c r="B11882" s="74" t="str">
        <f ca="1">IFERROR(__xludf.DUMMYFUNCTION("IF(REGEXMATCH(A11882,""wealth planning""),""Script 1"",""-"")"),"-")</f>
        <v>-</v>
      </c>
      <c r="C11882" s="74">
        <f t="shared" si="92"/>
        <v>0</v>
      </c>
      <c r="D11882" s="74" t="str">
        <f t="shared" si="93"/>
        <v>You: Hai assalamualaikum Huwaida,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883" spans="1:4">
      <c r="B11883" s="74" t="str">
        <f ca="1">IFERROR(__xludf.DUMMYFUNCTION("IF(REGEXMATCH(A11883,""wealth planning""),""Script 1"",""-"")"),"-")</f>
        <v>-</v>
      </c>
      <c r="C11883" s="74">
        <f t="shared" si="92"/>
        <v>0</v>
      </c>
      <c r="D11883" s="74">
        <f t="shared" si="93"/>
        <v>0</v>
      </c>
    </row>
    <row r="11884" spans="1:4">
      <c r="A11884" s="74" t="s">
        <v>7640</v>
      </c>
      <c r="B11884" s="74" t="str">
        <f ca="1">IFERROR(__xludf.DUMMYFUNCTION("IF(REGEXMATCH(A11884,""wealth planning""),""Script 1"",""-"")"),"-")</f>
        <v>-</v>
      </c>
      <c r="C11884" s="74">
        <f t="shared" si="92"/>
        <v>0</v>
      </c>
      <c r="D11884" s="74">
        <f t="shared" si="93"/>
        <v>0</v>
      </c>
    </row>
    <row r="11885" spans="1:4">
      <c r="A11885" s="149">
        <v>45602</v>
      </c>
      <c r="B11885" s="74" t="str">
        <f ca="1">IFERROR(__xludf.DUMMYFUNCTION("IF(REGEXMATCH(A11885,""wealth planning""),""Script 1"",""-"")"),"#VALUE!")</f>
        <v>#VALUE!</v>
      </c>
      <c r="C11885" s="74" t="str">
        <f t="shared" si="92"/>
        <v>Nur Nabilah Nurasmara</v>
      </c>
      <c r="D11885" s="74">
        <f t="shared" si="93"/>
        <v>0</v>
      </c>
    </row>
    <row r="11886" spans="1:4">
      <c r="A11886" s="149">
        <v>45602</v>
      </c>
      <c r="B11886" s="74" t="str">
        <f ca="1">IFERROR(__xludf.DUMMYFUNCTION("IF(REGEXMATCH(A11886,""wealth planning""),""Script 1"",""-"")"),"#VALUE!")</f>
        <v>#VALUE!</v>
      </c>
      <c r="C11886" s="149">
        <f t="shared" si="92"/>
        <v>45602</v>
      </c>
      <c r="D11886" s="74">
        <f t="shared" si="93"/>
        <v>0</v>
      </c>
    </row>
    <row r="11887" spans="1:4">
      <c r="A11887" s="74" t="s">
        <v>4756</v>
      </c>
      <c r="B11887" s="74" t="str">
        <f ca="1">IFERROR(__xludf.DUMMYFUNCTION("IF(REGEXMATCH(A11887,""wealth planning""),""Script 1"",""-"")"),"Script 1")</f>
        <v>Script 1</v>
      </c>
      <c r="C11887" s="149">
        <f t="shared" si="92"/>
        <v>45602</v>
      </c>
      <c r="D11887" s="74" t="str">
        <f t="shared" si="93"/>
        <v>Nur Nabilah Nurasmara</v>
      </c>
    </row>
    <row r="11888" spans="1:4">
      <c r="B11888" s="74" t="str">
        <f ca="1">IFERROR(__xludf.DUMMYFUNCTION("IF(REGEXMATCH(A11888,""wealth planning""),""Script 1"",""-"")"),"-")</f>
        <v>-</v>
      </c>
      <c r="C11888" s="74" t="str">
        <f t="shared" si="92"/>
        <v>You: Hai assalamualaikum Nabilah,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888" s="149">
        <f t="shared" si="93"/>
        <v>45602</v>
      </c>
    </row>
    <row r="11889" spans="1:4">
      <c r="B11889" s="74" t="str">
        <f ca="1">IFERROR(__xludf.DUMMYFUNCTION("IF(REGEXMATCH(A11889,""wealth planning""),""Script 1"",""-"")"),"-")</f>
        <v>-</v>
      </c>
      <c r="C11889" s="74">
        <f t="shared" si="92"/>
        <v>0</v>
      </c>
      <c r="D11889" s="149">
        <f t="shared" si="93"/>
        <v>45602</v>
      </c>
    </row>
    <row r="11890" spans="1:4">
      <c r="B11890" s="74" t="str">
        <f ca="1">IFERROR(__xludf.DUMMYFUNCTION("IF(REGEXMATCH(A11890,""wealth planning""),""Script 1"",""-"")"),"-")</f>
        <v>-</v>
      </c>
      <c r="C11890" s="74">
        <f t="shared" si="92"/>
        <v>0</v>
      </c>
      <c r="D11890" s="74" t="str">
        <f t="shared" si="93"/>
        <v>You: Hai assalamualaikum Nabilah,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891" spans="1:4">
      <c r="A11891" s="74" t="s">
        <v>7642</v>
      </c>
      <c r="B11891" s="74" t="str">
        <f ca="1">IFERROR(__xludf.DUMMYFUNCTION("IF(REGEXMATCH(A11891,""wealth planning""),""Script 1"",""-"")"),"-")</f>
        <v>-</v>
      </c>
      <c r="C11891" s="74">
        <f t="shared" si="92"/>
        <v>0</v>
      </c>
      <c r="D11891" s="74">
        <f t="shared" si="93"/>
        <v>0</v>
      </c>
    </row>
    <row r="11892" spans="1:4">
      <c r="A11892" s="74" t="s">
        <v>7643</v>
      </c>
      <c r="B11892" s="74" t="str">
        <f ca="1">IFERROR(__xludf.DUMMYFUNCTION("IF(REGEXMATCH(A11892,""wealth planning""),""Script 1"",""-"")"),"-")</f>
        <v>-</v>
      </c>
      <c r="C11892" s="74" t="str">
        <f t="shared" si="92"/>
        <v>Ahmad UsaidStatus is reachable</v>
      </c>
      <c r="D11892" s="74">
        <f t="shared" si="93"/>
        <v>0</v>
      </c>
    </row>
    <row r="11893" spans="1:4">
      <c r="A11893" s="149">
        <v>45602</v>
      </c>
      <c r="B11893" s="74" t="str">
        <f ca="1">IFERROR(__xludf.DUMMYFUNCTION("IF(REGEXMATCH(A11893,""wealth planning""),""Script 1"",""-"")"),"#VALUE!")</f>
        <v>#VALUE!</v>
      </c>
      <c r="C11893" s="74" t="str">
        <f t="shared" si="92"/>
        <v>Ahmad Usaid</v>
      </c>
      <c r="D11893" s="74">
        <f t="shared" si="93"/>
        <v>0</v>
      </c>
    </row>
    <row r="11894" spans="1:4">
      <c r="A11894" s="149">
        <v>45602</v>
      </c>
      <c r="B11894" s="74" t="str">
        <f ca="1">IFERROR(__xludf.DUMMYFUNCTION("IF(REGEXMATCH(A11894,""wealth planning""),""Script 1"",""-"")"),"#VALUE!")</f>
        <v>#VALUE!</v>
      </c>
      <c r="C11894" s="149">
        <f t="shared" si="92"/>
        <v>45602</v>
      </c>
      <c r="D11894" s="74" t="str">
        <f t="shared" si="93"/>
        <v>Ahmad UsaidStatus is reachable</v>
      </c>
    </row>
    <row r="11895" spans="1:4">
      <c r="A11895" s="74" t="s">
        <v>7644</v>
      </c>
      <c r="B11895" s="74" t="str">
        <f ca="1">IFERROR(__xludf.DUMMYFUNCTION("IF(REGEXMATCH(A11895,""wealth planning""),""Script 1"",""-"")"),"Script 1")</f>
        <v>Script 1</v>
      </c>
      <c r="C11895" s="149">
        <f t="shared" si="92"/>
        <v>45602</v>
      </c>
      <c r="D11895" s="74" t="str">
        <f t="shared" si="93"/>
        <v>Ahmad Usaid</v>
      </c>
    </row>
    <row r="11896" spans="1:4">
      <c r="B11896" s="74" t="str">
        <f ca="1">IFERROR(__xludf.DUMMYFUNCTION("IF(REGEXMATCH(A11896,""wealth planning""),""Script 1"",""-"")"),"-")</f>
        <v>-</v>
      </c>
      <c r="C11896" s="74" t="str">
        <f t="shared" si="92"/>
        <v>You: Hai assalamualaikum Ahmad Usaid,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896" s="149">
        <f t="shared" si="93"/>
        <v>45602</v>
      </c>
    </row>
    <row r="11897" spans="1:4">
      <c r="B11897" s="74" t="str">
        <f ca="1">IFERROR(__xludf.DUMMYFUNCTION("IF(REGEXMATCH(A11897,""wealth planning""),""Script 1"",""-"")"),"-")</f>
        <v>-</v>
      </c>
      <c r="C11897" s="74">
        <f t="shared" si="92"/>
        <v>0</v>
      </c>
      <c r="D11897" s="149">
        <f t="shared" si="93"/>
        <v>45602</v>
      </c>
    </row>
    <row r="11898" spans="1:4">
      <c r="B11898" s="74" t="str">
        <f ca="1">IFERROR(__xludf.DUMMYFUNCTION("IF(REGEXMATCH(A11898,""wealth planning""),""Script 1"",""-"")"),"-")</f>
        <v>-</v>
      </c>
      <c r="C11898" s="74">
        <f t="shared" si="92"/>
        <v>0</v>
      </c>
      <c r="D11898" s="74" t="str">
        <f t="shared" si="93"/>
        <v>You: Hai assalamualaikum Ahmad Usaid,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899" spans="1:4">
      <c r="A11899" s="74" t="s">
        <v>7646</v>
      </c>
      <c r="B11899" s="74" t="str">
        <f ca="1">IFERROR(__xludf.DUMMYFUNCTION("IF(REGEXMATCH(A11899,""wealth planning""),""Script 1"",""-"")"),"-")</f>
        <v>-</v>
      </c>
      <c r="C11899" s="74">
        <f t="shared" si="92"/>
        <v>0</v>
      </c>
      <c r="D11899" s="74">
        <f t="shared" si="93"/>
        <v>0</v>
      </c>
    </row>
    <row r="11900" spans="1:4">
      <c r="A11900" s="74" t="s">
        <v>7647</v>
      </c>
      <c r="B11900" s="74" t="str">
        <f ca="1">IFERROR(__xludf.DUMMYFUNCTION("IF(REGEXMATCH(A11900,""wealth planning""),""Script 1"",""-"")"),"-")</f>
        <v>-</v>
      </c>
      <c r="C11900" s="74" t="str">
        <f t="shared" si="92"/>
        <v>Naufal RamliStatus is reachable</v>
      </c>
      <c r="D11900" s="74">
        <f t="shared" si="93"/>
        <v>0</v>
      </c>
    </row>
    <row r="11901" spans="1:4">
      <c r="A11901" s="149">
        <v>45602</v>
      </c>
      <c r="B11901" s="74" t="str">
        <f ca="1">IFERROR(__xludf.DUMMYFUNCTION("IF(REGEXMATCH(A11901,""wealth planning""),""Script 1"",""-"")"),"#VALUE!")</f>
        <v>#VALUE!</v>
      </c>
      <c r="C11901" s="74" t="str">
        <f t="shared" si="92"/>
        <v>Naufal Ramli</v>
      </c>
      <c r="D11901" s="74">
        <f t="shared" si="93"/>
        <v>0</v>
      </c>
    </row>
    <row r="11902" spans="1:4">
      <c r="A11902" s="149">
        <v>45602</v>
      </c>
      <c r="B11902" s="74" t="str">
        <f ca="1">IFERROR(__xludf.DUMMYFUNCTION("IF(REGEXMATCH(A11902,""wealth planning""),""Script 1"",""-"")"),"#VALUE!")</f>
        <v>#VALUE!</v>
      </c>
      <c r="C11902" s="149">
        <f t="shared" si="92"/>
        <v>45602</v>
      </c>
      <c r="D11902" s="74" t="str">
        <f t="shared" si="93"/>
        <v>Naufal RamliStatus is reachable</v>
      </c>
    </row>
    <row r="11903" spans="1:4">
      <c r="A11903" s="74" t="s">
        <v>7648</v>
      </c>
      <c r="B11903" s="74" t="str">
        <f ca="1">IFERROR(__xludf.DUMMYFUNCTION("IF(REGEXMATCH(A11903,""wealth planning""),""Script 1"",""-"")"),"Script 1")</f>
        <v>Script 1</v>
      </c>
      <c r="C11903" s="149">
        <f t="shared" si="92"/>
        <v>45602</v>
      </c>
      <c r="D11903" s="74" t="str">
        <f t="shared" si="93"/>
        <v>Naufal Ramli</v>
      </c>
    </row>
    <row r="11904" spans="1:4">
      <c r="B11904" s="74" t="str">
        <f ca="1">IFERROR(__xludf.DUMMYFUNCTION("IF(REGEXMATCH(A11904,""wealth planning""),""Script 1"",""-"")"),"-")</f>
        <v>-</v>
      </c>
      <c r="C11904" s="74" t="str">
        <f t="shared" si="92"/>
        <v>You: Hai assalamualaikum tuan Naufal,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904" s="149">
        <f t="shared" si="93"/>
        <v>45602</v>
      </c>
    </row>
    <row r="11905" spans="1:4">
      <c r="B11905" s="74" t="str">
        <f ca="1">IFERROR(__xludf.DUMMYFUNCTION("IF(REGEXMATCH(A11905,""wealth planning""),""Script 1"",""-"")"),"-")</f>
        <v>-</v>
      </c>
      <c r="C11905" s="74">
        <f t="shared" si="92"/>
        <v>0</v>
      </c>
      <c r="D11905" s="149">
        <f t="shared" si="93"/>
        <v>45602</v>
      </c>
    </row>
    <row r="11906" spans="1:4">
      <c r="B11906" s="74" t="str">
        <f ca="1">IFERROR(__xludf.DUMMYFUNCTION("IF(REGEXMATCH(A11906,""wealth planning""),""Script 1"",""-"")"),"-")</f>
        <v>-</v>
      </c>
      <c r="C11906" s="74">
        <f t="shared" si="92"/>
        <v>0</v>
      </c>
      <c r="D11906" s="74" t="str">
        <f t="shared" si="93"/>
        <v>You: Hai assalamualaikum tuan Naufal,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907" spans="1:4">
      <c r="B11907" s="74" t="str">
        <f ca="1">IFERROR(__xludf.DUMMYFUNCTION("IF(REGEXMATCH(A11907,""wealth planning""),""Script 1"",""-"")"),"-")</f>
        <v>-</v>
      </c>
      <c r="C11907" s="74">
        <f t="shared" si="92"/>
        <v>0</v>
      </c>
      <c r="D11907" s="74">
        <f t="shared" si="93"/>
        <v>0</v>
      </c>
    </row>
    <row r="11908" spans="1:4">
      <c r="A11908" s="74" t="s">
        <v>7651</v>
      </c>
      <c r="B11908" s="74" t="str">
        <f ca="1">IFERROR(__xludf.DUMMYFUNCTION("IF(REGEXMATCH(A11908,""wealth planning""),""Script 1"",""-"")"),"-")</f>
        <v>-</v>
      </c>
      <c r="C11908" s="74">
        <f t="shared" si="92"/>
        <v>0</v>
      </c>
      <c r="D11908" s="74">
        <f t="shared" si="93"/>
        <v>0</v>
      </c>
    </row>
    <row r="11909" spans="1:4">
      <c r="A11909" s="149">
        <v>45602</v>
      </c>
      <c r="B11909" s="74" t="str">
        <f ca="1">IFERROR(__xludf.DUMMYFUNCTION("IF(REGEXMATCH(A11909,""wealth planning""),""Script 1"",""-"")"),"#VALUE!")</f>
        <v>#VALUE!</v>
      </c>
      <c r="C11909" s="74" t="str">
        <f t="shared" si="92"/>
        <v>Muhammad Farhan Shafie</v>
      </c>
      <c r="D11909" s="74">
        <f t="shared" si="93"/>
        <v>0</v>
      </c>
    </row>
    <row r="11910" spans="1:4">
      <c r="A11910" s="149">
        <v>45602</v>
      </c>
      <c r="B11910" s="74" t="str">
        <f ca="1">IFERROR(__xludf.DUMMYFUNCTION("IF(REGEXMATCH(A11910,""wealth planning""),""Script 1"",""-"")"),"#VALUE!")</f>
        <v>#VALUE!</v>
      </c>
      <c r="C11910" s="149">
        <f t="shared" si="92"/>
        <v>45602</v>
      </c>
      <c r="D11910" s="74">
        <f t="shared" si="93"/>
        <v>0</v>
      </c>
    </row>
    <row r="11911" spans="1:4">
      <c r="A11911" s="74" t="s">
        <v>7652</v>
      </c>
      <c r="B11911" s="74" t="str">
        <f ca="1">IFERROR(__xludf.DUMMYFUNCTION("IF(REGEXMATCH(A11911,""wealth planning""),""Script 1"",""-"")"),"Script 1")</f>
        <v>Script 1</v>
      </c>
      <c r="C11911" s="149">
        <f t="shared" si="92"/>
        <v>45602</v>
      </c>
      <c r="D11911" s="74" t="str">
        <f t="shared" si="93"/>
        <v>Muhammad Farhan Shafie</v>
      </c>
    </row>
    <row r="11912" spans="1:4">
      <c r="B11912" s="74" t="str">
        <f ca="1">IFERROR(__xludf.DUMMYFUNCTION("IF(REGEXMATCH(A11912,""wealth planning""),""Script 1"",""-"")"),"-")</f>
        <v>-</v>
      </c>
      <c r="C11912" s="74" t="str">
        <f t="shared" si="92"/>
        <v>You: Hai assalamualaikum Farhan Shafie,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912" s="149">
        <f t="shared" si="93"/>
        <v>45602</v>
      </c>
    </row>
    <row r="11913" spans="1:4">
      <c r="B11913" s="74" t="str">
        <f ca="1">IFERROR(__xludf.DUMMYFUNCTION("IF(REGEXMATCH(A11913,""wealth planning""),""Script 1"",""-"")"),"-")</f>
        <v>-</v>
      </c>
      <c r="C11913" s="74">
        <f t="shared" si="92"/>
        <v>0</v>
      </c>
      <c r="D11913" s="149">
        <f t="shared" si="93"/>
        <v>45602</v>
      </c>
    </row>
    <row r="11914" spans="1:4">
      <c r="B11914" s="74" t="str">
        <f ca="1">IFERROR(__xludf.DUMMYFUNCTION("IF(REGEXMATCH(A11914,""wealth planning""),""Script 1"",""-"")"),"-")</f>
        <v>-</v>
      </c>
      <c r="C11914" s="74">
        <f t="shared" si="92"/>
        <v>0</v>
      </c>
      <c r="D11914" s="74" t="str">
        <f t="shared" si="93"/>
        <v>You: Hai assalamualaikum Farhan Shafie,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915" spans="1:4">
      <c r="A11915" s="74" t="s">
        <v>7654</v>
      </c>
      <c r="B11915" s="74" t="str">
        <f ca="1">IFERROR(__xludf.DUMMYFUNCTION("IF(REGEXMATCH(A11915,""wealth planning""),""Script 1"",""-"")"),"-")</f>
        <v>-</v>
      </c>
      <c r="C11915" s="74">
        <f t="shared" si="92"/>
        <v>0</v>
      </c>
      <c r="D11915" s="74">
        <f t="shared" si="93"/>
        <v>0</v>
      </c>
    </row>
    <row r="11916" spans="1:4">
      <c r="A11916" s="74" t="s">
        <v>7655</v>
      </c>
      <c r="B11916" s="74" t="str">
        <f ca="1">IFERROR(__xludf.DUMMYFUNCTION("IF(REGEXMATCH(A11916,""wealth planning""),""Script 1"",""-"")"),"-")</f>
        <v>-</v>
      </c>
      <c r="C11916" s="74" t="str">
        <f t="shared" si="92"/>
        <v>MUHAMMAD AL AMIN HASLANStatus is reachable</v>
      </c>
      <c r="D11916" s="74">
        <f t="shared" si="93"/>
        <v>0</v>
      </c>
    </row>
    <row r="11917" spans="1:4">
      <c r="A11917" s="149">
        <v>45602</v>
      </c>
      <c r="B11917" s="74" t="str">
        <f ca="1">IFERROR(__xludf.DUMMYFUNCTION("IF(REGEXMATCH(A11917,""wealth planning""),""Script 1"",""-"")"),"#VALUE!")</f>
        <v>#VALUE!</v>
      </c>
      <c r="C11917" s="74" t="str">
        <f t="shared" si="92"/>
        <v>MUHAMMAD AL AMIN HASLAN</v>
      </c>
      <c r="D11917" s="74">
        <f t="shared" si="93"/>
        <v>0</v>
      </c>
    </row>
    <row r="11918" spans="1:4">
      <c r="A11918" s="149">
        <v>45602</v>
      </c>
      <c r="B11918" s="74" t="str">
        <f ca="1">IFERROR(__xludf.DUMMYFUNCTION("IF(REGEXMATCH(A11918,""wealth planning""),""Script 1"",""-"")"),"#VALUE!")</f>
        <v>#VALUE!</v>
      </c>
      <c r="C11918" s="149">
        <f t="shared" si="92"/>
        <v>45602</v>
      </c>
      <c r="D11918" s="74" t="str">
        <f t="shared" si="93"/>
        <v>MUHAMMAD AL AMIN HASLANStatus is reachable</v>
      </c>
    </row>
    <row r="11919" spans="1:4">
      <c r="A11919" s="74" t="s">
        <v>7656</v>
      </c>
      <c r="B11919" s="74" t="str">
        <f ca="1">IFERROR(__xludf.DUMMYFUNCTION("IF(REGEXMATCH(A11919,""wealth planning""),""Script 1"",""-"")"),"Script 1")</f>
        <v>Script 1</v>
      </c>
      <c r="C11919" s="149">
        <f t="shared" si="92"/>
        <v>45602</v>
      </c>
      <c r="D11919" s="74" t="str">
        <f t="shared" si="93"/>
        <v>MUHAMMAD AL AMIN HASLAN</v>
      </c>
    </row>
    <row r="11920" spans="1:4">
      <c r="B11920" s="74" t="str">
        <f ca="1">IFERROR(__xludf.DUMMYFUNCTION("IF(REGEXMATCH(A11920,""wealth planning""),""Script 1"",""-"")"),"-")</f>
        <v>-</v>
      </c>
      <c r="C11920" s="74" t="str">
        <f t="shared" si="92"/>
        <v>You: Hai assalamualaikum Al Amin,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920" s="149">
        <f t="shared" si="93"/>
        <v>45602</v>
      </c>
    </row>
    <row r="11921" spans="1:4">
      <c r="B11921" s="74" t="str">
        <f ca="1">IFERROR(__xludf.DUMMYFUNCTION("IF(REGEXMATCH(A11921,""wealth planning""),""Script 1"",""-"")"),"-")</f>
        <v>-</v>
      </c>
      <c r="C11921" s="74">
        <f t="shared" si="92"/>
        <v>0</v>
      </c>
      <c r="D11921" s="149">
        <f t="shared" si="93"/>
        <v>45602</v>
      </c>
    </row>
    <row r="11922" spans="1:4">
      <c r="B11922" s="74" t="str">
        <f ca="1">IFERROR(__xludf.DUMMYFUNCTION("IF(REGEXMATCH(A11922,""wealth planning""),""Script 1"",""-"")"),"-")</f>
        <v>-</v>
      </c>
      <c r="C11922" s="74">
        <f t="shared" si="92"/>
        <v>0</v>
      </c>
      <c r="D11922" s="74" t="str">
        <f t="shared" si="93"/>
        <v>You: Hai assalamualaikum Al Amin,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923" spans="1:4">
      <c r="B11923" s="74" t="str">
        <f ca="1">IFERROR(__xludf.DUMMYFUNCTION("IF(REGEXMATCH(A11923,""wealth planning""),""Script 1"",""-"")"),"-")</f>
        <v>-</v>
      </c>
      <c r="C11923" s="74">
        <f t="shared" si="92"/>
        <v>0</v>
      </c>
      <c r="D11923" s="74">
        <f t="shared" si="93"/>
        <v>0</v>
      </c>
    </row>
    <row r="11924" spans="1:4">
      <c r="A11924" s="74" t="s">
        <v>7659</v>
      </c>
      <c r="B11924" s="74" t="str">
        <f ca="1">IFERROR(__xludf.DUMMYFUNCTION("IF(REGEXMATCH(A11924,""wealth planning""),""Script 1"",""-"")"),"-")</f>
        <v>-</v>
      </c>
      <c r="C11924" s="74">
        <f t="shared" si="92"/>
        <v>0</v>
      </c>
      <c r="D11924" s="74">
        <f t="shared" si="93"/>
        <v>0</v>
      </c>
    </row>
    <row r="11925" spans="1:4">
      <c r="A11925" s="149">
        <v>45602</v>
      </c>
      <c r="B11925" s="74" t="str">
        <f ca="1">IFERROR(__xludf.DUMMYFUNCTION("IF(REGEXMATCH(A11925,""wealth planning""),""Script 1"",""-"")"),"#VALUE!")</f>
        <v>#VALUE!</v>
      </c>
      <c r="C11925" s="74" t="str">
        <f t="shared" si="92"/>
        <v>Faiezlan Abd Aziz</v>
      </c>
      <c r="D11925" s="74">
        <f t="shared" si="93"/>
        <v>0</v>
      </c>
    </row>
    <row r="11926" spans="1:4">
      <c r="A11926" s="149">
        <v>45602</v>
      </c>
      <c r="B11926" s="74" t="str">
        <f ca="1">IFERROR(__xludf.DUMMYFUNCTION("IF(REGEXMATCH(A11926,""wealth planning""),""Script 1"",""-"")"),"#VALUE!")</f>
        <v>#VALUE!</v>
      </c>
      <c r="C11926" s="149">
        <f t="shared" si="92"/>
        <v>45602</v>
      </c>
      <c r="D11926" s="74">
        <f t="shared" si="93"/>
        <v>0</v>
      </c>
    </row>
    <row r="11927" spans="1:4">
      <c r="A11927" s="74" t="s">
        <v>7660</v>
      </c>
      <c r="B11927" s="74" t="str">
        <f ca="1">IFERROR(__xludf.DUMMYFUNCTION("IF(REGEXMATCH(A11927,""wealth planning""),""Script 1"",""-"")"),"Script 1")</f>
        <v>Script 1</v>
      </c>
      <c r="C11927" s="149">
        <f t="shared" si="92"/>
        <v>45602</v>
      </c>
      <c r="D11927" s="74" t="str">
        <f t="shared" si="93"/>
        <v>Faiezlan Abd Aziz</v>
      </c>
    </row>
    <row r="11928" spans="1:4">
      <c r="B11928" s="74" t="str">
        <f ca="1">IFERROR(__xludf.DUMMYFUNCTION("IF(REGEXMATCH(A11928,""wealth planning""),""Script 1"",""-"")"),"-")</f>
        <v>-</v>
      </c>
      <c r="C11928" s="74" t="str">
        <f t="shared" si="92"/>
        <v>You: Hai assalamualaikum Faiezlan,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928" s="149">
        <f t="shared" si="93"/>
        <v>45602</v>
      </c>
    </row>
    <row r="11929" spans="1:4">
      <c r="B11929" s="74" t="str">
        <f ca="1">IFERROR(__xludf.DUMMYFUNCTION("IF(REGEXMATCH(A11929,""wealth planning""),""Script 1"",""-"")"),"-")</f>
        <v>-</v>
      </c>
      <c r="C11929" s="74">
        <f t="shared" si="92"/>
        <v>0</v>
      </c>
      <c r="D11929" s="149">
        <f t="shared" si="93"/>
        <v>45602</v>
      </c>
    </row>
    <row r="11930" spans="1:4">
      <c r="B11930" s="74" t="str">
        <f ca="1">IFERROR(__xludf.DUMMYFUNCTION("IF(REGEXMATCH(A11930,""wealth planning""),""Script 1"",""-"")"),"-")</f>
        <v>-</v>
      </c>
      <c r="C11930" s="74">
        <f t="shared" si="92"/>
        <v>0</v>
      </c>
      <c r="D11930" s="74" t="str">
        <f t="shared" si="93"/>
        <v>You: Hai assalamualaikum Faiezlan,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931" spans="1:4">
      <c r="B11931" s="74" t="str">
        <f ca="1">IFERROR(__xludf.DUMMYFUNCTION("IF(REGEXMATCH(A11931,""wealth planning""),""Script 1"",""-"")"),"-")</f>
        <v>-</v>
      </c>
      <c r="C11931" s="74">
        <f t="shared" si="92"/>
        <v>0</v>
      </c>
      <c r="D11931" s="74">
        <f t="shared" si="93"/>
        <v>0</v>
      </c>
    </row>
    <row r="11932" spans="1:4">
      <c r="A11932" s="74" t="s">
        <v>7663</v>
      </c>
      <c r="B11932" s="74" t="str">
        <f ca="1">IFERROR(__xludf.DUMMYFUNCTION("IF(REGEXMATCH(A11932,""wealth planning""),""Script 1"",""-"")"),"-")</f>
        <v>-</v>
      </c>
      <c r="C11932" s="74">
        <f t="shared" si="92"/>
        <v>0</v>
      </c>
      <c r="D11932" s="74">
        <f t="shared" si="93"/>
        <v>0</v>
      </c>
    </row>
    <row r="11933" spans="1:4">
      <c r="A11933" s="149">
        <v>45602</v>
      </c>
      <c r="B11933" s="74" t="str">
        <f ca="1">IFERROR(__xludf.DUMMYFUNCTION("IF(REGEXMATCH(A11933,""wealth planning""),""Script 1"",""-"")"),"#VALUE!")</f>
        <v>#VALUE!</v>
      </c>
      <c r="C11933" s="74" t="str">
        <f t="shared" si="92"/>
        <v>NOR ARIF AIMRAN</v>
      </c>
      <c r="D11933" s="74">
        <f t="shared" si="93"/>
        <v>0</v>
      </c>
    </row>
    <row r="11934" spans="1:4">
      <c r="A11934" s="149">
        <v>45602</v>
      </c>
      <c r="B11934" s="74" t="str">
        <f ca="1">IFERROR(__xludf.DUMMYFUNCTION("IF(REGEXMATCH(A11934,""wealth planning""),""Script 1"",""-"")"),"#VALUE!")</f>
        <v>#VALUE!</v>
      </c>
      <c r="C11934" s="149">
        <f t="shared" si="92"/>
        <v>45602</v>
      </c>
      <c r="D11934" s="74">
        <f t="shared" si="93"/>
        <v>0</v>
      </c>
    </row>
    <row r="11935" spans="1:4">
      <c r="A11935" s="74" t="s">
        <v>7664</v>
      </c>
      <c r="B11935" s="74" t="str">
        <f ca="1">IFERROR(__xludf.DUMMYFUNCTION("IF(REGEXMATCH(A11935,""wealth planning""),""Script 1"",""-"")"),"Script 1")</f>
        <v>Script 1</v>
      </c>
      <c r="C11935" s="149">
        <f t="shared" si="92"/>
        <v>45602</v>
      </c>
      <c r="D11935" s="74" t="str">
        <f t="shared" si="93"/>
        <v>NOR ARIF AIMRAN</v>
      </c>
    </row>
    <row r="11936" spans="1:4">
      <c r="B11936" s="74" t="str">
        <f ca="1">IFERROR(__xludf.DUMMYFUNCTION("IF(REGEXMATCH(A11936,""wealth planning""),""Script 1"",""-"")"),"-")</f>
        <v>-</v>
      </c>
      <c r="C11936" s="74" t="str">
        <f t="shared" si="92"/>
        <v>You: Hai assalamualaikum Arif Aimran,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936" s="149">
        <f t="shared" si="93"/>
        <v>45602</v>
      </c>
    </row>
    <row r="11937" spans="1:4">
      <c r="B11937" s="74" t="str">
        <f ca="1">IFERROR(__xludf.DUMMYFUNCTION("IF(REGEXMATCH(A11937,""wealth planning""),""Script 1"",""-"")"),"-")</f>
        <v>-</v>
      </c>
      <c r="C11937" s="74">
        <f t="shared" si="92"/>
        <v>0</v>
      </c>
      <c r="D11937" s="149">
        <f t="shared" si="93"/>
        <v>45602</v>
      </c>
    </row>
    <row r="11938" spans="1:4">
      <c r="B11938" s="74" t="str">
        <f ca="1">IFERROR(__xludf.DUMMYFUNCTION("IF(REGEXMATCH(A11938,""wealth planning""),""Script 1"",""-"")"),"-")</f>
        <v>-</v>
      </c>
      <c r="C11938" s="74">
        <f t="shared" si="92"/>
        <v>0</v>
      </c>
      <c r="D11938" s="74" t="str">
        <f t="shared" si="93"/>
        <v>You: Hai assalamualaikum Arif Aimran,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939" spans="1:4">
      <c r="A11939" s="74" t="s">
        <v>7666</v>
      </c>
      <c r="B11939" s="74" t="str">
        <f ca="1">IFERROR(__xludf.DUMMYFUNCTION("IF(REGEXMATCH(A11939,""wealth planning""),""Script 1"",""-"")"),"-")</f>
        <v>-</v>
      </c>
      <c r="C11939" s="74">
        <f t="shared" si="92"/>
        <v>0</v>
      </c>
      <c r="D11939" s="74">
        <f t="shared" si="93"/>
        <v>0</v>
      </c>
    </row>
    <row r="11940" spans="1:4">
      <c r="A11940" s="74" t="s">
        <v>7667</v>
      </c>
      <c r="B11940" s="74" t="str">
        <f ca="1">IFERROR(__xludf.DUMMYFUNCTION("IF(REGEXMATCH(A11940,""wealth planning""),""Script 1"",""-"")"),"-")</f>
        <v>-</v>
      </c>
      <c r="C11940" s="74" t="str">
        <f t="shared" si="92"/>
        <v>Muhammad AsyrafStatus is reachable</v>
      </c>
      <c r="D11940" s="74">
        <f t="shared" si="93"/>
        <v>0</v>
      </c>
    </row>
    <row r="11941" spans="1:4">
      <c r="A11941" s="149">
        <v>45602</v>
      </c>
      <c r="B11941" s="74" t="str">
        <f ca="1">IFERROR(__xludf.DUMMYFUNCTION("IF(REGEXMATCH(A11941,""wealth planning""),""Script 1"",""-"")"),"#VALUE!")</f>
        <v>#VALUE!</v>
      </c>
      <c r="C11941" s="74" t="str">
        <f t="shared" si="92"/>
        <v>Muhammad Asyraf</v>
      </c>
      <c r="D11941" s="74">
        <f t="shared" si="93"/>
        <v>0</v>
      </c>
    </row>
    <row r="11942" spans="1:4">
      <c r="A11942" s="149">
        <v>45602</v>
      </c>
      <c r="B11942" s="74" t="str">
        <f ca="1">IFERROR(__xludf.DUMMYFUNCTION("IF(REGEXMATCH(A11942,""wealth planning""),""Script 1"",""-"")"),"#VALUE!")</f>
        <v>#VALUE!</v>
      </c>
      <c r="C11942" s="149">
        <f t="shared" si="92"/>
        <v>45602</v>
      </c>
      <c r="D11942" s="74" t="str">
        <f t="shared" si="93"/>
        <v>Muhammad AsyrafStatus is reachable</v>
      </c>
    </row>
    <row r="11943" spans="1:4">
      <c r="A11943" s="74" t="s">
        <v>7668</v>
      </c>
      <c r="B11943" s="74" t="str">
        <f ca="1">IFERROR(__xludf.DUMMYFUNCTION("IF(REGEXMATCH(A11943,""wealth planning""),""Script 1"",""-"")"),"Script 1")</f>
        <v>Script 1</v>
      </c>
      <c r="C11943" s="149">
        <f t="shared" si="92"/>
        <v>45602</v>
      </c>
      <c r="D11943" s="74" t="str">
        <f t="shared" si="93"/>
        <v>Muhammad Asyraf</v>
      </c>
    </row>
    <row r="11944" spans="1:4">
      <c r="B11944" s="74" t="str">
        <f ca="1">IFERROR(__xludf.DUMMYFUNCTION("IF(REGEXMATCH(A11944,""wealth planning""),""Script 1"",""-"")"),"-")</f>
        <v>-</v>
      </c>
      <c r="C11944" s="74" t="str">
        <f t="shared" si="92"/>
        <v>You: Hai assalamualaikum Muhammad Asyraf,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944" s="149">
        <f t="shared" si="93"/>
        <v>45602</v>
      </c>
    </row>
    <row r="11945" spans="1:4">
      <c r="B11945" s="74" t="str">
        <f ca="1">IFERROR(__xludf.DUMMYFUNCTION("IF(REGEXMATCH(A11945,""wealth planning""),""Script 1"",""-"")"),"-")</f>
        <v>-</v>
      </c>
      <c r="C11945" s="74">
        <f t="shared" si="92"/>
        <v>0</v>
      </c>
      <c r="D11945" s="149">
        <f t="shared" si="93"/>
        <v>45602</v>
      </c>
    </row>
    <row r="11946" spans="1:4">
      <c r="B11946" s="74" t="str">
        <f ca="1">IFERROR(__xludf.DUMMYFUNCTION("IF(REGEXMATCH(A11946,""wealth planning""),""Script 1"",""-"")"),"-")</f>
        <v>-</v>
      </c>
      <c r="C11946" s="74">
        <f t="shared" si="92"/>
        <v>0</v>
      </c>
      <c r="D11946" s="74" t="str">
        <f t="shared" si="93"/>
        <v>You: Hai assalamualaikum Muhammad Asyraf,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947" spans="1:4">
      <c r="A11947" s="74" t="s">
        <v>7670</v>
      </c>
      <c r="B11947" s="74" t="str">
        <f ca="1">IFERROR(__xludf.DUMMYFUNCTION("IF(REGEXMATCH(A11947,""wealth planning""),""Script 1"",""-"")"),"-")</f>
        <v>-</v>
      </c>
      <c r="C11947" s="74">
        <f t="shared" si="92"/>
        <v>0</v>
      </c>
      <c r="D11947" s="74">
        <f t="shared" si="93"/>
        <v>0</v>
      </c>
    </row>
    <row r="11948" spans="1:4">
      <c r="A11948" s="74" t="s">
        <v>7671</v>
      </c>
      <c r="B11948" s="74" t="str">
        <f ca="1">IFERROR(__xludf.DUMMYFUNCTION("IF(REGEXMATCH(A11948,""wealth planning""),""Script 1"",""-"")"),"-")</f>
        <v>-</v>
      </c>
      <c r="C11948" s="74" t="str">
        <f t="shared" si="92"/>
        <v>Nurul Farhanah Mansuriatus ShahrirStatus is reachable</v>
      </c>
      <c r="D11948" s="74">
        <f t="shared" si="93"/>
        <v>0</v>
      </c>
    </row>
    <row r="11949" spans="1:4">
      <c r="A11949" s="149">
        <v>45602</v>
      </c>
      <c r="B11949" s="74" t="str">
        <f ca="1">IFERROR(__xludf.DUMMYFUNCTION("IF(REGEXMATCH(A11949,""wealth planning""),""Script 1"",""-"")"),"#VALUE!")</f>
        <v>#VALUE!</v>
      </c>
      <c r="C11949" s="74" t="str">
        <f t="shared" si="92"/>
        <v>Nurul Farhanah Mansuriatus Shahrir</v>
      </c>
      <c r="D11949" s="74">
        <f t="shared" si="93"/>
        <v>0</v>
      </c>
    </row>
    <row r="11950" spans="1:4">
      <c r="A11950" s="149">
        <v>45602</v>
      </c>
      <c r="B11950" s="74" t="str">
        <f ca="1">IFERROR(__xludf.DUMMYFUNCTION("IF(REGEXMATCH(A11950,""wealth planning""),""Script 1"",""-"")"),"#VALUE!")</f>
        <v>#VALUE!</v>
      </c>
      <c r="C11950" s="149">
        <f t="shared" si="92"/>
        <v>45602</v>
      </c>
      <c r="D11950" s="74" t="str">
        <f t="shared" si="93"/>
        <v>Nurul Farhanah Mansuriatus ShahrirStatus is reachable</v>
      </c>
    </row>
    <row r="11951" spans="1:4">
      <c r="A11951" s="74" t="s">
        <v>7672</v>
      </c>
      <c r="B11951" s="74" t="str">
        <f ca="1">IFERROR(__xludf.DUMMYFUNCTION("IF(REGEXMATCH(A11951,""wealth planning""),""Script 1"",""-"")"),"Script 1")</f>
        <v>Script 1</v>
      </c>
      <c r="C11951" s="149">
        <f t="shared" si="92"/>
        <v>45602</v>
      </c>
      <c r="D11951" s="74" t="str">
        <f t="shared" si="93"/>
        <v>Nurul Farhanah Mansuriatus Shahrir</v>
      </c>
    </row>
    <row r="11952" spans="1:4">
      <c r="B11952" s="74" t="str">
        <f ca="1">IFERROR(__xludf.DUMMYFUNCTION("IF(REGEXMATCH(A11952,""wealth planning""),""Script 1"",""-"")"),"-")</f>
        <v>-</v>
      </c>
      <c r="C11952" s="74" t="str">
        <f t="shared" si="92"/>
        <v>You: Hai assalamualaikum Nurul Farhanah,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952" s="149">
        <f t="shared" si="93"/>
        <v>45602</v>
      </c>
    </row>
    <row r="11953" spans="1:4">
      <c r="B11953" s="74" t="str">
        <f ca="1">IFERROR(__xludf.DUMMYFUNCTION("IF(REGEXMATCH(A11953,""wealth planning""),""Script 1"",""-"")"),"-")</f>
        <v>-</v>
      </c>
      <c r="C11953" s="74">
        <f t="shared" si="92"/>
        <v>0</v>
      </c>
      <c r="D11953" s="149">
        <f t="shared" si="93"/>
        <v>45602</v>
      </c>
    </row>
    <row r="11954" spans="1:4">
      <c r="B11954" s="74" t="str">
        <f ca="1">IFERROR(__xludf.DUMMYFUNCTION("IF(REGEXMATCH(A11954,""wealth planning""),""Script 1"",""-"")"),"-")</f>
        <v>-</v>
      </c>
      <c r="C11954" s="74">
        <f t="shared" si="92"/>
        <v>0</v>
      </c>
      <c r="D11954" s="74" t="str">
        <f t="shared" si="93"/>
        <v>You: Hai assalamualaikum Nurul Farhanah,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955" spans="1:4">
      <c r="A11955" s="74" t="s">
        <v>7674</v>
      </c>
      <c r="B11955" s="74" t="str">
        <f ca="1">IFERROR(__xludf.DUMMYFUNCTION("IF(REGEXMATCH(A11955,""wealth planning""),""Script 1"",""-"")"),"-")</f>
        <v>-</v>
      </c>
      <c r="C11955" s="74">
        <f t="shared" si="92"/>
        <v>0</v>
      </c>
      <c r="D11955" s="74">
        <f t="shared" si="93"/>
        <v>0</v>
      </c>
    </row>
    <row r="11956" spans="1:4">
      <c r="A11956" s="74" t="s">
        <v>7675</v>
      </c>
      <c r="B11956" s="74" t="str">
        <f ca="1">IFERROR(__xludf.DUMMYFUNCTION("IF(REGEXMATCH(A11956,""wealth planning""),""Script 1"",""-"")"),"-")</f>
        <v>-</v>
      </c>
      <c r="C11956" s="74" t="str">
        <f t="shared" si="92"/>
        <v>Syafiqah IshakStatus is reachable</v>
      </c>
      <c r="D11956" s="74">
        <f t="shared" si="93"/>
        <v>0</v>
      </c>
    </row>
    <row r="11957" spans="1:4">
      <c r="A11957" s="149">
        <v>45602</v>
      </c>
      <c r="B11957" s="74" t="str">
        <f ca="1">IFERROR(__xludf.DUMMYFUNCTION("IF(REGEXMATCH(A11957,""wealth planning""),""Script 1"",""-"")"),"#VALUE!")</f>
        <v>#VALUE!</v>
      </c>
      <c r="C11957" s="74" t="str">
        <f t="shared" si="92"/>
        <v>Syafiqah Ishak</v>
      </c>
      <c r="D11957" s="74">
        <f t="shared" si="93"/>
        <v>0</v>
      </c>
    </row>
    <row r="11958" spans="1:4">
      <c r="A11958" s="149">
        <v>45602</v>
      </c>
      <c r="B11958" s="74" t="str">
        <f ca="1">IFERROR(__xludf.DUMMYFUNCTION("IF(REGEXMATCH(A11958,""wealth planning""),""Script 1"",""-"")"),"#VALUE!")</f>
        <v>#VALUE!</v>
      </c>
      <c r="C11958" s="149">
        <f t="shared" si="92"/>
        <v>45602</v>
      </c>
      <c r="D11958" s="74" t="str">
        <f t="shared" si="93"/>
        <v>Syafiqah IshakStatus is reachable</v>
      </c>
    </row>
    <row r="11959" spans="1:4">
      <c r="A11959" s="74" t="s">
        <v>2732</v>
      </c>
      <c r="B11959" s="74" t="str">
        <f ca="1">IFERROR(__xludf.DUMMYFUNCTION("IF(REGEXMATCH(A11959,""wealth planning""),""Script 1"",""-"")"),"Script 1")</f>
        <v>Script 1</v>
      </c>
      <c r="C11959" s="149">
        <f t="shared" si="92"/>
        <v>45602</v>
      </c>
      <c r="D11959" s="74" t="str">
        <f t="shared" si="93"/>
        <v>Syafiqah Ishak</v>
      </c>
    </row>
    <row r="11960" spans="1:4">
      <c r="B11960" s="74" t="str">
        <f ca="1">IFERROR(__xludf.DUMMYFUNCTION("IF(REGEXMATCH(A11960,""wealth planning""),""Script 1"",""-"")"),"-")</f>
        <v>-</v>
      </c>
      <c r="C11960" s="74" t="str">
        <f t="shared" si="92"/>
        <v>You: Hai assalamualaikum Syafiqah,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960" s="149">
        <f t="shared" si="93"/>
        <v>45602</v>
      </c>
    </row>
    <row r="11961" spans="1:4">
      <c r="B11961" s="74" t="str">
        <f ca="1">IFERROR(__xludf.DUMMYFUNCTION("IF(REGEXMATCH(A11961,""wealth planning""),""Script 1"",""-"")"),"-")</f>
        <v>-</v>
      </c>
      <c r="C11961" s="74">
        <f t="shared" si="92"/>
        <v>0</v>
      </c>
      <c r="D11961" s="149">
        <f t="shared" si="93"/>
        <v>45602</v>
      </c>
    </row>
    <row r="11962" spans="1:4">
      <c r="B11962" s="74" t="str">
        <f ca="1">IFERROR(__xludf.DUMMYFUNCTION("IF(REGEXMATCH(A11962,""wealth planning""),""Script 1"",""-"")"),"-")</f>
        <v>-</v>
      </c>
      <c r="C11962" s="74">
        <f t="shared" si="92"/>
        <v>0</v>
      </c>
      <c r="D11962" s="74" t="str">
        <f t="shared" si="93"/>
        <v>You: Hai assalamualaikum Syafiqah,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963" spans="1:4">
      <c r="B11963" s="74" t="str">
        <f ca="1">IFERROR(__xludf.DUMMYFUNCTION("IF(REGEXMATCH(A11963,""wealth planning""),""Script 1"",""-"")"),"-")</f>
        <v>-</v>
      </c>
      <c r="C11963" s="74">
        <f t="shared" si="92"/>
        <v>0</v>
      </c>
      <c r="D11963" s="74">
        <f t="shared" si="93"/>
        <v>0</v>
      </c>
    </row>
    <row r="11964" spans="1:4">
      <c r="A11964" s="74" t="s">
        <v>7678</v>
      </c>
      <c r="B11964" s="74" t="str">
        <f ca="1">IFERROR(__xludf.DUMMYFUNCTION("IF(REGEXMATCH(A11964,""wealth planning""),""Script 1"",""-"")"),"-")</f>
        <v>-</v>
      </c>
      <c r="C11964" s="74">
        <f t="shared" si="92"/>
        <v>0</v>
      </c>
      <c r="D11964" s="74">
        <f t="shared" si="93"/>
        <v>0</v>
      </c>
    </row>
    <row r="11965" spans="1:4">
      <c r="A11965" s="149">
        <v>45602</v>
      </c>
      <c r="B11965" s="74" t="str">
        <f ca="1">IFERROR(__xludf.DUMMYFUNCTION("IF(REGEXMATCH(A11965,""wealth planning""),""Script 1"",""-"")"),"#VALUE!")</f>
        <v>#VALUE!</v>
      </c>
      <c r="C11965" s="74" t="str">
        <f t="shared" si="92"/>
        <v>Nurin Najwa Sharizan</v>
      </c>
      <c r="D11965" s="74">
        <f t="shared" si="93"/>
        <v>0</v>
      </c>
    </row>
    <row r="11966" spans="1:4">
      <c r="A11966" s="149">
        <v>45602</v>
      </c>
      <c r="B11966" s="74" t="str">
        <f ca="1">IFERROR(__xludf.DUMMYFUNCTION("IF(REGEXMATCH(A11966,""wealth planning""),""Script 1"",""-"")"),"#VALUE!")</f>
        <v>#VALUE!</v>
      </c>
      <c r="C11966" s="149">
        <f t="shared" si="92"/>
        <v>45602</v>
      </c>
      <c r="D11966" s="74">
        <f t="shared" si="93"/>
        <v>0</v>
      </c>
    </row>
    <row r="11967" spans="1:4">
      <c r="A11967" s="74" t="s">
        <v>7679</v>
      </c>
      <c r="B11967" s="74" t="str">
        <f ca="1">IFERROR(__xludf.DUMMYFUNCTION("IF(REGEXMATCH(A11967,""wealth planning""),""Script 1"",""-"")"),"Script 1")</f>
        <v>Script 1</v>
      </c>
      <c r="C11967" s="149">
        <f t="shared" si="92"/>
        <v>45602</v>
      </c>
      <c r="D11967" s="74" t="str">
        <f t="shared" si="93"/>
        <v>Nurin Najwa Sharizan</v>
      </c>
    </row>
    <row r="11968" spans="1:4">
      <c r="B11968" s="74" t="str">
        <f ca="1">IFERROR(__xludf.DUMMYFUNCTION("IF(REGEXMATCH(A11968,""wealth planning""),""Script 1"",""-"")"),"-")</f>
        <v>-</v>
      </c>
      <c r="C11968" s="74" t="str">
        <f t="shared" si="92"/>
        <v>You: Hai assalamualaikum Nurin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968" s="149">
        <f t="shared" si="93"/>
        <v>45602</v>
      </c>
    </row>
    <row r="11969" spans="1:4">
      <c r="B11969" s="74" t="str">
        <f ca="1">IFERROR(__xludf.DUMMYFUNCTION("IF(REGEXMATCH(A11969,""wealth planning""),""Script 1"",""-"")"),"-")</f>
        <v>-</v>
      </c>
      <c r="C11969" s="74">
        <f t="shared" si="92"/>
        <v>0</v>
      </c>
      <c r="D11969" s="149">
        <f t="shared" si="93"/>
        <v>45602</v>
      </c>
    </row>
    <row r="11970" spans="1:4">
      <c r="B11970" s="74" t="str">
        <f ca="1">IFERROR(__xludf.DUMMYFUNCTION("IF(REGEXMATCH(A11970,""wealth planning""),""Script 1"",""-"")"),"-")</f>
        <v>-</v>
      </c>
      <c r="C11970" s="74">
        <f t="shared" si="92"/>
        <v>0</v>
      </c>
      <c r="D11970" s="74" t="str">
        <f t="shared" si="93"/>
        <v>You: Hai assalamualaikum Nurin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971" spans="1:4">
      <c r="A11971" s="74" t="s">
        <v>7681</v>
      </c>
      <c r="B11971" s="74" t="str">
        <f ca="1">IFERROR(__xludf.DUMMYFUNCTION("IF(REGEXMATCH(A11971,""wealth planning""),""Script 1"",""-"")"),"-")</f>
        <v>-</v>
      </c>
      <c r="C11971" s="74">
        <f t="shared" si="92"/>
        <v>0</v>
      </c>
      <c r="D11971" s="74">
        <f t="shared" si="93"/>
        <v>0</v>
      </c>
    </row>
    <row r="11972" spans="1:4">
      <c r="A11972" s="74" t="s">
        <v>7682</v>
      </c>
      <c r="B11972" s="74" t="str">
        <f ca="1">IFERROR(__xludf.DUMMYFUNCTION("IF(REGEXMATCH(A11972,""wealth planning""),""Script 1"",""-"")"),"-")</f>
        <v>-</v>
      </c>
      <c r="C11972" s="74" t="str">
        <f t="shared" si="92"/>
        <v>Nurul Atiqah Binti Abu BakarStatus is reachable</v>
      </c>
      <c r="D11972" s="74">
        <f t="shared" si="93"/>
        <v>0</v>
      </c>
    </row>
    <row r="11973" spans="1:4">
      <c r="A11973" s="149">
        <v>45602</v>
      </c>
      <c r="B11973" s="74" t="str">
        <f ca="1">IFERROR(__xludf.DUMMYFUNCTION("IF(REGEXMATCH(A11973,""wealth planning""),""Script 1"",""-"")"),"#VALUE!")</f>
        <v>#VALUE!</v>
      </c>
      <c r="C11973" s="74" t="str">
        <f t="shared" si="92"/>
        <v>Nurul Atiqah Binti Abu Bakar</v>
      </c>
      <c r="D11973" s="74">
        <f t="shared" si="93"/>
        <v>0</v>
      </c>
    </row>
    <row r="11974" spans="1:4">
      <c r="A11974" s="149">
        <v>45602</v>
      </c>
      <c r="B11974" s="74" t="str">
        <f ca="1">IFERROR(__xludf.DUMMYFUNCTION("IF(REGEXMATCH(A11974,""wealth planning""),""Script 1"",""-"")"),"#VALUE!")</f>
        <v>#VALUE!</v>
      </c>
      <c r="C11974" s="149">
        <f t="shared" si="92"/>
        <v>45602</v>
      </c>
      <c r="D11974" s="74" t="str">
        <f t="shared" si="93"/>
        <v>Nurul Atiqah Binti Abu BakarStatus is reachable</v>
      </c>
    </row>
    <row r="11975" spans="1:4">
      <c r="A11975" s="74" t="s">
        <v>7683</v>
      </c>
      <c r="B11975" s="74" t="str">
        <f ca="1">IFERROR(__xludf.DUMMYFUNCTION("IF(REGEXMATCH(A11975,""wealth planning""),""Script 1"",""-"")"),"Script 1")</f>
        <v>Script 1</v>
      </c>
      <c r="C11975" s="149">
        <f t="shared" si="92"/>
        <v>45602</v>
      </c>
      <c r="D11975" s="74" t="str">
        <f t="shared" si="93"/>
        <v>Nurul Atiqah Binti Abu Bakar</v>
      </c>
    </row>
    <row r="11976" spans="1:4">
      <c r="B11976" s="74" t="str">
        <f ca="1">IFERROR(__xludf.DUMMYFUNCTION("IF(REGEXMATCH(A11976,""wealth planning""),""Script 1"",""-"")"),"-")</f>
        <v>-</v>
      </c>
      <c r="C11976" s="74" t="str">
        <f t="shared" si="92"/>
        <v>You: Hai assalamualaikum Nurul Atiqah,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976" s="149">
        <f t="shared" si="93"/>
        <v>45602</v>
      </c>
    </row>
    <row r="11977" spans="1:4">
      <c r="B11977" s="74" t="str">
        <f ca="1">IFERROR(__xludf.DUMMYFUNCTION("IF(REGEXMATCH(A11977,""wealth planning""),""Script 1"",""-"")"),"-")</f>
        <v>-</v>
      </c>
      <c r="C11977" s="74">
        <f t="shared" si="92"/>
        <v>0</v>
      </c>
      <c r="D11977" s="149">
        <f t="shared" si="93"/>
        <v>45602</v>
      </c>
    </row>
    <row r="11978" spans="1:4">
      <c r="B11978" s="74" t="str">
        <f ca="1">IFERROR(__xludf.DUMMYFUNCTION("IF(REGEXMATCH(A11978,""wealth planning""),""Script 1"",""-"")"),"-")</f>
        <v>-</v>
      </c>
      <c r="C11978" s="74">
        <f t="shared" si="92"/>
        <v>0</v>
      </c>
      <c r="D11978" s="74" t="str">
        <f t="shared" si="93"/>
        <v>You: Hai assalamualaikum Nurul Atiqah,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979" spans="1:4">
      <c r="A11979" s="74" t="s">
        <v>7685</v>
      </c>
      <c r="B11979" s="74" t="str">
        <f ca="1">IFERROR(__xludf.DUMMYFUNCTION("IF(REGEXMATCH(A11979,""wealth planning""),""Script 1"",""-"")"),"-")</f>
        <v>-</v>
      </c>
      <c r="C11979" s="74">
        <f t="shared" si="92"/>
        <v>0</v>
      </c>
      <c r="D11979" s="74">
        <f t="shared" si="93"/>
        <v>0</v>
      </c>
    </row>
    <row r="11980" spans="1:4">
      <c r="A11980" s="74" t="s">
        <v>7686</v>
      </c>
      <c r="B11980" s="74" t="str">
        <f ca="1">IFERROR(__xludf.DUMMYFUNCTION("IF(REGEXMATCH(A11980,""wealth planning""),""Script 1"",""-"")"),"-")</f>
        <v>-</v>
      </c>
      <c r="C11980" s="74" t="str">
        <f t="shared" si="92"/>
        <v>Najiha NazariStatus is reachable</v>
      </c>
      <c r="D11980" s="74">
        <f t="shared" si="93"/>
        <v>0</v>
      </c>
    </row>
    <row r="11981" spans="1:4">
      <c r="A11981" s="149">
        <v>45602</v>
      </c>
      <c r="B11981" s="74" t="str">
        <f ca="1">IFERROR(__xludf.DUMMYFUNCTION("IF(REGEXMATCH(A11981,""wealth planning""),""Script 1"",""-"")"),"#VALUE!")</f>
        <v>#VALUE!</v>
      </c>
      <c r="C11981" s="74" t="str">
        <f t="shared" si="92"/>
        <v>Najiha Nazari</v>
      </c>
      <c r="D11981" s="74">
        <f t="shared" si="93"/>
        <v>0</v>
      </c>
    </row>
    <row r="11982" spans="1:4">
      <c r="A11982" s="149">
        <v>45602</v>
      </c>
      <c r="B11982" s="74" t="str">
        <f ca="1">IFERROR(__xludf.DUMMYFUNCTION("IF(REGEXMATCH(A11982,""wealth planning""),""Script 1"",""-"")"),"#VALUE!")</f>
        <v>#VALUE!</v>
      </c>
      <c r="C11982" s="149">
        <f t="shared" si="92"/>
        <v>45602</v>
      </c>
      <c r="D11982" s="74" t="str">
        <f t="shared" si="93"/>
        <v>Najiha NazariStatus is reachable</v>
      </c>
    </row>
    <row r="11983" spans="1:4">
      <c r="A11983" s="74" t="s">
        <v>3169</v>
      </c>
      <c r="B11983" s="74" t="str">
        <f ca="1">IFERROR(__xludf.DUMMYFUNCTION("IF(REGEXMATCH(A11983,""wealth planning""),""Script 1"",""-"")"),"Script 1")</f>
        <v>Script 1</v>
      </c>
      <c r="C11983" s="149">
        <f t="shared" si="92"/>
        <v>45602</v>
      </c>
      <c r="D11983" s="74" t="str">
        <f t="shared" si="93"/>
        <v>Najiha Nazari</v>
      </c>
    </row>
    <row r="11984" spans="1:4">
      <c r="B11984" s="74" t="str">
        <f ca="1">IFERROR(__xludf.DUMMYFUNCTION("IF(REGEXMATCH(A11984,""wealth planning""),""Script 1"",""-"")"),"-")</f>
        <v>-</v>
      </c>
      <c r="C11984" s="74" t="str">
        <f t="shared" si="92"/>
        <v>You: Hai assalamualaikum Najiha,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984" s="149">
        <f t="shared" si="93"/>
        <v>45602</v>
      </c>
    </row>
    <row r="11985" spans="1:4">
      <c r="B11985" s="74" t="str">
        <f ca="1">IFERROR(__xludf.DUMMYFUNCTION("IF(REGEXMATCH(A11985,""wealth planning""),""Script 1"",""-"")"),"-")</f>
        <v>-</v>
      </c>
      <c r="C11985" s="74">
        <f t="shared" si="92"/>
        <v>0</v>
      </c>
      <c r="D11985" s="149">
        <f t="shared" si="93"/>
        <v>45602</v>
      </c>
    </row>
    <row r="11986" spans="1:4">
      <c r="B11986" s="74" t="str">
        <f ca="1">IFERROR(__xludf.DUMMYFUNCTION("IF(REGEXMATCH(A11986,""wealth planning""),""Script 1"",""-"")"),"-")</f>
        <v>-</v>
      </c>
      <c r="C11986" s="74">
        <f t="shared" si="92"/>
        <v>0</v>
      </c>
      <c r="D11986" s="74" t="str">
        <f t="shared" si="93"/>
        <v>You: Hai assalamualaikum Najiha,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987" spans="1:4">
      <c r="A11987" s="74" t="s">
        <v>7688</v>
      </c>
      <c r="B11987" s="74" t="str">
        <f ca="1">IFERROR(__xludf.DUMMYFUNCTION("IF(REGEXMATCH(A11987,""wealth planning""),""Script 1"",""-"")"),"-")</f>
        <v>-</v>
      </c>
      <c r="C11987" s="74">
        <f t="shared" si="92"/>
        <v>0</v>
      </c>
      <c r="D11987" s="74">
        <f t="shared" si="93"/>
        <v>0</v>
      </c>
    </row>
    <row r="11988" spans="1:4">
      <c r="A11988" s="74" t="s">
        <v>7688</v>
      </c>
      <c r="B11988" s="74" t="str">
        <f ca="1">IFERROR(__xludf.DUMMYFUNCTION("IF(REGEXMATCH(A11988,""wealth planning""),""Script 1"",""-"")"),"-")</f>
        <v>-</v>
      </c>
      <c r="C11988" s="74" t="str">
        <f t="shared" si="92"/>
        <v>Syahirah Balqis</v>
      </c>
      <c r="D11988" s="74">
        <f t="shared" si="93"/>
        <v>0</v>
      </c>
    </row>
    <row r="11989" spans="1:4">
      <c r="A11989" s="149">
        <v>45602</v>
      </c>
      <c r="B11989" s="74" t="str">
        <f ca="1">IFERROR(__xludf.DUMMYFUNCTION("IF(REGEXMATCH(A11989,""wealth planning""),""Script 1"",""-"")"),"#VALUE!")</f>
        <v>#VALUE!</v>
      </c>
      <c r="C11989" s="74" t="str">
        <f t="shared" ref="C11989:C12243" si="94">A11988</f>
        <v>Syahirah Balqis</v>
      </c>
      <c r="D11989" s="74">
        <f t="shared" ref="D11989:D12243" si="95">A11986</f>
        <v>0</v>
      </c>
    </row>
    <row r="11990" spans="1:4">
      <c r="A11990" s="149">
        <v>45602</v>
      </c>
      <c r="B11990" s="74" t="str">
        <f ca="1">IFERROR(__xludf.DUMMYFUNCTION("IF(REGEXMATCH(A11990,""wealth planning""),""Script 1"",""-"")"),"#VALUE!")</f>
        <v>#VALUE!</v>
      </c>
      <c r="C11990" s="149">
        <f t="shared" si="94"/>
        <v>45602</v>
      </c>
      <c r="D11990" s="74" t="str">
        <f t="shared" si="95"/>
        <v>Syahirah Balqis</v>
      </c>
    </row>
    <row r="11991" spans="1:4">
      <c r="A11991" s="74" t="s">
        <v>2921</v>
      </c>
      <c r="B11991" s="74" t="str">
        <f ca="1">IFERROR(__xludf.DUMMYFUNCTION("IF(REGEXMATCH(A11991,""wealth planning""),""Script 1"",""-"")"),"Script 1")</f>
        <v>Script 1</v>
      </c>
      <c r="C11991" s="149">
        <f t="shared" si="94"/>
        <v>45602</v>
      </c>
      <c r="D11991" s="74" t="str">
        <f t="shared" si="95"/>
        <v>Syahirah Balqis</v>
      </c>
    </row>
    <row r="11992" spans="1:4">
      <c r="B11992" s="74" t="str">
        <f ca="1">IFERROR(__xludf.DUMMYFUNCTION("IF(REGEXMATCH(A11992,""wealth planning""),""Script 1"",""-"")"),"-")</f>
        <v>-</v>
      </c>
      <c r="C11992" s="74" t="str">
        <f t="shared" si="94"/>
        <v>You: Hai assalamualaikum Syahirah,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1992" s="149">
        <f t="shared" si="95"/>
        <v>45602</v>
      </c>
    </row>
    <row r="11993" spans="1:4">
      <c r="B11993" s="74" t="str">
        <f ca="1">IFERROR(__xludf.DUMMYFUNCTION("IF(REGEXMATCH(A11993,""wealth planning""),""Script 1"",""-"")"),"-")</f>
        <v>-</v>
      </c>
      <c r="C11993" s="74">
        <f t="shared" si="94"/>
        <v>0</v>
      </c>
      <c r="D11993" s="149">
        <f t="shared" si="95"/>
        <v>45602</v>
      </c>
    </row>
    <row r="11994" spans="1:4">
      <c r="B11994" s="74" t="str">
        <f ca="1">IFERROR(__xludf.DUMMYFUNCTION("IF(REGEXMATCH(A11994,""wealth planning""),""Script 1"",""-"")"),"-")</f>
        <v>-</v>
      </c>
      <c r="C11994" s="74">
        <f t="shared" si="94"/>
        <v>0</v>
      </c>
      <c r="D11994" s="74" t="str">
        <f t="shared" si="95"/>
        <v>You: Hai assalamualaikum Syahirah,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1995" spans="1:4">
      <c r="B11995" s="74" t="str">
        <f ca="1">IFERROR(__xludf.DUMMYFUNCTION("IF(REGEXMATCH(A11995,""wealth planning""),""Script 1"",""-"")"),"-")</f>
        <v>-</v>
      </c>
      <c r="C11995" s="74">
        <f t="shared" si="94"/>
        <v>0</v>
      </c>
      <c r="D11995" s="74">
        <f t="shared" si="95"/>
        <v>0</v>
      </c>
    </row>
    <row r="11996" spans="1:4">
      <c r="A11996" s="74" t="s">
        <v>7691</v>
      </c>
      <c r="B11996" s="74" t="str">
        <f ca="1">IFERROR(__xludf.DUMMYFUNCTION("IF(REGEXMATCH(A11996,""wealth planning""),""Script 1"",""-"")"),"-")</f>
        <v>-</v>
      </c>
      <c r="C11996" s="74">
        <f t="shared" si="94"/>
        <v>0</v>
      </c>
      <c r="D11996" s="74">
        <f t="shared" si="95"/>
        <v>0</v>
      </c>
    </row>
    <row r="11997" spans="1:4">
      <c r="A11997" s="149">
        <v>45602</v>
      </c>
      <c r="B11997" s="74" t="str">
        <f ca="1">IFERROR(__xludf.DUMMYFUNCTION("IF(REGEXMATCH(A11997,""wealth planning""),""Script 1"",""-"")"),"#VALUE!")</f>
        <v>#VALUE!</v>
      </c>
      <c r="C11997" s="74" t="str">
        <f t="shared" si="94"/>
        <v>Muhd Syafiq</v>
      </c>
      <c r="D11997" s="74">
        <f t="shared" si="95"/>
        <v>0</v>
      </c>
    </row>
    <row r="11998" spans="1:4">
      <c r="A11998" s="149">
        <v>45602</v>
      </c>
      <c r="B11998" s="74" t="str">
        <f ca="1">IFERROR(__xludf.DUMMYFUNCTION("IF(REGEXMATCH(A11998,""wealth planning""),""Script 1"",""-"")"),"#VALUE!")</f>
        <v>#VALUE!</v>
      </c>
      <c r="C11998" s="149">
        <f t="shared" si="94"/>
        <v>45602</v>
      </c>
      <c r="D11998" s="74">
        <f t="shared" si="95"/>
        <v>0</v>
      </c>
    </row>
    <row r="11999" spans="1:4">
      <c r="A11999" s="74" t="s">
        <v>7692</v>
      </c>
      <c r="B11999" s="74" t="str">
        <f ca="1">IFERROR(__xludf.DUMMYFUNCTION("IF(REGEXMATCH(A11999,""wealth planning""),""Script 1"",""-"")"),"Script 1")</f>
        <v>Script 1</v>
      </c>
      <c r="C11999" s="149">
        <f t="shared" si="94"/>
        <v>45602</v>
      </c>
      <c r="D11999" s="74" t="str">
        <f t="shared" si="95"/>
        <v>Muhd Syafiq</v>
      </c>
    </row>
    <row r="12000" spans="1:4">
      <c r="B12000" s="74" t="str">
        <f ca="1">IFERROR(__xludf.DUMMYFUNCTION("IF(REGEXMATCH(A12000,""wealth planning""),""Script 1"",""-"")"),"-")</f>
        <v>-</v>
      </c>
      <c r="C12000" s="74" t="str">
        <f t="shared" si="94"/>
        <v>You: Hai assalamualaikum Muhd Syafiq,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000" s="149">
        <f t="shared" si="95"/>
        <v>45602</v>
      </c>
    </row>
    <row r="12001" spans="1:4">
      <c r="B12001" s="74" t="str">
        <f ca="1">IFERROR(__xludf.DUMMYFUNCTION("IF(REGEXMATCH(A12001,""wealth planning""),""Script 1"",""-"")"),"-")</f>
        <v>-</v>
      </c>
      <c r="C12001" s="74">
        <f t="shared" si="94"/>
        <v>0</v>
      </c>
      <c r="D12001" s="149">
        <f t="shared" si="95"/>
        <v>45602</v>
      </c>
    </row>
    <row r="12002" spans="1:4">
      <c r="B12002" s="74" t="str">
        <f ca="1">IFERROR(__xludf.DUMMYFUNCTION("IF(REGEXMATCH(A12002,""wealth planning""),""Script 1"",""-"")"),"-")</f>
        <v>-</v>
      </c>
      <c r="C12002" s="74">
        <f t="shared" si="94"/>
        <v>0</v>
      </c>
      <c r="D12002" s="74" t="str">
        <f t="shared" si="95"/>
        <v>You: Hai assalamualaikum Muhd Syafiq,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003" spans="1:4">
      <c r="A12003" s="74" t="s">
        <v>7694</v>
      </c>
      <c r="B12003" s="74" t="str">
        <f ca="1">IFERROR(__xludf.DUMMYFUNCTION("IF(REGEXMATCH(A12003,""wealth planning""),""Script 1"",""-"")"),"-")</f>
        <v>-</v>
      </c>
      <c r="C12003" s="74">
        <f t="shared" si="94"/>
        <v>0</v>
      </c>
      <c r="D12003" s="74">
        <f t="shared" si="95"/>
        <v>0</v>
      </c>
    </row>
    <row r="12004" spans="1:4">
      <c r="A12004" s="74" t="s">
        <v>7695</v>
      </c>
      <c r="B12004" s="74" t="str">
        <f ca="1">IFERROR(__xludf.DUMMYFUNCTION("IF(REGEXMATCH(A12004,""wealth planning""),""Script 1"",""-"")"),"-")</f>
        <v>-</v>
      </c>
      <c r="C12004" s="74" t="str">
        <f t="shared" si="94"/>
        <v>Noor Syamira MustafaStatus is reachable</v>
      </c>
      <c r="D12004" s="74">
        <f t="shared" si="95"/>
        <v>0</v>
      </c>
    </row>
    <row r="12005" spans="1:4">
      <c r="A12005" s="149">
        <v>45602</v>
      </c>
      <c r="B12005" s="74" t="str">
        <f ca="1">IFERROR(__xludf.DUMMYFUNCTION("IF(REGEXMATCH(A12005,""wealth planning""),""Script 1"",""-"")"),"#VALUE!")</f>
        <v>#VALUE!</v>
      </c>
      <c r="C12005" s="74" t="str">
        <f t="shared" si="94"/>
        <v>Noor Syamira Mustafa</v>
      </c>
      <c r="D12005" s="74">
        <f t="shared" si="95"/>
        <v>0</v>
      </c>
    </row>
    <row r="12006" spans="1:4">
      <c r="A12006" s="149">
        <v>45602</v>
      </c>
      <c r="B12006" s="74" t="str">
        <f ca="1">IFERROR(__xludf.DUMMYFUNCTION("IF(REGEXMATCH(A12006,""wealth planning""),""Script 1"",""-"")"),"#VALUE!")</f>
        <v>#VALUE!</v>
      </c>
      <c r="C12006" s="149">
        <f t="shared" si="94"/>
        <v>45602</v>
      </c>
      <c r="D12006" s="74" t="str">
        <f t="shared" si="95"/>
        <v>Noor Syamira MustafaStatus is reachable</v>
      </c>
    </row>
    <row r="12007" spans="1:4">
      <c r="A12007" s="74" t="s">
        <v>7696</v>
      </c>
      <c r="B12007" s="74" t="str">
        <f ca="1">IFERROR(__xludf.DUMMYFUNCTION("IF(REGEXMATCH(A12007,""wealth planning""),""Script 1"",""-"")"),"Script 1")</f>
        <v>Script 1</v>
      </c>
      <c r="C12007" s="149">
        <f t="shared" si="94"/>
        <v>45602</v>
      </c>
      <c r="D12007" s="74" t="str">
        <f t="shared" si="95"/>
        <v>Noor Syamira Mustafa</v>
      </c>
    </row>
    <row r="12008" spans="1:4">
      <c r="B12008" s="74" t="str">
        <f ca="1">IFERROR(__xludf.DUMMYFUNCTION("IF(REGEXMATCH(A12008,""wealth planning""),""Script 1"",""-"")"),"-")</f>
        <v>-</v>
      </c>
      <c r="C12008" s="74" t="str">
        <f t="shared" si="94"/>
        <v>You: Hai assalamualaikum puan Noor Syamira,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008" s="149">
        <f t="shared" si="95"/>
        <v>45602</v>
      </c>
    </row>
    <row r="12009" spans="1:4">
      <c r="B12009" s="74" t="str">
        <f ca="1">IFERROR(__xludf.DUMMYFUNCTION("IF(REGEXMATCH(A12009,""wealth planning""),""Script 1"",""-"")"),"-")</f>
        <v>-</v>
      </c>
      <c r="C12009" s="74">
        <f t="shared" si="94"/>
        <v>0</v>
      </c>
      <c r="D12009" s="149">
        <f t="shared" si="95"/>
        <v>45602</v>
      </c>
    </row>
    <row r="12010" spans="1:4">
      <c r="B12010" s="74" t="str">
        <f ca="1">IFERROR(__xludf.DUMMYFUNCTION("IF(REGEXMATCH(A12010,""wealth planning""),""Script 1"",""-"")"),"-")</f>
        <v>-</v>
      </c>
      <c r="C12010" s="74">
        <f t="shared" si="94"/>
        <v>0</v>
      </c>
      <c r="D12010" s="74" t="str">
        <f t="shared" si="95"/>
        <v>You: Hai assalamualaikum puan Noor Syamira,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011" spans="1:4">
      <c r="A12011" s="74" t="s">
        <v>7698</v>
      </c>
      <c r="B12011" s="74" t="str">
        <f ca="1">IFERROR(__xludf.DUMMYFUNCTION("IF(REGEXMATCH(A12011,""wealth planning""),""Script 1"",""-"")"),"-")</f>
        <v>-</v>
      </c>
      <c r="C12011" s="74">
        <f t="shared" si="94"/>
        <v>0</v>
      </c>
      <c r="D12011" s="74">
        <f t="shared" si="95"/>
        <v>0</v>
      </c>
    </row>
    <row r="12012" spans="1:4">
      <c r="A12012" s="74" t="s">
        <v>7699</v>
      </c>
      <c r="B12012" s="74" t="str">
        <f ca="1">IFERROR(__xludf.DUMMYFUNCTION("IF(REGEXMATCH(A12012,""wealth planning""),""Script 1"",""-"")"),"-")</f>
        <v>-</v>
      </c>
      <c r="C12012" s="74" t="str">
        <f t="shared" si="94"/>
        <v>Nur Aneis, #HIRING</v>
      </c>
      <c r="D12012" s="74">
        <f t="shared" si="95"/>
        <v>0</v>
      </c>
    </row>
    <row r="12013" spans="1:4">
      <c r="A12013" s="149">
        <v>45602</v>
      </c>
      <c r="B12013" s="74" t="str">
        <f ca="1">IFERROR(__xludf.DUMMYFUNCTION("IF(REGEXMATCH(A12013,""wealth planning""),""Script 1"",""-"")"),"#VALUE!")</f>
        <v>#VALUE!</v>
      </c>
      <c r="C12013" s="74" t="str">
        <f t="shared" si="94"/>
        <v>Nur Aneis</v>
      </c>
      <c r="D12013" s="74">
        <f t="shared" si="95"/>
        <v>0</v>
      </c>
    </row>
    <row r="12014" spans="1:4">
      <c r="A12014" s="149">
        <v>45602</v>
      </c>
      <c r="B12014" s="74" t="str">
        <f ca="1">IFERROR(__xludf.DUMMYFUNCTION("IF(REGEXMATCH(A12014,""wealth planning""),""Script 1"",""-"")"),"#VALUE!")</f>
        <v>#VALUE!</v>
      </c>
      <c r="C12014" s="149">
        <f t="shared" si="94"/>
        <v>45602</v>
      </c>
      <c r="D12014" s="74" t="str">
        <f t="shared" si="95"/>
        <v>Nur Aneis, #HIRING</v>
      </c>
    </row>
    <row r="12015" spans="1:4">
      <c r="A12015" s="74" t="s">
        <v>7700</v>
      </c>
      <c r="B12015" s="74" t="str">
        <f ca="1">IFERROR(__xludf.DUMMYFUNCTION("IF(REGEXMATCH(A12015,""wealth planning""),""Script 1"",""-"")"),"Script 1")</f>
        <v>Script 1</v>
      </c>
      <c r="C12015" s="149">
        <f t="shared" si="94"/>
        <v>45602</v>
      </c>
      <c r="D12015" s="74" t="str">
        <f t="shared" si="95"/>
        <v>Nur Aneis</v>
      </c>
    </row>
    <row r="12016" spans="1:4">
      <c r="B12016" s="74" t="str">
        <f ca="1">IFERROR(__xludf.DUMMYFUNCTION("IF(REGEXMATCH(A12016,""wealth planning""),""Script 1"",""-"")"),"-")</f>
        <v>-</v>
      </c>
      <c r="C12016" s="74" t="str">
        <f t="shared" si="94"/>
        <v>You: Hai assalamualaikum Nur Aneis,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016" s="149">
        <f t="shared" si="95"/>
        <v>45602</v>
      </c>
    </row>
    <row r="12017" spans="1:4">
      <c r="B12017" s="74" t="str">
        <f ca="1">IFERROR(__xludf.DUMMYFUNCTION("IF(REGEXMATCH(A12017,""wealth planning""),""Script 1"",""-"")"),"-")</f>
        <v>-</v>
      </c>
      <c r="C12017" s="74">
        <f t="shared" si="94"/>
        <v>0</v>
      </c>
      <c r="D12017" s="149">
        <f t="shared" si="95"/>
        <v>45602</v>
      </c>
    </row>
    <row r="12018" spans="1:4">
      <c r="B12018" s="74" t="str">
        <f ca="1">IFERROR(__xludf.DUMMYFUNCTION("IF(REGEXMATCH(A12018,""wealth planning""),""Script 1"",""-"")"),"-")</f>
        <v>-</v>
      </c>
      <c r="C12018" s="74">
        <f t="shared" si="94"/>
        <v>0</v>
      </c>
      <c r="D12018" s="74" t="str">
        <f t="shared" si="95"/>
        <v>You: Hai assalamualaikum Nur Aneis,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019" spans="1:4">
      <c r="A12019" s="74" t="s">
        <v>7702</v>
      </c>
      <c r="B12019" s="74" t="str">
        <f ca="1">IFERROR(__xludf.DUMMYFUNCTION("IF(REGEXMATCH(A12019,""wealth planning""),""Script 1"",""-"")"),"-")</f>
        <v>-</v>
      </c>
      <c r="C12019" s="74">
        <f t="shared" si="94"/>
        <v>0</v>
      </c>
      <c r="D12019" s="74">
        <f t="shared" si="95"/>
        <v>0</v>
      </c>
    </row>
    <row r="12020" spans="1:4">
      <c r="A12020" s="74" t="s">
        <v>7702</v>
      </c>
      <c r="B12020" s="74" t="str">
        <f ca="1">IFERROR(__xludf.DUMMYFUNCTION("IF(REGEXMATCH(A12020,""wealth planning""),""Script 1"",""-"")"),"-")</f>
        <v>-</v>
      </c>
      <c r="C12020" s="74" t="str">
        <f t="shared" si="94"/>
        <v>Hanisah Ismail Fahmi</v>
      </c>
      <c r="D12020" s="74">
        <f t="shared" si="95"/>
        <v>0</v>
      </c>
    </row>
    <row r="12021" spans="1:4">
      <c r="A12021" s="149">
        <v>45602</v>
      </c>
      <c r="B12021" s="74" t="str">
        <f ca="1">IFERROR(__xludf.DUMMYFUNCTION("IF(REGEXMATCH(A12021,""wealth planning""),""Script 1"",""-"")"),"#VALUE!")</f>
        <v>#VALUE!</v>
      </c>
      <c r="C12021" s="74" t="str">
        <f t="shared" si="94"/>
        <v>Hanisah Ismail Fahmi</v>
      </c>
      <c r="D12021" s="74">
        <f t="shared" si="95"/>
        <v>0</v>
      </c>
    </row>
    <row r="12022" spans="1:4">
      <c r="A12022" s="149">
        <v>45602</v>
      </c>
      <c r="B12022" s="74" t="str">
        <f ca="1">IFERROR(__xludf.DUMMYFUNCTION("IF(REGEXMATCH(A12022,""wealth planning""),""Script 1"",""-"")"),"#VALUE!")</f>
        <v>#VALUE!</v>
      </c>
      <c r="C12022" s="149">
        <f t="shared" si="94"/>
        <v>45602</v>
      </c>
      <c r="D12022" s="74" t="str">
        <f t="shared" si="95"/>
        <v>Hanisah Ismail Fahmi</v>
      </c>
    </row>
    <row r="12023" spans="1:4">
      <c r="A12023" s="74" t="s">
        <v>7703</v>
      </c>
      <c r="B12023" s="74" t="str">
        <f ca="1">IFERROR(__xludf.DUMMYFUNCTION("IF(REGEXMATCH(A12023,""wealth planning""),""Script 1"",""-"")"),"Script 1")</f>
        <v>Script 1</v>
      </c>
      <c r="C12023" s="149">
        <f t="shared" si="94"/>
        <v>45602</v>
      </c>
      <c r="D12023" s="74" t="str">
        <f t="shared" si="95"/>
        <v>Hanisah Ismail Fahmi</v>
      </c>
    </row>
    <row r="12024" spans="1:4">
      <c r="B12024" s="74" t="str">
        <f ca="1">IFERROR(__xludf.DUMMYFUNCTION("IF(REGEXMATCH(A12024,""wealth planning""),""Script 1"",""-"")"),"-")</f>
        <v>-</v>
      </c>
      <c r="C12024" s="74" t="str">
        <f t="shared" si="94"/>
        <v>You: Hai assalamualaikum Hanisah,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024" s="149">
        <f t="shared" si="95"/>
        <v>45602</v>
      </c>
    </row>
    <row r="12025" spans="1:4">
      <c r="B12025" s="74" t="str">
        <f ca="1">IFERROR(__xludf.DUMMYFUNCTION("IF(REGEXMATCH(A12025,""wealth planning""),""Script 1"",""-"")"),"-")</f>
        <v>-</v>
      </c>
      <c r="C12025" s="74">
        <f t="shared" si="94"/>
        <v>0</v>
      </c>
      <c r="D12025" s="149">
        <f t="shared" si="95"/>
        <v>45602</v>
      </c>
    </row>
    <row r="12026" spans="1:4">
      <c r="B12026" s="74" t="str">
        <f ca="1">IFERROR(__xludf.DUMMYFUNCTION("IF(REGEXMATCH(A12026,""wealth planning""),""Script 1"",""-"")"),"-")</f>
        <v>-</v>
      </c>
      <c r="C12026" s="74">
        <f t="shared" si="94"/>
        <v>0</v>
      </c>
      <c r="D12026" s="74" t="str">
        <f t="shared" si="95"/>
        <v>You: Hai assalamualaikum Hanisah,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027" spans="1:4">
      <c r="B12027" s="74" t="str">
        <f ca="1">IFERROR(__xludf.DUMMYFUNCTION("IF(REGEXMATCH(A12027,""wealth planning""),""Script 1"",""-"")"),"-")</f>
        <v>-</v>
      </c>
      <c r="C12027" s="74">
        <f t="shared" si="94"/>
        <v>0</v>
      </c>
      <c r="D12027" s="74">
        <f t="shared" si="95"/>
        <v>0</v>
      </c>
    </row>
    <row r="12028" spans="1:4">
      <c r="A12028" s="74" t="s">
        <v>3514</v>
      </c>
      <c r="B12028" s="74" t="str">
        <f ca="1">IFERROR(__xludf.DUMMYFUNCTION("IF(REGEXMATCH(A12028,""wealth planning""),""Script 1"",""-"")"),"-")</f>
        <v>-</v>
      </c>
      <c r="C12028" s="74">
        <f t="shared" si="94"/>
        <v>0</v>
      </c>
      <c r="D12028" s="74">
        <f t="shared" si="95"/>
        <v>0</v>
      </c>
    </row>
    <row r="12029" spans="1:4">
      <c r="A12029" s="149">
        <v>45602</v>
      </c>
      <c r="B12029" s="74" t="str">
        <f ca="1">IFERROR(__xludf.DUMMYFUNCTION("IF(REGEXMATCH(A12029,""wealth planning""),""Script 1"",""-"")"),"#VALUE!")</f>
        <v>#VALUE!</v>
      </c>
      <c r="C12029" s="74" t="str">
        <f t="shared" si="94"/>
        <v>Just you now</v>
      </c>
      <c r="D12029" s="74">
        <f t="shared" si="95"/>
        <v>0</v>
      </c>
    </row>
    <row r="12030" spans="1:4">
      <c r="A12030" s="149">
        <v>45602</v>
      </c>
      <c r="B12030" s="74" t="str">
        <f ca="1">IFERROR(__xludf.DUMMYFUNCTION("IF(REGEXMATCH(A12030,""wealth planning""),""Script 1"",""-"")"),"#VALUE!")</f>
        <v>#VALUE!</v>
      </c>
      <c r="C12030" s="149">
        <f t="shared" si="94"/>
        <v>45602</v>
      </c>
      <c r="D12030" s="74">
        <f t="shared" si="95"/>
        <v>0</v>
      </c>
    </row>
    <row r="12031" spans="1:4">
      <c r="A12031" s="74" t="s">
        <v>7705</v>
      </c>
      <c r="B12031" s="74" t="str">
        <f ca="1">IFERROR(__xludf.DUMMYFUNCTION("IF(REGEXMATCH(A12031,""wealth planning""),""Script 1"",""-"")"),"Script 1")</f>
        <v>Script 1</v>
      </c>
      <c r="C12031" s="149">
        <f t="shared" si="94"/>
        <v>45602</v>
      </c>
      <c r="D12031" s="74" t="str">
        <f t="shared" si="95"/>
        <v>Just you now</v>
      </c>
    </row>
    <row r="12032" spans="1:4">
      <c r="B12032" s="74" t="str">
        <f ca="1">IFERROR(__xludf.DUMMYFUNCTION("IF(REGEXMATCH(A12032,""wealth planning""),""Script 1"",""-"")"),"-")</f>
        <v>-</v>
      </c>
      <c r="C12032" s="74" t="str">
        <f t="shared" si="94"/>
        <v>You: Hai assalamualaikum Nurul Aida,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032" s="149">
        <f t="shared" si="95"/>
        <v>45602</v>
      </c>
    </row>
    <row r="12033" spans="1:4">
      <c r="B12033" s="74" t="str">
        <f ca="1">IFERROR(__xludf.DUMMYFUNCTION("IF(REGEXMATCH(A12033,""wealth planning""),""Script 1"",""-"")"),"-")</f>
        <v>-</v>
      </c>
      <c r="C12033" s="74">
        <f t="shared" si="94"/>
        <v>0</v>
      </c>
      <c r="D12033" s="149">
        <f t="shared" si="95"/>
        <v>45602</v>
      </c>
    </row>
    <row r="12034" spans="1:4">
      <c r="B12034" s="74" t="str">
        <f ca="1">IFERROR(__xludf.DUMMYFUNCTION("IF(REGEXMATCH(A12034,""wealth planning""),""Script 1"",""-"")"),"-")</f>
        <v>-</v>
      </c>
      <c r="C12034" s="74">
        <f t="shared" si="94"/>
        <v>0</v>
      </c>
      <c r="D12034" s="74" t="str">
        <f t="shared" si="95"/>
        <v>You: Hai assalamualaikum Nurul Aida,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035" spans="1:4">
      <c r="B12035" s="74" t="str">
        <f ca="1">IFERROR(__xludf.DUMMYFUNCTION("IF(REGEXMATCH(A12035,""wealth planning""),""Script 1"",""-"")"),"-")</f>
        <v>-</v>
      </c>
      <c r="C12035" s="74">
        <f t="shared" si="94"/>
        <v>0</v>
      </c>
      <c r="D12035" s="74">
        <f t="shared" si="95"/>
        <v>0</v>
      </c>
    </row>
    <row r="12036" spans="1:4">
      <c r="A12036" s="74" t="s">
        <v>7707</v>
      </c>
      <c r="B12036" s="74" t="str">
        <f ca="1">IFERROR(__xludf.DUMMYFUNCTION("IF(REGEXMATCH(A12036,""wealth planning""),""Script 1"",""-"")"),"-")</f>
        <v>-</v>
      </c>
      <c r="C12036" s="74">
        <f t="shared" si="94"/>
        <v>0</v>
      </c>
      <c r="D12036" s="74">
        <f t="shared" si="95"/>
        <v>0</v>
      </c>
    </row>
    <row r="12037" spans="1:4">
      <c r="A12037" s="149">
        <v>45602</v>
      </c>
      <c r="B12037" s="74" t="str">
        <f ca="1">IFERROR(__xludf.DUMMYFUNCTION("IF(REGEXMATCH(A12037,""wealth planning""),""Script 1"",""-"")"),"#VALUE!")</f>
        <v>#VALUE!</v>
      </c>
      <c r="C12037" s="74" t="str">
        <f t="shared" si="94"/>
        <v>Zareen Amirah</v>
      </c>
      <c r="D12037" s="74">
        <f t="shared" si="95"/>
        <v>0</v>
      </c>
    </row>
    <row r="12038" spans="1:4">
      <c r="A12038" s="149">
        <v>45602</v>
      </c>
      <c r="B12038" s="74" t="str">
        <f ca="1">IFERROR(__xludf.DUMMYFUNCTION("IF(REGEXMATCH(A12038,""wealth planning""),""Script 1"",""-"")"),"#VALUE!")</f>
        <v>#VALUE!</v>
      </c>
      <c r="C12038" s="149">
        <f t="shared" si="94"/>
        <v>45602</v>
      </c>
      <c r="D12038" s="74">
        <f t="shared" si="95"/>
        <v>0</v>
      </c>
    </row>
    <row r="12039" spans="1:4">
      <c r="A12039" s="74" t="s">
        <v>7708</v>
      </c>
      <c r="B12039" s="74" t="str">
        <f ca="1">IFERROR(__xludf.DUMMYFUNCTION("IF(REGEXMATCH(A12039,""wealth planning""),""Script 1"",""-"")"),"Script 1")</f>
        <v>Script 1</v>
      </c>
      <c r="C12039" s="149">
        <f t="shared" si="94"/>
        <v>45602</v>
      </c>
      <c r="D12039" s="74" t="str">
        <f t="shared" si="95"/>
        <v>Zareen Amirah</v>
      </c>
    </row>
    <row r="12040" spans="1:4">
      <c r="B12040" s="74" t="str">
        <f ca="1">IFERROR(__xludf.DUMMYFUNCTION("IF(REGEXMATCH(A12040,""wealth planning""),""Script 1"",""-"")"),"-")</f>
        <v>-</v>
      </c>
      <c r="C12040" s="74" t="str">
        <f t="shared" si="94"/>
        <v>You: Hai assalamualaikum Zareen,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040" s="149">
        <f t="shared" si="95"/>
        <v>45602</v>
      </c>
    </row>
    <row r="12041" spans="1:4">
      <c r="B12041" s="74" t="str">
        <f ca="1">IFERROR(__xludf.DUMMYFUNCTION("IF(REGEXMATCH(A12041,""wealth planning""),""Script 1"",""-"")"),"-")</f>
        <v>-</v>
      </c>
      <c r="C12041" s="74">
        <f t="shared" si="94"/>
        <v>0</v>
      </c>
      <c r="D12041" s="149">
        <f t="shared" si="95"/>
        <v>45602</v>
      </c>
    </row>
    <row r="12042" spans="1:4">
      <c r="B12042" s="74" t="str">
        <f ca="1">IFERROR(__xludf.DUMMYFUNCTION("IF(REGEXMATCH(A12042,""wealth planning""),""Script 1"",""-"")"),"-")</f>
        <v>-</v>
      </c>
      <c r="C12042" s="74">
        <f t="shared" si="94"/>
        <v>0</v>
      </c>
      <c r="D12042" s="74" t="str">
        <f t="shared" si="95"/>
        <v>You: Hai assalamualaikum Zareen,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043" spans="1:4">
      <c r="B12043" s="74" t="str">
        <f ca="1">IFERROR(__xludf.DUMMYFUNCTION("IF(REGEXMATCH(A12043,""wealth planning""),""Script 1"",""-"")"),"-")</f>
        <v>-</v>
      </c>
      <c r="C12043" s="74">
        <f t="shared" si="94"/>
        <v>0</v>
      </c>
      <c r="D12043" s="74">
        <f t="shared" si="95"/>
        <v>0</v>
      </c>
    </row>
    <row r="12044" spans="1:4">
      <c r="A12044" s="74" t="s">
        <v>7711</v>
      </c>
      <c r="B12044" s="74" t="str">
        <f ca="1">IFERROR(__xludf.DUMMYFUNCTION("IF(REGEXMATCH(A12044,""wealth planning""),""Script 1"",""-"")"),"-")</f>
        <v>-</v>
      </c>
      <c r="C12044" s="74">
        <f t="shared" si="94"/>
        <v>0</v>
      </c>
      <c r="D12044" s="74">
        <f t="shared" si="95"/>
        <v>0</v>
      </c>
    </row>
    <row r="12045" spans="1:4">
      <c r="A12045" s="149">
        <v>45602</v>
      </c>
      <c r="B12045" s="74" t="str">
        <f ca="1">IFERROR(__xludf.DUMMYFUNCTION("IF(REGEXMATCH(A12045,""wealth planning""),""Script 1"",""-"")"),"#VALUE!")</f>
        <v>#VALUE!</v>
      </c>
      <c r="C12045" s="74" t="str">
        <f t="shared" si="94"/>
        <v>UMAR ISMAT BIN MOHD NASRI</v>
      </c>
      <c r="D12045" s="74">
        <f t="shared" si="95"/>
        <v>0</v>
      </c>
    </row>
    <row r="12046" spans="1:4">
      <c r="A12046" s="149">
        <v>45602</v>
      </c>
      <c r="B12046" s="74" t="str">
        <f ca="1">IFERROR(__xludf.DUMMYFUNCTION("IF(REGEXMATCH(A12046,""wealth planning""),""Script 1"",""-"")"),"#VALUE!")</f>
        <v>#VALUE!</v>
      </c>
      <c r="C12046" s="149">
        <f t="shared" si="94"/>
        <v>45602</v>
      </c>
      <c r="D12046" s="74">
        <f t="shared" si="95"/>
        <v>0</v>
      </c>
    </row>
    <row r="12047" spans="1:4">
      <c r="A12047" s="74" t="s">
        <v>3282</v>
      </c>
      <c r="B12047" s="74" t="str">
        <f ca="1">IFERROR(__xludf.DUMMYFUNCTION("IF(REGEXMATCH(A12047,""wealth planning""),""Script 1"",""-"")"),"Script 1")</f>
        <v>Script 1</v>
      </c>
      <c r="C12047" s="149">
        <f t="shared" si="94"/>
        <v>45602</v>
      </c>
      <c r="D12047" s="74" t="str">
        <f t="shared" si="95"/>
        <v>UMAR ISMAT BIN MOHD NASRI</v>
      </c>
    </row>
    <row r="12048" spans="1:4">
      <c r="B12048" s="74" t="str">
        <f ca="1">IFERROR(__xludf.DUMMYFUNCTION("IF(REGEXMATCH(A12048,""wealth planning""),""Script 1"",""-"")"),"-")</f>
        <v>-</v>
      </c>
      <c r="C12048" s="74" t="str">
        <f t="shared" si="94"/>
        <v>You: Hai assalamualaikum Umar,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048" s="149">
        <f t="shared" si="95"/>
        <v>45602</v>
      </c>
    </row>
    <row r="12049" spans="1:4">
      <c r="B12049" s="74" t="str">
        <f ca="1">IFERROR(__xludf.DUMMYFUNCTION("IF(REGEXMATCH(A12049,""wealth planning""),""Script 1"",""-"")"),"-")</f>
        <v>-</v>
      </c>
      <c r="C12049" s="74">
        <f t="shared" si="94"/>
        <v>0</v>
      </c>
      <c r="D12049" s="149">
        <f t="shared" si="95"/>
        <v>45602</v>
      </c>
    </row>
    <row r="12050" spans="1:4">
      <c r="B12050" s="74" t="str">
        <f ca="1">IFERROR(__xludf.DUMMYFUNCTION("IF(REGEXMATCH(A12050,""wealth planning""),""Script 1"",""-"")"),"-")</f>
        <v>-</v>
      </c>
      <c r="C12050" s="74">
        <f t="shared" si="94"/>
        <v>0</v>
      </c>
      <c r="D12050" s="74" t="str">
        <f t="shared" si="95"/>
        <v>You: Hai assalamualaikum Umar,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051" spans="1:4">
      <c r="B12051" s="74" t="str">
        <f ca="1">IFERROR(__xludf.DUMMYFUNCTION("IF(REGEXMATCH(A12051,""wealth planning""),""Script 1"",""-"")"),"-")</f>
        <v>-</v>
      </c>
      <c r="C12051" s="74">
        <f t="shared" si="94"/>
        <v>0</v>
      </c>
      <c r="D12051" s="74">
        <f t="shared" si="95"/>
        <v>0</v>
      </c>
    </row>
    <row r="12052" spans="1:4">
      <c r="A12052" s="74" t="s">
        <v>7714</v>
      </c>
      <c r="B12052" s="74" t="str">
        <f ca="1">IFERROR(__xludf.DUMMYFUNCTION("IF(REGEXMATCH(A12052,""wealth planning""),""Script 1"",""-"")"),"-")</f>
        <v>-</v>
      </c>
      <c r="C12052" s="74">
        <f t="shared" si="94"/>
        <v>0</v>
      </c>
      <c r="D12052" s="74">
        <f t="shared" si="95"/>
        <v>0</v>
      </c>
    </row>
    <row r="12053" spans="1:4">
      <c r="A12053" s="149">
        <v>45602</v>
      </c>
      <c r="B12053" s="74" t="str">
        <f ca="1">IFERROR(__xludf.DUMMYFUNCTION("IF(REGEXMATCH(A12053,""wealth planning""),""Script 1"",""-"")"),"#VALUE!")</f>
        <v>#VALUE!</v>
      </c>
      <c r="C12053" s="74" t="str">
        <f t="shared" si="94"/>
        <v>NUR ASSYURA MD YASIN</v>
      </c>
      <c r="D12053" s="74">
        <f t="shared" si="95"/>
        <v>0</v>
      </c>
    </row>
    <row r="12054" spans="1:4">
      <c r="A12054" s="149">
        <v>45602</v>
      </c>
      <c r="B12054" s="74" t="str">
        <f ca="1">IFERROR(__xludf.DUMMYFUNCTION("IF(REGEXMATCH(A12054,""wealth planning""),""Script 1"",""-"")"),"#VALUE!")</f>
        <v>#VALUE!</v>
      </c>
      <c r="C12054" s="149">
        <f t="shared" si="94"/>
        <v>45602</v>
      </c>
      <c r="D12054" s="74">
        <f t="shared" si="95"/>
        <v>0</v>
      </c>
    </row>
    <row r="12055" spans="1:4">
      <c r="A12055" s="74" t="s">
        <v>7715</v>
      </c>
      <c r="B12055" s="74" t="str">
        <f ca="1">IFERROR(__xludf.DUMMYFUNCTION("IF(REGEXMATCH(A12055,""wealth planning""),""Script 1"",""-"")"),"Script 1")</f>
        <v>Script 1</v>
      </c>
      <c r="C12055" s="149">
        <f t="shared" si="94"/>
        <v>45602</v>
      </c>
      <c r="D12055" s="74" t="str">
        <f t="shared" si="95"/>
        <v>NUR ASSYURA MD YASIN</v>
      </c>
    </row>
    <row r="12056" spans="1:4">
      <c r="B12056" s="74" t="str">
        <f ca="1">IFERROR(__xludf.DUMMYFUNCTION("IF(REGEXMATCH(A12056,""wealth planning""),""Script 1"",""-"")"),"-")</f>
        <v>-</v>
      </c>
      <c r="C12056" s="74" t="str">
        <f t="shared" si="94"/>
        <v>You: Hai assalamualaikum Nur Assyura,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056" s="149">
        <f t="shared" si="95"/>
        <v>45602</v>
      </c>
    </row>
    <row r="12057" spans="1:4">
      <c r="B12057" s="74" t="str">
        <f ca="1">IFERROR(__xludf.DUMMYFUNCTION("IF(REGEXMATCH(A12057,""wealth planning""),""Script 1"",""-"")"),"-")</f>
        <v>-</v>
      </c>
      <c r="C12057" s="74">
        <f t="shared" si="94"/>
        <v>0</v>
      </c>
      <c r="D12057" s="149">
        <f t="shared" si="95"/>
        <v>45602</v>
      </c>
    </row>
    <row r="12058" spans="1:4">
      <c r="B12058" s="74" t="str">
        <f ca="1">IFERROR(__xludf.DUMMYFUNCTION("IF(REGEXMATCH(A12058,""wealth planning""),""Script 1"",""-"")"),"-")</f>
        <v>-</v>
      </c>
      <c r="C12058" s="74">
        <f t="shared" si="94"/>
        <v>0</v>
      </c>
      <c r="D12058" s="74" t="str">
        <f t="shared" si="95"/>
        <v>You: Hai assalamualaikum Nur Assyura,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059" spans="1:4">
      <c r="B12059" s="74" t="str">
        <f ca="1">IFERROR(__xludf.DUMMYFUNCTION("IF(REGEXMATCH(A12059,""wealth planning""),""Script 1"",""-"")"),"-")</f>
        <v>-</v>
      </c>
      <c r="C12059" s="74">
        <f t="shared" si="94"/>
        <v>0</v>
      </c>
      <c r="D12059" s="74">
        <f t="shared" si="95"/>
        <v>0</v>
      </c>
    </row>
    <row r="12060" spans="1:4">
      <c r="A12060" s="74" t="s">
        <v>7718</v>
      </c>
      <c r="B12060" s="74" t="str">
        <f ca="1">IFERROR(__xludf.DUMMYFUNCTION("IF(REGEXMATCH(A12060,""wealth planning""),""Script 1"",""-"")"),"-")</f>
        <v>-</v>
      </c>
      <c r="C12060" s="74">
        <f t="shared" si="94"/>
        <v>0</v>
      </c>
      <c r="D12060" s="74">
        <f t="shared" si="95"/>
        <v>0</v>
      </c>
    </row>
    <row r="12061" spans="1:4">
      <c r="A12061" s="149">
        <v>45602</v>
      </c>
      <c r="B12061" s="74" t="str">
        <f ca="1">IFERROR(__xludf.DUMMYFUNCTION("IF(REGEXMATCH(A12061,""wealth planning""),""Script 1"",""-"")"),"#VALUE!")</f>
        <v>#VALUE!</v>
      </c>
      <c r="C12061" s="74" t="str">
        <f t="shared" si="94"/>
        <v>Nur Elyfasya Tarmizi</v>
      </c>
      <c r="D12061" s="74">
        <f t="shared" si="95"/>
        <v>0</v>
      </c>
    </row>
    <row r="12062" spans="1:4">
      <c r="A12062" s="149">
        <v>45602</v>
      </c>
      <c r="B12062" s="74" t="str">
        <f ca="1">IFERROR(__xludf.DUMMYFUNCTION("IF(REGEXMATCH(A12062,""wealth planning""),""Script 1"",""-"")"),"#VALUE!")</f>
        <v>#VALUE!</v>
      </c>
      <c r="C12062" s="149">
        <f t="shared" si="94"/>
        <v>45602</v>
      </c>
      <c r="D12062" s="74">
        <f t="shared" si="95"/>
        <v>0</v>
      </c>
    </row>
    <row r="12063" spans="1:4">
      <c r="A12063" s="74" t="s">
        <v>7719</v>
      </c>
      <c r="B12063" s="74" t="str">
        <f ca="1">IFERROR(__xludf.DUMMYFUNCTION("IF(REGEXMATCH(A12063,""wealth planning""),""Script 1"",""-"")"),"Script 1")</f>
        <v>Script 1</v>
      </c>
      <c r="C12063" s="149">
        <f t="shared" si="94"/>
        <v>45602</v>
      </c>
      <c r="D12063" s="74" t="str">
        <f t="shared" si="95"/>
        <v>Nur Elyfasya Tarmizi</v>
      </c>
    </row>
    <row r="12064" spans="1:4">
      <c r="B12064" s="74" t="str">
        <f ca="1">IFERROR(__xludf.DUMMYFUNCTION("IF(REGEXMATCH(A12064,""wealth planning""),""Script 1"",""-"")"),"-")</f>
        <v>-</v>
      </c>
      <c r="C12064" s="74" t="str">
        <f t="shared" si="94"/>
        <v>You: Hai assalamualaikum Elyfasya,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064" s="149">
        <f t="shared" si="95"/>
        <v>45602</v>
      </c>
    </row>
    <row r="12065" spans="1:4">
      <c r="B12065" s="74" t="str">
        <f ca="1">IFERROR(__xludf.DUMMYFUNCTION("IF(REGEXMATCH(A12065,""wealth planning""),""Script 1"",""-"")"),"-")</f>
        <v>-</v>
      </c>
      <c r="C12065" s="74">
        <f t="shared" si="94"/>
        <v>0</v>
      </c>
      <c r="D12065" s="149">
        <f t="shared" si="95"/>
        <v>45602</v>
      </c>
    </row>
    <row r="12066" spans="1:4">
      <c r="B12066" s="74" t="str">
        <f ca="1">IFERROR(__xludf.DUMMYFUNCTION("IF(REGEXMATCH(A12066,""wealth planning""),""Script 1"",""-"")"),"-")</f>
        <v>-</v>
      </c>
      <c r="C12066" s="74">
        <f t="shared" si="94"/>
        <v>0</v>
      </c>
      <c r="D12066" s="74" t="str">
        <f t="shared" si="95"/>
        <v>You: Hai assalamualaikum Elyfasya,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067" spans="1:4">
      <c r="A12067" s="74" t="s">
        <v>7721</v>
      </c>
      <c r="B12067" s="74" t="str">
        <f ca="1">IFERROR(__xludf.DUMMYFUNCTION("IF(REGEXMATCH(A12067,""wealth planning""),""Script 1"",""-"")"),"-")</f>
        <v>-</v>
      </c>
      <c r="C12067" s="74">
        <f t="shared" si="94"/>
        <v>0</v>
      </c>
      <c r="D12067" s="74">
        <f t="shared" si="95"/>
        <v>0</v>
      </c>
    </row>
    <row r="12068" spans="1:4">
      <c r="A12068" s="74" t="s">
        <v>7722</v>
      </c>
      <c r="B12068" s="74" t="str">
        <f ca="1">IFERROR(__xludf.DUMMYFUNCTION("IF(REGEXMATCH(A12068,""wealth planning""),""Script 1"",""-"")"),"-")</f>
        <v>-</v>
      </c>
      <c r="C12068" s="74" t="str">
        <f t="shared" si="94"/>
        <v>Iman NatashaStatus is reachable</v>
      </c>
      <c r="D12068" s="74">
        <f t="shared" si="95"/>
        <v>0</v>
      </c>
    </row>
    <row r="12069" spans="1:4">
      <c r="A12069" s="149">
        <v>45602</v>
      </c>
      <c r="B12069" s="74" t="str">
        <f ca="1">IFERROR(__xludf.DUMMYFUNCTION("IF(REGEXMATCH(A12069,""wealth planning""),""Script 1"",""-"")"),"#VALUE!")</f>
        <v>#VALUE!</v>
      </c>
      <c r="C12069" s="74" t="str">
        <f t="shared" si="94"/>
        <v>Iman Natasha</v>
      </c>
      <c r="D12069" s="74">
        <f t="shared" si="95"/>
        <v>0</v>
      </c>
    </row>
    <row r="12070" spans="1:4">
      <c r="A12070" s="149">
        <v>45602</v>
      </c>
      <c r="B12070" s="74" t="str">
        <f ca="1">IFERROR(__xludf.DUMMYFUNCTION("IF(REGEXMATCH(A12070,""wealth planning""),""Script 1"",""-"")"),"#VALUE!")</f>
        <v>#VALUE!</v>
      </c>
      <c r="C12070" s="149">
        <f t="shared" si="94"/>
        <v>45602</v>
      </c>
      <c r="D12070" s="74" t="str">
        <f t="shared" si="95"/>
        <v>Iman NatashaStatus is reachable</v>
      </c>
    </row>
    <row r="12071" spans="1:4">
      <c r="A12071" s="74" t="s">
        <v>7723</v>
      </c>
      <c r="B12071" s="74" t="str">
        <f ca="1">IFERROR(__xludf.DUMMYFUNCTION("IF(REGEXMATCH(A12071,""wealth planning""),""Script 1"",""-"")"),"Script 1")</f>
        <v>Script 1</v>
      </c>
      <c r="C12071" s="149">
        <f t="shared" si="94"/>
        <v>45602</v>
      </c>
      <c r="D12071" s="74" t="str">
        <f t="shared" si="95"/>
        <v>Iman Natasha</v>
      </c>
    </row>
    <row r="12072" spans="1:4">
      <c r="B12072" s="74" t="str">
        <f ca="1">IFERROR(__xludf.DUMMYFUNCTION("IF(REGEXMATCH(A12072,""wealth planning""),""Script 1"",""-"")"),"-")</f>
        <v>-</v>
      </c>
      <c r="C12072" s="74" t="str">
        <f t="shared" si="94"/>
        <v>You: Hai assalamualaikum Iman Natasha,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072" s="149">
        <f t="shared" si="95"/>
        <v>45602</v>
      </c>
    </row>
    <row r="12073" spans="1:4">
      <c r="B12073" s="74" t="str">
        <f ca="1">IFERROR(__xludf.DUMMYFUNCTION("IF(REGEXMATCH(A12073,""wealth planning""),""Script 1"",""-"")"),"-")</f>
        <v>-</v>
      </c>
      <c r="C12073" s="74">
        <f t="shared" si="94"/>
        <v>0</v>
      </c>
      <c r="D12073" s="149">
        <f t="shared" si="95"/>
        <v>45602</v>
      </c>
    </row>
    <row r="12074" spans="1:4">
      <c r="B12074" s="74" t="str">
        <f ca="1">IFERROR(__xludf.DUMMYFUNCTION("IF(REGEXMATCH(A12074,""wealth planning""),""Script 1"",""-"")"),"-")</f>
        <v>-</v>
      </c>
      <c r="C12074" s="74">
        <f t="shared" si="94"/>
        <v>0</v>
      </c>
      <c r="D12074" s="74" t="str">
        <f t="shared" si="95"/>
        <v>You: Hai assalamualaikum Iman Natasha,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075" spans="1:4">
      <c r="A12075" s="74" t="s">
        <v>7725</v>
      </c>
      <c r="B12075" s="74" t="str">
        <f ca="1">IFERROR(__xludf.DUMMYFUNCTION("IF(REGEXMATCH(A12075,""wealth planning""),""Script 1"",""-"")"),"-")</f>
        <v>-</v>
      </c>
      <c r="C12075" s="74">
        <f t="shared" si="94"/>
        <v>0</v>
      </c>
      <c r="D12075" s="74">
        <f t="shared" si="95"/>
        <v>0</v>
      </c>
    </row>
    <row r="12076" spans="1:4">
      <c r="A12076" s="74" t="s">
        <v>7726</v>
      </c>
      <c r="B12076" s="74" t="str">
        <f ca="1">IFERROR(__xludf.DUMMYFUNCTION("IF(REGEXMATCH(A12076,""wealth planning""),""Script 1"",""-"")"),"-")</f>
        <v>-</v>
      </c>
      <c r="C12076" s="74" t="str">
        <f t="shared" si="94"/>
        <v>Farisya FarhanaStatus is reachable</v>
      </c>
      <c r="D12076" s="74">
        <f t="shared" si="95"/>
        <v>0</v>
      </c>
    </row>
    <row r="12077" spans="1:4">
      <c r="A12077" s="149">
        <v>45602</v>
      </c>
      <c r="B12077" s="74" t="str">
        <f ca="1">IFERROR(__xludf.DUMMYFUNCTION("IF(REGEXMATCH(A12077,""wealth planning""),""Script 1"",""-"")"),"#VALUE!")</f>
        <v>#VALUE!</v>
      </c>
      <c r="C12077" s="74" t="str">
        <f t="shared" si="94"/>
        <v>Farisya Farhana</v>
      </c>
      <c r="D12077" s="74">
        <f t="shared" si="95"/>
        <v>0</v>
      </c>
    </row>
    <row r="12078" spans="1:4">
      <c r="A12078" s="149">
        <v>45602</v>
      </c>
      <c r="B12078" s="74" t="str">
        <f ca="1">IFERROR(__xludf.DUMMYFUNCTION("IF(REGEXMATCH(A12078,""wealth planning""),""Script 1"",""-"")"),"#VALUE!")</f>
        <v>#VALUE!</v>
      </c>
      <c r="C12078" s="149">
        <f t="shared" si="94"/>
        <v>45602</v>
      </c>
      <c r="D12078" s="74" t="str">
        <f t="shared" si="95"/>
        <v>Farisya FarhanaStatus is reachable</v>
      </c>
    </row>
    <row r="12079" spans="1:4">
      <c r="A12079" s="74" t="s">
        <v>4135</v>
      </c>
      <c r="B12079" s="74" t="str">
        <f ca="1">IFERROR(__xludf.DUMMYFUNCTION("IF(REGEXMATCH(A12079,""wealth planning""),""Script 1"",""-"")"),"Script 1")</f>
        <v>Script 1</v>
      </c>
      <c r="C12079" s="149">
        <f t="shared" si="94"/>
        <v>45602</v>
      </c>
      <c r="D12079" s="74" t="str">
        <f t="shared" si="95"/>
        <v>Farisya Farhana</v>
      </c>
    </row>
    <row r="12080" spans="1:4">
      <c r="B12080" s="74" t="str">
        <f ca="1">IFERROR(__xludf.DUMMYFUNCTION("IF(REGEXMATCH(A12080,""wealth planning""),""Script 1"",""-"")"),"-")</f>
        <v>-</v>
      </c>
      <c r="C12080" s="74" t="str">
        <f t="shared" si="94"/>
        <v>You: Hai assalamualaikum Farisya,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080" s="149">
        <f t="shared" si="95"/>
        <v>45602</v>
      </c>
    </row>
    <row r="12081" spans="1:4">
      <c r="B12081" s="74" t="str">
        <f ca="1">IFERROR(__xludf.DUMMYFUNCTION("IF(REGEXMATCH(A12081,""wealth planning""),""Script 1"",""-"")"),"-")</f>
        <v>-</v>
      </c>
      <c r="C12081" s="74">
        <f t="shared" si="94"/>
        <v>0</v>
      </c>
      <c r="D12081" s="149">
        <f t="shared" si="95"/>
        <v>45602</v>
      </c>
    </row>
    <row r="12082" spans="1:4">
      <c r="B12082" s="74" t="str">
        <f ca="1">IFERROR(__xludf.DUMMYFUNCTION("IF(REGEXMATCH(A12082,""wealth planning""),""Script 1"",""-"")"),"-")</f>
        <v>-</v>
      </c>
      <c r="C12082" s="74">
        <f t="shared" si="94"/>
        <v>0</v>
      </c>
      <c r="D12082" s="74" t="str">
        <f t="shared" si="95"/>
        <v>You: Hai assalamualaikum Farisya,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083" spans="1:4">
      <c r="A12083" s="74" t="s">
        <v>7728</v>
      </c>
      <c r="B12083" s="74" t="str">
        <f ca="1">IFERROR(__xludf.DUMMYFUNCTION("IF(REGEXMATCH(A12083,""wealth planning""),""Script 1"",""-"")"),"-")</f>
        <v>-</v>
      </c>
      <c r="C12083" s="74">
        <f t="shared" si="94"/>
        <v>0</v>
      </c>
      <c r="D12083" s="74">
        <f t="shared" si="95"/>
        <v>0</v>
      </c>
    </row>
    <row r="12084" spans="1:4">
      <c r="A12084" s="74" t="s">
        <v>7729</v>
      </c>
      <c r="B12084" s="74" t="str">
        <f ca="1">IFERROR(__xludf.DUMMYFUNCTION("IF(REGEXMATCH(A12084,""wealth planning""),""Script 1"",""-"")"),"-")</f>
        <v>-</v>
      </c>
      <c r="C12084" s="74" t="str">
        <f t="shared" si="94"/>
        <v>Afriena RosliStatus is reachable</v>
      </c>
      <c r="D12084" s="74">
        <f t="shared" si="95"/>
        <v>0</v>
      </c>
    </row>
    <row r="12085" spans="1:4">
      <c r="A12085" s="149">
        <v>45602</v>
      </c>
      <c r="B12085" s="74" t="str">
        <f ca="1">IFERROR(__xludf.DUMMYFUNCTION("IF(REGEXMATCH(A12085,""wealth planning""),""Script 1"",""-"")"),"#VALUE!")</f>
        <v>#VALUE!</v>
      </c>
      <c r="C12085" s="74" t="str">
        <f t="shared" si="94"/>
        <v>Afriena Rosli</v>
      </c>
      <c r="D12085" s="74">
        <f t="shared" si="95"/>
        <v>0</v>
      </c>
    </row>
    <row r="12086" spans="1:4">
      <c r="A12086" s="149">
        <v>45602</v>
      </c>
      <c r="B12086" s="74" t="str">
        <f ca="1">IFERROR(__xludf.DUMMYFUNCTION("IF(REGEXMATCH(A12086,""wealth planning""),""Script 1"",""-"")"),"#VALUE!")</f>
        <v>#VALUE!</v>
      </c>
      <c r="C12086" s="149">
        <f t="shared" si="94"/>
        <v>45602</v>
      </c>
      <c r="D12086" s="74" t="str">
        <f t="shared" si="95"/>
        <v>Afriena RosliStatus is reachable</v>
      </c>
    </row>
    <row r="12087" spans="1:4">
      <c r="A12087" s="74" t="s">
        <v>7730</v>
      </c>
      <c r="B12087" s="74" t="str">
        <f ca="1">IFERROR(__xludf.DUMMYFUNCTION("IF(REGEXMATCH(A12087,""wealth planning""),""Script 1"",""-"")"),"Script 1")</f>
        <v>Script 1</v>
      </c>
      <c r="C12087" s="149">
        <f t="shared" si="94"/>
        <v>45602</v>
      </c>
      <c r="D12087" s="74" t="str">
        <f t="shared" si="95"/>
        <v>Afriena Rosli</v>
      </c>
    </row>
    <row r="12088" spans="1:4">
      <c r="B12088" s="74" t="str">
        <f ca="1">IFERROR(__xludf.DUMMYFUNCTION("IF(REGEXMATCH(A12088,""wealth planning""),""Script 1"",""-"")"),"-")</f>
        <v>-</v>
      </c>
      <c r="C12088" s="74" t="str">
        <f t="shared" si="94"/>
        <v>You: Hai assalamualaikum Afriena,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088" s="149">
        <f t="shared" si="95"/>
        <v>45602</v>
      </c>
    </row>
    <row r="12089" spans="1:4">
      <c r="B12089" s="74" t="str">
        <f ca="1">IFERROR(__xludf.DUMMYFUNCTION("IF(REGEXMATCH(A12089,""wealth planning""),""Script 1"",""-"")"),"-")</f>
        <v>-</v>
      </c>
      <c r="C12089" s="74">
        <f t="shared" si="94"/>
        <v>0</v>
      </c>
      <c r="D12089" s="149">
        <f t="shared" si="95"/>
        <v>45602</v>
      </c>
    </row>
    <row r="12090" spans="1:4">
      <c r="B12090" s="74" t="str">
        <f ca="1">IFERROR(__xludf.DUMMYFUNCTION("IF(REGEXMATCH(A12090,""wealth planning""),""Script 1"",""-"")"),"-")</f>
        <v>-</v>
      </c>
      <c r="C12090" s="74">
        <f t="shared" si="94"/>
        <v>0</v>
      </c>
      <c r="D12090" s="74" t="str">
        <f t="shared" si="95"/>
        <v>You: Hai assalamualaikum Afriena,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091" spans="1:4">
      <c r="A12091" s="74" t="s">
        <v>7732</v>
      </c>
      <c r="B12091" s="74" t="str">
        <f ca="1">IFERROR(__xludf.DUMMYFUNCTION("IF(REGEXMATCH(A12091,""wealth planning""),""Script 1"",""-"")"),"-")</f>
        <v>-</v>
      </c>
      <c r="C12091" s="74">
        <f t="shared" si="94"/>
        <v>0</v>
      </c>
      <c r="D12091" s="74">
        <f t="shared" si="95"/>
        <v>0</v>
      </c>
    </row>
    <row r="12092" spans="1:4">
      <c r="A12092" s="74" t="s">
        <v>7733</v>
      </c>
      <c r="B12092" s="74" t="str">
        <f ca="1">IFERROR(__xludf.DUMMYFUNCTION("IF(REGEXMATCH(A12092,""wealth planning""),""Script 1"",""-"")"),"-")</f>
        <v>-</v>
      </c>
      <c r="C12092" s="74" t="str">
        <f t="shared" si="94"/>
        <v>Afiqah ZulkepliStatus is reachable</v>
      </c>
      <c r="D12092" s="74">
        <f t="shared" si="95"/>
        <v>0</v>
      </c>
    </row>
    <row r="12093" spans="1:4">
      <c r="A12093" s="149">
        <v>45602</v>
      </c>
      <c r="B12093" s="74" t="str">
        <f ca="1">IFERROR(__xludf.DUMMYFUNCTION("IF(REGEXMATCH(A12093,""wealth planning""),""Script 1"",""-"")"),"#VALUE!")</f>
        <v>#VALUE!</v>
      </c>
      <c r="C12093" s="74" t="str">
        <f t="shared" si="94"/>
        <v>Afiqah Zulkepli</v>
      </c>
      <c r="D12093" s="74">
        <f t="shared" si="95"/>
        <v>0</v>
      </c>
    </row>
    <row r="12094" spans="1:4">
      <c r="A12094" s="149">
        <v>45602</v>
      </c>
      <c r="B12094" s="74" t="str">
        <f ca="1">IFERROR(__xludf.DUMMYFUNCTION("IF(REGEXMATCH(A12094,""wealth planning""),""Script 1"",""-"")"),"#VALUE!")</f>
        <v>#VALUE!</v>
      </c>
      <c r="C12094" s="149">
        <f t="shared" si="94"/>
        <v>45602</v>
      </c>
      <c r="D12094" s="74" t="str">
        <f t="shared" si="95"/>
        <v>Afiqah ZulkepliStatus is reachable</v>
      </c>
    </row>
    <row r="12095" spans="1:4">
      <c r="A12095" s="74" t="s">
        <v>3125</v>
      </c>
      <c r="B12095" s="74" t="str">
        <f ca="1">IFERROR(__xludf.DUMMYFUNCTION("IF(REGEXMATCH(A12095,""wealth planning""),""Script 1"",""-"")"),"Script 1")</f>
        <v>Script 1</v>
      </c>
      <c r="C12095" s="149">
        <f t="shared" si="94"/>
        <v>45602</v>
      </c>
      <c r="D12095" s="74" t="str">
        <f t="shared" si="95"/>
        <v>Afiqah Zulkepli</v>
      </c>
    </row>
    <row r="12096" spans="1:4">
      <c r="B12096" s="74" t="str">
        <f ca="1">IFERROR(__xludf.DUMMYFUNCTION("IF(REGEXMATCH(A12096,""wealth planning""),""Script 1"",""-"")"),"-")</f>
        <v>-</v>
      </c>
      <c r="C12096" s="74" t="str">
        <f t="shared" si="94"/>
        <v>You: Hai assalamualaikum 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096" s="149">
        <f t="shared" si="95"/>
        <v>45602</v>
      </c>
    </row>
    <row r="12097" spans="1:4">
      <c r="B12097" s="74" t="str">
        <f ca="1">IFERROR(__xludf.DUMMYFUNCTION("IF(REGEXMATCH(A12097,""wealth planning""),""Script 1"",""-"")"),"-")</f>
        <v>-</v>
      </c>
      <c r="C12097" s="74">
        <f t="shared" si="94"/>
        <v>0</v>
      </c>
      <c r="D12097" s="149">
        <f t="shared" si="95"/>
        <v>45602</v>
      </c>
    </row>
    <row r="12098" spans="1:4">
      <c r="B12098" s="74" t="str">
        <f ca="1">IFERROR(__xludf.DUMMYFUNCTION("IF(REGEXMATCH(A12098,""wealth planning""),""Script 1"",""-"")"),"-")</f>
        <v>-</v>
      </c>
      <c r="C12098" s="74">
        <f t="shared" si="94"/>
        <v>0</v>
      </c>
      <c r="D12098" s="74" t="str">
        <f t="shared" si="95"/>
        <v>You: Hai assalamualaikum 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099" spans="1:4">
      <c r="B12099" s="74" t="str">
        <f ca="1">IFERROR(__xludf.DUMMYFUNCTION("IF(REGEXMATCH(A12099,""wealth planning""),""Script 1"",""-"")"),"-")</f>
        <v>-</v>
      </c>
      <c r="C12099" s="74">
        <f t="shared" si="94"/>
        <v>0</v>
      </c>
      <c r="D12099" s="74">
        <f t="shared" si="95"/>
        <v>0</v>
      </c>
    </row>
    <row r="12100" spans="1:4">
      <c r="A12100" s="74" t="s">
        <v>7736</v>
      </c>
      <c r="B12100" s="74" t="str">
        <f ca="1">IFERROR(__xludf.DUMMYFUNCTION("IF(REGEXMATCH(A12100,""wealth planning""),""Script 1"",""-"")"),"-")</f>
        <v>-</v>
      </c>
      <c r="C12100" s="74">
        <f t="shared" si="94"/>
        <v>0</v>
      </c>
      <c r="D12100" s="74">
        <f t="shared" si="95"/>
        <v>0</v>
      </c>
    </row>
    <row r="12101" spans="1:4">
      <c r="A12101" s="149">
        <v>45602</v>
      </c>
      <c r="B12101" s="74" t="str">
        <f ca="1">IFERROR(__xludf.DUMMYFUNCTION("IF(REGEXMATCH(A12101,""wealth planning""),""Script 1"",""-"")"),"#VALUE!")</f>
        <v>#VALUE!</v>
      </c>
      <c r="C12101" s="74" t="str">
        <f t="shared" si="94"/>
        <v>Amylia Khairani</v>
      </c>
      <c r="D12101" s="74">
        <f t="shared" si="95"/>
        <v>0</v>
      </c>
    </row>
    <row r="12102" spans="1:4">
      <c r="A12102" s="149">
        <v>45602</v>
      </c>
      <c r="B12102" s="74" t="str">
        <f ca="1">IFERROR(__xludf.DUMMYFUNCTION("IF(REGEXMATCH(A12102,""wealth planning""),""Script 1"",""-"")"),"#VALUE!")</f>
        <v>#VALUE!</v>
      </c>
      <c r="C12102" s="149">
        <f t="shared" si="94"/>
        <v>45602</v>
      </c>
      <c r="D12102" s="74">
        <f t="shared" si="95"/>
        <v>0</v>
      </c>
    </row>
    <row r="12103" spans="1:4">
      <c r="A12103" s="74" t="s">
        <v>7737</v>
      </c>
      <c r="B12103" s="74" t="str">
        <f ca="1">IFERROR(__xludf.DUMMYFUNCTION("IF(REGEXMATCH(A12103,""wealth planning""),""Script 1"",""-"")"),"Script 1")</f>
        <v>Script 1</v>
      </c>
      <c r="C12103" s="149">
        <f t="shared" si="94"/>
        <v>45602</v>
      </c>
      <c r="D12103" s="74" t="str">
        <f t="shared" si="95"/>
        <v>Amylia Khairani</v>
      </c>
    </row>
    <row r="12104" spans="1:4">
      <c r="B12104" s="74" t="str">
        <f ca="1">IFERROR(__xludf.DUMMYFUNCTION("IF(REGEXMATCH(A12104,""wealth planning""),""Script 1"",""-"")"),"-")</f>
        <v>-</v>
      </c>
      <c r="C12104" s="74" t="str">
        <f t="shared" si="94"/>
        <v>You: Hai assalamualaikum Amylia,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104" s="149">
        <f t="shared" si="95"/>
        <v>45602</v>
      </c>
    </row>
    <row r="12105" spans="1:4">
      <c r="B12105" s="74" t="str">
        <f ca="1">IFERROR(__xludf.DUMMYFUNCTION("IF(REGEXMATCH(A12105,""wealth planning""),""Script 1"",""-"")"),"-")</f>
        <v>-</v>
      </c>
      <c r="C12105" s="74">
        <f t="shared" si="94"/>
        <v>0</v>
      </c>
      <c r="D12105" s="149">
        <f t="shared" si="95"/>
        <v>45602</v>
      </c>
    </row>
    <row r="12106" spans="1:4">
      <c r="B12106" s="74" t="str">
        <f ca="1">IFERROR(__xludf.DUMMYFUNCTION("IF(REGEXMATCH(A12106,""wealth planning""),""Script 1"",""-"")"),"-")</f>
        <v>-</v>
      </c>
      <c r="C12106" s="74">
        <f t="shared" si="94"/>
        <v>0</v>
      </c>
      <c r="D12106" s="74" t="str">
        <f t="shared" si="95"/>
        <v>You: Hai assalamualaikum Amylia,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107" spans="1:4">
      <c r="A12107" s="74" t="s">
        <v>7739</v>
      </c>
      <c r="B12107" s="74" t="str">
        <f ca="1">IFERROR(__xludf.DUMMYFUNCTION("IF(REGEXMATCH(A12107,""wealth planning""),""Script 1"",""-"")"),"-")</f>
        <v>-</v>
      </c>
      <c r="C12107" s="74">
        <f t="shared" si="94"/>
        <v>0</v>
      </c>
      <c r="D12107" s="74">
        <f t="shared" si="95"/>
        <v>0</v>
      </c>
    </row>
    <row r="12108" spans="1:4">
      <c r="A12108" s="74" t="s">
        <v>7740</v>
      </c>
      <c r="B12108" s="74" t="str">
        <f ca="1">IFERROR(__xludf.DUMMYFUNCTION("IF(REGEXMATCH(A12108,""wealth planning""),""Script 1"",""-"")"),"-")</f>
        <v>-</v>
      </c>
      <c r="C12108" s="74" t="str">
        <f t="shared" si="94"/>
        <v>Nur Izzaty binti Md KamaludinStatus is reachable</v>
      </c>
      <c r="D12108" s="74">
        <f t="shared" si="95"/>
        <v>0</v>
      </c>
    </row>
    <row r="12109" spans="1:4">
      <c r="A12109" s="149">
        <v>45602</v>
      </c>
      <c r="B12109" s="74" t="str">
        <f ca="1">IFERROR(__xludf.DUMMYFUNCTION("IF(REGEXMATCH(A12109,""wealth planning""),""Script 1"",""-"")"),"#VALUE!")</f>
        <v>#VALUE!</v>
      </c>
      <c r="C12109" s="74" t="str">
        <f t="shared" si="94"/>
        <v>Nur Izzaty binti Md Kamaludin</v>
      </c>
      <c r="D12109" s="74">
        <f t="shared" si="95"/>
        <v>0</v>
      </c>
    </row>
    <row r="12110" spans="1:4">
      <c r="A12110" s="149">
        <v>45602</v>
      </c>
      <c r="B12110" s="74" t="str">
        <f ca="1">IFERROR(__xludf.DUMMYFUNCTION("IF(REGEXMATCH(A12110,""wealth planning""),""Script 1"",""-"")"),"#VALUE!")</f>
        <v>#VALUE!</v>
      </c>
      <c r="C12110" s="149">
        <f t="shared" si="94"/>
        <v>45602</v>
      </c>
      <c r="D12110" s="74" t="str">
        <f t="shared" si="95"/>
        <v>Nur Izzaty binti Md KamaludinStatus is reachable</v>
      </c>
    </row>
    <row r="12111" spans="1:4">
      <c r="A12111" s="74" t="s">
        <v>7741</v>
      </c>
      <c r="B12111" s="74" t="str">
        <f ca="1">IFERROR(__xludf.DUMMYFUNCTION("IF(REGEXMATCH(A12111,""wealth planning""),""Script 1"",""-"")"),"Script 1")</f>
        <v>Script 1</v>
      </c>
      <c r="C12111" s="149">
        <f t="shared" si="94"/>
        <v>45602</v>
      </c>
      <c r="D12111" s="74" t="str">
        <f t="shared" si="95"/>
        <v>Nur Izzaty binti Md Kamaludin</v>
      </c>
    </row>
    <row r="12112" spans="1:4">
      <c r="B12112" s="74" t="str">
        <f ca="1">IFERROR(__xludf.DUMMYFUNCTION("IF(REGEXMATCH(A12112,""wealth planning""),""Script 1"",""-"")"),"-")</f>
        <v>-</v>
      </c>
      <c r="C12112" s="74" t="str">
        <f t="shared" si="94"/>
        <v>You: Hai assalamualaikum Izzaty,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112" s="149">
        <f t="shared" si="95"/>
        <v>45602</v>
      </c>
    </row>
    <row r="12113" spans="1:4">
      <c r="B12113" s="74" t="str">
        <f ca="1">IFERROR(__xludf.DUMMYFUNCTION("IF(REGEXMATCH(A12113,""wealth planning""),""Script 1"",""-"")"),"-")</f>
        <v>-</v>
      </c>
      <c r="C12113" s="74">
        <f t="shared" si="94"/>
        <v>0</v>
      </c>
      <c r="D12113" s="149">
        <f t="shared" si="95"/>
        <v>45602</v>
      </c>
    </row>
    <row r="12114" spans="1:4">
      <c r="B12114" s="74" t="str">
        <f ca="1">IFERROR(__xludf.DUMMYFUNCTION("IF(REGEXMATCH(A12114,""wealth planning""),""Script 1"",""-"")"),"-")</f>
        <v>-</v>
      </c>
      <c r="C12114" s="74">
        <f t="shared" si="94"/>
        <v>0</v>
      </c>
      <c r="D12114" s="74" t="str">
        <f t="shared" si="95"/>
        <v>You: Hai assalamualaikum Izzaty,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115" spans="1:4">
      <c r="B12115" s="74" t="str">
        <f ca="1">IFERROR(__xludf.DUMMYFUNCTION("IF(REGEXMATCH(A12115,""wealth planning""),""Script 1"",""-"")"),"-")</f>
        <v>-</v>
      </c>
      <c r="C12115" s="74">
        <f t="shared" si="94"/>
        <v>0</v>
      </c>
      <c r="D12115" s="74">
        <f t="shared" si="95"/>
        <v>0</v>
      </c>
    </row>
    <row r="12116" spans="1:4">
      <c r="A12116" s="74" t="s">
        <v>7744</v>
      </c>
      <c r="B12116" s="74" t="str">
        <f ca="1">IFERROR(__xludf.DUMMYFUNCTION("IF(REGEXMATCH(A12116,""wealth planning""),""Script 1"",""-"")"),"-")</f>
        <v>-</v>
      </c>
      <c r="C12116" s="74">
        <f t="shared" si="94"/>
        <v>0</v>
      </c>
      <c r="D12116" s="74">
        <f t="shared" si="95"/>
        <v>0</v>
      </c>
    </row>
    <row r="12117" spans="1:4">
      <c r="A12117" s="149">
        <v>45602</v>
      </c>
      <c r="B12117" s="74" t="str">
        <f ca="1">IFERROR(__xludf.DUMMYFUNCTION("IF(REGEXMATCH(A12117,""wealth planning""),""Script 1"",""-"")"),"#VALUE!")</f>
        <v>#VALUE!</v>
      </c>
      <c r="C12117" s="74" t="str">
        <f t="shared" si="94"/>
        <v>Che Nur Syafiqah Che Abd Malek</v>
      </c>
      <c r="D12117" s="74">
        <f t="shared" si="95"/>
        <v>0</v>
      </c>
    </row>
    <row r="12118" spans="1:4">
      <c r="A12118" s="149">
        <v>45602</v>
      </c>
      <c r="B12118" s="74" t="str">
        <f ca="1">IFERROR(__xludf.DUMMYFUNCTION("IF(REGEXMATCH(A12118,""wealth planning""),""Script 1"",""-"")"),"#VALUE!")</f>
        <v>#VALUE!</v>
      </c>
      <c r="C12118" s="149">
        <f t="shared" si="94"/>
        <v>45602</v>
      </c>
      <c r="D12118" s="74">
        <f t="shared" si="95"/>
        <v>0</v>
      </c>
    </row>
    <row r="12119" spans="1:4">
      <c r="A12119" s="74" t="s">
        <v>7745</v>
      </c>
      <c r="B12119" s="74" t="str">
        <f ca="1">IFERROR(__xludf.DUMMYFUNCTION("IF(REGEXMATCH(A12119,""wealth planning""),""Script 1"",""-"")"),"Script 1")</f>
        <v>Script 1</v>
      </c>
      <c r="C12119" s="149">
        <f t="shared" si="94"/>
        <v>45602</v>
      </c>
      <c r="D12119" s="74" t="str">
        <f t="shared" si="95"/>
        <v>Che Nur Syafiqah Che Abd Malek</v>
      </c>
    </row>
    <row r="12120" spans="1:4">
      <c r="B12120" s="74" t="str">
        <f ca="1">IFERROR(__xludf.DUMMYFUNCTION("IF(REGEXMATCH(A12120,""wealth planning""),""Script 1"",""-"")"),"-")</f>
        <v>-</v>
      </c>
      <c r="C12120" s="74" t="str">
        <f t="shared" si="94"/>
        <v>You: Hai assalamualaikum Che Nur Syafiqah,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120" s="149">
        <f t="shared" si="95"/>
        <v>45602</v>
      </c>
    </row>
    <row r="12121" spans="1:4">
      <c r="B12121" s="74" t="str">
        <f ca="1">IFERROR(__xludf.DUMMYFUNCTION("IF(REGEXMATCH(A12121,""wealth planning""),""Script 1"",""-"")"),"-")</f>
        <v>-</v>
      </c>
      <c r="C12121" s="74">
        <f t="shared" si="94"/>
        <v>0</v>
      </c>
      <c r="D12121" s="149">
        <f t="shared" si="95"/>
        <v>45602</v>
      </c>
    </row>
    <row r="12122" spans="1:4">
      <c r="B12122" s="74" t="str">
        <f ca="1">IFERROR(__xludf.DUMMYFUNCTION("IF(REGEXMATCH(A12122,""wealth planning""),""Script 1"",""-"")"),"-")</f>
        <v>-</v>
      </c>
      <c r="C12122" s="74">
        <f t="shared" si="94"/>
        <v>0</v>
      </c>
      <c r="D12122" s="74" t="str">
        <f t="shared" si="95"/>
        <v>You: Hai assalamualaikum Che Nur Syafiqah,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123" spans="1:4">
      <c r="A12123" s="74" t="s">
        <v>7747</v>
      </c>
      <c r="B12123" s="74" t="str">
        <f ca="1">IFERROR(__xludf.DUMMYFUNCTION("IF(REGEXMATCH(A12123,""wealth planning""),""Script 1"",""-"")"),"-")</f>
        <v>-</v>
      </c>
      <c r="C12123" s="74">
        <f t="shared" si="94"/>
        <v>0</v>
      </c>
      <c r="D12123" s="74">
        <f t="shared" si="95"/>
        <v>0</v>
      </c>
    </row>
    <row r="12124" spans="1:4">
      <c r="A12124" s="74" t="s">
        <v>7748</v>
      </c>
      <c r="B12124" s="74" t="str">
        <f ca="1">IFERROR(__xludf.DUMMYFUNCTION("IF(REGEXMATCH(A12124,""wealth planning""),""Script 1"",""-"")"),"-")</f>
        <v>-</v>
      </c>
      <c r="C12124" s="74" t="str">
        <f t="shared" si="94"/>
        <v>Shazlinda NordinStatus is reachable</v>
      </c>
      <c r="D12124" s="74">
        <f t="shared" si="95"/>
        <v>0</v>
      </c>
    </row>
    <row r="12125" spans="1:4">
      <c r="A12125" s="149">
        <v>45602</v>
      </c>
      <c r="B12125" s="74" t="str">
        <f ca="1">IFERROR(__xludf.DUMMYFUNCTION("IF(REGEXMATCH(A12125,""wealth planning""),""Script 1"",""-"")"),"#VALUE!")</f>
        <v>#VALUE!</v>
      </c>
      <c r="C12125" s="74" t="str">
        <f t="shared" si="94"/>
        <v>Shazlinda Nordin</v>
      </c>
      <c r="D12125" s="74">
        <f t="shared" si="95"/>
        <v>0</v>
      </c>
    </row>
    <row r="12126" spans="1:4">
      <c r="A12126" s="149">
        <v>45602</v>
      </c>
      <c r="B12126" s="74" t="str">
        <f ca="1">IFERROR(__xludf.DUMMYFUNCTION("IF(REGEXMATCH(A12126,""wealth planning""),""Script 1"",""-"")"),"#VALUE!")</f>
        <v>#VALUE!</v>
      </c>
      <c r="C12126" s="149">
        <f t="shared" si="94"/>
        <v>45602</v>
      </c>
      <c r="D12126" s="74" t="str">
        <f t="shared" si="95"/>
        <v>Shazlinda NordinStatus is reachable</v>
      </c>
    </row>
    <row r="12127" spans="1:4">
      <c r="A12127" s="74" t="s">
        <v>7749</v>
      </c>
      <c r="B12127" s="74" t="str">
        <f ca="1">IFERROR(__xludf.DUMMYFUNCTION("IF(REGEXMATCH(A12127,""wealth planning""),""Script 1"",""-"")"),"Script 1")</f>
        <v>Script 1</v>
      </c>
      <c r="C12127" s="149">
        <f t="shared" si="94"/>
        <v>45602</v>
      </c>
      <c r="D12127" s="74" t="str">
        <f t="shared" si="95"/>
        <v>Shazlinda Nordin</v>
      </c>
    </row>
    <row r="12128" spans="1:4">
      <c r="B12128" s="74" t="str">
        <f ca="1">IFERROR(__xludf.DUMMYFUNCTION("IF(REGEXMATCH(A12128,""wealth planning""),""Script 1"",""-"")"),"-")</f>
        <v>-</v>
      </c>
      <c r="C12128" s="74" t="str">
        <f t="shared" si="94"/>
        <v>You: Hai assalamualaikum Shazlinda,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128" s="149">
        <f t="shared" si="95"/>
        <v>45602</v>
      </c>
    </row>
    <row r="12129" spans="1:4">
      <c r="B12129" s="74" t="str">
        <f ca="1">IFERROR(__xludf.DUMMYFUNCTION("IF(REGEXMATCH(A12129,""wealth planning""),""Script 1"",""-"")"),"-")</f>
        <v>-</v>
      </c>
      <c r="C12129" s="74">
        <f t="shared" si="94"/>
        <v>0</v>
      </c>
      <c r="D12129" s="149">
        <f t="shared" si="95"/>
        <v>45602</v>
      </c>
    </row>
    <row r="12130" spans="1:4">
      <c r="B12130" s="74" t="str">
        <f ca="1">IFERROR(__xludf.DUMMYFUNCTION("IF(REGEXMATCH(A12130,""wealth planning""),""Script 1"",""-"")"),"-")</f>
        <v>-</v>
      </c>
      <c r="C12130" s="74">
        <f t="shared" si="94"/>
        <v>0</v>
      </c>
      <c r="D12130" s="74" t="str">
        <f t="shared" si="95"/>
        <v>You: Hai assalamualaikum Shazlinda,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131" spans="1:4">
      <c r="A12131" s="74" t="s">
        <v>7751</v>
      </c>
      <c r="B12131" s="74" t="str">
        <f ca="1">IFERROR(__xludf.DUMMYFUNCTION("IF(REGEXMATCH(A12131,""wealth planning""),""Script 1"",""-"")"),"-")</f>
        <v>-</v>
      </c>
      <c r="C12131" s="74">
        <f t="shared" si="94"/>
        <v>0</v>
      </c>
      <c r="D12131" s="74">
        <f t="shared" si="95"/>
        <v>0</v>
      </c>
    </row>
    <row r="12132" spans="1:4">
      <c r="A12132" s="74" t="s">
        <v>7752</v>
      </c>
      <c r="B12132" s="74" t="str">
        <f ca="1">IFERROR(__xludf.DUMMYFUNCTION("IF(REGEXMATCH(A12132,""wealth planning""),""Script 1"",""-"")"),"-")</f>
        <v>-</v>
      </c>
      <c r="C12132" s="74" t="str">
        <f t="shared" si="94"/>
        <v>Nurin Jaslina ZulkanainStatus is reachable</v>
      </c>
      <c r="D12132" s="74">
        <f t="shared" si="95"/>
        <v>0</v>
      </c>
    </row>
    <row r="12133" spans="1:4">
      <c r="A12133" s="149">
        <v>45602</v>
      </c>
      <c r="B12133" s="74" t="str">
        <f ca="1">IFERROR(__xludf.DUMMYFUNCTION("IF(REGEXMATCH(A12133,""wealth planning""),""Script 1"",""-"")"),"#VALUE!")</f>
        <v>#VALUE!</v>
      </c>
      <c r="C12133" s="74" t="str">
        <f t="shared" si="94"/>
        <v>Nurin Jaslina Zulkanain</v>
      </c>
      <c r="D12133" s="74">
        <f t="shared" si="95"/>
        <v>0</v>
      </c>
    </row>
    <row r="12134" spans="1:4">
      <c r="A12134" s="149">
        <v>45602</v>
      </c>
      <c r="B12134" s="74" t="str">
        <f ca="1">IFERROR(__xludf.DUMMYFUNCTION("IF(REGEXMATCH(A12134,""wealth planning""),""Script 1"",""-"")"),"#VALUE!")</f>
        <v>#VALUE!</v>
      </c>
      <c r="C12134" s="149">
        <f t="shared" si="94"/>
        <v>45602</v>
      </c>
      <c r="D12134" s="74" t="str">
        <f t="shared" si="95"/>
        <v>Nurin Jaslina ZulkanainStatus is reachable</v>
      </c>
    </row>
    <row r="12135" spans="1:4">
      <c r="A12135" s="74" t="s">
        <v>7753</v>
      </c>
      <c r="B12135" s="74" t="str">
        <f ca="1">IFERROR(__xludf.DUMMYFUNCTION("IF(REGEXMATCH(A12135,""wealth planning""),""Script 1"",""-"")"),"Script 1")</f>
        <v>Script 1</v>
      </c>
      <c r="C12135" s="149">
        <f t="shared" si="94"/>
        <v>45602</v>
      </c>
      <c r="D12135" s="74" t="str">
        <f t="shared" si="95"/>
        <v>Nurin Jaslina Zulkanain</v>
      </c>
    </row>
    <row r="12136" spans="1:4">
      <c r="B12136" s="74" t="str">
        <f ca="1">IFERROR(__xludf.DUMMYFUNCTION("IF(REGEXMATCH(A12136,""wealth planning""),""Script 1"",""-"")"),"-")</f>
        <v>-</v>
      </c>
      <c r="C12136" s="74" t="str">
        <f t="shared" si="94"/>
        <v>You: Hai assalamualaikum Nurin Jaslina,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136" s="149">
        <f t="shared" si="95"/>
        <v>45602</v>
      </c>
    </row>
    <row r="12137" spans="1:4">
      <c r="B12137" s="74" t="str">
        <f ca="1">IFERROR(__xludf.DUMMYFUNCTION("IF(REGEXMATCH(A12137,""wealth planning""),""Script 1"",""-"")"),"-")</f>
        <v>-</v>
      </c>
      <c r="C12137" s="74">
        <f t="shared" si="94"/>
        <v>0</v>
      </c>
      <c r="D12137" s="149">
        <f t="shared" si="95"/>
        <v>45602</v>
      </c>
    </row>
    <row r="12138" spans="1:4">
      <c r="B12138" s="74" t="str">
        <f ca="1">IFERROR(__xludf.DUMMYFUNCTION("IF(REGEXMATCH(A12138,""wealth planning""),""Script 1"",""-"")"),"-")</f>
        <v>-</v>
      </c>
      <c r="C12138" s="74">
        <f t="shared" si="94"/>
        <v>0</v>
      </c>
      <c r="D12138" s="74" t="str">
        <f t="shared" si="95"/>
        <v>You: Hai assalamualaikum Nurin Jaslina,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139" spans="1:4">
      <c r="B12139" s="74" t="str">
        <f ca="1">IFERROR(__xludf.DUMMYFUNCTION("IF(REGEXMATCH(A12139,""wealth planning""),""Script 1"",""-"")"),"-")</f>
        <v>-</v>
      </c>
      <c r="C12139" s="74">
        <f t="shared" si="94"/>
        <v>0</v>
      </c>
      <c r="D12139" s="74">
        <f t="shared" si="95"/>
        <v>0</v>
      </c>
    </row>
    <row r="12140" spans="1:4">
      <c r="A12140" s="74" t="s">
        <v>7756</v>
      </c>
      <c r="B12140" s="74" t="str">
        <f ca="1">IFERROR(__xludf.DUMMYFUNCTION("IF(REGEXMATCH(A12140,""wealth planning""),""Script 1"",""-"")"),"-")</f>
        <v>-</v>
      </c>
      <c r="C12140" s="74">
        <f t="shared" si="94"/>
        <v>0</v>
      </c>
      <c r="D12140" s="74">
        <f t="shared" si="95"/>
        <v>0</v>
      </c>
    </row>
    <row r="12141" spans="1:4">
      <c r="A12141" s="149">
        <v>45602</v>
      </c>
      <c r="B12141" s="74" t="str">
        <f ca="1">IFERROR(__xludf.DUMMYFUNCTION("IF(REGEXMATCH(A12141,""wealth planning""),""Script 1"",""-"")"),"#VALUE!")</f>
        <v>#VALUE!</v>
      </c>
      <c r="C12141" s="74" t="str">
        <f t="shared" si="94"/>
        <v>Ahmad Farid Hamidi Saiday</v>
      </c>
      <c r="D12141" s="74">
        <f t="shared" si="95"/>
        <v>0</v>
      </c>
    </row>
    <row r="12142" spans="1:4">
      <c r="A12142" s="149">
        <v>45602</v>
      </c>
      <c r="B12142" s="74" t="str">
        <f ca="1">IFERROR(__xludf.DUMMYFUNCTION("IF(REGEXMATCH(A12142,""wealth planning""),""Script 1"",""-"")"),"#VALUE!")</f>
        <v>#VALUE!</v>
      </c>
      <c r="C12142" s="149">
        <f t="shared" si="94"/>
        <v>45602</v>
      </c>
      <c r="D12142" s="74">
        <f t="shared" si="95"/>
        <v>0</v>
      </c>
    </row>
    <row r="12143" spans="1:4">
      <c r="A12143" s="74" t="s">
        <v>7757</v>
      </c>
      <c r="B12143" s="74" t="str">
        <f ca="1">IFERROR(__xludf.DUMMYFUNCTION("IF(REGEXMATCH(A12143,""wealth planning""),""Script 1"",""-"")"),"Script 1")</f>
        <v>Script 1</v>
      </c>
      <c r="C12143" s="149">
        <f t="shared" si="94"/>
        <v>45602</v>
      </c>
      <c r="D12143" s="74" t="str">
        <f t="shared" si="95"/>
        <v>Ahmad Farid Hamidi Saiday</v>
      </c>
    </row>
    <row r="12144" spans="1:4">
      <c r="B12144" s="74" t="str">
        <f ca="1">IFERROR(__xludf.DUMMYFUNCTION("IF(REGEXMATCH(A12144,""wealth planning""),""Script 1"",""-"")"),"-")</f>
        <v>-</v>
      </c>
      <c r="C12144" s="74" t="str">
        <f t="shared" si="94"/>
        <v>You: Hai assalamualaikum Farid,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144" s="149">
        <f t="shared" si="95"/>
        <v>45602</v>
      </c>
    </row>
    <row r="12145" spans="1:4">
      <c r="B12145" s="74" t="str">
        <f ca="1">IFERROR(__xludf.DUMMYFUNCTION("IF(REGEXMATCH(A12145,""wealth planning""),""Script 1"",""-"")"),"-")</f>
        <v>-</v>
      </c>
      <c r="C12145" s="74">
        <f t="shared" si="94"/>
        <v>0</v>
      </c>
      <c r="D12145" s="149">
        <f t="shared" si="95"/>
        <v>45602</v>
      </c>
    </row>
    <row r="12146" spans="1:4">
      <c r="B12146" s="74" t="str">
        <f ca="1">IFERROR(__xludf.DUMMYFUNCTION("IF(REGEXMATCH(A12146,""wealth planning""),""Script 1"",""-"")"),"-")</f>
        <v>-</v>
      </c>
      <c r="C12146" s="74">
        <f t="shared" si="94"/>
        <v>0</v>
      </c>
      <c r="D12146" s="74" t="str">
        <f t="shared" si="95"/>
        <v>You: Hai assalamualaikum Farid,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147" spans="1:4">
      <c r="B12147" s="74" t="str">
        <f ca="1">IFERROR(__xludf.DUMMYFUNCTION("IF(REGEXMATCH(A12147,""wealth planning""),""Script 1"",""-"")"),"-")</f>
        <v>-</v>
      </c>
      <c r="C12147" s="74">
        <f t="shared" si="94"/>
        <v>0</v>
      </c>
      <c r="D12147" s="74">
        <f t="shared" si="95"/>
        <v>0</v>
      </c>
    </row>
    <row r="12148" spans="1:4">
      <c r="A12148" s="74" t="s">
        <v>7760</v>
      </c>
      <c r="B12148" s="74" t="str">
        <f ca="1">IFERROR(__xludf.DUMMYFUNCTION("IF(REGEXMATCH(A12148,""wealth planning""),""Script 1"",""-"")"),"-")</f>
        <v>-</v>
      </c>
      <c r="C12148" s="74">
        <f t="shared" si="94"/>
        <v>0</v>
      </c>
      <c r="D12148" s="74">
        <f t="shared" si="95"/>
        <v>0</v>
      </c>
    </row>
    <row r="12149" spans="1:4">
      <c r="A12149" s="149">
        <v>45602</v>
      </c>
      <c r="B12149" s="74" t="str">
        <f ca="1">IFERROR(__xludf.DUMMYFUNCTION("IF(REGEXMATCH(A12149,""wealth planning""),""Script 1"",""-"")"),"#VALUE!")</f>
        <v>#VALUE!</v>
      </c>
      <c r="C12149" s="74" t="str">
        <f t="shared" si="94"/>
        <v>NUR AMIRA FATIHA ZULKIPLI</v>
      </c>
      <c r="D12149" s="74">
        <f t="shared" si="95"/>
        <v>0</v>
      </c>
    </row>
    <row r="12150" spans="1:4">
      <c r="A12150" s="149">
        <v>45602</v>
      </c>
      <c r="B12150" s="74" t="str">
        <f ca="1">IFERROR(__xludf.DUMMYFUNCTION("IF(REGEXMATCH(A12150,""wealth planning""),""Script 1"",""-"")"),"#VALUE!")</f>
        <v>#VALUE!</v>
      </c>
      <c r="C12150" s="149">
        <f t="shared" si="94"/>
        <v>45602</v>
      </c>
      <c r="D12150" s="74">
        <f t="shared" si="95"/>
        <v>0</v>
      </c>
    </row>
    <row r="12151" spans="1:4">
      <c r="A12151" s="74" t="s">
        <v>4362</v>
      </c>
      <c r="B12151" s="74" t="str">
        <f ca="1">IFERROR(__xludf.DUMMYFUNCTION("IF(REGEXMATCH(A12151,""wealth planning""),""Script 1"",""-"")"),"Script 1")</f>
        <v>Script 1</v>
      </c>
      <c r="C12151" s="149">
        <f t="shared" si="94"/>
        <v>45602</v>
      </c>
      <c r="D12151" s="74" t="str">
        <f t="shared" si="95"/>
        <v>NUR AMIRA FATIHA ZULKIPLI</v>
      </c>
    </row>
    <row r="12152" spans="1:4">
      <c r="B12152" s="74" t="str">
        <f ca="1">IFERROR(__xludf.DUMMYFUNCTION("IF(REGEXMATCH(A12152,""wealth planning""),""Script 1"",""-"")"),"-")</f>
        <v>-</v>
      </c>
      <c r="C12152" s="74" t="str">
        <f t="shared" si="94"/>
        <v>You: Hai assalamualaikum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152" s="149">
        <f t="shared" si="95"/>
        <v>45602</v>
      </c>
    </row>
    <row r="12153" spans="1:4">
      <c r="B12153" s="74" t="str">
        <f ca="1">IFERROR(__xludf.DUMMYFUNCTION("IF(REGEXMATCH(A12153,""wealth planning""),""Script 1"",""-"")"),"-")</f>
        <v>-</v>
      </c>
      <c r="C12153" s="74">
        <f t="shared" si="94"/>
        <v>0</v>
      </c>
      <c r="D12153" s="149">
        <f t="shared" si="95"/>
        <v>45602</v>
      </c>
    </row>
    <row r="12154" spans="1:4">
      <c r="B12154" s="74" t="str">
        <f ca="1">IFERROR(__xludf.DUMMYFUNCTION("IF(REGEXMATCH(A12154,""wealth planning""),""Script 1"",""-"")"),"-")</f>
        <v>-</v>
      </c>
      <c r="C12154" s="74">
        <f t="shared" si="94"/>
        <v>0</v>
      </c>
      <c r="D12154" s="74" t="str">
        <f t="shared" si="95"/>
        <v>You: Hai assalamualaikum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155" spans="1:4">
      <c r="B12155" s="74" t="str">
        <f ca="1">IFERROR(__xludf.DUMMYFUNCTION("IF(REGEXMATCH(A12155,""wealth planning""),""Script 1"",""-"")"),"-")</f>
        <v>-</v>
      </c>
      <c r="C12155" s="74">
        <f t="shared" si="94"/>
        <v>0</v>
      </c>
      <c r="D12155" s="74">
        <f t="shared" si="95"/>
        <v>0</v>
      </c>
    </row>
    <row r="12156" spans="1:4">
      <c r="A12156" s="74" t="s">
        <v>7763</v>
      </c>
      <c r="B12156" s="74" t="str">
        <f ca="1">IFERROR(__xludf.DUMMYFUNCTION("IF(REGEXMATCH(A12156,""wealth planning""),""Script 1"",""-"")"),"-")</f>
        <v>-</v>
      </c>
      <c r="C12156" s="74">
        <f t="shared" si="94"/>
        <v>0</v>
      </c>
      <c r="D12156" s="74">
        <f t="shared" si="95"/>
        <v>0</v>
      </c>
    </row>
    <row r="12157" spans="1:4">
      <c r="A12157" s="149">
        <v>45602</v>
      </c>
      <c r="B12157" s="74" t="str">
        <f ca="1">IFERROR(__xludf.DUMMYFUNCTION("IF(REGEXMATCH(A12157,""wealth planning""),""Script 1"",""-"")"),"#VALUE!")</f>
        <v>#VALUE!</v>
      </c>
      <c r="C12157" s="74" t="str">
        <f t="shared" si="94"/>
        <v>Asilah Balqis, ACIS (CS) (CGP)</v>
      </c>
      <c r="D12157" s="74">
        <f t="shared" si="95"/>
        <v>0</v>
      </c>
    </row>
    <row r="12158" spans="1:4">
      <c r="A12158" s="149">
        <v>45602</v>
      </c>
      <c r="B12158" s="74" t="str">
        <f ca="1">IFERROR(__xludf.DUMMYFUNCTION("IF(REGEXMATCH(A12158,""wealth planning""),""Script 1"",""-"")"),"#VALUE!")</f>
        <v>#VALUE!</v>
      </c>
      <c r="C12158" s="149">
        <f t="shared" si="94"/>
        <v>45602</v>
      </c>
      <c r="D12158" s="74">
        <f t="shared" si="95"/>
        <v>0</v>
      </c>
    </row>
    <row r="12159" spans="1:4">
      <c r="A12159" s="74" t="s">
        <v>7764</v>
      </c>
      <c r="B12159" s="74" t="str">
        <f ca="1">IFERROR(__xludf.DUMMYFUNCTION("IF(REGEXMATCH(A12159,""wealth planning""),""Script 1"",""-"")"),"Script 1")</f>
        <v>Script 1</v>
      </c>
      <c r="C12159" s="149">
        <f t="shared" si="94"/>
        <v>45602</v>
      </c>
      <c r="D12159" s="74" t="str">
        <f t="shared" si="95"/>
        <v>Asilah Balqis, ACIS (CS) (CGP)</v>
      </c>
    </row>
    <row r="12160" spans="1:4">
      <c r="B12160" s="74" t="str">
        <f ca="1">IFERROR(__xludf.DUMMYFUNCTION("IF(REGEXMATCH(A12160,""wealth planning""),""Script 1"",""-"")"),"-")</f>
        <v>-</v>
      </c>
      <c r="C12160" s="74" t="str">
        <f t="shared" si="94"/>
        <v>You: Hai assalamualaikum puan Asilah,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160" s="149">
        <f t="shared" si="95"/>
        <v>45602</v>
      </c>
    </row>
    <row r="12161" spans="1:4">
      <c r="B12161" s="74" t="str">
        <f ca="1">IFERROR(__xludf.DUMMYFUNCTION("IF(REGEXMATCH(A12161,""wealth planning""),""Script 1"",""-"")"),"-")</f>
        <v>-</v>
      </c>
      <c r="C12161" s="74">
        <f t="shared" si="94"/>
        <v>0</v>
      </c>
      <c r="D12161" s="149">
        <f t="shared" si="95"/>
        <v>45602</v>
      </c>
    </row>
    <row r="12162" spans="1:4">
      <c r="B12162" s="74" t="str">
        <f ca="1">IFERROR(__xludf.DUMMYFUNCTION("IF(REGEXMATCH(A12162,""wealth planning""),""Script 1"",""-"")"),"-")</f>
        <v>-</v>
      </c>
      <c r="C12162" s="74">
        <f t="shared" si="94"/>
        <v>0</v>
      </c>
      <c r="D12162" s="74" t="str">
        <f t="shared" si="95"/>
        <v>You: Hai assalamualaikum puan Asilah,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163" spans="1:4">
      <c r="B12163" s="74" t="str">
        <f ca="1">IFERROR(__xludf.DUMMYFUNCTION("IF(REGEXMATCH(A12163,""wealth planning""),""Script 1"",""-"")"),"-")</f>
        <v>-</v>
      </c>
      <c r="C12163" s="74">
        <f t="shared" si="94"/>
        <v>0</v>
      </c>
      <c r="D12163" s="74">
        <f t="shared" si="95"/>
        <v>0</v>
      </c>
    </row>
    <row r="12164" spans="1:4">
      <c r="A12164" s="74" t="s">
        <v>7767</v>
      </c>
      <c r="B12164" s="74" t="str">
        <f ca="1">IFERROR(__xludf.DUMMYFUNCTION("IF(REGEXMATCH(A12164,""wealth planning""),""Script 1"",""-"")"),"-")</f>
        <v>-</v>
      </c>
      <c r="C12164" s="74">
        <f t="shared" si="94"/>
        <v>0</v>
      </c>
      <c r="D12164" s="74">
        <f t="shared" si="95"/>
        <v>0</v>
      </c>
    </row>
    <row r="12165" spans="1:4">
      <c r="A12165" s="149">
        <v>45602</v>
      </c>
      <c r="B12165" s="74" t="str">
        <f ca="1">IFERROR(__xludf.DUMMYFUNCTION("IF(REGEXMATCH(A12165,""wealth planning""),""Script 1"",""-"")"),"#VALUE!")</f>
        <v>#VALUE!</v>
      </c>
      <c r="C12165" s="74" t="str">
        <f t="shared" si="94"/>
        <v>Hidayatulasyikin Rekemin</v>
      </c>
      <c r="D12165" s="74">
        <f t="shared" si="95"/>
        <v>0</v>
      </c>
    </row>
    <row r="12166" spans="1:4">
      <c r="A12166" s="149">
        <v>45602</v>
      </c>
      <c r="B12166" s="74" t="str">
        <f ca="1">IFERROR(__xludf.DUMMYFUNCTION("IF(REGEXMATCH(A12166,""wealth planning""),""Script 1"",""-"")"),"#VALUE!")</f>
        <v>#VALUE!</v>
      </c>
      <c r="C12166" s="149">
        <f t="shared" si="94"/>
        <v>45602</v>
      </c>
      <c r="D12166" s="74">
        <f t="shared" si="95"/>
        <v>0</v>
      </c>
    </row>
    <row r="12167" spans="1:4">
      <c r="A12167" s="74" t="s">
        <v>7768</v>
      </c>
      <c r="B12167" s="74" t="str">
        <f ca="1">IFERROR(__xludf.DUMMYFUNCTION("IF(REGEXMATCH(A12167,""wealth planning""),""Script 1"",""-"")"),"Script 1")</f>
        <v>Script 1</v>
      </c>
      <c r="C12167" s="149">
        <f t="shared" si="94"/>
        <v>45602</v>
      </c>
      <c r="D12167" s="74" t="str">
        <f t="shared" si="95"/>
        <v>Hidayatulasyikin Rekemin</v>
      </c>
    </row>
    <row r="12168" spans="1:4">
      <c r="B12168" s="74" t="str">
        <f ca="1">IFERROR(__xludf.DUMMYFUNCTION("IF(REGEXMATCH(A12168,""wealth planning""),""Script 1"",""-"")"),"-")</f>
        <v>-</v>
      </c>
      <c r="C12168" s="74" t="str">
        <f t="shared" si="94"/>
        <v>You: Hai assalamualaikum Hidayatulasyikin,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168" s="149">
        <f t="shared" si="95"/>
        <v>45602</v>
      </c>
    </row>
    <row r="12169" spans="1:4">
      <c r="B12169" s="74" t="str">
        <f ca="1">IFERROR(__xludf.DUMMYFUNCTION("IF(REGEXMATCH(A12169,""wealth planning""),""Script 1"",""-"")"),"-")</f>
        <v>-</v>
      </c>
      <c r="C12169" s="74">
        <f t="shared" si="94"/>
        <v>0</v>
      </c>
      <c r="D12169" s="149">
        <f t="shared" si="95"/>
        <v>45602</v>
      </c>
    </row>
    <row r="12170" spans="1:4">
      <c r="B12170" s="74" t="str">
        <f ca="1">IFERROR(__xludf.DUMMYFUNCTION("IF(REGEXMATCH(A12170,""wealth planning""),""Script 1"",""-"")"),"-")</f>
        <v>-</v>
      </c>
      <c r="C12170" s="74">
        <f t="shared" si="94"/>
        <v>0</v>
      </c>
      <c r="D12170" s="74" t="str">
        <f t="shared" si="95"/>
        <v>You: Hai assalamualaikum Hidayatulasyikin,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171" spans="1:4">
      <c r="B12171" s="74" t="str">
        <f ca="1">IFERROR(__xludf.DUMMYFUNCTION("IF(REGEXMATCH(A12171,""wealth planning""),""Script 1"",""-"")"),"-")</f>
        <v>-</v>
      </c>
      <c r="C12171" s="74">
        <f t="shared" si="94"/>
        <v>0</v>
      </c>
      <c r="D12171" s="74">
        <f t="shared" si="95"/>
        <v>0</v>
      </c>
    </row>
    <row r="12172" spans="1:4">
      <c r="A12172" s="74" t="s">
        <v>7771</v>
      </c>
      <c r="B12172" s="74" t="str">
        <f ca="1">IFERROR(__xludf.DUMMYFUNCTION("IF(REGEXMATCH(A12172,""wealth planning""),""Script 1"",""-"")"),"-")</f>
        <v>-</v>
      </c>
      <c r="C12172" s="74">
        <f t="shared" si="94"/>
        <v>0</v>
      </c>
      <c r="D12172" s="74">
        <f t="shared" si="95"/>
        <v>0</v>
      </c>
    </row>
    <row r="12173" spans="1:4">
      <c r="A12173" s="149">
        <v>45602</v>
      </c>
      <c r="B12173" s="74" t="str">
        <f ca="1">IFERROR(__xludf.DUMMYFUNCTION("IF(REGEXMATCH(A12173,""wealth planning""),""Script 1"",""-"")"),"#VALUE!")</f>
        <v>#VALUE!</v>
      </c>
      <c r="C12173" s="74" t="str">
        <f t="shared" si="94"/>
        <v>Nurul Zafirah Kamal Asraf</v>
      </c>
      <c r="D12173" s="74">
        <f t="shared" si="95"/>
        <v>0</v>
      </c>
    </row>
    <row r="12174" spans="1:4">
      <c r="A12174" s="149">
        <v>45602</v>
      </c>
      <c r="B12174" s="74" t="str">
        <f ca="1">IFERROR(__xludf.DUMMYFUNCTION("IF(REGEXMATCH(A12174,""wealth planning""),""Script 1"",""-"")"),"#VALUE!")</f>
        <v>#VALUE!</v>
      </c>
      <c r="C12174" s="149">
        <f t="shared" si="94"/>
        <v>45602</v>
      </c>
      <c r="D12174" s="74">
        <f t="shared" si="95"/>
        <v>0</v>
      </c>
    </row>
    <row r="12175" spans="1:4">
      <c r="A12175" s="74" t="s">
        <v>4032</v>
      </c>
      <c r="B12175" s="74" t="str">
        <f ca="1">IFERROR(__xludf.DUMMYFUNCTION("IF(REGEXMATCH(A12175,""wealth planning""),""Script 1"",""-"")"),"Script 1")</f>
        <v>Script 1</v>
      </c>
      <c r="C12175" s="149">
        <f t="shared" si="94"/>
        <v>45602</v>
      </c>
      <c r="D12175" s="74" t="str">
        <f t="shared" si="95"/>
        <v>Nurul Zafirah Kamal Asraf</v>
      </c>
    </row>
    <row r="12176" spans="1:4">
      <c r="B12176" s="74" t="str">
        <f ca="1">IFERROR(__xludf.DUMMYFUNCTION("IF(REGEXMATCH(A12176,""wealth planning""),""Script 1"",""-"")"),"-")</f>
        <v>-</v>
      </c>
      <c r="C12176" s="74" t="str">
        <f t="shared" si="94"/>
        <v>You: Hai assalamualaikum Zafirah,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176" s="149">
        <f t="shared" si="95"/>
        <v>45602</v>
      </c>
    </row>
    <row r="12177" spans="1:4">
      <c r="B12177" s="74" t="str">
        <f ca="1">IFERROR(__xludf.DUMMYFUNCTION("IF(REGEXMATCH(A12177,""wealth planning""),""Script 1"",""-"")"),"-")</f>
        <v>-</v>
      </c>
      <c r="C12177" s="74">
        <f t="shared" si="94"/>
        <v>0</v>
      </c>
      <c r="D12177" s="149">
        <f t="shared" si="95"/>
        <v>45602</v>
      </c>
    </row>
    <row r="12178" spans="1:4">
      <c r="B12178" s="74" t="str">
        <f ca="1">IFERROR(__xludf.DUMMYFUNCTION("IF(REGEXMATCH(A12178,""wealth planning""),""Script 1"",""-"")"),"-")</f>
        <v>-</v>
      </c>
      <c r="C12178" s="74">
        <f t="shared" si="94"/>
        <v>0</v>
      </c>
      <c r="D12178" s="74" t="str">
        <f t="shared" si="95"/>
        <v>You: Hai assalamualaikum Zafirah,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179" spans="1:4">
      <c r="B12179" s="74" t="str">
        <f ca="1">IFERROR(__xludf.DUMMYFUNCTION("IF(REGEXMATCH(A12179,""wealth planning""),""Script 1"",""-"")"),"-")</f>
        <v>-</v>
      </c>
      <c r="C12179" s="74">
        <f t="shared" si="94"/>
        <v>0</v>
      </c>
      <c r="D12179" s="74">
        <f t="shared" si="95"/>
        <v>0</v>
      </c>
    </row>
    <row r="12180" spans="1:4">
      <c r="A12180" s="74" t="s">
        <v>7774</v>
      </c>
      <c r="B12180" s="74" t="str">
        <f ca="1">IFERROR(__xludf.DUMMYFUNCTION("IF(REGEXMATCH(A12180,""wealth planning""),""Script 1"",""-"")"),"-")</f>
        <v>-</v>
      </c>
      <c r="C12180" s="74">
        <f t="shared" si="94"/>
        <v>0</v>
      </c>
      <c r="D12180" s="74">
        <f t="shared" si="95"/>
        <v>0</v>
      </c>
    </row>
    <row r="12181" spans="1:4">
      <c r="A12181" s="149">
        <v>45602</v>
      </c>
      <c r="B12181" s="74" t="str">
        <f ca="1">IFERROR(__xludf.DUMMYFUNCTION("IF(REGEXMATCH(A12181,""wealth planning""),""Script 1"",""-"")"),"#VALUE!")</f>
        <v>#VALUE!</v>
      </c>
      <c r="C12181" s="74" t="str">
        <f t="shared" si="94"/>
        <v>NUR FATHIN ASYIERA</v>
      </c>
      <c r="D12181" s="74">
        <f t="shared" si="95"/>
        <v>0</v>
      </c>
    </row>
    <row r="12182" spans="1:4">
      <c r="A12182" s="149">
        <v>45602</v>
      </c>
      <c r="B12182" s="74" t="str">
        <f ca="1">IFERROR(__xludf.DUMMYFUNCTION("IF(REGEXMATCH(A12182,""wealth planning""),""Script 1"",""-"")"),"#VALUE!")</f>
        <v>#VALUE!</v>
      </c>
      <c r="C12182" s="149">
        <f t="shared" si="94"/>
        <v>45602</v>
      </c>
      <c r="D12182" s="74">
        <f t="shared" si="95"/>
        <v>0</v>
      </c>
    </row>
    <row r="12183" spans="1:4">
      <c r="A12183" s="74" t="s">
        <v>7775</v>
      </c>
      <c r="B12183" s="74" t="str">
        <f ca="1">IFERROR(__xludf.DUMMYFUNCTION("IF(REGEXMATCH(A12183,""wealth planning""),""Script 1"",""-"")"),"Script 1")</f>
        <v>Script 1</v>
      </c>
      <c r="C12183" s="149">
        <f t="shared" si="94"/>
        <v>45602</v>
      </c>
      <c r="D12183" s="74" t="str">
        <f t="shared" si="95"/>
        <v>NUR FATHIN ASYIERA</v>
      </c>
    </row>
    <row r="12184" spans="1:4">
      <c r="B12184" s="74" t="str">
        <f ca="1">IFERROR(__xludf.DUMMYFUNCTION("IF(REGEXMATCH(A12184,""wealth planning""),""Script 1"",""-"")"),"-")</f>
        <v>-</v>
      </c>
      <c r="C12184" s="74" t="str">
        <f t="shared" si="94"/>
        <v>You: Hai assalamualaikum Fathin,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184" s="149">
        <f t="shared" si="95"/>
        <v>45602</v>
      </c>
    </row>
    <row r="12185" spans="1:4">
      <c r="B12185" s="74" t="str">
        <f ca="1">IFERROR(__xludf.DUMMYFUNCTION("IF(REGEXMATCH(A12185,""wealth planning""),""Script 1"",""-"")"),"-")</f>
        <v>-</v>
      </c>
      <c r="C12185" s="74">
        <f t="shared" si="94"/>
        <v>0</v>
      </c>
      <c r="D12185" s="149">
        <f t="shared" si="95"/>
        <v>45602</v>
      </c>
    </row>
    <row r="12186" spans="1:4">
      <c r="B12186" s="74" t="str">
        <f ca="1">IFERROR(__xludf.DUMMYFUNCTION("IF(REGEXMATCH(A12186,""wealth planning""),""Script 1"",""-"")"),"-")</f>
        <v>-</v>
      </c>
      <c r="C12186" s="74">
        <f t="shared" si="94"/>
        <v>0</v>
      </c>
      <c r="D12186" s="74" t="str">
        <f t="shared" si="95"/>
        <v>You: Hai assalamualaikum Fathin,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187" spans="1:4">
      <c r="B12187" s="74" t="str">
        <f ca="1">IFERROR(__xludf.DUMMYFUNCTION("IF(REGEXMATCH(A12187,""wealth planning""),""Script 1"",""-"")"),"-")</f>
        <v>-</v>
      </c>
      <c r="C12187" s="74">
        <f t="shared" si="94"/>
        <v>0</v>
      </c>
      <c r="D12187" s="74">
        <f t="shared" si="95"/>
        <v>0</v>
      </c>
    </row>
    <row r="12188" spans="1:4">
      <c r="A12188" s="74" t="s">
        <v>7778</v>
      </c>
      <c r="B12188" s="74" t="str">
        <f ca="1">IFERROR(__xludf.DUMMYFUNCTION("IF(REGEXMATCH(A12188,""wealth planning""),""Script 1"",""-"")"),"-")</f>
        <v>-</v>
      </c>
      <c r="C12188" s="74">
        <f t="shared" si="94"/>
        <v>0</v>
      </c>
      <c r="D12188" s="74">
        <f t="shared" si="95"/>
        <v>0</v>
      </c>
    </row>
    <row r="12189" spans="1:4">
      <c r="A12189" s="149">
        <v>45601</v>
      </c>
      <c r="B12189" s="74" t="str">
        <f ca="1">IFERROR(__xludf.DUMMYFUNCTION("IF(REGEXMATCH(A12189,""wealth planning""),""Script 1"",""-"")"),"#VALUE!")</f>
        <v>#VALUE!</v>
      </c>
      <c r="C12189" s="74" t="str">
        <f t="shared" si="94"/>
        <v>Nurin Nazurah Binti Nadzrene Nazurah</v>
      </c>
      <c r="D12189" s="74">
        <f t="shared" si="95"/>
        <v>0</v>
      </c>
    </row>
    <row r="12190" spans="1:4">
      <c r="A12190" s="149">
        <v>45601</v>
      </c>
      <c r="B12190" s="74" t="str">
        <f ca="1">IFERROR(__xludf.DUMMYFUNCTION("IF(REGEXMATCH(A12190,""wealth planning""),""Script 1"",""-"")"),"#VALUE!")</f>
        <v>#VALUE!</v>
      </c>
      <c r="C12190" s="149">
        <f t="shared" si="94"/>
        <v>45601</v>
      </c>
      <c r="D12190" s="74">
        <f t="shared" si="95"/>
        <v>0</v>
      </c>
    </row>
    <row r="12191" spans="1:4">
      <c r="A12191" s="74" t="s">
        <v>3306</v>
      </c>
      <c r="B12191" s="74" t="str">
        <f ca="1">IFERROR(__xludf.DUMMYFUNCTION("IF(REGEXMATCH(A12191,""wealth planning""),""Script 1"",""-"")"),"Script 1")</f>
        <v>Script 1</v>
      </c>
      <c r="C12191" s="149">
        <f t="shared" si="94"/>
        <v>45601</v>
      </c>
      <c r="D12191" s="74" t="str">
        <f t="shared" si="95"/>
        <v>Nurin Nazurah Binti Nadzrene Nazurah</v>
      </c>
    </row>
    <row r="12192" spans="1:4">
      <c r="B12192" s="74" t="str">
        <f ca="1">IFERROR(__xludf.DUMMYFUNCTION("IF(REGEXMATCH(A12192,""wealth planning""),""Script 1"",""-"")"),"-")</f>
        <v>-</v>
      </c>
      <c r="C12192" s="74" t="str">
        <f t="shared" si="94"/>
        <v>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192" s="149">
        <f t="shared" si="95"/>
        <v>45601</v>
      </c>
    </row>
    <row r="12193" spans="1:4">
      <c r="B12193" s="74" t="str">
        <f ca="1">IFERROR(__xludf.DUMMYFUNCTION("IF(REGEXMATCH(A12193,""wealth planning""),""Script 1"",""-"")"),"-")</f>
        <v>-</v>
      </c>
      <c r="C12193" s="74">
        <f t="shared" si="94"/>
        <v>0</v>
      </c>
      <c r="D12193" s="149">
        <f t="shared" si="95"/>
        <v>45601</v>
      </c>
    </row>
    <row r="12194" spans="1:4">
      <c r="B12194" s="74" t="str">
        <f ca="1">IFERROR(__xludf.DUMMYFUNCTION("IF(REGEXMATCH(A12194,""wealth planning""),""Script 1"",""-"")"),"-")</f>
        <v>-</v>
      </c>
      <c r="C12194" s="74">
        <f t="shared" si="94"/>
        <v>0</v>
      </c>
      <c r="D12194" s="74" t="str">
        <f t="shared" si="95"/>
        <v>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195" spans="1:4">
      <c r="B12195" s="74" t="str">
        <f ca="1">IFERROR(__xludf.DUMMYFUNCTION("IF(REGEXMATCH(A12195,""wealth planning""),""Script 1"",""-"")"),"-")</f>
        <v>-</v>
      </c>
      <c r="C12195" s="74">
        <f t="shared" si="94"/>
        <v>0</v>
      </c>
      <c r="D12195" s="74">
        <f t="shared" si="95"/>
        <v>0</v>
      </c>
    </row>
    <row r="12196" spans="1:4">
      <c r="A12196" s="74" t="s">
        <v>7781</v>
      </c>
      <c r="B12196" s="74" t="str">
        <f ca="1">IFERROR(__xludf.DUMMYFUNCTION("IF(REGEXMATCH(A12196,""wealth planning""),""Script 1"",""-"")"),"-")</f>
        <v>-</v>
      </c>
      <c r="C12196" s="74">
        <f t="shared" si="94"/>
        <v>0</v>
      </c>
      <c r="D12196" s="74">
        <f t="shared" si="95"/>
        <v>0</v>
      </c>
    </row>
    <row r="12197" spans="1:4">
      <c r="A12197" s="149">
        <v>45601</v>
      </c>
      <c r="B12197" s="74" t="str">
        <f ca="1">IFERROR(__xludf.DUMMYFUNCTION("IF(REGEXMATCH(A12197,""wealth planning""),""Script 1"",""-"")"),"#VALUE!")</f>
        <v>#VALUE!</v>
      </c>
      <c r="C12197" s="74" t="str">
        <f t="shared" si="94"/>
        <v>Nur Aneesa</v>
      </c>
      <c r="D12197" s="74">
        <f t="shared" si="95"/>
        <v>0</v>
      </c>
    </row>
    <row r="12198" spans="1:4">
      <c r="A12198" s="149">
        <v>45601</v>
      </c>
      <c r="B12198" s="74" t="str">
        <f ca="1">IFERROR(__xludf.DUMMYFUNCTION("IF(REGEXMATCH(A12198,""wealth planning""),""Script 1"",""-"")"),"#VALUE!")</f>
        <v>#VALUE!</v>
      </c>
      <c r="C12198" s="149">
        <f t="shared" si="94"/>
        <v>45601</v>
      </c>
      <c r="D12198" s="74">
        <f t="shared" si="95"/>
        <v>0</v>
      </c>
    </row>
    <row r="12199" spans="1:4">
      <c r="A12199" s="74" t="s">
        <v>7782</v>
      </c>
      <c r="B12199" s="74" t="str">
        <f ca="1">IFERROR(__xludf.DUMMYFUNCTION("IF(REGEXMATCH(A12199,""wealth planning""),""Script 1"",""-"")"),"Script 1")</f>
        <v>Script 1</v>
      </c>
      <c r="C12199" s="149">
        <f t="shared" si="94"/>
        <v>45601</v>
      </c>
      <c r="D12199" s="74" t="str">
        <f t="shared" si="95"/>
        <v>Nur Aneesa</v>
      </c>
    </row>
    <row r="12200" spans="1:4">
      <c r="B12200" s="74" t="str">
        <f ca="1">IFERROR(__xludf.DUMMYFUNCTION("IF(REGEXMATCH(A12200,""wealth planning""),""Script 1"",""-"")"),"-")</f>
        <v>-</v>
      </c>
      <c r="C12200" s="74" t="str">
        <f t="shared" si="94"/>
        <v>You: Hai assalamualaikum Nur Aneesa,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200" s="149">
        <f t="shared" si="95"/>
        <v>45601</v>
      </c>
    </row>
    <row r="12201" spans="1:4">
      <c r="B12201" s="74" t="str">
        <f ca="1">IFERROR(__xludf.DUMMYFUNCTION("IF(REGEXMATCH(A12201,""wealth planning""),""Script 1"",""-"")"),"-")</f>
        <v>-</v>
      </c>
      <c r="C12201" s="74">
        <f t="shared" si="94"/>
        <v>0</v>
      </c>
      <c r="D12201" s="149">
        <f t="shared" si="95"/>
        <v>45601</v>
      </c>
    </row>
    <row r="12202" spans="1:4">
      <c r="B12202" s="74" t="str">
        <f ca="1">IFERROR(__xludf.DUMMYFUNCTION("IF(REGEXMATCH(A12202,""wealth planning""),""Script 1"",""-"")"),"-")</f>
        <v>-</v>
      </c>
      <c r="C12202" s="74">
        <f t="shared" si="94"/>
        <v>0</v>
      </c>
      <c r="D12202" s="74" t="str">
        <f t="shared" si="95"/>
        <v>You: Hai assalamualaikum Nur Aneesa,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203" spans="1:4">
      <c r="A12203" s="74" t="s">
        <v>7784</v>
      </c>
      <c r="B12203" s="74" t="str">
        <f ca="1">IFERROR(__xludf.DUMMYFUNCTION("IF(REGEXMATCH(A12203,""wealth planning""),""Script 1"",""-"")"),"-")</f>
        <v>-</v>
      </c>
      <c r="C12203" s="74">
        <f t="shared" si="94"/>
        <v>0</v>
      </c>
      <c r="D12203" s="74">
        <f t="shared" si="95"/>
        <v>0</v>
      </c>
    </row>
    <row r="12204" spans="1:4">
      <c r="A12204" s="74" t="s">
        <v>7785</v>
      </c>
      <c r="B12204" s="74" t="str">
        <f ca="1">IFERROR(__xludf.DUMMYFUNCTION("IF(REGEXMATCH(A12204,""wealth planning""),""Script 1"",""-"")"),"-")</f>
        <v>-</v>
      </c>
      <c r="C12204" s="74" t="str">
        <f t="shared" si="94"/>
        <v>Amal FirdausStatus is reachable</v>
      </c>
      <c r="D12204" s="74">
        <f t="shared" si="95"/>
        <v>0</v>
      </c>
    </row>
    <row r="12205" spans="1:4">
      <c r="A12205" s="149">
        <v>45601</v>
      </c>
      <c r="B12205" s="74" t="str">
        <f ca="1">IFERROR(__xludf.DUMMYFUNCTION("IF(REGEXMATCH(A12205,""wealth planning""),""Script 1"",""-"")"),"#VALUE!")</f>
        <v>#VALUE!</v>
      </c>
      <c r="C12205" s="74" t="str">
        <f t="shared" si="94"/>
        <v>Amal Firdaus</v>
      </c>
      <c r="D12205" s="74">
        <f t="shared" si="95"/>
        <v>0</v>
      </c>
    </row>
    <row r="12206" spans="1:4">
      <c r="A12206" s="149">
        <v>45601</v>
      </c>
      <c r="B12206" s="74" t="str">
        <f ca="1">IFERROR(__xludf.DUMMYFUNCTION("IF(REGEXMATCH(A12206,""wealth planning""),""Script 1"",""-"")"),"#VALUE!")</f>
        <v>#VALUE!</v>
      </c>
      <c r="C12206" s="149">
        <f t="shared" si="94"/>
        <v>45601</v>
      </c>
      <c r="D12206" s="74" t="str">
        <f t="shared" si="95"/>
        <v>Amal FirdausStatus is reachable</v>
      </c>
    </row>
    <row r="12207" spans="1:4">
      <c r="A12207" s="74" t="s">
        <v>7786</v>
      </c>
      <c r="B12207" s="74" t="str">
        <f ca="1">IFERROR(__xludf.DUMMYFUNCTION("IF(REGEXMATCH(A12207,""wealth planning""),""Script 1"",""-"")"),"Script 1")</f>
        <v>Script 1</v>
      </c>
      <c r="C12207" s="149">
        <f t="shared" si="94"/>
        <v>45601</v>
      </c>
      <c r="D12207" s="74" t="str">
        <f t="shared" si="95"/>
        <v>Amal Firdaus</v>
      </c>
    </row>
    <row r="12208" spans="1:4">
      <c r="B12208" s="74" t="str">
        <f ca="1">IFERROR(__xludf.DUMMYFUNCTION("IF(REGEXMATCH(A12208,""wealth planning""),""Script 1"",""-"")"),"-")</f>
        <v>-</v>
      </c>
      <c r="C12208" s="74" t="str">
        <f t="shared" si="94"/>
        <v>You: Hai assalamualaikum Amal,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208" s="149">
        <f t="shared" si="95"/>
        <v>45601</v>
      </c>
    </row>
    <row r="12209" spans="1:4">
      <c r="B12209" s="74" t="str">
        <f ca="1">IFERROR(__xludf.DUMMYFUNCTION("IF(REGEXMATCH(A12209,""wealth planning""),""Script 1"",""-"")"),"-")</f>
        <v>-</v>
      </c>
      <c r="C12209" s="74">
        <f t="shared" si="94"/>
        <v>0</v>
      </c>
      <c r="D12209" s="149">
        <f t="shared" si="95"/>
        <v>45601</v>
      </c>
    </row>
    <row r="12210" spans="1:4">
      <c r="B12210" s="74" t="str">
        <f ca="1">IFERROR(__xludf.DUMMYFUNCTION("IF(REGEXMATCH(A12210,""wealth planning""),""Script 1"",""-"")"),"-")</f>
        <v>-</v>
      </c>
      <c r="C12210" s="74">
        <f t="shared" si="94"/>
        <v>0</v>
      </c>
      <c r="D12210" s="74" t="str">
        <f t="shared" si="95"/>
        <v>You: Hai assalamualaikum Amal,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211" spans="1:4">
      <c r="A12211" s="74" t="s">
        <v>7788</v>
      </c>
      <c r="B12211" s="74" t="str">
        <f ca="1">IFERROR(__xludf.DUMMYFUNCTION("IF(REGEXMATCH(A12211,""wealth planning""),""Script 1"",""-"")"),"-")</f>
        <v>-</v>
      </c>
      <c r="C12211" s="74">
        <f t="shared" si="94"/>
        <v>0</v>
      </c>
      <c r="D12211" s="74">
        <f t="shared" si="95"/>
        <v>0</v>
      </c>
    </row>
    <row r="12212" spans="1:4">
      <c r="A12212" s="74" t="s">
        <v>7788</v>
      </c>
      <c r="B12212" s="74" t="str">
        <f ca="1">IFERROR(__xludf.DUMMYFUNCTION("IF(REGEXMATCH(A12212,""wealth planning""),""Script 1"",""-"")"),"-")</f>
        <v>-</v>
      </c>
      <c r="C12212" s="74" t="str">
        <f t="shared" si="94"/>
        <v>Qistina Fuat</v>
      </c>
      <c r="D12212" s="74">
        <f t="shared" si="95"/>
        <v>0</v>
      </c>
    </row>
    <row r="12213" spans="1:4">
      <c r="A12213" s="149">
        <v>45601</v>
      </c>
      <c r="B12213" s="74" t="str">
        <f ca="1">IFERROR(__xludf.DUMMYFUNCTION("IF(REGEXMATCH(A12213,""wealth planning""),""Script 1"",""-"")"),"#VALUE!")</f>
        <v>#VALUE!</v>
      </c>
      <c r="C12213" s="74" t="str">
        <f t="shared" si="94"/>
        <v>Qistina Fuat</v>
      </c>
      <c r="D12213" s="74">
        <f t="shared" si="95"/>
        <v>0</v>
      </c>
    </row>
    <row r="12214" spans="1:4">
      <c r="A12214" s="149">
        <v>45601</v>
      </c>
      <c r="B12214" s="74" t="str">
        <f ca="1">IFERROR(__xludf.DUMMYFUNCTION("IF(REGEXMATCH(A12214,""wealth planning""),""Script 1"",""-"")"),"#VALUE!")</f>
        <v>#VALUE!</v>
      </c>
      <c r="C12214" s="149">
        <f t="shared" si="94"/>
        <v>45601</v>
      </c>
      <c r="D12214" s="74" t="str">
        <f t="shared" si="95"/>
        <v>Qistina Fuat</v>
      </c>
    </row>
    <row r="12215" spans="1:4">
      <c r="A12215" s="74" t="s">
        <v>4158</v>
      </c>
      <c r="B12215" s="74" t="str">
        <f ca="1">IFERROR(__xludf.DUMMYFUNCTION("IF(REGEXMATCH(A12215,""wealth planning""),""Script 1"",""-"")"),"Script 1")</f>
        <v>Script 1</v>
      </c>
      <c r="C12215" s="149">
        <f t="shared" si="94"/>
        <v>45601</v>
      </c>
      <c r="D12215" s="74" t="str">
        <f t="shared" si="95"/>
        <v>Qistina Fuat</v>
      </c>
    </row>
    <row r="12216" spans="1:4">
      <c r="B12216" s="74" t="str">
        <f ca="1">IFERROR(__xludf.DUMMYFUNCTION("IF(REGEXMATCH(A12216,""wealth planning""),""Script 1"",""-"")"),"-")</f>
        <v>-</v>
      </c>
      <c r="C12216" s="74" t="str">
        <f t="shared" si="94"/>
        <v>You: Hai assalamualaikum Qistina,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216" s="149">
        <f t="shared" si="95"/>
        <v>45601</v>
      </c>
    </row>
    <row r="12217" spans="1:4">
      <c r="B12217" s="74" t="str">
        <f ca="1">IFERROR(__xludf.DUMMYFUNCTION("IF(REGEXMATCH(A12217,""wealth planning""),""Script 1"",""-"")"),"-")</f>
        <v>-</v>
      </c>
      <c r="C12217" s="74">
        <f t="shared" si="94"/>
        <v>0</v>
      </c>
      <c r="D12217" s="149">
        <f t="shared" si="95"/>
        <v>45601</v>
      </c>
    </row>
    <row r="12218" spans="1:4">
      <c r="B12218" s="74" t="str">
        <f ca="1">IFERROR(__xludf.DUMMYFUNCTION("IF(REGEXMATCH(A12218,""wealth planning""),""Script 1"",""-"")"),"-")</f>
        <v>-</v>
      </c>
      <c r="C12218" s="74">
        <f t="shared" si="94"/>
        <v>0</v>
      </c>
      <c r="D12218" s="74" t="str">
        <f t="shared" si="95"/>
        <v>You: Hai assalamualaikum Qistina,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219" spans="1:4">
      <c r="A12219" s="74" t="s">
        <v>7790</v>
      </c>
      <c r="B12219" s="74" t="str">
        <f ca="1">IFERROR(__xludf.DUMMYFUNCTION("IF(REGEXMATCH(A12219,""wealth planning""),""Script 1"",""-"")"),"-")</f>
        <v>-</v>
      </c>
      <c r="C12219" s="74">
        <f t="shared" si="94"/>
        <v>0</v>
      </c>
      <c r="D12219" s="74">
        <f t="shared" si="95"/>
        <v>0</v>
      </c>
    </row>
    <row r="12220" spans="1:4">
      <c r="A12220" s="74" t="s">
        <v>7790</v>
      </c>
      <c r="B12220" s="74" t="str">
        <f ca="1">IFERROR(__xludf.DUMMYFUNCTION("IF(REGEXMATCH(A12220,""wealth planning""),""Script 1"",""-"")"),"-")</f>
        <v>-</v>
      </c>
      <c r="C12220" s="74" t="str">
        <f t="shared" si="94"/>
        <v>Nurin Mustafa</v>
      </c>
      <c r="D12220" s="74">
        <f t="shared" si="95"/>
        <v>0</v>
      </c>
    </row>
    <row r="12221" spans="1:4">
      <c r="A12221" s="149">
        <v>45601</v>
      </c>
      <c r="B12221" s="74" t="str">
        <f ca="1">IFERROR(__xludf.DUMMYFUNCTION("IF(REGEXMATCH(A12221,""wealth planning""),""Script 1"",""-"")"),"#VALUE!")</f>
        <v>#VALUE!</v>
      </c>
      <c r="C12221" s="74" t="str">
        <f t="shared" si="94"/>
        <v>Nurin Mustafa</v>
      </c>
      <c r="D12221" s="74">
        <f t="shared" si="95"/>
        <v>0</v>
      </c>
    </row>
    <row r="12222" spans="1:4">
      <c r="A12222" s="149">
        <v>45601</v>
      </c>
      <c r="B12222" s="74" t="str">
        <f ca="1">IFERROR(__xludf.DUMMYFUNCTION("IF(REGEXMATCH(A12222,""wealth planning""),""Script 1"",""-"")"),"#VALUE!")</f>
        <v>#VALUE!</v>
      </c>
      <c r="C12222" s="149">
        <f t="shared" si="94"/>
        <v>45601</v>
      </c>
      <c r="D12222" s="74" t="str">
        <f t="shared" si="95"/>
        <v>Nurin Mustafa</v>
      </c>
    </row>
    <row r="12223" spans="1:4">
      <c r="A12223" s="74" t="s">
        <v>3306</v>
      </c>
      <c r="B12223" s="74" t="str">
        <f ca="1">IFERROR(__xludf.DUMMYFUNCTION("IF(REGEXMATCH(A12223,""wealth planning""),""Script 1"",""-"")"),"Script 1")</f>
        <v>Script 1</v>
      </c>
      <c r="C12223" s="149">
        <f t="shared" si="94"/>
        <v>45601</v>
      </c>
      <c r="D12223" s="74" t="str">
        <f t="shared" si="95"/>
        <v>Nurin Mustafa</v>
      </c>
    </row>
    <row r="12224" spans="1:4">
      <c r="B12224" s="74" t="str">
        <f ca="1">IFERROR(__xludf.DUMMYFUNCTION("IF(REGEXMATCH(A12224,""wealth planning""),""Script 1"",""-"")"),"-")</f>
        <v>-</v>
      </c>
      <c r="C12224" s="74" t="str">
        <f t="shared" si="94"/>
        <v>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224" s="149">
        <f t="shared" si="95"/>
        <v>45601</v>
      </c>
    </row>
    <row r="12225" spans="1:4">
      <c r="B12225" s="74" t="str">
        <f ca="1">IFERROR(__xludf.DUMMYFUNCTION("IF(REGEXMATCH(A12225,""wealth planning""),""Script 1"",""-"")"),"-")</f>
        <v>-</v>
      </c>
      <c r="C12225" s="74">
        <f t="shared" si="94"/>
        <v>0</v>
      </c>
      <c r="D12225" s="149">
        <f t="shared" si="95"/>
        <v>45601</v>
      </c>
    </row>
    <row r="12226" spans="1:4">
      <c r="B12226" s="74" t="str">
        <f ca="1">IFERROR(__xludf.DUMMYFUNCTION("IF(REGEXMATCH(A12226,""wealth planning""),""Script 1"",""-"")"),"-")</f>
        <v>-</v>
      </c>
      <c r="C12226" s="74">
        <f t="shared" si="94"/>
        <v>0</v>
      </c>
      <c r="D12226" s="74" t="str">
        <f t="shared" si="95"/>
        <v>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227" spans="1:4">
      <c r="B12227" s="74" t="str">
        <f ca="1">IFERROR(__xludf.DUMMYFUNCTION("IF(REGEXMATCH(A12227,""wealth planning""),""Script 1"",""-"")"),"-")</f>
        <v>-</v>
      </c>
      <c r="C12227" s="74">
        <f t="shared" si="94"/>
        <v>0</v>
      </c>
      <c r="D12227" s="74">
        <f t="shared" si="95"/>
        <v>0</v>
      </c>
    </row>
    <row r="12228" spans="1:4">
      <c r="A12228" s="74" t="s">
        <v>7793</v>
      </c>
      <c r="B12228" s="74" t="str">
        <f ca="1">IFERROR(__xludf.DUMMYFUNCTION("IF(REGEXMATCH(A12228,""wealth planning""),""Script 1"",""-"")"),"-")</f>
        <v>-</v>
      </c>
      <c r="C12228" s="74">
        <f t="shared" si="94"/>
        <v>0</v>
      </c>
      <c r="D12228" s="74">
        <f t="shared" si="95"/>
        <v>0</v>
      </c>
    </row>
    <row r="12229" spans="1:4">
      <c r="A12229" s="149">
        <v>45601</v>
      </c>
      <c r="B12229" s="74" t="str">
        <f ca="1">IFERROR(__xludf.DUMMYFUNCTION("IF(REGEXMATCH(A12229,""wealth planning""),""Script 1"",""-"")"),"#VALUE!")</f>
        <v>#VALUE!</v>
      </c>
      <c r="C12229" s="74" t="str">
        <f t="shared" si="94"/>
        <v>MUHAMMAD THAQIF HAZIM BIN HAMADI</v>
      </c>
      <c r="D12229" s="74">
        <f t="shared" si="95"/>
        <v>0</v>
      </c>
    </row>
    <row r="12230" spans="1:4">
      <c r="A12230" s="149">
        <v>45601</v>
      </c>
      <c r="B12230" s="74" t="str">
        <f ca="1">IFERROR(__xludf.DUMMYFUNCTION("IF(REGEXMATCH(A12230,""wealth planning""),""Script 1"",""-"")"),"#VALUE!")</f>
        <v>#VALUE!</v>
      </c>
      <c r="C12230" s="149">
        <f t="shared" si="94"/>
        <v>45601</v>
      </c>
      <c r="D12230" s="74">
        <f t="shared" si="95"/>
        <v>0</v>
      </c>
    </row>
    <row r="12231" spans="1:4">
      <c r="A12231" s="74" t="s">
        <v>7794</v>
      </c>
      <c r="B12231" s="74" t="str">
        <f ca="1">IFERROR(__xludf.DUMMYFUNCTION("IF(REGEXMATCH(A12231,""wealth planning""),""Script 1"",""-"")"),"Script 1")</f>
        <v>Script 1</v>
      </c>
      <c r="C12231" s="149">
        <f t="shared" si="94"/>
        <v>45601</v>
      </c>
      <c r="D12231" s="74" t="str">
        <f t="shared" si="95"/>
        <v>MUHAMMAD THAQIF HAZIM BIN HAMADI</v>
      </c>
    </row>
    <row r="12232" spans="1:4">
      <c r="B12232" s="74" t="str">
        <f ca="1">IFERROR(__xludf.DUMMYFUNCTION("IF(REGEXMATCH(A12232,""wealth planning""),""Script 1"",""-"")"),"-")</f>
        <v>-</v>
      </c>
      <c r="C12232" s="74" t="str">
        <f t="shared" si="94"/>
        <v>You: Hai assalamualaikum Thaqif,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232" s="149">
        <f t="shared" si="95"/>
        <v>45601</v>
      </c>
    </row>
    <row r="12233" spans="1:4">
      <c r="B12233" s="74" t="str">
        <f ca="1">IFERROR(__xludf.DUMMYFUNCTION("IF(REGEXMATCH(A12233,""wealth planning""),""Script 1"",""-"")"),"-")</f>
        <v>-</v>
      </c>
      <c r="C12233" s="74">
        <f t="shared" si="94"/>
        <v>0</v>
      </c>
      <c r="D12233" s="149">
        <f t="shared" si="95"/>
        <v>45601</v>
      </c>
    </row>
    <row r="12234" spans="1:4">
      <c r="B12234" s="74" t="str">
        <f ca="1">IFERROR(__xludf.DUMMYFUNCTION("IF(REGEXMATCH(A12234,""wealth planning""),""Script 1"",""-"")"),"-")</f>
        <v>-</v>
      </c>
      <c r="C12234" s="74">
        <f t="shared" si="94"/>
        <v>0</v>
      </c>
      <c r="D12234" s="74" t="str">
        <f t="shared" si="95"/>
        <v>You: Hai assalamualaikum Thaqif,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235" spans="1:4">
      <c r="A12235" s="74" t="s">
        <v>7796</v>
      </c>
      <c r="B12235" s="74" t="str">
        <f ca="1">IFERROR(__xludf.DUMMYFUNCTION("IF(REGEXMATCH(A12235,""wealth planning""),""Script 1"",""-"")"),"-")</f>
        <v>-</v>
      </c>
      <c r="C12235" s="74">
        <f t="shared" si="94"/>
        <v>0</v>
      </c>
      <c r="D12235" s="74">
        <f t="shared" si="95"/>
        <v>0</v>
      </c>
    </row>
    <row r="12236" spans="1:4">
      <c r="A12236" s="74" t="s">
        <v>7797</v>
      </c>
      <c r="B12236" s="74" t="str">
        <f ca="1">IFERROR(__xludf.DUMMYFUNCTION("IF(REGEXMATCH(A12236,""wealth planning""),""Script 1"",""-"")"),"-")</f>
        <v>-</v>
      </c>
      <c r="C12236" s="74" t="str">
        <f t="shared" si="94"/>
        <v>Syazwina ZainiStatus is reachable</v>
      </c>
      <c r="D12236" s="74">
        <f t="shared" si="95"/>
        <v>0</v>
      </c>
    </row>
    <row r="12237" spans="1:4">
      <c r="A12237" s="149">
        <v>45601</v>
      </c>
      <c r="B12237" s="74" t="str">
        <f ca="1">IFERROR(__xludf.DUMMYFUNCTION("IF(REGEXMATCH(A12237,""wealth planning""),""Script 1"",""-"")"),"#VALUE!")</f>
        <v>#VALUE!</v>
      </c>
      <c r="C12237" s="74" t="str">
        <f t="shared" si="94"/>
        <v>Syazwina Zaini</v>
      </c>
      <c r="D12237" s="74">
        <f t="shared" si="95"/>
        <v>0</v>
      </c>
    </row>
    <row r="12238" spans="1:4">
      <c r="A12238" s="149">
        <v>45601</v>
      </c>
      <c r="B12238" s="74" t="str">
        <f ca="1">IFERROR(__xludf.DUMMYFUNCTION("IF(REGEXMATCH(A12238,""wealth planning""),""Script 1"",""-"")"),"#VALUE!")</f>
        <v>#VALUE!</v>
      </c>
      <c r="C12238" s="149">
        <f t="shared" si="94"/>
        <v>45601</v>
      </c>
      <c r="D12238" s="74" t="str">
        <f t="shared" si="95"/>
        <v>Syazwina ZainiStatus is reachable</v>
      </c>
    </row>
    <row r="12239" spans="1:4">
      <c r="A12239" s="74" t="s">
        <v>7798</v>
      </c>
      <c r="B12239" s="74" t="str">
        <f ca="1">IFERROR(__xludf.DUMMYFUNCTION("IF(REGEXMATCH(A12239,""wealth planning""),""Script 1"",""-"")"),"Script 1")</f>
        <v>Script 1</v>
      </c>
      <c r="C12239" s="149">
        <f t="shared" si="94"/>
        <v>45601</v>
      </c>
      <c r="D12239" s="74" t="str">
        <f t="shared" si="95"/>
        <v>Syazwina Zaini</v>
      </c>
    </row>
    <row r="12240" spans="1:4">
      <c r="B12240" s="74" t="str">
        <f ca="1">IFERROR(__xludf.DUMMYFUNCTION("IF(REGEXMATCH(A12240,""wealth planning""),""Script 1"",""-"")"),"-")</f>
        <v>-</v>
      </c>
      <c r="C12240" s="74" t="str">
        <f t="shared" si="94"/>
        <v>You: Hai assalamualaikum Syazwina,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240" s="149">
        <f t="shared" si="95"/>
        <v>45601</v>
      </c>
    </row>
    <row r="12241" spans="1:4">
      <c r="B12241" s="74" t="str">
        <f ca="1">IFERROR(__xludf.DUMMYFUNCTION("IF(REGEXMATCH(A12241,""wealth planning""),""Script 1"",""-"")"),"-")</f>
        <v>-</v>
      </c>
      <c r="C12241" s="74">
        <f t="shared" si="94"/>
        <v>0</v>
      </c>
      <c r="D12241" s="149">
        <f t="shared" si="95"/>
        <v>45601</v>
      </c>
    </row>
    <row r="12242" spans="1:4">
      <c r="B12242" s="74" t="str">
        <f ca="1">IFERROR(__xludf.DUMMYFUNCTION("IF(REGEXMATCH(A12242,""wealth planning""),""Script 1"",""-"")"),"-")</f>
        <v>-</v>
      </c>
      <c r="C12242" s="74">
        <f t="shared" si="94"/>
        <v>0</v>
      </c>
      <c r="D12242" s="74" t="str">
        <f t="shared" si="95"/>
        <v>You: Hai assalamualaikum Syazwina,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243" spans="1:4">
      <c r="A12243" s="74" t="s">
        <v>7800</v>
      </c>
      <c r="B12243" s="74" t="str">
        <f ca="1">IFERROR(__xludf.DUMMYFUNCTION("IF(REGEXMATCH(A12243,""wealth planning""),""Script 1"",""-"")"),"-")</f>
        <v>-</v>
      </c>
      <c r="C12243" s="74">
        <f t="shared" si="94"/>
        <v>0</v>
      </c>
      <c r="D12243" s="74">
        <f t="shared" si="95"/>
        <v>0</v>
      </c>
    </row>
    <row r="12244" spans="1:4">
      <c r="A12244" s="74" t="s">
        <v>7801</v>
      </c>
      <c r="B12244" s="74" t="str">
        <f ca="1">IFERROR(__xludf.DUMMYFUNCTION("IF(REGEXMATCH(A12244,""wealth planning""),""Script 1"",""-"")"),"-")</f>
        <v>-</v>
      </c>
      <c r="C12244" s="74" t="str">
        <f t="shared" ref="C12244:C12498" si="96">A12243</f>
        <v>Nur Fazliyana RazaliStatus is reachable</v>
      </c>
      <c r="D12244" s="74">
        <f t="shared" ref="D12244:D12498" si="97">A12241</f>
        <v>0</v>
      </c>
    </row>
    <row r="12245" spans="1:4">
      <c r="A12245" s="149">
        <v>45601</v>
      </c>
      <c r="B12245" s="74" t="str">
        <f ca="1">IFERROR(__xludf.DUMMYFUNCTION("IF(REGEXMATCH(A12245,""wealth planning""),""Script 1"",""-"")"),"#VALUE!")</f>
        <v>#VALUE!</v>
      </c>
      <c r="C12245" s="74" t="str">
        <f t="shared" si="96"/>
        <v>Nur Fazliyana Razali</v>
      </c>
      <c r="D12245" s="74">
        <f t="shared" si="97"/>
        <v>0</v>
      </c>
    </row>
    <row r="12246" spans="1:4">
      <c r="A12246" s="149">
        <v>45601</v>
      </c>
      <c r="B12246" s="74" t="str">
        <f ca="1">IFERROR(__xludf.DUMMYFUNCTION("IF(REGEXMATCH(A12246,""wealth planning""),""Script 1"",""-"")"),"#VALUE!")</f>
        <v>#VALUE!</v>
      </c>
      <c r="C12246" s="149">
        <f t="shared" si="96"/>
        <v>45601</v>
      </c>
      <c r="D12246" s="74" t="str">
        <f t="shared" si="97"/>
        <v>Nur Fazliyana RazaliStatus is reachable</v>
      </c>
    </row>
    <row r="12247" spans="1:4">
      <c r="A12247" s="74" t="s">
        <v>7802</v>
      </c>
      <c r="B12247" s="74" t="str">
        <f ca="1">IFERROR(__xludf.DUMMYFUNCTION("IF(REGEXMATCH(A12247,""wealth planning""),""Script 1"",""-"")"),"Script 1")</f>
        <v>Script 1</v>
      </c>
      <c r="C12247" s="149">
        <f t="shared" si="96"/>
        <v>45601</v>
      </c>
      <c r="D12247" s="74" t="str">
        <f t="shared" si="97"/>
        <v>Nur Fazliyana Razali</v>
      </c>
    </row>
    <row r="12248" spans="1:4">
      <c r="B12248" s="74" t="str">
        <f ca="1">IFERROR(__xludf.DUMMYFUNCTION("IF(REGEXMATCH(A12248,""wealth planning""),""Script 1"",""-"")"),"-")</f>
        <v>-</v>
      </c>
      <c r="C12248" s="74" t="str">
        <f t="shared" si="96"/>
        <v>You: Hai assalamualaikum puan Fazliyana,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248" s="149">
        <f t="shared" si="97"/>
        <v>45601</v>
      </c>
    </row>
    <row r="12249" spans="1:4">
      <c r="B12249" s="74" t="str">
        <f ca="1">IFERROR(__xludf.DUMMYFUNCTION("IF(REGEXMATCH(A12249,""wealth planning""),""Script 1"",""-"")"),"-")</f>
        <v>-</v>
      </c>
      <c r="C12249" s="74">
        <f t="shared" si="96"/>
        <v>0</v>
      </c>
      <c r="D12249" s="149">
        <f t="shared" si="97"/>
        <v>45601</v>
      </c>
    </row>
    <row r="12250" spans="1:4">
      <c r="B12250" s="74" t="str">
        <f ca="1">IFERROR(__xludf.DUMMYFUNCTION("IF(REGEXMATCH(A12250,""wealth planning""),""Script 1"",""-"")"),"-")</f>
        <v>-</v>
      </c>
      <c r="C12250" s="74">
        <f t="shared" si="96"/>
        <v>0</v>
      </c>
      <c r="D12250" s="74" t="str">
        <f t="shared" si="97"/>
        <v>You: Hai assalamualaikum puan Fazliyana,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251" spans="1:4">
      <c r="B12251" s="74" t="str">
        <f ca="1">IFERROR(__xludf.DUMMYFUNCTION("IF(REGEXMATCH(A12251,""wealth planning""),""Script 1"",""-"")"),"-")</f>
        <v>-</v>
      </c>
      <c r="C12251" s="74">
        <f t="shared" si="96"/>
        <v>0</v>
      </c>
      <c r="D12251" s="74">
        <f t="shared" si="97"/>
        <v>0</v>
      </c>
    </row>
    <row r="12252" spans="1:4">
      <c r="A12252" s="74" t="s">
        <v>7805</v>
      </c>
      <c r="B12252" s="74" t="str">
        <f ca="1">IFERROR(__xludf.DUMMYFUNCTION("IF(REGEXMATCH(A12252,""wealth planning""),""Script 1"",""-"")"),"-")</f>
        <v>-</v>
      </c>
      <c r="C12252" s="74">
        <f t="shared" si="96"/>
        <v>0</v>
      </c>
      <c r="D12252" s="74">
        <f t="shared" si="97"/>
        <v>0</v>
      </c>
    </row>
    <row r="12253" spans="1:4">
      <c r="A12253" s="149">
        <v>45596</v>
      </c>
      <c r="B12253" s="74" t="str">
        <f ca="1">IFERROR(__xludf.DUMMYFUNCTION("IF(REGEXMATCH(A12253,""wealth planning""),""Script 1"",""-"")"),"#VALUE!")</f>
        <v>#VALUE!</v>
      </c>
      <c r="C12253" s="74" t="str">
        <f t="shared" si="96"/>
        <v>Nurin Aina Ahmad</v>
      </c>
      <c r="D12253" s="74">
        <f t="shared" si="97"/>
        <v>0</v>
      </c>
    </row>
    <row r="12254" spans="1:4">
      <c r="A12254" s="149">
        <v>45596</v>
      </c>
      <c r="B12254" s="74" t="str">
        <f ca="1">IFERROR(__xludf.DUMMYFUNCTION("IF(REGEXMATCH(A12254,""wealth planning""),""Script 1"",""-"")"),"#VALUE!")</f>
        <v>#VALUE!</v>
      </c>
      <c r="C12254" s="149">
        <f t="shared" si="96"/>
        <v>45596</v>
      </c>
      <c r="D12254" s="74">
        <f t="shared" si="97"/>
        <v>0</v>
      </c>
    </row>
    <row r="12255" spans="1:4">
      <c r="A12255" s="74" t="s">
        <v>7806</v>
      </c>
      <c r="B12255" s="74" t="str">
        <f ca="1">IFERROR(__xludf.DUMMYFUNCTION("IF(REGEXMATCH(A12255,""wealth planning""),""Script 1"",""-"")"),"-")</f>
        <v>-</v>
      </c>
      <c r="C12255" s="149">
        <f t="shared" si="96"/>
        <v>45596</v>
      </c>
      <c r="D12255" s="74" t="str">
        <f t="shared" si="97"/>
        <v>Nurin Aina Ahmad</v>
      </c>
    </row>
    <row r="12256" spans="1:4">
      <c r="B12256" s="74" t="str">
        <f ca="1">IFERROR(__xludf.DUMMYFUNCTION("IF(REGEXMATCH(A12256,""wealth planning""),""Script 1"",""-"")"),"-")</f>
        <v>-</v>
      </c>
      <c r="C12256" s="74" t="str">
        <f t="shared" si="96"/>
        <v>Nurin Aina: Hi Mr. Azhar, I’m interested in joining Process Executive as advertised. As a recent graduate with strong analytical skills and good communication, I believe I’d be a great fit. May I know on how to apply this position?</v>
      </c>
      <c r="D12256" s="149">
        <f t="shared" si="97"/>
        <v>45596</v>
      </c>
    </row>
    <row r="12257" spans="1:4">
      <c r="B12257" s="74" t="str">
        <f ca="1">IFERROR(__xludf.DUMMYFUNCTION("IF(REGEXMATCH(A12257,""wealth planning""),""Script 1"",""-"")"),"-")</f>
        <v>-</v>
      </c>
      <c r="C12257" s="74">
        <f t="shared" si="96"/>
        <v>0</v>
      </c>
      <c r="D12257" s="149">
        <f t="shared" si="97"/>
        <v>45596</v>
      </c>
    </row>
    <row r="12258" spans="1:4">
      <c r="B12258" s="74" t="str">
        <f ca="1">IFERROR(__xludf.DUMMYFUNCTION("IF(REGEXMATCH(A12258,""wealth planning""),""Script 1"",""-"")"),"-")</f>
        <v>-</v>
      </c>
      <c r="C12258" s="74">
        <f t="shared" si="96"/>
        <v>0</v>
      </c>
      <c r="D12258" s="74" t="str">
        <f t="shared" si="97"/>
        <v>Nurin Aina: Hi Mr. Azhar, I’m interested in joining Process Executive as advertised. As a recent graduate with strong analytical skills and good communication, I believe I’d be a great fit. May I know on how to apply this position?</v>
      </c>
    </row>
    <row r="12259" spans="1:4">
      <c r="B12259" s="74" t="str">
        <f ca="1">IFERROR(__xludf.DUMMYFUNCTION("IF(REGEXMATCH(A12259,""wealth planning""),""Script 1"",""-"")"),"-")</f>
        <v>-</v>
      </c>
      <c r="C12259" s="74">
        <f t="shared" si="96"/>
        <v>0</v>
      </c>
      <c r="D12259" s="74">
        <f t="shared" si="97"/>
        <v>0</v>
      </c>
    </row>
    <row r="12260" spans="1:4">
      <c r="A12260" s="74" t="s">
        <v>7809</v>
      </c>
      <c r="B12260" s="74" t="str">
        <f ca="1">IFERROR(__xludf.DUMMYFUNCTION("IF(REGEXMATCH(A12260,""wealth planning""),""Script 1"",""-"")"),"-")</f>
        <v>-</v>
      </c>
      <c r="C12260" s="74">
        <f t="shared" si="96"/>
        <v>0</v>
      </c>
      <c r="D12260" s="74">
        <f t="shared" si="97"/>
        <v>0</v>
      </c>
    </row>
    <row r="12261" spans="1:4">
      <c r="A12261" s="149">
        <v>45594</v>
      </c>
      <c r="B12261" s="74" t="str">
        <f ca="1">IFERROR(__xludf.DUMMYFUNCTION("IF(REGEXMATCH(A12261,""wealth planning""),""Script 1"",""-"")"),"#VALUE!")</f>
        <v>#VALUE!</v>
      </c>
      <c r="C12261" s="74" t="str">
        <f t="shared" si="96"/>
        <v>Hazriq Azraei Halimi</v>
      </c>
      <c r="D12261" s="74">
        <f t="shared" si="97"/>
        <v>0</v>
      </c>
    </row>
    <row r="12262" spans="1:4">
      <c r="A12262" s="149">
        <v>45594</v>
      </c>
      <c r="B12262" s="74" t="str">
        <f ca="1">IFERROR(__xludf.DUMMYFUNCTION("IF(REGEXMATCH(A12262,""wealth planning""),""Script 1"",""-"")"),"#VALUE!")</f>
        <v>#VALUE!</v>
      </c>
      <c r="C12262" s="149">
        <f t="shared" si="96"/>
        <v>45594</v>
      </c>
      <c r="D12262" s="74">
        <f t="shared" si="97"/>
        <v>0</v>
      </c>
    </row>
    <row r="12263" spans="1:4">
      <c r="A12263" s="74" t="s">
        <v>7810</v>
      </c>
      <c r="B12263" s="74" t="str">
        <f ca="1">IFERROR(__xludf.DUMMYFUNCTION("IF(REGEXMATCH(A12263,""wealth planning""),""Script 1"",""-"")"),"Script 1")</f>
        <v>Script 1</v>
      </c>
      <c r="C12263" s="149">
        <f t="shared" si="96"/>
        <v>45594</v>
      </c>
      <c r="D12263" s="74" t="str">
        <f t="shared" si="97"/>
        <v>Hazriq Azraei Halimi</v>
      </c>
    </row>
    <row r="12264" spans="1:4">
      <c r="B12264" s="74" t="str">
        <f ca="1">IFERROR(__xludf.DUMMYFUNCTION("IF(REGEXMATCH(A12264,""wealth planning""),""Script 1"",""-"")"),"-")</f>
        <v>-</v>
      </c>
      <c r="C12264" s="74" t="str">
        <f t="shared" si="96"/>
        <v>Hazriq Azraei: Waalaikummussalam and Hi Azhad, thank you for reaching out and considering me for this opportunity. I truly appreciate your dedication to sharing insights on takaful and wealth planning. Currently, I cannot commit to a meeting or appointment, as my current schedule does not allow it. However, I appreciate your understanding, and I wish you continued success in your work with PruBSN. Thank you again, and I hope we may connect under different circumstances in the future.</v>
      </c>
      <c r="D12264" s="149">
        <f t="shared" si="97"/>
        <v>45594</v>
      </c>
    </row>
    <row r="12265" spans="1:4">
      <c r="B12265" s="74" t="str">
        <f ca="1">IFERROR(__xludf.DUMMYFUNCTION("IF(REGEXMATCH(A12265,""wealth planning""),""Script 1"",""-"")"),"-")</f>
        <v>-</v>
      </c>
      <c r="C12265" s="74">
        <f t="shared" si="96"/>
        <v>0</v>
      </c>
      <c r="D12265" s="149">
        <f t="shared" si="97"/>
        <v>45594</v>
      </c>
    </row>
    <row r="12266" spans="1:4">
      <c r="B12266" s="74" t="str">
        <f ca="1">IFERROR(__xludf.DUMMYFUNCTION("IF(REGEXMATCH(A12266,""wealth planning""),""Script 1"",""-"")"),"-")</f>
        <v>-</v>
      </c>
      <c r="C12266" s="74">
        <f t="shared" si="96"/>
        <v>0</v>
      </c>
      <c r="D12266" s="74" t="str">
        <f t="shared" si="97"/>
        <v>Hazriq Azraei: Waalaikummussalam and Hi Azhad, thank you for reaching out and considering me for this opportunity. I truly appreciate your dedication to sharing insights on takaful and wealth planning. Currently, I cannot commit to a meeting or appointment, as my current schedule does not allow it. However, I appreciate your understanding, and I wish you continued success in your work with PruBSN. Thank you again, and I hope we may connect under different circumstances in the future.</v>
      </c>
    </row>
    <row r="12267" spans="1:4">
      <c r="B12267" s="74" t="str">
        <f ca="1">IFERROR(__xludf.DUMMYFUNCTION("IF(REGEXMATCH(A12267,""wealth planning""),""Script 1"",""-"")"),"-")</f>
        <v>-</v>
      </c>
      <c r="C12267" s="74">
        <f t="shared" si="96"/>
        <v>0</v>
      </c>
      <c r="D12267" s="74">
        <f t="shared" si="97"/>
        <v>0</v>
      </c>
    </row>
    <row r="12268" spans="1:4">
      <c r="A12268" s="74" t="s">
        <v>7813</v>
      </c>
      <c r="B12268" s="74" t="str">
        <f ca="1">IFERROR(__xludf.DUMMYFUNCTION("IF(REGEXMATCH(A12268,""wealth planning""),""Script 1"",""-"")"),"-")</f>
        <v>-</v>
      </c>
      <c r="C12268" s="74">
        <f t="shared" si="96"/>
        <v>0</v>
      </c>
      <c r="D12268" s="74">
        <f t="shared" si="97"/>
        <v>0</v>
      </c>
    </row>
    <row r="12269" spans="1:4">
      <c r="A12269" s="149">
        <v>45594</v>
      </c>
      <c r="B12269" s="74" t="str">
        <f ca="1">IFERROR(__xludf.DUMMYFUNCTION("IF(REGEXMATCH(A12269,""wealth planning""),""Script 1"",""-"")"),"#VALUE!")</f>
        <v>#VALUE!</v>
      </c>
      <c r="C12269" s="74" t="str">
        <f t="shared" si="96"/>
        <v>Ahmad Khairi Hakiim Bin Ahmad Kamal</v>
      </c>
      <c r="D12269" s="74">
        <f t="shared" si="97"/>
        <v>0</v>
      </c>
    </row>
    <row r="12270" spans="1:4">
      <c r="A12270" s="149">
        <v>45594</v>
      </c>
      <c r="B12270" s="74" t="str">
        <f ca="1">IFERROR(__xludf.DUMMYFUNCTION("IF(REGEXMATCH(A12270,""wealth planning""),""Script 1"",""-"")"),"#VALUE!")</f>
        <v>#VALUE!</v>
      </c>
      <c r="C12270" s="149">
        <f t="shared" si="96"/>
        <v>45594</v>
      </c>
      <c r="D12270" s="74">
        <f t="shared" si="97"/>
        <v>0</v>
      </c>
    </row>
    <row r="12271" spans="1:4">
      <c r="A12271" s="74" t="s">
        <v>7814</v>
      </c>
      <c r="B12271" s="74" t="str">
        <f ca="1">IFERROR(__xludf.DUMMYFUNCTION("IF(REGEXMATCH(A12271,""wealth planning""),""Script 1"",""-"")"),"Script 1")</f>
        <v>Script 1</v>
      </c>
      <c r="C12271" s="149">
        <f t="shared" si="96"/>
        <v>45594</v>
      </c>
      <c r="D12271" s="74" t="str">
        <f t="shared" si="97"/>
        <v>Ahmad Khairi Hakiim Bin Ahmad Kamal</v>
      </c>
    </row>
    <row r="12272" spans="1:4">
      <c r="B12272" s="74" t="str">
        <f ca="1">IFERROR(__xludf.DUMMYFUNCTION("IF(REGEXMATCH(A12272,""wealth planning""),""Script 1"",""-"")"),"-")</f>
        <v>-</v>
      </c>
      <c r="C12272" s="74" t="str">
        <f t="shared" si="96"/>
        <v>You: Hai assalamualaikum Khairi,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272" s="149">
        <f t="shared" si="97"/>
        <v>45594</v>
      </c>
    </row>
    <row r="12273" spans="1:4">
      <c r="B12273" s="74" t="str">
        <f ca="1">IFERROR(__xludf.DUMMYFUNCTION("IF(REGEXMATCH(A12273,""wealth planning""),""Script 1"",""-"")"),"-")</f>
        <v>-</v>
      </c>
      <c r="C12273" s="74">
        <f t="shared" si="96"/>
        <v>0</v>
      </c>
      <c r="D12273" s="149">
        <f t="shared" si="97"/>
        <v>45594</v>
      </c>
    </row>
    <row r="12274" spans="1:4">
      <c r="B12274" s="74" t="str">
        <f ca="1">IFERROR(__xludf.DUMMYFUNCTION("IF(REGEXMATCH(A12274,""wealth planning""),""Script 1"",""-"")"),"-")</f>
        <v>-</v>
      </c>
      <c r="C12274" s="74">
        <f t="shared" si="96"/>
        <v>0</v>
      </c>
      <c r="D12274" s="74" t="str">
        <f t="shared" si="97"/>
        <v>You: Hai assalamualaikum Khairi,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275" spans="1:4">
      <c r="A12275" s="74" t="s">
        <v>7816</v>
      </c>
      <c r="B12275" s="74" t="str">
        <f ca="1">IFERROR(__xludf.DUMMYFUNCTION("IF(REGEXMATCH(A12275,""wealth planning""),""Script 1"",""-"")"),"-")</f>
        <v>-</v>
      </c>
      <c r="C12275" s="74">
        <f t="shared" si="96"/>
        <v>0</v>
      </c>
      <c r="D12275" s="74">
        <f t="shared" si="97"/>
        <v>0</v>
      </c>
    </row>
    <row r="12276" spans="1:4">
      <c r="A12276" s="74" t="s">
        <v>7817</v>
      </c>
      <c r="B12276" s="74" t="str">
        <f ca="1">IFERROR(__xludf.DUMMYFUNCTION("IF(REGEXMATCH(A12276,""wealth planning""),""Script 1"",""-"")"),"-")</f>
        <v>-</v>
      </c>
      <c r="C12276" s="74" t="str">
        <f t="shared" si="96"/>
        <v>Muhammad AminStatus is reachable</v>
      </c>
      <c r="D12276" s="74">
        <f t="shared" si="97"/>
        <v>0</v>
      </c>
    </row>
    <row r="12277" spans="1:4">
      <c r="A12277" s="149">
        <v>45594</v>
      </c>
      <c r="B12277" s="74" t="str">
        <f ca="1">IFERROR(__xludf.DUMMYFUNCTION("IF(REGEXMATCH(A12277,""wealth planning""),""Script 1"",""-"")"),"#VALUE!")</f>
        <v>#VALUE!</v>
      </c>
      <c r="C12277" s="74" t="str">
        <f t="shared" si="96"/>
        <v>Muhammad Amin</v>
      </c>
      <c r="D12277" s="74">
        <f t="shared" si="97"/>
        <v>0</v>
      </c>
    </row>
    <row r="12278" spans="1:4">
      <c r="A12278" s="149">
        <v>45594</v>
      </c>
      <c r="B12278" s="74" t="str">
        <f ca="1">IFERROR(__xludf.DUMMYFUNCTION("IF(REGEXMATCH(A12278,""wealth planning""),""Script 1"",""-"")"),"#VALUE!")</f>
        <v>#VALUE!</v>
      </c>
      <c r="C12278" s="149">
        <f t="shared" si="96"/>
        <v>45594</v>
      </c>
      <c r="D12278" s="74" t="str">
        <f t="shared" si="97"/>
        <v>Muhammad AminStatus is reachable</v>
      </c>
    </row>
    <row r="12279" spans="1:4">
      <c r="A12279" s="74" t="s">
        <v>5659</v>
      </c>
      <c r="B12279" s="74" t="str">
        <f ca="1">IFERROR(__xludf.DUMMYFUNCTION("IF(REGEXMATCH(A12279,""wealth planning""),""Script 1"",""-"")"),"Script 1")</f>
        <v>Script 1</v>
      </c>
      <c r="C12279" s="149">
        <f t="shared" si="96"/>
        <v>45594</v>
      </c>
      <c r="D12279" s="74" t="str">
        <f t="shared" si="97"/>
        <v>Muhammad Amin</v>
      </c>
    </row>
    <row r="12280" spans="1:4">
      <c r="B12280" s="74" t="str">
        <f ca="1">IFERROR(__xludf.DUMMYFUNCTION("IF(REGEXMATCH(A12280,""wealth planning""),""Script 1"",""-"")"),"-")</f>
        <v>-</v>
      </c>
      <c r="C12280" s="74" t="str">
        <f t="shared" si="96"/>
        <v>You: Hai assalamualaikum Amin,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280" s="149">
        <f t="shared" si="97"/>
        <v>45594</v>
      </c>
    </row>
    <row r="12281" spans="1:4">
      <c r="B12281" s="74" t="str">
        <f ca="1">IFERROR(__xludf.DUMMYFUNCTION("IF(REGEXMATCH(A12281,""wealth planning""),""Script 1"",""-"")"),"-")</f>
        <v>-</v>
      </c>
      <c r="C12281" s="74">
        <f t="shared" si="96"/>
        <v>0</v>
      </c>
      <c r="D12281" s="149">
        <f t="shared" si="97"/>
        <v>45594</v>
      </c>
    </row>
    <row r="12282" spans="1:4">
      <c r="B12282" s="74" t="str">
        <f ca="1">IFERROR(__xludf.DUMMYFUNCTION("IF(REGEXMATCH(A12282,""wealth planning""),""Script 1"",""-"")"),"-")</f>
        <v>-</v>
      </c>
      <c r="C12282" s="74">
        <f t="shared" si="96"/>
        <v>0</v>
      </c>
      <c r="D12282" s="74" t="str">
        <f t="shared" si="97"/>
        <v>You: Hai assalamualaikum Amin,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283" spans="1:4">
      <c r="A12283" s="74" t="s">
        <v>7819</v>
      </c>
      <c r="B12283" s="74" t="str">
        <f ca="1">IFERROR(__xludf.DUMMYFUNCTION("IF(REGEXMATCH(A12283,""wealth planning""),""Script 1"",""-"")"),"-")</f>
        <v>-</v>
      </c>
      <c r="C12283" s="74">
        <f t="shared" si="96"/>
        <v>0</v>
      </c>
      <c r="D12283" s="74">
        <f t="shared" si="97"/>
        <v>0</v>
      </c>
    </row>
    <row r="12284" spans="1:4">
      <c r="A12284" s="74" t="s">
        <v>7820</v>
      </c>
      <c r="B12284" s="74" t="str">
        <f ca="1">IFERROR(__xludf.DUMMYFUNCTION("IF(REGEXMATCH(A12284,""wealth planning""),""Script 1"",""-"")"),"-")</f>
        <v>-</v>
      </c>
      <c r="C12284" s="74" t="str">
        <f t="shared" si="96"/>
        <v>Aqil ZulkurnainiStatus is reachable</v>
      </c>
      <c r="D12284" s="74">
        <f t="shared" si="97"/>
        <v>0</v>
      </c>
    </row>
    <row r="12285" spans="1:4">
      <c r="A12285" s="149">
        <v>45594</v>
      </c>
      <c r="B12285" s="74" t="str">
        <f ca="1">IFERROR(__xludf.DUMMYFUNCTION("IF(REGEXMATCH(A12285,""wealth planning""),""Script 1"",""-"")"),"#VALUE!")</f>
        <v>#VALUE!</v>
      </c>
      <c r="C12285" s="74" t="str">
        <f t="shared" si="96"/>
        <v>Aqil Zulkurnaini</v>
      </c>
      <c r="D12285" s="74">
        <f t="shared" si="97"/>
        <v>0</v>
      </c>
    </row>
    <row r="12286" spans="1:4">
      <c r="A12286" s="149">
        <v>45594</v>
      </c>
      <c r="B12286" s="74" t="str">
        <f ca="1">IFERROR(__xludf.DUMMYFUNCTION("IF(REGEXMATCH(A12286,""wealth planning""),""Script 1"",""-"")"),"#VALUE!")</f>
        <v>#VALUE!</v>
      </c>
      <c r="C12286" s="149">
        <f t="shared" si="96"/>
        <v>45594</v>
      </c>
      <c r="D12286" s="74" t="str">
        <f t="shared" si="97"/>
        <v>Aqil ZulkurnainiStatus is reachable</v>
      </c>
    </row>
    <row r="12287" spans="1:4">
      <c r="A12287" s="74" t="s">
        <v>7821</v>
      </c>
      <c r="B12287" s="74" t="str">
        <f ca="1">IFERROR(__xludf.DUMMYFUNCTION("IF(REGEXMATCH(A12287,""wealth planning""),""Script 1"",""-"")"),"Script 1")</f>
        <v>Script 1</v>
      </c>
      <c r="C12287" s="149">
        <f t="shared" si="96"/>
        <v>45594</v>
      </c>
      <c r="D12287" s="74" t="str">
        <f t="shared" si="97"/>
        <v>Aqil Zulkurnaini</v>
      </c>
    </row>
    <row r="12288" spans="1:4">
      <c r="B12288" s="74" t="str">
        <f ca="1">IFERROR(__xludf.DUMMYFUNCTION("IF(REGEXMATCH(A12288,""wealth planning""),""Script 1"",""-"")"),"-")</f>
        <v>-</v>
      </c>
      <c r="C12288" s="74" t="str">
        <f t="shared" si="96"/>
        <v>You: Hai assalamualaikum Aqil,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288" s="149">
        <f t="shared" si="97"/>
        <v>45594</v>
      </c>
    </row>
    <row r="12289" spans="1:4">
      <c r="B12289" s="74" t="str">
        <f ca="1">IFERROR(__xludf.DUMMYFUNCTION("IF(REGEXMATCH(A12289,""wealth planning""),""Script 1"",""-"")"),"-")</f>
        <v>-</v>
      </c>
      <c r="C12289" s="74">
        <f t="shared" si="96"/>
        <v>0</v>
      </c>
      <c r="D12289" s="149">
        <f t="shared" si="97"/>
        <v>45594</v>
      </c>
    </row>
    <row r="12290" spans="1:4">
      <c r="B12290" s="74" t="str">
        <f ca="1">IFERROR(__xludf.DUMMYFUNCTION("IF(REGEXMATCH(A12290,""wealth planning""),""Script 1"",""-"")"),"-")</f>
        <v>-</v>
      </c>
      <c r="C12290" s="74">
        <f t="shared" si="96"/>
        <v>0</v>
      </c>
      <c r="D12290" s="74" t="str">
        <f t="shared" si="97"/>
        <v>You: Hai assalamualaikum Aqil,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291" spans="1:4">
      <c r="A12291" s="74" t="s">
        <v>7823</v>
      </c>
      <c r="B12291" s="74" t="str">
        <f ca="1">IFERROR(__xludf.DUMMYFUNCTION("IF(REGEXMATCH(A12291,""wealth planning""),""Script 1"",""-"")"),"-")</f>
        <v>-</v>
      </c>
      <c r="C12291" s="74">
        <f t="shared" si="96"/>
        <v>0</v>
      </c>
      <c r="D12291" s="74">
        <f t="shared" si="97"/>
        <v>0</v>
      </c>
    </row>
    <row r="12292" spans="1:4">
      <c r="A12292" s="74" t="s">
        <v>7823</v>
      </c>
      <c r="B12292" s="74" t="str">
        <f ca="1">IFERROR(__xludf.DUMMYFUNCTION("IF(REGEXMATCH(A12292,""wealth planning""),""Script 1"",""-"")"),"-")</f>
        <v>-</v>
      </c>
      <c r="C12292" s="74" t="str">
        <f t="shared" si="96"/>
        <v>Puteri Zulkifle</v>
      </c>
      <c r="D12292" s="74">
        <f t="shared" si="97"/>
        <v>0</v>
      </c>
    </row>
    <row r="12293" spans="1:4">
      <c r="A12293" s="149">
        <v>45594</v>
      </c>
      <c r="B12293" s="74" t="str">
        <f ca="1">IFERROR(__xludf.DUMMYFUNCTION("IF(REGEXMATCH(A12293,""wealth planning""),""Script 1"",""-"")"),"#VALUE!")</f>
        <v>#VALUE!</v>
      </c>
      <c r="C12293" s="74" t="str">
        <f t="shared" si="96"/>
        <v>Puteri Zulkifle</v>
      </c>
      <c r="D12293" s="74">
        <f t="shared" si="97"/>
        <v>0</v>
      </c>
    </row>
    <row r="12294" spans="1:4">
      <c r="A12294" s="149">
        <v>45594</v>
      </c>
      <c r="B12294" s="74" t="str">
        <f ca="1">IFERROR(__xludf.DUMMYFUNCTION("IF(REGEXMATCH(A12294,""wealth planning""),""Script 1"",""-"")"),"#VALUE!")</f>
        <v>#VALUE!</v>
      </c>
      <c r="C12294" s="149">
        <f t="shared" si="96"/>
        <v>45594</v>
      </c>
      <c r="D12294" s="74" t="str">
        <f t="shared" si="97"/>
        <v>Puteri Zulkifle</v>
      </c>
    </row>
    <row r="12295" spans="1:4">
      <c r="A12295" s="74" t="s">
        <v>2932</v>
      </c>
      <c r="B12295" s="74" t="str">
        <f ca="1">IFERROR(__xludf.DUMMYFUNCTION("IF(REGEXMATCH(A12295,""wealth planning""),""Script 1"",""-"")"),"Script 1")</f>
        <v>Script 1</v>
      </c>
      <c r="C12295" s="149">
        <f t="shared" si="96"/>
        <v>45594</v>
      </c>
      <c r="D12295" s="74" t="str">
        <f t="shared" si="97"/>
        <v>Puteri Zulkifle</v>
      </c>
    </row>
    <row r="12296" spans="1:4">
      <c r="B12296" s="74" t="str">
        <f ca="1">IFERROR(__xludf.DUMMYFUNCTION("IF(REGEXMATCH(A12296,""wealth planning""),""Script 1"",""-"")"),"-")</f>
        <v>-</v>
      </c>
      <c r="C12296" s="74" t="str">
        <f t="shared" si="96"/>
        <v>You: Hai assalamualaikum Puteri,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296" s="149">
        <f t="shared" si="97"/>
        <v>45594</v>
      </c>
    </row>
    <row r="12297" spans="1:4">
      <c r="B12297" s="74" t="str">
        <f ca="1">IFERROR(__xludf.DUMMYFUNCTION("IF(REGEXMATCH(A12297,""wealth planning""),""Script 1"",""-"")"),"-")</f>
        <v>-</v>
      </c>
      <c r="C12297" s="74">
        <f t="shared" si="96"/>
        <v>0</v>
      </c>
      <c r="D12297" s="149">
        <f t="shared" si="97"/>
        <v>45594</v>
      </c>
    </row>
    <row r="12298" spans="1:4">
      <c r="B12298" s="74" t="str">
        <f ca="1">IFERROR(__xludf.DUMMYFUNCTION("IF(REGEXMATCH(A12298,""wealth planning""),""Script 1"",""-"")"),"-")</f>
        <v>-</v>
      </c>
      <c r="C12298" s="74">
        <f t="shared" si="96"/>
        <v>0</v>
      </c>
      <c r="D12298" s="74" t="str">
        <f t="shared" si="97"/>
        <v>You: Hai assalamualaikum Puteri,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299" spans="1:4">
      <c r="A12299" s="74" t="s">
        <v>7825</v>
      </c>
      <c r="B12299" s="74" t="str">
        <f ca="1">IFERROR(__xludf.DUMMYFUNCTION("IF(REGEXMATCH(A12299,""wealth planning""),""Script 1"",""-"")"),"-")</f>
        <v>-</v>
      </c>
      <c r="C12299" s="74">
        <f t="shared" si="96"/>
        <v>0</v>
      </c>
      <c r="D12299" s="74">
        <f t="shared" si="97"/>
        <v>0</v>
      </c>
    </row>
    <row r="12300" spans="1:4">
      <c r="A12300" s="74" t="s">
        <v>7826</v>
      </c>
      <c r="B12300" s="74" t="str">
        <f ca="1">IFERROR(__xludf.DUMMYFUNCTION("IF(REGEXMATCH(A12300,""wealth planning""),""Script 1"",""-"")"),"-")</f>
        <v>-</v>
      </c>
      <c r="C12300" s="74" t="str">
        <f t="shared" si="96"/>
        <v>MUHAMMAD HAZIQ SHAHRILStatus is reachable</v>
      </c>
      <c r="D12300" s="74">
        <f t="shared" si="97"/>
        <v>0</v>
      </c>
    </row>
    <row r="12301" spans="1:4">
      <c r="A12301" s="149">
        <v>45594</v>
      </c>
      <c r="B12301" s="74" t="str">
        <f ca="1">IFERROR(__xludf.DUMMYFUNCTION("IF(REGEXMATCH(A12301,""wealth planning""),""Script 1"",""-"")"),"#VALUE!")</f>
        <v>#VALUE!</v>
      </c>
      <c r="C12301" s="74" t="str">
        <f t="shared" si="96"/>
        <v>MUHAMMAD HAZIQ SHAHRIL</v>
      </c>
      <c r="D12301" s="74">
        <f t="shared" si="97"/>
        <v>0</v>
      </c>
    </row>
    <row r="12302" spans="1:4">
      <c r="A12302" s="149">
        <v>45594</v>
      </c>
      <c r="B12302" s="74" t="str">
        <f ca="1">IFERROR(__xludf.DUMMYFUNCTION("IF(REGEXMATCH(A12302,""wealth planning""),""Script 1"",""-"")"),"#VALUE!")</f>
        <v>#VALUE!</v>
      </c>
      <c r="C12302" s="149">
        <f t="shared" si="96"/>
        <v>45594</v>
      </c>
      <c r="D12302" s="74" t="str">
        <f t="shared" si="97"/>
        <v>MUHAMMAD HAZIQ SHAHRILStatus is reachable</v>
      </c>
    </row>
    <row r="12303" spans="1:4">
      <c r="A12303" s="74" t="s">
        <v>3294</v>
      </c>
      <c r="B12303" s="74" t="str">
        <f ca="1">IFERROR(__xludf.DUMMYFUNCTION("IF(REGEXMATCH(A12303,""wealth planning""),""Script 1"",""-"")"),"Script 1")</f>
        <v>Script 1</v>
      </c>
      <c r="C12303" s="149">
        <f t="shared" si="96"/>
        <v>45594</v>
      </c>
      <c r="D12303" s="74" t="str">
        <f t="shared" si="97"/>
        <v>MUHAMMAD HAZIQ SHAHRIL</v>
      </c>
    </row>
    <row r="12304" spans="1:4">
      <c r="B12304" s="74" t="str">
        <f ca="1">IFERROR(__xludf.DUMMYFUNCTION("IF(REGEXMATCH(A12304,""wealth planning""),""Script 1"",""-"")"),"-")</f>
        <v>-</v>
      </c>
      <c r="C12304" s="74" t="str">
        <f t="shared" si="96"/>
        <v>You: Hai assalamualaikum Haziq,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304" s="149">
        <f t="shared" si="97"/>
        <v>45594</v>
      </c>
    </row>
    <row r="12305" spans="1:4">
      <c r="B12305" s="74" t="str">
        <f ca="1">IFERROR(__xludf.DUMMYFUNCTION("IF(REGEXMATCH(A12305,""wealth planning""),""Script 1"",""-"")"),"-")</f>
        <v>-</v>
      </c>
      <c r="C12305" s="74">
        <f t="shared" si="96"/>
        <v>0</v>
      </c>
      <c r="D12305" s="149">
        <f t="shared" si="97"/>
        <v>45594</v>
      </c>
    </row>
    <row r="12306" spans="1:4">
      <c r="B12306" s="74" t="str">
        <f ca="1">IFERROR(__xludf.DUMMYFUNCTION("IF(REGEXMATCH(A12306,""wealth planning""),""Script 1"",""-"")"),"-")</f>
        <v>-</v>
      </c>
      <c r="C12306" s="74">
        <f t="shared" si="96"/>
        <v>0</v>
      </c>
      <c r="D12306" s="74" t="str">
        <f t="shared" si="97"/>
        <v>You: Hai assalamualaikum Haziq,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307" spans="1:4">
      <c r="A12307" s="74" t="s">
        <v>7828</v>
      </c>
      <c r="B12307" s="74" t="str">
        <f ca="1">IFERROR(__xludf.DUMMYFUNCTION("IF(REGEXMATCH(A12307,""wealth planning""),""Script 1"",""-"")"),"-")</f>
        <v>-</v>
      </c>
      <c r="C12307" s="74">
        <f t="shared" si="96"/>
        <v>0</v>
      </c>
      <c r="D12307" s="74">
        <f t="shared" si="97"/>
        <v>0</v>
      </c>
    </row>
    <row r="12308" spans="1:4">
      <c r="A12308" s="74" t="s">
        <v>7829</v>
      </c>
      <c r="B12308" s="74" t="str">
        <f ca="1">IFERROR(__xludf.DUMMYFUNCTION("IF(REGEXMATCH(A12308,""wealth planning""),""Script 1"",""-"")"),"-")</f>
        <v>-</v>
      </c>
      <c r="C12308" s="74" t="str">
        <f t="shared" si="96"/>
        <v>Mohd Syafiz Qayyum JamilStatus is reachable</v>
      </c>
      <c r="D12308" s="74">
        <f t="shared" si="97"/>
        <v>0</v>
      </c>
    </row>
    <row r="12309" spans="1:4">
      <c r="A12309" s="149">
        <v>45594</v>
      </c>
      <c r="B12309" s="74" t="str">
        <f ca="1">IFERROR(__xludf.DUMMYFUNCTION("IF(REGEXMATCH(A12309,""wealth planning""),""Script 1"",""-"")"),"#VALUE!")</f>
        <v>#VALUE!</v>
      </c>
      <c r="C12309" s="74" t="str">
        <f t="shared" si="96"/>
        <v>Mohd Syafiz Qayyum Jamil</v>
      </c>
      <c r="D12309" s="74">
        <f t="shared" si="97"/>
        <v>0</v>
      </c>
    </row>
    <row r="12310" spans="1:4">
      <c r="A12310" s="149">
        <v>45594</v>
      </c>
      <c r="B12310" s="74" t="str">
        <f ca="1">IFERROR(__xludf.DUMMYFUNCTION("IF(REGEXMATCH(A12310,""wealth planning""),""Script 1"",""-"")"),"#VALUE!")</f>
        <v>#VALUE!</v>
      </c>
      <c r="C12310" s="149">
        <f t="shared" si="96"/>
        <v>45594</v>
      </c>
      <c r="D12310" s="74" t="str">
        <f t="shared" si="97"/>
        <v>Mohd Syafiz Qayyum JamilStatus is reachable</v>
      </c>
    </row>
    <row r="12311" spans="1:4">
      <c r="A12311" s="74" t="s">
        <v>7830</v>
      </c>
      <c r="B12311" s="74" t="str">
        <f ca="1">IFERROR(__xludf.DUMMYFUNCTION("IF(REGEXMATCH(A12311,""wealth planning""),""Script 1"",""-"")"),"Script 1")</f>
        <v>Script 1</v>
      </c>
      <c r="C12311" s="149">
        <f t="shared" si="96"/>
        <v>45594</v>
      </c>
      <c r="D12311" s="74" t="str">
        <f t="shared" si="97"/>
        <v>Mohd Syafiz Qayyum Jamil</v>
      </c>
    </row>
    <row r="12312" spans="1:4">
      <c r="B12312" s="74" t="str">
        <f ca="1">IFERROR(__xludf.DUMMYFUNCTION("IF(REGEXMATCH(A12312,""wealth planning""),""Script 1"",""-"")"),"-")</f>
        <v>-</v>
      </c>
      <c r="C12312" s="74" t="str">
        <f t="shared" si="96"/>
        <v>You: Hai assalamualaikum Syafiz,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312" s="149">
        <f t="shared" si="97"/>
        <v>45594</v>
      </c>
    </row>
    <row r="12313" spans="1:4">
      <c r="B12313" s="74" t="str">
        <f ca="1">IFERROR(__xludf.DUMMYFUNCTION("IF(REGEXMATCH(A12313,""wealth planning""),""Script 1"",""-"")"),"-")</f>
        <v>-</v>
      </c>
      <c r="C12313" s="74">
        <f t="shared" si="96"/>
        <v>0</v>
      </c>
      <c r="D12313" s="149">
        <f t="shared" si="97"/>
        <v>45594</v>
      </c>
    </row>
    <row r="12314" spans="1:4">
      <c r="B12314" s="74" t="str">
        <f ca="1">IFERROR(__xludf.DUMMYFUNCTION("IF(REGEXMATCH(A12314,""wealth planning""),""Script 1"",""-"")"),"-")</f>
        <v>-</v>
      </c>
      <c r="C12314" s="74">
        <f t="shared" si="96"/>
        <v>0</v>
      </c>
      <c r="D12314" s="74" t="str">
        <f t="shared" si="97"/>
        <v>You: Hai assalamualaikum Syafiz,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315" spans="1:4">
      <c r="B12315" s="74" t="str">
        <f ca="1">IFERROR(__xludf.DUMMYFUNCTION("IF(REGEXMATCH(A12315,""wealth planning""),""Script 1"",""-"")"),"-")</f>
        <v>-</v>
      </c>
      <c r="C12315" s="74">
        <f t="shared" si="96"/>
        <v>0</v>
      </c>
      <c r="D12315" s="74">
        <f t="shared" si="97"/>
        <v>0</v>
      </c>
    </row>
    <row r="12316" spans="1:4">
      <c r="A12316" s="74" t="s">
        <v>7833</v>
      </c>
      <c r="B12316" s="74" t="str">
        <f ca="1">IFERROR(__xludf.DUMMYFUNCTION("IF(REGEXMATCH(A12316,""wealth planning""),""Script 1"",""-"")"),"-")</f>
        <v>-</v>
      </c>
      <c r="C12316" s="74">
        <f t="shared" si="96"/>
        <v>0</v>
      </c>
      <c r="D12316" s="74">
        <f t="shared" si="97"/>
        <v>0</v>
      </c>
    </row>
    <row r="12317" spans="1:4">
      <c r="A12317" s="149">
        <v>45594</v>
      </c>
      <c r="B12317" s="74" t="str">
        <f ca="1">IFERROR(__xludf.DUMMYFUNCTION("IF(REGEXMATCH(A12317,""wealth planning""),""Script 1"",""-"")"),"#VALUE!")</f>
        <v>#VALUE!</v>
      </c>
      <c r="C12317" s="74" t="str">
        <f t="shared" si="96"/>
        <v>Fatihah Atiqah Azmi</v>
      </c>
      <c r="D12317" s="74">
        <f t="shared" si="97"/>
        <v>0</v>
      </c>
    </row>
    <row r="12318" spans="1:4">
      <c r="A12318" s="149">
        <v>45594</v>
      </c>
      <c r="B12318" s="74" t="str">
        <f ca="1">IFERROR(__xludf.DUMMYFUNCTION("IF(REGEXMATCH(A12318,""wealth planning""),""Script 1"",""-"")"),"#VALUE!")</f>
        <v>#VALUE!</v>
      </c>
      <c r="C12318" s="149">
        <f t="shared" si="96"/>
        <v>45594</v>
      </c>
      <c r="D12318" s="74">
        <f t="shared" si="97"/>
        <v>0</v>
      </c>
    </row>
    <row r="12319" spans="1:4">
      <c r="A12319" s="74" t="s">
        <v>3581</v>
      </c>
      <c r="B12319" s="74" t="str">
        <f ca="1">IFERROR(__xludf.DUMMYFUNCTION("IF(REGEXMATCH(A12319,""wealth planning""),""Script 1"",""-"")"),"Script 1")</f>
        <v>Script 1</v>
      </c>
      <c r="C12319" s="149">
        <f t="shared" si="96"/>
        <v>45594</v>
      </c>
      <c r="D12319" s="74" t="str">
        <f t="shared" si="97"/>
        <v>Fatihah Atiqah Azmi</v>
      </c>
    </row>
    <row r="12320" spans="1:4">
      <c r="B12320" s="74" t="str">
        <f ca="1">IFERROR(__xludf.DUMMYFUNCTION("IF(REGEXMATCH(A12320,""wealth planning""),""Script 1"",""-"")"),"-")</f>
        <v>-</v>
      </c>
      <c r="C12320" s="74" t="str">
        <f t="shared" si="96"/>
        <v>You: Hai assalamualaikum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320" s="149">
        <f t="shared" si="97"/>
        <v>45594</v>
      </c>
    </row>
    <row r="12321" spans="1:4">
      <c r="B12321" s="74" t="str">
        <f ca="1">IFERROR(__xludf.DUMMYFUNCTION("IF(REGEXMATCH(A12321,""wealth planning""),""Script 1"",""-"")"),"-")</f>
        <v>-</v>
      </c>
      <c r="C12321" s="74">
        <f t="shared" si="96"/>
        <v>0</v>
      </c>
      <c r="D12321" s="149">
        <f t="shared" si="97"/>
        <v>45594</v>
      </c>
    </row>
    <row r="12322" spans="1:4">
      <c r="B12322" s="74" t="str">
        <f ca="1">IFERROR(__xludf.DUMMYFUNCTION("IF(REGEXMATCH(A12322,""wealth planning""),""Script 1"",""-"")"),"-")</f>
        <v>-</v>
      </c>
      <c r="C12322" s="74">
        <f t="shared" si="96"/>
        <v>0</v>
      </c>
      <c r="D12322" s="74" t="str">
        <f t="shared" si="97"/>
        <v>You: Hai assalamualaikum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323" spans="1:4">
      <c r="A12323" s="74" t="s">
        <v>7835</v>
      </c>
      <c r="B12323" s="74" t="str">
        <f ca="1">IFERROR(__xludf.DUMMYFUNCTION("IF(REGEXMATCH(A12323,""wealth planning""),""Script 1"",""-"")"),"-")</f>
        <v>-</v>
      </c>
      <c r="C12323" s="74">
        <f t="shared" si="96"/>
        <v>0</v>
      </c>
      <c r="D12323" s="74">
        <f t="shared" si="97"/>
        <v>0</v>
      </c>
    </row>
    <row r="12324" spans="1:4">
      <c r="A12324" s="74" t="s">
        <v>7836</v>
      </c>
      <c r="B12324" s="74" t="str">
        <f ca="1">IFERROR(__xludf.DUMMYFUNCTION("IF(REGEXMATCH(A12324,""wealth planning""),""Script 1"",""-"")"),"-")</f>
        <v>-</v>
      </c>
      <c r="C12324" s="74" t="str">
        <f t="shared" si="96"/>
        <v>Ahmad FirdausStatus is reachable</v>
      </c>
      <c r="D12324" s="74">
        <f t="shared" si="97"/>
        <v>0</v>
      </c>
    </row>
    <row r="12325" spans="1:4">
      <c r="A12325" s="149">
        <v>45594</v>
      </c>
      <c r="B12325" s="74" t="str">
        <f ca="1">IFERROR(__xludf.DUMMYFUNCTION("IF(REGEXMATCH(A12325,""wealth planning""),""Script 1"",""-"")"),"#VALUE!")</f>
        <v>#VALUE!</v>
      </c>
      <c r="C12325" s="74" t="str">
        <f t="shared" si="96"/>
        <v>Ahmad Firdaus</v>
      </c>
      <c r="D12325" s="74">
        <f t="shared" si="97"/>
        <v>0</v>
      </c>
    </row>
    <row r="12326" spans="1:4">
      <c r="A12326" s="149">
        <v>45594</v>
      </c>
      <c r="B12326" s="74" t="str">
        <f ca="1">IFERROR(__xludf.DUMMYFUNCTION("IF(REGEXMATCH(A12326,""wealth planning""),""Script 1"",""-"")"),"#VALUE!")</f>
        <v>#VALUE!</v>
      </c>
      <c r="C12326" s="149">
        <f t="shared" si="96"/>
        <v>45594</v>
      </c>
      <c r="D12326" s="74" t="str">
        <f t="shared" si="97"/>
        <v>Ahmad FirdausStatus is reachable</v>
      </c>
    </row>
    <row r="12327" spans="1:4">
      <c r="A12327" s="74" t="s">
        <v>7837</v>
      </c>
      <c r="B12327" s="74" t="str">
        <f ca="1">IFERROR(__xludf.DUMMYFUNCTION("IF(REGEXMATCH(A12327,""wealth planning""),""Script 1"",""-"")"),"Script 1")</f>
        <v>Script 1</v>
      </c>
      <c r="C12327" s="149">
        <f t="shared" si="96"/>
        <v>45594</v>
      </c>
      <c r="D12327" s="74" t="str">
        <f t="shared" si="97"/>
        <v>Ahmad Firdaus</v>
      </c>
    </row>
    <row r="12328" spans="1:4">
      <c r="B12328" s="74" t="str">
        <f ca="1">IFERROR(__xludf.DUMMYFUNCTION("IF(REGEXMATCH(A12328,""wealth planning""),""Script 1"",""-"")"),"-")</f>
        <v>-</v>
      </c>
      <c r="C12328" s="74" t="str">
        <f t="shared" si="96"/>
        <v>You: Hai assalamualaikum Firdaus, saya Azhad nihon sotsu tahun 2017. Sorry kalau ganggu. Actually sekarang saya tengah mencari individu yang kerja overseas untuk saya dapatkan peluang sharing sahaja berkaitan takaful dan wealth planning since ini kerja hakiki saya sebagai PruBSN wealth planner. Boleh ke kalau saya nak set appointment secara bersemuka ataupun online?</v>
      </c>
      <c r="D12328" s="149">
        <f t="shared" si="97"/>
        <v>45594</v>
      </c>
    </row>
    <row r="12329" spans="1:4">
      <c r="B12329" s="74" t="str">
        <f ca="1">IFERROR(__xludf.DUMMYFUNCTION("IF(REGEXMATCH(A12329,""wealth planning""),""Script 1"",""-"")"),"-")</f>
        <v>-</v>
      </c>
      <c r="C12329" s="74">
        <f t="shared" si="96"/>
        <v>0</v>
      </c>
      <c r="D12329" s="149">
        <f t="shared" si="97"/>
        <v>45594</v>
      </c>
    </row>
    <row r="12330" spans="1:4">
      <c r="B12330" s="74" t="str">
        <f ca="1">IFERROR(__xludf.DUMMYFUNCTION("IF(REGEXMATCH(A12330,""wealth planning""),""Script 1"",""-"")"),"-")</f>
        <v>-</v>
      </c>
      <c r="C12330" s="74">
        <f t="shared" si="96"/>
        <v>0</v>
      </c>
      <c r="D12330" s="74" t="str">
        <f t="shared" si="97"/>
        <v>You: Hai assalamualaikum Firdaus, saya Azhad nihon sotsu tahun 2017. Sorry kalau ganggu. Actually sekarang saya tengah mencari individu yang kerja overseas untuk saya dapatkan peluang sharing sahaja berkaitan takaful dan wealth planning since ini kerja hakiki saya sebagai PruBSN wealth planner. Boleh ke kalau saya nak set appointment secara bersemuka ataupun online?</v>
      </c>
    </row>
    <row r="12331" spans="1:4">
      <c r="A12331" s="74" t="s">
        <v>7839</v>
      </c>
      <c r="B12331" s="74" t="str">
        <f ca="1">IFERROR(__xludf.DUMMYFUNCTION("IF(REGEXMATCH(A12331,""wealth planning""),""Script 1"",""-"")"),"-")</f>
        <v>-</v>
      </c>
      <c r="C12331" s="74">
        <f t="shared" si="96"/>
        <v>0</v>
      </c>
      <c r="D12331" s="74">
        <f t="shared" si="97"/>
        <v>0</v>
      </c>
    </row>
    <row r="12332" spans="1:4">
      <c r="A12332" s="74" t="s">
        <v>7839</v>
      </c>
      <c r="B12332" s="74" t="str">
        <f ca="1">IFERROR(__xludf.DUMMYFUNCTION("IF(REGEXMATCH(A12332,""wealth planning""),""Script 1"",""-"")"),"-")</f>
        <v>-</v>
      </c>
      <c r="C12332" s="74" t="str">
        <f t="shared" si="96"/>
        <v>Nur Ain Fatin Nabila Yusri</v>
      </c>
      <c r="D12332" s="74">
        <f t="shared" si="97"/>
        <v>0</v>
      </c>
    </row>
    <row r="12333" spans="1:4">
      <c r="A12333" s="149">
        <v>45594</v>
      </c>
      <c r="B12333" s="74" t="str">
        <f ca="1">IFERROR(__xludf.DUMMYFUNCTION("IF(REGEXMATCH(A12333,""wealth planning""),""Script 1"",""-"")"),"#VALUE!")</f>
        <v>#VALUE!</v>
      </c>
      <c r="C12333" s="74" t="str">
        <f t="shared" si="96"/>
        <v>Nur Ain Fatin Nabila Yusri</v>
      </c>
      <c r="D12333" s="74">
        <f t="shared" si="97"/>
        <v>0</v>
      </c>
    </row>
    <row r="12334" spans="1:4">
      <c r="A12334" s="149">
        <v>45594</v>
      </c>
      <c r="B12334" s="74" t="str">
        <f ca="1">IFERROR(__xludf.DUMMYFUNCTION("IF(REGEXMATCH(A12334,""wealth planning""),""Script 1"",""-"")"),"#VALUE!")</f>
        <v>#VALUE!</v>
      </c>
      <c r="C12334" s="149">
        <f t="shared" si="96"/>
        <v>45594</v>
      </c>
      <c r="D12334" s="74" t="str">
        <f t="shared" si="97"/>
        <v>Nur Ain Fatin Nabila Yusri</v>
      </c>
    </row>
    <row r="12335" spans="1:4">
      <c r="A12335" s="74" t="s">
        <v>4021</v>
      </c>
      <c r="B12335" s="74" t="str">
        <f ca="1">IFERROR(__xludf.DUMMYFUNCTION("IF(REGEXMATCH(A12335,""wealth planning""),""Script 1"",""-"")"),"Script 1")</f>
        <v>Script 1</v>
      </c>
      <c r="C12335" s="149">
        <f t="shared" si="96"/>
        <v>45594</v>
      </c>
      <c r="D12335" s="74" t="str">
        <f t="shared" si="97"/>
        <v>Nur Ain Fatin Nabila Yusri</v>
      </c>
    </row>
    <row r="12336" spans="1:4">
      <c r="B12336" s="74" t="str">
        <f ca="1">IFERROR(__xludf.DUMMYFUNCTION("IF(REGEXMATCH(A12336,""wealth planning""),""Script 1"",""-"")"),"-")</f>
        <v>-</v>
      </c>
      <c r="C12336" s="74" t="str">
        <f t="shared" si="96"/>
        <v>You: Hai assalamualaikum Nabila,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336" s="149">
        <f t="shared" si="97"/>
        <v>45594</v>
      </c>
    </row>
    <row r="12337" spans="1:4">
      <c r="B12337" s="74" t="str">
        <f ca="1">IFERROR(__xludf.DUMMYFUNCTION("IF(REGEXMATCH(A12337,""wealth planning""),""Script 1"",""-"")"),"-")</f>
        <v>-</v>
      </c>
      <c r="C12337" s="74">
        <f t="shared" si="96"/>
        <v>0</v>
      </c>
      <c r="D12337" s="149">
        <f t="shared" si="97"/>
        <v>45594</v>
      </c>
    </row>
    <row r="12338" spans="1:4">
      <c r="B12338" s="74" t="str">
        <f ca="1">IFERROR(__xludf.DUMMYFUNCTION("IF(REGEXMATCH(A12338,""wealth planning""),""Script 1"",""-"")"),"-")</f>
        <v>-</v>
      </c>
      <c r="C12338" s="74">
        <f t="shared" si="96"/>
        <v>0</v>
      </c>
      <c r="D12338" s="74" t="str">
        <f t="shared" si="97"/>
        <v>You: Hai assalamualaikum Nabila,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339" spans="1:4">
      <c r="B12339" s="74" t="str">
        <f ca="1">IFERROR(__xludf.DUMMYFUNCTION("IF(REGEXMATCH(A12339,""wealth planning""),""Script 1"",""-"")"),"-")</f>
        <v>-</v>
      </c>
      <c r="C12339" s="74">
        <f t="shared" si="96"/>
        <v>0</v>
      </c>
      <c r="D12339" s="74">
        <f t="shared" si="97"/>
        <v>0</v>
      </c>
    </row>
    <row r="12340" spans="1:4">
      <c r="A12340" s="74" t="s">
        <v>7842</v>
      </c>
      <c r="B12340" s="74" t="str">
        <f ca="1">IFERROR(__xludf.DUMMYFUNCTION("IF(REGEXMATCH(A12340,""wealth planning""),""Script 1"",""-"")"),"-")</f>
        <v>-</v>
      </c>
      <c r="C12340" s="74">
        <f t="shared" si="96"/>
        <v>0</v>
      </c>
      <c r="D12340" s="74">
        <f t="shared" si="97"/>
        <v>0</v>
      </c>
    </row>
    <row r="12341" spans="1:4">
      <c r="A12341" s="149">
        <v>45594</v>
      </c>
      <c r="B12341" s="74" t="str">
        <f ca="1">IFERROR(__xludf.DUMMYFUNCTION("IF(REGEXMATCH(A12341,""wealth planning""),""Script 1"",""-"")"),"#VALUE!")</f>
        <v>#VALUE!</v>
      </c>
      <c r="C12341" s="74" t="str">
        <f t="shared" si="96"/>
        <v>Anis Shahirah</v>
      </c>
      <c r="D12341" s="74">
        <f t="shared" si="97"/>
        <v>0</v>
      </c>
    </row>
    <row r="12342" spans="1:4">
      <c r="A12342" s="149">
        <v>45594</v>
      </c>
      <c r="B12342" s="74" t="str">
        <f ca="1">IFERROR(__xludf.DUMMYFUNCTION("IF(REGEXMATCH(A12342,""wealth planning""),""Script 1"",""-"")"),"#VALUE!")</f>
        <v>#VALUE!</v>
      </c>
      <c r="C12342" s="149">
        <f t="shared" si="96"/>
        <v>45594</v>
      </c>
      <c r="D12342" s="74">
        <f t="shared" si="97"/>
        <v>0</v>
      </c>
    </row>
    <row r="12343" spans="1:4">
      <c r="A12343" s="74" t="s">
        <v>5760</v>
      </c>
      <c r="B12343" s="74" t="str">
        <f ca="1">IFERROR(__xludf.DUMMYFUNCTION("IF(REGEXMATCH(A12343,""wealth planning""),""Script 1"",""-"")"),"Script 1")</f>
        <v>Script 1</v>
      </c>
      <c r="C12343" s="149">
        <f t="shared" si="96"/>
        <v>45594</v>
      </c>
      <c r="D12343" s="74" t="str">
        <f t="shared" si="97"/>
        <v>Anis Shahirah</v>
      </c>
    </row>
    <row r="12344" spans="1:4">
      <c r="B12344" s="74" t="str">
        <f ca="1">IFERROR(__xludf.DUMMYFUNCTION("IF(REGEXMATCH(A12344,""wealth planning""),""Script 1"",""-"")"),"-")</f>
        <v>-</v>
      </c>
      <c r="C12344" s="74" t="str">
        <f t="shared" si="96"/>
        <v>You: Hai assalamualaikum puan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344" s="149">
        <f t="shared" si="97"/>
        <v>45594</v>
      </c>
    </row>
    <row r="12345" spans="1:4">
      <c r="B12345" s="74" t="str">
        <f ca="1">IFERROR(__xludf.DUMMYFUNCTION("IF(REGEXMATCH(A12345,""wealth planning""),""Script 1"",""-"")"),"-")</f>
        <v>-</v>
      </c>
      <c r="C12345" s="74">
        <f t="shared" si="96"/>
        <v>0</v>
      </c>
      <c r="D12345" s="149">
        <f t="shared" si="97"/>
        <v>45594</v>
      </c>
    </row>
    <row r="12346" spans="1:4">
      <c r="B12346" s="74" t="str">
        <f ca="1">IFERROR(__xludf.DUMMYFUNCTION("IF(REGEXMATCH(A12346,""wealth planning""),""Script 1"",""-"")"),"-")</f>
        <v>-</v>
      </c>
      <c r="C12346" s="74">
        <f t="shared" si="96"/>
        <v>0</v>
      </c>
      <c r="D12346" s="74" t="str">
        <f t="shared" si="97"/>
        <v>You: Hai assalamualaikum puan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347" spans="1:4">
      <c r="A12347" s="74" t="s">
        <v>7844</v>
      </c>
      <c r="B12347" s="74" t="str">
        <f ca="1">IFERROR(__xludf.DUMMYFUNCTION("IF(REGEXMATCH(A12347,""wealth planning""),""Script 1"",""-"")"),"-")</f>
        <v>-</v>
      </c>
      <c r="C12347" s="74">
        <f t="shared" si="96"/>
        <v>0</v>
      </c>
      <c r="D12347" s="74">
        <f t="shared" si="97"/>
        <v>0</v>
      </c>
    </row>
    <row r="12348" spans="1:4">
      <c r="A12348" s="74" t="s">
        <v>7845</v>
      </c>
      <c r="B12348" s="74" t="str">
        <f ca="1">IFERROR(__xludf.DUMMYFUNCTION("IF(REGEXMATCH(A12348,""wealth planning""),""Script 1"",""-"")"),"-")</f>
        <v>-</v>
      </c>
      <c r="C12348" s="74" t="str">
        <f t="shared" si="96"/>
        <v>Wan Ainul Afiqa Binti Wan AzmanStatus is reachable</v>
      </c>
      <c r="D12348" s="74">
        <f t="shared" si="97"/>
        <v>0</v>
      </c>
    </row>
    <row r="12349" spans="1:4">
      <c r="A12349" s="149">
        <v>45590</v>
      </c>
      <c r="B12349" s="74" t="str">
        <f ca="1">IFERROR(__xludf.DUMMYFUNCTION("IF(REGEXMATCH(A12349,""wealth planning""),""Script 1"",""-"")"),"#VALUE!")</f>
        <v>#VALUE!</v>
      </c>
      <c r="C12349" s="74" t="str">
        <f t="shared" si="96"/>
        <v>Wan Ainul Afiqa Binti Wan Azman</v>
      </c>
      <c r="D12349" s="74">
        <f t="shared" si="97"/>
        <v>0</v>
      </c>
    </row>
    <row r="12350" spans="1:4">
      <c r="A12350" s="149">
        <v>45590</v>
      </c>
      <c r="B12350" s="74" t="str">
        <f ca="1">IFERROR(__xludf.DUMMYFUNCTION("IF(REGEXMATCH(A12350,""wealth planning""),""Script 1"",""-"")"),"#VALUE!")</f>
        <v>#VALUE!</v>
      </c>
      <c r="C12350" s="149">
        <f t="shared" si="96"/>
        <v>45590</v>
      </c>
      <c r="D12350" s="74" t="str">
        <f t="shared" si="97"/>
        <v>Wan Ainul Afiqa Binti Wan AzmanStatus is reachable</v>
      </c>
    </row>
    <row r="12351" spans="1:4">
      <c r="A12351" s="74" t="s">
        <v>7846</v>
      </c>
      <c r="B12351" s="74" t="str">
        <f ca="1">IFERROR(__xludf.DUMMYFUNCTION("IF(REGEXMATCH(A12351,""wealth planning""),""Script 1"",""-"")"),"Script 1")</f>
        <v>Script 1</v>
      </c>
      <c r="C12351" s="149">
        <f t="shared" si="96"/>
        <v>45590</v>
      </c>
      <c r="D12351" s="74" t="str">
        <f t="shared" si="97"/>
        <v>Wan Ainul Afiqa Binti Wan Azman</v>
      </c>
    </row>
    <row r="12352" spans="1:4">
      <c r="B12352" s="74" t="str">
        <f ca="1">IFERROR(__xludf.DUMMYFUNCTION("IF(REGEXMATCH(A12352,""wealth planning""),""Script 1"",""-"")"),"-")</f>
        <v>-</v>
      </c>
      <c r="C12352" s="74" t="str">
        <f t="shared" si="96"/>
        <v>You: Baik no problem. Terima kasih atas reply. Kalau ada inquiry atau soalan tentang takaful dan wealth planning, feel free to contact me anytime inshaAllah. Semoga dipermudahkan urusan Ainul</v>
      </c>
      <c r="D12352" s="149">
        <f t="shared" si="97"/>
        <v>45590</v>
      </c>
    </row>
    <row r="12353" spans="1:4">
      <c r="B12353" s="74" t="str">
        <f ca="1">IFERROR(__xludf.DUMMYFUNCTION("IF(REGEXMATCH(A12353,""wealth planning""),""Script 1"",""-"")"),"-")</f>
        <v>-</v>
      </c>
      <c r="C12353" s="74">
        <f t="shared" si="96"/>
        <v>0</v>
      </c>
      <c r="D12353" s="149">
        <f t="shared" si="97"/>
        <v>45590</v>
      </c>
    </row>
    <row r="12354" spans="1:4">
      <c r="B12354" s="74" t="str">
        <f ca="1">IFERROR(__xludf.DUMMYFUNCTION("IF(REGEXMATCH(A12354,""wealth planning""),""Script 1"",""-"")"),"-")</f>
        <v>-</v>
      </c>
      <c r="C12354" s="74">
        <f t="shared" si="96"/>
        <v>0</v>
      </c>
      <c r="D12354" s="74" t="str">
        <f t="shared" si="97"/>
        <v>You: Baik no problem. Terima kasih atas reply. Kalau ada inquiry atau soalan tentang takaful dan wealth planning, feel free to contact me anytime inshaAllah. Semoga dipermudahkan urusan Ainul</v>
      </c>
    </row>
    <row r="12355" spans="1:4">
      <c r="A12355" s="74" t="s">
        <v>7848</v>
      </c>
      <c r="B12355" s="74" t="str">
        <f ca="1">IFERROR(__xludf.DUMMYFUNCTION("IF(REGEXMATCH(A12355,""wealth planning""),""Script 1"",""-"")"),"-")</f>
        <v>-</v>
      </c>
      <c r="C12355" s="74">
        <f t="shared" si="96"/>
        <v>0</v>
      </c>
      <c r="D12355" s="74">
        <f t="shared" si="97"/>
        <v>0</v>
      </c>
    </row>
    <row r="12356" spans="1:4">
      <c r="A12356" s="74" t="s">
        <v>7849</v>
      </c>
      <c r="B12356" s="74" t="str">
        <f ca="1">IFERROR(__xludf.DUMMYFUNCTION("IF(REGEXMATCH(A12356,""wealth planning""),""Script 1"",""-"")"),"-")</f>
        <v>-</v>
      </c>
      <c r="C12356" s="74" t="str">
        <f t="shared" si="96"/>
        <v>Shakirah Ahmad BuniStatus is reachable</v>
      </c>
      <c r="D12356" s="74">
        <f t="shared" si="97"/>
        <v>0</v>
      </c>
    </row>
    <row r="12357" spans="1:4">
      <c r="A12357" s="149">
        <v>45588</v>
      </c>
      <c r="B12357" s="74" t="str">
        <f ca="1">IFERROR(__xludf.DUMMYFUNCTION("IF(REGEXMATCH(A12357,""wealth planning""),""Script 1"",""-"")"),"#VALUE!")</f>
        <v>#VALUE!</v>
      </c>
      <c r="C12357" s="74" t="str">
        <f t="shared" si="96"/>
        <v>Shakirah Ahmad Buni</v>
      </c>
      <c r="D12357" s="74">
        <f t="shared" si="97"/>
        <v>0</v>
      </c>
    </row>
    <row r="12358" spans="1:4">
      <c r="A12358" s="149">
        <v>45588</v>
      </c>
      <c r="B12358" s="74" t="str">
        <f ca="1">IFERROR(__xludf.DUMMYFUNCTION("IF(REGEXMATCH(A12358,""wealth planning""),""Script 1"",""-"")"),"#VALUE!")</f>
        <v>#VALUE!</v>
      </c>
      <c r="C12358" s="149">
        <f t="shared" si="96"/>
        <v>45588</v>
      </c>
      <c r="D12358" s="74" t="str">
        <f t="shared" si="97"/>
        <v>Shakirah Ahmad BuniStatus is reachable</v>
      </c>
    </row>
    <row r="12359" spans="1:4">
      <c r="A12359" s="74" t="s">
        <v>7850</v>
      </c>
      <c r="B12359" s="74" t="str">
        <f ca="1">IFERROR(__xludf.DUMMYFUNCTION("IF(REGEXMATCH(A12359,""wealth planning""),""Script 1"",""-"")"),"Script 1")</f>
        <v>Script 1</v>
      </c>
      <c r="C12359" s="149">
        <f t="shared" si="96"/>
        <v>45588</v>
      </c>
      <c r="D12359" s="74" t="str">
        <f t="shared" si="97"/>
        <v>Shakirah Ahmad Buni</v>
      </c>
    </row>
    <row r="12360" spans="1:4">
      <c r="B12360" s="74" t="str">
        <f ca="1">IFERROR(__xludf.DUMMYFUNCTION("IF(REGEXMATCH(A12360,""wealth planning""),""Script 1"",""-"")"),"-")</f>
        <v>-</v>
      </c>
      <c r="C12360" s="74" t="str">
        <f t="shared" si="96"/>
        <v>You: Hai assalamualaikum puan Shakirah,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360" s="149">
        <f t="shared" si="97"/>
        <v>45588</v>
      </c>
    </row>
    <row r="12361" spans="1:4">
      <c r="B12361" s="74" t="str">
        <f ca="1">IFERROR(__xludf.DUMMYFUNCTION("IF(REGEXMATCH(A12361,""wealth planning""),""Script 1"",""-"")"),"-")</f>
        <v>-</v>
      </c>
      <c r="C12361" s="74">
        <f t="shared" si="96"/>
        <v>0</v>
      </c>
      <c r="D12361" s="149">
        <f t="shared" si="97"/>
        <v>45588</v>
      </c>
    </row>
    <row r="12362" spans="1:4">
      <c r="B12362" s="74" t="str">
        <f ca="1">IFERROR(__xludf.DUMMYFUNCTION("IF(REGEXMATCH(A12362,""wealth planning""),""Script 1"",""-"")"),"-")</f>
        <v>-</v>
      </c>
      <c r="C12362" s="74">
        <f t="shared" si="96"/>
        <v>0</v>
      </c>
      <c r="D12362" s="74" t="str">
        <f t="shared" si="97"/>
        <v>You: Hai assalamualaikum puan Shakirah,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363" spans="1:4">
      <c r="B12363" s="74" t="str">
        <f ca="1">IFERROR(__xludf.DUMMYFUNCTION("IF(REGEXMATCH(A12363,""wealth planning""),""Script 1"",""-"")"),"-")</f>
        <v>-</v>
      </c>
      <c r="C12363" s="74">
        <f t="shared" si="96"/>
        <v>0</v>
      </c>
      <c r="D12363" s="74">
        <f t="shared" si="97"/>
        <v>0</v>
      </c>
    </row>
    <row r="12364" spans="1:4">
      <c r="A12364" s="74" t="s">
        <v>7853</v>
      </c>
      <c r="B12364" s="74" t="str">
        <f ca="1">IFERROR(__xludf.DUMMYFUNCTION("IF(REGEXMATCH(A12364,""wealth planning""),""Script 1"",""-"")"),"-")</f>
        <v>-</v>
      </c>
      <c r="C12364" s="74">
        <f t="shared" si="96"/>
        <v>0</v>
      </c>
      <c r="D12364" s="74">
        <f t="shared" si="97"/>
        <v>0</v>
      </c>
    </row>
    <row r="12365" spans="1:4">
      <c r="A12365" s="149">
        <v>45588</v>
      </c>
      <c r="B12365" s="74" t="str">
        <f ca="1">IFERROR(__xludf.DUMMYFUNCTION("IF(REGEXMATCH(A12365,""wealth planning""),""Script 1"",""-"")"),"#VALUE!")</f>
        <v>#VALUE!</v>
      </c>
      <c r="C12365" s="74" t="str">
        <f t="shared" si="96"/>
        <v>Sarah Azman</v>
      </c>
      <c r="D12365" s="74">
        <f t="shared" si="97"/>
        <v>0</v>
      </c>
    </row>
    <row r="12366" spans="1:4">
      <c r="A12366" s="149">
        <v>45588</v>
      </c>
      <c r="B12366" s="74" t="str">
        <f ca="1">IFERROR(__xludf.DUMMYFUNCTION("IF(REGEXMATCH(A12366,""wealth planning""),""Script 1"",""-"")"),"#VALUE!")</f>
        <v>#VALUE!</v>
      </c>
      <c r="C12366" s="149">
        <f t="shared" si="96"/>
        <v>45588</v>
      </c>
      <c r="D12366" s="74">
        <f t="shared" si="97"/>
        <v>0</v>
      </c>
    </row>
    <row r="12367" spans="1:4">
      <c r="A12367" s="74" t="s">
        <v>3836</v>
      </c>
      <c r="B12367" s="74" t="str">
        <f ca="1">IFERROR(__xludf.DUMMYFUNCTION("IF(REGEXMATCH(A12367,""wealth planning""),""Script 1"",""-"")"),"Script 1")</f>
        <v>Script 1</v>
      </c>
      <c r="C12367" s="149">
        <f t="shared" si="96"/>
        <v>45588</v>
      </c>
      <c r="D12367" s="74" t="str">
        <f t="shared" si="97"/>
        <v>Sarah Azman</v>
      </c>
    </row>
    <row r="12368" spans="1:4">
      <c r="B12368" s="74" t="str">
        <f ca="1">IFERROR(__xludf.DUMMYFUNCTION("IF(REGEXMATCH(A12368,""wealth planning""),""Script 1"",""-"")"),"-")</f>
        <v>-</v>
      </c>
      <c r="C12368" s="74" t="str">
        <f t="shared" si="96"/>
        <v>You: Hai assalamualaikum 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368" s="149">
        <f t="shared" si="97"/>
        <v>45588</v>
      </c>
    </row>
    <row r="12369" spans="1:4">
      <c r="B12369" s="74" t="str">
        <f ca="1">IFERROR(__xludf.DUMMYFUNCTION("IF(REGEXMATCH(A12369,""wealth planning""),""Script 1"",""-"")"),"-")</f>
        <v>-</v>
      </c>
      <c r="C12369" s="74">
        <f t="shared" si="96"/>
        <v>0</v>
      </c>
      <c r="D12369" s="149">
        <f t="shared" si="97"/>
        <v>45588</v>
      </c>
    </row>
    <row r="12370" spans="1:4">
      <c r="B12370" s="74" t="str">
        <f ca="1">IFERROR(__xludf.DUMMYFUNCTION("IF(REGEXMATCH(A12370,""wealth planning""),""Script 1"",""-"")"),"-")</f>
        <v>-</v>
      </c>
      <c r="C12370" s="74">
        <f t="shared" si="96"/>
        <v>0</v>
      </c>
      <c r="D12370" s="74" t="str">
        <f t="shared" si="97"/>
        <v>You: Hai assalamualaikum 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371" spans="1:4">
      <c r="B12371" s="74" t="str">
        <f ca="1">IFERROR(__xludf.DUMMYFUNCTION("IF(REGEXMATCH(A12371,""wealth planning""),""Script 1"",""-"")"),"-")</f>
        <v>-</v>
      </c>
      <c r="C12371" s="74">
        <f t="shared" si="96"/>
        <v>0</v>
      </c>
      <c r="D12371" s="74">
        <f t="shared" si="97"/>
        <v>0</v>
      </c>
    </row>
    <row r="12372" spans="1:4">
      <c r="A12372" s="74" t="s">
        <v>7856</v>
      </c>
      <c r="B12372" s="74" t="str">
        <f ca="1">IFERROR(__xludf.DUMMYFUNCTION("IF(REGEXMATCH(A12372,""wealth planning""),""Script 1"",""-"")"),"-")</f>
        <v>-</v>
      </c>
      <c r="C12372" s="74">
        <f t="shared" si="96"/>
        <v>0</v>
      </c>
      <c r="D12372" s="74">
        <f t="shared" si="97"/>
        <v>0</v>
      </c>
    </row>
    <row r="12373" spans="1:4">
      <c r="A12373" s="149">
        <v>45588</v>
      </c>
      <c r="B12373" s="74" t="str">
        <f ca="1">IFERROR(__xludf.DUMMYFUNCTION("IF(REGEXMATCH(A12373,""wealth planning""),""Script 1"",""-"")"),"#VALUE!")</f>
        <v>#VALUE!</v>
      </c>
      <c r="C12373" s="74" t="str">
        <f t="shared" si="96"/>
        <v>Nurul Daniea</v>
      </c>
      <c r="D12373" s="74">
        <f t="shared" si="97"/>
        <v>0</v>
      </c>
    </row>
    <row r="12374" spans="1:4">
      <c r="A12374" s="149">
        <v>45588</v>
      </c>
      <c r="B12374" s="74" t="str">
        <f ca="1">IFERROR(__xludf.DUMMYFUNCTION("IF(REGEXMATCH(A12374,""wealth planning""),""Script 1"",""-"")"),"#VALUE!")</f>
        <v>#VALUE!</v>
      </c>
      <c r="C12374" s="149">
        <f t="shared" si="96"/>
        <v>45588</v>
      </c>
      <c r="D12374" s="74">
        <f t="shared" si="97"/>
        <v>0</v>
      </c>
    </row>
    <row r="12375" spans="1:4">
      <c r="A12375" s="74" t="s">
        <v>7857</v>
      </c>
      <c r="B12375" s="74" t="str">
        <f ca="1">IFERROR(__xludf.DUMMYFUNCTION("IF(REGEXMATCH(A12375,""wealth planning""),""Script 1"",""-"")"),"Script 1")</f>
        <v>Script 1</v>
      </c>
      <c r="C12375" s="149">
        <f t="shared" si="96"/>
        <v>45588</v>
      </c>
      <c r="D12375" s="74" t="str">
        <f t="shared" si="97"/>
        <v>Nurul Daniea</v>
      </c>
    </row>
    <row r="12376" spans="1:4">
      <c r="B12376" s="74" t="str">
        <f ca="1">IFERROR(__xludf.DUMMYFUNCTION("IF(REGEXMATCH(A12376,""wealth planning""),""Script 1"",""-"")"),"-")</f>
        <v>-</v>
      </c>
      <c r="C12376" s="74" t="str">
        <f t="shared" si="96"/>
        <v>You: Hai assalamualaikum Daniea,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376" s="149">
        <f t="shared" si="97"/>
        <v>45588</v>
      </c>
    </row>
    <row r="12377" spans="1:4">
      <c r="B12377" s="74" t="str">
        <f ca="1">IFERROR(__xludf.DUMMYFUNCTION("IF(REGEXMATCH(A12377,""wealth planning""),""Script 1"",""-"")"),"-")</f>
        <v>-</v>
      </c>
      <c r="C12377" s="74">
        <f t="shared" si="96"/>
        <v>0</v>
      </c>
      <c r="D12377" s="149">
        <f t="shared" si="97"/>
        <v>45588</v>
      </c>
    </row>
    <row r="12378" spans="1:4">
      <c r="B12378" s="74" t="str">
        <f ca="1">IFERROR(__xludf.DUMMYFUNCTION("IF(REGEXMATCH(A12378,""wealth planning""),""Script 1"",""-"")"),"-")</f>
        <v>-</v>
      </c>
      <c r="C12378" s="74">
        <f t="shared" si="96"/>
        <v>0</v>
      </c>
      <c r="D12378" s="74" t="str">
        <f t="shared" si="97"/>
        <v>You: Hai assalamualaikum Daniea,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379" spans="1:4">
      <c r="B12379" s="74" t="str">
        <f ca="1">IFERROR(__xludf.DUMMYFUNCTION("IF(REGEXMATCH(A12379,""wealth planning""),""Script 1"",""-"")"),"-")</f>
        <v>-</v>
      </c>
      <c r="C12379" s="74">
        <f t="shared" si="96"/>
        <v>0</v>
      </c>
      <c r="D12379" s="74">
        <f t="shared" si="97"/>
        <v>0</v>
      </c>
    </row>
    <row r="12380" spans="1:4">
      <c r="A12380" s="74" t="s">
        <v>7860</v>
      </c>
      <c r="B12380" s="74" t="str">
        <f ca="1">IFERROR(__xludf.DUMMYFUNCTION("IF(REGEXMATCH(A12380,""wealth planning""),""Script 1"",""-"")"),"-")</f>
        <v>-</v>
      </c>
      <c r="C12380" s="74">
        <f t="shared" si="96"/>
        <v>0</v>
      </c>
      <c r="D12380" s="74">
        <f t="shared" si="97"/>
        <v>0</v>
      </c>
    </row>
    <row r="12381" spans="1:4">
      <c r="A12381" s="149">
        <v>45588</v>
      </c>
      <c r="B12381" s="74" t="str">
        <f ca="1">IFERROR(__xludf.DUMMYFUNCTION("IF(REGEXMATCH(A12381,""wealth planning""),""Script 1"",""-"")"),"#VALUE!")</f>
        <v>#VALUE!</v>
      </c>
      <c r="C12381" s="74" t="str">
        <f t="shared" si="96"/>
        <v>Nur Dania Intan Zulaikha Binti Hisam</v>
      </c>
      <c r="D12381" s="74">
        <f t="shared" si="97"/>
        <v>0</v>
      </c>
    </row>
    <row r="12382" spans="1:4">
      <c r="A12382" s="149">
        <v>45588</v>
      </c>
      <c r="B12382" s="74" t="str">
        <f ca="1">IFERROR(__xludf.DUMMYFUNCTION("IF(REGEXMATCH(A12382,""wealth planning""),""Script 1"",""-"")"),"#VALUE!")</f>
        <v>#VALUE!</v>
      </c>
      <c r="C12382" s="149">
        <f t="shared" si="96"/>
        <v>45588</v>
      </c>
      <c r="D12382" s="74">
        <f t="shared" si="97"/>
        <v>0</v>
      </c>
    </row>
    <row r="12383" spans="1:4">
      <c r="A12383" s="74" t="s">
        <v>4600</v>
      </c>
      <c r="B12383" s="74" t="str">
        <f ca="1">IFERROR(__xludf.DUMMYFUNCTION("IF(REGEXMATCH(A12383,""wealth planning""),""Script 1"",""-"")"),"Script 1")</f>
        <v>Script 1</v>
      </c>
      <c r="C12383" s="149">
        <f t="shared" si="96"/>
        <v>45588</v>
      </c>
      <c r="D12383" s="74" t="str">
        <f t="shared" si="97"/>
        <v>Nur Dania Intan Zulaikha Binti Hisam</v>
      </c>
    </row>
    <row r="12384" spans="1:4">
      <c r="B12384" s="74" t="str">
        <f ca="1">IFERROR(__xludf.DUMMYFUNCTION("IF(REGEXMATCH(A12384,""wealth planning""),""Script 1"",""-"")"),"-")</f>
        <v>-</v>
      </c>
      <c r="C12384" s="74" t="str">
        <f t="shared" si="96"/>
        <v>You: Hai assalamualaikum Dania,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384" s="149">
        <f t="shared" si="97"/>
        <v>45588</v>
      </c>
    </row>
    <row r="12385" spans="1:4">
      <c r="B12385" s="74" t="str">
        <f ca="1">IFERROR(__xludf.DUMMYFUNCTION("IF(REGEXMATCH(A12385,""wealth planning""),""Script 1"",""-"")"),"-")</f>
        <v>-</v>
      </c>
      <c r="C12385" s="74">
        <f t="shared" si="96"/>
        <v>0</v>
      </c>
      <c r="D12385" s="149">
        <f t="shared" si="97"/>
        <v>45588</v>
      </c>
    </row>
    <row r="12386" spans="1:4">
      <c r="B12386" s="74" t="str">
        <f ca="1">IFERROR(__xludf.DUMMYFUNCTION("IF(REGEXMATCH(A12386,""wealth planning""),""Script 1"",""-"")"),"-")</f>
        <v>-</v>
      </c>
      <c r="C12386" s="74">
        <f t="shared" si="96"/>
        <v>0</v>
      </c>
      <c r="D12386" s="74" t="str">
        <f t="shared" si="97"/>
        <v>You: Hai assalamualaikum Dania,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387" spans="1:4">
      <c r="B12387" s="74" t="str">
        <f ca="1">IFERROR(__xludf.DUMMYFUNCTION("IF(REGEXMATCH(A12387,""wealth planning""),""Script 1"",""-"")"),"-")</f>
        <v>-</v>
      </c>
      <c r="C12387" s="74">
        <f t="shared" si="96"/>
        <v>0</v>
      </c>
      <c r="D12387" s="74">
        <f t="shared" si="97"/>
        <v>0</v>
      </c>
    </row>
    <row r="12388" spans="1:4">
      <c r="A12388" s="74" t="s">
        <v>7863</v>
      </c>
      <c r="B12388" s="74" t="str">
        <f ca="1">IFERROR(__xludf.DUMMYFUNCTION("IF(REGEXMATCH(A12388,""wealth planning""),""Script 1"",""-"")"),"-")</f>
        <v>-</v>
      </c>
      <c r="C12388" s="74">
        <f t="shared" si="96"/>
        <v>0</v>
      </c>
      <c r="D12388" s="74">
        <f t="shared" si="97"/>
        <v>0</v>
      </c>
    </row>
    <row r="12389" spans="1:4">
      <c r="A12389" s="149">
        <v>45588</v>
      </c>
      <c r="B12389" s="74" t="str">
        <f ca="1">IFERROR(__xludf.DUMMYFUNCTION("IF(REGEXMATCH(A12389,""wealth planning""),""Script 1"",""-"")"),"#VALUE!")</f>
        <v>#VALUE!</v>
      </c>
      <c r="C12389" s="74" t="str">
        <f t="shared" si="96"/>
        <v>Aina Syafiqah Yussaini</v>
      </c>
      <c r="D12389" s="74">
        <f t="shared" si="97"/>
        <v>0</v>
      </c>
    </row>
    <row r="12390" spans="1:4">
      <c r="A12390" s="149">
        <v>45588</v>
      </c>
      <c r="B12390" s="74" t="str">
        <f ca="1">IFERROR(__xludf.DUMMYFUNCTION("IF(REGEXMATCH(A12390,""wealth planning""),""Script 1"",""-"")"),"#VALUE!")</f>
        <v>#VALUE!</v>
      </c>
      <c r="C12390" s="149">
        <f t="shared" si="96"/>
        <v>45588</v>
      </c>
      <c r="D12390" s="74">
        <f t="shared" si="97"/>
        <v>0</v>
      </c>
    </row>
    <row r="12391" spans="1:4">
      <c r="A12391" s="74" t="s">
        <v>2719</v>
      </c>
      <c r="B12391" s="74" t="str">
        <f ca="1">IFERROR(__xludf.DUMMYFUNCTION("IF(REGEXMATCH(A12391,""wealth planning""),""Script 1"",""-"")"),"Script 1")</f>
        <v>Script 1</v>
      </c>
      <c r="C12391" s="149">
        <f t="shared" si="96"/>
        <v>45588</v>
      </c>
      <c r="D12391" s="74" t="str">
        <f t="shared" si="97"/>
        <v>Aina Syafiqah Yussaini</v>
      </c>
    </row>
    <row r="12392" spans="1:4">
      <c r="B12392" s="74" t="str">
        <f ca="1">IFERROR(__xludf.DUMMYFUNCTION("IF(REGEXMATCH(A12392,""wealth planning""),""Script 1"",""-"")"),"-")</f>
        <v>-</v>
      </c>
      <c r="C12392" s="74" t="str">
        <f t="shared" si="96"/>
        <v>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392" s="149">
        <f t="shared" si="97"/>
        <v>45588</v>
      </c>
    </row>
    <row r="12393" spans="1:4">
      <c r="B12393" s="74" t="str">
        <f ca="1">IFERROR(__xludf.DUMMYFUNCTION("IF(REGEXMATCH(A12393,""wealth planning""),""Script 1"",""-"")"),"-")</f>
        <v>-</v>
      </c>
      <c r="C12393" s="74">
        <f t="shared" si="96"/>
        <v>0</v>
      </c>
      <c r="D12393" s="149">
        <f t="shared" si="97"/>
        <v>45588</v>
      </c>
    </row>
    <row r="12394" spans="1:4">
      <c r="B12394" s="74" t="str">
        <f ca="1">IFERROR(__xludf.DUMMYFUNCTION("IF(REGEXMATCH(A12394,""wealth planning""),""Script 1"",""-"")"),"-")</f>
        <v>-</v>
      </c>
      <c r="C12394" s="74">
        <f t="shared" si="96"/>
        <v>0</v>
      </c>
      <c r="D12394" s="74" t="str">
        <f t="shared" si="97"/>
        <v>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395" spans="1:4">
      <c r="A12395" s="74" t="s">
        <v>7865</v>
      </c>
      <c r="B12395" s="74" t="str">
        <f ca="1">IFERROR(__xludf.DUMMYFUNCTION("IF(REGEXMATCH(A12395,""wealth planning""),""Script 1"",""-"")"),"-")</f>
        <v>-</v>
      </c>
      <c r="C12395" s="74">
        <f t="shared" si="96"/>
        <v>0</v>
      </c>
      <c r="D12395" s="74">
        <f t="shared" si="97"/>
        <v>0</v>
      </c>
    </row>
    <row r="12396" spans="1:4">
      <c r="A12396" s="74" t="s">
        <v>7866</v>
      </c>
      <c r="B12396" s="74" t="str">
        <f ca="1">IFERROR(__xludf.DUMMYFUNCTION("IF(REGEXMATCH(A12396,""wealth planning""),""Script 1"",""-"")"),"-")</f>
        <v>-</v>
      </c>
      <c r="C12396" s="74" t="str">
        <f t="shared" si="96"/>
        <v>Siti Nasihah AfandiStatus is reachable</v>
      </c>
      <c r="D12396" s="74">
        <f t="shared" si="97"/>
        <v>0</v>
      </c>
    </row>
    <row r="12397" spans="1:4">
      <c r="A12397" s="149">
        <v>45588</v>
      </c>
      <c r="B12397" s="74" t="str">
        <f ca="1">IFERROR(__xludf.DUMMYFUNCTION("IF(REGEXMATCH(A12397,""wealth planning""),""Script 1"",""-"")"),"#VALUE!")</f>
        <v>#VALUE!</v>
      </c>
      <c r="C12397" s="74" t="str">
        <f t="shared" si="96"/>
        <v>Siti Nasihah Afandi</v>
      </c>
      <c r="D12397" s="74">
        <f t="shared" si="97"/>
        <v>0</v>
      </c>
    </row>
    <row r="12398" spans="1:4">
      <c r="A12398" s="149">
        <v>45588</v>
      </c>
      <c r="B12398" s="74" t="str">
        <f ca="1">IFERROR(__xludf.DUMMYFUNCTION("IF(REGEXMATCH(A12398,""wealth planning""),""Script 1"",""-"")"),"#VALUE!")</f>
        <v>#VALUE!</v>
      </c>
      <c r="C12398" s="149">
        <f t="shared" si="96"/>
        <v>45588</v>
      </c>
      <c r="D12398" s="74" t="str">
        <f t="shared" si="97"/>
        <v>Siti Nasihah AfandiStatus is reachable</v>
      </c>
    </row>
    <row r="12399" spans="1:4">
      <c r="A12399" s="74" t="s">
        <v>7867</v>
      </c>
      <c r="B12399" s="74" t="str">
        <f ca="1">IFERROR(__xludf.DUMMYFUNCTION("IF(REGEXMATCH(A12399,""wealth planning""),""Script 1"",""-"")"),"Script 1")</f>
        <v>Script 1</v>
      </c>
      <c r="C12399" s="149">
        <f t="shared" si="96"/>
        <v>45588</v>
      </c>
      <c r="D12399" s="74" t="str">
        <f t="shared" si="97"/>
        <v>Siti Nasihah Afandi</v>
      </c>
    </row>
    <row r="12400" spans="1:4">
      <c r="B12400" s="74" t="str">
        <f ca="1">IFERROR(__xludf.DUMMYFUNCTION("IF(REGEXMATCH(A12400,""wealth planning""),""Script 1"",""-"")"),"-")</f>
        <v>-</v>
      </c>
      <c r="C12400" s="74" t="str">
        <f t="shared" si="96"/>
        <v>You: Hai assalamualaikum Nasihah,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400" s="149">
        <f t="shared" si="97"/>
        <v>45588</v>
      </c>
    </row>
    <row r="12401" spans="1:4">
      <c r="B12401" s="74" t="str">
        <f ca="1">IFERROR(__xludf.DUMMYFUNCTION("IF(REGEXMATCH(A12401,""wealth planning""),""Script 1"",""-"")"),"-")</f>
        <v>-</v>
      </c>
      <c r="C12401" s="74">
        <f t="shared" si="96"/>
        <v>0</v>
      </c>
      <c r="D12401" s="149">
        <f t="shared" si="97"/>
        <v>45588</v>
      </c>
    </row>
    <row r="12402" spans="1:4">
      <c r="B12402" s="74" t="str">
        <f ca="1">IFERROR(__xludf.DUMMYFUNCTION("IF(REGEXMATCH(A12402,""wealth planning""),""Script 1"",""-"")"),"-")</f>
        <v>-</v>
      </c>
      <c r="C12402" s="74">
        <f t="shared" si="96"/>
        <v>0</v>
      </c>
      <c r="D12402" s="74" t="str">
        <f t="shared" si="97"/>
        <v>You: Hai assalamualaikum Nasihah,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403" spans="1:4">
      <c r="A12403" s="74" t="s">
        <v>7869</v>
      </c>
      <c r="B12403" s="74" t="str">
        <f ca="1">IFERROR(__xludf.DUMMYFUNCTION("IF(REGEXMATCH(A12403,""wealth planning""),""Script 1"",""-"")"),"-")</f>
        <v>-</v>
      </c>
      <c r="C12403" s="74">
        <f t="shared" si="96"/>
        <v>0</v>
      </c>
      <c r="D12403" s="74">
        <f t="shared" si="97"/>
        <v>0</v>
      </c>
    </row>
    <row r="12404" spans="1:4">
      <c r="A12404" s="74" t="s">
        <v>7869</v>
      </c>
      <c r="B12404" s="74" t="str">
        <f ca="1">IFERROR(__xludf.DUMMYFUNCTION("IF(REGEXMATCH(A12404,""wealth planning""),""Script 1"",""-"")"),"-")</f>
        <v>-</v>
      </c>
      <c r="C12404" s="74" t="str">
        <f t="shared" si="96"/>
        <v>Aqilah Izhar</v>
      </c>
      <c r="D12404" s="74">
        <f t="shared" si="97"/>
        <v>0</v>
      </c>
    </row>
    <row r="12405" spans="1:4">
      <c r="A12405" s="149">
        <v>45588</v>
      </c>
      <c r="B12405" s="74" t="str">
        <f ca="1">IFERROR(__xludf.DUMMYFUNCTION("IF(REGEXMATCH(A12405,""wealth planning""),""Script 1"",""-"")"),"#VALUE!")</f>
        <v>#VALUE!</v>
      </c>
      <c r="C12405" s="74" t="str">
        <f t="shared" si="96"/>
        <v>Aqilah Izhar</v>
      </c>
      <c r="D12405" s="74">
        <f t="shared" si="97"/>
        <v>0</v>
      </c>
    </row>
    <row r="12406" spans="1:4">
      <c r="A12406" s="149">
        <v>45588</v>
      </c>
      <c r="B12406" s="74" t="str">
        <f ca="1">IFERROR(__xludf.DUMMYFUNCTION("IF(REGEXMATCH(A12406,""wealth planning""),""Script 1"",""-"")"),"#VALUE!")</f>
        <v>#VALUE!</v>
      </c>
      <c r="C12406" s="149">
        <f t="shared" si="96"/>
        <v>45588</v>
      </c>
      <c r="D12406" s="74" t="str">
        <f t="shared" si="97"/>
        <v>Aqilah Izhar</v>
      </c>
    </row>
    <row r="12407" spans="1:4">
      <c r="A12407" s="74" t="s">
        <v>6274</v>
      </c>
      <c r="B12407" s="74" t="str">
        <f ca="1">IFERROR(__xludf.DUMMYFUNCTION("IF(REGEXMATCH(A12407,""wealth planning""),""Script 1"",""-"")"),"Script 1")</f>
        <v>Script 1</v>
      </c>
      <c r="C12407" s="149">
        <f t="shared" si="96"/>
        <v>45588</v>
      </c>
      <c r="D12407" s="74" t="str">
        <f t="shared" si="97"/>
        <v>Aqilah Izhar</v>
      </c>
    </row>
    <row r="12408" spans="1:4">
      <c r="B12408" s="74" t="str">
        <f ca="1">IFERROR(__xludf.DUMMYFUNCTION("IF(REGEXMATCH(A12408,""wealth planning""),""Script 1"",""-"")"),"-")</f>
        <v>-</v>
      </c>
      <c r="C12408" s="74" t="str">
        <f t="shared" si="96"/>
        <v>You: Hai assalamualaikum Aqilah,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408" s="149">
        <f t="shared" si="97"/>
        <v>45588</v>
      </c>
    </row>
    <row r="12409" spans="1:4">
      <c r="B12409" s="74" t="str">
        <f ca="1">IFERROR(__xludf.DUMMYFUNCTION("IF(REGEXMATCH(A12409,""wealth planning""),""Script 1"",""-"")"),"-")</f>
        <v>-</v>
      </c>
      <c r="C12409" s="74">
        <f t="shared" si="96"/>
        <v>0</v>
      </c>
      <c r="D12409" s="149">
        <f t="shared" si="97"/>
        <v>45588</v>
      </c>
    </row>
    <row r="12410" spans="1:4">
      <c r="B12410" s="74" t="str">
        <f ca="1">IFERROR(__xludf.DUMMYFUNCTION("IF(REGEXMATCH(A12410,""wealth planning""),""Script 1"",""-"")"),"-")</f>
        <v>-</v>
      </c>
      <c r="C12410" s="74">
        <f t="shared" si="96"/>
        <v>0</v>
      </c>
      <c r="D12410" s="74" t="str">
        <f t="shared" si="97"/>
        <v>You: Hai assalamualaikum Aqilah,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411" spans="1:4">
      <c r="A12411" s="74" t="s">
        <v>7871</v>
      </c>
      <c r="B12411" s="74" t="str">
        <f ca="1">IFERROR(__xludf.DUMMYFUNCTION("IF(REGEXMATCH(A12411,""wealth planning""),""Script 1"",""-"")"),"-")</f>
        <v>-</v>
      </c>
      <c r="C12411" s="74">
        <f t="shared" si="96"/>
        <v>0</v>
      </c>
      <c r="D12411" s="74">
        <f t="shared" si="97"/>
        <v>0</v>
      </c>
    </row>
    <row r="12412" spans="1:4">
      <c r="A12412" s="74" t="s">
        <v>7872</v>
      </c>
      <c r="B12412" s="74" t="str">
        <f ca="1">IFERROR(__xludf.DUMMYFUNCTION("IF(REGEXMATCH(A12412,""wealth planning""),""Script 1"",""-"")"),"-")</f>
        <v>-</v>
      </c>
      <c r="C12412" s="74" t="str">
        <f t="shared" si="96"/>
        <v>Najeeha SafeaStatus is reachable</v>
      </c>
      <c r="D12412" s="74">
        <f t="shared" si="97"/>
        <v>0</v>
      </c>
    </row>
    <row r="12413" spans="1:4">
      <c r="A12413" s="149">
        <v>45588</v>
      </c>
      <c r="B12413" s="74" t="str">
        <f ca="1">IFERROR(__xludf.DUMMYFUNCTION("IF(REGEXMATCH(A12413,""wealth planning""),""Script 1"",""-"")"),"#VALUE!")</f>
        <v>#VALUE!</v>
      </c>
      <c r="C12413" s="74" t="str">
        <f t="shared" si="96"/>
        <v>Najeeha Safea</v>
      </c>
      <c r="D12413" s="74">
        <f t="shared" si="97"/>
        <v>0</v>
      </c>
    </row>
    <row r="12414" spans="1:4">
      <c r="A12414" s="149">
        <v>45588</v>
      </c>
      <c r="B12414" s="74" t="str">
        <f ca="1">IFERROR(__xludf.DUMMYFUNCTION("IF(REGEXMATCH(A12414,""wealth planning""),""Script 1"",""-"")"),"#VALUE!")</f>
        <v>#VALUE!</v>
      </c>
      <c r="C12414" s="149">
        <f t="shared" si="96"/>
        <v>45588</v>
      </c>
      <c r="D12414" s="74" t="str">
        <f t="shared" si="97"/>
        <v>Najeeha SafeaStatus is reachable</v>
      </c>
    </row>
    <row r="12415" spans="1:4">
      <c r="A12415" s="74" t="s">
        <v>7873</v>
      </c>
      <c r="B12415" s="74" t="str">
        <f ca="1">IFERROR(__xludf.DUMMYFUNCTION("IF(REGEXMATCH(A12415,""wealth planning""),""Script 1"",""-"")"),"Script 1")</f>
        <v>Script 1</v>
      </c>
      <c r="C12415" s="149">
        <f t="shared" si="96"/>
        <v>45588</v>
      </c>
      <c r="D12415" s="74" t="str">
        <f t="shared" si="97"/>
        <v>Najeeha Safea</v>
      </c>
    </row>
    <row r="12416" spans="1:4">
      <c r="B12416" s="74" t="str">
        <f ca="1">IFERROR(__xludf.DUMMYFUNCTION("IF(REGEXMATCH(A12416,""wealth planning""),""Script 1"",""-"")"),"-")</f>
        <v>-</v>
      </c>
      <c r="C12416" s="74" t="str">
        <f t="shared" si="96"/>
        <v>You: Hai assalamualaikum Najeeha,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416" s="149">
        <f t="shared" si="97"/>
        <v>45588</v>
      </c>
    </row>
    <row r="12417" spans="1:4">
      <c r="B12417" s="74" t="str">
        <f ca="1">IFERROR(__xludf.DUMMYFUNCTION("IF(REGEXMATCH(A12417,""wealth planning""),""Script 1"",""-"")"),"-")</f>
        <v>-</v>
      </c>
      <c r="C12417" s="74">
        <f t="shared" si="96"/>
        <v>0</v>
      </c>
      <c r="D12417" s="149">
        <f t="shared" si="97"/>
        <v>45588</v>
      </c>
    </row>
    <row r="12418" spans="1:4">
      <c r="B12418" s="74" t="str">
        <f ca="1">IFERROR(__xludf.DUMMYFUNCTION("IF(REGEXMATCH(A12418,""wealth planning""),""Script 1"",""-"")"),"-")</f>
        <v>-</v>
      </c>
      <c r="C12418" s="74">
        <f t="shared" si="96"/>
        <v>0</v>
      </c>
      <c r="D12418" s="74" t="str">
        <f t="shared" si="97"/>
        <v>You: Hai assalamualaikum Najeeha,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419" spans="1:4">
      <c r="A12419" s="74" t="s">
        <v>7875</v>
      </c>
      <c r="B12419" s="74" t="str">
        <f ca="1">IFERROR(__xludf.DUMMYFUNCTION("IF(REGEXMATCH(A12419,""wealth planning""),""Script 1"",""-"")"),"-")</f>
        <v>-</v>
      </c>
      <c r="C12419" s="74">
        <f t="shared" si="96"/>
        <v>0</v>
      </c>
      <c r="D12419" s="74">
        <f t="shared" si="97"/>
        <v>0</v>
      </c>
    </row>
    <row r="12420" spans="1:4">
      <c r="A12420" s="74" t="s">
        <v>7876</v>
      </c>
      <c r="B12420" s="74" t="str">
        <f ca="1">IFERROR(__xludf.DUMMYFUNCTION("IF(REGEXMATCH(A12420,""wealth planning""),""Script 1"",""-"")"),"-")</f>
        <v>-</v>
      </c>
      <c r="C12420" s="74" t="str">
        <f t="shared" si="96"/>
        <v>Ammar IzzaneyStatus is reachable</v>
      </c>
      <c r="D12420" s="74">
        <f t="shared" si="97"/>
        <v>0</v>
      </c>
    </row>
    <row r="12421" spans="1:4">
      <c r="A12421" s="149">
        <v>45588</v>
      </c>
      <c r="B12421" s="74" t="str">
        <f ca="1">IFERROR(__xludf.DUMMYFUNCTION("IF(REGEXMATCH(A12421,""wealth planning""),""Script 1"",""-"")"),"#VALUE!")</f>
        <v>#VALUE!</v>
      </c>
      <c r="C12421" s="74" t="str">
        <f t="shared" si="96"/>
        <v>Ammar Izzaney</v>
      </c>
      <c r="D12421" s="74">
        <f t="shared" si="97"/>
        <v>0</v>
      </c>
    </row>
    <row r="12422" spans="1:4">
      <c r="A12422" s="149">
        <v>45588</v>
      </c>
      <c r="B12422" s="74" t="str">
        <f ca="1">IFERROR(__xludf.DUMMYFUNCTION("IF(REGEXMATCH(A12422,""wealth planning""),""Script 1"",""-"")"),"#VALUE!")</f>
        <v>#VALUE!</v>
      </c>
      <c r="C12422" s="149">
        <f t="shared" si="96"/>
        <v>45588</v>
      </c>
      <c r="D12422" s="74" t="str">
        <f t="shared" si="97"/>
        <v>Ammar IzzaneyStatus is reachable</v>
      </c>
    </row>
    <row r="12423" spans="1:4">
      <c r="A12423" s="74" t="s">
        <v>3857</v>
      </c>
      <c r="B12423" s="74" t="str">
        <f ca="1">IFERROR(__xludf.DUMMYFUNCTION("IF(REGEXMATCH(A12423,""wealth planning""),""Script 1"",""-"")"),"Script 1")</f>
        <v>Script 1</v>
      </c>
      <c r="C12423" s="149">
        <f t="shared" si="96"/>
        <v>45588</v>
      </c>
      <c r="D12423" s="74" t="str">
        <f t="shared" si="97"/>
        <v>Ammar Izzaney</v>
      </c>
    </row>
    <row r="12424" spans="1:4">
      <c r="B12424" s="74" t="str">
        <f ca="1">IFERROR(__xludf.DUMMYFUNCTION("IF(REGEXMATCH(A12424,""wealth planning""),""Script 1"",""-"")"),"-")</f>
        <v>-</v>
      </c>
      <c r="C12424" s="74" t="str">
        <f t="shared" si="96"/>
        <v>You: Hai assalamualaikum Ammar,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424" s="149">
        <f t="shared" si="97"/>
        <v>45588</v>
      </c>
    </row>
    <row r="12425" spans="1:4">
      <c r="B12425" s="74" t="str">
        <f ca="1">IFERROR(__xludf.DUMMYFUNCTION("IF(REGEXMATCH(A12425,""wealth planning""),""Script 1"",""-"")"),"-")</f>
        <v>-</v>
      </c>
      <c r="C12425" s="74">
        <f t="shared" si="96"/>
        <v>0</v>
      </c>
      <c r="D12425" s="149">
        <f t="shared" si="97"/>
        <v>45588</v>
      </c>
    </row>
    <row r="12426" spans="1:4">
      <c r="B12426" s="74" t="str">
        <f ca="1">IFERROR(__xludf.DUMMYFUNCTION("IF(REGEXMATCH(A12426,""wealth planning""),""Script 1"",""-"")"),"-")</f>
        <v>-</v>
      </c>
      <c r="C12426" s="74">
        <f t="shared" si="96"/>
        <v>0</v>
      </c>
      <c r="D12426" s="74" t="str">
        <f t="shared" si="97"/>
        <v>You: Hai assalamualaikum Ammar,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427" spans="1:4">
      <c r="A12427" s="74" t="s">
        <v>7878</v>
      </c>
      <c r="B12427" s="74" t="str">
        <f ca="1">IFERROR(__xludf.DUMMYFUNCTION("IF(REGEXMATCH(A12427,""wealth planning""),""Script 1"",""-"")"),"-")</f>
        <v>-</v>
      </c>
      <c r="C12427" s="74">
        <f t="shared" si="96"/>
        <v>0</v>
      </c>
      <c r="D12427" s="74">
        <f t="shared" si="97"/>
        <v>0</v>
      </c>
    </row>
    <row r="12428" spans="1:4">
      <c r="A12428" s="74" t="s">
        <v>7879</v>
      </c>
      <c r="B12428" s="74" t="str">
        <f ca="1">IFERROR(__xludf.DUMMYFUNCTION("IF(REGEXMATCH(A12428,""wealth planning""),""Script 1"",""-"")"),"-")</f>
        <v>-</v>
      </c>
      <c r="C12428" s="74" t="str">
        <f t="shared" si="96"/>
        <v>Aishah AsyiqinStatus is reachable</v>
      </c>
      <c r="D12428" s="74">
        <f t="shared" si="97"/>
        <v>0</v>
      </c>
    </row>
    <row r="12429" spans="1:4">
      <c r="A12429" s="149">
        <v>45588</v>
      </c>
      <c r="B12429" s="74" t="str">
        <f ca="1">IFERROR(__xludf.DUMMYFUNCTION("IF(REGEXMATCH(A12429,""wealth planning""),""Script 1"",""-"")"),"#VALUE!")</f>
        <v>#VALUE!</v>
      </c>
      <c r="C12429" s="74" t="str">
        <f t="shared" si="96"/>
        <v>Aishah Asyiqin</v>
      </c>
      <c r="D12429" s="74">
        <f t="shared" si="97"/>
        <v>0</v>
      </c>
    </row>
    <row r="12430" spans="1:4">
      <c r="A12430" s="149">
        <v>45588</v>
      </c>
      <c r="B12430" s="74" t="str">
        <f ca="1">IFERROR(__xludf.DUMMYFUNCTION("IF(REGEXMATCH(A12430,""wealth planning""),""Script 1"",""-"")"),"#VALUE!")</f>
        <v>#VALUE!</v>
      </c>
      <c r="C12430" s="149">
        <f t="shared" si="96"/>
        <v>45588</v>
      </c>
      <c r="D12430" s="74" t="str">
        <f t="shared" si="97"/>
        <v>Aishah AsyiqinStatus is reachable</v>
      </c>
    </row>
    <row r="12431" spans="1:4">
      <c r="A12431" s="74" t="s">
        <v>5601</v>
      </c>
      <c r="B12431" s="74" t="str">
        <f ca="1">IFERROR(__xludf.DUMMYFUNCTION("IF(REGEXMATCH(A12431,""wealth planning""),""Script 1"",""-"")"),"Script 1")</f>
        <v>Script 1</v>
      </c>
      <c r="C12431" s="149">
        <f t="shared" si="96"/>
        <v>45588</v>
      </c>
      <c r="D12431" s="74" t="str">
        <f t="shared" si="97"/>
        <v>Aishah Asyiqin</v>
      </c>
    </row>
    <row r="12432" spans="1:4">
      <c r="B12432" s="74" t="str">
        <f ca="1">IFERROR(__xludf.DUMMYFUNCTION("IF(REGEXMATCH(A12432,""wealth planning""),""Script 1"",""-"")"),"-")</f>
        <v>-</v>
      </c>
      <c r="C12432" s="74" t="str">
        <f t="shared" si="96"/>
        <v>You: Hai assalamualaikum Aishah,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432" s="149">
        <f t="shared" si="97"/>
        <v>45588</v>
      </c>
    </row>
    <row r="12433" spans="1:4">
      <c r="B12433" s="74" t="str">
        <f ca="1">IFERROR(__xludf.DUMMYFUNCTION("IF(REGEXMATCH(A12433,""wealth planning""),""Script 1"",""-"")"),"-")</f>
        <v>-</v>
      </c>
      <c r="C12433" s="74">
        <f t="shared" si="96"/>
        <v>0</v>
      </c>
      <c r="D12433" s="149">
        <f t="shared" si="97"/>
        <v>45588</v>
      </c>
    </row>
    <row r="12434" spans="1:4">
      <c r="B12434" s="74" t="str">
        <f ca="1">IFERROR(__xludf.DUMMYFUNCTION("IF(REGEXMATCH(A12434,""wealth planning""),""Script 1"",""-"")"),"-")</f>
        <v>-</v>
      </c>
      <c r="C12434" s="74">
        <f t="shared" si="96"/>
        <v>0</v>
      </c>
      <c r="D12434" s="74" t="str">
        <f t="shared" si="97"/>
        <v>You: Hai assalamualaikum Aishah,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435" spans="1:4">
      <c r="B12435" s="74" t="str">
        <f ca="1">IFERROR(__xludf.DUMMYFUNCTION("IF(REGEXMATCH(A12435,""wealth planning""),""Script 1"",""-"")"),"-")</f>
        <v>-</v>
      </c>
      <c r="C12435" s="74">
        <f t="shared" si="96"/>
        <v>0</v>
      </c>
      <c r="D12435" s="74">
        <f t="shared" si="97"/>
        <v>0</v>
      </c>
    </row>
    <row r="12436" spans="1:4">
      <c r="A12436" s="74" t="s">
        <v>7882</v>
      </c>
      <c r="B12436" s="74" t="str">
        <f ca="1">IFERROR(__xludf.DUMMYFUNCTION("IF(REGEXMATCH(A12436,""wealth planning""),""Script 1"",""-"")"),"-")</f>
        <v>-</v>
      </c>
      <c r="C12436" s="74">
        <f t="shared" si="96"/>
        <v>0</v>
      </c>
      <c r="D12436" s="74">
        <f t="shared" si="97"/>
        <v>0</v>
      </c>
    </row>
    <row r="12437" spans="1:4">
      <c r="A12437" s="149">
        <v>45588</v>
      </c>
      <c r="B12437" s="74" t="str">
        <f ca="1">IFERROR(__xludf.DUMMYFUNCTION("IF(REGEXMATCH(A12437,""wealth planning""),""Script 1"",""-"")"),"#VALUE!")</f>
        <v>#VALUE!</v>
      </c>
      <c r="C12437" s="74" t="str">
        <f t="shared" si="96"/>
        <v>NAJIHAH WAHID</v>
      </c>
      <c r="D12437" s="74">
        <f t="shared" si="97"/>
        <v>0</v>
      </c>
    </row>
    <row r="12438" spans="1:4">
      <c r="A12438" s="149">
        <v>45588</v>
      </c>
      <c r="B12438" s="74" t="str">
        <f ca="1">IFERROR(__xludf.DUMMYFUNCTION("IF(REGEXMATCH(A12438,""wealth planning""),""Script 1"",""-"")"),"#VALUE!")</f>
        <v>#VALUE!</v>
      </c>
      <c r="C12438" s="149">
        <f t="shared" si="96"/>
        <v>45588</v>
      </c>
      <c r="D12438" s="74">
        <f t="shared" si="97"/>
        <v>0</v>
      </c>
    </row>
    <row r="12439" spans="1:4">
      <c r="A12439" s="74" t="s">
        <v>6403</v>
      </c>
      <c r="B12439" s="74" t="str">
        <f ca="1">IFERROR(__xludf.DUMMYFUNCTION("IF(REGEXMATCH(A12439,""wealth planning""),""Script 1"",""-"")"),"Script 1")</f>
        <v>Script 1</v>
      </c>
      <c r="C12439" s="149">
        <f t="shared" si="96"/>
        <v>45588</v>
      </c>
      <c r="D12439" s="74" t="str">
        <f t="shared" si="97"/>
        <v>NAJIHAH WAHID</v>
      </c>
    </row>
    <row r="12440" spans="1:4">
      <c r="B12440" s="74" t="str">
        <f ca="1">IFERROR(__xludf.DUMMYFUNCTION("IF(REGEXMATCH(A12440,""wealth planning""),""Script 1"",""-"")"),"-")</f>
        <v>-</v>
      </c>
      <c r="C12440" s="74" t="str">
        <f t="shared" si="96"/>
        <v>You: Hai assalamualaikum Najihah,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440" s="149">
        <f t="shared" si="97"/>
        <v>45588</v>
      </c>
    </row>
    <row r="12441" spans="1:4">
      <c r="B12441" s="74" t="str">
        <f ca="1">IFERROR(__xludf.DUMMYFUNCTION("IF(REGEXMATCH(A12441,""wealth planning""),""Script 1"",""-"")"),"-")</f>
        <v>-</v>
      </c>
      <c r="C12441" s="74">
        <f t="shared" si="96"/>
        <v>0</v>
      </c>
      <c r="D12441" s="149">
        <f t="shared" si="97"/>
        <v>45588</v>
      </c>
    </row>
    <row r="12442" spans="1:4">
      <c r="B12442" s="74" t="str">
        <f ca="1">IFERROR(__xludf.DUMMYFUNCTION("IF(REGEXMATCH(A12442,""wealth planning""),""Script 1"",""-"")"),"-")</f>
        <v>-</v>
      </c>
      <c r="C12442" s="74">
        <f t="shared" si="96"/>
        <v>0</v>
      </c>
      <c r="D12442" s="74" t="str">
        <f t="shared" si="97"/>
        <v>You: Hai assalamualaikum Najihah,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443" spans="1:4">
      <c r="A12443" s="74" t="s">
        <v>7884</v>
      </c>
      <c r="B12443" s="74" t="str">
        <f ca="1">IFERROR(__xludf.DUMMYFUNCTION("IF(REGEXMATCH(A12443,""wealth planning""),""Script 1"",""-"")"),"-")</f>
        <v>-</v>
      </c>
      <c r="C12443" s="74">
        <f t="shared" si="96"/>
        <v>0</v>
      </c>
      <c r="D12443" s="74">
        <f t="shared" si="97"/>
        <v>0</v>
      </c>
    </row>
    <row r="12444" spans="1:4">
      <c r="A12444" s="74" t="s">
        <v>7885</v>
      </c>
      <c r="B12444" s="74" t="str">
        <f ca="1">IFERROR(__xludf.DUMMYFUNCTION("IF(REGEXMATCH(A12444,""wealth planning""),""Script 1"",""-"")"),"-")</f>
        <v>-</v>
      </c>
      <c r="C12444" s="74" t="str">
        <f t="shared" si="96"/>
        <v>Muhammad YadiStatus is reachable</v>
      </c>
      <c r="D12444" s="74">
        <f t="shared" si="97"/>
        <v>0</v>
      </c>
    </row>
    <row r="12445" spans="1:4">
      <c r="A12445" s="149">
        <v>45588</v>
      </c>
      <c r="B12445" s="74" t="str">
        <f ca="1">IFERROR(__xludf.DUMMYFUNCTION("IF(REGEXMATCH(A12445,""wealth planning""),""Script 1"",""-"")"),"#VALUE!")</f>
        <v>#VALUE!</v>
      </c>
      <c r="C12445" s="74" t="str">
        <f t="shared" si="96"/>
        <v>Muhammad Yadi</v>
      </c>
      <c r="D12445" s="74">
        <f t="shared" si="97"/>
        <v>0</v>
      </c>
    </row>
    <row r="12446" spans="1:4">
      <c r="A12446" s="149">
        <v>45588</v>
      </c>
      <c r="B12446" s="74" t="str">
        <f ca="1">IFERROR(__xludf.DUMMYFUNCTION("IF(REGEXMATCH(A12446,""wealth planning""),""Script 1"",""-"")"),"#VALUE!")</f>
        <v>#VALUE!</v>
      </c>
      <c r="C12446" s="149">
        <f t="shared" si="96"/>
        <v>45588</v>
      </c>
      <c r="D12446" s="74" t="str">
        <f t="shared" si="97"/>
        <v>Muhammad YadiStatus is reachable</v>
      </c>
    </row>
    <row r="12447" spans="1:4">
      <c r="A12447" s="74" t="s">
        <v>7886</v>
      </c>
      <c r="B12447" s="74" t="str">
        <f ca="1">IFERROR(__xludf.DUMMYFUNCTION("IF(REGEXMATCH(A12447,""wealth planning""),""Script 1"",""-"")"),"Script 1")</f>
        <v>Script 1</v>
      </c>
      <c r="C12447" s="149">
        <f t="shared" si="96"/>
        <v>45588</v>
      </c>
      <c r="D12447" s="74" t="str">
        <f t="shared" si="97"/>
        <v>Muhammad Yadi</v>
      </c>
    </row>
    <row r="12448" spans="1:4">
      <c r="B12448" s="74" t="str">
        <f ca="1">IFERROR(__xludf.DUMMYFUNCTION("IF(REGEXMATCH(A12448,""wealth planning""),""Script 1"",""-"")"),"-")</f>
        <v>-</v>
      </c>
      <c r="C12448" s="74" t="str">
        <f t="shared" si="96"/>
        <v>You: Hai assalamualaikum Muhammad Yadi,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448" s="149">
        <f t="shared" si="97"/>
        <v>45588</v>
      </c>
    </row>
    <row r="12449" spans="1:4">
      <c r="B12449" s="74" t="str">
        <f ca="1">IFERROR(__xludf.DUMMYFUNCTION("IF(REGEXMATCH(A12449,""wealth planning""),""Script 1"",""-"")"),"-")</f>
        <v>-</v>
      </c>
      <c r="C12449" s="74">
        <f t="shared" si="96"/>
        <v>0</v>
      </c>
      <c r="D12449" s="149">
        <f t="shared" si="97"/>
        <v>45588</v>
      </c>
    </row>
    <row r="12450" spans="1:4">
      <c r="B12450" s="74" t="str">
        <f ca="1">IFERROR(__xludf.DUMMYFUNCTION("IF(REGEXMATCH(A12450,""wealth planning""),""Script 1"",""-"")"),"-")</f>
        <v>-</v>
      </c>
      <c r="C12450" s="74">
        <f t="shared" si="96"/>
        <v>0</v>
      </c>
      <c r="D12450" s="74" t="str">
        <f t="shared" si="97"/>
        <v>You: Hai assalamualaikum Muhammad Yadi,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451" spans="1:4">
      <c r="B12451" s="74" t="str">
        <f ca="1">IFERROR(__xludf.DUMMYFUNCTION("IF(REGEXMATCH(A12451,""wealth planning""),""Script 1"",""-"")"),"-")</f>
        <v>-</v>
      </c>
      <c r="C12451" s="74">
        <f t="shared" si="96"/>
        <v>0</v>
      </c>
      <c r="D12451" s="74">
        <f t="shared" si="97"/>
        <v>0</v>
      </c>
    </row>
    <row r="12452" spans="1:4">
      <c r="A12452" s="74" t="s">
        <v>7889</v>
      </c>
      <c r="B12452" s="74" t="str">
        <f ca="1">IFERROR(__xludf.DUMMYFUNCTION("IF(REGEXMATCH(A12452,""wealth planning""),""Script 1"",""-"")"),"-")</f>
        <v>-</v>
      </c>
      <c r="C12452" s="74">
        <f t="shared" si="96"/>
        <v>0</v>
      </c>
      <c r="D12452" s="74">
        <f t="shared" si="97"/>
        <v>0</v>
      </c>
    </row>
    <row r="12453" spans="1:4">
      <c r="A12453" s="149">
        <v>45588</v>
      </c>
      <c r="B12453" s="74" t="str">
        <f ca="1">IFERROR(__xludf.DUMMYFUNCTION("IF(REGEXMATCH(A12453,""wealth planning""),""Script 1"",""-"")"),"#VALUE!")</f>
        <v>#VALUE!</v>
      </c>
      <c r="C12453" s="74" t="str">
        <f t="shared" si="96"/>
        <v>Batrisyia Kiranah</v>
      </c>
      <c r="D12453" s="74">
        <f t="shared" si="97"/>
        <v>0</v>
      </c>
    </row>
    <row r="12454" spans="1:4">
      <c r="A12454" s="149">
        <v>45588</v>
      </c>
      <c r="B12454" s="74" t="str">
        <f ca="1">IFERROR(__xludf.DUMMYFUNCTION("IF(REGEXMATCH(A12454,""wealth planning""),""Script 1"",""-"")"),"#VALUE!")</f>
        <v>#VALUE!</v>
      </c>
      <c r="C12454" s="149">
        <f t="shared" si="96"/>
        <v>45588</v>
      </c>
      <c r="D12454" s="74">
        <f t="shared" si="97"/>
        <v>0</v>
      </c>
    </row>
    <row r="12455" spans="1:4">
      <c r="A12455" s="74" t="s">
        <v>3182</v>
      </c>
      <c r="B12455" s="74" t="str">
        <f ca="1">IFERROR(__xludf.DUMMYFUNCTION("IF(REGEXMATCH(A12455,""wealth planning""),""Script 1"",""-"")"),"Script 1")</f>
        <v>Script 1</v>
      </c>
      <c r="C12455" s="149">
        <f t="shared" si="96"/>
        <v>45588</v>
      </c>
      <c r="D12455" s="74" t="str">
        <f t="shared" si="97"/>
        <v>Batrisyia Kiranah</v>
      </c>
    </row>
    <row r="12456" spans="1:4">
      <c r="B12456" s="74" t="str">
        <f ca="1">IFERROR(__xludf.DUMMYFUNCTION("IF(REGEXMATCH(A12456,""wealth planning""),""Script 1"",""-"")"),"-")</f>
        <v>-</v>
      </c>
      <c r="C12456" s="74" t="str">
        <f t="shared" si="96"/>
        <v>You: Hai assalamualaikum Batrisyia,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456" s="149">
        <f t="shared" si="97"/>
        <v>45588</v>
      </c>
    </row>
    <row r="12457" spans="1:4">
      <c r="B12457" s="74" t="str">
        <f ca="1">IFERROR(__xludf.DUMMYFUNCTION("IF(REGEXMATCH(A12457,""wealth planning""),""Script 1"",""-"")"),"-")</f>
        <v>-</v>
      </c>
      <c r="C12457" s="74">
        <f t="shared" si="96"/>
        <v>0</v>
      </c>
      <c r="D12457" s="149">
        <f t="shared" si="97"/>
        <v>45588</v>
      </c>
    </row>
    <row r="12458" spans="1:4">
      <c r="B12458" s="74" t="str">
        <f ca="1">IFERROR(__xludf.DUMMYFUNCTION("IF(REGEXMATCH(A12458,""wealth planning""),""Script 1"",""-"")"),"-")</f>
        <v>-</v>
      </c>
      <c r="C12458" s="74">
        <f t="shared" si="96"/>
        <v>0</v>
      </c>
      <c r="D12458" s="74" t="str">
        <f t="shared" si="97"/>
        <v>You: Hai assalamualaikum Batrisyia,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459" spans="1:4">
      <c r="B12459" s="74" t="str">
        <f ca="1">IFERROR(__xludf.DUMMYFUNCTION("IF(REGEXMATCH(A12459,""wealth planning""),""Script 1"",""-"")"),"-")</f>
        <v>-</v>
      </c>
      <c r="C12459" s="74">
        <f t="shared" si="96"/>
        <v>0</v>
      </c>
      <c r="D12459" s="74">
        <f t="shared" si="97"/>
        <v>0</v>
      </c>
    </row>
    <row r="12460" spans="1:4">
      <c r="A12460" s="74" t="s">
        <v>7892</v>
      </c>
      <c r="B12460" s="74" t="str">
        <f ca="1">IFERROR(__xludf.DUMMYFUNCTION("IF(REGEXMATCH(A12460,""wealth planning""),""Script 1"",""-"")"),"-")</f>
        <v>-</v>
      </c>
      <c r="C12460" s="74">
        <f t="shared" si="96"/>
        <v>0</v>
      </c>
      <c r="D12460" s="74">
        <f t="shared" si="97"/>
        <v>0</v>
      </c>
    </row>
    <row r="12461" spans="1:4">
      <c r="A12461" s="149">
        <v>45588</v>
      </c>
      <c r="B12461" s="74" t="str">
        <f ca="1">IFERROR(__xludf.DUMMYFUNCTION("IF(REGEXMATCH(A12461,""wealth planning""),""Script 1"",""-"")"),"#VALUE!")</f>
        <v>#VALUE!</v>
      </c>
      <c r="C12461" s="74" t="str">
        <f t="shared" si="96"/>
        <v>Nurul shahira Razali</v>
      </c>
      <c r="D12461" s="74">
        <f t="shared" si="97"/>
        <v>0</v>
      </c>
    </row>
    <row r="12462" spans="1:4">
      <c r="A12462" s="149">
        <v>45588</v>
      </c>
      <c r="B12462" s="74" t="str">
        <f ca="1">IFERROR(__xludf.DUMMYFUNCTION("IF(REGEXMATCH(A12462,""wealth planning""),""Script 1"",""-"")"),"#VALUE!")</f>
        <v>#VALUE!</v>
      </c>
      <c r="C12462" s="149">
        <f t="shared" si="96"/>
        <v>45588</v>
      </c>
      <c r="D12462" s="74">
        <f t="shared" si="97"/>
        <v>0</v>
      </c>
    </row>
    <row r="12463" spans="1:4">
      <c r="A12463" s="74" t="s">
        <v>7893</v>
      </c>
      <c r="B12463" s="74" t="str">
        <f ca="1">IFERROR(__xludf.DUMMYFUNCTION("IF(REGEXMATCH(A12463,""wealth planning""),""Script 1"",""-"")"),"Script 1")</f>
        <v>Script 1</v>
      </c>
      <c r="C12463" s="149">
        <f t="shared" si="96"/>
        <v>45588</v>
      </c>
      <c r="D12463" s="74" t="str">
        <f t="shared" si="97"/>
        <v>Nurul shahira Razali</v>
      </c>
    </row>
    <row r="12464" spans="1:4">
      <c r="B12464" s="74" t="str">
        <f ca="1">IFERROR(__xludf.DUMMYFUNCTION("IF(REGEXMATCH(A12464,""wealth planning""),""Script 1"",""-"")"),"-")</f>
        <v>-</v>
      </c>
      <c r="C12464" s="74" t="str">
        <f t="shared" si="96"/>
        <v>You: Hai assalamualaikum cik Shahira,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464" s="149">
        <f t="shared" si="97"/>
        <v>45588</v>
      </c>
    </row>
    <row r="12465" spans="1:4">
      <c r="B12465" s="74" t="str">
        <f ca="1">IFERROR(__xludf.DUMMYFUNCTION("IF(REGEXMATCH(A12465,""wealth planning""),""Script 1"",""-"")"),"-")</f>
        <v>-</v>
      </c>
      <c r="C12465" s="74">
        <f t="shared" si="96"/>
        <v>0</v>
      </c>
      <c r="D12465" s="149">
        <f t="shared" si="97"/>
        <v>45588</v>
      </c>
    </row>
    <row r="12466" spans="1:4">
      <c r="B12466" s="74" t="str">
        <f ca="1">IFERROR(__xludf.DUMMYFUNCTION("IF(REGEXMATCH(A12466,""wealth planning""),""Script 1"",""-"")"),"-")</f>
        <v>-</v>
      </c>
      <c r="C12466" s="74">
        <f t="shared" si="96"/>
        <v>0</v>
      </c>
      <c r="D12466" s="74" t="str">
        <f t="shared" si="97"/>
        <v>You: Hai assalamualaikum cik Shahira,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467" spans="1:4">
      <c r="A12467" s="74" t="s">
        <v>7895</v>
      </c>
      <c r="B12467" s="74" t="str">
        <f ca="1">IFERROR(__xludf.DUMMYFUNCTION("IF(REGEXMATCH(A12467,""wealth planning""),""Script 1"",""-"")"),"-")</f>
        <v>-</v>
      </c>
      <c r="C12467" s="74">
        <f t="shared" si="96"/>
        <v>0</v>
      </c>
      <c r="D12467" s="74">
        <f t="shared" si="97"/>
        <v>0</v>
      </c>
    </row>
    <row r="12468" spans="1:4">
      <c r="A12468" s="74" t="s">
        <v>7896</v>
      </c>
      <c r="B12468" s="74" t="str">
        <f ca="1">IFERROR(__xludf.DUMMYFUNCTION("IF(REGEXMATCH(A12468,""wealth planning""),""Script 1"",""-"")"),"-")</f>
        <v>-</v>
      </c>
      <c r="C12468" s="74" t="str">
        <f t="shared" si="96"/>
        <v>Aisyah RostanStatus is reachable</v>
      </c>
      <c r="D12468" s="74">
        <f t="shared" si="97"/>
        <v>0</v>
      </c>
    </row>
    <row r="12469" spans="1:4">
      <c r="A12469" s="149">
        <v>45588</v>
      </c>
      <c r="B12469" s="74" t="str">
        <f ca="1">IFERROR(__xludf.DUMMYFUNCTION("IF(REGEXMATCH(A12469,""wealth planning""),""Script 1"",""-"")"),"#VALUE!")</f>
        <v>#VALUE!</v>
      </c>
      <c r="C12469" s="74" t="str">
        <f t="shared" si="96"/>
        <v>Aisyah Rostan</v>
      </c>
      <c r="D12469" s="74">
        <f t="shared" si="97"/>
        <v>0</v>
      </c>
    </row>
    <row r="12470" spans="1:4">
      <c r="A12470" s="149">
        <v>45588</v>
      </c>
      <c r="B12470" s="74" t="str">
        <f ca="1">IFERROR(__xludf.DUMMYFUNCTION("IF(REGEXMATCH(A12470,""wealth planning""),""Script 1"",""-"")"),"#VALUE!")</f>
        <v>#VALUE!</v>
      </c>
      <c r="C12470" s="149">
        <f t="shared" si="96"/>
        <v>45588</v>
      </c>
      <c r="D12470" s="74" t="str">
        <f t="shared" si="97"/>
        <v>Aisyah RostanStatus is reachable</v>
      </c>
    </row>
    <row r="12471" spans="1:4">
      <c r="A12471" s="74" t="s">
        <v>2982</v>
      </c>
      <c r="B12471" s="74" t="str">
        <f ca="1">IFERROR(__xludf.DUMMYFUNCTION("IF(REGEXMATCH(A12471,""wealth planning""),""Script 1"",""-"")"),"Script 1")</f>
        <v>Script 1</v>
      </c>
      <c r="C12471" s="149">
        <f t="shared" si="96"/>
        <v>45588</v>
      </c>
      <c r="D12471" s="74" t="str">
        <f t="shared" si="97"/>
        <v>Aisyah Rostan</v>
      </c>
    </row>
    <row r="12472" spans="1:4">
      <c r="B12472" s="74" t="str">
        <f ca="1">IFERROR(__xludf.DUMMYFUNCTION("IF(REGEXMATCH(A12472,""wealth planning""),""Script 1"",""-"")"),"-")</f>
        <v>-</v>
      </c>
      <c r="C12472" s="74" t="str">
        <f t="shared" si="96"/>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472" s="149">
        <f t="shared" si="97"/>
        <v>45588</v>
      </c>
    </row>
    <row r="12473" spans="1:4">
      <c r="B12473" s="74" t="str">
        <f ca="1">IFERROR(__xludf.DUMMYFUNCTION("IF(REGEXMATCH(A12473,""wealth planning""),""Script 1"",""-"")"),"-")</f>
        <v>-</v>
      </c>
      <c r="C12473" s="74">
        <f t="shared" si="96"/>
        <v>0</v>
      </c>
      <c r="D12473" s="149">
        <f t="shared" si="97"/>
        <v>45588</v>
      </c>
    </row>
    <row r="12474" spans="1:4">
      <c r="B12474" s="74" t="str">
        <f ca="1">IFERROR(__xludf.DUMMYFUNCTION("IF(REGEXMATCH(A12474,""wealth planning""),""Script 1"",""-"")"),"-")</f>
        <v>-</v>
      </c>
      <c r="C12474" s="74">
        <f t="shared" si="96"/>
        <v>0</v>
      </c>
      <c r="D12474" s="74" t="str">
        <f t="shared" si="97"/>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475" spans="1:4">
      <c r="B12475" s="74" t="str">
        <f ca="1">IFERROR(__xludf.DUMMYFUNCTION("IF(REGEXMATCH(A12475,""wealth planning""),""Script 1"",""-"")"),"-")</f>
        <v>-</v>
      </c>
      <c r="C12475" s="74">
        <f t="shared" si="96"/>
        <v>0</v>
      </c>
      <c r="D12475" s="74">
        <f t="shared" si="97"/>
        <v>0</v>
      </c>
    </row>
    <row r="12476" spans="1:4">
      <c r="A12476" s="74" t="s">
        <v>7899</v>
      </c>
      <c r="B12476" s="74" t="str">
        <f ca="1">IFERROR(__xludf.DUMMYFUNCTION("IF(REGEXMATCH(A12476,""wealth planning""),""Script 1"",""-"")"),"-")</f>
        <v>-</v>
      </c>
      <c r="C12476" s="74">
        <f t="shared" si="96"/>
        <v>0</v>
      </c>
      <c r="D12476" s="74">
        <f t="shared" si="97"/>
        <v>0</v>
      </c>
    </row>
    <row r="12477" spans="1:4">
      <c r="A12477" s="149">
        <v>45588</v>
      </c>
      <c r="B12477" s="74" t="str">
        <f ca="1">IFERROR(__xludf.DUMMYFUNCTION("IF(REGEXMATCH(A12477,""wealth planning""),""Script 1"",""-"")"),"#VALUE!")</f>
        <v>#VALUE!</v>
      </c>
      <c r="C12477" s="74" t="str">
        <f t="shared" si="96"/>
        <v>Ain Bashirah</v>
      </c>
      <c r="D12477" s="74">
        <f t="shared" si="97"/>
        <v>0</v>
      </c>
    </row>
    <row r="12478" spans="1:4">
      <c r="A12478" s="149">
        <v>45588</v>
      </c>
      <c r="B12478" s="74" t="str">
        <f ca="1">IFERROR(__xludf.DUMMYFUNCTION("IF(REGEXMATCH(A12478,""wealth planning""),""Script 1"",""-"")"),"#VALUE!")</f>
        <v>#VALUE!</v>
      </c>
      <c r="C12478" s="149">
        <f t="shared" si="96"/>
        <v>45588</v>
      </c>
      <c r="D12478" s="74">
        <f t="shared" si="97"/>
        <v>0</v>
      </c>
    </row>
    <row r="12479" spans="1:4">
      <c r="A12479" s="74" t="s">
        <v>7900</v>
      </c>
      <c r="B12479" s="74" t="str">
        <f ca="1">IFERROR(__xludf.DUMMYFUNCTION("IF(REGEXMATCH(A12479,""wealth planning""),""Script 1"",""-"")"),"Script 1")</f>
        <v>Script 1</v>
      </c>
      <c r="C12479" s="149">
        <f t="shared" si="96"/>
        <v>45588</v>
      </c>
      <c r="D12479" s="74" t="str">
        <f t="shared" si="97"/>
        <v>Ain Bashirah</v>
      </c>
    </row>
    <row r="12480" spans="1:4">
      <c r="B12480" s="74" t="str">
        <f ca="1">IFERROR(__xludf.DUMMYFUNCTION("IF(REGEXMATCH(A12480,""wealth planning""),""Script 1"",""-"")"),"-")</f>
        <v>-</v>
      </c>
      <c r="C12480" s="74" t="str">
        <f t="shared" si="96"/>
        <v>You: Hai assalamualaikum Ain Bashirah,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480" s="149">
        <f t="shared" si="97"/>
        <v>45588</v>
      </c>
    </row>
    <row r="12481" spans="1:4">
      <c r="B12481" s="74" t="str">
        <f ca="1">IFERROR(__xludf.DUMMYFUNCTION("IF(REGEXMATCH(A12481,""wealth planning""),""Script 1"",""-"")"),"-")</f>
        <v>-</v>
      </c>
      <c r="C12481" s="74">
        <f t="shared" si="96"/>
        <v>0</v>
      </c>
      <c r="D12481" s="149">
        <f t="shared" si="97"/>
        <v>45588</v>
      </c>
    </row>
    <row r="12482" spans="1:4">
      <c r="B12482" s="74" t="str">
        <f ca="1">IFERROR(__xludf.DUMMYFUNCTION("IF(REGEXMATCH(A12482,""wealth planning""),""Script 1"",""-"")"),"-")</f>
        <v>-</v>
      </c>
      <c r="C12482" s="74">
        <f t="shared" si="96"/>
        <v>0</v>
      </c>
      <c r="D12482" s="74" t="str">
        <f t="shared" si="97"/>
        <v>You: Hai assalamualaikum Ain Bashirah,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483" spans="1:4">
      <c r="A12483" s="74" t="s">
        <v>7902</v>
      </c>
      <c r="B12483" s="74" t="str">
        <f ca="1">IFERROR(__xludf.DUMMYFUNCTION("IF(REGEXMATCH(A12483,""wealth planning""),""Script 1"",""-"")"),"-")</f>
        <v>-</v>
      </c>
      <c r="C12483" s="74">
        <f t="shared" si="96"/>
        <v>0</v>
      </c>
      <c r="D12483" s="74">
        <f t="shared" si="97"/>
        <v>0</v>
      </c>
    </row>
    <row r="12484" spans="1:4">
      <c r="A12484" s="74" t="s">
        <v>7902</v>
      </c>
      <c r="B12484" s="74" t="str">
        <f ca="1">IFERROR(__xludf.DUMMYFUNCTION("IF(REGEXMATCH(A12484,""wealth planning""),""Script 1"",""-"")"),"-")</f>
        <v>-</v>
      </c>
      <c r="C12484" s="74" t="str">
        <f t="shared" si="96"/>
        <v>Qayyimah Md Arif</v>
      </c>
      <c r="D12484" s="74">
        <f t="shared" si="97"/>
        <v>0</v>
      </c>
    </row>
    <row r="12485" spans="1:4">
      <c r="A12485" s="149">
        <v>45588</v>
      </c>
      <c r="B12485" s="74" t="str">
        <f ca="1">IFERROR(__xludf.DUMMYFUNCTION("IF(REGEXMATCH(A12485,""wealth planning""),""Script 1"",""-"")"),"#VALUE!")</f>
        <v>#VALUE!</v>
      </c>
      <c r="C12485" s="74" t="str">
        <f t="shared" si="96"/>
        <v>Qayyimah Md Arif</v>
      </c>
      <c r="D12485" s="74">
        <f t="shared" si="97"/>
        <v>0</v>
      </c>
    </row>
    <row r="12486" spans="1:4">
      <c r="A12486" s="149">
        <v>45588</v>
      </c>
      <c r="B12486" s="74" t="str">
        <f ca="1">IFERROR(__xludf.DUMMYFUNCTION("IF(REGEXMATCH(A12486,""wealth planning""),""Script 1"",""-"")"),"#VALUE!")</f>
        <v>#VALUE!</v>
      </c>
      <c r="C12486" s="149">
        <f t="shared" si="96"/>
        <v>45588</v>
      </c>
      <c r="D12486" s="74" t="str">
        <f t="shared" si="97"/>
        <v>Qayyimah Md Arif</v>
      </c>
    </row>
    <row r="12487" spans="1:4">
      <c r="A12487" s="74" t="s">
        <v>7903</v>
      </c>
      <c r="B12487" s="74" t="str">
        <f ca="1">IFERROR(__xludf.DUMMYFUNCTION("IF(REGEXMATCH(A12487,""wealth planning""),""Script 1"",""-"")"),"Script 1")</f>
        <v>Script 1</v>
      </c>
      <c r="C12487" s="149">
        <f t="shared" si="96"/>
        <v>45588</v>
      </c>
      <c r="D12487" s="74" t="str">
        <f t="shared" si="97"/>
        <v>Qayyimah Md Arif</v>
      </c>
    </row>
    <row r="12488" spans="1:4">
      <c r="B12488" s="74" t="str">
        <f ca="1">IFERROR(__xludf.DUMMYFUNCTION("IF(REGEXMATCH(A12488,""wealth planning""),""Script 1"",""-"")"),"-")</f>
        <v>-</v>
      </c>
      <c r="C12488" s="74" t="str">
        <f t="shared" si="96"/>
        <v>You: Hai assalamualaikum Qayyimah,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488" s="149">
        <f t="shared" si="97"/>
        <v>45588</v>
      </c>
    </row>
    <row r="12489" spans="1:4">
      <c r="B12489" s="74" t="str">
        <f ca="1">IFERROR(__xludf.DUMMYFUNCTION("IF(REGEXMATCH(A12489,""wealth planning""),""Script 1"",""-"")"),"-")</f>
        <v>-</v>
      </c>
      <c r="C12489" s="74">
        <f t="shared" si="96"/>
        <v>0</v>
      </c>
      <c r="D12489" s="149">
        <f t="shared" si="97"/>
        <v>45588</v>
      </c>
    </row>
    <row r="12490" spans="1:4">
      <c r="B12490" s="74" t="str">
        <f ca="1">IFERROR(__xludf.DUMMYFUNCTION("IF(REGEXMATCH(A12490,""wealth planning""),""Script 1"",""-"")"),"-")</f>
        <v>-</v>
      </c>
      <c r="C12490" s="74">
        <f t="shared" si="96"/>
        <v>0</v>
      </c>
      <c r="D12490" s="74" t="str">
        <f t="shared" si="97"/>
        <v>You: Hai assalamualaikum Qayyimah,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491" spans="1:4">
      <c r="A12491" s="74" t="s">
        <v>7905</v>
      </c>
      <c r="B12491" s="74" t="str">
        <f ca="1">IFERROR(__xludf.DUMMYFUNCTION("IF(REGEXMATCH(A12491,""wealth planning""),""Script 1"",""-"")"),"-")</f>
        <v>-</v>
      </c>
      <c r="C12491" s="74">
        <f t="shared" si="96"/>
        <v>0</v>
      </c>
      <c r="D12491" s="74">
        <f t="shared" si="97"/>
        <v>0</v>
      </c>
    </row>
    <row r="12492" spans="1:4">
      <c r="A12492" s="74" t="s">
        <v>7906</v>
      </c>
      <c r="B12492" s="74" t="str">
        <f ca="1">IFERROR(__xludf.DUMMYFUNCTION("IF(REGEXMATCH(A12492,""wealth planning""),""Script 1"",""-"")"),"-")</f>
        <v>-</v>
      </c>
      <c r="C12492" s="74" t="str">
        <f t="shared" si="96"/>
        <v>Syahril Rafieq Bin Abd ManabStatus is reachable</v>
      </c>
      <c r="D12492" s="74">
        <f t="shared" si="97"/>
        <v>0</v>
      </c>
    </row>
    <row r="12493" spans="1:4">
      <c r="A12493" s="149">
        <v>45588</v>
      </c>
      <c r="B12493" s="74" t="str">
        <f ca="1">IFERROR(__xludf.DUMMYFUNCTION("IF(REGEXMATCH(A12493,""wealth planning""),""Script 1"",""-"")"),"#VALUE!")</f>
        <v>#VALUE!</v>
      </c>
      <c r="C12493" s="74" t="str">
        <f t="shared" si="96"/>
        <v>Syahril Rafieq Bin Abd Manab</v>
      </c>
      <c r="D12493" s="74">
        <f t="shared" si="97"/>
        <v>0</v>
      </c>
    </row>
    <row r="12494" spans="1:4">
      <c r="A12494" s="149">
        <v>45588</v>
      </c>
      <c r="B12494" s="74" t="str">
        <f ca="1">IFERROR(__xludf.DUMMYFUNCTION("IF(REGEXMATCH(A12494,""wealth planning""),""Script 1"",""-"")"),"#VALUE!")</f>
        <v>#VALUE!</v>
      </c>
      <c r="C12494" s="149">
        <f t="shared" si="96"/>
        <v>45588</v>
      </c>
      <c r="D12494" s="74" t="str">
        <f t="shared" si="97"/>
        <v>Syahril Rafieq Bin Abd ManabStatus is reachable</v>
      </c>
    </row>
    <row r="12495" spans="1:4">
      <c r="A12495" s="74" t="s">
        <v>7907</v>
      </c>
      <c r="B12495" s="74" t="str">
        <f ca="1">IFERROR(__xludf.DUMMYFUNCTION("IF(REGEXMATCH(A12495,""wealth planning""),""Script 1"",""-"")"),"Script 1")</f>
        <v>Script 1</v>
      </c>
      <c r="C12495" s="149">
        <f t="shared" si="96"/>
        <v>45588</v>
      </c>
      <c r="D12495" s="74" t="str">
        <f t="shared" si="97"/>
        <v>Syahril Rafieq Bin Abd Manab</v>
      </c>
    </row>
    <row r="12496" spans="1:4">
      <c r="B12496" s="74" t="str">
        <f ca="1">IFERROR(__xludf.DUMMYFUNCTION("IF(REGEXMATCH(A12496,""wealth planning""),""Script 1"",""-"")"),"-")</f>
        <v>-</v>
      </c>
      <c r="C12496" s="74" t="str">
        <f t="shared" si="96"/>
        <v>You: Hai assalamualaikum tuan Syahril,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496" s="149">
        <f t="shared" si="97"/>
        <v>45588</v>
      </c>
    </row>
    <row r="12497" spans="1:4">
      <c r="B12497" s="74" t="str">
        <f ca="1">IFERROR(__xludf.DUMMYFUNCTION("IF(REGEXMATCH(A12497,""wealth planning""),""Script 1"",""-"")"),"-")</f>
        <v>-</v>
      </c>
      <c r="C12497" s="74">
        <f t="shared" si="96"/>
        <v>0</v>
      </c>
      <c r="D12497" s="149">
        <f t="shared" si="97"/>
        <v>45588</v>
      </c>
    </row>
    <row r="12498" spans="1:4">
      <c r="B12498" s="74" t="str">
        <f ca="1">IFERROR(__xludf.DUMMYFUNCTION("IF(REGEXMATCH(A12498,""wealth planning""),""Script 1"",""-"")"),"-")</f>
        <v>-</v>
      </c>
      <c r="C12498" s="74">
        <f t="shared" si="96"/>
        <v>0</v>
      </c>
      <c r="D12498" s="74" t="str">
        <f t="shared" si="97"/>
        <v>You: Hai assalamualaikum tuan Syahril,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499" spans="1:4">
      <c r="B12499" s="74" t="str">
        <f ca="1">IFERROR(__xludf.DUMMYFUNCTION("IF(REGEXMATCH(A12499,""wealth planning""),""Script 1"",""-"")"),"-")</f>
        <v>-</v>
      </c>
      <c r="C12499" s="74">
        <f t="shared" ref="C12499:C12753" si="98">A12498</f>
        <v>0</v>
      </c>
      <c r="D12499" s="74">
        <f t="shared" ref="D12499:D12753" si="99">A12496</f>
        <v>0</v>
      </c>
    </row>
    <row r="12500" spans="1:4">
      <c r="A12500" s="74" t="s">
        <v>7910</v>
      </c>
      <c r="B12500" s="74" t="str">
        <f ca="1">IFERROR(__xludf.DUMMYFUNCTION("IF(REGEXMATCH(A12500,""wealth planning""),""Script 1"",""-"")"),"-")</f>
        <v>-</v>
      </c>
      <c r="C12500" s="74">
        <f t="shared" si="98"/>
        <v>0</v>
      </c>
      <c r="D12500" s="74">
        <f t="shared" si="99"/>
        <v>0</v>
      </c>
    </row>
    <row r="12501" spans="1:4">
      <c r="A12501" s="149">
        <v>45588</v>
      </c>
      <c r="B12501" s="74" t="str">
        <f ca="1">IFERROR(__xludf.DUMMYFUNCTION("IF(REGEXMATCH(A12501,""wealth planning""),""Script 1"",""-"")"),"#VALUE!")</f>
        <v>#VALUE!</v>
      </c>
      <c r="C12501" s="74" t="str">
        <f t="shared" si="98"/>
        <v>fatimah al zaharah alias</v>
      </c>
      <c r="D12501" s="74">
        <f t="shared" si="99"/>
        <v>0</v>
      </c>
    </row>
    <row r="12502" spans="1:4">
      <c r="A12502" s="149">
        <v>45588</v>
      </c>
      <c r="B12502" s="74" t="str">
        <f ca="1">IFERROR(__xludf.DUMMYFUNCTION("IF(REGEXMATCH(A12502,""wealth planning""),""Script 1"",""-"")"),"#VALUE!")</f>
        <v>#VALUE!</v>
      </c>
      <c r="C12502" s="149">
        <f t="shared" si="98"/>
        <v>45588</v>
      </c>
      <c r="D12502" s="74">
        <f t="shared" si="99"/>
        <v>0</v>
      </c>
    </row>
    <row r="12503" spans="1:4">
      <c r="A12503" s="74" t="s">
        <v>5535</v>
      </c>
      <c r="B12503" s="74" t="str">
        <f ca="1">IFERROR(__xludf.DUMMYFUNCTION("IF(REGEXMATCH(A12503,""wealth planning""),""Script 1"",""-"")"),"Script 1")</f>
        <v>Script 1</v>
      </c>
      <c r="C12503" s="149">
        <f t="shared" si="98"/>
        <v>45588</v>
      </c>
      <c r="D12503" s="74" t="str">
        <f t="shared" si="99"/>
        <v>fatimah al zaharah alias</v>
      </c>
    </row>
    <row r="12504" spans="1:4">
      <c r="B12504" s="74" t="str">
        <f ca="1">IFERROR(__xludf.DUMMYFUNCTION("IF(REGEXMATCH(A12504,""wealth planning""),""Script 1"",""-"")"),"-")</f>
        <v>-</v>
      </c>
      <c r="C12504" s="74" t="str">
        <f t="shared" si="98"/>
        <v>You: Hai assalamualaikum Fatimah,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504" s="149">
        <f t="shared" si="99"/>
        <v>45588</v>
      </c>
    </row>
    <row r="12505" spans="1:4">
      <c r="B12505" s="74" t="str">
        <f ca="1">IFERROR(__xludf.DUMMYFUNCTION("IF(REGEXMATCH(A12505,""wealth planning""),""Script 1"",""-"")"),"-")</f>
        <v>-</v>
      </c>
      <c r="C12505" s="74">
        <f t="shared" si="98"/>
        <v>0</v>
      </c>
      <c r="D12505" s="149">
        <f t="shared" si="99"/>
        <v>45588</v>
      </c>
    </row>
    <row r="12506" spans="1:4">
      <c r="B12506" s="74" t="str">
        <f ca="1">IFERROR(__xludf.DUMMYFUNCTION("IF(REGEXMATCH(A12506,""wealth planning""),""Script 1"",""-"")"),"-")</f>
        <v>-</v>
      </c>
      <c r="C12506" s="74">
        <f t="shared" si="98"/>
        <v>0</v>
      </c>
      <c r="D12506" s="74" t="str">
        <f t="shared" si="99"/>
        <v>You: Hai assalamualaikum Fatimah,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507" spans="1:4">
      <c r="B12507" s="74" t="str">
        <f ca="1">IFERROR(__xludf.DUMMYFUNCTION("IF(REGEXMATCH(A12507,""wealth planning""),""Script 1"",""-"")"),"-")</f>
        <v>-</v>
      </c>
      <c r="C12507" s="74">
        <f t="shared" si="98"/>
        <v>0</v>
      </c>
      <c r="D12507" s="74">
        <f t="shared" si="99"/>
        <v>0</v>
      </c>
    </row>
    <row r="12508" spans="1:4">
      <c r="A12508" s="74" t="s">
        <v>7913</v>
      </c>
      <c r="B12508" s="74" t="str">
        <f ca="1">IFERROR(__xludf.DUMMYFUNCTION("IF(REGEXMATCH(A12508,""wealth planning""),""Script 1"",""-"")"),"-")</f>
        <v>-</v>
      </c>
      <c r="C12508" s="74">
        <f t="shared" si="98"/>
        <v>0</v>
      </c>
      <c r="D12508" s="74">
        <f t="shared" si="99"/>
        <v>0</v>
      </c>
    </row>
    <row r="12509" spans="1:4">
      <c r="A12509" s="149">
        <v>45588</v>
      </c>
      <c r="B12509" s="74" t="str">
        <f ca="1">IFERROR(__xludf.DUMMYFUNCTION("IF(REGEXMATCH(A12509,""wealth planning""),""Script 1"",""-"")"),"#VALUE!")</f>
        <v>#VALUE!</v>
      </c>
      <c r="C12509" s="74" t="str">
        <f t="shared" si="98"/>
        <v>Azfar Asyraf Bin Ramli</v>
      </c>
      <c r="D12509" s="74">
        <f t="shared" si="99"/>
        <v>0</v>
      </c>
    </row>
    <row r="12510" spans="1:4">
      <c r="A12510" s="149">
        <v>45588</v>
      </c>
      <c r="B12510" s="74" t="str">
        <f ca="1">IFERROR(__xludf.DUMMYFUNCTION("IF(REGEXMATCH(A12510,""wealth planning""),""Script 1"",""-"")"),"#VALUE!")</f>
        <v>#VALUE!</v>
      </c>
      <c r="C12510" s="149">
        <f t="shared" si="98"/>
        <v>45588</v>
      </c>
      <c r="D12510" s="74">
        <f t="shared" si="99"/>
        <v>0</v>
      </c>
    </row>
    <row r="12511" spans="1:4">
      <c r="A12511" s="74" t="s">
        <v>7914</v>
      </c>
      <c r="B12511" s="74" t="str">
        <f ca="1">IFERROR(__xludf.DUMMYFUNCTION("IF(REGEXMATCH(A12511,""wealth planning""),""Script 1"",""-"")"),"Script 1")</f>
        <v>Script 1</v>
      </c>
      <c r="C12511" s="149">
        <f t="shared" si="98"/>
        <v>45588</v>
      </c>
      <c r="D12511" s="74" t="str">
        <f t="shared" si="99"/>
        <v>Azfar Asyraf Bin Ramli</v>
      </c>
    </row>
    <row r="12512" spans="1:4">
      <c r="B12512" s="74" t="str">
        <f ca="1">IFERROR(__xludf.DUMMYFUNCTION("IF(REGEXMATCH(A12512,""wealth planning""),""Script 1"",""-"")"),"-")</f>
        <v>-</v>
      </c>
      <c r="C12512" s="74" t="str">
        <f t="shared" si="98"/>
        <v>You: Hai assalamualaikum Azfar,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512" s="149">
        <f t="shared" si="99"/>
        <v>45588</v>
      </c>
    </row>
    <row r="12513" spans="1:4">
      <c r="B12513" s="74" t="str">
        <f ca="1">IFERROR(__xludf.DUMMYFUNCTION("IF(REGEXMATCH(A12513,""wealth planning""),""Script 1"",""-"")"),"-")</f>
        <v>-</v>
      </c>
      <c r="C12513" s="74">
        <f t="shared" si="98"/>
        <v>0</v>
      </c>
      <c r="D12513" s="149">
        <f t="shared" si="99"/>
        <v>45588</v>
      </c>
    </row>
    <row r="12514" spans="1:4">
      <c r="B12514" s="74" t="str">
        <f ca="1">IFERROR(__xludf.DUMMYFUNCTION("IF(REGEXMATCH(A12514,""wealth planning""),""Script 1"",""-"")"),"-")</f>
        <v>-</v>
      </c>
      <c r="C12514" s="74">
        <f t="shared" si="98"/>
        <v>0</v>
      </c>
      <c r="D12514" s="74" t="str">
        <f t="shared" si="99"/>
        <v>You: Hai assalamualaikum Azfar,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515" spans="1:4">
      <c r="A12515" s="74" t="s">
        <v>7916</v>
      </c>
      <c r="B12515" s="74" t="str">
        <f ca="1">IFERROR(__xludf.DUMMYFUNCTION("IF(REGEXMATCH(A12515,""wealth planning""),""Script 1"",""-"")"),"-")</f>
        <v>-</v>
      </c>
      <c r="C12515" s="74">
        <f t="shared" si="98"/>
        <v>0</v>
      </c>
      <c r="D12515" s="74">
        <f t="shared" si="99"/>
        <v>0</v>
      </c>
    </row>
    <row r="12516" spans="1:4">
      <c r="A12516" s="74" t="s">
        <v>7917</v>
      </c>
      <c r="B12516" s="74" t="str">
        <f ca="1">IFERROR(__xludf.DUMMYFUNCTION("IF(REGEXMATCH(A12516,""wealth planning""),""Script 1"",""-"")"),"-")</f>
        <v>-</v>
      </c>
      <c r="C12516" s="74" t="str">
        <f t="shared" si="98"/>
        <v>Nor Nazira ZaimiStatus is reachable</v>
      </c>
      <c r="D12516" s="74">
        <f t="shared" si="99"/>
        <v>0</v>
      </c>
    </row>
    <row r="12517" spans="1:4">
      <c r="A12517" s="149">
        <v>45588</v>
      </c>
      <c r="B12517" s="74" t="str">
        <f ca="1">IFERROR(__xludf.DUMMYFUNCTION("IF(REGEXMATCH(A12517,""wealth planning""),""Script 1"",""-"")"),"#VALUE!")</f>
        <v>#VALUE!</v>
      </c>
      <c r="C12517" s="74" t="str">
        <f t="shared" si="98"/>
        <v>Nor Nazira Zaimi</v>
      </c>
      <c r="D12517" s="74">
        <f t="shared" si="99"/>
        <v>0</v>
      </c>
    </row>
    <row r="12518" spans="1:4">
      <c r="A12518" s="149">
        <v>45588</v>
      </c>
      <c r="B12518" s="74" t="str">
        <f ca="1">IFERROR(__xludf.DUMMYFUNCTION("IF(REGEXMATCH(A12518,""wealth planning""),""Script 1"",""-"")"),"#VALUE!")</f>
        <v>#VALUE!</v>
      </c>
      <c r="C12518" s="149">
        <f t="shared" si="98"/>
        <v>45588</v>
      </c>
      <c r="D12518" s="74" t="str">
        <f t="shared" si="99"/>
        <v>Nor Nazira ZaimiStatus is reachable</v>
      </c>
    </row>
    <row r="12519" spans="1:4">
      <c r="A12519" s="74" t="s">
        <v>7918</v>
      </c>
      <c r="B12519" s="74" t="str">
        <f ca="1">IFERROR(__xludf.DUMMYFUNCTION("IF(REGEXMATCH(A12519,""wealth planning""),""Script 1"",""-"")"),"Script 1")</f>
        <v>Script 1</v>
      </c>
      <c r="C12519" s="149">
        <f t="shared" si="98"/>
        <v>45588</v>
      </c>
      <c r="D12519" s="74" t="str">
        <f t="shared" si="99"/>
        <v>Nor Nazira Zaimi</v>
      </c>
    </row>
    <row r="12520" spans="1:4">
      <c r="B12520" s="74" t="str">
        <f ca="1">IFERROR(__xludf.DUMMYFUNCTION("IF(REGEXMATCH(A12520,""wealth planning""),""Script 1"",""-"")"),"-")</f>
        <v>-</v>
      </c>
      <c r="C12520" s="74" t="str">
        <f t="shared" si="98"/>
        <v>You: Hai assalamualaikum Nor Nazira,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520" s="149">
        <f t="shared" si="99"/>
        <v>45588</v>
      </c>
    </row>
    <row r="12521" spans="1:4">
      <c r="B12521" s="74" t="str">
        <f ca="1">IFERROR(__xludf.DUMMYFUNCTION("IF(REGEXMATCH(A12521,""wealth planning""),""Script 1"",""-"")"),"-")</f>
        <v>-</v>
      </c>
      <c r="C12521" s="74">
        <f t="shared" si="98"/>
        <v>0</v>
      </c>
      <c r="D12521" s="149">
        <f t="shared" si="99"/>
        <v>45588</v>
      </c>
    </row>
    <row r="12522" spans="1:4">
      <c r="B12522" s="74" t="str">
        <f ca="1">IFERROR(__xludf.DUMMYFUNCTION("IF(REGEXMATCH(A12522,""wealth planning""),""Script 1"",""-"")"),"-")</f>
        <v>-</v>
      </c>
      <c r="C12522" s="74">
        <f t="shared" si="98"/>
        <v>0</v>
      </c>
      <c r="D12522" s="74" t="str">
        <f t="shared" si="99"/>
        <v>You: Hai assalamualaikum Nor Nazira,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523" spans="1:4">
      <c r="A12523" s="74" t="s">
        <v>7920</v>
      </c>
      <c r="B12523" s="74" t="str">
        <f ca="1">IFERROR(__xludf.DUMMYFUNCTION("IF(REGEXMATCH(A12523,""wealth planning""),""Script 1"",""-"")"),"-")</f>
        <v>-</v>
      </c>
      <c r="C12523" s="74">
        <f t="shared" si="98"/>
        <v>0</v>
      </c>
      <c r="D12523" s="74">
        <f t="shared" si="99"/>
        <v>0</v>
      </c>
    </row>
    <row r="12524" spans="1:4">
      <c r="B12524" s="74" t="str">
        <f ca="1">IFERROR(__xludf.DUMMYFUNCTION("IF(REGEXMATCH(A12524,""wealth planning""),""Script 1"",""-"")"),"-")</f>
        <v>-</v>
      </c>
      <c r="C12524" s="74" t="str">
        <f t="shared" si="98"/>
        <v>Kanae Ezawa</v>
      </c>
      <c r="D12524" s="74">
        <f t="shared" si="99"/>
        <v>0</v>
      </c>
    </row>
    <row r="12525" spans="1:4">
      <c r="A12525" s="74" t="s">
        <v>7920</v>
      </c>
      <c r="B12525" s="74" t="str">
        <f ca="1">IFERROR(__xludf.DUMMYFUNCTION("IF(REGEXMATCH(A12525,""wealth planning""),""Script 1"",""-"")"),"-")</f>
        <v>-</v>
      </c>
      <c r="C12525" s="74">
        <f t="shared" si="98"/>
        <v>0</v>
      </c>
      <c r="D12525" s="74">
        <f t="shared" si="99"/>
        <v>0</v>
      </c>
    </row>
    <row r="12526" spans="1:4">
      <c r="A12526" s="149">
        <v>45588</v>
      </c>
      <c r="B12526" s="74" t="str">
        <f ca="1">IFERROR(__xludf.DUMMYFUNCTION("IF(REGEXMATCH(A12526,""wealth planning""),""Script 1"",""-"")"),"#VALUE!")</f>
        <v>#VALUE!</v>
      </c>
      <c r="C12526" s="74" t="str">
        <f t="shared" si="98"/>
        <v>Kanae Ezawa</v>
      </c>
      <c r="D12526" s="74" t="str">
        <f t="shared" si="99"/>
        <v>Kanae Ezawa</v>
      </c>
    </row>
    <row r="12527" spans="1:4">
      <c r="A12527" s="149">
        <v>45588</v>
      </c>
      <c r="B12527" s="74" t="str">
        <f ca="1">IFERROR(__xludf.DUMMYFUNCTION("IF(REGEXMATCH(A12527,""wealth planning""),""Script 1"",""-"")"),"#VALUE!")</f>
        <v>#VALUE!</v>
      </c>
      <c r="C12527" s="149">
        <f t="shared" si="98"/>
        <v>45588</v>
      </c>
      <c r="D12527" s="74">
        <f t="shared" si="99"/>
        <v>0</v>
      </c>
    </row>
    <row r="12528" spans="1:4">
      <c r="A12528" s="74" t="s">
        <v>7921</v>
      </c>
      <c r="B12528" s="74" t="str">
        <f ca="1">IFERROR(__xludf.DUMMYFUNCTION("IF(REGEXMATCH(A12528,""wealth planning""),""Script 1"",""-"")"),"-")</f>
        <v>-</v>
      </c>
      <c r="C12528" s="149">
        <f t="shared" si="98"/>
        <v>45588</v>
      </c>
      <c r="D12528" s="74" t="str">
        <f t="shared" si="99"/>
        <v>Kanae Ezawa</v>
      </c>
    </row>
    <row r="12529" spans="1:4">
      <c r="B12529" s="74" t="str">
        <f ca="1">IFERROR(__xludf.DUMMYFUNCTION("IF(REGEXMATCH(A12529,""wealth planning""),""Script 1"",""-"")"),"-")</f>
        <v>-</v>
      </c>
      <c r="C12529" s="74" t="str">
        <f t="shared" si="98"/>
        <v>You: Yes i am living in Malaysia right now. How may i help you?</v>
      </c>
      <c r="D12529" s="149">
        <f t="shared" si="99"/>
        <v>45588</v>
      </c>
    </row>
    <row r="12530" spans="1:4">
      <c r="B12530" s="74" t="str">
        <f ca="1">IFERROR(__xludf.DUMMYFUNCTION("IF(REGEXMATCH(A12530,""wealth planning""),""Script 1"",""-"")"),"-")</f>
        <v>-</v>
      </c>
      <c r="C12530" s="74">
        <f t="shared" si="98"/>
        <v>0</v>
      </c>
      <c r="D12530" s="149">
        <f t="shared" si="99"/>
        <v>45588</v>
      </c>
    </row>
    <row r="12531" spans="1:4">
      <c r="B12531" s="74" t="str">
        <f ca="1">IFERROR(__xludf.DUMMYFUNCTION("IF(REGEXMATCH(A12531,""wealth planning""),""Script 1"",""-"")"),"-")</f>
        <v>-</v>
      </c>
      <c r="C12531" s="74">
        <f t="shared" si="98"/>
        <v>0</v>
      </c>
      <c r="D12531" s="74" t="str">
        <f t="shared" si="99"/>
        <v>You: Yes i am living in Malaysia right now. How may i help you?</v>
      </c>
    </row>
    <row r="12532" spans="1:4">
      <c r="A12532" s="74" t="s">
        <v>7923</v>
      </c>
      <c r="B12532" s="74" t="str">
        <f ca="1">IFERROR(__xludf.DUMMYFUNCTION("IF(REGEXMATCH(A12532,""wealth planning""),""Script 1"",""-"")"),"-")</f>
        <v>-</v>
      </c>
      <c r="C12532" s="74">
        <f t="shared" si="98"/>
        <v>0</v>
      </c>
      <c r="D12532" s="74">
        <f t="shared" si="99"/>
        <v>0</v>
      </c>
    </row>
    <row r="12533" spans="1:4">
      <c r="A12533" s="74" t="s">
        <v>7924</v>
      </c>
      <c r="B12533" s="74" t="str">
        <f ca="1">IFERROR(__xludf.DUMMYFUNCTION("IF(REGEXMATCH(A12533,""wealth planning""),""Script 1"",""-"")"),"-")</f>
        <v>-</v>
      </c>
      <c r="C12533" s="74" t="str">
        <f t="shared" si="98"/>
        <v>Emma KartinaStatus is reachable</v>
      </c>
      <c r="D12533" s="74">
        <f t="shared" si="99"/>
        <v>0</v>
      </c>
    </row>
    <row r="12534" spans="1:4">
      <c r="A12534" s="149">
        <v>45588</v>
      </c>
      <c r="B12534" s="74" t="str">
        <f ca="1">IFERROR(__xludf.DUMMYFUNCTION("IF(REGEXMATCH(A12534,""wealth planning""),""Script 1"",""-"")"),"#VALUE!")</f>
        <v>#VALUE!</v>
      </c>
      <c r="C12534" s="74" t="str">
        <f t="shared" si="98"/>
        <v>Emma Kartina</v>
      </c>
      <c r="D12534" s="74">
        <f t="shared" si="99"/>
        <v>0</v>
      </c>
    </row>
    <row r="12535" spans="1:4">
      <c r="A12535" s="149">
        <v>45588</v>
      </c>
      <c r="B12535" s="74" t="str">
        <f ca="1">IFERROR(__xludf.DUMMYFUNCTION("IF(REGEXMATCH(A12535,""wealth planning""),""Script 1"",""-"")"),"#VALUE!")</f>
        <v>#VALUE!</v>
      </c>
      <c r="C12535" s="149">
        <f t="shared" si="98"/>
        <v>45588</v>
      </c>
      <c r="D12535" s="74" t="str">
        <f t="shared" si="99"/>
        <v>Emma KartinaStatus is reachable</v>
      </c>
    </row>
    <row r="12536" spans="1:4">
      <c r="A12536" s="74" t="s">
        <v>7925</v>
      </c>
      <c r="B12536" s="74" t="str">
        <f ca="1">IFERROR(__xludf.DUMMYFUNCTION("IF(REGEXMATCH(A12536,""wealth planning""),""Script 1"",""-"")"),"Script 1")</f>
        <v>Script 1</v>
      </c>
      <c r="C12536" s="149">
        <f t="shared" si="98"/>
        <v>45588</v>
      </c>
      <c r="D12536" s="74" t="str">
        <f t="shared" si="99"/>
        <v>Emma Kartina</v>
      </c>
    </row>
    <row r="12537" spans="1:4">
      <c r="B12537" s="74" t="str">
        <f ca="1">IFERROR(__xludf.DUMMYFUNCTION("IF(REGEXMATCH(A12537,""wealth planning""),""Script 1"",""-"")"),"-")</f>
        <v>-</v>
      </c>
      <c r="C12537" s="74" t="str">
        <f t="shared" si="98"/>
        <v>You: Hai Emma. Just wondering, it is okay kalau saya nak dapatkan peluang untuk sharing tentang takaful dan wealth planning with Emma?</v>
      </c>
      <c r="D12537" s="149">
        <f t="shared" si="99"/>
        <v>45588</v>
      </c>
    </row>
    <row r="12538" spans="1:4">
      <c r="B12538" s="74" t="str">
        <f ca="1">IFERROR(__xludf.DUMMYFUNCTION("IF(REGEXMATCH(A12538,""wealth planning""),""Script 1"",""-"")"),"-")</f>
        <v>-</v>
      </c>
      <c r="C12538" s="74">
        <f t="shared" si="98"/>
        <v>0</v>
      </c>
      <c r="D12538" s="149">
        <f t="shared" si="99"/>
        <v>45588</v>
      </c>
    </row>
    <row r="12539" spans="1:4">
      <c r="B12539" s="74" t="str">
        <f ca="1">IFERROR(__xludf.DUMMYFUNCTION("IF(REGEXMATCH(A12539,""wealth planning""),""Script 1"",""-"")"),"-")</f>
        <v>-</v>
      </c>
      <c r="C12539" s="74">
        <f t="shared" si="98"/>
        <v>0</v>
      </c>
      <c r="D12539" s="74" t="str">
        <f t="shared" si="99"/>
        <v>You: Hai Emma. Just wondering, it is okay kalau saya nak dapatkan peluang untuk sharing tentang takaful dan wealth planning with Emma?</v>
      </c>
    </row>
    <row r="12540" spans="1:4">
      <c r="B12540" s="74" t="str">
        <f ca="1">IFERROR(__xludf.DUMMYFUNCTION("IF(REGEXMATCH(A12540,""wealth planning""),""Script 1"",""-"")"),"-")</f>
        <v>-</v>
      </c>
      <c r="C12540" s="74">
        <f t="shared" si="98"/>
        <v>0</v>
      </c>
      <c r="D12540" s="74">
        <f t="shared" si="99"/>
        <v>0</v>
      </c>
    </row>
    <row r="12541" spans="1:4">
      <c r="A12541" s="74" t="s">
        <v>7928</v>
      </c>
      <c r="B12541" s="74" t="str">
        <f ca="1">IFERROR(__xludf.DUMMYFUNCTION("IF(REGEXMATCH(A12541,""wealth planning""),""Script 1"",""-"")"),"-")</f>
        <v>-</v>
      </c>
      <c r="C12541" s="74">
        <f t="shared" si="98"/>
        <v>0</v>
      </c>
      <c r="D12541" s="74">
        <f t="shared" si="99"/>
        <v>0</v>
      </c>
    </row>
    <row r="12542" spans="1:4">
      <c r="A12542" s="149">
        <v>45587</v>
      </c>
      <c r="B12542" s="74" t="str">
        <f ca="1">IFERROR(__xludf.DUMMYFUNCTION("IF(REGEXMATCH(A12542,""wealth planning""),""Script 1"",""-"")"),"#VALUE!")</f>
        <v>#VALUE!</v>
      </c>
      <c r="C12542" s="74" t="str">
        <f t="shared" si="98"/>
        <v>Balqis Raof</v>
      </c>
      <c r="D12542" s="74">
        <f t="shared" si="99"/>
        <v>0</v>
      </c>
    </row>
    <row r="12543" spans="1:4">
      <c r="A12543" s="149">
        <v>45587</v>
      </c>
      <c r="B12543" s="74" t="str">
        <f ca="1">IFERROR(__xludf.DUMMYFUNCTION("IF(REGEXMATCH(A12543,""wealth planning""),""Script 1"",""-"")"),"#VALUE!")</f>
        <v>#VALUE!</v>
      </c>
      <c r="C12543" s="149">
        <f t="shared" si="98"/>
        <v>45587</v>
      </c>
      <c r="D12543" s="74">
        <f t="shared" si="99"/>
        <v>0</v>
      </c>
    </row>
    <row r="12544" spans="1:4">
      <c r="A12544" s="74" t="s">
        <v>4077</v>
      </c>
      <c r="B12544" s="74" t="str">
        <f ca="1">IFERROR(__xludf.DUMMYFUNCTION("IF(REGEXMATCH(A12544,""wealth planning""),""Script 1"",""-"")"),"Script 1")</f>
        <v>Script 1</v>
      </c>
      <c r="C12544" s="149">
        <f t="shared" si="98"/>
        <v>45587</v>
      </c>
      <c r="D12544" s="74" t="str">
        <f t="shared" si="99"/>
        <v>Balqis Raof</v>
      </c>
    </row>
    <row r="12545" spans="1:4">
      <c r="B12545" s="74" t="str">
        <f ca="1">IFERROR(__xludf.DUMMYFUNCTION("IF(REGEXMATCH(A12545,""wealth planning""),""Script 1"",""-"")"),"-")</f>
        <v>-</v>
      </c>
      <c r="C12545" s="74" t="str">
        <f t="shared" si="98"/>
        <v>You: Hai assalamualaikum Balqis,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545" s="149">
        <f t="shared" si="99"/>
        <v>45587</v>
      </c>
    </row>
    <row r="12546" spans="1:4">
      <c r="B12546" s="74" t="str">
        <f ca="1">IFERROR(__xludf.DUMMYFUNCTION("IF(REGEXMATCH(A12546,""wealth planning""),""Script 1"",""-"")"),"-")</f>
        <v>-</v>
      </c>
      <c r="C12546" s="74">
        <f t="shared" si="98"/>
        <v>0</v>
      </c>
      <c r="D12546" s="149">
        <f t="shared" si="99"/>
        <v>45587</v>
      </c>
    </row>
    <row r="12547" spans="1:4">
      <c r="B12547" s="74" t="str">
        <f ca="1">IFERROR(__xludf.DUMMYFUNCTION("IF(REGEXMATCH(A12547,""wealth planning""),""Script 1"",""-"")"),"-")</f>
        <v>-</v>
      </c>
      <c r="C12547" s="74">
        <f t="shared" si="98"/>
        <v>0</v>
      </c>
      <c r="D12547" s="74" t="str">
        <f t="shared" si="99"/>
        <v>You: Hai assalamualaikum Balqis,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548" spans="1:4">
      <c r="A12548" s="74" t="s">
        <v>7930</v>
      </c>
      <c r="B12548" s="74" t="str">
        <f ca="1">IFERROR(__xludf.DUMMYFUNCTION("IF(REGEXMATCH(A12548,""wealth planning""),""Script 1"",""-"")"),"-")</f>
        <v>-</v>
      </c>
      <c r="C12548" s="74">
        <f t="shared" si="98"/>
        <v>0</v>
      </c>
      <c r="D12548" s="74">
        <f t="shared" si="99"/>
        <v>0</v>
      </c>
    </row>
    <row r="12549" spans="1:4">
      <c r="A12549" s="74" t="s">
        <v>7931</v>
      </c>
      <c r="B12549" s="74" t="str">
        <f ca="1">IFERROR(__xludf.DUMMYFUNCTION("IF(REGEXMATCH(A12549,""wealth planning""),""Script 1"",""-"")"),"-")</f>
        <v>-</v>
      </c>
      <c r="C12549" s="74" t="str">
        <f t="shared" si="98"/>
        <v>Amira ShukorStatus is reachable</v>
      </c>
      <c r="D12549" s="74">
        <f t="shared" si="99"/>
        <v>0</v>
      </c>
    </row>
    <row r="12550" spans="1:4">
      <c r="A12550" s="149">
        <v>45587</v>
      </c>
      <c r="B12550" s="74" t="str">
        <f ca="1">IFERROR(__xludf.DUMMYFUNCTION("IF(REGEXMATCH(A12550,""wealth planning""),""Script 1"",""-"")"),"#VALUE!")</f>
        <v>#VALUE!</v>
      </c>
      <c r="C12550" s="74" t="str">
        <f t="shared" si="98"/>
        <v>Amira Shukor</v>
      </c>
      <c r="D12550" s="74">
        <f t="shared" si="99"/>
        <v>0</v>
      </c>
    </row>
    <row r="12551" spans="1:4">
      <c r="A12551" s="149">
        <v>45587</v>
      </c>
      <c r="B12551" s="74" t="str">
        <f ca="1">IFERROR(__xludf.DUMMYFUNCTION("IF(REGEXMATCH(A12551,""wealth planning""),""Script 1"",""-"")"),"#VALUE!")</f>
        <v>#VALUE!</v>
      </c>
      <c r="C12551" s="149">
        <f t="shared" si="98"/>
        <v>45587</v>
      </c>
      <c r="D12551" s="74" t="str">
        <f t="shared" si="99"/>
        <v>Amira ShukorStatus is reachable</v>
      </c>
    </row>
    <row r="12552" spans="1:4">
      <c r="A12552" s="74" t="s">
        <v>4362</v>
      </c>
      <c r="B12552" s="74" t="str">
        <f ca="1">IFERROR(__xludf.DUMMYFUNCTION("IF(REGEXMATCH(A12552,""wealth planning""),""Script 1"",""-"")"),"Script 1")</f>
        <v>Script 1</v>
      </c>
      <c r="C12552" s="149">
        <f t="shared" si="98"/>
        <v>45587</v>
      </c>
      <c r="D12552" s="74" t="str">
        <f t="shared" si="99"/>
        <v>Amira Shukor</v>
      </c>
    </row>
    <row r="12553" spans="1:4">
      <c r="B12553" s="74" t="str">
        <f ca="1">IFERROR(__xludf.DUMMYFUNCTION("IF(REGEXMATCH(A12553,""wealth planning""),""Script 1"",""-"")"),"-")</f>
        <v>-</v>
      </c>
      <c r="C12553" s="74" t="str">
        <f t="shared" si="98"/>
        <v>You: Hai assalamualaikum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553" s="149">
        <f t="shared" si="99"/>
        <v>45587</v>
      </c>
    </row>
    <row r="12554" spans="1:4">
      <c r="B12554" s="74" t="str">
        <f ca="1">IFERROR(__xludf.DUMMYFUNCTION("IF(REGEXMATCH(A12554,""wealth planning""),""Script 1"",""-"")"),"-")</f>
        <v>-</v>
      </c>
      <c r="C12554" s="74">
        <f t="shared" si="98"/>
        <v>0</v>
      </c>
      <c r="D12554" s="149">
        <f t="shared" si="99"/>
        <v>45587</v>
      </c>
    </row>
    <row r="12555" spans="1:4">
      <c r="B12555" s="74" t="str">
        <f ca="1">IFERROR(__xludf.DUMMYFUNCTION("IF(REGEXMATCH(A12555,""wealth planning""),""Script 1"",""-"")"),"-")</f>
        <v>-</v>
      </c>
      <c r="C12555" s="74">
        <f t="shared" si="98"/>
        <v>0</v>
      </c>
      <c r="D12555" s="74" t="str">
        <f t="shared" si="99"/>
        <v>You: Hai assalamualaikum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556" spans="1:4">
      <c r="A12556" s="74" t="s">
        <v>7933</v>
      </c>
      <c r="B12556" s="74" t="str">
        <f ca="1">IFERROR(__xludf.DUMMYFUNCTION("IF(REGEXMATCH(A12556,""wealth planning""),""Script 1"",""-"")"),"-")</f>
        <v>-</v>
      </c>
      <c r="C12556" s="74">
        <f t="shared" si="98"/>
        <v>0</v>
      </c>
      <c r="D12556" s="74">
        <f t="shared" si="99"/>
        <v>0</v>
      </c>
    </row>
    <row r="12557" spans="1:4">
      <c r="A12557" s="74" t="s">
        <v>7934</v>
      </c>
      <c r="B12557" s="74" t="str">
        <f ca="1">IFERROR(__xludf.DUMMYFUNCTION("IF(REGEXMATCH(A12557,""wealth planning""),""Script 1"",""-"")"),"-")</f>
        <v>-</v>
      </c>
      <c r="C12557" s="74" t="str">
        <f t="shared" si="98"/>
        <v>Hazira Aqila HashimStatus is reachable</v>
      </c>
      <c r="D12557" s="74">
        <f t="shared" si="99"/>
        <v>0</v>
      </c>
    </row>
    <row r="12558" spans="1:4">
      <c r="A12558" s="149">
        <v>45587</v>
      </c>
      <c r="B12558" s="74" t="str">
        <f ca="1">IFERROR(__xludf.DUMMYFUNCTION("IF(REGEXMATCH(A12558,""wealth planning""),""Script 1"",""-"")"),"#VALUE!")</f>
        <v>#VALUE!</v>
      </c>
      <c r="C12558" s="74" t="str">
        <f t="shared" si="98"/>
        <v>Hazira Aqila Hashim</v>
      </c>
      <c r="D12558" s="74">
        <f t="shared" si="99"/>
        <v>0</v>
      </c>
    </row>
    <row r="12559" spans="1:4">
      <c r="A12559" s="149">
        <v>45587</v>
      </c>
      <c r="B12559" s="74" t="str">
        <f ca="1">IFERROR(__xludf.DUMMYFUNCTION("IF(REGEXMATCH(A12559,""wealth planning""),""Script 1"",""-"")"),"#VALUE!")</f>
        <v>#VALUE!</v>
      </c>
      <c r="C12559" s="149">
        <f t="shared" si="98"/>
        <v>45587</v>
      </c>
      <c r="D12559" s="74" t="str">
        <f t="shared" si="99"/>
        <v>Hazira Aqila HashimStatus is reachable</v>
      </c>
    </row>
    <row r="12560" spans="1:4">
      <c r="A12560" s="74" t="s">
        <v>7935</v>
      </c>
      <c r="B12560" s="74" t="str">
        <f ca="1">IFERROR(__xludf.DUMMYFUNCTION("IF(REGEXMATCH(A12560,""wealth planning""),""Script 1"",""-"")"),"Script 1")</f>
        <v>Script 1</v>
      </c>
      <c r="C12560" s="149">
        <f t="shared" si="98"/>
        <v>45587</v>
      </c>
      <c r="D12560" s="74" t="str">
        <f t="shared" si="99"/>
        <v>Hazira Aqila Hashim</v>
      </c>
    </row>
    <row r="12561" spans="1:4">
      <c r="B12561" s="74" t="str">
        <f ca="1">IFERROR(__xludf.DUMMYFUNCTION("IF(REGEXMATCH(A12561,""wealth planning""),""Script 1"",""-"")"),"-")</f>
        <v>-</v>
      </c>
      <c r="C12561" s="74" t="str">
        <f t="shared" si="98"/>
        <v>You: Hai assalamualaikum Hazira,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561" s="149">
        <f t="shared" si="99"/>
        <v>45587</v>
      </c>
    </row>
    <row r="12562" spans="1:4">
      <c r="B12562" s="74" t="str">
        <f ca="1">IFERROR(__xludf.DUMMYFUNCTION("IF(REGEXMATCH(A12562,""wealth planning""),""Script 1"",""-"")"),"-")</f>
        <v>-</v>
      </c>
      <c r="C12562" s="74">
        <f t="shared" si="98"/>
        <v>0</v>
      </c>
      <c r="D12562" s="149">
        <f t="shared" si="99"/>
        <v>45587</v>
      </c>
    </row>
    <row r="12563" spans="1:4">
      <c r="B12563" s="74" t="str">
        <f ca="1">IFERROR(__xludf.DUMMYFUNCTION("IF(REGEXMATCH(A12563,""wealth planning""),""Script 1"",""-"")"),"-")</f>
        <v>-</v>
      </c>
      <c r="C12563" s="74">
        <f t="shared" si="98"/>
        <v>0</v>
      </c>
      <c r="D12563" s="74" t="str">
        <f t="shared" si="99"/>
        <v>You: Hai assalamualaikum Hazira,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564" spans="1:4">
      <c r="A12564" s="74" t="s">
        <v>7937</v>
      </c>
      <c r="B12564" s="74" t="str">
        <f ca="1">IFERROR(__xludf.DUMMYFUNCTION("IF(REGEXMATCH(A12564,""wealth planning""),""Script 1"",""-"")"),"-")</f>
        <v>-</v>
      </c>
      <c r="C12564" s="74">
        <f t="shared" si="98"/>
        <v>0</v>
      </c>
      <c r="D12564" s="74">
        <f t="shared" si="99"/>
        <v>0</v>
      </c>
    </row>
    <row r="12565" spans="1:4">
      <c r="A12565" s="74" t="s">
        <v>7938</v>
      </c>
      <c r="B12565" s="74" t="str">
        <f ca="1">IFERROR(__xludf.DUMMYFUNCTION("IF(REGEXMATCH(A12565,""wealth planning""),""Script 1"",""-"")"),"-")</f>
        <v>-</v>
      </c>
      <c r="C12565" s="74" t="str">
        <f t="shared" si="98"/>
        <v>Liyana AnuarStatus is reachable</v>
      </c>
      <c r="D12565" s="74">
        <f t="shared" si="99"/>
        <v>0</v>
      </c>
    </row>
    <row r="12566" spans="1:4">
      <c r="A12566" s="149">
        <v>45587</v>
      </c>
      <c r="B12566" s="74" t="str">
        <f ca="1">IFERROR(__xludf.DUMMYFUNCTION("IF(REGEXMATCH(A12566,""wealth planning""),""Script 1"",""-"")"),"#VALUE!")</f>
        <v>#VALUE!</v>
      </c>
      <c r="C12566" s="74" t="str">
        <f t="shared" si="98"/>
        <v>Liyana Anuar</v>
      </c>
      <c r="D12566" s="74">
        <f t="shared" si="99"/>
        <v>0</v>
      </c>
    </row>
    <row r="12567" spans="1:4">
      <c r="A12567" s="149">
        <v>45587</v>
      </c>
      <c r="B12567" s="74" t="str">
        <f ca="1">IFERROR(__xludf.DUMMYFUNCTION("IF(REGEXMATCH(A12567,""wealth planning""),""Script 1"",""-"")"),"#VALUE!")</f>
        <v>#VALUE!</v>
      </c>
      <c r="C12567" s="149">
        <f t="shared" si="98"/>
        <v>45587</v>
      </c>
      <c r="D12567" s="74" t="str">
        <f t="shared" si="99"/>
        <v>Liyana AnuarStatus is reachable</v>
      </c>
    </row>
    <row r="12568" spans="1:4">
      <c r="A12568" s="74" t="s">
        <v>7442</v>
      </c>
      <c r="B12568" s="74" t="str">
        <f ca="1">IFERROR(__xludf.DUMMYFUNCTION("IF(REGEXMATCH(A12568,""wealth planning""),""Script 1"",""-"")"),"Script 1")</f>
        <v>Script 1</v>
      </c>
      <c r="C12568" s="149">
        <f t="shared" si="98"/>
        <v>45587</v>
      </c>
      <c r="D12568" s="74" t="str">
        <f t="shared" si="99"/>
        <v>Liyana Anuar</v>
      </c>
    </row>
    <row r="12569" spans="1:4">
      <c r="B12569" s="74" t="str">
        <f ca="1">IFERROR(__xludf.DUMMYFUNCTION("IF(REGEXMATCH(A12569,""wealth planning""),""Script 1"",""-"")"),"-")</f>
        <v>-</v>
      </c>
      <c r="C12569" s="74" t="str">
        <f t="shared" si="98"/>
        <v>You: Hai assalamualaikum 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569" s="149">
        <f t="shared" si="99"/>
        <v>45587</v>
      </c>
    </row>
    <row r="12570" spans="1:4">
      <c r="B12570" s="74" t="str">
        <f ca="1">IFERROR(__xludf.DUMMYFUNCTION("IF(REGEXMATCH(A12570,""wealth planning""),""Script 1"",""-"")"),"-")</f>
        <v>-</v>
      </c>
      <c r="C12570" s="74">
        <f t="shared" si="98"/>
        <v>0</v>
      </c>
      <c r="D12570" s="149">
        <f t="shared" si="99"/>
        <v>45587</v>
      </c>
    </row>
    <row r="12571" spans="1:4">
      <c r="B12571" s="74" t="str">
        <f ca="1">IFERROR(__xludf.DUMMYFUNCTION("IF(REGEXMATCH(A12571,""wealth planning""),""Script 1"",""-"")"),"-")</f>
        <v>-</v>
      </c>
      <c r="C12571" s="74">
        <f t="shared" si="98"/>
        <v>0</v>
      </c>
      <c r="D12571" s="74" t="str">
        <f t="shared" si="99"/>
        <v>You: Hai assalamualaikum 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572" spans="1:4">
      <c r="B12572" s="74" t="str">
        <f ca="1">IFERROR(__xludf.DUMMYFUNCTION("IF(REGEXMATCH(A12572,""wealth planning""),""Script 1"",""-"")"),"-")</f>
        <v>-</v>
      </c>
      <c r="C12572" s="74">
        <f t="shared" si="98"/>
        <v>0</v>
      </c>
      <c r="D12572" s="74">
        <f t="shared" si="99"/>
        <v>0</v>
      </c>
    </row>
    <row r="12573" spans="1:4">
      <c r="A12573" s="74" t="s">
        <v>7941</v>
      </c>
      <c r="B12573" s="74" t="str">
        <f ca="1">IFERROR(__xludf.DUMMYFUNCTION("IF(REGEXMATCH(A12573,""wealth planning""),""Script 1"",""-"")"),"-")</f>
        <v>-</v>
      </c>
      <c r="C12573" s="74">
        <f t="shared" si="98"/>
        <v>0</v>
      </c>
      <c r="D12573" s="74">
        <f t="shared" si="99"/>
        <v>0</v>
      </c>
    </row>
    <row r="12574" spans="1:4">
      <c r="A12574" s="149">
        <v>45587</v>
      </c>
      <c r="B12574" s="74" t="str">
        <f ca="1">IFERROR(__xludf.DUMMYFUNCTION("IF(REGEXMATCH(A12574,""wealth planning""),""Script 1"",""-"")"),"#VALUE!")</f>
        <v>#VALUE!</v>
      </c>
      <c r="C12574" s="74" t="str">
        <f t="shared" si="98"/>
        <v>NUR AMANI SYAMIMI MOHAMAD NAZIR</v>
      </c>
      <c r="D12574" s="74">
        <f t="shared" si="99"/>
        <v>0</v>
      </c>
    </row>
    <row r="12575" spans="1:4">
      <c r="A12575" s="149">
        <v>45587</v>
      </c>
      <c r="B12575" s="74" t="str">
        <f ca="1">IFERROR(__xludf.DUMMYFUNCTION("IF(REGEXMATCH(A12575,""wealth planning""),""Script 1"",""-"")"),"#VALUE!")</f>
        <v>#VALUE!</v>
      </c>
      <c r="C12575" s="149">
        <f t="shared" si="98"/>
        <v>45587</v>
      </c>
      <c r="D12575" s="74">
        <f t="shared" si="99"/>
        <v>0</v>
      </c>
    </row>
    <row r="12576" spans="1:4">
      <c r="A12576" s="74" t="s">
        <v>4709</v>
      </c>
      <c r="B12576" s="74" t="str">
        <f ca="1">IFERROR(__xludf.DUMMYFUNCTION("IF(REGEXMATCH(A12576,""wealth planning""),""Script 1"",""-"")"),"Script 1")</f>
        <v>Script 1</v>
      </c>
      <c r="C12576" s="149">
        <f t="shared" si="98"/>
        <v>45587</v>
      </c>
      <c r="D12576" s="74" t="str">
        <f t="shared" si="99"/>
        <v>NUR AMANI SYAMIMI MOHAMAD NAZIR</v>
      </c>
    </row>
    <row r="12577" spans="1:4">
      <c r="B12577" s="74" t="str">
        <f ca="1">IFERROR(__xludf.DUMMYFUNCTION("IF(REGEXMATCH(A12577,""wealth planning""),""Script 1"",""-"")"),"-")</f>
        <v>-</v>
      </c>
      <c r="C12577" s="74" t="str">
        <f t="shared" si="98"/>
        <v>You: Hai assalamualaikum Amani,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577" s="149">
        <f t="shared" si="99"/>
        <v>45587</v>
      </c>
    </row>
    <row r="12578" spans="1:4">
      <c r="B12578" s="74" t="str">
        <f ca="1">IFERROR(__xludf.DUMMYFUNCTION("IF(REGEXMATCH(A12578,""wealth planning""),""Script 1"",""-"")"),"-")</f>
        <v>-</v>
      </c>
      <c r="C12578" s="74">
        <f t="shared" si="98"/>
        <v>0</v>
      </c>
      <c r="D12578" s="149">
        <f t="shared" si="99"/>
        <v>45587</v>
      </c>
    </row>
    <row r="12579" spans="1:4">
      <c r="B12579" s="74" t="str">
        <f ca="1">IFERROR(__xludf.DUMMYFUNCTION("IF(REGEXMATCH(A12579,""wealth planning""),""Script 1"",""-"")"),"-")</f>
        <v>-</v>
      </c>
      <c r="C12579" s="74">
        <f t="shared" si="98"/>
        <v>0</v>
      </c>
      <c r="D12579" s="74" t="str">
        <f t="shared" si="99"/>
        <v>You: Hai assalamualaikum Amani,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580" spans="1:4">
      <c r="A12580" s="74" t="s">
        <v>7943</v>
      </c>
      <c r="B12580" s="74" t="str">
        <f ca="1">IFERROR(__xludf.DUMMYFUNCTION("IF(REGEXMATCH(A12580,""wealth planning""),""Script 1"",""-"")"),"-")</f>
        <v>-</v>
      </c>
      <c r="C12580" s="74">
        <f t="shared" si="98"/>
        <v>0</v>
      </c>
      <c r="D12580" s="74">
        <f t="shared" si="99"/>
        <v>0</v>
      </c>
    </row>
    <row r="12581" spans="1:4">
      <c r="A12581" s="74" t="s">
        <v>7944</v>
      </c>
      <c r="B12581" s="74" t="str">
        <f ca="1">IFERROR(__xludf.DUMMYFUNCTION("IF(REGEXMATCH(A12581,""wealth planning""),""Script 1"",""-"")"),"-")</f>
        <v>-</v>
      </c>
      <c r="C12581" s="74" t="str">
        <f t="shared" si="98"/>
        <v>Nur Hanani Mohd RadzuanStatus is reachable</v>
      </c>
      <c r="D12581" s="74">
        <f t="shared" si="99"/>
        <v>0</v>
      </c>
    </row>
    <row r="12582" spans="1:4">
      <c r="A12582" s="149">
        <v>45587</v>
      </c>
      <c r="B12582" s="74" t="str">
        <f ca="1">IFERROR(__xludf.DUMMYFUNCTION("IF(REGEXMATCH(A12582,""wealth planning""),""Script 1"",""-"")"),"#VALUE!")</f>
        <v>#VALUE!</v>
      </c>
      <c r="C12582" s="74" t="str">
        <f t="shared" si="98"/>
        <v>Nur Hanani Mohd Radzuan</v>
      </c>
      <c r="D12582" s="74">
        <f t="shared" si="99"/>
        <v>0</v>
      </c>
    </row>
    <row r="12583" spans="1:4">
      <c r="A12583" s="149">
        <v>45587</v>
      </c>
      <c r="B12583" s="74" t="str">
        <f ca="1">IFERROR(__xludf.DUMMYFUNCTION("IF(REGEXMATCH(A12583,""wealth planning""),""Script 1"",""-"")"),"#VALUE!")</f>
        <v>#VALUE!</v>
      </c>
      <c r="C12583" s="149">
        <f t="shared" si="98"/>
        <v>45587</v>
      </c>
      <c r="D12583" s="74" t="str">
        <f t="shared" si="99"/>
        <v>Nur Hanani Mohd RadzuanStatus is reachable</v>
      </c>
    </row>
    <row r="12584" spans="1:4">
      <c r="A12584" s="74" t="s">
        <v>2751</v>
      </c>
      <c r="B12584" s="74" t="str">
        <f ca="1">IFERROR(__xludf.DUMMYFUNCTION("IF(REGEXMATCH(A12584,""wealth planning""),""Script 1"",""-"")"),"Script 1")</f>
        <v>Script 1</v>
      </c>
      <c r="C12584" s="149">
        <f t="shared" si="98"/>
        <v>45587</v>
      </c>
      <c r="D12584" s="74" t="str">
        <f t="shared" si="99"/>
        <v>Nur Hanani Mohd Radzuan</v>
      </c>
    </row>
    <row r="12585" spans="1:4">
      <c r="B12585" s="74" t="str">
        <f ca="1">IFERROR(__xludf.DUMMYFUNCTION("IF(REGEXMATCH(A12585,""wealth planning""),""Script 1"",""-"")"),"-")</f>
        <v>-</v>
      </c>
      <c r="C12585" s="74" t="str">
        <f t="shared" si="98"/>
        <v>You: Hai assalamualaikum Hanani,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585" s="149">
        <f t="shared" si="99"/>
        <v>45587</v>
      </c>
    </row>
    <row r="12586" spans="1:4">
      <c r="B12586" s="74" t="str">
        <f ca="1">IFERROR(__xludf.DUMMYFUNCTION("IF(REGEXMATCH(A12586,""wealth planning""),""Script 1"",""-"")"),"-")</f>
        <v>-</v>
      </c>
      <c r="C12586" s="74">
        <f t="shared" si="98"/>
        <v>0</v>
      </c>
      <c r="D12586" s="149">
        <f t="shared" si="99"/>
        <v>45587</v>
      </c>
    </row>
    <row r="12587" spans="1:4">
      <c r="B12587" s="74" t="str">
        <f ca="1">IFERROR(__xludf.DUMMYFUNCTION("IF(REGEXMATCH(A12587,""wealth planning""),""Script 1"",""-"")"),"-")</f>
        <v>-</v>
      </c>
      <c r="C12587" s="74">
        <f t="shared" si="98"/>
        <v>0</v>
      </c>
      <c r="D12587" s="74" t="str">
        <f t="shared" si="99"/>
        <v>You: Hai assalamualaikum Hanani,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588" spans="1:4">
      <c r="A12588" s="74" t="s">
        <v>7946</v>
      </c>
      <c r="B12588" s="74" t="str">
        <f ca="1">IFERROR(__xludf.DUMMYFUNCTION("IF(REGEXMATCH(A12588,""wealth planning""),""Script 1"",""-"")"),"-")</f>
        <v>-</v>
      </c>
      <c r="C12588" s="74">
        <f t="shared" si="98"/>
        <v>0</v>
      </c>
      <c r="D12588" s="74">
        <f t="shared" si="99"/>
        <v>0</v>
      </c>
    </row>
    <row r="12589" spans="1:4">
      <c r="A12589" s="74" t="s">
        <v>7947</v>
      </c>
      <c r="B12589" s="74" t="str">
        <f ca="1">IFERROR(__xludf.DUMMYFUNCTION("IF(REGEXMATCH(A12589,""wealth planning""),""Script 1"",""-"")"),"-")</f>
        <v>-</v>
      </c>
      <c r="C12589" s="74" t="str">
        <f t="shared" si="98"/>
        <v>Syazwan TaslimStatus is reachable</v>
      </c>
      <c r="D12589" s="74">
        <f t="shared" si="99"/>
        <v>0</v>
      </c>
    </row>
    <row r="12590" spans="1:4">
      <c r="A12590" s="149">
        <v>45587</v>
      </c>
      <c r="B12590" s="74" t="str">
        <f ca="1">IFERROR(__xludf.DUMMYFUNCTION("IF(REGEXMATCH(A12590,""wealth planning""),""Script 1"",""-"")"),"#VALUE!")</f>
        <v>#VALUE!</v>
      </c>
      <c r="C12590" s="74" t="str">
        <f t="shared" si="98"/>
        <v>Syazwan Taslim</v>
      </c>
      <c r="D12590" s="74">
        <f t="shared" si="99"/>
        <v>0</v>
      </c>
    </row>
    <row r="12591" spans="1:4">
      <c r="A12591" s="149">
        <v>45587</v>
      </c>
      <c r="B12591" s="74" t="str">
        <f ca="1">IFERROR(__xludf.DUMMYFUNCTION("IF(REGEXMATCH(A12591,""wealth planning""),""Script 1"",""-"")"),"#VALUE!")</f>
        <v>#VALUE!</v>
      </c>
      <c r="C12591" s="149">
        <f t="shared" si="98"/>
        <v>45587</v>
      </c>
      <c r="D12591" s="74" t="str">
        <f t="shared" si="99"/>
        <v>Syazwan TaslimStatus is reachable</v>
      </c>
    </row>
    <row r="12592" spans="1:4">
      <c r="A12592" s="74" t="s">
        <v>3778</v>
      </c>
      <c r="B12592" s="74" t="str">
        <f ca="1">IFERROR(__xludf.DUMMYFUNCTION("IF(REGEXMATCH(A12592,""wealth planning""),""Script 1"",""-"")"),"Script 1")</f>
        <v>Script 1</v>
      </c>
      <c r="C12592" s="149">
        <f t="shared" si="98"/>
        <v>45587</v>
      </c>
      <c r="D12592" s="74" t="str">
        <f t="shared" si="99"/>
        <v>Syazwan Taslim</v>
      </c>
    </row>
    <row r="12593" spans="1:4">
      <c r="B12593" s="74" t="str">
        <f ca="1">IFERROR(__xludf.DUMMYFUNCTION("IF(REGEXMATCH(A12593,""wealth planning""),""Script 1"",""-"")"),"-")</f>
        <v>-</v>
      </c>
      <c r="C12593" s="74" t="str">
        <f t="shared" si="98"/>
        <v>You: Hai assalamualaikum Syazwan,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593" s="149">
        <f t="shared" si="99"/>
        <v>45587</v>
      </c>
    </row>
    <row r="12594" spans="1:4">
      <c r="B12594" s="74" t="str">
        <f ca="1">IFERROR(__xludf.DUMMYFUNCTION("IF(REGEXMATCH(A12594,""wealth planning""),""Script 1"",""-"")"),"-")</f>
        <v>-</v>
      </c>
      <c r="C12594" s="74">
        <f t="shared" si="98"/>
        <v>0</v>
      </c>
      <c r="D12594" s="149">
        <f t="shared" si="99"/>
        <v>45587</v>
      </c>
    </row>
    <row r="12595" spans="1:4">
      <c r="B12595" s="74" t="str">
        <f ca="1">IFERROR(__xludf.DUMMYFUNCTION("IF(REGEXMATCH(A12595,""wealth planning""),""Script 1"",""-"")"),"-")</f>
        <v>-</v>
      </c>
      <c r="C12595" s="74">
        <f t="shared" si="98"/>
        <v>0</v>
      </c>
      <c r="D12595" s="74" t="str">
        <f t="shared" si="99"/>
        <v>You: Hai assalamualaikum Syazwan,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596" spans="1:4">
      <c r="A12596" s="74" t="s">
        <v>7949</v>
      </c>
      <c r="B12596" s="74" t="str">
        <f ca="1">IFERROR(__xludf.DUMMYFUNCTION("IF(REGEXMATCH(A12596,""wealth planning""),""Script 1"",""-"")"),"-")</f>
        <v>-</v>
      </c>
      <c r="C12596" s="74">
        <f t="shared" si="98"/>
        <v>0</v>
      </c>
      <c r="D12596" s="74">
        <f t="shared" si="99"/>
        <v>0</v>
      </c>
    </row>
    <row r="12597" spans="1:4">
      <c r="A12597" s="74" t="s">
        <v>7950</v>
      </c>
      <c r="B12597" s="74" t="str">
        <f ca="1">IFERROR(__xludf.DUMMYFUNCTION("IF(REGEXMATCH(A12597,""wealth planning""),""Script 1"",""-"")"),"-")</f>
        <v>-</v>
      </c>
      <c r="C12597" s="74" t="str">
        <f t="shared" si="98"/>
        <v>Farhana Zulkafli, BFP ACAStatus is reachable</v>
      </c>
      <c r="D12597" s="74">
        <f t="shared" si="99"/>
        <v>0</v>
      </c>
    </row>
    <row r="12598" spans="1:4">
      <c r="A12598" s="149">
        <v>45587</v>
      </c>
      <c r="B12598" s="74" t="str">
        <f ca="1">IFERROR(__xludf.DUMMYFUNCTION("IF(REGEXMATCH(A12598,""wealth planning""),""Script 1"",""-"")"),"#VALUE!")</f>
        <v>#VALUE!</v>
      </c>
      <c r="C12598" s="74" t="str">
        <f t="shared" si="98"/>
        <v>Farhana Zulkafli, BFP ACA</v>
      </c>
      <c r="D12598" s="74">
        <f t="shared" si="99"/>
        <v>0</v>
      </c>
    </row>
    <row r="12599" spans="1:4">
      <c r="A12599" s="149">
        <v>45587</v>
      </c>
      <c r="B12599" s="74" t="str">
        <f ca="1">IFERROR(__xludf.DUMMYFUNCTION("IF(REGEXMATCH(A12599,""wealth planning""),""Script 1"",""-"")"),"#VALUE!")</f>
        <v>#VALUE!</v>
      </c>
      <c r="C12599" s="149">
        <f t="shared" si="98"/>
        <v>45587</v>
      </c>
      <c r="D12599" s="74" t="str">
        <f t="shared" si="99"/>
        <v>Farhana Zulkafli, BFP ACAStatus is reachable</v>
      </c>
    </row>
    <row r="12600" spans="1:4">
      <c r="A12600" s="74" t="s">
        <v>4759</v>
      </c>
      <c r="B12600" s="74" t="str">
        <f ca="1">IFERROR(__xludf.DUMMYFUNCTION("IF(REGEXMATCH(A12600,""wealth planning""),""Script 1"",""-"")"),"Script 1")</f>
        <v>Script 1</v>
      </c>
      <c r="C12600" s="149">
        <f t="shared" si="98"/>
        <v>45587</v>
      </c>
      <c r="D12600" s="74" t="str">
        <f t="shared" si="99"/>
        <v>Farhana Zulkafli, BFP ACA</v>
      </c>
    </row>
    <row r="12601" spans="1:4">
      <c r="B12601" s="74" t="str">
        <f ca="1">IFERROR(__xludf.DUMMYFUNCTION("IF(REGEXMATCH(A12601,""wealth planning""),""Script 1"",""-"")"),"-")</f>
        <v>-</v>
      </c>
      <c r="C12601" s="74" t="str">
        <f t="shared" si="98"/>
        <v>You: Hai assalamualaikum Farhana,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601" s="149">
        <f t="shared" si="99"/>
        <v>45587</v>
      </c>
    </row>
    <row r="12602" spans="1:4">
      <c r="B12602" s="74" t="str">
        <f ca="1">IFERROR(__xludf.DUMMYFUNCTION("IF(REGEXMATCH(A12602,""wealth planning""),""Script 1"",""-"")"),"-")</f>
        <v>-</v>
      </c>
      <c r="C12602" s="74">
        <f t="shared" si="98"/>
        <v>0</v>
      </c>
      <c r="D12602" s="149">
        <f t="shared" si="99"/>
        <v>45587</v>
      </c>
    </row>
    <row r="12603" spans="1:4">
      <c r="B12603" s="74" t="str">
        <f ca="1">IFERROR(__xludf.DUMMYFUNCTION("IF(REGEXMATCH(A12603,""wealth planning""),""Script 1"",""-"")"),"-")</f>
        <v>-</v>
      </c>
      <c r="C12603" s="74">
        <f t="shared" si="98"/>
        <v>0</v>
      </c>
      <c r="D12603" s="74" t="str">
        <f t="shared" si="99"/>
        <v>You: Hai assalamualaikum Farhana,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604" spans="1:4">
      <c r="A12604" s="74" t="s">
        <v>7952</v>
      </c>
      <c r="B12604" s="74" t="str">
        <f ca="1">IFERROR(__xludf.DUMMYFUNCTION("IF(REGEXMATCH(A12604,""wealth planning""),""Script 1"",""-"")"),"-")</f>
        <v>-</v>
      </c>
      <c r="C12604" s="74">
        <f t="shared" si="98"/>
        <v>0</v>
      </c>
      <c r="D12604" s="74">
        <f t="shared" si="99"/>
        <v>0</v>
      </c>
    </row>
    <row r="12605" spans="1:4">
      <c r="A12605" s="74" t="s">
        <v>7953</v>
      </c>
      <c r="B12605" s="74" t="str">
        <f ca="1">IFERROR(__xludf.DUMMYFUNCTION("IF(REGEXMATCH(A12605,""wealth planning""),""Script 1"",""-"")"),"-")</f>
        <v>-</v>
      </c>
      <c r="C12605" s="74" t="str">
        <f t="shared" si="98"/>
        <v>Muhd Nizar Fazrin bin HafizStatus is reachable</v>
      </c>
      <c r="D12605" s="74">
        <f t="shared" si="99"/>
        <v>0</v>
      </c>
    </row>
    <row r="12606" spans="1:4">
      <c r="A12606" s="149">
        <v>45587</v>
      </c>
      <c r="B12606" s="74" t="str">
        <f ca="1">IFERROR(__xludf.DUMMYFUNCTION("IF(REGEXMATCH(A12606,""wealth planning""),""Script 1"",""-"")"),"#VALUE!")</f>
        <v>#VALUE!</v>
      </c>
      <c r="C12606" s="74" t="str">
        <f t="shared" si="98"/>
        <v>Muhd Nizar Fazrin bin Hafiz</v>
      </c>
      <c r="D12606" s="74">
        <f t="shared" si="99"/>
        <v>0</v>
      </c>
    </row>
    <row r="12607" spans="1:4">
      <c r="A12607" s="149">
        <v>45587</v>
      </c>
      <c r="B12607" s="74" t="str">
        <f ca="1">IFERROR(__xludf.DUMMYFUNCTION("IF(REGEXMATCH(A12607,""wealth planning""),""Script 1"",""-"")"),"#VALUE!")</f>
        <v>#VALUE!</v>
      </c>
      <c r="C12607" s="149">
        <f t="shared" si="98"/>
        <v>45587</v>
      </c>
      <c r="D12607" s="74" t="str">
        <f t="shared" si="99"/>
        <v>Muhd Nizar Fazrin bin HafizStatus is reachable</v>
      </c>
    </row>
    <row r="12608" spans="1:4">
      <c r="A12608" s="74" t="s">
        <v>7954</v>
      </c>
      <c r="B12608" s="74" t="str">
        <f ca="1">IFERROR(__xludf.DUMMYFUNCTION("IF(REGEXMATCH(A12608,""wealth planning""),""Script 1"",""-"")"),"Script 1")</f>
        <v>Script 1</v>
      </c>
      <c r="C12608" s="149">
        <f t="shared" si="98"/>
        <v>45587</v>
      </c>
      <c r="D12608" s="74" t="str">
        <f t="shared" si="99"/>
        <v>Muhd Nizar Fazrin bin Hafiz</v>
      </c>
    </row>
    <row r="12609" spans="1:4">
      <c r="B12609" s="74" t="str">
        <f ca="1">IFERROR(__xludf.DUMMYFUNCTION("IF(REGEXMATCH(A12609,""wealth planning""),""Script 1"",""-"")"),"-")</f>
        <v>-</v>
      </c>
      <c r="C12609" s="74" t="str">
        <f t="shared" si="98"/>
        <v>You: Hai assalamualaikum Nizar,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609" s="149">
        <f t="shared" si="99"/>
        <v>45587</v>
      </c>
    </row>
    <row r="12610" spans="1:4">
      <c r="B12610" s="74" t="str">
        <f ca="1">IFERROR(__xludf.DUMMYFUNCTION("IF(REGEXMATCH(A12610,""wealth planning""),""Script 1"",""-"")"),"-")</f>
        <v>-</v>
      </c>
      <c r="C12610" s="74">
        <f t="shared" si="98"/>
        <v>0</v>
      </c>
      <c r="D12610" s="149">
        <f t="shared" si="99"/>
        <v>45587</v>
      </c>
    </row>
    <row r="12611" spans="1:4">
      <c r="B12611" s="74" t="str">
        <f ca="1">IFERROR(__xludf.DUMMYFUNCTION("IF(REGEXMATCH(A12611,""wealth planning""),""Script 1"",""-"")"),"-")</f>
        <v>-</v>
      </c>
      <c r="C12611" s="74">
        <f t="shared" si="98"/>
        <v>0</v>
      </c>
      <c r="D12611" s="74" t="str">
        <f t="shared" si="99"/>
        <v>You: Hai assalamualaikum Nizar,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612" spans="1:4">
      <c r="B12612" s="74" t="str">
        <f ca="1">IFERROR(__xludf.DUMMYFUNCTION("IF(REGEXMATCH(A12612,""wealth planning""),""Script 1"",""-"")"),"-")</f>
        <v>-</v>
      </c>
      <c r="C12612" s="74">
        <f t="shared" si="98"/>
        <v>0</v>
      </c>
      <c r="D12612" s="74">
        <f t="shared" si="99"/>
        <v>0</v>
      </c>
    </row>
    <row r="12613" spans="1:4">
      <c r="A12613" s="74" t="s">
        <v>7957</v>
      </c>
      <c r="B12613" s="74" t="str">
        <f ca="1">IFERROR(__xludf.DUMMYFUNCTION("IF(REGEXMATCH(A12613,""wealth planning""),""Script 1"",""-"")"),"-")</f>
        <v>-</v>
      </c>
      <c r="C12613" s="74">
        <f t="shared" si="98"/>
        <v>0</v>
      </c>
      <c r="D12613" s="74">
        <f t="shared" si="99"/>
        <v>0</v>
      </c>
    </row>
    <row r="12614" spans="1:4">
      <c r="A12614" s="149">
        <v>45587</v>
      </c>
      <c r="B12614" s="74" t="str">
        <f ca="1">IFERROR(__xludf.DUMMYFUNCTION("IF(REGEXMATCH(A12614,""wealth planning""),""Script 1"",""-"")"),"#VALUE!")</f>
        <v>#VALUE!</v>
      </c>
      <c r="C12614" s="74" t="str">
        <f t="shared" si="98"/>
        <v>Maisarah Mohtar</v>
      </c>
      <c r="D12614" s="74">
        <f t="shared" si="99"/>
        <v>0</v>
      </c>
    </row>
    <row r="12615" spans="1:4">
      <c r="A12615" s="149">
        <v>45587</v>
      </c>
      <c r="B12615" s="74" t="str">
        <f ca="1">IFERROR(__xludf.DUMMYFUNCTION("IF(REGEXMATCH(A12615,""wealth planning""),""Script 1"",""-"")"),"#VALUE!")</f>
        <v>#VALUE!</v>
      </c>
      <c r="C12615" s="149">
        <f t="shared" si="98"/>
        <v>45587</v>
      </c>
      <c r="D12615" s="74">
        <f t="shared" si="99"/>
        <v>0</v>
      </c>
    </row>
    <row r="12616" spans="1:4">
      <c r="A12616" s="74" t="s">
        <v>5662</v>
      </c>
      <c r="B12616" s="74" t="str">
        <f ca="1">IFERROR(__xludf.DUMMYFUNCTION("IF(REGEXMATCH(A12616,""wealth planning""),""Script 1"",""-"")"),"Script 1")</f>
        <v>Script 1</v>
      </c>
      <c r="C12616" s="149">
        <f t="shared" si="98"/>
        <v>45587</v>
      </c>
      <c r="D12616" s="74" t="str">
        <f t="shared" si="99"/>
        <v>Maisarah Mohtar</v>
      </c>
    </row>
    <row r="12617" spans="1:4">
      <c r="B12617" s="74" t="str">
        <f ca="1">IFERROR(__xludf.DUMMYFUNCTION("IF(REGEXMATCH(A12617,""wealth planning""),""Script 1"",""-"")"),"-")</f>
        <v>-</v>
      </c>
      <c r="C12617" s="74" t="str">
        <f t="shared" si="98"/>
        <v>You: Hai assalamualaikum Maisarah,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617" s="149">
        <f t="shared" si="99"/>
        <v>45587</v>
      </c>
    </row>
    <row r="12618" spans="1:4">
      <c r="B12618" s="74" t="str">
        <f ca="1">IFERROR(__xludf.DUMMYFUNCTION("IF(REGEXMATCH(A12618,""wealth planning""),""Script 1"",""-"")"),"-")</f>
        <v>-</v>
      </c>
      <c r="C12618" s="74">
        <f t="shared" si="98"/>
        <v>0</v>
      </c>
      <c r="D12618" s="149">
        <f t="shared" si="99"/>
        <v>45587</v>
      </c>
    </row>
    <row r="12619" spans="1:4">
      <c r="B12619" s="74" t="str">
        <f ca="1">IFERROR(__xludf.DUMMYFUNCTION("IF(REGEXMATCH(A12619,""wealth planning""),""Script 1"",""-"")"),"-")</f>
        <v>-</v>
      </c>
      <c r="C12619" s="74">
        <f t="shared" si="98"/>
        <v>0</v>
      </c>
      <c r="D12619" s="74" t="str">
        <f t="shared" si="99"/>
        <v>You: Hai assalamualaikum Maisarah,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620" spans="1:4">
      <c r="A12620" s="74" t="s">
        <v>7959</v>
      </c>
      <c r="B12620" s="74" t="str">
        <f ca="1">IFERROR(__xludf.DUMMYFUNCTION("IF(REGEXMATCH(A12620,""wealth planning""),""Script 1"",""-"")"),"-")</f>
        <v>-</v>
      </c>
      <c r="C12620" s="74">
        <f t="shared" si="98"/>
        <v>0</v>
      </c>
      <c r="D12620" s="74">
        <f t="shared" si="99"/>
        <v>0</v>
      </c>
    </row>
    <row r="12621" spans="1:4">
      <c r="A12621" s="74" t="s">
        <v>7960</v>
      </c>
      <c r="B12621" s="74" t="str">
        <f ca="1">IFERROR(__xludf.DUMMYFUNCTION("IF(REGEXMATCH(A12621,""wealth planning""),""Script 1"",""-"")"),"-")</f>
        <v>-</v>
      </c>
      <c r="C12621" s="74" t="str">
        <f t="shared" si="98"/>
        <v>Zulkifli MamatStatus is reachable</v>
      </c>
      <c r="D12621" s="74">
        <f t="shared" si="99"/>
        <v>0</v>
      </c>
    </row>
    <row r="12622" spans="1:4">
      <c r="A12622" s="149">
        <v>45587</v>
      </c>
      <c r="B12622" s="74" t="str">
        <f ca="1">IFERROR(__xludf.DUMMYFUNCTION("IF(REGEXMATCH(A12622,""wealth planning""),""Script 1"",""-"")"),"#VALUE!")</f>
        <v>#VALUE!</v>
      </c>
      <c r="C12622" s="74" t="str">
        <f t="shared" si="98"/>
        <v>Zulkifli Mamat</v>
      </c>
      <c r="D12622" s="74">
        <f t="shared" si="99"/>
        <v>0</v>
      </c>
    </row>
    <row r="12623" spans="1:4">
      <c r="A12623" s="149">
        <v>45587</v>
      </c>
      <c r="B12623" s="74" t="str">
        <f ca="1">IFERROR(__xludf.DUMMYFUNCTION("IF(REGEXMATCH(A12623,""wealth planning""),""Script 1"",""-"")"),"#VALUE!")</f>
        <v>#VALUE!</v>
      </c>
      <c r="C12623" s="149">
        <f t="shared" si="98"/>
        <v>45587</v>
      </c>
      <c r="D12623" s="74" t="str">
        <f t="shared" si="99"/>
        <v>Zulkifli MamatStatus is reachable</v>
      </c>
    </row>
    <row r="12624" spans="1:4">
      <c r="A12624" s="74" t="s">
        <v>7961</v>
      </c>
      <c r="B12624" s="74" t="str">
        <f ca="1">IFERROR(__xludf.DUMMYFUNCTION("IF(REGEXMATCH(A12624,""wealth planning""),""Script 1"",""-"")"),"Script 1")</f>
        <v>Script 1</v>
      </c>
      <c r="C12624" s="149">
        <f t="shared" si="98"/>
        <v>45587</v>
      </c>
      <c r="D12624" s="74" t="str">
        <f t="shared" si="99"/>
        <v>Zulkifli Mamat</v>
      </c>
    </row>
    <row r="12625" spans="1:4">
      <c r="B12625" s="74" t="str">
        <f ca="1">IFERROR(__xludf.DUMMYFUNCTION("IF(REGEXMATCH(A12625,""wealth planning""),""Script 1"",""-"")"),"-")</f>
        <v>-</v>
      </c>
      <c r="C12625" s="74" t="str">
        <f t="shared" si="98"/>
        <v>You: Hai assalamualaikum tuan Zulkifli,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625" s="149">
        <f t="shared" si="99"/>
        <v>45587</v>
      </c>
    </row>
    <row r="12626" spans="1:4">
      <c r="B12626" s="74" t="str">
        <f ca="1">IFERROR(__xludf.DUMMYFUNCTION("IF(REGEXMATCH(A12626,""wealth planning""),""Script 1"",""-"")"),"-")</f>
        <v>-</v>
      </c>
      <c r="C12626" s="74">
        <f t="shared" si="98"/>
        <v>0</v>
      </c>
      <c r="D12626" s="149">
        <f t="shared" si="99"/>
        <v>45587</v>
      </c>
    </row>
    <row r="12627" spans="1:4">
      <c r="B12627" s="74" t="str">
        <f ca="1">IFERROR(__xludf.DUMMYFUNCTION("IF(REGEXMATCH(A12627,""wealth planning""),""Script 1"",""-"")"),"-")</f>
        <v>-</v>
      </c>
      <c r="C12627" s="74">
        <f t="shared" si="98"/>
        <v>0</v>
      </c>
      <c r="D12627" s="74" t="str">
        <f t="shared" si="99"/>
        <v>You: Hai assalamualaikum tuan Zulkifli,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628" spans="1:4">
      <c r="A12628" s="74" t="s">
        <v>7963</v>
      </c>
      <c r="B12628" s="74" t="str">
        <f ca="1">IFERROR(__xludf.DUMMYFUNCTION("IF(REGEXMATCH(A12628,""wealth planning""),""Script 1"",""-"")"),"-")</f>
        <v>-</v>
      </c>
      <c r="C12628" s="74">
        <f t="shared" si="98"/>
        <v>0</v>
      </c>
      <c r="D12628" s="74">
        <f t="shared" si="99"/>
        <v>0</v>
      </c>
    </row>
    <row r="12629" spans="1:4">
      <c r="A12629" s="74" t="s">
        <v>7963</v>
      </c>
      <c r="B12629" s="74" t="str">
        <f ca="1">IFERROR(__xludf.DUMMYFUNCTION("IF(REGEXMATCH(A12629,""wealth planning""),""Script 1"",""-"")"),"-")</f>
        <v>-</v>
      </c>
      <c r="C12629" s="74" t="str">
        <f t="shared" si="98"/>
        <v>Nurul Amirah Md Yusoff</v>
      </c>
      <c r="D12629" s="74">
        <f t="shared" si="99"/>
        <v>0</v>
      </c>
    </row>
    <row r="12630" spans="1:4">
      <c r="A12630" s="149">
        <v>45587</v>
      </c>
      <c r="B12630" s="74" t="str">
        <f ca="1">IFERROR(__xludf.DUMMYFUNCTION("IF(REGEXMATCH(A12630,""wealth planning""),""Script 1"",""-"")"),"#VALUE!")</f>
        <v>#VALUE!</v>
      </c>
      <c r="C12630" s="74" t="str">
        <f t="shared" si="98"/>
        <v>Nurul Amirah Md Yusoff</v>
      </c>
      <c r="D12630" s="74">
        <f t="shared" si="99"/>
        <v>0</v>
      </c>
    </row>
    <row r="12631" spans="1:4">
      <c r="A12631" s="149">
        <v>45587</v>
      </c>
      <c r="B12631" s="74" t="str">
        <f ca="1">IFERROR(__xludf.DUMMYFUNCTION("IF(REGEXMATCH(A12631,""wealth planning""),""Script 1"",""-"")"),"#VALUE!")</f>
        <v>#VALUE!</v>
      </c>
      <c r="C12631" s="149">
        <f t="shared" si="98"/>
        <v>45587</v>
      </c>
      <c r="D12631" s="74" t="str">
        <f t="shared" si="99"/>
        <v>Nurul Amirah Md Yusoff</v>
      </c>
    </row>
    <row r="12632" spans="1:4">
      <c r="A12632" s="74" t="s">
        <v>2735</v>
      </c>
      <c r="B12632" s="74" t="str">
        <f ca="1">IFERROR(__xludf.DUMMYFUNCTION("IF(REGEXMATCH(A12632,""wealth planning""),""Script 1"",""-"")"),"Script 1")</f>
        <v>Script 1</v>
      </c>
      <c r="C12632" s="149">
        <f t="shared" si="98"/>
        <v>45587</v>
      </c>
      <c r="D12632" s="74" t="str">
        <f t="shared" si="99"/>
        <v>Nurul Amirah Md Yusoff</v>
      </c>
    </row>
    <row r="12633" spans="1:4">
      <c r="B12633" s="74" t="str">
        <f ca="1">IFERROR(__xludf.DUMMYFUNCTION("IF(REGEXMATCH(A12633,""wealth planning""),""Script 1"",""-"")"),"-")</f>
        <v>-</v>
      </c>
      <c r="C12633" s="74" t="str">
        <f t="shared" si="98"/>
        <v>You: Hai assalamualaikum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633" s="149">
        <f t="shared" si="99"/>
        <v>45587</v>
      </c>
    </row>
    <row r="12634" spans="1:4">
      <c r="B12634" s="74" t="str">
        <f ca="1">IFERROR(__xludf.DUMMYFUNCTION("IF(REGEXMATCH(A12634,""wealth planning""),""Script 1"",""-"")"),"-")</f>
        <v>-</v>
      </c>
      <c r="C12634" s="74">
        <f t="shared" si="98"/>
        <v>0</v>
      </c>
      <c r="D12634" s="149">
        <f t="shared" si="99"/>
        <v>45587</v>
      </c>
    </row>
    <row r="12635" spans="1:4">
      <c r="B12635" s="74" t="str">
        <f ca="1">IFERROR(__xludf.DUMMYFUNCTION("IF(REGEXMATCH(A12635,""wealth planning""),""Script 1"",""-"")"),"-")</f>
        <v>-</v>
      </c>
      <c r="C12635" s="74">
        <f t="shared" si="98"/>
        <v>0</v>
      </c>
      <c r="D12635" s="74" t="str">
        <f t="shared" si="99"/>
        <v>You: Hai assalamualaikum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636" spans="1:4">
      <c r="B12636" s="74" t="str">
        <f ca="1">IFERROR(__xludf.DUMMYFUNCTION("IF(REGEXMATCH(A12636,""wealth planning""),""Script 1"",""-"")"),"-")</f>
        <v>-</v>
      </c>
      <c r="C12636" s="74">
        <f t="shared" si="98"/>
        <v>0</v>
      </c>
      <c r="D12636" s="74">
        <f t="shared" si="99"/>
        <v>0</v>
      </c>
    </row>
    <row r="12637" spans="1:4">
      <c r="A12637" s="74" t="s">
        <v>7966</v>
      </c>
      <c r="B12637" s="74" t="str">
        <f ca="1">IFERROR(__xludf.DUMMYFUNCTION("IF(REGEXMATCH(A12637,""wealth planning""),""Script 1"",""-"")"),"-")</f>
        <v>-</v>
      </c>
      <c r="C12637" s="74">
        <f t="shared" si="98"/>
        <v>0</v>
      </c>
      <c r="D12637" s="74">
        <f t="shared" si="99"/>
        <v>0</v>
      </c>
    </row>
    <row r="12638" spans="1:4">
      <c r="A12638" s="149">
        <v>45587</v>
      </c>
      <c r="B12638" s="74" t="str">
        <f ca="1">IFERROR(__xludf.DUMMYFUNCTION("IF(REGEXMATCH(A12638,""wealth planning""),""Script 1"",""-"")"),"#VALUE!")</f>
        <v>#VALUE!</v>
      </c>
      <c r="C12638" s="74" t="str">
        <f t="shared" si="98"/>
        <v>Siti Husna Khairul Zaman</v>
      </c>
      <c r="D12638" s="74">
        <f t="shared" si="99"/>
        <v>0</v>
      </c>
    </row>
    <row r="12639" spans="1:4">
      <c r="A12639" s="149">
        <v>45587</v>
      </c>
      <c r="B12639" s="74" t="str">
        <f ca="1">IFERROR(__xludf.DUMMYFUNCTION("IF(REGEXMATCH(A12639,""wealth planning""),""Script 1"",""-"")"),"#VALUE!")</f>
        <v>#VALUE!</v>
      </c>
      <c r="C12639" s="149">
        <f t="shared" si="98"/>
        <v>45587</v>
      </c>
      <c r="D12639" s="74">
        <f t="shared" si="99"/>
        <v>0</v>
      </c>
    </row>
    <row r="12640" spans="1:4">
      <c r="A12640" s="74" t="s">
        <v>7967</v>
      </c>
      <c r="B12640" s="74" t="str">
        <f ca="1">IFERROR(__xludf.DUMMYFUNCTION("IF(REGEXMATCH(A12640,""wealth planning""),""Script 1"",""-"")"),"Script 1")</f>
        <v>Script 1</v>
      </c>
      <c r="C12640" s="149">
        <f t="shared" si="98"/>
        <v>45587</v>
      </c>
      <c r="D12640" s="74" t="str">
        <f t="shared" si="99"/>
        <v>Siti Husna Khairul Zaman</v>
      </c>
    </row>
    <row r="12641" spans="1:4">
      <c r="B12641" s="74" t="str">
        <f ca="1">IFERROR(__xludf.DUMMYFUNCTION("IF(REGEXMATCH(A12641,""wealth planning""),""Script 1"",""-"")"),"-")</f>
        <v>-</v>
      </c>
      <c r="C12641" s="74" t="str">
        <f t="shared" si="98"/>
        <v>You: Hai assalamualaikum Siti Husna,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641" s="149">
        <f t="shared" si="99"/>
        <v>45587</v>
      </c>
    </row>
    <row r="12642" spans="1:4">
      <c r="B12642" s="74" t="str">
        <f ca="1">IFERROR(__xludf.DUMMYFUNCTION("IF(REGEXMATCH(A12642,""wealth planning""),""Script 1"",""-"")"),"-")</f>
        <v>-</v>
      </c>
      <c r="C12642" s="74">
        <f t="shared" si="98"/>
        <v>0</v>
      </c>
      <c r="D12642" s="149">
        <f t="shared" si="99"/>
        <v>45587</v>
      </c>
    </row>
    <row r="12643" spans="1:4">
      <c r="B12643" s="74" t="str">
        <f ca="1">IFERROR(__xludf.DUMMYFUNCTION("IF(REGEXMATCH(A12643,""wealth planning""),""Script 1"",""-"")"),"-")</f>
        <v>-</v>
      </c>
      <c r="C12643" s="74">
        <f t="shared" si="98"/>
        <v>0</v>
      </c>
      <c r="D12643" s="74" t="str">
        <f t="shared" si="99"/>
        <v>You: Hai assalamualaikum Siti Husna,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644" spans="1:4">
      <c r="A12644" s="74" t="s">
        <v>7969</v>
      </c>
      <c r="B12644" s="74" t="str">
        <f ca="1">IFERROR(__xludf.DUMMYFUNCTION("IF(REGEXMATCH(A12644,""wealth planning""),""Script 1"",""-"")"),"-")</f>
        <v>-</v>
      </c>
      <c r="C12644" s="74">
        <f t="shared" si="98"/>
        <v>0</v>
      </c>
      <c r="D12644" s="74">
        <f t="shared" si="99"/>
        <v>0</v>
      </c>
    </row>
    <row r="12645" spans="1:4">
      <c r="A12645" s="74" t="s">
        <v>7970</v>
      </c>
      <c r="B12645" s="74" t="str">
        <f ca="1">IFERROR(__xludf.DUMMYFUNCTION("IF(REGEXMATCH(A12645,""wealth planning""),""Script 1"",""-"")"),"-")</f>
        <v>-</v>
      </c>
      <c r="C12645" s="74" t="str">
        <f t="shared" si="98"/>
        <v>Najid IdulBakriStatus is reachable</v>
      </c>
      <c r="D12645" s="74">
        <f t="shared" si="99"/>
        <v>0</v>
      </c>
    </row>
    <row r="12646" spans="1:4">
      <c r="A12646" s="149">
        <v>45587</v>
      </c>
      <c r="B12646" s="74" t="str">
        <f ca="1">IFERROR(__xludf.DUMMYFUNCTION("IF(REGEXMATCH(A12646,""wealth planning""),""Script 1"",""-"")"),"#VALUE!")</f>
        <v>#VALUE!</v>
      </c>
      <c r="C12646" s="74" t="str">
        <f t="shared" si="98"/>
        <v>Najid IdulBakri</v>
      </c>
      <c r="D12646" s="74">
        <f t="shared" si="99"/>
        <v>0</v>
      </c>
    </row>
    <row r="12647" spans="1:4">
      <c r="A12647" s="149">
        <v>45587</v>
      </c>
      <c r="B12647" s="74" t="str">
        <f ca="1">IFERROR(__xludf.DUMMYFUNCTION("IF(REGEXMATCH(A12647,""wealth planning""),""Script 1"",""-"")"),"#VALUE!")</f>
        <v>#VALUE!</v>
      </c>
      <c r="C12647" s="149">
        <f t="shared" si="98"/>
        <v>45587</v>
      </c>
      <c r="D12647" s="74" t="str">
        <f t="shared" si="99"/>
        <v>Najid IdulBakriStatus is reachable</v>
      </c>
    </row>
    <row r="12648" spans="1:4">
      <c r="A12648" s="74" t="s">
        <v>7971</v>
      </c>
      <c r="B12648" s="74" t="str">
        <f ca="1">IFERROR(__xludf.DUMMYFUNCTION("IF(REGEXMATCH(A12648,""wealth planning""),""Script 1"",""-"")"),"Script 1")</f>
        <v>Script 1</v>
      </c>
      <c r="C12648" s="149">
        <f t="shared" si="98"/>
        <v>45587</v>
      </c>
      <c r="D12648" s="74" t="str">
        <f t="shared" si="99"/>
        <v>Najid IdulBakri</v>
      </c>
    </row>
    <row r="12649" spans="1:4">
      <c r="B12649" s="74" t="str">
        <f ca="1">IFERROR(__xludf.DUMMYFUNCTION("IF(REGEXMATCH(A12649,""wealth planning""),""Script 1"",""-"")"),"-")</f>
        <v>-</v>
      </c>
      <c r="C12649" s="74" t="str">
        <f t="shared" si="98"/>
        <v>You: Hai assalamualaikum tuan Najid,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649" s="149">
        <f t="shared" si="99"/>
        <v>45587</v>
      </c>
    </row>
    <row r="12650" spans="1:4">
      <c r="B12650" s="74" t="str">
        <f ca="1">IFERROR(__xludf.DUMMYFUNCTION("IF(REGEXMATCH(A12650,""wealth planning""),""Script 1"",""-"")"),"-")</f>
        <v>-</v>
      </c>
      <c r="C12650" s="74">
        <f t="shared" si="98"/>
        <v>0</v>
      </c>
      <c r="D12650" s="149">
        <f t="shared" si="99"/>
        <v>45587</v>
      </c>
    </row>
    <row r="12651" spans="1:4">
      <c r="B12651" s="74" t="str">
        <f ca="1">IFERROR(__xludf.DUMMYFUNCTION("IF(REGEXMATCH(A12651,""wealth planning""),""Script 1"",""-"")"),"-")</f>
        <v>-</v>
      </c>
      <c r="C12651" s="74">
        <f t="shared" si="98"/>
        <v>0</v>
      </c>
      <c r="D12651" s="74" t="str">
        <f t="shared" si="99"/>
        <v>You: Hai assalamualaikum tuan Najid,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652" spans="1:4">
      <c r="B12652" s="74" t="str">
        <f ca="1">IFERROR(__xludf.DUMMYFUNCTION("IF(REGEXMATCH(A12652,""wealth planning""),""Script 1"",""-"")"),"-")</f>
        <v>-</v>
      </c>
      <c r="C12652" s="74">
        <f t="shared" si="98"/>
        <v>0</v>
      </c>
      <c r="D12652" s="74">
        <f t="shared" si="99"/>
        <v>0</v>
      </c>
    </row>
    <row r="12653" spans="1:4">
      <c r="A12653" s="74" t="s">
        <v>7974</v>
      </c>
      <c r="B12653" s="74" t="str">
        <f ca="1">IFERROR(__xludf.DUMMYFUNCTION("IF(REGEXMATCH(A12653,""wealth planning""),""Script 1"",""-"")"),"-")</f>
        <v>-</v>
      </c>
      <c r="C12653" s="74">
        <f t="shared" si="98"/>
        <v>0</v>
      </c>
      <c r="D12653" s="74">
        <f t="shared" si="99"/>
        <v>0</v>
      </c>
    </row>
    <row r="12654" spans="1:4">
      <c r="A12654" s="149">
        <v>45587</v>
      </c>
      <c r="B12654" s="74" t="str">
        <f ca="1">IFERROR(__xludf.DUMMYFUNCTION("IF(REGEXMATCH(A12654,""wealth planning""),""Script 1"",""-"")"),"#VALUE!")</f>
        <v>#VALUE!</v>
      </c>
      <c r="C12654" s="74" t="str">
        <f t="shared" si="98"/>
        <v>Ifdatul Aziera Nazri</v>
      </c>
      <c r="D12654" s="74">
        <f t="shared" si="99"/>
        <v>0</v>
      </c>
    </row>
    <row r="12655" spans="1:4">
      <c r="A12655" s="149">
        <v>45587</v>
      </c>
      <c r="B12655" s="74" t="str">
        <f ca="1">IFERROR(__xludf.DUMMYFUNCTION("IF(REGEXMATCH(A12655,""wealth planning""),""Script 1"",""-"")"),"#VALUE!")</f>
        <v>#VALUE!</v>
      </c>
      <c r="C12655" s="149">
        <f t="shared" si="98"/>
        <v>45587</v>
      </c>
      <c r="D12655" s="74">
        <f t="shared" si="99"/>
        <v>0</v>
      </c>
    </row>
    <row r="12656" spans="1:4">
      <c r="A12656" s="74" t="s">
        <v>7975</v>
      </c>
      <c r="B12656" s="74" t="str">
        <f ca="1">IFERROR(__xludf.DUMMYFUNCTION("IF(REGEXMATCH(A12656,""wealth planning""),""Script 1"",""-"")"),"Script 1")</f>
        <v>Script 1</v>
      </c>
      <c r="C12656" s="149">
        <f t="shared" si="98"/>
        <v>45587</v>
      </c>
      <c r="D12656" s="74" t="str">
        <f t="shared" si="99"/>
        <v>Ifdatul Aziera Nazri</v>
      </c>
    </row>
    <row r="12657" spans="1:4">
      <c r="B12657" s="74" t="str">
        <f ca="1">IFERROR(__xludf.DUMMYFUNCTION("IF(REGEXMATCH(A12657,""wealth planning""),""Script 1"",""-"")"),"-")</f>
        <v>-</v>
      </c>
      <c r="C12657" s="74" t="str">
        <f t="shared" si="98"/>
        <v>You: Hai assalamualaikum Ifdatul,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657" s="149">
        <f t="shared" si="99"/>
        <v>45587</v>
      </c>
    </row>
    <row r="12658" spans="1:4">
      <c r="B12658" s="74" t="str">
        <f ca="1">IFERROR(__xludf.DUMMYFUNCTION("IF(REGEXMATCH(A12658,""wealth planning""),""Script 1"",""-"")"),"-")</f>
        <v>-</v>
      </c>
      <c r="C12658" s="74">
        <f t="shared" si="98"/>
        <v>0</v>
      </c>
      <c r="D12658" s="149">
        <f t="shared" si="99"/>
        <v>45587</v>
      </c>
    </row>
    <row r="12659" spans="1:4">
      <c r="B12659" s="74" t="str">
        <f ca="1">IFERROR(__xludf.DUMMYFUNCTION("IF(REGEXMATCH(A12659,""wealth planning""),""Script 1"",""-"")"),"-")</f>
        <v>-</v>
      </c>
      <c r="C12659" s="74">
        <f t="shared" si="98"/>
        <v>0</v>
      </c>
      <c r="D12659" s="74" t="str">
        <f t="shared" si="99"/>
        <v>You: Hai assalamualaikum Ifdatul,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660" spans="1:4">
      <c r="A12660" s="74" t="s">
        <v>7977</v>
      </c>
      <c r="B12660" s="74" t="str">
        <f ca="1">IFERROR(__xludf.DUMMYFUNCTION("IF(REGEXMATCH(A12660,""wealth planning""),""Script 1"",""-"")"),"-")</f>
        <v>-</v>
      </c>
      <c r="C12660" s="74">
        <f t="shared" si="98"/>
        <v>0</v>
      </c>
      <c r="D12660" s="74">
        <f t="shared" si="99"/>
        <v>0</v>
      </c>
    </row>
    <row r="12661" spans="1:4">
      <c r="A12661" s="74" t="s">
        <v>7978</v>
      </c>
      <c r="B12661" s="74" t="str">
        <f ca="1">IFERROR(__xludf.DUMMYFUNCTION("IF(REGEXMATCH(A12661,""wealth planning""),""Script 1"",""-"")"),"-")</f>
        <v>-</v>
      </c>
      <c r="C12661" s="74" t="str">
        <f t="shared" si="98"/>
        <v>Nurul AinStatus is reachable</v>
      </c>
      <c r="D12661" s="74">
        <f t="shared" si="99"/>
        <v>0</v>
      </c>
    </row>
    <row r="12662" spans="1:4">
      <c r="A12662" s="149">
        <v>45587</v>
      </c>
      <c r="B12662" s="74" t="str">
        <f ca="1">IFERROR(__xludf.DUMMYFUNCTION("IF(REGEXMATCH(A12662,""wealth planning""),""Script 1"",""-"")"),"#VALUE!")</f>
        <v>#VALUE!</v>
      </c>
      <c r="C12662" s="74" t="str">
        <f t="shared" si="98"/>
        <v>Nurul Ain</v>
      </c>
      <c r="D12662" s="74">
        <f t="shared" si="99"/>
        <v>0</v>
      </c>
    </row>
    <row r="12663" spans="1:4">
      <c r="A12663" s="149">
        <v>45587</v>
      </c>
      <c r="B12663" s="74" t="str">
        <f ca="1">IFERROR(__xludf.DUMMYFUNCTION("IF(REGEXMATCH(A12663,""wealth planning""),""Script 1"",""-"")"),"#VALUE!")</f>
        <v>#VALUE!</v>
      </c>
      <c r="C12663" s="149">
        <f t="shared" si="98"/>
        <v>45587</v>
      </c>
      <c r="D12663" s="74" t="str">
        <f t="shared" si="99"/>
        <v>Nurul AinStatus is reachable</v>
      </c>
    </row>
    <row r="12664" spans="1:4">
      <c r="A12664" s="74" t="s">
        <v>2809</v>
      </c>
      <c r="B12664" s="74" t="str">
        <f ca="1">IFERROR(__xludf.DUMMYFUNCTION("IF(REGEXMATCH(A12664,""wealth planning""),""Script 1"",""-"")"),"Script 1")</f>
        <v>Script 1</v>
      </c>
      <c r="C12664" s="149">
        <f t="shared" si="98"/>
        <v>45587</v>
      </c>
      <c r="D12664" s="74" t="str">
        <f t="shared" si="99"/>
        <v>Nurul Ain</v>
      </c>
    </row>
    <row r="12665" spans="1:4">
      <c r="B12665" s="74" t="str">
        <f ca="1">IFERROR(__xludf.DUMMYFUNCTION("IF(REGEXMATCH(A12665,""wealth planning""),""Script 1"",""-"")"),"-")</f>
        <v>-</v>
      </c>
      <c r="C12665" s="74" t="str">
        <f t="shared" si="98"/>
        <v>You: Hai assalamualaikum Nurul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665" s="149">
        <f t="shared" si="99"/>
        <v>45587</v>
      </c>
    </row>
    <row r="12666" spans="1:4">
      <c r="B12666" s="74" t="str">
        <f ca="1">IFERROR(__xludf.DUMMYFUNCTION("IF(REGEXMATCH(A12666,""wealth planning""),""Script 1"",""-"")"),"-")</f>
        <v>-</v>
      </c>
      <c r="C12666" s="74">
        <f t="shared" si="98"/>
        <v>0</v>
      </c>
      <c r="D12666" s="149">
        <f t="shared" si="99"/>
        <v>45587</v>
      </c>
    </row>
    <row r="12667" spans="1:4">
      <c r="B12667" s="74" t="str">
        <f ca="1">IFERROR(__xludf.DUMMYFUNCTION("IF(REGEXMATCH(A12667,""wealth planning""),""Script 1"",""-"")"),"-")</f>
        <v>-</v>
      </c>
      <c r="C12667" s="74">
        <f t="shared" si="98"/>
        <v>0</v>
      </c>
      <c r="D12667" s="74" t="str">
        <f t="shared" si="99"/>
        <v>You: Hai assalamualaikum Nurul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668" spans="1:4">
      <c r="A12668" s="74" t="s">
        <v>7980</v>
      </c>
      <c r="B12668" s="74" t="str">
        <f ca="1">IFERROR(__xludf.DUMMYFUNCTION("IF(REGEXMATCH(A12668,""wealth planning""),""Script 1"",""-"")"),"-")</f>
        <v>-</v>
      </c>
      <c r="C12668" s="74">
        <f t="shared" si="98"/>
        <v>0</v>
      </c>
      <c r="D12668" s="74">
        <f t="shared" si="99"/>
        <v>0</v>
      </c>
    </row>
    <row r="12669" spans="1:4">
      <c r="A12669" s="74" t="s">
        <v>7980</v>
      </c>
      <c r="B12669" s="74" t="str">
        <f ca="1">IFERROR(__xludf.DUMMYFUNCTION("IF(REGEXMATCH(A12669,""wealth planning""),""Script 1"",""-"")"),"-")</f>
        <v>-</v>
      </c>
      <c r="C12669" s="74" t="str">
        <f t="shared" si="98"/>
        <v>Puteri Nursyaqilah</v>
      </c>
      <c r="D12669" s="74">
        <f t="shared" si="99"/>
        <v>0</v>
      </c>
    </row>
    <row r="12670" spans="1:4">
      <c r="A12670" s="149">
        <v>45587</v>
      </c>
      <c r="B12670" s="74" t="str">
        <f ca="1">IFERROR(__xludf.DUMMYFUNCTION("IF(REGEXMATCH(A12670,""wealth planning""),""Script 1"",""-"")"),"#VALUE!")</f>
        <v>#VALUE!</v>
      </c>
      <c r="C12670" s="74" t="str">
        <f t="shared" si="98"/>
        <v>Puteri Nursyaqilah</v>
      </c>
      <c r="D12670" s="74">
        <f t="shared" si="99"/>
        <v>0</v>
      </c>
    </row>
    <row r="12671" spans="1:4">
      <c r="A12671" s="149">
        <v>45587</v>
      </c>
      <c r="B12671" s="74" t="str">
        <f ca="1">IFERROR(__xludf.DUMMYFUNCTION("IF(REGEXMATCH(A12671,""wealth planning""),""Script 1"",""-"")"),"#VALUE!")</f>
        <v>#VALUE!</v>
      </c>
      <c r="C12671" s="149">
        <f t="shared" si="98"/>
        <v>45587</v>
      </c>
      <c r="D12671" s="74" t="str">
        <f t="shared" si="99"/>
        <v>Puteri Nursyaqilah</v>
      </c>
    </row>
    <row r="12672" spans="1:4">
      <c r="A12672" s="74" t="s">
        <v>7981</v>
      </c>
      <c r="B12672" s="74" t="str">
        <f ca="1">IFERROR(__xludf.DUMMYFUNCTION("IF(REGEXMATCH(A12672,""wealth planning""),""Script 1"",""-"")"),"Script 1")</f>
        <v>Script 1</v>
      </c>
      <c r="C12672" s="149">
        <f t="shared" si="98"/>
        <v>45587</v>
      </c>
      <c r="D12672" s="74" t="str">
        <f t="shared" si="99"/>
        <v>Puteri Nursyaqilah</v>
      </c>
    </row>
    <row r="12673" spans="1:4">
      <c r="B12673" s="74" t="str">
        <f ca="1">IFERROR(__xludf.DUMMYFUNCTION("IF(REGEXMATCH(A12673,""wealth planning""),""Script 1"",""-"")"),"-")</f>
        <v>-</v>
      </c>
      <c r="C12673" s="74" t="str">
        <f t="shared" si="98"/>
        <v>You: Hai assalamualaikum Nursyaqilah,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673" s="149">
        <f t="shared" si="99"/>
        <v>45587</v>
      </c>
    </row>
    <row r="12674" spans="1:4">
      <c r="B12674" s="74" t="str">
        <f ca="1">IFERROR(__xludf.DUMMYFUNCTION("IF(REGEXMATCH(A12674,""wealth planning""),""Script 1"",""-"")"),"-")</f>
        <v>-</v>
      </c>
      <c r="C12674" s="74">
        <f t="shared" si="98"/>
        <v>0</v>
      </c>
      <c r="D12674" s="149">
        <f t="shared" si="99"/>
        <v>45587</v>
      </c>
    </row>
    <row r="12675" spans="1:4">
      <c r="B12675" s="74" t="str">
        <f ca="1">IFERROR(__xludf.DUMMYFUNCTION("IF(REGEXMATCH(A12675,""wealth planning""),""Script 1"",""-"")"),"-")</f>
        <v>-</v>
      </c>
      <c r="C12675" s="74">
        <f t="shared" si="98"/>
        <v>0</v>
      </c>
      <c r="D12675" s="74" t="str">
        <f t="shared" si="99"/>
        <v>You: Hai assalamualaikum Nursyaqilah,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676" spans="1:4">
      <c r="A12676" s="74" t="s">
        <v>7983</v>
      </c>
      <c r="B12676" s="74" t="str">
        <f ca="1">IFERROR(__xludf.DUMMYFUNCTION("IF(REGEXMATCH(A12676,""wealth planning""),""Script 1"",""-"")"),"-")</f>
        <v>-</v>
      </c>
      <c r="C12676" s="74">
        <f t="shared" si="98"/>
        <v>0</v>
      </c>
      <c r="D12676" s="74">
        <f t="shared" si="99"/>
        <v>0</v>
      </c>
    </row>
    <row r="12677" spans="1:4">
      <c r="A12677" s="74" t="s">
        <v>7984</v>
      </c>
      <c r="B12677" s="74" t="str">
        <f ca="1">IFERROR(__xludf.DUMMYFUNCTION("IF(REGEXMATCH(A12677,""wealth planning""),""Script 1"",""-"")"),"-")</f>
        <v>-</v>
      </c>
      <c r="C12677" s="74" t="str">
        <f t="shared" si="98"/>
        <v>Farah AdibahStatus is reachable</v>
      </c>
      <c r="D12677" s="74">
        <f t="shared" si="99"/>
        <v>0</v>
      </c>
    </row>
    <row r="12678" spans="1:4">
      <c r="A12678" s="149">
        <v>45587</v>
      </c>
      <c r="B12678" s="74" t="str">
        <f ca="1">IFERROR(__xludf.DUMMYFUNCTION("IF(REGEXMATCH(A12678,""wealth planning""),""Script 1"",""-"")"),"#VALUE!")</f>
        <v>#VALUE!</v>
      </c>
      <c r="C12678" s="74" t="str">
        <f t="shared" si="98"/>
        <v>Farah Adibah</v>
      </c>
      <c r="D12678" s="74">
        <f t="shared" si="99"/>
        <v>0</v>
      </c>
    </row>
    <row r="12679" spans="1:4">
      <c r="A12679" s="149">
        <v>45587</v>
      </c>
      <c r="B12679" s="74" t="str">
        <f ca="1">IFERROR(__xludf.DUMMYFUNCTION("IF(REGEXMATCH(A12679,""wealth planning""),""Script 1"",""-"")"),"#VALUE!")</f>
        <v>#VALUE!</v>
      </c>
      <c r="C12679" s="149">
        <f t="shared" si="98"/>
        <v>45587</v>
      </c>
      <c r="D12679" s="74" t="str">
        <f t="shared" si="99"/>
        <v>Farah AdibahStatus is reachable</v>
      </c>
    </row>
    <row r="12680" spans="1:4">
      <c r="A12680" s="74" t="s">
        <v>7985</v>
      </c>
      <c r="B12680" s="74" t="str">
        <f ca="1">IFERROR(__xludf.DUMMYFUNCTION("IF(REGEXMATCH(A12680,""wealth planning""),""Script 1"",""-"")"),"Script 1")</f>
        <v>Script 1</v>
      </c>
      <c r="C12680" s="149">
        <f t="shared" si="98"/>
        <v>45587</v>
      </c>
      <c r="D12680" s="74" t="str">
        <f t="shared" si="99"/>
        <v>Farah Adibah</v>
      </c>
    </row>
    <row r="12681" spans="1:4">
      <c r="B12681" s="74" t="str">
        <f ca="1">IFERROR(__xludf.DUMMYFUNCTION("IF(REGEXMATCH(A12681,""wealth planning""),""Script 1"",""-"")"),"-")</f>
        <v>-</v>
      </c>
      <c r="C12681" s="74" t="str">
        <f t="shared" si="98"/>
        <v>You: Hai assalamualaikum Farah Adibah,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681" s="149">
        <f t="shared" si="99"/>
        <v>45587</v>
      </c>
    </row>
    <row r="12682" spans="1:4">
      <c r="B12682" s="74" t="str">
        <f ca="1">IFERROR(__xludf.DUMMYFUNCTION("IF(REGEXMATCH(A12682,""wealth planning""),""Script 1"",""-"")"),"-")</f>
        <v>-</v>
      </c>
      <c r="C12682" s="74">
        <f t="shared" si="98"/>
        <v>0</v>
      </c>
      <c r="D12682" s="149">
        <f t="shared" si="99"/>
        <v>45587</v>
      </c>
    </row>
    <row r="12683" spans="1:4">
      <c r="B12683" s="74" t="str">
        <f ca="1">IFERROR(__xludf.DUMMYFUNCTION("IF(REGEXMATCH(A12683,""wealth planning""),""Script 1"",""-"")"),"-")</f>
        <v>-</v>
      </c>
      <c r="C12683" s="74">
        <f t="shared" si="98"/>
        <v>0</v>
      </c>
      <c r="D12683" s="74" t="str">
        <f t="shared" si="99"/>
        <v>You: Hai assalamualaikum Farah Adibah,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684" spans="1:4">
      <c r="A12684" s="74" t="s">
        <v>7987</v>
      </c>
      <c r="B12684" s="74" t="str">
        <f ca="1">IFERROR(__xludf.DUMMYFUNCTION("IF(REGEXMATCH(A12684,""wealth planning""),""Script 1"",""-"")"),"-")</f>
        <v>-</v>
      </c>
      <c r="C12684" s="74">
        <f t="shared" si="98"/>
        <v>0</v>
      </c>
      <c r="D12684" s="74">
        <f t="shared" si="99"/>
        <v>0</v>
      </c>
    </row>
    <row r="12685" spans="1:4">
      <c r="A12685" s="74" t="s">
        <v>7988</v>
      </c>
      <c r="B12685" s="74" t="str">
        <f ca="1">IFERROR(__xludf.DUMMYFUNCTION("IF(REGEXMATCH(A12685,""wealth planning""),""Script 1"",""-"")"),"-")</f>
        <v>-</v>
      </c>
      <c r="C12685" s="74" t="str">
        <f t="shared" si="98"/>
        <v>Adlika ArzemiStatus is reachable</v>
      </c>
      <c r="D12685" s="74">
        <f t="shared" si="99"/>
        <v>0</v>
      </c>
    </row>
    <row r="12686" spans="1:4">
      <c r="A12686" s="149">
        <v>45587</v>
      </c>
      <c r="B12686" s="74" t="str">
        <f ca="1">IFERROR(__xludf.DUMMYFUNCTION("IF(REGEXMATCH(A12686,""wealth planning""),""Script 1"",""-"")"),"#VALUE!")</f>
        <v>#VALUE!</v>
      </c>
      <c r="C12686" s="74" t="str">
        <f t="shared" si="98"/>
        <v>Adlika Arzemi</v>
      </c>
      <c r="D12686" s="74">
        <f t="shared" si="99"/>
        <v>0</v>
      </c>
    </row>
    <row r="12687" spans="1:4">
      <c r="A12687" s="149">
        <v>45587</v>
      </c>
      <c r="B12687" s="74" t="str">
        <f ca="1">IFERROR(__xludf.DUMMYFUNCTION("IF(REGEXMATCH(A12687,""wealth planning""),""Script 1"",""-"")"),"#VALUE!")</f>
        <v>#VALUE!</v>
      </c>
      <c r="C12687" s="149">
        <f t="shared" si="98"/>
        <v>45587</v>
      </c>
      <c r="D12687" s="74" t="str">
        <f t="shared" si="99"/>
        <v>Adlika ArzemiStatus is reachable</v>
      </c>
    </row>
    <row r="12688" spans="1:4">
      <c r="A12688" s="74" t="s">
        <v>7989</v>
      </c>
      <c r="B12688" s="74" t="str">
        <f ca="1">IFERROR(__xludf.DUMMYFUNCTION("IF(REGEXMATCH(A12688,""wealth planning""),""Script 1"",""-"")"),"Script 1")</f>
        <v>Script 1</v>
      </c>
      <c r="C12688" s="149">
        <f t="shared" si="98"/>
        <v>45587</v>
      </c>
      <c r="D12688" s="74" t="str">
        <f t="shared" si="99"/>
        <v>Adlika Arzemi</v>
      </c>
    </row>
    <row r="12689" spans="1:4">
      <c r="B12689" s="74" t="str">
        <f ca="1">IFERROR(__xludf.DUMMYFUNCTION("IF(REGEXMATCH(A12689,""wealth planning""),""Script 1"",""-"")"),"-")</f>
        <v>-</v>
      </c>
      <c r="C12689" s="74" t="str">
        <f t="shared" si="98"/>
        <v>You: Hai assalamualaikum Adlika Arzemi,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689" s="149">
        <f t="shared" si="99"/>
        <v>45587</v>
      </c>
    </row>
    <row r="12690" spans="1:4">
      <c r="B12690" s="74" t="str">
        <f ca="1">IFERROR(__xludf.DUMMYFUNCTION("IF(REGEXMATCH(A12690,""wealth planning""),""Script 1"",""-"")"),"-")</f>
        <v>-</v>
      </c>
      <c r="C12690" s="74">
        <f t="shared" si="98"/>
        <v>0</v>
      </c>
      <c r="D12690" s="149">
        <f t="shared" si="99"/>
        <v>45587</v>
      </c>
    </row>
    <row r="12691" spans="1:4">
      <c r="B12691" s="74" t="str">
        <f ca="1">IFERROR(__xludf.DUMMYFUNCTION("IF(REGEXMATCH(A12691,""wealth planning""),""Script 1"",""-"")"),"-")</f>
        <v>-</v>
      </c>
      <c r="C12691" s="74">
        <f t="shared" si="98"/>
        <v>0</v>
      </c>
      <c r="D12691" s="74" t="str">
        <f t="shared" si="99"/>
        <v>You: Hai assalamualaikum Adlika Arzemi,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692" spans="1:4">
      <c r="A12692" s="74" t="s">
        <v>7991</v>
      </c>
      <c r="B12692" s="74" t="str">
        <f ca="1">IFERROR(__xludf.DUMMYFUNCTION("IF(REGEXMATCH(A12692,""wealth planning""),""Script 1"",""-"")"),"-")</f>
        <v>-</v>
      </c>
      <c r="C12692" s="74">
        <f t="shared" si="98"/>
        <v>0</v>
      </c>
      <c r="D12692" s="74">
        <f t="shared" si="99"/>
        <v>0</v>
      </c>
    </row>
    <row r="12693" spans="1:4">
      <c r="A12693" s="74" t="s">
        <v>7992</v>
      </c>
      <c r="B12693" s="74" t="str">
        <f ca="1">IFERROR(__xludf.DUMMYFUNCTION("IF(REGEXMATCH(A12693,""wealth planning""),""Script 1"",""-"")"),"-")</f>
        <v>-</v>
      </c>
      <c r="C12693" s="74" t="str">
        <f t="shared" si="98"/>
        <v>Muhammad RushdiStatus is online</v>
      </c>
      <c r="D12693" s="74">
        <f t="shared" si="99"/>
        <v>0</v>
      </c>
    </row>
    <row r="12694" spans="1:4">
      <c r="A12694" s="149">
        <v>45587</v>
      </c>
      <c r="B12694" s="74" t="str">
        <f ca="1">IFERROR(__xludf.DUMMYFUNCTION("IF(REGEXMATCH(A12694,""wealth planning""),""Script 1"",""-"")"),"#VALUE!")</f>
        <v>#VALUE!</v>
      </c>
      <c r="C12694" s="74" t="str">
        <f t="shared" si="98"/>
        <v>Muhammad Rushdi</v>
      </c>
      <c r="D12694" s="74">
        <f t="shared" si="99"/>
        <v>0</v>
      </c>
    </row>
    <row r="12695" spans="1:4">
      <c r="A12695" s="149">
        <v>45587</v>
      </c>
      <c r="B12695" s="74" t="str">
        <f ca="1">IFERROR(__xludf.DUMMYFUNCTION("IF(REGEXMATCH(A12695,""wealth planning""),""Script 1"",""-"")"),"#VALUE!")</f>
        <v>#VALUE!</v>
      </c>
      <c r="C12695" s="149">
        <f t="shared" si="98"/>
        <v>45587</v>
      </c>
      <c r="D12695" s="74" t="str">
        <f t="shared" si="99"/>
        <v>Muhammad RushdiStatus is online</v>
      </c>
    </row>
    <row r="12696" spans="1:4">
      <c r="A12696" s="74" t="s">
        <v>7993</v>
      </c>
      <c r="B12696" s="74" t="str">
        <f ca="1">IFERROR(__xludf.DUMMYFUNCTION("IF(REGEXMATCH(A12696,""wealth planning""),""Script 1"",""-"")"),"Script 1")</f>
        <v>Script 1</v>
      </c>
      <c r="C12696" s="149">
        <f t="shared" si="98"/>
        <v>45587</v>
      </c>
      <c r="D12696" s="74" t="str">
        <f t="shared" si="99"/>
        <v>Muhammad Rushdi</v>
      </c>
    </row>
    <row r="12697" spans="1:4">
      <c r="B12697" s="74" t="str">
        <f ca="1">IFERROR(__xludf.DUMMYFUNCTION("IF(REGEXMATCH(A12697,""wealth planning""),""Script 1"",""-"")"),"-")</f>
        <v>-</v>
      </c>
      <c r="C12697" s="74" t="str">
        <f t="shared" si="98"/>
        <v>You: Hai assalamualaikum Rushdi,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697" s="149">
        <f t="shared" si="99"/>
        <v>45587</v>
      </c>
    </row>
    <row r="12698" spans="1:4">
      <c r="B12698" s="74" t="str">
        <f ca="1">IFERROR(__xludf.DUMMYFUNCTION("IF(REGEXMATCH(A12698,""wealth planning""),""Script 1"",""-"")"),"-")</f>
        <v>-</v>
      </c>
      <c r="C12698" s="74">
        <f t="shared" si="98"/>
        <v>0</v>
      </c>
      <c r="D12698" s="149">
        <f t="shared" si="99"/>
        <v>45587</v>
      </c>
    </row>
    <row r="12699" spans="1:4">
      <c r="B12699" s="74" t="str">
        <f ca="1">IFERROR(__xludf.DUMMYFUNCTION("IF(REGEXMATCH(A12699,""wealth planning""),""Script 1"",""-"")"),"-")</f>
        <v>-</v>
      </c>
      <c r="C12699" s="74">
        <f t="shared" si="98"/>
        <v>0</v>
      </c>
      <c r="D12699" s="74" t="str">
        <f t="shared" si="99"/>
        <v>You: Hai assalamualaikum Rushdi,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700" spans="1:4">
      <c r="B12700" s="74" t="str">
        <f ca="1">IFERROR(__xludf.DUMMYFUNCTION("IF(REGEXMATCH(A12700,""wealth planning""),""Script 1"",""-"")"),"-")</f>
        <v>-</v>
      </c>
      <c r="C12700" s="74">
        <f t="shared" si="98"/>
        <v>0</v>
      </c>
      <c r="D12700" s="74">
        <f t="shared" si="99"/>
        <v>0</v>
      </c>
    </row>
    <row r="12701" spans="1:4">
      <c r="A12701" s="74" t="s">
        <v>7996</v>
      </c>
      <c r="B12701" s="74" t="str">
        <f ca="1">IFERROR(__xludf.DUMMYFUNCTION("IF(REGEXMATCH(A12701,""wealth planning""),""Script 1"",""-"")"),"-")</f>
        <v>-</v>
      </c>
      <c r="C12701" s="74">
        <f t="shared" si="98"/>
        <v>0</v>
      </c>
      <c r="D12701" s="74">
        <f t="shared" si="99"/>
        <v>0</v>
      </c>
    </row>
    <row r="12702" spans="1:4">
      <c r="A12702" s="149">
        <v>45587</v>
      </c>
      <c r="B12702" s="74" t="str">
        <f ca="1">IFERROR(__xludf.DUMMYFUNCTION("IF(REGEXMATCH(A12702,""wealth planning""),""Script 1"",""-"")"),"#VALUE!")</f>
        <v>#VALUE!</v>
      </c>
      <c r="C12702" s="74" t="str">
        <f t="shared" si="98"/>
        <v>Nor Ainna Fitri</v>
      </c>
      <c r="D12702" s="74">
        <f t="shared" si="99"/>
        <v>0</v>
      </c>
    </row>
    <row r="12703" spans="1:4">
      <c r="A12703" s="149">
        <v>45587</v>
      </c>
      <c r="B12703" s="74" t="str">
        <f ca="1">IFERROR(__xludf.DUMMYFUNCTION("IF(REGEXMATCH(A12703,""wealth planning""),""Script 1"",""-"")"),"#VALUE!")</f>
        <v>#VALUE!</v>
      </c>
      <c r="C12703" s="149">
        <f t="shared" si="98"/>
        <v>45587</v>
      </c>
      <c r="D12703" s="74">
        <f t="shared" si="99"/>
        <v>0</v>
      </c>
    </row>
    <row r="12704" spans="1:4">
      <c r="A12704" s="74" t="s">
        <v>7997</v>
      </c>
      <c r="B12704" s="74" t="str">
        <f ca="1">IFERROR(__xludf.DUMMYFUNCTION("IF(REGEXMATCH(A12704,""wealth planning""),""Script 1"",""-"")"),"Script 1")</f>
        <v>Script 1</v>
      </c>
      <c r="C12704" s="149">
        <f t="shared" si="98"/>
        <v>45587</v>
      </c>
      <c r="D12704" s="74" t="str">
        <f t="shared" si="99"/>
        <v>Nor Ainna Fitri</v>
      </c>
    </row>
    <row r="12705" spans="1:4">
      <c r="B12705" s="74" t="str">
        <f ca="1">IFERROR(__xludf.DUMMYFUNCTION("IF(REGEXMATCH(A12705,""wealth planning""),""Script 1"",""-"")"),"-")</f>
        <v>-</v>
      </c>
      <c r="C12705" s="74" t="str">
        <f t="shared" si="98"/>
        <v>You: Hai assalamualaikum Ainna,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705" s="149">
        <f t="shared" si="99"/>
        <v>45587</v>
      </c>
    </row>
    <row r="12706" spans="1:4">
      <c r="B12706" s="74" t="str">
        <f ca="1">IFERROR(__xludf.DUMMYFUNCTION("IF(REGEXMATCH(A12706,""wealth planning""),""Script 1"",""-"")"),"-")</f>
        <v>-</v>
      </c>
      <c r="C12706" s="74">
        <f t="shared" si="98"/>
        <v>0</v>
      </c>
      <c r="D12706" s="149">
        <f t="shared" si="99"/>
        <v>45587</v>
      </c>
    </row>
    <row r="12707" spans="1:4">
      <c r="B12707" s="74" t="str">
        <f ca="1">IFERROR(__xludf.DUMMYFUNCTION("IF(REGEXMATCH(A12707,""wealth planning""),""Script 1"",""-"")"),"-")</f>
        <v>-</v>
      </c>
      <c r="C12707" s="74">
        <f t="shared" si="98"/>
        <v>0</v>
      </c>
      <c r="D12707" s="74" t="str">
        <f t="shared" si="99"/>
        <v>You: Hai assalamualaikum Ainna,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708" spans="1:4">
      <c r="B12708" s="74" t="str">
        <f ca="1">IFERROR(__xludf.DUMMYFUNCTION("IF(REGEXMATCH(A12708,""wealth planning""),""Script 1"",""-"")"),"-")</f>
        <v>-</v>
      </c>
      <c r="C12708" s="74">
        <f t="shared" si="98"/>
        <v>0</v>
      </c>
      <c r="D12708" s="74">
        <f t="shared" si="99"/>
        <v>0</v>
      </c>
    </row>
    <row r="12709" spans="1:4">
      <c r="A12709" s="74" t="s">
        <v>8000</v>
      </c>
      <c r="B12709" s="74" t="str">
        <f ca="1">IFERROR(__xludf.DUMMYFUNCTION("IF(REGEXMATCH(A12709,""wealth planning""),""Script 1"",""-"")"),"-")</f>
        <v>-</v>
      </c>
      <c r="C12709" s="74">
        <f t="shared" si="98"/>
        <v>0</v>
      </c>
      <c r="D12709" s="74">
        <f t="shared" si="99"/>
        <v>0</v>
      </c>
    </row>
    <row r="12710" spans="1:4">
      <c r="A12710" s="149">
        <v>45587</v>
      </c>
      <c r="B12710" s="74" t="str">
        <f ca="1">IFERROR(__xludf.DUMMYFUNCTION("IF(REGEXMATCH(A12710,""wealth planning""),""Script 1"",""-"")"),"#VALUE!")</f>
        <v>#VALUE!</v>
      </c>
      <c r="C12710" s="74" t="str">
        <f t="shared" si="98"/>
        <v>Ahmad Farhan</v>
      </c>
      <c r="D12710" s="74">
        <f t="shared" si="99"/>
        <v>0</v>
      </c>
    </row>
    <row r="12711" spans="1:4">
      <c r="A12711" s="149">
        <v>45587</v>
      </c>
      <c r="B12711" s="74" t="str">
        <f ca="1">IFERROR(__xludf.DUMMYFUNCTION("IF(REGEXMATCH(A12711,""wealth planning""),""Script 1"",""-"")"),"#VALUE!")</f>
        <v>#VALUE!</v>
      </c>
      <c r="C12711" s="149">
        <f t="shared" si="98"/>
        <v>45587</v>
      </c>
      <c r="D12711" s="74">
        <f t="shared" si="99"/>
        <v>0</v>
      </c>
    </row>
    <row r="12712" spans="1:4">
      <c r="A12712" s="74" t="s">
        <v>4368</v>
      </c>
      <c r="B12712" s="74" t="str">
        <f ca="1">IFERROR(__xludf.DUMMYFUNCTION("IF(REGEXMATCH(A12712,""wealth planning""),""Script 1"",""-"")"),"Script 1")</f>
        <v>Script 1</v>
      </c>
      <c r="C12712" s="149">
        <f t="shared" si="98"/>
        <v>45587</v>
      </c>
      <c r="D12712" s="74" t="str">
        <f t="shared" si="99"/>
        <v>Ahmad Farhan</v>
      </c>
    </row>
    <row r="12713" spans="1:4">
      <c r="B12713" s="74" t="str">
        <f ca="1">IFERROR(__xludf.DUMMYFUNCTION("IF(REGEXMATCH(A12713,""wealth planning""),""Script 1"",""-"")"),"-")</f>
        <v>-</v>
      </c>
      <c r="C12713" s="74" t="str">
        <f t="shared" si="98"/>
        <v>You: Hai assalamualaikum Farhan,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713" s="149">
        <f t="shared" si="99"/>
        <v>45587</v>
      </c>
    </row>
    <row r="12714" spans="1:4">
      <c r="B12714" s="74" t="str">
        <f ca="1">IFERROR(__xludf.DUMMYFUNCTION("IF(REGEXMATCH(A12714,""wealth planning""),""Script 1"",""-"")"),"-")</f>
        <v>-</v>
      </c>
      <c r="C12714" s="74">
        <f t="shared" si="98"/>
        <v>0</v>
      </c>
      <c r="D12714" s="149">
        <f t="shared" si="99"/>
        <v>45587</v>
      </c>
    </row>
    <row r="12715" spans="1:4">
      <c r="B12715" s="74" t="str">
        <f ca="1">IFERROR(__xludf.DUMMYFUNCTION("IF(REGEXMATCH(A12715,""wealth planning""),""Script 1"",""-"")"),"-")</f>
        <v>-</v>
      </c>
      <c r="C12715" s="74">
        <f t="shared" si="98"/>
        <v>0</v>
      </c>
      <c r="D12715" s="74" t="str">
        <f t="shared" si="99"/>
        <v>You: Hai assalamualaikum Farhan,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716" spans="1:4">
      <c r="B12716" s="74" t="str">
        <f ca="1">IFERROR(__xludf.DUMMYFUNCTION("IF(REGEXMATCH(A12716,""wealth planning""),""Script 1"",""-"")"),"-")</f>
        <v>-</v>
      </c>
      <c r="C12716" s="74">
        <f t="shared" si="98"/>
        <v>0</v>
      </c>
      <c r="D12716" s="74">
        <f t="shared" si="99"/>
        <v>0</v>
      </c>
    </row>
    <row r="12717" spans="1:4">
      <c r="A12717" s="74" t="s">
        <v>8003</v>
      </c>
      <c r="B12717" s="74" t="str">
        <f ca="1">IFERROR(__xludf.DUMMYFUNCTION("IF(REGEXMATCH(A12717,""wealth planning""),""Script 1"",""-"")"),"-")</f>
        <v>-</v>
      </c>
      <c r="C12717" s="74">
        <f t="shared" si="98"/>
        <v>0</v>
      </c>
      <c r="D12717" s="74">
        <f t="shared" si="99"/>
        <v>0</v>
      </c>
    </row>
    <row r="12718" spans="1:4">
      <c r="A12718" s="149">
        <v>45587</v>
      </c>
      <c r="B12718" s="74" t="str">
        <f ca="1">IFERROR(__xludf.DUMMYFUNCTION("IF(REGEXMATCH(A12718,""wealth planning""),""Script 1"",""-"")"),"#VALUE!")</f>
        <v>#VALUE!</v>
      </c>
      <c r="C12718" s="74" t="str">
        <f t="shared" si="98"/>
        <v>Muhammad Syahmi Nor Dzaini</v>
      </c>
      <c r="D12718" s="74">
        <f t="shared" si="99"/>
        <v>0</v>
      </c>
    </row>
    <row r="12719" spans="1:4">
      <c r="A12719" s="149">
        <v>45587</v>
      </c>
      <c r="B12719" s="74" t="str">
        <f ca="1">IFERROR(__xludf.DUMMYFUNCTION("IF(REGEXMATCH(A12719,""wealth planning""),""Script 1"",""-"")"),"#VALUE!")</f>
        <v>#VALUE!</v>
      </c>
      <c r="C12719" s="149">
        <f t="shared" si="98"/>
        <v>45587</v>
      </c>
      <c r="D12719" s="74">
        <f t="shared" si="99"/>
        <v>0</v>
      </c>
    </row>
    <row r="12720" spans="1:4">
      <c r="A12720" s="74" t="s">
        <v>7100</v>
      </c>
      <c r="B12720" s="74" t="str">
        <f ca="1">IFERROR(__xludf.DUMMYFUNCTION("IF(REGEXMATCH(A12720,""wealth planning""),""Script 1"",""-"")"),"Script 1")</f>
        <v>Script 1</v>
      </c>
      <c r="C12720" s="149">
        <f t="shared" si="98"/>
        <v>45587</v>
      </c>
      <c r="D12720" s="74" t="str">
        <f t="shared" si="99"/>
        <v>Muhammad Syahmi Nor Dzaini</v>
      </c>
    </row>
    <row r="12721" spans="1:4">
      <c r="B12721" s="74" t="str">
        <f ca="1">IFERROR(__xludf.DUMMYFUNCTION("IF(REGEXMATCH(A12721,""wealth planning""),""Script 1"",""-"")"),"-")</f>
        <v>-</v>
      </c>
      <c r="C12721" s="74" t="str">
        <f t="shared" si="98"/>
        <v>You: Hai assalamualaikum Syahmi,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721" s="149">
        <f t="shared" si="99"/>
        <v>45587</v>
      </c>
    </row>
    <row r="12722" spans="1:4">
      <c r="B12722" s="74" t="str">
        <f ca="1">IFERROR(__xludf.DUMMYFUNCTION("IF(REGEXMATCH(A12722,""wealth planning""),""Script 1"",""-"")"),"-")</f>
        <v>-</v>
      </c>
      <c r="C12722" s="74">
        <f t="shared" si="98"/>
        <v>0</v>
      </c>
      <c r="D12722" s="149">
        <f t="shared" si="99"/>
        <v>45587</v>
      </c>
    </row>
    <row r="12723" spans="1:4">
      <c r="B12723" s="74" t="str">
        <f ca="1">IFERROR(__xludf.DUMMYFUNCTION("IF(REGEXMATCH(A12723,""wealth planning""),""Script 1"",""-"")"),"-")</f>
        <v>-</v>
      </c>
      <c r="C12723" s="74">
        <f t="shared" si="98"/>
        <v>0</v>
      </c>
      <c r="D12723" s="74" t="str">
        <f t="shared" si="99"/>
        <v>You: Hai assalamualaikum Syahmi,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724" spans="1:4">
      <c r="B12724" s="74" t="str">
        <f ca="1">IFERROR(__xludf.DUMMYFUNCTION("IF(REGEXMATCH(A12724,""wealth planning""),""Script 1"",""-"")"),"-")</f>
        <v>-</v>
      </c>
      <c r="C12724" s="74">
        <f t="shared" si="98"/>
        <v>0</v>
      </c>
      <c r="D12724" s="74">
        <f t="shared" si="99"/>
        <v>0</v>
      </c>
    </row>
    <row r="12725" spans="1:4">
      <c r="A12725" s="74" t="s">
        <v>8006</v>
      </c>
      <c r="B12725" s="74" t="str">
        <f ca="1">IFERROR(__xludf.DUMMYFUNCTION("IF(REGEXMATCH(A12725,""wealth planning""),""Script 1"",""-"")"),"-")</f>
        <v>-</v>
      </c>
      <c r="C12725" s="74">
        <f t="shared" si="98"/>
        <v>0</v>
      </c>
      <c r="D12725" s="74">
        <f t="shared" si="99"/>
        <v>0</v>
      </c>
    </row>
    <row r="12726" spans="1:4">
      <c r="A12726" s="149">
        <v>45587</v>
      </c>
      <c r="B12726" s="74" t="str">
        <f ca="1">IFERROR(__xludf.DUMMYFUNCTION("IF(REGEXMATCH(A12726,""wealth planning""),""Script 1"",""-"")"),"#VALUE!")</f>
        <v>#VALUE!</v>
      </c>
      <c r="C12726" s="74" t="str">
        <f t="shared" si="98"/>
        <v>Nurin Syafiqah</v>
      </c>
      <c r="D12726" s="74">
        <f t="shared" si="99"/>
        <v>0</v>
      </c>
    </row>
    <row r="12727" spans="1:4">
      <c r="A12727" s="149">
        <v>45587</v>
      </c>
      <c r="B12727" s="74" t="str">
        <f ca="1">IFERROR(__xludf.DUMMYFUNCTION("IF(REGEXMATCH(A12727,""wealth planning""),""Script 1"",""-"")"),"#VALUE!")</f>
        <v>#VALUE!</v>
      </c>
      <c r="C12727" s="149">
        <f t="shared" si="98"/>
        <v>45587</v>
      </c>
      <c r="D12727" s="74">
        <f t="shared" si="99"/>
        <v>0</v>
      </c>
    </row>
    <row r="12728" spans="1:4">
      <c r="A12728" s="74" t="s">
        <v>3306</v>
      </c>
      <c r="B12728" s="74" t="str">
        <f ca="1">IFERROR(__xludf.DUMMYFUNCTION("IF(REGEXMATCH(A12728,""wealth planning""),""Script 1"",""-"")"),"Script 1")</f>
        <v>Script 1</v>
      </c>
      <c r="C12728" s="149">
        <f t="shared" si="98"/>
        <v>45587</v>
      </c>
      <c r="D12728" s="74" t="str">
        <f t="shared" si="99"/>
        <v>Nurin Syafiqah</v>
      </c>
    </row>
    <row r="12729" spans="1:4">
      <c r="B12729" s="74" t="str">
        <f ca="1">IFERROR(__xludf.DUMMYFUNCTION("IF(REGEXMATCH(A12729,""wealth planning""),""Script 1"",""-"")"),"-")</f>
        <v>-</v>
      </c>
      <c r="C12729" s="74" t="str">
        <f t="shared" si="98"/>
        <v>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729" s="149">
        <f t="shared" si="99"/>
        <v>45587</v>
      </c>
    </row>
    <row r="12730" spans="1:4">
      <c r="B12730" s="74" t="str">
        <f ca="1">IFERROR(__xludf.DUMMYFUNCTION("IF(REGEXMATCH(A12730,""wealth planning""),""Script 1"",""-"")"),"-")</f>
        <v>-</v>
      </c>
      <c r="C12730" s="74">
        <f t="shared" si="98"/>
        <v>0</v>
      </c>
      <c r="D12730" s="149">
        <f t="shared" si="99"/>
        <v>45587</v>
      </c>
    </row>
    <row r="12731" spans="1:4">
      <c r="B12731" s="74" t="str">
        <f ca="1">IFERROR(__xludf.DUMMYFUNCTION("IF(REGEXMATCH(A12731,""wealth planning""),""Script 1"",""-"")"),"-")</f>
        <v>-</v>
      </c>
      <c r="C12731" s="74">
        <f t="shared" si="98"/>
        <v>0</v>
      </c>
      <c r="D12731" s="74" t="str">
        <f t="shared" si="99"/>
        <v>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732" spans="1:4">
      <c r="A12732" s="74" t="s">
        <v>8008</v>
      </c>
      <c r="B12732" s="74" t="str">
        <f ca="1">IFERROR(__xludf.DUMMYFUNCTION("IF(REGEXMATCH(A12732,""wealth planning""),""Script 1"",""-"")"),"-")</f>
        <v>-</v>
      </c>
      <c r="C12732" s="74">
        <f t="shared" si="98"/>
        <v>0</v>
      </c>
      <c r="D12732" s="74">
        <f t="shared" si="99"/>
        <v>0</v>
      </c>
    </row>
    <row r="12733" spans="1:4">
      <c r="A12733" s="74" t="s">
        <v>8009</v>
      </c>
      <c r="B12733" s="74" t="str">
        <f ca="1">IFERROR(__xludf.DUMMYFUNCTION("IF(REGEXMATCH(A12733,""wealth planning""),""Script 1"",""-"")"),"-")</f>
        <v>-</v>
      </c>
      <c r="C12733" s="74" t="str">
        <f t="shared" si="98"/>
        <v>Nur Liyana Abdul RahmanStatus is reachable</v>
      </c>
      <c r="D12733" s="74">
        <f t="shared" si="99"/>
        <v>0</v>
      </c>
    </row>
    <row r="12734" spans="1:4">
      <c r="A12734" s="149">
        <v>45587</v>
      </c>
      <c r="B12734" s="74" t="str">
        <f ca="1">IFERROR(__xludf.DUMMYFUNCTION("IF(REGEXMATCH(A12734,""wealth planning""),""Script 1"",""-"")"),"#VALUE!")</f>
        <v>#VALUE!</v>
      </c>
      <c r="C12734" s="74" t="str">
        <f t="shared" si="98"/>
        <v>Nur Liyana Abdul Rahman</v>
      </c>
      <c r="D12734" s="74">
        <f t="shared" si="99"/>
        <v>0</v>
      </c>
    </row>
    <row r="12735" spans="1:4">
      <c r="A12735" s="149">
        <v>45587</v>
      </c>
      <c r="B12735" s="74" t="str">
        <f ca="1">IFERROR(__xludf.DUMMYFUNCTION("IF(REGEXMATCH(A12735,""wealth planning""),""Script 1"",""-"")"),"#VALUE!")</f>
        <v>#VALUE!</v>
      </c>
      <c r="C12735" s="149">
        <f t="shared" si="98"/>
        <v>45587</v>
      </c>
      <c r="D12735" s="74" t="str">
        <f t="shared" si="99"/>
        <v>Nur Liyana Abdul RahmanStatus is reachable</v>
      </c>
    </row>
    <row r="12736" spans="1:4">
      <c r="A12736" s="74" t="s">
        <v>8010</v>
      </c>
      <c r="B12736" s="74" t="str">
        <f ca="1">IFERROR(__xludf.DUMMYFUNCTION("IF(REGEXMATCH(A12736,""wealth planning""),""Script 1"",""-"")"),"-")</f>
        <v>-</v>
      </c>
      <c r="C12736" s="149">
        <f t="shared" si="98"/>
        <v>45587</v>
      </c>
      <c r="D12736" s="74" t="str">
        <f t="shared" si="99"/>
        <v>Nur Liyana Abdul Rahman</v>
      </c>
    </row>
    <row r="12737" spans="1:4">
      <c r="B12737" s="74" t="str">
        <f ca="1">IFERROR(__xludf.DUMMYFUNCTION("IF(REGEXMATCH(A12737,""wealth planning""),""Script 1"",""-"")"),"-")</f>
        <v>-</v>
      </c>
      <c r="C12737" s="74" t="str">
        <f t="shared" si="98"/>
        <v>You: I see. Thank you for the reply. Semoga terus berjaya dalam bidang takaful ni ye</v>
      </c>
      <c r="D12737" s="149">
        <f t="shared" si="99"/>
        <v>45587</v>
      </c>
    </row>
    <row r="12738" spans="1:4">
      <c r="B12738" s="74" t="str">
        <f ca="1">IFERROR(__xludf.DUMMYFUNCTION("IF(REGEXMATCH(A12738,""wealth planning""),""Script 1"",""-"")"),"-")</f>
        <v>-</v>
      </c>
      <c r="C12738" s="74">
        <f t="shared" si="98"/>
        <v>0</v>
      </c>
      <c r="D12738" s="149">
        <f t="shared" si="99"/>
        <v>45587</v>
      </c>
    </row>
    <row r="12739" spans="1:4">
      <c r="B12739" s="74" t="str">
        <f ca="1">IFERROR(__xludf.DUMMYFUNCTION("IF(REGEXMATCH(A12739,""wealth planning""),""Script 1"",""-"")"),"-")</f>
        <v>-</v>
      </c>
      <c r="C12739" s="74">
        <f t="shared" si="98"/>
        <v>0</v>
      </c>
      <c r="D12739" s="74" t="str">
        <f t="shared" si="99"/>
        <v>You: I see. Thank you for the reply. Semoga terus berjaya dalam bidang takaful ni ye</v>
      </c>
    </row>
    <row r="12740" spans="1:4">
      <c r="B12740" s="74" t="str">
        <f ca="1">IFERROR(__xludf.DUMMYFUNCTION("IF(REGEXMATCH(A12740,""wealth planning""),""Script 1"",""-"")"),"-")</f>
        <v>-</v>
      </c>
      <c r="C12740" s="74">
        <f t="shared" si="98"/>
        <v>0</v>
      </c>
      <c r="D12740" s="74">
        <f t="shared" si="99"/>
        <v>0</v>
      </c>
    </row>
    <row r="12741" spans="1:4">
      <c r="A12741" s="74" t="s">
        <v>8013</v>
      </c>
      <c r="B12741" s="74" t="str">
        <f ca="1">IFERROR(__xludf.DUMMYFUNCTION("IF(REGEXMATCH(A12741,""wealth planning""),""Script 1"",""-"")"),"-")</f>
        <v>-</v>
      </c>
      <c r="C12741" s="74">
        <f t="shared" si="98"/>
        <v>0</v>
      </c>
      <c r="D12741" s="74">
        <f t="shared" si="99"/>
        <v>0</v>
      </c>
    </row>
    <row r="12742" spans="1:4">
      <c r="A12742" s="149">
        <v>45586</v>
      </c>
      <c r="B12742" s="74" t="str">
        <f ca="1">IFERROR(__xludf.DUMMYFUNCTION("IF(REGEXMATCH(A12742,""wealth planning""),""Script 1"",""-"")"),"#VALUE!")</f>
        <v>#VALUE!</v>
      </c>
      <c r="C12742" s="74" t="str">
        <f t="shared" si="98"/>
        <v>Danial Hafiz</v>
      </c>
      <c r="D12742" s="74">
        <f t="shared" si="99"/>
        <v>0</v>
      </c>
    </row>
    <row r="12743" spans="1:4">
      <c r="A12743" s="149">
        <v>45586</v>
      </c>
      <c r="B12743" s="74" t="str">
        <f ca="1">IFERROR(__xludf.DUMMYFUNCTION("IF(REGEXMATCH(A12743,""wealth planning""),""Script 1"",""-"")"),"#VALUE!")</f>
        <v>#VALUE!</v>
      </c>
      <c r="C12743" s="149">
        <f t="shared" si="98"/>
        <v>45586</v>
      </c>
      <c r="D12743" s="74">
        <f t="shared" si="99"/>
        <v>0</v>
      </c>
    </row>
    <row r="12744" spans="1:4">
      <c r="A12744" s="74" t="s">
        <v>8014</v>
      </c>
      <c r="B12744" s="74" t="str">
        <f ca="1">IFERROR(__xludf.DUMMYFUNCTION("IF(REGEXMATCH(A12744,""wealth planning""),""Script 1"",""-"")"),"-")</f>
        <v>-</v>
      </c>
      <c r="C12744" s="149">
        <f t="shared" si="98"/>
        <v>45586</v>
      </c>
      <c r="D12744" s="74" t="str">
        <f t="shared" si="99"/>
        <v>Danial Hafiz</v>
      </c>
    </row>
    <row r="12745" spans="1:4">
      <c r="B12745" s="74" t="str">
        <f ca="1">IFERROR(__xludf.DUMMYFUNCTION("IF(REGEXMATCH(A12745,""wealth planning""),""Script 1"",""-"")"),"-")</f>
        <v>-</v>
      </c>
      <c r="C12745" s="74" t="str">
        <f t="shared" si="98"/>
        <v>You: Okay baik. Terima kasih atas reply. Jika ada inquiry atau soalan boleh je contact saya. Semoga dipermudahkan urusan Danial</v>
      </c>
      <c r="D12745" s="149">
        <f t="shared" si="99"/>
        <v>45586</v>
      </c>
    </row>
    <row r="12746" spans="1:4">
      <c r="B12746" s="74" t="str">
        <f ca="1">IFERROR(__xludf.DUMMYFUNCTION("IF(REGEXMATCH(A12746,""wealth planning""),""Script 1"",""-"")"),"-")</f>
        <v>-</v>
      </c>
      <c r="C12746" s="74">
        <f t="shared" si="98"/>
        <v>0</v>
      </c>
      <c r="D12746" s="149">
        <f t="shared" si="99"/>
        <v>45586</v>
      </c>
    </row>
    <row r="12747" spans="1:4">
      <c r="B12747" s="74" t="str">
        <f ca="1">IFERROR(__xludf.DUMMYFUNCTION("IF(REGEXMATCH(A12747,""wealth planning""),""Script 1"",""-"")"),"-")</f>
        <v>-</v>
      </c>
      <c r="C12747" s="74">
        <f t="shared" si="98"/>
        <v>0</v>
      </c>
      <c r="D12747" s="74" t="str">
        <f t="shared" si="99"/>
        <v>You: Okay baik. Terima kasih atas reply. Jika ada inquiry atau soalan boleh je contact saya. Semoga dipermudahkan urusan Danial</v>
      </c>
    </row>
    <row r="12748" spans="1:4">
      <c r="A12748" s="74" t="s">
        <v>8016</v>
      </c>
      <c r="B12748" s="74" t="str">
        <f ca="1">IFERROR(__xludf.DUMMYFUNCTION("IF(REGEXMATCH(A12748,""wealth planning""),""Script 1"",""-"")"),"-")</f>
        <v>-</v>
      </c>
      <c r="C12748" s="74">
        <f t="shared" si="98"/>
        <v>0</v>
      </c>
      <c r="D12748" s="74">
        <f t="shared" si="99"/>
        <v>0</v>
      </c>
    </row>
    <row r="12749" spans="1:4">
      <c r="A12749" s="74" t="s">
        <v>8017</v>
      </c>
      <c r="B12749" s="74" t="str">
        <f ca="1">IFERROR(__xludf.DUMMYFUNCTION("IF(REGEXMATCH(A12749,""wealth planning""),""Script 1"",""-"")"),"-")</f>
        <v>-</v>
      </c>
      <c r="C12749" s="74" t="str">
        <f t="shared" si="98"/>
        <v>Muhammad Irfan Shamsul BahariStatus is reachable</v>
      </c>
      <c r="D12749" s="74">
        <f t="shared" si="99"/>
        <v>0</v>
      </c>
    </row>
    <row r="12750" spans="1:4">
      <c r="A12750" s="149">
        <v>45586</v>
      </c>
      <c r="B12750" s="74" t="str">
        <f ca="1">IFERROR(__xludf.DUMMYFUNCTION("IF(REGEXMATCH(A12750,""wealth planning""),""Script 1"",""-"")"),"#VALUE!")</f>
        <v>#VALUE!</v>
      </c>
      <c r="C12750" s="74" t="str">
        <f t="shared" si="98"/>
        <v>Muhammad Irfan Shamsul Bahari</v>
      </c>
      <c r="D12750" s="74">
        <f t="shared" si="99"/>
        <v>0</v>
      </c>
    </row>
    <row r="12751" spans="1:4">
      <c r="A12751" s="149">
        <v>45586</v>
      </c>
      <c r="B12751" s="74" t="str">
        <f ca="1">IFERROR(__xludf.DUMMYFUNCTION("IF(REGEXMATCH(A12751,""wealth planning""),""Script 1"",""-"")"),"#VALUE!")</f>
        <v>#VALUE!</v>
      </c>
      <c r="C12751" s="149">
        <f t="shared" si="98"/>
        <v>45586</v>
      </c>
      <c r="D12751" s="74" t="str">
        <f t="shared" si="99"/>
        <v>Muhammad Irfan Shamsul BahariStatus is reachable</v>
      </c>
    </row>
    <row r="12752" spans="1:4">
      <c r="A12752" s="74" t="s">
        <v>8018</v>
      </c>
      <c r="B12752" s="74" t="str">
        <f ca="1">IFERROR(__xludf.DUMMYFUNCTION("IF(REGEXMATCH(A12752,""wealth planning""),""Script 1"",""-"")"),"-")</f>
        <v>-</v>
      </c>
      <c r="C12752" s="149">
        <f t="shared" si="98"/>
        <v>45586</v>
      </c>
      <c r="D12752" s="74" t="str">
        <f t="shared" si="99"/>
        <v>Muhammad Irfan Shamsul Bahari</v>
      </c>
    </row>
    <row r="12753" spans="1:4">
      <c r="B12753" s="74" t="str">
        <f ca="1">IFERROR(__xludf.DUMMYFUNCTION("IF(REGEXMATCH(A12753,""wealth planning""),""Script 1"",""-"")"),"-")</f>
        <v>-</v>
      </c>
      <c r="C12753" s="74" t="str">
        <f t="shared" si="98"/>
        <v>You: Okay baik. Terima kasih atas reply. Jika ada inquiry atau soalan boleh je contact saya. Semoga dipermudahkan urusan Irfan</v>
      </c>
      <c r="D12753" s="149">
        <f t="shared" si="99"/>
        <v>45586</v>
      </c>
    </row>
    <row r="12754" spans="1:4">
      <c r="B12754" s="74" t="str">
        <f ca="1">IFERROR(__xludf.DUMMYFUNCTION("IF(REGEXMATCH(A12754,""wealth planning""),""Script 1"",""-"")"),"-")</f>
        <v>-</v>
      </c>
      <c r="C12754" s="74">
        <f t="shared" ref="C12754:C13008" si="100">A12753</f>
        <v>0</v>
      </c>
      <c r="D12754" s="149">
        <f t="shared" ref="D12754:D13008" si="101">A12751</f>
        <v>45586</v>
      </c>
    </row>
    <row r="12755" spans="1:4">
      <c r="B12755" s="74" t="str">
        <f ca="1">IFERROR(__xludf.DUMMYFUNCTION("IF(REGEXMATCH(A12755,""wealth planning""),""Script 1"",""-"")"),"-")</f>
        <v>-</v>
      </c>
      <c r="C12755" s="74">
        <f t="shared" si="100"/>
        <v>0</v>
      </c>
      <c r="D12755" s="74" t="str">
        <f t="shared" si="101"/>
        <v>You: Okay baik. Terima kasih atas reply. Jika ada inquiry atau soalan boleh je contact saya. Semoga dipermudahkan urusan Irfan</v>
      </c>
    </row>
    <row r="12756" spans="1:4">
      <c r="B12756" s="74" t="str">
        <f ca="1">IFERROR(__xludf.DUMMYFUNCTION("IF(REGEXMATCH(A12756,""wealth planning""),""Script 1"",""-"")"),"-")</f>
        <v>-</v>
      </c>
      <c r="C12756" s="74">
        <f t="shared" si="100"/>
        <v>0</v>
      </c>
      <c r="D12756" s="74">
        <f t="shared" si="101"/>
        <v>0</v>
      </c>
    </row>
    <row r="12757" spans="1:4">
      <c r="A12757" s="74" t="s">
        <v>8021</v>
      </c>
      <c r="B12757" s="74" t="str">
        <f ca="1">IFERROR(__xludf.DUMMYFUNCTION("IF(REGEXMATCH(A12757,""wealth planning""),""Script 1"",""-"")"),"-")</f>
        <v>-</v>
      </c>
      <c r="C12757" s="74">
        <f t="shared" si="100"/>
        <v>0</v>
      </c>
      <c r="D12757" s="74">
        <f t="shared" si="101"/>
        <v>0</v>
      </c>
    </row>
    <row r="12758" spans="1:4">
      <c r="A12758" s="149">
        <v>45586</v>
      </c>
      <c r="B12758" s="74" t="str">
        <f ca="1">IFERROR(__xludf.DUMMYFUNCTION("IF(REGEXMATCH(A12758,""wealth planning""),""Script 1"",""-"")"),"#VALUE!")</f>
        <v>#VALUE!</v>
      </c>
      <c r="C12758" s="74" t="str">
        <f t="shared" si="100"/>
        <v>Syazana Aliah Zakaria</v>
      </c>
      <c r="D12758" s="74">
        <f t="shared" si="101"/>
        <v>0</v>
      </c>
    </row>
    <row r="12759" spans="1:4">
      <c r="A12759" s="149">
        <v>45586</v>
      </c>
      <c r="B12759" s="74" t="str">
        <f ca="1">IFERROR(__xludf.DUMMYFUNCTION("IF(REGEXMATCH(A12759,""wealth planning""),""Script 1"",""-"")"),"#VALUE!")</f>
        <v>#VALUE!</v>
      </c>
      <c r="C12759" s="149">
        <f t="shared" si="100"/>
        <v>45586</v>
      </c>
      <c r="D12759" s="74">
        <f t="shared" si="101"/>
        <v>0</v>
      </c>
    </row>
    <row r="12760" spans="1:4">
      <c r="A12760" s="74" t="s">
        <v>4607</v>
      </c>
      <c r="B12760" s="74" t="str">
        <f ca="1">IFERROR(__xludf.DUMMYFUNCTION("IF(REGEXMATCH(A12760,""wealth planning""),""Script 1"",""-"")"),"Script 1")</f>
        <v>Script 1</v>
      </c>
      <c r="C12760" s="149">
        <f t="shared" si="100"/>
        <v>45586</v>
      </c>
      <c r="D12760" s="74" t="str">
        <f t="shared" si="101"/>
        <v>Syazana Aliah Zakaria</v>
      </c>
    </row>
    <row r="12761" spans="1:4">
      <c r="B12761" s="74" t="str">
        <f ca="1">IFERROR(__xludf.DUMMYFUNCTION("IF(REGEXMATCH(A12761,""wealth planning""),""Script 1"",""-"")"),"-")</f>
        <v>-</v>
      </c>
      <c r="C12761" s="74" t="str">
        <f t="shared" si="100"/>
        <v>You: Hai assalamualaikum Syazana,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761" s="149">
        <f t="shared" si="101"/>
        <v>45586</v>
      </c>
    </row>
    <row r="12762" spans="1:4">
      <c r="B12762" s="74" t="str">
        <f ca="1">IFERROR(__xludf.DUMMYFUNCTION("IF(REGEXMATCH(A12762,""wealth planning""),""Script 1"",""-"")"),"-")</f>
        <v>-</v>
      </c>
      <c r="C12762" s="74">
        <f t="shared" si="100"/>
        <v>0</v>
      </c>
      <c r="D12762" s="149">
        <f t="shared" si="101"/>
        <v>45586</v>
      </c>
    </row>
    <row r="12763" spans="1:4">
      <c r="B12763" s="74" t="str">
        <f ca="1">IFERROR(__xludf.DUMMYFUNCTION("IF(REGEXMATCH(A12763,""wealth planning""),""Script 1"",""-"")"),"-")</f>
        <v>-</v>
      </c>
      <c r="C12763" s="74">
        <f t="shared" si="100"/>
        <v>0</v>
      </c>
      <c r="D12763" s="74" t="str">
        <f t="shared" si="101"/>
        <v>You: Hai assalamualaikum Syazana,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764" spans="1:4">
      <c r="A12764" s="74" t="s">
        <v>8023</v>
      </c>
      <c r="B12764" s="74" t="str">
        <f ca="1">IFERROR(__xludf.DUMMYFUNCTION("IF(REGEXMATCH(A12764,""wealth planning""),""Script 1"",""-"")"),"-")</f>
        <v>-</v>
      </c>
      <c r="C12764" s="74">
        <f t="shared" si="100"/>
        <v>0</v>
      </c>
      <c r="D12764" s="74">
        <f t="shared" si="101"/>
        <v>0</v>
      </c>
    </row>
    <row r="12765" spans="1:4">
      <c r="A12765" s="74" t="s">
        <v>8024</v>
      </c>
      <c r="B12765" s="74" t="str">
        <f ca="1">IFERROR(__xludf.DUMMYFUNCTION("IF(REGEXMATCH(A12765,""wealth planning""),""Script 1"",""-"")"),"-")</f>
        <v>-</v>
      </c>
      <c r="C12765" s="74" t="str">
        <f t="shared" si="100"/>
        <v>Rizwan RasidStatus is reachable</v>
      </c>
      <c r="D12765" s="74">
        <f t="shared" si="101"/>
        <v>0</v>
      </c>
    </row>
    <row r="12766" spans="1:4">
      <c r="A12766" s="149">
        <v>45586</v>
      </c>
      <c r="B12766" s="74" t="str">
        <f ca="1">IFERROR(__xludf.DUMMYFUNCTION("IF(REGEXMATCH(A12766,""wealth planning""),""Script 1"",""-"")"),"#VALUE!")</f>
        <v>#VALUE!</v>
      </c>
      <c r="C12766" s="74" t="str">
        <f t="shared" si="100"/>
        <v>Rizwan Rasid</v>
      </c>
      <c r="D12766" s="74">
        <f t="shared" si="101"/>
        <v>0</v>
      </c>
    </row>
    <row r="12767" spans="1:4">
      <c r="A12767" s="149">
        <v>45586</v>
      </c>
      <c r="B12767" s="74" t="str">
        <f ca="1">IFERROR(__xludf.DUMMYFUNCTION("IF(REGEXMATCH(A12767,""wealth planning""),""Script 1"",""-"")"),"#VALUE!")</f>
        <v>#VALUE!</v>
      </c>
      <c r="C12767" s="149">
        <f t="shared" si="100"/>
        <v>45586</v>
      </c>
      <c r="D12767" s="74" t="str">
        <f t="shared" si="101"/>
        <v>Rizwan RasidStatus is reachable</v>
      </c>
    </row>
    <row r="12768" spans="1:4">
      <c r="A12768" s="74" t="s">
        <v>8025</v>
      </c>
      <c r="B12768" s="74" t="str">
        <f ca="1">IFERROR(__xludf.DUMMYFUNCTION("IF(REGEXMATCH(A12768,""wealth planning""),""Script 1"",""-"")"),"Script 1")</f>
        <v>Script 1</v>
      </c>
      <c r="C12768" s="149">
        <f t="shared" si="100"/>
        <v>45586</v>
      </c>
      <c r="D12768" s="74" t="str">
        <f t="shared" si="101"/>
        <v>Rizwan Rasid</v>
      </c>
    </row>
    <row r="12769" spans="1:4">
      <c r="B12769" s="74" t="str">
        <f ca="1">IFERROR(__xludf.DUMMYFUNCTION("IF(REGEXMATCH(A12769,""wealth planning""),""Script 1"",""-"")"),"-")</f>
        <v>-</v>
      </c>
      <c r="C12769" s="74" t="str">
        <f t="shared" si="100"/>
        <v>You: Hai assalamualaikum Rizwan,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769" s="149">
        <f t="shared" si="101"/>
        <v>45586</v>
      </c>
    </row>
    <row r="12770" spans="1:4">
      <c r="B12770" s="74" t="str">
        <f ca="1">IFERROR(__xludf.DUMMYFUNCTION("IF(REGEXMATCH(A12770,""wealth planning""),""Script 1"",""-"")"),"-")</f>
        <v>-</v>
      </c>
      <c r="C12770" s="74">
        <f t="shared" si="100"/>
        <v>0</v>
      </c>
      <c r="D12770" s="149">
        <f t="shared" si="101"/>
        <v>45586</v>
      </c>
    </row>
    <row r="12771" spans="1:4">
      <c r="B12771" s="74" t="str">
        <f ca="1">IFERROR(__xludf.DUMMYFUNCTION("IF(REGEXMATCH(A12771,""wealth planning""),""Script 1"",""-"")"),"-")</f>
        <v>-</v>
      </c>
      <c r="C12771" s="74">
        <f t="shared" si="100"/>
        <v>0</v>
      </c>
      <c r="D12771" s="74" t="str">
        <f t="shared" si="101"/>
        <v>You: Hai assalamualaikum Rizwan,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772" spans="1:4">
      <c r="A12772" s="74" t="s">
        <v>8027</v>
      </c>
      <c r="B12772" s="74" t="str">
        <f ca="1">IFERROR(__xludf.DUMMYFUNCTION("IF(REGEXMATCH(A12772,""wealth planning""),""Script 1"",""-"")"),"-")</f>
        <v>-</v>
      </c>
      <c r="C12772" s="74">
        <f t="shared" si="100"/>
        <v>0</v>
      </c>
      <c r="D12772" s="74">
        <f t="shared" si="101"/>
        <v>0</v>
      </c>
    </row>
    <row r="12773" spans="1:4">
      <c r="A12773" s="74" t="s">
        <v>8028</v>
      </c>
      <c r="B12773" s="74" t="str">
        <f ca="1">IFERROR(__xludf.DUMMYFUNCTION("IF(REGEXMATCH(A12773,""wealth planning""),""Script 1"",""-"")"),"-")</f>
        <v>-</v>
      </c>
      <c r="C12773" s="74" t="str">
        <f t="shared" si="100"/>
        <v>Mohamad AriffinStatus is reachable</v>
      </c>
      <c r="D12773" s="74">
        <f t="shared" si="101"/>
        <v>0</v>
      </c>
    </row>
    <row r="12774" spans="1:4">
      <c r="A12774" s="149">
        <v>45586</v>
      </c>
      <c r="B12774" s="74" t="str">
        <f ca="1">IFERROR(__xludf.DUMMYFUNCTION("IF(REGEXMATCH(A12774,""wealth planning""),""Script 1"",""-"")"),"#VALUE!")</f>
        <v>#VALUE!</v>
      </c>
      <c r="C12774" s="74" t="str">
        <f t="shared" si="100"/>
        <v>Mohamad Ariffin</v>
      </c>
      <c r="D12774" s="74">
        <f t="shared" si="101"/>
        <v>0</v>
      </c>
    </row>
    <row r="12775" spans="1:4">
      <c r="A12775" s="149">
        <v>45586</v>
      </c>
      <c r="B12775" s="74" t="str">
        <f ca="1">IFERROR(__xludf.DUMMYFUNCTION("IF(REGEXMATCH(A12775,""wealth planning""),""Script 1"",""-"")"),"#VALUE!")</f>
        <v>#VALUE!</v>
      </c>
      <c r="C12775" s="149">
        <f t="shared" si="100"/>
        <v>45586</v>
      </c>
      <c r="D12775" s="74" t="str">
        <f t="shared" si="101"/>
        <v>Mohamad AriffinStatus is reachable</v>
      </c>
    </row>
    <row r="12776" spans="1:4">
      <c r="A12776" s="74" t="s">
        <v>3054</v>
      </c>
      <c r="B12776" s="74" t="str">
        <f ca="1">IFERROR(__xludf.DUMMYFUNCTION("IF(REGEXMATCH(A12776,""wealth planning""),""Script 1"",""-"")"),"Script 1")</f>
        <v>Script 1</v>
      </c>
      <c r="C12776" s="149">
        <f t="shared" si="100"/>
        <v>45586</v>
      </c>
      <c r="D12776" s="74" t="str">
        <f t="shared" si="101"/>
        <v>Mohamad Ariffin</v>
      </c>
    </row>
    <row r="12777" spans="1:4">
      <c r="B12777" s="74" t="str">
        <f ca="1">IFERROR(__xludf.DUMMYFUNCTION("IF(REGEXMATCH(A12777,""wealth planning""),""Script 1"",""-"")"),"-")</f>
        <v>-</v>
      </c>
      <c r="C12777" s="74" t="str">
        <f t="shared" si="100"/>
        <v>You: Hai assalamualaikum Ariffin,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777" s="149">
        <f t="shared" si="101"/>
        <v>45586</v>
      </c>
    </row>
    <row r="12778" spans="1:4">
      <c r="B12778" s="74" t="str">
        <f ca="1">IFERROR(__xludf.DUMMYFUNCTION("IF(REGEXMATCH(A12778,""wealth planning""),""Script 1"",""-"")"),"-")</f>
        <v>-</v>
      </c>
      <c r="C12778" s="74">
        <f t="shared" si="100"/>
        <v>0</v>
      </c>
      <c r="D12778" s="149">
        <f t="shared" si="101"/>
        <v>45586</v>
      </c>
    </row>
    <row r="12779" spans="1:4">
      <c r="B12779" s="74" t="str">
        <f ca="1">IFERROR(__xludf.DUMMYFUNCTION("IF(REGEXMATCH(A12779,""wealth planning""),""Script 1"",""-"")"),"-")</f>
        <v>-</v>
      </c>
      <c r="C12779" s="74">
        <f t="shared" si="100"/>
        <v>0</v>
      </c>
      <c r="D12779" s="74" t="str">
        <f t="shared" si="101"/>
        <v>You: Hai assalamualaikum Ariffin,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780" spans="1:4">
      <c r="B12780" s="74" t="str">
        <f ca="1">IFERROR(__xludf.DUMMYFUNCTION("IF(REGEXMATCH(A12780,""wealth planning""),""Script 1"",""-"")"),"-")</f>
        <v>-</v>
      </c>
      <c r="C12780" s="74">
        <f t="shared" si="100"/>
        <v>0</v>
      </c>
      <c r="D12780" s="74">
        <f t="shared" si="101"/>
        <v>0</v>
      </c>
    </row>
    <row r="12781" spans="1:4">
      <c r="A12781" s="74" t="s">
        <v>8031</v>
      </c>
      <c r="B12781" s="74" t="str">
        <f ca="1">IFERROR(__xludf.DUMMYFUNCTION("IF(REGEXMATCH(A12781,""wealth planning""),""Script 1"",""-"")"),"-")</f>
        <v>-</v>
      </c>
      <c r="C12781" s="74">
        <f t="shared" si="100"/>
        <v>0</v>
      </c>
      <c r="D12781" s="74">
        <f t="shared" si="101"/>
        <v>0</v>
      </c>
    </row>
    <row r="12782" spans="1:4">
      <c r="A12782" s="149">
        <v>45586</v>
      </c>
      <c r="B12782" s="74" t="str">
        <f ca="1">IFERROR(__xludf.DUMMYFUNCTION("IF(REGEXMATCH(A12782,""wealth planning""),""Script 1"",""-"")"),"#VALUE!")</f>
        <v>#VALUE!</v>
      </c>
      <c r="C12782" s="74" t="str">
        <f t="shared" si="100"/>
        <v>Puteri Azwan</v>
      </c>
      <c r="D12782" s="74">
        <f t="shared" si="101"/>
        <v>0</v>
      </c>
    </row>
    <row r="12783" spans="1:4">
      <c r="A12783" s="149">
        <v>45586</v>
      </c>
      <c r="B12783" s="74" t="str">
        <f ca="1">IFERROR(__xludf.DUMMYFUNCTION("IF(REGEXMATCH(A12783,""wealth planning""),""Script 1"",""-"")"),"#VALUE!")</f>
        <v>#VALUE!</v>
      </c>
      <c r="C12783" s="149">
        <f t="shared" si="100"/>
        <v>45586</v>
      </c>
      <c r="D12783" s="74">
        <f t="shared" si="101"/>
        <v>0</v>
      </c>
    </row>
    <row r="12784" spans="1:4">
      <c r="A12784" s="74" t="s">
        <v>8032</v>
      </c>
      <c r="B12784" s="74" t="str">
        <f ca="1">IFERROR(__xludf.DUMMYFUNCTION("IF(REGEXMATCH(A12784,""wealth planning""),""Script 1"",""-"")"),"Script 1")</f>
        <v>Script 1</v>
      </c>
      <c r="C12784" s="149">
        <f t="shared" si="100"/>
        <v>45586</v>
      </c>
      <c r="D12784" s="74" t="str">
        <f t="shared" si="101"/>
        <v>Puteri Azwan</v>
      </c>
    </row>
    <row r="12785" spans="1:4">
      <c r="B12785" s="74" t="str">
        <f ca="1">IFERROR(__xludf.DUMMYFUNCTION("IF(REGEXMATCH(A12785,""wealth planning""),""Script 1"",""-"")"),"-")</f>
        <v>-</v>
      </c>
      <c r="C12785" s="74" t="str">
        <f t="shared" si="100"/>
        <v>You: Hai assalamualaikum Puteri Azwan,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785" s="149">
        <f t="shared" si="101"/>
        <v>45586</v>
      </c>
    </row>
    <row r="12786" spans="1:4">
      <c r="B12786" s="74" t="str">
        <f ca="1">IFERROR(__xludf.DUMMYFUNCTION("IF(REGEXMATCH(A12786,""wealth planning""),""Script 1"",""-"")"),"-")</f>
        <v>-</v>
      </c>
      <c r="C12786" s="74">
        <f t="shared" si="100"/>
        <v>0</v>
      </c>
      <c r="D12786" s="149">
        <f t="shared" si="101"/>
        <v>45586</v>
      </c>
    </row>
    <row r="12787" spans="1:4">
      <c r="B12787" s="74" t="str">
        <f ca="1">IFERROR(__xludf.DUMMYFUNCTION("IF(REGEXMATCH(A12787,""wealth planning""),""Script 1"",""-"")"),"-")</f>
        <v>-</v>
      </c>
      <c r="C12787" s="74">
        <f t="shared" si="100"/>
        <v>0</v>
      </c>
      <c r="D12787" s="74" t="str">
        <f t="shared" si="101"/>
        <v>You: Hai assalamualaikum Puteri Azwan,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788" spans="1:4">
      <c r="A12788" s="74" t="s">
        <v>8034</v>
      </c>
      <c r="B12788" s="74" t="str">
        <f ca="1">IFERROR(__xludf.DUMMYFUNCTION("IF(REGEXMATCH(A12788,""wealth planning""),""Script 1"",""-"")"),"-")</f>
        <v>-</v>
      </c>
      <c r="C12788" s="74">
        <f t="shared" si="100"/>
        <v>0</v>
      </c>
      <c r="D12788" s="74">
        <f t="shared" si="101"/>
        <v>0</v>
      </c>
    </row>
    <row r="12789" spans="1:4">
      <c r="A12789" s="74" t="s">
        <v>8035</v>
      </c>
      <c r="B12789" s="74" t="str">
        <f ca="1">IFERROR(__xludf.DUMMYFUNCTION("IF(REGEXMATCH(A12789,""wealth planning""),""Script 1"",""-"")"),"-")</f>
        <v>-</v>
      </c>
      <c r="C12789" s="74" t="str">
        <f t="shared" si="100"/>
        <v>Nurizati Ahmad NizamStatus is reachable</v>
      </c>
      <c r="D12789" s="74">
        <f t="shared" si="101"/>
        <v>0</v>
      </c>
    </row>
    <row r="12790" spans="1:4">
      <c r="A12790" s="149">
        <v>45586</v>
      </c>
      <c r="B12790" s="74" t="str">
        <f ca="1">IFERROR(__xludf.DUMMYFUNCTION("IF(REGEXMATCH(A12790,""wealth planning""),""Script 1"",""-"")"),"#VALUE!")</f>
        <v>#VALUE!</v>
      </c>
      <c r="C12790" s="74" t="str">
        <f t="shared" si="100"/>
        <v>Nurizati Ahmad Nizam</v>
      </c>
      <c r="D12790" s="74">
        <f t="shared" si="101"/>
        <v>0</v>
      </c>
    </row>
    <row r="12791" spans="1:4">
      <c r="A12791" s="149">
        <v>45586</v>
      </c>
      <c r="B12791" s="74" t="str">
        <f ca="1">IFERROR(__xludf.DUMMYFUNCTION("IF(REGEXMATCH(A12791,""wealth planning""),""Script 1"",""-"")"),"#VALUE!")</f>
        <v>#VALUE!</v>
      </c>
      <c r="C12791" s="149">
        <f t="shared" si="100"/>
        <v>45586</v>
      </c>
      <c r="D12791" s="74" t="str">
        <f t="shared" si="101"/>
        <v>Nurizati Ahmad NizamStatus is reachable</v>
      </c>
    </row>
    <row r="12792" spans="1:4">
      <c r="A12792" s="74" t="s">
        <v>8036</v>
      </c>
      <c r="B12792" s="74" t="str">
        <f ca="1">IFERROR(__xludf.DUMMYFUNCTION("IF(REGEXMATCH(A12792,""wealth planning""),""Script 1"",""-"")"),"Script 1")</f>
        <v>Script 1</v>
      </c>
      <c r="C12792" s="149">
        <f t="shared" si="100"/>
        <v>45586</v>
      </c>
      <c r="D12792" s="74" t="str">
        <f t="shared" si="101"/>
        <v>Nurizati Ahmad Nizam</v>
      </c>
    </row>
    <row r="12793" spans="1:4">
      <c r="B12793" s="74" t="str">
        <f ca="1">IFERROR(__xludf.DUMMYFUNCTION("IF(REGEXMATCH(A12793,""wealth planning""),""Script 1"",""-"")"),"-")</f>
        <v>-</v>
      </c>
      <c r="C12793" s="74" t="str">
        <f t="shared" si="100"/>
        <v>You: Hai assalamualaikum Nurizati,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793" s="149">
        <f t="shared" si="101"/>
        <v>45586</v>
      </c>
    </row>
    <row r="12794" spans="1:4">
      <c r="B12794" s="74" t="str">
        <f ca="1">IFERROR(__xludf.DUMMYFUNCTION("IF(REGEXMATCH(A12794,""wealth planning""),""Script 1"",""-"")"),"-")</f>
        <v>-</v>
      </c>
      <c r="C12794" s="74">
        <f t="shared" si="100"/>
        <v>0</v>
      </c>
      <c r="D12794" s="149">
        <f t="shared" si="101"/>
        <v>45586</v>
      </c>
    </row>
    <row r="12795" spans="1:4">
      <c r="B12795" s="74" t="str">
        <f ca="1">IFERROR(__xludf.DUMMYFUNCTION("IF(REGEXMATCH(A12795,""wealth planning""),""Script 1"",""-"")"),"-")</f>
        <v>-</v>
      </c>
      <c r="C12795" s="74">
        <f t="shared" si="100"/>
        <v>0</v>
      </c>
      <c r="D12795" s="74" t="str">
        <f t="shared" si="101"/>
        <v>You: Hai assalamualaikum Nurizati,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796" spans="1:4">
      <c r="B12796" s="74" t="str">
        <f ca="1">IFERROR(__xludf.DUMMYFUNCTION("IF(REGEXMATCH(A12796,""wealth planning""),""Script 1"",""-"")"),"-")</f>
        <v>-</v>
      </c>
      <c r="C12796" s="74">
        <f t="shared" si="100"/>
        <v>0</v>
      </c>
      <c r="D12796" s="74">
        <f t="shared" si="101"/>
        <v>0</v>
      </c>
    </row>
    <row r="12797" spans="1:4">
      <c r="A12797" s="74" t="s">
        <v>8039</v>
      </c>
      <c r="B12797" s="74" t="str">
        <f ca="1">IFERROR(__xludf.DUMMYFUNCTION("IF(REGEXMATCH(A12797,""wealth planning""),""Script 1"",""-"")"),"-")</f>
        <v>-</v>
      </c>
      <c r="C12797" s="74">
        <f t="shared" si="100"/>
        <v>0</v>
      </c>
      <c r="D12797" s="74">
        <f t="shared" si="101"/>
        <v>0</v>
      </c>
    </row>
    <row r="12798" spans="1:4">
      <c r="A12798" s="149">
        <v>45586</v>
      </c>
      <c r="B12798" s="74" t="str">
        <f ca="1">IFERROR(__xludf.DUMMYFUNCTION("IF(REGEXMATCH(A12798,""wealth planning""),""Script 1"",""-"")"),"#VALUE!")</f>
        <v>#VALUE!</v>
      </c>
      <c r="C12798" s="74" t="str">
        <f t="shared" si="100"/>
        <v>Amirul Syafiq</v>
      </c>
      <c r="D12798" s="74">
        <f t="shared" si="101"/>
        <v>0</v>
      </c>
    </row>
    <row r="12799" spans="1:4">
      <c r="A12799" s="149">
        <v>45586</v>
      </c>
      <c r="B12799" s="74" t="str">
        <f ca="1">IFERROR(__xludf.DUMMYFUNCTION("IF(REGEXMATCH(A12799,""wealth planning""),""Script 1"",""-"")"),"#VALUE!")</f>
        <v>#VALUE!</v>
      </c>
      <c r="C12799" s="149">
        <f t="shared" si="100"/>
        <v>45586</v>
      </c>
      <c r="D12799" s="74">
        <f t="shared" si="101"/>
        <v>0</v>
      </c>
    </row>
    <row r="12800" spans="1:4">
      <c r="A12800" s="74" t="s">
        <v>8040</v>
      </c>
      <c r="B12800" s="74" t="str">
        <f ca="1">IFERROR(__xludf.DUMMYFUNCTION("IF(REGEXMATCH(A12800,""wealth planning""),""Script 1"",""-"")"),"Script 1")</f>
        <v>Script 1</v>
      </c>
      <c r="C12800" s="149">
        <f t="shared" si="100"/>
        <v>45586</v>
      </c>
      <c r="D12800" s="74" t="str">
        <f t="shared" si="101"/>
        <v>Amirul Syafiq</v>
      </c>
    </row>
    <row r="12801" spans="1:4">
      <c r="B12801" s="74" t="str">
        <f ca="1">IFERROR(__xludf.DUMMYFUNCTION("IF(REGEXMATCH(A12801,""wealth planning""),""Script 1"",""-"")"),"-")</f>
        <v>-</v>
      </c>
      <c r="C12801" s="74" t="str">
        <f t="shared" si="100"/>
        <v>You: Hai assalamualaikum tuan Amirul Syafiq,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801" s="149">
        <f t="shared" si="101"/>
        <v>45586</v>
      </c>
    </row>
    <row r="12802" spans="1:4">
      <c r="B12802" s="74" t="str">
        <f ca="1">IFERROR(__xludf.DUMMYFUNCTION("IF(REGEXMATCH(A12802,""wealth planning""),""Script 1"",""-"")"),"-")</f>
        <v>-</v>
      </c>
      <c r="C12802" s="74">
        <f t="shared" si="100"/>
        <v>0</v>
      </c>
      <c r="D12802" s="149">
        <f t="shared" si="101"/>
        <v>45586</v>
      </c>
    </row>
    <row r="12803" spans="1:4">
      <c r="B12803" s="74" t="str">
        <f ca="1">IFERROR(__xludf.DUMMYFUNCTION("IF(REGEXMATCH(A12803,""wealth planning""),""Script 1"",""-"")"),"-")</f>
        <v>-</v>
      </c>
      <c r="C12803" s="74">
        <f t="shared" si="100"/>
        <v>0</v>
      </c>
      <c r="D12803" s="74" t="str">
        <f t="shared" si="101"/>
        <v>You: Hai assalamualaikum tuan Amirul Syafiq,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804" spans="1:4">
      <c r="A12804" s="74" t="s">
        <v>8042</v>
      </c>
      <c r="B12804" s="74" t="str">
        <f ca="1">IFERROR(__xludf.DUMMYFUNCTION("IF(REGEXMATCH(A12804,""wealth planning""),""Script 1"",""-"")"),"-")</f>
        <v>-</v>
      </c>
      <c r="C12804" s="74">
        <f t="shared" si="100"/>
        <v>0</v>
      </c>
      <c r="D12804" s="74">
        <f t="shared" si="101"/>
        <v>0</v>
      </c>
    </row>
    <row r="12805" spans="1:4">
      <c r="A12805" s="74" t="s">
        <v>8043</v>
      </c>
      <c r="B12805" s="74" t="str">
        <f ca="1">IFERROR(__xludf.DUMMYFUNCTION("IF(REGEXMATCH(A12805,""wealth planning""),""Script 1"",""-"")"),"-")</f>
        <v>-</v>
      </c>
      <c r="C12805" s="74" t="str">
        <f t="shared" si="100"/>
        <v>Nurul Ainaa NajwaStatus is reachable</v>
      </c>
      <c r="D12805" s="74">
        <f t="shared" si="101"/>
        <v>0</v>
      </c>
    </row>
    <row r="12806" spans="1:4">
      <c r="A12806" s="149">
        <v>45586</v>
      </c>
      <c r="B12806" s="74" t="str">
        <f ca="1">IFERROR(__xludf.DUMMYFUNCTION("IF(REGEXMATCH(A12806,""wealth planning""),""Script 1"",""-"")"),"#VALUE!")</f>
        <v>#VALUE!</v>
      </c>
      <c r="C12806" s="74" t="str">
        <f t="shared" si="100"/>
        <v>Nurul Ainaa Najwa</v>
      </c>
      <c r="D12806" s="74">
        <f t="shared" si="101"/>
        <v>0</v>
      </c>
    </row>
    <row r="12807" spans="1:4">
      <c r="A12807" s="149">
        <v>45586</v>
      </c>
      <c r="B12807" s="74" t="str">
        <f ca="1">IFERROR(__xludf.DUMMYFUNCTION("IF(REGEXMATCH(A12807,""wealth planning""),""Script 1"",""-"")"),"#VALUE!")</f>
        <v>#VALUE!</v>
      </c>
      <c r="C12807" s="149">
        <f t="shared" si="100"/>
        <v>45586</v>
      </c>
      <c r="D12807" s="74" t="str">
        <f t="shared" si="101"/>
        <v>Nurul Ainaa NajwaStatus is reachable</v>
      </c>
    </row>
    <row r="12808" spans="1:4">
      <c r="A12808" s="74" t="s">
        <v>8044</v>
      </c>
      <c r="B12808" s="74" t="str">
        <f ca="1">IFERROR(__xludf.DUMMYFUNCTION("IF(REGEXMATCH(A12808,""wealth planning""),""Script 1"",""-"")"),"Script 1")</f>
        <v>Script 1</v>
      </c>
      <c r="C12808" s="149">
        <f t="shared" si="100"/>
        <v>45586</v>
      </c>
      <c r="D12808" s="74" t="str">
        <f t="shared" si="101"/>
        <v>Nurul Ainaa Najwa</v>
      </c>
    </row>
    <row r="12809" spans="1:4">
      <c r="B12809" s="74" t="str">
        <f ca="1">IFERROR(__xludf.DUMMYFUNCTION("IF(REGEXMATCH(A12809,""wealth planning""),""Script 1"",""-"")"),"-")</f>
        <v>-</v>
      </c>
      <c r="C12809" s="74" t="str">
        <f t="shared" si="100"/>
        <v>You: Hai assalamualaikum Nurul Ainaa,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809" s="149">
        <f t="shared" si="101"/>
        <v>45586</v>
      </c>
    </row>
    <row r="12810" spans="1:4">
      <c r="B12810" s="74" t="str">
        <f ca="1">IFERROR(__xludf.DUMMYFUNCTION("IF(REGEXMATCH(A12810,""wealth planning""),""Script 1"",""-"")"),"-")</f>
        <v>-</v>
      </c>
      <c r="C12810" s="74">
        <f t="shared" si="100"/>
        <v>0</v>
      </c>
      <c r="D12810" s="149">
        <f t="shared" si="101"/>
        <v>45586</v>
      </c>
    </row>
    <row r="12811" spans="1:4">
      <c r="B12811" s="74" t="str">
        <f ca="1">IFERROR(__xludf.DUMMYFUNCTION("IF(REGEXMATCH(A12811,""wealth planning""),""Script 1"",""-"")"),"-")</f>
        <v>-</v>
      </c>
      <c r="C12811" s="74">
        <f t="shared" si="100"/>
        <v>0</v>
      </c>
      <c r="D12811" s="74" t="str">
        <f t="shared" si="101"/>
        <v>You: Hai assalamualaikum Nurul Ainaa,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812" spans="1:4">
      <c r="B12812" s="74" t="str">
        <f ca="1">IFERROR(__xludf.DUMMYFUNCTION("IF(REGEXMATCH(A12812,""wealth planning""),""Script 1"",""-"")"),"-")</f>
        <v>-</v>
      </c>
      <c r="C12812" s="74">
        <f t="shared" si="100"/>
        <v>0</v>
      </c>
      <c r="D12812" s="74">
        <f t="shared" si="101"/>
        <v>0</v>
      </c>
    </row>
    <row r="12813" spans="1:4">
      <c r="A12813" s="74" t="s">
        <v>8047</v>
      </c>
      <c r="B12813" s="74" t="str">
        <f ca="1">IFERROR(__xludf.DUMMYFUNCTION("IF(REGEXMATCH(A12813,""wealth planning""),""Script 1"",""-"")"),"-")</f>
        <v>-</v>
      </c>
      <c r="C12813" s="74">
        <f t="shared" si="100"/>
        <v>0</v>
      </c>
      <c r="D12813" s="74">
        <f t="shared" si="101"/>
        <v>0</v>
      </c>
    </row>
    <row r="12814" spans="1:4">
      <c r="A12814" s="149">
        <v>45586</v>
      </c>
      <c r="B12814" s="74" t="str">
        <f ca="1">IFERROR(__xludf.DUMMYFUNCTION("IF(REGEXMATCH(A12814,""wealth planning""),""Script 1"",""-"")"),"#VALUE!")</f>
        <v>#VALUE!</v>
      </c>
      <c r="C12814" s="74" t="str">
        <f t="shared" si="100"/>
        <v>Muhammad Hafizuddin Rahimie Hidir</v>
      </c>
      <c r="D12814" s="74">
        <f t="shared" si="101"/>
        <v>0</v>
      </c>
    </row>
    <row r="12815" spans="1:4">
      <c r="A12815" s="149">
        <v>45586</v>
      </c>
      <c r="B12815" s="74" t="str">
        <f ca="1">IFERROR(__xludf.DUMMYFUNCTION("IF(REGEXMATCH(A12815,""wealth planning""),""Script 1"",""-"")"),"#VALUE!")</f>
        <v>#VALUE!</v>
      </c>
      <c r="C12815" s="149">
        <f t="shared" si="100"/>
        <v>45586</v>
      </c>
      <c r="D12815" s="74">
        <f t="shared" si="101"/>
        <v>0</v>
      </c>
    </row>
    <row r="12816" spans="1:4">
      <c r="A12816" s="74" t="s">
        <v>6787</v>
      </c>
      <c r="B12816" s="74" t="str">
        <f ca="1">IFERROR(__xludf.DUMMYFUNCTION("IF(REGEXMATCH(A12816,""wealth planning""),""Script 1"",""-"")"),"Script 1")</f>
        <v>Script 1</v>
      </c>
      <c r="C12816" s="149">
        <f t="shared" si="100"/>
        <v>45586</v>
      </c>
      <c r="D12816" s="74" t="str">
        <f t="shared" si="101"/>
        <v>Muhammad Hafizuddin Rahimie Hidir</v>
      </c>
    </row>
    <row r="12817" spans="1:4">
      <c r="B12817" s="74" t="str">
        <f ca="1">IFERROR(__xludf.DUMMYFUNCTION("IF(REGEXMATCH(A12817,""wealth planning""),""Script 1"",""-"")"),"-")</f>
        <v>-</v>
      </c>
      <c r="C12817" s="74" t="str">
        <f t="shared" si="100"/>
        <v>You: Hai assalamualaikum Hafizuddin,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817" s="149">
        <f t="shared" si="101"/>
        <v>45586</v>
      </c>
    </row>
    <row r="12818" spans="1:4">
      <c r="B12818" s="74" t="str">
        <f ca="1">IFERROR(__xludf.DUMMYFUNCTION("IF(REGEXMATCH(A12818,""wealth planning""),""Script 1"",""-"")"),"-")</f>
        <v>-</v>
      </c>
      <c r="C12818" s="74">
        <f t="shared" si="100"/>
        <v>0</v>
      </c>
      <c r="D12818" s="149">
        <f t="shared" si="101"/>
        <v>45586</v>
      </c>
    </row>
    <row r="12819" spans="1:4">
      <c r="B12819" s="74" t="str">
        <f ca="1">IFERROR(__xludf.DUMMYFUNCTION("IF(REGEXMATCH(A12819,""wealth planning""),""Script 1"",""-"")"),"-")</f>
        <v>-</v>
      </c>
      <c r="C12819" s="74">
        <f t="shared" si="100"/>
        <v>0</v>
      </c>
      <c r="D12819" s="74" t="str">
        <f t="shared" si="101"/>
        <v>You: Hai assalamualaikum Hafizuddin,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820" spans="1:4">
      <c r="A12820" s="74" t="s">
        <v>8049</v>
      </c>
      <c r="B12820" s="74" t="str">
        <f ca="1">IFERROR(__xludf.DUMMYFUNCTION("IF(REGEXMATCH(A12820,""wealth planning""),""Script 1"",""-"")"),"-")</f>
        <v>-</v>
      </c>
      <c r="C12820" s="74">
        <f t="shared" si="100"/>
        <v>0</v>
      </c>
      <c r="D12820" s="74">
        <f t="shared" si="101"/>
        <v>0</v>
      </c>
    </row>
    <row r="12821" spans="1:4">
      <c r="A12821" s="74" t="s">
        <v>8050</v>
      </c>
      <c r="B12821" s="74" t="str">
        <f ca="1">IFERROR(__xludf.DUMMYFUNCTION("IF(REGEXMATCH(A12821,""wealth planning""),""Script 1"",""-"")"),"-")</f>
        <v>-</v>
      </c>
      <c r="C12821" s="74" t="str">
        <f t="shared" si="100"/>
        <v>Idris Bin MustaphaStatus is reachable</v>
      </c>
      <c r="D12821" s="74">
        <f t="shared" si="101"/>
        <v>0</v>
      </c>
    </row>
    <row r="12822" spans="1:4">
      <c r="A12822" s="149">
        <v>45586</v>
      </c>
      <c r="B12822" s="74" t="str">
        <f ca="1">IFERROR(__xludf.DUMMYFUNCTION("IF(REGEXMATCH(A12822,""wealth planning""),""Script 1"",""-"")"),"#VALUE!")</f>
        <v>#VALUE!</v>
      </c>
      <c r="C12822" s="74" t="str">
        <f t="shared" si="100"/>
        <v>Idris Bin Mustapha</v>
      </c>
      <c r="D12822" s="74">
        <f t="shared" si="101"/>
        <v>0</v>
      </c>
    </row>
    <row r="12823" spans="1:4">
      <c r="A12823" s="149">
        <v>45586</v>
      </c>
      <c r="B12823" s="74" t="str">
        <f ca="1">IFERROR(__xludf.DUMMYFUNCTION("IF(REGEXMATCH(A12823,""wealth planning""),""Script 1"",""-"")"),"#VALUE!")</f>
        <v>#VALUE!</v>
      </c>
      <c r="C12823" s="149">
        <f t="shared" si="100"/>
        <v>45586</v>
      </c>
      <c r="D12823" s="74" t="str">
        <f t="shared" si="101"/>
        <v>Idris Bin MustaphaStatus is reachable</v>
      </c>
    </row>
    <row r="12824" spans="1:4">
      <c r="A12824" s="74" t="s">
        <v>8051</v>
      </c>
      <c r="B12824" s="74" t="str">
        <f ca="1">IFERROR(__xludf.DUMMYFUNCTION("IF(REGEXMATCH(A12824,""wealth planning""),""Script 1"",""-"")"),"Script 1")</f>
        <v>Script 1</v>
      </c>
      <c r="C12824" s="149">
        <f t="shared" si="100"/>
        <v>45586</v>
      </c>
      <c r="D12824" s="74" t="str">
        <f t="shared" si="101"/>
        <v>Idris Bin Mustapha</v>
      </c>
    </row>
    <row r="12825" spans="1:4">
      <c r="B12825" s="74" t="str">
        <f ca="1">IFERROR(__xludf.DUMMYFUNCTION("IF(REGEXMATCH(A12825,""wealth planning""),""Script 1"",""-"")"),"-")</f>
        <v>-</v>
      </c>
      <c r="C12825" s="74" t="str">
        <f t="shared" si="100"/>
        <v>You: Hai assalamualaikum tuan Idris,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825" s="149">
        <f t="shared" si="101"/>
        <v>45586</v>
      </c>
    </row>
    <row r="12826" spans="1:4">
      <c r="B12826" s="74" t="str">
        <f ca="1">IFERROR(__xludf.DUMMYFUNCTION("IF(REGEXMATCH(A12826,""wealth planning""),""Script 1"",""-"")"),"-")</f>
        <v>-</v>
      </c>
      <c r="C12826" s="74">
        <f t="shared" si="100"/>
        <v>0</v>
      </c>
      <c r="D12826" s="149">
        <f t="shared" si="101"/>
        <v>45586</v>
      </c>
    </row>
    <row r="12827" spans="1:4">
      <c r="B12827" s="74" t="str">
        <f ca="1">IFERROR(__xludf.DUMMYFUNCTION("IF(REGEXMATCH(A12827,""wealth planning""),""Script 1"",""-"")"),"-")</f>
        <v>-</v>
      </c>
      <c r="C12827" s="74">
        <f t="shared" si="100"/>
        <v>0</v>
      </c>
      <c r="D12827" s="74" t="str">
        <f t="shared" si="101"/>
        <v>You: Hai assalamualaikum tuan Idris,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828" spans="1:4">
      <c r="A12828" s="74" t="s">
        <v>8053</v>
      </c>
      <c r="B12828" s="74" t="str">
        <f ca="1">IFERROR(__xludf.DUMMYFUNCTION("IF(REGEXMATCH(A12828,""wealth planning""),""Script 1"",""-"")"),"-")</f>
        <v>-</v>
      </c>
      <c r="C12828" s="74">
        <f t="shared" si="100"/>
        <v>0</v>
      </c>
      <c r="D12828" s="74">
        <f t="shared" si="101"/>
        <v>0</v>
      </c>
    </row>
    <row r="12829" spans="1:4">
      <c r="A12829" s="74" t="s">
        <v>8054</v>
      </c>
      <c r="B12829" s="74" t="str">
        <f ca="1">IFERROR(__xludf.DUMMYFUNCTION("IF(REGEXMATCH(A12829,""wealth planning""),""Script 1"",""-"")"),"-")</f>
        <v>-</v>
      </c>
      <c r="C12829" s="74" t="str">
        <f t="shared" si="100"/>
        <v>Amir Zainal RasidStatus is reachable</v>
      </c>
      <c r="D12829" s="74">
        <f t="shared" si="101"/>
        <v>0</v>
      </c>
    </row>
    <row r="12830" spans="1:4">
      <c r="A12830" s="149">
        <v>45586</v>
      </c>
      <c r="B12830" s="74" t="str">
        <f ca="1">IFERROR(__xludf.DUMMYFUNCTION("IF(REGEXMATCH(A12830,""wealth planning""),""Script 1"",""-"")"),"#VALUE!")</f>
        <v>#VALUE!</v>
      </c>
      <c r="C12830" s="74" t="str">
        <f t="shared" si="100"/>
        <v>Amir Zainal Rasid</v>
      </c>
      <c r="D12830" s="74">
        <f t="shared" si="101"/>
        <v>0</v>
      </c>
    </row>
    <row r="12831" spans="1:4">
      <c r="A12831" s="149">
        <v>45586</v>
      </c>
      <c r="B12831" s="74" t="str">
        <f ca="1">IFERROR(__xludf.DUMMYFUNCTION("IF(REGEXMATCH(A12831,""wealth planning""),""Script 1"",""-"")"),"#VALUE!")</f>
        <v>#VALUE!</v>
      </c>
      <c r="C12831" s="149">
        <f t="shared" si="100"/>
        <v>45586</v>
      </c>
      <c r="D12831" s="74" t="str">
        <f t="shared" si="101"/>
        <v>Amir Zainal RasidStatus is reachable</v>
      </c>
    </row>
    <row r="12832" spans="1:4">
      <c r="A12832" s="74" t="s">
        <v>3597</v>
      </c>
      <c r="B12832" s="74" t="str">
        <f ca="1">IFERROR(__xludf.DUMMYFUNCTION("IF(REGEXMATCH(A12832,""wealth planning""),""Script 1"",""-"")"),"Script 1")</f>
        <v>Script 1</v>
      </c>
      <c r="C12832" s="149">
        <f t="shared" si="100"/>
        <v>45586</v>
      </c>
      <c r="D12832" s="74" t="str">
        <f t="shared" si="101"/>
        <v>Amir Zainal Rasid</v>
      </c>
    </row>
    <row r="12833" spans="1:4">
      <c r="B12833" s="74" t="str">
        <f ca="1">IFERROR(__xludf.DUMMYFUNCTION("IF(REGEXMATCH(A12833,""wealth planning""),""Script 1"",""-"")"),"-")</f>
        <v>-</v>
      </c>
      <c r="C12833" s="74" t="str">
        <f t="shared" si="100"/>
        <v>You: Hai assalamualaikum Amir,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833" s="149">
        <f t="shared" si="101"/>
        <v>45586</v>
      </c>
    </row>
    <row r="12834" spans="1:4">
      <c r="B12834" s="74" t="str">
        <f ca="1">IFERROR(__xludf.DUMMYFUNCTION("IF(REGEXMATCH(A12834,""wealth planning""),""Script 1"",""-"")"),"-")</f>
        <v>-</v>
      </c>
      <c r="C12834" s="74">
        <f t="shared" si="100"/>
        <v>0</v>
      </c>
      <c r="D12834" s="149">
        <f t="shared" si="101"/>
        <v>45586</v>
      </c>
    </row>
    <row r="12835" spans="1:4">
      <c r="B12835" s="74" t="str">
        <f ca="1">IFERROR(__xludf.DUMMYFUNCTION("IF(REGEXMATCH(A12835,""wealth planning""),""Script 1"",""-"")"),"-")</f>
        <v>-</v>
      </c>
      <c r="C12835" s="74">
        <f t="shared" si="100"/>
        <v>0</v>
      </c>
      <c r="D12835" s="74" t="str">
        <f t="shared" si="101"/>
        <v>You: Hai assalamualaikum Amir,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836" spans="1:4">
      <c r="B12836" s="74" t="str">
        <f ca="1">IFERROR(__xludf.DUMMYFUNCTION("IF(REGEXMATCH(A12836,""wealth planning""),""Script 1"",""-"")"),"-")</f>
        <v>-</v>
      </c>
      <c r="C12836" s="74">
        <f t="shared" si="100"/>
        <v>0</v>
      </c>
      <c r="D12836" s="74">
        <f t="shared" si="101"/>
        <v>0</v>
      </c>
    </row>
    <row r="12837" spans="1:4">
      <c r="A12837" s="74" t="s">
        <v>8057</v>
      </c>
      <c r="B12837" s="74" t="str">
        <f ca="1">IFERROR(__xludf.DUMMYFUNCTION("IF(REGEXMATCH(A12837,""wealth planning""),""Script 1"",""-"")"),"-")</f>
        <v>-</v>
      </c>
      <c r="C12837" s="74">
        <f t="shared" si="100"/>
        <v>0</v>
      </c>
      <c r="D12837" s="74">
        <f t="shared" si="101"/>
        <v>0</v>
      </c>
    </row>
    <row r="12838" spans="1:4">
      <c r="A12838" s="149">
        <v>45586</v>
      </c>
      <c r="B12838" s="74" t="str">
        <f ca="1">IFERROR(__xludf.DUMMYFUNCTION("IF(REGEXMATCH(A12838,""wealth planning""),""Script 1"",""-"")"),"#VALUE!")</f>
        <v>#VALUE!</v>
      </c>
      <c r="C12838" s="74" t="str">
        <f t="shared" si="100"/>
        <v>M Haziq Hashim</v>
      </c>
      <c r="D12838" s="74">
        <f t="shared" si="101"/>
        <v>0</v>
      </c>
    </row>
    <row r="12839" spans="1:4">
      <c r="A12839" s="149">
        <v>45586</v>
      </c>
      <c r="B12839" s="74" t="str">
        <f ca="1">IFERROR(__xludf.DUMMYFUNCTION("IF(REGEXMATCH(A12839,""wealth planning""),""Script 1"",""-"")"),"#VALUE!")</f>
        <v>#VALUE!</v>
      </c>
      <c r="C12839" s="149">
        <f t="shared" si="100"/>
        <v>45586</v>
      </c>
      <c r="D12839" s="74">
        <f t="shared" si="101"/>
        <v>0</v>
      </c>
    </row>
    <row r="12840" spans="1:4">
      <c r="A12840" s="74" t="s">
        <v>5149</v>
      </c>
      <c r="B12840" s="74" t="str">
        <f ca="1">IFERROR(__xludf.DUMMYFUNCTION("IF(REGEXMATCH(A12840,""wealth planning""),""Script 1"",""-"")"),"Script 1")</f>
        <v>Script 1</v>
      </c>
      <c r="C12840" s="149">
        <f t="shared" si="100"/>
        <v>45586</v>
      </c>
      <c r="D12840" s="74" t="str">
        <f t="shared" si="101"/>
        <v>M Haziq Hashim</v>
      </c>
    </row>
    <row r="12841" spans="1:4">
      <c r="B12841" s="74" t="str">
        <f ca="1">IFERROR(__xludf.DUMMYFUNCTION("IF(REGEXMATCH(A12841,""wealth planning""),""Script 1"",""-"")"),"-")</f>
        <v>-</v>
      </c>
      <c r="C12841" s="74" t="str">
        <f t="shared" si="100"/>
        <v>You: Hai assalamualaikum tuan Haziq,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841" s="149">
        <f t="shared" si="101"/>
        <v>45586</v>
      </c>
    </row>
    <row r="12842" spans="1:4">
      <c r="B12842" s="74" t="str">
        <f ca="1">IFERROR(__xludf.DUMMYFUNCTION("IF(REGEXMATCH(A12842,""wealth planning""),""Script 1"",""-"")"),"-")</f>
        <v>-</v>
      </c>
      <c r="C12842" s="74">
        <f t="shared" si="100"/>
        <v>0</v>
      </c>
      <c r="D12842" s="149">
        <f t="shared" si="101"/>
        <v>45586</v>
      </c>
    </row>
    <row r="12843" spans="1:4">
      <c r="B12843" s="74" t="str">
        <f ca="1">IFERROR(__xludf.DUMMYFUNCTION("IF(REGEXMATCH(A12843,""wealth planning""),""Script 1"",""-"")"),"-")</f>
        <v>-</v>
      </c>
      <c r="C12843" s="74">
        <f t="shared" si="100"/>
        <v>0</v>
      </c>
      <c r="D12843" s="74" t="str">
        <f t="shared" si="101"/>
        <v>You: Hai assalamualaikum tuan Haziq,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844" spans="1:4">
      <c r="B12844" s="74" t="str">
        <f ca="1">IFERROR(__xludf.DUMMYFUNCTION("IF(REGEXMATCH(A12844,""wealth planning""),""Script 1"",""-"")"),"-")</f>
        <v>-</v>
      </c>
      <c r="C12844" s="74">
        <f t="shared" si="100"/>
        <v>0</v>
      </c>
      <c r="D12844" s="74">
        <f t="shared" si="101"/>
        <v>0</v>
      </c>
    </row>
    <row r="12845" spans="1:4">
      <c r="A12845" s="74" t="s">
        <v>8060</v>
      </c>
      <c r="B12845" s="74" t="str">
        <f ca="1">IFERROR(__xludf.DUMMYFUNCTION("IF(REGEXMATCH(A12845,""wealth planning""),""Script 1"",""-"")"),"-")</f>
        <v>-</v>
      </c>
      <c r="C12845" s="74">
        <f t="shared" si="100"/>
        <v>0</v>
      </c>
      <c r="D12845" s="74">
        <f t="shared" si="101"/>
        <v>0</v>
      </c>
    </row>
    <row r="12846" spans="1:4">
      <c r="A12846" s="149">
        <v>45586</v>
      </c>
      <c r="B12846" s="74" t="str">
        <f ca="1">IFERROR(__xludf.DUMMYFUNCTION("IF(REGEXMATCH(A12846,""wealth planning""),""Script 1"",""-"")"),"#VALUE!")</f>
        <v>#VALUE!</v>
      </c>
      <c r="C12846" s="74" t="str">
        <f t="shared" si="100"/>
        <v>Amir Harith Mohamad Shakif</v>
      </c>
      <c r="D12846" s="74">
        <f t="shared" si="101"/>
        <v>0</v>
      </c>
    </row>
    <row r="12847" spans="1:4">
      <c r="A12847" s="149">
        <v>45586</v>
      </c>
      <c r="B12847" s="74" t="str">
        <f ca="1">IFERROR(__xludf.DUMMYFUNCTION("IF(REGEXMATCH(A12847,""wealth planning""),""Script 1"",""-"")"),"#VALUE!")</f>
        <v>#VALUE!</v>
      </c>
      <c r="C12847" s="149">
        <f t="shared" si="100"/>
        <v>45586</v>
      </c>
      <c r="D12847" s="74">
        <f t="shared" si="101"/>
        <v>0</v>
      </c>
    </row>
    <row r="12848" spans="1:4">
      <c r="A12848" s="74" t="s">
        <v>8061</v>
      </c>
      <c r="B12848" s="74" t="str">
        <f ca="1">IFERROR(__xludf.DUMMYFUNCTION("IF(REGEXMATCH(A12848,""wealth planning""),""Script 1"",""-"")"),"Script 1")</f>
        <v>Script 1</v>
      </c>
      <c r="C12848" s="149">
        <f t="shared" si="100"/>
        <v>45586</v>
      </c>
      <c r="D12848" s="74" t="str">
        <f t="shared" si="101"/>
        <v>Amir Harith Mohamad Shakif</v>
      </c>
    </row>
    <row r="12849" spans="1:4">
      <c r="B12849" s="74" t="str">
        <f ca="1">IFERROR(__xludf.DUMMYFUNCTION("IF(REGEXMATCH(A12849,""wealth planning""),""Script 1"",""-"")"),"-")</f>
        <v>-</v>
      </c>
      <c r="C12849" s="74" t="str">
        <f t="shared" si="100"/>
        <v>You: Hai assalamualaikum Amir Harith,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849" s="149">
        <f t="shared" si="101"/>
        <v>45586</v>
      </c>
    </row>
    <row r="12850" spans="1:4">
      <c r="B12850" s="74" t="str">
        <f ca="1">IFERROR(__xludf.DUMMYFUNCTION("IF(REGEXMATCH(A12850,""wealth planning""),""Script 1"",""-"")"),"-")</f>
        <v>-</v>
      </c>
      <c r="C12850" s="74">
        <f t="shared" si="100"/>
        <v>0</v>
      </c>
      <c r="D12850" s="149">
        <f t="shared" si="101"/>
        <v>45586</v>
      </c>
    </row>
    <row r="12851" spans="1:4">
      <c r="B12851" s="74" t="str">
        <f ca="1">IFERROR(__xludf.DUMMYFUNCTION("IF(REGEXMATCH(A12851,""wealth planning""),""Script 1"",""-"")"),"-")</f>
        <v>-</v>
      </c>
      <c r="C12851" s="74">
        <f t="shared" si="100"/>
        <v>0</v>
      </c>
      <c r="D12851" s="74" t="str">
        <f t="shared" si="101"/>
        <v>You: Hai assalamualaikum Amir Harith,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852" spans="1:4">
      <c r="A12852" s="74" t="s">
        <v>8063</v>
      </c>
      <c r="B12852" s="74" t="str">
        <f ca="1">IFERROR(__xludf.DUMMYFUNCTION("IF(REGEXMATCH(A12852,""wealth planning""),""Script 1"",""-"")"),"-")</f>
        <v>-</v>
      </c>
      <c r="C12852" s="74">
        <f t="shared" si="100"/>
        <v>0</v>
      </c>
      <c r="D12852" s="74">
        <f t="shared" si="101"/>
        <v>0</v>
      </c>
    </row>
    <row r="12853" spans="1:4">
      <c r="A12853" s="74" t="s">
        <v>8064</v>
      </c>
      <c r="B12853" s="74" t="str">
        <f ca="1">IFERROR(__xludf.DUMMYFUNCTION("IF(REGEXMATCH(A12853,""wealth planning""),""Script 1"",""-"")"),"-")</f>
        <v>-</v>
      </c>
      <c r="C12853" s="74" t="str">
        <f t="shared" si="100"/>
        <v>Muhammad Aminuddin Syamsul AzharStatus is reachable</v>
      </c>
      <c r="D12853" s="74">
        <f t="shared" si="101"/>
        <v>0</v>
      </c>
    </row>
    <row r="12854" spans="1:4">
      <c r="A12854" s="149">
        <v>45586</v>
      </c>
      <c r="B12854" s="74" t="str">
        <f ca="1">IFERROR(__xludf.DUMMYFUNCTION("IF(REGEXMATCH(A12854,""wealth planning""),""Script 1"",""-"")"),"#VALUE!")</f>
        <v>#VALUE!</v>
      </c>
      <c r="C12854" s="74" t="str">
        <f t="shared" si="100"/>
        <v>Muhammad Aminuddin Syamsul Azhar</v>
      </c>
      <c r="D12854" s="74">
        <f t="shared" si="101"/>
        <v>0</v>
      </c>
    </row>
    <row r="12855" spans="1:4">
      <c r="A12855" s="149">
        <v>45586</v>
      </c>
      <c r="B12855" s="74" t="str">
        <f ca="1">IFERROR(__xludf.DUMMYFUNCTION("IF(REGEXMATCH(A12855,""wealth planning""),""Script 1"",""-"")"),"#VALUE!")</f>
        <v>#VALUE!</v>
      </c>
      <c r="C12855" s="149">
        <f t="shared" si="100"/>
        <v>45586</v>
      </c>
      <c r="D12855" s="74" t="str">
        <f t="shared" si="101"/>
        <v>Muhammad Aminuddin Syamsul AzharStatus is reachable</v>
      </c>
    </row>
    <row r="12856" spans="1:4">
      <c r="A12856" s="74" t="s">
        <v>8065</v>
      </c>
      <c r="B12856" s="74" t="str">
        <f ca="1">IFERROR(__xludf.DUMMYFUNCTION("IF(REGEXMATCH(A12856,""wealth planning""),""Script 1"",""-"")"),"Script 1")</f>
        <v>Script 1</v>
      </c>
      <c r="C12856" s="149">
        <f t="shared" si="100"/>
        <v>45586</v>
      </c>
      <c r="D12856" s="74" t="str">
        <f t="shared" si="101"/>
        <v>Muhammad Aminuddin Syamsul Azhar</v>
      </c>
    </row>
    <row r="12857" spans="1:4">
      <c r="B12857" s="74" t="str">
        <f ca="1">IFERROR(__xludf.DUMMYFUNCTION("IF(REGEXMATCH(A12857,""wealth planning""),""Script 1"",""-"")"),"-")</f>
        <v>-</v>
      </c>
      <c r="C12857" s="74" t="str">
        <f t="shared" si="100"/>
        <v>You: Hai assalamualaikum Aminuddin,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857" s="149">
        <f t="shared" si="101"/>
        <v>45586</v>
      </c>
    </row>
    <row r="12858" spans="1:4">
      <c r="B12858" s="74" t="str">
        <f ca="1">IFERROR(__xludf.DUMMYFUNCTION("IF(REGEXMATCH(A12858,""wealth planning""),""Script 1"",""-"")"),"-")</f>
        <v>-</v>
      </c>
      <c r="C12858" s="74">
        <f t="shared" si="100"/>
        <v>0</v>
      </c>
      <c r="D12858" s="149">
        <f t="shared" si="101"/>
        <v>45586</v>
      </c>
    </row>
    <row r="12859" spans="1:4">
      <c r="B12859" s="74" t="str">
        <f ca="1">IFERROR(__xludf.DUMMYFUNCTION("IF(REGEXMATCH(A12859,""wealth planning""),""Script 1"",""-"")"),"-")</f>
        <v>-</v>
      </c>
      <c r="C12859" s="74">
        <f t="shared" si="100"/>
        <v>0</v>
      </c>
      <c r="D12859" s="74" t="str">
        <f t="shared" si="101"/>
        <v>You: Hai assalamualaikum Aminuddin,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860" spans="1:4">
      <c r="A12860" s="74" t="s">
        <v>8067</v>
      </c>
      <c r="B12860" s="74" t="str">
        <f ca="1">IFERROR(__xludf.DUMMYFUNCTION("IF(REGEXMATCH(A12860,""wealth planning""),""Script 1"",""-"")"),"-")</f>
        <v>-</v>
      </c>
      <c r="C12860" s="74">
        <f t="shared" si="100"/>
        <v>0</v>
      </c>
      <c r="D12860" s="74">
        <f t="shared" si="101"/>
        <v>0</v>
      </c>
    </row>
    <row r="12861" spans="1:4">
      <c r="A12861" s="74" t="s">
        <v>8068</v>
      </c>
      <c r="B12861" s="74" t="str">
        <f ca="1">IFERROR(__xludf.DUMMYFUNCTION("IF(REGEXMATCH(A12861,""wealth planning""),""Script 1"",""-"")"),"-")</f>
        <v>-</v>
      </c>
      <c r="C12861" s="74" t="str">
        <f t="shared" si="100"/>
        <v>Nurul UmairahStatus is reachable</v>
      </c>
      <c r="D12861" s="74">
        <f t="shared" si="101"/>
        <v>0</v>
      </c>
    </row>
    <row r="12862" spans="1:4">
      <c r="A12862" s="149">
        <v>45586</v>
      </c>
      <c r="B12862" s="74" t="str">
        <f ca="1">IFERROR(__xludf.DUMMYFUNCTION("IF(REGEXMATCH(A12862,""wealth planning""),""Script 1"",""-"")"),"#VALUE!")</f>
        <v>#VALUE!</v>
      </c>
      <c r="C12862" s="74" t="str">
        <f t="shared" si="100"/>
        <v>Nurul Umairah</v>
      </c>
      <c r="D12862" s="74">
        <f t="shared" si="101"/>
        <v>0</v>
      </c>
    </row>
    <row r="12863" spans="1:4">
      <c r="A12863" s="149">
        <v>45586</v>
      </c>
      <c r="B12863" s="74" t="str">
        <f ca="1">IFERROR(__xludf.DUMMYFUNCTION("IF(REGEXMATCH(A12863,""wealth planning""),""Script 1"",""-"")"),"#VALUE!")</f>
        <v>#VALUE!</v>
      </c>
      <c r="C12863" s="149">
        <f t="shared" si="100"/>
        <v>45586</v>
      </c>
      <c r="D12863" s="74" t="str">
        <f t="shared" si="101"/>
        <v>Nurul UmairahStatus is reachable</v>
      </c>
    </row>
    <row r="12864" spans="1:4">
      <c r="A12864" s="74" t="s">
        <v>8069</v>
      </c>
      <c r="B12864" s="74" t="str">
        <f ca="1">IFERROR(__xludf.DUMMYFUNCTION("IF(REGEXMATCH(A12864,""wealth planning""),""Script 1"",""-"")"),"Script 1")</f>
        <v>Script 1</v>
      </c>
      <c r="C12864" s="149">
        <f t="shared" si="100"/>
        <v>45586</v>
      </c>
      <c r="D12864" s="74" t="str">
        <f t="shared" si="101"/>
        <v>Nurul Umairah</v>
      </c>
    </row>
    <row r="12865" spans="1:4">
      <c r="B12865" s="74" t="str">
        <f ca="1">IFERROR(__xludf.DUMMYFUNCTION("IF(REGEXMATCH(A12865,""wealth planning""),""Script 1"",""-"")"),"-")</f>
        <v>-</v>
      </c>
      <c r="C12865" s="74" t="str">
        <f t="shared" si="100"/>
        <v>You: Hai assalamualaikum Nurul Umairah,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865" s="149">
        <f t="shared" si="101"/>
        <v>45586</v>
      </c>
    </row>
    <row r="12866" spans="1:4">
      <c r="B12866" s="74" t="str">
        <f ca="1">IFERROR(__xludf.DUMMYFUNCTION("IF(REGEXMATCH(A12866,""wealth planning""),""Script 1"",""-"")"),"-")</f>
        <v>-</v>
      </c>
      <c r="C12866" s="74">
        <f t="shared" si="100"/>
        <v>0</v>
      </c>
      <c r="D12866" s="149">
        <f t="shared" si="101"/>
        <v>45586</v>
      </c>
    </row>
    <row r="12867" spans="1:4">
      <c r="B12867" s="74" t="str">
        <f ca="1">IFERROR(__xludf.DUMMYFUNCTION("IF(REGEXMATCH(A12867,""wealth planning""),""Script 1"",""-"")"),"-")</f>
        <v>-</v>
      </c>
      <c r="C12867" s="74">
        <f t="shared" si="100"/>
        <v>0</v>
      </c>
      <c r="D12867" s="74" t="str">
        <f t="shared" si="101"/>
        <v>You: Hai assalamualaikum Nurul Umairah,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868" spans="1:4">
      <c r="A12868" s="74" t="s">
        <v>8071</v>
      </c>
      <c r="B12868" s="74" t="str">
        <f ca="1">IFERROR(__xludf.DUMMYFUNCTION("IF(REGEXMATCH(A12868,""wealth planning""),""Script 1"",""-"")"),"-")</f>
        <v>-</v>
      </c>
      <c r="C12868" s="74">
        <f t="shared" si="100"/>
        <v>0</v>
      </c>
      <c r="D12868" s="74">
        <f t="shared" si="101"/>
        <v>0</v>
      </c>
    </row>
    <row r="12869" spans="1:4">
      <c r="A12869" s="74" t="s">
        <v>8072</v>
      </c>
      <c r="B12869" s="74" t="str">
        <f ca="1">IFERROR(__xludf.DUMMYFUNCTION("IF(REGEXMATCH(A12869,""wealth planning""),""Script 1"",""-"")"),"-")</f>
        <v>-</v>
      </c>
      <c r="C12869" s="74" t="str">
        <f t="shared" si="100"/>
        <v>MUHAMAD AMIRULHADI BIN AMIR BOHTARStatus is reachable</v>
      </c>
      <c r="D12869" s="74">
        <f t="shared" si="101"/>
        <v>0</v>
      </c>
    </row>
    <row r="12870" spans="1:4">
      <c r="A12870" s="149">
        <v>45586</v>
      </c>
      <c r="B12870" s="74" t="str">
        <f ca="1">IFERROR(__xludf.DUMMYFUNCTION("IF(REGEXMATCH(A12870,""wealth planning""),""Script 1"",""-"")"),"#VALUE!")</f>
        <v>#VALUE!</v>
      </c>
      <c r="C12870" s="74" t="str">
        <f t="shared" si="100"/>
        <v>MUHAMAD AMIRULHADI BIN AMIR BOHTAR</v>
      </c>
      <c r="D12870" s="74">
        <f t="shared" si="101"/>
        <v>0</v>
      </c>
    </row>
    <row r="12871" spans="1:4">
      <c r="A12871" s="149">
        <v>45586</v>
      </c>
      <c r="B12871" s="74" t="str">
        <f ca="1">IFERROR(__xludf.DUMMYFUNCTION("IF(REGEXMATCH(A12871,""wealth planning""),""Script 1"",""-"")"),"#VALUE!")</f>
        <v>#VALUE!</v>
      </c>
      <c r="C12871" s="149">
        <f t="shared" si="100"/>
        <v>45586</v>
      </c>
      <c r="D12871" s="74" t="str">
        <f t="shared" si="101"/>
        <v>MUHAMAD AMIRULHADI BIN AMIR BOHTARStatus is reachable</v>
      </c>
    </row>
    <row r="12872" spans="1:4">
      <c r="A12872" s="74" t="s">
        <v>8073</v>
      </c>
      <c r="B12872" s="74" t="str">
        <f ca="1">IFERROR(__xludf.DUMMYFUNCTION("IF(REGEXMATCH(A12872,""wealth planning""),""Script 1"",""-"")"),"Script 1")</f>
        <v>Script 1</v>
      </c>
      <c r="C12872" s="149">
        <f t="shared" si="100"/>
        <v>45586</v>
      </c>
      <c r="D12872" s="74" t="str">
        <f t="shared" si="101"/>
        <v>MUHAMAD AMIRULHADI BIN AMIR BOHTAR</v>
      </c>
    </row>
    <row r="12873" spans="1:4">
      <c r="B12873" s="74" t="str">
        <f ca="1">IFERROR(__xludf.DUMMYFUNCTION("IF(REGEXMATCH(A12873,""wealth planning""),""Script 1"",""-"")"),"-")</f>
        <v>-</v>
      </c>
      <c r="C12873" s="74" t="str">
        <f t="shared" si="100"/>
        <v>You: Hai assalamualaikum Amirulhadi,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873" s="149">
        <f t="shared" si="101"/>
        <v>45586</v>
      </c>
    </row>
    <row r="12874" spans="1:4">
      <c r="B12874" s="74" t="str">
        <f ca="1">IFERROR(__xludf.DUMMYFUNCTION("IF(REGEXMATCH(A12874,""wealth planning""),""Script 1"",""-"")"),"-")</f>
        <v>-</v>
      </c>
      <c r="C12874" s="74">
        <f t="shared" si="100"/>
        <v>0</v>
      </c>
      <c r="D12874" s="149">
        <f t="shared" si="101"/>
        <v>45586</v>
      </c>
    </row>
    <row r="12875" spans="1:4">
      <c r="B12875" s="74" t="str">
        <f ca="1">IFERROR(__xludf.DUMMYFUNCTION("IF(REGEXMATCH(A12875,""wealth planning""),""Script 1"",""-"")"),"-")</f>
        <v>-</v>
      </c>
      <c r="C12875" s="74">
        <f t="shared" si="100"/>
        <v>0</v>
      </c>
      <c r="D12875" s="74" t="str">
        <f t="shared" si="101"/>
        <v>You: Hai assalamualaikum Amirulhadi,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876" spans="1:4">
      <c r="A12876" s="74" t="s">
        <v>8075</v>
      </c>
      <c r="B12876" s="74" t="str">
        <f ca="1">IFERROR(__xludf.DUMMYFUNCTION("IF(REGEXMATCH(A12876,""wealth planning""),""Script 1"",""-"")"),"-")</f>
        <v>-</v>
      </c>
      <c r="C12876" s="74">
        <f t="shared" si="100"/>
        <v>0</v>
      </c>
      <c r="D12876" s="74">
        <f t="shared" si="101"/>
        <v>0</v>
      </c>
    </row>
    <row r="12877" spans="1:4">
      <c r="A12877" s="74" t="s">
        <v>8076</v>
      </c>
      <c r="B12877" s="74" t="str">
        <f ca="1">IFERROR(__xludf.DUMMYFUNCTION("IF(REGEXMATCH(A12877,""wealth planning""),""Script 1"",""-"")"),"-")</f>
        <v>-</v>
      </c>
      <c r="C12877" s="74" t="str">
        <f t="shared" si="100"/>
        <v>Wan Haifa NasuhaStatus is reachable</v>
      </c>
      <c r="D12877" s="74">
        <f t="shared" si="101"/>
        <v>0</v>
      </c>
    </row>
    <row r="12878" spans="1:4">
      <c r="A12878" s="149">
        <v>45586</v>
      </c>
      <c r="B12878" s="74" t="str">
        <f ca="1">IFERROR(__xludf.DUMMYFUNCTION("IF(REGEXMATCH(A12878,""wealth planning""),""Script 1"",""-"")"),"#VALUE!")</f>
        <v>#VALUE!</v>
      </c>
      <c r="C12878" s="74" t="str">
        <f t="shared" si="100"/>
        <v>Wan Haifa Nasuha</v>
      </c>
      <c r="D12878" s="74">
        <f t="shared" si="101"/>
        <v>0</v>
      </c>
    </row>
    <row r="12879" spans="1:4">
      <c r="A12879" s="149">
        <v>45586</v>
      </c>
      <c r="B12879" s="74" t="str">
        <f ca="1">IFERROR(__xludf.DUMMYFUNCTION("IF(REGEXMATCH(A12879,""wealth planning""),""Script 1"",""-"")"),"#VALUE!")</f>
        <v>#VALUE!</v>
      </c>
      <c r="C12879" s="149">
        <f t="shared" si="100"/>
        <v>45586</v>
      </c>
      <c r="D12879" s="74" t="str">
        <f t="shared" si="101"/>
        <v>Wan Haifa NasuhaStatus is reachable</v>
      </c>
    </row>
    <row r="12880" spans="1:4">
      <c r="A12880" s="74" t="s">
        <v>8077</v>
      </c>
      <c r="B12880" s="74" t="str">
        <f ca="1">IFERROR(__xludf.DUMMYFUNCTION("IF(REGEXMATCH(A12880,""wealth planning""),""Script 1"",""-"")"),"Script 1")</f>
        <v>Script 1</v>
      </c>
      <c r="C12880" s="149">
        <f t="shared" si="100"/>
        <v>45586</v>
      </c>
      <c r="D12880" s="74" t="str">
        <f t="shared" si="101"/>
        <v>Wan Haifa Nasuha</v>
      </c>
    </row>
    <row r="12881" spans="1:4">
      <c r="B12881" s="74" t="str">
        <f ca="1">IFERROR(__xludf.DUMMYFUNCTION("IF(REGEXMATCH(A12881,""wealth planning""),""Script 1"",""-"")"),"-")</f>
        <v>-</v>
      </c>
      <c r="C12881" s="74" t="str">
        <f t="shared" si="100"/>
        <v>You: Hai assalamualaikum Wan Haifa Nasuha,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881" s="149">
        <f t="shared" si="101"/>
        <v>45586</v>
      </c>
    </row>
    <row r="12882" spans="1:4">
      <c r="B12882" s="74" t="str">
        <f ca="1">IFERROR(__xludf.DUMMYFUNCTION("IF(REGEXMATCH(A12882,""wealth planning""),""Script 1"",""-"")"),"-")</f>
        <v>-</v>
      </c>
      <c r="C12882" s="74">
        <f t="shared" si="100"/>
        <v>0</v>
      </c>
      <c r="D12882" s="149">
        <f t="shared" si="101"/>
        <v>45586</v>
      </c>
    </row>
    <row r="12883" spans="1:4">
      <c r="B12883" s="74" t="str">
        <f ca="1">IFERROR(__xludf.DUMMYFUNCTION("IF(REGEXMATCH(A12883,""wealth planning""),""Script 1"",""-"")"),"-")</f>
        <v>-</v>
      </c>
      <c r="C12883" s="74">
        <f t="shared" si="100"/>
        <v>0</v>
      </c>
      <c r="D12883" s="74" t="str">
        <f t="shared" si="101"/>
        <v>You: Hai assalamualaikum Wan Haifa Nasuha,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884" spans="1:4">
      <c r="B12884" s="74" t="str">
        <f ca="1">IFERROR(__xludf.DUMMYFUNCTION("IF(REGEXMATCH(A12884,""wealth planning""),""Script 1"",""-"")"),"-")</f>
        <v>-</v>
      </c>
      <c r="C12884" s="74">
        <f t="shared" si="100"/>
        <v>0</v>
      </c>
      <c r="D12884" s="74">
        <f t="shared" si="101"/>
        <v>0</v>
      </c>
    </row>
    <row r="12885" spans="1:4">
      <c r="A12885" s="74" t="s">
        <v>8080</v>
      </c>
      <c r="B12885" s="74" t="str">
        <f ca="1">IFERROR(__xludf.DUMMYFUNCTION("IF(REGEXMATCH(A12885,""wealth planning""),""Script 1"",""-"")"),"-")</f>
        <v>-</v>
      </c>
      <c r="C12885" s="74">
        <f t="shared" si="100"/>
        <v>0</v>
      </c>
      <c r="D12885" s="74">
        <f t="shared" si="101"/>
        <v>0</v>
      </c>
    </row>
    <row r="12886" spans="1:4">
      <c r="A12886" s="149">
        <v>45586</v>
      </c>
      <c r="B12886" s="74" t="str">
        <f ca="1">IFERROR(__xludf.DUMMYFUNCTION("IF(REGEXMATCH(A12886,""wealth planning""),""Script 1"",""-"")"),"#VALUE!")</f>
        <v>#VALUE!</v>
      </c>
      <c r="C12886" s="74" t="str">
        <f t="shared" si="100"/>
        <v>Mohd Zulfahmi</v>
      </c>
      <c r="D12886" s="74">
        <f t="shared" si="101"/>
        <v>0</v>
      </c>
    </row>
    <row r="12887" spans="1:4">
      <c r="A12887" s="149">
        <v>45586</v>
      </c>
      <c r="B12887" s="74" t="str">
        <f ca="1">IFERROR(__xludf.DUMMYFUNCTION("IF(REGEXMATCH(A12887,""wealth planning""),""Script 1"",""-"")"),"#VALUE!")</f>
        <v>#VALUE!</v>
      </c>
      <c r="C12887" s="149">
        <f t="shared" si="100"/>
        <v>45586</v>
      </c>
      <c r="D12887" s="74">
        <f t="shared" si="101"/>
        <v>0</v>
      </c>
    </row>
    <row r="12888" spans="1:4">
      <c r="A12888" s="74" t="s">
        <v>8081</v>
      </c>
      <c r="B12888" s="74" t="str">
        <f ca="1">IFERROR(__xludf.DUMMYFUNCTION("IF(REGEXMATCH(A12888,""wealth planning""),""Script 1"",""-"")"),"Script 1")</f>
        <v>Script 1</v>
      </c>
      <c r="C12888" s="149">
        <f t="shared" si="100"/>
        <v>45586</v>
      </c>
      <c r="D12888" s="74" t="str">
        <f t="shared" si="101"/>
        <v>Mohd Zulfahmi</v>
      </c>
    </row>
    <row r="12889" spans="1:4">
      <c r="B12889" s="74" t="str">
        <f ca="1">IFERROR(__xludf.DUMMYFUNCTION("IF(REGEXMATCH(A12889,""wealth planning""),""Script 1"",""-"")"),"-")</f>
        <v>-</v>
      </c>
      <c r="C12889" s="74" t="str">
        <f t="shared" si="100"/>
        <v>You: Hai assalamualaikum Zulfahmi,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889" s="149">
        <f t="shared" si="101"/>
        <v>45586</v>
      </c>
    </row>
    <row r="12890" spans="1:4">
      <c r="B12890" s="74" t="str">
        <f ca="1">IFERROR(__xludf.DUMMYFUNCTION("IF(REGEXMATCH(A12890,""wealth planning""),""Script 1"",""-"")"),"-")</f>
        <v>-</v>
      </c>
      <c r="C12890" s="74">
        <f t="shared" si="100"/>
        <v>0</v>
      </c>
      <c r="D12890" s="149">
        <f t="shared" si="101"/>
        <v>45586</v>
      </c>
    </row>
    <row r="12891" spans="1:4">
      <c r="B12891" s="74" t="str">
        <f ca="1">IFERROR(__xludf.DUMMYFUNCTION("IF(REGEXMATCH(A12891,""wealth planning""),""Script 1"",""-"")"),"-")</f>
        <v>-</v>
      </c>
      <c r="C12891" s="74">
        <f t="shared" si="100"/>
        <v>0</v>
      </c>
      <c r="D12891" s="74" t="str">
        <f t="shared" si="101"/>
        <v>You: Hai assalamualaikum Zulfahmi,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892" spans="1:4">
      <c r="A12892" s="74" t="s">
        <v>8083</v>
      </c>
      <c r="B12892" s="74" t="str">
        <f ca="1">IFERROR(__xludf.DUMMYFUNCTION("IF(REGEXMATCH(A12892,""wealth planning""),""Script 1"",""-"")"),"-")</f>
        <v>-</v>
      </c>
      <c r="C12892" s="74">
        <f t="shared" si="100"/>
        <v>0</v>
      </c>
      <c r="D12892" s="74">
        <f t="shared" si="101"/>
        <v>0</v>
      </c>
    </row>
    <row r="12893" spans="1:4">
      <c r="A12893" s="74" t="s">
        <v>8083</v>
      </c>
      <c r="B12893" s="74" t="str">
        <f ca="1">IFERROR(__xludf.DUMMYFUNCTION("IF(REGEXMATCH(A12893,""wealth planning""),""Script 1"",""-"")"),"-")</f>
        <v>-</v>
      </c>
      <c r="C12893" s="74" t="str">
        <f t="shared" si="100"/>
        <v>QAISARA AZIZAH AMRANUDIN</v>
      </c>
      <c r="D12893" s="74">
        <f t="shared" si="101"/>
        <v>0</v>
      </c>
    </row>
    <row r="12894" spans="1:4">
      <c r="A12894" s="149">
        <v>45586</v>
      </c>
      <c r="B12894" s="74" t="str">
        <f ca="1">IFERROR(__xludf.DUMMYFUNCTION("IF(REGEXMATCH(A12894,""wealth planning""),""Script 1"",""-"")"),"#VALUE!")</f>
        <v>#VALUE!</v>
      </c>
      <c r="C12894" s="74" t="str">
        <f t="shared" si="100"/>
        <v>QAISARA AZIZAH AMRANUDIN</v>
      </c>
      <c r="D12894" s="74">
        <f t="shared" si="101"/>
        <v>0</v>
      </c>
    </row>
    <row r="12895" spans="1:4">
      <c r="A12895" s="149">
        <v>45586</v>
      </c>
      <c r="B12895" s="74" t="str">
        <f ca="1">IFERROR(__xludf.DUMMYFUNCTION("IF(REGEXMATCH(A12895,""wealth planning""),""Script 1"",""-"")"),"#VALUE!")</f>
        <v>#VALUE!</v>
      </c>
      <c r="C12895" s="149">
        <f t="shared" si="100"/>
        <v>45586</v>
      </c>
      <c r="D12895" s="74" t="str">
        <f t="shared" si="101"/>
        <v>QAISARA AZIZAH AMRANUDIN</v>
      </c>
    </row>
    <row r="12896" spans="1:4">
      <c r="A12896" s="74" t="s">
        <v>8084</v>
      </c>
      <c r="B12896" s="74" t="str">
        <f ca="1">IFERROR(__xludf.DUMMYFUNCTION("IF(REGEXMATCH(A12896,""wealth planning""),""Script 1"",""-"")"),"Script 1")</f>
        <v>Script 1</v>
      </c>
      <c r="C12896" s="149">
        <f t="shared" si="100"/>
        <v>45586</v>
      </c>
      <c r="D12896" s="74" t="str">
        <f t="shared" si="101"/>
        <v>QAISARA AZIZAH AMRANUDIN</v>
      </c>
    </row>
    <row r="12897" spans="1:4">
      <c r="B12897" s="74" t="str">
        <f ca="1">IFERROR(__xludf.DUMMYFUNCTION("IF(REGEXMATCH(A12897,""wealth planning""),""Script 1"",""-"")"),"-")</f>
        <v>-</v>
      </c>
      <c r="C12897" s="74" t="str">
        <f t="shared" si="100"/>
        <v>You: Hai assalamualaikum Qaisara,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897" s="149">
        <f t="shared" si="101"/>
        <v>45586</v>
      </c>
    </row>
    <row r="12898" spans="1:4">
      <c r="B12898" s="74" t="str">
        <f ca="1">IFERROR(__xludf.DUMMYFUNCTION("IF(REGEXMATCH(A12898,""wealth planning""),""Script 1"",""-"")"),"-")</f>
        <v>-</v>
      </c>
      <c r="C12898" s="74">
        <f t="shared" si="100"/>
        <v>0</v>
      </c>
      <c r="D12898" s="149">
        <f t="shared" si="101"/>
        <v>45586</v>
      </c>
    </row>
    <row r="12899" spans="1:4">
      <c r="B12899" s="74" t="str">
        <f ca="1">IFERROR(__xludf.DUMMYFUNCTION("IF(REGEXMATCH(A12899,""wealth planning""),""Script 1"",""-"")"),"-")</f>
        <v>-</v>
      </c>
      <c r="C12899" s="74">
        <f t="shared" si="100"/>
        <v>0</v>
      </c>
      <c r="D12899" s="74" t="str">
        <f t="shared" si="101"/>
        <v>You: Hai assalamualaikum Qaisara,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900" spans="1:4">
      <c r="A12900" s="74" t="s">
        <v>8086</v>
      </c>
      <c r="B12900" s="74" t="str">
        <f ca="1">IFERROR(__xludf.DUMMYFUNCTION("IF(REGEXMATCH(A12900,""wealth planning""),""Script 1"",""-"")"),"-")</f>
        <v>-</v>
      </c>
      <c r="C12900" s="74">
        <f t="shared" si="100"/>
        <v>0</v>
      </c>
      <c r="D12900" s="74">
        <f t="shared" si="101"/>
        <v>0</v>
      </c>
    </row>
    <row r="12901" spans="1:4">
      <c r="A12901" s="74" t="s">
        <v>8087</v>
      </c>
      <c r="B12901" s="74" t="str">
        <f ca="1">IFERROR(__xludf.DUMMYFUNCTION("IF(REGEXMATCH(A12901,""wealth planning""),""Script 1"",""-"")"),"-")</f>
        <v>-</v>
      </c>
      <c r="C12901" s="74" t="str">
        <f t="shared" si="100"/>
        <v>Fikri HakimStatus is reachable</v>
      </c>
      <c r="D12901" s="74">
        <f t="shared" si="101"/>
        <v>0</v>
      </c>
    </row>
    <row r="12902" spans="1:4">
      <c r="A12902" s="149">
        <v>45586</v>
      </c>
      <c r="B12902" s="74" t="str">
        <f ca="1">IFERROR(__xludf.DUMMYFUNCTION("IF(REGEXMATCH(A12902,""wealth planning""),""Script 1"",""-"")"),"#VALUE!")</f>
        <v>#VALUE!</v>
      </c>
      <c r="C12902" s="74" t="str">
        <f t="shared" si="100"/>
        <v>Fikri Hakim</v>
      </c>
      <c r="D12902" s="74">
        <f t="shared" si="101"/>
        <v>0</v>
      </c>
    </row>
    <row r="12903" spans="1:4">
      <c r="A12903" s="149">
        <v>45586</v>
      </c>
      <c r="B12903" s="74" t="str">
        <f ca="1">IFERROR(__xludf.DUMMYFUNCTION("IF(REGEXMATCH(A12903,""wealth planning""),""Script 1"",""-"")"),"#VALUE!")</f>
        <v>#VALUE!</v>
      </c>
      <c r="C12903" s="149">
        <f t="shared" si="100"/>
        <v>45586</v>
      </c>
      <c r="D12903" s="74" t="str">
        <f t="shared" si="101"/>
        <v>Fikri HakimStatus is reachable</v>
      </c>
    </row>
    <row r="12904" spans="1:4">
      <c r="A12904" s="74" t="s">
        <v>3314</v>
      </c>
      <c r="B12904" s="74" t="str">
        <f ca="1">IFERROR(__xludf.DUMMYFUNCTION("IF(REGEXMATCH(A12904,""wealth planning""),""Script 1"",""-"")"),"Script 1")</f>
        <v>Script 1</v>
      </c>
      <c r="C12904" s="149">
        <f t="shared" si="100"/>
        <v>45586</v>
      </c>
      <c r="D12904" s="74" t="str">
        <f t="shared" si="101"/>
        <v>Fikri Hakim</v>
      </c>
    </row>
    <row r="12905" spans="1:4">
      <c r="B12905" s="74" t="str">
        <f ca="1">IFERROR(__xludf.DUMMYFUNCTION("IF(REGEXMATCH(A12905,""wealth planning""),""Script 1"",""-"")"),"-")</f>
        <v>-</v>
      </c>
      <c r="C12905" s="74" t="str">
        <f t="shared" si="100"/>
        <v>You: Hai assalamualaikum Fikri,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905" s="149">
        <f t="shared" si="101"/>
        <v>45586</v>
      </c>
    </row>
    <row r="12906" spans="1:4">
      <c r="B12906" s="74" t="str">
        <f ca="1">IFERROR(__xludf.DUMMYFUNCTION("IF(REGEXMATCH(A12906,""wealth planning""),""Script 1"",""-"")"),"-")</f>
        <v>-</v>
      </c>
      <c r="C12906" s="74">
        <f t="shared" si="100"/>
        <v>0</v>
      </c>
      <c r="D12906" s="149">
        <f t="shared" si="101"/>
        <v>45586</v>
      </c>
    </row>
    <row r="12907" spans="1:4">
      <c r="B12907" s="74" t="str">
        <f ca="1">IFERROR(__xludf.DUMMYFUNCTION("IF(REGEXMATCH(A12907,""wealth planning""),""Script 1"",""-"")"),"-")</f>
        <v>-</v>
      </c>
      <c r="C12907" s="74">
        <f t="shared" si="100"/>
        <v>0</v>
      </c>
      <c r="D12907" s="74" t="str">
        <f t="shared" si="101"/>
        <v>You: Hai assalamualaikum Fikri,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908" spans="1:4">
      <c r="A12908" s="74" t="s">
        <v>8089</v>
      </c>
      <c r="B12908" s="74" t="str">
        <f ca="1">IFERROR(__xludf.DUMMYFUNCTION("IF(REGEXMATCH(A12908,""wealth planning""),""Script 1"",""-"")"),"-")</f>
        <v>-</v>
      </c>
      <c r="C12908" s="74">
        <f t="shared" si="100"/>
        <v>0</v>
      </c>
      <c r="D12908" s="74">
        <f t="shared" si="101"/>
        <v>0</v>
      </c>
    </row>
    <row r="12909" spans="1:4">
      <c r="A12909" s="74" t="s">
        <v>8089</v>
      </c>
      <c r="B12909" s="74" t="str">
        <f ca="1">IFERROR(__xludf.DUMMYFUNCTION("IF(REGEXMATCH(A12909,""wealth planning""),""Script 1"",""-"")"),"-")</f>
        <v>-</v>
      </c>
      <c r="C12909" s="74" t="str">
        <f t="shared" si="100"/>
        <v>Mior Hazman</v>
      </c>
      <c r="D12909" s="74">
        <f t="shared" si="101"/>
        <v>0</v>
      </c>
    </row>
    <row r="12910" spans="1:4">
      <c r="A12910" s="149">
        <v>45586</v>
      </c>
      <c r="B12910" s="74" t="str">
        <f ca="1">IFERROR(__xludf.DUMMYFUNCTION("IF(REGEXMATCH(A12910,""wealth planning""),""Script 1"",""-"")"),"#VALUE!")</f>
        <v>#VALUE!</v>
      </c>
      <c r="C12910" s="74" t="str">
        <f t="shared" si="100"/>
        <v>Mior Hazman</v>
      </c>
      <c r="D12910" s="74">
        <f t="shared" si="101"/>
        <v>0</v>
      </c>
    </row>
    <row r="12911" spans="1:4">
      <c r="A12911" s="149">
        <v>45586</v>
      </c>
      <c r="B12911" s="74" t="str">
        <f ca="1">IFERROR(__xludf.DUMMYFUNCTION("IF(REGEXMATCH(A12911,""wealth planning""),""Script 1"",""-"")"),"#VALUE!")</f>
        <v>#VALUE!</v>
      </c>
      <c r="C12911" s="149">
        <f t="shared" si="100"/>
        <v>45586</v>
      </c>
      <c r="D12911" s="74" t="str">
        <f t="shared" si="101"/>
        <v>Mior Hazman</v>
      </c>
    </row>
    <row r="12912" spans="1:4">
      <c r="A12912" s="74" t="s">
        <v>8090</v>
      </c>
      <c r="B12912" s="74" t="str">
        <f ca="1">IFERROR(__xludf.DUMMYFUNCTION("IF(REGEXMATCH(A12912,""wealth planning""),""Script 1"",""-"")"),"Script 1")</f>
        <v>Script 1</v>
      </c>
      <c r="C12912" s="149">
        <f t="shared" si="100"/>
        <v>45586</v>
      </c>
      <c r="D12912" s="74" t="str">
        <f t="shared" si="101"/>
        <v>Mior Hazman</v>
      </c>
    </row>
    <row r="12913" spans="1:4">
      <c r="B12913" s="74" t="str">
        <f ca="1">IFERROR(__xludf.DUMMYFUNCTION("IF(REGEXMATCH(A12913,""wealth planning""),""Script 1"",""-"")"),"-")</f>
        <v>-</v>
      </c>
      <c r="C12913" s="74" t="str">
        <f t="shared" si="100"/>
        <v>You: Hai assalamualaikum Mior,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913" s="149">
        <f t="shared" si="101"/>
        <v>45586</v>
      </c>
    </row>
    <row r="12914" spans="1:4">
      <c r="B12914" s="74" t="str">
        <f ca="1">IFERROR(__xludf.DUMMYFUNCTION("IF(REGEXMATCH(A12914,""wealth planning""),""Script 1"",""-"")"),"-")</f>
        <v>-</v>
      </c>
      <c r="C12914" s="74">
        <f t="shared" si="100"/>
        <v>0</v>
      </c>
      <c r="D12914" s="149">
        <f t="shared" si="101"/>
        <v>45586</v>
      </c>
    </row>
    <row r="12915" spans="1:4">
      <c r="B12915" s="74" t="str">
        <f ca="1">IFERROR(__xludf.DUMMYFUNCTION("IF(REGEXMATCH(A12915,""wealth planning""),""Script 1"",""-"")"),"-")</f>
        <v>-</v>
      </c>
      <c r="C12915" s="74">
        <f t="shared" si="100"/>
        <v>0</v>
      </c>
      <c r="D12915" s="74" t="str">
        <f t="shared" si="101"/>
        <v>You: Hai assalamualaikum Mior,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916" spans="1:4">
      <c r="A12916" s="74" t="s">
        <v>8092</v>
      </c>
      <c r="B12916" s="74" t="str">
        <f ca="1">IFERROR(__xludf.DUMMYFUNCTION("IF(REGEXMATCH(A12916,""wealth planning""),""Script 1"",""-"")"),"-")</f>
        <v>-</v>
      </c>
      <c r="C12916" s="74">
        <f t="shared" si="100"/>
        <v>0</v>
      </c>
      <c r="D12916" s="74">
        <f t="shared" si="101"/>
        <v>0</v>
      </c>
    </row>
    <row r="12917" spans="1:4">
      <c r="A12917" s="74" t="s">
        <v>8092</v>
      </c>
      <c r="B12917" s="74" t="str">
        <f ca="1">IFERROR(__xludf.DUMMYFUNCTION("IF(REGEXMATCH(A12917,""wealth planning""),""Script 1"",""-"")"),"-")</f>
        <v>-</v>
      </c>
      <c r="C12917" s="74" t="str">
        <f t="shared" si="100"/>
        <v>Fadzil Aamaluddin</v>
      </c>
      <c r="D12917" s="74">
        <f t="shared" si="101"/>
        <v>0</v>
      </c>
    </row>
    <row r="12918" spans="1:4">
      <c r="A12918" s="149">
        <v>45586</v>
      </c>
      <c r="B12918" s="74" t="str">
        <f ca="1">IFERROR(__xludf.DUMMYFUNCTION("IF(REGEXMATCH(A12918,""wealth planning""),""Script 1"",""-"")"),"#VALUE!")</f>
        <v>#VALUE!</v>
      </c>
      <c r="C12918" s="74" t="str">
        <f t="shared" si="100"/>
        <v>Fadzil Aamaluddin</v>
      </c>
      <c r="D12918" s="74">
        <f t="shared" si="101"/>
        <v>0</v>
      </c>
    </row>
    <row r="12919" spans="1:4">
      <c r="A12919" s="149">
        <v>45586</v>
      </c>
      <c r="B12919" s="74" t="str">
        <f ca="1">IFERROR(__xludf.DUMMYFUNCTION("IF(REGEXMATCH(A12919,""wealth planning""),""Script 1"",""-"")"),"#VALUE!")</f>
        <v>#VALUE!</v>
      </c>
      <c r="C12919" s="149">
        <f t="shared" si="100"/>
        <v>45586</v>
      </c>
      <c r="D12919" s="74" t="str">
        <f t="shared" si="101"/>
        <v>Fadzil Aamaluddin</v>
      </c>
    </row>
    <row r="12920" spans="1:4">
      <c r="A12920" s="74" t="s">
        <v>8093</v>
      </c>
      <c r="B12920" s="74" t="str">
        <f ca="1">IFERROR(__xludf.DUMMYFUNCTION("IF(REGEXMATCH(A12920,""wealth planning""),""Script 1"",""-"")"),"Script 1")</f>
        <v>Script 1</v>
      </c>
      <c r="C12920" s="149">
        <f t="shared" si="100"/>
        <v>45586</v>
      </c>
      <c r="D12920" s="74" t="str">
        <f t="shared" si="101"/>
        <v>Fadzil Aamaluddin</v>
      </c>
    </row>
    <row r="12921" spans="1:4">
      <c r="B12921" s="74" t="str">
        <f ca="1">IFERROR(__xludf.DUMMYFUNCTION("IF(REGEXMATCH(A12921,""wealth planning""),""Script 1"",""-"")"),"-")</f>
        <v>-</v>
      </c>
      <c r="C12921" s="74" t="str">
        <f t="shared" si="100"/>
        <v>You: Hai assalamualaikum Fadzil,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921" s="149">
        <f t="shared" si="101"/>
        <v>45586</v>
      </c>
    </row>
    <row r="12922" spans="1:4">
      <c r="B12922" s="74" t="str">
        <f ca="1">IFERROR(__xludf.DUMMYFUNCTION("IF(REGEXMATCH(A12922,""wealth planning""),""Script 1"",""-"")"),"-")</f>
        <v>-</v>
      </c>
      <c r="C12922" s="74">
        <f t="shared" si="100"/>
        <v>0</v>
      </c>
      <c r="D12922" s="149">
        <f t="shared" si="101"/>
        <v>45586</v>
      </c>
    </row>
    <row r="12923" spans="1:4">
      <c r="B12923" s="74" t="str">
        <f ca="1">IFERROR(__xludf.DUMMYFUNCTION("IF(REGEXMATCH(A12923,""wealth planning""),""Script 1"",""-"")"),"-")</f>
        <v>-</v>
      </c>
      <c r="C12923" s="74">
        <f t="shared" si="100"/>
        <v>0</v>
      </c>
      <c r="D12923" s="74" t="str">
        <f t="shared" si="101"/>
        <v>You: Hai assalamualaikum Fadzil,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924" spans="1:4">
      <c r="B12924" s="74" t="str">
        <f ca="1">IFERROR(__xludf.DUMMYFUNCTION("IF(REGEXMATCH(A12924,""wealth planning""),""Script 1"",""-"")"),"-")</f>
        <v>-</v>
      </c>
      <c r="C12924" s="74">
        <f t="shared" si="100"/>
        <v>0</v>
      </c>
      <c r="D12924" s="74">
        <f t="shared" si="101"/>
        <v>0</v>
      </c>
    </row>
    <row r="12925" spans="1:4">
      <c r="A12925" s="74" t="s">
        <v>8096</v>
      </c>
      <c r="B12925" s="74" t="str">
        <f ca="1">IFERROR(__xludf.DUMMYFUNCTION("IF(REGEXMATCH(A12925,""wealth planning""),""Script 1"",""-"")"),"-")</f>
        <v>-</v>
      </c>
      <c r="C12925" s="74">
        <f t="shared" si="100"/>
        <v>0</v>
      </c>
      <c r="D12925" s="74">
        <f t="shared" si="101"/>
        <v>0</v>
      </c>
    </row>
    <row r="12926" spans="1:4">
      <c r="A12926" s="149">
        <v>45586</v>
      </c>
      <c r="B12926" s="74" t="str">
        <f ca="1">IFERROR(__xludf.DUMMYFUNCTION("IF(REGEXMATCH(A12926,""wealth planning""),""Script 1"",""-"")"),"#VALUE!")</f>
        <v>#VALUE!</v>
      </c>
      <c r="C12926" s="74" t="str">
        <f t="shared" si="100"/>
        <v>Ahmad Shamsulfaiz</v>
      </c>
      <c r="D12926" s="74">
        <f t="shared" si="101"/>
        <v>0</v>
      </c>
    </row>
    <row r="12927" spans="1:4">
      <c r="A12927" s="149">
        <v>45586</v>
      </c>
      <c r="B12927" s="74" t="str">
        <f ca="1">IFERROR(__xludf.DUMMYFUNCTION("IF(REGEXMATCH(A12927,""wealth planning""),""Script 1"",""-"")"),"#VALUE!")</f>
        <v>#VALUE!</v>
      </c>
      <c r="C12927" s="149">
        <f t="shared" si="100"/>
        <v>45586</v>
      </c>
      <c r="D12927" s="74">
        <f t="shared" si="101"/>
        <v>0</v>
      </c>
    </row>
    <row r="12928" spans="1:4">
      <c r="A12928" s="74" t="s">
        <v>8097</v>
      </c>
      <c r="B12928" s="74" t="str">
        <f ca="1">IFERROR(__xludf.DUMMYFUNCTION("IF(REGEXMATCH(A12928,""wealth planning""),""Script 1"",""-"")"),"Script 1")</f>
        <v>Script 1</v>
      </c>
      <c r="C12928" s="149">
        <f t="shared" si="100"/>
        <v>45586</v>
      </c>
      <c r="D12928" s="74" t="str">
        <f t="shared" si="101"/>
        <v>Ahmad Shamsulfaiz</v>
      </c>
    </row>
    <row r="12929" spans="1:4">
      <c r="B12929" s="74" t="str">
        <f ca="1">IFERROR(__xludf.DUMMYFUNCTION("IF(REGEXMATCH(A12929,""wealth planning""),""Script 1"",""-"")"),"-")</f>
        <v>-</v>
      </c>
      <c r="C12929" s="74" t="str">
        <f t="shared" si="100"/>
        <v>You: Hai assalamualaikum Shamsulfaiz,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929" s="149">
        <f t="shared" si="101"/>
        <v>45586</v>
      </c>
    </row>
    <row r="12930" spans="1:4">
      <c r="B12930" s="74" t="str">
        <f ca="1">IFERROR(__xludf.DUMMYFUNCTION("IF(REGEXMATCH(A12930,""wealth planning""),""Script 1"",""-"")"),"-")</f>
        <v>-</v>
      </c>
      <c r="C12930" s="74">
        <f t="shared" si="100"/>
        <v>0</v>
      </c>
      <c r="D12930" s="149">
        <f t="shared" si="101"/>
        <v>45586</v>
      </c>
    </row>
    <row r="12931" spans="1:4">
      <c r="B12931" s="74" t="str">
        <f ca="1">IFERROR(__xludf.DUMMYFUNCTION("IF(REGEXMATCH(A12931,""wealth planning""),""Script 1"",""-"")"),"-")</f>
        <v>-</v>
      </c>
      <c r="C12931" s="74">
        <f t="shared" si="100"/>
        <v>0</v>
      </c>
      <c r="D12931" s="74" t="str">
        <f t="shared" si="101"/>
        <v>You: Hai assalamualaikum Shamsulfaiz,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932" spans="1:4">
      <c r="A12932" s="74" t="s">
        <v>8099</v>
      </c>
      <c r="B12932" s="74" t="str">
        <f ca="1">IFERROR(__xludf.DUMMYFUNCTION("IF(REGEXMATCH(A12932,""wealth planning""),""Script 1"",""-"")"),"-")</f>
        <v>-</v>
      </c>
      <c r="C12932" s="74">
        <f t="shared" si="100"/>
        <v>0</v>
      </c>
      <c r="D12932" s="74">
        <f t="shared" si="101"/>
        <v>0</v>
      </c>
    </row>
    <row r="12933" spans="1:4">
      <c r="A12933" s="74" t="s">
        <v>8100</v>
      </c>
      <c r="B12933" s="74" t="str">
        <f ca="1">IFERROR(__xludf.DUMMYFUNCTION("IF(REGEXMATCH(A12933,""wealth planning""),""Script 1"",""-"")"),"-")</f>
        <v>-</v>
      </c>
      <c r="C12933" s="74" t="str">
        <f t="shared" si="100"/>
        <v>Muhammad Fazril KamarrudinStatus is reachable</v>
      </c>
      <c r="D12933" s="74">
        <f t="shared" si="101"/>
        <v>0</v>
      </c>
    </row>
    <row r="12934" spans="1:4">
      <c r="A12934" s="149">
        <v>45586</v>
      </c>
      <c r="B12934" s="74" t="str">
        <f ca="1">IFERROR(__xludf.DUMMYFUNCTION("IF(REGEXMATCH(A12934,""wealth planning""),""Script 1"",""-"")"),"#VALUE!")</f>
        <v>#VALUE!</v>
      </c>
      <c r="C12934" s="74" t="str">
        <f t="shared" si="100"/>
        <v>Muhammad Fazril Kamarrudin</v>
      </c>
      <c r="D12934" s="74">
        <f t="shared" si="101"/>
        <v>0</v>
      </c>
    </row>
    <row r="12935" spans="1:4">
      <c r="A12935" s="149">
        <v>45586</v>
      </c>
      <c r="B12935" s="74" t="str">
        <f ca="1">IFERROR(__xludf.DUMMYFUNCTION("IF(REGEXMATCH(A12935,""wealth planning""),""Script 1"",""-"")"),"#VALUE!")</f>
        <v>#VALUE!</v>
      </c>
      <c r="C12935" s="149">
        <f t="shared" si="100"/>
        <v>45586</v>
      </c>
      <c r="D12935" s="74" t="str">
        <f t="shared" si="101"/>
        <v>Muhammad Fazril KamarrudinStatus is reachable</v>
      </c>
    </row>
    <row r="12936" spans="1:4">
      <c r="A12936" s="74" t="s">
        <v>8101</v>
      </c>
      <c r="B12936" s="74" t="str">
        <f ca="1">IFERROR(__xludf.DUMMYFUNCTION("IF(REGEXMATCH(A12936,""wealth planning""),""Script 1"",""-"")"),"Script 1")</f>
        <v>Script 1</v>
      </c>
      <c r="C12936" s="149">
        <f t="shared" si="100"/>
        <v>45586</v>
      </c>
      <c r="D12936" s="74" t="str">
        <f t="shared" si="101"/>
        <v>Muhammad Fazril Kamarrudin</v>
      </c>
    </row>
    <row r="12937" spans="1:4">
      <c r="B12937" s="74" t="str">
        <f ca="1">IFERROR(__xludf.DUMMYFUNCTION("IF(REGEXMATCH(A12937,""wealth planning""),""Script 1"",""-"")"),"-")</f>
        <v>-</v>
      </c>
      <c r="C12937" s="74" t="str">
        <f t="shared" si="100"/>
        <v>You: Hai assalamualaikum Fazril,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937" s="149">
        <f t="shared" si="101"/>
        <v>45586</v>
      </c>
    </row>
    <row r="12938" spans="1:4">
      <c r="B12938" s="74" t="str">
        <f ca="1">IFERROR(__xludf.DUMMYFUNCTION("IF(REGEXMATCH(A12938,""wealth planning""),""Script 1"",""-"")"),"-")</f>
        <v>-</v>
      </c>
      <c r="C12938" s="74">
        <f t="shared" si="100"/>
        <v>0</v>
      </c>
      <c r="D12938" s="149">
        <f t="shared" si="101"/>
        <v>45586</v>
      </c>
    </row>
    <row r="12939" spans="1:4">
      <c r="B12939" s="74" t="str">
        <f ca="1">IFERROR(__xludf.DUMMYFUNCTION("IF(REGEXMATCH(A12939,""wealth planning""),""Script 1"",""-"")"),"-")</f>
        <v>-</v>
      </c>
      <c r="C12939" s="74">
        <f t="shared" si="100"/>
        <v>0</v>
      </c>
      <c r="D12939" s="74" t="str">
        <f t="shared" si="101"/>
        <v>You: Hai assalamualaikum Fazril,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940" spans="1:4">
      <c r="A12940" s="74" t="s">
        <v>8103</v>
      </c>
      <c r="B12940" s="74" t="str">
        <f ca="1">IFERROR(__xludf.DUMMYFUNCTION("IF(REGEXMATCH(A12940,""wealth planning""),""Script 1"",""-"")"),"-")</f>
        <v>-</v>
      </c>
      <c r="C12940" s="74">
        <f t="shared" si="100"/>
        <v>0</v>
      </c>
      <c r="D12940" s="74">
        <f t="shared" si="101"/>
        <v>0</v>
      </c>
    </row>
    <row r="12941" spans="1:4">
      <c r="A12941" s="74" t="s">
        <v>8104</v>
      </c>
      <c r="B12941" s="74" t="str">
        <f ca="1">IFERROR(__xludf.DUMMYFUNCTION("IF(REGEXMATCH(A12941,""wealth planning""),""Script 1"",""-"")"),"-")</f>
        <v>-</v>
      </c>
      <c r="C12941" s="74" t="str">
        <f t="shared" si="100"/>
        <v>Zulfikaar ZaidiStatus is online</v>
      </c>
      <c r="D12941" s="74">
        <f t="shared" si="101"/>
        <v>0</v>
      </c>
    </row>
    <row r="12942" spans="1:4">
      <c r="A12942" s="149">
        <v>45586</v>
      </c>
      <c r="B12942" s="74" t="str">
        <f ca="1">IFERROR(__xludf.DUMMYFUNCTION("IF(REGEXMATCH(A12942,""wealth planning""),""Script 1"",""-"")"),"#VALUE!")</f>
        <v>#VALUE!</v>
      </c>
      <c r="C12942" s="74" t="str">
        <f t="shared" si="100"/>
        <v>Zulfikaar Zaidi</v>
      </c>
      <c r="D12942" s="74">
        <f t="shared" si="101"/>
        <v>0</v>
      </c>
    </row>
    <row r="12943" spans="1:4">
      <c r="A12943" s="149">
        <v>45586</v>
      </c>
      <c r="B12943" s="74" t="str">
        <f ca="1">IFERROR(__xludf.DUMMYFUNCTION("IF(REGEXMATCH(A12943,""wealth planning""),""Script 1"",""-"")"),"#VALUE!")</f>
        <v>#VALUE!</v>
      </c>
      <c r="C12943" s="149">
        <f t="shared" si="100"/>
        <v>45586</v>
      </c>
      <c r="D12943" s="74" t="str">
        <f t="shared" si="101"/>
        <v>Zulfikaar ZaidiStatus is online</v>
      </c>
    </row>
    <row r="12944" spans="1:4">
      <c r="A12944" s="74" t="s">
        <v>8105</v>
      </c>
      <c r="B12944" s="74" t="str">
        <f ca="1">IFERROR(__xludf.DUMMYFUNCTION("IF(REGEXMATCH(A12944,""wealth planning""),""Script 1"",""-"")"),"Script 1")</f>
        <v>Script 1</v>
      </c>
      <c r="C12944" s="149">
        <f t="shared" si="100"/>
        <v>45586</v>
      </c>
      <c r="D12944" s="74" t="str">
        <f t="shared" si="101"/>
        <v>Zulfikaar Zaidi</v>
      </c>
    </row>
    <row r="12945" spans="1:4">
      <c r="B12945" s="74" t="str">
        <f ca="1">IFERROR(__xludf.DUMMYFUNCTION("IF(REGEXMATCH(A12945,""wealth planning""),""Script 1"",""-"")"),"-")</f>
        <v>-</v>
      </c>
      <c r="C12945" s="74" t="str">
        <f t="shared" si="100"/>
        <v>You: Hai assalamualaikum Zulfikaar,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945" s="149">
        <f t="shared" si="101"/>
        <v>45586</v>
      </c>
    </row>
    <row r="12946" spans="1:4">
      <c r="B12946" s="74" t="str">
        <f ca="1">IFERROR(__xludf.DUMMYFUNCTION("IF(REGEXMATCH(A12946,""wealth planning""),""Script 1"",""-"")"),"-")</f>
        <v>-</v>
      </c>
      <c r="C12946" s="74">
        <f t="shared" si="100"/>
        <v>0</v>
      </c>
      <c r="D12946" s="149">
        <f t="shared" si="101"/>
        <v>45586</v>
      </c>
    </row>
    <row r="12947" spans="1:4">
      <c r="B12947" s="74" t="str">
        <f ca="1">IFERROR(__xludf.DUMMYFUNCTION("IF(REGEXMATCH(A12947,""wealth planning""),""Script 1"",""-"")"),"-")</f>
        <v>-</v>
      </c>
      <c r="C12947" s="74">
        <f t="shared" si="100"/>
        <v>0</v>
      </c>
      <c r="D12947" s="74" t="str">
        <f t="shared" si="101"/>
        <v>You: Hai assalamualaikum Zulfikaar,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948" spans="1:4">
      <c r="A12948" s="74" t="s">
        <v>8107</v>
      </c>
      <c r="B12948" s="74" t="str">
        <f ca="1">IFERROR(__xludf.DUMMYFUNCTION("IF(REGEXMATCH(A12948,""wealth planning""),""Script 1"",""-"")"),"-")</f>
        <v>-</v>
      </c>
      <c r="C12948" s="74">
        <f t="shared" si="100"/>
        <v>0</v>
      </c>
      <c r="D12948" s="74">
        <f t="shared" si="101"/>
        <v>0</v>
      </c>
    </row>
    <row r="12949" spans="1:4">
      <c r="A12949" s="74" t="s">
        <v>8108</v>
      </c>
      <c r="B12949" s="74" t="str">
        <f ca="1">IFERROR(__xludf.DUMMYFUNCTION("IF(REGEXMATCH(A12949,""wealth planning""),""Script 1"",""-"")"),"-")</f>
        <v>-</v>
      </c>
      <c r="C12949" s="74" t="str">
        <f t="shared" si="100"/>
        <v>Adib ZikriStatus is reachable</v>
      </c>
      <c r="D12949" s="74">
        <f t="shared" si="101"/>
        <v>0</v>
      </c>
    </row>
    <row r="12950" spans="1:4">
      <c r="A12950" s="149">
        <v>45586</v>
      </c>
      <c r="B12950" s="74" t="str">
        <f ca="1">IFERROR(__xludf.DUMMYFUNCTION("IF(REGEXMATCH(A12950,""wealth planning""),""Script 1"",""-"")"),"#VALUE!")</f>
        <v>#VALUE!</v>
      </c>
      <c r="C12950" s="74" t="str">
        <f t="shared" si="100"/>
        <v>Adib Zikri</v>
      </c>
      <c r="D12950" s="74">
        <f t="shared" si="101"/>
        <v>0</v>
      </c>
    </row>
    <row r="12951" spans="1:4">
      <c r="A12951" s="149">
        <v>45586</v>
      </c>
      <c r="B12951" s="74" t="str">
        <f ca="1">IFERROR(__xludf.DUMMYFUNCTION("IF(REGEXMATCH(A12951,""wealth planning""),""Script 1"",""-"")"),"#VALUE!")</f>
        <v>#VALUE!</v>
      </c>
      <c r="C12951" s="149">
        <f t="shared" si="100"/>
        <v>45586</v>
      </c>
      <c r="D12951" s="74" t="str">
        <f t="shared" si="101"/>
        <v>Adib ZikriStatus is reachable</v>
      </c>
    </row>
    <row r="12952" spans="1:4">
      <c r="A12952" s="74" t="s">
        <v>3890</v>
      </c>
      <c r="B12952" s="74" t="str">
        <f ca="1">IFERROR(__xludf.DUMMYFUNCTION("IF(REGEXMATCH(A12952,""wealth planning""),""Script 1"",""-"")"),"Script 1")</f>
        <v>Script 1</v>
      </c>
      <c r="C12952" s="149">
        <f t="shared" si="100"/>
        <v>45586</v>
      </c>
      <c r="D12952" s="74" t="str">
        <f t="shared" si="101"/>
        <v>Adib Zikri</v>
      </c>
    </row>
    <row r="12953" spans="1:4">
      <c r="B12953" s="74" t="str">
        <f ca="1">IFERROR(__xludf.DUMMYFUNCTION("IF(REGEXMATCH(A12953,""wealth planning""),""Script 1"",""-"")"),"-")</f>
        <v>-</v>
      </c>
      <c r="C12953" s="74" t="str">
        <f t="shared" si="100"/>
        <v>You: Hai assalamualaikum Adib,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953" s="149">
        <f t="shared" si="101"/>
        <v>45586</v>
      </c>
    </row>
    <row r="12954" spans="1:4">
      <c r="B12954" s="74" t="str">
        <f ca="1">IFERROR(__xludf.DUMMYFUNCTION("IF(REGEXMATCH(A12954,""wealth planning""),""Script 1"",""-"")"),"-")</f>
        <v>-</v>
      </c>
      <c r="C12954" s="74">
        <f t="shared" si="100"/>
        <v>0</v>
      </c>
      <c r="D12954" s="149">
        <f t="shared" si="101"/>
        <v>45586</v>
      </c>
    </row>
    <row r="12955" spans="1:4">
      <c r="B12955" s="74" t="str">
        <f ca="1">IFERROR(__xludf.DUMMYFUNCTION("IF(REGEXMATCH(A12955,""wealth planning""),""Script 1"",""-"")"),"-")</f>
        <v>-</v>
      </c>
      <c r="C12955" s="74">
        <f t="shared" si="100"/>
        <v>0</v>
      </c>
      <c r="D12955" s="74" t="str">
        <f t="shared" si="101"/>
        <v>You: Hai assalamualaikum Adib,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956" spans="1:4">
      <c r="A12956" s="74" t="s">
        <v>8110</v>
      </c>
      <c r="B12956" s="74" t="str">
        <f ca="1">IFERROR(__xludf.DUMMYFUNCTION("IF(REGEXMATCH(A12956,""wealth planning""),""Script 1"",""-"")"),"-")</f>
        <v>-</v>
      </c>
      <c r="C12956" s="74">
        <f t="shared" si="100"/>
        <v>0</v>
      </c>
      <c r="D12956" s="74">
        <f t="shared" si="101"/>
        <v>0</v>
      </c>
    </row>
    <row r="12957" spans="1:4">
      <c r="A12957" s="74" t="s">
        <v>8111</v>
      </c>
      <c r="B12957" s="74" t="str">
        <f ca="1">IFERROR(__xludf.DUMMYFUNCTION("IF(REGEXMATCH(A12957,""wealth planning""),""Script 1"",""-"")"),"-")</f>
        <v>-</v>
      </c>
      <c r="C12957" s="74" t="str">
        <f t="shared" si="100"/>
        <v>Faris IskandarStatus is reachable</v>
      </c>
      <c r="D12957" s="74">
        <f t="shared" si="101"/>
        <v>0</v>
      </c>
    </row>
    <row r="12958" spans="1:4">
      <c r="A12958" s="149">
        <v>45586</v>
      </c>
      <c r="B12958" s="74" t="str">
        <f ca="1">IFERROR(__xludf.DUMMYFUNCTION("IF(REGEXMATCH(A12958,""wealth planning""),""Script 1"",""-"")"),"#VALUE!")</f>
        <v>#VALUE!</v>
      </c>
      <c r="C12958" s="74" t="str">
        <f t="shared" si="100"/>
        <v>Faris Iskandar</v>
      </c>
      <c r="D12958" s="74">
        <f t="shared" si="101"/>
        <v>0</v>
      </c>
    </row>
    <row r="12959" spans="1:4">
      <c r="A12959" s="149">
        <v>45586</v>
      </c>
      <c r="B12959" s="74" t="str">
        <f ca="1">IFERROR(__xludf.DUMMYFUNCTION("IF(REGEXMATCH(A12959,""wealth planning""),""Script 1"",""-"")"),"#VALUE!")</f>
        <v>#VALUE!</v>
      </c>
      <c r="C12959" s="149">
        <f t="shared" si="100"/>
        <v>45586</v>
      </c>
      <c r="D12959" s="74" t="str">
        <f t="shared" si="101"/>
        <v>Faris IskandarStatus is reachable</v>
      </c>
    </row>
    <row r="12960" spans="1:4">
      <c r="A12960" s="74" t="s">
        <v>8112</v>
      </c>
      <c r="B12960" s="74" t="str">
        <f ca="1">IFERROR(__xludf.DUMMYFUNCTION("IF(REGEXMATCH(A12960,""wealth planning""),""Script 1"",""-"")"),"Script 1")</f>
        <v>Script 1</v>
      </c>
      <c r="C12960" s="149">
        <f t="shared" si="100"/>
        <v>45586</v>
      </c>
      <c r="D12960" s="74" t="str">
        <f t="shared" si="101"/>
        <v>Faris Iskandar</v>
      </c>
    </row>
    <row r="12961" spans="1:4">
      <c r="B12961" s="74" t="str">
        <f ca="1">IFERROR(__xludf.DUMMYFUNCTION("IF(REGEXMATCH(A12961,""wealth planning""),""Script 1"",""-"")"),"-")</f>
        <v>-</v>
      </c>
      <c r="C12961" s="74" t="str">
        <f t="shared" si="100"/>
        <v>You: Hai assalamualaikum tuan Faris,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2961" s="149">
        <f t="shared" si="101"/>
        <v>45586</v>
      </c>
    </row>
    <row r="12962" spans="1:4">
      <c r="B12962" s="74" t="str">
        <f ca="1">IFERROR(__xludf.DUMMYFUNCTION("IF(REGEXMATCH(A12962,""wealth planning""),""Script 1"",""-"")"),"-")</f>
        <v>-</v>
      </c>
      <c r="C12962" s="74">
        <f t="shared" si="100"/>
        <v>0</v>
      </c>
      <c r="D12962" s="149">
        <f t="shared" si="101"/>
        <v>45586</v>
      </c>
    </row>
    <row r="12963" spans="1:4">
      <c r="B12963" s="74" t="str">
        <f ca="1">IFERROR(__xludf.DUMMYFUNCTION("IF(REGEXMATCH(A12963,""wealth planning""),""Script 1"",""-"")"),"-")</f>
        <v>-</v>
      </c>
      <c r="C12963" s="74">
        <f t="shared" si="100"/>
        <v>0</v>
      </c>
      <c r="D12963" s="74" t="str">
        <f t="shared" si="101"/>
        <v>You: Hai assalamualaikum tuan Faris,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2964" spans="1:4">
      <c r="A12964" s="74" t="s">
        <v>8114</v>
      </c>
      <c r="B12964" s="74" t="str">
        <f ca="1">IFERROR(__xludf.DUMMYFUNCTION("IF(REGEXMATCH(A12964,""wealth planning""),""Script 1"",""-"")"),"-")</f>
        <v>-</v>
      </c>
      <c r="C12964" s="74">
        <f t="shared" si="100"/>
        <v>0</v>
      </c>
      <c r="D12964" s="74">
        <f t="shared" si="101"/>
        <v>0</v>
      </c>
    </row>
    <row r="12965" spans="1:4">
      <c r="B12965" s="74" t="str">
        <f ca="1">IFERROR(__xludf.DUMMYFUNCTION("IF(REGEXMATCH(A12965,""wealth planning""),""Script 1"",""-"")"),"-")</f>
        <v>-</v>
      </c>
      <c r="C12965" s="74" t="str">
        <f t="shared" si="100"/>
        <v>Siti Nursehah</v>
      </c>
      <c r="D12965" s="74">
        <f t="shared" si="101"/>
        <v>0</v>
      </c>
    </row>
    <row r="12966" spans="1:4">
      <c r="A12966" s="74" t="s">
        <v>8114</v>
      </c>
      <c r="B12966" s="74" t="str">
        <f ca="1">IFERROR(__xludf.DUMMYFUNCTION("IF(REGEXMATCH(A12966,""wealth planning""),""Script 1"",""-"")"),"-")</f>
        <v>-</v>
      </c>
      <c r="C12966" s="74">
        <f t="shared" si="100"/>
        <v>0</v>
      </c>
      <c r="D12966" s="74">
        <f t="shared" si="101"/>
        <v>0</v>
      </c>
    </row>
    <row r="12967" spans="1:4">
      <c r="A12967" s="149">
        <v>45583</v>
      </c>
      <c r="B12967" s="74" t="str">
        <f ca="1">IFERROR(__xludf.DUMMYFUNCTION("IF(REGEXMATCH(A12967,""wealth planning""),""Script 1"",""-"")"),"#VALUE!")</f>
        <v>#VALUE!</v>
      </c>
      <c r="C12967" s="74" t="str">
        <f t="shared" si="100"/>
        <v>Siti Nursehah</v>
      </c>
      <c r="D12967" s="74" t="str">
        <f t="shared" si="101"/>
        <v>Siti Nursehah</v>
      </c>
    </row>
    <row r="12968" spans="1:4">
      <c r="A12968" s="149">
        <v>45583</v>
      </c>
      <c r="B12968" s="74" t="str">
        <f ca="1">IFERROR(__xludf.DUMMYFUNCTION("IF(REGEXMATCH(A12968,""wealth planning""),""Script 1"",""-"")"),"#VALUE!")</f>
        <v>#VALUE!</v>
      </c>
      <c r="C12968" s="149">
        <f t="shared" si="100"/>
        <v>45583</v>
      </c>
      <c r="D12968" s="74">
        <f t="shared" si="101"/>
        <v>0</v>
      </c>
    </row>
    <row r="12969" spans="1:4">
      <c r="A12969" s="74" t="s">
        <v>8115</v>
      </c>
      <c r="B12969" s="74" t="str">
        <f ca="1">IFERROR(__xludf.DUMMYFUNCTION("IF(REGEXMATCH(A12969,""wealth planning""),""Script 1"",""-"")"),"-")</f>
        <v>-</v>
      </c>
      <c r="C12969" s="149">
        <f t="shared" si="100"/>
        <v>45583</v>
      </c>
      <c r="D12969" s="74" t="str">
        <f t="shared" si="101"/>
        <v>Siti Nursehah</v>
      </c>
    </row>
    <row r="12970" spans="1:4">
      <c r="B12970" s="74" t="str">
        <f ca="1">IFERROR(__xludf.DUMMYFUNCTION("IF(REGEXMATCH(A12970,""wealth planning""),""Script 1"",""-"")"),"-")</f>
        <v>-</v>
      </c>
      <c r="C12970" s="74" t="str">
        <f t="shared" si="100"/>
        <v>Siti sent an attachment</v>
      </c>
      <c r="D12970" s="149">
        <f t="shared" si="101"/>
        <v>45583</v>
      </c>
    </row>
    <row r="12971" spans="1:4">
      <c r="B12971" s="74" t="str">
        <f ca="1">IFERROR(__xludf.DUMMYFUNCTION("IF(REGEXMATCH(A12971,""wealth planning""),""Script 1"",""-"")"),"-")</f>
        <v>-</v>
      </c>
      <c r="C12971" s="74">
        <f t="shared" si="100"/>
        <v>0</v>
      </c>
      <c r="D12971" s="149">
        <f t="shared" si="101"/>
        <v>45583</v>
      </c>
    </row>
    <row r="12972" spans="1:4">
      <c r="B12972" s="74" t="str">
        <f ca="1">IFERROR(__xludf.DUMMYFUNCTION("IF(REGEXMATCH(A12972,""wealth planning""),""Script 1"",""-"")"),"-")</f>
        <v>-</v>
      </c>
      <c r="C12972" s="74">
        <f t="shared" si="100"/>
        <v>0</v>
      </c>
      <c r="D12972" s="74" t="str">
        <f t="shared" si="101"/>
        <v>Siti sent an attachment</v>
      </c>
    </row>
    <row r="12973" spans="1:4">
      <c r="B12973" s="74" t="str">
        <f ca="1">IFERROR(__xludf.DUMMYFUNCTION("IF(REGEXMATCH(A12973,""wealth planning""),""Script 1"",""-"")"),"-")</f>
        <v>-</v>
      </c>
      <c r="C12973" s="74">
        <f t="shared" si="100"/>
        <v>0</v>
      </c>
      <c r="D12973" s="74">
        <f t="shared" si="101"/>
        <v>0</v>
      </c>
    </row>
    <row r="12974" spans="1:4">
      <c r="A12974" s="74" t="s">
        <v>8118</v>
      </c>
      <c r="B12974" s="74" t="str">
        <f ca="1">IFERROR(__xludf.DUMMYFUNCTION("IF(REGEXMATCH(A12974,""wealth planning""),""Script 1"",""-"")"),"-")</f>
        <v>-</v>
      </c>
      <c r="C12974" s="74">
        <f t="shared" si="100"/>
        <v>0</v>
      </c>
      <c r="D12974" s="74">
        <f t="shared" si="101"/>
        <v>0</v>
      </c>
    </row>
    <row r="12975" spans="1:4">
      <c r="A12975" s="149">
        <v>45583</v>
      </c>
      <c r="B12975" s="74" t="str">
        <f ca="1">IFERROR(__xludf.DUMMYFUNCTION("IF(REGEXMATCH(A12975,""wealth planning""),""Script 1"",""-"")"),"#VALUE!")</f>
        <v>#VALUE!</v>
      </c>
      <c r="C12975" s="74" t="str">
        <f t="shared" si="100"/>
        <v>Siti Najiha Nazari</v>
      </c>
      <c r="D12975" s="74">
        <f t="shared" si="101"/>
        <v>0</v>
      </c>
    </row>
    <row r="12976" spans="1:4">
      <c r="A12976" s="149">
        <v>45583</v>
      </c>
      <c r="B12976" s="74" t="str">
        <f ca="1">IFERROR(__xludf.DUMMYFUNCTION("IF(REGEXMATCH(A12976,""wealth planning""),""Script 1"",""-"")"),"#VALUE!")</f>
        <v>#VALUE!</v>
      </c>
      <c r="C12976" s="149">
        <f t="shared" si="100"/>
        <v>45583</v>
      </c>
      <c r="D12976" s="74">
        <f t="shared" si="101"/>
        <v>0</v>
      </c>
    </row>
    <row r="12977" spans="1:4">
      <c r="A12977" s="74" t="s">
        <v>8119</v>
      </c>
      <c r="B12977" s="74" t="str">
        <f ca="1">IFERROR(__xludf.DUMMYFUNCTION("IF(REGEXMATCH(A12977,""wealth planning""),""Script 1"",""-"")"),"-")</f>
        <v>-</v>
      </c>
      <c r="C12977" s="149">
        <f t="shared" si="100"/>
        <v>45583</v>
      </c>
      <c r="D12977" s="74" t="str">
        <f t="shared" si="101"/>
        <v>Siti Najiha Nazari</v>
      </c>
    </row>
    <row r="12978" spans="1:4">
      <c r="B12978" s="74" t="str">
        <f ca="1">IFERROR(__xludf.DUMMYFUNCTION("IF(REGEXMATCH(A12978,""wealth planning""),""Script 1"",""-"")"),"-")</f>
        <v>-</v>
      </c>
      <c r="C12978" s="74" t="str">
        <f t="shared" si="100"/>
        <v>Siti Najiha: Hai Azhad, waalaikumsalam. Terima kasih banyak atas mesej dan tawaran yang dikongsikan. Buat masa ini, saya tidak bercadang untuk mengadakan sebarang pertemuan berkaitan dengan takaful atau perancangan kewangan. Namun, saya hargai usaha dan dedikasi anda dalam bidang ini. Semoga segala urusan dan usaha anda bersama PruBSN berjalan dengan lancar. Terima kasih sekali lagi atas pemahaman anda, dan saya ucapkan selamat maju jaya!</v>
      </c>
      <c r="D12978" s="149">
        <f t="shared" si="101"/>
        <v>45583</v>
      </c>
    </row>
    <row r="12979" spans="1:4">
      <c r="B12979" s="74" t="str">
        <f ca="1">IFERROR(__xludf.DUMMYFUNCTION("IF(REGEXMATCH(A12979,""wealth planning""),""Script 1"",""-"")"),"-")</f>
        <v>-</v>
      </c>
      <c r="C12979" s="74">
        <f t="shared" si="100"/>
        <v>0</v>
      </c>
      <c r="D12979" s="149">
        <f t="shared" si="101"/>
        <v>45583</v>
      </c>
    </row>
    <row r="12980" spans="1:4">
      <c r="B12980" s="74" t="str">
        <f ca="1">IFERROR(__xludf.DUMMYFUNCTION("IF(REGEXMATCH(A12980,""wealth planning""),""Script 1"",""-"")"),"-")</f>
        <v>-</v>
      </c>
      <c r="C12980" s="74">
        <f t="shared" si="100"/>
        <v>0</v>
      </c>
      <c r="D12980" s="74" t="str">
        <f t="shared" si="101"/>
        <v>Siti Najiha: Hai Azhad, waalaikumsalam. Terima kasih banyak atas mesej dan tawaran yang dikongsikan. Buat masa ini, saya tidak bercadang untuk mengadakan sebarang pertemuan berkaitan dengan takaful atau perancangan kewangan. Namun, saya hargai usaha dan dedikasi anda dalam bidang ini. Semoga segala urusan dan usaha anda bersama PruBSN berjalan dengan lancar. Terima kasih sekali lagi atas pemahaman anda, dan saya ucapkan selamat maju jaya!</v>
      </c>
    </row>
    <row r="12981" spans="1:4">
      <c r="A12981" s="74" t="s">
        <v>8121</v>
      </c>
      <c r="B12981" s="74" t="str">
        <f ca="1">IFERROR(__xludf.DUMMYFUNCTION("IF(REGEXMATCH(A12981,""wealth planning""),""Script 1"",""-"")"),"-")</f>
        <v>-</v>
      </c>
      <c r="C12981" s="74">
        <f t="shared" si="100"/>
        <v>0</v>
      </c>
      <c r="D12981" s="74">
        <f t="shared" si="101"/>
        <v>0</v>
      </c>
    </row>
    <row r="12982" spans="1:4">
      <c r="A12982" s="74" t="s">
        <v>8122</v>
      </c>
      <c r="B12982" s="74" t="str">
        <f ca="1">IFERROR(__xludf.DUMMYFUNCTION("IF(REGEXMATCH(A12982,""wealth planning""),""Script 1"",""-"")"),"-")</f>
        <v>-</v>
      </c>
      <c r="C12982" s="74" t="str">
        <f t="shared" si="100"/>
        <v>Ungku EzzatStatus is reachable</v>
      </c>
      <c r="D12982" s="74">
        <f t="shared" si="101"/>
        <v>0</v>
      </c>
    </row>
    <row r="12983" spans="1:4">
      <c r="A12983" s="149">
        <v>45581</v>
      </c>
      <c r="B12983" s="74" t="str">
        <f ca="1">IFERROR(__xludf.DUMMYFUNCTION("IF(REGEXMATCH(A12983,""wealth planning""),""Script 1"",""-"")"),"#VALUE!")</f>
        <v>#VALUE!</v>
      </c>
      <c r="C12983" s="74" t="str">
        <f t="shared" si="100"/>
        <v>Ungku Ezzat</v>
      </c>
      <c r="D12983" s="74">
        <f t="shared" si="101"/>
        <v>0</v>
      </c>
    </row>
    <row r="12984" spans="1:4">
      <c r="A12984" s="149">
        <v>45581</v>
      </c>
      <c r="B12984" s="74" t="str">
        <f ca="1">IFERROR(__xludf.DUMMYFUNCTION("IF(REGEXMATCH(A12984,""wealth planning""),""Script 1"",""-"")"),"#VALUE!")</f>
        <v>#VALUE!</v>
      </c>
      <c r="C12984" s="149">
        <f t="shared" si="100"/>
        <v>45581</v>
      </c>
      <c r="D12984" s="74" t="str">
        <f t="shared" si="101"/>
        <v>Ungku EzzatStatus is reachable</v>
      </c>
    </row>
    <row r="12985" spans="1:4">
      <c r="B12985" s="74" t="str">
        <f ca="1">IFERROR(__xludf.DUMMYFUNCTION("IF(REGEXMATCH(A12985,""wealth planning""),""Script 1"",""-"")"),"-")</f>
        <v>-</v>
      </c>
      <c r="C12985" s="149">
        <f t="shared" si="100"/>
        <v>45581</v>
      </c>
      <c r="D12985" s="74" t="str">
        <f t="shared" si="101"/>
        <v>Ungku Ezzat</v>
      </c>
    </row>
    <row r="12986" spans="1:4">
      <c r="B12986" s="74" t="str">
        <f ca="1">IFERROR(__xludf.DUMMYFUNCTION("IF(REGEXMATCH(A12986,""wealth planning""),""Script 1"",""-"")"),"-")</f>
        <v>-</v>
      </c>
      <c r="C12986" s="74">
        <f t="shared" si="100"/>
        <v>0</v>
      </c>
      <c r="D12986" s="149">
        <f t="shared" si="101"/>
        <v>45581</v>
      </c>
    </row>
    <row r="12987" spans="1:4">
      <c r="B12987" s="74" t="str">
        <f ca="1">IFERROR(__xludf.DUMMYFUNCTION("IF(REGEXMATCH(A12987,""wealth planning""),""Script 1"",""-"")"),"-")</f>
        <v>-</v>
      </c>
      <c r="C12987" s="74">
        <f t="shared" si="100"/>
        <v>0</v>
      </c>
      <c r="D12987" s="149">
        <f t="shared" si="101"/>
        <v>45581</v>
      </c>
    </row>
    <row r="12988" spans="1:4">
      <c r="B12988" s="74" t="str">
        <f ca="1">IFERROR(__xludf.DUMMYFUNCTION("IF(REGEXMATCH(A12988,""wealth planning""),""Script 1"",""-"")"),"-")</f>
        <v>-</v>
      </c>
      <c r="C12988" s="74">
        <f t="shared" si="100"/>
        <v>0</v>
      </c>
      <c r="D12988" s="74">
        <f t="shared" si="101"/>
        <v>0</v>
      </c>
    </row>
    <row r="12989" spans="1:4">
      <c r="A12989" s="74" t="s">
        <v>8125</v>
      </c>
      <c r="B12989" s="74" t="str">
        <f ca="1">IFERROR(__xludf.DUMMYFUNCTION("IF(REGEXMATCH(A12989,""wealth planning""),""Script 1"",""-"")"),"-")</f>
        <v>-</v>
      </c>
      <c r="C12989" s="74">
        <f t="shared" si="100"/>
        <v>0</v>
      </c>
      <c r="D12989" s="74">
        <f t="shared" si="101"/>
        <v>0</v>
      </c>
    </row>
    <row r="12990" spans="1:4">
      <c r="A12990" s="74" t="s">
        <v>8125</v>
      </c>
      <c r="B12990" s="74" t="str">
        <f ca="1">IFERROR(__xludf.DUMMYFUNCTION("IF(REGEXMATCH(A12990,""wealth planning""),""Script 1"",""-"")"),"-")</f>
        <v>-</v>
      </c>
      <c r="C12990" s="74" t="str">
        <f t="shared" si="100"/>
        <v>Na'imah Abdul Kadir</v>
      </c>
      <c r="D12990" s="74">
        <f t="shared" si="101"/>
        <v>0</v>
      </c>
    </row>
    <row r="12991" spans="1:4">
      <c r="A12991" s="149">
        <v>45581</v>
      </c>
      <c r="B12991" s="74" t="str">
        <f ca="1">IFERROR(__xludf.DUMMYFUNCTION("IF(REGEXMATCH(A12991,""wealth planning""),""Script 1"",""-"")"),"#VALUE!")</f>
        <v>#VALUE!</v>
      </c>
      <c r="C12991" s="74" t="str">
        <f t="shared" si="100"/>
        <v>Na'imah Abdul Kadir</v>
      </c>
      <c r="D12991" s="74">
        <f t="shared" si="101"/>
        <v>0</v>
      </c>
    </row>
    <row r="12992" spans="1:4">
      <c r="A12992" s="149">
        <v>45581</v>
      </c>
      <c r="B12992" s="74" t="str">
        <f ca="1">IFERROR(__xludf.DUMMYFUNCTION("IF(REGEXMATCH(A12992,""wealth planning""),""Script 1"",""-"")"),"#VALUE!")</f>
        <v>#VALUE!</v>
      </c>
      <c r="C12992" s="149">
        <f t="shared" si="100"/>
        <v>45581</v>
      </c>
      <c r="D12992" s="74" t="str">
        <f t="shared" si="101"/>
        <v>Na'imah Abdul Kadir</v>
      </c>
    </row>
    <row r="12993" spans="1:4">
      <c r="A12993" s="74" t="s">
        <v>8126</v>
      </c>
      <c r="B12993" s="74" t="str">
        <f ca="1">IFERROR(__xludf.DUMMYFUNCTION("IF(REGEXMATCH(A12993,""wealth planning""),""Script 1"",""-"")"),"Script 1")</f>
        <v>Script 1</v>
      </c>
      <c r="C12993" s="149">
        <f t="shared" si="100"/>
        <v>45581</v>
      </c>
      <c r="D12993" s="74" t="str">
        <f t="shared" si="101"/>
        <v>Na'imah Abdul Kadir</v>
      </c>
    </row>
    <row r="12994" spans="1:4">
      <c r="B12994" s="74" t="str">
        <f ca="1">IFERROR(__xludf.DUMMYFUNCTION("IF(REGEXMATCH(A12994,""wealth planning""),""Script 1"",""-"")"),"-")</f>
        <v>-</v>
      </c>
      <c r="C12994" s="74" t="str">
        <f t="shared" si="100"/>
        <v>You: Baik no problem. Terima kasih atas reply. Kalau ada soalan atau inquiry berkaitan takaful dan wealth planning, feel free to contact me anytime inshaAllah. Saya juga doakan semoga urusan Na’imah sentiasa dipermudahkan</v>
      </c>
      <c r="D12994" s="149">
        <f t="shared" si="101"/>
        <v>45581</v>
      </c>
    </row>
    <row r="12995" spans="1:4">
      <c r="B12995" s="74" t="str">
        <f ca="1">IFERROR(__xludf.DUMMYFUNCTION("IF(REGEXMATCH(A12995,""wealth planning""),""Script 1"",""-"")"),"-")</f>
        <v>-</v>
      </c>
      <c r="C12995" s="74">
        <f t="shared" si="100"/>
        <v>0</v>
      </c>
      <c r="D12995" s="149">
        <f t="shared" si="101"/>
        <v>45581</v>
      </c>
    </row>
    <row r="12996" spans="1:4">
      <c r="B12996" s="74" t="str">
        <f ca="1">IFERROR(__xludf.DUMMYFUNCTION("IF(REGEXMATCH(A12996,""wealth planning""),""Script 1"",""-"")"),"-")</f>
        <v>-</v>
      </c>
      <c r="C12996" s="74">
        <f t="shared" si="100"/>
        <v>0</v>
      </c>
      <c r="D12996" s="74" t="str">
        <f t="shared" si="101"/>
        <v>You: Baik no problem. Terima kasih atas reply. Kalau ada soalan atau inquiry berkaitan takaful dan wealth planning, feel free to contact me anytime inshaAllah. Saya juga doakan semoga urusan Na’imah sentiasa dipermudahkan</v>
      </c>
    </row>
    <row r="12997" spans="1:4">
      <c r="B12997" s="74" t="str">
        <f ca="1">IFERROR(__xludf.DUMMYFUNCTION("IF(REGEXMATCH(A12997,""wealth planning""),""Script 1"",""-"")"),"-")</f>
        <v>-</v>
      </c>
      <c r="C12997" s="74">
        <f t="shared" si="100"/>
        <v>0</v>
      </c>
      <c r="D12997" s="74">
        <f t="shared" si="101"/>
        <v>0</v>
      </c>
    </row>
    <row r="12998" spans="1:4">
      <c r="A12998" s="74" t="s">
        <v>8129</v>
      </c>
      <c r="B12998" s="74" t="str">
        <f ca="1">IFERROR(__xludf.DUMMYFUNCTION("IF(REGEXMATCH(A12998,""wealth planning""),""Script 1"",""-"")"),"-")</f>
        <v>-</v>
      </c>
      <c r="C12998" s="74">
        <f t="shared" si="100"/>
        <v>0</v>
      </c>
      <c r="D12998" s="74">
        <f t="shared" si="101"/>
        <v>0</v>
      </c>
    </row>
    <row r="12999" spans="1:4">
      <c r="A12999" s="149">
        <v>45581</v>
      </c>
      <c r="B12999" s="74" t="str">
        <f ca="1">IFERROR(__xludf.DUMMYFUNCTION("IF(REGEXMATCH(A12999,""wealth planning""),""Script 1"",""-"")"),"#VALUE!")</f>
        <v>#VALUE!</v>
      </c>
      <c r="C12999" s="74" t="str">
        <f t="shared" si="100"/>
        <v>Muhammad Hisyam Safi'n</v>
      </c>
      <c r="D12999" s="74">
        <f t="shared" si="101"/>
        <v>0</v>
      </c>
    </row>
    <row r="13000" spans="1:4">
      <c r="A13000" s="149">
        <v>45581</v>
      </c>
      <c r="B13000" s="74" t="str">
        <f ca="1">IFERROR(__xludf.DUMMYFUNCTION("IF(REGEXMATCH(A13000,""wealth planning""),""Script 1"",""-"")"),"#VALUE!")</f>
        <v>#VALUE!</v>
      </c>
      <c r="C13000" s="149">
        <f t="shared" si="100"/>
        <v>45581</v>
      </c>
      <c r="D13000" s="74">
        <f t="shared" si="101"/>
        <v>0</v>
      </c>
    </row>
    <row r="13001" spans="1:4">
      <c r="A13001" s="74" t="s">
        <v>8130</v>
      </c>
      <c r="B13001" s="74" t="str">
        <f ca="1">IFERROR(__xludf.DUMMYFUNCTION("IF(REGEXMATCH(A13001,""wealth planning""),""Script 1"",""-"")"),"-")</f>
        <v>-</v>
      </c>
      <c r="C13001" s="149">
        <f t="shared" si="100"/>
        <v>45581</v>
      </c>
      <c r="D13001" s="74" t="str">
        <f t="shared" si="101"/>
        <v>Muhammad Hisyam Safi'n</v>
      </c>
    </row>
    <row r="13002" spans="1:4">
      <c r="B13002" s="74" t="str">
        <f ca="1">IFERROR(__xludf.DUMMYFUNCTION("IF(REGEXMATCH(A13002,""wealth planning""),""Script 1"",""-"")"),"-")</f>
        <v>-</v>
      </c>
      <c r="C13002" s="74" t="str">
        <f t="shared" si="100"/>
        <v>Muhammad Hisyam: 👍</v>
      </c>
      <c r="D13002" s="149">
        <f t="shared" si="101"/>
        <v>45581</v>
      </c>
    </row>
    <row r="13003" spans="1:4">
      <c r="B13003" s="74" t="str">
        <f ca="1">IFERROR(__xludf.DUMMYFUNCTION("IF(REGEXMATCH(A13003,""wealth planning""),""Script 1"",""-"")"),"-")</f>
        <v>-</v>
      </c>
      <c r="C13003" s="74">
        <f t="shared" si="100"/>
        <v>0</v>
      </c>
      <c r="D13003" s="149">
        <f t="shared" si="101"/>
        <v>45581</v>
      </c>
    </row>
    <row r="13004" spans="1:4">
      <c r="B13004" s="74" t="str">
        <f ca="1">IFERROR(__xludf.DUMMYFUNCTION("IF(REGEXMATCH(A13004,""wealth planning""),""Script 1"",""-"")"),"-")</f>
        <v>-</v>
      </c>
      <c r="C13004" s="74">
        <f t="shared" si="100"/>
        <v>0</v>
      </c>
      <c r="D13004" s="74" t="str">
        <f t="shared" si="101"/>
        <v>Muhammad Hisyam: 👍</v>
      </c>
    </row>
    <row r="13005" spans="1:4">
      <c r="A13005" s="74" t="s">
        <v>8132</v>
      </c>
      <c r="B13005" s="74" t="str">
        <f ca="1">IFERROR(__xludf.DUMMYFUNCTION("IF(REGEXMATCH(A13005,""wealth planning""),""Script 1"",""-"")"),"-")</f>
        <v>-</v>
      </c>
      <c r="C13005" s="74">
        <f t="shared" si="100"/>
        <v>0</v>
      </c>
      <c r="D13005" s="74">
        <f t="shared" si="101"/>
        <v>0</v>
      </c>
    </row>
    <row r="13006" spans="1:4">
      <c r="A13006" s="74" t="s">
        <v>8133</v>
      </c>
      <c r="B13006" s="74" t="str">
        <f ca="1">IFERROR(__xludf.DUMMYFUNCTION("IF(REGEXMATCH(A13006,""wealth planning""),""Script 1"",""-"")"),"-")</f>
        <v>-</v>
      </c>
      <c r="C13006" s="74" t="str">
        <f t="shared" si="100"/>
        <v>Muhammad Haziq Bin Mohd FazillStatus is reachable</v>
      </c>
      <c r="D13006" s="74">
        <f t="shared" si="101"/>
        <v>0</v>
      </c>
    </row>
    <row r="13007" spans="1:4">
      <c r="A13007" s="149">
        <v>45581</v>
      </c>
      <c r="B13007" s="74" t="str">
        <f ca="1">IFERROR(__xludf.DUMMYFUNCTION("IF(REGEXMATCH(A13007,""wealth planning""),""Script 1"",""-"")"),"#VALUE!")</f>
        <v>#VALUE!</v>
      </c>
      <c r="C13007" s="74" t="str">
        <f t="shared" si="100"/>
        <v>Muhammad Haziq Bin Mohd Fazill</v>
      </c>
      <c r="D13007" s="74">
        <f t="shared" si="101"/>
        <v>0</v>
      </c>
    </row>
    <row r="13008" spans="1:4">
      <c r="A13008" s="149">
        <v>45581</v>
      </c>
      <c r="B13008" s="74" t="str">
        <f ca="1">IFERROR(__xludf.DUMMYFUNCTION("IF(REGEXMATCH(A13008,""wealth planning""),""Script 1"",""-"")"),"#VALUE!")</f>
        <v>#VALUE!</v>
      </c>
      <c r="C13008" s="149">
        <f t="shared" si="100"/>
        <v>45581</v>
      </c>
      <c r="D13008" s="74" t="str">
        <f t="shared" si="101"/>
        <v>Muhammad Haziq Bin Mohd FazillStatus is reachable</v>
      </c>
    </row>
    <row r="13009" spans="1:4">
      <c r="A13009" s="74" t="s">
        <v>3294</v>
      </c>
      <c r="B13009" s="74" t="str">
        <f ca="1">IFERROR(__xludf.DUMMYFUNCTION("IF(REGEXMATCH(A13009,""wealth planning""),""Script 1"",""-"")"),"Script 1")</f>
        <v>Script 1</v>
      </c>
      <c r="C13009" s="149">
        <f t="shared" ref="C13009:C13263" si="102">A13008</f>
        <v>45581</v>
      </c>
      <c r="D13009" s="74" t="str">
        <f t="shared" ref="D13009:D13263" si="103">A13006</f>
        <v>Muhammad Haziq Bin Mohd Fazill</v>
      </c>
    </row>
    <row r="13010" spans="1:4">
      <c r="B13010" s="74" t="str">
        <f ca="1">IFERROR(__xludf.DUMMYFUNCTION("IF(REGEXMATCH(A13010,""wealth planning""),""Script 1"",""-"")"),"-")</f>
        <v>-</v>
      </c>
      <c r="C13010" s="74" t="str">
        <f t="shared" si="102"/>
        <v>You: Hai assalamualaikum Haziq,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010" s="149">
        <f t="shared" si="103"/>
        <v>45581</v>
      </c>
    </row>
    <row r="13011" spans="1:4">
      <c r="B13011" s="74" t="str">
        <f ca="1">IFERROR(__xludf.DUMMYFUNCTION("IF(REGEXMATCH(A13011,""wealth planning""),""Script 1"",""-"")"),"-")</f>
        <v>-</v>
      </c>
      <c r="C13011" s="74">
        <f t="shared" si="102"/>
        <v>0</v>
      </c>
      <c r="D13011" s="149">
        <f t="shared" si="103"/>
        <v>45581</v>
      </c>
    </row>
    <row r="13012" spans="1:4">
      <c r="B13012" s="74" t="str">
        <f ca="1">IFERROR(__xludf.DUMMYFUNCTION("IF(REGEXMATCH(A13012,""wealth planning""),""Script 1"",""-"")"),"-")</f>
        <v>-</v>
      </c>
      <c r="C13012" s="74">
        <f t="shared" si="102"/>
        <v>0</v>
      </c>
      <c r="D13012" s="74" t="str">
        <f t="shared" si="103"/>
        <v>You: Hai assalamualaikum Haziq,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013" spans="1:4">
      <c r="B13013" s="74" t="str">
        <f ca="1">IFERROR(__xludf.DUMMYFUNCTION("IF(REGEXMATCH(A13013,""wealth planning""),""Script 1"",""-"")"),"-")</f>
        <v>-</v>
      </c>
      <c r="C13013" s="74">
        <f t="shared" si="102"/>
        <v>0</v>
      </c>
      <c r="D13013" s="74">
        <f t="shared" si="103"/>
        <v>0</v>
      </c>
    </row>
    <row r="13014" spans="1:4">
      <c r="A13014" s="74" t="s">
        <v>8136</v>
      </c>
      <c r="B13014" s="74" t="str">
        <f ca="1">IFERROR(__xludf.DUMMYFUNCTION("IF(REGEXMATCH(A13014,""wealth planning""),""Script 1"",""-"")"),"-")</f>
        <v>-</v>
      </c>
      <c r="C13014" s="74">
        <f t="shared" si="102"/>
        <v>0</v>
      </c>
      <c r="D13014" s="74">
        <f t="shared" si="103"/>
        <v>0</v>
      </c>
    </row>
    <row r="13015" spans="1:4">
      <c r="A13015" s="149">
        <v>45581</v>
      </c>
      <c r="B13015" s="74" t="str">
        <f ca="1">IFERROR(__xludf.DUMMYFUNCTION("IF(REGEXMATCH(A13015,""wealth planning""),""Script 1"",""-"")"),"#VALUE!")</f>
        <v>#VALUE!</v>
      </c>
      <c r="C13015" s="74" t="str">
        <f t="shared" si="102"/>
        <v>Shaidatul Natasha</v>
      </c>
      <c r="D13015" s="74">
        <f t="shared" si="103"/>
        <v>0</v>
      </c>
    </row>
    <row r="13016" spans="1:4">
      <c r="A13016" s="149">
        <v>45581</v>
      </c>
      <c r="B13016" s="74" t="str">
        <f ca="1">IFERROR(__xludf.DUMMYFUNCTION("IF(REGEXMATCH(A13016,""wealth planning""),""Script 1"",""-"")"),"#VALUE!")</f>
        <v>#VALUE!</v>
      </c>
      <c r="C13016" s="149">
        <f t="shared" si="102"/>
        <v>45581</v>
      </c>
      <c r="D13016" s="74">
        <f t="shared" si="103"/>
        <v>0</v>
      </c>
    </row>
    <row r="13017" spans="1:4">
      <c r="A13017" s="74" t="s">
        <v>8137</v>
      </c>
      <c r="B13017" s="74" t="str">
        <f ca="1">IFERROR(__xludf.DUMMYFUNCTION("IF(REGEXMATCH(A13017,""wealth planning""),""Script 1"",""-"")"),"Script 1")</f>
        <v>Script 1</v>
      </c>
      <c r="C13017" s="149">
        <f t="shared" si="102"/>
        <v>45581</v>
      </c>
      <c r="D13017" s="74" t="str">
        <f t="shared" si="103"/>
        <v>Shaidatul Natasha</v>
      </c>
    </row>
    <row r="13018" spans="1:4">
      <c r="B13018" s="74" t="str">
        <f ca="1">IFERROR(__xludf.DUMMYFUNCTION("IF(REGEXMATCH(A13018,""wealth planning""),""Script 1"",""-"")"),"-")</f>
        <v>-</v>
      </c>
      <c r="C13018" s="74" t="str">
        <f t="shared" si="102"/>
        <v>You: Hai assalamualaikum Shaidatul,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018" s="149">
        <f t="shared" si="103"/>
        <v>45581</v>
      </c>
    </row>
    <row r="13019" spans="1:4">
      <c r="B13019" s="74" t="str">
        <f ca="1">IFERROR(__xludf.DUMMYFUNCTION("IF(REGEXMATCH(A13019,""wealth planning""),""Script 1"",""-"")"),"-")</f>
        <v>-</v>
      </c>
      <c r="C13019" s="74">
        <f t="shared" si="102"/>
        <v>0</v>
      </c>
      <c r="D13019" s="149">
        <f t="shared" si="103"/>
        <v>45581</v>
      </c>
    </row>
    <row r="13020" spans="1:4">
      <c r="B13020" s="74" t="str">
        <f ca="1">IFERROR(__xludf.DUMMYFUNCTION("IF(REGEXMATCH(A13020,""wealth planning""),""Script 1"",""-"")"),"-")</f>
        <v>-</v>
      </c>
      <c r="C13020" s="74">
        <f t="shared" si="102"/>
        <v>0</v>
      </c>
      <c r="D13020" s="74" t="str">
        <f t="shared" si="103"/>
        <v>You: Hai assalamualaikum Shaidatul,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021" spans="1:4">
      <c r="A13021" s="74" t="s">
        <v>8139</v>
      </c>
      <c r="B13021" s="74" t="str">
        <f ca="1">IFERROR(__xludf.DUMMYFUNCTION("IF(REGEXMATCH(A13021,""wealth planning""),""Script 1"",""-"")"),"-")</f>
        <v>-</v>
      </c>
      <c r="C13021" s="74">
        <f t="shared" si="102"/>
        <v>0</v>
      </c>
      <c r="D13021" s="74">
        <f t="shared" si="103"/>
        <v>0</v>
      </c>
    </row>
    <row r="13022" spans="1:4">
      <c r="A13022" s="74" t="s">
        <v>8140</v>
      </c>
      <c r="B13022" s="74" t="str">
        <f ca="1">IFERROR(__xludf.DUMMYFUNCTION("IF(REGEXMATCH(A13022,""wealth planning""),""Script 1"",""-"")"),"-")</f>
        <v>-</v>
      </c>
      <c r="C13022" s="74" t="str">
        <f t="shared" si="102"/>
        <v>AmirulNazmi MohammadStatus is reachable</v>
      </c>
      <c r="D13022" s="74">
        <f t="shared" si="103"/>
        <v>0</v>
      </c>
    </row>
    <row r="13023" spans="1:4">
      <c r="A13023" s="149">
        <v>45581</v>
      </c>
      <c r="B13023" s="74" t="str">
        <f ca="1">IFERROR(__xludf.DUMMYFUNCTION("IF(REGEXMATCH(A13023,""wealth planning""),""Script 1"",""-"")"),"#VALUE!")</f>
        <v>#VALUE!</v>
      </c>
      <c r="C13023" s="74" t="str">
        <f t="shared" si="102"/>
        <v>AmirulNazmi Mohammad</v>
      </c>
      <c r="D13023" s="74">
        <f t="shared" si="103"/>
        <v>0</v>
      </c>
    </row>
    <row r="13024" spans="1:4">
      <c r="A13024" s="149">
        <v>45581</v>
      </c>
      <c r="B13024" s="74" t="str">
        <f ca="1">IFERROR(__xludf.DUMMYFUNCTION("IF(REGEXMATCH(A13024,""wealth planning""),""Script 1"",""-"")"),"#VALUE!")</f>
        <v>#VALUE!</v>
      </c>
      <c r="C13024" s="149">
        <f t="shared" si="102"/>
        <v>45581</v>
      </c>
      <c r="D13024" s="74" t="str">
        <f t="shared" si="103"/>
        <v>AmirulNazmi MohammadStatus is reachable</v>
      </c>
    </row>
    <row r="13025" spans="1:4">
      <c r="A13025" s="74" t="s">
        <v>8141</v>
      </c>
      <c r="B13025" s="74" t="str">
        <f ca="1">IFERROR(__xludf.DUMMYFUNCTION("IF(REGEXMATCH(A13025,""wealth planning""),""Script 1"",""-"")"),"Script 1")</f>
        <v>Script 1</v>
      </c>
      <c r="C13025" s="149">
        <f t="shared" si="102"/>
        <v>45581</v>
      </c>
      <c r="D13025" s="74" t="str">
        <f t="shared" si="103"/>
        <v>AmirulNazmi Mohammad</v>
      </c>
    </row>
    <row r="13026" spans="1:4">
      <c r="B13026" s="74" t="str">
        <f ca="1">IFERROR(__xludf.DUMMYFUNCTION("IF(REGEXMATCH(A13026,""wealth planning""),""Script 1"",""-"")"),"-")</f>
        <v>-</v>
      </c>
      <c r="C13026" s="74" t="str">
        <f t="shared" si="102"/>
        <v>You: Hai assalamualaikum Amirul Nazmi,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026" s="149">
        <f t="shared" si="103"/>
        <v>45581</v>
      </c>
    </row>
    <row r="13027" spans="1:4">
      <c r="B13027" s="74" t="str">
        <f ca="1">IFERROR(__xludf.DUMMYFUNCTION("IF(REGEXMATCH(A13027,""wealth planning""),""Script 1"",""-"")"),"-")</f>
        <v>-</v>
      </c>
      <c r="C13027" s="74">
        <f t="shared" si="102"/>
        <v>0</v>
      </c>
      <c r="D13027" s="149">
        <f t="shared" si="103"/>
        <v>45581</v>
      </c>
    </row>
    <row r="13028" spans="1:4">
      <c r="B13028" s="74" t="str">
        <f ca="1">IFERROR(__xludf.DUMMYFUNCTION("IF(REGEXMATCH(A13028,""wealth planning""),""Script 1"",""-"")"),"-")</f>
        <v>-</v>
      </c>
      <c r="C13028" s="74">
        <f t="shared" si="102"/>
        <v>0</v>
      </c>
      <c r="D13028" s="74" t="str">
        <f t="shared" si="103"/>
        <v>You: Hai assalamualaikum Amirul Nazmi,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029" spans="1:4">
      <c r="A13029" s="74" t="s">
        <v>8143</v>
      </c>
      <c r="B13029" s="74" t="str">
        <f ca="1">IFERROR(__xludf.DUMMYFUNCTION("IF(REGEXMATCH(A13029,""wealth planning""),""Script 1"",""-"")"),"-")</f>
        <v>-</v>
      </c>
      <c r="C13029" s="74">
        <f t="shared" si="102"/>
        <v>0</v>
      </c>
      <c r="D13029" s="74">
        <f t="shared" si="103"/>
        <v>0</v>
      </c>
    </row>
    <row r="13030" spans="1:4">
      <c r="A13030" s="74" t="s">
        <v>8144</v>
      </c>
      <c r="B13030" s="74" t="str">
        <f ca="1">IFERROR(__xludf.DUMMYFUNCTION("IF(REGEXMATCH(A13030,""wealth planning""),""Script 1"",""-"")"),"-")</f>
        <v>-</v>
      </c>
      <c r="C13030" s="74" t="str">
        <f t="shared" si="102"/>
        <v>Mohamad Fahmi S.Status is reachable</v>
      </c>
      <c r="D13030" s="74">
        <f t="shared" si="103"/>
        <v>0</v>
      </c>
    </row>
    <row r="13031" spans="1:4">
      <c r="A13031" s="149">
        <v>45581</v>
      </c>
      <c r="B13031" s="74" t="str">
        <f ca="1">IFERROR(__xludf.DUMMYFUNCTION("IF(REGEXMATCH(A13031,""wealth planning""),""Script 1"",""-"")"),"#VALUE!")</f>
        <v>#VALUE!</v>
      </c>
      <c r="C13031" s="74" t="str">
        <f t="shared" si="102"/>
        <v>Mohamad Fahmi S.</v>
      </c>
      <c r="D13031" s="74">
        <f t="shared" si="103"/>
        <v>0</v>
      </c>
    </row>
    <row r="13032" spans="1:4">
      <c r="A13032" s="149">
        <v>45581</v>
      </c>
      <c r="B13032" s="74" t="str">
        <f ca="1">IFERROR(__xludf.DUMMYFUNCTION("IF(REGEXMATCH(A13032,""wealth planning""),""Script 1"",""-"")"),"#VALUE!")</f>
        <v>#VALUE!</v>
      </c>
      <c r="C13032" s="149">
        <f t="shared" si="102"/>
        <v>45581</v>
      </c>
      <c r="D13032" s="74" t="str">
        <f t="shared" si="103"/>
        <v>Mohamad Fahmi S.Status is reachable</v>
      </c>
    </row>
    <row r="13033" spans="1:4">
      <c r="A13033" s="74" t="s">
        <v>6039</v>
      </c>
      <c r="B13033" s="74" t="str">
        <f ca="1">IFERROR(__xludf.DUMMYFUNCTION("IF(REGEXMATCH(A13033,""wealth planning""),""Script 1"",""-"")"),"Script 1")</f>
        <v>Script 1</v>
      </c>
      <c r="C13033" s="149">
        <f t="shared" si="102"/>
        <v>45581</v>
      </c>
      <c r="D13033" s="74" t="str">
        <f t="shared" si="103"/>
        <v>Mohamad Fahmi S.</v>
      </c>
    </row>
    <row r="13034" spans="1:4">
      <c r="B13034" s="74" t="str">
        <f ca="1">IFERROR(__xludf.DUMMYFUNCTION("IF(REGEXMATCH(A13034,""wealth planning""),""Script 1"",""-"")"),"-")</f>
        <v>-</v>
      </c>
      <c r="C13034" s="74" t="str">
        <f t="shared" si="102"/>
        <v>You: Hai assalamualaikum Fahmi,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034" s="149">
        <f t="shared" si="103"/>
        <v>45581</v>
      </c>
    </row>
    <row r="13035" spans="1:4">
      <c r="B13035" s="74" t="str">
        <f ca="1">IFERROR(__xludf.DUMMYFUNCTION("IF(REGEXMATCH(A13035,""wealth planning""),""Script 1"",""-"")"),"-")</f>
        <v>-</v>
      </c>
      <c r="C13035" s="74">
        <f t="shared" si="102"/>
        <v>0</v>
      </c>
      <c r="D13035" s="149">
        <f t="shared" si="103"/>
        <v>45581</v>
      </c>
    </row>
    <row r="13036" spans="1:4">
      <c r="B13036" s="74" t="str">
        <f ca="1">IFERROR(__xludf.DUMMYFUNCTION("IF(REGEXMATCH(A13036,""wealth planning""),""Script 1"",""-"")"),"-")</f>
        <v>-</v>
      </c>
      <c r="C13036" s="74">
        <f t="shared" si="102"/>
        <v>0</v>
      </c>
      <c r="D13036" s="74" t="str">
        <f t="shared" si="103"/>
        <v>You: Hai assalamualaikum Fahmi,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037" spans="1:4">
      <c r="A13037" s="74" t="s">
        <v>8146</v>
      </c>
      <c r="B13037" s="74" t="str">
        <f ca="1">IFERROR(__xludf.DUMMYFUNCTION("IF(REGEXMATCH(A13037,""wealth planning""),""Script 1"",""-"")"),"-")</f>
        <v>-</v>
      </c>
      <c r="C13037" s="74">
        <f t="shared" si="102"/>
        <v>0</v>
      </c>
      <c r="D13037" s="74">
        <f t="shared" si="103"/>
        <v>0</v>
      </c>
    </row>
    <row r="13038" spans="1:4">
      <c r="A13038" s="74" t="s">
        <v>8147</v>
      </c>
      <c r="B13038" s="74" t="str">
        <f ca="1">IFERROR(__xludf.DUMMYFUNCTION("IF(REGEXMATCH(A13038,""wealth planning""),""Script 1"",""-"")"),"-")</f>
        <v>-</v>
      </c>
      <c r="C13038" s="74" t="str">
        <f t="shared" si="102"/>
        <v>AHMAD NUR IMAN BIN AHMAD SUMARIStatus is reachable</v>
      </c>
      <c r="D13038" s="74">
        <f t="shared" si="103"/>
        <v>0</v>
      </c>
    </row>
    <row r="13039" spans="1:4">
      <c r="A13039" s="149">
        <v>45581</v>
      </c>
      <c r="B13039" s="74" t="str">
        <f ca="1">IFERROR(__xludf.DUMMYFUNCTION("IF(REGEXMATCH(A13039,""wealth planning""),""Script 1"",""-"")"),"#VALUE!")</f>
        <v>#VALUE!</v>
      </c>
      <c r="C13039" s="74" t="str">
        <f t="shared" si="102"/>
        <v>AHMAD NUR IMAN BIN AHMAD SUMARI</v>
      </c>
      <c r="D13039" s="74">
        <f t="shared" si="103"/>
        <v>0</v>
      </c>
    </row>
    <row r="13040" spans="1:4">
      <c r="A13040" s="149">
        <v>45581</v>
      </c>
      <c r="B13040" s="74" t="str">
        <f ca="1">IFERROR(__xludf.DUMMYFUNCTION("IF(REGEXMATCH(A13040,""wealth planning""),""Script 1"",""-"")"),"#VALUE!")</f>
        <v>#VALUE!</v>
      </c>
      <c r="C13040" s="149">
        <f t="shared" si="102"/>
        <v>45581</v>
      </c>
      <c r="D13040" s="74" t="str">
        <f t="shared" si="103"/>
        <v>AHMAD NUR IMAN BIN AHMAD SUMARIStatus is reachable</v>
      </c>
    </row>
    <row r="13041" spans="1:4">
      <c r="A13041" s="74" t="s">
        <v>5555</v>
      </c>
      <c r="B13041" s="74" t="str">
        <f ca="1">IFERROR(__xludf.DUMMYFUNCTION("IF(REGEXMATCH(A13041,""wealth planning""),""Script 1"",""-"")"),"Script 1")</f>
        <v>Script 1</v>
      </c>
      <c r="C13041" s="149">
        <f t="shared" si="102"/>
        <v>45581</v>
      </c>
      <c r="D13041" s="74" t="str">
        <f t="shared" si="103"/>
        <v>AHMAD NUR IMAN BIN AHMAD SUMARI</v>
      </c>
    </row>
    <row r="13042" spans="1:4">
      <c r="B13042" s="74" t="str">
        <f ca="1">IFERROR(__xludf.DUMMYFUNCTION("IF(REGEXMATCH(A13042,""wealth planning""),""Script 1"",""-"")"),"-")</f>
        <v>-</v>
      </c>
      <c r="C13042" s="74" t="str">
        <f t="shared" si="102"/>
        <v>You: Hai assalamualaikum 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042" s="149">
        <f t="shared" si="103"/>
        <v>45581</v>
      </c>
    </row>
    <row r="13043" spans="1:4">
      <c r="B13043" s="74" t="str">
        <f ca="1">IFERROR(__xludf.DUMMYFUNCTION("IF(REGEXMATCH(A13043,""wealth planning""),""Script 1"",""-"")"),"-")</f>
        <v>-</v>
      </c>
      <c r="C13043" s="74">
        <f t="shared" si="102"/>
        <v>0</v>
      </c>
      <c r="D13043" s="149">
        <f t="shared" si="103"/>
        <v>45581</v>
      </c>
    </row>
    <row r="13044" spans="1:4">
      <c r="B13044" s="74" t="str">
        <f ca="1">IFERROR(__xludf.DUMMYFUNCTION("IF(REGEXMATCH(A13044,""wealth planning""),""Script 1"",""-"")"),"-")</f>
        <v>-</v>
      </c>
      <c r="C13044" s="74">
        <f t="shared" si="102"/>
        <v>0</v>
      </c>
      <c r="D13044" s="74" t="str">
        <f t="shared" si="103"/>
        <v>You: Hai assalamualaikum 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045" spans="1:4">
      <c r="A13045" s="74" t="s">
        <v>8149</v>
      </c>
      <c r="B13045" s="74" t="str">
        <f ca="1">IFERROR(__xludf.DUMMYFUNCTION("IF(REGEXMATCH(A13045,""wealth planning""),""Script 1"",""-"")"),"-")</f>
        <v>-</v>
      </c>
      <c r="C13045" s="74">
        <f t="shared" si="102"/>
        <v>0</v>
      </c>
      <c r="D13045" s="74">
        <f t="shared" si="103"/>
        <v>0</v>
      </c>
    </row>
    <row r="13046" spans="1:4">
      <c r="A13046" s="74" t="s">
        <v>8150</v>
      </c>
      <c r="B13046" s="74" t="str">
        <f ca="1">IFERROR(__xludf.DUMMYFUNCTION("IF(REGEXMATCH(A13046,""wealth planning""),""Script 1"",""-"")"),"-")</f>
        <v>-</v>
      </c>
      <c r="C13046" s="74" t="str">
        <f t="shared" si="102"/>
        <v>Hanis Izzati RedhuanStatus is online</v>
      </c>
      <c r="D13046" s="74">
        <f t="shared" si="103"/>
        <v>0</v>
      </c>
    </row>
    <row r="13047" spans="1:4">
      <c r="A13047" s="149">
        <v>45581</v>
      </c>
      <c r="B13047" s="74" t="str">
        <f ca="1">IFERROR(__xludf.DUMMYFUNCTION("IF(REGEXMATCH(A13047,""wealth planning""),""Script 1"",""-"")"),"#VALUE!")</f>
        <v>#VALUE!</v>
      </c>
      <c r="C13047" s="74" t="str">
        <f t="shared" si="102"/>
        <v>Hanis Izzati Redhuan</v>
      </c>
      <c r="D13047" s="74">
        <f t="shared" si="103"/>
        <v>0</v>
      </c>
    </row>
    <row r="13048" spans="1:4">
      <c r="A13048" s="149">
        <v>45581</v>
      </c>
      <c r="B13048" s="74" t="str">
        <f ca="1">IFERROR(__xludf.DUMMYFUNCTION("IF(REGEXMATCH(A13048,""wealth planning""),""Script 1"",""-"")"),"#VALUE!")</f>
        <v>#VALUE!</v>
      </c>
      <c r="C13048" s="149">
        <f t="shared" si="102"/>
        <v>45581</v>
      </c>
      <c r="D13048" s="74" t="str">
        <f t="shared" si="103"/>
        <v>Hanis Izzati RedhuanStatus is online</v>
      </c>
    </row>
    <row r="13049" spans="1:4">
      <c r="A13049" s="74" t="s">
        <v>4350</v>
      </c>
      <c r="B13049" s="74" t="str">
        <f ca="1">IFERROR(__xludf.DUMMYFUNCTION("IF(REGEXMATCH(A13049,""wealth planning""),""Script 1"",""-"")"),"Script 1")</f>
        <v>Script 1</v>
      </c>
      <c r="C13049" s="149">
        <f t="shared" si="102"/>
        <v>45581</v>
      </c>
      <c r="D13049" s="74" t="str">
        <f t="shared" si="103"/>
        <v>Hanis Izzati Redhuan</v>
      </c>
    </row>
    <row r="13050" spans="1:4">
      <c r="B13050" s="74" t="str">
        <f ca="1">IFERROR(__xludf.DUMMYFUNCTION("IF(REGEXMATCH(A13050,""wealth planning""),""Script 1"",""-"")"),"-")</f>
        <v>-</v>
      </c>
      <c r="C13050" s="74" t="str">
        <f t="shared" si="102"/>
        <v>You: Hai assalamualaikum Hanis,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050" s="149">
        <f t="shared" si="103"/>
        <v>45581</v>
      </c>
    </row>
    <row r="13051" spans="1:4">
      <c r="B13051" s="74" t="str">
        <f ca="1">IFERROR(__xludf.DUMMYFUNCTION("IF(REGEXMATCH(A13051,""wealth planning""),""Script 1"",""-"")"),"-")</f>
        <v>-</v>
      </c>
      <c r="C13051" s="74">
        <f t="shared" si="102"/>
        <v>0</v>
      </c>
      <c r="D13051" s="149">
        <f t="shared" si="103"/>
        <v>45581</v>
      </c>
    </row>
    <row r="13052" spans="1:4">
      <c r="B13052" s="74" t="str">
        <f ca="1">IFERROR(__xludf.DUMMYFUNCTION("IF(REGEXMATCH(A13052,""wealth planning""),""Script 1"",""-"")"),"-")</f>
        <v>-</v>
      </c>
      <c r="C13052" s="74">
        <f t="shared" si="102"/>
        <v>0</v>
      </c>
      <c r="D13052" s="74" t="str">
        <f t="shared" si="103"/>
        <v>You: Hai assalamualaikum Hanis,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053" spans="1:4">
      <c r="A13053" s="74" t="s">
        <v>8152</v>
      </c>
      <c r="B13053" s="74" t="str">
        <f ca="1">IFERROR(__xludf.DUMMYFUNCTION("IF(REGEXMATCH(A13053,""wealth planning""),""Script 1"",""-"")"),"-")</f>
        <v>-</v>
      </c>
      <c r="C13053" s="74">
        <f t="shared" si="102"/>
        <v>0</v>
      </c>
      <c r="D13053" s="74">
        <f t="shared" si="103"/>
        <v>0</v>
      </c>
    </row>
    <row r="13054" spans="1:4">
      <c r="A13054" s="74" t="s">
        <v>8152</v>
      </c>
      <c r="B13054" s="74" t="str">
        <f ca="1">IFERROR(__xludf.DUMMYFUNCTION("IF(REGEXMATCH(A13054,""wealth planning""),""Script 1"",""-"")"),"-")</f>
        <v>-</v>
      </c>
      <c r="C13054" s="74" t="str">
        <f t="shared" si="102"/>
        <v>Shafika Ghani</v>
      </c>
      <c r="D13054" s="74">
        <f t="shared" si="103"/>
        <v>0</v>
      </c>
    </row>
    <row r="13055" spans="1:4">
      <c r="A13055" s="149">
        <v>45581</v>
      </c>
      <c r="B13055" s="74" t="str">
        <f ca="1">IFERROR(__xludf.DUMMYFUNCTION("IF(REGEXMATCH(A13055,""wealth planning""),""Script 1"",""-"")"),"#VALUE!")</f>
        <v>#VALUE!</v>
      </c>
      <c r="C13055" s="74" t="str">
        <f t="shared" si="102"/>
        <v>Shafika Ghani</v>
      </c>
      <c r="D13055" s="74">
        <f t="shared" si="103"/>
        <v>0</v>
      </c>
    </row>
    <row r="13056" spans="1:4">
      <c r="A13056" s="149">
        <v>45581</v>
      </c>
      <c r="B13056" s="74" t="str">
        <f ca="1">IFERROR(__xludf.DUMMYFUNCTION("IF(REGEXMATCH(A13056,""wealth planning""),""Script 1"",""-"")"),"#VALUE!")</f>
        <v>#VALUE!</v>
      </c>
      <c r="C13056" s="149">
        <f t="shared" si="102"/>
        <v>45581</v>
      </c>
      <c r="D13056" s="74" t="str">
        <f t="shared" si="103"/>
        <v>Shafika Ghani</v>
      </c>
    </row>
    <row r="13057" spans="1:4">
      <c r="A13057" s="74" t="s">
        <v>8153</v>
      </c>
      <c r="B13057" s="74" t="str">
        <f ca="1">IFERROR(__xludf.DUMMYFUNCTION("IF(REGEXMATCH(A13057,""wealth planning""),""Script 1"",""-"")"),"Script 1")</f>
        <v>Script 1</v>
      </c>
      <c r="C13057" s="149">
        <f t="shared" si="102"/>
        <v>45581</v>
      </c>
      <c r="D13057" s="74" t="str">
        <f t="shared" si="103"/>
        <v>Shafika Ghani</v>
      </c>
    </row>
    <row r="13058" spans="1:4">
      <c r="B13058" s="74" t="str">
        <f ca="1">IFERROR(__xludf.DUMMYFUNCTION("IF(REGEXMATCH(A13058,""wealth planning""),""Script 1"",""-"")"),"-")</f>
        <v>-</v>
      </c>
      <c r="C13058" s="74" t="str">
        <f t="shared" si="102"/>
        <v>You: Hai assalamualaikum Shafika,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058" s="149">
        <f t="shared" si="103"/>
        <v>45581</v>
      </c>
    </row>
    <row r="13059" spans="1:4">
      <c r="B13059" s="74" t="str">
        <f ca="1">IFERROR(__xludf.DUMMYFUNCTION("IF(REGEXMATCH(A13059,""wealth planning""),""Script 1"",""-"")"),"-")</f>
        <v>-</v>
      </c>
      <c r="C13059" s="74">
        <f t="shared" si="102"/>
        <v>0</v>
      </c>
      <c r="D13059" s="149">
        <f t="shared" si="103"/>
        <v>45581</v>
      </c>
    </row>
    <row r="13060" spans="1:4">
      <c r="B13060" s="74" t="str">
        <f ca="1">IFERROR(__xludf.DUMMYFUNCTION("IF(REGEXMATCH(A13060,""wealth planning""),""Script 1"",""-"")"),"-")</f>
        <v>-</v>
      </c>
      <c r="C13060" s="74">
        <f t="shared" si="102"/>
        <v>0</v>
      </c>
      <c r="D13060" s="74" t="str">
        <f t="shared" si="103"/>
        <v>You: Hai assalamualaikum Shafika,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061" spans="1:4">
      <c r="B13061" s="74" t="str">
        <f ca="1">IFERROR(__xludf.DUMMYFUNCTION("IF(REGEXMATCH(A13061,""wealth planning""),""Script 1"",""-"")"),"-")</f>
        <v>-</v>
      </c>
      <c r="C13061" s="74">
        <f t="shared" si="102"/>
        <v>0</v>
      </c>
      <c r="D13061" s="74">
        <f t="shared" si="103"/>
        <v>0</v>
      </c>
    </row>
    <row r="13062" spans="1:4">
      <c r="A13062" s="74" t="s">
        <v>8156</v>
      </c>
      <c r="B13062" s="74" t="str">
        <f ca="1">IFERROR(__xludf.DUMMYFUNCTION("IF(REGEXMATCH(A13062,""wealth planning""),""Script 1"",""-"")"),"-")</f>
        <v>-</v>
      </c>
      <c r="C13062" s="74">
        <f t="shared" si="102"/>
        <v>0</v>
      </c>
      <c r="D13062" s="74">
        <f t="shared" si="103"/>
        <v>0</v>
      </c>
    </row>
    <row r="13063" spans="1:4">
      <c r="A13063" s="149">
        <v>45581</v>
      </c>
      <c r="B13063" s="74" t="str">
        <f ca="1">IFERROR(__xludf.DUMMYFUNCTION("IF(REGEXMATCH(A13063,""wealth planning""),""Script 1"",""-"")"),"#VALUE!")</f>
        <v>#VALUE!</v>
      </c>
      <c r="C13063" s="74" t="str">
        <f t="shared" si="102"/>
        <v>Muhammad Yusuf</v>
      </c>
      <c r="D13063" s="74">
        <f t="shared" si="103"/>
        <v>0</v>
      </c>
    </row>
    <row r="13064" spans="1:4">
      <c r="A13064" s="149">
        <v>45581</v>
      </c>
      <c r="B13064" s="74" t="str">
        <f ca="1">IFERROR(__xludf.DUMMYFUNCTION("IF(REGEXMATCH(A13064,""wealth planning""),""Script 1"",""-"")"),"#VALUE!")</f>
        <v>#VALUE!</v>
      </c>
      <c r="C13064" s="149">
        <f t="shared" si="102"/>
        <v>45581</v>
      </c>
      <c r="D13064" s="74">
        <f t="shared" si="103"/>
        <v>0</v>
      </c>
    </row>
    <row r="13065" spans="1:4">
      <c r="A13065" s="74" t="s">
        <v>4965</v>
      </c>
      <c r="B13065" s="74" t="str">
        <f ca="1">IFERROR(__xludf.DUMMYFUNCTION("IF(REGEXMATCH(A13065,""wealth planning""),""Script 1"",""-"")"),"Script 1")</f>
        <v>Script 1</v>
      </c>
      <c r="C13065" s="149">
        <f t="shared" si="102"/>
        <v>45581</v>
      </c>
      <c r="D13065" s="74" t="str">
        <f t="shared" si="103"/>
        <v>Muhammad Yusuf</v>
      </c>
    </row>
    <row r="13066" spans="1:4">
      <c r="B13066" s="74" t="str">
        <f ca="1">IFERROR(__xludf.DUMMYFUNCTION("IF(REGEXMATCH(A13066,""wealth planning""),""Script 1"",""-"")"),"-")</f>
        <v>-</v>
      </c>
      <c r="C13066" s="74" t="str">
        <f t="shared" si="102"/>
        <v>You: Hai assalamualaikum Yusuf,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066" s="149">
        <f t="shared" si="103"/>
        <v>45581</v>
      </c>
    </row>
    <row r="13067" spans="1:4">
      <c r="B13067" s="74" t="str">
        <f ca="1">IFERROR(__xludf.DUMMYFUNCTION("IF(REGEXMATCH(A13067,""wealth planning""),""Script 1"",""-"")"),"-")</f>
        <v>-</v>
      </c>
      <c r="C13067" s="74">
        <f t="shared" si="102"/>
        <v>0</v>
      </c>
      <c r="D13067" s="149">
        <f t="shared" si="103"/>
        <v>45581</v>
      </c>
    </row>
    <row r="13068" spans="1:4">
      <c r="B13068" s="74" t="str">
        <f ca="1">IFERROR(__xludf.DUMMYFUNCTION("IF(REGEXMATCH(A13068,""wealth planning""),""Script 1"",""-"")"),"-")</f>
        <v>-</v>
      </c>
      <c r="C13068" s="74">
        <f t="shared" si="102"/>
        <v>0</v>
      </c>
      <c r="D13068" s="74" t="str">
        <f t="shared" si="103"/>
        <v>You: Hai assalamualaikum Yusuf,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069" spans="1:4">
      <c r="A13069" s="74" t="s">
        <v>8158</v>
      </c>
      <c r="B13069" s="74" t="str">
        <f ca="1">IFERROR(__xludf.DUMMYFUNCTION("IF(REGEXMATCH(A13069,""wealth planning""),""Script 1"",""-"")"),"-")</f>
        <v>-</v>
      </c>
      <c r="C13069" s="74">
        <f t="shared" si="102"/>
        <v>0</v>
      </c>
      <c r="D13069" s="74">
        <f t="shared" si="103"/>
        <v>0</v>
      </c>
    </row>
    <row r="13070" spans="1:4">
      <c r="A13070" s="74" t="s">
        <v>8159</v>
      </c>
      <c r="B13070" s="74" t="str">
        <f ca="1">IFERROR(__xludf.DUMMYFUNCTION("IF(REGEXMATCH(A13070,""wealth planning""),""Script 1"",""-"")"),"-")</f>
        <v>-</v>
      </c>
      <c r="C13070" s="74" t="str">
        <f t="shared" si="102"/>
        <v>Nur Hawaniss Herissya Md HarisStatus is reachable</v>
      </c>
      <c r="D13070" s="74">
        <f t="shared" si="103"/>
        <v>0</v>
      </c>
    </row>
    <row r="13071" spans="1:4">
      <c r="A13071" s="149">
        <v>45581</v>
      </c>
      <c r="B13071" s="74" t="str">
        <f ca="1">IFERROR(__xludf.DUMMYFUNCTION("IF(REGEXMATCH(A13071,""wealth planning""),""Script 1"",""-"")"),"#VALUE!")</f>
        <v>#VALUE!</v>
      </c>
      <c r="C13071" s="74" t="str">
        <f t="shared" si="102"/>
        <v>Nur Hawaniss Herissya Md Haris</v>
      </c>
      <c r="D13071" s="74">
        <f t="shared" si="103"/>
        <v>0</v>
      </c>
    </row>
    <row r="13072" spans="1:4">
      <c r="A13072" s="149">
        <v>45581</v>
      </c>
      <c r="B13072" s="74" t="str">
        <f ca="1">IFERROR(__xludf.DUMMYFUNCTION("IF(REGEXMATCH(A13072,""wealth planning""),""Script 1"",""-"")"),"#VALUE!")</f>
        <v>#VALUE!</v>
      </c>
      <c r="C13072" s="149">
        <f t="shared" si="102"/>
        <v>45581</v>
      </c>
      <c r="D13072" s="74" t="str">
        <f t="shared" si="103"/>
        <v>Nur Hawaniss Herissya Md HarisStatus is reachable</v>
      </c>
    </row>
    <row r="13073" spans="1:4">
      <c r="A13073" s="74" t="s">
        <v>8160</v>
      </c>
      <c r="B13073" s="74" t="str">
        <f ca="1">IFERROR(__xludf.DUMMYFUNCTION("IF(REGEXMATCH(A13073,""wealth planning""),""Script 1"",""-"")"),"Script 1")</f>
        <v>Script 1</v>
      </c>
      <c r="C13073" s="149">
        <f t="shared" si="102"/>
        <v>45581</v>
      </c>
      <c r="D13073" s="74" t="str">
        <f t="shared" si="103"/>
        <v>Nur Hawaniss Herissya Md Haris</v>
      </c>
    </row>
    <row r="13074" spans="1:4">
      <c r="B13074" s="74" t="str">
        <f ca="1">IFERROR(__xludf.DUMMYFUNCTION("IF(REGEXMATCH(A13074,""wealth planning""),""Script 1"",""-"")"),"-")</f>
        <v>-</v>
      </c>
      <c r="C13074" s="74" t="str">
        <f t="shared" si="102"/>
        <v>You: Hai assalamualaikum Hawaniss,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074" s="149">
        <f t="shared" si="103"/>
        <v>45581</v>
      </c>
    </row>
    <row r="13075" spans="1:4">
      <c r="B13075" s="74" t="str">
        <f ca="1">IFERROR(__xludf.DUMMYFUNCTION("IF(REGEXMATCH(A13075,""wealth planning""),""Script 1"",""-"")"),"-")</f>
        <v>-</v>
      </c>
      <c r="C13075" s="74">
        <f t="shared" si="102"/>
        <v>0</v>
      </c>
      <c r="D13075" s="149">
        <f t="shared" si="103"/>
        <v>45581</v>
      </c>
    </row>
    <row r="13076" spans="1:4">
      <c r="B13076" s="74" t="str">
        <f ca="1">IFERROR(__xludf.DUMMYFUNCTION("IF(REGEXMATCH(A13076,""wealth planning""),""Script 1"",""-"")"),"-")</f>
        <v>-</v>
      </c>
      <c r="C13076" s="74">
        <f t="shared" si="102"/>
        <v>0</v>
      </c>
      <c r="D13076" s="74" t="str">
        <f t="shared" si="103"/>
        <v>You: Hai assalamualaikum Hawaniss,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077" spans="1:4">
      <c r="B13077" s="74" t="str">
        <f ca="1">IFERROR(__xludf.DUMMYFUNCTION("IF(REGEXMATCH(A13077,""wealth planning""),""Script 1"",""-"")"),"-")</f>
        <v>-</v>
      </c>
      <c r="C13077" s="74">
        <f t="shared" si="102"/>
        <v>0</v>
      </c>
      <c r="D13077" s="74">
        <f t="shared" si="103"/>
        <v>0</v>
      </c>
    </row>
    <row r="13078" spans="1:4">
      <c r="A13078" s="74" t="s">
        <v>8163</v>
      </c>
      <c r="B13078" s="74" t="str">
        <f ca="1">IFERROR(__xludf.DUMMYFUNCTION("IF(REGEXMATCH(A13078,""wealth planning""),""Script 1"",""-"")"),"-")</f>
        <v>-</v>
      </c>
      <c r="C13078" s="74">
        <f t="shared" si="102"/>
        <v>0</v>
      </c>
      <c r="D13078" s="74">
        <f t="shared" si="103"/>
        <v>0</v>
      </c>
    </row>
    <row r="13079" spans="1:4">
      <c r="A13079" s="149">
        <v>45581</v>
      </c>
      <c r="B13079" s="74" t="str">
        <f ca="1">IFERROR(__xludf.DUMMYFUNCTION("IF(REGEXMATCH(A13079,""wealth planning""),""Script 1"",""-"")"),"#VALUE!")</f>
        <v>#VALUE!</v>
      </c>
      <c r="C13079" s="74" t="str">
        <f t="shared" si="102"/>
        <v>Nur Azyma Nasrun</v>
      </c>
      <c r="D13079" s="74">
        <f t="shared" si="103"/>
        <v>0</v>
      </c>
    </row>
    <row r="13080" spans="1:4">
      <c r="A13080" s="149">
        <v>45581</v>
      </c>
      <c r="B13080" s="74" t="str">
        <f ca="1">IFERROR(__xludf.DUMMYFUNCTION("IF(REGEXMATCH(A13080,""wealth planning""),""Script 1"",""-"")"),"#VALUE!")</f>
        <v>#VALUE!</v>
      </c>
      <c r="C13080" s="149">
        <f t="shared" si="102"/>
        <v>45581</v>
      </c>
      <c r="D13080" s="74">
        <f t="shared" si="103"/>
        <v>0</v>
      </c>
    </row>
    <row r="13081" spans="1:4">
      <c r="A13081" s="74" t="s">
        <v>8164</v>
      </c>
      <c r="B13081" s="74" t="str">
        <f ca="1">IFERROR(__xludf.DUMMYFUNCTION("IF(REGEXMATCH(A13081,""wealth planning""),""Script 1"",""-"")"),"Script 1")</f>
        <v>Script 1</v>
      </c>
      <c r="C13081" s="149">
        <f t="shared" si="102"/>
        <v>45581</v>
      </c>
      <c r="D13081" s="74" t="str">
        <f t="shared" si="103"/>
        <v>Nur Azyma Nasrun</v>
      </c>
    </row>
    <row r="13082" spans="1:4">
      <c r="B13082" s="74" t="str">
        <f ca="1">IFERROR(__xludf.DUMMYFUNCTION("IF(REGEXMATCH(A13082,""wealth planning""),""Script 1"",""-"")"),"-")</f>
        <v>-</v>
      </c>
      <c r="C13082" s="74" t="str">
        <f t="shared" si="102"/>
        <v>You: Hai assalamualaikum Azyma,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082" s="149">
        <f t="shared" si="103"/>
        <v>45581</v>
      </c>
    </row>
    <row r="13083" spans="1:4">
      <c r="B13083" s="74" t="str">
        <f ca="1">IFERROR(__xludf.DUMMYFUNCTION("IF(REGEXMATCH(A13083,""wealth planning""),""Script 1"",""-"")"),"-")</f>
        <v>-</v>
      </c>
      <c r="C13083" s="74">
        <f t="shared" si="102"/>
        <v>0</v>
      </c>
      <c r="D13083" s="149">
        <f t="shared" si="103"/>
        <v>45581</v>
      </c>
    </row>
    <row r="13084" spans="1:4">
      <c r="B13084" s="74" t="str">
        <f ca="1">IFERROR(__xludf.DUMMYFUNCTION("IF(REGEXMATCH(A13084,""wealth planning""),""Script 1"",""-"")"),"-")</f>
        <v>-</v>
      </c>
      <c r="C13084" s="74">
        <f t="shared" si="102"/>
        <v>0</v>
      </c>
      <c r="D13084" s="74" t="str">
        <f t="shared" si="103"/>
        <v>You: Hai assalamualaikum Azyma,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085" spans="1:4">
      <c r="B13085" s="74" t="str">
        <f ca="1">IFERROR(__xludf.DUMMYFUNCTION("IF(REGEXMATCH(A13085,""wealth planning""),""Script 1"",""-"")"),"-")</f>
        <v>-</v>
      </c>
      <c r="C13085" s="74">
        <f t="shared" si="102"/>
        <v>0</v>
      </c>
      <c r="D13085" s="74">
        <f t="shared" si="103"/>
        <v>0</v>
      </c>
    </row>
    <row r="13086" spans="1:4">
      <c r="A13086" s="74" t="s">
        <v>8167</v>
      </c>
      <c r="B13086" s="74" t="str">
        <f ca="1">IFERROR(__xludf.DUMMYFUNCTION("IF(REGEXMATCH(A13086,""wealth planning""),""Script 1"",""-"")"),"-")</f>
        <v>-</v>
      </c>
      <c r="C13086" s="74">
        <f t="shared" si="102"/>
        <v>0</v>
      </c>
      <c r="D13086" s="74">
        <f t="shared" si="103"/>
        <v>0</v>
      </c>
    </row>
    <row r="13087" spans="1:4">
      <c r="A13087" s="149">
        <v>45581</v>
      </c>
      <c r="B13087" s="74" t="str">
        <f ca="1">IFERROR(__xludf.DUMMYFUNCTION("IF(REGEXMATCH(A13087,""wealth planning""),""Script 1"",""-"")"),"#VALUE!")</f>
        <v>#VALUE!</v>
      </c>
      <c r="C13087" s="74" t="str">
        <f t="shared" si="102"/>
        <v>Muhammad Zikri</v>
      </c>
      <c r="D13087" s="74">
        <f t="shared" si="103"/>
        <v>0</v>
      </c>
    </row>
    <row r="13088" spans="1:4">
      <c r="A13088" s="149">
        <v>45581</v>
      </c>
      <c r="B13088" s="74" t="str">
        <f ca="1">IFERROR(__xludf.DUMMYFUNCTION("IF(REGEXMATCH(A13088,""wealth planning""),""Script 1"",""-"")"),"#VALUE!")</f>
        <v>#VALUE!</v>
      </c>
      <c r="C13088" s="149">
        <f t="shared" si="102"/>
        <v>45581</v>
      </c>
      <c r="D13088" s="74">
        <f t="shared" si="103"/>
        <v>0</v>
      </c>
    </row>
    <row r="13089" spans="1:4">
      <c r="A13089" s="74" t="s">
        <v>8168</v>
      </c>
      <c r="B13089" s="74" t="str">
        <f ca="1">IFERROR(__xludf.DUMMYFUNCTION("IF(REGEXMATCH(A13089,""wealth planning""),""Script 1"",""-"")"),"Script 1")</f>
        <v>Script 1</v>
      </c>
      <c r="C13089" s="149">
        <f t="shared" si="102"/>
        <v>45581</v>
      </c>
      <c r="D13089" s="74" t="str">
        <f t="shared" si="103"/>
        <v>Muhammad Zikri</v>
      </c>
    </row>
    <row r="13090" spans="1:4">
      <c r="B13090" s="74" t="str">
        <f ca="1">IFERROR(__xludf.DUMMYFUNCTION("IF(REGEXMATCH(A13090,""wealth planning""),""Script 1"",""-"")"),"-")</f>
        <v>-</v>
      </c>
      <c r="C13090" s="74" t="str">
        <f t="shared" si="102"/>
        <v>You: Hai assalamualaikum Zikri,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090" s="149">
        <f t="shared" si="103"/>
        <v>45581</v>
      </c>
    </row>
    <row r="13091" spans="1:4">
      <c r="B13091" s="74" t="str">
        <f ca="1">IFERROR(__xludf.DUMMYFUNCTION("IF(REGEXMATCH(A13091,""wealth planning""),""Script 1"",""-"")"),"-")</f>
        <v>-</v>
      </c>
      <c r="C13091" s="74">
        <f t="shared" si="102"/>
        <v>0</v>
      </c>
      <c r="D13091" s="149">
        <f t="shared" si="103"/>
        <v>45581</v>
      </c>
    </row>
    <row r="13092" spans="1:4">
      <c r="B13092" s="74" t="str">
        <f ca="1">IFERROR(__xludf.DUMMYFUNCTION("IF(REGEXMATCH(A13092,""wealth planning""),""Script 1"",""-"")"),"-")</f>
        <v>-</v>
      </c>
      <c r="C13092" s="74">
        <f t="shared" si="102"/>
        <v>0</v>
      </c>
      <c r="D13092" s="74" t="str">
        <f t="shared" si="103"/>
        <v>You: Hai assalamualaikum Zikri,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093" spans="1:4">
      <c r="B13093" s="74" t="str">
        <f ca="1">IFERROR(__xludf.DUMMYFUNCTION("IF(REGEXMATCH(A13093,""wealth planning""),""Script 1"",""-"")"),"-")</f>
        <v>-</v>
      </c>
      <c r="C13093" s="74">
        <f t="shared" si="102"/>
        <v>0</v>
      </c>
      <c r="D13093" s="74">
        <f t="shared" si="103"/>
        <v>0</v>
      </c>
    </row>
    <row r="13094" spans="1:4">
      <c r="A13094" s="74" t="s">
        <v>8171</v>
      </c>
      <c r="B13094" s="74" t="str">
        <f ca="1">IFERROR(__xludf.DUMMYFUNCTION("IF(REGEXMATCH(A13094,""wealth planning""),""Script 1"",""-"")"),"-")</f>
        <v>-</v>
      </c>
      <c r="C13094" s="74">
        <f t="shared" si="102"/>
        <v>0</v>
      </c>
      <c r="D13094" s="74">
        <f t="shared" si="103"/>
        <v>0</v>
      </c>
    </row>
    <row r="13095" spans="1:4">
      <c r="A13095" s="149">
        <v>45581</v>
      </c>
      <c r="B13095" s="74" t="str">
        <f ca="1">IFERROR(__xludf.DUMMYFUNCTION("IF(REGEXMATCH(A13095,""wealth planning""),""Script 1"",""-"")"),"#VALUE!")</f>
        <v>#VALUE!</v>
      </c>
      <c r="C13095" s="74" t="str">
        <f t="shared" si="102"/>
        <v>Fathin Aquiella</v>
      </c>
      <c r="D13095" s="74">
        <f t="shared" si="103"/>
        <v>0</v>
      </c>
    </row>
    <row r="13096" spans="1:4">
      <c r="A13096" s="149">
        <v>45581</v>
      </c>
      <c r="B13096" s="74" t="str">
        <f ca="1">IFERROR(__xludf.DUMMYFUNCTION("IF(REGEXMATCH(A13096,""wealth planning""),""Script 1"",""-"")"),"#VALUE!")</f>
        <v>#VALUE!</v>
      </c>
      <c r="C13096" s="149">
        <f t="shared" si="102"/>
        <v>45581</v>
      </c>
      <c r="D13096" s="74">
        <f t="shared" si="103"/>
        <v>0</v>
      </c>
    </row>
    <row r="13097" spans="1:4">
      <c r="A13097" s="74" t="s">
        <v>7775</v>
      </c>
      <c r="B13097" s="74" t="str">
        <f ca="1">IFERROR(__xludf.DUMMYFUNCTION("IF(REGEXMATCH(A13097,""wealth planning""),""Script 1"",""-"")"),"Script 1")</f>
        <v>Script 1</v>
      </c>
      <c r="C13097" s="149">
        <f t="shared" si="102"/>
        <v>45581</v>
      </c>
      <c r="D13097" s="74" t="str">
        <f t="shared" si="103"/>
        <v>Fathin Aquiella</v>
      </c>
    </row>
    <row r="13098" spans="1:4">
      <c r="B13098" s="74" t="str">
        <f ca="1">IFERROR(__xludf.DUMMYFUNCTION("IF(REGEXMATCH(A13098,""wealth planning""),""Script 1"",""-"")"),"-")</f>
        <v>-</v>
      </c>
      <c r="C13098" s="74" t="str">
        <f t="shared" si="102"/>
        <v>You: Hai assalamualaikum Fathin,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098" s="149">
        <f t="shared" si="103"/>
        <v>45581</v>
      </c>
    </row>
    <row r="13099" spans="1:4">
      <c r="B13099" s="74" t="str">
        <f ca="1">IFERROR(__xludf.DUMMYFUNCTION("IF(REGEXMATCH(A13099,""wealth planning""),""Script 1"",""-"")"),"-")</f>
        <v>-</v>
      </c>
      <c r="C13099" s="74">
        <f t="shared" si="102"/>
        <v>0</v>
      </c>
      <c r="D13099" s="149">
        <f t="shared" si="103"/>
        <v>45581</v>
      </c>
    </row>
    <row r="13100" spans="1:4">
      <c r="B13100" s="74" t="str">
        <f ca="1">IFERROR(__xludf.DUMMYFUNCTION("IF(REGEXMATCH(A13100,""wealth planning""),""Script 1"",""-"")"),"-")</f>
        <v>-</v>
      </c>
      <c r="C13100" s="74">
        <f t="shared" si="102"/>
        <v>0</v>
      </c>
      <c r="D13100" s="74" t="str">
        <f t="shared" si="103"/>
        <v>You: Hai assalamualaikum Fathin,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101" spans="1:4">
      <c r="A13101" s="74" t="s">
        <v>8173</v>
      </c>
      <c r="B13101" s="74" t="str">
        <f ca="1">IFERROR(__xludf.DUMMYFUNCTION("IF(REGEXMATCH(A13101,""wealth planning""),""Script 1"",""-"")"),"-")</f>
        <v>-</v>
      </c>
      <c r="C13101" s="74">
        <f t="shared" si="102"/>
        <v>0</v>
      </c>
      <c r="D13101" s="74">
        <f t="shared" si="103"/>
        <v>0</v>
      </c>
    </row>
    <row r="13102" spans="1:4">
      <c r="A13102" s="74" t="s">
        <v>8173</v>
      </c>
      <c r="B13102" s="74" t="str">
        <f ca="1">IFERROR(__xludf.DUMMYFUNCTION("IF(REGEXMATCH(A13102,""wealth planning""),""Script 1"",""-"")"),"-")</f>
        <v>-</v>
      </c>
      <c r="C13102" s="74" t="str">
        <f t="shared" si="102"/>
        <v>Zahrah Annisa</v>
      </c>
      <c r="D13102" s="74">
        <f t="shared" si="103"/>
        <v>0</v>
      </c>
    </row>
    <row r="13103" spans="1:4">
      <c r="A13103" s="149">
        <v>45581</v>
      </c>
      <c r="B13103" s="74" t="str">
        <f ca="1">IFERROR(__xludf.DUMMYFUNCTION("IF(REGEXMATCH(A13103,""wealth planning""),""Script 1"",""-"")"),"#VALUE!")</f>
        <v>#VALUE!</v>
      </c>
      <c r="C13103" s="74" t="str">
        <f t="shared" si="102"/>
        <v>Zahrah Annisa</v>
      </c>
      <c r="D13103" s="74">
        <f t="shared" si="103"/>
        <v>0</v>
      </c>
    </row>
    <row r="13104" spans="1:4">
      <c r="A13104" s="149">
        <v>45581</v>
      </c>
      <c r="B13104" s="74" t="str">
        <f ca="1">IFERROR(__xludf.DUMMYFUNCTION("IF(REGEXMATCH(A13104,""wealth planning""),""Script 1"",""-"")"),"#VALUE!")</f>
        <v>#VALUE!</v>
      </c>
      <c r="C13104" s="149">
        <f t="shared" si="102"/>
        <v>45581</v>
      </c>
      <c r="D13104" s="74" t="str">
        <f t="shared" si="103"/>
        <v>Zahrah Annisa</v>
      </c>
    </row>
    <row r="13105" spans="1:4">
      <c r="A13105" s="74" t="s">
        <v>8174</v>
      </c>
      <c r="B13105" s="74" t="str">
        <f ca="1">IFERROR(__xludf.DUMMYFUNCTION("IF(REGEXMATCH(A13105,""wealth planning""),""Script 1"",""-"")"),"Script 1")</f>
        <v>Script 1</v>
      </c>
      <c r="C13105" s="149">
        <f t="shared" si="102"/>
        <v>45581</v>
      </c>
      <c r="D13105" s="74" t="str">
        <f t="shared" si="103"/>
        <v>Zahrah Annisa</v>
      </c>
    </row>
    <row r="13106" spans="1:4">
      <c r="B13106" s="74" t="str">
        <f ca="1">IFERROR(__xludf.DUMMYFUNCTION("IF(REGEXMATCH(A13106,""wealth planning""),""Script 1"",""-"")"),"-")</f>
        <v>-</v>
      </c>
      <c r="C13106" s="74" t="str">
        <f t="shared" si="102"/>
        <v>You: Hai assalamualaikum Zahrah,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106" s="149">
        <f t="shared" si="103"/>
        <v>45581</v>
      </c>
    </row>
    <row r="13107" spans="1:4">
      <c r="B13107" s="74" t="str">
        <f ca="1">IFERROR(__xludf.DUMMYFUNCTION("IF(REGEXMATCH(A13107,""wealth planning""),""Script 1"",""-"")"),"-")</f>
        <v>-</v>
      </c>
      <c r="C13107" s="74">
        <f t="shared" si="102"/>
        <v>0</v>
      </c>
      <c r="D13107" s="149">
        <f t="shared" si="103"/>
        <v>45581</v>
      </c>
    </row>
    <row r="13108" spans="1:4">
      <c r="B13108" s="74" t="str">
        <f ca="1">IFERROR(__xludf.DUMMYFUNCTION("IF(REGEXMATCH(A13108,""wealth planning""),""Script 1"",""-"")"),"-")</f>
        <v>-</v>
      </c>
      <c r="C13108" s="74">
        <f t="shared" si="102"/>
        <v>0</v>
      </c>
      <c r="D13108" s="74" t="str">
        <f t="shared" si="103"/>
        <v>You: Hai assalamualaikum Zahrah,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109" spans="1:4">
      <c r="A13109" s="74" t="s">
        <v>8176</v>
      </c>
      <c r="B13109" s="74" t="str">
        <f ca="1">IFERROR(__xludf.DUMMYFUNCTION("IF(REGEXMATCH(A13109,""wealth planning""),""Script 1"",""-"")"),"-")</f>
        <v>-</v>
      </c>
      <c r="C13109" s="74">
        <f t="shared" si="102"/>
        <v>0</v>
      </c>
      <c r="D13109" s="74">
        <f t="shared" si="103"/>
        <v>0</v>
      </c>
    </row>
    <row r="13110" spans="1:4">
      <c r="A13110" s="74" t="s">
        <v>8176</v>
      </c>
      <c r="B13110" s="74" t="str">
        <f ca="1">IFERROR(__xludf.DUMMYFUNCTION("IF(REGEXMATCH(A13110,""wealth planning""),""Script 1"",""-"")"),"-")</f>
        <v>-</v>
      </c>
      <c r="C13110" s="74" t="str">
        <f t="shared" si="102"/>
        <v>Amirul Latif</v>
      </c>
      <c r="D13110" s="74">
        <f t="shared" si="103"/>
        <v>0</v>
      </c>
    </row>
    <row r="13111" spans="1:4">
      <c r="A13111" s="149">
        <v>45581</v>
      </c>
      <c r="B13111" s="74" t="str">
        <f ca="1">IFERROR(__xludf.DUMMYFUNCTION("IF(REGEXMATCH(A13111,""wealth planning""),""Script 1"",""-"")"),"#VALUE!")</f>
        <v>#VALUE!</v>
      </c>
      <c r="C13111" s="74" t="str">
        <f t="shared" si="102"/>
        <v>Amirul Latif</v>
      </c>
      <c r="D13111" s="74">
        <f t="shared" si="103"/>
        <v>0</v>
      </c>
    </row>
    <row r="13112" spans="1:4">
      <c r="A13112" s="149">
        <v>45581</v>
      </c>
      <c r="B13112" s="74" t="str">
        <f ca="1">IFERROR(__xludf.DUMMYFUNCTION("IF(REGEXMATCH(A13112,""wealth planning""),""Script 1"",""-"")"),"#VALUE!")</f>
        <v>#VALUE!</v>
      </c>
      <c r="C13112" s="149">
        <f t="shared" si="102"/>
        <v>45581</v>
      </c>
      <c r="D13112" s="74" t="str">
        <f t="shared" si="103"/>
        <v>Amirul Latif</v>
      </c>
    </row>
    <row r="13113" spans="1:4">
      <c r="A13113" s="74" t="s">
        <v>8177</v>
      </c>
      <c r="B13113" s="74" t="str">
        <f ca="1">IFERROR(__xludf.DUMMYFUNCTION("IF(REGEXMATCH(A13113,""wealth planning""),""Script 1"",""-"")"),"Script 1")</f>
        <v>Script 1</v>
      </c>
      <c r="C13113" s="149">
        <f t="shared" si="102"/>
        <v>45581</v>
      </c>
      <c r="D13113" s="74" t="str">
        <f t="shared" si="103"/>
        <v>Amirul Latif</v>
      </c>
    </row>
    <row r="13114" spans="1:4">
      <c r="B13114" s="74" t="str">
        <f ca="1">IFERROR(__xludf.DUMMYFUNCTION("IF(REGEXMATCH(A13114,""wealth planning""),""Script 1"",""-"")"),"-")</f>
        <v>-</v>
      </c>
      <c r="C13114" s="74" t="str">
        <f t="shared" si="102"/>
        <v>You: Hai assalamualaikum Amirul Latif,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114" s="149">
        <f t="shared" si="103"/>
        <v>45581</v>
      </c>
    </row>
    <row r="13115" spans="1:4">
      <c r="B13115" s="74" t="str">
        <f ca="1">IFERROR(__xludf.DUMMYFUNCTION("IF(REGEXMATCH(A13115,""wealth planning""),""Script 1"",""-"")"),"-")</f>
        <v>-</v>
      </c>
      <c r="C13115" s="74">
        <f t="shared" si="102"/>
        <v>0</v>
      </c>
      <c r="D13115" s="149">
        <f t="shared" si="103"/>
        <v>45581</v>
      </c>
    </row>
    <row r="13116" spans="1:4">
      <c r="B13116" s="74" t="str">
        <f ca="1">IFERROR(__xludf.DUMMYFUNCTION("IF(REGEXMATCH(A13116,""wealth planning""),""Script 1"",""-"")"),"-")</f>
        <v>-</v>
      </c>
      <c r="C13116" s="74">
        <f t="shared" si="102"/>
        <v>0</v>
      </c>
      <c r="D13116" s="74" t="str">
        <f t="shared" si="103"/>
        <v>You: Hai assalamualaikum Amirul Latif,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117" spans="1:4">
      <c r="A13117" s="74" t="s">
        <v>8179</v>
      </c>
      <c r="B13117" s="74" t="str">
        <f ca="1">IFERROR(__xludf.DUMMYFUNCTION("IF(REGEXMATCH(A13117,""wealth planning""),""Script 1"",""-"")"),"-")</f>
        <v>-</v>
      </c>
      <c r="C13117" s="74">
        <f t="shared" si="102"/>
        <v>0</v>
      </c>
      <c r="D13117" s="74">
        <f t="shared" si="103"/>
        <v>0</v>
      </c>
    </row>
    <row r="13118" spans="1:4">
      <c r="A13118" s="74" t="s">
        <v>8180</v>
      </c>
      <c r="B13118" s="74" t="str">
        <f ca="1">IFERROR(__xludf.DUMMYFUNCTION("IF(REGEXMATCH(A13118,""wealth planning""),""Script 1"",""-"")"),"-")</f>
        <v>-</v>
      </c>
      <c r="C13118" s="74" t="str">
        <f t="shared" si="102"/>
        <v>Fazrin ZamStatus is reachable</v>
      </c>
      <c r="D13118" s="74">
        <f t="shared" si="103"/>
        <v>0</v>
      </c>
    </row>
    <row r="13119" spans="1:4">
      <c r="A13119" s="149">
        <v>45581</v>
      </c>
      <c r="B13119" s="74" t="str">
        <f ca="1">IFERROR(__xludf.DUMMYFUNCTION("IF(REGEXMATCH(A13119,""wealth planning""),""Script 1"",""-"")"),"#VALUE!")</f>
        <v>#VALUE!</v>
      </c>
      <c r="C13119" s="74" t="str">
        <f t="shared" si="102"/>
        <v>Fazrin Zam</v>
      </c>
      <c r="D13119" s="74">
        <f t="shared" si="103"/>
        <v>0</v>
      </c>
    </row>
    <row r="13120" spans="1:4">
      <c r="A13120" s="149">
        <v>45581</v>
      </c>
      <c r="B13120" s="74" t="str">
        <f ca="1">IFERROR(__xludf.DUMMYFUNCTION("IF(REGEXMATCH(A13120,""wealth planning""),""Script 1"",""-"")"),"#VALUE!")</f>
        <v>#VALUE!</v>
      </c>
      <c r="C13120" s="149">
        <f t="shared" si="102"/>
        <v>45581</v>
      </c>
      <c r="D13120" s="74" t="str">
        <f t="shared" si="103"/>
        <v>Fazrin ZamStatus is reachable</v>
      </c>
    </row>
    <row r="13121" spans="1:4">
      <c r="A13121" s="74" t="s">
        <v>8181</v>
      </c>
      <c r="B13121" s="74" t="str">
        <f ca="1">IFERROR(__xludf.DUMMYFUNCTION("IF(REGEXMATCH(A13121,""wealth planning""),""Script 1"",""-"")"),"Script 1")</f>
        <v>Script 1</v>
      </c>
      <c r="C13121" s="149">
        <f t="shared" si="102"/>
        <v>45581</v>
      </c>
      <c r="D13121" s="74" t="str">
        <f t="shared" si="103"/>
        <v>Fazrin Zam</v>
      </c>
    </row>
    <row r="13122" spans="1:4">
      <c r="B13122" s="74" t="str">
        <f ca="1">IFERROR(__xludf.DUMMYFUNCTION("IF(REGEXMATCH(A13122,""wealth planning""),""Script 1"",""-"")"),"-")</f>
        <v>-</v>
      </c>
      <c r="C13122" s="74" t="str">
        <f t="shared" si="102"/>
        <v>You: Hai assalamualaikum Fazrin,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122" s="149">
        <f t="shared" si="103"/>
        <v>45581</v>
      </c>
    </row>
    <row r="13123" spans="1:4">
      <c r="B13123" s="74" t="str">
        <f ca="1">IFERROR(__xludf.DUMMYFUNCTION("IF(REGEXMATCH(A13123,""wealth planning""),""Script 1"",""-"")"),"-")</f>
        <v>-</v>
      </c>
      <c r="C13123" s="74">
        <f t="shared" si="102"/>
        <v>0</v>
      </c>
      <c r="D13123" s="149">
        <f t="shared" si="103"/>
        <v>45581</v>
      </c>
    </row>
    <row r="13124" spans="1:4">
      <c r="B13124" s="74" t="str">
        <f ca="1">IFERROR(__xludf.DUMMYFUNCTION("IF(REGEXMATCH(A13124,""wealth planning""),""Script 1"",""-"")"),"-")</f>
        <v>-</v>
      </c>
      <c r="C13124" s="74">
        <f t="shared" si="102"/>
        <v>0</v>
      </c>
      <c r="D13124" s="74" t="str">
        <f t="shared" si="103"/>
        <v>You: Hai assalamualaikum Fazrin,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125" spans="1:4">
      <c r="B13125" s="74" t="str">
        <f ca="1">IFERROR(__xludf.DUMMYFUNCTION("IF(REGEXMATCH(A13125,""wealth planning""),""Script 1"",""-"")"),"-")</f>
        <v>-</v>
      </c>
      <c r="C13125" s="74">
        <f t="shared" si="102"/>
        <v>0</v>
      </c>
      <c r="D13125" s="74">
        <f t="shared" si="103"/>
        <v>0</v>
      </c>
    </row>
    <row r="13126" spans="1:4">
      <c r="A13126" s="74" t="s">
        <v>8184</v>
      </c>
      <c r="B13126" s="74" t="str">
        <f ca="1">IFERROR(__xludf.DUMMYFUNCTION("IF(REGEXMATCH(A13126,""wealth planning""),""Script 1"",""-"")"),"-")</f>
        <v>-</v>
      </c>
      <c r="C13126" s="74">
        <f t="shared" si="102"/>
        <v>0</v>
      </c>
      <c r="D13126" s="74">
        <f t="shared" si="103"/>
        <v>0</v>
      </c>
    </row>
    <row r="13127" spans="1:4">
      <c r="A13127" s="149">
        <v>45581</v>
      </c>
      <c r="B13127" s="74" t="str">
        <f ca="1">IFERROR(__xludf.DUMMYFUNCTION("IF(REGEXMATCH(A13127,""wealth planning""),""Script 1"",""-"")"),"#VALUE!")</f>
        <v>#VALUE!</v>
      </c>
      <c r="C13127" s="74" t="str">
        <f t="shared" si="102"/>
        <v>NURUL SALBIAH BINTI HUSSIN</v>
      </c>
      <c r="D13127" s="74">
        <f t="shared" si="103"/>
        <v>0</v>
      </c>
    </row>
    <row r="13128" spans="1:4">
      <c r="A13128" s="149">
        <v>45581</v>
      </c>
      <c r="B13128" s="74" t="str">
        <f ca="1">IFERROR(__xludf.DUMMYFUNCTION("IF(REGEXMATCH(A13128,""wealth planning""),""Script 1"",""-"")"),"#VALUE!")</f>
        <v>#VALUE!</v>
      </c>
      <c r="C13128" s="149">
        <f t="shared" si="102"/>
        <v>45581</v>
      </c>
      <c r="D13128" s="74">
        <f t="shared" si="103"/>
        <v>0</v>
      </c>
    </row>
    <row r="13129" spans="1:4">
      <c r="A13129" s="74" t="s">
        <v>8185</v>
      </c>
      <c r="B13129" s="74" t="str">
        <f ca="1">IFERROR(__xludf.DUMMYFUNCTION("IF(REGEXMATCH(A13129,""wealth planning""),""Script 1"",""-"")"),"Script 1")</f>
        <v>Script 1</v>
      </c>
      <c r="C13129" s="149">
        <f t="shared" si="102"/>
        <v>45581</v>
      </c>
      <c r="D13129" s="74" t="str">
        <f t="shared" si="103"/>
        <v>NURUL SALBIAH BINTI HUSSIN</v>
      </c>
    </row>
    <row r="13130" spans="1:4">
      <c r="B13130" s="74" t="str">
        <f ca="1">IFERROR(__xludf.DUMMYFUNCTION("IF(REGEXMATCH(A13130,""wealth planning""),""Script 1"",""-"")"),"-")</f>
        <v>-</v>
      </c>
      <c r="C13130" s="74" t="str">
        <f t="shared" si="102"/>
        <v>You: Hai assalamualaikum Nurul Salbiah,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130" s="149">
        <f t="shared" si="103"/>
        <v>45581</v>
      </c>
    </row>
    <row r="13131" spans="1:4">
      <c r="B13131" s="74" t="str">
        <f ca="1">IFERROR(__xludf.DUMMYFUNCTION("IF(REGEXMATCH(A13131,""wealth planning""),""Script 1"",""-"")"),"-")</f>
        <v>-</v>
      </c>
      <c r="C13131" s="74">
        <f t="shared" si="102"/>
        <v>0</v>
      </c>
      <c r="D13131" s="149">
        <f t="shared" si="103"/>
        <v>45581</v>
      </c>
    </row>
    <row r="13132" spans="1:4">
      <c r="B13132" s="74" t="str">
        <f ca="1">IFERROR(__xludf.DUMMYFUNCTION("IF(REGEXMATCH(A13132,""wealth planning""),""Script 1"",""-"")"),"-")</f>
        <v>-</v>
      </c>
      <c r="C13132" s="74">
        <f t="shared" si="102"/>
        <v>0</v>
      </c>
      <c r="D13132" s="74" t="str">
        <f t="shared" si="103"/>
        <v>You: Hai assalamualaikum Nurul Salbiah,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133" spans="1:4">
      <c r="B13133" s="74" t="str">
        <f ca="1">IFERROR(__xludf.DUMMYFUNCTION("IF(REGEXMATCH(A13133,""wealth planning""),""Script 1"",""-"")"),"-")</f>
        <v>-</v>
      </c>
      <c r="C13133" s="74">
        <f t="shared" si="102"/>
        <v>0</v>
      </c>
      <c r="D13133" s="74">
        <f t="shared" si="103"/>
        <v>0</v>
      </c>
    </row>
    <row r="13134" spans="1:4">
      <c r="A13134" s="74" t="s">
        <v>8188</v>
      </c>
      <c r="B13134" s="74" t="str">
        <f ca="1">IFERROR(__xludf.DUMMYFUNCTION("IF(REGEXMATCH(A13134,""wealth planning""),""Script 1"",""-"")"),"-")</f>
        <v>-</v>
      </c>
      <c r="C13134" s="74">
        <f t="shared" si="102"/>
        <v>0</v>
      </c>
      <c r="D13134" s="74">
        <f t="shared" si="103"/>
        <v>0</v>
      </c>
    </row>
    <row r="13135" spans="1:4">
      <c r="A13135" s="149">
        <v>45581</v>
      </c>
      <c r="B13135" s="74" t="str">
        <f ca="1">IFERROR(__xludf.DUMMYFUNCTION("IF(REGEXMATCH(A13135,""wealth planning""),""Script 1"",""-"")"),"#VALUE!")</f>
        <v>#VALUE!</v>
      </c>
      <c r="C13135" s="74" t="str">
        <f t="shared" si="102"/>
        <v>Nurul Amirah</v>
      </c>
      <c r="D13135" s="74">
        <f t="shared" si="103"/>
        <v>0</v>
      </c>
    </row>
    <row r="13136" spans="1:4">
      <c r="A13136" s="149">
        <v>45581</v>
      </c>
      <c r="B13136" s="74" t="str">
        <f ca="1">IFERROR(__xludf.DUMMYFUNCTION("IF(REGEXMATCH(A13136,""wealth planning""),""Script 1"",""-"")"),"#VALUE!")</f>
        <v>#VALUE!</v>
      </c>
      <c r="C13136" s="149">
        <f t="shared" si="102"/>
        <v>45581</v>
      </c>
      <c r="D13136" s="74">
        <f t="shared" si="103"/>
        <v>0</v>
      </c>
    </row>
    <row r="13137" spans="1:4">
      <c r="A13137" s="74" t="s">
        <v>8189</v>
      </c>
      <c r="B13137" s="74" t="str">
        <f ca="1">IFERROR(__xludf.DUMMYFUNCTION("IF(REGEXMATCH(A13137,""wealth planning""),""Script 1"",""-"")"),"Script 1")</f>
        <v>Script 1</v>
      </c>
      <c r="C13137" s="149">
        <f t="shared" si="102"/>
        <v>45581</v>
      </c>
      <c r="D13137" s="74" t="str">
        <f t="shared" si="103"/>
        <v>Nurul Amirah</v>
      </c>
    </row>
    <row r="13138" spans="1:4">
      <c r="B13138" s="74" t="str">
        <f ca="1">IFERROR(__xludf.DUMMYFUNCTION("IF(REGEXMATCH(A13138,""wealth planning""),""Script 1"",""-"")"),"-")</f>
        <v>-</v>
      </c>
      <c r="C13138" s="74" t="str">
        <f t="shared" si="102"/>
        <v>You: Hai assalamualaikum Nurul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138" s="149">
        <f t="shared" si="103"/>
        <v>45581</v>
      </c>
    </row>
    <row r="13139" spans="1:4">
      <c r="B13139" s="74" t="str">
        <f ca="1">IFERROR(__xludf.DUMMYFUNCTION("IF(REGEXMATCH(A13139,""wealth planning""),""Script 1"",""-"")"),"-")</f>
        <v>-</v>
      </c>
      <c r="C13139" s="74">
        <f t="shared" si="102"/>
        <v>0</v>
      </c>
      <c r="D13139" s="149">
        <f t="shared" si="103"/>
        <v>45581</v>
      </c>
    </row>
    <row r="13140" spans="1:4">
      <c r="B13140" s="74" t="str">
        <f ca="1">IFERROR(__xludf.DUMMYFUNCTION("IF(REGEXMATCH(A13140,""wealth planning""),""Script 1"",""-"")"),"-")</f>
        <v>-</v>
      </c>
      <c r="C13140" s="74">
        <f t="shared" si="102"/>
        <v>0</v>
      </c>
      <c r="D13140" s="74" t="str">
        <f t="shared" si="103"/>
        <v>You: Hai assalamualaikum Nurul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141" spans="1:4">
      <c r="A13141" s="74" t="s">
        <v>8191</v>
      </c>
      <c r="B13141" s="74" t="str">
        <f ca="1">IFERROR(__xludf.DUMMYFUNCTION("IF(REGEXMATCH(A13141,""wealth planning""),""Script 1"",""-"")"),"-")</f>
        <v>-</v>
      </c>
      <c r="C13141" s="74">
        <f t="shared" si="102"/>
        <v>0</v>
      </c>
      <c r="D13141" s="74">
        <f t="shared" si="103"/>
        <v>0</v>
      </c>
    </row>
    <row r="13142" spans="1:4">
      <c r="A13142" s="74" t="s">
        <v>8192</v>
      </c>
      <c r="B13142" s="74" t="str">
        <f ca="1">IFERROR(__xludf.DUMMYFUNCTION("IF(REGEXMATCH(A13142,""wealth planning""),""Script 1"",""-"")"),"-")</f>
        <v>-</v>
      </c>
      <c r="C13142" s="74" t="str">
        <f t="shared" si="102"/>
        <v>Khaliesah AmaliaStatus is reachable</v>
      </c>
      <c r="D13142" s="74">
        <f t="shared" si="103"/>
        <v>0</v>
      </c>
    </row>
    <row r="13143" spans="1:4">
      <c r="A13143" s="149">
        <v>45581</v>
      </c>
      <c r="B13143" s="74" t="str">
        <f ca="1">IFERROR(__xludf.DUMMYFUNCTION("IF(REGEXMATCH(A13143,""wealth planning""),""Script 1"",""-"")"),"#VALUE!")</f>
        <v>#VALUE!</v>
      </c>
      <c r="C13143" s="74" t="str">
        <f t="shared" si="102"/>
        <v>Khaliesah Amalia</v>
      </c>
      <c r="D13143" s="74">
        <f t="shared" si="103"/>
        <v>0</v>
      </c>
    </row>
    <row r="13144" spans="1:4">
      <c r="A13144" s="149">
        <v>45581</v>
      </c>
      <c r="B13144" s="74" t="str">
        <f ca="1">IFERROR(__xludf.DUMMYFUNCTION("IF(REGEXMATCH(A13144,""wealth planning""),""Script 1"",""-"")"),"#VALUE!")</f>
        <v>#VALUE!</v>
      </c>
      <c r="C13144" s="149">
        <f t="shared" si="102"/>
        <v>45581</v>
      </c>
      <c r="D13144" s="74" t="str">
        <f t="shared" si="103"/>
        <v>Khaliesah AmaliaStatus is reachable</v>
      </c>
    </row>
    <row r="13145" spans="1:4">
      <c r="A13145" s="74" t="s">
        <v>8193</v>
      </c>
      <c r="B13145" s="74" t="str">
        <f ca="1">IFERROR(__xludf.DUMMYFUNCTION("IF(REGEXMATCH(A13145,""wealth planning""),""Script 1"",""-"")"),"Script 1")</f>
        <v>Script 1</v>
      </c>
      <c r="C13145" s="149">
        <f t="shared" si="102"/>
        <v>45581</v>
      </c>
      <c r="D13145" s="74" t="str">
        <f t="shared" si="103"/>
        <v>Khaliesah Amalia</v>
      </c>
    </row>
    <row r="13146" spans="1:4">
      <c r="B13146" s="74" t="str">
        <f ca="1">IFERROR(__xludf.DUMMYFUNCTION("IF(REGEXMATCH(A13146,""wealth planning""),""Script 1"",""-"")"),"-")</f>
        <v>-</v>
      </c>
      <c r="C13146" s="74" t="str">
        <f t="shared" si="102"/>
        <v>You: Hai assalamualaikum Khaliesah,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146" s="149">
        <f t="shared" si="103"/>
        <v>45581</v>
      </c>
    </row>
    <row r="13147" spans="1:4">
      <c r="B13147" s="74" t="str">
        <f ca="1">IFERROR(__xludf.DUMMYFUNCTION("IF(REGEXMATCH(A13147,""wealth planning""),""Script 1"",""-"")"),"-")</f>
        <v>-</v>
      </c>
      <c r="C13147" s="74">
        <f t="shared" si="102"/>
        <v>0</v>
      </c>
      <c r="D13147" s="149">
        <f t="shared" si="103"/>
        <v>45581</v>
      </c>
    </row>
    <row r="13148" spans="1:4">
      <c r="B13148" s="74" t="str">
        <f ca="1">IFERROR(__xludf.DUMMYFUNCTION("IF(REGEXMATCH(A13148,""wealth planning""),""Script 1"",""-"")"),"-")</f>
        <v>-</v>
      </c>
      <c r="C13148" s="74">
        <f t="shared" si="102"/>
        <v>0</v>
      </c>
      <c r="D13148" s="74" t="str">
        <f t="shared" si="103"/>
        <v>You: Hai assalamualaikum Khaliesah,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149" spans="1:4">
      <c r="A13149" s="74" t="s">
        <v>8195</v>
      </c>
      <c r="B13149" s="74" t="str">
        <f ca="1">IFERROR(__xludf.DUMMYFUNCTION("IF(REGEXMATCH(A13149,""wealth planning""),""Script 1"",""-"")"),"-")</f>
        <v>-</v>
      </c>
      <c r="C13149" s="74">
        <f t="shared" si="102"/>
        <v>0</v>
      </c>
      <c r="D13149" s="74">
        <f t="shared" si="103"/>
        <v>0</v>
      </c>
    </row>
    <row r="13150" spans="1:4">
      <c r="A13150" s="74" t="s">
        <v>8196</v>
      </c>
      <c r="B13150" s="74" t="str">
        <f ca="1">IFERROR(__xludf.DUMMYFUNCTION("IF(REGEXMATCH(A13150,""wealth planning""),""Script 1"",""-"")"),"-")</f>
        <v>-</v>
      </c>
      <c r="C13150" s="74" t="str">
        <f t="shared" si="102"/>
        <v>SITI HAJAR MOHD ZULKIFLIStatus is reachable</v>
      </c>
      <c r="D13150" s="74">
        <f t="shared" si="103"/>
        <v>0</v>
      </c>
    </row>
    <row r="13151" spans="1:4">
      <c r="A13151" s="149">
        <v>45581</v>
      </c>
      <c r="B13151" s="74" t="str">
        <f ca="1">IFERROR(__xludf.DUMMYFUNCTION("IF(REGEXMATCH(A13151,""wealth planning""),""Script 1"",""-"")"),"#VALUE!")</f>
        <v>#VALUE!</v>
      </c>
      <c r="C13151" s="74" t="str">
        <f t="shared" si="102"/>
        <v>SITI HAJAR MOHD ZULKIFLI</v>
      </c>
      <c r="D13151" s="74">
        <f t="shared" si="103"/>
        <v>0</v>
      </c>
    </row>
    <row r="13152" spans="1:4">
      <c r="A13152" s="149">
        <v>45581</v>
      </c>
      <c r="B13152" s="74" t="str">
        <f ca="1">IFERROR(__xludf.DUMMYFUNCTION("IF(REGEXMATCH(A13152,""wealth planning""),""Script 1"",""-"")"),"#VALUE!")</f>
        <v>#VALUE!</v>
      </c>
      <c r="C13152" s="149">
        <f t="shared" si="102"/>
        <v>45581</v>
      </c>
      <c r="D13152" s="74" t="str">
        <f t="shared" si="103"/>
        <v>SITI HAJAR MOHD ZULKIFLIStatus is reachable</v>
      </c>
    </row>
    <row r="13153" spans="1:4">
      <c r="A13153" s="74" t="s">
        <v>2895</v>
      </c>
      <c r="B13153" s="74" t="str">
        <f ca="1">IFERROR(__xludf.DUMMYFUNCTION("IF(REGEXMATCH(A13153,""wealth planning""),""Script 1"",""-"")"),"Script 1")</f>
        <v>Script 1</v>
      </c>
      <c r="C13153" s="149">
        <f t="shared" si="102"/>
        <v>45581</v>
      </c>
      <c r="D13153" s="74" t="str">
        <f t="shared" si="103"/>
        <v>SITI HAJAR MOHD ZULKIFLI</v>
      </c>
    </row>
    <row r="13154" spans="1:4">
      <c r="B13154" s="74" t="str">
        <f ca="1">IFERROR(__xludf.DUMMYFUNCTION("IF(REGEXMATCH(A13154,""wealth planning""),""Script 1"",""-"")"),"-")</f>
        <v>-</v>
      </c>
      <c r="C13154" s="74" t="str">
        <f t="shared" si="102"/>
        <v>You: Hai assalamualaikum Siti Hajar,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154" s="149">
        <f t="shared" si="103"/>
        <v>45581</v>
      </c>
    </row>
    <row r="13155" spans="1:4">
      <c r="B13155" s="74" t="str">
        <f ca="1">IFERROR(__xludf.DUMMYFUNCTION("IF(REGEXMATCH(A13155,""wealth planning""),""Script 1"",""-"")"),"-")</f>
        <v>-</v>
      </c>
      <c r="C13155" s="74">
        <f t="shared" si="102"/>
        <v>0</v>
      </c>
      <c r="D13155" s="149">
        <f t="shared" si="103"/>
        <v>45581</v>
      </c>
    </row>
    <row r="13156" spans="1:4">
      <c r="B13156" s="74" t="str">
        <f ca="1">IFERROR(__xludf.DUMMYFUNCTION("IF(REGEXMATCH(A13156,""wealth planning""),""Script 1"",""-"")"),"-")</f>
        <v>-</v>
      </c>
      <c r="C13156" s="74">
        <f t="shared" si="102"/>
        <v>0</v>
      </c>
      <c r="D13156" s="74" t="str">
        <f t="shared" si="103"/>
        <v>You: Hai assalamualaikum Siti Hajar,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157" spans="1:4">
      <c r="A13157" s="74" t="s">
        <v>8198</v>
      </c>
      <c r="B13157" s="74" t="str">
        <f ca="1">IFERROR(__xludf.DUMMYFUNCTION("IF(REGEXMATCH(A13157,""wealth planning""),""Script 1"",""-"")"),"-")</f>
        <v>-</v>
      </c>
      <c r="C13157" s="74">
        <f t="shared" si="102"/>
        <v>0</v>
      </c>
      <c r="D13157" s="74">
        <f t="shared" si="103"/>
        <v>0</v>
      </c>
    </row>
    <row r="13158" spans="1:4">
      <c r="A13158" s="74" t="s">
        <v>8199</v>
      </c>
      <c r="B13158" s="74" t="str">
        <f ca="1">IFERROR(__xludf.DUMMYFUNCTION("IF(REGEXMATCH(A13158,""wealth planning""),""Script 1"",""-"")"),"-")</f>
        <v>-</v>
      </c>
      <c r="C13158" s="74" t="str">
        <f t="shared" si="102"/>
        <v>Sharmine AyunieStatus is online</v>
      </c>
      <c r="D13158" s="74">
        <f t="shared" si="103"/>
        <v>0</v>
      </c>
    </row>
    <row r="13159" spans="1:4">
      <c r="A13159" s="149">
        <v>45581</v>
      </c>
      <c r="B13159" s="74" t="str">
        <f ca="1">IFERROR(__xludf.DUMMYFUNCTION("IF(REGEXMATCH(A13159,""wealth planning""),""Script 1"",""-"")"),"#VALUE!")</f>
        <v>#VALUE!</v>
      </c>
      <c r="C13159" s="74" t="str">
        <f t="shared" si="102"/>
        <v>Sharmine Ayunie</v>
      </c>
      <c r="D13159" s="74">
        <f t="shared" si="103"/>
        <v>0</v>
      </c>
    </row>
    <row r="13160" spans="1:4">
      <c r="A13160" s="149">
        <v>45581</v>
      </c>
      <c r="B13160" s="74" t="str">
        <f ca="1">IFERROR(__xludf.DUMMYFUNCTION("IF(REGEXMATCH(A13160,""wealth planning""),""Script 1"",""-"")"),"#VALUE!")</f>
        <v>#VALUE!</v>
      </c>
      <c r="C13160" s="149">
        <f t="shared" si="102"/>
        <v>45581</v>
      </c>
      <c r="D13160" s="74" t="str">
        <f t="shared" si="103"/>
        <v>Sharmine AyunieStatus is online</v>
      </c>
    </row>
    <row r="13161" spans="1:4">
      <c r="A13161" s="74" t="s">
        <v>2800</v>
      </c>
      <c r="B13161" s="74" t="str">
        <f ca="1">IFERROR(__xludf.DUMMYFUNCTION("IF(REGEXMATCH(A13161,""wealth planning""),""Script 1"",""-"")"),"Script 1")</f>
        <v>Script 1</v>
      </c>
      <c r="C13161" s="149">
        <f t="shared" si="102"/>
        <v>45581</v>
      </c>
      <c r="D13161" s="74" t="str">
        <f t="shared" si="103"/>
        <v>Sharmine Ayunie</v>
      </c>
    </row>
    <row r="13162" spans="1:4">
      <c r="B13162" s="74" t="str">
        <f ca="1">IFERROR(__xludf.DUMMYFUNCTION("IF(REGEXMATCH(A13162,""wealth planning""),""Script 1"",""-"")"),"-")</f>
        <v>-</v>
      </c>
      <c r="C13162" s="74" t="str">
        <f t="shared" si="102"/>
        <v>You: Hai assalamualaikum Sharmine,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162" s="149">
        <f t="shared" si="103"/>
        <v>45581</v>
      </c>
    </row>
    <row r="13163" spans="1:4">
      <c r="B13163" s="74" t="str">
        <f ca="1">IFERROR(__xludf.DUMMYFUNCTION("IF(REGEXMATCH(A13163,""wealth planning""),""Script 1"",""-"")"),"-")</f>
        <v>-</v>
      </c>
      <c r="C13163" s="74">
        <f t="shared" si="102"/>
        <v>0</v>
      </c>
      <c r="D13163" s="149">
        <f t="shared" si="103"/>
        <v>45581</v>
      </c>
    </row>
    <row r="13164" spans="1:4">
      <c r="B13164" s="74" t="str">
        <f ca="1">IFERROR(__xludf.DUMMYFUNCTION("IF(REGEXMATCH(A13164,""wealth planning""),""Script 1"",""-"")"),"-")</f>
        <v>-</v>
      </c>
      <c r="C13164" s="74">
        <f t="shared" si="102"/>
        <v>0</v>
      </c>
      <c r="D13164" s="74" t="str">
        <f t="shared" si="103"/>
        <v>You: Hai assalamualaikum Sharmine,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165" spans="1:4">
      <c r="B13165" s="74" t="str">
        <f ca="1">IFERROR(__xludf.DUMMYFUNCTION("IF(REGEXMATCH(A13165,""wealth planning""),""Script 1"",""-"")"),"-")</f>
        <v>-</v>
      </c>
      <c r="C13165" s="74">
        <f t="shared" si="102"/>
        <v>0</v>
      </c>
      <c r="D13165" s="74">
        <f t="shared" si="103"/>
        <v>0</v>
      </c>
    </row>
    <row r="13166" spans="1:4">
      <c r="A13166" s="74" t="s">
        <v>8202</v>
      </c>
      <c r="B13166" s="74" t="str">
        <f ca="1">IFERROR(__xludf.DUMMYFUNCTION("IF(REGEXMATCH(A13166,""wealth planning""),""Script 1"",""-"")"),"-")</f>
        <v>-</v>
      </c>
      <c r="C13166" s="74">
        <f t="shared" si="102"/>
        <v>0</v>
      </c>
      <c r="D13166" s="74">
        <f t="shared" si="103"/>
        <v>0</v>
      </c>
    </row>
    <row r="13167" spans="1:4">
      <c r="A13167" s="149">
        <v>45581</v>
      </c>
      <c r="B13167" s="74" t="str">
        <f ca="1">IFERROR(__xludf.DUMMYFUNCTION("IF(REGEXMATCH(A13167,""wealth planning""),""Script 1"",""-"")"),"#VALUE!")</f>
        <v>#VALUE!</v>
      </c>
      <c r="C13167" s="74" t="str">
        <f t="shared" si="102"/>
        <v>Muhammad Izzat Haziq Rumaizi</v>
      </c>
      <c r="D13167" s="74">
        <f t="shared" si="103"/>
        <v>0</v>
      </c>
    </row>
    <row r="13168" spans="1:4">
      <c r="A13168" s="149">
        <v>45581</v>
      </c>
      <c r="B13168" s="74" t="str">
        <f ca="1">IFERROR(__xludf.DUMMYFUNCTION("IF(REGEXMATCH(A13168,""wealth planning""),""Script 1"",""-"")"),"#VALUE!")</f>
        <v>#VALUE!</v>
      </c>
      <c r="C13168" s="149">
        <f t="shared" si="102"/>
        <v>45581</v>
      </c>
      <c r="D13168" s="74">
        <f t="shared" si="103"/>
        <v>0</v>
      </c>
    </row>
    <row r="13169" spans="1:4">
      <c r="A13169" s="74" t="s">
        <v>4310</v>
      </c>
      <c r="B13169" s="74" t="str">
        <f ca="1">IFERROR(__xludf.DUMMYFUNCTION("IF(REGEXMATCH(A13169,""wealth planning""),""Script 1"",""-"")"),"Script 1")</f>
        <v>Script 1</v>
      </c>
      <c r="C13169" s="149">
        <f t="shared" si="102"/>
        <v>45581</v>
      </c>
      <c r="D13169" s="74" t="str">
        <f t="shared" si="103"/>
        <v>Muhammad Izzat Haziq Rumaizi</v>
      </c>
    </row>
    <row r="13170" spans="1:4">
      <c r="B13170" s="74" t="str">
        <f ca="1">IFERROR(__xludf.DUMMYFUNCTION("IF(REGEXMATCH(A13170,""wealth planning""),""Script 1"",""-"")"),"-")</f>
        <v>-</v>
      </c>
      <c r="C13170" s="74" t="str">
        <f t="shared" si="102"/>
        <v>You: Hai assalamualaikum Izzat,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170" s="149">
        <f t="shared" si="103"/>
        <v>45581</v>
      </c>
    </row>
    <row r="13171" spans="1:4">
      <c r="B13171" s="74" t="str">
        <f ca="1">IFERROR(__xludf.DUMMYFUNCTION("IF(REGEXMATCH(A13171,""wealth planning""),""Script 1"",""-"")"),"-")</f>
        <v>-</v>
      </c>
      <c r="C13171" s="74">
        <f t="shared" si="102"/>
        <v>0</v>
      </c>
      <c r="D13171" s="149">
        <f t="shared" si="103"/>
        <v>45581</v>
      </c>
    </row>
    <row r="13172" spans="1:4">
      <c r="B13172" s="74" t="str">
        <f ca="1">IFERROR(__xludf.DUMMYFUNCTION("IF(REGEXMATCH(A13172,""wealth planning""),""Script 1"",""-"")"),"-")</f>
        <v>-</v>
      </c>
      <c r="C13172" s="74">
        <f t="shared" si="102"/>
        <v>0</v>
      </c>
      <c r="D13172" s="74" t="str">
        <f t="shared" si="103"/>
        <v>You: Hai assalamualaikum Izzat,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173" spans="1:4">
      <c r="A13173" s="74" t="s">
        <v>8204</v>
      </c>
      <c r="B13173" s="74" t="str">
        <f ca="1">IFERROR(__xludf.DUMMYFUNCTION("IF(REGEXMATCH(A13173,""wealth planning""),""Script 1"",""-"")"),"-")</f>
        <v>-</v>
      </c>
      <c r="C13173" s="74">
        <f t="shared" si="102"/>
        <v>0</v>
      </c>
      <c r="D13173" s="74">
        <f t="shared" si="103"/>
        <v>0</v>
      </c>
    </row>
    <row r="13174" spans="1:4">
      <c r="A13174" s="74" t="s">
        <v>8205</v>
      </c>
      <c r="B13174" s="74" t="str">
        <f ca="1">IFERROR(__xludf.DUMMYFUNCTION("IF(REGEXMATCH(A13174,""wealth planning""),""Script 1"",""-"")"),"-")</f>
        <v>-</v>
      </c>
      <c r="C13174" s="74" t="str">
        <f t="shared" si="102"/>
        <v>Gs Wan Juliyana Wan Abd RazakStatus is reachable</v>
      </c>
      <c r="D13174" s="74">
        <f t="shared" si="103"/>
        <v>0</v>
      </c>
    </row>
    <row r="13175" spans="1:4">
      <c r="A13175" s="149">
        <v>45581</v>
      </c>
      <c r="B13175" s="74" t="str">
        <f ca="1">IFERROR(__xludf.DUMMYFUNCTION("IF(REGEXMATCH(A13175,""wealth planning""),""Script 1"",""-"")"),"#VALUE!")</f>
        <v>#VALUE!</v>
      </c>
      <c r="C13175" s="74" t="str">
        <f t="shared" si="102"/>
        <v>Gs Wan Juliyana Wan Abd Razak</v>
      </c>
      <c r="D13175" s="74">
        <f t="shared" si="103"/>
        <v>0</v>
      </c>
    </row>
    <row r="13176" spans="1:4">
      <c r="A13176" s="149">
        <v>45581</v>
      </c>
      <c r="B13176" s="74" t="str">
        <f ca="1">IFERROR(__xludf.DUMMYFUNCTION("IF(REGEXMATCH(A13176,""wealth planning""),""Script 1"",""-"")"),"#VALUE!")</f>
        <v>#VALUE!</v>
      </c>
      <c r="C13176" s="149">
        <f t="shared" si="102"/>
        <v>45581</v>
      </c>
      <c r="D13176" s="74" t="str">
        <f t="shared" si="103"/>
        <v>Gs Wan Juliyana Wan Abd RazakStatus is reachable</v>
      </c>
    </row>
    <row r="13177" spans="1:4">
      <c r="A13177" s="74" t="s">
        <v>8206</v>
      </c>
      <c r="B13177" s="74" t="str">
        <f ca="1">IFERROR(__xludf.DUMMYFUNCTION("IF(REGEXMATCH(A13177,""wealth planning""),""Script 1"",""-"")"),"Script 1")</f>
        <v>Script 1</v>
      </c>
      <c r="C13177" s="149">
        <f t="shared" si="102"/>
        <v>45581</v>
      </c>
      <c r="D13177" s="74" t="str">
        <f t="shared" si="103"/>
        <v>Gs Wan Juliyana Wan Abd Razak</v>
      </c>
    </row>
    <row r="13178" spans="1:4">
      <c r="B13178" s="74" t="str">
        <f ca="1">IFERROR(__xludf.DUMMYFUNCTION("IF(REGEXMATCH(A13178,""wealth planning""),""Script 1"",""-"")"),"-")</f>
        <v>-</v>
      </c>
      <c r="C13178" s="74" t="str">
        <f t="shared" si="102"/>
        <v>You: Hai assalamualaikum puan Wan Juliyana,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178" s="149">
        <f t="shared" si="103"/>
        <v>45581</v>
      </c>
    </row>
    <row r="13179" spans="1:4">
      <c r="B13179" s="74" t="str">
        <f ca="1">IFERROR(__xludf.DUMMYFUNCTION("IF(REGEXMATCH(A13179,""wealth planning""),""Script 1"",""-"")"),"-")</f>
        <v>-</v>
      </c>
      <c r="C13179" s="74">
        <f t="shared" si="102"/>
        <v>0</v>
      </c>
      <c r="D13179" s="149">
        <f t="shared" si="103"/>
        <v>45581</v>
      </c>
    </row>
    <row r="13180" spans="1:4">
      <c r="B13180" s="74" t="str">
        <f ca="1">IFERROR(__xludf.DUMMYFUNCTION("IF(REGEXMATCH(A13180,""wealth planning""),""Script 1"",""-"")"),"-")</f>
        <v>-</v>
      </c>
      <c r="C13180" s="74">
        <f t="shared" si="102"/>
        <v>0</v>
      </c>
      <c r="D13180" s="74" t="str">
        <f t="shared" si="103"/>
        <v>You: Hai assalamualaikum puan Wan Juliyana,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181" spans="1:4">
      <c r="B13181" s="74" t="str">
        <f ca="1">IFERROR(__xludf.DUMMYFUNCTION("IF(REGEXMATCH(A13181,""wealth planning""),""Script 1"",""-"")"),"-")</f>
        <v>-</v>
      </c>
      <c r="C13181" s="74">
        <f t="shared" si="102"/>
        <v>0</v>
      </c>
      <c r="D13181" s="74">
        <f t="shared" si="103"/>
        <v>0</v>
      </c>
    </row>
    <row r="13182" spans="1:4">
      <c r="A13182" s="74" t="s">
        <v>8209</v>
      </c>
      <c r="B13182" s="74" t="str">
        <f ca="1">IFERROR(__xludf.DUMMYFUNCTION("IF(REGEXMATCH(A13182,""wealth planning""),""Script 1"",""-"")"),"-")</f>
        <v>-</v>
      </c>
      <c r="C13182" s="74">
        <f t="shared" si="102"/>
        <v>0</v>
      </c>
      <c r="D13182" s="74">
        <f t="shared" si="103"/>
        <v>0</v>
      </c>
    </row>
    <row r="13183" spans="1:4">
      <c r="A13183" s="149">
        <v>45581</v>
      </c>
      <c r="B13183" s="74" t="str">
        <f ca="1">IFERROR(__xludf.DUMMYFUNCTION("IF(REGEXMATCH(A13183,""wealth planning""),""Script 1"",""-"")"),"#VALUE!")</f>
        <v>#VALUE!</v>
      </c>
      <c r="C13183" s="74" t="str">
        <f t="shared" si="102"/>
        <v>Mashitah Muhamad Khalil</v>
      </c>
      <c r="D13183" s="74">
        <f t="shared" si="103"/>
        <v>0</v>
      </c>
    </row>
    <row r="13184" spans="1:4">
      <c r="A13184" s="149">
        <v>45581</v>
      </c>
      <c r="B13184" s="74" t="str">
        <f ca="1">IFERROR(__xludf.DUMMYFUNCTION("IF(REGEXMATCH(A13184,""wealth planning""),""Script 1"",""-"")"),"#VALUE!")</f>
        <v>#VALUE!</v>
      </c>
      <c r="C13184" s="149">
        <f t="shared" si="102"/>
        <v>45581</v>
      </c>
      <c r="D13184" s="74">
        <f t="shared" si="103"/>
        <v>0</v>
      </c>
    </row>
    <row r="13185" spans="1:4">
      <c r="A13185" s="74" t="s">
        <v>3759</v>
      </c>
      <c r="B13185" s="74" t="str">
        <f ca="1">IFERROR(__xludf.DUMMYFUNCTION("IF(REGEXMATCH(A13185,""wealth planning""),""Script 1"",""-"")"),"Script 1")</f>
        <v>Script 1</v>
      </c>
      <c r="C13185" s="149">
        <f t="shared" si="102"/>
        <v>45581</v>
      </c>
      <c r="D13185" s="74" t="str">
        <f t="shared" si="103"/>
        <v>Mashitah Muhamad Khalil</v>
      </c>
    </row>
    <row r="13186" spans="1:4">
      <c r="B13186" s="74" t="str">
        <f ca="1">IFERROR(__xludf.DUMMYFUNCTION("IF(REGEXMATCH(A13186,""wealth planning""),""Script 1"",""-"")"),"-")</f>
        <v>-</v>
      </c>
      <c r="C13186" s="74" t="str">
        <f t="shared" si="102"/>
        <v>You: Hai assalamualaikum Mashitah,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186" s="149">
        <f t="shared" si="103"/>
        <v>45581</v>
      </c>
    </row>
    <row r="13187" spans="1:4">
      <c r="B13187" s="74" t="str">
        <f ca="1">IFERROR(__xludf.DUMMYFUNCTION("IF(REGEXMATCH(A13187,""wealth planning""),""Script 1"",""-"")"),"-")</f>
        <v>-</v>
      </c>
      <c r="C13187" s="74">
        <f t="shared" si="102"/>
        <v>0</v>
      </c>
      <c r="D13187" s="149">
        <f t="shared" si="103"/>
        <v>45581</v>
      </c>
    </row>
    <row r="13188" spans="1:4">
      <c r="B13188" s="74" t="str">
        <f ca="1">IFERROR(__xludf.DUMMYFUNCTION("IF(REGEXMATCH(A13188,""wealth planning""),""Script 1"",""-"")"),"-")</f>
        <v>-</v>
      </c>
      <c r="C13188" s="74">
        <f t="shared" si="102"/>
        <v>0</v>
      </c>
      <c r="D13188" s="74" t="str">
        <f t="shared" si="103"/>
        <v>You: Hai assalamualaikum Mashitah,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189" spans="1:4">
      <c r="A13189" s="74" t="s">
        <v>8211</v>
      </c>
      <c r="B13189" s="74" t="str">
        <f ca="1">IFERROR(__xludf.DUMMYFUNCTION("IF(REGEXMATCH(A13189,""wealth planning""),""Script 1"",""-"")"),"-")</f>
        <v>-</v>
      </c>
      <c r="C13189" s="74">
        <f t="shared" si="102"/>
        <v>0</v>
      </c>
      <c r="D13189" s="74">
        <f t="shared" si="103"/>
        <v>0</v>
      </c>
    </row>
    <row r="13190" spans="1:4">
      <c r="A13190" s="74" t="s">
        <v>8212</v>
      </c>
      <c r="B13190" s="74" t="str">
        <f ca="1">IFERROR(__xludf.DUMMYFUNCTION("IF(REGEXMATCH(A13190,""wealth planning""),""Script 1"",""-"")"),"-")</f>
        <v>-</v>
      </c>
      <c r="C13190" s="74" t="str">
        <f t="shared" si="102"/>
        <v>Md Yazid AhmadStatus is reachable</v>
      </c>
      <c r="D13190" s="74">
        <f t="shared" si="103"/>
        <v>0</v>
      </c>
    </row>
    <row r="13191" spans="1:4">
      <c r="A13191" s="149">
        <v>45581</v>
      </c>
      <c r="B13191" s="74" t="str">
        <f ca="1">IFERROR(__xludf.DUMMYFUNCTION("IF(REGEXMATCH(A13191,""wealth planning""),""Script 1"",""-"")"),"#VALUE!")</f>
        <v>#VALUE!</v>
      </c>
      <c r="C13191" s="74" t="str">
        <f t="shared" si="102"/>
        <v>Md Yazid Ahmad</v>
      </c>
      <c r="D13191" s="74">
        <f t="shared" si="103"/>
        <v>0</v>
      </c>
    </row>
    <row r="13192" spans="1:4">
      <c r="A13192" s="149">
        <v>45581</v>
      </c>
      <c r="B13192" s="74" t="str">
        <f ca="1">IFERROR(__xludf.DUMMYFUNCTION("IF(REGEXMATCH(A13192,""wealth planning""),""Script 1"",""-"")"),"#VALUE!")</f>
        <v>#VALUE!</v>
      </c>
      <c r="C13192" s="149">
        <f t="shared" si="102"/>
        <v>45581</v>
      </c>
      <c r="D13192" s="74" t="str">
        <f t="shared" si="103"/>
        <v>Md Yazid AhmadStatus is reachable</v>
      </c>
    </row>
    <row r="13193" spans="1:4">
      <c r="A13193" s="74" t="s">
        <v>8213</v>
      </c>
      <c r="B13193" s="74" t="str">
        <f ca="1">IFERROR(__xludf.DUMMYFUNCTION("IF(REGEXMATCH(A13193,""wealth planning""),""Script 1"",""-"")"),"Script 1")</f>
        <v>Script 1</v>
      </c>
      <c r="C13193" s="149">
        <f t="shared" si="102"/>
        <v>45581</v>
      </c>
      <c r="D13193" s="74" t="str">
        <f t="shared" si="103"/>
        <v>Md Yazid Ahmad</v>
      </c>
    </row>
    <row r="13194" spans="1:4">
      <c r="B13194" s="74" t="str">
        <f ca="1">IFERROR(__xludf.DUMMYFUNCTION("IF(REGEXMATCH(A13194,""wealth planning""),""Script 1"",""-"")"),"-")</f>
        <v>-</v>
      </c>
      <c r="C13194" s="74" t="str">
        <f t="shared" si="102"/>
        <v>You: Hai assalamualaikum tuan Yazid Ahmad,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194" s="149">
        <f t="shared" si="103"/>
        <v>45581</v>
      </c>
    </row>
    <row r="13195" spans="1:4">
      <c r="B13195" s="74" t="str">
        <f ca="1">IFERROR(__xludf.DUMMYFUNCTION("IF(REGEXMATCH(A13195,""wealth planning""),""Script 1"",""-"")"),"-")</f>
        <v>-</v>
      </c>
      <c r="C13195" s="74">
        <f t="shared" si="102"/>
        <v>0</v>
      </c>
      <c r="D13195" s="149">
        <f t="shared" si="103"/>
        <v>45581</v>
      </c>
    </row>
    <row r="13196" spans="1:4">
      <c r="B13196" s="74" t="str">
        <f ca="1">IFERROR(__xludf.DUMMYFUNCTION("IF(REGEXMATCH(A13196,""wealth planning""),""Script 1"",""-"")"),"-")</f>
        <v>-</v>
      </c>
      <c r="C13196" s="74">
        <f t="shared" si="102"/>
        <v>0</v>
      </c>
      <c r="D13196" s="74" t="str">
        <f t="shared" si="103"/>
        <v>You: Hai assalamualaikum tuan Yazid Ahmad,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197" spans="1:4">
      <c r="B13197" s="74" t="str">
        <f ca="1">IFERROR(__xludf.DUMMYFUNCTION("IF(REGEXMATCH(A13197,""wealth planning""),""Script 1"",""-"")"),"-")</f>
        <v>-</v>
      </c>
      <c r="C13197" s="74">
        <f t="shared" si="102"/>
        <v>0</v>
      </c>
      <c r="D13197" s="74">
        <f t="shared" si="103"/>
        <v>0</v>
      </c>
    </row>
    <row r="13198" spans="1:4">
      <c r="A13198" s="74" t="s">
        <v>8216</v>
      </c>
      <c r="B13198" s="74" t="str">
        <f ca="1">IFERROR(__xludf.DUMMYFUNCTION("IF(REGEXMATCH(A13198,""wealth planning""),""Script 1"",""-"")"),"-")</f>
        <v>-</v>
      </c>
      <c r="C13198" s="74">
        <f t="shared" si="102"/>
        <v>0</v>
      </c>
      <c r="D13198" s="74">
        <f t="shared" si="103"/>
        <v>0</v>
      </c>
    </row>
    <row r="13199" spans="1:4">
      <c r="A13199" s="149">
        <v>45581</v>
      </c>
      <c r="B13199" s="74" t="str">
        <f ca="1">IFERROR(__xludf.DUMMYFUNCTION("IF(REGEXMATCH(A13199,""wealth planning""),""Script 1"",""-"")"),"#VALUE!")</f>
        <v>#VALUE!</v>
      </c>
      <c r="C13199" s="74" t="str">
        <f t="shared" si="102"/>
        <v>Maisarah Nuraliyaa</v>
      </c>
      <c r="D13199" s="74">
        <f t="shared" si="103"/>
        <v>0</v>
      </c>
    </row>
    <row r="13200" spans="1:4">
      <c r="A13200" s="149">
        <v>45581</v>
      </c>
      <c r="B13200" s="74" t="str">
        <f ca="1">IFERROR(__xludf.DUMMYFUNCTION("IF(REGEXMATCH(A13200,""wealth planning""),""Script 1"",""-"")"),"#VALUE!")</f>
        <v>#VALUE!</v>
      </c>
      <c r="C13200" s="149">
        <f t="shared" si="102"/>
        <v>45581</v>
      </c>
      <c r="D13200" s="74">
        <f t="shared" si="103"/>
        <v>0</v>
      </c>
    </row>
    <row r="13201" spans="1:4">
      <c r="A13201" s="74" t="s">
        <v>5662</v>
      </c>
      <c r="B13201" s="74" t="str">
        <f ca="1">IFERROR(__xludf.DUMMYFUNCTION("IF(REGEXMATCH(A13201,""wealth planning""),""Script 1"",""-"")"),"Script 1")</f>
        <v>Script 1</v>
      </c>
      <c r="C13201" s="149">
        <f t="shared" si="102"/>
        <v>45581</v>
      </c>
      <c r="D13201" s="74" t="str">
        <f t="shared" si="103"/>
        <v>Maisarah Nuraliyaa</v>
      </c>
    </row>
    <row r="13202" spans="1:4">
      <c r="B13202" s="74" t="str">
        <f ca="1">IFERROR(__xludf.DUMMYFUNCTION("IF(REGEXMATCH(A13202,""wealth planning""),""Script 1"",""-"")"),"-")</f>
        <v>-</v>
      </c>
      <c r="C13202" s="74" t="str">
        <f t="shared" si="102"/>
        <v>You: Hai assalamualaikum Maisarah,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202" s="149">
        <f t="shared" si="103"/>
        <v>45581</v>
      </c>
    </row>
    <row r="13203" spans="1:4">
      <c r="B13203" s="74" t="str">
        <f ca="1">IFERROR(__xludf.DUMMYFUNCTION("IF(REGEXMATCH(A13203,""wealth planning""),""Script 1"",""-"")"),"-")</f>
        <v>-</v>
      </c>
      <c r="C13203" s="74">
        <f t="shared" si="102"/>
        <v>0</v>
      </c>
      <c r="D13203" s="149">
        <f t="shared" si="103"/>
        <v>45581</v>
      </c>
    </row>
    <row r="13204" spans="1:4">
      <c r="B13204" s="74" t="str">
        <f ca="1">IFERROR(__xludf.DUMMYFUNCTION("IF(REGEXMATCH(A13204,""wealth planning""),""Script 1"",""-"")"),"-")</f>
        <v>-</v>
      </c>
      <c r="C13204" s="74">
        <f t="shared" si="102"/>
        <v>0</v>
      </c>
      <c r="D13204" s="74" t="str">
        <f t="shared" si="103"/>
        <v>You: Hai assalamualaikum Maisarah,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205" spans="1:4">
      <c r="A13205" s="74" t="s">
        <v>8218</v>
      </c>
      <c r="B13205" s="74" t="str">
        <f ca="1">IFERROR(__xludf.DUMMYFUNCTION("IF(REGEXMATCH(A13205,""wealth planning""),""Script 1"",""-"")"),"-")</f>
        <v>-</v>
      </c>
      <c r="C13205" s="74">
        <f t="shared" si="102"/>
        <v>0</v>
      </c>
      <c r="D13205" s="74">
        <f t="shared" si="103"/>
        <v>0</v>
      </c>
    </row>
    <row r="13206" spans="1:4">
      <c r="A13206" s="74" t="s">
        <v>8219</v>
      </c>
      <c r="B13206" s="74" t="str">
        <f ca="1">IFERROR(__xludf.DUMMYFUNCTION("IF(REGEXMATCH(A13206,""wealth planning""),""Script 1"",""-"")"),"-")</f>
        <v>-</v>
      </c>
      <c r="C13206" s="74" t="str">
        <f t="shared" si="102"/>
        <v>Syasya ZainalStatus is online</v>
      </c>
      <c r="D13206" s="74">
        <f t="shared" si="103"/>
        <v>0</v>
      </c>
    </row>
    <row r="13207" spans="1:4">
      <c r="A13207" s="149">
        <v>45581</v>
      </c>
      <c r="B13207" s="74" t="str">
        <f ca="1">IFERROR(__xludf.DUMMYFUNCTION("IF(REGEXMATCH(A13207,""wealth planning""),""Script 1"",""-"")"),"#VALUE!")</f>
        <v>#VALUE!</v>
      </c>
      <c r="C13207" s="74" t="str">
        <f t="shared" si="102"/>
        <v>Syasya Zainal</v>
      </c>
      <c r="D13207" s="74">
        <f t="shared" si="103"/>
        <v>0</v>
      </c>
    </row>
    <row r="13208" spans="1:4">
      <c r="A13208" s="149">
        <v>45581</v>
      </c>
      <c r="B13208" s="74" t="str">
        <f ca="1">IFERROR(__xludf.DUMMYFUNCTION("IF(REGEXMATCH(A13208,""wealth planning""),""Script 1"",""-"")"),"#VALUE!")</f>
        <v>#VALUE!</v>
      </c>
      <c r="C13208" s="149">
        <f t="shared" si="102"/>
        <v>45581</v>
      </c>
      <c r="D13208" s="74" t="str">
        <f t="shared" si="103"/>
        <v>Syasya ZainalStatus is online</v>
      </c>
    </row>
    <row r="13209" spans="1:4">
      <c r="A13209" s="74" t="s">
        <v>7482</v>
      </c>
      <c r="B13209" s="74" t="str">
        <f ca="1">IFERROR(__xludf.DUMMYFUNCTION("IF(REGEXMATCH(A13209,""wealth planning""),""Script 1"",""-"")"),"Script 1")</f>
        <v>Script 1</v>
      </c>
      <c r="C13209" s="149">
        <f t="shared" si="102"/>
        <v>45581</v>
      </c>
      <c r="D13209" s="74" t="str">
        <f t="shared" si="103"/>
        <v>Syasya Zainal</v>
      </c>
    </row>
    <row r="13210" spans="1:4">
      <c r="B13210" s="74" t="str">
        <f ca="1">IFERROR(__xludf.DUMMYFUNCTION("IF(REGEXMATCH(A13210,""wealth planning""),""Script 1"",""-"")"),"-")</f>
        <v>-</v>
      </c>
      <c r="C13210" s="74" t="str">
        <f t="shared" si="102"/>
        <v>You: Hai assalamualaikum Syasya,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210" s="149">
        <f t="shared" si="103"/>
        <v>45581</v>
      </c>
    </row>
    <row r="13211" spans="1:4">
      <c r="B13211" s="74" t="str">
        <f ca="1">IFERROR(__xludf.DUMMYFUNCTION("IF(REGEXMATCH(A13211,""wealth planning""),""Script 1"",""-"")"),"-")</f>
        <v>-</v>
      </c>
      <c r="C13211" s="74">
        <f t="shared" si="102"/>
        <v>0</v>
      </c>
      <c r="D13211" s="149">
        <f t="shared" si="103"/>
        <v>45581</v>
      </c>
    </row>
    <row r="13212" spans="1:4">
      <c r="B13212" s="74" t="str">
        <f ca="1">IFERROR(__xludf.DUMMYFUNCTION("IF(REGEXMATCH(A13212,""wealth planning""),""Script 1"",""-"")"),"-")</f>
        <v>-</v>
      </c>
      <c r="C13212" s="74">
        <f t="shared" si="102"/>
        <v>0</v>
      </c>
      <c r="D13212" s="74" t="str">
        <f t="shared" si="103"/>
        <v>You: Hai assalamualaikum Syasya,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213" spans="1:4">
      <c r="B13213" s="74" t="str">
        <f ca="1">IFERROR(__xludf.DUMMYFUNCTION("IF(REGEXMATCH(A13213,""wealth planning""),""Script 1"",""-"")"),"-")</f>
        <v>-</v>
      </c>
      <c r="C13213" s="74">
        <f t="shared" si="102"/>
        <v>0</v>
      </c>
      <c r="D13213" s="74">
        <f t="shared" si="103"/>
        <v>0</v>
      </c>
    </row>
    <row r="13214" spans="1:4">
      <c r="A13214" s="74" t="s">
        <v>8222</v>
      </c>
      <c r="B13214" s="74" t="str">
        <f ca="1">IFERROR(__xludf.DUMMYFUNCTION("IF(REGEXMATCH(A13214,""wealth planning""),""Script 1"",""-"")"),"-")</f>
        <v>-</v>
      </c>
      <c r="C13214" s="74">
        <f t="shared" si="102"/>
        <v>0</v>
      </c>
      <c r="D13214" s="74">
        <f t="shared" si="103"/>
        <v>0</v>
      </c>
    </row>
    <row r="13215" spans="1:4">
      <c r="A13215" s="149">
        <v>45581</v>
      </c>
      <c r="B13215" s="74" t="str">
        <f ca="1">IFERROR(__xludf.DUMMYFUNCTION("IF(REGEXMATCH(A13215,""wealth planning""),""Script 1"",""-"")"),"#VALUE!")</f>
        <v>#VALUE!</v>
      </c>
      <c r="C13215" s="74" t="str">
        <f t="shared" si="102"/>
        <v>Rizal Akhmar</v>
      </c>
      <c r="D13215" s="74">
        <f t="shared" si="103"/>
        <v>0</v>
      </c>
    </row>
    <row r="13216" spans="1:4">
      <c r="A13216" s="149">
        <v>45581</v>
      </c>
      <c r="B13216" s="74" t="str">
        <f ca="1">IFERROR(__xludf.DUMMYFUNCTION("IF(REGEXMATCH(A13216,""wealth planning""),""Script 1"",""-"")"),"#VALUE!")</f>
        <v>#VALUE!</v>
      </c>
      <c r="C13216" s="149">
        <f t="shared" si="102"/>
        <v>45581</v>
      </c>
      <c r="D13216" s="74">
        <f t="shared" si="103"/>
        <v>0</v>
      </c>
    </row>
    <row r="13217" spans="1:4">
      <c r="A13217" s="74" t="s">
        <v>8223</v>
      </c>
      <c r="B13217" s="74" t="str">
        <f ca="1">IFERROR(__xludf.DUMMYFUNCTION("IF(REGEXMATCH(A13217,""wealth planning""),""Script 1"",""-"")"),"Script 1")</f>
        <v>Script 1</v>
      </c>
      <c r="C13217" s="149">
        <f t="shared" si="102"/>
        <v>45581</v>
      </c>
      <c r="D13217" s="74" t="str">
        <f t="shared" si="103"/>
        <v>Rizal Akhmar</v>
      </c>
    </row>
    <row r="13218" spans="1:4">
      <c r="B13218" s="74" t="str">
        <f ca="1">IFERROR(__xludf.DUMMYFUNCTION("IF(REGEXMATCH(A13218,""wealth planning""),""Script 1"",""-"")"),"-")</f>
        <v>-</v>
      </c>
      <c r="C13218" s="74" t="str">
        <f t="shared" si="102"/>
        <v>You: Hai assalamualaikum Rizal,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218" s="149">
        <f t="shared" si="103"/>
        <v>45581</v>
      </c>
    </row>
    <row r="13219" spans="1:4">
      <c r="B13219" s="74" t="str">
        <f ca="1">IFERROR(__xludf.DUMMYFUNCTION("IF(REGEXMATCH(A13219,""wealth planning""),""Script 1"",""-"")"),"-")</f>
        <v>-</v>
      </c>
      <c r="C13219" s="74">
        <f t="shared" si="102"/>
        <v>0</v>
      </c>
      <c r="D13219" s="149">
        <f t="shared" si="103"/>
        <v>45581</v>
      </c>
    </row>
    <row r="13220" spans="1:4">
      <c r="B13220" s="74" t="str">
        <f ca="1">IFERROR(__xludf.DUMMYFUNCTION("IF(REGEXMATCH(A13220,""wealth planning""),""Script 1"",""-"")"),"-")</f>
        <v>-</v>
      </c>
      <c r="C13220" s="74">
        <f t="shared" si="102"/>
        <v>0</v>
      </c>
      <c r="D13220" s="74" t="str">
        <f t="shared" si="103"/>
        <v>You: Hai assalamualaikum Rizal,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221" spans="1:4">
      <c r="A13221" s="74" t="s">
        <v>8225</v>
      </c>
      <c r="B13221" s="74" t="str">
        <f ca="1">IFERROR(__xludf.DUMMYFUNCTION("IF(REGEXMATCH(A13221,""wealth planning""),""Script 1"",""-"")"),"-")</f>
        <v>-</v>
      </c>
      <c r="C13221" s="74">
        <f t="shared" si="102"/>
        <v>0</v>
      </c>
      <c r="D13221" s="74">
        <f t="shared" si="103"/>
        <v>0</v>
      </c>
    </row>
    <row r="13222" spans="1:4">
      <c r="A13222" s="74" t="s">
        <v>8226</v>
      </c>
      <c r="B13222" s="74" t="str">
        <f ca="1">IFERROR(__xludf.DUMMYFUNCTION("IF(REGEXMATCH(A13222,""wealth planning""),""Script 1"",""-"")"),"-")</f>
        <v>-</v>
      </c>
      <c r="C13222" s="74" t="str">
        <f t="shared" si="102"/>
        <v>Shahrul FirdausStatus is reachable</v>
      </c>
      <c r="D13222" s="74">
        <f t="shared" si="103"/>
        <v>0</v>
      </c>
    </row>
    <row r="13223" spans="1:4">
      <c r="A13223" s="149">
        <v>45581</v>
      </c>
      <c r="B13223" s="74" t="str">
        <f ca="1">IFERROR(__xludf.DUMMYFUNCTION("IF(REGEXMATCH(A13223,""wealth planning""),""Script 1"",""-"")"),"#VALUE!")</f>
        <v>#VALUE!</v>
      </c>
      <c r="C13223" s="74" t="str">
        <f t="shared" si="102"/>
        <v>Shahrul Firdaus</v>
      </c>
      <c r="D13223" s="74">
        <f t="shared" si="103"/>
        <v>0</v>
      </c>
    </row>
    <row r="13224" spans="1:4">
      <c r="A13224" s="149">
        <v>45581</v>
      </c>
      <c r="B13224" s="74" t="str">
        <f ca="1">IFERROR(__xludf.DUMMYFUNCTION("IF(REGEXMATCH(A13224,""wealth planning""),""Script 1"",""-"")"),"#VALUE!")</f>
        <v>#VALUE!</v>
      </c>
      <c r="C13224" s="149">
        <f t="shared" si="102"/>
        <v>45581</v>
      </c>
      <c r="D13224" s="74" t="str">
        <f t="shared" si="103"/>
        <v>Shahrul FirdausStatus is reachable</v>
      </c>
    </row>
    <row r="13225" spans="1:4">
      <c r="A13225" s="74" t="s">
        <v>8227</v>
      </c>
      <c r="B13225" s="74" t="str">
        <f ca="1">IFERROR(__xludf.DUMMYFUNCTION("IF(REGEXMATCH(A13225,""wealth planning""),""Script 1"",""-"")"),"Script 1")</f>
        <v>Script 1</v>
      </c>
      <c r="C13225" s="149">
        <f t="shared" si="102"/>
        <v>45581</v>
      </c>
      <c r="D13225" s="74" t="str">
        <f t="shared" si="103"/>
        <v>Shahrul Firdaus</v>
      </c>
    </row>
    <row r="13226" spans="1:4">
      <c r="B13226" s="74" t="str">
        <f ca="1">IFERROR(__xludf.DUMMYFUNCTION("IF(REGEXMATCH(A13226,""wealth planning""),""Script 1"",""-"")"),"-")</f>
        <v>-</v>
      </c>
      <c r="C13226" s="74" t="str">
        <f t="shared" si="102"/>
        <v>You: Hai assalamualaikum tuan Shahrul,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226" s="149">
        <f t="shared" si="103"/>
        <v>45581</v>
      </c>
    </row>
    <row r="13227" spans="1:4">
      <c r="B13227" s="74" t="str">
        <f ca="1">IFERROR(__xludf.DUMMYFUNCTION("IF(REGEXMATCH(A13227,""wealth planning""),""Script 1"",""-"")"),"-")</f>
        <v>-</v>
      </c>
      <c r="C13227" s="74">
        <f t="shared" si="102"/>
        <v>0</v>
      </c>
      <c r="D13227" s="149">
        <f t="shared" si="103"/>
        <v>45581</v>
      </c>
    </row>
    <row r="13228" spans="1:4">
      <c r="B13228" s="74" t="str">
        <f ca="1">IFERROR(__xludf.DUMMYFUNCTION("IF(REGEXMATCH(A13228,""wealth planning""),""Script 1"",""-"")"),"-")</f>
        <v>-</v>
      </c>
      <c r="C13228" s="74">
        <f t="shared" si="102"/>
        <v>0</v>
      </c>
      <c r="D13228" s="74" t="str">
        <f t="shared" si="103"/>
        <v>You: Hai assalamualaikum tuan Shahrul,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229" spans="1:4">
      <c r="B13229" s="74" t="str">
        <f ca="1">IFERROR(__xludf.DUMMYFUNCTION("IF(REGEXMATCH(A13229,""wealth planning""),""Script 1"",""-"")"),"-")</f>
        <v>-</v>
      </c>
      <c r="C13229" s="74">
        <f t="shared" si="102"/>
        <v>0</v>
      </c>
      <c r="D13229" s="74">
        <f t="shared" si="103"/>
        <v>0</v>
      </c>
    </row>
    <row r="13230" spans="1:4">
      <c r="A13230" s="74" t="s">
        <v>8230</v>
      </c>
      <c r="B13230" s="74" t="str">
        <f ca="1">IFERROR(__xludf.DUMMYFUNCTION("IF(REGEXMATCH(A13230,""wealth planning""),""Script 1"",""-"")"),"-")</f>
        <v>-</v>
      </c>
      <c r="C13230" s="74">
        <f t="shared" si="102"/>
        <v>0</v>
      </c>
      <c r="D13230" s="74">
        <f t="shared" si="103"/>
        <v>0</v>
      </c>
    </row>
    <row r="13231" spans="1:4">
      <c r="A13231" s="149">
        <v>45581</v>
      </c>
      <c r="B13231" s="74" t="str">
        <f ca="1">IFERROR(__xludf.DUMMYFUNCTION("IF(REGEXMATCH(A13231,""wealth planning""),""Script 1"",""-"")"),"#VALUE!")</f>
        <v>#VALUE!</v>
      </c>
      <c r="C13231" s="74" t="str">
        <f t="shared" si="102"/>
        <v>Nursyifaa Syahira Ruslan</v>
      </c>
      <c r="D13231" s="74">
        <f t="shared" si="103"/>
        <v>0</v>
      </c>
    </row>
    <row r="13232" spans="1:4">
      <c r="A13232" s="149">
        <v>45581</v>
      </c>
      <c r="B13232" s="74" t="str">
        <f ca="1">IFERROR(__xludf.DUMMYFUNCTION("IF(REGEXMATCH(A13232,""wealth planning""),""Script 1"",""-"")"),"#VALUE!")</f>
        <v>#VALUE!</v>
      </c>
      <c r="C13232" s="149">
        <f t="shared" si="102"/>
        <v>45581</v>
      </c>
      <c r="D13232" s="74">
        <f t="shared" si="103"/>
        <v>0</v>
      </c>
    </row>
    <row r="13233" spans="1:4">
      <c r="A13233" s="74" t="s">
        <v>8231</v>
      </c>
      <c r="B13233" s="74" t="str">
        <f ca="1">IFERROR(__xludf.DUMMYFUNCTION("IF(REGEXMATCH(A13233,""wealth planning""),""Script 1"",""-"")"),"Script 1")</f>
        <v>Script 1</v>
      </c>
      <c r="C13233" s="149">
        <f t="shared" si="102"/>
        <v>45581</v>
      </c>
      <c r="D13233" s="74" t="str">
        <f t="shared" si="103"/>
        <v>Nursyifaa Syahira Ruslan</v>
      </c>
    </row>
    <row r="13234" spans="1:4">
      <c r="B13234" s="74" t="str">
        <f ca="1">IFERROR(__xludf.DUMMYFUNCTION("IF(REGEXMATCH(A13234,""wealth planning""),""Script 1"",""-"")"),"-")</f>
        <v>-</v>
      </c>
      <c r="C13234" s="74" t="str">
        <f t="shared" si="102"/>
        <v>You: Hai assalamualaikum puan Nursyifaa,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234" s="149">
        <f t="shared" si="103"/>
        <v>45581</v>
      </c>
    </row>
    <row r="13235" spans="1:4">
      <c r="B13235" s="74" t="str">
        <f ca="1">IFERROR(__xludf.DUMMYFUNCTION("IF(REGEXMATCH(A13235,""wealth planning""),""Script 1"",""-"")"),"-")</f>
        <v>-</v>
      </c>
      <c r="C13235" s="74">
        <f t="shared" si="102"/>
        <v>0</v>
      </c>
      <c r="D13235" s="149">
        <f t="shared" si="103"/>
        <v>45581</v>
      </c>
    </row>
    <row r="13236" spans="1:4">
      <c r="B13236" s="74" t="str">
        <f ca="1">IFERROR(__xludf.DUMMYFUNCTION("IF(REGEXMATCH(A13236,""wealth planning""),""Script 1"",""-"")"),"-")</f>
        <v>-</v>
      </c>
      <c r="C13236" s="74">
        <f t="shared" si="102"/>
        <v>0</v>
      </c>
      <c r="D13236" s="74" t="str">
        <f t="shared" si="103"/>
        <v>You: Hai assalamualaikum puan Nursyifaa,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237" spans="1:4">
      <c r="A13237" s="74" t="s">
        <v>8233</v>
      </c>
      <c r="B13237" s="74" t="str">
        <f ca="1">IFERROR(__xludf.DUMMYFUNCTION("IF(REGEXMATCH(A13237,""wealth planning""),""Script 1"",""-"")"),"-")</f>
        <v>-</v>
      </c>
      <c r="C13237" s="74">
        <f t="shared" si="102"/>
        <v>0</v>
      </c>
      <c r="D13237" s="74">
        <f t="shared" si="103"/>
        <v>0</v>
      </c>
    </row>
    <row r="13238" spans="1:4">
      <c r="A13238" s="74" t="s">
        <v>8234</v>
      </c>
      <c r="B13238" s="74" t="str">
        <f ca="1">IFERROR(__xludf.DUMMYFUNCTION("IF(REGEXMATCH(A13238,""wealth planning""),""Script 1"",""-"")"),"-")</f>
        <v>-</v>
      </c>
      <c r="C13238" s="74" t="str">
        <f t="shared" si="102"/>
        <v>Aina Fatnin Mohd YatimStatus is online</v>
      </c>
      <c r="D13238" s="74">
        <f t="shared" si="103"/>
        <v>0</v>
      </c>
    </row>
    <row r="13239" spans="1:4">
      <c r="A13239" s="149">
        <v>45581</v>
      </c>
      <c r="B13239" s="74" t="str">
        <f ca="1">IFERROR(__xludf.DUMMYFUNCTION("IF(REGEXMATCH(A13239,""wealth planning""),""Script 1"",""-"")"),"#VALUE!")</f>
        <v>#VALUE!</v>
      </c>
      <c r="C13239" s="74" t="str">
        <f t="shared" si="102"/>
        <v>Aina Fatnin Mohd Yatim</v>
      </c>
      <c r="D13239" s="74">
        <f t="shared" si="103"/>
        <v>0</v>
      </c>
    </row>
    <row r="13240" spans="1:4">
      <c r="A13240" s="149">
        <v>45581</v>
      </c>
      <c r="B13240" s="74" t="str">
        <f ca="1">IFERROR(__xludf.DUMMYFUNCTION("IF(REGEXMATCH(A13240,""wealth planning""),""Script 1"",""-"")"),"#VALUE!")</f>
        <v>#VALUE!</v>
      </c>
      <c r="C13240" s="149">
        <f t="shared" si="102"/>
        <v>45581</v>
      </c>
      <c r="D13240" s="74" t="str">
        <f t="shared" si="103"/>
        <v>Aina Fatnin Mohd YatimStatus is online</v>
      </c>
    </row>
    <row r="13241" spans="1:4">
      <c r="A13241" s="74" t="s">
        <v>8235</v>
      </c>
      <c r="B13241" s="74" t="str">
        <f ca="1">IFERROR(__xludf.DUMMYFUNCTION("IF(REGEXMATCH(A13241,""wealth planning""),""Script 1"",""-"")"),"Script 1")</f>
        <v>Script 1</v>
      </c>
      <c r="C13241" s="149">
        <f t="shared" si="102"/>
        <v>45581</v>
      </c>
      <c r="D13241" s="74" t="str">
        <f t="shared" si="103"/>
        <v>Aina Fatnin Mohd Yatim</v>
      </c>
    </row>
    <row r="13242" spans="1:4">
      <c r="B13242" s="74" t="str">
        <f ca="1">IFERROR(__xludf.DUMMYFUNCTION("IF(REGEXMATCH(A13242,""wealth planning""),""Script 1"",""-"")"),"-")</f>
        <v>-</v>
      </c>
      <c r="C13242" s="74" t="str">
        <f t="shared" si="102"/>
        <v>You: Hai assalamualaikum Aina Fatnin,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242" s="149">
        <f t="shared" si="103"/>
        <v>45581</v>
      </c>
    </row>
    <row r="13243" spans="1:4">
      <c r="B13243" s="74" t="str">
        <f ca="1">IFERROR(__xludf.DUMMYFUNCTION("IF(REGEXMATCH(A13243,""wealth planning""),""Script 1"",""-"")"),"-")</f>
        <v>-</v>
      </c>
      <c r="C13243" s="74">
        <f t="shared" si="102"/>
        <v>0</v>
      </c>
      <c r="D13243" s="149">
        <f t="shared" si="103"/>
        <v>45581</v>
      </c>
    </row>
    <row r="13244" spans="1:4">
      <c r="B13244" s="74" t="str">
        <f ca="1">IFERROR(__xludf.DUMMYFUNCTION("IF(REGEXMATCH(A13244,""wealth planning""),""Script 1"",""-"")"),"-")</f>
        <v>-</v>
      </c>
      <c r="C13244" s="74">
        <f t="shared" si="102"/>
        <v>0</v>
      </c>
      <c r="D13244" s="74" t="str">
        <f t="shared" si="103"/>
        <v>You: Hai assalamualaikum Aina Fatnin,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245" spans="1:4">
      <c r="A13245" s="74" t="s">
        <v>8237</v>
      </c>
      <c r="B13245" s="74" t="str">
        <f ca="1">IFERROR(__xludf.DUMMYFUNCTION("IF(REGEXMATCH(A13245,""wealth planning""),""Script 1"",""-"")"),"-")</f>
        <v>-</v>
      </c>
      <c r="C13245" s="74">
        <f t="shared" si="102"/>
        <v>0</v>
      </c>
      <c r="D13245" s="74">
        <f t="shared" si="103"/>
        <v>0</v>
      </c>
    </row>
    <row r="13246" spans="1:4">
      <c r="A13246" s="74" t="s">
        <v>8238</v>
      </c>
      <c r="B13246" s="74" t="str">
        <f ca="1">IFERROR(__xludf.DUMMYFUNCTION("IF(REGEXMATCH(A13246,""wealth planning""),""Script 1"",""-"")"),"-")</f>
        <v>-</v>
      </c>
      <c r="C13246" s="74" t="str">
        <f t="shared" si="102"/>
        <v>Haziqah AuniStatus is reachable</v>
      </c>
      <c r="D13246" s="74">
        <f t="shared" si="103"/>
        <v>0</v>
      </c>
    </row>
    <row r="13247" spans="1:4">
      <c r="A13247" s="149">
        <v>45581</v>
      </c>
      <c r="B13247" s="74" t="str">
        <f ca="1">IFERROR(__xludf.DUMMYFUNCTION("IF(REGEXMATCH(A13247,""wealth planning""),""Script 1"",""-"")"),"#VALUE!")</f>
        <v>#VALUE!</v>
      </c>
      <c r="C13247" s="74" t="str">
        <f t="shared" si="102"/>
        <v>Haziqah Auni</v>
      </c>
      <c r="D13247" s="74">
        <f t="shared" si="103"/>
        <v>0</v>
      </c>
    </row>
    <row r="13248" spans="1:4">
      <c r="A13248" s="149">
        <v>45581</v>
      </c>
      <c r="B13248" s="74" t="str">
        <f ca="1">IFERROR(__xludf.DUMMYFUNCTION("IF(REGEXMATCH(A13248,""wealth planning""),""Script 1"",""-"")"),"#VALUE!")</f>
        <v>#VALUE!</v>
      </c>
      <c r="C13248" s="149">
        <f t="shared" si="102"/>
        <v>45581</v>
      </c>
      <c r="D13248" s="74" t="str">
        <f t="shared" si="103"/>
        <v>Haziqah AuniStatus is reachable</v>
      </c>
    </row>
    <row r="13249" spans="1:4">
      <c r="A13249" s="74" t="s">
        <v>4374</v>
      </c>
      <c r="B13249" s="74" t="str">
        <f ca="1">IFERROR(__xludf.DUMMYFUNCTION("IF(REGEXMATCH(A13249,""wealth planning""),""Script 1"",""-"")"),"Script 1")</f>
        <v>Script 1</v>
      </c>
      <c r="C13249" s="149">
        <f t="shared" si="102"/>
        <v>45581</v>
      </c>
      <c r="D13249" s="74" t="str">
        <f t="shared" si="103"/>
        <v>Haziqah Auni</v>
      </c>
    </row>
    <row r="13250" spans="1:4">
      <c r="B13250" s="74" t="str">
        <f ca="1">IFERROR(__xludf.DUMMYFUNCTION("IF(REGEXMATCH(A13250,""wealth planning""),""Script 1"",""-"")"),"-")</f>
        <v>-</v>
      </c>
      <c r="C13250" s="74" t="str">
        <f t="shared" si="102"/>
        <v>You: Hai assalamualaikum Haziqah,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250" s="149">
        <f t="shared" si="103"/>
        <v>45581</v>
      </c>
    </row>
    <row r="13251" spans="1:4">
      <c r="B13251" s="74" t="str">
        <f ca="1">IFERROR(__xludf.DUMMYFUNCTION("IF(REGEXMATCH(A13251,""wealth planning""),""Script 1"",""-"")"),"-")</f>
        <v>-</v>
      </c>
      <c r="C13251" s="74">
        <f t="shared" si="102"/>
        <v>0</v>
      </c>
      <c r="D13251" s="149">
        <f t="shared" si="103"/>
        <v>45581</v>
      </c>
    </row>
    <row r="13252" spans="1:4">
      <c r="B13252" s="74" t="str">
        <f ca="1">IFERROR(__xludf.DUMMYFUNCTION("IF(REGEXMATCH(A13252,""wealth planning""),""Script 1"",""-"")"),"-")</f>
        <v>-</v>
      </c>
      <c r="C13252" s="74">
        <f t="shared" si="102"/>
        <v>0</v>
      </c>
      <c r="D13252" s="74" t="str">
        <f t="shared" si="103"/>
        <v>You: Hai assalamualaikum Haziqah,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253" spans="1:4">
      <c r="A13253" s="74" t="s">
        <v>8240</v>
      </c>
      <c r="B13253" s="74" t="str">
        <f ca="1">IFERROR(__xludf.DUMMYFUNCTION("IF(REGEXMATCH(A13253,""wealth planning""),""Script 1"",""-"")"),"-")</f>
        <v>-</v>
      </c>
      <c r="C13253" s="74">
        <f t="shared" si="102"/>
        <v>0</v>
      </c>
      <c r="D13253" s="74">
        <f t="shared" si="103"/>
        <v>0</v>
      </c>
    </row>
    <row r="13254" spans="1:4">
      <c r="A13254" s="74" t="s">
        <v>8241</v>
      </c>
      <c r="B13254" s="74" t="str">
        <f ca="1">IFERROR(__xludf.DUMMYFUNCTION("IF(REGEXMATCH(A13254,""wealth planning""),""Script 1"",""-"")"),"-")</f>
        <v>-</v>
      </c>
      <c r="C13254" s="74" t="str">
        <f t="shared" si="102"/>
        <v>Abdul HadiStatus is reachable</v>
      </c>
      <c r="D13254" s="74">
        <f t="shared" si="103"/>
        <v>0</v>
      </c>
    </row>
    <row r="13255" spans="1:4">
      <c r="A13255" s="149">
        <v>45581</v>
      </c>
      <c r="B13255" s="74" t="str">
        <f ca="1">IFERROR(__xludf.DUMMYFUNCTION("IF(REGEXMATCH(A13255,""wealth planning""),""Script 1"",""-"")"),"#VALUE!")</f>
        <v>#VALUE!</v>
      </c>
      <c r="C13255" s="74" t="str">
        <f t="shared" si="102"/>
        <v>Abdul Hadi</v>
      </c>
      <c r="D13255" s="74">
        <f t="shared" si="103"/>
        <v>0</v>
      </c>
    </row>
    <row r="13256" spans="1:4">
      <c r="A13256" s="149">
        <v>45581</v>
      </c>
      <c r="B13256" s="74" t="str">
        <f ca="1">IFERROR(__xludf.DUMMYFUNCTION("IF(REGEXMATCH(A13256,""wealth planning""),""Script 1"",""-"")"),"#VALUE!")</f>
        <v>#VALUE!</v>
      </c>
      <c r="C13256" s="149">
        <f t="shared" si="102"/>
        <v>45581</v>
      </c>
      <c r="D13256" s="74" t="str">
        <f t="shared" si="103"/>
        <v>Abdul HadiStatus is reachable</v>
      </c>
    </row>
    <row r="13257" spans="1:4">
      <c r="A13257" s="74" t="s">
        <v>8242</v>
      </c>
      <c r="B13257" s="74" t="str">
        <f ca="1">IFERROR(__xludf.DUMMYFUNCTION("IF(REGEXMATCH(A13257,""wealth planning""),""Script 1"",""-"")"),"Script 1")</f>
        <v>Script 1</v>
      </c>
      <c r="C13257" s="149">
        <f t="shared" si="102"/>
        <v>45581</v>
      </c>
      <c r="D13257" s="74" t="str">
        <f t="shared" si="103"/>
        <v>Abdul Hadi</v>
      </c>
    </row>
    <row r="13258" spans="1:4">
      <c r="B13258" s="74" t="str">
        <f ca="1">IFERROR(__xludf.DUMMYFUNCTION("IF(REGEXMATCH(A13258,""wealth planning""),""Script 1"",""-"")"),"-")</f>
        <v>-</v>
      </c>
      <c r="C13258" s="74" t="str">
        <f t="shared" si="102"/>
        <v>You: Hai assalamualaikum Abdul Hadi,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258" s="149">
        <f t="shared" si="103"/>
        <v>45581</v>
      </c>
    </row>
    <row r="13259" spans="1:4">
      <c r="B13259" s="74" t="str">
        <f ca="1">IFERROR(__xludf.DUMMYFUNCTION("IF(REGEXMATCH(A13259,""wealth planning""),""Script 1"",""-"")"),"-")</f>
        <v>-</v>
      </c>
      <c r="C13259" s="74">
        <f t="shared" si="102"/>
        <v>0</v>
      </c>
      <c r="D13259" s="149">
        <f t="shared" si="103"/>
        <v>45581</v>
      </c>
    </row>
    <row r="13260" spans="1:4">
      <c r="B13260" s="74" t="str">
        <f ca="1">IFERROR(__xludf.DUMMYFUNCTION("IF(REGEXMATCH(A13260,""wealth planning""),""Script 1"",""-"")"),"-")</f>
        <v>-</v>
      </c>
      <c r="C13260" s="74">
        <f t="shared" si="102"/>
        <v>0</v>
      </c>
      <c r="D13260" s="74" t="str">
        <f t="shared" si="103"/>
        <v>You: Hai assalamualaikum Abdul Hadi,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261" spans="1:4">
      <c r="B13261" s="74" t="str">
        <f ca="1">IFERROR(__xludf.DUMMYFUNCTION("IF(REGEXMATCH(A13261,""wealth planning""),""Script 1"",""-"")"),"-")</f>
        <v>-</v>
      </c>
      <c r="C13261" s="74">
        <f t="shared" si="102"/>
        <v>0</v>
      </c>
      <c r="D13261" s="74">
        <f t="shared" si="103"/>
        <v>0</v>
      </c>
    </row>
    <row r="13262" spans="1:4">
      <c r="A13262" s="74" t="s">
        <v>8245</v>
      </c>
      <c r="B13262" s="74" t="str">
        <f ca="1">IFERROR(__xludf.DUMMYFUNCTION("IF(REGEXMATCH(A13262,""wealth planning""),""Script 1"",""-"")"),"-")</f>
        <v>-</v>
      </c>
      <c r="C13262" s="74">
        <f t="shared" si="102"/>
        <v>0</v>
      </c>
      <c r="D13262" s="74">
        <f t="shared" si="103"/>
        <v>0</v>
      </c>
    </row>
    <row r="13263" spans="1:4">
      <c r="A13263" s="149">
        <v>45580</v>
      </c>
      <c r="B13263" s="74" t="str">
        <f ca="1">IFERROR(__xludf.DUMMYFUNCTION("IF(REGEXMATCH(A13263,""wealth planning""),""Script 1"",""-"")"),"#VALUE!")</f>
        <v>#VALUE!</v>
      </c>
      <c r="C13263" s="74" t="str">
        <f t="shared" si="102"/>
        <v>Muhamad Ikmal Hakimi bin Norkamal</v>
      </c>
      <c r="D13263" s="74">
        <f t="shared" si="103"/>
        <v>0</v>
      </c>
    </row>
    <row r="13264" spans="1:4">
      <c r="A13264" s="149">
        <v>45580</v>
      </c>
      <c r="B13264" s="74" t="str">
        <f ca="1">IFERROR(__xludf.DUMMYFUNCTION("IF(REGEXMATCH(A13264,""wealth planning""),""Script 1"",""-"")"),"#VALUE!")</f>
        <v>#VALUE!</v>
      </c>
      <c r="C13264" s="149">
        <f t="shared" ref="C13264:C13518" si="104">A13263</f>
        <v>45580</v>
      </c>
      <c r="D13264" s="74">
        <f t="shared" ref="D13264:D13518" si="105">A13261</f>
        <v>0</v>
      </c>
    </row>
    <row r="13265" spans="1:4">
      <c r="A13265" s="74" t="s">
        <v>8246</v>
      </c>
      <c r="B13265" s="74" t="str">
        <f ca="1">IFERROR(__xludf.DUMMYFUNCTION("IF(REGEXMATCH(A13265,""wealth planning""),""Script 1"",""-"")"),"-")</f>
        <v>-</v>
      </c>
      <c r="C13265" s="149">
        <f t="shared" si="104"/>
        <v>45580</v>
      </c>
      <c r="D13265" s="74" t="str">
        <f t="shared" si="105"/>
        <v>Muhamad Ikmal Hakimi bin Norkamal</v>
      </c>
    </row>
    <row r="13266" spans="1:4">
      <c r="B13266" s="74" t="str">
        <f ca="1">IFERROR(__xludf.DUMMYFUNCTION("IF(REGEXMATCH(A13266,""wealth planning""),""Script 1"",""-"")"),"-")</f>
        <v>-</v>
      </c>
      <c r="C13266" s="74" t="str">
        <f t="shared" si="104"/>
        <v>You: Baik. Terima kasih atas reply. Kalau ada inquiry atau soalan berkaitan takaful in the future, feel free to contact me anytime. Saya doakan semoga sentiasa dipermudahkan urusan</v>
      </c>
      <c r="D13266" s="149">
        <f t="shared" si="105"/>
        <v>45580</v>
      </c>
    </row>
    <row r="13267" spans="1:4">
      <c r="B13267" s="74" t="str">
        <f ca="1">IFERROR(__xludf.DUMMYFUNCTION("IF(REGEXMATCH(A13267,""wealth planning""),""Script 1"",""-"")"),"-")</f>
        <v>-</v>
      </c>
      <c r="C13267" s="74">
        <f t="shared" si="104"/>
        <v>0</v>
      </c>
      <c r="D13267" s="149">
        <f t="shared" si="105"/>
        <v>45580</v>
      </c>
    </row>
    <row r="13268" spans="1:4">
      <c r="B13268" s="74" t="str">
        <f ca="1">IFERROR(__xludf.DUMMYFUNCTION("IF(REGEXMATCH(A13268,""wealth planning""),""Script 1"",""-"")"),"-")</f>
        <v>-</v>
      </c>
      <c r="C13268" s="74">
        <f t="shared" si="104"/>
        <v>0</v>
      </c>
      <c r="D13268" s="74" t="str">
        <f t="shared" si="105"/>
        <v>You: Baik. Terima kasih atas reply. Kalau ada inquiry atau soalan berkaitan takaful in the future, feel free to contact me anytime. Saya doakan semoga sentiasa dipermudahkan urusan</v>
      </c>
    </row>
    <row r="13269" spans="1:4">
      <c r="B13269" s="74" t="str">
        <f ca="1">IFERROR(__xludf.DUMMYFUNCTION("IF(REGEXMATCH(A13269,""wealth planning""),""Script 1"",""-"")"),"-")</f>
        <v>-</v>
      </c>
      <c r="C13269" s="74">
        <f t="shared" si="104"/>
        <v>0</v>
      </c>
      <c r="D13269" s="74">
        <f t="shared" si="105"/>
        <v>0</v>
      </c>
    </row>
    <row r="13270" spans="1:4">
      <c r="A13270" s="74" t="s">
        <v>8249</v>
      </c>
      <c r="B13270" s="74" t="str">
        <f ca="1">IFERROR(__xludf.DUMMYFUNCTION("IF(REGEXMATCH(A13270,""wealth planning""),""Script 1"",""-"")"),"-")</f>
        <v>-</v>
      </c>
      <c r="C13270" s="74">
        <f t="shared" si="104"/>
        <v>0</v>
      </c>
      <c r="D13270" s="74">
        <f t="shared" si="105"/>
        <v>0</v>
      </c>
    </row>
    <row r="13271" spans="1:4">
      <c r="A13271" s="149">
        <v>45580</v>
      </c>
      <c r="B13271" s="74" t="str">
        <f ca="1">IFERROR(__xludf.DUMMYFUNCTION("IF(REGEXMATCH(A13271,""wealth planning""),""Script 1"",""-"")"),"#VALUE!")</f>
        <v>#VALUE!</v>
      </c>
      <c r="C13271" s="74" t="str">
        <f t="shared" si="104"/>
        <v>Muhammad Afiq Hazwan</v>
      </c>
      <c r="D13271" s="74">
        <f t="shared" si="105"/>
        <v>0</v>
      </c>
    </row>
    <row r="13272" spans="1:4">
      <c r="A13272" s="149">
        <v>45580</v>
      </c>
      <c r="B13272" s="74" t="str">
        <f ca="1">IFERROR(__xludf.DUMMYFUNCTION("IF(REGEXMATCH(A13272,""wealth planning""),""Script 1"",""-"")"),"#VALUE!")</f>
        <v>#VALUE!</v>
      </c>
      <c r="C13272" s="149">
        <f t="shared" si="104"/>
        <v>45580</v>
      </c>
      <c r="D13272" s="74">
        <f t="shared" si="105"/>
        <v>0</v>
      </c>
    </row>
    <row r="13273" spans="1:4">
      <c r="A13273" s="74" t="s">
        <v>8250</v>
      </c>
      <c r="B13273" s="74" t="str">
        <f ca="1">IFERROR(__xludf.DUMMYFUNCTION("IF(REGEXMATCH(A13273,""wealth planning""),""Script 1"",""-"")"),"-")</f>
        <v>-</v>
      </c>
      <c r="C13273" s="149">
        <f t="shared" si="104"/>
        <v>45580</v>
      </c>
      <c r="D13273" s="74" t="str">
        <f t="shared" si="105"/>
        <v>Muhammad Afiq Hazwan</v>
      </c>
    </row>
    <row r="13274" spans="1:4">
      <c r="B13274" s="74" t="str">
        <f ca="1">IFERROR(__xludf.DUMMYFUNCTION("IF(REGEXMATCH(A13274,""wealth planning""),""Script 1"",""-"")"),"-")</f>
        <v>-</v>
      </c>
      <c r="C13274" s="74" t="str">
        <f t="shared" si="104"/>
        <v>You: Hi. Tak apa saya faham situasi sekarang. Boleh ke kalau saya follow up semula bulan 11 ni?</v>
      </c>
      <c r="D13274" s="149">
        <f t="shared" si="105"/>
        <v>45580</v>
      </c>
    </row>
    <row r="13275" spans="1:4">
      <c r="B13275" s="74" t="str">
        <f ca="1">IFERROR(__xludf.DUMMYFUNCTION("IF(REGEXMATCH(A13275,""wealth planning""),""Script 1"",""-"")"),"-")</f>
        <v>-</v>
      </c>
      <c r="C13275" s="74">
        <f t="shared" si="104"/>
        <v>0</v>
      </c>
      <c r="D13275" s="149">
        <f t="shared" si="105"/>
        <v>45580</v>
      </c>
    </row>
    <row r="13276" spans="1:4">
      <c r="B13276" s="74" t="str">
        <f ca="1">IFERROR(__xludf.DUMMYFUNCTION("IF(REGEXMATCH(A13276,""wealth planning""),""Script 1"",""-"")"),"-")</f>
        <v>-</v>
      </c>
      <c r="C13276" s="74">
        <f t="shared" si="104"/>
        <v>0</v>
      </c>
      <c r="D13276" s="74" t="str">
        <f t="shared" si="105"/>
        <v>You: Hi. Tak apa saya faham situasi sekarang. Boleh ke kalau saya follow up semula bulan 11 ni?</v>
      </c>
    </row>
    <row r="13277" spans="1:4">
      <c r="B13277" s="74" t="str">
        <f ca="1">IFERROR(__xludf.DUMMYFUNCTION("IF(REGEXMATCH(A13277,""wealth planning""),""Script 1"",""-"")"),"-")</f>
        <v>-</v>
      </c>
      <c r="C13277" s="74">
        <f t="shared" si="104"/>
        <v>0</v>
      </c>
      <c r="D13277" s="74">
        <f t="shared" si="105"/>
        <v>0</v>
      </c>
    </row>
    <row r="13278" spans="1:4">
      <c r="A13278" s="74" t="s">
        <v>8253</v>
      </c>
      <c r="B13278" s="74" t="str">
        <f ca="1">IFERROR(__xludf.DUMMYFUNCTION("IF(REGEXMATCH(A13278,""wealth planning""),""Script 1"",""-"")"),"-")</f>
        <v>-</v>
      </c>
      <c r="C13278" s="74">
        <f t="shared" si="104"/>
        <v>0</v>
      </c>
      <c r="D13278" s="74">
        <f t="shared" si="105"/>
        <v>0</v>
      </c>
    </row>
    <row r="13279" spans="1:4">
      <c r="A13279" s="149">
        <v>45580</v>
      </c>
      <c r="B13279" s="74" t="str">
        <f ca="1">IFERROR(__xludf.DUMMYFUNCTION("IF(REGEXMATCH(A13279,""wealth planning""),""Script 1"",""-"")"),"#VALUE!")</f>
        <v>#VALUE!</v>
      </c>
      <c r="C13279" s="74" t="str">
        <f t="shared" si="104"/>
        <v>Izzhafri Zuhaili</v>
      </c>
      <c r="D13279" s="74">
        <f t="shared" si="105"/>
        <v>0</v>
      </c>
    </row>
    <row r="13280" spans="1:4">
      <c r="A13280" s="149">
        <v>45580</v>
      </c>
      <c r="B13280" s="74" t="str">
        <f ca="1">IFERROR(__xludf.DUMMYFUNCTION("IF(REGEXMATCH(A13280,""wealth planning""),""Script 1"",""-"")"),"#VALUE!")</f>
        <v>#VALUE!</v>
      </c>
      <c r="C13280" s="149">
        <f t="shared" si="104"/>
        <v>45580</v>
      </c>
      <c r="D13280" s="74">
        <f t="shared" si="105"/>
        <v>0</v>
      </c>
    </row>
    <row r="13281" spans="1:4">
      <c r="A13281" s="74" t="s">
        <v>8254</v>
      </c>
      <c r="B13281" s="74" t="str">
        <f ca="1">IFERROR(__xludf.DUMMYFUNCTION("IF(REGEXMATCH(A13281,""wealth planning""),""Script 1"",""-"")"),"-")</f>
        <v>-</v>
      </c>
      <c r="C13281" s="149">
        <f t="shared" si="104"/>
        <v>45580</v>
      </c>
      <c r="D13281" s="74" t="str">
        <f t="shared" si="105"/>
        <v>Izzhafri Zuhaili</v>
      </c>
    </row>
    <row r="13282" spans="1:4">
      <c r="B13282" s="74" t="str">
        <f ca="1">IFERROR(__xludf.DUMMYFUNCTION("IF(REGEXMATCH(A13282,""wealth planning""),""Script 1"",""-"")"),"-")</f>
        <v>-</v>
      </c>
      <c r="C13282" s="74" t="str">
        <f t="shared" si="104"/>
        <v>You: Hi. Thank you for the reply. Understood your current situation as a student but i would like to have apportunity for a sharing to many people as i can regardless of their current financial situation. Hopefully with my sharing can give a whole new perspective on how people will planning ahead managing their finance while pursuing their own carreer. Maybe i can get a specific month or time for me to follow up back on you after exams?</v>
      </c>
      <c r="D13282" s="149">
        <f t="shared" si="105"/>
        <v>45580</v>
      </c>
    </row>
    <row r="13283" spans="1:4">
      <c r="B13283" s="74" t="str">
        <f ca="1">IFERROR(__xludf.DUMMYFUNCTION("IF(REGEXMATCH(A13283,""wealth planning""),""Script 1"",""-"")"),"-")</f>
        <v>-</v>
      </c>
      <c r="C13283" s="74">
        <f t="shared" si="104"/>
        <v>0</v>
      </c>
      <c r="D13283" s="149">
        <f t="shared" si="105"/>
        <v>45580</v>
      </c>
    </row>
    <row r="13284" spans="1:4">
      <c r="B13284" s="74" t="str">
        <f ca="1">IFERROR(__xludf.DUMMYFUNCTION("IF(REGEXMATCH(A13284,""wealth planning""),""Script 1"",""-"")"),"-")</f>
        <v>-</v>
      </c>
      <c r="C13284" s="74">
        <f t="shared" si="104"/>
        <v>0</v>
      </c>
      <c r="D13284" s="74" t="str">
        <f t="shared" si="105"/>
        <v>You: Hi. Thank you for the reply. Understood your current situation as a student but i would like to have apportunity for a sharing to many people as i can regardless of their current financial situation. Hopefully with my sharing can give a whole new perspective on how people will planning ahead managing their finance while pursuing their own carreer. Maybe i can get a specific month or time for me to follow up back on you after exams?</v>
      </c>
    </row>
    <row r="13285" spans="1:4">
      <c r="B13285" s="74" t="str">
        <f ca="1">IFERROR(__xludf.DUMMYFUNCTION("IF(REGEXMATCH(A13285,""wealth planning""),""Script 1"",""-"")"),"-")</f>
        <v>-</v>
      </c>
      <c r="C13285" s="74">
        <f t="shared" si="104"/>
        <v>0</v>
      </c>
      <c r="D13285" s="74">
        <f t="shared" si="105"/>
        <v>0</v>
      </c>
    </row>
    <row r="13286" spans="1:4">
      <c r="A13286" s="74" t="s">
        <v>8257</v>
      </c>
      <c r="B13286" s="74" t="str">
        <f ca="1">IFERROR(__xludf.DUMMYFUNCTION("IF(REGEXMATCH(A13286,""wealth planning""),""Script 1"",""-"")"),"-")</f>
        <v>-</v>
      </c>
      <c r="C13286" s="74">
        <f t="shared" si="104"/>
        <v>0</v>
      </c>
      <c r="D13286" s="74">
        <f t="shared" si="105"/>
        <v>0</v>
      </c>
    </row>
    <row r="13287" spans="1:4">
      <c r="A13287" s="149">
        <v>45577</v>
      </c>
      <c r="B13287" s="74" t="str">
        <f ca="1">IFERROR(__xludf.DUMMYFUNCTION("IF(REGEXMATCH(A13287,""wealth planning""),""Script 1"",""-"")"),"#VALUE!")</f>
        <v>#VALUE!</v>
      </c>
      <c r="C13287" s="74" t="str">
        <f t="shared" si="104"/>
        <v>Nur Syasya Shahrom</v>
      </c>
      <c r="D13287" s="74">
        <f t="shared" si="105"/>
        <v>0</v>
      </c>
    </row>
    <row r="13288" spans="1:4">
      <c r="A13288" s="149">
        <v>45577</v>
      </c>
      <c r="B13288" s="74" t="str">
        <f ca="1">IFERROR(__xludf.DUMMYFUNCTION("IF(REGEXMATCH(A13288,""wealth planning""),""Script 1"",""-"")"),"#VALUE!")</f>
        <v>#VALUE!</v>
      </c>
      <c r="C13288" s="149">
        <f t="shared" si="104"/>
        <v>45577</v>
      </c>
      <c r="D13288" s="74">
        <f t="shared" si="105"/>
        <v>0</v>
      </c>
    </row>
    <row r="13289" spans="1:4">
      <c r="A13289" s="74" t="s">
        <v>8258</v>
      </c>
      <c r="B13289" s="74" t="str">
        <f ca="1">IFERROR(__xludf.DUMMYFUNCTION("IF(REGEXMATCH(A13289,""wealth planning""),""Script 1"",""-"")"),"-")</f>
        <v>-</v>
      </c>
      <c r="C13289" s="149">
        <f t="shared" si="104"/>
        <v>45577</v>
      </c>
      <c r="D13289" s="74" t="str">
        <f t="shared" si="105"/>
        <v>Nur Syasya Shahrom</v>
      </c>
    </row>
    <row r="13290" spans="1:4">
      <c r="B13290" s="74" t="str">
        <f ca="1">IFERROR(__xludf.DUMMYFUNCTION("IF(REGEXMATCH(A13290,""wealth planning""),""Script 1"",""-"")"),"-")</f>
        <v>-</v>
      </c>
      <c r="C13290" s="74" t="str">
        <f t="shared" si="104"/>
        <v>Nur Syasya: Sure! Insya Allah</v>
      </c>
      <c r="D13290" s="149">
        <f t="shared" si="105"/>
        <v>45577</v>
      </c>
    </row>
    <row r="13291" spans="1:4">
      <c r="B13291" s="74" t="str">
        <f ca="1">IFERROR(__xludf.DUMMYFUNCTION("IF(REGEXMATCH(A13291,""wealth planning""),""Script 1"",""-"")"),"-")</f>
        <v>-</v>
      </c>
      <c r="C13291" s="74">
        <f t="shared" si="104"/>
        <v>0</v>
      </c>
      <c r="D13291" s="149">
        <f t="shared" si="105"/>
        <v>45577</v>
      </c>
    </row>
    <row r="13292" spans="1:4">
      <c r="B13292" s="74" t="str">
        <f ca="1">IFERROR(__xludf.DUMMYFUNCTION("IF(REGEXMATCH(A13292,""wealth planning""),""Script 1"",""-"")"),"-")</f>
        <v>-</v>
      </c>
      <c r="C13292" s="74">
        <f t="shared" si="104"/>
        <v>0</v>
      </c>
      <c r="D13292" s="74" t="str">
        <f t="shared" si="105"/>
        <v>Nur Syasya: Sure! Insya Allah</v>
      </c>
    </row>
    <row r="13293" spans="1:4">
      <c r="B13293" s="74" t="str">
        <f ca="1">IFERROR(__xludf.DUMMYFUNCTION("IF(REGEXMATCH(A13293,""wealth planning""),""Script 1"",""-"")"),"-")</f>
        <v>-</v>
      </c>
      <c r="C13293" s="74">
        <f t="shared" si="104"/>
        <v>0</v>
      </c>
      <c r="D13293" s="74">
        <f t="shared" si="105"/>
        <v>0</v>
      </c>
    </row>
    <row r="13294" spans="1:4">
      <c r="A13294" s="74" t="s">
        <v>8261</v>
      </c>
      <c r="B13294" s="74" t="str">
        <f ca="1">IFERROR(__xludf.DUMMYFUNCTION("IF(REGEXMATCH(A13294,""wealth planning""),""Script 1"",""-"")"),"-")</f>
        <v>-</v>
      </c>
      <c r="C13294" s="74">
        <f t="shared" si="104"/>
        <v>0</v>
      </c>
      <c r="D13294" s="74">
        <f t="shared" si="105"/>
        <v>0</v>
      </c>
    </row>
    <row r="13295" spans="1:4">
      <c r="A13295" s="149">
        <v>45575</v>
      </c>
      <c r="B13295" s="74" t="str">
        <f ca="1">IFERROR(__xludf.DUMMYFUNCTION("IF(REGEXMATCH(A13295,""wealth planning""),""Script 1"",""-"")"),"#VALUE!")</f>
        <v>#VALUE!</v>
      </c>
      <c r="C13295" s="74" t="str">
        <f t="shared" si="104"/>
        <v>Ain Nisa Binti Muhamad Shah</v>
      </c>
      <c r="D13295" s="74">
        <f t="shared" si="105"/>
        <v>0</v>
      </c>
    </row>
    <row r="13296" spans="1:4">
      <c r="A13296" s="149">
        <v>45575</v>
      </c>
      <c r="B13296" s="74" t="str">
        <f ca="1">IFERROR(__xludf.DUMMYFUNCTION("IF(REGEXMATCH(A13296,""wealth planning""),""Script 1"",""-"")"),"#VALUE!")</f>
        <v>#VALUE!</v>
      </c>
      <c r="C13296" s="149">
        <f t="shared" si="104"/>
        <v>45575</v>
      </c>
      <c r="D13296" s="74">
        <f t="shared" si="105"/>
        <v>0</v>
      </c>
    </row>
    <row r="13297" spans="1:4">
      <c r="A13297" s="74" t="s">
        <v>8262</v>
      </c>
      <c r="B13297" s="74" t="str">
        <f ca="1">IFERROR(__xludf.DUMMYFUNCTION("IF(REGEXMATCH(A13297,""wealth planning""),""Script 1"",""-"")"),"-")</f>
        <v>-</v>
      </c>
      <c r="C13297" s="149">
        <f t="shared" si="104"/>
        <v>45575</v>
      </c>
      <c r="D13297" s="74" t="str">
        <f t="shared" si="105"/>
        <v>Ain Nisa Binti Muhamad Shah</v>
      </c>
    </row>
    <row r="13298" spans="1:4">
      <c r="B13298" s="74" t="str">
        <f ca="1">IFERROR(__xludf.DUMMYFUNCTION("IF(REGEXMATCH(A13298,""wealth planning""),""Script 1"",""-"")"),"-")</f>
        <v>-</v>
      </c>
      <c r="C13298" s="74" t="str">
        <f t="shared" si="104"/>
        <v>Ain Nisa: Baik terima kasih</v>
      </c>
      <c r="D13298" s="149">
        <f t="shared" si="105"/>
        <v>45575</v>
      </c>
    </row>
    <row r="13299" spans="1:4">
      <c r="B13299" s="74" t="str">
        <f ca="1">IFERROR(__xludf.DUMMYFUNCTION("IF(REGEXMATCH(A13299,""wealth planning""),""Script 1"",""-"")"),"-")</f>
        <v>-</v>
      </c>
      <c r="C13299" s="74">
        <f t="shared" si="104"/>
        <v>0</v>
      </c>
      <c r="D13299" s="149">
        <f t="shared" si="105"/>
        <v>45575</v>
      </c>
    </row>
    <row r="13300" spans="1:4">
      <c r="B13300" s="74" t="str">
        <f ca="1">IFERROR(__xludf.DUMMYFUNCTION("IF(REGEXMATCH(A13300,""wealth planning""),""Script 1"",""-"")"),"-")</f>
        <v>-</v>
      </c>
      <c r="C13300" s="74">
        <f t="shared" si="104"/>
        <v>0</v>
      </c>
      <c r="D13300" s="74" t="str">
        <f t="shared" si="105"/>
        <v>Ain Nisa: Baik terima kasih</v>
      </c>
    </row>
    <row r="13301" spans="1:4">
      <c r="A13301" s="74" t="s">
        <v>8264</v>
      </c>
      <c r="B13301" s="74" t="str">
        <f ca="1">IFERROR(__xludf.DUMMYFUNCTION("IF(REGEXMATCH(A13301,""wealth planning""),""Script 1"",""-"")"),"-")</f>
        <v>-</v>
      </c>
      <c r="C13301" s="74">
        <f t="shared" si="104"/>
        <v>0</v>
      </c>
      <c r="D13301" s="74">
        <f t="shared" si="105"/>
        <v>0</v>
      </c>
    </row>
    <row r="13302" spans="1:4">
      <c r="A13302" s="74" t="s">
        <v>8265</v>
      </c>
      <c r="B13302" s="74" t="str">
        <f ca="1">IFERROR(__xludf.DUMMYFUNCTION("IF(REGEXMATCH(A13302,""wealth planning""),""Script 1"",""-"")"),"-")</f>
        <v>-</v>
      </c>
      <c r="C13302" s="74" t="str">
        <f t="shared" si="104"/>
        <v>Ahmad Muhsin Mohd NizamStatus is reachable</v>
      </c>
      <c r="D13302" s="74">
        <f t="shared" si="105"/>
        <v>0</v>
      </c>
    </row>
    <row r="13303" spans="1:4">
      <c r="A13303" s="149">
        <v>45574</v>
      </c>
      <c r="B13303" s="74" t="str">
        <f ca="1">IFERROR(__xludf.DUMMYFUNCTION("IF(REGEXMATCH(A13303,""wealth planning""),""Script 1"",""-"")"),"#VALUE!")</f>
        <v>#VALUE!</v>
      </c>
      <c r="C13303" s="74" t="str">
        <f t="shared" si="104"/>
        <v>Ahmad Muhsin Mohd Nizam</v>
      </c>
      <c r="D13303" s="74">
        <f t="shared" si="105"/>
        <v>0</v>
      </c>
    </row>
    <row r="13304" spans="1:4">
      <c r="A13304" s="149">
        <v>45574</v>
      </c>
      <c r="B13304" s="74" t="str">
        <f ca="1">IFERROR(__xludf.DUMMYFUNCTION("IF(REGEXMATCH(A13304,""wealth planning""),""Script 1"",""-"")"),"#VALUE!")</f>
        <v>#VALUE!</v>
      </c>
      <c r="C13304" s="149">
        <f t="shared" si="104"/>
        <v>45574</v>
      </c>
      <c r="D13304" s="74" t="str">
        <f t="shared" si="105"/>
        <v>Ahmad Muhsin Mohd NizamStatus is reachable</v>
      </c>
    </row>
    <row r="13305" spans="1:4">
      <c r="A13305" s="74" t="s">
        <v>8266</v>
      </c>
      <c r="B13305" s="74" t="str">
        <f ca="1">IFERROR(__xludf.DUMMYFUNCTION("IF(REGEXMATCH(A13305,""wealth planning""),""Script 1"",""-"")"),"-")</f>
        <v>-</v>
      </c>
      <c r="C13305" s="149">
        <f t="shared" si="104"/>
        <v>45574</v>
      </c>
      <c r="D13305" s="74" t="str">
        <f t="shared" si="105"/>
        <v>Ahmad Muhsin Mohd Nizam</v>
      </c>
    </row>
    <row r="13306" spans="1:4">
      <c r="B13306" s="74" t="str">
        <f ca="1">IFERROR(__xludf.DUMMYFUNCTION("IF(REGEXMATCH(A13306,""wealth planning""),""Script 1"",""-"")"),"-")</f>
        <v>-</v>
      </c>
      <c r="C13306" s="74" t="str">
        <f t="shared" si="104"/>
        <v>Ahmad Muhsin: Sure</v>
      </c>
      <c r="D13306" s="149">
        <f t="shared" si="105"/>
        <v>45574</v>
      </c>
    </row>
    <row r="13307" spans="1:4">
      <c r="B13307" s="74" t="str">
        <f ca="1">IFERROR(__xludf.DUMMYFUNCTION("IF(REGEXMATCH(A13307,""wealth planning""),""Script 1"",""-"")"),"-")</f>
        <v>-</v>
      </c>
      <c r="C13307" s="74">
        <f t="shared" si="104"/>
        <v>0</v>
      </c>
      <c r="D13307" s="149">
        <f t="shared" si="105"/>
        <v>45574</v>
      </c>
    </row>
    <row r="13308" spans="1:4">
      <c r="B13308" s="74" t="str">
        <f ca="1">IFERROR(__xludf.DUMMYFUNCTION("IF(REGEXMATCH(A13308,""wealth planning""),""Script 1"",""-"")"),"-")</f>
        <v>-</v>
      </c>
      <c r="C13308" s="74">
        <f t="shared" si="104"/>
        <v>0</v>
      </c>
      <c r="D13308" s="74" t="str">
        <f t="shared" si="105"/>
        <v>Ahmad Muhsin: Sure</v>
      </c>
    </row>
    <row r="13309" spans="1:4">
      <c r="A13309" s="74" t="s">
        <v>8268</v>
      </c>
      <c r="B13309" s="74" t="str">
        <f ca="1">IFERROR(__xludf.DUMMYFUNCTION("IF(REGEXMATCH(A13309,""wealth planning""),""Script 1"",""-"")"),"-")</f>
        <v>-</v>
      </c>
      <c r="C13309" s="74">
        <f t="shared" si="104"/>
        <v>0</v>
      </c>
      <c r="D13309" s="74">
        <f t="shared" si="105"/>
        <v>0</v>
      </c>
    </row>
    <row r="13310" spans="1:4">
      <c r="A13310" s="74" t="s">
        <v>8269</v>
      </c>
      <c r="B13310" s="74" t="str">
        <f ca="1">IFERROR(__xludf.DUMMYFUNCTION("IF(REGEXMATCH(A13310,""wealth planning""),""Script 1"",""-"")"),"-")</f>
        <v>-</v>
      </c>
      <c r="C13310" s="74" t="str">
        <f t="shared" si="104"/>
        <v>Nur Ain Nasirah ZamriStatus is reachable</v>
      </c>
      <c r="D13310" s="74">
        <f t="shared" si="105"/>
        <v>0</v>
      </c>
    </row>
    <row r="13311" spans="1:4">
      <c r="A13311" s="149">
        <v>45574</v>
      </c>
      <c r="B13311" s="74" t="str">
        <f ca="1">IFERROR(__xludf.DUMMYFUNCTION("IF(REGEXMATCH(A13311,""wealth planning""),""Script 1"",""-"")"),"#VALUE!")</f>
        <v>#VALUE!</v>
      </c>
      <c r="C13311" s="74" t="str">
        <f t="shared" si="104"/>
        <v>Nur Ain Nasirah Zamri</v>
      </c>
      <c r="D13311" s="74">
        <f t="shared" si="105"/>
        <v>0</v>
      </c>
    </row>
    <row r="13312" spans="1:4">
      <c r="A13312" s="149">
        <v>45574</v>
      </c>
      <c r="B13312" s="74" t="str">
        <f ca="1">IFERROR(__xludf.DUMMYFUNCTION("IF(REGEXMATCH(A13312,""wealth planning""),""Script 1"",""-"")"),"#VALUE!")</f>
        <v>#VALUE!</v>
      </c>
      <c r="C13312" s="149">
        <f t="shared" si="104"/>
        <v>45574</v>
      </c>
      <c r="D13312" s="74" t="str">
        <f t="shared" si="105"/>
        <v>Nur Ain Nasirah ZamriStatus is reachable</v>
      </c>
    </row>
    <row r="13313" spans="1:4">
      <c r="A13313" s="74" t="s">
        <v>8270</v>
      </c>
      <c r="B13313" s="74" t="str">
        <f ca="1">IFERROR(__xludf.DUMMYFUNCTION("IF(REGEXMATCH(A13313,""wealth planning""),""Script 1"",""-"")"),"-")</f>
        <v>-</v>
      </c>
      <c r="C13313" s="149">
        <f t="shared" si="104"/>
        <v>45574</v>
      </c>
      <c r="D13313" s="74" t="str">
        <f t="shared" si="105"/>
        <v>Nur Ain Nasirah Zamri</v>
      </c>
    </row>
    <row r="13314" spans="1:4">
      <c r="B13314" s="74" t="str">
        <f ca="1">IFERROR(__xludf.DUMMYFUNCTION("IF(REGEXMATCH(A13314,""wealth planning""),""Script 1"",""-"")"),"-")</f>
        <v>-</v>
      </c>
      <c r="C13314" s="74" t="str">
        <f t="shared" si="104"/>
        <v>Nur Ain Nasirah: Terima Kasih Tuan</v>
      </c>
      <c r="D13314" s="149">
        <f t="shared" si="105"/>
        <v>45574</v>
      </c>
    </row>
    <row r="13315" spans="1:4">
      <c r="B13315" s="74" t="str">
        <f ca="1">IFERROR(__xludf.DUMMYFUNCTION("IF(REGEXMATCH(A13315,""wealth planning""),""Script 1"",""-"")"),"-")</f>
        <v>-</v>
      </c>
      <c r="C13315" s="74">
        <f t="shared" si="104"/>
        <v>0</v>
      </c>
      <c r="D13315" s="149">
        <f t="shared" si="105"/>
        <v>45574</v>
      </c>
    </row>
    <row r="13316" spans="1:4">
      <c r="B13316" s="74" t="str">
        <f ca="1">IFERROR(__xludf.DUMMYFUNCTION("IF(REGEXMATCH(A13316,""wealth planning""),""Script 1"",""-"")"),"-")</f>
        <v>-</v>
      </c>
      <c r="C13316" s="74">
        <f t="shared" si="104"/>
        <v>0</v>
      </c>
      <c r="D13316" s="74" t="str">
        <f t="shared" si="105"/>
        <v>Nur Ain Nasirah: Terima Kasih Tuan</v>
      </c>
    </row>
    <row r="13317" spans="1:4">
      <c r="B13317" s="74" t="str">
        <f ca="1">IFERROR(__xludf.DUMMYFUNCTION("IF(REGEXMATCH(A13317,""wealth planning""),""Script 1"",""-"")"),"-")</f>
        <v>-</v>
      </c>
      <c r="C13317" s="74">
        <f t="shared" si="104"/>
        <v>0</v>
      </c>
      <c r="D13317" s="74">
        <f t="shared" si="105"/>
        <v>0</v>
      </c>
    </row>
    <row r="13318" spans="1:4">
      <c r="A13318" s="74" t="s">
        <v>8273</v>
      </c>
      <c r="B13318" s="74" t="str">
        <f ca="1">IFERROR(__xludf.DUMMYFUNCTION("IF(REGEXMATCH(A13318,""wealth planning""),""Script 1"",""-"")"),"-")</f>
        <v>-</v>
      </c>
      <c r="C13318" s="74">
        <f t="shared" si="104"/>
        <v>0</v>
      </c>
      <c r="D13318" s="74">
        <f t="shared" si="105"/>
        <v>0</v>
      </c>
    </row>
    <row r="13319" spans="1:4">
      <c r="A13319" s="149">
        <v>45574</v>
      </c>
      <c r="B13319" s="74" t="str">
        <f ca="1">IFERROR(__xludf.DUMMYFUNCTION("IF(REGEXMATCH(A13319,""wealth planning""),""Script 1"",""-"")"),"#VALUE!")</f>
        <v>#VALUE!</v>
      </c>
      <c r="C13319" s="74" t="str">
        <f t="shared" si="104"/>
        <v>Shazana Abd Shukri</v>
      </c>
      <c r="D13319" s="74">
        <f t="shared" si="105"/>
        <v>0</v>
      </c>
    </row>
    <row r="13320" spans="1:4">
      <c r="A13320" s="149">
        <v>45574</v>
      </c>
      <c r="B13320" s="74" t="str">
        <f ca="1">IFERROR(__xludf.DUMMYFUNCTION("IF(REGEXMATCH(A13320,""wealth planning""),""Script 1"",""-"")"),"#VALUE!")</f>
        <v>#VALUE!</v>
      </c>
      <c r="C13320" s="149">
        <f t="shared" si="104"/>
        <v>45574</v>
      </c>
      <c r="D13320" s="74">
        <f t="shared" si="105"/>
        <v>0</v>
      </c>
    </row>
    <row r="13321" spans="1:4">
      <c r="A13321" s="74" t="s">
        <v>8274</v>
      </c>
      <c r="B13321" s="74" t="str">
        <f ca="1">IFERROR(__xludf.DUMMYFUNCTION("IF(REGEXMATCH(A13321,""wealth planning""),""Script 1"",""-"")"),"-")</f>
        <v>-</v>
      </c>
      <c r="C13321" s="149">
        <f t="shared" si="104"/>
        <v>45574</v>
      </c>
      <c r="D13321" s="74" t="str">
        <f t="shared" si="105"/>
        <v>Shazana Abd Shukri</v>
      </c>
    </row>
    <row r="13322" spans="1:4">
      <c r="B13322" s="74" t="str">
        <f ca="1">IFERROR(__xludf.DUMMYFUNCTION("IF(REGEXMATCH(A13322,""wealth planning""),""Script 1"",""-"")"),"-")</f>
        <v>-</v>
      </c>
      <c r="C13322" s="74" t="str">
        <f t="shared" si="104"/>
        <v>Shazana: Sama2 😊</v>
      </c>
      <c r="D13322" s="149">
        <f t="shared" si="105"/>
        <v>45574</v>
      </c>
    </row>
    <row r="13323" spans="1:4">
      <c r="B13323" s="74" t="str">
        <f ca="1">IFERROR(__xludf.DUMMYFUNCTION("IF(REGEXMATCH(A13323,""wealth planning""),""Script 1"",""-"")"),"-")</f>
        <v>-</v>
      </c>
      <c r="C13323" s="74">
        <f t="shared" si="104"/>
        <v>0</v>
      </c>
      <c r="D13323" s="149">
        <f t="shared" si="105"/>
        <v>45574</v>
      </c>
    </row>
    <row r="13324" spans="1:4">
      <c r="B13324" s="74" t="str">
        <f ca="1">IFERROR(__xludf.DUMMYFUNCTION("IF(REGEXMATCH(A13324,""wealth planning""),""Script 1"",""-"")"),"-")</f>
        <v>-</v>
      </c>
      <c r="C13324" s="74">
        <f t="shared" si="104"/>
        <v>0</v>
      </c>
      <c r="D13324" s="74" t="str">
        <f t="shared" si="105"/>
        <v>Shazana: Sama2 😊</v>
      </c>
    </row>
    <row r="13325" spans="1:4">
      <c r="A13325" s="74" t="s">
        <v>8276</v>
      </c>
      <c r="B13325" s="74" t="str">
        <f ca="1">IFERROR(__xludf.DUMMYFUNCTION("IF(REGEXMATCH(A13325,""wealth planning""),""Script 1"",""-"")"),"-")</f>
        <v>-</v>
      </c>
      <c r="C13325" s="74">
        <f t="shared" si="104"/>
        <v>0</v>
      </c>
      <c r="D13325" s="74">
        <f t="shared" si="105"/>
        <v>0</v>
      </c>
    </row>
    <row r="13326" spans="1:4">
      <c r="A13326" s="74" t="s">
        <v>6357</v>
      </c>
      <c r="B13326" s="74" t="str">
        <f ca="1">IFERROR(__xludf.DUMMYFUNCTION("IF(REGEXMATCH(A13326,""wealth planning""),""Script 1"",""-"")"),"-")</f>
        <v>-</v>
      </c>
      <c r="C13326" s="74" t="str">
        <f t="shared" si="104"/>
        <v>Afif DanialStatus is reachable</v>
      </c>
      <c r="D13326" s="74">
        <f t="shared" si="105"/>
        <v>0</v>
      </c>
    </row>
    <row r="13327" spans="1:4">
      <c r="A13327" s="149">
        <v>45574</v>
      </c>
      <c r="B13327" s="74" t="str">
        <f ca="1">IFERROR(__xludf.DUMMYFUNCTION("IF(REGEXMATCH(A13327,""wealth planning""),""Script 1"",""-"")"),"#VALUE!")</f>
        <v>#VALUE!</v>
      </c>
      <c r="C13327" s="74" t="str">
        <f t="shared" si="104"/>
        <v>Afif Danial</v>
      </c>
      <c r="D13327" s="74">
        <f t="shared" si="105"/>
        <v>0</v>
      </c>
    </row>
    <row r="13328" spans="1:4">
      <c r="A13328" s="149">
        <v>45574</v>
      </c>
      <c r="B13328" s="74" t="str">
        <f ca="1">IFERROR(__xludf.DUMMYFUNCTION("IF(REGEXMATCH(A13328,""wealth planning""),""Script 1"",""-"")"),"#VALUE!")</f>
        <v>#VALUE!</v>
      </c>
      <c r="C13328" s="149">
        <f t="shared" si="104"/>
        <v>45574</v>
      </c>
      <c r="D13328" s="74" t="str">
        <f t="shared" si="105"/>
        <v>Afif DanialStatus is reachable</v>
      </c>
    </row>
    <row r="13329" spans="1:4">
      <c r="A13329" s="74" t="s">
        <v>8277</v>
      </c>
      <c r="B13329" s="74" t="str">
        <f ca="1">IFERROR(__xludf.DUMMYFUNCTION("IF(REGEXMATCH(A13329,""wealth planning""),""Script 1"",""-"")"),"-")</f>
        <v>-</v>
      </c>
      <c r="C13329" s="149">
        <f t="shared" si="104"/>
        <v>45574</v>
      </c>
      <c r="D13329" s="74" t="str">
        <f t="shared" si="105"/>
        <v>Afif Danial</v>
      </c>
    </row>
    <row r="13330" spans="1:4">
      <c r="B13330" s="74" t="str">
        <f ca="1">IFERROR(__xludf.DUMMYFUNCTION("IF(REGEXMATCH(A13330,""wealth planning""),""Script 1"",""-"")"),"-")</f>
        <v>-</v>
      </c>
      <c r="C13330" s="74" t="str">
        <f t="shared" si="104"/>
        <v>You: Eh tak apa no problem. InshaAllah kalau ada inquiry atau soalan berkenaan takaful di masa hadapan boleh la contact saya. Semoga dipermudahkan urusan</v>
      </c>
      <c r="D13330" s="149">
        <f t="shared" si="105"/>
        <v>45574</v>
      </c>
    </row>
    <row r="13331" spans="1:4">
      <c r="B13331" s="74" t="str">
        <f ca="1">IFERROR(__xludf.DUMMYFUNCTION("IF(REGEXMATCH(A13331,""wealth planning""),""Script 1"",""-"")"),"-")</f>
        <v>-</v>
      </c>
      <c r="C13331" s="74">
        <f t="shared" si="104"/>
        <v>0</v>
      </c>
      <c r="D13331" s="149">
        <f t="shared" si="105"/>
        <v>45574</v>
      </c>
    </row>
    <row r="13332" spans="1:4">
      <c r="B13332" s="74" t="str">
        <f ca="1">IFERROR(__xludf.DUMMYFUNCTION("IF(REGEXMATCH(A13332,""wealth planning""),""Script 1"",""-"")"),"-")</f>
        <v>-</v>
      </c>
      <c r="C13332" s="74">
        <f t="shared" si="104"/>
        <v>0</v>
      </c>
      <c r="D13332" s="74" t="str">
        <f t="shared" si="105"/>
        <v>You: Eh tak apa no problem. InshaAllah kalau ada inquiry atau soalan berkenaan takaful di masa hadapan boleh la contact saya. Semoga dipermudahkan urusan</v>
      </c>
    </row>
    <row r="13333" spans="1:4">
      <c r="B13333" s="74" t="str">
        <f ca="1">IFERROR(__xludf.DUMMYFUNCTION("IF(REGEXMATCH(A13333,""wealth planning""),""Script 1"",""-"")"),"-")</f>
        <v>-</v>
      </c>
      <c r="C13333" s="74">
        <f t="shared" si="104"/>
        <v>0</v>
      </c>
      <c r="D13333" s="74">
        <f t="shared" si="105"/>
        <v>0</v>
      </c>
    </row>
    <row r="13334" spans="1:4">
      <c r="A13334" s="74" t="s">
        <v>8279</v>
      </c>
      <c r="B13334" s="74" t="str">
        <f ca="1">IFERROR(__xludf.DUMMYFUNCTION("IF(REGEXMATCH(A13334,""wealth planning""),""Script 1"",""-"")"),"-")</f>
        <v>-</v>
      </c>
      <c r="C13334" s="74">
        <f t="shared" si="104"/>
        <v>0</v>
      </c>
      <c r="D13334" s="74">
        <f t="shared" si="105"/>
        <v>0</v>
      </c>
    </row>
    <row r="13335" spans="1:4">
      <c r="A13335" s="149">
        <v>45574</v>
      </c>
      <c r="B13335" s="74" t="str">
        <f ca="1">IFERROR(__xludf.DUMMYFUNCTION("IF(REGEXMATCH(A13335,""wealth planning""),""Script 1"",""-"")"),"#VALUE!")</f>
        <v>#VALUE!</v>
      </c>
      <c r="C13335" s="74" t="str">
        <f t="shared" si="104"/>
        <v>Nurul Natasha Jallal</v>
      </c>
      <c r="D13335" s="74">
        <f t="shared" si="105"/>
        <v>0</v>
      </c>
    </row>
    <row r="13336" spans="1:4">
      <c r="A13336" s="149">
        <v>45574</v>
      </c>
      <c r="B13336" s="74" t="str">
        <f ca="1">IFERROR(__xludf.DUMMYFUNCTION("IF(REGEXMATCH(A13336,""wealth planning""),""Script 1"",""-"")"),"#VALUE!")</f>
        <v>#VALUE!</v>
      </c>
      <c r="C13336" s="149">
        <f t="shared" si="104"/>
        <v>45574</v>
      </c>
      <c r="D13336" s="74">
        <f t="shared" si="105"/>
        <v>0</v>
      </c>
    </row>
    <row r="13337" spans="1:4">
      <c r="A13337" s="74" t="s">
        <v>8280</v>
      </c>
      <c r="B13337" s="74" t="str">
        <f ca="1">IFERROR(__xludf.DUMMYFUNCTION("IF(REGEXMATCH(A13337,""wealth planning""),""Script 1"",""-"")"),"Script 1")</f>
        <v>Script 1</v>
      </c>
      <c r="C13337" s="149">
        <f t="shared" si="104"/>
        <v>45574</v>
      </c>
      <c r="D13337" s="74" t="str">
        <f t="shared" si="105"/>
        <v>Nurul Natasha Jallal</v>
      </c>
    </row>
    <row r="13338" spans="1:4">
      <c r="B13338" s="74" t="str">
        <f ca="1">IFERROR(__xludf.DUMMYFUNCTION("IF(REGEXMATCH(A13338,""wealth planning""),""Script 1"",""-"")"),"-")</f>
        <v>-</v>
      </c>
      <c r="C13338" s="74" t="str">
        <f t="shared" si="104"/>
        <v>You: Hai assalamualaikum Nurul Natasha,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338" s="149">
        <f t="shared" si="105"/>
        <v>45574</v>
      </c>
    </row>
    <row r="13339" spans="1:4">
      <c r="B13339" s="74" t="str">
        <f ca="1">IFERROR(__xludf.DUMMYFUNCTION("IF(REGEXMATCH(A13339,""wealth planning""),""Script 1"",""-"")"),"-")</f>
        <v>-</v>
      </c>
      <c r="C13339" s="74">
        <f t="shared" si="104"/>
        <v>0</v>
      </c>
      <c r="D13339" s="149">
        <f t="shared" si="105"/>
        <v>45574</v>
      </c>
    </row>
    <row r="13340" spans="1:4">
      <c r="B13340" s="74" t="str">
        <f ca="1">IFERROR(__xludf.DUMMYFUNCTION("IF(REGEXMATCH(A13340,""wealth planning""),""Script 1"",""-"")"),"-")</f>
        <v>-</v>
      </c>
      <c r="C13340" s="74">
        <f t="shared" si="104"/>
        <v>0</v>
      </c>
      <c r="D13340" s="74" t="str">
        <f t="shared" si="105"/>
        <v>You: Hai assalamualaikum Nurul Natasha,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341" spans="1:4">
      <c r="A13341" s="74" t="s">
        <v>8282</v>
      </c>
      <c r="B13341" s="74" t="str">
        <f ca="1">IFERROR(__xludf.DUMMYFUNCTION("IF(REGEXMATCH(A13341,""wealth planning""),""Script 1"",""-"")"),"-")</f>
        <v>-</v>
      </c>
      <c r="C13341" s="74">
        <f t="shared" si="104"/>
        <v>0</v>
      </c>
      <c r="D13341" s="74">
        <f t="shared" si="105"/>
        <v>0</v>
      </c>
    </row>
    <row r="13342" spans="1:4">
      <c r="A13342" s="74" t="s">
        <v>8283</v>
      </c>
      <c r="B13342" s="74" t="str">
        <f ca="1">IFERROR(__xludf.DUMMYFUNCTION("IF(REGEXMATCH(A13342,""wealth planning""),""Script 1"",""-"")"),"-")</f>
        <v>-</v>
      </c>
      <c r="C13342" s="74" t="str">
        <f t="shared" si="104"/>
        <v>Anis FarihaStatus is reachable</v>
      </c>
      <c r="D13342" s="74">
        <f t="shared" si="105"/>
        <v>0</v>
      </c>
    </row>
    <row r="13343" spans="1:4">
      <c r="A13343" s="149">
        <v>45574</v>
      </c>
      <c r="B13343" s="74" t="str">
        <f ca="1">IFERROR(__xludf.DUMMYFUNCTION("IF(REGEXMATCH(A13343,""wealth planning""),""Script 1"",""-"")"),"#VALUE!")</f>
        <v>#VALUE!</v>
      </c>
      <c r="C13343" s="74" t="str">
        <f t="shared" si="104"/>
        <v>Anis Fariha</v>
      </c>
      <c r="D13343" s="74">
        <f t="shared" si="105"/>
        <v>0</v>
      </c>
    </row>
    <row r="13344" spans="1:4">
      <c r="A13344" s="149">
        <v>45574</v>
      </c>
      <c r="B13344" s="74" t="str">
        <f ca="1">IFERROR(__xludf.DUMMYFUNCTION("IF(REGEXMATCH(A13344,""wealth planning""),""Script 1"",""-"")"),"#VALUE!")</f>
        <v>#VALUE!</v>
      </c>
      <c r="C13344" s="149">
        <f t="shared" si="104"/>
        <v>45574</v>
      </c>
      <c r="D13344" s="74" t="str">
        <f t="shared" si="105"/>
        <v>Anis FarihaStatus is reachable</v>
      </c>
    </row>
    <row r="13345" spans="1:4">
      <c r="A13345" s="74" t="s">
        <v>8284</v>
      </c>
      <c r="B13345" s="74" t="str">
        <f ca="1">IFERROR(__xludf.DUMMYFUNCTION("IF(REGEXMATCH(A13345,""wealth planning""),""Script 1"",""-"")"),"Script 1")</f>
        <v>Script 1</v>
      </c>
      <c r="C13345" s="149">
        <f t="shared" si="104"/>
        <v>45574</v>
      </c>
      <c r="D13345" s="74" t="str">
        <f t="shared" si="105"/>
        <v>Anis Fariha</v>
      </c>
    </row>
    <row r="13346" spans="1:4">
      <c r="B13346" s="74" t="str">
        <f ca="1">IFERROR(__xludf.DUMMYFUNCTION("IF(REGEXMATCH(A13346,""wealth planning""),""Script 1"",""-"")"),"-")</f>
        <v>-</v>
      </c>
      <c r="C13346" s="74" t="str">
        <f t="shared" si="104"/>
        <v>You: Hai assalamualaikum Anis Fariha,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346" s="149">
        <f t="shared" si="105"/>
        <v>45574</v>
      </c>
    </row>
    <row r="13347" spans="1:4">
      <c r="B13347" s="74" t="str">
        <f ca="1">IFERROR(__xludf.DUMMYFUNCTION("IF(REGEXMATCH(A13347,""wealth planning""),""Script 1"",""-"")"),"-")</f>
        <v>-</v>
      </c>
      <c r="C13347" s="74">
        <f t="shared" si="104"/>
        <v>0</v>
      </c>
      <c r="D13347" s="149">
        <f t="shared" si="105"/>
        <v>45574</v>
      </c>
    </row>
    <row r="13348" spans="1:4">
      <c r="B13348" s="74" t="str">
        <f ca="1">IFERROR(__xludf.DUMMYFUNCTION("IF(REGEXMATCH(A13348,""wealth planning""),""Script 1"",""-"")"),"-")</f>
        <v>-</v>
      </c>
      <c r="C13348" s="74">
        <f t="shared" si="104"/>
        <v>0</v>
      </c>
      <c r="D13348" s="74" t="str">
        <f t="shared" si="105"/>
        <v>You: Hai assalamualaikum Anis Fariha,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349" spans="1:4">
      <c r="B13349" s="74" t="str">
        <f ca="1">IFERROR(__xludf.DUMMYFUNCTION("IF(REGEXMATCH(A13349,""wealth planning""),""Script 1"",""-"")"),"-")</f>
        <v>-</v>
      </c>
      <c r="C13349" s="74">
        <f t="shared" si="104"/>
        <v>0</v>
      </c>
      <c r="D13349" s="74">
        <f t="shared" si="105"/>
        <v>0</v>
      </c>
    </row>
    <row r="13350" spans="1:4">
      <c r="A13350" s="74" t="s">
        <v>8287</v>
      </c>
      <c r="B13350" s="74" t="str">
        <f ca="1">IFERROR(__xludf.DUMMYFUNCTION("IF(REGEXMATCH(A13350,""wealth planning""),""Script 1"",""-"")"),"-")</f>
        <v>-</v>
      </c>
      <c r="C13350" s="74">
        <f t="shared" si="104"/>
        <v>0</v>
      </c>
      <c r="D13350" s="74">
        <f t="shared" si="105"/>
        <v>0</v>
      </c>
    </row>
    <row r="13351" spans="1:4">
      <c r="A13351" s="149">
        <v>45574</v>
      </c>
      <c r="B13351" s="74" t="str">
        <f ca="1">IFERROR(__xludf.DUMMYFUNCTION("IF(REGEXMATCH(A13351,""wealth planning""),""Script 1"",""-"")"),"#VALUE!")</f>
        <v>#VALUE!</v>
      </c>
      <c r="C13351" s="74" t="str">
        <f t="shared" si="104"/>
        <v>Nur Afifah Mazlan</v>
      </c>
      <c r="D13351" s="74">
        <f t="shared" si="105"/>
        <v>0</v>
      </c>
    </row>
    <row r="13352" spans="1:4">
      <c r="A13352" s="149">
        <v>45574</v>
      </c>
      <c r="B13352" s="74" t="str">
        <f ca="1">IFERROR(__xludf.DUMMYFUNCTION("IF(REGEXMATCH(A13352,""wealth planning""),""Script 1"",""-"")"),"#VALUE!")</f>
        <v>#VALUE!</v>
      </c>
      <c r="C13352" s="149">
        <f t="shared" si="104"/>
        <v>45574</v>
      </c>
      <c r="D13352" s="74">
        <f t="shared" si="105"/>
        <v>0</v>
      </c>
    </row>
    <row r="13353" spans="1:4">
      <c r="A13353" s="74" t="s">
        <v>8288</v>
      </c>
      <c r="B13353" s="74" t="str">
        <f ca="1">IFERROR(__xludf.DUMMYFUNCTION("IF(REGEXMATCH(A13353,""wealth planning""),""Script 1"",""-"")"),"Script 1")</f>
        <v>Script 1</v>
      </c>
      <c r="C13353" s="149">
        <f t="shared" si="104"/>
        <v>45574</v>
      </c>
      <c r="D13353" s="74" t="str">
        <f t="shared" si="105"/>
        <v>Nur Afifah Mazlan</v>
      </c>
    </row>
    <row r="13354" spans="1:4">
      <c r="B13354" s="74" t="str">
        <f ca="1">IFERROR(__xludf.DUMMYFUNCTION("IF(REGEXMATCH(A13354,""wealth planning""),""Script 1"",""-"")"),"-")</f>
        <v>-</v>
      </c>
      <c r="C13354" s="74" t="str">
        <f t="shared" si="104"/>
        <v>You: Hai assalamualaikum Nur Afifah,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354" s="149">
        <f t="shared" si="105"/>
        <v>45574</v>
      </c>
    </row>
    <row r="13355" spans="1:4">
      <c r="B13355" s="74" t="str">
        <f ca="1">IFERROR(__xludf.DUMMYFUNCTION("IF(REGEXMATCH(A13355,""wealth planning""),""Script 1"",""-"")"),"-")</f>
        <v>-</v>
      </c>
      <c r="C13355" s="74">
        <f t="shared" si="104"/>
        <v>0</v>
      </c>
      <c r="D13355" s="149">
        <f t="shared" si="105"/>
        <v>45574</v>
      </c>
    </row>
    <row r="13356" spans="1:4">
      <c r="B13356" s="74" t="str">
        <f ca="1">IFERROR(__xludf.DUMMYFUNCTION("IF(REGEXMATCH(A13356,""wealth planning""),""Script 1"",""-"")"),"-")</f>
        <v>-</v>
      </c>
      <c r="C13356" s="74">
        <f t="shared" si="104"/>
        <v>0</v>
      </c>
      <c r="D13356" s="74" t="str">
        <f t="shared" si="105"/>
        <v>You: Hai assalamualaikum Nur Afifah,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357" spans="1:4">
      <c r="B13357" s="74" t="str">
        <f ca="1">IFERROR(__xludf.DUMMYFUNCTION("IF(REGEXMATCH(A13357,""wealth planning""),""Script 1"",""-"")"),"-")</f>
        <v>-</v>
      </c>
      <c r="C13357" s="74">
        <f t="shared" si="104"/>
        <v>0</v>
      </c>
      <c r="D13357" s="74">
        <f t="shared" si="105"/>
        <v>0</v>
      </c>
    </row>
    <row r="13358" spans="1:4">
      <c r="A13358" s="74" t="s">
        <v>8291</v>
      </c>
      <c r="B13358" s="74" t="str">
        <f ca="1">IFERROR(__xludf.DUMMYFUNCTION("IF(REGEXMATCH(A13358,""wealth planning""),""Script 1"",""-"")"),"-")</f>
        <v>-</v>
      </c>
      <c r="C13358" s="74">
        <f t="shared" si="104"/>
        <v>0</v>
      </c>
      <c r="D13358" s="74">
        <f t="shared" si="105"/>
        <v>0</v>
      </c>
    </row>
    <row r="13359" spans="1:4">
      <c r="A13359" s="149">
        <v>45574</v>
      </c>
      <c r="B13359" s="74" t="str">
        <f ca="1">IFERROR(__xludf.DUMMYFUNCTION("IF(REGEXMATCH(A13359,""wealth planning""),""Script 1"",""-"")"),"#VALUE!")</f>
        <v>#VALUE!</v>
      </c>
      <c r="C13359" s="74" t="str">
        <f t="shared" si="104"/>
        <v>Nazif Syazwan Ahmad Tajudin</v>
      </c>
      <c r="D13359" s="74">
        <f t="shared" si="105"/>
        <v>0</v>
      </c>
    </row>
    <row r="13360" spans="1:4">
      <c r="A13360" s="149">
        <v>45574</v>
      </c>
      <c r="B13360" s="74" t="str">
        <f ca="1">IFERROR(__xludf.DUMMYFUNCTION("IF(REGEXMATCH(A13360,""wealth planning""),""Script 1"",""-"")"),"#VALUE!")</f>
        <v>#VALUE!</v>
      </c>
      <c r="C13360" s="149">
        <f t="shared" si="104"/>
        <v>45574</v>
      </c>
      <c r="D13360" s="74">
        <f t="shared" si="105"/>
        <v>0</v>
      </c>
    </row>
    <row r="13361" spans="1:4">
      <c r="A13361" s="74" t="s">
        <v>8292</v>
      </c>
      <c r="B13361" s="74" t="str">
        <f ca="1">IFERROR(__xludf.DUMMYFUNCTION("IF(REGEXMATCH(A13361,""wealth planning""),""Script 1"",""-"")"),"Script 1")</f>
        <v>Script 1</v>
      </c>
      <c r="C13361" s="149">
        <f t="shared" si="104"/>
        <v>45574</v>
      </c>
      <c r="D13361" s="74" t="str">
        <f t="shared" si="105"/>
        <v>Nazif Syazwan Ahmad Tajudin</v>
      </c>
    </row>
    <row r="13362" spans="1:4">
      <c r="B13362" s="74" t="str">
        <f ca="1">IFERROR(__xludf.DUMMYFUNCTION("IF(REGEXMATCH(A13362,""wealth planning""),""Script 1"",""-"")"),"-")</f>
        <v>-</v>
      </c>
      <c r="C13362" s="74" t="str">
        <f t="shared" si="104"/>
        <v>You: Hai assalamualaikum Nazif,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362" s="149">
        <f t="shared" si="105"/>
        <v>45574</v>
      </c>
    </row>
    <row r="13363" spans="1:4">
      <c r="B13363" s="74" t="str">
        <f ca="1">IFERROR(__xludf.DUMMYFUNCTION("IF(REGEXMATCH(A13363,""wealth planning""),""Script 1"",""-"")"),"-")</f>
        <v>-</v>
      </c>
      <c r="C13363" s="74">
        <f t="shared" si="104"/>
        <v>0</v>
      </c>
      <c r="D13363" s="149">
        <f t="shared" si="105"/>
        <v>45574</v>
      </c>
    </row>
    <row r="13364" spans="1:4">
      <c r="B13364" s="74" t="str">
        <f ca="1">IFERROR(__xludf.DUMMYFUNCTION("IF(REGEXMATCH(A13364,""wealth planning""),""Script 1"",""-"")"),"-")</f>
        <v>-</v>
      </c>
      <c r="C13364" s="74">
        <f t="shared" si="104"/>
        <v>0</v>
      </c>
      <c r="D13364" s="74" t="str">
        <f t="shared" si="105"/>
        <v>You: Hai assalamualaikum Nazif,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365" spans="1:4">
      <c r="A13365" s="74" t="s">
        <v>8294</v>
      </c>
      <c r="B13365" s="74" t="str">
        <f ca="1">IFERROR(__xludf.DUMMYFUNCTION("IF(REGEXMATCH(A13365,""wealth planning""),""Script 1"",""-"")"),"-")</f>
        <v>-</v>
      </c>
      <c r="C13365" s="74">
        <f t="shared" si="104"/>
        <v>0</v>
      </c>
      <c r="D13365" s="74">
        <f t="shared" si="105"/>
        <v>0</v>
      </c>
    </row>
    <row r="13366" spans="1:4">
      <c r="A13366" s="74" t="s">
        <v>8294</v>
      </c>
      <c r="B13366" s="74" t="str">
        <f ca="1">IFERROR(__xludf.DUMMYFUNCTION("IF(REGEXMATCH(A13366,""wealth planning""),""Script 1"",""-"")"),"-")</f>
        <v>-</v>
      </c>
      <c r="C13366" s="74" t="str">
        <f t="shared" si="104"/>
        <v>Fatehah Zainudin</v>
      </c>
      <c r="D13366" s="74">
        <f t="shared" si="105"/>
        <v>0</v>
      </c>
    </row>
    <row r="13367" spans="1:4">
      <c r="A13367" s="149">
        <v>45574</v>
      </c>
      <c r="B13367" s="74" t="str">
        <f ca="1">IFERROR(__xludf.DUMMYFUNCTION("IF(REGEXMATCH(A13367,""wealth planning""),""Script 1"",""-"")"),"#VALUE!")</f>
        <v>#VALUE!</v>
      </c>
      <c r="C13367" s="74" t="str">
        <f t="shared" si="104"/>
        <v>Fatehah Zainudin</v>
      </c>
      <c r="D13367" s="74">
        <f t="shared" si="105"/>
        <v>0</v>
      </c>
    </row>
    <row r="13368" spans="1:4">
      <c r="A13368" s="149">
        <v>45574</v>
      </c>
      <c r="B13368" s="74" t="str">
        <f ca="1">IFERROR(__xludf.DUMMYFUNCTION("IF(REGEXMATCH(A13368,""wealth planning""),""Script 1"",""-"")"),"#VALUE!")</f>
        <v>#VALUE!</v>
      </c>
      <c r="C13368" s="149">
        <f t="shared" si="104"/>
        <v>45574</v>
      </c>
      <c r="D13368" s="74" t="str">
        <f t="shared" si="105"/>
        <v>Fatehah Zainudin</v>
      </c>
    </row>
    <row r="13369" spans="1:4">
      <c r="A13369" s="74" t="s">
        <v>8295</v>
      </c>
      <c r="B13369" s="74" t="str">
        <f ca="1">IFERROR(__xludf.DUMMYFUNCTION("IF(REGEXMATCH(A13369,""wealth planning""),""Script 1"",""-"")"),"Script 1")</f>
        <v>Script 1</v>
      </c>
      <c r="C13369" s="149">
        <f t="shared" si="104"/>
        <v>45574</v>
      </c>
      <c r="D13369" s="74" t="str">
        <f t="shared" si="105"/>
        <v>Fatehah Zainudin</v>
      </c>
    </row>
    <row r="13370" spans="1:4">
      <c r="B13370" s="74" t="str">
        <f ca="1">IFERROR(__xludf.DUMMYFUNCTION("IF(REGEXMATCH(A13370,""wealth planning""),""Script 1"",""-"")"),"-")</f>
        <v>-</v>
      </c>
      <c r="C13370" s="74" t="str">
        <f t="shared" si="104"/>
        <v>You: Hai assalamualaikum Fatehah,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370" s="149">
        <f t="shared" si="105"/>
        <v>45574</v>
      </c>
    </row>
    <row r="13371" spans="1:4">
      <c r="B13371" s="74" t="str">
        <f ca="1">IFERROR(__xludf.DUMMYFUNCTION("IF(REGEXMATCH(A13371,""wealth planning""),""Script 1"",""-"")"),"-")</f>
        <v>-</v>
      </c>
      <c r="C13371" s="74">
        <f t="shared" si="104"/>
        <v>0</v>
      </c>
      <c r="D13371" s="149">
        <f t="shared" si="105"/>
        <v>45574</v>
      </c>
    </row>
    <row r="13372" spans="1:4">
      <c r="B13372" s="74" t="str">
        <f ca="1">IFERROR(__xludf.DUMMYFUNCTION("IF(REGEXMATCH(A13372,""wealth planning""),""Script 1"",""-"")"),"-")</f>
        <v>-</v>
      </c>
      <c r="C13372" s="74">
        <f t="shared" si="104"/>
        <v>0</v>
      </c>
      <c r="D13372" s="74" t="str">
        <f t="shared" si="105"/>
        <v>You: Hai assalamualaikum Fatehah,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373" spans="1:4">
      <c r="A13373" s="74" t="s">
        <v>8297</v>
      </c>
      <c r="B13373" s="74" t="str">
        <f ca="1">IFERROR(__xludf.DUMMYFUNCTION("IF(REGEXMATCH(A13373,""wealth planning""),""Script 1"",""-"")"),"-")</f>
        <v>-</v>
      </c>
      <c r="C13373" s="74">
        <f t="shared" si="104"/>
        <v>0</v>
      </c>
      <c r="D13373" s="74">
        <f t="shared" si="105"/>
        <v>0</v>
      </c>
    </row>
    <row r="13374" spans="1:4">
      <c r="A13374" s="74" t="s">
        <v>8298</v>
      </c>
      <c r="B13374" s="74" t="str">
        <f ca="1">IFERROR(__xludf.DUMMYFUNCTION("IF(REGEXMATCH(A13374,""wealth planning""),""Script 1"",""-"")"),"-")</f>
        <v>-</v>
      </c>
      <c r="C13374" s="74" t="str">
        <f t="shared" si="104"/>
        <v>Adib JumainStatus is reachable</v>
      </c>
      <c r="D13374" s="74">
        <f t="shared" si="105"/>
        <v>0</v>
      </c>
    </row>
    <row r="13375" spans="1:4">
      <c r="A13375" s="149">
        <v>45574</v>
      </c>
      <c r="B13375" s="74" t="str">
        <f ca="1">IFERROR(__xludf.DUMMYFUNCTION("IF(REGEXMATCH(A13375,""wealth planning""),""Script 1"",""-"")"),"#VALUE!")</f>
        <v>#VALUE!</v>
      </c>
      <c r="C13375" s="74" t="str">
        <f t="shared" si="104"/>
        <v>Adib Jumain</v>
      </c>
      <c r="D13375" s="74">
        <f t="shared" si="105"/>
        <v>0</v>
      </c>
    </row>
    <row r="13376" spans="1:4">
      <c r="A13376" s="149">
        <v>45574</v>
      </c>
      <c r="B13376" s="74" t="str">
        <f ca="1">IFERROR(__xludf.DUMMYFUNCTION("IF(REGEXMATCH(A13376,""wealth planning""),""Script 1"",""-"")"),"#VALUE!")</f>
        <v>#VALUE!</v>
      </c>
      <c r="C13376" s="149">
        <f t="shared" si="104"/>
        <v>45574</v>
      </c>
      <c r="D13376" s="74" t="str">
        <f t="shared" si="105"/>
        <v>Adib JumainStatus is reachable</v>
      </c>
    </row>
    <row r="13377" spans="1:4">
      <c r="A13377" s="74" t="s">
        <v>3890</v>
      </c>
      <c r="B13377" s="74" t="str">
        <f ca="1">IFERROR(__xludf.DUMMYFUNCTION("IF(REGEXMATCH(A13377,""wealth planning""),""Script 1"",""-"")"),"Script 1")</f>
        <v>Script 1</v>
      </c>
      <c r="C13377" s="149">
        <f t="shared" si="104"/>
        <v>45574</v>
      </c>
      <c r="D13377" s="74" t="str">
        <f t="shared" si="105"/>
        <v>Adib Jumain</v>
      </c>
    </row>
    <row r="13378" spans="1:4">
      <c r="B13378" s="74" t="str">
        <f ca="1">IFERROR(__xludf.DUMMYFUNCTION("IF(REGEXMATCH(A13378,""wealth planning""),""Script 1"",""-"")"),"-")</f>
        <v>-</v>
      </c>
      <c r="C13378" s="74" t="str">
        <f t="shared" si="104"/>
        <v>You: Hai assalamualaikum Adib,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378" s="149">
        <f t="shared" si="105"/>
        <v>45574</v>
      </c>
    </row>
    <row r="13379" spans="1:4">
      <c r="B13379" s="74" t="str">
        <f ca="1">IFERROR(__xludf.DUMMYFUNCTION("IF(REGEXMATCH(A13379,""wealth planning""),""Script 1"",""-"")"),"-")</f>
        <v>-</v>
      </c>
      <c r="C13379" s="74">
        <f t="shared" si="104"/>
        <v>0</v>
      </c>
      <c r="D13379" s="149">
        <f t="shared" si="105"/>
        <v>45574</v>
      </c>
    </row>
    <row r="13380" spans="1:4">
      <c r="B13380" s="74" t="str">
        <f ca="1">IFERROR(__xludf.DUMMYFUNCTION("IF(REGEXMATCH(A13380,""wealth planning""),""Script 1"",""-"")"),"-")</f>
        <v>-</v>
      </c>
      <c r="C13380" s="74">
        <f t="shared" si="104"/>
        <v>0</v>
      </c>
      <c r="D13380" s="74" t="str">
        <f t="shared" si="105"/>
        <v>You: Hai assalamualaikum Adib,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381" spans="1:4">
      <c r="A13381" s="74" t="s">
        <v>8300</v>
      </c>
      <c r="B13381" s="74" t="str">
        <f ca="1">IFERROR(__xludf.DUMMYFUNCTION("IF(REGEXMATCH(A13381,""wealth planning""),""Script 1"",""-"")"),"-")</f>
        <v>-</v>
      </c>
      <c r="C13381" s="74">
        <f t="shared" si="104"/>
        <v>0</v>
      </c>
      <c r="D13381" s="74">
        <f t="shared" si="105"/>
        <v>0</v>
      </c>
    </row>
    <row r="13382" spans="1:4">
      <c r="A13382" s="74" t="s">
        <v>8300</v>
      </c>
      <c r="B13382" s="74" t="str">
        <f ca="1">IFERROR(__xludf.DUMMYFUNCTION("IF(REGEXMATCH(A13382,""wealth planning""),""Script 1"",""-"")"),"-")</f>
        <v>-</v>
      </c>
      <c r="C13382" s="74" t="str">
        <f t="shared" si="104"/>
        <v>Puteri Ainurul Megat Ainuddin</v>
      </c>
      <c r="D13382" s="74">
        <f t="shared" si="105"/>
        <v>0</v>
      </c>
    </row>
    <row r="13383" spans="1:4">
      <c r="A13383" s="149">
        <v>45574</v>
      </c>
      <c r="B13383" s="74" t="str">
        <f ca="1">IFERROR(__xludf.DUMMYFUNCTION("IF(REGEXMATCH(A13383,""wealth planning""),""Script 1"",""-"")"),"#VALUE!")</f>
        <v>#VALUE!</v>
      </c>
      <c r="C13383" s="74" t="str">
        <f t="shared" si="104"/>
        <v>Puteri Ainurul Megat Ainuddin</v>
      </c>
      <c r="D13383" s="74">
        <f t="shared" si="105"/>
        <v>0</v>
      </c>
    </row>
    <row r="13384" spans="1:4">
      <c r="A13384" s="149">
        <v>45574</v>
      </c>
      <c r="B13384" s="74" t="str">
        <f ca="1">IFERROR(__xludf.DUMMYFUNCTION("IF(REGEXMATCH(A13384,""wealth planning""),""Script 1"",""-"")"),"#VALUE!")</f>
        <v>#VALUE!</v>
      </c>
      <c r="C13384" s="149">
        <f t="shared" si="104"/>
        <v>45574</v>
      </c>
      <c r="D13384" s="74" t="str">
        <f t="shared" si="105"/>
        <v>Puteri Ainurul Megat Ainuddin</v>
      </c>
    </row>
    <row r="13385" spans="1:4">
      <c r="A13385" s="74" t="s">
        <v>8301</v>
      </c>
      <c r="B13385" s="74" t="str">
        <f ca="1">IFERROR(__xludf.DUMMYFUNCTION("IF(REGEXMATCH(A13385,""wealth planning""),""Script 1"",""-"")"),"Script 1")</f>
        <v>Script 1</v>
      </c>
      <c r="C13385" s="149">
        <f t="shared" si="104"/>
        <v>45574</v>
      </c>
      <c r="D13385" s="74" t="str">
        <f t="shared" si="105"/>
        <v>Puteri Ainurul Megat Ainuddin</v>
      </c>
    </row>
    <row r="13386" spans="1:4">
      <c r="B13386" s="74" t="str">
        <f ca="1">IFERROR(__xludf.DUMMYFUNCTION("IF(REGEXMATCH(A13386,""wealth planning""),""Script 1"",""-"")"),"-")</f>
        <v>-</v>
      </c>
      <c r="C13386" s="74" t="str">
        <f t="shared" si="104"/>
        <v>You: Hai assalamualaikum Puteri Ainurul,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386" s="149">
        <f t="shared" si="105"/>
        <v>45574</v>
      </c>
    </row>
    <row r="13387" spans="1:4">
      <c r="B13387" s="74" t="str">
        <f ca="1">IFERROR(__xludf.DUMMYFUNCTION("IF(REGEXMATCH(A13387,""wealth planning""),""Script 1"",""-"")"),"-")</f>
        <v>-</v>
      </c>
      <c r="C13387" s="74">
        <f t="shared" si="104"/>
        <v>0</v>
      </c>
      <c r="D13387" s="149">
        <f t="shared" si="105"/>
        <v>45574</v>
      </c>
    </row>
    <row r="13388" spans="1:4">
      <c r="B13388" s="74" t="str">
        <f ca="1">IFERROR(__xludf.DUMMYFUNCTION("IF(REGEXMATCH(A13388,""wealth planning""),""Script 1"",""-"")"),"-")</f>
        <v>-</v>
      </c>
      <c r="C13388" s="74">
        <f t="shared" si="104"/>
        <v>0</v>
      </c>
      <c r="D13388" s="74" t="str">
        <f t="shared" si="105"/>
        <v>You: Hai assalamualaikum Puteri Ainurul,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389" spans="1:4">
      <c r="A13389" s="74" t="s">
        <v>8303</v>
      </c>
      <c r="B13389" s="74" t="str">
        <f ca="1">IFERROR(__xludf.DUMMYFUNCTION("IF(REGEXMATCH(A13389,""wealth planning""),""Script 1"",""-"")"),"-")</f>
        <v>-</v>
      </c>
      <c r="C13389" s="74">
        <f t="shared" si="104"/>
        <v>0</v>
      </c>
      <c r="D13389" s="74">
        <f t="shared" si="105"/>
        <v>0</v>
      </c>
    </row>
    <row r="13390" spans="1:4">
      <c r="A13390" s="74" t="s">
        <v>8304</v>
      </c>
      <c r="B13390" s="74" t="str">
        <f ca="1">IFERROR(__xludf.DUMMYFUNCTION("IF(REGEXMATCH(A13390,""wealth planning""),""Script 1"",""-"")"),"-")</f>
        <v>-</v>
      </c>
      <c r="C13390" s="74" t="str">
        <f t="shared" si="104"/>
        <v>Nurul AlisStatus is reachable</v>
      </c>
      <c r="D13390" s="74">
        <f t="shared" si="105"/>
        <v>0</v>
      </c>
    </row>
    <row r="13391" spans="1:4">
      <c r="A13391" s="149">
        <v>45574</v>
      </c>
      <c r="B13391" s="74" t="str">
        <f ca="1">IFERROR(__xludf.DUMMYFUNCTION("IF(REGEXMATCH(A13391,""wealth planning""),""Script 1"",""-"")"),"#VALUE!")</f>
        <v>#VALUE!</v>
      </c>
      <c r="C13391" s="74" t="str">
        <f t="shared" si="104"/>
        <v>Nurul Alis</v>
      </c>
      <c r="D13391" s="74">
        <f t="shared" si="105"/>
        <v>0</v>
      </c>
    </row>
    <row r="13392" spans="1:4">
      <c r="A13392" s="149">
        <v>45574</v>
      </c>
      <c r="B13392" s="74" t="str">
        <f ca="1">IFERROR(__xludf.DUMMYFUNCTION("IF(REGEXMATCH(A13392,""wealth planning""),""Script 1"",""-"")"),"#VALUE!")</f>
        <v>#VALUE!</v>
      </c>
      <c r="C13392" s="149">
        <f t="shared" si="104"/>
        <v>45574</v>
      </c>
      <c r="D13392" s="74" t="str">
        <f t="shared" si="105"/>
        <v>Nurul AlisStatus is reachable</v>
      </c>
    </row>
    <row r="13393" spans="1:4">
      <c r="A13393" s="74" t="s">
        <v>8305</v>
      </c>
      <c r="B13393" s="74" t="str">
        <f ca="1">IFERROR(__xludf.DUMMYFUNCTION("IF(REGEXMATCH(A13393,""wealth planning""),""Script 1"",""-"")"),"Script 1")</f>
        <v>Script 1</v>
      </c>
      <c r="C13393" s="149">
        <f t="shared" si="104"/>
        <v>45574</v>
      </c>
      <c r="D13393" s="74" t="str">
        <f t="shared" si="105"/>
        <v>Nurul Alis</v>
      </c>
    </row>
    <row r="13394" spans="1:4">
      <c r="B13394" s="74" t="str">
        <f ca="1">IFERROR(__xludf.DUMMYFUNCTION("IF(REGEXMATCH(A13394,""wealth planning""),""Script 1"",""-"")"),"-")</f>
        <v>-</v>
      </c>
      <c r="C13394" s="74" t="str">
        <f t="shared" si="104"/>
        <v>You: Hai assalamualaikum Nurul Alis,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394" s="149">
        <f t="shared" si="105"/>
        <v>45574</v>
      </c>
    </row>
    <row r="13395" spans="1:4">
      <c r="B13395" s="74" t="str">
        <f ca="1">IFERROR(__xludf.DUMMYFUNCTION("IF(REGEXMATCH(A13395,""wealth planning""),""Script 1"",""-"")"),"-")</f>
        <v>-</v>
      </c>
      <c r="C13395" s="74">
        <f t="shared" si="104"/>
        <v>0</v>
      </c>
      <c r="D13395" s="149">
        <f t="shared" si="105"/>
        <v>45574</v>
      </c>
    </row>
    <row r="13396" spans="1:4">
      <c r="B13396" s="74" t="str">
        <f ca="1">IFERROR(__xludf.DUMMYFUNCTION("IF(REGEXMATCH(A13396,""wealth planning""),""Script 1"",""-"")"),"-")</f>
        <v>-</v>
      </c>
      <c r="C13396" s="74">
        <f t="shared" si="104"/>
        <v>0</v>
      </c>
      <c r="D13396" s="74" t="str">
        <f t="shared" si="105"/>
        <v>You: Hai assalamualaikum Nurul Alis,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397" spans="1:4">
      <c r="B13397" s="74" t="str">
        <f ca="1">IFERROR(__xludf.DUMMYFUNCTION("IF(REGEXMATCH(A13397,""wealth planning""),""Script 1"",""-"")"),"-")</f>
        <v>-</v>
      </c>
      <c r="C13397" s="74">
        <f t="shared" si="104"/>
        <v>0</v>
      </c>
      <c r="D13397" s="74">
        <f t="shared" si="105"/>
        <v>0</v>
      </c>
    </row>
    <row r="13398" spans="1:4">
      <c r="A13398" s="74" t="s">
        <v>8308</v>
      </c>
      <c r="B13398" s="74" t="str">
        <f ca="1">IFERROR(__xludf.DUMMYFUNCTION("IF(REGEXMATCH(A13398,""wealth planning""),""Script 1"",""-"")"),"-")</f>
        <v>-</v>
      </c>
      <c r="C13398" s="74">
        <f t="shared" si="104"/>
        <v>0</v>
      </c>
      <c r="D13398" s="74">
        <f t="shared" si="105"/>
        <v>0</v>
      </c>
    </row>
    <row r="13399" spans="1:4">
      <c r="A13399" s="149">
        <v>45574</v>
      </c>
      <c r="B13399" s="74" t="str">
        <f ca="1">IFERROR(__xludf.DUMMYFUNCTION("IF(REGEXMATCH(A13399,""wealth planning""),""Script 1"",""-"")"),"#VALUE!")</f>
        <v>#VALUE!</v>
      </c>
      <c r="C13399" s="74" t="str">
        <f t="shared" si="104"/>
        <v>Nurhafizatul Syafina</v>
      </c>
      <c r="D13399" s="74">
        <f t="shared" si="105"/>
        <v>0</v>
      </c>
    </row>
    <row r="13400" spans="1:4">
      <c r="A13400" s="149">
        <v>45574</v>
      </c>
      <c r="B13400" s="74" t="str">
        <f ca="1">IFERROR(__xludf.DUMMYFUNCTION("IF(REGEXMATCH(A13400,""wealth planning""),""Script 1"",""-"")"),"#VALUE!")</f>
        <v>#VALUE!</v>
      </c>
      <c r="C13400" s="149">
        <f t="shared" si="104"/>
        <v>45574</v>
      </c>
      <c r="D13400" s="74">
        <f t="shared" si="105"/>
        <v>0</v>
      </c>
    </row>
    <row r="13401" spans="1:4">
      <c r="A13401" s="74" t="s">
        <v>8309</v>
      </c>
      <c r="B13401" s="74" t="str">
        <f ca="1">IFERROR(__xludf.DUMMYFUNCTION("IF(REGEXMATCH(A13401,""wealth planning""),""Script 1"",""-"")"),"Script 1")</f>
        <v>Script 1</v>
      </c>
      <c r="C13401" s="149">
        <f t="shared" si="104"/>
        <v>45574</v>
      </c>
      <c r="D13401" s="74" t="str">
        <f t="shared" si="105"/>
        <v>Nurhafizatul Syafina</v>
      </c>
    </row>
    <row r="13402" spans="1:4">
      <c r="B13402" s="74" t="str">
        <f ca="1">IFERROR(__xludf.DUMMYFUNCTION("IF(REGEXMATCH(A13402,""wealth planning""),""Script 1"",""-"")"),"-")</f>
        <v>-</v>
      </c>
      <c r="C13402" s="74" t="str">
        <f t="shared" si="104"/>
        <v>You: Hai assalamualaikum Nurhafizatul,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402" s="149">
        <f t="shared" si="105"/>
        <v>45574</v>
      </c>
    </row>
    <row r="13403" spans="1:4">
      <c r="B13403" s="74" t="str">
        <f ca="1">IFERROR(__xludf.DUMMYFUNCTION("IF(REGEXMATCH(A13403,""wealth planning""),""Script 1"",""-"")"),"-")</f>
        <v>-</v>
      </c>
      <c r="C13403" s="74">
        <f t="shared" si="104"/>
        <v>0</v>
      </c>
      <c r="D13403" s="149">
        <f t="shared" si="105"/>
        <v>45574</v>
      </c>
    </row>
    <row r="13404" spans="1:4">
      <c r="B13404" s="74" t="str">
        <f ca="1">IFERROR(__xludf.DUMMYFUNCTION("IF(REGEXMATCH(A13404,""wealth planning""),""Script 1"",""-"")"),"-")</f>
        <v>-</v>
      </c>
      <c r="C13404" s="74">
        <f t="shared" si="104"/>
        <v>0</v>
      </c>
      <c r="D13404" s="74" t="str">
        <f t="shared" si="105"/>
        <v>You: Hai assalamualaikum Nurhafizatul,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405" spans="1:4">
      <c r="A13405" s="74" t="s">
        <v>8311</v>
      </c>
      <c r="B13405" s="74" t="str">
        <f ca="1">IFERROR(__xludf.DUMMYFUNCTION("IF(REGEXMATCH(A13405,""wealth planning""),""Script 1"",""-"")"),"-")</f>
        <v>-</v>
      </c>
      <c r="C13405" s="74">
        <f t="shared" si="104"/>
        <v>0</v>
      </c>
      <c r="D13405" s="74">
        <f t="shared" si="105"/>
        <v>0</v>
      </c>
    </row>
    <row r="13406" spans="1:4">
      <c r="A13406" s="74" t="s">
        <v>8312</v>
      </c>
      <c r="B13406" s="74" t="str">
        <f ca="1">IFERROR(__xludf.DUMMYFUNCTION("IF(REGEXMATCH(A13406,""wealth planning""),""Script 1"",""-"")"),"-")</f>
        <v>-</v>
      </c>
      <c r="C13406" s="74" t="str">
        <f t="shared" si="104"/>
        <v>Hanif AffandiStatus is reachable</v>
      </c>
      <c r="D13406" s="74">
        <f t="shared" si="105"/>
        <v>0</v>
      </c>
    </row>
    <row r="13407" spans="1:4">
      <c r="A13407" s="149">
        <v>45574</v>
      </c>
      <c r="B13407" s="74" t="str">
        <f ca="1">IFERROR(__xludf.DUMMYFUNCTION("IF(REGEXMATCH(A13407,""wealth planning""),""Script 1"",""-"")"),"#VALUE!")</f>
        <v>#VALUE!</v>
      </c>
      <c r="C13407" s="74" t="str">
        <f t="shared" si="104"/>
        <v>Hanif Affandi</v>
      </c>
      <c r="D13407" s="74">
        <f t="shared" si="105"/>
        <v>0</v>
      </c>
    </row>
    <row r="13408" spans="1:4">
      <c r="A13408" s="149">
        <v>45574</v>
      </c>
      <c r="B13408" s="74" t="str">
        <f ca="1">IFERROR(__xludf.DUMMYFUNCTION("IF(REGEXMATCH(A13408,""wealth planning""),""Script 1"",""-"")"),"#VALUE!")</f>
        <v>#VALUE!</v>
      </c>
      <c r="C13408" s="149">
        <f t="shared" si="104"/>
        <v>45574</v>
      </c>
      <c r="D13408" s="74" t="str">
        <f t="shared" si="105"/>
        <v>Hanif AffandiStatus is reachable</v>
      </c>
    </row>
    <row r="13409" spans="1:4">
      <c r="A13409" s="74" t="s">
        <v>8313</v>
      </c>
      <c r="B13409" s="74" t="str">
        <f ca="1">IFERROR(__xludf.DUMMYFUNCTION("IF(REGEXMATCH(A13409,""wealth planning""),""Script 1"",""-"")"),"Script 1")</f>
        <v>Script 1</v>
      </c>
      <c r="C13409" s="149">
        <f t="shared" si="104"/>
        <v>45574</v>
      </c>
      <c r="D13409" s="74" t="str">
        <f t="shared" si="105"/>
        <v>Hanif Affandi</v>
      </c>
    </row>
    <row r="13410" spans="1:4">
      <c r="B13410" s="74" t="str">
        <f ca="1">IFERROR(__xludf.DUMMYFUNCTION("IF(REGEXMATCH(A13410,""wealth planning""),""Script 1"",""-"")"),"-")</f>
        <v>-</v>
      </c>
      <c r="C13410" s="74" t="str">
        <f t="shared" si="104"/>
        <v>You: Hai assalamualaikum Hanif,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410" s="149">
        <f t="shared" si="105"/>
        <v>45574</v>
      </c>
    </row>
    <row r="13411" spans="1:4">
      <c r="B13411" s="74" t="str">
        <f ca="1">IFERROR(__xludf.DUMMYFUNCTION("IF(REGEXMATCH(A13411,""wealth planning""),""Script 1"",""-"")"),"-")</f>
        <v>-</v>
      </c>
      <c r="C13411" s="74">
        <f t="shared" si="104"/>
        <v>0</v>
      </c>
      <c r="D13411" s="149">
        <f t="shared" si="105"/>
        <v>45574</v>
      </c>
    </row>
    <row r="13412" spans="1:4">
      <c r="B13412" s="74" t="str">
        <f ca="1">IFERROR(__xludf.DUMMYFUNCTION("IF(REGEXMATCH(A13412,""wealth planning""),""Script 1"",""-"")"),"-")</f>
        <v>-</v>
      </c>
      <c r="C13412" s="74">
        <f t="shared" si="104"/>
        <v>0</v>
      </c>
      <c r="D13412" s="74" t="str">
        <f t="shared" si="105"/>
        <v>You: Hai assalamualaikum Hanif,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413" spans="1:4">
      <c r="A13413" s="74" t="s">
        <v>8315</v>
      </c>
      <c r="B13413" s="74" t="str">
        <f ca="1">IFERROR(__xludf.DUMMYFUNCTION("IF(REGEXMATCH(A13413,""wealth planning""),""Script 1"",""-"")"),"-")</f>
        <v>-</v>
      </c>
      <c r="C13413" s="74">
        <f t="shared" si="104"/>
        <v>0</v>
      </c>
      <c r="D13413" s="74">
        <f t="shared" si="105"/>
        <v>0</v>
      </c>
    </row>
    <row r="13414" spans="1:4">
      <c r="A13414" s="74" t="s">
        <v>8316</v>
      </c>
      <c r="B13414" s="74" t="str">
        <f ca="1">IFERROR(__xludf.DUMMYFUNCTION("IF(REGEXMATCH(A13414,""wealth planning""),""Script 1"",""-"")"),"-")</f>
        <v>-</v>
      </c>
      <c r="C13414" s="74" t="str">
        <f t="shared" si="104"/>
        <v>Fatimah KarimStatus is reachable</v>
      </c>
      <c r="D13414" s="74">
        <f t="shared" si="105"/>
        <v>0</v>
      </c>
    </row>
    <row r="13415" spans="1:4">
      <c r="A13415" s="149">
        <v>45574</v>
      </c>
      <c r="B13415" s="74" t="str">
        <f ca="1">IFERROR(__xludf.DUMMYFUNCTION("IF(REGEXMATCH(A13415,""wealth planning""),""Script 1"",""-"")"),"#VALUE!")</f>
        <v>#VALUE!</v>
      </c>
      <c r="C13415" s="74" t="str">
        <f t="shared" si="104"/>
        <v>Fatimah Karim</v>
      </c>
      <c r="D13415" s="74">
        <f t="shared" si="105"/>
        <v>0</v>
      </c>
    </row>
    <row r="13416" spans="1:4">
      <c r="A13416" s="149">
        <v>45574</v>
      </c>
      <c r="B13416" s="74" t="str">
        <f ca="1">IFERROR(__xludf.DUMMYFUNCTION("IF(REGEXMATCH(A13416,""wealth planning""),""Script 1"",""-"")"),"#VALUE!")</f>
        <v>#VALUE!</v>
      </c>
      <c r="C13416" s="149">
        <f t="shared" si="104"/>
        <v>45574</v>
      </c>
      <c r="D13416" s="74" t="str">
        <f t="shared" si="105"/>
        <v>Fatimah KarimStatus is reachable</v>
      </c>
    </row>
    <row r="13417" spans="1:4">
      <c r="A13417" s="74" t="s">
        <v>5535</v>
      </c>
      <c r="B13417" s="74" t="str">
        <f ca="1">IFERROR(__xludf.DUMMYFUNCTION("IF(REGEXMATCH(A13417,""wealth planning""),""Script 1"",""-"")"),"Script 1")</f>
        <v>Script 1</v>
      </c>
      <c r="C13417" s="149">
        <f t="shared" si="104"/>
        <v>45574</v>
      </c>
      <c r="D13417" s="74" t="str">
        <f t="shared" si="105"/>
        <v>Fatimah Karim</v>
      </c>
    </row>
    <row r="13418" spans="1:4">
      <c r="B13418" s="74" t="str">
        <f ca="1">IFERROR(__xludf.DUMMYFUNCTION("IF(REGEXMATCH(A13418,""wealth planning""),""Script 1"",""-"")"),"-")</f>
        <v>-</v>
      </c>
      <c r="C13418" s="74" t="str">
        <f t="shared" si="104"/>
        <v>You: Hai assalamualaikum Fatimah,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418" s="149">
        <f t="shared" si="105"/>
        <v>45574</v>
      </c>
    </row>
    <row r="13419" spans="1:4">
      <c r="B13419" s="74" t="str">
        <f ca="1">IFERROR(__xludf.DUMMYFUNCTION("IF(REGEXMATCH(A13419,""wealth planning""),""Script 1"",""-"")"),"-")</f>
        <v>-</v>
      </c>
      <c r="C13419" s="74">
        <f t="shared" si="104"/>
        <v>0</v>
      </c>
      <c r="D13419" s="149">
        <f t="shared" si="105"/>
        <v>45574</v>
      </c>
    </row>
    <row r="13420" spans="1:4">
      <c r="B13420" s="74" t="str">
        <f ca="1">IFERROR(__xludf.DUMMYFUNCTION("IF(REGEXMATCH(A13420,""wealth planning""),""Script 1"",""-"")"),"-")</f>
        <v>-</v>
      </c>
      <c r="C13420" s="74">
        <f t="shared" si="104"/>
        <v>0</v>
      </c>
      <c r="D13420" s="74" t="str">
        <f t="shared" si="105"/>
        <v>You: Hai assalamualaikum Fatimah,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421" spans="1:4">
      <c r="A13421" s="74" t="s">
        <v>8318</v>
      </c>
      <c r="B13421" s="74" t="str">
        <f ca="1">IFERROR(__xludf.DUMMYFUNCTION("IF(REGEXMATCH(A13421,""wealth planning""),""Script 1"",""-"")"),"-")</f>
        <v>-</v>
      </c>
      <c r="C13421" s="74">
        <f t="shared" si="104"/>
        <v>0</v>
      </c>
      <c r="D13421" s="74">
        <f t="shared" si="105"/>
        <v>0</v>
      </c>
    </row>
    <row r="13422" spans="1:4">
      <c r="A13422" s="74" t="s">
        <v>8319</v>
      </c>
      <c r="B13422" s="74" t="str">
        <f ca="1">IFERROR(__xludf.DUMMYFUNCTION("IF(REGEXMATCH(A13422,""wealth planning""),""Script 1"",""-"")"),"-")</f>
        <v>-</v>
      </c>
      <c r="C13422" s="74" t="str">
        <f t="shared" si="104"/>
        <v>Nurhani ZakirahStatus is reachable</v>
      </c>
      <c r="D13422" s="74">
        <f t="shared" si="105"/>
        <v>0</v>
      </c>
    </row>
    <row r="13423" spans="1:4">
      <c r="A13423" s="149">
        <v>45574</v>
      </c>
      <c r="B13423" s="74" t="str">
        <f ca="1">IFERROR(__xludf.DUMMYFUNCTION("IF(REGEXMATCH(A13423,""wealth planning""),""Script 1"",""-"")"),"#VALUE!")</f>
        <v>#VALUE!</v>
      </c>
      <c r="C13423" s="74" t="str">
        <f t="shared" si="104"/>
        <v>Nurhani Zakirah</v>
      </c>
      <c r="D13423" s="74">
        <f t="shared" si="105"/>
        <v>0</v>
      </c>
    </row>
    <row r="13424" spans="1:4">
      <c r="A13424" s="149">
        <v>45574</v>
      </c>
      <c r="B13424" s="74" t="str">
        <f ca="1">IFERROR(__xludf.DUMMYFUNCTION("IF(REGEXMATCH(A13424,""wealth planning""),""Script 1"",""-"")"),"#VALUE!")</f>
        <v>#VALUE!</v>
      </c>
      <c r="C13424" s="149">
        <f t="shared" si="104"/>
        <v>45574</v>
      </c>
      <c r="D13424" s="74" t="str">
        <f t="shared" si="105"/>
        <v>Nurhani ZakirahStatus is reachable</v>
      </c>
    </row>
    <row r="13425" spans="1:4">
      <c r="A13425" s="74" t="s">
        <v>8320</v>
      </c>
      <c r="B13425" s="74" t="str">
        <f ca="1">IFERROR(__xludf.DUMMYFUNCTION("IF(REGEXMATCH(A13425,""wealth planning""),""Script 1"",""-"")"),"Script 1")</f>
        <v>Script 1</v>
      </c>
      <c r="C13425" s="149">
        <f t="shared" si="104"/>
        <v>45574</v>
      </c>
      <c r="D13425" s="74" t="str">
        <f t="shared" si="105"/>
        <v>Nurhani Zakirah</v>
      </c>
    </row>
    <row r="13426" spans="1:4">
      <c r="B13426" s="74" t="str">
        <f ca="1">IFERROR(__xludf.DUMMYFUNCTION("IF(REGEXMATCH(A13426,""wealth planning""),""Script 1"",""-"")"),"-")</f>
        <v>-</v>
      </c>
      <c r="C13426" s="74" t="str">
        <f t="shared" si="104"/>
        <v>You: Hai assalamualaikum Nurhani,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426" s="149">
        <f t="shared" si="105"/>
        <v>45574</v>
      </c>
    </row>
    <row r="13427" spans="1:4">
      <c r="B13427" s="74" t="str">
        <f ca="1">IFERROR(__xludf.DUMMYFUNCTION("IF(REGEXMATCH(A13427,""wealth planning""),""Script 1"",""-"")"),"-")</f>
        <v>-</v>
      </c>
      <c r="C13427" s="74">
        <f t="shared" si="104"/>
        <v>0</v>
      </c>
      <c r="D13427" s="149">
        <f t="shared" si="105"/>
        <v>45574</v>
      </c>
    </row>
    <row r="13428" spans="1:4">
      <c r="B13428" s="74" t="str">
        <f ca="1">IFERROR(__xludf.DUMMYFUNCTION("IF(REGEXMATCH(A13428,""wealth planning""),""Script 1"",""-"")"),"-")</f>
        <v>-</v>
      </c>
      <c r="C13428" s="74">
        <f t="shared" si="104"/>
        <v>0</v>
      </c>
      <c r="D13428" s="74" t="str">
        <f t="shared" si="105"/>
        <v>You: Hai assalamualaikum Nurhani,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429" spans="1:4">
      <c r="B13429" s="74" t="str">
        <f ca="1">IFERROR(__xludf.DUMMYFUNCTION("IF(REGEXMATCH(A13429,""wealth planning""),""Script 1"",""-"")"),"-")</f>
        <v>-</v>
      </c>
      <c r="C13429" s="74">
        <f t="shared" si="104"/>
        <v>0</v>
      </c>
      <c r="D13429" s="74">
        <f t="shared" si="105"/>
        <v>0</v>
      </c>
    </row>
    <row r="13430" spans="1:4">
      <c r="A13430" s="74" t="s">
        <v>8323</v>
      </c>
      <c r="B13430" s="74" t="str">
        <f ca="1">IFERROR(__xludf.DUMMYFUNCTION("IF(REGEXMATCH(A13430,""wealth planning""),""Script 1"",""-"")"),"-")</f>
        <v>-</v>
      </c>
      <c r="C13430" s="74">
        <f t="shared" si="104"/>
        <v>0</v>
      </c>
      <c r="D13430" s="74">
        <f t="shared" si="105"/>
        <v>0</v>
      </c>
    </row>
    <row r="13431" spans="1:4">
      <c r="A13431" s="149">
        <v>45574</v>
      </c>
      <c r="B13431" s="74" t="str">
        <f ca="1">IFERROR(__xludf.DUMMYFUNCTION("IF(REGEXMATCH(A13431,""wealth planning""),""Script 1"",""-"")"),"#VALUE!")</f>
        <v>#VALUE!</v>
      </c>
      <c r="C13431" s="74" t="str">
        <f t="shared" si="104"/>
        <v>Syazwani Mohd Sohaimi</v>
      </c>
      <c r="D13431" s="74">
        <f t="shared" si="105"/>
        <v>0</v>
      </c>
    </row>
    <row r="13432" spans="1:4">
      <c r="A13432" s="149">
        <v>45574</v>
      </c>
      <c r="B13432" s="74" t="str">
        <f ca="1">IFERROR(__xludf.DUMMYFUNCTION("IF(REGEXMATCH(A13432,""wealth planning""),""Script 1"",""-"")"),"#VALUE!")</f>
        <v>#VALUE!</v>
      </c>
      <c r="C13432" s="149">
        <f t="shared" si="104"/>
        <v>45574</v>
      </c>
      <c r="D13432" s="74">
        <f t="shared" si="105"/>
        <v>0</v>
      </c>
    </row>
    <row r="13433" spans="1:4">
      <c r="A13433" s="74" t="s">
        <v>7348</v>
      </c>
      <c r="B13433" s="74" t="str">
        <f ca="1">IFERROR(__xludf.DUMMYFUNCTION("IF(REGEXMATCH(A13433,""wealth planning""),""Script 1"",""-"")"),"Script 1")</f>
        <v>Script 1</v>
      </c>
      <c r="C13433" s="149">
        <f t="shared" si="104"/>
        <v>45574</v>
      </c>
      <c r="D13433" s="74" t="str">
        <f t="shared" si="105"/>
        <v>Syazwani Mohd Sohaimi</v>
      </c>
    </row>
    <row r="13434" spans="1:4">
      <c r="B13434" s="74" t="str">
        <f ca="1">IFERROR(__xludf.DUMMYFUNCTION("IF(REGEXMATCH(A13434,""wealth planning""),""Script 1"",""-"")"),"-")</f>
        <v>-</v>
      </c>
      <c r="C13434" s="74" t="str">
        <f t="shared" si="104"/>
        <v>You: Hai assalamualaikum Syazwani,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434" s="149">
        <f t="shared" si="105"/>
        <v>45574</v>
      </c>
    </row>
    <row r="13435" spans="1:4">
      <c r="B13435" s="74" t="str">
        <f ca="1">IFERROR(__xludf.DUMMYFUNCTION("IF(REGEXMATCH(A13435,""wealth planning""),""Script 1"",""-"")"),"-")</f>
        <v>-</v>
      </c>
      <c r="C13435" s="74">
        <f t="shared" si="104"/>
        <v>0</v>
      </c>
      <c r="D13435" s="149">
        <f t="shared" si="105"/>
        <v>45574</v>
      </c>
    </row>
    <row r="13436" spans="1:4">
      <c r="B13436" s="74" t="str">
        <f ca="1">IFERROR(__xludf.DUMMYFUNCTION("IF(REGEXMATCH(A13436,""wealth planning""),""Script 1"",""-"")"),"-")</f>
        <v>-</v>
      </c>
      <c r="C13436" s="74">
        <f t="shared" si="104"/>
        <v>0</v>
      </c>
      <c r="D13436" s="74" t="str">
        <f t="shared" si="105"/>
        <v>You: Hai assalamualaikum Syazwani,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437" spans="1:4">
      <c r="A13437" s="74" t="s">
        <v>7532</v>
      </c>
      <c r="B13437" s="74" t="str">
        <f ca="1">IFERROR(__xludf.DUMMYFUNCTION("IF(REGEXMATCH(A13437,""wealth planning""),""Script 1"",""-"")"),"-")</f>
        <v>-</v>
      </c>
      <c r="C13437" s="74">
        <f t="shared" si="104"/>
        <v>0</v>
      </c>
      <c r="D13437" s="74">
        <f t="shared" si="105"/>
        <v>0</v>
      </c>
    </row>
    <row r="13438" spans="1:4">
      <c r="A13438" s="74" t="s">
        <v>7532</v>
      </c>
      <c r="B13438" s="74" t="str">
        <f ca="1">IFERROR(__xludf.DUMMYFUNCTION("IF(REGEXMATCH(A13438,""wealth planning""),""Script 1"",""-"")"),"-")</f>
        <v>-</v>
      </c>
      <c r="C13438" s="74" t="str">
        <f t="shared" si="104"/>
        <v>LinkedIn Member</v>
      </c>
      <c r="D13438" s="74">
        <f t="shared" si="105"/>
        <v>0</v>
      </c>
    </row>
    <row r="13439" spans="1:4">
      <c r="A13439" s="149">
        <v>45574</v>
      </c>
      <c r="B13439" s="74" t="str">
        <f ca="1">IFERROR(__xludf.DUMMYFUNCTION("IF(REGEXMATCH(A13439,""wealth planning""),""Script 1"",""-"")"),"#VALUE!")</f>
        <v>#VALUE!</v>
      </c>
      <c r="C13439" s="74" t="str">
        <f t="shared" si="104"/>
        <v>LinkedIn Member</v>
      </c>
      <c r="D13439" s="74">
        <f t="shared" si="105"/>
        <v>0</v>
      </c>
    </row>
    <row r="13440" spans="1:4">
      <c r="A13440" s="149">
        <v>45574</v>
      </c>
      <c r="B13440" s="74" t="str">
        <f ca="1">IFERROR(__xludf.DUMMYFUNCTION("IF(REGEXMATCH(A13440,""wealth planning""),""Script 1"",""-"")"),"#VALUE!")</f>
        <v>#VALUE!</v>
      </c>
      <c r="C13440" s="149">
        <f t="shared" si="104"/>
        <v>45574</v>
      </c>
      <c r="D13440" s="74" t="str">
        <f t="shared" si="105"/>
        <v>LinkedIn Member</v>
      </c>
    </row>
    <row r="13441" spans="1:4">
      <c r="A13441" s="74" t="s">
        <v>8325</v>
      </c>
      <c r="B13441" s="74" t="str">
        <f ca="1">IFERROR(__xludf.DUMMYFUNCTION("IF(REGEXMATCH(A13441,""wealth planning""),""Script 1"",""-"")"),"Script 1")</f>
        <v>Script 1</v>
      </c>
      <c r="C13441" s="149">
        <f t="shared" si="104"/>
        <v>45574</v>
      </c>
      <c r="D13441" s="74" t="str">
        <f t="shared" si="105"/>
        <v>LinkedIn Member</v>
      </c>
    </row>
    <row r="13442" spans="1:4">
      <c r="B13442" s="74" t="str">
        <f ca="1">IFERROR(__xludf.DUMMYFUNCTION("IF(REGEXMATCH(A13442,""wealth planning""),""Script 1"",""-"")"),"-")</f>
        <v>-</v>
      </c>
      <c r="C13442" s="74" t="str">
        <f t="shared" si="104"/>
        <v>You: Hai assalamualaikum Hanina,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442" s="149">
        <f t="shared" si="105"/>
        <v>45574</v>
      </c>
    </row>
    <row r="13443" spans="1:4">
      <c r="B13443" s="74" t="str">
        <f ca="1">IFERROR(__xludf.DUMMYFUNCTION("IF(REGEXMATCH(A13443,""wealth planning""),""Script 1"",""-"")"),"-")</f>
        <v>-</v>
      </c>
      <c r="C13443" s="74">
        <f t="shared" si="104"/>
        <v>0</v>
      </c>
      <c r="D13443" s="149">
        <f t="shared" si="105"/>
        <v>45574</v>
      </c>
    </row>
    <row r="13444" spans="1:4">
      <c r="B13444" s="74" t="str">
        <f ca="1">IFERROR(__xludf.DUMMYFUNCTION("IF(REGEXMATCH(A13444,""wealth planning""),""Script 1"",""-"")"),"-")</f>
        <v>-</v>
      </c>
      <c r="C13444" s="74">
        <f t="shared" si="104"/>
        <v>0</v>
      </c>
      <c r="D13444" s="74" t="str">
        <f t="shared" si="105"/>
        <v>You: Hai assalamualaikum Hanina,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445" spans="1:4">
      <c r="A13445" s="74" t="s">
        <v>8326</v>
      </c>
      <c r="B13445" s="74" t="str">
        <f ca="1">IFERROR(__xludf.DUMMYFUNCTION("IF(REGEXMATCH(A13445,""wealth planning""),""Script 1"",""-"")"),"-")</f>
        <v>-</v>
      </c>
      <c r="C13445" s="74">
        <f t="shared" si="104"/>
        <v>0</v>
      </c>
      <c r="D13445" s="74">
        <f t="shared" si="105"/>
        <v>0</v>
      </c>
    </row>
    <row r="13446" spans="1:4">
      <c r="A13446" s="74" t="s">
        <v>8327</v>
      </c>
      <c r="B13446" s="74" t="str">
        <f ca="1">IFERROR(__xludf.DUMMYFUNCTION("IF(REGEXMATCH(A13446,""wealth planning""),""Script 1"",""-"")"),"-")</f>
        <v>-</v>
      </c>
      <c r="C13446" s="74" t="str">
        <f t="shared" si="104"/>
        <v>Noor Diana JamaludinStatus is reachable</v>
      </c>
      <c r="D13446" s="74">
        <f t="shared" si="105"/>
        <v>0</v>
      </c>
    </row>
    <row r="13447" spans="1:4">
      <c r="A13447" s="149">
        <v>45574</v>
      </c>
      <c r="B13447" s="74" t="str">
        <f ca="1">IFERROR(__xludf.DUMMYFUNCTION("IF(REGEXMATCH(A13447,""wealth planning""),""Script 1"",""-"")"),"#VALUE!")</f>
        <v>#VALUE!</v>
      </c>
      <c r="C13447" s="74" t="str">
        <f t="shared" si="104"/>
        <v>Noor Diana Jamaludin</v>
      </c>
      <c r="D13447" s="74">
        <f t="shared" si="105"/>
        <v>0</v>
      </c>
    </row>
    <row r="13448" spans="1:4">
      <c r="A13448" s="149">
        <v>45574</v>
      </c>
      <c r="B13448" s="74" t="str">
        <f ca="1">IFERROR(__xludf.DUMMYFUNCTION("IF(REGEXMATCH(A13448,""wealth planning""),""Script 1"",""-"")"),"#VALUE!")</f>
        <v>#VALUE!</v>
      </c>
      <c r="C13448" s="149">
        <f t="shared" si="104"/>
        <v>45574</v>
      </c>
      <c r="D13448" s="74" t="str">
        <f t="shared" si="105"/>
        <v>Noor Diana JamaludinStatus is reachable</v>
      </c>
    </row>
    <row r="13449" spans="1:4">
      <c r="A13449" s="74" t="s">
        <v>8328</v>
      </c>
      <c r="B13449" s="74" t="str">
        <f ca="1">IFERROR(__xludf.DUMMYFUNCTION("IF(REGEXMATCH(A13449,""wealth planning""),""Script 1"",""-"")"),"Script 1")</f>
        <v>Script 1</v>
      </c>
      <c r="C13449" s="149">
        <f t="shared" si="104"/>
        <v>45574</v>
      </c>
      <c r="D13449" s="74" t="str">
        <f t="shared" si="105"/>
        <v>Noor Diana Jamaludin</v>
      </c>
    </row>
    <row r="13450" spans="1:4">
      <c r="B13450" s="74" t="str">
        <f ca="1">IFERROR(__xludf.DUMMYFUNCTION("IF(REGEXMATCH(A13450,""wealth planning""),""Script 1"",""-"")"),"-")</f>
        <v>-</v>
      </c>
      <c r="C13450" s="74" t="str">
        <f t="shared" si="104"/>
        <v>You: Hai assalamualaikum puan Noor Diana,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450" s="149">
        <f t="shared" si="105"/>
        <v>45574</v>
      </c>
    </row>
    <row r="13451" spans="1:4">
      <c r="B13451" s="74" t="str">
        <f ca="1">IFERROR(__xludf.DUMMYFUNCTION("IF(REGEXMATCH(A13451,""wealth planning""),""Script 1"",""-"")"),"-")</f>
        <v>-</v>
      </c>
      <c r="C13451" s="74">
        <f t="shared" si="104"/>
        <v>0</v>
      </c>
      <c r="D13451" s="149">
        <f t="shared" si="105"/>
        <v>45574</v>
      </c>
    </row>
    <row r="13452" spans="1:4">
      <c r="B13452" s="74" t="str">
        <f ca="1">IFERROR(__xludf.DUMMYFUNCTION("IF(REGEXMATCH(A13452,""wealth planning""),""Script 1"",""-"")"),"-")</f>
        <v>-</v>
      </c>
      <c r="C13452" s="74">
        <f t="shared" si="104"/>
        <v>0</v>
      </c>
      <c r="D13452" s="74" t="str">
        <f t="shared" si="105"/>
        <v>You: Hai assalamualaikum puan Noor Diana,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453" spans="1:4">
      <c r="B13453" s="74" t="str">
        <f ca="1">IFERROR(__xludf.DUMMYFUNCTION("IF(REGEXMATCH(A13453,""wealth planning""),""Script 1"",""-"")"),"-")</f>
        <v>-</v>
      </c>
      <c r="C13453" s="74">
        <f t="shared" si="104"/>
        <v>0</v>
      </c>
      <c r="D13453" s="74">
        <f t="shared" si="105"/>
        <v>0</v>
      </c>
    </row>
    <row r="13454" spans="1:4">
      <c r="A13454" s="74" t="s">
        <v>8331</v>
      </c>
      <c r="B13454" s="74" t="str">
        <f ca="1">IFERROR(__xludf.DUMMYFUNCTION("IF(REGEXMATCH(A13454,""wealth planning""),""Script 1"",""-"")"),"-")</f>
        <v>-</v>
      </c>
      <c r="C13454" s="74">
        <f t="shared" si="104"/>
        <v>0</v>
      </c>
      <c r="D13454" s="74">
        <f t="shared" si="105"/>
        <v>0</v>
      </c>
    </row>
    <row r="13455" spans="1:4">
      <c r="A13455" s="149">
        <v>45574</v>
      </c>
      <c r="B13455" s="74" t="str">
        <f ca="1">IFERROR(__xludf.DUMMYFUNCTION("IF(REGEXMATCH(A13455,""wealth planning""),""Script 1"",""-"")"),"#VALUE!")</f>
        <v>#VALUE!</v>
      </c>
      <c r="C13455" s="74" t="str">
        <f t="shared" si="104"/>
        <v>Siti Aisyah Zulkifli</v>
      </c>
      <c r="D13455" s="74">
        <f t="shared" si="105"/>
        <v>0</v>
      </c>
    </row>
    <row r="13456" spans="1:4">
      <c r="A13456" s="149">
        <v>45574</v>
      </c>
      <c r="B13456" s="74" t="str">
        <f ca="1">IFERROR(__xludf.DUMMYFUNCTION("IF(REGEXMATCH(A13456,""wealth planning""),""Script 1"",""-"")"),"#VALUE!")</f>
        <v>#VALUE!</v>
      </c>
      <c r="C13456" s="149">
        <f t="shared" si="104"/>
        <v>45574</v>
      </c>
      <c r="D13456" s="74">
        <f t="shared" si="105"/>
        <v>0</v>
      </c>
    </row>
    <row r="13457" spans="1:4">
      <c r="A13457" s="74" t="s">
        <v>3190</v>
      </c>
      <c r="B13457" s="74" t="str">
        <f ca="1">IFERROR(__xludf.DUMMYFUNCTION("IF(REGEXMATCH(A13457,""wealth planning""),""Script 1"",""-"")"),"Script 1")</f>
        <v>Script 1</v>
      </c>
      <c r="C13457" s="149">
        <f t="shared" si="104"/>
        <v>45574</v>
      </c>
      <c r="D13457" s="74" t="str">
        <f t="shared" si="105"/>
        <v>Siti Aisyah Zulkifli</v>
      </c>
    </row>
    <row r="13458" spans="1:4">
      <c r="B13458" s="74" t="str">
        <f ca="1">IFERROR(__xludf.DUMMYFUNCTION("IF(REGEXMATCH(A13458,""wealth planning""),""Script 1"",""-"")"),"-")</f>
        <v>-</v>
      </c>
      <c r="C13458" s="74" t="str">
        <f t="shared" si="104"/>
        <v>You: Hai assalamualaikum Siti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458" s="149">
        <f t="shared" si="105"/>
        <v>45574</v>
      </c>
    </row>
    <row r="13459" spans="1:4">
      <c r="B13459" s="74" t="str">
        <f ca="1">IFERROR(__xludf.DUMMYFUNCTION("IF(REGEXMATCH(A13459,""wealth planning""),""Script 1"",""-"")"),"-")</f>
        <v>-</v>
      </c>
      <c r="C13459" s="74">
        <f t="shared" si="104"/>
        <v>0</v>
      </c>
      <c r="D13459" s="149">
        <f t="shared" si="105"/>
        <v>45574</v>
      </c>
    </row>
    <row r="13460" spans="1:4">
      <c r="B13460" s="74" t="str">
        <f ca="1">IFERROR(__xludf.DUMMYFUNCTION("IF(REGEXMATCH(A13460,""wealth planning""),""Script 1"",""-"")"),"-")</f>
        <v>-</v>
      </c>
      <c r="C13460" s="74">
        <f t="shared" si="104"/>
        <v>0</v>
      </c>
      <c r="D13460" s="74" t="str">
        <f t="shared" si="105"/>
        <v>You: Hai assalamualaikum Siti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461" spans="1:4">
      <c r="B13461" s="74" t="str">
        <f ca="1">IFERROR(__xludf.DUMMYFUNCTION("IF(REGEXMATCH(A13461,""wealth planning""),""Script 1"",""-"")"),"-")</f>
        <v>-</v>
      </c>
      <c r="C13461" s="74">
        <f t="shared" si="104"/>
        <v>0</v>
      </c>
      <c r="D13461" s="74">
        <f t="shared" si="105"/>
        <v>0</v>
      </c>
    </row>
    <row r="13462" spans="1:4">
      <c r="A13462" s="74" t="s">
        <v>8334</v>
      </c>
      <c r="B13462" s="74" t="str">
        <f ca="1">IFERROR(__xludf.DUMMYFUNCTION("IF(REGEXMATCH(A13462,""wealth planning""),""Script 1"",""-"")"),"-")</f>
        <v>-</v>
      </c>
      <c r="C13462" s="74">
        <f t="shared" si="104"/>
        <v>0</v>
      </c>
      <c r="D13462" s="74">
        <f t="shared" si="105"/>
        <v>0</v>
      </c>
    </row>
    <row r="13463" spans="1:4">
      <c r="A13463" s="149">
        <v>45574</v>
      </c>
      <c r="B13463" s="74" t="str">
        <f ca="1">IFERROR(__xludf.DUMMYFUNCTION("IF(REGEXMATCH(A13463,""wealth planning""),""Script 1"",""-"")"),"#VALUE!")</f>
        <v>#VALUE!</v>
      </c>
      <c r="C13463" s="74" t="str">
        <f t="shared" si="104"/>
        <v>Hasbur Rahman</v>
      </c>
      <c r="D13463" s="74">
        <f t="shared" si="105"/>
        <v>0</v>
      </c>
    </row>
    <row r="13464" spans="1:4">
      <c r="A13464" s="149">
        <v>45574</v>
      </c>
      <c r="B13464" s="74" t="str">
        <f ca="1">IFERROR(__xludf.DUMMYFUNCTION("IF(REGEXMATCH(A13464,""wealth planning""),""Script 1"",""-"")"),"#VALUE!")</f>
        <v>#VALUE!</v>
      </c>
      <c r="C13464" s="149">
        <f t="shared" si="104"/>
        <v>45574</v>
      </c>
      <c r="D13464" s="74">
        <f t="shared" si="105"/>
        <v>0</v>
      </c>
    </row>
    <row r="13465" spans="1:4">
      <c r="A13465" s="74" t="s">
        <v>8335</v>
      </c>
      <c r="B13465" s="74" t="str">
        <f ca="1">IFERROR(__xludf.DUMMYFUNCTION("IF(REGEXMATCH(A13465,""wealth planning""),""Script 1"",""-"")"),"Script 1")</f>
        <v>Script 1</v>
      </c>
      <c r="C13465" s="149">
        <f t="shared" si="104"/>
        <v>45574</v>
      </c>
      <c r="D13465" s="74" t="str">
        <f t="shared" si="105"/>
        <v>Hasbur Rahman</v>
      </c>
    </row>
    <row r="13466" spans="1:4">
      <c r="B13466" s="74" t="str">
        <f ca="1">IFERROR(__xludf.DUMMYFUNCTION("IF(REGEXMATCH(A13466,""wealth planning""),""Script 1"",""-"")"),"-")</f>
        <v>-</v>
      </c>
      <c r="C13466" s="74" t="str">
        <f t="shared" si="104"/>
        <v>You: Hai assalamualaikum Hasbur,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466" s="149">
        <f t="shared" si="105"/>
        <v>45574</v>
      </c>
    </row>
    <row r="13467" spans="1:4">
      <c r="B13467" s="74" t="str">
        <f ca="1">IFERROR(__xludf.DUMMYFUNCTION("IF(REGEXMATCH(A13467,""wealth planning""),""Script 1"",""-"")"),"-")</f>
        <v>-</v>
      </c>
      <c r="C13467" s="74">
        <f t="shared" si="104"/>
        <v>0</v>
      </c>
      <c r="D13467" s="149">
        <f t="shared" si="105"/>
        <v>45574</v>
      </c>
    </row>
    <row r="13468" spans="1:4">
      <c r="B13468" s="74" t="str">
        <f ca="1">IFERROR(__xludf.DUMMYFUNCTION("IF(REGEXMATCH(A13468,""wealth planning""),""Script 1"",""-"")"),"-")</f>
        <v>-</v>
      </c>
      <c r="C13468" s="74">
        <f t="shared" si="104"/>
        <v>0</v>
      </c>
      <c r="D13468" s="74" t="str">
        <f t="shared" si="105"/>
        <v>You: Hai assalamualaikum Hasbur,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469" spans="1:4">
      <c r="B13469" s="74" t="str">
        <f ca="1">IFERROR(__xludf.DUMMYFUNCTION("IF(REGEXMATCH(A13469,""wealth planning""),""Script 1"",""-"")"),"-")</f>
        <v>-</v>
      </c>
      <c r="C13469" s="74">
        <f t="shared" si="104"/>
        <v>0</v>
      </c>
      <c r="D13469" s="74">
        <f t="shared" si="105"/>
        <v>0</v>
      </c>
    </row>
    <row r="13470" spans="1:4">
      <c r="A13470" s="74" t="s">
        <v>8338</v>
      </c>
      <c r="B13470" s="74" t="str">
        <f ca="1">IFERROR(__xludf.DUMMYFUNCTION("IF(REGEXMATCH(A13470,""wealth planning""),""Script 1"",""-"")"),"-")</f>
        <v>-</v>
      </c>
      <c r="C13470" s="74">
        <f t="shared" si="104"/>
        <v>0</v>
      </c>
      <c r="D13470" s="74">
        <f t="shared" si="105"/>
        <v>0</v>
      </c>
    </row>
    <row r="13471" spans="1:4">
      <c r="A13471" s="149">
        <v>45574</v>
      </c>
      <c r="B13471" s="74" t="str">
        <f ca="1">IFERROR(__xludf.DUMMYFUNCTION("IF(REGEXMATCH(A13471,""wealth planning""),""Script 1"",""-"")"),"#VALUE!")</f>
        <v>#VALUE!</v>
      </c>
      <c r="C13471" s="74" t="str">
        <f t="shared" si="104"/>
        <v>Siti Nurbaya Alias</v>
      </c>
      <c r="D13471" s="74">
        <f t="shared" si="105"/>
        <v>0</v>
      </c>
    </row>
    <row r="13472" spans="1:4">
      <c r="A13472" s="149">
        <v>45574</v>
      </c>
      <c r="B13472" s="74" t="str">
        <f ca="1">IFERROR(__xludf.DUMMYFUNCTION("IF(REGEXMATCH(A13472,""wealth planning""),""Script 1"",""-"")"),"#VALUE!")</f>
        <v>#VALUE!</v>
      </c>
      <c r="C13472" s="149">
        <f t="shared" si="104"/>
        <v>45574</v>
      </c>
      <c r="D13472" s="74">
        <f t="shared" si="105"/>
        <v>0</v>
      </c>
    </row>
    <row r="13473" spans="1:4">
      <c r="A13473" s="74" t="s">
        <v>8339</v>
      </c>
      <c r="B13473" s="74" t="str">
        <f ca="1">IFERROR(__xludf.DUMMYFUNCTION("IF(REGEXMATCH(A13473,""wealth planning""),""Script 1"",""-"")"),"Script 1")</f>
        <v>Script 1</v>
      </c>
      <c r="C13473" s="149">
        <f t="shared" si="104"/>
        <v>45574</v>
      </c>
      <c r="D13473" s="74" t="str">
        <f t="shared" si="105"/>
        <v>Siti Nurbaya Alias</v>
      </c>
    </row>
    <row r="13474" spans="1:4">
      <c r="B13474" s="74" t="str">
        <f ca="1">IFERROR(__xludf.DUMMYFUNCTION("IF(REGEXMATCH(A13474,""wealth planning""),""Script 1"",""-"")"),"-")</f>
        <v>-</v>
      </c>
      <c r="C13474" s="74" t="str">
        <f t="shared" si="104"/>
        <v>You: Hai assalamualaikum Siti Nurbaya,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474" s="149">
        <f t="shared" si="105"/>
        <v>45574</v>
      </c>
    </row>
    <row r="13475" spans="1:4">
      <c r="B13475" s="74" t="str">
        <f ca="1">IFERROR(__xludf.DUMMYFUNCTION("IF(REGEXMATCH(A13475,""wealth planning""),""Script 1"",""-"")"),"-")</f>
        <v>-</v>
      </c>
      <c r="C13475" s="74">
        <f t="shared" si="104"/>
        <v>0</v>
      </c>
      <c r="D13475" s="149">
        <f t="shared" si="105"/>
        <v>45574</v>
      </c>
    </row>
    <row r="13476" spans="1:4">
      <c r="B13476" s="74" t="str">
        <f ca="1">IFERROR(__xludf.DUMMYFUNCTION("IF(REGEXMATCH(A13476,""wealth planning""),""Script 1"",""-"")"),"-")</f>
        <v>-</v>
      </c>
      <c r="C13476" s="74">
        <f t="shared" si="104"/>
        <v>0</v>
      </c>
      <c r="D13476" s="74" t="str">
        <f t="shared" si="105"/>
        <v>You: Hai assalamualaikum Siti Nurbaya,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477" spans="1:4">
      <c r="A13477" s="74" t="s">
        <v>8341</v>
      </c>
      <c r="B13477" s="74" t="str">
        <f ca="1">IFERROR(__xludf.DUMMYFUNCTION("IF(REGEXMATCH(A13477,""wealth planning""),""Script 1"",""-"")"),"-")</f>
        <v>-</v>
      </c>
      <c r="C13477" s="74">
        <f t="shared" si="104"/>
        <v>0</v>
      </c>
      <c r="D13477" s="74">
        <f t="shared" si="105"/>
        <v>0</v>
      </c>
    </row>
    <row r="13478" spans="1:4">
      <c r="A13478" s="74" t="s">
        <v>8342</v>
      </c>
      <c r="B13478" s="74" t="str">
        <f ca="1">IFERROR(__xludf.DUMMYFUNCTION("IF(REGEXMATCH(A13478,""wealth planning""),""Script 1"",""-"")"),"-")</f>
        <v>-</v>
      </c>
      <c r="C13478" s="74" t="str">
        <f t="shared" si="104"/>
        <v>Nurdiniarina AbdullahStatus is reachable</v>
      </c>
      <c r="D13478" s="74">
        <f t="shared" si="105"/>
        <v>0</v>
      </c>
    </row>
    <row r="13479" spans="1:4">
      <c r="A13479" s="149">
        <v>45574</v>
      </c>
      <c r="B13479" s="74" t="str">
        <f ca="1">IFERROR(__xludf.DUMMYFUNCTION("IF(REGEXMATCH(A13479,""wealth planning""),""Script 1"",""-"")"),"#VALUE!")</f>
        <v>#VALUE!</v>
      </c>
      <c r="C13479" s="74" t="str">
        <f t="shared" si="104"/>
        <v>Nurdiniarina Abdullah</v>
      </c>
      <c r="D13479" s="74">
        <f t="shared" si="105"/>
        <v>0</v>
      </c>
    </row>
    <row r="13480" spans="1:4">
      <c r="A13480" s="149">
        <v>45574</v>
      </c>
      <c r="B13480" s="74" t="str">
        <f ca="1">IFERROR(__xludf.DUMMYFUNCTION("IF(REGEXMATCH(A13480,""wealth planning""),""Script 1"",""-"")"),"#VALUE!")</f>
        <v>#VALUE!</v>
      </c>
      <c r="C13480" s="149">
        <f t="shared" si="104"/>
        <v>45574</v>
      </c>
      <c r="D13480" s="74" t="str">
        <f t="shared" si="105"/>
        <v>Nurdiniarina AbdullahStatus is reachable</v>
      </c>
    </row>
    <row r="13481" spans="1:4">
      <c r="A13481" s="74" t="s">
        <v>8343</v>
      </c>
      <c r="B13481" s="74" t="str">
        <f ca="1">IFERROR(__xludf.DUMMYFUNCTION("IF(REGEXMATCH(A13481,""wealth planning""),""Script 1"",""-"")"),"Script 1")</f>
        <v>Script 1</v>
      </c>
      <c r="C13481" s="149">
        <f t="shared" si="104"/>
        <v>45574</v>
      </c>
      <c r="D13481" s="74" t="str">
        <f t="shared" si="105"/>
        <v>Nurdiniarina Abdullah</v>
      </c>
    </row>
    <row r="13482" spans="1:4">
      <c r="B13482" s="74" t="str">
        <f ca="1">IFERROR(__xludf.DUMMYFUNCTION("IF(REGEXMATCH(A13482,""wealth planning""),""Script 1"",""-"")"),"-")</f>
        <v>-</v>
      </c>
      <c r="C13482" s="74" t="str">
        <f t="shared" si="104"/>
        <v>You: Hai assalamualaikum Nurdiniarina,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482" s="149">
        <f t="shared" si="105"/>
        <v>45574</v>
      </c>
    </row>
    <row r="13483" spans="1:4">
      <c r="B13483" s="74" t="str">
        <f ca="1">IFERROR(__xludf.DUMMYFUNCTION("IF(REGEXMATCH(A13483,""wealth planning""),""Script 1"",""-"")"),"-")</f>
        <v>-</v>
      </c>
      <c r="C13483" s="74">
        <f t="shared" si="104"/>
        <v>0</v>
      </c>
      <c r="D13483" s="149">
        <f t="shared" si="105"/>
        <v>45574</v>
      </c>
    </row>
    <row r="13484" spans="1:4">
      <c r="B13484" s="74" t="str">
        <f ca="1">IFERROR(__xludf.DUMMYFUNCTION("IF(REGEXMATCH(A13484,""wealth planning""),""Script 1"",""-"")"),"-")</f>
        <v>-</v>
      </c>
      <c r="C13484" s="74">
        <f t="shared" si="104"/>
        <v>0</v>
      </c>
      <c r="D13484" s="74" t="str">
        <f t="shared" si="105"/>
        <v>You: Hai assalamualaikum Nurdiniarina,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485" spans="1:4">
      <c r="B13485" s="74" t="str">
        <f ca="1">IFERROR(__xludf.DUMMYFUNCTION("IF(REGEXMATCH(A13485,""wealth planning""),""Script 1"",""-"")"),"-")</f>
        <v>-</v>
      </c>
      <c r="C13485" s="74">
        <f t="shared" si="104"/>
        <v>0</v>
      </c>
      <c r="D13485" s="74">
        <f t="shared" si="105"/>
        <v>0</v>
      </c>
    </row>
    <row r="13486" spans="1:4">
      <c r="A13486" s="74" t="s">
        <v>8346</v>
      </c>
      <c r="B13486" s="74" t="str">
        <f ca="1">IFERROR(__xludf.DUMMYFUNCTION("IF(REGEXMATCH(A13486,""wealth planning""),""Script 1"",""-"")"),"-")</f>
        <v>-</v>
      </c>
      <c r="C13486" s="74">
        <f t="shared" si="104"/>
        <v>0</v>
      </c>
      <c r="D13486" s="74">
        <f t="shared" si="105"/>
        <v>0</v>
      </c>
    </row>
    <row r="13487" spans="1:4">
      <c r="A13487" s="149">
        <v>45574</v>
      </c>
      <c r="B13487" s="74" t="str">
        <f ca="1">IFERROR(__xludf.DUMMYFUNCTION("IF(REGEXMATCH(A13487,""wealth planning""),""Script 1"",""-"")"),"#VALUE!")</f>
        <v>#VALUE!</v>
      </c>
      <c r="C13487" s="74" t="str">
        <f t="shared" si="104"/>
        <v>Marissa Sofea</v>
      </c>
      <c r="D13487" s="74">
        <f t="shared" si="105"/>
        <v>0</v>
      </c>
    </row>
    <row r="13488" spans="1:4">
      <c r="A13488" s="149">
        <v>45574</v>
      </c>
      <c r="B13488" s="74" t="str">
        <f ca="1">IFERROR(__xludf.DUMMYFUNCTION("IF(REGEXMATCH(A13488,""wealth planning""),""Script 1"",""-"")"),"#VALUE!")</f>
        <v>#VALUE!</v>
      </c>
      <c r="C13488" s="149">
        <f t="shared" si="104"/>
        <v>45574</v>
      </c>
      <c r="D13488" s="74">
        <f t="shared" si="105"/>
        <v>0</v>
      </c>
    </row>
    <row r="13489" spans="1:4">
      <c r="A13489" s="74" t="s">
        <v>8347</v>
      </c>
      <c r="B13489" s="74" t="str">
        <f ca="1">IFERROR(__xludf.DUMMYFUNCTION("IF(REGEXMATCH(A13489,""wealth planning""),""Script 1"",""-"")"),"-")</f>
        <v>-</v>
      </c>
      <c r="C13489" s="149">
        <f t="shared" si="104"/>
        <v>45574</v>
      </c>
      <c r="D13489" s="74" t="str">
        <f t="shared" si="105"/>
        <v>Marissa Sofea</v>
      </c>
    </row>
    <row r="13490" spans="1:4">
      <c r="B13490" s="74" t="str">
        <f ca="1">IFERROR(__xludf.DUMMYFUNCTION("IF(REGEXMATCH(A13490,""wealth planning""),""Script 1"",""-"")"),"-")</f>
        <v>-</v>
      </c>
      <c r="C13490" s="74" t="str">
        <f t="shared" si="104"/>
        <v>You: Alhamdulillah jika sudah ada pendedahan. Terima kasih atas reply dan doanya. Saya juga doakan Marissa dipermudahkan segala urusan</v>
      </c>
      <c r="D13490" s="149">
        <f t="shared" si="105"/>
        <v>45574</v>
      </c>
    </row>
    <row r="13491" spans="1:4">
      <c r="B13491" s="74" t="str">
        <f ca="1">IFERROR(__xludf.DUMMYFUNCTION("IF(REGEXMATCH(A13491,""wealth planning""),""Script 1"",""-"")"),"-")</f>
        <v>-</v>
      </c>
      <c r="C13491" s="74">
        <f t="shared" si="104"/>
        <v>0</v>
      </c>
      <c r="D13491" s="149">
        <f t="shared" si="105"/>
        <v>45574</v>
      </c>
    </row>
    <row r="13492" spans="1:4">
      <c r="B13492" s="74" t="str">
        <f ca="1">IFERROR(__xludf.DUMMYFUNCTION("IF(REGEXMATCH(A13492,""wealth planning""),""Script 1"",""-"")"),"-")</f>
        <v>-</v>
      </c>
      <c r="C13492" s="74">
        <f t="shared" si="104"/>
        <v>0</v>
      </c>
      <c r="D13492" s="74" t="str">
        <f t="shared" si="105"/>
        <v>You: Alhamdulillah jika sudah ada pendedahan. Terima kasih atas reply dan doanya. Saya juga doakan Marissa dipermudahkan segala urusan</v>
      </c>
    </row>
    <row r="13493" spans="1:4">
      <c r="B13493" s="74" t="str">
        <f ca="1">IFERROR(__xludf.DUMMYFUNCTION("IF(REGEXMATCH(A13493,""wealth planning""),""Script 1"",""-"")"),"-")</f>
        <v>-</v>
      </c>
      <c r="C13493" s="74">
        <f t="shared" si="104"/>
        <v>0</v>
      </c>
      <c r="D13493" s="74">
        <f t="shared" si="105"/>
        <v>0</v>
      </c>
    </row>
    <row r="13494" spans="1:4">
      <c r="A13494" s="74" t="s">
        <v>8350</v>
      </c>
      <c r="B13494" s="74" t="str">
        <f ca="1">IFERROR(__xludf.DUMMYFUNCTION("IF(REGEXMATCH(A13494,""wealth planning""),""Script 1"",""-"")"),"-")</f>
        <v>-</v>
      </c>
      <c r="C13494" s="74">
        <f t="shared" si="104"/>
        <v>0</v>
      </c>
      <c r="D13494" s="74">
        <f t="shared" si="105"/>
        <v>0</v>
      </c>
    </row>
    <row r="13495" spans="1:4">
      <c r="A13495" s="149">
        <v>45574</v>
      </c>
      <c r="B13495" s="74" t="str">
        <f ca="1">IFERROR(__xludf.DUMMYFUNCTION("IF(REGEXMATCH(A13495,""wealth planning""),""Script 1"",""-"")"),"#VALUE!")</f>
        <v>#VALUE!</v>
      </c>
      <c r="C13495" s="74" t="str">
        <f t="shared" si="104"/>
        <v>Muhammad Hanif Najwan Norsham</v>
      </c>
      <c r="D13495" s="74">
        <f t="shared" si="105"/>
        <v>0</v>
      </c>
    </row>
    <row r="13496" spans="1:4">
      <c r="A13496" s="149">
        <v>45574</v>
      </c>
      <c r="B13496" s="74" t="str">
        <f ca="1">IFERROR(__xludf.DUMMYFUNCTION("IF(REGEXMATCH(A13496,""wealth planning""),""Script 1"",""-"")"),"#VALUE!")</f>
        <v>#VALUE!</v>
      </c>
      <c r="C13496" s="149">
        <f t="shared" si="104"/>
        <v>45574</v>
      </c>
      <c r="D13496" s="74">
        <f t="shared" si="105"/>
        <v>0</v>
      </c>
    </row>
    <row r="13497" spans="1:4">
      <c r="A13497" s="74" t="s">
        <v>8351</v>
      </c>
      <c r="B13497" s="74" t="str">
        <f ca="1">IFERROR(__xludf.DUMMYFUNCTION("IF(REGEXMATCH(A13497,""wealth planning""),""Script 1"",""-"")"),"-")</f>
        <v>-</v>
      </c>
      <c r="C13497" s="149">
        <f t="shared" si="104"/>
        <v>45574</v>
      </c>
      <c r="D13497" s="74" t="str">
        <f t="shared" si="105"/>
        <v>Muhammad Hanif Najwan Norsham</v>
      </c>
    </row>
    <row r="13498" spans="1:4">
      <c r="B13498" s="74" t="str">
        <f ca="1">IFERROR(__xludf.DUMMYFUNCTION("IF(REGEXMATCH(A13498,""wealth planning""),""Script 1"",""-"")"),"-")</f>
        <v>-</v>
      </c>
      <c r="C13498" s="74" t="str">
        <f t="shared" si="104"/>
        <v>Muhammad Hanif Najwan: Baik terima kasih cik Azhad</v>
      </c>
      <c r="D13498" s="149">
        <f t="shared" si="105"/>
        <v>45574</v>
      </c>
    </row>
    <row r="13499" spans="1:4">
      <c r="B13499" s="74" t="str">
        <f ca="1">IFERROR(__xludf.DUMMYFUNCTION("IF(REGEXMATCH(A13499,""wealth planning""),""Script 1"",""-"")"),"-")</f>
        <v>-</v>
      </c>
      <c r="C13499" s="74">
        <f t="shared" si="104"/>
        <v>0</v>
      </c>
      <c r="D13499" s="149">
        <f t="shared" si="105"/>
        <v>45574</v>
      </c>
    </row>
    <row r="13500" spans="1:4">
      <c r="B13500" s="74" t="str">
        <f ca="1">IFERROR(__xludf.DUMMYFUNCTION("IF(REGEXMATCH(A13500,""wealth planning""),""Script 1"",""-"")"),"-")</f>
        <v>-</v>
      </c>
      <c r="C13500" s="74">
        <f t="shared" si="104"/>
        <v>0</v>
      </c>
      <c r="D13500" s="74" t="str">
        <f t="shared" si="105"/>
        <v>Muhammad Hanif Najwan: Baik terima kasih cik Azhad</v>
      </c>
    </row>
    <row r="13501" spans="1:4">
      <c r="A13501" s="74" t="s">
        <v>8353</v>
      </c>
      <c r="B13501" s="74" t="str">
        <f ca="1">IFERROR(__xludf.DUMMYFUNCTION("IF(REGEXMATCH(A13501,""wealth planning""),""Script 1"",""-"")"),"-")</f>
        <v>-</v>
      </c>
      <c r="C13501" s="74">
        <f t="shared" si="104"/>
        <v>0</v>
      </c>
      <c r="D13501" s="74">
        <f t="shared" si="105"/>
        <v>0</v>
      </c>
    </row>
    <row r="13502" spans="1:4">
      <c r="A13502" s="74" t="s">
        <v>8354</v>
      </c>
      <c r="B13502" s="74" t="str">
        <f ca="1">IFERROR(__xludf.DUMMYFUNCTION("IF(REGEXMATCH(A13502,""wealth planning""),""Script 1"",""-"")"),"-")</f>
        <v>-</v>
      </c>
      <c r="C13502" s="74" t="str">
        <f t="shared" si="104"/>
        <v>Nur AdeenaStatus is reachable</v>
      </c>
      <c r="D13502" s="74">
        <f t="shared" si="105"/>
        <v>0</v>
      </c>
    </row>
    <row r="13503" spans="1:4">
      <c r="A13503" s="149">
        <v>45574</v>
      </c>
      <c r="B13503" s="74" t="str">
        <f ca="1">IFERROR(__xludf.DUMMYFUNCTION("IF(REGEXMATCH(A13503,""wealth planning""),""Script 1"",""-"")"),"#VALUE!")</f>
        <v>#VALUE!</v>
      </c>
      <c r="C13503" s="74" t="str">
        <f t="shared" si="104"/>
        <v>Nur Adeena</v>
      </c>
      <c r="D13503" s="74">
        <f t="shared" si="105"/>
        <v>0</v>
      </c>
    </row>
    <row r="13504" spans="1:4">
      <c r="A13504" s="149">
        <v>45574</v>
      </c>
      <c r="B13504" s="74" t="str">
        <f ca="1">IFERROR(__xludf.DUMMYFUNCTION("IF(REGEXMATCH(A13504,""wealth planning""),""Script 1"",""-"")"),"#VALUE!")</f>
        <v>#VALUE!</v>
      </c>
      <c r="C13504" s="149">
        <f t="shared" si="104"/>
        <v>45574</v>
      </c>
      <c r="D13504" s="74" t="str">
        <f t="shared" si="105"/>
        <v>Nur AdeenaStatus is reachable</v>
      </c>
    </row>
    <row r="13505" spans="1:4">
      <c r="A13505" s="74" t="s">
        <v>8355</v>
      </c>
      <c r="B13505" s="74" t="str">
        <f ca="1">IFERROR(__xludf.DUMMYFUNCTION("IF(REGEXMATCH(A13505,""wealth planning""),""Script 1"",""-"")"),"-")</f>
        <v>-</v>
      </c>
      <c r="C13505" s="149">
        <f t="shared" si="104"/>
        <v>45574</v>
      </c>
      <c r="D13505" s="74" t="str">
        <f t="shared" si="105"/>
        <v>Nur Adeena</v>
      </c>
    </row>
    <row r="13506" spans="1:4">
      <c r="B13506" s="74" t="str">
        <f ca="1">IFERROR(__xludf.DUMMYFUNCTION("IF(REGEXMATCH(A13506,""wealth planning""),""Script 1"",""-"")"),"-")</f>
        <v>-</v>
      </c>
      <c r="C13506" s="74" t="str">
        <f t="shared" si="104"/>
        <v>Nur: Sure En Azhad</v>
      </c>
      <c r="D13506" s="149">
        <f t="shared" si="105"/>
        <v>45574</v>
      </c>
    </row>
    <row r="13507" spans="1:4">
      <c r="B13507" s="74" t="str">
        <f ca="1">IFERROR(__xludf.DUMMYFUNCTION("IF(REGEXMATCH(A13507,""wealth planning""),""Script 1"",""-"")"),"-")</f>
        <v>-</v>
      </c>
      <c r="C13507" s="74">
        <f t="shared" si="104"/>
        <v>0</v>
      </c>
      <c r="D13507" s="149">
        <f t="shared" si="105"/>
        <v>45574</v>
      </c>
    </row>
    <row r="13508" spans="1:4">
      <c r="B13508" s="74" t="str">
        <f ca="1">IFERROR(__xludf.DUMMYFUNCTION("IF(REGEXMATCH(A13508,""wealth planning""),""Script 1"",""-"")"),"-")</f>
        <v>-</v>
      </c>
      <c r="C13508" s="74">
        <f t="shared" si="104"/>
        <v>0</v>
      </c>
      <c r="D13508" s="74" t="str">
        <f t="shared" si="105"/>
        <v>Nur: Sure En Azhad</v>
      </c>
    </row>
    <row r="13509" spans="1:4">
      <c r="A13509" s="74" t="s">
        <v>8357</v>
      </c>
      <c r="B13509" s="74" t="str">
        <f ca="1">IFERROR(__xludf.DUMMYFUNCTION("IF(REGEXMATCH(A13509,""wealth planning""),""Script 1"",""-"")"),"-")</f>
        <v>-</v>
      </c>
      <c r="C13509" s="74">
        <f t="shared" si="104"/>
        <v>0</v>
      </c>
      <c r="D13509" s="74">
        <f t="shared" si="105"/>
        <v>0</v>
      </c>
    </row>
    <row r="13510" spans="1:4">
      <c r="A13510" s="74" t="s">
        <v>8358</v>
      </c>
      <c r="B13510" s="74" t="str">
        <f ca="1">IFERROR(__xludf.DUMMYFUNCTION("IF(REGEXMATCH(A13510,""wealth planning""),""Script 1"",""-"")"),"-")</f>
        <v>-</v>
      </c>
      <c r="C13510" s="74" t="str">
        <f t="shared" si="104"/>
        <v>Mohd Yatim IbrahimStatus is reachable</v>
      </c>
      <c r="D13510" s="74">
        <f t="shared" si="105"/>
        <v>0</v>
      </c>
    </row>
    <row r="13511" spans="1:4">
      <c r="A13511" s="149">
        <v>45574</v>
      </c>
      <c r="B13511" s="74" t="str">
        <f ca="1">IFERROR(__xludf.DUMMYFUNCTION("IF(REGEXMATCH(A13511,""wealth planning""),""Script 1"",""-"")"),"#VALUE!")</f>
        <v>#VALUE!</v>
      </c>
      <c r="C13511" s="74" t="str">
        <f t="shared" si="104"/>
        <v>Mohd Yatim Ibrahim</v>
      </c>
      <c r="D13511" s="74">
        <f t="shared" si="105"/>
        <v>0</v>
      </c>
    </row>
    <row r="13512" spans="1:4">
      <c r="A13512" s="149">
        <v>45574</v>
      </c>
      <c r="B13512" s="74" t="str">
        <f ca="1">IFERROR(__xludf.DUMMYFUNCTION("IF(REGEXMATCH(A13512,""wealth planning""),""Script 1"",""-"")"),"#VALUE!")</f>
        <v>#VALUE!</v>
      </c>
      <c r="C13512" s="149">
        <f t="shared" si="104"/>
        <v>45574</v>
      </c>
      <c r="D13512" s="74" t="str">
        <f t="shared" si="105"/>
        <v>Mohd Yatim IbrahimStatus is reachable</v>
      </c>
    </row>
    <row r="13513" spans="1:4">
      <c r="A13513" s="74" t="s">
        <v>8359</v>
      </c>
      <c r="B13513" s="74" t="str">
        <f ca="1">IFERROR(__xludf.DUMMYFUNCTION("IF(REGEXMATCH(A13513,""wealth planning""),""Script 1"",""-"")"),"-")</f>
        <v>-</v>
      </c>
      <c r="C13513" s="149">
        <f t="shared" si="104"/>
        <v>45574</v>
      </c>
      <c r="D13513" s="74" t="str">
        <f t="shared" si="105"/>
        <v>Mohd Yatim Ibrahim</v>
      </c>
    </row>
    <row r="13514" spans="1:4">
      <c r="B13514" s="74" t="str">
        <f ca="1">IFERROR(__xludf.DUMMYFUNCTION("IF(REGEXMATCH(A13514,""wealth planning""),""Script 1"",""-"")"),"-")</f>
        <v>-</v>
      </c>
      <c r="C13514" s="74" t="str">
        <f t="shared" si="104"/>
        <v>Mohd Yatim: Waalaikumussalam InshaAllah</v>
      </c>
      <c r="D13514" s="149">
        <f t="shared" si="105"/>
        <v>45574</v>
      </c>
    </row>
    <row r="13515" spans="1:4">
      <c r="B13515" s="74" t="str">
        <f ca="1">IFERROR(__xludf.DUMMYFUNCTION("IF(REGEXMATCH(A13515,""wealth planning""),""Script 1"",""-"")"),"-")</f>
        <v>-</v>
      </c>
      <c r="C13515" s="74">
        <f t="shared" si="104"/>
        <v>0</v>
      </c>
      <c r="D13515" s="149">
        <f t="shared" si="105"/>
        <v>45574</v>
      </c>
    </row>
    <row r="13516" spans="1:4">
      <c r="B13516" s="74" t="str">
        <f ca="1">IFERROR(__xludf.DUMMYFUNCTION("IF(REGEXMATCH(A13516,""wealth planning""),""Script 1"",""-"")"),"-")</f>
        <v>-</v>
      </c>
      <c r="C13516" s="74">
        <f t="shared" si="104"/>
        <v>0</v>
      </c>
      <c r="D13516" s="74" t="str">
        <f t="shared" si="105"/>
        <v>Mohd Yatim: Waalaikumussalam InshaAllah</v>
      </c>
    </row>
    <row r="13517" spans="1:4">
      <c r="B13517" s="74" t="str">
        <f ca="1">IFERROR(__xludf.DUMMYFUNCTION("IF(REGEXMATCH(A13517,""wealth planning""),""Script 1"",""-"")"),"-")</f>
        <v>-</v>
      </c>
      <c r="C13517" s="74">
        <f t="shared" si="104"/>
        <v>0</v>
      </c>
      <c r="D13517" s="74">
        <f t="shared" si="105"/>
        <v>0</v>
      </c>
    </row>
    <row r="13518" spans="1:4">
      <c r="A13518" s="74" t="s">
        <v>8362</v>
      </c>
      <c r="B13518" s="74" t="str">
        <f ca="1">IFERROR(__xludf.DUMMYFUNCTION("IF(REGEXMATCH(A13518,""wealth planning""),""Script 1"",""-"")"),"-")</f>
        <v>-</v>
      </c>
      <c r="C13518" s="74">
        <f t="shared" si="104"/>
        <v>0</v>
      </c>
      <c r="D13518" s="74">
        <f t="shared" si="105"/>
        <v>0</v>
      </c>
    </row>
    <row r="13519" spans="1:4">
      <c r="A13519" s="149">
        <v>45574</v>
      </c>
      <c r="B13519" s="74" t="str">
        <f ca="1">IFERROR(__xludf.DUMMYFUNCTION("IF(REGEXMATCH(A13519,""wealth planning""),""Script 1"",""-"")"),"#VALUE!")</f>
        <v>#VALUE!</v>
      </c>
      <c r="C13519" s="74" t="str">
        <f t="shared" ref="C13519:C13773" si="106">A13518</f>
        <v>Fazli Faruk</v>
      </c>
      <c r="D13519" s="74">
        <f t="shared" ref="D13519:D13773" si="107">A13516</f>
        <v>0</v>
      </c>
    </row>
    <row r="13520" spans="1:4">
      <c r="A13520" s="149">
        <v>45574</v>
      </c>
      <c r="B13520" s="74" t="str">
        <f ca="1">IFERROR(__xludf.DUMMYFUNCTION("IF(REGEXMATCH(A13520,""wealth planning""),""Script 1"",""-"")"),"#VALUE!")</f>
        <v>#VALUE!</v>
      </c>
      <c r="C13520" s="149">
        <f t="shared" si="106"/>
        <v>45574</v>
      </c>
      <c r="D13520" s="74">
        <f t="shared" si="107"/>
        <v>0</v>
      </c>
    </row>
    <row r="13521" spans="1:4">
      <c r="A13521" s="74" t="s">
        <v>8363</v>
      </c>
      <c r="B13521" s="74" t="str">
        <f ca="1">IFERROR(__xludf.DUMMYFUNCTION("IF(REGEXMATCH(A13521,""wealth planning""),""Script 1"",""-"")"),"Script 1")</f>
        <v>Script 1</v>
      </c>
      <c r="C13521" s="149">
        <f t="shared" si="106"/>
        <v>45574</v>
      </c>
      <c r="D13521" s="74" t="str">
        <f t="shared" si="107"/>
        <v>Fazli Faruk</v>
      </c>
    </row>
    <row r="13522" spans="1:4">
      <c r="B13522" s="74" t="str">
        <f ca="1">IFERROR(__xludf.DUMMYFUNCTION("IF(REGEXMATCH(A13522,""wealth planning""),""Script 1"",""-"")"),"-")</f>
        <v>-</v>
      </c>
      <c r="C13522" s="74" t="str">
        <f t="shared" si="106"/>
        <v>You: Hai assalamualaikum Fazli,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522" s="149">
        <f t="shared" si="107"/>
        <v>45574</v>
      </c>
    </row>
    <row r="13523" spans="1:4">
      <c r="B13523" s="74" t="str">
        <f ca="1">IFERROR(__xludf.DUMMYFUNCTION("IF(REGEXMATCH(A13523,""wealth planning""),""Script 1"",""-"")"),"-")</f>
        <v>-</v>
      </c>
      <c r="C13523" s="74">
        <f t="shared" si="106"/>
        <v>0</v>
      </c>
      <c r="D13523" s="149">
        <f t="shared" si="107"/>
        <v>45574</v>
      </c>
    </row>
    <row r="13524" spans="1:4">
      <c r="B13524" s="74" t="str">
        <f ca="1">IFERROR(__xludf.DUMMYFUNCTION("IF(REGEXMATCH(A13524,""wealth planning""),""Script 1"",""-"")"),"-")</f>
        <v>-</v>
      </c>
      <c r="C13524" s="74">
        <f t="shared" si="106"/>
        <v>0</v>
      </c>
      <c r="D13524" s="74" t="str">
        <f t="shared" si="107"/>
        <v>You: Hai assalamualaikum Fazli,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525" spans="1:4">
      <c r="B13525" s="74" t="str">
        <f ca="1">IFERROR(__xludf.DUMMYFUNCTION("IF(REGEXMATCH(A13525,""wealth planning""),""Script 1"",""-"")"),"-")</f>
        <v>-</v>
      </c>
      <c r="C13525" s="74">
        <f t="shared" si="106"/>
        <v>0</v>
      </c>
      <c r="D13525" s="74">
        <f t="shared" si="107"/>
        <v>0</v>
      </c>
    </row>
    <row r="13526" spans="1:4">
      <c r="A13526" s="74" t="s">
        <v>8366</v>
      </c>
      <c r="B13526" s="74" t="str">
        <f ca="1">IFERROR(__xludf.DUMMYFUNCTION("IF(REGEXMATCH(A13526,""wealth planning""),""Script 1"",""-"")"),"-")</f>
        <v>-</v>
      </c>
      <c r="C13526" s="74">
        <f t="shared" si="106"/>
        <v>0</v>
      </c>
      <c r="D13526" s="74">
        <f t="shared" si="107"/>
        <v>0</v>
      </c>
    </row>
    <row r="13527" spans="1:4">
      <c r="A13527" s="149">
        <v>45574</v>
      </c>
      <c r="B13527" s="74" t="str">
        <f ca="1">IFERROR(__xludf.DUMMYFUNCTION("IF(REGEXMATCH(A13527,""wealth planning""),""Script 1"",""-"")"),"#VALUE!")</f>
        <v>#VALUE!</v>
      </c>
      <c r="C13527" s="74" t="str">
        <f t="shared" si="106"/>
        <v>Siti Nuramira Roslan</v>
      </c>
      <c r="D13527" s="74">
        <f t="shared" si="107"/>
        <v>0</v>
      </c>
    </row>
    <row r="13528" spans="1:4">
      <c r="A13528" s="149">
        <v>45574</v>
      </c>
      <c r="B13528" s="74" t="str">
        <f ca="1">IFERROR(__xludf.DUMMYFUNCTION("IF(REGEXMATCH(A13528,""wealth planning""),""Script 1"",""-"")"),"#VALUE!")</f>
        <v>#VALUE!</v>
      </c>
      <c r="C13528" s="149">
        <f t="shared" si="106"/>
        <v>45574</v>
      </c>
      <c r="D13528" s="74">
        <f t="shared" si="107"/>
        <v>0</v>
      </c>
    </row>
    <row r="13529" spans="1:4">
      <c r="A13529" s="74" t="s">
        <v>8367</v>
      </c>
      <c r="B13529" s="74" t="str">
        <f ca="1">IFERROR(__xludf.DUMMYFUNCTION("IF(REGEXMATCH(A13529,""wealth planning""),""Script 1"",""-"")"),"Script 1")</f>
        <v>Script 1</v>
      </c>
      <c r="C13529" s="149">
        <f t="shared" si="106"/>
        <v>45574</v>
      </c>
      <c r="D13529" s="74" t="str">
        <f t="shared" si="107"/>
        <v>Siti Nuramira Roslan</v>
      </c>
    </row>
    <row r="13530" spans="1:4">
      <c r="B13530" s="74" t="str">
        <f ca="1">IFERROR(__xludf.DUMMYFUNCTION("IF(REGEXMATCH(A13530,""wealth planning""),""Script 1"",""-"")"),"-")</f>
        <v>-</v>
      </c>
      <c r="C13530" s="74" t="str">
        <f t="shared" si="106"/>
        <v>You: Hai assalamualaikum Siti Nuramira,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530" s="149">
        <f t="shared" si="107"/>
        <v>45574</v>
      </c>
    </row>
    <row r="13531" spans="1:4">
      <c r="B13531" s="74" t="str">
        <f ca="1">IFERROR(__xludf.DUMMYFUNCTION("IF(REGEXMATCH(A13531,""wealth planning""),""Script 1"",""-"")"),"-")</f>
        <v>-</v>
      </c>
      <c r="C13531" s="74">
        <f t="shared" si="106"/>
        <v>0</v>
      </c>
      <c r="D13531" s="149">
        <f t="shared" si="107"/>
        <v>45574</v>
      </c>
    </row>
    <row r="13532" spans="1:4">
      <c r="B13532" s="74" t="str">
        <f ca="1">IFERROR(__xludf.DUMMYFUNCTION("IF(REGEXMATCH(A13532,""wealth planning""),""Script 1"",""-"")"),"-")</f>
        <v>-</v>
      </c>
      <c r="C13532" s="74">
        <f t="shared" si="106"/>
        <v>0</v>
      </c>
      <c r="D13532" s="74" t="str">
        <f t="shared" si="107"/>
        <v>You: Hai assalamualaikum Siti Nuramira,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533" spans="1:4">
      <c r="A13533" s="74" t="s">
        <v>8369</v>
      </c>
      <c r="B13533" s="74" t="str">
        <f ca="1">IFERROR(__xludf.DUMMYFUNCTION("IF(REGEXMATCH(A13533,""wealth planning""),""Script 1"",""-"")"),"-")</f>
        <v>-</v>
      </c>
      <c r="C13533" s="74">
        <f t="shared" si="106"/>
        <v>0</v>
      </c>
      <c r="D13533" s="74">
        <f t="shared" si="107"/>
        <v>0</v>
      </c>
    </row>
    <row r="13534" spans="1:4">
      <c r="A13534" s="74" t="s">
        <v>8369</v>
      </c>
      <c r="B13534" s="74" t="str">
        <f ca="1">IFERROR(__xludf.DUMMYFUNCTION("IF(REGEXMATCH(A13534,""wealth planning""),""Script 1"",""-"")"),"-")</f>
        <v>-</v>
      </c>
      <c r="C13534" s="74" t="str">
        <f t="shared" si="106"/>
        <v>Izzat R.</v>
      </c>
      <c r="D13534" s="74">
        <f t="shared" si="107"/>
        <v>0</v>
      </c>
    </row>
    <row r="13535" spans="1:4">
      <c r="A13535" s="149">
        <v>45574</v>
      </c>
      <c r="B13535" s="74" t="str">
        <f ca="1">IFERROR(__xludf.DUMMYFUNCTION("IF(REGEXMATCH(A13535,""wealth planning""),""Script 1"",""-"")"),"#VALUE!")</f>
        <v>#VALUE!</v>
      </c>
      <c r="C13535" s="74" t="str">
        <f t="shared" si="106"/>
        <v>Izzat R.</v>
      </c>
      <c r="D13535" s="74">
        <f t="shared" si="107"/>
        <v>0</v>
      </c>
    </row>
    <row r="13536" spans="1:4">
      <c r="A13536" s="149">
        <v>45574</v>
      </c>
      <c r="B13536" s="74" t="str">
        <f ca="1">IFERROR(__xludf.DUMMYFUNCTION("IF(REGEXMATCH(A13536,""wealth planning""),""Script 1"",""-"")"),"#VALUE!")</f>
        <v>#VALUE!</v>
      </c>
      <c r="C13536" s="149">
        <f t="shared" si="106"/>
        <v>45574</v>
      </c>
      <c r="D13536" s="74" t="str">
        <f t="shared" si="107"/>
        <v>Izzat R.</v>
      </c>
    </row>
    <row r="13537" spans="1:4">
      <c r="A13537" s="74" t="s">
        <v>4310</v>
      </c>
      <c r="B13537" s="74" t="str">
        <f ca="1">IFERROR(__xludf.DUMMYFUNCTION("IF(REGEXMATCH(A13537,""wealth planning""),""Script 1"",""-"")"),"Script 1")</f>
        <v>Script 1</v>
      </c>
      <c r="C13537" s="149">
        <f t="shared" si="106"/>
        <v>45574</v>
      </c>
      <c r="D13537" s="74" t="str">
        <f t="shared" si="107"/>
        <v>Izzat R.</v>
      </c>
    </row>
    <row r="13538" spans="1:4">
      <c r="B13538" s="74" t="str">
        <f ca="1">IFERROR(__xludf.DUMMYFUNCTION("IF(REGEXMATCH(A13538,""wealth planning""),""Script 1"",""-"")"),"-")</f>
        <v>-</v>
      </c>
      <c r="C13538" s="74" t="str">
        <f t="shared" si="106"/>
        <v>You: Hai assalamualaikum Izzat,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538" s="149">
        <f t="shared" si="107"/>
        <v>45574</v>
      </c>
    </row>
    <row r="13539" spans="1:4">
      <c r="B13539" s="74" t="str">
        <f ca="1">IFERROR(__xludf.DUMMYFUNCTION("IF(REGEXMATCH(A13539,""wealth planning""),""Script 1"",""-"")"),"-")</f>
        <v>-</v>
      </c>
      <c r="C13539" s="74">
        <f t="shared" si="106"/>
        <v>0</v>
      </c>
      <c r="D13539" s="149">
        <f t="shared" si="107"/>
        <v>45574</v>
      </c>
    </row>
    <row r="13540" spans="1:4">
      <c r="B13540" s="74" t="str">
        <f ca="1">IFERROR(__xludf.DUMMYFUNCTION("IF(REGEXMATCH(A13540,""wealth planning""),""Script 1"",""-"")"),"-")</f>
        <v>-</v>
      </c>
      <c r="C13540" s="74">
        <f t="shared" si="106"/>
        <v>0</v>
      </c>
      <c r="D13540" s="74" t="str">
        <f t="shared" si="107"/>
        <v>You: Hai assalamualaikum Izzat,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541" spans="1:4">
      <c r="A13541" s="74" t="s">
        <v>8371</v>
      </c>
      <c r="B13541" s="74" t="str">
        <f ca="1">IFERROR(__xludf.DUMMYFUNCTION("IF(REGEXMATCH(A13541,""wealth planning""),""Script 1"",""-"")"),"-")</f>
        <v>-</v>
      </c>
      <c r="C13541" s="74">
        <f t="shared" si="106"/>
        <v>0</v>
      </c>
      <c r="D13541" s="74">
        <f t="shared" si="107"/>
        <v>0</v>
      </c>
    </row>
    <row r="13542" spans="1:4">
      <c r="A13542" s="74" t="s">
        <v>8372</v>
      </c>
      <c r="B13542" s="74" t="str">
        <f ca="1">IFERROR(__xludf.DUMMYFUNCTION("IF(REGEXMATCH(A13542,""wealth planning""),""Script 1"",""-"")"),"-")</f>
        <v>-</v>
      </c>
      <c r="C13542" s="74" t="str">
        <f t="shared" si="106"/>
        <v>Syafiqa AtirahStatus is reachable</v>
      </c>
      <c r="D13542" s="74">
        <f t="shared" si="107"/>
        <v>0</v>
      </c>
    </row>
    <row r="13543" spans="1:4">
      <c r="A13543" s="149">
        <v>45574</v>
      </c>
      <c r="B13543" s="74" t="str">
        <f ca="1">IFERROR(__xludf.DUMMYFUNCTION("IF(REGEXMATCH(A13543,""wealth planning""),""Script 1"",""-"")"),"#VALUE!")</f>
        <v>#VALUE!</v>
      </c>
      <c r="C13543" s="74" t="str">
        <f t="shared" si="106"/>
        <v>Syafiqa Atirah</v>
      </c>
      <c r="D13543" s="74">
        <f t="shared" si="107"/>
        <v>0</v>
      </c>
    </row>
    <row r="13544" spans="1:4">
      <c r="A13544" s="149">
        <v>45574</v>
      </c>
      <c r="B13544" s="74" t="str">
        <f ca="1">IFERROR(__xludf.DUMMYFUNCTION("IF(REGEXMATCH(A13544,""wealth planning""),""Script 1"",""-"")"),"#VALUE!")</f>
        <v>#VALUE!</v>
      </c>
      <c r="C13544" s="149">
        <f t="shared" si="106"/>
        <v>45574</v>
      </c>
      <c r="D13544" s="74" t="str">
        <f t="shared" si="107"/>
        <v>Syafiqa AtirahStatus is reachable</v>
      </c>
    </row>
    <row r="13545" spans="1:4">
      <c r="A13545" s="74" t="s">
        <v>6389</v>
      </c>
      <c r="B13545" s="74" t="str">
        <f ca="1">IFERROR(__xludf.DUMMYFUNCTION("IF(REGEXMATCH(A13545,""wealth planning""),""Script 1"",""-"")"),"Script 1")</f>
        <v>Script 1</v>
      </c>
      <c r="C13545" s="149">
        <f t="shared" si="106"/>
        <v>45574</v>
      </c>
      <c r="D13545" s="74" t="str">
        <f t="shared" si="107"/>
        <v>Syafiqa Atirah</v>
      </c>
    </row>
    <row r="13546" spans="1:4">
      <c r="B13546" s="74" t="str">
        <f ca="1">IFERROR(__xludf.DUMMYFUNCTION("IF(REGEXMATCH(A13546,""wealth planning""),""Script 1"",""-"")"),"-")</f>
        <v>-</v>
      </c>
      <c r="C13546" s="74" t="str">
        <f t="shared" si="106"/>
        <v>You: Hai assalamualaikum Syafiqa,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546" s="149">
        <f t="shared" si="107"/>
        <v>45574</v>
      </c>
    </row>
    <row r="13547" spans="1:4">
      <c r="B13547" s="74" t="str">
        <f ca="1">IFERROR(__xludf.DUMMYFUNCTION("IF(REGEXMATCH(A13547,""wealth planning""),""Script 1"",""-"")"),"-")</f>
        <v>-</v>
      </c>
      <c r="C13547" s="74">
        <f t="shared" si="106"/>
        <v>0</v>
      </c>
      <c r="D13547" s="149">
        <f t="shared" si="107"/>
        <v>45574</v>
      </c>
    </row>
    <row r="13548" spans="1:4">
      <c r="B13548" s="74" t="str">
        <f ca="1">IFERROR(__xludf.DUMMYFUNCTION("IF(REGEXMATCH(A13548,""wealth planning""),""Script 1"",""-"")"),"-")</f>
        <v>-</v>
      </c>
      <c r="C13548" s="74">
        <f t="shared" si="106"/>
        <v>0</v>
      </c>
      <c r="D13548" s="74" t="str">
        <f t="shared" si="107"/>
        <v>You: Hai assalamualaikum Syafiqa,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549" spans="1:4">
      <c r="A13549" s="74" t="s">
        <v>8374</v>
      </c>
      <c r="B13549" s="74" t="str">
        <f ca="1">IFERROR(__xludf.DUMMYFUNCTION("IF(REGEXMATCH(A13549,""wealth planning""),""Script 1"",""-"")"),"-")</f>
        <v>-</v>
      </c>
      <c r="C13549" s="74">
        <f t="shared" si="106"/>
        <v>0</v>
      </c>
      <c r="D13549" s="74">
        <f t="shared" si="107"/>
        <v>0</v>
      </c>
    </row>
    <row r="13550" spans="1:4">
      <c r="A13550" s="74" t="s">
        <v>8375</v>
      </c>
      <c r="B13550" s="74" t="str">
        <f ca="1">IFERROR(__xludf.DUMMYFUNCTION("IF(REGEXMATCH(A13550,""wealth planning""),""Script 1"",""-"")"),"-")</f>
        <v>-</v>
      </c>
      <c r="C13550" s="74" t="str">
        <f t="shared" si="106"/>
        <v>Intan SakinahStatus is reachable</v>
      </c>
      <c r="D13550" s="74">
        <f t="shared" si="107"/>
        <v>0</v>
      </c>
    </row>
    <row r="13551" spans="1:4">
      <c r="A13551" s="149">
        <v>45574</v>
      </c>
      <c r="B13551" s="74" t="str">
        <f ca="1">IFERROR(__xludf.DUMMYFUNCTION("IF(REGEXMATCH(A13551,""wealth planning""),""Script 1"",""-"")"),"#VALUE!")</f>
        <v>#VALUE!</v>
      </c>
      <c r="C13551" s="74" t="str">
        <f t="shared" si="106"/>
        <v>Intan Sakinah</v>
      </c>
      <c r="D13551" s="74">
        <f t="shared" si="107"/>
        <v>0</v>
      </c>
    </row>
    <row r="13552" spans="1:4">
      <c r="A13552" s="149">
        <v>45574</v>
      </c>
      <c r="B13552" s="74" t="str">
        <f ca="1">IFERROR(__xludf.DUMMYFUNCTION("IF(REGEXMATCH(A13552,""wealth planning""),""Script 1"",""-"")"),"#VALUE!")</f>
        <v>#VALUE!</v>
      </c>
      <c r="C13552" s="149">
        <f t="shared" si="106"/>
        <v>45574</v>
      </c>
      <c r="D13552" s="74" t="str">
        <f t="shared" si="107"/>
        <v>Intan SakinahStatus is reachable</v>
      </c>
    </row>
    <row r="13553" spans="1:4">
      <c r="A13553" s="74" t="s">
        <v>8376</v>
      </c>
      <c r="B13553" s="74" t="str">
        <f ca="1">IFERROR(__xludf.DUMMYFUNCTION("IF(REGEXMATCH(A13553,""wealth planning""),""Script 1"",""-"")"),"Script 1")</f>
        <v>Script 1</v>
      </c>
      <c r="C13553" s="149">
        <f t="shared" si="106"/>
        <v>45574</v>
      </c>
      <c r="D13553" s="74" t="str">
        <f t="shared" si="107"/>
        <v>Intan Sakinah</v>
      </c>
    </row>
    <row r="13554" spans="1:4">
      <c r="B13554" s="74" t="str">
        <f ca="1">IFERROR(__xludf.DUMMYFUNCTION("IF(REGEXMATCH(A13554,""wealth planning""),""Script 1"",""-"")"),"-")</f>
        <v>-</v>
      </c>
      <c r="C13554" s="74" t="str">
        <f t="shared" si="106"/>
        <v>You: Hai assalamualaikum Intan Sakinah,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554" s="149">
        <f t="shared" si="107"/>
        <v>45574</v>
      </c>
    </row>
    <row r="13555" spans="1:4">
      <c r="B13555" s="74" t="str">
        <f ca="1">IFERROR(__xludf.DUMMYFUNCTION("IF(REGEXMATCH(A13555,""wealth planning""),""Script 1"",""-"")"),"-")</f>
        <v>-</v>
      </c>
      <c r="C13555" s="74">
        <f t="shared" si="106"/>
        <v>0</v>
      </c>
      <c r="D13555" s="149">
        <f t="shared" si="107"/>
        <v>45574</v>
      </c>
    </row>
    <row r="13556" spans="1:4">
      <c r="B13556" s="74" t="str">
        <f ca="1">IFERROR(__xludf.DUMMYFUNCTION("IF(REGEXMATCH(A13556,""wealth planning""),""Script 1"",""-"")"),"-")</f>
        <v>-</v>
      </c>
      <c r="C13556" s="74">
        <f t="shared" si="106"/>
        <v>0</v>
      </c>
      <c r="D13556" s="74" t="str">
        <f t="shared" si="107"/>
        <v>You: Hai assalamualaikum Intan Sakinah,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557" spans="1:4">
      <c r="A13557" s="74" t="s">
        <v>8378</v>
      </c>
      <c r="B13557" s="74" t="str">
        <f ca="1">IFERROR(__xludf.DUMMYFUNCTION("IF(REGEXMATCH(A13557,""wealth planning""),""Script 1"",""-"")"),"-")</f>
        <v>-</v>
      </c>
      <c r="C13557" s="74">
        <f t="shared" si="106"/>
        <v>0</v>
      </c>
      <c r="D13557" s="74">
        <f t="shared" si="107"/>
        <v>0</v>
      </c>
    </row>
    <row r="13558" spans="1:4">
      <c r="A13558" s="74" t="s">
        <v>8379</v>
      </c>
      <c r="B13558" s="74" t="str">
        <f ca="1">IFERROR(__xludf.DUMMYFUNCTION("IF(REGEXMATCH(A13558,""wealth planning""),""Script 1"",""-"")"),"-")</f>
        <v>-</v>
      </c>
      <c r="C13558" s="74" t="str">
        <f t="shared" si="106"/>
        <v>Nur AfifahStatus is reachable</v>
      </c>
      <c r="D13558" s="74">
        <f t="shared" si="107"/>
        <v>0</v>
      </c>
    </row>
    <row r="13559" spans="1:4">
      <c r="A13559" s="149">
        <v>45574</v>
      </c>
      <c r="B13559" s="74" t="str">
        <f ca="1">IFERROR(__xludf.DUMMYFUNCTION("IF(REGEXMATCH(A13559,""wealth planning""),""Script 1"",""-"")"),"#VALUE!")</f>
        <v>#VALUE!</v>
      </c>
      <c r="C13559" s="74" t="str">
        <f t="shared" si="106"/>
        <v>Nur Afifah</v>
      </c>
      <c r="D13559" s="74">
        <f t="shared" si="107"/>
        <v>0</v>
      </c>
    </row>
    <row r="13560" spans="1:4">
      <c r="A13560" s="149">
        <v>45574</v>
      </c>
      <c r="B13560" s="74" t="str">
        <f ca="1">IFERROR(__xludf.DUMMYFUNCTION("IF(REGEXMATCH(A13560,""wealth planning""),""Script 1"",""-"")"),"#VALUE!")</f>
        <v>#VALUE!</v>
      </c>
      <c r="C13560" s="149">
        <f t="shared" si="106"/>
        <v>45574</v>
      </c>
      <c r="D13560" s="74" t="str">
        <f t="shared" si="107"/>
        <v>Nur AfifahStatus is reachable</v>
      </c>
    </row>
    <row r="13561" spans="1:4">
      <c r="A13561" s="74" t="s">
        <v>8288</v>
      </c>
      <c r="B13561" s="74" t="str">
        <f ca="1">IFERROR(__xludf.DUMMYFUNCTION("IF(REGEXMATCH(A13561,""wealth planning""),""Script 1"",""-"")"),"Script 1")</f>
        <v>Script 1</v>
      </c>
      <c r="C13561" s="149">
        <f t="shared" si="106"/>
        <v>45574</v>
      </c>
      <c r="D13561" s="74" t="str">
        <f t="shared" si="107"/>
        <v>Nur Afifah</v>
      </c>
    </row>
    <row r="13562" spans="1:4">
      <c r="B13562" s="74" t="str">
        <f ca="1">IFERROR(__xludf.DUMMYFUNCTION("IF(REGEXMATCH(A13562,""wealth planning""),""Script 1"",""-"")"),"-")</f>
        <v>-</v>
      </c>
      <c r="C13562" s="74" t="str">
        <f t="shared" si="106"/>
        <v>You: Hai assalamualaikum Nur Afifah,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562" s="149">
        <f t="shared" si="107"/>
        <v>45574</v>
      </c>
    </row>
    <row r="13563" spans="1:4">
      <c r="B13563" s="74" t="str">
        <f ca="1">IFERROR(__xludf.DUMMYFUNCTION("IF(REGEXMATCH(A13563,""wealth planning""),""Script 1"",""-"")"),"-")</f>
        <v>-</v>
      </c>
      <c r="C13563" s="74">
        <f t="shared" si="106"/>
        <v>0</v>
      </c>
      <c r="D13563" s="149">
        <f t="shared" si="107"/>
        <v>45574</v>
      </c>
    </row>
    <row r="13564" spans="1:4">
      <c r="B13564" s="74" t="str">
        <f ca="1">IFERROR(__xludf.DUMMYFUNCTION("IF(REGEXMATCH(A13564,""wealth planning""),""Script 1"",""-"")"),"-")</f>
        <v>-</v>
      </c>
      <c r="C13564" s="74">
        <f t="shared" si="106"/>
        <v>0</v>
      </c>
      <c r="D13564" s="74" t="str">
        <f t="shared" si="107"/>
        <v>You: Hai assalamualaikum Nur Afifah,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565" spans="1:4">
      <c r="A13565" s="74" t="s">
        <v>8381</v>
      </c>
      <c r="B13565" s="74" t="str">
        <f ca="1">IFERROR(__xludf.DUMMYFUNCTION("IF(REGEXMATCH(A13565,""wealth planning""),""Script 1"",""-"")"),"-")</f>
        <v>-</v>
      </c>
      <c r="C13565" s="74">
        <f t="shared" si="106"/>
        <v>0</v>
      </c>
      <c r="D13565" s="74">
        <f t="shared" si="107"/>
        <v>0</v>
      </c>
    </row>
    <row r="13566" spans="1:4">
      <c r="A13566" s="74" t="s">
        <v>8381</v>
      </c>
      <c r="B13566" s="74" t="str">
        <f ca="1">IFERROR(__xludf.DUMMYFUNCTION("IF(REGEXMATCH(A13566,""wealth planning""),""Script 1"",""-"")"),"-")</f>
        <v>-</v>
      </c>
      <c r="C13566" s="74" t="str">
        <f t="shared" si="106"/>
        <v>Nadiah Mohd Hamdan</v>
      </c>
      <c r="D13566" s="74">
        <f t="shared" si="107"/>
        <v>0</v>
      </c>
    </row>
    <row r="13567" spans="1:4">
      <c r="A13567" s="149">
        <v>45574</v>
      </c>
      <c r="B13567" s="74" t="str">
        <f ca="1">IFERROR(__xludf.DUMMYFUNCTION("IF(REGEXMATCH(A13567,""wealth planning""),""Script 1"",""-"")"),"#VALUE!")</f>
        <v>#VALUE!</v>
      </c>
      <c r="C13567" s="74" t="str">
        <f t="shared" si="106"/>
        <v>Nadiah Mohd Hamdan</v>
      </c>
      <c r="D13567" s="74">
        <f t="shared" si="107"/>
        <v>0</v>
      </c>
    </row>
    <row r="13568" spans="1:4">
      <c r="A13568" s="149">
        <v>45574</v>
      </c>
      <c r="B13568" s="74" t="str">
        <f ca="1">IFERROR(__xludf.DUMMYFUNCTION("IF(REGEXMATCH(A13568,""wealth planning""),""Script 1"",""-"")"),"#VALUE!")</f>
        <v>#VALUE!</v>
      </c>
      <c r="C13568" s="149">
        <f t="shared" si="106"/>
        <v>45574</v>
      </c>
      <c r="D13568" s="74" t="str">
        <f t="shared" si="107"/>
        <v>Nadiah Mohd Hamdan</v>
      </c>
    </row>
    <row r="13569" spans="1:4">
      <c r="A13569" s="74" t="s">
        <v>8382</v>
      </c>
      <c r="B13569" s="74" t="str">
        <f ca="1">IFERROR(__xludf.DUMMYFUNCTION("IF(REGEXMATCH(A13569,""wealth planning""),""Script 1"",""-"")"),"Script 1")</f>
        <v>Script 1</v>
      </c>
      <c r="C13569" s="149">
        <f t="shared" si="106"/>
        <v>45574</v>
      </c>
      <c r="D13569" s="74" t="str">
        <f t="shared" si="107"/>
        <v>Nadiah Mohd Hamdan</v>
      </c>
    </row>
    <row r="13570" spans="1:4">
      <c r="B13570" s="74" t="str">
        <f ca="1">IFERROR(__xludf.DUMMYFUNCTION("IF(REGEXMATCH(A13570,""wealth planning""),""Script 1"",""-"")"),"-")</f>
        <v>-</v>
      </c>
      <c r="C13570" s="74" t="str">
        <f t="shared" si="106"/>
        <v>You: Hai assalamualaikum Nadiah,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570" s="149">
        <f t="shared" si="107"/>
        <v>45574</v>
      </c>
    </row>
    <row r="13571" spans="1:4">
      <c r="B13571" s="74" t="str">
        <f ca="1">IFERROR(__xludf.DUMMYFUNCTION("IF(REGEXMATCH(A13571,""wealth planning""),""Script 1"",""-"")"),"-")</f>
        <v>-</v>
      </c>
      <c r="C13571" s="74">
        <f t="shared" si="106"/>
        <v>0</v>
      </c>
      <c r="D13571" s="149">
        <f t="shared" si="107"/>
        <v>45574</v>
      </c>
    </row>
    <row r="13572" spans="1:4">
      <c r="B13572" s="74" t="str">
        <f ca="1">IFERROR(__xludf.DUMMYFUNCTION("IF(REGEXMATCH(A13572,""wealth planning""),""Script 1"",""-"")"),"-")</f>
        <v>-</v>
      </c>
      <c r="C13572" s="74">
        <f t="shared" si="106"/>
        <v>0</v>
      </c>
      <c r="D13572" s="74" t="str">
        <f t="shared" si="107"/>
        <v>You: Hai assalamualaikum Nadiah,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573" spans="1:4">
      <c r="A13573" s="74" t="s">
        <v>8384</v>
      </c>
      <c r="B13573" s="74" t="str">
        <f ca="1">IFERROR(__xludf.DUMMYFUNCTION("IF(REGEXMATCH(A13573,""wealth planning""),""Script 1"",""-"")"),"-")</f>
        <v>-</v>
      </c>
      <c r="C13573" s="74">
        <f t="shared" si="106"/>
        <v>0</v>
      </c>
      <c r="D13573" s="74">
        <f t="shared" si="107"/>
        <v>0</v>
      </c>
    </row>
    <row r="13574" spans="1:4">
      <c r="A13574" s="74" t="s">
        <v>8385</v>
      </c>
      <c r="B13574" s="74" t="str">
        <f ca="1">IFERROR(__xludf.DUMMYFUNCTION("IF(REGEXMATCH(A13574,""wealth planning""),""Script 1"",""-"")"),"-")</f>
        <v>-</v>
      </c>
      <c r="C13574" s="74" t="str">
        <f t="shared" si="106"/>
        <v>Nurul Nabilah AminuddinStatus is reachable</v>
      </c>
      <c r="D13574" s="74">
        <f t="shared" si="107"/>
        <v>0</v>
      </c>
    </row>
    <row r="13575" spans="1:4">
      <c r="A13575" s="149">
        <v>45574</v>
      </c>
      <c r="B13575" s="74" t="str">
        <f ca="1">IFERROR(__xludf.DUMMYFUNCTION("IF(REGEXMATCH(A13575,""wealth planning""),""Script 1"",""-"")"),"#VALUE!")</f>
        <v>#VALUE!</v>
      </c>
      <c r="C13575" s="74" t="str">
        <f t="shared" si="106"/>
        <v>Nurul Nabilah Aminuddin</v>
      </c>
      <c r="D13575" s="74">
        <f t="shared" si="107"/>
        <v>0</v>
      </c>
    </row>
    <row r="13576" spans="1:4">
      <c r="A13576" s="149">
        <v>45574</v>
      </c>
      <c r="B13576" s="74" t="str">
        <f ca="1">IFERROR(__xludf.DUMMYFUNCTION("IF(REGEXMATCH(A13576,""wealth planning""),""Script 1"",""-"")"),"#VALUE!")</f>
        <v>#VALUE!</v>
      </c>
      <c r="C13576" s="149">
        <f t="shared" si="106"/>
        <v>45574</v>
      </c>
      <c r="D13576" s="74" t="str">
        <f t="shared" si="107"/>
        <v>Nurul Nabilah AminuddinStatus is reachable</v>
      </c>
    </row>
    <row r="13577" spans="1:4">
      <c r="A13577" s="74" t="s">
        <v>4756</v>
      </c>
      <c r="B13577" s="74" t="str">
        <f ca="1">IFERROR(__xludf.DUMMYFUNCTION("IF(REGEXMATCH(A13577,""wealth planning""),""Script 1"",""-"")"),"Script 1")</f>
        <v>Script 1</v>
      </c>
      <c r="C13577" s="149">
        <f t="shared" si="106"/>
        <v>45574</v>
      </c>
      <c r="D13577" s="74" t="str">
        <f t="shared" si="107"/>
        <v>Nurul Nabilah Aminuddin</v>
      </c>
    </row>
    <row r="13578" spans="1:4">
      <c r="B13578" s="74" t="str">
        <f ca="1">IFERROR(__xludf.DUMMYFUNCTION("IF(REGEXMATCH(A13578,""wealth planning""),""Script 1"",""-"")"),"-")</f>
        <v>-</v>
      </c>
      <c r="C13578" s="74" t="str">
        <f t="shared" si="106"/>
        <v>You: Hai assalamualaikum Nabilah,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578" s="149">
        <f t="shared" si="107"/>
        <v>45574</v>
      </c>
    </row>
    <row r="13579" spans="1:4">
      <c r="B13579" s="74" t="str">
        <f ca="1">IFERROR(__xludf.DUMMYFUNCTION("IF(REGEXMATCH(A13579,""wealth planning""),""Script 1"",""-"")"),"-")</f>
        <v>-</v>
      </c>
      <c r="C13579" s="74">
        <f t="shared" si="106"/>
        <v>0</v>
      </c>
      <c r="D13579" s="149">
        <f t="shared" si="107"/>
        <v>45574</v>
      </c>
    </row>
    <row r="13580" spans="1:4">
      <c r="B13580" s="74" t="str">
        <f ca="1">IFERROR(__xludf.DUMMYFUNCTION("IF(REGEXMATCH(A13580,""wealth planning""),""Script 1"",""-"")"),"-")</f>
        <v>-</v>
      </c>
      <c r="C13580" s="74">
        <f t="shared" si="106"/>
        <v>0</v>
      </c>
      <c r="D13580" s="74" t="str">
        <f t="shared" si="107"/>
        <v>You: Hai assalamualaikum Nabilah,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581" spans="1:4">
      <c r="B13581" s="74" t="str">
        <f ca="1">IFERROR(__xludf.DUMMYFUNCTION("IF(REGEXMATCH(A13581,""wealth planning""),""Script 1"",""-"")"),"-")</f>
        <v>-</v>
      </c>
      <c r="C13581" s="74">
        <f t="shared" si="106"/>
        <v>0</v>
      </c>
      <c r="D13581" s="74">
        <f t="shared" si="107"/>
        <v>0</v>
      </c>
    </row>
    <row r="13582" spans="1:4">
      <c r="A13582" s="74" t="s">
        <v>8388</v>
      </c>
      <c r="B13582" s="74" t="str">
        <f ca="1">IFERROR(__xludf.DUMMYFUNCTION("IF(REGEXMATCH(A13582,""wealth planning""),""Script 1"",""-"")"),"-")</f>
        <v>-</v>
      </c>
      <c r="C13582" s="74">
        <f t="shared" si="106"/>
        <v>0</v>
      </c>
      <c r="D13582" s="74">
        <f t="shared" si="107"/>
        <v>0</v>
      </c>
    </row>
    <row r="13583" spans="1:4">
      <c r="A13583" s="149">
        <v>45574</v>
      </c>
      <c r="B13583" s="74" t="str">
        <f ca="1">IFERROR(__xludf.DUMMYFUNCTION("IF(REGEXMATCH(A13583,""wealth planning""),""Script 1"",""-"")"),"#VALUE!")</f>
        <v>#VALUE!</v>
      </c>
      <c r="C13583" s="74" t="str">
        <f t="shared" si="106"/>
        <v>Nurul Natasya Emilia Amir</v>
      </c>
      <c r="D13583" s="74">
        <f t="shared" si="107"/>
        <v>0</v>
      </c>
    </row>
    <row r="13584" spans="1:4">
      <c r="A13584" s="149">
        <v>45574</v>
      </c>
      <c r="B13584" s="74" t="str">
        <f ca="1">IFERROR(__xludf.DUMMYFUNCTION("IF(REGEXMATCH(A13584,""wealth planning""),""Script 1"",""-"")"),"#VALUE!")</f>
        <v>#VALUE!</v>
      </c>
      <c r="C13584" s="149">
        <f t="shared" si="106"/>
        <v>45574</v>
      </c>
      <c r="D13584" s="74">
        <f t="shared" si="107"/>
        <v>0</v>
      </c>
    </row>
    <row r="13585" spans="1:4">
      <c r="A13585" s="74" t="s">
        <v>8389</v>
      </c>
      <c r="B13585" s="74" t="str">
        <f ca="1">IFERROR(__xludf.DUMMYFUNCTION("IF(REGEXMATCH(A13585,""wealth planning""),""Script 1"",""-"")"),"Script 1")</f>
        <v>Script 1</v>
      </c>
      <c r="C13585" s="149">
        <f t="shared" si="106"/>
        <v>45574</v>
      </c>
      <c r="D13585" s="74" t="str">
        <f t="shared" si="107"/>
        <v>Nurul Natasya Emilia Amir</v>
      </c>
    </row>
    <row r="13586" spans="1:4">
      <c r="B13586" s="74" t="str">
        <f ca="1">IFERROR(__xludf.DUMMYFUNCTION("IF(REGEXMATCH(A13586,""wealth planning""),""Script 1"",""-"")"),"-")</f>
        <v>-</v>
      </c>
      <c r="C13586" s="74" t="str">
        <f t="shared" si="106"/>
        <v>You: Hai assalamualaikum Natasya,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586" s="149">
        <f t="shared" si="107"/>
        <v>45574</v>
      </c>
    </row>
    <row r="13587" spans="1:4">
      <c r="B13587" s="74" t="str">
        <f ca="1">IFERROR(__xludf.DUMMYFUNCTION("IF(REGEXMATCH(A13587,""wealth planning""),""Script 1"",""-"")"),"-")</f>
        <v>-</v>
      </c>
      <c r="C13587" s="74">
        <f t="shared" si="106"/>
        <v>0</v>
      </c>
      <c r="D13587" s="149">
        <f t="shared" si="107"/>
        <v>45574</v>
      </c>
    </row>
    <row r="13588" spans="1:4">
      <c r="B13588" s="74" t="str">
        <f ca="1">IFERROR(__xludf.DUMMYFUNCTION("IF(REGEXMATCH(A13588,""wealth planning""),""Script 1"",""-"")"),"-")</f>
        <v>-</v>
      </c>
      <c r="C13588" s="74">
        <f t="shared" si="106"/>
        <v>0</v>
      </c>
      <c r="D13588" s="74" t="str">
        <f t="shared" si="107"/>
        <v>You: Hai assalamualaikum Natasya,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589" spans="1:4">
      <c r="A13589" s="74" t="s">
        <v>8391</v>
      </c>
      <c r="B13589" s="74" t="str">
        <f ca="1">IFERROR(__xludf.DUMMYFUNCTION("IF(REGEXMATCH(A13589,""wealth planning""),""Script 1"",""-"")"),"-")</f>
        <v>-</v>
      </c>
      <c r="C13589" s="74">
        <f t="shared" si="106"/>
        <v>0</v>
      </c>
      <c r="D13589" s="74">
        <f t="shared" si="107"/>
        <v>0</v>
      </c>
    </row>
    <row r="13590" spans="1:4">
      <c r="A13590" s="74" t="s">
        <v>8392</v>
      </c>
      <c r="B13590" s="74" t="str">
        <f ca="1">IFERROR(__xludf.DUMMYFUNCTION("IF(REGEXMATCH(A13590,""wealth planning""),""Script 1"",""-"")"),"-")</f>
        <v>-</v>
      </c>
      <c r="C13590" s="74" t="str">
        <f t="shared" si="106"/>
        <v>Saiful AkmalStatus is reachable</v>
      </c>
      <c r="D13590" s="74">
        <f t="shared" si="107"/>
        <v>0</v>
      </c>
    </row>
    <row r="13591" spans="1:4">
      <c r="A13591" s="149">
        <v>45574</v>
      </c>
      <c r="B13591" s="74" t="str">
        <f ca="1">IFERROR(__xludf.DUMMYFUNCTION("IF(REGEXMATCH(A13591,""wealth planning""),""Script 1"",""-"")"),"#VALUE!")</f>
        <v>#VALUE!</v>
      </c>
      <c r="C13591" s="74" t="str">
        <f t="shared" si="106"/>
        <v>Saiful Akmal</v>
      </c>
      <c r="D13591" s="74">
        <f t="shared" si="107"/>
        <v>0</v>
      </c>
    </row>
    <row r="13592" spans="1:4">
      <c r="A13592" s="149">
        <v>45574</v>
      </c>
      <c r="B13592" s="74" t="str">
        <f ca="1">IFERROR(__xludf.DUMMYFUNCTION("IF(REGEXMATCH(A13592,""wealth planning""),""Script 1"",""-"")"),"#VALUE!")</f>
        <v>#VALUE!</v>
      </c>
      <c r="C13592" s="149">
        <f t="shared" si="106"/>
        <v>45574</v>
      </c>
      <c r="D13592" s="74" t="str">
        <f t="shared" si="107"/>
        <v>Saiful AkmalStatus is reachable</v>
      </c>
    </row>
    <row r="13593" spans="1:4">
      <c r="A13593" s="74" t="s">
        <v>5722</v>
      </c>
      <c r="B13593" s="74" t="str">
        <f ca="1">IFERROR(__xludf.DUMMYFUNCTION("IF(REGEXMATCH(A13593,""wealth planning""),""Script 1"",""-"")"),"Script 1")</f>
        <v>Script 1</v>
      </c>
      <c r="C13593" s="149">
        <f t="shared" si="106"/>
        <v>45574</v>
      </c>
      <c r="D13593" s="74" t="str">
        <f t="shared" si="107"/>
        <v>Saiful Akmal</v>
      </c>
    </row>
    <row r="13594" spans="1:4">
      <c r="B13594" s="74" t="str">
        <f ca="1">IFERROR(__xludf.DUMMYFUNCTION("IF(REGEXMATCH(A13594,""wealth planning""),""Script 1"",""-"")"),"-")</f>
        <v>-</v>
      </c>
      <c r="C13594" s="74" t="str">
        <f t="shared" si="106"/>
        <v>You: Hai assalamualaikum Saiful,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594" s="149">
        <f t="shared" si="107"/>
        <v>45574</v>
      </c>
    </row>
    <row r="13595" spans="1:4">
      <c r="B13595" s="74" t="str">
        <f ca="1">IFERROR(__xludf.DUMMYFUNCTION("IF(REGEXMATCH(A13595,""wealth planning""),""Script 1"",""-"")"),"-")</f>
        <v>-</v>
      </c>
      <c r="C13595" s="74">
        <f t="shared" si="106"/>
        <v>0</v>
      </c>
      <c r="D13595" s="149">
        <f t="shared" si="107"/>
        <v>45574</v>
      </c>
    </row>
    <row r="13596" spans="1:4">
      <c r="B13596" s="74" t="str">
        <f ca="1">IFERROR(__xludf.DUMMYFUNCTION("IF(REGEXMATCH(A13596,""wealth planning""),""Script 1"",""-"")"),"-")</f>
        <v>-</v>
      </c>
      <c r="C13596" s="74">
        <f t="shared" si="106"/>
        <v>0</v>
      </c>
      <c r="D13596" s="74" t="str">
        <f t="shared" si="107"/>
        <v>You: Hai assalamualaikum Saiful,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597" spans="1:4">
      <c r="B13597" s="74" t="str">
        <f ca="1">IFERROR(__xludf.DUMMYFUNCTION("IF(REGEXMATCH(A13597,""wealth planning""),""Script 1"",""-"")"),"-")</f>
        <v>-</v>
      </c>
      <c r="C13597" s="74">
        <f t="shared" si="106"/>
        <v>0</v>
      </c>
      <c r="D13597" s="74">
        <f t="shared" si="107"/>
        <v>0</v>
      </c>
    </row>
    <row r="13598" spans="1:4">
      <c r="A13598" s="74" t="s">
        <v>8395</v>
      </c>
      <c r="B13598" s="74" t="str">
        <f ca="1">IFERROR(__xludf.DUMMYFUNCTION("IF(REGEXMATCH(A13598,""wealth planning""),""Script 1"",""-"")"),"-")</f>
        <v>-</v>
      </c>
      <c r="C13598" s="74">
        <f t="shared" si="106"/>
        <v>0</v>
      </c>
      <c r="D13598" s="74">
        <f t="shared" si="107"/>
        <v>0</v>
      </c>
    </row>
    <row r="13599" spans="1:4">
      <c r="A13599" s="149">
        <v>45574</v>
      </c>
      <c r="B13599" s="74" t="str">
        <f ca="1">IFERROR(__xludf.DUMMYFUNCTION("IF(REGEXMATCH(A13599,""wealth planning""),""Script 1"",""-"")"),"#VALUE!")</f>
        <v>#VALUE!</v>
      </c>
      <c r="C13599" s="74" t="str">
        <f t="shared" si="106"/>
        <v>Nur Sabrina</v>
      </c>
      <c r="D13599" s="74">
        <f t="shared" si="107"/>
        <v>0</v>
      </c>
    </row>
    <row r="13600" spans="1:4">
      <c r="A13600" s="149">
        <v>45574</v>
      </c>
      <c r="B13600" s="74" t="str">
        <f ca="1">IFERROR(__xludf.DUMMYFUNCTION("IF(REGEXMATCH(A13600,""wealth planning""),""Script 1"",""-"")"),"#VALUE!")</f>
        <v>#VALUE!</v>
      </c>
      <c r="C13600" s="149">
        <f t="shared" si="106"/>
        <v>45574</v>
      </c>
      <c r="D13600" s="74">
        <f t="shared" si="107"/>
        <v>0</v>
      </c>
    </row>
    <row r="13601" spans="1:4">
      <c r="A13601" s="74" t="s">
        <v>8396</v>
      </c>
      <c r="B13601" s="74" t="str">
        <f ca="1">IFERROR(__xludf.DUMMYFUNCTION("IF(REGEXMATCH(A13601,""wealth planning""),""Script 1"",""-"")"),"Script 1")</f>
        <v>Script 1</v>
      </c>
      <c r="C13601" s="149">
        <f t="shared" si="106"/>
        <v>45574</v>
      </c>
      <c r="D13601" s="74" t="str">
        <f t="shared" si="107"/>
        <v>Nur Sabrina</v>
      </c>
    </row>
    <row r="13602" spans="1:4">
      <c r="B13602" s="74" t="str">
        <f ca="1">IFERROR(__xludf.DUMMYFUNCTION("IF(REGEXMATCH(A13602,""wealth planning""),""Script 1"",""-"")"),"-")</f>
        <v>-</v>
      </c>
      <c r="C13602" s="74" t="str">
        <f t="shared" si="106"/>
        <v>You: Hai assalamualaikum Nur Sabrina,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602" s="149">
        <f t="shared" si="107"/>
        <v>45574</v>
      </c>
    </row>
    <row r="13603" spans="1:4">
      <c r="B13603" s="74" t="str">
        <f ca="1">IFERROR(__xludf.DUMMYFUNCTION("IF(REGEXMATCH(A13603,""wealth planning""),""Script 1"",""-"")"),"-")</f>
        <v>-</v>
      </c>
      <c r="C13603" s="74">
        <f t="shared" si="106"/>
        <v>0</v>
      </c>
      <c r="D13603" s="149">
        <f t="shared" si="107"/>
        <v>45574</v>
      </c>
    </row>
    <row r="13604" spans="1:4">
      <c r="B13604" s="74" t="str">
        <f ca="1">IFERROR(__xludf.DUMMYFUNCTION("IF(REGEXMATCH(A13604,""wealth planning""),""Script 1"",""-"")"),"-")</f>
        <v>-</v>
      </c>
      <c r="C13604" s="74">
        <f t="shared" si="106"/>
        <v>0</v>
      </c>
      <c r="D13604" s="74" t="str">
        <f t="shared" si="107"/>
        <v>You: Hai assalamualaikum Nur Sabrina,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605" spans="1:4">
      <c r="A13605" s="74" t="s">
        <v>8398</v>
      </c>
      <c r="B13605" s="74" t="str">
        <f ca="1">IFERROR(__xludf.DUMMYFUNCTION("IF(REGEXMATCH(A13605,""wealth planning""),""Script 1"",""-"")"),"-")</f>
        <v>-</v>
      </c>
      <c r="C13605" s="74">
        <f t="shared" si="106"/>
        <v>0</v>
      </c>
      <c r="D13605" s="74">
        <f t="shared" si="107"/>
        <v>0</v>
      </c>
    </row>
    <row r="13606" spans="1:4">
      <c r="A13606" s="74" t="s">
        <v>8399</v>
      </c>
      <c r="B13606" s="74" t="str">
        <f ca="1">IFERROR(__xludf.DUMMYFUNCTION("IF(REGEXMATCH(A13606,""wealth planning""),""Script 1"",""-"")"),"-")</f>
        <v>-</v>
      </c>
      <c r="C13606" s="74" t="str">
        <f t="shared" si="106"/>
        <v>Haida Suraya TajuddinStatus is reachable</v>
      </c>
      <c r="D13606" s="74">
        <f t="shared" si="107"/>
        <v>0</v>
      </c>
    </row>
    <row r="13607" spans="1:4">
      <c r="A13607" s="149">
        <v>45574</v>
      </c>
      <c r="B13607" s="74" t="str">
        <f ca="1">IFERROR(__xludf.DUMMYFUNCTION("IF(REGEXMATCH(A13607,""wealth planning""),""Script 1"",""-"")"),"#VALUE!")</f>
        <v>#VALUE!</v>
      </c>
      <c r="C13607" s="74" t="str">
        <f t="shared" si="106"/>
        <v>Haida Suraya Tajuddin</v>
      </c>
      <c r="D13607" s="74">
        <f t="shared" si="107"/>
        <v>0</v>
      </c>
    </row>
    <row r="13608" spans="1:4">
      <c r="A13608" s="149">
        <v>45574</v>
      </c>
      <c r="B13608" s="74" t="str">
        <f ca="1">IFERROR(__xludf.DUMMYFUNCTION("IF(REGEXMATCH(A13608,""wealth planning""),""Script 1"",""-"")"),"#VALUE!")</f>
        <v>#VALUE!</v>
      </c>
      <c r="C13608" s="149">
        <f t="shared" si="106"/>
        <v>45574</v>
      </c>
      <c r="D13608" s="74" t="str">
        <f t="shared" si="107"/>
        <v>Haida Suraya TajuddinStatus is reachable</v>
      </c>
    </row>
    <row r="13609" spans="1:4">
      <c r="A13609" s="74" t="s">
        <v>8400</v>
      </c>
      <c r="B13609" s="74" t="str">
        <f ca="1">IFERROR(__xludf.DUMMYFUNCTION("IF(REGEXMATCH(A13609,""wealth planning""),""Script 1"",""-"")"),"Script 1")</f>
        <v>Script 1</v>
      </c>
      <c r="C13609" s="149">
        <f t="shared" si="106"/>
        <v>45574</v>
      </c>
      <c r="D13609" s="74" t="str">
        <f t="shared" si="107"/>
        <v>Haida Suraya Tajuddin</v>
      </c>
    </row>
    <row r="13610" spans="1:4">
      <c r="B13610" s="74" t="str">
        <f ca="1">IFERROR(__xludf.DUMMYFUNCTION("IF(REGEXMATCH(A13610,""wealth planning""),""Script 1"",""-"")"),"-")</f>
        <v>-</v>
      </c>
      <c r="C13610" s="74" t="str">
        <f t="shared" si="106"/>
        <v>You: Hai assalamualaikum Haida Suraya,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610" s="149">
        <f t="shared" si="107"/>
        <v>45574</v>
      </c>
    </row>
    <row r="13611" spans="1:4">
      <c r="B13611" s="74" t="str">
        <f ca="1">IFERROR(__xludf.DUMMYFUNCTION("IF(REGEXMATCH(A13611,""wealth planning""),""Script 1"",""-"")"),"-")</f>
        <v>-</v>
      </c>
      <c r="C13611" s="74">
        <f t="shared" si="106"/>
        <v>0</v>
      </c>
      <c r="D13611" s="149">
        <f t="shared" si="107"/>
        <v>45574</v>
      </c>
    </row>
    <row r="13612" spans="1:4">
      <c r="B13612" s="74" t="str">
        <f ca="1">IFERROR(__xludf.DUMMYFUNCTION("IF(REGEXMATCH(A13612,""wealth planning""),""Script 1"",""-"")"),"-")</f>
        <v>-</v>
      </c>
      <c r="C13612" s="74">
        <f t="shared" si="106"/>
        <v>0</v>
      </c>
      <c r="D13612" s="74" t="str">
        <f t="shared" si="107"/>
        <v>You: Hai assalamualaikum Haida Suraya,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613" spans="1:4">
      <c r="A13613" s="74" t="s">
        <v>8402</v>
      </c>
      <c r="B13613" s="74" t="str">
        <f ca="1">IFERROR(__xludf.DUMMYFUNCTION("IF(REGEXMATCH(A13613,""wealth planning""),""Script 1"",""-"")"),"-")</f>
        <v>-</v>
      </c>
      <c r="C13613" s="74">
        <f t="shared" si="106"/>
        <v>0</v>
      </c>
      <c r="D13613" s="74">
        <f t="shared" si="107"/>
        <v>0</v>
      </c>
    </row>
    <row r="13614" spans="1:4">
      <c r="A13614" s="74" t="s">
        <v>8403</v>
      </c>
      <c r="B13614" s="74" t="str">
        <f ca="1">IFERROR(__xludf.DUMMYFUNCTION("IF(REGEXMATCH(A13614,""wealth planning""),""Script 1"",""-"")"),"-")</f>
        <v>-</v>
      </c>
      <c r="C13614" s="74" t="str">
        <f t="shared" si="106"/>
        <v>Muhammad Harith RonhazliStatus is reachable</v>
      </c>
      <c r="D13614" s="74">
        <f t="shared" si="107"/>
        <v>0</v>
      </c>
    </row>
    <row r="13615" spans="1:4">
      <c r="A13615" s="149">
        <v>45574</v>
      </c>
      <c r="B13615" s="74" t="str">
        <f ca="1">IFERROR(__xludf.DUMMYFUNCTION("IF(REGEXMATCH(A13615,""wealth planning""),""Script 1"",""-"")"),"#VALUE!")</f>
        <v>#VALUE!</v>
      </c>
      <c r="C13615" s="74" t="str">
        <f t="shared" si="106"/>
        <v>Muhammad Harith Ronhazli</v>
      </c>
      <c r="D13615" s="74">
        <f t="shared" si="107"/>
        <v>0</v>
      </c>
    </row>
    <row r="13616" spans="1:4">
      <c r="A13616" s="149">
        <v>45574</v>
      </c>
      <c r="B13616" s="74" t="str">
        <f ca="1">IFERROR(__xludf.DUMMYFUNCTION("IF(REGEXMATCH(A13616,""wealth planning""),""Script 1"",""-"")"),"#VALUE!")</f>
        <v>#VALUE!</v>
      </c>
      <c r="C13616" s="149">
        <f t="shared" si="106"/>
        <v>45574</v>
      </c>
      <c r="D13616" s="74" t="str">
        <f t="shared" si="107"/>
        <v>Muhammad Harith RonhazliStatus is reachable</v>
      </c>
    </row>
    <row r="13617" spans="1:4">
      <c r="A13617" s="74" t="s">
        <v>7018</v>
      </c>
      <c r="B13617" s="74" t="str">
        <f ca="1">IFERROR(__xludf.DUMMYFUNCTION("IF(REGEXMATCH(A13617,""wealth planning""),""Script 1"",""-"")"),"Script 1")</f>
        <v>Script 1</v>
      </c>
      <c r="C13617" s="149">
        <f t="shared" si="106"/>
        <v>45574</v>
      </c>
      <c r="D13617" s="74" t="str">
        <f t="shared" si="107"/>
        <v>Muhammad Harith Ronhazli</v>
      </c>
    </row>
    <row r="13618" spans="1:4">
      <c r="B13618" s="74" t="str">
        <f ca="1">IFERROR(__xludf.DUMMYFUNCTION("IF(REGEXMATCH(A13618,""wealth planning""),""Script 1"",""-"")"),"-")</f>
        <v>-</v>
      </c>
      <c r="C13618" s="74" t="str">
        <f t="shared" si="106"/>
        <v>You: Hai assalamualaikum Harith,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618" s="149">
        <f t="shared" si="107"/>
        <v>45574</v>
      </c>
    </row>
    <row r="13619" spans="1:4">
      <c r="B13619" s="74" t="str">
        <f ca="1">IFERROR(__xludf.DUMMYFUNCTION("IF(REGEXMATCH(A13619,""wealth planning""),""Script 1"",""-"")"),"-")</f>
        <v>-</v>
      </c>
      <c r="C13619" s="74">
        <f t="shared" si="106"/>
        <v>0</v>
      </c>
      <c r="D13619" s="149">
        <f t="shared" si="107"/>
        <v>45574</v>
      </c>
    </row>
    <row r="13620" spans="1:4">
      <c r="B13620" s="74" t="str">
        <f ca="1">IFERROR(__xludf.DUMMYFUNCTION("IF(REGEXMATCH(A13620,""wealth planning""),""Script 1"",""-"")"),"-")</f>
        <v>-</v>
      </c>
      <c r="C13620" s="74">
        <f t="shared" si="106"/>
        <v>0</v>
      </c>
      <c r="D13620" s="74" t="str">
        <f t="shared" si="107"/>
        <v>You: Hai assalamualaikum Harith,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621" spans="1:4">
      <c r="A13621" s="74" t="s">
        <v>8405</v>
      </c>
      <c r="B13621" s="74" t="str">
        <f ca="1">IFERROR(__xludf.DUMMYFUNCTION("IF(REGEXMATCH(A13621,""wealth planning""),""Script 1"",""-"")"),"-")</f>
        <v>-</v>
      </c>
      <c r="C13621" s="74">
        <f t="shared" si="106"/>
        <v>0</v>
      </c>
      <c r="D13621" s="74">
        <f t="shared" si="107"/>
        <v>0</v>
      </c>
    </row>
    <row r="13622" spans="1:4">
      <c r="A13622" s="74" t="s">
        <v>8406</v>
      </c>
      <c r="B13622" s="74" t="str">
        <f ca="1">IFERROR(__xludf.DUMMYFUNCTION("IF(REGEXMATCH(A13622,""wealth planning""),""Script 1"",""-"")"),"-")</f>
        <v>-</v>
      </c>
      <c r="C13622" s="74" t="str">
        <f t="shared" si="106"/>
        <v>Zulakmal AzhariStatus is reachable</v>
      </c>
      <c r="D13622" s="74">
        <f t="shared" si="107"/>
        <v>0</v>
      </c>
    </row>
    <row r="13623" spans="1:4">
      <c r="A13623" s="149">
        <v>45574</v>
      </c>
      <c r="B13623" s="74" t="str">
        <f ca="1">IFERROR(__xludf.DUMMYFUNCTION("IF(REGEXMATCH(A13623,""wealth planning""),""Script 1"",""-"")"),"#VALUE!")</f>
        <v>#VALUE!</v>
      </c>
      <c r="C13623" s="74" t="str">
        <f t="shared" si="106"/>
        <v>Zulakmal Azhari</v>
      </c>
      <c r="D13623" s="74">
        <f t="shared" si="107"/>
        <v>0</v>
      </c>
    </row>
    <row r="13624" spans="1:4">
      <c r="A13624" s="149">
        <v>45574</v>
      </c>
      <c r="B13624" s="74" t="str">
        <f ca="1">IFERROR(__xludf.DUMMYFUNCTION("IF(REGEXMATCH(A13624,""wealth planning""),""Script 1"",""-"")"),"#VALUE!")</f>
        <v>#VALUE!</v>
      </c>
      <c r="C13624" s="149">
        <f t="shared" si="106"/>
        <v>45574</v>
      </c>
      <c r="D13624" s="74" t="str">
        <f t="shared" si="107"/>
        <v>Zulakmal AzhariStatus is reachable</v>
      </c>
    </row>
    <row r="13625" spans="1:4">
      <c r="A13625" s="74" t="s">
        <v>8407</v>
      </c>
      <c r="B13625" s="74" t="str">
        <f ca="1">IFERROR(__xludf.DUMMYFUNCTION("IF(REGEXMATCH(A13625,""wealth planning""),""Script 1"",""-"")"),"Script 1")</f>
        <v>Script 1</v>
      </c>
      <c r="C13625" s="149">
        <f t="shared" si="106"/>
        <v>45574</v>
      </c>
      <c r="D13625" s="74" t="str">
        <f t="shared" si="107"/>
        <v>Zulakmal Azhari</v>
      </c>
    </row>
    <row r="13626" spans="1:4">
      <c r="B13626" s="74" t="str">
        <f ca="1">IFERROR(__xludf.DUMMYFUNCTION("IF(REGEXMATCH(A13626,""wealth planning""),""Script 1"",""-"")"),"-")</f>
        <v>-</v>
      </c>
      <c r="C13626" s="74" t="str">
        <f t="shared" si="106"/>
        <v>You: Hai assalamualaikum Zulakmal,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626" s="149">
        <f t="shared" si="107"/>
        <v>45574</v>
      </c>
    </row>
    <row r="13627" spans="1:4">
      <c r="B13627" s="74" t="str">
        <f ca="1">IFERROR(__xludf.DUMMYFUNCTION("IF(REGEXMATCH(A13627,""wealth planning""),""Script 1"",""-"")"),"-")</f>
        <v>-</v>
      </c>
      <c r="C13627" s="74">
        <f t="shared" si="106"/>
        <v>0</v>
      </c>
      <c r="D13627" s="149">
        <f t="shared" si="107"/>
        <v>45574</v>
      </c>
    </row>
    <row r="13628" spans="1:4">
      <c r="B13628" s="74" t="str">
        <f ca="1">IFERROR(__xludf.DUMMYFUNCTION("IF(REGEXMATCH(A13628,""wealth planning""),""Script 1"",""-"")"),"-")</f>
        <v>-</v>
      </c>
      <c r="C13628" s="74">
        <f t="shared" si="106"/>
        <v>0</v>
      </c>
      <c r="D13628" s="74" t="str">
        <f t="shared" si="107"/>
        <v>You: Hai assalamualaikum Zulakmal,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629" spans="1:4">
      <c r="A13629" s="74" t="s">
        <v>8409</v>
      </c>
      <c r="B13629" s="74" t="str">
        <f ca="1">IFERROR(__xludf.DUMMYFUNCTION("IF(REGEXMATCH(A13629,""wealth planning""),""Script 1"",""-"")"),"-")</f>
        <v>-</v>
      </c>
      <c r="C13629" s="74">
        <f t="shared" si="106"/>
        <v>0</v>
      </c>
      <c r="D13629" s="74">
        <f t="shared" si="107"/>
        <v>0</v>
      </c>
    </row>
    <row r="13630" spans="1:4">
      <c r="A13630" s="74" t="s">
        <v>8410</v>
      </c>
      <c r="B13630" s="74" t="str">
        <f ca="1">IFERROR(__xludf.DUMMYFUNCTION("IF(REGEXMATCH(A13630,""wealth planning""),""Script 1"",""-"")"),"-")</f>
        <v>-</v>
      </c>
      <c r="C13630" s="74" t="str">
        <f t="shared" si="106"/>
        <v>Nurarif AzizStatus is reachable</v>
      </c>
      <c r="D13630" s="74">
        <f t="shared" si="107"/>
        <v>0</v>
      </c>
    </row>
    <row r="13631" spans="1:4">
      <c r="A13631" s="149">
        <v>45574</v>
      </c>
      <c r="B13631" s="74" t="str">
        <f ca="1">IFERROR(__xludf.DUMMYFUNCTION("IF(REGEXMATCH(A13631,""wealth planning""),""Script 1"",""-"")"),"#VALUE!")</f>
        <v>#VALUE!</v>
      </c>
      <c r="C13631" s="74" t="str">
        <f t="shared" si="106"/>
        <v>Nurarif Aziz</v>
      </c>
      <c r="D13631" s="74">
        <f t="shared" si="107"/>
        <v>0</v>
      </c>
    </row>
    <row r="13632" spans="1:4">
      <c r="A13632" s="149">
        <v>45574</v>
      </c>
      <c r="B13632" s="74" t="str">
        <f ca="1">IFERROR(__xludf.DUMMYFUNCTION("IF(REGEXMATCH(A13632,""wealth planning""),""Script 1"",""-"")"),"#VALUE!")</f>
        <v>#VALUE!</v>
      </c>
      <c r="C13632" s="149">
        <f t="shared" si="106"/>
        <v>45574</v>
      </c>
      <c r="D13632" s="74" t="str">
        <f t="shared" si="107"/>
        <v>Nurarif AzizStatus is reachable</v>
      </c>
    </row>
    <row r="13633" spans="1:4">
      <c r="A13633" s="74" t="s">
        <v>8411</v>
      </c>
      <c r="B13633" s="74" t="str">
        <f ca="1">IFERROR(__xludf.DUMMYFUNCTION("IF(REGEXMATCH(A13633,""wealth planning""),""Script 1"",""-"")"),"Script 1")</f>
        <v>Script 1</v>
      </c>
      <c r="C13633" s="149">
        <f t="shared" si="106"/>
        <v>45574</v>
      </c>
      <c r="D13633" s="74" t="str">
        <f t="shared" si="107"/>
        <v>Nurarif Aziz</v>
      </c>
    </row>
    <row r="13634" spans="1:4">
      <c r="B13634" s="74" t="str">
        <f ca="1">IFERROR(__xludf.DUMMYFUNCTION("IF(REGEXMATCH(A13634,""wealth planning""),""Script 1"",""-"")"),"-")</f>
        <v>-</v>
      </c>
      <c r="C13634" s="74" t="str">
        <f t="shared" si="106"/>
        <v>You: Hai assalamualaikum Nurarif,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634" s="149">
        <f t="shared" si="107"/>
        <v>45574</v>
      </c>
    </row>
    <row r="13635" spans="1:4">
      <c r="B13635" s="74" t="str">
        <f ca="1">IFERROR(__xludf.DUMMYFUNCTION("IF(REGEXMATCH(A13635,""wealth planning""),""Script 1"",""-"")"),"-")</f>
        <v>-</v>
      </c>
      <c r="C13635" s="74">
        <f t="shared" si="106"/>
        <v>0</v>
      </c>
      <c r="D13635" s="149">
        <f t="shared" si="107"/>
        <v>45574</v>
      </c>
    </row>
    <row r="13636" spans="1:4">
      <c r="B13636" s="74" t="str">
        <f ca="1">IFERROR(__xludf.DUMMYFUNCTION("IF(REGEXMATCH(A13636,""wealth planning""),""Script 1"",""-"")"),"-")</f>
        <v>-</v>
      </c>
      <c r="C13636" s="74">
        <f t="shared" si="106"/>
        <v>0</v>
      </c>
      <c r="D13636" s="74" t="str">
        <f t="shared" si="107"/>
        <v>You: Hai assalamualaikum Nurarif,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637" spans="1:4">
      <c r="A13637" s="74" t="s">
        <v>8413</v>
      </c>
      <c r="B13637" s="74" t="str">
        <f ca="1">IFERROR(__xludf.DUMMYFUNCTION("IF(REGEXMATCH(A13637,""wealth planning""),""Script 1"",""-"")"),"-")</f>
        <v>-</v>
      </c>
      <c r="C13637" s="74">
        <f t="shared" si="106"/>
        <v>0</v>
      </c>
      <c r="D13637" s="74">
        <f t="shared" si="107"/>
        <v>0</v>
      </c>
    </row>
    <row r="13638" spans="1:4">
      <c r="A13638" s="74" t="s">
        <v>8414</v>
      </c>
      <c r="B13638" s="74" t="str">
        <f ca="1">IFERROR(__xludf.DUMMYFUNCTION("IF(REGEXMATCH(A13638,""wealth planning""),""Script 1"",""-"")"),"-")</f>
        <v>-</v>
      </c>
      <c r="C13638" s="74" t="str">
        <f t="shared" si="106"/>
        <v>Nur Amirah SyazwaniStatus is reachable</v>
      </c>
      <c r="D13638" s="74">
        <f t="shared" si="107"/>
        <v>0</v>
      </c>
    </row>
    <row r="13639" spans="1:4">
      <c r="A13639" s="149">
        <v>45574</v>
      </c>
      <c r="B13639" s="74" t="str">
        <f ca="1">IFERROR(__xludf.DUMMYFUNCTION("IF(REGEXMATCH(A13639,""wealth planning""),""Script 1"",""-"")"),"#VALUE!")</f>
        <v>#VALUE!</v>
      </c>
      <c r="C13639" s="74" t="str">
        <f t="shared" si="106"/>
        <v>Nur Amirah Syazwani</v>
      </c>
      <c r="D13639" s="74">
        <f t="shared" si="107"/>
        <v>0</v>
      </c>
    </row>
    <row r="13640" spans="1:4">
      <c r="A13640" s="149">
        <v>45574</v>
      </c>
      <c r="B13640" s="74" t="str">
        <f ca="1">IFERROR(__xludf.DUMMYFUNCTION("IF(REGEXMATCH(A13640,""wealth planning""),""Script 1"",""-"")"),"#VALUE!")</f>
        <v>#VALUE!</v>
      </c>
      <c r="C13640" s="149">
        <f t="shared" si="106"/>
        <v>45574</v>
      </c>
      <c r="D13640" s="74" t="str">
        <f t="shared" si="107"/>
        <v>Nur Amirah SyazwaniStatus is reachable</v>
      </c>
    </row>
    <row r="13641" spans="1:4">
      <c r="A13641" s="74" t="s">
        <v>8415</v>
      </c>
      <c r="B13641" s="74" t="str">
        <f ca="1">IFERROR(__xludf.DUMMYFUNCTION("IF(REGEXMATCH(A13641,""wealth planning""),""Script 1"",""-"")"),"Script 1")</f>
        <v>Script 1</v>
      </c>
      <c r="C13641" s="149">
        <f t="shared" si="106"/>
        <v>45574</v>
      </c>
      <c r="D13641" s="74" t="str">
        <f t="shared" si="107"/>
        <v>Nur Amirah Syazwani</v>
      </c>
    </row>
    <row r="13642" spans="1:4">
      <c r="B13642" s="74" t="str">
        <f ca="1">IFERROR(__xludf.DUMMYFUNCTION("IF(REGEXMATCH(A13642,""wealth planning""),""Script 1"",""-"")"),"-")</f>
        <v>-</v>
      </c>
      <c r="C13642" s="74" t="str">
        <f t="shared" si="106"/>
        <v>You: Hai assalamualaikum Nur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642" s="149">
        <f t="shared" si="107"/>
        <v>45574</v>
      </c>
    </row>
    <row r="13643" spans="1:4">
      <c r="B13643" s="74" t="str">
        <f ca="1">IFERROR(__xludf.DUMMYFUNCTION("IF(REGEXMATCH(A13643,""wealth planning""),""Script 1"",""-"")"),"-")</f>
        <v>-</v>
      </c>
      <c r="C13643" s="74">
        <f t="shared" si="106"/>
        <v>0</v>
      </c>
      <c r="D13643" s="149">
        <f t="shared" si="107"/>
        <v>45574</v>
      </c>
    </row>
    <row r="13644" spans="1:4">
      <c r="B13644" s="74" t="str">
        <f ca="1">IFERROR(__xludf.DUMMYFUNCTION("IF(REGEXMATCH(A13644,""wealth planning""),""Script 1"",""-"")"),"-")</f>
        <v>-</v>
      </c>
      <c r="C13644" s="74">
        <f t="shared" si="106"/>
        <v>0</v>
      </c>
      <c r="D13644" s="74" t="str">
        <f t="shared" si="107"/>
        <v>You: Hai assalamualaikum Nur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645" spans="1:4">
      <c r="B13645" s="74" t="str">
        <f ca="1">IFERROR(__xludf.DUMMYFUNCTION("IF(REGEXMATCH(A13645,""wealth planning""),""Script 1"",""-"")"),"-")</f>
        <v>-</v>
      </c>
      <c r="C13645" s="74">
        <f t="shared" si="106"/>
        <v>0</v>
      </c>
      <c r="D13645" s="74">
        <f t="shared" si="107"/>
        <v>0</v>
      </c>
    </row>
    <row r="13646" spans="1:4">
      <c r="A13646" s="74" t="s">
        <v>8418</v>
      </c>
      <c r="B13646" s="74" t="str">
        <f ca="1">IFERROR(__xludf.DUMMYFUNCTION("IF(REGEXMATCH(A13646,""wealth planning""),""Script 1"",""-"")"),"-")</f>
        <v>-</v>
      </c>
      <c r="C13646" s="74">
        <f t="shared" si="106"/>
        <v>0</v>
      </c>
      <c r="D13646" s="74">
        <f t="shared" si="107"/>
        <v>0</v>
      </c>
    </row>
    <row r="13647" spans="1:4">
      <c r="A13647" s="149">
        <v>45574</v>
      </c>
      <c r="B13647" s="74" t="str">
        <f ca="1">IFERROR(__xludf.DUMMYFUNCTION("IF(REGEXMATCH(A13647,""wealth planning""),""Script 1"",""-"")"),"#VALUE!")</f>
        <v>#VALUE!</v>
      </c>
      <c r="C13647" s="74" t="str">
        <f t="shared" si="106"/>
        <v>Syamimi Sukri</v>
      </c>
      <c r="D13647" s="74">
        <f t="shared" si="107"/>
        <v>0</v>
      </c>
    </row>
    <row r="13648" spans="1:4">
      <c r="A13648" s="149">
        <v>45574</v>
      </c>
      <c r="B13648" s="74" t="str">
        <f ca="1">IFERROR(__xludf.DUMMYFUNCTION("IF(REGEXMATCH(A13648,""wealth planning""),""Script 1"",""-"")"),"#VALUE!")</f>
        <v>#VALUE!</v>
      </c>
      <c r="C13648" s="149">
        <f t="shared" si="106"/>
        <v>45574</v>
      </c>
      <c r="D13648" s="74">
        <f t="shared" si="107"/>
        <v>0</v>
      </c>
    </row>
    <row r="13649" spans="1:4">
      <c r="A13649" s="74" t="s">
        <v>2986</v>
      </c>
      <c r="B13649" s="74" t="str">
        <f ca="1">IFERROR(__xludf.DUMMYFUNCTION("IF(REGEXMATCH(A13649,""wealth planning""),""Script 1"",""-"")"),"Script 1")</f>
        <v>Script 1</v>
      </c>
      <c r="C13649" s="149">
        <f t="shared" si="106"/>
        <v>45574</v>
      </c>
      <c r="D13649" s="74" t="str">
        <f t="shared" si="107"/>
        <v>Syamimi Sukri</v>
      </c>
    </row>
    <row r="13650" spans="1:4">
      <c r="B13650" s="74" t="str">
        <f ca="1">IFERROR(__xludf.DUMMYFUNCTION("IF(REGEXMATCH(A13650,""wealth planning""),""Script 1"",""-"")"),"-")</f>
        <v>-</v>
      </c>
      <c r="C13650" s="74" t="str">
        <f t="shared" si="106"/>
        <v>You: Hai assalamualaikum Syamimi,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650" s="149">
        <f t="shared" si="107"/>
        <v>45574</v>
      </c>
    </row>
    <row r="13651" spans="1:4">
      <c r="B13651" s="74" t="str">
        <f ca="1">IFERROR(__xludf.DUMMYFUNCTION("IF(REGEXMATCH(A13651,""wealth planning""),""Script 1"",""-"")"),"-")</f>
        <v>-</v>
      </c>
      <c r="C13651" s="74">
        <f t="shared" si="106"/>
        <v>0</v>
      </c>
      <c r="D13651" s="149">
        <f t="shared" si="107"/>
        <v>45574</v>
      </c>
    </row>
    <row r="13652" spans="1:4">
      <c r="B13652" s="74" t="str">
        <f ca="1">IFERROR(__xludf.DUMMYFUNCTION("IF(REGEXMATCH(A13652,""wealth planning""),""Script 1"",""-"")"),"-")</f>
        <v>-</v>
      </c>
      <c r="C13652" s="74">
        <f t="shared" si="106"/>
        <v>0</v>
      </c>
      <c r="D13652" s="74" t="str">
        <f t="shared" si="107"/>
        <v>You: Hai assalamualaikum Syamimi,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653" spans="1:4">
      <c r="A13653" s="74" t="s">
        <v>8420</v>
      </c>
      <c r="B13653" s="74" t="str">
        <f ca="1">IFERROR(__xludf.DUMMYFUNCTION("IF(REGEXMATCH(A13653,""wealth planning""),""Script 1"",""-"")"),"-")</f>
        <v>-</v>
      </c>
      <c r="C13653" s="74">
        <f t="shared" si="106"/>
        <v>0</v>
      </c>
      <c r="D13653" s="74">
        <f t="shared" si="107"/>
        <v>0</v>
      </c>
    </row>
    <row r="13654" spans="1:4">
      <c r="A13654" s="74" t="s">
        <v>8421</v>
      </c>
      <c r="B13654" s="74" t="str">
        <f ca="1">IFERROR(__xludf.DUMMYFUNCTION("IF(REGEXMATCH(A13654,""wealth planning""),""Script 1"",""-"")"),"-")</f>
        <v>-</v>
      </c>
      <c r="C13654" s="74" t="str">
        <f t="shared" si="106"/>
        <v>Nurul Faiznoor Muhammad FairusStatus is reachable</v>
      </c>
      <c r="D13654" s="74">
        <f t="shared" si="107"/>
        <v>0</v>
      </c>
    </row>
    <row r="13655" spans="1:4">
      <c r="A13655" s="149">
        <v>45574</v>
      </c>
      <c r="B13655" s="74" t="str">
        <f ca="1">IFERROR(__xludf.DUMMYFUNCTION("IF(REGEXMATCH(A13655,""wealth planning""),""Script 1"",""-"")"),"#VALUE!")</f>
        <v>#VALUE!</v>
      </c>
      <c r="C13655" s="74" t="str">
        <f t="shared" si="106"/>
        <v>Nurul Faiznoor Muhammad Fairus</v>
      </c>
      <c r="D13655" s="74">
        <f t="shared" si="107"/>
        <v>0</v>
      </c>
    </row>
    <row r="13656" spans="1:4">
      <c r="A13656" s="149">
        <v>45574</v>
      </c>
      <c r="B13656" s="74" t="str">
        <f ca="1">IFERROR(__xludf.DUMMYFUNCTION("IF(REGEXMATCH(A13656,""wealth planning""),""Script 1"",""-"")"),"#VALUE!")</f>
        <v>#VALUE!</v>
      </c>
      <c r="C13656" s="149">
        <f t="shared" si="106"/>
        <v>45574</v>
      </c>
      <c r="D13656" s="74" t="str">
        <f t="shared" si="107"/>
        <v>Nurul Faiznoor Muhammad FairusStatus is reachable</v>
      </c>
    </row>
    <row r="13657" spans="1:4">
      <c r="A13657" s="74" t="s">
        <v>8422</v>
      </c>
      <c r="B13657" s="74" t="str">
        <f ca="1">IFERROR(__xludf.DUMMYFUNCTION("IF(REGEXMATCH(A13657,""wealth planning""),""Script 1"",""-"")"),"Script 1")</f>
        <v>Script 1</v>
      </c>
      <c r="C13657" s="149">
        <f t="shared" si="106"/>
        <v>45574</v>
      </c>
      <c r="D13657" s="74" t="str">
        <f t="shared" si="107"/>
        <v>Nurul Faiznoor Muhammad Fairus</v>
      </c>
    </row>
    <row r="13658" spans="1:4">
      <c r="B13658" s="74" t="str">
        <f ca="1">IFERROR(__xludf.DUMMYFUNCTION("IF(REGEXMATCH(A13658,""wealth planning""),""Script 1"",""-"")"),"-")</f>
        <v>-</v>
      </c>
      <c r="C13658" s="74" t="str">
        <f t="shared" si="106"/>
        <v>You: Hai assalamualaikum puan Nurul,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658" s="149">
        <f t="shared" si="107"/>
        <v>45574</v>
      </c>
    </row>
    <row r="13659" spans="1:4">
      <c r="B13659" s="74" t="str">
        <f ca="1">IFERROR(__xludf.DUMMYFUNCTION("IF(REGEXMATCH(A13659,""wealth planning""),""Script 1"",""-"")"),"-")</f>
        <v>-</v>
      </c>
      <c r="C13659" s="74">
        <f t="shared" si="106"/>
        <v>0</v>
      </c>
      <c r="D13659" s="149">
        <f t="shared" si="107"/>
        <v>45574</v>
      </c>
    </row>
    <row r="13660" spans="1:4">
      <c r="B13660" s="74" t="str">
        <f ca="1">IFERROR(__xludf.DUMMYFUNCTION("IF(REGEXMATCH(A13660,""wealth planning""),""Script 1"",""-"")"),"-")</f>
        <v>-</v>
      </c>
      <c r="C13660" s="74">
        <f t="shared" si="106"/>
        <v>0</v>
      </c>
      <c r="D13660" s="74" t="str">
        <f t="shared" si="107"/>
        <v>You: Hai assalamualaikum puan Nurul,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661" spans="1:4">
      <c r="A13661" s="74" t="s">
        <v>8424</v>
      </c>
      <c r="B13661" s="74" t="str">
        <f ca="1">IFERROR(__xludf.DUMMYFUNCTION("IF(REGEXMATCH(A13661,""wealth planning""),""Script 1"",""-"")"),"-")</f>
        <v>-</v>
      </c>
      <c r="C13661" s="74">
        <f t="shared" si="106"/>
        <v>0</v>
      </c>
      <c r="D13661" s="74">
        <f t="shared" si="107"/>
        <v>0</v>
      </c>
    </row>
    <row r="13662" spans="1:4">
      <c r="A13662" s="74" t="s">
        <v>8425</v>
      </c>
      <c r="B13662" s="74" t="str">
        <f ca="1">IFERROR(__xludf.DUMMYFUNCTION("IF(REGEXMATCH(A13662,""wealth planning""),""Script 1"",""-"")"),"-")</f>
        <v>-</v>
      </c>
      <c r="C13662" s="74" t="str">
        <f t="shared" si="106"/>
        <v>Nadiah Haziqah NassirStatus is reachable</v>
      </c>
      <c r="D13662" s="74">
        <f t="shared" si="107"/>
        <v>0</v>
      </c>
    </row>
    <row r="13663" spans="1:4">
      <c r="A13663" s="149">
        <v>45574</v>
      </c>
      <c r="B13663" s="74" t="str">
        <f ca="1">IFERROR(__xludf.DUMMYFUNCTION("IF(REGEXMATCH(A13663,""wealth planning""),""Script 1"",""-"")"),"#VALUE!")</f>
        <v>#VALUE!</v>
      </c>
      <c r="C13663" s="74" t="str">
        <f t="shared" si="106"/>
        <v>Nadiah Haziqah Nassir</v>
      </c>
      <c r="D13663" s="74">
        <f t="shared" si="107"/>
        <v>0</v>
      </c>
    </row>
    <row r="13664" spans="1:4">
      <c r="A13664" s="149">
        <v>45574</v>
      </c>
      <c r="B13664" s="74" t="str">
        <f ca="1">IFERROR(__xludf.DUMMYFUNCTION("IF(REGEXMATCH(A13664,""wealth planning""),""Script 1"",""-"")"),"#VALUE!")</f>
        <v>#VALUE!</v>
      </c>
      <c r="C13664" s="149">
        <f t="shared" si="106"/>
        <v>45574</v>
      </c>
      <c r="D13664" s="74" t="str">
        <f t="shared" si="107"/>
        <v>Nadiah Haziqah NassirStatus is reachable</v>
      </c>
    </row>
    <row r="13665" spans="1:4">
      <c r="A13665" s="74" t="s">
        <v>8382</v>
      </c>
      <c r="B13665" s="74" t="str">
        <f ca="1">IFERROR(__xludf.DUMMYFUNCTION("IF(REGEXMATCH(A13665,""wealth planning""),""Script 1"",""-"")"),"Script 1")</f>
        <v>Script 1</v>
      </c>
      <c r="C13665" s="149">
        <f t="shared" si="106"/>
        <v>45574</v>
      </c>
      <c r="D13665" s="74" t="str">
        <f t="shared" si="107"/>
        <v>Nadiah Haziqah Nassir</v>
      </c>
    </row>
    <row r="13666" spans="1:4">
      <c r="B13666" s="74" t="str">
        <f ca="1">IFERROR(__xludf.DUMMYFUNCTION("IF(REGEXMATCH(A13666,""wealth planning""),""Script 1"",""-"")"),"-")</f>
        <v>-</v>
      </c>
      <c r="C13666" s="74" t="str">
        <f t="shared" si="106"/>
        <v>You: Hai assalamualaikum Nadiah,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666" s="149">
        <f t="shared" si="107"/>
        <v>45574</v>
      </c>
    </row>
    <row r="13667" spans="1:4">
      <c r="B13667" s="74" t="str">
        <f ca="1">IFERROR(__xludf.DUMMYFUNCTION("IF(REGEXMATCH(A13667,""wealth planning""),""Script 1"",""-"")"),"-")</f>
        <v>-</v>
      </c>
      <c r="C13667" s="74">
        <f t="shared" si="106"/>
        <v>0</v>
      </c>
      <c r="D13667" s="149">
        <f t="shared" si="107"/>
        <v>45574</v>
      </c>
    </row>
    <row r="13668" spans="1:4">
      <c r="B13668" s="74" t="str">
        <f ca="1">IFERROR(__xludf.DUMMYFUNCTION("IF(REGEXMATCH(A13668,""wealth planning""),""Script 1"",""-"")"),"-")</f>
        <v>-</v>
      </c>
      <c r="C13668" s="74">
        <f t="shared" si="106"/>
        <v>0</v>
      </c>
      <c r="D13668" s="74" t="str">
        <f t="shared" si="107"/>
        <v>You: Hai assalamualaikum Nadiah,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669" spans="1:4">
      <c r="A13669" s="74" t="s">
        <v>8427</v>
      </c>
      <c r="B13669" s="74" t="str">
        <f ca="1">IFERROR(__xludf.DUMMYFUNCTION("IF(REGEXMATCH(A13669,""wealth planning""),""Script 1"",""-"")"),"-")</f>
        <v>-</v>
      </c>
      <c r="C13669" s="74">
        <f t="shared" si="106"/>
        <v>0</v>
      </c>
      <c r="D13669" s="74">
        <f t="shared" si="107"/>
        <v>0</v>
      </c>
    </row>
    <row r="13670" spans="1:4">
      <c r="A13670" s="74" t="s">
        <v>8428</v>
      </c>
      <c r="B13670" s="74" t="str">
        <f ca="1">IFERROR(__xludf.DUMMYFUNCTION("IF(REGEXMATCH(A13670,""wealth planning""),""Script 1"",""-"")"),"-")</f>
        <v>-</v>
      </c>
      <c r="C13670" s="74" t="str">
        <f t="shared" si="106"/>
        <v>Husna ShahferiStatus is reachable</v>
      </c>
      <c r="D13670" s="74">
        <f t="shared" si="107"/>
        <v>0</v>
      </c>
    </row>
    <row r="13671" spans="1:4">
      <c r="A13671" s="149">
        <v>45574</v>
      </c>
      <c r="B13671" s="74" t="str">
        <f ca="1">IFERROR(__xludf.DUMMYFUNCTION("IF(REGEXMATCH(A13671,""wealth planning""),""Script 1"",""-"")"),"#VALUE!")</f>
        <v>#VALUE!</v>
      </c>
      <c r="C13671" s="74" t="str">
        <f t="shared" si="106"/>
        <v>Husna Shahferi</v>
      </c>
      <c r="D13671" s="74">
        <f t="shared" si="107"/>
        <v>0</v>
      </c>
    </row>
    <row r="13672" spans="1:4">
      <c r="A13672" s="149">
        <v>45574</v>
      </c>
      <c r="B13672" s="74" t="str">
        <f ca="1">IFERROR(__xludf.DUMMYFUNCTION("IF(REGEXMATCH(A13672,""wealth planning""),""Script 1"",""-"")"),"#VALUE!")</f>
        <v>#VALUE!</v>
      </c>
      <c r="C13672" s="149">
        <f t="shared" si="106"/>
        <v>45574</v>
      </c>
      <c r="D13672" s="74" t="str">
        <f t="shared" si="107"/>
        <v>Husna ShahferiStatus is reachable</v>
      </c>
    </row>
    <row r="13673" spans="1:4">
      <c r="A13673" s="74" t="s">
        <v>7078</v>
      </c>
      <c r="B13673" s="74" t="str">
        <f ca="1">IFERROR(__xludf.DUMMYFUNCTION("IF(REGEXMATCH(A13673,""wealth planning""),""Script 1"",""-"")"),"Script 1")</f>
        <v>Script 1</v>
      </c>
      <c r="C13673" s="149">
        <f t="shared" si="106"/>
        <v>45574</v>
      </c>
      <c r="D13673" s="74" t="str">
        <f t="shared" si="107"/>
        <v>Husna Shahferi</v>
      </c>
    </row>
    <row r="13674" spans="1:4">
      <c r="B13674" s="74" t="str">
        <f ca="1">IFERROR(__xludf.DUMMYFUNCTION("IF(REGEXMATCH(A13674,""wealth planning""),""Script 1"",""-"")"),"-")</f>
        <v>-</v>
      </c>
      <c r="C13674" s="74" t="str">
        <f t="shared" si="106"/>
        <v>You: Hai assalamualaikum Husna,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674" s="149">
        <f t="shared" si="107"/>
        <v>45574</v>
      </c>
    </row>
    <row r="13675" spans="1:4">
      <c r="B13675" s="74" t="str">
        <f ca="1">IFERROR(__xludf.DUMMYFUNCTION("IF(REGEXMATCH(A13675,""wealth planning""),""Script 1"",""-"")"),"-")</f>
        <v>-</v>
      </c>
      <c r="C13675" s="74">
        <f t="shared" si="106"/>
        <v>0</v>
      </c>
      <c r="D13675" s="149">
        <f t="shared" si="107"/>
        <v>45574</v>
      </c>
    </row>
    <row r="13676" spans="1:4">
      <c r="B13676" s="74" t="str">
        <f ca="1">IFERROR(__xludf.DUMMYFUNCTION("IF(REGEXMATCH(A13676,""wealth planning""),""Script 1"",""-"")"),"-")</f>
        <v>-</v>
      </c>
      <c r="C13676" s="74">
        <f t="shared" si="106"/>
        <v>0</v>
      </c>
      <c r="D13676" s="74" t="str">
        <f t="shared" si="107"/>
        <v>You: Hai assalamualaikum Husna,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677" spans="1:4">
      <c r="B13677" s="74" t="str">
        <f ca="1">IFERROR(__xludf.DUMMYFUNCTION("IF(REGEXMATCH(A13677,""wealth planning""),""Script 1"",""-"")"),"-")</f>
        <v>-</v>
      </c>
      <c r="C13677" s="74">
        <f t="shared" si="106"/>
        <v>0</v>
      </c>
      <c r="D13677" s="74">
        <f t="shared" si="107"/>
        <v>0</v>
      </c>
    </row>
    <row r="13678" spans="1:4">
      <c r="A13678" s="74" t="s">
        <v>8431</v>
      </c>
      <c r="B13678" s="74" t="str">
        <f ca="1">IFERROR(__xludf.DUMMYFUNCTION("IF(REGEXMATCH(A13678,""wealth planning""),""Script 1"",""-"")"),"-")</f>
        <v>-</v>
      </c>
      <c r="C13678" s="74">
        <f t="shared" si="106"/>
        <v>0</v>
      </c>
      <c r="D13678" s="74">
        <f t="shared" si="107"/>
        <v>0</v>
      </c>
    </row>
    <row r="13679" spans="1:4">
      <c r="A13679" s="149">
        <v>45574</v>
      </c>
      <c r="B13679" s="74" t="str">
        <f ca="1">IFERROR(__xludf.DUMMYFUNCTION("IF(REGEXMATCH(A13679,""wealth planning""),""Script 1"",""-"")"),"#VALUE!")</f>
        <v>#VALUE!</v>
      </c>
      <c r="C13679" s="74" t="str">
        <f t="shared" si="106"/>
        <v>Fatin Amanina Mat Zaid</v>
      </c>
      <c r="D13679" s="74">
        <f t="shared" si="107"/>
        <v>0</v>
      </c>
    </row>
    <row r="13680" spans="1:4">
      <c r="A13680" s="149">
        <v>45574</v>
      </c>
      <c r="B13680" s="74" t="str">
        <f ca="1">IFERROR(__xludf.DUMMYFUNCTION("IF(REGEXMATCH(A13680,""wealth planning""),""Script 1"",""-"")"),"#VALUE!")</f>
        <v>#VALUE!</v>
      </c>
      <c r="C13680" s="149">
        <f t="shared" si="106"/>
        <v>45574</v>
      </c>
      <c r="D13680" s="74">
        <f t="shared" si="107"/>
        <v>0</v>
      </c>
    </row>
    <row r="13681" spans="1:4">
      <c r="A13681" s="74" t="s">
        <v>8432</v>
      </c>
      <c r="B13681" s="74" t="str">
        <f ca="1">IFERROR(__xludf.DUMMYFUNCTION("IF(REGEXMATCH(A13681,""wealth planning""),""Script 1"",""-"")"),"Script 1")</f>
        <v>Script 1</v>
      </c>
      <c r="C13681" s="149">
        <f t="shared" si="106"/>
        <v>45574</v>
      </c>
      <c r="D13681" s="74" t="str">
        <f t="shared" si="107"/>
        <v>Fatin Amanina Mat Zaid</v>
      </c>
    </row>
    <row r="13682" spans="1:4">
      <c r="B13682" s="74" t="str">
        <f ca="1">IFERROR(__xludf.DUMMYFUNCTION("IF(REGEXMATCH(A13682,""wealth planning""),""Script 1"",""-"")"),"-")</f>
        <v>-</v>
      </c>
      <c r="C13682" s="74" t="str">
        <f t="shared" si="106"/>
        <v>You: Hai assalamualaikum puan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682" s="149">
        <f t="shared" si="107"/>
        <v>45574</v>
      </c>
    </row>
    <row r="13683" spans="1:4">
      <c r="B13683" s="74" t="str">
        <f ca="1">IFERROR(__xludf.DUMMYFUNCTION("IF(REGEXMATCH(A13683,""wealth planning""),""Script 1"",""-"")"),"-")</f>
        <v>-</v>
      </c>
      <c r="C13683" s="74">
        <f t="shared" si="106"/>
        <v>0</v>
      </c>
      <c r="D13683" s="149">
        <f t="shared" si="107"/>
        <v>45574</v>
      </c>
    </row>
    <row r="13684" spans="1:4">
      <c r="B13684" s="74" t="str">
        <f ca="1">IFERROR(__xludf.DUMMYFUNCTION("IF(REGEXMATCH(A13684,""wealth planning""),""Script 1"",""-"")"),"-")</f>
        <v>-</v>
      </c>
      <c r="C13684" s="74">
        <f t="shared" si="106"/>
        <v>0</v>
      </c>
      <c r="D13684" s="74" t="str">
        <f t="shared" si="107"/>
        <v>You: Hai assalamualaikum puan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685" spans="1:4">
      <c r="B13685" s="74" t="str">
        <f ca="1">IFERROR(__xludf.DUMMYFUNCTION("IF(REGEXMATCH(A13685,""wealth planning""),""Script 1"",""-"")"),"-")</f>
        <v>-</v>
      </c>
      <c r="C13685" s="74">
        <f t="shared" si="106"/>
        <v>0</v>
      </c>
      <c r="D13685" s="74">
        <f t="shared" si="107"/>
        <v>0</v>
      </c>
    </row>
    <row r="13686" spans="1:4">
      <c r="A13686" s="74" t="s">
        <v>8435</v>
      </c>
      <c r="B13686" s="74" t="str">
        <f ca="1">IFERROR(__xludf.DUMMYFUNCTION("IF(REGEXMATCH(A13686,""wealth planning""),""Script 1"",""-"")"),"-")</f>
        <v>-</v>
      </c>
      <c r="C13686" s="74">
        <f t="shared" si="106"/>
        <v>0</v>
      </c>
      <c r="D13686" s="74">
        <f t="shared" si="107"/>
        <v>0</v>
      </c>
    </row>
    <row r="13687" spans="1:4">
      <c r="A13687" s="149">
        <v>45574</v>
      </c>
      <c r="B13687" s="74" t="str">
        <f ca="1">IFERROR(__xludf.DUMMYFUNCTION("IF(REGEXMATCH(A13687,""wealth planning""),""Script 1"",""-"")"),"#VALUE!")</f>
        <v>#VALUE!</v>
      </c>
      <c r="C13687" s="74" t="str">
        <f t="shared" si="106"/>
        <v>Nurul Shahirah Gazzalih</v>
      </c>
      <c r="D13687" s="74">
        <f t="shared" si="107"/>
        <v>0</v>
      </c>
    </row>
    <row r="13688" spans="1:4">
      <c r="A13688" s="149">
        <v>45574</v>
      </c>
      <c r="B13688" s="74" t="str">
        <f ca="1">IFERROR(__xludf.DUMMYFUNCTION("IF(REGEXMATCH(A13688,""wealth planning""),""Script 1"",""-"")"),"#VALUE!")</f>
        <v>#VALUE!</v>
      </c>
      <c r="C13688" s="149">
        <f t="shared" si="106"/>
        <v>45574</v>
      </c>
      <c r="D13688" s="74">
        <f t="shared" si="107"/>
        <v>0</v>
      </c>
    </row>
    <row r="13689" spans="1:4">
      <c r="A13689" s="74" t="s">
        <v>8436</v>
      </c>
      <c r="B13689" s="74" t="str">
        <f ca="1">IFERROR(__xludf.DUMMYFUNCTION("IF(REGEXMATCH(A13689,""wealth planning""),""Script 1"",""-"")"),"Script 1")</f>
        <v>Script 1</v>
      </c>
      <c r="C13689" s="149">
        <f t="shared" si="106"/>
        <v>45574</v>
      </c>
      <c r="D13689" s="74" t="str">
        <f t="shared" si="107"/>
        <v>Nurul Shahirah Gazzalih</v>
      </c>
    </row>
    <row r="13690" spans="1:4">
      <c r="B13690" s="74" t="str">
        <f ca="1">IFERROR(__xludf.DUMMYFUNCTION("IF(REGEXMATCH(A13690,""wealth planning""),""Script 1"",""-"")"),"-")</f>
        <v>-</v>
      </c>
      <c r="C13690" s="74" t="str">
        <f t="shared" si="106"/>
        <v>You: Hai assalamualaikum Shahirah,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690" s="149">
        <f t="shared" si="107"/>
        <v>45574</v>
      </c>
    </row>
    <row r="13691" spans="1:4">
      <c r="B13691" s="74" t="str">
        <f ca="1">IFERROR(__xludf.DUMMYFUNCTION("IF(REGEXMATCH(A13691,""wealth planning""),""Script 1"",""-"")"),"-")</f>
        <v>-</v>
      </c>
      <c r="C13691" s="74">
        <f t="shared" si="106"/>
        <v>0</v>
      </c>
      <c r="D13691" s="149">
        <f t="shared" si="107"/>
        <v>45574</v>
      </c>
    </row>
    <row r="13692" spans="1:4">
      <c r="B13692" s="74" t="str">
        <f ca="1">IFERROR(__xludf.DUMMYFUNCTION("IF(REGEXMATCH(A13692,""wealth planning""),""Script 1"",""-"")"),"-")</f>
        <v>-</v>
      </c>
      <c r="C13692" s="74">
        <f t="shared" si="106"/>
        <v>0</v>
      </c>
      <c r="D13692" s="74" t="str">
        <f t="shared" si="107"/>
        <v>You: Hai assalamualaikum Shahirah,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693" spans="1:4">
      <c r="B13693" s="74" t="str">
        <f ca="1">IFERROR(__xludf.DUMMYFUNCTION("IF(REGEXMATCH(A13693,""wealth planning""),""Script 1"",""-"")"),"-")</f>
        <v>-</v>
      </c>
      <c r="C13693" s="74">
        <f t="shared" si="106"/>
        <v>0</v>
      </c>
      <c r="D13693" s="74">
        <f t="shared" si="107"/>
        <v>0</v>
      </c>
    </row>
    <row r="13694" spans="1:4">
      <c r="A13694" s="74" t="s">
        <v>8439</v>
      </c>
      <c r="B13694" s="74" t="str">
        <f ca="1">IFERROR(__xludf.DUMMYFUNCTION("IF(REGEXMATCH(A13694,""wealth planning""),""Script 1"",""-"")"),"-")</f>
        <v>-</v>
      </c>
      <c r="C13694" s="74">
        <f t="shared" si="106"/>
        <v>0</v>
      </c>
      <c r="D13694" s="74">
        <f t="shared" si="107"/>
        <v>0</v>
      </c>
    </row>
    <row r="13695" spans="1:4">
      <c r="A13695" s="149">
        <v>45574</v>
      </c>
      <c r="B13695" s="74" t="str">
        <f ca="1">IFERROR(__xludf.DUMMYFUNCTION("IF(REGEXMATCH(A13695,""wealth planning""),""Script 1"",""-"")"),"#VALUE!")</f>
        <v>#VALUE!</v>
      </c>
      <c r="C13695" s="74" t="str">
        <f t="shared" si="106"/>
        <v>Muhammad Keith Hazman Bin Sarazim</v>
      </c>
      <c r="D13695" s="74">
        <f t="shared" si="107"/>
        <v>0</v>
      </c>
    </row>
    <row r="13696" spans="1:4">
      <c r="A13696" s="149">
        <v>45574</v>
      </c>
      <c r="B13696" s="74" t="str">
        <f ca="1">IFERROR(__xludf.DUMMYFUNCTION("IF(REGEXMATCH(A13696,""wealth planning""),""Script 1"",""-"")"),"#VALUE!")</f>
        <v>#VALUE!</v>
      </c>
      <c r="C13696" s="149">
        <f t="shared" si="106"/>
        <v>45574</v>
      </c>
      <c r="D13696" s="74">
        <f t="shared" si="107"/>
        <v>0</v>
      </c>
    </row>
    <row r="13697" spans="1:4">
      <c r="A13697" s="74" t="s">
        <v>8440</v>
      </c>
      <c r="B13697" s="74" t="str">
        <f ca="1">IFERROR(__xludf.DUMMYFUNCTION("IF(REGEXMATCH(A13697,""wealth planning""),""Script 1"",""-"")"),"Script 1")</f>
        <v>Script 1</v>
      </c>
      <c r="C13697" s="149">
        <f t="shared" si="106"/>
        <v>45574</v>
      </c>
      <c r="D13697" s="74" t="str">
        <f t="shared" si="107"/>
        <v>Muhammad Keith Hazman Bin Sarazim</v>
      </c>
    </row>
    <row r="13698" spans="1:4">
      <c r="B13698" s="74" t="str">
        <f ca="1">IFERROR(__xludf.DUMMYFUNCTION("IF(REGEXMATCH(A13698,""wealth planning""),""Script 1"",""-"")"),"-")</f>
        <v>-</v>
      </c>
      <c r="C13698" s="74" t="str">
        <f t="shared" si="106"/>
        <v>You: Hai assalamualaikum Keith Hazman,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698" s="149">
        <f t="shared" si="107"/>
        <v>45574</v>
      </c>
    </row>
    <row r="13699" spans="1:4">
      <c r="B13699" s="74" t="str">
        <f ca="1">IFERROR(__xludf.DUMMYFUNCTION("IF(REGEXMATCH(A13699,""wealth planning""),""Script 1"",""-"")"),"-")</f>
        <v>-</v>
      </c>
      <c r="C13699" s="74">
        <f t="shared" si="106"/>
        <v>0</v>
      </c>
      <c r="D13699" s="149">
        <f t="shared" si="107"/>
        <v>45574</v>
      </c>
    </row>
    <row r="13700" spans="1:4">
      <c r="B13700" s="74" t="str">
        <f ca="1">IFERROR(__xludf.DUMMYFUNCTION("IF(REGEXMATCH(A13700,""wealth planning""),""Script 1"",""-"")"),"-")</f>
        <v>-</v>
      </c>
      <c r="C13700" s="74">
        <f t="shared" si="106"/>
        <v>0</v>
      </c>
      <c r="D13700" s="74" t="str">
        <f t="shared" si="107"/>
        <v>You: Hai assalamualaikum Keith Hazman,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701" spans="1:4">
      <c r="B13701" s="74" t="str">
        <f ca="1">IFERROR(__xludf.DUMMYFUNCTION("IF(REGEXMATCH(A13701,""wealth planning""),""Script 1"",""-"")"),"-")</f>
        <v>-</v>
      </c>
      <c r="C13701" s="74">
        <f t="shared" si="106"/>
        <v>0</v>
      </c>
      <c r="D13701" s="74">
        <f t="shared" si="107"/>
        <v>0</v>
      </c>
    </row>
    <row r="13702" spans="1:4">
      <c r="A13702" s="74" t="s">
        <v>8443</v>
      </c>
      <c r="B13702" s="74" t="str">
        <f ca="1">IFERROR(__xludf.DUMMYFUNCTION("IF(REGEXMATCH(A13702,""wealth planning""),""Script 1"",""-"")"),"-")</f>
        <v>-</v>
      </c>
      <c r="C13702" s="74">
        <f t="shared" si="106"/>
        <v>0</v>
      </c>
      <c r="D13702" s="74">
        <f t="shared" si="107"/>
        <v>0</v>
      </c>
    </row>
    <row r="13703" spans="1:4">
      <c r="A13703" s="149">
        <v>45574</v>
      </c>
      <c r="B13703" s="74" t="str">
        <f ca="1">IFERROR(__xludf.DUMMYFUNCTION("IF(REGEXMATCH(A13703,""wealth planning""),""Script 1"",""-"")"),"#VALUE!")</f>
        <v>#VALUE!</v>
      </c>
      <c r="C13703" s="74" t="str">
        <f t="shared" si="106"/>
        <v>Fadhlin Adibah Zarifah</v>
      </c>
      <c r="D13703" s="74">
        <f t="shared" si="107"/>
        <v>0</v>
      </c>
    </row>
    <row r="13704" spans="1:4">
      <c r="A13704" s="149">
        <v>45574</v>
      </c>
      <c r="B13704" s="74" t="str">
        <f ca="1">IFERROR(__xludf.DUMMYFUNCTION("IF(REGEXMATCH(A13704,""wealth planning""),""Script 1"",""-"")"),"#VALUE!")</f>
        <v>#VALUE!</v>
      </c>
      <c r="C13704" s="149">
        <f t="shared" si="106"/>
        <v>45574</v>
      </c>
      <c r="D13704" s="74">
        <f t="shared" si="107"/>
        <v>0</v>
      </c>
    </row>
    <row r="13705" spans="1:4">
      <c r="A13705" s="74" t="s">
        <v>8444</v>
      </c>
      <c r="B13705" s="74" t="str">
        <f ca="1">IFERROR(__xludf.DUMMYFUNCTION("IF(REGEXMATCH(A13705,""wealth planning""),""Script 1"",""-"")"),"Script 1")</f>
        <v>Script 1</v>
      </c>
      <c r="C13705" s="149">
        <f t="shared" si="106"/>
        <v>45574</v>
      </c>
      <c r="D13705" s="74" t="str">
        <f t="shared" si="107"/>
        <v>Fadhlin Adibah Zarifah</v>
      </c>
    </row>
    <row r="13706" spans="1:4">
      <c r="B13706" s="74" t="str">
        <f ca="1">IFERROR(__xludf.DUMMYFUNCTION("IF(REGEXMATCH(A13706,""wealth planning""),""Script 1"",""-"")"),"-")</f>
        <v>-</v>
      </c>
      <c r="C13706" s="74" t="str">
        <f t="shared" si="106"/>
        <v>You: Hai assalamualaikum Fadhlin Adibah,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706" s="149">
        <f t="shared" si="107"/>
        <v>45574</v>
      </c>
    </row>
    <row r="13707" spans="1:4">
      <c r="B13707" s="74" t="str">
        <f ca="1">IFERROR(__xludf.DUMMYFUNCTION("IF(REGEXMATCH(A13707,""wealth planning""),""Script 1"",""-"")"),"-")</f>
        <v>-</v>
      </c>
      <c r="C13707" s="74">
        <f t="shared" si="106"/>
        <v>0</v>
      </c>
      <c r="D13707" s="149">
        <f t="shared" si="107"/>
        <v>45574</v>
      </c>
    </row>
    <row r="13708" spans="1:4">
      <c r="B13708" s="74" t="str">
        <f ca="1">IFERROR(__xludf.DUMMYFUNCTION("IF(REGEXMATCH(A13708,""wealth planning""),""Script 1"",""-"")"),"-")</f>
        <v>-</v>
      </c>
      <c r="C13708" s="74">
        <f t="shared" si="106"/>
        <v>0</v>
      </c>
      <c r="D13708" s="74" t="str">
        <f t="shared" si="107"/>
        <v>You: Hai assalamualaikum Fadhlin Adibah,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709" spans="1:4">
      <c r="A13709" s="74" t="s">
        <v>8446</v>
      </c>
      <c r="B13709" s="74" t="str">
        <f ca="1">IFERROR(__xludf.DUMMYFUNCTION("IF(REGEXMATCH(A13709,""wealth planning""),""Script 1"",""-"")"),"-")</f>
        <v>-</v>
      </c>
      <c r="C13709" s="74">
        <f t="shared" si="106"/>
        <v>0</v>
      </c>
      <c r="D13709" s="74">
        <f t="shared" si="107"/>
        <v>0</v>
      </c>
    </row>
    <row r="13710" spans="1:4">
      <c r="A13710" s="74" t="s">
        <v>8447</v>
      </c>
      <c r="B13710" s="74" t="str">
        <f ca="1">IFERROR(__xludf.DUMMYFUNCTION("IF(REGEXMATCH(A13710,""wealth planning""),""Script 1"",""-"")"),"-")</f>
        <v>-</v>
      </c>
      <c r="C13710" s="74" t="str">
        <f t="shared" si="106"/>
        <v>Muhammad Nur Hafiz bin Abdul ShukorStatus is online</v>
      </c>
      <c r="D13710" s="74">
        <f t="shared" si="107"/>
        <v>0</v>
      </c>
    </row>
    <row r="13711" spans="1:4">
      <c r="A13711" s="149">
        <v>45574</v>
      </c>
      <c r="B13711" s="74" t="str">
        <f ca="1">IFERROR(__xludf.DUMMYFUNCTION("IF(REGEXMATCH(A13711,""wealth planning""),""Script 1"",""-"")"),"#VALUE!")</f>
        <v>#VALUE!</v>
      </c>
      <c r="C13711" s="74" t="str">
        <f t="shared" si="106"/>
        <v>Muhammad Nur Hafiz bin Abdul Shukor</v>
      </c>
      <c r="D13711" s="74">
        <f t="shared" si="107"/>
        <v>0</v>
      </c>
    </row>
    <row r="13712" spans="1:4">
      <c r="A13712" s="149">
        <v>45574</v>
      </c>
      <c r="B13712" s="74" t="str">
        <f ca="1">IFERROR(__xludf.DUMMYFUNCTION("IF(REGEXMATCH(A13712,""wealth planning""),""Script 1"",""-"")"),"#VALUE!")</f>
        <v>#VALUE!</v>
      </c>
      <c r="C13712" s="149">
        <f t="shared" si="106"/>
        <v>45574</v>
      </c>
      <c r="D13712" s="74" t="str">
        <f t="shared" si="107"/>
        <v>Muhammad Nur Hafiz bin Abdul ShukorStatus is online</v>
      </c>
    </row>
    <row r="13713" spans="1:4">
      <c r="A13713" s="74" t="s">
        <v>8448</v>
      </c>
      <c r="B13713" s="74" t="str">
        <f ca="1">IFERROR(__xludf.DUMMYFUNCTION("IF(REGEXMATCH(A13713,""wealth planning""),""Script 1"",""-"")"),"-")</f>
        <v>-</v>
      </c>
      <c r="C13713" s="149">
        <f t="shared" si="106"/>
        <v>45574</v>
      </c>
      <c r="D13713" s="74" t="str">
        <f t="shared" si="107"/>
        <v>Muhammad Nur Hafiz bin Abdul Shukor</v>
      </c>
    </row>
    <row r="13714" spans="1:4">
      <c r="B13714" s="74" t="str">
        <f ca="1">IFERROR(__xludf.DUMMYFUNCTION("IF(REGEXMATCH(A13714,""wealth planning""),""Script 1"",""-"")"),"-")</f>
        <v>-</v>
      </c>
      <c r="C13714" s="74" t="str">
        <f t="shared" si="106"/>
        <v>Muhammad Nur Hafiz: 👍</v>
      </c>
      <c r="D13714" s="149">
        <f t="shared" si="107"/>
        <v>45574</v>
      </c>
    </row>
    <row r="13715" spans="1:4">
      <c r="B13715" s="74" t="str">
        <f ca="1">IFERROR(__xludf.DUMMYFUNCTION("IF(REGEXMATCH(A13715,""wealth planning""),""Script 1"",""-"")"),"-")</f>
        <v>-</v>
      </c>
      <c r="C13715" s="74">
        <f t="shared" si="106"/>
        <v>0</v>
      </c>
      <c r="D13715" s="149">
        <f t="shared" si="107"/>
        <v>45574</v>
      </c>
    </row>
    <row r="13716" spans="1:4">
      <c r="B13716" s="74" t="str">
        <f ca="1">IFERROR(__xludf.DUMMYFUNCTION("IF(REGEXMATCH(A13716,""wealth planning""),""Script 1"",""-"")"),"-")</f>
        <v>-</v>
      </c>
      <c r="C13716" s="74">
        <f t="shared" si="106"/>
        <v>0</v>
      </c>
      <c r="D13716" s="74" t="str">
        <f t="shared" si="107"/>
        <v>Muhammad Nur Hafiz: 👍</v>
      </c>
    </row>
    <row r="13717" spans="1:4">
      <c r="A13717" s="74" t="s">
        <v>8450</v>
      </c>
      <c r="B13717" s="74" t="str">
        <f ca="1">IFERROR(__xludf.DUMMYFUNCTION("IF(REGEXMATCH(A13717,""wealth planning""),""Script 1"",""-"")"),"-")</f>
        <v>-</v>
      </c>
      <c r="C13717" s="74">
        <f t="shared" si="106"/>
        <v>0</v>
      </c>
      <c r="D13717" s="74">
        <f t="shared" si="107"/>
        <v>0</v>
      </c>
    </row>
    <row r="13718" spans="1:4">
      <c r="A13718" s="74" t="s">
        <v>8450</v>
      </c>
      <c r="B13718" s="74" t="str">
        <f ca="1">IFERROR(__xludf.DUMMYFUNCTION("IF(REGEXMATCH(A13718,""wealth planning""),""Script 1"",""-"")"),"-")</f>
        <v>-</v>
      </c>
      <c r="C13718" s="74" t="str">
        <f t="shared" si="106"/>
        <v>Farah Nur Irdina M. Dzulkifli</v>
      </c>
      <c r="D13718" s="74">
        <f t="shared" si="107"/>
        <v>0</v>
      </c>
    </row>
    <row r="13719" spans="1:4">
      <c r="A13719" s="149">
        <v>45574</v>
      </c>
      <c r="B13719" s="74" t="str">
        <f ca="1">IFERROR(__xludf.DUMMYFUNCTION("IF(REGEXMATCH(A13719,""wealth planning""),""Script 1"",""-"")"),"#VALUE!")</f>
        <v>#VALUE!</v>
      </c>
      <c r="C13719" s="74" t="str">
        <f t="shared" si="106"/>
        <v>Farah Nur Irdina M. Dzulkifli</v>
      </c>
      <c r="D13719" s="74">
        <f t="shared" si="107"/>
        <v>0</v>
      </c>
    </row>
    <row r="13720" spans="1:4">
      <c r="A13720" s="149">
        <v>45574</v>
      </c>
      <c r="B13720" s="74" t="str">
        <f ca="1">IFERROR(__xludf.DUMMYFUNCTION("IF(REGEXMATCH(A13720,""wealth planning""),""Script 1"",""-"")"),"#VALUE!")</f>
        <v>#VALUE!</v>
      </c>
      <c r="C13720" s="149">
        <f t="shared" si="106"/>
        <v>45574</v>
      </c>
      <c r="D13720" s="74" t="str">
        <f t="shared" si="107"/>
        <v>Farah Nur Irdina M. Dzulkifli</v>
      </c>
    </row>
    <row r="13721" spans="1:4">
      <c r="A13721" s="74" t="s">
        <v>8451</v>
      </c>
      <c r="B13721" s="74" t="str">
        <f ca="1">IFERROR(__xludf.DUMMYFUNCTION("IF(REGEXMATCH(A13721,""wealth planning""),""Script 1"",""-"")"),"-")</f>
        <v>-</v>
      </c>
      <c r="C13721" s="149">
        <f t="shared" si="106"/>
        <v>45574</v>
      </c>
      <c r="D13721" s="74" t="str">
        <f t="shared" si="107"/>
        <v>Farah Nur Irdina M. Dzulkifli</v>
      </c>
    </row>
    <row r="13722" spans="1:4">
      <c r="B13722" s="74" t="str">
        <f ca="1">IFERROR(__xludf.DUMMYFUNCTION("IF(REGEXMATCH(A13722,""wealth planning""),""Script 1"",""-"")"),"-")</f>
        <v>-</v>
      </c>
      <c r="C13722" s="74" t="str">
        <f t="shared" si="106"/>
        <v>You: Tak apa its okay. Terima kasih atas reply. Saya doakan semoga segala urusan Irdina dipermudahkan</v>
      </c>
      <c r="D13722" s="149">
        <f t="shared" si="107"/>
        <v>45574</v>
      </c>
    </row>
    <row r="13723" spans="1:4">
      <c r="B13723" s="74" t="str">
        <f ca="1">IFERROR(__xludf.DUMMYFUNCTION("IF(REGEXMATCH(A13723,""wealth planning""),""Script 1"",""-"")"),"-")</f>
        <v>-</v>
      </c>
      <c r="C13723" s="74">
        <f t="shared" si="106"/>
        <v>0</v>
      </c>
      <c r="D13723" s="149">
        <f t="shared" si="107"/>
        <v>45574</v>
      </c>
    </row>
    <row r="13724" spans="1:4">
      <c r="B13724" s="74" t="str">
        <f ca="1">IFERROR(__xludf.DUMMYFUNCTION("IF(REGEXMATCH(A13724,""wealth planning""),""Script 1"",""-"")"),"-")</f>
        <v>-</v>
      </c>
      <c r="C13724" s="74">
        <f t="shared" si="106"/>
        <v>0</v>
      </c>
      <c r="D13724" s="74" t="str">
        <f t="shared" si="107"/>
        <v>You: Tak apa its okay. Terima kasih atas reply. Saya doakan semoga segala urusan Irdina dipermudahkan</v>
      </c>
    </row>
    <row r="13725" spans="1:4">
      <c r="A13725" s="74" t="s">
        <v>8453</v>
      </c>
      <c r="B13725" s="74" t="str">
        <f ca="1">IFERROR(__xludf.DUMMYFUNCTION("IF(REGEXMATCH(A13725,""wealth planning""),""Script 1"",""-"")"),"-")</f>
        <v>-</v>
      </c>
      <c r="C13725" s="74">
        <f t="shared" si="106"/>
        <v>0</v>
      </c>
      <c r="D13725" s="74">
        <f t="shared" si="107"/>
        <v>0</v>
      </c>
    </row>
    <row r="13726" spans="1:4">
      <c r="A13726" s="74" t="s">
        <v>8453</v>
      </c>
      <c r="B13726" s="74" t="str">
        <f ca="1">IFERROR(__xludf.DUMMYFUNCTION("IF(REGEXMATCH(A13726,""wealth planning""),""Script 1"",""-"")"),"-")</f>
        <v>-</v>
      </c>
      <c r="C13726" s="74" t="str">
        <f t="shared" si="106"/>
        <v>Muhammad Azharan Bin Ahmad</v>
      </c>
      <c r="D13726" s="74">
        <f t="shared" si="107"/>
        <v>0</v>
      </c>
    </row>
    <row r="13727" spans="1:4">
      <c r="A13727" s="149">
        <v>45569</v>
      </c>
      <c r="B13727" s="74" t="str">
        <f ca="1">IFERROR(__xludf.DUMMYFUNCTION("IF(REGEXMATCH(A13727,""wealth planning""),""Script 1"",""-"")"),"#VALUE!")</f>
        <v>#VALUE!</v>
      </c>
      <c r="C13727" s="74" t="str">
        <f t="shared" si="106"/>
        <v>Muhammad Azharan Bin Ahmad</v>
      </c>
      <c r="D13727" s="74">
        <f t="shared" si="107"/>
        <v>0</v>
      </c>
    </row>
    <row r="13728" spans="1:4">
      <c r="A13728" s="149">
        <v>45569</v>
      </c>
      <c r="B13728" s="74" t="str">
        <f ca="1">IFERROR(__xludf.DUMMYFUNCTION("IF(REGEXMATCH(A13728,""wealth planning""),""Script 1"",""-"")"),"#VALUE!")</f>
        <v>#VALUE!</v>
      </c>
      <c r="C13728" s="149">
        <f t="shared" si="106"/>
        <v>45569</v>
      </c>
      <c r="D13728" s="74" t="str">
        <f t="shared" si="107"/>
        <v>Muhammad Azharan Bin Ahmad</v>
      </c>
    </row>
    <row r="13729" spans="1:4">
      <c r="A13729" s="74" t="s">
        <v>8454</v>
      </c>
      <c r="B13729" s="74" t="str">
        <f ca="1">IFERROR(__xludf.DUMMYFUNCTION("IF(REGEXMATCH(A13729,""wealth planning""),""Script 1"",""-"")"),"-")</f>
        <v>-</v>
      </c>
      <c r="C13729" s="149">
        <f t="shared" si="106"/>
        <v>45569</v>
      </c>
      <c r="D13729" s="74" t="str">
        <f t="shared" si="107"/>
        <v>Muhammad Azharan Bin Ahmad</v>
      </c>
    </row>
    <row r="13730" spans="1:4">
      <c r="B13730" s="74" t="str">
        <f ca="1">IFERROR(__xludf.DUMMYFUNCTION("IF(REGEXMATCH(A13730,""wealth planning""),""Script 1"",""-"")"),"-")</f>
        <v>-</v>
      </c>
      <c r="C13730" s="74" t="str">
        <f t="shared" si="106"/>
        <v>Muhammad Azharan: Semoga Tuan dipermudahkan rezeki dan diberkati🤲🏻</v>
      </c>
      <c r="D13730" s="149">
        <f t="shared" si="107"/>
        <v>45569</v>
      </c>
    </row>
    <row r="13731" spans="1:4">
      <c r="B13731" s="74" t="str">
        <f ca="1">IFERROR(__xludf.DUMMYFUNCTION("IF(REGEXMATCH(A13731,""wealth planning""),""Script 1"",""-"")"),"-")</f>
        <v>-</v>
      </c>
      <c r="C13731" s="74">
        <f t="shared" si="106"/>
        <v>0</v>
      </c>
      <c r="D13731" s="149">
        <f t="shared" si="107"/>
        <v>45569</v>
      </c>
    </row>
    <row r="13732" spans="1:4">
      <c r="B13732" s="74" t="str">
        <f ca="1">IFERROR(__xludf.DUMMYFUNCTION("IF(REGEXMATCH(A13732,""wealth planning""),""Script 1"",""-"")"),"-")</f>
        <v>-</v>
      </c>
      <c r="C13732" s="74">
        <f t="shared" si="106"/>
        <v>0</v>
      </c>
      <c r="D13732" s="74" t="str">
        <f t="shared" si="107"/>
        <v>Muhammad Azharan: Semoga Tuan dipermudahkan rezeki dan diberkati🤲🏻</v>
      </c>
    </row>
    <row r="13733" spans="1:4">
      <c r="B13733" s="74" t="str">
        <f ca="1">IFERROR(__xludf.DUMMYFUNCTION("IF(REGEXMATCH(A13733,""wealth planning""),""Script 1"",""-"")"),"-")</f>
        <v>-</v>
      </c>
      <c r="C13733" s="74">
        <f t="shared" si="106"/>
        <v>0</v>
      </c>
      <c r="D13733" s="74">
        <f t="shared" si="107"/>
        <v>0</v>
      </c>
    </row>
    <row r="13734" spans="1:4">
      <c r="A13734" s="74" t="s">
        <v>8457</v>
      </c>
      <c r="B13734" s="74" t="str">
        <f ca="1">IFERROR(__xludf.DUMMYFUNCTION("IF(REGEXMATCH(A13734,""wealth planning""),""Script 1"",""-"")"),"-")</f>
        <v>-</v>
      </c>
      <c r="C13734" s="74">
        <f t="shared" si="106"/>
        <v>0</v>
      </c>
      <c r="D13734" s="74">
        <f t="shared" si="107"/>
        <v>0</v>
      </c>
    </row>
    <row r="13735" spans="1:4">
      <c r="A13735" s="149">
        <v>45567</v>
      </c>
      <c r="B13735" s="74" t="str">
        <f ca="1">IFERROR(__xludf.DUMMYFUNCTION("IF(REGEXMATCH(A13735,""wealth planning""),""Script 1"",""-"")"),"#VALUE!")</f>
        <v>#VALUE!</v>
      </c>
      <c r="C13735" s="74" t="str">
        <f t="shared" si="106"/>
        <v>AINUR AZREEN AZIZUL</v>
      </c>
      <c r="D13735" s="74">
        <f t="shared" si="107"/>
        <v>0</v>
      </c>
    </row>
    <row r="13736" spans="1:4">
      <c r="A13736" s="149">
        <v>45567</v>
      </c>
      <c r="B13736" s="74" t="str">
        <f ca="1">IFERROR(__xludf.DUMMYFUNCTION("IF(REGEXMATCH(A13736,""wealth planning""),""Script 1"",""-"")"),"#VALUE!")</f>
        <v>#VALUE!</v>
      </c>
      <c r="C13736" s="149">
        <f t="shared" si="106"/>
        <v>45567</v>
      </c>
      <c r="D13736" s="74">
        <f t="shared" si="107"/>
        <v>0</v>
      </c>
    </row>
    <row r="13737" spans="1:4">
      <c r="A13737" s="74" t="s">
        <v>8458</v>
      </c>
      <c r="B13737" s="74" t="str">
        <f ca="1">IFERROR(__xludf.DUMMYFUNCTION("IF(REGEXMATCH(A13737,""wealth planning""),""Script 1"",""-"")"),"-")</f>
        <v>-</v>
      </c>
      <c r="C13737" s="149">
        <f t="shared" si="106"/>
        <v>45567</v>
      </c>
      <c r="D13737" s="74" t="str">
        <f t="shared" si="107"/>
        <v>AINUR AZREEN AZIZUL</v>
      </c>
    </row>
    <row r="13738" spans="1:4">
      <c r="B13738" s="74" t="str">
        <f ca="1">IFERROR(__xludf.DUMMYFUNCTION("IF(REGEXMATCH(A13738,""wealth planning""),""Script 1"",""-"")"),"-")</f>
        <v>-</v>
      </c>
      <c r="C13738" s="74" t="str">
        <f t="shared" si="106"/>
        <v>AINUR AZREEN: Aamiin terima kasih</v>
      </c>
      <c r="D13738" s="149">
        <f t="shared" si="107"/>
        <v>45567</v>
      </c>
    </row>
    <row r="13739" spans="1:4">
      <c r="B13739" s="74" t="str">
        <f ca="1">IFERROR(__xludf.DUMMYFUNCTION("IF(REGEXMATCH(A13739,""wealth planning""),""Script 1"",""-"")"),"-")</f>
        <v>-</v>
      </c>
      <c r="C13739" s="74">
        <f t="shared" si="106"/>
        <v>0</v>
      </c>
      <c r="D13739" s="149">
        <f t="shared" si="107"/>
        <v>45567</v>
      </c>
    </row>
    <row r="13740" spans="1:4">
      <c r="B13740" s="74" t="str">
        <f ca="1">IFERROR(__xludf.DUMMYFUNCTION("IF(REGEXMATCH(A13740,""wealth planning""),""Script 1"",""-"")"),"-")</f>
        <v>-</v>
      </c>
      <c r="C13740" s="74">
        <f t="shared" si="106"/>
        <v>0</v>
      </c>
      <c r="D13740" s="74" t="str">
        <f t="shared" si="107"/>
        <v>AINUR AZREEN: Aamiin terima kasih</v>
      </c>
    </row>
    <row r="13741" spans="1:4">
      <c r="A13741" s="74" t="s">
        <v>8460</v>
      </c>
      <c r="B13741" s="74" t="str">
        <f ca="1">IFERROR(__xludf.DUMMYFUNCTION("IF(REGEXMATCH(A13741,""wealth planning""),""Script 1"",""-"")"),"-")</f>
        <v>-</v>
      </c>
      <c r="C13741" s="74">
        <f t="shared" si="106"/>
        <v>0</v>
      </c>
      <c r="D13741" s="74">
        <f t="shared" si="107"/>
        <v>0</v>
      </c>
    </row>
    <row r="13742" spans="1:4">
      <c r="A13742" s="74" t="s">
        <v>8460</v>
      </c>
      <c r="B13742" s="74" t="str">
        <f ca="1">IFERROR(__xludf.DUMMYFUNCTION("IF(REGEXMATCH(A13742,""wealth planning""),""Script 1"",""-"")"),"-")</f>
        <v>-</v>
      </c>
      <c r="C13742" s="74" t="str">
        <f t="shared" si="106"/>
        <v>Hanis Syahirah</v>
      </c>
      <c r="D13742" s="74">
        <f t="shared" si="107"/>
        <v>0</v>
      </c>
    </row>
    <row r="13743" spans="1:4">
      <c r="A13743" s="149">
        <v>45567</v>
      </c>
      <c r="B13743" s="74" t="str">
        <f ca="1">IFERROR(__xludf.DUMMYFUNCTION("IF(REGEXMATCH(A13743,""wealth planning""),""Script 1"",""-"")"),"#VALUE!")</f>
        <v>#VALUE!</v>
      </c>
      <c r="C13743" s="74" t="str">
        <f t="shared" si="106"/>
        <v>Hanis Syahirah</v>
      </c>
      <c r="D13743" s="74">
        <f t="shared" si="107"/>
        <v>0</v>
      </c>
    </row>
    <row r="13744" spans="1:4">
      <c r="A13744" s="149">
        <v>45567</v>
      </c>
      <c r="B13744" s="74" t="str">
        <f ca="1">IFERROR(__xludf.DUMMYFUNCTION("IF(REGEXMATCH(A13744,""wealth planning""),""Script 1"",""-"")"),"#VALUE!")</f>
        <v>#VALUE!</v>
      </c>
      <c r="C13744" s="149">
        <f t="shared" si="106"/>
        <v>45567</v>
      </c>
      <c r="D13744" s="74" t="str">
        <f t="shared" si="107"/>
        <v>Hanis Syahirah</v>
      </c>
    </row>
    <row r="13745" spans="1:4">
      <c r="A13745" s="74" t="s">
        <v>4350</v>
      </c>
      <c r="B13745" s="74" t="str">
        <f ca="1">IFERROR(__xludf.DUMMYFUNCTION("IF(REGEXMATCH(A13745,""wealth planning""),""Script 1"",""-"")"),"Script 1")</f>
        <v>Script 1</v>
      </c>
      <c r="C13745" s="149">
        <f t="shared" si="106"/>
        <v>45567</v>
      </c>
      <c r="D13745" s="74" t="str">
        <f t="shared" si="107"/>
        <v>Hanis Syahirah</v>
      </c>
    </row>
    <row r="13746" spans="1:4">
      <c r="B13746" s="74" t="str">
        <f ca="1">IFERROR(__xludf.DUMMYFUNCTION("IF(REGEXMATCH(A13746,""wealth planning""),""Script 1"",""-"")"),"-")</f>
        <v>-</v>
      </c>
      <c r="C13746" s="74" t="str">
        <f t="shared" si="106"/>
        <v>You: Hai assalamualaikum Hanis,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746" s="149">
        <f t="shared" si="107"/>
        <v>45567</v>
      </c>
    </row>
    <row r="13747" spans="1:4">
      <c r="B13747" s="74" t="str">
        <f ca="1">IFERROR(__xludf.DUMMYFUNCTION("IF(REGEXMATCH(A13747,""wealth planning""),""Script 1"",""-"")"),"-")</f>
        <v>-</v>
      </c>
      <c r="C13747" s="74">
        <f t="shared" si="106"/>
        <v>0</v>
      </c>
      <c r="D13747" s="149">
        <f t="shared" si="107"/>
        <v>45567</v>
      </c>
    </row>
    <row r="13748" spans="1:4">
      <c r="B13748" s="74" t="str">
        <f ca="1">IFERROR(__xludf.DUMMYFUNCTION("IF(REGEXMATCH(A13748,""wealth planning""),""Script 1"",""-"")"),"-")</f>
        <v>-</v>
      </c>
      <c r="C13748" s="74">
        <f t="shared" si="106"/>
        <v>0</v>
      </c>
      <c r="D13748" s="74" t="str">
        <f t="shared" si="107"/>
        <v>You: Hai assalamualaikum Hanis,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749" spans="1:4">
      <c r="A13749" s="74" t="s">
        <v>8462</v>
      </c>
      <c r="B13749" s="74" t="str">
        <f ca="1">IFERROR(__xludf.DUMMYFUNCTION("IF(REGEXMATCH(A13749,""wealth planning""),""Script 1"",""-"")"),"-")</f>
        <v>-</v>
      </c>
      <c r="C13749" s="74">
        <f t="shared" si="106"/>
        <v>0</v>
      </c>
      <c r="D13749" s="74">
        <f t="shared" si="107"/>
        <v>0</v>
      </c>
    </row>
    <row r="13750" spans="1:4">
      <c r="A13750" s="74" t="s">
        <v>8463</v>
      </c>
      <c r="B13750" s="74" t="str">
        <f ca="1">IFERROR(__xludf.DUMMYFUNCTION("IF(REGEXMATCH(A13750,""wealth planning""),""Script 1"",""-"")"),"-")</f>
        <v>-</v>
      </c>
      <c r="C13750" s="74" t="str">
        <f t="shared" si="106"/>
        <v>Zul Kasymira ZulkifliStatus is reachable</v>
      </c>
      <c r="D13750" s="74">
        <f t="shared" si="107"/>
        <v>0</v>
      </c>
    </row>
    <row r="13751" spans="1:4">
      <c r="A13751" s="149">
        <v>45567</v>
      </c>
      <c r="B13751" s="74" t="str">
        <f ca="1">IFERROR(__xludf.DUMMYFUNCTION("IF(REGEXMATCH(A13751,""wealth planning""),""Script 1"",""-"")"),"#VALUE!")</f>
        <v>#VALUE!</v>
      </c>
      <c r="C13751" s="74" t="str">
        <f t="shared" si="106"/>
        <v>Zul Kasymira Zulkifli</v>
      </c>
      <c r="D13751" s="74">
        <f t="shared" si="107"/>
        <v>0</v>
      </c>
    </row>
    <row r="13752" spans="1:4">
      <c r="A13752" s="149">
        <v>45567</v>
      </c>
      <c r="B13752" s="74" t="str">
        <f ca="1">IFERROR(__xludf.DUMMYFUNCTION("IF(REGEXMATCH(A13752,""wealth planning""),""Script 1"",""-"")"),"#VALUE!")</f>
        <v>#VALUE!</v>
      </c>
      <c r="C13752" s="149">
        <f t="shared" si="106"/>
        <v>45567</v>
      </c>
      <c r="D13752" s="74" t="str">
        <f t="shared" si="107"/>
        <v>Zul Kasymira ZulkifliStatus is reachable</v>
      </c>
    </row>
    <row r="13753" spans="1:4">
      <c r="A13753" s="74" t="s">
        <v>8464</v>
      </c>
      <c r="B13753" s="74" t="str">
        <f ca="1">IFERROR(__xludf.DUMMYFUNCTION("IF(REGEXMATCH(A13753,""wealth planning""),""Script 1"",""-"")"),"Script 1")</f>
        <v>Script 1</v>
      </c>
      <c r="C13753" s="149">
        <f t="shared" si="106"/>
        <v>45567</v>
      </c>
      <c r="D13753" s="74" t="str">
        <f t="shared" si="107"/>
        <v>Zul Kasymira Zulkifli</v>
      </c>
    </row>
    <row r="13754" spans="1:4">
      <c r="B13754" s="74" t="str">
        <f ca="1">IFERROR(__xludf.DUMMYFUNCTION("IF(REGEXMATCH(A13754,""wealth planning""),""Script 1"",""-"")"),"-")</f>
        <v>-</v>
      </c>
      <c r="C13754" s="74" t="str">
        <f t="shared" si="106"/>
        <v>You: Hai assalamualaikum Kasymira,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754" s="149">
        <f t="shared" si="107"/>
        <v>45567</v>
      </c>
    </row>
    <row r="13755" spans="1:4">
      <c r="B13755" s="74" t="str">
        <f ca="1">IFERROR(__xludf.DUMMYFUNCTION("IF(REGEXMATCH(A13755,""wealth planning""),""Script 1"",""-"")"),"-")</f>
        <v>-</v>
      </c>
      <c r="C13755" s="74">
        <f t="shared" si="106"/>
        <v>0</v>
      </c>
      <c r="D13755" s="149">
        <f t="shared" si="107"/>
        <v>45567</v>
      </c>
    </row>
    <row r="13756" spans="1:4">
      <c r="B13756" s="74" t="str">
        <f ca="1">IFERROR(__xludf.DUMMYFUNCTION("IF(REGEXMATCH(A13756,""wealth planning""),""Script 1"",""-"")"),"-")</f>
        <v>-</v>
      </c>
      <c r="C13756" s="74">
        <f t="shared" si="106"/>
        <v>0</v>
      </c>
      <c r="D13756" s="74" t="str">
        <f t="shared" si="107"/>
        <v>You: Hai assalamualaikum Kasymira,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757" spans="1:4">
      <c r="A13757" s="74" t="s">
        <v>8466</v>
      </c>
      <c r="B13757" s="74" t="str">
        <f ca="1">IFERROR(__xludf.DUMMYFUNCTION("IF(REGEXMATCH(A13757,""wealth planning""),""Script 1"",""-"")"),"-")</f>
        <v>-</v>
      </c>
      <c r="C13757" s="74">
        <f t="shared" si="106"/>
        <v>0</v>
      </c>
      <c r="D13757" s="74">
        <f t="shared" si="107"/>
        <v>0</v>
      </c>
    </row>
    <row r="13758" spans="1:4">
      <c r="A13758" s="74" t="s">
        <v>8467</v>
      </c>
      <c r="B13758" s="74" t="str">
        <f ca="1">IFERROR(__xludf.DUMMYFUNCTION("IF(REGEXMATCH(A13758,""wealth planning""),""Script 1"",""-"")"),"-")</f>
        <v>-</v>
      </c>
      <c r="C13758" s="74" t="str">
        <f t="shared" si="106"/>
        <v>Zul A.Status is reachable</v>
      </c>
      <c r="D13758" s="74">
        <f t="shared" si="107"/>
        <v>0</v>
      </c>
    </row>
    <row r="13759" spans="1:4">
      <c r="A13759" s="149">
        <v>45567</v>
      </c>
      <c r="B13759" s="74" t="str">
        <f ca="1">IFERROR(__xludf.DUMMYFUNCTION("IF(REGEXMATCH(A13759,""wealth planning""),""Script 1"",""-"")"),"#VALUE!")</f>
        <v>#VALUE!</v>
      </c>
      <c r="C13759" s="74" t="str">
        <f t="shared" si="106"/>
        <v>Zul A.</v>
      </c>
      <c r="D13759" s="74">
        <f t="shared" si="107"/>
        <v>0</v>
      </c>
    </row>
    <row r="13760" spans="1:4">
      <c r="A13760" s="149">
        <v>45567</v>
      </c>
      <c r="B13760" s="74" t="str">
        <f ca="1">IFERROR(__xludf.DUMMYFUNCTION("IF(REGEXMATCH(A13760,""wealth planning""),""Script 1"",""-"")"),"#VALUE!")</f>
        <v>#VALUE!</v>
      </c>
      <c r="C13760" s="149">
        <f t="shared" si="106"/>
        <v>45567</v>
      </c>
      <c r="D13760" s="74" t="str">
        <f t="shared" si="107"/>
        <v>Zul A.Status is reachable</v>
      </c>
    </row>
    <row r="13761" spans="1:4">
      <c r="A13761" s="74" t="s">
        <v>8468</v>
      </c>
      <c r="B13761" s="74" t="str">
        <f ca="1">IFERROR(__xludf.DUMMYFUNCTION("IF(REGEXMATCH(A13761,""wealth planning""),""Script 1"",""-"")"),"Script 1")</f>
        <v>Script 1</v>
      </c>
      <c r="C13761" s="149">
        <f t="shared" si="106"/>
        <v>45567</v>
      </c>
      <c r="D13761" s="74" t="str">
        <f t="shared" si="107"/>
        <v>Zul A.</v>
      </c>
    </row>
    <row r="13762" spans="1:4">
      <c r="B13762" s="74" t="str">
        <f ca="1">IFERROR(__xludf.DUMMYFUNCTION("IF(REGEXMATCH(A13762,""wealth planning""),""Script 1"",""-"")"),"-")</f>
        <v>-</v>
      </c>
      <c r="C13762" s="74" t="str">
        <f t="shared" si="106"/>
        <v>You: Hai assalamualaikum tuan Zul,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762" s="149">
        <f t="shared" si="107"/>
        <v>45567</v>
      </c>
    </row>
    <row r="13763" spans="1:4">
      <c r="B13763" s="74" t="str">
        <f ca="1">IFERROR(__xludf.DUMMYFUNCTION("IF(REGEXMATCH(A13763,""wealth planning""),""Script 1"",""-"")"),"-")</f>
        <v>-</v>
      </c>
      <c r="C13763" s="74">
        <f t="shared" si="106"/>
        <v>0</v>
      </c>
      <c r="D13763" s="149">
        <f t="shared" si="107"/>
        <v>45567</v>
      </c>
    </row>
    <row r="13764" spans="1:4">
      <c r="B13764" s="74" t="str">
        <f ca="1">IFERROR(__xludf.DUMMYFUNCTION("IF(REGEXMATCH(A13764,""wealth planning""),""Script 1"",""-"")"),"-")</f>
        <v>-</v>
      </c>
      <c r="C13764" s="74">
        <f t="shared" si="106"/>
        <v>0</v>
      </c>
      <c r="D13764" s="74" t="str">
        <f t="shared" si="107"/>
        <v>You: Hai assalamualaikum tuan Zul,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765" spans="1:4">
      <c r="A13765" s="74" t="s">
        <v>8470</v>
      </c>
      <c r="B13765" s="74" t="str">
        <f ca="1">IFERROR(__xludf.DUMMYFUNCTION("IF(REGEXMATCH(A13765,""wealth planning""),""Script 1"",""-"")"),"-")</f>
        <v>-</v>
      </c>
      <c r="C13765" s="74">
        <f t="shared" si="106"/>
        <v>0</v>
      </c>
      <c r="D13765" s="74">
        <f t="shared" si="107"/>
        <v>0</v>
      </c>
    </row>
    <row r="13766" spans="1:4">
      <c r="A13766" s="74" t="s">
        <v>8471</v>
      </c>
      <c r="B13766" s="74" t="str">
        <f ca="1">IFERROR(__xludf.DUMMYFUNCTION("IF(REGEXMATCH(A13766,""wealth planning""),""Script 1"",""-"")"),"-")</f>
        <v>-</v>
      </c>
      <c r="C13766" s="74" t="str">
        <f t="shared" si="106"/>
        <v>Aliyah ShahrinStatus is online</v>
      </c>
      <c r="D13766" s="74">
        <f t="shared" si="107"/>
        <v>0</v>
      </c>
    </row>
    <row r="13767" spans="1:4">
      <c r="A13767" s="149">
        <v>45567</v>
      </c>
      <c r="B13767" s="74" t="str">
        <f ca="1">IFERROR(__xludf.DUMMYFUNCTION("IF(REGEXMATCH(A13767,""wealth planning""),""Script 1"",""-"")"),"#VALUE!")</f>
        <v>#VALUE!</v>
      </c>
      <c r="C13767" s="74" t="str">
        <f t="shared" si="106"/>
        <v>Aliyah Shahrin</v>
      </c>
      <c r="D13767" s="74">
        <f t="shared" si="107"/>
        <v>0</v>
      </c>
    </row>
    <row r="13768" spans="1:4">
      <c r="A13768" s="149">
        <v>45567</v>
      </c>
      <c r="B13768" s="74" t="str">
        <f ca="1">IFERROR(__xludf.DUMMYFUNCTION("IF(REGEXMATCH(A13768,""wealth planning""),""Script 1"",""-"")"),"#VALUE!")</f>
        <v>#VALUE!</v>
      </c>
      <c r="C13768" s="149">
        <f t="shared" si="106"/>
        <v>45567</v>
      </c>
      <c r="D13768" s="74" t="str">
        <f t="shared" si="107"/>
        <v>Aliyah ShahrinStatus is online</v>
      </c>
    </row>
    <row r="13769" spans="1:4">
      <c r="A13769" s="74" t="s">
        <v>8472</v>
      </c>
      <c r="B13769" s="74" t="str">
        <f ca="1">IFERROR(__xludf.DUMMYFUNCTION("IF(REGEXMATCH(A13769,""wealth planning""),""Script 1"",""-"")"),"Script 1")</f>
        <v>Script 1</v>
      </c>
      <c r="C13769" s="149">
        <f t="shared" si="106"/>
        <v>45567</v>
      </c>
      <c r="D13769" s="74" t="str">
        <f t="shared" si="107"/>
        <v>Aliyah Shahrin</v>
      </c>
    </row>
    <row r="13770" spans="1:4">
      <c r="B13770" s="74" t="str">
        <f ca="1">IFERROR(__xludf.DUMMYFUNCTION("IF(REGEXMATCH(A13770,""wealth planning""),""Script 1"",""-"")"),"-")</f>
        <v>-</v>
      </c>
      <c r="C13770" s="74" t="str">
        <f t="shared" si="106"/>
        <v>You: Hai assalamualaikum Aliyah,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770" s="149">
        <f t="shared" si="107"/>
        <v>45567</v>
      </c>
    </row>
    <row r="13771" spans="1:4">
      <c r="B13771" s="74" t="str">
        <f ca="1">IFERROR(__xludf.DUMMYFUNCTION("IF(REGEXMATCH(A13771,""wealth planning""),""Script 1"",""-"")"),"-")</f>
        <v>-</v>
      </c>
      <c r="C13771" s="74">
        <f t="shared" si="106"/>
        <v>0</v>
      </c>
      <c r="D13771" s="149">
        <f t="shared" si="107"/>
        <v>45567</v>
      </c>
    </row>
    <row r="13772" spans="1:4">
      <c r="B13772" s="74" t="str">
        <f ca="1">IFERROR(__xludf.DUMMYFUNCTION("IF(REGEXMATCH(A13772,""wealth planning""),""Script 1"",""-"")"),"-")</f>
        <v>-</v>
      </c>
      <c r="C13772" s="74">
        <f t="shared" si="106"/>
        <v>0</v>
      </c>
      <c r="D13772" s="74" t="str">
        <f t="shared" si="107"/>
        <v>You: Hai assalamualaikum Aliyah,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773" spans="1:4">
      <c r="A13773" s="74" t="s">
        <v>8474</v>
      </c>
      <c r="B13773" s="74" t="str">
        <f ca="1">IFERROR(__xludf.DUMMYFUNCTION("IF(REGEXMATCH(A13773,""wealth planning""),""Script 1"",""-"")"),"-")</f>
        <v>-</v>
      </c>
      <c r="C13773" s="74">
        <f t="shared" si="106"/>
        <v>0</v>
      </c>
      <c r="D13773" s="74">
        <f t="shared" si="107"/>
        <v>0</v>
      </c>
    </row>
    <row r="13774" spans="1:4">
      <c r="A13774" s="74" t="s">
        <v>8475</v>
      </c>
      <c r="B13774" s="74" t="str">
        <f ca="1">IFERROR(__xludf.DUMMYFUNCTION("IF(REGEXMATCH(A13774,""wealth planning""),""Script 1"",""-"")"),"-")</f>
        <v>-</v>
      </c>
      <c r="C13774" s="74" t="str">
        <f t="shared" ref="C13774:C14028" si="108">A13773</f>
        <v>Muhammad FarhanStatus is reachable</v>
      </c>
      <c r="D13774" s="74">
        <f t="shared" ref="D13774:D14028" si="109">A13771</f>
        <v>0</v>
      </c>
    </row>
    <row r="13775" spans="1:4">
      <c r="A13775" s="149">
        <v>45567</v>
      </c>
      <c r="B13775" s="74" t="str">
        <f ca="1">IFERROR(__xludf.DUMMYFUNCTION("IF(REGEXMATCH(A13775,""wealth planning""),""Script 1"",""-"")"),"#VALUE!")</f>
        <v>#VALUE!</v>
      </c>
      <c r="C13775" s="74" t="str">
        <f t="shared" si="108"/>
        <v>Muhammad Farhan</v>
      </c>
      <c r="D13775" s="74">
        <f t="shared" si="109"/>
        <v>0</v>
      </c>
    </row>
    <row r="13776" spans="1:4">
      <c r="A13776" s="149">
        <v>45567</v>
      </c>
      <c r="B13776" s="74" t="str">
        <f ca="1">IFERROR(__xludf.DUMMYFUNCTION("IF(REGEXMATCH(A13776,""wealth planning""),""Script 1"",""-"")"),"#VALUE!")</f>
        <v>#VALUE!</v>
      </c>
      <c r="C13776" s="149">
        <f t="shared" si="108"/>
        <v>45567</v>
      </c>
      <c r="D13776" s="74" t="str">
        <f t="shared" si="109"/>
        <v>Muhammad FarhanStatus is reachable</v>
      </c>
    </row>
    <row r="13777" spans="1:4">
      <c r="A13777" s="74" t="s">
        <v>4368</v>
      </c>
      <c r="B13777" s="74" t="str">
        <f ca="1">IFERROR(__xludf.DUMMYFUNCTION("IF(REGEXMATCH(A13777,""wealth planning""),""Script 1"",""-"")"),"Script 1")</f>
        <v>Script 1</v>
      </c>
      <c r="C13777" s="149">
        <f t="shared" si="108"/>
        <v>45567</v>
      </c>
      <c r="D13777" s="74" t="str">
        <f t="shared" si="109"/>
        <v>Muhammad Farhan</v>
      </c>
    </row>
    <row r="13778" spans="1:4">
      <c r="B13778" s="74" t="str">
        <f ca="1">IFERROR(__xludf.DUMMYFUNCTION("IF(REGEXMATCH(A13778,""wealth planning""),""Script 1"",""-"")"),"-")</f>
        <v>-</v>
      </c>
      <c r="C13778" s="74" t="str">
        <f t="shared" si="108"/>
        <v>You: Hai assalamualaikum Farhan,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778" s="149">
        <f t="shared" si="109"/>
        <v>45567</v>
      </c>
    </row>
    <row r="13779" spans="1:4">
      <c r="B13779" s="74" t="str">
        <f ca="1">IFERROR(__xludf.DUMMYFUNCTION("IF(REGEXMATCH(A13779,""wealth planning""),""Script 1"",""-"")"),"-")</f>
        <v>-</v>
      </c>
      <c r="C13779" s="74">
        <f t="shared" si="108"/>
        <v>0</v>
      </c>
      <c r="D13779" s="149">
        <f t="shared" si="109"/>
        <v>45567</v>
      </c>
    </row>
    <row r="13780" spans="1:4">
      <c r="B13780" s="74" t="str">
        <f ca="1">IFERROR(__xludf.DUMMYFUNCTION("IF(REGEXMATCH(A13780,""wealth planning""),""Script 1"",""-"")"),"-")</f>
        <v>-</v>
      </c>
      <c r="C13780" s="74">
        <f t="shared" si="108"/>
        <v>0</v>
      </c>
      <c r="D13780" s="74" t="str">
        <f t="shared" si="109"/>
        <v>You: Hai assalamualaikum Farhan,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781" spans="1:4">
      <c r="A13781" s="74" t="s">
        <v>8477</v>
      </c>
      <c r="B13781" s="74" t="str">
        <f ca="1">IFERROR(__xludf.DUMMYFUNCTION("IF(REGEXMATCH(A13781,""wealth planning""),""Script 1"",""-"")"),"-")</f>
        <v>-</v>
      </c>
      <c r="C13781" s="74">
        <f t="shared" si="108"/>
        <v>0</v>
      </c>
      <c r="D13781" s="74">
        <f t="shared" si="109"/>
        <v>0</v>
      </c>
    </row>
    <row r="13782" spans="1:4">
      <c r="A13782" s="74" t="s">
        <v>8478</v>
      </c>
      <c r="B13782" s="74" t="str">
        <f ca="1">IFERROR(__xludf.DUMMYFUNCTION("IF(REGEXMATCH(A13782,""wealth planning""),""Script 1"",""-"")"),"-")</f>
        <v>-</v>
      </c>
      <c r="C13782" s="74" t="str">
        <f t="shared" si="108"/>
        <v>Anas DanialStatus is reachable</v>
      </c>
      <c r="D13782" s="74">
        <f t="shared" si="109"/>
        <v>0</v>
      </c>
    </row>
    <row r="13783" spans="1:4">
      <c r="A13783" s="149">
        <v>45567</v>
      </c>
      <c r="B13783" s="74" t="str">
        <f ca="1">IFERROR(__xludf.DUMMYFUNCTION("IF(REGEXMATCH(A13783,""wealth planning""),""Script 1"",""-"")"),"#VALUE!")</f>
        <v>#VALUE!</v>
      </c>
      <c r="C13783" s="74" t="str">
        <f t="shared" si="108"/>
        <v>Anas Danial</v>
      </c>
      <c r="D13783" s="74">
        <f t="shared" si="109"/>
        <v>0</v>
      </c>
    </row>
    <row r="13784" spans="1:4">
      <c r="A13784" s="149">
        <v>45567</v>
      </c>
      <c r="B13784" s="74" t="str">
        <f ca="1">IFERROR(__xludf.DUMMYFUNCTION("IF(REGEXMATCH(A13784,""wealth planning""),""Script 1"",""-"")"),"#VALUE!")</f>
        <v>#VALUE!</v>
      </c>
      <c r="C13784" s="149">
        <f t="shared" si="108"/>
        <v>45567</v>
      </c>
      <c r="D13784" s="74" t="str">
        <f t="shared" si="109"/>
        <v>Anas DanialStatus is reachable</v>
      </c>
    </row>
    <row r="13785" spans="1:4">
      <c r="A13785" s="74" t="s">
        <v>4286</v>
      </c>
      <c r="B13785" s="74" t="str">
        <f ca="1">IFERROR(__xludf.DUMMYFUNCTION("IF(REGEXMATCH(A13785,""wealth planning""),""Script 1"",""-"")"),"Script 1")</f>
        <v>Script 1</v>
      </c>
      <c r="C13785" s="149">
        <f t="shared" si="108"/>
        <v>45567</v>
      </c>
      <c r="D13785" s="74" t="str">
        <f t="shared" si="109"/>
        <v>Anas Danial</v>
      </c>
    </row>
    <row r="13786" spans="1:4">
      <c r="B13786" s="74" t="str">
        <f ca="1">IFERROR(__xludf.DUMMYFUNCTION("IF(REGEXMATCH(A13786,""wealth planning""),""Script 1"",""-"")"),"-")</f>
        <v>-</v>
      </c>
      <c r="C13786" s="74" t="str">
        <f t="shared" si="108"/>
        <v>You: Hai assalamualaikum Anas,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786" s="149">
        <f t="shared" si="109"/>
        <v>45567</v>
      </c>
    </row>
    <row r="13787" spans="1:4">
      <c r="B13787" s="74" t="str">
        <f ca="1">IFERROR(__xludf.DUMMYFUNCTION("IF(REGEXMATCH(A13787,""wealth planning""),""Script 1"",""-"")"),"-")</f>
        <v>-</v>
      </c>
      <c r="C13787" s="74">
        <f t="shared" si="108"/>
        <v>0</v>
      </c>
      <c r="D13787" s="149">
        <f t="shared" si="109"/>
        <v>45567</v>
      </c>
    </row>
    <row r="13788" spans="1:4">
      <c r="B13788" s="74" t="str">
        <f ca="1">IFERROR(__xludf.DUMMYFUNCTION("IF(REGEXMATCH(A13788,""wealth planning""),""Script 1"",""-"")"),"-")</f>
        <v>-</v>
      </c>
      <c r="C13788" s="74">
        <f t="shared" si="108"/>
        <v>0</v>
      </c>
      <c r="D13788" s="74" t="str">
        <f t="shared" si="109"/>
        <v>You: Hai assalamualaikum Anas,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789" spans="1:4">
      <c r="A13789" s="74" t="s">
        <v>8480</v>
      </c>
      <c r="B13789" s="74" t="str">
        <f ca="1">IFERROR(__xludf.DUMMYFUNCTION("IF(REGEXMATCH(A13789,""wealth planning""),""Script 1"",""-"")"),"-")</f>
        <v>-</v>
      </c>
      <c r="C13789" s="74">
        <f t="shared" si="108"/>
        <v>0</v>
      </c>
      <c r="D13789" s="74">
        <f t="shared" si="109"/>
        <v>0</v>
      </c>
    </row>
    <row r="13790" spans="1:4">
      <c r="A13790" s="74" t="s">
        <v>8481</v>
      </c>
      <c r="B13790" s="74" t="str">
        <f ca="1">IFERROR(__xludf.DUMMYFUNCTION("IF(REGEXMATCH(A13790,""wealth planning""),""Script 1"",""-"")"),"-")</f>
        <v>-</v>
      </c>
      <c r="C13790" s="74" t="str">
        <f t="shared" si="108"/>
        <v>Haikal ZikryStatus is reachable</v>
      </c>
      <c r="D13790" s="74">
        <f t="shared" si="109"/>
        <v>0</v>
      </c>
    </row>
    <row r="13791" spans="1:4">
      <c r="A13791" s="149">
        <v>45567</v>
      </c>
      <c r="B13791" s="74" t="str">
        <f ca="1">IFERROR(__xludf.DUMMYFUNCTION("IF(REGEXMATCH(A13791,""wealth planning""),""Script 1"",""-"")"),"#VALUE!")</f>
        <v>#VALUE!</v>
      </c>
      <c r="C13791" s="74" t="str">
        <f t="shared" si="108"/>
        <v>Haikal Zikry</v>
      </c>
      <c r="D13791" s="74">
        <f t="shared" si="109"/>
        <v>0</v>
      </c>
    </row>
    <row r="13792" spans="1:4">
      <c r="A13792" s="149">
        <v>45567</v>
      </c>
      <c r="B13792" s="74" t="str">
        <f ca="1">IFERROR(__xludf.DUMMYFUNCTION("IF(REGEXMATCH(A13792,""wealth planning""),""Script 1"",""-"")"),"#VALUE!")</f>
        <v>#VALUE!</v>
      </c>
      <c r="C13792" s="149">
        <f t="shared" si="108"/>
        <v>45567</v>
      </c>
      <c r="D13792" s="74" t="str">
        <f t="shared" si="109"/>
        <v>Haikal ZikryStatus is reachable</v>
      </c>
    </row>
    <row r="13793" spans="1:4">
      <c r="A13793" s="74" t="s">
        <v>4928</v>
      </c>
      <c r="B13793" s="74" t="str">
        <f ca="1">IFERROR(__xludf.DUMMYFUNCTION("IF(REGEXMATCH(A13793,""wealth planning""),""Script 1"",""-"")"),"Script 1")</f>
        <v>Script 1</v>
      </c>
      <c r="C13793" s="149">
        <f t="shared" si="108"/>
        <v>45567</v>
      </c>
      <c r="D13793" s="74" t="str">
        <f t="shared" si="109"/>
        <v>Haikal Zikry</v>
      </c>
    </row>
    <row r="13794" spans="1:4">
      <c r="B13794" s="74" t="str">
        <f ca="1">IFERROR(__xludf.DUMMYFUNCTION("IF(REGEXMATCH(A13794,""wealth planning""),""Script 1"",""-"")"),"-")</f>
        <v>-</v>
      </c>
      <c r="C13794" s="74" t="str">
        <f t="shared" si="108"/>
        <v>You: Hai assalamualaikum Haikal,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794" s="149">
        <f t="shared" si="109"/>
        <v>45567</v>
      </c>
    </row>
    <row r="13795" spans="1:4">
      <c r="B13795" s="74" t="str">
        <f ca="1">IFERROR(__xludf.DUMMYFUNCTION("IF(REGEXMATCH(A13795,""wealth planning""),""Script 1"",""-"")"),"-")</f>
        <v>-</v>
      </c>
      <c r="C13795" s="74">
        <f t="shared" si="108"/>
        <v>0</v>
      </c>
      <c r="D13795" s="149">
        <f t="shared" si="109"/>
        <v>45567</v>
      </c>
    </row>
    <row r="13796" spans="1:4">
      <c r="B13796" s="74" t="str">
        <f ca="1">IFERROR(__xludf.DUMMYFUNCTION("IF(REGEXMATCH(A13796,""wealth planning""),""Script 1"",""-"")"),"-")</f>
        <v>-</v>
      </c>
      <c r="C13796" s="74">
        <f t="shared" si="108"/>
        <v>0</v>
      </c>
      <c r="D13796" s="74" t="str">
        <f t="shared" si="109"/>
        <v>You: Hai assalamualaikum Haikal,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797" spans="1:4">
      <c r="B13797" s="74" t="str">
        <f ca="1">IFERROR(__xludf.DUMMYFUNCTION("IF(REGEXMATCH(A13797,""wealth planning""),""Script 1"",""-"")"),"-")</f>
        <v>-</v>
      </c>
      <c r="C13797" s="74">
        <f t="shared" si="108"/>
        <v>0</v>
      </c>
      <c r="D13797" s="74">
        <f t="shared" si="109"/>
        <v>0</v>
      </c>
    </row>
    <row r="13798" spans="1:4">
      <c r="A13798" s="74" t="s">
        <v>8484</v>
      </c>
      <c r="B13798" s="74" t="str">
        <f ca="1">IFERROR(__xludf.DUMMYFUNCTION("IF(REGEXMATCH(A13798,""wealth planning""),""Script 1"",""-"")"),"-")</f>
        <v>-</v>
      </c>
      <c r="C13798" s="74">
        <f t="shared" si="108"/>
        <v>0</v>
      </c>
      <c r="D13798" s="74">
        <f t="shared" si="109"/>
        <v>0</v>
      </c>
    </row>
    <row r="13799" spans="1:4">
      <c r="A13799" s="149">
        <v>45567</v>
      </c>
      <c r="B13799" s="74" t="str">
        <f ca="1">IFERROR(__xludf.DUMMYFUNCTION("IF(REGEXMATCH(A13799,""wealth planning""),""Script 1"",""-"")"),"#VALUE!")</f>
        <v>#VALUE!</v>
      </c>
      <c r="C13799" s="74" t="str">
        <f t="shared" si="108"/>
        <v>Syazwana Ridzuan</v>
      </c>
      <c r="D13799" s="74">
        <f t="shared" si="109"/>
        <v>0</v>
      </c>
    </row>
    <row r="13800" spans="1:4">
      <c r="A13800" s="149">
        <v>45567</v>
      </c>
      <c r="B13800" s="74" t="str">
        <f ca="1">IFERROR(__xludf.DUMMYFUNCTION("IF(REGEXMATCH(A13800,""wealth planning""),""Script 1"",""-"")"),"#VALUE!")</f>
        <v>#VALUE!</v>
      </c>
      <c r="C13800" s="149">
        <f t="shared" si="108"/>
        <v>45567</v>
      </c>
      <c r="D13800" s="74">
        <f t="shared" si="109"/>
        <v>0</v>
      </c>
    </row>
    <row r="13801" spans="1:4">
      <c r="A13801" s="74" t="s">
        <v>8485</v>
      </c>
      <c r="B13801" s="74" t="str">
        <f ca="1">IFERROR(__xludf.DUMMYFUNCTION("IF(REGEXMATCH(A13801,""wealth planning""),""Script 1"",""-"")"),"Script 1")</f>
        <v>Script 1</v>
      </c>
      <c r="C13801" s="149">
        <f t="shared" si="108"/>
        <v>45567</v>
      </c>
      <c r="D13801" s="74" t="str">
        <f t="shared" si="109"/>
        <v>Syazwana Ridzuan</v>
      </c>
    </row>
    <row r="13802" spans="1:4">
      <c r="B13802" s="74" t="str">
        <f ca="1">IFERROR(__xludf.DUMMYFUNCTION("IF(REGEXMATCH(A13802,""wealth planning""),""Script 1"",""-"")"),"-")</f>
        <v>-</v>
      </c>
      <c r="C13802" s="74" t="str">
        <f t="shared" si="108"/>
        <v>You: Hai assalamualaikum Syazwana,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802" s="149">
        <f t="shared" si="109"/>
        <v>45567</v>
      </c>
    </row>
    <row r="13803" spans="1:4">
      <c r="B13803" s="74" t="str">
        <f ca="1">IFERROR(__xludf.DUMMYFUNCTION("IF(REGEXMATCH(A13803,""wealth planning""),""Script 1"",""-"")"),"-")</f>
        <v>-</v>
      </c>
      <c r="C13803" s="74">
        <f t="shared" si="108"/>
        <v>0</v>
      </c>
      <c r="D13803" s="149">
        <f t="shared" si="109"/>
        <v>45567</v>
      </c>
    </row>
    <row r="13804" spans="1:4">
      <c r="B13804" s="74" t="str">
        <f ca="1">IFERROR(__xludf.DUMMYFUNCTION("IF(REGEXMATCH(A13804,""wealth planning""),""Script 1"",""-"")"),"-")</f>
        <v>-</v>
      </c>
      <c r="C13804" s="74">
        <f t="shared" si="108"/>
        <v>0</v>
      </c>
      <c r="D13804" s="74" t="str">
        <f t="shared" si="109"/>
        <v>You: Hai assalamualaikum Syazwana,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805" spans="1:4">
      <c r="A13805" s="74" t="s">
        <v>8487</v>
      </c>
      <c r="B13805" s="74" t="str">
        <f ca="1">IFERROR(__xludf.DUMMYFUNCTION("IF(REGEXMATCH(A13805,""wealth planning""),""Script 1"",""-"")"),"-")</f>
        <v>-</v>
      </c>
      <c r="C13805" s="74">
        <f t="shared" si="108"/>
        <v>0</v>
      </c>
      <c r="D13805" s="74">
        <f t="shared" si="109"/>
        <v>0</v>
      </c>
    </row>
    <row r="13806" spans="1:4">
      <c r="A13806" s="74" t="s">
        <v>8488</v>
      </c>
      <c r="B13806" s="74" t="str">
        <f ca="1">IFERROR(__xludf.DUMMYFUNCTION("IF(REGEXMATCH(A13806,""wealth planning""),""Script 1"",""-"")"),"-")</f>
        <v>-</v>
      </c>
      <c r="C13806" s="74" t="str">
        <f t="shared" si="108"/>
        <v>MASLINA ABDULLAHStatus is reachable</v>
      </c>
      <c r="D13806" s="74">
        <f t="shared" si="109"/>
        <v>0</v>
      </c>
    </row>
    <row r="13807" spans="1:4">
      <c r="A13807" s="149">
        <v>45567</v>
      </c>
      <c r="B13807" s="74" t="str">
        <f ca="1">IFERROR(__xludf.DUMMYFUNCTION("IF(REGEXMATCH(A13807,""wealth planning""),""Script 1"",""-"")"),"#VALUE!")</f>
        <v>#VALUE!</v>
      </c>
      <c r="C13807" s="74" t="str">
        <f t="shared" si="108"/>
        <v>MASLINA ABDULLAH</v>
      </c>
      <c r="D13807" s="74">
        <f t="shared" si="109"/>
        <v>0</v>
      </c>
    </row>
    <row r="13808" spans="1:4">
      <c r="A13808" s="149">
        <v>45567</v>
      </c>
      <c r="B13808" s="74" t="str">
        <f ca="1">IFERROR(__xludf.DUMMYFUNCTION("IF(REGEXMATCH(A13808,""wealth planning""),""Script 1"",""-"")"),"#VALUE!")</f>
        <v>#VALUE!</v>
      </c>
      <c r="C13808" s="149">
        <f t="shared" si="108"/>
        <v>45567</v>
      </c>
      <c r="D13808" s="74" t="str">
        <f t="shared" si="109"/>
        <v>MASLINA ABDULLAHStatus is reachable</v>
      </c>
    </row>
    <row r="13809" spans="1:4">
      <c r="A13809" s="74" t="s">
        <v>8489</v>
      </c>
      <c r="B13809" s="74" t="str">
        <f ca="1">IFERROR(__xludf.DUMMYFUNCTION("IF(REGEXMATCH(A13809,""wealth planning""),""Script 1"",""-"")"),"Script 1")</f>
        <v>Script 1</v>
      </c>
      <c r="C13809" s="149">
        <f t="shared" si="108"/>
        <v>45567</v>
      </c>
      <c r="D13809" s="74" t="str">
        <f t="shared" si="109"/>
        <v>MASLINA ABDULLAH</v>
      </c>
    </row>
    <row r="13810" spans="1:4">
      <c r="B13810" s="74" t="str">
        <f ca="1">IFERROR(__xludf.DUMMYFUNCTION("IF(REGEXMATCH(A13810,""wealth planning""),""Script 1"",""-"")"),"-")</f>
        <v>-</v>
      </c>
      <c r="C13810" s="74" t="str">
        <f t="shared" si="108"/>
        <v>You: Hai assalamualaikum Maslina,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810" s="149">
        <f t="shared" si="109"/>
        <v>45567</v>
      </c>
    </row>
    <row r="13811" spans="1:4">
      <c r="B13811" s="74" t="str">
        <f ca="1">IFERROR(__xludf.DUMMYFUNCTION("IF(REGEXMATCH(A13811,""wealth planning""),""Script 1"",""-"")"),"-")</f>
        <v>-</v>
      </c>
      <c r="C13811" s="74">
        <f t="shared" si="108"/>
        <v>0</v>
      </c>
      <c r="D13811" s="149">
        <f t="shared" si="109"/>
        <v>45567</v>
      </c>
    </row>
    <row r="13812" spans="1:4">
      <c r="B13812" s="74" t="str">
        <f ca="1">IFERROR(__xludf.DUMMYFUNCTION("IF(REGEXMATCH(A13812,""wealth planning""),""Script 1"",""-"")"),"-")</f>
        <v>-</v>
      </c>
      <c r="C13812" s="74">
        <f t="shared" si="108"/>
        <v>0</v>
      </c>
      <c r="D13812" s="74" t="str">
        <f t="shared" si="109"/>
        <v>You: Hai assalamualaikum Maslina,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813" spans="1:4">
      <c r="B13813" s="74" t="str">
        <f ca="1">IFERROR(__xludf.DUMMYFUNCTION("IF(REGEXMATCH(A13813,""wealth planning""),""Script 1"",""-"")"),"-")</f>
        <v>-</v>
      </c>
      <c r="C13813" s="74">
        <f t="shared" si="108"/>
        <v>0</v>
      </c>
      <c r="D13813" s="74">
        <f t="shared" si="109"/>
        <v>0</v>
      </c>
    </row>
    <row r="13814" spans="1:4">
      <c r="A13814" s="74" t="s">
        <v>8492</v>
      </c>
      <c r="B13814" s="74" t="str">
        <f ca="1">IFERROR(__xludf.DUMMYFUNCTION("IF(REGEXMATCH(A13814,""wealth planning""),""Script 1"",""-"")"),"-")</f>
        <v>-</v>
      </c>
      <c r="C13814" s="74">
        <f t="shared" si="108"/>
        <v>0</v>
      </c>
      <c r="D13814" s="74">
        <f t="shared" si="109"/>
        <v>0</v>
      </c>
    </row>
    <row r="13815" spans="1:4">
      <c r="A13815" s="149">
        <v>45567</v>
      </c>
      <c r="B13815" s="74" t="str">
        <f ca="1">IFERROR(__xludf.DUMMYFUNCTION("IF(REGEXMATCH(A13815,""wealth planning""),""Script 1"",""-"")"),"#VALUE!")</f>
        <v>#VALUE!</v>
      </c>
      <c r="C13815" s="74" t="str">
        <f t="shared" si="108"/>
        <v>Yusuf Danial</v>
      </c>
      <c r="D13815" s="74">
        <f t="shared" si="109"/>
        <v>0</v>
      </c>
    </row>
    <row r="13816" spans="1:4">
      <c r="A13816" s="149">
        <v>45567</v>
      </c>
      <c r="B13816" s="74" t="str">
        <f ca="1">IFERROR(__xludf.DUMMYFUNCTION("IF(REGEXMATCH(A13816,""wealth planning""),""Script 1"",""-"")"),"#VALUE!")</f>
        <v>#VALUE!</v>
      </c>
      <c r="C13816" s="149">
        <f t="shared" si="108"/>
        <v>45567</v>
      </c>
      <c r="D13816" s="74">
        <f t="shared" si="109"/>
        <v>0</v>
      </c>
    </row>
    <row r="13817" spans="1:4">
      <c r="A13817" s="74" t="s">
        <v>4965</v>
      </c>
      <c r="B13817" s="74" t="str">
        <f ca="1">IFERROR(__xludf.DUMMYFUNCTION("IF(REGEXMATCH(A13817,""wealth planning""),""Script 1"",""-"")"),"Script 1")</f>
        <v>Script 1</v>
      </c>
      <c r="C13817" s="149">
        <f t="shared" si="108"/>
        <v>45567</v>
      </c>
      <c r="D13817" s="74" t="str">
        <f t="shared" si="109"/>
        <v>Yusuf Danial</v>
      </c>
    </row>
    <row r="13818" spans="1:4">
      <c r="B13818" s="74" t="str">
        <f ca="1">IFERROR(__xludf.DUMMYFUNCTION("IF(REGEXMATCH(A13818,""wealth planning""),""Script 1"",""-"")"),"-")</f>
        <v>-</v>
      </c>
      <c r="C13818" s="74" t="str">
        <f t="shared" si="108"/>
        <v>You: Hai assalamualaikum Yusuf,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818" s="149">
        <f t="shared" si="109"/>
        <v>45567</v>
      </c>
    </row>
    <row r="13819" spans="1:4">
      <c r="B13819" s="74" t="str">
        <f ca="1">IFERROR(__xludf.DUMMYFUNCTION("IF(REGEXMATCH(A13819,""wealth planning""),""Script 1"",""-"")"),"-")</f>
        <v>-</v>
      </c>
      <c r="C13819" s="74">
        <f t="shared" si="108"/>
        <v>0</v>
      </c>
      <c r="D13819" s="149">
        <f t="shared" si="109"/>
        <v>45567</v>
      </c>
    </row>
    <row r="13820" spans="1:4">
      <c r="B13820" s="74" t="str">
        <f ca="1">IFERROR(__xludf.DUMMYFUNCTION("IF(REGEXMATCH(A13820,""wealth planning""),""Script 1"",""-"")"),"-")</f>
        <v>-</v>
      </c>
      <c r="C13820" s="74">
        <f t="shared" si="108"/>
        <v>0</v>
      </c>
      <c r="D13820" s="74" t="str">
        <f t="shared" si="109"/>
        <v>You: Hai assalamualaikum Yusuf,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821" spans="1:4">
      <c r="B13821" s="74" t="str">
        <f ca="1">IFERROR(__xludf.DUMMYFUNCTION("IF(REGEXMATCH(A13821,""wealth planning""),""Script 1"",""-"")"),"-")</f>
        <v>-</v>
      </c>
      <c r="C13821" s="74">
        <f t="shared" si="108"/>
        <v>0</v>
      </c>
      <c r="D13821" s="74">
        <f t="shared" si="109"/>
        <v>0</v>
      </c>
    </row>
    <row r="13822" spans="1:4">
      <c r="A13822" s="74" t="s">
        <v>8495</v>
      </c>
      <c r="B13822" s="74" t="str">
        <f ca="1">IFERROR(__xludf.DUMMYFUNCTION("IF(REGEXMATCH(A13822,""wealth planning""),""Script 1"",""-"")"),"-")</f>
        <v>-</v>
      </c>
      <c r="C13822" s="74">
        <f t="shared" si="108"/>
        <v>0</v>
      </c>
      <c r="D13822" s="74">
        <f t="shared" si="109"/>
        <v>0</v>
      </c>
    </row>
    <row r="13823" spans="1:4">
      <c r="A13823" s="149">
        <v>45567</v>
      </c>
      <c r="B13823" s="74" t="str">
        <f ca="1">IFERROR(__xludf.DUMMYFUNCTION("IF(REGEXMATCH(A13823,""wealth planning""),""Script 1"",""-"")"),"#VALUE!")</f>
        <v>#VALUE!</v>
      </c>
      <c r="C13823" s="74" t="str">
        <f t="shared" si="108"/>
        <v>Nadhrah Husni</v>
      </c>
      <c r="D13823" s="74">
        <f t="shared" si="109"/>
        <v>0</v>
      </c>
    </row>
    <row r="13824" spans="1:4">
      <c r="A13824" s="149">
        <v>45567</v>
      </c>
      <c r="B13824" s="74" t="str">
        <f ca="1">IFERROR(__xludf.DUMMYFUNCTION("IF(REGEXMATCH(A13824,""wealth planning""),""Script 1"",""-"")"),"#VALUE!")</f>
        <v>#VALUE!</v>
      </c>
      <c r="C13824" s="149">
        <f t="shared" si="108"/>
        <v>45567</v>
      </c>
      <c r="D13824" s="74">
        <f t="shared" si="109"/>
        <v>0</v>
      </c>
    </row>
    <row r="13825" spans="1:4">
      <c r="A13825" s="74" t="s">
        <v>8496</v>
      </c>
      <c r="B13825" s="74" t="str">
        <f ca="1">IFERROR(__xludf.DUMMYFUNCTION("IF(REGEXMATCH(A13825,""wealth planning""),""Script 1"",""-"")"),"Script 1")</f>
        <v>Script 1</v>
      </c>
      <c r="C13825" s="149">
        <f t="shared" si="108"/>
        <v>45567</v>
      </c>
      <c r="D13825" s="74" t="str">
        <f t="shared" si="109"/>
        <v>Nadhrah Husni</v>
      </c>
    </row>
    <row r="13826" spans="1:4">
      <c r="B13826" s="74" t="str">
        <f ca="1">IFERROR(__xludf.DUMMYFUNCTION("IF(REGEXMATCH(A13826,""wealth planning""),""Script 1"",""-"")"),"-")</f>
        <v>-</v>
      </c>
      <c r="C13826" s="74" t="str">
        <f t="shared" si="108"/>
        <v>You: Hai assalamualaikum Nadhrah,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826" s="149">
        <f t="shared" si="109"/>
        <v>45567</v>
      </c>
    </row>
    <row r="13827" spans="1:4">
      <c r="B13827" s="74" t="str">
        <f ca="1">IFERROR(__xludf.DUMMYFUNCTION("IF(REGEXMATCH(A13827,""wealth planning""),""Script 1"",""-"")"),"-")</f>
        <v>-</v>
      </c>
      <c r="C13827" s="74">
        <f t="shared" si="108"/>
        <v>0</v>
      </c>
      <c r="D13827" s="149">
        <f t="shared" si="109"/>
        <v>45567</v>
      </c>
    </row>
    <row r="13828" spans="1:4">
      <c r="B13828" s="74" t="str">
        <f ca="1">IFERROR(__xludf.DUMMYFUNCTION("IF(REGEXMATCH(A13828,""wealth planning""),""Script 1"",""-"")"),"-")</f>
        <v>-</v>
      </c>
      <c r="C13828" s="74">
        <f t="shared" si="108"/>
        <v>0</v>
      </c>
      <c r="D13828" s="74" t="str">
        <f t="shared" si="109"/>
        <v>You: Hai assalamualaikum Nadhrah,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829" spans="1:4">
      <c r="A13829" s="74" t="s">
        <v>8498</v>
      </c>
      <c r="B13829" s="74" t="str">
        <f ca="1">IFERROR(__xludf.DUMMYFUNCTION("IF(REGEXMATCH(A13829,""wealth planning""),""Script 1"",""-"")"),"-")</f>
        <v>-</v>
      </c>
      <c r="C13829" s="74">
        <f t="shared" si="108"/>
        <v>0</v>
      </c>
      <c r="D13829" s="74">
        <f t="shared" si="109"/>
        <v>0</v>
      </c>
    </row>
    <row r="13830" spans="1:4">
      <c r="A13830" s="74" t="s">
        <v>8498</v>
      </c>
      <c r="B13830" s="74" t="str">
        <f ca="1">IFERROR(__xludf.DUMMYFUNCTION("IF(REGEXMATCH(A13830,""wealth planning""),""Script 1"",""-"")"),"-")</f>
        <v>-</v>
      </c>
      <c r="C13830" s="74" t="str">
        <f t="shared" si="108"/>
        <v>Nurulnasuha Rahim</v>
      </c>
      <c r="D13830" s="74">
        <f t="shared" si="109"/>
        <v>0</v>
      </c>
    </row>
    <row r="13831" spans="1:4">
      <c r="A13831" s="149">
        <v>45567</v>
      </c>
      <c r="B13831" s="74" t="str">
        <f ca="1">IFERROR(__xludf.DUMMYFUNCTION("IF(REGEXMATCH(A13831,""wealth planning""),""Script 1"",""-"")"),"#VALUE!")</f>
        <v>#VALUE!</v>
      </c>
      <c r="C13831" s="74" t="str">
        <f t="shared" si="108"/>
        <v>Nurulnasuha Rahim</v>
      </c>
      <c r="D13831" s="74">
        <f t="shared" si="109"/>
        <v>0</v>
      </c>
    </row>
    <row r="13832" spans="1:4">
      <c r="A13832" s="149">
        <v>45567</v>
      </c>
      <c r="B13832" s="74" t="str">
        <f ca="1">IFERROR(__xludf.DUMMYFUNCTION("IF(REGEXMATCH(A13832,""wealth planning""),""Script 1"",""-"")"),"#VALUE!")</f>
        <v>#VALUE!</v>
      </c>
      <c r="C13832" s="149">
        <f t="shared" si="108"/>
        <v>45567</v>
      </c>
      <c r="D13832" s="74" t="str">
        <f t="shared" si="109"/>
        <v>Nurulnasuha Rahim</v>
      </c>
    </row>
    <row r="13833" spans="1:4">
      <c r="A13833" s="74" t="s">
        <v>8499</v>
      </c>
      <c r="B13833" s="74" t="str">
        <f ca="1">IFERROR(__xludf.DUMMYFUNCTION("IF(REGEXMATCH(A13833,""wealth planning""),""Script 1"",""-"")"),"Script 1")</f>
        <v>Script 1</v>
      </c>
      <c r="C13833" s="149">
        <f t="shared" si="108"/>
        <v>45567</v>
      </c>
      <c r="D13833" s="74" t="str">
        <f t="shared" si="109"/>
        <v>Nurulnasuha Rahim</v>
      </c>
    </row>
    <row r="13834" spans="1:4">
      <c r="B13834" s="74" t="str">
        <f ca="1">IFERROR(__xludf.DUMMYFUNCTION("IF(REGEXMATCH(A13834,""wealth planning""),""Script 1"",""-"")"),"-")</f>
        <v>-</v>
      </c>
      <c r="C13834" s="74" t="str">
        <f t="shared" si="108"/>
        <v>You: Hai assalamualaikum Nurul Nasuha,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834" s="149">
        <f t="shared" si="109"/>
        <v>45567</v>
      </c>
    </row>
    <row r="13835" spans="1:4">
      <c r="B13835" s="74" t="str">
        <f ca="1">IFERROR(__xludf.DUMMYFUNCTION("IF(REGEXMATCH(A13835,""wealth planning""),""Script 1"",""-"")"),"-")</f>
        <v>-</v>
      </c>
      <c r="C13835" s="74">
        <f t="shared" si="108"/>
        <v>0</v>
      </c>
      <c r="D13835" s="149">
        <f t="shared" si="109"/>
        <v>45567</v>
      </c>
    </row>
    <row r="13836" spans="1:4">
      <c r="B13836" s="74" t="str">
        <f ca="1">IFERROR(__xludf.DUMMYFUNCTION("IF(REGEXMATCH(A13836,""wealth planning""),""Script 1"",""-"")"),"-")</f>
        <v>-</v>
      </c>
      <c r="C13836" s="74">
        <f t="shared" si="108"/>
        <v>0</v>
      </c>
      <c r="D13836" s="74" t="str">
        <f t="shared" si="109"/>
        <v>You: Hai assalamualaikum Nurul Nasuha,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837" spans="1:4">
      <c r="B13837" s="74" t="str">
        <f ca="1">IFERROR(__xludf.DUMMYFUNCTION("IF(REGEXMATCH(A13837,""wealth planning""),""Script 1"",""-"")"),"-")</f>
        <v>-</v>
      </c>
      <c r="C13837" s="74">
        <f t="shared" si="108"/>
        <v>0</v>
      </c>
      <c r="D13837" s="74">
        <f t="shared" si="109"/>
        <v>0</v>
      </c>
    </row>
    <row r="13838" spans="1:4">
      <c r="A13838" s="74" t="s">
        <v>8502</v>
      </c>
      <c r="B13838" s="74" t="str">
        <f ca="1">IFERROR(__xludf.DUMMYFUNCTION("IF(REGEXMATCH(A13838,""wealth planning""),""Script 1"",""-"")"),"-")</f>
        <v>-</v>
      </c>
      <c r="C13838" s="74">
        <f t="shared" si="108"/>
        <v>0</v>
      </c>
      <c r="D13838" s="74">
        <f t="shared" si="109"/>
        <v>0</v>
      </c>
    </row>
    <row r="13839" spans="1:4">
      <c r="A13839" s="149">
        <v>45567</v>
      </c>
      <c r="B13839" s="74" t="str">
        <f ca="1">IFERROR(__xludf.DUMMYFUNCTION("IF(REGEXMATCH(A13839,""wealth planning""),""Script 1"",""-"")"),"#VALUE!")</f>
        <v>#VALUE!</v>
      </c>
      <c r="C13839" s="74" t="str">
        <f t="shared" si="108"/>
        <v>Noor Zahirah Sayadi</v>
      </c>
      <c r="D13839" s="74">
        <f t="shared" si="109"/>
        <v>0</v>
      </c>
    </row>
    <row r="13840" spans="1:4">
      <c r="A13840" s="149">
        <v>45567</v>
      </c>
      <c r="B13840" s="74" t="str">
        <f ca="1">IFERROR(__xludf.DUMMYFUNCTION("IF(REGEXMATCH(A13840,""wealth planning""),""Script 1"",""-"")"),"#VALUE!")</f>
        <v>#VALUE!</v>
      </c>
      <c r="C13840" s="149">
        <f t="shared" si="108"/>
        <v>45567</v>
      </c>
      <c r="D13840" s="74">
        <f t="shared" si="109"/>
        <v>0</v>
      </c>
    </row>
    <row r="13841" spans="1:4">
      <c r="A13841" s="74" t="s">
        <v>8503</v>
      </c>
      <c r="B13841" s="74" t="str">
        <f ca="1">IFERROR(__xludf.DUMMYFUNCTION("IF(REGEXMATCH(A13841,""wealth planning""),""Script 1"",""-"")"),"Script 1")</f>
        <v>Script 1</v>
      </c>
      <c r="C13841" s="149">
        <f t="shared" si="108"/>
        <v>45567</v>
      </c>
      <c r="D13841" s="74" t="str">
        <f t="shared" si="109"/>
        <v>Noor Zahirah Sayadi</v>
      </c>
    </row>
    <row r="13842" spans="1:4">
      <c r="B13842" s="74" t="str">
        <f ca="1">IFERROR(__xludf.DUMMYFUNCTION("IF(REGEXMATCH(A13842,""wealth planning""),""Script 1"",""-"")"),"-")</f>
        <v>-</v>
      </c>
      <c r="C13842" s="74" t="str">
        <f t="shared" si="108"/>
        <v>You: Hai assalamualaikum Noor Zahirah,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842" s="149">
        <f t="shared" si="109"/>
        <v>45567</v>
      </c>
    </row>
    <row r="13843" spans="1:4">
      <c r="B13843" s="74" t="str">
        <f ca="1">IFERROR(__xludf.DUMMYFUNCTION("IF(REGEXMATCH(A13843,""wealth planning""),""Script 1"",""-"")"),"-")</f>
        <v>-</v>
      </c>
      <c r="C13843" s="74">
        <f t="shared" si="108"/>
        <v>0</v>
      </c>
      <c r="D13843" s="149">
        <f t="shared" si="109"/>
        <v>45567</v>
      </c>
    </row>
    <row r="13844" spans="1:4">
      <c r="B13844" s="74" t="str">
        <f ca="1">IFERROR(__xludf.DUMMYFUNCTION("IF(REGEXMATCH(A13844,""wealth planning""),""Script 1"",""-"")"),"-")</f>
        <v>-</v>
      </c>
      <c r="C13844" s="74">
        <f t="shared" si="108"/>
        <v>0</v>
      </c>
      <c r="D13844" s="74" t="str">
        <f t="shared" si="109"/>
        <v>You: Hai assalamualaikum Noor Zahirah,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845" spans="1:4">
      <c r="A13845" s="74" t="s">
        <v>8505</v>
      </c>
      <c r="B13845" s="74" t="str">
        <f ca="1">IFERROR(__xludf.DUMMYFUNCTION("IF(REGEXMATCH(A13845,""wealth planning""),""Script 1"",""-"")"),"-")</f>
        <v>-</v>
      </c>
      <c r="C13845" s="74">
        <f t="shared" si="108"/>
        <v>0</v>
      </c>
      <c r="D13845" s="74">
        <f t="shared" si="109"/>
        <v>0</v>
      </c>
    </row>
    <row r="13846" spans="1:4">
      <c r="A13846" s="74" t="s">
        <v>8506</v>
      </c>
      <c r="B13846" s="74" t="str">
        <f ca="1">IFERROR(__xludf.DUMMYFUNCTION("IF(REGEXMATCH(A13846,""wealth planning""),""Script 1"",""-"")"),"-")</f>
        <v>-</v>
      </c>
      <c r="C13846" s="74" t="str">
        <f t="shared" si="108"/>
        <v>Muhammad Adib Razin Mohd AdnanStatus is reachable</v>
      </c>
      <c r="D13846" s="74">
        <f t="shared" si="109"/>
        <v>0</v>
      </c>
    </row>
    <row r="13847" spans="1:4">
      <c r="A13847" s="149">
        <v>45567</v>
      </c>
      <c r="B13847" s="74" t="str">
        <f ca="1">IFERROR(__xludf.DUMMYFUNCTION("IF(REGEXMATCH(A13847,""wealth planning""),""Script 1"",""-"")"),"#VALUE!")</f>
        <v>#VALUE!</v>
      </c>
      <c r="C13847" s="74" t="str">
        <f t="shared" si="108"/>
        <v>Muhammad Adib Razin Mohd Adnan</v>
      </c>
      <c r="D13847" s="74">
        <f t="shared" si="109"/>
        <v>0</v>
      </c>
    </row>
    <row r="13848" spans="1:4">
      <c r="A13848" s="149">
        <v>45567</v>
      </c>
      <c r="B13848" s="74" t="str">
        <f ca="1">IFERROR(__xludf.DUMMYFUNCTION("IF(REGEXMATCH(A13848,""wealth planning""),""Script 1"",""-"")"),"#VALUE!")</f>
        <v>#VALUE!</v>
      </c>
      <c r="C13848" s="149">
        <f t="shared" si="108"/>
        <v>45567</v>
      </c>
      <c r="D13848" s="74" t="str">
        <f t="shared" si="109"/>
        <v>Muhammad Adib Razin Mohd AdnanStatus is reachable</v>
      </c>
    </row>
    <row r="13849" spans="1:4">
      <c r="A13849" s="74" t="s">
        <v>8507</v>
      </c>
      <c r="B13849" s="74" t="str">
        <f ca="1">IFERROR(__xludf.DUMMYFUNCTION("IF(REGEXMATCH(A13849,""wealth planning""),""Script 1"",""-"")"),"Script 1")</f>
        <v>Script 1</v>
      </c>
      <c r="C13849" s="149">
        <f t="shared" si="108"/>
        <v>45567</v>
      </c>
      <c r="D13849" s="74" t="str">
        <f t="shared" si="109"/>
        <v>Muhammad Adib Razin Mohd Adnan</v>
      </c>
    </row>
    <row r="13850" spans="1:4">
      <c r="B13850" s="74" t="str">
        <f ca="1">IFERROR(__xludf.DUMMYFUNCTION("IF(REGEXMATCH(A13850,""wealth planning""),""Script 1"",""-"")"),"-")</f>
        <v>-</v>
      </c>
      <c r="C13850" s="74" t="str">
        <f t="shared" si="108"/>
        <v>You: Hai assalamualaikum Adib Razin,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850" s="149">
        <f t="shared" si="109"/>
        <v>45567</v>
      </c>
    </row>
    <row r="13851" spans="1:4">
      <c r="B13851" s="74" t="str">
        <f ca="1">IFERROR(__xludf.DUMMYFUNCTION("IF(REGEXMATCH(A13851,""wealth planning""),""Script 1"",""-"")"),"-")</f>
        <v>-</v>
      </c>
      <c r="C13851" s="74">
        <f t="shared" si="108"/>
        <v>0</v>
      </c>
      <c r="D13851" s="149">
        <f t="shared" si="109"/>
        <v>45567</v>
      </c>
    </row>
    <row r="13852" spans="1:4">
      <c r="B13852" s="74" t="str">
        <f ca="1">IFERROR(__xludf.DUMMYFUNCTION("IF(REGEXMATCH(A13852,""wealth planning""),""Script 1"",""-"")"),"-")</f>
        <v>-</v>
      </c>
      <c r="C13852" s="74">
        <f t="shared" si="108"/>
        <v>0</v>
      </c>
      <c r="D13852" s="74" t="str">
        <f t="shared" si="109"/>
        <v>You: Hai assalamualaikum Adib Razin,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853" spans="1:4">
      <c r="A13853" s="74" t="s">
        <v>8509</v>
      </c>
      <c r="B13853" s="74" t="str">
        <f ca="1">IFERROR(__xludf.DUMMYFUNCTION("IF(REGEXMATCH(A13853,""wealth planning""),""Script 1"",""-"")"),"-")</f>
        <v>-</v>
      </c>
      <c r="C13853" s="74">
        <f t="shared" si="108"/>
        <v>0</v>
      </c>
      <c r="D13853" s="74">
        <f t="shared" si="109"/>
        <v>0</v>
      </c>
    </row>
    <row r="13854" spans="1:4">
      <c r="A13854" s="74" t="s">
        <v>8509</v>
      </c>
      <c r="B13854" s="74" t="str">
        <f ca="1">IFERROR(__xludf.DUMMYFUNCTION("IF(REGEXMATCH(A13854,""wealth planning""),""Script 1"",""-"")"),"-")</f>
        <v>-</v>
      </c>
      <c r="C13854" s="74" t="str">
        <f t="shared" si="108"/>
        <v>Nur Fatin Nabilah Mohd Nizam</v>
      </c>
      <c r="D13854" s="74">
        <f t="shared" si="109"/>
        <v>0</v>
      </c>
    </row>
    <row r="13855" spans="1:4">
      <c r="A13855" s="149">
        <v>45567</v>
      </c>
      <c r="B13855" s="74" t="str">
        <f ca="1">IFERROR(__xludf.DUMMYFUNCTION("IF(REGEXMATCH(A13855,""wealth planning""),""Script 1"",""-"")"),"#VALUE!")</f>
        <v>#VALUE!</v>
      </c>
      <c r="C13855" s="74" t="str">
        <f t="shared" si="108"/>
        <v>Nur Fatin Nabilah Mohd Nizam</v>
      </c>
      <c r="D13855" s="74">
        <f t="shared" si="109"/>
        <v>0</v>
      </c>
    </row>
    <row r="13856" spans="1:4">
      <c r="A13856" s="149">
        <v>45567</v>
      </c>
      <c r="B13856" s="74" t="str">
        <f ca="1">IFERROR(__xludf.DUMMYFUNCTION("IF(REGEXMATCH(A13856,""wealth planning""),""Script 1"",""-"")"),"#VALUE!")</f>
        <v>#VALUE!</v>
      </c>
      <c r="C13856" s="149">
        <f t="shared" si="108"/>
        <v>45567</v>
      </c>
      <c r="D13856" s="74" t="str">
        <f t="shared" si="109"/>
        <v>Nur Fatin Nabilah Mohd Nizam</v>
      </c>
    </row>
    <row r="13857" spans="1:4">
      <c r="A13857" s="74" t="s">
        <v>8510</v>
      </c>
      <c r="B13857" s="74" t="str">
        <f ca="1">IFERROR(__xludf.DUMMYFUNCTION("IF(REGEXMATCH(A13857,""wealth planning""),""Script 1"",""-"")"),"Script 1")</f>
        <v>Script 1</v>
      </c>
      <c r="C13857" s="149">
        <f t="shared" si="108"/>
        <v>45567</v>
      </c>
      <c r="D13857" s="74" t="str">
        <f t="shared" si="109"/>
        <v>Nur Fatin Nabilah Mohd Nizam</v>
      </c>
    </row>
    <row r="13858" spans="1:4">
      <c r="B13858" s="74" t="str">
        <f ca="1">IFERROR(__xludf.DUMMYFUNCTION("IF(REGEXMATCH(A13858,""wealth planning""),""Script 1"",""-"")"),"-")</f>
        <v>-</v>
      </c>
      <c r="C13858" s="74" t="str">
        <f t="shared" si="108"/>
        <v>You: Hai assalamualaikum Fatin Nabilah,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858" s="149">
        <f t="shared" si="109"/>
        <v>45567</v>
      </c>
    </row>
    <row r="13859" spans="1:4">
      <c r="B13859" s="74" t="str">
        <f ca="1">IFERROR(__xludf.DUMMYFUNCTION("IF(REGEXMATCH(A13859,""wealth planning""),""Script 1"",""-"")"),"-")</f>
        <v>-</v>
      </c>
      <c r="C13859" s="74">
        <f t="shared" si="108"/>
        <v>0</v>
      </c>
      <c r="D13859" s="149">
        <f t="shared" si="109"/>
        <v>45567</v>
      </c>
    </row>
    <row r="13860" spans="1:4">
      <c r="B13860" s="74" t="str">
        <f ca="1">IFERROR(__xludf.DUMMYFUNCTION("IF(REGEXMATCH(A13860,""wealth planning""),""Script 1"",""-"")"),"-")</f>
        <v>-</v>
      </c>
      <c r="C13860" s="74">
        <f t="shared" si="108"/>
        <v>0</v>
      </c>
      <c r="D13860" s="74" t="str">
        <f t="shared" si="109"/>
        <v>You: Hai assalamualaikum Fatin Nabilah,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861" spans="1:4">
      <c r="A13861" s="74" t="s">
        <v>8512</v>
      </c>
      <c r="B13861" s="74" t="str">
        <f ca="1">IFERROR(__xludf.DUMMYFUNCTION("IF(REGEXMATCH(A13861,""wealth planning""),""Script 1"",""-"")"),"-")</f>
        <v>-</v>
      </c>
      <c r="C13861" s="74">
        <f t="shared" si="108"/>
        <v>0</v>
      </c>
      <c r="D13861" s="74">
        <f t="shared" si="109"/>
        <v>0</v>
      </c>
    </row>
    <row r="13862" spans="1:4">
      <c r="A13862" s="74" t="s">
        <v>8512</v>
      </c>
      <c r="B13862" s="74" t="str">
        <f ca="1">IFERROR(__xludf.DUMMYFUNCTION("IF(REGEXMATCH(A13862,""wealth planning""),""Script 1"",""-"")"),"-")</f>
        <v>-</v>
      </c>
      <c r="C13862" s="74" t="str">
        <f t="shared" si="108"/>
        <v>Dalilah K. Hanafi</v>
      </c>
      <c r="D13862" s="74">
        <f t="shared" si="109"/>
        <v>0</v>
      </c>
    </row>
    <row r="13863" spans="1:4">
      <c r="A13863" s="149">
        <v>45567</v>
      </c>
      <c r="B13863" s="74" t="str">
        <f ca="1">IFERROR(__xludf.DUMMYFUNCTION("IF(REGEXMATCH(A13863,""wealth planning""),""Script 1"",""-"")"),"#VALUE!")</f>
        <v>#VALUE!</v>
      </c>
      <c r="C13863" s="74" t="str">
        <f t="shared" si="108"/>
        <v>Dalilah K. Hanafi</v>
      </c>
      <c r="D13863" s="74">
        <f t="shared" si="109"/>
        <v>0</v>
      </c>
    </row>
    <row r="13864" spans="1:4">
      <c r="A13864" s="149">
        <v>45567</v>
      </c>
      <c r="B13864" s="74" t="str">
        <f ca="1">IFERROR(__xludf.DUMMYFUNCTION("IF(REGEXMATCH(A13864,""wealth planning""),""Script 1"",""-"")"),"#VALUE!")</f>
        <v>#VALUE!</v>
      </c>
      <c r="C13864" s="149">
        <f t="shared" si="108"/>
        <v>45567</v>
      </c>
      <c r="D13864" s="74" t="str">
        <f t="shared" si="109"/>
        <v>Dalilah K. Hanafi</v>
      </c>
    </row>
    <row r="13865" spans="1:4">
      <c r="A13865" s="74" t="s">
        <v>8513</v>
      </c>
      <c r="B13865" s="74" t="str">
        <f ca="1">IFERROR(__xludf.DUMMYFUNCTION("IF(REGEXMATCH(A13865,""wealth planning""),""Script 1"",""-"")"),"Script 1")</f>
        <v>Script 1</v>
      </c>
      <c r="C13865" s="149">
        <f t="shared" si="108"/>
        <v>45567</v>
      </c>
      <c r="D13865" s="74" t="str">
        <f t="shared" si="109"/>
        <v>Dalilah K. Hanafi</v>
      </c>
    </row>
    <row r="13866" spans="1:4">
      <c r="B13866" s="74" t="str">
        <f ca="1">IFERROR(__xludf.DUMMYFUNCTION("IF(REGEXMATCH(A13866,""wealth planning""),""Script 1"",""-"")"),"-")</f>
        <v>-</v>
      </c>
      <c r="C13866" s="74" t="str">
        <f t="shared" si="108"/>
        <v>You: Hai assalamualaikum Dalilah,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866" s="149">
        <f t="shared" si="109"/>
        <v>45567</v>
      </c>
    </row>
    <row r="13867" spans="1:4">
      <c r="B13867" s="74" t="str">
        <f ca="1">IFERROR(__xludf.DUMMYFUNCTION("IF(REGEXMATCH(A13867,""wealth planning""),""Script 1"",""-"")"),"-")</f>
        <v>-</v>
      </c>
      <c r="C13867" s="74">
        <f t="shared" si="108"/>
        <v>0</v>
      </c>
      <c r="D13867" s="149">
        <f t="shared" si="109"/>
        <v>45567</v>
      </c>
    </row>
    <row r="13868" spans="1:4">
      <c r="B13868" s="74" t="str">
        <f ca="1">IFERROR(__xludf.DUMMYFUNCTION("IF(REGEXMATCH(A13868,""wealth planning""),""Script 1"",""-"")"),"-")</f>
        <v>-</v>
      </c>
      <c r="C13868" s="74">
        <f t="shared" si="108"/>
        <v>0</v>
      </c>
      <c r="D13868" s="74" t="str">
        <f t="shared" si="109"/>
        <v>You: Hai assalamualaikum Dalilah,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869" spans="1:4">
      <c r="A13869" s="74" t="s">
        <v>8515</v>
      </c>
      <c r="B13869" s="74" t="str">
        <f ca="1">IFERROR(__xludf.DUMMYFUNCTION("IF(REGEXMATCH(A13869,""wealth planning""),""Script 1"",""-"")"),"-")</f>
        <v>-</v>
      </c>
      <c r="C13869" s="74">
        <f t="shared" si="108"/>
        <v>0</v>
      </c>
      <c r="D13869" s="74">
        <f t="shared" si="109"/>
        <v>0</v>
      </c>
    </row>
    <row r="13870" spans="1:4">
      <c r="A13870" s="74" t="s">
        <v>8516</v>
      </c>
      <c r="B13870" s="74" t="str">
        <f ca="1">IFERROR(__xludf.DUMMYFUNCTION("IF(REGEXMATCH(A13870,""wealth planning""),""Script 1"",""-"")"),"-")</f>
        <v>-</v>
      </c>
      <c r="C13870" s="74" t="str">
        <f t="shared" si="108"/>
        <v>Nurshyamimy ZafirahStatus is reachable</v>
      </c>
      <c r="D13870" s="74">
        <f t="shared" si="109"/>
        <v>0</v>
      </c>
    </row>
    <row r="13871" spans="1:4">
      <c r="A13871" s="149">
        <v>45567</v>
      </c>
      <c r="B13871" s="74" t="str">
        <f ca="1">IFERROR(__xludf.DUMMYFUNCTION("IF(REGEXMATCH(A13871,""wealth planning""),""Script 1"",""-"")"),"#VALUE!")</f>
        <v>#VALUE!</v>
      </c>
      <c r="C13871" s="74" t="str">
        <f t="shared" si="108"/>
        <v>Nurshyamimy Zafirah</v>
      </c>
      <c r="D13871" s="74">
        <f t="shared" si="109"/>
        <v>0</v>
      </c>
    </row>
    <row r="13872" spans="1:4">
      <c r="A13872" s="149">
        <v>45567</v>
      </c>
      <c r="B13872" s="74" t="str">
        <f ca="1">IFERROR(__xludf.DUMMYFUNCTION("IF(REGEXMATCH(A13872,""wealth planning""),""Script 1"",""-"")"),"#VALUE!")</f>
        <v>#VALUE!</v>
      </c>
      <c r="C13872" s="149">
        <f t="shared" si="108"/>
        <v>45567</v>
      </c>
      <c r="D13872" s="74" t="str">
        <f t="shared" si="109"/>
        <v>Nurshyamimy ZafirahStatus is reachable</v>
      </c>
    </row>
    <row r="13873" spans="1:4">
      <c r="A13873" s="74" t="s">
        <v>8517</v>
      </c>
      <c r="B13873" s="74" t="str">
        <f ca="1">IFERROR(__xludf.DUMMYFUNCTION("IF(REGEXMATCH(A13873,""wealth planning""),""Script 1"",""-"")"),"Script 1")</f>
        <v>Script 1</v>
      </c>
      <c r="C13873" s="149">
        <f t="shared" si="108"/>
        <v>45567</v>
      </c>
      <c r="D13873" s="74" t="str">
        <f t="shared" si="109"/>
        <v>Nurshyamimy Zafirah</v>
      </c>
    </row>
    <row r="13874" spans="1:4">
      <c r="B13874" s="74" t="str">
        <f ca="1">IFERROR(__xludf.DUMMYFUNCTION("IF(REGEXMATCH(A13874,""wealth planning""),""Script 1"",""-"")"),"-")</f>
        <v>-</v>
      </c>
      <c r="C13874" s="74" t="str">
        <f t="shared" si="108"/>
        <v>You: Hai assalamualaikum Nurshyamimy,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874" s="149">
        <f t="shared" si="109"/>
        <v>45567</v>
      </c>
    </row>
    <row r="13875" spans="1:4">
      <c r="B13875" s="74" t="str">
        <f ca="1">IFERROR(__xludf.DUMMYFUNCTION("IF(REGEXMATCH(A13875,""wealth planning""),""Script 1"",""-"")"),"-")</f>
        <v>-</v>
      </c>
      <c r="C13875" s="74">
        <f t="shared" si="108"/>
        <v>0</v>
      </c>
      <c r="D13875" s="149">
        <f t="shared" si="109"/>
        <v>45567</v>
      </c>
    </row>
    <row r="13876" spans="1:4">
      <c r="B13876" s="74" t="str">
        <f ca="1">IFERROR(__xludf.DUMMYFUNCTION("IF(REGEXMATCH(A13876,""wealth planning""),""Script 1"",""-"")"),"-")</f>
        <v>-</v>
      </c>
      <c r="C13876" s="74">
        <f t="shared" si="108"/>
        <v>0</v>
      </c>
      <c r="D13876" s="74" t="str">
        <f t="shared" si="109"/>
        <v>You: Hai assalamualaikum Nurshyamimy,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877" spans="1:4">
      <c r="A13877" s="74" t="s">
        <v>8519</v>
      </c>
      <c r="B13877" s="74" t="str">
        <f ca="1">IFERROR(__xludf.DUMMYFUNCTION("IF(REGEXMATCH(A13877,""wealth planning""),""Script 1"",""-"")"),"-")</f>
        <v>-</v>
      </c>
      <c r="C13877" s="74">
        <f t="shared" si="108"/>
        <v>0</v>
      </c>
      <c r="D13877" s="74">
        <f t="shared" si="109"/>
        <v>0</v>
      </c>
    </row>
    <row r="13878" spans="1:4">
      <c r="A13878" s="74" t="s">
        <v>8519</v>
      </c>
      <c r="B13878" s="74" t="str">
        <f ca="1">IFERROR(__xludf.DUMMYFUNCTION("IF(REGEXMATCH(A13878,""wealth planning""),""Script 1"",""-"")"),"-")</f>
        <v>-</v>
      </c>
      <c r="C13878" s="74" t="str">
        <f t="shared" si="108"/>
        <v>Wan Raudhatul Aqilah Abdul Ghafar</v>
      </c>
      <c r="D13878" s="74">
        <f t="shared" si="109"/>
        <v>0</v>
      </c>
    </row>
    <row r="13879" spans="1:4">
      <c r="A13879" s="149">
        <v>45567</v>
      </c>
      <c r="B13879" s="74" t="str">
        <f ca="1">IFERROR(__xludf.DUMMYFUNCTION("IF(REGEXMATCH(A13879,""wealth planning""),""Script 1"",""-"")"),"#VALUE!")</f>
        <v>#VALUE!</v>
      </c>
      <c r="C13879" s="74" t="str">
        <f t="shared" si="108"/>
        <v>Wan Raudhatul Aqilah Abdul Ghafar</v>
      </c>
      <c r="D13879" s="74">
        <f t="shared" si="109"/>
        <v>0</v>
      </c>
    </row>
    <row r="13880" spans="1:4">
      <c r="A13880" s="149">
        <v>45567</v>
      </c>
      <c r="B13880" s="74" t="str">
        <f ca="1">IFERROR(__xludf.DUMMYFUNCTION("IF(REGEXMATCH(A13880,""wealth planning""),""Script 1"",""-"")"),"#VALUE!")</f>
        <v>#VALUE!</v>
      </c>
      <c r="C13880" s="149">
        <f t="shared" si="108"/>
        <v>45567</v>
      </c>
      <c r="D13880" s="74" t="str">
        <f t="shared" si="109"/>
        <v>Wan Raudhatul Aqilah Abdul Ghafar</v>
      </c>
    </row>
    <row r="13881" spans="1:4">
      <c r="A13881" s="74" t="s">
        <v>8520</v>
      </c>
      <c r="B13881" s="74" t="str">
        <f ca="1">IFERROR(__xludf.DUMMYFUNCTION("IF(REGEXMATCH(A13881,""wealth planning""),""Script 1"",""-"")"),"Script 1")</f>
        <v>Script 1</v>
      </c>
      <c r="C13881" s="149">
        <f t="shared" si="108"/>
        <v>45567</v>
      </c>
      <c r="D13881" s="74" t="str">
        <f t="shared" si="109"/>
        <v>Wan Raudhatul Aqilah Abdul Ghafar</v>
      </c>
    </row>
    <row r="13882" spans="1:4">
      <c r="B13882" s="74" t="str">
        <f ca="1">IFERROR(__xludf.DUMMYFUNCTION("IF(REGEXMATCH(A13882,""wealth planning""),""Script 1"",""-"")"),"-")</f>
        <v>-</v>
      </c>
      <c r="C13882" s="74" t="str">
        <f t="shared" si="108"/>
        <v>You: Hai assalamualaikum Wan Raudhatul,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882" s="149">
        <f t="shared" si="109"/>
        <v>45567</v>
      </c>
    </row>
    <row r="13883" spans="1:4">
      <c r="B13883" s="74" t="str">
        <f ca="1">IFERROR(__xludf.DUMMYFUNCTION("IF(REGEXMATCH(A13883,""wealth planning""),""Script 1"",""-"")"),"-")</f>
        <v>-</v>
      </c>
      <c r="C13883" s="74">
        <f t="shared" si="108"/>
        <v>0</v>
      </c>
      <c r="D13883" s="149">
        <f t="shared" si="109"/>
        <v>45567</v>
      </c>
    </row>
    <row r="13884" spans="1:4">
      <c r="B13884" s="74" t="str">
        <f ca="1">IFERROR(__xludf.DUMMYFUNCTION("IF(REGEXMATCH(A13884,""wealth planning""),""Script 1"",""-"")"),"-")</f>
        <v>-</v>
      </c>
      <c r="C13884" s="74">
        <f t="shared" si="108"/>
        <v>0</v>
      </c>
      <c r="D13884" s="74" t="str">
        <f t="shared" si="109"/>
        <v>You: Hai assalamualaikum Wan Raudhatul,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885" spans="1:4">
      <c r="A13885" s="74" t="s">
        <v>8522</v>
      </c>
      <c r="B13885" s="74" t="str">
        <f ca="1">IFERROR(__xludf.DUMMYFUNCTION("IF(REGEXMATCH(A13885,""wealth planning""),""Script 1"",""-"")"),"-")</f>
        <v>-</v>
      </c>
      <c r="C13885" s="74">
        <f t="shared" si="108"/>
        <v>0</v>
      </c>
      <c r="D13885" s="74">
        <f t="shared" si="109"/>
        <v>0</v>
      </c>
    </row>
    <row r="13886" spans="1:4">
      <c r="A13886" s="74" t="s">
        <v>8522</v>
      </c>
      <c r="B13886" s="74" t="str">
        <f ca="1">IFERROR(__xludf.DUMMYFUNCTION("IF(REGEXMATCH(A13886,""wealth planning""),""Script 1"",""-"")"),"-")</f>
        <v>-</v>
      </c>
      <c r="C13886" s="74" t="str">
        <f t="shared" si="108"/>
        <v>Nur Aliya Azzahra</v>
      </c>
      <c r="D13886" s="74">
        <f t="shared" si="109"/>
        <v>0</v>
      </c>
    </row>
    <row r="13887" spans="1:4">
      <c r="A13887" s="149">
        <v>45567</v>
      </c>
      <c r="B13887" s="74" t="str">
        <f ca="1">IFERROR(__xludf.DUMMYFUNCTION("IF(REGEXMATCH(A13887,""wealth planning""),""Script 1"",""-"")"),"#VALUE!")</f>
        <v>#VALUE!</v>
      </c>
      <c r="C13887" s="74" t="str">
        <f t="shared" si="108"/>
        <v>Nur Aliya Azzahra</v>
      </c>
      <c r="D13887" s="74">
        <f t="shared" si="109"/>
        <v>0</v>
      </c>
    </row>
    <row r="13888" spans="1:4">
      <c r="A13888" s="149">
        <v>45567</v>
      </c>
      <c r="B13888" s="74" t="str">
        <f ca="1">IFERROR(__xludf.DUMMYFUNCTION("IF(REGEXMATCH(A13888,""wealth planning""),""Script 1"",""-"")"),"#VALUE!")</f>
        <v>#VALUE!</v>
      </c>
      <c r="C13888" s="149">
        <f t="shared" si="108"/>
        <v>45567</v>
      </c>
      <c r="D13888" s="74" t="str">
        <f t="shared" si="109"/>
        <v>Nur Aliya Azzahra</v>
      </c>
    </row>
    <row r="13889" spans="1:4">
      <c r="A13889" s="74" t="s">
        <v>8523</v>
      </c>
      <c r="B13889" s="74" t="str">
        <f ca="1">IFERROR(__xludf.DUMMYFUNCTION("IF(REGEXMATCH(A13889,""wealth planning""),""Script 1"",""-"")"),"Script 1")</f>
        <v>Script 1</v>
      </c>
      <c r="C13889" s="149">
        <f t="shared" si="108"/>
        <v>45567</v>
      </c>
      <c r="D13889" s="74" t="str">
        <f t="shared" si="109"/>
        <v>Nur Aliya Azzahra</v>
      </c>
    </row>
    <row r="13890" spans="1:4">
      <c r="B13890" s="74" t="str">
        <f ca="1">IFERROR(__xludf.DUMMYFUNCTION("IF(REGEXMATCH(A13890,""wealth planning""),""Script 1"",""-"")"),"-")</f>
        <v>-</v>
      </c>
      <c r="C13890" s="74" t="str">
        <f t="shared" si="108"/>
        <v>You: Hai assalamualaikum Nur Aliya,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890" s="149">
        <f t="shared" si="109"/>
        <v>45567</v>
      </c>
    </row>
    <row r="13891" spans="1:4">
      <c r="B13891" s="74" t="str">
        <f ca="1">IFERROR(__xludf.DUMMYFUNCTION("IF(REGEXMATCH(A13891,""wealth planning""),""Script 1"",""-"")"),"-")</f>
        <v>-</v>
      </c>
      <c r="C13891" s="74">
        <f t="shared" si="108"/>
        <v>0</v>
      </c>
      <c r="D13891" s="149">
        <f t="shared" si="109"/>
        <v>45567</v>
      </c>
    </row>
    <row r="13892" spans="1:4">
      <c r="B13892" s="74" t="str">
        <f ca="1">IFERROR(__xludf.DUMMYFUNCTION("IF(REGEXMATCH(A13892,""wealth planning""),""Script 1"",""-"")"),"-")</f>
        <v>-</v>
      </c>
      <c r="C13892" s="74">
        <f t="shared" si="108"/>
        <v>0</v>
      </c>
      <c r="D13892" s="74" t="str">
        <f t="shared" si="109"/>
        <v>You: Hai assalamualaikum Nur Aliya,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893" spans="1:4">
      <c r="A13893" s="74" t="s">
        <v>8525</v>
      </c>
      <c r="B13893" s="74" t="str">
        <f ca="1">IFERROR(__xludf.DUMMYFUNCTION("IF(REGEXMATCH(A13893,""wealth planning""),""Script 1"",""-"")"),"-")</f>
        <v>-</v>
      </c>
      <c r="C13893" s="74">
        <f t="shared" si="108"/>
        <v>0</v>
      </c>
      <c r="D13893" s="74">
        <f t="shared" si="109"/>
        <v>0</v>
      </c>
    </row>
    <row r="13894" spans="1:4">
      <c r="A13894" s="74" t="s">
        <v>8525</v>
      </c>
      <c r="B13894" s="74" t="str">
        <f ca="1">IFERROR(__xludf.DUMMYFUNCTION("IF(REGEXMATCH(A13894,""wealth planning""),""Script 1"",""-"")"),"-")</f>
        <v>-</v>
      </c>
      <c r="C13894" s="74" t="str">
        <f t="shared" si="108"/>
        <v>Nur Anissya</v>
      </c>
      <c r="D13894" s="74">
        <f t="shared" si="109"/>
        <v>0</v>
      </c>
    </row>
    <row r="13895" spans="1:4">
      <c r="A13895" s="149">
        <v>45567</v>
      </c>
      <c r="B13895" s="74" t="str">
        <f ca="1">IFERROR(__xludf.DUMMYFUNCTION("IF(REGEXMATCH(A13895,""wealth planning""),""Script 1"",""-"")"),"#VALUE!")</f>
        <v>#VALUE!</v>
      </c>
      <c r="C13895" s="74" t="str">
        <f t="shared" si="108"/>
        <v>Nur Anissya</v>
      </c>
      <c r="D13895" s="74">
        <f t="shared" si="109"/>
        <v>0</v>
      </c>
    </row>
    <row r="13896" spans="1:4">
      <c r="A13896" s="149">
        <v>45567</v>
      </c>
      <c r="B13896" s="74" t="str">
        <f ca="1">IFERROR(__xludf.DUMMYFUNCTION("IF(REGEXMATCH(A13896,""wealth planning""),""Script 1"",""-"")"),"#VALUE!")</f>
        <v>#VALUE!</v>
      </c>
      <c r="C13896" s="149">
        <f t="shared" si="108"/>
        <v>45567</v>
      </c>
      <c r="D13896" s="74" t="str">
        <f t="shared" si="109"/>
        <v>Nur Anissya</v>
      </c>
    </row>
    <row r="13897" spans="1:4">
      <c r="A13897" s="74" t="s">
        <v>8526</v>
      </c>
      <c r="B13897" s="74" t="str">
        <f ca="1">IFERROR(__xludf.DUMMYFUNCTION("IF(REGEXMATCH(A13897,""wealth planning""),""Script 1"",""-"")"),"Script 1")</f>
        <v>Script 1</v>
      </c>
      <c r="C13897" s="149">
        <f t="shared" si="108"/>
        <v>45567</v>
      </c>
      <c r="D13897" s="74" t="str">
        <f t="shared" si="109"/>
        <v>Nur Anissya</v>
      </c>
    </row>
    <row r="13898" spans="1:4">
      <c r="B13898" s="74" t="str">
        <f ca="1">IFERROR(__xludf.DUMMYFUNCTION("IF(REGEXMATCH(A13898,""wealth planning""),""Script 1"",""-"")"),"-")</f>
        <v>-</v>
      </c>
      <c r="C13898" s="74" t="str">
        <f t="shared" si="108"/>
        <v>You: Hai assalamualaikum Nur Anissya,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898" s="149">
        <f t="shared" si="109"/>
        <v>45567</v>
      </c>
    </row>
    <row r="13899" spans="1:4">
      <c r="B13899" s="74" t="str">
        <f ca="1">IFERROR(__xludf.DUMMYFUNCTION("IF(REGEXMATCH(A13899,""wealth planning""),""Script 1"",""-"")"),"-")</f>
        <v>-</v>
      </c>
      <c r="C13899" s="74">
        <f t="shared" si="108"/>
        <v>0</v>
      </c>
      <c r="D13899" s="149">
        <f t="shared" si="109"/>
        <v>45567</v>
      </c>
    </row>
    <row r="13900" spans="1:4">
      <c r="B13900" s="74" t="str">
        <f ca="1">IFERROR(__xludf.DUMMYFUNCTION("IF(REGEXMATCH(A13900,""wealth planning""),""Script 1"",""-"")"),"-")</f>
        <v>-</v>
      </c>
      <c r="C13900" s="74">
        <f t="shared" si="108"/>
        <v>0</v>
      </c>
      <c r="D13900" s="74" t="str">
        <f t="shared" si="109"/>
        <v>You: Hai assalamualaikum Nur Anissya,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901" spans="1:4">
      <c r="A13901" s="74" t="s">
        <v>8528</v>
      </c>
      <c r="B13901" s="74" t="str">
        <f ca="1">IFERROR(__xludf.DUMMYFUNCTION("IF(REGEXMATCH(A13901,""wealth planning""),""Script 1"",""-"")"),"-")</f>
        <v>-</v>
      </c>
      <c r="C13901" s="74">
        <f t="shared" si="108"/>
        <v>0</v>
      </c>
      <c r="D13901" s="74">
        <f t="shared" si="109"/>
        <v>0</v>
      </c>
    </row>
    <row r="13902" spans="1:4">
      <c r="A13902" s="74" t="s">
        <v>8529</v>
      </c>
      <c r="B13902" s="74" t="str">
        <f ca="1">IFERROR(__xludf.DUMMYFUNCTION("IF(REGEXMATCH(A13902,""wealth planning""),""Script 1"",""-"")"),"-")</f>
        <v>-</v>
      </c>
      <c r="C13902" s="74" t="str">
        <f t="shared" si="108"/>
        <v>Widad ShahirahStatus is reachable</v>
      </c>
      <c r="D13902" s="74">
        <f t="shared" si="109"/>
        <v>0</v>
      </c>
    </row>
    <row r="13903" spans="1:4">
      <c r="A13903" s="149">
        <v>45567</v>
      </c>
      <c r="B13903" s="74" t="str">
        <f ca="1">IFERROR(__xludf.DUMMYFUNCTION("IF(REGEXMATCH(A13903,""wealth planning""),""Script 1"",""-"")"),"#VALUE!")</f>
        <v>#VALUE!</v>
      </c>
      <c r="C13903" s="74" t="str">
        <f t="shared" si="108"/>
        <v>Widad Shahirah</v>
      </c>
      <c r="D13903" s="74">
        <f t="shared" si="109"/>
        <v>0</v>
      </c>
    </row>
    <row r="13904" spans="1:4">
      <c r="A13904" s="149">
        <v>45567</v>
      </c>
      <c r="B13904" s="74" t="str">
        <f ca="1">IFERROR(__xludf.DUMMYFUNCTION("IF(REGEXMATCH(A13904,""wealth planning""),""Script 1"",""-"")"),"#VALUE!")</f>
        <v>#VALUE!</v>
      </c>
      <c r="C13904" s="149">
        <f t="shared" si="108"/>
        <v>45567</v>
      </c>
      <c r="D13904" s="74" t="str">
        <f t="shared" si="109"/>
        <v>Widad ShahirahStatus is reachable</v>
      </c>
    </row>
    <row r="13905" spans="1:4">
      <c r="A13905" s="74" t="s">
        <v>8530</v>
      </c>
      <c r="B13905" s="74" t="str">
        <f ca="1">IFERROR(__xludf.DUMMYFUNCTION("IF(REGEXMATCH(A13905,""wealth planning""),""Script 1"",""-"")"),"Script 1")</f>
        <v>Script 1</v>
      </c>
      <c r="C13905" s="149">
        <f t="shared" si="108"/>
        <v>45567</v>
      </c>
      <c r="D13905" s="74" t="str">
        <f t="shared" si="109"/>
        <v>Widad Shahirah</v>
      </c>
    </row>
    <row r="13906" spans="1:4">
      <c r="B13906" s="74" t="str">
        <f ca="1">IFERROR(__xludf.DUMMYFUNCTION("IF(REGEXMATCH(A13906,""wealth planning""),""Script 1"",""-"")"),"-")</f>
        <v>-</v>
      </c>
      <c r="C13906" s="74" t="str">
        <f t="shared" si="108"/>
        <v>You: Hai assalamualaikum Widad Shahirah,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906" s="149">
        <f t="shared" si="109"/>
        <v>45567</v>
      </c>
    </row>
    <row r="13907" spans="1:4">
      <c r="B13907" s="74" t="str">
        <f ca="1">IFERROR(__xludf.DUMMYFUNCTION("IF(REGEXMATCH(A13907,""wealth planning""),""Script 1"",""-"")"),"-")</f>
        <v>-</v>
      </c>
      <c r="C13907" s="74">
        <f t="shared" si="108"/>
        <v>0</v>
      </c>
      <c r="D13907" s="149">
        <f t="shared" si="109"/>
        <v>45567</v>
      </c>
    </row>
    <row r="13908" spans="1:4">
      <c r="B13908" s="74" t="str">
        <f ca="1">IFERROR(__xludf.DUMMYFUNCTION("IF(REGEXMATCH(A13908,""wealth planning""),""Script 1"",""-"")"),"-")</f>
        <v>-</v>
      </c>
      <c r="C13908" s="74">
        <f t="shared" si="108"/>
        <v>0</v>
      </c>
      <c r="D13908" s="74" t="str">
        <f t="shared" si="109"/>
        <v>You: Hai assalamualaikum Widad Shahirah,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909" spans="1:4">
      <c r="A13909" s="74" t="s">
        <v>8532</v>
      </c>
      <c r="B13909" s="74" t="str">
        <f ca="1">IFERROR(__xludf.DUMMYFUNCTION("IF(REGEXMATCH(A13909,""wealth planning""),""Script 1"",""-"")"),"-")</f>
        <v>-</v>
      </c>
      <c r="C13909" s="74">
        <f t="shared" si="108"/>
        <v>0</v>
      </c>
      <c r="D13909" s="74">
        <f t="shared" si="109"/>
        <v>0</v>
      </c>
    </row>
    <row r="13910" spans="1:4">
      <c r="A13910" s="74" t="s">
        <v>8533</v>
      </c>
      <c r="B13910" s="74" t="str">
        <f ca="1">IFERROR(__xludf.DUMMYFUNCTION("IF(REGEXMATCH(A13910,""wealth planning""),""Script 1"",""-"")"),"-")</f>
        <v>-</v>
      </c>
      <c r="C13910" s="74" t="str">
        <f t="shared" si="108"/>
        <v>Haani YazanStatus is online</v>
      </c>
      <c r="D13910" s="74">
        <f t="shared" si="109"/>
        <v>0</v>
      </c>
    </row>
    <row r="13911" spans="1:4">
      <c r="A13911" s="149">
        <v>45567</v>
      </c>
      <c r="B13911" s="74" t="str">
        <f ca="1">IFERROR(__xludf.DUMMYFUNCTION("IF(REGEXMATCH(A13911,""wealth planning""),""Script 1"",""-"")"),"#VALUE!")</f>
        <v>#VALUE!</v>
      </c>
      <c r="C13911" s="74" t="str">
        <f t="shared" si="108"/>
        <v>Haani Yazan</v>
      </c>
      <c r="D13911" s="74">
        <f t="shared" si="109"/>
        <v>0</v>
      </c>
    </row>
    <row r="13912" spans="1:4">
      <c r="A13912" s="149">
        <v>45567</v>
      </c>
      <c r="B13912" s="74" t="str">
        <f ca="1">IFERROR(__xludf.DUMMYFUNCTION("IF(REGEXMATCH(A13912,""wealth planning""),""Script 1"",""-"")"),"#VALUE!")</f>
        <v>#VALUE!</v>
      </c>
      <c r="C13912" s="149">
        <f t="shared" si="108"/>
        <v>45567</v>
      </c>
      <c r="D13912" s="74" t="str">
        <f t="shared" si="109"/>
        <v>Haani YazanStatus is online</v>
      </c>
    </row>
    <row r="13913" spans="1:4">
      <c r="A13913" s="74" t="s">
        <v>8534</v>
      </c>
      <c r="B13913" s="74" t="str">
        <f ca="1">IFERROR(__xludf.DUMMYFUNCTION("IF(REGEXMATCH(A13913,""wealth planning""),""Script 1"",""-"")"),"Script 1")</f>
        <v>Script 1</v>
      </c>
      <c r="C13913" s="149">
        <f t="shared" si="108"/>
        <v>45567</v>
      </c>
      <c r="D13913" s="74" t="str">
        <f t="shared" si="109"/>
        <v>Haani Yazan</v>
      </c>
    </row>
    <row r="13914" spans="1:4">
      <c r="B13914" s="74" t="str">
        <f ca="1">IFERROR(__xludf.DUMMYFUNCTION("IF(REGEXMATCH(A13914,""wealth planning""),""Script 1"",""-"")"),"-")</f>
        <v>-</v>
      </c>
      <c r="C13914" s="74" t="str">
        <f t="shared" si="108"/>
        <v>You: Hai assalamualaikum Haani,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914" s="149">
        <f t="shared" si="109"/>
        <v>45567</v>
      </c>
    </row>
    <row r="13915" spans="1:4">
      <c r="B13915" s="74" t="str">
        <f ca="1">IFERROR(__xludf.DUMMYFUNCTION("IF(REGEXMATCH(A13915,""wealth planning""),""Script 1"",""-"")"),"-")</f>
        <v>-</v>
      </c>
      <c r="C13915" s="74">
        <f t="shared" si="108"/>
        <v>0</v>
      </c>
      <c r="D13915" s="149">
        <f t="shared" si="109"/>
        <v>45567</v>
      </c>
    </row>
    <row r="13916" spans="1:4">
      <c r="B13916" s="74" t="str">
        <f ca="1">IFERROR(__xludf.DUMMYFUNCTION("IF(REGEXMATCH(A13916,""wealth planning""),""Script 1"",""-"")"),"-")</f>
        <v>-</v>
      </c>
      <c r="C13916" s="74">
        <f t="shared" si="108"/>
        <v>0</v>
      </c>
      <c r="D13916" s="74" t="str">
        <f t="shared" si="109"/>
        <v>You: Hai assalamualaikum Haani,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917" spans="1:4">
      <c r="A13917" s="74" t="s">
        <v>8536</v>
      </c>
      <c r="B13917" s="74" t="str">
        <f ca="1">IFERROR(__xludf.DUMMYFUNCTION("IF(REGEXMATCH(A13917,""wealth planning""),""Script 1"",""-"")"),"-")</f>
        <v>-</v>
      </c>
      <c r="C13917" s="74">
        <f t="shared" si="108"/>
        <v>0</v>
      </c>
      <c r="D13917" s="74">
        <f t="shared" si="109"/>
        <v>0</v>
      </c>
    </row>
    <row r="13918" spans="1:4">
      <c r="A13918" s="74" t="s">
        <v>8537</v>
      </c>
      <c r="B13918" s="74" t="str">
        <f ca="1">IFERROR(__xludf.DUMMYFUNCTION("IF(REGEXMATCH(A13918,""wealth planning""),""Script 1"",""-"")"),"-")</f>
        <v>-</v>
      </c>
      <c r="C13918" s="74" t="str">
        <f t="shared" si="108"/>
        <v>Muhamad AmirrulHakimiStatus is reachable</v>
      </c>
      <c r="D13918" s="74">
        <f t="shared" si="109"/>
        <v>0</v>
      </c>
    </row>
    <row r="13919" spans="1:4">
      <c r="A13919" s="149">
        <v>45567</v>
      </c>
      <c r="B13919" s="74" t="str">
        <f ca="1">IFERROR(__xludf.DUMMYFUNCTION("IF(REGEXMATCH(A13919,""wealth planning""),""Script 1"",""-"")"),"#VALUE!")</f>
        <v>#VALUE!</v>
      </c>
      <c r="C13919" s="74" t="str">
        <f t="shared" si="108"/>
        <v>Muhamad AmirrulHakimi</v>
      </c>
      <c r="D13919" s="74">
        <f t="shared" si="109"/>
        <v>0</v>
      </c>
    </row>
    <row r="13920" spans="1:4">
      <c r="A13920" s="149">
        <v>45567</v>
      </c>
      <c r="B13920" s="74" t="str">
        <f ca="1">IFERROR(__xludf.DUMMYFUNCTION("IF(REGEXMATCH(A13920,""wealth planning""),""Script 1"",""-"")"),"#VALUE!")</f>
        <v>#VALUE!</v>
      </c>
      <c r="C13920" s="149">
        <f t="shared" si="108"/>
        <v>45567</v>
      </c>
      <c r="D13920" s="74" t="str">
        <f t="shared" si="109"/>
        <v>Muhamad AmirrulHakimiStatus is reachable</v>
      </c>
    </row>
    <row r="13921" spans="1:4">
      <c r="A13921" s="74" t="s">
        <v>8538</v>
      </c>
      <c r="B13921" s="74" t="str">
        <f ca="1">IFERROR(__xludf.DUMMYFUNCTION("IF(REGEXMATCH(A13921,""wealth planning""),""Script 1"",""-"")"),"Script 1")</f>
        <v>Script 1</v>
      </c>
      <c r="C13921" s="149">
        <f t="shared" si="108"/>
        <v>45567</v>
      </c>
      <c r="D13921" s="74" t="str">
        <f t="shared" si="109"/>
        <v>Muhamad AmirrulHakimi</v>
      </c>
    </row>
    <row r="13922" spans="1:4">
      <c r="B13922" s="74" t="str">
        <f ca="1">IFERROR(__xludf.DUMMYFUNCTION("IF(REGEXMATCH(A13922,""wealth planning""),""Script 1"",""-"")"),"-")</f>
        <v>-</v>
      </c>
      <c r="C13922" s="74" t="str">
        <f t="shared" si="108"/>
        <v>You: Hai assalamualaikum Amirul Hakimi,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922" s="149">
        <f t="shared" si="109"/>
        <v>45567</v>
      </c>
    </row>
    <row r="13923" spans="1:4">
      <c r="B13923" s="74" t="str">
        <f ca="1">IFERROR(__xludf.DUMMYFUNCTION("IF(REGEXMATCH(A13923,""wealth planning""),""Script 1"",""-"")"),"-")</f>
        <v>-</v>
      </c>
      <c r="C13923" s="74">
        <f t="shared" si="108"/>
        <v>0</v>
      </c>
      <c r="D13923" s="149">
        <f t="shared" si="109"/>
        <v>45567</v>
      </c>
    </row>
    <row r="13924" spans="1:4">
      <c r="B13924" s="74" t="str">
        <f ca="1">IFERROR(__xludf.DUMMYFUNCTION("IF(REGEXMATCH(A13924,""wealth planning""),""Script 1"",""-"")"),"-")</f>
        <v>-</v>
      </c>
      <c r="C13924" s="74">
        <f t="shared" si="108"/>
        <v>0</v>
      </c>
      <c r="D13924" s="74" t="str">
        <f t="shared" si="109"/>
        <v>You: Hai assalamualaikum Amirul Hakimi,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925" spans="1:4">
      <c r="A13925" s="74" t="s">
        <v>8540</v>
      </c>
      <c r="B13925" s="74" t="str">
        <f ca="1">IFERROR(__xludf.DUMMYFUNCTION("IF(REGEXMATCH(A13925,""wealth planning""),""Script 1"",""-"")"),"-")</f>
        <v>-</v>
      </c>
      <c r="C13925" s="74">
        <f t="shared" si="108"/>
        <v>0</v>
      </c>
      <c r="D13925" s="74">
        <f t="shared" si="109"/>
        <v>0</v>
      </c>
    </row>
    <row r="13926" spans="1:4">
      <c r="A13926" s="74" t="s">
        <v>8541</v>
      </c>
      <c r="B13926" s="74" t="str">
        <f ca="1">IFERROR(__xludf.DUMMYFUNCTION("IF(REGEXMATCH(A13926,""wealth planning""),""Script 1"",""-"")"),"-")</f>
        <v>-</v>
      </c>
      <c r="C13926" s="74" t="str">
        <f t="shared" si="108"/>
        <v>Dhaniah AdnanStatus is reachable</v>
      </c>
      <c r="D13926" s="74">
        <f t="shared" si="109"/>
        <v>0</v>
      </c>
    </row>
    <row r="13927" spans="1:4">
      <c r="A13927" s="149">
        <v>45567</v>
      </c>
      <c r="B13927" s="74" t="str">
        <f ca="1">IFERROR(__xludf.DUMMYFUNCTION("IF(REGEXMATCH(A13927,""wealth planning""),""Script 1"",""-"")"),"#VALUE!")</f>
        <v>#VALUE!</v>
      </c>
      <c r="C13927" s="74" t="str">
        <f t="shared" si="108"/>
        <v>Dhaniah Adnan</v>
      </c>
      <c r="D13927" s="74">
        <f t="shared" si="109"/>
        <v>0</v>
      </c>
    </row>
    <row r="13928" spans="1:4">
      <c r="A13928" s="149">
        <v>45567</v>
      </c>
      <c r="B13928" s="74" t="str">
        <f ca="1">IFERROR(__xludf.DUMMYFUNCTION("IF(REGEXMATCH(A13928,""wealth planning""),""Script 1"",""-"")"),"#VALUE!")</f>
        <v>#VALUE!</v>
      </c>
      <c r="C13928" s="149">
        <f t="shared" si="108"/>
        <v>45567</v>
      </c>
      <c r="D13928" s="74" t="str">
        <f t="shared" si="109"/>
        <v>Dhaniah AdnanStatus is reachable</v>
      </c>
    </row>
    <row r="13929" spans="1:4">
      <c r="A13929" s="74" t="s">
        <v>8542</v>
      </c>
      <c r="B13929" s="74" t="str">
        <f ca="1">IFERROR(__xludf.DUMMYFUNCTION("IF(REGEXMATCH(A13929,""wealth planning""),""Script 1"",""-"")"),"Script 1")</f>
        <v>Script 1</v>
      </c>
      <c r="C13929" s="149">
        <f t="shared" si="108"/>
        <v>45567</v>
      </c>
      <c r="D13929" s="74" t="str">
        <f t="shared" si="109"/>
        <v>Dhaniah Adnan</v>
      </c>
    </row>
    <row r="13930" spans="1:4">
      <c r="B13930" s="74" t="str">
        <f ca="1">IFERROR(__xludf.DUMMYFUNCTION("IF(REGEXMATCH(A13930,""wealth planning""),""Script 1"",""-"")"),"-")</f>
        <v>-</v>
      </c>
      <c r="C13930" s="74" t="str">
        <f t="shared" si="108"/>
        <v>You: Hai assalamualaikum Dhaniah,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930" s="149">
        <f t="shared" si="109"/>
        <v>45567</v>
      </c>
    </row>
    <row r="13931" spans="1:4">
      <c r="B13931" s="74" t="str">
        <f ca="1">IFERROR(__xludf.DUMMYFUNCTION("IF(REGEXMATCH(A13931,""wealth planning""),""Script 1"",""-"")"),"-")</f>
        <v>-</v>
      </c>
      <c r="C13931" s="74">
        <f t="shared" si="108"/>
        <v>0</v>
      </c>
      <c r="D13931" s="149">
        <f t="shared" si="109"/>
        <v>45567</v>
      </c>
    </row>
    <row r="13932" spans="1:4">
      <c r="B13932" s="74" t="str">
        <f ca="1">IFERROR(__xludf.DUMMYFUNCTION("IF(REGEXMATCH(A13932,""wealth planning""),""Script 1"",""-"")"),"-")</f>
        <v>-</v>
      </c>
      <c r="C13932" s="74">
        <f t="shared" si="108"/>
        <v>0</v>
      </c>
      <c r="D13932" s="74" t="str">
        <f t="shared" si="109"/>
        <v>You: Hai assalamualaikum Dhaniah,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933" spans="1:4">
      <c r="A13933" s="74" t="s">
        <v>8544</v>
      </c>
      <c r="B13933" s="74" t="str">
        <f ca="1">IFERROR(__xludf.DUMMYFUNCTION("IF(REGEXMATCH(A13933,""wealth planning""),""Script 1"",""-"")"),"-")</f>
        <v>-</v>
      </c>
      <c r="C13933" s="74">
        <f t="shared" si="108"/>
        <v>0</v>
      </c>
      <c r="D13933" s="74">
        <f t="shared" si="109"/>
        <v>0</v>
      </c>
    </row>
    <row r="13934" spans="1:4">
      <c r="A13934" s="74" t="s">
        <v>8545</v>
      </c>
      <c r="B13934" s="74" t="str">
        <f ca="1">IFERROR(__xludf.DUMMYFUNCTION("IF(REGEXMATCH(A13934,""wealth planning""),""Script 1"",""-"")"),"-")</f>
        <v>-</v>
      </c>
      <c r="C13934" s="74" t="str">
        <f t="shared" si="108"/>
        <v>Amirul Fahmi MahyuddinStatus is reachable</v>
      </c>
      <c r="D13934" s="74">
        <f t="shared" si="109"/>
        <v>0</v>
      </c>
    </row>
    <row r="13935" spans="1:4">
      <c r="A13935" s="149">
        <v>45567</v>
      </c>
      <c r="B13935" s="74" t="str">
        <f ca="1">IFERROR(__xludf.DUMMYFUNCTION("IF(REGEXMATCH(A13935,""wealth planning""),""Script 1"",""-"")"),"#VALUE!")</f>
        <v>#VALUE!</v>
      </c>
      <c r="C13935" s="74" t="str">
        <f t="shared" si="108"/>
        <v>Amirul Fahmi Mahyuddin</v>
      </c>
      <c r="D13935" s="74">
        <f t="shared" si="109"/>
        <v>0</v>
      </c>
    </row>
    <row r="13936" spans="1:4">
      <c r="A13936" s="149">
        <v>45567</v>
      </c>
      <c r="B13936" s="74" t="str">
        <f ca="1">IFERROR(__xludf.DUMMYFUNCTION("IF(REGEXMATCH(A13936,""wealth planning""),""Script 1"",""-"")"),"#VALUE!")</f>
        <v>#VALUE!</v>
      </c>
      <c r="C13936" s="149">
        <f t="shared" si="108"/>
        <v>45567</v>
      </c>
      <c r="D13936" s="74" t="str">
        <f t="shared" si="109"/>
        <v>Amirul Fahmi MahyuddinStatus is reachable</v>
      </c>
    </row>
    <row r="13937" spans="1:4">
      <c r="A13937" s="74" t="s">
        <v>8546</v>
      </c>
      <c r="B13937" s="74" t="str">
        <f ca="1">IFERROR(__xludf.DUMMYFUNCTION("IF(REGEXMATCH(A13937,""wealth planning""),""Script 1"",""-"")"),"Script 1")</f>
        <v>Script 1</v>
      </c>
      <c r="C13937" s="149">
        <f t="shared" si="108"/>
        <v>45567</v>
      </c>
      <c r="D13937" s="74" t="str">
        <f t="shared" si="109"/>
        <v>Amirul Fahmi Mahyuddin</v>
      </c>
    </row>
    <row r="13938" spans="1:4">
      <c r="B13938" s="74" t="str">
        <f ca="1">IFERROR(__xludf.DUMMYFUNCTION("IF(REGEXMATCH(A13938,""wealth planning""),""Script 1"",""-"")"),"-")</f>
        <v>-</v>
      </c>
      <c r="C13938" s="74" t="str">
        <f t="shared" si="108"/>
        <v>You: Hai assalamualaikum Amirul Fahmi,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938" s="149">
        <f t="shared" si="109"/>
        <v>45567</v>
      </c>
    </row>
    <row r="13939" spans="1:4">
      <c r="B13939" s="74" t="str">
        <f ca="1">IFERROR(__xludf.DUMMYFUNCTION("IF(REGEXMATCH(A13939,""wealth planning""),""Script 1"",""-"")"),"-")</f>
        <v>-</v>
      </c>
      <c r="C13939" s="74">
        <f t="shared" si="108"/>
        <v>0</v>
      </c>
      <c r="D13939" s="149">
        <f t="shared" si="109"/>
        <v>45567</v>
      </c>
    </row>
    <row r="13940" spans="1:4">
      <c r="B13940" s="74" t="str">
        <f ca="1">IFERROR(__xludf.DUMMYFUNCTION("IF(REGEXMATCH(A13940,""wealth planning""),""Script 1"",""-"")"),"-")</f>
        <v>-</v>
      </c>
      <c r="C13940" s="74">
        <f t="shared" si="108"/>
        <v>0</v>
      </c>
      <c r="D13940" s="74" t="str">
        <f t="shared" si="109"/>
        <v>You: Hai assalamualaikum Amirul Fahmi,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941" spans="1:4">
      <c r="A13941" s="74" t="s">
        <v>8548</v>
      </c>
      <c r="B13941" s="74" t="str">
        <f ca="1">IFERROR(__xludf.DUMMYFUNCTION("IF(REGEXMATCH(A13941,""wealth planning""),""Script 1"",""-"")"),"-")</f>
        <v>-</v>
      </c>
      <c r="C13941" s="74">
        <f t="shared" si="108"/>
        <v>0</v>
      </c>
      <c r="D13941" s="74">
        <f t="shared" si="109"/>
        <v>0</v>
      </c>
    </row>
    <row r="13942" spans="1:4">
      <c r="A13942" s="74" t="s">
        <v>8549</v>
      </c>
      <c r="B13942" s="74" t="str">
        <f ca="1">IFERROR(__xludf.DUMMYFUNCTION("IF(REGEXMATCH(A13942,""wealth planning""),""Script 1"",""-"")"),"-")</f>
        <v>-</v>
      </c>
      <c r="C13942" s="74" t="str">
        <f t="shared" si="108"/>
        <v>Nurul NabilahStatus is reachable</v>
      </c>
      <c r="D13942" s="74">
        <f t="shared" si="109"/>
        <v>0</v>
      </c>
    </row>
    <row r="13943" spans="1:4">
      <c r="A13943" s="149">
        <v>45567</v>
      </c>
      <c r="B13943" s="74" t="str">
        <f ca="1">IFERROR(__xludf.DUMMYFUNCTION("IF(REGEXMATCH(A13943,""wealth planning""),""Script 1"",""-"")"),"#VALUE!")</f>
        <v>#VALUE!</v>
      </c>
      <c r="C13943" s="74" t="str">
        <f t="shared" si="108"/>
        <v>Nurul Nabilah</v>
      </c>
      <c r="D13943" s="74">
        <f t="shared" si="109"/>
        <v>0</v>
      </c>
    </row>
    <row r="13944" spans="1:4">
      <c r="A13944" s="149">
        <v>45567</v>
      </c>
      <c r="B13944" s="74" t="str">
        <f ca="1">IFERROR(__xludf.DUMMYFUNCTION("IF(REGEXMATCH(A13944,""wealth planning""),""Script 1"",""-"")"),"#VALUE!")</f>
        <v>#VALUE!</v>
      </c>
      <c r="C13944" s="149">
        <f t="shared" si="108"/>
        <v>45567</v>
      </c>
      <c r="D13944" s="74" t="str">
        <f t="shared" si="109"/>
        <v>Nurul NabilahStatus is reachable</v>
      </c>
    </row>
    <row r="13945" spans="1:4">
      <c r="A13945" s="74" t="s">
        <v>8550</v>
      </c>
      <c r="B13945" s="74" t="str">
        <f ca="1">IFERROR(__xludf.DUMMYFUNCTION("IF(REGEXMATCH(A13945,""wealth planning""),""Script 1"",""-"")"),"Script 1")</f>
        <v>Script 1</v>
      </c>
      <c r="C13945" s="149">
        <f t="shared" si="108"/>
        <v>45567</v>
      </c>
      <c r="D13945" s="74" t="str">
        <f t="shared" si="109"/>
        <v>Nurul Nabilah</v>
      </c>
    </row>
    <row r="13946" spans="1:4">
      <c r="B13946" s="74" t="str">
        <f ca="1">IFERROR(__xludf.DUMMYFUNCTION("IF(REGEXMATCH(A13946,""wealth planning""),""Script 1"",""-"")"),"-")</f>
        <v>-</v>
      </c>
      <c r="C13946" s="74" t="str">
        <f t="shared" si="108"/>
        <v>You: Hai assalamualaikum Nurul Nabilah,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946" s="149">
        <f t="shared" si="109"/>
        <v>45567</v>
      </c>
    </row>
    <row r="13947" spans="1:4">
      <c r="B13947" s="74" t="str">
        <f ca="1">IFERROR(__xludf.DUMMYFUNCTION("IF(REGEXMATCH(A13947,""wealth planning""),""Script 1"",""-"")"),"-")</f>
        <v>-</v>
      </c>
      <c r="C13947" s="74">
        <f t="shared" si="108"/>
        <v>0</v>
      </c>
      <c r="D13947" s="149">
        <f t="shared" si="109"/>
        <v>45567</v>
      </c>
    </row>
    <row r="13948" spans="1:4">
      <c r="B13948" s="74" t="str">
        <f ca="1">IFERROR(__xludf.DUMMYFUNCTION("IF(REGEXMATCH(A13948,""wealth planning""),""Script 1"",""-"")"),"-")</f>
        <v>-</v>
      </c>
      <c r="C13948" s="74">
        <f t="shared" si="108"/>
        <v>0</v>
      </c>
      <c r="D13948" s="74" t="str">
        <f t="shared" si="109"/>
        <v>You: Hai assalamualaikum Nurul Nabilah,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949" spans="1:4">
      <c r="B13949" s="74" t="str">
        <f ca="1">IFERROR(__xludf.DUMMYFUNCTION("IF(REGEXMATCH(A13949,""wealth planning""),""Script 1"",""-"")"),"-")</f>
        <v>-</v>
      </c>
      <c r="C13949" s="74">
        <f t="shared" si="108"/>
        <v>0</v>
      </c>
      <c r="D13949" s="74">
        <f t="shared" si="109"/>
        <v>0</v>
      </c>
    </row>
    <row r="13950" spans="1:4">
      <c r="A13950" s="74" t="s">
        <v>8553</v>
      </c>
      <c r="B13950" s="74" t="str">
        <f ca="1">IFERROR(__xludf.DUMMYFUNCTION("IF(REGEXMATCH(A13950,""wealth planning""),""Script 1"",""-"")"),"-")</f>
        <v>-</v>
      </c>
      <c r="C13950" s="74">
        <f t="shared" si="108"/>
        <v>0</v>
      </c>
      <c r="D13950" s="74">
        <f t="shared" si="109"/>
        <v>0</v>
      </c>
    </row>
    <row r="13951" spans="1:4">
      <c r="A13951" s="149">
        <v>45567</v>
      </c>
      <c r="B13951" s="74" t="str">
        <f ca="1">IFERROR(__xludf.DUMMYFUNCTION("IF(REGEXMATCH(A13951,""wealth planning""),""Script 1"",""-"")"),"#VALUE!")</f>
        <v>#VALUE!</v>
      </c>
      <c r="C13951" s="74" t="str">
        <f t="shared" si="108"/>
        <v>Shahira Najwa</v>
      </c>
      <c r="D13951" s="74">
        <f t="shared" si="109"/>
        <v>0</v>
      </c>
    </row>
    <row r="13952" spans="1:4">
      <c r="A13952" s="149">
        <v>45567</v>
      </c>
      <c r="B13952" s="74" t="str">
        <f ca="1">IFERROR(__xludf.DUMMYFUNCTION("IF(REGEXMATCH(A13952,""wealth planning""),""Script 1"",""-"")"),"#VALUE!")</f>
        <v>#VALUE!</v>
      </c>
      <c r="C13952" s="149">
        <f t="shared" si="108"/>
        <v>45567</v>
      </c>
      <c r="D13952" s="74">
        <f t="shared" si="109"/>
        <v>0</v>
      </c>
    </row>
    <row r="13953" spans="1:4">
      <c r="A13953" s="74" t="s">
        <v>8554</v>
      </c>
      <c r="B13953" s="74" t="str">
        <f ca="1">IFERROR(__xludf.DUMMYFUNCTION("IF(REGEXMATCH(A13953,""wealth planning""),""Script 1"",""-"")"),"Script 1")</f>
        <v>Script 1</v>
      </c>
      <c r="C13953" s="149">
        <f t="shared" si="108"/>
        <v>45567</v>
      </c>
      <c r="D13953" s="74" t="str">
        <f t="shared" si="109"/>
        <v>Shahira Najwa</v>
      </c>
    </row>
    <row r="13954" spans="1:4">
      <c r="B13954" s="74" t="str">
        <f ca="1">IFERROR(__xludf.DUMMYFUNCTION("IF(REGEXMATCH(A13954,""wealth planning""),""Script 1"",""-"")"),"-")</f>
        <v>-</v>
      </c>
      <c r="C13954" s="74" t="str">
        <f t="shared" si="108"/>
        <v>You: Hai assalamualaikum Shahira,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954" s="149">
        <f t="shared" si="109"/>
        <v>45567</v>
      </c>
    </row>
    <row r="13955" spans="1:4">
      <c r="B13955" s="74" t="str">
        <f ca="1">IFERROR(__xludf.DUMMYFUNCTION("IF(REGEXMATCH(A13955,""wealth planning""),""Script 1"",""-"")"),"-")</f>
        <v>-</v>
      </c>
      <c r="C13955" s="74">
        <f t="shared" si="108"/>
        <v>0</v>
      </c>
      <c r="D13955" s="149">
        <f t="shared" si="109"/>
        <v>45567</v>
      </c>
    </row>
    <row r="13956" spans="1:4">
      <c r="B13956" s="74" t="str">
        <f ca="1">IFERROR(__xludf.DUMMYFUNCTION("IF(REGEXMATCH(A13956,""wealth planning""),""Script 1"",""-"")"),"-")</f>
        <v>-</v>
      </c>
      <c r="C13956" s="74">
        <f t="shared" si="108"/>
        <v>0</v>
      </c>
      <c r="D13956" s="74" t="str">
        <f t="shared" si="109"/>
        <v>You: Hai assalamualaikum Shahira,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957" spans="1:4">
      <c r="A13957" s="74" t="s">
        <v>8556</v>
      </c>
      <c r="B13957" s="74" t="str">
        <f ca="1">IFERROR(__xludf.DUMMYFUNCTION("IF(REGEXMATCH(A13957,""wealth planning""),""Script 1"",""-"")"),"-")</f>
        <v>-</v>
      </c>
      <c r="C13957" s="74">
        <f t="shared" si="108"/>
        <v>0</v>
      </c>
      <c r="D13957" s="74">
        <f t="shared" si="109"/>
        <v>0</v>
      </c>
    </row>
    <row r="13958" spans="1:4">
      <c r="A13958" s="74" t="s">
        <v>8556</v>
      </c>
      <c r="B13958" s="74" t="str">
        <f ca="1">IFERROR(__xludf.DUMMYFUNCTION("IF(REGEXMATCH(A13958,""wealth planning""),""Script 1"",""-"")"),"-")</f>
        <v>-</v>
      </c>
      <c r="C13958" s="74" t="str">
        <f t="shared" si="108"/>
        <v>Siti Syahirah Noory</v>
      </c>
      <c r="D13958" s="74">
        <f t="shared" si="109"/>
        <v>0</v>
      </c>
    </row>
    <row r="13959" spans="1:4">
      <c r="A13959" s="149">
        <v>45567</v>
      </c>
      <c r="B13959" s="74" t="str">
        <f ca="1">IFERROR(__xludf.DUMMYFUNCTION("IF(REGEXMATCH(A13959,""wealth planning""),""Script 1"",""-"")"),"#VALUE!")</f>
        <v>#VALUE!</v>
      </c>
      <c r="C13959" s="74" t="str">
        <f t="shared" si="108"/>
        <v>Siti Syahirah Noory</v>
      </c>
      <c r="D13959" s="74">
        <f t="shared" si="109"/>
        <v>0</v>
      </c>
    </row>
    <row r="13960" spans="1:4">
      <c r="A13960" s="149">
        <v>45567</v>
      </c>
      <c r="B13960" s="74" t="str">
        <f ca="1">IFERROR(__xludf.DUMMYFUNCTION("IF(REGEXMATCH(A13960,""wealth planning""),""Script 1"",""-"")"),"#VALUE!")</f>
        <v>#VALUE!</v>
      </c>
      <c r="C13960" s="149">
        <f t="shared" si="108"/>
        <v>45567</v>
      </c>
      <c r="D13960" s="74" t="str">
        <f t="shared" si="109"/>
        <v>Siti Syahirah Noory</v>
      </c>
    </row>
    <row r="13961" spans="1:4">
      <c r="A13961" s="74" t="s">
        <v>8557</v>
      </c>
      <c r="B13961" s="74" t="str">
        <f ca="1">IFERROR(__xludf.DUMMYFUNCTION("IF(REGEXMATCH(A13961,""wealth planning""),""Script 1"",""-"")"),"Script 1")</f>
        <v>Script 1</v>
      </c>
      <c r="C13961" s="149">
        <f t="shared" si="108"/>
        <v>45567</v>
      </c>
      <c r="D13961" s="74" t="str">
        <f t="shared" si="109"/>
        <v>Siti Syahirah Noory</v>
      </c>
    </row>
    <row r="13962" spans="1:4">
      <c r="B13962" s="74" t="str">
        <f ca="1">IFERROR(__xludf.DUMMYFUNCTION("IF(REGEXMATCH(A13962,""wealth planning""),""Script 1"",""-"")"),"-")</f>
        <v>-</v>
      </c>
      <c r="C13962" s="74" t="str">
        <f t="shared" si="108"/>
        <v>You: Hai assalamualaikum Siti Syahirah,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962" s="149">
        <f t="shared" si="109"/>
        <v>45567</v>
      </c>
    </row>
    <row r="13963" spans="1:4">
      <c r="B13963" s="74" t="str">
        <f ca="1">IFERROR(__xludf.DUMMYFUNCTION("IF(REGEXMATCH(A13963,""wealth planning""),""Script 1"",""-"")"),"-")</f>
        <v>-</v>
      </c>
      <c r="C13963" s="74">
        <f t="shared" si="108"/>
        <v>0</v>
      </c>
      <c r="D13963" s="149">
        <f t="shared" si="109"/>
        <v>45567</v>
      </c>
    </row>
    <row r="13964" spans="1:4">
      <c r="B13964" s="74" t="str">
        <f ca="1">IFERROR(__xludf.DUMMYFUNCTION("IF(REGEXMATCH(A13964,""wealth planning""),""Script 1"",""-"")"),"-")</f>
        <v>-</v>
      </c>
      <c r="C13964" s="74">
        <f t="shared" si="108"/>
        <v>0</v>
      </c>
      <c r="D13964" s="74" t="str">
        <f t="shared" si="109"/>
        <v>You: Hai assalamualaikum Siti Syahirah,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965" spans="1:4">
      <c r="A13965" s="74" t="s">
        <v>8559</v>
      </c>
      <c r="B13965" s="74" t="str">
        <f ca="1">IFERROR(__xludf.DUMMYFUNCTION("IF(REGEXMATCH(A13965,""wealth planning""),""Script 1"",""-"")"),"-")</f>
        <v>-</v>
      </c>
      <c r="C13965" s="74">
        <f t="shared" si="108"/>
        <v>0</v>
      </c>
      <c r="D13965" s="74">
        <f t="shared" si="109"/>
        <v>0</v>
      </c>
    </row>
    <row r="13966" spans="1:4">
      <c r="A13966" s="74" t="s">
        <v>8560</v>
      </c>
      <c r="B13966" s="74" t="str">
        <f ca="1">IFERROR(__xludf.DUMMYFUNCTION("IF(REGEXMATCH(A13966,""wealth planning""),""Script 1"",""-"")"),"-")</f>
        <v>-</v>
      </c>
      <c r="C13966" s="74" t="str">
        <f t="shared" si="108"/>
        <v>Syed Muhaimin Afiq Syed Mohamad IshamuddinStatus is reachable</v>
      </c>
      <c r="D13966" s="74">
        <f t="shared" si="109"/>
        <v>0</v>
      </c>
    </row>
    <row r="13967" spans="1:4">
      <c r="A13967" s="149">
        <v>45567</v>
      </c>
      <c r="B13967" s="74" t="str">
        <f ca="1">IFERROR(__xludf.DUMMYFUNCTION("IF(REGEXMATCH(A13967,""wealth planning""),""Script 1"",""-"")"),"#VALUE!")</f>
        <v>#VALUE!</v>
      </c>
      <c r="C13967" s="74" t="str">
        <f t="shared" si="108"/>
        <v>Syed Muhaimin Afiq Syed Mohamad Ishamuddin</v>
      </c>
      <c r="D13967" s="74">
        <f t="shared" si="109"/>
        <v>0</v>
      </c>
    </row>
    <row r="13968" spans="1:4">
      <c r="A13968" s="149">
        <v>45567</v>
      </c>
      <c r="B13968" s="74" t="str">
        <f ca="1">IFERROR(__xludf.DUMMYFUNCTION("IF(REGEXMATCH(A13968,""wealth planning""),""Script 1"",""-"")"),"#VALUE!")</f>
        <v>#VALUE!</v>
      </c>
      <c r="C13968" s="149">
        <f t="shared" si="108"/>
        <v>45567</v>
      </c>
      <c r="D13968" s="74" t="str">
        <f t="shared" si="109"/>
        <v>Syed Muhaimin Afiq Syed Mohamad IshamuddinStatus is reachable</v>
      </c>
    </row>
    <row r="13969" spans="1:4">
      <c r="A13969" s="74" t="s">
        <v>8561</v>
      </c>
      <c r="B13969" s="74" t="str">
        <f ca="1">IFERROR(__xludf.DUMMYFUNCTION("IF(REGEXMATCH(A13969,""wealth planning""),""Script 1"",""-"")"),"Script 1")</f>
        <v>Script 1</v>
      </c>
      <c r="C13969" s="149">
        <f t="shared" si="108"/>
        <v>45567</v>
      </c>
      <c r="D13969" s="74" t="str">
        <f t="shared" si="109"/>
        <v>Syed Muhaimin Afiq Syed Mohamad Ishamuddin</v>
      </c>
    </row>
    <row r="13970" spans="1:4">
      <c r="B13970" s="74" t="str">
        <f ca="1">IFERROR(__xludf.DUMMYFUNCTION("IF(REGEXMATCH(A13970,""wealth planning""),""Script 1"",""-"")"),"-")</f>
        <v>-</v>
      </c>
      <c r="C13970" s="74" t="str">
        <f t="shared" si="108"/>
        <v>You: Hai assalamualaikum Syed Muhaimin,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970" s="149">
        <f t="shared" si="109"/>
        <v>45567</v>
      </c>
    </row>
    <row r="13971" spans="1:4">
      <c r="B13971" s="74" t="str">
        <f ca="1">IFERROR(__xludf.DUMMYFUNCTION("IF(REGEXMATCH(A13971,""wealth planning""),""Script 1"",""-"")"),"-")</f>
        <v>-</v>
      </c>
      <c r="C13971" s="74">
        <f t="shared" si="108"/>
        <v>0</v>
      </c>
      <c r="D13971" s="149">
        <f t="shared" si="109"/>
        <v>45567</v>
      </c>
    </row>
    <row r="13972" spans="1:4">
      <c r="B13972" s="74" t="str">
        <f ca="1">IFERROR(__xludf.DUMMYFUNCTION("IF(REGEXMATCH(A13972,""wealth planning""),""Script 1"",""-"")"),"-")</f>
        <v>-</v>
      </c>
      <c r="C13972" s="74">
        <f t="shared" si="108"/>
        <v>0</v>
      </c>
      <c r="D13972" s="74" t="str">
        <f t="shared" si="109"/>
        <v>You: Hai assalamualaikum Syed Muhaimin,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973" spans="1:4">
      <c r="B13973" s="74" t="str">
        <f ca="1">IFERROR(__xludf.DUMMYFUNCTION("IF(REGEXMATCH(A13973,""wealth planning""),""Script 1"",""-"")"),"-")</f>
        <v>-</v>
      </c>
      <c r="C13973" s="74">
        <f t="shared" si="108"/>
        <v>0</v>
      </c>
      <c r="D13973" s="74">
        <f t="shared" si="109"/>
        <v>0</v>
      </c>
    </row>
    <row r="13974" spans="1:4">
      <c r="A13974" s="74" t="s">
        <v>8564</v>
      </c>
      <c r="B13974" s="74" t="str">
        <f ca="1">IFERROR(__xludf.DUMMYFUNCTION("IF(REGEXMATCH(A13974,""wealth planning""),""Script 1"",""-"")"),"-")</f>
        <v>-</v>
      </c>
      <c r="C13974" s="74">
        <f t="shared" si="108"/>
        <v>0</v>
      </c>
      <c r="D13974" s="74">
        <f t="shared" si="109"/>
        <v>0</v>
      </c>
    </row>
    <row r="13975" spans="1:4">
      <c r="A13975" s="149">
        <v>45567</v>
      </c>
      <c r="B13975" s="74" t="str">
        <f ca="1">IFERROR(__xludf.DUMMYFUNCTION("IF(REGEXMATCH(A13975,""wealth planning""),""Script 1"",""-"")"),"#VALUE!")</f>
        <v>#VALUE!</v>
      </c>
      <c r="C13975" s="74" t="str">
        <f t="shared" si="108"/>
        <v>Mohammad Irfan Abd Wahab</v>
      </c>
      <c r="D13975" s="74">
        <f t="shared" si="109"/>
        <v>0</v>
      </c>
    </row>
    <row r="13976" spans="1:4">
      <c r="A13976" s="149">
        <v>45567</v>
      </c>
      <c r="B13976" s="74" t="str">
        <f ca="1">IFERROR(__xludf.DUMMYFUNCTION("IF(REGEXMATCH(A13976,""wealth planning""),""Script 1"",""-"")"),"#VALUE!")</f>
        <v>#VALUE!</v>
      </c>
      <c r="C13976" s="149">
        <f t="shared" si="108"/>
        <v>45567</v>
      </c>
      <c r="D13976" s="74">
        <f t="shared" si="109"/>
        <v>0</v>
      </c>
    </row>
    <row r="13977" spans="1:4">
      <c r="A13977" s="74" t="s">
        <v>3235</v>
      </c>
      <c r="B13977" s="74" t="str">
        <f ca="1">IFERROR(__xludf.DUMMYFUNCTION("IF(REGEXMATCH(A13977,""wealth planning""),""Script 1"",""-"")"),"Script 1")</f>
        <v>Script 1</v>
      </c>
      <c r="C13977" s="149">
        <f t="shared" si="108"/>
        <v>45567</v>
      </c>
      <c r="D13977" s="74" t="str">
        <f t="shared" si="109"/>
        <v>Mohammad Irfan Abd Wahab</v>
      </c>
    </row>
    <row r="13978" spans="1:4">
      <c r="B13978" s="74" t="str">
        <f ca="1">IFERROR(__xludf.DUMMYFUNCTION("IF(REGEXMATCH(A13978,""wealth planning""),""Script 1"",""-"")"),"-")</f>
        <v>-</v>
      </c>
      <c r="C13978" s="74" t="str">
        <f t="shared" si="108"/>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978" s="149">
        <f t="shared" si="109"/>
        <v>45567</v>
      </c>
    </row>
    <row r="13979" spans="1:4">
      <c r="B13979" s="74" t="str">
        <f ca="1">IFERROR(__xludf.DUMMYFUNCTION("IF(REGEXMATCH(A13979,""wealth planning""),""Script 1"",""-"")"),"-")</f>
        <v>-</v>
      </c>
      <c r="C13979" s="74">
        <f t="shared" si="108"/>
        <v>0</v>
      </c>
      <c r="D13979" s="149">
        <f t="shared" si="109"/>
        <v>45567</v>
      </c>
    </row>
    <row r="13980" spans="1:4">
      <c r="B13980" s="74" t="str">
        <f ca="1">IFERROR(__xludf.DUMMYFUNCTION("IF(REGEXMATCH(A13980,""wealth planning""),""Script 1"",""-"")"),"-")</f>
        <v>-</v>
      </c>
      <c r="C13980" s="74">
        <f t="shared" si="108"/>
        <v>0</v>
      </c>
      <c r="D13980" s="74" t="str">
        <f t="shared" si="109"/>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981" spans="1:4">
      <c r="B13981" s="74" t="str">
        <f ca="1">IFERROR(__xludf.DUMMYFUNCTION("IF(REGEXMATCH(A13981,""wealth planning""),""Script 1"",""-"")"),"-")</f>
        <v>-</v>
      </c>
      <c r="C13981" s="74">
        <f t="shared" si="108"/>
        <v>0</v>
      </c>
      <c r="D13981" s="74">
        <f t="shared" si="109"/>
        <v>0</v>
      </c>
    </row>
    <row r="13982" spans="1:4">
      <c r="A13982" s="74" t="s">
        <v>8567</v>
      </c>
      <c r="B13982" s="74" t="str">
        <f ca="1">IFERROR(__xludf.DUMMYFUNCTION("IF(REGEXMATCH(A13982,""wealth planning""),""Script 1"",""-"")"),"-")</f>
        <v>-</v>
      </c>
      <c r="C13982" s="74">
        <f t="shared" si="108"/>
        <v>0</v>
      </c>
      <c r="D13982" s="74">
        <f t="shared" si="109"/>
        <v>0</v>
      </c>
    </row>
    <row r="13983" spans="1:4">
      <c r="A13983" s="149">
        <v>45567</v>
      </c>
      <c r="B13983" s="74" t="str">
        <f ca="1">IFERROR(__xludf.DUMMYFUNCTION("IF(REGEXMATCH(A13983,""wealth planning""),""Script 1"",""-"")"),"#VALUE!")</f>
        <v>#VALUE!</v>
      </c>
      <c r="C13983" s="74" t="str">
        <f t="shared" si="108"/>
        <v>muhamad ariff hussin</v>
      </c>
      <c r="D13983" s="74">
        <f t="shared" si="109"/>
        <v>0</v>
      </c>
    </row>
    <row r="13984" spans="1:4">
      <c r="A13984" s="149">
        <v>45567</v>
      </c>
      <c r="B13984" s="74" t="str">
        <f ca="1">IFERROR(__xludf.DUMMYFUNCTION("IF(REGEXMATCH(A13984,""wealth planning""),""Script 1"",""-"")"),"#VALUE!")</f>
        <v>#VALUE!</v>
      </c>
      <c r="C13984" s="149">
        <f t="shared" si="108"/>
        <v>45567</v>
      </c>
      <c r="D13984" s="74">
        <f t="shared" si="109"/>
        <v>0</v>
      </c>
    </row>
    <row r="13985" spans="1:4">
      <c r="A13985" s="74" t="s">
        <v>8568</v>
      </c>
      <c r="B13985" s="74" t="str">
        <f ca="1">IFERROR(__xludf.DUMMYFUNCTION("IF(REGEXMATCH(A13985,""wealth planning""),""Script 1"",""-"")"),"Script 1")</f>
        <v>Script 1</v>
      </c>
      <c r="C13985" s="149">
        <f t="shared" si="108"/>
        <v>45567</v>
      </c>
      <c r="D13985" s="74" t="str">
        <f t="shared" si="109"/>
        <v>muhamad ariff hussin</v>
      </c>
    </row>
    <row r="13986" spans="1:4">
      <c r="B13986" s="74" t="str">
        <f ca="1">IFERROR(__xludf.DUMMYFUNCTION("IF(REGEXMATCH(A13986,""wealth planning""),""Script 1"",""-"")"),"-")</f>
        <v>-</v>
      </c>
      <c r="C13986" s="74" t="str">
        <f t="shared" si="108"/>
        <v>You: Hai assalamualaikum tuan Ariff,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986" s="149">
        <f t="shared" si="109"/>
        <v>45567</v>
      </c>
    </row>
    <row r="13987" spans="1:4">
      <c r="B13987" s="74" t="str">
        <f ca="1">IFERROR(__xludf.DUMMYFUNCTION("IF(REGEXMATCH(A13987,""wealth planning""),""Script 1"",""-"")"),"-")</f>
        <v>-</v>
      </c>
      <c r="C13987" s="74">
        <f t="shared" si="108"/>
        <v>0</v>
      </c>
      <c r="D13987" s="149">
        <f t="shared" si="109"/>
        <v>45567</v>
      </c>
    </row>
    <row r="13988" spans="1:4">
      <c r="B13988" s="74" t="str">
        <f ca="1">IFERROR(__xludf.DUMMYFUNCTION("IF(REGEXMATCH(A13988,""wealth planning""),""Script 1"",""-"")"),"-")</f>
        <v>-</v>
      </c>
      <c r="C13988" s="74">
        <f t="shared" si="108"/>
        <v>0</v>
      </c>
      <c r="D13988" s="74" t="str">
        <f t="shared" si="109"/>
        <v>You: Hai assalamualaikum tuan Ariff,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989" spans="1:4">
      <c r="A13989" s="74" t="s">
        <v>8570</v>
      </c>
      <c r="B13989" s="74" t="str">
        <f ca="1">IFERROR(__xludf.DUMMYFUNCTION("IF(REGEXMATCH(A13989,""wealth planning""),""Script 1"",""-"")"),"-")</f>
        <v>-</v>
      </c>
      <c r="C13989" s="74">
        <f t="shared" si="108"/>
        <v>0</v>
      </c>
      <c r="D13989" s="74">
        <f t="shared" si="109"/>
        <v>0</v>
      </c>
    </row>
    <row r="13990" spans="1:4">
      <c r="A13990" s="74" t="s">
        <v>8571</v>
      </c>
      <c r="B13990" s="74" t="str">
        <f ca="1">IFERROR(__xludf.DUMMYFUNCTION("IF(REGEXMATCH(A13990,""wealth planning""),""Script 1"",""-"")"),"-")</f>
        <v>-</v>
      </c>
      <c r="C13990" s="74" t="str">
        <f t="shared" si="108"/>
        <v>Farisha ElynaStatus is reachable</v>
      </c>
      <c r="D13990" s="74">
        <f t="shared" si="109"/>
        <v>0</v>
      </c>
    </row>
    <row r="13991" spans="1:4">
      <c r="A13991" s="149">
        <v>45567</v>
      </c>
      <c r="B13991" s="74" t="str">
        <f ca="1">IFERROR(__xludf.DUMMYFUNCTION("IF(REGEXMATCH(A13991,""wealth planning""),""Script 1"",""-"")"),"#VALUE!")</f>
        <v>#VALUE!</v>
      </c>
      <c r="C13991" s="74" t="str">
        <f t="shared" si="108"/>
        <v>Farisha Elyna</v>
      </c>
      <c r="D13991" s="74">
        <f t="shared" si="109"/>
        <v>0</v>
      </c>
    </row>
    <row r="13992" spans="1:4">
      <c r="A13992" s="149">
        <v>45567</v>
      </c>
      <c r="B13992" s="74" t="str">
        <f ca="1">IFERROR(__xludf.DUMMYFUNCTION("IF(REGEXMATCH(A13992,""wealth planning""),""Script 1"",""-"")"),"#VALUE!")</f>
        <v>#VALUE!</v>
      </c>
      <c r="C13992" s="149">
        <f t="shared" si="108"/>
        <v>45567</v>
      </c>
      <c r="D13992" s="74" t="str">
        <f t="shared" si="109"/>
        <v>Farisha ElynaStatus is reachable</v>
      </c>
    </row>
    <row r="13993" spans="1:4">
      <c r="A13993" s="74" t="s">
        <v>5161</v>
      </c>
      <c r="B13993" s="74" t="str">
        <f ca="1">IFERROR(__xludf.DUMMYFUNCTION("IF(REGEXMATCH(A13993,""wealth planning""),""Script 1"",""-"")"),"Script 1")</f>
        <v>Script 1</v>
      </c>
      <c r="C13993" s="149">
        <f t="shared" si="108"/>
        <v>45567</v>
      </c>
      <c r="D13993" s="74" t="str">
        <f t="shared" si="109"/>
        <v>Farisha Elyna</v>
      </c>
    </row>
    <row r="13994" spans="1:4">
      <c r="B13994" s="74" t="str">
        <f ca="1">IFERROR(__xludf.DUMMYFUNCTION("IF(REGEXMATCH(A13994,""wealth planning""),""Script 1"",""-"")"),"-")</f>
        <v>-</v>
      </c>
      <c r="C13994" s="74" t="str">
        <f t="shared" si="108"/>
        <v>You: Hai assalamualaikum Farisha,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3994" s="149">
        <f t="shared" si="109"/>
        <v>45567</v>
      </c>
    </row>
    <row r="13995" spans="1:4">
      <c r="B13995" s="74" t="str">
        <f ca="1">IFERROR(__xludf.DUMMYFUNCTION("IF(REGEXMATCH(A13995,""wealth planning""),""Script 1"",""-"")"),"-")</f>
        <v>-</v>
      </c>
      <c r="C13995" s="74">
        <f t="shared" si="108"/>
        <v>0</v>
      </c>
      <c r="D13995" s="149">
        <f t="shared" si="109"/>
        <v>45567</v>
      </c>
    </row>
    <row r="13996" spans="1:4">
      <c r="B13996" s="74" t="str">
        <f ca="1">IFERROR(__xludf.DUMMYFUNCTION("IF(REGEXMATCH(A13996,""wealth planning""),""Script 1"",""-"")"),"-")</f>
        <v>-</v>
      </c>
      <c r="C13996" s="74">
        <f t="shared" si="108"/>
        <v>0</v>
      </c>
      <c r="D13996" s="74" t="str">
        <f t="shared" si="109"/>
        <v>You: Hai assalamualaikum Farisha,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3997" spans="1:4">
      <c r="B13997" s="74" t="str">
        <f ca="1">IFERROR(__xludf.DUMMYFUNCTION("IF(REGEXMATCH(A13997,""wealth planning""),""Script 1"",""-"")"),"-")</f>
        <v>-</v>
      </c>
      <c r="C13997" s="74">
        <f t="shared" si="108"/>
        <v>0</v>
      </c>
      <c r="D13997" s="74">
        <f t="shared" si="109"/>
        <v>0</v>
      </c>
    </row>
    <row r="13998" spans="1:4">
      <c r="A13998" s="74" t="s">
        <v>8574</v>
      </c>
      <c r="B13998" s="74" t="str">
        <f ca="1">IFERROR(__xludf.DUMMYFUNCTION("IF(REGEXMATCH(A13998,""wealth planning""),""Script 1"",""-"")"),"-")</f>
        <v>-</v>
      </c>
      <c r="C13998" s="74">
        <f t="shared" si="108"/>
        <v>0</v>
      </c>
      <c r="D13998" s="74">
        <f t="shared" si="109"/>
        <v>0</v>
      </c>
    </row>
    <row r="13999" spans="1:4">
      <c r="A13999" s="149">
        <v>45567</v>
      </c>
      <c r="B13999" s="74" t="str">
        <f ca="1">IFERROR(__xludf.DUMMYFUNCTION("IF(REGEXMATCH(A13999,""wealth planning""),""Script 1"",""-"")"),"#VALUE!")</f>
        <v>#VALUE!</v>
      </c>
      <c r="C13999" s="74" t="str">
        <f t="shared" si="108"/>
        <v>Rafie Bahrin</v>
      </c>
      <c r="D13999" s="74">
        <f t="shared" si="109"/>
        <v>0</v>
      </c>
    </row>
    <row r="14000" spans="1:4">
      <c r="A14000" s="149">
        <v>45567</v>
      </c>
      <c r="B14000" s="74" t="str">
        <f ca="1">IFERROR(__xludf.DUMMYFUNCTION("IF(REGEXMATCH(A14000,""wealth planning""),""Script 1"",""-"")"),"#VALUE!")</f>
        <v>#VALUE!</v>
      </c>
      <c r="C14000" s="149">
        <f t="shared" si="108"/>
        <v>45567</v>
      </c>
      <c r="D14000" s="74">
        <f t="shared" si="109"/>
        <v>0</v>
      </c>
    </row>
    <row r="14001" spans="1:4">
      <c r="A14001" s="74" t="s">
        <v>8575</v>
      </c>
      <c r="B14001" s="74" t="str">
        <f ca="1">IFERROR(__xludf.DUMMYFUNCTION("IF(REGEXMATCH(A14001,""wealth planning""),""Script 1"",""-"")"),"Script 1")</f>
        <v>Script 1</v>
      </c>
      <c r="C14001" s="149">
        <f t="shared" si="108"/>
        <v>45567</v>
      </c>
      <c r="D14001" s="74" t="str">
        <f t="shared" si="109"/>
        <v>Rafie Bahrin</v>
      </c>
    </row>
    <row r="14002" spans="1:4">
      <c r="B14002" s="74" t="str">
        <f ca="1">IFERROR(__xludf.DUMMYFUNCTION("IF(REGEXMATCH(A14002,""wealth planning""),""Script 1"",""-"")"),"-")</f>
        <v>-</v>
      </c>
      <c r="C14002" s="74" t="str">
        <f t="shared" si="108"/>
        <v>You: Hai assalamualaikum Rafie,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002" s="149">
        <f t="shared" si="109"/>
        <v>45567</v>
      </c>
    </row>
    <row r="14003" spans="1:4">
      <c r="B14003" s="74" t="str">
        <f ca="1">IFERROR(__xludf.DUMMYFUNCTION("IF(REGEXMATCH(A14003,""wealth planning""),""Script 1"",""-"")"),"-")</f>
        <v>-</v>
      </c>
      <c r="C14003" s="74">
        <f t="shared" si="108"/>
        <v>0</v>
      </c>
      <c r="D14003" s="149">
        <f t="shared" si="109"/>
        <v>45567</v>
      </c>
    </row>
    <row r="14004" spans="1:4">
      <c r="B14004" s="74" t="str">
        <f ca="1">IFERROR(__xludf.DUMMYFUNCTION("IF(REGEXMATCH(A14004,""wealth planning""),""Script 1"",""-"")"),"-")</f>
        <v>-</v>
      </c>
      <c r="C14004" s="74">
        <f t="shared" si="108"/>
        <v>0</v>
      </c>
      <c r="D14004" s="74" t="str">
        <f t="shared" si="109"/>
        <v>You: Hai assalamualaikum Rafie,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005" spans="1:4">
      <c r="B14005" s="74" t="str">
        <f ca="1">IFERROR(__xludf.DUMMYFUNCTION("IF(REGEXMATCH(A14005,""wealth planning""),""Script 1"",""-"")"),"-")</f>
        <v>-</v>
      </c>
      <c r="C14005" s="74">
        <f t="shared" si="108"/>
        <v>0</v>
      </c>
      <c r="D14005" s="74">
        <f t="shared" si="109"/>
        <v>0</v>
      </c>
    </row>
    <row r="14006" spans="1:4">
      <c r="A14006" s="74" t="s">
        <v>8578</v>
      </c>
      <c r="B14006" s="74" t="str">
        <f ca="1">IFERROR(__xludf.DUMMYFUNCTION("IF(REGEXMATCH(A14006,""wealth planning""),""Script 1"",""-"")"),"-")</f>
        <v>-</v>
      </c>
      <c r="C14006" s="74">
        <f t="shared" si="108"/>
        <v>0</v>
      </c>
      <c r="D14006" s="74">
        <f t="shared" si="109"/>
        <v>0</v>
      </c>
    </row>
    <row r="14007" spans="1:4">
      <c r="A14007" s="149">
        <v>45567</v>
      </c>
      <c r="B14007" s="74" t="str">
        <f ca="1">IFERROR(__xludf.DUMMYFUNCTION("IF(REGEXMATCH(A14007,""wealth planning""),""Script 1"",""-"")"),"#VALUE!")</f>
        <v>#VALUE!</v>
      </c>
      <c r="C14007" s="74" t="str">
        <f t="shared" si="108"/>
        <v>Nur Ain Izani</v>
      </c>
      <c r="D14007" s="74">
        <f t="shared" si="109"/>
        <v>0</v>
      </c>
    </row>
    <row r="14008" spans="1:4">
      <c r="A14008" s="149">
        <v>45567</v>
      </c>
      <c r="B14008" s="74" t="str">
        <f ca="1">IFERROR(__xludf.DUMMYFUNCTION("IF(REGEXMATCH(A14008,""wealth planning""),""Script 1"",""-"")"),"#VALUE!")</f>
        <v>#VALUE!</v>
      </c>
      <c r="C14008" s="149">
        <f t="shared" si="108"/>
        <v>45567</v>
      </c>
      <c r="D14008" s="74">
        <f t="shared" si="109"/>
        <v>0</v>
      </c>
    </row>
    <row r="14009" spans="1:4">
      <c r="A14009" s="74" t="s">
        <v>8579</v>
      </c>
      <c r="B14009" s="74" t="str">
        <f ca="1">IFERROR(__xludf.DUMMYFUNCTION("IF(REGEXMATCH(A14009,""wealth planning""),""Script 1"",""-"")"),"-")</f>
        <v>-</v>
      </c>
      <c r="C14009" s="149">
        <f t="shared" si="108"/>
        <v>45567</v>
      </c>
      <c r="D14009" s="74" t="str">
        <f t="shared" si="109"/>
        <v>Nur Ain Izani</v>
      </c>
    </row>
    <row r="14010" spans="1:4">
      <c r="B14010" s="74" t="str">
        <f ca="1">IFERROR(__xludf.DUMMYFUNCTION("IF(REGEXMATCH(A14010,""wealth planning""),""Script 1"",""-"")"),"-")</f>
        <v>-</v>
      </c>
      <c r="C14010" s="74" t="str">
        <f t="shared" si="108"/>
        <v>Nur Ain: Baik terima kasih..</v>
      </c>
      <c r="D14010" s="149">
        <f t="shared" si="109"/>
        <v>45567</v>
      </c>
    </row>
    <row r="14011" spans="1:4">
      <c r="B14011" s="74" t="str">
        <f ca="1">IFERROR(__xludf.DUMMYFUNCTION("IF(REGEXMATCH(A14011,""wealth planning""),""Script 1"",""-"")"),"-")</f>
        <v>-</v>
      </c>
      <c r="C14011" s="74">
        <f t="shared" si="108"/>
        <v>0</v>
      </c>
      <c r="D14011" s="149">
        <f t="shared" si="109"/>
        <v>45567</v>
      </c>
    </row>
    <row r="14012" spans="1:4">
      <c r="B14012" s="74" t="str">
        <f ca="1">IFERROR(__xludf.DUMMYFUNCTION("IF(REGEXMATCH(A14012,""wealth planning""),""Script 1"",""-"")"),"-")</f>
        <v>-</v>
      </c>
      <c r="C14012" s="74">
        <f t="shared" si="108"/>
        <v>0</v>
      </c>
      <c r="D14012" s="74" t="str">
        <f t="shared" si="109"/>
        <v>Nur Ain: Baik terima kasih..</v>
      </c>
    </row>
    <row r="14013" spans="1:4">
      <c r="A14013" s="74" t="s">
        <v>8581</v>
      </c>
      <c r="B14013" s="74" t="str">
        <f ca="1">IFERROR(__xludf.DUMMYFUNCTION("IF(REGEXMATCH(A14013,""wealth planning""),""Script 1"",""-"")"),"-")</f>
        <v>-</v>
      </c>
      <c r="C14013" s="74">
        <f t="shared" si="108"/>
        <v>0</v>
      </c>
      <c r="D14013" s="74">
        <f t="shared" si="109"/>
        <v>0</v>
      </c>
    </row>
    <row r="14014" spans="1:4">
      <c r="A14014" s="74" t="s">
        <v>8582</v>
      </c>
      <c r="B14014" s="74" t="str">
        <f ca="1">IFERROR(__xludf.DUMMYFUNCTION("IF(REGEXMATCH(A14014,""wealth planning""),""Script 1"",""-"")"),"-")</f>
        <v>-</v>
      </c>
      <c r="C14014" s="74" t="str">
        <f t="shared" si="108"/>
        <v>Farid IkhwanStatus is reachable</v>
      </c>
      <c r="D14014" s="74">
        <f t="shared" si="109"/>
        <v>0</v>
      </c>
    </row>
    <row r="14015" spans="1:4">
      <c r="A14015" s="149">
        <v>45566</v>
      </c>
      <c r="B14015" s="74" t="str">
        <f ca="1">IFERROR(__xludf.DUMMYFUNCTION("IF(REGEXMATCH(A14015,""wealth planning""),""Script 1"",""-"")"),"#VALUE!")</f>
        <v>#VALUE!</v>
      </c>
      <c r="C14015" s="74" t="str">
        <f t="shared" si="108"/>
        <v>Farid Ikhwan</v>
      </c>
      <c r="D14015" s="74">
        <f t="shared" si="109"/>
        <v>0</v>
      </c>
    </row>
    <row r="14016" spans="1:4">
      <c r="A14016" s="149">
        <v>45566</v>
      </c>
      <c r="B14016" s="74" t="str">
        <f ca="1">IFERROR(__xludf.DUMMYFUNCTION("IF(REGEXMATCH(A14016,""wealth planning""),""Script 1"",""-"")"),"#VALUE!")</f>
        <v>#VALUE!</v>
      </c>
      <c r="C14016" s="149">
        <f t="shared" si="108"/>
        <v>45566</v>
      </c>
      <c r="D14016" s="74" t="str">
        <f t="shared" si="109"/>
        <v>Farid IkhwanStatus is reachable</v>
      </c>
    </row>
    <row r="14017" spans="1:4">
      <c r="A14017" s="74" t="s">
        <v>8583</v>
      </c>
      <c r="B14017" s="74" t="str">
        <f ca="1">IFERROR(__xludf.DUMMYFUNCTION("IF(REGEXMATCH(A14017,""wealth planning""),""Script 1"",""-"")"),"-")</f>
        <v>-</v>
      </c>
      <c r="C14017" s="149">
        <f t="shared" si="108"/>
        <v>45566</v>
      </c>
      <c r="D14017" s="74" t="str">
        <f t="shared" si="109"/>
        <v>Farid Ikhwan</v>
      </c>
    </row>
    <row r="14018" spans="1:4">
      <c r="B14018" s="74" t="str">
        <f ca="1">IFERROR(__xludf.DUMMYFUNCTION("IF(REGEXMATCH(A14018,""wealth planning""),""Script 1"",""-"")"),"-")</f>
        <v>-</v>
      </c>
      <c r="C14018" s="74" t="str">
        <f t="shared" si="108"/>
        <v>You: Alhamdulillah kalau dah ada. Terima kasih atas maklum balas dan doanya. Saya doakan semoga urusan Farid dipermudahkan InshaAllah</v>
      </c>
      <c r="D14018" s="149">
        <f t="shared" si="109"/>
        <v>45566</v>
      </c>
    </row>
    <row r="14019" spans="1:4">
      <c r="B14019" s="74" t="str">
        <f ca="1">IFERROR(__xludf.DUMMYFUNCTION("IF(REGEXMATCH(A14019,""wealth planning""),""Script 1"",""-"")"),"-")</f>
        <v>-</v>
      </c>
      <c r="C14019" s="74">
        <f t="shared" si="108"/>
        <v>0</v>
      </c>
      <c r="D14019" s="149">
        <f t="shared" si="109"/>
        <v>45566</v>
      </c>
    </row>
    <row r="14020" spans="1:4">
      <c r="B14020" s="74" t="str">
        <f ca="1">IFERROR(__xludf.DUMMYFUNCTION("IF(REGEXMATCH(A14020,""wealth planning""),""Script 1"",""-"")"),"-")</f>
        <v>-</v>
      </c>
      <c r="C14020" s="74">
        <f t="shared" si="108"/>
        <v>0</v>
      </c>
      <c r="D14020" s="74" t="str">
        <f t="shared" si="109"/>
        <v>You: Alhamdulillah kalau dah ada. Terima kasih atas maklum balas dan doanya. Saya doakan semoga urusan Farid dipermudahkan InshaAllah</v>
      </c>
    </row>
    <row r="14021" spans="1:4">
      <c r="B14021" s="74" t="str">
        <f ca="1">IFERROR(__xludf.DUMMYFUNCTION("IF(REGEXMATCH(A14021,""wealth planning""),""Script 1"",""-"")"),"-")</f>
        <v>-</v>
      </c>
      <c r="C14021" s="74">
        <f t="shared" si="108"/>
        <v>0</v>
      </c>
      <c r="D14021" s="74">
        <f t="shared" si="109"/>
        <v>0</v>
      </c>
    </row>
    <row r="14022" spans="1:4">
      <c r="A14022" s="74" t="s">
        <v>8586</v>
      </c>
      <c r="B14022" s="74" t="str">
        <f ca="1">IFERROR(__xludf.DUMMYFUNCTION("IF(REGEXMATCH(A14022,""wealth planning""),""Script 1"",""-"")"),"-")</f>
        <v>-</v>
      </c>
      <c r="C14022" s="74">
        <f t="shared" si="108"/>
        <v>0</v>
      </c>
      <c r="D14022" s="74">
        <f t="shared" si="109"/>
        <v>0</v>
      </c>
    </row>
    <row r="14023" spans="1:4">
      <c r="A14023" s="149">
        <v>45566</v>
      </c>
      <c r="B14023" s="74" t="str">
        <f ca="1">IFERROR(__xludf.DUMMYFUNCTION("IF(REGEXMATCH(A14023,""wealth planning""),""Script 1"",""-"")"),"#VALUE!")</f>
        <v>#VALUE!</v>
      </c>
      <c r="C14023" s="74" t="str">
        <f t="shared" si="108"/>
        <v>Fatini Syazana</v>
      </c>
      <c r="D14023" s="74">
        <f t="shared" si="109"/>
        <v>0</v>
      </c>
    </row>
    <row r="14024" spans="1:4">
      <c r="A14024" s="149">
        <v>45566</v>
      </c>
      <c r="B14024" s="74" t="str">
        <f ca="1">IFERROR(__xludf.DUMMYFUNCTION("IF(REGEXMATCH(A14024,""wealth planning""),""Script 1"",""-"")"),"#VALUE!")</f>
        <v>#VALUE!</v>
      </c>
      <c r="C14024" s="149">
        <f t="shared" si="108"/>
        <v>45566</v>
      </c>
      <c r="D14024" s="74">
        <f t="shared" si="109"/>
        <v>0</v>
      </c>
    </row>
    <row r="14025" spans="1:4">
      <c r="A14025" s="74" t="s">
        <v>8587</v>
      </c>
      <c r="B14025" s="74" t="str">
        <f ca="1">IFERROR(__xludf.DUMMYFUNCTION("IF(REGEXMATCH(A14025,""wealth planning""),""Script 1"",""-"")"),"Script 1")</f>
        <v>Script 1</v>
      </c>
      <c r="C14025" s="149">
        <f t="shared" si="108"/>
        <v>45566</v>
      </c>
      <c r="D14025" s="74" t="str">
        <f t="shared" si="109"/>
        <v>Fatini Syazana</v>
      </c>
    </row>
    <row r="14026" spans="1:4">
      <c r="B14026" s="74" t="str">
        <f ca="1">IFERROR(__xludf.DUMMYFUNCTION("IF(REGEXMATCH(A14026,""wealth planning""),""Script 1"",""-"")"),"-")</f>
        <v>-</v>
      </c>
      <c r="C14026" s="74" t="str">
        <f t="shared" si="108"/>
        <v>You: Hai assalamualaikum Fatini Syazana,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026" s="149">
        <f t="shared" si="109"/>
        <v>45566</v>
      </c>
    </row>
    <row r="14027" spans="1:4">
      <c r="B14027" s="74" t="str">
        <f ca="1">IFERROR(__xludf.DUMMYFUNCTION("IF(REGEXMATCH(A14027,""wealth planning""),""Script 1"",""-"")"),"-")</f>
        <v>-</v>
      </c>
      <c r="C14027" s="74">
        <f t="shared" si="108"/>
        <v>0</v>
      </c>
      <c r="D14027" s="149">
        <f t="shared" si="109"/>
        <v>45566</v>
      </c>
    </row>
    <row r="14028" spans="1:4">
      <c r="B14028" s="74" t="str">
        <f ca="1">IFERROR(__xludf.DUMMYFUNCTION("IF(REGEXMATCH(A14028,""wealth planning""),""Script 1"",""-"")"),"-")</f>
        <v>-</v>
      </c>
      <c r="C14028" s="74">
        <f t="shared" si="108"/>
        <v>0</v>
      </c>
      <c r="D14028" s="74" t="str">
        <f t="shared" si="109"/>
        <v>You: Hai assalamualaikum Fatini Syazana,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029" spans="1:4">
      <c r="B14029" s="74" t="str">
        <f ca="1">IFERROR(__xludf.DUMMYFUNCTION("IF(REGEXMATCH(A14029,""wealth planning""),""Script 1"",""-"")"),"-")</f>
        <v>-</v>
      </c>
      <c r="C14029" s="74">
        <f t="shared" ref="C14029:C14283" si="110">A14028</f>
        <v>0</v>
      </c>
      <c r="D14029" s="74">
        <f t="shared" ref="D14029:D14283" si="111">A14026</f>
        <v>0</v>
      </c>
    </row>
    <row r="14030" spans="1:4">
      <c r="A14030" s="74" t="s">
        <v>8590</v>
      </c>
      <c r="B14030" s="74" t="str">
        <f ca="1">IFERROR(__xludf.DUMMYFUNCTION("IF(REGEXMATCH(A14030,""wealth planning""),""Script 1"",""-"")"),"-")</f>
        <v>-</v>
      </c>
      <c r="C14030" s="74">
        <f t="shared" si="110"/>
        <v>0</v>
      </c>
      <c r="D14030" s="74">
        <f t="shared" si="111"/>
        <v>0</v>
      </c>
    </row>
    <row r="14031" spans="1:4">
      <c r="A14031" s="149">
        <v>45566</v>
      </c>
      <c r="B14031" s="74" t="str">
        <f ca="1">IFERROR(__xludf.DUMMYFUNCTION("IF(REGEXMATCH(A14031,""wealth planning""),""Script 1"",""-"")"),"#VALUE!")</f>
        <v>#VALUE!</v>
      </c>
      <c r="C14031" s="74" t="str">
        <f t="shared" si="110"/>
        <v>Siti Nurin Amalin</v>
      </c>
      <c r="D14031" s="74">
        <f t="shared" si="111"/>
        <v>0</v>
      </c>
    </row>
    <row r="14032" spans="1:4">
      <c r="A14032" s="149">
        <v>45566</v>
      </c>
      <c r="B14032" s="74" t="str">
        <f ca="1">IFERROR(__xludf.DUMMYFUNCTION("IF(REGEXMATCH(A14032,""wealth planning""),""Script 1"",""-"")"),"#VALUE!")</f>
        <v>#VALUE!</v>
      </c>
      <c r="C14032" s="149">
        <f t="shared" si="110"/>
        <v>45566</v>
      </c>
      <c r="D14032" s="74">
        <f t="shared" si="111"/>
        <v>0</v>
      </c>
    </row>
    <row r="14033" spans="1:4">
      <c r="A14033" s="74" t="s">
        <v>8591</v>
      </c>
      <c r="B14033" s="74" t="str">
        <f ca="1">IFERROR(__xludf.DUMMYFUNCTION("IF(REGEXMATCH(A14033,""wealth planning""),""Script 1"",""-"")"),"Script 1")</f>
        <v>Script 1</v>
      </c>
      <c r="C14033" s="149">
        <f t="shared" si="110"/>
        <v>45566</v>
      </c>
      <c r="D14033" s="74" t="str">
        <f t="shared" si="111"/>
        <v>Siti Nurin Amalin</v>
      </c>
    </row>
    <row r="14034" spans="1:4">
      <c r="B14034" s="74" t="str">
        <f ca="1">IFERROR(__xludf.DUMMYFUNCTION("IF(REGEXMATCH(A14034,""wealth planning""),""Script 1"",""-"")"),"-")</f>
        <v>-</v>
      </c>
      <c r="C14034" s="74" t="str">
        <f t="shared" si="110"/>
        <v>You: Hai assalamualaikum Siti Nurin Amalin,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034" s="149">
        <f t="shared" si="111"/>
        <v>45566</v>
      </c>
    </row>
    <row r="14035" spans="1:4">
      <c r="B14035" s="74" t="str">
        <f ca="1">IFERROR(__xludf.DUMMYFUNCTION("IF(REGEXMATCH(A14035,""wealth planning""),""Script 1"",""-"")"),"-")</f>
        <v>-</v>
      </c>
      <c r="C14035" s="74">
        <f t="shared" si="110"/>
        <v>0</v>
      </c>
      <c r="D14035" s="149">
        <f t="shared" si="111"/>
        <v>45566</v>
      </c>
    </row>
    <row r="14036" spans="1:4">
      <c r="B14036" s="74" t="str">
        <f ca="1">IFERROR(__xludf.DUMMYFUNCTION("IF(REGEXMATCH(A14036,""wealth planning""),""Script 1"",""-"")"),"-")</f>
        <v>-</v>
      </c>
      <c r="C14036" s="74">
        <f t="shared" si="110"/>
        <v>0</v>
      </c>
      <c r="D14036" s="74" t="str">
        <f t="shared" si="111"/>
        <v>You: Hai assalamualaikum Siti Nurin Amalin,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037" spans="1:4">
      <c r="A14037" s="74" t="s">
        <v>8593</v>
      </c>
      <c r="B14037" s="74" t="str">
        <f ca="1">IFERROR(__xludf.DUMMYFUNCTION("IF(REGEXMATCH(A14037,""wealth planning""),""Script 1"",""-"")"),"-")</f>
        <v>-</v>
      </c>
      <c r="C14037" s="74">
        <f t="shared" si="110"/>
        <v>0</v>
      </c>
      <c r="D14037" s="74">
        <f t="shared" si="111"/>
        <v>0</v>
      </c>
    </row>
    <row r="14038" spans="1:4">
      <c r="A14038" s="74" t="s">
        <v>8594</v>
      </c>
      <c r="B14038" s="74" t="str">
        <f ca="1">IFERROR(__xludf.DUMMYFUNCTION("IF(REGEXMATCH(A14038,""wealth planning""),""Script 1"",""-"")"),"-")</f>
        <v>-</v>
      </c>
      <c r="C14038" s="74" t="str">
        <f t="shared" si="110"/>
        <v>Rizal AsyrafStatus is reachable</v>
      </c>
      <c r="D14038" s="74">
        <f t="shared" si="111"/>
        <v>0</v>
      </c>
    </row>
    <row r="14039" spans="1:4">
      <c r="A14039" s="149">
        <v>45566</v>
      </c>
      <c r="B14039" s="74" t="str">
        <f ca="1">IFERROR(__xludf.DUMMYFUNCTION("IF(REGEXMATCH(A14039,""wealth planning""),""Script 1"",""-"")"),"#VALUE!")</f>
        <v>#VALUE!</v>
      </c>
      <c r="C14039" s="74" t="str">
        <f t="shared" si="110"/>
        <v>Rizal Asyraf</v>
      </c>
      <c r="D14039" s="74">
        <f t="shared" si="111"/>
        <v>0</v>
      </c>
    </row>
    <row r="14040" spans="1:4">
      <c r="A14040" s="149">
        <v>45566</v>
      </c>
      <c r="B14040" s="74" t="str">
        <f ca="1">IFERROR(__xludf.DUMMYFUNCTION("IF(REGEXMATCH(A14040,""wealth planning""),""Script 1"",""-"")"),"#VALUE!")</f>
        <v>#VALUE!</v>
      </c>
      <c r="C14040" s="149">
        <f t="shared" si="110"/>
        <v>45566</v>
      </c>
      <c r="D14040" s="74" t="str">
        <f t="shared" si="111"/>
        <v>Rizal AsyrafStatus is reachable</v>
      </c>
    </row>
    <row r="14041" spans="1:4">
      <c r="A14041" s="74" t="s">
        <v>8223</v>
      </c>
      <c r="B14041" s="74" t="str">
        <f ca="1">IFERROR(__xludf.DUMMYFUNCTION("IF(REGEXMATCH(A14041,""wealth planning""),""Script 1"",""-"")"),"Script 1")</f>
        <v>Script 1</v>
      </c>
      <c r="C14041" s="149">
        <f t="shared" si="110"/>
        <v>45566</v>
      </c>
      <c r="D14041" s="74" t="str">
        <f t="shared" si="111"/>
        <v>Rizal Asyraf</v>
      </c>
    </row>
    <row r="14042" spans="1:4">
      <c r="B14042" s="74" t="str">
        <f ca="1">IFERROR(__xludf.DUMMYFUNCTION("IF(REGEXMATCH(A14042,""wealth planning""),""Script 1"",""-"")"),"-")</f>
        <v>-</v>
      </c>
      <c r="C14042" s="74" t="str">
        <f t="shared" si="110"/>
        <v>You: Hai assalamualaikum Rizal,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042" s="149">
        <f t="shared" si="111"/>
        <v>45566</v>
      </c>
    </row>
    <row r="14043" spans="1:4">
      <c r="B14043" s="74" t="str">
        <f ca="1">IFERROR(__xludf.DUMMYFUNCTION("IF(REGEXMATCH(A14043,""wealth planning""),""Script 1"",""-"")"),"-")</f>
        <v>-</v>
      </c>
      <c r="C14043" s="74">
        <f t="shared" si="110"/>
        <v>0</v>
      </c>
      <c r="D14043" s="149">
        <f t="shared" si="111"/>
        <v>45566</v>
      </c>
    </row>
    <row r="14044" spans="1:4">
      <c r="B14044" s="74" t="str">
        <f ca="1">IFERROR(__xludf.DUMMYFUNCTION("IF(REGEXMATCH(A14044,""wealth planning""),""Script 1"",""-"")"),"-")</f>
        <v>-</v>
      </c>
      <c r="C14044" s="74">
        <f t="shared" si="110"/>
        <v>0</v>
      </c>
      <c r="D14044" s="74" t="str">
        <f t="shared" si="111"/>
        <v>You: Hai assalamualaikum Rizal,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045" spans="1:4">
      <c r="A14045" s="74" t="s">
        <v>8596</v>
      </c>
      <c r="B14045" s="74" t="str">
        <f ca="1">IFERROR(__xludf.DUMMYFUNCTION("IF(REGEXMATCH(A14045,""wealth planning""),""Script 1"",""-"")"),"-")</f>
        <v>-</v>
      </c>
      <c r="C14045" s="74">
        <f t="shared" si="110"/>
        <v>0</v>
      </c>
      <c r="D14045" s="74">
        <f t="shared" si="111"/>
        <v>0</v>
      </c>
    </row>
    <row r="14046" spans="1:4">
      <c r="A14046" s="74" t="s">
        <v>8596</v>
      </c>
      <c r="B14046" s="74" t="str">
        <f ca="1">IFERROR(__xludf.DUMMYFUNCTION("IF(REGEXMATCH(A14046,""wealth planning""),""Script 1"",""-"")"),"-")</f>
        <v>-</v>
      </c>
      <c r="C14046" s="74" t="str">
        <f t="shared" si="110"/>
        <v>Hazwan Faiz</v>
      </c>
      <c r="D14046" s="74">
        <f t="shared" si="111"/>
        <v>0</v>
      </c>
    </row>
    <row r="14047" spans="1:4">
      <c r="A14047" s="149">
        <v>45566</v>
      </c>
      <c r="B14047" s="74" t="str">
        <f ca="1">IFERROR(__xludf.DUMMYFUNCTION("IF(REGEXMATCH(A14047,""wealth planning""),""Script 1"",""-"")"),"#VALUE!")</f>
        <v>#VALUE!</v>
      </c>
      <c r="C14047" s="74" t="str">
        <f t="shared" si="110"/>
        <v>Hazwan Faiz</v>
      </c>
      <c r="D14047" s="74">
        <f t="shared" si="111"/>
        <v>0</v>
      </c>
    </row>
    <row r="14048" spans="1:4">
      <c r="A14048" s="149">
        <v>45566</v>
      </c>
      <c r="B14048" s="74" t="str">
        <f ca="1">IFERROR(__xludf.DUMMYFUNCTION("IF(REGEXMATCH(A14048,""wealth planning""),""Script 1"",""-"")"),"#VALUE!")</f>
        <v>#VALUE!</v>
      </c>
      <c r="C14048" s="149">
        <f t="shared" si="110"/>
        <v>45566</v>
      </c>
      <c r="D14048" s="74" t="str">
        <f t="shared" si="111"/>
        <v>Hazwan Faiz</v>
      </c>
    </row>
    <row r="14049" spans="1:4">
      <c r="A14049" s="74" t="s">
        <v>8597</v>
      </c>
      <c r="B14049" s="74" t="str">
        <f ca="1">IFERROR(__xludf.DUMMYFUNCTION("IF(REGEXMATCH(A14049,""wealth planning""),""Script 1"",""-"")"),"Script 1")</f>
        <v>Script 1</v>
      </c>
      <c r="C14049" s="149">
        <f t="shared" si="110"/>
        <v>45566</v>
      </c>
      <c r="D14049" s="74" t="str">
        <f t="shared" si="111"/>
        <v>Hazwan Faiz</v>
      </c>
    </row>
    <row r="14050" spans="1:4">
      <c r="B14050" s="74" t="str">
        <f ca="1">IFERROR(__xludf.DUMMYFUNCTION("IF(REGEXMATCH(A14050,""wealth planning""),""Script 1"",""-"")"),"-")</f>
        <v>-</v>
      </c>
      <c r="C14050" s="74" t="str">
        <f t="shared" si="110"/>
        <v>You: Hai assalamualaikum Hazwan,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050" s="149">
        <f t="shared" si="111"/>
        <v>45566</v>
      </c>
    </row>
    <row r="14051" spans="1:4">
      <c r="B14051" s="74" t="str">
        <f ca="1">IFERROR(__xludf.DUMMYFUNCTION("IF(REGEXMATCH(A14051,""wealth planning""),""Script 1"",""-"")"),"-")</f>
        <v>-</v>
      </c>
      <c r="C14051" s="74">
        <f t="shared" si="110"/>
        <v>0</v>
      </c>
      <c r="D14051" s="149">
        <f t="shared" si="111"/>
        <v>45566</v>
      </c>
    </row>
    <row r="14052" spans="1:4">
      <c r="B14052" s="74" t="str">
        <f ca="1">IFERROR(__xludf.DUMMYFUNCTION("IF(REGEXMATCH(A14052,""wealth planning""),""Script 1"",""-"")"),"-")</f>
        <v>-</v>
      </c>
      <c r="C14052" s="74">
        <f t="shared" si="110"/>
        <v>0</v>
      </c>
      <c r="D14052" s="74" t="str">
        <f t="shared" si="111"/>
        <v>You: Hai assalamualaikum Hazwan,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053" spans="1:4">
      <c r="A14053" s="74" t="s">
        <v>8599</v>
      </c>
      <c r="B14053" s="74" t="str">
        <f ca="1">IFERROR(__xludf.DUMMYFUNCTION("IF(REGEXMATCH(A14053,""wealth planning""),""Script 1"",""-"")"),"-")</f>
        <v>-</v>
      </c>
      <c r="C14053" s="74">
        <f t="shared" si="110"/>
        <v>0</v>
      </c>
      <c r="D14053" s="74">
        <f t="shared" si="111"/>
        <v>0</v>
      </c>
    </row>
    <row r="14054" spans="1:4">
      <c r="A14054" s="74" t="s">
        <v>8599</v>
      </c>
      <c r="B14054" s="74" t="str">
        <f ca="1">IFERROR(__xludf.DUMMYFUNCTION("IF(REGEXMATCH(A14054,""wealth planning""),""Script 1"",""-"")"),"-")</f>
        <v>-</v>
      </c>
      <c r="C14054" s="74" t="str">
        <f t="shared" si="110"/>
        <v>Nur Nabilah Izzati</v>
      </c>
      <c r="D14054" s="74">
        <f t="shared" si="111"/>
        <v>0</v>
      </c>
    </row>
    <row r="14055" spans="1:4">
      <c r="A14055" s="149">
        <v>45566</v>
      </c>
      <c r="B14055" s="74" t="str">
        <f ca="1">IFERROR(__xludf.DUMMYFUNCTION("IF(REGEXMATCH(A14055,""wealth planning""),""Script 1"",""-"")"),"#VALUE!")</f>
        <v>#VALUE!</v>
      </c>
      <c r="C14055" s="74" t="str">
        <f t="shared" si="110"/>
        <v>Nur Nabilah Izzati</v>
      </c>
      <c r="D14055" s="74">
        <f t="shared" si="111"/>
        <v>0</v>
      </c>
    </row>
    <row r="14056" spans="1:4">
      <c r="A14056" s="149">
        <v>45566</v>
      </c>
      <c r="B14056" s="74" t="str">
        <f ca="1">IFERROR(__xludf.DUMMYFUNCTION("IF(REGEXMATCH(A14056,""wealth planning""),""Script 1"",""-"")"),"#VALUE!")</f>
        <v>#VALUE!</v>
      </c>
      <c r="C14056" s="149">
        <f t="shared" si="110"/>
        <v>45566</v>
      </c>
      <c r="D14056" s="74" t="str">
        <f t="shared" si="111"/>
        <v>Nur Nabilah Izzati</v>
      </c>
    </row>
    <row r="14057" spans="1:4">
      <c r="A14057" s="74" t="s">
        <v>8600</v>
      </c>
      <c r="B14057" s="74" t="str">
        <f ca="1">IFERROR(__xludf.DUMMYFUNCTION("IF(REGEXMATCH(A14057,""wealth planning""),""Script 1"",""-"")"),"Script 1")</f>
        <v>Script 1</v>
      </c>
      <c r="C14057" s="149">
        <f t="shared" si="110"/>
        <v>45566</v>
      </c>
      <c r="D14057" s="74" t="str">
        <f t="shared" si="111"/>
        <v>Nur Nabilah Izzati</v>
      </c>
    </row>
    <row r="14058" spans="1:4">
      <c r="B14058" s="74" t="str">
        <f ca="1">IFERROR(__xludf.DUMMYFUNCTION("IF(REGEXMATCH(A14058,""wealth planning""),""Script 1"",""-"")"),"-")</f>
        <v>-</v>
      </c>
      <c r="C14058" s="74" t="str">
        <f t="shared" si="110"/>
        <v>You: Hai assalamualaikum Nur Nabilah 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058" s="149">
        <f t="shared" si="111"/>
        <v>45566</v>
      </c>
    </row>
    <row r="14059" spans="1:4">
      <c r="B14059" s="74" t="str">
        <f ca="1">IFERROR(__xludf.DUMMYFUNCTION("IF(REGEXMATCH(A14059,""wealth planning""),""Script 1"",""-"")"),"-")</f>
        <v>-</v>
      </c>
      <c r="C14059" s="74">
        <f t="shared" si="110"/>
        <v>0</v>
      </c>
      <c r="D14059" s="149">
        <f t="shared" si="111"/>
        <v>45566</v>
      </c>
    </row>
    <row r="14060" spans="1:4">
      <c r="B14060" s="74" t="str">
        <f ca="1">IFERROR(__xludf.DUMMYFUNCTION("IF(REGEXMATCH(A14060,""wealth planning""),""Script 1"",""-"")"),"-")</f>
        <v>-</v>
      </c>
      <c r="C14060" s="74">
        <f t="shared" si="110"/>
        <v>0</v>
      </c>
      <c r="D14060" s="74" t="str">
        <f t="shared" si="111"/>
        <v>You: Hai assalamualaikum Nur Nabilah 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061" spans="1:4">
      <c r="B14061" s="74" t="str">
        <f ca="1">IFERROR(__xludf.DUMMYFUNCTION("IF(REGEXMATCH(A14061,""wealth planning""),""Script 1"",""-"")"),"-")</f>
        <v>-</v>
      </c>
      <c r="C14061" s="74">
        <f t="shared" si="110"/>
        <v>0</v>
      </c>
      <c r="D14061" s="74">
        <f t="shared" si="111"/>
        <v>0</v>
      </c>
    </row>
    <row r="14062" spans="1:4">
      <c r="A14062" s="74" t="s">
        <v>8603</v>
      </c>
      <c r="B14062" s="74" t="str">
        <f ca="1">IFERROR(__xludf.DUMMYFUNCTION("IF(REGEXMATCH(A14062,""wealth planning""),""Script 1"",""-"")"),"-")</f>
        <v>-</v>
      </c>
      <c r="C14062" s="74">
        <f t="shared" si="110"/>
        <v>0</v>
      </c>
      <c r="D14062" s="74">
        <f t="shared" si="111"/>
        <v>0</v>
      </c>
    </row>
    <row r="14063" spans="1:4">
      <c r="A14063" s="149">
        <v>45566</v>
      </c>
      <c r="B14063" s="74" t="str">
        <f ca="1">IFERROR(__xludf.DUMMYFUNCTION("IF(REGEXMATCH(A14063,""wealth planning""),""Script 1"",""-"")"),"#VALUE!")</f>
        <v>#VALUE!</v>
      </c>
      <c r="C14063" s="74" t="str">
        <f t="shared" si="110"/>
        <v>Muhamad Syahmi Mohd Nazri</v>
      </c>
      <c r="D14063" s="74">
        <f t="shared" si="111"/>
        <v>0</v>
      </c>
    </row>
    <row r="14064" spans="1:4">
      <c r="A14064" s="149">
        <v>45566</v>
      </c>
      <c r="B14064" s="74" t="str">
        <f ca="1">IFERROR(__xludf.DUMMYFUNCTION("IF(REGEXMATCH(A14064,""wealth planning""),""Script 1"",""-"")"),"#VALUE!")</f>
        <v>#VALUE!</v>
      </c>
      <c r="C14064" s="149">
        <f t="shared" si="110"/>
        <v>45566</v>
      </c>
      <c r="D14064" s="74">
        <f t="shared" si="111"/>
        <v>0</v>
      </c>
    </row>
    <row r="14065" spans="1:4">
      <c r="A14065" s="74" t="s">
        <v>7100</v>
      </c>
      <c r="B14065" s="74" t="str">
        <f ca="1">IFERROR(__xludf.DUMMYFUNCTION("IF(REGEXMATCH(A14065,""wealth planning""),""Script 1"",""-"")"),"Script 1")</f>
        <v>Script 1</v>
      </c>
      <c r="C14065" s="149">
        <f t="shared" si="110"/>
        <v>45566</v>
      </c>
      <c r="D14065" s="74" t="str">
        <f t="shared" si="111"/>
        <v>Muhamad Syahmi Mohd Nazri</v>
      </c>
    </row>
    <row r="14066" spans="1:4">
      <c r="B14066" s="74" t="str">
        <f ca="1">IFERROR(__xludf.DUMMYFUNCTION("IF(REGEXMATCH(A14066,""wealth planning""),""Script 1"",""-"")"),"-")</f>
        <v>-</v>
      </c>
      <c r="C14066" s="74" t="str">
        <f t="shared" si="110"/>
        <v>You: Hai assalamualaikum Syahmi,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066" s="149">
        <f t="shared" si="111"/>
        <v>45566</v>
      </c>
    </row>
    <row r="14067" spans="1:4">
      <c r="B14067" s="74" t="str">
        <f ca="1">IFERROR(__xludf.DUMMYFUNCTION("IF(REGEXMATCH(A14067,""wealth planning""),""Script 1"",""-"")"),"-")</f>
        <v>-</v>
      </c>
      <c r="C14067" s="74">
        <f t="shared" si="110"/>
        <v>0</v>
      </c>
      <c r="D14067" s="149">
        <f t="shared" si="111"/>
        <v>45566</v>
      </c>
    </row>
    <row r="14068" spans="1:4">
      <c r="B14068" s="74" t="str">
        <f ca="1">IFERROR(__xludf.DUMMYFUNCTION("IF(REGEXMATCH(A14068,""wealth planning""),""Script 1"",""-"")"),"-")</f>
        <v>-</v>
      </c>
      <c r="C14068" s="74">
        <f t="shared" si="110"/>
        <v>0</v>
      </c>
      <c r="D14068" s="74" t="str">
        <f t="shared" si="111"/>
        <v>You: Hai assalamualaikum Syahmi,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069" spans="1:4">
      <c r="B14069" s="74" t="str">
        <f ca="1">IFERROR(__xludf.DUMMYFUNCTION("IF(REGEXMATCH(A14069,""wealth planning""),""Script 1"",""-"")"),"-")</f>
        <v>-</v>
      </c>
      <c r="C14069" s="74">
        <f t="shared" si="110"/>
        <v>0</v>
      </c>
      <c r="D14069" s="74">
        <f t="shared" si="111"/>
        <v>0</v>
      </c>
    </row>
    <row r="14070" spans="1:4">
      <c r="A14070" s="74" t="s">
        <v>8606</v>
      </c>
      <c r="B14070" s="74" t="str">
        <f ca="1">IFERROR(__xludf.DUMMYFUNCTION("IF(REGEXMATCH(A14070,""wealth planning""),""Script 1"",""-"")"),"-")</f>
        <v>-</v>
      </c>
      <c r="C14070" s="74">
        <f t="shared" si="110"/>
        <v>0</v>
      </c>
      <c r="D14070" s="74">
        <f t="shared" si="111"/>
        <v>0</v>
      </c>
    </row>
    <row r="14071" spans="1:4">
      <c r="A14071" s="149">
        <v>45566</v>
      </c>
      <c r="B14071" s="74" t="str">
        <f ca="1">IFERROR(__xludf.DUMMYFUNCTION("IF(REGEXMATCH(A14071,""wealth planning""),""Script 1"",""-"")"),"#VALUE!")</f>
        <v>#VALUE!</v>
      </c>
      <c r="C14071" s="74" t="str">
        <f t="shared" si="110"/>
        <v>Syazwani Zaihan</v>
      </c>
      <c r="D14071" s="74">
        <f t="shared" si="111"/>
        <v>0</v>
      </c>
    </row>
    <row r="14072" spans="1:4">
      <c r="A14072" s="149">
        <v>45566</v>
      </c>
      <c r="B14072" s="74" t="str">
        <f ca="1">IFERROR(__xludf.DUMMYFUNCTION("IF(REGEXMATCH(A14072,""wealth planning""),""Script 1"",""-"")"),"#VALUE!")</f>
        <v>#VALUE!</v>
      </c>
      <c r="C14072" s="149">
        <f t="shared" si="110"/>
        <v>45566</v>
      </c>
      <c r="D14072" s="74">
        <f t="shared" si="111"/>
        <v>0</v>
      </c>
    </row>
    <row r="14073" spans="1:4">
      <c r="A14073" s="74" t="s">
        <v>7348</v>
      </c>
      <c r="B14073" s="74" t="str">
        <f ca="1">IFERROR(__xludf.DUMMYFUNCTION("IF(REGEXMATCH(A14073,""wealth planning""),""Script 1"",""-"")"),"Script 1")</f>
        <v>Script 1</v>
      </c>
      <c r="C14073" s="149">
        <f t="shared" si="110"/>
        <v>45566</v>
      </c>
      <c r="D14073" s="74" t="str">
        <f t="shared" si="111"/>
        <v>Syazwani Zaihan</v>
      </c>
    </row>
    <row r="14074" spans="1:4">
      <c r="B14074" s="74" t="str">
        <f ca="1">IFERROR(__xludf.DUMMYFUNCTION("IF(REGEXMATCH(A14074,""wealth planning""),""Script 1"",""-"")"),"-")</f>
        <v>-</v>
      </c>
      <c r="C14074" s="74" t="str">
        <f t="shared" si="110"/>
        <v>You: Hai assalamualaikum Syazwani,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074" s="149">
        <f t="shared" si="111"/>
        <v>45566</v>
      </c>
    </row>
    <row r="14075" spans="1:4">
      <c r="B14075" s="74" t="str">
        <f ca="1">IFERROR(__xludf.DUMMYFUNCTION("IF(REGEXMATCH(A14075,""wealth planning""),""Script 1"",""-"")"),"-")</f>
        <v>-</v>
      </c>
      <c r="C14075" s="74">
        <f t="shared" si="110"/>
        <v>0</v>
      </c>
      <c r="D14075" s="149">
        <f t="shared" si="111"/>
        <v>45566</v>
      </c>
    </row>
    <row r="14076" spans="1:4">
      <c r="B14076" s="74" t="str">
        <f ca="1">IFERROR(__xludf.DUMMYFUNCTION("IF(REGEXMATCH(A14076,""wealth planning""),""Script 1"",""-"")"),"-")</f>
        <v>-</v>
      </c>
      <c r="C14076" s="74">
        <f t="shared" si="110"/>
        <v>0</v>
      </c>
      <c r="D14076" s="74" t="str">
        <f t="shared" si="111"/>
        <v>You: Hai assalamualaikum Syazwani,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077" spans="1:4">
      <c r="B14077" s="74" t="str">
        <f ca="1">IFERROR(__xludf.DUMMYFUNCTION("IF(REGEXMATCH(A14077,""wealth planning""),""Script 1"",""-"")"),"-")</f>
        <v>-</v>
      </c>
      <c r="C14077" s="74">
        <f t="shared" si="110"/>
        <v>0</v>
      </c>
      <c r="D14077" s="74">
        <f t="shared" si="111"/>
        <v>0</v>
      </c>
    </row>
    <row r="14078" spans="1:4">
      <c r="A14078" s="74" t="s">
        <v>8609</v>
      </c>
      <c r="B14078" s="74" t="str">
        <f ca="1">IFERROR(__xludf.DUMMYFUNCTION("IF(REGEXMATCH(A14078,""wealth planning""),""Script 1"",""-"")"),"-")</f>
        <v>-</v>
      </c>
      <c r="C14078" s="74">
        <f t="shared" si="110"/>
        <v>0</v>
      </c>
      <c r="D14078" s="74">
        <f t="shared" si="111"/>
        <v>0</v>
      </c>
    </row>
    <row r="14079" spans="1:4">
      <c r="A14079" s="149">
        <v>45566</v>
      </c>
      <c r="B14079" s="74" t="str">
        <f ca="1">IFERROR(__xludf.DUMMYFUNCTION("IF(REGEXMATCH(A14079,""wealth planning""),""Script 1"",""-"")"),"#VALUE!")</f>
        <v>#VALUE!</v>
      </c>
      <c r="C14079" s="74" t="str">
        <f t="shared" si="110"/>
        <v>Nurfareha Matussin</v>
      </c>
      <c r="D14079" s="74">
        <f t="shared" si="111"/>
        <v>0</v>
      </c>
    </row>
    <row r="14080" spans="1:4">
      <c r="A14080" s="149">
        <v>45566</v>
      </c>
      <c r="B14080" s="74" t="str">
        <f ca="1">IFERROR(__xludf.DUMMYFUNCTION("IF(REGEXMATCH(A14080,""wealth planning""),""Script 1"",""-"")"),"#VALUE!")</f>
        <v>#VALUE!</v>
      </c>
      <c r="C14080" s="149">
        <f t="shared" si="110"/>
        <v>45566</v>
      </c>
      <c r="D14080" s="74">
        <f t="shared" si="111"/>
        <v>0</v>
      </c>
    </row>
    <row r="14081" spans="1:4">
      <c r="A14081" s="74" t="s">
        <v>8610</v>
      </c>
      <c r="B14081" s="74" t="str">
        <f ca="1">IFERROR(__xludf.DUMMYFUNCTION("IF(REGEXMATCH(A14081,""wealth planning""),""Script 1"",""-"")"),"Script 1")</f>
        <v>Script 1</v>
      </c>
      <c r="C14081" s="149">
        <f t="shared" si="110"/>
        <v>45566</v>
      </c>
      <c r="D14081" s="74" t="str">
        <f t="shared" si="111"/>
        <v>Nurfareha Matussin</v>
      </c>
    </row>
    <row r="14082" spans="1:4">
      <c r="B14082" s="74" t="str">
        <f ca="1">IFERROR(__xludf.DUMMYFUNCTION("IF(REGEXMATCH(A14082,""wealth planning""),""Script 1"",""-"")"),"-")</f>
        <v>-</v>
      </c>
      <c r="C14082" s="74" t="str">
        <f t="shared" si="110"/>
        <v>You: Hai assalamualaikum Nurfareha,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082" s="149">
        <f t="shared" si="111"/>
        <v>45566</v>
      </c>
    </row>
    <row r="14083" spans="1:4">
      <c r="B14083" s="74" t="str">
        <f ca="1">IFERROR(__xludf.DUMMYFUNCTION("IF(REGEXMATCH(A14083,""wealth planning""),""Script 1"",""-"")"),"-")</f>
        <v>-</v>
      </c>
      <c r="C14083" s="74">
        <f t="shared" si="110"/>
        <v>0</v>
      </c>
      <c r="D14083" s="149">
        <f t="shared" si="111"/>
        <v>45566</v>
      </c>
    </row>
    <row r="14084" spans="1:4">
      <c r="B14084" s="74" t="str">
        <f ca="1">IFERROR(__xludf.DUMMYFUNCTION("IF(REGEXMATCH(A14084,""wealth planning""),""Script 1"",""-"")"),"-")</f>
        <v>-</v>
      </c>
      <c r="C14084" s="74">
        <f t="shared" si="110"/>
        <v>0</v>
      </c>
      <c r="D14084" s="74" t="str">
        <f t="shared" si="111"/>
        <v>You: Hai assalamualaikum Nurfareha,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085" spans="1:4">
      <c r="B14085" s="74" t="str">
        <f ca="1">IFERROR(__xludf.DUMMYFUNCTION("IF(REGEXMATCH(A14085,""wealth planning""),""Script 1"",""-"")"),"-")</f>
        <v>-</v>
      </c>
      <c r="C14085" s="74">
        <f t="shared" si="110"/>
        <v>0</v>
      </c>
      <c r="D14085" s="74">
        <f t="shared" si="111"/>
        <v>0</v>
      </c>
    </row>
    <row r="14086" spans="1:4">
      <c r="A14086" s="74" t="s">
        <v>8613</v>
      </c>
      <c r="B14086" s="74" t="str">
        <f ca="1">IFERROR(__xludf.DUMMYFUNCTION("IF(REGEXMATCH(A14086,""wealth planning""),""Script 1"",""-"")"),"-")</f>
        <v>-</v>
      </c>
      <c r="C14086" s="74">
        <f t="shared" si="110"/>
        <v>0</v>
      </c>
      <c r="D14086" s="74">
        <f t="shared" si="111"/>
        <v>0</v>
      </c>
    </row>
    <row r="14087" spans="1:4">
      <c r="A14087" s="149">
        <v>45566</v>
      </c>
      <c r="B14087" s="74" t="str">
        <f ca="1">IFERROR(__xludf.DUMMYFUNCTION("IF(REGEXMATCH(A14087,""wealth planning""),""Script 1"",""-"")"),"#VALUE!")</f>
        <v>#VALUE!</v>
      </c>
      <c r="C14087" s="74" t="str">
        <f t="shared" si="110"/>
        <v>Rabiatul Saharuddin</v>
      </c>
      <c r="D14087" s="74">
        <f t="shared" si="111"/>
        <v>0</v>
      </c>
    </row>
    <row r="14088" spans="1:4">
      <c r="A14088" s="149">
        <v>45566</v>
      </c>
      <c r="B14088" s="74" t="str">
        <f ca="1">IFERROR(__xludf.DUMMYFUNCTION("IF(REGEXMATCH(A14088,""wealth planning""),""Script 1"",""-"")"),"#VALUE!")</f>
        <v>#VALUE!</v>
      </c>
      <c r="C14088" s="149">
        <f t="shared" si="110"/>
        <v>45566</v>
      </c>
      <c r="D14088" s="74">
        <f t="shared" si="111"/>
        <v>0</v>
      </c>
    </row>
    <row r="14089" spans="1:4">
      <c r="A14089" s="74" t="s">
        <v>2998</v>
      </c>
      <c r="B14089" s="74" t="str">
        <f ca="1">IFERROR(__xludf.DUMMYFUNCTION("IF(REGEXMATCH(A14089,""wealth planning""),""Script 1"",""-"")"),"Script 1")</f>
        <v>Script 1</v>
      </c>
      <c r="C14089" s="149">
        <f t="shared" si="110"/>
        <v>45566</v>
      </c>
      <c r="D14089" s="74" t="str">
        <f t="shared" si="111"/>
        <v>Rabiatul Saharuddin</v>
      </c>
    </row>
    <row r="14090" spans="1:4">
      <c r="B14090" s="74" t="str">
        <f ca="1">IFERROR(__xludf.DUMMYFUNCTION("IF(REGEXMATCH(A14090,""wealth planning""),""Script 1"",""-"")"),"-")</f>
        <v>-</v>
      </c>
      <c r="C14090" s="74" t="str">
        <f t="shared" si="110"/>
        <v>You: Hai assalamualaikum Rabiatul,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090" s="149">
        <f t="shared" si="111"/>
        <v>45566</v>
      </c>
    </row>
    <row r="14091" spans="1:4">
      <c r="B14091" s="74" t="str">
        <f ca="1">IFERROR(__xludf.DUMMYFUNCTION("IF(REGEXMATCH(A14091,""wealth planning""),""Script 1"",""-"")"),"-")</f>
        <v>-</v>
      </c>
      <c r="C14091" s="74">
        <f t="shared" si="110"/>
        <v>0</v>
      </c>
      <c r="D14091" s="149">
        <f t="shared" si="111"/>
        <v>45566</v>
      </c>
    </row>
    <row r="14092" spans="1:4">
      <c r="B14092" s="74" t="str">
        <f ca="1">IFERROR(__xludf.DUMMYFUNCTION("IF(REGEXMATCH(A14092,""wealth planning""),""Script 1"",""-"")"),"-")</f>
        <v>-</v>
      </c>
      <c r="C14092" s="74">
        <f t="shared" si="110"/>
        <v>0</v>
      </c>
      <c r="D14092" s="74" t="str">
        <f t="shared" si="111"/>
        <v>You: Hai assalamualaikum Rabiatul,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093" spans="1:4">
      <c r="A14093" s="74" t="s">
        <v>8615</v>
      </c>
      <c r="B14093" s="74" t="str">
        <f ca="1">IFERROR(__xludf.DUMMYFUNCTION("IF(REGEXMATCH(A14093,""wealth planning""),""Script 1"",""-"")"),"-")</f>
        <v>-</v>
      </c>
      <c r="C14093" s="74">
        <f t="shared" si="110"/>
        <v>0</v>
      </c>
      <c r="D14093" s="74">
        <f t="shared" si="111"/>
        <v>0</v>
      </c>
    </row>
    <row r="14094" spans="1:4">
      <c r="A14094" s="74" t="s">
        <v>8616</v>
      </c>
      <c r="B14094" s="74" t="str">
        <f ca="1">IFERROR(__xludf.DUMMYFUNCTION("IF(REGEXMATCH(A14094,""wealth planning""),""Script 1"",""-"")"),"-")</f>
        <v>-</v>
      </c>
      <c r="C14094" s="74" t="str">
        <f t="shared" si="110"/>
        <v>Fatin AzhanStatus is reachable</v>
      </c>
      <c r="D14094" s="74">
        <f t="shared" si="111"/>
        <v>0</v>
      </c>
    </row>
    <row r="14095" spans="1:4">
      <c r="A14095" s="149">
        <v>45566</v>
      </c>
      <c r="B14095" s="74" t="str">
        <f ca="1">IFERROR(__xludf.DUMMYFUNCTION("IF(REGEXMATCH(A14095,""wealth planning""),""Script 1"",""-"")"),"#VALUE!")</f>
        <v>#VALUE!</v>
      </c>
      <c r="C14095" s="74" t="str">
        <f t="shared" si="110"/>
        <v>Fatin Azhan</v>
      </c>
      <c r="D14095" s="74">
        <f t="shared" si="111"/>
        <v>0</v>
      </c>
    </row>
    <row r="14096" spans="1:4">
      <c r="A14096" s="149">
        <v>45566</v>
      </c>
      <c r="B14096" s="74" t="str">
        <f ca="1">IFERROR(__xludf.DUMMYFUNCTION("IF(REGEXMATCH(A14096,""wealth planning""),""Script 1"",""-"")"),"#VALUE!")</f>
        <v>#VALUE!</v>
      </c>
      <c r="C14096" s="149">
        <f t="shared" si="110"/>
        <v>45566</v>
      </c>
      <c r="D14096" s="74" t="str">
        <f t="shared" si="111"/>
        <v>Fatin AzhanStatus is reachable</v>
      </c>
    </row>
    <row r="14097" spans="1:4">
      <c r="A14097" s="74" t="s">
        <v>3004</v>
      </c>
      <c r="B14097" s="74" t="str">
        <f ca="1">IFERROR(__xludf.DUMMYFUNCTION("IF(REGEXMATCH(A14097,""wealth planning""),""Script 1"",""-"")"),"Script 1")</f>
        <v>Script 1</v>
      </c>
      <c r="C14097" s="149">
        <f t="shared" si="110"/>
        <v>45566</v>
      </c>
      <c r="D14097" s="74" t="str">
        <f t="shared" si="111"/>
        <v>Fatin Azhan</v>
      </c>
    </row>
    <row r="14098" spans="1:4">
      <c r="B14098" s="74" t="str">
        <f ca="1">IFERROR(__xludf.DUMMYFUNCTION("IF(REGEXMATCH(A14098,""wealth planning""),""Script 1"",""-"")"),"-")</f>
        <v>-</v>
      </c>
      <c r="C14098" s="74" t="str">
        <f t="shared" si="110"/>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098" s="149">
        <f t="shared" si="111"/>
        <v>45566</v>
      </c>
    </row>
    <row r="14099" spans="1:4">
      <c r="B14099" s="74" t="str">
        <f ca="1">IFERROR(__xludf.DUMMYFUNCTION("IF(REGEXMATCH(A14099,""wealth planning""),""Script 1"",""-"")"),"-")</f>
        <v>-</v>
      </c>
      <c r="C14099" s="74">
        <f t="shared" si="110"/>
        <v>0</v>
      </c>
      <c r="D14099" s="149">
        <f t="shared" si="111"/>
        <v>45566</v>
      </c>
    </row>
    <row r="14100" spans="1:4">
      <c r="B14100" s="74" t="str">
        <f ca="1">IFERROR(__xludf.DUMMYFUNCTION("IF(REGEXMATCH(A14100,""wealth planning""),""Script 1"",""-"")"),"-")</f>
        <v>-</v>
      </c>
      <c r="C14100" s="74">
        <f t="shared" si="110"/>
        <v>0</v>
      </c>
      <c r="D14100" s="74" t="str">
        <f t="shared" si="111"/>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101" spans="1:4">
      <c r="A14101" s="74" t="s">
        <v>8618</v>
      </c>
      <c r="B14101" s="74" t="str">
        <f ca="1">IFERROR(__xludf.DUMMYFUNCTION("IF(REGEXMATCH(A14101,""wealth planning""),""Script 1"",""-"")"),"-")</f>
        <v>-</v>
      </c>
      <c r="C14101" s="74">
        <f t="shared" si="110"/>
        <v>0</v>
      </c>
      <c r="D14101" s="74">
        <f t="shared" si="111"/>
        <v>0</v>
      </c>
    </row>
    <row r="14102" spans="1:4">
      <c r="A14102" s="74" t="s">
        <v>8618</v>
      </c>
      <c r="B14102" s="74" t="str">
        <f ca="1">IFERROR(__xludf.DUMMYFUNCTION("IF(REGEXMATCH(A14102,""wealth planning""),""Script 1"",""-"")"),"-")</f>
        <v>-</v>
      </c>
      <c r="C14102" s="74" t="str">
        <f t="shared" si="110"/>
        <v>Akmal Izudin</v>
      </c>
      <c r="D14102" s="74">
        <f t="shared" si="111"/>
        <v>0</v>
      </c>
    </row>
    <row r="14103" spans="1:4">
      <c r="A14103" s="149">
        <v>45566</v>
      </c>
      <c r="B14103" s="74" t="str">
        <f ca="1">IFERROR(__xludf.DUMMYFUNCTION("IF(REGEXMATCH(A14103,""wealth planning""),""Script 1"",""-"")"),"#VALUE!")</f>
        <v>#VALUE!</v>
      </c>
      <c r="C14103" s="74" t="str">
        <f t="shared" si="110"/>
        <v>Akmal Izudin</v>
      </c>
      <c r="D14103" s="74">
        <f t="shared" si="111"/>
        <v>0</v>
      </c>
    </row>
    <row r="14104" spans="1:4">
      <c r="A14104" s="149">
        <v>45566</v>
      </c>
      <c r="B14104" s="74" t="str">
        <f ca="1">IFERROR(__xludf.DUMMYFUNCTION("IF(REGEXMATCH(A14104,""wealth planning""),""Script 1"",""-"")"),"#VALUE!")</f>
        <v>#VALUE!</v>
      </c>
      <c r="C14104" s="149">
        <f t="shared" si="110"/>
        <v>45566</v>
      </c>
      <c r="D14104" s="74" t="str">
        <f t="shared" si="111"/>
        <v>Akmal Izudin</v>
      </c>
    </row>
    <row r="14105" spans="1:4">
      <c r="A14105" s="74" t="s">
        <v>3839</v>
      </c>
      <c r="B14105" s="74" t="str">
        <f ca="1">IFERROR(__xludf.DUMMYFUNCTION("IF(REGEXMATCH(A14105,""wealth planning""),""Script 1"",""-"")"),"Script 1")</f>
        <v>Script 1</v>
      </c>
      <c r="C14105" s="149">
        <f t="shared" si="110"/>
        <v>45566</v>
      </c>
      <c r="D14105" s="74" t="str">
        <f t="shared" si="111"/>
        <v>Akmal Izudin</v>
      </c>
    </row>
    <row r="14106" spans="1:4">
      <c r="B14106" s="74" t="str">
        <f ca="1">IFERROR(__xludf.DUMMYFUNCTION("IF(REGEXMATCH(A14106,""wealth planning""),""Script 1"",""-"")"),"-")</f>
        <v>-</v>
      </c>
      <c r="C14106" s="74" t="str">
        <f t="shared" si="110"/>
        <v>You: Hai assalamualaikum Akmal,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106" s="149">
        <f t="shared" si="111"/>
        <v>45566</v>
      </c>
    </row>
    <row r="14107" spans="1:4">
      <c r="B14107" s="74" t="str">
        <f ca="1">IFERROR(__xludf.DUMMYFUNCTION("IF(REGEXMATCH(A14107,""wealth planning""),""Script 1"",""-"")"),"-")</f>
        <v>-</v>
      </c>
      <c r="C14107" s="74">
        <f t="shared" si="110"/>
        <v>0</v>
      </c>
      <c r="D14107" s="149">
        <f t="shared" si="111"/>
        <v>45566</v>
      </c>
    </row>
    <row r="14108" spans="1:4">
      <c r="B14108" s="74" t="str">
        <f ca="1">IFERROR(__xludf.DUMMYFUNCTION("IF(REGEXMATCH(A14108,""wealth planning""),""Script 1"",""-"")"),"-")</f>
        <v>-</v>
      </c>
      <c r="C14108" s="74">
        <f t="shared" si="110"/>
        <v>0</v>
      </c>
      <c r="D14108" s="74" t="str">
        <f t="shared" si="111"/>
        <v>You: Hai assalamualaikum Akmal,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109" spans="1:4">
      <c r="B14109" s="74" t="str">
        <f ca="1">IFERROR(__xludf.DUMMYFUNCTION("IF(REGEXMATCH(A14109,""wealth planning""),""Script 1"",""-"")"),"-")</f>
        <v>-</v>
      </c>
      <c r="C14109" s="74">
        <f t="shared" si="110"/>
        <v>0</v>
      </c>
      <c r="D14109" s="74">
        <f t="shared" si="111"/>
        <v>0</v>
      </c>
    </row>
    <row r="14110" spans="1:4">
      <c r="A14110" s="74" t="s">
        <v>8621</v>
      </c>
      <c r="B14110" s="74" t="str">
        <f ca="1">IFERROR(__xludf.DUMMYFUNCTION("IF(REGEXMATCH(A14110,""wealth planning""),""Script 1"",""-"")"),"-")</f>
        <v>-</v>
      </c>
      <c r="C14110" s="74">
        <f t="shared" si="110"/>
        <v>0</v>
      </c>
      <c r="D14110" s="74">
        <f t="shared" si="111"/>
        <v>0</v>
      </c>
    </row>
    <row r="14111" spans="1:4">
      <c r="A14111" s="149">
        <v>45566</v>
      </c>
      <c r="B14111" s="74" t="str">
        <f ca="1">IFERROR(__xludf.DUMMYFUNCTION("IF(REGEXMATCH(A14111,""wealth planning""),""Script 1"",""-"")"),"#VALUE!")</f>
        <v>#VALUE!</v>
      </c>
      <c r="C14111" s="74" t="str">
        <f t="shared" si="110"/>
        <v>Azmaliza Abu Rudin</v>
      </c>
      <c r="D14111" s="74">
        <f t="shared" si="111"/>
        <v>0</v>
      </c>
    </row>
    <row r="14112" spans="1:4">
      <c r="A14112" s="149">
        <v>45566</v>
      </c>
      <c r="B14112" s="74" t="str">
        <f ca="1">IFERROR(__xludf.DUMMYFUNCTION("IF(REGEXMATCH(A14112,""wealth planning""),""Script 1"",""-"")"),"#VALUE!")</f>
        <v>#VALUE!</v>
      </c>
      <c r="C14112" s="149">
        <f t="shared" si="110"/>
        <v>45566</v>
      </c>
      <c r="D14112" s="74">
        <f t="shared" si="111"/>
        <v>0</v>
      </c>
    </row>
    <row r="14113" spans="1:4">
      <c r="A14113" s="74" t="s">
        <v>8622</v>
      </c>
      <c r="B14113" s="74" t="str">
        <f ca="1">IFERROR(__xludf.DUMMYFUNCTION("IF(REGEXMATCH(A14113,""wealth planning""),""Script 1"",""-"")"),"Script 1")</f>
        <v>Script 1</v>
      </c>
      <c r="C14113" s="149">
        <f t="shared" si="110"/>
        <v>45566</v>
      </c>
      <c r="D14113" s="74" t="str">
        <f t="shared" si="111"/>
        <v>Azmaliza Abu Rudin</v>
      </c>
    </row>
    <row r="14114" spans="1:4">
      <c r="B14114" s="74" t="str">
        <f ca="1">IFERROR(__xludf.DUMMYFUNCTION("IF(REGEXMATCH(A14114,""wealth planning""),""Script 1"",""-"")"),"-")</f>
        <v>-</v>
      </c>
      <c r="C14114" s="74" t="str">
        <f t="shared" si="110"/>
        <v>You: Hai assalamualaikum Azmaliza,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114" s="149">
        <f t="shared" si="111"/>
        <v>45566</v>
      </c>
    </row>
    <row r="14115" spans="1:4">
      <c r="B14115" s="74" t="str">
        <f ca="1">IFERROR(__xludf.DUMMYFUNCTION("IF(REGEXMATCH(A14115,""wealth planning""),""Script 1"",""-"")"),"-")</f>
        <v>-</v>
      </c>
      <c r="C14115" s="74">
        <f t="shared" si="110"/>
        <v>0</v>
      </c>
      <c r="D14115" s="149">
        <f t="shared" si="111"/>
        <v>45566</v>
      </c>
    </row>
    <row r="14116" spans="1:4">
      <c r="B14116" s="74" t="str">
        <f ca="1">IFERROR(__xludf.DUMMYFUNCTION("IF(REGEXMATCH(A14116,""wealth planning""),""Script 1"",""-"")"),"-")</f>
        <v>-</v>
      </c>
      <c r="C14116" s="74">
        <f t="shared" si="110"/>
        <v>0</v>
      </c>
      <c r="D14116" s="74" t="str">
        <f t="shared" si="111"/>
        <v>You: Hai assalamualaikum Azmaliza,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117" spans="1:4">
      <c r="B14117" s="74" t="str">
        <f ca="1">IFERROR(__xludf.DUMMYFUNCTION("IF(REGEXMATCH(A14117,""wealth planning""),""Script 1"",""-"")"),"-")</f>
        <v>-</v>
      </c>
      <c r="C14117" s="74">
        <f t="shared" si="110"/>
        <v>0</v>
      </c>
      <c r="D14117" s="74">
        <f t="shared" si="111"/>
        <v>0</v>
      </c>
    </row>
    <row r="14118" spans="1:4">
      <c r="A14118" s="74" t="s">
        <v>8625</v>
      </c>
      <c r="B14118" s="74" t="str">
        <f ca="1">IFERROR(__xludf.DUMMYFUNCTION("IF(REGEXMATCH(A14118,""wealth planning""),""Script 1"",""-"")"),"-")</f>
        <v>-</v>
      </c>
      <c r="C14118" s="74">
        <f t="shared" si="110"/>
        <v>0</v>
      </c>
      <c r="D14118" s="74">
        <f t="shared" si="111"/>
        <v>0</v>
      </c>
    </row>
    <row r="14119" spans="1:4">
      <c r="A14119" s="149">
        <v>45566</v>
      </c>
      <c r="B14119" s="74" t="str">
        <f ca="1">IFERROR(__xludf.DUMMYFUNCTION("IF(REGEXMATCH(A14119,""wealth planning""),""Script 1"",""-"")"),"#VALUE!")</f>
        <v>#VALUE!</v>
      </c>
      <c r="C14119" s="74" t="str">
        <f t="shared" si="110"/>
        <v>Nur Shafiqah</v>
      </c>
      <c r="D14119" s="74">
        <f t="shared" si="111"/>
        <v>0</v>
      </c>
    </row>
    <row r="14120" spans="1:4">
      <c r="A14120" s="149">
        <v>45566</v>
      </c>
      <c r="B14120" s="74" t="str">
        <f ca="1">IFERROR(__xludf.DUMMYFUNCTION("IF(REGEXMATCH(A14120,""wealth planning""),""Script 1"",""-"")"),"#VALUE!")</f>
        <v>#VALUE!</v>
      </c>
      <c r="C14120" s="149">
        <f t="shared" si="110"/>
        <v>45566</v>
      </c>
      <c r="D14120" s="74">
        <f t="shared" si="111"/>
        <v>0</v>
      </c>
    </row>
    <row r="14121" spans="1:4">
      <c r="A14121" s="74" t="s">
        <v>5060</v>
      </c>
      <c r="B14121" s="74" t="str">
        <f ca="1">IFERROR(__xludf.DUMMYFUNCTION("IF(REGEXMATCH(A14121,""wealth planning""),""Script 1"",""-"")"),"Script 1")</f>
        <v>Script 1</v>
      </c>
      <c r="C14121" s="149">
        <f t="shared" si="110"/>
        <v>45566</v>
      </c>
      <c r="D14121" s="74" t="str">
        <f t="shared" si="111"/>
        <v>Nur Shafiqah</v>
      </c>
    </row>
    <row r="14122" spans="1:4">
      <c r="B14122" s="74" t="str">
        <f ca="1">IFERROR(__xludf.DUMMYFUNCTION("IF(REGEXMATCH(A14122,""wealth planning""),""Script 1"",""-"")"),"-")</f>
        <v>-</v>
      </c>
      <c r="C14122" s="74" t="str">
        <f t="shared" si="110"/>
        <v>You: Hai assalamualaikum Shafiqah,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122" s="149">
        <f t="shared" si="111"/>
        <v>45566</v>
      </c>
    </row>
    <row r="14123" spans="1:4">
      <c r="B14123" s="74" t="str">
        <f ca="1">IFERROR(__xludf.DUMMYFUNCTION("IF(REGEXMATCH(A14123,""wealth planning""),""Script 1"",""-"")"),"-")</f>
        <v>-</v>
      </c>
      <c r="C14123" s="74">
        <f t="shared" si="110"/>
        <v>0</v>
      </c>
      <c r="D14123" s="149">
        <f t="shared" si="111"/>
        <v>45566</v>
      </c>
    </row>
    <row r="14124" spans="1:4">
      <c r="B14124" s="74" t="str">
        <f ca="1">IFERROR(__xludf.DUMMYFUNCTION("IF(REGEXMATCH(A14124,""wealth planning""),""Script 1"",""-"")"),"-")</f>
        <v>-</v>
      </c>
      <c r="C14124" s="74">
        <f t="shared" si="110"/>
        <v>0</v>
      </c>
      <c r="D14124" s="74" t="str">
        <f t="shared" si="111"/>
        <v>You: Hai assalamualaikum Shafiqah,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125" spans="1:4">
      <c r="B14125" s="74" t="str">
        <f ca="1">IFERROR(__xludf.DUMMYFUNCTION("IF(REGEXMATCH(A14125,""wealth planning""),""Script 1"",""-"")"),"-")</f>
        <v>-</v>
      </c>
      <c r="C14125" s="74">
        <f t="shared" si="110"/>
        <v>0</v>
      </c>
      <c r="D14125" s="74">
        <f t="shared" si="111"/>
        <v>0</v>
      </c>
    </row>
    <row r="14126" spans="1:4">
      <c r="A14126" s="74" t="s">
        <v>8628</v>
      </c>
      <c r="B14126" s="74" t="str">
        <f ca="1">IFERROR(__xludf.DUMMYFUNCTION("IF(REGEXMATCH(A14126,""wealth planning""),""Script 1"",""-"")"),"-")</f>
        <v>-</v>
      </c>
      <c r="C14126" s="74">
        <f t="shared" si="110"/>
        <v>0</v>
      </c>
      <c r="D14126" s="74">
        <f t="shared" si="111"/>
        <v>0</v>
      </c>
    </row>
    <row r="14127" spans="1:4">
      <c r="A14127" s="149">
        <v>45566</v>
      </c>
      <c r="B14127" s="74" t="str">
        <f ca="1">IFERROR(__xludf.DUMMYFUNCTION("IF(REGEXMATCH(A14127,""wealth planning""),""Script 1"",""-"")"),"#VALUE!")</f>
        <v>#VALUE!</v>
      </c>
      <c r="C14127" s="74" t="str">
        <f t="shared" si="110"/>
        <v>KHAIRUN NADIA HASRIN</v>
      </c>
      <c r="D14127" s="74">
        <f t="shared" si="111"/>
        <v>0</v>
      </c>
    </row>
    <row r="14128" spans="1:4">
      <c r="A14128" s="149">
        <v>45566</v>
      </c>
      <c r="B14128" s="74" t="str">
        <f ca="1">IFERROR(__xludf.DUMMYFUNCTION("IF(REGEXMATCH(A14128,""wealth planning""),""Script 1"",""-"")"),"#VALUE!")</f>
        <v>#VALUE!</v>
      </c>
      <c r="C14128" s="149">
        <f t="shared" si="110"/>
        <v>45566</v>
      </c>
      <c r="D14128" s="74">
        <f t="shared" si="111"/>
        <v>0</v>
      </c>
    </row>
    <row r="14129" spans="1:4">
      <c r="A14129" s="74" t="s">
        <v>8629</v>
      </c>
      <c r="B14129" s="74" t="str">
        <f ca="1">IFERROR(__xludf.DUMMYFUNCTION("IF(REGEXMATCH(A14129,""wealth planning""),""Script 1"",""-"")"),"Script 1")</f>
        <v>Script 1</v>
      </c>
      <c r="C14129" s="149">
        <f t="shared" si="110"/>
        <v>45566</v>
      </c>
      <c r="D14129" s="74" t="str">
        <f t="shared" si="111"/>
        <v>KHAIRUN NADIA HASRIN</v>
      </c>
    </row>
    <row r="14130" spans="1:4">
      <c r="B14130" s="74" t="str">
        <f ca="1">IFERROR(__xludf.DUMMYFUNCTION("IF(REGEXMATCH(A14130,""wealth planning""),""Script 1"",""-"")"),"-")</f>
        <v>-</v>
      </c>
      <c r="C14130" s="74" t="str">
        <f t="shared" si="110"/>
        <v>You: Hai assalamualaikum Khairun Nadia,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130" s="149">
        <f t="shared" si="111"/>
        <v>45566</v>
      </c>
    </row>
    <row r="14131" spans="1:4">
      <c r="B14131" s="74" t="str">
        <f ca="1">IFERROR(__xludf.DUMMYFUNCTION("IF(REGEXMATCH(A14131,""wealth planning""),""Script 1"",""-"")"),"-")</f>
        <v>-</v>
      </c>
      <c r="C14131" s="74">
        <f t="shared" si="110"/>
        <v>0</v>
      </c>
      <c r="D14131" s="149">
        <f t="shared" si="111"/>
        <v>45566</v>
      </c>
    </row>
    <row r="14132" spans="1:4">
      <c r="B14132" s="74" t="str">
        <f ca="1">IFERROR(__xludf.DUMMYFUNCTION("IF(REGEXMATCH(A14132,""wealth planning""),""Script 1"",""-"")"),"-")</f>
        <v>-</v>
      </c>
      <c r="C14132" s="74">
        <f t="shared" si="110"/>
        <v>0</v>
      </c>
      <c r="D14132" s="74" t="str">
        <f t="shared" si="111"/>
        <v>You: Hai assalamualaikum Khairun Nadia,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133" spans="1:4">
      <c r="A14133" s="74" t="s">
        <v>8631</v>
      </c>
      <c r="B14133" s="74" t="str">
        <f ca="1">IFERROR(__xludf.DUMMYFUNCTION("IF(REGEXMATCH(A14133,""wealth planning""),""Script 1"",""-"")"),"-")</f>
        <v>-</v>
      </c>
      <c r="C14133" s="74">
        <f t="shared" si="110"/>
        <v>0</v>
      </c>
      <c r="D14133" s="74">
        <f t="shared" si="111"/>
        <v>0</v>
      </c>
    </row>
    <row r="14134" spans="1:4">
      <c r="A14134" s="74" t="s">
        <v>8632</v>
      </c>
      <c r="B14134" s="74" t="str">
        <f ca="1">IFERROR(__xludf.DUMMYFUNCTION("IF(REGEXMATCH(A14134,""wealth planning""),""Script 1"",""-"")"),"-")</f>
        <v>-</v>
      </c>
      <c r="C14134" s="74" t="str">
        <f t="shared" si="110"/>
        <v>Haikal ZaidiStatus is reachable</v>
      </c>
      <c r="D14134" s="74">
        <f t="shared" si="111"/>
        <v>0</v>
      </c>
    </row>
    <row r="14135" spans="1:4">
      <c r="A14135" s="149">
        <v>45566</v>
      </c>
      <c r="B14135" s="74" t="str">
        <f ca="1">IFERROR(__xludf.DUMMYFUNCTION("IF(REGEXMATCH(A14135,""wealth planning""),""Script 1"",""-"")"),"#VALUE!")</f>
        <v>#VALUE!</v>
      </c>
      <c r="C14135" s="74" t="str">
        <f t="shared" si="110"/>
        <v>Haikal Zaidi</v>
      </c>
      <c r="D14135" s="74">
        <f t="shared" si="111"/>
        <v>0</v>
      </c>
    </row>
    <row r="14136" spans="1:4">
      <c r="A14136" s="149">
        <v>45566</v>
      </c>
      <c r="B14136" s="74" t="str">
        <f ca="1">IFERROR(__xludf.DUMMYFUNCTION("IF(REGEXMATCH(A14136,""wealth planning""),""Script 1"",""-"")"),"#VALUE!")</f>
        <v>#VALUE!</v>
      </c>
      <c r="C14136" s="149">
        <f t="shared" si="110"/>
        <v>45566</v>
      </c>
      <c r="D14136" s="74" t="str">
        <f t="shared" si="111"/>
        <v>Haikal ZaidiStatus is reachable</v>
      </c>
    </row>
    <row r="14137" spans="1:4">
      <c r="A14137" s="74" t="s">
        <v>4928</v>
      </c>
      <c r="B14137" s="74" t="str">
        <f ca="1">IFERROR(__xludf.DUMMYFUNCTION("IF(REGEXMATCH(A14137,""wealth planning""),""Script 1"",""-"")"),"Script 1")</f>
        <v>Script 1</v>
      </c>
      <c r="C14137" s="149">
        <f t="shared" si="110"/>
        <v>45566</v>
      </c>
      <c r="D14137" s="74" t="str">
        <f t="shared" si="111"/>
        <v>Haikal Zaidi</v>
      </c>
    </row>
    <row r="14138" spans="1:4">
      <c r="B14138" s="74" t="str">
        <f ca="1">IFERROR(__xludf.DUMMYFUNCTION("IF(REGEXMATCH(A14138,""wealth planning""),""Script 1"",""-"")"),"-")</f>
        <v>-</v>
      </c>
      <c r="C14138" s="74" t="str">
        <f t="shared" si="110"/>
        <v>You: Hai assalamualaikum Haikal,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138" s="149">
        <f t="shared" si="111"/>
        <v>45566</v>
      </c>
    </row>
    <row r="14139" spans="1:4">
      <c r="B14139" s="74" t="str">
        <f ca="1">IFERROR(__xludf.DUMMYFUNCTION("IF(REGEXMATCH(A14139,""wealth planning""),""Script 1"",""-"")"),"-")</f>
        <v>-</v>
      </c>
      <c r="C14139" s="74">
        <f t="shared" si="110"/>
        <v>0</v>
      </c>
      <c r="D14139" s="149">
        <f t="shared" si="111"/>
        <v>45566</v>
      </c>
    </row>
    <row r="14140" spans="1:4">
      <c r="B14140" s="74" t="str">
        <f ca="1">IFERROR(__xludf.DUMMYFUNCTION("IF(REGEXMATCH(A14140,""wealth planning""),""Script 1"",""-"")"),"-")</f>
        <v>-</v>
      </c>
      <c r="C14140" s="74">
        <f t="shared" si="110"/>
        <v>0</v>
      </c>
      <c r="D14140" s="74" t="str">
        <f t="shared" si="111"/>
        <v>You: Hai assalamualaikum Haikal,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141" spans="1:4">
      <c r="B14141" s="74" t="str">
        <f ca="1">IFERROR(__xludf.DUMMYFUNCTION("IF(REGEXMATCH(A14141,""wealth planning""),""Script 1"",""-"")"),"-")</f>
        <v>-</v>
      </c>
      <c r="C14141" s="74">
        <f t="shared" si="110"/>
        <v>0</v>
      </c>
      <c r="D14141" s="74">
        <f t="shared" si="111"/>
        <v>0</v>
      </c>
    </row>
    <row r="14142" spans="1:4">
      <c r="A14142" s="74" t="s">
        <v>8635</v>
      </c>
      <c r="B14142" s="74" t="str">
        <f ca="1">IFERROR(__xludf.DUMMYFUNCTION("IF(REGEXMATCH(A14142,""wealth planning""),""Script 1"",""-"")"),"-")</f>
        <v>-</v>
      </c>
      <c r="C14142" s="74">
        <f t="shared" si="110"/>
        <v>0</v>
      </c>
      <c r="D14142" s="74">
        <f t="shared" si="111"/>
        <v>0</v>
      </c>
    </row>
    <row r="14143" spans="1:4">
      <c r="A14143" s="149">
        <v>45566</v>
      </c>
      <c r="B14143" s="74" t="str">
        <f ca="1">IFERROR(__xludf.DUMMYFUNCTION("IF(REGEXMATCH(A14143,""wealth planning""),""Script 1"",""-"")"),"#VALUE!")</f>
        <v>#VALUE!</v>
      </c>
      <c r="C14143" s="74" t="str">
        <f t="shared" si="110"/>
        <v>Nur Rahayu Ahmad Ramlee</v>
      </c>
      <c r="D14143" s="74">
        <f t="shared" si="111"/>
        <v>0</v>
      </c>
    </row>
    <row r="14144" spans="1:4">
      <c r="A14144" s="149">
        <v>45566</v>
      </c>
      <c r="B14144" s="74" t="str">
        <f ca="1">IFERROR(__xludf.DUMMYFUNCTION("IF(REGEXMATCH(A14144,""wealth planning""),""Script 1"",""-"")"),"#VALUE!")</f>
        <v>#VALUE!</v>
      </c>
      <c r="C14144" s="149">
        <f t="shared" si="110"/>
        <v>45566</v>
      </c>
      <c r="D14144" s="74">
        <f t="shared" si="111"/>
        <v>0</v>
      </c>
    </row>
    <row r="14145" spans="1:4">
      <c r="A14145" s="74" t="s">
        <v>8636</v>
      </c>
      <c r="B14145" s="74" t="str">
        <f ca="1">IFERROR(__xludf.DUMMYFUNCTION("IF(REGEXMATCH(A14145,""wealth planning""),""Script 1"",""-"")"),"Script 1")</f>
        <v>Script 1</v>
      </c>
      <c r="C14145" s="149">
        <f t="shared" si="110"/>
        <v>45566</v>
      </c>
      <c r="D14145" s="74" t="str">
        <f t="shared" si="111"/>
        <v>Nur Rahayu Ahmad Ramlee</v>
      </c>
    </row>
    <row r="14146" spans="1:4">
      <c r="B14146" s="74" t="str">
        <f ca="1">IFERROR(__xludf.DUMMYFUNCTION("IF(REGEXMATCH(A14146,""wealth planning""),""Script 1"",""-"")"),"-")</f>
        <v>-</v>
      </c>
      <c r="C14146" s="74" t="str">
        <f t="shared" si="110"/>
        <v>You: Hai assalamualaikum Rahayu,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146" s="149">
        <f t="shared" si="111"/>
        <v>45566</v>
      </c>
    </row>
    <row r="14147" spans="1:4">
      <c r="B14147" s="74" t="str">
        <f ca="1">IFERROR(__xludf.DUMMYFUNCTION("IF(REGEXMATCH(A14147,""wealth planning""),""Script 1"",""-"")"),"-")</f>
        <v>-</v>
      </c>
      <c r="C14147" s="74">
        <f t="shared" si="110"/>
        <v>0</v>
      </c>
      <c r="D14147" s="149">
        <f t="shared" si="111"/>
        <v>45566</v>
      </c>
    </row>
    <row r="14148" spans="1:4">
      <c r="B14148" s="74" t="str">
        <f ca="1">IFERROR(__xludf.DUMMYFUNCTION("IF(REGEXMATCH(A14148,""wealth planning""),""Script 1"",""-"")"),"-")</f>
        <v>-</v>
      </c>
      <c r="C14148" s="74">
        <f t="shared" si="110"/>
        <v>0</v>
      </c>
      <c r="D14148" s="74" t="str">
        <f t="shared" si="111"/>
        <v>You: Hai assalamualaikum Rahayu,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149" spans="1:4">
      <c r="B14149" s="74" t="str">
        <f ca="1">IFERROR(__xludf.DUMMYFUNCTION("IF(REGEXMATCH(A14149,""wealth planning""),""Script 1"",""-"")"),"-")</f>
        <v>-</v>
      </c>
      <c r="C14149" s="74">
        <f t="shared" si="110"/>
        <v>0</v>
      </c>
      <c r="D14149" s="74">
        <f t="shared" si="111"/>
        <v>0</v>
      </c>
    </row>
    <row r="14150" spans="1:4">
      <c r="A14150" s="74" t="s">
        <v>8639</v>
      </c>
      <c r="B14150" s="74" t="str">
        <f ca="1">IFERROR(__xludf.DUMMYFUNCTION("IF(REGEXMATCH(A14150,""wealth planning""),""Script 1"",""-"")"),"-")</f>
        <v>-</v>
      </c>
      <c r="C14150" s="74">
        <f t="shared" si="110"/>
        <v>0</v>
      </c>
      <c r="D14150" s="74">
        <f t="shared" si="111"/>
        <v>0</v>
      </c>
    </row>
    <row r="14151" spans="1:4">
      <c r="A14151" s="149">
        <v>45566</v>
      </c>
      <c r="B14151" s="74" t="str">
        <f ca="1">IFERROR(__xludf.DUMMYFUNCTION("IF(REGEXMATCH(A14151,""wealth planning""),""Script 1"",""-"")"),"#VALUE!")</f>
        <v>#VALUE!</v>
      </c>
      <c r="C14151" s="74" t="str">
        <f t="shared" si="110"/>
        <v>Mohamad Nazif</v>
      </c>
      <c r="D14151" s="74">
        <f t="shared" si="111"/>
        <v>0</v>
      </c>
    </row>
    <row r="14152" spans="1:4">
      <c r="A14152" s="149">
        <v>45566</v>
      </c>
      <c r="B14152" s="74" t="str">
        <f ca="1">IFERROR(__xludf.DUMMYFUNCTION("IF(REGEXMATCH(A14152,""wealth planning""),""Script 1"",""-"")"),"#VALUE!")</f>
        <v>#VALUE!</v>
      </c>
      <c r="C14152" s="149">
        <f t="shared" si="110"/>
        <v>45566</v>
      </c>
      <c r="D14152" s="74">
        <f t="shared" si="111"/>
        <v>0</v>
      </c>
    </row>
    <row r="14153" spans="1:4">
      <c r="A14153" s="74" t="s">
        <v>8640</v>
      </c>
      <c r="B14153" s="74" t="str">
        <f ca="1">IFERROR(__xludf.DUMMYFUNCTION("IF(REGEXMATCH(A14153,""wealth planning""),""Script 1"",""-"")"),"Script 1")</f>
        <v>Script 1</v>
      </c>
      <c r="C14153" s="149">
        <f t="shared" si="110"/>
        <v>45566</v>
      </c>
      <c r="D14153" s="74" t="str">
        <f t="shared" si="111"/>
        <v>Mohamad Nazif</v>
      </c>
    </row>
    <row r="14154" spans="1:4">
      <c r="B14154" s="74" t="str">
        <f ca="1">IFERROR(__xludf.DUMMYFUNCTION("IF(REGEXMATCH(A14154,""wealth planning""),""Script 1"",""-"")"),"-")</f>
        <v>-</v>
      </c>
      <c r="C14154" s="74" t="str">
        <f t="shared" si="110"/>
        <v>You: Hai assalamualaikum tuan Nazif,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154" s="149">
        <f t="shared" si="111"/>
        <v>45566</v>
      </c>
    </row>
    <row r="14155" spans="1:4">
      <c r="B14155" s="74" t="str">
        <f ca="1">IFERROR(__xludf.DUMMYFUNCTION("IF(REGEXMATCH(A14155,""wealth planning""),""Script 1"",""-"")"),"-")</f>
        <v>-</v>
      </c>
      <c r="C14155" s="74">
        <f t="shared" si="110"/>
        <v>0</v>
      </c>
      <c r="D14155" s="149">
        <f t="shared" si="111"/>
        <v>45566</v>
      </c>
    </row>
    <row r="14156" spans="1:4">
      <c r="B14156" s="74" t="str">
        <f ca="1">IFERROR(__xludf.DUMMYFUNCTION("IF(REGEXMATCH(A14156,""wealth planning""),""Script 1"",""-"")"),"-")</f>
        <v>-</v>
      </c>
      <c r="C14156" s="74">
        <f t="shared" si="110"/>
        <v>0</v>
      </c>
      <c r="D14156" s="74" t="str">
        <f t="shared" si="111"/>
        <v>You: Hai assalamualaikum tuan Nazif,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157" spans="1:4">
      <c r="A14157" s="74" t="s">
        <v>8642</v>
      </c>
      <c r="B14157" s="74" t="str">
        <f ca="1">IFERROR(__xludf.DUMMYFUNCTION("IF(REGEXMATCH(A14157,""wealth planning""),""Script 1"",""-"")"),"-")</f>
        <v>-</v>
      </c>
      <c r="C14157" s="74">
        <f t="shared" si="110"/>
        <v>0</v>
      </c>
      <c r="D14157" s="74">
        <f t="shared" si="111"/>
        <v>0</v>
      </c>
    </row>
    <row r="14158" spans="1:4">
      <c r="A14158" s="74" t="s">
        <v>8643</v>
      </c>
      <c r="B14158" s="74" t="str">
        <f ca="1">IFERROR(__xludf.DUMMYFUNCTION("IF(REGEXMATCH(A14158,""wealth planning""),""Script 1"",""-"")"),"-")</f>
        <v>-</v>
      </c>
      <c r="C14158" s="74" t="str">
        <f t="shared" si="110"/>
        <v>Muhammad AzamuddinStatus is reachable</v>
      </c>
      <c r="D14158" s="74">
        <f t="shared" si="111"/>
        <v>0</v>
      </c>
    </row>
    <row r="14159" spans="1:4">
      <c r="A14159" s="149">
        <v>45566</v>
      </c>
      <c r="B14159" s="74" t="str">
        <f ca="1">IFERROR(__xludf.DUMMYFUNCTION("IF(REGEXMATCH(A14159,""wealth planning""),""Script 1"",""-"")"),"#VALUE!")</f>
        <v>#VALUE!</v>
      </c>
      <c r="C14159" s="74" t="str">
        <f t="shared" si="110"/>
        <v>Muhammad Azamuddin</v>
      </c>
      <c r="D14159" s="74">
        <f t="shared" si="111"/>
        <v>0</v>
      </c>
    </row>
    <row r="14160" spans="1:4">
      <c r="A14160" s="149">
        <v>45566</v>
      </c>
      <c r="B14160" s="74" t="str">
        <f ca="1">IFERROR(__xludf.DUMMYFUNCTION("IF(REGEXMATCH(A14160,""wealth planning""),""Script 1"",""-"")"),"#VALUE!")</f>
        <v>#VALUE!</v>
      </c>
      <c r="C14160" s="149">
        <f t="shared" si="110"/>
        <v>45566</v>
      </c>
      <c r="D14160" s="74" t="str">
        <f t="shared" si="111"/>
        <v>Muhammad AzamuddinStatus is reachable</v>
      </c>
    </row>
    <row r="14161" spans="1:4">
      <c r="A14161" s="74" t="s">
        <v>8644</v>
      </c>
      <c r="B14161" s="74" t="str">
        <f ca="1">IFERROR(__xludf.DUMMYFUNCTION("IF(REGEXMATCH(A14161,""wealth planning""),""Script 1"",""-"")"),"Script 1")</f>
        <v>Script 1</v>
      </c>
      <c r="C14161" s="149">
        <f t="shared" si="110"/>
        <v>45566</v>
      </c>
      <c r="D14161" s="74" t="str">
        <f t="shared" si="111"/>
        <v>Muhammad Azamuddin</v>
      </c>
    </row>
    <row r="14162" spans="1:4">
      <c r="B14162" s="74" t="str">
        <f ca="1">IFERROR(__xludf.DUMMYFUNCTION("IF(REGEXMATCH(A14162,""wealth planning""),""Script 1"",""-"")"),"-")</f>
        <v>-</v>
      </c>
      <c r="C14162" s="74" t="str">
        <f t="shared" si="110"/>
        <v>You: Hai assalamualaikum Azamuddin,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162" s="149">
        <f t="shared" si="111"/>
        <v>45566</v>
      </c>
    </row>
    <row r="14163" spans="1:4">
      <c r="B14163" s="74" t="str">
        <f ca="1">IFERROR(__xludf.DUMMYFUNCTION("IF(REGEXMATCH(A14163,""wealth planning""),""Script 1"",""-"")"),"-")</f>
        <v>-</v>
      </c>
      <c r="C14163" s="74">
        <f t="shared" si="110"/>
        <v>0</v>
      </c>
      <c r="D14163" s="149">
        <f t="shared" si="111"/>
        <v>45566</v>
      </c>
    </row>
    <row r="14164" spans="1:4">
      <c r="B14164" s="74" t="str">
        <f ca="1">IFERROR(__xludf.DUMMYFUNCTION("IF(REGEXMATCH(A14164,""wealth planning""),""Script 1"",""-"")"),"-")</f>
        <v>-</v>
      </c>
      <c r="C14164" s="74">
        <f t="shared" si="110"/>
        <v>0</v>
      </c>
      <c r="D14164" s="74" t="str">
        <f t="shared" si="111"/>
        <v>You: Hai assalamualaikum Azamuddin,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165" spans="1:4">
      <c r="A14165" s="74" t="s">
        <v>8646</v>
      </c>
      <c r="B14165" s="74" t="str">
        <f ca="1">IFERROR(__xludf.DUMMYFUNCTION("IF(REGEXMATCH(A14165,""wealth planning""),""Script 1"",""-"")"),"-")</f>
        <v>-</v>
      </c>
      <c r="C14165" s="74">
        <f t="shared" si="110"/>
        <v>0</v>
      </c>
      <c r="D14165" s="74">
        <f t="shared" si="111"/>
        <v>0</v>
      </c>
    </row>
    <row r="14166" spans="1:4">
      <c r="A14166" s="74" t="s">
        <v>8646</v>
      </c>
      <c r="B14166" s="74" t="str">
        <f ca="1">IFERROR(__xludf.DUMMYFUNCTION("IF(REGEXMATCH(A14166,""wealth planning""),""Script 1"",""-"")"),"-")</f>
        <v>-</v>
      </c>
      <c r="C14166" s="74" t="str">
        <f t="shared" si="110"/>
        <v>Aishah Intan Natasha Abd Rahman</v>
      </c>
      <c r="D14166" s="74">
        <f t="shared" si="111"/>
        <v>0</v>
      </c>
    </row>
    <row r="14167" spans="1:4">
      <c r="A14167" s="149">
        <v>45566</v>
      </c>
      <c r="B14167" s="74" t="str">
        <f ca="1">IFERROR(__xludf.DUMMYFUNCTION("IF(REGEXMATCH(A14167,""wealth planning""),""Script 1"",""-"")"),"#VALUE!")</f>
        <v>#VALUE!</v>
      </c>
      <c r="C14167" s="74" t="str">
        <f t="shared" si="110"/>
        <v>Aishah Intan Natasha Abd Rahman</v>
      </c>
      <c r="D14167" s="74">
        <f t="shared" si="111"/>
        <v>0</v>
      </c>
    </row>
    <row r="14168" spans="1:4">
      <c r="A14168" s="149">
        <v>45566</v>
      </c>
      <c r="B14168" s="74" t="str">
        <f ca="1">IFERROR(__xludf.DUMMYFUNCTION("IF(REGEXMATCH(A14168,""wealth planning""),""Script 1"",""-"")"),"#VALUE!")</f>
        <v>#VALUE!</v>
      </c>
      <c r="C14168" s="149">
        <f t="shared" si="110"/>
        <v>45566</v>
      </c>
      <c r="D14168" s="74" t="str">
        <f t="shared" si="111"/>
        <v>Aishah Intan Natasha Abd Rahman</v>
      </c>
    </row>
    <row r="14169" spans="1:4">
      <c r="A14169" s="74" t="s">
        <v>5601</v>
      </c>
      <c r="B14169" s="74" t="str">
        <f ca="1">IFERROR(__xludf.DUMMYFUNCTION("IF(REGEXMATCH(A14169,""wealth planning""),""Script 1"",""-"")"),"Script 1")</f>
        <v>Script 1</v>
      </c>
      <c r="C14169" s="149">
        <f t="shared" si="110"/>
        <v>45566</v>
      </c>
      <c r="D14169" s="74" t="str">
        <f t="shared" si="111"/>
        <v>Aishah Intan Natasha Abd Rahman</v>
      </c>
    </row>
    <row r="14170" spans="1:4">
      <c r="B14170" s="74" t="str">
        <f ca="1">IFERROR(__xludf.DUMMYFUNCTION("IF(REGEXMATCH(A14170,""wealth planning""),""Script 1"",""-"")"),"-")</f>
        <v>-</v>
      </c>
      <c r="C14170" s="74" t="str">
        <f t="shared" si="110"/>
        <v>You: Hai assalamualaikum Aishah,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170" s="149">
        <f t="shared" si="111"/>
        <v>45566</v>
      </c>
    </row>
    <row r="14171" spans="1:4">
      <c r="B14171" s="74" t="str">
        <f ca="1">IFERROR(__xludf.DUMMYFUNCTION("IF(REGEXMATCH(A14171,""wealth planning""),""Script 1"",""-"")"),"-")</f>
        <v>-</v>
      </c>
      <c r="C14171" s="74">
        <f t="shared" si="110"/>
        <v>0</v>
      </c>
      <c r="D14171" s="149">
        <f t="shared" si="111"/>
        <v>45566</v>
      </c>
    </row>
    <row r="14172" spans="1:4">
      <c r="B14172" s="74" t="str">
        <f ca="1">IFERROR(__xludf.DUMMYFUNCTION("IF(REGEXMATCH(A14172,""wealth planning""),""Script 1"",""-"")"),"-")</f>
        <v>-</v>
      </c>
      <c r="C14172" s="74">
        <f t="shared" si="110"/>
        <v>0</v>
      </c>
      <c r="D14172" s="74" t="str">
        <f t="shared" si="111"/>
        <v>You: Hai assalamualaikum Aishah,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173" spans="1:4">
      <c r="A14173" s="74" t="s">
        <v>8648</v>
      </c>
      <c r="B14173" s="74" t="str">
        <f ca="1">IFERROR(__xludf.DUMMYFUNCTION("IF(REGEXMATCH(A14173,""wealth planning""),""Script 1"",""-"")"),"-")</f>
        <v>-</v>
      </c>
      <c r="C14173" s="74">
        <f t="shared" si="110"/>
        <v>0</v>
      </c>
      <c r="D14173" s="74">
        <f t="shared" si="111"/>
        <v>0</v>
      </c>
    </row>
    <row r="14174" spans="1:4">
      <c r="A14174" s="74" t="s">
        <v>8649</v>
      </c>
      <c r="B14174" s="74" t="str">
        <f ca="1">IFERROR(__xludf.DUMMYFUNCTION("IF(REGEXMATCH(A14174,""wealth planning""),""Script 1"",""-"")"),"-")</f>
        <v>-</v>
      </c>
      <c r="C14174" s="74" t="str">
        <f t="shared" si="110"/>
        <v>Alif ImranStatus is reachable</v>
      </c>
      <c r="D14174" s="74">
        <f t="shared" si="111"/>
        <v>0</v>
      </c>
    </row>
    <row r="14175" spans="1:4">
      <c r="A14175" s="149">
        <v>45566</v>
      </c>
      <c r="B14175" s="74" t="str">
        <f ca="1">IFERROR(__xludf.DUMMYFUNCTION("IF(REGEXMATCH(A14175,""wealth planning""),""Script 1"",""-"")"),"#VALUE!")</f>
        <v>#VALUE!</v>
      </c>
      <c r="C14175" s="74" t="str">
        <f t="shared" si="110"/>
        <v>Alif Imran</v>
      </c>
      <c r="D14175" s="74">
        <f t="shared" si="111"/>
        <v>0</v>
      </c>
    </row>
    <row r="14176" spans="1:4">
      <c r="A14176" s="149">
        <v>45566</v>
      </c>
      <c r="B14176" s="74" t="str">
        <f ca="1">IFERROR(__xludf.DUMMYFUNCTION("IF(REGEXMATCH(A14176,""wealth planning""),""Script 1"",""-"")"),"#VALUE!")</f>
        <v>#VALUE!</v>
      </c>
      <c r="C14176" s="149">
        <f t="shared" si="110"/>
        <v>45566</v>
      </c>
      <c r="D14176" s="74" t="str">
        <f t="shared" si="111"/>
        <v>Alif ImranStatus is reachable</v>
      </c>
    </row>
    <row r="14177" spans="1:4">
      <c r="A14177" s="74" t="s">
        <v>2885</v>
      </c>
      <c r="B14177" s="74" t="str">
        <f ca="1">IFERROR(__xludf.DUMMYFUNCTION("IF(REGEXMATCH(A14177,""wealth planning""),""Script 1"",""-"")"),"Script 1")</f>
        <v>Script 1</v>
      </c>
      <c r="C14177" s="149">
        <f t="shared" si="110"/>
        <v>45566</v>
      </c>
      <c r="D14177" s="74" t="str">
        <f t="shared" si="111"/>
        <v>Alif Imran</v>
      </c>
    </row>
    <row r="14178" spans="1:4">
      <c r="B14178" s="74" t="str">
        <f ca="1">IFERROR(__xludf.DUMMYFUNCTION("IF(REGEXMATCH(A14178,""wealth planning""),""Script 1"",""-"")"),"-")</f>
        <v>-</v>
      </c>
      <c r="C14178" s="74" t="str">
        <f t="shared" si="110"/>
        <v>You: Hai assalamualaikum Alif,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178" s="149">
        <f t="shared" si="111"/>
        <v>45566</v>
      </c>
    </row>
    <row r="14179" spans="1:4">
      <c r="B14179" s="74" t="str">
        <f ca="1">IFERROR(__xludf.DUMMYFUNCTION("IF(REGEXMATCH(A14179,""wealth planning""),""Script 1"",""-"")"),"-")</f>
        <v>-</v>
      </c>
      <c r="C14179" s="74">
        <f t="shared" si="110"/>
        <v>0</v>
      </c>
      <c r="D14179" s="149">
        <f t="shared" si="111"/>
        <v>45566</v>
      </c>
    </row>
    <row r="14180" spans="1:4">
      <c r="B14180" s="74" t="str">
        <f ca="1">IFERROR(__xludf.DUMMYFUNCTION("IF(REGEXMATCH(A14180,""wealth planning""),""Script 1"",""-"")"),"-")</f>
        <v>-</v>
      </c>
      <c r="C14180" s="74">
        <f t="shared" si="110"/>
        <v>0</v>
      </c>
      <c r="D14180" s="74" t="str">
        <f t="shared" si="111"/>
        <v>You: Hai assalamualaikum Alif,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181" spans="1:4">
      <c r="B14181" s="74" t="str">
        <f ca="1">IFERROR(__xludf.DUMMYFUNCTION("IF(REGEXMATCH(A14181,""wealth planning""),""Script 1"",""-"")"),"-")</f>
        <v>-</v>
      </c>
      <c r="C14181" s="74">
        <f t="shared" si="110"/>
        <v>0</v>
      </c>
      <c r="D14181" s="74">
        <f t="shared" si="111"/>
        <v>0</v>
      </c>
    </row>
    <row r="14182" spans="1:4">
      <c r="A14182" s="74" t="s">
        <v>8652</v>
      </c>
      <c r="B14182" s="74" t="str">
        <f ca="1">IFERROR(__xludf.DUMMYFUNCTION("IF(REGEXMATCH(A14182,""wealth planning""),""Script 1"",""-"")"),"-")</f>
        <v>-</v>
      </c>
      <c r="C14182" s="74">
        <f t="shared" si="110"/>
        <v>0</v>
      </c>
      <c r="D14182" s="74">
        <f t="shared" si="111"/>
        <v>0</v>
      </c>
    </row>
    <row r="14183" spans="1:4">
      <c r="A14183" s="149">
        <v>45566</v>
      </c>
      <c r="B14183" s="74" t="str">
        <f ca="1">IFERROR(__xludf.DUMMYFUNCTION("IF(REGEXMATCH(A14183,""wealth planning""),""Script 1"",""-"")"),"#VALUE!")</f>
        <v>#VALUE!</v>
      </c>
      <c r="C14183" s="74" t="str">
        <f t="shared" si="110"/>
        <v>Noorshakina Che Zabidi</v>
      </c>
      <c r="D14183" s="74">
        <f t="shared" si="111"/>
        <v>0</v>
      </c>
    </row>
    <row r="14184" spans="1:4">
      <c r="A14184" s="149">
        <v>45566</v>
      </c>
      <c r="B14184" s="74" t="str">
        <f ca="1">IFERROR(__xludf.DUMMYFUNCTION("IF(REGEXMATCH(A14184,""wealth planning""),""Script 1"",""-"")"),"#VALUE!")</f>
        <v>#VALUE!</v>
      </c>
      <c r="C14184" s="149">
        <f t="shared" si="110"/>
        <v>45566</v>
      </c>
      <c r="D14184" s="74">
        <f t="shared" si="111"/>
        <v>0</v>
      </c>
    </row>
    <row r="14185" spans="1:4">
      <c r="A14185" s="74" t="s">
        <v>8653</v>
      </c>
      <c r="B14185" s="74" t="str">
        <f ca="1">IFERROR(__xludf.DUMMYFUNCTION("IF(REGEXMATCH(A14185,""wealth planning""),""Script 1"",""-"")"),"Script 1")</f>
        <v>Script 1</v>
      </c>
      <c r="C14185" s="149">
        <f t="shared" si="110"/>
        <v>45566</v>
      </c>
      <c r="D14185" s="74" t="str">
        <f t="shared" si="111"/>
        <v>Noorshakina Che Zabidi</v>
      </c>
    </row>
    <row r="14186" spans="1:4">
      <c r="B14186" s="74" t="str">
        <f ca="1">IFERROR(__xludf.DUMMYFUNCTION("IF(REGEXMATCH(A14186,""wealth planning""),""Script 1"",""-"")"),"-")</f>
        <v>-</v>
      </c>
      <c r="C14186" s="74" t="str">
        <f t="shared" si="110"/>
        <v>You: Hai assalamualaikum Noorshakina,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186" s="149">
        <f t="shared" si="111"/>
        <v>45566</v>
      </c>
    </row>
    <row r="14187" spans="1:4">
      <c r="B14187" s="74" t="str">
        <f ca="1">IFERROR(__xludf.DUMMYFUNCTION("IF(REGEXMATCH(A14187,""wealth planning""),""Script 1"",""-"")"),"-")</f>
        <v>-</v>
      </c>
      <c r="C14187" s="74">
        <f t="shared" si="110"/>
        <v>0</v>
      </c>
      <c r="D14187" s="149">
        <f t="shared" si="111"/>
        <v>45566</v>
      </c>
    </row>
    <row r="14188" spans="1:4">
      <c r="B14188" s="74" t="str">
        <f ca="1">IFERROR(__xludf.DUMMYFUNCTION("IF(REGEXMATCH(A14188,""wealth planning""),""Script 1"",""-"")"),"-")</f>
        <v>-</v>
      </c>
      <c r="C14188" s="74">
        <f t="shared" si="110"/>
        <v>0</v>
      </c>
      <c r="D14188" s="74" t="str">
        <f t="shared" si="111"/>
        <v>You: Hai assalamualaikum Noorshakina,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189" spans="1:4">
      <c r="A14189" s="74" t="s">
        <v>8655</v>
      </c>
      <c r="B14189" s="74" t="str">
        <f ca="1">IFERROR(__xludf.DUMMYFUNCTION("IF(REGEXMATCH(A14189,""wealth planning""),""Script 1"",""-"")"),"-")</f>
        <v>-</v>
      </c>
      <c r="C14189" s="74">
        <f t="shared" si="110"/>
        <v>0</v>
      </c>
      <c r="D14189" s="74">
        <f t="shared" si="111"/>
        <v>0</v>
      </c>
    </row>
    <row r="14190" spans="1:4">
      <c r="A14190" s="74" t="s">
        <v>8656</v>
      </c>
      <c r="B14190" s="74" t="str">
        <f ca="1">IFERROR(__xludf.DUMMYFUNCTION("IF(REGEXMATCH(A14190,""wealth planning""),""Script 1"",""-"")"),"-")</f>
        <v>-</v>
      </c>
      <c r="C14190" s="74" t="str">
        <f t="shared" si="110"/>
        <v>Afifah HakimahStatus is reachable</v>
      </c>
      <c r="D14190" s="74">
        <f t="shared" si="111"/>
        <v>0</v>
      </c>
    </row>
    <row r="14191" spans="1:4">
      <c r="A14191" s="149">
        <v>45566</v>
      </c>
      <c r="B14191" s="74" t="str">
        <f ca="1">IFERROR(__xludf.DUMMYFUNCTION("IF(REGEXMATCH(A14191,""wealth planning""),""Script 1"",""-"")"),"#VALUE!")</f>
        <v>#VALUE!</v>
      </c>
      <c r="C14191" s="74" t="str">
        <f t="shared" si="110"/>
        <v>Afifah Hakimah</v>
      </c>
      <c r="D14191" s="74">
        <f t="shared" si="111"/>
        <v>0</v>
      </c>
    </row>
    <row r="14192" spans="1:4">
      <c r="A14192" s="149">
        <v>45566</v>
      </c>
      <c r="B14192" s="74" t="str">
        <f ca="1">IFERROR(__xludf.DUMMYFUNCTION("IF(REGEXMATCH(A14192,""wealth planning""),""Script 1"",""-"")"),"#VALUE!")</f>
        <v>#VALUE!</v>
      </c>
      <c r="C14192" s="149">
        <f t="shared" si="110"/>
        <v>45566</v>
      </c>
      <c r="D14192" s="74" t="str">
        <f t="shared" si="111"/>
        <v>Afifah HakimahStatus is reachable</v>
      </c>
    </row>
    <row r="14193" spans="1:4">
      <c r="A14193" s="74" t="s">
        <v>5090</v>
      </c>
      <c r="B14193" s="74" t="str">
        <f ca="1">IFERROR(__xludf.DUMMYFUNCTION("IF(REGEXMATCH(A14193,""wealth planning""),""Script 1"",""-"")"),"Script 1")</f>
        <v>Script 1</v>
      </c>
      <c r="C14193" s="149">
        <f t="shared" si="110"/>
        <v>45566</v>
      </c>
      <c r="D14193" s="74" t="str">
        <f t="shared" si="111"/>
        <v>Afifah Hakimah</v>
      </c>
    </row>
    <row r="14194" spans="1:4">
      <c r="B14194" s="74" t="str">
        <f ca="1">IFERROR(__xludf.DUMMYFUNCTION("IF(REGEXMATCH(A14194,""wealth planning""),""Script 1"",""-"")"),"-")</f>
        <v>-</v>
      </c>
      <c r="C14194" s="74" t="str">
        <f t="shared" si="110"/>
        <v>You: Hai assalamualaikum Afifah,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194" s="149">
        <f t="shared" si="111"/>
        <v>45566</v>
      </c>
    </row>
    <row r="14195" spans="1:4">
      <c r="B14195" s="74" t="str">
        <f ca="1">IFERROR(__xludf.DUMMYFUNCTION("IF(REGEXMATCH(A14195,""wealth planning""),""Script 1"",""-"")"),"-")</f>
        <v>-</v>
      </c>
      <c r="C14195" s="74">
        <f t="shared" si="110"/>
        <v>0</v>
      </c>
      <c r="D14195" s="149">
        <f t="shared" si="111"/>
        <v>45566</v>
      </c>
    </row>
    <row r="14196" spans="1:4">
      <c r="B14196" s="74" t="str">
        <f ca="1">IFERROR(__xludf.DUMMYFUNCTION("IF(REGEXMATCH(A14196,""wealth planning""),""Script 1"",""-"")"),"-")</f>
        <v>-</v>
      </c>
      <c r="C14196" s="74">
        <f t="shared" si="110"/>
        <v>0</v>
      </c>
      <c r="D14196" s="74" t="str">
        <f t="shared" si="111"/>
        <v>You: Hai assalamualaikum Afifah,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197" spans="1:4">
      <c r="A14197" s="74" t="s">
        <v>8658</v>
      </c>
      <c r="B14197" s="74" t="str">
        <f ca="1">IFERROR(__xludf.DUMMYFUNCTION("IF(REGEXMATCH(A14197,""wealth planning""),""Script 1"",""-"")"),"-")</f>
        <v>-</v>
      </c>
      <c r="C14197" s="74">
        <f t="shared" si="110"/>
        <v>0</v>
      </c>
      <c r="D14197" s="74">
        <f t="shared" si="111"/>
        <v>0</v>
      </c>
    </row>
    <row r="14198" spans="1:4">
      <c r="A14198" s="74" t="s">
        <v>8659</v>
      </c>
      <c r="B14198" s="74" t="str">
        <f ca="1">IFERROR(__xludf.DUMMYFUNCTION("IF(REGEXMATCH(A14198,""wealth planning""),""Script 1"",""-"")"),"-")</f>
        <v>-</v>
      </c>
      <c r="C14198" s="74" t="str">
        <f t="shared" si="110"/>
        <v>Nur Atiqah AzmiStatus is reachable</v>
      </c>
      <c r="D14198" s="74">
        <f t="shared" si="111"/>
        <v>0</v>
      </c>
    </row>
    <row r="14199" spans="1:4">
      <c r="A14199" s="149">
        <v>45566</v>
      </c>
      <c r="B14199" s="74" t="str">
        <f ca="1">IFERROR(__xludf.DUMMYFUNCTION("IF(REGEXMATCH(A14199,""wealth planning""),""Script 1"",""-"")"),"#VALUE!")</f>
        <v>#VALUE!</v>
      </c>
      <c r="C14199" s="74" t="str">
        <f t="shared" si="110"/>
        <v>Nur Atiqah Azmi</v>
      </c>
      <c r="D14199" s="74">
        <f t="shared" si="111"/>
        <v>0</v>
      </c>
    </row>
    <row r="14200" spans="1:4">
      <c r="A14200" s="149">
        <v>45566</v>
      </c>
      <c r="B14200" s="74" t="str">
        <f ca="1">IFERROR(__xludf.DUMMYFUNCTION("IF(REGEXMATCH(A14200,""wealth planning""),""Script 1"",""-"")"),"#VALUE!")</f>
        <v>#VALUE!</v>
      </c>
      <c r="C14200" s="149">
        <f t="shared" si="110"/>
        <v>45566</v>
      </c>
      <c r="D14200" s="74" t="str">
        <f t="shared" si="111"/>
        <v>Nur Atiqah AzmiStatus is reachable</v>
      </c>
    </row>
    <row r="14201" spans="1:4">
      <c r="A14201" s="74" t="s">
        <v>3363</v>
      </c>
      <c r="B14201" s="74" t="str">
        <f ca="1">IFERROR(__xludf.DUMMYFUNCTION("IF(REGEXMATCH(A14201,""wealth planning""),""Script 1"",""-"")"),"Script 1")</f>
        <v>Script 1</v>
      </c>
      <c r="C14201" s="149">
        <f t="shared" si="110"/>
        <v>45566</v>
      </c>
      <c r="D14201" s="74" t="str">
        <f t="shared" si="111"/>
        <v>Nur Atiqah Azmi</v>
      </c>
    </row>
    <row r="14202" spans="1:4">
      <c r="B14202" s="74" t="str">
        <f ca="1">IFERROR(__xludf.DUMMYFUNCTION("IF(REGEXMATCH(A14202,""wealth planning""),""Script 1"",""-"")"),"-")</f>
        <v>-</v>
      </c>
      <c r="C14202" s="74" t="str">
        <f t="shared" si="110"/>
        <v>You: Hai assalamualaikum Atiqah,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202" s="149">
        <f t="shared" si="111"/>
        <v>45566</v>
      </c>
    </row>
    <row r="14203" spans="1:4">
      <c r="B14203" s="74" t="str">
        <f ca="1">IFERROR(__xludf.DUMMYFUNCTION("IF(REGEXMATCH(A14203,""wealth planning""),""Script 1"",""-"")"),"-")</f>
        <v>-</v>
      </c>
      <c r="C14203" s="74">
        <f t="shared" si="110"/>
        <v>0</v>
      </c>
      <c r="D14203" s="149">
        <f t="shared" si="111"/>
        <v>45566</v>
      </c>
    </row>
    <row r="14204" spans="1:4">
      <c r="B14204" s="74" t="str">
        <f ca="1">IFERROR(__xludf.DUMMYFUNCTION("IF(REGEXMATCH(A14204,""wealth planning""),""Script 1"",""-"")"),"-")</f>
        <v>-</v>
      </c>
      <c r="C14204" s="74">
        <f t="shared" si="110"/>
        <v>0</v>
      </c>
      <c r="D14204" s="74" t="str">
        <f t="shared" si="111"/>
        <v>You: Hai assalamualaikum Atiqah,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205" spans="1:4">
      <c r="A14205" s="74" t="s">
        <v>8661</v>
      </c>
      <c r="B14205" s="74" t="str">
        <f ca="1">IFERROR(__xludf.DUMMYFUNCTION("IF(REGEXMATCH(A14205,""wealth planning""),""Script 1"",""-"")"),"-")</f>
        <v>-</v>
      </c>
      <c r="C14205" s="74">
        <f t="shared" si="110"/>
        <v>0</v>
      </c>
      <c r="D14205" s="74">
        <f t="shared" si="111"/>
        <v>0</v>
      </c>
    </row>
    <row r="14206" spans="1:4">
      <c r="A14206" s="74" t="s">
        <v>8662</v>
      </c>
      <c r="B14206" s="74" t="str">
        <f ca="1">IFERROR(__xludf.DUMMYFUNCTION("IF(REGEXMATCH(A14206,""wealth planning""),""Script 1"",""-"")"),"-")</f>
        <v>-</v>
      </c>
      <c r="C14206" s="74" t="str">
        <f t="shared" si="110"/>
        <v>Haris Hafizin NohStatus is reachable</v>
      </c>
      <c r="D14206" s="74">
        <f t="shared" si="111"/>
        <v>0</v>
      </c>
    </row>
    <row r="14207" spans="1:4">
      <c r="A14207" s="149">
        <v>45566</v>
      </c>
      <c r="B14207" s="74" t="str">
        <f ca="1">IFERROR(__xludf.DUMMYFUNCTION("IF(REGEXMATCH(A14207,""wealth planning""),""Script 1"",""-"")"),"#VALUE!")</f>
        <v>#VALUE!</v>
      </c>
      <c r="C14207" s="74" t="str">
        <f t="shared" si="110"/>
        <v>Haris Hafizin Noh</v>
      </c>
      <c r="D14207" s="74">
        <f t="shared" si="111"/>
        <v>0</v>
      </c>
    </row>
    <row r="14208" spans="1:4">
      <c r="A14208" s="149">
        <v>45566</v>
      </c>
      <c r="B14208" s="74" t="str">
        <f ca="1">IFERROR(__xludf.DUMMYFUNCTION("IF(REGEXMATCH(A14208,""wealth planning""),""Script 1"",""-"")"),"#VALUE!")</f>
        <v>#VALUE!</v>
      </c>
      <c r="C14208" s="149">
        <f t="shared" si="110"/>
        <v>45566</v>
      </c>
      <c r="D14208" s="74" t="str">
        <f t="shared" si="111"/>
        <v>Haris Hafizin NohStatus is reachable</v>
      </c>
    </row>
    <row r="14209" spans="1:4">
      <c r="A14209" s="74" t="s">
        <v>8663</v>
      </c>
      <c r="B14209" s="74" t="str">
        <f ca="1">IFERROR(__xludf.DUMMYFUNCTION("IF(REGEXMATCH(A14209,""wealth planning""),""Script 1"",""-"")"),"Script 1")</f>
        <v>Script 1</v>
      </c>
      <c r="C14209" s="149">
        <f t="shared" si="110"/>
        <v>45566</v>
      </c>
      <c r="D14209" s="74" t="str">
        <f t="shared" si="111"/>
        <v>Haris Hafizin Noh</v>
      </c>
    </row>
    <row r="14210" spans="1:4">
      <c r="B14210" s="74" t="str">
        <f ca="1">IFERROR(__xludf.DUMMYFUNCTION("IF(REGEXMATCH(A14210,""wealth planning""),""Script 1"",""-"")"),"-")</f>
        <v>-</v>
      </c>
      <c r="C14210" s="74" t="str">
        <f t="shared" si="110"/>
        <v>You: Hai assalamualaikum Haris,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210" s="149">
        <f t="shared" si="111"/>
        <v>45566</v>
      </c>
    </row>
    <row r="14211" spans="1:4">
      <c r="B14211" s="74" t="str">
        <f ca="1">IFERROR(__xludf.DUMMYFUNCTION("IF(REGEXMATCH(A14211,""wealth planning""),""Script 1"",""-"")"),"-")</f>
        <v>-</v>
      </c>
      <c r="C14211" s="74">
        <f t="shared" si="110"/>
        <v>0</v>
      </c>
      <c r="D14211" s="149">
        <f t="shared" si="111"/>
        <v>45566</v>
      </c>
    </row>
    <row r="14212" spans="1:4">
      <c r="B14212" s="74" t="str">
        <f ca="1">IFERROR(__xludf.DUMMYFUNCTION("IF(REGEXMATCH(A14212,""wealth planning""),""Script 1"",""-"")"),"-")</f>
        <v>-</v>
      </c>
      <c r="C14212" s="74">
        <f t="shared" si="110"/>
        <v>0</v>
      </c>
      <c r="D14212" s="74" t="str">
        <f t="shared" si="111"/>
        <v>You: Hai assalamualaikum Haris,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213" spans="1:4">
      <c r="A14213" s="74" t="s">
        <v>8665</v>
      </c>
      <c r="B14213" s="74" t="str">
        <f ca="1">IFERROR(__xludf.DUMMYFUNCTION("IF(REGEXMATCH(A14213,""wealth planning""),""Script 1"",""-"")"),"-")</f>
        <v>-</v>
      </c>
      <c r="C14213" s="74">
        <f t="shared" si="110"/>
        <v>0</v>
      </c>
      <c r="D14213" s="74">
        <f t="shared" si="111"/>
        <v>0</v>
      </c>
    </row>
    <row r="14214" spans="1:4">
      <c r="A14214" s="74" t="s">
        <v>8666</v>
      </c>
      <c r="B14214" s="74" t="str">
        <f ca="1">IFERROR(__xludf.DUMMYFUNCTION("IF(REGEXMATCH(A14214,""wealth planning""),""Script 1"",""-"")"),"-")</f>
        <v>-</v>
      </c>
      <c r="C14214" s="74" t="str">
        <f t="shared" si="110"/>
        <v>Azhan RizanStatus is reachable</v>
      </c>
      <c r="D14214" s="74">
        <f t="shared" si="111"/>
        <v>0</v>
      </c>
    </row>
    <row r="14215" spans="1:4">
      <c r="A14215" s="149">
        <v>45566</v>
      </c>
      <c r="B14215" s="74" t="str">
        <f ca="1">IFERROR(__xludf.DUMMYFUNCTION("IF(REGEXMATCH(A14215,""wealth planning""),""Script 1"",""-"")"),"#VALUE!")</f>
        <v>#VALUE!</v>
      </c>
      <c r="C14215" s="74" t="str">
        <f t="shared" si="110"/>
        <v>Azhan Rizan</v>
      </c>
      <c r="D14215" s="74">
        <f t="shared" si="111"/>
        <v>0</v>
      </c>
    </row>
    <row r="14216" spans="1:4">
      <c r="A14216" s="149">
        <v>45566</v>
      </c>
      <c r="B14216" s="74" t="str">
        <f ca="1">IFERROR(__xludf.DUMMYFUNCTION("IF(REGEXMATCH(A14216,""wealth planning""),""Script 1"",""-"")"),"#VALUE!")</f>
        <v>#VALUE!</v>
      </c>
      <c r="C14216" s="149">
        <f t="shared" si="110"/>
        <v>45566</v>
      </c>
      <c r="D14216" s="74" t="str">
        <f t="shared" si="111"/>
        <v>Azhan RizanStatus is reachable</v>
      </c>
    </row>
    <row r="14217" spans="1:4">
      <c r="A14217" s="74" t="s">
        <v>4355</v>
      </c>
      <c r="B14217" s="74" t="str">
        <f ca="1">IFERROR(__xludf.DUMMYFUNCTION("IF(REGEXMATCH(A14217,""wealth planning""),""Script 1"",""-"")"),"Script 1")</f>
        <v>Script 1</v>
      </c>
      <c r="C14217" s="149">
        <f t="shared" si="110"/>
        <v>45566</v>
      </c>
      <c r="D14217" s="74" t="str">
        <f t="shared" si="111"/>
        <v>Azhan Rizan</v>
      </c>
    </row>
    <row r="14218" spans="1:4">
      <c r="B14218" s="74" t="str">
        <f ca="1">IFERROR(__xludf.DUMMYFUNCTION("IF(REGEXMATCH(A14218,""wealth planning""),""Script 1"",""-"")"),"-")</f>
        <v>-</v>
      </c>
      <c r="C14218" s="74" t="str">
        <f t="shared" si="110"/>
        <v>You: Hai assalamualaikum Azhan,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218" s="149">
        <f t="shared" si="111"/>
        <v>45566</v>
      </c>
    </row>
    <row r="14219" spans="1:4">
      <c r="B14219" s="74" t="str">
        <f ca="1">IFERROR(__xludf.DUMMYFUNCTION("IF(REGEXMATCH(A14219,""wealth planning""),""Script 1"",""-"")"),"-")</f>
        <v>-</v>
      </c>
      <c r="C14219" s="74">
        <f t="shared" si="110"/>
        <v>0</v>
      </c>
      <c r="D14219" s="149">
        <f t="shared" si="111"/>
        <v>45566</v>
      </c>
    </row>
    <row r="14220" spans="1:4">
      <c r="B14220" s="74" t="str">
        <f ca="1">IFERROR(__xludf.DUMMYFUNCTION("IF(REGEXMATCH(A14220,""wealth planning""),""Script 1"",""-"")"),"-")</f>
        <v>-</v>
      </c>
      <c r="C14220" s="74">
        <f t="shared" si="110"/>
        <v>0</v>
      </c>
      <c r="D14220" s="74" t="str">
        <f t="shared" si="111"/>
        <v>You: Hai assalamualaikum Azhan,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221" spans="1:4">
      <c r="A14221" s="74" t="s">
        <v>8668</v>
      </c>
      <c r="B14221" s="74" t="str">
        <f ca="1">IFERROR(__xludf.DUMMYFUNCTION("IF(REGEXMATCH(A14221,""wealth planning""),""Script 1"",""-"")"),"-")</f>
        <v>-</v>
      </c>
      <c r="C14221" s="74">
        <f t="shared" si="110"/>
        <v>0</v>
      </c>
      <c r="D14221" s="74">
        <f t="shared" si="111"/>
        <v>0</v>
      </c>
    </row>
    <row r="14222" spans="1:4">
      <c r="A14222" s="74" t="s">
        <v>8669</v>
      </c>
      <c r="B14222" s="74" t="str">
        <f ca="1">IFERROR(__xludf.DUMMYFUNCTION("IF(REGEXMATCH(A14222,""wealth planning""),""Script 1"",""-"")"),"-")</f>
        <v>-</v>
      </c>
      <c r="C14222" s="74" t="str">
        <f t="shared" si="110"/>
        <v>Farisa Aqilla FauzeeStatus is reachable</v>
      </c>
      <c r="D14222" s="74">
        <f t="shared" si="111"/>
        <v>0</v>
      </c>
    </row>
    <row r="14223" spans="1:4">
      <c r="A14223" s="149">
        <v>45566</v>
      </c>
      <c r="B14223" s="74" t="str">
        <f ca="1">IFERROR(__xludf.DUMMYFUNCTION("IF(REGEXMATCH(A14223,""wealth planning""),""Script 1"",""-"")"),"#VALUE!")</f>
        <v>#VALUE!</v>
      </c>
      <c r="C14223" s="74" t="str">
        <f t="shared" si="110"/>
        <v>Farisa Aqilla Fauzee</v>
      </c>
      <c r="D14223" s="74">
        <f t="shared" si="111"/>
        <v>0</v>
      </c>
    </row>
    <row r="14224" spans="1:4">
      <c r="A14224" s="149">
        <v>45566</v>
      </c>
      <c r="B14224" s="74" t="str">
        <f ca="1">IFERROR(__xludf.DUMMYFUNCTION("IF(REGEXMATCH(A14224,""wealth planning""),""Script 1"",""-"")"),"#VALUE!")</f>
        <v>#VALUE!</v>
      </c>
      <c r="C14224" s="149">
        <f t="shared" si="110"/>
        <v>45566</v>
      </c>
      <c r="D14224" s="74" t="str">
        <f t="shared" si="111"/>
        <v>Farisa Aqilla FauzeeStatus is reachable</v>
      </c>
    </row>
    <row r="14225" spans="1:4">
      <c r="A14225" s="74" t="s">
        <v>8670</v>
      </c>
      <c r="B14225" s="74" t="str">
        <f ca="1">IFERROR(__xludf.DUMMYFUNCTION("IF(REGEXMATCH(A14225,""wealth planning""),""Script 1"",""-"")"),"Script 1")</f>
        <v>Script 1</v>
      </c>
      <c r="C14225" s="149">
        <f t="shared" si="110"/>
        <v>45566</v>
      </c>
      <c r="D14225" s="74" t="str">
        <f t="shared" si="111"/>
        <v>Farisa Aqilla Fauzee</v>
      </c>
    </row>
    <row r="14226" spans="1:4">
      <c r="B14226" s="74" t="str">
        <f ca="1">IFERROR(__xludf.DUMMYFUNCTION("IF(REGEXMATCH(A14226,""wealth planning""),""Script 1"",""-"")"),"-")</f>
        <v>-</v>
      </c>
      <c r="C14226" s="74" t="str">
        <f t="shared" si="110"/>
        <v>You: Hai assalamualaikum Farisa,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226" s="149">
        <f t="shared" si="111"/>
        <v>45566</v>
      </c>
    </row>
    <row r="14227" spans="1:4">
      <c r="B14227" s="74" t="str">
        <f ca="1">IFERROR(__xludf.DUMMYFUNCTION("IF(REGEXMATCH(A14227,""wealth planning""),""Script 1"",""-"")"),"-")</f>
        <v>-</v>
      </c>
      <c r="C14227" s="74">
        <f t="shared" si="110"/>
        <v>0</v>
      </c>
      <c r="D14227" s="149">
        <f t="shared" si="111"/>
        <v>45566</v>
      </c>
    </row>
    <row r="14228" spans="1:4">
      <c r="B14228" s="74" t="str">
        <f ca="1">IFERROR(__xludf.DUMMYFUNCTION("IF(REGEXMATCH(A14228,""wealth planning""),""Script 1"",""-"")"),"-")</f>
        <v>-</v>
      </c>
      <c r="C14228" s="74">
        <f t="shared" si="110"/>
        <v>0</v>
      </c>
      <c r="D14228" s="74" t="str">
        <f t="shared" si="111"/>
        <v>You: Hai assalamualaikum Farisa,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229" spans="1:4">
      <c r="A14229" s="74" t="s">
        <v>8672</v>
      </c>
      <c r="B14229" s="74" t="str">
        <f ca="1">IFERROR(__xludf.DUMMYFUNCTION("IF(REGEXMATCH(A14229,""wealth planning""),""Script 1"",""-"")"),"-")</f>
        <v>-</v>
      </c>
      <c r="C14229" s="74">
        <f t="shared" si="110"/>
        <v>0</v>
      </c>
      <c r="D14229" s="74">
        <f t="shared" si="111"/>
        <v>0</v>
      </c>
    </row>
    <row r="14230" spans="1:4">
      <c r="A14230" s="74" t="s">
        <v>8672</v>
      </c>
      <c r="B14230" s="74" t="str">
        <f ca="1">IFERROR(__xludf.DUMMYFUNCTION("IF(REGEXMATCH(A14230,""wealth planning""),""Script 1"",""-"")"),"-")</f>
        <v>-</v>
      </c>
      <c r="C14230" s="74" t="str">
        <f t="shared" si="110"/>
        <v>Damian Mering Kebing</v>
      </c>
      <c r="D14230" s="74">
        <f t="shared" si="111"/>
        <v>0</v>
      </c>
    </row>
    <row r="14231" spans="1:4">
      <c r="A14231" s="149">
        <v>45566</v>
      </c>
      <c r="B14231" s="74" t="str">
        <f ca="1">IFERROR(__xludf.DUMMYFUNCTION("IF(REGEXMATCH(A14231,""wealth planning""),""Script 1"",""-"")"),"#VALUE!")</f>
        <v>#VALUE!</v>
      </c>
      <c r="C14231" s="74" t="str">
        <f t="shared" si="110"/>
        <v>Damian Mering Kebing</v>
      </c>
      <c r="D14231" s="74">
        <f t="shared" si="111"/>
        <v>0</v>
      </c>
    </row>
    <row r="14232" spans="1:4">
      <c r="A14232" s="149">
        <v>45566</v>
      </c>
      <c r="B14232" s="74" t="str">
        <f ca="1">IFERROR(__xludf.DUMMYFUNCTION("IF(REGEXMATCH(A14232,""wealth planning""),""Script 1"",""-"")"),"#VALUE!")</f>
        <v>#VALUE!</v>
      </c>
      <c r="C14232" s="149">
        <f t="shared" si="110"/>
        <v>45566</v>
      </c>
      <c r="D14232" s="74" t="str">
        <f t="shared" si="111"/>
        <v>Damian Mering Kebing</v>
      </c>
    </row>
    <row r="14233" spans="1:4">
      <c r="A14233" s="74" t="s">
        <v>8673</v>
      </c>
      <c r="B14233" s="74" t="str">
        <f ca="1">IFERROR(__xludf.DUMMYFUNCTION("IF(REGEXMATCH(A14233,""wealth planning""),""Script 1"",""-"")"),"Script 1")</f>
        <v>Script 1</v>
      </c>
      <c r="C14233" s="149">
        <f t="shared" si="110"/>
        <v>45566</v>
      </c>
      <c r="D14233" s="74" t="str">
        <f t="shared" si="111"/>
        <v>Damian Mering Kebing</v>
      </c>
    </row>
    <row r="14234" spans="1:4">
      <c r="B14234" s="74" t="str">
        <f ca="1">IFERROR(__xludf.DUMMYFUNCTION("IF(REGEXMATCH(A14234,""wealth planning""),""Script 1"",""-"")"),"-")</f>
        <v>-</v>
      </c>
      <c r="C14234" s="74" t="str">
        <f t="shared" si="110"/>
        <v>You: Hai apa khabar Damian,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234" s="149">
        <f t="shared" si="111"/>
        <v>45566</v>
      </c>
    </row>
    <row r="14235" spans="1:4">
      <c r="B14235" s="74" t="str">
        <f ca="1">IFERROR(__xludf.DUMMYFUNCTION("IF(REGEXMATCH(A14235,""wealth planning""),""Script 1"",""-"")"),"-")</f>
        <v>-</v>
      </c>
      <c r="C14235" s="74">
        <f t="shared" si="110"/>
        <v>0</v>
      </c>
      <c r="D14235" s="149">
        <f t="shared" si="111"/>
        <v>45566</v>
      </c>
    </row>
    <row r="14236" spans="1:4">
      <c r="B14236" s="74" t="str">
        <f ca="1">IFERROR(__xludf.DUMMYFUNCTION("IF(REGEXMATCH(A14236,""wealth planning""),""Script 1"",""-"")"),"-")</f>
        <v>-</v>
      </c>
      <c r="C14236" s="74">
        <f t="shared" si="110"/>
        <v>0</v>
      </c>
      <c r="D14236" s="74" t="str">
        <f t="shared" si="111"/>
        <v>You: Hai apa khabar Damian,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237" spans="1:4">
      <c r="A14237" s="74" t="s">
        <v>8675</v>
      </c>
      <c r="B14237" s="74" t="str">
        <f ca="1">IFERROR(__xludf.DUMMYFUNCTION("IF(REGEXMATCH(A14237,""wealth planning""),""Script 1"",""-"")"),"-")</f>
        <v>-</v>
      </c>
      <c r="C14237" s="74">
        <f t="shared" si="110"/>
        <v>0</v>
      </c>
      <c r="D14237" s="74">
        <f t="shared" si="111"/>
        <v>0</v>
      </c>
    </row>
    <row r="14238" spans="1:4">
      <c r="A14238" s="74" t="s">
        <v>8676</v>
      </c>
      <c r="B14238" s="74" t="str">
        <f ca="1">IFERROR(__xludf.DUMMYFUNCTION("IF(REGEXMATCH(A14238,""wealth planning""),""Script 1"",""-"")"),"-")</f>
        <v>-</v>
      </c>
      <c r="C14238" s="74" t="str">
        <f t="shared" si="110"/>
        <v>Muhammad Uzair Muizz B SallehuddinStatus is reachable</v>
      </c>
      <c r="D14238" s="74">
        <f t="shared" si="111"/>
        <v>0</v>
      </c>
    </row>
    <row r="14239" spans="1:4">
      <c r="A14239" s="149">
        <v>45566</v>
      </c>
      <c r="B14239" s="74" t="str">
        <f ca="1">IFERROR(__xludf.DUMMYFUNCTION("IF(REGEXMATCH(A14239,""wealth planning""),""Script 1"",""-"")"),"#VALUE!")</f>
        <v>#VALUE!</v>
      </c>
      <c r="C14239" s="74" t="str">
        <f t="shared" si="110"/>
        <v>Muhammad Uzair Muizz B Sallehuddin</v>
      </c>
      <c r="D14239" s="74">
        <f t="shared" si="111"/>
        <v>0</v>
      </c>
    </row>
    <row r="14240" spans="1:4">
      <c r="A14240" s="149">
        <v>45566</v>
      </c>
      <c r="B14240" s="74" t="str">
        <f ca="1">IFERROR(__xludf.DUMMYFUNCTION("IF(REGEXMATCH(A14240,""wealth planning""),""Script 1"",""-"")"),"#VALUE!")</f>
        <v>#VALUE!</v>
      </c>
      <c r="C14240" s="149">
        <f t="shared" si="110"/>
        <v>45566</v>
      </c>
      <c r="D14240" s="74" t="str">
        <f t="shared" si="111"/>
        <v>Muhammad Uzair Muizz B SallehuddinStatus is reachable</v>
      </c>
    </row>
    <row r="14241" spans="1:4">
      <c r="A14241" s="74" t="s">
        <v>8677</v>
      </c>
      <c r="B14241" s="74" t="str">
        <f ca="1">IFERROR(__xludf.DUMMYFUNCTION("IF(REGEXMATCH(A14241,""wealth planning""),""Script 1"",""-"")"),"Script 1")</f>
        <v>Script 1</v>
      </c>
      <c r="C14241" s="149">
        <f t="shared" si="110"/>
        <v>45566</v>
      </c>
      <c r="D14241" s="74" t="str">
        <f t="shared" si="111"/>
        <v>Muhammad Uzair Muizz B Sallehuddin</v>
      </c>
    </row>
    <row r="14242" spans="1:4">
      <c r="B14242" s="74" t="str">
        <f ca="1">IFERROR(__xludf.DUMMYFUNCTION("IF(REGEXMATCH(A14242,""wealth planning""),""Script 1"",""-"")"),"-")</f>
        <v>-</v>
      </c>
      <c r="C14242" s="74" t="str">
        <f t="shared" si="110"/>
        <v>You: Hai assalamualaikum Uzair,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242" s="149">
        <f t="shared" si="111"/>
        <v>45566</v>
      </c>
    </row>
    <row r="14243" spans="1:4">
      <c r="B14243" s="74" t="str">
        <f ca="1">IFERROR(__xludf.DUMMYFUNCTION("IF(REGEXMATCH(A14243,""wealth planning""),""Script 1"",""-"")"),"-")</f>
        <v>-</v>
      </c>
      <c r="C14243" s="74">
        <f t="shared" si="110"/>
        <v>0</v>
      </c>
      <c r="D14243" s="149">
        <f t="shared" si="111"/>
        <v>45566</v>
      </c>
    </row>
    <row r="14244" spans="1:4">
      <c r="B14244" s="74" t="str">
        <f ca="1">IFERROR(__xludf.DUMMYFUNCTION("IF(REGEXMATCH(A14244,""wealth planning""),""Script 1"",""-"")"),"-")</f>
        <v>-</v>
      </c>
      <c r="C14244" s="74">
        <f t="shared" si="110"/>
        <v>0</v>
      </c>
      <c r="D14244" s="74" t="str">
        <f t="shared" si="111"/>
        <v>You: Hai assalamualaikum Uzair,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245" spans="1:4">
      <c r="A14245" s="74" t="s">
        <v>7532</v>
      </c>
      <c r="B14245" s="74" t="str">
        <f ca="1">IFERROR(__xludf.DUMMYFUNCTION("IF(REGEXMATCH(A14245,""wealth planning""),""Script 1"",""-"")"),"-")</f>
        <v>-</v>
      </c>
      <c r="C14245" s="74">
        <f t="shared" si="110"/>
        <v>0</v>
      </c>
      <c r="D14245" s="74">
        <f t="shared" si="111"/>
        <v>0</v>
      </c>
    </row>
    <row r="14246" spans="1:4">
      <c r="A14246" s="74" t="s">
        <v>7532</v>
      </c>
      <c r="B14246" s="74" t="str">
        <f ca="1">IFERROR(__xludf.DUMMYFUNCTION("IF(REGEXMATCH(A14246,""wealth planning""),""Script 1"",""-"")"),"-")</f>
        <v>-</v>
      </c>
      <c r="C14246" s="74" t="str">
        <f t="shared" si="110"/>
        <v>LinkedIn Member</v>
      </c>
      <c r="D14246" s="74">
        <f t="shared" si="111"/>
        <v>0</v>
      </c>
    </row>
    <row r="14247" spans="1:4">
      <c r="A14247" s="149">
        <v>45566</v>
      </c>
      <c r="B14247" s="74" t="str">
        <f ca="1">IFERROR(__xludf.DUMMYFUNCTION("IF(REGEXMATCH(A14247,""wealth planning""),""Script 1"",""-"")"),"#VALUE!")</f>
        <v>#VALUE!</v>
      </c>
      <c r="C14247" s="74" t="str">
        <f t="shared" si="110"/>
        <v>LinkedIn Member</v>
      </c>
      <c r="D14247" s="74">
        <f t="shared" si="111"/>
        <v>0</v>
      </c>
    </row>
    <row r="14248" spans="1:4">
      <c r="A14248" s="149">
        <v>45566</v>
      </c>
      <c r="B14248" s="74" t="str">
        <f ca="1">IFERROR(__xludf.DUMMYFUNCTION("IF(REGEXMATCH(A14248,""wealth planning""),""Script 1"",""-"")"),"#VALUE!")</f>
        <v>#VALUE!</v>
      </c>
      <c r="C14248" s="149">
        <f t="shared" si="110"/>
        <v>45566</v>
      </c>
      <c r="D14248" s="74" t="str">
        <f t="shared" si="111"/>
        <v>LinkedIn Member</v>
      </c>
    </row>
    <row r="14249" spans="1:4">
      <c r="A14249" s="74" t="s">
        <v>8679</v>
      </c>
      <c r="B14249" s="74" t="str">
        <f ca="1">IFERROR(__xludf.DUMMYFUNCTION("IF(REGEXMATCH(A14249,""wealth planning""),""Script 1"",""-"")"),"Script 1")</f>
        <v>Script 1</v>
      </c>
      <c r="C14249" s="149">
        <f t="shared" si="110"/>
        <v>45566</v>
      </c>
      <c r="D14249" s="74" t="str">
        <f t="shared" si="111"/>
        <v>LinkedIn Member</v>
      </c>
    </row>
    <row r="14250" spans="1:4">
      <c r="B14250" s="74" t="str">
        <f ca="1">IFERROR(__xludf.DUMMYFUNCTION("IF(REGEXMATCH(A14250,""wealth planning""),""Script 1"",""-"")"),"-")</f>
        <v>-</v>
      </c>
      <c r="C14250" s="74" t="str">
        <f t="shared" si="110"/>
        <v>You: Hai assalamualaikum Nuramira,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250" s="149">
        <f t="shared" si="111"/>
        <v>45566</v>
      </c>
    </row>
    <row r="14251" spans="1:4">
      <c r="B14251" s="74" t="str">
        <f ca="1">IFERROR(__xludf.DUMMYFUNCTION("IF(REGEXMATCH(A14251,""wealth planning""),""Script 1"",""-"")"),"-")</f>
        <v>-</v>
      </c>
      <c r="C14251" s="74">
        <f t="shared" si="110"/>
        <v>0</v>
      </c>
      <c r="D14251" s="149">
        <f t="shared" si="111"/>
        <v>45566</v>
      </c>
    </row>
    <row r="14252" spans="1:4">
      <c r="B14252" s="74" t="str">
        <f ca="1">IFERROR(__xludf.DUMMYFUNCTION("IF(REGEXMATCH(A14252,""wealth planning""),""Script 1"",""-"")"),"-")</f>
        <v>-</v>
      </c>
      <c r="C14252" s="74">
        <f t="shared" si="110"/>
        <v>0</v>
      </c>
      <c r="D14252" s="74" t="str">
        <f t="shared" si="111"/>
        <v>You: Hai assalamualaikum Nuramira,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253" spans="1:4">
      <c r="A14253" s="74" t="s">
        <v>8680</v>
      </c>
      <c r="B14253" s="74" t="str">
        <f ca="1">IFERROR(__xludf.DUMMYFUNCTION("IF(REGEXMATCH(A14253,""wealth planning""),""Script 1"",""-"")"),"-")</f>
        <v>-</v>
      </c>
      <c r="C14253" s="74">
        <f t="shared" si="110"/>
        <v>0</v>
      </c>
      <c r="D14253" s="74">
        <f t="shared" si="111"/>
        <v>0</v>
      </c>
    </row>
    <row r="14254" spans="1:4">
      <c r="A14254" s="74" t="s">
        <v>8680</v>
      </c>
      <c r="B14254" s="74" t="str">
        <f ca="1">IFERROR(__xludf.DUMMYFUNCTION("IF(REGEXMATCH(A14254,""wealth planning""),""Script 1"",""-"")"),"-")</f>
        <v>-</v>
      </c>
      <c r="C14254" s="74" t="str">
        <f t="shared" si="110"/>
        <v>Khairunisa Nadrah</v>
      </c>
      <c r="D14254" s="74">
        <f t="shared" si="111"/>
        <v>0</v>
      </c>
    </row>
    <row r="14255" spans="1:4">
      <c r="A14255" s="149">
        <v>45566</v>
      </c>
      <c r="B14255" s="74" t="str">
        <f ca="1">IFERROR(__xludf.DUMMYFUNCTION("IF(REGEXMATCH(A14255,""wealth planning""),""Script 1"",""-"")"),"#VALUE!")</f>
        <v>#VALUE!</v>
      </c>
      <c r="C14255" s="74" t="str">
        <f t="shared" si="110"/>
        <v>Khairunisa Nadrah</v>
      </c>
      <c r="D14255" s="74">
        <f t="shared" si="111"/>
        <v>0</v>
      </c>
    </row>
    <row r="14256" spans="1:4">
      <c r="A14256" s="149">
        <v>45566</v>
      </c>
      <c r="B14256" s="74" t="str">
        <f ca="1">IFERROR(__xludf.DUMMYFUNCTION("IF(REGEXMATCH(A14256,""wealth planning""),""Script 1"",""-"")"),"#VALUE!")</f>
        <v>#VALUE!</v>
      </c>
      <c r="C14256" s="149">
        <f t="shared" si="110"/>
        <v>45566</v>
      </c>
      <c r="D14256" s="74" t="str">
        <f t="shared" si="111"/>
        <v>Khairunisa Nadrah</v>
      </c>
    </row>
    <row r="14257" spans="1:4">
      <c r="A14257" s="74" t="s">
        <v>8681</v>
      </c>
      <c r="B14257" s="74" t="str">
        <f ca="1">IFERROR(__xludf.DUMMYFUNCTION("IF(REGEXMATCH(A14257,""wealth planning""),""Script 1"",""-"")"),"Script 1")</f>
        <v>Script 1</v>
      </c>
      <c r="C14257" s="149">
        <f t="shared" si="110"/>
        <v>45566</v>
      </c>
      <c r="D14257" s="74" t="str">
        <f t="shared" si="111"/>
        <v>Khairunisa Nadrah</v>
      </c>
    </row>
    <row r="14258" spans="1:4">
      <c r="B14258" s="74" t="str">
        <f ca="1">IFERROR(__xludf.DUMMYFUNCTION("IF(REGEXMATCH(A14258,""wealth planning""),""Script 1"",""-"")"),"-")</f>
        <v>-</v>
      </c>
      <c r="C14258" s="74" t="str">
        <f t="shared" si="110"/>
        <v>You: Hai assalamualaikum Khairunisa,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258" s="149">
        <f t="shared" si="111"/>
        <v>45566</v>
      </c>
    </row>
    <row r="14259" spans="1:4">
      <c r="B14259" s="74" t="str">
        <f ca="1">IFERROR(__xludf.DUMMYFUNCTION("IF(REGEXMATCH(A14259,""wealth planning""),""Script 1"",""-"")"),"-")</f>
        <v>-</v>
      </c>
      <c r="C14259" s="74">
        <f t="shared" si="110"/>
        <v>0</v>
      </c>
      <c r="D14259" s="149">
        <f t="shared" si="111"/>
        <v>45566</v>
      </c>
    </row>
    <row r="14260" spans="1:4">
      <c r="B14260" s="74" t="str">
        <f ca="1">IFERROR(__xludf.DUMMYFUNCTION("IF(REGEXMATCH(A14260,""wealth planning""),""Script 1"",""-"")"),"-")</f>
        <v>-</v>
      </c>
      <c r="C14260" s="74">
        <f t="shared" si="110"/>
        <v>0</v>
      </c>
      <c r="D14260" s="74" t="str">
        <f t="shared" si="111"/>
        <v>You: Hai assalamualaikum Khairunisa,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261" spans="1:4">
      <c r="B14261" s="74" t="str">
        <f ca="1">IFERROR(__xludf.DUMMYFUNCTION("IF(REGEXMATCH(A14261,""wealth planning""),""Script 1"",""-"")"),"-")</f>
        <v>-</v>
      </c>
      <c r="C14261" s="74">
        <f t="shared" si="110"/>
        <v>0</v>
      </c>
      <c r="D14261" s="74">
        <f t="shared" si="111"/>
        <v>0</v>
      </c>
    </row>
    <row r="14262" spans="1:4">
      <c r="A14262" s="74" t="s">
        <v>8684</v>
      </c>
      <c r="B14262" s="74" t="str">
        <f ca="1">IFERROR(__xludf.DUMMYFUNCTION("IF(REGEXMATCH(A14262,""wealth planning""),""Script 1"",""-"")"),"-")</f>
        <v>-</v>
      </c>
      <c r="C14262" s="74">
        <f t="shared" si="110"/>
        <v>0</v>
      </c>
      <c r="D14262" s="74">
        <f t="shared" si="111"/>
        <v>0</v>
      </c>
    </row>
    <row r="14263" spans="1:4">
      <c r="A14263" s="149">
        <v>45566</v>
      </c>
      <c r="B14263" s="74" t="str">
        <f ca="1">IFERROR(__xludf.DUMMYFUNCTION("IF(REGEXMATCH(A14263,""wealth planning""),""Script 1"",""-"")"),"#VALUE!")</f>
        <v>#VALUE!</v>
      </c>
      <c r="C14263" s="74" t="str">
        <f t="shared" si="110"/>
        <v>Mohamad Fazree Ahmat</v>
      </c>
      <c r="D14263" s="74">
        <f t="shared" si="111"/>
        <v>0</v>
      </c>
    </row>
    <row r="14264" spans="1:4">
      <c r="A14264" s="149">
        <v>45566</v>
      </c>
      <c r="B14264" s="74" t="str">
        <f ca="1">IFERROR(__xludf.DUMMYFUNCTION("IF(REGEXMATCH(A14264,""wealth planning""),""Script 1"",""-"")"),"#VALUE!")</f>
        <v>#VALUE!</v>
      </c>
      <c r="C14264" s="149">
        <f t="shared" si="110"/>
        <v>45566</v>
      </c>
      <c r="D14264" s="74">
        <f t="shared" si="111"/>
        <v>0</v>
      </c>
    </row>
    <row r="14265" spans="1:4">
      <c r="A14265" s="74" t="s">
        <v>8685</v>
      </c>
      <c r="B14265" s="74" t="str">
        <f ca="1">IFERROR(__xludf.DUMMYFUNCTION("IF(REGEXMATCH(A14265,""wealth planning""),""Script 1"",""-"")"),"Script 1")</f>
        <v>Script 1</v>
      </c>
      <c r="C14265" s="149">
        <f t="shared" si="110"/>
        <v>45566</v>
      </c>
      <c r="D14265" s="74" t="str">
        <f t="shared" si="111"/>
        <v>Mohamad Fazree Ahmat</v>
      </c>
    </row>
    <row r="14266" spans="1:4">
      <c r="B14266" s="74" t="str">
        <f ca="1">IFERROR(__xludf.DUMMYFUNCTION("IF(REGEXMATCH(A14266,""wealth planning""),""Script 1"",""-"")"),"-")</f>
        <v>-</v>
      </c>
      <c r="C14266" s="74" t="str">
        <f t="shared" si="110"/>
        <v>You: Hai assalamualaikum tuan Fazree,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266" s="149">
        <f t="shared" si="111"/>
        <v>45566</v>
      </c>
    </row>
    <row r="14267" spans="1:4">
      <c r="B14267" s="74" t="str">
        <f ca="1">IFERROR(__xludf.DUMMYFUNCTION("IF(REGEXMATCH(A14267,""wealth planning""),""Script 1"",""-"")"),"-")</f>
        <v>-</v>
      </c>
      <c r="C14267" s="74">
        <f t="shared" si="110"/>
        <v>0</v>
      </c>
      <c r="D14267" s="149">
        <f t="shared" si="111"/>
        <v>45566</v>
      </c>
    </row>
    <row r="14268" spans="1:4">
      <c r="B14268" s="74" t="str">
        <f ca="1">IFERROR(__xludf.DUMMYFUNCTION("IF(REGEXMATCH(A14268,""wealth planning""),""Script 1"",""-"")"),"-")</f>
        <v>-</v>
      </c>
      <c r="C14268" s="74">
        <f t="shared" si="110"/>
        <v>0</v>
      </c>
      <c r="D14268" s="74" t="str">
        <f t="shared" si="111"/>
        <v>You: Hai assalamualaikum tuan Fazree,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269" spans="1:4">
      <c r="A14269" s="74" t="s">
        <v>8687</v>
      </c>
      <c r="B14269" s="74" t="str">
        <f ca="1">IFERROR(__xludf.DUMMYFUNCTION("IF(REGEXMATCH(A14269,""wealth planning""),""Script 1"",""-"")"),"-")</f>
        <v>-</v>
      </c>
      <c r="C14269" s="74">
        <f t="shared" si="110"/>
        <v>0</v>
      </c>
      <c r="D14269" s="74">
        <f t="shared" si="111"/>
        <v>0</v>
      </c>
    </row>
    <row r="14270" spans="1:4">
      <c r="A14270" s="74" t="s">
        <v>8688</v>
      </c>
      <c r="B14270" s="74" t="str">
        <f ca="1">IFERROR(__xludf.DUMMYFUNCTION("IF(REGEXMATCH(A14270,""wealth planning""),""Script 1"",""-"")"),"-")</f>
        <v>-</v>
      </c>
      <c r="C14270" s="74" t="str">
        <f t="shared" si="110"/>
        <v>Aimi ZuhaidaStatus is reachable</v>
      </c>
      <c r="D14270" s="74">
        <f t="shared" si="111"/>
        <v>0</v>
      </c>
    </row>
    <row r="14271" spans="1:4">
      <c r="A14271" s="149">
        <v>45566</v>
      </c>
      <c r="B14271" s="74" t="str">
        <f ca="1">IFERROR(__xludf.DUMMYFUNCTION("IF(REGEXMATCH(A14271,""wealth planning""),""Script 1"",""-"")"),"#VALUE!")</f>
        <v>#VALUE!</v>
      </c>
      <c r="C14271" s="74" t="str">
        <f t="shared" si="110"/>
        <v>Aimi Zuhaida</v>
      </c>
      <c r="D14271" s="74">
        <f t="shared" si="111"/>
        <v>0</v>
      </c>
    </row>
    <row r="14272" spans="1:4">
      <c r="A14272" s="149">
        <v>45566</v>
      </c>
      <c r="B14272" s="74" t="str">
        <f ca="1">IFERROR(__xludf.DUMMYFUNCTION("IF(REGEXMATCH(A14272,""wealth planning""),""Script 1"",""-"")"),"#VALUE!")</f>
        <v>#VALUE!</v>
      </c>
      <c r="C14272" s="149">
        <f t="shared" si="110"/>
        <v>45566</v>
      </c>
      <c r="D14272" s="74" t="str">
        <f t="shared" si="111"/>
        <v>Aimi ZuhaidaStatus is reachable</v>
      </c>
    </row>
    <row r="14273" spans="1:4">
      <c r="A14273" s="74" t="s">
        <v>3114</v>
      </c>
      <c r="B14273" s="74" t="str">
        <f ca="1">IFERROR(__xludf.DUMMYFUNCTION("IF(REGEXMATCH(A14273,""wealth planning""),""Script 1"",""-"")"),"Script 1")</f>
        <v>Script 1</v>
      </c>
      <c r="C14273" s="149">
        <f t="shared" si="110"/>
        <v>45566</v>
      </c>
      <c r="D14273" s="74" t="str">
        <f t="shared" si="111"/>
        <v>Aimi Zuhaida</v>
      </c>
    </row>
    <row r="14274" spans="1:4">
      <c r="B14274" s="74" t="str">
        <f ca="1">IFERROR(__xludf.DUMMYFUNCTION("IF(REGEXMATCH(A14274,""wealth planning""),""Script 1"",""-"")"),"-")</f>
        <v>-</v>
      </c>
      <c r="C14274" s="74" t="str">
        <f t="shared" si="110"/>
        <v>You: Hai assalamualaikum Aimi,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274" s="149">
        <f t="shared" si="111"/>
        <v>45566</v>
      </c>
    </row>
    <row r="14275" spans="1:4">
      <c r="B14275" s="74" t="str">
        <f ca="1">IFERROR(__xludf.DUMMYFUNCTION("IF(REGEXMATCH(A14275,""wealth planning""),""Script 1"",""-"")"),"-")</f>
        <v>-</v>
      </c>
      <c r="C14275" s="74">
        <f t="shared" si="110"/>
        <v>0</v>
      </c>
      <c r="D14275" s="149">
        <f t="shared" si="111"/>
        <v>45566</v>
      </c>
    </row>
    <row r="14276" spans="1:4">
      <c r="B14276" s="74" t="str">
        <f ca="1">IFERROR(__xludf.DUMMYFUNCTION("IF(REGEXMATCH(A14276,""wealth planning""),""Script 1"",""-"")"),"-")</f>
        <v>-</v>
      </c>
      <c r="C14276" s="74">
        <f t="shared" si="110"/>
        <v>0</v>
      </c>
      <c r="D14276" s="74" t="str">
        <f t="shared" si="111"/>
        <v>You: Hai assalamualaikum Aimi,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277" spans="1:4">
      <c r="B14277" s="74" t="str">
        <f ca="1">IFERROR(__xludf.DUMMYFUNCTION("IF(REGEXMATCH(A14277,""wealth planning""),""Script 1"",""-"")"),"-")</f>
        <v>-</v>
      </c>
      <c r="C14277" s="74">
        <f t="shared" si="110"/>
        <v>0</v>
      </c>
      <c r="D14277" s="74">
        <f t="shared" si="111"/>
        <v>0</v>
      </c>
    </row>
    <row r="14278" spans="1:4">
      <c r="A14278" s="74" t="s">
        <v>8691</v>
      </c>
      <c r="B14278" s="74" t="str">
        <f ca="1">IFERROR(__xludf.DUMMYFUNCTION("IF(REGEXMATCH(A14278,""wealth planning""),""Script 1"",""-"")"),"-")</f>
        <v>-</v>
      </c>
      <c r="C14278" s="74">
        <f t="shared" si="110"/>
        <v>0</v>
      </c>
      <c r="D14278" s="74">
        <f t="shared" si="111"/>
        <v>0</v>
      </c>
    </row>
    <row r="14279" spans="1:4">
      <c r="A14279" s="149">
        <v>45566</v>
      </c>
      <c r="B14279" s="74" t="str">
        <f ca="1">IFERROR(__xludf.DUMMYFUNCTION("IF(REGEXMATCH(A14279,""wealth planning""),""Script 1"",""-"")"),"#VALUE!")</f>
        <v>#VALUE!</v>
      </c>
      <c r="C14279" s="74" t="str">
        <f t="shared" si="110"/>
        <v>NUR SABRINA MOHD AKHIR</v>
      </c>
      <c r="D14279" s="74">
        <f t="shared" si="111"/>
        <v>0</v>
      </c>
    </row>
    <row r="14280" spans="1:4">
      <c r="A14280" s="149">
        <v>45566</v>
      </c>
      <c r="B14280" s="74" t="str">
        <f ca="1">IFERROR(__xludf.DUMMYFUNCTION("IF(REGEXMATCH(A14280,""wealth planning""),""Script 1"",""-"")"),"#VALUE!")</f>
        <v>#VALUE!</v>
      </c>
      <c r="C14280" s="149">
        <f t="shared" si="110"/>
        <v>45566</v>
      </c>
      <c r="D14280" s="74">
        <f t="shared" si="111"/>
        <v>0</v>
      </c>
    </row>
    <row r="14281" spans="1:4">
      <c r="A14281" s="74" t="s">
        <v>5179</v>
      </c>
      <c r="B14281" s="74" t="str">
        <f ca="1">IFERROR(__xludf.DUMMYFUNCTION("IF(REGEXMATCH(A14281,""wealth planning""),""Script 1"",""-"")"),"Script 1")</f>
        <v>Script 1</v>
      </c>
      <c r="C14281" s="149">
        <f t="shared" si="110"/>
        <v>45566</v>
      </c>
      <c r="D14281" s="74" t="str">
        <f t="shared" si="111"/>
        <v>NUR SABRINA MOHD AKHIR</v>
      </c>
    </row>
    <row r="14282" spans="1:4">
      <c r="B14282" s="74" t="str">
        <f ca="1">IFERROR(__xludf.DUMMYFUNCTION("IF(REGEXMATCH(A14282,""wealth planning""),""Script 1"",""-"")"),"-")</f>
        <v>-</v>
      </c>
      <c r="C14282" s="74" t="str">
        <f t="shared" si="110"/>
        <v>You: Hai assalamualaikum Sabrina,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282" s="149">
        <f t="shared" si="111"/>
        <v>45566</v>
      </c>
    </row>
    <row r="14283" spans="1:4">
      <c r="B14283" s="74" t="str">
        <f ca="1">IFERROR(__xludf.DUMMYFUNCTION("IF(REGEXMATCH(A14283,""wealth planning""),""Script 1"",""-"")"),"-")</f>
        <v>-</v>
      </c>
      <c r="C14283" s="74">
        <f t="shared" si="110"/>
        <v>0</v>
      </c>
      <c r="D14283" s="149">
        <f t="shared" si="111"/>
        <v>45566</v>
      </c>
    </row>
    <row r="14284" spans="1:4">
      <c r="B14284" s="74" t="str">
        <f ca="1">IFERROR(__xludf.DUMMYFUNCTION("IF(REGEXMATCH(A14284,""wealth planning""),""Script 1"",""-"")"),"-")</f>
        <v>-</v>
      </c>
      <c r="C14284" s="74">
        <f t="shared" ref="C14284:C14538" si="112">A14283</f>
        <v>0</v>
      </c>
      <c r="D14284" s="74" t="str">
        <f t="shared" ref="D14284:D14538" si="113">A14281</f>
        <v>You: Hai assalamualaikum Sabrina,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285" spans="1:4">
      <c r="A14285" s="74" t="s">
        <v>8693</v>
      </c>
      <c r="B14285" s="74" t="str">
        <f ca="1">IFERROR(__xludf.DUMMYFUNCTION("IF(REGEXMATCH(A14285,""wealth planning""),""Script 1"",""-"")"),"-")</f>
        <v>-</v>
      </c>
      <c r="C14285" s="74">
        <f t="shared" si="112"/>
        <v>0</v>
      </c>
      <c r="D14285" s="74">
        <f t="shared" si="113"/>
        <v>0</v>
      </c>
    </row>
    <row r="14286" spans="1:4">
      <c r="A14286" s="74" t="s">
        <v>8694</v>
      </c>
      <c r="B14286" s="74" t="str">
        <f ca="1">IFERROR(__xludf.DUMMYFUNCTION("IF(REGEXMATCH(A14286,""wealth planning""),""Script 1"",""-"")"),"-")</f>
        <v>-</v>
      </c>
      <c r="C14286" s="74" t="str">
        <f t="shared" si="112"/>
        <v>Amirul Mukhlis DrahmanStatus is reachable</v>
      </c>
      <c r="D14286" s="74">
        <f t="shared" si="113"/>
        <v>0</v>
      </c>
    </row>
    <row r="14287" spans="1:4">
      <c r="A14287" s="149">
        <v>45565</v>
      </c>
      <c r="B14287" s="74" t="str">
        <f ca="1">IFERROR(__xludf.DUMMYFUNCTION("IF(REGEXMATCH(A14287,""wealth planning""),""Script 1"",""-"")"),"#VALUE!")</f>
        <v>#VALUE!</v>
      </c>
      <c r="C14287" s="74" t="str">
        <f t="shared" si="112"/>
        <v>Amirul Mukhlis Drahman</v>
      </c>
      <c r="D14287" s="74">
        <f t="shared" si="113"/>
        <v>0</v>
      </c>
    </row>
    <row r="14288" spans="1:4">
      <c r="A14288" s="149">
        <v>45565</v>
      </c>
      <c r="B14288" s="74" t="str">
        <f ca="1">IFERROR(__xludf.DUMMYFUNCTION("IF(REGEXMATCH(A14288,""wealth planning""),""Script 1"",""-"")"),"#VALUE!")</f>
        <v>#VALUE!</v>
      </c>
      <c r="C14288" s="149">
        <f t="shared" si="112"/>
        <v>45565</v>
      </c>
      <c r="D14288" s="74" t="str">
        <f t="shared" si="113"/>
        <v>Amirul Mukhlis DrahmanStatus is reachable</v>
      </c>
    </row>
    <row r="14289" spans="1:4">
      <c r="A14289" s="74" t="s">
        <v>8695</v>
      </c>
      <c r="B14289" s="74" t="str">
        <f ca="1">IFERROR(__xludf.DUMMYFUNCTION("IF(REGEXMATCH(A14289,""wealth planning""),""Script 1"",""-"")"),"-")</f>
        <v>-</v>
      </c>
      <c r="C14289" s="149">
        <f t="shared" si="112"/>
        <v>45565</v>
      </c>
      <c r="D14289" s="74" t="str">
        <f t="shared" si="113"/>
        <v>Amirul Mukhlis Drahman</v>
      </c>
    </row>
    <row r="14290" spans="1:4">
      <c r="B14290" s="74" t="str">
        <f ca="1">IFERROR(__xludf.DUMMYFUNCTION("IF(REGEXMATCH(A14290,""wealth planning""),""Script 1"",""-"")"),"-")</f>
        <v>-</v>
      </c>
      <c r="C14290" s="74" t="str">
        <f t="shared" si="112"/>
        <v>You: Terima kasih atas reply. Saya hargainya. InshaAllah kalau ada inquiry atau soalan berkaitan takaful in the future boleh je contact saya semula. Semoga dipermudahkan urusan</v>
      </c>
      <c r="D14290" s="149">
        <f t="shared" si="113"/>
        <v>45565</v>
      </c>
    </row>
    <row r="14291" spans="1:4">
      <c r="B14291" s="74" t="str">
        <f ca="1">IFERROR(__xludf.DUMMYFUNCTION("IF(REGEXMATCH(A14291,""wealth planning""),""Script 1"",""-"")"),"-")</f>
        <v>-</v>
      </c>
      <c r="C14291" s="74">
        <f t="shared" si="112"/>
        <v>0</v>
      </c>
      <c r="D14291" s="149">
        <f t="shared" si="113"/>
        <v>45565</v>
      </c>
    </row>
    <row r="14292" spans="1:4">
      <c r="B14292" s="74" t="str">
        <f ca="1">IFERROR(__xludf.DUMMYFUNCTION("IF(REGEXMATCH(A14292,""wealth planning""),""Script 1"",""-"")"),"-")</f>
        <v>-</v>
      </c>
      <c r="C14292" s="74">
        <f t="shared" si="112"/>
        <v>0</v>
      </c>
      <c r="D14292" s="74" t="str">
        <f t="shared" si="113"/>
        <v>You: Terima kasih atas reply. Saya hargainya. InshaAllah kalau ada inquiry atau soalan berkaitan takaful in the future boleh je contact saya semula. Semoga dipermudahkan urusan</v>
      </c>
    </row>
    <row r="14293" spans="1:4">
      <c r="A14293" s="74" t="s">
        <v>8697</v>
      </c>
      <c r="B14293" s="74" t="str">
        <f ca="1">IFERROR(__xludf.DUMMYFUNCTION("IF(REGEXMATCH(A14293,""wealth planning""),""Script 1"",""-"")"),"-")</f>
        <v>-</v>
      </c>
      <c r="C14293" s="74">
        <f t="shared" si="112"/>
        <v>0</v>
      </c>
      <c r="D14293" s="74">
        <f t="shared" si="113"/>
        <v>0</v>
      </c>
    </row>
    <row r="14294" spans="1:4">
      <c r="A14294" s="74" t="s">
        <v>8697</v>
      </c>
      <c r="B14294" s="74" t="str">
        <f ca="1">IFERROR(__xludf.DUMMYFUNCTION("IF(REGEXMATCH(A14294,""wealth planning""),""Script 1"",""-"")"),"-")</f>
        <v>-</v>
      </c>
      <c r="C14294" s="74" t="str">
        <f t="shared" si="112"/>
        <v>Salina Yazid, PHRi</v>
      </c>
      <c r="D14294" s="74">
        <f t="shared" si="113"/>
        <v>0</v>
      </c>
    </row>
    <row r="14295" spans="1:4">
      <c r="A14295" s="149">
        <v>45565</v>
      </c>
      <c r="B14295" s="74" t="str">
        <f ca="1">IFERROR(__xludf.DUMMYFUNCTION("IF(REGEXMATCH(A14295,""wealth planning""),""Script 1"",""-"")"),"#VALUE!")</f>
        <v>#VALUE!</v>
      </c>
      <c r="C14295" s="74" t="str">
        <f t="shared" si="112"/>
        <v>Salina Yazid, PHRi</v>
      </c>
      <c r="D14295" s="74">
        <f t="shared" si="113"/>
        <v>0</v>
      </c>
    </row>
    <row r="14296" spans="1:4">
      <c r="A14296" s="149">
        <v>45565</v>
      </c>
      <c r="B14296" s="74" t="str">
        <f ca="1">IFERROR(__xludf.DUMMYFUNCTION("IF(REGEXMATCH(A14296,""wealth planning""),""Script 1"",""-"")"),"#VALUE!")</f>
        <v>#VALUE!</v>
      </c>
      <c r="C14296" s="149">
        <f t="shared" si="112"/>
        <v>45565</v>
      </c>
      <c r="D14296" s="74" t="str">
        <f t="shared" si="113"/>
        <v>Salina Yazid, PHRi</v>
      </c>
    </row>
    <row r="14297" spans="1:4">
      <c r="A14297" s="74" t="s">
        <v>8698</v>
      </c>
      <c r="B14297" s="74" t="str">
        <f ca="1">IFERROR(__xludf.DUMMYFUNCTION("IF(REGEXMATCH(A14297,""wealth planning""),""Script 1"",""-"")"),"-")</f>
        <v>-</v>
      </c>
      <c r="C14297" s="149">
        <f t="shared" si="112"/>
        <v>45565</v>
      </c>
      <c r="D14297" s="74" t="str">
        <f t="shared" si="113"/>
        <v>Salina Yazid, PHRi</v>
      </c>
    </row>
    <row r="14298" spans="1:4">
      <c r="B14298" s="74" t="str">
        <f ca="1">IFERROR(__xludf.DUMMYFUNCTION("IF(REGEXMATCH(A14298,""wealth planning""),""Script 1"",""-"")"),"-")</f>
        <v>-</v>
      </c>
      <c r="C14298" s="74" t="str">
        <f t="shared" si="112"/>
        <v>Salina: Insya-Allah, all the best.</v>
      </c>
      <c r="D14298" s="149">
        <f t="shared" si="113"/>
        <v>45565</v>
      </c>
    </row>
    <row r="14299" spans="1:4">
      <c r="B14299" s="74" t="str">
        <f ca="1">IFERROR(__xludf.DUMMYFUNCTION("IF(REGEXMATCH(A14299,""wealth planning""),""Script 1"",""-"")"),"-")</f>
        <v>-</v>
      </c>
      <c r="C14299" s="74">
        <f t="shared" si="112"/>
        <v>0</v>
      </c>
      <c r="D14299" s="149">
        <f t="shared" si="113"/>
        <v>45565</v>
      </c>
    </row>
    <row r="14300" spans="1:4">
      <c r="B14300" s="74" t="str">
        <f ca="1">IFERROR(__xludf.DUMMYFUNCTION("IF(REGEXMATCH(A14300,""wealth planning""),""Script 1"",""-"")"),"-")</f>
        <v>-</v>
      </c>
      <c r="C14300" s="74">
        <f t="shared" si="112"/>
        <v>0</v>
      </c>
      <c r="D14300" s="74" t="str">
        <f t="shared" si="113"/>
        <v>Salina: Insya-Allah, all the best.</v>
      </c>
    </row>
    <row r="14301" spans="1:4">
      <c r="B14301" s="74" t="str">
        <f ca="1">IFERROR(__xludf.DUMMYFUNCTION("IF(REGEXMATCH(A14301,""wealth planning""),""Script 1"",""-"")"),"-")</f>
        <v>-</v>
      </c>
      <c r="C14301" s="74">
        <f t="shared" si="112"/>
        <v>0</v>
      </c>
      <c r="D14301" s="74">
        <f t="shared" si="113"/>
        <v>0</v>
      </c>
    </row>
    <row r="14302" spans="1:4">
      <c r="A14302" s="74" t="s">
        <v>8701</v>
      </c>
      <c r="B14302" s="74" t="str">
        <f ca="1">IFERROR(__xludf.DUMMYFUNCTION("IF(REGEXMATCH(A14302,""wealth planning""),""Script 1"",""-"")"),"-")</f>
        <v>-</v>
      </c>
      <c r="C14302" s="74">
        <f t="shared" si="112"/>
        <v>0</v>
      </c>
      <c r="D14302" s="74">
        <f t="shared" si="113"/>
        <v>0</v>
      </c>
    </row>
    <row r="14303" spans="1:4">
      <c r="A14303" s="149">
        <v>45565</v>
      </c>
      <c r="B14303" s="74" t="str">
        <f ca="1">IFERROR(__xludf.DUMMYFUNCTION("IF(REGEXMATCH(A14303,""wealth planning""),""Script 1"",""-"")"),"#VALUE!")</f>
        <v>#VALUE!</v>
      </c>
      <c r="C14303" s="74" t="str">
        <f t="shared" si="112"/>
        <v>Amnah 'Aadel</v>
      </c>
      <c r="D14303" s="74">
        <f t="shared" si="113"/>
        <v>0</v>
      </c>
    </row>
    <row r="14304" spans="1:4">
      <c r="A14304" s="149">
        <v>45565</v>
      </c>
      <c r="B14304" s="74" t="str">
        <f ca="1">IFERROR(__xludf.DUMMYFUNCTION("IF(REGEXMATCH(A14304,""wealth planning""),""Script 1"",""-"")"),"#VALUE!")</f>
        <v>#VALUE!</v>
      </c>
      <c r="C14304" s="149">
        <f t="shared" si="112"/>
        <v>45565</v>
      </c>
      <c r="D14304" s="74">
        <f t="shared" si="113"/>
        <v>0</v>
      </c>
    </row>
    <row r="14305" spans="1:4">
      <c r="A14305" s="74" t="s">
        <v>8702</v>
      </c>
      <c r="B14305" s="74" t="str">
        <f ca="1">IFERROR(__xludf.DUMMYFUNCTION("IF(REGEXMATCH(A14305,""wealth planning""),""Script 1"",""-"")"),"-")</f>
        <v>-</v>
      </c>
      <c r="C14305" s="149">
        <f t="shared" si="112"/>
        <v>45565</v>
      </c>
      <c r="D14305" s="74" t="str">
        <f t="shared" si="113"/>
        <v>Amnah 'Aadel</v>
      </c>
    </row>
    <row r="14306" spans="1:4">
      <c r="B14306" s="74" t="str">
        <f ca="1">IFERROR(__xludf.DUMMYFUNCTION("IF(REGEXMATCH(A14306,""wealth planning""),""Script 1"",""-"")"),"-")</f>
        <v>-</v>
      </c>
      <c r="C14306" s="74" t="str">
        <f t="shared" si="112"/>
        <v>You: Okay no problem. Terima kasih atas reply. Saya hargainya. InshaAllah kalau ada inquiry atau soalan berkaitan takaful in the future boleh je contact saya semula. Semoga dipermudahkan urusan</v>
      </c>
      <c r="D14306" s="149">
        <f t="shared" si="113"/>
        <v>45565</v>
      </c>
    </row>
    <row r="14307" spans="1:4">
      <c r="B14307" s="74" t="str">
        <f ca="1">IFERROR(__xludf.DUMMYFUNCTION("IF(REGEXMATCH(A14307,""wealth planning""),""Script 1"",""-"")"),"-")</f>
        <v>-</v>
      </c>
      <c r="C14307" s="74">
        <f t="shared" si="112"/>
        <v>0</v>
      </c>
      <c r="D14307" s="149">
        <f t="shared" si="113"/>
        <v>45565</v>
      </c>
    </row>
    <row r="14308" spans="1:4">
      <c r="B14308" s="74" t="str">
        <f ca="1">IFERROR(__xludf.DUMMYFUNCTION("IF(REGEXMATCH(A14308,""wealth planning""),""Script 1"",""-"")"),"-")</f>
        <v>-</v>
      </c>
      <c r="C14308" s="74">
        <f t="shared" si="112"/>
        <v>0</v>
      </c>
      <c r="D14308" s="74" t="str">
        <f t="shared" si="113"/>
        <v>You: Okay no problem. Terima kasih atas reply. Saya hargainya. InshaAllah kalau ada inquiry atau soalan berkaitan takaful in the future boleh je contact saya semula. Semoga dipermudahkan urusan</v>
      </c>
    </row>
    <row r="14309" spans="1:4">
      <c r="A14309" s="74" t="s">
        <v>8704</v>
      </c>
      <c r="B14309" s="74" t="str">
        <f ca="1">IFERROR(__xludf.DUMMYFUNCTION("IF(REGEXMATCH(A14309,""wealth planning""),""Script 1"",""-"")"),"-")</f>
        <v>-</v>
      </c>
      <c r="C14309" s="74">
        <f t="shared" si="112"/>
        <v>0</v>
      </c>
      <c r="D14309" s="74">
        <f t="shared" si="113"/>
        <v>0</v>
      </c>
    </row>
    <row r="14310" spans="1:4">
      <c r="A14310" s="74" t="s">
        <v>8705</v>
      </c>
      <c r="B14310" s="74" t="str">
        <f ca="1">IFERROR(__xludf.DUMMYFUNCTION("IF(REGEXMATCH(A14310,""wealth planning""),""Script 1"",""-"")"),"-")</f>
        <v>-</v>
      </c>
      <c r="C14310" s="74" t="str">
        <f t="shared" si="112"/>
        <v>Khairah Auni Binti KhairuddinStatus is reachable</v>
      </c>
      <c r="D14310" s="74">
        <f t="shared" si="113"/>
        <v>0</v>
      </c>
    </row>
    <row r="14311" spans="1:4">
      <c r="A14311" s="149">
        <v>45565</v>
      </c>
      <c r="B14311" s="74" t="str">
        <f ca="1">IFERROR(__xludf.DUMMYFUNCTION("IF(REGEXMATCH(A14311,""wealth planning""),""Script 1"",""-"")"),"#VALUE!")</f>
        <v>#VALUE!</v>
      </c>
      <c r="C14311" s="74" t="str">
        <f t="shared" si="112"/>
        <v>Khairah Auni Binti Khairuddin</v>
      </c>
      <c r="D14311" s="74">
        <f t="shared" si="113"/>
        <v>0</v>
      </c>
    </row>
    <row r="14312" spans="1:4">
      <c r="A14312" s="149">
        <v>45565</v>
      </c>
      <c r="B14312" s="74" t="str">
        <f ca="1">IFERROR(__xludf.DUMMYFUNCTION("IF(REGEXMATCH(A14312,""wealth planning""),""Script 1"",""-"")"),"#VALUE!")</f>
        <v>#VALUE!</v>
      </c>
      <c r="C14312" s="149">
        <f t="shared" si="112"/>
        <v>45565</v>
      </c>
      <c r="D14312" s="74" t="str">
        <f t="shared" si="113"/>
        <v>Khairah Auni Binti KhairuddinStatus is reachable</v>
      </c>
    </row>
    <row r="14313" spans="1:4">
      <c r="A14313" s="74" t="s">
        <v>8706</v>
      </c>
      <c r="B14313" s="74" t="str">
        <f ca="1">IFERROR(__xludf.DUMMYFUNCTION("IF(REGEXMATCH(A14313,""wealth planning""),""Script 1"",""-"")"),"Script 1")</f>
        <v>Script 1</v>
      </c>
      <c r="C14313" s="149">
        <f t="shared" si="112"/>
        <v>45565</v>
      </c>
      <c r="D14313" s="74" t="str">
        <f t="shared" si="113"/>
        <v>Khairah Auni Binti Khairuddin</v>
      </c>
    </row>
    <row r="14314" spans="1:4">
      <c r="B14314" s="74" t="str">
        <f ca="1">IFERROR(__xludf.DUMMYFUNCTION("IF(REGEXMATCH(A14314,""wealth planning""),""Script 1"",""-"")"),"-")</f>
        <v>-</v>
      </c>
      <c r="C14314" s="74" t="str">
        <f t="shared" si="112"/>
        <v>You: Hai assalamualaikum Khairah Auni,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314" s="149">
        <f t="shared" si="113"/>
        <v>45565</v>
      </c>
    </row>
    <row r="14315" spans="1:4">
      <c r="B14315" s="74" t="str">
        <f ca="1">IFERROR(__xludf.DUMMYFUNCTION("IF(REGEXMATCH(A14315,""wealth planning""),""Script 1"",""-"")"),"-")</f>
        <v>-</v>
      </c>
      <c r="C14315" s="74">
        <f t="shared" si="112"/>
        <v>0</v>
      </c>
      <c r="D14315" s="149">
        <f t="shared" si="113"/>
        <v>45565</v>
      </c>
    </row>
    <row r="14316" spans="1:4">
      <c r="B14316" s="74" t="str">
        <f ca="1">IFERROR(__xludf.DUMMYFUNCTION("IF(REGEXMATCH(A14316,""wealth planning""),""Script 1"",""-"")"),"-")</f>
        <v>-</v>
      </c>
      <c r="C14316" s="74">
        <f t="shared" si="112"/>
        <v>0</v>
      </c>
      <c r="D14316" s="74" t="str">
        <f t="shared" si="113"/>
        <v>You: Hai assalamualaikum Khairah Auni,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317" spans="1:4">
      <c r="A14317" s="74" t="s">
        <v>8708</v>
      </c>
      <c r="B14317" s="74" t="str">
        <f ca="1">IFERROR(__xludf.DUMMYFUNCTION("IF(REGEXMATCH(A14317,""wealth planning""),""Script 1"",""-"")"),"-")</f>
        <v>-</v>
      </c>
      <c r="C14317" s="74">
        <f t="shared" si="112"/>
        <v>0</v>
      </c>
      <c r="D14317" s="74">
        <f t="shared" si="113"/>
        <v>0</v>
      </c>
    </row>
    <row r="14318" spans="1:4">
      <c r="A14318" s="74" t="s">
        <v>8709</v>
      </c>
      <c r="B14318" s="74" t="str">
        <f ca="1">IFERROR(__xludf.DUMMYFUNCTION("IF(REGEXMATCH(A14318,""wealth planning""),""Script 1"",""-"")"),"-")</f>
        <v>-</v>
      </c>
      <c r="C14318" s="74" t="str">
        <f t="shared" si="112"/>
        <v>Dayang Nur Nadirah Awg Abdul WahabStatus is reachable</v>
      </c>
      <c r="D14318" s="74">
        <f t="shared" si="113"/>
        <v>0</v>
      </c>
    </row>
    <row r="14319" spans="1:4">
      <c r="A14319" s="149">
        <v>45565</v>
      </c>
      <c r="B14319" s="74" t="str">
        <f ca="1">IFERROR(__xludf.DUMMYFUNCTION("IF(REGEXMATCH(A14319,""wealth planning""),""Script 1"",""-"")"),"#VALUE!")</f>
        <v>#VALUE!</v>
      </c>
      <c r="C14319" s="74" t="str">
        <f t="shared" si="112"/>
        <v>Dayang Nur Nadirah Awg Abdul Wahab</v>
      </c>
      <c r="D14319" s="74">
        <f t="shared" si="113"/>
        <v>0</v>
      </c>
    </row>
    <row r="14320" spans="1:4">
      <c r="A14320" s="149">
        <v>45565</v>
      </c>
      <c r="B14320" s="74" t="str">
        <f ca="1">IFERROR(__xludf.DUMMYFUNCTION("IF(REGEXMATCH(A14320,""wealth planning""),""Script 1"",""-"")"),"#VALUE!")</f>
        <v>#VALUE!</v>
      </c>
      <c r="C14320" s="149">
        <f t="shared" si="112"/>
        <v>45565</v>
      </c>
      <c r="D14320" s="74" t="str">
        <f t="shared" si="113"/>
        <v>Dayang Nur Nadirah Awg Abdul WahabStatus is reachable</v>
      </c>
    </row>
    <row r="14321" spans="1:4">
      <c r="A14321" s="74" t="s">
        <v>5501</v>
      </c>
      <c r="B14321" s="74" t="str">
        <f ca="1">IFERROR(__xludf.DUMMYFUNCTION("IF(REGEXMATCH(A14321,""wealth planning""),""Script 1"",""-"")"),"Script 1")</f>
        <v>Script 1</v>
      </c>
      <c r="C14321" s="149">
        <f t="shared" si="112"/>
        <v>45565</v>
      </c>
      <c r="D14321" s="74" t="str">
        <f t="shared" si="113"/>
        <v>Dayang Nur Nadirah Awg Abdul Wahab</v>
      </c>
    </row>
    <row r="14322" spans="1:4">
      <c r="B14322" s="74" t="str">
        <f ca="1">IFERROR(__xludf.DUMMYFUNCTION("IF(REGEXMATCH(A14322,""wealth planning""),""Script 1"",""-"")"),"-")</f>
        <v>-</v>
      </c>
      <c r="C14322" s="74" t="str">
        <f t="shared" si="112"/>
        <v>You: Hai assalamualaikum Dayang,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322" s="149">
        <f t="shared" si="113"/>
        <v>45565</v>
      </c>
    </row>
    <row r="14323" spans="1:4">
      <c r="B14323" s="74" t="str">
        <f ca="1">IFERROR(__xludf.DUMMYFUNCTION("IF(REGEXMATCH(A14323,""wealth planning""),""Script 1"",""-"")"),"-")</f>
        <v>-</v>
      </c>
      <c r="C14323" s="74">
        <f t="shared" si="112"/>
        <v>0</v>
      </c>
      <c r="D14323" s="149">
        <f t="shared" si="113"/>
        <v>45565</v>
      </c>
    </row>
    <row r="14324" spans="1:4">
      <c r="B14324" s="74" t="str">
        <f ca="1">IFERROR(__xludf.DUMMYFUNCTION("IF(REGEXMATCH(A14324,""wealth planning""),""Script 1"",""-"")"),"-")</f>
        <v>-</v>
      </c>
      <c r="C14324" s="74">
        <f t="shared" si="112"/>
        <v>0</v>
      </c>
      <c r="D14324" s="74" t="str">
        <f t="shared" si="113"/>
        <v>You: Hai assalamualaikum Dayang,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325" spans="1:4">
      <c r="A14325" s="74" t="s">
        <v>8711</v>
      </c>
      <c r="B14325" s="74" t="str">
        <f ca="1">IFERROR(__xludf.DUMMYFUNCTION("IF(REGEXMATCH(A14325,""wealth planning""),""Script 1"",""-"")"),"-")</f>
        <v>-</v>
      </c>
      <c r="C14325" s="74">
        <f t="shared" si="112"/>
        <v>0</v>
      </c>
      <c r="D14325" s="74">
        <f t="shared" si="113"/>
        <v>0</v>
      </c>
    </row>
    <row r="14326" spans="1:4">
      <c r="A14326" s="74" t="s">
        <v>8712</v>
      </c>
      <c r="B14326" s="74" t="str">
        <f ca="1">IFERROR(__xludf.DUMMYFUNCTION("IF(REGEXMATCH(A14326,""wealth planning""),""Script 1"",""-"")"),"-")</f>
        <v>-</v>
      </c>
      <c r="C14326" s="74" t="str">
        <f t="shared" si="112"/>
        <v>Wan Maisara Hanum Wan NohStatus is reachable</v>
      </c>
      <c r="D14326" s="74">
        <f t="shared" si="113"/>
        <v>0</v>
      </c>
    </row>
    <row r="14327" spans="1:4">
      <c r="A14327" s="149">
        <v>45565</v>
      </c>
      <c r="B14327" s="74" t="str">
        <f ca="1">IFERROR(__xludf.DUMMYFUNCTION("IF(REGEXMATCH(A14327,""wealth planning""),""Script 1"",""-"")"),"#VALUE!")</f>
        <v>#VALUE!</v>
      </c>
      <c r="C14327" s="74" t="str">
        <f t="shared" si="112"/>
        <v>Wan Maisara Hanum Wan Noh</v>
      </c>
      <c r="D14327" s="74">
        <f t="shared" si="113"/>
        <v>0</v>
      </c>
    </row>
    <row r="14328" spans="1:4">
      <c r="A14328" s="149">
        <v>45565</v>
      </c>
      <c r="B14328" s="74" t="str">
        <f ca="1">IFERROR(__xludf.DUMMYFUNCTION("IF(REGEXMATCH(A14328,""wealth planning""),""Script 1"",""-"")"),"#VALUE!")</f>
        <v>#VALUE!</v>
      </c>
      <c r="C14328" s="149">
        <f t="shared" si="112"/>
        <v>45565</v>
      </c>
      <c r="D14328" s="74" t="str">
        <f t="shared" si="113"/>
        <v>Wan Maisara Hanum Wan NohStatus is reachable</v>
      </c>
    </row>
    <row r="14329" spans="1:4">
      <c r="A14329" s="74" t="s">
        <v>8713</v>
      </c>
      <c r="B14329" s="74" t="str">
        <f ca="1">IFERROR(__xludf.DUMMYFUNCTION("IF(REGEXMATCH(A14329,""wealth planning""),""Script 1"",""-"")"),"Script 1")</f>
        <v>Script 1</v>
      </c>
      <c r="C14329" s="149">
        <f t="shared" si="112"/>
        <v>45565</v>
      </c>
      <c r="D14329" s="74" t="str">
        <f t="shared" si="113"/>
        <v>Wan Maisara Hanum Wan Noh</v>
      </c>
    </row>
    <row r="14330" spans="1:4">
      <c r="B14330" s="74" t="str">
        <f ca="1">IFERROR(__xludf.DUMMYFUNCTION("IF(REGEXMATCH(A14330,""wealth planning""),""Script 1"",""-"")"),"-")</f>
        <v>-</v>
      </c>
      <c r="C14330" s="74" t="str">
        <f t="shared" si="112"/>
        <v>You: Hai assalamualaikum Wan Maisara,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330" s="149">
        <f t="shared" si="113"/>
        <v>45565</v>
      </c>
    </row>
    <row r="14331" spans="1:4">
      <c r="B14331" s="74" t="str">
        <f ca="1">IFERROR(__xludf.DUMMYFUNCTION("IF(REGEXMATCH(A14331,""wealth planning""),""Script 1"",""-"")"),"-")</f>
        <v>-</v>
      </c>
      <c r="C14331" s="74">
        <f t="shared" si="112"/>
        <v>0</v>
      </c>
      <c r="D14331" s="149">
        <f t="shared" si="113"/>
        <v>45565</v>
      </c>
    </row>
    <row r="14332" spans="1:4">
      <c r="B14332" s="74" t="str">
        <f ca="1">IFERROR(__xludf.DUMMYFUNCTION("IF(REGEXMATCH(A14332,""wealth planning""),""Script 1"",""-"")"),"-")</f>
        <v>-</v>
      </c>
      <c r="C14332" s="74">
        <f t="shared" si="112"/>
        <v>0</v>
      </c>
      <c r="D14332" s="74" t="str">
        <f t="shared" si="113"/>
        <v>You: Hai assalamualaikum Wan Maisara,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333" spans="1:4">
      <c r="A14333" s="74" t="s">
        <v>8715</v>
      </c>
      <c r="B14333" s="74" t="str">
        <f ca="1">IFERROR(__xludf.DUMMYFUNCTION("IF(REGEXMATCH(A14333,""wealth planning""),""Script 1"",""-"")"),"-")</f>
        <v>-</v>
      </c>
      <c r="C14333" s="74">
        <f t="shared" si="112"/>
        <v>0</v>
      </c>
      <c r="D14333" s="74">
        <f t="shared" si="113"/>
        <v>0</v>
      </c>
    </row>
    <row r="14334" spans="1:4">
      <c r="A14334" s="74" t="s">
        <v>3580</v>
      </c>
      <c r="B14334" s="74" t="str">
        <f ca="1">IFERROR(__xludf.DUMMYFUNCTION("IF(REGEXMATCH(A14334,""wealth planning""),""Script 1"",""-"")"),"-")</f>
        <v>-</v>
      </c>
      <c r="C14334" s="74" t="str">
        <f t="shared" si="112"/>
        <v>Nurul FatihahStatus is reachable</v>
      </c>
      <c r="D14334" s="74">
        <f t="shared" si="113"/>
        <v>0</v>
      </c>
    </row>
    <row r="14335" spans="1:4">
      <c r="A14335" s="149">
        <v>45565</v>
      </c>
      <c r="B14335" s="74" t="str">
        <f ca="1">IFERROR(__xludf.DUMMYFUNCTION("IF(REGEXMATCH(A14335,""wealth planning""),""Script 1"",""-"")"),"#VALUE!")</f>
        <v>#VALUE!</v>
      </c>
      <c r="C14335" s="74" t="str">
        <f t="shared" si="112"/>
        <v>Nurul Fatihah</v>
      </c>
      <c r="D14335" s="74">
        <f t="shared" si="113"/>
        <v>0</v>
      </c>
    </row>
    <row r="14336" spans="1:4">
      <c r="A14336" s="149">
        <v>45565</v>
      </c>
      <c r="B14336" s="74" t="str">
        <f ca="1">IFERROR(__xludf.DUMMYFUNCTION("IF(REGEXMATCH(A14336,""wealth planning""),""Script 1"",""-"")"),"#VALUE!")</f>
        <v>#VALUE!</v>
      </c>
      <c r="C14336" s="149">
        <f t="shared" si="112"/>
        <v>45565</v>
      </c>
      <c r="D14336" s="74" t="str">
        <f t="shared" si="113"/>
        <v>Nurul FatihahStatus is reachable</v>
      </c>
    </row>
    <row r="14337" spans="1:4">
      <c r="A14337" s="74" t="s">
        <v>8716</v>
      </c>
      <c r="B14337" s="74" t="str">
        <f ca="1">IFERROR(__xludf.DUMMYFUNCTION("IF(REGEXMATCH(A14337,""wealth planning""),""Script 1"",""-"")"),"Script 1")</f>
        <v>Script 1</v>
      </c>
      <c r="C14337" s="149">
        <f t="shared" si="112"/>
        <v>45565</v>
      </c>
      <c r="D14337" s="74" t="str">
        <f t="shared" si="113"/>
        <v>Nurul Fatihah</v>
      </c>
    </row>
    <row r="14338" spans="1:4">
      <c r="B14338" s="74" t="str">
        <f ca="1">IFERROR(__xludf.DUMMYFUNCTION("IF(REGEXMATCH(A14338,""wealth planning""),""Script 1"",""-"")"),"-")</f>
        <v>-</v>
      </c>
      <c r="C14338" s="74" t="str">
        <f t="shared" si="112"/>
        <v>You: Hai assalamualaikum Nurul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338" s="149">
        <f t="shared" si="113"/>
        <v>45565</v>
      </c>
    </row>
    <row r="14339" spans="1:4">
      <c r="B14339" s="74" t="str">
        <f ca="1">IFERROR(__xludf.DUMMYFUNCTION("IF(REGEXMATCH(A14339,""wealth planning""),""Script 1"",""-"")"),"-")</f>
        <v>-</v>
      </c>
      <c r="C14339" s="74">
        <f t="shared" si="112"/>
        <v>0</v>
      </c>
      <c r="D14339" s="149">
        <f t="shared" si="113"/>
        <v>45565</v>
      </c>
    </row>
    <row r="14340" spans="1:4">
      <c r="B14340" s="74" t="str">
        <f ca="1">IFERROR(__xludf.DUMMYFUNCTION("IF(REGEXMATCH(A14340,""wealth planning""),""Script 1"",""-"")"),"-")</f>
        <v>-</v>
      </c>
      <c r="C14340" s="74">
        <f t="shared" si="112"/>
        <v>0</v>
      </c>
      <c r="D14340" s="74" t="str">
        <f t="shared" si="113"/>
        <v>You: Hai assalamualaikum Nurul Fatihah,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341" spans="1:4">
      <c r="A14341" s="74" t="s">
        <v>8717</v>
      </c>
      <c r="B14341" s="74" t="str">
        <f ca="1">IFERROR(__xludf.DUMMYFUNCTION("IF(REGEXMATCH(A14341,""wealth planning""),""Script 1"",""-"")"),"-")</f>
        <v>-</v>
      </c>
      <c r="C14341" s="74">
        <f t="shared" si="112"/>
        <v>0</v>
      </c>
      <c r="D14341" s="74">
        <f t="shared" si="113"/>
        <v>0</v>
      </c>
    </row>
    <row r="14342" spans="1:4">
      <c r="A14342" s="74" t="s">
        <v>8718</v>
      </c>
      <c r="B14342" s="74" t="str">
        <f ca="1">IFERROR(__xludf.DUMMYFUNCTION("IF(REGEXMATCH(A14342,""wealth planning""),""Script 1"",""-"")"),"-")</f>
        <v>-</v>
      </c>
      <c r="C14342" s="74" t="str">
        <f t="shared" si="112"/>
        <v>Damia HumairahStatus is reachable</v>
      </c>
      <c r="D14342" s="74">
        <f t="shared" si="113"/>
        <v>0</v>
      </c>
    </row>
    <row r="14343" spans="1:4">
      <c r="A14343" s="149">
        <v>45565</v>
      </c>
      <c r="B14343" s="74" t="str">
        <f ca="1">IFERROR(__xludf.DUMMYFUNCTION("IF(REGEXMATCH(A14343,""wealth planning""),""Script 1"",""-"")"),"#VALUE!")</f>
        <v>#VALUE!</v>
      </c>
      <c r="C14343" s="74" t="str">
        <f t="shared" si="112"/>
        <v>Damia Humairah</v>
      </c>
      <c r="D14343" s="74">
        <f t="shared" si="113"/>
        <v>0</v>
      </c>
    </row>
    <row r="14344" spans="1:4">
      <c r="A14344" s="149">
        <v>45565</v>
      </c>
      <c r="B14344" s="74" t="str">
        <f ca="1">IFERROR(__xludf.DUMMYFUNCTION("IF(REGEXMATCH(A14344,""wealth planning""),""Script 1"",""-"")"),"#VALUE!")</f>
        <v>#VALUE!</v>
      </c>
      <c r="C14344" s="149">
        <f t="shared" si="112"/>
        <v>45565</v>
      </c>
      <c r="D14344" s="74" t="str">
        <f t="shared" si="113"/>
        <v>Damia HumairahStatus is reachable</v>
      </c>
    </row>
    <row r="14345" spans="1:4">
      <c r="A14345" s="74" t="s">
        <v>5594</v>
      </c>
      <c r="B14345" s="74" t="str">
        <f ca="1">IFERROR(__xludf.DUMMYFUNCTION("IF(REGEXMATCH(A14345,""wealth planning""),""Script 1"",""-"")"),"Script 1")</f>
        <v>Script 1</v>
      </c>
      <c r="C14345" s="149">
        <f t="shared" si="112"/>
        <v>45565</v>
      </c>
      <c r="D14345" s="74" t="str">
        <f t="shared" si="113"/>
        <v>Damia Humairah</v>
      </c>
    </row>
    <row r="14346" spans="1:4">
      <c r="B14346" s="74" t="str">
        <f ca="1">IFERROR(__xludf.DUMMYFUNCTION("IF(REGEXMATCH(A14346,""wealth planning""),""Script 1"",""-"")"),"-")</f>
        <v>-</v>
      </c>
      <c r="C14346" s="74" t="str">
        <f t="shared" si="112"/>
        <v>You: Hai assalamualaikum Damia,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346" s="149">
        <f t="shared" si="113"/>
        <v>45565</v>
      </c>
    </row>
    <row r="14347" spans="1:4">
      <c r="B14347" s="74" t="str">
        <f ca="1">IFERROR(__xludf.DUMMYFUNCTION("IF(REGEXMATCH(A14347,""wealth planning""),""Script 1"",""-"")"),"-")</f>
        <v>-</v>
      </c>
      <c r="C14347" s="74">
        <f t="shared" si="112"/>
        <v>0</v>
      </c>
      <c r="D14347" s="149">
        <f t="shared" si="113"/>
        <v>45565</v>
      </c>
    </row>
    <row r="14348" spans="1:4">
      <c r="B14348" s="74" t="str">
        <f ca="1">IFERROR(__xludf.DUMMYFUNCTION("IF(REGEXMATCH(A14348,""wealth planning""),""Script 1"",""-"")"),"-")</f>
        <v>-</v>
      </c>
      <c r="C14348" s="74">
        <f t="shared" si="112"/>
        <v>0</v>
      </c>
      <c r="D14348" s="74" t="str">
        <f t="shared" si="113"/>
        <v>You: Hai assalamualaikum Damia,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349" spans="1:4">
      <c r="A14349" s="74" t="s">
        <v>8720</v>
      </c>
      <c r="B14349" s="74" t="str">
        <f ca="1">IFERROR(__xludf.DUMMYFUNCTION("IF(REGEXMATCH(A14349,""wealth planning""),""Script 1"",""-"")"),"-")</f>
        <v>-</v>
      </c>
      <c r="C14349" s="74">
        <f t="shared" si="112"/>
        <v>0</v>
      </c>
      <c r="D14349" s="74">
        <f t="shared" si="113"/>
        <v>0</v>
      </c>
    </row>
    <row r="14350" spans="1:4">
      <c r="A14350" s="74" t="s">
        <v>8720</v>
      </c>
      <c r="B14350" s="74" t="str">
        <f ca="1">IFERROR(__xludf.DUMMYFUNCTION("IF(REGEXMATCH(A14350,""wealth planning""),""Script 1"",""-"")"),"-")</f>
        <v>-</v>
      </c>
      <c r="C14350" s="74" t="str">
        <f t="shared" si="112"/>
        <v>Muhammad Amirul Rashidi bin Zulkifli</v>
      </c>
      <c r="D14350" s="74">
        <f t="shared" si="113"/>
        <v>0</v>
      </c>
    </row>
    <row r="14351" spans="1:4">
      <c r="A14351" s="149">
        <v>45565</v>
      </c>
      <c r="B14351" s="74" t="str">
        <f ca="1">IFERROR(__xludf.DUMMYFUNCTION("IF(REGEXMATCH(A14351,""wealth planning""),""Script 1"",""-"")"),"#VALUE!")</f>
        <v>#VALUE!</v>
      </c>
      <c r="C14351" s="74" t="str">
        <f t="shared" si="112"/>
        <v>Muhammad Amirul Rashidi bin Zulkifli</v>
      </c>
      <c r="D14351" s="74">
        <f t="shared" si="113"/>
        <v>0</v>
      </c>
    </row>
    <row r="14352" spans="1:4">
      <c r="A14352" s="149">
        <v>45565</v>
      </c>
      <c r="B14352" s="74" t="str">
        <f ca="1">IFERROR(__xludf.DUMMYFUNCTION("IF(REGEXMATCH(A14352,""wealth planning""),""Script 1"",""-"")"),"#VALUE!")</f>
        <v>#VALUE!</v>
      </c>
      <c r="C14352" s="149">
        <f t="shared" si="112"/>
        <v>45565</v>
      </c>
      <c r="D14352" s="74" t="str">
        <f t="shared" si="113"/>
        <v>Muhammad Amirul Rashidi bin Zulkifli</v>
      </c>
    </row>
    <row r="14353" spans="1:4">
      <c r="A14353" s="74" t="s">
        <v>8721</v>
      </c>
      <c r="B14353" s="74" t="str">
        <f ca="1">IFERROR(__xludf.DUMMYFUNCTION("IF(REGEXMATCH(A14353,""wealth planning""),""Script 1"",""-"")"),"Script 1")</f>
        <v>Script 1</v>
      </c>
      <c r="C14353" s="149">
        <f t="shared" si="112"/>
        <v>45565</v>
      </c>
      <c r="D14353" s="74" t="str">
        <f t="shared" si="113"/>
        <v>Muhammad Amirul Rashidi bin Zulkifli</v>
      </c>
    </row>
    <row r="14354" spans="1:4">
      <c r="B14354" s="74" t="str">
        <f ca="1">IFERROR(__xludf.DUMMYFUNCTION("IF(REGEXMATCH(A14354,""wealth planning""),""Script 1"",""-"")"),"-")</f>
        <v>-</v>
      </c>
      <c r="C14354" s="74" t="str">
        <f t="shared" si="112"/>
        <v>You: Hai assalamualaikum Amirul Rashidi,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354" s="149">
        <f t="shared" si="113"/>
        <v>45565</v>
      </c>
    </row>
    <row r="14355" spans="1:4">
      <c r="B14355" s="74" t="str">
        <f ca="1">IFERROR(__xludf.DUMMYFUNCTION("IF(REGEXMATCH(A14355,""wealth planning""),""Script 1"",""-"")"),"-")</f>
        <v>-</v>
      </c>
      <c r="C14355" s="74">
        <f t="shared" si="112"/>
        <v>0</v>
      </c>
      <c r="D14355" s="149">
        <f t="shared" si="113"/>
        <v>45565</v>
      </c>
    </row>
    <row r="14356" spans="1:4">
      <c r="B14356" s="74" t="str">
        <f ca="1">IFERROR(__xludf.DUMMYFUNCTION("IF(REGEXMATCH(A14356,""wealth planning""),""Script 1"",""-"")"),"-")</f>
        <v>-</v>
      </c>
      <c r="C14356" s="74">
        <f t="shared" si="112"/>
        <v>0</v>
      </c>
      <c r="D14356" s="74" t="str">
        <f t="shared" si="113"/>
        <v>You: Hai assalamualaikum Amirul Rashidi,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357" spans="1:4">
      <c r="B14357" s="74" t="str">
        <f ca="1">IFERROR(__xludf.DUMMYFUNCTION("IF(REGEXMATCH(A14357,""wealth planning""),""Script 1"",""-"")"),"-")</f>
        <v>-</v>
      </c>
      <c r="C14357" s="74">
        <f t="shared" si="112"/>
        <v>0</v>
      </c>
      <c r="D14357" s="74">
        <f t="shared" si="113"/>
        <v>0</v>
      </c>
    </row>
    <row r="14358" spans="1:4">
      <c r="A14358" s="74" t="s">
        <v>8724</v>
      </c>
      <c r="B14358" s="74" t="str">
        <f ca="1">IFERROR(__xludf.DUMMYFUNCTION("IF(REGEXMATCH(A14358,""wealth planning""),""Script 1"",""-"")"),"-")</f>
        <v>-</v>
      </c>
      <c r="C14358" s="74">
        <f t="shared" si="112"/>
        <v>0</v>
      </c>
      <c r="D14358" s="74">
        <f t="shared" si="113"/>
        <v>0</v>
      </c>
    </row>
    <row r="14359" spans="1:4">
      <c r="A14359" s="149">
        <v>45565</v>
      </c>
      <c r="B14359" s="74" t="str">
        <f ca="1">IFERROR(__xludf.DUMMYFUNCTION("IF(REGEXMATCH(A14359,""wealth planning""),""Script 1"",""-"")"),"#VALUE!")</f>
        <v>#VALUE!</v>
      </c>
      <c r="C14359" s="74" t="str">
        <f t="shared" si="112"/>
        <v>Nurul Ain Natasha</v>
      </c>
      <c r="D14359" s="74">
        <f t="shared" si="113"/>
        <v>0</v>
      </c>
    </row>
    <row r="14360" spans="1:4">
      <c r="A14360" s="149">
        <v>45565</v>
      </c>
      <c r="B14360" s="74" t="str">
        <f ca="1">IFERROR(__xludf.DUMMYFUNCTION("IF(REGEXMATCH(A14360,""wealth planning""),""Script 1"",""-"")"),"#VALUE!")</f>
        <v>#VALUE!</v>
      </c>
      <c r="C14360" s="149">
        <f t="shared" si="112"/>
        <v>45565</v>
      </c>
      <c r="D14360" s="74">
        <f t="shared" si="113"/>
        <v>0</v>
      </c>
    </row>
    <row r="14361" spans="1:4">
      <c r="A14361" s="74" t="s">
        <v>2809</v>
      </c>
      <c r="B14361" s="74" t="str">
        <f ca="1">IFERROR(__xludf.DUMMYFUNCTION("IF(REGEXMATCH(A14361,""wealth planning""),""Script 1"",""-"")"),"Script 1")</f>
        <v>Script 1</v>
      </c>
      <c r="C14361" s="149">
        <f t="shared" si="112"/>
        <v>45565</v>
      </c>
      <c r="D14361" s="74" t="str">
        <f t="shared" si="113"/>
        <v>Nurul Ain Natasha</v>
      </c>
    </row>
    <row r="14362" spans="1:4">
      <c r="B14362" s="74" t="str">
        <f ca="1">IFERROR(__xludf.DUMMYFUNCTION("IF(REGEXMATCH(A14362,""wealth planning""),""Script 1"",""-"")"),"-")</f>
        <v>-</v>
      </c>
      <c r="C14362" s="74" t="str">
        <f t="shared" si="112"/>
        <v>You: Hai assalamualaikum Nurul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362" s="149">
        <f t="shared" si="113"/>
        <v>45565</v>
      </c>
    </row>
    <row r="14363" spans="1:4">
      <c r="B14363" s="74" t="str">
        <f ca="1">IFERROR(__xludf.DUMMYFUNCTION("IF(REGEXMATCH(A14363,""wealth planning""),""Script 1"",""-"")"),"-")</f>
        <v>-</v>
      </c>
      <c r="C14363" s="74">
        <f t="shared" si="112"/>
        <v>0</v>
      </c>
      <c r="D14363" s="149">
        <f t="shared" si="113"/>
        <v>45565</v>
      </c>
    </row>
    <row r="14364" spans="1:4">
      <c r="B14364" s="74" t="str">
        <f ca="1">IFERROR(__xludf.DUMMYFUNCTION("IF(REGEXMATCH(A14364,""wealth planning""),""Script 1"",""-"")"),"-")</f>
        <v>-</v>
      </c>
      <c r="C14364" s="74">
        <f t="shared" si="112"/>
        <v>0</v>
      </c>
      <c r="D14364" s="74" t="str">
        <f t="shared" si="113"/>
        <v>You: Hai assalamualaikum Nurul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365" spans="1:4">
      <c r="A14365" s="74" t="s">
        <v>8726</v>
      </c>
      <c r="B14365" s="74" t="str">
        <f ca="1">IFERROR(__xludf.DUMMYFUNCTION("IF(REGEXMATCH(A14365,""wealth planning""),""Script 1"",""-"")"),"-")</f>
        <v>-</v>
      </c>
      <c r="C14365" s="74">
        <f t="shared" si="112"/>
        <v>0</v>
      </c>
      <c r="D14365" s="74">
        <f t="shared" si="113"/>
        <v>0</v>
      </c>
    </row>
    <row r="14366" spans="1:4">
      <c r="A14366" s="74" t="s">
        <v>8727</v>
      </c>
      <c r="B14366" s="74" t="str">
        <f ca="1">IFERROR(__xludf.DUMMYFUNCTION("IF(REGEXMATCH(A14366,""wealth planning""),""Script 1"",""-"")"),"-")</f>
        <v>-</v>
      </c>
      <c r="C14366" s="74" t="str">
        <f t="shared" si="112"/>
        <v>MUHAMMAD ZAINIStatus is reachable</v>
      </c>
      <c r="D14366" s="74">
        <f t="shared" si="113"/>
        <v>0</v>
      </c>
    </row>
    <row r="14367" spans="1:4">
      <c r="A14367" s="149">
        <v>45565</v>
      </c>
      <c r="B14367" s="74" t="str">
        <f ca="1">IFERROR(__xludf.DUMMYFUNCTION("IF(REGEXMATCH(A14367,""wealth planning""),""Script 1"",""-"")"),"#VALUE!")</f>
        <v>#VALUE!</v>
      </c>
      <c r="C14367" s="74" t="str">
        <f t="shared" si="112"/>
        <v>MUHAMMAD ZAINI</v>
      </c>
      <c r="D14367" s="74">
        <f t="shared" si="113"/>
        <v>0</v>
      </c>
    </row>
    <row r="14368" spans="1:4">
      <c r="A14368" s="149">
        <v>45565</v>
      </c>
      <c r="B14368" s="74" t="str">
        <f ca="1">IFERROR(__xludf.DUMMYFUNCTION("IF(REGEXMATCH(A14368,""wealth planning""),""Script 1"",""-"")"),"#VALUE!")</f>
        <v>#VALUE!</v>
      </c>
      <c r="C14368" s="149">
        <f t="shared" si="112"/>
        <v>45565</v>
      </c>
      <c r="D14368" s="74" t="str">
        <f t="shared" si="113"/>
        <v>MUHAMMAD ZAINIStatus is reachable</v>
      </c>
    </row>
    <row r="14369" spans="1:4">
      <c r="A14369" s="74" t="s">
        <v>8728</v>
      </c>
      <c r="B14369" s="74" t="str">
        <f ca="1">IFERROR(__xludf.DUMMYFUNCTION("IF(REGEXMATCH(A14369,""wealth planning""),""Script 1"",""-"")"),"Script 1")</f>
        <v>Script 1</v>
      </c>
      <c r="C14369" s="149">
        <f t="shared" si="112"/>
        <v>45565</v>
      </c>
      <c r="D14369" s="74" t="str">
        <f t="shared" si="113"/>
        <v>MUHAMMAD ZAINI</v>
      </c>
    </row>
    <row r="14370" spans="1:4">
      <c r="B14370" s="74" t="str">
        <f ca="1">IFERROR(__xludf.DUMMYFUNCTION("IF(REGEXMATCH(A14370,""wealth planning""),""Script 1"",""-"")"),"-")</f>
        <v>-</v>
      </c>
      <c r="C14370" s="74" t="str">
        <f t="shared" si="112"/>
        <v>You: Hai assalamualaikum Muhammad Zaini,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370" s="149">
        <f t="shared" si="113"/>
        <v>45565</v>
      </c>
    </row>
    <row r="14371" spans="1:4">
      <c r="B14371" s="74" t="str">
        <f ca="1">IFERROR(__xludf.DUMMYFUNCTION("IF(REGEXMATCH(A14371,""wealth planning""),""Script 1"",""-"")"),"-")</f>
        <v>-</v>
      </c>
      <c r="C14371" s="74">
        <f t="shared" si="112"/>
        <v>0</v>
      </c>
      <c r="D14371" s="149">
        <f t="shared" si="113"/>
        <v>45565</v>
      </c>
    </row>
    <row r="14372" spans="1:4">
      <c r="B14372" s="74" t="str">
        <f ca="1">IFERROR(__xludf.DUMMYFUNCTION("IF(REGEXMATCH(A14372,""wealth planning""),""Script 1"",""-"")"),"-")</f>
        <v>-</v>
      </c>
      <c r="C14372" s="74">
        <f t="shared" si="112"/>
        <v>0</v>
      </c>
      <c r="D14372" s="74" t="str">
        <f t="shared" si="113"/>
        <v>You: Hai assalamualaikum Muhammad Zaini,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373" spans="1:4">
      <c r="A14373" s="74" t="s">
        <v>8730</v>
      </c>
      <c r="B14373" s="74" t="str">
        <f ca="1">IFERROR(__xludf.DUMMYFUNCTION("IF(REGEXMATCH(A14373,""wealth planning""),""Script 1"",""-"")"),"-")</f>
        <v>-</v>
      </c>
      <c r="C14373" s="74">
        <f t="shared" si="112"/>
        <v>0</v>
      </c>
      <c r="D14373" s="74">
        <f t="shared" si="113"/>
        <v>0</v>
      </c>
    </row>
    <row r="14374" spans="1:4">
      <c r="A14374" s="74" t="s">
        <v>8731</v>
      </c>
      <c r="B14374" s="74" t="str">
        <f ca="1">IFERROR(__xludf.DUMMYFUNCTION("IF(REGEXMATCH(A14374,""wealth planning""),""Script 1"",""-"")"),"-")</f>
        <v>-</v>
      </c>
      <c r="C14374" s="74" t="str">
        <f t="shared" si="112"/>
        <v>Ahmad Nurmizan AsyrafStatus is reachable</v>
      </c>
      <c r="D14374" s="74">
        <f t="shared" si="113"/>
        <v>0</v>
      </c>
    </row>
    <row r="14375" spans="1:4">
      <c r="A14375" s="149">
        <v>45565</v>
      </c>
      <c r="B14375" s="74" t="str">
        <f ca="1">IFERROR(__xludf.DUMMYFUNCTION("IF(REGEXMATCH(A14375,""wealth planning""),""Script 1"",""-"")"),"#VALUE!")</f>
        <v>#VALUE!</v>
      </c>
      <c r="C14375" s="74" t="str">
        <f t="shared" si="112"/>
        <v>Ahmad Nurmizan Asyraf</v>
      </c>
      <c r="D14375" s="74">
        <f t="shared" si="113"/>
        <v>0</v>
      </c>
    </row>
    <row r="14376" spans="1:4">
      <c r="A14376" s="149">
        <v>45565</v>
      </c>
      <c r="B14376" s="74" t="str">
        <f ca="1">IFERROR(__xludf.DUMMYFUNCTION("IF(REGEXMATCH(A14376,""wealth planning""),""Script 1"",""-"")"),"#VALUE!")</f>
        <v>#VALUE!</v>
      </c>
      <c r="C14376" s="149">
        <f t="shared" si="112"/>
        <v>45565</v>
      </c>
      <c r="D14376" s="74" t="str">
        <f t="shared" si="113"/>
        <v>Ahmad Nurmizan AsyrafStatus is reachable</v>
      </c>
    </row>
    <row r="14377" spans="1:4">
      <c r="A14377" s="74" t="s">
        <v>8732</v>
      </c>
      <c r="B14377" s="74" t="str">
        <f ca="1">IFERROR(__xludf.DUMMYFUNCTION("IF(REGEXMATCH(A14377,""wealth planning""),""Script 1"",""-"")"),"Script 1")</f>
        <v>Script 1</v>
      </c>
      <c r="C14377" s="149">
        <f t="shared" si="112"/>
        <v>45565</v>
      </c>
      <c r="D14377" s="74" t="str">
        <f t="shared" si="113"/>
        <v>Ahmad Nurmizan Asyraf</v>
      </c>
    </row>
    <row r="14378" spans="1:4">
      <c r="B14378" s="74" t="str">
        <f ca="1">IFERROR(__xludf.DUMMYFUNCTION("IF(REGEXMATCH(A14378,""wealth planning""),""Script 1"",""-"")"),"-")</f>
        <v>-</v>
      </c>
      <c r="C14378" s="74" t="str">
        <f t="shared" si="112"/>
        <v>You: Hai assalamualaikum Nurmizan,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378" s="149">
        <f t="shared" si="113"/>
        <v>45565</v>
      </c>
    </row>
    <row r="14379" spans="1:4">
      <c r="B14379" s="74" t="str">
        <f ca="1">IFERROR(__xludf.DUMMYFUNCTION("IF(REGEXMATCH(A14379,""wealth planning""),""Script 1"",""-"")"),"-")</f>
        <v>-</v>
      </c>
      <c r="C14379" s="74">
        <f t="shared" si="112"/>
        <v>0</v>
      </c>
      <c r="D14379" s="149">
        <f t="shared" si="113"/>
        <v>45565</v>
      </c>
    </row>
    <row r="14380" spans="1:4">
      <c r="B14380" s="74" t="str">
        <f ca="1">IFERROR(__xludf.DUMMYFUNCTION("IF(REGEXMATCH(A14380,""wealth planning""),""Script 1"",""-"")"),"-")</f>
        <v>-</v>
      </c>
      <c r="C14380" s="74">
        <f t="shared" si="112"/>
        <v>0</v>
      </c>
      <c r="D14380" s="74" t="str">
        <f t="shared" si="113"/>
        <v>You: Hai assalamualaikum Nurmizan,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381" spans="1:4">
      <c r="A14381" s="74" t="s">
        <v>8734</v>
      </c>
      <c r="B14381" s="74" t="str">
        <f ca="1">IFERROR(__xludf.DUMMYFUNCTION("IF(REGEXMATCH(A14381,""wealth planning""),""Script 1"",""-"")"),"-")</f>
        <v>-</v>
      </c>
      <c r="C14381" s="74">
        <f t="shared" si="112"/>
        <v>0</v>
      </c>
      <c r="D14381" s="74">
        <f t="shared" si="113"/>
        <v>0</v>
      </c>
    </row>
    <row r="14382" spans="1:4">
      <c r="A14382" s="74" t="s">
        <v>8735</v>
      </c>
      <c r="B14382" s="74" t="str">
        <f ca="1">IFERROR(__xludf.DUMMYFUNCTION("IF(REGEXMATCH(A14382,""wealth planning""),""Script 1"",""-"")"),"-")</f>
        <v>-</v>
      </c>
      <c r="C14382" s="74" t="str">
        <f t="shared" si="112"/>
        <v>Natasya Hana Abdul RahmanStatus is reachable</v>
      </c>
      <c r="D14382" s="74">
        <f t="shared" si="113"/>
        <v>0</v>
      </c>
    </row>
    <row r="14383" spans="1:4">
      <c r="A14383" s="149">
        <v>45565</v>
      </c>
      <c r="B14383" s="74" t="str">
        <f ca="1">IFERROR(__xludf.DUMMYFUNCTION("IF(REGEXMATCH(A14383,""wealth planning""),""Script 1"",""-"")"),"#VALUE!")</f>
        <v>#VALUE!</v>
      </c>
      <c r="C14383" s="74" t="str">
        <f t="shared" si="112"/>
        <v>Natasya Hana Abdul Rahman</v>
      </c>
      <c r="D14383" s="74">
        <f t="shared" si="113"/>
        <v>0</v>
      </c>
    </row>
    <row r="14384" spans="1:4">
      <c r="A14384" s="149">
        <v>45565</v>
      </c>
      <c r="B14384" s="74" t="str">
        <f ca="1">IFERROR(__xludf.DUMMYFUNCTION("IF(REGEXMATCH(A14384,""wealth planning""),""Script 1"",""-"")"),"#VALUE!")</f>
        <v>#VALUE!</v>
      </c>
      <c r="C14384" s="149">
        <f t="shared" si="112"/>
        <v>45565</v>
      </c>
      <c r="D14384" s="74" t="str">
        <f t="shared" si="113"/>
        <v>Natasya Hana Abdul RahmanStatus is reachable</v>
      </c>
    </row>
    <row r="14385" spans="1:4">
      <c r="A14385" s="74" t="s">
        <v>8389</v>
      </c>
      <c r="B14385" s="74" t="str">
        <f ca="1">IFERROR(__xludf.DUMMYFUNCTION("IF(REGEXMATCH(A14385,""wealth planning""),""Script 1"",""-"")"),"Script 1")</f>
        <v>Script 1</v>
      </c>
      <c r="C14385" s="149">
        <f t="shared" si="112"/>
        <v>45565</v>
      </c>
      <c r="D14385" s="74" t="str">
        <f t="shared" si="113"/>
        <v>Natasya Hana Abdul Rahman</v>
      </c>
    </row>
    <row r="14386" spans="1:4">
      <c r="B14386" s="74" t="str">
        <f ca="1">IFERROR(__xludf.DUMMYFUNCTION("IF(REGEXMATCH(A14386,""wealth planning""),""Script 1"",""-"")"),"-")</f>
        <v>-</v>
      </c>
      <c r="C14386" s="74" t="str">
        <f t="shared" si="112"/>
        <v>You: Hai assalamualaikum Natasya,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386" s="149">
        <f t="shared" si="113"/>
        <v>45565</v>
      </c>
    </row>
    <row r="14387" spans="1:4">
      <c r="B14387" s="74" t="str">
        <f ca="1">IFERROR(__xludf.DUMMYFUNCTION("IF(REGEXMATCH(A14387,""wealth planning""),""Script 1"",""-"")"),"-")</f>
        <v>-</v>
      </c>
      <c r="C14387" s="74">
        <f t="shared" si="112"/>
        <v>0</v>
      </c>
      <c r="D14387" s="149">
        <f t="shared" si="113"/>
        <v>45565</v>
      </c>
    </row>
    <row r="14388" spans="1:4">
      <c r="B14388" s="74" t="str">
        <f ca="1">IFERROR(__xludf.DUMMYFUNCTION("IF(REGEXMATCH(A14388,""wealth planning""),""Script 1"",""-"")"),"-")</f>
        <v>-</v>
      </c>
      <c r="C14388" s="74">
        <f t="shared" si="112"/>
        <v>0</v>
      </c>
      <c r="D14388" s="74" t="str">
        <f t="shared" si="113"/>
        <v>You: Hai assalamualaikum Natasya,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389" spans="1:4">
      <c r="A14389" s="74" t="s">
        <v>8737</v>
      </c>
      <c r="B14389" s="74" t="str">
        <f ca="1">IFERROR(__xludf.DUMMYFUNCTION("IF(REGEXMATCH(A14389,""wealth planning""),""Script 1"",""-"")"),"-")</f>
        <v>-</v>
      </c>
      <c r="C14389" s="74">
        <f t="shared" si="112"/>
        <v>0</v>
      </c>
      <c r="D14389" s="74">
        <f t="shared" si="113"/>
        <v>0</v>
      </c>
    </row>
    <row r="14390" spans="1:4">
      <c r="A14390" s="74" t="s">
        <v>8737</v>
      </c>
      <c r="B14390" s="74" t="str">
        <f ca="1">IFERROR(__xludf.DUMMYFUNCTION("IF(REGEXMATCH(A14390,""wealth planning""),""Script 1"",""-"")"),"-")</f>
        <v>-</v>
      </c>
      <c r="C14390" s="74" t="str">
        <f t="shared" si="112"/>
        <v>Aida Nazalisya</v>
      </c>
      <c r="D14390" s="74">
        <f t="shared" si="113"/>
        <v>0</v>
      </c>
    </row>
    <row r="14391" spans="1:4">
      <c r="A14391" s="149">
        <v>45565</v>
      </c>
      <c r="B14391" s="74" t="str">
        <f ca="1">IFERROR(__xludf.DUMMYFUNCTION("IF(REGEXMATCH(A14391,""wealth planning""),""Script 1"",""-"")"),"#VALUE!")</f>
        <v>#VALUE!</v>
      </c>
      <c r="C14391" s="74" t="str">
        <f t="shared" si="112"/>
        <v>Aida Nazalisya</v>
      </c>
      <c r="D14391" s="74">
        <f t="shared" si="113"/>
        <v>0</v>
      </c>
    </row>
    <row r="14392" spans="1:4">
      <c r="A14392" s="149">
        <v>45565</v>
      </c>
      <c r="B14392" s="74" t="str">
        <f ca="1">IFERROR(__xludf.DUMMYFUNCTION("IF(REGEXMATCH(A14392,""wealth planning""),""Script 1"",""-"")"),"#VALUE!")</f>
        <v>#VALUE!</v>
      </c>
      <c r="C14392" s="149">
        <f t="shared" si="112"/>
        <v>45565</v>
      </c>
      <c r="D14392" s="74" t="str">
        <f t="shared" si="113"/>
        <v>Aida Nazalisya</v>
      </c>
    </row>
    <row r="14393" spans="1:4">
      <c r="A14393" s="74" t="s">
        <v>3302</v>
      </c>
      <c r="B14393" s="74" t="str">
        <f ca="1">IFERROR(__xludf.DUMMYFUNCTION("IF(REGEXMATCH(A14393,""wealth planning""),""Script 1"",""-"")"),"Script 1")</f>
        <v>Script 1</v>
      </c>
      <c r="C14393" s="149">
        <f t="shared" si="112"/>
        <v>45565</v>
      </c>
      <c r="D14393" s="74" t="str">
        <f t="shared" si="113"/>
        <v>Aida Nazalisya</v>
      </c>
    </row>
    <row r="14394" spans="1:4">
      <c r="B14394" s="74" t="str">
        <f ca="1">IFERROR(__xludf.DUMMYFUNCTION("IF(REGEXMATCH(A14394,""wealth planning""),""Script 1"",""-"")"),"-")</f>
        <v>-</v>
      </c>
      <c r="C14394" s="74" t="str">
        <f t="shared" si="112"/>
        <v>You: Hai assalamualaikum Aida,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394" s="149">
        <f t="shared" si="113"/>
        <v>45565</v>
      </c>
    </row>
    <row r="14395" spans="1:4">
      <c r="B14395" s="74" t="str">
        <f ca="1">IFERROR(__xludf.DUMMYFUNCTION("IF(REGEXMATCH(A14395,""wealth planning""),""Script 1"",""-"")"),"-")</f>
        <v>-</v>
      </c>
      <c r="C14395" s="74">
        <f t="shared" si="112"/>
        <v>0</v>
      </c>
      <c r="D14395" s="149">
        <f t="shared" si="113"/>
        <v>45565</v>
      </c>
    </row>
    <row r="14396" spans="1:4">
      <c r="B14396" s="74" t="str">
        <f ca="1">IFERROR(__xludf.DUMMYFUNCTION("IF(REGEXMATCH(A14396,""wealth planning""),""Script 1"",""-"")"),"-")</f>
        <v>-</v>
      </c>
      <c r="C14396" s="74">
        <f t="shared" si="112"/>
        <v>0</v>
      </c>
      <c r="D14396" s="74" t="str">
        <f t="shared" si="113"/>
        <v>You: Hai assalamualaikum Aida,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397" spans="1:4">
      <c r="B14397" s="74" t="str">
        <f ca="1">IFERROR(__xludf.DUMMYFUNCTION("IF(REGEXMATCH(A14397,""wealth planning""),""Script 1"",""-"")"),"-")</f>
        <v>-</v>
      </c>
      <c r="C14397" s="74">
        <f t="shared" si="112"/>
        <v>0</v>
      </c>
      <c r="D14397" s="74">
        <f t="shared" si="113"/>
        <v>0</v>
      </c>
    </row>
    <row r="14398" spans="1:4">
      <c r="A14398" s="74" t="s">
        <v>8740</v>
      </c>
      <c r="B14398" s="74" t="str">
        <f ca="1">IFERROR(__xludf.DUMMYFUNCTION("IF(REGEXMATCH(A14398,""wealth planning""),""Script 1"",""-"")"),"-")</f>
        <v>-</v>
      </c>
      <c r="C14398" s="74">
        <f t="shared" si="112"/>
        <v>0</v>
      </c>
      <c r="D14398" s="74">
        <f t="shared" si="113"/>
        <v>0</v>
      </c>
    </row>
    <row r="14399" spans="1:4">
      <c r="A14399" s="149">
        <v>45565</v>
      </c>
      <c r="B14399" s="74" t="str">
        <f ca="1">IFERROR(__xludf.DUMMYFUNCTION("IF(REGEXMATCH(A14399,""wealth planning""),""Script 1"",""-"")"),"#VALUE!")</f>
        <v>#VALUE!</v>
      </c>
      <c r="C14399" s="74" t="str">
        <f t="shared" si="112"/>
        <v>Hazim Waffa</v>
      </c>
      <c r="D14399" s="74">
        <f t="shared" si="113"/>
        <v>0</v>
      </c>
    </row>
    <row r="14400" spans="1:4">
      <c r="A14400" s="149">
        <v>45565</v>
      </c>
      <c r="B14400" s="74" t="str">
        <f ca="1">IFERROR(__xludf.DUMMYFUNCTION("IF(REGEXMATCH(A14400,""wealth planning""),""Script 1"",""-"")"),"#VALUE!")</f>
        <v>#VALUE!</v>
      </c>
      <c r="C14400" s="149">
        <f t="shared" si="112"/>
        <v>45565</v>
      </c>
      <c r="D14400" s="74">
        <f t="shared" si="113"/>
        <v>0</v>
      </c>
    </row>
    <row r="14401" spans="1:4">
      <c r="A14401" s="74" t="s">
        <v>8741</v>
      </c>
      <c r="B14401" s="74" t="str">
        <f ca="1">IFERROR(__xludf.DUMMYFUNCTION("IF(REGEXMATCH(A14401,""wealth planning""),""Script 1"",""-"")"),"Script 1")</f>
        <v>Script 1</v>
      </c>
      <c r="C14401" s="149">
        <f t="shared" si="112"/>
        <v>45565</v>
      </c>
      <c r="D14401" s="74" t="str">
        <f t="shared" si="113"/>
        <v>Hazim Waffa</v>
      </c>
    </row>
    <row r="14402" spans="1:4">
      <c r="B14402" s="74" t="str">
        <f ca="1">IFERROR(__xludf.DUMMYFUNCTION("IF(REGEXMATCH(A14402,""wealth planning""),""Script 1"",""-"")"),"-")</f>
        <v>-</v>
      </c>
      <c r="C14402" s="74" t="str">
        <f t="shared" si="112"/>
        <v>You: Hai assalamualaikum Hazim,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402" s="149">
        <f t="shared" si="113"/>
        <v>45565</v>
      </c>
    </row>
    <row r="14403" spans="1:4">
      <c r="B14403" s="74" t="str">
        <f ca="1">IFERROR(__xludf.DUMMYFUNCTION("IF(REGEXMATCH(A14403,""wealth planning""),""Script 1"",""-"")"),"-")</f>
        <v>-</v>
      </c>
      <c r="C14403" s="74">
        <f t="shared" si="112"/>
        <v>0</v>
      </c>
      <c r="D14403" s="149">
        <f t="shared" si="113"/>
        <v>45565</v>
      </c>
    </row>
    <row r="14404" spans="1:4">
      <c r="B14404" s="74" t="str">
        <f ca="1">IFERROR(__xludf.DUMMYFUNCTION("IF(REGEXMATCH(A14404,""wealth planning""),""Script 1"",""-"")"),"-")</f>
        <v>-</v>
      </c>
      <c r="C14404" s="74">
        <f t="shared" si="112"/>
        <v>0</v>
      </c>
      <c r="D14404" s="74" t="str">
        <f t="shared" si="113"/>
        <v>You: Hai assalamualaikum Hazim,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405" spans="1:4">
      <c r="B14405" s="74" t="str">
        <f ca="1">IFERROR(__xludf.DUMMYFUNCTION("IF(REGEXMATCH(A14405,""wealth planning""),""Script 1"",""-"")"),"-")</f>
        <v>-</v>
      </c>
      <c r="C14405" s="74">
        <f t="shared" si="112"/>
        <v>0</v>
      </c>
      <c r="D14405" s="74">
        <f t="shared" si="113"/>
        <v>0</v>
      </c>
    </row>
    <row r="14406" spans="1:4">
      <c r="A14406" s="74" t="s">
        <v>8744</v>
      </c>
      <c r="B14406" s="74" t="str">
        <f ca="1">IFERROR(__xludf.DUMMYFUNCTION("IF(REGEXMATCH(A14406,""wealth planning""),""Script 1"",""-"")"),"-")</f>
        <v>-</v>
      </c>
      <c r="C14406" s="74">
        <f t="shared" si="112"/>
        <v>0</v>
      </c>
      <c r="D14406" s="74">
        <f t="shared" si="113"/>
        <v>0</v>
      </c>
    </row>
    <row r="14407" spans="1:4">
      <c r="A14407" s="149">
        <v>45565</v>
      </c>
      <c r="B14407" s="74" t="str">
        <f ca="1">IFERROR(__xludf.DUMMYFUNCTION("IF(REGEXMATCH(A14407,""wealth planning""),""Script 1"",""-"")"),"#VALUE!")</f>
        <v>#VALUE!</v>
      </c>
      <c r="C14407" s="74" t="str">
        <f t="shared" si="112"/>
        <v>Mohd Khairool</v>
      </c>
      <c r="D14407" s="74">
        <f t="shared" si="113"/>
        <v>0</v>
      </c>
    </row>
    <row r="14408" spans="1:4">
      <c r="A14408" s="149">
        <v>45565</v>
      </c>
      <c r="B14408" s="74" t="str">
        <f ca="1">IFERROR(__xludf.DUMMYFUNCTION("IF(REGEXMATCH(A14408,""wealth planning""),""Script 1"",""-"")"),"#VALUE!")</f>
        <v>#VALUE!</v>
      </c>
      <c r="C14408" s="149">
        <f t="shared" si="112"/>
        <v>45565</v>
      </c>
      <c r="D14408" s="74">
        <f t="shared" si="113"/>
        <v>0</v>
      </c>
    </row>
    <row r="14409" spans="1:4">
      <c r="A14409" s="74" t="s">
        <v>8745</v>
      </c>
      <c r="B14409" s="74" t="str">
        <f ca="1">IFERROR(__xludf.DUMMYFUNCTION("IF(REGEXMATCH(A14409,""wealth planning""),""Script 1"",""-"")"),"Script 1")</f>
        <v>Script 1</v>
      </c>
      <c r="C14409" s="149">
        <f t="shared" si="112"/>
        <v>45565</v>
      </c>
      <c r="D14409" s="74" t="str">
        <f t="shared" si="113"/>
        <v>Mohd Khairool</v>
      </c>
    </row>
    <row r="14410" spans="1:4">
      <c r="B14410" s="74" t="str">
        <f ca="1">IFERROR(__xludf.DUMMYFUNCTION("IF(REGEXMATCH(A14410,""wealth planning""),""Script 1"",""-"")"),"-")</f>
        <v>-</v>
      </c>
      <c r="C14410" s="74" t="str">
        <f t="shared" si="112"/>
        <v>You: Hai assalamualaikum Mohd Khairool,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410" s="149">
        <f t="shared" si="113"/>
        <v>45565</v>
      </c>
    </row>
    <row r="14411" spans="1:4">
      <c r="B14411" s="74" t="str">
        <f ca="1">IFERROR(__xludf.DUMMYFUNCTION("IF(REGEXMATCH(A14411,""wealth planning""),""Script 1"",""-"")"),"-")</f>
        <v>-</v>
      </c>
      <c r="C14411" s="74">
        <f t="shared" si="112"/>
        <v>0</v>
      </c>
      <c r="D14411" s="149">
        <f t="shared" si="113"/>
        <v>45565</v>
      </c>
    </row>
    <row r="14412" spans="1:4">
      <c r="B14412" s="74" t="str">
        <f ca="1">IFERROR(__xludf.DUMMYFUNCTION("IF(REGEXMATCH(A14412,""wealth planning""),""Script 1"",""-"")"),"-")</f>
        <v>-</v>
      </c>
      <c r="C14412" s="74">
        <f t="shared" si="112"/>
        <v>0</v>
      </c>
      <c r="D14412" s="74" t="str">
        <f t="shared" si="113"/>
        <v>You: Hai assalamualaikum Mohd Khairool,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413" spans="1:4">
      <c r="A14413" s="74" t="s">
        <v>8747</v>
      </c>
      <c r="B14413" s="74" t="str">
        <f ca="1">IFERROR(__xludf.DUMMYFUNCTION("IF(REGEXMATCH(A14413,""wealth planning""),""Script 1"",""-"")"),"-")</f>
        <v>-</v>
      </c>
      <c r="C14413" s="74">
        <f t="shared" si="112"/>
        <v>0</v>
      </c>
      <c r="D14413" s="74">
        <f t="shared" si="113"/>
        <v>0</v>
      </c>
    </row>
    <row r="14414" spans="1:4">
      <c r="A14414" s="74" t="s">
        <v>8748</v>
      </c>
      <c r="B14414" s="74" t="str">
        <f ca="1">IFERROR(__xludf.DUMMYFUNCTION("IF(REGEXMATCH(A14414,""wealth planning""),""Script 1"",""-"")"),"-")</f>
        <v>-</v>
      </c>
      <c r="C14414" s="74" t="str">
        <f t="shared" si="112"/>
        <v>Nik Nursyasya LailiStatus is reachable</v>
      </c>
      <c r="D14414" s="74">
        <f t="shared" si="113"/>
        <v>0</v>
      </c>
    </row>
    <row r="14415" spans="1:4">
      <c r="A14415" s="149">
        <v>45565</v>
      </c>
      <c r="B14415" s="74" t="str">
        <f ca="1">IFERROR(__xludf.DUMMYFUNCTION("IF(REGEXMATCH(A14415,""wealth planning""),""Script 1"",""-"")"),"#VALUE!")</f>
        <v>#VALUE!</v>
      </c>
      <c r="C14415" s="74" t="str">
        <f t="shared" si="112"/>
        <v>Nik Nursyasya Laili</v>
      </c>
      <c r="D14415" s="74">
        <f t="shared" si="113"/>
        <v>0</v>
      </c>
    </row>
    <row r="14416" spans="1:4">
      <c r="A14416" s="149">
        <v>45565</v>
      </c>
      <c r="B14416" s="74" t="str">
        <f ca="1">IFERROR(__xludf.DUMMYFUNCTION("IF(REGEXMATCH(A14416,""wealth planning""),""Script 1"",""-"")"),"#VALUE!")</f>
        <v>#VALUE!</v>
      </c>
      <c r="C14416" s="149">
        <f t="shared" si="112"/>
        <v>45565</v>
      </c>
      <c r="D14416" s="74" t="str">
        <f t="shared" si="113"/>
        <v>Nik Nursyasya LailiStatus is reachable</v>
      </c>
    </row>
    <row r="14417" spans="1:4">
      <c r="A14417" s="74" t="s">
        <v>8749</v>
      </c>
      <c r="B14417" s="74" t="str">
        <f ca="1">IFERROR(__xludf.DUMMYFUNCTION("IF(REGEXMATCH(A14417,""wealth planning""),""Script 1"",""-"")"),"Script 1")</f>
        <v>Script 1</v>
      </c>
      <c r="C14417" s="149">
        <f t="shared" si="112"/>
        <v>45565</v>
      </c>
      <c r="D14417" s="74" t="str">
        <f t="shared" si="113"/>
        <v>Nik Nursyasya Laili</v>
      </c>
    </row>
    <row r="14418" spans="1:4">
      <c r="B14418" s="74" t="str">
        <f ca="1">IFERROR(__xludf.DUMMYFUNCTION("IF(REGEXMATCH(A14418,""wealth planning""),""Script 1"",""-"")"),"-")</f>
        <v>-</v>
      </c>
      <c r="C14418" s="74" t="str">
        <f t="shared" si="112"/>
        <v>You: Hai assalamualaikum Nik Nursyasya,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418" s="149">
        <f t="shared" si="113"/>
        <v>45565</v>
      </c>
    </row>
    <row r="14419" spans="1:4">
      <c r="B14419" s="74" t="str">
        <f ca="1">IFERROR(__xludf.DUMMYFUNCTION("IF(REGEXMATCH(A14419,""wealth planning""),""Script 1"",""-"")"),"-")</f>
        <v>-</v>
      </c>
      <c r="C14419" s="74">
        <f t="shared" si="112"/>
        <v>0</v>
      </c>
      <c r="D14419" s="149">
        <f t="shared" si="113"/>
        <v>45565</v>
      </c>
    </row>
    <row r="14420" spans="1:4">
      <c r="B14420" s="74" t="str">
        <f ca="1">IFERROR(__xludf.DUMMYFUNCTION("IF(REGEXMATCH(A14420,""wealth planning""),""Script 1"",""-"")"),"-")</f>
        <v>-</v>
      </c>
      <c r="C14420" s="74">
        <f t="shared" si="112"/>
        <v>0</v>
      </c>
      <c r="D14420" s="74" t="str">
        <f t="shared" si="113"/>
        <v>You: Hai assalamualaikum Nik Nursyasya,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421" spans="1:4">
      <c r="A14421" s="74" t="s">
        <v>8751</v>
      </c>
      <c r="B14421" s="74" t="str">
        <f ca="1">IFERROR(__xludf.DUMMYFUNCTION("IF(REGEXMATCH(A14421,""wealth planning""),""Script 1"",""-"")"),"-")</f>
        <v>-</v>
      </c>
      <c r="C14421" s="74">
        <f t="shared" si="112"/>
        <v>0</v>
      </c>
      <c r="D14421" s="74">
        <f t="shared" si="113"/>
        <v>0</v>
      </c>
    </row>
    <row r="14422" spans="1:4">
      <c r="A14422" s="74" t="s">
        <v>8752</v>
      </c>
      <c r="B14422" s="74" t="str">
        <f ca="1">IFERROR(__xludf.DUMMYFUNCTION("IF(REGEXMATCH(A14422,""wealth planning""),""Script 1"",""-"")"),"-")</f>
        <v>-</v>
      </c>
      <c r="C14422" s="74" t="str">
        <f t="shared" si="112"/>
        <v>Nur QawimahStatus is reachable</v>
      </c>
      <c r="D14422" s="74">
        <f t="shared" si="113"/>
        <v>0</v>
      </c>
    </row>
    <row r="14423" spans="1:4">
      <c r="A14423" s="149">
        <v>45565</v>
      </c>
      <c r="B14423" s="74" t="str">
        <f ca="1">IFERROR(__xludf.DUMMYFUNCTION("IF(REGEXMATCH(A14423,""wealth planning""),""Script 1"",""-"")"),"#VALUE!")</f>
        <v>#VALUE!</v>
      </c>
      <c r="C14423" s="74" t="str">
        <f t="shared" si="112"/>
        <v>Nur Qawimah</v>
      </c>
      <c r="D14423" s="74">
        <f t="shared" si="113"/>
        <v>0</v>
      </c>
    </row>
    <row r="14424" spans="1:4">
      <c r="A14424" s="149">
        <v>45565</v>
      </c>
      <c r="B14424" s="74" t="str">
        <f ca="1">IFERROR(__xludf.DUMMYFUNCTION("IF(REGEXMATCH(A14424,""wealth planning""),""Script 1"",""-"")"),"#VALUE!")</f>
        <v>#VALUE!</v>
      </c>
      <c r="C14424" s="149">
        <f t="shared" si="112"/>
        <v>45565</v>
      </c>
      <c r="D14424" s="74" t="str">
        <f t="shared" si="113"/>
        <v>Nur QawimahStatus is reachable</v>
      </c>
    </row>
    <row r="14425" spans="1:4">
      <c r="A14425" s="74" t="s">
        <v>8753</v>
      </c>
      <c r="B14425" s="74" t="str">
        <f ca="1">IFERROR(__xludf.DUMMYFUNCTION("IF(REGEXMATCH(A14425,""wealth planning""),""Script 1"",""-"")"),"Script 1")</f>
        <v>Script 1</v>
      </c>
      <c r="C14425" s="149">
        <f t="shared" si="112"/>
        <v>45565</v>
      </c>
      <c r="D14425" s="74" t="str">
        <f t="shared" si="113"/>
        <v>Nur Qawimah</v>
      </c>
    </row>
    <row r="14426" spans="1:4">
      <c r="B14426" s="74" t="str">
        <f ca="1">IFERROR(__xludf.DUMMYFUNCTION("IF(REGEXMATCH(A14426,""wealth planning""),""Script 1"",""-"")"),"-")</f>
        <v>-</v>
      </c>
      <c r="C14426" s="74" t="str">
        <f t="shared" si="112"/>
        <v>You: Hai assalamualaikum Nur Qawimah,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426" s="149">
        <f t="shared" si="113"/>
        <v>45565</v>
      </c>
    </row>
    <row r="14427" spans="1:4">
      <c r="B14427" s="74" t="str">
        <f ca="1">IFERROR(__xludf.DUMMYFUNCTION("IF(REGEXMATCH(A14427,""wealth planning""),""Script 1"",""-"")"),"-")</f>
        <v>-</v>
      </c>
      <c r="C14427" s="74">
        <f t="shared" si="112"/>
        <v>0</v>
      </c>
      <c r="D14427" s="149">
        <f t="shared" si="113"/>
        <v>45565</v>
      </c>
    </row>
    <row r="14428" spans="1:4">
      <c r="B14428" s="74" t="str">
        <f ca="1">IFERROR(__xludf.DUMMYFUNCTION("IF(REGEXMATCH(A14428,""wealth planning""),""Script 1"",""-"")"),"-")</f>
        <v>-</v>
      </c>
      <c r="C14428" s="74">
        <f t="shared" si="112"/>
        <v>0</v>
      </c>
      <c r="D14428" s="74" t="str">
        <f t="shared" si="113"/>
        <v>You: Hai assalamualaikum Nur Qawimah,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429" spans="1:4">
      <c r="A14429" s="74" t="s">
        <v>8755</v>
      </c>
      <c r="B14429" s="74" t="str">
        <f ca="1">IFERROR(__xludf.DUMMYFUNCTION("IF(REGEXMATCH(A14429,""wealth planning""),""Script 1"",""-"")"),"-")</f>
        <v>-</v>
      </c>
      <c r="C14429" s="74">
        <f t="shared" si="112"/>
        <v>0</v>
      </c>
      <c r="D14429" s="74">
        <f t="shared" si="113"/>
        <v>0</v>
      </c>
    </row>
    <row r="14430" spans="1:4">
      <c r="A14430" s="74" t="s">
        <v>8755</v>
      </c>
      <c r="B14430" s="74" t="str">
        <f ca="1">IFERROR(__xludf.DUMMYFUNCTION("IF(REGEXMATCH(A14430,""wealth planning""),""Script 1"",""-"")"),"-")</f>
        <v>-</v>
      </c>
      <c r="C14430" s="74" t="str">
        <f t="shared" si="112"/>
        <v>Amiliyana Nurdini Kamarulamin</v>
      </c>
      <c r="D14430" s="74">
        <f t="shared" si="113"/>
        <v>0</v>
      </c>
    </row>
    <row r="14431" spans="1:4">
      <c r="A14431" s="149">
        <v>45565</v>
      </c>
      <c r="B14431" s="74" t="str">
        <f ca="1">IFERROR(__xludf.DUMMYFUNCTION("IF(REGEXMATCH(A14431,""wealth planning""),""Script 1"",""-"")"),"#VALUE!")</f>
        <v>#VALUE!</v>
      </c>
      <c r="C14431" s="74" t="str">
        <f t="shared" si="112"/>
        <v>Amiliyana Nurdini Kamarulamin</v>
      </c>
      <c r="D14431" s="74">
        <f t="shared" si="113"/>
        <v>0</v>
      </c>
    </row>
    <row r="14432" spans="1:4">
      <c r="A14432" s="149">
        <v>45565</v>
      </c>
      <c r="B14432" s="74" t="str">
        <f ca="1">IFERROR(__xludf.DUMMYFUNCTION("IF(REGEXMATCH(A14432,""wealth planning""),""Script 1"",""-"")"),"#VALUE!")</f>
        <v>#VALUE!</v>
      </c>
      <c r="C14432" s="149">
        <f t="shared" si="112"/>
        <v>45565</v>
      </c>
      <c r="D14432" s="74" t="str">
        <f t="shared" si="113"/>
        <v>Amiliyana Nurdini Kamarulamin</v>
      </c>
    </row>
    <row r="14433" spans="1:4">
      <c r="A14433" s="74" t="s">
        <v>8756</v>
      </c>
      <c r="B14433" s="74" t="str">
        <f ca="1">IFERROR(__xludf.DUMMYFUNCTION("IF(REGEXMATCH(A14433,""wealth planning""),""Script 1"",""-"")"),"Script 1")</f>
        <v>Script 1</v>
      </c>
      <c r="C14433" s="149">
        <f t="shared" si="112"/>
        <v>45565</v>
      </c>
      <c r="D14433" s="74" t="str">
        <f t="shared" si="113"/>
        <v>Amiliyana Nurdini Kamarulamin</v>
      </c>
    </row>
    <row r="14434" spans="1:4">
      <c r="B14434" s="74" t="str">
        <f ca="1">IFERROR(__xludf.DUMMYFUNCTION("IF(REGEXMATCH(A14434,""wealth planning""),""Script 1"",""-"")"),"-")</f>
        <v>-</v>
      </c>
      <c r="C14434" s="74" t="str">
        <f t="shared" si="112"/>
        <v>You: Hai assalamualaikum Amiliyana,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434" s="149">
        <f t="shared" si="113"/>
        <v>45565</v>
      </c>
    </row>
    <row r="14435" spans="1:4">
      <c r="B14435" s="74" t="str">
        <f ca="1">IFERROR(__xludf.DUMMYFUNCTION("IF(REGEXMATCH(A14435,""wealth planning""),""Script 1"",""-"")"),"-")</f>
        <v>-</v>
      </c>
      <c r="C14435" s="74">
        <f t="shared" si="112"/>
        <v>0</v>
      </c>
      <c r="D14435" s="149">
        <f t="shared" si="113"/>
        <v>45565</v>
      </c>
    </row>
    <row r="14436" spans="1:4">
      <c r="B14436" s="74" t="str">
        <f ca="1">IFERROR(__xludf.DUMMYFUNCTION("IF(REGEXMATCH(A14436,""wealth planning""),""Script 1"",""-"")"),"-")</f>
        <v>-</v>
      </c>
      <c r="C14436" s="74">
        <f t="shared" si="112"/>
        <v>0</v>
      </c>
      <c r="D14436" s="74" t="str">
        <f t="shared" si="113"/>
        <v>You: Hai assalamualaikum Amiliyana,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437" spans="1:4">
      <c r="A14437" s="74" t="s">
        <v>8758</v>
      </c>
      <c r="B14437" s="74" t="str">
        <f ca="1">IFERROR(__xludf.DUMMYFUNCTION("IF(REGEXMATCH(A14437,""wealth planning""),""Script 1"",""-"")"),"-")</f>
        <v>-</v>
      </c>
      <c r="C14437" s="74">
        <f t="shared" si="112"/>
        <v>0</v>
      </c>
      <c r="D14437" s="74">
        <f t="shared" si="113"/>
        <v>0</v>
      </c>
    </row>
    <row r="14438" spans="1:4">
      <c r="A14438" s="74" t="s">
        <v>8759</v>
      </c>
      <c r="B14438" s="74" t="str">
        <f ca="1">IFERROR(__xludf.DUMMYFUNCTION("IF(REGEXMATCH(A14438,""wealth planning""),""Script 1"",""-"")"),"-")</f>
        <v>-</v>
      </c>
      <c r="C14438" s="74" t="str">
        <f t="shared" si="112"/>
        <v>Ummi SofiaStatus is online</v>
      </c>
      <c r="D14438" s="74">
        <f t="shared" si="113"/>
        <v>0</v>
      </c>
    </row>
    <row r="14439" spans="1:4">
      <c r="A14439" s="149">
        <v>45565</v>
      </c>
      <c r="B14439" s="74" t="str">
        <f ca="1">IFERROR(__xludf.DUMMYFUNCTION("IF(REGEXMATCH(A14439,""wealth planning""),""Script 1"",""-"")"),"#VALUE!")</f>
        <v>#VALUE!</v>
      </c>
      <c r="C14439" s="74" t="str">
        <f t="shared" si="112"/>
        <v>Ummi Sofia</v>
      </c>
      <c r="D14439" s="74">
        <f t="shared" si="113"/>
        <v>0</v>
      </c>
    </row>
    <row r="14440" spans="1:4">
      <c r="A14440" s="149">
        <v>45565</v>
      </c>
      <c r="B14440" s="74" t="str">
        <f ca="1">IFERROR(__xludf.DUMMYFUNCTION("IF(REGEXMATCH(A14440,""wealth planning""),""Script 1"",""-"")"),"#VALUE!")</f>
        <v>#VALUE!</v>
      </c>
      <c r="C14440" s="149">
        <f t="shared" si="112"/>
        <v>45565</v>
      </c>
      <c r="D14440" s="74" t="str">
        <f t="shared" si="113"/>
        <v>Ummi SofiaStatus is online</v>
      </c>
    </row>
    <row r="14441" spans="1:4">
      <c r="A14441" s="74" t="s">
        <v>4633</v>
      </c>
      <c r="B14441" s="74" t="str">
        <f ca="1">IFERROR(__xludf.DUMMYFUNCTION("IF(REGEXMATCH(A14441,""wealth planning""),""Script 1"",""-"")"),"Script 1")</f>
        <v>Script 1</v>
      </c>
      <c r="C14441" s="149">
        <f t="shared" si="112"/>
        <v>45565</v>
      </c>
      <c r="D14441" s="74" t="str">
        <f t="shared" si="113"/>
        <v>Ummi Sofia</v>
      </c>
    </row>
    <row r="14442" spans="1:4">
      <c r="B14442" s="74" t="str">
        <f ca="1">IFERROR(__xludf.DUMMYFUNCTION("IF(REGEXMATCH(A14442,""wealth planning""),""Script 1"",""-"")"),"-")</f>
        <v>-</v>
      </c>
      <c r="C14442" s="74" t="str">
        <f t="shared" si="112"/>
        <v>You: Hai assalamualaikum Ummi,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442" s="149">
        <f t="shared" si="113"/>
        <v>45565</v>
      </c>
    </row>
    <row r="14443" spans="1:4">
      <c r="B14443" s="74" t="str">
        <f ca="1">IFERROR(__xludf.DUMMYFUNCTION("IF(REGEXMATCH(A14443,""wealth planning""),""Script 1"",""-"")"),"-")</f>
        <v>-</v>
      </c>
      <c r="C14443" s="74">
        <f t="shared" si="112"/>
        <v>0</v>
      </c>
      <c r="D14443" s="149">
        <f t="shared" si="113"/>
        <v>45565</v>
      </c>
    </row>
    <row r="14444" spans="1:4">
      <c r="B14444" s="74" t="str">
        <f ca="1">IFERROR(__xludf.DUMMYFUNCTION("IF(REGEXMATCH(A14444,""wealth planning""),""Script 1"",""-"")"),"-")</f>
        <v>-</v>
      </c>
      <c r="C14444" s="74">
        <f t="shared" si="112"/>
        <v>0</v>
      </c>
      <c r="D14444" s="74" t="str">
        <f t="shared" si="113"/>
        <v>You: Hai assalamualaikum Ummi,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445" spans="1:4">
      <c r="A14445" s="74" t="s">
        <v>8761</v>
      </c>
      <c r="B14445" s="74" t="str">
        <f ca="1">IFERROR(__xludf.DUMMYFUNCTION("IF(REGEXMATCH(A14445,""wealth planning""),""Script 1"",""-"")"),"-")</f>
        <v>-</v>
      </c>
      <c r="C14445" s="74">
        <f t="shared" si="112"/>
        <v>0</v>
      </c>
      <c r="D14445" s="74">
        <f t="shared" si="113"/>
        <v>0</v>
      </c>
    </row>
    <row r="14446" spans="1:4">
      <c r="A14446" s="74" t="s">
        <v>8762</v>
      </c>
      <c r="B14446" s="74" t="str">
        <f ca="1">IFERROR(__xludf.DUMMYFUNCTION("IF(REGEXMATCH(A14446,""wealth planning""),""Script 1"",""-"")"),"-")</f>
        <v>-</v>
      </c>
      <c r="C14446" s="74" t="str">
        <f t="shared" si="112"/>
        <v>Muhamad Aidil IqbalStatus is reachable</v>
      </c>
      <c r="D14446" s="74">
        <f t="shared" si="113"/>
        <v>0</v>
      </c>
    </row>
    <row r="14447" spans="1:4">
      <c r="A14447" s="149">
        <v>45565</v>
      </c>
      <c r="B14447" s="74" t="str">
        <f ca="1">IFERROR(__xludf.DUMMYFUNCTION("IF(REGEXMATCH(A14447,""wealth planning""),""Script 1"",""-"")"),"#VALUE!")</f>
        <v>#VALUE!</v>
      </c>
      <c r="C14447" s="74" t="str">
        <f t="shared" si="112"/>
        <v>Muhamad Aidil Iqbal</v>
      </c>
      <c r="D14447" s="74">
        <f t="shared" si="113"/>
        <v>0</v>
      </c>
    </row>
    <row r="14448" spans="1:4">
      <c r="A14448" s="149">
        <v>45565</v>
      </c>
      <c r="B14448" s="74" t="str">
        <f ca="1">IFERROR(__xludf.DUMMYFUNCTION("IF(REGEXMATCH(A14448,""wealth planning""),""Script 1"",""-"")"),"#VALUE!")</f>
        <v>#VALUE!</v>
      </c>
      <c r="C14448" s="149">
        <f t="shared" si="112"/>
        <v>45565</v>
      </c>
      <c r="D14448" s="74" t="str">
        <f t="shared" si="113"/>
        <v>Muhamad Aidil IqbalStatus is reachable</v>
      </c>
    </row>
    <row r="14449" spans="1:4">
      <c r="A14449" s="74" t="s">
        <v>4271</v>
      </c>
      <c r="B14449" s="74" t="str">
        <f ca="1">IFERROR(__xludf.DUMMYFUNCTION("IF(REGEXMATCH(A14449,""wealth planning""),""Script 1"",""-"")"),"Script 1")</f>
        <v>Script 1</v>
      </c>
      <c r="C14449" s="149">
        <f t="shared" si="112"/>
        <v>45565</v>
      </c>
      <c r="D14449" s="74" t="str">
        <f t="shared" si="113"/>
        <v>Muhamad Aidil Iqbal</v>
      </c>
    </row>
    <row r="14450" spans="1:4">
      <c r="B14450" s="74" t="str">
        <f ca="1">IFERROR(__xludf.DUMMYFUNCTION("IF(REGEXMATCH(A14450,""wealth planning""),""Script 1"",""-"")"),"-")</f>
        <v>-</v>
      </c>
      <c r="C14450" s="74" t="str">
        <f t="shared" si="112"/>
        <v>You: Hai assalamualaikum Aidil,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450" s="149">
        <f t="shared" si="113"/>
        <v>45565</v>
      </c>
    </row>
    <row r="14451" spans="1:4">
      <c r="B14451" s="74" t="str">
        <f ca="1">IFERROR(__xludf.DUMMYFUNCTION("IF(REGEXMATCH(A14451,""wealth planning""),""Script 1"",""-"")"),"-")</f>
        <v>-</v>
      </c>
      <c r="C14451" s="74">
        <f t="shared" si="112"/>
        <v>0</v>
      </c>
      <c r="D14451" s="149">
        <f t="shared" si="113"/>
        <v>45565</v>
      </c>
    </row>
    <row r="14452" spans="1:4">
      <c r="B14452" s="74" t="str">
        <f ca="1">IFERROR(__xludf.DUMMYFUNCTION("IF(REGEXMATCH(A14452,""wealth planning""),""Script 1"",""-"")"),"-")</f>
        <v>-</v>
      </c>
      <c r="C14452" s="74">
        <f t="shared" si="112"/>
        <v>0</v>
      </c>
      <c r="D14452" s="74" t="str">
        <f t="shared" si="113"/>
        <v>You: Hai assalamualaikum Aidil,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453" spans="1:4">
      <c r="A14453" s="74" t="s">
        <v>8764</v>
      </c>
      <c r="B14453" s="74" t="str">
        <f ca="1">IFERROR(__xludf.DUMMYFUNCTION("IF(REGEXMATCH(A14453,""wealth planning""),""Script 1"",""-"")"),"-")</f>
        <v>-</v>
      </c>
      <c r="C14453" s="74">
        <f t="shared" si="112"/>
        <v>0</v>
      </c>
      <c r="D14453" s="74">
        <f t="shared" si="113"/>
        <v>0</v>
      </c>
    </row>
    <row r="14454" spans="1:4">
      <c r="A14454" s="74" t="s">
        <v>8765</v>
      </c>
      <c r="B14454" s="74" t="str">
        <f ca="1">IFERROR(__xludf.DUMMYFUNCTION("IF(REGEXMATCH(A14454,""wealth planning""),""Script 1"",""-"")"),"-")</f>
        <v>-</v>
      </c>
      <c r="C14454" s="74" t="str">
        <f t="shared" si="112"/>
        <v>Nur Syamira (シャミラ)Status is reachable</v>
      </c>
      <c r="D14454" s="74">
        <f t="shared" si="113"/>
        <v>0</v>
      </c>
    </row>
    <row r="14455" spans="1:4">
      <c r="A14455" s="149">
        <v>45565</v>
      </c>
      <c r="B14455" s="74" t="str">
        <f ca="1">IFERROR(__xludf.DUMMYFUNCTION("IF(REGEXMATCH(A14455,""wealth planning""),""Script 1"",""-"")"),"#VALUE!")</f>
        <v>#VALUE!</v>
      </c>
      <c r="C14455" s="74" t="str">
        <f t="shared" si="112"/>
        <v>Nur Syamira (シャミラ)</v>
      </c>
      <c r="D14455" s="74">
        <f t="shared" si="113"/>
        <v>0</v>
      </c>
    </row>
    <row r="14456" spans="1:4">
      <c r="A14456" s="149">
        <v>45565</v>
      </c>
      <c r="B14456" s="74" t="str">
        <f ca="1">IFERROR(__xludf.DUMMYFUNCTION("IF(REGEXMATCH(A14456,""wealth planning""),""Script 1"",""-"")"),"#VALUE!")</f>
        <v>#VALUE!</v>
      </c>
      <c r="C14456" s="149">
        <f t="shared" si="112"/>
        <v>45565</v>
      </c>
      <c r="D14456" s="74" t="str">
        <f t="shared" si="113"/>
        <v>Nur Syamira (シャミラ)Status is reachable</v>
      </c>
    </row>
    <row r="14457" spans="1:4">
      <c r="A14457" s="74" t="s">
        <v>6560</v>
      </c>
      <c r="B14457" s="74" t="str">
        <f ca="1">IFERROR(__xludf.DUMMYFUNCTION("IF(REGEXMATCH(A14457,""wealth planning""),""Script 1"",""-"")"),"Script 1")</f>
        <v>Script 1</v>
      </c>
      <c r="C14457" s="149">
        <f t="shared" si="112"/>
        <v>45565</v>
      </c>
      <c r="D14457" s="74" t="str">
        <f t="shared" si="113"/>
        <v>Nur Syamira (シャミラ)</v>
      </c>
    </row>
    <row r="14458" spans="1:4">
      <c r="B14458" s="74" t="str">
        <f ca="1">IFERROR(__xludf.DUMMYFUNCTION("IF(REGEXMATCH(A14458,""wealth planning""),""Script 1"",""-"")"),"-")</f>
        <v>-</v>
      </c>
      <c r="C14458" s="74" t="str">
        <f t="shared" si="112"/>
        <v>You: Hai assalamualaikum Syamira,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458" s="149">
        <f t="shared" si="113"/>
        <v>45565</v>
      </c>
    </row>
    <row r="14459" spans="1:4">
      <c r="B14459" s="74" t="str">
        <f ca="1">IFERROR(__xludf.DUMMYFUNCTION("IF(REGEXMATCH(A14459,""wealth planning""),""Script 1"",""-"")"),"-")</f>
        <v>-</v>
      </c>
      <c r="C14459" s="74">
        <f t="shared" si="112"/>
        <v>0</v>
      </c>
      <c r="D14459" s="149">
        <f t="shared" si="113"/>
        <v>45565</v>
      </c>
    </row>
    <row r="14460" spans="1:4">
      <c r="B14460" s="74" t="str">
        <f ca="1">IFERROR(__xludf.DUMMYFUNCTION("IF(REGEXMATCH(A14460,""wealth planning""),""Script 1"",""-"")"),"-")</f>
        <v>-</v>
      </c>
      <c r="C14460" s="74">
        <f t="shared" si="112"/>
        <v>0</v>
      </c>
      <c r="D14460" s="74" t="str">
        <f t="shared" si="113"/>
        <v>You: Hai assalamualaikum Syamira,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461" spans="1:4">
      <c r="B14461" s="74" t="str">
        <f ca="1">IFERROR(__xludf.DUMMYFUNCTION("IF(REGEXMATCH(A14461,""wealth planning""),""Script 1"",""-"")"),"-")</f>
        <v>-</v>
      </c>
      <c r="C14461" s="74">
        <f t="shared" si="112"/>
        <v>0</v>
      </c>
      <c r="D14461" s="74">
        <f t="shared" si="113"/>
        <v>0</v>
      </c>
    </row>
    <row r="14462" spans="1:4">
      <c r="A14462" s="74" t="s">
        <v>8768</v>
      </c>
      <c r="B14462" s="74" t="str">
        <f ca="1">IFERROR(__xludf.DUMMYFUNCTION("IF(REGEXMATCH(A14462,""wealth planning""),""Script 1"",""-"")"),"-")</f>
        <v>-</v>
      </c>
      <c r="C14462" s="74">
        <f t="shared" si="112"/>
        <v>0</v>
      </c>
      <c r="D14462" s="74">
        <f t="shared" si="113"/>
        <v>0</v>
      </c>
    </row>
    <row r="14463" spans="1:4">
      <c r="A14463" s="149">
        <v>45565</v>
      </c>
      <c r="B14463" s="74" t="str">
        <f ca="1">IFERROR(__xludf.DUMMYFUNCTION("IF(REGEXMATCH(A14463,""wealth planning""),""Script 1"",""-"")"),"#VALUE!")</f>
        <v>#VALUE!</v>
      </c>
      <c r="C14463" s="74" t="str">
        <f t="shared" si="112"/>
        <v>Syazwani Awang</v>
      </c>
      <c r="D14463" s="74">
        <f t="shared" si="113"/>
        <v>0</v>
      </c>
    </row>
    <row r="14464" spans="1:4">
      <c r="A14464" s="149">
        <v>45565</v>
      </c>
      <c r="B14464" s="74" t="str">
        <f ca="1">IFERROR(__xludf.DUMMYFUNCTION("IF(REGEXMATCH(A14464,""wealth planning""),""Script 1"",""-"")"),"#VALUE!")</f>
        <v>#VALUE!</v>
      </c>
      <c r="C14464" s="149">
        <f t="shared" si="112"/>
        <v>45565</v>
      </c>
      <c r="D14464" s="74">
        <f t="shared" si="113"/>
        <v>0</v>
      </c>
    </row>
    <row r="14465" spans="1:4">
      <c r="A14465" s="74" t="s">
        <v>7348</v>
      </c>
      <c r="B14465" s="74" t="str">
        <f ca="1">IFERROR(__xludf.DUMMYFUNCTION("IF(REGEXMATCH(A14465,""wealth planning""),""Script 1"",""-"")"),"Script 1")</f>
        <v>Script 1</v>
      </c>
      <c r="C14465" s="149">
        <f t="shared" si="112"/>
        <v>45565</v>
      </c>
      <c r="D14465" s="74" t="str">
        <f t="shared" si="113"/>
        <v>Syazwani Awang</v>
      </c>
    </row>
    <row r="14466" spans="1:4">
      <c r="B14466" s="74" t="str">
        <f ca="1">IFERROR(__xludf.DUMMYFUNCTION("IF(REGEXMATCH(A14466,""wealth planning""),""Script 1"",""-"")"),"-")</f>
        <v>-</v>
      </c>
      <c r="C14466" s="74" t="str">
        <f t="shared" si="112"/>
        <v>You: Hai assalamualaikum Syazwani,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466" s="149">
        <f t="shared" si="113"/>
        <v>45565</v>
      </c>
    </row>
    <row r="14467" spans="1:4">
      <c r="B14467" s="74" t="str">
        <f ca="1">IFERROR(__xludf.DUMMYFUNCTION("IF(REGEXMATCH(A14467,""wealth planning""),""Script 1"",""-"")"),"-")</f>
        <v>-</v>
      </c>
      <c r="C14467" s="74">
        <f t="shared" si="112"/>
        <v>0</v>
      </c>
      <c r="D14467" s="149">
        <f t="shared" si="113"/>
        <v>45565</v>
      </c>
    </row>
    <row r="14468" spans="1:4">
      <c r="B14468" s="74" t="str">
        <f ca="1">IFERROR(__xludf.DUMMYFUNCTION("IF(REGEXMATCH(A14468,""wealth planning""),""Script 1"",""-"")"),"-")</f>
        <v>-</v>
      </c>
      <c r="C14468" s="74">
        <f t="shared" si="112"/>
        <v>0</v>
      </c>
      <c r="D14468" s="74" t="str">
        <f t="shared" si="113"/>
        <v>You: Hai assalamualaikum Syazwani,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469" spans="1:4">
      <c r="A14469" s="74" t="s">
        <v>8770</v>
      </c>
      <c r="B14469" s="74" t="str">
        <f ca="1">IFERROR(__xludf.DUMMYFUNCTION("IF(REGEXMATCH(A14469,""wealth planning""),""Script 1"",""-"")"),"-")</f>
        <v>-</v>
      </c>
      <c r="C14469" s="74">
        <f t="shared" si="112"/>
        <v>0</v>
      </c>
      <c r="D14469" s="74">
        <f t="shared" si="113"/>
        <v>0</v>
      </c>
    </row>
    <row r="14470" spans="1:4">
      <c r="A14470" s="74" t="s">
        <v>8771</v>
      </c>
      <c r="B14470" s="74" t="str">
        <f ca="1">IFERROR(__xludf.DUMMYFUNCTION("IF(REGEXMATCH(A14470,""wealth planning""),""Script 1"",""-"")"),"-")</f>
        <v>-</v>
      </c>
      <c r="C14470" s="74" t="str">
        <f t="shared" si="112"/>
        <v>Athif SharifStatus is reachable</v>
      </c>
      <c r="D14470" s="74">
        <f t="shared" si="113"/>
        <v>0</v>
      </c>
    </row>
    <row r="14471" spans="1:4">
      <c r="A14471" s="149">
        <v>45565</v>
      </c>
      <c r="B14471" s="74" t="str">
        <f ca="1">IFERROR(__xludf.DUMMYFUNCTION("IF(REGEXMATCH(A14471,""wealth planning""),""Script 1"",""-"")"),"#VALUE!")</f>
        <v>#VALUE!</v>
      </c>
      <c r="C14471" s="74" t="str">
        <f t="shared" si="112"/>
        <v>Athif Sharif</v>
      </c>
      <c r="D14471" s="74">
        <f t="shared" si="113"/>
        <v>0</v>
      </c>
    </row>
    <row r="14472" spans="1:4">
      <c r="A14472" s="149">
        <v>45565</v>
      </c>
      <c r="B14472" s="74" t="str">
        <f ca="1">IFERROR(__xludf.DUMMYFUNCTION("IF(REGEXMATCH(A14472,""wealth planning""),""Script 1"",""-"")"),"#VALUE!")</f>
        <v>#VALUE!</v>
      </c>
      <c r="C14472" s="149">
        <f t="shared" si="112"/>
        <v>45565</v>
      </c>
      <c r="D14472" s="74" t="str">
        <f t="shared" si="113"/>
        <v>Athif SharifStatus is reachable</v>
      </c>
    </row>
    <row r="14473" spans="1:4">
      <c r="A14473" s="74" t="s">
        <v>8772</v>
      </c>
      <c r="B14473" s="74" t="str">
        <f ca="1">IFERROR(__xludf.DUMMYFUNCTION("IF(REGEXMATCH(A14473,""wealth planning""),""Script 1"",""-"")"),"Script 1")</f>
        <v>Script 1</v>
      </c>
      <c r="C14473" s="149">
        <f t="shared" si="112"/>
        <v>45565</v>
      </c>
      <c r="D14473" s="74" t="str">
        <f t="shared" si="113"/>
        <v>Athif Sharif</v>
      </c>
    </row>
    <row r="14474" spans="1:4">
      <c r="B14474" s="74" t="str">
        <f ca="1">IFERROR(__xludf.DUMMYFUNCTION("IF(REGEXMATCH(A14474,""wealth planning""),""Script 1"",""-"")"),"-")</f>
        <v>-</v>
      </c>
      <c r="C14474" s="74" t="str">
        <f t="shared" si="112"/>
        <v>You: Hai assalamualaikum Athif,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474" s="149">
        <f t="shared" si="113"/>
        <v>45565</v>
      </c>
    </row>
    <row r="14475" spans="1:4">
      <c r="B14475" s="74" t="str">
        <f ca="1">IFERROR(__xludf.DUMMYFUNCTION("IF(REGEXMATCH(A14475,""wealth planning""),""Script 1"",""-"")"),"-")</f>
        <v>-</v>
      </c>
      <c r="C14475" s="74">
        <f t="shared" si="112"/>
        <v>0</v>
      </c>
      <c r="D14475" s="149">
        <f t="shared" si="113"/>
        <v>45565</v>
      </c>
    </row>
    <row r="14476" spans="1:4">
      <c r="B14476" s="74" t="str">
        <f ca="1">IFERROR(__xludf.DUMMYFUNCTION("IF(REGEXMATCH(A14476,""wealth planning""),""Script 1"",""-"")"),"-")</f>
        <v>-</v>
      </c>
      <c r="C14476" s="74">
        <f t="shared" si="112"/>
        <v>0</v>
      </c>
      <c r="D14476" s="74" t="str">
        <f t="shared" si="113"/>
        <v>You: Hai assalamualaikum Athif,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477" spans="1:4">
      <c r="A14477" s="74" t="s">
        <v>8774</v>
      </c>
      <c r="B14477" s="74" t="str">
        <f ca="1">IFERROR(__xludf.DUMMYFUNCTION("IF(REGEXMATCH(A14477,""wealth planning""),""Script 1"",""-"")"),"-")</f>
        <v>-</v>
      </c>
      <c r="C14477" s="74">
        <f t="shared" si="112"/>
        <v>0</v>
      </c>
      <c r="D14477" s="74">
        <f t="shared" si="113"/>
        <v>0</v>
      </c>
    </row>
    <row r="14478" spans="1:4">
      <c r="A14478" s="74" t="s">
        <v>8775</v>
      </c>
      <c r="B14478" s="74" t="str">
        <f ca="1">IFERROR(__xludf.DUMMYFUNCTION("IF(REGEXMATCH(A14478,""wealth planning""),""Script 1"",""-"")"),"-")</f>
        <v>-</v>
      </c>
      <c r="C14478" s="74" t="str">
        <f t="shared" si="112"/>
        <v>Nik Mohd Azfar Nik AffendiStatus is reachable</v>
      </c>
      <c r="D14478" s="74">
        <f t="shared" si="113"/>
        <v>0</v>
      </c>
    </row>
    <row r="14479" spans="1:4">
      <c r="A14479" s="149">
        <v>45565</v>
      </c>
      <c r="B14479" s="74" t="str">
        <f ca="1">IFERROR(__xludf.DUMMYFUNCTION("IF(REGEXMATCH(A14479,""wealth planning""),""Script 1"",""-"")"),"#VALUE!")</f>
        <v>#VALUE!</v>
      </c>
      <c r="C14479" s="74" t="str">
        <f t="shared" si="112"/>
        <v>Nik Mohd Azfar Nik Affendi</v>
      </c>
      <c r="D14479" s="74">
        <f t="shared" si="113"/>
        <v>0</v>
      </c>
    </row>
    <row r="14480" spans="1:4">
      <c r="A14480" s="149">
        <v>45565</v>
      </c>
      <c r="B14480" s="74" t="str">
        <f ca="1">IFERROR(__xludf.DUMMYFUNCTION("IF(REGEXMATCH(A14480,""wealth planning""),""Script 1"",""-"")"),"#VALUE!")</f>
        <v>#VALUE!</v>
      </c>
      <c r="C14480" s="149">
        <f t="shared" si="112"/>
        <v>45565</v>
      </c>
      <c r="D14480" s="74" t="str">
        <f t="shared" si="113"/>
        <v>Nik Mohd Azfar Nik AffendiStatus is reachable</v>
      </c>
    </row>
    <row r="14481" spans="1:4">
      <c r="A14481" s="74" t="s">
        <v>8776</v>
      </c>
      <c r="B14481" s="74" t="str">
        <f ca="1">IFERROR(__xludf.DUMMYFUNCTION("IF(REGEXMATCH(A14481,""wealth planning""),""Script 1"",""-"")"),"Script 1")</f>
        <v>Script 1</v>
      </c>
      <c r="C14481" s="149">
        <f t="shared" si="112"/>
        <v>45565</v>
      </c>
      <c r="D14481" s="74" t="str">
        <f t="shared" si="113"/>
        <v>Nik Mohd Azfar Nik Affendi</v>
      </c>
    </row>
    <row r="14482" spans="1:4">
      <c r="B14482" s="74" t="str">
        <f ca="1">IFERROR(__xludf.DUMMYFUNCTION("IF(REGEXMATCH(A14482,""wealth planning""),""Script 1"",""-"")"),"-")</f>
        <v>-</v>
      </c>
      <c r="C14482" s="74" t="str">
        <f t="shared" si="112"/>
        <v>You: Hai assalamualaikum Nik Mohd Azfar,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482" s="149">
        <f t="shared" si="113"/>
        <v>45565</v>
      </c>
    </row>
    <row r="14483" spans="1:4">
      <c r="B14483" s="74" t="str">
        <f ca="1">IFERROR(__xludf.DUMMYFUNCTION("IF(REGEXMATCH(A14483,""wealth planning""),""Script 1"",""-"")"),"-")</f>
        <v>-</v>
      </c>
      <c r="C14483" s="74">
        <f t="shared" si="112"/>
        <v>0</v>
      </c>
      <c r="D14483" s="149">
        <f t="shared" si="113"/>
        <v>45565</v>
      </c>
    </row>
    <row r="14484" spans="1:4">
      <c r="B14484" s="74" t="str">
        <f ca="1">IFERROR(__xludf.DUMMYFUNCTION("IF(REGEXMATCH(A14484,""wealth planning""),""Script 1"",""-"")"),"-")</f>
        <v>-</v>
      </c>
      <c r="C14484" s="74">
        <f t="shared" si="112"/>
        <v>0</v>
      </c>
      <c r="D14484" s="74" t="str">
        <f t="shared" si="113"/>
        <v>You: Hai assalamualaikum Nik Mohd Azfar,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485" spans="1:4">
      <c r="B14485" s="74" t="str">
        <f ca="1">IFERROR(__xludf.DUMMYFUNCTION("IF(REGEXMATCH(A14485,""wealth planning""),""Script 1"",""-"")"),"-")</f>
        <v>-</v>
      </c>
      <c r="C14485" s="74">
        <f t="shared" si="112"/>
        <v>0</v>
      </c>
      <c r="D14485" s="74">
        <f t="shared" si="113"/>
        <v>0</v>
      </c>
    </row>
    <row r="14486" spans="1:4">
      <c r="A14486" s="74" t="s">
        <v>8779</v>
      </c>
      <c r="B14486" s="74" t="str">
        <f ca="1">IFERROR(__xludf.DUMMYFUNCTION("IF(REGEXMATCH(A14486,""wealth planning""),""Script 1"",""-"")"),"-")</f>
        <v>-</v>
      </c>
      <c r="C14486" s="74">
        <f t="shared" si="112"/>
        <v>0</v>
      </c>
      <c r="D14486" s="74">
        <f t="shared" si="113"/>
        <v>0</v>
      </c>
    </row>
    <row r="14487" spans="1:4">
      <c r="A14487" s="149">
        <v>45565</v>
      </c>
      <c r="B14487" s="74" t="str">
        <f ca="1">IFERROR(__xludf.DUMMYFUNCTION("IF(REGEXMATCH(A14487,""wealth planning""),""Script 1"",""-"")"),"#VALUE!")</f>
        <v>#VALUE!</v>
      </c>
      <c r="C14487" s="74" t="str">
        <f t="shared" si="112"/>
        <v>Nur Farhana Aminuddin</v>
      </c>
      <c r="D14487" s="74">
        <f t="shared" si="113"/>
        <v>0</v>
      </c>
    </row>
    <row r="14488" spans="1:4">
      <c r="A14488" s="149">
        <v>45565</v>
      </c>
      <c r="B14488" s="74" t="str">
        <f ca="1">IFERROR(__xludf.DUMMYFUNCTION("IF(REGEXMATCH(A14488,""wealth planning""),""Script 1"",""-"")"),"#VALUE!")</f>
        <v>#VALUE!</v>
      </c>
      <c r="C14488" s="149">
        <f t="shared" si="112"/>
        <v>45565</v>
      </c>
      <c r="D14488" s="74">
        <f t="shared" si="113"/>
        <v>0</v>
      </c>
    </row>
    <row r="14489" spans="1:4">
      <c r="A14489" s="74" t="s">
        <v>8780</v>
      </c>
      <c r="B14489" s="74" t="str">
        <f ca="1">IFERROR(__xludf.DUMMYFUNCTION("IF(REGEXMATCH(A14489,""wealth planning""),""Script 1"",""-"")"),"Script 1")</f>
        <v>Script 1</v>
      </c>
      <c r="C14489" s="149">
        <f t="shared" si="112"/>
        <v>45565</v>
      </c>
      <c r="D14489" s="74" t="str">
        <f t="shared" si="113"/>
        <v>Nur Farhana Aminuddin</v>
      </c>
    </row>
    <row r="14490" spans="1:4">
      <c r="B14490" s="74" t="str">
        <f ca="1">IFERROR(__xludf.DUMMYFUNCTION("IF(REGEXMATCH(A14490,""wealth planning""),""Script 1"",""-"")"),"-")</f>
        <v>-</v>
      </c>
      <c r="C14490" s="74" t="str">
        <f t="shared" si="112"/>
        <v>You: Hai assalamualaikum Nur Farhana,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490" s="149">
        <f t="shared" si="113"/>
        <v>45565</v>
      </c>
    </row>
    <row r="14491" spans="1:4">
      <c r="B14491" s="74" t="str">
        <f ca="1">IFERROR(__xludf.DUMMYFUNCTION("IF(REGEXMATCH(A14491,""wealth planning""),""Script 1"",""-"")"),"-")</f>
        <v>-</v>
      </c>
      <c r="C14491" s="74">
        <f t="shared" si="112"/>
        <v>0</v>
      </c>
      <c r="D14491" s="149">
        <f t="shared" si="113"/>
        <v>45565</v>
      </c>
    </row>
    <row r="14492" spans="1:4">
      <c r="B14492" s="74" t="str">
        <f ca="1">IFERROR(__xludf.DUMMYFUNCTION("IF(REGEXMATCH(A14492,""wealth planning""),""Script 1"",""-"")"),"-")</f>
        <v>-</v>
      </c>
      <c r="C14492" s="74">
        <f t="shared" si="112"/>
        <v>0</v>
      </c>
      <c r="D14492" s="74" t="str">
        <f t="shared" si="113"/>
        <v>You: Hai assalamualaikum Nur Farhana,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493" spans="1:4">
      <c r="A14493" s="74" t="s">
        <v>8782</v>
      </c>
      <c r="B14493" s="74" t="str">
        <f ca="1">IFERROR(__xludf.DUMMYFUNCTION("IF(REGEXMATCH(A14493,""wealth planning""),""Script 1"",""-"")"),"-")</f>
        <v>-</v>
      </c>
      <c r="C14493" s="74">
        <f t="shared" si="112"/>
        <v>0</v>
      </c>
      <c r="D14493" s="74">
        <f t="shared" si="113"/>
        <v>0</v>
      </c>
    </row>
    <row r="14494" spans="1:4">
      <c r="A14494" s="74" t="s">
        <v>8783</v>
      </c>
      <c r="B14494" s="74" t="str">
        <f ca="1">IFERROR(__xludf.DUMMYFUNCTION("IF(REGEXMATCH(A14494,""wealth planning""),""Script 1"",""-"")"),"-")</f>
        <v>-</v>
      </c>
      <c r="C14494" s="74" t="str">
        <f t="shared" si="112"/>
        <v>Lailan Safina MuhammudStatus is reachable</v>
      </c>
      <c r="D14494" s="74">
        <f t="shared" si="113"/>
        <v>0</v>
      </c>
    </row>
    <row r="14495" spans="1:4">
      <c r="A14495" s="149">
        <v>45565</v>
      </c>
      <c r="B14495" s="74" t="str">
        <f ca="1">IFERROR(__xludf.DUMMYFUNCTION("IF(REGEXMATCH(A14495,""wealth planning""),""Script 1"",""-"")"),"#VALUE!")</f>
        <v>#VALUE!</v>
      </c>
      <c r="C14495" s="74" t="str">
        <f t="shared" si="112"/>
        <v>Lailan Safina Muhammud</v>
      </c>
      <c r="D14495" s="74">
        <f t="shared" si="113"/>
        <v>0</v>
      </c>
    </row>
    <row r="14496" spans="1:4">
      <c r="A14496" s="149">
        <v>45565</v>
      </c>
      <c r="B14496" s="74" t="str">
        <f ca="1">IFERROR(__xludf.DUMMYFUNCTION("IF(REGEXMATCH(A14496,""wealth planning""),""Script 1"",""-"")"),"#VALUE!")</f>
        <v>#VALUE!</v>
      </c>
      <c r="C14496" s="149">
        <f t="shared" si="112"/>
        <v>45565</v>
      </c>
      <c r="D14496" s="74" t="str">
        <f t="shared" si="113"/>
        <v>Lailan Safina MuhammudStatus is reachable</v>
      </c>
    </row>
    <row r="14497" spans="1:4">
      <c r="A14497" s="74" t="s">
        <v>8784</v>
      </c>
      <c r="B14497" s="74" t="str">
        <f ca="1">IFERROR(__xludf.DUMMYFUNCTION("IF(REGEXMATCH(A14497,""wealth planning""),""Script 1"",""-"")"),"Script 1")</f>
        <v>Script 1</v>
      </c>
      <c r="C14497" s="149">
        <f t="shared" si="112"/>
        <v>45565</v>
      </c>
      <c r="D14497" s="74" t="str">
        <f t="shared" si="113"/>
        <v>Lailan Safina Muhammud</v>
      </c>
    </row>
    <row r="14498" spans="1:4">
      <c r="B14498" s="74" t="str">
        <f ca="1">IFERROR(__xludf.DUMMYFUNCTION("IF(REGEXMATCH(A14498,""wealth planning""),""Script 1"",""-"")"),"-")</f>
        <v>-</v>
      </c>
      <c r="C14498" s="74" t="str">
        <f t="shared" si="112"/>
        <v>You: Hai assalamualaikum Lailan Safina,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498" s="149">
        <f t="shared" si="113"/>
        <v>45565</v>
      </c>
    </row>
    <row r="14499" spans="1:4">
      <c r="B14499" s="74" t="str">
        <f ca="1">IFERROR(__xludf.DUMMYFUNCTION("IF(REGEXMATCH(A14499,""wealth planning""),""Script 1"",""-"")"),"-")</f>
        <v>-</v>
      </c>
      <c r="C14499" s="74">
        <f t="shared" si="112"/>
        <v>0</v>
      </c>
      <c r="D14499" s="149">
        <f t="shared" si="113"/>
        <v>45565</v>
      </c>
    </row>
    <row r="14500" spans="1:4">
      <c r="B14500" s="74" t="str">
        <f ca="1">IFERROR(__xludf.DUMMYFUNCTION("IF(REGEXMATCH(A14500,""wealth planning""),""Script 1"",""-"")"),"-")</f>
        <v>-</v>
      </c>
      <c r="C14500" s="74">
        <f t="shared" si="112"/>
        <v>0</v>
      </c>
      <c r="D14500" s="74" t="str">
        <f t="shared" si="113"/>
        <v>You: Hai assalamualaikum Lailan Safina,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501" spans="1:4">
      <c r="A14501" s="74" t="s">
        <v>8786</v>
      </c>
      <c r="B14501" s="74" t="str">
        <f ca="1">IFERROR(__xludf.DUMMYFUNCTION("IF(REGEXMATCH(A14501,""wealth planning""),""Script 1"",""-"")"),"-")</f>
        <v>-</v>
      </c>
      <c r="C14501" s="74">
        <f t="shared" si="112"/>
        <v>0</v>
      </c>
      <c r="D14501" s="74">
        <f t="shared" si="113"/>
        <v>0</v>
      </c>
    </row>
    <row r="14502" spans="1:4">
      <c r="A14502" s="74" t="s">
        <v>8787</v>
      </c>
      <c r="B14502" s="74" t="str">
        <f ca="1">IFERROR(__xludf.DUMMYFUNCTION("IF(REGEXMATCH(A14502,""wealth planning""),""Script 1"",""-"")"),"-")</f>
        <v>-</v>
      </c>
      <c r="C14502" s="74" t="str">
        <f t="shared" si="112"/>
        <v>Muhammad Syafiq Mohd SallehStatus is reachable</v>
      </c>
      <c r="D14502" s="74">
        <f t="shared" si="113"/>
        <v>0</v>
      </c>
    </row>
    <row r="14503" spans="1:4">
      <c r="A14503" s="149">
        <v>45565</v>
      </c>
      <c r="B14503" s="74" t="str">
        <f ca="1">IFERROR(__xludf.DUMMYFUNCTION("IF(REGEXMATCH(A14503,""wealth planning""),""Script 1"",""-"")"),"#VALUE!")</f>
        <v>#VALUE!</v>
      </c>
      <c r="C14503" s="74" t="str">
        <f t="shared" si="112"/>
        <v>Muhammad Syafiq Mohd Salleh</v>
      </c>
      <c r="D14503" s="74">
        <f t="shared" si="113"/>
        <v>0</v>
      </c>
    </row>
    <row r="14504" spans="1:4">
      <c r="A14504" s="149">
        <v>45565</v>
      </c>
      <c r="B14504" s="74" t="str">
        <f ca="1">IFERROR(__xludf.DUMMYFUNCTION("IF(REGEXMATCH(A14504,""wealth planning""),""Script 1"",""-"")"),"#VALUE!")</f>
        <v>#VALUE!</v>
      </c>
      <c r="C14504" s="149">
        <f t="shared" si="112"/>
        <v>45565</v>
      </c>
      <c r="D14504" s="74" t="str">
        <f t="shared" si="113"/>
        <v>Muhammad Syafiq Mohd SallehStatus is reachable</v>
      </c>
    </row>
    <row r="14505" spans="1:4">
      <c r="A14505" s="74" t="s">
        <v>8788</v>
      </c>
      <c r="B14505" s="74" t="str">
        <f ca="1">IFERROR(__xludf.DUMMYFUNCTION("IF(REGEXMATCH(A14505,""wealth planning""),""Script 1"",""-"")"),"Script 1")</f>
        <v>Script 1</v>
      </c>
      <c r="C14505" s="149">
        <f t="shared" si="112"/>
        <v>45565</v>
      </c>
      <c r="D14505" s="74" t="str">
        <f t="shared" si="113"/>
        <v>Muhammad Syafiq Mohd Salleh</v>
      </c>
    </row>
    <row r="14506" spans="1:4">
      <c r="B14506" s="74" t="str">
        <f ca="1">IFERROR(__xludf.DUMMYFUNCTION("IF(REGEXMATCH(A14506,""wealth planning""),""Script 1"",""-"")"),"-")</f>
        <v>-</v>
      </c>
      <c r="C14506" s="74" t="str">
        <f t="shared" si="112"/>
        <v>You: Hai assalamualaikum Syafiq,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506" s="149">
        <f t="shared" si="113"/>
        <v>45565</v>
      </c>
    </row>
    <row r="14507" spans="1:4">
      <c r="B14507" s="74" t="str">
        <f ca="1">IFERROR(__xludf.DUMMYFUNCTION("IF(REGEXMATCH(A14507,""wealth planning""),""Script 1"",""-"")"),"-")</f>
        <v>-</v>
      </c>
      <c r="C14507" s="74">
        <f t="shared" si="112"/>
        <v>0</v>
      </c>
      <c r="D14507" s="149">
        <f t="shared" si="113"/>
        <v>45565</v>
      </c>
    </row>
    <row r="14508" spans="1:4">
      <c r="B14508" s="74" t="str">
        <f ca="1">IFERROR(__xludf.DUMMYFUNCTION("IF(REGEXMATCH(A14508,""wealth planning""),""Script 1"",""-"")"),"-")</f>
        <v>-</v>
      </c>
      <c r="C14508" s="74">
        <f t="shared" si="112"/>
        <v>0</v>
      </c>
      <c r="D14508" s="74" t="str">
        <f t="shared" si="113"/>
        <v>You: Hai assalamualaikum Syafiq,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509" spans="1:4">
      <c r="B14509" s="74" t="str">
        <f ca="1">IFERROR(__xludf.DUMMYFUNCTION("IF(REGEXMATCH(A14509,""wealth planning""),""Script 1"",""-"")"),"-")</f>
        <v>-</v>
      </c>
      <c r="C14509" s="74">
        <f t="shared" si="112"/>
        <v>0</v>
      </c>
      <c r="D14509" s="74">
        <f t="shared" si="113"/>
        <v>0</v>
      </c>
    </row>
    <row r="14510" spans="1:4">
      <c r="A14510" s="74" t="s">
        <v>8791</v>
      </c>
      <c r="B14510" s="74" t="str">
        <f ca="1">IFERROR(__xludf.DUMMYFUNCTION("IF(REGEXMATCH(A14510,""wealth planning""),""Script 1"",""-"")"),"-")</f>
        <v>-</v>
      </c>
      <c r="C14510" s="74">
        <f t="shared" si="112"/>
        <v>0</v>
      </c>
      <c r="D14510" s="74">
        <f t="shared" si="113"/>
        <v>0</v>
      </c>
    </row>
    <row r="14511" spans="1:4">
      <c r="A14511" s="149">
        <v>45565</v>
      </c>
      <c r="B14511" s="74" t="str">
        <f ca="1">IFERROR(__xludf.DUMMYFUNCTION("IF(REGEXMATCH(A14511,""wealth planning""),""Script 1"",""-"")"),"#VALUE!")</f>
        <v>#VALUE!</v>
      </c>
      <c r="C14511" s="74" t="str">
        <f t="shared" si="112"/>
        <v>Muhamad Asyraf Afiq</v>
      </c>
      <c r="D14511" s="74">
        <f t="shared" si="113"/>
        <v>0</v>
      </c>
    </row>
    <row r="14512" spans="1:4">
      <c r="A14512" s="149">
        <v>45565</v>
      </c>
      <c r="B14512" s="74" t="str">
        <f ca="1">IFERROR(__xludf.DUMMYFUNCTION("IF(REGEXMATCH(A14512,""wealth planning""),""Script 1"",""-"")"),"#VALUE!")</f>
        <v>#VALUE!</v>
      </c>
      <c r="C14512" s="149">
        <f t="shared" si="112"/>
        <v>45565</v>
      </c>
      <c r="D14512" s="74">
        <f t="shared" si="113"/>
        <v>0</v>
      </c>
    </row>
    <row r="14513" spans="1:4">
      <c r="A14513" s="74" t="s">
        <v>8792</v>
      </c>
      <c r="B14513" s="74" t="str">
        <f ca="1">IFERROR(__xludf.DUMMYFUNCTION("IF(REGEXMATCH(A14513,""wealth planning""),""Script 1"",""-"")"),"-")</f>
        <v>-</v>
      </c>
      <c r="C14513" s="149">
        <f t="shared" si="112"/>
        <v>45565</v>
      </c>
      <c r="D14513" s="74" t="str">
        <f t="shared" si="113"/>
        <v>Muhamad Asyraf Afiq</v>
      </c>
    </row>
    <row r="14514" spans="1:4">
      <c r="B14514" s="74" t="str">
        <f ca="1">IFERROR(__xludf.DUMMYFUNCTION("IF(REGEXMATCH(A14514,""wealth planning""),""Script 1"",""-"")"),"-")</f>
        <v>-</v>
      </c>
      <c r="C14514" s="74" t="str">
        <f t="shared" si="112"/>
        <v>You: Amin. Terima kasih atas reply. Saya hargainya. InshaAllah kalau ada inquiry atau soalan berkaitan takaful in the future boleh je contact saya semula. Semoga dipermudahkan urusan jugak</v>
      </c>
      <c r="D14514" s="149">
        <f t="shared" si="113"/>
        <v>45565</v>
      </c>
    </row>
    <row r="14515" spans="1:4">
      <c r="B14515" s="74" t="str">
        <f ca="1">IFERROR(__xludf.DUMMYFUNCTION("IF(REGEXMATCH(A14515,""wealth planning""),""Script 1"",""-"")"),"-")</f>
        <v>-</v>
      </c>
      <c r="C14515" s="74">
        <f t="shared" si="112"/>
        <v>0</v>
      </c>
      <c r="D14515" s="149">
        <f t="shared" si="113"/>
        <v>45565</v>
      </c>
    </row>
    <row r="14516" spans="1:4">
      <c r="B14516" s="74" t="str">
        <f ca="1">IFERROR(__xludf.DUMMYFUNCTION("IF(REGEXMATCH(A14516,""wealth planning""),""Script 1"",""-"")"),"-")</f>
        <v>-</v>
      </c>
      <c r="C14516" s="74">
        <f t="shared" si="112"/>
        <v>0</v>
      </c>
      <c r="D14516" s="74" t="str">
        <f t="shared" si="113"/>
        <v>You: Amin. Terima kasih atas reply. Saya hargainya. InshaAllah kalau ada inquiry atau soalan berkaitan takaful in the future boleh je contact saya semula. Semoga dipermudahkan urusan jugak</v>
      </c>
    </row>
    <row r="14517" spans="1:4">
      <c r="B14517" s="74" t="str">
        <f ca="1">IFERROR(__xludf.DUMMYFUNCTION("IF(REGEXMATCH(A14517,""wealth planning""),""Script 1"",""-"")"),"-")</f>
        <v>-</v>
      </c>
      <c r="C14517" s="74">
        <f t="shared" si="112"/>
        <v>0</v>
      </c>
      <c r="D14517" s="74">
        <f t="shared" si="113"/>
        <v>0</v>
      </c>
    </row>
    <row r="14518" spans="1:4">
      <c r="A14518" s="74" t="s">
        <v>8795</v>
      </c>
      <c r="B14518" s="74" t="str">
        <f ca="1">IFERROR(__xludf.DUMMYFUNCTION("IF(REGEXMATCH(A14518,""wealth planning""),""Script 1"",""-"")"),"-")</f>
        <v>-</v>
      </c>
      <c r="C14518" s="74">
        <f t="shared" si="112"/>
        <v>0</v>
      </c>
      <c r="D14518" s="74">
        <f t="shared" si="113"/>
        <v>0</v>
      </c>
    </row>
    <row r="14519" spans="1:4">
      <c r="A14519" s="149">
        <v>45565</v>
      </c>
      <c r="B14519" s="74" t="str">
        <f ca="1">IFERROR(__xludf.DUMMYFUNCTION("IF(REGEXMATCH(A14519,""wealth planning""),""Script 1"",""-"")"),"#VALUE!")</f>
        <v>#VALUE!</v>
      </c>
      <c r="C14519" s="74" t="str">
        <f t="shared" si="112"/>
        <v>Nurul Nabihah</v>
      </c>
      <c r="D14519" s="74">
        <f t="shared" si="113"/>
        <v>0</v>
      </c>
    </row>
    <row r="14520" spans="1:4">
      <c r="A14520" s="149">
        <v>45565</v>
      </c>
      <c r="B14520" s="74" t="str">
        <f ca="1">IFERROR(__xludf.DUMMYFUNCTION("IF(REGEXMATCH(A14520,""wealth planning""),""Script 1"",""-"")"),"#VALUE!")</f>
        <v>#VALUE!</v>
      </c>
      <c r="C14520" s="149">
        <f t="shared" si="112"/>
        <v>45565</v>
      </c>
      <c r="D14520" s="74">
        <f t="shared" si="113"/>
        <v>0</v>
      </c>
    </row>
    <row r="14521" spans="1:4">
      <c r="A14521" s="74" t="s">
        <v>8796</v>
      </c>
      <c r="B14521" s="74" t="str">
        <f ca="1">IFERROR(__xludf.DUMMYFUNCTION("IF(REGEXMATCH(A14521,""wealth planning""),""Script 1"",""-"")"),"-")</f>
        <v>-</v>
      </c>
      <c r="C14521" s="149">
        <f t="shared" si="112"/>
        <v>45565</v>
      </c>
      <c r="D14521" s="74" t="str">
        <f t="shared" si="113"/>
        <v>Nurul Nabihah</v>
      </c>
    </row>
    <row r="14522" spans="1:4">
      <c r="B14522" s="74" t="str">
        <f ca="1">IFERROR(__xludf.DUMMYFUNCTION("IF(REGEXMATCH(A14522,""wealth planning""),""Script 1"",""-"")"),"-")</f>
        <v>-</v>
      </c>
      <c r="C14522" s="74" t="str">
        <f t="shared" si="112"/>
        <v>You: Saya memang share kat semua orang termasuk student pon. Just for early exposure inshaAllah boleh jadi reference in the future</v>
      </c>
      <c r="D14522" s="149">
        <f t="shared" si="113"/>
        <v>45565</v>
      </c>
    </row>
    <row r="14523" spans="1:4">
      <c r="B14523" s="74" t="str">
        <f ca="1">IFERROR(__xludf.DUMMYFUNCTION("IF(REGEXMATCH(A14523,""wealth planning""),""Script 1"",""-"")"),"-")</f>
        <v>-</v>
      </c>
      <c r="C14523" s="74">
        <f t="shared" si="112"/>
        <v>0</v>
      </c>
      <c r="D14523" s="149">
        <f t="shared" si="113"/>
        <v>45565</v>
      </c>
    </row>
    <row r="14524" spans="1:4">
      <c r="B14524" s="74" t="str">
        <f ca="1">IFERROR(__xludf.DUMMYFUNCTION("IF(REGEXMATCH(A14524,""wealth planning""),""Script 1"",""-"")"),"-")</f>
        <v>-</v>
      </c>
      <c r="C14524" s="74">
        <f t="shared" si="112"/>
        <v>0</v>
      </c>
      <c r="D14524" s="74" t="str">
        <f t="shared" si="113"/>
        <v>You: Saya memang share kat semua orang termasuk student pon. Just for early exposure inshaAllah boleh jadi reference in the future</v>
      </c>
    </row>
    <row r="14525" spans="1:4">
      <c r="A14525" s="74" t="s">
        <v>8798</v>
      </c>
      <c r="B14525" s="74" t="str">
        <f ca="1">IFERROR(__xludf.DUMMYFUNCTION("IF(REGEXMATCH(A14525,""wealth planning""),""Script 1"",""-"")"),"-")</f>
        <v>-</v>
      </c>
      <c r="C14525" s="74">
        <f t="shared" si="112"/>
        <v>0</v>
      </c>
      <c r="D14525" s="74">
        <f t="shared" si="113"/>
        <v>0</v>
      </c>
    </row>
    <row r="14526" spans="1:4">
      <c r="A14526" s="74" t="s">
        <v>8799</v>
      </c>
      <c r="B14526" s="74" t="str">
        <f ca="1">IFERROR(__xludf.DUMMYFUNCTION("IF(REGEXMATCH(A14526,""wealth planning""),""Script 1"",""-"")"),"-")</f>
        <v>-</v>
      </c>
      <c r="C14526" s="74" t="str">
        <f t="shared" si="112"/>
        <v>Nur Imanina RazakStatus is reachable</v>
      </c>
      <c r="D14526" s="74">
        <f t="shared" si="113"/>
        <v>0</v>
      </c>
    </row>
    <row r="14527" spans="1:4">
      <c r="A14527" s="149">
        <v>45565</v>
      </c>
      <c r="B14527" s="74" t="str">
        <f ca="1">IFERROR(__xludf.DUMMYFUNCTION("IF(REGEXMATCH(A14527,""wealth planning""),""Script 1"",""-"")"),"#VALUE!")</f>
        <v>#VALUE!</v>
      </c>
      <c r="C14527" s="74" t="str">
        <f t="shared" si="112"/>
        <v>Nur Imanina Razak</v>
      </c>
      <c r="D14527" s="74">
        <f t="shared" si="113"/>
        <v>0</v>
      </c>
    </row>
    <row r="14528" spans="1:4">
      <c r="A14528" s="149">
        <v>45565</v>
      </c>
      <c r="B14528" s="74" t="str">
        <f ca="1">IFERROR(__xludf.DUMMYFUNCTION("IF(REGEXMATCH(A14528,""wealth planning""),""Script 1"",""-"")"),"#VALUE!")</f>
        <v>#VALUE!</v>
      </c>
      <c r="C14528" s="149">
        <f t="shared" si="112"/>
        <v>45565</v>
      </c>
      <c r="D14528" s="74" t="str">
        <f t="shared" si="113"/>
        <v>Nur Imanina RazakStatus is reachable</v>
      </c>
    </row>
    <row r="14529" spans="1:4">
      <c r="A14529" s="74" t="s">
        <v>8702</v>
      </c>
      <c r="B14529" s="74" t="str">
        <f ca="1">IFERROR(__xludf.DUMMYFUNCTION("IF(REGEXMATCH(A14529,""wealth planning""),""Script 1"",""-"")"),"-")</f>
        <v>-</v>
      </c>
      <c r="C14529" s="149">
        <f t="shared" si="112"/>
        <v>45565</v>
      </c>
      <c r="D14529" s="74" t="str">
        <f t="shared" si="113"/>
        <v>Nur Imanina Razak</v>
      </c>
    </row>
    <row r="14530" spans="1:4">
      <c r="B14530" s="74" t="str">
        <f ca="1">IFERROR(__xludf.DUMMYFUNCTION("IF(REGEXMATCH(A14530,""wealth planning""),""Script 1"",""-"")"),"-")</f>
        <v>-</v>
      </c>
      <c r="C14530" s="74" t="str">
        <f t="shared" si="112"/>
        <v>You: Okay no problem. Terima kasih atas reply. Saya hargainya. InshaAllah kalau ada inquiry atau soalan berkaitan takaful in the future boleh je contact saya semula. Semoga dipermudahkan urusan</v>
      </c>
      <c r="D14530" s="149">
        <f t="shared" si="113"/>
        <v>45565</v>
      </c>
    </row>
    <row r="14531" spans="1:4">
      <c r="B14531" s="74" t="str">
        <f ca="1">IFERROR(__xludf.DUMMYFUNCTION("IF(REGEXMATCH(A14531,""wealth planning""),""Script 1"",""-"")"),"-")</f>
        <v>-</v>
      </c>
      <c r="C14531" s="74">
        <f t="shared" si="112"/>
        <v>0</v>
      </c>
      <c r="D14531" s="149">
        <f t="shared" si="113"/>
        <v>45565</v>
      </c>
    </row>
    <row r="14532" spans="1:4">
      <c r="B14532" s="74" t="str">
        <f ca="1">IFERROR(__xludf.DUMMYFUNCTION("IF(REGEXMATCH(A14532,""wealth planning""),""Script 1"",""-"")"),"-")</f>
        <v>-</v>
      </c>
      <c r="C14532" s="74">
        <f t="shared" si="112"/>
        <v>0</v>
      </c>
      <c r="D14532" s="74" t="str">
        <f t="shared" si="113"/>
        <v>You: Okay no problem. Terima kasih atas reply. Saya hargainya. InshaAllah kalau ada inquiry atau soalan berkaitan takaful in the future boleh je contact saya semula. Semoga dipermudahkan urusan</v>
      </c>
    </row>
    <row r="14533" spans="1:4">
      <c r="A14533" s="74" t="s">
        <v>8801</v>
      </c>
      <c r="B14533" s="74" t="str">
        <f ca="1">IFERROR(__xludf.DUMMYFUNCTION("IF(REGEXMATCH(A14533,""wealth planning""),""Script 1"",""-"")"),"-")</f>
        <v>-</v>
      </c>
      <c r="C14533" s="74">
        <f t="shared" si="112"/>
        <v>0</v>
      </c>
      <c r="D14533" s="74">
        <f t="shared" si="113"/>
        <v>0</v>
      </c>
    </row>
    <row r="14534" spans="1:4">
      <c r="A14534" s="74" t="s">
        <v>8802</v>
      </c>
      <c r="B14534" s="74" t="str">
        <f ca="1">IFERROR(__xludf.DUMMYFUNCTION("IF(REGEXMATCH(A14534,""wealth planning""),""Script 1"",""-"")"),"-")</f>
        <v>-</v>
      </c>
      <c r="C14534" s="74" t="str">
        <f t="shared" si="112"/>
        <v>Fadhilah ZakiStatus is reachable</v>
      </c>
      <c r="D14534" s="74">
        <f t="shared" si="113"/>
        <v>0</v>
      </c>
    </row>
    <row r="14535" spans="1:4">
      <c r="A14535" s="149">
        <v>45565</v>
      </c>
      <c r="B14535" s="74" t="str">
        <f ca="1">IFERROR(__xludf.DUMMYFUNCTION("IF(REGEXMATCH(A14535,""wealth planning""),""Script 1"",""-"")"),"#VALUE!")</f>
        <v>#VALUE!</v>
      </c>
      <c r="C14535" s="74" t="str">
        <f t="shared" si="112"/>
        <v>Fadhilah Zaki</v>
      </c>
      <c r="D14535" s="74">
        <f t="shared" si="113"/>
        <v>0</v>
      </c>
    </row>
    <row r="14536" spans="1:4">
      <c r="A14536" s="149">
        <v>45565</v>
      </c>
      <c r="B14536" s="74" t="str">
        <f ca="1">IFERROR(__xludf.DUMMYFUNCTION("IF(REGEXMATCH(A14536,""wealth planning""),""Script 1"",""-"")"),"#VALUE!")</f>
        <v>#VALUE!</v>
      </c>
      <c r="C14536" s="149">
        <f t="shared" si="112"/>
        <v>45565</v>
      </c>
      <c r="D14536" s="74" t="str">
        <f t="shared" si="113"/>
        <v>Fadhilah ZakiStatus is reachable</v>
      </c>
    </row>
    <row r="14537" spans="1:4">
      <c r="A14537" s="74" t="s">
        <v>5775</v>
      </c>
      <c r="B14537" s="74" t="str">
        <f ca="1">IFERROR(__xludf.DUMMYFUNCTION("IF(REGEXMATCH(A14537,""wealth planning""),""Script 1"",""-"")"),"Script 1")</f>
        <v>Script 1</v>
      </c>
      <c r="C14537" s="149">
        <f t="shared" si="112"/>
        <v>45565</v>
      </c>
      <c r="D14537" s="74" t="str">
        <f t="shared" si="113"/>
        <v>Fadhilah Zaki</v>
      </c>
    </row>
    <row r="14538" spans="1:4">
      <c r="B14538" s="74" t="str">
        <f ca="1">IFERROR(__xludf.DUMMYFUNCTION("IF(REGEXMATCH(A14538,""wealth planning""),""Script 1"",""-"")"),"-")</f>
        <v>-</v>
      </c>
      <c r="C14538" s="74" t="str">
        <f t="shared" si="112"/>
        <v>You: Hai assalamualaikum Fadhilah,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538" s="149">
        <f t="shared" si="113"/>
        <v>45565</v>
      </c>
    </row>
    <row r="14539" spans="1:4">
      <c r="B14539" s="74" t="str">
        <f ca="1">IFERROR(__xludf.DUMMYFUNCTION("IF(REGEXMATCH(A14539,""wealth planning""),""Script 1"",""-"")"),"-")</f>
        <v>-</v>
      </c>
      <c r="C14539" s="74">
        <f t="shared" ref="C14539:C14793" si="114">A14538</f>
        <v>0</v>
      </c>
      <c r="D14539" s="149">
        <f t="shared" ref="D14539:D14793" si="115">A14536</f>
        <v>45565</v>
      </c>
    </row>
    <row r="14540" spans="1:4">
      <c r="B14540" s="74" t="str">
        <f ca="1">IFERROR(__xludf.DUMMYFUNCTION("IF(REGEXMATCH(A14540,""wealth planning""),""Script 1"",""-"")"),"-")</f>
        <v>-</v>
      </c>
      <c r="C14540" s="74">
        <f t="shared" si="114"/>
        <v>0</v>
      </c>
      <c r="D14540" s="74" t="str">
        <f t="shared" si="115"/>
        <v>You: Hai assalamualaikum Fadhilah,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541" spans="1:4">
      <c r="A14541" s="74" t="s">
        <v>8804</v>
      </c>
      <c r="B14541" s="74" t="str">
        <f ca="1">IFERROR(__xludf.DUMMYFUNCTION("IF(REGEXMATCH(A14541,""wealth planning""),""Script 1"",""-"")"),"-")</f>
        <v>-</v>
      </c>
      <c r="C14541" s="74">
        <f t="shared" si="114"/>
        <v>0</v>
      </c>
      <c r="D14541" s="74">
        <f t="shared" si="115"/>
        <v>0</v>
      </c>
    </row>
    <row r="14542" spans="1:4">
      <c r="A14542" s="74" t="s">
        <v>8804</v>
      </c>
      <c r="B14542" s="74" t="str">
        <f ca="1">IFERROR(__xludf.DUMMYFUNCTION("IF(REGEXMATCH(A14542,""wealth planning""),""Script 1"",""-"")"),"-")</f>
        <v>-</v>
      </c>
      <c r="C14542" s="74" t="str">
        <f t="shared" si="114"/>
        <v>Nur Syazana</v>
      </c>
      <c r="D14542" s="74">
        <f t="shared" si="115"/>
        <v>0</v>
      </c>
    </row>
    <row r="14543" spans="1:4">
      <c r="A14543" s="149">
        <v>45565</v>
      </c>
      <c r="B14543" s="74" t="str">
        <f ca="1">IFERROR(__xludf.DUMMYFUNCTION("IF(REGEXMATCH(A14543,""wealth planning""),""Script 1"",""-"")"),"#VALUE!")</f>
        <v>#VALUE!</v>
      </c>
      <c r="C14543" s="74" t="str">
        <f t="shared" si="114"/>
        <v>Nur Syazana</v>
      </c>
      <c r="D14543" s="74">
        <f t="shared" si="115"/>
        <v>0</v>
      </c>
    </row>
    <row r="14544" spans="1:4">
      <c r="A14544" s="74" t="s">
        <v>8805</v>
      </c>
      <c r="B14544" s="74" t="str">
        <f ca="1">IFERROR(__xludf.DUMMYFUNCTION("IF(REGEXMATCH(A14544,""wealth planning""),""Script 1"",""-"")"),"Script 1")</f>
        <v>Script 1</v>
      </c>
      <c r="C14544" s="149">
        <f t="shared" si="114"/>
        <v>45565</v>
      </c>
      <c r="D14544" s="74" t="str">
        <f t="shared" si="115"/>
        <v>Nur Syazana</v>
      </c>
    </row>
    <row r="14545" spans="1:4">
      <c r="B14545" s="74" t="str">
        <f ca="1">IFERROR(__xludf.DUMMYFUNCTION("IF(REGEXMATCH(A14545,""wealth planning""),""Script 1"",""-"")"),"-")</f>
        <v>-</v>
      </c>
      <c r="C14545" s="74" t="str">
        <f t="shared" si="114"/>
        <v>You: Hai assalamualaikum Nur Syazana,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545" s="74" t="str">
        <f t="shared" si="115"/>
        <v>Nur Syazana</v>
      </c>
    </row>
    <row r="14546" spans="1:4">
      <c r="B14546" s="74" t="str">
        <f ca="1">IFERROR(__xludf.DUMMYFUNCTION("IF(REGEXMATCH(A14546,""wealth planning""),""Script 1"",""-"")"),"-")</f>
        <v>-</v>
      </c>
      <c r="C14546" s="74">
        <f t="shared" si="114"/>
        <v>0</v>
      </c>
      <c r="D14546" s="149">
        <f t="shared" si="115"/>
        <v>45565</v>
      </c>
    </row>
    <row r="14547" spans="1:4">
      <c r="B14547" s="74" t="str">
        <f ca="1">IFERROR(__xludf.DUMMYFUNCTION("IF(REGEXMATCH(A14547,""wealth planning""),""Script 1"",""-"")"),"-")</f>
        <v>-</v>
      </c>
      <c r="C14547" s="74">
        <f t="shared" si="114"/>
        <v>0</v>
      </c>
      <c r="D14547" s="74" t="str">
        <f t="shared" si="115"/>
        <v>You: Hai assalamualaikum Nur Syazana,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548" spans="1:4">
      <c r="A14548" s="74" t="s">
        <v>8807</v>
      </c>
      <c r="B14548" s="74" t="str">
        <f ca="1">IFERROR(__xludf.DUMMYFUNCTION("IF(REGEXMATCH(A14548,""wealth planning""),""Script 1"",""-"")"),"-")</f>
        <v>-</v>
      </c>
      <c r="C14548" s="74">
        <f t="shared" si="114"/>
        <v>0</v>
      </c>
      <c r="D14548" s="74">
        <f t="shared" si="115"/>
        <v>0</v>
      </c>
    </row>
    <row r="14549" spans="1:4">
      <c r="A14549" s="74" t="s">
        <v>8808</v>
      </c>
      <c r="B14549" s="74" t="str">
        <f ca="1">IFERROR(__xludf.DUMMYFUNCTION("IF(REGEXMATCH(A14549,""wealth planning""),""Script 1"",""-"")"),"-")</f>
        <v>-</v>
      </c>
      <c r="C14549" s="74" t="str">
        <f t="shared" si="114"/>
        <v>Nur Izzati AzaludinStatus is reachable</v>
      </c>
      <c r="D14549" s="74">
        <f t="shared" si="115"/>
        <v>0</v>
      </c>
    </row>
    <row r="14550" spans="1:4">
      <c r="A14550" s="149">
        <v>45565</v>
      </c>
      <c r="B14550" s="74" t="str">
        <f ca="1">IFERROR(__xludf.DUMMYFUNCTION("IF(REGEXMATCH(A14550,""wealth planning""),""Script 1"",""-"")"),"#VALUE!")</f>
        <v>#VALUE!</v>
      </c>
      <c r="C14550" s="74" t="str">
        <f t="shared" si="114"/>
        <v>Nur Izzati Azaludin</v>
      </c>
      <c r="D14550" s="74">
        <f t="shared" si="115"/>
        <v>0</v>
      </c>
    </row>
    <row r="14551" spans="1:4">
      <c r="A14551" s="149">
        <v>45565</v>
      </c>
      <c r="B14551" s="74" t="str">
        <f ca="1">IFERROR(__xludf.DUMMYFUNCTION("IF(REGEXMATCH(A14551,""wealth planning""),""Script 1"",""-"")"),"#VALUE!")</f>
        <v>#VALUE!</v>
      </c>
      <c r="C14551" s="149">
        <f t="shared" si="114"/>
        <v>45565</v>
      </c>
      <c r="D14551" s="74" t="str">
        <f t="shared" si="115"/>
        <v>Nur Izzati AzaludinStatus is reachable</v>
      </c>
    </row>
    <row r="14552" spans="1:4">
      <c r="A14552" s="74" t="s">
        <v>3666</v>
      </c>
      <c r="B14552" s="74" t="str">
        <f ca="1">IFERROR(__xludf.DUMMYFUNCTION("IF(REGEXMATCH(A14552,""wealth planning""),""Script 1"",""-"")"),"Script 1")</f>
        <v>Script 1</v>
      </c>
      <c r="C14552" s="149">
        <f t="shared" si="114"/>
        <v>45565</v>
      </c>
      <c r="D14552" s="74" t="str">
        <f t="shared" si="115"/>
        <v>Nur Izzati Azaludin</v>
      </c>
    </row>
    <row r="14553" spans="1:4">
      <c r="B14553" s="74" t="str">
        <f ca="1">IFERROR(__xludf.DUMMYFUNCTION("IF(REGEXMATCH(A14553,""wealth planning""),""Script 1"",""-"")"),"-")</f>
        <v>-</v>
      </c>
      <c r="C14553" s="74" t="str">
        <f t="shared" si="114"/>
        <v>You: Hai assalamualaikum 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553" s="149">
        <f t="shared" si="115"/>
        <v>45565</v>
      </c>
    </row>
    <row r="14554" spans="1:4">
      <c r="B14554" s="74" t="str">
        <f ca="1">IFERROR(__xludf.DUMMYFUNCTION("IF(REGEXMATCH(A14554,""wealth planning""),""Script 1"",""-"")"),"-")</f>
        <v>-</v>
      </c>
      <c r="C14554" s="74">
        <f t="shared" si="114"/>
        <v>0</v>
      </c>
      <c r="D14554" s="149">
        <f t="shared" si="115"/>
        <v>45565</v>
      </c>
    </row>
    <row r="14555" spans="1:4">
      <c r="B14555" s="74" t="str">
        <f ca="1">IFERROR(__xludf.DUMMYFUNCTION("IF(REGEXMATCH(A14555,""wealth planning""),""Script 1"",""-"")"),"-")</f>
        <v>-</v>
      </c>
      <c r="C14555" s="74">
        <f t="shared" si="114"/>
        <v>0</v>
      </c>
      <c r="D14555" s="74" t="str">
        <f t="shared" si="115"/>
        <v>You: Hai assalamualaikum 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556" spans="1:4">
      <c r="B14556" s="74" t="str">
        <f ca="1">IFERROR(__xludf.DUMMYFUNCTION("IF(REGEXMATCH(A14556,""wealth planning""),""Script 1"",""-"")"),"-")</f>
        <v>-</v>
      </c>
      <c r="C14556" s="74">
        <f t="shared" si="114"/>
        <v>0</v>
      </c>
      <c r="D14556" s="74">
        <f t="shared" si="115"/>
        <v>0</v>
      </c>
    </row>
    <row r="14557" spans="1:4">
      <c r="A14557" s="74" t="s">
        <v>8811</v>
      </c>
      <c r="B14557" s="74" t="str">
        <f ca="1">IFERROR(__xludf.DUMMYFUNCTION("IF(REGEXMATCH(A14557,""wealth planning""),""Script 1"",""-"")"),"-")</f>
        <v>-</v>
      </c>
      <c r="C14557" s="74">
        <f t="shared" si="114"/>
        <v>0</v>
      </c>
      <c r="D14557" s="74">
        <f t="shared" si="115"/>
        <v>0</v>
      </c>
    </row>
    <row r="14558" spans="1:4">
      <c r="A14558" s="149">
        <v>45565</v>
      </c>
      <c r="B14558" s="74" t="str">
        <f ca="1">IFERROR(__xludf.DUMMYFUNCTION("IF(REGEXMATCH(A14558,""wealth planning""),""Script 1"",""-"")"),"#VALUE!")</f>
        <v>#VALUE!</v>
      </c>
      <c r="C14558" s="74" t="str">
        <f t="shared" si="114"/>
        <v>Fara Carina Khairi</v>
      </c>
      <c r="D14558" s="74">
        <f t="shared" si="115"/>
        <v>0</v>
      </c>
    </row>
    <row r="14559" spans="1:4">
      <c r="A14559" s="149">
        <v>45565</v>
      </c>
      <c r="B14559" s="74" t="str">
        <f ca="1">IFERROR(__xludf.DUMMYFUNCTION("IF(REGEXMATCH(A14559,""wealth planning""),""Script 1"",""-"")"),"#VALUE!")</f>
        <v>#VALUE!</v>
      </c>
      <c r="C14559" s="149">
        <f t="shared" si="114"/>
        <v>45565</v>
      </c>
      <c r="D14559" s="74">
        <f t="shared" si="115"/>
        <v>0</v>
      </c>
    </row>
    <row r="14560" spans="1:4">
      <c r="A14560" s="74" t="s">
        <v>7048</v>
      </c>
      <c r="B14560" s="74" t="str">
        <f ca="1">IFERROR(__xludf.DUMMYFUNCTION("IF(REGEXMATCH(A14560,""wealth planning""),""Script 1"",""-"")"),"Script 1")</f>
        <v>Script 1</v>
      </c>
      <c r="C14560" s="149">
        <f t="shared" si="114"/>
        <v>45565</v>
      </c>
      <c r="D14560" s="74" t="str">
        <f t="shared" si="115"/>
        <v>Fara Carina Khairi</v>
      </c>
    </row>
    <row r="14561" spans="1:4">
      <c r="B14561" s="74" t="str">
        <f ca="1">IFERROR(__xludf.DUMMYFUNCTION("IF(REGEXMATCH(A14561,""wealth planning""),""Script 1"",""-"")"),"-")</f>
        <v>-</v>
      </c>
      <c r="C14561" s="74" t="str">
        <f t="shared" si="114"/>
        <v>You: Hai assalamualaikum Fara,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561" s="149">
        <f t="shared" si="115"/>
        <v>45565</v>
      </c>
    </row>
    <row r="14562" spans="1:4">
      <c r="B14562" s="74" t="str">
        <f ca="1">IFERROR(__xludf.DUMMYFUNCTION("IF(REGEXMATCH(A14562,""wealth planning""),""Script 1"",""-"")"),"-")</f>
        <v>-</v>
      </c>
      <c r="C14562" s="74">
        <f t="shared" si="114"/>
        <v>0</v>
      </c>
      <c r="D14562" s="149">
        <f t="shared" si="115"/>
        <v>45565</v>
      </c>
    </row>
    <row r="14563" spans="1:4">
      <c r="B14563" s="74" t="str">
        <f ca="1">IFERROR(__xludf.DUMMYFUNCTION("IF(REGEXMATCH(A14563,""wealth planning""),""Script 1"",""-"")"),"-")</f>
        <v>-</v>
      </c>
      <c r="C14563" s="74">
        <f t="shared" si="114"/>
        <v>0</v>
      </c>
      <c r="D14563" s="74" t="str">
        <f t="shared" si="115"/>
        <v>You: Hai assalamualaikum Fara,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564" spans="1:4">
      <c r="A14564" s="74" t="s">
        <v>8813</v>
      </c>
      <c r="B14564" s="74" t="str">
        <f ca="1">IFERROR(__xludf.DUMMYFUNCTION("IF(REGEXMATCH(A14564,""wealth planning""),""Script 1"",""-"")"),"-")</f>
        <v>-</v>
      </c>
      <c r="C14564" s="74">
        <f t="shared" si="114"/>
        <v>0</v>
      </c>
      <c r="D14564" s="74">
        <f t="shared" si="115"/>
        <v>0</v>
      </c>
    </row>
    <row r="14565" spans="1:4">
      <c r="A14565" s="74" t="s">
        <v>8814</v>
      </c>
      <c r="B14565" s="74" t="str">
        <f ca="1">IFERROR(__xludf.DUMMYFUNCTION("IF(REGEXMATCH(A14565,""wealth planning""),""Script 1"",""-"")"),"-")</f>
        <v>-</v>
      </c>
      <c r="C14565" s="74" t="str">
        <f t="shared" si="114"/>
        <v>Muhammad Anwar Syafiq bin ZakariaStatus is reachable</v>
      </c>
      <c r="D14565" s="74">
        <f t="shared" si="115"/>
        <v>0</v>
      </c>
    </row>
    <row r="14566" spans="1:4">
      <c r="A14566" s="149">
        <v>45565</v>
      </c>
      <c r="B14566" s="74" t="str">
        <f ca="1">IFERROR(__xludf.DUMMYFUNCTION("IF(REGEXMATCH(A14566,""wealth planning""),""Script 1"",""-"")"),"#VALUE!")</f>
        <v>#VALUE!</v>
      </c>
      <c r="C14566" s="74" t="str">
        <f t="shared" si="114"/>
        <v>Muhammad Anwar Syafiq bin Zakaria</v>
      </c>
      <c r="D14566" s="74">
        <f t="shared" si="115"/>
        <v>0</v>
      </c>
    </row>
    <row r="14567" spans="1:4">
      <c r="A14567" s="149">
        <v>45565</v>
      </c>
      <c r="B14567" s="74" t="str">
        <f ca="1">IFERROR(__xludf.DUMMYFUNCTION("IF(REGEXMATCH(A14567,""wealth planning""),""Script 1"",""-"")"),"#VALUE!")</f>
        <v>#VALUE!</v>
      </c>
      <c r="C14567" s="149">
        <f t="shared" si="114"/>
        <v>45565</v>
      </c>
      <c r="D14567" s="74" t="str">
        <f t="shared" si="115"/>
        <v>Muhammad Anwar Syafiq bin ZakariaStatus is reachable</v>
      </c>
    </row>
    <row r="14568" spans="1:4">
      <c r="A14568" s="74" t="s">
        <v>8815</v>
      </c>
      <c r="B14568" s="74" t="str">
        <f ca="1">IFERROR(__xludf.DUMMYFUNCTION("IF(REGEXMATCH(A14568,""wealth planning""),""Script 1"",""-"")"),"Script 1")</f>
        <v>Script 1</v>
      </c>
      <c r="C14568" s="149">
        <f t="shared" si="114"/>
        <v>45565</v>
      </c>
      <c r="D14568" s="74" t="str">
        <f t="shared" si="115"/>
        <v>Muhammad Anwar Syafiq bin Zakaria</v>
      </c>
    </row>
    <row r="14569" spans="1:4">
      <c r="B14569" s="74" t="str">
        <f ca="1">IFERROR(__xludf.DUMMYFUNCTION("IF(REGEXMATCH(A14569,""wealth planning""),""Script 1"",""-"")"),"-")</f>
        <v>-</v>
      </c>
      <c r="C14569" s="74" t="str">
        <f t="shared" si="114"/>
        <v>You: Hai assalamualaikum Anwar Syafiq,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569" s="149">
        <f t="shared" si="115"/>
        <v>45565</v>
      </c>
    </row>
    <row r="14570" spans="1:4">
      <c r="B14570" s="74" t="str">
        <f ca="1">IFERROR(__xludf.DUMMYFUNCTION("IF(REGEXMATCH(A14570,""wealth planning""),""Script 1"",""-"")"),"-")</f>
        <v>-</v>
      </c>
      <c r="C14570" s="74">
        <f t="shared" si="114"/>
        <v>0</v>
      </c>
      <c r="D14570" s="149">
        <f t="shared" si="115"/>
        <v>45565</v>
      </c>
    </row>
    <row r="14571" spans="1:4">
      <c r="B14571" s="74" t="str">
        <f ca="1">IFERROR(__xludf.DUMMYFUNCTION("IF(REGEXMATCH(A14571,""wealth planning""),""Script 1"",""-"")"),"-")</f>
        <v>-</v>
      </c>
      <c r="C14571" s="74">
        <f t="shared" si="114"/>
        <v>0</v>
      </c>
      <c r="D14571" s="74" t="str">
        <f t="shared" si="115"/>
        <v>You: Hai assalamualaikum Anwar Syafiq,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572" spans="1:4">
      <c r="A14572" s="74" t="s">
        <v>8817</v>
      </c>
      <c r="B14572" s="74" t="str">
        <f ca="1">IFERROR(__xludf.DUMMYFUNCTION("IF(REGEXMATCH(A14572,""wealth planning""),""Script 1"",""-"")"),"-")</f>
        <v>-</v>
      </c>
      <c r="C14572" s="74">
        <f t="shared" si="114"/>
        <v>0</v>
      </c>
      <c r="D14572" s="74">
        <f t="shared" si="115"/>
        <v>0</v>
      </c>
    </row>
    <row r="14573" spans="1:4">
      <c r="A14573" s="74" t="s">
        <v>8818</v>
      </c>
      <c r="B14573" s="74" t="str">
        <f ca="1">IFERROR(__xludf.DUMMYFUNCTION("IF(REGEXMATCH(A14573,""wealth planning""),""Script 1"",""-"")"),"-")</f>
        <v>-</v>
      </c>
      <c r="C14573" s="74" t="str">
        <f t="shared" si="114"/>
        <v>Muhammad Ammir Mohd ThushanStatus is reachable</v>
      </c>
      <c r="D14573" s="74">
        <f t="shared" si="115"/>
        <v>0</v>
      </c>
    </row>
    <row r="14574" spans="1:4">
      <c r="A14574" s="149">
        <v>45565</v>
      </c>
      <c r="B14574" s="74" t="str">
        <f ca="1">IFERROR(__xludf.DUMMYFUNCTION("IF(REGEXMATCH(A14574,""wealth planning""),""Script 1"",""-"")"),"#VALUE!")</f>
        <v>#VALUE!</v>
      </c>
      <c r="C14574" s="74" t="str">
        <f t="shared" si="114"/>
        <v>Muhammad Ammir Mohd Thushan</v>
      </c>
      <c r="D14574" s="74">
        <f t="shared" si="115"/>
        <v>0</v>
      </c>
    </row>
    <row r="14575" spans="1:4">
      <c r="A14575" s="149">
        <v>45565</v>
      </c>
      <c r="B14575" s="74" t="str">
        <f ca="1">IFERROR(__xludf.DUMMYFUNCTION("IF(REGEXMATCH(A14575,""wealth planning""),""Script 1"",""-"")"),"#VALUE!")</f>
        <v>#VALUE!</v>
      </c>
      <c r="C14575" s="149">
        <f t="shared" si="114"/>
        <v>45565</v>
      </c>
      <c r="D14575" s="74" t="str">
        <f t="shared" si="115"/>
        <v>Muhammad Ammir Mohd ThushanStatus is reachable</v>
      </c>
    </row>
    <row r="14576" spans="1:4">
      <c r="A14576" s="74" t="s">
        <v>8819</v>
      </c>
      <c r="B14576" s="74" t="str">
        <f ca="1">IFERROR(__xludf.DUMMYFUNCTION("IF(REGEXMATCH(A14576,""wealth planning""),""Script 1"",""-"")"),"-")</f>
        <v>-</v>
      </c>
      <c r="C14576" s="149">
        <f t="shared" si="114"/>
        <v>45565</v>
      </c>
      <c r="D14576" s="74" t="str">
        <f t="shared" si="115"/>
        <v>Muhammad Ammir Mohd Thushan</v>
      </c>
    </row>
    <row r="14577" spans="1:4">
      <c r="A14577" s="74"/>
      <c r="B14577" s="74" t="str">
        <f ca="1">IFERROR(__xludf.DUMMYFUNCTION("IF(REGEXMATCH(A14577,""wealth planning""),""Script 1"",""-"")"),"-")</f>
        <v>-</v>
      </c>
      <c r="C14577" s="74" t="str">
        <f t="shared" si="114"/>
        <v>You: Hai assalamualaikum Ammir, saya Azhad dari</v>
      </c>
      <c r="D14577" s="149">
        <f t="shared" si="115"/>
        <v>45565</v>
      </c>
    </row>
    <row r="14578" spans="1:4">
      <c r="A14578" s="74" t="s">
        <v>8820</v>
      </c>
      <c r="B14578" s="74" t="str">
        <f ca="1">IFERROR(__xludf.DUMMYFUNCTION("IF(REGEXMATCH(A14578,""wealth planning""),""Script 1"",""-"")"),"-")</f>
        <v>-</v>
      </c>
      <c r="C14578" s="74">
        <f t="shared" si="114"/>
        <v>0</v>
      </c>
      <c r="D14578" s="149">
        <f t="shared" si="115"/>
        <v>45565</v>
      </c>
    </row>
    <row r="14579" spans="1:4">
      <c r="A14579" s="149">
        <v>45565</v>
      </c>
      <c r="B14579" s="74" t="str">
        <f ca="1">IFERROR(__xludf.DUMMYFUNCTION("IF(REGEXMATCH(A14579,""wealth planning""),""Script 1"",""-"")"),"#VALUE!")</f>
        <v>#VALUE!</v>
      </c>
      <c r="C14579" s="74" t="str">
        <f t="shared" si="114"/>
        <v>Bibi Balqis Bohari</v>
      </c>
      <c r="D14579" s="74" t="str">
        <f t="shared" si="115"/>
        <v>You: Hai assalamualaikum Ammir, saya Azhad dari</v>
      </c>
    </row>
    <row r="14580" spans="1:4">
      <c r="A14580" s="149">
        <v>45565</v>
      </c>
      <c r="B14580" s="74" t="str">
        <f ca="1">IFERROR(__xludf.DUMMYFUNCTION("IF(REGEXMATCH(A14580,""wealth planning""),""Script 1"",""-"")"),"#VALUE!")</f>
        <v>#VALUE!</v>
      </c>
      <c r="C14580" s="149">
        <f t="shared" si="114"/>
        <v>45565</v>
      </c>
      <c r="D14580" s="74">
        <f t="shared" si="115"/>
        <v>0</v>
      </c>
    </row>
    <row r="14581" spans="1:4">
      <c r="A14581" s="74" t="s">
        <v>8821</v>
      </c>
      <c r="B14581" s="74" t="str">
        <f ca="1">IFERROR(__xludf.DUMMYFUNCTION("IF(REGEXMATCH(A14581,""wealth planning""),""Script 1"",""-"")"),"Script 1")</f>
        <v>Script 1</v>
      </c>
      <c r="C14581" s="149">
        <f t="shared" si="114"/>
        <v>45565</v>
      </c>
      <c r="D14581" s="74" t="str">
        <f t="shared" si="115"/>
        <v>Bibi Balqis Bohari</v>
      </c>
    </row>
    <row r="14582" spans="1:4">
      <c r="A14582" s="74"/>
      <c r="B14582" s="74" t="str">
        <f ca="1">IFERROR(__xludf.DUMMYFUNCTION("IF(REGEXMATCH(A14582,""wealth planning""),""Script 1"",""-"")"),"-")</f>
        <v>-</v>
      </c>
      <c r="C14582" s="74" t="str">
        <f t="shared" si="114"/>
        <v>You: Hai assalamualaikum Bibi Balqis,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582" s="149">
        <f t="shared" si="115"/>
        <v>45565</v>
      </c>
    </row>
    <row r="14583" spans="1:4">
      <c r="B14583" s="74" t="str">
        <f ca="1">IFERROR(__xludf.DUMMYFUNCTION("IF(REGEXMATCH(A14583,""wealth planning""),""Script 1"",""-"")"),"-")</f>
        <v>-</v>
      </c>
      <c r="C14583" s="74">
        <f t="shared" si="114"/>
        <v>0</v>
      </c>
      <c r="D14583" s="149">
        <f t="shared" si="115"/>
        <v>45565</v>
      </c>
    </row>
    <row r="14584" spans="1:4">
      <c r="B14584" s="74" t="str">
        <f ca="1">IFERROR(__xludf.DUMMYFUNCTION("IF(REGEXMATCH(A14584,""wealth planning""),""Script 1"",""-"")"),"-")</f>
        <v>-</v>
      </c>
      <c r="C14584" s="74">
        <f t="shared" si="114"/>
        <v>0</v>
      </c>
      <c r="D14584" s="74" t="str">
        <f t="shared" si="115"/>
        <v>You: Hai assalamualaikum Bibi Balqis,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585" spans="1:4">
      <c r="B14585" s="74" t="str">
        <f ca="1">IFERROR(__xludf.DUMMYFUNCTION("IF(REGEXMATCH(A14585,""wealth planning""),""Script 1"",""-"")"),"-")</f>
        <v>-</v>
      </c>
      <c r="C14585" s="74">
        <f t="shared" si="114"/>
        <v>0</v>
      </c>
      <c r="D14585" s="74">
        <f t="shared" si="115"/>
        <v>0</v>
      </c>
    </row>
    <row r="14586" spans="1:4">
      <c r="A14586" s="74" t="s">
        <v>8824</v>
      </c>
      <c r="B14586" s="74" t="str">
        <f ca="1">IFERROR(__xludf.DUMMYFUNCTION("IF(REGEXMATCH(A14586,""wealth planning""),""Script 1"",""-"")"),"-")</f>
        <v>-</v>
      </c>
      <c r="C14586" s="74">
        <f t="shared" si="114"/>
        <v>0</v>
      </c>
      <c r="D14586" s="74">
        <f t="shared" si="115"/>
        <v>0</v>
      </c>
    </row>
    <row r="14587" spans="1:4">
      <c r="A14587" s="149">
        <v>45565</v>
      </c>
      <c r="B14587" s="74" t="str">
        <f ca="1">IFERROR(__xludf.DUMMYFUNCTION("IF(REGEXMATCH(A14587,""wealth planning""),""Script 1"",""-"")"),"#VALUE!")</f>
        <v>#VALUE!</v>
      </c>
      <c r="C14587" s="74" t="str">
        <f t="shared" si="114"/>
        <v>Muhamad Amiruden</v>
      </c>
      <c r="D14587" s="74">
        <f t="shared" si="115"/>
        <v>0</v>
      </c>
    </row>
    <row r="14588" spans="1:4">
      <c r="A14588" s="149">
        <v>45565</v>
      </c>
      <c r="B14588" s="74" t="str">
        <f ca="1">IFERROR(__xludf.DUMMYFUNCTION("IF(REGEXMATCH(A14588,""wealth planning""),""Script 1"",""-"")"),"#VALUE!")</f>
        <v>#VALUE!</v>
      </c>
      <c r="C14588" s="149">
        <f t="shared" si="114"/>
        <v>45565</v>
      </c>
      <c r="D14588" s="74">
        <f t="shared" si="115"/>
        <v>0</v>
      </c>
    </row>
    <row r="14589" spans="1:4">
      <c r="A14589" s="74" t="s">
        <v>8825</v>
      </c>
      <c r="B14589" s="74" t="str">
        <f ca="1">IFERROR(__xludf.DUMMYFUNCTION("IF(REGEXMATCH(A14589,""wealth planning""),""Script 1"",""-"")"),"Script 1")</f>
        <v>Script 1</v>
      </c>
      <c r="C14589" s="149">
        <f t="shared" si="114"/>
        <v>45565</v>
      </c>
      <c r="D14589" s="74" t="str">
        <f t="shared" si="115"/>
        <v>Muhamad Amiruden</v>
      </c>
    </row>
    <row r="14590" spans="1:4">
      <c r="A14590" s="74"/>
      <c r="B14590" s="74" t="str">
        <f ca="1">IFERROR(__xludf.DUMMYFUNCTION("IF(REGEXMATCH(A14590,""wealth planning""),""Script 1"",""-"")"),"-")</f>
        <v>-</v>
      </c>
      <c r="C14590" s="74" t="str">
        <f t="shared" si="114"/>
        <v>You: Hai assalamualaikum Amiruden,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590" s="149">
        <f t="shared" si="115"/>
        <v>45565</v>
      </c>
    </row>
    <row r="14591" spans="1:4">
      <c r="B14591" s="74" t="str">
        <f ca="1">IFERROR(__xludf.DUMMYFUNCTION("IF(REGEXMATCH(A14591,""wealth planning""),""Script 1"",""-"")"),"-")</f>
        <v>-</v>
      </c>
      <c r="C14591" s="74">
        <f t="shared" si="114"/>
        <v>0</v>
      </c>
      <c r="D14591" s="149">
        <f t="shared" si="115"/>
        <v>45565</v>
      </c>
    </row>
    <row r="14592" spans="1:4">
      <c r="B14592" s="74" t="str">
        <f ca="1">IFERROR(__xludf.DUMMYFUNCTION("IF(REGEXMATCH(A14592,""wealth planning""),""Script 1"",""-"")"),"-")</f>
        <v>-</v>
      </c>
      <c r="C14592" s="74">
        <f t="shared" si="114"/>
        <v>0</v>
      </c>
      <c r="D14592" s="74" t="str">
        <f t="shared" si="115"/>
        <v>You: Hai assalamualaikum Amiruden,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593" spans="1:4">
      <c r="B14593" s="74" t="str">
        <f ca="1">IFERROR(__xludf.DUMMYFUNCTION("IF(REGEXMATCH(A14593,""wealth planning""),""Script 1"",""-"")"),"-")</f>
        <v>-</v>
      </c>
      <c r="C14593" s="74">
        <f t="shared" si="114"/>
        <v>0</v>
      </c>
      <c r="D14593" s="74">
        <f t="shared" si="115"/>
        <v>0</v>
      </c>
    </row>
    <row r="14594" spans="1:4">
      <c r="A14594" s="74" t="s">
        <v>8828</v>
      </c>
      <c r="B14594" s="74" t="str">
        <f ca="1">IFERROR(__xludf.DUMMYFUNCTION("IF(REGEXMATCH(A14594,""wealth planning""),""Script 1"",""-"")"),"-")</f>
        <v>-</v>
      </c>
      <c r="C14594" s="74">
        <f t="shared" si="114"/>
        <v>0</v>
      </c>
      <c r="D14594" s="74">
        <f t="shared" si="115"/>
        <v>0</v>
      </c>
    </row>
    <row r="14595" spans="1:4">
      <c r="A14595" s="149">
        <v>45565</v>
      </c>
      <c r="B14595" s="74" t="str">
        <f ca="1">IFERROR(__xludf.DUMMYFUNCTION("IF(REGEXMATCH(A14595,""wealth planning""),""Script 1"",""-"")"),"#VALUE!")</f>
        <v>#VALUE!</v>
      </c>
      <c r="C14595" s="74" t="str">
        <f t="shared" si="114"/>
        <v>Kamil Luqman</v>
      </c>
      <c r="D14595" s="74">
        <f t="shared" si="115"/>
        <v>0</v>
      </c>
    </row>
    <row r="14596" spans="1:4">
      <c r="A14596" s="149">
        <v>45565</v>
      </c>
      <c r="B14596" s="74" t="str">
        <f ca="1">IFERROR(__xludf.DUMMYFUNCTION("IF(REGEXMATCH(A14596,""wealth planning""),""Script 1"",""-"")"),"#VALUE!")</f>
        <v>#VALUE!</v>
      </c>
      <c r="C14596" s="149">
        <f t="shared" si="114"/>
        <v>45565</v>
      </c>
      <c r="D14596" s="74">
        <f t="shared" si="115"/>
        <v>0</v>
      </c>
    </row>
    <row r="14597" spans="1:4">
      <c r="A14597" s="74" t="s">
        <v>8829</v>
      </c>
      <c r="B14597" s="74" t="str">
        <f ca="1">IFERROR(__xludf.DUMMYFUNCTION("IF(REGEXMATCH(A14597,""wealth planning""),""Script 1"",""-"")"),"Script 1")</f>
        <v>Script 1</v>
      </c>
      <c r="C14597" s="149">
        <f t="shared" si="114"/>
        <v>45565</v>
      </c>
      <c r="D14597" s="74" t="str">
        <f t="shared" si="115"/>
        <v>Kamil Luqman</v>
      </c>
    </row>
    <row r="14598" spans="1:4">
      <c r="A14598" s="74"/>
      <c r="B14598" s="74" t="str">
        <f ca="1">IFERROR(__xludf.DUMMYFUNCTION("IF(REGEXMATCH(A14598,""wealth planning""),""Script 1"",""-"")"),"-")</f>
        <v>-</v>
      </c>
      <c r="C14598" s="74" t="str">
        <f t="shared" si="114"/>
        <v>You: Hai assalamualaikum Kamil,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598" s="149">
        <f t="shared" si="115"/>
        <v>45565</v>
      </c>
    </row>
    <row r="14599" spans="1:4">
      <c r="B14599" s="74" t="str">
        <f ca="1">IFERROR(__xludf.DUMMYFUNCTION("IF(REGEXMATCH(A14599,""wealth planning""),""Script 1"",""-"")"),"-")</f>
        <v>-</v>
      </c>
      <c r="C14599" s="74">
        <f t="shared" si="114"/>
        <v>0</v>
      </c>
      <c r="D14599" s="149">
        <f t="shared" si="115"/>
        <v>45565</v>
      </c>
    </row>
    <row r="14600" spans="1:4">
      <c r="B14600" s="74" t="str">
        <f ca="1">IFERROR(__xludf.DUMMYFUNCTION("IF(REGEXMATCH(A14600,""wealth planning""),""Script 1"",""-"")"),"-")</f>
        <v>-</v>
      </c>
      <c r="C14600" s="74">
        <f t="shared" si="114"/>
        <v>0</v>
      </c>
      <c r="D14600" s="74" t="str">
        <f t="shared" si="115"/>
        <v>You: Hai assalamualaikum Kamil,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601" spans="1:4">
      <c r="A14601" s="74" t="s">
        <v>8831</v>
      </c>
      <c r="B14601" s="74" t="str">
        <f ca="1">IFERROR(__xludf.DUMMYFUNCTION("IF(REGEXMATCH(A14601,""wealth planning""),""Script 1"",""-"")"),"-")</f>
        <v>-</v>
      </c>
      <c r="C14601" s="74">
        <f t="shared" si="114"/>
        <v>0</v>
      </c>
      <c r="D14601" s="74">
        <f t="shared" si="115"/>
        <v>0</v>
      </c>
    </row>
    <row r="14602" spans="1:4">
      <c r="A14602" s="74" t="s">
        <v>8832</v>
      </c>
      <c r="B14602" s="74" t="str">
        <f ca="1">IFERROR(__xludf.DUMMYFUNCTION("IF(REGEXMATCH(A14602,""wealth planning""),""Script 1"",""-"")"),"-")</f>
        <v>-</v>
      </c>
      <c r="C14602" s="74" t="str">
        <f t="shared" si="114"/>
        <v>Sabrina binti GhazaliStatus is reachable</v>
      </c>
      <c r="D14602" s="74">
        <f t="shared" si="115"/>
        <v>0</v>
      </c>
    </row>
    <row r="14603" spans="1:4">
      <c r="A14603" s="149">
        <v>45565</v>
      </c>
      <c r="B14603" s="74" t="str">
        <f ca="1">IFERROR(__xludf.DUMMYFUNCTION("IF(REGEXMATCH(A14603,""wealth planning""),""Script 1"",""-"")"),"#VALUE!")</f>
        <v>#VALUE!</v>
      </c>
      <c r="C14603" s="74" t="str">
        <f t="shared" si="114"/>
        <v>Sabrina binti Ghazali</v>
      </c>
      <c r="D14603" s="74">
        <f t="shared" si="115"/>
        <v>0</v>
      </c>
    </row>
    <row r="14604" spans="1:4">
      <c r="A14604" s="149">
        <v>45565</v>
      </c>
      <c r="B14604" s="74" t="str">
        <f ca="1">IFERROR(__xludf.DUMMYFUNCTION("IF(REGEXMATCH(A14604,""wealth planning""),""Script 1"",""-"")"),"#VALUE!")</f>
        <v>#VALUE!</v>
      </c>
      <c r="C14604" s="149">
        <f t="shared" si="114"/>
        <v>45565</v>
      </c>
      <c r="D14604" s="74" t="str">
        <f t="shared" si="115"/>
        <v>Sabrina binti GhazaliStatus is reachable</v>
      </c>
    </row>
    <row r="14605" spans="1:4">
      <c r="A14605" s="74" t="s">
        <v>5179</v>
      </c>
      <c r="B14605" s="74" t="str">
        <f ca="1">IFERROR(__xludf.DUMMYFUNCTION("IF(REGEXMATCH(A14605,""wealth planning""),""Script 1"",""-"")"),"Script 1")</f>
        <v>Script 1</v>
      </c>
      <c r="C14605" s="149">
        <f t="shared" si="114"/>
        <v>45565</v>
      </c>
      <c r="D14605" s="74" t="str">
        <f t="shared" si="115"/>
        <v>Sabrina binti Ghazali</v>
      </c>
    </row>
    <row r="14606" spans="1:4">
      <c r="A14606" s="74"/>
      <c r="B14606" s="74" t="str">
        <f ca="1">IFERROR(__xludf.DUMMYFUNCTION("IF(REGEXMATCH(A14606,""wealth planning""),""Script 1"",""-"")"),"-")</f>
        <v>-</v>
      </c>
      <c r="C14606" s="74" t="str">
        <f t="shared" si="114"/>
        <v>You: Hai assalamualaikum Sabrina,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606" s="149">
        <f t="shared" si="115"/>
        <v>45565</v>
      </c>
    </row>
    <row r="14607" spans="1:4">
      <c r="B14607" s="74" t="str">
        <f ca="1">IFERROR(__xludf.DUMMYFUNCTION("IF(REGEXMATCH(A14607,""wealth planning""),""Script 1"",""-"")"),"-")</f>
        <v>-</v>
      </c>
      <c r="C14607" s="74">
        <f t="shared" si="114"/>
        <v>0</v>
      </c>
      <c r="D14607" s="149">
        <f t="shared" si="115"/>
        <v>45565</v>
      </c>
    </row>
    <row r="14608" spans="1:4">
      <c r="B14608" s="74" t="str">
        <f ca="1">IFERROR(__xludf.DUMMYFUNCTION("IF(REGEXMATCH(A14608,""wealth planning""),""Script 1"",""-"")"),"-")</f>
        <v>-</v>
      </c>
      <c r="C14608" s="74">
        <f t="shared" si="114"/>
        <v>0</v>
      </c>
      <c r="D14608" s="74" t="str">
        <f t="shared" si="115"/>
        <v>You: Hai assalamualaikum Sabrina,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609" spans="1:4">
      <c r="A14609" s="74" t="s">
        <v>8834</v>
      </c>
      <c r="B14609" s="74" t="str">
        <f ca="1">IFERROR(__xludf.DUMMYFUNCTION("IF(REGEXMATCH(A14609,""wealth planning""),""Script 1"",""-"")"),"-")</f>
        <v>-</v>
      </c>
      <c r="C14609" s="74">
        <f t="shared" si="114"/>
        <v>0</v>
      </c>
      <c r="D14609" s="74">
        <f t="shared" si="115"/>
        <v>0</v>
      </c>
    </row>
    <row r="14610" spans="1:4">
      <c r="A14610" s="74" t="s">
        <v>8835</v>
      </c>
      <c r="B14610" s="74" t="str">
        <f ca="1">IFERROR(__xludf.DUMMYFUNCTION("IF(REGEXMATCH(A14610,""wealth planning""),""Script 1"",""-"")"),"-")</f>
        <v>-</v>
      </c>
      <c r="C14610" s="74" t="str">
        <f t="shared" si="114"/>
        <v>Fatin ShafiqaStatus is reachable</v>
      </c>
      <c r="D14610" s="74">
        <f t="shared" si="115"/>
        <v>0</v>
      </c>
    </row>
    <row r="14611" spans="1:4">
      <c r="A14611" s="149">
        <v>45565</v>
      </c>
      <c r="B14611" s="74" t="str">
        <f ca="1">IFERROR(__xludf.DUMMYFUNCTION("IF(REGEXMATCH(A14611,""wealth planning""),""Script 1"",""-"")"),"#VALUE!")</f>
        <v>#VALUE!</v>
      </c>
      <c r="C14611" s="74" t="str">
        <f t="shared" si="114"/>
        <v>Fatin Shafiqa</v>
      </c>
      <c r="D14611" s="74">
        <f t="shared" si="115"/>
        <v>0</v>
      </c>
    </row>
    <row r="14612" spans="1:4">
      <c r="A14612" s="149">
        <v>45565</v>
      </c>
      <c r="B14612" s="74" t="str">
        <f ca="1">IFERROR(__xludf.DUMMYFUNCTION("IF(REGEXMATCH(A14612,""wealth planning""),""Script 1"",""-"")"),"#VALUE!")</f>
        <v>#VALUE!</v>
      </c>
      <c r="C14612" s="149">
        <f t="shared" si="114"/>
        <v>45565</v>
      </c>
      <c r="D14612" s="74" t="str">
        <f t="shared" si="115"/>
        <v>Fatin ShafiqaStatus is reachable</v>
      </c>
    </row>
    <row r="14613" spans="1:4">
      <c r="A14613" s="74" t="s">
        <v>8836</v>
      </c>
      <c r="B14613" s="74" t="str">
        <f ca="1">IFERROR(__xludf.DUMMYFUNCTION("IF(REGEXMATCH(A14613,""wealth planning""),""Script 1"",""-"")"),"Script 1")</f>
        <v>Script 1</v>
      </c>
      <c r="C14613" s="149">
        <f t="shared" si="114"/>
        <v>45565</v>
      </c>
      <c r="D14613" s="74" t="str">
        <f t="shared" si="115"/>
        <v>Fatin Shafiqa</v>
      </c>
    </row>
    <row r="14614" spans="1:4">
      <c r="A14614" s="74"/>
      <c r="B14614" s="74" t="str">
        <f ca="1">IFERROR(__xludf.DUMMYFUNCTION("IF(REGEXMATCH(A14614,""wealth planning""),""Script 1"",""-"")"),"-")</f>
        <v>-</v>
      </c>
      <c r="C14614" s="74" t="str">
        <f t="shared" si="114"/>
        <v>You: Hai assalamualaikum Fatin Shafiqa,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614" s="149">
        <f t="shared" si="115"/>
        <v>45565</v>
      </c>
    </row>
    <row r="14615" spans="1:4">
      <c r="B14615" s="74" t="str">
        <f ca="1">IFERROR(__xludf.DUMMYFUNCTION("IF(REGEXMATCH(A14615,""wealth planning""),""Script 1"",""-"")"),"-")</f>
        <v>-</v>
      </c>
      <c r="C14615" s="74">
        <f t="shared" si="114"/>
        <v>0</v>
      </c>
      <c r="D14615" s="149">
        <f t="shared" si="115"/>
        <v>45565</v>
      </c>
    </row>
    <row r="14616" spans="1:4">
      <c r="B14616" s="74" t="str">
        <f ca="1">IFERROR(__xludf.DUMMYFUNCTION("IF(REGEXMATCH(A14616,""wealth planning""),""Script 1"",""-"")"),"-")</f>
        <v>-</v>
      </c>
      <c r="C14616" s="74">
        <f t="shared" si="114"/>
        <v>0</v>
      </c>
      <c r="D14616" s="74" t="str">
        <f t="shared" si="115"/>
        <v>You: Hai assalamualaikum Fatin Shafiqa,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617" spans="1:4">
      <c r="A14617" s="74" t="s">
        <v>8838</v>
      </c>
      <c r="B14617" s="74" t="str">
        <f ca="1">IFERROR(__xludf.DUMMYFUNCTION("IF(REGEXMATCH(A14617,""wealth planning""),""Script 1"",""-"")"),"-")</f>
        <v>-</v>
      </c>
      <c r="C14617" s="74">
        <f t="shared" si="114"/>
        <v>0</v>
      </c>
      <c r="D14617" s="74">
        <f t="shared" si="115"/>
        <v>0</v>
      </c>
    </row>
    <row r="14618" spans="1:4">
      <c r="A14618" s="74" t="s">
        <v>8838</v>
      </c>
      <c r="B14618" s="74" t="str">
        <f ca="1">IFERROR(__xludf.DUMMYFUNCTION("IF(REGEXMATCH(A14618,""wealth planning""),""Script 1"",""-"")"),"-")</f>
        <v>-</v>
      </c>
      <c r="C14618" s="74" t="str">
        <f t="shared" si="114"/>
        <v>Nur Raihan</v>
      </c>
      <c r="D14618" s="74">
        <f t="shared" si="115"/>
        <v>0</v>
      </c>
    </row>
    <row r="14619" spans="1:4">
      <c r="A14619" s="149">
        <v>45565</v>
      </c>
      <c r="B14619" s="74" t="str">
        <f ca="1">IFERROR(__xludf.DUMMYFUNCTION("IF(REGEXMATCH(A14619,""wealth planning""),""Script 1"",""-"")"),"#VALUE!")</f>
        <v>#VALUE!</v>
      </c>
      <c r="C14619" s="74" t="str">
        <f t="shared" si="114"/>
        <v>Nur Raihan</v>
      </c>
      <c r="D14619" s="74">
        <f t="shared" si="115"/>
        <v>0</v>
      </c>
    </row>
    <row r="14620" spans="1:4">
      <c r="A14620" s="149">
        <v>45565</v>
      </c>
      <c r="B14620" s="74" t="str">
        <f ca="1">IFERROR(__xludf.DUMMYFUNCTION("IF(REGEXMATCH(A14620,""wealth planning""),""Script 1"",""-"")"),"#VALUE!")</f>
        <v>#VALUE!</v>
      </c>
      <c r="C14620" s="149">
        <f t="shared" si="114"/>
        <v>45565</v>
      </c>
      <c r="D14620" s="74" t="str">
        <f t="shared" si="115"/>
        <v>Nur Raihan</v>
      </c>
    </row>
    <row r="14621" spans="1:4">
      <c r="A14621" s="74" t="s">
        <v>8839</v>
      </c>
      <c r="B14621" s="74" t="str">
        <f ca="1">IFERROR(__xludf.DUMMYFUNCTION("IF(REGEXMATCH(A14621,""wealth planning""),""Script 1"",""-"")"),"Script 1")</f>
        <v>Script 1</v>
      </c>
      <c r="C14621" s="149">
        <f t="shared" si="114"/>
        <v>45565</v>
      </c>
      <c r="D14621" s="74" t="str">
        <f t="shared" si="115"/>
        <v>Nur Raihan</v>
      </c>
    </row>
    <row r="14622" spans="1:4">
      <c r="A14622" s="74"/>
      <c r="B14622" s="74" t="str">
        <f ca="1">IFERROR(__xludf.DUMMYFUNCTION("IF(REGEXMATCH(A14622,""wealth planning""),""Script 1"",""-"")"),"-")</f>
        <v>-</v>
      </c>
      <c r="C14622" s="74" t="str">
        <f t="shared" si="114"/>
        <v>You: Hai assalamualaikum Nur Raihan,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622" s="149">
        <f t="shared" si="115"/>
        <v>45565</v>
      </c>
    </row>
    <row r="14623" spans="1:4">
      <c r="B14623" s="74" t="str">
        <f ca="1">IFERROR(__xludf.DUMMYFUNCTION("IF(REGEXMATCH(A14623,""wealth planning""),""Script 1"",""-"")"),"-")</f>
        <v>-</v>
      </c>
      <c r="C14623" s="74">
        <f t="shared" si="114"/>
        <v>0</v>
      </c>
      <c r="D14623" s="149">
        <f t="shared" si="115"/>
        <v>45565</v>
      </c>
    </row>
    <row r="14624" spans="1:4">
      <c r="B14624" s="74" t="str">
        <f ca="1">IFERROR(__xludf.DUMMYFUNCTION("IF(REGEXMATCH(A14624,""wealth planning""),""Script 1"",""-"")"),"-")</f>
        <v>-</v>
      </c>
      <c r="C14624" s="74">
        <f t="shared" si="114"/>
        <v>0</v>
      </c>
      <c r="D14624" s="74" t="str">
        <f t="shared" si="115"/>
        <v>You: Hai assalamualaikum Nur Raihan,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625" spans="1:4">
      <c r="A14625" s="74" t="s">
        <v>8841</v>
      </c>
      <c r="B14625" s="74" t="str">
        <f ca="1">IFERROR(__xludf.DUMMYFUNCTION("IF(REGEXMATCH(A14625,""wealth planning""),""Script 1"",""-"")"),"-")</f>
        <v>-</v>
      </c>
      <c r="C14625" s="74">
        <f t="shared" si="114"/>
        <v>0</v>
      </c>
      <c r="D14625" s="74">
        <f t="shared" si="115"/>
        <v>0</v>
      </c>
    </row>
    <row r="14626" spans="1:4">
      <c r="A14626" s="74" t="s">
        <v>8842</v>
      </c>
      <c r="B14626" s="74" t="str">
        <f ca="1">IFERROR(__xludf.DUMMYFUNCTION("IF(REGEXMATCH(A14626,""wealth planning""),""Script 1"",""-"")"),"-")</f>
        <v>-</v>
      </c>
      <c r="C14626" s="74" t="str">
        <f t="shared" si="114"/>
        <v>Nurhaziqah NasirStatus is reachable</v>
      </c>
      <c r="D14626" s="74">
        <f t="shared" si="115"/>
        <v>0</v>
      </c>
    </row>
    <row r="14627" spans="1:4">
      <c r="A14627" s="149">
        <v>45565</v>
      </c>
      <c r="B14627" s="74" t="str">
        <f ca="1">IFERROR(__xludf.DUMMYFUNCTION("IF(REGEXMATCH(A14627,""wealth planning""),""Script 1"",""-"")"),"#VALUE!")</f>
        <v>#VALUE!</v>
      </c>
      <c r="C14627" s="74" t="str">
        <f t="shared" si="114"/>
        <v>Nurhaziqah Nasir</v>
      </c>
      <c r="D14627" s="74">
        <f t="shared" si="115"/>
        <v>0</v>
      </c>
    </row>
    <row r="14628" spans="1:4">
      <c r="A14628" s="149">
        <v>45565</v>
      </c>
      <c r="B14628" s="74" t="str">
        <f ca="1">IFERROR(__xludf.DUMMYFUNCTION("IF(REGEXMATCH(A14628,""wealth planning""),""Script 1"",""-"")"),"#VALUE!")</f>
        <v>#VALUE!</v>
      </c>
      <c r="C14628" s="149">
        <f t="shared" si="114"/>
        <v>45565</v>
      </c>
      <c r="D14628" s="74" t="str">
        <f t="shared" si="115"/>
        <v>Nurhaziqah NasirStatus is reachable</v>
      </c>
    </row>
    <row r="14629" spans="1:4">
      <c r="A14629" s="74" t="s">
        <v>8843</v>
      </c>
      <c r="B14629" s="74" t="str">
        <f ca="1">IFERROR(__xludf.DUMMYFUNCTION("IF(REGEXMATCH(A14629,""wealth planning""),""Script 1"",""-"")"),"Script 1")</f>
        <v>Script 1</v>
      </c>
      <c r="C14629" s="149">
        <f t="shared" si="114"/>
        <v>45565</v>
      </c>
      <c r="D14629" s="74" t="str">
        <f t="shared" si="115"/>
        <v>Nurhaziqah Nasir</v>
      </c>
    </row>
    <row r="14630" spans="1:4">
      <c r="A14630" s="74"/>
      <c r="B14630" s="74" t="str">
        <f ca="1">IFERROR(__xludf.DUMMYFUNCTION("IF(REGEXMATCH(A14630,""wealth planning""),""Script 1"",""-"")"),"-")</f>
        <v>-</v>
      </c>
      <c r="C14630" s="74" t="str">
        <f t="shared" si="114"/>
        <v>You: Hai assalamualaikum Nurhaziqah,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630" s="149">
        <f t="shared" si="115"/>
        <v>45565</v>
      </c>
    </row>
    <row r="14631" spans="1:4">
      <c r="B14631" s="74" t="str">
        <f ca="1">IFERROR(__xludf.DUMMYFUNCTION("IF(REGEXMATCH(A14631,""wealth planning""),""Script 1"",""-"")"),"-")</f>
        <v>-</v>
      </c>
      <c r="C14631" s="74">
        <f t="shared" si="114"/>
        <v>0</v>
      </c>
      <c r="D14631" s="149">
        <f t="shared" si="115"/>
        <v>45565</v>
      </c>
    </row>
    <row r="14632" spans="1:4">
      <c r="B14632" s="74" t="str">
        <f ca="1">IFERROR(__xludf.DUMMYFUNCTION("IF(REGEXMATCH(A14632,""wealth planning""),""Script 1"",""-"")"),"-")</f>
        <v>-</v>
      </c>
      <c r="C14632" s="74">
        <f t="shared" si="114"/>
        <v>0</v>
      </c>
      <c r="D14632" s="74" t="str">
        <f t="shared" si="115"/>
        <v>You: Hai assalamualaikum Nurhaziqah,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633" spans="1:4">
      <c r="A14633" s="74" t="s">
        <v>8845</v>
      </c>
      <c r="B14633" s="74" t="str">
        <f ca="1">IFERROR(__xludf.DUMMYFUNCTION("IF(REGEXMATCH(A14633,""wealth planning""),""Script 1"",""-"")"),"-")</f>
        <v>-</v>
      </c>
      <c r="C14633" s="74">
        <f t="shared" si="114"/>
        <v>0</v>
      </c>
      <c r="D14633" s="74">
        <f t="shared" si="115"/>
        <v>0</v>
      </c>
    </row>
    <row r="14634" spans="1:4">
      <c r="A14634" s="74" t="s">
        <v>8846</v>
      </c>
      <c r="B14634" s="74" t="str">
        <f ca="1">IFERROR(__xludf.DUMMYFUNCTION("IF(REGEXMATCH(A14634,""wealth planning""),""Script 1"",""-"")"),"-")</f>
        <v>-</v>
      </c>
      <c r="C14634" s="74" t="str">
        <f t="shared" si="114"/>
        <v>ANATI MAHIRAH DOLKORNAINStatus is reachable</v>
      </c>
      <c r="D14634" s="74">
        <f t="shared" si="115"/>
        <v>0</v>
      </c>
    </row>
    <row r="14635" spans="1:4">
      <c r="A14635" s="149">
        <v>45565</v>
      </c>
      <c r="B14635" s="74" t="str">
        <f ca="1">IFERROR(__xludf.DUMMYFUNCTION("IF(REGEXMATCH(A14635,""wealth planning""),""Script 1"",""-"")"),"#VALUE!")</f>
        <v>#VALUE!</v>
      </c>
      <c r="C14635" s="74" t="str">
        <f t="shared" si="114"/>
        <v>ANATI MAHIRAH DOLKORNAIN</v>
      </c>
      <c r="D14635" s="74">
        <f t="shared" si="115"/>
        <v>0</v>
      </c>
    </row>
    <row r="14636" spans="1:4">
      <c r="A14636" s="149">
        <v>45565</v>
      </c>
      <c r="B14636" s="74" t="str">
        <f ca="1">IFERROR(__xludf.DUMMYFUNCTION("IF(REGEXMATCH(A14636,""wealth planning""),""Script 1"",""-"")"),"#VALUE!")</f>
        <v>#VALUE!</v>
      </c>
      <c r="C14636" s="149">
        <f t="shared" si="114"/>
        <v>45565</v>
      </c>
      <c r="D14636" s="74" t="str">
        <f t="shared" si="115"/>
        <v>ANATI MAHIRAH DOLKORNAINStatus is reachable</v>
      </c>
    </row>
    <row r="14637" spans="1:4">
      <c r="A14637" s="74" t="s">
        <v>8847</v>
      </c>
      <c r="B14637" s="74" t="str">
        <f ca="1">IFERROR(__xludf.DUMMYFUNCTION("IF(REGEXMATCH(A14637,""wealth planning""),""Script 1"",""-"")"),"Script 1")</f>
        <v>Script 1</v>
      </c>
      <c r="C14637" s="149">
        <f t="shared" si="114"/>
        <v>45565</v>
      </c>
      <c r="D14637" s="74" t="str">
        <f t="shared" si="115"/>
        <v>ANATI MAHIRAH DOLKORNAIN</v>
      </c>
    </row>
    <row r="14638" spans="1:4">
      <c r="A14638" s="74"/>
      <c r="B14638" s="74" t="str">
        <f ca="1">IFERROR(__xludf.DUMMYFUNCTION("IF(REGEXMATCH(A14638,""wealth planning""),""Script 1"",""-"")"),"-")</f>
        <v>-</v>
      </c>
      <c r="C14638" s="74" t="str">
        <f t="shared" si="114"/>
        <v>You: Hai assalamualaikum Anati Mahirah,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638" s="149">
        <f t="shared" si="115"/>
        <v>45565</v>
      </c>
    </row>
    <row r="14639" spans="1:4">
      <c r="B14639" s="74" t="str">
        <f ca="1">IFERROR(__xludf.DUMMYFUNCTION("IF(REGEXMATCH(A14639,""wealth planning""),""Script 1"",""-"")"),"-")</f>
        <v>-</v>
      </c>
      <c r="C14639" s="74">
        <f t="shared" si="114"/>
        <v>0</v>
      </c>
      <c r="D14639" s="149">
        <f t="shared" si="115"/>
        <v>45565</v>
      </c>
    </row>
    <row r="14640" spans="1:4">
      <c r="B14640" s="74" t="str">
        <f ca="1">IFERROR(__xludf.DUMMYFUNCTION("IF(REGEXMATCH(A14640,""wealth planning""),""Script 1"",""-"")"),"-")</f>
        <v>-</v>
      </c>
      <c r="C14640" s="74">
        <f t="shared" si="114"/>
        <v>0</v>
      </c>
      <c r="D14640" s="74" t="str">
        <f t="shared" si="115"/>
        <v>You: Hai assalamualaikum Anati Mahirah,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641" spans="1:4">
      <c r="B14641" s="74" t="str">
        <f ca="1">IFERROR(__xludf.DUMMYFUNCTION("IF(REGEXMATCH(A14641,""wealth planning""),""Script 1"",""-"")"),"-")</f>
        <v>-</v>
      </c>
      <c r="C14641" s="74">
        <f t="shared" si="114"/>
        <v>0</v>
      </c>
      <c r="D14641" s="74">
        <f t="shared" si="115"/>
        <v>0</v>
      </c>
    </row>
    <row r="14642" spans="1:4">
      <c r="A14642" s="74" t="s">
        <v>8850</v>
      </c>
      <c r="B14642" s="74" t="str">
        <f ca="1">IFERROR(__xludf.DUMMYFUNCTION("IF(REGEXMATCH(A14642,""wealth planning""),""Script 1"",""-"")"),"-")</f>
        <v>-</v>
      </c>
      <c r="C14642" s="74">
        <f t="shared" si="114"/>
        <v>0</v>
      </c>
      <c r="D14642" s="74">
        <f t="shared" si="115"/>
        <v>0</v>
      </c>
    </row>
    <row r="14643" spans="1:4">
      <c r="A14643" s="149">
        <v>45565</v>
      </c>
      <c r="B14643" s="74" t="str">
        <f ca="1">IFERROR(__xludf.DUMMYFUNCTION("IF(REGEXMATCH(A14643,""wealth planning""),""Script 1"",""-"")"),"#VALUE!")</f>
        <v>#VALUE!</v>
      </c>
      <c r="C14643" s="74" t="str">
        <f t="shared" si="114"/>
        <v>Nurulain Nabila</v>
      </c>
      <c r="D14643" s="74">
        <f t="shared" si="115"/>
        <v>0</v>
      </c>
    </row>
    <row r="14644" spans="1:4">
      <c r="A14644" s="149">
        <v>45565</v>
      </c>
      <c r="B14644" s="74" t="str">
        <f ca="1">IFERROR(__xludf.DUMMYFUNCTION("IF(REGEXMATCH(A14644,""wealth planning""),""Script 1"",""-"")"),"#VALUE!")</f>
        <v>#VALUE!</v>
      </c>
      <c r="C14644" s="149">
        <f t="shared" si="114"/>
        <v>45565</v>
      </c>
      <c r="D14644" s="74">
        <f t="shared" si="115"/>
        <v>0</v>
      </c>
    </row>
    <row r="14645" spans="1:4">
      <c r="A14645" s="74" t="s">
        <v>8851</v>
      </c>
      <c r="B14645" s="74" t="str">
        <f ca="1">IFERROR(__xludf.DUMMYFUNCTION("IF(REGEXMATCH(A14645,""wealth planning""),""Script 1"",""-"")"),"Script 1")</f>
        <v>Script 1</v>
      </c>
      <c r="C14645" s="149">
        <f t="shared" si="114"/>
        <v>45565</v>
      </c>
      <c r="D14645" s="74" t="str">
        <f t="shared" si="115"/>
        <v>Nurulain Nabila</v>
      </c>
    </row>
    <row r="14646" spans="1:4">
      <c r="A14646" s="74"/>
      <c r="B14646" s="74" t="str">
        <f ca="1">IFERROR(__xludf.DUMMYFUNCTION("IF(REGEXMATCH(A14646,""wealth planning""),""Script 1"",""-"")"),"-")</f>
        <v>-</v>
      </c>
      <c r="C14646" s="74" t="str">
        <f t="shared" si="114"/>
        <v>You: Hai assalamualaikum Nurulain,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646" s="149">
        <f t="shared" si="115"/>
        <v>45565</v>
      </c>
    </row>
    <row r="14647" spans="1:4">
      <c r="B14647" s="74" t="str">
        <f ca="1">IFERROR(__xludf.DUMMYFUNCTION("IF(REGEXMATCH(A14647,""wealth planning""),""Script 1"",""-"")"),"-")</f>
        <v>-</v>
      </c>
      <c r="C14647" s="74">
        <f t="shared" si="114"/>
        <v>0</v>
      </c>
      <c r="D14647" s="149">
        <f t="shared" si="115"/>
        <v>45565</v>
      </c>
    </row>
    <row r="14648" spans="1:4">
      <c r="B14648" s="74" t="str">
        <f ca="1">IFERROR(__xludf.DUMMYFUNCTION("IF(REGEXMATCH(A14648,""wealth planning""),""Script 1"",""-"")"),"-")</f>
        <v>-</v>
      </c>
      <c r="C14648" s="74">
        <f t="shared" si="114"/>
        <v>0</v>
      </c>
      <c r="D14648" s="74" t="str">
        <f t="shared" si="115"/>
        <v>You: Hai assalamualaikum Nurulain,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649" spans="1:4">
      <c r="A14649" s="74" t="s">
        <v>8853</v>
      </c>
      <c r="B14649" s="74" t="str">
        <f ca="1">IFERROR(__xludf.DUMMYFUNCTION("IF(REGEXMATCH(A14649,""wealth planning""),""Script 1"",""-"")"),"-")</f>
        <v>-</v>
      </c>
      <c r="C14649" s="74">
        <f t="shared" si="114"/>
        <v>0</v>
      </c>
      <c r="D14649" s="74">
        <f t="shared" si="115"/>
        <v>0</v>
      </c>
    </row>
    <row r="14650" spans="1:4">
      <c r="A14650" s="74" t="s">
        <v>8854</v>
      </c>
      <c r="B14650" s="74" t="str">
        <f ca="1">IFERROR(__xludf.DUMMYFUNCTION("IF(REGEXMATCH(A14650,""wealth planning""),""Script 1"",""-"")"),"-")</f>
        <v>-</v>
      </c>
      <c r="C14650" s="74" t="str">
        <f t="shared" si="114"/>
        <v>Nur Azilah MZStatus is reachable</v>
      </c>
      <c r="D14650" s="74">
        <f t="shared" si="115"/>
        <v>0</v>
      </c>
    </row>
    <row r="14651" spans="1:4">
      <c r="A14651" s="149">
        <v>45565</v>
      </c>
      <c r="B14651" s="74" t="str">
        <f ca="1">IFERROR(__xludf.DUMMYFUNCTION("IF(REGEXMATCH(A14651,""wealth planning""),""Script 1"",""-"")"),"#VALUE!")</f>
        <v>#VALUE!</v>
      </c>
      <c r="C14651" s="74" t="str">
        <f t="shared" si="114"/>
        <v>Nur Azilah MZ</v>
      </c>
      <c r="D14651" s="74">
        <f t="shared" si="115"/>
        <v>0</v>
      </c>
    </row>
    <row r="14652" spans="1:4">
      <c r="A14652" s="149">
        <v>45565</v>
      </c>
      <c r="B14652" s="74" t="str">
        <f ca="1">IFERROR(__xludf.DUMMYFUNCTION("IF(REGEXMATCH(A14652,""wealth planning""),""Script 1"",""-"")"),"#VALUE!")</f>
        <v>#VALUE!</v>
      </c>
      <c r="C14652" s="149">
        <f t="shared" si="114"/>
        <v>45565</v>
      </c>
      <c r="D14652" s="74" t="str">
        <f t="shared" si="115"/>
        <v>Nur Azilah MZStatus is reachable</v>
      </c>
    </row>
    <row r="14653" spans="1:4">
      <c r="A14653" s="74" t="s">
        <v>8855</v>
      </c>
      <c r="B14653" s="74" t="str">
        <f ca="1">IFERROR(__xludf.DUMMYFUNCTION("IF(REGEXMATCH(A14653,""wealth planning""),""Script 1"",""-"")"),"Script 1")</f>
        <v>Script 1</v>
      </c>
      <c r="C14653" s="149">
        <f t="shared" si="114"/>
        <v>45565</v>
      </c>
      <c r="D14653" s="74" t="str">
        <f t="shared" si="115"/>
        <v>Nur Azilah MZ</v>
      </c>
    </row>
    <row r="14654" spans="1:4">
      <c r="A14654" s="74"/>
      <c r="B14654" s="74" t="str">
        <f ca="1">IFERROR(__xludf.DUMMYFUNCTION("IF(REGEXMATCH(A14654,""wealth planning""),""Script 1"",""-"")"),"-")</f>
        <v>-</v>
      </c>
      <c r="C14654" s="74" t="str">
        <f t="shared" si="114"/>
        <v>You: Hai assalamualaikum Nur Azilah,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654" s="149">
        <f t="shared" si="115"/>
        <v>45565</v>
      </c>
    </row>
    <row r="14655" spans="1:4">
      <c r="B14655" s="74" t="str">
        <f ca="1">IFERROR(__xludf.DUMMYFUNCTION("IF(REGEXMATCH(A14655,""wealth planning""),""Script 1"",""-"")"),"-")</f>
        <v>-</v>
      </c>
      <c r="C14655" s="74">
        <f t="shared" si="114"/>
        <v>0</v>
      </c>
      <c r="D14655" s="149">
        <f t="shared" si="115"/>
        <v>45565</v>
      </c>
    </row>
    <row r="14656" spans="1:4">
      <c r="B14656" s="74" t="str">
        <f ca="1">IFERROR(__xludf.DUMMYFUNCTION("IF(REGEXMATCH(A14656,""wealth planning""),""Script 1"",""-"")"),"-")</f>
        <v>-</v>
      </c>
      <c r="C14656" s="74">
        <f t="shared" si="114"/>
        <v>0</v>
      </c>
      <c r="D14656" s="74" t="str">
        <f t="shared" si="115"/>
        <v>You: Hai assalamualaikum Nur Azilah,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657" spans="1:4">
      <c r="A14657" s="74" t="s">
        <v>8857</v>
      </c>
      <c r="B14657" s="74" t="str">
        <f ca="1">IFERROR(__xludf.DUMMYFUNCTION("IF(REGEXMATCH(A14657,""wealth planning""),""Script 1"",""-"")"),"-")</f>
        <v>-</v>
      </c>
      <c r="C14657" s="74">
        <f t="shared" si="114"/>
        <v>0</v>
      </c>
      <c r="D14657" s="74">
        <f t="shared" si="115"/>
        <v>0</v>
      </c>
    </row>
    <row r="14658" spans="1:4">
      <c r="A14658" s="74" t="s">
        <v>8857</v>
      </c>
      <c r="B14658" s="74" t="str">
        <f ca="1">IFERROR(__xludf.DUMMYFUNCTION("IF(REGEXMATCH(A14658,""wealth planning""),""Script 1"",""-"")"),"-")</f>
        <v>-</v>
      </c>
      <c r="C14658" s="74" t="str">
        <f t="shared" si="114"/>
        <v>Hani Mastura</v>
      </c>
      <c r="D14658" s="74">
        <f t="shared" si="115"/>
        <v>0</v>
      </c>
    </row>
    <row r="14659" spans="1:4">
      <c r="A14659" s="149">
        <v>45565</v>
      </c>
      <c r="B14659" s="74" t="str">
        <f ca="1">IFERROR(__xludf.DUMMYFUNCTION("IF(REGEXMATCH(A14659,""wealth planning""),""Script 1"",""-"")"),"#VALUE!")</f>
        <v>#VALUE!</v>
      </c>
      <c r="C14659" s="74" t="str">
        <f t="shared" si="114"/>
        <v>Hani Mastura</v>
      </c>
      <c r="D14659" s="74">
        <f t="shared" si="115"/>
        <v>0</v>
      </c>
    </row>
    <row r="14660" spans="1:4">
      <c r="A14660" s="149">
        <v>45565</v>
      </c>
      <c r="B14660" s="74" t="str">
        <f ca="1">IFERROR(__xludf.DUMMYFUNCTION("IF(REGEXMATCH(A14660,""wealth planning""),""Script 1"",""-"")"),"#VALUE!")</f>
        <v>#VALUE!</v>
      </c>
      <c r="C14660" s="149">
        <f t="shared" si="114"/>
        <v>45565</v>
      </c>
      <c r="D14660" s="74" t="str">
        <f t="shared" si="115"/>
        <v>Hani Mastura</v>
      </c>
    </row>
    <row r="14661" spans="1:4">
      <c r="A14661" s="74" t="s">
        <v>8858</v>
      </c>
      <c r="B14661" s="74" t="str">
        <f ca="1">IFERROR(__xludf.DUMMYFUNCTION("IF(REGEXMATCH(A14661,""wealth planning""),""Script 1"",""-"")"),"Script 1")</f>
        <v>Script 1</v>
      </c>
      <c r="C14661" s="149">
        <f t="shared" si="114"/>
        <v>45565</v>
      </c>
      <c r="D14661" s="74" t="str">
        <f t="shared" si="115"/>
        <v>Hani Mastura</v>
      </c>
    </row>
    <row r="14662" spans="1:4">
      <c r="A14662" s="74"/>
      <c r="B14662" s="74" t="str">
        <f ca="1">IFERROR(__xludf.DUMMYFUNCTION("IF(REGEXMATCH(A14662,""wealth planning""),""Script 1"",""-"")"),"-")</f>
        <v>-</v>
      </c>
      <c r="C14662" s="74" t="str">
        <f t="shared" si="114"/>
        <v>You: Hai assalamualaikum Hani Mastura,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662" s="149">
        <f t="shared" si="115"/>
        <v>45565</v>
      </c>
    </row>
    <row r="14663" spans="1:4">
      <c r="B14663" s="74" t="str">
        <f ca="1">IFERROR(__xludf.DUMMYFUNCTION("IF(REGEXMATCH(A14663,""wealth planning""),""Script 1"",""-"")"),"-")</f>
        <v>-</v>
      </c>
      <c r="C14663" s="74">
        <f t="shared" si="114"/>
        <v>0</v>
      </c>
      <c r="D14663" s="149">
        <f t="shared" si="115"/>
        <v>45565</v>
      </c>
    </row>
    <row r="14664" spans="1:4">
      <c r="B14664" s="74" t="str">
        <f ca="1">IFERROR(__xludf.DUMMYFUNCTION("IF(REGEXMATCH(A14664,""wealth planning""),""Script 1"",""-"")"),"-")</f>
        <v>-</v>
      </c>
      <c r="C14664" s="74">
        <f t="shared" si="114"/>
        <v>0</v>
      </c>
      <c r="D14664" s="74" t="str">
        <f t="shared" si="115"/>
        <v>You: Hai assalamualaikum Hani Mastura,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665" spans="1:4">
      <c r="B14665" s="74" t="str">
        <f ca="1">IFERROR(__xludf.DUMMYFUNCTION("IF(REGEXMATCH(A14665,""wealth planning""),""Script 1"",""-"")"),"-")</f>
        <v>-</v>
      </c>
      <c r="C14665" s="74">
        <f t="shared" si="114"/>
        <v>0</v>
      </c>
      <c r="D14665" s="74">
        <f t="shared" si="115"/>
        <v>0</v>
      </c>
    </row>
    <row r="14666" spans="1:4">
      <c r="A14666" s="74" t="s">
        <v>8861</v>
      </c>
      <c r="B14666" s="74" t="str">
        <f ca="1">IFERROR(__xludf.DUMMYFUNCTION("IF(REGEXMATCH(A14666,""wealth planning""),""Script 1"",""-"")"),"-")</f>
        <v>-</v>
      </c>
      <c r="C14666" s="74">
        <f t="shared" si="114"/>
        <v>0</v>
      </c>
      <c r="D14666" s="74">
        <f t="shared" si="115"/>
        <v>0</v>
      </c>
    </row>
    <row r="14667" spans="1:4">
      <c r="A14667" s="149">
        <v>45565</v>
      </c>
      <c r="B14667" s="74" t="str">
        <f ca="1">IFERROR(__xludf.DUMMYFUNCTION("IF(REGEXMATCH(A14667,""wealth planning""),""Script 1"",""-"")"),"#VALUE!")</f>
        <v>#VALUE!</v>
      </c>
      <c r="C14667" s="74" t="str">
        <f t="shared" si="114"/>
        <v>Mizah Zanian</v>
      </c>
      <c r="D14667" s="74">
        <f t="shared" si="115"/>
        <v>0</v>
      </c>
    </row>
    <row r="14668" spans="1:4">
      <c r="A14668" s="149">
        <v>45565</v>
      </c>
      <c r="B14668" s="74" t="str">
        <f ca="1">IFERROR(__xludf.DUMMYFUNCTION("IF(REGEXMATCH(A14668,""wealth planning""),""Script 1"",""-"")"),"#VALUE!")</f>
        <v>#VALUE!</v>
      </c>
      <c r="C14668" s="149">
        <f t="shared" si="114"/>
        <v>45565</v>
      </c>
      <c r="D14668" s="74">
        <f t="shared" si="115"/>
        <v>0</v>
      </c>
    </row>
    <row r="14669" spans="1:4">
      <c r="A14669" s="74" t="s">
        <v>8862</v>
      </c>
      <c r="B14669" s="74" t="str">
        <f ca="1">IFERROR(__xludf.DUMMYFUNCTION("IF(REGEXMATCH(A14669,""wealth planning""),""Script 1"",""-"")"),"Script 1")</f>
        <v>Script 1</v>
      </c>
      <c r="C14669" s="149">
        <f t="shared" si="114"/>
        <v>45565</v>
      </c>
      <c r="D14669" s="74" t="str">
        <f t="shared" si="115"/>
        <v>Mizah Zanian</v>
      </c>
    </row>
    <row r="14670" spans="1:4">
      <c r="A14670" s="74"/>
      <c r="B14670" s="74" t="str">
        <f ca="1">IFERROR(__xludf.DUMMYFUNCTION("IF(REGEXMATCH(A14670,""wealth planning""),""Script 1"",""-"")"),"-")</f>
        <v>-</v>
      </c>
      <c r="C14670" s="74" t="str">
        <f t="shared" si="114"/>
        <v>You: Hai assalamualaikum Mizah,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670" s="149">
        <f t="shared" si="115"/>
        <v>45565</v>
      </c>
    </row>
    <row r="14671" spans="1:4">
      <c r="B14671" s="74" t="str">
        <f ca="1">IFERROR(__xludf.DUMMYFUNCTION("IF(REGEXMATCH(A14671,""wealth planning""),""Script 1"",""-"")"),"-")</f>
        <v>-</v>
      </c>
      <c r="C14671" s="74">
        <f t="shared" si="114"/>
        <v>0</v>
      </c>
      <c r="D14671" s="149">
        <f t="shared" si="115"/>
        <v>45565</v>
      </c>
    </row>
    <row r="14672" spans="1:4">
      <c r="B14672" s="74" t="str">
        <f ca="1">IFERROR(__xludf.DUMMYFUNCTION("IF(REGEXMATCH(A14672,""wealth planning""),""Script 1"",""-"")"),"-")</f>
        <v>-</v>
      </c>
      <c r="C14672" s="74">
        <f t="shared" si="114"/>
        <v>0</v>
      </c>
      <c r="D14672" s="74" t="str">
        <f t="shared" si="115"/>
        <v>You: Hai assalamualaikum Mizah,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673" spans="1:4">
      <c r="B14673" s="74" t="str">
        <f ca="1">IFERROR(__xludf.DUMMYFUNCTION("IF(REGEXMATCH(A14673,""wealth planning""),""Script 1"",""-"")"),"-")</f>
        <v>-</v>
      </c>
      <c r="C14673" s="74">
        <f t="shared" si="114"/>
        <v>0</v>
      </c>
      <c r="D14673" s="74">
        <f t="shared" si="115"/>
        <v>0</v>
      </c>
    </row>
    <row r="14674" spans="1:4">
      <c r="A14674" s="74" t="s">
        <v>8865</v>
      </c>
      <c r="B14674" s="74" t="str">
        <f ca="1">IFERROR(__xludf.DUMMYFUNCTION("IF(REGEXMATCH(A14674,""wealth planning""),""Script 1"",""-"")"),"-")</f>
        <v>-</v>
      </c>
      <c r="C14674" s="74">
        <f t="shared" si="114"/>
        <v>0</v>
      </c>
      <c r="D14674" s="74">
        <f t="shared" si="115"/>
        <v>0</v>
      </c>
    </row>
    <row r="14675" spans="1:4">
      <c r="A14675" s="149">
        <v>45565</v>
      </c>
      <c r="B14675" s="74" t="str">
        <f ca="1">IFERROR(__xludf.DUMMYFUNCTION("IF(REGEXMATCH(A14675,""wealth planning""),""Script 1"",""-"")"),"#VALUE!")</f>
        <v>#VALUE!</v>
      </c>
      <c r="C14675" s="74" t="str">
        <f t="shared" si="114"/>
        <v>Ridhwan Aiman</v>
      </c>
      <c r="D14675" s="74">
        <f t="shared" si="115"/>
        <v>0</v>
      </c>
    </row>
    <row r="14676" spans="1:4">
      <c r="A14676" s="149">
        <v>45565</v>
      </c>
      <c r="B14676" s="74" t="str">
        <f ca="1">IFERROR(__xludf.DUMMYFUNCTION("IF(REGEXMATCH(A14676,""wealth planning""),""Script 1"",""-"")"),"#VALUE!")</f>
        <v>#VALUE!</v>
      </c>
      <c r="C14676" s="149">
        <f t="shared" si="114"/>
        <v>45565</v>
      </c>
      <c r="D14676" s="74">
        <f t="shared" si="115"/>
        <v>0</v>
      </c>
    </row>
    <row r="14677" spans="1:4">
      <c r="A14677" s="74" t="s">
        <v>4798</v>
      </c>
      <c r="B14677" s="74" t="str">
        <f ca="1">IFERROR(__xludf.DUMMYFUNCTION("IF(REGEXMATCH(A14677,""wealth planning""),""Script 1"",""-"")"),"Script 1")</f>
        <v>Script 1</v>
      </c>
      <c r="C14677" s="149">
        <f t="shared" si="114"/>
        <v>45565</v>
      </c>
      <c r="D14677" s="74" t="str">
        <f t="shared" si="115"/>
        <v>Ridhwan Aiman</v>
      </c>
    </row>
    <row r="14678" spans="1:4">
      <c r="A14678" s="74"/>
      <c r="B14678" s="74" t="str">
        <f ca="1">IFERROR(__xludf.DUMMYFUNCTION("IF(REGEXMATCH(A14678,""wealth planning""),""Script 1"",""-"")"),"-")</f>
        <v>-</v>
      </c>
      <c r="C14678" s="74" t="str">
        <f t="shared" si="114"/>
        <v>You: Hai assalamualaikum tuan Ridhwan,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678" s="149">
        <f t="shared" si="115"/>
        <v>45565</v>
      </c>
    </row>
    <row r="14679" spans="1:4">
      <c r="B14679" s="74" t="str">
        <f ca="1">IFERROR(__xludf.DUMMYFUNCTION("IF(REGEXMATCH(A14679,""wealth planning""),""Script 1"",""-"")"),"-")</f>
        <v>-</v>
      </c>
      <c r="C14679" s="74">
        <f t="shared" si="114"/>
        <v>0</v>
      </c>
      <c r="D14679" s="149">
        <f t="shared" si="115"/>
        <v>45565</v>
      </c>
    </row>
    <row r="14680" spans="1:4">
      <c r="B14680" s="74" t="str">
        <f ca="1">IFERROR(__xludf.DUMMYFUNCTION("IF(REGEXMATCH(A14680,""wealth planning""),""Script 1"",""-"")"),"-")</f>
        <v>-</v>
      </c>
      <c r="C14680" s="74">
        <f t="shared" si="114"/>
        <v>0</v>
      </c>
      <c r="D14680" s="74" t="str">
        <f t="shared" si="115"/>
        <v>You: Hai assalamualaikum tuan Ridhwan,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681" spans="1:4">
      <c r="A14681" s="74" t="s">
        <v>8867</v>
      </c>
      <c r="B14681" s="74" t="str">
        <f ca="1">IFERROR(__xludf.DUMMYFUNCTION("IF(REGEXMATCH(A14681,""wealth planning""),""Script 1"",""-"")"),"-")</f>
        <v>-</v>
      </c>
      <c r="C14681" s="74">
        <f t="shared" si="114"/>
        <v>0</v>
      </c>
      <c r="D14681" s="74">
        <f t="shared" si="115"/>
        <v>0</v>
      </c>
    </row>
    <row r="14682" spans="1:4">
      <c r="A14682" s="74" t="s">
        <v>8868</v>
      </c>
      <c r="B14682" s="74" t="str">
        <f ca="1">IFERROR(__xludf.DUMMYFUNCTION("IF(REGEXMATCH(A14682,""wealth planning""),""Script 1"",""-"")"),"-")</f>
        <v>-</v>
      </c>
      <c r="C14682" s="74" t="str">
        <f t="shared" si="114"/>
        <v>Mohammad SyahiranStatus is reachable</v>
      </c>
      <c r="D14682" s="74">
        <f t="shared" si="115"/>
        <v>0</v>
      </c>
    </row>
    <row r="14683" spans="1:4">
      <c r="A14683" s="149">
        <v>45565</v>
      </c>
      <c r="B14683" s="74" t="str">
        <f ca="1">IFERROR(__xludf.DUMMYFUNCTION("IF(REGEXMATCH(A14683,""wealth planning""),""Script 1"",""-"")"),"#VALUE!")</f>
        <v>#VALUE!</v>
      </c>
      <c r="C14683" s="74" t="str">
        <f t="shared" si="114"/>
        <v>Mohammad Syahiran</v>
      </c>
      <c r="D14683" s="74">
        <f t="shared" si="115"/>
        <v>0</v>
      </c>
    </row>
    <row r="14684" spans="1:4">
      <c r="A14684" s="149">
        <v>45565</v>
      </c>
      <c r="B14684" s="74" t="str">
        <f ca="1">IFERROR(__xludf.DUMMYFUNCTION("IF(REGEXMATCH(A14684,""wealth planning""),""Script 1"",""-"")"),"#VALUE!")</f>
        <v>#VALUE!</v>
      </c>
      <c r="C14684" s="149">
        <f t="shared" si="114"/>
        <v>45565</v>
      </c>
      <c r="D14684" s="74" t="str">
        <f t="shared" si="115"/>
        <v>Mohammad SyahiranStatus is reachable</v>
      </c>
    </row>
    <row r="14685" spans="1:4">
      <c r="A14685" s="74" t="s">
        <v>8869</v>
      </c>
      <c r="B14685" s="74" t="str">
        <f ca="1">IFERROR(__xludf.DUMMYFUNCTION("IF(REGEXMATCH(A14685,""wealth planning""),""Script 1"",""-"")"),"Script 1")</f>
        <v>Script 1</v>
      </c>
      <c r="C14685" s="149">
        <f t="shared" si="114"/>
        <v>45565</v>
      </c>
      <c r="D14685" s="74" t="str">
        <f t="shared" si="115"/>
        <v>Mohammad Syahiran</v>
      </c>
    </row>
    <row r="14686" spans="1:4">
      <c r="A14686" s="74"/>
      <c r="B14686" s="74" t="str">
        <f ca="1">IFERROR(__xludf.DUMMYFUNCTION("IF(REGEXMATCH(A14686,""wealth planning""),""Script 1"",""-"")"),"-")</f>
        <v>-</v>
      </c>
      <c r="C14686" s="74" t="str">
        <f t="shared" si="114"/>
        <v>You: Hai assalamualaikum Syahiran,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686" s="149">
        <f t="shared" si="115"/>
        <v>45565</v>
      </c>
    </row>
    <row r="14687" spans="1:4">
      <c r="B14687" s="74" t="str">
        <f ca="1">IFERROR(__xludf.DUMMYFUNCTION("IF(REGEXMATCH(A14687,""wealth planning""),""Script 1"",""-"")"),"-")</f>
        <v>-</v>
      </c>
      <c r="C14687" s="74">
        <f t="shared" si="114"/>
        <v>0</v>
      </c>
      <c r="D14687" s="149">
        <f t="shared" si="115"/>
        <v>45565</v>
      </c>
    </row>
    <row r="14688" spans="1:4">
      <c r="B14688" s="74" t="str">
        <f ca="1">IFERROR(__xludf.DUMMYFUNCTION("IF(REGEXMATCH(A14688,""wealth planning""),""Script 1"",""-"")"),"-")</f>
        <v>-</v>
      </c>
      <c r="C14688" s="74">
        <f t="shared" si="114"/>
        <v>0</v>
      </c>
      <c r="D14688" s="74" t="str">
        <f t="shared" si="115"/>
        <v>You: Hai assalamualaikum Syahiran,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689" spans="1:4">
      <c r="B14689" s="74" t="str">
        <f ca="1">IFERROR(__xludf.DUMMYFUNCTION("IF(REGEXMATCH(A14689,""wealth planning""),""Script 1"",""-"")"),"-")</f>
        <v>-</v>
      </c>
      <c r="C14689" s="74">
        <f t="shared" si="114"/>
        <v>0</v>
      </c>
      <c r="D14689" s="74">
        <f t="shared" si="115"/>
        <v>0</v>
      </c>
    </row>
    <row r="14690" spans="1:4">
      <c r="A14690" s="74" t="s">
        <v>8872</v>
      </c>
      <c r="B14690" s="74" t="str">
        <f ca="1">IFERROR(__xludf.DUMMYFUNCTION("IF(REGEXMATCH(A14690,""wealth planning""),""Script 1"",""-"")"),"-")</f>
        <v>-</v>
      </c>
      <c r="C14690" s="74">
        <f t="shared" si="114"/>
        <v>0</v>
      </c>
      <c r="D14690" s="74">
        <f t="shared" si="115"/>
        <v>0</v>
      </c>
    </row>
    <row r="14691" spans="1:4">
      <c r="A14691" s="149">
        <v>45565</v>
      </c>
      <c r="B14691" s="74" t="str">
        <f ca="1">IFERROR(__xludf.DUMMYFUNCTION("IF(REGEXMATCH(A14691,""wealth planning""),""Script 1"",""-"")"),"#VALUE!")</f>
        <v>#VALUE!</v>
      </c>
      <c r="C14691" s="74" t="str">
        <f t="shared" si="114"/>
        <v>Amirul Khairuldin</v>
      </c>
      <c r="D14691" s="74">
        <f t="shared" si="115"/>
        <v>0</v>
      </c>
    </row>
    <row r="14692" spans="1:4">
      <c r="A14692" s="149">
        <v>45565</v>
      </c>
      <c r="B14692" s="74" t="str">
        <f ca="1">IFERROR(__xludf.DUMMYFUNCTION("IF(REGEXMATCH(A14692,""wealth planning""),""Script 1"",""-"")"),"#VALUE!")</f>
        <v>#VALUE!</v>
      </c>
      <c r="C14692" s="149">
        <f t="shared" si="114"/>
        <v>45565</v>
      </c>
      <c r="D14692" s="74">
        <f t="shared" si="115"/>
        <v>0</v>
      </c>
    </row>
    <row r="14693" spans="1:4">
      <c r="A14693" s="74" t="s">
        <v>2914</v>
      </c>
      <c r="B14693" s="74" t="str">
        <f ca="1">IFERROR(__xludf.DUMMYFUNCTION("IF(REGEXMATCH(A14693,""wealth planning""),""Script 1"",""-"")"),"Script 1")</f>
        <v>Script 1</v>
      </c>
      <c r="C14693" s="149">
        <f t="shared" si="114"/>
        <v>45565</v>
      </c>
      <c r="D14693" s="74" t="str">
        <f t="shared" si="115"/>
        <v>Amirul Khairuldin</v>
      </c>
    </row>
    <row r="14694" spans="1:4">
      <c r="A14694" s="74"/>
      <c r="B14694" s="74" t="str">
        <f ca="1">IFERROR(__xludf.DUMMYFUNCTION("IF(REGEXMATCH(A14694,""wealth planning""),""Script 1"",""-"")"),"-")</f>
        <v>-</v>
      </c>
      <c r="C14694" s="74" t="str">
        <f t="shared" si="114"/>
        <v>You: Hai assalamualaikum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694" s="149">
        <f t="shared" si="115"/>
        <v>45565</v>
      </c>
    </row>
    <row r="14695" spans="1:4">
      <c r="B14695" s="74" t="str">
        <f ca="1">IFERROR(__xludf.DUMMYFUNCTION("IF(REGEXMATCH(A14695,""wealth planning""),""Script 1"",""-"")"),"-")</f>
        <v>-</v>
      </c>
      <c r="C14695" s="74">
        <f t="shared" si="114"/>
        <v>0</v>
      </c>
      <c r="D14695" s="149">
        <f t="shared" si="115"/>
        <v>45565</v>
      </c>
    </row>
    <row r="14696" spans="1:4">
      <c r="B14696" s="74" t="str">
        <f ca="1">IFERROR(__xludf.DUMMYFUNCTION("IF(REGEXMATCH(A14696,""wealth planning""),""Script 1"",""-"")"),"-")</f>
        <v>-</v>
      </c>
      <c r="C14696" s="74">
        <f t="shared" si="114"/>
        <v>0</v>
      </c>
      <c r="D14696" s="74" t="str">
        <f t="shared" si="115"/>
        <v>You: Hai assalamualaikum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697" spans="1:4">
      <c r="A14697" s="74" t="s">
        <v>8874</v>
      </c>
      <c r="B14697" s="74" t="str">
        <f ca="1">IFERROR(__xludf.DUMMYFUNCTION("IF(REGEXMATCH(A14697,""wealth planning""),""Script 1"",""-"")"),"-")</f>
        <v>-</v>
      </c>
      <c r="C14697" s="74">
        <f t="shared" si="114"/>
        <v>0</v>
      </c>
      <c r="D14697" s="74">
        <f t="shared" si="115"/>
        <v>0</v>
      </c>
    </row>
    <row r="14698" spans="1:4">
      <c r="A14698" s="74" t="s">
        <v>8875</v>
      </c>
      <c r="B14698" s="74" t="str">
        <f ca="1">IFERROR(__xludf.DUMMYFUNCTION("IF(REGEXMATCH(A14698,""wealth planning""),""Script 1"",""-"")"),"-")</f>
        <v>-</v>
      </c>
      <c r="C14698" s="74" t="str">
        <f t="shared" si="114"/>
        <v>Nadila NorsaidiStatus is reachable</v>
      </c>
      <c r="D14698" s="74">
        <f t="shared" si="115"/>
        <v>0</v>
      </c>
    </row>
    <row r="14699" spans="1:4">
      <c r="A14699" s="149">
        <v>45565</v>
      </c>
      <c r="B14699" s="74" t="str">
        <f ca="1">IFERROR(__xludf.DUMMYFUNCTION("IF(REGEXMATCH(A14699,""wealth planning""),""Script 1"",""-"")"),"#VALUE!")</f>
        <v>#VALUE!</v>
      </c>
      <c r="C14699" s="74" t="str">
        <f t="shared" si="114"/>
        <v>Nadila Norsaidi</v>
      </c>
      <c r="D14699" s="74">
        <f t="shared" si="115"/>
        <v>0</v>
      </c>
    </row>
    <row r="14700" spans="1:4">
      <c r="A14700" s="149">
        <v>45565</v>
      </c>
      <c r="B14700" s="74" t="str">
        <f ca="1">IFERROR(__xludf.DUMMYFUNCTION("IF(REGEXMATCH(A14700,""wealth planning""),""Script 1"",""-"")"),"#VALUE!")</f>
        <v>#VALUE!</v>
      </c>
      <c r="C14700" s="149">
        <f t="shared" si="114"/>
        <v>45565</v>
      </c>
      <c r="D14700" s="74" t="str">
        <f t="shared" si="115"/>
        <v>Nadila NorsaidiStatus is reachable</v>
      </c>
    </row>
    <row r="14701" spans="1:4">
      <c r="A14701" s="74" t="s">
        <v>8876</v>
      </c>
      <c r="B14701" s="74" t="str">
        <f ca="1">IFERROR(__xludf.DUMMYFUNCTION("IF(REGEXMATCH(A14701,""wealth planning""),""Script 1"",""-"")"),"Script 1")</f>
        <v>Script 1</v>
      </c>
      <c r="C14701" s="149">
        <f t="shared" si="114"/>
        <v>45565</v>
      </c>
      <c r="D14701" s="74" t="str">
        <f t="shared" si="115"/>
        <v>Nadila Norsaidi</v>
      </c>
    </row>
    <row r="14702" spans="1:4">
      <c r="A14702" s="74"/>
      <c r="B14702" s="74" t="str">
        <f ca="1">IFERROR(__xludf.DUMMYFUNCTION("IF(REGEXMATCH(A14702,""wealth planning""),""Script 1"",""-"")"),"-")</f>
        <v>-</v>
      </c>
      <c r="C14702" s="74" t="str">
        <f t="shared" si="114"/>
        <v>You: Hai assalamualaikum cik Nadila,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702" s="149">
        <f t="shared" si="115"/>
        <v>45565</v>
      </c>
    </row>
    <row r="14703" spans="1:4">
      <c r="B14703" s="74" t="str">
        <f ca="1">IFERROR(__xludf.DUMMYFUNCTION("IF(REGEXMATCH(A14703,""wealth planning""),""Script 1"",""-"")"),"-")</f>
        <v>-</v>
      </c>
      <c r="C14703" s="74">
        <f t="shared" si="114"/>
        <v>0</v>
      </c>
      <c r="D14703" s="149">
        <f t="shared" si="115"/>
        <v>45565</v>
      </c>
    </row>
    <row r="14704" spans="1:4">
      <c r="B14704" s="74" t="str">
        <f ca="1">IFERROR(__xludf.DUMMYFUNCTION("IF(REGEXMATCH(A14704,""wealth planning""),""Script 1"",""-"")"),"-")</f>
        <v>-</v>
      </c>
      <c r="C14704" s="74">
        <f t="shared" si="114"/>
        <v>0</v>
      </c>
      <c r="D14704" s="74" t="str">
        <f t="shared" si="115"/>
        <v>You: Hai assalamualaikum cik Nadila,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705" spans="1:4">
      <c r="A14705" s="74" t="s">
        <v>8878</v>
      </c>
      <c r="B14705" s="74" t="str">
        <f ca="1">IFERROR(__xludf.DUMMYFUNCTION("IF(REGEXMATCH(A14705,""wealth planning""),""Script 1"",""-"")"),"-")</f>
        <v>-</v>
      </c>
      <c r="C14705" s="74">
        <f t="shared" si="114"/>
        <v>0</v>
      </c>
      <c r="D14705" s="74">
        <f t="shared" si="115"/>
        <v>0</v>
      </c>
    </row>
    <row r="14706" spans="1:4">
      <c r="A14706" s="74" t="s">
        <v>8879</v>
      </c>
      <c r="B14706" s="74" t="str">
        <f ca="1">IFERROR(__xludf.DUMMYFUNCTION("IF(REGEXMATCH(A14706,""wealth planning""),""Script 1"",""-"")"),"-")</f>
        <v>-</v>
      </c>
      <c r="C14706" s="74" t="str">
        <f t="shared" si="114"/>
        <v>Muhammad Ady NuqmanStatus is reachable</v>
      </c>
      <c r="D14706" s="74">
        <f t="shared" si="115"/>
        <v>0</v>
      </c>
    </row>
    <row r="14707" spans="1:4">
      <c r="A14707" s="149">
        <v>45565</v>
      </c>
      <c r="B14707" s="74" t="str">
        <f ca="1">IFERROR(__xludf.DUMMYFUNCTION("IF(REGEXMATCH(A14707,""wealth planning""),""Script 1"",""-"")"),"#VALUE!")</f>
        <v>#VALUE!</v>
      </c>
      <c r="C14707" s="74" t="str">
        <f t="shared" si="114"/>
        <v>Muhammad Ady Nuqman</v>
      </c>
      <c r="D14707" s="74">
        <f t="shared" si="115"/>
        <v>0</v>
      </c>
    </row>
    <row r="14708" spans="1:4">
      <c r="A14708" s="149">
        <v>45565</v>
      </c>
      <c r="B14708" s="74" t="str">
        <f ca="1">IFERROR(__xludf.DUMMYFUNCTION("IF(REGEXMATCH(A14708,""wealth planning""),""Script 1"",""-"")"),"#VALUE!")</f>
        <v>#VALUE!</v>
      </c>
      <c r="C14708" s="149">
        <f t="shared" si="114"/>
        <v>45565</v>
      </c>
      <c r="D14708" s="74" t="str">
        <f t="shared" si="115"/>
        <v>Muhammad Ady NuqmanStatus is reachable</v>
      </c>
    </row>
    <row r="14709" spans="1:4">
      <c r="A14709" s="74" t="s">
        <v>8880</v>
      </c>
      <c r="B14709" s="74" t="str">
        <f ca="1">IFERROR(__xludf.DUMMYFUNCTION("IF(REGEXMATCH(A14709,""wealth planning""),""Script 1"",""-"")"),"Script 1")</f>
        <v>Script 1</v>
      </c>
      <c r="C14709" s="149">
        <f t="shared" si="114"/>
        <v>45565</v>
      </c>
      <c r="D14709" s="74" t="str">
        <f t="shared" si="115"/>
        <v>Muhammad Ady Nuqman</v>
      </c>
    </row>
    <row r="14710" spans="1:4">
      <c r="A14710" s="74"/>
      <c r="B14710" s="74" t="str">
        <f ca="1">IFERROR(__xludf.DUMMYFUNCTION("IF(REGEXMATCH(A14710,""wealth planning""),""Script 1"",""-"")"),"-")</f>
        <v>-</v>
      </c>
      <c r="C14710" s="74" t="str">
        <f t="shared" si="114"/>
        <v>You: Hai assalamualaikum Ady Nuqman,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710" s="149">
        <f t="shared" si="115"/>
        <v>45565</v>
      </c>
    </row>
    <row r="14711" spans="1:4">
      <c r="B14711" s="74" t="str">
        <f ca="1">IFERROR(__xludf.DUMMYFUNCTION("IF(REGEXMATCH(A14711,""wealth planning""),""Script 1"",""-"")"),"-")</f>
        <v>-</v>
      </c>
      <c r="C14711" s="74">
        <f t="shared" si="114"/>
        <v>0</v>
      </c>
      <c r="D14711" s="149">
        <f t="shared" si="115"/>
        <v>45565</v>
      </c>
    </row>
    <row r="14712" spans="1:4">
      <c r="B14712" s="74" t="str">
        <f ca="1">IFERROR(__xludf.DUMMYFUNCTION("IF(REGEXMATCH(A14712,""wealth planning""),""Script 1"",""-"")"),"-")</f>
        <v>-</v>
      </c>
      <c r="C14712" s="74">
        <f t="shared" si="114"/>
        <v>0</v>
      </c>
      <c r="D14712" s="74" t="str">
        <f t="shared" si="115"/>
        <v>You: Hai assalamualaikum Ady Nuqman,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713" spans="1:4">
      <c r="B14713" s="74" t="str">
        <f ca="1">IFERROR(__xludf.DUMMYFUNCTION("IF(REGEXMATCH(A14713,""wealth planning""),""Script 1"",""-"")"),"-")</f>
        <v>-</v>
      </c>
      <c r="C14713" s="74">
        <f t="shared" si="114"/>
        <v>0</v>
      </c>
      <c r="D14713" s="74">
        <f t="shared" si="115"/>
        <v>0</v>
      </c>
    </row>
    <row r="14714" spans="1:4">
      <c r="A14714" s="74" t="s">
        <v>8883</v>
      </c>
      <c r="B14714" s="74" t="str">
        <f ca="1">IFERROR(__xludf.DUMMYFUNCTION("IF(REGEXMATCH(A14714,""wealth planning""),""Script 1"",""-"")"),"-")</f>
        <v>-</v>
      </c>
      <c r="C14714" s="74">
        <f t="shared" si="114"/>
        <v>0</v>
      </c>
      <c r="D14714" s="74">
        <f t="shared" si="115"/>
        <v>0</v>
      </c>
    </row>
    <row r="14715" spans="1:4">
      <c r="A14715" s="149">
        <v>45565</v>
      </c>
      <c r="B14715" s="74" t="str">
        <f ca="1">IFERROR(__xludf.DUMMYFUNCTION("IF(REGEXMATCH(A14715,""wealth planning""),""Script 1"",""-"")"),"#VALUE!")</f>
        <v>#VALUE!</v>
      </c>
      <c r="C14715" s="74" t="str">
        <f t="shared" si="114"/>
        <v>MUHAMMAD NUR ADLI ROSE AZMAN SHAH</v>
      </c>
      <c r="D14715" s="74">
        <f t="shared" si="115"/>
        <v>0</v>
      </c>
    </row>
    <row r="14716" spans="1:4">
      <c r="A14716" s="149">
        <v>45565</v>
      </c>
      <c r="B14716" s="74" t="str">
        <f ca="1">IFERROR(__xludf.DUMMYFUNCTION("IF(REGEXMATCH(A14716,""wealth planning""),""Script 1"",""-"")"),"#VALUE!")</f>
        <v>#VALUE!</v>
      </c>
      <c r="C14716" s="149">
        <f t="shared" si="114"/>
        <v>45565</v>
      </c>
      <c r="D14716" s="74">
        <f t="shared" si="115"/>
        <v>0</v>
      </c>
    </row>
    <row r="14717" spans="1:4">
      <c r="A14717" s="74" t="s">
        <v>8884</v>
      </c>
      <c r="B14717" s="74" t="str">
        <f ca="1">IFERROR(__xludf.DUMMYFUNCTION("IF(REGEXMATCH(A14717,""wealth planning""),""Script 1"",""-"")"),"Script 1")</f>
        <v>Script 1</v>
      </c>
      <c r="C14717" s="149">
        <f t="shared" si="114"/>
        <v>45565</v>
      </c>
      <c r="D14717" s="74" t="str">
        <f t="shared" si="115"/>
        <v>MUHAMMAD NUR ADLI ROSE AZMAN SHAH</v>
      </c>
    </row>
    <row r="14718" spans="1:4">
      <c r="A14718" s="74"/>
      <c r="B14718" s="74" t="str">
        <f ca="1">IFERROR(__xludf.DUMMYFUNCTION("IF(REGEXMATCH(A14718,""wealth planning""),""Script 1"",""-"")"),"-")</f>
        <v>-</v>
      </c>
      <c r="C14718" s="74" t="str">
        <f t="shared" si="114"/>
        <v>You: Hai assalamualaikum tuan Nur Adli Rose,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718" s="149">
        <f t="shared" si="115"/>
        <v>45565</v>
      </c>
    </row>
    <row r="14719" spans="1:4">
      <c r="B14719" s="74" t="str">
        <f ca="1">IFERROR(__xludf.DUMMYFUNCTION("IF(REGEXMATCH(A14719,""wealth planning""),""Script 1"",""-"")"),"-")</f>
        <v>-</v>
      </c>
      <c r="C14719" s="74">
        <f t="shared" si="114"/>
        <v>0</v>
      </c>
      <c r="D14719" s="149">
        <f t="shared" si="115"/>
        <v>45565</v>
      </c>
    </row>
    <row r="14720" spans="1:4">
      <c r="B14720" s="74" t="str">
        <f ca="1">IFERROR(__xludf.DUMMYFUNCTION("IF(REGEXMATCH(A14720,""wealth planning""),""Script 1"",""-"")"),"-")</f>
        <v>-</v>
      </c>
      <c r="C14720" s="74">
        <f t="shared" si="114"/>
        <v>0</v>
      </c>
      <c r="D14720" s="74" t="str">
        <f t="shared" si="115"/>
        <v>You: Hai assalamualaikum tuan Nur Adli Rose,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721" spans="1:4">
      <c r="A14721" s="74" t="s">
        <v>8886</v>
      </c>
      <c r="B14721" s="74" t="str">
        <f ca="1">IFERROR(__xludf.DUMMYFUNCTION("IF(REGEXMATCH(A14721,""wealth planning""),""Script 1"",""-"")"),"-")</f>
        <v>-</v>
      </c>
      <c r="C14721" s="74">
        <f t="shared" si="114"/>
        <v>0</v>
      </c>
      <c r="D14721" s="74">
        <f t="shared" si="115"/>
        <v>0</v>
      </c>
    </row>
    <row r="14722" spans="1:4">
      <c r="A14722" s="74" t="s">
        <v>8887</v>
      </c>
      <c r="B14722" s="74" t="str">
        <f ca="1">IFERROR(__xludf.DUMMYFUNCTION("IF(REGEXMATCH(A14722,""wealth planning""),""Script 1"",""-"")"),"-")</f>
        <v>-</v>
      </c>
      <c r="C14722" s="74" t="str">
        <f t="shared" si="114"/>
        <v>Hanna AbdullahStatus is reachable</v>
      </c>
      <c r="D14722" s="74">
        <f t="shared" si="115"/>
        <v>0</v>
      </c>
    </row>
    <row r="14723" spans="1:4">
      <c r="A14723" s="149">
        <v>45565</v>
      </c>
      <c r="B14723" s="74" t="str">
        <f ca="1">IFERROR(__xludf.DUMMYFUNCTION("IF(REGEXMATCH(A14723,""wealth planning""),""Script 1"",""-"")"),"#VALUE!")</f>
        <v>#VALUE!</v>
      </c>
      <c r="C14723" s="74" t="str">
        <f t="shared" si="114"/>
        <v>Hanna Abdullah</v>
      </c>
      <c r="D14723" s="74">
        <f t="shared" si="115"/>
        <v>0</v>
      </c>
    </row>
    <row r="14724" spans="1:4">
      <c r="A14724" s="149">
        <v>45565</v>
      </c>
      <c r="B14724" s="74" t="str">
        <f ca="1">IFERROR(__xludf.DUMMYFUNCTION("IF(REGEXMATCH(A14724,""wealth planning""),""Script 1"",""-"")"),"#VALUE!")</f>
        <v>#VALUE!</v>
      </c>
      <c r="C14724" s="149">
        <f t="shared" si="114"/>
        <v>45565</v>
      </c>
      <c r="D14724" s="74" t="str">
        <f t="shared" si="115"/>
        <v>Hanna AbdullahStatus is reachable</v>
      </c>
    </row>
    <row r="14725" spans="1:4">
      <c r="A14725" s="74" t="s">
        <v>8888</v>
      </c>
      <c r="B14725" s="74" t="str">
        <f ca="1">IFERROR(__xludf.DUMMYFUNCTION("IF(REGEXMATCH(A14725,""wealth planning""),""Script 1"",""-"")"),"Script 1")</f>
        <v>Script 1</v>
      </c>
      <c r="C14725" s="149">
        <f t="shared" si="114"/>
        <v>45565</v>
      </c>
      <c r="D14725" s="74" t="str">
        <f t="shared" si="115"/>
        <v>Hanna Abdullah</v>
      </c>
    </row>
    <row r="14726" spans="1:4">
      <c r="A14726" s="74"/>
      <c r="B14726" s="74" t="str">
        <f ca="1">IFERROR(__xludf.DUMMYFUNCTION("IF(REGEXMATCH(A14726,""wealth planning""),""Script 1"",""-"")"),"-")</f>
        <v>-</v>
      </c>
      <c r="C14726" s="74" t="str">
        <f t="shared" si="114"/>
        <v>You: Hai assalamualaikum Hanna,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726" s="149">
        <f t="shared" si="115"/>
        <v>45565</v>
      </c>
    </row>
    <row r="14727" spans="1:4">
      <c r="B14727" s="74" t="str">
        <f ca="1">IFERROR(__xludf.DUMMYFUNCTION("IF(REGEXMATCH(A14727,""wealth planning""),""Script 1"",""-"")"),"-")</f>
        <v>-</v>
      </c>
      <c r="C14727" s="74">
        <f t="shared" si="114"/>
        <v>0</v>
      </c>
      <c r="D14727" s="149">
        <f t="shared" si="115"/>
        <v>45565</v>
      </c>
    </row>
    <row r="14728" spans="1:4">
      <c r="B14728" s="74" t="str">
        <f ca="1">IFERROR(__xludf.DUMMYFUNCTION("IF(REGEXMATCH(A14728,""wealth planning""),""Script 1"",""-"")"),"-")</f>
        <v>-</v>
      </c>
      <c r="C14728" s="74">
        <f t="shared" si="114"/>
        <v>0</v>
      </c>
      <c r="D14728" s="74" t="str">
        <f t="shared" si="115"/>
        <v>You: Hai assalamualaikum Hanna,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729" spans="1:4">
      <c r="A14729" s="74" t="s">
        <v>8890</v>
      </c>
      <c r="B14729" s="74" t="str">
        <f ca="1">IFERROR(__xludf.DUMMYFUNCTION("IF(REGEXMATCH(A14729,""wealth planning""),""Script 1"",""-"")"),"-")</f>
        <v>-</v>
      </c>
      <c r="C14729" s="74">
        <f t="shared" si="114"/>
        <v>0</v>
      </c>
      <c r="D14729" s="74">
        <f t="shared" si="115"/>
        <v>0</v>
      </c>
    </row>
    <row r="14730" spans="1:4">
      <c r="A14730" s="74" t="s">
        <v>8890</v>
      </c>
      <c r="B14730" s="74" t="str">
        <f ca="1">IFERROR(__xludf.DUMMYFUNCTION("IF(REGEXMATCH(A14730,""wealth planning""),""Script 1"",""-"")"),"-")</f>
        <v>-</v>
      </c>
      <c r="C14730" s="74" t="str">
        <f t="shared" si="114"/>
        <v>Nurul Aqila Abdul Razak</v>
      </c>
      <c r="D14730" s="74">
        <f t="shared" si="115"/>
        <v>0</v>
      </c>
    </row>
    <row r="14731" spans="1:4">
      <c r="A14731" s="149">
        <v>45565</v>
      </c>
      <c r="B14731" s="74" t="str">
        <f ca="1">IFERROR(__xludf.DUMMYFUNCTION("IF(REGEXMATCH(A14731,""wealth planning""),""Script 1"",""-"")"),"#VALUE!")</f>
        <v>#VALUE!</v>
      </c>
      <c r="C14731" s="74" t="str">
        <f t="shared" si="114"/>
        <v>Nurul Aqila Abdul Razak</v>
      </c>
      <c r="D14731" s="74">
        <f t="shared" si="115"/>
        <v>0</v>
      </c>
    </row>
    <row r="14732" spans="1:4">
      <c r="A14732" s="149">
        <v>45565</v>
      </c>
      <c r="B14732" s="74" t="str">
        <f ca="1">IFERROR(__xludf.DUMMYFUNCTION("IF(REGEXMATCH(A14732,""wealth planning""),""Script 1"",""-"")"),"#VALUE!")</f>
        <v>#VALUE!</v>
      </c>
      <c r="C14732" s="149">
        <f t="shared" si="114"/>
        <v>45565</v>
      </c>
      <c r="D14732" s="74" t="str">
        <f t="shared" si="115"/>
        <v>Nurul Aqila Abdul Razak</v>
      </c>
    </row>
    <row r="14733" spans="1:4">
      <c r="A14733" s="74" t="s">
        <v>8891</v>
      </c>
      <c r="B14733" s="74" t="str">
        <f ca="1">IFERROR(__xludf.DUMMYFUNCTION("IF(REGEXMATCH(A14733,""wealth planning""),""Script 1"",""-"")"),"Script 1")</f>
        <v>Script 1</v>
      </c>
      <c r="C14733" s="149">
        <f t="shared" si="114"/>
        <v>45565</v>
      </c>
      <c r="D14733" s="74" t="str">
        <f t="shared" si="115"/>
        <v>Nurul Aqila Abdul Razak</v>
      </c>
    </row>
    <row r="14734" spans="1:4">
      <c r="A14734" s="74"/>
      <c r="B14734" s="74" t="str">
        <f ca="1">IFERROR(__xludf.DUMMYFUNCTION("IF(REGEXMATCH(A14734,""wealth planning""),""Script 1"",""-"")"),"-")</f>
        <v>-</v>
      </c>
      <c r="C14734" s="74" t="str">
        <f t="shared" si="114"/>
        <v>You: Hai assalamualaikum Aqila,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734" s="149">
        <f t="shared" si="115"/>
        <v>45565</v>
      </c>
    </row>
    <row r="14735" spans="1:4">
      <c r="B14735" s="74" t="str">
        <f ca="1">IFERROR(__xludf.DUMMYFUNCTION("IF(REGEXMATCH(A14735,""wealth planning""),""Script 1"",""-"")"),"-")</f>
        <v>-</v>
      </c>
      <c r="C14735" s="74">
        <f t="shared" si="114"/>
        <v>0</v>
      </c>
      <c r="D14735" s="149">
        <f t="shared" si="115"/>
        <v>45565</v>
      </c>
    </row>
    <row r="14736" spans="1:4">
      <c r="B14736" s="74" t="str">
        <f ca="1">IFERROR(__xludf.DUMMYFUNCTION("IF(REGEXMATCH(A14736,""wealth planning""),""Script 1"",""-"")"),"-")</f>
        <v>-</v>
      </c>
      <c r="C14736" s="74">
        <f t="shared" si="114"/>
        <v>0</v>
      </c>
      <c r="D14736" s="74" t="str">
        <f t="shared" si="115"/>
        <v>You: Hai assalamualaikum Aqila,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737" spans="1:4">
      <c r="B14737" s="74" t="str">
        <f ca="1">IFERROR(__xludf.DUMMYFUNCTION("IF(REGEXMATCH(A14737,""wealth planning""),""Script 1"",""-"")"),"-")</f>
        <v>-</v>
      </c>
      <c r="C14737" s="74">
        <f t="shared" si="114"/>
        <v>0</v>
      </c>
      <c r="D14737" s="74">
        <f t="shared" si="115"/>
        <v>0</v>
      </c>
    </row>
    <row r="14738" spans="1:4">
      <c r="A14738" s="74" t="s">
        <v>8894</v>
      </c>
      <c r="B14738" s="74" t="str">
        <f ca="1">IFERROR(__xludf.DUMMYFUNCTION("IF(REGEXMATCH(A14738,""wealth planning""),""Script 1"",""-"")"),"-")</f>
        <v>-</v>
      </c>
      <c r="C14738" s="74">
        <f t="shared" si="114"/>
        <v>0</v>
      </c>
      <c r="D14738" s="74">
        <f t="shared" si="115"/>
        <v>0</v>
      </c>
    </row>
    <row r="14739" spans="1:4">
      <c r="A14739" s="149">
        <v>45565</v>
      </c>
      <c r="B14739" s="74" t="str">
        <f ca="1">IFERROR(__xludf.DUMMYFUNCTION("IF(REGEXMATCH(A14739,""wealth planning""),""Script 1"",""-"")"),"#VALUE!")</f>
        <v>#VALUE!</v>
      </c>
      <c r="C14739" s="74" t="str">
        <f t="shared" si="114"/>
        <v>NUR AISHAH AFIFAH HUSAIN</v>
      </c>
      <c r="D14739" s="74">
        <f t="shared" si="115"/>
        <v>0</v>
      </c>
    </row>
    <row r="14740" spans="1:4">
      <c r="A14740" s="149">
        <v>45565</v>
      </c>
      <c r="B14740" s="74" t="str">
        <f ca="1">IFERROR(__xludf.DUMMYFUNCTION("IF(REGEXMATCH(A14740,""wealth planning""),""Script 1"",""-"")"),"#VALUE!")</f>
        <v>#VALUE!</v>
      </c>
      <c r="C14740" s="149">
        <f t="shared" si="114"/>
        <v>45565</v>
      </c>
      <c r="D14740" s="74">
        <f t="shared" si="115"/>
        <v>0</v>
      </c>
    </row>
    <row r="14741" spans="1:4">
      <c r="A14741" s="74" t="s">
        <v>5601</v>
      </c>
      <c r="B14741" s="74" t="str">
        <f ca="1">IFERROR(__xludf.DUMMYFUNCTION("IF(REGEXMATCH(A14741,""wealth planning""),""Script 1"",""-"")"),"Script 1")</f>
        <v>Script 1</v>
      </c>
      <c r="C14741" s="149">
        <f t="shared" si="114"/>
        <v>45565</v>
      </c>
      <c r="D14741" s="74" t="str">
        <f t="shared" si="115"/>
        <v>NUR AISHAH AFIFAH HUSAIN</v>
      </c>
    </row>
    <row r="14742" spans="1:4">
      <c r="A14742" s="74"/>
      <c r="B14742" s="74" t="str">
        <f ca="1">IFERROR(__xludf.DUMMYFUNCTION("IF(REGEXMATCH(A14742,""wealth planning""),""Script 1"",""-"")"),"-")</f>
        <v>-</v>
      </c>
      <c r="C14742" s="74" t="str">
        <f t="shared" si="114"/>
        <v>You: Hai assalamualaikum Aishah,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742" s="149">
        <f t="shared" si="115"/>
        <v>45565</v>
      </c>
    </row>
    <row r="14743" spans="1:4">
      <c r="B14743" s="74" t="str">
        <f ca="1">IFERROR(__xludf.DUMMYFUNCTION("IF(REGEXMATCH(A14743,""wealth planning""),""Script 1"",""-"")"),"-")</f>
        <v>-</v>
      </c>
      <c r="C14743" s="74">
        <f t="shared" si="114"/>
        <v>0</v>
      </c>
      <c r="D14743" s="149">
        <f t="shared" si="115"/>
        <v>45565</v>
      </c>
    </row>
    <row r="14744" spans="1:4">
      <c r="B14744" s="74" t="str">
        <f ca="1">IFERROR(__xludf.DUMMYFUNCTION("IF(REGEXMATCH(A14744,""wealth planning""),""Script 1"",""-"")"),"-")</f>
        <v>-</v>
      </c>
      <c r="C14744" s="74">
        <f t="shared" si="114"/>
        <v>0</v>
      </c>
      <c r="D14744" s="74" t="str">
        <f t="shared" si="115"/>
        <v>You: Hai assalamualaikum Aishah,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745" spans="1:4">
      <c r="A14745" s="74" t="s">
        <v>8896</v>
      </c>
      <c r="B14745" s="74" t="str">
        <f ca="1">IFERROR(__xludf.DUMMYFUNCTION("IF(REGEXMATCH(A14745,""wealth planning""),""Script 1"",""-"")"),"-")</f>
        <v>-</v>
      </c>
      <c r="C14745" s="74">
        <f t="shared" si="114"/>
        <v>0</v>
      </c>
      <c r="D14745" s="74">
        <f t="shared" si="115"/>
        <v>0</v>
      </c>
    </row>
    <row r="14746" spans="1:4">
      <c r="A14746" s="74" t="s">
        <v>8896</v>
      </c>
      <c r="B14746" s="74" t="str">
        <f ca="1">IFERROR(__xludf.DUMMYFUNCTION("IF(REGEXMATCH(A14746,""wealth planning""),""Script 1"",""-"")"),"-")</f>
        <v>-</v>
      </c>
      <c r="C14746" s="74" t="str">
        <f t="shared" si="114"/>
        <v>Muhd Imran</v>
      </c>
      <c r="D14746" s="74">
        <f t="shared" si="115"/>
        <v>0</v>
      </c>
    </row>
    <row r="14747" spans="1:4">
      <c r="A14747" s="149">
        <v>45565</v>
      </c>
      <c r="B14747" s="74" t="str">
        <f ca="1">IFERROR(__xludf.DUMMYFUNCTION("IF(REGEXMATCH(A14747,""wealth planning""),""Script 1"",""-"")"),"#VALUE!")</f>
        <v>#VALUE!</v>
      </c>
      <c r="C14747" s="74" t="str">
        <f t="shared" si="114"/>
        <v>Muhd Imran</v>
      </c>
      <c r="D14747" s="74">
        <f t="shared" si="115"/>
        <v>0</v>
      </c>
    </row>
    <row r="14748" spans="1:4">
      <c r="A14748" s="149">
        <v>45565</v>
      </c>
      <c r="B14748" s="74" t="str">
        <f ca="1">IFERROR(__xludf.DUMMYFUNCTION("IF(REGEXMATCH(A14748,""wealth planning""),""Script 1"",""-"")"),"#VALUE!")</f>
        <v>#VALUE!</v>
      </c>
      <c r="C14748" s="149">
        <f t="shared" si="114"/>
        <v>45565</v>
      </c>
      <c r="D14748" s="74" t="str">
        <f t="shared" si="115"/>
        <v>Muhd Imran</v>
      </c>
    </row>
    <row r="14749" spans="1:4">
      <c r="A14749" s="74" t="s">
        <v>8897</v>
      </c>
      <c r="B14749" s="74" t="str">
        <f ca="1">IFERROR(__xludf.DUMMYFUNCTION("IF(REGEXMATCH(A14749,""wealth planning""),""Script 1"",""-"")"),"Script 1")</f>
        <v>Script 1</v>
      </c>
      <c r="C14749" s="149">
        <f t="shared" si="114"/>
        <v>45565</v>
      </c>
      <c r="D14749" s="74" t="str">
        <f t="shared" si="115"/>
        <v>Muhd Imran</v>
      </c>
    </row>
    <row r="14750" spans="1:4">
      <c r="A14750" s="74"/>
      <c r="B14750" s="74" t="str">
        <f ca="1">IFERROR(__xludf.DUMMYFUNCTION("IF(REGEXMATCH(A14750,""wealth planning""),""Script 1"",""-"")"),"-")</f>
        <v>-</v>
      </c>
      <c r="C14750" s="74" t="str">
        <f t="shared" si="114"/>
        <v>You: Hai assalamualaikum Muhd Imran,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750" s="149">
        <f t="shared" si="115"/>
        <v>45565</v>
      </c>
    </row>
    <row r="14751" spans="1:4">
      <c r="B14751" s="74" t="str">
        <f ca="1">IFERROR(__xludf.DUMMYFUNCTION("IF(REGEXMATCH(A14751,""wealth planning""),""Script 1"",""-"")"),"-")</f>
        <v>-</v>
      </c>
      <c r="C14751" s="74">
        <f t="shared" si="114"/>
        <v>0</v>
      </c>
      <c r="D14751" s="149">
        <f t="shared" si="115"/>
        <v>45565</v>
      </c>
    </row>
    <row r="14752" spans="1:4">
      <c r="B14752" s="74" t="str">
        <f ca="1">IFERROR(__xludf.DUMMYFUNCTION("IF(REGEXMATCH(A14752,""wealth planning""),""Script 1"",""-"")"),"-")</f>
        <v>-</v>
      </c>
      <c r="C14752" s="74">
        <f t="shared" si="114"/>
        <v>0</v>
      </c>
      <c r="D14752" s="74" t="str">
        <f t="shared" si="115"/>
        <v>You: Hai assalamualaikum Muhd Imran,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753" spans="1:4">
      <c r="A14753" s="74" t="s">
        <v>8899</v>
      </c>
      <c r="B14753" s="74" t="str">
        <f ca="1">IFERROR(__xludf.DUMMYFUNCTION("IF(REGEXMATCH(A14753,""wealth planning""),""Script 1"",""-"")"),"-")</f>
        <v>-</v>
      </c>
      <c r="C14753" s="74">
        <f t="shared" si="114"/>
        <v>0</v>
      </c>
      <c r="D14753" s="74">
        <f t="shared" si="115"/>
        <v>0</v>
      </c>
    </row>
    <row r="14754" spans="1:4">
      <c r="A14754" s="74" t="s">
        <v>8900</v>
      </c>
      <c r="B14754" s="74" t="str">
        <f ca="1">IFERROR(__xludf.DUMMYFUNCTION("IF(REGEXMATCH(A14754,""wealth planning""),""Script 1"",""-"")"),"-")</f>
        <v>-</v>
      </c>
      <c r="C14754" s="74" t="str">
        <f t="shared" si="114"/>
        <v>Nur Amisya Azurin RosliStatus is reachable</v>
      </c>
      <c r="D14754" s="74">
        <f t="shared" si="115"/>
        <v>0</v>
      </c>
    </row>
    <row r="14755" spans="1:4">
      <c r="A14755" s="149">
        <v>45565</v>
      </c>
      <c r="B14755" s="74" t="str">
        <f ca="1">IFERROR(__xludf.DUMMYFUNCTION("IF(REGEXMATCH(A14755,""wealth planning""),""Script 1"",""-"")"),"#VALUE!")</f>
        <v>#VALUE!</v>
      </c>
      <c r="C14755" s="74" t="str">
        <f t="shared" si="114"/>
        <v>Nur Amisya Azurin Rosli</v>
      </c>
      <c r="D14755" s="74">
        <f t="shared" si="115"/>
        <v>0</v>
      </c>
    </row>
    <row r="14756" spans="1:4">
      <c r="A14756" s="149">
        <v>45565</v>
      </c>
      <c r="B14756" s="74" t="str">
        <f ca="1">IFERROR(__xludf.DUMMYFUNCTION("IF(REGEXMATCH(A14756,""wealth planning""),""Script 1"",""-"")"),"#VALUE!")</f>
        <v>#VALUE!</v>
      </c>
      <c r="C14756" s="149">
        <f t="shared" si="114"/>
        <v>45565</v>
      </c>
      <c r="D14756" s="74" t="str">
        <f t="shared" si="115"/>
        <v>Nur Amisya Azurin RosliStatus is reachable</v>
      </c>
    </row>
    <row r="14757" spans="1:4">
      <c r="A14757" s="74" t="s">
        <v>8901</v>
      </c>
      <c r="B14757" s="74" t="str">
        <f ca="1">IFERROR(__xludf.DUMMYFUNCTION("IF(REGEXMATCH(A14757,""wealth planning""),""Script 1"",""-"")"),"Script 1")</f>
        <v>Script 1</v>
      </c>
      <c r="C14757" s="149">
        <f t="shared" si="114"/>
        <v>45565</v>
      </c>
      <c r="D14757" s="74" t="str">
        <f t="shared" si="115"/>
        <v>Nur Amisya Azurin Rosli</v>
      </c>
    </row>
    <row r="14758" spans="1:4">
      <c r="A14758" s="74"/>
      <c r="B14758" s="74" t="str">
        <f ca="1">IFERROR(__xludf.DUMMYFUNCTION("IF(REGEXMATCH(A14758,""wealth planning""),""Script 1"",""-"")"),"-")</f>
        <v>-</v>
      </c>
      <c r="C14758" s="74" t="str">
        <f t="shared" si="114"/>
        <v>You: Hai assalamualaikum Amisya,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758" s="149">
        <f t="shared" si="115"/>
        <v>45565</v>
      </c>
    </row>
    <row r="14759" spans="1:4">
      <c r="B14759" s="74" t="str">
        <f ca="1">IFERROR(__xludf.DUMMYFUNCTION("IF(REGEXMATCH(A14759,""wealth planning""),""Script 1"",""-"")"),"-")</f>
        <v>-</v>
      </c>
      <c r="C14759" s="74">
        <f t="shared" si="114"/>
        <v>0</v>
      </c>
      <c r="D14759" s="149">
        <f t="shared" si="115"/>
        <v>45565</v>
      </c>
    </row>
    <row r="14760" spans="1:4">
      <c r="B14760" s="74" t="str">
        <f ca="1">IFERROR(__xludf.DUMMYFUNCTION("IF(REGEXMATCH(A14760,""wealth planning""),""Script 1"",""-"")"),"-")</f>
        <v>-</v>
      </c>
      <c r="C14760" s="74">
        <f t="shared" si="114"/>
        <v>0</v>
      </c>
      <c r="D14760" s="74" t="str">
        <f t="shared" si="115"/>
        <v>You: Hai assalamualaikum Amisya,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761" spans="1:4">
      <c r="A14761" s="74" t="s">
        <v>8903</v>
      </c>
      <c r="B14761" s="74" t="str">
        <f ca="1">IFERROR(__xludf.DUMMYFUNCTION("IF(REGEXMATCH(A14761,""wealth planning""),""Script 1"",""-"")"),"-")</f>
        <v>-</v>
      </c>
      <c r="C14761" s="74">
        <f t="shared" si="114"/>
        <v>0</v>
      </c>
      <c r="D14761" s="74">
        <f t="shared" si="115"/>
        <v>0</v>
      </c>
    </row>
    <row r="14762" spans="1:4">
      <c r="A14762" s="74" t="s">
        <v>8904</v>
      </c>
      <c r="B14762" s="74" t="str">
        <f ca="1">IFERROR(__xludf.DUMMYFUNCTION("IF(REGEXMATCH(A14762,""wealth planning""),""Script 1"",""-"")"),"-")</f>
        <v>-</v>
      </c>
      <c r="C14762" s="74" t="str">
        <f t="shared" si="114"/>
        <v>Shahira samadStatus is reachable</v>
      </c>
      <c r="D14762" s="74">
        <f t="shared" si="115"/>
        <v>0</v>
      </c>
    </row>
    <row r="14763" spans="1:4">
      <c r="A14763" s="149">
        <v>45565</v>
      </c>
      <c r="B14763" s="74" t="str">
        <f ca="1">IFERROR(__xludf.DUMMYFUNCTION("IF(REGEXMATCH(A14763,""wealth planning""),""Script 1"",""-"")"),"#VALUE!")</f>
        <v>#VALUE!</v>
      </c>
      <c r="C14763" s="74" t="str">
        <f t="shared" si="114"/>
        <v>Shahira samad</v>
      </c>
      <c r="D14763" s="74">
        <f t="shared" si="115"/>
        <v>0</v>
      </c>
    </row>
    <row r="14764" spans="1:4">
      <c r="A14764" s="149">
        <v>45565</v>
      </c>
      <c r="B14764" s="74" t="str">
        <f ca="1">IFERROR(__xludf.DUMMYFUNCTION("IF(REGEXMATCH(A14764,""wealth planning""),""Script 1"",""-"")"),"#VALUE!")</f>
        <v>#VALUE!</v>
      </c>
      <c r="C14764" s="149">
        <f t="shared" si="114"/>
        <v>45565</v>
      </c>
      <c r="D14764" s="74" t="str">
        <f t="shared" si="115"/>
        <v>Shahira samadStatus is reachable</v>
      </c>
    </row>
    <row r="14765" spans="1:4">
      <c r="A14765" s="74" t="s">
        <v>8554</v>
      </c>
      <c r="B14765" s="74" t="str">
        <f ca="1">IFERROR(__xludf.DUMMYFUNCTION("IF(REGEXMATCH(A14765,""wealth planning""),""Script 1"",""-"")"),"Script 1")</f>
        <v>Script 1</v>
      </c>
      <c r="C14765" s="149">
        <f t="shared" si="114"/>
        <v>45565</v>
      </c>
      <c r="D14765" s="74" t="str">
        <f t="shared" si="115"/>
        <v>Shahira samad</v>
      </c>
    </row>
    <row r="14766" spans="1:4">
      <c r="A14766" s="74"/>
      <c r="B14766" s="74" t="str">
        <f ca="1">IFERROR(__xludf.DUMMYFUNCTION("IF(REGEXMATCH(A14766,""wealth planning""),""Script 1"",""-"")"),"-")</f>
        <v>-</v>
      </c>
      <c r="C14766" s="74" t="str">
        <f t="shared" si="114"/>
        <v>You: Hai assalamualaikum Shahira,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766" s="149">
        <f t="shared" si="115"/>
        <v>45565</v>
      </c>
    </row>
    <row r="14767" spans="1:4">
      <c r="B14767" s="74" t="str">
        <f ca="1">IFERROR(__xludf.DUMMYFUNCTION("IF(REGEXMATCH(A14767,""wealth planning""),""Script 1"",""-"")"),"-")</f>
        <v>-</v>
      </c>
      <c r="C14767" s="74">
        <f t="shared" si="114"/>
        <v>0</v>
      </c>
      <c r="D14767" s="149">
        <f t="shared" si="115"/>
        <v>45565</v>
      </c>
    </row>
    <row r="14768" spans="1:4">
      <c r="B14768" s="74" t="str">
        <f ca="1">IFERROR(__xludf.DUMMYFUNCTION("IF(REGEXMATCH(A14768,""wealth planning""),""Script 1"",""-"")"),"-")</f>
        <v>-</v>
      </c>
      <c r="C14768" s="74">
        <f t="shared" si="114"/>
        <v>0</v>
      </c>
      <c r="D14768" s="74" t="str">
        <f t="shared" si="115"/>
        <v>You: Hai assalamualaikum Shahira,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769" spans="1:4">
      <c r="B14769" s="74" t="str">
        <f ca="1">IFERROR(__xludf.DUMMYFUNCTION("IF(REGEXMATCH(A14769,""wealth planning""),""Script 1"",""-"")"),"-")</f>
        <v>-</v>
      </c>
      <c r="C14769" s="74">
        <f t="shared" si="114"/>
        <v>0</v>
      </c>
      <c r="D14769" s="74">
        <f t="shared" si="115"/>
        <v>0</v>
      </c>
    </row>
    <row r="14770" spans="1:4">
      <c r="A14770" s="74" t="s">
        <v>8907</v>
      </c>
      <c r="B14770" s="74" t="str">
        <f ca="1">IFERROR(__xludf.DUMMYFUNCTION("IF(REGEXMATCH(A14770,""wealth planning""),""Script 1"",""-"")"),"-")</f>
        <v>-</v>
      </c>
      <c r="C14770" s="74">
        <f t="shared" si="114"/>
        <v>0</v>
      </c>
      <c r="D14770" s="74">
        <f t="shared" si="115"/>
        <v>0</v>
      </c>
    </row>
    <row r="14771" spans="1:4">
      <c r="A14771" s="149">
        <v>45565</v>
      </c>
      <c r="B14771" s="74" t="str">
        <f ca="1">IFERROR(__xludf.DUMMYFUNCTION("IF(REGEXMATCH(A14771,""wealth planning""),""Script 1"",""-"")"),"#VALUE!")</f>
        <v>#VALUE!</v>
      </c>
      <c r="C14771" s="74" t="str">
        <f t="shared" si="114"/>
        <v>Nurul Shahira Mohd Shaiful</v>
      </c>
      <c r="D14771" s="74">
        <f t="shared" si="115"/>
        <v>0</v>
      </c>
    </row>
    <row r="14772" spans="1:4">
      <c r="A14772" s="149">
        <v>45565</v>
      </c>
      <c r="B14772" s="74" t="str">
        <f ca="1">IFERROR(__xludf.DUMMYFUNCTION("IF(REGEXMATCH(A14772,""wealth planning""),""Script 1"",""-"")"),"#VALUE!")</f>
        <v>#VALUE!</v>
      </c>
      <c r="C14772" s="149">
        <f t="shared" si="114"/>
        <v>45565</v>
      </c>
      <c r="D14772" s="74">
        <f t="shared" si="115"/>
        <v>0</v>
      </c>
    </row>
    <row r="14773" spans="1:4">
      <c r="A14773" s="74" t="s">
        <v>8554</v>
      </c>
      <c r="B14773" s="74" t="str">
        <f ca="1">IFERROR(__xludf.DUMMYFUNCTION("IF(REGEXMATCH(A14773,""wealth planning""),""Script 1"",""-"")"),"Script 1")</f>
        <v>Script 1</v>
      </c>
      <c r="C14773" s="149">
        <f t="shared" si="114"/>
        <v>45565</v>
      </c>
      <c r="D14773" s="74" t="str">
        <f t="shared" si="115"/>
        <v>Nurul Shahira Mohd Shaiful</v>
      </c>
    </row>
    <row r="14774" spans="1:4">
      <c r="A14774" s="74"/>
      <c r="B14774" s="74" t="str">
        <f ca="1">IFERROR(__xludf.DUMMYFUNCTION("IF(REGEXMATCH(A14774,""wealth planning""),""Script 1"",""-"")"),"-")</f>
        <v>-</v>
      </c>
      <c r="C14774" s="74" t="str">
        <f t="shared" si="114"/>
        <v>You: Hai assalamualaikum Shahira,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774" s="149">
        <f t="shared" si="115"/>
        <v>45565</v>
      </c>
    </row>
    <row r="14775" spans="1:4">
      <c r="B14775" s="74" t="str">
        <f ca="1">IFERROR(__xludf.DUMMYFUNCTION("IF(REGEXMATCH(A14775,""wealth planning""),""Script 1"",""-"")"),"-")</f>
        <v>-</v>
      </c>
      <c r="C14775" s="74">
        <f t="shared" si="114"/>
        <v>0</v>
      </c>
      <c r="D14775" s="149">
        <f t="shared" si="115"/>
        <v>45565</v>
      </c>
    </row>
    <row r="14776" spans="1:4">
      <c r="B14776" s="74" t="str">
        <f ca="1">IFERROR(__xludf.DUMMYFUNCTION("IF(REGEXMATCH(A14776,""wealth planning""),""Script 1"",""-"")"),"-")</f>
        <v>-</v>
      </c>
      <c r="C14776" s="74">
        <f t="shared" si="114"/>
        <v>0</v>
      </c>
      <c r="D14776" s="74" t="str">
        <f t="shared" si="115"/>
        <v>You: Hai assalamualaikum Shahira,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777" spans="1:4">
      <c r="A14777" s="74" t="s">
        <v>8909</v>
      </c>
      <c r="B14777" s="74" t="str">
        <f ca="1">IFERROR(__xludf.DUMMYFUNCTION("IF(REGEXMATCH(A14777,""wealth planning""),""Script 1"",""-"")"),"-")</f>
        <v>-</v>
      </c>
      <c r="C14777" s="74">
        <f t="shared" si="114"/>
        <v>0</v>
      </c>
      <c r="D14777" s="74">
        <f t="shared" si="115"/>
        <v>0</v>
      </c>
    </row>
    <row r="14778" spans="1:4">
      <c r="A14778" s="74" t="s">
        <v>8910</v>
      </c>
      <c r="B14778" s="74" t="str">
        <f ca="1">IFERROR(__xludf.DUMMYFUNCTION("IF(REGEXMATCH(A14778,""wealth planning""),""Script 1"",""-"")"),"-")</f>
        <v>-</v>
      </c>
      <c r="C14778" s="74" t="str">
        <f t="shared" si="114"/>
        <v>Alya AmaniStatus is reachable</v>
      </c>
      <c r="D14778" s="74">
        <f t="shared" si="115"/>
        <v>0</v>
      </c>
    </row>
    <row r="14779" spans="1:4">
      <c r="A14779" s="149">
        <v>45565</v>
      </c>
      <c r="B14779" s="74" t="str">
        <f ca="1">IFERROR(__xludf.DUMMYFUNCTION("IF(REGEXMATCH(A14779,""wealth planning""),""Script 1"",""-"")"),"#VALUE!")</f>
        <v>#VALUE!</v>
      </c>
      <c r="C14779" s="74" t="str">
        <f t="shared" si="114"/>
        <v>Alya Amani</v>
      </c>
      <c r="D14779" s="74">
        <f t="shared" si="115"/>
        <v>0</v>
      </c>
    </row>
    <row r="14780" spans="1:4">
      <c r="A14780" s="149">
        <v>45565</v>
      </c>
      <c r="B14780" s="74" t="str">
        <f ca="1">IFERROR(__xludf.DUMMYFUNCTION("IF(REGEXMATCH(A14780,""wealth planning""),""Script 1"",""-"")"),"#VALUE!")</f>
        <v>#VALUE!</v>
      </c>
      <c r="C14780" s="149">
        <f t="shared" si="114"/>
        <v>45565</v>
      </c>
      <c r="D14780" s="74" t="str">
        <f t="shared" si="115"/>
        <v>Alya AmaniStatus is reachable</v>
      </c>
    </row>
    <row r="14781" spans="1:4">
      <c r="A14781" s="74" t="s">
        <v>3047</v>
      </c>
      <c r="B14781" s="74" t="str">
        <f ca="1">IFERROR(__xludf.DUMMYFUNCTION("IF(REGEXMATCH(A14781,""wealth planning""),""Script 1"",""-"")"),"Script 1")</f>
        <v>Script 1</v>
      </c>
      <c r="C14781" s="149">
        <f t="shared" si="114"/>
        <v>45565</v>
      </c>
      <c r="D14781" s="74" t="str">
        <f t="shared" si="115"/>
        <v>Alya Amani</v>
      </c>
    </row>
    <row r="14782" spans="1:4">
      <c r="A14782" s="74"/>
      <c r="B14782" s="74" t="str">
        <f ca="1">IFERROR(__xludf.DUMMYFUNCTION("IF(REGEXMATCH(A14782,""wealth planning""),""Script 1"",""-"")"),"-")</f>
        <v>-</v>
      </c>
      <c r="C14782" s="74" t="str">
        <f t="shared" si="114"/>
        <v>You: Hai assalamualaikum Alya,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782" s="149">
        <f t="shared" si="115"/>
        <v>45565</v>
      </c>
    </row>
    <row r="14783" spans="1:4">
      <c r="B14783" s="74" t="str">
        <f ca="1">IFERROR(__xludf.DUMMYFUNCTION("IF(REGEXMATCH(A14783,""wealth planning""),""Script 1"",""-"")"),"-")</f>
        <v>-</v>
      </c>
      <c r="C14783" s="74">
        <f t="shared" si="114"/>
        <v>0</v>
      </c>
      <c r="D14783" s="149">
        <f t="shared" si="115"/>
        <v>45565</v>
      </c>
    </row>
    <row r="14784" spans="1:4">
      <c r="B14784" s="74" t="str">
        <f ca="1">IFERROR(__xludf.DUMMYFUNCTION("IF(REGEXMATCH(A14784,""wealth planning""),""Script 1"",""-"")"),"-")</f>
        <v>-</v>
      </c>
      <c r="C14784" s="74">
        <f t="shared" si="114"/>
        <v>0</v>
      </c>
      <c r="D14784" s="74" t="str">
        <f t="shared" si="115"/>
        <v>You: Hai assalamualaikum Alya,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785" spans="1:4">
      <c r="B14785" s="74" t="str">
        <f ca="1">IFERROR(__xludf.DUMMYFUNCTION("IF(REGEXMATCH(A14785,""wealth planning""),""Script 1"",""-"")"),"-")</f>
        <v>-</v>
      </c>
      <c r="C14785" s="74">
        <f t="shared" si="114"/>
        <v>0</v>
      </c>
      <c r="D14785" s="74">
        <f t="shared" si="115"/>
        <v>0</v>
      </c>
    </row>
    <row r="14786" spans="1:4">
      <c r="A14786" s="74" t="s">
        <v>8913</v>
      </c>
      <c r="B14786" s="74" t="str">
        <f ca="1">IFERROR(__xludf.DUMMYFUNCTION("IF(REGEXMATCH(A14786,""wealth planning""),""Script 1"",""-"")"),"-")</f>
        <v>-</v>
      </c>
      <c r="C14786" s="74">
        <f t="shared" si="114"/>
        <v>0</v>
      </c>
      <c r="D14786" s="74">
        <f t="shared" si="115"/>
        <v>0</v>
      </c>
    </row>
    <row r="14787" spans="1:4">
      <c r="A14787" s="149">
        <v>45565</v>
      </c>
      <c r="B14787" s="74" t="str">
        <f ca="1">IFERROR(__xludf.DUMMYFUNCTION("IF(REGEXMATCH(A14787,""wealth planning""),""Script 1"",""-"")"),"#VALUE!")</f>
        <v>#VALUE!</v>
      </c>
      <c r="C14787" s="74" t="str">
        <f t="shared" si="114"/>
        <v>Afiqah Majid</v>
      </c>
      <c r="D14787" s="74">
        <f t="shared" si="115"/>
        <v>0</v>
      </c>
    </row>
    <row r="14788" spans="1:4">
      <c r="A14788" s="149">
        <v>45565</v>
      </c>
      <c r="B14788" s="74" t="str">
        <f ca="1">IFERROR(__xludf.DUMMYFUNCTION("IF(REGEXMATCH(A14788,""wealth planning""),""Script 1"",""-"")"),"#VALUE!")</f>
        <v>#VALUE!</v>
      </c>
      <c r="C14788" s="149">
        <f t="shared" si="114"/>
        <v>45565</v>
      </c>
      <c r="D14788" s="74">
        <f t="shared" si="115"/>
        <v>0</v>
      </c>
    </row>
    <row r="14789" spans="1:4">
      <c r="A14789" s="74" t="s">
        <v>3125</v>
      </c>
      <c r="B14789" s="74" t="str">
        <f ca="1">IFERROR(__xludf.DUMMYFUNCTION("IF(REGEXMATCH(A14789,""wealth planning""),""Script 1"",""-"")"),"Script 1")</f>
        <v>Script 1</v>
      </c>
      <c r="C14789" s="149">
        <f t="shared" si="114"/>
        <v>45565</v>
      </c>
      <c r="D14789" s="74" t="str">
        <f t="shared" si="115"/>
        <v>Afiqah Majid</v>
      </c>
    </row>
    <row r="14790" spans="1:4">
      <c r="A14790" s="74"/>
      <c r="B14790" s="74" t="str">
        <f ca="1">IFERROR(__xludf.DUMMYFUNCTION("IF(REGEXMATCH(A14790,""wealth planning""),""Script 1"",""-"")"),"-")</f>
        <v>-</v>
      </c>
      <c r="C14790" s="74" t="str">
        <f t="shared" si="114"/>
        <v>You: Hai assalamualaikum 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790" s="149">
        <f t="shared" si="115"/>
        <v>45565</v>
      </c>
    </row>
    <row r="14791" spans="1:4">
      <c r="B14791" s="74" t="str">
        <f ca="1">IFERROR(__xludf.DUMMYFUNCTION("IF(REGEXMATCH(A14791,""wealth planning""),""Script 1"",""-"")"),"-")</f>
        <v>-</v>
      </c>
      <c r="C14791" s="74">
        <f t="shared" si="114"/>
        <v>0</v>
      </c>
      <c r="D14791" s="149">
        <f t="shared" si="115"/>
        <v>45565</v>
      </c>
    </row>
    <row r="14792" spans="1:4">
      <c r="B14792" s="74" t="str">
        <f ca="1">IFERROR(__xludf.DUMMYFUNCTION("IF(REGEXMATCH(A14792,""wealth planning""),""Script 1"",""-"")"),"-")</f>
        <v>-</v>
      </c>
      <c r="C14792" s="74">
        <f t="shared" si="114"/>
        <v>0</v>
      </c>
      <c r="D14792" s="74" t="str">
        <f t="shared" si="115"/>
        <v>You: Hai assalamualaikum 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793" spans="1:4">
      <c r="A14793" s="74" t="s">
        <v>8915</v>
      </c>
      <c r="B14793" s="74" t="str">
        <f ca="1">IFERROR(__xludf.DUMMYFUNCTION("IF(REGEXMATCH(A14793,""wealth planning""),""Script 1"",""-"")"),"-")</f>
        <v>-</v>
      </c>
      <c r="C14793" s="74">
        <f t="shared" si="114"/>
        <v>0</v>
      </c>
      <c r="D14793" s="74">
        <f t="shared" si="115"/>
        <v>0</v>
      </c>
    </row>
    <row r="14794" spans="1:4">
      <c r="A14794" s="74" t="s">
        <v>8916</v>
      </c>
      <c r="B14794" s="74" t="str">
        <f ca="1">IFERROR(__xludf.DUMMYFUNCTION("IF(REGEXMATCH(A14794,""wealth planning""),""Script 1"",""-"")"),"-")</f>
        <v>-</v>
      </c>
      <c r="C14794" s="74" t="str">
        <f t="shared" ref="C14794:C15048" si="116">A14793</f>
        <v>Izzat AsmawiStatus is reachable</v>
      </c>
      <c r="D14794" s="74">
        <f t="shared" ref="D14794:D15048" si="117">A14791</f>
        <v>0</v>
      </c>
    </row>
    <row r="14795" spans="1:4">
      <c r="A14795" s="149">
        <v>45565</v>
      </c>
      <c r="B14795" s="74" t="str">
        <f ca="1">IFERROR(__xludf.DUMMYFUNCTION("IF(REGEXMATCH(A14795,""wealth planning""),""Script 1"",""-"")"),"#VALUE!")</f>
        <v>#VALUE!</v>
      </c>
      <c r="C14795" s="74" t="str">
        <f t="shared" si="116"/>
        <v>Izzat Asmawi</v>
      </c>
      <c r="D14795" s="74">
        <f t="shared" si="117"/>
        <v>0</v>
      </c>
    </row>
    <row r="14796" spans="1:4">
      <c r="A14796" s="149">
        <v>45565</v>
      </c>
      <c r="B14796" s="74" t="str">
        <f ca="1">IFERROR(__xludf.DUMMYFUNCTION("IF(REGEXMATCH(A14796,""wealth planning""),""Script 1"",""-"")"),"#VALUE!")</f>
        <v>#VALUE!</v>
      </c>
      <c r="C14796" s="149">
        <f t="shared" si="116"/>
        <v>45565</v>
      </c>
      <c r="D14796" s="74" t="str">
        <f t="shared" si="117"/>
        <v>Izzat AsmawiStatus is reachable</v>
      </c>
    </row>
    <row r="14797" spans="1:4">
      <c r="A14797" s="74" t="s">
        <v>4310</v>
      </c>
      <c r="B14797" s="74" t="str">
        <f ca="1">IFERROR(__xludf.DUMMYFUNCTION("IF(REGEXMATCH(A14797,""wealth planning""),""Script 1"",""-"")"),"Script 1")</f>
        <v>Script 1</v>
      </c>
      <c r="C14797" s="149">
        <f t="shared" si="116"/>
        <v>45565</v>
      </c>
      <c r="D14797" s="74" t="str">
        <f t="shared" si="117"/>
        <v>Izzat Asmawi</v>
      </c>
    </row>
    <row r="14798" spans="1:4">
      <c r="A14798" s="74"/>
      <c r="B14798" s="74" t="str">
        <f ca="1">IFERROR(__xludf.DUMMYFUNCTION("IF(REGEXMATCH(A14798,""wealth planning""),""Script 1"",""-"")"),"-")</f>
        <v>-</v>
      </c>
      <c r="C14798" s="74" t="str">
        <f t="shared" si="116"/>
        <v>You: Hai assalamualaikum Izzat,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798" s="149">
        <f t="shared" si="117"/>
        <v>45565</v>
      </c>
    </row>
    <row r="14799" spans="1:4">
      <c r="B14799" s="74" t="str">
        <f ca="1">IFERROR(__xludf.DUMMYFUNCTION("IF(REGEXMATCH(A14799,""wealth planning""),""Script 1"",""-"")"),"-")</f>
        <v>-</v>
      </c>
      <c r="C14799" s="74">
        <f t="shared" si="116"/>
        <v>0</v>
      </c>
      <c r="D14799" s="149">
        <f t="shared" si="117"/>
        <v>45565</v>
      </c>
    </row>
    <row r="14800" spans="1:4">
      <c r="B14800" s="74" t="str">
        <f ca="1">IFERROR(__xludf.DUMMYFUNCTION("IF(REGEXMATCH(A14800,""wealth planning""),""Script 1"",""-"")"),"-")</f>
        <v>-</v>
      </c>
      <c r="C14800" s="74">
        <f t="shared" si="116"/>
        <v>0</v>
      </c>
      <c r="D14800" s="74" t="str">
        <f t="shared" si="117"/>
        <v>You: Hai assalamualaikum Izzat,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801" spans="1:4">
      <c r="B14801" s="74" t="str">
        <f ca="1">IFERROR(__xludf.DUMMYFUNCTION("IF(REGEXMATCH(A14801,""wealth planning""),""Script 1"",""-"")"),"-")</f>
        <v>-</v>
      </c>
      <c r="C14801" s="74">
        <f t="shared" si="116"/>
        <v>0</v>
      </c>
      <c r="D14801" s="74">
        <f t="shared" si="117"/>
        <v>0</v>
      </c>
    </row>
    <row r="14802" spans="1:4">
      <c r="A14802" s="74" t="s">
        <v>8919</v>
      </c>
      <c r="B14802" s="74" t="str">
        <f ca="1">IFERROR(__xludf.DUMMYFUNCTION("IF(REGEXMATCH(A14802,""wealth planning""),""Script 1"",""-"")"),"-")</f>
        <v>-</v>
      </c>
      <c r="C14802" s="74">
        <f t="shared" si="116"/>
        <v>0</v>
      </c>
      <c r="D14802" s="74">
        <f t="shared" si="117"/>
        <v>0</v>
      </c>
    </row>
    <row r="14803" spans="1:4">
      <c r="A14803" s="149">
        <v>45565</v>
      </c>
      <c r="B14803" s="74" t="str">
        <f ca="1">IFERROR(__xludf.DUMMYFUNCTION("IF(REGEXMATCH(A14803,""wealth planning""),""Script 1"",""-"")"),"#VALUE!")</f>
        <v>#VALUE!</v>
      </c>
      <c r="C14803" s="74" t="str">
        <f t="shared" si="116"/>
        <v>Fakhrul Hardy</v>
      </c>
      <c r="D14803" s="74">
        <f t="shared" si="117"/>
        <v>0</v>
      </c>
    </row>
    <row r="14804" spans="1:4">
      <c r="A14804" s="149">
        <v>45565</v>
      </c>
      <c r="B14804" s="74" t="str">
        <f ca="1">IFERROR(__xludf.DUMMYFUNCTION("IF(REGEXMATCH(A14804,""wealth planning""),""Script 1"",""-"")"),"#VALUE!")</f>
        <v>#VALUE!</v>
      </c>
      <c r="C14804" s="149">
        <f t="shared" si="116"/>
        <v>45565</v>
      </c>
      <c r="D14804" s="74">
        <f t="shared" si="117"/>
        <v>0</v>
      </c>
    </row>
    <row r="14805" spans="1:4">
      <c r="A14805" s="74" t="s">
        <v>2888</v>
      </c>
      <c r="B14805" s="74" t="str">
        <f ca="1">IFERROR(__xludf.DUMMYFUNCTION("IF(REGEXMATCH(A14805,""wealth planning""),""Script 1"",""-"")"),"Script 1")</f>
        <v>Script 1</v>
      </c>
      <c r="C14805" s="149">
        <f t="shared" si="116"/>
        <v>45565</v>
      </c>
      <c r="D14805" s="74" t="str">
        <f t="shared" si="117"/>
        <v>Fakhrul Hardy</v>
      </c>
    </row>
    <row r="14806" spans="1:4">
      <c r="A14806" s="74"/>
      <c r="B14806" s="74" t="str">
        <f ca="1">IFERROR(__xludf.DUMMYFUNCTION("IF(REGEXMATCH(A14806,""wealth planning""),""Script 1"",""-"")"),"-")</f>
        <v>-</v>
      </c>
      <c r="C14806" s="74" t="str">
        <f t="shared" si="116"/>
        <v>You: Hai assalamualaikum Fakhrul,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806" s="149">
        <f t="shared" si="117"/>
        <v>45565</v>
      </c>
    </row>
    <row r="14807" spans="1:4">
      <c r="B14807" s="74" t="str">
        <f ca="1">IFERROR(__xludf.DUMMYFUNCTION("IF(REGEXMATCH(A14807,""wealth planning""),""Script 1"",""-"")"),"-")</f>
        <v>-</v>
      </c>
      <c r="C14807" s="74">
        <f t="shared" si="116"/>
        <v>0</v>
      </c>
      <c r="D14807" s="149">
        <f t="shared" si="117"/>
        <v>45565</v>
      </c>
    </row>
    <row r="14808" spans="1:4">
      <c r="B14808" s="74" t="str">
        <f ca="1">IFERROR(__xludf.DUMMYFUNCTION("IF(REGEXMATCH(A14808,""wealth planning""),""Script 1"",""-"")"),"-")</f>
        <v>-</v>
      </c>
      <c r="C14808" s="74">
        <f t="shared" si="116"/>
        <v>0</v>
      </c>
      <c r="D14808" s="74" t="str">
        <f t="shared" si="117"/>
        <v>You: Hai assalamualaikum Fakhrul,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809" spans="1:4">
      <c r="A14809" s="74" t="s">
        <v>8921</v>
      </c>
      <c r="B14809" s="74" t="str">
        <f ca="1">IFERROR(__xludf.DUMMYFUNCTION("IF(REGEXMATCH(A14809,""wealth planning""),""Script 1"",""-"")"),"-")</f>
        <v>-</v>
      </c>
      <c r="C14809" s="74">
        <f t="shared" si="116"/>
        <v>0</v>
      </c>
      <c r="D14809" s="74">
        <f t="shared" si="117"/>
        <v>0</v>
      </c>
    </row>
    <row r="14810" spans="1:4">
      <c r="A14810" s="74" t="s">
        <v>8922</v>
      </c>
      <c r="B14810" s="74" t="str">
        <f ca="1">IFERROR(__xludf.DUMMYFUNCTION("IF(REGEXMATCH(A14810,""wealth planning""),""Script 1"",""-"")"),"-")</f>
        <v>-</v>
      </c>
      <c r="C14810" s="74" t="str">
        <f t="shared" si="116"/>
        <v>Maki Nun AminStatus is reachable</v>
      </c>
      <c r="D14810" s="74">
        <f t="shared" si="117"/>
        <v>0</v>
      </c>
    </row>
    <row r="14811" spans="1:4">
      <c r="A14811" s="149">
        <v>45565</v>
      </c>
      <c r="B14811" s="74" t="str">
        <f ca="1">IFERROR(__xludf.DUMMYFUNCTION("IF(REGEXMATCH(A14811,""wealth planning""),""Script 1"",""-"")"),"#VALUE!")</f>
        <v>#VALUE!</v>
      </c>
      <c r="C14811" s="74" t="str">
        <f t="shared" si="116"/>
        <v>Maki Nun Amin</v>
      </c>
      <c r="D14811" s="74">
        <f t="shared" si="117"/>
        <v>0</v>
      </c>
    </row>
    <row r="14812" spans="1:4">
      <c r="A14812" s="149">
        <v>45565</v>
      </c>
      <c r="B14812" s="74" t="str">
        <f ca="1">IFERROR(__xludf.DUMMYFUNCTION("IF(REGEXMATCH(A14812,""wealth planning""),""Script 1"",""-"")"),"#VALUE!")</f>
        <v>#VALUE!</v>
      </c>
      <c r="C14812" s="149">
        <f t="shared" si="116"/>
        <v>45565</v>
      </c>
      <c r="D14812" s="74" t="str">
        <f t="shared" si="117"/>
        <v>Maki Nun AminStatus is reachable</v>
      </c>
    </row>
    <row r="14813" spans="1:4">
      <c r="A14813" s="74" t="s">
        <v>8923</v>
      </c>
      <c r="B14813" s="74" t="str">
        <f ca="1">IFERROR(__xludf.DUMMYFUNCTION("IF(REGEXMATCH(A14813,""wealth planning""),""Script 1"",""-"")"),"Script 1")</f>
        <v>Script 1</v>
      </c>
      <c r="C14813" s="149">
        <f t="shared" si="116"/>
        <v>45565</v>
      </c>
      <c r="D14813" s="74" t="str">
        <f t="shared" si="117"/>
        <v>Maki Nun Amin</v>
      </c>
    </row>
    <row r="14814" spans="1:4">
      <c r="A14814" s="74"/>
      <c r="B14814" s="74" t="str">
        <f ca="1">IFERROR(__xludf.DUMMYFUNCTION("IF(REGEXMATCH(A14814,""wealth planning""),""Script 1"",""-"")"),"-")</f>
        <v>-</v>
      </c>
      <c r="C14814" s="74" t="str">
        <f t="shared" si="116"/>
        <v>You: Hai assalamualaikum tuan Maki Nun Amin,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814" s="149">
        <f t="shared" si="117"/>
        <v>45565</v>
      </c>
    </row>
    <row r="14815" spans="1:4">
      <c r="B14815" s="74" t="str">
        <f ca="1">IFERROR(__xludf.DUMMYFUNCTION("IF(REGEXMATCH(A14815,""wealth planning""),""Script 1"",""-"")"),"-")</f>
        <v>-</v>
      </c>
      <c r="C14815" s="74">
        <f t="shared" si="116"/>
        <v>0</v>
      </c>
      <c r="D14815" s="149">
        <f t="shared" si="117"/>
        <v>45565</v>
      </c>
    </row>
    <row r="14816" spans="1:4">
      <c r="B14816" s="74" t="str">
        <f ca="1">IFERROR(__xludf.DUMMYFUNCTION("IF(REGEXMATCH(A14816,""wealth planning""),""Script 1"",""-"")"),"-")</f>
        <v>-</v>
      </c>
      <c r="C14816" s="74">
        <f t="shared" si="116"/>
        <v>0</v>
      </c>
      <c r="D14816" s="74" t="str">
        <f t="shared" si="117"/>
        <v>You: Hai assalamualaikum tuan Maki Nun Amin,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817" spans="1:4">
      <c r="A14817" s="74" t="s">
        <v>8925</v>
      </c>
      <c r="B14817" s="74" t="str">
        <f ca="1">IFERROR(__xludf.DUMMYFUNCTION("IF(REGEXMATCH(A14817,""wealth planning""),""Script 1"",""-"")"),"-")</f>
        <v>-</v>
      </c>
      <c r="C14817" s="74">
        <f t="shared" si="116"/>
        <v>0</v>
      </c>
      <c r="D14817" s="74">
        <f t="shared" si="117"/>
        <v>0</v>
      </c>
    </row>
    <row r="14818" spans="1:4">
      <c r="A14818" s="74" t="s">
        <v>8926</v>
      </c>
      <c r="B14818" s="74" t="str">
        <f ca="1">IFERROR(__xludf.DUMMYFUNCTION("IF(REGEXMATCH(A14818,""wealth planning""),""Script 1"",""-"")"),"-")</f>
        <v>-</v>
      </c>
      <c r="C14818" s="74" t="str">
        <f t="shared" si="116"/>
        <v>Nurliyana Hafizah Binti IderisStatus is reachable</v>
      </c>
      <c r="D14818" s="74">
        <f t="shared" si="117"/>
        <v>0</v>
      </c>
    </row>
    <row r="14819" spans="1:4">
      <c r="A14819" s="149">
        <v>45565</v>
      </c>
      <c r="B14819" s="74" t="str">
        <f ca="1">IFERROR(__xludf.DUMMYFUNCTION("IF(REGEXMATCH(A14819,""wealth planning""),""Script 1"",""-"")"),"#VALUE!")</f>
        <v>#VALUE!</v>
      </c>
      <c r="C14819" s="74" t="str">
        <f t="shared" si="116"/>
        <v>Nurliyana Hafizah Binti Ideris</v>
      </c>
      <c r="D14819" s="74">
        <f t="shared" si="117"/>
        <v>0</v>
      </c>
    </row>
    <row r="14820" spans="1:4">
      <c r="A14820" s="149">
        <v>45565</v>
      </c>
      <c r="B14820" s="74" t="str">
        <f ca="1">IFERROR(__xludf.DUMMYFUNCTION("IF(REGEXMATCH(A14820,""wealth planning""),""Script 1"",""-"")"),"#VALUE!")</f>
        <v>#VALUE!</v>
      </c>
      <c r="C14820" s="149">
        <f t="shared" si="116"/>
        <v>45565</v>
      </c>
      <c r="D14820" s="74" t="str">
        <f t="shared" si="117"/>
        <v>Nurliyana Hafizah Binti IderisStatus is reachable</v>
      </c>
    </row>
    <row r="14821" spans="1:4">
      <c r="A14821" s="74" t="s">
        <v>3290</v>
      </c>
      <c r="B14821" s="74" t="str">
        <f ca="1">IFERROR(__xludf.DUMMYFUNCTION("IF(REGEXMATCH(A14821,""wealth planning""),""Script 1"",""-"")"),"Script 1")</f>
        <v>Script 1</v>
      </c>
      <c r="C14821" s="149">
        <f t="shared" si="116"/>
        <v>45565</v>
      </c>
      <c r="D14821" s="74" t="str">
        <f t="shared" si="117"/>
        <v>Nurliyana Hafizah Binti Ideris</v>
      </c>
    </row>
    <row r="14822" spans="1:4">
      <c r="A14822" s="74"/>
      <c r="B14822" s="74" t="str">
        <f ca="1">IFERROR(__xludf.DUMMYFUNCTION("IF(REGEXMATCH(A14822,""wealth planning""),""Script 1"",""-"")"),"-")</f>
        <v>-</v>
      </c>
      <c r="C14822" s="74" t="str">
        <f t="shared" si="116"/>
        <v>You: Hai assalamualaikum Nurliyana,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822" s="149">
        <f t="shared" si="117"/>
        <v>45565</v>
      </c>
    </row>
    <row r="14823" spans="1:4">
      <c r="B14823" s="74" t="str">
        <f ca="1">IFERROR(__xludf.DUMMYFUNCTION("IF(REGEXMATCH(A14823,""wealth planning""),""Script 1"",""-"")"),"-")</f>
        <v>-</v>
      </c>
      <c r="C14823" s="74">
        <f t="shared" si="116"/>
        <v>0</v>
      </c>
      <c r="D14823" s="149">
        <f t="shared" si="117"/>
        <v>45565</v>
      </c>
    </row>
    <row r="14824" spans="1:4">
      <c r="B14824" s="74" t="str">
        <f ca="1">IFERROR(__xludf.DUMMYFUNCTION("IF(REGEXMATCH(A14824,""wealth planning""),""Script 1"",""-"")"),"-")</f>
        <v>-</v>
      </c>
      <c r="C14824" s="74">
        <f t="shared" si="116"/>
        <v>0</v>
      </c>
      <c r="D14824" s="74" t="str">
        <f t="shared" si="117"/>
        <v>You: Hai assalamualaikum Nurliyana,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825" spans="1:4">
      <c r="A14825" s="74" t="s">
        <v>8928</v>
      </c>
      <c r="B14825" s="74" t="str">
        <f ca="1">IFERROR(__xludf.DUMMYFUNCTION("IF(REGEXMATCH(A14825,""wealth planning""),""Script 1"",""-"")"),"-")</f>
        <v>-</v>
      </c>
      <c r="C14825" s="74">
        <f t="shared" si="116"/>
        <v>0</v>
      </c>
      <c r="D14825" s="74">
        <f t="shared" si="117"/>
        <v>0</v>
      </c>
    </row>
    <row r="14826" spans="1:4">
      <c r="A14826" s="74" t="s">
        <v>8929</v>
      </c>
      <c r="B14826" s="74" t="str">
        <f ca="1">IFERROR(__xludf.DUMMYFUNCTION("IF(REGEXMATCH(A14826,""wealth planning""),""Script 1"",""-"")"),"-")</f>
        <v>-</v>
      </c>
      <c r="C14826" s="74" t="str">
        <f t="shared" si="116"/>
        <v>Ros Aleeya AryaniStatus is reachable</v>
      </c>
      <c r="D14826" s="74">
        <f t="shared" si="117"/>
        <v>0</v>
      </c>
    </row>
    <row r="14827" spans="1:4">
      <c r="A14827" s="149">
        <v>45565</v>
      </c>
      <c r="B14827" s="74" t="str">
        <f ca="1">IFERROR(__xludf.DUMMYFUNCTION("IF(REGEXMATCH(A14827,""wealth planning""),""Script 1"",""-"")"),"#VALUE!")</f>
        <v>#VALUE!</v>
      </c>
      <c r="C14827" s="74" t="str">
        <f t="shared" si="116"/>
        <v>Ros Aleeya Aryani</v>
      </c>
      <c r="D14827" s="74">
        <f t="shared" si="117"/>
        <v>0</v>
      </c>
    </row>
    <row r="14828" spans="1:4">
      <c r="A14828" s="149">
        <v>45565</v>
      </c>
      <c r="B14828" s="74" t="str">
        <f ca="1">IFERROR(__xludf.DUMMYFUNCTION("IF(REGEXMATCH(A14828,""wealth planning""),""Script 1"",""-"")"),"#VALUE!")</f>
        <v>#VALUE!</v>
      </c>
      <c r="C14828" s="149">
        <f t="shared" si="116"/>
        <v>45565</v>
      </c>
      <c r="D14828" s="74" t="str">
        <f t="shared" si="117"/>
        <v>Ros Aleeya AryaniStatus is reachable</v>
      </c>
    </row>
    <row r="14829" spans="1:4">
      <c r="A14829" s="74" t="s">
        <v>8930</v>
      </c>
      <c r="B14829" s="74" t="str">
        <f ca="1">IFERROR(__xludf.DUMMYFUNCTION("IF(REGEXMATCH(A14829,""wealth planning""),""Script 1"",""-"")"),"Script 1")</f>
        <v>Script 1</v>
      </c>
      <c r="C14829" s="149">
        <f t="shared" si="116"/>
        <v>45565</v>
      </c>
      <c r="D14829" s="74" t="str">
        <f t="shared" si="117"/>
        <v>Ros Aleeya Aryani</v>
      </c>
    </row>
    <row r="14830" spans="1:4">
      <c r="A14830" s="74"/>
      <c r="B14830" s="74" t="str">
        <f ca="1">IFERROR(__xludf.DUMMYFUNCTION("IF(REGEXMATCH(A14830,""wealth planning""),""Script 1"",""-"")"),"-")</f>
        <v>-</v>
      </c>
      <c r="C14830" s="74" t="str">
        <f t="shared" si="116"/>
        <v>You: Hai assalamualaikum Ros Aleeya,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830" s="149">
        <f t="shared" si="117"/>
        <v>45565</v>
      </c>
    </row>
    <row r="14831" spans="1:4">
      <c r="B14831" s="74" t="str">
        <f ca="1">IFERROR(__xludf.DUMMYFUNCTION("IF(REGEXMATCH(A14831,""wealth planning""),""Script 1"",""-"")"),"-")</f>
        <v>-</v>
      </c>
      <c r="C14831" s="74">
        <f t="shared" si="116"/>
        <v>0</v>
      </c>
      <c r="D14831" s="149">
        <f t="shared" si="117"/>
        <v>45565</v>
      </c>
    </row>
    <row r="14832" spans="1:4">
      <c r="B14832" s="74" t="str">
        <f ca="1">IFERROR(__xludf.DUMMYFUNCTION("IF(REGEXMATCH(A14832,""wealth planning""),""Script 1"",""-"")"),"-")</f>
        <v>-</v>
      </c>
      <c r="C14832" s="74">
        <f t="shared" si="116"/>
        <v>0</v>
      </c>
      <c r="D14832" s="74" t="str">
        <f t="shared" si="117"/>
        <v>You: Hai assalamualaikum Ros Aleeya,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833" spans="1:4">
      <c r="B14833" s="74" t="str">
        <f ca="1">IFERROR(__xludf.DUMMYFUNCTION("IF(REGEXMATCH(A14833,""wealth planning""),""Script 1"",""-"")"),"-")</f>
        <v>-</v>
      </c>
      <c r="C14833" s="74">
        <f t="shared" si="116"/>
        <v>0</v>
      </c>
      <c r="D14833" s="74">
        <f t="shared" si="117"/>
        <v>0</v>
      </c>
    </row>
    <row r="14834" spans="1:4">
      <c r="A14834" s="74" t="s">
        <v>8933</v>
      </c>
      <c r="B14834" s="74" t="str">
        <f ca="1">IFERROR(__xludf.DUMMYFUNCTION("IF(REGEXMATCH(A14834,""wealth planning""),""Script 1"",""-"")"),"-")</f>
        <v>-</v>
      </c>
      <c r="C14834" s="74">
        <f t="shared" si="116"/>
        <v>0</v>
      </c>
      <c r="D14834" s="74">
        <f t="shared" si="117"/>
        <v>0</v>
      </c>
    </row>
    <row r="14835" spans="1:4">
      <c r="A14835" s="149">
        <v>45565</v>
      </c>
      <c r="B14835" s="74" t="str">
        <f ca="1">IFERROR(__xludf.DUMMYFUNCTION("IF(REGEXMATCH(A14835,""wealth planning""),""Script 1"",""-"")"),"#VALUE!")</f>
        <v>#VALUE!</v>
      </c>
      <c r="C14835" s="74" t="str">
        <f t="shared" si="116"/>
        <v>Akif Tapsir</v>
      </c>
      <c r="D14835" s="74">
        <f t="shared" si="117"/>
        <v>0</v>
      </c>
    </row>
    <row r="14836" spans="1:4">
      <c r="A14836" s="149">
        <v>45565</v>
      </c>
      <c r="B14836" s="74" t="str">
        <f ca="1">IFERROR(__xludf.DUMMYFUNCTION("IF(REGEXMATCH(A14836,""wealth planning""),""Script 1"",""-"")"),"#VALUE!")</f>
        <v>#VALUE!</v>
      </c>
      <c r="C14836" s="149">
        <f t="shared" si="116"/>
        <v>45565</v>
      </c>
      <c r="D14836" s="74">
        <f t="shared" si="117"/>
        <v>0</v>
      </c>
    </row>
    <row r="14837" spans="1:4">
      <c r="A14837" s="74" t="s">
        <v>8934</v>
      </c>
      <c r="B14837" s="74" t="str">
        <f ca="1">IFERROR(__xludf.DUMMYFUNCTION("IF(REGEXMATCH(A14837,""wealth planning""),""Script 1"",""-"")"),"Script 1")</f>
        <v>Script 1</v>
      </c>
      <c r="C14837" s="149">
        <f t="shared" si="116"/>
        <v>45565</v>
      </c>
      <c r="D14837" s="74" t="str">
        <f t="shared" si="117"/>
        <v>Akif Tapsir</v>
      </c>
    </row>
    <row r="14838" spans="1:4">
      <c r="A14838" s="74"/>
      <c r="B14838" s="74" t="str">
        <f ca="1">IFERROR(__xludf.DUMMYFUNCTION("IF(REGEXMATCH(A14838,""wealth planning""),""Script 1"",""-"")"),"-")</f>
        <v>-</v>
      </c>
      <c r="C14838" s="74" t="str">
        <f t="shared" si="116"/>
        <v>You: Hai assalamualaikum Akif,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838" s="149">
        <f t="shared" si="117"/>
        <v>45565</v>
      </c>
    </row>
    <row r="14839" spans="1:4">
      <c r="B14839" s="74" t="str">
        <f ca="1">IFERROR(__xludf.DUMMYFUNCTION("IF(REGEXMATCH(A14839,""wealth planning""),""Script 1"",""-"")"),"-")</f>
        <v>-</v>
      </c>
      <c r="C14839" s="74">
        <f t="shared" si="116"/>
        <v>0</v>
      </c>
      <c r="D14839" s="149">
        <f t="shared" si="117"/>
        <v>45565</v>
      </c>
    </row>
    <row r="14840" spans="1:4">
      <c r="B14840" s="74" t="str">
        <f ca="1">IFERROR(__xludf.DUMMYFUNCTION("IF(REGEXMATCH(A14840,""wealth planning""),""Script 1"",""-"")"),"-")</f>
        <v>-</v>
      </c>
      <c r="C14840" s="74">
        <f t="shared" si="116"/>
        <v>0</v>
      </c>
      <c r="D14840" s="74" t="str">
        <f t="shared" si="117"/>
        <v>You: Hai assalamualaikum Akif,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841" spans="1:4">
      <c r="A14841" s="74" t="s">
        <v>8936</v>
      </c>
      <c r="B14841" s="74" t="str">
        <f ca="1">IFERROR(__xludf.DUMMYFUNCTION("IF(REGEXMATCH(A14841,""wealth planning""),""Script 1"",""-"")"),"-")</f>
        <v>-</v>
      </c>
      <c r="C14841" s="74">
        <f t="shared" si="116"/>
        <v>0</v>
      </c>
      <c r="D14841" s="74">
        <f t="shared" si="117"/>
        <v>0</v>
      </c>
    </row>
    <row r="14842" spans="1:4">
      <c r="A14842" s="74" t="s">
        <v>8936</v>
      </c>
      <c r="B14842" s="74" t="str">
        <f ca="1">IFERROR(__xludf.DUMMYFUNCTION("IF(REGEXMATCH(A14842,""wealth planning""),""Script 1"",""-"")"),"-")</f>
        <v>-</v>
      </c>
      <c r="C14842" s="74" t="str">
        <f t="shared" si="116"/>
        <v>Hafiz Muslie</v>
      </c>
      <c r="D14842" s="74">
        <f t="shared" si="117"/>
        <v>0</v>
      </c>
    </row>
    <row r="14843" spans="1:4">
      <c r="A14843" s="149">
        <v>45565</v>
      </c>
      <c r="B14843" s="74" t="str">
        <f ca="1">IFERROR(__xludf.DUMMYFUNCTION("IF(REGEXMATCH(A14843,""wealth planning""),""Script 1"",""-"")"),"#VALUE!")</f>
        <v>#VALUE!</v>
      </c>
      <c r="C14843" s="74" t="str">
        <f t="shared" si="116"/>
        <v>Hafiz Muslie</v>
      </c>
      <c r="D14843" s="74">
        <f t="shared" si="117"/>
        <v>0</v>
      </c>
    </row>
    <row r="14844" spans="1:4">
      <c r="A14844" s="149">
        <v>45565</v>
      </c>
      <c r="B14844" s="74" t="str">
        <f ca="1">IFERROR(__xludf.DUMMYFUNCTION("IF(REGEXMATCH(A14844,""wealth planning""),""Script 1"",""-"")"),"#VALUE!")</f>
        <v>#VALUE!</v>
      </c>
      <c r="C14844" s="149">
        <f t="shared" si="116"/>
        <v>45565</v>
      </c>
      <c r="D14844" s="74" t="str">
        <f t="shared" si="117"/>
        <v>Hafiz Muslie</v>
      </c>
    </row>
    <row r="14845" spans="1:4">
      <c r="A14845" s="74" t="s">
        <v>3754</v>
      </c>
      <c r="B14845" s="74" t="str">
        <f ca="1">IFERROR(__xludf.DUMMYFUNCTION("IF(REGEXMATCH(A14845,""wealth planning""),""Script 1"",""-"")"),"Script 1")</f>
        <v>Script 1</v>
      </c>
      <c r="C14845" s="149">
        <f t="shared" si="116"/>
        <v>45565</v>
      </c>
      <c r="D14845" s="74" t="str">
        <f t="shared" si="117"/>
        <v>Hafiz Muslie</v>
      </c>
    </row>
    <row r="14846" spans="1:4">
      <c r="A14846" s="74"/>
      <c r="B14846" s="74" t="str">
        <f ca="1">IFERROR(__xludf.DUMMYFUNCTION("IF(REGEXMATCH(A14846,""wealth planning""),""Script 1"",""-"")"),"-")</f>
        <v>-</v>
      </c>
      <c r="C14846" s="74" t="str">
        <f t="shared" si="116"/>
        <v>You: Hai assalamualaikum Hafiz,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846" s="149">
        <f t="shared" si="117"/>
        <v>45565</v>
      </c>
    </row>
    <row r="14847" spans="1:4">
      <c r="B14847" s="74" t="str">
        <f ca="1">IFERROR(__xludf.DUMMYFUNCTION("IF(REGEXMATCH(A14847,""wealth planning""),""Script 1"",""-"")"),"-")</f>
        <v>-</v>
      </c>
      <c r="C14847" s="74">
        <f t="shared" si="116"/>
        <v>0</v>
      </c>
      <c r="D14847" s="149">
        <f t="shared" si="117"/>
        <v>45565</v>
      </c>
    </row>
    <row r="14848" spans="1:4">
      <c r="B14848" s="74" t="str">
        <f ca="1">IFERROR(__xludf.DUMMYFUNCTION("IF(REGEXMATCH(A14848,""wealth planning""),""Script 1"",""-"")"),"-")</f>
        <v>-</v>
      </c>
      <c r="C14848" s="74">
        <f t="shared" si="116"/>
        <v>0</v>
      </c>
      <c r="D14848" s="74" t="str">
        <f t="shared" si="117"/>
        <v>You: Hai assalamualaikum Hafiz,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849" spans="1:4">
      <c r="B14849" s="74" t="str">
        <f ca="1">IFERROR(__xludf.DUMMYFUNCTION("IF(REGEXMATCH(A14849,""wealth planning""),""Script 1"",""-"")"),"-")</f>
        <v>-</v>
      </c>
      <c r="C14849" s="74">
        <f t="shared" si="116"/>
        <v>0</v>
      </c>
      <c r="D14849" s="74">
        <f t="shared" si="117"/>
        <v>0</v>
      </c>
    </row>
    <row r="14850" spans="1:4">
      <c r="A14850" s="74" t="s">
        <v>8939</v>
      </c>
      <c r="B14850" s="74" t="str">
        <f ca="1">IFERROR(__xludf.DUMMYFUNCTION("IF(REGEXMATCH(A14850,""wealth planning""),""Script 1"",""-"")"),"-")</f>
        <v>-</v>
      </c>
      <c r="C14850" s="74">
        <f t="shared" si="116"/>
        <v>0</v>
      </c>
      <c r="D14850" s="74">
        <f t="shared" si="117"/>
        <v>0</v>
      </c>
    </row>
    <row r="14851" spans="1:4">
      <c r="A14851" s="149">
        <v>45565</v>
      </c>
      <c r="B14851" s="74" t="str">
        <f ca="1">IFERROR(__xludf.DUMMYFUNCTION("IF(REGEXMATCH(A14851,""wealth planning""),""Script 1"",""-"")"),"#VALUE!")</f>
        <v>#VALUE!</v>
      </c>
      <c r="C14851" s="74" t="str">
        <f t="shared" si="116"/>
        <v>Nur Izzah</v>
      </c>
      <c r="D14851" s="74">
        <f t="shared" si="117"/>
        <v>0</v>
      </c>
    </row>
    <row r="14852" spans="1:4">
      <c r="A14852" s="149">
        <v>45565</v>
      </c>
      <c r="B14852" s="74" t="str">
        <f ca="1">IFERROR(__xludf.DUMMYFUNCTION("IF(REGEXMATCH(A14852,""wealth planning""),""Script 1"",""-"")"),"#VALUE!")</f>
        <v>#VALUE!</v>
      </c>
      <c r="C14852" s="149">
        <f t="shared" si="116"/>
        <v>45565</v>
      </c>
      <c r="D14852" s="74">
        <f t="shared" si="117"/>
        <v>0</v>
      </c>
    </row>
    <row r="14853" spans="1:4">
      <c r="A14853" s="74" t="s">
        <v>8940</v>
      </c>
      <c r="B14853" s="74" t="str">
        <f ca="1">IFERROR(__xludf.DUMMYFUNCTION("IF(REGEXMATCH(A14853,""wealth planning""),""Script 1"",""-"")"),"Script 1")</f>
        <v>Script 1</v>
      </c>
      <c r="C14853" s="149">
        <f t="shared" si="116"/>
        <v>45565</v>
      </c>
      <c r="D14853" s="74" t="str">
        <f t="shared" si="117"/>
        <v>Nur Izzah</v>
      </c>
    </row>
    <row r="14854" spans="1:4">
      <c r="A14854" s="74"/>
      <c r="B14854" s="74" t="str">
        <f ca="1">IFERROR(__xludf.DUMMYFUNCTION("IF(REGEXMATCH(A14854,""wealth planning""),""Script 1"",""-"")"),"-")</f>
        <v>-</v>
      </c>
      <c r="C14854" s="74" t="str">
        <f t="shared" si="116"/>
        <v>You: Hai assalamualaikum Nur Izzah,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854" s="149">
        <f t="shared" si="117"/>
        <v>45565</v>
      </c>
    </row>
    <row r="14855" spans="1:4">
      <c r="B14855" s="74" t="str">
        <f ca="1">IFERROR(__xludf.DUMMYFUNCTION("IF(REGEXMATCH(A14855,""wealth planning""),""Script 1"",""-"")"),"-")</f>
        <v>-</v>
      </c>
      <c r="C14855" s="74">
        <f t="shared" si="116"/>
        <v>0</v>
      </c>
      <c r="D14855" s="149">
        <f t="shared" si="117"/>
        <v>45565</v>
      </c>
    </row>
    <row r="14856" spans="1:4">
      <c r="B14856" s="74" t="str">
        <f ca="1">IFERROR(__xludf.DUMMYFUNCTION("IF(REGEXMATCH(A14856,""wealth planning""),""Script 1"",""-"")"),"-")</f>
        <v>-</v>
      </c>
      <c r="C14856" s="74">
        <f t="shared" si="116"/>
        <v>0</v>
      </c>
      <c r="D14856" s="74" t="str">
        <f t="shared" si="117"/>
        <v>You: Hai assalamualaikum Nur Izzah,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857" spans="1:4">
      <c r="A14857" s="74" t="s">
        <v>8942</v>
      </c>
      <c r="B14857" s="74" t="str">
        <f ca="1">IFERROR(__xludf.DUMMYFUNCTION("IF(REGEXMATCH(A14857,""wealth planning""),""Script 1"",""-"")"),"-")</f>
        <v>-</v>
      </c>
      <c r="C14857" s="74">
        <f t="shared" si="116"/>
        <v>0</v>
      </c>
      <c r="D14857" s="74">
        <f t="shared" si="117"/>
        <v>0</v>
      </c>
    </row>
    <row r="14858" spans="1:4">
      <c r="A14858" s="74" t="s">
        <v>8942</v>
      </c>
      <c r="B14858" s="74" t="str">
        <f ca="1">IFERROR(__xludf.DUMMYFUNCTION("IF(REGEXMATCH(A14858,""wealth planning""),""Script 1"",""-"")"),"-")</f>
        <v>-</v>
      </c>
      <c r="C14858" s="74" t="str">
        <f t="shared" si="116"/>
        <v>Nur Khalisya Hani Kamarul Hisham</v>
      </c>
      <c r="D14858" s="74">
        <f t="shared" si="117"/>
        <v>0</v>
      </c>
    </row>
    <row r="14859" spans="1:4">
      <c r="A14859" s="149">
        <v>45565</v>
      </c>
      <c r="B14859" s="74" t="str">
        <f ca="1">IFERROR(__xludf.DUMMYFUNCTION("IF(REGEXMATCH(A14859,""wealth planning""),""Script 1"",""-"")"),"#VALUE!")</f>
        <v>#VALUE!</v>
      </c>
      <c r="C14859" s="74" t="str">
        <f t="shared" si="116"/>
        <v>Nur Khalisya Hani Kamarul Hisham</v>
      </c>
      <c r="D14859" s="74">
        <f t="shared" si="117"/>
        <v>0</v>
      </c>
    </row>
    <row r="14860" spans="1:4">
      <c r="A14860" s="149">
        <v>45565</v>
      </c>
      <c r="B14860" s="74" t="str">
        <f ca="1">IFERROR(__xludf.DUMMYFUNCTION("IF(REGEXMATCH(A14860,""wealth planning""),""Script 1"",""-"")"),"#VALUE!")</f>
        <v>#VALUE!</v>
      </c>
      <c r="C14860" s="149">
        <f t="shared" si="116"/>
        <v>45565</v>
      </c>
      <c r="D14860" s="74" t="str">
        <f t="shared" si="117"/>
        <v>Nur Khalisya Hani Kamarul Hisham</v>
      </c>
    </row>
    <row r="14861" spans="1:4">
      <c r="A14861" s="74" t="s">
        <v>8943</v>
      </c>
      <c r="B14861" s="74" t="str">
        <f ca="1">IFERROR(__xludf.DUMMYFUNCTION("IF(REGEXMATCH(A14861,""wealth planning""),""Script 1"",""-"")"),"Script 1")</f>
        <v>Script 1</v>
      </c>
      <c r="C14861" s="149">
        <f t="shared" si="116"/>
        <v>45565</v>
      </c>
      <c r="D14861" s="74" t="str">
        <f t="shared" si="117"/>
        <v>Nur Khalisya Hani Kamarul Hisham</v>
      </c>
    </row>
    <row r="14862" spans="1:4">
      <c r="A14862" s="74"/>
      <c r="B14862" s="74" t="str">
        <f ca="1">IFERROR(__xludf.DUMMYFUNCTION("IF(REGEXMATCH(A14862,""wealth planning""),""Script 1"",""-"")"),"-")</f>
        <v>-</v>
      </c>
      <c r="C14862" s="74" t="str">
        <f t="shared" si="116"/>
        <v>You: Hai assalamualaikum Khalisya Hani,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862" s="149">
        <f t="shared" si="117"/>
        <v>45565</v>
      </c>
    </row>
    <row r="14863" spans="1:4">
      <c r="B14863" s="74" t="str">
        <f ca="1">IFERROR(__xludf.DUMMYFUNCTION("IF(REGEXMATCH(A14863,""wealth planning""),""Script 1"",""-"")"),"-")</f>
        <v>-</v>
      </c>
      <c r="C14863" s="74">
        <f t="shared" si="116"/>
        <v>0</v>
      </c>
      <c r="D14863" s="149">
        <f t="shared" si="117"/>
        <v>45565</v>
      </c>
    </row>
    <row r="14864" spans="1:4">
      <c r="B14864" s="74" t="str">
        <f ca="1">IFERROR(__xludf.DUMMYFUNCTION("IF(REGEXMATCH(A14864,""wealth planning""),""Script 1"",""-"")"),"-")</f>
        <v>-</v>
      </c>
      <c r="C14864" s="74">
        <f t="shared" si="116"/>
        <v>0</v>
      </c>
      <c r="D14864" s="74" t="str">
        <f t="shared" si="117"/>
        <v>You: Hai assalamualaikum Khalisya Hani,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865" spans="1:4">
      <c r="A14865" s="74" t="s">
        <v>8945</v>
      </c>
      <c r="B14865" s="74" t="str">
        <f ca="1">IFERROR(__xludf.DUMMYFUNCTION("IF(REGEXMATCH(A14865,""wealth planning""),""Script 1"",""-"")"),"-")</f>
        <v>-</v>
      </c>
      <c r="C14865" s="74">
        <f t="shared" si="116"/>
        <v>0</v>
      </c>
      <c r="D14865" s="74">
        <f t="shared" si="117"/>
        <v>0</v>
      </c>
    </row>
    <row r="14866" spans="1:4">
      <c r="A14866" s="74" t="s">
        <v>8945</v>
      </c>
      <c r="B14866" s="74" t="str">
        <f ca="1">IFERROR(__xludf.DUMMYFUNCTION("IF(REGEXMATCH(A14866,""wealth planning""),""Script 1"",""-"")"),"-")</f>
        <v>-</v>
      </c>
      <c r="C14866" s="74" t="str">
        <f t="shared" si="116"/>
        <v>MUHAMMAD A’LIF</v>
      </c>
      <c r="D14866" s="74">
        <f t="shared" si="117"/>
        <v>0</v>
      </c>
    </row>
    <row r="14867" spans="1:4">
      <c r="A14867" s="149">
        <v>45565</v>
      </c>
      <c r="B14867" s="74" t="str">
        <f ca="1">IFERROR(__xludf.DUMMYFUNCTION("IF(REGEXMATCH(A14867,""wealth planning""),""Script 1"",""-"")"),"#VALUE!")</f>
        <v>#VALUE!</v>
      </c>
      <c r="C14867" s="74" t="str">
        <f t="shared" si="116"/>
        <v>MUHAMMAD A’LIF</v>
      </c>
      <c r="D14867" s="74">
        <f t="shared" si="117"/>
        <v>0</v>
      </c>
    </row>
    <row r="14868" spans="1:4">
      <c r="A14868" s="149">
        <v>45565</v>
      </c>
      <c r="B14868" s="74" t="str">
        <f ca="1">IFERROR(__xludf.DUMMYFUNCTION("IF(REGEXMATCH(A14868,""wealth planning""),""Script 1"",""-"")"),"#VALUE!")</f>
        <v>#VALUE!</v>
      </c>
      <c r="C14868" s="149">
        <f t="shared" si="116"/>
        <v>45565</v>
      </c>
      <c r="D14868" s="74" t="str">
        <f t="shared" si="117"/>
        <v>MUHAMMAD A’LIF</v>
      </c>
    </row>
    <row r="14869" spans="1:4">
      <c r="A14869" s="74" t="s">
        <v>8946</v>
      </c>
      <c r="B14869" s="74" t="str">
        <f ca="1">IFERROR(__xludf.DUMMYFUNCTION("IF(REGEXMATCH(A14869,""wealth planning""),""Script 1"",""-"")"),"Script 1")</f>
        <v>Script 1</v>
      </c>
      <c r="C14869" s="149">
        <f t="shared" si="116"/>
        <v>45565</v>
      </c>
      <c r="D14869" s="74" t="str">
        <f t="shared" si="117"/>
        <v>MUHAMMAD A’LIF</v>
      </c>
    </row>
    <row r="14870" spans="1:4">
      <c r="A14870" s="74"/>
      <c r="B14870" s="74" t="str">
        <f ca="1">IFERROR(__xludf.DUMMYFUNCTION("IF(REGEXMATCH(A14870,""wealth planning""),""Script 1"",""-"")"),"-")</f>
        <v>-</v>
      </c>
      <c r="C14870" s="74" t="str">
        <f t="shared" si="116"/>
        <v>You: Hai assalamualaikum A’lif,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870" s="149">
        <f t="shared" si="117"/>
        <v>45565</v>
      </c>
    </row>
    <row r="14871" spans="1:4">
      <c r="B14871" s="74" t="str">
        <f ca="1">IFERROR(__xludf.DUMMYFUNCTION("IF(REGEXMATCH(A14871,""wealth planning""),""Script 1"",""-"")"),"-")</f>
        <v>-</v>
      </c>
      <c r="C14871" s="74">
        <f t="shared" si="116"/>
        <v>0</v>
      </c>
      <c r="D14871" s="149">
        <f t="shared" si="117"/>
        <v>45565</v>
      </c>
    </row>
    <row r="14872" spans="1:4">
      <c r="B14872" s="74" t="str">
        <f ca="1">IFERROR(__xludf.DUMMYFUNCTION("IF(REGEXMATCH(A14872,""wealth planning""),""Script 1"",""-"")"),"-")</f>
        <v>-</v>
      </c>
      <c r="C14872" s="74">
        <f t="shared" si="116"/>
        <v>0</v>
      </c>
      <c r="D14872" s="74" t="str">
        <f t="shared" si="117"/>
        <v>You: Hai assalamualaikum A’lif,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873" spans="1:4">
      <c r="A14873" s="74" t="s">
        <v>8948</v>
      </c>
      <c r="B14873" s="74" t="str">
        <f ca="1">IFERROR(__xludf.DUMMYFUNCTION("IF(REGEXMATCH(A14873,""wealth planning""),""Script 1"",""-"")"),"-")</f>
        <v>-</v>
      </c>
      <c r="C14873" s="74">
        <f t="shared" si="116"/>
        <v>0</v>
      </c>
      <c r="D14873" s="74">
        <f t="shared" si="117"/>
        <v>0</v>
      </c>
    </row>
    <row r="14874" spans="1:4">
      <c r="A14874" s="74" t="s">
        <v>8949</v>
      </c>
      <c r="B14874" s="74" t="str">
        <f ca="1">IFERROR(__xludf.DUMMYFUNCTION("IF(REGEXMATCH(A14874,""wealth planning""),""Script 1"",""-"")"),"-")</f>
        <v>-</v>
      </c>
      <c r="C14874" s="74" t="str">
        <f t="shared" si="116"/>
        <v>Iman SyahirahStatus is reachable</v>
      </c>
      <c r="D14874" s="74">
        <f t="shared" si="117"/>
        <v>0</v>
      </c>
    </row>
    <row r="14875" spans="1:4">
      <c r="A14875" s="149">
        <v>45565</v>
      </c>
      <c r="B14875" s="74" t="str">
        <f ca="1">IFERROR(__xludf.DUMMYFUNCTION("IF(REGEXMATCH(A14875,""wealth planning""),""Script 1"",""-"")"),"#VALUE!")</f>
        <v>#VALUE!</v>
      </c>
      <c r="C14875" s="74" t="str">
        <f t="shared" si="116"/>
        <v>Iman Syahirah</v>
      </c>
      <c r="D14875" s="74">
        <f t="shared" si="117"/>
        <v>0</v>
      </c>
    </row>
    <row r="14876" spans="1:4">
      <c r="A14876" s="149">
        <v>45565</v>
      </c>
      <c r="B14876" s="74" t="str">
        <f ca="1">IFERROR(__xludf.DUMMYFUNCTION("IF(REGEXMATCH(A14876,""wealth planning""),""Script 1"",""-"")"),"#VALUE!")</f>
        <v>#VALUE!</v>
      </c>
      <c r="C14876" s="149">
        <f t="shared" si="116"/>
        <v>45565</v>
      </c>
      <c r="D14876" s="74" t="str">
        <f t="shared" si="117"/>
        <v>Iman SyahirahStatus is reachable</v>
      </c>
    </row>
    <row r="14877" spans="1:4">
      <c r="A14877" s="74" t="s">
        <v>8950</v>
      </c>
      <c r="B14877" s="74" t="str">
        <f ca="1">IFERROR(__xludf.DUMMYFUNCTION("IF(REGEXMATCH(A14877,""wealth planning""),""Script 1"",""-"")"),"Script 1")</f>
        <v>Script 1</v>
      </c>
      <c r="C14877" s="149">
        <f t="shared" si="116"/>
        <v>45565</v>
      </c>
      <c r="D14877" s="74" t="str">
        <f t="shared" si="117"/>
        <v>Iman Syahirah</v>
      </c>
    </row>
    <row r="14878" spans="1:4">
      <c r="A14878" s="74"/>
      <c r="B14878" s="74" t="str">
        <f ca="1">IFERROR(__xludf.DUMMYFUNCTION("IF(REGEXMATCH(A14878,""wealth planning""),""Script 1"",""-"")"),"-")</f>
        <v>-</v>
      </c>
      <c r="C14878" s="74" t="str">
        <f t="shared" si="116"/>
        <v>You: Hai assalamualaikum Iman Syahirah,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878" s="149">
        <f t="shared" si="117"/>
        <v>45565</v>
      </c>
    </row>
    <row r="14879" spans="1:4">
      <c r="B14879" s="74" t="str">
        <f ca="1">IFERROR(__xludf.DUMMYFUNCTION("IF(REGEXMATCH(A14879,""wealth planning""),""Script 1"",""-"")"),"-")</f>
        <v>-</v>
      </c>
      <c r="C14879" s="74">
        <f t="shared" si="116"/>
        <v>0</v>
      </c>
      <c r="D14879" s="149">
        <f t="shared" si="117"/>
        <v>45565</v>
      </c>
    </row>
    <row r="14880" spans="1:4">
      <c r="B14880" s="74" t="str">
        <f ca="1">IFERROR(__xludf.DUMMYFUNCTION("IF(REGEXMATCH(A14880,""wealth planning""),""Script 1"",""-"")"),"-")</f>
        <v>-</v>
      </c>
      <c r="C14880" s="74">
        <f t="shared" si="116"/>
        <v>0</v>
      </c>
      <c r="D14880" s="74" t="str">
        <f t="shared" si="117"/>
        <v>You: Hai assalamualaikum Iman Syahirah,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881" spans="1:4">
      <c r="B14881" s="74" t="str">
        <f ca="1">IFERROR(__xludf.DUMMYFUNCTION("IF(REGEXMATCH(A14881,""wealth planning""),""Script 1"",""-"")"),"-")</f>
        <v>-</v>
      </c>
      <c r="C14881" s="74">
        <f t="shared" si="116"/>
        <v>0</v>
      </c>
      <c r="D14881" s="74">
        <f t="shared" si="117"/>
        <v>0</v>
      </c>
    </row>
    <row r="14882" spans="1:4">
      <c r="A14882" s="74" t="s">
        <v>6941</v>
      </c>
      <c r="B14882" s="74" t="str">
        <f ca="1">IFERROR(__xludf.DUMMYFUNCTION("IF(REGEXMATCH(A14882,""wealth planning""),""Script 1"",""-"")"),"-")</f>
        <v>-</v>
      </c>
      <c r="C14882" s="74">
        <f t="shared" si="116"/>
        <v>0</v>
      </c>
      <c r="D14882" s="74">
        <f t="shared" si="117"/>
        <v>0</v>
      </c>
    </row>
    <row r="14883" spans="1:4">
      <c r="A14883" s="149">
        <v>45565</v>
      </c>
      <c r="B14883" s="74" t="str">
        <f ca="1">IFERROR(__xludf.DUMMYFUNCTION("IF(REGEXMATCH(A14883,""wealth planning""),""Script 1"",""-"")"),"#VALUE!")</f>
        <v>#VALUE!</v>
      </c>
      <c r="C14883" s="74" t="str">
        <f t="shared" si="116"/>
        <v>Siti Sarah</v>
      </c>
      <c r="D14883" s="74">
        <f t="shared" si="117"/>
        <v>0</v>
      </c>
    </row>
    <row r="14884" spans="1:4">
      <c r="A14884" s="149">
        <v>45565</v>
      </c>
      <c r="B14884" s="74" t="str">
        <f ca="1">IFERROR(__xludf.DUMMYFUNCTION("IF(REGEXMATCH(A14884,""wealth planning""),""Script 1"",""-"")"),"#VALUE!")</f>
        <v>#VALUE!</v>
      </c>
      <c r="C14884" s="149">
        <f t="shared" si="116"/>
        <v>45565</v>
      </c>
      <c r="D14884" s="74">
        <f t="shared" si="117"/>
        <v>0</v>
      </c>
    </row>
    <row r="14885" spans="1:4">
      <c r="A14885" s="74" t="s">
        <v>6680</v>
      </c>
      <c r="B14885" s="74" t="str">
        <f ca="1">IFERROR(__xludf.DUMMYFUNCTION("IF(REGEXMATCH(A14885,""wealth planning""),""Script 1"",""-"")"),"Script 1")</f>
        <v>Script 1</v>
      </c>
      <c r="C14885" s="149">
        <f t="shared" si="116"/>
        <v>45565</v>
      </c>
      <c r="D14885" s="74" t="str">
        <f t="shared" si="117"/>
        <v>Siti Sarah</v>
      </c>
    </row>
    <row r="14886" spans="1:4">
      <c r="A14886" s="74"/>
      <c r="B14886" s="74" t="str">
        <f ca="1">IFERROR(__xludf.DUMMYFUNCTION("IF(REGEXMATCH(A14886,""wealth planning""),""Script 1"",""-"")"),"-")</f>
        <v>-</v>
      </c>
      <c r="C14886" s="74" t="str">
        <f t="shared" si="116"/>
        <v>You: Hai assalamualaikum Siti 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886" s="149">
        <f t="shared" si="117"/>
        <v>45565</v>
      </c>
    </row>
    <row r="14887" spans="1:4">
      <c r="B14887" s="74" t="str">
        <f ca="1">IFERROR(__xludf.DUMMYFUNCTION("IF(REGEXMATCH(A14887,""wealth planning""),""Script 1"",""-"")"),"-")</f>
        <v>-</v>
      </c>
      <c r="C14887" s="74">
        <f t="shared" si="116"/>
        <v>0</v>
      </c>
      <c r="D14887" s="149">
        <f t="shared" si="117"/>
        <v>45565</v>
      </c>
    </row>
    <row r="14888" spans="1:4">
      <c r="B14888" s="74" t="str">
        <f ca="1">IFERROR(__xludf.DUMMYFUNCTION("IF(REGEXMATCH(A14888,""wealth planning""),""Script 1"",""-"")"),"-")</f>
        <v>-</v>
      </c>
      <c r="C14888" s="74">
        <f t="shared" si="116"/>
        <v>0</v>
      </c>
      <c r="D14888" s="74" t="str">
        <f t="shared" si="117"/>
        <v>You: Hai assalamualaikum Siti 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889" spans="1:4">
      <c r="B14889" s="74" t="str">
        <f ca="1">IFERROR(__xludf.DUMMYFUNCTION("IF(REGEXMATCH(A14889,""wealth planning""),""Script 1"",""-"")"),"-")</f>
        <v>-</v>
      </c>
      <c r="C14889" s="74">
        <f t="shared" si="116"/>
        <v>0</v>
      </c>
      <c r="D14889" s="74">
        <f t="shared" si="117"/>
        <v>0</v>
      </c>
    </row>
    <row r="14890" spans="1:4">
      <c r="A14890" s="74" t="s">
        <v>8954</v>
      </c>
      <c r="B14890" s="74" t="str">
        <f ca="1">IFERROR(__xludf.DUMMYFUNCTION("IF(REGEXMATCH(A14890,""wealth planning""),""Script 1"",""-"")"),"-")</f>
        <v>-</v>
      </c>
      <c r="C14890" s="74">
        <f t="shared" si="116"/>
        <v>0</v>
      </c>
      <c r="D14890" s="74">
        <f t="shared" si="117"/>
        <v>0</v>
      </c>
    </row>
    <row r="14891" spans="1:4">
      <c r="A14891" s="149">
        <v>45565</v>
      </c>
      <c r="B14891" s="74" t="str">
        <f ca="1">IFERROR(__xludf.DUMMYFUNCTION("IF(REGEXMATCH(A14891,""wealth planning""),""Script 1"",""-"")"),"#VALUE!")</f>
        <v>#VALUE!</v>
      </c>
      <c r="C14891" s="74" t="str">
        <f t="shared" si="116"/>
        <v>SITI NUR AISYAH MOHD SAPAWI</v>
      </c>
      <c r="D14891" s="74">
        <f t="shared" si="117"/>
        <v>0</v>
      </c>
    </row>
    <row r="14892" spans="1:4">
      <c r="A14892" s="149">
        <v>45565</v>
      </c>
      <c r="B14892" s="74" t="str">
        <f ca="1">IFERROR(__xludf.DUMMYFUNCTION("IF(REGEXMATCH(A14892,""wealth planning""),""Script 1"",""-"")"),"#VALUE!")</f>
        <v>#VALUE!</v>
      </c>
      <c r="C14892" s="149">
        <f t="shared" si="116"/>
        <v>45565</v>
      </c>
      <c r="D14892" s="74">
        <f t="shared" si="117"/>
        <v>0</v>
      </c>
    </row>
    <row r="14893" spans="1:4">
      <c r="A14893" s="74" t="s">
        <v>7551</v>
      </c>
      <c r="B14893" s="74" t="str">
        <f ca="1">IFERROR(__xludf.DUMMYFUNCTION("IF(REGEXMATCH(A14893,""wealth planning""),""Script 1"",""-"")"),"Script 1")</f>
        <v>Script 1</v>
      </c>
      <c r="C14893" s="149">
        <f t="shared" si="116"/>
        <v>45565</v>
      </c>
      <c r="D14893" s="74" t="str">
        <f t="shared" si="117"/>
        <v>SITI NUR AISYAH MOHD SAPAWI</v>
      </c>
    </row>
    <row r="14894" spans="1:4">
      <c r="A14894" s="74"/>
      <c r="B14894" s="74" t="str">
        <f ca="1">IFERROR(__xludf.DUMMYFUNCTION("IF(REGEXMATCH(A14894,""wealth planning""),""Script 1"",""-"")"),"-")</f>
        <v>-</v>
      </c>
      <c r="C14894" s="74" t="str">
        <f t="shared" si="116"/>
        <v>You: Hai assalamualaikum Siti Nur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894" s="149">
        <f t="shared" si="117"/>
        <v>45565</v>
      </c>
    </row>
    <row r="14895" spans="1:4">
      <c r="B14895" s="74" t="str">
        <f ca="1">IFERROR(__xludf.DUMMYFUNCTION("IF(REGEXMATCH(A14895,""wealth planning""),""Script 1"",""-"")"),"-")</f>
        <v>-</v>
      </c>
      <c r="C14895" s="74">
        <f t="shared" si="116"/>
        <v>0</v>
      </c>
      <c r="D14895" s="149">
        <f t="shared" si="117"/>
        <v>45565</v>
      </c>
    </row>
    <row r="14896" spans="1:4">
      <c r="B14896" s="74" t="str">
        <f ca="1">IFERROR(__xludf.DUMMYFUNCTION("IF(REGEXMATCH(A14896,""wealth planning""),""Script 1"",""-"")"),"-")</f>
        <v>-</v>
      </c>
      <c r="C14896" s="74">
        <f t="shared" si="116"/>
        <v>0</v>
      </c>
      <c r="D14896" s="74" t="str">
        <f t="shared" si="117"/>
        <v>You: Hai assalamualaikum Siti Nur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897" spans="1:4">
      <c r="A14897" s="74" t="s">
        <v>8956</v>
      </c>
      <c r="B14897" s="74" t="str">
        <f ca="1">IFERROR(__xludf.DUMMYFUNCTION("IF(REGEXMATCH(A14897,""wealth planning""),""Script 1"",""-"")"),"-")</f>
        <v>-</v>
      </c>
      <c r="C14897" s="74">
        <f t="shared" si="116"/>
        <v>0</v>
      </c>
      <c r="D14897" s="74">
        <f t="shared" si="117"/>
        <v>0</v>
      </c>
    </row>
    <row r="14898" spans="1:4">
      <c r="A14898" s="74" t="s">
        <v>8957</v>
      </c>
      <c r="B14898" s="74" t="str">
        <f ca="1">IFERROR(__xludf.DUMMYFUNCTION("IF(REGEXMATCH(A14898,""wealth planning""),""Script 1"",""-"")"),"-")</f>
        <v>-</v>
      </c>
      <c r="C14898" s="74" t="str">
        <f t="shared" si="116"/>
        <v>Amira IranyStatus is reachable</v>
      </c>
      <c r="D14898" s="74">
        <f t="shared" si="117"/>
        <v>0</v>
      </c>
    </row>
    <row r="14899" spans="1:4">
      <c r="A14899" s="149">
        <v>45565</v>
      </c>
      <c r="B14899" s="74" t="str">
        <f ca="1">IFERROR(__xludf.DUMMYFUNCTION("IF(REGEXMATCH(A14899,""wealth planning""),""Script 1"",""-"")"),"#VALUE!")</f>
        <v>#VALUE!</v>
      </c>
      <c r="C14899" s="74" t="str">
        <f t="shared" si="116"/>
        <v>Amira Irany</v>
      </c>
      <c r="D14899" s="74">
        <f t="shared" si="117"/>
        <v>0</v>
      </c>
    </row>
    <row r="14900" spans="1:4">
      <c r="A14900" s="149">
        <v>45565</v>
      </c>
      <c r="B14900" s="74" t="str">
        <f ca="1">IFERROR(__xludf.DUMMYFUNCTION("IF(REGEXMATCH(A14900,""wealth planning""),""Script 1"",""-"")"),"#VALUE!")</f>
        <v>#VALUE!</v>
      </c>
      <c r="C14900" s="149">
        <f t="shared" si="116"/>
        <v>45565</v>
      </c>
      <c r="D14900" s="74" t="str">
        <f t="shared" si="117"/>
        <v>Amira IranyStatus is reachable</v>
      </c>
    </row>
    <row r="14901" spans="1:4">
      <c r="A14901" s="74" t="s">
        <v>4362</v>
      </c>
      <c r="B14901" s="74" t="str">
        <f ca="1">IFERROR(__xludf.DUMMYFUNCTION("IF(REGEXMATCH(A14901,""wealth planning""),""Script 1"",""-"")"),"Script 1")</f>
        <v>Script 1</v>
      </c>
      <c r="C14901" s="149">
        <f t="shared" si="116"/>
        <v>45565</v>
      </c>
      <c r="D14901" s="74" t="str">
        <f t="shared" si="117"/>
        <v>Amira Irany</v>
      </c>
    </row>
    <row r="14902" spans="1:4">
      <c r="A14902" s="74"/>
      <c r="B14902" s="74" t="str">
        <f ca="1">IFERROR(__xludf.DUMMYFUNCTION("IF(REGEXMATCH(A14902,""wealth planning""),""Script 1"",""-"")"),"-")</f>
        <v>-</v>
      </c>
      <c r="C14902" s="74" t="str">
        <f t="shared" si="116"/>
        <v>You: Hai assalamualaikum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902" s="149">
        <f t="shared" si="117"/>
        <v>45565</v>
      </c>
    </row>
    <row r="14903" spans="1:4">
      <c r="B14903" s="74" t="str">
        <f ca="1">IFERROR(__xludf.DUMMYFUNCTION("IF(REGEXMATCH(A14903,""wealth planning""),""Script 1"",""-"")"),"-")</f>
        <v>-</v>
      </c>
      <c r="C14903" s="74">
        <f t="shared" si="116"/>
        <v>0</v>
      </c>
      <c r="D14903" s="149">
        <f t="shared" si="117"/>
        <v>45565</v>
      </c>
    </row>
    <row r="14904" spans="1:4">
      <c r="B14904" s="74" t="str">
        <f ca="1">IFERROR(__xludf.DUMMYFUNCTION("IF(REGEXMATCH(A14904,""wealth planning""),""Script 1"",""-"")"),"-")</f>
        <v>-</v>
      </c>
      <c r="C14904" s="74">
        <f t="shared" si="116"/>
        <v>0</v>
      </c>
      <c r="D14904" s="74" t="str">
        <f t="shared" si="117"/>
        <v>You: Hai assalamualaikum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905" spans="1:4">
      <c r="A14905" s="74" t="s">
        <v>8959</v>
      </c>
      <c r="B14905" s="74" t="str">
        <f ca="1">IFERROR(__xludf.DUMMYFUNCTION("IF(REGEXMATCH(A14905,""wealth planning""),""Script 1"",""-"")"),"-")</f>
        <v>-</v>
      </c>
      <c r="C14905" s="74">
        <f t="shared" si="116"/>
        <v>0</v>
      </c>
      <c r="D14905" s="74">
        <f t="shared" si="117"/>
        <v>0</v>
      </c>
    </row>
    <row r="14906" spans="1:4">
      <c r="A14906" s="74" t="s">
        <v>8959</v>
      </c>
      <c r="B14906" s="74" t="str">
        <f ca="1">IFERROR(__xludf.DUMMYFUNCTION("IF(REGEXMATCH(A14906,""wealth planning""),""Script 1"",""-"")"),"-")</f>
        <v>-</v>
      </c>
      <c r="C14906" s="74" t="str">
        <f t="shared" si="116"/>
        <v>Adriana Suhaimee</v>
      </c>
      <c r="D14906" s="74">
        <f t="shared" si="117"/>
        <v>0</v>
      </c>
    </row>
    <row r="14907" spans="1:4">
      <c r="A14907" s="149">
        <v>45565</v>
      </c>
      <c r="B14907" s="74" t="str">
        <f ca="1">IFERROR(__xludf.DUMMYFUNCTION("IF(REGEXMATCH(A14907,""wealth planning""),""Script 1"",""-"")"),"#VALUE!")</f>
        <v>#VALUE!</v>
      </c>
      <c r="C14907" s="74" t="str">
        <f t="shared" si="116"/>
        <v>Adriana Suhaimee</v>
      </c>
      <c r="D14907" s="74">
        <f t="shared" si="117"/>
        <v>0</v>
      </c>
    </row>
    <row r="14908" spans="1:4">
      <c r="A14908" s="149">
        <v>45565</v>
      </c>
      <c r="B14908" s="74" t="str">
        <f ca="1">IFERROR(__xludf.DUMMYFUNCTION("IF(REGEXMATCH(A14908,""wealth planning""),""Script 1"",""-"")"),"#VALUE!")</f>
        <v>#VALUE!</v>
      </c>
      <c r="C14908" s="149">
        <f t="shared" si="116"/>
        <v>45565</v>
      </c>
      <c r="D14908" s="74" t="str">
        <f t="shared" si="117"/>
        <v>Adriana Suhaimee</v>
      </c>
    </row>
    <row r="14909" spans="1:4">
      <c r="A14909" s="74" t="s">
        <v>6200</v>
      </c>
      <c r="B14909" s="74" t="str">
        <f ca="1">IFERROR(__xludf.DUMMYFUNCTION("IF(REGEXMATCH(A14909,""wealth planning""),""Script 1"",""-"")"),"Script 1")</f>
        <v>Script 1</v>
      </c>
      <c r="C14909" s="149">
        <f t="shared" si="116"/>
        <v>45565</v>
      </c>
      <c r="D14909" s="74" t="str">
        <f t="shared" si="117"/>
        <v>Adriana Suhaimee</v>
      </c>
    </row>
    <row r="14910" spans="1:4">
      <c r="A14910" s="74"/>
      <c r="B14910" s="74" t="str">
        <f ca="1">IFERROR(__xludf.DUMMYFUNCTION("IF(REGEXMATCH(A14910,""wealth planning""),""Script 1"",""-"")"),"-")</f>
        <v>-</v>
      </c>
      <c r="C14910" s="74" t="str">
        <f t="shared" si="116"/>
        <v>You: Hai assalamualaikum Adriana,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910" s="149">
        <f t="shared" si="117"/>
        <v>45565</v>
      </c>
    </row>
    <row r="14911" spans="1:4">
      <c r="B14911" s="74" t="str">
        <f ca="1">IFERROR(__xludf.DUMMYFUNCTION("IF(REGEXMATCH(A14911,""wealth planning""),""Script 1"",""-"")"),"-")</f>
        <v>-</v>
      </c>
      <c r="C14911" s="74">
        <f t="shared" si="116"/>
        <v>0</v>
      </c>
      <c r="D14911" s="149">
        <f t="shared" si="117"/>
        <v>45565</v>
      </c>
    </row>
    <row r="14912" spans="1:4">
      <c r="B14912" s="74" t="str">
        <f ca="1">IFERROR(__xludf.DUMMYFUNCTION("IF(REGEXMATCH(A14912,""wealth planning""),""Script 1"",""-"")"),"-")</f>
        <v>-</v>
      </c>
      <c r="C14912" s="74">
        <f t="shared" si="116"/>
        <v>0</v>
      </c>
      <c r="D14912" s="74" t="str">
        <f t="shared" si="117"/>
        <v>You: Hai assalamualaikum Adriana,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913" spans="1:4">
      <c r="A14913" s="74" t="s">
        <v>8961</v>
      </c>
      <c r="B14913" s="74" t="str">
        <f ca="1">IFERROR(__xludf.DUMMYFUNCTION("IF(REGEXMATCH(A14913,""wealth planning""),""Script 1"",""-"")"),"-")</f>
        <v>-</v>
      </c>
      <c r="C14913" s="74">
        <f t="shared" si="116"/>
        <v>0</v>
      </c>
      <c r="D14913" s="74">
        <f t="shared" si="117"/>
        <v>0</v>
      </c>
    </row>
    <row r="14914" spans="1:4">
      <c r="A14914" s="74" t="s">
        <v>8962</v>
      </c>
      <c r="B14914" s="74" t="str">
        <f ca="1">IFERROR(__xludf.DUMMYFUNCTION("IF(REGEXMATCH(A14914,""wealth planning""),""Script 1"",""-"")"),"-")</f>
        <v>-</v>
      </c>
      <c r="C14914" s="74" t="str">
        <f t="shared" si="116"/>
        <v>Nur Batrisyia ZubirStatus is reachable</v>
      </c>
      <c r="D14914" s="74">
        <f t="shared" si="117"/>
        <v>0</v>
      </c>
    </row>
    <row r="14915" spans="1:4">
      <c r="A14915" s="149">
        <v>45565</v>
      </c>
      <c r="B14915" s="74" t="str">
        <f ca="1">IFERROR(__xludf.DUMMYFUNCTION("IF(REGEXMATCH(A14915,""wealth planning""),""Script 1"",""-"")"),"#VALUE!")</f>
        <v>#VALUE!</v>
      </c>
      <c r="C14915" s="74" t="str">
        <f t="shared" si="116"/>
        <v>Nur Batrisyia Zubir</v>
      </c>
      <c r="D14915" s="74">
        <f t="shared" si="117"/>
        <v>0</v>
      </c>
    </row>
    <row r="14916" spans="1:4">
      <c r="A14916" s="149">
        <v>45565</v>
      </c>
      <c r="B14916" s="74" t="str">
        <f ca="1">IFERROR(__xludf.DUMMYFUNCTION("IF(REGEXMATCH(A14916,""wealth planning""),""Script 1"",""-"")"),"#VALUE!")</f>
        <v>#VALUE!</v>
      </c>
      <c r="C14916" s="149">
        <f t="shared" si="116"/>
        <v>45565</v>
      </c>
      <c r="D14916" s="74" t="str">
        <f t="shared" si="117"/>
        <v>Nur Batrisyia ZubirStatus is reachable</v>
      </c>
    </row>
    <row r="14917" spans="1:4">
      <c r="A14917" s="74" t="s">
        <v>3182</v>
      </c>
      <c r="B14917" s="74" t="str">
        <f ca="1">IFERROR(__xludf.DUMMYFUNCTION("IF(REGEXMATCH(A14917,""wealth planning""),""Script 1"",""-"")"),"Script 1")</f>
        <v>Script 1</v>
      </c>
      <c r="C14917" s="149">
        <f t="shared" si="116"/>
        <v>45565</v>
      </c>
      <c r="D14917" s="74" t="str">
        <f t="shared" si="117"/>
        <v>Nur Batrisyia Zubir</v>
      </c>
    </row>
    <row r="14918" spans="1:4">
      <c r="A14918" s="74"/>
      <c r="B14918" s="74" t="str">
        <f ca="1">IFERROR(__xludf.DUMMYFUNCTION("IF(REGEXMATCH(A14918,""wealth planning""),""Script 1"",""-"")"),"-")</f>
        <v>-</v>
      </c>
      <c r="C14918" s="74" t="str">
        <f t="shared" si="116"/>
        <v>You: Hai assalamualaikum Batrisyia,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918" s="149">
        <f t="shared" si="117"/>
        <v>45565</v>
      </c>
    </row>
    <row r="14919" spans="1:4">
      <c r="B14919" s="74" t="str">
        <f ca="1">IFERROR(__xludf.DUMMYFUNCTION("IF(REGEXMATCH(A14919,""wealth planning""),""Script 1"",""-"")"),"-")</f>
        <v>-</v>
      </c>
      <c r="C14919" s="74">
        <f t="shared" si="116"/>
        <v>0</v>
      </c>
      <c r="D14919" s="149">
        <f t="shared" si="117"/>
        <v>45565</v>
      </c>
    </row>
    <row r="14920" spans="1:4">
      <c r="B14920" s="74" t="str">
        <f ca="1">IFERROR(__xludf.DUMMYFUNCTION("IF(REGEXMATCH(A14920,""wealth planning""),""Script 1"",""-"")"),"-")</f>
        <v>-</v>
      </c>
      <c r="C14920" s="74">
        <f t="shared" si="116"/>
        <v>0</v>
      </c>
      <c r="D14920" s="74" t="str">
        <f t="shared" si="117"/>
        <v>You: Hai assalamualaikum Batrisyia,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921" spans="1:4">
      <c r="A14921" s="74" t="s">
        <v>8964</v>
      </c>
      <c r="B14921" s="74" t="str">
        <f ca="1">IFERROR(__xludf.DUMMYFUNCTION("IF(REGEXMATCH(A14921,""wealth planning""),""Script 1"",""-"")"),"-")</f>
        <v>-</v>
      </c>
      <c r="C14921" s="74">
        <f t="shared" si="116"/>
        <v>0</v>
      </c>
      <c r="D14921" s="74">
        <f t="shared" si="117"/>
        <v>0</v>
      </c>
    </row>
    <row r="14922" spans="1:4">
      <c r="A14922" s="74" t="s">
        <v>8965</v>
      </c>
      <c r="B14922" s="74" t="str">
        <f ca="1">IFERROR(__xludf.DUMMYFUNCTION("IF(REGEXMATCH(A14922,""wealth planning""),""Script 1"",""-"")"),"-")</f>
        <v>-</v>
      </c>
      <c r="C14922" s="74" t="str">
        <f t="shared" si="116"/>
        <v>AMIRA NAZIRA ROSAMRANStatus is reachable</v>
      </c>
      <c r="D14922" s="74">
        <f t="shared" si="117"/>
        <v>0</v>
      </c>
    </row>
    <row r="14923" spans="1:4">
      <c r="A14923" s="149">
        <v>45565</v>
      </c>
      <c r="B14923" s="74" t="str">
        <f ca="1">IFERROR(__xludf.DUMMYFUNCTION("IF(REGEXMATCH(A14923,""wealth planning""),""Script 1"",""-"")"),"#VALUE!")</f>
        <v>#VALUE!</v>
      </c>
      <c r="C14923" s="74" t="str">
        <f t="shared" si="116"/>
        <v>AMIRA NAZIRA ROSAMRAN</v>
      </c>
      <c r="D14923" s="74">
        <f t="shared" si="117"/>
        <v>0</v>
      </c>
    </row>
    <row r="14924" spans="1:4">
      <c r="A14924" s="149">
        <v>45565</v>
      </c>
      <c r="B14924" s="74" t="str">
        <f ca="1">IFERROR(__xludf.DUMMYFUNCTION("IF(REGEXMATCH(A14924,""wealth planning""),""Script 1"",""-"")"),"#VALUE!")</f>
        <v>#VALUE!</v>
      </c>
      <c r="C14924" s="149">
        <f t="shared" si="116"/>
        <v>45565</v>
      </c>
      <c r="D14924" s="74" t="str">
        <f t="shared" si="117"/>
        <v>AMIRA NAZIRA ROSAMRANStatus is reachable</v>
      </c>
    </row>
    <row r="14925" spans="1:4">
      <c r="A14925" s="74" t="s">
        <v>4362</v>
      </c>
      <c r="B14925" s="74" t="str">
        <f ca="1">IFERROR(__xludf.DUMMYFUNCTION("IF(REGEXMATCH(A14925,""wealth planning""),""Script 1"",""-"")"),"Script 1")</f>
        <v>Script 1</v>
      </c>
      <c r="C14925" s="149">
        <f t="shared" si="116"/>
        <v>45565</v>
      </c>
      <c r="D14925" s="74" t="str">
        <f t="shared" si="117"/>
        <v>AMIRA NAZIRA ROSAMRAN</v>
      </c>
    </row>
    <row r="14926" spans="1:4">
      <c r="A14926" s="74"/>
      <c r="B14926" s="74" t="str">
        <f ca="1">IFERROR(__xludf.DUMMYFUNCTION("IF(REGEXMATCH(A14926,""wealth planning""),""Script 1"",""-"")"),"-")</f>
        <v>-</v>
      </c>
      <c r="C14926" s="74" t="str">
        <f t="shared" si="116"/>
        <v>You: Hai assalamualaikum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926" s="149">
        <f t="shared" si="117"/>
        <v>45565</v>
      </c>
    </row>
    <row r="14927" spans="1:4">
      <c r="B14927" s="74" t="str">
        <f ca="1">IFERROR(__xludf.DUMMYFUNCTION("IF(REGEXMATCH(A14927,""wealth planning""),""Script 1"",""-"")"),"-")</f>
        <v>-</v>
      </c>
      <c r="C14927" s="74">
        <f t="shared" si="116"/>
        <v>0</v>
      </c>
      <c r="D14927" s="149">
        <f t="shared" si="117"/>
        <v>45565</v>
      </c>
    </row>
    <row r="14928" spans="1:4">
      <c r="B14928" s="74" t="str">
        <f ca="1">IFERROR(__xludf.DUMMYFUNCTION("IF(REGEXMATCH(A14928,""wealth planning""),""Script 1"",""-"")"),"-")</f>
        <v>-</v>
      </c>
      <c r="C14928" s="74">
        <f t="shared" si="116"/>
        <v>0</v>
      </c>
      <c r="D14928" s="74" t="str">
        <f t="shared" si="117"/>
        <v>You: Hai assalamualaikum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929" spans="1:4">
      <c r="A14929" s="74" t="s">
        <v>8967</v>
      </c>
      <c r="B14929" s="74" t="str">
        <f ca="1">IFERROR(__xludf.DUMMYFUNCTION("IF(REGEXMATCH(A14929,""wealth planning""),""Script 1"",""-"")"),"-")</f>
        <v>-</v>
      </c>
      <c r="C14929" s="74">
        <f t="shared" si="116"/>
        <v>0</v>
      </c>
      <c r="D14929" s="74">
        <f t="shared" si="117"/>
        <v>0</v>
      </c>
    </row>
    <row r="14930" spans="1:4">
      <c r="A14930" s="74" t="s">
        <v>8968</v>
      </c>
      <c r="B14930" s="74" t="str">
        <f ca="1">IFERROR(__xludf.DUMMYFUNCTION("IF(REGEXMATCH(A14930,""wealth planning""),""Script 1"",""-"")"),"-")</f>
        <v>-</v>
      </c>
      <c r="C14930" s="74" t="str">
        <f t="shared" si="116"/>
        <v>Ahmad Syukran AzmiStatus is reachable</v>
      </c>
      <c r="D14930" s="74">
        <f t="shared" si="117"/>
        <v>0</v>
      </c>
    </row>
    <row r="14931" spans="1:4">
      <c r="A14931" s="149">
        <v>45565</v>
      </c>
      <c r="B14931" s="74" t="str">
        <f ca="1">IFERROR(__xludf.DUMMYFUNCTION("IF(REGEXMATCH(A14931,""wealth planning""),""Script 1"",""-"")"),"#VALUE!")</f>
        <v>#VALUE!</v>
      </c>
      <c r="C14931" s="74" t="str">
        <f t="shared" si="116"/>
        <v>Ahmad Syukran Azmi</v>
      </c>
      <c r="D14931" s="74">
        <f t="shared" si="117"/>
        <v>0</v>
      </c>
    </row>
    <row r="14932" spans="1:4">
      <c r="A14932" s="149">
        <v>45565</v>
      </c>
      <c r="B14932" s="74" t="str">
        <f ca="1">IFERROR(__xludf.DUMMYFUNCTION("IF(REGEXMATCH(A14932,""wealth planning""),""Script 1"",""-"")"),"#VALUE!")</f>
        <v>#VALUE!</v>
      </c>
      <c r="C14932" s="149">
        <f t="shared" si="116"/>
        <v>45565</v>
      </c>
      <c r="D14932" s="74" t="str">
        <f t="shared" si="117"/>
        <v>Ahmad Syukran AzmiStatus is reachable</v>
      </c>
    </row>
    <row r="14933" spans="1:4">
      <c r="A14933" s="74" t="s">
        <v>8969</v>
      </c>
      <c r="B14933" s="74" t="str">
        <f ca="1">IFERROR(__xludf.DUMMYFUNCTION("IF(REGEXMATCH(A14933,""wealth planning""),""Script 1"",""-"")"),"Script 1")</f>
        <v>Script 1</v>
      </c>
      <c r="C14933" s="149">
        <f t="shared" si="116"/>
        <v>45565</v>
      </c>
      <c r="D14933" s="74" t="str">
        <f t="shared" si="117"/>
        <v>Ahmad Syukran Azmi</v>
      </c>
    </row>
    <row r="14934" spans="1:4">
      <c r="A14934" s="74"/>
      <c r="B14934" s="74" t="str">
        <f ca="1">IFERROR(__xludf.DUMMYFUNCTION("IF(REGEXMATCH(A14934,""wealth planning""),""Script 1"",""-"")"),"-")</f>
        <v>-</v>
      </c>
      <c r="C14934" s="74" t="str">
        <f t="shared" si="116"/>
        <v>You: Hai assalamualaikum Ahmad Syukran,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934" s="149">
        <f t="shared" si="117"/>
        <v>45565</v>
      </c>
    </row>
    <row r="14935" spans="1:4">
      <c r="B14935" s="74" t="str">
        <f ca="1">IFERROR(__xludf.DUMMYFUNCTION("IF(REGEXMATCH(A14935,""wealth planning""),""Script 1"",""-"")"),"-")</f>
        <v>-</v>
      </c>
      <c r="C14935" s="74">
        <f t="shared" si="116"/>
        <v>0</v>
      </c>
      <c r="D14935" s="149">
        <f t="shared" si="117"/>
        <v>45565</v>
      </c>
    </row>
    <row r="14936" spans="1:4">
      <c r="B14936" s="74" t="str">
        <f ca="1">IFERROR(__xludf.DUMMYFUNCTION("IF(REGEXMATCH(A14936,""wealth planning""),""Script 1"",""-"")"),"-")</f>
        <v>-</v>
      </c>
      <c r="C14936" s="74">
        <f t="shared" si="116"/>
        <v>0</v>
      </c>
      <c r="D14936" s="74" t="str">
        <f t="shared" si="117"/>
        <v>You: Hai assalamualaikum Ahmad Syukran,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937" spans="1:4">
      <c r="A14937" s="74" t="s">
        <v>8971</v>
      </c>
      <c r="B14937" s="74" t="str">
        <f ca="1">IFERROR(__xludf.DUMMYFUNCTION("IF(REGEXMATCH(A14937,""wealth planning""),""Script 1"",""-"")"),"-")</f>
        <v>-</v>
      </c>
      <c r="C14937" s="74">
        <f t="shared" si="116"/>
        <v>0</v>
      </c>
      <c r="D14937" s="74">
        <f t="shared" si="117"/>
        <v>0</v>
      </c>
    </row>
    <row r="14938" spans="1:4">
      <c r="A14938" s="74" t="s">
        <v>8971</v>
      </c>
      <c r="B14938" s="74" t="str">
        <f ca="1">IFERROR(__xludf.DUMMYFUNCTION("IF(REGEXMATCH(A14938,""wealth planning""),""Script 1"",""-"")"),"-")</f>
        <v>-</v>
      </c>
      <c r="C14938" s="74" t="str">
        <f t="shared" si="116"/>
        <v>Sharul Amir</v>
      </c>
      <c r="D14938" s="74">
        <f t="shared" si="117"/>
        <v>0</v>
      </c>
    </row>
    <row r="14939" spans="1:4">
      <c r="A14939" s="149">
        <v>45565</v>
      </c>
      <c r="B14939" s="74" t="str">
        <f ca="1">IFERROR(__xludf.DUMMYFUNCTION("IF(REGEXMATCH(A14939,""wealth planning""),""Script 1"",""-"")"),"#VALUE!")</f>
        <v>#VALUE!</v>
      </c>
      <c r="C14939" s="74" t="str">
        <f t="shared" si="116"/>
        <v>Sharul Amir</v>
      </c>
      <c r="D14939" s="74">
        <f t="shared" si="117"/>
        <v>0</v>
      </c>
    </row>
    <row r="14940" spans="1:4">
      <c r="A14940" s="149">
        <v>45565</v>
      </c>
      <c r="B14940" s="74" t="str">
        <f ca="1">IFERROR(__xludf.DUMMYFUNCTION("IF(REGEXMATCH(A14940,""wealth planning""),""Script 1"",""-"")"),"#VALUE!")</f>
        <v>#VALUE!</v>
      </c>
      <c r="C14940" s="149">
        <f t="shared" si="116"/>
        <v>45565</v>
      </c>
      <c r="D14940" s="74" t="str">
        <f t="shared" si="117"/>
        <v>Sharul Amir</v>
      </c>
    </row>
    <row r="14941" spans="1:4">
      <c r="A14941" s="74" t="s">
        <v>8972</v>
      </c>
      <c r="B14941" s="74" t="str">
        <f ca="1">IFERROR(__xludf.DUMMYFUNCTION("IF(REGEXMATCH(A14941,""wealth planning""),""Script 1"",""-"")"),"Script 1")</f>
        <v>Script 1</v>
      </c>
      <c r="C14941" s="149">
        <f t="shared" si="116"/>
        <v>45565</v>
      </c>
      <c r="D14941" s="74" t="str">
        <f t="shared" si="117"/>
        <v>Sharul Amir</v>
      </c>
    </row>
    <row r="14942" spans="1:4">
      <c r="A14942" s="74"/>
      <c r="B14942" s="74" t="str">
        <f ca="1">IFERROR(__xludf.DUMMYFUNCTION("IF(REGEXMATCH(A14942,""wealth planning""),""Script 1"",""-"")"),"-")</f>
        <v>-</v>
      </c>
      <c r="C14942" s="74" t="str">
        <f t="shared" si="116"/>
        <v>You: Hai assalamualaikum Sharul Amir,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942" s="149">
        <f t="shared" si="117"/>
        <v>45565</v>
      </c>
    </row>
    <row r="14943" spans="1:4">
      <c r="B14943" s="74" t="str">
        <f ca="1">IFERROR(__xludf.DUMMYFUNCTION("IF(REGEXMATCH(A14943,""wealth planning""),""Script 1"",""-"")"),"-")</f>
        <v>-</v>
      </c>
      <c r="C14943" s="74">
        <f t="shared" si="116"/>
        <v>0</v>
      </c>
      <c r="D14943" s="149">
        <f t="shared" si="117"/>
        <v>45565</v>
      </c>
    </row>
    <row r="14944" spans="1:4">
      <c r="B14944" s="74" t="str">
        <f ca="1">IFERROR(__xludf.DUMMYFUNCTION("IF(REGEXMATCH(A14944,""wealth planning""),""Script 1"",""-"")"),"-")</f>
        <v>-</v>
      </c>
      <c r="C14944" s="74">
        <f t="shared" si="116"/>
        <v>0</v>
      </c>
      <c r="D14944" s="74" t="str">
        <f t="shared" si="117"/>
        <v>You: Hai assalamualaikum Sharul Amir,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945" spans="1:4">
      <c r="A14945" s="74" t="s">
        <v>8974</v>
      </c>
      <c r="B14945" s="74" t="str">
        <f ca="1">IFERROR(__xludf.DUMMYFUNCTION("IF(REGEXMATCH(A14945,""wealth planning""),""Script 1"",""-"")"),"-")</f>
        <v>-</v>
      </c>
      <c r="C14945" s="74">
        <f t="shared" si="116"/>
        <v>0</v>
      </c>
      <c r="D14945" s="74">
        <f t="shared" si="117"/>
        <v>0</v>
      </c>
    </row>
    <row r="14946" spans="1:4">
      <c r="A14946" s="74" t="s">
        <v>8974</v>
      </c>
      <c r="B14946" s="74" t="str">
        <f ca="1">IFERROR(__xludf.DUMMYFUNCTION("IF(REGEXMATCH(A14946,""wealth planning""),""Script 1"",""-"")"),"-")</f>
        <v>-</v>
      </c>
      <c r="C14946" s="74" t="str">
        <f t="shared" si="116"/>
        <v>Farah Izzati Abdul Hamid</v>
      </c>
      <c r="D14946" s="74">
        <f t="shared" si="117"/>
        <v>0</v>
      </c>
    </row>
    <row r="14947" spans="1:4">
      <c r="A14947" s="149">
        <v>45565</v>
      </c>
      <c r="B14947" s="74" t="str">
        <f ca="1">IFERROR(__xludf.DUMMYFUNCTION("IF(REGEXMATCH(A14947,""wealth planning""),""Script 1"",""-"")"),"#VALUE!")</f>
        <v>#VALUE!</v>
      </c>
      <c r="C14947" s="74" t="str">
        <f t="shared" si="116"/>
        <v>Farah Izzati Abdul Hamid</v>
      </c>
      <c r="D14947" s="74">
        <f t="shared" si="117"/>
        <v>0</v>
      </c>
    </row>
    <row r="14948" spans="1:4">
      <c r="A14948" s="149">
        <v>45565</v>
      </c>
      <c r="B14948" s="74" t="str">
        <f ca="1">IFERROR(__xludf.DUMMYFUNCTION("IF(REGEXMATCH(A14948,""wealth planning""),""Script 1"",""-"")"),"#VALUE!")</f>
        <v>#VALUE!</v>
      </c>
      <c r="C14948" s="149">
        <f t="shared" si="116"/>
        <v>45565</v>
      </c>
      <c r="D14948" s="74" t="str">
        <f t="shared" si="117"/>
        <v>Farah Izzati Abdul Hamid</v>
      </c>
    </row>
    <row r="14949" spans="1:4">
      <c r="A14949" s="74" t="s">
        <v>8975</v>
      </c>
      <c r="B14949" s="74" t="str">
        <f ca="1">IFERROR(__xludf.DUMMYFUNCTION("IF(REGEXMATCH(A14949,""wealth planning""),""Script 1"",""-"")"),"Script 1")</f>
        <v>Script 1</v>
      </c>
      <c r="C14949" s="149">
        <f t="shared" si="116"/>
        <v>45565</v>
      </c>
      <c r="D14949" s="74" t="str">
        <f t="shared" si="117"/>
        <v>Farah Izzati Abdul Hamid</v>
      </c>
    </row>
    <row r="14950" spans="1:4">
      <c r="A14950" s="74"/>
      <c r="B14950" s="74" t="str">
        <f ca="1">IFERROR(__xludf.DUMMYFUNCTION("IF(REGEXMATCH(A14950,""wealth planning""),""Script 1"",""-"")"),"-")</f>
        <v>-</v>
      </c>
      <c r="C14950" s="74" t="str">
        <f t="shared" si="116"/>
        <v>You: Hai assalamualaikum Farah 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950" s="149">
        <f t="shared" si="117"/>
        <v>45565</v>
      </c>
    </row>
    <row r="14951" spans="1:4">
      <c r="B14951" s="74" t="str">
        <f ca="1">IFERROR(__xludf.DUMMYFUNCTION("IF(REGEXMATCH(A14951,""wealth planning""),""Script 1"",""-"")"),"-")</f>
        <v>-</v>
      </c>
      <c r="C14951" s="74">
        <f t="shared" si="116"/>
        <v>0</v>
      </c>
      <c r="D14951" s="149">
        <f t="shared" si="117"/>
        <v>45565</v>
      </c>
    </row>
    <row r="14952" spans="1:4">
      <c r="B14952" s="74" t="str">
        <f ca="1">IFERROR(__xludf.DUMMYFUNCTION("IF(REGEXMATCH(A14952,""wealth planning""),""Script 1"",""-"")"),"-")</f>
        <v>-</v>
      </c>
      <c r="C14952" s="74">
        <f t="shared" si="116"/>
        <v>0</v>
      </c>
      <c r="D14952" s="74" t="str">
        <f t="shared" si="117"/>
        <v>You: Hai assalamualaikum Farah 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953" spans="1:4">
      <c r="B14953" s="74" t="str">
        <f ca="1">IFERROR(__xludf.DUMMYFUNCTION("IF(REGEXMATCH(A14953,""wealth planning""),""Script 1"",""-"")"),"-")</f>
        <v>-</v>
      </c>
      <c r="C14953" s="74">
        <f t="shared" si="116"/>
        <v>0</v>
      </c>
      <c r="D14953" s="74">
        <f t="shared" si="117"/>
        <v>0</v>
      </c>
    </row>
    <row r="14954" spans="1:4">
      <c r="A14954" s="74" t="s">
        <v>8978</v>
      </c>
      <c r="B14954" s="74" t="str">
        <f ca="1">IFERROR(__xludf.DUMMYFUNCTION("IF(REGEXMATCH(A14954,""wealth planning""),""Script 1"",""-"")"),"-")</f>
        <v>-</v>
      </c>
      <c r="C14954" s="74">
        <f t="shared" si="116"/>
        <v>0</v>
      </c>
      <c r="D14954" s="74">
        <f t="shared" si="117"/>
        <v>0</v>
      </c>
    </row>
    <row r="14955" spans="1:4">
      <c r="A14955" s="149">
        <v>45565</v>
      </c>
      <c r="B14955" s="74" t="str">
        <f ca="1">IFERROR(__xludf.DUMMYFUNCTION("IF(REGEXMATCH(A14955,""wealth planning""),""Script 1"",""-"")"),"#VALUE!")</f>
        <v>#VALUE!</v>
      </c>
      <c r="C14955" s="74" t="str">
        <f t="shared" si="116"/>
        <v>Aina Najiha</v>
      </c>
      <c r="D14955" s="74">
        <f t="shared" si="117"/>
        <v>0</v>
      </c>
    </row>
    <row r="14956" spans="1:4">
      <c r="A14956" s="149">
        <v>45565</v>
      </c>
      <c r="B14956" s="74" t="str">
        <f ca="1">IFERROR(__xludf.DUMMYFUNCTION("IF(REGEXMATCH(A14956,""wealth planning""),""Script 1"",""-"")"),"#VALUE!")</f>
        <v>#VALUE!</v>
      </c>
      <c r="C14956" s="149">
        <f t="shared" si="116"/>
        <v>45565</v>
      </c>
      <c r="D14956" s="74">
        <f t="shared" si="117"/>
        <v>0</v>
      </c>
    </row>
    <row r="14957" spans="1:4">
      <c r="A14957" s="74" t="s">
        <v>2719</v>
      </c>
      <c r="B14957" s="74" t="str">
        <f ca="1">IFERROR(__xludf.DUMMYFUNCTION("IF(REGEXMATCH(A14957,""wealth planning""),""Script 1"",""-"")"),"Script 1")</f>
        <v>Script 1</v>
      </c>
      <c r="C14957" s="149">
        <f t="shared" si="116"/>
        <v>45565</v>
      </c>
      <c r="D14957" s="74" t="str">
        <f t="shared" si="117"/>
        <v>Aina Najiha</v>
      </c>
    </row>
    <row r="14958" spans="1:4">
      <c r="A14958" s="74"/>
      <c r="B14958" s="74" t="str">
        <f ca="1">IFERROR(__xludf.DUMMYFUNCTION("IF(REGEXMATCH(A14958,""wealth planning""),""Script 1"",""-"")"),"-")</f>
        <v>-</v>
      </c>
      <c r="C14958" s="74" t="str">
        <f t="shared" si="116"/>
        <v>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958" s="149">
        <f t="shared" si="117"/>
        <v>45565</v>
      </c>
    </row>
    <row r="14959" spans="1:4">
      <c r="B14959" s="74" t="str">
        <f ca="1">IFERROR(__xludf.DUMMYFUNCTION("IF(REGEXMATCH(A14959,""wealth planning""),""Script 1"",""-"")"),"-")</f>
        <v>-</v>
      </c>
      <c r="C14959" s="74">
        <f t="shared" si="116"/>
        <v>0</v>
      </c>
      <c r="D14959" s="149">
        <f t="shared" si="117"/>
        <v>45565</v>
      </c>
    </row>
    <row r="14960" spans="1:4">
      <c r="B14960" s="74" t="str">
        <f ca="1">IFERROR(__xludf.DUMMYFUNCTION("IF(REGEXMATCH(A14960,""wealth planning""),""Script 1"",""-"")"),"-")</f>
        <v>-</v>
      </c>
      <c r="C14960" s="74">
        <f t="shared" si="116"/>
        <v>0</v>
      </c>
      <c r="D14960" s="74" t="str">
        <f t="shared" si="117"/>
        <v>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961" spans="1:4">
      <c r="A14961" s="74" t="s">
        <v>8980</v>
      </c>
      <c r="B14961" s="74" t="str">
        <f ca="1">IFERROR(__xludf.DUMMYFUNCTION("IF(REGEXMATCH(A14961,""wealth planning""),""Script 1"",""-"")"),"-")</f>
        <v>-</v>
      </c>
      <c r="C14961" s="74">
        <f t="shared" si="116"/>
        <v>0</v>
      </c>
      <c r="D14961" s="74">
        <f t="shared" si="117"/>
        <v>0</v>
      </c>
    </row>
    <row r="14962" spans="1:4">
      <c r="A14962" s="74" t="s">
        <v>8981</v>
      </c>
      <c r="B14962" s="74" t="str">
        <f ca="1">IFERROR(__xludf.DUMMYFUNCTION("IF(REGEXMATCH(A14962,""wealth planning""),""Script 1"",""-"")"),"-")</f>
        <v>-</v>
      </c>
      <c r="C14962" s="74" t="str">
        <f t="shared" si="116"/>
        <v>Muhammad Firdaus Bin Mohd Shaiful AzharStatus is reachable</v>
      </c>
      <c r="D14962" s="74">
        <f t="shared" si="117"/>
        <v>0</v>
      </c>
    </row>
    <row r="14963" spans="1:4">
      <c r="A14963" s="149">
        <v>45565</v>
      </c>
      <c r="B14963" s="74" t="str">
        <f ca="1">IFERROR(__xludf.DUMMYFUNCTION("IF(REGEXMATCH(A14963,""wealth planning""),""Script 1"",""-"")"),"#VALUE!")</f>
        <v>#VALUE!</v>
      </c>
      <c r="C14963" s="74" t="str">
        <f t="shared" si="116"/>
        <v>Muhammad Firdaus Bin Mohd Shaiful Azhar</v>
      </c>
      <c r="D14963" s="74">
        <f t="shared" si="117"/>
        <v>0</v>
      </c>
    </row>
    <row r="14964" spans="1:4">
      <c r="A14964" s="149">
        <v>45565</v>
      </c>
      <c r="B14964" s="74" t="str">
        <f ca="1">IFERROR(__xludf.DUMMYFUNCTION("IF(REGEXMATCH(A14964,""wealth planning""),""Script 1"",""-"")"),"#VALUE!")</f>
        <v>#VALUE!</v>
      </c>
      <c r="C14964" s="149">
        <f t="shared" si="116"/>
        <v>45565</v>
      </c>
      <c r="D14964" s="74" t="str">
        <f t="shared" si="117"/>
        <v>Muhammad Firdaus Bin Mohd Shaiful AzharStatus is reachable</v>
      </c>
    </row>
    <row r="14965" spans="1:4">
      <c r="A14965" s="74" t="s">
        <v>3140</v>
      </c>
      <c r="B14965" s="74" t="str">
        <f ca="1">IFERROR(__xludf.DUMMYFUNCTION("IF(REGEXMATCH(A14965,""wealth planning""),""Script 1"",""-"")"),"Script 1")</f>
        <v>Script 1</v>
      </c>
      <c r="C14965" s="149">
        <f t="shared" si="116"/>
        <v>45565</v>
      </c>
      <c r="D14965" s="74" t="str">
        <f t="shared" si="117"/>
        <v>Muhammad Firdaus Bin Mohd Shaiful Azhar</v>
      </c>
    </row>
    <row r="14966" spans="1:4">
      <c r="A14966" s="74"/>
      <c r="B14966" s="74" t="str">
        <f ca="1">IFERROR(__xludf.DUMMYFUNCTION("IF(REGEXMATCH(A14966,""wealth planning""),""Script 1"",""-"")"),"-")</f>
        <v>-</v>
      </c>
      <c r="C14966" s="74" t="str">
        <f t="shared" si="116"/>
        <v>You: Hai assalamualaikum Firdaus,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966" s="149">
        <f t="shared" si="117"/>
        <v>45565</v>
      </c>
    </row>
    <row r="14967" spans="1:4">
      <c r="B14967" s="74" t="str">
        <f ca="1">IFERROR(__xludf.DUMMYFUNCTION("IF(REGEXMATCH(A14967,""wealth planning""),""Script 1"",""-"")"),"-")</f>
        <v>-</v>
      </c>
      <c r="C14967" s="74">
        <f t="shared" si="116"/>
        <v>0</v>
      </c>
      <c r="D14967" s="149">
        <f t="shared" si="117"/>
        <v>45565</v>
      </c>
    </row>
    <row r="14968" spans="1:4">
      <c r="B14968" s="74" t="str">
        <f ca="1">IFERROR(__xludf.DUMMYFUNCTION("IF(REGEXMATCH(A14968,""wealth planning""),""Script 1"",""-"")"),"-")</f>
        <v>-</v>
      </c>
      <c r="C14968" s="74">
        <f t="shared" si="116"/>
        <v>0</v>
      </c>
      <c r="D14968" s="74" t="str">
        <f t="shared" si="117"/>
        <v>You: Hai assalamualaikum Firdaus,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969" spans="1:4">
      <c r="B14969" s="74" t="str">
        <f ca="1">IFERROR(__xludf.DUMMYFUNCTION("IF(REGEXMATCH(A14969,""wealth planning""),""Script 1"",""-"")"),"-")</f>
        <v>-</v>
      </c>
      <c r="C14969" s="74">
        <f t="shared" si="116"/>
        <v>0</v>
      </c>
      <c r="D14969" s="74">
        <f t="shared" si="117"/>
        <v>0</v>
      </c>
    </row>
    <row r="14970" spans="1:4">
      <c r="A14970" s="74" t="s">
        <v>8984</v>
      </c>
      <c r="B14970" s="74" t="str">
        <f ca="1">IFERROR(__xludf.DUMMYFUNCTION("IF(REGEXMATCH(A14970,""wealth planning""),""Script 1"",""-"")"),"-")</f>
        <v>-</v>
      </c>
      <c r="C14970" s="74">
        <f t="shared" si="116"/>
        <v>0</v>
      </c>
      <c r="D14970" s="74">
        <f t="shared" si="117"/>
        <v>0</v>
      </c>
    </row>
    <row r="14971" spans="1:4">
      <c r="A14971" s="149">
        <v>45565</v>
      </c>
      <c r="B14971" s="74" t="str">
        <f ca="1">IFERROR(__xludf.DUMMYFUNCTION("IF(REGEXMATCH(A14971,""wealth planning""),""Script 1"",""-"")"),"#VALUE!")</f>
        <v>#VALUE!</v>
      </c>
      <c r="C14971" s="74" t="str">
        <f t="shared" si="116"/>
        <v>Qistina Walin Mohd Azrin</v>
      </c>
      <c r="D14971" s="74">
        <f t="shared" si="117"/>
        <v>0</v>
      </c>
    </row>
    <row r="14972" spans="1:4">
      <c r="A14972" s="149">
        <v>45565</v>
      </c>
      <c r="B14972" s="74" t="str">
        <f ca="1">IFERROR(__xludf.DUMMYFUNCTION("IF(REGEXMATCH(A14972,""wealth planning""),""Script 1"",""-"")"),"#VALUE!")</f>
        <v>#VALUE!</v>
      </c>
      <c r="C14972" s="149">
        <f t="shared" si="116"/>
        <v>45565</v>
      </c>
      <c r="D14972" s="74">
        <f t="shared" si="117"/>
        <v>0</v>
      </c>
    </row>
    <row r="14973" spans="1:4">
      <c r="A14973" s="74" t="s">
        <v>4158</v>
      </c>
      <c r="B14973" s="74" t="str">
        <f ca="1">IFERROR(__xludf.DUMMYFUNCTION("IF(REGEXMATCH(A14973,""wealth planning""),""Script 1"",""-"")"),"Script 1")</f>
        <v>Script 1</v>
      </c>
      <c r="C14973" s="149">
        <f t="shared" si="116"/>
        <v>45565</v>
      </c>
      <c r="D14973" s="74" t="str">
        <f t="shared" si="117"/>
        <v>Qistina Walin Mohd Azrin</v>
      </c>
    </row>
    <row r="14974" spans="1:4">
      <c r="A14974" s="74"/>
      <c r="B14974" s="74" t="str">
        <f ca="1">IFERROR(__xludf.DUMMYFUNCTION("IF(REGEXMATCH(A14974,""wealth planning""),""Script 1"",""-"")"),"-")</f>
        <v>-</v>
      </c>
      <c r="C14974" s="74" t="str">
        <f t="shared" si="116"/>
        <v>You: Hai assalamualaikum Qistina,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974" s="149">
        <f t="shared" si="117"/>
        <v>45565</v>
      </c>
    </row>
    <row r="14975" spans="1:4">
      <c r="B14975" s="74" t="str">
        <f ca="1">IFERROR(__xludf.DUMMYFUNCTION("IF(REGEXMATCH(A14975,""wealth planning""),""Script 1"",""-"")"),"-")</f>
        <v>-</v>
      </c>
      <c r="C14975" s="74">
        <f t="shared" si="116"/>
        <v>0</v>
      </c>
      <c r="D14975" s="149">
        <f t="shared" si="117"/>
        <v>45565</v>
      </c>
    </row>
    <row r="14976" spans="1:4">
      <c r="B14976" s="74" t="str">
        <f ca="1">IFERROR(__xludf.DUMMYFUNCTION("IF(REGEXMATCH(A14976,""wealth planning""),""Script 1"",""-"")"),"-")</f>
        <v>-</v>
      </c>
      <c r="C14976" s="74">
        <f t="shared" si="116"/>
        <v>0</v>
      </c>
      <c r="D14976" s="74" t="str">
        <f t="shared" si="117"/>
        <v>You: Hai assalamualaikum Qistina,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977" spans="1:4">
      <c r="A14977" s="74" t="s">
        <v>8986</v>
      </c>
      <c r="B14977" s="74" t="str">
        <f ca="1">IFERROR(__xludf.DUMMYFUNCTION("IF(REGEXMATCH(A14977,""wealth planning""),""Script 1"",""-"")"),"-")</f>
        <v>-</v>
      </c>
      <c r="C14977" s="74">
        <f t="shared" si="116"/>
        <v>0</v>
      </c>
      <c r="D14977" s="74">
        <f t="shared" si="117"/>
        <v>0</v>
      </c>
    </row>
    <row r="14978" spans="1:4">
      <c r="A14978" s="74" t="s">
        <v>8986</v>
      </c>
      <c r="B14978" s="74" t="str">
        <f ca="1">IFERROR(__xludf.DUMMYFUNCTION("IF(REGEXMATCH(A14978,""wealth planning""),""Script 1"",""-"")"),"-")</f>
        <v>-</v>
      </c>
      <c r="C14978" s="74" t="str">
        <f t="shared" si="116"/>
        <v>Mohammad Fitri</v>
      </c>
      <c r="D14978" s="74">
        <f t="shared" si="117"/>
        <v>0</v>
      </c>
    </row>
    <row r="14979" spans="1:4">
      <c r="A14979" s="149">
        <v>45565</v>
      </c>
      <c r="B14979" s="74" t="str">
        <f ca="1">IFERROR(__xludf.DUMMYFUNCTION("IF(REGEXMATCH(A14979,""wealth planning""),""Script 1"",""-"")"),"#VALUE!")</f>
        <v>#VALUE!</v>
      </c>
      <c r="C14979" s="74" t="str">
        <f t="shared" si="116"/>
        <v>Mohammad Fitri</v>
      </c>
      <c r="D14979" s="74">
        <f t="shared" si="117"/>
        <v>0</v>
      </c>
    </row>
    <row r="14980" spans="1:4">
      <c r="A14980" s="149">
        <v>45565</v>
      </c>
      <c r="B14980" s="74" t="str">
        <f ca="1">IFERROR(__xludf.DUMMYFUNCTION("IF(REGEXMATCH(A14980,""wealth planning""),""Script 1"",""-"")"),"#VALUE!")</f>
        <v>#VALUE!</v>
      </c>
      <c r="C14980" s="149">
        <f t="shared" si="116"/>
        <v>45565</v>
      </c>
      <c r="D14980" s="74" t="str">
        <f t="shared" si="117"/>
        <v>Mohammad Fitri</v>
      </c>
    </row>
    <row r="14981" spans="1:4">
      <c r="A14981" s="74" t="s">
        <v>3992</v>
      </c>
      <c r="B14981" s="74" t="str">
        <f ca="1">IFERROR(__xludf.DUMMYFUNCTION("IF(REGEXMATCH(A14981,""wealth planning""),""Script 1"",""-"")"),"Script 1")</f>
        <v>Script 1</v>
      </c>
      <c r="C14981" s="149">
        <f t="shared" si="116"/>
        <v>45565</v>
      </c>
      <c r="D14981" s="74" t="str">
        <f t="shared" si="117"/>
        <v>Mohammad Fitri</v>
      </c>
    </row>
    <row r="14982" spans="1:4">
      <c r="A14982" s="74"/>
      <c r="B14982" s="74" t="str">
        <f ca="1">IFERROR(__xludf.DUMMYFUNCTION("IF(REGEXMATCH(A14982,""wealth planning""),""Script 1"",""-"")"),"-")</f>
        <v>-</v>
      </c>
      <c r="C14982" s="74" t="str">
        <f t="shared" si="116"/>
        <v>You: Hai assalamualaikum Fitri,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982" s="149">
        <f t="shared" si="117"/>
        <v>45565</v>
      </c>
    </row>
    <row r="14983" spans="1:4">
      <c r="B14983" s="74" t="str">
        <f ca="1">IFERROR(__xludf.DUMMYFUNCTION("IF(REGEXMATCH(A14983,""wealth planning""),""Script 1"",""-"")"),"-")</f>
        <v>-</v>
      </c>
      <c r="C14983" s="74">
        <f t="shared" si="116"/>
        <v>0</v>
      </c>
      <c r="D14983" s="149">
        <f t="shared" si="117"/>
        <v>45565</v>
      </c>
    </row>
    <row r="14984" spans="1:4">
      <c r="B14984" s="74" t="str">
        <f ca="1">IFERROR(__xludf.DUMMYFUNCTION("IF(REGEXMATCH(A14984,""wealth planning""),""Script 1"",""-"")"),"-")</f>
        <v>-</v>
      </c>
      <c r="C14984" s="74">
        <f t="shared" si="116"/>
        <v>0</v>
      </c>
      <c r="D14984" s="74" t="str">
        <f t="shared" si="117"/>
        <v>You: Hai assalamualaikum Fitri,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985" spans="1:4">
      <c r="B14985" s="74" t="str">
        <f ca="1">IFERROR(__xludf.DUMMYFUNCTION("IF(REGEXMATCH(A14985,""wealth planning""),""Script 1"",""-"")"),"-")</f>
        <v>-</v>
      </c>
      <c r="C14985" s="74">
        <f t="shared" si="116"/>
        <v>0</v>
      </c>
      <c r="D14985" s="74">
        <f t="shared" si="117"/>
        <v>0</v>
      </c>
    </row>
    <row r="14986" spans="1:4">
      <c r="A14986" s="74" t="s">
        <v>8989</v>
      </c>
      <c r="B14986" s="74" t="str">
        <f ca="1">IFERROR(__xludf.DUMMYFUNCTION("IF(REGEXMATCH(A14986,""wealth planning""),""Script 1"",""-"")"),"-")</f>
        <v>-</v>
      </c>
      <c r="C14986" s="74">
        <f t="shared" si="116"/>
        <v>0</v>
      </c>
      <c r="D14986" s="74">
        <f t="shared" si="117"/>
        <v>0</v>
      </c>
    </row>
    <row r="14987" spans="1:4">
      <c r="A14987" s="149">
        <v>45565</v>
      </c>
      <c r="B14987" s="74" t="str">
        <f ca="1">IFERROR(__xludf.DUMMYFUNCTION("IF(REGEXMATCH(A14987,""wealth planning""),""Script 1"",""-"")"),"#VALUE!")</f>
        <v>#VALUE!</v>
      </c>
      <c r="C14987" s="74" t="str">
        <f t="shared" si="116"/>
        <v>Nurul Afifah Fauzi</v>
      </c>
      <c r="D14987" s="74">
        <f t="shared" si="117"/>
        <v>0</v>
      </c>
    </row>
    <row r="14988" spans="1:4">
      <c r="A14988" s="149">
        <v>45565</v>
      </c>
      <c r="B14988" s="74" t="str">
        <f ca="1">IFERROR(__xludf.DUMMYFUNCTION("IF(REGEXMATCH(A14988,""wealth planning""),""Script 1"",""-"")"),"#VALUE!")</f>
        <v>#VALUE!</v>
      </c>
      <c r="C14988" s="149">
        <f t="shared" si="116"/>
        <v>45565</v>
      </c>
      <c r="D14988" s="74">
        <f t="shared" si="117"/>
        <v>0</v>
      </c>
    </row>
    <row r="14989" spans="1:4">
      <c r="A14989" s="74" t="s">
        <v>5090</v>
      </c>
      <c r="B14989" s="74" t="str">
        <f ca="1">IFERROR(__xludf.DUMMYFUNCTION("IF(REGEXMATCH(A14989,""wealth planning""),""Script 1"",""-"")"),"Script 1")</f>
        <v>Script 1</v>
      </c>
      <c r="C14989" s="149">
        <f t="shared" si="116"/>
        <v>45565</v>
      </c>
      <c r="D14989" s="74" t="str">
        <f t="shared" si="117"/>
        <v>Nurul Afifah Fauzi</v>
      </c>
    </row>
    <row r="14990" spans="1:4">
      <c r="A14990" s="74"/>
      <c r="B14990" s="74" t="str">
        <f ca="1">IFERROR(__xludf.DUMMYFUNCTION("IF(REGEXMATCH(A14990,""wealth planning""),""Script 1"",""-"")"),"-")</f>
        <v>-</v>
      </c>
      <c r="C14990" s="74" t="str">
        <f t="shared" si="116"/>
        <v>You: Hai assalamualaikum Afifah,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990" s="149">
        <f t="shared" si="117"/>
        <v>45565</v>
      </c>
    </row>
    <row r="14991" spans="1:4">
      <c r="B14991" s="74" t="str">
        <f ca="1">IFERROR(__xludf.DUMMYFUNCTION("IF(REGEXMATCH(A14991,""wealth planning""),""Script 1"",""-"")"),"-")</f>
        <v>-</v>
      </c>
      <c r="C14991" s="74">
        <f t="shared" si="116"/>
        <v>0</v>
      </c>
      <c r="D14991" s="149">
        <f t="shared" si="117"/>
        <v>45565</v>
      </c>
    </row>
    <row r="14992" spans="1:4">
      <c r="B14992" s="74" t="str">
        <f ca="1">IFERROR(__xludf.DUMMYFUNCTION("IF(REGEXMATCH(A14992,""wealth planning""),""Script 1"",""-"")"),"-")</f>
        <v>-</v>
      </c>
      <c r="C14992" s="74">
        <f t="shared" si="116"/>
        <v>0</v>
      </c>
      <c r="D14992" s="74" t="str">
        <f t="shared" si="117"/>
        <v>You: Hai assalamualaikum Afifah,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4993" spans="1:4">
      <c r="B14993" s="74" t="str">
        <f ca="1">IFERROR(__xludf.DUMMYFUNCTION("IF(REGEXMATCH(A14993,""wealth planning""),""Script 1"",""-"")"),"-")</f>
        <v>-</v>
      </c>
      <c r="C14993" s="74">
        <f t="shared" si="116"/>
        <v>0</v>
      </c>
      <c r="D14993" s="74">
        <f t="shared" si="117"/>
        <v>0</v>
      </c>
    </row>
    <row r="14994" spans="1:4">
      <c r="A14994" s="74" t="s">
        <v>8992</v>
      </c>
      <c r="B14994" s="74" t="str">
        <f ca="1">IFERROR(__xludf.DUMMYFUNCTION("IF(REGEXMATCH(A14994,""wealth planning""),""Script 1"",""-"")"),"-")</f>
        <v>-</v>
      </c>
      <c r="C14994" s="74">
        <f t="shared" si="116"/>
        <v>0</v>
      </c>
      <c r="D14994" s="74">
        <f t="shared" si="117"/>
        <v>0</v>
      </c>
    </row>
    <row r="14995" spans="1:4">
      <c r="A14995" s="149">
        <v>45561</v>
      </c>
      <c r="B14995" s="74" t="str">
        <f ca="1">IFERROR(__xludf.DUMMYFUNCTION("IF(REGEXMATCH(A14995,""wealth planning""),""Script 1"",""-"")"),"#VALUE!")</f>
        <v>#VALUE!</v>
      </c>
      <c r="C14995" s="74" t="str">
        <f t="shared" si="116"/>
        <v>NURUL AYU NAJWA MOHD ZUBIR</v>
      </c>
      <c r="D14995" s="74">
        <f t="shared" si="117"/>
        <v>0</v>
      </c>
    </row>
    <row r="14996" spans="1:4">
      <c r="A14996" s="149">
        <v>45561</v>
      </c>
      <c r="B14996" s="74" t="str">
        <f ca="1">IFERROR(__xludf.DUMMYFUNCTION("IF(REGEXMATCH(A14996,""wealth planning""),""Script 1"",""-"")"),"#VALUE!")</f>
        <v>#VALUE!</v>
      </c>
      <c r="C14996" s="149">
        <f t="shared" si="116"/>
        <v>45561</v>
      </c>
      <c r="D14996" s="74">
        <f t="shared" si="117"/>
        <v>0</v>
      </c>
    </row>
    <row r="14997" spans="1:4">
      <c r="A14997" s="74" t="s">
        <v>8993</v>
      </c>
      <c r="B14997" s="74" t="str">
        <f ca="1">IFERROR(__xludf.DUMMYFUNCTION("IF(REGEXMATCH(A14997,""wealth planning""),""Script 1"",""-"")"),"Script 1")</f>
        <v>Script 1</v>
      </c>
      <c r="C14997" s="149">
        <f t="shared" si="116"/>
        <v>45561</v>
      </c>
      <c r="D14997" s="74" t="str">
        <f t="shared" si="117"/>
        <v>NURUL AYU NAJWA MOHD ZUBIR</v>
      </c>
    </row>
    <row r="14998" spans="1:4">
      <c r="A14998" s="74"/>
      <c r="B14998" s="74" t="str">
        <f ca="1">IFERROR(__xludf.DUMMYFUNCTION("IF(REGEXMATCH(A14998,""wealth planning""),""Script 1"",""-"")"),"-")</f>
        <v>-</v>
      </c>
      <c r="C14998" s="74" t="str">
        <f t="shared" si="116"/>
        <v>You: Hai assalamualaikum Ayu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4998" s="149">
        <f t="shared" si="117"/>
        <v>45561</v>
      </c>
    </row>
    <row r="14999" spans="1:4">
      <c r="B14999" s="74" t="str">
        <f ca="1">IFERROR(__xludf.DUMMYFUNCTION("IF(REGEXMATCH(A14999,""wealth planning""),""Script 1"",""-"")"),"-")</f>
        <v>-</v>
      </c>
      <c r="C14999" s="74">
        <f t="shared" si="116"/>
        <v>0</v>
      </c>
      <c r="D14999" s="149">
        <f t="shared" si="117"/>
        <v>45561</v>
      </c>
    </row>
    <row r="15000" spans="1:4">
      <c r="B15000" s="74" t="str">
        <f ca="1">IFERROR(__xludf.DUMMYFUNCTION("IF(REGEXMATCH(A15000,""wealth planning""),""Script 1"",""-"")"),"-")</f>
        <v>-</v>
      </c>
      <c r="C15000" s="74">
        <f t="shared" si="116"/>
        <v>0</v>
      </c>
      <c r="D15000" s="74" t="str">
        <f t="shared" si="117"/>
        <v>You: Hai assalamualaikum Ayu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001" spans="1:4">
      <c r="B15001" s="74" t="str">
        <f ca="1">IFERROR(__xludf.DUMMYFUNCTION("IF(REGEXMATCH(A15001,""wealth planning""),""Script 1"",""-"")"),"-")</f>
        <v>-</v>
      </c>
      <c r="C15001" s="74">
        <f t="shared" si="116"/>
        <v>0</v>
      </c>
      <c r="D15001" s="74">
        <f t="shared" si="117"/>
        <v>0</v>
      </c>
    </row>
    <row r="15002" spans="1:4">
      <c r="A15002" s="74" t="s">
        <v>8996</v>
      </c>
      <c r="B15002" s="74" t="str">
        <f ca="1">IFERROR(__xludf.DUMMYFUNCTION("IF(REGEXMATCH(A15002,""wealth planning""),""Script 1"",""-"")"),"-")</f>
        <v>-</v>
      </c>
      <c r="C15002" s="74">
        <f t="shared" si="116"/>
        <v>0</v>
      </c>
      <c r="D15002" s="74">
        <f t="shared" si="117"/>
        <v>0</v>
      </c>
    </row>
    <row r="15003" spans="1:4">
      <c r="A15003" s="149">
        <v>45561</v>
      </c>
      <c r="B15003" s="74" t="str">
        <f ca="1">IFERROR(__xludf.DUMMYFUNCTION("IF(REGEXMATCH(A15003,""wealth planning""),""Script 1"",""-"")"),"#VALUE!")</f>
        <v>#VALUE!</v>
      </c>
      <c r="C15003" s="74" t="str">
        <f t="shared" si="116"/>
        <v>Syazza Sobri</v>
      </c>
      <c r="D15003" s="74">
        <f t="shared" si="117"/>
        <v>0</v>
      </c>
    </row>
    <row r="15004" spans="1:4">
      <c r="A15004" s="149">
        <v>45561</v>
      </c>
      <c r="B15004" s="74" t="str">
        <f ca="1">IFERROR(__xludf.DUMMYFUNCTION("IF(REGEXMATCH(A15004,""wealth planning""),""Script 1"",""-"")"),"#VALUE!")</f>
        <v>#VALUE!</v>
      </c>
      <c r="C15004" s="149">
        <f t="shared" si="116"/>
        <v>45561</v>
      </c>
      <c r="D15004" s="74">
        <f t="shared" si="117"/>
        <v>0</v>
      </c>
    </row>
    <row r="15005" spans="1:4">
      <c r="A15005" s="74" t="s">
        <v>8997</v>
      </c>
      <c r="B15005" s="74" t="str">
        <f ca="1">IFERROR(__xludf.DUMMYFUNCTION("IF(REGEXMATCH(A15005,""wealth planning""),""Script 1"",""-"")"),"Script 1")</f>
        <v>Script 1</v>
      </c>
      <c r="C15005" s="149">
        <f t="shared" si="116"/>
        <v>45561</v>
      </c>
      <c r="D15005" s="74" t="str">
        <f t="shared" si="117"/>
        <v>Syazza Sobri</v>
      </c>
    </row>
    <row r="15006" spans="1:4">
      <c r="A15006" s="74"/>
      <c r="B15006" s="74" t="str">
        <f ca="1">IFERROR(__xludf.DUMMYFUNCTION("IF(REGEXMATCH(A15006,""wealth planning""),""Script 1"",""-"")"),"-")</f>
        <v>-</v>
      </c>
      <c r="C15006" s="74" t="str">
        <f t="shared" si="116"/>
        <v>You: Hai assalamualaikum Syazza,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006" s="149">
        <f t="shared" si="117"/>
        <v>45561</v>
      </c>
    </row>
    <row r="15007" spans="1:4">
      <c r="B15007" s="74" t="str">
        <f ca="1">IFERROR(__xludf.DUMMYFUNCTION("IF(REGEXMATCH(A15007,""wealth planning""),""Script 1"",""-"")"),"-")</f>
        <v>-</v>
      </c>
      <c r="C15007" s="74">
        <f t="shared" si="116"/>
        <v>0</v>
      </c>
      <c r="D15007" s="149">
        <f t="shared" si="117"/>
        <v>45561</v>
      </c>
    </row>
    <row r="15008" spans="1:4">
      <c r="B15008" s="74" t="str">
        <f ca="1">IFERROR(__xludf.DUMMYFUNCTION("IF(REGEXMATCH(A15008,""wealth planning""),""Script 1"",""-"")"),"-")</f>
        <v>-</v>
      </c>
      <c r="C15008" s="74">
        <f t="shared" si="116"/>
        <v>0</v>
      </c>
      <c r="D15008" s="74" t="str">
        <f t="shared" si="117"/>
        <v>You: Hai assalamualaikum Syazza,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009" spans="1:4">
      <c r="A15009" s="74" t="s">
        <v>8999</v>
      </c>
      <c r="B15009" s="74" t="str">
        <f ca="1">IFERROR(__xludf.DUMMYFUNCTION("IF(REGEXMATCH(A15009,""wealth planning""),""Script 1"",""-"")"),"-")</f>
        <v>-</v>
      </c>
      <c r="C15009" s="74">
        <f t="shared" si="116"/>
        <v>0</v>
      </c>
      <c r="D15009" s="74">
        <f t="shared" si="117"/>
        <v>0</v>
      </c>
    </row>
    <row r="15010" spans="1:4">
      <c r="A15010" s="74" t="s">
        <v>9000</v>
      </c>
      <c r="B15010" s="74" t="str">
        <f ca="1">IFERROR(__xludf.DUMMYFUNCTION("IF(REGEXMATCH(A15010,""wealth planning""),""Script 1"",""-"")"),"-")</f>
        <v>-</v>
      </c>
      <c r="C15010" s="74" t="str">
        <f t="shared" si="116"/>
        <v>Muhammad Noor Syafeeq RanStatus is reachable</v>
      </c>
      <c r="D15010" s="74">
        <f t="shared" si="117"/>
        <v>0</v>
      </c>
    </row>
    <row r="15011" spans="1:4">
      <c r="A15011" s="149">
        <v>45561</v>
      </c>
      <c r="B15011" s="74" t="str">
        <f ca="1">IFERROR(__xludf.DUMMYFUNCTION("IF(REGEXMATCH(A15011,""wealth planning""),""Script 1"",""-"")"),"#VALUE!")</f>
        <v>#VALUE!</v>
      </c>
      <c r="C15011" s="74" t="str">
        <f t="shared" si="116"/>
        <v>Muhammad Noor Syafeeq Ran</v>
      </c>
      <c r="D15011" s="74">
        <f t="shared" si="117"/>
        <v>0</v>
      </c>
    </row>
    <row r="15012" spans="1:4">
      <c r="A15012" s="149">
        <v>45561</v>
      </c>
      <c r="B15012" s="74" t="str">
        <f ca="1">IFERROR(__xludf.DUMMYFUNCTION("IF(REGEXMATCH(A15012,""wealth planning""),""Script 1"",""-"")"),"#VALUE!")</f>
        <v>#VALUE!</v>
      </c>
      <c r="C15012" s="149">
        <f t="shared" si="116"/>
        <v>45561</v>
      </c>
      <c r="D15012" s="74" t="str">
        <f t="shared" si="117"/>
        <v>Muhammad Noor Syafeeq RanStatus is reachable</v>
      </c>
    </row>
    <row r="15013" spans="1:4">
      <c r="A15013" s="74" t="s">
        <v>9001</v>
      </c>
      <c r="B15013" s="74" t="str">
        <f ca="1">IFERROR(__xludf.DUMMYFUNCTION("IF(REGEXMATCH(A15013,""wealth planning""),""Script 1"",""-"")"),"Script 1")</f>
        <v>Script 1</v>
      </c>
      <c r="C15013" s="149">
        <f t="shared" si="116"/>
        <v>45561</v>
      </c>
      <c r="D15013" s="74" t="str">
        <f t="shared" si="117"/>
        <v>Muhammad Noor Syafeeq Ran</v>
      </c>
    </row>
    <row r="15014" spans="1:4">
      <c r="A15014" s="74"/>
      <c r="B15014" s="74" t="str">
        <f ca="1">IFERROR(__xludf.DUMMYFUNCTION("IF(REGEXMATCH(A15014,""wealth planning""),""Script 1"",""-"")"),"-")</f>
        <v>-</v>
      </c>
      <c r="C15014" s="74" t="str">
        <f t="shared" si="116"/>
        <v>You: Hai assalamualaikum Syafeeq,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014" s="149">
        <f t="shared" si="117"/>
        <v>45561</v>
      </c>
    </row>
    <row r="15015" spans="1:4">
      <c r="B15015" s="74" t="str">
        <f ca="1">IFERROR(__xludf.DUMMYFUNCTION("IF(REGEXMATCH(A15015,""wealth planning""),""Script 1"",""-"")"),"-")</f>
        <v>-</v>
      </c>
      <c r="C15015" s="74">
        <f t="shared" si="116"/>
        <v>0</v>
      </c>
      <c r="D15015" s="149">
        <f t="shared" si="117"/>
        <v>45561</v>
      </c>
    </row>
    <row r="15016" spans="1:4">
      <c r="B15016" s="74" t="str">
        <f ca="1">IFERROR(__xludf.DUMMYFUNCTION("IF(REGEXMATCH(A15016,""wealth planning""),""Script 1"",""-"")"),"-")</f>
        <v>-</v>
      </c>
      <c r="C15016" s="74">
        <f t="shared" si="116"/>
        <v>0</v>
      </c>
      <c r="D15016" s="74" t="str">
        <f t="shared" si="117"/>
        <v>You: Hai assalamualaikum Syafeeq,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017" spans="1:4">
      <c r="A15017" s="74" t="s">
        <v>9003</v>
      </c>
      <c r="B15017" s="74" t="str">
        <f ca="1">IFERROR(__xludf.DUMMYFUNCTION("IF(REGEXMATCH(A15017,""wealth planning""),""Script 1"",""-"")"),"-")</f>
        <v>-</v>
      </c>
      <c r="C15017" s="74">
        <f t="shared" si="116"/>
        <v>0</v>
      </c>
      <c r="D15017" s="74">
        <f t="shared" si="117"/>
        <v>0</v>
      </c>
    </row>
    <row r="15018" spans="1:4">
      <c r="A15018" s="74" t="s">
        <v>9004</v>
      </c>
      <c r="B15018" s="74" t="str">
        <f ca="1">IFERROR(__xludf.DUMMYFUNCTION("IF(REGEXMATCH(A15018,""wealth planning""),""Script 1"",""-"")"),"-")</f>
        <v>-</v>
      </c>
      <c r="C15018" s="74" t="str">
        <f t="shared" si="116"/>
        <v>Ahmad Syahir Ahmad TarmiziStatus is reachable</v>
      </c>
      <c r="D15018" s="74">
        <f t="shared" si="117"/>
        <v>0</v>
      </c>
    </row>
    <row r="15019" spans="1:4">
      <c r="A15019" s="149">
        <v>45561</v>
      </c>
      <c r="B15019" s="74" t="str">
        <f ca="1">IFERROR(__xludf.DUMMYFUNCTION("IF(REGEXMATCH(A15019,""wealth planning""),""Script 1"",""-"")"),"#VALUE!")</f>
        <v>#VALUE!</v>
      </c>
      <c r="C15019" s="74" t="str">
        <f t="shared" si="116"/>
        <v>Ahmad Syahir Ahmad Tarmizi</v>
      </c>
      <c r="D15019" s="74">
        <f t="shared" si="117"/>
        <v>0</v>
      </c>
    </row>
    <row r="15020" spans="1:4">
      <c r="A15020" s="149">
        <v>45561</v>
      </c>
      <c r="B15020" s="74" t="str">
        <f ca="1">IFERROR(__xludf.DUMMYFUNCTION("IF(REGEXMATCH(A15020,""wealth planning""),""Script 1"",""-"")"),"#VALUE!")</f>
        <v>#VALUE!</v>
      </c>
      <c r="C15020" s="149">
        <f t="shared" si="116"/>
        <v>45561</v>
      </c>
      <c r="D15020" s="74" t="str">
        <f t="shared" si="117"/>
        <v>Ahmad Syahir Ahmad TarmiziStatus is reachable</v>
      </c>
    </row>
    <row r="15021" spans="1:4">
      <c r="A15021" s="74" t="s">
        <v>6769</v>
      </c>
      <c r="B15021" s="74" t="str">
        <f ca="1">IFERROR(__xludf.DUMMYFUNCTION("IF(REGEXMATCH(A15021,""wealth planning""),""Script 1"",""-"")"),"Script 1")</f>
        <v>Script 1</v>
      </c>
      <c r="C15021" s="149">
        <f t="shared" si="116"/>
        <v>45561</v>
      </c>
      <c r="D15021" s="74" t="str">
        <f t="shared" si="117"/>
        <v>Ahmad Syahir Ahmad Tarmizi</v>
      </c>
    </row>
    <row r="15022" spans="1:4">
      <c r="A15022" s="74"/>
      <c r="B15022" s="74" t="str">
        <f ca="1">IFERROR(__xludf.DUMMYFUNCTION("IF(REGEXMATCH(A15022,""wealth planning""),""Script 1"",""-"")"),"-")</f>
        <v>-</v>
      </c>
      <c r="C15022" s="74" t="str">
        <f t="shared" si="116"/>
        <v>You: Hai assalamualaikum tuan Syahir,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022" s="149">
        <f t="shared" si="117"/>
        <v>45561</v>
      </c>
    </row>
    <row r="15023" spans="1:4">
      <c r="B15023" s="74" t="str">
        <f ca="1">IFERROR(__xludf.DUMMYFUNCTION("IF(REGEXMATCH(A15023,""wealth planning""),""Script 1"",""-"")"),"-")</f>
        <v>-</v>
      </c>
      <c r="C15023" s="74">
        <f t="shared" si="116"/>
        <v>0</v>
      </c>
      <c r="D15023" s="149">
        <f t="shared" si="117"/>
        <v>45561</v>
      </c>
    </row>
    <row r="15024" spans="1:4">
      <c r="B15024" s="74" t="str">
        <f ca="1">IFERROR(__xludf.DUMMYFUNCTION("IF(REGEXMATCH(A15024,""wealth planning""),""Script 1"",""-"")"),"-")</f>
        <v>-</v>
      </c>
      <c r="C15024" s="74">
        <f t="shared" si="116"/>
        <v>0</v>
      </c>
      <c r="D15024" s="74" t="str">
        <f t="shared" si="117"/>
        <v>You: Hai assalamualaikum tuan Syahir,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025" spans="1:4">
      <c r="A15025" s="74" t="s">
        <v>9006</v>
      </c>
      <c r="B15025" s="74" t="str">
        <f ca="1">IFERROR(__xludf.DUMMYFUNCTION("IF(REGEXMATCH(A15025,""wealth planning""),""Script 1"",""-"")"),"-")</f>
        <v>-</v>
      </c>
      <c r="C15025" s="74">
        <f t="shared" si="116"/>
        <v>0</v>
      </c>
      <c r="D15025" s="74">
        <f t="shared" si="117"/>
        <v>0</v>
      </c>
    </row>
    <row r="15026" spans="1:4">
      <c r="A15026" s="74" t="s">
        <v>9007</v>
      </c>
      <c r="B15026" s="74" t="str">
        <f ca="1">IFERROR(__xludf.DUMMYFUNCTION("IF(REGEXMATCH(A15026,""wealth planning""),""Script 1"",""-"")"),"-")</f>
        <v>-</v>
      </c>
      <c r="C15026" s="74" t="str">
        <f t="shared" si="116"/>
        <v>Nurdanish Effendi Roestam EffendiStatus is reachable</v>
      </c>
      <c r="D15026" s="74">
        <f t="shared" si="117"/>
        <v>0</v>
      </c>
    </row>
    <row r="15027" spans="1:4">
      <c r="A15027" s="149">
        <v>45561</v>
      </c>
      <c r="B15027" s="74" t="str">
        <f ca="1">IFERROR(__xludf.DUMMYFUNCTION("IF(REGEXMATCH(A15027,""wealth planning""),""Script 1"",""-"")"),"#VALUE!")</f>
        <v>#VALUE!</v>
      </c>
      <c r="C15027" s="74" t="str">
        <f t="shared" si="116"/>
        <v>Nurdanish Effendi Roestam Effendi</v>
      </c>
      <c r="D15027" s="74">
        <f t="shared" si="117"/>
        <v>0</v>
      </c>
    </row>
    <row r="15028" spans="1:4">
      <c r="A15028" s="149">
        <v>45561</v>
      </c>
      <c r="B15028" s="74" t="str">
        <f ca="1">IFERROR(__xludf.DUMMYFUNCTION("IF(REGEXMATCH(A15028,""wealth planning""),""Script 1"",""-"")"),"#VALUE!")</f>
        <v>#VALUE!</v>
      </c>
      <c r="C15028" s="149">
        <f t="shared" si="116"/>
        <v>45561</v>
      </c>
      <c r="D15028" s="74" t="str">
        <f t="shared" si="117"/>
        <v>Nurdanish Effendi Roestam EffendiStatus is reachable</v>
      </c>
    </row>
    <row r="15029" spans="1:4">
      <c r="A15029" s="74" t="s">
        <v>9008</v>
      </c>
      <c r="B15029" s="74" t="str">
        <f ca="1">IFERROR(__xludf.DUMMYFUNCTION("IF(REGEXMATCH(A15029,""wealth planning""),""Script 1"",""-"")"),"Script 1")</f>
        <v>Script 1</v>
      </c>
      <c r="C15029" s="149">
        <f t="shared" si="116"/>
        <v>45561</v>
      </c>
      <c r="D15029" s="74" t="str">
        <f t="shared" si="117"/>
        <v>Nurdanish Effendi Roestam Effendi</v>
      </c>
    </row>
    <row r="15030" spans="1:4">
      <c r="A15030" s="74"/>
      <c r="B15030" s="74" t="str">
        <f ca="1">IFERROR(__xludf.DUMMYFUNCTION("IF(REGEXMATCH(A15030,""wealth planning""),""Script 1"",""-"")"),"-")</f>
        <v>-</v>
      </c>
      <c r="C15030" s="74" t="str">
        <f t="shared" si="116"/>
        <v>You: Hai assalamualaikum Nurdanish,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030" s="149">
        <f t="shared" si="117"/>
        <v>45561</v>
      </c>
    </row>
    <row r="15031" spans="1:4">
      <c r="B15031" s="74" t="str">
        <f ca="1">IFERROR(__xludf.DUMMYFUNCTION("IF(REGEXMATCH(A15031,""wealth planning""),""Script 1"",""-"")"),"-")</f>
        <v>-</v>
      </c>
      <c r="C15031" s="74">
        <f t="shared" si="116"/>
        <v>0</v>
      </c>
      <c r="D15031" s="149">
        <f t="shared" si="117"/>
        <v>45561</v>
      </c>
    </row>
    <row r="15032" spans="1:4">
      <c r="B15032" s="74" t="str">
        <f ca="1">IFERROR(__xludf.DUMMYFUNCTION("IF(REGEXMATCH(A15032,""wealth planning""),""Script 1"",""-"")"),"-")</f>
        <v>-</v>
      </c>
      <c r="C15032" s="74">
        <f t="shared" si="116"/>
        <v>0</v>
      </c>
      <c r="D15032" s="74" t="str">
        <f t="shared" si="117"/>
        <v>You: Hai assalamualaikum Nurdanish,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033" spans="1:4">
      <c r="A15033" s="74" t="s">
        <v>9010</v>
      </c>
      <c r="B15033" s="74" t="str">
        <f ca="1">IFERROR(__xludf.DUMMYFUNCTION("IF(REGEXMATCH(A15033,""wealth planning""),""Script 1"",""-"")"),"-")</f>
        <v>-</v>
      </c>
      <c r="C15033" s="74">
        <f t="shared" si="116"/>
        <v>0</v>
      </c>
      <c r="D15033" s="74">
        <f t="shared" si="117"/>
        <v>0</v>
      </c>
    </row>
    <row r="15034" spans="1:4">
      <c r="A15034" s="74" t="s">
        <v>9011</v>
      </c>
      <c r="B15034" s="74" t="str">
        <f ca="1">IFERROR(__xludf.DUMMYFUNCTION("IF(REGEXMATCH(A15034,""wealth planning""),""Script 1"",""-"")"),"-")</f>
        <v>-</v>
      </c>
      <c r="C15034" s="74" t="str">
        <f t="shared" si="116"/>
        <v>Nur Syuhada Hairol AzwanStatus is reachable</v>
      </c>
      <c r="D15034" s="74">
        <f t="shared" si="117"/>
        <v>0</v>
      </c>
    </row>
    <row r="15035" spans="1:4">
      <c r="A15035" s="149">
        <v>45561</v>
      </c>
      <c r="B15035" s="74" t="str">
        <f ca="1">IFERROR(__xludf.DUMMYFUNCTION("IF(REGEXMATCH(A15035,""wealth planning""),""Script 1"",""-"")"),"#VALUE!")</f>
        <v>#VALUE!</v>
      </c>
      <c r="C15035" s="74" t="str">
        <f t="shared" si="116"/>
        <v>Nur Syuhada Hairol Azwan</v>
      </c>
      <c r="D15035" s="74">
        <f t="shared" si="117"/>
        <v>0</v>
      </c>
    </row>
    <row r="15036" spans="1:4">
      <c r="A15036" s="149">
        <v>45561</v>
      </c>
      <c r="B15036" s="74" t="str">
        <f ca="1">IFERROR(__xludf.DUMMYFUNCTION("IF(REGEXMATCH(A15036,""wealth planning""),""Script 1"",""-"")"),"#VALUE!")</f>
        <v>#VALUE!</v>
      </c>
      <c r="C15036" s="149">
        <f t="shared" si="116"/>
        <v>45561</v>
      </c>
      <c r="D15036" s="74" t="str">
        <f t="shared" si="117"/>
        <v>Nur Syuhada Hairol AzwanStatus is reachable</v>
      </c>
    </row>
    <row r="15037" spans="1:4">
      <c r="A15037" s="74" t="s">
        <v>3594</v>
      </c>
      <c r="B15037" s="74" t="str">
        <f ca="1">IFERROR(__xludf.DUMMYFUNCTION("IF(REGEXMATCH(A15037,""wealth planning""),""Script 1"",""-"")"),"Script 1")</f>
        <v>Script 1</v>
      </c>
      <c r="C15037" s="149">
        <f t="shared" si="116"/>
        <v>45561</v>
      </c>
      <c r="D15037" s="74" t="str">
        <f t="shared" si="117"/>
        <v>Nur Syuhada Hairol Azwan</v>
      </c>
    </row>
    <row r="15038" spans="1:4">
      <c r="A15038" s="74"/>
      <c r="B15038" s="74" t="str">
        <f ca="1">IFERROR(__xludf.DUMMYFUNCTION("IF(REGEXMATCH(A15038,""wealth planning""),""Script 1"",""-"")"),"-")</f>
        <v>-</v>
      </c>
      <c r="C15038" s="74" t="str">
        <f t="shared" si="116"/>
        <v>You: Hai assalamualaikum Syuhada,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038" s="149">
        <f t="shared" si="117"/>
        <v>45561</v>
      </c>
    </row>
    <row r="15039" spans="1:4">
      <c r="B15039" s="74" t="str">
        <f ca="1">IFERROR(__xludf.DUMMYFUNCTION("IF(REGEXMATCH(A15039,""wealth planning""),""Script 1"",""-"")"),"-")</f>
        <v>-</v>
      </c>
      <c r="C15039" s="74">
        <f t="shared" si="116"/>
        <v>0</v>
      </c>
      <c r="D15039" s="149">
        <f t="shared" si="117"/>
        <v>45561</v>
      </c>
    </row>
    <row r="15040" spans="1:4">
      <c r="B15040" s="74" t="str">
        <f ca="1">IFERROR(__xludf.DUMMYFUNCTION("IF(REGEXMATCH(A15040,""wealth planning""),""Script 1"",""-"")"),"-")</f>
        <v>-</v>
      </c>
      <c r="C15040" s="74">
        <f t="shared" si="116"/>
        <v>0</v>
      </c>
      <c r="D15040" s="74" t="str">
        <f t="shared" si="117"/>
        <v>You: Hai assalamualaikum Syuhada,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041" spans="1:4">
      <c r="B15041" s="74" t="str">
        <f ca="1">IFERROR(__xludf.DUMMYFUNCTION("IF(REGEXMATCH(A15041,""wealth planning""),""Script 1"",""-"")"),"-")</f>
        <v>-</v>
      </c>
      <c r="C15041" s="74">
        <f t="shared" si="116"/>
        <v>0</v>
      </c>
      <c r="D15041" s="74">
        <f t="shared" si="117"/>
        <v>0</v>
      </c>
    </row>
    <row r="15042" spans="1:4">
      <c r="A15042" s="74" t="s">
        <v>9014</v>
      </c>
      <c r="B15042" s="74" t="str">
        <f ca="1">IFERROR(__xludf.DUMMYFUNCTION("IF(REGEXMATCH(A15042,""wealth planning""),""Script 1"",""-"")"),"-")</f>
        <v>-</v>
      </c>
      <c r="C15042" s="74">
        <f t="shared" si="116"/>
        <v>0</v>
      </c>
      <c r="D15042" s="74">
        <f t="shared" si="117"/>
        <v>0</v>
      </c>
    </row>
    <row r="15043" spans="1:4">
      <c r="A15043" s="149">
        <v>45561</v>
      </c>
      <c r="B15043" s="74" t="str">
        <f ca="1">IFERROR(__xludf.DUMMYFUNCTION("IF(REGEXMATCH(A15043,""wealth planning""),""Script 1"",""-"")"),"#VALUE!")</f>
        <v>#VALUE!</v>
      </c>
      <c r="C15043" s="74" t="str">
        <f t="shared" si="116"/>
        <v>Ahmad Naim Azman</v>
      </c>
      <c r="D15043" s="74">
        <f t="shared" si="117"/>
        <v>0</v>
      </c>
    </row>
    <row r="15044" spans="1:4">
      <c r="A15044" s="149">
        <v>45561</v>
      </c>
      <c r="B15044" s="74" t="str">
        <f ca="1">IFERROR(__xludf.DUMMYFUNCTION("IF(REGEXMATCH(A15044,""wealth planning""),""Script 1"",""-"")"),"#VALUE!")</f>
        <v>#VALUE!</v>
      </c>
      <c r="C15044" s="149">
        <f t="shared" si="116"/>
        <v>45561</v>
      </c>
      <c r="D15044" s="74">
        <f t="shared" si="117"/>
        <v>0</v>
      </c>
    </row>
    <row r="15045" spans="1:4">
      <c r="A15045" s="74" t="s">
        <v>9015</v>
      </c>
      <c r="B15045" s="74" t="str">
        <f ca="1">IFERROR(__xludf.DUMMYFUNCTION("IF(REGEXMATCH(A15045,""wealth planning""),""Script 1"",""-"")"),"Script 1")</f>
        <v>Script 1</v>
      </c>
      <c r="C15045" s="149">
        <f t="shared" si="116"/>
        <v>45561</v>
      </c>
      <c r="D15045" s="74" t="str">
        <f t="shared" si="117"/>
        <v>Ahmad Naim Azman</v>
      </c>
    </row>
    <row r="15046" spans="1:4">
      <c r="A15046" s="74"/>
      <c r="B15046" s="74" t="str">
        <f ca="1">IFERROR(__xludf.DUMMYFUNCTION("IF(REGEXMATCH(A15046,""wealth planning""),""Script 1"",""-"")"),"-")</f>
        <v>-</v>
      </c>
      <c r="C15046" s="74" t="str">
        <f t="shared" si="116"/>
        <v>You: Hai assalamualaikum Ahmad Naim,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046" s="149">
        <f t="shared" si="117"/>
        <v>45561</v>
      </c>
    </row>
    <row r="15047" spans="1:4">
      <c r="B15047" s="74" t="str">
        <f ca="1">IFERROR(__xludf.DUMMYFUNCTION("IF(REGEXMATCH(A15047,""wealth planning""),""Script 1"",""-"")"),"-")</f>
        <v>-</v>
      </c>
      <c r="C15047" s="74">
        <f t="shared" si="116"/>
        <v>0</v>
      </c>
      <c r="D15047" s="149">
        <f t="shared" si="117"/>
        <v>45561</v>
      </c>
    </row>
    <row r="15048" spans="1:4">
      <c r="B15048" s="74" t="str">
        <f ca="1">IFERROR(__xludf.DUMMYFUNCTION("IF(REGEXMATCH(A15048,""wealth planning""),""Script 1"",""-"")"),"-")</f>
        <v>-</v>
      </c>
      <c r="C15048" s="74">
        <f t="shared" si="116"/>
        <v>0</v>
      </c>
      <c r="D15048" s="74" t="str">
        <f t="shared" si="117"/>
        <v>You: Hai assalamualaikum Ahmad Naim,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049" spans="1:4">
      <c r="A15049" s="74" t="s">
        <v>9017</v>
      </c>
      <c r="B15049" s="74" t="str">
        <f ca="1">IFERROR(__xludf.DUMMYFUNCTION("IF(REGEXMATCH(A15049,""wealth planning""),""Script 1"",""-"")"),"-")</f>
        <v>-</v>
      </c>
      <c r="C15049" s="74">
        <f t="shared" ref="C15049:C15303" si="118">A15048</f>
        <v>0</v>
      </c>
      <c r="D15049" s="74">
        <f t="shared" ref="D15049:D15303" si="119">A15046</f>
        <v>0</v>
      </c>
    </row>
    <row r="15050" spans="1:4">
      <c r="A15050" s="74" t="s">
        <v>9017</v>
      </c>
      <c r="B15050" s="74" t="str">
        <f ca="1">IFERROR(__xludf.DUMMYFUNCTION("IF(REGEXMATCH(A15050,""wealth planning""),""Script 1"",""-"")"),"-")</f>
        <v>-</v>
      </c>
      <c r="C15050" s="74" t="str">
        <f t="shared" si="118"/>
        <v>SITI ZAKIAH MOHAMAD HADIS</v>
      </c>
      <c r="D15050" s="74">
        <f t="shared" si="119"/>
        <v>0</v>
      </c>
    </row>
    <row r="15051" spans="1:4">
      <c r="A15051" s="149">
        <v>45561</v>
      </c>
      <c r="B15051" s="74" t="str">
        <f ca="1">IFERROR(__xludf.DUMMYFUNCTION("IF(REGEXMATCH(A15051,""wealth planning""),""Script 1"",""-"")"),"#VALUE!")</f>
        <v>#VALUE!</v>
      </c>
      <c r="C15051" s="74" t="str">
        <f t="shared" si="118"/>
        <v>SITI ZAKIAH MOHAMAD HADIS</v>
      </c>
      <c r="D15051" s="74">
        <f t="shared" si="119"/>
        <v>0</v>
      </c>
    </row>
    <row r="15052" spans="1:4">
      <c r="A15052" s="149">
        <v>45561</v>
      </c>
      <c r="B15052" s="74" t="str">
        <f ca="1">IFERROR(__xludf.DUMMYFUNCTION("IF(REGEXMATCH(A15052,""wealth planning""),""Script 1"",""-"")"),"#VALUE!")</f>
        <v>#VALUE!</v>
      </c>
      <c r="C15052" s="149">
        <f t="shared" si="118"/>
        <v>45561</v>
      </c>
      <c r="D15052" s="74" t="str">
        <f t="shared" si="119"/>
        <v>SITI ZAKIAH MOHAMAD HADIS</v>
      </c>
    </row>
    <row r="15053" spans="1:4">
      <c r="A15053" s="74" t="s">
        <v>9018</v>
      </c>
      <c r="B15053" s="74" t="str">
        <f ca="1">IFERROR(__xludf.DUMMYFUNCTION("IF(REGEXMATCH(A15053,""wealth planning""),""Script 1"",""-"")"),"Script 1")</f>
        <v>Script 1</v>
      </c>
      <c r="C15053" s="149">
        <f t="shared" si="118"/>
        <v>45561</v>
      </c>
      <c r="D15053" s="74" t="str">
        <f t="shared" si="119"/>
        <v>SITI ZAKIAH MOHAMAD HADIS</v>
      </c>
    </row>
    <row r="15054" spans="1:4">
      <c r="A15054" s="74"/>
      <c r="B15054" s="74" t="str">
        <f ca="1">IFERROR(__xludf.DUMMYFUNCTION("IF(REGEXMATCH(A15054,""wealth planning""),""Script 1"",""-"")"),"-")</f>
        <v>-</v>
      </c>
      <c r="C15054" s="74" t="str">
        <f t="shared" si="118"/>
        <v>You: Hai assalamualaikum Zakiah,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054" s="149">
        <f t="shared" si="119"/>
        <v>45561</v>
      </c>
    </row>
    <row r="15055" spans="1:4">
      <c r="B15055" s="74" t="str">
        <f ca="1">IFERROR(__xludf.DUMMYFUNCTION("IF(REGEXMATCH(A15055,""wealth planning""),""Script 1"",""-"")"),"-")</f>
        <v>-</v>
      </c>
      <c r="C15055" s="74">
        <f t="shared" si="118"/>
        <v>0</v>
      </c>
      <c r="D15055" s="149">
        <f t="shared" si="119"/>
        <v>45561</v>
      </c>
    </row>
    <row r="15056" spans="1:4">
      <c r="B15056" s="74" t="str">
        <f ca="1">IFERROR(__xludf.DUMMYFUNCTION("IF(REGEXMATCH(A15056,""wealth planning""),""Script 1"",""-"")"),"-")</f>
        <v>-</v>
      </c>
      <c r="C15056" s="74">
        <f t="shared" si="118"/>
        <v>0</v>
      </c>
      <c r="D15056" s="74" t="str">
        <f t="shared" si="119"/>
        <v>You: Hai assalamualaikum Zakiah,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057" spans="1:4">
      <c r="A15057" s="74" t="s">
        <v>9020</v>
      </c>
      <c r="B15057" s="74" t="str">
        <f ca="1">IFERROR(__xludf.DUMMYFUNCTION("IF(REGEXMATCH(A15057,""wealth planning""),""Script 1"",""-"")"),"-")</f>
        <v>-</v>
      </c>
      <c r="C15057" s="74">
        <f t="shared" si="118"/>
        <v>0</v>
      </c>
      <c r="D15057" s="74">
        <f t="shared" si="119"/>
        <v>0</v>
      </c>
    </row>
    <row r="15058" spans="1:4">
      <c r="A15058" s="74" t="s">
        <v>9020</v>
      </c>
      <c r="B15058" s="74" t="str">
        <f ca="1">IFERROR(__xludf.DUMMYFUNCTION("IF(REGEXMATCH(A15058,""wealth planning""),""Script 1"",""-"")"),"-")</f>
        <v>-</v>
      </c>
      <c r="C15058" s="74" t="str">
        <f t="shared" si="118"/>
        <v>Nadiah Najib</v>
      </c>
      <c r="D15058" s="74">
        <f t="shared" si="119"/>
        <v>0</v>
      </c>
    </row>
    <row r="15059" spans="1:4">
      <c r="A15059" s="149">
        <v>45561</v>
      </c>
      <c r="B15059" s="74" t="str">
        <f ca="1">IFERROR(__xludf.DUMMYFUNCTION("IF(REGEXMATCH(A15059,""wealth planning""),""Script 1"",""-"")"),"#VALUE!")</f>
        <v>#VALUE!</v>
      </c>
      <c r="C15059" s="74" t="str">
        <f t="shared" si="118"/>
        <v>Nadiah Najib</v>
      </c>
      <c r="D15059" s="74">
        <f t="shared" si="119"/>
        <v>0</v>
      </c>
    </row>
    <row r="15060" spans="1:4">
      <c r="A15060" s="149">
        <v>45561</v>
      </c>
      <c r="B15060" s="74" t="str">
        <f ca="1">IFERROR(__xludf.DUMMYFUNCTION("IF(REGEXMATCH(A15060,""wealth planning""),""Script 1"",""-"")"),"#VALUE!")</f>
        <v>#VALUE!</v>
      </c>
      <c r="C15060" s="149">
        <f t="shared" si="118"/>
        <v>45561</v>
      </c>
      <c r="D15060" s="74" t="str">
        <f t="shared" si="119"/>
        <v>Nadiah Najib</v>
      </c>
    </row>
    <row r="15061" spans="1:4">
      <c r="A15061" s="74" t="s">
        <v>8382</v>
      </c>
      <c r="B15061" s="74" t="str">
        <f ca="1">IFERROR(__xludf.DUMMYFUNCTION("IF(REGEXMATCH(A15061,""wealth planning""),""Script 1"",""-"")"),"Script 1")</f>
        <v>Script 1</v>
      </c>
      <c r="C15061" s="149">
        <f t="shared" si="118"/>
        <v>45561</v>
      </c>
      <c r="D15061" s="74" t="str">
        <f t="shared" si="119"/>
        <v>Nadiah Najib</v>
      </c>
    </row>
    <row r="15062" spans="1:4">
      <c r="A15062" s="74"/>
      <c r="B15062" s="74" t="str">
        <f ca="1">IFERROR(__xludf.DUMMYFUNCTION("IF(REGEXMATCH(A15062,""wealth planning""),""Script 1"",""-"")"),"-")</f>
        <v>-</v>
      </c>
      <c r="C15062" s="74" t="str">
        <f t="shared" si="118"/>
        <v>You: Hai assalamualaikum Nadiah,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062" s="149">
        <f t="shared" si="119"/>
        <v>45561</v>
      </c>
    </row>
    <row r="15063" spans="1:4">
      <c r="B15063" s="74" t="str">
        <f ca="1">IFERROR(__xludf.DUMMYFUNCTION("IF(REGEXMATCH(A15063,""wealth planning""),""Script 1"",""-"")"),"-")</f>
        <v>-</v>
      </c>
      <c r="C15063" s="74">
        <f t="shared" si="118"/>
        <v>0</v>
      </c>
      <c r="D15063" s="149">
        <f t="shared" si="119"/>
        <v>45561</v>
      </c>
    </row>
    <row r="15064" spans="1:4">
      <c r="B15064" s="74" t="str">
        <f ca="1">IFERROR(__xludf.DUMMYFUNCTION("IF(REGEXMATCH(A15064,""wealth planning""),""Script 1"",""-"")"),"-")</f>
        <v>-</v>
      </c>
      <c r="C15064" s="74">
        <f t="shared" si="118"/>
        <v>0</v>
      </c>
      <c r="D15064" s="74" t="str">
        <f t="shared" si="119"/>
        <v>You: Hai assalamualaikum Nadiah,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065" spans="1:4">
      <c r="A15065" s="74" t="s">
        <v>9022</v>
      </c>
      <c r="B15065" s="74" t="str">
        <f ca="1">IFERROR(__xludf.DUMMYFUNCTION("IF(REGEXMATCH(A15065,""wealth planning""),""Script 1"",""-"")"),"-")</f>
        <v>-</v>
      </c>
      <c r="C15065" s="74">
        <f t="shared" si="118"/>
        <v>0</v>
      </c>
      <c r="D15065" s="74">
        <f t="shared" si="119"/>
        <v>0</v>
      </c>
    </row>
    <row r="15066" spans="1:4">
      <c r="A15066" s="74" t="s">
        <v>9022</v>
      </c>
      <c r="B15066" s="74" t="str">
        <f ca="1">IFERROR(__xludf.DUMMYFUNCTION("IF(REGEXMATCH(A15066,""wealth planning""),""Script 1"",""-"")"),"-")</f>
        <v>-</v>
      </c>
      <c r="C15066" s="74" t="str">
        <f t="shared" si="118"/>
        <v>Khairum Mawaddah Halimi</v>
      </c>
      <c r="D15066" s="74">
        <f t="shared" si="119"/>
        <v>0</v>
      </c>
    </row>
    <row r="15067" spans="1:4">
      <c r="A15067" s="149">
        <v>45561</v>
      </c>
      <c r="B15067" s="74" t="str">
        <f ca="1">IFERROR(__xludf.DUMMYFUNCTION("IF(REGEXMATCH(A15067,""wealth planning""),""Script 1"",""-"")"),"#VALUE!")</f>
        <v>#VALUE!</v>
      </c>
      <c r="C15067" s="74" t="str">
        <f t="shared" si="118"/>
        <v>Khairum Mawaddah Halimi</v>
      </c>
      <c r="D15067" s="74">
        <f t="shared" si="119"/>
        <v>0</v>
      </c>
    </row>
    <row r="15068" spans="1:4">
      <c r="A15068" s="149">
        <v>45561</v>
      </c>
      <c r="B15068" s="74" t="str">
        <f ca="1">IFERROR(__xludf.DUMMYFUNCTION("IF(REGEXMATCH(A15068,""wealth planning""),""Script 1"",""-"")"),"#VALUE!")</f>
        <v>#VALUE!</v>
      </c>
      <c r="C15068" s="149">
        <f t="shared" si="118"/>
        <v>45561</v>
      </c>
      <c r="D15068" s="74" t="str">
        <f t="shared" si="119"/>
        <v>Khairum Mawaddah Halimi</v>
      </c>
    </row>
    <row r="15069" spans="1:4">
      <c r="A15069" s="74" t="s">
        <v>9023</v>
      </c>
      <c r="B15069" s="74" t="str">
        <f ca="1">IFERROR(__xludf.DUMMYFUNCTION("IF(REGEXMATCH(A15069,""wealth planning""),""Script 1"",""-"")"),"Script 1")</f>
        <v>Script 1</v>
      </c>
      <c r="C15069" s="149">
        <f t="shared" si="118"/>
        <v>45561</v>
      </c>
      <c r="D15069" s="74" t="str">
        <f t="shared" si="119"/>
        <v>Khairum Mawaddah Halimi</v>
      </c>
    </row>
    <row r="15070" spans="1:4">
      <c r="A15070" s="74"/>
      <c r="B15070" s="74" t="str">
        <f ca="1">IFERROR(__xludf.DUMMYFUNCTION("IF(REGEXMATCH(A15070,""wealth planning""),""Script 1"",""-"")"),"-")</f>
        <v>-</v>
      </c>
      <c r="C15070" s="74" t="str">
        <f t="shared" si="118"/>
        <v>You: Hai assalamualaikum Khairum,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070" s="149">
        <f t="shared" si="119"/>
        <v>45561</v>
      </c>
    </row>
    <row r="15071" spans="1:4">
      <c r="B15071" s="74" t="str">
        <f ca="1">IFERROR(__xludf.DUMMYFUNCTION("IF(REGEXMATCH(A15071,""wealth planning""),""Script 1"",""-"")"),"-")</f>
        <v>-</v>
      </c>
      <c r="C15071" s="74">
        <f t="shared" si="118"/>
        <v>0</v>
      </c>
      <c r="D15071" s="149">
        <f t="shared" si="119"/>
        <v>45561</v>
      </c>
    </row>
    <row r="15072" spans="1:4">
      <c r="B15072" s="74" t="str">
        <f ca="1">IFERROR(__xludf.DUMMYFUNCTION("IF(REGEXMATCH(A15072,""wealth planning""),""Script 1"",""-"")"),"-")</f>
        <v>-</v>
      </c>
      <c r="C15072" s="74">
        <f t="shared" si="118"/>
        <v>0</v>
      </c>
      <c r="D15072" s="74" t="str">
        <f t="shared" si="119"/>
        <v>You: Hai assalamualaikum Khairum,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073" spans="1:4">
      <c r="B15073" s="74" t="str">
        <f ca="1">IFERROR(__xludf.DUMMYFUNCTION("IF(REGEXMATCH(A15073,""wealth planning""),""Script 1"",""-"")"),"-")</f>
        <v>-</v>
      </c>
      <c r="C15073" s="74">
        <f t="shared" si="118"/>
        <v>0</v>
      </c>
      <c r="D15073" s="74">
        <f t="shared" si="119"/>
        <v>0</v>
      </c>
    </row>
    <row r="15074" spans="1:4">
      <c r="A15074" s="74" t="s">
        <v>9026</v>
      </c>
      <c r="B15074" s="74" t="str">
        <f ca="1">IFERROR(__xludf.DUMMYFUNCTION("IF(REGEXMATCH(A15074,""wealth planning""),""Script 1"",""-"")"),"-")</f>
        <v>-</v>
      </c>
      <c r="C15074" s="74">
        <f t="shared" si="118"/>
        <v>0</v>
      </c>
      <c r="D15074" s="74">
        <f t="shared" si="119"/>
        <v>0</v>
      </c>
    </row>
    <row r="15075" spans="1:4">
      <c r="A15075" s="149">
        <v>45561</v>
      </c>
      <c r="B15075" s="74" t="str">
        <f ca="1">IFERROR(__xludf.DUMMYFUNCTION("IF(REGEXMATCH(A15075,""wealth planning""),""Script 1"",""-"")"),"#VALUE!")</f>
        <v>#VALUE!</v>
      </c>
      <c r="C15075" s="74" t="str">
        <f t="shared" si="118"/>
        <v>Hana Abdullah</v>
      </c>
      <c r="D15075" s="74">
        <f t="shared" si="119"/>
        <v>0</v>
      </c>
    </row>
    <row r="15076" spans="1:4">
      <c r="A15076" s="149">
        <v>45561</v>
      </c>
      <c r="B15076" s="74" t="str">
        <f ca="1">IFERROR(__xludf.DUMMYFUNCTION("IF(REGEXMATCH(A15076,""wealth planning""),""Script 1"",""-"")"),"#VALUE!")</f>
        <v>#VALUE!</v>
      </c>
      <c r="C15076" s="149">
        <f t="shared" si="118"/>
        <v>45561</v>
      </c>
      <c r="D15076" s="74">
        <f t="shared" si="119"/>
        <v>0</v>
      </c>
    </row>
    <row r="15077" spans="1:4">
      <c r="A15077" s="74" t="s">
        <v>9027</v>
      </c>
      <c r="B15077" s="74" t="str">
        <f ca="1">IFERROR(__xludf.DUMMYFUNCTION("IF(REGEXMATCH(A15077,""wealth planning""),""Script 1"",""-"")"),"Script 1")</f>
        <v>Script 1</v>
      </c>
      <c r="C15077" s="149">
        <f t="shared" si="118"/>
        <v>45561</v>
      </c>
      <c r="D15077" s="74" t="str">
        <f t="shared" si="119"/>
        <v>Hana Abdullah</v>
      </c>
    </row>
    <row r="15078" spans="1:4">
      <c r="A15078" s="74"/>
      <c r="B15078" s="74" t="str">
        <f ca="1">IFERROR(__xludf.DUMMYFUNCTION("IF(REGEXMATCH(A15078,""wealth planning""),""Script 1"",""-"")"),"-")</f>
        <v>-</v>
      </c>
      <c r="C15078" s="74" t="str">
        <f t="shared" si="118"/>
        <v>You: Hai assalamualaikum Hana,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078" s="149">
        <f t="shared" si="119"/>
        <v>45561</v>
      </c>
    </row>
    <row r="15079" spans="1:4">
      <c r="B15079" s="74" t="str">
        <f ca="1">IFERROR(__xludf.DUMMYFUNCTION("IF(REGEXMATCH(A15079,""wealth planning""),""Script 1"",""-"")"),"-")</f>
        <v>-</v>
      </c>
      <c r="C15079" s="74">
        <f t="shared" si="118"/>
        <v>0</v>
      </c>
      <c r="D15079" s="149">
        <f t="shared" si="119"/>
        <v>45561</v>
      </c>
    </row>
    <row r="15080" spans="1:4">
      <c r="B15080" s="74" t="str">
        <f ca="1">IFERROR(__xludf.DUMMYFUNCTION("IF(REGEXMATCH(A15080,""wealth planning""),""Script 1"",""-"")"),"-")</f>
        <v>-</v>
      </c>
      <c r="C15080" s="74">
        <f t="shared" si="118"/>
        <v>0</v>
      </c>
      <c r="D15080" s="74" t="str">
        <f t="shared" si="119"/>
        <v>You: Hai assalamualaikum Hana,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081" spans="1:4">
      <c r="A15081" s="74" t="s">
        <v>9029</v>
      </c>
      <c r="B15081" s="74" t="str">
        <f ca="1">IFERROR(__xludf.DUMMYFUNCTION("IF(REGEXMATCH(A15081,""wealth planning""),""Script 1"",""-"")"),"-")</f>
        <v>-</v>
      </c>
      <c r="C15081" s="74">
        <f t="shared" si="118"/>
        <v>0</v>
      </c>
      <c r="D15081" s="74">
        <f t="shared" si="119"/>
        <v>0</v>
      </c>
    </row>
    <row r="15082" spans="1:4">
      <c r="A15082" s="74" t="s">
        <v>9029</v>
      </c>
      <c r="B15082" s="74" t="str">
        <f ca="1">IFERROR(__xludf.DUMMYFUNCTION("IF(REGEXMATCH(A15082,""wealth planning""),""Script 1"",""-"")"),"-")</f>
        <v>-</v>
      </c>
      <c r="C15082" s="74" t="str">
        <f t="shared" si="118"/>
        <v>Hazzeen Zavyat</v>
      </c>
      <c r="D15082" s="74">
        <f t="shared" si="119"/>
        <v>0</v>
      </c>
    </row>
    <row r="15083" spans="1:4">
      <c r="A15083" s="149">
        <v>45561</v>
      </c>
      <c r="B15083" s="74" t="str">
        <f ca="1">IFERROR(__xludf.DUMMYFUNCTION("IF(REGEXMATCH(A15083,""wealth planning""),""Script 1"",""-"")"),"#VALUE!")</f>
        <v>#VALUE!</v>
      </c>
      <c r="C15083" s="74" t="str">
        <f t="shared" si="118"/>
        <v>Hazzeen Zavyat</v>
      </c>
      <c r="D15083" s="74">
        <f t="shared" si="119"/>
        <v>0</v>
      </c>
    </row>
    <row r="15084" spans="1:4">
      <c r="A15084" s="149">
        <v>45561</v>
      </c>
      <c r="B15084" s="74" t="str">
        <f ca="1">IFERROR(__xludf.DUMMYFUNCTION("IF(REGEXMATCH(A15084,""wealth planning""),""Script 1"",""-"")"),"#VALUE!")</f>
        <v>#VALUE!</v>
      </c>
      <c r="C15084" s="149">
        <f t="shared" si="118"/>
        <v>45561</v>
      </c>
      <c r="D15084" s="74" t="str">
        <f t="shared" si="119"/>
        <v>Hazzeen Zavyat</v>
      </c>
    </row>
    <row r="15085" spans="1:4">
      <c r="A15085" s="74" t="s">
        <v>9030</v>
      </c>
      <c r="B15085" s="74" t="str">
        <f ca="1">IFERROR(__xludf.DUMMYFUNCTION("IF(REGEXMATCH(A15085,""wealth planning""),""Script 1"",""-"")"),"Script 1")</f>
        <v>Script 1</v>
      </c>
      <c r="C15085" s="149">
        <f t="shared" si="118"/>
        <v>45561</v>
      </c>
      <c r="D15085" s="74" t="str">
        <f t="shared" si="119"/>
        <v>Hazzeen Zavyat</v>
      </c>
    </row>
    <row r="15086" spans="1:4">
      <c r="A15086" s="74"/>
      <c r="B15086" s="74" t="str">
        <f ca="1">IFERROR(__xludf.DUMMYFUNCTION("IF(REGEXMATCH(A15086,""wealth planning""),""Script 1"",""-"")"),"-")</f>
        <v>-</v>
      </c>
      <c r="C15086" s="74" t="str">
        <f t="shared" si="118"/>
        <v>You: Hai assalamualaikum Hazzeen,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086" s="149">
        <f t="shared" si="119"/>
        <v>45561</v>
      </c>
    </row>
    <row r="15087" spans="1:4">
      <c r="B15087" s="74" t="str">
        <f ca="1">IFERROR(__xludf.DUMMYFUNCTION("IF(REGEXMATCH(A15087,""wealth planning""),""Script 1"",""-"")"),"-")</f>
        <v>-</v>
      </c>
      <c r="C15087" s="74">
        <f t="shared" si="118"/>
        <v>0</v>
      </c>
      <c r="D15087" s="149">
        <f t="shared" si="119"/>
        <v>45561</v>
      </c>
    </row>
    <row r="15088" spans="1:4">
      <c r="B15088" s="74" t="str">
        <f ca="1">IFERROR(__xludf.DUMMYFUNCTION("IF(REGEXMATCH(A15088,""wealth planning""),""Script 1"",""-"")"),"-")</f>
        <v>-</v>
      </c>
      <c r="C15088" s="74">
        <f t="shared" si="118"/>
        <v>0</v>
      </c>
      <c r="D15088" s="74" t="str">
        <f t="shared" si="119"/>
        <v>You: Hai assalamualaikum Hazzeen,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089" spans="1:4">
      <c r="A15089" s="74" t="s">
        <v>9032</v>
      </c>
      <c r="B15089" s="74" t="str">
        <f ca="1">IFERROR(__xludf.DUMMYFUNCTION("IF(REGEXMATCH(A15089,""wealth planning""),""Script 1"",""-"")"),"-")</f>
        <v>-</v>
      </c>
      <c r="C15089" s="74">
        <f t="shared" si="118"/>
        <v>0</v>
      </c>
      <c r="D15089" s="74">
        <f t="shared" si="119"/>
        <v>0</v>
      </c>
    </row>
    <row r="15090" spans="1:4">
      <c r="A15090" s="74" t="s">
        <v>9032</v>
      </c>
      <c r="B15090" s="74" t="str">
        <f ca="1">IFERROR(__xludf.DUMMYFUNCTION("IF(REGEXMATCH(A15090,""wealth planning""),""Script 1"",""-"")"),"-")</f>
        <v>-</v>
      </c>
      <c r="C15090" s="74" t="str">
        <f t="shared" si="118"/>
        <v>Aisyah Halim</v>
      </c>
      <c r="D15090" s="74">
        <f t="shared" si="119"/>
        <v>0</v>
      </c>
    </row>
    <row r="15091" spans="1:4">
      <c r="A15091" s="149">
        <v>45561</v>
      </c>
      <c r="B15091" s="74" t="str">
        <f ca="1">IFERROR(__xludf.DUMMYFUNCTION("IF(REGEXMATCH(A15091,""wealth planning""),""Script 1"",""-"")"),"#VALUE!")</f>
        <v>#VALUE!</v>
      </c>
      <c r="C15091" s="74" t="str">
        <f t="shared" si="118"/>
        <v>Aisyah Halim</v>
      </c>
      <c r="D15091" s="74">
        <f t="shared" si="119"/>
        <v>0</v>
      </c>
    </row>
    <row r="15092" spans="1:4">
      <c r="A15092" s="149">
        <v>45561</v>
      </c>
      <c r="B15092" s="74" t="str">
        <f ca="1">IFERROR(__xludf.DUMMYFUNCTION("IF(REGEXMATCH(A15092,""wealth planning""),""Script 1"",""-"")"),"#VALUE!")</f>
        <v>#VALUE!</v>
      </c>
      <c r="C15092" s="149">
        <f t="shared" si="118"/>
        <v>45561</v>
      </c>
      <c r="D15092" s="74" t="str">
        <f t="shared" si="119"/>
        <v>Aisyah Halim</v>
      </c>
    </row>
    <row r="15093" spans="1:4">
      <c r="A15093" s="74" t="s">
        <v>2982</v>
      </c>
      <c r="B15093" s="74" t="str">
        <f ca="1">IFERROR(__xludf.DUMMYFUNCTION("IF(REGEXMATCH(A15093,""wealth planning""),""Script 1"",""-"")"),"Script 1")</f>
        <v>Script 1</v>
      </c>
      <c r="C15093" s="149">
        <f t="shared" si="118"/>
        <v>45561</v>
      </c>
      <c r="D15093" s="74" t="str">
        <f t="shared" si="119"/>
        <v>Aisyah Halim</v>
      </c>
    </row>
    <row r="15094" spans="1:4">
      <c r="A15094" s="74"/>
      <c r="B15094" s="74" t="str">
        <f ca="1">IFERROR(__xludf.DUMMYFUNCTION("IF(REGEXMATCH(A15094,""wealth planning""),""Script 1"",""-"")"),"-")</f>
        <v>-</v>
      </c>
      <c r="C15094" s="74" t="str">
        <f t="shared" si="118"/>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094" s="149">
        <f t="shared" si="119"/>
        <v>45561</v>
      </c>
    </row>
    <row r="15095" spans="1:4">
      <c r="B15095" s="74" t="str">
        <f ca="1">IFERROR(__xludf.DUMMYFUNCTION("IF(REGEXMATCH(A15095,""wealth planning""),""Script 1"",""-"")"),"-")</f>
        <v>-</v>
      </c>
      <c r="C15095" s="74">
        <f t="shared" si="118"/>
        <v>0</v>
      </c>
      <c r="D15095" s="149">
        <f t="shared" si="119"/>
        <v>45561</v>
      </c>
    </row>
    <row r="15096" spans="1:4">
      <c r="B15096" s="74" t="str">
        <f ca="1">IFERROR(__xludf.DUMMYFUNCTION("IF(REGEXMATCH(A15096,""wealth planning""),""Script 1"",""-"")"),"-")</f>
        <v>-</v>
      </c>
      <c r="C15096" s="74">
        <f t="shared" si="118"/>
        <v>0</v>
      </c>
      <c r="D15096" s="74" t="str">
        <f t="shared" si="119"/>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097" spans="1:4">
      <c r="A15097" s="74" t="s">
        <v>9034</v>
      </c>
      <c r="B15097" s="74" t="str">
        <f ca="1">IFERROR(__xludf.DUMMYFUNCTION("IF(REGEXMATCH(A15097,""wealth planning""),""Script 1"",""-"")"),"-")</f>
        <v>-</v>
      </c>
      <c r="C15097" s="74">
        <f t="shared" si="118"/>
        <v>0</v>
      </c>
      <c r="D15097" s="74">
        <f t="shared" si="119"/>
        <v>0</v>
      </c>
    </row>
    <row r="15098" spans="1:4">
      <c r="A15098" s="74" t="s">
        <v>9034</v>
      </c>
      <c r="B15098" s="74" t="str">
        <f ca="1">IFERROR(__xludf.DUMMYFUNCTION("IF(REGEXMATCH(A15098,""wealth planning""),""Script 1"",""-"")"),"-")</f>
        <v>-</v>
      </c>
      <c r="C15098" s="74" t="str">
        <f t="shared" si="118"/>
        <v>Nur Rasyiqah Unigkutti</v>
      </c>
      <c r="D15098" s="74">
        <f t="shared" si="119"/>
        <v>0</v>
      </c>
    </row>
    <row r="15099" spans="1:4">
      <c r="A15099" s="149">
        <v>45561</v>
      </c>
      <c r="B15099" s="74" t="str">
        <f ca="1">IFERROR(__xludf.DUMMYFUNCTION("IF(REGEXMATCH(A15099,""wealth planning""),""Script 1"",""-"")"),"#VALUE!")</f>
        <v>#VALUE!</v>
      </c>
      <c r="C15099" s="74" t="str">
        <f t="shared" si="118"/>
        <v>Nur Rasyiqah Unigkutti</v>
      </c>
      <c r="D15099" s="74">
        <f t="shared" si="119"/>
        <v>0</v>
      </c>
    </row>
    <row r="15100" spans="1:4">
      <c r="A15100" s="149">
        <v>45561</v>
      </c>
      <c r="B15100" s="74" t="str">
        <f ca="1">IFERROR(__xludf.DUMMYFUNCTION("IF(REGEXMATCH(A15100,""wealth planning""),""Script 1"",""-"")"),"#VALUE!")</f>
        <v>#VALUE!</v>
      </c>
      <c r="C15100" s="149">
        <f t="shared" si="118"/>
        <v>45561</v>
      </c>
      <c r="D15100" s="74" t="str">
        <f t="shared" si="119"/>
        <v>Nur Rasyiqah Unigkutti</v>
      </c>
    </row>
    <row r="15101" spans="1:4">
      <c r="A15101" s="74" t="s">
        <v>9035</v>
      </c>
      <c r="B15101" s="74" t="str">
        <f ca="1">IFERROR(__xludf.DUMMYFUNCTION("IF(REGEXMATCH(A15101,""wealth planning""),""Script 1"",""-"")"),"Script 1")</f>
        <v>Script 1</v>
      </c>
      <c r="C15101" s="149">
        <f t="shared" si="118"/>
        <v>45561</v>
      </c>
      <c r="D15101" s="74" t="str">
        <f t="shared" si="119"/>
        <v>Nur Rasyiqah Unigkutti</v>
      </c>
    </row>
    <row r="15102" spans="1:4">
      <c r="A15102" s="74"/>
      <c r="B15102" s="74" t="str">
        <f ca="1">IFERROR(__xludf.DUMMYFUNCTION("IF(REGEXMATCH(A15102,""wealth planning""),""Script 1"",""-"")"),"-")</f>
        <v>-</v>
      </c>
      <c r="C15102" s="74" t="str">
        <f t="shared" si="118"/>
        <v>You: Hai assalamualaikum Rasyiqah,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102" s="149">
        <f t="shared" si="119"/>
        <v>45561</v>
      </c>
    </row>
    <row r="15103" spans="1:4">
      <c r="B15103" s="74" t="str">
        <f ca="1">IFERROR(__xludf.DUMMYFUNCTION("IF(REGEXMATCH(A15103,""wealth planning""),""Script 1"",""-"")"),"-")</f>
        <v>-</v>
      </c>
      <c r="C15103" s="74">
        <f t="shared" si="118"/>
        <v>0</v>
      </c>
      <c r="D15103" s="149">
        <f t="shared" si="119"/>
        <v>45561</v>
      </c>
    </row>
    <row r="15104" spans="1:4">
      <c r="B15104" s="74" t="str">
        <f ca="1">IFERROR(__xludf.DUMMYFUNCTION("IF(REGEXMATCH(A15104,""wealth planning""),""Script 1"",""-"")"),"-")</f>
        <v>-</v>
      </c>
      <c r="C15104" s="74">
        <f t="shared" si="118"/>
        <v>0</v>
      </c>
      <c r="D15104" s="74" t="str">
        <f t="shared" si="119"/>
        <v>You: Hai assalamualaikum Rasyiqah,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105" spans="1:4">
      <c r="A15105" s="74" t="s">
        <v>9037</v>
      </c>
      <c r="B15105" s="74" t="str">
        <f ca="1">IFERROR(__xludf.DUMMYFUNCTION("IF(REGEXMATCH(A15105,""wealth planning""),""Script 1"",""-"")"),"-")</f>
        <v>-</v>
      </c>
      <c r="C15105" s="74">
        <f t="shared" si="118"/>
        <v>0</v>
      </c>
      <c r="D15105" s="74">
        <f t="shared" si="119"/>
        <v>0</v>
      </c>
    </row>
    <row r="15106" spans="1:4">
      <c r="A15106" s="74" t="s">
        <v>9038</v>
      </c>
      <c r="B15106" s="74" t="str">
        <f ca="1">IFERROR(__xludf.DUMMYFUNCTION("IF(REGEXMATCH(A15106,""wealth planning""),""Script 1"",""-"")"),"-")</f>
        <v>-</v>
      </c>
      <c r="C15106" s="74" t="str">
        <f t="shared" si="118"/>
        <v>Haiqal NadzrulStatus is reachable</v>
      </c>
      <c r="D15106" s="74">
        <f t="shared" si="119"/>
        <v>0</v>
      </c>
    </row>
    <row r="15107" spans="1:4">
      <c r="A15107" s="149">
        <v>45561</v>
      </c>
      <c r="B15107" s="74" t="str">
        <f ca="1">IFERROR(__xludf.DUMMYFUNCTION("IF(REGEXMATCH(A15107,""wealth planning""),""Script 1"",""-"")"),"#VALUE!")</f>
        <v>#VALUE!</v>
      </c>
      <c r="C15107" s="74" t="str">
        <f t="shared" si="118"/>
        <v>Haiqal Nadzrul</v>
      </c>
      <c r="D15107" s="74">
        <f t="shared" si="119"/>
        <v>0</v>
      </c>
    </row>
    <row r="15108" spans="1:4">
      <c r="A15108" s="149">
        <v>45561</v>
      </c>
      <c r="B15108" s="74" t="str">
        <f ca="1">IFERROR(__xludf.DUMMYFUNCTION("IF(REGEXMATCH(A15108,""wealth planning""),""Script 1"",""-"")"),"#VALUE!")</f>
        <v>#VALUE!</v>
      </c>
      <c r="C15108" s="149">
        <f t="shared" si="118"/>
        <v>45561</v>
      </c>
      <c r="D15108" s="74" t="str">
        <f t="shared" si="119"/>
        <v>Haiqal NadzrulStatus is reachable</v>
      </c>
    </row>
    <row r="15109" spans="1:4">
      <c r="A15109" s="74" t="s">
        <v>6163</v>
      </c>
      <c r="B15109" s="74" t="str">
        <f ca="1">IFERROR(__xludf.DUMMYFUNCTION("IF(REGEXMATCH(A15109,""wealth planning""),""Script 1"",""-"")"),"Script 1")</f>
        <v>Script 1</v>
      </c>
      <c r="C15109" s="149">
        <f t="shared" si="118"/>
        <v>45561</v>
      </c>
      <c r="D15109" s="74" t="str">
        <f t="shared" si="119"/>
        <v>Haiqal Nadzrul</v>
      </c>
    </row>
    <row r="15110" spans="1:4">
      <c r="A15110" s="74"/>
      <c r="B15110" s="74" t="str">
        <f ca="1">IFERROR(__xludf.DUMMYFUNCTION("IF(REGEXMATCH(A15110,""wealth planning""),""Script 1"",""-"")"),"-")</f>
        <v>-</v>
      </c>
      <c r="C15110" s="74" t="str">
        <f t="shared" si="118"/>
        <v>You: Hai assalamualaikum Haiqal,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110" s="149">
        <f t="shared" si="119"/>
        <v>45561</v>
      </c>
    </row>
    <row r="15111" spans="1:4">
      <c r="B15111" s="74" t="str">
        <f ca="1">IFERROR(__xludf.DUMMYFUNCTION("IF(REGEXMATCH(A15111,""wealth planning""),""Script 1"",""-"")"),"-")</f>
        <v>-</v>
      </c>
      <c r="C15111" s="74">
        <f t="shared" si="118"/>
        <v>0</v>
      </c>
      <c r="D15111" s="149">
        <f t="shared" si="119"/>
        <v>45561</v>
      </c>
    </row>
    <row r="15112" spans="1:4">
      <c r="B15112" s="74" t="str">
        <f ca="1">IFERROR(__xludf.DUMMYFUNCTION("IF(REGEXMATCH(A15112,""wealth planning""),""Script 1"",""-"")"),"-")</f>
        <v>-</v>
      </c>
      <c r="C15112" s="74">
        <f t="shared" si="118"/>
        <v>0</v>
      </c>
      <c r="D15112" s="74" t="str">
        <f t="shared" si="119"/>
        <v>You: Hai assalamualaikum Haiqal,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113" spans="1:4">
      <c r="A15113" s="74" t="s">
        <v>9040</v>
      </c>
      <c r="B15113" s="74" t="str">
        <f ca="1">IFERROR(__xludf.DUMMYFUNCTION("IF(REGEXMATCH(A15113,""wealth planning""),""Script 1"",""-"")"),"-")</f>
        <v>-</v>
      </c>
      <c r="C15113" s="74">
        <f t="shared" si="118"/>
        <v>0</v>
      </c>
      <c r="D15113" s="74">
        <f t="shared" si="119"/>
        <v>0</v>
      </c>
    </row>
    <row r="15114" spans="1:4">
      <c r="A15114" s="74" t="s">
        <v>9041</v>
      </c>
      <c r="B15114" s="74" t="str">
        <f ca="1">IFERROR(__xludf.DUMMYFUNCTION("IF(REGEXMATCH(A15114,""wealth planning""),""Script 1"",""-"")"),"-")</f>
        <v>-</v>
      </c>
      <c r="C15114" s="74" t="str">
        <f t="shared" si="118"/>
        <v>Isnimyati JoepriStatus is reachable</v>
      </c>
      <c r="D15114" s="74">
        <f t="shared" si="119"/>
        <v>0</v>
      </c>
    </row>
    <row r="15115" spans="1:4">
      <c r="A15115" s="149">
        <v>45561</v>
      </c>
      <c r="B15115" s="74" t="str">
        <f ca="1">IFERROR(__xludf.DUMMYFUNCTION("IF(REGEXMATCH(A15115,""wealth planning""),""Script 1"",""-"")"),"#VALUE!")</f>
        <v>#VALUE!</v>
      </c>
      <c r="C15115" s="74" t="str">
        <f t="shared" si="118"/>
        <v>Isnimyati Joepri</v>
      </c>
      <c r="D15115" s="74">
        <f t="shared" si="119"/>
        <v>0</v>
      </c>
    </row>
    <row r="15116" spans="1:4">
      <c r="A15116" s="149">
        <v>45561</v>
      </c>
      <c r="B15116" s="74" t="str">
        <f ca="1">IFERROR(__xludf.DUMMYFUNCTION("IF(REGEXMATCH(A15116,""wealth planning""),""Script 1"",""-"")"),"#VALUE!")</f>
        <v>#VALUE!</v>
      </c>
      <c r="C15116" s="149">
        <f t="shared" si="118"/>
        <v>45561</v>
      </c>
      <c r="D15116" s="74" t="str">
        <f t="shared" si="119"/>
        <v>Isnimyati JoepriStatus is reachable</v>
      </c>
    </row>
    <row r="15117" spans="1:4">
      <c r="A15117" s="74" t="s">
        <v>9042</v>
      </c>
      <c r="B15117" s="74" t="str">
        <f ca="1">IFERROR(__xludf.DUMMYFUNCTION("IF(REGEXMATCH(A15117,""wealth planning""),""Script 1"",""-"")"),"Script 1")</f>
        <v>Script 1</v>
      </c>
      <c r="C15117" s="149">
        <f t="shared" si="118"/>
        <v>45561</v>
      </c>
      <c r="D15117" s="74" t="str">
        <f t="shared" si="119"/>
        <v>Isnimyati Joepri</v>
      </c>
    </row>
    <row r="15118" spans="1:4">
      <c r="A15118" s="74"/>
      <c r="B15118" s="74" t="str">
        <f ca="1">IFERROR(__xludf.DUMMYFUNCTION("IF(REGEXMATCH(A15118,""wealth planning""),""Script 1"",""-"")"),"-")</f>
        <v>-</v>
      </c>
      <c r="C15118" s="74" t="str">
        <f t="shared" si="118"/>
        <v>You: Hai assalamualaikum Isnimyati,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118" s="149">
        <f t="shared" si="119"/>
        <v>45561</v>
      </c>
    </row>
    <row r="15119" spans="1:4">
      <c r="B15119" s="74" t="str">
        <f ca="1">IFERROR(__xludf.DUMMYFUNCTION("IF(REGEXMATCH(A15119,""wealth planning""),""Script 1"",""-"")"),"-")</f>
        <v>-</v>
      </c>
      <c r="C15119" s="74">
        <f t="shared" si="118"/>
        <v>0</v>
      </c>
      <c r="D15119" s="149">
        <f t="shared" si="119"/>
        <v>45561</v>
      </c>
    </row>
    <row r="15120" spans="1:4">
      <c r="B15120" s="74" t="str">
        <f ca="1">IFERROR(__xludf.DUMMYFUNCTION("IF(REGEXMATCH(A15120,""wealth planning""),""Script 1"",""-"")"),"-")</f>
        <v>-</v>
      </c>
      <c r="C15120" s="74">
        <f t="shared" si="118"/>
        <v>0</v>
      </c>
      <c r="D15120" s="74" t="str">
        <f t="shared" si="119"/>
        <v>You: Hai assalamualaikum Isnimyati,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121" spans="1:4">
      <c r="B15121" s="74" t="str">
        <f ca="1">IFERROR(__xludf.DUMMYFUNCTION("IF(REGEXMATCH(A15121,""wealth planning""),""Script 1"",""-"")"),"-")</f>
        <v>-</v>
      </c>
      <c r="C15121" s="74">
        <f t="shared" si="118"/>
        <v>0</v>
      </c>
      <c r="D15121" s="74">
        <f t="shared" si="119"/>
        <v>0</v>
      </c>
    </row>
    <row r="15122" spans="1:4">
      <c r="A15122" s="74" t="s">
        <v>9045</v>
      </c>
      <c r="B15122" s="74" t="str">
        <f ca="1">IFERROR(__xludf.DUMMYFUNCTION("IF(REGEXMATCH(A15122,""wealth planning""),""Script 1"",""-"")"),"-")</f>
        <v>-</v>
      </c>
      <c r="C15122" s="74">
        <f t="shared" si="118"/>
        <v>0</v>
      </c>
      <c r="D15122" s="74">
        <f t="shared" si="119"/>
        <v>0</v>
      </c>
    </row>
    <row r="15123" spans="1:4">
      <c r="A15123" s="149">
        <v>45561</v>
      </c>
      <c r="B15123" s="74" t="str">
        <f ca="1">IFERROR(__xludf.DUMMYFUNCTION("IF(REGEXMATCH(A15123,""wealth planning""),""Script 1"",""-"")"),"#VALUE!")</f>
        <v>#VALUE!</v>
      </c>
      <c r="C15123" s="74" t="str">
        <f t="shared" si="118"/>
        <v>Syaheed Kamal</v>
      </c>
      <c r="D15123" s="74">
        <f t="shared" si="119"/>
        <v>0</v>
      </c>
    </row>
    <row r="15124" spans="1:4">
      <c r="A15124" s="149">
        <v>45561</v>
      </c>
      <c r="B15124" s="74" t="str">
        <f ca="1">IFERROR(__xludf.DUMMYFUNCTION("IF(REGEXMATCH(A15124,""wealth planning""),""Script 1"",""-"")"),"#VALUE!")</f>
        <v>#VALUE!</v>
      </c>
      <c r="C15124" s="149">
        <f t="shared" si="118"/>
        <v>45561</v>
      </c>
      <c r="D15124" s="74">
        <f t="shared" si="119"/>
        <v>0</v>
      </c>
    </row>
    <row r="15125" spans="1:4">
      <c r="A15125" s="74" t="s">
        <v>9046</v>
      </c>
      <c r="B15125" s="74" t="str">
        <f ca="1">IFERROR(__xludf.DUMMYFUNCTION("IF(REGEXMATCH(A15125,""wealth planning""),""Script 1"",""-"")"),"Script 1")</f>
        <v>Script 1</v>
      </c>
      <c r="C15125" s="149">
        <f t="shared" si="118"/>
        <v>45561</v>
      </c>
      <c r="D15125" s="74" t="str">
        <f t="shared" si="119"/>
        <v>Syaheed Kamal</v>
      </c>
    </row>
    <row r="15126" spans="1:4">
      <c r="A15126" s="74"/>
      <c r="B15126" s="74" t="str">
        <f ca="1">IFERROR(__xludf.DUMMYFUNCTION("IF(REGEXMATCH(A15126,""wealth planning""),""Script 1"",""-"")"),"-")</f>
        <v>-</v>
      </c>
      <c r="C15126" s="74" t="str">
        <f t="shared" si="118"/>
        <v>You: Hai assalamualaikum Syaheed,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126" s="149">
        <f t="shared" si="119"/>
        <v>45561</v>
      </c>
    </row>
    <row r="15127" spans="1:4">
      <c r="B15127" s="74" t="str">
        <f ca="1">IFERROR(__xludf.DUMMYFUNCTION("IF(REGEXMATCH(A15127,""wealth planning""),""Script 1"",""-"")"),"-")</f>
        <v>-</v>
      </c>
      <c r="C15127" s="74">
        <f t="shared" si="118"/>
        <v>0</v>
      </c>
      <c r="D15127" s="149">
        <f t="shared" si="119"/>
        <v>45561</v>
      </c>
    </row>
    <row r="15128" spans="1:4">
      <c r="B15128" s="74" t="str">
        <f ca="1">IFERROR(__xludf.DUMMYFUNCTION("IF(REGEXMATCH(A15128,""wealth planning""),""Script 1"",""-"")"),"-")</f>
        <v>-</v>
      </c>
      <c r="C15128" s="74">
        <f t="shared" si="118"/>
        <v>0</v>
      </c>
      <c r="D15128" s="74" t="str">
        <f t="shared" si="119"/>
        <v>You: Hai assalamualaikum Syaheed,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129" spans="1:4">
      <c r="A15129" s="74" t="s">
        <v>9048</v>
      </c>
      <c r="B15129" s="74" t="str">
        <f ca="1">IFERROR(__xludf.DUMMYFUNCTION("IF(REGEXMATCH(A15129,""wealth planning""),""Script 1"",""-"")"),"-")</f>
        <v>-</v>
      </c>
      <c r="C15129" s="74">
        <f t="shared" si="118"/>
        <v>0</v>
      </c>
      <c r="D15129" s="74">
        <f t="shared" si="119"/>
        <v>0</v>
      </c>
    </row>
    <row r="15130" spans="1:4">
      <c r="A15130" s="74" t="s">
        <v>9048</v>
      </c>
      <c r="B15130" s="74" t="str">
        <f ca="1">IFERROR(__xludf.DUMMYFUNCTION("IF(REGEXMATCH(A15130,""wealth planning""),""Script 1"",""-"")"),"-")</f>
        <v>-</v>
      </c>
      <c r="C15130" s="74" t="str">
        <f t="shared" si="118"/>
        <v>Alya Afreena</v>
      </c>
      <c r="D15130" s="74">
        <f t="shared" si="119"/>
        <v>0</v>
      </c>
    </row>
    <row r="15131" spans="1:4">
      <c r="A15131" s="149">
        <v>45561</v>
      </c>
      <c r="B15131" s="74" t="str">
        <f ca="1">IFERROR(__xludf.DUMMYFUNCTION("IF(REGEXMATCH(A15131,""wealth planning""),""Script 1"",""-"")"),"#VALUE!")</f>
        <v>#VALUE!</v>
      </c>
      <c r="C15131" s="74" t="str">
        <f t="shared" si="118"/>
        <v>Alya Afreena</v>
      </c>
      <c r="D15131" s="74">
        <f t="shared" si="119"/>
        <v>0</v>
      </c>
    </row>
    <row r="15132" spans="1:4">
      <c r="A15132" s="149">
        <v>45561</v>
      </c>
      <c r="B15132" s="74" t="str">
        <f ca="1">IFERROR(__xludf.DUMMYFUNCTION("IF(REGEXMATCH(A15132,""wealth planning""),""Script 1"",""-"")"),"#VALUE!")</f>
        <v>#VALUE!</v>
      </c>
      <c r="C15132" s="149">
        <f t="shared" si="118"/>
        <v>45561</v>
      </c>
      <c r="D15132" s="74" t="str">
        <f t="shared" si="119"/>
        <v>Alya Afreena</v>
      </c>
    </row>
    <row r="15133" spans="1:4">
      <c r="A15133" s="74" t="s">
        <v>3047</v>
      </c>
      <c r="B15133" s="74" t="str">
        <f ca="1">IFERROR(__xludf.DUMMYFUNCTION("IF(REGEXMATCH(A15133,""wealth planning""),""Script 1"",""-"")"),"Script 1")</f>
        <v>Script 1</v>
      </c>
      <c r="C15133" s="149">
        <f t="shared" si="118"/>
        <v>45561</v>
      </c>
      <c r="D15133" s="74" t="str">
        <f t="shared" si="119"/>
        <v>Alya Afreena</v>
      </c>
    </row>
    <row r="15134" spans="1:4">
      <c r="A15134" s="74"/>
      <c r="B15134" s="74" t="str">
        <f ca="1">IFERROR(__xludf.DUMMYFUNCTION("IF(REGEXMATCH(A15134,""wealth planning""),""Script 1"",""-"")"),"-")</f>
        <v>-</v>
      </c>
      <c r="C15134" s="74" t="str">
        <f t="shared" si="118"/>
        <v>You: Hai assalamualaikum Alya,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134" s="149">
        <f t="shared" si="119"/>
        <v>45561</v>
      </c>
    </row>
    <row r="15135" spans="1:4">
      <c r="B15135" s="74" t="str">
        <f ca="1">IFERROR(__xludf.DUMMYFUNCTION("IF(REGEXMATCH(A15135,""wealth planning""),""Script 1"",""-"")"),"-")</f>
        <v>-</v>
      </c>
      <c r="C15135" s="74">
        <f t="shared" si="118"/>
        <v>0</v>
      </c>
      <c r="D15135" s="149">
        <f t="shared" si="119"/>
        <v>45561</v>
      </c>
    </row>
    <row r="15136" spans="1:4">
      <c r="B15136" s="74" t="str">
        <f ca="1">IFERROR(__xludf.DUMMYFUNCTION("IF(REGEXMATCH(A15136,""wealth planning""),""Script 1"",""-"")"),"-")</f>
        <v>-</v>
      </c>
      <c r="C15136" s="74">
        <f t="shared" si="118"/>
        <v>0</v>
      </c>
      <c r="D15136" s="74" t="str">
        <f t="shared" si="119"/>
        <v>You: Hai assalamualaikum Alya,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137" spans="1:4">
      <c r="A15137" s="74" t="s">
        <v>9050</v>
      </c>
      <c r="B15137" s="74" t="str">
        <f ca="1">IFERROR(__xludf.DUMMYFUNCTION("IF(REGEXMATCH(A15137,""wealth planning""),""Script 1"",""-"")"),"-")</f>
        <v>-</v>
      </c>
      <c r="C15137" s="74">
        <f t="shared" si="118"/>
        <v>0</v>
      </c>
      <c r="D15137" s="74">
        <f t="shared" si="119"/>
        <v>0</v>
      </c>
    </row>
    <row r="15138" spans="1:4">
      <c r="A15138" s="74" t="s">
        <v>9051</v>
      </c>
      <c r="B15138" s="74" t="str">
        <f ca="1">IFERROR(__xludf.DUMMYFUNCTION("IF(REGEXMATCH(A15138,""wealth planning""),""Script 1"",""-"")"),"-")</f>
        <v>-</v>
      </c>
      <c r="C15138" s="74" t="str">
        <f t="shared" si="118"/>
        <v>Aiman AminStatus is reachable</v>
      </c>
      <c r="D15138" s="74">
        <f t="shared" si="119"/>
        <v>0</v>
      </c>
    </row>
    <row r="15139" spans="1:4">
      <c r="A15139" s="149">
        <v>45561</v>
      </c>
      <c r="B15139" s="74" t="str">
        <f ca="1">IFERROR(__xludf.DUMMYFUNCTION("IF(REGEXMATCH(A15139,""wealth planning""),""Script 1"",""-"")"),"#VALUE!")</f>
        <v>#VALUE!</v>
      </c>
      <c r="C15139" s="74" t="str">
        <f t="shared" si="118"/>
        <v>Aiman Amin</v>
      </c>
      <c r="D15139" s="74">
        <f t="shared" si="119"/>
        <v>0</v>
      </c>
    </row>
    <row r="15140" spans="1:4">
      <c r="A15140" s="149">
        <v>45561</v>
      </c>
      <c r="B15140" s="74" t="str">
        <f ca="1">IFERROR(__xludf.DUMMYFUNCTION("IF(REGEXMATCH(A15140,""wealth planning""),""Script 1"",""-"")"),"#VALUE!")</f>
        <v>#VALUE!</v>
      </c>
      <c r="C15140" s="149">
        <f t="shared" si="118"/>
        <v>45561</v>
      </c>
      <c r="D15140" s="74" t="str">
        <f t="shared" si="119"/>
        <v>Aiman AminStatus is reachable</v>
      </c>
    </row>
    <row r="15141" spans="1:4">
      <c r="A15141" s="74" t="s">
        <v>2821</v>
      </c>
      <c r="B15141" s="74" t="str">
        <f ca="1">IFERROR(__xludf.DUMMYFUNCTION("IF(REGEXMATCH(A15141,""wealth planning""),""Script 1"",""-"")"),"Script 1")</f>
        <v>Script 1</v>
      </c>
      <c r="C15141" s="149">
        <f t="shared" si="118"/>
        <v>45561</v>
      </c>
      <c r="D15141" s="74" t="str">
        <f t="shared" si="119"/>
        <v>Aiman Amin</v>
      </c>
    </row>
    <row r="15142" spans="1:4">
      <c r="A15142" s="74"/>
      <c r="B15142" s="74" t="str">
        <f ca="1">IFERROR(__xludf.DUMMYFUNCTION("IF(REGEXMATCH(A15142,""wealth planning""),""Script 1"",""-"")"),"-")</f>
        <v>-</v>
      </c>
      <c r="C15142" s="74" t="str">
        <f t="shared" si="118"/>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142" s="149">
        <f t="shared" si="119"/>
        <v>45561</v>
      </c>
    </row>
    <row r="15143" spans="1:4">
      <c r="B15143" s="74" t="str">
        <f ca="1">IFERROR(__xludf.DUMMYFUNCTION("IF(REGEXMATCH(A15143,""wealth planning""),""Script 1"",""-"")"),"-")</f>
        <v>-</v>
      </c>
      <c r="C15143" s="74">
        <f t="shared" si="118"/>
        <v>0</v>
      </c>
      <c r="D15143" s="149">
        <f t="shared" si="119"/>
        <v>45561</v>
      </c>
    </row>
    <row r="15144" spans="1:4">
      <c r="B15144" s="74" t="str">
        <f ca="1">IFERROR(__xludf.DUMMYFUNCTION("IF(REGEXMATCH(A15144,""wealth planning""),""Script 1"",""-"")"),"-")</f>
        <v>-</v>
      </c>
      <c r="C15144" s="74">
        <f t="shared" si="118"/>
        <v>0</v>
      </c>
      <c r="D15144" s="74" t="str">
        <f t="shared" si="119"/>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145" spans="1:4">
      <c r="A15145" s="74" t="s">
        <v>9053</v>
      </c>
      <c r="B15145" s="74" t="str">
        <f ca="1">IFERROR(__xludf.DUMMYFUNCTION("IF(REGEXMATCH(A15145,""wealth planning""),""Script 1"",""-"")"),"-")</f>
        <v>-</v>
      </c>
      <c r="C15145" s="74">
        <f t="shared" si="118"/>
        <v>0</v>
      </c>
      <c r="D15145" s="74">
        <f t="shared" si="119"/>
        <v>0</v>
      </c>
    </row>
    <row r="15146" spans="1:4">
      <c r="A15146" s="74" t="s">
        <v>9054</v>
      </c>
      <c r="B15146" s="74" t="str">
        <f ca="1">IFERROR(__xludf.DUMMYFUNCTION("IF(REGEXMATCH(A15146,""wealth planning""),""Script 1"",""-"")"),"-")</f>
        <v>-</v>
      </c>
      <c r="C15146" s="74" t="str">
        <f t="shared" si="118"/>
        <v>Ridzuan FadzilStatus is reachable</v>
      </c>
      <c r="D15146" s="74">
        <f t="shared" si="119"/>
        <v>0</v>
      </c>
    </row>
    <row r="15147" spans="1:4">
      <c r="A15147" s="149">
        <v>45561</v>
      </c>
      <c r="B15147" s="74" t="str">
        <f ca="1">IFERROR(__xludf.DUMMYFUNCTION("IF(REGEXMATCH(A15147,""wealth planning""),""Script 1"",""-"")"),"#VALUE!")</f>
        <v>#VALUE!</v>
      </c>
      <c r="C15147" s="74" t="str">
        <f t="shared" si="118"/>
        <v>Ridzuan Fadzil</v>
      </c>
      <c r="D15147" s="74">
        <f t="shared" si="119"/>
        <v>0</v>
      </c>
    </row>
    <row r="15148" spans="1:4">
      <c r="A15148" s="149">
        <v>45561</v>
      </c>
      <c r="B15148" s="74" t="str">
        <f ca="1">IFERROR(__xludf.DUMMYFUNCTION("IF(REGEXMATCH(A15148,""wealth planning""),""Script 1"",""-"")"),"#VALUE!")</f>
        <v>#VALUE!</v>
      </c>
      <c r="C15148" s="149">
        <f t="shared" si="118"/>
        <v>45561</v>
      </c>
      <c r="D15148" s="74" t="str">
        <f t="shared" si="119"/>
        <v>Ridzuan FadzilStatus is reachable</v>
      </c>
    </row>
    <row r="15149" spans="1:4">
      <c r="A15149" s="74" t="s">
        <v>9055</v>
      </c>
      <c r="B15149" s="74" t="str">
        <f ca="1">IFERROR(__xludf.DUMMYFUNCTION("IF(REGEXMATCH(A15149,""wealth planning""),""Script 1"",""-"")"),"Script 1")</f>
        <v>Script 1</v>
      </c>
      <c r="C15149" s="149">
        <f t="shared" si="118"/>
        <v>45561</v>
      </c>
      <c r="D15149" s="74" t="str">
        <f t="shared" si="119"/>
        <v>Ridzuan Fadzil</v>
      </c>
    </row>
    <row r="15150" spans="1:4">
      <c r="A15150" s="74"/>
      <c r="B15150" s="74" t="str">
        <f ca="1">IFERROR(__xludf.DUMMYFUNCTION("IF(REGEXMATCH(A15150,""wealth planning""),""Script 1"",""-"")"),"-")</f>
        <v>-</v>
      </c>
      <c r="C15150" s="74" t="str">
        <f t="shared" si="118"/>
        <v>You: Hai assalamualaikum tuan Ridzuan,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150" s="149">
        <f t="shared" si="119"/>
        <v>45561</v>
      </c>
    </row>
    <row r="15151" spans="1:4">
      <c r="B15151" s="74" t="str">
        <f ca="1">IFERROR(__xludf.DUMMYFUNCTION("IF(REGEXMATCH(A15151,""wealth planning""),""Script 1"",""-"")"),"-")</f>
        <v>-</v>
      </c>
      <c r="C15151" s="74">
        <f t="shared" si="118"/>
        <v>0</v>
      </c>
      <c r="D15151" s="149">
        <f t="shared" si="119"/>
        <v>45561</v>
      </c>
    </row>
    <row r="15152" spans="1:4">
      <c r="B15152" s="74" t="str">
        <f ca="1">IFERROR(__xludf.DUMMYFUNCTION("IF(REGEXMATCH(A15152,""wealth planning""),""Script 1"",""-"")"),"-")</f>
        <v>-</v>
      </c>
      <c r="C15152" s="74">
        <f t="shared" si="118"/>
        <v>0</v>
      </c>
      <c r="D15152" s="74" t="str">
        <f t="shared" si="119"/>
        <v>You: Hai assalamualaikum tuan Ridzuan,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153" spans="1:4">
      <c r="B15153" s="74" t="str">
        <f ca="1">IFERROR(__xludf.DUMMYFUNCTION("IF(REGEXMATCH(A15153,""wealth planning""),""Script 1"",""-"")"),"-")</f>
        <v>-</v>
      </c>
      <c r="C15153" s="74">
        <f t="shared" si="118"/>
        <v>0</v>
      </c>
      <c r="D15153" s="74">
        <f t="shared" si="119"/>
        <v>0</v>
      </c>
    </row>
    <row r="15154" spans="1:4">
      <c r="A15154" s="74" t="s">
        <v>9058</v>
      </c>
      <c r="B15154" s="74" t="str">
        <f ca="1">IFERROR(__xludf.DUMMYFUNCTION("IF(REGEXMATCH(A15154,""wealth planning""),""Script 1"",""-"")"),"-")</f>
        <v>-</v>
      </c>
      <c r="C15154" s="74">
        <f t="shared" si="118"/>
        <v>0</v>
      </c>
      <c r="D15154" s="74">
        <f t="shared" si="119"/>
        <v>0</v>
      </c>
    </row>
    <row r="15155" spans="1:4">
      <c r="A15155" s="149">
        <v>45561</v>
      </c>
      <c r="B15155" s="74" t="str">
        <f ca="1">IFERROR(__xludf.DUMMYFUNCTION("IF(REGEXMATCH(A15155,""wealth planning""),""Script 1"",""-"")"),"#VALUE!")</f>
        <v>#VALUE!</v>
      </c>
      <c r="C15155" s="74" t="str">
        <f t="shared" si="118"/>
        <v>NOR ARIF AIMAN</v>
      </c>
      <c r="D15155" s="74">
        <f t="shared" si="119"/>
        <v>0</v>
      </c>
    </row>
    <row r="15156" spans="1:4">
      <c r="A15156" s="149">
        <v>45561</v>
      </c>
      <c r="B15156" s="74" t="str">
        <f ca="1">IFERROR(__xludf.DUMMYFUNCTION("IF(REGEXMATCH(A15156,""wealth planning""),""Script 1"",""-"")"),"#VALUE!")</f>
        <v>#VALUE!</v>
      </c>
      <c r="C15156" s="149">
        <f t="shared" si="118"/>
        <v>45561</v>
      </c>
      <c r="D15156" s="74">
        <f t="shared" si="119"/>
        <v>0</v>
      </c>
    </row>
    <row r="15157" spans="1:4">
      <c r="A15157" s="74" t="s">
        <v>9059</v>
      </c>
      <c r="B15157" s="74" t="str">
        <f ca="1">IFERROR(__xludf.DUMMYFUNCTION("IF(REGEXMATCH(A15157,""wealth planning""),""Script 1"",""-"")"),"-")</f>
        <v>-</v>
      </c>
      <c r="C15157" s="149">
        <f t="shared" si="118"/>
        <v>45561</v>
      </c>
      <c r="D15157" s="74" t="str">
        <f t="shared" si="119"/>
        <v>NOR ARIF AIMAN</v>
      </c>
    </row>
    <row r="15158" spans="1:4">
      <c r="A15158" s="74"/>
      <c r="B15158" s="74" t="str">
        <f ca="1">IFERROR(__xludf.DUMMYFUNCTION("IF(REGEXMATCH(A15158,""wealth planning""),""Script 1"",""-"")"),"-")</f>
        <v>-</v>
      </c>
      <c r="C15158" s="74" t="str">
        <f t="shared" si="118"/>
        <v>NOR ARIF: 👍</v>
      </c>
      <c r="D15158" s="149">
        <f t="shared" si="119"/>
        <v>45561</v>
      </c>
    </row>
    <row r="15159" spans="1:4">
      <c r="B15159" s="74" t="str">
        <f ca="1">IFERROR(__xludf.DUMMYFUNCTION("IF(REGEXMATCH(A15159,""wealth planning""),""Script 1"",""-"")"),"-")</f>
        <v>-</v>
      </c>
      <c r="C15159" s="74">
        <f t="shared" si="118"/>
        <v>0</v>
      </c>
      <c r="D15159" s="149">
        <f t="shared" si="119"/>
        <v>45561</v>
      </c>
    </row>
    <row r="15160" spans="1:4">
      <c r="B15160" s="74" t="str">
        <f ca="1">IFERROR(__xludf.DUMMYFUNCTION("IF(REGEXMATCH(A15160,""wealth planning""),""Script 1"",""-"")"),"-")</f>
        <v>-</v>
      </c>
      <c r="C15160" s="74">
        <f t="shared" si="118"/>
        <v>0</v>
      </c>
      <c r="D15160" s="74" t="str">
        <f t="shared" si="119"/>
        <v>NOR ARIF: 👍</v>
      </c>
    </row>
    <row r="15161" spans="1:4">
      <c r="A15161" s="74" t="s">
        <v>9061</v>
      </c>
      <c r="B15161" s="74" t="str">
        <f ca="1">IFERROR(__xludf.DUMMYFUNCTION("IF(REGEXMATCH(A15161,""wealth planning""),""Script 1"",""-"")"),"-")</f>
        <v>-</v>
      </c>
      <c r="C15161" s="74">
        <f t="shared" si="118"/>
        <v>0</v>
      </c>
      <c r="D15161" s="74">
        <f t="shared" si="119"/>
        <v>0</v>
      </c>
    </row>
    <row r="15162" spans="1:4">
      <c r="A15162" s="74" t="s">
        <v>9062</v>
      </c>
      <c r="B15162" s="74" t="str">
        <f ca="1">IFERROR(__xludf.DUMMYFUNCTION("IF(REGEXMATCH(A15162,""wealth planning""),""Script 1"",""-"")"),"-")</f>
        <v>-</v>
      </c>
      <c r="C15162" s="74" t="str">
        <f t="shared" si="118"/>
        <v>Hanif AfandiStatus is reachable</v>
      </c>
      <c r="D15162" s="74">
        <f t="shared" si="119"/>
        <v>0</v>
      </c>
    </row>
    <row r="15163" spans="1:4">
      <c r="A15163" s="149">
        <v>45561</v>
      </c>
      <c r="B15163" s="74" t="str">
        <f ca="1">IFERROR(__xludf.DUMMYFUNCTION("IF(REGEXMATCH(A15163,""wealth planning""),""Script 1"",""-"")"),"#VALUE!")</f>
        <v>#VALUE!</v>
      </c>
      <c r="C15163" s="74" t="str">
        <f t="shared" si="118"/>
        <v>Hanif Afandi</v>
      </c>
      <c r="D15163" s="74">
        <f t="shared" si="119"/>
        <v>0</v>
      </c>
    </row>
    <row r="15164" spans="1:4">
      <c r="A15164" s="149">
        <v>45561</v>
      </c>
      <c r="B15164" s="74" t="str">
        <f ca="1">IFERROR(__xludf.DUMMYFUNCTION("IF(REGEXMATCH(A15164,""wealth planning""),""Script 1"",""-"")"),"#VALUE!")</f>
        <v>#VALUE!</v>
      </c>
      <c r="C15164" s="149">
        <f t="shared" si="118"/>
        <v>45561</v>
      </c>
      <c r="D15164" s="74" t="str">
        <f t="shared" si="119"/>
        <v>Hanif AfandiStatus is reachable</v>
      </c>
    </row>
    <row r="15165" spans="1:4">
      <c r="A15165" s="74" t="s">
        <v>6998</v>
      </c>
      <c r="B15165" s="74" t="str">
        <f ca="1">IFERROR(__xludf.DUMMYFUNCTION("IF(REGEXMATCH(A15165,""wealth planning""),""Script 1"",""-"")"),"Script 1")</f>
        <v>Script 1</v>
      </c>
      <c r="C15165" s="149">
        <f t="shared" si="118"/>
        <v>45561</v>
      </c>
      <c r="D15165" s="74" t="str">
        <f t="shared" si="119"/>
        <v>Hanif Afandi</v>
      </c>
    </row>
    <row r="15166" spans="1:4">
      <c r="A15166" s="74"/>
      <c r="B15166" s="74" t="str">
        <f ca="1">IFERROR(__xludf.DUMMYFUNCTION("IF(REGEXMATCH(A15166,""wealth planning""),""Script 1"",""-"")"),"-")</f>
        <v>-</v>
      </c>
      <c r="C15166" s="74" t="str">
        <f t="shared" si="118"/>
        <v>You: Hai assalamualaikum tuan Hanif,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166" s="149">
        <f t="shared" si="119"/>
        <v>45561</v>
      </c>
    </row>
    <row r="15167" spans="1:4">
      <c r="B15167" s="74" t="str">
        <f ca="1">IFERROR(__xludf.DUMMYFUNCTION("IF(REGEXMATCH(A15167,""wealth planning""),""Script 1"",""-"")"),"-")</f>
        <v>-</v>
      </c>
      <c r="C15167" s="74">
        <f t="shared" si="118"/>
        <v>0</v>
      </c>
      <c r="D15167" s="149">
        <f t="shared" si="119"/>
        <v>45561</v>
      </c>
    </row>
    <row r="15168" spans="1:4">
      <c r="B15168" s="74" t="str">
        <f ca="1">IFERROR(__xludf.DUMMYFUNCTION("IF(REGEXMATCH(A15168,""wealth planning""),""Script 1"",""-"")"),"-")</f>
        <v>-</v>
      </c>
      <c r="C15168" s="74">
        <f t="shared" si="118"/>
        <v>0</v>
      </c>
      <c r="D15168" s="74" t="str">
        <f t="shared" si="119"/>
        <v>You: Hai assalamualaikum tuan Hanif,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169" spans="1:4">
      <c r="B15169" s="74" t="str">
        <f ca="1">IFERROR(__xludf.DUMMYFUNCTION("IF(REGEXMATCH(A15169,""wealth planning""),""Script 1"",""-"")"),"-")</f>
        <v>-</v>
      </c>
      <c r="C15169" s="74">
        <f t="shared" si="118"/>
        <v>0</v>
      </c>
      <c r="D15169" s="74">
        <f t="shared" si="119"/>
        <v>0</v>
      </c>
    </row>
    <row r="15170" spans="1:4">
      <c r="A15170" s="74" t="s">
        <v>9065</v>
      </c>
      <c r="B15170" s="74" t="str">
        <f ca="1">IFERROR(__xludf.DUMMYFUNCTION("IF(REGEXMATCH(A15170,""wealth planning""),""Script 1"",""-"")"),"-")</f>
        <v>-</v>
      </c>
      <c r="C15170" s="74">
        <f t="shared" si="118"/>
        <v>0</v>
      </c>
      <c r="D15170" s="74">
        <f t="shared" si="119"/>
        <v>0</v>
      </c>
    </row>
    <row r="15171" spans="1:4">
      <c r="A15171" s="149">
        <v>45561</v>
      </c>
      <c r="B15171" s="74" t="str">
        <f ca="1">IFERROR(__xludf.DUMMYFUNCTION("IF(REGEXMATCH(A15171,""wealth planning""),""Script 1"",""-"")"),"#VALUE!")</f>
        <v>#VALUE!</v>
      </c>
      <c r="C15171" s="74" t="str">
        <f t="shared" si="118"/>
        <v>SYAFIQ AIMAN</v>
      </c>
      <c r="D15171" s="74">
        <f t="shared" si="119"/>
        <v>0</v>
      </c>
    </row>
    <row r="15172" spans="1:4">
      <c r="A15172" s="149">
        <v>45561</v>
      </c>
      <c r="B15172" s="74" t="str">
        <f ca="1">IFERROR(__xludf.DUMMYFUNCTION("IF(REGEXMATCH(A15172,""wealth planning""),""Script 1"",""-"")"),"#VALUE!")</f>
        <v>#VALUE!</v>
      </c>
      <c r="C15172" s="149">
        <f t="shared" si="118"/>
        <v>45561</v>
      </c>
      <c r="D15172" s="74">
        <f t="shared" si="119"/>
        <v>0</v>
      </c>
    </row>
    <row r="15173" spans="1:4">
      <c r="A15173" s="74" t="s">
        <v>8788</v>
      </c>
      <c r="B15173" s="74" t="str">
        <f ca="1">IFERROR(__xludf.DUMMYFUNCTION("IF(REGEXMATCH(A15173,""wealth planning""),""Script 1"",""-"")"),"Script 1")</f>
        <v>Script 1</v>
      </c>
      <c r="C15173" s="149">
        <f t="shared" si="118"/>
        <v>45561</v>
      </c>
      <c r="D15173" s="74" t="str">
        <f t="shared" si="119"/>
        <v>SYAFIQ AIMAN</v>
      </c>
    </row>
    <row r="15174" spans="1:4">
      <c r="A15174" s="74"/>
      <c r="B15174" s="74" t="str">
        <f ca="1">IFERROR(__xludf.DUMMYFUNCTION("IF(REGEXMATCH(A15174,""wealth planning""),""Script 1"",""-"")"),"-")</f>
        <v>-</v>
      </c>
      <c r="C15174" s="74" t="str">
        <f t="shared" si="118"/>
        <v>You: Hai assalamualaikum Syafiq,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174" s="149">
        <f t="shared" si="119"/>
        <v>45561</v>
      </c>
    </row>
    <row r="15175" spans="1:4">
      <c r="B15175" s="74" t="str">
        <f ca="1">IFERROR(__xludf.DUMMYFUNCTION("IF(REGEXMATCH(A15175,""wealth planning""),""Script 1"",""-"")"),"-")</f>
        <v>-</v>
      </c>
      <c r="C15175" s="74">
        <f t="shared" si="118"/>
        <v>0</v>
      </c>
      <c r="D15175" s="149">
        <f t="shared" si="119"/>
        <v>45561</v>
      </c>
    </row>
    <row r="15176" spans="1:4">
      <c r="B15176" s="74" t="str">
        <f ca="1">IFERROR(__xludf.DUMMYFUNCTION("IF(REGEXMATCH(A15176,""wealth planning""),""Script 1"",""-"")"),"-")</f>
        <v>-</v>
      </c>
      <c r="C15176" s="74">
        <f t="shared" si="118"/>
        <v>0</v>
      </c>
      <c r="D15176" s="74" t="str">
        <f t="shared" si="119"/>
        <v>You: Hai assalamualaikum Syafiq,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177" spans="1:4">
      <c r="B15177" s="74" t="str">
        <f ca="1">IFERROR(__xludf.DUMMYFUNCTION("IF(REGEXMATCH(A15177,""wealth planning""),""Script 1"",""-"")"),"-")</f>
        <v>-</v>
      </c>
      <c r="C15177" s="74">
        <f t="shared" si="118"/>
        <v>0</v>
      </c>
      <c r="D15177" s="74">
        <f t="shared" si="119"/>
        <v>0</v>
      </c>
    </row>
    <row r="15178" spans="1:4">
      <c r="A15178" s="74" t="s">
        <v>9068</v>
      </c>
      <c r="B15178" s="74" t="str">
        <f ca="1">IFERROR(__xludf.DUMMYFUNCTION("IF(REGEXMATCH(A15178,""wealth planning""),""Script 1"",""-"")"),"-")</f>
        <v>-</v>
      </c>
      <c r="C15178" s="74">
        <f t="shared" si="118"/>
        <v>0</v>
      </c>
      <c r="D15178" s="74">
        <f t="shared" si="119"/>
        <v>0</v>
      </c>
    </row>
    <row r="15179" spans="1:4">
      <c r="A15179" s="149">
        <v>45561</v>
      </c>
      <c r="B15179" s="74" t="str">
        <f ca="1">IFERROR(__xludf.DUMMYFUNCTION("IF(REGEXMATCH(A15179,""wealth planning""),""Script 1"",""-"")"),"#VALUE!")</f>
        <v>#VALUE!</v>
      </c>
      <c r="C15179" s="74" t="str">
        <f t="shared" si="118"/>
        <v>Siti Syaziyah</v>
      </c>
      <c r="D15179" s="74">
        <f t="shared" si="119"/>
        <v>0</v>
      </c>
    </row>
    <row r="15180" spans="1:4">
      <c r="A15180" s="149">
        <v>45561</v>
      </c>
      <c r="B15180" s="74" t="str">
        <f ca="1">IFERROR(__xludf.DUMMYFUNCTION("IF(REGEXMATCH(A15180,""wealth planning""),""Script 1"",""-"")"),"#VALUE!")</f>
        <v>#VALUE!</v>
      </c>
      <c r="C15180" s="149">
        <f t="shared" si="118"/>
        <v>45561</v>
      </c>
      <c r="D15180" s="74">
        <f t="shared" si="119"/>
        <v>0</v>
      </c>
    </row>
    <row r="15181" spans="1:4">
      <c r="A15181" s="74" t="s">
        <v>9069</v>
      </c>
      <c r="B15181" s="74" t="str">
        <f ca="1">IFERROR(__xludf.DUMMYFUNCTION("IF(REGEXMATCH(A15181,""wealth planning""),""Script 1"",""-"")"),"Script 1")</f>
        <v>Script 1</v>
      </c>
      <c r="C15181" s="149">
        <f t="shared" si="118"/>
        <v>45561</v>
      </c>
      <c r="D15181" s="74" t="str">
        <f t="shared" si="119"/>
        <v>Siti Syaziyah</v>
      </c>
    </row>
    <row r="15182" spans="1:4">
      <c r="A15182" s="74"/>
      <c r="B15182" s="74" t="str">
        <f ca="1">IFERROR(__xludf.DUMMYFUNCTION("IF(REGEXMATCH(A15182,""wealth planning""),""Script 1"",""-"")"),"-")</f>
        <v>-</v>
      </c>
      <c r="C15182" s="74" t="str">
        <f t="shared" si="118"/>
        <v>You: Hai assalamualaikum Syaziyah,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182" s="149">
        <f t="shared" si="119"/>
        <v>45561</v>
      </c>
    </row>
    <row r="15183" spans="1:4">
      <c r="B15183" s="74" t="str">
        <f ca="1">IFERROR(__xludf.DUMMYFUNCTION("IF(REGEXMATCH(A15183,""wealth planning""),""Script 1"",""-"")"),"-")</f>
        <v>-</v>
      </c>
      <c r="C15183" s="74">
        <f t="shared" si="118"/>
        <v>0</v>
      </c>
      <c r="D15183" s="149">
        <f t="shared" si="119"/>
        <v>45561</v>
      </c>
    </row>
    <row r="15184" spans="1:4">
      <c r="B15184" s="74" t="str">
        <f ca="1">IFERROR(__xludf.DUMMYFUNCTION("IF(REGEXMATCH(A15184,""wealth planning""),""Script 1"",""-"")"),"-")</f>
        <v>-</v>
      </c>
      <c r="C15184" s="74">
        <f t="shared" si="118"/>
        <v>0</v>
      </c>
      <c r="D15184" s="74" t="str">
        <f t="shared" si="119"/>
        <v>You: Hai assalamualaikum Syaziyah,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185" spans="1:4">
      <c r="B15185" s="74" t="str">
        <f ca="1">IFERROR(__xludf.DUMMYFUNCTION("IF(REGEXMATCH(A15185,""wealth planning""),""Script 1"",""-"")"),"-")</f>
        <v>-</v>
      </c>
      <c r="C15185" s="74">
        <f t="shared" si="118"/>
        <v>0</v>
      </c>
      <c r="D15185" s="74">
        <f t="shared" si="119"/>
        <v>0</v>
      </c>
    </row>
    <row r="15186" spans="1:4">
      <c r="A15186" s="74" t="s">
        <v>9072</v>
      </c>
      <c r="B15186" s="74" t="str">
        <f ca="1">IFERROR(__xludf.DUMMYFUNCTION("IF(REGEXMATCH(A15186,""wealth planning""),""Script 1"",""-"")"),"-")</f>
        <v>-</v>
      </c>
      <c r="C15186" s="74">
        <f t="shared" si="118"/>
        <v>0</v>
      </c>
      <c r="D15186" s="74">
        <f t="shared" si="119"/>
        <v>0</v>
      </c>
    </row>
    <row r="15187" spans="1:4">
      <c r="A15187" s="149">
        <v>45561</v>
      </c>
      <c r="B15187" s="74" t="str">
        <f ca="1">IFERROR(__xludf.DUMMYFUNCTION("IF(REGEXMATCH(A15187,""wealth planning""),""Script 1"",""-"")"),"#VALUE!")</f>
        <v>#VALUE!</v>
      </c>
      <c r="C15187" s="74" t="str">
        <f t="shared" si="118"/>
        <v>Azizudin Aizal</v>
      </c>
      <c r="D15187" s="74">
        <f t="shared" si="119"/>
        <v>0</v>
      </c>
    </row>
    <row r="15188" spans="1:4">
      <c r="A15188" s="149">
        <v>45561</v>
      </c>
      <c r="B15188" s="74" t="str">
        <f ca="1">IFERROR(__xludf.DUMMYFUNCTION("IF(REGEXMATCH(A15188,""wealth planning""),""Script 1"",""-"")"),"#VALUE!")</f>
        <v>#VALUE!</v>
      </c>
      <c r="C15188" s="149">
        <f t="shared" si="118"/>
        <v>45561</v>
      </c>
      <c r="D15188" s="74">
        <f t="shared" si="119"/>
        <v>0</v>
      </c>
    </row>
    <row r="15189" spans="1:4">
      <c r="A15189" s="74" t="s">
        <v>9073</v>
      </c>
      <c r="B15189" s="74" t="str">
        <f ca="1">IFERROR(__xludf.DUMMYFUNCTION("IF(REGEXMATCH(A15189,""wealth planning""),""Script 1"",""-"")"),"Script 1")</f>
        <v>Script 1</v>
      </c>
      <c r="C15189" s="149">
        <f t="shared" si="118"/>
        <v>45561</v>
      </c>
      <c r="D15189" s="74" t="str">
        <f t="shared" si="119"/>
        <v>Azizudin Aizal</v>
      </c>
    </row>
    <row r="15190" spans="1:4">
      <c r="A15190" s="74"/>
      <c r="B15190" s="74" t="str">
        <f ca="1">IFERROR(__xludf.DUMMYFUNCTION("IF(REGEXMATCH(A15190,""wealth planning""),""Script 1"",""-"")"),"-")</f>
        <v>-</v>
      </c>
      <c r="C15190" s="74" t="str">
        <f t="shared" si="118"/>
        <v>You: Hai assalamualaikum Azizudin,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190" s="149">
        <f t="shared" si="119"/>
        <v>45561</v>
      </c>
    </row>
    <row r="15191" spans="1:4">
      <c r="B15191" s="74" t="str">
        <f ca="1">IFERROR(__xludf.DUMMYFUNCTION("IF(REGEXMATCH(A15191,""wealth planning""),""Script 1"",""-"")"),"-")</f>
        <v>-</v>
      </c>
      <c r="C15191" s="74">
        <f t="shared" si="118"/>
        <v>0</v>
      </c>
      <c r="D15191" s="149">
        <f t="shared" si="119"/>
        <v>45561</v>
      </c>
    </row>
    <row r="15192" spans="1:4">
      <c r="B15192" s="74" t="str">
        <f ca="1">IFERROR(__xludf.DUMMYFUNCTION("IF(REGEXMATCH(A15192,""wealth planning""),""Script 1"",""-"")"),"-")</f>
        <v>-</v>
      </c>
      <c r="C15192" s="74">
        <f t="shared" si="118"/>
        <v>0</v>
      </c>
      <c r="D15192" s="74" t="str">
        <f t="shared" si="119"/>
        <v>You: Hai assalamualaikum Azizudin,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193" spans="1:4">
      <c r="A15193" s="74" t="s">
        <v>9075</v>
      </c>
      <c r="B15193" s="74" t="str">
        <f ca="1">IFERROR(__xludf.DUMMYFUNCTION("IF(REGEXMATCH(A15193,""wealth planning""),""Script 1"",""-"")"),"-")</f>
        <v>-</v>
      </c>
      <c r="C15193" s="74">
        <f t="shared" si="118"/>
        <v>0</v>
      </c>
      <c r="D15193" s="74">
        <f t="shared" si="119"/>
        <v>0</v>
      </c>
    </row>
    <row r="15194" spans="1:4">
      <c r="A15194" s="74" t="s">
        <v>9076</v>
      </c>
      <c r="B15194" s="74" t="str">
        <f ca="1">IFERROR(__xludf.DUMMYFUNCTION("IF(REGEXMATCH(A15194,""wealth planning""),""Script 1"",""-"")"),"-")</f>
        <v>-</v>
      </c>
      <c r="C15194" s="74" t="str">
        <f t="shared" si="118"/>
        <v>Syafiq Aiman Bin ShamsudinStatus is online</v>
      </c>
      <c r="D15194" s="74">
        <f t="shared" si="119"/>
        <v>0</v>
      </c>
    </row>
    <row r="15195" spans="1:4">
      <c r="A15195" s="149">
        <v>45561</v>
      </c>
      <c r="B15195" s="74" t="str">
        <f ca="1">IFERROR(__xludf.DUMMYFUNCTION("IF(REGEXMATCH(A15195,""wealth planning""),""Script 1"",""-"")"),"#VALUE!")</f>
        <v>#VALUE!</v>
      </c>
      <c r="C15195" s="74" t="str">
        <f t="shared" si="118"/>
        <v>Syafiq Aiman Bin Shamsudin</v>
      </c>
      <c r="D15195" s="74">
        <f t="shared" si="119"/>
        <v>0</v>
      </c>
    </row>
    <row r="15196" spans="1:4">
      <c r="A15196" s="74" t="s">
        <v>8788</v>
      </c>
      <c r="B15196" s="74" t="str">
        <f ca="1">IFERROR(__xludf.DUMMYFUNCTION("IF(REGEXMATCH(A15196,""wealth planning""),""Script 1"",""-"")"),"Script 1")</f>
        <v>Script 1</v>
      </c>
      <c r="C15196" s="149">
        <f t="shared" si="118"/>
        <v>45561</v>
      </c>
      <c r="D15196" s="74" t="str">
        <f t="shared" si="119"/>
        <v>Syafiq Aiman Bin ShamsudinStatus is online</v>
      </c>
    </row>
    <row r="15197" spans="1:4">
      <c r="A15197" s="74"/>
      <c r="B15197" s="74" t="str">
        <f ca="1">IFERROR(__xludf.DUMMYFUNCTION("IF(REGEXMATCH(A15197,""wealth planning""),""Script 1"",""-"")"),"-")</f>
        <v>-</v>
      </c>
      <c r="C15197" s="74" t="str">
        <f t="shared" si="118"/>
        <v>You: Hai assalamualaikum Syafiq,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197" s="74" t="str">
        <f t="shared" si="119"/>
        <v>Syafiq Aiman Bin Shamsudin</v>
      </c>
    </row>
    <row r="15198" spans="1:4">
      <c r="B15198" s="74" t="str">
        <f ca="1">IFERROR(__xludf.DUMMYFUNCTION("IF(REGEXMATCH(A15198,""wealth planning""),""Script 1"",""-"")"),"-")</f>
        <v>-</v>
      </c>
      <c r="C15198" s="74">
        <f t="shared" si="118"/>
        <v>0</v>
      </c>
      <c r="D15198" s="149">
        <f t="shared" si="119"/>
        <v>45561</v>
      </c>
    </row>
    <row r="15199" spans="1:4">
      <c r="B15199" s="74" t="str">
        <f ca="1">IFERROR(__xludf.DUMMYFUNCTION("IF(REGEXMATCH(A15199,""wealth planning""),""Script 1"",""-"")"),"-")</f>
        <v>-</v>
      </c>
      <c r="C15199" s="74">
        <f t="shared" si="118"/>
        <v>0</v>
      </c>
      <c r="D15199" s="74" t="str">
        <f t="shared" si="119"/>
        <v>You: Hai assalamualaikum Syafiq,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200" spans="1:4">
      <c r="B15200" s="74" t="str">
        <f ca="1">IFERROR(__xludf.DUMMYFUNCTION("IF(REGEXMATCH(A15200,""wealth planning""),""Script 1"",""-"")"),"-")</f>
        <v>-</v>
      </c>
      <c r="C15200" s="74">
        <f t="shared" si="118"/>
        <v>0</v>
      </c>
      <c r="D15200" s="74">
        <f t="shared" si="119"/>
        <v>0</v>
      </c>
    </row>
    <row r="15201" spans="1:4">
      <c r="A15201" s="74" t="s">
        <v>9079</v>
      </c>
      <c r="B15201" s="74" t="str">
        <f ca="1">IFERROR(__xludf.DUMMYFUNCTION("IF(REGEXMATCH(A15201,""wealth planning""),""Script 1"",""-"")"),"-")</f>
        <v>-</v>
      </c>
      <c r="C15201" s="74">
        <f t="shared" si="118"/>
        <v>0</v>
      </c>
      <c r="D15201" s="74">
        <f t="shared" si="119"/>
        <v>0</v>
      </c>
    </row>
    <row r="15202" spans="1:4">
      <c r="A15202" s="149">
        <v>45561</v>
      </c>
      <c r="B15202" s="74" t="str">
        <f ca="1">IFERROR(__xludf.DUMMYFUNCTION("IF(REGEXMATCH(A15202,""wealth planning""),""Script 1"",""-"")"),"#VALUE!")</f>
        <v>#VALUE!</v>
      </c>
      <c r="C15202" s="74" t="str">
        <f t="shared" si="118"/>
        <v>Alia Nabilah Fuad</v>
      </c>
      <c r="D15202" s="74">
        <f t="shared" si="119"/>
        <v>0</v>
      </c>
    </row>
    <row r="15203" spans="1:4">
      <c r="A15203" s="149">
        <v>45561</v>
      </c>
      <c r="B15203" s="74" t="str">
        <f ca="1">IFERROR(__xludf.DUMMYFUNCTION("IF(REGEXMATCH(A15203,""wealth planning""),""Script 1"",""-"")"),"#VALUE!")</f>
        <v>#VALUE!</v>
      </c>
      <c r="C15203" s="149">
        <f t="shared" si="118"/>
        <v>45561</v>
      </c>
      <c r="D15203" s="74">
        <f t="shared" si="119"/>
        <v>0</v>
      </c>
    </row>
    <row r="15204" spans="1:4">
      <c r="A15204" s="74" t="s">
        <v>3029</v>
      </c>
      <c r="B15204" s="74" t="str">
        <f ca="1">IFERROR(__xludf.DUMMYFUNCTION("IF(REGEXMATCH(A15204,""wealth planning""),""Script 1"",""-"")"),"Script 1")</f>
        <v>Script 1</v>
      </c>
      <c r="C15204" s="149">
        <f t="shared" si="118"/>
        <v>45561</v>
      </c>
      <c r="D15204" s="74" t="str">
        <f t="shared" si="119"/>
        <v>Alia Nabilah Fuad</v>
      </c>
    </row>
    <row r="15205" spans="1:4">
      <c r="A15205" s="74"/>
      <c r="B15205" s="74" t="str">
        <f ca="1">IFERROR(__xludf.DUMMYFUNCTION("IF(REGEXMATCH(A15205,""wealth planning""),""Script 1"",""-"")"),"-")</f>
        <v>-</v>
      </c>
      <c r="C15205" s="74" t="str">
        <f t="shared" si="118"/>
        <v>You: Hai assalamualaikum Alia,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205" s="149">
        <f t="shared" si="119"/>
        <v>45561</v>
      </c>
    </row>
    <row r="15206" spans="1:4">
      <c r="B15206" s="74" t="str">
        <f ca="1">IFERROR(__xludf.DUMMYFUNCTION("IF(REGEXMATCH(A15206,""wealth planning""),""Script 1"",""-"")"),"-")</f>
        <v>-</v>
      </c>
      <c r="C15206" s="74">
        <f t="shared" si="118"/>
        <v>0</v>
      </c>
      <c r="D15206" s="149">
        <f t="shared" si="119"/>
        <v>45561</v>
      </c>
    </row>
    <row r="15207" spans="1:4">
      <c r="B15207" s="74" t="str">
        <f ca="1">IFERROR(__xludf.DUMMYFUNCTION("IF(REGEXMATCH(A15207,""wealth planning""),""Script 1"",""-"")"),"-")</f>
        <v>-</v>
      </c>
      <c r="C15207" s="74">
        <f t="shared" si="118"/>
        <v>0</v>
      </c>
      <c r="D15207" s="74" t="str">
        <f t="shared" si="119"/>
        <v>You: Hai assalamualaikum Alia,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208" spans="1:4">
      <c r="A15208" s="74" t="s">
        <v>9081</v>
      </c>
      <c r="B15208" s="74" t="str">
        <f ca="1">IFERROR(__xludf.DUMMYFUNCTION("IF(REGEXMATCH(A15208,""wealth planning""),""Script 1"",""-"")"),"-")</f>
        <v>-</v>
      </c>
      <c r="C15208" s="74">
        <f t="shared" si="118"/>
        <v>0</v>
      </c>
      <c r="D15208" s="74">
        <f t="shared" si="119"/>
        <v>0</v>
      </c>
    </row>
    <row r="15209" spans="1:4">
      <c r="A15209" s="74" t="s">
        <v>9081</v>
      </c>
      <c r="B15209" s="74" t="str">
        <f ca="1">IFERROR(__xludf.DUMMYFUNCTION("IF(REGEXMATCH(A15209,""wealth planning""),""Script 1"",""-"")"),"-")</f>
        <v>-</v>
      </c>
      <c r="C15209" s="74" t="str">
        <f t="shared" si="118"/>
        <v>Muhammad Azri</v>
      </c>
      <c r="D15209" s="74">
        <f t="shared" si="119"/>
        <v>0</v>
      </c>
    </row>
    <row r="15210" spans="1:4">
      <c r="A15210" s="149">
        <v>45561</v>
      </c>
      <c r="B15210" s="74" t="str">
        <f ca="1">IFERROR(__xludf.DUMMYFUNCTION("IF(REGEXMATCH(A15210,""wealth planning""),""Script 1"",""-"")"),"#VALUE!")</f>
        <v>#VALUE!</v>
      </c>
      <c r="C15210" s="74" t="str">
        <f t="shared" si="118"/>
        <v>Muhammad Azri</v>
      </c>
      <c r="D15210" s="74">
        <f t="shared" si="119"/>
        <v>0</v>
      </c>
    </row>
    <row r="15211" spans="1:4">
      <c r="A15211" s="149">
        <v>45561</v>
      </c>
      <c r="B15211" s="74" t="str">
        <f ca="1">IFERROR(__xludf.DUMMYFUNCTION("IF(REGEXMATCH(A15211,""wealth planning""),""Script 1"",""-"")"),"#VALUE!")</f>
        <v>#VALUE!</v>
      </c>
      <c r="C15211" s="149">
        <f t="shared" si="118"/>
        <v>45561</v>
      </c>
      <c r="D15211" s="74" t="str">
        <f t="shared" si="119"/>
        <v>Muhammad Azri</v>
      </c>
    </row>
    <row r="15212" spans="1:4">
      <c r="A15212" s="74" t="s">
        <v>9082</v>
      </c>
      <c r="B15212" s="74" t="str">
        <f ca="1">IFERROR(__xludf.DUMMYFUNCTION("IF(REGEXMATCH(A15212,""wealth planning""),""Script 1"",""-"")"),"-")</f>
        <v>-</v>
      </c>
      <c r="C15212" s="149">
        <f t="shared" si="118"/>
        <v>45561</v>
      </c>
      <c r="D15212" s="74" t="str">
        <f t="shared" si="119"/>
        <v>Muhammad Azri</v>
      </c>
    </row>
    <row r="15213" spans="1:4">
      <c r="A15213" s="74"/>
      <c r="B15213" s="74" t="str">
        <f ca="1">IFERROR(__xludf.DUMMYFUNCTION("IF(REGEXMATCH(A15213,""wealth planning""),""Script 1"",""-"")"),"-")</f>
        <v>-</v>
      </c>
      <c r="C15213" s="74" t="str">
        <f t="shared" si="118"/>
        <v>You: Hai assalamualaikum Azri, saya Azhad dari</v>
      </c>
      <c r="D15213" s="149">
        <f t="shared" si="119"/>
        <v>45561</v>
      </c>
    </row>
    <row r="15214" spans="1:4">
      <c r="A15214" s="74" t="s">
        <v>9083</v>
      </c>
      <c r="B15214" s="74" t="str">
        <f ca="1">IFERROR(__xludf.DUMMYFUNCTION("IF(REGEXMATCH(A15214,""wealth planning""),""Script 1"",""-"")"),"-")</f>
        <v>-</v>
      </c>
      <c r="C15214" s="74">
        <f t="shared" si="118"/>
        <v>0</v>
      </c>
      <c r="D15214" s="149">
        <f t="shared" si="119"/>
        <v>45561</v>
      </c>
    </row>
    <row r="15215" spans="1:4">
      <c r="A15215" s="149">
        <v>45561</v>
      </c>
      <c r="B15215" s="74" t="str">
        <f ca="1">IFERROR(__xludf.DUMMYFUNCTION("IF(REGEXMATCH(A15215,""wealth planning""),""Script 1"",""-"")"),"#VALUE!")</f>
        <v>#VALUE!</v>
      </c>
      <c r="C15215" s="74" t="str">
        <f t="shared" si="118"/>
        <v>Amir Anwar</v>
      </c>
      <c r="D15215" s="74" t="str">
        <f t="shared" si="119"/>
        <v>You: Hai assalamualaikum Azri, saya Azhad dari</v>
      </c>
    </row>
    <row r="15216" spans="1:4">
      <c r="A15216" s="149">
        <v>45561</v>
      </c>
      <c r="B15216" s="74" t="str">
        <f ca="1">IFERROR(__xludf.DUMMYFUNCTION("IF(REGEXMATCH(A15216,""wealth planning""),""Script 1"",""-"")"),"#VALUE!")</f>
        <v>#VALUE!</v>
      </c>
      <c r="C15216" s="149">
        <f t="shared" si="118"/>
        <v>45561</v>
      </c>
      <c r="D15216" s="74">
        <f t="shared" si="119"/>
        <v>0</v>
      </c>
    </row>
    <row r="15217" spans="1:4">
      <c r="A15217" s="74" t="s">
        <v>3597</v>
      </c>
      <c r="B15217" s="74" t="str">
        <f ca="1">IFERROR(__xludf.DUMMYFUNCTION("IF(REGEXMATCH(A15217,""wealth planning""),""Script 1"",""-"")"),"Script 1")</f>
        <v>Script 1</v>
      </c>
      <c r="C15217" s="149">
        <f t="shared" si="118"/>
        <v>45561</v>
      </c>
      <c r="D15217" s="74" t="str">
        <f t="shared" si="119"/>
        <v>Amir Anwar</v>
      </c>
    </row>
    <row r="15218" spans="1:4">
      <c r="A15218" s="74"/>
      <c r="B15218" s="74" t="str">
        <f ca="1">IFERROR(__xludf.DUMMYFUNCTION("IF(REGEXMATCH(A15218,""wealth planning""),""Script 1"",""-"")"),"-")</f>
        <v>-</v>
      </c>
      <c r="C15218" s="74" t="str">
        <f t="shared" si="118"/>
        <v>You: Hai assalamualaikum Amir,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218" s="149">
        <f t="shared" si="119"/>
        <v>45561</v>
      </c>
    </row>
    <row r="15219" spans="1:4">
      <c r="B15219" s="74" t="str">
        <f ca="1">IFERROR(__xludf.DUMMYFUNCTION("IF(REGEXMATCH(A15219,""wealth planning""),""Script 1"",""-"")"),"-")</f>
        <v>-</v>
      </c>
      <c r="C15219" s="74">
        <f t="shared" si="118"/>
        <v>0</v>
      </c>
      <c r="D15219" s="149">
        <f t="shared" si="119"/>
        <v>45561</v>
      </c>
    </row>
    <row r="15220" spans="1:4">
      <c r="B15220" s="74" t="str">
        <f ca="1">IFERROR(__xludf.DUMMYFUNCTION("IF(REGEXMATCH(A15220,""wealth planning""),""Script 1"",""-"")"),"-")</f>
        <v>-</v>
      </c>
      <c r="C15220" s="74">
        <f t="shared" si="118"/>
        <v>0</v>
      </c>
      <c r="D15220" s="74" t="str">
        <f t="shared" si="119"/>
        <v>You: Hai assalamualaikum Amir,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221" spans="1:4">
      <c r="A15221" s="74" t="s">
        <v>9085</v>
      </c>
      <c r="B15221" s="74" t="str">
        <f ca="1">IFERROR(__xludf.DUMMYFUNCTION("IF(REGEXMATCH(A15221,""wealth planning""),""Script 1"",""-"")"),"-")</f>
        <v>-</v>
      </c>
      <c r="C15221" s="74">
        <f t="shared" si="118"/>
        <v>0</v>
      </c>
      <c r="D15221" s="74">
        <f t="shared" si="119"/>
        <v>0</v>
      </c>
    </row>
    <row r="15222" spans="1:4">
      <c r="A15222" s="74" t="s">
        <v>9086</v>
      </c>
      <c r="B15222" s="74" t="str">
        <f ca="1">IFERROR(__xludf.DUMMYFUNCTION("IF(REGEXMATCH(A15222,""wealth planning""),""Script 1"",""-"")"),"-")</f>
        <v>-</v>
      </c>
      <c r="C15222" s="74" t="str">
        <f t="shared" si="118"/>
        <v>Shakirin DzakariyaStatus is reachable</v>
      </c>
      <c r="D15222" s="74">
        <f t="shared" si="119"/>
        <v>0</v>
      </c>
    </row>
    <row r="15223" spans="1:4">
      <c r="A15223" s="149">
        <v>45561</v>
      </c>
      <c r="B15223" s="74" t="str">
        <f ca="1">IFERROR(__xludf.DUMMYFUNCTION("IF(REGEXMATCH(A15223,""wealth planning""),""Script 1"",""-"")"),"#VALUE!")</f>
        <v>#VALUE!</v>
      </c>
      <c r="C15223" s="74" t="str">
        <f t="shared" si="118"/>
        <v>Shakirin Dzakariya</v>
      </c>
      <c r="D15223" s="74">
        <f t="shared" si="119"/>
        <v>0</v>
      </c>
    </row>
    <row r="15224" spans="1:4">
      <c r="A15224" s="149">
        <v>45561</v>
      </c>
      <c r="B15224" s="74" t="str">
        <f ca="1">IFERROR(__xludf.DUMMYFUNCTION("IF(REGEXMATCH(A15224,""wealth planning""),""Script 1"",""-"")"),"#VALUE!")</f>
        <v>#VALUE!</v>
      </c>
      <c r="C15224" s="149">
        <f t="shared" si="118"/>
        <v>45561</v>
      </c>
      <c r="D15224" s="74" t="str">
        <f t="shared" si="119"/>
        <v>Shakirin DzakariyaStatus is reachable</v>
      </c>
    </row>
    <row r="15225" spans="1:4">
      <c r="A15225" s="74" t="s">
        <v>9087</v>
      </c>
      <c r="B15225" s="74" t="str">
        <f ca="1">IFERROR(__xludf.DUMMYFUNCTION("IF(REGEXMATCH(A15225,""wealth planning""),""Script 1"",""-"")"),"Script 1")</f>
        <v>Script 1</v>
      </c>
      <c r="C15225" s="149">
        <f t="shared" si="118"/>
        <v>45561</v>
      </c>
      <c r="D15225" s="74" t="str">
        <f t="shared" si="119"/>
        <v>Shakirin Dzakariya</v>
      </c>
    </row>
    <row r="15226" spans="1:4">
      <c r="A15226" s="74"/>
      <c r="B15226" s="74" t="str">
        <f ca="1">IFERROR(__xludf.DUMMYFUNCTION("IF(REGEXMATCH(A15226,""wealth planning""),""Script 1"",""-"")"),"-")</f>
        <v>-</v>
      </c>
      <c r="C15226" s="74" t="str">
        <f t="shared" si="118"/>
        <v>You: Hai assalamualaikum Shakirin,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226" s="149">
        <f t="shared" si="119"/>
        <v>45561</v>
      </c>
    </row>
    <row r="15227" spans="1:4">
      <c r="B15227" s="74" t="str">
        <f ca="1">IFERROR(__xludf.DUMMYFUNCTION("IF(REGEXMATCH(A15227,""wealth planning""),""Script 1"",""-"")"),"-")</f>
        <v>-</v>
      </c>
      <c r="C15227" s="74">
        <f t="shared" si="118"/>
        <v>0</v>
      </c>
      <c r="D15227" s="149">
        <f t="shared" si="119"/>
        <v>45561</v>
      </c>
    </row>
    <row r="15228" spans="1:4">
      <c r="B15228" s="74" t="str">
        <f ca="1">IFERROR(__xludf.DUMMYFUNCTION("IF(REGEXMATCH(A15228,""wealth planning""),""Script 1"",""-"")"),"-")</f>
        <v>-</v>
      </c>
      <c r="C15228" s="74">
        <f t="shared" si="118"/>
        <v>0</v>
      </c>
      <c r="D15228" s="74" t="str">
        <f t="shared" si="119"/>
        <v>You: Hai assalamualaikum Shakirin,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229" spans="1:4">
      <c r="A15229" s="74" t="s">
        <v>9089</v>
      </c>
      <c r="B15229" s="74" t="str">
        <f ca="1">IFERROR(__xludf.DUMMYFUNCTION("IF(REGEXMATCH(A15229,""wealth planning""),""Script 1"",""-"")"),"-")</f>
        <v>-</v>
      </c>
      <c r="C15229" s="74">
        <f t="shared" si="118"/>
        <v>0</v>
      </c>
      <c r="D15229" s="74">
        <f t="shared" si="119"/>
        <v>0</v>
      </c>
    </row>
    <row r="15230" spans="1:4">
      <c r="A15230" s="74" t="s">
        <v>9089</v>
      </c>
      <c r="B15230" s="74" t="str">
        <f ca="1">IFERROR(__xludf.DUMMYFUNCTION("IF(REGEXMATCH(A15230,""wealth planning""),""Script 1"",""-"")"),"-")</f>
        <v>-</v>
      </c>
      <c r="C15230" s="74" t="str">
        <f t="shared" si="118"/>
        <v>NURUL FATIHAH</v>
      </c>
      <c r="D15230" s="74">
        <f t="shared" si="119"/>
        <v>0</v>
      </c>
    </row>
    <row r="15231" spans="1:4">
      <c r="A15231" s="149">
        <v>45561</v>
      </c>
      <c r="B15231" s="74" t="str">
        <f ca="1">IFERROR(__xludf.DUMMYFUNCTION("IF(REGEXMATCH(A15231,""wealth planning""),""Script 1"",""-"")"),"#VALUE!")</f>
        <v>#VALUE!</v>
      </c>
      <c r="C15231" s="74" t="str">
        <f t="shared" si="118"/>
        <v>NURUL FATIHAH</v>
      </c>
      <c r="D15231" s="74">
        <f t="shared" si="119"/>
        <v>0</v>
      </c>
    </row>
    <row r="15232" spans="1:4">
      <c r="A15232" s="149">
        <v>45561</v>
      </c>
      <c r="B15232" s="74" t="str">
        <f ca="1">IFERROR(__xludf.DUMMYFUNCTION("IF(REGEXMATCH(A15232,""wealth planning""),""Script 1"",""-"")"),"#VALUE!")</f>
        <v>#VALUE!</v>
      </c>
      <c r="C15232" s="149">
        <f t="shared" si="118"/>
        <v>45561</v>
      </c>
      <c r="D15232" s="74" t="str">
        <f t="shared" si="119"/>
        <v>NURUL FATIHAH</v>
      </c>
    </row>
    <row r="15233" spans="1:4">
      <c r="A15233" s="74" t="s">
        <v>9090</v>
      </c>
      <c r="B15233" s="74" t="str">
        <f ca="1">IFERROR(__xludf.DUMMYFUNCTION("IF(REGEXMATCH(A15233,""wealth planning""),""Script 1"",""-"")"),"-")</f>
        <v>-</v>
      </c>
      <c r="C15233" s="149">
        <f t="shared" si="118"/>
        <v>45561</v>
      </c>
      <c r="D15233" s="74" t="str">
        <f t="shared" si="119"/>
        <v>NURUL FATIHAH</v>
      </c>
    </row>
    <row r="15234" spans="1:4">
      <c r="A15234" s="74"/>
      <c r="B15234" s="74" t="str">
        <f ca="1">IFERROR(__xludf.DUMMYFUNCTION("IF(REGEXMATCH(A15234,""wealth planning""),""Script 1"",""-"")"),"-")</f>
        <v>-</v>
      </c>
      <c r="C15234" s="74" t="str">
        <f t="shared" si="118"/>
        <v>NURUL: Aamin and thank you atas doa dan sokongan En. Saya hargai maklum balas ini dan berharap kita dapat berhubung lagi di masa hadapan.</v>
      </c>
      <c r="D15234" s="149">
        <f t="shared" si="119"/>
        <v>45561</v>
      </c>
    </row>
    <row r="15235" spans="1:4">
      <c r="B15235" s="74" t="str">
        <f ca="1">IFERROR(__xludf.DUMMYFUNCTION("IF(REGEXMATCH(A15235,""wealth planning""),""Script 1"",""-"")"),"-")</f>
        <v>-</v>
      </c>
      <c r="C15235" s="74">
        <f t="shared" si="118"/>
        <v>0</v>
      </c>
      <c r="D15235" s="149">
        <f t="shared" si="119"/>
        <v>45561</v>
      </c>
    </row>
    <row r="15236" spans="1:4">
      <c r="B15236" s="74" t="str">
        <f ca="1">IFERROR(__xludf.DUMMYFUNCTION("IF(REGEXMATCH(A15236,""wealth planning""),""Script 1"",""-"")"),"-")</f>
        <v>-</v>
      </c>
      <c r="C15236" s="74">
        <f t="shared" si="118"/>
        <v>0</v>
      </c>
      <c r="D15236" s="74" t="str">
        <f t="shared" si="119"/>
        <v>NURUL: Aamin and thank you atas doa dan sokongan En. Saya hargai maklum balas ini dan berharap kita dapat berhubung lagi di masa hadapan.</v>
      </c>
    </row>
    <row r="15237" spans="1:4">
      <c r="A15237" s="74" t="s">
        <v>9092</v>
      </c>
      <c r="B15237" s="74" t="str">
        <f ca="1">IFERROR(__xludf.DUMMYFUNCTION("IF(REGEXMATCH(A15237,""wealth planning""),""Script 1"",""-"")"),"-")</f>
        <v>-</v>
      </c>
      <c r="C15237" s="74">
        <f t="shared" si="118"/>
        <v>0</v>
      </c>
      <c r="D15237" s="74">
        <f t="shared" si="119"/>
        <v>0</v>
      </c>
    </row>
    <row r="15238" spans="1:4">
      <c r="A15238" s="74" t="s">
        <v>9093</v>
      </c>
      <c r="B15238" s="74" t="str">
        <f ca="1">IFERROR(__xludf.DUMMYFUNCTION("IF(REGEXMATCH(A15238,""wealth planning""),""Script 1"",""-"")"),"-")</f>
        <v>-</v>
      </c>
      <c r="C15238" s="74" t="str">
        <f t="shared" si="118"/>
        <v>Haziq HilmiStatus is online</v>
      </c>
      <c r="D15238" s="74">
        <f t="shared" si="119"/>
        <v>0</v>
      </c>
    </row>
    <row r="15239" spans="1:4">
      <c r="A15239" s="149">
        <v>45560</v>
      </c>
      <c r="B15239" s="74" t="str">
        <f ca="1">IFERROR(__xludf.DUMMYFUNCTION("IF(REGEXMATCH(A15239,""wealth planning""),""Script 1"",""-"")"),"#VALUE!")</f>
        <v>#VALUE!</v>
      </c>
      <c r="C15239" s="74" t="str">
        <f t="shared" si="118"/>
        <v>Haziq Hilmi</v>
      </c>
      <c r="D15239" s="74">
        <f t="shared" si="119"/>
        <v>0</v>
      </c>
    </row>
    <row r="15240" spans="1:4">
      <c r="A15240" s="149">
        <v>45560</v>
      </c>
      <c r="B15240" s="74" t="str">
        <f ca="1">IFERROR(__xludf.DUMMYFUNCTION("IF(REGEXMATCH(A15240,""wealth planning""),""Script 1"",""-"")"),"#VALUE!")</f>
        <v>#VALUE!</v>
      </c>
      <c r="C15240" s="149">
        <f t="shared" si="118"/>
        <v>45560</v>
      </c>
      <c r="D15240" s="74" t="str">
        <f t="shared" si="119"/>
        <v>Haziq HilmiStatus is online</v>
      </c>
    </row>
    <row r="15241" spans="1:4">
      <c r="A15241" s="74" t="s">
        <v>9094</v>
      </c>
      <c r="B15241" s="74" t="str">
        <f ca="1">IFERROR(__xludf.DUMMYFUNCTION("IF(REGEXMATCH(A15241,""wealth planning""),""Script 1"",""-"")"),"-")</f>
        <v>-</v>
      </c>
      <c r="C15241" s="149">
        <f t="shared" si="118"/>
        <v>45560</v>
      </c>
      <c r="D15241" s="74" t="str">
        <f t="shared" si="119"/>
        <v>Haziq Hilmi</v>
      </c>
    </row>
    <row r="15242" spans="1:4">
      <c r="A15242" s="74"/>
      <c r="B15242" s="74" t="str">
        <f ca="1">IFERROR(__xludf.DUMMYFUNCTION("IF(REGEXMATCH(A15242,""wealth planning""),""Script 1"",""-"")"),"-")</f>
        <v>-</v>
      </c>
      <c r="C15242" s="74" t="str">
        <f t="shared" si="118"/>
        <v>You: Terima kasih atas maklum balas. Saya sangat hargainya. Saya doakan semoga dipermudahkan urusan inshaAllah</v>
      </c>
      <c r="D15242" s="149">
        <f t="shared" si="119"/>
        <v>45560</v>
      </c>
    </row>
    <row r="15243" spans="1:4">
      <c r="B15243" s="74" t="str">
        <f ca="1">IFERROR(__xludf.DUMMYFUNCTION("IF(REGEXMATCH(A15243,""wealth planning""),""Script 1"",""-"")"),"-")</f>
        <v>-</v>
      </c>
      <c r="C15243" s="74">
        <f t="shared" si="118"/>
        <v>0</v>
      </c>
      <c r="D15243" s="149">
        <f t="shared" si="119"/>
        <v>45560</v>
      </c>
    </row>
    <row r="15244" spans="1:4">
      <c r="B15244" s="74" t="str">
        <f ca="1">IFERROR(__xludf.DUMMYFUNCTION("IF(REGEXMATCH(A15244,""wealth planning""),""Script 1"",""-"")"),"-")</f>
        <v>-</v>
      </c>
      <c r="C15244" s="74">
        <f t="shared" si="118"/>
        <v>0</v>
      </c>
      <c r="D15244" s="74" t="str">
        <f t="shared" si="119"/>
        <v>You: Terima kasih atas maklum balas. Saya sangat hargainya. Saya doakan semoga dipermudahkan urusan inshaAllah</v>
      </c>
    </row>
    <row r="15245" spans="1:4">
      <c r="A15245" s="74" t="s">
        <v>9096</v>
      </c>
      <c r="B15245" s="74" t="str">
        <f ca="1">IFERROR(__xludf.DUMMYFUNCTION("IF(REGEXMATCH(A15245,""wealth planning""),""Script 1"",""-"")"),"-")</f>
        <v>-</v>
      </c>
      <c r="C15245" s="74">
        <f t="shared" si="118"/>
        <v>0</v>
      </c>
      <c r="D15245" s="74">
        <f t="shared" si="119"/>
        <v>0</v>
      </c>
    </row>
    <row r="15246" spans="1:4">
      <c r="A15246" s="74" t="s">
        <v>9097</v>
      </c>
      <c r="B15246" s="74" t="str">
        <f ca="1">IFERROR(__xludf.DUMMYFUNCTION("IF(REGEXMATCH(A15246,""wealth planning""),""Script 1"",""-"")"),"-")</f>
        <v>-</v>
      </c>
      <c r="C15246" s="74" t="str">
        <f t="shared" si="118"/>
        <v>Wan FakhriStatus is reachable</v>
      </c>
      <c r="D15246" s="74">
        <f t="shared" si="119"/>
        <v>0</v>
      </c>
    </row>
    <row r="15247" spans="1:4">
      <c r="A15247" s="149">
        <v>45560</v>
      </c>
      <c r="B15247" s="74" t="str">
        <f ca="1">IFERROR(__xludf.DUMMYFUNCTION("IF(REGEXMATCH(A15247,""wealth planning""),""Script 1"",""-"")"),"#VALUE!")</f>
        <v>#VALUE!</v>
      </c>
      <c r="C15247" s="74" t="str">
        <f t="shared" si="118"/>
        <v>Wan Fakhri</v>
      </c>
      <c r="D15247" s="74">
        <f t="shared" si="119"/>
        <v>0</v>
      </c>
    </row>
    <row r="15248" spans="1:4">
      <c r="A15248" s="149">
        <v>45560</v>
      </c>
      <c r="B15248" s="74" t="str">
        <f ca="1">IFERROR(__xludf.DUMMYFUNCTION("IF(REGEXMATCH(A15248,""wealth planning""),""Script 1"",""-"")"),"#VALUE!")</f>
        <v>#VALUE!</v>
      </c>
      <c r="C15248" s="149">
        <f t="shared" si="118"/>
        <v>45560</v>
      </c>
      <c r="D15248" s="74" t="str">
        <f t="shared" si="119"/>
        <v>Wan FakhriStatus is reachable</v>
      </c>
    </row>
    <row r="15249" spans="1:4">
      <c r="A15249" s="74" t="s">
        <v>9098</v>
      </c>
      <c r="B15249" s="74" t="str">
        <f ca="1">IFERROR(__xludf.DUMMYFUNCTION("IF(REGEXMATCH(A15249,""wealth planning""),""Script 1"",""-"")"),"-")</f>
        <v>-</v>
      </c>
      <c r="C15249" s="149">
        <f t="shared" si="118"/>
        <v>45560</v>
      </c>
      <c r="D15249" s="74" t="str">
        <f t="shared" si="119"/>
        <v>Wan Fakhri</v>
      </c>
    </row>
    <row r="15250" spans="1:4">
      <c r="A15250" s="74"/>
      <c r="B15250" s="74" t="str">
        <f ca="1">IFERROR(__xludf.DUMMYFUNCTION("IF(REGEXMATCH(A15250,""wealth planning""),""Script 1"",""-"")"),"-")</f>
        <v>-</v>
      </c>
      <c r="C15250" s="74" t="str">
        <f t="shared" si="118"/>
        <v>Wan: https://forms.gle/CcRwh1ZBVkNJfPKSA</v>
      </c>
      <c r="D15250" s="149">
        <f t="shared" si="119"/>
        <v>45560</v>
      </c>
    </row>
    <row r="15251" spans="1:4">
      <c r="B15251" s="74" t="str">
        <f ca="1">IFERROR(__xludf.DUMMYFUNCTION("IF(REGEXMATCH(A15251,""wealth planning""),""Script 1"",""-"")"),"-")</f>
        <v>-</v>
      </c>
      <c r="C15251" s="74">
        <f t="shared" si="118"/>
        <v>0</v>
      </c>
      <c r="D15251" s="149">
        <f t="shared" si="119"/>
        <v>45560</v>
      </c>
    </row>
    <row r="15252" spans="1:4">
      <c r="B15252" s="74" t="str">
        <f ca="1">IFERROR(__xludf.DUMMYFUNCTION("IF(REGEXMATCH(A15252,""wealth planning""),""Script 1"",""-"")"),"-")</f>
        <v>-</v>
      </c>
      <c r="C15252" s="74">
        <f t="shared" si="118"/>
        <v>0</v>
      </c>
      <c r="D15252" s="74" t="str">
        <f t="shared" si="119"/>
        <v>Wan: https://forms.gle/CcRwh1ZBVkNJfPKSA</v>
      </c>
    </row>
    <row r="15253" spans="1:4">
      <c r="B15253" s="74" t="str">
        <f ca="1">IFERROR(__xludf.DUMMYFUNCTION("IF(REGEXMATCH(A15253,""wealth planning""),""Script 1"",""-"")"),"-")</f>
        <v>-</v>
      </c>
      <c r="C15253" s="74">
        <f t="shared" si="118"/>
        <v>0</v>
      </c>
      <c r="D15253" s="74">
        <f t="shared" si="119"/>
        <v>0</v>
      </c>
    </row>
    <row r="15254" spans="1:4">
      <c r="A15254" s="74" t="s">
        <v>9101</v>
      </c>
      <c r="B15254" s="74" t="str">
        <f ca="1">IFERROR(__xludf.DUMMYFUNCTION("IF(REGEXMATCH(A15254,""wealth planning""),""Script 1"",""-"")"),"-")</f>
        <v>-</v>
      </c>
      <c r="C15254" s="74">
        <f t="shared" si="118"/>
        <v>0</v>
      </c>
      <c r="D15254" s="74">
        <f t="shared" si="119"/>
        <v>0</v>
      </c>
    </row>
    <row r="15255" spans="1:4">
      <c r="A15255" s="149">
        <v>45560</v>
      </c>
      <c r="B15255" s="74" t="str">
        <f ca="1">IFERROR(__xludf.DUMMYFUNCTION("IF(REGEXMATCH(A15255,""wealth planning""),""Script 1"",""-"")"),"#VALUE!")</f>
        <v>#VALUE!</v>
      </c>
      <c r="C15255" s="74" t="str">
        <f t="shared" si="118"/>
        <v>NORSYARAFANA MOHAMMAD RAMLAN</v>
      </c>
      <c r="D15255" s="74">
        <f t="shared" si="119"/>
        <v>0</v>
      </c>
    </row>
    <row r="15256" spans="1:4">
      <c r="A15256" s="149">
        <v>45560</v>
      </c>
      <c r="B15256" s="74" t="str">
        <f ca="1">IFERROR(__xludf.DUMMYFUNCTION("IF(REGEXMATCH(A15256,""wealth planning""),""Script 1"",""-"")"),"#VALUE!")</f>
        <v>#VALUE!</v>
      </c>
      <c r="C15256" s="149">
        <f t="shared" si="118"/>
        <v>45560</v>
      </c>
      <c r="D15256" s="74">
        <f t="shared" si="119"/>
        <v>0</v>
      </c>
    </row>
    <row r="15257" spans="1:4">
      <c r="A15257" s="74" t="s">
        <v>9102</v>
      </c>
      <c r="B15257" s="74" t="str">
        <f ca="1">IFERROR(__xludf.DUMMYFUNCTION("IF(REGEXMATCH(A15257,""wealth planning""),""Script 1"",""-"")"),"-")</f>
        <v>-</v>
      </c>
      <c r="C15257" s="149">
        <f t="shared" si="118"/>
        <v>45560</v>
      </c>
      <c r="D15257" s="74" t="str">
        <f t="shared" si="119"/>
        <v>NORSYARAFANA MOHAMMAD RAMLAN</v>
      </c>
    </row>
    <row r="15258" spans="1:4">
      <c r="A15258" s="74"/>
      <c r="B15258" s="74" t="str">
        <f ca="1">IFERROR(__xludf.DUMMYFUNCTION("IF(REGEXMATCH(A15258,""wealth planning""),""Script 1"",""-"")"),"-")</f>
        <v>-</v>
      </c>
      <c r="C15258" s="74" t="str">
        <f t="shared" si="118"/>
        <v>NORSYARAFANA: Baik terima kasih. Semoga dipermudahkan urusan encik juga.</v>
      </c>
      <c r="D15258" s="149">
        <f t="shared" si="119"/>
        <v>45560</v>
      </c>
    </row>
    <row r="15259" spans="1:4">
      <c r="B15259" s="74" t="str">
        <f ca="1">IFERROR(__xludf.DUMMYFUNCTION("IF(REGEXMATCH(A15259,""wealth planning""),""Script 1"",""-"")"),"-")</f>
        <v>-</v>
      </c>
      <c r="C15259" s="74">
        <f t="shared" si="118"/>
        <v>0</v>
      </c>
      <c r="D15259" s="149">
        <f t="shared" si="119"/>
        <v>45560</v>
      </c>
    </row>
    <row r="15260" spans="1:4">
      <c r="B15260" s="74" t="str">
        <f ca="1">IFERROR(__xludf.DUMMYFUNCTION("IF(REGEXMATCH(A15260,""wealth planning""),""Script 1"",""-"")"),"-")</f>
        <v>-</v>
      </c>
      <c r="C15260" s="74">
        <f t="shared" si="118"/>
        <v>0</v>
      </c>
      <c r="D15260" s="74" t="str">
        <f t="shared" si="119"/>
        <v>NORSYARAFANA: Baik terima kasih. Semoga dipermudahkan urusan encik juga.</v>
      </c>
    </row>
    <row r="15261" spans="1:4">
      <c r="A15261" s="74" t="s">
        <v>9104</v>
      </c>
      <c r="B15261" s="74" t="str">
        <f ca="1">IFERROR(__xludf.DUMMYFUNCTION("IF(REGEXMATCH(A15261,""wealth planning""),""Script 1"",""-"")"),"-")</f>
        <v>-</v>
      </c>
      <c r="C15261" s="74">
        <f t="shared" si="118"/>
        <v>0</v>
      </c>
      <c r="D15261" s="74">
        <f t="shared" si="119"/>
        <v>0</v>
      </c>
    </row>
    <row r="15262" spans="1:4">
      <c r="A15262" s="74" t="s">
        <v>9105</v>
      </c>
      <c r="B15262" s="74" t="str">
        <f ca="1">IFERROR(__xludf.DUMMYFUNCTION("IF(REGEXMATCH(A15262,""wealth planning""),""Script 1"",""-"")"),"-")</f>
        <v>-</v>
      </c>
      <c r="C15262" s="74" t="str">
        <f t="shared" si="118"/>
        <v>Muhamad Izz QayyumStatus is reachable</v>
      </c>
      <c r="D15262" s="74">
        <f t="shared" si="119"/>
        <v>0</v>
      </c>
    </row>
    <row r="15263" spans="1:4">
      <c r="A15263" s="149">
        <v>45560</v>
      </c>
      <c r="B15263" s="74" t="str">
        <f ca="1">IFERROR(__xludf.DUMMYFUNCTION("IF(REGEXMATCH(A15263,""wealth planning""),""Script 1"",""-"")"),"#VALUE!")</f>
        <v>#VALUE!</v>
      </c>
      <c r="C15263" s="74" t="str">
        <f t="shared" si="118"/>
        <v>Muhamad Izz Qayyum</v>
      </c>
      <c r="D15263" s="74">
        <f t="shared" si="119"/>
        <v>0</v>
      </c>
    </row>
    <row r="15264" spans="1:4">
      <c r="A15264" s="149">
        <v>45560</v>
      </c>
      <c r="B15264" s="74" t="str">
        <f ca="1">IFERROR(__xludf.DUMMYFUNCTION("IF(REGEXMATCH(A15264,""wealth planning""),""Script 1"",""-"")"),"#VALUE!")</f>
        <v>#VALUE!</v>
      </c>
      <c r="C15264" s="149">
        <f t="shared" si="118"/>
        <v>45560</v>
      </c>
      <c r="D15264" s="74" t="str">
        <f t="shared" si="119"/>
        <v>Muhamad Izz QayyumStatus is reachable</v>
      </c>
    </row>
    <row r="15265" spans="1:4">
      <c r="A15265" s="74" t="s">
        <v>9094</v>
      </c>
      <c r="B15265" s="74" t="str">
        <f ca="1">IFERROR(__xludf.DUMMYFUNCTION("IF(REGEXMATCH(A15265,""wealth planning""),""Script 1"",""-"")"),"-")</f>
        <v>-</v>
      </c>
      <c r="C15265" s="149">
        <f t="shared" si="118"/>
        <v>45560</v>
      </c>
      <c r="D15265" s="74" t="str">
        <f t="shared" si="119"/>
        <v>Muhamad Izz Qayyum</v>
      </c>
    </row>
    <row r="15266" spans="1:4">
      <c r="A15266" s="74"/>
      <c r="B15266" s="74" t="str">
        <f ca="1">IFERROR(__xludf.DUMMYFUNCTION("IF(REGEXMATCH(A15266,""wealth planning""),""Script 1"",""-"")"),"-")</f>
        <v>-</v>
      </c>
      <c r="C15266" s="74" t="str">
        <f t="shared" si="118"/>
        <v>You: Terima kasih atas maklum balas. Saya sangat hargainya. Saya doakan semoga dipermudahkan urusan inshaAllah</v>
      </c>
      <c r="D15266" s="149">
        <f t="shared" si="119"/>
        <v>45560</v>
      </c>
    </row>
    <row r="15267" spans="1:4">
      <c r="B15267" s="74" t="str">
        <f ca="1">IFERROR(__xludf.DUMMYFUNCTION("IF(REGEXMATCH(A15267,""wealth planning""),""Script 1"",""-"")"),"-")</f>
        <v>-</v>
      </c>
      <c r="C15267" s="74">
        <f t="shared" si="118"/>
        <v>0</v>
      </c>
      <c r="D15267" s="149">
        <f t="shared" si="119"/>
        <v>45560</v>
      </c>
    </row>
    <row r="15268" spans="1:4">
      <c r="B15268" s="74" t="str">
        <f ca="1">IFERROR(__xludf.DUMMYFUNCTION("IF(REGEXMATCH(A15268,""wealth planning""),""Script 1"",""-"")"),"-")</f>
        <v>-</v>
      </c>
      <c r="C15268" s="74">
        <f t="shared" si="118"/>
        <v>0</v>
      </c>
      <c r="D15268" s="74" t="str">
        <f t="shared" si="119"/>
        <v>You: Terima kasih atas maklum balas. Saya sangat hargainya. Saya doakan semoga dipermudahkan urusan inshaAllah</v>
      </c>
    </row>
    <row r="15269" spans="1:4">
      <c r="A15269" s="74" t="s">
        <v>9107</v>
      </c>
      <c r="B15269" s="74" t="str">
        <f ca="1">IFERROR(__xludf.DUMMYFUNCTION("IF(REGEXMATCH(A15269,""wealth planning""),""Script 1"",""-"")"),"-")</f>
        <v>-</v>
      </c>
      <c r="C15269" s="74">
        <f t="shared" si="118"/>
        <v>0</v>
      </c>
      <c r="D15269" s="74">
        <f t="shared" si="119"/>
        <v>0</v>
      </c>
    </row>
    <row r="15270" spans="1:4">
      <c r="A15270" s="74" t="s">
        <v>9108</v>
      </c>
      <c r="B15270" s="74" t="str">
        <f ca="1">IFERROR(__xludf.DUMMYFUNCTION("IF(REGEXMATCH(A15270,""wealth planning""),""Script 1"",""-"")"),"-")</f>
        <v>-</v>
      </c>
      <c r="C15270" s="74" t="str">
        <f t="shared" si="118"/>
        <v>AIDIEL AZRYStatus is reachable</v>
      </c>
      <c r="D15270" s="74">
        <f t="shared" si="119"/>
        <v>0</v>
      </c>
    </row>
    <row r="15271" spans="1:4">
      <c r="A15271" s="149">
        <v>45560</v>
      </c>
      <c r="B15271" s="74" t="str">
        <f ca="1">IFERROR(__xludf.DUMMYFUNCTION("IF(REGEXMATCH(A15271,""wealth planning""),""Script 1"",""-"")"),"#VALUE!")</f>
        <v>#VALUE!</v>
      </c>
      <c r="C15271" s="74" t="str">
        <f t="shared" si="118"/>
        <v>AIDIEL AZRY</v>
      </c>
      <c r="D15271" s="74">
        <f t="shared" si="119"/>
        <v>0</v>
      </c>
    </row>
    <row r="15272" spans="1:4">
      <c r="A15272" s="149">
        <v>45560</v>
      </c>
      <c r="B15272" s="74" t="str">
        <f ca="1">IFERROR(__xludf.DUMMYFUNCTION("IF(REGEXMATCH(A15272,""wealth planning""),""Script 1"",""-"")"),"#VALUE!")</f>
        <v>#VALUE!</v>
      </c>
      <c r="C15272" s="149">
        <f t="shared" si="118"/>
        <v>45560</v>
      </c>
      <c r="D15272" s="74" t="str">
        <f t="shared" si="119"/>
        <v>AIDIEL AZRYStatus is reachable</v>
      </c>
    </row>
    <row r="15273" spans="1:4">
      <c r="A15273" s="74" t="s">
        <v>9094</v>
      </c>
      <c r="B15273" s="74" t="str">
        <f ca="1">IFERROR(__xludf.DUMMYFUNCTION("IF(REGEXMATCH(A15273,""wealth planning""),""Script 1"",""-"")"),"-")</f>
        <v>-</v>
      </c>
      <c r="C15273" s="149">
        <f t="shared" si="118"/>
        <v>45560</v>
      </c>
      <c r="D15273" s="74" t="str">
        <f t="shared" si="119"/>
        <v>AIDIEL AZRY</v>
      </c>
    </row>
    <row r="15274" spans="1:4">
      <c r="A15274" s="74"/>
      <c r="B15274" s="74" t="str">
        <f ca="1">IFERROR(__xludf.DUMMYFUNCTION("IF(REGEXMATCH(A15274,""wealth planning""),""Script 1"",""-"")"),"-")</f>
        <v>-</v>
      </c>
      <c r="C15274" s="74" t="str">
        <f t="shared" si="118"/>
        <v>You: Terima kasih atas maklum balas. Saya sangat hargainya. Saya doakan semoga dipermudahkan urusan inshaAllah</v>
      </c>
      <c r="D15274" s="149">
        <f t="shared" si="119"/>
        <v>45560</v>
      </c>
    </row>
    <row r="15275" spans="1:4">
      <c r="B15275" s="74" t="str">
        <f ca="1">IFERROR(__xludf.DUMMYFUNCTION("IF(REGEXMATCH(A15275,""wealth planning""),""Script 1"",""-"")"),"-")</f>
        <v>-</v>
      </c>
      <c r="C15275" s="74">
        <f t="shared" si="118"/>
        <v>0</v>
      </c>
      <c r="D15275" s="149">
        <f t="shared" si="119"/>
        <v>45560</v>
      </c>
    </row>
    <row r="15276" spans="1:4">
      <c r="B15276" s="74" t="str">
        <f ca="1">IFERROR(__xludf.DUMMYFUNCTION("IF(REGEXMATCH(A15276,""wealth planning""),""Script 1"",""-"")"),"-")</f>
        <v>-</v>
      </c>
      <c r="C15276" s="74">
        <f t="shared" si="118"/>
        <v>0</v>
      </c>
      <c r="D15276" s="74" t="str">
        <f t="shared" si="119"/>
        <v>You: Terima kasih atas maklum balas. Saya sangat hargainya. Saya doakan semoga dipermudahkan urusan inshaAllah</v>
      </c>
    </row>
    <row r="15277" spans="1:4">
      <c r="B15277" s="74" t="str">
        <f ca="1">IFERROR(__xludf.DUMMYFUNCTION("IF(REGEXMATCH(A15277,""wealth planning""),""Script 1"",""-"")"),"-")</f>
        <v>-</v>
      </c>
      <c r="C15277" s="74">
        <f t="shared" si="118"/>
        <v>0</v>
      </c>
      <c r="D15277" s="74">
        <f t="shared" si="119"/>
        <v>0</v>
      </c>
    </row>
    <row r="15278" spans="1:4">
      <c r="A15278" s="74" t="s">
        <v>9111</v>
      </c>
      <c r="B15278" s="74" t="str">
        <f ca="1">IFERROR(__xludf.DUMMYFUNCTION("IF(REGEXMATCH(A15278,""wealth planning""),""Script 1"",""-"")"),"-")</f>
        <v>-</v>
      </c>
      <c r="C15278" s="74">
        <f t="shared" si="118"/>
        <v>0</v>
      </c>
      <c r="D15278" s="74">
        <f t="shared" si="119"/>
        <v>0</v>
      </c>
    </row>
    <row r="15279" spans="1:4">
      <c r="A15279" s="149">
        <v>45560</v>
      </c>
      <c r="B15279" s="74" t="str">
        <f ca="1">IFERROR(__xludf.DUMMYFUNCTION("IF(REGEXMATCH(A15279,""wealth planning""),""Script 1"",""-"")"),"#VALUE!")</f>
        <v>#VALUE!</v>
      </c>
      <c r="C15279" s="74" t="str">
        <f t="shared" si="118"/>
        <v>MOHAMAD ISYRAQ AL-NASRAH</v>
      </c>
      <c r="D15279" s="74">
        <f t="shared" si="119"/>
        <v>0</v>
      </c>
    </row>
    <row r="15280" spans="1:4">
      <c r="A15280" s="149">
        <v>45560</v>
      </c>
      <c r="B15280" s="74" t="str">
        <f ca="1">IFERROR(__xludf.DUMMYFUNCTION("IF(REGEXMATCH(A15280,""wealth planning""),""Script 1"",""-"")"),"#VALUE!")</f>
        <v>#VALUE!</v>
      </c>
      <c r="C15280" s="149">
        <f t="shared" si="118"/>
        <v>45560</v>
      </c>
      <c r="D15280" s="74">
        <f t="shared" si="119"/>
        <v>0</v>
      </c>
    </row>
    <row r="15281" spans="1:4">
      <c r="A15281" s="74" t="s">
        <v>9094</v>
      </c>
      <c r="B15281" s="74" t="str">
        <f ca="1">IFERROR(__xludf.DUMMYFUNCTION("IF(REGEXMATCH(A15281,""wealth planning""),""Script 1"",""-"")"),"-")</f>
        <v>-</v>
      </c>
      <c r="C15281" s="149">
        <f t="shared" si="118"/>
        <v>45560</v>
      </c>
      <c r="D15281" s="74" t="str">
        <f t="shared" si="119"/>
        <v>MOHAMAD ISYRAQ AL-NASRAH</v>
      </c>
    </row>
    <row r="15282" spans="1:4">
      <c r="A15282" s="74"/>
      <c r="B15282" s="74" t="str">
        <f ca="1">IFERROR(__xludf.DUMMYFUNCTION("IF(REGEXMATCH(A15282,""wealth planning""),""Script 1"",""-"")"),"-")</f>
        <v>-</v>
      </c>
      <c r="C15282" s="74" t="str">
        <f t="shared" si="118"/>
        <v>You: Terima kasih atas maklum balas. Saya sangat hargainya. Saya doakan semoga dipermudahkan urusan inshaAllah</v>
      </c>
      <c r="D15282" s="149">
        <f t="shared" si="119"/>
        <v>45560</v>
      </c>
    </row>
    <row r="15283" spans="1:4">
      <c r="B15283" s="74" t="str">
        <f ca="1">IFERROR(__xludf.DUMMYFUNCTION("IF(REGEXMATCH(A15283,""wealth planning""),""Script 1"",""-"")"),"-")</f>
        <v>-</v>
      </c>
      <c r="C15283" s="74">
        <f t="shared" si="118"/>
        <v>0</v>
      </c>
      <c r="D15283" s="149">
        <f t="shared" si="119"/>
        <v>45560</v>
      </c>
    </row>
    <row r="15284" spans="1:4">
      <c r="B15284" s="74" t="str">
        <f ca="1">IFERROR(__xludf.DUMMYFUNCTION("IF(REGEXMATCH(A15284,""wealth planning""),""Script 1"",""-"")"),"-")</f>
        <v>-</v>
      </c>
      <c r="C15284" s="74">
        <f t="shared" si="118"/>
        <v>0</v>
      </c>
      <c r="D15284" s="74" t="str">
        <f t="shared" si="119"/>
        <v>You: Terima kasih atas maklum balas. Saya sangat hargainya. Saya doakan semoga dipermudahkan urusan inshaAllah</v>
      </c>
    </row>
    <row r="15285" spans="1:4">
      <c r="A15285" s="74" t="s">
        <v>9113</v>
      </c>
      <c r="B15285" s="74" t="str">
        <f ca="1">IFERROR(__xludf.DUMMYFUNCTION("IF(REGEXMATCH(A15285,""wealth planning""),""Script 1"",""-"")"),"-")</f>
        <v>-</v>
      </c>
      <c r="C15285" s="74">
        <f t="shared" si="118"/>
        <v>0</v>
      </c>
      <c r="D15285" s="74">
        <f t="shared" si="119"/>
        <v>0</v>
      </c>
    </row>
    <row r="15286" spans="1:4">
      <c r="A15286" s="74" t="s">
        <v>9113</v>
      </c>
      <c r="B15286" s="74" t="str">
        <f ca="1">IFERROR(__xludf.DUMMYFUNCTION("IF(REGEXMATCH(A15286,""wealth planning""),""Script 1"",""-"")"),"-")</f>
        <v>-</v>
      </c>
      <c r="C15286" s="74" t="str">
        <f t="shared" si="118"/>
        <v>Mohammad Taufik Bin Ahmad</v>
      </c>
      <c r="D15286" s="74">
        <f t="shared" si="119"/>
        <v>0</v>
      </c>
    </row>
    <row r="15287" spans="1:4">
      <c r="A15287" s="149">
        <v>45559</v>
      </c>
      <c r="B15287" s="74" t="str">
        <f ca="1">IFERROR(__xludf.DUMMYFUNCTION("IF(REGEXMATCH(A15287,""wealth planning""),""Script 1"",""-"")"),"#VALUE!")</f>
        <v>#VALUE!</v>
      </c>
      <c r="C15287" s="74" t="str">
        <f t="shared" si="118"/>
        <v>Mohammad Taufik Bin Ahmad</v>
      </c>
      <c r="D15287" s="74">
        <f t="shared" si="119"/>
        <v>0</v>
      </c>
    </row>
    <row r="15288" spans="1:4">
      <c r="A15288" s="149">
        <v>45559</v>
      </c>
      <c r="B15288" s="74" t="str">
        <f ca="1">IFERROR(__xludf.DUMMYFUNCTION("IF(REGEXMATCH(A15288,""wealth planning""),""Script 1"",""-"")"),"#VALUE!")</f>
        <v>#VALUE!</v>
      </c>
      <c r="C15288" s="149">
        <f t="shared" si="118"/>
        <v>45559</v>
      </c>
      <c r="D15288" s="74" t="str">
        <f t="shared" si="119"/>
        <v>Mohammad Taufik Bin Ahmad</v>
      </c>
    </row>
    <row r="15289" spans="1:4">
      <c r="A15289" s="74" t="s">
        <v>9114</v>
      </c>
      <c r="B15289" s="74" t="str">
        <f ca="1">IFERROR(__xludf.DUMMYFUNCTION("IF(REGEXMATCH(A15289,""wealth planning""),""Script 1"",""-"")"),"Script 1")</f>
        <v>Script 1</v>
      </c>
      <c r="C15289" s="149">
        <f t="shared" si="118"/>
        <v>45559</v>
      </c>
      <c r="D15289" s="74" t="str">
        <f t="shared" si="119"/>
        <v>Mohammad Taufik Bin Ahmad</v>
      </c>
    </row>
    <row r="15290" spans="1:4">
      <c r="A15290" s="74"/>
      <c r="B15290" s="74" t="str">
        <f ca="1">IFERROR(__xludf.DUMMYFUNCTION("IF(REGEXMATCH(A15290,""wealth planning""),""Script 1"",""-"")"),"-")</f>
        <v>-</v>
      </c>
      <c r="C15290" s="74" t="str">
        <f t="shared" si="118"/>
        <v>You: Hai assalamualaikum tuan Taufik,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290" s="149">
        <f t="shared" si="119"/>
        <v>45559</v>
      </c>
    </row>
    <row r="15291" spans="1:4">
      <c r="B15291" s="74" t="str">
        <f ca="1">IFERROR(__xludf.DUMMYFUNCTION("IF(REGEXMATCH(A15291,""wealth planning""),""Script 1"",""-"")"),"-")</f>
        <v>-</v>
      </c>
      <c r="C15291" s="74">
        <f t="shared" si="118"/>
        <v>0</v>
      </c>
      <c r="D15291" s="149">
        <f t="shared" si="119"/>
        <v>45559</v>
      </c>
    </row>
    <row r="15292" spans="1:4">
      <c r="B15292" s="74" t="str">
        <f ca="1">IFERROR(__xludf.DUMMYFUNCTION("IF(REGEXMATCH(A15292,""wealth planning""),""Script 1"",""-"")"),"-")</f>
        <v>-</v>
      </c>
      <c r="C15292" s="74">
        <f t="shared" si="118"/>
        <v>0</v>
      </c>
      <c r="D15292" s="74" t="str">
        <f t="shared" si="119"/>
        <v>You: Hai assalamualaikum tuan Taufik,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293" spans="1:4">
      <c r="A15293" s="74" t="s">
        <v>9116</v>
      </c>
      <c r="B15293" s="74" t="str">
        <f ca="1">IFERROR(__xludf.DUMMYFUNCTION("IF(REGEXMATCH(A15293,""wealth planning""),""Script 1"",""-"")"),"-")</f>
        <v>-</v>
      </c>
      <c r="C15293" s="74">
        <f t="shared" si="118"/>
        <v>0</v>
      </c>
      <c r="D15293" s="74">
        <f t="shared" si="119"/>
        <v>0</v>
      </c>
    </row>
    <row r="15294" spans="1:4">
      <c r="A15294" s="74" t="s">
        <v>9117</v>
      </c>
      <c r="B15294" s="74" t="str">
        <f ca="1">IFERROR(__xludf.DUMMYFUNCTION("IF(REGEXMATCH(A15294,""wealth planning""),""Script 1"",""-"")"),"-")</f>
        <v>-</v>
      </c>
      <c r="C15294" s="74" t="str">
        <f t="shared" si="118"/>
        <v>Wizney KhusnaStatus is reachable</v>
      </c>
      <c r="D15294" s="74">
        <f t="shared" si="119"/>
        <v>0</v>
      </c>
    </row>
    <row r="15295" spans="1:4">
      <c r="A15295" s="149">
        <v>45559</v>
      </c>
      <c r="B15295" s="74" t="str">
        <f ca="1">IFERROR(__xludf.DUMMYFUNCTION("IF(REGEXMATCH(A15295,""wealth planning""),""Script 1"",""-"")"),"#VALUE!")</f>
        <v>#VALUE!</v>
      </c>
      <c r="C15295" s="74" t="str">
        <f t="shared" si="118"/>
        <v>Wizney Khusna</v>
      </c>
      <c r="D15295" s="74">
        <f t="shared" si="119"/>
        <v>0</v>
      </c>
    </row>
    <row r="15296" spans="1:4">
      <c r="A15296" s="149">
        <v>45559</v>
      </c>
      <c r="B15296" s="74" t="str">
        <f ca="1">IFERROR(__xludf.DUMMYFUNCTION("IF(REGEXMATCH(A15296,""wealth planning""),""Script 1"",""-"")"),"#VALUE!")</f>
        <v>#VALUE!</v>
      </c>
      <c r="C15296" s="149">
        <f t="shared" si="118"/>
        <v>45559</v>
      </c>
      <c r="D15296" s="74" t="str">
        <f t="shared" si="119"/>
        <v>Wizney KhusnaStatus is reachable</v>
      </c>
    </row>
    <row r="15297" spans="1:4">
      <c r="A15297" s="74" t="s">
        <v>9118</v>
      </c>
      <c r="B15297" s="74" t="str">
        <f ca="1">IFERROR(__xludf.DUMMYFUNCTION("IF(REGEXMATCH(A15297,""wealth planning""),""Script 1"",""-"")"),"Script 1")</f>
        <v>Script 1</v>
      </c>
      <c r="C15297" s="149">
        <f t="shared" si="118"/>
        <v>45559</v>
      </c>
      <c r="D15297" s="74" t="str">
        <f t="shared" si="119"/>
        <v>Wizney Khusna</v>
      </c>
    </row>
    <row r="15298" spans="1:4">
      <c r="A15298" s="74"/>
      <c r="B15298" s="74" t="str">
        <f ca="1">IFERROR(__xludf.DUMMYFUNCTION("IF(REGEXMATCH(A15298,""wealth planning""),""Script 1"",""-"")"),"-")</f>
        <v>-</v>
      </c>
      <c r="C15298" s="74" t="str">
        <f t="shared" si="118"/>
        <v>You: Hai assalamualaikum Wizney Khusna,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298" s="149">
        <f t="shared" si="119"/>
        <v>45559</v>
      </c>
    </row>
    <row r="15299" spans="1:4">
      <c r="B15299" s="74" t="str">
        <f ca="1">IFERROR(__xludf.DUMMYFUNCTION("IF(REGEXMATCH(A15299,""wealth planning""),""Script 1"",""-"")"),"-")</f>
        <v>-</v>
      </c>
      <c r="C15299" s="74">
        <f t="shared" si="118"/>
        <v>0</v>
      </c>
      <c r="D15299" s="149">
        <f t="shared" si="119"/>
        <v>45559</v>
      </c>
    </row>
    <row r="15300" spans="1:4">
      <c r="B15300" s="74" t="str">
        <f ca="1">IFERROR(__xludf.DUMMYFUNCTION("IF(REGEXMATCH(A15300,""wealth planning""),""Script 1"",""-"")"),"-")</f>
        <v>-</v>
      </c>
      <c r="C15300" s="74">
        <f t="shared" si="118"/>
        <v>0</v>
      </c>
      <c r="D15300" s="74" t="str">
        <f t="shared" si="119"/>
        <v>You: Hai assalamualaikum Wizney Khusna,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301" spans="1:4">
      <c r="B15301" s="74" t="str">
        <f ca="1">IFERROR(__xludf.DUMMYFUNCTION("IF(REGEXMATCH(A15301,""wealth planning""),""Script 1"",""-"")"),"-")</f>
        <v>-</v>
      </c>
      <c r="C15301" s="74">
        <f t="shared" si="118"/>
        <v>0</v>
      </c>
      <c r="D15301" s="74">
        <f t="shared" si="119"/>
        <v>0</v>
      </c>
    </row>
    <row r="15302" spans="1:4">
      <c r="A15302" s="74" t="s">
        <v>9121</v>
      </c>
      <c r="B15302" s="74" t="str">
        <f ca="1">IFERROR(__xludf.DUMMYFUNCTION("IF(REGEXMATCH(A15302,""wealth planning""),""Script 1"",""-"")"),"-")</f>
        <v>-</v>
      </c>
      <c r="C15302" s="74">
        <f t="shared" si="118"/>
        <v>0</v>
      </c>
      <c r="D15302" s="74">
        <f t="shared" si="119"/>
        <v>0</v>
      </c>
    </row>
    <row r="15303" spans="1:4">
      <c r="A15303" s="149">
        <v>45559</v>
      </c>
      <c r="B15303" s="74" t="str">
        <f ca="1">IFERROR(__xludf.DUMMYFUNCTION("IF(REGEXMATCH(A15303,""wealth planning""),""Script 1"",""-"")"),"#VALUE!")</f>
        <v>#VALUE!</v>
      </c>
      <c r="C15303" s="74" t="str">
        <f t="shared" si="118"/>
        <v>Nur Putri Nashuha Mahmud</v>
      </c>
      <c r="D15303" s="74">
        <f t="shared" si="119"/>
        <v>0</v>
      </c>
    </row>
    <row r="15304" spans="1:4">
      <c r="A15304" s="149">
        <v>45559</v>
      </c>
      <c r="B15304" s="74" t="str">
        <f ca="1">IFERROR(__xludf.DUMMYFUNCTION("IF(REGEXMATCH(A15304,""wealth planning""),""Script 1"",""-"")"),"#VALUE!")</f>
        <v>#VALUE!</v>
      </c>
      <c r="C15304" s="149">
        <f t="shared" ref="C15304:C15558" si="120">A15303</f>
        <v>45559</v>
      </c>
      <c r="D15304" s="74">
        <f t="shared" ref="D15304:D15558" si="121">A15301</f>
        <v>0</v>
      </c>
    </row>
    <row r="15305" spans="1:4">
      <c r="A15305" s="74" t="s">
        <v>9122</v>
      </c>
      <c r="B15305" s="74" t="str">
        <f ca="1">IFERROR(__xludf.DUMMYFUNCTION("IF(REGEXMATCH(A15305,""wealth planning""),""Script 1"",""-"")"),"Script 1")</f>
        <v>Script 1</v>
      </c>
      <c r="C15305" s="149">
        <f t="shared" si="120"/>
        <v>45559</v>
      </c>
      <c r="D15305" s="74" t="str">
        <f t="shared" si="121"/>
        <v>Nur Putri Nashuha Mahmud</v>
      </c>
    </row>
    <row r="15306" spans="1:4">
      <c r="A15306" s="74"/>
      <c r="B15306" s="74" t="str">
        <f ca="1">IFERROR(__xludf.DUMMYFUNCTION("IF(REGEXMATCH(A15306,""wealth planning""),""Script 1"",""-"")"),"-")</f>
        <v>-</v>
      </c>
      <c r="C15306" s="74" t="str">
        <f t="shared" si="120"/>
        <v>You: Hai assalamualaikum Putri Nashuha,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306" s="149">
        <f t="shared" si="121"/>
        <v>45559</v>
      </c>
    </row>
    <row r="15307" spans="1:4">
      <c r="B15307" s="74" t="str">
        <f ca="1">IFERROR(__xludf.DUMMYFUNCTION("IF(REGEXMATCH(A15307,""wealth planning""),""Script 1"",""-"")"),"-")</f>
        <v>-</v>
      </c>
      <c r="C15307" s="74">
        <f t="shared" si="120"/>
        <v>0</v>
      </c>
      <c r="D15307" s="149">
        <f t="shared" si="121"/>
        <v>45559</v>
      </c>
    </row>
    <row r="15308" spans="1:4">
      <c r="B15308" s="74" t="str">
        <f ca="1">IFERROR(__xludf.DUMMYFUNCTION("IF(REGEXMATCH(A15308,""wealth planning""),""Script 1"",""-"")"),"-")</f>
        <v>-</v>
      </c>
      <c r="C15308" s="74">
        <f t="shared" si="120"/>
        <v>0</v>
      </c>
      <c r="D15308" s="74" t="str">
        <f t="shared" si="121"/>
        <v>You: Hai assalamualaikum Putri Nashuha,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309" spans="1:4">
      <c r="A15309" s="74" t="s">
        <v>9124</v>
      </c>
      <c r="B15309" s="74" t="str">
        <f ca="1">IFERROR(__xludf.DUMMYFUNCTION("IF(REGEXMATCH(A15309,""wealth planning""),""Script 1"",""-"")"),"-")</f>
        <v>-</v>
      </c>
      <c r="C15309" s="74">
        <f t="shared" si="120"/>
        <v>0</v>
      </c>
      <c r="D15309" s="74">
        <f t="shared" si="121"/>
        <v>0</v>
      </c>
    </row>
    <row r="15310" spans="1:4">
      <c r="A15310" s="74" t="s">
        <v>9124</v>
      </c>
      <c r="B15310" s="74" t="str">
        <f ca="1">IFERROR(__xludf.DUMMYFUNCTION("IF(REGEXMATCH(A15310,""wealth planning""),""Script 1"",""-"")"),"-")</f>
        <v>-</v>
      </c>
      <c r="C15310" s="74" t="str">
        <f t="shared" si="120"/>
        <v>Nur Fakhira</v>
      </c>
      <c r="D15310" s="74">
        <f t="shared" si="121"/>
        <v>0</v>
      </c>
    </row>
    <row r="15311" spans="1:4">
      <c r="A15311" s="149">
        <v>45559</v>
      </c>
      <c r="B15311" s="74" t="str">
        <f ca="1">IFERROR(__xludf.DUMMYFUNCTION("IF(REGEXMATCH(A15311,""wealth planning""),""Script 1"",""-"")"),"#VALUE!")</f>
        <v>#VALUE!</v>
      </c>
      <c r="C15311" s="74" t="str">
        <f t="shared" si="120"/>
        <v>Nur Fakhira</v>
      </c>
      <c r="D15311" s="74">
        <f t="shared" si="121"/>
        <v>0</v>
      </c>
    </row>
    <row r="15312" spans="1:4">
      <c r="A15312" s="149">
        <v>45559</v>
      </c>
      <c r="B15312" s="74" t="str">
        <f ca="1">IFERROR(__xludf.DUMMYFUNCTION("IF(REGEXMATCH(A15312,""wealth planning""),""Script 1"",""-"")"),"#VALUE!")</f>
        <v>#VALUE!</v>
      </c>
      <c r="C15312" s="149">
        <f t="shared" si="120"/>
        <v>45559</v>
      </c>
      <c r="D15312" s="74" t="str">
        <f t="shared" si="121"/>
        <v>Nur Fakhira</v>
      </c>
    </row>
    <row r="15313" spans="1:4">
      <c r="A15313" s="74" t="s">
        <v>9125</v>
      </c>
      <c r="B15313" s="74" t="str">
        <f ca="1">IFERROR(__xludf.DUMMYFUNCTION("IF(REGEXMATCH(A15313,""wealth planning""),""Script 1"",""-"")"),"Script 1")</f>
        <v>Script 1</v>
      </c>
      <c r="C15313" s="149">
        <f t="shared" si="120"/>
        <v>45559</v>
      </c>
      <c r="D15313" s="74" t="str">
        <f t="shared" si="121"/>
        <v>Nur Fakhira</v>
      </c>
    </row>
    <row r="15314" spans="1:4">
      <c r="A15314" s="74"/>
      <c r="B15314" s="74" t="str">
        <f ca="1">IFERROR(__xludf.DUMMYFUNCTION("IF(REGEXMATCH(A15314,""wealth planning""),""Script 1"",""-"")"),"-")</f>
        <v>-</v>
      </c>
      <c r="C15314" s="74" t="str">
        <f t="shared" si="120"/>
        <v>You: Hai assalamualaikum Fakhira,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314" s="149">
        <f t="shared" si="121"/>
        <v>45559</v>
      </c>
    </row>
    <row r="15315" spans="1:4">
      <c r="B15315" s="74" t="str">
        <f ca="1">IFERROR(__xludf.DUMMYFUNCTION("IF(REGEXMATCH(A15315,""wealth planning""),""Script 1"",""-"")"),"-")</f>
        <v>-</v>
      </c>
      <c r="C15315" s="74">
        <f t="shared" si="120"/>
        <v>0</v>
      </c>
      <c r="D15315" s="149">
        <f t="shared" si="121"/>
        <v>45559</v>
      </c>
    </row>
    <row r="15316" spans="1:4">
      <c r="B15316" s="74" t="str">
        <f ca="1">IFERROR(__xludf.DUMMYFUNCTION("IF(REGEXMATCH(A15316,""wealth planning""),""Script 1"",""-"")"),"-")</f>
        <v>-</v>
      </c>
      <c r="C15316" s="74">
        <f t="shared" si="120"/>
        <v>0</v>
      </c>
      <c r="D15316" s="74" t="str">
        <f t="shared" si="121"/>
        <v>You: Hai assalamualaikum Fakhira,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317" spans="1:4">
      <c r="A15317" s="74" t="s">
        <v>9127</v>
      </c>
      <c r="B15317" s="74" t="str">
        <f ca="1">IFERROR(__xludf.DUMMYFUNCTION("IF(REGEXMATCH(A15317,""wealth planning""),""Script 1"",""-"")"),"-")</f>
        <v>-</v>
      </c>
      <c r="C15317" s="74">
        <f t="shared" si="120"/>
        <v>0</v>
      </c>
      <c r="D15317" s="74">
        <f t="shared" si="121"/>
        <v>0</v>
      </c>
    </row>
    <row r="15318" spans="1:4">
      <c r="A15318" s="74" t="s">
        <v>9127</v>
      </c>
      <c r="B15318" s="74" t="str">
        <f ca="1">IFERROR(__xludf.DUMMYFUNCTION("IF(REGEXMATCH(A15318,""wealth planning""),""Script 1"",""-"")"),"-")</f>
        <v>-</v>
      </c>
      <c r="C15318" s="74" t="str">
        <f t="shared" si="120"/>
        <v>Noor Hidayah</v>
      </c>
      <c r="D15318" s="74">
        <f t="shared" si="121"/>
        <v>0</v>
      </c>
    </row>
    <row r="15319" spans="1:4">
      <c r="A15319" s="149">
        <v>45559</v>
      </c>
      <c r="B15319" s="74" t="str">
        <f ca="1">IFERROR(__xludf.DUMMYFUNCTION("IF(REGEXMATCH(A15319,""wealth planning""),""Script 1"",""-"")"),"#VALUE!")</f>
        <v>#VALUE!</v>
      </c>
      <c r="C15319" s="74" t="str">
        <f t="shared" si="120"/>
        <v>Noor Hidayah</v>
      </c>
      <c r="D15319" s="74">
        <f t="shared" si="121"/>
        <v>0</v>
      </c>
    </row>
    <row r="15320" spans="1:4">
      <c r="A15320" s="149">
        <v>45559</v>
      </c>
      <c r="B15320" s="74" t="str">
        <f ca="1">IFERROR(__xludf.DUMMYFUNCTION("IF(REGEXMATCH(A15320,""wealth planning""),""Script 1"",""-"")"),"#VALUE!")</f>
        <v>#VALUE!</v>
      </c>
      <c r="C15320" s="149">
        <f t="shared" si="120"/>
        <v>45559</v>
      </c>
      <c r="D15320" s="74" t="str">
        <f t="shared" si="121"/>
        <v>Noor Hidayah</v>
      </c>
    </row>
    <row r="15321" spans="1:4">
      <c r="A15321" s="74" t="s">
        <v>3440</v>
      </c>
      <c r="B15321" s="74" t="str">
        <f ca="1">IFERROR(__xludf.DUMMYFUNCTION("IF(REGEXMATCH(A15321,""wealth planning""),""Script 1"",""-"")"),"Script 1")</f>
        <v>Script 1</v>
      </c>
      <c r="C15321" s="149">
        <f t="shared" si="120"/>
        <v>45559</v>
      </c>
      <c r="D15321" s="74" t="str">
        <f t="shared" si="121"/>
        <v>Noor Hidayah</v>
      </c>
    </row>
    <row r="15322" spans="1:4">
      <c r="A15322" s="74"/>
      <c r="B15322" s="74" t="str">
        <f ca="1">IFERROR(__xludf.DUMMYFUNCTION("IF(REGEXMATCH(A15322,""wealth planning""),""Script 1"",""-"")"),"-")</f>
        <v>-</v>
      </c>
      <c r="C15322" s="74" t="str">
        <f t="shared" si="120"/>
        <v>You: Hai assalamualaikum Hidayah,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322" s="149">
        <f t="shared" si="121"/>
        <v>45559</v>
      </c>
    </row>
    <row r="15323" spans="1:4">
      <c r="B15323" s="74" t="str">
        <f ca="1">IFERROR(__xludf.DUMMYFUNCTION("IF(REGEXMATCH(A15323,""wealth planning""),""Script 1"",""-"")"),"-")</f>
        <v>-</v>
      </c>
      <c r="C15323" s="74">
        <f t="shared" si="120"/>
        <v>0</v>
      </c>
      <c r="D15323" s="149">
        <f t="shared" si="121"/>
        <v>45559</v>
      </c>
    </row>
    <row r="15324" spans="1:4">
      <c r="B15324" s="74" t="str">
        <f ca="1">IFERROR(__xludf.DUMMYFUNCTION("IF(REGEXMATCH(A15324,""wealth planning""),""Script 1"",""-"")"),"-")</f>
        <v>-</v>
      </c>
      <c r="C15324" s="74">
        <f t="shared" si="120"/>
        <v>0</v>
      </c>
      <c r="D15324" s="74" t="str">
        <f t="shared" si="121"/>
        <v>You: Hai assalamualaikum Hidayah,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325" spans="1:4">
      <c r="A15325" s="74" t="s">
        <v>9129</v>
      </c>
      <c r="B15325" s="74" t="str">
        <f ca="1">IFERROR(__xludf.DUMMYFUNCTION("IF(REGEXMATCH(A15325,""wealth planning""),""Script 1"",""-"")"),"-")</f>
        <v>-</v>
      </c>
      <c r="C15325" s="74">
        <f t="shared" si="120"/>
        <v>0</v>
      </c>
      <c r="D15325" s="74">
        <f t="shared" si="121"/>
        <v>0</v>
      </c>
    </row>
    <row r="15326" spans="1:4">
      <c r="A15326" s="74" t="s">
        <v>9130</v>
      </c>
      <c r="B15326" s="74" t="str">
        <f ca="1">IFERROR(__xludf.DUMMYFUNCTION("IF(REGEXMATCH(A15326,""wealth planning""),""Script 1"",""-"")"),"-")</f>
        <v>-</v>
      </c>
      <c r="C15326" s="74" t="str">
        <f t="shared" si="120"/>
        <v>Alya MaryanaStatus is online</v>
      </c>
      <c r="D15326" s="74">
        <f t="shared" si="121"/>
        <v>0</v>
      </c>
    </row>
    <row r="15327" spans="1:4">
      <c r="A15327" s="149">
        <v>45559</v>
      </c>
      <c r="B15327" s="74" t="str">
        <f ca="1">IFERROR(__xludf.DUMMYFUNCTION("IF(REGEXMATCH(A15327,""wealth planning""),""Script 1"",""-"")"),"#VALUE!")</f>
        <v>#VALUE!</v>
      </c>
      <c r="C15327" s="74" t="str">
        <f t="shared" si="120"/>
        <v>Alya Maryana</v>
      </c>
      <c r="D15327" s="74">
        <f t="shared" si="121"/>
        <v>0</v>
      </c>
    </row>
    <row r="15328" spans="1:4">
      <c r="A15328" s="149">
        <v>45559</v>
      </c>
      <c r="B15328" s="74" t="str">
        <f ca="1">IFERROR(__xludf.DUMMYFUNCTION("IF(REGEXMATCH(A15328,""wealth planning""),""Script 1"",""-"")"),"#VALUE!")</f>
        <v>#VALUE!</v>
      </c>
      <c r="C15328" s="149">
        <f t="shared" si="120"/>
        <v>45559</v>
      </c>
      <c r="D15328" s="74" t="str">
        <f t="shared" si="121"/>
        <v>Alya MaryanaStatus is online</v>
      </c>
    </row>
    <row r="15329" spans="1:4">
      <c r="A15329" s="74" t="s">
        <v>3047</v>
      </c>
      <c r="B15329" s="74" t="str">
        <f ca="1">IFERROR(__xludf.DUMMYFUNCTION("IF(REGEXMATCH(A15329,""wealth planning""),""Script 1"",""-"")"),"Script 1")</f>
        <v>Script 1</v>
      </c>
      <c r="C15329" s="149">
        <f t="shared" si="120"/>
        <v>45559</v>
      </c>
      <c r="D15329" s="74" t="str">
        <f t="shared" si="121"/>
        <v>Alya Maryana</v>
      </c>
    </row>
    <row r="15330" spans="1:4">
      <c r="A15330" s="74"/>
      <c r="B15330" s="74" t="str">
        <f ca="1">IFERROR(__xludf.DUMMYFUNCTION("IF(REGEXMATCH(A15330,""wealth planning""),""Script 1"",""-"")"),"-")</f>
        <v>-</v>
      </c>
      <c r="C15330" s="74" t="str">
        <f t="shared" si="120"/>
        <v>You: Hai assalamualaikum Alya,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330" s="149">
        <f t="shared" si="121"/>
        <v>45559</v>
      </c>
    </row>
    <row r="15331" spans="1:4">
      <c r="B15331" s="74" t="str">
        <f ca="1">IFERROR(__xludf.DUMMYFUNCTION("IF(REGEXMATCH(A15331,""wealth planning""),""Script 1"",""-"")"),"-")</f>
        <v>-</v>
      </c>
      <c r="C15331" s="74">
        <f t="shared" si="120"/>
        <v>0</v>
      </c>
      <c r="D15331" s="149">
        <f t="shared" si="121"/>
        <v>45559</v>
      </c>
    </row>
    <row r="15332" spans="1:4">
      <c r="B15332" s="74" t="str">
        <f ca="1">IFERROR(__xludf.DUMMYFUNCTION("IF(REGEXMATCH(A15332,""wealth planning""),""Script 1"",""-"")"),"-")</f>
        <v>-</v>
      </c>
      <c r="C15332" s="74">
        <f t="shared" si="120"/>
        <v>0</v>
      </c>
      <c r="D15332" s="74" t="str">
        <f t="shared" si="121"/>
        <v>You: Hai assalamualaikum Alya,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333" spans="1:4">
      <c r="B15333" s="74" t="str">
        <f ca="1">IFERROR(__xludf.DUMMYFUNCTION("IF(REGEXMATCH(A15333,""wealth planning""),""Script 1"",""-"")"),"-")</f>
        <v>-</v>
      </c>
      <c r="C15333" s="74">
        <f t="shared" si="120"/>
        <v>0</v>
      </c>
      <c r="D15333" s="74">
        <f t="shared" si="121"/>
        <v>0</v>
      </c>
    </row>
    <row r="15334" spans="1:4">
      <c r="A15334" s="74" t="s">
        <v>9133</v>
      </c>
      <c r="B15334" s="74" t="str">
        <f ca="1">IFERROR(__xludf.DUMMYFUNCTION("IF(REGEXMATCH(A15334,""wealth planning""),""Script 1"",""-"")"),"-")</f>
        <v>-</v>
      </c>
      <c r="C15334" s="74">
        <f t="shared" si="120"/>
        <v>0</v>
      </c>
      <c r="D15334" s="74">
        <f t="shared" si="121"/>
        <v>0</v>
      </c>
    </row>
    <row r="15335" spans="1:4">
      <c r="A15335" s="149">
        <v>45559</v>
      </c>
      <c r="B15335" s="74" t="str">
        <f ca="1">IFERROR(__xludf.DUMMYFUNCTION("IF(REGEXMATCH(A15335,""wealth planning""),""Script 1"",""-"")"),"#VALUE!")</f>
        <v>#VALUE!</v>
      </c>
      <c r="C15335" s="74" t="str">
        <f t="shared" si="120"/>
        <v>Nurul Aqilah Binti Maidin</v>
      </c>
      <c r="D15335" s="74">
        <f t="shared" si="121"/>
        <v>0</v>
      </c>
    </row>
    <row r="15336" spans="1:4">
      <c r="A15336" s="149">
        <v>45559</v>
      </c>
      <c r="B15336" s="74" t="str">
        <f ca="1">IFERROR(__xludf.DUMMYFUNCTION("IF(REGEXMATCH(A15336,""wealth planning""),""Script 1"",""-"")"),"#VALUE!")</f>
        <v>#VALUE!</v>
      </c>
      <c r="C15336" s="149">
        <f t="shared" si="120"/>
        <v>45559</v>
      </c>
      <c r="D15336" s="74">
        <f t="shared" si="121"/>
        <v>0</v>
      </c>
    </row>
    <row r="15337" spans="1:4">
      <c r="A15337" s="74" t="s">
        <v>9134</v>
      </c>
      <c r="B15337" s="74" t="str">
        <f ca="1">IFERROR(__xludf.DUMMYFUNCTION("IF(REGEXMATCH(A15337,""wealth planning""),""Script 1"",""-"")"),"Script 1")</f>
        <v>Script 1</v>
      </c>
      <c r="C15337" s="149">
        <f t="shared" si="120"/>
        <v>45559</v>
      </c>
      <c r="D15337" s="74" t="str">
        <f t="shared" si="121"/>
        <v>Nurul Aqilah Binti Maidin</v>
      </c>
    </row>
    <row r="15338" spans="1:4">
      <c r="A15338" s="74"/>
      <c r="B15338" s="74" t="str">
        <f ca="1">IFERROR(__xludf.DUMMYFUNCTION("IF(REGEXMATCH(A15338,""wealth planning""),""Script 1"",""-"")"),"-")</f>
        <v>-</v>
      </c>
      <c r="C15338" s="74" t="str">
        <f t="shared" si="120"/>
        <v>You: Hai assalamualaikum Nurul Aqilah,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338" s="149">
        <f t="shared" si="121"/>
        <v>45559</v>
      </c>
    </row>
    <row r="15339" spans="1:4">
      <c r="B15339" s="74" t="str">
        <f ca="1">IFERROR(__xludf.DUMMYFUNCTION("IF(REGEXMATCH(A15339,""wealth planning""),""Script 1"",""-"")"),"-")</f>
        <v>-</v>
      </c>
      <c r="C15339" s="74">
        <f t="shared" si="120"/>
        <v>0</v>
      </c>
      <c r="D15339" s="149">
        <f t="shared" si="121"/>
        <v>45559</v>
      </c>
    </row>
    <row r="15340" spans="1:4">
      <c r="B15340" s="74" t="str">
        <f ca="1">IFERROR(__xludf.DUMMYFUNCTION("IF(REGEXMATCH(A15340,""wealth planning""),""Script 1"",""-"")"),"-")</f>
        <v>-</v>
      </c>
      <c r="C15340" s="74">
        <f t="shared" si="120"/>
        <v>0</v>
      </c>
      <c r="D15340" s="74" t="str">
        <f t="shared" si="121"/>
        <v>You: Hai assalamualaikum Nurul Aqilah,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341" spans="1:4">
      <c r="B15341" s="74" t="str">
        <f ca="1">IFERROR(__xludf.DUMMYFUNCTION("IF(REGEXMATCH(A15341,""wealth planning""),""Script 1"",""-"")"),"-")</f>
        <v>-</v>
      </c>
      <c r="C15341" s="74">
        <f t="shared" si="120"/>
        <v>0</v>
      </c>
      <c r="D15341" s="74">
        <f t="shared" si="121"/>
        <v>0</v>
      </c>
    </row>
    <row r="15342" spans="1:4">
      <c r="A15342" s="74" t="s">
        <v>9137</v>
      </c>
      <c r="B15342" s="74" t="str">
        <f ca="1">IFERROR(__xludf.DUMMYFUNCTION("IF(REGEXMATCH(A15342,""wealth planning""),""Script 1"",""-"")"),"-")</f>
        <v>-</v>
      </c>
      <c r="C15342" s="74">
        <f t="shared" si="120"/>
        <v>0</v>
      </c>
      <c r="D15342" s="74">
        <f t="shared" si="121"/>
        <v>0</v>
      </c>
    </row>
    <row r="15343" spans="1:4">
      <c r="A15343" s="149">
        <v>45559</v>
      </c>
      <c r="B15343" s="74" t="str">
        <f ca="1">IFERROR(__xludf.DUMMYFUNCTION("IF(REGEXMATCH(A15343,""wealth planning""),""Script 1"",""-"")"),"#VALUE!")</f>
        <v>#VALUE!</v>
      </c>
      <c r="C15343" s="74" t="str">
        <f t="shared" si="120"/>
        <v>Farah Hanan</v>
      </c>
      <c r="D15343" s="74">
        <f t="shared" si="121"/>
        <v>0</v>
      </c>
    </row>
    <row r="15344" spans="1:4">
      <c r="A15344" s="149">
        <v>45559</v>
      </c>
      <c r="B15344" s="74" t="str">
        <f ca="1">IFERROR(__xludf.DUMMYFUNCTION("IF(REGEXMATCH(A15344,""wealth planning""),""Script 1"",""-"")"),"#VALUE!")</f>
        <v>#VALUE!</v>
      </c>
      <c r="C15344" s="149">
        <f t="shared" si="120"/>
        <v>45559</v>
      </c>
      <c r="D15344" s="74">
        <f t="shared" si="121"/>
        <v>0</v>
      </c>
    </row>
    <row r="15345" spans="1:4">
      <c r="A15345" s="74" t="s">
        <v>2881</v>
      </c>
      <c r="B15345" s="74" t="str">
        <f ca="1">IFERROR(__xludf.DUMMYFUNCTION("IF(REGEXMATCH(A15345,""wealth planning""),""Script 1"",""-"")"),"Script 1")</f>
        <v>Script 1</v>
      </c>
      <c r="C15345" s="149">
        <f t="shared" si="120"/>
        <v>45559</v>
      </c>
      <c r="D15345" s="74" t="str">
        <f t="shared" si="121"/>
        <v>Farah Hanan</v>
      </c>
    </row>
    <row r="15346" spans="1:4">
      <c r="A15346" s="74"/>
      <c r="B15346" s="74" t="str">
        <f ca="1">IFERROR(__xludf.DUMMYFUNCTION("IF(REGEXMATCH(A15346,""wealth planning""),""Script 1"",""-"")"),"-")</f>
        <v>-</v>
      </c>
      <c r="C15346" s="74" t="str">
        <f t="shared" si="120"/>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346" s="149">
        <f t="shared" si="121"/>
        <v>45559</v>
      </c>
    </row>
    <row r="15347" spans="1:4">
      <c r="B15347" s="74" t="str">
        <f ca="1">IFERROR(__xludf.DUMMYFUNCTION("IF(REGEXMATCH(A15347,""wealth planning""),""Script 1"",""-"")"),"-")</f>
        <v>-</v>
      </c>
      <c r="C15347" s="74">
        <f t="shared" si="120"/>
        <v>0</v>
      </c>
      <c r="D15347" s="149">
        <f t="shared" si="121"/>
        <v>45559</v>
      </c>
    </row>
    <row r="15348" spans="1:4">
      <c r="B15348" s="74" t="str">
        <f ca="1">IFERROR(__xludf.DUMMYFUNCTION("IF(REGEXMATCH(A15348,""wealth planning""),""Script 1"",""-"")"),"-")</f>
        <v>-</v>
      </c>
      <c r="C15348" s="74">
        <f t="shared" si="120"/>
        <v>0</v>
      </c>
      <c r="D15348" s="74" t="str">
        <f t="shared" si="121"/>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349" spans="1:4">
      <c r="B15349" s="74" t="str">
        <f ca="1">IFERROR(__xludf.DUMMYFUNCTION("IF(REGEXMATCH(A15349,""wealth planning""),""Script 1"",""-"")"),"-")</f>
        <v>-</v>
      </c>
      <c r="C15349" s="74">
        <f t="shared" si="120"/>
        <v>0</v>
      </c>
      <c r="D15349" s="74">
        <f t="shared" si="121"/>
        <v>0</v>
      </c>
    </row>
    <row r="15350" spans="1:4">
      <c r="A15350" s="74" t="s">
        <v>9140</v>
      </c>
      <c r="B15350" s="74" t="str">
        <f ca="1">IFERROR(__xludf.DUMMYFUNCTION("IF(REGEXMATCH(A15350,""wealth planning""),""Script 1"",""-"")"),"-")</f>
        <v>-</v>
      </c>
      <c r="C15350" s="74">
        <f t="shared" si="120"/>
        <v>0</v>
      </c>
      <c r="D15350" s="74">
        <f t="shared" si="121"/>
        <v>0</v>
      </c>
    </row>
    <row r="15351" spans="1:4">
      <c r="A15351" s="149">
        <v>45559</v>
      </c>
      <c r="B15351" s="74" t="str">
        <f ca="1">IFERROR(__xludf.DUMMYFUNCTION("IF(REGEXMATCH(A15351,""wealth planning""),""Script 1"",""-"")"),"#VALUE!")</f>
        <v>#VALUE!</v>
      </c>
      <c r="C15351" s="74" t="str">
        <f t="shared" si="120"/>
        <v>Nur Asmadira Hasniah binti Ahmad Zahidi</v>
      </c>
      <c r="D15351" s="74">
        <f t="shared" si="121"/>
        <v>0</v>
      </c>
    </row>
    <row r="15352" spans="1:4">
      <c r="A15352" s="149">
        <v>45559</v>
      </c>
      <c r="B15352" s="74" t="str">
        <f ca="1">IFERROR(__xludf.DUMMYFUNCTION("IF(REGEXMATCH(A15352,""wealth planning""),""Script 1"",""-"")"),"#VALUE!")</f>
        <v>#VALUE!</v>
      </c>
      <c r="C15352" s="149">
        <f t="shared" si="120"/>
        <v>45559</v>
      </c>
      <c r="D15352" s="74">
        <f t="shared" si="121"/>
        <v>0</v>
      </c>
    </row>
    <row r="15353" spans="1:4">
      <c r="A15353" s="74" t="s">
        <v>9141</v>
      </c>
      <c r="B15353" s="74" t="str">
        <f ca="1">IFERROR(__xludf.DUMMYFUNCTION("IF(REGEXMATCH(A15353,""wealth planning""),""Script 1"",""-"")"),"Script 1")</f>
        <v>Script 1</v>
      </c>
      <c r="C15353" s="149">
        <f t="shared" si="120"/>
        <v>45559</v>
      </c>
      <c r="D15353" s="74" t="str">
        <f t="shared" si="121"/>
        <v>Nur Asmadira Hasniah binti Ahmad Zahidi</v>
      </c>
    </row>
    <row r="15354" spans="1:4">
      <c r="A15354" s="74"/>
      <c r="B15354" s="74" t="str">
        <f ca="1">IFERROR(__xludf.DUMMYFUNCTION("IF(REGEXMATCH(A15354,""wealth planning""),""Script 1"",""-"")"),"-")</f>
        <v>-</v>
      </c>
      <c r="C15354" s="74" t="str">
        <f t="shared" si="120"/>
        <v>You: Hai assalamualaikum Asmadira,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354" s="149">
        <f t="shared" si="121"/>
        <v>45559</v>
      </c>
    </row>
    <row r="15355" spans="1:4">
      <c r="B15355" s="74" t="str">
        <f ca="1">IFERROR(__xludf.DUMMYFUNCTION("IF(REGEXMATCH(A15355,""wealth planning""),""Script 1"",""-"")"),"-")</f>
        <v>-</v>
      </c>
      <c r="C15355" s="74">
        <f t="shared" si="120"/>
        <v>0</v>
      </c>
      <c r="D15355" s="149">
        <f t="shared" si="121"/>
        <v>45559</v>
      </c>
    </row>
    <row r="15356" spans="1:4">
      <c r="B15356" s="74" t="str">
        <f ca="1">IFERROR(__xludf.DUMMYFUNCTION("IF(REGEXMATCH(A15356,""wealth planning""),""Script 1"",""-"")"),"-")</f>
        <v>-</v>
      </c>
      <c r="C15356" s="74">
        <f t="shared" si="120"/>
        <v>0</v>
      </c>
      <c r="D15356" s="74" t="str">
        <f t="shared" si="121"/>
        <v>You: Hai assalamualaikum Asmadira,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357" spans="1:4">
      <c r="B15357" s="74" t="str">
        <f ca="1">IFERROR(__xludf.DUMMYFUNCTION("IF(REGEXMATCH(A15357,""wealth planning""),""Script 1"",""-"")"),"-")</f>
        <v>-</v>
      </c>
      <c r="C15357" s="74">
        <f t="shared" si="120"/>
        <v>0</v>
      </c>
      <c r="D15357" s="74">
        <f t="shared" si="121"/>
        <v>0</v>
      </c>
    </row>
    <row r="15358" spans="1:4">
      <c r="A15358" s="74" t="s">
        <v>9144</v>
      </c>
      <c r="B15358" s="74" t="str">
        <f ca="1">IFERROR(__xludf.DUMMYFUNCTION("IF(REGEXMATCH(A15358,""wealth planning""),""Script 1"",""-"")"),"-")</f>
        <v>-</v>
      </c>
      <c r="C15358" s="74">
        <f t="shared" si="120"/>
        <v>0</v>
      </c>
      <c r="D15358" s="74">
        <f t="shared" si="121"/>
        <v>0</v>
      </c>
    </row>
    <row r="15359" spans="1:4">
      <c r="A15359" s="149">
        <v>45559</v>
      </c>
      <c r="B15359" s="74" t="str">
        <f ca="1">IFERROR(__xludf.DUMMYFUNCTION("IF(REGEXMATCH(A15359,""wealth planning""),""Script 1"",""-"")"),"#VALUE!")</f>
        <v>#VALUE!</v>
      </c>
      <c r="C15359" s="74" t="str">
        <f t="shared" si="120"/>
        <v>Nur Ellisa</v>
      </c>
      <c r="D15359" s="74">
        <f t="shared" si="121"/>
        <v>0</v>
      </c>
    </row>
    <row r="15360" spans="1:4">
      <c r="A15360" s="149">
        <v>45559</v>
      </c>
      <c r="B15360" s="74" t="str">
        <f ca="1">IFERROR(__xludf.DUMMYFUNCTION("IF(REGEXMATCH(A15360,""wealth planning""),""Script 1"",""-"")"),"#VALUE!")</f>
        <v>#VALUE!</v>
      </c>
      <c r="C15360" s="149">
        <f t="shared" si="120"/>
        <v>45559</v>
      </c>
      <c r="D15360" s="74">
        <f t="shared" si="121"/>
        <v>0</v>
      </c>
    </row>
    <row r="15361" spans="1:4">
      <c r="A15361" s="74" t="s">
        <v>9145</v>
      </c>
      <c r="B15361" s="74" t="str">
        <f ca="1">IFERROR(__xludf.DUMMYFUNCTION("IF(REGEXMATCH(A15361,""wealth planning""),""Script 1"",""-"")"),"Script 1")</f>
        <v>Script 1</v>
      </c>
      <c r="C15361" s="149">
        <f t="shared" si="120"/>
        <v>45559</v>
      </c>
      <c r="D15361" s="74" t="str">
        <f t="shared" si="121"/>
        <v>Nur Ellisa</v>
      </c>
    </row>
    <row r="15362" spans="1:4">
      <c r="A15362" s="74"/>
      <c r="B15362" s="74" t="str">
        <f ca="1">IFERROR(__xludf.DUMMYFUNCTION("IF(REGEXMATCH(A15362,""wealth planning""),""Script 1"",""-"")"),"-")</f>
        <v>-</v>
      </c>
      <c r="C15362" s="74" t="str">
        <f t="shared" si="120"/>
        <v>You: Hai assalamualaikum Nur Ellisa,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362" s="149">
        <f t="shared" si="121"/>
        <v>45559</v>
      </c>
    </row>
    <row r="15363" spans="1:4">
      <c r="B15363" s="74" t="str">
        <f ca="1">IFERROR(__xludf.DUMMYFUNCTION("IF(REGEXMATCH(A15363,""wealth planning""),""Script 1"",""-"")"),"-")</f>
        <v>-</v>
      </c>
      <c r="C15363" s="74">
        <f t="shared" si="120"/>
        <v>0</v>
      </c>
      <c r="D15363" s="149">
        <f t="shared" si="121"/>
        <v>45559</v>
      </c>
    </row>
    <row r="15364" spans="1:4">
      <c r="B15364" s="74" t="str">
        <f ca="1">IFERROR(__xludf.DUMMYFUNCTION("IF(REGEXMATCH(A15364,""wealth planning""),""Script 1"",""-"")"),"-")</f>
        <v>-</v>
      </c>
      <c r="C15364" s="74">
        <f t="shared" si="120"/>
        <v>0</v>
      </c>
      <c r="D15364" s="74" t="str">
        <f t="shared" si="121"/>
        <v>You: Hai assalamualaikum Nur Ellisa,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365" spans="1:4">
      <c r="A15365" s="74" t="s">
        <v>9147</v>
      </c>
      <c r="B15365" s="74" t="str">
        <f ca="1">IFERROR(__xludf.DUMMYFUNCTION("IF(REGEXMATCH(A15365,""wealth planning""),""Script 1"",""-"")"),"-")</f>
        <v>-</v>
      </c>
      <c r="C15365" s="74">
        <f t="shared" si="120"/>
        <v>0</v>
      </c>
      <c r="D15365" s="74">
        <f t="shared" si="121"/>
        <v>0</v>
      </c>
    </row>
    <row r="15366" spans="1:4">
      <c r="A15366" s="74" t="s">
        <v>9148</v>
      </c>
      <c r="B15366" s="74" t="str">
        <f ca="1">IFERROR(__xludf.DUMMYFUNCTION("IF(REGEXMATCH(A15366,""wealth planning""),""Script 1"",""-"")"),"-")</f>
        <v>-</v>
      </c>
      <c r="C15366" s="74" t="str">
        <f t="shared" si="120"/>
        <v>Nurin NasuhaStatus is reachable</v>
      </c>
      <c r="D15366" s="74">
        <f t="shared" si="121"/>
        <v>0</v>
      </c>
    </row>
    <row r="15367" spans="1:4">
      <c r="A15367" s="149">
        <v>45559</v>
      </c>
      <c r="B15367" s="74" t="str">
        <f ca="1">IFERROR(__xludf.DUMMYFUNCTION("IF(REGEXMATCH(A15367,""wealth planning""),""Script 1"",""-"")"),"#VALUE!")</f>
        <v>#VALUE!</v>
      </c>
      <c r="C15367" s="74" t="str">
        <f t="shared" si="120"/>
        <v>Nurin Nasuha</v>
      </c>
      <c r="D15367" s="74">
        <f t="shared" si="121"/>
        <v>0</v>
      </c>
    </row>
    <row r="15368" spans="1:4">
      <c r="A15368" s="149">
        <v>45559</v>
      </c>
      <c r="B15368" s="74" t="str">
        <f ca="1">IFERROR(__xludf.DUMMYFUNCTION("IF(REGEXMATCH(A15368,""wealth planning""),""Script 1"",""-"")"),"#VALUE!")</f>
        <v>#VALUE!</v>
      </c>
      <c r="C15368" s="149">
        <f t="shared" si="120"/>
        <v>45559</v>
      </c>
      <c r="D15368" s="74" t="str">
        <f t="shared" si="121"/>
        <v>Nurin NasuhaStatus is reachable</v>
      </c>
    </row>
    <row r="15369" spans="1:4">
      <c r="A15369" s="74" t="s">
        <v>3306</v>
      </c>
      <c r="B15369" s="74" t="str">
        <f ca="1">IFERROR(__xludf.DUMMYFUNCTION("IF(REGEXMATCH(A15369,""wealth planning""),""Script 1"",""-"")"),"Script 1")</f>
        <v>Script 1</v>
      </c>
      <c r="C15369" s="149">
        <f t="shared" si="120"/>
        <v>45559</v>
      </c>
      <c r="D15369" s="74" t="str">
        <f t="shared" si="121"/>
        <v>Nurin Nasuha</v>
      </c>
    </row>
    <row r="15370" spans="1:4">
      <c r="A15370" s="74"/>
      <c r="B15370" s="74" t="str">
        <f ca="1">IFERROR(__xludf.DUMMYFUNCTION("IF(REGEXMATCH(A15370,""wealth planning""),""Script 1"",""-"")"),"-")</f>
        <v>-</v>
      </c>
      <c r="C15370" s="74" t="str">
        <f t="shared" si="120"/>
        <v>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370" s="149">
        <f t="shared" si="121"/>
        <v>45559</v>
      </c>
    </row>
    <row r="15371" spans="1:4">
      <c r="B15371" s="74" t="str">
        <f ca="1">IFERROR(__xludf.DUMMYFUNCTION("IF(REGEXMATCH(A15371,""wealth planning""),""Script 1"",""-"")"),"-")</f>
        <v>-</v>
      </c>
      <c r="C15371" s="74">
        <f t="shared" si="120"/>
        <v>0</v>
      </c>
      <c r="D15371" s="149">
        <f t="shared" si="121"/>
        <v>45559</v>
      </c>
    </row>
    <row r="15372" spans="1:4">
      <c r="B15372" s="74" t="str">
        <f ca="1">IFERROR(__xludf.DUMMYFUNCTION("IF(REGEXMATCH(A15372,""wealth planning""),""Script 1"",""-"")"),"-")</f>
        <v>-</v>
      </c>
      <c r="C15372" s="74">
        <f t="shared" si="120"/>
        <v>0</v>
      </c>
      <c r="D15372" s="74" t="str">
        <f t="shared" si="121"/>
        <v>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373" spans="1:4">
      <c r="B15373" s="74" t="str">
        <f ca="1">IFERROR(__xludf.DUMMYFUNCTION("IF(REGEXMATCH(A15373,""wealth planning""),""Script 1"",""-"")"),"-")</f>
        <v>-</v>
      </c>
      <c r="C15373" s="74">
        <f t="shared" si="120"/>
        <v>0</v>
      </c>
      <c r="D15373" s="74">
        <f t="shared" si="121"/>
        <v>0</v>
      </c>
    </row>
    <row r="15374" spans="1:4">
      <c r="A15374" s="74" t="s">
        <v>9151</v>
      </c>
      <c r="B15374" s="74" t="str">
        <f ca="1">IFERROR(__xludf.DUMMYFUNCTION("IF(REGEXMATCH(A15374,""wealth planning""),""Script 1"",""-"")"),"-")</f>
        <v>-</v>
      </c>
      <c r="C15374" s="74">
        <f t="shared" si="120"/>
        <v>0</v>
      </c>
      <c r="D15374" s="74">
        <f t="shared" si="121"/>
        <v>0</v>
      </c>
    </row>
    <row r="15375" spans="1:4">
      <c r="A15375" s="149">
        <v>45559</v>
      </c>
      <c r="B15375" s="74" t="str">
        <f ca="1">IFERROR(__xludf.DUMMYFUNCTION("IF(REGEXMATCH(A15375,""wealth planning""),""Script 1"",""-"")"),"#VALUE!")</f>
        <v>#VALUE!</v>
      </c>
      <c r="C15375" s="74" t="str">
        <f t="shared" si="120"/>
        <v>Alif Akmal</v>
      </c>
      <c r="D15375" s="74">
        <f t="shared" si="121"/>
        <v>0</v>
      </c>
    </row>
    <row r="15376" spans="1:4">
      <c r="A15376" s="149">
        <v>45559</v>
      </c>
      <c r="B15376" s="74" t="str">
        <f ca="1">IFERROR(__xludf.DUMMYFUNCTION("IF(REGEXMATCH(A15376,""wealth planning""),""Script 1"",""-"")"),"#VALUE!")</f>
        <v>#VALUE!</v>
      </c>
      <c r="C15376" s="149">
        <f t="shared" si="120"/>
        <v>45559</v>
      </c>
      <c r="D15376" s="74">
        <f t="shared" si="121"/>
        <v>0</v>
      </c>
    </row>
    <row r="15377" spans="1:4">
      <c r="A15377" s="74" t="s">
        <v>2885</v>
      </c>
      <c r="B15377" s="74" t="str">
        <f ca="1">IFERROR(__xludf.DUMMYFUNCTION("IF(REGEXMATCH(A15377,""wealth planning""),""Script 1"",""-"")"),"Script 1")</f>
        <v>Script 1</v>
      </c>
      <c r="C15377" s="149">
        <f t="shared" si="120"/>
        <v>45559</v>
      </c>
      <c r="D15377" s="74" t="str">
        <f t="shared" si="121"/>
        <v>Alif Akmal</v>
      </c>
    </row>
    <row r="15378" spans="1:4">
      <c r="A15378" s="74"/>
      <c r="B15378" s="74" t="str">
        <f ca="1">IFERROR(__xludf.DUMMYFUNCTION("IF(REGEXMATCH(A15378,""wealth planning""),""Script 1"",""-"")"),"-")</f>
        <v>-</v>
      </c>
      <c r="C15378" s="74" t="str">
        <f t="shared" si="120"/>
        <v>You: Hai assalamualaikum Alif,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378" s="149">
        <f t="shared" si="121"/>
        <v>45559</v>
      </c>
    </row>
    <row r="15379" spans="1:4">
      <c r="B15379" s="74" t="str">
        <f ca="1">IFERROR(__xludf.DUMMYFUNCTION("IF(REGEXMATCH(A15379,""wealth planning""),""Script 1"",""-"")"),"-")</f>
        <v>-</v>
      </c>
      <c r="C15379" s="74">
        <f t="shared" si="120"/>
        <v>0</v>
      </c>
      <c r="D15379" s="149">
        <f t="shared" si="121"/>
        <v>45559</v>
      </c>
    </row>
    <row r="15380" spans="1:4">
      <c r="B15380" s="74" t="str">
        <f ca="1">IFERROR(__xludf.DUMMYFUNCTION("IF(REGEXMATCH(A15380,""wealth planning""),""Script 1"",""-"")"),"-")</f>
        <v>-</v>
      </c>
      <c r="C15380" s="74">
        <f t="shared" si="120"/>
        <v>0</v>
      </c>
      <c r="D15380" s="74" t="str">
        <f t="shared" si="121"/>
        <v>You: Hai assalamualaikum Alif,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381" spans="1:4">
      <c r="A15381" s="74" t="s">
        <v>9153</v>
      </c>
      <c r="B15381" s="74" t="str">
        <f ca="1">IFERROR(__xludf.DUMMYFUNCTION("IF(REGEXMATCH(A15381,""wealth planning""),""Script 1"",""-"")"),"-")</f>
        <v>-</v>
      </c>
      <c r="C15381" s="74">
        <f t="shared" si="120"/>
        <v>0</v>
      </c>
      <c r="D15381" s="74">
        <f t="shared" si="121"/>
        <v>0</v>
      </c>
    </row>
    <row r="15382" spans="1:4">
      <c r="A15382" s="74" t="s">
        <v>9153</v>
      </c>
      <c r="B15382" s="74" t="str">
        <f ca="1">IFERROR(__xludf.DUMMYFUNCTION("IF(REGEXMATCH(A15382,""wealth planning""),""Script 1"",""-"")"),"-")</f>
        <v>-</v>
      </c>
      <c r="C15382" s="74" t="str">
        <f t="shared" si="120"/>
        <v>Fatini Makhtar</v>
      </c>
      <c r="D15382" s="74">
        <f t="shared" si="121"/>
        <v>0</v>
      </c>
    </row>
    <row r="15383" spans="1:4">
      <c r="A15383" s="149">
        <v>45559</v>
      </c>
      <c r="B15383" s="74" t="str">
        <f ca="1">IFERROR(__xludf.DUMMYFUNCTION("IF(REGEXMATCH(A15383,""wealth planning""),""Script 1"",""-"")"),"#VALUE!")</f>
        <v>#VALUE!</v>
      </c>
      <c r="C15383" s="74" t="str">
        <f t="shared" si="120"/>
        <v>Fatini Makhtar</v>
      </c>
      <c r="D15383" s="74">
        <f t="shared" si="121"/>
        <v>0</v>
      </c>
    </row>
    <row r="15384" spans="1:4">
      <c r="A15384" s="149">
        <v>45559</v>
      </c>
      <c r="B15384" s="74" t="str">
        <f ca="1">IFERROR(__xludf.DUMMYFUNCTION("IF(REGEXMATCH(A15384,""wealth planning""),""Script 1"",""-"")"),"#VALUE!")</f>
        <v>#VALUE!</v>
      </c>
      <c r="C15384" s="149">
        <f t="shared" si="120"/>
        <v>45559</v>
      </c>
      <c r="D15384" s="74" t="str">
        <f t="shared" si="121"/>
        <v>Fatini Makhtar</v>
      </c>
    </row>
    <row r="15385" spans="1:4">
      <c r="A15385" s="74" t="s">
        <v>9154</v>
      </c>
      <c r="B15385" s="74" t="str">
        <f ca="1">IFERROR(__xludf.DUMMYFUNCTION("IF(REGEXMATCH(A15385,""wealth planning""),""Script 1"",""-"")"),"Script 1")</f>
        <v>Script 1</v>
      </c>
      <c r="C15385" s="149">
        <f t="shared" si="120"/>
        <v>45559</v>
      </c>
      <c r="D15385" s="74" t="str">
        <f t="shared" si="121"/>
        <v>Fatini Makhtar</v>
      </c>
    </row>
    <row r="15386" spans="1:4">
      <c r="A15386" s="74"/>
      <c r="B15386" s="74" t="str">
        <f ca="1">IFERROR(__xludf.DUMMYFUNCTION("IF(REGEXMATCH(A15386,""wealth planning""),""Script 1"",""-"")"),"-")</f>
        <v>-</v>
      </c>
      <c r="C15386" s="74" t="str">
        <f t="shared" si="120"/>
        <v>You: Hai assalamualaikum Fatini,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386" s="149">
        <f t="shared" si="121"/>
        <v>45559</v>
      </c>
    </row>
    <row r="15387" spans="1:4">
      <c r="B15387" s="74" t="str">
        <f ca="1">IFERROR(__xludf.DUMMYFUNCTION("IF(REGEXMATCH(A15387,""wealth planning""),""Script 1"",""-"")"),"-")</f>
        <v>-</v>
      </c>
      <c r="C15387" s="74">
        <f t="shared" si="120"/>
        <v>0</v>
      </c>
      <c r="D15387" s="149">
        <f t="shared" si="121"/>
        <v>45559</v>
      </c>
    </row>
    <row r="15388" spans="1:4">
      <c r="B15388" s="74" t="str">
        <f ca="1">IFERROR(__xludf.DUMMYFUNCTION("IF(REGEXMATCH(A15388,""wealth planning""),""Script 1"",""-"")"),"-")</f>
        <v>-</v>
      </c>
      <c r="C15388" s="74">
        <f t="shared" si="120"/>
        <v>0</v>
      </c>
      <c r="D15388" s="74" t="str">
        <f t="shared" si="121"/>
        <v>You: Hai assalamualaikum Fatini,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389" spans="1:4">
      <c r="B15389" s="74" t="str">
        <f ca="1">IFERROR(__xludf.DUMMYFUNCTION("IF(REGEXMATCH(A15389,""wealth planning""),""Script 1"",""-"")"),"-")</f>
        <v>-</v>
      </c>
      <c r="C15389" s="74">
        <f t="shared" si="120"/>
        <v>0</v>
      </c>
      <c r="D15389" s="74">
        <f t="shared" si="121"/>
        <v>0</v>
      </c>
    </row>
    <row r="15390" spans="1:4">
      <c r="A15390" s="74" t="s">
        <v>9157</v>
      </c>
      <c r="B15390" s="74" t="str">
        <f ca="1">IFERROR(__xludf.DUMMYFUNCTION("IF(REGEXMATCH(A15390,""wealth planning""),""Script 1"",""-"")"),"-")</f>
        <v>-</v>
      </c>
      <c r="C15390" s="74">
        <f t="shared" si="120"/>
        <v>0</v>
      </c>
      <c r="D15390" s="74">
        <f t="shared" si="121"/>
        <v>0</v>
      </c>
    </row>
    <row r="15391" spans="1:4">
      <c r="A15391" s="149">
        <v>45559</v>
      </c>
      <c r="B15391" s="74" t="str">
        <f ca="1">IFERROR(__xludf.DUMMYFUNCTION("IF(REGEXMATCH(A15391,""wealth planning""),""Script 1"",""-"")"),"#VALUE!")</f>
        <v>#VALUE!</v>
      </c>
      <c r="C15391" s="74" t="str">
        <f t="shared" si="120"/>
        <v>Mohamad Hairie Bin Yaacob</v>
      </c>
      <c r="D15391" s="74">
        <f t="shared" si="121"/>
        <v>0</v>
      </c>
    </row>
    <row r="15392" spans="1:4">
      <c r="A15392" s="149">
        <v>45559</v>
      </c>
      <c r="B15392" s="74" t="str">
        <f ca="1">IFERROR(__xludf.DUMMYFUNCTION("IF(REGEXMATCH(A15392,""wealth planning""),""Script 1"",""-"")"),"#VALUE!")</f>
        <v>#VALUE!</v>
      </c>
      <c r="C15392" s="149">
        <f t="shared" si="120"/>
        <v>45559</v>
      </c>
      <c r="D15392" s="74">
        <f t="shared" si="121"/>
        <v>0</v>
      </c>
    </row>
    <row r="15393" spans="1:4">
      <c r="A15393" s="74" t="s">
        <v>9158</v>
      </c>
      <c r="B15393" s="74" t="str">
        <f ca="1">IFERROR(__xludf.DUMMYFUNCTION("IF(REGEXMATCH(A15393,""wealth planning""),""Script 1"",""-"")"),"Script 1")</f>
        <v>Script 1</v>
      </c>
      <c r="C15393" s="149">
        <f t="shared" si="120"/>
        <v>45559</v>
      </c>
      <c r="D15393" s="74" t="str">
        <f t="shared" si="121"/>
        <v>Mohamad Hairie Bin Yaacob</v>
      </c>
    </row>
    <row r="15394" spans="1:4">
      <c r="A15394" s="74"/>
      <c r="B15394" s="74" t="str">
        <f ca="1">IFERROR(__xludf.DUMMYFUNCTION("IF(REGEXMATCH(A15394,""wealth planning""),""Script 1"",""-"")"),"-")</f>
        <v>-</v>
      </c>
      <c r="C15394" s="74" t="str">
        <f t="shared" si="120"/>
        <v>You: Hai assalamualaikum Hairie,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394" s="149">
        <f t="shared" si="121"/>
        <v>45559</v>
      </c>
    </row>
    <row r="15395" spans="1:4">
      <c r="B15395" s="74" t="str">
        <f ca="1">IFERROR(__xludf.DUMMYFUNCTION("IF(REGEXMATCH(A15395,""wealth planning""),""Script 1"",""-"")"),"-")</f>
        <v>-</v>
      </c>
      <c r="C15395" s="74">
        <f t="shared" si="120"/>
        <v>0</v>
      </c>
      <c r="D15395" s="149">
        <f t="shared" si="121"/>
        <v>45559</v>
      </c>
    </row>
    <row r="15396" spans="1:4">
      <c r="B15396" s="74" t="str">
        <f ca="1">IFERROR(__xludf.DUMMYFUNCTION("IF(REGEXMATCH(A15396,""wealth planning""),""Script 1"",""-"")"),"-")</f>
        <v>-</v>
      </c>
      <c r="C15396" s="74">
        <f t="shared" si="120"/>
        <v>0</v>
      </c>
      <c r="D15396" s="74" t="str">
        <f t="shared" si="121"/>
        <v>You: Hai assalamualaikum Hairie,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397" spans="1:4">
      <c r="B15397" s="74" t="str">
        <f ca="1">IFERROR(__xludf.DUMMYFUNCTION("IF(REGEXMATCH(A15397,""wealth planning""),""Script 1"",""-"")"),"-")</f>
        <v>-</v>
      </c>
      <c r="C15397" s="74">
        <f t="shared" si="120"/>
        <v>0</v>
      </c>
      <c r="D15397" s="74">
        <f t="shared" si="121"/>
        <v>0</v>
      </c>
    </row>
    <row r="15398" spans="1:4">
      <c r="A15398" s="74" t="s">
        <v>9161</v>
      </c>
      <c r="B15398" s="74" t="str">
        <f ca="1">IFERROR(__xludf.DUMMYFUNCTION("IF(REGEXMATCH(A15398,""wealth planning""),""Script 1"",""-"")"),"-")</f>
        <v>-</v>
      </c>
      <c r="C15398" s="74">
        <f t="shared" si="120"/>
        <v>0</v>
      </c>
      <c r="D15398" s="74">
        <f t="shared" si="121"/>
        <v>0</v>
      </c>
    </row>
    <row r="15399" spans="1:4">
      <c r="A15399" s="149">
        <v>45559</v>
      </c>
      <c r="B15399" s="74" t="str">
        <f ca="1">IFERROR(__xludf.DUMMYFUNCTION("IF(REGEXMATCH(A15399,""wealth planning""),""Script 1"",""-"")"),"#VALUE!")</f>
        <v>#VALUE!</v>
      </c>
      <c r="C15399" s="74" t="str">
        <f t="shared" si="120"/>
        <v>MUHAMMAD HAKEEM BIN SHAHRIN</v>
      </c>
      <c r="D15399" s="74">
        <f t="shared" si="121"/>
        <v>0</v>
      </c>
    </row>
    <row r="15400" spans="1:4">
      <c r="A15400" s="149">
        <v>45559</v>
      </c>
      <c r="B15400" s="74" t="str">
        <f ca="1">IFERROR(__xludf.DUMMYFUNCTION("IF(REGEXMATCH(A15400,""wealth planning""),""Script 1"",""-"")"),"#VALUE!")</f>
        <v>#VALUE!</v>
      </c>
      <c r="C15400" s="149">
        <f t="shared" si="120"/>
        <v>45559</v>
      </c>
      <c r="D15400" s="74">
        <f t="shared" si="121"/>
        <v>0</v>
      </c>
    </row>
    <row r="15401" spans="1:4">
      <c r="A15401" s="74" t="s">
        <v>9162</v>
      </c>
      <c r="B15401" s="74" t="str">
        <f ca="1">IFERROR(__xludf.DUMMYFUNCTION("IF(REGEXMATCH(A15401,""wealth planning""),""Script 1"",""-"")"),"Script 1")</f>
        <v>Script 1</v>
      </c>
      <c r="C15401" s="149">
        <f t="shared" si="120"/>
        <v>45559</v>
      </c>
      <c r="D15401" s="74" t="str">
        <f t="shared" si="121"/>
        <v>MUHAMMAD HAKEEM BIN SHAHRIN</v>
      </c>
    </row>
    <row r="15402" spans="1:4">
      <c r="A15402" s="74"/>
      <c r="B15402" s="74" t="str">
        <f ca="1">IFERROR(__xludf.DUMMYFUNCTION("IF(REGEXMATCH(A15402,""wealth planning""),""Script 1"",""-"")"),"-")</f>
        <v>-</v>
      </c>
      <c r="C15402" s="74" t="str">
        <f t="shared" si="120"/>
        <v>You: Hai assalamualaikum Hakeem,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402" s="149">
        <f t="shared" si="121"/>
        <v>45559</v>
      </c>
    </row>
    <row r="15403" spans="1:4">
      <c r="B15403" s="74" t="str">
        <f ca="1">IFERROR(__xludf.DUMMYFUNCTION("IF(REGEXMATCH(A15403,""wealth planning""),""Script 1"",""-"")"),"-")</f>
        <v>-</v>
      </c>
      <c r="C15403" s="74">
        <f t="shared" si="120"/>
        <v>0</v>
      </c>
      <c r="D15403" s="149">
        <f t="shared" si="121"/>
        <v>45559</v>
      </c>
    </row>
    <row r="15404" spans="1:4">
      <c r="B15404" s="74" t="str">
        <f ca="1">IFERROR(__xludf.DUMMYFUNCTION("IF(REGEXMATCH(A15404,""wealth planning""),""Script 1"",""-"")"),"-")</f>
        <v>-</v>
      </c>
      <c r="C15404" s="74">
        <f t="shared" si="120"/>
        <v>0</v>
      </c>
      <c r="D15404" s="74" t="str">
        <f t="shared" si="121"/>
        <v>You: Hai assalamualaikum Hakeem,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405" spans="1:4">
      <c r="A15405" s="74" t="s">
        <v>9164</v>
      </c>
      <c r="B15405" s="74" t="str">
        <f ca="1">IFERROR(__xludf.DUMMYFUNCTION("IF(REGEXMATCH(A15405,""wealth planning""),""Script 1"",""-"")"),"-")</f>
        <v>-</v>
      </c>
      <c r="C15405" s="74">
        <f t="shared" si="120"/>
        <v>0</v>
      </c>
      <c r="D15405" s="74">
        <f t="shared" si="121"/>
        <v>0</v>
      </c>
    </row>
    <row r="15406" spans="1:4">
      <c r="A15406" s="74" t="s">
        <v>9165</v>
      </c>
      <c r="B15406" s="74" t="str">
        <f ca="1">IFERROR(__xludf.DUMMYFUNCTION("IF(REGEXMATCH(A15406,""wealth planning""),""Script 1"",""-"")"),"-")</f>
        <v>-</v>
      </c>
      <c r="C15406" s="74" t="str">
        <f t="shared" si="120"/>
        <v>Amirul KhamarudinStatus is reachable</v>
      </c>
      <c r="D15406" s="74">
        <f t="shared" si="121"/>
        <v>0</v>
      </c>
    </row>
    <row r="15407" spans="1:4">
      <c r="A15407" s="149">
        <v>45559</v>
      </c>
      <c r="B15407" s="74" t="str">
        <f ca="1">IFERROR(__xludf.DUMMYFUNCTION("IF(REGEXMATCH(A15407,""wealth planning""),""Script 1"",""-"")"),"#VALUE!")</f>
        <v>#VALUE!</v>
      </c>
      <c r="C15407" s="74" t="str">
        <f t="shared" si="120"/>
        <v>Amirul Khamarudin</v>
      </c>
      <c r="D15407" s="74">
        <f t="shared" si="121"/>
        <v>0</v>
      </c>
    </row>
    <row r="15408" spans="1:4">
      <c r="A15408" s="149">
        <v>45559</v>
      </c>
      <c r="B15408" s="74" t="str">
        <f ca="1">IFERROR(__xludf.DUMMYFUNCTION("IF(REGEXMATCH(A15408,""wealth planning""),""Script 1"",""-"")"),"#VALUE!")</f>
        <v>#VALUE!</v>
      </c>
      <c r="C15408" s="149">
        <f t="shared" si="120"/>
        <v>45559</v>
      </c>
      <c r="D15408" s="74" t="str">
        <f t="shared" si="121"/>
        <v>Amirul KhamarudinStatus is reachable</v>
      </c>
    </row>
    <row r="15409" spans="1:4">
      <c r="A15409" s="74" t="s">
        <v>2914</v>
      </c>
      <c r="B15409" s="74" t="str">
        <f ca="1">IFERROR(__xludf.DUMMYFUNCTION("IF(REGEXMATCH(A15409,""wealth planning""),""Script 1"",""-"")"),"Script 1")</f>
        <v>Script 1</v>
      </c>
      <c r="C15409" s="149">
        <f t="shared" si="120"/>
        <v>45559</v>
      </c>
      <c r="D15409" s="74" t="str">
        <f t="shared" si="121"/>
        <v>Amirul Khamarudin</v>
      </c>
    </row>
    <row r="15410" spans="1:4">
      <c r="A15410" s="74"/>
      <c r="B15410" s="74" t="str">
        <f ca="1">IFERROR(__xludf.DUMMYFUNCTION("IF(REGEXMATCH(A15410,""wealth planning""),""Script 1"",""-"")"),"-")</f>
        <v>-</v>
      </c>
      <c r="C15410" s="74" t="str">
        <f t="shared" si="120"/>
        <v>You: Hai assalamualaikum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410" s="149">
        <f t="shared" si="121"/>
        <v>45559</v>
      </c>
    </row>
    <row r="15411" spans="1:4">
      <c r="B15411" s="74" t="str">
        <f ca="1">IFERROR(__xludf.DUMMYFUNCTION("IF(REGEXMATCH(A15411,""wealth planning""),""Script 1"",""-"")"),"-")</f>
        <v>-</v>
      </c>
      <c r="C15411" s="74">
        <f t="shared" si="120"/>
        <v>0</v>
      </c>
      <c r="D15411" s="149">
        <f t="shared" si="121"/>
        <v>45559</v>
      </c>
    </row>
    <row r="15412" spans="1:4">
      <c r="B15412" s="74" t="str">
        <f ca="1">IFERROR(__xludf.DUMMYFUNCTION("IF(REGEXMATCH(A15412,""wealth planning""),""Script 1"",""-"")"),"-")</f>
        <v>-</v>
      </c>
      <c r="C15412" s="74">
        <f t="shared" si="120"/>
        <v>0</v>
      </c>
      <c r="D15412" s="74" t="str">
        <f t="shared" si="121"/>
        <v>You: Hai assalamualaikum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413" spans="1:4">
      <c r="A15413" s="74" t="s">
        <v>9167</v>
      </c>
      <c r="B15413" s="74" t="str">
        <f ca="1">IFERROR(__xludf.DUMMYFUNCTION("IF(REGEXMATCH(A15413,""wealth planning""),""Script 1"",""-"")"),"-")</f>
        <v>-</v>
      </c>
      <c r="C15413" s="74">
        <f t="shared" si="120"/>
        <v>0</v>
      </c>
      <c r="D15413" s="74">
        <f t="shared" si="121"/>
        <v>0</v>
      </c>
    </row>
    <row r="15414" spans="1:4">
      <c r="A15414" s="74" t="s">
        <v>9168</v>
      </c>
      <c r="B15414" s="74" t="str">
        <f ca="1">IFERROR(__xludf.DUMMYFUNCTION("IF(REGEXMATCH(A15414,""wealth planning""),""Script 1"",""-"")"),"-")</f>
        <v>-</v>
      </c>
      <c r="C15414" s="74" t="str">
        <f t="shared" si="120"/>
        <v>Aiman HarithStatus is reachable</v>
      </c>
      <c r="D15414" s="74">
        <f t="shared" si="121"/>
        <v>0</v>
      </c>
    </row>
    <row r="15415" spans="1:4">
      <c r="A15415" s="149">
        <v>45559</v>
      </c>
      <c r="B15415" s="74" t="str">
        <f ca="1">IFERROR(__xludf.DUMMYFUNCTION("IF(REGEXMATCH(A15415,""wealth planning""),""Script 1"",""-"")"),"#VALUE!")</f>
        <v>#VALUE!</v>
      </c>
      <c r="C15415" s="74" t="str">
        <f t="shared" si="120"/>
        <v>Aiman Harith</v>
      </c>
      <c r="D15415" s="74">
        <f t="shared" si="121"/>
        <v>0</v>
      </c>
    </row>
    <row r="15416" spans="1:4">
      <c r="A15416" s="149">
        <v>45559</v>
      </c>
      <c r="B15416" s="74" t="str">
        <f ca="1">IFERROR(__xludf.DUMMYFUNCTION("IF(REGEXMATCH(A15416,""wealth planning""),""Script 1"",""-"")"),"#VALUE!")</f>
        <v>#VALUE!</v>
      </c>
      <c r="C15416" s="149">
        <f t="shared" si="120"/>
        <v>45559</v>
      </c>
      <c r="D15416" s="74" t="str">
        <f t="shared" si="121"/>
        <v>Aiman HarithStatus is reachable</v>
      </c>
    </row>
    <row r="15417" spans="1:4">
      <c r="A15417" s="74" t="s">
        <v>2821</v>
      </c>
      <c r="B15417" s="74" t="str">
        <f ca="1">IFERROR(__xludf.DUMMYFUNCTION("IF(REGEXMATCH(A15417,""wealth planning""),""Script 1"",""-"")"),"Script 1")</f>
        <v>Script 1</v>
      </c>
      <c r="C15417" s="149">
        <f t="shared" si="120"/>
        <v>45559</v>
      </c>
      <c r="D15417" s="74" t="str">
        <f t="shared" si="121"/>
        <v>Aiman Harith</v>
      </c>
    </row>
    <row r="15418" spans="1:4">
      <c r="A15418" s="74"/>
      <c r="B15418" s="74" t="str">
        <f ca="1">IFERROR(__xludf.DUMMYFUNCTION("IF(REGEXMATCH(A15418,""wealth planning""),""Script 1"",""-"")"),"-")</f>
        <v>-</v>
      </c>
      <c r="C15418" s="74" t="str">
        <f t="shared" si="120"/>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418" s="149">
        <f t="shared" si="121"/>
        <v>45559</v>
      </c>
    </row>
    <row r="15419" spans="1:4">
      <c r="B15419" s="74" t="str">
        <f ca="1">IFERROR(__xludf.DUMMYFUNCTION("IF(REGEXMATCH(A15419,""wealth planning""),""Script 1"",""-"")"),"-")</f>
        <v>-</v>
      </c>
      <c r="C15419" s="74">
        <f t="shared" si="120"/>
        <v>0</v>
      </c>
      <c r="D15419" s="149">
        <f t="shared" si="121"/>
        <v>45559</v>
      </c>
    </row>
    <row r="15420" spans="1:4">
      <c r="B15420" s="74" t="str">
        <f ca="1">IFERROR(__xludf.DUMMYFUNCTION("IF(REGEXMATCH(A15420,""wealth planning""),""Script 1"",""-"")"),"-")</f>
        <v>-</v>
      </c>
      <c r="C15420" s="74">
        <f t="shared" si="120"/>
        <v>0</v>
      </c>
      <c r="D15420" s="74" t="str">
        <f t="shared" si="121"/>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421" spans="1:4">
      <c r="B15421" s="74" t="str">
        <f ca="1">IFERROR(__xludf.DUMMYFUNCTION("IF(REGEXMATCH(A15421,""wealth planning""),""Script 1"",""-"")"),"-")</f>
        <v>-</v>
      </c>
      <c r="C15421" s="74">
        <f t="shared" si="120"/>
        <v>0</v>
      </c>
      <c r="D15421" s="74">
        <f t="shared" si="121"/>
        <v>0</v>
      </c>
    </row>
    <row r="15422" spans="1:4">
      <c r="A15422" s="74" t="s">
        <v>9171</v>
      </c>
      <c r="B15422" s="74" t="str">
        <f ca="1">IFERROR(__xludf.DUMMYFUNCTION("IF(REGEXMATCH(A15422,""wealth planning""),""Script 1"",""-"")"),"-")</f>
        <v>-</v>
      </c>
      <c r="C15422" s="74">
        <f t="shared" si="120"/>
        <v>0</v>
      </c>
      <c r="D15422" s="74">
        <f t="shared" si="121"/>
        <v>0</v>
      </c>
    </row>
    <row r="15423" spans="1:4">
      <c r="A15423" s="149">
        <v>45559</v>
      </c>
      <c r="B15423" s="74" t="str">
        <f ca="1">IFERROR(__xludf.DUMMYFUNCTION("IF(REGEXMATCH(A15423,""wealth planning""),""Script 1"",""-"")"),"#VALUE!")</f>
        <v>#VALUE!</v>
      </c>
      <c r="C15423" s="74" t="str">
        <f t="shared" si="120"/>
        <v>Nur Athirah Khalid</v>
      </c>
      <c r="D15423" s="74">
        <f t="shared" si="121"/>
        <v>0</v>
      </c>
    </row>
    <row r="15424" spans="1:4">
      <c r="A15424" s="149">
        <v>45559</v>
      </c>
      <c r="B15424" s="74" t="str">
        <f ca="1">IFERROR(__xludf.DUMMYFUNCTION("IF(REGEXMATCH(A15424,""wealth planning""),""Script 1"",""-"")"),"#VALUE!")</f>
        <v>#VALUE!</v>
      </c>
      <c r="C15424" s="149">
        <f t="shared" si="120"/>
        <v>45559</v>
      </c>
      <c r="D15424" s="74">
        <f t="shared" si="121"/>
        <v>0</v>
      </c>
    </row>
    <row r="15425" spans="1:4">
      <c r="A15425" s="74" t="s">
        <v>3411</v>
      </c>
      <c r="B15425" s="74" t="str">
        <f ca="1">IFERROR(__xludf.DUMMYFUNCTION("IF(REGEXMATCH(A15425,""wealth planning""),""Script 1"",""-"")"),"Script 1")</f>
        <v>Script 1</v>
      </c>
      <c r="C15425" s="149">
        <f t="shared" si="120"/>
        <v>45559</v>
      </c>
      <c r="D15425" s="74" t="str">
        <f t="shared" si="121"/>
        <v>Nur Athirah Khalid</v>
      </c>
    </row>
    <row r="15426" spans="1:4">
      <c r="A15426" s="74"/>
      <c r="B15426" s="74" t="str">
        <f ca="1">IFERROR(__xludf.DUMMYFUNCTION("IF(REGEXMATCH(A15426,""wealth planning""),""Script 1"",""-"")"),"-")</f>
        <v>-</v>
      </c>
      <c r="C15426" s="74" t="str">
        <f t="shared" si="120"/>
        <v>You: Hai assalamualaikum Athirah,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426" s="149">
        <f t="shared" si="121"/>
        <v>45559</v>
      </c>
    </row>
    <row r="15427" spans="1:4">
      <c r="B15427" s="74" t="str">
        <f ca="1">IFERROR(__xludf.DUMMYFUNCTION("IF(REGEXMATCH(A15427,""wealth planning""),""Script 1"",""-"")"),"-")</f>
        <v>-</v>
      </c>
      <c r="C15427" s="74">
        <f t="shared" si="120"/>
        <v>0</v>
      </c>
      <c r="D15427" s="149">
        <f t="shared" si="121"/>
        <v>45559</v>
      </c>
    </row>
    <row r="15428" spans="1:4">
      <c r="B15428" s="74" t="str">
        <f ca="1">IFERROR(__xludf.DUMMYFUNCTION("IF(REGEXMATCH(A15428,""wealth planning""),""Script 1"",""-"")"),"-")</f>
        <v>-</v>
      </c>
      <c r="C15428" s="74">
        <f t="shared" si="120"/>
        <v>0</v>
      </c>
      <c r="D15428" s="74" t="str">
        <f t="shared" si="121"/>
        <v>You: Hai assalamualaikum Athirah,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429" spans="1:4">
      <c r="A15429" s="74" t="s">
        <v>7977</v>
      </c>
      <c r="B15429" s="74" t="str">
        <f ca="1">IFERROR(__xludf.DUMMYFUNCTION("IF(REGEXMATCH(A15429,""wealth planning""),""Script 1"",""-"")"),"-")</f>
        <v>-</v>
      </c>
      <c r="C15429" s="74">
        <f t="shared" si="120"/>
        <v>0</v>
      </c>
      <c r="D15429" s="74">
        <f t="shared" si="121"/>
        <v>0</v>
      </c>
    </row>
    <row r="15430" spans="1:4">
      <c r="A15430" s="74" t="s">
        <v>7978</v>
      </c>
      <c r="B15430" s="74" t="str">
        <f ca="1">IFERROR(__xludf.DUMMYFUNCTION("IF(REGEXMATCH(A15430,""wealth planning""),""Script 1"",""-"")"),"-")</f>
        <v>-</v>
      </c>
      <c r="C15430" s="74" t="str">
        <f t="shared" si="120"/>
        <v>Nurul AinStatus is reachable</v>
      </c>
      <c r="D15430" s="74">
        <f t="shared" si="121"/>
        <v>0</v>
      </c>
    </row>
    <row r="15431" spans="1:4">
      <c r="A15431" s="149">
        <v>45559</v>
      </c>
      <c r="B15431" s="74" t="str">
        <f ca="1">IFERROR(__xludf.DUMMYFUNCTION("IF(REGEXMATCH(A15431,""wealth planning""),""Script 1"",""-"")"),"#VALUE!")</f>
        <v>#VALUE!</v>
      </c>
      <c r="C15431" s="74" t="str">
        <f t="shared" si="120"/>
        <v>Nurul Ain</v>
      </c>
      <c r="D15431" s="74">
        <f t="shared" si="121"/>
        <v>0</v>
      </c>
    </row>
    <row r="15432" spans="1:4">
      <c r="A15432" s="149">
        <v>45559</v>
      </c>
      <c r="B15432" s="74" t="str">
        <f ca="1">IFERROR(__xludf.DUMMYFUNCTION("IF(REGEXMATCH(A15432,""wealth planning""),""Script 1"",""-"")"),"#VALUE!")</f>
        <v>#VALUE!</v>
      </c>
      <c r="C15432" s="149">
        <f t="shared" si="120"/>
        <v>45559</v>
      </c>
      <c r="D15432" s="74" t="str">
        <f t="shared" si="121"/>
        <v>Nurul AinStatus is reachable</v>
      </c>
    </row>
    <row r="15433" spans="1:4">
      <c r="A15433" s="74" t="s">
        <v>2809</v>
      </c>
      <c r="B15433" s="74" t="str">
        <f ca="1">IFERROR(__xludf.DUMMYFUNCTION("IF(REGEXMATCH(A15433,""wealth planning""),""Script 1"",""-"")"),"Script 1")</f>
        <v>Script 1</v>
      </c>
      <c r="C15433" s="149">
        <f t="shared" si="120"/>
        <v>45559</v>
      </c>
      <c r="D15433" s="74" t="str">
        <f t="shared" si="121"/>
        <v>Nurul Ain</v>
      </c>
    </row>
    <row r="15434" spans="1:4">
      <c r="A15434" s="74"/>
      <c r="B15434" s="74" t="str">
        <f ca="1">IFERROR(__xludf.DUMMYFUNCTION("IF(REGEXMATCH(A15434,""wealth planning""),""Script 1"",""-"")"),"-")</f>
        <v>-</v>
      </c>
      <c r="C15434" s="74" t="str">
        <f t="shared" si="120"/>
        <v>You: Hai assalamualaikum Nurul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434" s="149">
        <f t="shared" si="121"/>
        <v>45559</v>
      </c>
    </row>
    <row r="15435" spans="1:4">
      <c r="B15435" s="74" t="str">
        <f ca="1">IFERROR(__xludf.DUMMYFUNCTION("IF(REGEXMATCH(A15435,""wealth planning""),""Script 1"",""-"")"),"-")</f>
        <v>-</v>
      </c>
      <c r="C15435" s="74">
        <f t="shared" si="120"/>
        <v>0</v>
      </c>
      <c r="D15435" s="149">
        <f t="shared" si="121"/>
        <v>45559</v>
      </c>
    </row>
    <row r="15436" spans="1:4">
      <c r="B15436" s="74" t="str">
        <f ca="1">IFERROR(__xludf.DUMMYFUNCTION("IF(REGEXMATCH(A15436,""wealth planning""),""Script 1"",""-"")"),"-")</f>
        <v>-</v>
      </c>
      <c r="C15436" s="74">
        <f t="shared" si="120"/>
        <v>0</v>
      </c>
      <c r="D15436" s="74" t="str">
        <f t="shared" si="121"/>
        <v>You: Hai assalamualaikum Nurul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437" spans="1:4">
      <c r="B15437" s="74" t="str">
        <f ca="1">IFERROR(__xludf.DUMMYFUNCTION("IF(REGEXMATCH(A15437,""wealth planning""),""Script 1"",""-"")"),"-")</f>
        <v>-</v>
      </c>
      <c r="C15437" s="74">
        <f t="shared" si="120"/>
        <v>0</v>
      </c>
      <c r="D15437" s="74">
        <f t="shared" si="121"/>
        <v>0</v>
      </c>
    </row>
    <row r="15438" spans="1:4">
      <c r="A15438" s="74" t="s">
        <v>9174</v>
      </c>
      <c r="B15438" s="74" t="str">
        <f ca="1">IFERROR(__xludf.DUMMYFUNCTION("IF(REGEXMATCH(A15438,""wealth planning""),""Script 1"",""-"")"),"-")</f>
        <v>-</v>
      </c>
      <c r="C15438" s="74">
        <f t="shared" si="120"/>
        <v>0</v>
      </c>
      <c r="D15438" s="74">
        <f t="shared" si="121"/>
        <v>0</v>
      </c>
    </row>
    <row r="15439" spans="1:4">
      <c r="A15439" s="149">
        <v>45559</v>
      </c>
      <c r="B15439" s="74" t="str">
        <f ca="1">IFERROR(__xludf.DUMMYFUNCTION("IF(REGEXMATCH(A15439,""wealth planning""),""Script 1"",""-"")"),"#VALUE!")</f>
        <v>#VALUE!</v>
      </c>
      <c r="C15439" s="74" t="str">
        <f t="shared" si="120"/>
        <v>Muhammad Hafiz Fazrishah</v>
      </c>
      <c r="D15439" s="74">
        <f t="shared" si="121"/>
        <v>0</v>
      </c>
    </row>
    <row r="15440" spans="1:4">
      <c r="A15440" s="149">
        <v>45559</v>
      </c>
      <c r="B15440" s="74" t="str">
        <f ca="1">IFERROR(__xludf.DUMMYFUNCTION("IF(REGEXMATCH(A15440,""wealth planning""),""Script 1"",""-"")"),"#VALUE!")</f>
        <v>#VALUE!</v>
      </c>
      <c r="C15440" s="149">
        <f t="shared" si="120"/>
        <v>45559</v>
      </c>
      <c r="D15440" s="74">
        <f t="shared" si="121"/>
        <v>0</v>
      </c>
    </row>
    <row r="15441" spans="1:4">
      <c r="A15441" s="74" t="s">
        <v>3754</v>
      </c>
      <c r="B15441" s="74" t="str">
        <f ca="1">IFERROR(__xludf.DUMMYFUNCTION("IF(REGEXMATCH(A15441,""wealth planning""),""Script 1"",""-"")"),"Script 1")</f>
        <v>Script 1</v>
      </c>
      <c r="C15441" s="149">
        <f t="shared" si="120"/>
        <v>45559</v>
      </c>
      <c r="D15441" s="74" t="str">
        <f t="shared" si="121"/>
        <v>Muhammad Hafiz Fazrishah</v>
      </c>
    </row>
    <row r="15442" spans="1:4">
      <c r="A15442" s="74"/>
      <c r="B15442" s="74" t="str">
        <f ca="1">IFERROR(__xludf.DUMMYFUNCTION("IF(REGEXMATCH(A15442,""wealth planning""),""Script 1"",""-"")"),"-")</f>
        <v>-</v>
      </c>
      <c r="C15442" s="74" t="str">
        <f t="shared" si="120"/>
        <v>You: Hai assalamualaikum Hafiz,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442" s="149">
        <f t="shared" si="121"/>
        <v>45559</v>
      </c>
    </row>
    <row r="15443" spans="1:4">
      <c r="B15443" s="74" t="str">
        <f ca="1">IFERROR(__xludf.DUMMYFUNCTION("IF(REGEXMATCH(A15443,""wealth planning""),""Script 1"",""-"")"),"-")</f>
        <v>-</v>
      </c>
      <c r="C15443" s="74">
        <f t="shared" si="120"/>
        <v>0</v>
      </c>
      <c r="D15443" s="149">
        <f t="shared" si="121"/>
        <v>45559</v>
      </c>
    </row>
    <row r="15444" spans="1:4">
      <c r="B15444" s="74" t="str">
        <f ca="1">IFERROR(__xludf.DUMMYFUNCTION("IF(REGEXMATCH(A15444,""wealth planning""),""Script 1"",""-"")"),"-")</f>
        <v>-</v>
      </c>
      <c r="C15444" s="74">
        <f t="shared" si="120"/>
        <v>0</v>
      </c>
      <c r="D15444" s="74" t="str">
        <f t="shared" si="121"/>
        <v>You: Hai assalamualaikum Hafiz,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445" spans="1:4">
      <c r="B15445" s="74" t="str">
        <f ca="1">IFERROR(__xludf.DUMMYFUNCTION("IF(REGEXMATCH(A15445,""wealth planning""),""Script 1"",""-"")"),"-")</f>
        <v>-</v>
      </c>
      <c r="C15445" s="74">
        <f t="shared" si="120"/>
        <v>0</v>
      </c>
      <c r="D15445" s="74">
        <f t="shared" si="121"/>
        <v>0</v>
      </c>
    </row>
    <row r="15446" spans="1:4">
      <c r="A15446" s="74" t="s">
        <v>9177</v>
      </c>
      <c r="B15446" s="74" t="str">
        <f ca="1">IFERROR(__xludf.DUMMYFUNCTION("IF(REGEXMATCH(A15446,""wealth planning""),""Script 1"",""-"")"),"-")</f>
        <v>-</v>
      </c>
      <c r="C15446" s="74">
        <f t="shared" si="120"/>
        <v>0</v>
      </c>
      <c r="D15446" s="74">
        <f t="shared" si="121"/>
        <v>0</v>
      </c>
    </row>
    <row r="15447" spans="1:4">
      <c r="A15447" s="149">
        <v>45559</v>
      </c>
      <c r="B15447" s="74" t="str">
        <f ca="1">IFERROR(__xludf.DUMMYFUNCTION("IF(REGEXMATCH(A15447,""wealth planning""),""Script 1"",""-"")"),"#VALUE!")</f>
        <v>#VALUE!</v>
      </c>
      <c r="C15447" s="74" t="str">
        <f t="shared" si="120"/>
        <v>Hafeeq Aizat</v>
      </c>
      <c r="D15447" s="74">
        <f t="shared" si="121"/>
        <v>0</v>
      </c>
    </row>
    <row r="15448" spans="1:4">
      <c r="A15448" s="149">
        <v>45559</v>
      </c>
      <c r="B15448" s="74" t="str">
        <f ca="1">IFERROR(__xludf.DUMMYFUNCTION("IF(REGEXMATCH(A15448,""wealth planning""),""Script 1"",""-"")"),"#VALUE!")</f>
        <v>#VALUE!</v>
      </c>
      <c r="C15448" s="149">
        <f t="shared" si="120"/>
        <v>45559</v>
      </c>
      <c r="D15448" s="74">
        <f t="shared" si="121"/>
        <v>0</v>
      </c>
    </row>
    <row r="15449" spans="1:4">
      <c r="A15449" s="74" t="s">
        <v>9178</v>
      </c>
      <c r="B15449" s="74" t="str">
        <f ca="1">IFERROR(__xludf.DUMMYFUNCTION("IF(REGEXMATCH(A15449,""wealth planning""),""Script 1"",""-"")"),"Script 1")</f>
        <v>Script 1</v>
      </c>
      <c r="C15449" s="149">
        <f t="shared" si="120"/>
        <v>45559</v>
      </c>
      <c r="D15449" s="74" t="str">
        <f t="shared" si="121"/>
        <v>Hafeeq Aizat</v>
      </c>
    </row>
    <row r="15450" spans="1:4">
      <c r="A15450" s="74"/>
      <c r="B15450" s="74" t="str">
        <f ca="1">IFERROR(__xludf.DUMMYFUNCTION("IF(REGEXMATCH(A15450,""wealth planning""),""Script 1"",""-"")"),"-")</f>
        <v>-</v>
      </c>
      <c r="C15450" s="74" t="str">
        <f t="shared" si="120"/>
        <v>You: Hai assalamualaikum Hafeeq,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450" s="149">
        <f t="shared" si="121"/>
        <v>45559</v>
      </c>
    </row>
    <row r="15451" spans="1:4">
      <c r="B15451" s="74" t="str">
        <f ca="1">IFERROR(__xludf.DUMMYFUNCTION("IF(REGEXMATCH(A15451,""wealth planning""),""Script 1"",""-"")"),"-")</f>
        <v>-</v>
      </c>
      <c r="C15451" s="74">
        <f t="shared" si="120"/>
        <v>0</v>
      </c>
      <c r="D15451" s="149">
        <f t="shared" si="121"/>
        <v>45559</v>
      </c>
    </row>
    <row r="15452" spans="1:4">
      <c r="B15452" s="74" t="str">
        <f ca="1">IFERROR(__xludf.DUMMYFUNCTION("IF(REGEXMATCH(A15452,""wealth planning""),""Script 1"",""-"")"),"-")</f>
        <v>-</v>
      </c>
      <c r="C15452" s="74">
        <f t="shared" si="120"/>
        <v>0</v>
      </c>
      <c r="D15452" s="74" t="str">
        <f t="shared" si="121"/>
        <v>You: Hai assalamualaikum Hafeeq,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453" spans="1:4">
      <c r="A15453" s="74" t="s">
        <v>9180</v>
      </c>
      <c r="B15453" s="74" t="str">
        <f ca="1">IFERROR(__xludf.DUMMYFUNCTION("IF(REGEXMATCH(A15453,""wealth planning""),""Script 1"",""-"")"),"-")</f>
        <v>-</v>
      </c>
      <c r="C15453" s="74">
        <f t="shared" si="120"/>
        <v>0</v>
      </c>
      <c r="D15453" s="74">
        <f t="shared" si="121"/>
        <v>0</v>
      </c>
    </row>
    <row r="15454" spans="1:4">
      <c r="A15454" s="74" t="s">
        <v>9180</v>
      </c>
      <c r="B15454" s="74" t="str">
        <f ca="1">IFERROR(__xludf.DUMMYFUNCTION("IF(REGEXMATCH(A15454,""wealth planning""),""Script 1"",""-"")"),"-")</f>
        <v>-</v>
      </c>
      <c r="C15454" s="74" t="str">
        <f t="shared" si="120"/>
        <v>Nisa Nasuha</v>
      </c>
      <c r="D15454" s="74">
        <f t="shared" si="121"/>
        <v>0</v>
      </c>
    </row>
    <row r="15455" spans="1:4">
      <c r="A15455" s="149">
        <v>45559</v>
      </c>
      <c r="B15455" s="74" t="str">
        <f ca="1">IFERROR(__xludf.DUMMYFUNCTION("IF(REGEXMATCH(A15455,""wealth planning""),""Script 1"",""-"")"),"#VALUE!")</f>
        <v>#VALUE!</v>
      </c>
      <c r="C15455" s="74" t="str">
        <f t="shared" si="120"/>
        <v>Nisa Nasuha</v>
      </c>
      <c r="D15455" s="74">
        <f t="shared" si="121"/>
        <v>0</v>
      </c>
    </row>
    <row r="15456" spans="1:4">
      <c r="A15456" s="149">
        <v>45559</v>
      </c>
      <c r="B15456" s="74" t="str">
        <f ca="1">IFERROR(__xludf.DUMMYFUNCTION("IF(REGEXMATCH(A15456,""wealth planning""),""Script 1"",""-"")"),"#VALUE!")</f>
        <v>#VALUE!</v>
      </c>
      <c r="C15456" s="149">
        <f t="shared" si="120"/>
        <v>45559</v>
      </c>
      <c r="D15456" s="74" t="str">
        <f t="shared" si="121"/>
        <v>Nisa Nasuha</v>
      </c>
    </row>
    <row r="15457" spans="1:4">
      <c r="A15457" s="74" t="s">
        <v>9181</v>
      </c>
      <c r="B15457" s="74" t="str">
        <f ca="1">IFERROR(__xludf.DUMMYFUNCTION("IF(REGEXMATCH(A15457,""wealth planning""),""Script 1"",""-"")"),"Script 1")</f>
        <v>Script 1</v>
      </c>
      <c r="C15457" s="149">
        <f t="shared" si="120"/>
        <v>45559</v>
      </c>
      <c r="D15457" s="74" t="str">
        <f t="shared" si="121"/>
        <v>Nisa Nasuha</v>
      </c>
    </row>
    <row r="15458" spans="1:4">
      <c r="A15458" s="74"/>
      <c r="B15458" s="74" t="str">
        <f ca="1">IFERROR(__xludf.DUMMYFUNCTION("IF(REGEXMATCH(A15458,""wealth planning""),""Script 1"",""-"")"),"-")</f>
        <v>-</v>
      </c>
      <c r="C15458" s="74" t="str">
        <f t="shared" si="120"/>
        <v>You: Hai assalamualaikum Nisa Nasuha,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458" s="149">
        <f t="shared" si="121"/>
        <v>45559</v>
      </c>
    </row>
    <row r="15459" spans="1:4">
      <c r="B15459" s="74" t="str">
        <f ca="1">IFERROR(__xludf.DUMMYFUNCTION("IF(REGEXMATCH(A15459,""wealth planning""),""Script 1"",""-"")"),"-")</f>
        <v>-</v>
      </c>
      <c r="C15459" s="74">
        <f t="shared" si="120"/>
        <v>0</v>
      </c>
      <c r="D15459" s="149">
        <f t="shared" si="121"/>
        <v>45559</v>
      </c>
    </row>
    <row r="15460" spans="1:4">
      <c r="B15460" s="74" t="str">
        <f ca="1">IFERROR(__xludf.DUMMYFUNCTION("IF(REGEXMATCH(A15460,""wealth planning""),""Script 1"",""-"")"),"-")</f>
        <v>-</v>
      </c>
      <c r="C15460" s="74">
        <f t="shared" si="120"/>
        <v>0</v>
      </c>
      <c r="D15460" s="74" t="str">
        <f t="shared" si="121"/>
        <v>You: Hai assalamualaikum Nisa Nasuha,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461" spans="1:4">
      <c r="B15461" s="74" t="str">
        <f ca="1">IFERROR(__xludf.DUMMYFUNCTION("IF(REGEXMATCH(A15461,""wealth planning""),""Script 1"",""-"")"),"-")</f>
        <v>-</v>
      </c>
      <c r="C15461" s="74">
        <f t="shared" si="120"/>
        <v>0</v>
      </c>
      <c r="D15461" s="74">
        <f t="shared" si="121"/>
        <v>0</v>
      </c>
    </row>
    <row r="15462" spans="1:4">
      <c r="A15462" s="74" t="s">
        <v>9184</v>
      </c>
      <c r="B15462" s="74" t="str">
        <f ca="1">IFERROR(__xludf.DUMMYFUNCTION("IF(REGEXMATCH(A15462,""wealth planning""),""Script 1"",""-"")"),"-")</f>
        <v>-</v>
      </c>
      <c r="C15462" s="74">
        <f t="shared" si="120"/>
        <v>0</v>
      </c>
      <c r="D15462" s="74">
        <f t="shared" si="121"/>
        <v>0</v>
      </c>
    </row>
    <row r="15463" spans="1:4">
      <c r="A15463" s="149">
        <v>45559</v>
      </c>
      <c r="B15463" s="74" t="str">
        <f ca="1">IFERROR(__xludf.DUMMYFUNCTION("IF(REGEXMATCH(A15463,""wealth planning""),""Script 1"",""-"")"),"#VALUE!")</f>
        <v>#VALUE!</v>
      </c>
      <c r="C15463" s="74" t="str">
        <f t="shared" si="120"/>
        <v>Syahida Ayub</v>
      </c>
      <c r="D15463" s="74">
        <f t="shared" si="121"/>
        <v>0</v>
      </c>
    </row>
    <row r="15464" spans="1:4">
      <c r="A15464" s="149">
        <v>45559</v>
      </c>
      <c r="B15464" s="74" t="str">
        <f ca="1">IFERROR(__xludf.DUMMYFUNCTION("IF(REGEXMATCH(A15464,""wealth planning""),""Script 1"",""-"")"),"#VALUE!")</f>
        <v>#VALUE!</v>
      </c>
      <c r="C15464" s="149">
        <f t="shared" si="120"/>
        <v>45559</v>
      </c>
      <c r="D15464" s="74">
        <f t="shared" si="121"/>
        <v>0</v>
      </c>
    </row>
    <row r="15465" spans="1:4">
      <c r="A15465" s="74" t="s">
        <v>5254</v>
      </c>
      <c r="B15465" s="74" t="str">
        <f ca="1">IFERROR(__xludf.DUMMYFUNCTION("IF(REGEXMATCH(A15465,""wealth planning""),""Script 1"",""-"")"),"Script 1")</f>
        <v>Script 1</v>
      </c>
      <c r="C15465" s="149">
        <f t="shared" si="120"/>
        <v>45559</v>
      </c>
      <c r="D15465" s="74" t="str">
        <f t="shared" si="121"/>
        <v>Syahida Ayub</v>
      </c>
    </row>
    <row r="15466" spans="1:4">
      <c r="A15466" s="74"/>
      <c r="B15466" s="74" t="str">
        <f ca="1">IFERROR(__xludf.DUMMYFUNCTION("IF(REGEXMATCH(A15466,""wealth planning""),""Script 1"",""-"")"),"-")</f>
        <v>-</v>
      </c>
      <c r="C15466" s="74" t="str">
        <f t="shared" si="120"/>
        <v>You: Hai assalamualaikum Syahida,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466" s="149">
        <f t="shared" si="121"/>
        <v>45559</v>
      </c>
    </row>
    <row r="15467" spans="1:4">
      <c r="B15467" s="74" t="str">
        <f ca="1">IFERROR(__xludf.DUMMYFUNCTION("IF(REGEXMATCH(A15467,""wealth planning""),""Script 1"",""-"")"),"-")</f>
        <v>-</v>
      </c>
      <c r="C15467" s="74">
        <f t="shared" si="120"/>
        <v>0</v>
      </c>
      <c r="D15467" s="149">
        <f t="shared" si="121"/>
        <v>45559</v>
      </c>
    </row>
    <row r="15468" spans="1:4">
      <c r="B15468" s="74" t="str">
        <f ca="1">IFERROR(__xludf.DUMMYFUNCTION("IF(REGEXMATCH(A15468,""wealth planning""),""Script 1"",""-"")"),"-")</f>
        <v>-</v>
      </c>
      <c r="C15468" s="74">
        <f t="shared" si="120"/>
        <v>0</v>
      </c>
      <c r="D15468" s="74" t="str">
        <f t="shared" si="121"/>
        <v>You: Hai assalamualaikum Syahida,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469" spans="1:4">
      <c r="A15469" s="74" t="s">
        <v>9186</v>
      </c>
      <c r="B15469" s="74" t="str">
        <f ca="1">IFERROR(__xludf.DUMMYFUNCTION("IF(REGEXMATCH(A15469,""wealth planning""),""Script 1"",""-"")"),"-")</f>
        <v>-</v>
      </c>
      <c r="C15469" s="74">
        <f t="shared" si="120"/>
        <v>0</v>
      </c>
      <c r="D15469" s="74">
        <f t="shared" si="121"/>
        <v>0</v>
      </c>
    </row>
    <row r="15470" spans="1:4">
      <c r="A15470" s="74" t="s">
        <v>9187</v>
      </c>
      <c r="B15470" s="74" t="str">
        <f ca="1">IFERROR(__xludf.DUMMYFUNCTION("IF(REGEXMATCH(A15470,""wealth planning""),""Script 1"",""-"")"),"-")</f>
        <v>-</v>
      </c>
      <c r="C15470" s="74" t="str">
        <f t="shared" si="120"/>
        <v>Hidayah RosdiStatus is reachable</v>
      </c>
      <c r="D15470" s="74">
        <f t="shared" si="121"/>
        <v>0</v>
      </c>
    </row>
    <row r="15471" spans="1:4">
      <c r="A15471" s="149">
        <v>45559</v>
      </c>
      <c r="B15471" s="74" t="str">
        <f ca="1">IFERROR(__xludf.DUMMYFUNCTION("IF(REGEXMATCH(A15471,""wealth planning""),""Script 1"",""-"")"),"#VALUE!")</f>
        <v>#VALUE!</v>
      </c>
      <c r="C15471" s="74" t="str">
        <f t="shared" si="120"/>
        <v>Hidayah Rosdi</v>
      </c>
      <c r="D15471" s="74">
        <f t="shared" si="121"/>
        <v>0</v>
      </c>
    </row>
    <row r="15472" spans="1:4">
      <c r="A15472" s="149">
        <v>45559</v>
      </c>
      <c r="B15472" s="74" t="str">
        <f ca="1">IFERROR(__xludf.DUMMYFUNCTION("IF(REGEXMATCH(A15472,""wealth planning""),""Script 1"",""-"")"),"#VALUE!")</f>
        <v>#VALUE!</v>
      </c>
      <c r="C15472" s="149">
        <f t="shared" si="120"/>
        <v>45559</v>
      </c>
      <c r="D15472" s="74" t="str">
        <f t="shared" si="121"/>
        <v>Hidayah RosdiStatus is reachable</v>
      </c>
    </row>
    <row r="15473" spans="1:4">
      <c r="A15473" s="74" t="s">
        <v>9188</v>
      </c>
      <c r="B15473" s="74" t="str">
        <f ca="1">IFERROR(__xludf.DUMMYFUNCTION("IF(REGEXMATCH(A15473,""wealth planning""),""Script 1"",""-"")"),"Script 1")</f>
        <v>Script 1</v>
      </c>
      <c r="C15473" s="149">
        <f t="shared" si="120"/>
        <v>45559</v>
      </c>
      <c r="D15473" s="74" t="str">
        <f t="shared" si="121"/>
        <v>Hidayah Rosdi</v>
      </c>
    </row>
    <row r="15474" spans="1:4">
      <c r="A15474" s="74"/>
      <c r="B15474" s="74" t="str">
        <f ca="1">IFERROR(__xludf.DUMMYFUNCTION("IF(REGEXMATCH(A15474,""wealth planning""),""Script 1"",""-"")"),"-")</f>
        <v>-</v>
      </c>
      <c r="C15474" s="74" t="str">
        <f t="shared" si="120"/>
        <v>You: Hai assalamualaikum Nur Hidayah,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474" s="149">
        <f t="shared" si="121"/>
        <v>45559</v>
      </c>
    </row>
    <row r="15475" spans="1:4">
      <c r="B15475" s="74" t="str">
        <f ca="1">IFERROR(__xludf.DUMMYFUNCTION("IF(REGEXMATCH(A15475,""wealth planning""),""Script 1"",""-"")"),"-")</f>
        <v>-</v>
      </c>
      <c r="C15475" s="74">
        <f t="shared" si="120"/>
        <v>0</v>
      </c>
      <c r="D15475" s="149">
        <f t="shared" si="121"/>
        <v>45559</v>
      </c>
    </row>
    <row r="15476" spans="1:4">
      <c r="B15476" s="74" t="str">
        <f ca="1">IFERROR(__xludf.DUMMYFUNCTION("IF(REGEXMATCH(A15476,""wealth planning""),""Script 1"",""-"")"),"-")</f>
        <v>-</v>
      </c>
      <c r="C15476" s="74">
        <f t="shared" si="120"/>
        <v>0</v>
      </c>
      <c r="D15476" s="74" t="str">
        <f t="shared" si="121"/>
        <v>You: Hai assalamualaikum Nur Hidayah,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477" spans="1:4">
      <c r="B15477" s="74" t="str">
        <f ca="1">IFERROR(__xludf.DUMMYFUNCTION("IF(REGEXMATCH(A15477,""wealth planning""),""Script 1"",""-"")"),"-")</f>
        <v>-</v>
      </c>
      <c r="C15477" s="74">
        <f t="shared" si="120"/>
        <v>0</v>
      </c>
      <c r="D15477" s="74">
        <f t="shared" si="121"/>
        <v>0</v>
      </c>
    </row>
    <row r="15478" spans="1:4">
      <c r="A15478" s="74" t="s">
        <v>9191</v>
      </c>
      <c r="B15478" s="74" t="str">
        <f ca="1">IFERROR(__xludf.DUMMYFUNCTION("IF(REGEXMATCH(A15478,""wealth planning""),""Script 1"",""-"")"),"-")</f>
        <v>-</v>
      </c>
      <c r="C15478" s="74">
        <f t="shared" si="120"/>
        <v>0</v>
      </c>
      <c r="D15478" s="74">
        <f t="shared" si="121"/>
        <v>0</v>
      </c>
    </row>
    <row r="15479" spans="1:4">
      <c r="A15479" s="149">
        <v>45559</v>
      </c>
      <c r="B15479" s="74" t="str">
        <f ca="1">IFERROR(__xludf.DUMMYFUNCTION("IF(REGEXMATCH(A15479,""wealth planning""),""Script 1"",""-"")"),"#VALUE!")</f>
        <v>#VALUE!</v>
      </c>
      <c r="C15479" s="74" t="str">
        <f t="shared" si="120"/>
        <v>Norazreen Mohamad Faizal</v>
      </c>
      <c r="D15479" s="74">
        <f t="shared" si="121"/>
        <v>0</v>
      </c>
    </row>
    <row r="15480" spans="1:4">
      <c r="A15480" s="149">
        <v>45559</v>
      </c>
      <c r="B15480" s="74" t="str">
        <f ca="1">IFERROR(__xludf.DUMMYFUNCTION("IF(REGEXMATCH(A15480,""wealth planning""),""Script 1"",""-"")"),"#VALUE!")</f>
        <v>#VALUE!</v>
      </c>
      <c r="C15480" s="149">
        <f t="shared" si="120"/>
        <v>45559</v>
      </c>
      <c r="D15480" s="74">
        <f t="shared" si="121"/>
        <v>0</v>
      </c>
    </row>
    <row r="15481" spans="1:4">
      <c r="A15481" s="74" t="s">
        <v>9192</v>
      </c>
      <c r="B15481" s="74" t="str">
        <f ca="1">IFERROR(__xludf.DUMMYFUNCTION("IF(REGEXMATCH(A15481,""wealth planning""),""Script 1"",""-"")"),"Script 1")</f>
        <v>Script 1</v>
      </c>
      <c r="C15481" s="149">
        <f t="shared" si="120"/>
        <v>45559</v>
      </c>
      <c r="D15481" s="74" t="str">
        <f t="shared" si="121"/>
        <v>Norazreen Mohamad Faizal</v>
      </c>
    </row>
    <row r="15482" spans="1:4">
      <c r="A15482" s="74"/>
      <c r="B15482" s="74" t="str">
        <f ca="1">IFERROR(__xludf.DUMMYFUNCTION("IF(REGEXMATCH(A15482,""wealth planning""),""Script 1"",""-"")"),"-")</f>
        <v>-</v>
      </c>
      <c r="C15482" s="74" t="str">
        <f t="shared" si="120"/>
        <v>You: Hai assalamualaikum Norazreen,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482" s="149">
        <f t="shared" si="121"/>
        <v>45559</v>
      </c>
    </row>
    <row r="15483" spans="1:4">
      <c r="B15483" s="74" t="str">
        <f ca="1">IFERROR(__xludf.DUMMYFUNCTION("IF(REGEXMATCH(A15483,""wealth planning""),""Script 1"",""-"")"),"-")</f>
        <v>-</v>
      </c>
      <c r="C15483" s="74">
        <f t="shared" si="120"/>
        <v>0</v>
      </c>
      <c r="D15483" s="149">
        <f t="shared" si="121"/>
        <v>45559</v>
      </c>
    </row>
    <row r="15484" spans="1:4">
      <c r="B15484" s="74" t="str">
        <f ca="1">IFERROR(__xludf.DUMMYFUNCTION("IF(REGEXMATCH(A15484,""wealth planning""),""Script 1"",""-"")"),"-")</f>
        <v>-</v>
      </c>
      <c r="C15484" s="74">
        <f t="shared" si="120"/>
        <v>0</v>
      </c>
      <c r="D15484" s="74" t="str">
        <f t="shared" si="121"/>
        <v>You: Hai assalamualaikum Norazreen,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485" spans="1:4">
      <c r="A15485" s="74" t="s">
        <v>9194</v>
      </c>
      <c r="B15485" s="74" t="str">
        <f ca="1">IFERROR(__xludf.DUMMYFUNCTION("IF(REGEXMATCH(A15485,""wealth planning""),""Script 1"",""-"")"),"-")</f>
        <v>-</v>
      </c>
      <c r="C15485" s="74">
        <f t="shared" si="120"/>
        <v>0</v>
      </c>
      <c r="D15485" s="74">
        <f t="shared" si="121"/>
        <v>0</v>
      </c>
    </row>
    <row r="15486" spans="1:4">
      <c r="A15486" s="74" t="s">
        <v>9194</v>
      </c>
      <c r="B15486" s="74" t="str">
        <f ca="1">IFERROR(__xludf.DUMMYFUNCTION("IF(REGEXMATCH(A15486,""wealth planning""),""Script 1"",""-"")"),"-")</f>
        <v>-</v>
      </c>
      <c r="C15486" s="74" t="str">
        <f t="shared" si="120"/>
        <v>Nazhan Shah</v>
      </c>
      <c r="D15486" s="74">
        <f t="shared" si="121"/>
        <v>0</v>
      </c>
    </row>
    <row r="15487" spans="1:4">
      <c r="A15487" s="149">
        <v>45559</v>
      </c>
      <c r="B15487" s="74" t="str">
        <f ca="1">IFERROR(__xludf.DUMMYFUNCTION("IF(REGEXMATCH(A15487,""wealth planning""),""Script 1"",""-"")"),"#VALUE!")</f>
        <v>#VALUE!</v>
      </c>
      <c r="C15487" s="74" t="str">
        <f t="shared" si="120"/>
        <v>Nazhan Shah</v>
      </c>
      <c r="D15487" s="74">
        <f t="shared" si="121"/>
        <v>0</v>
      </c>
    </row>
    <row r="15488" spans="1:4">
      <c r="A15488" s="149">
        <v>45559</v>
      </c>
      <c r="B15488" s="74" t="str">
        <f ca="1">IFERROR(__xludf.DUMMYFUNCTION("IF(REGEXMATCH(A15488,""wealth planning""),""Script 1"",""-"")"),"#VALUE!")</f>
        <v>#VALUE!</v>
      </c>
      <c r="C15488" s="149">
        <f t="shared" si="120"/>
        <v>45559</v>
      </c>
      <c r="D15488" s="74" t="str">
        <f t="shared" si="121"/>
        <v>Nazhan Shah</v>
      </c>
    </row>
    <row r="15489" spans="1:4">
      <c r="A15489" s="74" t="s">
        <v>5495</v>
      </c>
      <c r="B15489" s="74" t="str">
        <f ca="1">IFERROR(__xludf.DUMMYFUNCTION("IF(REGEXMATCH(A15489,""wealth planning""),""Script 1"",""-"")"),"Script 1")</f>
        <v>Script 1</v>
      </c>
      <c r="C15489" s="149">
        <f t="shared" si="120"/>
        <v>45559</v>
      </c>
      <c r="D15489" s="74" t="str">
        <f t="shared" si="121"/>
        <v>Nazhan Shah</v>
      </c>
    </row>
    <row r="15490" spans="1:4">
      <c r="A15490" s="74"/>
      <c r="B15490" s="74" t="str">
        <f ca="1">IFERROR(__xludf.DUMMYFUNCTION("IF(REGEXMATCH(A15490,""wealth planning""),""Script 1"",""-"")"),"-")</f>
        <v>-</v>
      </c>
      <c r="C15490" s="74" t="str">
        <f t="shared" si="120"/>
        <v>You: Hai assalamualaikum Nazhan,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490" s="149">
        <f t="shared" si="121"/>
        <v>45559</v>
      </c>
    </row>
    <row r="15491" spans="1:4">
      <c r="B15491" s="74" t="str">
        <f ca="1">IFERROR(__xludf.DUMMYFUNCTION("IF(REGEXMATCH(A15491,""wealth planning""),""Script 1"",""-"")"),"-")</f>
        <v>-</v>
      </c>
      <c r="C15491" s="74">
        <f t="shared" si="120"/>
        <v>0</v>
      </c>
      <c r="D15491" s="149">
        <f t="shared" si="121"/>
        <v>45559</v>
      </c>
    </row>
    <row r="15492" spans="1:4">
      <c r="B15492" s="74" t="str">
        <f ca="1">IFERROR(__xludf.DUMMYFUNCTION("IF(REGEXMATCH(A15492,""wealth planning""),""Script 1"",""-"")"),"-")</f>
        <v>-</v>
      </c>
      <c r="C15492" s="74">
        <f t="shared" si="120"/>
        <v>0</v>
      </c>
      <c r="D15492" s="74" t="str">
        <f t="shared" si="121"/>
        <v>You: Hai assalamualaikum Nazhan,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493" spans="1:4">
      <c r="B15493" s="74" t="str">
        <f ca="1">IFERROR(__xludf.DUMMYFUNCTION("IF(REGEXMATCH(A15493,""wealth planning""),""Script 1"",""-"")"),"-")</f>
        <v>-</v>
      </c>
      <c r="C15493" s="74">
        <f t="shared" si="120"/>
        <v>0</v>
      </c>
      <c r="D15493" s="74">
        <f t="shared" si="121"/>
        <v>0</v>
      </c>
    </row>
    <row r="15494" spans="1:4">
      <c r="A15494" s="74" t="s">
        <v>9197</v>
      </c>
      <c r="B15494" s="74" t="str">
        <f ca="1">IFERROR(__xludf.DUMMYFUNCTION("IF(REGEXMATCH(A15494,""wealth planning""),""Script 1"",""-"")"),"-")</f>
        <v>-</v>
      </c>
      <c r="C15494" s="74">
        <f t="shared" si="120"/>
        <v>0</v>
      </c>
      <c r="D15494" s="74">
        <f t="shared" si="121"/>
        <v>0</v>
      </c>
    </row>
    <row r="15495" spans="1:4">
      <c r="A15495" s="149">
        <v>45559</v>
      </c>
      <c r="B15495" s="74" t="str">
        <f ca="1">IFERROR(__xludf.DUMMYFUNCTION("IF(REGEXMATCH(A15495,""wealth planning""),""Script 1"",""-"")"),"#VALUE!")</f>
        <v>#VALUE!</v>
      </c>
      <c r="C15495" s="74" t="str">
        <f t="shared" si="120"/>
        <v>Muhamad Zulhilmi Hafiz bin Abdul Rahman</v>
      </c>
      <c r="D15495" s="74">
        <f t="shared" si="121"/>
        <v>0</v>
      </c>
    </row>
    <row r="15496" spans="1:4">
      <c r="A15496" s="149">
        <v>45559</v>
      </c>
      <c r="B15496" s="74" t="str">
        <f ca="1">IFERROR(__xludf.DUMMYFUNCTION("IF(REGEXMATCH(A15496,""wealth planning""),""Script 1"",""-"")"),"#VALUE!")</f>
        <v>#VALUE!</v>
      </c>
      <c r="C15496" s="149">
        <f t="shared" si="120"/>
        <v>45559</v>
      </c>
      <c r="D15496" s="74">
        <f t="shared" si="121"/>
        <v>0</v>
      </c>
    </row>
    <row r="15497" spans="1:4">
      <c r="A15497" s="74" t="s">
        <v>9198</v>
      </c>
      <c r="B15497" s="74" t="str">
        <f ca="1">IFERROR(__xludf.DUMMYFUNCTION("IF(REGEXMATCH(A15497,""wealth planning""),""Script 1"",""-"")"),"Script 1")</f>
        <v>Script 1</v>
      </c>
      <c r="C15497" s="149">
        <f t="shared" si="120"/>
        <v>45559</v>
      </c>
      <c r="D15497" s="74" t="str">
        <f t="shared" si="121"/>
        <v>Muhamad Zulhilmi Hafiz bin Abdul Rahman</v>
      </c>
    </row>
    <row r="15498" spans="1:4">
      <c r="A15498" s="74"/>
      <c r="B15498" s="74" t="str">
        <f ca="1">IFERROR(__xludf.DUMMYFUNCTION("IF(REGEXMATCH(A15498,""wealth planning""),""Script 1"",""-"")"),"-")</f>
        <v>-</v>
      </c>
      <c r="C15498" s="74" t="str">
        <f t="shared" si="120"/>
        <v>You: Hai assalamualaikum Zulhilmi,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498" s="149">
        <f t="shared" si="121"/>
        <v>45559</v>
      </c>
    </row>
    <row r="15499" spans="1:4">
      <c r="B15499" s="74" t="str">
        <f ca="1">IFERROR(__xludf.DUMMYFUNCTION("IF(REGEXMATCH(A15499,""wealth planning""),""Script 1"",""-"")"),"-")</f>
        <v>-</v>
      </c>
      <c r="C15499" s="74">
        <f t="shared" si="120"/>
        <v>0</v>
      </c>
      <c r="D15499" s="149">
        <f t="shared" si="121"/>
        <v>45559</v>
      </c>
    </row>
    <row r="15500" spans="1:4">
      <c r="B15500" s="74" t="str">
        <f ca="1">IFERROR(__xludf.DUMMYFUNCTION("IF(REGEXMATCH(A15500,""wealth planning""),""Script 1"",""-"")"),"-")</f>
        <v>-</v>
      </c>
      <c r="C15500" s="74">
        <f t="shared" si="120"/>
        <v>0</v>
      </c>
      <c r="D15500" s="74" t="str">
        <f t="shared" si="121"/>
        <v>You: Hai assalamualaikum Zulhilmi,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501" spans="1:4">
      <c r="B15501" s="74" t="str">
        <f ca="1">IFERROR(__xludf.DUMMYFUNCTION("IF(REGEXMATCH(A15501,""wealth planning""),""Script 1"",""-"")"),"-")</f>
        <v>-</v>
      </c>
      <c r="C15501" s="74">
        <f t="shared" si="120"/>
        <v>0</v>
      </c>
      <c r="D15501" s="74">
        <f t="shared" si="121"/>
        <v>0</v>
      </c>
    </row>
    <row r="15502" spans="1:4">
      <c r="A15502" s="74" t="s">
        <v>9201</v>
      </c>
      <c r="B15502" s="74" t="str">
        <f ca="1">IFERROR(__xludf.DUMMYFUNCTION("IF(REGEXMATCH(A15502,""wealth planning""),""Script 1"",""-"")"),"-")</f>
        <v>-</v>
      </c>
      <c r="C15502" s="74">
        <f t="shared" si="120"/>
        <v>0</v>
      </c>
      <c r="D15502" s="74">
        <f t="shared" si="121"/>
        <v>0</v>
      </c>
    </row>
    <row r="15503" spans="1:4">
      <c r="A15503" s="149">
        <v>45559</v>
      </c>
      <c r="B15503" s="74" t="str">
        <f ca="1">IFERROR(__xludf.DUMMYFUNCTION("IF(REGEXMATCH(A15503,""wealth planning""),""Script 1"",""-"")"),"#VALUE!")</f>
        <v>#VALUE!</v>
      </c>
      <c r="C15503" s="74" t="str">
        <f t="shared" si="120"/>
        <v>Hasrul Dasreen</v>
      </c>
      <c r="D15503" s="74">
        <f t="shared" si="121"/>
        <v>0</v>
      </c>
    </row>
    <row r="15504" spans="1:4">
      <c r="A15504" s="149">
        <v>45559</v>
      </c>
      <c r="B15504" s="74" t="str">
        <f ca="1">IFERROR(__xludf.DUMMYFUNCTION("IF(REGEXMATCH(A15504,""wealth planning""),""Script 1"",""-"")"),"#VALUE!")</f>
        <v>#VALUE!</v>
      </c>
      <c r="C15504" s="149">
        <f t="shared" si="120"/>
        <v>45559</v>
      </c>
      <c r="D15504" s="74">
        <f t="shared" si="121"/>
        <v>0</v>
      </c>
    </row>
    <row r="15505" spans="1:4">
      <c r="A15505" s="74" t="s">
        <v>9202</v>
      </c>
      <c r="B15505" s="74" t="str">
        <f ca="1">IFERROR(__xludf.DUMMYFUNCTION("IF(REGEXMATCH(A15505,""wealth planning""),""Script 1"",""-"")"),"Script 1")</f>
        <v>Script 1</v>
      </c>
      <c r="C15505" s="149">
        <f t="shared" si="120"/>
        <v>45559</v>
      </c>
      <c r="D15505" s="74" t="str">
        <f t="shared" si="121"/>
        <v>Hasrul Dasreen</v>
      </c>
    </row>
    <row r="15506" spans="1:4">
      <c r="A15506" s="74"/>
      <c r="B15506" s="74" t="str">
        <f ca="1">IFERROR(__xludf.DUMMYFUNCTION("IF(REGEXMATCH(A15506,""wealth planning""),""Script 1"",""-"")"),"-")</f>
        <v>-</v>
      </c>
      <c r="C15506" s="74" t="str">
        <f t="shared" si="120"/>
        <v>You: Hai assalamualaikum Hasrul,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506" s="149">
        <f t="shared" si="121"/>
        <v>45559</v>
      </c>
    </row>
    <row r="15507" spans="1:4">
      <c r="B15507" s="74" t="str">
        <f ca="1">IFERROR(__xludf.DUMMYFUNCTION("IF(REGEXMATCH(A15507,""wealth planning""),""Script 1"",""-"")"),"-")</f>
        <v>-</v>
      </c>
      <c r="C15507" s="74">
        <f t="shared" si="120"/>
        <v>0</v>
      </c>
      <c r="D15507" s="149">
        <f t="shared" si="121"/>
        <v>45559</v>
      </c>
    </row>
    <row r="15508" spans="1:4">
      <c r="B15508" s="74" t="str">
        <f ca="1">IFERROR(__xludf.DUMMYFUNCTION("IF(REGEXMATCH(A15508,""wealth planning""),""Script 1"",""-"")"),"-")</f>
        <v>-</v>
      </c>
      <c r="C15508" s="74">
        <f t="shared" si="120"/>
        <v>0</v>
      </c>
      <c r="D15508" s="74" t="str">
        <f t="shared" si="121"/>
        <v>You: Hai assalamualaikum Hasrul,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509" spans="1:4">
      <c r="A15509" s="74" t="s">
        <v>9204</v>
      </c>
      <c r="B15509" s="74" t="str">
        <f ca="1">IFERROR(__xludf.DUMMYFUNCTION("IF(REGEXMATCH(A15509,""wealth planning""),""Script 1"",""-"")"),"-")</f>
        <v>-</v>
      </c>
      <c r="C15509" s="74">
        <f t="shared" si="120"/>
        <v>0</v>
      </c>
      <c r="D15509" s="74">
        <f t="shared" si="121"/>
        <v>0</v>
      </c>
    </row>
    <row r="15510" spans="1:4">
      <c r="A15510" s="74"/>
      <c r="B15510" s="74" t="str">
        <f ca="1">IFERROR(__xludf.DUMMYFUNCTION("IF(REGEXMATCH(A15510,""wealth planning""),""Script 1"",""-"")"),"-")</f>
        <v>-</v>
      </c>
      <c r="C15510" s="74" t="str">
        <f t="shared" si="120"/>
        <v>Renan Elias Gobbi</v>
      </c>
      <c r="D15510" s="74">
        <f t="shared" si="121"/>
        <v>0</v>
      </c>
    </row>
    <row r="15511" spans="1:4">
      <c r="A15511" s="74" t="s">
        <v>9204</v>
      </c>
      <c r="B15511" s="74" t="str">
        <f ca="1">IFERROR(__xludf.DUMMYFUNCTION("IF(REGEXMATCH(A15511,""wealth planning""),""Script 1"",""-"")"),"-")</f>
        <v>-</v>
      </c>
      <c r="C15511" s="74">
        <f t="shared" si="120"/>
        <v>0</v>
      </c>
      <c r="D15511" s="74">
        <f t="shared" si="121"/>
        <v>0</v>
      </c>
    </row>
    <row r="15512" spans="1:4">
      <c r="A15512" s="149">
        <v>45551</v>
      </c>
      <c r="B15512" s="74" t="str">
        <f ca="1">IFERROR(__xludf.DUMMYFUNCTION("IF(REGEXMATCH(A15512,""wealth planning""),""Script 1"",""-"")"),"#VALUE!")</f>
        <v>#VALUE!</v>
      </c>
      <c r="C15512" s="74" t="str">
        <f t="shared" si="120"/>
        <v>Renan Elias Gobbi</v>
      </c>
      <c r="D15512" s="74" t="str">
        <f t="shared" si="121"/>
        <v>Renan Elias Gobbi</v>
      </c>
    </row>
    <row r="15513" spans="1:4">
      <c r="A15513" s="149">
        <v>45551</v>
      </c>
      <c r="B15513" s="74" t="str">
        <f ca="1">IFERROR(__xludf.DUMMYFUNCTION("IF(REGEXMATCH(A15513,""wealth planning""),""Script 1"",""-"")"),"#VALUE!")</f>
        <v>#VALUE!</v>
      </c>
      <c r="C15513" s="149">
        <f t="shared" si="120"/>
        <v>45551</v>
      </c>
      <c r="D15513" s="74">
        <f t="shared" si="121"/>
        <v>0</v>
      </c>
    </row>
    <row r="15514" spans="1:4">
      <c r="A15514" s="74" t="s">
        <v>9205</v>
      </c>
      <c r="B15514" s="74" t="str">
        <f ca="1">IFERROR(__xludf.DUMMYFUNCTION("IF(REGEXMATCH(A15514,""wealth planning""),""Script 1"",""-"")"),"-")</f>
        <v>-</v>
      </c>
      <c r="C15514" s="149">
        <f t="shared" si="120"/>
        <v>45551</v>
      </c>
      <c r="D15514" s="74" t="str">
        <f t="shared" si="121"/>
        <v>Renan Elias Gobbi</v>
      </c>
    </row>
    <row r="15515" spans="1:4">
      <c r="A15515" s="74"/>
      <c r="B15515" s="74" t="str">
        <f ca="1">IFERROR(__xludf.DUMMYFUNCTION("IF(REGEXMATCH(A15515,""wealth planning""),""Script 1"",""-"")"),"-")</f>
        <v>-</v>
      </c>
      <c r="C15515" s="74" t="str">
        <f t="shared" si="120"/>
        <v>Renan: Good afternoon, I am glad to receive your recommendation I hope we can have a better communication opportunity You can call me Annie, I am from Tokyo and currently working in HK What about you?</v>
      </c>
      <c r="D15515" s="149">
        <f t="shared" si="121"/>
        <v>45551</v>
      </c>
    </row>
    <row r="15516" spans="1:4">
      <c r="B15516" s="74" t="str">
        <f ca="1">IFERROR(__xludf.DUMMYFUNCTION("IF(REGEXMATCH(A15516,""wealth planning""),""Script 1"",""-"")"),"-")</f>
        <v>-</v>
      </c>
      <c r="C15516" s="74">
        <f t="shared" si="120"/>
        <v>0</v>
      </c>
      <c r="D15516" s="149">
        <f t="shared" si="121"/>
        <v>45551</v>
      </c>
    </row>
    <row r="15517" spans="1:4">
      <c r="B15517" s="74" t="str">
        <f ca="1">IFERROR(__xludf.DUMMYFUNCTION("IF(REGEXMATCH(A15517,""wealth planning""),""Script 1"",""-"")"),"-")</f>
        <v>-</v>
      </c>
      <c r="C15517" s="74">
        <f t="shared" si="120"/>
        <v>0</v>
      </c>
      <c r="D15517" s="74" t="str">
        <f t="shared" si="121"/>
        <v>Renan: Good afternoon, I am glad to receive your recommendation I hope we can have a better communication opportunity You can call me Annie, I am from Tokyo and currently working in HK What about you?</v>
      </c>
    </row>
    <row r="15518" spans="1:4">
      <c r="A15518" s="74" t="s">
        <v>9207</v>
      </c>
      <c r="B15518" s="74" t="str">
        <f ca="1">IFERROR(__xludf.DUMMYFUNCTION("IF(REGEXMATCH(A15518,""wealth planning""),""Script 1"",""-"")"),"-")</f>
        <v>-</v>
      </c>
      <c r="C15518" s="74">
        <f t="shared" si="120"/>
        <v>0</v>
      </c>
      <c r="D15518" s="74">
        <f t="shared" si="121"/>
        <v>0</v>
      </c>
    </row>
    <row r="15519" spans="1:4">
      <c r="A15519" s="74" t="s">
        <v>9207</v>
      </c>
      <c r="B15519" s="74" t="str">
        <f ca="1">IFERROR(__xludf.DUMMYFUNCTION("IF(REGEXMATCH(A15519,""wealth planning""),""Script 1"",""-"")"),"-")</f>
        <v>-</v>
      </c>
      <c r="C15519" s="74" t="str">
        <f t="shared" si="120"/>
        <v>Afifah Othman</v>
      </c>
      <c r="D15519" s="74">
        <f t="shared" si="121"/>
        <v>0</v>
      </c>
    </row>
    <row r="15520" spans="1:4">
      <c r="A15520" s="149">
        <v>45547</v>
      </c>
      <c r="B15520" s="74" t="str">
        <f ca="1">IFERROR(__xludf.DUMMYFUNCTION("IF(REGEXMATCH(A15520,""wealth planning""),""Script 1"",""-"")"),"#VALUE!")</f>
        <v>#VALUE!</v>
      </c>
      <c r="C15520" s="74" t="str">
        <f t="shared" si="120"/>
        <v>Afifah Othman</v>
      </c>
      <c r="D15520" s="74">
        <f t="shared" si="121"/>
        <v>0</v>
      </c>
    </row>
    <row r="15521" spans="1:4">
      <c r="A15521" s="149">
        <v>45547</v>
      </c>
      <c r="B15521" s="74" t="str">
        <f ca="1">IFERROR(__xludf.DUMMYFUNCTION("IF(REGEXMATCH(A15521,""wealth planning""),""Script 1"",""-"")"),"#VALUE!")</f>
        <v>#VALUE!</v>
      </c>
      <c r="C15521" s="149">
        <f t="shared" si="120"/>
        <v>45547</v>
      </c>
      <c r="D15521" s="74" t="str">
        <f t="shared" si="121"/>
        <v>Afifah Othman</v>
      </c>
    </row>
    <row r="15522" spans="1:4">
      <c r="A15522" s="74" t="s">
        <v>9208</v>
      </c>
      <c r="B15522" s="74" t="str">
        <f ca="1">IFERROR(__xludf.DUMMYFUNCTION("IF(REGEXMATCH(A15522,""wealth planning""),""Script 1"",""-"")"),"Script 1")</f>
        <v>Script 1</v>
      </c>
      <c r="C15522" s="149">
        <f t="shared" si="120"/>
        <v>45547</v>
      </c>
      <c r="D15522" s="74" t="str">
        <f t="shared" si="121"/>
        <v>Afifah Othman</v>
      </c>
    </row>
    <row r="15523" spans="1:4">
      <c r="A15523" s="74"/>
      <c r="B15523" s="74" t="str">
        <f ca="1">IFERROR(__xludf.DUMMYFUNCTION("IF(REGEXMATCH(A15523,""wealth planning""),""Script 1"",""-"")"),"-")</f>
        <v>-</v>
      </c>
      <c r="C15523" s="74" t="str">
        <f t="shared" si="120"/>
        <v>You: Terima kasih atas reply. Boleh ke kalau saya nak dapatkan peluang untuk sharing berkaitan takaful dan wealth planning?</v>
      </c>
      <c r="D15523" s="149">
        <f t="shared" si="121"/>
        <v>45547</v>
      </c>
    </row>
    <row r="15524" spans="1:4">
      <c r="B15524" s="74" t="str">
        <f ca="1">IFERROR(__xludf.DUMMYFUNCTION("IF(REGEXMATCH(A15524,""wealth planning""),""Script 1"",""-"")"),"-")</f>
        <v>-</v>
      </c>
      <c r="C15524" s="74">
        <f t="shared" si="120"/>
        <v>0</v>
      </c>
      <c r="D15524" s="149">
        <f t="shared" si="121"/>
        <v>45547</v>
      </c>
    </row>
    <row r="15525" spans="1:4">
      <c r="B15525" s="74" t="str">
        <f ca="1">IFERROR(__xludf.DUMMYFUNCTION("IF(REGEXMATCH(A15525,""wealth planning""),""Script 1"",""-"")"),"-")</f>
        <v>-</v>
      </c>
      <c r="C15525" s="74">
        <f t="shared" si="120"/>
        <v>0</v>
      </c>
      <c r="D15525" s="74" t="str">
        <f t="shared" si="121"/>
        <v>You: Terima kasih atas reply. Boleh ke kalau saya nak dapatkan peluang untuk sharing berkaitan takaful dan wealth planning?</v>
      </c>
    </row>
    <row r="15526" spans="1:4">
      <c r="B15526" s="74" t="str">
        <f ca="1">IFERROR(__xludf.DUMMYFUNCTION("IF(REGEXMATCH(A15526,""wealth planning""),""Script 1"",""-"")"),"-")</f>
        <v>-</v>
      </c>
      <c r="C15526" s="74">
        <f t="shared" si="120"/>
        <v>0</v>
      </c>
      <c r="D15526" s="74">
        <f t="shared" si="121"/>
        <v>0</v>
      </c>
    </row>
    <row r="15527" spans="1:4">
      <c r="A15527" s="74" t="s">
        <v>9211</v>
      </c>
      <c r="B15527" s="74" t="str">
        <f ca="1">IFERROR(__xludf.DUMMYFUNCTION("IF(REGEXMATCH(A15527,""wealth planning""),""Script 1"",""-"")"),"-")</f>
        <v>-</v>
      </c>
      <c r="C15527" s="74">
        <f t="shared" si="120"/>
        <v>0</v>
      </c>
      <c r="D15527" s="74">
        <f t="shared" si="121"/>
        <v>0</v>
      </c>
    </row>
    <row r="15528" spans="1:4">
      <c r="A15528" s="149">
        <v>45547</v>
      </c>
      <c r="B15528" s="74" t="str">
        <f ca="1">IFERROR(__xludf.DUMMYFUNCTION("IF(REGEXMATCH(A15528,""wealth planning""),""Script 1"",""-"")"),"#VALUE!")</f>
        <v>#VALUE!</v>
      </c>
      <c r="C15528" s="74" t="str">
        <f t="shared" si="120"/>
        <v>Tasnim Harizan</v>
      </c>
      <c r="D15528" s="74">
        <f t="shared" si="121"/>
        <v>0</v>
      </c>
    </row>
    <row r="15529" spans="1:4">
      <c r="A15529" s="149">
        <v>45547</v>
      </c>
      <c r="B15529" s="74" t="str">
        <f ca="1">IFERROR(__xludf.DUMMYFUNCTION("IF(REGEXMATCH(A15529,""wealth planning""),""Script 1"",""-"")"),"#VALUE!")</f>
        <v>#VALUE!</v>
      </c>
      <c r="C15529" s="149">
        <f t="shared" si="120"/>
        <v>45547</v>
      </c>
      <c r="D15529" s="74">
        <f t="shared" si="121"/>
        <v>0</v>
      </c>
    </row>
    <row r="15530" spans="1:4">
      <c r="A15530" s="74" t="s">
        <v>9212</v>
      </c>
      <c r="B15530" s="74" t="str">
        <f ca="1">IFERROR(__xludf.DUMMYFUNCTION("IF(REGEXMATCH(A15530,""wealth planning""),""Script 1"",""-"")"),"Script 1")</f>
        <v>Script 1</v>
      </c>
      <c r="C15530" s="149">
        <f t="shared" si="120"/>
        <v>45547</v>
      </c>
      <c r="D15530" s="74" t="str">
        <f t="shared" si="121"/>
        <v>Tasnim Harizan</v>
      </c>
    </row>
    <row r="15531" spans="1:4">
      <c r="A15531" s="74"/>
      <c r="B15531" s="74" t="str">
        <f ca="1">IFERROR(__xludf.DUMMYFUNCTION("IF(REGEXMATCH(A15531,""wealth planning""),""Script 1"",""-"")"),"-")</f>
        <v>-</v>
      </c>
      <c r="C15531" s="74" t="str">
        <f t="shared" si="120"/>
        <v>You: Hai assalamualaikum Tasnim,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531" s="149">
        <f t="shared" si="121"/>
        <v>45547</v>
      </c>
    </row>
    <row r="15532" spans="1:4">
      <c r="B15532" s="74" t="str">
        <f ca="1">IFERROR(__xludf.DUMMYFUNCTION("IF(REGEXMATCH(A15532,""wealth planning""),""Script 1"",""-"")"),"-")</f>
        <v>-</v>
      </c>
      <c r="C15532" s="74">
        <f t="shared" si="120"/>
        <v>0</v>
      </c>
      <c r="D15532" s="149">
        <f t="shared" si="121"/>
        <v>45547</v>
      </c>
    </row>
    <row r="15533" spans="1:4">
      <c r="B15533" s="74" t="str">
        <f ca="1">IFERROR(__xludf.DUMMYFUNCTION("IF(REGEXMATCH(A15533,""wealth planning""),""Script 1"",""-"")"),"-")</f>
        <v>-</v>
      </c>
      <c r="C15533" s="74">
        <f t="shared" si="120"/>
        <v>0</v>
      </c>
      <c r="D15533" s="74" t="str">
        <f t="shared" si="121"/>
        <v>You: Hai assalamualaikum Tasnim,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534" spans="1:4">
      <c r="A15534" s="74" t="s">
        <v>9214</v>
      </c>
      <c r="B15534" s="74" t="str">
        <f ca="1">IFERROR(__xludf.DUMMYFUNCTION("IF(REGEXMATCH(A15534,""wealth planning""),""Script 1"",""-"")"),"-")</f>
        <v>-</v>
      </c>
      <c r="C15534" s="74">
        <f t="shared" si="120"/>
        <v>0</v>
      </c>
      <c r="D15534" s="74">
        <f t="shared" si="121"/>
        <v>0</v>
      </c>
    </row>
    <row r="15535" spans="1:4">
      <c r="A15535" s="74" t="s">
        <v>9214</v>
      </c>
      <c r="B15535" s="74" t="str">
        <f ca="1">IFERROR(__xludf.DUMMYFUNCTION("IF(REGEXMATCH(A15535,""wealth planning""),""Script 1"",""-"")"),"-")</f>
        <v>-</v>
      </c>
      <c r="C15535" s="74" t="str">
        <f t="shared" si="120"/>
        <v>Mohd Aiman Mohd Najib</v>
      </c>
      <c r="D15535" s="74">
        <f t="shared" si="121"/>
        <v>0</v>
      </c>
    </row>
    <row r="15536" spans="1:4">
      <c r="A15536" s="149">
        <v>45547</v>
      </c>
      <c r="B15536" s="74" t="str">
        <f ca="1">IFERROR(__xludf.DUMMYFUNCTION("IF(REGEXMATCH(A15536,""wealth planning""),""Script 1"",""-"")"),"#VALUE!")</f>
        <v>#VALUE!</v>
      </c>
      <c r="C15536" s="74" t="str">
        <f t="shared" si="120"/>
        <v>Mohd Aiman Mohd Najib</v>
      </c>
      <c r="D15536" s="74">
        <f t="shared" si="121"/>
        <v>0</v>
      </c>
    </row>
    <row r="15537" spans="1:4">
      <c r="A15537" s="149">
        <v>45547</v>
      </c>
      <c r="B15537" s="74" t="str">
        <f ca="1">IFERROR(__xludf.DUMMYFUNCTION("IF(REGEXMATCH(A15537,""wealth planning""),""Script 1"",""-"")"),"#VALUE!")</f>
        <v>#VALUE!</v>
      </c>
      <c r="C15537" s="149">
        <f t="shared" si="120"/>
        <v>45547</v>
      </c>
      <c r="D15537" s="74" t="str">
        <f t="shared" si="121"/>
        <v>Mohd Aiman Mohd Najib</v>
      </c>
    </row>
    <row r="15538" spans="1:4">
      <c r="A15538" s="74" t="s">
        <v>2821</v>
      </c>
      <c r="B15538" s="74" t="str">
        <f ca="1">IFERROR(__xludf.DUMMYFUNCTION("IF(REGEXMATCH(A15538,""wealth planning""),""Script 1"",""-"")"),"Script 1")</f>
        <v>Script 1</v>
      </c>
      <c r="C15538" s="149">
        <f t="shared" si="120"/>
        <v>45547</v>
      </c>
      <c r="D15538" s="74" t="str">
        <f t="shared" si="121"/>
        <v>Mohd Aiman Mohd Najib</v>
      </c>
    </row>
    <row r="15539" spans="1:4">
      <c r="A15539" s="74"/>
      <c r="B15539" s="74" t="str">
        <f ca="1">IFERROR(__xludf.DUMMYFUNCTION("IF(REGEXMATCH(A15539,""wealth planning""),""Script 1"",""-"")"),"-")</f>
        <v>-</v>
      </c>
      <c r="C15539" s="74" t="str">
        <f t="shared" si="120"/>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539" s="149">
        <f t="shared" si="121"/>
        <v>45547</v>
      </c>
    </row>
    <row r="15540" spans="1:4">
      <c r="B15540" s="74" t="str">
        <f ca="1">IFERROR(__xludf.DUMMYFUNCTION("IF(REGEXMATCH(A15540,""wealth planning""),""Script 1"",""-"")"),"-")</f>
        <v>-</v>
      </c>
      <c r="C15540" s="74">
        <f t="shared" si="120"/>
        <v>0</v>
      </c>
      <c r="D15540" s="149">
        <f t="shared" si="121"/>
        <v>45547</v>
      </c>
    </row>
    <row r="15541" spans="1:4">
      <c r="B15541" s="74" t="str">
        <f ca="1">IFERROR(__xludf.DUMMYFUNCTION("IF(REGEXMATCH(A15541,""wealth planning""),""Script 1"",""-"")"),"-")</f>
        <v>-</v>
      </c>
      <c r="C15541" s="74">
        <f t="shared" si="120"/>
        <v>0</v>
      </c>
      <c r="D15541" s="74" t="str">
        <f t="shared" si="121"/>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542" spans="1:4">
      <c r="A15542" s="74" t="s">
        <v>9216</v>
      </c>
      <c r="B15542" s="74" t="str">
        <f ca="1">IFERROR(__xludf.DUMMYFUNCTION("IF(REGEXMATCH(A15542,""wealth planning""),""Script 1"",""-"")"),"-")</f>
        <v>-</v>
      </c>
      <c r="C15542" s="74">
        <f t="shared" si="120"/>
        <v>0</v>
      </c>
      <c r="D15542" s="74">
        <f t="shared" si="121"/>
        <v>0</v>
      </c>
    </row>
    <row r="15543" spans="1:4">
      <c r="A15543" s="74" t="s">
        <v>9217</v>
      </c>
      <c r="B15543" s="74" t="str">
        <f ca="1">IFERROR(__xludf.DUMMYFUNCTION("IF(REGEXMATCH(A15543,""wealth planning""),""Script 1"",""-"")"),"-")</f>
        <v>-</v>
      </c>
      <c r="C15543" s="74" t="str">
        <f t="shared" si="120"/>
        <v>Siti Hanum A RahmanStatus is reachable</v>
      </c>
      <c r="D15543" s="74">
        <f t="shared" si="121"/>
        <v>0</v>
      </c>
    </row>
    <row r="15544" spans="1:4">
      <c r="A15544" s="149">
        <v>45547</v>
      </c>
      <c r="B15544" s="74" t="str">
        <f ca="1">IFERROR(__xludf.DUMMYFUNCTION("IF(REGEXMATCH(A15544,""wealth planning""),""Script 1"",""-"")"),"#VALUE!")</f>
        <v>#VALUE!</v>
      </c>
      <c r="C15544" s="74" t="str">
        <f t="shared" si="120"/>
        <v>Siti Hanum A Rahman</v>
      </c>
      <c r="D15544" s="74">
        <f t="shared" si="121"/>
        <v>0</v>
      </c>
    </row>
    <row r="15545" spans="1:4">
      <c r="A15545" s="149">
        <v>45547</v>
      </c>
      <c r="B15545" s="74" t="str">
        <f ca="1">IFERROR(__xludf.DUMMYFUNCTION("IF(REGEXMATCH(A15545,""wealth planning""),""Script 1"",""-"")"),"#VALUE!")</f>
        <v>#VALUE!</v>
      </c>
      <c r="C15545" s="149">
        <f t="shared" si="120"/>
        <v>45547</v>
      </c>
      <c r="D15545" s="74" t="str">
        <f t="shared" si="121"/>
        <v>Siti Hanum A RahmanStatus is reachable</v>
      </c>
    </row>
    <row r="15546" spans="1:4">
      <c r="A15546" s="74" t="s">
        <v>9218</v>
      </c>
      <c r="B15546" s="74" t="str">
        <f ca="1">IFERROR(__xludf.DUMMYFUNCTION("IF(REGEXMATCH(A15546,""wealth planning""),""Script 1"",""-"")"),"Script 1")</f>
        <v>Script 1</v>
      </c>
      <c r="C15546" s="149">
        <f t="shared" si="120"/>
        <v>45547</v>
      </c>
      <c r="D15546" s="74" t="str">
        <f t="shared" si="121"/>
        <v>Siti Hanum A Rahman</v>
      </c>
    </row>
    <row r="15547" spans="1:4">
      <c r="A15547" s="74"/>
      <c r="B15547" s="74" t="str">
        <f ca="1">IFERROR(__xludf.DUMMYFUNCTION("IF(REGEXMATCH(A15547,""wealth planning""),""Script 1"",""-"")"),"-")</f>
        <v>-</v>
      </c>
      <c r="C15547" s="74" t="str">
        <f t="shared" si="120"/>
        <v>You: Hai assalamualaikum puan Siti Hanum,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547" s="149">
        <f t="shared" si="121"/>
        <v>45547</v>
      </c>
    </row>
    <row r="15548" spans="1:4">
      <c r="B15548" s="74" t="str">
        <f ca="1">IFERROR(__xludf.DUMMYFUNCTION("IF(REGEXMATCH(A15548,""wealth planning""),""Script 1"",""-"")"),"-")</f>
        <v>-</v>
      </c>
      <c r="C15548" s="74">
        <f t="shared" si="120"/>
        <v>0</v>
      </c>
      <c r="D15548" s="149">
        <f t="shared" si="121"/>
        <v>45547</v>
      </c>
    </row>
    <row r="15549" spans="1:4">
      <c r="B15549" s="74" t="str">
        <f ca="1">IFERROR(__xludf.DUMMYFUNCTION("IF(REGEXMATCH(A15549,""wealth planning""),""Script 1"",""-"")"),"-")</f>
        <v>-</v>
      </c>
      <c r="C15549" s="74">
        <f t="shared" si="120"/>
        <v>0</v>
      </c>
      <c r="D15549" s="74" t="str">
        <f t="shared" si="121"/>
        <v>You: Hai assalamualaikum puan Siti Hanum,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550" spans="1:4">
      <c r="A15550" s="74" t="s">
        <v>9220</v>
      </c>
      <c r="B15550" s="74" t="str">
        <f ca="1">IFERROR(__xludf.DUMMYFUNCTION("IF(REGEXMATCH(A15550,""wealth planning""),""Script 1"",""-"")"),"-")</f>
        <v>-</v>
      </c>
      <c r="C15550" s="74">
        <f t="shared" si="120"/>
        <v>0</v>
      </c>
      <c r="D15550" s="74">
        <f t="shared" si="121"/>
        <v>0</v>
      </c>
    </row>
    <row r="15551" spans="1:4">
      <c r="A15551" s="74" t="s">
        <v>9221</v>
      </c>
      <c r="B15551" s="74" t="str">
        <f ca="1">IFERROR(__xludf.DUMMYFUNCTION("IF(REGEXMATCH(A15551,""wealth planning""),""Script 1"",""-"")"),"-")</f>
        <v>-</v>
      </c>
      <c r="C15551" s="74" t="str">
        <f t="shared" si="120"/>
        <v>Nur Ain NabilaStatus is reachable</v>
      </c>
      <c r="D15551" s="74">
        <f t="shared" si="121"/>
        <v>0</v>
      </c>
    </row>
    <row r="15552" spans="1:4">
      <c r="A15552" s="149">
        <v>45547</v>
      </c>
      <c r="B15552" s="74" t="str">
        <f ca="1">IFERROR(__xludf.DUMMYFUNCTION("IF(REGEXMATCH(A15552,""wealth planning""),""Script 1"",""-"")"),"#VALUE!")</f>
        <v>#VALUE!</v>
      </c>
      <c r="C15552" s="74" t="str">
        <f t="shared" si="120"/>
        <v>Nur Ain Nabila</v>
      </c>
      <c r="D15552" s="74">
        <f t="shared" si="121"/>
        <v>0</v>
      </c>
    </row>
    <row r="15553" spans="1:4">
      <c r="A15553" s="149">
        <v>45547</v>
      </c>
      <c r="B15553" s="74" t="str">
        <f ca="1">IFERROR(__xludf.DUMMYFUNCTION("IF(REGEXMATCH(A15553,""wealth planning""),""Script 1"",""-"")"),"#VALUE!")</f>
        <v>#VALUE!</v>
      </c>
      <c r="C15553" s="149">
        <f t="shared" si="120"/>
        <v>45547</v>
      </c>
      <c r="D15553" s="74" t="str">
        <f t="shared" si="121"/>
        <v>Nur Ain NabilaStatus is reachable</v>
      </c>
    </row>
    <row r="15554" spans="1:4">
      <c r="A15554" s="74" t="s">
        <v>7519</v>
      </c>
      <c r="B15554" s="74" t="str">
        <f ca="1">IFERROR(__xludf.DUMMYFUNCTION("IF(REGEXMATCH(A15554,""wealth planning""),""Script 1"",""-"")"),"Script 1")</f>
        <v>Script 1</v>
      </c>
      <c r="C15554" s="149">
        <f t="shared" si="120"/>
        <v>45547</v>
      </c>
      <c r="D15554" s="74" t="str">
        <f t="shared" si="121"/>
        <v>Nur Ain Nabila</v>
      </c>
    </row>
    <row r="15555" spans="1:4">
      <c r="A15555" s="74"/>
      <c r="B15555" s="74" t="str">
        <f ca="1">IFERROR(__xludf.DUMMYFUNCTION("IF(REGEXMATCH(A15555,""wealth planning""),""Script 1"",""-"")"),"-")</f>
        <v>-</v>
      </c>
      <c r="C15555" s="74" t="str">
        <f t="shared" si="120"/>
        <v>You: Hai assalamualaikum Ain Nabila,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555" s="149">
        <f t="shared" si="121"/>
        <v>45547</v>
      </c>
    </row>
    <row r="15556" spans="1:4">
      <c r="B15556" s="74" t="str">
        <f ca="1">IFERROR(__xludf.DUMMYFUNCTION("IF(REGEXMATCH(A15556,""wealth planning""),""Script 1"",""-"")"),"-")</f>
        <v>-</v>
      </c>
      <c r="C15556" s="74">
        <f t="shared" si="120"/>
        <v>0</v>
      </c>
      <c r="D15556" s="149">
        <f t="shared" si="121"/>
        <v>45547</v>
      </c>
    </row>
    <row r="15557" spans="1:4">
      <c r="B15557" s="74" t="str">
        <f ca="1">IFERROR(__xludf.DUMMYFUNCTION("IF(REGEXMATCH(A15557,""wealth planning""),""Script 1"",""-"")"),"-")</f>
        <v>-</v>
      </c>
      <c r="C15557" s="74">
        <f t="shared" si="120"/>
        <v>0</v>
      </c>
      <c r="D15557" s="74" t="str">
        <f t="shared" si="121"/>
        <v>You: Hai assalamualaikum Ain Nabila,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558" spans="1:4">
      <c r="B15558" s="74" t="str">
        <f ca="1">IFERROR(__xludf.DUMMYFUNCTION("IF(REGEXMATCH(A15558,""wealth planning""),""Script 1"",""-"")"),"-")</f>
        <v>-</v>
      </c>
      <c r="C15558" s="74">
        <f t="shared" si="120"/>
        <v>0</v>
      </c>
      <c r="D15558" s="74">
        <f t="shared" si="121"/>
        <v>0</v>
      </c>
    </row>
    <row r="15559" spans="1:4">
      <c r="A15559" s="74" t="s">
        <v>9224</v>
      </c>
      <c r="B15559" s="74" t="str">
        <f ca="1">IFERROR(__xludf.DUMMYFUNCTION("IF(REGEXMATCH(A15559,""wealth planning""),""Script 1"",""-"")"),"-")</f>
        <v>-</v>
      </c>
      <c r="C15559" s="74">
        <f t="shared" ref="C15559:C15813" si="122">A15558</f>
        <v>0</v>
      </c>
      <c r="D15559" s="74">
        <f t="shared" ref="D15559:D15813" si="123">A15556</f>
        <v>0</v>
      </c>
    </row>
    <row r="15560" spans="1:4">
      <c r="A15560" s="149">
        <v>45547</v>
      </c>
      <c r="B15560" s="74" t="str">
        <f ca="1">IFERROR(__xludf.DUMMYFUNCTION("IF(REGEXMATCH(A15560,""wealth planning""),""Script 1"",""-"")"),"#VALUE!")</f>
        <v>#VALUE!</v>
      </c>
      <c r="C15560" s="74" t="str">
        <f t="shared" si="122"/>
        <v>Nur Nadia Aniesa Hamran</v>
      </c>
      <c r="D15560" s="74">
        <f t="shared" si="123"/>
        <v>0</v>
      </c>
    </row>
    <row r="15561" spans="1:4">
      <c r="A15561" s="149">
        <v>45547</v>
      </c>
      <c r="B15561" s="74" t="str">
        <f ca="1">IFERROR(__xludf.DUMMYFUNCTION("IF(REGEXMATCH(A15561,""wealth planning""),""Script 1"",""-"")"),"#VALUE!")</f>
        <v>#VALUE!</v>
      </c>
      <c r="C15561" s="149">
        <f t="shared" si="122"/>
        <v>45547</v>
      </c>
      <c r="D15561" s="74">
        <f t="shared" si="123"/>
        <v>0</v>
      </c>
    </row>
    <row r="15562" spans="1:4">
      <c r="A15562" s="74" t="s">
        <v>9225</v>
      </c>
      <c r="B15562" s="74" t="str">
        <f ca="1">IFERROR(__xludf.DUMMYFUNCTION("IF(REGEXMATCH(A15562,""wealth planning""),""Script 1"",""-"")"),"Script 1")</f>
        <v>Script 1</v>
      </c>
      <c r="C15562" s="149">
        <f t="shared" si="122"/>
        <v>45547</v>
      </c>
      <c r="D15562" s="74" t="str">
        <f t="shared" si="123"/>
        <v>Nur Nadia Aniesa Hamran</v>
      </c>
    </row>
    <row r="15563" spans="1:4">
      <c r="A15563" s="74"/>
      <c r="B15563" s="74" t="str">
        <f ca="1">IFERROR(__xludf.DUMMYFUNCTION("IF(REGEXMATCH(A15563,""wealth planning""),""Script 1"",""-"")"),"-")</f>
        <v>-</v>
      </c>
      <c r="C15563" s="74" t="str">
        <f t="shared" si="122"/>
        <v>You: Hai assalamualaikum Nadia,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563" s="149">
        <f t="shared" si="123"/>
        <v>45547</v>
      </c>
    </row>
    <row r="15564" spans="1:4">
      <c r="B15564" s="74" t="str">
        <f ca="1">IFERROR(__xludf.DUMMYFUNCTION("IF(REGEXMATCH(A15564,""wealth planning""),""Script 1"",""-"")"),"-")</f>
        <v>-</v>
      </c>
      <c r="C15564" s="74">
        <f t="shared" si="122"/>
        <v>0</v>
      </c>
      <c r="D15564" s="149">
        <f t="shared" si="123"/>
        <v>45547</v>
      </c>
    </row>
    <row r="15565" spans="1:4">
      <c r="B15565" s="74" t="str">
        <f ca="1">IFERROR(__xludf.DUMMYFUNCTION("IF(REGEXMATCH(A15565,""wealth planning""),""Script 1"",""-"")"),"-")</f>
        <v>-</v>
      </c>
      <c r="C15565" s="74">
        <f t="shared" si="122"/>
        <v>0</v>
      </c>
      <c r="D15565" s="74" t="str">
        <f t="shared" si="123"/>
        <v>You: Hai assalamualaikum Nadia,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566" spans="1:4">
      <c r="A15566" s="74" t="s">
        <v>9227</v>
      </c>
      <c r="B15566" s="74" t="str">
        <f ca="1">IFERROR(__xludf.DUMMYFUNCTION("IF(REGEXMATCH(A15566,""wealth planning""),""Script 1"",""-"")"),"-")</f>
        <v>-</v>
      </c>
      <c r="C15566" s="74">
        <f t="shared" si="122"/>
        <v>0</v>
      </c>
      <c r="D15566" s="74">
        <f t="shared" si="123"/>
        <v>0</v>
      </c>
    </row>
    <row r="15567" spans="1:4">
      <c r="A15567" s="74" t="s">
        <v>9228</v>
      </c>
      <c r="B15567" s="74" t="str">
        <f ca="1">IFERROR(__xludf.DUMMYFUNCTION("IF(REGEXMATCH(A15567,""wealth planning""),""Script 1"",""-"")"),"-")</f>
        <v>-</v>
      </c>
      <c r="C15567" s="74" t="str">
        <f t="shared" si="122"/>
        <v>Nur Liyana Zulaikha NadriStatus is reachable</v>
      </c>
      <c r="D15567" s="74">
        <f t="shared" si="123"/>
        <v>0</v>
      </c>
    </row>
    <row r="15568" spans="1:4">
      <c r="A15568" s="149">
        <v>45547</v>
      </c>
      <c r="B15568" s="74" t="str">
        <f ca="1">IFERROR(__xludf.DUMMYFUNCTION("IF(REGEXMATCH(A15568,""wealth planning""),""Script 1"",""-"")"),"#VALUE!")</f>
        <v>#VALUE!</v>
      </c>
      <c r="C15568" s="74" t="str">
        <f t="shared" si="122"/>
        <v>Nur Liyana Zulaikha Nadri</v>
      </c>
      <c r="D15568" s="74">
        <f t="shared" si="123"/>
        <v>0</v>
      </c>
    </row>
    <row r="15569" spans="1:4">
      <c r="A15569" s="149">
        <v>45547</v>
      </c>
      <c r="B15569" s="74" t="str">
        <f ca="1">IFERROR(__xludf.DUMMYFUNCTION("IF(REGEXMATCH(A15569,""wealth planning""),""Script 1"",""-"")"),"#VALUE!")</f>
        <v>#VALUE!</v>
      </c>
      <c r="C15569" s="149">
        <f t="shared" si="122"/>
        <v>45547</v>
      </c>
      <c r="D15569" s="74" t="str">
        <f t="shared" si="123"/>
        <v>Nur Liyana Zulaikha NadriStatus is reachable</v>
      </c>
    </row>
    <row r="15570" spans="1:4">
      <c r="A15570" s="74" t="s">
        <v>7442</v>
      </c>
      <c r="B15570" s="74" t="str">
        <f ca="1">IFERROR(__xludf.DUMMYFUNCTION("IF(REGEXMATCH(A15570,""wealth planning""),""Script 1"",""-"")"),"Script 1")</f>
        <v>Script 1</v>
      </c>
      <c r="C15570" s="149">
        <f t="shared" si="122"/>
        <v>45547</v>
      </c>
      <c r="D15570" s="74" t="str">
        <f t="shared" si="123"/>
        <v>Nur Liyana Zulaikha Nadri</v>
      </c>
    </row>
    <row r="15571" spans="1:4">
      <c r="A15571" s="74"/>
      <c r="B15571" s="74" t="str">
        <f ca="1">IFERROR(__xludf.DUMMYFUNCTION("IF(REGEXMATCH(A15571,""wealth planning""),""Script 1"",""-"")"),"-")</f>
        <v>-</v>
      </c>
      <c r="C15571" s="74" t="str">
        <f t="shared" si="122"/>
        <v>You: Hai assalamualaikum 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571" s="149">
        <f t="shared" si="123"/>
        <v>45547</v>
      </c>
    </row>
    <row r="15572" spans="1:4">
      <c r="B15572" s="74" t="str">
        <f ca="1">IFERROR(__xludf.DUMMYFUNCTION("IF(REGEXMATCH(A15572,""wealth planning""),""Script 1"",""-"")"),"-")</f>
        <v>-</v>
      </c>
      <c r="C15572" s="74">
        <f t="shared" si="122"/>
        <v>0</v>
      </c>
      <c r="D15572" s="149">
        <f t="shared" si="123"/>
        <v>45547</v>
      </c>
    </row>
    <row r="15573" spans="1:4">
      <c r="B15573" s="74" t="str">
        <f ca="1">IFERROR(__xludf.DUMMYFUNCTION("IF(REGEXMATCH(A15573,""wealth planning""),""Script 1"",""-"")"),"-")</f>
        <v>-</v>
      </c>
      <c r="C15573" s="74">
        <f t="shared" si="122"/>
        <v>0</v>
      </c>
      <c r="D15573" s="74" t="str">
        <f t="shared" si="123"/>
        <v>You: Hai assalamualaikum 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574" spans="1:4">
      <c r="A15574" s="74" t="s">
        <v>9230</v>
      </c>
      <c r="B15574" s="74" t="str">
        <f ca="1">IFERROR(__xludf.DUMMYFUNCTION("IF(REGEXMATCH(A15574,""wealth planning""),""Script 1"",""-"")"),"-")</f>
        <v>-</v>
      </c>
      <c r="C15574" s="74">
        <f t="shared" si="122"/>
        <v>0</v>
      </c>
      <c r="D15574" s="74">
        <f t="shared" si="123"/>
        <v>0</v>
      </c>
    </row>
    <row r="15575" spans="1:4">
      <c r="A15575" s="74" t="s">
        <v>9231</v>
      </c>
      <c r="B15575" s="74" t="str">
        <f ca="1">IFERROR(__xludf.DUMMYFUNCTION("IF(REGEXMATCH(A15575,""wealth planning""),""Script 1"",""-"")"),"-")</f>
        <v>-</v>
      </c>
      <c r="C15575" s="74" t="str">
        <f t="shared" si="122"/>
        <v>Farha Aisyah RosolStatus is reachable</v>
      </c>
      <c r="D15575" s="74">
        <f t="shared" si="123"/>
        <v>0</v>
      </c>
    </row>
    <row r="15576" spans="1:4">
      <c r="A15576" s="149">
        <v>45547</v>
      </c>
      <c r="B15576" s="74" t="str">
        <f ca="1">IFERROR(__xludf.DUMMYFUNCTION("IF(REGEXMATCH(A15576,""wealth planning""),""Script 1"",""-"")"),"#VALUE!")</f>
        <v>#VALUE!</v>
      </c>
      <c r="C15576" s="74" t="str">
        <f t="shared" si="122"/>
        <v>Farha Aisyah Rosol</v>
      </c>
      <c r="D15576" s="74">
        <f t="shared" si="123"/>
        <v>0</v>
      </c>
    </row>
    <row r="15577" spans="1:4">
      <c r="A15577" s="149">
        <v>45547</v>
      </c>
      <c r="B15577" s="74" t="str">
        <f ca="1">IFERROR(__xludf.DUMMYFUNCTION("IF(REGEXMATCH(A15577,""wealth planning""),""Script 1"",""-"")"),"#VALUE!")</f>
        <v>#VALUE!</v>
      </c>
      <c r="C15577" s="149">
        <f t="shared" si="122"/>
        <v>45547</v>
      </c>
      <c r="D15577" s="74" t="str">
        <f t="shared" si="123"/>
        <v>Farha Aisyah RosolStatus is reachable</v>
      </c>
    </row>
    <row r="15578" spans="1:4">
      <c r="A15578" s="74" t="s">
        <v>2881</v>
      </c>
      <c r="B15578" s="74" t="str">
        <f ca="1">IFERROR(__xludf.DUMMYFUNCTION("IF(REGEXMATCH(A15578,""wealth planning""),""Script 1"",""-"")"),"Script 1")</f>
        <v>Script 1</v>
      </c>
      <c r="C15578" s="149">
        <f t="shared" si="122"/>
        <v>45547</v>
      </c>
      <c r="D15578" s="74" t="str">
        <f t="shared" si="123"/>
        <v>Farha Aisyah Rosol</v>
      </c>
    </row>
    <row r="15579" spans="1:4">
      <c r="A15579" s="74"/>
      <c r="B15579" s="74" t="str">
        <f ca="1">IFERROR(__xludf.DUMMYFUNCTION("IF(REGEXMATCH(A15579,""wealth planning""),""Script 1"",""-"")"),"-")</f>
        <v>-</v>
      </c>
      <c r="C15579" s="74" t="str">
        <f t="shared" si="122"/>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579" s="149">
        <f t="shared" si="123"/>
        <v>45547</v>
      </c>
    </row>
    <row r="15580" spans="1:4">
      <c r="B15580" s="74" t="str">
        <f ca="1">IFERROR(__xludf.DUMMYFUNCTION("IF(REGEXMATCH(A15580,""wealth planning""),""Script 1"",""-"")"),"-")</f>
        <v>-</v>
      </c>
      <c r="C15580" s="74">
        <f t="shared" si="122"/>
        <v>0</v>
      </c>
      <c r="D15580" s="149">
        <f t="shared" si="123"/>
        <v>45547</v>
      </c>
    </row>
    <row r="15581" spans="1:4">
      <c r="B15581" s="74" t="str">
        <f ca="1">IFERROR(__xludf.DUMMYFUNCTION("IF(REGEXMATCH(A15581,""wealth planning""),""Script 1"",""-"")"),"-")</f>
        <v>-</v>
      </c>
      <c r="C15581" s="74">
        <f t="shared" si="122"/>
        <v>0</v>
      </c>
      <c r="D15581" s="74" t="str">
        <f t="shared" si="123"/>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582" spans="1:4">
      <c r="A15582" s="74" t="s">
        <v>9233</v>
      </c>
      <c r="B15582" s="74" t="str">
        <f ca="1">IFERROR(__xludf.DUMMYFUNCTION("IF(REGEXMATCH(A15582,""wealth planning""),""Script 1"",""-"")"),"-")</f>
        <v>-</v>
      </c>
      <c r="C15582" s="74">
        <f t="shared" si="122"/>
        <v>0</v>
      </c>
      <c r="D15582" s="74">
        <f t="shared" si="123"/>
        <v>0</v>
      </c>
    </row>
    <row r="15583" spans="1:4">
      <c r="A15583" s="74" t="s">
        <v>9234</v>
      </c>
      <c r="B15583" s="74" t="str">
        <f ca="1">IFERROR(__xludf.DUMMYFUNCTION("IF(REGEXMATCH(A15583,""wealth planning""),""Script 1"",""-"")"),"-")</f>
        <v>-</v>
      </c>
      <c r="C15583" s="74" t="str">
        <f t="shared" si="122"/>
        <v>Nur ZayanaStatus is reachable</v>
      </c>
      <c r="D15583" s="74">
        <f t="shared" si="123"/>
        <v>0</v>
      </c>
    </row>
    <row r="15584" spans="1:4">
      <c r="A15584" s="149">
        <v>45547</v>
      </c>
      <c r="B15584" s="74" t="str">
        <f ca="1">IFERROR(__xludf.DUMMYFUNCTION("IF(REGEXMATCH(A15584,""wealth planning""),""Script 1"",""-"")"),"#VALUE!")</f>
        <v>#VALUE!</v>
      </c>
      <c r="C15584" s="74" t="str">
        <f t="shared" si="122"/>
        <v>Nur Zayana</v>
      </c>
      <c r="D15584" s="74">
        <f t="shared" si="123"/>
        <v>0</v>
      </c>
    </row>
    <row r="15585" spans="1:4">
      <c r="A15585" s="149">
        <v>45547</v>
      </c>
      <c r="B15585" s="74" t="str">
        <f ca="1">IFERROR(__xludf.DUMMYFUNCTION("IF(REGEXMATCH(A15585,""wealth planning""),""Script 1"",""-"")"),"#VALUE!")</f>
        <v>#VALUE!</v>
      </c>
      <c r="C15585" s="149">
        <f t="shared" si="122"/>
        <v>45547</v>
      </c>
      <c r="D15585" s="74" t="str">
        <f t="shared" si="123"/>
        <v>Nur ZayanaStatus is reachable</v>
      </c>
    </row>
    <row r="15586" spans="1:4">
      <c r="A15586" s="74" t="s">
        <v>9235</v>
      </c>
      <c r="B15586" s="74" t="str">
        <f ca="1">IFERROR(__xludf.DUMMYFUNCTION("IF(REGEXMATCH(A15586,""wealth planning""),""Script 1"",""-"")"),"Script 1")</f>
        <v>Script 1</v>
      </c>
      <c r="C15586" s="149">
        <f t="shared" si="122"/>
        <v>45547</v>
      </c>
      <c r="D15586" s="74" t="str">
        <f t="shared" si="123"/>
        <v>Nur Zayana</v>
      </c>
    </row>
    <row r="15587" spans="1:4">
      <c r="A15587" s="74"/>
      <c r="B15587" s="74" t="str">
        <f ca="1">IFERROR(__xludf.DUMMYFUNCTION("IF(REGEXMATCH(A15587,""wealth planning""),""Script 1"",""-"")"),"-")</f>
        <v>-</v>
      </c>
      <c r="C15587" s="74" t="str">
        <f t="shared" si="122"/>
        <v>You: Hai assalamualaikum Zayana,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587" s="149">
        <f t="shared" si="123"/>
        <v>45547</v>
      </c>
    </row>
    <row r="15588" spans="1:4">
      <c r="B15588" s="74" t="str">
        <f ca="1">IFERROR(__xludf.DUMMYFUNCTION("IF(REGEXMATCH(A15588,""wealth planning""),""Script 1"",""-"")"),"-")</f>
        <v>-</v>
      </c>
      <c r="C15588" s="74">
        <f t="shared" si="122"/>
        <v>0</v>
      </c>
      <c r="D15588" s="149">
        <f t="shared" si="123"/>
        <v>45547</v>
      </c>
    </row>
    <row r="15589" spans="1:4">
      <c r="B15589" s="74" t="str">
        <f ca="1">IFERROR(__xludf.DUMMYFUNCTION("IF(REGEXMATCH(A15589,""wealth planning""),""Script 1"",""-"")"),"-")</f>
        <v>-</v>
      </c>
      <c r="C15589" s="74">
        <f t="shared" si="122"/>
        <v>0</v>
      </c>
      <c r="D15589" s="74" t="str">
        <f t="shared" si="123"/>
        <v>You: Hai assalamualaikum Zayana,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590" spans="1:4">
      <c r="A15590" s="74" t="s">
        <v>9237</v>
      </c>
      <c r="B15590" s="74" t="str">
        <f ca="1">IFERROR(__xludf.DUMMYFUNCTION("IF(REGEXMATCH(A15590,""wealth planning""),""Script 1"",""-"")"),"-")</f>
        <v>-</v>
      </c>
      <c r="C15590" s="74">
        <f t="shared" si="122"/>
        <v>0</v>
      </c>
      <c r="D15590" s="74">
        <f t="shared" si="123"/>
        <v>0</v>
      </c>
    </row>
    <row r="15591" spans="1:4">
      <c r="A15591" s="74" t="s">
        <v>9238</v>
      </c>
      <c r="B15591" s="74" t="str">
        <f ca="1">IFERROR(__xludf.DUMMYFUNCTION("IF(REGEXMATCH(A15591,""wealth planning""),""Script 1"",""-"")"),"-")</f>
        <v>-</v>
      </c>
      <c r="C15591" s="74" t="str">
        <f t="shared" si="122"/>
        <v>Izwan Haziq Bin YaacobStatus is reachable</v>
      </c>
      <c r="D15591" s="74">
        <f t="shared" si="123"/>
        <v>0</v>
      </c>
    </row>
    <row r="15592" spans="1:4">
      <c r="A15592" s="149">
        <v>45547</v>
      </c>
      <c r="B15592" s="74" t="str">
        <f ca="1">IFERROR(__xludf.DUMMYFUNCTION("IF(REGEXMATCH(A15592,""wealth planning""),""Script 1"",""-"")"),"#VALUE!")</f>
        <v>#VALUE!</v>
      </c>
      <c r="C15592" s="74" t="str">
        <f t="shared" si="122"/>
        <v>Izwan Haziq Bin Yaacob</v>
      </c>
      <c r="D15592" s="74">
        <f t="shared" si="123"/>
        <v>0</v>
      </c>
    </row>
    <row r="15593" spans="1:4">
      <c r="A15593" s="149">
        <v>45547</v>
      </c>
      <c r="B15593" s="74" t="str">
        <f ca="1">IFERROR(__xludf.DUMMYFUNCTION("IF(REGEXMATCH(A15593,""wealth planning""),""Script 1"",""-"")"),"#VALUE!")</f>
        <v>#VALUE!</v>
      </c>
      <c r="C15593" s="149">
        <f t="shared" si="122"/>
        <v>45547</v>
      </c>
      <c r="D15593" s="74" t="str">
        <f t="shared" si="123"/>
        <v>Izwan Haziq Bin YaacobStatus is reachable</v>
      </c>
    </row>
    <row r="15594" spans="1:4">
      <c r="A15594" s="74" t="s">
        <v>9239</v>
      </c>
      <c r="B15594" s="74" t="str">
        <f ca="1">IFERROR(__xludf.DUMMYFUNCTION("IF(REGEXMATCH(A15594,""wealth planning""),""Script 1"",""-"")"),"Script 1")</f>
        <v>Script 1</v>
      </c>
      <c r="C15594" s="149">
        <f t="shared" si="122"/>
        <v>45547</v>
      </c>
      <c r="D15594" s="74" t="str">
        <f t="shared" si="123"/>
        <v>Izwan Haziq Bin Yaacob</v>
      </c>
    </row>
    <row r="15595" spans="1:4">
      <c r="A15595" s="74"/>
      <c r="B15595" s="74" t="str">
        <f ca="1">IFERROR(__xludf.DUMMYFUNCTION("IF(REGEXMATCH(A15595,""wealth planning""),""Script 1"",""-"")"),"-")</f>
        <v>-</v>
      </c>
      <c r="C15595" s="74" t="str">
        <f t="shared" si="122"/>
        <v>You: Hai assalamualaikum tuan Izwan, saya Azhad nihon sotsu tahun 2017. Sorry kalau ganggu. Actually sekarang saya tengah mencari individu yang kerja di nihon untuk saya dapatkan peluang sharing sahaja berkaitan takaful dan wealth planning since ini kerja hakiki saya sebagai PruBSN wealth planner. Boleh ke kalau saya nak set appointment secara bersemuka ataupun online?</v>
      </c>
      <c r="D15595" s="149">
        <f t="shared" si="123"/>
        <v>45547</v>
      </c>
    </row>
    <row r="15596" spans="1:4">
      <c r="B15596" s="74" t="str">
        <f ca="1">IFERROR(__xludf.DUMMYFUNCTION("IF(REGEXMATCH(A15596,""wealth planning""),""Script 1"",""-"")"),"-")</f>
        <v>-</v>
      </c>
      <c r="C15596" s="74">
        <f t="shared" si="122"/>
        <v>0</v>
      </c>
      <c r="D15596" s="149">
        <f t="shared" si="123"/>
        <v>45547</v>
      </c>
    </row>
    <row r="15597" spans="1:4">
      <c r="B15597" s="74" t="str">
        <f ca="1">IFERROR(__xludf.DUMMYFUNCTION("IF(REGEXMATCH(A15597,""wealth planning""),""Script 1"",""-"")"),"-")</f>
        <v>-</v>
      </c>
      <c r="C15597" s="74">
        <f t="shared" si="122"/>
        <v>0</v>
      </c>
      <c r="D15597" s="74" t="str">
        <f t="shared" si="123"/>
        <v>You: Hai assalamualaikum tuan Izwan, saya Azhad nihon sotsu tahun 2017. Sorry kalau ganggu. Actually sekarang saya tengah mencari individu yang kerja di nihon untuk saya dapatkan peluang sharing sahaja berkaitan takaful dan wealth planning since ini kerja hakiki saya sebagai PruBSN wealth planner. Boleh ke kalau saya nak set appointment secara bersemuka ataupun online?</v>
      </c>
    </row>
    <row r="15598" spans="1:4">
      <c r="A15598" s="74" t="s">
        <v>9241</v>
      </c>
      <c r="B15598" s="74" t="str">
        <f ca="1">IFERROR(__xludf.DUMMYFUNCTION("IF(REGEXMATCH(A15598,""wealth planning""),""Script 1"",""-"")"),"-")</f>
        <v>-</v>
      </c>
      <c r="C15598" s="74">
        <f t="shared" si="122"/>
        <v>0</v>
      </c>
      <c r="D15598" s="74">
        <f t="shared" si="123"/>
        <v>0</v>
      </c>
    </row>
    <row r="15599" spans="1:4">
      <c r="A15599" s="74" t="s">
        <v>9241</v>
      </c>
      <c r="B15599" s="74" t="str">
        <f ca="1">IFERROR(__xludf.DUMMYFUNCTION("IF(REGEXMATCH(A15599,""wealth planning""),""Script 1"",""-"")"),"-")</f>
        <v>-</v>
      </c>
      <c r="C15599" s="74" t="str">
        <f t="shared" si="122"/>
        <v>Nafisah Nabilah</v>
      </c>
      <c r="D15599" s="74">
        <f t="shared" si="123"/>
        <v>0</v>
      </c>
    </row>
    <row r="15600" spans="1:4">
      <c r="A15600" s="149">
        <v>45547</v>
      </c>
      <c r="B15600" s="74" t="str">
        <f ca="1">IFERROR(__xludf.DUMMYFUNCTION("IF(REGEXMATCH(A15600,""wealth planning""),""Script 1"",""-"")"),"#VALUE!")</f>
        <v>#VALUE!</v>
      </c>
      <c r="C15600" s="74" t="str">
        <f t="shared" si="122"/>
        <v>Nafisah Nabilah</v>
      </c>
      <c r="D15600" s="74">
        <f t="shared" si="123"/>
        <v>0</v>
      </c>
    </row>
    <row r="15601" spans="1:4">
      <c r="A15601" s="149">
        <v>45547</v>
      </c>
      <c r="B15601" s="74" t="str">
        <f ca="1">IFERROR(__xludf.DUMMYFUNCTION("IF(REGEXMATCH(A15601,""wealth planning""),""Script 1"",""-"")"),"#VALUE!")</f>
        <v>#VALUE!</v>
      </c>
      <c r="C15601" s="149">
        <f t="shared" si="122"/>
        <v>45547</v>
      </c>
      <c r="D15601" s="74" t="str">
        <f t="shared" si="123"/>
        <v>Nafisah Nabilah</v>
      </c>
    </row>
    <row r="15602" spans="1:4">
      <c r="A15602" s="74" t="s">
        <v>7565</v>
      </c>
      <c r="B15602" s="74" t="str">
        <f ca="1">IFERROR(__xludf.DUMMYFUNCTION("IF(REGEXMATCH(A15602,""wealth planning""),""Script 1"",""-"")"),"Script 1")</f>
        <v>Script 1</v>
      </c>
      <c r="C15602" s="149">
        <f t="shared" si="122"/>
        <v>45547</v>
      </c>
      <c r="D15602" s="74" t="str">
        <f t="shared" si="123"/>
        <v>Nafisah Nabilah</v>
      </c>
    </row>
    <row r="15603" spans="1:4">
      <c r="A15603" s="74"/>
      <c r="B15603" s="74" t="str">
        <f ca="1">IFERROR(__xludf.DUMMYFUNCTION("IF(REGEXMATCH(A15603,""wealth planning""),""Script 1"",""-"")"),"-")</f>
        <v>-</v>
      </c>
      <c r="C15603" s="74" t="str">
        <f t="shared" si="122"/>
        <v>You: Hai assalamualaikum Nafisah,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603" s="149">
        <f t="shared" si="123"/>
        <v>45547</v>
      </c>
    </row>
    <row r="15604" spans="1:4">
      <c r="B15604" s="74" t="str">
        <f ca="1">IFERROR(__xludf.DUMMYFUNCTION("IF(REGEXMATCH(A15604,""wealth planning""),""Script 1"",""-"")"),"-")</f>
        <v>-</v>
      </c>
      <c r="C15604" s="74">
        <f t="shared" si="122"/>
        <v>0</v>
      </c>
      <c r="D15604" s="149">
        <f t="shared" si="123"/>
        <v>45547</v>
      </c>
    </row>
    <row r="15605" spans="1:4">
      <c r="B15605" s="74" t="str">
        <f ca="1">IFERROR(__xludf.DUMMYFUNCTION("IF(REGEXMATCH(A15605,""wealth planning""),""Script 1"",""-"")"),"-")</f>
        <v>-</v>
      </c>
      <c r="C15605" s="74">
        <f t="shared" si="122"/>
        <v>0</v>
      </c>
      <c r="D15605" s="74" t="str">
        <f t="shared" si="123"/>
        <v>You: Hai assalamualaikum Nafisah,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606" spans="1:4">
      <c r="B15606" s="74" t="str">
        <f ca="1">IFERROR(__xludf.DUMMYFUNCTION("IF(REGEXMATCH(A15606,""wealth planning""),""Script 1"",""-"")"),"-")</f>
        <v>-</v>
      </c>
      <c r="C15606" s="74">
        <f t="shared" si="122"/>
        <v>0</v>
      </c>
      <c r="D15606" s="74">
        <f t="shared" si="123"/>
        <v>0</v>
      </c>
    </row>
    <row r="15607" spans="1:4">
      <c r="A15607" s="74" t="s">
        <v>9244</v>
      </c>
      <c r="B15607" s="74" t="str">
        <f ca="1">IFERROR(__xludf.DUMMYFUNCTION("IF(REGEXMATCH(A15607,""wealth planning""),""Script 1"",""-"")"),"-")</f>
        <v>-</v>
      </c>
      <c r="C15607" s="74">
        <f t="shared" si="122"/>
        <v>0</v>
      </c>
      <c r="D15607" s="74">
        <f t="shared" si="123"/>
        <v>0</v>
      </c>
    </row>
    <row r="15608" spans="1:4">
      <c r="A15608" s="149">
        <v>45547</v>
      </c>
      <c r="B15608" s="74" t="str">
        <f ca="1">IFERROR(__xludf.DUMMYFUNCTION("IF(REGEXMATCH(A15608,""wealth planning""),""Script 1"",""-"")"),"#VALUE!")</f>
        <v>#VALUE!</v>
      </c>
      <c r="C15608" s="74" t="str">
        <f t="shared" si="122"/>
        <v>Mohammad Syafiq Mohd Dom</v>
      </c>
      <c r="D15608" s="74">
        <f t="shared" si="123"/>
        <v>0</v>
      </c>
    </row>
    <row r="15609" spans="1:4">
      <c r="A15609" s="149">
        <v>45547</v>
      </c>
      <c r="B15609" s="74" t="str">
        <f ca="1">IFERROR(__xludf.DUMMYFUNCTION("IF(REGEXMATCH(A15609,""wealth planning""),""Script 1"",""-"")"),"#VALUE!")</f>
        <v>#VALUE!</v>
      </c>
      <c r="C15609" s="149">
        <f t="shared" si="122"/>
        <v>45547</v>
      </c>
      <c r="D15609" s="74">
        <f t="shared" si="123"/>
        <v>0</v>
      </c>
    </row>
    <row r="15610" spans="1:4">
      <c r="A15610" s="74" t="s">
        <v>8788</v>
      </c>
      <c r="B15610" s="74" t="str">
        <f ca="1">IFERROR(__xludf.DUMMYFUNCTION("IF(REGEXMATCH(A15610,""wealth planning""),""Script 1"",""-"")"),"Script 1")</f>
        <v>Script 1</v>
      </c>
      <c r="C15610" s="149">
        <f t="shared" si="122"/>
        <v>45547</v>
      </c>
      <c r="D15610" s="74" t="str">
        <f t="shared" si="123"/>
        <v>Mohammad Syafiq Mohd Dom</v>
      </c>
    </row>
    <row r="15611" spans="1:4">
      <c r="A15611" s="74"/>
      <c r="B15611" s="74" t="str">
        <f ca="1">IFERROR(__xludf.DUMMYFUNCTION("IF(REGEXMATCH(A15611,""wealth planning""),""Script 1"",""-"")"),"-")</f>
        <v>-</v>
      </c>
      <c r="C15611" s="74" t="str">
        <f t="shared" si="122"/>
        <v>You: Hai assalamualaikum Syafiq,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611" s="149">
        <f t="shared" si="123"/>
        <v>45547</v>
      </c>
    </row>
    <row r="15612" spans="1:4">
      <c r="B15612" s="74" t="str">
        <f ca="1">IFERROR(__xludf.DUMMYFUNCTION("IF(REGEXMATCH(A15612,""wealth planning""),""Script 1"",""-"")"),"-")</f>
        <v>-</v>
      </c>
      <c r="C15612" s="74">
        <f t="shared" si="122"/>
        <v>0</v>
      </c>
      <c r="D15612" s="149">
        <f t="shared" si="123"/>
        <v>45547</v>
      </c>
    </row>
    <row r="15613" spans="1:4">
      <c r="B15613" s="74" t="str">
        <f ca="1">IFERROR(__xludf.DUMMYFUNCTION("IF(REGEXMATCH(A15613,""wealth planning""),""Script 1"",""-"")"),"-")</f>
        <v>-</v>
      </c>
      <c r="C15613" s="74">
        <f t="shared" si="122"/>
        <v>0</v>
      </c>
      <c r="D15613" s="74" t="str">
        <f t="shared" si="123"/>
        <v>You: Hai assalamualaikum Syafiq,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614" spans="1:4">
      <c r="A15614" s="74" t="s">
        <v>9246</v>
      </c>
      <c r="B15614" s="74" t="str">
        <f ca="1">IFERROR(__xludf.DUMMYFUNCTION("IF(REGEXMATCH(A15614,""wealth planning""),""Script 1"",""-"")"),"-")</f>
        <v>-</v>
      </c>
      <c r="C15614" s="74">
        <f t="shared" si="122"/>
        <v>0</v>
      </c>
      <c r="D15614" s="74">
        <f t="shared" si="123"/>
        <v>0</v>
      </c>
    </row>
    <row r="15615" spans="1:4">
      <c r="A15615" s="74" t="s">
        <v>9246</v>
      </c>
      <c r="B15615" s="74" t="str">
        <f ca="1">IFERROR(__xludf.DUMMYFUNCTION("IF(REGEXMATCH(A15615,""wealth planning""),""Script 1"",""-"")"),"-")</f>
        <v>-</v>
      </c>
      <c r="C15615" s="74" t="str">
        <f t="shared" si="122"/>
        <v>Haikal Rahmat</v>
      </c>
      <c r="D15615" s="74">
        <f t="shared" si="123"/>
        <v>0</v>
      </c>
    </row>
    <row r="15616" spans="1:4">
      <c r="A15616" s="149">
        <v>45547</v>
      </c>
      <c r="B15616" s="74" t="str">
        <f ca="1">IFERROR(__xludf.DUMMYFUNCTION("IF(REGEXMATCH(A15616,""wealth planning""),""Script 1"",""-"")"),"#VALUE!")</f>
        <v>#VALUE!</v>
      </c>
      <c r="C15616" s="74" t="str">
        <f t="shared" si="122"/>
        <v>Haikal Rahmat</v>
      </c>
      <c r="D15616" s="74">
        <f t="shared" si="123"/>
        <v>0</v>
      </c>
    </row>
    <row r="15617" spans="1:4">
      <c r="A15617" s="149">
        <v>45547</v>
      </c>
      <c r="B15617" s="74" t="str">
        <f ca="1">IFERROR(__xludf.DUMMYFUNCTION("IF(REGEXMATCH(A15617,""wealth planning""),""Script 1"",""-"")"),"#VALUE!")</f>
        <v>#VALUE!</v>
      </c>
      <c r="C15617" s="149">
        <f t="shared" si="122"/>
        <v>45547</v>
      </c>
      <c r="D15617" s="74" t="str">
        <f t="shared" si="123"/>
        <v>Haikal Rahmat</v>
      </c>
    </row>
    <row r="15618" spans="1:4">
      <c r="A15618" s="74" t="s">
        <v>4928</v>
      </c>
      <c r="B15618" s="74" t="str">
        <f ca="1">IFERROR(__xludf.DUMMYFUNCTION("IF(REGEXMATCH(A15618,""wealth planning""),""Script 1"",""-"")"),"Script 1")</f>
        <v>Script 1</v>
      </c>
      <c r="C15618" s="149">
        <f t="shared" si="122"/>
        <v>45547</v>
      </c>
      <c r="D15618" s="74" t="str">
        <f t="shared" si="123"/>
        <v>Haikal Rahmat</v>
      </c>
    </row>
    <row r="15619" spans="1:4">
      <c r="A15619" s="74"/>
      <c r="B15619" s="74" t="str">
        <f ca="1">IFERROR(__xludf.DUMMYFUNCTION("IF(REGEXMATCH(A15619,""wealth planning""),""Script 1"",""-"")"),"-")</f>
        <v>-</v>
      </c>
      <c r="C15619" s="74" t="str">
        <f t="shared" si="122"/>
        <v>You: Hai assalamualaikum Haikal,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619" s="149">
        <f t="shared" si="123"/>
        <v>45547</v>
      </c>
    </row>
    <row r="15620" spans="1:4">
      <c r="B15620" s="74" t="str">
        <f ca="1">IFERROR(__xludf.DUMMYFUNCTION("IF(REGEXMATCH(A15620,""wealth planning""),""Script 1"",""-"")"),"-")</f>
        <v>-</v>
      </c>
      <c r="C15620" s="74">
        <f t="shared" si="122"/>
        <v>0</v>
      </c>
      <c r="D15620" s="149">
        <f t="shared" si="123"/>
        <v>45547</v>
      </c>
    </row>
    <row r="15621" spans="1:4">
      <c r="B15621" s="74" t="str">
        <f ca="1">IFERROR(__xludf.DUMMYFUNCTION("IF(REGEXMATCH(A15621,""wealth planning""),""Script 1"",""-"")"),"-")</f>
        <v>-</v>
      </c>
      <c r="C15621" s="74">
        <f t="shared" si="122"/>
        <v>0</v>
      </c>
      <c r="D15621" s="74" t="str">
        <f t="shared" si="123"/>
        <v>You: Hai assalamualaikum Haikal,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622" spans="1:4">
      <c r="B15622" s="74" t="str">
        <f ca="1">IFERROR(__xludf.DUMMYFUNCTION("IF(REGEXMATCH(A15622,""wealth planning""),""Script 1"",""-"")"),"-")</f>
        <v>-</v>
      </c>
      <c r="C15622" s="74">
        <f t="shared" si="122"/>
        <v>0</v>
      </c>
      <c r="D15622" s="74">
        <f t="shared" si="123"/>
        <v>0</v>
      </c>
    </row>
    <row r="15623" spans="1:4">
      <c r="A15623" s="74" t="s">
        <v>9249</v>
      </c>
      <c r="B15623" s="74" t="str">
        <f ca="1">IFERROR(__xludf.DUMMYFUNCTION("IF(REGEXMATCH(A15623,""wealth planning""),""Script 1"",""-"")"),"-")</f>
        <v>-</v>
      </c>
      <c r="C15623" s="74">
        <f t="shared" si="122"/>
        <v>0</v>
      </c>
      <c r="D15623" s="74">
        <f t="shared" si="123"/>
        <v>0</v>
      </c>
    </row>
    <row r="15624" spans="1:4">
      <c r="A15624" s="149">
        <v>45547</v>
      </c>
      <c r="B15624" s="74" t="str">
        <f ca="1">IFERROR(__xludf.DUMMYFUNCTION("IF(REGEXMATCH(A15624,""wealth planning""),""Script 1"",""-"")"),"#VALUE!")</f>
        <v>#VALUE!</v>
      </c>
      <c r="C15624" s="74" t="str">
        <f t="shared" si="122"/>
        <v>Nur Jazmina Aliah Mohammad Zaidi</v>
      </c>
      <c r="D15624" s="74">
        <f t="shared" si="123"/>
        <v>0</v>
      </c>
    </row>
    <row r="15625" spans="1:4">
      <c r="A15625" s="149">
        <v>45547</v>
      </c>
      <c r="B15625" s="74" t="str">
        <f ca="1">IFERROR(__xludf.DUMMYFUNCTION("IF(REGEXMATCH(A15625,""wealth planning""),""Script 1"",""-"")"),"#VALUE!")</f>
        <v>#VALUE!</v>
      </c>
      <c r="C15625" s="149">
        <f t="shared" si="122"/>
        <v>45547</v>
      </c>
      <c r="D15625" s="74">
        <f t="shared" si="123"/>
        <v>0</v>
      </c>
    </row>
    <row r="15626" spans="1:4">
      <c r="A15626" s="74" t="s">
        <v>9250</v>
      </c>
      <c r="B15626" s="74" t="str">
        <f ca="1">IFERROR(__xludf.DUMMYFUNCTION("IF(REGEXMATCH(A15626,""wealth planning""),""Script 1"",""-"")"),"Script 1")</f>
        <v>Script 1</v>
      </c>
      <c r="C15626" s="149">
        <f t="shared" si="122"/>
        <v>45547</v>
      </c>
      <c r="D15626" s="74" t="str">
        <f t="shared" si="123"/>
        <v>Nur Jazmina Aliah Mohammad Zaidi</v>
      </c>
    </row>
    <row r="15627" spans="1:4">
      <c r="A15627" s="74"/>
      <c r="B15627" s="74" t="str">
        <f ca="1">IFERROR(__xludf.DUMMYFUNCTION("IF(REGEXMATCH(A15627,""wealth planning""),""Script 1"",""-"")"),"-")</f>
        <v>-</v>
      </c>
      <c r="C15627" s="74" t="str">
        <f t="shared" si="122"/>
        <v>You: Hai assalamualaikum Jazmina,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627" s="149">
        <f t="shared" si="123"/>
        <v>45547</v>
      </c>
    </row>
    <row r="15628" spans="1:4">
      <c r="B15628" s="74" t="str">
        <f ca="1">IFERROR(__xludf.DUMMYFUNCTION("IF(REGEXMATCH(A15628,""wealth planning""),""Script 1"",""-"")"),"-")</f>
        <v>-</v>
      </c>
      <c r="C15628" s="74">
        <f t="shared" si="122"/>
        <v>0</v>
      </c>
      <c r="D15628" s="149">
        <f t="shared" si="123"/>
        <v>45547</v>
      </c>
    </row>
    <row r="15629" spans="1:4">
      <c r="B15629" s="74" t="str">
        <f ca="1">IFERROR(__xludf.DUMMYFUNCTION("IF(REGEXMATCH(A15629,""wealth planning""),""Script 1"",""-"")"),"-")</f>
        <v>-</v>
      </c>
      <c r="C15629" s="74">
        <f t="shared" si="122"/>
        <v>0</v>
      </c>
      <c r="D15629" s="74" t="str">
        <f t="shared" si="123"/>
        <v>You: Hai assalamualaikum Jazmina,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630" spans="1:4">
      <c r="A15630" s="74" t="s">
        <v>9252</v>
      </c>
      <c r="B15630" s="74" t="str">
        <f ca="1">IFERROR(__xludf.DUMMYFUNCTION("IF(REGEXMATCH(A15630,""wealth planning""),""Script 1"",""-"")"),"-")</f>
        <v>-</v>
      </c>
      <c r="C15630" s="74">
        <f t="shared" si="122"/>
        <v>0</v>
      </c>
      <c r="D15630" s="74">
        <f t="shared" si="123"/>
        <v>0</v>
      </c>
    </row>
    <row r="15631" spans="1:4">
      <c r="A15631" s="74" t="s">
        <v>9253</v>
      </c>
      <c r="B15631" s="74" t="str">
        <f ca="1">IFERROR(__xludf.DUMMYFUNCTION("IF(REGEXMATCH(A15631,""wealth planning""),""Script 1"",""-"")"),"-")</f>
        <v>-</v>
      </c>
      <c r="C15631" s="74" t="str">
        <f t="shared" si="122"/>
        <v>Dhaniyah NizamStatus is reachable</v>
      </c>
      <c r="D15631" s="74">
        <f t="shared" si="123"/>
        <v>0</v>
      </c>
    </row>
    <row r="15632" spans="1:4">
      <c r="A15632" s="149">
        <v>45547</v>
      </c>
      <c r="B15632" s="74" t="str">
        <f ca="1">IFERROR(__xludf.DUMMYFUNCTION("IF(REGEXMATCH(A15632,""wealth planning""),""Script 1"",""-"")"),"#VALUE!")</f>
        <v>#VALUE!</v>
      </c>
      <c r="C15632" s="74" t="str">
        <f t="shared" si="122"/>
        <v>Dhaniyah Nizam</v>
      </c>
      <c r="D15632" s="74">
        <f t="shared" si="123"/>
        <v>0</v>
      </c>
    </row>
    <row r="15633" spans="1:4">
      <c r="A15633" s="149">
        <v>45547</v>
      </c>
      <c r="B15633" s="74" t="str">
        <f ca="1">IFERROR(__xludf.DUMMYFUNCTION("IF(REGEXMATCH(A15633,""wealth planning""),""Script 1"",""-"")"),"#VALUE!")</f>
        <v>#VALUE!</v>
      </c>
      <c r="C15633" s="149">
        <f t="shared" si="122"/>
        <v>45547</v>
      </c>
      <c r="D15633" s="74" t="str">
        <f t="shared" si="123"/>
        <v>Dhaniyah NizamStatus is reachable</v>
      </c>
    </row>
    <row r="15634" spans="1:4">
      <c r="A15634" s="74" t="s">
        <v>9254</v>
      </c>
      <c r="B15634" s="74" t="str">
        <f ca="1">IFERROR(__xludf.DUMMYFUNCTION("IF(REGEXMATCH(A15634,""wealth planning""),""Script 1"",""-"")"),"Script 1")</f>
        <v>Script 1</v>
      </c>
      <c r="C15634" s="149">
        <f t="shared" si="122"/>
        <v>45547</v>
      </c>
      <c r="D15634" s="74" t="str">
        <f t="shared" si="123"/>
        <v>Dhaniyah Nizam</v>
      </c>
    </row>
    <row r="15635" spans="1:4">
      <c r="A15635" s="74"/>
      <c r="B15635" s="74" t="str">
        <f ca="1">IFERROR(__xludf.DUMMYFUNCTION("IF(REGEXMATCH(A15635,""wealth planning""),""Script 1"",""-"")"),"-")</f>
        <v>-</v>
      </c>
      <c r="C15635" s="74" t="str">
        <f t="shared" si="122"/>
        <v>You: Hai assalamualaikum Dhaniyah,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635" s="149">
        <f t="shared" si="123"/>
        <v>45547</v>
      </c>
    </row>
    <row r="15636" spans="1:4">
      <c r="B15636" s="74" t="str">
        <f ca="1">IFERROR(__xludf.DUMMYFUNCTION("IF(REGEXMATCH(A15636,""wealth planning""),""Script 1"",""-"")"),"-")</f>
        <v>-</v>
      </c>
      <c r="C15636" s="74">
        <f t="shared" si="122"/>
        <v>0</v>
      </c>
      <c r="D15636" s="149">
        <f t="shared" si="123"/>
        <v>45547</v>
      </c>
    </row>
    <row r="15637" spans="1:4">
      <c r="B15637" s="74" t="str">
        <f ca="1">IFERROR(__xludf.DUMMYFUNCTION("IF(REGEXMATCH(A15637,""wealth planning""),""Script 1"",""-"")"),"-")</f>
        <v>-</v>
      </c>
      <c r="C15637" s="74">
        <f t="shared" si="122"/>
        <v>0</v>
      </c>
      <c r="D15637" s="74" t="str">
        <f t="shared" si="123"/>
        <v>You: Hai assalamualaikum Dhaniyah,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638" spans="1:4">
      <c r="A15638" s="74" t="s">
        <v>9256</v>
      </c>
      <c r="B15638" s="74" t="str">
        <f ca="1">IFERROR(__xludf.DUMMYFUNCTION("IF(REGEXMATCH(A15638,""wealth planning""),""Script 1"",""-"")"),"-")</f>
        <v>-</v>
      </c>
      <c r="C15638" s="74">
        <f t="shared" si="122"/>
        <v>0</v>
      </c>
      <c r="D15638" s="74">
        <f t="shared" si="123"/>
        <v>0</v>
      </c>
    </row>
    <row r="15639" spans="1:4">
      <c r="A15639" s="74" t="s">
        <v>9257</v>
      </c>
      <c r="B15639" s="74" t="str">
        <f ca="1">IFERROR(__xludf.DUMMYFUNCTION("IF(REGEXMATCH(A15639,""wealth planning""),""Script 1"",""-"")"),"-")</f>
        <v>-</v>
      </c>
      <c r="C15639" s="74" t="str">
        <f t="shared" si="122"/>
        <v>Nur 'Ealina JufriStatus is reachable</v>
      </c>
      <c r="D15639" s="74">
        <f t="shared" si="123"/>
        <v>0</v>
      </c>
    </row>
    <row r="15640" spans="1:4">
      <c r="A15640" s="149">
        <v>45547</v>
      </c>
      <c r="B15640" s="74" t="str">
        <f ca="1">IFERROR(__xludf.DUMMYFUNCTION("IF(REGEXMATCH(A15640,""wealth planning""),""Script 1"",""-"")"),"#VALUE!")</f>
        <v>#VALUE!</v>
      </c>
      <c r="C15640" s="74" t="str">
        <f t="shared" si="122"/>
        <v>Nur 'Ealina Jufri</v>
      </c>
      <c r="D15640" s="74">
        <f t="shared" si="123"/>
        <v>0</v>
      </c>
    </row>
    <row r="15641" spans="1:4">
      <c r="A15641" s="149">
        <v>45547</v>
      </c>
      <c r="B15641" s="74" t="str">
        <f ca="1">IFERROR(__xludf.DUMMYFUNCTION("IF(REGEXMATCH(A15641,""wealth planning""),""Script 1"",""-"")"),"#VALUE!")</f>
        <v>#VALUE!</v>
      </c>
      <c r="C15641" s="149">
        <f t="shared" si="122"/>
        <v>45547</v>
      </c>
      <c r="D15641" s="74" t="str">
        <f t="shared" si="123"/>
        <v>Nur 'Ealina JufriStatus is reachable</v>
      </c>
    </row>
    <row r="15642" spans="1:4">
      <c r="A15642" s="74" t="s">
        <v>9258</v>
      </c>
      <c r="B15642" s="74" t="str">
        <f ca="1">IFERROR(__xludf.DUMMYFUNCTION("IF(REGEXMATCH(A15642,""wealth planning""),""Script 1"",""-"")"),"Script 1")</f>
        <v>Script 1</v>
      </c>
      <c r="C15642" s="149">
        <f t="shared" si="122"/>
        <v>45547</v>
      </c>
      <c r="D15642" s="74" t="str">
        <f t="shared" si="123"/>
        <v>Nur 'Ealina Jufri</v>
      </c>
    </row>
    <row r="15643" spans="1:4">
      <c r="A15643" s="74"/>
      <c r="B15643" s="74" t="str">
        <f ca="1">IFERROR(__xludf.DUMMYFUNCTION("IF(REGEXMATCH(A15643,""wealth planning""),""Script 1"",""-"")"),"-")</f>
        <v>-</v>
      </c>
      <c r="C15643" s="74" t="str">
        <f t="shared" si="122"/>
        <v>You: Hai assalamualaikum Nur ‘Ealina,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643" s="149">
        <f t="shared" si="123"/>
        <v>45547</v>
      </c>
    </row>
    <row r="15644" spans="1:4">
      <c r="B15644" s="74" t="str">
        <f ca="1">IFERROR(__xludf.DUMMYFUNCTION("IF(REGEXMATCH(A15644,""wealth planning""),""Script 1"",""-"")"),"-")</f>
        <v>-</v>
      </c>
      <c r="C15644" s="74">
        <f t="shared" si="122"/>
        <v>0</v>
      </c>
      <c r="D15644" s="149">
        <f t="shared" si="123"/>
        <v>45547</v>
      </c>
    </row>
    <row r="15645" spans="1:4">
      <c r="B15645" s="74" t="str">
        <f ca="1">IFERROR(__xludf.DUMMYFUNCTION("IF(REGEXMATCH(A15645,""wealth planning""),""Script 1"",""-"")"),"-")</f>
        <v>-</v>
      </c>
      <c r="C15645" s="74">
        <f t="shared" si="122"/>
        <v>0</v>
      </c>
      <c r="D15645" s="74" t="str">
        <f t="shared" si="123"/>
        <v>You: Hai assalamualaikum Nur ‘Ealina,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646" spans="1:4">
      <c r="B15646" s="74" t="str">
        <f ca="1">IFERROR(__xludf.DUMMYFUNCTION("IF(REGEXMATCH(A15646,""wealth planning""),""Script 1"",""-"")"),"-")</f>
        <v>-</v>
      </c>
      <c r="C15646" s="74">
        <f t="shared" si="122"/>
        <v>0</v>
      </c>
      <c r="D15646" s="74">
        <f t="shared" si="123"/>
        <v>0</v>
      </c>
    </row>
    <row r="15647" spans="1:4">
      <c r="A15647" s="74" t="s">
        <v>9261</v>
      </c>
      <c r="B15647" s="74" t="str">
        <f ca="1">IFERROR(__xludf.DUMMYFUNCTION("IF(REGEXMATCH(A15647,""wealth planning""),""Script 1"",""-"")"),"-")</f>
        <v>-</v>
      </c>
      <c r="C15647" s="74">
        <f t="shared" si="122"/>
        <v>0</v>
      </c>
      <c r="D15647" s="74">
        <f t="shared" si="123"/>
        <v>0</v>
      </c>
    </row>
    <row r="15648" spans="1:4">
      <c r="A15648" s="149">
        <v>45547</v>
      </c>
      <c r="B15648" s="74" t="str">
        <f ca="1">IFERROR(__xludf.DUMMYFUNCTION("IF(REGEXMATCH(A15648,""wealth planning""),""Script 1"",""-"")"),"#VALUE!")</f>
        <v>#VALUE!</v>
      </c>
      <c r="C15648" s="74" t="str">
        <f t="shared" si="122"/>
        <v>Alyaa Amira</v>
      </c>
      <c r="D15648" s="74">
        <f t="shared" si="123"/>
        <v>0</v>
      </c>
    </row>
    <row r="15649" spans="1:4">
      <c r="A15649" s="149">
        <v>45547</v>
      </c>
      <c r="B15649" s="74" t="str">
        <f ca="1">IFERROR(__xludf.DUMMYFUNCTION("IF(REGEXMATCH(A15649,""wealth planning""),""Script 1"",""-"")"),"#VALUE!")</f>
        <v>#VALUE!</v>
      </c>
      <c r="C15649" s="149">
        <f t="shared" si="122"/>
        <v>45547</v>
      </c>
      <c r="D15649" s="74">
        <f t="shared" si="123"/>
        <v>0</v>
      </c>
    </row>
    <row r="15650" spans="1:4">
      <c r="A15650" s="74" t="s">
        <v>4067</v>
      </c>
      <c r="B15650" s="74" t="str">
        <f ca="1">IFERROR(__xludf.DUMMYFUNCTION("IF(REGEXMATCH(A15650,""wealth planning""),""Script 1"",""-"")"),"Script 1")</f>
        <v>Script 1</v>
      </c>
      <c r="C15650" s="149">
        <f t="shared" si="122"/>
        <v>45547</v>
      </c>
      <c r="D15650" s="74" t="str">
        <f t="shared" si="123"/>
        <v>Alyaa Amira</v>
      </c>
    </row>
    <row r="15651" spans="1:4">
      <c r="A15651" s="74"/>
      <c r="B15651" s="74" t="str">
        <f ca="1">IFERROR(__xludf.DUMMYFUNCTION("IF(REGEXMATCH(A15651,""wealth planning""),""Script 1"",""-"")"),"-")</f>
        <v>-</v>
      </c>
      <c r="C15651" s="74" t="str">
        <f t="shared" si="122"/>
        <v>You: Hai assalamualaikum Alyaa,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651" s="149">
        <f t="shared" si="123"/>
        <v>45547</v>
      </c>
    </row>
    <row r="15652" spans="1:4">
      <c r="B15652" s="74" t="str">
        <f ca="1">IFERROR(__xludf.DUMMYFUNCTION("IF(REGEXMATCH(A15652,""wealth planning""),""Script 1"",""-"")"),"-")</f>
        <v>-</v>
      </c>
      <c r="C15652" s="74">
        <f t="shared" si="122"/>
        <v>0</v>
      </c>
      <c r="D15652" s="149">
        <f t="shared" si="123"/>
        <v>45547</v>
      </c>
    </row>
    <row r="15653" spans="1:4">
      <c r="B15653" s="74" t="str">
        <f ca="1">IFERROR(__xludf.DUMMYFUNCTION("IF(REGEXMATCH(A15653,""wealth planning""),""Script 1"",""-"")"),"-")</f>
        <v>-</v>
      </c>
      <c r="C15653" s="74">
        <f t="shared" si="122"/>
        <v>0</v>
      </c>
      <c r="D15653" s="74" t="str">
        <f t="shared" si="123"/>
        <v>You: Hai assalamualaikum Alyaa,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654" spans="1:4">
      <c r="B15654" s="74" t="str">
        <f ca="1">IFERROR(__xludf.DUMMYFUNCTION("IF(REGEXMATCH(A15654,""wealth planning""),""Script 1"",""-"")"),"-")</f>
        <v>-</v>
      </c>
      <c r="C15654" s="74">
        <f t="shared" si="122"/>
        <v>0</v>
      </c>
      <c r="D15654" s="74">
        <f t="shared" si="123"/>
        <v>0</v>
      </c>
    </row>
    <row r="15655" spans="1:4">
      <c r="A15655" s="74" t="s">
        <v>9264</v>
      </c>
      <c r="B15655" s="74" t="str">
        <f ca="1">IFERROR(__xludf.DUMMYFUNCTION("IF(REGEXMATCH(A15655,""wealth planning""),""Script 1"",""-"")"),"-")</f>
        <v>-</v>
      </c>
      <c r="C15655" s="74">
        <f t="shared" si="122"/>
        <v>0</v>
      </c>
      <c r="D15655" s="74">
        <f t="shared" si="123"/>
        <v>0</v>
      </c>
    </row>
    <row r="15656" spans="1:4">
      <c r="A15656" s="149">
        <v>45547</v>
      </c>
      <c r="B15656" s="74" t="str">
        <f ca="1">IFERROR(__xludf.DUMMYFUNCTION("IF(REGEXMATCH(A15656,""wealth planning""),""Script 1"",""-"")"),"#VALUE!")</f>
        <v>#VALUE!</v>
      </c>
      <c r="C15656" s="74" t="str">
        <f t="shared" si="122"/>
        <v>Muhammad Safwan</v>
      </c>
      <c r="D15656" s="74">
        <f t="shared" si="123"/>
        <v>0</v>
      </c>
    </row>
    <row r="15657" spans="1:4">
      <c r="A15657" s="149">
        <v>45547</v>
      </c>
      <c r="B15657" s="74" t="str">
        <f ca="1">IFERROR(__xludf.DUMMYFUNCTION("IF(REGEXMATCH(A15657,""wealth planning""),""Script 1"",""-"")"),"#VALUE!")</f>
        <v>#VALUE!</v>
      </c>
      <c r="C15657" s="149">
        <f t="shared" si="122"/>
        <v>45547</v>
      </c>
      <c r="D15657" s="74">
        <f t="shared" si="123"/>
        <v>0</v>
      </c>
    </row>
    <row r="15658" spans="1:4">
      <c r="A15658" s="74" t="s">
        <v>9265</v>
      </c>
      <c r="B15658" s="74" t="str">
        <f ca="1">IFERROR(__xludf.DUMMYFUNCTION("IF(REGEXMATCH(A15658,""wealth planning""),""Script 1"",""-"")"),"Script 1")</f>
        <v>Script 1</v>
      </c>
      <c r="C15658" s="149">
        <f t="shared" si="122"/>
        <v>45547</v>
      </c>
      <c r="D15658" s="74" t="str">
        <f t="shared" si="123"/>
        <v>Muhammad Safwan</v>
      </c>
    </row>
    <row r="15659" spans="1:4">
      <c r="A15659" s="74"/>
      <c r="B15659" s="74" t="str">
        <f ca="1">IFERROR(__xludf.DUMMYFUNCTION("IF(REGEXMATCH(A15659,""wealth planning""),""Script 1"",""-"")"),"-")</f>
        <v>-</v>
      </c>
      <c r="C15659" s="74" t="str">
        <f t="shared" si="122"/>
        <v>You: Hai assalamualaikum Safwan,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659" s="149">
        <f t="shared" si="123"/>
        <v>45547</v>
      </c>
    </row>
    <row r="15660" spans="1:4">
      <c r="B15660" s="74" t="str">
        <f ca="1">IFERROR(__xludf.DUMMYFUNCTION("IF(REGEXMATCH(A15660,""wealth planning""),""Script 1"",""-"")"),"-")</f>
        <v>-</v>
      </c>
      <c r="C15660" s="74">
        <f t="shared" si="122"/>
        <v>0</v>
      </c>
      <c r="D15660" s="149">
        <f t="shared" si="123"/>
        <v>45547</v>
      </c>
    </row>
    <row r="15661" spans="1:4">
      <c r="B15661" s="74" t="str">
        <f ca="1">IFERROR(__xludf.DUMMYFUNCTION("IF(REGEXMATCH(A15661,""wealth planning""),""Script 1"",""-"")"),"-")</f>
        <v>-</v>
      </c>
      <c r="C15661" s="74">
        <f t="shared" si="122"/>
        <v>0</v>
      </c>
      <c r="D15661" s="74" t="str">
        <f t="shared" si="123"/>
        <v>You: Hai assalamualaikum Safwan,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662" spans="1:4">
      <c r="A15662" s="74" t="s">
        <v>9267</v>
      </c>
      <c r="B15662" s="74" t="str">
        <f ca="1">IFERROR(__xludf.DUMMYFUNCTION("IF(REGEXMATCH(A15662,""wealth planning""),""Script 1"",""-"")"),"-")</f>
        <v>-</v>
      </c>
      <c r="C15662" s="74">
        <f t="shared" si="122"/>
        <v>0</v>
      </c>
      <c r="D15662" s="74">
        <f t="shared" si="123"/>
        <v>0</v>
      </c>
    </row>
    <row r="15663" spans="1:4">
      <c r="A15663" s="74" t="s">
        <v>9268</v>
      </c>
      <c r="B15663" s="74" t="str">
        <f ca="1">IFERROR(__xludf.DUMMYFUNCTION("IF(REGEXMATCH(A15663,""wealth planning""),""Script 1"",""-"")"),"-")</f>
        <v>-</v>
      </c>
      <c r="C15663" s="74" t="str">
        <f t="shared" si="122"/>
        <v>Nabilah ‘AdaniStatus is reachable</v>
      </c>
      <c r="D15663" s="74">
        <f t="shared" si="123"/>
        <v>0</v>
      </c>
    </row>
    <row r="15664" spans="1:4">
      <c r="A15664" s="149">
        <v>45547</v>
      </c>
      <c r="B15664" s="74" t="str">
        <f ca="1">IFERROR(__xludf.DUMMYFUNCTION("IF(REGEXMATCH(A15664,""wealth planning""),""Script 1"",""-"")"),"#VALUE!")</f>
        <v>#VALUE!</v>
      </c>
      <c r="C15664" s="74" t="str">
        <f t="shared" si="122"/>
        <v>Nabilah ‘Adani</v>
      </c>
      <c r="D15664" s="74">
        <f t="shared" si="123"/>
        <v>0</v>
      </c>
    </row>
    <row r="15665" spans="1:4">
      <c r="A15665" s="149">
        <v>45547</v>
      </c>
      <c r="B15665" s="74" t="str">
        <f ca="1">IFERROR(__xludf.DUMMYFUNCTION("IF(REGEXMATCH(A15665,""wealth planning""),""Script 1"",""-"")"),"#VALUE!")</f>
        <v>#VALUE!</v>
      </c>
      <c r="C15665" s="149">
        <f t="shared" si="122"/>
        <v>45547</v>
      </c>
      <c r="D15665" s="74" t="str">
        <f t="shared" si="123"/>
        <v>Nabilah ‘AdaniStatus is reachable</v>
      </c>
    </row>
    <row r="15666" spans="1:4">
      <c r="A15666" s="74" t="s">
        <v>4756</v>
      </c>
      <c r="B15666" s="74" t="str">
        <f ca="1">IFERROR(__xludf.DUMMYFUNCTION("IF(REGEXMATCH(A15666,""wealth planning""),""Script 1"",""-"")"),"Script 1")</f>
        <v>Script 1</v>
      </c>
      <c r="C15666" s="149">
        <f t="shared" si="122"/>
        <v>45547</v>
      </c>
      <c r="D15666" s="74" t="str">
        <f t="shared" si="123"/>
        <v>Nabilah ‘Adani</v>
      </c>
    </row>
    <row r="15667" spans="1:4">
      <c r="A15667" s="74"/>
      <c r="B15667" s="74" t="str">
        <f ca="1">IFERROR(__xludf.DUMMYFUNCTION("IF(REGEXMATCH(A15667,""wealth planning""),""Script 1"",""-"")"),"-")</f>
        <v>-</v>
      </c>
      <c r="C15667" s="74" t="str">
        <f t="shared" si="122"/>
        <v>You: Hai assalamualaikum Nabilah,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667" s="149">
        <f t="shared" si="123"/>
        <v>45547</v>
      </c>
    </row>
    <row r="15668" spans="1:4">
      <c r="B15668" s="74" t="str">
        <f ca="1">IFERROR(__xludf.DUMMYFUNCTION("IF(REGEXMATCH(A15668,""wealth planning""),""Script 1"",""-"")"),"-")</f>
        <v>-</v>
      </c>
      <c r="C15668" s="74">
        <f t="shared" si="122"/>
        <v>0</v>
      </c>
      <c r="D15668" s="149">
        <f t="shared" si="123"/>
        <v>45547</v>
      </c>
    </row>
    <row r="15669" spans="1:4">
      <c r="B15669" s="74" t="str">
        <f ca="1">IFERROR(__xludf.DUMMYFUNCTION("IF(REGEXMATCH(A15669,""wealth planning""),""Script 1"",""-"")"),"-")</f>
        <v>-</v>
      </c>
      <c r="C15669" s="74">
        <f t="shared" si="122"/>
        <v>0</v>
      </c>
      <c r="D15669" s="74" t="str">
        <f t="shared" si="123"/>
        <v>You: Hai assalamualaikum Nabilah,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670" spans="1:4">
      <c r="A15670" s="74" t="s">
        <v>9270</v>
      </c>
      <c r="B15670" s="74" t="str">
        <f ca="1">IFERROR(__xludf.DUMMYFUNCTION("IF(REGEXMATCH(A15670,""wealth planning""),""Script 1"",""-"")"),"-")</f>
        <v>-</v>
      </c>
      <c r="C15670" s="74">
        <f t="shared" si="122"/>
        <v>0</v>
      </c>
      <c r="D15670" s="74">
        <f t="shared" si="123"/>
        <v>0</v>
      </c>
    </row>
    <row r="15671" spans="1:4">
      <c r="A15671" s="74" t="s">
        <v>9271</v>
      </c>
      <c r="B15671" s="74" t="str">
        <f ca="1">IFERROR(__xludf.DUMMYFUNCTION("IF(REGEXMATCH(A15671,""wealth planning""),""Script 1"",""-"")"),"-")</f>
        <v>-</v>
      </c>
      <c r="C15671" s="74" t="str">
        <f t="shared" si="122"/>
        <v>Ain NadiraStatus is reachable</v>
      </c>
      <c r="D15671" s="74">
        <f t="shared" si="123"/>
        <v>0</v>
      </c>
    </row>
    <row r="15672" spans="1:4">
      <c r="A15672" s="149">
        <v>45546</v>
      </c>
      <c r="B15672" s="74" t="str">
        <f ca="1">IFERROR(__xludf.DUMMYFUNCTION("IF(REGEXMATCH(A15672,""wealth planning""),""Script 1"",""-"")"),"#VALUE!")</f>
        <v>#VALUE!</v>
      </c>
      <c r="C15672" s="74" t="str">
        <f t="shared" si="122"/>
        <v>Ain Nadira</v>
      </c>
      <c r="D15672" s="74">
        <f t="shared" si="123"/>
        <v>0</v>
      </c>
    </row>
    <row r="15673" spans="1:4">
      <c r="A15673" s="149">
        <v>45546</v>
      </c>
      <c r="B15673" s="74" t="str">
        <f ca="1">IFERROR(__xludf.DUMMYFUNCTION("IF(REGEXMATCH(A15673,""wealth planning""),""Script 1"",""-"")"),"#VALUE!")</f>
        <v>#VALUE!</v>
      </c>
      <c r="C15673" s="149">
        <f t="shared" si="122"/>
        <v>45546</v>
      </c>
      <c r="D15673" s="74" t="str">
        <f t="shared" si="123"/>
        <v>Ain NadiraStatus is reachable</v>
      </c>
    </row>
    <row r="15674" spans="1:4">
      <c r="A15674" s="74" t="s">
        <v>9272</v>
      </c>
      <c r="B15674" s="74" t="str">
        <f ca="1">IFERROR(__xludf.DUMMYFUNCTION("IF(REGEXMATCH(A15674,""wealth planning""),""Script 1"",""-"")"),"Script 1")</f>
        <v>Script 1</v>
      </c>
      <c r="C15674" s="149">
        <f t="shared" si="122"/>
        <v>45546</v>
      </c>
      <c r="D15674" s="74" t="str">
        <f t="shared" si="123"/>
        <v>Ain Nadira</v>
      </c>
    </row>
    <row r="15675" spans="1:4">
      <c r="A15675" s="74"/>
      <c r="B15675" s="74" t="str">
        <f ca="1">IFERROR(__xludf.DUMMYFUNCTION("IF(REGEXMATCH(A15675,""wealth planning""),""Script 1"",""-"")"),"-")</f>
        <v>-</v>
      </c>
      <c r="C15675" s="74" t="str">
        <f t="shared" si="122"/>
        <v>You: Hi. Thank you for your reply. Really appreciate it. InshaAllah in the future kalau ada any inquiry regarding takaful and wealth planning, please don’t hesitate to contact me. Semoga dipermudahkan urusan</v>
      </c>
      <c r="D15675" s="149">
        <f t="shared" si="123"/>
        <v>45546</v>
      </c>
    </row>
    <row r="15676" spans="1:4">
      <c r="B15676" s="74" t="str">
        <f ca="1">IFERROR(__xludf.DUMMYFUNCTION("IF(REGEXMATCH(A15676,""wealth planning""),""Script 1"",""-"")"),"-")</f>
        <v>-</v>
      </c>
      <c r="C15676" s="74">
        <f t="shared" si="122"/>
        <v>0</v>
      </c>
      <c r="D15676" s="149">
        <f t="shared" si="123"/>
        <v>45546</v>
      </c>
    </row>
    <row r="15677" spans="1:4">
      <c r="B15677" s="74" t="str">
        <f ca="1">IFERROR(__xludf.DUMMYFUNCTION("IF(REGEXMATCH(A15677,""wealth planning""),""Script 1"",""-"")"),"-")</f>
        <v>-</v>
      </c>
      <c r="C15677" s="74">
        <f t="shared" si="122"/>
        <v>0</v>
      </c>
      <c r="D15677" s="74" t="str">
        <f t="shared" si="123"/>
        <v>You: Hi. Thank you for your reply. Really appreciate it. InshaAllah in the future kalau ada any inquiry regarding takaful and wealth planning, please don’t hesitate to contact me. Semoga dipermudahkan urusan</v>
      </c>
    </row>
    <row r="15678" spans="1:4">
      <c r="A15678" s="74" t="s">
        <v>9274</v>
      </c>
      <c r="B15678" s="74" t="str">
        <f ca="1">IFERROR(__xludf.DUMMYFUNCTION("IF(REGEXMATCH(A15678,""wealth planning""),""Script 1"",""-"")"),"-")</f>
        <v>-</v>
      </c>
      <c r="C15678" s="74">
        <f t="shared" si="122"/>
        <v>0</v>
      </c>
      <c r="D15678" s="74">
        <f t="shared" si="123"/>
        <v>0</v>
      </c>
    </row>
    <row r="15679" spans="1:4">
      <c r="A15679" s="74" t="s">
        <v>9275</v>
      </c>
      <c r="B15679" s="74" t="str">
        <f ca="1">IFERROR(__xludf.DUMMYFUNCTION("IF(REGEXMATCH(A15679,""wealth planning""),""Script 1"",""-"")"),"-")</f>
        <v>-</v>
      </c>
      <c r="C15679" s="74" t="str">
        <f t="shared" si="122"/>
        <v>M Aiman Ridwan M HafashStatus is reachable</v>
      </c>
      <c r="D15679" s="74">
        <f t="shared" si="123"/>
        <v>0</v>
      </c>
    </row>
    <row r="15680" spans="1:4">
      <c r="A15680" s="149">
        <v>45546</v>
      </c>
      <c r="B15680" s="74" t="str">
        <f ca="1">IFERROR(__xludf.DUMMYFUNCTION("IF(REGEXMATCH(A15680,""wealth planning""),""Script 1"",""-"")"),"#VALUE!")</f>
        <v>#VALUE!</v>
      </c>
      <c r="C15680" s="74" t="str">
        <f t="shared" si="122"/>
        <v>M Aiman Ridwan M Hafash</v>
      </c>
      <c r="D15680" s="74">
        <f t="shared" si="123"/>
        <v>0</v>
      </c>
    </row>
    <row r="15681" spans="1:4">
      <c r="A15681" s="149">
        <v>45546</v>
      </c>
      <c r="B15681" s="74" t="str">
        <f ca="1">IFERROR(__xludf.DUMMYFUNCTION("IF(REGEXMATCH(A15681,""wealth planning""),""Script 1"",""-"")"),"#VALUE!")</f>
        <v>#VALUE!</v>
      </c>
      <c r="C15681" s="149">
        <f t="shared" si="122"/>
        <v>45546</v>
      </c>
      <c r="D15681" s="74" t="str">
        <f t="shared" si="123"/>
        <v>M Aiman Ridwan M HafashStatus is reachable</v>
      </c>
    </row>
    <row r="15682" spans="1:4">
      <c r="A15682" s="74" t="s">
        <v>9276</v>
      </c>
      <c r="B15682" s="74" t="str">
        <f ca="1">IFERROR(__xludf.DUMMYFUNCTION("IF(REGEXMATCH(A15682,""wealth planning""),""Script 1"",""-"")"),"-")</f>
        <v>-</v>
      </c>
      <c r="C15682" s="149">
        <f t="shared" si="122"/>
        <v>45546</v>
      </c>
      <c r="D15682" s="74" t="str">
        <f t="shared" si="123"/>
        <v>M Aiman Ridwan M Hafash</v>
      </c>
    </row>
    <row r="15683" spans="1:4">
      <c r="A15683" s="74"/>
      <c r="B15683" s="74" t="str">
        <f ca="1">IFERROR(__xludf.DUMMYFUNCTION("IF(REGEXMATCH(A15683,""wealth planning""),""Script 1"",""-"")"),"-")</f>
        <v>-</v>
      </c>
      <c r="C15683" s="74" t="str">
        <f t="shared" si="122"/>
        <v>You: I see. Alhamdulillah kalau dah cover everything. Kalau ada inquiry atau nak tau anything product takaful in the future, feel free to contact me. Semoga dipermudahkan urusan</v>
      </c>
      <c r="D15683" s="149">
        <f t="shared" si="123"/>
        <v>45546</v>
      </c>
    </row>
    <row r="15684" spans="1:4">
      <c r="B15684" s="74" t="str">
        <f ca="1">IFERROR(__xludf.DUMMYFUNCTION("IF(REGEXMATCH(A15684,""wealth planning""),""Script 1"",""-"")"),"-")</f>
        <v>-</v>
      </c>
      <c r="C15684" s="74">
        <f t="shared" si="122"/>
        <v>0</v>
      </c>
      <c r="D15684" s="149">
        <f t="shared" si="123"/>
        <v>45546</v>
      </c>
    </row>
    <row r="15685" spans="1:4">
      <c r="B15685" s="74" t="str">
        <f ca="1">IFERROR(__xludf.DUMMYFUNCTION("IF(REGEXMATCH(A15685,""wealth planning""),""Script 1"",""-"")"),"-")</f>
        <v>-</v>
      </c>
      <c r="C15685" s="74">
        <f t="shared" si="122"/>
        <v>0</v>
      </c>
      <c r="D15685" s="74" t="str">
        <f t="shared" si="123"/>
        <v>You: I see. Alhamdulillah kalau dah cover everything. Kalau ada inquiry atau nak tau anything product takaful in the future, feel free to contact me. Semoga dipermudahkan urusan</v>
      </c>
    </row>
    <row r="15686" spans="1:4">
      <c r="A15686" s="74" t="s">
        <v>9278</v>
      </c>
      <c r="B15686" s="74" t="str">
        <f ca="1">IFERROR(__xludf.DUMMYFUNCTION("IF(REGEXMATCH(A15686,""wealth planning""),""Script 1"",""-"")"),"-")</f>
        <v>-</v>
      </c>
      <c r="C15686" s="74">
        <f t="shared" si="122"/>
        <v>0</v>
      </c>
      <c r="D15686" s="74">
        <f t="shared" si="123"/>
        <v>0</v>
      </c>
    </row>
    <row r="15687" spans="1:4">
      <c r="A15687" s="74" t="s">
        <v>9279</v>
      </c>
      <c r="B15687" s="74" t="str">
        <f ca="1">IFERROR(__xludf.DUMMYFUNCTION("IF(REGEXMATCH(A15687,""wealth planning""),""Script 1"",""-"")"),"-")</f>
        <v>-</v>
      </c>
      <c r="C15687" s="74" t="str">
        <f t="shared" si="122"/>
        <v>Muhamad Danial Aizat Bin AzmanStatus is reachable</v>
      </c>
      <c r="D15687" s="74">
        <f t="shared" si="123"/>
        <v>0</v>
      </c>
    </row>
    <row r="15688" spans="1:4">
      <c r="A15688" s="149">
        <v>45546</v>
      </c>
      <c r="B15688" s="74" t="str">
        <f ca="1">IFERROR(__xludf.DUMMYFUNCTION("IF(REGEXMATCH(A15688,""wealth planning""),""Script 1"",""-"")"),"#VALUE!")</f>
        <v>#VALUE!</v>
      </c>
      <c r="C15688" s="74" t="str">
        <f t="shared" si="122"/>
        <v>Muhamad Danial Aizat Bin Azman</v>
      </c>
      <c r="D15688" s="74">
        <f t="shared" si="123"/>
        <v>0</v>
      </c>
    </row>
    <row r="15689" spans="1:4">
      <c r="A15689" s="149">
        <v>45546</v>
      </c>
      <c r="B15689" s="74" t="str">
        <f ca="1">IFERROR(__xludf.DUMMYFUNCTION("IF(REGEXMATCH(A15689,""wealth planning""),""Script 1"",""-"")"),"#VALUE!")</f>
        <v>#VALUE!</v>
      </c>
      <c r="C15689" s="149">
        <f t="shared" si="122"/>
        <v>45546</v>
      </c>
      <c r="D15689" s="74" t="str">
        <f t="shared" si="123"/>
        <v>Muhamad Danial Aizat Bin AzmanStatus is reachable</v>
      </c>
    </row>
    <row r="15690" spans="1:4">
      <c r="A15690" s="74" t="s">
        <v>9280</v>
      </c>
      <c r="B15690" s="74" t="str">
        <f ca="1">IFERROR(__xludf.DUMMYFUNCTION("IF(REGEXMATCH(A15690,""wealth planning""),""Script 1"",""-"")"),"-")</f>
        <v>-</v>
      </c>
      <c r="C15690" s="149">
        <f t="shared" si="122"/>
        <v>45546</v>
      </c>
      <c r="D15690" s="74" t="str">
        <f t="shared" si="123"/>
        <v>Muhamad Danial Aizat Bin Azman</v>
      </c>
    </row>
    <row r="15691" spans="1:4">
      <c r="A15691" s="74"/>
      <c r="B15691" s="74" t="str">
        <f ca="1">IFERROR(__xludf.DUMMYFUNCTION("IF(REGEXMATCH(A15691,""wealth planning""),""Script 1"",""-"")"),"-")</f>
        <v>-</v>
      </c>
      <c r="C15691" s="74" t="str">
        <f t="shared" si="122"/>
        <v>Muhamad Danial Aizat: 👍</v>
      </c>
      <c r="D15691" s="149">
        <f t="shared" si="123"/>
        <v>45546</v>
      </c>
    </row>
    <row r="15692" spans="1:4">
      <c r="B15692" s="74" t="str">
        <f ca="1">IFERROR(__xludf.DUMMYFUNCTION("IF(REGEXMATCH(A15692,""wealth planning""),""Script 1"",""-"")"),"-")</f>
        <v>-</v>
      </c>
      <c r="C15692" s="74">
        <f t="shared" si="122"/>
        <v>0</v>
      </c>
      <c r="D15692" s="149">
        <f t="shared" si="123"/>
        <v>45546</v>
      </c>
    </row>
    <row r="15693" spans="1:4">
      <c r="B15693" s="74" t="str">
        <f ca="1">IFERROR(__xludf.DUMMYFUNCTION("IF(REGEXMATCH(A15693,""wealth planning""),""Script 1"",""-"")"),"-")</f>
        <v>-</v>
      </c>
      <c r="C15693" s="74">
        <f t="shared" si="122"/>
        <v>0</v>
      </c>
      <c r="D15693" s="74" t="str">
        <f t="shared" si="123"/>
        <v>Muhamad Danial Aizat: 👍</v>
      </c>
    </row>
    <row r="15694" spans="1:4">
      <c r="A15694" s="74" t="s">
        <v>9282</v>
      </c>
      <c r="B15694" s="74" t="str">
        <f ca="1">IFERROR(__xludf.DUMMYFUNCTION("IF(REGEXMATCH(A15694,""wealth planning""),""Script 1"",""-"")"),"-")</f>
        <v>-</v>
      </c>
      <c r="C15694" s="74">
        <f t="shared" si="122"/>
        <v>0</v>
      </c>
      <c r="D15694" s="74">
        <f t="shared" si="123"/>
        <v>0</v>
      </c>
    </row>
    <row r="15695" spans="1:4">
      <c r="A15695" s="74" t="s">
        <v>9283</v>
      </c>
      <c r="B15695" s="74" t="str">
        <f ca="1">IFERROR(__xludf.DUMMYFUNCTION("IF(REGEXMATCH(A15695,""wealth planning""),""Script 1"",""-"")"),"-")</f>
        <v>-</v>
      </c>
      <c r="C15695" s="74" t="str">
        <f t="shared" si="122"/>
        <v>Syazreena Mohd ShafryStatus is reachable</v>
      </c>
      <c r="D15695" s="74">
        <f t="shared" si="123"/>
        <v>0</v>
      </c>
    </row>
    <row r="15696" spans="1:4">
      <c r="A15696" s="149">
        <v>45546</v>
      </c>
      <c r="B15696" s="74" t="str">
        <f ca="1">IFERROR(__xludf.DUMMYFUNCTION("IF(REGEXMATCH(A15696,""wealth planning""),""Script 1"",""-"")"),"#VALUE!")</f>
        <v>#VALUE!</v>
      </c>
      <c r="C15696" s="74" t="str">
        <f t="shared" si="122"/>
        <v>Syazreena Mohd Shafry</v>
      </c>
      <c r="D15696" s="74">
        <f t="shared" si="123"/>
        <v>0</v>
      </c>
    </row>
    <row r="15697" spans="1:4">
      <c r="A15697" s="149">
        <v>45546</v>
      </c>
      <c r="B15697" s="74" t="str">
        <f ca="1">IFERROR(__xludf.DUMMYFUNCTION("IF(REGEXMATCH(A15697,""wealth planning""),""Script 1"",""-"")"),"#VALUE!")</f>
        <v>#VALUE!</v>
      </c>
      <c r="C15697" s="149">
        <f t="shared" si="122"/>
        <v>45546</v>
      </c>
      <c r="D15697" s="74" t="str">
        <f t="shared" si="123"/>
        <v>Syazreena Mohd ShafryStatus is reachable</v>
      </c>
    </row>
    <row r="15698" spans="1:4">
      <c r="A15698" s="74" t="s">
        <v>9284</v>
      </c>
      <c r="B15698" s="74" t="str">
        <f ca="1">IFERROR(__xludf.DUMMYFUNCTION("IF(REGEXMATCH(A15698,""wealth planning""),""Script 1"",""-"")"),"-")</f>
        <v>-</v>
      </c>
      <c r="C15698" s="149">
        <f t="shared" si="122"/>
        <v>45546</v>
      </c>
      <c r="D15698" s="74" t="str">
        <f t="shared" si="123"/>
        <v>Syazreena Mohd Shafry</v>
      </c>
    </row>
    <row r="15699" spans="1:4">
      <c r="A15699" s="74"/>
      <c r="B15699" s="74" t="str">
        <f ca="1">IFERROR(__xludf.DUMMYFUNCTION("IF(REGEXMATCH(A15699,""wealth planning""),""Script 1"",""-"")"),"-")</f>
        <v>-</v>
      </c>
      <c r="C15699" s="74" t="str">
        <f t="shared" si="122"/>
        <v>You: Terima kasih atas reply. Just nak inform yang ni for sharing purpose sahaja. Any decision saya serahkan pada kebijaksanaan Syazreena. Saya doakan semoga dipermudahkan urusan</v>
      </c>
      <c r="D15699" s="149">
        <f t="shared" si="123"/>
        <v>45546</v>
      </c>
    </row>
    <row r="15700" spans="1:4">
      <c r="B15700" s="74" t="str">
        <f ca="1">IFERROR(__xludf.DUMMYFUNCTION("IF(REGEXMATCH(A15700,""wealth planning""),""Script 1"",""-"")"),"-")</f>
        <v>-</v>
      </c>
      <c r="C15700" s="74">
        <f t="shared" si="122"/>
        <v>0</v>
      </c>
      <c r="D15700" s="149">
        <f t="shared" si="123"/>
        <v>45546</v>
      </c>
    </row>
    <row r="15701" spans="1:4">
      <c r="B15701" s="74" t="str">
        <f ca="1">IFERROR(__xludf.DUMMYFUNCTION("IF(REGEXMATCH(A15701,""wealth planning""),""Script 1"",""-"")"),"-")</f>
        <v>-</v>
      </c>
      <c r="C15701" s="74">
        <f t="shared" si="122"/>
        <v>0</v>
      </c>
      <c r="D15701" s="74" t="str">
        <f t="shared" si="123"/>
        <v>You: Terima kasih atas reply. Just nak inform yang ni for sharing purpose sahaja. Any decision saya serahkan pada kebijaksanaan Syazreena. Saya doakan semoga dipermudahkan urusan</v>
      </c>
    </row>
    <row r="15702" spans="1:4">
      <c r="A15702" s="74" t="s">
        <v>9286</v>
      </c>
      <c r="B15702" s="74" t="str">
        <f ca="1">IFERROR(__xludf.DUMMYFUNCTION("IF(REGEXMATCH(A15702,""wealth planning""),""Script 1"",""-"")"),"-")</f>
        <v>-</v>
      </c>
      <c r="C15702" s="74">
        <f t="shared" si="122"/>
        <v>0</v>
      </c>
      <c r="D15702" s="74">
        <f t="shared" si="123"/>
        <v>0</v>
      </c>
    </row>
    <row r="15703" spans="1:4">
      <c r="A15703" s="74" t="s">
        <v>9286</v>
      </c>
      <c r="B15703" s="74" t="str">
        <f ca="1">IFERROR(__xludf.DUMMYFUNCTION("IF(REGEXMATCH(A15703,""wealth planning""),""Script 1"",""-"")"),"-")</f>
        <v>-</v>
      </c>
      <c r="C15703" s="74" t="str">
        <f t="shared" si="122"/>
        <v>Siti Nur 'Atiqah</v>
      </c>
      <c r="D15703" s="74">
        <f t="shared" si="123"/>
        <v>0</v>
      </c>
    </row>
    <row r="15704" spans="1:4">
      <c r="A15704" s="149">
        <v>45546</v>
      </c>
      <c r="B15704" s="74" t="str">
        <f ca="1">IFERROR(__xludf.DUMMYFUNCTION("IF(REGEXMATCH(A15704,""wealth planning""),""Script 1"",""-"")"),"#VALUE!")</f>
        <v>#VALUE!</v>
      </c>
      <c r="C15704" s="74" t="str">
        <f t="shared" si="122"/>
        <v>Siti Nur 'Atiqah</v>
      </c>
      <c r="D15704" s="74">
        <f t="shared" si="123"/>
        <v>0</v>
      </c>
    </row>
    <row r="15705" spans="1:4">
      <c r="A15705" s="149">
        <v>45546</v>
      </c>
      <c r="B15705" s="74" t="str">
        <f ca="1">IFERROR(__xludf.DUMMYFUNCTION("IF(REGEXMATCH(A15705,""wealth planning""),""Script 1"",""-"")"),"#VALUE!")</f>
        <v>#VALUE!</v>
      </c>
      <c r="C15705" s="149">
        <f t="shared" si="122"/>
        <v>45546</v>
      </c>
      <c r="D15705" s="74" t="str">
        <f t="shared" si="123"/>
        <v>Siti Nur 'Atiqah</v>
      </c>
    </row>
    <row r="15706" spans="1:4">
      <c r="A15706" s="74" t="s">
        <v>9287</v>
      </c>
      <c r="B15706" s="74" t="str">
        <f ca="1">IFERROR(__xludf.DUMMYFUNCTION("IF(REGEXMATCH(A15706,""wealth planning""),""Script 1"",""-"")"),"Script 1")</f>
        <v>Script 1</v>
      </c>
      <c r="C15706" s="149">
        <f t="shared" si="122"/>
        <v>45546</v>
      </c>
      <c r="D15706" s="74" t="str">
        <f t="shared" si="123"/>
        <v>Siti Nur 'Atiqah</v>
      </c>
    </row>
    <row r="15707" spans="1:4">
      <c r="A15707" s="74"/>
      <c r="B15707" s="74" t="str">
        <f ca="1">IFERROR(__xludf.DUMMYFUNCTION("IF(REGEXMATCH(A15707,""wealth planning""),""Script 1"",""-"")"),"-")</f>
        <v>-</v>
      </c>
      <c r="C15707" s="74" t="str">
        <f t="shared" si="122"/>
        <v>You: Hai assalamualaikum Siti Nur ‘Atiqah,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707" s="149">
        <f t="shared" si="123"/>
        <v>45546</v>
      </c>
    </row>
    <row r="15708" spans="1:4">
      <c r="B15708" s="74" t="str">
        <f ca="1">IFERROR(__xludf.DUMMYFUNCTION("IF(REGEXMATCH(A15708,""wealth planning""),""Script 1"",""-"")"),"-")</f>
        <v>-</v>
      </c>
      <c r="C15708" s="74">
        <f t="shared" si="122"/>
        <v>0</v>
      </c>
      <c r="D15708" s="149">
        <f t="shared" si="123"/>
        <v>45546</v>
      </c>
    </row>
    <row r="15709" spans="1:4">
      <c r="B15709" s="74" t="str">
        <f ca="1">IFERROR(__xludf.DUMMYFUNCTION("IF(REGEXMATCH(A15709,""wealth planning""),""Script 1"",""-"")"),"-")</f>
        <v>-</v>
      </c>
      <c r="C15709" s="74">
        <f t="shared" si="122"/>
        <v>0</v>
      </c>
      <c r="D15709" s="74" t="str">
        <f t="shared" si="123"/>
        <v>You: Hai assalamualaikum Siti Nur ‘Atiqah,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710" spans="1:4">
      <c r="A15710" s="74" t="s">
        <v>9289</v>
      </c>
      <c r="B15710" s="74" t="str">
        <f ca="1">IFERROR(__xludf.DUMMYFUNCTION("IF(REGEXMATCH(A15710,""wealth planning""),""Script 1"",""-"")"),"-")</f>
        <v>-</v>
      </c>
      <c r="C15710" s="74">
        <f t="shared" si="122"/>
        <v>0</v>
      </c>
      <c r="D15710" s="74">
        <f t="shared" si="123"/>
        <v>0</v>
      </c>
    </row>
    <row r="15711" spans="1:4">
      <c r="A15711" s="74" t="s">
        <v>9290</v>
      </c>
      <c r="B15711" s="74" t="str">
        <f ca="1">IFERROR(__xludf.DUMMYFUNCTION("IF(REGEXMATCH(A15711,""wealth planning""),""Script 1"",""-"")"),"-")</f>
        <v>-</v>
      </c>
      <c r="C15711" s="74" t="str">
        <f t="shared" si="122"/>
        <v>Amyli Qistina Mohd FahrosStatus is reachable</v>
      </c>
      <c r="D15711" s="74">
        <f t="shared" si="123"/>
        <v>0</v>
      </c>
    </row>
    <row r="15712" spans="1:4">
      <c r="A15712" s="149">
        <v>45546</v>
      </c>
      <c r="B15712" s="74" t="str">
        <f ca="1">IFERROR(__xludf.DUMMYFUNCTION("IF(REGEXMATCH(A15712,""wealth planning""),""Script 1"",""-"")"),"#VALUE!")</f>
        <v>#VALUE!</v>
      </c>
      <c r="C15712" s="74" t="str">
        <f t="shared" si="122"/>
        <v>Amyli Qistina Mohd Fahros</v>
      </c>
      <c r="D15712" s="74">
        <f t="shared" si="123"/>
        <v>0</v>
      </c>
    </row>
    <row r="15713" spans="1:4">
      <c r="A15713" s="149">
        <v>45546</v>
      </c>
      <c r="B15713" s="74" t="str">
        <f ca="1">IFERROR(__xludf.DUMMYFUNCTION("IF(REGEXMATCH(A15713,""wealth planning""),""Script 1"",""-"")"),"#VALUE!")</f>
        <v>#VALUE!</v>
      </c>
      <c r="C15713" s="149">
        <f t="shared" si="122"/>
        <v>45546</v>
      </c>
      <c r="D15713" s="74" t="str">
        <f t="shared" si="123"/>
        <v>Amyli Qistina Mohd FahrosStatus is reachable</v>
      </c>
    </row>
    <row r="15714" spans="1:4">
      <c r="A15714" s="74" t="s">
        <v>9291</v>
      </c>
      <c r="B15714" s="74" t="str">
        <f ca="1">IFERROR(__xludf.DUMMYFUNCTION("IF(REGEXMATCH(A15714,""wealth planning""),""Script 1"",""-"")"),"Script 1")</f>
        <v>Script 1</v>
      </c>
      <c r="C15714" s="149">
        <f t="shared" si="122"/>
        <v>45546</v>
      </c>
      <c r="D15714" s="74" t="str">
        <f t="shared" si="123"/>
        <v>Amyli Qistina Mohd Fahros</v>
      </c>
    </row>
    <row r="15715" spans="1:4">
      <c r="A15715" s="74"/>
      <c r="B15715" s="74" t="str">
        <f ca="1">IFERROR(__xludf.DUMMYFUNCTION("IF(REGEXMATCH(A15715,""wealth planning""),""Script 1"",""-"")"),"-")</f>
        <v>-</v>
      </c>
      <c r="C15715" s="74" t="str">
        <f t="shared" si="122"/>
        <v>You: Hai assalamualaikum Amyli,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715" s="149">
        <f t="shared" si="123"/>
        <v>45546</v>
      </c>
    </row>
    <row r="15716" spans="1:4">
      <c r="B15716" s="74" t="str">
        <f ca="1">IFERROR(__xludf.DUMMYFUNCTION("IF(REGEXMATCH(A15716,""wealth planning""),""Script 1"",""-"")"),"-")</f>
        <v>-</v>
      </c>
      <c r="C15716" s="74">
        <f t="shared" si="122"/>
        <v>0</v>
      </c>
      <c r="D15716" s="149">
        <f t="shared" si="123"/>
        <v>45546</v>
      </c>
    </row>
    <row r="15717" spans="1:4">
      <c r="B15717" s="74" t="str">
        <f ca="1">IFERROR(__xludf.DUMMYFUNCTION("IF(REGEXMATCH(A15717,""wealth planning""),""Script 1"",""-"")"),"-")</f>
        <v>-</v>
      </c>
      <c r="C15717" s="74">
        <f t="shared" si="122"/>
        <v>0</v>
      </c>
      <c r="D15717" s="74" t="str">
        <f t="shared" si="123"/>
        <v>You: Hai assalamualaikum Amyli,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718" spans="1:4">
      <c r="A15718" s="74" t="s">
        <v>9293</v>
      </c>
      <c r="B15718" s="74" t="str">
        <f ca="1">IFERROR(__xludf.DUMMYFUNCTION("IF(REGEXMATCH(A15718,""wealth planning""),""Script 1"",""-"")"),"-")</f>
        <v>-</v>
      </c>
      <c r="C15718" s="74">
        <f t="shared" si="122"/>
        <v>0</v>
      </c>
      <c r="D15718" s="74">
        <f t="shared" si="123"/>
        <v>0</v>
      </c>
    </row>
    <row r="15719" spans="1:4">
      <c r="A15719" s="74" t="s">
        <v>9294</v>
      </c>
      <c r="B15719" s="74" t="str">
        <f ca="1">IFERROR(__xludf.DUMMYFUNCTION("IF(REGEXMATCH(A15719,""wealth planning""),""Script 1"",""-"")"),"-")</f>
        <v>-</v>
      </c>
      <c r="C15719" s="74" t="str">
        <f t="shared" si="122"/>
        <v>Azaharul AkmalStatus is reachable</v>
      </c>
      <c r="D15719" s="74">
        <f t="shared" si="123"/>
        <v>0</v>
      </c>
    </row>
    <row r="15720" spans="1:4">
      <c r="A15720" s="149">
        <v>45546</v>
      </c>
      <c r="B15720" s="74" t="str">
        <f ca="1">IFERROR(__xludf.DUMMYFUNCTION("IF(REGEXMATCH(A15720,""wealth planning""),""Script 1"",""-"")"),"#VALUE!")</f>
        <v>#VALUE!</v>
      </c>
      <c r="C15720" s="74" t="str">
        <f t="shared" si="122"/>
        <v>Azaharul Akmal</v>
      </c>
      <c r="D15720" s="74">
        <f t="shared" si="123"/>
        <v>0</v>
      </c>
    </row>
    <row r="15721" spans="1:4">
      <c r="A15721" s="149">
        <v>45546</v>
      </c>
      <c r="B15721" s="74" t="str">
        <f ca="1">IFERROR(__xludf.DUMMYFUNCTION("IF(REGEXMATCH(A15721,""wealth planning""),""Script 1"",""-"")"),"#VALUE!")</f>
        <v>#VALUE!</v>
      </c>
      <c r="C15721" s="149">
        <f t="shared" si="122"/>
        <v>45546</v>
      </c>
      <c r="D15721" s="74" t="str">
        <f t="shared" si="123"/>
        <v>Azaharul AkmalStatus is reachable</v>
      </c>
    </row>
    <row r="15722" spans="1:4">
      <c r="A15722" s="74" t="s">
        <v>9295</v>
      </c>
      <c r="B15722" s="74" t="str">
        <f ca="1">IFERROR(__xludf.DUMMYFUNCTION("IF(REGEXMATCH(A15722,""wealth planning""),""Script 1"",""-"")"),"Script 1")</f>
        <v>Script 1</v>
      </c>
      <c r="C15722" s="149">
        <f t="shared" si="122"/>
        <v>45546</v>
      </c>
      <c r="D15722" s="74" t="str">
        <f t="shared" si="123"/>
        <v>Azaharul Akmal</v>
      </c>
    </row>
    <row r="15723" spans="1:4">
      <c r="A15723" s="74"/>
      <c r="B15723" s="74" t="str">
        <f ca="1">IFERROR(__xludf.DUMMYFUNCTION("IF(REGEXMATCH(A15723,""wealth planning""),""Script 1"",""-"")"),"-")</f>
        <v>-</v>
      </c>
      <c r="C15723" s="74" t="str">
        <f t="shared" si="122"/>
        <v>You: Hai assalamualaikum Azaharul,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723" s="149">
        <f t="shared" si="123"/>
        <v>45546</v>
      </c>
    </row>
    <row r="15724" spans="1:4">
      <c r="B15724" s="74" t="str">
        <f ca="1">IFERROR(__xludf.DUMMYFUNCTION("IF(REGEXMATCH(A15724,""wealth planning""),""Script 1"",""-"")"),"-")</f>
        <v>-</v>
      </c>
      <c r="C15724" s="74">
        <f t="shared" si="122"/>
        <v>0</v>
      </c>
      <c r="D15724" s="149">
        <f t="shared" si="123"/>
        <v>45546</v>
      </c>
    </row>
    <row r="15725" spans="1:4">
      <c r="B15725" s="74" t="str">
        <f ca="1">IFERROR(__xludf.DUMMYFUNCTION("IF(REGEXMATCH(A15725,""wealth planning""),""Script 1"",""-"")"),"-")</f>
        <v>-</v>
      </c>
      <c r="C15725" s="74">
        <f t="shared" si="122"/>
        <v>0</v>
      </c>
      <c r="D15725" s="74" t="str">
        <f t="shared" si="123"/>
        <v>You: Hai assalamualaikum Azaharul,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726" spans="1:4">
      <c r="A15726" s="74" t="s">
        <v>9297</v>
      </c>
      <c r="B15726" s="74" t="str">
        <f ca="1">IFERROR(__xludf.DUMMYFUNCTION("IF(REGEXMATCH(A15726,""wealth planning""),""Script 1"",""-"")"),"-")</f>
        <v>-</v>
      </c>
      <c r="C15726" s="74">
        <f t="shared" si="122"/>
        <v>0</v>
      </c>
      <c r="D15726" s="74">
        <f t="shared" si="123"/>
        <v>0</v>
      </c>
    </row>
    <row r="15727" spans="1:4">
      <c r="A15727" s="74" t="s">
        <v>9298</v>
      </c>
      <c r="B15727" s="74" t="str">
        <f ca="1">IFERROR(__xludf.DUMMYFUNCTION("IF(REGEXMATCH(A15727,""wealth planning""),""Script 1"",""-"")"),"-")</f>
        <v>-</v>
      </c>
      <c r="C15727" s="74" t="str">
        <f t="shared" si="122"/>
        <v>Najwa KamaruzamanStatus is online</v>
      </c>
      <c r="D15727" s="74">
        <f t="shared" si="123"/>
        <v>0</v>
      </c>
    </row>
    <row r="15728" spans="1:4">
      <c r="A15728" s="149">
        <v>45546</v>
      </c>
      <c r="B15728" s="74" t="str">
        <f ca="1">IFERROR(__xludf.DUMMYFUNCTION("IF(REGEXMATCH(A15728,""wealth planning""),""Script 1"",""-"")"),"#VALUE!")</f>
        <v>#VALUE!</v>
      </c>
      <c r="C15728" s="74" t="str">
        <f t="shared" si="122"/>
        <v>Najwa Kamaruzaman</v>
      </c>
      <c r="D15728" s="74">
        <f t="shared" si="123"/>
        <v>0</v>
      </c>
    </row>
    <row r="15729" spans="1:4">
      <c r="A15729" s="149">
        <v>45546</v>
      </c>
      <c r="B15729" s="74" t="str">
        <f ca="1">IFERROR(__xludf.DUMMYFUNCTION("IF(REGEXMATCH(A15729,""wealth planning""),""Script 1"",""-"")"),"#VALUE!")</f>
        <v>#VALUE!</v>
      </c>
      <c r="C15729" s="149">
        <f t="shared" si="122"/>
        <v>45546</v>
      </c>
      <c r="D15729" s="74" t="str">
        <f t="shared" si="123"/>
        <v>Najwa KamaruzamanStatus is online</v>
      </c>
    </row>
    <row r="15730" spans="1:4">
      <c r="A15730" s="74" t="s">
        <v>3938</v>
      </c>
      <c r="B15730" s="74" t="str">
        <f ca="1">IFERROR(__xludf.DUMMYFUNCTION("IF(REGEXMATCH(A15730,""wealth planning""),""Script 1"",""-"")"),"Script 1")</f>
        <v>Script 1</v>
      </c>
      <c r="C15730" s="149">
        <f t="shared" si="122"/>
        <v>45546</v>
      </c>
      <c r="D15730" s="74" t="str">
        <f t="shared" si="123"/>
        <v>Najwa Kamaruzaman</v>
      </c>
    </row>
    <row r="15731" spans="1:4">
      <c r="A15731" s="74"/>
      <c r="B15731" s="74" t="str">
        <f ca="1">IFERROR(__xludf.DUMMYFUNCTION("IF(REGEXMATCH(A15731,""wealth planning""),""Script 1"",""-"")"),"-")</f>
        <v>-</v>
      </c>
      <c r="C15731" s="74" t="str">
        <f t="shared" si="122"/>
        <v>You: Hai assalamualaikum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731" s="149">
        <f t="shared" si="123"/>
        <v>45546</v>
      </c>
    </row>
    <row r="15732" spans="1:4">
      <c r="B15732" s="74" t="str">
        <f ca="1">IFERROR(__xludf.DUMMYFUNCTION("IF(REGEXMATCH(A15732,""wealth planning""),""Script 1"",""-"")"),"-")</f>
        <v>-</v>
      </c>
      <c r="C15732" s="74">
        <f t="shared" si="122"/>
        <v>0</v>
      </c>
      <c r="D15732" s="149">
        <f t="shared" si="123"/>
        <v>45546</v>
      </c>
    </row>
    <row r="15733" spans="1:4">
      <c r="B15733" s="74" t="str">
        <f ca="1">IFERROR(__xludf.DUMMYFUNCTION("IF(REGEXMATCH(A15733,""wealth planning""),""Script 1"",""-"")"),"-")</f>
        <v>-</v>
      </c>
      <c r="C15733" s="74">
        <f t="shared" si="122"/>
        <v>0</v>
      </c>
      <c r="D15733" s="74" t="str">
        <f t="shared" si="123"/>
        <v>You: Hai assalamualaikum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734" spans="1:4">
      <c r="A15734" s="74" t="s">
        <v>9300</v>
      </c>
      <c r="B15734" s="74" t="str">
        <f ca="1">IFERROR(__xludf.DUMMYFUNCTION("IF(REGEXMATCH(A15734,""wealth planning""),""Script 1"",""-"")"),"-")</f>
        <v>-</v>
      </c>
      <c r="C15734" s="74">
        <f t="shared" si="122"/>
        <v>0</v>
      </c>
      <c r="D15734" s="74">
        <f t="shared" si="123"/>
        <v>0</v>
      </c>
    </row>
    <row r="15735" spans="1:4">
      <c r="A15735" s="74" t="s">
        <v>9300</v>
      </c>
      <c r="B15735" s="74" t="str">
        <f ca="1">IFERROR(__xludf.DUMMYFUNCTION("IF(REGEXMATCH(A15735,""wealth planning""),""Script 1"",""-"")"),"-")</f>
        <v>-</v>
      </c>
      <c r="C15735" s="74" t="str">
        <f t="shared" si="122"/>
        <v>Amalina Supey (Japanese Speaker)</v>
      </c>
      <c r="D15735" s="74">
        <f t="shared" si="123"/>
        <v>0</v>
      </c>
    </row>
    <row r="15736" spans="1:4">
      <c r="A15736" s="149">
        <v>45546</v>
      </c>
      <c r="B15736" s="74" t="str">
        <f ca="1">IFERROR(__xludf.DUMMYFUNCTION("IF(REGEXMATCH(A15736,""wealth planning""),""Script 1"",""-"")"),"#VALUE!")</f>
        <v>#VALUE!</v>
      </c>
      <c r="C15736" s="74" t="str">
        <f t="shared" si="122"/>
        <v>Amalina Supey (Japanese Speaker)</v>
      </c>
      <c r="D15736" s="74">
        <f t="shared" si="123"/>
        <v>0</v>
      </c>
    </row>
    <row r="15737" spans="1:4">
      <c r="A15737" s="149">
        <v>45546</v>
      </c>
      <c r="B15737" s="74" t="str">
        <f ca="1">IFERROR(__xludf.DUMMYFUNCTION("IF(REGEXMATCH(A15737,""wealth planning""),""Script 1"",""-"")"),"#VALUE!")</f>
        <v>#VALUE!</v>
      </c>
      <c r="C15737" s="149">
        <f t="shared" si="122"/>
        <v>45546</v>
      </c>
      <c r="D15737" s="74" t="str">
        <f t="shared" si="123"/>
        <v>Amalina Supey (Japanese Speaker)</v>
      </c>
    </row>
    <row r="15738" spans="1:4">
      <c r="A15738" s="74" t="s">
        <v>6691</v>
      </c>
      <c r="B15738" s="74" t="str">
        <f ca="1">IFERROR(__xludf.DUMMYFUNCTION("IF(REGEXMATCH(A15738,""wealth planning""),""Script 1"",""-"")"),"Script 1")</f>
        <v>Script 1</v>
      </c>
      <c r="C15738" s="149">
        <f t="shared" si="122"/>
        <v>45546</v>
      </c>
      <c r="D15738" s="74" t="str">
        <f t="shared" si="123"/>
        <v>Amalina Supey (Japanese Speaker)</v>
      </c>
    </row>
    <row r="15739" spans="1:4">
      <c r="A15739" s="74"/>
      <c r="B15739" s="74" t="str">
        <f ca="1">IFERROR(__xludf.DUMMYFUNCTION("IF(REGEXMATCH(A15739,""wealth planning""),""Script 1"",""-"")"),"-")</f>
        <v>-</v>
      </c>
      <c r="C15739" s="74" t="str">
        <f t="shared" si="122"/>
        <v>You: Hai assalamualaikum puan Amalina,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739" s="149">
        <f t="shared" si="123"/>
        <v>45546</v>
      </c>
    </row>
    <row r="15740" spans="1:4">
      <c r="B15740" s="74" t="str">
        <f ca="1">IFERROR(__xludf.DUMMYFUNCTION("IF(REGEXMATCH(A15740,""wealth planning""),""Script 1"",""-"")"),"-")</f>
        <v>-</v>
      </c>
      <c r="C15740" s="74">
        <f t="shared" si="122"/>
        <v>0</v>
      </c>
      <c r="D15740" s="149">
        <f t="shared" si="123"/>
        <v>45546</v>
      </c>
    </row>
    <row r="15741" spans="1:4">
      <c r="B15741" s="74" t="str">
        <f ca="1">IFERROR(__xludf.DUMMYFUNCTION("IF(REGEXMATCH(A15741,""wealth planning""),""Script 1"",""-"")"),"-")</f>
        <v>-</v>
      </c>
      <c r="C15741" s="74">
        <f t="shared" si="122"/>
        <v>0</v>
      </c>
      <c r="D15741" s="74" t="str">
        <f t="shared" si="123"/>
        <v>You: Hai assalamualaikum puan Amalina,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742" spans="1:4">
      <c r="A15742" s="74" t="s">
        <v>9302</v>
      </c>
      <c r="B15742" s="74" t="str">
        <f ca="1">IFERROR(__xludf.DUMMYFUNCTION("IF(REGEXMATCH(A15742,""wealth planning""),""Script 1"",""-"")"),"-")</f>
        <v>-</v>
      </c>
      <c r="C15742" s="74">
        <f t="shared" si="122"/>
        <v>0</v>
      </c>
      <c r="D15742" s="74">
        <f t="shared" si="123"/>
        <v>0</v>
      </c>
    </row>
    <row r="15743" spans="1:4">
      <c r="A15743" s="74" t="s">
        <v>9302</v>
      </c>
      <c r="B15743" s="74" t="str">
        <f ca="1">IFERROR(__xludf.DUMMYFUNCTION("IF(REGEXMATCH(A15743,""wealth planning""),""Script 1"",""-"")"),"-")</f>
        <v>-</v>
      </c>
      <c r="C15743" s="74" t="str">
        <f t="shared" si="122"/>
        <v>Wan Humaira</v>
      </c>
      <c r="D15743" s="74">
        <f t="shared" si="123"/>
        <v>0</v>
      </c>
    </row>
    <row r="15744" spans="1:4">
      <c r="A15744" s="149">
        <v>45546</v>
      </c>
      <c r="B15744" s="74" t="str">
        <f ca="1">IFERROR(__xludf.DUMMYFUNCTION("IF(REGEXMATCH(A15744,""wealth planning""),""Script 1"",""-"")"),"#VALUE!")</f>
        <v>#VALUE!</v>
      </c>
      <c r="C15744" s="74" t="str">
        <f t="shared" si="122"/>
        <v>Wan Humaira</v>
      </c>
      <c r="D15744" s="74">
        <f t="shared" si="123"/>
        <v>0</v>
      </c>
    </row>
    <row r="15745" spans="1:4">
      <c r="A15745" s="149">
        <v>45546</v>
      </c>
      <c r="B15745" s="74" t="str">
        <f ca="1">IFERROR(__xludf.DUMMYFUNCTION("IF(REGEXMATCH(A15745,""wealth planning""),""Script 1"",""-"")"),"#VALUE!")</f>
        <v>#VALUE!</v>
      </c>
      <c r="C15745" s="149">
        <f t="shared" si="122"/>
        <v>45546</v>
      </c>
      <c r="D15745" s="74" t="str">
        <f t="shared" si="123"/>
        <v>Wan Humaira</v>
      </c>
    </row>
    <row r="15746" spans="1:4">
      <c r="A15746" s="74" t="s">
        <v>9303</v>
      </c>
      <c r="B15746" s="74" t="str">
        <f ca="1">IFERROR(__xludf.DUMMYFUNCTION("IF(REGEXMATCH(A15746,""wealth planning""),""Script 1"",""-"")"),"Script 1")</f>
        <v>Script 1</v>
      </c>
      <c r="C15746" s="149">
        <f t="shared" si="122"/>
        <v>45546</v>
      </c>
      <c r="D15746" s="74" t="str">
        <f t="shared" si="123"/>
        <v>Wan Humaira</v>
      </c>
    </row>
    <row r="15747" spans="1:4">
      <c r="A15747" s="74"/>
      <c r="B15747" s="74" t="str">
        <f ca="1">IFERROR(__xludf.DUMMYFUNCTION("IF(REGEXMATCH(A15747,""wealth planning""),""Script 1"",""-"")"),"-")</f>
        <v>-</v>
      </c>
      <c r="C15747" s="74" t="str">
        <f t="shared" si="122"/>
        <v>You: Hai assalamualaikum Wan Humaira,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747" s="149">
        <f t="shared" si="123"/>
        <v>45546</v>
      </c>
    </row>
    <row r="15748" spans="1:4">
      <c r="B15748" s="74" t="str">
        <f ca="1">IFERROR(__xludf.DUMMYFUNCTION("IF(REGEXMATCH(A15748,""wealth planning""),""Script 1"",""-"")"),"-")</f>
        <v>-</v>
      </c>
      <c r="C15748" s="74">
        <f t="shared" si="122"/>
        <v>0</v>
      </c>
      <c r="D15748" s="149">
        <f t="shared" si="123"/>
        <v>45546</v>
      </c>
    </row>
    <row r="15749" spans="1:4">
      <c r="B15749" s="74" t="str">
        <f ca="1">IFERROR(__xludf.DUMMYFUNCTION("IF(REGEXMATCH(A15749,""wealth planning""),""Script 1"",""-"")"),"-")</f>
        <v>-</v>
      </c>
      <c r="C15749" s="74">
        <f t="shared" si="122"/>
        <v>0</v>
      </c>
      <c r="D15749" s="74" t="str">
        <f t="shared" si="123"/>
        <v>You: Hai assalamualaikum Wan Humaira,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750" spans="1:4">
      <c r="B15750" s="74" t="str">
        <f ca="1">IFERROR(__xludf.DUMMYFUNCTION("IF(REGEXMATCH(A15750,""wealth planning""),""Script 1"",""-"")"),"-")</f>
        <v>-</v>
      </c>
      <c r="C15750" s="74">
        <f t="shared" si="122"/>
        <v>0</v>
      </c>
      <c r="D15750" s="74">
        <f t="shared" si="123"/>
        <v>0</v>
      </c>
    </row>
    <row r="15751" spans="1:4">
      <c r="A15751" s="74" t="s">
        <v>9306</v>
      </c>
      <c r="B15751" s="74" t="str">
        <f ca="1">IFERROR(__xludf.DUMMYFUNCTION("IF(REGEXMATCH(A15751,""wealth planning""),""Script 1"",""-"")"),"-")</f>
        <v>-</v>
      </c>
      <c r="C15751" s="74">
        <f t="shared" si="122"/>
        <v>0</v>
      </c>
      <c r="D15751" s="74">
        <f t="shared" si="123"/>
        <v>0</v>
      </c>
    </row>
    <row r="15752" spans="1:4">
      <c r="A15752" s="149">
        <v>45546</v>
      </c>
      <c r="B15752" s="74" t="str">
        <f ca="1">IFERROR(__xludf.DUMMYFUNCTION("IF(REGEXMATCH(A15752,""wealth planning""),""Script 1"",""-"")"),"#VALUE!")</f>
        <v>#VALUE!</v>
      </c>
      <c r="C15752" s="74" t="str">
        <f t="shared" si="122"/>
        <v>Ezad Fikri</v>
      </c>
      <c r="D15752" s="74">
        <f t="shared" si="123"/>
        <v>0</v>
      </c>
    </row>
    <row r="15753" spans="1:4">
      <c r="A15753" s="149">
        <v>45546</v>
      </c>
      <c r="B15753" s="74" t="str">
        <f ca="1">IFERROR(__xludf.DUMMYFUNCTION("IF(REGEXMATCH(A15753,""wealth planning""),""Script 1"",""-"")"),"#VALUE!")</f>
        <v>#VALUE!</v>
      </c>
      <c r="C15753" s="149">
        <f t="shared" si="122"/>
        <v>45546</v>
      </c>
      <c r="D15753" s="74">
        <f t="shared" si="123"/>
        <v>0</v>
      </c>
    </row>
    <row r="15754" spans="1:4">
      <c r="A15754" s="74" t="s">
        <v>9307</v>
      </c>
      <c r="B15754" s="74" t="str">
        <f ca="1">IFERROR(__xludf.DUMMYFUNCTION("IF(REGEXMATCH(A15754,""wealth planning""),""Script 1"",""-"")"),"Script 1")</f>
        <v>Script 1</v>
      </c>
      <c r="C15754" s="149">
        <f t="shared" si="122"/>
        <v>45546</v>
      </c>
      <c r="D15754" s="74" t="str">
        <f t="shared" si="123"/>
        <v>Ezad Fikri</v>
      </c>
    </row>
    <row r="15755" spans="1:4">
      <c r="A15755" s="74"/>
      <c r="B15755" s="74" t="str">
        <f ca="1">IFERROR(__xludf.DUMMYFUNCTION("IF(REGEXMATCH(A15755,""wealth planning""),""Script 1"",""-"")"),"-")</f>
        <v>-</v>
      </c>
      <c r="C15755" s="74" t="str">
        <f t="shared" si="122"/>
        <v>You: Hai assalamualaikum Ezad,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755" s="149">
        <f t="shared" si="123"/>
        <v>45546</v>
      </c>
    </row>
    <row r="15756" spans="1:4">
      <c r="B15756" s="74" t="str">
        <f ca="1">IFERROR(__xludf.DUMMYFUNCTION("IF(REGEXMATCH(A15756,""wealth planning""),""Script 1"",""-"")"),"-")</f>
        <v>-</v>
      </c>
      <c r="C15756" s="74">
        <f t="shared" si="122"/>
        <v>0</v>
      </c>
      <c r="D15756" s="149">
        <f t="shared" si="123"/>
        <v>45546</v>
      </c>
    </row>
    <row r="15757" spans="1:4">
      <c r="B15757" s="74" t="str">
        <f ca="1">IFERROR(__xludf.DUMMYFUNCTION("IF(REGEXMATCH(A15757,""wealth planning""),""Script 1"",""-"")"),"-")</f>
        <v>-</v>
      </c>
      <c r="C15757" s="74">
        <f t="shared" si="122"/>
        <v>0</v>
      </c>
      <c r="D15757" s="74" t="str">
        <f t="shared" si="123"/>
        <v>You: Hai assalamualaikum Ezad,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758" spans="1:4">
      <c r="B15758" s="74" t="str">
        <f ca="1">IFERROR(__xludf.DUMMYFUNCTION("IF(REGEXMATCH(A15758,""wealth planning""),""Script 1"",""-"")"),"-")</f>
        <v>-</v>
      </c>
      <c r="C15758" s="74">
        <f t="shared" si="122"/>
        <v>0</v>
      </c>
      <c r="D15758" s="74">
        <f t="shared" si="123"/>
        <v>0</v>
      </c>
    </row>
    <row r="15759" spans="1:4">
      <c r="A15759" s="74" t="s">
        <v>9310</v>
      </c>
      <c r="B15759" s="74" t="str">
        <f ca="1">IFERROR(__xludf.DUMMYFUNCTION("IF(REGEXMATCH(A15759,""wealth planning""),""Script 1"",""-"")"),"-")</f>
        <v>-</v>
      </c>
      <c r="C15759" s="74">
        <f t="shared" si="122"/>
        <v>0</v>
      </c>
      <c r="D15759" s="74">
        <f t="shared" si="123"/>
        <v>0</v>
      </c>
    </row>
    <row r="15760" spans="1:4">
      <c r="A15760" s="149">
        <v>45546</v>
      </c>
      <c r="B15760" s="74" t="str">
        <f ca="1">IFERROR(__xludf.DUMMYFUNCTION("IF(REGEXMATCH(A15760,""wealth planning""),""Script 1"",""-"")"),"#VALUE!")</f>
        <v>#VALUE!</v>
      </c>
      <c r="C15760" s="74" t="str">
        <f t="shared" si="122"/>
        <v>Nur Qamarina Izaty</v>
      </c>
      <c r="D15760" s="74">
        <f t="shared" si="123"/>
        <v>0</v>
      </c>
    </row>
    <row r="15761" spans="1:4">
      <c r="A15761" s="149">
        <v>45546</v>
      </c>
      <c r="B15761" s="74" t="str">
        <f ca="1">IFERROR(__xludf.DUMMYFUNCTION("IF(REGEXMATCH(A15761,""wealth planning""),""Script 1"",""-"")"),"#VALUE!")</f>
        <v>#VALUE!</v>
      </c>
      <c r="C15761" s="149">
        <f t="shared" si="122"/>
        <v>45546</v>
      </c>
      <c r="D15761" s="74">
        <f t="shared" si="123"/>
        <v>0</v>
      </c>
    </row>
    <row r="15762" spans="1:4">
      <c r="A15762" s="74" t="s">
        <v>9311</v>
      </c>
      <c r="B15762" s="74" t="str">
        <f ca="1">IFERROR(__xludf.DUMMYFUNCTION("IF(REGEXMATCH(A15762,""wealth planning""),""Script 1"",""-"")"),"Script 1")</f>
        <v>Script 1</v>
      </c>
      <c r="C15762" s="149">
        <f t="shared" si="122"/>
        <v>45546</v>
      </c>
      <c r="D15762" s="74" t="str">
        <f t="shared" si="123"/>
        <v>Nur Qamarina Izaty</v>
      </c>
    </row>
    <row r="15763" spans="1:4">
      <c r="A15763" s="74"/>
      <c r="B15763" s="74" t="str">
        <f ca="1">IFERROR(__xludf.DUMMYFUNCTION("IF(REGEXMATCH(A15763,""wealth planning""),""Script 1"",""-"")"),"-")</f>
        <v>-</v>
      </c>
      <c r="C15763" s="74" t="str">
        <f t="shared" si="122"/>
        <v>You: Hai assalamualaikum Qamarina,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763" s="149">
        <f t="shared" si="123"/>
        <v>45546</v>
      </c>
    </row>
    <row r="15764" spans="1:4">
      <c r="B15764" s="74" t="str">
        <f ca="1">IFERROR(__xludf.DUMMYFUNCTION("IF(REGEXMATCH(A15764,""wealth planning""),""Script 1"",""-"")"),"-")</f>
        <v>-</v>
      </c>
      <c r="C15764" s="74">
        <f t="shared" si="122"/>
        <v>0</v>
      </c>
      <c r="D15764" s="149">
        <f t="shared" si="123"/>
        <v>45546</v>
      </c>
    </row>
    <row r="15765" spans="1:4">
      <c r="B15765" s="74" t="str">
        <f ca="1">IFERROR(__xludf.DUMMYFUNCTION("IF(REGEXMATCH(A15765,""wealth planning""),""Script 1"",""-"")"),"-")</f>
        <v>-</v>
      </c>
      <c r="C15765" s="74">
        <f t="shared" si="122"/>
        <v>0</v>
      </c>
      <c r="D15765" s="74" t="str">
        <f t="shared" si="123"/>
        <v>You: Hai assalamualaikum Qamarina,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766" spans="1:4">
      <c r="B15766" s="74" t="str">
        <f ca="1">IFERROR(__xludf.DUMMYFUNCTION("IF(REGEXMATCH(A15766,""wealth planning""),""Script 1"",""-"")"),"-")</f>
        <v>-</v>
      </c>
      <c r="C15766" s="74">
        <f t="shared" si="122"/>
        <v>0</v>
      </c>
      <c r="D15766" s="74">
        <f t="shared" si="123"/>
        <v>0</v>
      </c>
    </row>
    <row r="15767" spans="1:4">
      <c r="A15767" s="74" t="s">
        <v>9314</v>
      </c>
      <c r="B15767" s="74" t="str">
        <f ca="1">IFERROR(__xludf.DUMMYFUNCTION("IF(REGEXMATCH(A15767,""wealth planning""),""Script 1"",""-"")"),"-")</f>
        <v>-</v>
      </c>
      <c r="C15767" s="74">
        <f t="shared" si="122"/>
        <v>0</v>
      </c>
      <c r="D15767" s="74">
        <f t="shared" si="123"/>
        <v>0</v>
      </c>
    </row>
    <row r="15768" spans="1:4">
      <c r="A15768" s="149">
        <v>45546</v>
      </c>
      <c r="B15768" s="74" t="str">
        <f ca="1">IFERROR(__xludf.DUMMYFUNCTION("IF(REGEXMATCH(A15768,""wealth planning""),""Script 1"",""-"")"),"#VALUE!")</f>
        <v>#VALUE!</v>
      </c>
      <c r="C15768" s="74" t="str">
        <f t="shared" si="122"/>
        <v>Wan Nur Mashitah Wan Mohd Ghazni</v>
      </c>
      <c r="D15768" s="74">
        <f t="shared" si="123"/>
        <v>0</v>
      </c>
    </row>
    <row r="15769" spans="1:4">
      <c r="A15769" s="149">
        <v>45546</v>
      </c>
      <c r="B15769" s="74" t="str">
        <f ca="1">IFERROR(__xludf.DUMMYFUNCTION("IF(REGEXMATCH(A15769,""wealth planning""),""Script 1"",""-"")"),"#VALUE!")</f>
        <v>#VALUE!</v>
      </c>
      <c r="C15769" s="149">
        <f t="shared" si="122"/>
        <v>45546</v>
      </c>
      <c r="D15769" s="74">
        <f t="shared" si="123"/>
        <v>0</v>
      </c>
    </row>
    <row r="15770" spans="1:4">
      <c r="A15770" s="74" t="s">
        <v>3759</v>
      </c>
      <c r="B15770" s="74" t="str">
        <f ca="1">IFERROR(__xludf.DUMMYFUNCTION("IF(REGEXMATCH(A15770,""wealth planning""),""Script 1"",""-"")"),"Script 1")</f>
        <v>Script 1</v>
      </c>
      <c r="C15770" s="149">
        <f t="shared" si="122"/>
        <v>45546</v>
      </c>
      <c r="D15770" s="74" t="str">
        <f t="shared" si="123"/>
        <v>Wan Nur Mashitah Wan Mohd Ghazni</v>
      </c>
    </row>
    <row r="15771" spans="1:4">
      <c r="A15771" s="74"/>
      <c r="B15771" s="74" t="str">
        <f ca="1">IFERROR(__xludf.DUMMYFUNCTION("IF(REGEXMATCH(A15771,""wealth planning""),""Script 1"",""-"")"),"-")</f>
        <v>-</v>
      </c>
      <c r="C15771" s="74" t="str">
        <f t="shared" si="122"/>
        <v>You: Hai assalamualaikum Mashitah,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771" s="149">
        <f t="shared" si="123"/>
        <v>45546</v>
      </c>
    </row>
    <row r="15772" spans="1:4">
      <c r="B15772" s="74" t="str">
        <f ca="1">IFERROR(__xludf.DUMMYFUNCTION("IF(REGEXMATCH(A15772,""wealth planning""),""Script 1"",""-"")"),"-")</f>
        <v>-</v>
      </c>
      <c r="C15772" s="74">
        <f t="shared" si="122"/>
        <v>0</v>
      </c>
      <c r="D15772" s="149">
        <f t="shared" si="123"/>
        <v>45546</v>
      </c>
    </row>
    <row r="15773" spans="1:4">
      <c r="B15773" s="74" t="str">
        <f ca="1">IFERROR(__xludf.DUMMYFUNCTION("IF(REGEXMATCH(A15773,""wealth planning""),""Script 1"",""-"")"),"-")</f>
        <v>-</v>
      </c>
      <c r="C15773" s="74">
        <f t="shared" si="122"/>
        <v>0</v>
      </c>
      <c r="D15773" s="74" t="str">
        <f t="shared" si="123"/>
        <v>You: Hai assalamualaikum Mashitah,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774" spans="1:4">
      <c r="B15774" s="74" t="str">
        <f ca="1">IFERROR(__xludf.DUMMYFUNCTION("IF(REGEXMATCH(A15774,""wealth planning""),""Script 1"",""-"")"),"-")</f>
        <v>-</v>
      </c>
      <c r="C15774" s="74">
        <f t="shared" si="122"/>
        <v>0</v>
      </c>
      <c r="D15774" s="74">
        <f t="shared" si="123"/>
        <v>0</v>
      </c>
    </row>
    <row r="15775" spans="1:4">
      <c r="A15775" s="74" t="s">
        <v>9317</v>
      </c>
      <c r="B15775" s="74" t="str">
        <f ca="1">IFERROR(__xludf.DUMMYFUNCTION("IF(REGEXMATCH(A15775,""wealth planning""),""Script 1"",""-"")"),"-")</f>
        <v>-</v>
      </c>
      <c r="C15775" s="74">
        <f t="shared" si="122"/>
        <v>0</v>
      </c>
      <c r="D15775" s="74">
        <f t="shared" si="123"/>
        <v>0</v>
      </c>
    </row>
    <row r="15776" spans="1:4">
      <c r="A15776" s="149">
        <v>45546</v>
      </c>
      <c r="B15776" s="74" t="str">
        <f ca="1">IFERROR(__xludf.DUMMYFUNCTION("IF(REGEXMATCH(A15776,""wealth planning""),""Script 1"",""-"")"),"#VALUE!")</f>
        <v>#VALUE!</v>
      </c>
      <c r="C15776" s="74" t="str">
        <f t="shared" si="122"/>
        <v>Nisrin Abdjamil</v>
      </c>
      <c r="D15776" s="74">
        <f t="shared" si="123"/>
        <v>0</v>
      </c>
    </row>
    <row r="15777" spans="1:4">
      <c r="A15777" s="149">
        <v>45546</v>
      </c>
      <c r="B15777" s="74" t="str">
        <f ca="1">IFERROR(__xludf.DUMMYFUNCTION("IF(REGEXMATCH(A15777,""wealth planning""),""Script 1"",""-"")"),"#VALUE!")</f>
        <v>#VALUE!</v>
      </c>
      <c r="C15777" s="149">
        <f t="shared" si="122"/>
        <v>45546</v>
      </c>
      <c r="D15777" s="74">
        <f t="shared" si="123"/>
        <v>0</v>
      </c>
    </row>
    <row r="15778" spans="1:4">
      <c r="A15778" s="74" t="s">
        <v>9318</v>
      </c>
      <c r="B15778" s="74" t="str">
        <f ca="1">IFERROR(__xludf.DUMMYFUNCTION("IF(REGEXMATCH(A15778,""wealth planning""),""Script 1"",""-"")"),"Script 1")</f>
        <v>Script 1</v>
      </c>
      <c r="C15778" s="149">
        <f t="shared" si="122"/>
        <v>45546</v>
      </c>
      <c r="D15778" s="74" t="str">
        <f t="shared" si="123"/>
        <v>Nisrin Abdjamil</v>
      </c>
    </row>
    <row r="15779" spans="1:4">
      <c r="A15779" s="74"/>
      <c r="B15779" s="74" t="str">
        <f ca="1">IFERROR(__xludf.DUMMYFUNCTION("IF(REGEXMATCH(A15779,""wealth planning""),""Script 1"",""-"")"),"-")</f>
        <v>-</v>
      </c>
      <c r="C15779" s="74" t="str">
        <f t="shared" si="122"/>
        <v>You: Hai assalamualaikum Nisrin,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779" s="149">
        <f t="shared" si="123"/>
        <v>45546</v>
      </c>
    </row>
    <row r="15780" spans="1:4">
      <c r="B15780" s="74" t="str">
        <f ca="1">IFERROR(__xludf.DUMMYFUNCTION("IF(REGEXMATCH(A15780,""wealth planning""),""Script 1"",""-"")"),"-")</f>
        <v>-</v>
      </c>
      <c r="C15780" s="74">
        <f t="shared" si="122"/>
        <v>0</v>
      </c>
      <c r="D15780" s="149">
        <f t="shared" si="123"/>
        <v>45546</v>
      </c>
    </row>
    <row r="15781" spans="1:4">
      <c r="B15781" s="74" t="str">
        <f ca="1">IFERROR(__xludf.DUMMYFUNCTION("IF(REGEXMATCH(A15781,""wealth planning""),""Script 1"",""-"")"),"-")</f>
        <v>-</v>
      </c>
      <c r="C15781" s="74">
        <f t="shared" si="122"/>
        <v>0</v>
      </c>
      <c r="D15781" s="74" t="str">
        <f t="shared" si="123"/>
        <v>You: Hai assalamualaikum Nisrin,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782" spans="1:4">
      <c r="A15782" s="74" t="s">
        <v>9320</v>
      </c>
      <c r="B15782" s="74" t="str">
        <f ca="1">IFERROR(__xludf.DUMMYFUNCTION("IF(REGEXMATCH(A15782,""wealth planning""),""Script 1"",""-"")"),"-")</f>
        <v>-</v>
      </c>
      <c r="C15782" s="74">
        <f t="shared" si="122"/>
        <v>0</v>
      </c>
      <c r="D15782" s="74">
        <f t="shared" si="123"/>
        <v>0</v>
      </c>
    </row>
    <row r="15783" spans="1:4">
      <c r="A15783" s="74" t="s">
        <v>9320</v>
      </c>
      <c r="B15783" s="74" t="str">
        <f ca="1">IFERROR(__xludf.DUMMYFUNCTION("IF(REGEXMATCH(A15783,""wealth planning""),""Script 1"",""-"")"),"-")</f>
        <v>-</v>
      </c>
      <c r="C15783" s="74" t="str">
        <f t="shared" si="122"/>
        <v>Nazira Aizam</v>
      </c>
      <c r="D15783" s="74">
        <f t="shared" si="123"/>
        <v>0</v>
      </c>
    </row>
    <row r="15784" spans="1:4">
      <c r="A15784" s="149">
        <v>45546</v>
      </c>
      <c r="B15784" s="74" t="str">
        <f ca="1">IFERROR(__xludf.DUMMYFUNCTION("IF(REGEXMATCH(A15784,""wealth planning""),""Script 1"",""-"")"),"#VALUE!")</f>
        <v>#VALUE!</v>
      </c>
      <c r="C15784" s="74" t="str">
        <f t="shared" si="122"/>
        <v>Nazira Aizam</v>
      </c>
      <c r="D15784" s="74">
        <f t="shared" si="123"/>
        <v>0</v>
      </c>
    </row>
    <row r="15785" spans="1:4">
      <c r="A15785" s="149">
        <v>45546</v>
      </c>
      <c r="B15785" s="74" t="str">
        <f ca="1">IFERROR(__xludf.DUMMYFUNCTION("IF(REGEXMATCH(A15785,""wealth planning""),""Script 1"",""-"")"),"#VALUE!")</f>
        <v>#VALUE!</v>
      </c>
      <c r="C15785" s="149">
        <f t="shared" si="122"/>
        <v>45546</v>
      </c>
      <c r="D15785" s="74" t="str">
        <f t="shared" si="123"/>
        <v>Nazira Aizam</v>
      </c>
    </row>
    <row r="15786" spans="1:4">
      <c r="A15786" s="74" t="s">
        <v>4932</v>
      </c>
      <c r="B15786" s="74" t="str">
        <f ca="1">IFERROR(__xludf.DUMMYFUNCTION("IF(REGEXMATCH(A15786,""wealth planning""),""Script 1"",""-"")"),"Script 1")</f>
        <v>Script 1</v>
      </c>
      <c r="C15786" s="149">
        <f t="shared" si="122"/>
        <v>45546</v>
      </c>
      <c r="D15786" s="74" t="str">
        <f t="shared" si="123"/>
        <v>Nazira Aizam</v>
      </c>
    </row>
    <row r="15787" spans="1:4">
      <c r="A15787" s="74"/>
      <c r="B15787" s="74" t="str">
        <f ca="1">IFERROR(__xludf.DUMMYFUNCTION("IF(REGEXMATCH(A15787,""wealth planning""),""Script 1"",""-"")"),"-")</f>
        <v>-</v>
      </c>
      <c r="C15787" s="74" t="str">
        <f t="shared" si="122"/>
        <v>You: Hai assalamualaikum Nazira,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787" s="149">
        <f t="shared" si="123"/>
        <v>45546</v>
      </c>
    </row>
    <row r="15788" spans="1:4">
      <c r="B15788" s="74" t="str">
        <f ca="1">IFERROR(__xludf.DUMMYFUNCTION("IF(REGEXMATCH(A15788,""wealth planning""),""Script 1"",""-"")"),"-")</f>
        <v>-</v>
      </c>
      <c r="C15788" s="74">
        <f t="shared" si="122"/>
        <v>0</v>
      </c>
      <c r="D15788" s="149">
        <f t="shared" si="123"/>
        <v>45546</v>
      </c>
    </row>
    <row r="15789" spans="1:4">
      <c r="B15789" s="74" t="str">
        <f ca="1">IFERROR(__xludf.DUMMYFUNCTION("IF(REGEXMATCH(A15789,""wealth planning""),""Script 1"",""-"")"),"-")</f>
        <v>-</v>
      </c>
      <c r="C15789" s="74">
        <f t="shared" si="122"/>
        <v>0</v>
      </c>
      <c r="D15789" s="74" t="str">
        <f t="shared" si="123"/>
        <v>You: Hai assalamualaikum Nazira,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790" spans="1:4">
      <c r="A15790" s="74" t="s">
        <v>9322</v>
      </c>
      <c r="B15790" s="74" t="str">
        <f ca="1">IFERROR(__xludf.DUMMYFUNCTION("IF(REGEXMATCH(A15790,""wealth planning""),""Script 1"",""-"")"),"-")</f>
        <v>-</v>
      </c>
      <c r="C15790" s="74">
        <f t="shared" si="122"/>
        <v>0</v>
      </c>
      <c r="D15790" s="74">
        <f t="shared" si="123"/>
        <v>0</v>
      </c>
    </row>
    <row r="15791" spans="1:4">
      <c r="A15791" s="74" t="s">
        <v>9323</v>
      </c>
      <c r="B15791" s="74" t="str">
        <f ca="1">IFERROR(__xludf.DUMMYFUNCTION("IF(REGEXMATCH(A15791,""wealth planning""),""Script 1"",""-"")"),"-")</f>
        <v>-</v>
      </c>
      <c r="C15791" s="74" t="str">
        <f t="shared" si="122"/>
        <v>Mohamad Rashdan bin IsaStatus is reachable</v>
      </c>
      <c r="D15791" s="74">
        <f t="shared" si="123"/>
        <v>0</v>
      </c>
    </row>
    <row r="15792" spans="1:4">
      <c r="A15792" s="149">
        <v>45546</v>
      </c>
      <c r="B15792" s="74" t="str">
        <f ca="1">IFERROR(__xludf.DUMMYFUNCTION("IF(REGEXMATCH(A15792,""wealth planning""),""Script 1"",""-"")"),"#VALUE!")</f>
        <v>#VALUE!</v>
      </c>
      <c r="C15792" s="74" t="str">
        <f t="shared" si="122"/>
        <v>Mohamad Rashdan bin Isa</v>
      </c>
      <c r="D15792" s="74">
        <f t="shared" si="123"/>
        <v>0</v>
      </c>
    </row>
    <row r="15793" spans="1:4">
      <c r="A15793" s="149">
        <v>45546</v>
      </c>
      <c r="B15793" s="74" t="str">
        <f ca="1">IFERROR(__xludf.DUMMYFUNCTION("IF(REGEXMATCH(A15793,""wealth planning""),""Script 1"",""-"")"),"#VALUE!")</f>
        <v>#VALUE!</v>
      </c>
      <c r="C15793" s="149">
        <f t="shared" si="122"/>
        <v>45546</v>
      </c>
      <c r="D15793" s="74" t="str">
        <f t="shared" si="123"/>
        <v>Mohamad Rashdan bin IsaStatus is reachable</v>
      </c>
    </row>
    <row r="15794" spans="1:4">
      <c r="A15794" s="74" t="s">
        <v>9324</v>
      </c>
      <c r="B15794" s="74" t="str">
        <f ca="1">IFERROR(__xludf.DUMMYFUNCTION("IF(REGEXMATCH(A15794,""wealth planning""),""Script 1"",""-"")"),"Script 1")</f>
        <v>Script 1</v>
      </c>
      <c r="C15794" s="149">
        <f t="shared" si="122"/>
        <v>45546</v>
      </c>
      <c r="D15794" s="74" t="str">
        <f t="shared" si="123"/>
        <v>Mohamad Rashdan bin Isa</v>
      </c>
    </row>
    <row r="15795" spans="1:4">
      <c r="A15795" s="74"/>
      <c r="B15795" s="74" t="str">
        <f ca="1">IFERROR(__xludf.DUMMYFUNCTION("IF(REGEXMATCH(A15795,""wealth planning""),""Script 1"",""-"")"),"-")</f>
        <v>-</v>
      </c>
      <c r="C15795" s="74" t="str">
        <f t="shared" si="122"/>
        <v>You: Hai assalamualaikum tuan Rashdan,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795" s="149">
        <f t="shared" si="123"/>
        <v>45546</v>
      </c>
    </row>
    <row r="15796" spans="1:4">
      <c r="B15796" s="74" t="str">
        <f ca="1">IFERROR(__xludf.DUMMYFUNCTION("IF(REGEXMATCH(A15796,""wealth planning""),""Script 1"",""-"")"),"-")</f>
        <v>-</v>
      </c>
      <c r="C15796" s="74">
        <f t="shared" si="122"/>
        <v>0</v>
      </c>
      <c r="D15796" s="149">
        <f t="shared" si="123"/>
        <v>45546</v>
      </c>
    </row>
    <row r="15797" spans="1:4">
      <c r="B15797" s="74" t="str">
        <f ca="1">IFERROR(__xludf.DUMMYFUNCTION("IF(REGEXMATCH(A15797,""wealth planning""),""Script 1"",""-"")"),"-")</f>
        <v>-</v>
      </c>
      <c r="C15797" s="74">
        <f t="shared" si="122"/>
        <v>0</v>
      </c>
      <c r="D15797" s="74" t="str">
        <f t="shared" si="123"/>
        <v>You: Hai assalamualaikum tuan Rashdan,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798" spans="1:4">
      <c r="A15798" s="74" t="s">
        <v>9326</v>
      </c>
      <c r="B15798" s="74" t="str">
        <f ca="1">IFERROR(__xludf.DUMMYFUNCTION("IF(REGEXMATCH(A15798,""wealth planning""),""Script 1"",""-"")"),"-")</f>
        <v>-</v>
      </c>
      <c r="C15798" s="74">
        <f t="shared" si="122"/>
        <v>0</v>
      </c>
      <c r="D15798" s="74">
        <f t="shared" si="123"/>
        <v>0</v>
      </c>
    </row>
    <row r="15799" spans="1:4">
      <c r="A15799" s="74" t="s">
        <v>9327</v>
      </c>
      <c r="B15799" s="74" t="str">
        <f ca="1">IFERROR(__xludf.DUMMYFUNCTION("IF(REGEXMATCH(A15799,""wealth planning""),""Script 1"",""-"")"),"-")</f>
        <v>-</v>
      </c>
      <c r="C15799" s="74" t="str">
        <f t="shared" si="122"/>
        <v>Haziq IlmamStatus is reachable</v>
      </c>
      <c r="D15799" s="74">
        <f t="shared" si="123"/>
        <v>0</v>
      </c>
    </row>
    <row r="15800" spans="1:4">
      <c r="A15800" s="149">
        <v>45546</v>
      </c>
      <c r="B15800" s="74" t="str">
        <f ca="1">IFERROR(__xludf.DUMMYFUNCTION("IF(REGEXMATCH(A15800,""wealth planning""),""Script 1"",""-"")"),"#VALUE!")</f>
        <v>#VALUE!</v>
      </c>
      <c r="C15800" s="74" t="str">
        <f t="shared" si="122"/>
        <v>Haziq Ilmam</v>
      </c>
      <c r="D15800" s="74">
        <f t="shared" si="123"/>
        <v>0</v>
      </c>
    </row>
    <row r="15801" spans="1:4">
      <c r="A15801" s="149">
        <v>45546</v>
      </c>
      <c r="B15801" s="74" t="str">
        <f ca="1">IFERROR(__xludf.DUMMYFUNCTION("IF(REGEXMATCH(A15801,""wealth planning""),""Script 1"",""-"")"),"#VALUE!")</f>
        <v>#VALUE!</v>
      </c>
      <c r="C15801" s="149">
        <f t="shared" si="122"/>
        <v>45546</v>
      </c>
      <c r="D15801" s="74" t="str">
        <f t="shared" si="123"/>
        <v>Haziq IlmamStatus is reachable</v>
      </c>
    </row>
    <row r="15802" spans="1:4">
      <c r="A15802" s="74" t="s">
        <v>3294</v>
      </c>
      <c r="B15802" s="74" t="str">
        <f ca="1">IFERROR(__xludf.DUMMYFUNCTION("IF(REGEXMATCH(A15802,""wealth planning""),""Script 1"",""-"")"),"Script 1")</f>
        <v>Script 1</v>
      </c>
      <c r="C15802" s="149">
        <f t="shared" si="122"/>
        <v>45546</v>
      </c>
      <c r="D15802" s="74" t="str">
        <f t="shared" si="123"/>
        <v>Haziq Ilmam</v>
      </c>
    </row>
    <row r="15803" spans="1:4">
      <c r="A15803" s="74"/>
      <c r="B15803" s="74" t="str">
        <f ca="1">IFERROR(__xludf.DUMMYFUNCTION("IF(REGEXMATCH(A15803,""wealth planning""),""Script 1"",""-"")"),"-")</f>
        <v>-</v>
      </c>
      <c r="C15803" s="74" t="str">
        <f t="shared" si="122"/>
        <v>You: Hai assalamualaikum Haziq,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803" s="149">
        <f t="shared" si="123"/>
        <v>45546</v>
      </c>
    </row>
    <row r="15804" spans="1:4">
      <c r="B15804" s="74" t="str">
        <f ca="1">IFERROR(__xludf.DUMMYFUNCTION("IF(REGEXMATCH(A15804,""wealth planning""),""Script 1"",""-"")"),"-")</f>
        <v>-</v>
      </c>
      <c r="C15804" s="74">
        <f t="shared" si="122"/>
        <v>0</v>
      </c>
      <c r="D15804" s="149">
        <f t="shared" si="123"/>
        <v>45546</v>
      </c>
    </row>
    <row r="15805" spans="1:4">
      <c r="B15805" s="74" t="str">
        <f ca="1">IFERROR(__xludf.DUMMYFUNCTION("IF(REGEXMATCH(A15805,""wealth planning""),""Script 1"",""-"")"),"-")</f>
        <v>-</v>
      </c>
      <c r="C15805" s="74">
        <f t="shared" si="122"/>
        <v>0</v>
      </c>
      <c r="D15805" s="74" t="str">
        <f t="shared" si="123"/>
        <v>You: Hai assalamualaikum Haziq,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806" spans="1:4">
      <c r="A15806" s="74" t="s">
        <v>9329</v>
      </c>
      <c r="B15806" s="74" t="str">
        <f ca="1">IFERROR(__xludf.DUMMYFUNCTION("IF(REGEXMATCH(A15806,""wealth planning""),""Script 1"",""-"")"),"-")</f>
        <v>-</v>
      </c>
      <c r="C15806" s="74">
        <f t="shared" si="122"/>
        <v>0</v>
      </c>
      <c r="D15806" s="74">
        <f t="shared" si="123"/>
        <v>0</v>
      </c>
    </row>
    <row r="15807" spans="1:4">
      <c r="A15807" s="74" t="s">
        <v>9330</v>
      </c>
      <c r="B15807" s="74" t="str">
        <f ca="1">IFERROR(__xludf.DUMMYFUNCTION("IF(REGEXMATCH(A15807,""wealth planning""),""Script 1"",""-"")"),"-")</f>
        <v>-</v>
      </c>
      <c r="C15807" s="74" t="str">
        <f t="shared" si="122"/>
        <v>Khaleeda kamalStatus is reachable</v>
      </c>
      <c r="D15807" s="74">
        <f t="shared" si="123"/>
        <v>0</v>
      </c>
    </row>
    <row r="15808" spans="1:4">
      <c r="A15808" s="149">
        <v>45546</v>
      </c>
      <c r="B15808" s="74" t="str">
        <f ca="1">IFERROR(__xludf.DUMMYFUNCTION("IF(REGEXMATCH(A15808,""wealth planning""),""Script 1"",""-"")"),"#VALUE!")</f>
        <v>#VALUE!</v>
      </c>
      <c r="C15808" s="74" t="str">
        <f t="shared" si="122"/>
        <v>Khaleeda kamal</v>
      </c>
      <c r="D15808" s="74">
        <f t="shared" si="123"/>
        <v>0</v>
      </c>
    </row>
    <row r="15809" spans="1:4">
      <c r="A15809" s="149">
        <v>45546</v>
      </c>
      <c r="B15809" s="74" t="str">
        <f ca="1">IFERROR(__xludf.DUMMYFUNCTION("IF(REGEXMATCH(A15809,""wealth planning""),""Script 1"",""-"")"),"#VALUE!")</f>
        <v>#VALUE!</v>
      </c>
      <c r="C15809" s="149">
        <f t="shared" si="122"/>
        <v>45546</v>
      </c>
      <c r="D15809" s="74" t="str">
        <f t="shared" si="123"/>
        <v>Khaleeda kamalStatus is reachable</v>
      </c>
    </row>
    <row r="15810" spans="1:4">
      <c r="A15810" s="74" t="s">
        <v>9331</v>
      </c>
      <c r="B15810" s="74" t="str">
        <f ca="1">IFERROR(__xludf.DUMMYFUNCTION("IF(REGEXMATCH(A15810,""wealth planning""),""Script 1"",""-"")"),"Script 1")</f>
        <v>Script 1</v>
      </c>
      <c r="C15810" s="149">
        <f t="shared" si="122"/>
        <v>45546</v>
      </c>
      <c r="D15810" s="74" t="str">
        <f t="shared" si="123"/>
        <v>Khaleeda kamal</v>
      </c>
    </row>
    <row r="15811" spans="1:4">
      <c r="A15811" s="74"/>
      <c r="B15811" s="74" t="str">
        <f ca="1">IFERROR(__xludf.DUMMYFUNCTION("IF(REGEXMATCH(A15811,""wealth planning""),""Script 1"",""-"")"),"-")</f>
        <v>-</v>
      </c>
      <c r="C15811" s="74" t="str">
        <f t="shared" si="122"/>
        <v>You: Hai assalamualaikum Khaleeda,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811" s="149">
        <f t="shared" si="123"/>
        <v>45546</v>
      </c>
    </row>
    <row r="15812" spans="1:4">
      <c r="B15812" s="74" t="str">
        <f ca="1">IFERROR(__xludf.DUMMYFUNCTION("IF(REGEXMATCH(A15812,""wealth planning""),""Script 1"",""-"")"),"-")</f>
        <v>-</v>
      </c>
      <c r="C15812" s="74">
        <f t="shared" si="122"/>
        <v>0</v>
      </c>
      <c r="D15812" s="149">
        <f t="shared" si="123"/>
        <v>45546</v>
      </c>
    </row>
    <row r="15813" spans="1:4">
      <c r="B15813" s="74" t="str">
        <f ca="1">IFERROR(__xludf.DUMMYFUNCTION("IF(REGEXMATCH(A15813,""wealth planning""),""Script 1"",""-"")"),"-")</f>
        <v>-</v>
      </c>
      <c r="C15813" s="74">
        <f t="shared" si="122"/>
        <v>0</v>
      </c>
      <c r="D15813" s="74" t="str">
        <f t="shared" si="123"/>
        <v>You: Hai assalamualaikum Khaleeda,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814" spans="1:4">
      <c r="A15814" s="74" t="s">
        <v>9333</v>
      </c>
      <c r="B15814" s="74" t="str">
        <f ca="1">IFERROR(__xludf.DUMMYFUNCTION("IF(REGEXMATCH(A15814,""wealth planning""),""Script 1"",""-"")"),"-")</f>
        <v>-</v>
      </c>
      <c r="C15814" s="74">
        <f t="shared" ref="C15814:C16068" si="124">A15813</f>
        <v>0</v>
      </c>
      <c r="D15814" s="74">
        <f t="shared" ref="D15814:D16068" si="125">A15811</f>
        <v>0</v>
      </c>
    </row>
    <row r="15815" spans="1:4">
      <c r="A15815" s="74" t="s">
        <v>9334</v>
      </c>
      <c r="B15815" s="74" t="str">
        <f ca="1">IFERROR(__xludf.DUMMYFUNCTION("IF(REGEXMATCH(A15815,""wealth planning""),""Script 1"",""-"")"),"-")</f>
        <v>-</v>
      </c>
      <c r="C15815" s="74" t="str">
        <f t="shared" si="124"/>
        <v>Sharifah Nur Syed OmarStatus is online</v>
      </c>
      <c r="D15815" s="74">
        <f t="shared" si="125"/>
        <v>0</v>
      </c>
    </row>
    <row r="15816" spans="1:4">
      <c r="A15816" s="149">
        <v>45546</v>
      </c>
      <c r="B15816" s="74" t="str">
        <f ca="1">IFERROR(__xludf.DUMMYFUNCTION("IF(REGEXMATCH(A15816,""wealth planning""),""Script 1"",""-"")"),"#VALUE!")</f>
        <v>#VALUE!</v>
      </c>
      <c r="C15816" s="74" t="str">
        <f t="shared" si="124"/>
        <v>Sharifah Nur Syed Omar</v>
      </c>
      <c r="D15816" s="74">
        <f t="shared" si="125"/>
        <v>0</v>
      </c>
    </row>
    <row r="15817" spans="1:4">
      <c r="A15817" s="149">
        <v>45546</v>
      </c>
      <c r="B15817" s="74" t="str">
        <f ca="1">IFERROR(__xludf.DUMMYFUNCTION("IF(REGEXMATCH(A15817,""wealth planning""),""Script 1"",""-"")"),"#VALUE!")</f>
        <v>#VALUE!</v>
      </c>
      <c r="C15817" s="149">
        <f t="shared" si="124"/>
        <v>45546</v>
      </c>
      <c r="D15817" s="74" t="str">
        <f t="shared" si="125"/>
        <v>Sharifah Nur Syed OmarStatus is online</v>
      </c>
    </row>
    <row r="15818" spans="1:4">
      <c r="A15818" s="74" t="s">
        <v>2891</v>
      </c>
      <c r="B15818" s="74" t="str">
        <f ca="1">IFERROR(__xludf.DUMMYFUNCTION("IF(REGEXMATCH(A15818,""wealth planning""),""Script 1"",""-"")"),"Script 1")</f>
        <v>Script 1</v>
      </c>
      <c r="C15818" s="149">
        <f t="shared" si="124"/>
        <v>45546</v>
      </c>
      <c r="D15818" s="74" t="str">
        <f t="shared" si="125"/>
        <v>Sharifah Nur Syed Omar</v>
      </c>
    </row>
    <row r="15819" spans="1:4">
      <c r="A15819" s="74"/>
      <c r="B15819" s="74" t="str">
        <f ca="1">IFERROR(__xludf.DUMMYFUNCTION("IF(REGEXMATCH(A15819,""wealth planning""),""Script 1"",""-"")"),"-")</f>
        <v>-</v>
      </c>
      <c r="C15819" s="74" t="str">
        <f t="shared" si="124"/>
        <v>You: Hai assalamualaikum Sharifah,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819" s="149">
        <f t="shared" si="125"/>
        <v>45546</v>
      </c>
    </row>
    <row r="15820" spans="1:4">
      <c r="B15820" s="74" t="str">
        <f ca="1">IFERROR(__xludf.DUMMYFUNCTION("IF(REGEXMATCH(A15820,""wealth planning""),""Script 1"",""-"")"),"-")</f>
        <v>-</v>
      </c>
      <c r="C15820" s="74">
        <f t="shared" si="124"/>
        <v>0</v>
      </c>
      <c r="D15820" s="149">
        <f t="shared" si="125"/>
        <v>45546</v>
      </c>
    </row>
    <row r="15821" spans="1:4">
      <c r="B15821" s="74" t="str">
        <f ca="1">IFERROR(__xludf.DUMMYFUNCTION("IF(REGEXMATCH(A15821,""wealth planning""),""Script 1"",""-"")"),"-")</f>
        <v>-</v>
      </c>
      <c r="C15821" s="74">
        <f t="shared" si="124"/>
        <v>0</v>
      </c>
      <c r="D15821" s="74" t="str">
        <f t="shared" si="125"/>
        <v>You: Hai assalamualaikum Sharifah,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822" spans="1:4">
      <c r="A15822" s="74" t="s">
        <v>9336</v>
      </c>
      <c r="B15822" s="74" t="str">
        <f ca="1">IFERROR(__xludf.DUMMYFUNCTION("IF(REGEXMATCH(A15822,""wealth planning""),""Script 1"",""-"")"),"-")</f>
        <v>-</v>
      </c>
      <c r="C15822" s="74">
        <f t="shared" si="124"/>
        <v>0</v>
      </c>
      <c r="D15822" s="74">
        <f t="shared" si="125"/>
        <v>0</v>
      </c>
    </row>
    <row r="15823" spans="1:4">
      <c r="A15823" s="74" t="s">
        <v>9337</v>
      </c>
      <c r="B15823" s="74" t="str">
        <f ca="1">IFERROR(__xludf.DUMMYFUNCTION("IF(REGEXMATCH(A15823,""wealth planning""),""Script 1"",""-"")"),"-")</f>
        <v>-</v>
      </c>
      <c r="C15823" s="74" t="str">
        <f t="shared" si="124"/>
        <v>Muizzuddin JaffaridinStatus is reachable</v>
      </c>
      <c r="D15823" s="74">
        <f t="shared" si="125"/>
        <v>0</v>
      </c>
    </row>
    <row r="15824" spans="1:4">
      <c r="A15824" s="149">
        <v>45546</v>
      </c>
      <c r="B15824" s="74" t="str">
        <f ca="1">IFERROR(__xludf.DUMMYFUNCTION("IF(REGEXMATCH(A15824,""wealth planning""),""Script 1"",""-"")"),"#VALUE!")</f>
        <v>#VALUE!</v>
      </c>
      <c r="C15824" s="74" t="str">
        <f t="shared" si="124"/>
        <v>Muizzuddin Jaffaridin</v>
      </c>
      <c r="D15824" s="74">
        <f t="shared" si="125"/>
        <v>0</v>
      </c>
    </row>
    <row r="15825" spans="1:4">
      <c r="A15825" s="149">
        <v>45546</v>
      </c>
      <c r="B15825" s="74" t="str">
        <f ca="1">IFERROR(__xludf.DUMMYFUNCTION("IF(REGEXMATCH(A15825,""wealth planning""),""Script 1"",""-"")"),"#VALUE!")</f>
        <v>#VALUE!</v>
      </c>
      <c r="C15825" s="149">
        <f t="shared" si="124"/>
        <v>45546</v>
      </c>
      <c r="D15825" s="74" t="str">
        <f t="shared" si="125"/>
        <v>Muizzuddin JaffaridinStatus is reachable</v>
      </c>
    </row>
    <row r="15826" spans="1:4">
      <c r="A15826" s="74" t="s">
        <v>9338</v>
      </c>
      <c r="B15826" s="74" t="str">
        <f ca="1">IFERROR(__xludf.DUMMYFUNCTION("IF(REGEXMATCH(A15826,""wealth planning""),""Script 1"",""-"")"),"Script 1")</f>
        <v>Script 1</v>
      </c>
      <c r="C15826" s="149">
        <f t="shared" si="124"/>
        <v>45546</v>
      </c>
      <c r="D15826" s="74" t="str">
        <f t="shared" si="125"/>
        <v>Muizzuddin Jaffaridin</v>
      </c>
    </row>
    <row r="15827" spans="1:4">
      <c r="A15827" s="74"/>
      <c r="B15827" s="74" t="str">
        <f ca="1">IFERROR(__xludf.DUMMYFUNCTION("IF(REGEXMATCH(A15827,""wealth planning""),""Script 1"",""-"")"),"-")</f>
        <v>-</v>
      </c>
      <c r="C15827" s="74" t="str">
        <f t="shared" si="124"/>
        <v>You: Hai assalamualaikum Muizzuddin,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827" s="149">
        <f t="shared" si="125"/>
        <v>45546</v>
      </c>
    </row>
    <row r="15828" spans="1:4">
      <c r="B15828" s="74" t="str">
        <f ca="1">IFERROR(__xludf.DUMMYFUNCTION("IF(REGEXMATCH(A15828,""wealth planning""),""Script 1"",""-"")"),"-")</f>
        <v>-</v>
      </c>
      <c r="C15828" s="74">
        <f t="shared" si="124"/>
        <v>0</v>
      </c>
      <c r="D15828" s="149">
        <f t="shared" si="125"/>
        <v>45546</v>
      </c>
    </row>
    <row r="15829" spans="1:4">
      <c r="B15829" s="74" t="str">
        <f ca="1">IFERROR(__xludf.DUMMYFUNCTION("IF(REGEXMATCH(A15829,""wealth planning""),""Script 1"",""-"")"),"-")</f>
        <v>-</v>
      </c>
      <c r="C15829" s="74">
        <f t="shared" si="124"/>
        <v>0</v>
      </c>
      <c r="D15829" s="74" t="str">
        <f t="shared" si="125"/>
        <v>You: Hai assalamualaikum Muizzuddin,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830" spans="1:4">
      <c r="A15830" s="74" t="s">
        <v>9340</v>
      </c>
      <c r="B15830" s="74" t="str">
        <f ca="1">IFERROR(__xludf.DUMMYFUNCTION("IF(REGEXMATCH(A15830,""wealth planning""),""Script 1"",""-"")"),"-")</f>
        <v>-</v>
      </c>
      <c r="C15830" s="74">
        <f t="shared" si="124"/>
        <v>0</v>
      </c>
      <c r="D15830" s="74">
        <f t="shared" si="125"/>
        <v>0</v>
      </c>
    </row>
    <row r="15831" spans="1:4">
      <c r="A15831" s="74" t="s">
        <v>9340</v>
      </c>
      <c r="B15831" s="74" t="str">
        <f ca="1">IFERROR(__xludf.DUMMYFUNCTION("IF(REGEXMATCH(A15831,""wealth planning""),""Script 1"",""-"")"),"-")</f>
        <v>-</v>
      </c>
      <c r="C15831" s="74" t="str">
        <f t="shared" si="124"/>
        <v>Nur Qurratu Iman Rusli</v>
      </c>
      <c r="D15831" s="74">
        <f t="shared" si="125"/>
        <v>0</v>
      </c>
    </row>
    <row r="15832" spans="1:4">
      <c r="A15832" s="149">
        <v>45546</v>
      </c>
      <c r="B15832" s="74" t="str">
        <f ca="1">IFERROR(__xludf.DUMMYFUNCTION("IF(REGEXMATCH(A15832,""wealth planning""),""Script 1"",""-"")"),"#VALUE!")</f>
        <v>#VALUE!</v>
      </c>
      <c r="C15832" s="74" t="str">
        <f t="shared" si="124"/>
        <v>Nur Qurratu Iman Rusli</v>
      </c>
      <c r="D15832" s="74">
        <f t="shared" si="125"/>
        <v>0</v>
      </c>
    </row>
    <row r="15833" spans="1:4">
      <c r="A15833" s="149">
        <v>45546</v>
      </c>
      <c r="B15833" s="74" t="str">
        <f ca="1">IFERROR(__xludf.DUMMYFUNCTION("IF(REGEXMATCH(A15833,""wealth planning""),""Script 1"",""-"")"),"#VALUE!")</f>
        <v>#VALUE!</v>
      </c>
      <c r="C15833" s="149">
        <f t="shared" si="124"/>
        <v>45546</v>
      </c>
      <c r="D15833" s="74" t="str">
        <f t="shared" si="125"/>
        <v>Nur Qurratu Iman Rusli</v>
      </c>
    </row>
    <row r="15834" spans="1:4">
      <c r="A15834" s="74" t="s">
        <v>9341</v>
      </c>
      <c r="B15834" s="74" t="str">
        <f ca="1">IFERROR(__xludf.DUMMYFUNCTION("IF(REGEXMATCH(A15834,""wealth planning""),""Script 1"",""-"")"),"Script 1")</f>
        <v>Script 1</v>
      </c>
      <c r="C15834" s="149">
        <f t="shared" si="124"/>
        <v>45546</v>
      </c>
      <c r="D15834" s="74" t="str">
        <f t="shared" si="125"/>
        <v>Nur Qurratu Iman Rusli</v>
      </c>
    </row>
    <row r="15835" spans="1:4">
      <c r="A15835" s="74"/>
      <c r="B15835" s="74" t="str">
        <f ca="1">IFERROR(__xludf.DUMMYFUNCTION("IF(REGEXMATCH(A15835,""wealth planning""),""Script 1"",""-"")"),"-")</f>
        <v>-</v>
      </c>
      <c r="C15835" s="74" t="str">
        <f t="shared" si="124"/>
        <v>You: Hai assalamualaikum Qurratu,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835" s="149">
        <f t="shared" si="125"/>
        <v>45546</v>
      </c>
    </row>
    <row r="15836" spans="1:4">
      <c r="B15836" s="74" t="str">
        <f ca="1">IFERROR(__xludf.DUMMYFUNCTION("IF(REGEXMATCH(A15836,""wealth planning""),""Script 1"",""-"")"),"-")</f>
        <v>-</v>
      </c>
      <c r="C15836" s="74">
        <f t="shared" si="124"/>
        <v>0</v>
      </c>
      <c r="D15836" s="149">
        <f t="shared" si="125"/>
        <v>45546</v>
      </c>
    </row>
    <row r="15837" spans="1:4">
      <c r="B15837" s="74" t="str">
        <f ca="1">IFERROR(__xludf.DUMMYFUNCTION("IF(REGEXMATCH(A15837,""wealth planning""),""Script 1"",""-"")"),"-")</f>
        <v>-</v>
      </c>
      <c r="C15837" s="74">
        <f t="shared" si="124"/>
        <v>0</v>
      </c>
      <c r="D15837" s="74" t="str">
        <f t="shared" si="125"/>
        <v>You: Hai assalamualaikum Qurratu,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838" spans="1:4">
      <c r="A15838" s="74" t="s">
        <v>9343</v>
      </c>
      <c r="B15838" s="74" t="str">
        <f ca="1">IFERROR(__xludf.DUMMYFUNCTION("IF(REGEXMATCH(A15838,""wealth planning""),""Script 1"",""-"")"),"-")</f>
        <v>-</v>
      </c>
      <c r="C15838" s="74">
        <f t="shared" si="124"/>
        <v>0</v>
      </c>
      <c r="D15838" s="74">
        <f t="shared" si="125"/>
        <v>0</v>
      </c>
    </row>
    <row r="15839" spans="1:4">
      <c r="A15839" s="74" t="s">
        <v>9344</v>
      </c>
      <c r="B15839" s="74" t="str">
        <f ca="1">IFERROR(__xludf.DUMMYFUNCTION("IF(REGEXMATCH(A15839,""wealth planning""),""Script 1"",""-"")"),"-")</f>
        <v>-</v>
      </c>
      <c r="C15839" s="74" t="str">
        <f t="shared" si="124"/>
        <v>Nurulain AthirahStatus is reachable</v>
      </c>
      <c r="D15839" s="74">
        <f t="shared" si="125"/>
        <v>0</v>
      </c>
    </row>
    <row r="15840" spans="1:4">
      <c r="A15840" s="149">
        <v>45546</v>
      </c>
      <c r="B15840" s="74" t="str">
        <f ca="1">IFERROR(__xludf.DUMMYFUNCTION("IF(REGEXMATCH(A15840,""wealth planning""),""Script 1"",""-"")"),"#VALUE!")</f>
        <v>#VALUE!</v>
      </c>
      <c r="C15840" s="74" t="str">
        <f t="shared" si="124"/>
        <v>Nurulain Athirah</v>
      </c>
      <c r="D15840" s="74">
        <f t="shared" si="125"/>
        <v>0</v>
      </c>
    </row>
    <row r="15841" spans="1:4">
      <c r="A15841" s="149">
        <v>45546</v>
      </c>
      <c r="B15841" s="74" t="str">
        <f ca="1">IFERROR(__xludf.DUMMYFUNCTION("IF(REGEXMATCH(A15841,""wealth planning""),""Script 1"",""-"")"),"#VALUE!")</f>
        <v>#VALUE!</v>
      </c>
      <c r="C15841" s="149">
        <f t="shared" si="124"/>
        <v>45546</v>
      </c>
      <c r="D15841" s="74" t="str">
        <f t="shared" si="125"/>
        <v>Nurulain AthirahStatus is reachable</v>
      </c>
    </row>
    <row r="15842" spans="1:4">
      <c r="A15842" s="74" t="s">
        <v>8851</v>
      </c>
      <c r="B15842" s="74" t="str">
        <f ca="1">IFERROR(__xludf.DUMMYFUNCTION("IF(REGEXMATCH(A15842,""wealth planning""),""Script 1"",""-"")"),"Script 1")</f>
        <v>Script 1</v>
      </c>
      <c r="C15842" s="149">
        <f t="shared" si="124"/>
        <v>45546</v>
      </c>
      <c r="D15842" s="74" t="str">
        <f t="shared" si="125"/>
        <v>Nurulain Athirah</v>
      </c>
    </row>
    <row r="15843" spans="1:4">
      <c r="A15843" s="74"/>
      <c r="B15843" s="74" t="str">
        <f ca="1">IFERROR(__xludf.DUMMYFUNCTION("IF(REGEXMATCH(A15843,""wealth planning""),""Script 1"",""-"")"),"-")</f>
        <v>-</v>
      </c>
      <c r="C15843" s="74" t="str">
        <f t="shared" si="124"/>
        <v>You: Hai assalamualaikum Nurulain,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843" s="149">
        <f t="shared" si="125"/>
        <v>45546</v>
      </c>
    </row>
    <row r="15844" spans="1:4">
      <c r="B15844" s="74" t="str">
        <f ca="1">IFERROR(__xludf.DUMMYFUNCTION("IF(REGEXMATCH(A15844,""wealth planning""),""Script 1"",""-"")"),"-")</f>
        <v>-</v>
      </c>
      <c r="C15844" s="74">
        <f t="shared" si="124"/>
        <v>0</v>
      </c>
      <c r="D15844" s="149">
        <f t="shared" si="125"/>
        <v>45546</v>
      </c>
    </row>
    <row r="15845" spans="1:4">
      <c r="B15845" s="74" t="str">
        <f ca="1">IFERROR(__xludf.DUMMYFUNCTION("IF(REGEXMATCH(A15845,""wealth planning""),""Script 1"",""-"")"),"-")</f>
        <v>-</v>
      </c>
      <c r="C15845" s="74">
        <f t="shared" si="124"/>
        <v>0</v>
      </c>
      <c r="D15845" s="74" t="str">
        <f t="shared" si="125"/>
        <v>You: Hai assalamualaikum Nurulain,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846" spans="1:4">
      <c r="A15846" s="74" t="s">
        <v>9346</v>
      </c>
      <c r="B15846" s="74" t="str">
        <f ca="1">IFERROR(__xludf.DUMMYFUNCTION("IF(REGEXMATCH(A15846,""wealth planning""),""Script 1"",""-"")"),"-")</f>
        <v>-</v>
      </c>
      <c r="C15846" s="74">
        <f t="shared" si="124"/>
        <v>0</v>
      </c>
      <c r="D15846" s="74">
        <f t="shared" si="125"/>
        <v>0</v>
      </c>
    </row>
    <row r="15847" spans="1:4">
      <c r="A15847" s="74" t="s">
        <v>9347</v>
      </c>
      <c r="B15847" s="74" t="str">
        <f ca="1">IFERROR(__xludf.DUMMYFUNCTION("IF(REGEXMATCH(A15847,""wealth planning""),""Script 1"",""-"")"),"-")</f>
        <v>-</v>
      </c>
      <c r="C15847" s="74" t="str">
        <f t="shared" si="124"/>
        <v>Azfar Syaukani AzizanStatus is reachable</v>
      </c>
      <c r="D15847" s="74">
        <f t="shared" si="125"/>
        <v>0</v>
      </c>
    </row>
    <row r="15848" spans="1:4">
      <c r="A15848" s="149">
        <v>45546</v>
      </c>
      <c r="B15848" s="74" t="str">
        <f ca="1">IFERROR(__xludf.DUMMYFUNCTION("IF(REGEXMATCH(A15848,""wealth planning""),""Script 1"",""-"")"),"#VALUE!")</f>
        <v>#VALUE!</v>
      </c>
      <c r="C15848" s="74" t="str">
        <f t="shared" si="124"/>
        <v>Azfar Syaukani Azizan</v>
      </c>
      <c r="D15848" s="74">
        <f t="shared" si="125"/>
        <v>0</v>
      </c>
    </row>
    <row r="15849" spans="1:4">
      <c r="A15849" s="149">
        <v>45546</v>
      </c>
      <c r="B15849" s="74" t="str">
        <f ca="1">IFERROR(__xludf.DUMMYFUNCTION("IF(REGEXMATCH(A15849,""wealth planning""),""Script 1"",""-"")"),"#VALUE!")</f>
        <v>#VALUE!</v>
      </c>
      <c r="C15849" s="149">
        <f t="shared" si="124"/>
        <v>45546</v>
      </c>
      <c r="D15849" s="74" t="str">
        <f t="shared" si="125"/>
        <v>Azfar Syaukani AzizanStatus is reachable</v>
      </c>
    </row>
    <row r="15850" spans="1:4">
      <c r="A15850" s="74" t="s">
        <v>9348</v>
      </c>
      <c r="B15850" s="74" t="str">
        <f ca="1">IFERROR(__xludf.DUMMYFUNCTION("IF(REGEXMATCH(A15850,""wealth planning""),""Script 1"",""-"")"),"Script 1")</f>
        <v>Script 1</v>
      </c>
      <c r="C15850" s="149">
        <f t="shared" si="124"/>
        <v>45546</v>
      </c>
      <c r="D15850" s="74" t="str">
        <f t="shared" si="125"/>
        <v>Azfar Syaukani Azizan</v>
      </c>
    </row>
    <row r="15851" spans="1:4">
      <c r="A15851" s="74"/>
      <c r="B15851" s="74" t="str">
        <f ca="1">IFERROR(__xludf.DUMMYFUNCTION("IF(REGEXMATCH(A15851,""wealth planning""),""Script 1"",""-"")"),"-")</f>
        <v>-</v>
      </c>
      <c r="C15851" s="74" t="str">
        <f t="shared" si="124"/>
        <v>You: Hai assalamualaikum tuan Azfar,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851" s="149">
        <f t="shared" si="125"/>
        <v>45546</v>
      </c>
    </row>
    <row r="15852" spans="1:4">
      <c r="B15852" s="74" t="str">
        <f ca="1">IFERROR(__xludf.DUMMYFUNCTION("IF(REGEXMATCH(A15852,""wealth planning""),""Script 1"",""-"")"),"-")</f>
        <v>-</v>
      </c>
      <c r="C15852" s="74">
        <f t="shared" si="124"/>
        <v>0</v>
      </c>
      <c r="D15852" s="149">
        <f t="shared" si="125"/>
        <v>45546</v>
      </c>
    </row>
    <row r="15853" spans="1:4">
      <c r="B15853" s="74" t="str">
        <f ca="1">IFERROR(__xludf.DUMMYFUNCTION("IF(REGEXMATCH(A15853,""wealth planning""),""Script 1"",""-"")"),"-")</f>
        <v>-</v>
      </c>
      <c r="C15853" s="74">
        <f t="shared" si="124"/>
        <v>0</v>
      </c>
      <c r="D15853" s="74" t="str">
        <f t="shared" si="125"/>
        <v>You: Hai assalamualaikum tuan Azfar,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854" spans="1:4">
      <c r="A15854" s="74" t="s">
        <v>9350</v>
      </c>
      <c r="B15854" s="74" t="str">
        <f ca="1">IFERROR(__xludf.DUMMYFUNCTION("IF(REGEXMATCH(A15854,""wealth planning""),""Script 1"",""-"")"),"-")</f>
        <v>-</v>
      </c>
      <c r="C15854" s="74">
        <f t="shared" si="124"/>
        <v>0</v>
      </c>
      <c r="D15854" s="74">
        <f t="shared" si="125"/>
        <v>0</v>
      </c>
    </row>
    <row r="15855" spans="1:4">
      <c r="A15855" s="74" t="s">
        <v>9351</v>
      </c>
      <c r="B15855" s="74" t="str">
        <f ca="1">IFERROR(__xludf.DUMMYFUNCTION("IF(REGEXMATCH(A15855,""wealth planning""),""Script 1"",""-"")"),"-")</f>
        <v>-</v>
      </c>
      <c r="C15855" s="74" t="str">
        <f t="shared" si="124"/>
        <v>Haslysha YusufStatus is reachable</v>
      </c>
      <c r="D15855" s="74">
        <f t="shared" si="125"/>
        <v>0</v>
      </c>
    </row>
    <row r="15856" spans="1:4">
      <c r="A15856" s="149">
        <v>45546</v>
      </c>
      <c r="B15856" s="74" t="str">
        <f ca="1">IFERROR(__xludf.DUMMYFUNCTION("IF(REGEXMATCH(A15856,""wealth planning""),""Script 1"",""-"")"),"#VALUE!")</f>
        <v>#VALUE!</v>
      </c>
      <c r="C15856" s="74" t="str">
        <f t="shared" si="124"/>
        <v>Haslysha Yusuf</v>
      </c>
      <c r="D15856" s="74">
        <f t="shared" si="125"/>
        <v>0</v>
      </c>
    </row>
    <row r="15857" spans="1:4">
      <c r="A15857" s="149">
        <v>45546</v>
      </c>
      <c r="B15857" s="74" t="str">
        <f ca="1">IFERROR(__xludf.DUMMYFUNCTION("IF(REGEXMATCH(A15857,""wealth planning""),""Script 1"",""-"")"),"#VALUE!")</f>
        <v>#VALUE!</v>
      </c>
      <c r="C15857" s="149">
        <f t="shared" si="124"/>
        <v>45546</v>
      </c>
      <c r="D15857" s="74" t="str">
        <f t="shared" si="125"/>
        <v>Haslysha YusufStatus is reachable</v>
      </c>
    </row>
    <row r="15858" spans="1:4">
      <c r="A15858" s="74" t="s">
        <v>9352</v>
      </c>
      <c r="B15858" s="74" t="str">
        <f ca="1">IFERROR(__xludf.DUMMYFUNCTION("IF(REGEXMATCH(A15858,""wealth planning""),""Script 1"",""-"")"),"Script 1")</f>
        <v>Script 1</v>
      </c>
      <c r="C15858" s="149">
        <f t="shared" si="124"/>
        <v>45546</v>
      </c>
      <c r="D15858" s="74" t="str">
        <f t="shared" si="125"/>
        <v>Haslysha Yusuf</v>
      </c>
    </row>
    <row r="15859" spans="1:4">
      <c r="A15859" s="74"/>
      <c r="B15859" s="74" t="str">
        <f ca="1">IFERROR(__xludf.DUMMYFUNCTION("IF(REGEXMATCH(A15859,""wealth planning""),""Script 1"",""-"")"),"-")</f>
        <v>-</v>
      </c>
      <c r="C15859" s="74" t="str">
        <f t="shared" si="124"/>
        <v>You: Hai assalamualaikum Haslysha,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859" s="149">
        <f t="shared" si="125"/>
        <v>45546</v>
      </c>
    </row>
    <row r="15860" spans="1:4">
      <c r="B15860" s="74" t="str">
        <f ca="1">IFERROR(__xludf.DUMMYFUNCTION("IF(REGEXMATCH(A15860,""wealth planning""),""Script 1"",""-"")"),"-")</f>
        <v>-</v>
      </c>
      <c r="C15860" s="74">
        <f t="shared" si="124"/>
        <v>0</v>
      </c>
      <c r="D15860" s="149">
        <f t="shared" si="125"/>
        <v>45546</v>
      </c>
    </row>
    <row r="15861" spans="1:4">
      <c r="B15861" s="74" t="str">
        <f ca="1">IFERROR(__xludf.DUMMYFUNCTION("IF(REGEXMATCH(A15861,""wealth planning""),""Script 1"",""-"")"),"-")</f>
        <v>-</v>
      </c>
      <c r="C15861" s="74">
        <f t="shared" si="124"/>
        <v>0</v>
      </c>
      <c r="D15861" s="74" t="str">
        <f t="shared" si="125"/>
        <v>You: Hai assalamualaikum Haslysha,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862" spans="1:4">
      <c r="A15862" s="74" t="s">
        <v>9354</v>
      </c>
      <c r="B15862" s="74" t="str">
        <f ca="1">IFERROR(__xludf.DUMMYFUNCTION("IF(REGEXMATCH(A15862,""wealth planning""),""Script 1"",""-"")"),"-")</f>
        <v>-</v>
      </c>
      <c r="C15862" s="74">
        <f t="shared" si="124"/>
        <v>0</v>
      </c>
      <c r="D15862" s="74">
        <f t="shared" si="125"/>
        <v>0</v>
      </c>
    </row>
    <row r="15863" spans="1:4">
      <c r="A15863" s="74" t="s">
        <v>9355</v>
      </c>
      <c r="B15863" s="74" t="str">
        <f ca="1">IFERROR(__xludf.DUMMYFUNCTION("IF(REGEXMATCH(A15863,""wealth planning""),""Script 1"",""-"")"),"-")</f>
        <v>-</v>
      </c>
      <c r="C15863" s="74" t="str">
        <f t="shared" si="124"/>
        <v>Nurul Syifaa NikmatStatus is reachable</v>
      </c>
      <c r="D15863" s="74">
        <f t="shared" si="125"/>
        <v>0</v>
      </c>
    </row>
    <row r="15864" spans="1:4">
      <c r="A15864" s="149">
        <v>45546</v>
      </c>
      <c r="B15864" s="74" t="str">
        <f ca="1">IFERROR(__xludf.DUMMYFUNCTION("IF(REGEXMATCH(A15864,""wealth planning""),""Script 1"",""-"")"),"#VALUE!")</f>
        <v>#VALUE!</v>
      </c>
      <c r="C15864" s="74" t="str">
        <f t="shared" si="124"/>
        <v>Nurul Syifaa Nikmat</v>
      </c>
      <c r="D15864" s="74">
        <f t="shared" si="125"/>
        <v>0</v>
      </c>
    </row>
    <row r="15865" spans="1:4">
      <c r="A15865" s="149">
        <v>45546</v>
      </c>
      <c r="B15865" s="74" t="str">
        <f ca="1">IFERROR(__xludf.DUMMYFUNCTION("IF(REGEXMATCH(A15865,""wealth planning""),""Script 1"",""-"")"),"#VALUE!")</f>
        <v>#VALUE!</v>
      </c>
      <c r="C15865" s="149">
        <f t="shared" si="124"/>
        <v>45546</v>
      </c>
      <c r="D15865" s="74" t="str">
        <f t="shared" si="125"/>
        <v>Nurul Syifaa NikmatStatus is reachable</v>
      </c>
    </row>
    <row r="15866" spans="1:4">
      <c r="A15866" s="74" t="s">
        <v>9356</v>
      </c>
      <c r="B15866" s="74" t="str">
        <f ca="1">IFERROR(__xludf.DUMMYFUNCTION("IF(REGEXMATCH(A15866,""wealth planning""),""Script 1"",""-"")"),"Script 1")</f>
        <v>Script 1</v>
      </c>
      <c r="C15866" s="149">
        <f t="shared" si="124"/>
        <v>45546</v>
      </c>
      <c r="D15866" s="74" t="str">
        <f t="shared" si="125"/>
        <v>Nurul Syifaa Nikmat</v>
      </c>
    </row>
    <row r="15867" spans="1:4">
      <c r="A15867" s="74"/>
      <c r="B15867" s="74" t="str">
        <f ca="1">IFERROR(__xludf.DUMMYFUNCTION("IF(REGEXMATCH(A15867,""wealth planning""),""Script 1"",""-"")"),"-")</f>
        <v>-</v>
      </c>
      <c r="C15867" s="74" t="str">
        <f t="shared" si="124"/>
        <v>You: Hai assalamualaikum Syifaa,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867" s="149">
        <f t="shared" si="125"/>
        <v>45546</v>
      </c>
    </row>
    <row r="15868" spans="1:4">
      <c r="B15868" s="74" t="str">
        <f ca="1">IFERROR(__xludf.DUMMYFUNCTION("IF(REGEXMATCH(A15868,""wealth planning""),""Script 1"",""-"")"),"-")</f>
        <v>-</v>
      </c>
      <c r="C15868" s="74">
        <f t="shared" si="124"/>
        <v>0</v>
      </c>
      <c r="D15868" s="149">
        <f t="shared" si="125"/>
        <v>45546</v>
      </c>
    </row>
    <row r="15869" spans="1:4">
      <c r="B15869" s="74" t="str">
        <f ca="1">IFERROR(__xludf.DUMMYFUNCTION("IF(REGEXMATCH(A15869,""wealth planning""),""Script 1"",""-"")"),"-")</f>
        <v>-</v>
      </c>
      <c r="C15869" s="74">
        <f t="shared" si="124"/>
        <v>0</v>
      </c>
      <c r="D15869" s="74" t="str">
        <f t="shared" si="125"/>
        <v>You: Hai assalamualaikum Syifaa,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870" spans="1:4">
      <c r="A15870" s="74" t="s">
        <v>9358</v>
      </c>
      <c r="B15870" s="74" t="str">
        <f ca="1">IFERROR(__xludf.DUMMYFUNCTION("IF(REGEXMATCH(A15870,""wealth planning""),""Script 1"",""-"")"),"-")</f>
        <v>-</v>
      </c>
      <c r="C15870" s="74">
        <f t="shared" si="124"/>
        <v>0</v>
      </c>
      <c r="D15870" s="74">
        <f t="shared" si="125"/>
        <v>0</v>
      </c>
    </row>
    <row r="15871" spans="1:4">
      <c r="A15871" s="74" t="s">
        <v>9359</v>
      </c>
      <c r="B15871" s="74" t="str">
        <f ca="1">IFERROR(__xludf.DUMMYFUNCTION("IF(REGEXMATCH(A15871,""wealth planning""),""Script 1"",""-"")"),"-")</f>
        <v>-</v>
      </c>
      <c r="C15871" s="74" t="str">
        <f t="shared" si="124"/>
        <v>Mirzan IskandarStatus is reachable</v>
      </c>
      <c r="D15871" s="74">
        <f t="shared" si="125"/>
        <v>0</v>
      </c>
    </row>
    <row r="15872" spans="1:4">
      <c r="A15872" s="149">
        <v>45546</v>
      </c>
      <c r="B15872" s="74" t="str">
        <f ca="1">IFERROR(__xludf.DUMMYFUNCTION("IF(REGEXMATCH(A15872,""wealth planning""),""Script 1"",""-"")"),"#VALUE!")</f>
        <v>#VALUE!</v>
      </c>
      <c r="C15872" s="74" t="str">
        <f t="shared" si="124"/>
        <v>Mirzan Iskandar</v>
      </c>
      <c r="D15872" s="74">
        <f t="shared" si="125"/>
        <v>0</v>
      </c>
    </row>
    <row r="15873" spans="1:4">
      <c r="A15873" s="149">
        <v>45546</v>
      </c>
      <c r="B15873" s="74" t="str">
        <f ca="1">IFERROR(__xludf.DUMMYFUNCTION("IF(REGEXMATCH(A15873,""wealth planning""),""Script 1"",""-"")"),"#VALUE!")</f>
        <v>#VALUE!</v>
      </c>
      <c r="C15873" s="149">
        <f t="shared" si="124"/>
        <v>45546</v>
      </c>
      <c r="D15873" s="74" t="str">
        <f t="shared" si="125"/>
        <v>Mirzan IskandarStatus is reachable</v>
      </c>
    </row>
    <row r="15874" spans="1:4">
      <c r="A15874" s="74" t="s">
        <v>9360</v>
      </c>
      <c r="B15874" s="74" t="str">
        <f ca="1">IFERROR(__xludf.DUMMYFUNCTION("IF(REGEXMATCH(A15874,""wealth planning""),""Script 1"",""-"")"),"Script 1")</f>
        <v>Script 1</v>
      </c>
      <c r="C15874" s="149">
        <f t="shared" si="124"/>
        <v>45546</v>
      </c>
      <c r="D15874" s="74" t="str">
        <f t="shared" si="125"/>
        <v>Mirzan Iskandar</v>
      </c>
    </row>
    <row r="15875" spans="1:4">
      <c r="A15875" s="74"/>
      <c r="B15875" s="74" t="str">
        <f ca="1">IFERROR(__xludf.DUMMYFUNCTION("IF(REGEXMATCH(A15875,""wealth planning""),""Script 1"",""-"")"),"-")</f>
        <v>-</v>
      </c>
      <c r="C15875" s="74" t="str">
        <f t="shared" si="124"/>
        <v>You: Hai assalamualaikum Mirzan,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875" s="149">
        <f t="shared" si="125"/>
        <v>45546</v>
      </c>
    </row>
    <row r="15876" spans="1:4">
      <c r="B15876" s="74" t="str">
        <f ca="1">IFERROR(__xludf.DUMMYFUNCTION("IF(REGEXMATCH(A15876,""wealth planning""),""Script 1"",""-"")"),"-")</f>
        <v>-</v>
      </c>
      <c r="C15876" s="74">
        <f t="shared" si="124"/>
        <v>0</v>
      </c>
      <c r="D15876" s="149">
        <f t="shared" si="125"/>
        <v>45546</v>
      </c>
    </row>
    <row r="15877" spans="1:4">
      <c r="B15877" s="74" t="str">
        <f ca="1">IFERROR(__xludf.DUMMYFUNCTION("IF(REGEXMATCH(A15877,""wealth planning""),""Script 1"",""-"")"),"-")</f>
        <v>-</v>
      </c>
      <c r="C15877" s="74">
        <f t="shared" si="124"/>
        <v>0</v>
      </c>
      <c r="D15877" s="74" t="str">
        <f t="shared" si="125"/>
        <v>You: Hai assalamualaikum Mirzan,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878" spans="1:4">
      <c r="B15878" s="74" t="str">
        <f ca="1">IFERROR(__xludf.DUMMYFUNCTION("IF(REGEXMATCH(A15878,""wealth planning""),""Script 1"",""-"")"),"-")</f>
        <v>-</v>
      </c>
      <c r="C15878" s="74">
        <f t="shared" si="124"/>
        <v>0</v>
      </c>
      <c r="D15878" s="74">
        <f t="shared" si="125"/>
        <v>0</v>
      </c>
    </row>
    <row r="15879" spans="1:4">
      <c r="A15879" s="74" t="s">
        <v>9363</v>
      </c>
      <c r="B15879" s="74" t="str">
        <f ca="1">IFERROR(__xludf.DUMMYFUNCTION("IF(REGEXMATCH(A15879,""wealth planning""),""Script 1"",""-"")"),"-")</f>
        <v>-</v>
      </c>
      <c r="C15879" s="74">
        <f t="shared" si="124"/>
        <v>0</v>
      </c>
      <c r="D15879" s="74">
        <f t="shared" si="125"/>
        <v>0</v>
      </c>
    </row>
    <row r="15880" spans="1:4">
      <c r="A15880" s="149">
        <v>45546</v>
      </c>
      <c r="B15880" s="74" t="str">
        <f ca="1">IFERROR(__xludf.DUMMYFUNCTION("IF(REGEXMATCH(A15880,""wealth planning""),""Script 1"",""-"")"),"#VALUE!")</f>
        <v>#VALUE!</v>
      </c>
      <c r="C15880" s="74" t="str">
        <f t="shared" si="124"/>
        <v>Sabrina Izzah</v>
      </c>
      <c r="D15880" s="74">
        <f t="shared" si="125"/>
        <v>0</v>
      </c>
    </row>
    <row r="15881" spans="1:4">
      <c r="A15881" s="149">
        <v>45546</v>
      </c>
      <c r="B15881" s="74" t="str">
        <f ca="1">IFERROR(__xludf.DUMMYFUNCTION("IF(REGEXMATCH(A15881,""wealth planning""),""Script 1"",""-"")"),"#VALUE!")</f>
        <v>#VALUE!</v>
      </c>
      <c r="C15881" s="149">
        <f t="shared" si="124"/>
        <v>45546</v>
      </c>
      <c r="D15881" s="74">
        <f t="shared" si="125"/>
        <v>0</v>
      </c>
    </row>
    <row r="15882" spans="1:4">
      <c r="A15882" s="74" t="s">
        <v>5179</v>
      </c>
      <c r="B15882" s="74" t="str">
        <f ca="1">IFERROR(__xludf.DUMMYFUNCTION("IF(REGEXMATCH(A15882,""wealth planning""),""Script 1"",""-"")"),"Script 1")</f>
        <v>Script 1</v>
      </c>
      <c r="C15882" s="149">
        <f t="shared" si="124"/>
        <v>45546</v>
      </c>
      <c r="D15882" s="74" t="str">
        <f t="shared" si="125"/>
        <v>Sabrina Izzah</v>
      </c>
    </row>
    <row r="15883" spans="1:4">
      <c r="A15883" s="74"/>
      <c r="B15883" s="74" t="str">
        <f ca="1">IFERROR(__xludf.DUMMYFUNCTION("IF(REGEXMATCH(A15883,""wealth planning""),""Script 1"",""-"")"),"-")</f>
        <v>-</v>
      </c>
      <c r="C15883" s="74" t="str">
        <f t="shared" si="124"/>
        <v>You: Hai assalamualaikum Sabrina,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883" s="149">
        <f t="shared" si="125"/>
        <v>45546</v>
      </c>
    </row>
    <row r="15884" spans="1:4">
      <c r="B15884" s="74" t="str">
        <f ca="1">IFERROR(__xludf.DUMMYFUNCTION("IF(REGEXMATCH(A15884,""wealth planning""),""Script 1"",""-"")"),"-")</f>
        <v>-</v>
      </c>
      <c r="C15884" s="74">
        <f t="shared" si="124"/>
        <v>0</v>
      </c>
      <c r="D15884" s="149">
        <f t="shared" si="125"/>
        <v>45546</v>
      </c>
    </row>
    <row r="15885" spans="1:4">
      <c r="B15885" s="74" t="str">
        <f ca="1">IFERROR(__xludf.DUMMYFUNCTION("IF(REGEXMATCH(A15885,""wealth planning""),""Script 1"",""-"")"),"-")</f>
        <v>-</v>
      </c>
      <c r="C15885" s="74">
        <f t="shared" si="124"/>
        <v>0</v>
      </c>
      <c r="D15885" s="74" t="str">
        <f t="shared" si="125"/>
        <v>You: Hai assalamualaikum Sabrina,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886" spans="1:4">
      <c r="B15886" s="74" t="str">
        <f ca="1">IFERROR(__xludf.DUMMYFUNCTION("IF(REGEXMATCH(A15886,""wealth planning""),""Script 1"",""-"")"),"-")</f>
        <v>-</v>
      </c>
      <c r="C15886" s="74">
        <f t="shared" si="124"/>
        <v>0</v>
      </c>
      <c r="D15886" s="74">
        <f t="shared" si="125"/>
        <v>0</v>
      </c>
    </row>
    <row r="15887" spans="1:4">
      <c r="A15887" s="74" t="s">
        <v>9366</v>
      </c>
      <c r="B15887" s="74" t="str">
        <f ca="1">IFERROR(__xludf.DUMMYFUNCTION("IF(REGEXMATCH(A15887,""wealth planning""),""Script 1"",""-"")"),"-")</f>
        <v>-</v>
      </c>
      <c r="C15887" s="74">
        <f t="shared" si="124"/>
        <v>0</v>
      </c>
      <c r="D15887" s="74">
        <f t="shared" si="125"/>
        <v>0</v>
      </c>
    </row>
    <row r="15888" spans="1:4">
      <c r="A15888" s="149">
        <v>45546</v>
      </c>
      <c r="B15888" s="74" t="str">
        <f ca="1">IFERROR(__xludf.DUMMYFUNCTION("IF(REGEXMATCH(A15888,""wealth planning""),""Script 1"",""-"")"),"#VALUE!")</f>
        <v>#VALUE!</v>
      </c>
      <c r="C15888" s="74" t="str">
        <f t="shared" si="124"/>
        <v>Haris Haikal</v>
      </c>
      <c r="D15888" s="74">
        <f t="shared" si="125"/>
        <v>0</v>
      </c>
    </row>
    <row r="15889" spans="1:4">
      <c r="A15889" s="149">
        <v>45546</v>
      </c>
      <c r="B15889" s="74" t="str">
        <f ca="1">IFERROR(__xludf.DUMMYFUNCTION("IF(REGEXMATCH(A15889,""wealth planning""),""Script 1"",""-"")"),"#VALUE!")</f>
        <v>#VALUE!</v>
      </c>
      <c r="C15889" s="149">
        <f t="shared" si="124"/>
        <v>45546</v>
      </c>
      <c r="D15889" s="74">
        <f t="shared" si="125"/>
        <v>0</v>
      </c>
    </row>
    <row r="15890" spans="1:4">
      <c r="A15890" s="74" t="s">
        <v>8663</v>
      </c>
      <c r="B15890" s="74" t="str">
        <f ca="1">IFERROR(__xludf.DUMMYFUNCTION("IF(REGEXMATCH(A15890,""wealth planning""),""Script 1"",""-"")"),"Script 1")</f>
        <v>Script 1</v>
      </c>
      <c r="C15890" s="149">
        <f t="shared" si="124"/>
        <v>45546</v>
      </c>
      <c r="D15890" s="74" t="str">
        <f t="shared" si="125"/>
        <v>Haris Haikal</v>
      </c>
    </row>
    <row r="15891" spans="1:4">
      <c r="A15891" s="74"/>
      <c r="B15891" s="74" t="str">
        <f ca="1">IFERROR(__xludf.DUMMYFUNCTION("IF(REGEXMATCH(A15891,""wealth planning""),""Script 1"",""-"")"),"-")</f>
        <v>-</v>
      </c>
      <c r="C15891" s="74" t="str">
        <f t="shared" si="124"/>
        <v>You: Hai assalamualaikum Haris,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891" s="149">
        <f t="shared" si="125"/>
        <v>45546</v>
      </c>
    </row>
    <row r="15892" spans="1:4">
      <c r="B15892" s="74" t="str">
        <f ca="1">IFERROR(__xludf.DUMMYFUNCTION("IF(REGEXMATCH(A15892,""wealth planning""),""Script 1"",""-"")"),"-")</f>
        <v>-</v>
      </c>
      <c r="C15892" s="74">
        <f t="shared" si="124"/>
        <v>0</v>
      </c>
      <c r="D15892" s="149">
        <f t="shared" si="125"/>
        <v>45546</v>
      </c>
    </row>
    <row r="15893" spans="1:4">
      <c r="B15893" s="74" t="str">
        <f ca="1">IFERROR(__xludf.DUMMYFUNCTION("IF(REGEXMATCH(A15893,""wealth planning""),""Script 1"",""-"")"),"-")</f>
        <v>-</v>
      </c>
      <c r="C15893" s="74">
        <f t="shared" si="124"/>
        <v>0</v>
      </c>
      <c r="D15893" s="74" t="str">
        <f t="shared" si="125"/>
        <v>You: Hai assalamualaikum Haris,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894" spans="1:4">
      <c r="A15894" s="74" t="s">
        <v>9368</v>
      </c>
      <c r="B15894" s="74" t="str">
        <f ca="1">IFERROR(__xludf.DUMMYFUNCTION("IF(REGEXMATCH(A15894,""wealth planning""),""Script 1"",""-"")"),"-")</f>
        <v>-</v>
      </c>
      <c r="C15894" s="74">
        <f t="shared" si="124"/>
        <v>0</v>
      </c>
      <c r="D15894" s="74">
        <f t="shared" si="125"/>
        <v>0</v>
      </c>
    </row>
    <row r="15895" spans="1:4">
      <c r="A15895" s="74" t="s">
        <v>9369</v>
      </c>
      <c r="B15895" s="74" t="str">
        <f ca="1">IFERROR(__xludf.DUMMYFUNCTION("IF(REGEXMATCH(A15895,""wealth planning""),""Script 1"",""-"")"),"-")</f>
        <v>-</v>
      </c>
      <c r="C15895" s="74" t="str">
        <f t="shared" si="124"/>
        <v>Muhammad Zulhilmi RazakStatus is reachable</v>
      </c>
      <c r="D15895" s="74">
        <f t="shared" si="125"/>
        <v>0</v>
      </c>
    </row>
    <row r="15896" spans="1:4">
      <c r="A15896" s="149">
        <v>45546</v>
      </c>
      <c r="B15896" s="74" t="str">
        <f ca="1">IFERROR(__xludf.DUMMYFUNCTION("IF(REGEXMATCH(A15896,""wealth planning""),""Script 1"",""-"")"),"#VALUE!")</f>
        <v>#VALUE!</v>
      </c>
      <c r="C15896" s="74" t="str">
        <f t="shared" si="124"/>
        <v>Muhammad Zulhilmi Razak</v>
      </c>
      <c r="D15896" s="74">
        <f t="shared" si="125"/>
        <v>0</v>
      </c>
    </row>
    <row r="15897" spans="1:4">
      <c r="A15897" s="149">
        <v>45546</v>
      </c>
      <c r="B15897" s="74" t="str">
        <f ca="1">IFERROR(__xludf.DUMMYFUNCTION("IF(REGEXMATCH(A15897,""wealth planning""),""Script 1"",""-"")"),"#VALUE!")</f>
        <v>#VALUE!</v>
      </c>
      <c r="C15897" s="149">
        <f t="shared" si="124"/>
        <v>45546</v>
      </c>
      <c r="D15897" s="74" t="str">
        <f t="shared" si="125"/>
        <v>Muhammad Zulhilmi RazakStatus is reachable</v>
      </c>
    </row>
    <row r="15898" spans="1:4">
      <c r="A15898" s="74" t="s">
        <v>9198</v>
      </c>
      <c r="B15898" s="74" t="str">
        <f ca="1">IFERROR(__xludf.DUMMYFUNCTION("IF(REGEXMATCH(A15898,""wealth planning""),""Script 1"",""-"")"),"Script 1")</f>
        <v>Script 1</v>
      </c>
      <c r="C15898" s="149">
        <f t="shared" si="124"/>
        <v>45546</v>
      </c>
      <c r="D15898" s="74" t="str">
        <f t="shared" si="125"/>
        <v>Muhammad Zulhilmi Razak</v>
      </c>
    </row>
    <row r="15899" spans="1:4">
      <c r="A15899" s="74"/>
      <c r="B15899" s="74" t="str">
        <f ca="1">IFERROR(__xludf.DUMMYFUNCTION("IF(REGEXMATCH(A15899,""wealth planning""),""Script 1"",""-"")"),"-")</f>
        <v>-</v>
      </c>
      <c r="C15899" s="74" t="str">
        <f t="shared" si="124"/>
        <v>You: Hai assalamualaikum Zulhilmi,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899" s="149">
        <f t="shared" si="125"/>
        <v>45546</v>
      </c>
    </row>
    <row r="15900" spans="1:4">
      <c r="B15900" s="74" t="str">
        <f ca="1">IFERROR(__xludf.DUMMYFUNCTION("IF(REGEXMATCH(A15900,""wealth planning""),""Script 1"",""-"")"),"-")</f>
        <v>-</v>
      </c>
      <c r="C15900" s="74">
        <f t="shared" si="124"/>
        <v>0</v>
      </c>
      <c r="D15900" s="149">
        <f t="shared" si="125"/>
        <v>45546</v>
      </c>
    </row>
    <row r="15901" spans="1:4">
      <c r="B15901" s="74" t="str">
        <f ca="1">IFERROR(__xludf.DUMMYFUNCTION("IF(REGEXMATCH(A15901,""wealth planning""),""Script 1"",""-"")"),"-")</f>
        <v>-</v>
      </c>
      <c r="C15901" s="74">
        <f t="shared" si="124"/>
        <v>0</v>
      </c>
      <c r="D15901" s="74" t="str">
        <f t="shared" si="125"/>
        <v>You: Hai assalamualaikum Zulhilmi,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902" spans="1:4">
      <c r="A15902" s="74" t="s">
        <v>9371</v>
      </c>
      <c r="B15902" s="74" t="str">
        <f ca="1">IFERROR(__xludf.DUMMYFUNCTION("IF(REGEXMATCH(A15902,""wealth planning""),""Script 1"",""-"")"),"-")</f>
        <v>-</v>
      </c>
      <c r="C15902" s="74">
        <f t="shared" si="124"/>
        <v>0</v>
      </c>
      <c r="D15902" s="74">
        <f t="shared" si="125"/>
        <v>0</v>
      </c>
    </row>
    <row r="15903" spans="1:4">
      <c r="A15903" s="74" t="s">
        <v>9371</v>
      </c>
      <c r="B15903" s="74" t="str">
        <f ca="1">IFERROR(__xludf.DUMMYFUNCTION("IF(REGEXMATCH(A15903,""wealth planning""),""Script 1"",""-"")"),"-")</f>
        <v>-</v>
      </c>
      <c r="C15903" s="74" t="str">
        <f t="shared" si="124"/>
        <v>MAWADDAH MADIHAH</v>
      </c>
      <c r="D15903" s="74">
        <f t="shared" si="125"/>
        <v>0</v>
      </c>
    </row>
    <row r="15904" spans="1:4">
      <c r="A15904" s="149">
        <v>45546</v>
      </c>
      <c r="B15904" s="74" t="str">
        <f ca="1">IFERROR(__xludf.DUMMYFUNCTION("IF(REGEXMATCH(A15904,""wealth planning""),""Script 1"",""-"")"),"#VALUE!")</f>
        <v>#VALUE!</v>
      </c>
      <c r="C15904" s="74" t="str">
        <f t="shared" si="124"/>
        <v>MAWADDAH MADIHAH</v>
      </c>
      <c r="D15904" s="74">
        <f t="shared" si="125"/>
        <v>0</v>
      </c>
    </row>
    <row r="15905" spans="1:4">
      <c r="A15905" s="149">
        <v>45546</v>
      </c>
      <c r="B15905" s="74" t="str">
        <f ca="1">IFERROR(__xludf.DUMMYFUNCTION("IF(REGEXMATCH(A15905,""wealth planning""),""Script 1"",""-"")"),"#VALUE!")</f>
        <v>#VALUE!</v>
      </c>
      <c r="C15905" s="149">
        <f t="shared" si="124"/>
        <v>45546</v>
      </c>
      <c r="D15905" s="74" t="str">
        <f t="shared" si="125"/>
        <v>MAWADDAH MADIHAH</v>
      </c>
    </row>
    <row r="15906" spans="1:4">
      <c r="A15906" s="74" t="s">
        <v>5258</v>
      </c>
      <c r="B15906" s="74" t="str">
        <f ca="1">IFERROR(__xludf.DUMMYFUNCTION("IF(REGEXMATCH(A15906,""wealth planning""),""Script 1"",""-"")"),"Script 1")</f>
        <v>Script 1</v>
      </c>
      <c r="C15906" s="149">
        <f t="shared" si="124"/>
        <v>45546</v>
      </c>
      <c r="D15906" s="74" t="str">
        <f t="shared" si="125"/>
        <v>MAWADDAH MADIHAH</v>
      </c>
    </row>
    <row r="15907" spans="1:4">
      <c r="A15907" s="74"/>
      <c r="B15907" s="74" t="str">
        <f ca="1">IFERROR(__xludf.DUMMYFUNCTION("IF(REGEXMATCH(A15907,""wealth planning""),""Script 1"",""-"")"),"-")</f>
        <v>-</v>
      </c>
      <c r="C15907" s="74" t="str">
        <f t="shared" si="124"/>
        <v>You: Hai assalamualaikum Mawaddah,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907" s="149">
        <f t="shared" si="125"/>
        <v>45546</v>
      </c>
    </row>
    <row r="15908" spans="1:4">
      <c r="B15908" s="74" t="str">
        <f ca="1">IFERROR(__xludf.DUMMYFUNCTION("IF(REGEXMATCH(A15908,""wealth planning""),""Script 1"",""-"")"),"-")</f>
        <v>-</v>
      </c>
      <c r="C15908" s="74">
        <f t="shared" si="124"/>
        <v>0</v>
      </c>
      <c r="D15908" s="149">
        <f t="shared" si="125"/>
        <v>45546</v>
      </c>
    </row>
    <row r="15909" spans="1:4">
      <c r="B15909" s="74" t="str">
        <f ca="1">IFERROR(__xludf.DUMMYFUNCTION("IF(REGEXMATCH(A15909,""wealth planning""),""Script 1"",""-"")"),"-")</f>
        <v>-</v>
      </c>
      <c r="C15909" s="74">
        <f t="shared" si="124"/>
        <v>0</v>
      </c>
      <c r="D15909" s="74" t="str">
        <f t="shared" si="125"/>
        <v>You: Hai assalamualaikum Mawaddah,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910" spans="1:4">
      <c r="B15910" s="74" t="str">
        <f ca="1">IFERROR(__xludf.DUMMYFUNCTION("IF(REGEXMATCH(A15910,""wealth planning""),""Script 1"",""-"")"),"-")</f>
        <v>-</v>
      </c>
      <c r="C15910" s="74">
        <f t="shared" si="124"/>
        <v>0</v>
      </c>
      <c r="D15910" s="74">
        <f t="shared" si="125"/>
        <v>0</v>
      </c>
    </row>
    <row r="15911" spans="1:4">
      <c r="A15911" s="74" t="s">
        <v>9374</v>
      </c>
      <c r="B15911" s="74" t="str">
        <f ca="1">IFERROR(__xludf.DUMMYFUNCTION("IF(REGEXMATCH(A15911,""wealth planning""),""Script 1"",""-"")"),"-")</f>
        <v>-</v>
      </c>
      <c r="C15911" s="74">
        <f t="shared" si="124"/>
        <v>0</v>
      </c>
      <c r="D15911" s="74">
        <f t="shared" si="125"/>
        <v>0</v>
      </c>
    </row>
    <row r="15912" spans="1:4">
      <c r="A15912" s="149">
        <v>45546</v>
      </c>
      <c r="B15912" s="74" t="str">
        <f ca="1">IFERROR(__xludf.DUMMYFUNCTION("IF(REGEXMATCH(A15912,""wealth planning""),""Script 1"",""-"")"),"#VALUE!")</f>
        <v>#VALUE!</v>
      </c>
      <c r="C15912" s="74" t="str">
        <f t="shared" si="124"/>
        <v>Norsyahirah Tamizi</v>
      </c>
      <c r="D15912" s="74">
        <f t="shared" si="125"/>
        <v>0</v>
      </c>
    </row>
    <row r="15913" spans="1:4">
      <c r="A15913" s="149">
        <v>45546</v>
      </c>
      <c r="B15913" s="74" t="str">
        <f ca="1">IFERROR(__xludf.DUMMYFUNCTION("IF(REGEXMATCH(A15913,""wealth planning""),""Script 1"",""-"")"),"#VALUE!")</f>
        <v>#VALUE!</v>
      </c>
      <c r="C15913" s="149">
        <f t="shared" si="124"/>
        <v>45546</v>
      </c>
      <c r="D15913" s="74">
        <f t="shared" si="125"/>
        <v>0</v>
      </c>
    </row>
    <row r="15914" spans="1:4">
      <c r="A15914" s="74" t="s">
        <v>9375</v>
      </c>
      <c r="B15914" s="74" t="str">
        <f ca="1">IFERROR(__xludf.DUMMYFUNCTION("IF(REGEXMATCH(A15914,""wealth planning""),""Script 1"",""-"")"),"Script 1")</f>
        <v>Script 1</v>
      </c>
      <c r="C15914" s="149">
        <f t="shared" si="124"/>
        <v>45546</v>
      </c>
      <c r="D15914" s="74" t="str">
        <f t="shared" si="125"/>
        <v>Norsyahirah Tamizi</v>
      </c>
    </row>
    <row r="15915" spans="1:4">
      <c r="A15915" s="74"/>
      <c r="B15915" s="74" t="str">
        <f ca="1">IFERROR(__xludf.DUMMYFUNCTION("IF(REGEXMATCH(A15915,""wealth planning""),""Script 1"",""-"")"),"-")</f>
        <v>-</v>
      </c>
      <c r="C15915" s="74" t="str">
        <f t="shared" si="124"/>
        <v>You: Hai assalamualaikum Norsyahirah,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915" s="149">
        <f t="shared" si="125"/>
        <v>45546</v>
      </c>
    </row>
    <row r="15916" spans="1:4">
      <c r="B15916" s="74" t="str">
        <f ca="1">IFERROR(__xludf.DUMMYFUNCTION("IF(REGEXMATCH(A15916,""wealth planning""),""Script 1"",""-"")"),"-")</f>
        <v>-</v>
      </c>
      <c r="C15916" s="74">
        <f t="shared" si="124"/>
        <v>0</v>
      </c>
      <c r="D15916" s="149">
        <f t="shared" si="125"/>
        <v>45546</v>
      </c>
    </row>
    <row r="15917" spans="1:4">
      <c r="B15917" s="74" t="str">
        <f ca="1">IFERROR(__xludf.DUMMYFUNCTION("IF(REGEXMATCH(A15917,""wealth planning""),""Script 1"",""-"")"),"-")</f>
        <v>-</v>
      </c>
      <c r="C15917" s="74">
        <f t="shared" si="124"/>
        <v>0</v>
      </c>
      <c r="D15917" s="74" t="str">
        <f t="shared" si="125"/>
        <v>You: Hai assalamualaikum Norsyahirah,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918" spans="1:4">
      <c r="A15918" s="74" t="s">
        <v>9377</v>
      </c>
      <c r="B15918" s="74" t="str">
        <f ca="1">IFERROR(__xludf.DUMMYFUNCTION("IF(REGEXMATCH(A15918,""wealth planning""),""Script 1"",""-"")"),"-")</f>
        <v>-</v>
      </c>
      <c r="C15918" s="74">
        <f t="shared" si="124"/>
        <v>0</v>
      </c>
      <c r="D15918" s="74">
        <f t="shared" si="125"/>
        <v>0</v>
      </c>
    </row>
    <row r="15919" spans="1:4">
      <c r="A15919" s="74" t="s">
        <v>9378</v>
      </c>
      <c r="B15919" s="74" t="str">
        <f ca="1">IFERROR(__xludf.DUMMYFUNCTION("IF(REGEXMATCH(A15919,""wealth planning""),""Script 1"",""-"")"),"-")</f>
        <v>-</v>
      </c>
      <c r="C15919" s="74" t="str">
        <f t="shared" si="124"/>
        <v>Nurul Izzati AznanStatus is reachable</v>
      </c>
      <c r="D15919" s="74">
        <f t="shared" si="125"/>
        <v>0</v>
      </c>
    </row>
    <row r="15920" spans="1:4">
      <c r="A15920" s="149">
        <v>45546</v>
      </c>
      <c r="B15920" s="74" t="str">
        <f ca="1">IFERROR(__xludf.DUMMYFUNCTION("IF(REGEXMATCH(A15920,""wealth planning""),""Script 1"",""-"")"),"#VALUE!")</f>
        <v>#VALUE!</v>
      </c>
      <c r="C15920" s="74" t="str">
        <f t="shared" si="124"/>
        <v>Nurul Izzati Aznan</v>
      </c>
      <c r="D15920" s="74">
        <f t="shared" si="125"/>
        <v>0</v>
      </c>
    </row>
    <row r="15921" spans="1:4">
      <c r="A15921" s="149">
        <v>45546</v>
      </c>
      <c r="B15921" s="74" t="str">
        <f ca="1">IFERROR(__xludf.DUMMYFUNCTION("IF(REGEXMATCH(A15921,""wealth planning""),""Script 1"",""-"")"),"#VALUE!")</f>
        <v>#VALUE!</v>
      </c>
      <c r="C15921" s="149">
        <f t="shared" si="124"/>
        <v>45546</v>
      </c>
      <c r="D15921" s="74" t="str">
        <f t="shared" si="125"/>
        <v>Nurul Izzati AznanStatus is reachable</v>
      </c>
    </row>
    <row r="15922" spans="1:4">
      <c r="A15922" s="74" t="s">
        <v>3666</v>
      </c>
      <c r="B15922" s="74" t="str">
        <f ca="1">IFERROR(__xludf.DUMMYFUNCTION("IF(REGEXMATCH(A15922,""wealth planning""),""Script 1"",""-"")"),"Script 1")</f>
        <v>Script 1</v>
      </c>
      <c r="C15922" s="149">
        <f t="shared" si="124"/>
        <v>45546</v>
      </c>
      <c r="D15922" s="74" t="str">
        <f t="shared" si="125"/>
        <v>Nurul Izzati Aznan</v>
      </c>
    </row>
    <row r="15923" spans="1:4">
      <c r="A15923" s="74"/>
      <c r="B15923" s="74" t="str">
        <f ca="1">IFERROR(__xludf.DUMMYFUNCTION("IF(REGEXMATCH(A15923,""wealth planning""),""Script 1"",""-"")"),"-")</f>
        <v>-</v>
      </c>
      <c r="C15923" s="74" t="str">
        <f t="shared" si="124"/>
        <v>You: Hai assalamualaikum 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923" s="149">
        <f t="shared" si="125"/>
        <v>45546</v>
      </c>
    </row>
    <row r="15924" spans="1:4">
      <c r="B15924" s="74" t="str">
        <f ca="1">IFERROR(__xludf.DUMMYFUNCTION("IF(REGEXMATCH(A15924,""wealth planning""),""Script 1"",""-"")"),"-")</f>
        <v>-</v>
      </c>
      <c r="C15924" s="74">
        <f t="shared" si="124"/>
        <v>0</v>
      </c>
      <c r="D15924" s="149">
        <f t="shared" si="125"/>
        <v>45546</v>
      </c>
    </row>
    <row r="15925" spans="1:4">
      <c r="B15925" s="74" t="str">
        <f ca="1">IFERROR(__xludf.DUMMYFUNCTION("IF(REGEXMATCH(A15925,""wealth planning""),""Script 1"",""-"")"),"-")</f>
        <v>-</v>
      </c>
      <c r="C15925" s="74">
        <f t="shared" si="124"/>
        <v>0</v>
      </c>
      <c r="D15925" s="74" t="str">
        <f t="shared" si="125"/>
        <v>You: Hai assalamualaikum 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926" spans="1:4">
      <c r="A15926" s="74" t="s">
        <v>7532</v>
      </c>
      <c r="B15926" s="74" t="str">
        <f ca="1">IFERROR(__xludf.DUMMYFUNCTION("IF(REGEXMATCH(A15926,""wealth planning""),""Script 1"",""-"")"),"-")</f>
        <v>-</v>
      </c>
      <c r="C15926" s="74">
        <f t="shared" si="124"/>
        <v>0</v>
      </c>
      <c r="D15926" s="74">
        <f t="shared" si="125"/>
        <v>0</v>
      </c>
    </row>
    <row r="15927" spans="1:4">
      <c r="A15927" s="74" t="s">
        <v>7532</v>
      </c>
      <c r="B15927" s="74" t="str">
        <f ca="1">IFERROR(__xludf.DUMMYFUNCTION("IF(REGEXMATCH(A15927,""wealth planning""),""Script 1"",""-"")"),"-")</f>
        <v>-</v>
      </c>
      <c r="C15927" s="74" t="str">
        <f t="shared" si="124"/>
        <v>LinkedIn Member</v>
      </c>
      <c r="D15927" s="74">
        <f t="shared" si="125"/>
        <v>0</v>
      </c>
    </row>
    <row r="15928" spans="1:4">
      <c r="A15928" s="149">
        <v>45546</v>
      </c>
      <c r="B15928" s="74" t="str">
        <f ca="1">IFERROR(__xludf.DUMMYFUNCTION("IF(REGEXMATCH(A15928,""wealth planning""),""Script 1"",""-"")"),"#VALUE!")</f>
        <v>#VALUE!</v>
      </c>
      <c r="C15928" s="74" t="str">
        <f t="shared" si="124"/>
        <v>LinkedIn Member</v>
      </c>
      <c r="D15928" s="74">
        <f t="shared" si="125"/>
        <v>0</v>
      </c>
    </row>
    <row r="15929" spans="1:4">
      <c r="A15929" s="74" t="s">
        <v>3235</v>
      </c>
      <c r="B15929" s="74" t="str">
        <f ca="1">IFERROR(__xludf.DUMMYFUNCTION("IF(REGEXMATCH(A15929,""wealth planning""),""Script 1"",""-"")"),"Script 1")</f>
        <v>Script 1</v>
      </c>
      <c r="C15929" s="149">
        <f t="shared" si="124"/>
        <v>45546</v>
      </c>
      <c r="D15929" s="74" t="str">
        <f t="shared" si="125"/>
        <v>LinkedIn Member</v>
      </c>
    </row>
    <row r="15930" spans="1:4">
      <c r="A15930" s="74"/>
      <c r="B15930" s="74" t="str">
        <f ca="1">IFERROR(__xludf.DUMMYFUNCTION("IF(REGEXMATCH(A15930,""wealth planning""),""Script 1"",""-"")"),"-")</f>
        <v>-</v>
      </c>
      <c r="C15930" s="74" t="str">
        <f t="shared" si="124"/>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930" s="74" t="str">
        <f t="shared" si="125"/>
        <v>LinkedIn Member</v>
      </c>
    </row>
    <row r="15931" spans="1:4">
      <c r="B15931" s="74" t="str">
        <f ca="1">IFERROR(__xludf.DUMMYFUNCTION("IF(REGEXMATCH(A15931,""wealth planning""),""Script 1"",""-"")"),"-")</f>
        <v>-</v>
      </c>
      <c r="C15931" s="74">
        <f t="shared" si="124"/>
        <v>0</v>
      </c>
      <c r="D15931" s="149">
        <f t="shared" si="125"/>
        <v>45546</v>
      </c>
    </row>
    <row r="15932" spans="1:4">
      <c r="A15932" s="74"/>
      <c r="B15932" s="74" t="str">
        <f ca="1">IFERROR(__xludf.DUMMYFUNCTION("IF(REGEXMATCH(A15932,""wealth planning""),""Script 1"",""-"")"),"-")</f>
        <v>-</v>
      </c>
      <c r="C15932" s="74">
        <f t="shared" si="124"/>
        <v>0</v>
      </c>
      <c r="D15932" s="74" t="str">
        <f t="shared" si="125"/>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933" spans="1:4">
      <c r="A15933" s="74" t="s">
        <v>9380</v>
      </c>
      <c r="B15933" s="74" t="str">
        <f ca="1">IFERROR(__xludf.DUMMYFUNCTION("IF(REGEXMATCH(A15933,""wealth planning""),""Script 1"",""-"")"),"-")</f>
        <v>-</v>
      </c>
      <c r="C15933" s="74">
        <f t="shared" si="124"/>
        <v>0</v>
      </c>
      <c r="D15933" s="74">
        <f t="shared" si="125"/>
        <v>0</v>
      </c>
    </row>
    <row r="15934" spans="1:4">
      <c r="A15934" s="149">
        <v>45546</v>
      </c>
      <c r="B15934" s="74" t="str">
        <f ca="1">IFERROR(__xludf.DUMMYFUNCTION("IF(REGEXMATCH(A15934,""wealth planning""),""Script 1"",""-"")"),"#VALUE!")</f>
        <v>#VALUE!</v>
      </c>
      <c r="C15934" s="74" t="str">
        <f t="shared" si="124"/>
        <v>Muhammad Amirul Mohd Nadzri</v>
      </c>
      <c r="D15934" s="74">
        <f t="shared" si="125"/>
        <v>0</v>
      </c>
    </row>
    <row r="15935" spans="1:4">
      <c r="A15935" s="149">
        <v>45546</v>
      </c>
      <c r="B15935" s="74" t="str">
        <f ca="1">IFERROR(__xludf.DUMMYFUNCTION("IF(REGEXMATCH(A15935,""wealth planning""),""Script 1"",""-"")"),"#VALUE!")</f>
        <v>#VALUE!</v>
      </c>
      <c r="C15935" s="149">
        <f t="shared" si="124"/>
        <v>45546</v>
      </c>
      <c r="D15935" s="74">
        <f t="shared" si="125"/>
        <v>0</v>
      </c>
    </row>
    <row r="15936" spans="1:4">
      <c r="A15936" s="74" t="s">
        <v>2914</v>
      </c>
      <c r="B15936" s="74" t="str">
        <f ca="1">IFERROR(__xludf.DUMMYFUNCTION("IF(REGEXMATCH(A15936,""wealth planning""),""Script 1"",""-"")"),"Script 1")</f>
        <v>Script 1</v>
      </c>
      <c r="C15936" s="149">
        <f t="shared" si="124"/>
        <v>45546</v>
      </c>
      <c r="D15936" s="74" t="str">
        <f t="shared" si="125"/>
        <v>Muhammad Amirul Mohd Nadzri</v>
      </c>
    </row>
    <row r="15937" spans="1:4">
      <c r="A15937" s="74"/>
      <c r="B15937" s="74" t="str">
        <f ca="1">IFERROR(__xludf.DUMMYFUNCTION("IF(REGEXMATCH(A15937,""wealth planning""),""Script 1"",""-"")"),"-")</f>
        <v>-</v>
      </c>
      <c r="C15937" s="74" t="str">
        <f t="shared" si="124"/>
        <v>You: Hai assalamualaikum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937" s="149">
        <f t="shared" si="125"/>
        <v>45546</v>
      </c>
    </row>
    <row r="15938" spans="1:4">
      <c r="B15938" s="74" t="str">
        <f ca="1">IFERROR(__xludf.DUMMYFUNCTION("IF(REGEXMATCH(A15938,""wealth planning""),""Script 1"",""-"")"),"-")</f>
        <v>-</v>
      </c>
      <c r="C15938" s="74">
        <f t="shared" si="124"/>
        <v>0</v>
      </c>
      <c r="D15938" s="149">
        <f t="shared" si="125"/>
        <v>45546</v>
      </c>
    </row>
    <row r="15939" spans="1:4">
      <c r="B15939" s="74" t="str">
        <f ca="1">IFERROR(__xludf.DUMMYFUNCTION("IF(REGEXMATCH(A15939,""wealth planning""),""Script 1"",""-"")"),"-")</f>
        <v>-</v>
      </c>
      <c r="C15939" s="74">
        <f t="shared" si="124"/>
        <v>0</v>
      </c>
      <c r="D15939" s="74" t="str">
        <f t="shared" si="125"/>
        <v>You: Hai assalamualaikum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940" spans="1:4">
      <c r="A15940" s="74" t="s">
        <v>9382</v>
      </c>
      <c r="B15940" s="74" t="str">
        <f ca="1">IFERROR(__xludf.DUMMYFUNCTION("IF(REGEXMATCH(A15940,""wealth planning""),""Script 1"",""-"")"),"-")</f>
        <v>-</v>
      </c>
      <c r="C15940" s="74">
        <f t="shared" si="124"/>
        <v>0</v>
      </c>
      <c r="D15940" s="74">
        <f t="shared" si="125"/>
        <v>0</v>
      </c>
    </row>
    <row r="15941" spans="1:4">
      <c r="A15941" s="74" t="s">
        <v>9383</v>
      </c>
      <c r="B15941" s="74" t="str">
        <f ca="1">IFERROR(__xludf.DUMMYFUNCTION("IF(REGEXMATCH(A15941,""wealth planning""),""Script 1"",""-"")"),"-")</f>
        <v>-</v>
      </c>
      <c r="C15941" s="74" t="str">
        <f t="shared" si="124"/>
        <v>MUHAMMAD ASYRAF ISHAKStatus is reachable</v>
      </c>
      <c r="D15941" s="74">
        <f t="shared" si="125"/>
        <v>0</v>
      </c>
    </row>
    <row r="15942" spans="1:4">
      <c r="A15942" s="149">
        <v>45546</v>
      </c>
      <c r="B15942" s="74" t="str">
        <f ca="1">IFERROR(__xludf.DUMMYFUNCTION("IF(REGEXMATCH(A15942,""wealth planning""),""Script 1"",""-"")"),"#VALUE!")</f>
        <v>#VALUE!</v>
      </c>
      <c r="C15942" s="74" t="str">
        <f t="shared" si="124"/>
        <v>MUHAMMAD ASYRAF ISHAK</v>
      </c>
      <c r="D15942" s="74">
        <f t="shared" si="125"/>
        <v>0</v>
      </c>
    </row>
    <row r="15943" spans="1:4">
      <c r="A15943" s="149">
        <v>45546</v>
      </c>
      <c r="B15943" s="74" t="str">
        <f ca="1">IFERROR(__xludf.DUMMYFUNCTION("IF(REGEXMATCH(A15943,""wealth planning""),""Script 1"",""-"")"),"#VALUE!")</f>
        <v>#VALUE!</v>
      </c>
      <c r="C15943" s="149">
        <f t="shared" si="124"/>
        <v>45546</v>
      </c>
      <c r="D15943" s="74" t="str">
        <f t="shared" si="125"/>
        <v>MUHAMMAD ASYRAF ISHAKStatus is reachable</v>
      </c>
    </row>
    <row r="15944" spans="1:4">
      <c r="A15944" s="74" t="s">
        <v>9384</v>
      </c>
      <c r="B15944" s="74" t="str">
        <f ca="1">IFERROR(__xludf.DUMMYFUNCTION("IF(REGEXMATCH(A15944,""wealth planning""),""Script 1"",""-"")"),"Script 1")</f>
        <v>Script 1</v>
      </c>
      <c r="C15944" s="149">
        <f t="shared" si="124"/>
        <v>45546</v>
      </c>
      <c r="D15944" s="74" t="str">
        <f t="shared" si="125"/>
        <v>MUHAMMAD ASYRAF ISHAK</v>
      </c>
    </row>
    <row r="15945" spans="1:4">
      <c r="A15945" s="74"/>
      <c r="B15945" s="74" t="str">
        <f ca="1">IFERROR(__xludf.DUMMYFUNCTION("IF(REGEXMATCH(A15945,""wealth planning""),""Script 1"",""-"")"),"-")</f>
        <v>-</v>
      </c>
      <c r="C15945" s="74" t="str">
        <f t="shared" si="124"/>
        <v>You: Hai assalamualaikum Asyraf,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945" s="149">
        <f t="shared" si="125"/>
        <v>45546</v>
      </c>
    </row>
    <row r="15946" spans="1:4">
      <c r="B15946" s="74" t="str">
        <f ca="1">IFERROR(__xludf.DUMMYFUNCTION("IF(REGEXMATCH(A15946,""wealth planning""),""Script 1"",""-"")"),"-")</f>
        <v>-</v>
      </c>
      <c r="C15946" s="74">
        <f t="shared" si="124"/>
        <v>0</v>
      </c>
      <c r="D15946" s="149">
        <f t="shared" si="125"/>
        <v>45546</v>
      </c>
    </row>
    <row r="15947" spans="1:4">
      <c r="B15947" s="74" t="str">
        <f ca="1">IFERROR(__xludf.DUMMYFUNCTION("IF(REGEXMATCH(A15947,""wealth planning""),""Script 1"",""-"")"),"-")</f>
        <v>-</v>
      </c>
      <c r="C15947" s="74">
        <f t="shared" si="124"/>
        <v>0</v>
      </c>
      <c r="D15947" s="74" t="str">
        <f t="shared" si="125"/>
        <v>You: Hai assalamualaikum Asyraf,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948" spans="1:4">
      <c r="B15948" s="74" t="str">
        <f ca="1">IFERROR(__xludf.DUMMYFUNCTION("IF(REGEXMATCH(A15948,""wealth planning""),""Script 1"",""-"")"),"-")</f>
        <v>-</v>
      </c>
      <c r="C15948" s="74">
        <f t="shared" si="124"/>
        <v>0</v>
      </c>
      <c r="D15948" s="74">
        <f t="shared" si="125"/>
        <v>0</v>
      </c>
    </row>
    <row r="15949" spans="1:4">
      <c r="A15949" s="74" t="s">
        <v>9387</v>
      </c>
      <c r="B15949" s="74" t="str">
        <f ca="1">IFERROR(__xludf.DUMMYFUNCTION("IF(REGEXMATCH(A15949,""wealth planning""),""Script 1"",""-"")"),"-")</f>
        <v>-</v>
      </c>
      <c r="C15949" s="74">
        <f t="shared" si="124"/>
        <v>0</v>
      </c>
      <c r="D15949" s="74">
        <f t="shared" si="125"/>
        <v>0</v>
      </c>
    </row>
    <row r="15950" spans="1:4">
      <c r="A15950" s="149">
        <v>45546</v>
      </c>
      <c r="B15950" s="74" t="str">
        <f ca="1">IFERROR(__xludf.DUMMYFUNCTION("IF(REGEXMATCH(A15950,""wealth planning""),""Script 1"",""-"")"),"#VALUE!")</f>
        <v>#VALUE!</v>
      </c>
      <c r="C15950" s="74" t="str">
        <f t="shared" si="124"/>
        <v>Nurin Irdina Ab Rashid</v>
      </c>
      <c r="D15950" s="74">
        <f t="shared" si="125"/>
        <v>0</v>
      </c>
    </row>
    <row r="15951" spans="1:4">
      <c r="A15951" s="149">
        <v>45546</v>
      </c>
      <c r="B15951" s="74" t="str">
        <f ca="1">IFERROR(__xludf.DUMMYFUNCTION("IF(REGEXMATCH(A15951,""wealth planning""),""Script 1"",""-"")"),"#VALUE!")</f>
        <v>#VALUE!</v>
      </c>
      <c r="C15951" s="149">
        <f t="shared" si="124"/>
        <v>45546</v>
      </c>
      <c r="D15951" s="74">
        <f t="shared" si="125"/>
        <v>0</v>
      </c>
    </row>
    <row r="15952" spans="1:4">
      <c r="A15952" s="74" t="s">
        <v>3306</v>
      </c>
      <c r="B15952" s="74" t="str">
        <f ca="1">IFERROR(__xludf.DUMMYFUNCTION("IF(REGEXMATCH(A15952,""wealth planning""),""Script 1"",""-"")"),"Script 1")</f>
        <v>Script 1</v>
      </c>
      <c r="C15952" s="149">
        <f t="shared" si="124"/>
        <v>45546</v>
      </c>
      <c r="D15952" s="74" t="str">
        <f t="shared" si="125"/>
        <v>Nurin Irdina Ab Rashid</v>
      </c>
    </row>
    <row r="15953" spans="1:4">
      <c r="A15953" s="74"/>
      <c r="B15953" s="74" t="str">
        <f ca="1">IFERROR(__xludf.DUMMYFUNCTION("IF(REGEXMATCH(A15953,""wealth planning""),""Script 1"",""-"")"),"-")</f>
        <v>-</v>
      </c>
      <c r="C15953" s="74" t="str">
        <f t="shared" si="124"/>
        <v>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953" s="149">
        <f t="shared" si="125"/>
        <v>45546</v>
      </c>
    </row>
    <row r="15954" spans="1:4">
      <c r="B15954" s="74" t="str">
        <f ca="1">IFERROR(__xludf.DUMMYFUNCTION("IF(REGEXMATCH(A15954,""wealth planning""),""Script 1"",""-"")"),"-")</f>
        <v>-</v>
      </c>
      <c r="C15954" s="74">
        <f t="shared" si="124"/>
        <v>0</v>
      </c>
      <c r="D15954" s="149">
        <f t="shared" si="125"/>
        <v>45546</v>
      </c>
    </row>
    <row r="15955" spans="1:4">
      <c r="B15955" s="74" t="str">
        <f ca="1">IFERROR(__xludf.DUMMYFUNCTION("IF(REGEXMATCH(A15955,""wealth planning""),""Script 1"",""-"")"),"-")</f>
        <v>-</v>
      </c>
      <c r="C15955" s="74">
        <f t="shared" si="124"/>
        <v>0</v>
      </c>
      <c r="D15955" s="74" t="str">
        <f t="shared" si="125"/>
        <v>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956" spans="1:4">
      <c r="B15956" s="74" t="str">
        <f ca="1">IFERROR(__xludf.DUMMYFUNCTION("IF(REGEXMATCH(A15956,""wealth planning""),""Script 1"",""-"")"),"-")</f>
        <v>-</v>
      </c>
      <c r="C15956" s="74">
        <f t="shared" si="124"/>
        <v>0</v>
      </c>
      <c r="D15956" s="74">
        <f t="shared" si="125"/>
        <v>0</v>
      </c>
    </row>
    <row r="15957" spans="1:4">
      <c r="A15957" s="74" t="s">
        <v>9390</v>
      </c>
      <c r="B15957" s="74" t="str">
        <f ca="1">IFERROR(__xludf.DUMMYFUNCTION("IF(REGEXMATCH(A15957,""wealth planning""),""Script 1"",""-"")"),"-")</f>
        <v>-</v>
      </c>
      <c r="C15957" s="74">
        <f t="shared" si="124"/>
        <v>0</v>
      </c>
      <c r="D15957" s="74">
        <f t="shared" si="125"/>
        <v>0</v>
      </c>
    </row>
    <row r="15958" spans="1:4">
      <c r="A15958" s="149">
        <v>45546</v>
      </c>
      <c r="B15958" s="74" t="str">
        <f ca="1">IFERROR(__xludf.DUMMYFUNCTION("IF(REGEXMATCH(A15958,""wealth planning""),""Script 1"",""-"")"),"#VALUE!")</f>
        <v>#VALUE!</v>
      </c>
      <c r="C15958" s="74" t="str">
        <f t="shared" si="124"/>
        <v>AMANI NAJIHAH IBRAHIM</v>
      </c>
      <c r="D15958" s="74">
        <f t="shared" si="125"/>
        <v>0</v>
      </c>
    </row>
    <row r="15959" spans="1:4">
      <c r="A15959" s="149">
        <v>45546</v>
      </c>
      <c r="B15959" s="74" t="str">
        <f ca="1">IFERROR(__xludf.DUMMYFUNCTION("IF(REGEXMATCH(A15959,""wealth planning""),""Script 1"",""-"")"),"#VALUE!")</f>
        <v>#VALUE!</v>
      </c>
      <c r="C15959" s="149">
        <f t="shared" si="124"/>
        <v>45546</v>
      </c>
      <c r="D15959" s="74">
        <f t="shared" si="125"/>
        <v>0</v>
      </c>
    </row>
    <row r="15960" spans="1:4">
      <c r="A15960" s="74" t="s">
        <v>9391</v>
      </c>
      <c r="B15960" s="74" t="str">
        <f ca="1">IFERROR(__xludf.DUMMYFUNCTION("IF(REGEXMATCH(A15960,""wealth planning""),""Script 1"",""-"")"),"Script 1")</f>
        <v>Script 1</v>
      </c>
      <c r="C15960" s="149">
        <f t="shared" si="124"/>
        <v>45546</v>
      </c>
      <c r="D15960" s="74" t="str">
        <f t="shared" si="125"/>
        <v>AMANI NAJIHAH IBRAHIM</v>
      </c>
    </row>
    <row r="15961" spans="1:4">
      <c r="A15961" s="74"/>
      <c r="B15961" s="74" t="str">
        <f ca="1">IFERROR(__xludf.DUMMYFUNCTION("IF(REGEXMATCH(A15961,""wealth planning""),""Script 1"",""-"")"),"-")</f>
        <v>-</v>
      </c>
      <c r="C15961" s="74" t="str">
        <f t="shared" si="124"/>
        <v>You: Hai assalamualaikum Nuramani,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961" s="149">
        <f t="shared" si="125"/>
        <v>45546</v>
      </c>
    </row>
    <row r="15962" spans="1:4">
      <c r="B15962" s="74" t="str">
        <f ca="1">IFERROR(__xludf.DUMMYFUNCTION("IF(REGEXMATCH(A15962,""wealth planning""),""Script 1"",""-"")"),"-")</f>
        <v>-</v>
      </c>
      <c r="C15962" s="74">
        <f t="shared" si="124"/>
        <v>0</v>
      </c>
      <c r="D15962" s="149">
        <f t="shared" si="125"/>
        <v>45546</v>
      </c>
    </row>
    <row r="15963" spans="1:4">
      <c r="B15963" s="74" t="str">
        <f ca="1">IFERROR(__xludf.DUMMYFUNCTION("IF(REGEXMATCH(A15963,""wealth planning""),""Script 1"",""-"")"),"-")</f>
        <v>-</v>
      </c>
      <c r="C15963" s="74">
        <f t="shared" si="124"/>
        <v>0</v>
      </c>
      <c r="D15963" s="74" t="str">
        <f t="shared" si="125"/>
        <v>You: Hai assalamualaikum Nuramani,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964" spans="1:4">
      <c r="A15964" s="74" t="s">
        <v>9393</v>
      </c>
      <c r="B15964" s="74" t="str">
        <f ca="1">IFERROR(__xludf.DUMMYFUNCTION("IF(REGEXMATCH(A15964,""wealth planning""),""Script 1"",""-"")"),"-")</f>
        <v>-</v>
      </c>
      <c r="C15964" s="74">
        <f t="shared" si="124"/>
        <v>0</v>
      </c>
      <c r="D15964" s="74">
        <f t="shared" si="125"/>
        <v>0</v>
      </c>
    </row>
    <row r="15965" spans="1:4">
      <c r="A15965" s="74" t="s">
        <v>9393</v>
      </c>
      <c r="B15965" s="74" t="str">
        <f ca="1">IFERROR(__xludf.DUMMYFUNCTION("IF(REGEXMATCH(A15965,""wealth planning""),""Script 1"",""-"")"),"-")</f>
        <v>-</v>
      </c>
      <c r="C15965" s="74" t="str">
        <f t="shared" si="124"/>
        <v>Nuratikah Shuhaimi</v>
      </c>
      <c r="D15965" s="74">
        <f t="shared" si="125"/>
        <v>0</v>
      </c>
    </row>
    <row r="15966" spans="1:4">
      <c r="A15966" s="149">
        <v>45546</v>
      </c>
      <c r="B15966" s="74" t="str">
        <f ca="1">IFERROR(__xludf.DUMMYFUNCTION("IF(REGEXMATCH(A15966,""wealth planning""),""Script 1"",""-"")"),"#VALUE!")</f>
        <v>#VALUE!</v>
      </c>
      <c r="C15966" s="74" t="str">
        <f t="shared" si="124"/>
        <v>Nuratikah Shuhaimi</v>
      </c>
      <c r="D15966" s="74">
        <f t="shared" si="125"/>
        <v>0</v>
      </c>
    </row>
    <row r="15967" spans="1:4">
      <c r="A15967" s="149">
        <v>45546</v>
      </c>
      <c r="B15967" s="74" t="str">
        <f ca="1">IFERROR(__xludf.DUMMYFUNCTION("IF(REGEXMATCH(A15967,""wealth planning""),""Script 1"",""-"")"),"#VALUE!")</f>
        <v>#VALUE!</v>
      </c>
      <c r="C15967" s="149">
        <f t="shared" si="124"/>
        <v>45546</v>
      </c>
      <c r="D15967" s="74" t="str">
        <f t="shared" si="125"/>
        <v>Nuratikah Shuhaimi</v>
      </c>
    </row>
    <row r="15968" spans="1:4">
      <c r="A15968" s="74" t="s">
        <v>9394</v>
      </c>
      <c r="B15968" s="74" t="str">
        <f ca="1">IFERROR(__xludf.DUMMYFUNCTION("IF(REGEXMATCH(A15968,""wealth planning""),""Script 1"",""-"")"),"Script 1")</f>
        <v>Script 1</v>
      </c>
      <c r="C15968" s="149">
        <f t="shared" si="124"/>
        <v>45546</v>
      </c>
      <c r="D15968" s="74" t="str">
        <f t="shared" si="125"/>
        <v>Nuratikah Shuhaimi</v>
      </c>
    </row>
    <row r="15969" spans="1:4">
      <c r="A15969" s="74"/>
      <c r="B15969" s="74" t="str">
        <f ca="1">IFERROR(__xludf.DUMMYFUNCTION("IF(REGEXMATCH(A15969,""wealth planning""),""Script 1"",""-"")"),"-")</f>
        <v>-</v>
      </c>
      <c r="C15969" s="74" t="str">
        <f t="shared" si="124"/>
        <v>You: Hai assalamualaikum Nuratikah,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969" s="149">
        <f t="shared" si="125"/>
        <v>45546</v>
      </c>
    </row>
    <row r="15970" spans="1:4">
      <c r="B15970" s="74" t="str">
        <f ca="1">IFERROR(__xludf.DUMMYFUNCTION("IF(REGEXMATCH(A15970,""wealth planning""),""Script 1"",""-"")"),"-")</f>
        <v>-</v>
      </c>
      <c r="C15970" s="74">
        <f t="shared" si="124"/>
        <v>0</v>
      </c>
      <c r="D15970" s="149">
        <f t="shared" si="125"/>
        <v>45546</v>
      </c>
    </row>
    <row r="15971" spans="1:4">
      <c r="B15971" s="74" t="str">
        <f ca="1">IFERROR(__xludf.DUMMYFUNCTION("IF(REGEXMATCH(A15971,""wealth planning""),""Script 1"",""-"")"),"-")</f>
        <v>-</v>
      </c>
      <c r="C15971" s="74">
        <f t="shared" si="124"/>
        <v>0</v>
      </c>
      <c r="D15971" s="74" t="str">
        <f t="shared" si="125"/>
        <v>You: Hai assalamualaikum Nuratikah,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972" spans="1:4">
      <c r="A15972" s="74" t="s">
        <v>9396</v>
      </c>
      <c r="B15972" s="74" t="str">
        <f ca="1">IFERROR(__xludf.DUMMYFUNCTION("IF(REGEXMATCH(A15972,""wealth planning""),""Script 1"",""-"")"),"-")</f>
        <v>-</v>
      </c>
      <c r="C15972" s="74">
        <f t="shared" si="124"/>
        <v>0</v>
      </c>
      <c r="D15972" s="74">
        <f t="shared" si="125"/>
        <v>0</v>
      </c>
    </row>
    <row r="15973" spans="1:4">
      <c r="A15973" s="74" t="s">
        <v>9397</v>
      </c>
      <c r="B15973" s="74" t="str">
        <f ca="1">IFERROR(__xludf.DUMMYFUNCTION("IF(REGEXMATCH(A15973,""wealth planning""),""Script 1"",""-"")"),"-")</f>
        <v>-</v>
      </c>
      <c r="C15973" s="74" t="str">
        <f t="shared" si="124"/>
        <v>Muhammad SyamilStatus is online</v>
      </c>
      <c r="D15973" s="74">
        <f t="shared" si="125"/>
        <v>0</v>
      </c>
    </row>
    <row r="15974" spans="1:4">
      <c r="A15974" s="149">
        <v>45546</v>
      </c>
      <c r="B15974" s="74" t="str">
        <f ca="1">IFERROR(__xludf.DUMMYFUNCTION("IF(REGEXMATCH(A15974,""wealth planning""),""Script 1"",""-"")"),"#VALUE!")</f>
        <v>#VALUE!</v>
      </c>
      <c r="C15974" s="74" t="str">
        <f t="shared" si="124"/>
        <v>Muhammad Syamil</v>
      </c>
      <c r="D15974" s="74">
        <f t="shared" si="125"/>
        <v>0</v>
      </c>
    </row>
    <row r="15975" spans="1:4">
      <c r="A15975" s="149">
        <v>45546</v>
      </c>
      <c r="B15975" s="74" t="str">
        <f ca="1">IFERROR(__xludf.DUMMYFUNCTION("IF(REGEXMATCH(A15975,""wealth planning""),""Script 1"",""-"")"),"#VALUE!")</f>
        <v>#VALUE!</v>
      </c>
      <c r="C15975" s="149">
        <f t="shared" si="124"/>
        <v>45546</v>
      </c>
      <c r="D15975" s="74" t="str">
        <f t="shared" si="125"/>
        <v>Muhammad SyamilStatus is online</v>
      </c>
    </row>
    <row r="15976" spans="1:4">
      <c r="A15976" s="74" t="s">
        <v>9398</v>
      </c>
      <c r="B15976" s="74" t="str">
        <f ca="1">IFERROR(__xludf.DUMMYFUNCTION("IF(REGEXMATCH(A15976,""wealth planning""),""Script 1"",""-"")"),"Script 1")</f>
        <v>Script 1</v>
      </c>
      <c r="C15976" s="149">
        <f t="shared" si="124"/>
        <v>45546</v>
      </c>
      <c r="D15976" s="74" t="str">
        <f t="shared" si="125"/>
        <v>Muhammad Syamil</v>
      </c>
    </row>
    <row r="15977" spans="1:4">
      <c r="A15977" s="74"/>
      <c r="B15977" s="74" t="str">
        <f ca="1">IFERROR(__xludf.DUMMYFUNCTION("IF(REGEXMATCH(A15977,""wealth planning""),""Script 1"",""-"")"),"-")</f>
        <v>-</v>
      </c>
      <c r="C15977" s="74" t="str">
        <f t="shared" si="124"/>
        <v>You: Hai assalamualaikum Syamil,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977" s="149">
        <f t="shared" si="125"/>
        <v>45546</v>
      </c>
    </row>
    <row r="15978" spans="1:4">
      <c r="B15978" s="74" t="str">
        <f ca="1">IFERROR(__xludf.DUMMYFUNCTION("IF(REGEXMATCH(A15978,""wealth planning""),""Script 1"",""-"")"),"-")</f>
        <v>-</v>
      </c>
      <c r="C15978" s="74">
        <f t="shared" si="124"/>
        <v>0</v>
      </c>
      <c r="D15978" s="149">
        <f t="shared" si="125"/>
        <v>45546</v>
      </c>
    </row>
    <row r="15979" spans="1:4">
      <c r="B15979" s="74" t="str">
        <f ca="1">IFERROR(__xludf.DUMMYFUNCTION("IF(REGEXMATCH(A15979,""wealth planning""),""Script 1"",""-"")"),"-")</f>
        <v>-</v>
      </c>
      <c r="C15979" s="74">
        <f t="shared" si="124"/>
        <v>0</v>
      </c>
      <c r="D15979" s="74" t="str">
        <f t="shared" si="125"/>
        <v>You: Hai assalamualaikum Syamil,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980" spans="1:4">
      <c r="A15980" s="74" t="s">
        <v>9400</v>
      </c>
      <c r="B15980" s="74" t="str">
        <f ca="1">IFERROR(__xludf.DUMMYFUNCTION("IF(REGEXMATCH(A15980,""wealth planning""),""Script 1"",""-"")"),"-")</f>
        <v>-</v>
      </c>
      <c r="C15980" s="74">
        <f t="shared" si="124"/>
        <v>0</v>
      </c>
      <c r="D15980" s="74">
        <f t="shared" si="125"/>
        <v>0</v>
      </c>
    </row>
    <row r="15981" spans="1:4">
      <c r="A15981" s="74" t="s">
        <v>9401</v>
      </c>
      <c r="B15981" s="74" t="str">
        <f ca="1">IFERROR(__xludf.DUMMYFUNCTION("IF(REGEXMATCH(A15981,""wealth planning""),""Script 1"",""-"")"),"-")</f>
        <v>-</v>
      </c>
      <c r="C15981" s="74" t="str">
        <f t="shared" si="124"/>
        <v>Nazrohafiz Ahmad DinStatus is reachable</v>
      </c>
      <c r="D15981" s="74">
        <f t="shared" si="125"/>
        <v>0</v>
      </c>
    </row>
    <row r="15982" spans="1:4">
      <c r="A15982" s="149">
        <v>45546</v>
      </c>
      <c r="B15982" s="74" t="str">
        <f ca="1">IFERROR(__xludf.DUMMYFUNCTION("IF(REGEXMATCH(A15982,""wealth planning""),""Script 1"",""-"")"),"#VALUE!")</f>
        <v>#VALUE!</v>
      </c>
      <c r="C15982" s="74" t="str">
        <f t="shared" si="124"/>
        <v>Nazrohafiz Ahmad Din</v>
      </c>
      <c r="D15982" s="74">
        <f t="shared" si="125"/>
        <v>0</v>
      </c>
    </row>
    <row r="15983" spans="1:4">
      <c r="A15983" s="149">
        <v>45546</v>
      </c>
      <c r="B15983" s="74" t="str">
        <f ca="1">IFERROR(__xludf.DUMMYFUNCTION("IF(REGEXMATCH(A15983,""wealth planning""),""Script 1"",""-"")"),"#VALUE!")</f>
        <v>#VALUE!</v>
      </c>
      <c r="C15983" s="149">
        <f t="shared" si="124"/>
        <v>45546</v>
      </c>
      <c r="D15983" s="74" t="str">
        <f t="shared" si="125"/>
        <v>Nazrohafiz Ahmad DinStatus is reachable</v>
      </c>
    </row>
    <row r="15984" spans="1:4">
      <c r="A15984" s="74" t="s">
        <v>9402</v>
      </c>
      <c r="B15984" s="74" t="str">
        <f ca="1">IFERROR(__xludf.DUMMYFUNCTION("IF(REGEXMATCH(A15984,""wealth planning""),""Script 1"",""-"")"),"Script 1")</f>
        <v>Script 1</v>
      </c>
      <c r="C15984" s="149">
        <f t="shared" si="124"/>
        <v>45546</v>
      </c>
      <c r="D15984" s="74" t="str">
        <f t="shared" si="125"/>
        <v>Nazrohafiz Ahmad Din</v>
      </c>
    </row>
    <row r="15985" spans="1:4">
      <c r="A15985" s="74"/>
      <c r="B15985" s="74" t="str">
        <f ca="1">IFERROR(__xludf.DUMMYFUNCTION("IF(REGEXMATCH(A15985,""wealth planning""),""Script 1"",""-"")"),"-")</f>
        <v>-</v>
      </c>
      <c r="C15985" s="74" t="str">
        <f t="shared" si="124"/>
        <v>You: Hai assalamualaikum Nazrohafiz,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985" s="149">
        <f t="shared" si="125"/>
        <v>45546</v>
      </c>
    </row>
    <row r="15986" spans="1:4">
      <c r="B15986" s="74" t="str">
        <f ca="1">IFERROR(__xludf.DUMMYFUNCTION("IF(REGEXMATCH(A15986,""wealth planning""),""Script 1"",""-"")"),"-")</f>
        <v>-</v>
      </c>
      <c r="C15986" s="74">
        <f t="shared" si="124"/>
        <v>0</v>
      </c>
      <c r="D15986" s="149">
        <f t="shared" si="125"/>
        <v>45546</v>
      </c>
    </row>
    <row r="15987" spans="1:4">
      <c r="B15987" s="74" t="str">
        <f ca="1">IFERROR(__xludf.DUMMYFUNCTION("IF(REGEXMATCH(A15987,""wealth planning""),""Script 1"",""-"")"),"-")</f>
        <v>-</v>
      </c>
      <c r="C15987" s="74">
        <f t="shared" si="124"/>
        <v>0</v>
      </c>
      <c r="D15987" s="74" t="str">
        <f t="shared" si="125"/>
        <v>You: Hai assalamualaikum Nazrohafiz,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988" spans="1:4">
      <c r="A15988" s="74" t="s">
        <v>9404</v>
      </c>
      <c r="B15988" s="74" t="str">
        <f ca="1">IFERROR(__xludf.DUMMYFUNCTION("IF(REGEXMATCH(A15988,""wealth planning""),""Script 1"",""-"")"),"-")</f>
        <v>-</v>
      </c>
      <c r="C15988" s="74">
        <f t="shared" si="124"/>
        <v>0</v>
      </c>
      <c r="D15988" s="74">
        <f t="shared" si="125"/>
        <v>0</v>
      </c>
    </row>
    <row r="15989" spans="1:4">
      <c r="A15989" s="74" t="s">
        <v>9404</v>
      </c>
      <c r="B15989" s="74" t="str">
        <f ca="1">IFERROR(__xludf.DUMMYFUNCTION("IF(REGEXMATCH(A15989,""wealth planning""),""Script 1"",""-"")"),"-")</f>
        <v>-</v>
      </c>
      <c r="C15989" s="74" t="str">
        <f t="shared" si="124"/>
        <v>Nurul Syahidah</v>
      </c>
      <c r="D15989" s="74">
        <f t="shared" si="125"/>
        <v>0</v>
      </c>
    </row>
    <row r="15990" spans="1:4">
      <c r="A15990" s="149">
        <v>45546</v>
      </c>
      <c r="B15990" s="74" t="str">
        <f ca="1">IFERROR(__xludf.DUMMYFUNCTION("IF(REGEXMATCH(A15990,""wealth planning""),""Script 1"",""-"")"),"#VALUE!")</f>
        <v>#VALUE!</v>
      </c>
      <c r="C15990" s="74" t="str">
        <f t="shared" si="124"/>
        <v>Nurul Syahidah</v>
      </c>
      <c r="D15990" s="74">
        <f t="shared" si="125"/>
        <v>0</v>
      </c>
    </row>
    <row r="15991" spans="1:4">
      <c r="A15991" s="149">
        <v>45546</v>
      </c>
      <c r="B15991" s="74" t="str">
        <f ca="1">IFERROR(__xludf.DUMMYFUNCTION("IF(REGEXMATCH(A15991,""wealth planning""),""Script 1"",""-"")"),"#VALUE!")</f>
        <v>#VALUE!</v>
      </c>
      <c r="C15991" s="149">
        <f t="shared" si="124"/>
        <v>45546</v>
      </c>
      <c r="D15991" s="74" t="str">
        <f t="shared" si="125"/>
        <v>Nurul Syahidah</v>
      </c>
    </row>
    <row r="15992" spans="1:4">
      <c r="A15992" s="74" t="s">
        <v>9405</v>
      </c>
      <c r="B15992" s="74" t="str">
        <f ca="1">IFERROR(__xludf.DUMMYFUNCTION("IF(REGEXMATCH(A15992,""wealth planning""),""Script 1"",""-"")"),"Script 1")</f>
        <v>Script 1</v>
      </c>
      <c r="C15992" s="149">
        <f t="shared" si="124"/>
        <v>45546</v>
      </c>
      <c r="D15992" s="74" t="str">
        <f t="shared" si="125"/>
        <v>Nurul Syahidah</v>
      </c>
    </row>
    <row r="15993" spans="1:4">
      <c r="A15993" s="74"/>
      <c r="B15993" s="74" t="str">
        <f ca="1">IFERROR(__xludf.DUMMYFUNCTION("IF(REGEXMATCH(A15993,""wealth planning""),""Script 1"",""-"")"),"-")</f>
        <v>-</v>
      </c>
      <c r="C15993" s="74" t="str">
        <f t="shared" si="124"/>
        <v>You: Hai assalamualaikum Syahidah,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5993" s="149">
        <f t="shared" si="125"/>
        <v>45546</v>
      </c>
    </row>
    <row r="15994" spans="1:4">
      <c r="B15994" s="74" t="str">
        <f ca="1">IFERROR(__xludf.DUMMYFUNCTION("IF(REGEXMATCH(A15994,""wealth planning""),""Script 1"",""-"")"),"-")</f>
        <v>-</v>
      </c>
      <c r="C15994" s="74">
        <f t="shared" si="124"/>
        <v>0</v>
      </c>
      <c r="D15994" s="149">
        <f t="shared" si="125"/>
        <v>45546</v>
      </c>
    </row>
    <row r="15995" spans="1:4">
      <c r="B15995" s="74" t="str">
        <f ca="1">IFERROR(__xludf.DUMMYFUNCTION("IF(REGEXMATCH(A15995,""wealth planning""),""Script 1"",""-"")"),"-")</f>
        <v>-</v>
      </c>
      <c r="C15995" s="74">
        <f t="shared" si="124"/>
        <v>0</v>
      </c>
      <c r="D15995" s="74" t="str">
        <f t="shared" si="125"/>
        <v>You: Hai assalamualaikum Syahidah,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5996" spans="1:4">
      <c r="B15996" s="74" t="str">
        <f ca="1">IFERROR(__xludf.DUMMYFUNCTION("IF(REGEXMATCH(A15996,""wealth planning""),""Script 1"",""-"")"),"-")</f>
        <v>-</v>
      </c>
      <c r="C15996" s="74">
        <f t="shared" si="124"/>
        <v>0</v>
      </c>
      <c r="D15996" s="74">
        <f t="shared" si="125"/>
        <v>0</v>
      </c>
    </row>
    <row r="15997" spans="1:4">
      <c r="A15997" s="74" t="s">
        <v>9408</v>
      </c>
      <c r="B15997" s="74" t="str">
        <f ca="1">IFERROR(__xludf.DUMMYFUNCTION("IF(REGEXMATCH(A15997,""wealth planning""),""Script 1"",""-"")"),"-")</f>
        <v>-</v>
      </c>
      <c r="C15997" s="74">
        <f t="shared" si="124"/>
        <v>0</v>
      </c>
      <c r="D15997" s="74">
        <f t="shared" si="125"/>
        <v>0</v>
      </c>
    </row>
    <row r="15998" spans="1:4">
      <c r="A15998" s="149">
        <v>45546</v>
      </c>
      <c r="B15998" s="74" t="str">
        <f ca="1">IFERROR(__xludf.DUMMYFUNCTION("IF(REGEXMATCH(A15998,""wealth planning""),""Script 1"",""-"")"),"#VALUE!")</f>
        <v>#VALUE!</v>
      </c>
      <c r="C15998" s="74" t="str">
        <f t="shared" si="124"/>
        <v>Haris Padillah Bin Haji Dan</v>
      </c>
      <c r="D15998" s="74">
        <f t="shared" si="125"/>
        <v>0</v>
      </c>
    </row>
    <row r="15999" spans="1:4">
      <c r="A15999" s="149">
        <v>45546</v>
      </c>
      <c r="B15999" s="74" t="str">
        <f ca="1">IFERROR(__xludf.DUMMYFUNCTION("IF(REGEXMATCH(A15999,""wealth planning""),""Script 1"",""-"")"),"#VALUE!")</f>
        <v>#VALUE!</v>
      </c>
      <c r="C15999" s="149">
        <f t="shared" si="124"/>
        <v>45546</v>
      </c>
      <c r="D15999" s="74">
        <f t="shared" si="125"/>
        <v>0</v>
      </c>
    </row>
    <row r="16000" spans="1:4">
      <c r="A16000" s="74" t="s">
        <v>9409</v>
      </c>
      <c r="B16000" s="74" t="str">
        <f ca="1">IFERROR(__xludf.DUMMYFUNCTION("IF(REGEXMATCH(A16000,""wealth planning""),""Script 1"",""-"")"),"Script 1")</f>
        <v>Script 1</v>
      </c>
      <c r="C16000" s="149">
        <f t="shared" si="124"/>
        <v>45546</v>
      </c>
      <c r="D16000" s="74" t="str">
        <f t="shared" si="125"/>
        <v>Haris Padillah Bin Haji Dan</v>
      </c>
    </row>
    <row r="16001" spans="1:4">
      <c r="A16001" s="74"/>
      <c r="B16001" s="74" t="str">
        <f ca="1">IFERROR(__xludf.DUMMYFUNCTION("IF(REGEXMATCH(A16001,""wealth planning""),""Script 1"",""-"")"),"-")</f>
        <v>-</v>
      </c>
      <c r="C16001" s="74" t="str">
        <f t="shared" si="124"/>
        <v>You: Hai assalamualaikum tuan Haris,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001" s="149">
        <f t="shared" si="125"/>
        <v>45546</v>
      </c>
    </row>
    <row r="16002" spans="1:4">
      <c r="B16002" s="74" t="str">
        <f ca="1">IFERROR(__xludf.DUMMYFUNCTION("IF(REGEXMATCH(A16002,""wealth planning""),""Script 1"",""-"")"),"-")</f>
        <v>-</v>
      </c>
      <c r="C16002" s="74">
        <f t="shared" si="124"/>
        <v>0</v>
      </c>
      <c r="D16002" s="149">
        <f t="shared" si="125"/>
        <v>45546</v>
      </c>
    </row>
    <row r="16003" spans="1:4">
      <c r="B16003" s="74" t="str">
        <f ca="1">IFERROR(__xludf.DUMMYFUNCTION("IF(REGEXMATCH(A16003,""wealth planning""),""Script 1"",""-"")"),"-")</f>
        <v>-</v>
      </c>
      <c r="C16003" s="74">
        <f t="shared" si="124"/>
        <v>0</v>
      </c>
      <c r="D16003" s="74" t="str">
        <f t="shared" si="125"/>
        <v>You: Hai assalamualaikum tuan Haris,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004" spans="1:4">
      <c r="B16004" s="74" t="str">
        <f ca="1">IFERROR(__xludf.DUMMYFUNCTION("IF(REGEXMATCH(A16004,""wealth planning""),""Script 1"",""-"")"),"-")</f>
        <v>-</v>
      </c>
      <c r="C16004" s="74">
        <f t="shared" si="124"/>
        <v>0</v>
      </c>
      <c r="D16004" s="74">
        <f t="shared" si="125"/>
        <v>0</v>
      </c>
    </row>
    <row r="16005" spans="1:4">
      <c r="A16005" s="74" t="s">
        <v>9412</v>
      </c>
      <c r="B16005" s="74" t="str">
        <f ca="1">IFERROR(__xludf.DUMMYFUNCTION("IF(REGEXMATCH(A16005,""wealth planning""),""Script 1"",""-"")"),"-")</f>
        <v>-</v>
      </c>
      <c r="C16005" s="74">
        <f t="shared" si="124"/>
        <v>0</v>
      </c>
      <c r="D16005" s="74">
        <f t="shared" si="125"/>
        <v>0</v>
      </c>
    </row>
    <row r="16006" spans="1:4">
      <c r="A16006" s="149">
        <v>45546</v>
      </c>
      <c r="B16006" s="74" t="str">
        <f ca="1">IFERROR(__xludf.DUMMYFUNCTION("IF(REGEXMATCH(A16006,""wealth planning""),""Script 1"",""-"")"),"#VALUE!")</f>
        <v>#VALUE!</v>
      </c>
      <c r="C16006" s="74" t="str">
        <f t="shared" si="124"/>
        <v>Nurhanna Syafiqa Norhisham</v>
      </c>
      <c r="D16006" s="74">
        <f t="shared" si="125"/>
        <v>0</v>
      </c>
    </row>
    <row r="16007" spans="1:4">
      <c r="A16007" s="149">
        <v>45546</v>
      </c>
      <c r="B16007" s="74" t="str">
        <f ca="1">IFERROR(__xludf.DUMMYFUNCTION("IF(REGEXMATCH(A16007,""wealth planning""),""Script 1"",""-"")"),"#VALUE!")</f>
        <v>#VALUE!</v>
      </c>
      <c r="C16007" s="149">
        <f t="shared" si="124"/>
        <v>45546</v>
      </c>
      <c r="D16007" s="74">
        <f t="shared" si="125"/>
        <v>0</v>
      </c>
    </row>
    <row r="16008" spans="1:4">
      <c r="A16008" s="74" t="s">
        <v>9413</v>
      </c>
      <c r="B16008" s="74" t="str">
        <f ca="1">IFERROR(__xludf.DUMMYFUNCTION("IF(REGEXMATCH(A16008,""wealth planning""),""Script 1"",""-"")"),"Script 1")</f>
        <v>Script 1</v>
      </c>
      <c r="C16008" s="149">
        <f t="shared" si="124"/>
        <v>45546</v>
      </c>
      <c r="D16008" s="74" t="str">
        <f t="shared" si="125"/>
        <v>Nurhanna Syafiqa Norhisham</v>
      </c>
    </row>
    <row r="16009" spans="1:4">
      <c r="A16009" s="74"/>
      <c r="B16009" s="74" t="str">
        <f ca="1">IFERROR(__xludf.DUMMYFUNCTION("IF(REGEXMATCH(A16009,""wealth planning""),""Script 1"",""-"")"),"-")</f>
        <v>-</v>
      </c>
      <c r="C16009" s="74" t="str">
        <f t="shared" si="124"/>
        <v>You: Hai assalamualaikum Nurhanna,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009" s="149">
        <f t="shared" si="125"/>
        <v>45546</v>
      </c>
    </row>
    <row r="16010" spans="1:4">
      <c r="B16010" s="74" t="str">
        <f ca="1">IFERROR(__xludf.DUMMYFUNCTION("IF(REGEXMATCH(A16010,""wealth planning""),""Script 1"",""-"")"),"-")</f>
        <v>-</v>
      </c>
      <c r="C16010" s="74">
        <f t="shared" si="124"/>
        <v>0</v>
      </c>
      <c r="D16010" s="149">
        <f t="shared" si="125"/>
        <v>45546</v>
      </c>
    </row>
    <row r="16011" spans="1:4">
      <c r="B16011" s="74" t="str">
        <f ca="1">IFERROR(__xludf.DUMMYFUNCTION("IF(REGEXMATCH(A16011,""wealth planning""),""Script 1"",""-"")"),"-")</f>
        <v>-</v>
      </c>
      <c r="C16011" s="74">
        <f t="shared" si="124"/>
        <v>0</v>
      </c>
      <c r="D16011" s="74" t="str">
        <f t="shared" si="125"/>
        <v>You: Hai assalamualaikum Nurhanna,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012" spans="1:4">
      <c r="A16012" s="74" t="s">
        <v>9415</v>
      </c>
      <c r="B16012" s="74" t="str">
        <f ca="1">IFERROR(__xludf.DUMMYFUNCTION("IF(REGEXMATCH(A16012,""wealth planning""),""Script 1"",""-"")"),"-")</f>
        <v>-</v>
      </c>
      <c r="C16012" s="74">
        <f t="shared" si="124"/>
        <v>0</v>
      </c>
      <c r="D16012" s="74">
        <f t="shared" si="125"/>
        <v>0</v>
      </c>
    </row>
    <row r="16013" spans="1:4">
      <c r="A16013" s="74" t="s">
        <v>9416</v>
      </c>
      <c r="B16013" s="74" t="str">
        <f ca="1">IFERROR(__xludf.DUMMYFUNCTION("IF(REGEXMATCH(A16013,""wealth planning""),""Script 1"",""-"")"),"-")</f>
        <v>-</v>
      </c>
      <c r="C16013" s="74" t="str">
        <f t="shared" si="124"/>
        <v>Hannah Syafiah RidzuanStatus is reachable</v>
      </c>
      <c r="D16013" s="74">
        <f t="shared" si="125"/>
        <v>0</v>
      </c>
    </row>
    <row r="16014" spans="1:4">
      <c r="A16014" s="149">
        <v>45546</v>
      </c>
      <c r="B16014" s="74" t="str">
        <f ca="1">IFERROR(__xludf.DUMMYFUNCTION("IF(REGEXMATCH(A16014,""wealth planning""),""Script 1"",""-"")"),"#VALUE!")</f>
        <v>#VALUE!</v>
      </c>
      <c r="C16014" s="74" t="str">
        <f t="shared" si="124"/>
        <v>Hannah Syafiah Ridzuan</v>
      </c>
      <c r="D16014" s="74">
        <f t="shared" si="125"/>
        <v>0</v>
      </c>
    </row>
    <row r="16015" spans="1:4">
      <c r="A16015" s="149">
        <v>45546</v>
      </c>
      <c r="B16015" s="74" t="str">
        <f ca="1">IFERROR(__xludf.DUMMYFUNCTION("IF(REGEXMATCH(A16015,""wealth planning""),""Script 1"",""-"")"),"#VALUE!")</f>
        <v>#VALUE!</v>
      </c>
      <c r="C16015" s="149">
        <f t="shared" si="124"/>
        <v>45546</v>
      </c>
      <c r="D16015" s="74" t="str">
        <f t="shared" si="125"/>
        <v>Hannah Syafiah RidzuanStatus is reachable</v>
      </c>
    </row>
    <row r="16016" spans="1:4">
      <c r="A16016" s="74" t="s">
        <v>7573</v>
      </c>
      <c r="B16016" s="74" t="str">
        <f ca="1">IFERROR(__xludf.DUMMYFUNCTION("IF(REGEXMATCH(A16016,""wealth planning""),""Script 1"",""-"")"),"Script 1")</f>
        <v>Script 1</v>
      </c>
      <c r="C16016" s="149">
        <f t="shared" si="124"/>
        <v>45546</v>
      </c>
      <c r="D16016" s="74" t="str">
        <f t="shared" si="125"/>
        <v>Hannah Syafiah Ridzuan</v>
      </c>
    </row>
    <row r="16017" spans="1:4">
      <c r="A16017" s="74"/>
      <c r="B16017" s="74" t="str">
        <f ca="1">IFERROR(__xludf.DUMMYFUNCTION("IF(REGEXMATCH(A16017,""wealth planning""),""Script 1"",""-"")"),"-")</f>
        <v>-</v>
      </c>
      <c r="C16017" s="74" t="str">
        <f t="shared" si="124"/>
        <v>You: Hai assalamualaikum Hannah,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017" s="149">
        <f t="shared" si="125"/>
        <v>45546</v>
      </c>
    </row>
    <row r="16018" spans="1:4">
      <c r="B16018" s="74" t="str">
        <f ca="1">IFERROR(__xludf.DUMMYFUNCTION("IF(REGEXMATCH(A16018,""wealth planning""),""Script 1"",""-"")"),"-")</f>
        <v>-</v>
      </c>
      <c r="C16018" s="74">
        <f t="shared" si="124"/>
        <v>0</v>
      </c>
      <c r="D16018" s="149">
        <f t="shared" si="125"/>
        <v>45546</v>
      </c>
    </row>
    <row r="16019" spans="1:4">
      <c r="B16019" s="74" t="str">
        <f ca="1">IFERROR(__xludf.DUMMYFUNCTION("IF(REGEXMATCH(A16019,""wealth planning""),""Script 1"",""-"")"),"-")</f>
        <v>-</v>
      </c>
      <c r="C16019" s="74">
        <f t="shared" si="124"/>
        <v>0</v>
      </c>
      <c r="D16019" s="74" t="str">
        <f t="shared" si="125"/>
        <v>You: Hai assalamualaikum Hannah,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020" spans="1:4">
      <c r="B16020" s="74" t="str">
        <f ca="1">IFERROR(__xludf.DUMMYFUNCTION("IF(REGEXMATCH(A16020,""wealth planning""),""Script 1"",""-"")"),"-")</f>
        <v>-</v>
      </c>
      <c r="C16020" s="74">
        <f t="shared" si="124"/>
        <v>0</v>
      </c>
      <c r="D16020" s="74">
        <f t="shared" si="125"/>
        <v>0</v>
      </c>
    </row>
    <row r="16021" spans="1:4">
      <c r="A16021" s="74" t="s">
        <v>9419</v>
      </c>
      <c r="B16021" s="74" t="str">
        <f ca="1">IFERROR(__xludf.DUMMYFUNCTION("IF(REGEXMATCH(A16021,""wealth planning""),""Script 1"",""-"")"),"-")</f>
        <v>-</v>
      </c>
      <c r="C16021" s="74">
        <f t="shared" si="124"/>
        <v>0</v>
      </c>
      <c r="D16021" s="74">
        <f t="shared" si="125"/>
        <v>0</v>
      </c>
    </row>
    <row r="16022" spans="1:4">
      <c r="A16022" s="149">
        <v>45546</v>
      </c>
      <c r="B16022" s="74" t="str">
        <f ca="1">IFERROR(__xludf.DUMMYFUNCTION("IF(REGEXMATCH(A16022,""wealth planning""),""Script 1"",""-"")"),"#VALUE!")</f>
        <v>#VALUE!</v>
      </c>
      <c r="C16022" s="74" t="str">
        <f t="shared" si="124"/>
        <v>Arumi Mirza Amirruddin</v>
      </c>
      <c r="D16022" s="74">
        <f t="shared" si="125"/>
        <v>0</v>
      </c>
    </row>
    <row r="16023" spans="1:4">
      <c r="A16023" s="149">
        <v>45546</v>
      </c>
      <c r="B16023" s="74" t="str">
        <f ca="1">IFERROR(__xludf.DUMMYFUNCTION("IF(REGEXMATCH(A16023,""wealth planning""),""Script 1"",""-"")"),"#VALUE!")</f>
        <v>#VALUE!</v>
      </c>
      <c r="C16023" s="149">
        <f t="shared" si="124"/>
        <v>45546</v>
      </c>
      <c r="D16023" s="74">
        <f t="shared" si="125"/>
        <v>0</v>
      </c>
    </row>
    <row r="16024" spans="1:4">
      <c r="A16024" s="74" t="s">
        <v>9420</v>
      </c>
      <c r="B16024" s="74" t="str">
        <f ca="1">IFERROR(__xludf.DUMMYFUNCTION("IF(REGEXMATCH(A16024,""wealth planning""),""Script 1"",""-"")"),"Script 1")</f>
        <v>Script 1</v>
      </c>
      <c r="C16024" s="149">
        <f t="shared" si="124"/>
        <v>45546</v>
      </c>
      <c r="D16024" s="74" t="str">
        <f t="shared" si="125"/>
        <v>Arumi Mirza Amirruddin</v>
      </c>
    </row>
    <row r="16025" spans="1:4">
      <c r="A16025" s="74"/>
      <c r="B16025" s="74" t="str">
        <f ca="1">IFERROR(__xludf.DUMMYFUNCTION("IF(REGEXMATCH(A16025,""wealth planning""),""Script 1"",""-"")"),"-")</f>
        <v>-</v>
      </c>
      <c r="C16025" s="74" t="str">
        <f t="shared" si="124"/>
        <v>You: Hai assalamualaikum Arumi,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025" s="149">
        <f t="shared" si="125"/>
        <v>45546</v>
      </c>
    </row>
    <row r="16026" spans="1:4">
      <c r="B16026" s="74" t="str">
        <f ca="1">IFERROR(__xludf.DUMMYFUNCTION("IF(REGEXMATCH(A16026,""wealth planning""),""Script 1"",""-"")"),"-")</f>
        <v>-</v>
      </c>
      <c r="C16026" s="74">
        <f t="shared" si="124"/>
        <v>0</v>
      </c>
      <c r="D16026" s="149">
        <f t="shared" si="125"/>
        <v>45546</v>
      </c>
    </row>
    <row r="16027" spans="1:4">
      <c r="B16027" s="74" t="str">
        <f ca="1">IFERROR(__xludf.DUMMYFUNCTION("IF(REGEXMATCH(A16027,""wealth planning""),""Script 1"",""-"")"),"-")</f>
        <v>-</v>
      </c>
      <c r="C16027" s="74">
        <f t="shared" si="124"/>
        <v>0</v>
      </c>
      <c r="D16027" s="74" t="str">
        <f t="shared" si="125"/>
        <v>You: Hai assalamualaikum Arumi,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028" spans="1:4">
      <c r="A16028" s="74" t="s">
        <v>9422</v>
      </c>
      <c r="B16028" s="74" t="str">
        <f ca="1">IFERROR(__xludf.DUMMYFUNCTION("IF(REGEXMATCH(A16028,""wealth planning""),""Script 1"",""-"")"),"-")</f>
        <v>-</v>
      </c>
      <c r="C16028" s="74">
        <f t="shared" si="124"/>
        <v>0</v>
      </c>
      <c r="D16028" s="74">
        <f t="shared" si="125"/>
        <v>0</v>
      </c>
    </row>
    <row r="16029" spans="1:4">
      <c r="A16029" s="74" t="s">
        <v>9423</v>
      </c>
      <c r="B16029" s="74" t="str">
        <f ca="1">IFERROR(__xludf.DUMMYFUNCTION("IF(REGEXMATCH(A16029,""wealth planning""),""Script 1"",""-"")"),"-")</f>
        <v>-</v>
      </c>
      <c r="C16029" s="74" t="str">
        <f t="shared" si="124"/>
        <v>Nurul Farahani Binti Mohamad HussinStatus is reachable</v>
      </c>
      <c r="D16029" s="74">
        <f t="shared" si="125"/>
        <v>0</v>
      </c>
    </row>
    <row r="16030" spans="1:4">
      <c r="A16030" s="149">
        <v>45546</v>
      </c>
      <c r="B16030" s="74" t="str">
        <f ca="1">IFERROR(__xludf.DUMMYFUNCTION("IF(REGEXMATCH(A16030,""wealth planning""),""Script 1"",""-"")"),"#VALUE!")</f>
        <v>#VALUE!</v>
      </c>
      <c r="C16030" s="74" t="str">
        <f t="shared" si="124"/>
        <v>Nurul Farahani Binti Mohamad Hussin</v>
      </c>
      <c r="D16030" s="74">
        <f t="shared" si="125"/>
        <v>0</v>
      </c>
    </row>
    <row r="16031" spans="1:4">
      <c r="A16031" s="149">
        <v>45546</v>
      </c>
      <c r="B16031" s="74" t="str">
        <f ca="1">IFERROR(__xludf.DUMMYFUNCTION("IF(REGEXMATCH(A16031,""wealth planning""),""Script 1"",""-"")"),"#VALUE!")</f>
        <v>#VALUE!</v>
      </c>
      <c r="C16031" s="149">
        <f t="shared" si="124"/>
        <v>45546</v>
      </c>
      <c r="D16031" s="74" t="str">
        <f t="shared" si="125"/>
        <v>Nurul Farahani Binti Mohamad HussinStatus is reachable</v>
      </c>
    </row>
    <row r="16032" spans="1:4">
      <c r="A16032" s="74" t="s">
        <v>9424</v>
      </c>
      <c r="B16032" s="74" t="str">
        <f ca="1">IFERROR(__xludf.DUMMYFUNCTION("IF(REGEXMATCH(A16032,""wealth planning""),""Script 1"",""-"")"),"Script 1")</f>
        <v>Script 1</v>
      </c>
      <c r="C16032" s="149">
        <f t="shared" si="124"/>
        <v>45546</v>
      </c>
      <c r="D16032" s="74" t="str">
        <f t="shared" si="125"/>
        <v>Nurul Farahani Binti Mohamad Hussin</v>
      </c>
    </row>
    <row r="16033" spans="1:4">
      <c r="A16033" s="74"/>
      <c r="B16033" s="74" t="str">
        <f ca="1">IFERROR(__xludf.DUMMYFUNCTION("IF(REGEXMATCH(A16033,""wealth planning""),""Script 1"",""-"")"),"-")</f>
        <v>-</v>
      </c>
      <c r="C16033" s="74" t="str">
        <f t="shared" si="124"/>
        <v>You: Hai assalamualaikum Farahani,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033" s="149">
        <f t="shared" si="125"/>
        <v>45546</v>
      </c>
    </row>
    <row r="16034" spans="1:4">
      <c r="B16034" s="74" t="str">
        <f ca="1">IFERROR(__xludf.DUMMYFUNCTION("IF(REGEXMATCH(A16034,""wealth planning""),""Script 1"",""-"")"),"-")</f>
        <v>-</v>
      </c>
      <c r="C16034" s="74">
        <f t="shared" si="124"/>
        <v>0</v>
      </c>
      <c r="D16034" s="149">
        <f t="shared" si="125"/>
        <v>45546</v>
      </c>
    </row>
    <row r="16035" spans="1:4">
      <c r="B16035" s="74" t="str">
        <f ca="1">IFERROR(__xludf.DUMMYFUNCTION("IF(REGEXMATCH(A16035,""wealth planning""),""Script 1"",""-"")"),"-")</f>
        <v>-</v>
      </c>
      <c r="C16035" s="74">
        <f t="shared" si="124"/>
        <v>0</v>
      </c>
      <c r="D16035" s="74" t="str">
        <f t="shared" si="125"/>
        <v>You: Hai assalamualaikum Farahani,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036" spans="1:4">
      <c r="A16036" s="74" t="s">
        <v>9426</v>
      </c>
      <c r="B16036" s="74" t="str">
        <f ca="1">IFERROR(__xludf.DUMMYFUNCTION("IF(REGEXMATCH(A16036,""wealth planning""),""Script 1"",""-"")"),"-")</f>
        <v>-</v>
      </c>
      <c r="C16036" s="74">
        <f t="shared" si="124"/>
        <v>0</v>
      </c>
      <c r="D16036" s="74">
        <f t="shared" si="125"/>
        <v>0</v>
      </c>
    </row>
    <row r="16037" spans="1:4">
      <c r="A16037" s="74" t="s">
        <v>9426</v>
      </c>
      <c r="B16037" s="74" t="str">
        <f ca="1">IFERROR(__xludf.DUMMYFUNCTION("IF(REGEXMATCH(A16037,""wealth planning""),""Script 1"",""-"")"),"-")</f>
        <v>-</v>
      </c>
      <c r="C16037" s="74" t="str">
        <f t="shared" si="124"/>
        <v>Nur Amira Izzaty Mohamad</v>
      </c>
      <c r="D16037" s="74">
        <f t="shared" si="125"/>
        <v>0</v>
      </c>
    </row>
    <row r="16038" spans="1:4">
      <c r="A16038" s="149">
        <v>45546</v>
      </c>
      <c r="B16038" s="74" t="str">
        <f ca="1">IFERROR(__xludf.DUMMYFUNCTION("IF(REGEXMATCH(A16038,""wealth planning""),""Script 1"",""-"")"),"#VALUE!")</f>
        <v>#VALUE!</v>
      </c>
      <c r="C16038" s="74" t="str">
        <f t="shared" si="124"/>
        <v>Nur Amira Izzaty Mohamad</v>
      </c>
      <c r="D16038" s="74">
        <f t="shared" si="125"/>
        <v>0</v>
      </c>
    </row>
    <row r="16039" spans="1:4">
      <c r="A16039" s="149">
        <v>45546</v>
      </c>
      <c r="B16039" s="74" t="str">
        <f ca="1">IFERROR(__xludf.DUMMYFUNCTION("IF(REGEXMATCH(A16039,""wealth planning""),""Script 1"",""-"")"),"#VALUE!")</f>
        <v>#VALUE!</v>
      </c>
      <c r="C16039" s="149">
        <f t="shared" si="124"/>
        <v>45546</v>
      </c>
      <c r="D16039" s="74" t="str">
        <f t="shared" si="125"/>
        <v>Nur Amira Izzaty Mohamad</v>
      </c>
    </row>
    <row r="16040" spans="1:4">
      <c r="A16040" s="74" t="s">
        <v>4362</v>
      </c>
      <c r="B16040" s="74" t="str">
        <f ca="1">IFERROR(__xludf.DUMMYFUNCTION("IF(REGEXMATCH(A16040,""wealth planning""),""Script 1"",""-"")"),"Script 1")</f>
        <v>Script 1</v>
      </c>
      <c r="C16040" s="149">
        <f t="shared" si="124"/>
        <v>45546</v>
      </c>
      <c r="D16040" s="74" t="str">
        <f t="shared" si="125"/>
        <v>Nur Amira Izzaty Mohamad</v>
      </c>
    </row>
    <row r="16041" spans="1:4">
      <c r="A16041" s="74"/>
      <c r="B16041" s="74" t="str">
        <f ca="1">IFERROR(__xludf.DUMMYFUNCTION("IF(REGEXMATCH(A16041,""wealth planning""),""Script 1"",""-"")"),"-")</f>
        <v>-</v>
      </c>
      <c r="C16041" s="74" t="str">
        <f t="shared" si="124"/>
        <v>You: Hai assalamualaikum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041" s="149">
        <f t="shared" si="125"/>
        <v>45546</v>
      </c>
    </row>
    <row r="16042" spans="1:4">
      <c r="B16042" s="74" t="str">
        <f ca="1">IFERROR(__xludf.DUMMYFUNCTION("IF(REGEXMATCH(A16042,""wealth planning""),""Script 1"",""-"")"),"-")</f>
        <v>-</v>
      </c>
      <c r="C16042" s="74">
        <f t="shared" si="124"/>
        <v>0</v>
      </c>
      <c r="D16042" s="149">
        <f t="shared" si="125"/>
        <v>45546</v>
      </c>
    </row>
    <row r="16043" spans="1:4">
      <c r="B16043" s="74" t="str">
        <f ca="1">IFERROR(__xludf.DUMMYFUNCTION("IF(REGEXMATCH(A16043,""wealth planning""),""Script 1"",""-"")"),"-")</f>
        <v>-</v>
      </c>
      <c r="C16043" s="74">
        <f t="shared" si="124"/>
        <v>0</v>
      </c>
      <c r="D16043" s="74" t="str">
        <f t="shared" si="125"/>
        <v>You: Hai assalamualaikum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044" spans="1:4">
      <c r="A16044" s="74" t="s">
        <v>9428</v>
      </c>
      <c r="B16044" s="74" t="str">
        <f ca="1">IFERROR(__xludf.DUMMYFUNCTION("IF(REGEXMATCH(A16044,""wealth planning""),""Script 1"",""-"")"),"-")</f>
        <v>-</v>
      </c>
      <c r="C16044" s="74">
        <f t="shared" si="124"/>
        <v>0</v>
      </c>
      <c r="D16044" s="74">
        <f t="shared" si="125"/>
        <v>0</v>
      </c>
    </row>
    <row r="16045" spans="1:4">
      <c r="A16045" s="74" t="s">
        <v>9429</v>
      </c>
      <c r="B16045" s="74" t="str">
        <f ca="1">IFERROR(__xludf.DUMMYFUNCTION("IF(REGEXMATCH(A16045,""wealth planning""),""Script 1"",""-"")"),"-")</f>
        <v>-</v>
      </c>
      <c r="C16045" s="74" t="str">
        <f t="shared" si="124"/>
        <v>Fauziah AfrijalStatus is reachable</v>
      </c>
      <c r="D16045" s="74">
        <f t="shared" si="125"/>
        <v>0</v>
      </c>
    </row>
    <row r="16046" spans="1:4">
      <c r="A16046" s="149">
        <v>45546</v>
      </c>
      <c r="B16046" s="74" t="str">
        <f ca="1">IFERROR(__xludf.DUMMYFUNCTION("IF(REGEXMATCH(A16046,""wealth planning""),""Script 1"",""-"")"),"#VALUE!")</f>
        <v>#VALUE!</v>
      </c>
      <c r="C16046" s="74" t="str">
        <f t="shared" si="124"/>
        <v>Fauziah Afrijal</v>
      </c>
      <c r="D16046" s="74">
        <f t="shared" si="125"/>
        <v>0</v>
      </c>
    </row>
    <row r="16047" spans="1:4">
      <c r="A16047" s="149">
        <v>45546</v>
      </c>
      <c r="B16047" s="74" t="str">
        <f ca="1">IFERROR(__xludf.DUMMYFUNCTION("IF(REGEXMATCH(A16047,""wealth planning""),""Script 1"",""-"")"),"#VALUE!")</f>
        <v>#VALUE!</v>
      </c>
      <c r="C16047" s="149">
        <f t="shared" si="124"/>
        <v>45546</v>
      </c>
      <c r="D16047" s="74" t="str">
        <f t="shared" si="125"/>
        <v>Fauziah AfrijalStatus is reachable</v>
      </c>
    </row>
    <row r="16048" spans="1:4">
      <c r="A16048" s="74" t="s">
        <v>9430</v>
      </c>
      <c r="B16048" s="74" t="str">
        <f ca="1">IFERROR(__xludf.DUMMYFUNCTION("IF(REGEXMATCH(A16048,""wealth planning""),""Script 1"",""-"")"),"Script 1")</f>
        <v>Script 1</v>
      </c>
      <c r="C16048" s="149">
        <f t="shared" si="124"/>
        <v>45546</v>
      </c>
      <c r="D16048" s="74" t="str">
        <f t="shared" si="125"/>
        <v>Fauziah Afrijal</v>
      </c>
    </row>
    <row r="16049" spans="1:4">
      <c r="A16049" s="74"/>
      <c r="B16049" s="74" t="str">
        <f ca="1">IFERROR(__xludf.DUMMYFUNCTION("IF(REGEXMATCH(A16049,""wealth planning""),""Script 1"",""-"")"),"-")</f>
        <v>-</v>
      </c>
      <c r="C16049" s="74" t="str">
        <f t="shared" si="124"/>
        <v>You: Hai assalamualaikum Fauziah,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049" s="149">
        <f t="shared" si="125"/>
        <v>45546</v>
      </c>
    </row>
    <row r="16050" spans="1:4">
      <c r="B16050" s="74" t="str">
        <f ca="1">IFERROR(__xludf.DUMMYFUNCTION("IF(REGEXMATCH(A16050,""wealth planning""),""Script 1"",""-"")"),"-")</f>
        <v>-</v>
      </c>
      <c r="C16050" s="74">
        <f t="shared" si="124"/>
        <v>0</v>
      </c>
      <c r="D16050" s="149">
        <f t="shared" si="125"/>
        <v>45546</v>
      </c>
    </row>
    <row r="16051" spans="1:4">
      <c r="B16051" s="74" t="str">
        <f ca="1">IFERROR(__xludf.DUMMYFUNCTION("IF(REGEXMATCH(A16051,""wealth planning""),""Script 1"",""-"")"),"-")</f>
        <v>-</v>
      </c>
      <c r="C16051" s="74">
        <f t="shared" si="124"/>
        <v>0</v>
      </c>
      <c r="D16051" s="74" t="str">
        <f t="shared" si="125"/>
        <v>You: Hai assalamualaikum Fauziah,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052" spans="1:4">
      <c r="A16052" s="74" t="s">
        <v>9432</v>
      </c>
      <c r="B16052" s="74" t="str">
        <f ca="1">IFERROR(__xludf.DUMMYFUNCTION("IF(REGEXMATCH(A16052,""wealth planning""),""Script 1"",""-"")"),"-")</f>
        <v>-</v>
      </c>
      <c r="C16052" s="74">
        <f t="shared" si="124"/>
        <v>0</v>
      </c>
      <c r="D16052" s="74">
        <f t="shared" si="125"/>
        <v>0</v>
      </c>
    </row>
    <row r="16053" spans="1:4">
      <c r="A16053" s="74" t="s">
        <v>9432</v>
      </c>
      <c r="B16053" s="74" t="str">
        <f ca="1">IFERROR(__xludf.DUMMYFUNCTION("IF(REGEXMATCH(A16053,""wealth planning""),""Script 1"",""-"")"),"-")</f>
        <v>-</v>
      </c>
      <c r="C16053" s="74" t="str">
        <f t="shared" si="124"/>
        <v>Anas Razali</v>
      </c>
      <c r="D16053" s="74">
        <f t="shared" si="125"/>
        <v>0</v>
      </c>
    </row>
    <row r="16054" spans="1:4">
      <c r="A16054" s="149">
        <v>45546</v>
      </c>
      <c r="B16054" s="74" t="str">
        <f ca="1">IFERROR(__xludf.DUMMYFUNCTION("IF(REGEXMATCH(A16054,""wealth planning""),""Script 1"",""-"")"),"#VALUE!")</f>
        <v>#VALUE!</v>
      </c>
      <c r="C16054" s="74" t="str">
        <f t="shared" si="124"/>
        <v>Anas Razali</v>
      </c>
      <c r="D16054" s="74">
        <f t="shared" si="125"/>
        <v>0</v>
      </c>
    </row>
    <row r="16055" spans="1:4">
      <c r="A16055" s="149">
        <v>45546</v>
      </c>
      <c r="B16055" s="74" t="str">
        <f ca="1">IFERROR(__xludf.DUMMYFUNCTION("IF(REGEXMATCH(A16055,""wealth planning""),""Script 1"",""-"")"),"#VALUE!")</f>
        <v>#VALUE!</v>
      </c>
      <c r="C16055" s="149">
        <f t="shared" si="124"/>
        <v>45546</v>
      </c>
      <c r="D16055" s="74" t="str">
        <f t="shared" si="125"/>
        <v>Anas Razali</v>
      </c>
    </row>
    <row r="16056" spans="1:4">
      <c r="A16056" s="74" t="s">
        <v>5035</v>
      </c>
      <c r="B16056" s="74" t="str">
        <f ca="1">IFERROR(__xludf.DUMMYFUNCTION("IF(REGEXMATCH(A16056,""wealth planning""),""Script 1"",""-"")"),"Script 1")</f>
        <v>Script 1</v>
      </c>
      <c r="C16056" s="149">
        <f t="shared" si="124"/>
        <v>45546</v>
      </c>
      <c r="D16056" s="74" t="str">
        <f t="shared" si="125"/>
        <v>Anas Razali</v>
      </c>
    </row>
    <row r="16057" spans="1:4">
      <c r="A16057" s="74"/>
      <c r="B16057" s="74" t="str">
        <f ca="1">IFERROR(__xludf.DUMMYFUNCTION("IF(REGEXMATCH(A16057,""wealth planning""),""Script 1"",""-"")"),"-")</f>
        <v>-</v>
      </c>
      <c r="C16057" s="74" t="str">
        <f t="shared" si="124"/>
        <v>You: Hai assalamualaikum tuan Anas,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057" s="149">
        <f t="shared" si="125"/>
        <v>45546</v>
      </c>
    </row>
    <row r="16058" spans="1:4">
      <c r="B16058" s="74" t="str">
        <f ca="1">IFERROR(__xludf.DUMMYFUNCTION("IF(REGEXMATCH(A16058,""wealth planning""),""Script 1"",""-"")"),"-")</f>
        <v>-</v>
      </c>
      <c r="C16058" s="74">
        <f t="shared" si="124"/>
        <v>0</v>
      </c>
      <c r="D16058" s="149">
        <f t="shared" si="125"/>
        <v>45546</v>
      </c>
    </row>
    <row r="16059" spans="1:4">
      <c r="B16059" s="74" t="str">
        <f ca="1">IFERROR(__xludf.DUMMYFUNCTION("IF(REGEXMATCH(A16059,""wealth planning""),""Script 1"",""-"")"),"-")</f>
        <v>-</v>
      </c>
      <c r="C16059" s="74">
        <f t="shared" si="124"/>
        <v>0</v>
      </c>
      <c r="D16059" s="74" t="str">
        <f t="shared" si="125"/>
        <v>You: Hai assalamualaikum tuan Anas,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060" spans="1:4">
      <c r="A16060" s="74"/>
      <c r="B16060" s="74" t="str">
        <f ca="1">IFERROR(__xludf.DUMMYFUNCTION("IF(REGEXMATCH(A16060,""wealth planning""),""Script 1"",""-"")"),"-")</f>
        <v>-</v>
      </c>
      <c r="C16060" s="74">
        <f t="shared" si="124"/>
        <v>0</v>
      </c>
      <c r="D16060" s="74">
        <f t="shared" si="125"/>
        <v>0</v>
      </c>
    </row>
    <row r="16061" spans="1:4">
      <c r="A16061" s="74" t="s">
        <v>3514</v>
      </c>
      <c r="B16061" s="74" t="str">
        <f ca="1">IFERROR(__xludf.DUMMYFUNCTION("IF(REGEXMATCH(A16061,""wealth planning""),""Script 1"",""-"")"),"-")</f>
        <v>-</v>
      </c>
      <c r="C16061" s="74">
        <f t="shared" si="124"/>
        <v>0</v>
      </c>
      <c r="D16061" s="74">
        <f t="shared" si="125"/>
        <v>0</v>
      </c>
    </row>
    <row r="16062" spans="1:4">
      <c r="A16062" s="149">
        <v>45546</v>
      </c>
      <c r="B16062" s="74" t="str">
        <f ca="1">IFERROR(__xludf.DUMMYFUNCTION("IF(REGEXMATCH(A16062,""wealth planning""),""Script 1"",""-"")"),"#VALUE!")</f>
        <v>#VALUE!</v>
      </c>
      <c r="C16062" s="74" t="str">
        <f t="shared" si="124"/>
        <v>Just you now</v>
      </c>
      <c r="D16062" s="74">
        <f t="shared" si="125"/>
        <v>0</v>
      </c>
    </row>
    <row r="16063" spans="1:4">
      <c r="A16063" s="149">
        <v>45546</v>
      </c>
      <c r="B16063" s="74" t="str">
        <f ca="1">IFERROR(__xludf.DUMMYFUNCTION("IF(REGEXMATCH(A16063,""wealth planning""),""Script 1"",""-"")"),"#VALUE!")</f>
        <v>#VALUE!</v>
      </c>
      <c r="C16063" s="149">
        <f t="shared" si="124"/>
        <v>45546</v>
      </c>
      <c r="D16063" s="74">
        <f t="shared" si="125"/>
        <v>0</v>
      </c>
    </row>
    <row r="16064" spans="1:4">
      <c r="A16064" s="74" t="s">
        <v>9434</v>
      </c>
      <c r="B16064" s="74" t="str">
        <f ca="1">IFERROR(__xludf.DUMMYFUNCTION("IF(REGEXMATCH(A16064,""wealth planning""),""Script 1"",""-"")"),"Script 1")</f>
        <v>Script 1</v>
      </c>
      <c r="C16064" s="149">
        <f t="shared" si="124"/>
        <v>45546</v>
      </c>
      <c r="D16064" s="74" t="str">
        <f t="shared" si="125"/>
        <v>Just you now</v>
      </c>
    </row>
    <row r="16065" spans="1:4">
      <c r="A16065" s="74"/>
      <c r="B16065" s="74" t="str">
        <f ca="1">IFERROR(__xludf.DUMMYFUNCTION("IF(REGEXMATCH(A16065,""wealth planning""),""Script 1"",""-"")"),"-")</f>
        <v>-</v>
      </c>
      <c r="C16065" s="74" t="str">
        <f t="shared" si="124"/>
        <v>You: Hai assalamualaikum Nik Nur Batrisyia,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065" s="149">
        <f t="shared" si="125"/>
        <v>45546</v>
      </c>
    </row>
    <row r="16066" spans="1:4">
      <c r="B16066" s="74" t="str">
        <f ca="1">IFERROR(__xludf.DUMMYFUNCTION("IF(REGEXMATCH(A16066,""wealth planning""),""Script 1"",""-"")"),"-")</f>
        <v>-</v>
      </c>
      <c r="C16066" s="74">
        <f t="shared" si="124"/>
        <v>0</v>
      </c>
      <c r="D16066" s="149">
        <f t="shared" si="125"/>
        <v>45546</v>
      </c>
    </row>
    <row r="16067" spans="1:4">
      <c r="B16067" s="74" t="str">
        <f ca="1">IFERROR(__xludf.DUMMYFUNCTION("IF(REGEXMATCH(A16067,""wealth planning""),""Script 1"",""-"")"),"-")</f>
        <v>-</v>
      </c>
      <c r="C16067" s="74">
        <f t="shared" si="124"/>
        <v>0</v>
      </c>
      <c r="D16067" s="74" t="str">
        <f t="shared" si="125"/>
        <v>You: Hai assalamualaikum Nik Nur Batrisyia,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068" spans="1:4">
      <c r="A16068" s="74" t="s">
        <v>9435</v>
      </c>
      <c r="B16068" s="74" t="str">
        <f ca="1">IFERROR(__xludf.DUMMYFUNCTION("IF(REGEXMATCH(A16068,""wealth planning""),""Script 1"",""-"")"),"-")</f>
        <v>-</v>
      </c>
      <c r="C16068" s="74">
        <f t="shared" si="124"/>
        <v>0</v>
      </c>
      <c r="D16068" s="74">
        <f t="shared" si="125"/>
        <v>0</v>
      </c>
    </row>
    <row r="16069" spans="1:4">
      <c r="A16069" s="74" t="s">
        <v>9435</v>
      </c>
      <c r="B16069" s="74" t="str">
        <f ca="1">IFERROR(__xludf.DUMMYFUNCTION("IF(REGEXMATCH(A16069,""wealth planning""),""Script 1"",""-"")"),"-")</f>
        <v>-</v>
      </c>
      <c r="C16069" s="74" t="str">
        <f t="shared" ref="C16069:C16323" si="126">A16068</f>
        <v>Siti M Manap</v>
      </c>
      <c r="D16069" s="74">
        <f t="shared" ref="D16069:D16323" si="127">A16066</f>
        <v>0</v>
      </c>
    </row>
    <row r="16070" spans="1:4">
      <c r="A16070" s="149">
        <v>45546</v>
      </c>
      <c r="B16070" s="74" t="str">
        <f ca="1">IFERROR(__xludf.DUMMYFUNCTION("IF(REGEXMATCH(A16070,""wealth planning""),""Script 1"",""-"")"),"#VALUE!")</f>
        <v>#VALUE!</v>
      </c>
      <c r="C16070" s="74" t="str">
        <f t="shared" si="126"/>
        <v>Siti M Manap</v>
      </c>
      <c r="D16070" s="74">
        <f t="shared" si="127"/>
        <v>0</v>
      </c>
    </row>
    <row r="16071" spans="1:4">
      <c r="A16071" s="149">
        <v>45546</v>
      </c>
      <c r="B16071" s="74" t="str">
        <f ca="1">IFERROR(__xludf.DUMMYFUNCTION("IF(REGEXMATCH(A16071,""wealth planning""),""Script 1"",""-"")"),"#VALUE!")</f>
        <v>#VALUE!</v>
      </c>
      <c r="C16071" s="149">
        <f t="shared" si="126"/>
        <v>45546</v>
      </c>
      <c r="D16071" s="74" t="str">
        <f t="shared" si="127"/>
        <v>Siti M Manap</v>
      </c>
    </row>
    <row r="16072" spans="1:4">
      <c r="A16072" s="74" t="s">
        <v>9436</v>
      </c>
      <c r="B16072" s="74" t="str">
        <f ca="1">IFERROR(__xludf.DUMMYFUNCTION("IF(REGEXMATCH(A16072,""wealth planning""),""Script 1"",""-"")"),"Script 1")</f>
        <v>Script 1</v>
      </c>
      <c r="C16072" s="149">
        <f t="shared" si="126"/>
        <v>45546</v>
      </c>
      <c r="D16072" s="74" t="str">
        <f t="shared" si="127"/>
        <v>Siti M Manap</v>
      </c>
    </row>
    <row r="16073" spans="1:4">
      <c r="A16073" s="74"/>
      <c r="B16073" s="74" t="str">
        <f ca="1">IFERROR(__xludf.DUMMYFUNCTION("IF(REGEXMATCH(A16073,""wealth planning""),""Script 1"",""-"")"),"-")</f>
        <v>-</v>
      </c>
      <c r="C16073" s="74" t="str">
        <f t="shared" si="126"/>
        <v>You: Hai assalamualaikum puan Siti,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073" s="149">
        <f t="shared" si="127"/>
        <v>45546</v>
      </c>
    </row>
    <row r="16074" spans="1:4">
      <c r="B16074" s="74" t="str">
        <f ca="1">IFERROR(__xludf.DUMMYFUNCTION("IF(REGEXMATCH(A16074,""wealth planning""),""Script 1"",""-"")"),"-")</f>
        <v>-</v>
      </c>
      <c r="C16074" s="74">
        <f t="shared" si="126"/>
        <v>0</v>
      </c>
      <c r="D16074" s="149">
        <f t="shared" si="127"/>
        <v>45546</v>
      </c>
    </row>
    <row r="16075" spans="1:4">
      <c r="B16075" s="74" t="str">
        <f ca="1">IFERROR(__xludf.DUMMYFUNCTION("IF(REGEXMATCH(A16075,""wealth planning""),""Script 1"",""-"")"),"-")</f>
        <v>-</v>
      </c>
      <c r="C16075" s="74">
        <f t="shared" si="126"/>
        <v>0</v>
      </c>
      <c r="D16075" s="74" t="str">
        <f t="shared" si="127"/>
        <v>You: Hai assalamualaikum puan Siti,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076" spans="1:4">
      <c r="A16076" s="74" t="s">
        <v>9438</v>
      </c>
      <c r="B16076" s="74" t="str">
        <f ca="1">IFERROR(__xludf.DUMMYFUNCTION("IF(REGEXMATCH(A16076,""wealth planning""),""Script 1"",""-"")"),"-")</f>
        <v>-</v>
      </c>
      <c r="C16076" s="74">
        <f t="shared" si="126"/>
        <v>0</v>
      </c>
      <c r="D16076" s="74">
        <f t="shared" si="127"/>
        <v>0</v>
      </c>
    </row>
    <row r="16077" spans="1:4">
      <c r="A16077" s="74" t="s">
        <v>9438</v>
      </c>
      <c r="B16077" s="74" t="str">
        <f ca="1">IFERROR(__xludf.DUMMYFUNCTION("IF(REGEXMATCH(A16077,""wealth planning""),""Script 1"",""-"")"),"-")</f>
        <v>-</v>
      </c>
      <c r="C16077" s="74" t="str">
        <f t="shared" si="126"/>
        <v>Farah Syafiqah</v>
      </c>
      <c r="D16077" s="74">
        <f t="shared" si="127"/>
        <v>0</v>
      </c>
    </row>
    <row r="16078" spans="1:4">
      <c r="A16078" s="149">
        <v>45546</v>
      </c>
      <c r="B16078" s="74" t="str">
        <f ca="1">IFERROR(__xludf.DUMMYFUNCTION("IF(REGEXMATCH(A16078,""wealth planning""),""Script 1"",""-"")"),"#VALUE!")</f>
        <v>#VALUE!</v>
      </c>
      <c r="C16078" s="74" t="str">
        <f t="shared" si="126"/>
        <v>Farah Syafiqah</v>
      </c>
      <c r="D16078" s="74">
        <f t="shared" si="127"/>
        <v>0</v>
      </c>
    </row>
    <row r="16079" spans="1:4">
      <c r="A16079" s="149">
        <v>45546</v>
      </c>
      <c r="B16079" s="74" t="str">
        <f ca="1">IFERROR(__xludf.DUMMYFUNCTION("IF(REGEXMATCH(A16079,""wealth planning""),""Script 1"",""-"")"),"#VALUE!")</f>
        <v>#VALUE!</v>
      </c>
      <c r="C16079" s="149">
        <f t="shared" si="126"/>
        <v>45546</v>
      </c>
      <c r="D16079" s="74" t="str">
        <f t="shared" si="127"/>
        <v>Farah Syafiqah</v>
      </c>
    </row>
    <row r="16080" spans="1:4">
      <c r="A16080" s="74" t="s">
        <v>2881</v>
      </c>
      <c r="B16080" s="74" t="str">
        <f ca="1">IFERROR(__xludf.DUMMYFUNCTION("IF(REGEXMATCH(A16080,""wealth planning""),""Script 1"",""-"")"),"Script 1")</f>
        <v>Script 1</v>
      </c>
      <c r="C16080" s="149">
        <f t="shared" si="126"/>
        <v>45546</v>
      </c>
      <c r="D16080" s="74" t="str">
        <f t="shared" si="127"/>
        <v>Farah Syafiqah</v>
      </c>
    </row>
    <row r="16081" spans="1:4">
      <c r="A16081" s="74"/>
      <c r="B16081" s="74" t="str">
        <f ca="1">IFERROR(__xludf.DUMMYFUNCTION("IF(REGEXMATCH(A16081,""wealth planning""),""Script 1"",""-"")"),"-")</f>
        <v>-</v>
      </c>
      <c r="C16081" s="74" t="str">
        <f t="shared" si="126"/>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081" s="149">
        <f t="shared" si="127"/>
        <v>45546</v>
      </c>
    </row>
    <row r="16082" spans="1:4">
      <c r="B16082" s="74" t="str">
        <f ca="1">IFERROR(__xludf.DUMMYFUNCTION("IF(REGEXMATCH(A16082,""wealth planning""),""Script 1"",""-"")"),"-")</f>
        <v>-</v>
      </c>
      <c r="C16082" s="74">
        <f t="shared" si="126"/>
        <v>0</v>
      </c>
      <c r="D16082" s="149">
        <f t="shared" si="127"/>
        <v>45546</v>
      </c>
    </row>
    <row r="16083" spans="1:4">
      <c r="B16083" s="74" t="str">
        <f ca="1">IFERROR(__xludf.DUMMYFUNCTION("IF(REGEXMATCH(A16083,""wealth planning""),""Script 1"",""-"")"),"-")</f>
        <v>-</v>
      </c>
      <c r="C16083" s="74">
        <f t="shared" si="126"/>
        <v>0</v>
      </c>
      <c r="D16083" s="74" t="str">
        <f t="shared" si="127"/>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084" spans="1:4">
      <c r="B16084" s="74" t="str">
        <f ca="1">IFERROR(__xludf.DUMMYFUNCTION("IF(REGEXMATCH(A16084,""wealth planning""),""Script 1"",""-"")"),"-")</f>
        <v>-</v>
      </c>
      <c r="C16084" s="74">
        <f t="shared" si="126"/>
        <v>0</v>
      </c>
      <c r="D16084" s="74">
        <f t="shared" si="127"/>
        <v>0</v>
      </c>
    </row>
    <row r="16085" spans="1:4">
      <c r="A16085" s="74" t="s">
        <v>9441</v>
      </c>
      <c r="B16085" s="74" t="str">
        <f ca="1">IFERROR(__xludf.DUMMYFUNCTION("IF(REGEXMATCH(A16085,""wealth planning""),""Script 1"",""-"")"),"-")</f>
        <v>-</v>
      </c>
      <c r="C16085" s="74">
        <f t="shared" si="126"/>
        <v>0</v>
      </c>
      <c r="D16085" s="74">
        <f t="shared" si="127"/>
        <v>0</v>
      </c>
    </row>
    <row r="16086" spans="1:4">
      <c r="A16086" s="149">
        <v>45546</v>
      </c>
      <c r="B16086" s="74" t="str">
        <f ca="1">IFERROR(__xludf.DUMMYFUNCTION("IF(REGEXMATCH(A16086,""wealth planning""),""Script 1"",""-"")"),"#VALUE!")</f>
        <v>#VALUE!</v>
      </c>
      <c r="C16086" s="74" t="str">
        <f t="shared" si="126"/>
        <v>Zuraida Idrus</v>
      </c>
      <c r="D16086" s="74">
        <f t="shared" si="127"/>
        <v>0</v>
      </c>
    </row>
    <row r="16087" spans="1:4">
      <c r="A16087" s="149">
        <v>45546</v>
      </c>
      <c r="B16087" s="74" t="str">
        <f ca="1">IFERROR(__xludf.DUMMYFUNCTION("IF(REGEXMATCH(A16087,""wealth planning""),""Script 1"",""-"")"),"#VALUE!")</f>
        <v>#VALUE!</v>
      </c>
      <c r="C16087" s="149">
        <f t="shared" si="126"/>
        <v>45546</v>
      </c>
      <c r="D16087" s="74">
        <f t="shared" si="127"/>
        <v>0</v>
      </c>
    </row>
    <row r="16088" spans="1:4">
      <c r="A16088" s="74" t="s">
        <v>9442</v>
      </c>
      <c r="B16088" s="74" t="str">
        <f ca="1">IFERROR(__xludf.DUMMYFUNCTION("IF(REGEXMATCH(A16088,""wealth planning""),""Script 1"",""-"")"),"Script 1")</f>
        <v>Script 1</v>
      </c>
      <c r="C16088" s="149">
        <f t="shared" si="126"/>
        <v>45546</v>
      </c>
      <c r="D16088" s="74" t="str">
        <f t="shared" si="127"/>
        <v>Zuraida Idrus</v>
      </c>
    </row>
    <row r="16089" spans="1:4">
      <c r="A16089" s="74"/>
      <c r="B16089" s="74" t="str">
        <f ca="1">IFERROR(__xludf.DUMMYFUNCTION("IF(REGEXMATCH(A16089,""wealth planning""),""Script 1"",""-"")"),"-")</f>
        <v>-</v>
      </c>
      <c r="C16089" s="74" t="str">
        <f t="shared" si="126"/>
        <v>You: Hai assalamualaikum Zuraida,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089" s="149">
        <f t="shared" si="127"/>
        <v>45546</v>
      </c>
    </row>
    <row r="16090" spans="1:4">
      <c r="B16090" s="74" t="str">
        <f ca="1">IFERROR(__xludf.DUMMYFUNCTION("IF(REGEXMATCH(A16090,""wealth planning""),""Script 1"",""-"")"),"-")</f>
        <v>-</v>
      </c>
      <c r="C16090" s="74">
        <f t="shared" si="126"/>
        <v>0</v>
      </c>
      <c r="D16090" s="149">
        <f t="shared" si="127"/>
        <v>45546</v>
      </c>
    </row>
    <row r="16091" spans="1:4">
      <c r="B16091" s="74" t="str">
        <f ca="1">IFERROR(__xludf.DUMMYFUNCTION("IF(REGEXMATCH(A16091,""wealth planning""),""Script 1"",""-"")"),"-")</f>
        <v>-</v>
      </c>
      <c r="C16091" s="74">
        <f t="shared" si="126"/>
        <v>0</v>
      </c>
      <c r="D16091" s="74" t="str">
        <f t="shared" si="127"/>
        <v>You: Hai assalamualaikum Zuraida,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092" spans="1:4">
      <c r="A16092" s="74" t="s">
        <v>9444</v>
      </c>
      <c r="B16092" s="74" t="str">
        <f ca="1">IFERROR(__xludf.DUMMYFUNCTION("IF(REGEXMATCH(A16092,""wealth planning""),""Script 1"",""-"")"),"-")</f>
        <v>-</v>
      </c>
      <c r="C16092" s="74">
        <f t="shared" si="126"/>
        <v>0</v>
      </c>
      <c r="D16092" s="74">
        <f t="shared" si="127"/>
        <v>0</v>
      </c>
    </row>
    <row r="16093" spans="1:4">
      <c r="A16093" s="74" t="s">
        <v>9445</v>
      </c>
      <c r="B16093" s="74" t="str">
        <f ca="1">IFERROR(__xludf.DUMMYFUNCTION("IF(REGEXMATCH(A16093,""wealth planning""),""Script 1"",""-"")"),"-")</f>
        <v>-</v>
      </c>
      <c r="C16093" s="74" t="str">
        <f t="shared" si="126"/>
        <v>Ts.Mohd Izham HarunStatus is reachable</v>
      </c>
      <c r="D16093" s="74">
        <f t="shared" si="127"/>
        <v>0</v>
      </c>
    </row>
    <row r="16094" spans="1:4">
      <c r="A16094" s="149">
        <v>45546</v>
      </c>
      <c r="B16094" s="74" t="str">
        <f ca="1">IFERROR(__xludf.DUMMYFUNCTION("IF(REGEXMATCH(A16094,""wealth planning""),""Script 1"",""-"")"),"#VALUE!")</f>
        <v>#VALUE!</v>
      </c>
      <c r="C16094" s="74" t="str">
        <f t="shared" si="126"/>
        <v>Ts.Mohd Izham Harun</v>
      </c>
      <c r="D16094" s="74">
        <f t="shared" si="127"/>
        <v>0</v>
      </c>
    </row>
    <row r="16095" spans="1:4">
      <c r="A16095" s="149">
        <v>45546</v>
      </c>
      <c r="B16095" s="74" t="str">
        <f ca="1">IFERROR(__xludf.DUMMYFUNCTION("IF(REGEXMATCH(A16095,""wealth planning""),""Script 1"",""-"")"),"#VALUE!")</f>
        <v>#VALUE!</v>
      </c>
      <c r="C16095" s="149">
        <f t="shared" si="126"/>
        <v>45546</v>
      </c>
      <c r="D16095" s="74" t="str">
        <f t="shared" si="127"/>
        <v>Ts.Mohd Izham HarunStatus is reachable</v>
      </c>
    </row>
    <row r="16096" spans="1:4">
      <c r="A16096" s="74" t="s">
        <v>9446</v>
      </c>
      <c r="B16096" s="74" t="str">
        <f ca="1">IFERROR(__xludf.DUMMYFUNCTION("IF(REGEXMATCH(A16096,""wealth planning""),""Script 1"",""-"")"),"Script 1")</f>
        <v>Script 1</v>
      </c>
      <c r="C16096" s="149">
        <f t="shared" si="126"/>
        <v>45546</v>
      </c>
      <c r="D16096" s="74" t="str">
        <f t="shared" si="127"/>
        <v>Ts.Mohd Izham Harun</v>
      </c>
    </row>
    <row r="16097" spans="1:4">
      <c r="A16097" s="74"/>
      <c r="B16097" s="74" t="str">
        <f ca="1">IFERROR(__xludf.DUMMYFUNCTION("IF(REGEXMATCH(A16097,""wealth planning""),""Script 1"",""-"")"),"-")</f>
        <v>-</v>
      </c>
      <c r="C16097" s="74" t="str">
        <f t="shared" si="126"/>
        <v>You: Hai assalamualaikum tuan Izham,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097" s="149">
        <f t="shared" si="127"/>
        <v>45546</v>
      </c>
    </row>
    <row r="16098" spans="1:4">
      <c r="B16098" s="74" t="str">
        <f ca="1">IFERROR(__xludf.DUMMYFUNCTION("IF(REGEXMATCH(A16098,""wealth planning""),""Script 1"",""-"")"),"-")</f>
        <v>-</v>
      </c>
      <c r="C16098" s="74">
        <f t="shared" si="126"/>
        <v>0</v>
      </c>
      <c r="D16098" s="149">
        <f t="shared" si="127"/>
        <v>45546</v>
      </c>
    </row>
    <row r="16099" spans="1:4">
      <c r="B16099" s="74" t="str">
        <f ca="1">IFERROR(__xludf.DUMMYFUNCTION("IF(REGEXMATCH(A16099,""wealth planning""),""Script 1"",""-"")"),"-")</f>
        <v>-</v>
      </c>
      <c r="C16099" s="74">
        <f t="shared" si="126"/>
        <v>0</v>
      </c>
      <c r="D16099" s="74" t="str">
        <f t="shared" si="127"/>
        <v>You: Hai assalamualaikum tuan Izham,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100" spans="1:4">
      <c r="A16100" s="74" t="s">
        <v>9448</v>
      </c>
      <c r="B16100" s="74" t="str">
        <f ca="1">IFERROR(__xludf.DUMMYFUNCTION("IF(REGEXMATCH(A16100,""wealth planning""),""Script 1"",""-"")"),"-")</f>
        <v>-</v>
      </c>
      <c r="C16100" s="74">
        <f t="shared" si="126"/>
        <v>0</v>
      </c>
      <c r="D16100" s="74">
        <f t="shared" si="127"/>
        <v>0</v>
      </c>
    </row>
    <row r="16101" spans="1:4">
      <c r="A16101" s="74" t="s">
        <v>9448</v>
      </c>
      <c r="B16101" s="74" t="str">
        <f ca="1">IFERROR(__xludf.DUMMYFUNCTION("IF(REGEXMATCH(A16101,""wealth planning""),""Script 1"",""-"")"),"-")</f>
        <v>-</v>
      </c>
      <c r="C16101" s="74" t="str">
        <f t="shared" si="126"/>
        <v>Shahmie Haziq</v>
      </c>
      <c r="D16101" s="74">
        <f t="shared" si="127"/>
        <v>0</v>
      </c>
    </row>
    <row r="16102" spans="1:4">
      <c r="A16102" s="149">
        <v>45546</v>
      </c>
      <c r="B16102" s="74" t="str">
        <f ca="1">IFERROR(__xludf.DUMMYFUNCTION("IF(REGEXMATCH(A16102,""wealth planning""),""Script 1"",""-"")"),"#VALUE!")</f>
        <v>#VALUE!</v>
      </c>
      <c r="C16102" s="74" t="str">
        <f t="shared" si="126"/>
        <v>Shahmie Haziq</v>
      </c>
      <c r="D16102" s="74">
        <f t="shared" si="127"/>
        <v>0</v>
      </c>
    </row>
    <row r="16103" spans="1:4">
      <c r="A16103" s="149">
        <v>45546</v>
      </c>
      <c r="B16103" s="74" t="str">
        <f ca="1">IFERROR(__xludf.DUMMYFUNCTION("IF(REGEXMATCH(A16103,""wealth planning""),""Script 1"",""-"")"),"#VALUE!")</f>
        <v>#VALUE!</v>
      </c>
      <c r="C16103" s="149">
        <f t="shared" si="126"/>
        <v>45546</v>
      </c>
      <c r="D16103" s="74" t="str">
        <f t="shared" si="127"/>
        <v>Shahmie Haziq</v>
      </c>
    </row>
    <row r="16104" spans="1:4">
      <c r="A16104" s="74" t="s">
        <v>9449</v>
      </c>
      <c r="B16104" s="74" t="str">
        <f ca="1">IFERROR(__xludf.DUMMYFUNCTION("IF(REGEXMATCH(A16104,""wealth planning""),""Script 1"",""-"")"),"Script 1")</f>
        <v>Script 1</v>
      </c>
      <c r="C16104" s="149">
        <f t="shared" si="126"/>
        <v>45546</v>
      </c>
      <c r="D16104" s="74" t="str">
        <f t="shared" si="127"/>
        <v>Shahmie Haziq</v>
      </c>
    </row>
    <row r="16105" spans="1:4">
      <c r="A16105" s="74"/>
      <c r="B16105" s="74" t="str">
        <f ca="1">IFERROR(__xludf.DUMMYFUNCTION("IF(REGEXMATCH(A16105,""wealth planning""),""Script 1"",""-"")"),"-")</f>
        <v>-</v>
      </c>
      <c r="C16105" s="74" t="str">
        <f t="shared" si="126"/>
        <v>You: Hai assalamualaikum Shahmie,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105" s="149">
        <f t="shared" si="127"/>
        <v>45546</v>
      </c>
    </row>
    <row r="16106" spans="1:4">
      <c r="B16106" s="74" t="str">
        <f ca="1">IFERROR(__xludf.DUMMYFUNCTION("IF(REGEXMATCH(A16106,""wealth planning""),""Script 1"",""-"")"),"-")</f>
        <v>-</v>
      </c>
      <c r="C16106" s="74">
        <f t="shared" si="126"/>
        <v>0</v>
      </c>
      <c r="D16106" s="149">
        <f t="shared" si="127"/>
        <v>45546</v>
      </c>
    </row>
    <row r="16107" spans="1:4">
      <c r="B16107" s="74" t="str">
        <f ca="1">IFERROR(__xludf.DUMMYFUNCTION("IF(REGEXMATCH(A16107,""wealth planning""),""Script 1"",""-"")"),"-")</f>
        <v>-</v>
      </c>
      <c r="C16107" s="74">
        <f t="shared" si="126"/>
        <v>0</v>
      </c>
      <c r="D16107" s="74" t="str">
        <f t="shared" si="127"/>
        <v>You: Hai assalamualaikum Shahmie,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108" spans="1:4">
      <c r="A16108" s="74" t="s">
        <v>9451</v>
      </c>
      <c r="B16108" s="74" t="str">
        <f ca="1">IFERROR(__xludf.DUMMYFUNCTION("IF(REGEXMATCH(A16108,""wealth planning""),""Script 1"",""-"")"),"-")</f>
        <v>-</v>
      </c>
      <c r="C16108" s="74">
        <f t="shared" si="126"/>
        <v>0</v>
      </c>
      <c r="D16108" s="74">
        <f t="shared" si="127"/>
        <v>0</v>
      </c>
    </row>
    <row r="16109" spans="1:4">
      <c r="A16109" s="74" t="s">
        <v>9452</v>
      </c>
      <c r="B16109" s="74" t="str">
        <f ca="1">IFERROR(__xludf.DUMMYFUNCTION("IF(REGEXMATCH(A16109,""wealth planning""),""Script 1"",""-"")"),"-")</f>
        <v>-</v>
      </c>
      <c r="C16109" s="74" t="str">
        <f t="shared" si="126"/>
        <v>Nurul Fatin NadiahStatus is reachable</v>
      </c>
      <c r="D16109" s="74">
        <f t="shared" si="127"/>
        <v>0</v>
      </c>
    </row>
    <row r="16110" spans="1:4">
      <c r="A16110" s="149">
        <v>45546</v>
      </c>
      <c r="B16110" s="74" t="str">
        <f ca="1">IFERROR(__xludf.DUMMYFUNCTION("IF(REGEXMATCH(A16110,""wealth planning""),""Script 1"",""-"")"),"#VALUE!")</f>
        <v>#VALUE!</v>
      </c>
      <c r="C16110" s="74" t="str">
        <f t="shared" si="126"/>
        <v>Nurul Fatin Nadiah</v>
      </c>
      <c r="D16110" s="74">
        <f t="shared" si="127"/>
        <v>0</v>
      </c>
    </row>
    <row r="16111" spans="1:4">
      <c r="A16111" s="149">
        <v>45546</v>
      </c>
      <c r="B16111" s="74" t="str">
        <f ca="1">IFERROR(__xludf.DUMMYFUNCTION("IF(REGEXMATCH(A16111,""wealth planning""),""Script 1"",""-"")"),"#VALUE!")</f>
        <v>#VALUE!</v>
      </c>
      <c r="C16111" s="149">
        <f t="shared" si="126"/>
        <v>45546</v>
      </c>
      <c r="D16111" s="74" t="str">
        <f t="shared" si="127"/>
        <v>Nurul Fatin NadiahStatus is reachable</v>
      </c>
    </row>
    <row r="16112" spans="1:4">
      <c r="A16112" s="74" t="s">
        <v>3004</v>
      </c>
      <c r="B16112" s="74" t="str">
        <f ca="1">IFERROR(__xludf.DUMMYFUNCTION("IF(REGEXMATCH(A16112,""wealth planning""),""Script 1"",""-"")"),"Script 1")</f>
        <v>Script 1</v>
      </c>
      <c r="C16112" s="149">
        <f t="shared" si="126"/>
        <v>45546</v>
      </c>
      <c r="D16112" s="74" t="str">
        <f t="shared" si="127"/>
        <v>Nurul Fatin Nadiah</v>
      </c>
    </row>
    <row r="16113" spans="1:4">
      <c r="A16113" s="74"/>
      <c r="B16113" s="74" t="str">
        <f ca="1">IFERROR(__xludf.DUMMYFUNCTION("IF(REGEXMATCH(A16113,""wealth planning""),""Script 1"",""-"")"),"-")</f>
        <v>-</v>
      </c>
      <c r="C16113" s="74" t="str">
        <f t="shared" si="126"/>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113" s="149">
        <f t="shared" si="127"/>
        <v>45546</v>
      </c>
    </row>
    <row r="16114" spans="1:4">
      <c r="B16114" s="74" t="str">
        <f ca="1">IFERROR(__xludf.DUMMYFUNCTION("IF(REGEXMATCH(A16114,""wealth planning""),""Script 1"",""-"")"),"-")</f>
        <v>-</v>
      </c>
      <c r="C16114" s="74">
        <f t="shared" si="126"/>
        <v>0</v>
      </c>
      <c r="D16114" s="149">
        <f t="shared" si="127"/>
        <v>45546</v>
      </c>
    </row>
    <row r="16115" spans="1:4">
      <c r="B16115" s="74" t="str">
        <f ca="1">IFERROR(__xludf.DUMMYFUNCTION("IF(REGEXMATCH(A16115,""wealth planning""),""Script 1"",""-"")"),"-")</f>
        <v>-</v>
      </c>
      <c r="C16115" s="74">
        <f t="shared" si="126"/>
        <v>0</v>
      </c>
      <c r="D16115" s="74" t="str">
        <f t="shared" si="127"/>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116" spans="1:4">
      <c r="B16116" s="74" t="str">
        <f ca="1">IFERROR(__xludf.DUMMYFUNCTION("IF(REGEXMATCH(A16116,""wealth planning""),""Script 1"",""-"")"),"-")</f>
        <v>-</v>
      </c>
      <c r="C16116" s="74">
        <f t="shared" si="126"/>
        <v>0</v>
      </c>
      <c r="D16116" s="74">
        <f t="shared" si="127"/>
        <v>0</v>
      </c>
    </row>
    <row r="16117" spans="1:4">
      <c r="A16117" s="74" t="s">
        <v>9455</v>
      </c>
      <c r="B16117" s="74" t="str">
        <f ca="1">IFERROR(__xludf.DUMMYFUNCTION("IF(REGEXMATCH(A16117,""wealth planning""),""Script 1"",""-"")"),"-")</f>
        <v>-</v>
      </c>
      <c r="C16117" s="74">
        <f t="shared" si="126"/>
        <v>0</v>
      </c>
      <c r="D16117" s="74">
        <f t="shared" si="127"/>
        <v>0</v>
      </c>
    </row>
    <row r="16118" spans="1:4">
      <c r="A16118" s="149">
        <v>45546</v>
      </c>
      <c r="B16118" s="74" t="str">
        <f ca="1">IFERROR(__xludf.DUMMYFUNCTION("IF(REGEXMATCH(A16118,""wealth planning""),""Script 1"",""-"")"),"#VALUE!")</f>
        <v>#VALUE!</v>
      </c>
      <c r="C16118" s="74" t="str">
        <f t="shared" si="126"/>
        <v>MUHAMMAD NUR FARHAN NASIR ALI</v>
      </c>
      <c r="D16118" s="74">
        <f t="shared" si="127"/>
        <v>0</v>
      </c>
    </row>
    <row r="16119" spans="1:4">
      <c r="A16119" s="149">
        <v>45546</v>
      </c>
      <c r="B16119" s="74" t="str">
        <f ca="1">IFERROR(__xludf.DUMMYFUNCTION("IF(REGEXMATCH(A16119,""wealth planning""),""Script 1"",""-"")"),"#VALUE!")</f>
        <v>#VALUE!</v>
      </c>
      <c r="C16119" s="149">
        <f t="shared" si="126"/>
        <v>45546</v>
      </c>
      <c r="D16119" s="74">
        <f t="shared" si="127"/>
        <v>0</v>
      </c>
    </row>
    <row r="16120" spans="1:4">
      <c r="A16120" s="74" t="s">
        <v>4368</v>
      </c>
      <c r="B16120" s="74" t="str">
        <f ca="1">IFERROR(__xludf.DUMMYFUNCTION("IF(REGEXMATCH(A16120,""wealth planning""),""Script 1"",""-"")"),"Script 1")</f>
        <v>Script 1</v>
      </c>
      <c r="C16120" s="149">
        <f t="shared" si="126"/>
        <v>45546</v>
      </c>
      <c r="D16120" s="74" t="str">
        <f t="shared" si="127"/>
        <v>MUHAMMAD NUR FARHAN NASIR ALI</v>
      </c>
    </row>
    <row r="16121" spans="1:4">
      <c r="A16121" s="74"/>
      <c r="B16121" s="74" t="str">
        <f ca="1">IFERROR(__xludf.DUMMYFUNCTION("IF(REGEXMATCH(A16121,""wealth planning""),""Script 1"",""-"")"),"-")</f>
        <v>-</v>
      </c>
      <c r="C16121" s="74" t="str">
        <f t="shared" si="126"/>
        <v>You: Hai assalamualaikum Farhan,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121" s="149">
        <f t="shared" si="127"/>
        <v>45546</v>
      </c>
    </row>
    <row r="16122" spans="1:4">
      <c r="B16122" s="74" t="str">
        <f ca="1">IFERROR(__xludf.DUMMYFUNCTION("IF(REGEXMATCH(A16122,""wealth planning""),""Script 1"",""-"")"),"-")</f>
        <v>-</v>
      </c>
      <c r="C16122" s="74">
        <f t="shared" si="126"/>
        <v>0</v>
      </c>
      <c r="D16122" s="149">
        <f t="shared" si="127"/>
        <v>45546</v>
      </c>
    </row>
    <row r="16123" spans="1:4">
      <c r="B16123" s="74" t="str">
        <f ca="1">IFERROR(__xludf.DUMMYFUNCTION("IF(REGEXMATCH(A16123,""wealth planning""),""Script 1"",""-"")"),"-")</f>
        <v>-</v>
      </c>
      <c r="C16123" s="74">
        <f t="shared" si="126"/>
        <v>0</v>
      </c>
      <c r="D16123" s="74" t="str">
        <f t="shared" si="127"/>
        <v>You: Hai assalamualaikum Farhan,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124" spans="1:4">
      <c r="A16124" s="74" t="s">
        <v>9457</v>
      </c>
      <c r="B16124" s="74" t="str">
        <f ca="1">IFERROR(__xludf.DUMMYFUNCTION("IF(REGEXMATCH(A16124,""wealth planning""),""Script 1"",""-"")"),"-")</f>
        <v>-</v>
      </c>
      <c r="C16124" s="74">
        <f t="shared" si="126"/>
        <v>0</v>
      </c>
      <c r="D16124" s="74">
        <f t="shared" si="127"/>
        <v>0</v>
      </c>
    </row>
    <row r="16125" spans="1:4">
      <c r="A16125" s="74" t="s">
        <v>9458</v>
      </c>
      <c r="B16125" s="74" t="str">
        <f ca="1">IFERROR(__xludf.DUMMYFUNCTION("IF(REGEXMATCH(A16125,""wealth planning""),""Script 1"",""-"")"),"-")</f>
        <v>-</v>
      </c>
      <c r="C16125" s="74" t="str">
        <f t="shared" si="126"/>
        <v>Syahir YusriStatus is reachable</v>
      </c>
      <c r="D16125" s="74">
        <f t="shared" si="127"/>
        <v>0</v>
      </c>
    </row>
    <row r="16126" spans="1:4">
      <c r="A16126" s="149">
        <v>45546</v>
      </c>
      <c r="B16126" s="74" t="str">
        <f ca="1">IFERROR(__xludf.DUMMYFUNCTION("IF(REGEXMATCH(A16126,""wealth planning""),""Script 1"",""-"")"),"#VALUE!")</f>
        <v>#VALUE!</v>
      </c>
      <c r="C16126" s="74" t="str">
        <f t="shared" si="126"/>
        <v>Syahir Yusri</v>
      </c>
      <c r="D16126" s="74">
        <f t="shared" si="127"/>
        <v>0</v>
      </c>
    </row>
    <row r="16127" spans="1:4">
      <c r="A16127" s="149">
        <v>45546</v>
      </c>
      <c r="B16127" s="74" t="str">
        <f ca="1">IFERROR(__xludf.DUMMYFUNCTION("IF(REGEXMATCH(A16127,""wealth planning""),""Script 1"",""-"")"),"#VALUE!")</f>
        <v>#VALUE!</v>
      </c>
      <c r="C16127" s="149">
        <f t="shared" si="126"/>
        <v>45546</v>
      </c>
      <c r="D16127" s="74" t="str">
        <f t="shared" si="127"/>
        <v>Syahir YusriStatus is reachable</v>
      </c>
    </row>
    <row r="16128" spans="1:4">
      <c r="A16128" s="74" t="s">
        <v>9459</v>
      </c>
      <c r="B16128" s="74" t="str">
        <f ca="1">IFERROR(__xludf.DUMMYFUNCTION("IF(REGEXMATCH(A16128,""wealth planning""),""Script 1"",""-"")"),"Script 1")</f>
        <v>Script 1</v>
      </c>
      <c r="C16128" s="149">
        <f t="shared" si="126"/>
        <v>45546</v>
      </c>
      <c r="D16128" s="74" t="str">
        <f t="shared" si="127"/>
        <v>Syahir Yusri</v>
      </c>
    </row>
    <row r="16129" spans="1:4">
      <c r="A16129" s="74"/>
      <c r="B16129" s="74" t="str">
        <f ca="1">IFERROR(__xludf.DUMMYFUNCTION("IF(REGEXMATCH(A16129,""wealth planning""),""Script 1"",""-"")"),"-")</f>
        <v>-</v>
      </c>
      <c r="C16129" s="74" t="str">
        <f t="shared" si="126"/>
        <v>You: Hai assalamualaikum Syahir,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129" s="149">
        <f t="shared" si="127"/>
        <v>45546</v>
      </c>
    </row>
    <row r="16130" spans="1:4">
      <c r="B16130" s="74" t="str">
        <f ca="1">IFERROR(__xludf.DUMMYFUNCTION("IF(REGEXMATCH(A16130,""wealth planning""),""Script 1"",""-"")"),"-")</f>
        <v>-</v>
      </c>
      <c r="C16130" s="74">
        <f t="shared" si="126"/>
        <v>0</v>
      </c>
      <c r="D16130" s="149">
        <f t="shared" si="127"/>
        <v>45546</v>
      </c>
    </row>
    <row r="16131" spans="1:4">
      <c r="B16131" s="74" t="str">
        <f ca="1">IFERROR(__xludf.DUMMYFUNCTION("IF(REGEXMATCH(A16131,""wealth planning""),""Script 1"",""-"")"),"-")</f>
        <v>-</v>
      </c>
      <c r="C16131" s="74">
        <f t="shared" si="126"/>
        <v>0</v>
      </c>
      <c r="D16131" s="74" t="str">
        <f t="shared" si="127"/>
        <v>You: Hai assalamualaikum Syahir,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132" spans="1:4">
      <c r="A16132" s="74" t="s">
        <v>9461</v>
      </c>
      <c r="B16132" s="74" t="str">
        <f ca="1">IFERROR(__xludf.DUMMYFUNCTION("IF(REGEXMATCH(A16132,""wealth planning""),""Script 1"",""-"")"),"-")</f>
        <v>-</v>
      </c>
      <c r="C16132" s="74">
        <f t="shared" si="126"/>
        <v>0</v>
      </c>
      <c r="D16132" s="74">
        <f t="shared" si="127"/>
        <v>0</v>
      </c>
    </row>
    <row r="16133" spans="1:4">
      <c r="A16133" s="74" t="s">
        <v>9462</v>
      </c>
      <c r="B16133" s="74" t="str">
        <f ca="1">IFERROR(__xludf.DUMMYFUNCTION("IF(REGEXMATCH(A16133,""wealth planning""),""Script 1"",""-"")"),"-")</f>
        <v>-</v>
      </c>
      <c r="C16133" s="74" t="str">
        <f t="shared" si="126"/>
        <v>Nurin SyazwinaStatus is reachable</v>
      </c>
      <c r="D16133" s="74">
        <f t="shared" si="127"/>
        <v>0</v>
      </c>
    </row>
    <row r="16134" spans="1:4">
      <c r="A16134" s="149">
        <v>45546</v>
      </c>
      <c r="B16134" s="74" t="str">
        <f ca="1">IFERROR(__xludf.DUMMYFUNCTION("IF(REGEXMATCH(A16134,""wealth planning""),""Script 1"",""-"")"),"#VALUE!")</f>
        <v>#VALUE!</v>
      </c>
      <c r="C16134" s="74" t="str">
        <f t="shared" si="126"/>
        <v>Nurin Syazwina</v>
      </c>
      <c r="D16134" s="74">
        <f t="shared" si="127"/>
        <v>0</v>
      </c>
    </row>
    <row r="16135" spans="1:4">
      <c r="A16135" s="149">
        <v>45546</v>
      </c>
      <c r="B16135" s="74" t="str">
        <f ca="1">IFERROR(__xludf.DUMMYFUNCTION("IF(REGEXMATCH(A16135,""wealth planning""),""Script 1"",""-"")"),"#VALUE!")</f>
        <v>#VALUE!</v>
      </c>
      <c r="C16135" s="149">
        <f t="shared" si="126"/>
        <v>45546</v>
      </c>
      <c r="D16135" s="74" t="str">
        <f t="shared" si="127"/>
        <v>Nurin SyazwinaStatus is reachable</v>
      </c>
    </row>
    <row r="16136" spans="1:4">
      <c r="A16136" s="74" t="s">
        <v>3306</v>
      </c>
      <c r="B16136" s="74" t="str">
        <f ca="1">IFERROR(__xludf.DUMMYFUNCTION("IF(REGEXMATCH(A16136,""wealth planning""),""Script 1"",""-"")"),"Script 1")</f>
        <v>Script 1</v>
      </c>
      <c r="C16136" s="149">
        <f t="shared" si="126"/>
        <v>45546</v>
      </c>
      <c r="D16136" s="74" t="str">
        <f t="shared" si="127"/>
        <v>Nurin Syazwina</v>
      </c>
    </row>
    <row r="16137" spans="1:4">
      <c r="A16137" s="74"/>
      <c r="B16137" s="74" t="str">
        <f ca="1">IFERROR(__xludf.DUMMYFUNCTION("IF(REGEXMATCH(A16137,""wealth planning""),""Script 1"",""-"")"),"-")</f>
        <v>-</v>
      </c>
      <c r="C16137" s="74" t="str">
        <f t="shared" si="126"/>
        <v>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137" s="149">
        <f t="shared" si="127"/>
        <v>45546</v>
      </c>
    </row>
    <row r="16138" spans="1:4">
      <c r="B16138" s="74" t="str">
        <f ca="1">IFERROR(__xludf.DUMMYFUNCTION("IF(REGEXMATCH(A16138,""wealth planning""),""Script 1"",""-"")"),"-")</f>
        <v>-</v>
      </c>
      <c r="C16138" s="74">
        <f t="shared" si="126"/>
        <v>0</v>
      </c>
      <c r="D16138" s="149">
        <f t="shared" si="127"/>
        <v>45546</v>
      </c>
    </row>
    <row r="16139" spans="1:4">
      <c r="B16139" s="74" t="str">
        <f ca="1">IFERROR(__xludf.DUMMYFUNCTION("IF(REGEXMATCH(A16139,""wealth planning""),""Script 1"",""-"")"),"-")</f>
        <v>-</v>
      </c>
      <c r="C16139" s="74">
        <f t="shared" si="126"/>
        <v>0</v>
      </c>
      <c r="D16139" s="74" t="str">
        <f t="shared" si="127"/>
        <v>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140" spans="1:4">
      <c r="B16140" s="74" t="str">
        <f ca="1">IFERROR(__xludf.DUMMYFUNCTION("IF(REGEXMATCH(A16140,""wealth planning""),""Script 1"",""-"")"),"-")</f>
        <v>-</v>
      </c>
      <c r="C16140" s="74">
        <f t="shared" si="126"/>
        <v>0</v>
      </c>
      <c r="D16140" s="74">
        <f t="shared" si="127"/>
        <v>0</v>
      </c>
    </row>
    <row r="16141" spans="1:4">
      <c r="A16141" s="74" t="s">
        <v>9465</v>
      </c>
      <c r="B16141" s="74" t="str">
        <f ca="1">IFERROR(__xludf.DUMMYFUNCTION("IF(REGEXMATCH(A16141,""wealth planning""),""Script 1"",""-"")"),"-")</f>
        <v>-</v>
      </c>
      <c r="C16141" s="74">
        <f t="shared" si="126"/>
        <v>0</v>
      </c>
      <c r="D16141" s="74">
        <f t="shared" si="127"/>
        <v>0</v>
      </c>
    </row>
    <row r="16142" spans="1:4">
      <c r="A16142" s="149">
        <v>45546</v>
      </c>
      <c r="B16142" s="74" t="str">
        <f ca="1">IFERROR(__xludf.DUMMYFUNCTION("IF(REGEXMATCH(A16142,""wealth planning""),""Script 1"",""-"")"),"#VALUE!")</f>
        <v>#VALUE!</v>
      </c>
      <c r="C16142" s="74" t="str">
        <f t="shared" si="126"/>
        <v>Farisha Irdayu</v>
      </c>
      <c r="D16142" s="74">
        <f t="shared" si="127"/>
        <v>0</v>
      </c>
    </row>
    <row r="16143" spans="1:4">
      <c r="A16143" s="149">
        <v>45546</v>
      </c>
      <c r="B16143" s="74" t="str">
        <f ca="1">IFERROR(__xludf.DUMMYFUNCTION("IF(REGEXMATCH(A16143,""wealth planning""),""Script 1"",""-"")"),"#VALUE!")</f>
        <v>#VALUE!</v>
      </c>
      <c r="C16143" s="149">
        <f t="shared" si="126"/>
        <v>45546</v>
      </c>
      <c r="D16143" s="74">
        <f t="shared" si="127"/>
        <v>0</v>
      </c>
    </row>
    <row r="16144" spans="1:4">
      <c r="A16144" s="74" t="s">
        <v>5161</v>
      </c>
      <c r="B16144" s="74" t="str">
        <f ca="1">IFERROR(__xludf.DUMMYFUNCTION("IF(REGEXMATCH(A16144,""wealth planning""),""Script 1"",""-"")"),"Script 1")</f>
        <v>Script 1</v>
      </c>
      <c r="C16144" s="149">
        <f t="shared" si="126"/>
        <v>45546</v>
      </c>
      <c r="D16144" s="74" t="str">
        <f t="shared" si="127"/>
        <v>Farisha Irdayu</v>
      </c>
    </row>
    <row r="16145" spans="1:4">
      <c r="A16145" s="74"/>
      <c r="B16145" s="74" t="str">
        <f ca="1">IFERROR(__xludf.DUMMYFUNCTION("IF(REGEXMATCH(A16145,""wealth planning""),""Script 1"",""-"")"),"-")</f>
        <v>-</v>
      </c>
      <c r="C16145" s="74" t="str">
        <f t="shared" si="126"/>
        <v>You: Hai assalamualaikum Farisha,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145" s="149">
        <f t="shared" si="127"/>
        <v>45546</v>
      </c>
    </row>
    <row r="16146" spans="1:4">
      <c r="B16146" s="74" t="str">
        <f ca="1">IFERROR(__xludf.DUMMYFUNCTION("IF(REGEXMATCH(A16146,""wealth planning""),""Script 1"",""-"")"),"-")</f>
        <v>-</v>
      </c>
      <c r="C16146" s="74">
        <f t="shared" si="126"/>
        <v>0</v>
      </c>
      <c r="D16146" s="149">
        <f t="shared" si="127"/>
        <v>45546</v>
      </c>
    </row>
    <row r="16147" spans="1:4">
      <c r="B16147" s="74" t="str">
        <f ca="1">IFERROR(__xludf.DUMMYFUNCTION("IF(REGEXMATCH(A16147,""wealth planning""),""Script 1"",""-"")"),"-")</f>
        <v>-</v>
      </c>
      <c r="C16147" s="74">
        <f t="shared" si="126"/>
        <v>0</v>
      </c>
      <c r="D16147" s="74" t="str">
        <f t="shared" si="127"/>
        <v>You: Hai assalamualaikum Farisha,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148" spans="1:4">
      <c r="A16148" s="74" t="s">
        <v>9467</v>
      </c>
      <c r="B16148" s="74" t="str">
        <f ca="1">IFERROR(__xludf.DUMMYFUNCTION("IF(REGEXMATCH(A16148,""wealth planning""),""Script 1"",""-"")"),"-")</f>
        <v>-</v>
      </c>
      <c r="C16148" s="74">
        <f t="shared" si="126"/>
        <v>0</v>
      </c>
      <c r="D16148" s="74">
        <f t="shared" si="127"/>
        <v>0</v>
      </c>
    </row>
    <row r="16149" spans="1:4">
      <c r="A16149" s="74" t="s">
        <v>9468</v>
      </c>
      <c r="B16149" s="74" t="str">
        <f ca="1">IFERROR(__xludf.DUMMYFUNCTION("IF(REGEXMATCH(A16149,""wealth planning""),""Script 1"",""-"")"),"-")</f>
        <v>-</v>
      </c>
      <c r="C16149" s="74" t="str">
        <f t="shared" si="126"/>
        <v>Mohammad Hizami Mohd YasinStatus is reachable</v>
      </c>
      <c r="D16149" s="74">
        <f t="shared" si="127"/>
        <v>0</v>
      </c>
    </row>
    <row r="16150" spans="1:4">
      <c r="A16150" s="149">
        <v>45546</v>
      </c>
      <c r="B16150" s="74" t="str">
        <f ca="1">IFERROR(__xludf.DUMMYFUNCTION("IF(REGEXMATCH(A16150,""wealth planning""),""Script 1"",""-"")"),"#VALUE!")</f>
        <v>#VALUE!</v>
      </c>
      <c r="C16150" s="74" t="str">
        <f t="shared" si="126"/>
        <v>Mohammad Hizami Mohd Yasin</v>
      </c>
      <c r="D16150" s="74">
        <f t="shared" si="127"/>
        <v>0</v>
      </c>
    </row>
    <row r="16151" spans="1:4">
      <c r="A16151" s="149">
        <v>45546</v>
      </c>
      <c r="B16151" s="74" t="str">
        <f ca="1">IFERROR(__xludf.DUMMYFUNCTION("IF(REGEXMATCH(A16151,""wealth planning""),""Script 1"",""-"")"),"#VALUE!")</f>
        <v>#VALUE!</v>
      </c>
      <c r="C16151" s="149">
        <f t="shared" si="126"/>
        <v>45546</v>
      </c>
      <c r="D16151" s="74" t="str">
        <f t="shared" si="127"/>
        <v>Mohammad Hizami Mohd YasinStatus is reachable</v>
      </c>
    </row>
    <row r="16152" spans="1:4">
      <c r="A16152" s="74" t="s">
        <v>9469</v>
      </c>
      <c r="B16152" s="74" t="str">
        <f ca="1">IFERROR(__xludf.DUMMYFUNCTION("IF(REGEXMATCH(A16152,""wealth planning""),""Script 1"",""-"")"),"Script 1")</f>
        <v>Script 1</v>
      </c>
      <c r="C16152" s="149">
        <f t="shared" si="126"/>
        <v>45546</v>
      </c>
      <c r="D16152" s="74" t="str">
        <f t="shared" si="127"/>
        <v>Mohammad Hizami Mohd Yasin</v>
      </c>
    </row>
    <row r="16153" spans="1:4">
      <c r="A16153" s="74"/>
      <c r="B16153" s="74" t="str">
        <f ca="1">IFERROR(__xludf.DUMMYFUNCTION("IF(REGEXMATCH(A16153,""wealth planning""),""Script 1"",""-"")"),"-")</f>
        <v>-</v>
      </c>
      <c r="C16153" s="74" t="str">
        <f t="shared" si="126"/>
        <v>You: Hai assalamualaikum Hizami,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153" s="149">
        <f t="shared" si="127"/>
        <v>45546</v>
      </c>
    </row>
    <row r="16154" spans="1:4">
      <c r="B16154" s="74" t="str">
        <f ca="1">IFERROR(__xludf.DUMMYFUNCTION("IF(REGEXMATCH(A16154,""wealth planning""),""Script 1"",""-"")"),"-")</f>
        <v>-</v>
      </c>
      <c r="C16154" s="74">
        <f t="shared" si="126"/>
        <v>0</v>
      </c>
      <c r="D16154" s="149">
        <f t="shared" si="127"/>
        <v>45546</v>
      </c>
    </row>
    <row r="16155" spans="1:4">
      <c r="B16155" s="74" t="str">
        <f ca="1">IFERROR(__xludf.DUMMYFUNCTION("IF(REGEXMATCH(A16155,""wealth planning""),""Script 1"",""-"")"),"-")</f>
        <v>-</v>
      </c>
      <c r="C16155" s="74">
        <f t="shared" si="126"/>
        <v>0</v>
      </c>
      <c r="D16155" s="74" t="str">
        <f t="shared" si="127"/>
        <v>You: Hai assalamualaikum Hizami,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156" spans="1:4">
      <c r="A16156" s="74" t="s">
        <v>9471</v>
      </c>
      <c r="B16156" s="74" t="str">
        <f ca="1">IFERROR(__xludf.DUMMYFUNCTION("IF(REGEXMATCH(A16156,""wealth planning""),""Script 1"",""-"")"),"-")</f>
        <v>-</v>
      </c>
      <c r="C16156" s="74">
        <f t="shared" si="126"/>
        <v>0</v>
      </c>
      <c r="D16156" s="74">
        <f t="shared" si="127"/>
        <v>0</v>
      </c>
    </row>
    <row r="16157" spans="1:4">
      <c r="A16157" s="74" t="s">
        <v>9471</v>
      </c>
      <c r="B16157" s="74" t="str">
        <f ca="1">IFERROR(__xludf.DUMMYFUNCTION("IF(REGEXMATCH(A16157,""wealth planning""),""Script 1"",""-"")"),"-")</f>
        <v>-</v>
      </c>
      <c r="C16157" s="74" t="str">
        <f t="shared" si="126"/>
        <v>Nur Imanina</v>
      </c>
      <c r="D16157" s="74">
        <f t="shared" si="127"/>
        <v>0</v>
      </c>
    </row>
    <row r="16158" spans="1:4">
      <c r="A16158" s="149">
        <v>45546</v>
      </c>
      <c r="B16158" s="74" t="str">
        <f ca="1">IFERROR(__xludf.DUMMYFUNCTION("IF(REGEXMATCH(A16158,""wealth planning""),""Script 1"",""-"")"),"#VALUE!")</f>
        <v>#VALUE!</v>
      </c>
      <c r="C16158" s="74" t="str">
        <f t="shared" si="126"/>
        <v>Nur Imanina</v>
      </c>
      <c r="D16158" s="74">
        <f t="shared" si="127"/>
        <v>0</v>
      </c>
    </row>
    <row r="16159" spans="1:4">
      <c r="A16159" s="149">
        <v>45546</v>
      </c>
      <c r="B16159" s="74" t="str">
        <f ca="1">IFERROR(__xludf.DUMMYFUNCTION("IF(REGEXMATCH(A16159,""wealth planning""),""Script 1"",""-"")"),"#VALUE!")</f>
        <v>#VALUE!</v>
      </c>
      <c r="C16159" s="149">
        <f t="shared" si="126"/>
        <v>45546</v>
      </c>
      <c r="D16159" s="74" t="str">
        <f t="shared" si="127"/>
        <v>Nur Imanina</v>
      </c>
    </row>
    <row r="16160" spans="1:4">
      <c r="A16160" s="74" t="s">
        <v>4192</v>
      </c>
      <c r="B16160" s="74" t="str">
        <f ca="1">IFERROR(__xludf.DUMMYFUNCTION("IF(REGEXMATCH(A16160,""wealth planning""),""Script 1"",""-"")"),"Script 1")</f>
        <v>Script 1</v>
      </c>
      <c r="C16160" s="149">
        <f t="shared" si="126"/>
        <v>45546</v>
      </c>
      <c r="D16160" s="74" t="str">
        <f t="shared" si="127"/>
        <v>Nur Imanina</v>
      </c>
    </row>
    <row r="16161" spans="1:4">
      <c r="A16161" s="74"/>
      <c r="B16161" s="74" t="str">
        <f ca="1">IFERROR(__xludf.DUMMYFUNCTION("IF(REGEXMATCH(A16161,""wealth planning""),""Script 1"",""-"")"),"-")</f>
        <v>-</v>
      </c>
      <c r="C16161" s="74" t="str">
        <f t="shared" si="126"/>
        <v>You: Hai assalamualaikum Imanina,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161" s="149">
        <f t="shared" si="127"/>
        <v>45546</v>
      </c>
    </row>
    <row r="16162" spans="1:4">
      <c r="B16162" s="74" t="str">
        <f ca="1">IFERROR(__xludf.DUMMYFUNCTION("IF(REGEXMATCH(A16162,""wealth planning""),""Script 1"",""-"")"),"-")</f>
        <v>-</v>
      </c>
      <c r="C16162" s="74">
        <f t="shared" si="126"/>
        <v>0</v>
      </c>
      <c r="D16162" s="149">
        <f t="shared" si="127"/>
        <v>45546</v>
      </c>
    </row>
    <row r="16163" spans="1:4">
      <c r="B16163" s="74" t="str">
        <f ca="1">IFERROR(__xludf.DUMMYFUNCTION("IF(REGEXMATCH(A16163,""wealth planning""),""Script 1"",""-"")"),"-")</f>
        <v>-</v>
      </c>
      <c r="C16163" s="74">
        <f t="shared" si="126"/>
        <v>0</v>
      </c>
      <c r="D16163" s="74" t="str">
        <f t="shared" si="127"/>
        <v>You: Hai assalamualaikum Imanina,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164" spans="1:4">
      <c r="A16164" s="74" t="s">
        <v>9473</v>
      </c>
      <c r="B16164" s="74" t="str">
        <f ca="1">IFERROR(__xludf.DUMMYFUNCTION("IF(REGEXMATCH(A16164,""wealth planning""),""Script 1"",""-"")"),"-")</f>
        <v>-</v>
      </c>
      <c r="C16164" s="74">
        <f t="shared" si="126"/>
        <v>0</v>
      </c>
      <c r="D16164" s="74">
        <f t="shared" si="127"/>
        <v>0</v>
      </c>
    </row>
    <row r="16165" spans="1:4">
      <c r="A16165" s="74" t="s">
        <v>9474</v>
      </c>
      <c r="B16165" s="74" t="str">
        <f ca="1">IFERROR(__xludf.DUMMYFUNCTION("IF(REGEXMATCH(A16165,""wealth planning""),""Script 1"",""-"")"),"-")</f>
        <v>-</v>
      </c>
      <c r="C16165" s="74" t="str">
        <f t="shared" si="126"/>
        <v>Muhammad Akhil KamarudinStatus is reachable</v>
      </c>
      <c r="D16165" s="74">
        <f t="shared" si="127"/>
        <v>0</v>
      </c>
    </row>
    <row r="16166" spans="1:4">
      <c r="A16166" s="149">
        <v>45546</v>
      </c>
      <c r="B16166" s="74" t="str">
        <f ca="1">IFERROR(__xludf.DUMMYFUNCTION("IF(REGEXMATCH(A16166,""wealth planning""),""Script 1"",""-"")"),"#VALUE!")</f>
        <v>#VALUE!</v>
      </c>
      <c r="C16166" s="74" t="str">
        <f t="shared" si="126"/>
        <v>Muhammad Akhil Kamarudin</v>
      </c>
      <c r="D16166" s="74">
        <f t="shared" si="127"/>
        <v>0</v>
      </c>
    </row>
    <row r="16167" spans="1:4">
      <c r="A16167" s="149">
        <v>45546</v>
      </c>
      <c r="B16167" s="74" t="str">
        <f ca="1">IFERROR(__xludf.DUMMYFUNCTION("IF(REGEXMATCH(A16167,""wealth planning""),""Script 1"",""-"")"),"#VALUE!")</f>
        <v>#VALUE!</v>
      </c>
      <c r="C16167" s="149">
        <f t="shared" si="126"/>
        <v>45546</v>
      </c>
      <c r="D16167" s="74" t="str">
        <f t="shared" si="127"/>
        <v>Muhammad Akhil KamarudinStatus is reachable</v>
      </c>
    </row>
    <row r="16168" spans="1:4">
      <c r="A16168" s="74" t="s">
        <v>9475</v>
      </c>
      <c r="B16168" s="74" t="str">
        <f ca="1">IFERROR(__xludf.DUMMYFUNCTION("IF(REGEXMATCH(A16168,""wealth planning""),""Script 1"",""-"")"),"Script 1")</f>
        <v>Script 1</v>
      </c>
      <c r="C16168" s="149">
        <f t="shared" si="126"/>
        <v>45546</v>
      </c>
      <c r="D16168" s="74" t="str">
        <f t="shared" si="127"/>
        <v>Muhammad Akhil Kamarudin</v>
      </c>
    </row>
    <row r="16169" spans="1:4">
      <c r="A16169" s="74"/>
      <c r="B16169" s="74" t="str">
        <f ca="1">IFERROR(__xludf.DUMMYFUNCTION("IF(REGEXMATCH(A16169,""wealth planning""),""Script 1"",""-"")"),"-")</f>
        <v>-</v>
      </c>
      <c r="C16169" s="74" t="str">
        <f t="shared" si="126"/>
        <v>You: Hai assalamualaikum Akhil,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169" s="149">
        <f t="shared" si="127"/>
        <v>45546</v>
      </c>
    </row>
    <row r="16170" spans="1:4">
      <c r="B16170" s="74" t="str">
        <f ca="1">IFERROR(__xludf.DUMMYFUNCTION("IF(REGEXMATCH(A16170,""wealth planning""),""Script 1"",""-"")"),"-")</f>
        <v>-</v>
      </c>
      <c r="C16170" s="74">
        <f t="shared" si="126"/>
        <v>0</v>
      </c>
      <c r="D16170" s="149">
        <f t="shared" si="127"/>
        <v>45546</v>
      </c>
    </row>
    <row r="16171" spans="1:4">
      <c r="B16171" s="74" t="str">
        <f ca="1">IFERROR(__xludf.DUMMYFUNCTION("IF(REGEXMATCH(A16171,""wealth planning""),""Script 1"",""-"")"),"-")</f>
        <v>-</v>
      </c>
      <c r="C16171" s="74">
        <f t="shared" si="126"/>
        <v>0</v>
      </c>
      <c r="D16171" s="74" t="str">
        <f t="shared" si="127"/>
        <v>You: Hai assalamualaikum Akhil,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172" spans="1:4">
      <c r="B16172" s="74" t="str">
        <f ca="1">IFERROR(__xludf.DUMMYFUNCTION("IF(REGEXMATCH(A16172,""wealth planning""),""Script 1"",""-"")"),"-")</f>
        <v>-</v>
      </c>
      <c r="C16172" s="74">
        <f t="shared" si="126"/>
        <v>0</v>
      </c>
      <c r="D16172" s="74">
        <f t="shared" si="127"/>
        <v>0</v>
      </c>
    </row>
    <row r="16173" spans="1:4">
      <c r="A16173" s="74" t="s">
        <v>9478</v>
      </c>
      <c r="B16173" s="74" t="str">
        <f ca="1">IFERROR(__xludf.DUMMYFUNCTION("IF(REGEXMATCH(A16173,""wealth planning""),""Script 1"",""-"")"),"-")</f>
        <v>-</v>
      </c>
      <c r="C16173" s="74">
        <f t="shared" si="126"/>
        <v>0</v>
      </c>
      <c r="D16173" s="74">
        <f t="shared" si="127"/>
        <v>0</v>
      </c>
    </row>
    <row r="16174" spans="1:4">
      <c r="A16174" s="149">
        <v>45546</v>
      </c>
      <c r="B16174" s="74" t="str">
        <f ca="1">IFERROR(__xludf.DUMMYFUNCTION("IF(REGEXMATCH(A16174,""wealth planning""),""Script 1"",""-"")"),"#VALUE!")</f>
        <v>#VALUE!</v>
      </c>
      <c r="C16174" s="74" t="str">
        <f t="shared" si="126"/>
        <v>Nor Amira Shakirah</v>
      </c>
      <c r="D16174" s="74">
        <f t="shared" si="127"/>
        <v>0</v>
      </c>
    </row>
    <row r="16175" spans="1:4">
      <c r="A16175" s="149">
        <v>45546</v>
      </c>
      <c r="B16175" s="74" t="str">
        <f ca="1">IFERROR(__xludf.DUMMYFUNCTION("IF(REGEXMATCH(A16175,""wealth planning""),""Script 1"",""-"")"),"#VALUE!")</f>
        <v>#VALUE!</v>
      </c>
      <c r="C16175" s="149">
        <f t="shared" si="126"/>
        <v>45546</v>
      </c>
      <c r="D16175" s="74">
        <f t="shared" si="127"/>
        <v>0</v>
      </c>
    </row>
    <row r="16176" spans="1:4">
      <c r="A16176" s="74" t="s">
        <v>4362</v>
      </c>
      <c r="B16176" s="74" t="str">
        <f ca="1">IFERROR(__xludf.DUMMYFUNCTION("IF(REGEXMATCH(A16176,""wealth planning""),""Script 1"",""-"")"),"Script 1")</f>
        <v>Script 1</v>
      </c>
      <c r="C16176" s="149">
        <f t="shared" si="126"/>
        <v>45546</v>
      </c>
      <c r="D16176" s="74" t="str">
        <f t="shared" si="127"/>
        <v>Nor Amira Shakirah</v>
      </c>
    </row>
    <row r="16177" spans="1:4">
      <c r="A16177" s="74"/>
      <c r="B16177" s="74" t="str">
        <f ca="1">IFERROR(__xludf.DUMMYFUNCTION("IF(REGEXMATCH(A16177,""wealth planning""),""Script 1"",""-"")"),"-")</f>
        <v>-</v>
      </c>
      <c r="C16177" s="74" t="str">
        <f t="shared" si="126"/>
        <v>You: Hai assalamualaikum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177" s="149">
        <f t="shared" si="127"/>
        <v>45546</v>
      </c>
    </row>
    <row r="16178" spans="1:4">
      <c r="B16178" s="74" t="str">
        <f ca="1">IFERROR(__xludf.DUMMYFUNCTION("IF(REGEXMATCH(A16178,""wealth planning""),""Script 1"",""-"")"),"-")</f>
        <v>-</v>
      </c>
      <c r="C16178" s="74">
        <f t="shared" si="126"/>
        <v>0</v>
      </c>
      <c r="D16178" s="149">
        <f t="shared" si="127"/>
        <v>45546</v>
      </c>
    </row>
    <row r="16179" spans="1:4">
      <c r="B16179" s="74" t="str">
        <f ca="1">IFERROR(__xludf.DUMMYFUNCTION("IF(REGEXMATCH(A16179,""wealth planning""),""Script 1"",""-"")"),"-")</f>
        <v>-</v>
      </c>
      <c r="C16179" s="74">
        <f t="shared" si="126"/>
        <v>0</v>
      </c>
      <c r="D16179" s="74" t="str">
        <f t="shared" si="127"/>
        <v>You: Hai assalamualaikum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180" spans="1:4">
      <c r="A16180" s="74" t="s">
        <v>9480</v>
      </c>
      <c r="B16180" s="74" t="str">
        <f ca="1">IFERROR(__xludf.DUMMYFUNCTION("IF(REGEXMATCH(A16180,""wealth planning""),""Script 1"",""-"")"),"-")</f>
        <v>-</v>
      </c>
      <c r="C16180" s="74">
        <f t="shared" si="126"/>
        <v>0</v>
      </c>
      <c r="D16180" s="74">
        <f t="shared" si="127"/>
        <v>0</v>
      </c>
    </row>
    <row r="16181" spans="1:4">
      <c r="A16181" s="74" t="s">
        <v>9481</v>
      </c>
      <c r="B16181" s="74" t="str">
        <f ca="1">IFERROR(__xludf.DUMMYFUNCTION("IF(REGEXMATCH(A16181,""wealth planning""),""Script 1"",""-"")"),"-")</f>
        <v>-</v>
      </c>
      <c r="C16181" s="74" t="str">
        <f t="shared" si="126"/>
        <v>Sofia AmaniStatus is reachable</v>
      </c>
      <c r="D16181" s="74">
        <f t="shared" si="127"/>
        <v>0</v>
      </c>
    </row>
    <row r="16182" spans="1:4">
      <c r="A16182" s="149">
        <v>45546</v>
      </c>
      <c r="B16182" s="74" t="str">
        <f ca="1">IFERROR(__xludf.DUMMYFUNCTION("IF(REGEXMATCH(A16182,""wealth planning""),""Script 1"",""-"")"),"#VALUE!")</f>
        <v>#VALUE!</v>
      </c>
      <c r="C16182" s="74" t="str">
        <f t="shared" si="126"/>
        <v>Sofia Amani</v>
      </c>
      <c r="D16182" s="74">
        <f t="shared" si="127"/>
        <v>0</v>
      </c>
    </row>
    <row r="16183" spans="1:4">
      <c r="A16183" s="149">
        <v>45546</v>
      </c>
      <c r="B16183" s="74" t="str">
        <f ca="1">IFERROR(__xludf.DUMMYFUNCTION("IF(REGEXMATCH(A16183,""wealth planning""),""Script 1"",""-"")"),"#VALUE!")</f>
        <v>#VALUE!</v>
      </c>
      <c r="C16183" s="149">
        <f t="shared" si="126"/>
        <v>45546</v>
      </c>
      <c r="D16183" s="74" t="str">
        <f t="shared" si="127"/>
        <v>Sofia AmaniStatus is reachable</v>
      </c>
    </row>
    <row r="16184" spans="1:4">
      <c r="A16184" s="74" t="s">
        <v>9482</v>
      </c>
      <c r="B16184" s="74" t="str">
        <f ca="1">IFERROR(__xludf.DUMMYFUNCTION("IF(REGEXMATCH(A16184,""wealth planning""),""Script 1"",""-"")"),"Script 1")</f>
        <v>Script 1</v>
      </c>
      <c r="C16184" s="149">
        <f t="shared" si="126"/>
        <v>45546</v>
      </c>
      <c r="D16184" s="74" t="str">
        <f t="shared" si="127"/>
        <v>Sofia Amani</v>
      </c>
    </row>
    <row r="16185" spans="1:4">
      <c r="A16185" s="74"/>
      <c r="B16185" s="74" t="str">
        <f ca="1">IFERROR(__xludf.DUMMYFUNCTION("IF(REGEXMATCH(A16185,""wealth planning""),""Script 1"",""-"")"),"-")</f>
        <v>-</v>
      </c>
      <c r="C16185" s="74" t="str">
        <f t="shared" si="126"/>
        <v>You: Hai assalamualaikum Sofia,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185" s="149">
        <f t="shared" si="127"/>
        <v>45546</v>
      </c>
    </row>
    <row r="16186" spans="1:4">
      <c r="B16186" s="74" t="str">
        <f ca="1">IFERROR(__xludf.DUMMYFUNCTION("IF(REGEXMATCH(A16186,""wealth planning""),""Script 1"",""-"")"),"-")</f>
        <v>-</v>
      </c>
      <c r="C16186" s="74">
        <f t="shared" si="126"/>
        <v>0</v>
      </c>
      <c r="D16186" s="149">
        <f t="shared" si="127"/>
        <v>45546</v>
      </c>
    </row>
    <row r="16187" spans="1:4">
      <c r="B16187" s="74" t="str">
        <f ca="1">IFERROR(__xludf.DUMMYFUNCTION("IF(REGEXMATCH(A16187,""wealth planning""),""Script 1"",""-"")"),"-")</f>
        <v>-</v>
      </c>
      <c r="C16187" s="74">
        <f t="shared" si="126"/>
        <v>0</v>
      </c>
      <c r="D16187" s="74" t="str">
        <f t="shared" si="127"/>
        <v>You: Hai assalamualaikum Sofia,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188" spans="1:4">
      <c r="A16188" s="74" t="s">
        <v>9484</v>
      </c>
      <c r="B16188" s="74" t="str">
        <f ca="1">IFERROR(__xludf.DUMMYFUNCTION("IF(REGEXMATCH(A16188,""wealth planning""),""Script 1"",""-"")"),"-")</f>
        <v>-</v>
      </c>
      <c r="C16188" s="74">
        <f t="shared" si="126"/>
        <v>0</v>
      </c>
      <c r="D16188" s="74">
        <f t="shared" si="127"/>
        <v>0</v>
      </c>
    </row>
    <row r="16189" spans="1:4">
      <c r="A16189" s="74" t="s">
        <v>9484</v>
      </c>
      <c r="B16189" s="74" t="str">
        <f ca="1">IFERROR(__xludf.DUMMYFUNCTION("IF(REGEXMATCH(A16189,""wealth planning""),""Script 1"",""-"")"),"-")</f>
        <v>-</v>
      </c>
      <c r="C16189" s="74" t="str">
        <f t="shared" si="126"/>
        <v>Adiba Kormain</v>
      </c>
      <c r="D16189" s="74">
        <f t="shared" si="127"/>
        <v>0</v>
      </c>
    </row>
    <row r="16190" spans="1:4">
      <c r="A16190" s="149">
        <v>45546</v>
      </c>
      <c r="B16190" s="74" t="str">
        <f ca="1">IFERROR(__xludf.DUMMYFUNCTION("IF(REGEXMATCH(A16190,""wealth planning""),""Script 1"",""-"")"),"#VALUE!")</f>
        <v>#VALUE!</v>
      </c>
      <c r="C16190" s="74" t="str">
        <f t="shared" si="126"/>
        <v>Adiba Kormain</v>
      </c>
      <c r="D16190" s="74">
        <f t="shared" si="127"/>
        <v>0</v>
      </c>
    </row>
    <row r="16191" spans="1:4">
      <c r="A16191" s="149">
        <v>45546</v>
      </c>
      <c r="B16191" s="74" t="str">
        <f ca="1">IFERROR(__xludf.DUMMYFUNCTION("IF(REGEXMATCH(A16191,""wealth planning""),""Script 1"",""-"")"),"#VALUE!")</f>
        <v>#VALUE!</v>
      </c>
      <c r="C16191" s="149">
        <f t="shared" si="126"/>
        <v>45546</v>
      </c>
      <c r="D16191" s="74" t="str">
        <f t="shared" si="127"/>
        <v>Adiba Kormain</v>
      </c>
    </row>
    <row r="16192" spans="1:4">
      <c r="A16192" s="74" t="s">
        <v>9485</v>
      </c>
      <c r="B16192" s="74" t="str">
        <f ca="1">IFERROR(__xludf.DUMMYFUNCTION("IF(REGEXMATCH(A16192,""wealth planning""),""Script 1"",""-"")"),"Script 1")</f>
        <v>Script 1</v>
      </c>
      <c r="C16192" s="149">
        <f t="shared" si="126"/>
        <v>45546</v>
      </c>
      <c r="D16192" s="74" t="str">
        <f t="shared" si="127"/>
        <v>Adiba Kormain</v>
      </c>
    </row>
    <row r="16193" spans="1:4">
      <c r="A16193" s="74"/>
      <c r="B16193" s="74" t="str">
        <f ca="1">IFERROR(__xludf.DUMMYFUNCTION("IF(REGEXMATCH(A16193,""wealth planning""),""Script 1"",""-"")"),"-")</f>
        <v>-</v>
      </c>
      <c r="C16193" s="74" t="str">
        <f t="shared" si="126"/>
        <v>You: Hai assalamualaikum Adiba,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193" s="149">
        <f t="shared" si="127"/>
        <v>45546</v>
      </c>
    </row>
    <row r="16194" spans="1:4">
      <c r="B16194" s="74" t="str">
        <f ca="1">IFERROR(__xludf.DUMMYFUNCTION("IF(REGEXMATCH(A16194,""wealth planning""),""Script 1"",""-"")"),"-")</f>
        <v>-</v>
      </c>
      <c r="C16194" s="74">
        <f t="shared" si="126"/>
        <v>0</v>
      </c>
      <c r="D16194" s="149">
        <f t="shared" si="127"/>
        <v>45546</v>
      </c>
    </row>
    <row r="16195" spans="1:4">
      <c r="B16195" s="74" t="str">
        <f ca="1">IFERROR(__xludf.DUMMYFUNCTION("IF(REGEXMATCH(A16195,""wealth planning""),""Script 1"",""-"")"),"-")</f>
        <v>-</v>
      </c>
      <c r="C16195" s="74">
        <f t="shared" si="126"/>
        <v>0</v>
      </c>
      <c r="D16195" s="74" t="str">
        <f t="shared" si="127"/>
        <v>You: Hai assalamualaikum Adiba,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196" spans="1:4">
      <c r="A16196" s="74" t="s">
        <v>9487</v>
      </c>
      <c r="B16196" s="74" t="str">
        <f ca="1">IFERROR(__xludf.DUMMYFUNCTION("IF(REGEXMATCH(A16196,""wealth planning""),""Script 1"",""-"")"),"-")</f>
        <v>-</v>
      </c>
      <c r="C16196" s="74">
        <f t="shared" si="126"/>
        <v>0</v>
      </c>
      <c r="D16196" s="74">
        <f t="shared" si="127"/>
        <v>0</v>
      </c>
    </row>
    <row r="16197" spans="1:4">
      <c r="A16197" s="74" t="s">
        <v>9488</v>
      </c>
      <c r="B16197" s="74" t="str">
        <f ca="1">IFERROR(__xludf.DUMMYFUNCTION("IF(REGEXMATCH(A16197,""wealth planning""),""Script 1"",""-"")"),"-")</f>
        <v>-</v>
      </c>
      <c r="C16197" s="74" t="str">
        <f t="shared" si="126"/>
        <v>Arief HakimiStatus is online</v>
      </c>
      <c r="D16197" s="74">
        <f t="shared" si="127"/>
        <v>0</v>
      </c>
    </row>
    <row r="16198" spans="1:4">
      <c r="A16198" s="149">
        <v>45546</v>
      </c>
      <c r="B16198" s="74" t="str">
        <f ca="1">IFERROR(__xludf.DUMMYFUNCTION("IF(REGEXMATCH(A16198,""wealth planning""),""Script 1"",""-"")"),"#VALUE!")</f>
        <v>#VALUE!</v>
      </c>
      <c r="C16198" s="74" t="str">
        <f t="shared" si="126"/>
        <v>Arief Hakimi</v>
      </c>
      <c r="D16198" s="74">
        <f t="shared" si="127"/>
        <v>0</v>
      </c>
    </row>
    <row r="16199" spans="1:4">
      <c r="A16199" s="149">
        <v>45546</v>
      </c>
      <c r="B16199" s="74" t="str">
        <f ca="1">IFERROR(__xludf.DUMMYFUNCTION("IF(REGEXMATCH(A16199,""wealth planning""),""Script 1"",""-"")"),"#VALUE!")</f>
        <v>#VALUE!</v>
      </c>
      <c r="C16199" s="149">
        <f t="shared" si="126"/>
        <v>45546</v>
      </c>
      <c r="D16199" s="74" t="str">
        <f t="shared" si="127"/>
        <v>Arief HakimiStatus is online</v>
      </c>
    </row>
    <row r="16200" spans="1:4">
      <c r="A16200" s="74" t="s">
        <v>3751</v>
      </c>
      <c r="B16200" s="74" t="str">
        <f ca="1">IFERROR(__xludf.DUMMYFUNCTION("IF(REGEXMATCH(A16200,""wealth planning""),""Script 1"",""-"")"),"Script 1")</f>
        <v>Script 1</v>
      </c>
      <c r="C16200" s="149">
        <f t="shared" si="126"/>
        <v>45546</v>
      </c>
      <c r="D16200" s="74" t="str">
        <f t="shared" si="127"/>
        <v>Arief Hakimi</v>
      </c>
    </row>
    <row r="16201" spans="1:4">
      <c r="A16201" s="74"/>
      <c r="B16201" s="74" t="str">
        <f ca="1">IFERROR(__xludf.DUMMYFUNCTION("IF(REGEXMATCH(A16201,""wealth planning""),""Script 1"",""-"")"),"-")</f>
        <v>-</v>
      </c>
      <c r="C16201" s="74" t="str">
        <f t="shared" si="126"/>
        <v>You: Hai assalamualaikum Arief,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201" s="149">
        <f t="shared" si="127"/>
        <v>45546</v>
      </c>
    </row>
    <row r="16202" spans="1:4">
      <c r="B16202" s="74" t="str">
        <f ca="1">IFERROR(__xludf.DUMMYFUNCTION("IF(REGEXMATCH(A16202,""wealth planning""),""Script 1"",""-"")"),"-")</f>
        <v>-</v>
      </c>
      <c r="C16202" s="74">
        <f t="shared" si="126"/>
        <v>0</v>
      </c>
      <c r="D16202" s="149">
        <f t="shared" si="127"/>
        <v>45546</v>
      </c>
    </row>
    <row r="16203" spans="1:4">
      <c r="B16203" s="74" t="str">
        <f ca="1">IFERROR(__xludf.DUMMYFUNCTION("IF(REGEXMATCH(A16203,""wealth planning""),""Script 1"",""-"")"),"-")</f>
        <v>-</v>
      </c>
      <c r="C16203" s="74">
        <f t="shared" si="126"/>
        <v>0</v>
      </c>
      <c r="D16203" s="74" t="str">
        <f t="shared" si="127"/>
        <v>You: Hai assalamualaikum Arief,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204" spans="1:4">
      <c r="B16204" s="74" t="str">
        <f ca="1">IFERROR(__xludf.DUMMYFUNCTION("IF(REGEXMATCH(A16204,""wealth planning""),""Script 1"",""-"")"),"-")</f>
        <v>-</v>
      </c>
      <c r="C16204" s="74">
        <f t="shared" si="126"/>
        <v>0</v>
      </c>
      <c r="D16204" s="74">
        <f t="shared" si="127"/>
        <v>0</v>
      </c>
    </row>
    <row r="16205" spans="1:4">
      <c r="A16205" s="74" t="s">
        <v>9491</v>
      </c>
      <c r="B16205" s="74" t="str">
        <f ca="1">IFERROR(__xludf.DUMMYFUNCTION("IF(REGEXMATCH(A16205,""wealth planning""),""Script 1"",""-"")"),"-")</f>
        <v>-</v>
      </c>
      <c r="C16205" s="74">
        <f t="shared" si="126"/>
        <v>0</v>
      </c>
      <c r="D16205" s="74">
        <f t="shared" si="127"/>
        <v>0</v>
      </c>
    </row>
    <row r="16206" spans="1:4">
      <c r="A16206" s="149">
        <v>45546</v>
      </c>
      <c r="B16206" s="74" t="str">
        <f ca="1">IFERROR(__xludf.DUMMYFUNCTION("IF(REGEXMATCH(A16206,""wealth planning""),""Script 1"",""-"")"),"#VALUE!")</f>
        <v>#VALUE!</v>
      </c>
      <c r="C16206" s="74" t="str">
        <f t="shared" si="126"/>
        <v>Zahirah Zulkefli</v>
      </c>
      <c r="D16206" s="74">
        <f t="shared" si="127"/>
        <v>0</v>
      </c>
    </row>
    <row r="16207" spans="1:4">
      <c r="A16207" s="149">
        <v>45546</v>
      </c>
      <c r="B16207" s="74" t="str">
        <f ca="1">IFERROR(__xludf.DUMMYFUNCTION("IF(REGEXMATCH(A16207,""wealth planning""),""Script 1"",""-"")"),"#VALUE!")</f>
        <v>#VALUE!</v>
      </c>
      <c r="C16207" s="149">
        <f t="shared" si="126"/>
        <v>45546</v>
      </c>
      <c r="D16207" s="74">
        <f t="shared" si="127"/>
        <v>0</v>
      </c>
    </row>
    <row r="16208" spans="1:4">
      <c r="A16208" s="74" t="s">
        <v>9492</v>
      </c>
      <c r="B16208" s="74" t="str">
        <f ca="1">IFERROR(__xludf.DUMMYFUNCTION("IF(REGEXMATCH(A16208,""wealth planning""),""Script 1"",""-"")"),"Script 1")</f>
        <v>Script 1</v>
      </c>
      <c r="C16208" s="149">
        <f t="shared" si="126"/>
        <v>45546</v>
      </c>
      <c r="D16208" s="74" t="str">
        <f t="shared" si="127"/>
        <v>Zahirah Zulkefli</v>
      </c>
    </row>
    <row r="16209" spans="1:4">
      <c r="A16209" s="74"/>
      <c r="B16209" s="74" t="str">
        <f ca="1">IFERROR(__xludf.DUMMYFUNCTION("IF(REGEXMATCH(A16209,""wealth planning""),""Script 1"",""-"")"),"-")</f>
        <v>-</v>
      </c>
      <c r="C16209" s="74" t="str">
        <f t="shared" si="126"/>
        <v>You: Hai assalamualaikum Zahirah,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209" s="149">
        <f t="shared" si="127"/>
        <v>45546</v>
      </c>
    </row>
    <row r="16210" spans="1:4">
      <c r="B16210" s="74" t="str">
        <f ca="1">IFERROR(__xludf.DUMMYFUNCTION("IF(REGEXMATCH(A16210,""wealth planning""),""Script 1"",""-"")"),"-")</f>
        <v>-</v>
      </c>
      <c r="C16210" s="74">
        <f t="shared" si="126"/>
        <v>0</v>
      </c>
      <c r="D16210" s="149">
        <f t="shared" si="127"/>
        <v>45546</v>
      </c>
    </row>
    <row r="16211" spans="1:4">
      <c r="B16211" s="74" t="str">
        <f ca="1">IFERROR(__xludf.DUMMYFUNCTION("IF(REGEXMATCH(A16211,""wealth planning""),""Script 1"",""-"")"),"-")</f>
        <v>-</v>
      </c>
      <c r="C16211" s="74">
        <f t="shared" si="126"/>
        <v>0</v>
      </c>
      <c r="D16211" s="74" t="str">
        <f t="shared" si="127"/>
        <v>You: Hai assalamualaikum Zahirah,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212" spans="1:4">
      <c r="A16212" s="74" t="s">
        <v>9494</v>
      </c>
      <c r="B16212" s="74" t="str">
        <f ca="1">IFERROR(__xludf.DUMMYFUNCTION("IF(REGEXMATCH(A16212,""wealth planning""),""Script 1"",""-"")"),"-")</f>
        <v>-</v>
      </c>
      <c r="C16212" s="74">
        <f t="shared" si="126"/>
        <v>0</v>
      </c>
      <c r="D16212" s="74">
        <f t="shared" si="127"/>
        <v>0</v>
      </c>
    </row>
    <row r="16213" spans="1:4">
      <c r="A16213" s="74" t="s">
        <v>9495</v>
      </c>
      <c r="B16213" s="74" t="str">
        <f ca="1">IFERROR(__xludf.DUMMYFUNCTION("IF(REGEXMATCH(A16213,""wealth planning""),""Script 1"",""-"")"),"-")</f>
        <v>-</v>
      </c>
      <c r="C16213" s="74" t="str">
        <f t="shared" si="126"/>
        <v>Emylin Zainuddin, #HIRINGStatus is reachable</v>
      </c>
      <c r="D16213" s="74">
        <f t="shared" si="127"/>
        <v>0</v>
      </c>
    </row>
    <row r="16214" spans="1:4">
      <c r="A16214" s="149">
        <v>45546</v>
      </c>
      <c r="B16214" s="74" t="str">
        <f ca="1">IFERROR(__xludf.DUMMYFUNCTION("IF(REGEXMATCH(A16214,""wealth planning""),""Script 1"",""-"")"),"#VALUE!")</f>
        <v>#VALUE!</v>
      </c>
      <c r="C16214" s="74" t="str">
        <f t="shared" si="126"/>
        <v>Emylin Zainuddin</v>
      </c>
      <c r="D16214" s="74">
        <f t="shared" si="127"/>
        <v>0</v>
      </c>
    </row>
    <row r="16215" spans="1:4">
      <c r="A16215" s="149">
        <v>45546</v>
      </c>
      <c r="B16215" s="74" t="str">
        <f ca="1">IFERROR(__xludf.DUMMYFUNCTION("IF(REGEXMATCH(A16215,""wealth planning""),""Script 1"",""-"")"),"#VALUE!")</f>
        <v>#VALUE!</v>
      </c>
      <c r="C16215" s="149">
        <f t="shared" si="126"/>
        <v>45546</v>
      </c>
      <c r="D16215" s="74" t="str">
        <f t="shared" si="127"/>
        <v>Emylin Zainuddin, #HIRINGStatus is reachable</v>
      </c>
    </row>
    <row r="16216" spans="1:4">
      <c r="A16216" s="74" t="s">
        <v>9496</v>
      </c>
      <c r="B16216" s="74" t="str">
        <f ca="1">IFERROR(__xludf.DUMMYFUNCTION("IF(REGEXMATCH(A16216,""wealth planning""),""Script 1"",""-"")"),"Script 1")</f>
        <v>Script 1</v>
      </c>
      <c r="C16216" s="149">
        <f t="shared" si="126"/>
        <v>45546</v>
      </c>
      <c r="D16216" s="74" t="str">
        <f t="shared" si="127"/>
        <v>Emylin Zainuddin</v>
      </c>
    </row>
    <row r="16217" spans="1:4">
      <c r="A16217" s="74"/>
      <c r="B16217" s="74" t="str">
        <f ca="1">IFERROR(__xludf.DUMMYFUNCTION("IF(REGEXMATCH(A16217,""wealth planning""),""Script 1"",""-"")"),"-")</f>
        <v>-</v>
      </c>
      <c r="C16217" s="74" t="str">
        <f t="shared" si="126"/>
        <v>You: Hai assalamualaikum Emylin,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217" s="149">
        <f t="shared" si="127"/>
        <v>45546</v>
      </c>
    </row>
    <row r="16218" spans="1:4">
      <c r="B16218" s="74" t="str">
        <f ca="1">IFERROR(__xludf.DUMMYFUNCTION("IF(REGEXMATCH(A16218,""wealth planning""),""Script 1"",""-"")"),"-")</f>
        <v>-</v>
      </c>
      <c r="C16218" s="74">
        <f t="shared" si="126"/>
        <v>0</v>
      </c>
      <c r="D16218" s="149">
        <f t="shared" si="127"/>
        <v>45546</v>
      </c>
    </row>
    <row r="16219" spans="1:4">
      <c r="B16219" s="74" t="str">
        <f ca="1">IFERROR(__xludf.DUMMYFUNCTION("IF(REGEXMATCH(A16219,""wealth planning""),""Script 1"",""-"")"),"-")</f>
        <v>-</v>
      </c>
      <c r="C16219" s="74">
        <f t="shared" si="126"/>
        <v>0</v>
      </c>
      <c r="D16219" s="74" t="str">
        <f t="shared" si="127"/>
        <v>You: Hai assalamualaikum Emylin,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220" spans="1:4">
      <c r="B16220" s="74" t="str">
        <f ca="1">IFERROR(__xludf.DUMMYFUNCTION("IF(REGEXMATCH(A16220,""wealth planning""),""Script 1"",""-"")"),"-")</f>
        <v>-</v>
      </c>
      <c r="C16220" s="74">
        <f t="shared" si="126"/>
        <v>0</v>
      </c>
      <c r="D16220" s="74">
        <f t="shared" si="127"/>
        <v>0</v>
      </c>
    </row>
    <row r="16221" spans="1:4">
      <c r="A16221" s="74" t="s">
        <v>9499</v>
      </c>
      <c r="B16221" s="74" t="str">
        <f ca="1">IFERROR(__xludf.DUMMYFUNCTION("IF(REGEXMATCH(A16221,""wealth planning""),""Script 1"",""-"")"),"-")</f>
        <v>-</v>
      </c>
      <c r="C16221" s="74">
        <f t="shared" si="126"/>
        <v>0</v>
      </c>
      <c r="D16221" s="74">
        <f t="shared" si="127"/>
        <v>0</v>
      </c>
    </row>
    <row r="16222" spans="1:4">
      <c r="A16222" s="149">
        <v>45546</v>
      </c>
      <c r="B16222" s="74" t="str">
        <f ca="1">IFERROR(__xludf.DUMMYFUNCTION("IF(REGEXMATCH(A16222,""wealth planning""),""Script 1"",""-"")"),"#VALUE!")</f>
        <v>#VALUE!</v>
      </c>
      <c r="C16222" s="74" t="str">
        <f t="shared" si="126"/>
        <v>Aqilah Husna Azmi</v>
      </c>
      <c r="D16222" s="74">
        <f t="shared" si="127"/>
        <v>0</v>
      </c>
    </row>
    <row r="16223" spans="1:4">
      <c r="A16223" s="149">
        <v>45546</v>
      </c>
      <c r="B16223" s="74" t="str">
        <f ca="1">IFERROR(__xludf.DUMMYFUNCTION("IF(REGEXMATCH(A16223,""wealth planning""),""Script 1"",""-"")"),"#VALUE!")</f>
        <v>#VALUE!</v>
      </c>
      <c r="C16223" s="149">
        <f t="shared" si="126"/>
        <v>45546</v>
      </c>
      <c r="D16223" s="74">
        <f t="shared" si="127"/>
        <v>0</v>
      </c>
    </row>
    <row r="16224" spans="1:4">
      <c r="A16224" s="74" t="s">
        <v>6274</v>
      </c>
      <c r="B16224" s="74" t="str">
        <f ca="1">IFERROR(__xludf.DUMMYFUNCTION("IF(REGEXMATCH(A16224,""wealth planning""),""Script 1"",""-"")"),"Script 1")</f>
        <v>Script 1</v>
      </c>
      <c r="C16224" s="149">
        <f t="shared" si="126"/>
        <v>45546</v>
      </c>
      <c r="D16224" s="74" t="str">
        <f t="shared" si="127"/>
        <v>Aqilah Husna Azmi</v>
      </c>
    </row>
    <row r="16225" spans="1:4">
      <c r="A16225" s="74"/>
      <c r="B16225" s="74" t="str">
        <f ca="1">IFERROR(__xludf.DUMMYFUNCTION("IF(REGEXMATCH(A16225,""wealth planning""),""Script 1"",""-"")"),"-")</f>
        <v>-</v>
      </c>
      <c r="C16225" s="74" t="str">
        <f t="shared" si="126"/>
        <v>You: Hai assalamualaikum Aqilah,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225" s="149">
        <f t="shared" si="127"/>
        <v>45546</v>
      </c>
    </row>
    <row r="16226" spans="1:4">
      <c r="B16226" s="74" t="str">
        <f ca="1">IFERROR(__xludf.DUMMYFUNCTION("IF(REGEXMATCH(A16226,""wealth planning""),""Script 1"",""-"")"),"-")</f>
        <v>-</v>
      </c>
      <c r="C16226" s="74">
        <f t="shared" si="126"/>
        <v>0</v>
      </c>
      <c r="D16226" s="149">
        <f t="shared" si="127"/>
        <v>45546</v>
      </c>
    </row>
    <row r="16227" spans="1:4">
      <c r="B16227" s="74" t="str">
        <f ca="1">IFERROR(__xludf.DUMMYFUNCTION("IF(REGEXMATCH(A16227,""wealth planning""),""Script 1"",""-"")"),"-")</f>
        <v>-</v>
      </c>
      <c r="C16227" s="74">
        <f t="shared" si="126"/>
        <v>0</v>
      </c>
      <c r="D16227" s="74" t="str">
        <f t="shared" si="127"/>
        <v>You: Hai assalamualaikum Aqilah,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228" spans="1:4">
      <c r="A16228" s="74" t="s">
        <v>9501</v>
      </c>
      <c r="B16228" s="74" t="str">
        <f ca="1">IFERROR(__xludf.DUMMYFUNCTION("IF(REGEXMATCH(A16228,""wealth planning""),""Script 1"",""-"")"),"-")</f>
        <v>-</v>
      </c>
      <c r="C16228" s="74">
        <f t="shared" si="126"/>
        <v>0</v>
      </c>
      <c r="D16228" s="74">
        <f t="shared" si="127"/>
        <v>0</v>
      </c>
    </row>
    <row r="16229" spans="1:4">
      <c r="A16229" s="74" t="s">
        <v>9502</v>
      </c>
      <c r="B16229" s="74" t="str">
        <f ca="1">IFERROR(__xludf.DUMMYFUNCTION("IF(REGEXMATCH(A16229,""wealth planning""),""Script 1"",""-"")"),"-")</f>
        <v>-</v>
      </c>
      <c r="C16229" s="74" t="str">
        <f t="shared" si="126"/>
        <v>Siti ShariniStatus is reachable</v>
      </c>
      <c r="D16229" s="74">
        <f t="shared" si="127"/>
        <v>0</v>
      </c>
    </row>
    <row r="16230" spans="1:4">
      <c r="A16230" s="149">
        <v>45546</v>
      </c>
      <c r="B16230" s="74" t="str">
        <f ca="1">IFERROR(__xludf.DUMMYFUNCTION("IF(REGEXMATCH(A16230,""wealth planning""),""Script 1"",""-"")"),"#VALUE!")</f>
        <v>#VALUE!</v>
      </c>
      <c r="C16230" s="74" t="str">
        <f t="shared" si="126"/>
        <v>Siti Sharini</v>
      </c>
      <c r="D16230" s="74">
        <f t="shared" si="127"/>
        <v>0</v>
      </c>
    </row>
    <row r="16231" spans="1:4">
      <c r="A16231" s="149">
        <v>45546</v>
      </c>
      <c r="B16231" s="74" t="str">
        <f ca="1">IFERROR(__xludf.DUMMYFUNCTION("IF(REGEXMATCH(A16231,""wealth planning""),""Script 1"",""-"")"),"#VALUE!")</f>
        <v>#VALUE!</v>
      </c>
      <c r="C16231" s="149">
        <f t="shared" si="126"/>
        <v>45546</v>
      </c>
      <c r="D16231" s="74" t="str">
        <f t="shared" si="127"/>
        <v>Siti ShariniStatus is reachable</v>
      </c>
    </row>
    <row r="16232" spans="1:4">
      <c r="A16232" s="74" t="s">
        <v>9503</v>
      </c>
      <c r="B16232" s="74" t="str">
        <f ca="1">IFERROR(__xludf.DUMMYFUNCTION("IF(REGEXMATCH(A16232,""wealth planning""),""Script 1"",""-"")"),"Script 1")</f>
        <v>Script 1</v>
      </c>
      <c r="C16232" s="149">
        <f t="shared" si="126"/>
        <v>45546</v>
      </c>
      <c r="D16232" s="74" t="str">
        <f t="shared" si="127"/>
        <v>Siti Sharini</v>
      </c>
    </row>
    <row r="16233" spans="1:4">
      <c r="A16233" s="74"/>
      <c r="B16233" s="74" t="str">
        <f ca="1">IFERROR(__xludf.DUMMYFUNCTION("IF(REGEXMATCH(A16233,""wealth planning""),""Script 1"",""-"")"),"-")</f>
        <v>-</v>
      </c>
      <c r="C16233" s="74" t="str">
        <f t="shared" si="126"/>
        <v>You: Hai assalamualaikum puan Siti Sharini,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233" s="149">
        <f t="shared" si="127"/>
        <v>45546</v>
      </c>
    </row>
    <row r="16234" spans="1:4">
      <c r="B16234" s="74" t="str">
        <f ca="1">IFERROR(__xludf.DUMMYFUNCTION("IF(REGEXMATCH(A16234,""wealth planning""),""Script 1"",""-"")"),"-")</f>
        <v>-</v>
      </c>
      <c r="C16234" s="74">
        <f t="shared" si="126"/>
        <v>0</v>
      </c>
      <c r="D16234" s="149">
        <f t="shared" si="127"/>
        <v>45546</v>
      </c>
    </row>
    <row r="16235" spans="1:4">
      <c r="B16235" s="74" t="str">
        <f ca="1">IFERROR(__xludf.DUMMYFUNCTION("IF(REGEXMATCH(A16235,""wealth planning""),""Script 1"",""-"")"),"-")</f>
        <v>-</v>
      </c>
      <c r="C16235" s="74">
        <f t="shared" si="126"/>
        <v>0</v>
      </c>
      <c r="D16235" s="74" t="str">
        <f t="shared" si="127"/>
        <v>You: Hai assalamualaikum puan Siti Sharini,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236" spans="1:4">
      <c r="A16236" s="74" t="s">
        <v>9505</v>
      </c>
      <c r="B16236" s="74" t="str">
        <f ca="1">IFERROR(__xludf.DUMMYFUNCTION("IF(REGEXMATCH(A16236,""wealth planning""),""Script 1"",""-"")"),"-")</f>
        <v>-</v>
      </c>
      <c r="C16236" s="74">
        <f t="shared" si="126"/>
        <v>0</v>
      </c>
      <c r="D16236" s="74">
        <f t="shared" si="127"/>
        <v>0</v>
      </c>
    </row>
    <row r="16237" spans="1:4">
      <c r="A16237" s="74" t="s">
        <v>9505</v>
      </c>
      <c r="B16237" s="74" t="str">
        <f ca="1">IFERROR(__xludf.DUMMYFUNCTION("IF(REGEXMATCH(A16237,""wealth planning""),""Script 1"",""-"")"),"-")</f>
        <v>-</v>
      </c>
      <c r="C16237" s="74" t="str">
        <f t="shared" si="126"/>
        <v>Amira Farisha</v>
      </c>
      <c r="D16237" s="74">
        <f t="shared" si="127"/>
        <v>0</v>
      </c>
    </row>
    <row r="16238" spans="1:4">
      <c r="A16238" s="149">
        <v>45546</v>
      </c>
      <c r="B16238" s="74" t="str">
        <f ca="1">IFERROR(__xludf.DUMMYFUNCTION("IF(REGEXMATCH(A16238,""wealth planning""),""Script 1"",""-"")"),"#VALUE!")</f>
        <v>#VALUE!</v>
      </c>
      <c r="C16238" s="74" t="str">
        <f t="shared" si="126"/>
        <v>Amira Farisha</v>
      </c>
      <c r="D16238" s="74">
        <f t="shared" si="127"/>
        <v>0</v>
      </c>
    </row>
    <row r="16239" spans="1:4">
      <c r="A16239" s="149">
        <v>45546</v>
      </c>
      <c r="B16239" s="74" t="str">
        <f ca="1">IFERROR(__xludf.DUMMYFUNCTION("IF(REGEXMATCH(A16239,""wealth planning""),""Script 1"",""-"")"),"#VALUE!")</f>
        <v>#VALUE!</v>
      </c>
      <c r="C16239" s="149">
        <f t="shared" si="126"/>
        <v>45546</v>
      </c>
      <c r="D16239" s="74" t="str">
        <f t="shared" si="127"/>
        <v>Amira Farisha</v>
      </c>
    </row>
    <row r="16240" spans="1:4">
      <c r="A16240" s="74" t="s">
        <v>4362</v>
      </c>
      <c r="B16240" s="74" t="str">
        <f ca="1">IFERROR(__xludf.DUMMYFUNCTION("IF(REGEXMATCH(A16240,""wealth planning""),""Script 1"",""-"")"),"Script 1")</f>
        <v>Script 1</v>
      </c>
      <c r="C16240" s="149">
        <f t="shared" si="126"/>
        <v>45546</v>
      </c>
      <c r="D16240" s="74" t="str">
        <f t="shared" si="127"/>
        <v>Amira Farisha</v>
      </c>
    </row>
    <row r="16241" spans="1:4">
      <c r="A16241" s="74"/>
      <c r="B16241" s="74" t="str">
        <f ca="1">IFERROR(__xludf.DUMMYFUNCTION("IF(REGEXMATCH(A16241,""wealth planning""),""Script 1"",""-"")"),"-")</f>
        <v>-</v>
      </c>
      <c r="C16241" s="74" t="str">
        <f t="shared" si="126"/>
        <v>You: Hai assalamualaikum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241" s="149">
        <f t="shared" si="127"/>
        <v>45546</v>
      </c>
    </row>
    <row r="16242" spans="1:4">
      <c r="B16242" s="74" t="str">
        <f ca="1">IFERROR(__xludf.DUMMYFUNCTION("IF(REGEXMATCH(A16242,""wealth planning""),""Script 1"",""-"")"),"-")</f>
        <v>-</v>
      </c>
      <c r="C16242" s="74">
        <f t="shared" si="126"/>
        <v>0</v>
      </c>
      <c r="D16242" s="149">
        <f t="shared" si="127"/>
        <v>45546</v>
      </c>
    </row>
    <row r="16243" spans="1:4">
      <c r="B16243" s="74" t="str">
        <f ca="1">IFERROR(__xludf.DUMMYFUNCTION("IF(REGEXMATCH(A16243,""wealth planning""),""Script 1"",""-"")"),"-")</f>
        <v>-</v>
      </c>
      <c r="C16243" s="74">
        <f t="shared" si="126"/>
        <v>0</v>
      </c>
      <c r="D16243" s="74" t="str">
        <f t="shared" si="127"/>
        <v>You: Hai assalamualaikum Amira,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244" spans="1:4">
      <c r="B16244" s="74" t="str">
        <f ca="1">IFERROR(__xludf.DUMMYFUNCTION("IF(REGEXMATCH(A16244,""wealth planning""),""Script 1"",""-"")"),"-")</f>
        <v>-</v>
      </c>
      <c r="C16244" s="74">
        <f t="shared" si="126"/>
        <v>0</v>
      </c>
      <c r="D16244" s="74">
        <f t="shared" si="127"/>
        <v>0</v>
      </c>
    </row>
    <row r="16245" spans="1:4">
      <c r="A16245" s="74" t="s">
        <v>9508</v>
      </c>
      <c r="B16245" s="74" t="str">
        <f ca="1">IFERROR(__xludf.DUMMYFUNCTION("IF(REGEXMATCH(A16245,""wealth planning""),""Script 1"",""-"")"),"-")</f>
        <v>-</v>
      </c>
      <c r="C16245" s="74">
        <f t="shared" si="126"/>
        <v>0</v>
      </c>
      <c r="D16245" s="74">
        <f t="shared" si="127"/>
        <v>0</v>
      </c>
    </row>
    <row r="16246" spans="1:4">
      <c r="A16246" s="149">
        <v>45546</v>
      </c>
      <c r="B16246" s="74" t="str">
        <f ca="1">IFERROR(__xludf.DUMMYFUNCTION("IF(REGEXMATCH(A16246,""wealth planning""),""Script 1"",""-"")"),"#VALUE!")</f>
        <v>#VALUE!</v>
      </c>
      <c r="C16246" s="74" t="str">
        <f t="shared" si="126"/>
        <v>Dania Afrina Rozlin</v>
      </c>
      <c r="D16246" s="74">
        <f t="shared" si="127"/>
        <v>0</v>
      </c>
    </row>
    <row r="16247" spans="1:4">
      <c r="A16247" s="149">
        <v>45546</v>
      </c>
      <c r="B16247" s="74" t="str">
        <f ca="1">IFERROR(__xludf.DUMMYFUNCTION("IF(REGEXMATCH(A16247,""wealth planning""),""Script 1"",""-"")"),"#VALUE!")</f>
        <v>#VALUE!</v>
      </c>
      <c r="C16247" s="149">
        <f t="shared" si="126"/>
        <v>45546</v>
      </c>
      <c r="D16247" s="74">
        <f t="shared" si="127"/>
        <v>0</v>
      </c>
    </row>
    <row r="16248" spans="1:4">
      <c r="A16248" s="74" t="s">
        <v>4600</v>
      </c>
      <c r="B16248" s="74" t="str">
        <f ca="1">IFERROR(__xludf.DUMMYFUNCTION("IF(REGEXMATCH(A16248,""wealth planning""),""Script 1"",""-"")"),"Script 1")</f>
        <v>Script 1</v>
      </c>
      <c r="C16248" s="149">
        <f t="shared" si="126"/>
        <v>45546</v>
      </c>
      <c r="D16248" s="74" t="str">
        <f t="shared" si="127"/>
        <v>Dania Afrina Rozlin</v>
      </c>
    </row>
    <row r="16249" spans="1:4">
      <c r="A16249" s="74"/>
      <c r="B16249" s="74" t="str">
        <f ca="1">IFERROR(__xludf.DUMMYFUNCTION("IF(REGEXMATCH(A16249,""wealth planning""),""Script 1"",""-"")"),"-")</f>
        <v>-</v>
      </c>
      <c r="C16249" s="74" t="str">
        <f t="shared" si="126"/>
        <v>You: Hai assalamualaikum Dania,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249" s="149">
        <f t="shared" si="127"/>
        <v>45546</v>
      </c>
    </row>
    <row r="16250" spans="1:4">
      <c r="B16250" s="74" t="str">
        <f ca="1">IFERROR(__xludf.DUMMYFUNCTION("IF(REGEXMATCH(A16250,""wealth planning""),""Script 1"",""-"")"),"-")</f>
        <v>-</v>
      </c>
      <c r="C16250" s="74">
        <f t="shared" si="126"/>
        <v>0</v>
      </c>
      <c r="D16250" s="149">
        <f t="shared" si="127"/>
        <v>45546</v>
      </c>
    </row>
    <row r="16251" spans="1:4">
      <c r="B16251" s="74" t="str">
        <f ca="1">IFERROR(__xludf.DUMMYFUNCTION("IF(REGEXMATCH(A16251,""wealth planning""),""Script 1"",""-"")"),"-")</f>
        <v>-</v>
      </c>
      <c r="C16251" s="74">
        <f t="shared" si="126"/>
        <v>0</v>
      </c>
      <c r="D16251" s="74" t="str">
        <f t="shared" si="127"/>
        <v>You: Hai assalamualaikum Dania,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252" spans="1:4">
      <c r="B16252" s="74" t="str">
        <f ca="1">IFERROR(__xludf.DUMMYFUNCTION("IF(REGEXMATCH(A16252,""wealth planning""),""Script 1"",""-"")"),"-")</f>
        <v>-</v>
      </c>
      <c r="C16252" s="74">
        <f t="shared" si="126"/>
        <v>0</v>
      </c>
      <c r="D16252" s="74">
        <f t="shared" si="127"/>
        <v>0</v>
      </c>
    </row>
    <row r="16253" spans="1:4">
      <c r="A16253" s="74" t="s">
        <v>9511</v>
      </c>
      <c r="B16253" s="74" t="str">
        <f ca="1">IFERROR(__xludf.DUMMYFUNCTION("IF(REGEXMATCH(A16253,""wealth planning""),""Script 1"",""-"")"),"-")</f>
        <v>-</v>
      </c>
      <c r="C16253" s="74">
        <f t="shared" si="126"/>
        <v>0</v>
      </c>
      <c r="D16253" s="74">
        <f t="shared" si="127"/>
        <v>0</v>
      </c>
    </row>
    <row r="16254" spans="1:4">
      <c r="A16254" s="149">
        <v>45546</v>
      </c>
      <c r="B16254" s="74" t="str">
        <f ca="1">IFERROR(__xludf.DUMMYFUNCTION("IF(REGEXMATCH(A16254,""wealth planning""),""Script 1"",""-"")"),"#VALUE!")</f>
        <v>#VALUE!</v>
      </c>
      <c r="C16254" s="74" t="str">
        <f t="shared" si="126"/>
        <v>Fatimah Najwa</v>
      </c>
      <c r="D16254" s="74">
        <f t="shared" si="127"/>
        <v>0</v>
      </c>
    </row>
    <row r="16255" spans="1:4">
      <c r="A16255" s="149">
        <v>45546</v>
      </c>
      <c r="B16255" s="74" t="str">
        <f ca="1">IFERROR(__xludf.DUMMYFUNCTION("IF(REGEXMATCH(A16255,""wealth planning""),""Script 1"",""-"")"),"#VALUE!")</f>
        <v>#VALUE!</v>
      </c>
      <c r="C16255" s="149">
        <f t="shared" si="126"/>
        <v>45546</v>
      </c>
      <c r="D16255" s="74">
        <f t="shared" si="127"/>
        <v>0</v>
      </c>
    </row>
    <row r="16256" spans="1:4">
      <c r="A16256" s="74" t="s">
        <v>5535</v>
      </c>
      <c r="B16256" s="74" t="str">
        <f ca="1">IFERROR(__xludf.DUMMYFUNCTION("IF(REGEXMATCH(A16256,""wealth planning""),""Script 1"",""-"")"),"Script 1")</f>
        <v>Script 1</v>
      </c>
      <c r="C16256" s="149">
        <f t="shared" si="126"/>
        <v>45546</v>
      </c>
      <c r="D16256" s="74" t="str">
        <f t="shared" si="127"/>
        <v>Fatimah Najwa</v>
      </c>
    </row>
    <row r="16257" spans="1:4">
      <c r="A16257" s="74"/>
      <c r="B16257" s="74" t="str">
        <f ca="1">IFERROR(__xludf.DUMMYFUNCTION("IF(REGEXMATCH(A16257,""wealth planning""),""Script 1"",""-"")"),"-")</f>
        <v>-</v>
      </c>
      <c r="C16257" s="74" t="str">
        <f t="shared" si="126"/>
        <v>You: Hai assalamualaikum Fatimah,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257" s="149">
        <f t="shared" si="127"/>
        <v>45546</v>
      </c>
    </row>
    <row r="16258" spans="1:4">
      <c r="B16258" s="74" t="str">
        <f ca="1">IFERROR(__xludf.DUMMYFUNCTION("IF(REGEXMATCH(A16258,""wealth planning""),""Script 1"",""-"")"),"-")</f>
        <v>-</v>
      </c>
      <c r="C16258" s="74">
        <f t="shared" si="126"/>
        <v>0</v>
      </c>
      <c r="D16258" s="149">
        <f t="shared" si="127"/>
        <v>45546</v>
      </c>
    </row>
    <row r="16259" spans="1:4">
      <c r="B16259" s="74" t="str">
        <f ca="1">IFERROR(__xludf.DUMMYFUNCTION("IF(REGEXMATCH(A16259,""wealth planning""),""Script 1"",""-"")"),"-")</f>
        <v>-</v>
      </c>
      <c r="C16259" s="74">
        <f t="shared" si="126"/>
        <v>0</v>
      </c>
      <c r="D16259" s="74" t="str">
        <f t="shared" si="127"/>
        <v>You: Hai assalamualaikum Fatimah,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260" spans="1:4">
      <c r="A16260" s="74" t="s">
        <v>9513</v>
      </c>
      <c r="B16260" s="74" t="str">
        <f ca="1">IFERROR(__xludf.DUMMYFUNCTION("IF(REGEXMATCH(A16260,""wealth planning""),""Script 1"",""-"")"),"-")</f>
        <v>-</v>
      </c>
      <c r="C16260" s="74">
        <f t="shared" si="126"/>
        <v>0</v>
      </c>
      <c r="D16260" s="74">
        <f t="shared" si="127"/>
        <v>0</v>
      </c>
    </row>
    <row r="16261" spans="1:4">
      <c r="A16261" s="74" t="s">
        <v>9514</v>
      </c>
      <c r="B16261" s="74" t="str">
        <f ca="1">IFERROR(__xludf.DUMMYFUNCTION("IF(REGEXMATCH(A16261,""wealth planning""),""Script 1"",""-"")"),"-")</f>
        <v>-</v>
      </c>
      <c r="C16261" s="74" t="str">
        <f t="shared" si="126"/>
        <v>Nur'aina fatini Mohd azmiStatus is reachable</v>
      </c>
      <c r="D16261" s="74">
        <f t="shared" si="127"/>
        <v>0</v>
      </c>
    </row>
    <row r="16262" spans="1:4">
      <c r="A16262" s="149">
        <v>45546</v>
      </c>
      <c r="B16262" s="74" t="str">
        <f ca="1">IFERROR(__xludf.DUMMYFUNCTION("IF(REGEXMATCH(A16262,""wealth planning""),""Script 1"",""-"")"),"#VALUE!")</f>
        <v>#VALUE!</v>
      </c>
      <c r="C16262" s="74" t="str">
        <f t="shared" si="126"/>
        <v>Nur'aina fatini Mohd azmi</v>
      </c>
      <c r="D16262" s="74">
        <f t="shared" si="127"/>
        <v>0</v>
      </c>
    </row>
    <row r="16263" spans="1:4">
      <c r="A16263" s="149">
        <v>45546</v>
      </c>
      <c r="B16263" s="74" t="str">
        <f ca="1">IFERROR(__xludf.DUMMYFUNCTION("IF(REGEXMATCH(A16263,""wealth planning""),""Script 1"",""-"")"),"#VALUE!")</f>
        <v>#VALUE!</v>
      </c>
      <c r="C16263" s="149">
        <f t="shared" si="126"/>
        <v>45546</v>
      </c>
      <c r="D16263" s="74" t="str">
        <f t="shared" si="127"/>
        <v>Nur'aina fatini Mohd azmiStatus is reachable</v>
      </c>
    </row>
    <row r="16264" spans="1:4">
      <c r="A16264" s="74" t="s">
        <v>9515</v>
      </c>
      <c r="B16264" s="74" t="str">
        <f ca="1">IFERROR(__xludf.DUMMYFUNCTION("IF(REGEXMATCH(A16264,""wealth planning""),""Script 1"",""-"")"),"Script 1")</f>
        <v>Script 1</v>
      </c>
      <c r="C16264" s="149">
        <f t="shared" si="126"/>
        <v>45546</v>
      </c>
      <c r="D16264" s="74" t="str">
        <f t="shared" si="127"/>
        <v>Nur'aina fatini Mohd azmi</v>
      </c>
    </row>
    <row r="16265" spans="1:4">
      <c r="A16265" s="74"/>
      <c r="B16265" s="74" t="str">
        <f ca="1">IFERROR(__xludf.DUMMYFUNCTION("IF(REGEXMATCH(A16265,""wealth planning""),""Script 1"",""-"")"),"-")</f>
        <v>-</v>
      </c>
      <c r="C16265" s="74" t="str">
        <f t="shared" si="126"/>
        <v>You: Hai assalamualaikum Nur’aina,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265" s="149">
        <f t="shared" si="127"/>
        <v>45546</v>
      </c>
    </row>
    <row r="16266" spans="1:4">
      <c r="B16266" s="74" t="str">
        <f ca="1">IFERROR(__xludf.DUMMYFUNCTION("IF(REGEXMATCH(A16266,""wealth planning""),""Script 1"",""-"")"),"-")</f>
        <v>-</v>
      </c>
      <c r="C16266" s="74">
        <f t="shared" si="126"/>
        <v>0</v>
      </c>
      <c r="D16266" s="149">
        <f t="shared" si="127"/>
        <v>45546</v>
      </c>
    </row>
    <row r="16267" spans="1:4">
      <c r="B16267" s="74" t="str">
        <f ca="1">IFERROR(__xludf.DUMMYFUNCTION("IF(REGEXMATCH(A16267,""wealth planning""),""Script 1"",""-"")"),"-")</f>
        <v>-</v>
      </c>
      <c r="C16267" s="74">
        <f t="shared" si="126"/>
        <v>0</v>
      </c>
      <c r="D16267" s="74" t="str">
        <f t="shared" si="127"/>
        <v>You: Hai assalamualaikum Nur’aina,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268" spans="1:4">
      <c r="A16268" s="74" t="s">
        <v>9517</v>
      </c>
      <c r="B16268" s="74" t="str">
        <f ca="1">IFERROR(__xludf.DUMMYFUNCTION("IF(REGEXMATCH(A16268,""wealth planning""),""Script 1"",""-"")"),"-")</f>
        <v>-</v>
      </c>
      <c r="C16268" s="74">
        <f t="shared" si="126"/>
        <v>0</v>
      </c>
      <c r="D16268" s="74">
        <f t="shared" si="127"/>
        <v>0</v>
      </c>
    </row>
    <row r="16269" spans="1:4">
      <c r="A16269" s="74" t="s">
        <v>9518</v>
      </c>
      <c r="B16269" s="74" t="str">
        <f ca="1">IFERROR(__xludf.DUMMYFUNCTION("IF(REGEXMATCH(A16269,""wealth planning""),""Script 1"",""-"")"),"-")</f>
        <v>-</v>
      </c>
      <c r="C16269" s="74" t="str">
        <f t="shared" si="126"/>
        <v>Aateah ZairuddinStatus is online</v>
      </c>
      <c r="D16269" s="74">
        <f t="shared" si="127"/>
        <v>0</v>
      </c>
    </row>
    <row r="16270" spans="1:4">
      <c r="A16270" s="149">
        <v>45546</v>
      </c>
      <c r="B16270" s="74" t="str">
        <f ca="1">IFERROR(__xludf.DUMMYFUNCTION("IF(REGEXMATCH(A16270,""wealth planning""),""Script 1"",""-"")"),"#VALUE!")</f>
        <v>#VALUE!</v>
      </c>
      <c r="C16270" s="74" t="str">
        <f t="shared" si="126"/>
        <v>Aateah Zairuddin</v>
      </c>
      <c r="D16270" s="74">
        <f t="shared" si="127"/>
        <v>0</v>
      </c>
    </row>
    <row r="16271" spans="1:4">
      <c r="A16271" s="149">
        <v>45546</v>
      </c>
      <c r="B16271" s="74" t="str">
        <f ca="1">IFERROR(__xludf.DUMMYFUNCTION("IF(REGEXMATCH(A16271,""wealth planning""),""Script 1"",""-"")"),"#VALUE!")</f>
        <v>#VALUE!</v>
      </c>
      <c r="C16271" s="149">
        <f t="shared" si="126"/>
        <v>45546</v>
      </c>
      <c r="D16271" s="74" t="str">
        <f t="shared" si="127"/>
        <v>Aateah ZairuddinStatus is online</v>
      </c>
    </row>
    <row r="16272" spans="1:4">
      <c r="A16272" s="74" t="s">
        <v>9519</v>
      </c>
      <c r="B16272" s="74" t="str">
        <f ca="1">IFERROR(__xludf.DUMMYFUNCTION("IF(REGEXMATCH(A16272,""wealth planning""),""Script 1"",""-"")"),"Script 1")</f>
        <v>Script 1</v>
      </c>
      <c r="C16272" s="149">
        <f t="shared" si="126"/>
        <v>45546</v>
      </c>
      <c r="D16272" s="74" t="str">
        <f t="shared" si="127"/>
        <v>Aateah Zairuddin</v>
      </c>
    </row>
    <row r="16273" spans="1:4">
      <c r="A16273" s="74"/>
      <c r="B16273" s="74" t="str">
        <f ca="1">IFERROR(__xludf.DUMMYFUNCTION("IF(REGEXMATCH(A16273,""wealth planning""),""Script 1"",""-"")"),"-")</f>
        <v>-</v>
      </c>
      <c r="C16273" s="74" t="str">
        <f t="shared" si="126"/>
        <v>You: Hai assalamualaikum Aateah,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273" s="149">
        <f t="shared" si="127"/>
        <v>45546</v>
      </c>
    </row>
    <row r="16274" spans="1:4">
      <c r="B16274" s="74" t="str">
        <f ca="1">IFERROR(__xludf.DUMMYFUNCTION("IF(REGEXMATCH(A16274,""wealth planning""),""Script 1"",""-"")"),"-")</f>
        <v>-</v>
      </c>
      <c r="C16274" s="74">
        <f t="shared" si="126"/>
        <v>0</v>
      </c>
      <c r="D16274" s="149">
        <f t="shared" si="127"/>
        <v>45546</v>
      </c>
    </row>
    <row r="16275" spans="1:4">
      <c r="B16275" s="74" t="str">
        <f ca="1">IFERROR(__xludf.DUMMYFUNCTION("IF(REGEXMATCH(A16275,""wealth planning""),""Script 1"",""-"")"),"-")</f>
        <v>-</v>
      </c>
      <c r="C16275" s="74">
        <f t="shared" si="126"/>
        <v>0</v>
      </c>
      <c r="D16275" s="74" t="str">
        <f t="shared" si="127"/>
        <v>You: Hai assalamualaikum Aateah,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276" spans="1:4">
      <c r="A16276" s="74" t="s">
        <v>9521</v>
      </c>
      <c r="B16276" s="74" t="str">
        <f ca="1">IFERROR(__xludf.DUMMYFUNCTION("IF(REGEXMATCH(A16276,""wealth planning""),""Script 1"",""-"")"),"-")</f>
        <v>-</v>
      </c>
      <c r="C16276" s="74">
        <f t="shared" si="126"/>
        <v>0</v>
      </c>
      <c r="D16276" s="74">
        <f t="shared" si="127"/>
        <v>0</v>
      </c>
    </row>
    <row r="16277" spans="1:4">
      <c r="A16277" s="74" t="s">
        <v>9522</v>
      </c>
      <c r="B16277" s="74" t="str">
        <f ca="1">IFERROR(__xludf.DUMMYFUNCTION("IF(REGEXMATCH(A16277,""wealth planning""),""Script 1"",""-"")"),"-")</f>
        <v>-</v>
      </c>
      <c r="C16277" s="74" t="str">
        <f t="shared" si="126"/>
        <v>Kamarul AzmeerStatus is reachable</v>
      </c>
      <c r="D16277" s="74">
        <f t="shared" si="127"/>
        <v>0</v>
      </c>
    </row>
    <row r="16278" spans="1:4">
      <c r="A16278" s="149">
        <v>45546</v>
      </c>
      <c r="B16278" s="74" t="str">
        <f ca="1">IFERROR(__xludf.DUMMYFUNCTION("IF(REGEXMATCH(A16278,""wealth planning""),""Script 1"",""-"")"),"#VALUE!")</f>
        <v>#VALUE!</v>
      </c>
      <c r="C16278" s="74" t="str">
        <f t="shared" si="126"/>
        <v>Kamarul Azmeer</v>
      </c>
      <c r="D16278" s="74">
        <f t="shared" si="127"/>
        <v>0</v>
      </c>
    </row>
    <row r="16279" spans="1:4">
      <c r="A16279" s="149">
        <v>45546</v>
      </c>
      <c r="B16279" s="74" t="str">
        <f ca="1">IFERROR(__xludf.DUMMYFUNCTION("IF(REGEXMATCH(A16279,""wealth planning""),""Script 1"",""-"")"),"#VALUE!")</f>
        <v>#VALUE!</v>
      </c>
      <c r="C16279" s="149">
        <f t="shared" si="126"/>
        <v>45546</v>
      </c>
      <c r="D16279" s="74" t="str">
        <f t="shared" si="127"/>
        <v>Kamarul AzmeerStatus is reachable</v>
      </c>
    </row>
    <row r="16280" spans="1:4">
      <c r="A16280" s="74" t="s">
        <v>9523</v>
      </c>
      <c r="B16280" s="74" t="str">
        <f ca="1">IFERROR(__xludf.DUMMYFUNCTION("IF(REGEXMATCH(A16280,""wealth planning""),""Script 1"",""-"")"),"Script 1")</f>
        <v>Script 1</v>
      </c>
      <c r="C16280" s="149">
        <f t="shared" si="126"/>
        <v>45546</v>
      </c>
      <c r="D16280" s="74" t="str">
        <f t="shared" si="127"/>
        <v>Kamarul Azmeer</v>
      </c>
    </row>
    <row r="16281" spans="1:4">
      <c r="A16281" s="74"/>
      <c r="B16281" s="74" t="str">
        <f ca="1">IFERROR(__xludf.DUMMYFUNCTION("IF(REGEXMATCH(A16281,""wealth planning""),""Script 1"",""-"")"),"-")</f>
        <v>-</v>
      </c>
      <c r="C16281" s="74" t="str">
        <f t="shared" si="126"/>
        <v>You: Hai assalamualaikum Kamarul,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281" s="149">
        <f t="shared" si="127"/>
        <v>45546</v>
      </c>
    </row>
    <row r="16282" spans="1:4">
      <c r="B16282" s="74" t="str">
        <f ca="1">IFERROR(__xludf.DUMMYFUNCTION("IF(REGEXMATCH(A16282,""wealth planning""),""Script 1"",""-"")"),"-")</f>
        <v>-</v>
      </c>
      <c r="C16282" s="74">
        <f t="shared" si="126"/>
        <v>0</v>
      </c>
      <c r="D16282" s="149">
        <f t="shared" si="127"/>
        <v>45546</v>
      </c>
    </row>
    <row r="16283" spans="1:4">
      <c r="B16283" s="74" t="str">
        <f ca="1">IFERROR(__xludf.DUMMYFUNCTION("IF(REGEXMATCH(A16283,""wealth planning""),""Script 1"",""-"")"),"-")</f>
        <v>-</v>
      </c>
      <c r="C16283" s="74">
        <f t="shared" si="126"/>
        <v>0</v>
      </c>
      <c r="D16283" s="74" t="str">
        <f t="shared" si="127"/>
        <v>You: Hai assalamualaikum Kamarul,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284" spans="1:4">
      <c r="B16284" s="74" t="str">
        <f ca="1">IFERROR(__xludf.DUMMYFUNCTION("IF(REGEXMATCH(A16284,""wealth planning""),""Script 1"",""-"")"),"-")</f>
        <v>-</v>
      </c>
      <c r="C16284" s="74">
        <f t="shared" si="126"/>
        <v>0</v>
      </c>
      <c r="D16284" s="74">
        <f t="shared" si="127"/>
        <v>0</v>
      </c>
    </row>
    <row r="16285" spans="1:4">
      <c r="A16285" s="74" t="s">
        <v>9526</v>
      </c>
      <c r="B16285" s="74" t="str">
        <f ca="1">IFERROR(__xludf.DUMMYFUNCTION("IF(REGEXMATCH(A16285,""wealth planning""),""Script 1"",""-"")"),"-")</f>
        <v>-</v>
      </c>
      <c r="C16285" s="74">
        <f t="shared" si="126"/>
        <v>0</v>
      </c>
      <c r="D16285" s="74">
        <f t="shared" si="127"/>
        <v>0</v>
      </c>
    </row>
    <row r="16286" spans="1:4">
      <c r="A16286" s="149">
        <v>45546</v>
      </c>
      <c r="B16286" s="74" t="str">
        <f ca="1">IFERROR(__xludf.DUMMYFUNCTION("IF(REGEXMATCH(A16286,""wealth planning""),""Script 1"",""-"")"),"#VALUE!")</f>
        <v>#VALUE!</v>
      </c>
      <c r="C16286" s="74" t="str">
        <f t="shared" si="126"/>
        <v>Nazrin Shamsudin</v>
      </c>
      <c r="D16286" s="74">
        <f t="shared" si="127"/>
        <v>0</v>
      </c>
    </row>
    <row r="16287" spans="1:4">
      <c r="A16287" s="149">
        <v>45546</v>
      </c>
      <c r="B16287" s="74" t="str">
        <f ca="1">IFERROR(__xludf.DUMMYFUNCTION("IF(REGEXMATCH(A16287,""wealth planning""),""Script 1"",""-"")"),"#VALUE!")</f>
        <v>#VALUE!</v>
      </c>
      <c r="C16287" s="149">
        <f t="shared" si="126"/>
        <v>45546</v>
      </c>
      <c r="D16287" s="74">
        <f t="shared" si="127"/>
        <v>0</v>
      </c>
    </row>
    <row r="16288" spans="1:4">
      <c r="A16288" s="74" t="s">
        <v>9527</v>
      </c>
      <c r="B16288" s="74" t="str">
        <f ca="1">IFERROR(__xludf.DUMMYFUNCTION("IF(REGEXMATCH(A16288,""wealth planning""),""Script 1"",""-"")"),"Script 1")</f>
        <v>Script 1</v>
      </c>
      <c r="C16288" s="149">
        <f t="shared" si="126"/>
        <v>45546</v>
      </c>
      <c r="D16288" s="74" t="str">
        <f t="shared" si="127"/>
        <v>Nazrin Shamsudin</v>
      </c>
    </row>
    <row r="16289" spans="1:4">
      <c r="A16289" s="74"/>
      <c r="B16289" s="74" t="str">
        <f ca="1">IFERROR(__xludf.DUMMYFUNCTION("IF(REGEXMATCH(A16289,""wealth planning""),""Script 1"",""-"")"),"-")</f>
        <v>-</v>
      </c>
      <c r="C16289" s="74" t="str">
        <f t="shared" si="126"/>
        <v>You: Hai assalamualaikum Nazrin,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289" s="149">
        <f t="shared" si="127"/>
        <v>45546</v>
      </c>
    </row>
    <row r="16290" spans="1:4">
      <c r="B16290" s="74" t="str">
        <f ca="1">IFERROR(__xludf.DUMMYFUNCTION("IF(REGEXMATCH(A16290,""wealth planning""),""Script 1"",""-"")"),"-")</f>
        <v>-</v>
      </c>
      <c r="C16290" s="74">
        <f t="shared" si="126"/>
        <v>0</v>
      </c>
      <c r="D16290" s="149">
        <f t="shared" si="127"/>
        <v>45546</v>
      </c>
    </row>
    <row r="16291" spans="1:4">
      <c r="B16291" s="74" t="str">
        <f ca="1">IFERROR(__xludf.DUMMYFUNCTION("IF(REGEXMATCH(A16291,""wealth planning""),""Script 1"",""-"")"),"-")</f>
        <v>-</v>
      </c>
      <c r="C16291" s="74">
        <f t="shared" si="126"/>
        <v>0</v>
      </c>
      <c r="D16291" s="74" t="str">
        <f t="shared" si="127"/>
        <v>You: Hai assalamualaikum Nazrin,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292" spans="1:4">
      <c r="B16292" s="74" t="str">
        <f ca="1">IFERROR(__xludf.DUMMYFUNCTION("IF(REGEXMATCH(A16292,""wealth planning""),""Script 1"",""-"")"),"-")</f>
        <v>-</v>
      </c>
      <c r="C16292" s="74">
        <f t="shared" si="126"/>
        <v>0</v>
      </c>
      <c r="D16292" s="74">
        <f t="shared" si="127"/>
        <v>0</v>
      </c>
    </row>
    <row r="16293" spans="1:4">
      <c r="A16293" s="74" t="s">
        <v>9530</v>
      </c>
      <c r="B16293" s="74" t="str">
        <f ca="1">IFERROR(__xludf.DUMMYFUNCTION("IF(REGEXMATCH(A16293,""wealth planning""),""Script 1"",""-"")"),"-")</f>
        <v>-</v>
      </c>
      <c r="C16293" s="74">
        <f t="shared" si="126"/>
        <v>0</v>
      </c>
      <c r="D16293" s="74">
        <f t="shared" si="127"/>
        <v>0</v>
      </c>
    </row>
    <row r="16294" spans="1:4">
      <c r="A16294" s="149">
        <v>45546</v>
      </c>
      <c r="B16294" s="74" t="str">
        <f ca="1">IFERROR(__xludf.DUMMYFUNCTION("IF(REGEXMATCH(A16294,""wealth planning""),""Script 1"",""-"")"),"#VALUE!")</f>
        <v>#VALUE!</v>
      </c>
      <c r="C16294" s="74" t="str">
        <f t="shared" si="126"/>
        <v>Nur Anis Elyssa</v>
      </c>
      <c r="D16294" s="74">
        <f t="shared" si="127"/>
        <v>0</v>
      </c>
    </row>
    <row r="16295" spans="1:4">
      <c r="A16295" s="149">
        <v>45546</v>
      </c>
      <c r="B16295" s="74" t="str">
        <f ca="1">IFERROR(__xludf.DUMMYFUNCTION("IF(REGEXMATCH(A16295,""wealth planning""),""Script 1"",""-"")"),"#VALUE!")</f>
        <v>#VALUE!</v>
      </c>
      <c r="C16295" s="149">
        <f t="shared" si="126"/>
        <v>45546</v>
      </c>
      <c r="D16295" s="74">
        <f t="shared" si="127"/>
        <v>0</v>
      </c>
    </row>
    <row r="16296" spans="1:4">
      <c r="A16296" s="74" t="s">
        <v>4292</v>
      </c>
      <c r="B16296" s="74" t="str">
        <f ca="1">IFERROR(__xludf.DUMMYFUNCTION("IF(REGEXMATCH(A16296,""wealth planning""),""Script 1"",""-"")"),"Script 1")</f>
        <v>Script 1</v>
      </c>
      <c r="C16296" s="149">
        <f t="shared" si="126"/>
        <v>45546</v>
      </c>
      <c r="D16296" s="74" t="str">
        <f t="shared" si="127"/>
        <v>Nur Anis Elyssa</v>
      </c>
    </row>
    <row r="16297" spans="1:4">
      <c r="A16297" s="74"/>
      <c r="B16297" s="74" t="str">
        <f ca="1">IFERROR(__xludf.DUMMYFUNCTION("IF(REGEXMATCH(A16297,""wealth planning""),""Script 1"",""-"")"),"-")</f>
        <v>-</v>
      </c>
      <c r="C16297" s="74" t="str">
        <f t="shared" si="126"/>
        <v>You: Hai assalamualaikum Nur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297" s="149">
        <f t="shared" si="127"/>
        <v>45546</v>
      </c>
    </row>
    <row r="16298" spans="1:4">
      <c r="B16298" s="74" t="str">
        <f ca="1">IFERROR(__xludf.DUMMYFUNCTION("IF(REGEXMATCH(A16298,""wealth planning""),""Script 1"",""-"")"),"-")</f>
        <v>-</v>
      </c>
      <c r="C16298" s="74">
        <f t="shared" si="126"/>
        <v>0</v>
      </c>
      <c r="D16298" s="149">
        <f t="shared" si="127"/>
        <v>45546</v>
      </c>
    </row>
    <row r="16299" spans="1:4">
      <c r="B16299" s="74" t="str">
        <f ca="1">IFERROR(__xludf.DUMMYFUNCTION("IF(REGEXMATCH(A16299,""wealth planning""),""Script 1"",""-"")"),"-")</f>
        <v>-</v>
      </c>
      <c r="C16299" s="74">
        <f t="shared" si="126"/>
        <v>0</v>
      </c>
      <c r="D16299" s="74" t="str">
        <f t="shared" si="127"/>
        <v>You: Hai assalamualaikum Nur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300" spans="1:4">
      <c r="B16300" s="74" t="str">
        <f ca="1">IFERROR(__xludf.DUMMYFUNCTION("IF(REGEXMATCH(A16300,""wealth planning""),""Script 1"",""-"")"),"-")</f>
        <v>-</v>
      </c>
      <c r="C16300" s="74">
        <f t="shared" si="126"/>
        <v>0</v>
      </c>
      <c r="D16300" s="74">
        <f t="shared" si="127"/>
        <v>0</v>
      </c>
    </row>
    <row r="16301" spans="1:4">
      <c r="A16301" s="74" t="s">
        <v>9533</v>
      </c>
      <c r="B16301" s="74" t="str">
        <f ca="1">IFERROR(__xludf.DUMMYFUNCTION("IF(REGEXMATCH(A16301,""wealth planning""),""Script 1"",""-"")"),"-")</f>
        <v>-</v>
      </c>
      <c r="C16301" s="74">
        <f t="shared" si="126"/>
        <v>0</v>
      </c>
      <c r="D16301" s="74">
        <f t="shared" si="127"/>
        <v>0</v>
      </c>
    </row>
    <row r="16302" spans="1:4">
      <c r="A16302" s="149">
        <v>45546</v>
      </c>
      <c r="B16302" s="74" t="str">
        <f ca="1">IFERROR(__xludf.DUMMYFUNCTION("IF(REGEXMATCH(A16302,""wealth planning""),""Script 1"",""-"")"),"#VALUE!")</f>
        <v>#VALUE!</v>
      </c>
      <c r="C16302" s="74" t="str">
        <f t="shared" si="126"/>
        <v>Nuraini Shafiqah</v>
      </c>
      <c r="D16302" s="74">
        <f t="shared" si="127"/>
        <v>0</v>
      </c>
    </row>
    <row r="16303" spans="1:4">
      <c r="A16303" s="149">
        <v>45546</v>
      </c>
      <c r="B16303" s="74" t="str">
        <f ca="1">IFERROR(__xludf.DUMMYFUNCTION("IF(REGEXMATCH(A16303,""wealth planning""),""Script 1"",""-"")"),"#VALUE!")</f>
        <v>#VALUE!</v>
      </c>
      <c r="C16303" s="149">
        <f t="shared" si="126"/>
        <v>45546</v>
      </c>
      <c r="D16303" s="74">
        <f t="shared" si="127"/>
        <v>0</v>
      </c>
    </row>
    <row r="16304" spans="1:4">
      <c r="A16304" s="74" t="s">
        <v>9534</v>
      </c>
      <c r="B16304" s="74" t="str">
        <f ca="1">IFERROR(__xludf.DUMMYFUNCTION("IF(REGEXMATCH(A16304,""wealth planning""),""Script 1"",""-"")"),"Script 1")</f>
        <v>Script 1</v>
      </c>
      <c r="C16304" s="149">
        <f t="shared" si="126"/>
        <v>45546</v>
      </c>
      <c r="D16304" s="74" t="str">
        <f t="shared" si="127"/>
        <v>Nuraini Shafiqah</v>
      </c>
    </row>
    <row r="16305" spans="1:4">
      <c r="A16305" s="74"/>
      <c r="B16305" s="74" t="str">
        <f ca="1">IFERROR(__xludf.DUMMYFUNCTION("IF(REGEXMATCH(A16305,""wealth planning""),""Script 1"",""-"")"),"-")</f>
        <v>-</v>
      </c>
      <c r="C16305" s="74" t="str">
        <f t="shared" si="126"/>
        <v>You: Hai assalamualaikum Nuraini,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305" s="149">
        <f t="shared" si="127"/>
        <v>45546</v>
      </c>
    </row>
    <row r="16306" spans="1:4">
      <c r="B16306" s="74" t="str">
        <f ca="1">IFERROR(__xludf.DUMMYFUNCTION("IF(REGEXMATCH(A16306,""wealth planning""),""Script 1"",""-"")"),"-")</f>
        <v>-</v>
      </c>
      <c r="C16306" s="74">
        <f t="shared" si="126"/>
        <v>0</v>
      </c>
      <c r="D16306" s="149">
        <f t="shared" si="127"/>
        <v>45546</v>
      </c>
    </row>
    <row r="16307" spans="1:4">
      <c r="B16307" s="74" t="str">
        <f ca="1">IFERROR(__xludf.DUMMYFUNCTION("IF(REGEXMATCH(A16307,""wealth planning""),""Script 1"",""-"")"),"-")</f>
        <v>-</v>
      </c>
      <c r="C16307" s="74">
        <f t="shared" si="126"/>
        <v>0</v>
      </c>
      <c r="D16307" s="74" t="str">
        <f t="shared" si="127"/>
        <v>You: Hai assalamualaikum Nuraini,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308" spans="1:4">
      <c r="A16308" s="74" t="s">
        <v>9536</v>
      </c>
      <c r="B16308" s="74" t="str">
        <f ca="1">IFERROR(__xludf.DUMMYFUNCTION("IF(REGEXMATCH(A16308,""wealth planning""),""Script 1"",""-"")"),"-")</f>
        <v>-</v>
      </c>
      <c r="C16308" s="74">
        <f t="shared" si="126"/>
        <v>0</v>
      </c>
      <c r="D16308" s="74">
        <f t="shared" si="127"/>
        <v>0</v>
      </c>
    </row>
    <row r="16309" spans="1:4">
      <c r="A16309" s="74" t="s">
        <v>9536</v>
      </c>
      <c r="B16309" s="74" t="str">
        <f ca="1">IFERROR(__xludf.DUMMYFUNCTION("IF(REGEXMATCH(A16309,""wealth planning""),""Script 1"",""-"")"),"-")</f>
        <v>-</v>
      </c>
      <c r="C16309" s="74" t="str">
        <f t="shared" si="126"/>
        <v>khadijah jefriniza</v>
      </c>
      <c r="D16309" s="74">
        <f t="shared" si="127"/>
        <v>0</v>
      </c>
    </row>
    <row r="16310" spans="1:4">
      <c r="A16310" s="149">
        <v>45546</v>
      </c>
      <c r="B16310" s="74" t="str">
        <f ca="1">IFERROR(__xludf.DUMMYFUNCTION("IF(REGEXMATCH(A16310,""wealth planning""),""Script 1"",""-"")"),"#VALUE!")</f>
        <v>#VALUE!</v>
      </c>
      <c r="C16310" s="74" t="str">
        <f t="shared" si="126"/>
        <v>khadijah jefriniza</v>
      </c>
      <c r="D16310" s="74">
        <f t="shared" si="127"/>
        <v>0</v>
      </c>
    </row>
    <row r="16311" spans="1:4">
      <c r="A16311" s="149">
        <v>45546</v>
      </c>
      <c r="B16311" s="74" t="str">
        <f ca="1">IFERROR(__xludf.DUMMYFUNCTION("IF(REGEXMATCH(A16311,""wealth planning""),""Script 1"",""-"")"),"#VALUE!")</f>
        <v>#VALUE!</v>
      </c>
      <c r="C16311" s="149">
        <f t="shared" si="126"/>
        <v>45546</v>
      </c>
      <c r="D16311" s="74" t="str">
        <f t="shared" si="127"/>
        <v>khadijah jefriniza</v>
      </c>
    </row>
    <row r="16312" spans="1:4">
      <c r="A16312" s="74" t="s">
        <v>9537</v>
      </c>
      <c r="B16312" s="74" t="str">
        <f ca="1">IFERROR(__xludf.DUMMYFUNCTION("IF(REGEXMATCH(A16312,""wealth planning""),""Script 1"",""-"")"),"Script 1")</f>
        <v>Script 1</v>
      </c>
      <c r="C16312" s="149">
        <f t="shared" si="126"/>
        <v>45546</v>
      </c>
      <c r="D16312" s="74" t="str">
        <f t="shared" si="127"/>
        <v>khadijah jefriniza</v>
      </c>
    </row>
    <row r="16313" spans="1:4">
      <c r="A16313" s="74"/>
      <c r="B16313" s="74" t="str">
        <f ca="1">IFERROR(__xludf.DUMMYFUNCTION("IF(REGEXMATCH(A16313,""wealth planning""),""Script 1"",""-"")"),"-")</f>
        <v>-</v>
      </c>
      <c r="C16313" s="74" t="str">
        <f t="shared" si="126"/>
        <v>You: Hai assalamualaikum Khadijah,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313" s="149">
        <f t="shared" si="127"/>
        <v>45546</v>
      </c>
    </row>
    <row r="16314" spans="1:4">
      <c r="B16314" s="74" t="str">
        <f ca="1">IFERROR(__xludf.DUMMYFUNCTION("IF(REGEXMATCH(A16314,""wealth planning""),""Script 1"",""-"")"),"-")</f>
        <v>-</v>
      </c>
      <c r="C16314" s="74">
        <f t="shared" si="126"/>
        <v>0</v>
      </c>
      <c r="D16314" s="149">
        <f t="shared" si="127"/>
        <v>45546</v>
      </c>
    </row>
    <row r="16315" spans="1:4">
      <c r="B16315" s="74" t="str">
        <f ca="1">IFERROR(__xludf.DUMMYFUNCTION("IF(REGEXMATCH(A16315,""wealth planning""),""Script 1"",""-"")"),"-")</f>
        <v>-</v>
      </c>
      <c r="C16315" s="74">
        <f t="shared" si="126"/>
        <v>0</v>
      </c>
      <c r="D16315" s="74" t="str">
        <f t="shared" si="127"/>
        <v>You: Hai assalamualaikum Khadijah,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316" spans="1:4">
      <c r="A16316" s="74" t="s">
        <v>9539</v>
      </c>
      <c r="B16316" s="74" t="str">
        <f ca="1">IFERROR(__xludf.DUMMYFUNCTION("IF(REGEXMATCH(A16316,""wealth planning""),""Script 1"",""-"")"),"-")</f>
        <v>-</v>
      </c>
      <c r="C16316" s="74">
        <f t="shared" si="126"/>
        <v>0</v>
      </c>
      <c r="D16316" s="74">
        <f t="shared" si="127"/>
        <v>0</v>
      </c>
    </row>
    <row r="16317" spans="1:4">
      <c r="A16317" s="74" t="s">
        <v>9539</v>
      </c>
      <c r="B16317" s="74" t="str">
        <f ca="1">IFERROR(__xludf.DUMMYFUNCTION("IF(REGEXMATCH(A16317,""wealth planning""),""Script 1"",""-"")"),"-")</f>
        <v>-</v>
      </c>
      <c r="C16317" s="74" t="str">
        <f t="shared" si="126"/>
        <v>Nur Sajidah</v>
      </c>
      <c r="D16317" s="74">
        <f t="shared" si="127"/>
        <v>0</v>
      </c>
    </row>
    <row r="16318" spans="1:4">
      <c r="A16318" s="149">
        <v>45545</v>
      </c>
      <c r="B16318" s="74" t="str">
        <f ca="1">IFERROR(__xludf.DUMMYFUNCTION("IF(REGEXMATCH(A16318,""wealth planning""),""Script 1"",""-"")"),"#VALUE!")</f>
        <v>#VALUE!</v>
      </c>
      <c r="C16318" s="74" t="str">
        <f t="shared" si="126"/>
        <v>Nur Sajidah</v>
      </c>
      <c r="D16318" s="74">
        <f t="shared" si="127"/>
        <v>0</v>
      </c>
    </row>
    <row r="16319" spans="1:4">
      <c r="A16319" s="149">
        <v>45545</v>
      </c>
      <c r="B16319" s="74" t="str">
        <f ca="1">IFERROR(__xludf.DUMMYFUNCTION("IF(REGEXMATCH(A16319,""wealth planning""),""Script 1"",""-"")"),"#VALUE!")</f>
        <v>#VALUE!</v>
      </c>
      <c r="C16319" s="149">
        <f t="shared" si="126"/>
        <v>45545</v>
      </c>
      <c r="D16319" s="74" t="str">
        <f t="shared" si="127"/>
        <v>Nur Sajidah</v>
      </c>
    </row>
    <row r="16320" spans="1:4">
      <c r="A16320" s="74" t="s">
        <v>9540</v>
      </c>
      <c r="B16320" s="74" t="str">
        <f ca="1">IFERROR(__xludf.DUMMYFUNCTION("IF(REGEXMATCH(A16320,""wealth planning""),""Script 1"",""-"")"),"-")</f>
        <v>-</v>
      </c>
      <c r="C16320" s="149">
        <f t="shared" si="126"/>
        <v>45545</v>
      </c>
      <c r="D16320" s="74" t="str">
        <f t="shared" si="127"/>
        <v>Nur Sajidah</v>
      </c>
    </row>
    <row r="16321" spans="1:4">
      <c r="A16321" s="74"/>
      <c r="B16321" s="74" t="str">
        <f ca="1">IFERROR(__xludf.DUMMYFUNCTION("IF(REGEXMATCH(A16321,""wealth planning""),""Script 1"",""-"")"),"-")</f>
        <v>-</v>
      </c>
      <c r="C16321" s="74" t="str">
        <f t="shared" si="126"/>
        <v>You: Okay. Semoga dipermudahkan urusan</v>
      </c>
      <c r="D16321" s="149">
        <f t="shared" si="127"/>
        <v>45545</v>
      </c>
    </row>
    <row r="16322" spans="1:4">
      <c r="B16322" s="74" t="str">
        <f ca="1">IFERROR(__xludf.DUMMYFUNCTION("IF(REGEXMATCH(A16322,""wealth planning""),""Script 1"",""-"")"),"-")</f>
        <v>-</v>
      </c>
      <c r="C16322" s="74">
        <f t="shared" si="126"/>
        <v>0</v>
      </c>
      <c r="D16322" s="149">
        <f t="shared" si="127"/>
        <v>45545</v>
      </c>
    </row>
    <row r="16323" spans="1:4">
      <c r="B16323" s="74" t="str">
        <f ca="1">IFERROR(__xludf.DUMMYFUNCTION("IF(REGEXMATCH(A16323,""wealth planning""),""Script 1"",""-"")"),"-")</f>
        <v>-</v>
      </c>
      <c r="C16323" s="74">
        <f t="shared" si="126"/>
        <v>0</v>
      </c>
      <c r="D16323" s="74" t="str">
        <f t="shared" si="127"/>
        <v>You: Okay. Semoga dipermudahkan urusan</v>
      </c>
    </row>
    <row r="16324" spans="1:4">
      <c r="A16324" s="74" t="s">
        <v>9542</v>
      </c>
      <c r="B16324" s="74" t="str">
        <f ca="1">IFERROR(__xludf.DUMMYFUNCTION("IF(REGEXMATCH(A16324,""wealth planning""),""Script 1"",""-"")"),"-")</f>
        <v>-</v>
      </c>
      <c r="C16324" s="74">
        <f t="shared" ref="C16324:C16578" si="128">A16323</f>
        <v>0</v>
      </c>
      <c r="D16324" s="74">
        <f t="shared" ref="D16324:D16578" si="129">A16321</f>
        <v>0</v>
      </c>
    </row>
    <row r="16325" spans="1:4">
      <c r="A16325" s="74" t="s">
        <v>9543</v>
      </c>
      <c r="B16325" s="74" t="str">
        <f ca="1">IFERROR(__xludf.DUMMYFUNCTION("IF(REGEXMATCH(A16325,""wealth planning""),""Script 1"",""-"")"),"-")</f>
        <v>-</v>
      </c>
      <c r="C16325" s="74" t="str">
        <f t="shared" si="128"/>
        <v>Nurain SuhailaStatus is reachable</v>
      </c>
      <c r="D16325" s="74">
        <f t="shared" si="129"/>
        <v>0</v>
      </c>
    </row>
    <row r="16326" spans="1:4">
      <c r="A16326" s="149">
        <v>45540</v>
      </c>
      <c r="B16326" s="74" t="str">
        <f ca="1">IFERROR(__xludf.DUMMYFUNCTION("IF(REGEXMATCH(A16326,""wealth planning""),""Script 1"",""-"")"),"#VALUE!")</f>
        <v>#VALUE!</v>
      </c>
      <c r="C16326" s="74" t="str">
        <f t="shared" si="128"/>
        <v>Nurain Suhaila</v>
      </c>
      <c r="D16326" s="74">
        <f t="shared" si="129"/>
        <v>0</v>
      </c>
    </row>
    <row r="16327" spans="1:4">
      <c r="A16327" s="149">
        <v>45540</v>
      </c>
      <c r="B16327" s="74" t="str">
        <f ca="1">IFERROR(__xludf.DUMMYFUNCTION("IF(REGEXMATCH(A16327,""wealth planning""),""Script 1"",""-"")"),"#VALUE!")</f>
        <v>#VALUE!</v>
      </c>
      <c r="C16327" s="149">
        <f t="shared" si="128"/>
        <v>45540</v>
      </c>
      <c r="D16327" s="74" t="str">
        <f t="shared" si="129"/>
        <v>Nurain SuhailaStatus is reachable</v>
      </c>
    </row>
    <row r="16328" spans="1:4">
      <c r="A16328" s="74" t="s">
        <v>5669</v>
      </c>
      <c r="B16328" s="74" t="str">
        <f ca="1">IFERROR(__xludf.DUMMYFUNCTION("IF(REGEXMATCH(A16328,""wealth planning""),""Script 1"",""-"")"),"Script 1")</f>
        <v>Script 1</v>
      </c>
      <c r="C16328" s="149">
        <f t="shared" si="128"/>
        <v>45540</v>
      </c>
      <c r="D16328" s="74" t="str">
        <f t="shared" si="129"/>
        <v>Nurain Suhaila</v>
      </c>
    </row>
    <row r="16329" spans="1:4">
      <c r="A16329" s="74"/>
      <c r="B16329" s="74" t="str">
        <f ca="1">IFERROR(__xludf.DUMMYFUNCTION("IF(REGEXMATCH(A16329,""wealth planning""),""Script 1"",""-"")"),"-")</f>
        <v>-</v>
      </c>
      <c r="C16329" s="74" t="str">
        <f t="shared" si="128"/>
        <v>You: Hai assalamualaikum Nurain,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329" s="149">
        <f t="shared" si="129"/>
        <v>45540</v>
      </c>
    </row>
    <row r="16330" spans="1:4">
      <c r="B16330" s="74" t="str">
        <f ca="1">IFERROR(__xludf.DUMMYFUNCTION("IF(REGEXMATCH(A16330,""wealth planning""),""Script 1"",""-"")"),"-")</f>
        <v>-</v>
      </c>
      <c r="C16330" s="74">
        <f t="shared" si="128"/>
        <v>0</v>
      </c>
      <c r="D16330" s="149">
        <f t="shared" si="129"/>
        <v>45540</v>
      </c>
    </row>
    <row r="16331" spans="1:4">
      <c r="B16331" s="74" t="str">
        <f ca="1">IFERROR(__xludf.DUMMYFUNCTION("IF(REGEXMATCH(A16331,""wealth planning""),""Script 1"",""-"")"),"-")</f>
        <v>-</v>
      </c>
      <c r="C16331" s="74">
        <f t="shared" si="128"/>
        <v>0</v>
      </c>
      <c r="D16331" s="74" t="str">
        <f t="shared" si="129"/>
        <v>You: Hai assalamualaikum Nurain,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332" spans="1:4">
      <c r="B16332" s="74" t="str">
        <f ca="1">IFERROR(__xludf.DUMMYFUNCTION("IF(REGEXMATCH(A16332,""wealth planning""),""Script 1"",""-"")"),"-")</f>
        <v>-</v>
      </c>
      <c r="C16332" s="74">
        <f t="shared" si="128"/>
        <v>0</v>
      </c>
      <c r="D16332" s="74">
        <f t="shared" si="129"/>
        <v>0</v>
      </c>
    </row>
    <row r="16333" spans="1:4">
      <c r="A16333" s="74" t="s">
        <v>9546</v>
      </c>
      <c r="B16333" s="74" t="str">
        <f ca="1">IFERROR(__xludf.DUMMYFUNCTION("IF(REGEXMATCH(A16333,""wealth planning""),""Script 1"",""-"")"),"-")</f>
        <v>-</v>
      </c>
      <c r="C16333" s="74">
        <f t="shared" si="128"/>
        <v>0</v>
      </c>
      <c r="D16333" s="74">
        <f t="shared" si="129"/>
        <v>0</v>
      </c>
    </row>
    <row r="16334" spans="1:4">
      <c r="A16334" s="149">
        <v>45540</v>
      </c>
      <c r="B16334" s="74" t="str">
        <f ca="1">IFERROR(__xludf.DUMMYFUNCTION("IF(REGEXMATCH(A16334,""wealth planning""),""Script 1"",""-"")"),"#VALUE!")</f>
        <v>#VALUE!</v>
      </c>
      <c r="C16334" s="74" t="str">
        <f t="shared" si="128"/>
        <v>Nor Azira Natasha binti Abd Wahid</v>
      </c>
      <c r="D16334" s="74">
        <f t="shared" si="129"/>
        <v>0</v>
      </c>
    </row>
    <row r="16335" spans="1:4">
      <c r="A16335" s="149">
        <v>45540</v>
      </c>
      <c r="B16335" s="74" t="str">
        <f ca="1">IFERROR(__xludf.DUMMYFUNCTION("IF(REGEXMATCH(A16335,""wealth planning""),""Script 1"",""-"")"),"#VALUE!")</f>
        <v>#VALUE!</v>
      </c>
      <c r="C16335" s="149">
        <f t="shared" si="128"/>
        <v>45540</v>
      </c>
      <c r="D16335" s="74">
        <f t="shared" si="129"/>
        <v>0</v>
      </c>
    </row>
    <row r="16336" spans="1:4">
      <c r="A16336" s="74" t="s">
        <v>9547</v>
      </c>
      <c r="B16336" s="74" t="str">
        <f ca="1">IFERROR(__xludf.DUMMYFUNCTION("IF(REGEXMATCH(A16336,""wealth planning""),""Script 1"",""-"")"),"Script 1")</f>
        <v>Script 1</v>
      </c>
      <c r="C16336" s="149">
        <f t="shared" si="128"/>
        <v>45540</v>
      </c>
      <c r="D16336" s="74" t="str">
        <f t="shared" si="129"/>
        <v>Nor Azira Natasha binti Abd Wahid</v>
      </c>
    </row>
    <row r="16337" spans="1:4">
      <c r="A16337" s="74"/>
      <c r="B16337" s="74" t="str">
        <f ca="1">IFERROR(__xludf.DUMMYFUNCTION("IF(REGEXMATCH(A16337,""wealth planning""),""Script 1"",""-"")"),"-")</f>
        <v>-</v>
      </c>
      <c r="C16337" s="74" t="str">
        <f t="shared" si="128"/>
        <v>You: Hai assalamualaikum Azira,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337" s="149">
        <f t="shared" si="129"/>
        <v>45540</v>
      </c>
    </row>
    <row r="16338" spans="1:4">
      <c r="B16338" s="74" t="str">
        <f ca="1">IFERROR(__xludf.DUMMYFUNCTION("IF(REGEXMATCH(A16338,""wealth planning""),""Script 1"",""-"")"),"-")</f>
        <v>-</v>
      </c>
      <c r="C16338" s="74">
        <f t="shared" si="128"/>
        <v>0</v>
      </c>
      <c r="D16338" s="149">
        <f t="shared" si="129"/>
        <v>45540</v>
      </c>
    </row>
    <row r="16339" spans="1:4">
      <c r="B16339" s="74" t="str">
        <f ca="1">IFERROR(__xludf.DUMMYFUNCTION("IF(REGEXMATCH(A16339,""wealth planning""),""Script 1"",""-"")"),"-")</f>
        <v>-</v>
      </c>
      <c r="C16339" s="74">
        <f t="shared" si="128"/>
        <v>0</v>
      </c>
      <c r="D16339" s="74" t="str">
        <f t="shared" si="129"/>
        <v>You: Hai assalamualaikum Azira,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340" spans="1:4">
      <c r="A16340" s="74" t="s">
        <v>9549</v>
      </c>
      <c r="B16340" s="74" t="str">
        <f ca="1">IFERROR(__xludf.DUMMYFUNCTION("IF(REGEXMATCH(A16340,""wealth planning""),""Script 1"",""-"")"),"-")</f>
        <v>-</v>
      </c>
      <c r="C16340" s="74">
        <f t="shared" si="128"/>
        <v>0</v>
      </c>
      <c r="D16340" s="74">
        <f t="shared" si="129"/>
        <v>0</v>
      </c>
    </row>
    <row r="16341" spans="1:4">
      <c r="A16341" s="74" t="s">
        <v>9549</v>
      </c>
      <c r="B16341" s="74" t="str">
        <f ca="1">IFERROR(__xludf.DUMMYFUNCTION("IF(REGEXMATCH(A16341,""wealth planning""),""Script 1"",""-"")"),"-")</f>
        <v>-</v>
      </c>
      <c r="C16341" s="74" t="str">
        <f t="shared" si="128"/>
        <v>Azrul Jahaya</v>
      </c>
      <c r="D16341" s="74">
        <f t="shared" si="129"/>
        <v>0</v>
      </c>
    </row>
    <row r="16342" spans="1:4">
      <c r="A16342" s="149">
        <v>45540</v>
      </c>
      <c r="B16342" s="74" t="str">
        <f ca="1">IFERROR(__xludf.DUMMYFUNCTION("IF(REGEXMATCH(A16342,""wealth planning""),""Script 1"",""-"")"),"#VALUE!")</f>
        <v>#VALUE!</v>
      </c>
      <c r="C16342" s="74" t="str">
        <f t="shared" si="128"/>
        <v>Azrul Jahaya</v>
      </c>
      <c r="D16342" s="74">
        <f t="shared" si="129"/>
        <v>0</v>
      </c>
    </row>
    <row r="16343" spans="1:4">
      <c r="A16343" s="149">
        <v>45540</v>
      </c>
      <c r="B16343" s="74" t="str">
        <f ca="1">IFERROR(__xludf.DUMMYFUNCTION("IF(REGEXMATCH(A16343,""wealth planning""),""Script 1"",""-"")"),"#VALUE!")</f>
        <v>#VALUE!</v>
      </c>
      <c r="C16343" s="149">
        <f t="shared" si="128"/>
        <v>45540</v>
      </c>
      <c r="D16343" s="74" t="str">
        <f t="shared" si="129"/>
        <v>Azrul Jahaya</v>
      </c>
    </row>
    <row r="16344" spans="1:4">
      <c r="A16344" s="74" t="s">
        <v>6967</v>
      </c>
      <c r="B16344" s="74" t="str">
        <f ca="1">IFERROR(__xludf.DUMMYFUNCTION("IF(REGEXMATCH(A16344,""wealth planning""),""Script 1"",""-"")"),"Script 1")</f>
        <v>Script 1</v>
      </c>
      <c r="C16344" s="149">
        <f t="shared" si="128"/>
        <v>45540</v>
      </c>
      <c r="D16344" s="74" t="str">
        <f t="shared" si="129"/>
        <v>Azrul Jahaya</v>
      </c>
    </row>
    <row r="16345" spans="1:4">
      <c r="A16345" s="74"/>
      <c r="B16345" s="74" t="str">
        <f ca="1">IFERROR(__xludf.DUMMYFUNCTION("IF(REGEXMATCH(A16345,""wealth planning""),""Script 1"",""-"")"),"-")</f>
        <v>-</v>
      </c>
      <c r="C16345" s="74" t="str">
        <f t="shared" si="128"/>
        <v>You: Hai assalamualaikum Azrul,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345" s="149">
        <f t="shared" si="129"/>
        <v>45540</v>
      </c>
    </row>
    <row r="16346" spans="1:4">
      <c r="B16346" s="74" t="str">
        <f ca="1">IFERROR(__xludf.DUMMYFUNCTION("IF(REGEXMATCH(A16346,""wealth planning""),""Script 1"",""-"")"),"-")</f>
        <v>-</v>
      </c>
      <c r="C16346" s="74">
        <f t="shared" si="128"/>
        <v>0</v>
      </c>
      <c r="D16346" s="149">
        <f t="shared" si="129"/>
        <v>45540</v>
      </c>
    </row>
    <row r="16347" spans="1:4">
      <c r="B16347" s="74" t="str">
        <f ca="1">IFERROR(__xludf.DUMMYFUNCTION("IF(REGEXMATCH(A16347,""wealth planning""),""Script 1"",""-"")"),"-")</f>
        <v>-</v>
      </c>
      <c r="C16347" s="74">
        <f t="shared" si="128"/>
        <v>0</v>
      </c>
      <c r="D16347" s="74" t="str">
        <f t="shared" si="129"/>
        <v>You: Hai assalamualaikum Azrul,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348" spans="1:4">
      <c r="A16348" s="74" t="s">
        <v>9551</v>
      </c>
      <c r="B16348" s="74" t="str">
        <f ca="1">IFERROR(__xludf.DUMMYFUNCTION("IF(REGEXMATCH(A16348,""wealth planning""),""Script 1"",""-"")"),"-")</f>
        <v>-</v>
      </c>
      <c r="C16348" s="74">
        <f t="shared" si="128"/>
        <v>0</v>
      </c>
      <c r="D16348" s="74">
        <f t="shared" si="129"/>
        <v>0</v>
      </c>
    </row>
    <row r="16349" spans="1:4">
      <c r="A16349" s="74" t="s">
        <v>9552</v>
      </c>
      <c r="B16349" s="74" t="str">
        <f ca="1">IFERROR(__xludf.DUMMYFUNCTION("IF(REGEXMATCH(A16349,""wealth planning""),""Script 1"",""-"")"),"-")</f>
        <v>-</v>
      </c>
      <c r="C16349" s="74" t="str">
        <f t="shared" si="128"/>
        <v>Iqhma AsyqemStatus is reachable</v>
      </c>
      <c r="D16349" s="74">
        <f t="shared" si="129"/>
        <v>0</v>
      </c>
    </row>
    <row r="16350" spans="1:4">
      <c r="A16350" s="149">
        <v>45540</v>
      </c>
      <c r="B16350" s="74" t="str">
        <f ca="1">IFERROR(__xludf.DUMMYFUNCTION("IF(REGEXMATCH(A16350,""wealth planning""),""Script 1"",""-"")"),"#VALUE!")</f>
        <v>#VALUE!</v>
      </c>
      <c r="C16350" s="74" t="str">
        <f t="shared" si="128"/>
        <v>Iqhma Asyqem</v>
      </c>
      <c r="D16350" s="74">
        <f t="shared" si="129"/>
        <v>0</v>
      </c>
    </row>
    <row r="16351" spans="1:4">
      <c r="A16351" s="149">
        <v>45540</v>
      </c>
      <c r="B16351" s="74" t="str">
        <f ca="1">IFERROR(__xludf.DUMMYFUNCTION("IF(REGEXMATCH(A16351,""wealth planning""),""Script 1"",""-"")"),"#VALUE!")</f>
        <v>#VALUE!</v>
      </c>
      <c r="C16351" s="149">
        <f t="shared" si="128"/>
        <v>45540</v>
      </c>
      <c r="D16351" s="74" t="str">
        <f t="shared" si="129"/>
        <v>Iqhma AsyqemStatus is reachable</v>
      </c>
    </row>
    <row r="16352" spans="1:4">
      <c r="A16352" s="74" t="s">
        <v>9553</v>
      </c>
      <c r="B16352" s="74" t="str">
        <f ca="1">IFERROR(__xludf.DUMMYFUNCTION("IF(REGEXMATCH(A16352,""wealth planning""),""Script 1"",""-"")"),"Script 1")</f>
        <v>Script 1</v>
      </c>
      <c r="C16352" s="149">
        <f t="shared" si="128"/>
        <v>45540</v>
      </c>
      <c r="D16352" s="74" t="str">
        <f t="shared" si="129"/>
        <v>Iqhma Asyqem</v>
      </c>
    </row>
    <row r="16353" spans="1:4">
      <c r="A16353" s="74"/>
      <c r="B16353" s="74" t="str">
        <f ca="1">IFERROR(__xludf.DUMMYFUNCTION("IF(REGEXMATCH(A16353,""wealth planning""),""Script 1"",""-"")"),"-")</f>
        <v>-</v>
      </c>
      <c r="C16353" s="74" t="str">
        <f t="shared" si="128"/>
        <v>You: Hai assalamualaikum Iqhma,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353" s="149">
        <f t="shared" si="129"/>
        <v>45540</v>
      </c>
    </row>
    <row r="16354" spans="1:4">
      <c r="B16354" s="74" t="str">
        <f ca="1">IFERROR(__xludf.DUMMYFUNCTION("IF(REGEXMATCH(A16354,""wealth planning""),""Script 1"",""-"")"),"-")</f>
        <v>-</v>
      </c>
      <c r="C16354" s="74">
        <f t="shared" si="128"/>
        <v>0</v>
      </c>
      <c r="D16354" s="149">
        <f t="shared" si="129"/>
        <v>45540</v>
      </c>
    </row>
    <row r="16355" spans="1:4">
      <c r="B16355" s="74" t="str">
        <f ca="1">IFERROR(__xludf.DUMMYFUNCTION("IF(REGEXMATCH(A16355,""wealth planning""),""Script 1"",""-"")"),"-")</f>
        <v>-</v>
      </c>
      <c r="C16355" s="74">
        <f t="shared" si="128"/>
        <v>0</v>
      </c>
      <c r="D16355" s="74" t="str">
        <f t="shared" si="129"/>
        <v>You: Hai assalamualaikum Iqhma,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356" spans="1:4">
      <c r="B16356" s="74" t="str">
        <f ca="1">IFERROR(__xludf.DUMMYFUNCTION("IF(REGEXMATCH(A16356,""wealth planning""),""Script 1"",""-"")"),"-")</f>
        <v>-</v>
      </c>
      <c r="C16356" s="74">
        <f t="shared" si="128"/>
        <v>0</v>
      </c>
      <c r="D16356" s="74">
        <f t="shared" si="129"/>
        <v>0</v>
      </c>
    </row>
    <row r="16357" spans="1:4">
      <c r="A16357" s="74" t="s">
        <v>9556</v>
      </c>
      <c r="B16357" s="74" t="str">
        <f ca="1">IFERROR(__xludf.DUMMYFUNCTION("IF(REGEXMATCH(A16357,""wealth planning""),""Script 1"",""-"")"),"-")</f>
        <v>-</v>
      </c>
      <c r="C16357" s="74">
        <f t="shared" si="128"/>
        <v>0</v>
      </c>
      <c r="D16357" s="74">
        <f t="shared" si="129"/>
        <v>0</v>
      </c>
    </row>
    <row r="16358" spans="1:4">
      <c r="A16358" s="149">
        <v>45540</v>
      </c>
      <c r="B16358" s="74" t="str">
        <f ca="1">IFERROR(__xludf.DUMMYFUNCTION("IF(REGEXMATCH(A16358,""wealth planning""),""Script 1"",""-"")"),"#VALUE!")</f>
        <v>#VALUE!</v>
      </c>
      <c r="C16358" s="74" t="str">
        <f t="shared" si="128"/>
        <v>Izzah Rafi</v>
      </c>
      <c r="D16358" s="74">
        <f t="shared" si="129"/>
        <v>0</v>
      </c>
    </row>
    <row r="16359" spans="1:4">
      <c r="A16359" s="149">
        <v>45540</v>
      </c>
      <c r="B16359" s="74" t="str">
        <f ca="1">IFERROR(__xludf.DUMMYFUNCTION("IF(REGEXMATCH(A16359,""wealth planning""),""Script 1"",""-"")"),"#VALUE!")</f>
        <v>#VALUE!</v>
      </c>
      <c r="C16359" s="149">
        <f t="shared" si="128"/>
        <v>45540</v>
      </c>
      <c r="D16359" s="74">
        <f t="shared" si="129"/>
        <v>0</v>
      </c>
    </row>
    <row r="16360" spans="1:4">
      <c r="A16360" s="74" t="s">
        <v>3444</v>
      </c>
      <c r="B16360" s="74" t="str">
        <f ca="1">IFERROR(__xludf.DUMMYFUNCTION("IF(REGEXMATCH(A16360,""wealth planning""),""Script 1"",""-"")"),"Script 1")</f>
        <v>Script 1</v>
      </c>
      <c r="C16360" s="149">
        <f t="shared" si="128"/>
        <v>45540</v>
      </c>
      <c r="D16360" s="74" t="str">
        <f t="shared" si="129"/>
        <v>Izzah Rafi</v>
      </c>
    </row>
    <row r="16361" spans="1:4">
      <c r="A16361" s="74"/>
      <c r="B16361" s="74" t="str">
        <f ca="1">IFERROR(__xludf.DUMMYFUNCTION("IF(REGEXMATCH(A16361,""wealth planning""),""Script 1"",""-"")"),"-")</f>
        <v>-</v>
      </c>
      <c r="C16361" s="74" t="str">
        <f t="shared" si="128"/>
        <v>You: Hai assalamualaikum Izzah,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361" s="149">
        <f t="shared" si="129"/>
        <v>45540</v>
      </c>
    </row>
    <row r="16362" spans="1:4">
      <c r="B16362" s="74" t="str">
        <f ca="1">IFERROR(__xludf.DUMMYFUNCTION("IF(REGEXMATCH(A16362,""wealth planning""),""Script 1"",""-"")"),"-")</f>
        <v>-</v>
      </c>
      <c r="C16362" s="74">
        <f t="shared" si="128"/>
        <v>0</v>
      </c>
      <c r="D16362" s="149">
        <f t="shared" si="129"/>
        <v>45540</v>
      </c>
    </row>
    <row r="16363" spans="1:4">
      <c r="B16363" s="74" t="str">
        <f ca="1">IFERROR(__xludf.DUMMYFUNCTION("IF(REGEXMATCH(A16363,""wealth planning""),""Script 1"",""-"")"),"-")</f>
        <v>-</v>
      </c>
      <c r="C16363" s="74">
        <f t="shared" si="128"/>
        <v>0</v>
      </c>
      <c r="D16363" s="74" t="str">
        <f t="shared" si="129"/>
        <v>You: Hai assalamualaikum Izzah,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364" spans="1:4">
      <c r="A16364" s="74" t="s">
        <v>9558</v>
      </c>
      <c r="B16364" s="74" t="str">
        <f ca="1">IFERROR(__xludf.DUMMYFUNCTION("IF(REGEXMATCH(A16364,""wealth planning""),""Script 1"",""-"")"),"-")</f>
        <v>-</v>
      </c>
      <c r="C16364" s="74">
        <f t="shared" si="128"/>
        <v>0</v>
      </c>
      <c r="D16364" s="74">
        <f t="shared" si="129"/>
        <v>0</v>
      </c>
    </row>
    <row r="16365" spans="1:4">
      <c r="A16365" s="74" t="s">
        <v>9559</v>
      </c>
      <c r="B16365" s="74" t="str">
        <f ca="1">IFERROR(__xludf.DUMMYFUNCTION("IF(REGEXMATCH(A16365,""wealth planning""),""Script 1"",""-"")"),"-")</f>
        <v>-</v>
      </c>
      <c r="C16365" s="74" t="str">
        <f t="shared" si="128"/>
        <v>Fitrah IbrahimStatus is reachable</v>
      </c>
      <c r="D16365" s="74">
        <f t="shared" si="129"/>
        <v>0</v>
      </c>
    </row>
    <row r="16366" spans="1:4">
      <c r="A16366" s="149">
        <v>45540</v>
      </c>
      <c r="B16366" s="74" t="str">
        <f ca="1">IFERROR(__xludf.DUMMYFUNCTION("IF(REGEXMATCH(A16366,""wealth planning""),""Script 1"",""-"")"),"#VALUE!")</f>
        <v>#VALUE!</v>
      </c>
      <c r="C16366" s="74" t="str">
        <f t="shared" si="128"/>
        <v>Fitrah Ibrahim</v>
      </c>
      <c r="D16366" s="74">
        <f t="shared" si="129"/>
        <v>0</v>
      </c>
    </row>
    <row r="16367" spans="1:4">
      <c r="A16367" s="149">
        <v>45540</v>
      </c>
      <c r="B16367" s="74" t="str">
        <f ca="1">IFERROR(__xludf.DUMMYFUNCTION("IF(REGEXMATCH(A16367,""wealth planning""),""Script 1"",""-"")"),"#VALUE!")</f>
        <v>#VALUE!</v>
      </c>
      <c r="C16367" s="149">
        <f t="shared" si="128"/>
        <v>45540</v>
      </c>
      <c r="D16367" s="74" t="str">
        <f t="shared" si="129"/>
        <v>Fitrah IbrahimStatus is reachable</v>
      </c>
    </row>
    <row r="16368" spans="1:4">
      <c r="A16368" s="74" t="s">
        <v>9560</v>
      </c>
      <c r="B16368" s="74" t="str">
        <f ca="1">IFERROR(__xludf.DUMMYFUNCTION("IF(REGEXMATCH(A16368,""wealth planning""),""Script 1"",""-"")"),"Script 1")</f>
        <v>Script 1</v>
      </c>
      <c r="C16368" s="149">
        <f t="shared" si="128"/>
        <v>45540</v>
      </c>
      <c r="D16368" s="74" t="str">
        <f t="shared" si="129"/>
        <v>Fitrah Ibrahim</v>
      </c>
    </row>
    <row r="16369" spans="1:4">
      <c r="A16369" s="74"/>
      <c r="B16369" s="74" t="str">
        <f ca="1">IFERROR(__xludf.DUMMYFUNCTION("IF(REGEXMATCH(A16369,""wealth planning""),""Script 1"",""-"")"),"-")</f>
        <v>-</v>
      </c>
      <c r="C16369" s="74" t="str">
        <f t="shared" si="128"/>
        <v>You: Hai assalamualaikum Fitrah,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369" s="149">
        <f t="shared" si="129"/>
        <v>45540</v>
      </c>
    </row>
    <row r="16370" spans="1:4">
      <c r="B16370" s="74" t="str">
        <f ca="1">IFERROR(__xludf.DUMMYFUNCTION("IF(REGEXMATCH(A16370,""wealth planning""),""Script 1"",""-"")"),"-")</f>
        <v>-</v>
      </c>
      <c r="C16370" s="74">
        <f t="shared" si="128"/>
        <v>0</v>
      </c>
      <c r="D16370" s="149">
        <f t="shared" si="129"/>
        <v>45540</v>
      </c>
    </row>
    <row r="16371" spans="1:4">
      <c r="B16371" s="74" t="str">
        <f ca="1">IFERROR(__xludf.DUMMYFUNCTION("IF(REGEXMATCH(A16371,""wealth planning""),""Script 1"",""-"")"),"-")</f>
        <v>-</v>
      </c>
      <c r="C16371" s="74">
        <f t="shared" si="128"/>
        <v>0</v>
      </c>
      <c r="D16371" s="74" t="str">
        <f t="shared" si="129"/>
        <v>You: Hai assalamualaikum Fitrah,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372" spans="1:4">
      <c r="A16372" s="74" t="s">
        <v>9562</v>
      </c>
      <c r="B16372" s="74" t="str">
        <f ca="1">IFERROR(__xludf.DUMMYFUNCTION("IF(REGEXMATCH(A16372,""wealth planning""),""Script 1"",""-"")"),"-")</f>
        <v>-</v>
      </c>
      <c r="C16372" s="74">
        <f t="shared" si="128"/>
        <v>0</v>
      </c>
      <c r="D16372" s="74">
        <f t="shared" si="129"/>
        <v>0</v>
      </c>
    </row>
    <row r="16373" spans="1:4">
      <c r="A16373" s="74" t="s">
        <v>9563</v>
      </c>
      <c r="B16373" s="74" t="str">
        <f ca="1">IFERROR(__xludf.DUMMYFUNCTION("IF(REGEXMATCH(A16373,""wealth planning""),""Script 1"",""-"")"),"-")</f>
        <v>-</v>
      </c>
      <c r="C16373" s="74" t="str">
        <f t="shared" si="128"/>
        <v>Nurul Asyiqin Binti SyahrizanStatus is online</v>
      </c>
      <c r="D16373" s="74">
        <f t="shared" si="129"/>
        <v>0</v>
      </c>
    </row>
    <row r="16374" spans="1:4">
      <c r="A16374" s="149">
        <v>45540</v>
      </c>
      <c r="B16374" s="74" t="str">
        <f ca="1">IFERROR(__xludf.DUMMYFUNCTION("IF(REGEXMATCH(A16374,""wealth planning""),""Script 1"",""-"")"),"#VALUE!")</f>
        <v>#VALUE!</v>
      </c>
      <c r="C16374" s="74" t="str">
        <f t="shared" si="128"/>
        <v>Nurul Asyiqin Binti Syahrizan</v>
      </c>
      <c r="D16374" s="74">
        <f t="shared" si="129"/>
        <v>0</v>
      </c>
    </row>
    <row r="16375" spans="1:4">
      <c r="A16375" s="149">
        <v>45540</v>
      </c>
      <c r="B16375" s="74" t="str">
        <f ca="1">IFERROR(__xludf.DUMMYFUNCTION("IF(REGEXMATCH(A16375,""wealth planning""),""Script 1"",""-"")"),"#VALUE!")</f>
        <v>#VALUE!</v>
      </c>
      <c r="C16375" s="149">
        <f t="shared" si="128"/>
        <v>45540</v>
      </c>
      <c r="D16375" s="74" t="str">
        <f t="shared" si="129"/>
        <v>Nurul Asyiqin Binti SyahrizanStatus is online</v>
      </c>
    </row>
    <row r="16376" spans="1:4">
      <c r="A16376" s="74" t="s">
        <v>9564</v>
      </c>
      <c r="B16376" s="74" t="str">
        <f ca="1">IFERROR(__xludf.DUMMYFUNCTION("IF(REGEXMATCH(A16376,""wealth planning""),""Script 1"",""-"")"),"Script 1")</f>
        <v>Script 1</v>
      </c>
      <c r="C16376" s="149">
        <f t="shared" si="128"/>
        <v>45540</v>
      </c>
      <c r="D16376" s="74" t="str">
        <f t="shared" si="129"/>
        <v>Nurul Asyiqin Binti Syahrizan</v>
      </c>
    </row>
    <row r="16377" spans="1:4">
      <c r="A16377" s="74"/>
      <c r="B16377" s="74" t="str">
        <f ca="1">IFERROR(__xludf.DUMMYFUNCTION("IF(REGEXMATCH(A16377,""wealth planning""),""Script 1"",""-"")"),"-")</f>
        <v>-</v>
      </c>
      <c r="C16377" s="74" t="str">
        <f t="shared" si="128"/>
        <v>You: Hai assalamualaikum Asyiqin,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377" s="149">
        <f t="shared" si="129"/>
        <v>45540</v>
      </c>
    </row>
    <row r="16378" spans="1:4">
      <c r="B16378" s="74" t="str">
        <f ca="1">IFERROR(__xludf.DUMMYFUNCTION("IF(REGEXMATCH(A16378,""wealth planning""),""Script 1"",""-"")"),"-")</f>
        <v>-</v>
      </c>
      <c r="C16378" s="74">
        <f t="shared" si="128"/>
        <v>0</v>
      </c>
      <c r="D16378" s="149">
        <f t="shared" si="129"/>
        <v>45540</v>
      </c>
    </row>
    <row r="16379" spans="1:4">
      <c r="B16379" s="74" t="str">
        <f ca="1">IFERROR(__xludf.DUMMYFUNCTION("IF(REGEXMATCH(A16379,""wealth planning""),""Script 1"",""-"")"),"-")</f>
        <v>-</v>
      </c>
      <c r="C16379" s="74">
        <f t="shared" si="128"/>
        <v>0</v>
      </c>
      <c r="D16379" s="74" t="str">
        <f t="shared" si="129"/>
        <v>You: Hai assalamualaikum Asyiqin,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380" spans="1:4">
      <c r="B16380" s="74" t="str">
        <f ca="1">IFERROR(__xludf.DUMMYFUNCTION("IF(REGEXMATCH(A16380,""wealth planning""),""Script 1"",""-"")"),"-")</f>
        <v>-</v>
      </c>
      <c r="C16380" s="74">
        <f t="shared" si="128"/>
        <v>0</v>
      </c>
      <c r="D16380" s="74">
        <f t="shared" si="129"/>
        <v>0</v>
      </c>
    </row>
    <row r="16381" spans="1:4">
      <c r="A16381" s="74" t="s">
        <v>9567</v>
      </c>
      <c r="B16381" s="74" t="str">
        <f ca="1">IFERROR(__xludf.DUMMYFUNCTION("IF(REGEXMATCH(A16381,""wealth planning""),""Script 1"",""-"")"),"-")</f>
        <v>-</v>
      </c>
      <c r="C16381" s="74">
        <f t="shared" si="128"/>
        <v>0</v>
      </c>
      <c r="D16381" s="74">
        <f t="shared" si="129"/>
        <v>0</v>
      </c>
    </row>
    <row r="16382" spans="1:4">
      <c r="A16382" s="149">
        <v>45540</v>
      </c>
      <c r="B16382" s="74" t="str">
        <f ca="1">IFERROR(__xludf.DUMMYFUNCTION("IF(REGEXMATCH(A16382,""wealth planning""),""Script 1"",""-"")"),"#VALUE!")</f>
        <v>#VALUE!</v>
      </c>
      <c r="C16382" s="74" t="str">
        <f t="shared" si="128"/>
        <v>Rusydina Rafaie</v>
      </c>
      <c r="D16382" s="74">
        <f t="shared" si="129"/>
        <v>0</v>
      </c>
    </row>
    <row r="16383" spans="1:4">
      <c r="A16383" s="149">
        <v>45540</v>
      </c>
      <c r="B16383" s="74" t="str">
        <f ca="1">IFERROR(__xludf.DUMMYFUNCTION("IF(REGEXMATCH(A16383,""wealth planning""),""Script 1"",""-"")"),"#VALUE!")</f>
        <v>#VALUE!</v>
      </c>
      <c r="C16383" s="149">
        <f t="shared" si="128"/>
        <v>45540</v>
      </c>
      <c r="D16383" s="74">
        <f t="shared" si="129"/>
        <v>0</v>
      </c>
    </row>
    <row r="16384" spans="1:4">
      <c r="A16384" s="74" t="s">
        <v>9568</v>
      </c>
      <c r="B16384" s="74" t="str">
        <f ca="1">IFERROR(__xludf.DUMMYFUNCTION("IF(REGEXMATCH(A16384,""wealth planning""),""Script 1"",""-"")"),"Script 1")</f>
        <v>Script 1</v>
      </c>
      <c r="C16384" s="149">
        <f t="shared" si="128"/>
        <v>45540</v>
      </c>
      <c r="D16384" s="74" t="str">
        <f t="shared" si="129"/>
        <v>Rusydina Rafaie</v>
      </c>
    </row>
    <row r="16385" spans="1:4">
      <c r="A16385" s="74"/>
      <c r="B16385" s="74" t="str">
        <f ca="1">IFERROR(__xludf.DUMMYFUNCTION("IF(REGEXMATCH(A16385,""wealth planning""),""Script 1"",""-"")"),"-")</f>
        <v>-</v>
      </c>
      <c r="C16385" s="74" t="str">
        <f t="shared" si="128"/>
        <v>You: Hai assalamualaikum Rusydina,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385" s="149">
        <f t="shared" si="129"/>
        <v>45540</v>
      </c>
    </row>
    <row r="16386" spans="1:4">
      <c r="B16386" s="74" t="str">
        <f ca="1">IFERROR(__xludf.DUMMYFUNCTION("IF(REGEXMATCH(A16386,""wealth planning""),""Script 1"",""-"")"),"-")</f>
        <v>-</v>
      </c>
      <c r="C16386" s="74">
        <f t="shared" si="128"/>
        <v>0</v>
      </c>
      <c r="D16386" s="149">
        <f t="shared" si="129"/>
        <v>45540</v>
      </c>
    </row>
    <row r="16387" spans="1:4">
      <c r="B16387" s="74" t="str">
        <f ca="1">IFERROR(__xludf.DUMMYFUNCTION("IF(REGEXMATCH(A16387,""wealth planning""),""Script 1"",""-"")"),"-")</f>
        <v>-</v>
      </c>
      <c r="C16387" s="74">
        <f t="shared" si="128"/>
        <v>0</v>
      </c>
      <c r="D16387" s="74" t="str">
        <f t="shared" si="129"/>
        <v>You: Hai assalamualaikum Rusydina,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388" spans="1:4">
      <c r="A16388" s="74" t="s">
        <v>9570</v>
      </c>
      <c r="B16388" s="74" t="str">
        <f ca="1">IFERROR(__xludf.DUMMYFUNCTION("IF(REGEXMATCH(A16388,""wealth planning""),""Script 1"",""-"")"),"-")</f>
        <v>-</v>
      </c>
      <c r="C16388" s="74">
        <f t="shared" si="128"/>
        <v>0</v>
      </c>
      <c r="D16388" s="74">
        <f t="shared" si="129"/>
        <v>0</v>
      </c>
    </row>
    <row r="16389" spans="1:4">
      <c r="A16389" s="74" t="s">
        <v>9571</v>
      </c>
      <c r="B16389" s="74" t="str">
        <f ca="1">IFERROR(__xludf.DUMMYFUNCTION("IF(REGEXMATCH(A16389,""wealth planning""),""Script 1"",""-"")"),"-")</f>
        <v>-</v>
      </c>
      <c r="C16389" s="74" t="str">
        <f t="shared" si="128"/>
        <v>Nur Farahin Abdul MulokStatus is reachable</v>
      </c>
      <c r="D16389" s="74">
        <f t="shared" si="129"/>
        <v>0</v>
      </c>
    </row>
    <row r="16390" spans="1:4">
      <c r="A16390" s="149">
        <v>45540</v>
      </c>
      <c r="B16390" s="74" t="str">
        <f ca="1">IFERROR(__xludf.DUMMYFUNCTION("IF(REGEXMATCH(A16390,""wealth planning""),""Script 1"",""-"")"),"#VALUE!")</f>
        <v>#VALUE!</v>
      </c>
      <c r="C16390" s="74" t="str">
        <f t="shared" si="128"/>
        <v>Nur Farahin Abdul Mulok</v>
      </c>
      <c r="D16390" s="74">
        <f t="shared" si="129"/>
        <v>0</v>
      </c>
    </row>
    <row r="16391" spans="1:4">
      <c r="A16391" s="149">
        <v>45540</v>
      </c>
      <c r="B16391" s="74" t="str">
        <f ca="1">IFERROR(__xludf.DUMMYFUNCTION("IF(REGEXMATCH(A16391,""wealth planning""),""Script 1"",""-"")"),"#VALUE!")</f>
        <v>#VALUE!</v>
      </c>
      <c r="C16391" s="149">
        <f t="shared" si="128"/>
        <v>45540</v>
      </c>
      <c r="D16391" s="74" t="str">
        <f t="shared" si="129"/>
        <v>Nur Farahin Abdul MulokStatus is reachable</v>
      </c>
    </row>
    <row r="16392" spans="1:4">
      <c r="A16392" s="74" t="s">
        <v>6674</v>
      </c>
      <c r="B16392" s="74" t="str">
        <f ca="1">IFERROR(__xludf.DUMMYFUNCTION("IF(REGEXMATCH(A16392,""wealth planning""),""Script 1"",""-"")"),"Script 1")</f>
        <v>Script 1</v>
      </c>
      <c r="C16392" s="149">
        <f t="shared" si="128"/>
        <v>45540</v>
      </c>
      <c r="D16392" s="74" t="str">
        <f t="shared" si="129"/>
        <v>Nur Farahin Abdul Mulok</v>
      </c>
    </row>
    <row r="16393" spans="1:4">
      <c r="A16393" s="74"/>
      <c r="B16393" s="74" t="str">
        <f ca="1">IFERROR(__xludf.DUMMYFUNCTION("IF(REGEXMATCH(A16393,""wealth planning""),""Script 1"",""-"")"),"-")</f>
        <v>-</v>
      </c>
      <c r="C16393" s="74" t="str">
        <f t="shared" si="128"/>
        <v>You: Hai assalamualaikum Farahin,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393" s="149">
        <f t="shared" si="129"/>
        <v>45540</v>
      </c>
    </row>
    <row r="16394" spans="1:4">
      <c r="B16394" s="74" t="str">
        <f ca="1">IFERROR(__xludf.DUMMYFUNCTION("IF(REGEXMATCH(A16394,""wealth planning""),""Script 1"",""-"")"),"-")</f>
        <v>-</v>
      </c>
      <c r="C16394" s="74">
        <f t="shared" si="128"/>
        <v>0</v>
      </c>
      <c r="D16394" s="149">
        <f t="shared" si="129"/>
        <v>45540</v>
      </c>
    </row>
    <row r="16395" spans="1:4">
      <c r="B16395" s="74" t="str">
        <f ca="1">IFERROR(__xludf.DUMMYFUNCTION("IF(REGEXMATCH(A16395,""wealth planning""),""Script 1"",""-"")"),"-")</f>
        <v>-</v>
      </c>
      <c r="C16395" s="74">
        <f t="shared" si="128"/>
        <v>0</v>
      </c>
      <c r="D16395" s="74" t="str">
        <f t="shared" si="129"/>
        <v>You: Hai assalamualaikum Farahin,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396" spans="1:4">
      <c r="A16396" s="74" t="s">
        <v>9573</v>
      </c>
      <c r="B16396" s="74" t="str">
        <f ca="1">IFERROR(__xludf.DUMMYFUNCTION("IF(REGEXMATCH(A16396,""wealth planning""),""Script 1"",""-"")"),"-")</f>
        <v>-</v>
      </c>
      <c r="C16396" s="74">
        <f t="shared" si="128"/>
        <v>0</v>
      </c>
      <c r="D16396" s="74">
        <f t="shared" si="129"/>
        <v>0</v>
      </c>
    </row>
    <row r="16397" spans="1:4">
      <c r="A16397" s="74" t="s">
        <v>9574</v>
      </c>
      <c r="B16397" s="74" t="str">
        <f ca="1">IFERROR(__xludf.DUMMYFUNCTION("IF(REGEXMATCH(A16397,""wealth planning""),""Script 1"",""-"")"),"-")</f>
        <v>-</v>
      </c>
      <c r="C16397" s="74" t="str">
        <f t="shared" si="128"/>
        <v>Nabil Hakmi Bin BadrulhisamStatus is reachable</v>
      </c>
      <c r="D16397" s="74">
        <f t="shared" si="129"/>
        <v>0</v>
      </c>
    </row>
    <row r="16398" spans="1:4">
      <c r="A16398" s="149">
        <v>45540</v>
      </c>
      <c r="B16398" s="74" t="str">
        <f ca="1">IFERROR(__xludf.DUMMYFUNCTION("IF(REGEXMATCH(A16398,""wealth planning""),""Script 1"",""-"")"),"#VALUE!")</f>
        <v>#VALUE!</v>
      </c>
      <c r="C16398" s="74" t="str">
        <f t="shared" si="128"/>
        <v>Nabil Hakmi Bin Badrulhisam</v>
      </c>
      <c r="D16398" s="74">
        <f t="shared" si="129"/>
        <v>0</v>
      </c>
    </row>
    <row r="16399" spans="1:4">
      <c r="A16399" s="149">
        <v>45540</v>
      </c>
      <c r="B16399" s="74" t="str">
        <f ca="1">IFERROR(__xludf.DUMMYFUNCTION("IF(REGEXMATCH(A16399,""wealth planning""),""Script 1"",""-"")"),"#VALUE!")</f>
        <v>#VALUE!</v>
      </c>
      <c r="C16399" s="149">
        <f t="shared" si="128"/>
        <v>45540</v>
      </c>
      <c r="D16399" s="74" t="str">
        <f t="shared" si="129"/>
        <v>Nabil Hakmi Bin BadrulhisamStatus is reachable</v>
      </c>
    </row>
    <row r="16400" spans="1:4">
      <c r="A16400" s="74" t="s">
        <v>9575</v>
      </c>
      <c r="B16400" s="74" t="str">
        <f ca="1">IFERROR(__xludf.DUMMYFUNCTION("IF(REGEXMATCH(A16400,""wealth planning""),""Script 1"",""-"")"),"Script 1")</f>
        <v>Script 1</v>
      </c>
      <c r="C16400" s="149">
        <f t="shared" si="128"/>
        <v>45540</v>
      </c>
      <c r="D16400" s="74" t="str">
        <f t="shared" si="129"/>
        <v>Nabil Hakmi Bin Badrulhisam</v>
      </c>
    </row>
    <row r="16401" spans="1:4">
      <c r="A16401" s="74"/>
      <c r="B16401" s="74" t="str">
        <f ca="1">IFERROR(__xludf.DUMMYFUNCTION("IF(REGEXMATCH(A16401,""wealth planning""),""Script 1"",""-"")"),"-")</f>
        <v>-</v>
      </c>
      <c r="C16401" s="74" t="str">
        <f t="shared" si="128"/>
        <v>You: Hai assalamualaikum Nabil Hakmi,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401" s="149">
        <f t="shared" si="129"/>
        <v>45540</v>
      </c>
    </row>
    <row r="16402" spans="1:4">
      <c r="B16402" s="74" t="str">
        <f ca="1">IFERROR(__xludf.DUMMYFUNCTION("IF(REGEXMATCH(A16402,""wealth planning""),""Script 1"",""-"")"),"-")</f>
        <v>-</v>
      </c>
      <c r="C16402" s="74">
        <f t="shared" si="128"/>
        <v>0</v>
      </c>
      <c r="D16402" s="149">
        <f t="shared" si="129"/>
        <v>45540</v>
      </c>
    </row>
    <row r="16403" spans="1:4">
      <c r="B16403" s="74" t="str">
        <f ca="1">IFERROR(__xludf.DUMMYFUNCTION("IF(REGEXMATCH(A16403,""wealth planning""),""Script 1"",""-"")"),"-")</f>
        <v>-</v>
      </c>
      <c r="C16403" s="74">
        <f t="shared" si="128"/>
        <v>0</v>
      </c>
      <c r="D16403" s="74" t="str">
        <f t="shared" si="129"/>
        <v>You: Hai assalamualaikum Nabil Hakmi,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404" spans="1:4">
      <c r="A16404" s="74" t="s">
        <v>9577</v>
      </c>
      <c r="B16404" s="74" t="str">
        <f ca="1">IFERROR(__xludf.DUMMYFUNCTION("IF(REGEXMATCH(A16404,""wealth planning""),""Script 1"",""-"")"),"-")</f>
        <v>-</v>
      </c>
      <c r="C16404" s="74">
        <f t="shared" si="128"/>
        <v>0</v>
      </c>
      <c r="D16404" s="74">
        <f t="shared" si="129"/>
        <v>0</v>
      </c>
    </row>
    <row r="16405" spans="1:4">
      <c r="A16405" s="74" t="s">
        <v>9577</v>
      </c>
      <c r="B16405" s="74" t="str">
        <f ca="1">IFERROR(__xludf.DUMMYFUNCTION("IF(REGEXMATCH(A16405,""wealth planning""),""Script 1"",""-"")"),"-")</f>
        <v>-</v>
      </c>
      <c r="C16405" s="74" t="str">
        <f t="shared" si="128"/>
        <v>Izzan Fatini Ahmad Mohyar</v>
      </c>
      <c r="D16405" s="74">
        <f t="shared" si="129"/>
        <v>0</v>
      </c>
    </row>
    <row r="16406" spans="1:4">
      <c r="A16406" s="149">
        <v>45540</v>
      </c>
      <c r="B16406" s="74" t="str">
        <f ca="1">IFERROR(__xludf.DUMMYFUNCTION("IF(REGEXMATCH(A16406,""wealth planning""),""Script 1"",""-"")"),"#VALUE!")</f>
        <v>#VALUE!</v>
      </c>
      <c r="C16406" s="74" t="str">
        <f t="shared" si="128"/>
        <v>Izzan Fatini Ahmad Mohyar</v>
      </c>
      <c r="D16406" s="74">
        <f t="shared" si="129"/>
        <v>0</v>
      </c>
    </row>
    <row r="16407" spans="1:4">
      <c r="A16407" s="149">
        <v>45540</v>
      </c>
      <c r="B16407" s="74" t="str">
        <f ca="1">IFERROR(__xludf.DUMMYFUNCTION("IF(REGEXMATCH(A16407,""wealth planning""),""Script 1"",""-"")"),"#VALUE!")</f>
        <v>#VALUE!</v>
      </c>
      <c r="C16407" s="149">
        <f t="shared" si="128"/>
        <v>45540</v>
      </c>
      <c r="D16407" s="74" t="str">
        <f t="shared" si="129"/>
        <v>Izzan Fatini Ahmad Mohyar</v>
      </c>
    </row>
    <row r="16408" spans="1:4">
      <c r="A16408" s="74" t="s">
        <v>9578</v>
      </c>
      <c r="B16408" s="74" t="str">
        <f ca="1">IFERROR(__xludf.DUMMYFUNCTION("IF(REGEXMATCH(A16408,""wealth planning""),""Script 1"",""-"")"),"Script 1")</f>
        <v>Script 1</v>
      </c>
      <c r="C16408" s="149">
        <f t="shared" si="128"/>
        <v>45540</v>
      </c>
      <c r="D16408" s="74" t="str">
        <f t="shared" si="129"/>
        <v>Izzan Fatini Ahmad Mohyar</v>
      </c>
    </row>
    <row r="16409" spans="1:4">
      <c r="A16409" s="74"/>
      <c r="B16409" s="74" t="str">
        <f ca="1">IFERROR(__xludf.DUMMYFUNCTION("IF(REGEXMATCH(A16409,""wealth planning""),""Script 1"",""-"")"),"-")</f>
        <v>-</v>
      </c>
      <c r="C16409" s="74" t="str">
        <f t="shared" si="128"/>
        <v>You: Hai assalamualaikum Izzan Fatini,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409" s="149">
        <f t="shared" si="129"/>
        <v>45540</v>
      </c>
    </row>
    <row r="16410" spans="1:4">
      <c r="B16410" s="74" t="str">
        <f ca="1">IFERROR(__xludf.DUMMYFUNCTION("IF(REGEXMATCH(A16410,""wealth planning""),""Script 1"",""-"")"),"-")</f>
        <v>-</v>
      </c>
      <c r="C16410" s="74">
        <f t="shared" si="128"/>
        <v>0</v>
      </c>
      <c r="D16410" s="149">
        <f t="shared" si="129"/>
        <v>45540</v>
      </c>
    </row>
    <row r="16411" spans="1:4">
      <c r="B16411" s="74" t="str">
        <f ca="1">IFERROR(__xludf.DUMMYFUNCTION("IF(REGEXMATCH(A16411,""wealth planning""),""Script 1"",""-"")"),"-")</f>
        <v>-</v>
      </c>
      <c r="C16411" s="74">
        <f t="shared" si="128"/>
        <v>0</v>
      </c>
      <c r="D16411" s="74" t="str">
        <f t="shared" si="129"/>
        <v>You: Hai assalamualaikum Izzan Fatini,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412" spans="1:4">
      <c r="A16412" s="74" t="s">
        <v>9580</v>
      </c>
      <c r="B16412" s="74" t="str">
        <f ca="1">IFERROR(__xludf.DUMMYFUNCTION("IF(REGEXMATCH(A16412,""wealth planning""),""Script 1"",""-"")"),"-")</f>
        <v>-</v>
      </c>
      <c r="C16412" s="74">
        <f t="shared" si="128"/>
        <v>0</v>
      </c>
      <c r="D16412" s="74">
        <f t="shared" si="129"/>
        <v>0</v>
      </c>
    </row>
    <row r="16413" spans="1:4">
      <c r="A16413" s="74" t="s">
        <v>9580</v>
      </c>
      <c r="B16413" s="74" t="str">
        <f ca="1">IFERROR(__xludf.DUMMYFUNCTION("IF(REGEXMATCH(A16413,""wealth planning""),""Script 1"",""-"")"),"-")</f>
        <v>-</v>
      </c>
      <c r="C16413" s="74" t="str">
        <f t="shared" si="128"/>
        <v>Nissa Mohd Zanuri</v>
      </c>
      <c r="D16413" s="74">
        <f t="shared" si="129"/>
        <v>0</v>
      </c>
    </row>
    <row r="16414" spans="1:4">
      <c r="A16414" s="149">
        <v>45540</v>
      </c>
      <c r="B16414" s="74" t="str">
        <f ca="1">IFERROR(__xludf.DUMMYFUNCTION("IF(REGEXMATCH(A16414,""wealth planning""),""Script 1"",""-"")"),"#VALUE!")</f>
        <v>#VALUE!</v>
      </c>
      <c r="C16414" s="74" t="str">
        <f t="shared" si="128"/>
        <v>Nissa Mohd Zanuri</v>
      </c>
      <c r="D16414" s="74">
        <f t="shared" si="129"/>
        <v>0</v>
      </c>
    </row>
    <row r="16415" spans="1:4">
      <c r="A16415" s="149">
        <v>45540</v>
      </c>
      <c r="B16415" s="74" t="str">
        <f ca="1">IFERROR(__xludf.DUMMYFUNCTION("IF(REGEXMATCH(A16415,""wealth planning""),""Script 1"",""-"")"),"#VALUE!")</f>
        <v>#VALUE!</v>
      </c>
      <c r="C16415" s="149">
        <f t="shared" si="128"/>
        <v>45540</v>
      </c>
      <c r="D16415" s="74" t="str">
        <f t="shared" si="129"/>
        <v>Nissa Mohd Zanuri</v>
      </c>
    </row>
    <row r="16416" spans="1:4">
      <c r="A16416" s="74" t="s">
        <v>9581</v>
      </c>
      <c r="B16416" s="74" t="str">
        <f ca="1">IFERROR(__xludf.DUMMYFUNCTION("IF(REGEXMATCH(A16416,""wealth planning""),""Script 1"",""-"")"),"Script 1")</f>
        <v>Script 1</v>
      </c>
      <c r="C16416" s="149">
        <f t="shared" si="128"/>
        <v>45540</v>
      </c>
      <c r="D16416" s="74" t="str">
        <f t="shared" si="129"/>
        <v>Nissa Mohd Zanuri</v>
      </c>
    </row>
    <row r="16417" spans="1:4">
      <c r="A16417" s="74"/>
      <c r="B16417" s="74" t="str">
        <f ca="1">IFERROR(__xludf.DUMMYFUNCTION("IF(REGEXMATCH(A16417,""wealth planning""),""Script 1"",""-"")"),"-")</f>
        <v>-</v>
      </c>
      <c r="C16417" s="74" t="str">
        <f t="shared" si="128"/>
        <v>You: Hai assalamualaikum Nissa,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417" s="149">
        <f t="shared" si="129"/>
        <v>45540</v>
      </c>
    </row>
    <row r="16418" spans="1:4">
      <c r="B16418" s="74" t="str">
        <f ca="1">IFERROR(__xludf.DUMMYFUNCTION("IF(REGEXMATCH(A16418,""wealth planning""),""Script 1"",""-"")"),"-")</f>
        <v>-</v>
      </c>
      <c r="C16418" s="74">
        <f t="shared" si="128"/>
        <v>0</v>
      </c>
      <c r="D16418" s="149">
        <f t="shared" si="129"/>
        <v>45540</v>
      </c>
    </row>
    <row r="16419" spans="1:4">
      <c r="B16419" s="74" t="str">
        <f ca="1">IFERROR(__xludf.DUMMYFUNCTION("IF(REGEXMATCH(A16419,""wealth planning""),""Script 1"",""-"")"),"-")</f>
        <v>-</v>
      </c>
      <c r="C16419" s="74">
        <f t="shared" si="128"/>
        <v>0</v>
      </c>
      <c r="D16419" s="74" t="str">
        <f t="shared" si="129"/>
        <v>You: Hai assalamualaikum Nissa,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420" spans="1:4">
      <c r="A16420" s="74" t="s">
        <v>9583</v>
      </c>
      <c r="B16420" s="74" t="str">
        <f ca="1">IFERROR(__xludf.DUMMYFUNCTION("IF(REGEXMATCH(A16420,""wealth planning""),""Script 1"",""-"")"),"-")</f>
        <v>-</v>
      </c>
      <c r="C16420" s="74">
        <f t="shared" si="128"/>
        <v>0</v>
      </c>
      <c r="D16420" s="74">
        <f t="shared" si="129"/>
        <v>0</v>
      </c>
    </row>
    <row r="16421" spans="1:4">
      <c r="A16421" s="74" t="s">
        <v>9584</v>
      </c>
      <c r="B16421" s="74" t="str">
        <f ca="1">IFERROR(__xludf.DUMMYFUNCTION("IF(REGEXMATCH(A16421,""wealth planning""),""Script 1"",""-"")"),"-")</f>
        <v>-</v>
      </c>
      <c r="C16421" s="74" t="str">
        <f t="shared" si="128"/>
        <v>Muhammad Ridzuan Sri AbdullahStatus is reachable</v>
      </c>
      <c r="D16421" s="74">
        <f t="shared" si="129"/>
        <v>0</v>
      </c>
    </row>
    <row r="16422" spans="1:4">
      <c r="A16422" s="149">
        <v>45540</v>
      </c>
      <c r="B16422" s="74" t="str">
        <f ca="1">IFERROR(__xludf.DUMMYFUNCTION("IF(REGEXMATCH(A16422,""wealth planning""),""Script 1"",""-"")"),"#VALUE!")</f>
        <v>#VALUE!</v>
      </c>
      <c r="C16422" s="74" t="str">
        <f t="shared" si="128"/>
        <v>Muhammad Ridzuan Sri Abdullah</v>
      </c>
      <c r="D16422" s="74">
        <f t="shared" si="129"/>
        <v>0</v>
      </c>
    </row>
    <row r="16423" spans="1:4">
      <c r="A16423" s="149">
        <v>45540</v>
      </c>
      <c r="B16423" s="74" t="str">
        <f ca="1">IFERROR(__xludf.DUMMYFUNCTION("IF(REGEXMATCH(A16423,""wealth planning""),""Script 1"",""-"")"),"#VALUE!")</f>
        <v>#VALUE!</v>
      </c>
      <c r="C16423" s="149">
        <f t="shared" si="128"/>
        <v>45540</v>
      </c>
      <c r="D16423" s="74" t="str">
        <f t="shared" si="129"/>
        <v>Muhammad Ridzuan Sri AbdullahStatus is reachable</v>
      </c>
    </row>
    <row r="16424" spans="1:4">
      <c r="A16424" s="74" t="s">
        <v>9055</v>
      </c>
      <c r="B16424" s="74" t="str">
        <f ca="1">IFERROR(__xludf.DUMMYFUNCTION("IF(REGEXMATCH(A16424,""wealth planning""),""Script 1"",""-"")"),"Script 1")</f>
        <v>Script 1</v>
      </c>
      <c r="C16424" s="149">
        <f t="shared" si="128"/>
        <v>45540</v>
      </c>
      <c r="D16424" s="74" t="str">
        <f t="shared" si="129"/>
        <v>Muhammad Ridzuan Sri Abdullah</v>
      </c>
    </row>
    <row r="16425" spans="1:4">
      <c r="A16425" s="74"/>
      <c r="B16425" s="74" t="str">
        <f ca="1">IFERROR(__xludf.DUMMYFUNCTION("IF(REGEXMATCH(A16425,""wealth planning""),""Script 1"",""-"")"),"-")</f>
        <v>-</v>
      </c>
      <c r="C16425" s="74" t="str">
        <f t="shared" si="128"/>
        <v>You: Hai assalamualaikum tuan Ridzuan,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425" s="149">
        <f t="shared" si="129"/>
        <v>45540</v>
      </c>
    </row>
    <row r="16426" spans="1:4">
      <c r="B16426" s="74" t="str">
        <f ca="1">IFERROR(__xludf.DUMMYFUNCTION("IF(REGEXMATCH(A16426,""wealth planning""),""Script 1"",""-"")"),"-")</f>
        <v>-</v>
      </c>
      <c r="C16426" s="74">
        <f t="shared" si="128"/>
        <v>0</v>
      </c>
      <c r="D16426" s="149">
        <f t="shared" si="129"/>
        <v>45540</v>
      </c>
    </row>
    <row r="16427" spans="1:4">
      <c r="B16427" s="74" t="str">
        <f ca="1">IFERROR(__xludf.DUMMYFUNCTION("IF(REGEXMATCH(A16427,""wealth planning""),""Script 1"",""-"")"),"-")</f>
        <v>-</v>
      </c>
      <c r="C16427" s="74">
        <f t="shared" si="128"/>
        <v>0</v>
      </c>
      <c r="D16427" s="74" t="str">
        <f t="shared" si="129"/>
        <v>You: Hai assalamualaikum tuan Ridzuan,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428" spans="1:4">
      <c r="A16428" s="74" t="s">
        <v>9586</v>
      </c>
      <c r="B16428" s="74" t="str">
        <f ca="1">IFERROR(__xludf.DUMMYFUNCTION("IF(REGEXMATCH(A16428,""wealth planning""),""Script 1"",""-"")"),"-")</f>
        <v>-</v>
      </c>
      <c r="C16428" s="74">
        <f t="shared" si="128"/>
        <v>0</v>
      </c>
      <c r="D16428" s="74">
        <f t="shared" si="129"/>
        <v>0</v>
      </c>
    </row>
    <row r="16429" spans="1:4">
      <c r="A16429" s="74" t="s">
        <v>9587</v>
      </c>
      <c r="B16429" s="74" t="str">
        <f ca="1">IFERROR(__xludf.DUMMYFUNCTION("IF(REGEXMATCH(A16429,""wealth planning""),""Script 1"",""-"")"),"-")</f>
        <v>-</v>
      </c>
      <c r="C16429" s="74" t="str">
        <f t="shared" si="128"/>
        <v>Nayle Evanna Muhammad FariqStatus is reachable</v>
      </c>
      <c r="D16429" s="74">
        <f t="shared" si="129"/>
        <v>0</v>
      </c>
    </row>
    <row r="16430" spans="1:4">
      <c r="A16430" s="149">
        <v>45540</v>
      </c>
      <c r="B16430" s="74" t="str">
        <f ca="1">IFERROR(__xludf.DUMMYFUNCTION("IF(REGEXMATCH(A16430,""wealth planning""),""Script 1"",""-"")"),"#VALUE!")</f>
        <v>#VALUE!</v>
      </c>
      <c r="C16430" s="74" t="str">
        <f t="shared" si="128"/>
        <v>Nayle Evanna Muhammad Fariq</v>
      </c>
      <c r="D16430" s="74">
        <f t="shared" si="129"/>
        <v>0</v>
      </c>
    </row>
    <row r="16431" spans="1:4">
      <c r="A16431" s="149">
        <v>45540</v>
      </c>
      <c r="B16431" s="74" t="str">
        <f ca="1">IFERROR(__xludf.DUMMYFUNCTION("IF(REGEXMATCH(A16431,""wealth planning""),""Script 1"",""-"")"),"#VALUE!")</f>
        <v>#VALUE!</v>
      </c>
      <c r="C16431" s="149">
        <f t="shared" si="128"/>
        <v>45540</v>
      </c>
      <c r="D16431" s="74" t="str">
        <f t="shared" si="129"/>
        <v>Nayle Evanna Muhammad FariqStatus is reachable</v>
      </c>
    </row>
    <row r="16432" spans="1:4">
      <c r="A16432" s="74" t="s">
        <v>9588</v>
      </c>
      <c r="B16432" s="74" t="str">
        <f ca="1">IFERROR(__xludf.DUMMYFUNCTION("IF(REGEXMATCH(A16432,""wealth planning""),""Script 1"",""-"")"),"Script 1")</f>
        <v>Script 1</v>
      </c>
      <c r="C16432" s="149">
        <f t="shared" si="128"/>
        <v>45540</v>
      </c>
      <c r="D16432" s="74" t="str">
        <f t="shared" si="129"/>
        <v>Nayle Evanna Muhammad Fariq</v>
      </c>
    </row>
    <row r="16433" spans="1:4">
      <c r="A16433" s="74"/>
      <c r="B16433" s="74" t="str">
        <f ca="1">IFERROR(__xludf.DUMMYFUNCTION("IF(REGEXMATCH(A16433,""wealth planning""),""Script 1"",""-"")"),"-")</f>
        <v>-</v>
      </c>
      <c r="C16433" s="74" t="str">
        <f t="shared" si="128"/>
        <v>You: Hai assalamualaikum Nayle,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433" s="149">
        <f t="shared" si="129"/>
        <v>45540</v>
      </c>
    </row>
    <row r="16434" spans="1:4">
      <c r="B16434" s="74" t="str">
        <f ca="1">IFERROR(__xludf.DUMMYFUNCTION("IF(REGEXMATCH(A16434,""wealth planning""),""Script 1"",""-"")"),"-")</f>
        <v>-</v>
      </c>
      <c r="C16434" s="74">
        <f t="shared" si="128"/>
        <v>0</v>
      </c>
      <c r="D16434" s="149">
        <f t="shared" si="129"/>
        <v>45540</v>
      </c>
    </row>
    <row r="16435" spans="1:4">
      <c r="B16435" s="74" t="str">
        <f ca="1">IFERROR(__xludf.DUMMYFUNCTION("IF(REGEXMATCH(A16435,""wealth planning""),""Script 1"",""-"")"),"-")</f>
        <v>-</v>
      </c>
      <c r="C16435" s="74">
        <f t="shared" si="128"/>
        <v>0</v>
      </c>
      <c r="D16435" s="74" t="str">
        <f t="shared" si="129"/>
        <v>You: Hai assalamualaikum Nayle,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436" spans="1:4">
      <c r="B16436" s="74" t="str">
        <f ca="1">IFERROR(__xludf.DUMMYFUNCTION("IF(REGEXMATCH(A16436,""wealth planning""),""Script 1"",""-"")"),"-")</f>
        <v>-</v>
      </c>
      <c r="C16436" s="74">
        <f t="shared" si="128"/>
        <v>0</v>
      </c>
      <c r="D16436" s="74">
        <f t="shared" si="129"/>
        <v>0</v>
      </c>
    </row>
    <row r="16437" spans="1:4">
      <c r="A16437" s="74" t="s">
        <v>9591</v>
      </c>
      <c r="B16437" s="74" t="str">
        <f ca="1">IFERROR(__xludf.DUMMYFUNCTION("IF(REGEXMATCH(A16437,""wealth planning""),""Script 1"",""-"")"),"-")</f>
        <v>-</v>
      </c>
      <c r="C16437" s="74">
        <f t="shared" si="128"/>
        <v>0</v>
      </c>
      <c r="D16437" s="74">
        <f t="shared" si="129"/>
        <v>0</v>
      </c>
    </row>
    <row r="16438" spans="1:4">
      <c r="A16438" s="149">
        <v>45540</v>
      </c>
      <c r="B16438" s="74" t="str">
        <f ca="1">IFERROR(__xludf.DUMMYFUNCTION("IF(REGEXMATCH(A16438,""wealth planning""),""Script 1"",""-"")"),"#VALUE!")</f>
        <v>#VALUE!</v>
      </c>
      <c r="C16438" s="74" t="str">
        <f t="shared" si="128"/>
        <v>Farah Aina</v>
      </c>
      <c r="D16438" s="74">
        <f t="shared" si="129"/>
        <v>0</v>
      </c>
    </row>
    <row r="16439" spans="1:4">
      <c r="A16439" s="149">
        <v>45540</v>
      </c>
      <c r="B16439" s="74" t="str">
        <f ca="1">IFERROR(__xludf.DUMMYFUNCTION("IF(REGEXMATCH(A16439,""wealth planning""),""Script 1"",""-"")"),"#VALUE!")</f>
        <v>#VALUE!</v>
      </c>
      <c r="C16439" s="149">
        <f t="shared" si="128"/>
        <v>45540</v>
      </c>
      <c r="D16439" s="74">
        <f t="shared" si="129"/>
        <v>0</v>
      </c>
    </row>
    <row r="16440" spans="1:4">
      <c r="A16440" s="74" t="s">
        <v>2881</v>
      </c>
      <c r="B16440" s="74" t="str">
        <f ca="1">IFERROR(__xludf.DUMMYFUNCTION("IF(REGEXMATCH(A16440,""wealth planning""),""Script 1"",""-"")"),"Script 1")</f>
        <v>Script 1</v>
      </c>
      <c r="C16440" s="149">
        <f t="shared" si="128"/>
        <v>45540</v>
      </c>
      <c r="D16440" s="74" t="str">
        <f t="shared" si="129"/>
        <v>Farah Aina</v>
      </c>
    </row>
    <row r="16441" spans="1:4">
      <c r="A16441" s="74"/>
      <c r="B16441" s="74" t="str">
        <f ca="1">IFERROR(__xludf.DUMMYFUNCTION("IF(REGEXMATCH(A16441,""wealth planning""),""Script 1"",""-"")"),"-")</f>
        <v>-</v>
      </c>
      <c r="C16441" s="74" t="str">
        <f t="shared" si="128"/>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441" s="149">
        <f t="shared" si="129"/>
        <v>45540</v>
      </c>
    </row>
    <row r="16442" spans="1:4">
      <c r="B16442" s="74" t="str">
        <f ca="1">IFERROR(__xludf.DUMMYFUNCTION("IF(REGEXMATCH(A16442,""wealth planning""),""Script 1"",""-"")"),"-")</f>
        <v>-</v>
      </c>
      <c r="C16442" s="74">
        <f t="shared" si="128"/>
        <v>0</v>
      </c>
      <c r="D16442" s="149">
        <f t="shared" si="129"/>
        <v>45540</v>
      </c>
    </row>
    <row r="16443" spans="1:4">
      <c r="B16443" s="74" t="str">
        <f ca="1">IFERROR(__xludf.DUMMYFUNCTION("IF(REGEXMATCH(A16443,""wealth planning""),""Script 1"",""-"")"),"-")</f>
        <v>-</v>
      </c>
      <c r="C16443" s="74">
        <f t="shared" si="128"/>
        <v>0</v>
      </c>
      <c r="D16443" s="74" t="str">
        <f t="shared" si="129"/>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444" spans="1:4">
      <c r="A16444" s="74" t="s">
        <v>9593</v>
      </c>
      <c r="B16444" s="74" t="str">
        <f ca="1">IFERROR(__xludf.DUMMYFUNCTION("IF(REGEXMATCH(A16444,""wealth planning""),""Script 1"",""-"")"),"-")</f>
        <v>-</v>
      </c>
      <c r="C16444" s="74">
        <f t="shared" si="128"/>
        <v>0</v>
      </c>
      <c r="D16444" s="74">
        <f t="shared" si="129"/>
        <v>0</v>
      </c>
    </row>
    <row r="16445" spans="1:4">
      <c r="A16445" s="74" t="s">
        <v>9594</v>
      </c>
      <c r="B16445" s="74" t="str">
        <f ca="1">IFERROR(__xludf.DUMMYFUNCTION("IF(REGEXMATCH(A16445,""wealth planning""),""Script 1"",""-"")"),"-")</f>
        <v>-</v>
      </c>
      <c r="C16445" s="74" t="str">
        <f t="shared" si="128"/>
        <v>Fatin NabilaStatus is reachable</v>
      </c>
      <c r="D16445" s="74">
        <f t="shared" si="129"/>
        <v>0</v>
      </c>
    </row>
    <row r="16446" spans="1:4">
      <c r="A16446" s="149">
        <v>45540</v>
      </c>
      <c r="B16446" s="74" t="str">
        <f ca="1">IFERROR(__xludf.DUMMYFUNCTION("IF(REGEXMATCH(A16446,""wealth planning""),""Script 1"",""-"")"),"#VALUE!")</f>
        <v>#VALUE!</v>
      </c>
      <c r="C16446" s="74" t="str">
        <f t="shared" si="128"/>
        <v>Fatin Nabila</v>
      </c>
      <c r="D16446" s="74">
        <f t="shared" si="129"/>
        <v>0</v>
      </c>
    </row>
    <row r="16447" spans="1:4">
      <c r="A16447" s="149">
        <v>45540</v>
      </c>
      <c r="B16447" s="74" t="str">
        <f ca="1">IFERROR(__xludf.DUMMYFUNCTION("IF(REGEXMATCH(A16447,""wealth planning""),""Script 1"",""-"")"),"#VALUE!")</f>
        <v>#VALUE!</v>
      </c>
      <c r="C16447" s="149">
        <f t="shared" si="128"/>
        <v>45540</v>
      </c>
      <c r="D16447" s="74" t="str">
        <f t="shared" si="129"/>
        <v>Fatin NabilaStatus is reachable</v>
      </c>
    </row>
    <row r="16448" spans="1:4">
      <c r="A16448" s="74" t="s">
        <v>3004</v>
      </c>
      <c r="B16448" s="74" t="str">
        <f ca="1">IFERROR(__xludf.DUMMYFUNCTION("IF(REGEXMATCH(A16448,""wealth planning""),""Script 1"",""-"")"),"Script 1")</f>
        <v>Script 1</v>
      </c>
      <c r="C16448" s="149">
        <f t="shared" si="128"/>
        <v>45540</v>
      </c>
      <c r="D16448" s="74" t="str">
        <f t="shared" si="129"/>
        <v>Fatin Nabila</v>
      </c>
    </row>
    <row r="16449" spans="1:4">
      <c r="A16449" s="74"/>
      <c r="B16449" s="74" t="str">
        <f ca="1">IFERROR(__xludf.DUMMYFUNCTION("IF(REGEXMATCH(A16449,""wealth planning""),""Script 1"",""-"")"),"-")</f>
        <v>-</v>
      </c>
      <c r="C16449" s="74" t="str">
        <f t="shared" si="128"/>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449" s="149">
        <f t="shared" si="129"/>
        <v>45540</v>
      </c>
    </row>
    <row r="16450" spans="1:4">
      <c r="B16450" s="74" t="str">
        <f ca="1">IFERROR(__xludf.DUMMYFUNCTION("IF(REGEXMATCH(A16450,""wealth planning""),""Script 1"",""-"")"),"-")</f>
        <v>-</v>
      </c>
      <c r="C16450" s="74">
        <f t="shared" si="128"/>
        <v>0</v>
      </c>
      <c r="D16450" s="149">
        <f t="shared" si="129"/>
        <v>45540</v>
      </c>
    </row>
    <row r="16451" spans="1:4">
      <c r="B16451" s="74" t="str">
        <f ca="1">IFERROR(__xludf.DUMMYFUNCTION("IF(REGEXMATCH(A16451,""wealth planning""),""Script 1"",""-"")"),"-")</f>
        <v>-</v>
      </c>
      <c r="C16451" s="74">
        <f t="shared" si="128"/>
        <v>0</v>
      </c>
      <c r="D16451" s="74" t="str">
        <f t="shared" si="129"/>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452" spans="1:4">
      <c r="B16452" s="74" t="str">
        <f ca="1">IFERROR(__xludf.DUMMYFUNCTION("IF(REGEXMATCH(A16452,""wealth planning""),""Script 1"",""-"")"),"-")</f>
        <v>-</v>
      </c>
      <c r="C16452" s="74">
        <f t="shared" si="128"/>
        <v>0</v>
      </c>
      <c r="D16452" s="74">
        <f t="shared" si="129"/>
        <v>0</v>
      </c>
    </row>
    <row r="16453" spans="1:4">
      <c r="A16453" s="74" t="s">
        <v>9597</v>
      </c>
      <c r="B16453" s="74" t="str">
        <f ca="1">IFERROR(__xludf.DUMMYFUNCTION("IF(REGEXMATCH(A16453,""wealth planning""),""Script 1"",""-"")"),"-")</f>
        <v>-</v>
      </c>
      <c r="C16453" s="74">
        <f t="shared" si="128"/>
        <v>0</v>
      </c>
      <c r="D16453" s="74">
        <f t="shared" si="129"/>
        <v>0</v>
      </c>
    </row>
    <row r="16454" spans="1:4">
      <c r="A16454" s="149">
        <v>45539</v>
      </c>
      <c r="B16454" s="74" t="str">
        <f ca="1">IFERROR(__xludf.DUMMYFUNCTION("IF(REGEXMATCH(A16454,""wealth planning""),""Script 1"",""-"")"),"#VALUE!")</f>
        <v>#VALUE!</v>
      </c>
      <c r="C16454" s="74" t="str">
        <f t="shared" si="128"/>
        <v>Sarah Ezreen</v>
      </c>
      <c r="D16454" s="74">
        <f t="shared" si="129"/>
        <v>0</v>
      </c>
    </row>
    <row r="16455" spans="1:4">
      <c r="A16455" s="149">
        <v>45539</v>
      </c>
      <c r="B16455" s="74" t="str">
        <f ca="1">IFERROR(__xludf.DUMMYFUNCTION("IF(REGEXMATCH(A16455,""wealth planning""),""Script 1"",""-"")"),"#VALUE!")</f>
        <v>#VALUE!</v>
      </c>
      <c r="C16455" s="149">
        <f t="shared" si="128"/>
        <v>45539</v>
      </c>
      <c r="D16455" s="74">
        <f t="shared" si="129"/>
        <v>0</v>
      </c>
    </row>
    <row r="16456" spans="1:4">
      <c r="A16456" s="74" t="s">
        <v>9598</v>
      </c>
      <c r="B16456" s="74" t="str">
        <f ca="1">IFERROR(__xludf.DUMMYFUNCTION("IF(REGEXMATCH(A16456,""wealth planning""),""Script 1"",""-"")"),"-")</f>
        <v>-</v>
      </c>
      <c r="C16456" s="149">
        <f t="shared" si="128"/>
        <v>45539</v>
      </c>
      <c r="D16456" s="74" t="str">
        <f t="shared" si="129"/>
        <v>Sarah Ezreen</v>
      </c>
    </row>
    <row r="16457" spans="1:4">
      <c r="A16457" s="74"/>
      <c r="B16457" s="74" t="str">
        <f ca="1">IFERROR(__xludf.DUMMYFUNCTION("IF(REGEXMATCH(A16457,""wealth planning""),""Script 1"",""-"")"),"-")</f>
        <v>-</v>
      </c>
      <c r="C16457" s="74" t="str">
        <f t="shared" si="128"/>
        <v>Sarah: aamiin, terima kasih ya</v>
      </c>
      <c r="D16457" s="149">
        <f t="shared" si="129"/>
        <v>45539</v>
      </c>
    </row>
    <row r="16458" spans="1:4">
      <c r="B16458" s="74" t="str">
        <f ca="1">IFERROR(__xludf.DUMMYFUNCTION("IF(REGEXMATCH(A16458,""wealth planning""),""Script 1"",""-"")"),"-")</f>
        <v>-</v>
      </c>
      <c r="C16458" s="74">
        <f t="shared" si="128"/>
        <v>0</v>
      </c>
      <c r="D16458" s="149">
        <f t="shared" si="129"/>
        <v>45539</v>
      </c>
    </row>
    <row r="16459" spans="1:4">
      <c r="B16459" s="74" t="str">
        <f ca="1">IFERROR(__xludf.DUMMYFUNCTION("IF(REGEXMATCH(A16459,""wealth planning""),""Script 1"",""-"")"),"-")</f>
        <v>-</v>
      </c>
      <c r="C16459" s="74">
        <f t="shared" si="128"/>
        <v>0</v>
      </c>
      <c r="D16459" s="74" t="str">
        <f t="shared" si="129"/>
        <v>Sarah: aamiin, terima kasih ya</v>
      </c>
    </row>
    <row r="16460" spans="1:4">
      <c r="A16460" s="74" t="s">
        <v>9600</v>
      </c>
      <c r="B16460" s="74" t="str">
        <f ca="1">IFERROR(__xludf.DUMMYFUNCTION("IF(REGEXMATCH(A16460,""wealth planning""),""Script 1"",""-"")"),"-")</f>
        <v>-</v>
      </c>
      <c r="C16460" s="74">
        <f t="shared" si="128"/>
        <v>0</v>
      </c>
      <c r="D16460" s="74">
        <f t="shared" si="129"/>
        <v>0</v>
      </c>
    </row>
    <row r="16461" spans="1:4">
      <c r="A16461" s="74" t="s">
        <v>9601</v>
      </c>
      <c r="B16461" s="74" t="str">
        <f ca="1">IFERROR(__xludf.DUMMYFUNCTION("IF(REGEXMATCH(A16461,""wealth planning""),""Script 1"",""-"")"),"-")</f>
        <v>-</v>
      </c>
      <c r="C16461" s="74" t="str">
        <f t="shared" si="128"/>
        <v>Shahreeza Safiruz MuhammadStatus is reachable</v>
      </c>
      <c r="D16461" s="74">
        <f t="shared" si="129"/>
        <v>0</v>
      </c>
    </row>
    <row r="16462" spans="1:4">
      <c r="A16462" s="149">
        <v>45539</v>
      </c>
      <c r="B16462" s="74" t="str">
        <f ca="1">IFERROR(__xludf.DUMMYFUNCTION("IF(REGEXMATCH(A16462,""wealth planning""),""Script 1"",""-"")"),"#VALUE!")</f>
        <v>#VALUE!</v>
      </c>
      <c r="C16462" s="74" t="str">
        <f t="shared" si="128"/>
        <v>Shahreeza Safiruz Muhammad</v>
      </c>
      <c r="D16462" s="74">
        <f t="shared" si="129"/>
        <v>0</v>
      </c>
    </row>
    <row r="16463" spans="1:4">
      <c r="A16463" s="149">
        <v>45539</v>
      </c>
      <c r="B16463" s="74" t="str">
        <f ca="1">IFERROR(__xludf.DUMMYFUNCTION("IF(REGEXMATCH(A16463,""wealth planning""),""Script 1"",""-"")"),"#VALUE!")</f>
        <v>#VALUE!</v>
      </c>
      <c r="C16463" s="149">
        <f t="shared" si="128"/>
        <v>45539</v>
      </c>
      <c r="D16463" s="74" t="str">
        <f t="shared" si="129"/>
        <v>Shahreeza Safiruz MuhammadStatus is reachable</v>
      </c>
    </row>
    <row r="16464" spans="1:4">
      <c r="A16464" s="74" t="s">
        <v>9602</v>
      </c>
      <c r="B16464" s="74" t="str">
        <f ca="1">IFERROR(__xludf.DUMMYFUNCTION("IF(REGEXMATCH(A16464,""wealth planning""),""Script 1"",""-"")"),"-")</f>
        <v>-</v>
      </c>
      <c r="C16464" s="149">
        <f t="shared" si="128"/>
        <v>45539</v>
      </c>
      <c r="D16464" s="74" t="str">
        <f t="shared" si="129"/>
        <v>Shahreeza Safiruz Muhammad</v>
      </c>
    </row>
    <row r="16465" spans="1:4">
      <c r="A16465" s="74"/>
      <c r="B16465" s="74" t="str">
        <f ca="1">IFERROR(__xludf.DUMMYFUNCTION("IF(REGEXMATCH(A16465,""wealth planning""),""Script 1"",""-"")"),"-")</f>
        <v>-</v>
      </c>
      <c r="C16465" s="74" t="str">
        <f t="shared" si="128"/>
        <v>Shahreeza Safiruz: Waalaikumussalam Tuan Azhad. Maaf saya dah ada dah PruBSN. Terima kasih ya.</v>
      </c>
      <c r="D16465" s="149">
        <f t="shared" si="129"/>
        <v>45539</v>
      </c>
    </row>
    <row r="16466" spans="1:4">
      <c r="B16466" s="74" t="str">
        <f ca="1">IFERROR(__xludf.DUMMYFUNCTION("IF(REGEXMATCH(A16466,""wealth planning""),""Script 1"",""-"")"),"-")</f>
        <v>-</v>
      </c>
      <c r="C16466" s="74">
        <f t="shared" si="128"/>
        <v>0</v>
      </c>
      <c r="D16466" s="149">
        <f t="shared" si="129"/>
        <v>45539</v>
      </c>
    </row>
    <row r="16467" spans="1:4">
      <c r="B16467" s="74" t="str">
        <f ca="1">IFERROR(__xludf.DUMMYFUNCTION("IF(REGEXMATCH(A16467,""wealth planning""),""Script 1"",""-"")"),"-")</f>
        <v>-</v>
      </c>
      <c r="C16467" s="74">
        <f t="shared" si="128"/>
        <v>0</v>
      </c>
      <c r="D16467" s="74" t="str">
        <f t="shared" si="129"/>
        <v>Shahreeza Safiruz: Waalaikumussalam Tuan Azhad. Maaf saya dah ada dah PruBSN. Terima kasih ya.</v>
      </c>
    </row>
    <row r="16468" spans="1:4">
      <c r="B16468" s="74" t="str">
        <f ca="1">IFERROR(__xludf.DUMMYFUNCTION("IF(REGEXMATCH(A16468,""wealth planning""),""Script 1"",""-"")"),"-")</f>
        <v>-</v>
      </c>
      <c r="C16468" s="74">
        <f t="shared" si="128"/>
        <v>0</v>
      </c>
      <c r="D16468" s="74">
        <f t="shared" si="129"/>
        <v>0</v>
      </c>
    </row>
    <row r="16469" spans="1:4">
      <c r="A16469" s="74" t="s">
        <v>9605</v>
      </c>
      <c r="B16469" s="74" t="str">
        <f ca="1">IFERROR(__xludf.DUMMYFUNCTION("IF(REGEXMATCH(A16469,""wealth planning""),""Script 1"",""-"")"),"-")</f>
        <v>-</v>
      </c>
      <c r="C16469" s="74">
        <f t="shared" si="128"/>
        <v>0</v>
      </c>
      <c r="D16469" s="74">
        <f t="shared" si="129"/>
        <v>0</v>
      </c>
    </row>
    <row r="16470" spans="1:4">
      <c r="A16470" s="149">
        <v>45539</v>
      </c>
      <c r="B16470" s="74" t="str">
        <f ca="1">IFERROR(__xludf.DUMMYFUNCTION("IF(REGEXMATCH(A16470,""wealth planning""),""Script 1"",""-"")"),"#VALUE!")</f>
        <v>#VALUE!</v>
      </c>
      <c r="C16470" s="74" t="str">
        <f t="shared" si="128"/>
        <v>Muhammad Amir Hafiz Mohd Bakif</v>
      </c>
      <c r="D16470" s="74">
        <f t="shared" si="129"/>
        <v>0</v>
      </c>
    </row>
    <row r="16471" spans="1:4">
      <c r="A16471" s="149">
        <v>45539</v>
      </c>
      <c r="B16471" s="74" t="str">
        <f ca="1">IFERROR(__xludf.DUMMYFUNCTION("IF(REGEXMATCH(A16471,""wealth planning""),""Script 1"",""-"")"),"#VALUE!")</f>
        <v>#VALUE!</v>
      </c>
      <c r="C16471" s="149">
        <f t="shared" si="128"/>
        <v>45539</v>
      </c>
      <c r="D16471" s="74">
        <f t="shared" si="129"/>
        <v>0</v>
      </c>
    </row>
    <row r="16472" spans="1:4">
      <c r="A16472" s="74" t="s">
        <v>9606</v>
      </c>
      <c r="B16472" s="74" t="str">
        <f ca="1">IFERROR(__xludf.DUMMYFUNCTION("IF(REGEXMATCH(A16472,""wealth planning""),""Script 1"",""-"")"),"-")</f>
        <v>-</v>
      </c>
      <c r="C16472" s="149">
        <f t="shared" si="128"/>
        <v>45539</v>
      </c>
      <c r="D16472" s="74" t="str">
        <f t="shared" si="129"/>
        <v>Muhammad Amir Hafiz Mohd Bakif</v>
      </c>
    </row>
    <row r="16473" spans="1:4">
      <c r="A16473" s="74"/>
      <c r="B16473" s="74" t="str">
        <f ca="1">IFERROR(__xludf.DUMMYFUNCTION("IF(REGEXMATCH(A16473,""wealth planning""),""Script 1"",""-"")"),"-")</f>
        <v>-</v>
      </c>
      <c r="C16473" s="74" t="str">
        <f t="shared" si="128"/>
        <v>Muhammad Amir Hafiz: Waalaikumussalam takpe cik azhan, saya tak berminat</v>
      </c>
      <c r="D16473" s="149">
        <f t="shared" si="129"/>
        <v>45539</v>
      </c>
    </row>
    <row r="16474" spans="1:4">
      <c r="B16474" s="74" t="str">
        <f ca="1">IFERROR(__xludf.DUMMYFUNCTION("IF(REGEXMATCH(A16474,""wealth planning""),""Script 1"",""-"")"),"-")</f>
        <v>-</v>
      </c>
      <c r="C16474" s="74">
        <f t="shared" si="128"/>
        <v>0</v>
      </c>
      <c r="D16474" s="149">
        <f t="shared" si="129"/>
        <v>45539</v>
      </c>
    </row>
    <row r="16475" spans="1:4">
      <c r="B16475" s="74" t="str">
        <f ca="1">IFERROR(__xludf.DUMMYFUNCTION("IF(REGEXMATCH(A16475,""wealth planning""),""Script 1"",""-"")"),"-")</f>
        <v>-</v>
      </c>
      <c r="C16475" s="74">
        <f t="shared" si="128"/>
        <v>0</v>
      </c>
      <c r="D16475" s="74" t="str">
        <f t="shared" si="129"/>
        <v>Muhammad Amir Hafiz: Waalaikumussalam takpe cik azhan, saya tak berminat</v>
      </c>
    </row>
    <row r="16476" spans="1:4">
      <c r="A16476" s="74" t="s">
        <v>9608</v>
      </c>
      <c r="B16476" s="74" t="str">
        <f ca="1">IFERROR(__xludf.DUMMYFUNCTION("IF(REGEXMATCH(A16476,""wealth planning""),""Script 1"",""-"")"),"-")</f>
        <v>-</v>
      </c>
      <c r="C16476" s="74">
        <f t="shared" si="128"/>
        <v>0</v>
      </c>
      <c r="D16476" s="74">
        <f t="shared" si="129"/>
        <v>0</v>
      </c>
    </row>
    <row r="16477" spans="1:4">
      <c r="A16477" s="74" t="s">
        <v>9609</v>
      </c>
      <c r="B16477" s="74" t="str">
        <f ca="1">IFERROR(__xludf.DUMMYFUNCTION("IF(REGEXMATCH(A16477,""wealth planning""),""Script 1"",""-"")"),"-")</f>
        <v>-</v>
      </c>
      <c r="C16477" s="74" t="str">
        <f t="shared" si="128"/>
        <v>Nazihah ZahariStatus is online</v>
      </c>
      <c r="D16477" s="74">
        <f t="shared" si="129"/>
        <v>0</v>
      </c>
    </row>
    <row r="16478" spans="1:4">
      <c r="A16478" s="149">
        <v>45539</v>
      </c>
      <c r="B16478" s="74" t="str">
        <f ca="1">IFERROR(__xludf.DUMMYFUNCTION("IF(REGEXMATCH(A16478,""wealth planning""),""Script 1"",""-"")"),"#VALUE!")</f>
        <v>#VALUE!</v>
      </c>
      <c r="C16478" s="74" t="str">
        <f t="shared" si="128"/>
        <v>Nazihah Zahari</v>
      </c>
      <c r="D16478" s="74">
        <f t="shared" si="129"/>
        <v>0</v>
      </c>
    </row>
    <row r="16479" spans="1:4">
      <c r="A16479" s="149">
        <v>45539</v>
      </c>
      <c r="B16479" s="74" t="str">
        <f ca="1">IFERROR(__xludf.DUMMYFUNCTION("IF(REGEXMATCH(A16479,""wealth planning""),""Script 1"",""-"")"),"#VALUE!")</f>
        <v>#VALUE!</v>
      </c>
      <c r="C16479" s="149">
        <f t="shared" si="128"/>
        <v>45539</v>
      </c>
      <c r="D16479" s="74" t="str">
        <f t="shared" si="129"/>
        <v>Nazihah ZahariStatus is online</v>
      </c>
    </row>
    <row r="16480" spans="1:4">
      <c r="A16480" s="74" t="s">
        <v>9610</v>
      </c>
      <c r="B16480" s="74" t="str">
        <f ca="1">IFERROR(__xludf.DUMMYFUNCTION("IF(REGEXMATCH(A16480,""wealth planning""),""Script 1"",""-"")"),"Script 1")</f>
        <v>Script 1</v>
      </c>
      <c r="C16480" s="149">
        <f t="shared" si="128"/>
        <v>45539</v>
      </c>
      <c r="D16480" s="74" t="str">
        <f t="shared" si="129"/>
        <v>Nazihah Zahari</v>
      </c>
    </row>
    <row r="16481" spans="1:4">
      <c r="A16481" s="74"/>
      <c r="B16481" s="74" t="str">
        <f ca="1">IFERROR(__xludf.DUMMYFUNCTION("IF(REGEXMATCH(A16481,""wealth planning""),""Script 1"",""-"")"),"-")</f>
        <v>-</v>
      </c>
      <c r="C16481" s="74" t="str">
        <f t="shared" si="128"/>
        <v>You: Hai assalamualaikum Nazihah,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481" s="149">
        <f t="shared" si="129"/>
        <v>45539</v>
      </c>
    </row>
    <row r="16482" spans="1:4">
      <c r="B16482" s="74" t="str">
        <f ca="1">IFERROR(__xludf.DUMMYFUNCTION("IF(REGEXMATCH(A16482,""wealth planning""),""Script 1"",""-"")"),"-")</f>
        <v>-</v>
      </c>
      <c r="C16482" s="74">
        <f t="shared" si="128"/>
        <v>0</v>
      </c>
      <c r="D16482" s="149">
        <f t="shared" si="129"/>
        <v>45539</v>
      </c>
    </row>
    <row r="16483" spans="1:4">
      <c r="B16483" s="74" t="str">
        <f ca="1">IFERROR(__xludf.DUMMYFUNCTION("IF(REGEXMATCH(A16483,""wealth planning""),""Script 1"",""-"")"),"-")</f>
        <v>-</v>
      </c>
      <c r="C16483" s="74">
        <f t="shared" si="128"/>
        <v>0</v>
      </c>
      <c r="D16483" s="74" t="str">
        <f t="shared" si="129"/>
        <v>You: Hai assalamualaikum Nazihah,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484" spans="1:4">
      <c r="A16484" s="74" t="s">
        <v>9612</v>
      </c>
      <c r="B16484" s="74" t="str">
        <f ca="1">IFERROR(__xludf.DUMMYFUNCTION("IF(REGEXMATCH(A16484,""wealth planning""),""Script 1"",""-"")"),"-")</f>
        <v>-</v>
      </c>
      <c r="C16484" s="74">
        <f t="shared" si="128"/>
        <v>0</v>
      </c>
      <c r="D16484" s="74">
        <f t="shared" si="129"/>
        <v>0</v>
      </c>
    </row>
    <row r="16485" spans="1:4">
      <c r="A16485" s="74" t="s">
        <v>9613</v>
      </c>
      <c r="B16485" s="74" t="str">
        <f ca="1">IFERROR(__xludf.DUMMYFUNCTION("IF(REGEXMATCH(A16485,""wealth planning""),""Script 1"",""-"")"),"-")</f>
        <v>-</v>
      </c>
      <c r="C16485" s="74" t="str">
        <f t="shared" si="128"/>
        <v>Raihan AmranStatus is reachable</v>
      </c>
      <c r="D16485" s="74">
        <f t="shared" si="129"/>
        <v>0</v>
      </c>
    </row>
    <row r="16486" spans="1:4">
      <c r="A16486" s="149">
        <v>45539</v>
      </c>
      <c r="B16486" s="74" t="str">
        <f ca="1">IFERROR(__xludf.DUMMYFUNCTION("IF(REGEXMATCH(A16486,""wealth planning""),""Script 1"",""-"")"),"#VALUE!")</f>
        <v>#VALUE!</v>
      </c>
      <c r="C16486" s="74" t="str">
        <f t="shared" si="128"/>
        <v>Raihan Amran</v>
      </c>
      <c r="D16486" s="74">
        <f t="shared" si="129"/>
        <v>0</v>
      </c>
    </row>
    <row r="16487" spans="1:4">
      <c r="A16487" s="149">
        <v>45539</v>
      </c>
      <c r="B16487" s="74" t="str">
        <f ca="1">IFERROR(__xludf.DUMMYFUNCTION("IF(REGEXMATCH(A16487,""wealth planning""),""Script 1"",""-"")"),"#VALUE!")</f>
        <v>#VALUE!</v>
      </c>
      <c r="C16487" s="149">
        <f t="shared" si="128"/>
        <v>45539</v>
      </c>
      <c r="D16487" s="74" t="str">
        <f t="shared" si="129"/>
        <v>Raihan AmranStatus is reachable</v>
      </c>
    </row>
    <row r="16488" spans="1:4">
      <c r="A16488" s="74" t="s">
        <v>5581</v>
      </c>
      <c r="B16488" s="74" t="str">
        <f ca="1">IFERROR(__xludf.DUMMYFUNCTION("IF(REGEXMATCH(A16488,""wealth planning""),""Script 1"",""-"")"),"Script 1")</f>
        <v>Script 1</v>
      </c>
      <c r="C16488" s="149">
        <f t="shared" si="128"/>
        <v>45539</v>
      </c>
      <c r="D16488" s="74" t="str">
        <f t="shared" si="129"/>
        <v>Raihan Amran</v>
      </c>
    </row>
    <row r="16489" spans="1:4">
      <c r="A16489" s="74"/>
      <c r="B16489" s="74" t="str">
        <f ca="1">IFERROR(__xludf.DUMMYFUNCTION("IF(REGEXMATCH(A16489,""wealth planning""),""Script 1"",""-"")"),"-")</f>
        <v>-</v>
      </c>
      <c r="C16489" s="74" t="str">
        <f t="shared" si="128"/>
        <v>You: Hai assalamualaikum Raihan,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489" s="149">
        <f t="shared" si="129"/>
        <v>45539</v>
      </c>
    </row>
    <row r="16490" spans="1:4">
      <c r="B16490" s="74" t="str">
        <f ca="1">IFERROR(__xludf.DUMMYFUNCTION("IF(REGEXMATCH(A16490,""wealth planning""),""Script 1"",""-"")"),"-")</f>
        <v>-</v>
      </c>
      <c r="C16490" s="74">
        <f t="shared" si="128"/>
        <v>0</v>
      </c>
      <c r="D16490" s="149">
        <f t="shared" si="129"/>
        <v>45539</v>
      </c>
    </row>
    <row r="16491" spans="1:4">
      <c r="B16491" s="74" t="str">
        <f ca="1">IFERROR(__xludf.DUMMYFUNCTION("IF(REGEXMATCH(A16491,""wealth planning""),""Script 1"",""-"")"),"-")</f>
        <v>-</v>
      </c>
      <c r="C16491" s="74">
        <f t="shared" si="128"/>
        <v>0</v>
      </c>
      <c r="D16491" s="74" t="str">
        <f t="shared" si="129"/>
        <v>You: Hai assalamualaikum Raihan,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492" spans="1:4">
      <c r="B16492" s="74" t="str">
        <f ca="1">IFERROR(__xludf.DUMMYFUNCTION("IF(REGEXMATCH(A16492,""wealth planning""),""Script 1"",""-"")"),"-")</f>
        <v>-</v>
      </c>
      <c r="C16492" s="74">
        <f t="shared" si="128"/>
        <v>0</v>
      </c>
      <c r="D16492" s="74">
        <f t="shared" si="129"/>
        <v>0</v>
      </c>
    </row>
    <row r="16493" spans="1:4">
      <c r="A16493" s="74" t="s">
        <v>9616</v>
      </c>
      <c r="B16493" s="74" t="str">
        <f ca="1">IFERROR(__xludf.DUMMYFUNCTION("IF(REGEXMATCH(A16493,""wealth planning""),""Script 1"",""-"")"),"-")</f>
        <v>-</v>
      </c>
      <c r="C16493" s="74">
        <f t="shared" si="128"/>
        <v>0</v>
      </c>
      <c r="D16493" s="74">
        <f t="shared" si="129"/>
        <v>0</v>
      </c>
    </row>
    <row r="16494" spans="1:4">
      <c r="A16494" s="149">
        <v>45539</v>
      </c>
      <c r="B16494" s="74" t="str">
        <f ca="1">IFERROR(__xludf.DUMMYFUNCTION("IF(REGEXMATCH(A16494,""wealth planning""),""Script 1"",""-"")"),"#VALUE!")</f>
        <v>#VALUE!</v>
      </c>
      <c r="C16494" s="74" t="str">
        <f t="shared" si="128"/>
        <v>Adam Putera Farid Iskandar</v>
      </c>
      <c r="D16494" s="74">
        <f t="shared" si="129"/>
        <v>0</v>
      </c>
    </row>
    <row r="16495" spans="1:4">
      <c r="A16495" s="149">
        <v>45539</v>
      </c>
      <c r="B16495" s="74" t="str">
        <f ca="1">IFERROR(__xludf.DUMMYFUNCTION("IF(REGEXMATCH(A16495,""wealth planning""),""Script 1"",""-"")"),"#VALUE!")</f>
        <v>#VALUE!</v>
      </c>
      <c r="C16495" s="149">
        <f t="shared" si="128"/>
        <v>45539</v>
      </c>
      <c r="D16495" s="74">
        <f t="shared" si="129"/>
        <v>0</v>
      </c>
    </row>
    <row r="16496" spans="1:4">
      <c r="A16496" s="74" t="s">
        <v>9617</v>
      </c>
      <c r="B16496" s="74" t="str">
        <f ca="1">IFERROR(__xludf.DUMMYFUNCTION("IF(REGEXMATCH(A16496,""wealth planning""),""Script 1"",""-"")"),"Script 1")</f>
        <v>Script 1</v>
      </c>
      <c r="C16496" s="149">
        <f t="shared" si="128"/>
        <v>45539</v>
      </c>
      <c r="D16496" s="74" t="str">
        <f t="shared" si="129"/>
        <v>Adam Putera Farid Iskandar</v>
      </c>
    </row>
    <row r="16497" spans="1:4">
      <c r="A16497" s="74"/>
      <c r="B16497" s="74" t="str">
        <f ca="1">IFERROR(__xludf.DUMMYFUNCTION("IF(REGEXMATCH(A16497,""wealth planning""),""Script 1"",""-"")"),"-")</f>
        <v>-</v>
      </c>
      <c r="C16497" s="74" t="str">
        <f t="shared" si="128"/>
        <v>You: Hai assalamualaikum tuan Adam Putera,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497" s="149">
        <f t="shared" si="129"/>
        <v>45539</v>
      </c>
    </row>
    <row r="16498" spans="1:4">
      <c r="B16498" s="74" t="str">
        <f ca="1">IFERROR(__xludf.DUMMYFUNCTION("IF(REGEXMATCH(A16498,""wealth planning""),""Script 1"",""-"")"),"-")</f>
        <v>-</v>
      </c>
      <c r="C16498" s="74">
        <f t="shared" si="128"/>
        <v>0</v>
      </c>
      <c r="D16498" s="149">
        <f t="shared" si="129"/>
        <v>45539</v>
      </c>
    </row>
    <row r="16499" spans="1:4">
      <c r="B16499" s="74" t="str">
        <f ca="1">IFERROR(__xludf.DUMMYFUNCTION("IF(REGEXMATCH(A16499,""wealth planning""),""Script 1"",""-"")"),"-")</f>
        <v>-</v>
      </c>
      <c r="C16499" s="74">
        <f t="shared" si="128"/>
        <v>0</v>
      </c>
      <c r="D16499" s="74" t="str">
        <f t="shared" si="129"/>
        <v>You: Hai assalamualaikum tuan Adam Putera,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500" spans="1:4">
      <c r="B16500" s="74" t="str">
        <f ca="1">IFERROR(__xludf.DUMMYFUNCTION("IF(REGEXMATCH(A16500,""wealth planning""),""Script 1"",""-"")"),"-")</f>
        <v>-</v>
      </c>
      <c r="C16500" s="74">
        <f t="shared" si="128"/>
        <v>0</v>
      </c>
      <c r="D16500" s="74">
        <f t="shared" si="129"/>
        <v>0</v>
      </c>
    </row>
    <row r="16501" spans="1:4">
      <c r="A16501" s="74" t="s">
        <v>9620</v>
      </c>
      <c r="B16501" s="74" t="str">
        <f ca="1">IFERROR(__xludf.DUMMYFUNCTION("IF(REGEXMATCH(A16501,""wealth planning""),""Script 1"",""-"")"),"-")</f>
        <v>-</v>
      </c>
      <c r="C16501" s="74">
        <f t="shared" si="128"/>
        <v>0</v>
      </c>
      <c r="D16501" s="74">
        <f t="shared" si="129"/>
        <v>0</v>
      </c>
    </row>
    <row r="16502" spans="1:4">
      <c r="A16502" s="149">
        <v>45539</v>
      </c>
      <c r="B16502" s="74" t="str">
        <f ca="1">IFERROR(__xludf.DUMMYFUNCTION("IF(REGEXMATCH(A16502,""wealth planning""),""Script 1"",""-"")"),"#VALUE!")</f>
        <v>#VALUE!</v>
      </c>
      <c r="C16502" s="74" t="str">
        <f t="shared" si="128"/>
        <v>Izzah Atirah</v>
      </c>
      <c r="D16502" s="74">
        <f t="shared" si="129"/>
        <v>0</v>
      </c>
    </row>
    <row r="16503" spans="1:4">
      <c r="A16503" s="149">
        <v>45539</v>
      </c>
      <c r="B16503" s="74" t="str">
        <f ca="1">IFERROR(__xludf.DUMMYFUNCTION("IF(REGEXMATCH(A16503,""wealth planning""),""Script 1"",""-"")"),"#VALUE!")</f>
        <v>#VALUE!</v>
      </c>
      <c r="C16503" s="149">
        <f t="shared" si="128"/>
        <v>45539</v>
      </c>
      <c r="D16503" s="74">
        <f t="shared" si="129"/>
        <v>0</v>
      </c>
    </row>
    <row r="16504" spans="1:4">
      <c r="A16504" s="74" t="s">
        <v>3444</v>
      </c>
      <c r="B16504" s="74" t="str">
        <f ca="1">IFERROR(__xludf.DUMMYFUNCTION("IF(REGEXMATCH(A16504,""wealth planning""),""Script 1"",""-"")"),"Script 1")</f>
        <v>Script 1</v>
      </c>
      <c r="C16504" s="149">
        <f t="shared" si="128"/>
        <v>45539</v>
      </c>
      <c r="D16504" s="74" t="str">
        <f t="shared" si="129"/>
        <v>Izzah Atirah</v>
      </c>
    </row>
    <row r="16505" spans="1:4">
      <c r="A16505" s="74"/>
      <c r="B16505" s="74" t="str">
        <f ca="1">IFERROR(__xludf.DUMMYFUNCTION("IF(REGEXMATCH(A16505,""wealth planning""),""Script 1"",""-"")"),"-")</f>
        <v>-</v>
      </c>
      <c r="C16505" s="74" t="str">
        <f t="shared" si="128"/>
        <v>You: Hai assalamualaikum Izzah,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505" s="149">
        <f t="shared" si="129"/>
        <v>45539</v>
      </c>
    </row>
    <row r="16506" spans="1:4">
      <c r="B16506" s="74" t="str">
        <f ca="1">IFERROR(__xludf.DUMMYFUNCTION("IF(REGEXMATCH(A16506,""wealth planning""),""Script 1"",""-"")"),"-")</f>
        <v>-</v>
      </c>
      <c r="C16506" s="74">
        <f t="shared" si="128"/>
        <v>0</v>
      </c>
      <c r="D16506" s="149">
        <f t="shared" si="129"/>
        <v>45539</v>
      </c>
    </row>
    <row r="16507" spans="1:4">
      <c r="B16507" s="74" t="str">
        <f ca="1">IFERROR(__xludf.DUMMYFUNCTION("IF(REGEXMATCH(A16507,""wealth planning""),""Script 1"",""-"")"),"-")</f>
        <v>-</v>
      </c>
      <c r="C16507" s="74">
        <f t="shared" si="128"/>
        <v>0</v>
      </c>
      <c r="D16507" s="74" t="str">
        <f t="shared" si="129"/>
        <v>You: Hai assalamualaikum Izzah,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508" spans="1:4">
      <c r="A16508" s="74" t="s">
        <v>9622</v>
      </c>
      <c r="B16508" s="74" t="str">
        <f ca="1">IFERROR(__xludf.DUMMYFUNCTION("IF(REGEXMATCH(A16508,""wealth planning""),""Script 1"",""-"")"),"-")</f>
        <v>-</v>
      </c>
      <c r="C16508" s="74">
        <f t="shared" si="128"/>
        <v>0</v>
      </c>
      <c r="D16508" s="74">
        <f t="shared" si="129"/>
        <v>0</v>
      </c>
    </row>
    <row r="16509" spans="1:4">
      <c r="A16509" s="74" t="s">
        <v>9623</v>
      </c>
      <c r="B16509" s="74" t="str">
        <f ca="1">IFERROR(__xludf.DUMMYFUNCTION("IF(REGEXMATCH(A16509,""wealth planning""),""Script 1"",""-"")"),"-")</f>
        <v>-</v>
      </c>
      <c r="C16509" s="74" t="str">
        <f t="shared" si="128"/>
        <v>Nur Diyana AtiqahStatus is reachable</v>
      </c>
      <c r="D16509" s="74">
        <f t="shared" si="129"/>
        <v>0</v>
      </c>
    </row>
    <row r="16510" spans="1:4">
      <c r="A16510" s="149">
        <v>45539</v>
      </c>
      <c r="B16510" s="74" t="str">
        <f ca="1">IFERROR(__xludf.DUMMYFUNCTION("IF(REGEXMATCH(A16510,""wealth planning""),""Script 1"",""-"")"),"#VALUE!")</f>
        <v>#VALUE!</v>
      </c>
      <c r="C16510" s="74" t="str">
        <f t="shared" si="128"/>
        <v>Nur Diyana Atiqah</v>
      </c>
      <c r="D16510" s="74">
        <f t="shared" si="129"/>
        <v>0</v>
      </c>
    </row>
    <row r="16511" spans="1:4">
      <c r="A16511" s="149">
        <v>45539</v>
      </c>
      <c r="B16511" s="74" t="str">
        <f ca="1">IFERROR(__xludf.DUMMYFUNCTION("IF(REGEXMATCH(A16511,""wealth planning""),""Script 1"",""-"")"),"#VALUE!")</f>
        <v>#VALUE!</v>
      </c>
      <c r="C16511" s="149">
        <f t="shared" si="128"/>
        <v>45539</v>
      </c>
      <c r="D16511" s="74" t="str">
        <f t="shared" si="129"/>
        <v>Nur Diyana AtiqahStatus is reachable</v>
      </c>
    </row>
    <row r="16512" spans="1:4">
      <c r="A16512" s="74" t="s">
        <v>5374</v>
      </c>
      <c r="B16512" s="74" t="str">
        <f ca="1">IFERROR(__xludf.DUMMYFUNCTION("IF(REGEXMATCH(A16512,""wealth planning""),""Script 1"",""-"")"),"Script 1")</f>
        <v>Script 1</v>
      </c>
      <c r="C16512" s="149">
        <f t="shared" si="128"/>
        <v>45539</v>
      </c>
      <c r="D16512" s="74" t="str">
        <f t="shared" si="129"/>
        <v>Nur Diyana Atiqah</v>
      </c>
    </row>
    <row r="16513" spans="1:4">
      <c r="A16513" s="74"/>
      <c r="B16513" s="74" t="str">
        <f ca="1">IFERROR(__xludf.DUMMYFUNCTION("IF(REGEXMATCH(A16513,""wealth planning""),""Script 1"",""-"")"),"-")</f>
        <v>-</v>
      </c>
      <c r="C16513" s="74" t="str">
        <f t="shared" si="128"/>
        <v>You: Hai assalamualaikum Diyana,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513" s="149">
        <f t="shared" si="129"/>
        <v>45539</v>
      </c>
    </row>
    <row r="16514" spans="1:4">
      <c r="B16514" s="74" t="str">
        <f ca="1">IFERROR(__xludf.DUMMYFUNCTION("IF(REGEXMATCH(A16514,""wealth planning""),""Script 1"",""-"")"),"-")</f>
        <v>-</v>
      </c>
      <c r="C16514" s="74">
        <f t="shared" si="128"/>
        <v>0</v>
      </c>
      <c r="D16514" s="149">
        <f t="shared" si="129"/>
        <v>45539</v>
      </c>
    </row>
    <row r="16515" spans="1:4">
      <c r="B16515" s="74" t="str">
        <f ca="1">IFERROR(__xludf.DUMMYFUNCTION("IF(REGEXMATCH(A16515,""wealth planning""),""Script 1"",""-"")"),"-")</f>
        <v>-</v>
      </c>
      <c r="C16515" s="74">
        <f t="shared" si="128"/>
        <v>0</v>
      </c>
      <c r="D16515" s="74" t="str">
        <f t="shared" si="129"/>
        <v>You: Hai assalamualaikum Diyana,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516" spans="1:4">
      <c r="A16516" s="74" t="s">
        <v>9625</v>
      </c>
      <c r="B16516" s="74" t="str">
        <f ca="1">IFERROR(__xludf.DUMMYFUNCTION("IF(REGEXMATCH(A16516,""wealth planning""),""Script 1"",""-"")"),"-")</f>
        <v>-</v>
      </c>
      <c r="C16516" s="74">
        <f t="shared" si="128"/>
        <v>0</v>
      </c>
      <c r="D16516" s="74">
        <f t="shared" si="129"/>
        <v>0</v>
      </c>
    </row>
    <row r="16517" spans="1:4">
      <c r="A16517" s="74" t="s">
        <v>9626</v>
      </c>
      <c r="B16517" s="74" t="str">
        <f ca="1">IFERROR(__xludf.DUMMYFUNCTION("IF(REGEXMATCH(A16517,""wealth planning""),""Script 1"",""-"")"),"-")</f>
        <v>-</v>
      </c>
      <c r="C16517" s="74" t="str">
        <f t="shared" si="128"/>
        <v>Nur FarihahStatus is reachable</v>
      </c>
      <c r="D16517" s="74">
        <f t="shared" si="129"/>
        <v>0</v>
      </c>
    </row>
    <row r="16518" spans="1:4">
      <c r="A16518" s="149">
        <v>45539</v>
      </c>
      <c r="B16518" s="74" t="str">
        <f ca="1">IFERROR(__xludf.DUMMYFUNCTION("IF(REGEXMATCH(A16518,""wealth planning""),""Script 1"",""-"")"),"#VALUE!")</f>
        <v>#VALUE!</v>
      </c>
      <c r="C16518" s="74" t="str">
        <f t="shared" si="128"/>
        <v>Nur Farihah</v>
      </c>
      <c r="D16518" s="74">
        <f t="shared" si="129"/>
        <v>0</v>
      </c>
    </row>
    <row r="16519" spans="1:4">
      <c r="A16519" s="149">
        <v>45539</v>
      </c>
      <c r="B16519" s="74" t="str">
        <f ca="1">IFERROR(__xludf.DUMMYFUNCTION("IF(REGEXMATCH(A16519,""wealth planning""),""Script 1"",""-"")"),"#VALUE!")</f>
        <v>#VALUE!</v>
      </c>
      <c r="C16519" s="149">
        <f t="shared" si="128"/>
        <v>45539</v>
      </c>
      <c r="D16519" s="74" t="str">
        <f t="shared" si="129"/>
        <v>Nur FarihahStatus is reachable</v>
      </c>
    </row>
    <row r="16520" spans="1:4">
      <c r="A16520" s="74" t="s">
        <v>9627</v>
      </c>
      <c r="B16520" s="74" t="str">
        <f ca="1">IFERROR(__xludf.DUMMYFUNCTION("IF(REGEXMATCH(A16520,""wealth planning""),""Script 1"",""-"")"),"Script 1")</f>
        <v>Script 1</v>
      </c>
      <c r="C16520" s="149">
        <f t="shared" si="128"/>
        <v>45539</v>
      </c>
      <c r="D16520" s="74" t="str">
        <f t="shared" si="129"/>
        <v>Nur Farihah</v>
      </c>
    </row>
    <row r="16521" spans="1:4">
      <c r="A16521" s="74"/>
      <c r="B16521" s="74" t="str">
        <f ca="1">IFERROR(__xludf.DUMMYFUNCTION("IF(REGEXMATCH(A16521,""wealth planning""),""Script 1"",""-"")"),"-")</f>
        <v>-</v>
      </c>
      <c r="C16521" s="74" t="str">
        <f t="shared" si="128"/>
        <v>You: Hai assalamualaikum Nur Farihah,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521" s="149">
        <f t="shared" si="129"/>
        <v>45539</v>
      </c>
    </row>
    <row r="16522" spans="1:4">
      <c r="B16522" s="74" t="str">
        <f ca="1">IFERROR(__xludf.DUMMYFUNCTION("IF(REGEXMATCH(A16522,""wealth planning""),""Script 1"",""-"")"),"-")</f>
        <v>-</v>
      </c>
      <c r="C16522" s="74">
        <f t="shared" si="128"/>
        <v>0</v>
      </c>
      <c r="D16522" s="149">
        <f t="shared" si="129"/>
        <v>45539</v>
      </c>
    </row>
    <row r="16523" spans="1:4">
      <c r="B16523" s="74" t="str">
        <f ca="1">IFERROR(__xludf.DUMMYFUNCTION("IF(REGEXMATCH(A16523,""wealth planning""),""Script 1"",""-"")"),"-")</f>
        <v>-</v>
      </c>
      <c r="C16523" s="74">
        <f t="shared" si="128"/>
        <v>0</v>
      </c>
      <c r="D16523" s="74" t="str">
        <f t="shared" si="129"/>
        <v>You: Hai assalamualaikum Nur Farihah,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524" spans="1:4">
      <c r="A16524" s="74" t="s">
        <v>9629</v>
      </c>
      <c r="B16524" s="74" t="str">
        <f ca="1">IFERROR(__xludf.DUMMYFUNCTION("IF(REGEXMATCH(A16524,""wealth planning""),""Script 1"",""-"")"),"-")</f>
        <v>-</v>
      </c>
      <c r="C16524" s="74">
        <f t="shared" si="128"/>
        <v>0</v>
      </c>
      <c r="D16524" s="74">
        <f t="shared" si="129"/>
        <v>0</v>
      </c>
    </row>
    <row r="16525" spans="1:4">
      <c r="A16525" s="74" t="s">
        <v>9630</v>
      </c>
      <c r="B16525" s="74" t="str">
        <f ca="1">IFERROR(__xludf.DUMMYFUNCTION("IF(REGEXMATCH(A16525,""wealth planning""),""Script 1"",""-"")"),"-")</f>
        <v>-</v>
      </c>
      <c r="C16525" s="74" t="str">
        <f t="shared" si="128"/>
        <v>Auni UmairahStatus is reachable</v>
      </c>
      <c r="D16525" s="74">
        <f t="shared" si="129"/>
        <v>0</v>
      </c>
    </row>
    <row r="16526" spans="1:4">
      <c r="A16526" s="149">
        <v>45539</v>
      </c>
      <c r="B16526" s="74" t="str">
        <f ca="1">IFERROR(__xludf.DUMMYFUNCTION("IF(REGEXMATCH(A16526,""wealth planning""),""Script 1"",""-"")"),"#VALUE!")</f>
        <v>#VALUE!</v>
      </c>
      <c r="C16526" s="74" t="str">
        <f t="shared" si="128"/>
        <v>Auni Umairah</v>
      </c>
      <c r="D16526" s="74">
        <f t="shared" si="129"/>
        <v>0</v>
      </c>
    </row>
    <row r="16527" spans="1:4">
      <c r="A16527" s="149">
        <v>45539</v>
      </c>
      <c r="B16527" s="74" t="str">
        <f ca="1">IFERROR(__xludf.DUMMYFUNCTION("IF(REGEXMATCH(A16527,""wealth planning""),""Script 1"",""-"")"),"#VALUE!")</f>
        <v>#VALUE!</v>
      </c>
      <c r="C16527" s="149">
        <f t="shared" si="128"/>
        <v>45539</v>
      </c>
      <c r="D16527" s="74" t="str">
        <f t="shared" si="129"/>
        <v>Auni UmairahStatus is reachable</v>
      </c>
    </row>
    <row r="16528" spans="1:4">
      <c r="A16528" s="74" t="s">
        <v>3082</v>
      </c>
      <c r="B16528" s="74" t="str">
        <f ca="1">IFERROR(__xludf.DUMMYFUNCTION("IF(REGEXMATCH(A16528,""wealth planning""),""Script 1"",""-"")"),"Script 1")</f>
        <v>Script 1</v>
      </c>
      <c r="C16528" s="149">
        <f t="shared" si="128"/>
        <v>45539</v>
      </c>
      <c r="D16528" s="74" t="str">
        <f t="shared" si="129"/>
        <v>Auni Umairah</v>
      </c>
    </row>
    <row r="16529" spans="1:4">
      <c r="A16529" s="74"/>
      <c r="B16529" s="74" t="str">
        <f ca="1">IFERROR(__xludf.DUMMYFUNCTION("IF(REGEXMATCH(A16529,""wealth planning""),""Script 1"",""-"")"),"-")</f>
        <v>-</v>
      </c>
      <c r="C16529" s="74" t="str">
        <f t="shared" si="128"/>
        <v>You: Hai assalamualaikum Auni,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529" s="149">
        <f t="shared" si="129"/>
        <v>45539</v>
      </c>
    </row>
    <row r="16530" spans="1:4">
      <c r="B16530" s="74" t="str">
        <f ca="1">IFERROR(__xludf.DUMMYFUNCTION("IF(REGEXMATCH(A16530,""wealth planning""),""Script 1"",""-"")"),"-")</f>
        <v>-</v>
      </c>
      <c r="C16530" s="74">
        <f t="shared" si="128"/>
        <v>0</v>
      </c>
      <c r="D16530" s="149">
        <f t="shared" si="129"/>
        <v>45539</v>
      </c>
    </row>
    <row r="16531" spans="1:4">
      <c r="B16531" s="74" t="str">
        <f ca="1">IFERROR(__xludf.DUMMYFUNCTION("IF(REGEXMATCH(A16531,""wealth planning""),""Script 1"",""-"")"),"-")</f>
        <v>-</v>
      </c>
      <c r="C16531" s="74">
        <f t="shared" si="128"/>
        <v>0</v>
      </c>
      <c r="D16531" s="74" t="str">
        <f t="shared" si="129"/>
        <v>You: Hai assalamualaikum Auni,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532" spans="1:4">
      <c r="B16532" s="74" t="str">
        <f ca="1">IFERROR(__xludf.DUMMYFUNCTION("IF(REGEXMATCH(A16532,""wealth planning""),""Script 1"",""-"")"),"-")</f>
        <v>-</v>
      </c>
      <c r="C16532" s="74">
        <f t="shared" si="128"/>
        <v>0</v>
      </c>
      <c r="D16532" s="74">
        <f t="shared" si="129"/>
        <v>0</v>
      </c>
    </row>
    <row r="16533" spans="1:4">
      <c r="A16533" s="74" t="s">
        <v>9633</v>
      </c>
      <c r="B16533" s="74" t="str">
        <f ca="1">IFERROR(__xludf.DUMMYFUNCTION("IF(REGEXMATCH(A16533,""wealth planning""),""Script 1"",""-"")"),"-")</f>
        <v>-</v>
      </c>
      <c r="C16533" s="74">
        <f t="shared" si="128"/>
        <v>0</v>
      </c>
      <c r="D16533" s="74">
        <f t="shared" si="129"/>
        <v>0</v>
      </c>
    </row>
    <row r="16534" spans="1:4">
      <c r="A16534" s="149">
        <v>45539</v>
      </c>
      <c r="B16534" s="74" t="str">
        <f ca="1">IFERROR(__xludf.DUMMYFUNCTION("IF(REGEXMATCH(A16534,""wealth planning""),""Script 1"",""-"")"),"#VALUE!")</f>
        <v>#VALUE!</v>
      </c>
      <c r="C16534" s="74" t="str">
        <f t="shared" si="128"/>
        <v>Alissa Syazlin</v>
      </c>
      <c r="D16534" s="74">
        <f t="shared" si="129"/>
        <v>0</v>
      </c>
    </row>
    <row r="16535" spans="1:4">
      <c r="A16535" s="149">
        <v>45539</v>
      </c>
      <c r="B16535" s="74" t="str">
        <f ca="1">IFERROR(__xludf.DUMMYFUNCTION("IF(REGEXMATCH(A16535,""wealth planning""),""Script 1"",""-"")"),"#VALUE!")</f>
        <v>#VALUE!</v>
      </c>
      <c r="C16535" s="149">
        <f t="shared" si="128"/>
        <v>45539</v>
      </c>
      <c r="D16535" s="74">
        <f t="shared" si="129"/>
        <v>0</v>
      </c>
    </row>
    <row r="16536" spans="1:4">
      <c r="A16536" s="74" t="s">
        <v>9634</v>
      </c>
      <c r="B16536" s="74" t="str">
        <f ca="1">IFERROR(__xludf.DUMMYFUNCTION("IF(REGEXMATCH(A16536,""wealth planning""),""Script 1"",""-"")"),"Script 1")</f>
        <v>Script 1</v>
      </c>
      <c r="C16536" s="149">
        <f t="shared" si="128"/>
        <v>45539</v>
      </c>
      <c r="D16536" s="74" t="str">
        <f t="shared" si="129"/>
        <v>Alissa Syazlin</v>
      </c>
    </row>
    <row r="16537" spans="1:4">
      <c r="A16537" s="74"/>
      <c r="B16537" s="74" t="str">
        <f ca="1">IFERROR(__xludf.DUMMYFUNCTION("IF(REGEXMATCH(A16537,""wealth planning""),""Script 1"",""-"")"),"-")</f>
        <v>-</v>
      </c>
      <c r="C16537" s="74" t="str">
        <f t="shared" si="128"/>
        <v>You: Hai assalamualaikum Alissa,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537" s="149">
        <f t="shared" si="129"/>
        <v>45539</v>
      </c>
    </row>
    <row r="16538" spans="1:4">
      <c r="B16538" s="74" t="str">
        <f ca="1">IFERROR(__xludf.DUMMYFUNCTION("IF(REGEXMATCH(A16538,""wealth planning""),""Script 1"",""-"")"),"-")</f>
        <v>-</v>
      </c>
      <c r="C16538" s="74">
        <f t="shared" si="128"/>
        <v>0</v>
      </c>
      <c r="D16538" s="149">
        <f t="shared" si="129"/>
        <v>45539</v>
      </c>
    </row>
    <row r="16539" spans="1:4">
      <c r="B16539" s="74" t="str">
        <f ca="1">IFERROR(__xludf.DUMMYFUNCTION("IF(REGEXMATCH(A16539,""wealth planning""),""Script 1"",""-"")"),"-")</f>
        <v>-</v>
      </c>
      <c r="C16539" s="74">
        <f t="shared" si="128"/>
        <v>0</v>
      </c>
      <c r="D16539" s="74" t="str">
        <f t="shared" si="129"/>
        <v>You: Hai assalamualaikum Alissa,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540" spans="1:4">
      <c r="A16540" s="74" t="s">
        <v>9636</v>
      </c>
      <c r="B16540" s="74" t="str">
        <f ca="1">IFERROR(__xludf.DUMMYFUNCTION("IF(REGEXMATCH(A16540,""wealth planning""),""Script 1"",""-"")"),"-")</f>
        <v>-</v>
      </c>
      <c r="C16540" s="74">
        <f t="shared" si="128"/>
        <v>0</v>
      </c>
      <c r="D16540" s="74">
        <f t="shared" si="129"/>
        <v>0</v>
      </c>
    </row>
    <row r="16541" spans="1:4">
      <c r="A16541" s="74" t="s">
        <v>9637</v>
      </c>
      <c r="B16541" s="74" t="str">
        <f ca="1">IFERROR(__xludf.DUMMYFUNCTION("IF(REGEXMATCH(A16541,""wealth planning""),""Script 1"",""-"")"),"-")</f>
        <v>-</v>
      </c>
      <c r="C16541" s="74" t="str">
        <f t="shared" si="128"/>
        <v>Nurdini Aisya Md MazmiStatus is reachable</v>
      </c>
      <c r="D16541" s="74">
        <f t="shared" si="129"/>
        <v>0</v>
      </c>
    </row>
    <row r="16542" spans="1:4">
      <c r="A16542" s="149">
        <v>45539</v>
      </c>
      <c r="B16542" s="74" t="str">
        <f ca="1">IFERROR(__xludf.DUMMYFUNCTION("IF(REGEXMATCH(A16542,""wealth planning""),""Script 1"",""-"")"),"#VALUE!")</f>
        <v>#VALUE!</v>
      </c>
      <c r="C16542" s="74" t="str">
        <f t="shared" si="128"/>
        <v>Nurdini Aisya Md Mazmi</v>
      </c>
      <c r="D16542" s="74">
        <f t="shared" si="129"/>
        <v>0</v>
      </c>
    </row>
    <row r="16543" spans="1:4">
      <c r="A16543" s="149">
        <v>45539</v>
      </c>
      <c r="B16543" s="74" t="str">
        <f ca="1">IFERROR(__xludf.DUMMYFUNCTION("IF(REGEXMATCH(A16543,""wealth planning""),""Script 1"",""-"")"),"#VALUE!")</f>
        <v>#VALUE!</v>
      </c>
      <c r="C16543" s="149">
        <f t="shared" si="128"/>
        <v>45539</v>
      </c>
      <c r="D16543" s="74" t="str">
        <f t="shared" si="129"/>
        <v>Nurdini Aisya Md MazmiStatus is reachable</v>
      </c>
    </row>
    <row r="16544" spans="1:4">
      <c r="A16544" s="74" t="s">
        <v>9638</v>
      </c>
      <c r="B16544" s="74" t="str">
        <f ca="1">IFERROR(__xludf.DUMMYFUNCTION("IF(REGEXMATCH(A16544,""wealth planning""),""Script 1"",""-"")"),"Script 1")</f>
        <v>Script 1</v>
      </c>
      <c r="C16544" s="149">
        <f t="shared" si="128"/>
        <v>45539</v>
      </c>
      <c r="D16544" s="74" t="str">
        <f t="shared" si="129"/>
        <v>Nurdini Aisya Md Mazmi</v>
      </c>
    </row>
    <row r="16545" spans="1:4">
      <c r="A16545" s="74"/>
      <c r="B16545" s="74" t="str">
        <f ca="1">IFERROR(__xludf.DUMMYFUNCTION("IF(REGEXMATCH(A16545,""wealth planning""),""Script 1"",""-"")"),"-")</f>
        <v>-</v>
      </c>
      <c r="C16545" s="74" t="str">
        <f t="shared" si="128"/>
        <v>You: Hai assalamualaikum Nurdini,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545" s="149">
        <f t="shared" si="129"/>
        <v>45539</v>
      </c>
    </row>
    <row r="16546" spans="1:4">
      <c r="B16546" s="74" t="str">
        <f ca="1">IFERROR(__xludf.DUMMYFUNCTION("IF(REGEXMATCH(A16546,""wealth planning""),""Script 1"",""-"")"),"-")</f>
        <v>-</v>
      </c>
      <c r="C16546" s="74">
        <f t="shared" si="128"/>
        <v>0</v>
      </c>
      <c r="D16546" s="149">
        <f t="shared" si="129"/>
        <v>45539</v>
      </c>
    </row>
    <row r="16547" spans="1:4">
      <c r="B16547" s="74" t="str">
        <f ca="1">IFERROR(__xludf.DUMMYFUNCTION("IF(REGEXMATCH(A16547,""wealth planning""),""Script 1"",""-"")"),"-")</f>
        <v>-</v>
      </c>
      <c r="C16547" s="74">
        <f t="shared" si="128"/>
        <v>0</v>
      </c>
      <c r="D16547" s="74" t="str">
        <f t="shared" si="129"/>
        <v>You: Hai assalamualaikum Nurdini,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548" spans="1:4">
      <c r="B16548" s="74" t="str">
        <f ca="1">IFERROR(__xludf.DUMMYFUNCTION("IF(REGEXMATCH(A16548,""wealth planning""),""Script 1"",""-"")"),"-")</f>
        <v>-</v>
      </c>
      <c r="C16548" s="74">
        <f t="shared" si="128"/>
        <v>0</v>
      </c>
      <c r="D16548" s="74">
        <f t="shared" si="129"/>
        <v>0</v>
      </c>
    </row>
    <row r="16549" spans="1:4">
      <c r="A16549" s="74" t="s">
        <v>9641</v>
      </c>
      <c r="B16549" s="74" t="str">
        <f ca="1">IFERROR(__xludf.DUMMYFUNCTION("IF(REGEXMATCH(A16549,""wealth planning""),""Script 1"",""-"")"),"-")</f>
        <v>-</v>
      </c>
      <c r="C16549" s="74">
        <f t="shared" si="128"/>
        <v>0</v>
      </c>
      <c r="D16549" s="74">
        <f t="shared" si="129"/>
        <v>0</v>
      </c>
    </row>
    <row r="16550" spans="1:4">
      <c r="A16550" s="149">
        <v>45539</v>
      </c>
      <c r="B16550" s="74" t="str">
        <f ca="1">IFERROR(__xludf.DUMMYFUNCTION("IF(REGEXMATCH(A16550,""wealth planning""),""Script 1"",""-"")"),"#VALUE!")</f>
        <v>#VALUE!</v>
      </c>
      <c r="C16550" s="74" t="str">
        <f t="shared" si="128"/>
        <v>Erisha Shazrin</v>
      </c>
      <c r="D16550" s="74">
        <f t="shared" si="129"/>
        <v>0</v>
      </c>
    </row>
    <row r="16551" spans="1:4">
      <c r="A16551" s="149">
        <v>45539</v>
      </c>
      <c r="B16551" s="74" t="str">
        <f ca="1">IFERROR(__xludf.DUMMYFUNCTION("IF(REGEXMATCH(A16551,""wealth planning""),""Script 1"",""-"")"),"#VALUE!")</f>
        <v>#VALUE!</v>
      </c>
      <c r="C16551" s="149">
        <f t="shared" si="128"/>
        <v>45539</v>
      </c>
      <c r="D16551" s="74">
        <f t="shared" si="129"/>
        <v>0</v>
      </c>
    </row>
    <row r="16552" spans="1:4">
      <c r="A16552" s="74" t="s">
        <v>9642</v>
      </c>
      <c r="B16552" s="74" t="str">
        <f ca="1">IFERROR(__xludf.DUMMYFUNCTION("IF(REGEXMATCH(A16552,""wealth planning""),""Script 1"",""-"")"),"Script 1")</f>
        <v>Script 1</v>
      </c>
      <c r="C16552" s="149">
        <f t="shared" si="128"/>
        <v>45539</v>
      </c>
      <c r="D16552" s="74" t="str">
        <f t="shared" si="129"/>
        <v>Erisha Shazrin</v>
      </c>
    </row>
    <row r="16553" spans="1:4">
      <c r="A16553" s="74"/>
      <c r="B16553" s="74" t="str">
        <f ca="1">IFERROR(__xludf.DUMMYFUNCTION("IF(REGEXMATCH(A16553,""wealth planning""),""Script 1"",""-"")"),"-")</f>
        <v>-</v>
      </c>
      <c r="C16553" s="74" t="str">
        <f t="shared" si="128"/>
        <v>You: Hai assalamualaikum Erisha,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553" s="149">
        <f t="shared" si="129"/>
        <v>45539</v>
      </c>
    </row>
    <row r="16554" spans="1:4">
      <c r="B16554" s="74" t="str">
        <f ca="1">IFERROR(__xludf.DUMMYFUNCTION("IF(REGEXMATCH(A16554,""wealth planning""),""Script 1"",""-"")"),"-")</f>
        <v>-</v>
      </c>
      <c r="C16554" s="74">
        <f t="shared" si="128"/>
        <v>0</v>
      </c>
      <c r="D16554" s="149">
        <f t="shared" si="129"/>
        <v>45539</v>
      </c>
    </row>
    <row r="16555" spans="1:4">
      <c r="B16555" s="74" t="str">
        <f ca="1">IFERROR(__xludf.DUMMYFUNCTION("IF(REGEXMATCH(A16555,""wealth planning""),""Script 1"",""-"")"),"-")</f>
        <v>-</v>
      </c>
      <c r="C16555" s="74">
        <f t="shared" si="128"/>
        <v>0</v>
      </c>
      <c r="D16555" s="74" t="str">
        <f t="shared" si="129"/>
        <v>You: Hai assalamualaikum Erisha,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556" spans="1:4">
      <c r="A16556" s="74" t="s">
        <v>9644</v>
      </c>
      <c r="B16556" s="74" t="str">
        <f ca="1">IFERROR(__xludf.DUMMYFUNCTION("IF(REGEXMATCH(A16556,""wealth planning""),""Script 1"",""-"")"),"-")</f>
        <v>-</v>
      </c>
      <c r="C16556" s="74">
        <f t="shared" si="128"/>
        <v>0</v>
      </c>
      <c r="D16556" s="74">
        <f t="shared" si="129"/>
        <v>0</v>
      </c>
    </row>
    <row r="16557" spans="1:4">
      <c r="A16557" s="74" t="s">
        <v>9644</v>
      </c>
      <c r="B16557" s="74" t="str">
        <f ca="1">IFERROR(__xludf.DUMMYFUNCTION("IF(REGEXMATCH(A16557,""wealth planning""),""Script 1"",""-"")"),"-")</f>
        <v>-</v>
      </c>
      <c r="C16557" s="74" t="str">
        <f t="shared" si="128"/>
        <v>Ras Ainim Sofiya Rauzan</v>
      </c>
      <c r="D16557" s="74">
        <f t="shared" si="129"/>
        <v>0</v>
      </c>
    </row>
    <row r="16558" spans="1:4">
      <c r="A16558" s="149">
        <v>45539</v>
      </c>
      <c r="B16558" s="74" t="str">
        <f ca="1">IFERROR(__xludf.DUMMYFUNCTION("IF(REGEXMATCH(A16558,""wealth planning""),""Script 1"",""-"")"),"#VALUE!")</f>
        <v>#VALUE!</v>
      </c>
      <c r="C16558" s="74" t="str">
        <f t="shared" si="128"/>
        <v>Ras Ainim Sofiya Rauzan</v>
      </c>
      <c r="D16558" s="74">
        <f t="shared" si="129"/>
        <v>0</v>
      </c>
    </row>
    <row r="16559" spans="1:4">
      <c r="A16559" s="149">
        <v>45539</v>
      </c>
      <c r="B16559" s="74" t="str">
        <f ca="1">IFERROR(__xludf.DUMMYFUNCTION("IF(REGEXMATCH(A16559,""wealth planning""),""Script 1"",""-"")"),"#VALUE!")</f>
        <v>#VALUE!</v>
      </c>
      <c r="C16559" s="149">
        <f t="shared" si="128"/>
        <v>45539</v>
      </c>
      <c r="D16559" s="74" t="str">
        <f t="shared" si="129"/>
        <v>Ras Ainim Sofiya Rauzan</v>
      </c>
    </row>
    <row r="16560" spans="1:4">
      <c r="A16560" s="74" t="s">
        <v>9645</v>
      </c>
      <c r="B16560" s="74" t="str">
        <f ca="1">IFERROR(__xludf.DUMMYFUNCTION("IF(REGEXMATCH(A16560,""wealth planning""),""Script 1"",""-"")"),"Script 1")</f>
        <v>Script 1</v>
      </c>
      <c r="C16560" s="149">
        <f t="shared" si="128"/>
        <v>45539</v>
      </c>
      <c r="D16560" s="74" t="str">
        <f t="shared" si="129"/>
        <v>Ras Ainim Sofiya Rauzan</v>
      </c>
    </row>
    <row r="16561" spans="1:4">
      <c r="A16561" s="74"/>
      <c r="B16561" s="74" t="str">
        <f ca="1">IFERROR(__xludf.DUMMYFUNCTION("IF(REGEXMATCH(A16561,""wealth planning""),""Script 1"",""-"")"),"-")</f>
        <v>-</v>
      </c>
      <c r="C16561" s="74" t="str">
        <f t="shared" si="128"/>
        <v>You: Hai assalamualaikum Ainim Sofiya,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561" s="149">
        <f t="shared" si="129"/>
        <v>45539</v>
      </c>
    </row>
    <row r="16562" spans="1:4">
      <c r="B16562" s="74" t="str">
        <f ca="1">IFERROR(__xludf.DUMMYFUNCTION("IF(REGEXMATCH(A16562,""wealth planning""),""Script 1"",""-"")"),"-")</f>
        <v>-</v>
      </c>
      <c r="C16562" s="74">
        <f t="shared" si="128"/>
        <v>0</v>
      </c>
      <c r="D16562" s="149">
        <f t="shared" si="129"/>
        <v>45539</v>
      </c>
    </row>
    <row r="16563" spans="1:4">
      <c r="B16563" s="74" t="str">
        <f ca="1">IFERROR(__xludf.DUMMYFUNCTION("IF(REGEXMATCH(A16563,""wealth planning""),""Script 1"",""-"")"),"-")</f>
        <v>-</v>
      </c>
      <c r="C16563" s="74">
        <f t="shared" si="128"/>
        <v>0</v>
      </c>
      <c r="D16563" s="74" t="str">
        <f t="shared" si="129"/>
        <v>You: Hai assalamualaikum Ainim Sofiya,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564" spans="1:4">
      <c r="A16564" s="74" t="s">
        <v>9647</v>
      </c>
      <c r="B16564" s="74" t="str">
        <f ca="1">IFERROR(__xludf.DUMMYFUNCTION("IF(REGEXMATCH(A16564,""wealth planning""),""Script 1"",""-"")"),"-")</f>
        <v>-</v>
      </c>
      <c r="C16564" s="74">
        <f t="shared" si="128"/>
        <v>0</v>
      </c>
      <c r="D16564" s="74">
        <f t="shared" si="129"/>
        <v>0</v>
      </c>
    </row>
    <row r="16565" spans="1:4">
      <c r="A16565" s="74" t="s">
        <v>9648</v>
      </c>
      <c r="B16565" s="74" t="str">
        <f ca="1">IFERROR(__xludf.DUMMYFUNCTION("IF(REGEXMATCH(A16565,""wealth planning""),""Script 1"",""-"")"),"-")</f>
        <v>-</v>
      </c>
      <c r="C16565" s="74" t="str">
        <f t="shared" si="128"/>
        <v>Dalila AzazlanStatus is reachable</v>
      </c>
      <c r="D16565" s="74">
        <f t="shared" si="129"/>
        <v>0</v>
      </c>
    </row>
    <row r="16566" spans="1:4">
      <c r="A16566" s="149">
        <v>45539</v>
      </c>
      <c r="B16566" s="74" t="str">
        <f ca="1">IFERROR(__xludf.DUMMYFUNCTION("IF(REGEXMATCH(A16566,""wealth planning""),""Script 1"",""-"")"),"#VALUE!")</f>
        <v>#VALUE!</v>
      </c>
      <c r="C16566" s="74" t="str">
        <f t="shared" si="128"/>
        <v>Dalila Azazlan</v>
      </c>
      <c r="D16566" s="74">
        <f t="shared" si="129"/>
        <v>0</v>
      </c>
    </row>
    <row r="16567" spans="1:4">
      <c r="A16567" s="149">
        <v>45539</v>
      </c>
      <c r="B16567" s="74" t="str">
        <f ca="1">IFERROR(__xludf.DUMMYFUNCTION("IF(REGEXMATCH(A16567,""wealth planning""),""Script 1"",""-"")"),"#VALUE!")</f>
        <v>#VALUE!</v>
      </c>
      <c r="C16567" s="149">
        <f t="shared" si="128"/>
        <v>45539</v>
      </c>
      <c r="D16567" s="74" t="str">
        <f t="shared" si="129"/>
        <v>Dalila AzazlanStatus is reachable</v>
      </c>
    </row>
    <row r="16568" spans="1:4">
      <c r="A16568" s="74" t="s">
        <v>3320</v>
      </c>
      <c r="B16568" s="74" t="str">
        <f ca="1">IFERROR(__xludf.DUMMYFUNCTION("IF(REGEXMATCH(A16568,""wealth planning""),""Script 1"",""-"")"),"Script 1")</f>
        <v>Script 1</v>
      </c>
      <c r="C16568" s="149">
        <f t="shared" si="128"/>
        <v>45539</v>
      </c>
      <c r="D16568" s="74" t="str">
        <f t="shared" si="129"/>
        <v>Dalila Azazlan</v>
      </c>
    </row>
    <row r="16569" spans="1:4">
      <c r="A16569" s="74"/>
      <c r="B16569" s="74" t="str">
        <f ca="1">IFERROR(__xludf.DUMMYFUNCTION("IF(REGEXMATCH(A16569,""wealth planning""),""Script 1"",""-"")"),"-")</f>
        <v>-</v>
      </c>
      <c r="C16569" s="74" t="str">
        <f t="shared" si="128"/>
        <v>You: Hai assalamualaikum Dalila,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569" s="149">
        <f t="shared" si="129"/>
        <v>45539</v>
      </c>
    </row>
    <row r="16570" spans="1:4">
      <c r="B16570" s="74" t="str">
        <f ca="1">IFERROR(__xludf.DUMMYFUNCTION("IF(REGEXMATCH(A16570,""wealth planning""),""Script 1"",""-"")"),"-")</f>
        <v>-</v>
      </c>
      <c r="C16570" s="74">
        <f t="shared" si="128"/>
        <v>0</v>
      </c>
      <c r="D16570" s="149">
        <f t="shared" si="129"/>
        <v>45539</v>
      </c>
    </row>
    <row r="16571" spans="1:4">
      <c r="B16571" s="74" t="str">
        <f ca="1">IFERROR(__xludf.DUMMYFUNCTION("IF(REGEXMATCH(A16571,""wealth planning""),""Script 1"",""-"")"),"-")</f>
        <v>-</v>
      </c>
      <c r="C16571" s="74">
        <f t="shared" si="128"/>
        <v>0</v>
      </c>
      <c r="D16571" s="74" t="str">
        <f t="shared" si="129"/>
        <v>You: Hai assalamualaikum Dalila,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572" spans="1:4">
      <c r="A16572" s="74" t="s">
        <v>9650</v>
      </c>
      <c r="B16572" s="74" t="str">
        <f ca="1">IFERROR(__xludf.DUMMYFUNCTION("IF(REGEXMATCH(A16572,""wealth planning""),""Script 1"",""-"")"),"-")</f>
        <v>-</v>
      </c>
      <c r="C16572" s="74">
        <f t="shared" si="128"/>
        <v>0</v>
      </c>
      <c r="D16572" s="74">
        <f t="shared" si="129"/>
        <v>0</v>
      </c>
    </row>
    <row r="16573" spans="1:4">
      <c r="A16573" s="74" t="s">
        <v>9650</v>
      </c>
      <c r="B16573" s="74" t="str">
        <f ca="1">IFERROR(__xludf.DUMMYFUNCTION("IF(REGEXMATCH(A16573,""wealth planning""),""Script 1"",""-"")"),"-")</f>
        <v>-</v>
      </c>
      <c r="C16573" s="74" t="str">
        <f t="shared" si="128"/>
        <v>Nur Aisyah Zalifah Amaran</v>
      </c>
      <c r="D16573" s="74">
        <f t="shared" si="129"/>
        <v>0</v>
      </c>
    </row>
    <row r="16574" spans="1:4">
      <c r="A16574" s="149">
        <v>45539</v>
      </c>
      <c r="B16574" s="74" t="str">
        <f ca="1">IFERROR(__xludf.DUMMYFUNCTION("IF(REGEXMATCH(A16574,""wealth planning""),""Script 1"",""-"")"),"#VALUE!")</f>
        <v>#VALUE!</v>
      </c>
      <c r="C16574" s="74" t="str">
        <f t="shared" si="128"/>
        <v>Nur Aisyah Zalifah Amaran</v>
      </c>
      <c r="D16574" s="74">
        <f t="shared" si="129"/>
        <v>0</v>
      </c>
    </row>
    <row r="16575" spans="1:4">
      <c r="A16575" s="149">
        <v>45539</v>
      </c>
      <c r="B16575" s="74" t="str">
        <f ca="1">IFERROR(__xludf.DUMMYFUNCTION("IF(REGEXMATCH(A16575,""wealth planning""),""Script 1"",""-"")"),"#VALUE!")</f>
        <v>#VALUE!</v>
      </c>
      <c r="C16575" s="149">
        <f t="shared" si="128"/>
        <v>45539</v>
      </c>
      <c r="D16575" s="74" t="str">
        <f t="shared" si="129"/>
        <v>Nur Aisyah Zalifah Amaran</v>
      </c>
    </row>
    <row r="16576" spans="1:4">
      <c r="A16576" s="74" t="s">
        <v>2982</v>
      </c>
      <c r="B16576" s="74" t="str">
        <f ca="1">IFERROR(__xludf.DUMMYFUNCTION("IF(REGEXMATCH(A16576,""wealth planning""),""Script 1"",""-"")"),"Script 1")</f>
        <v>Script 1</v>
      </c>
      <c r="C16576" s="149">
        <f t="shared" si="128"/>
        <v>45539</v>
      </c>
      <c r="D16576" s="74" t="str">
        <f t="shared" si="129"/>
        <v>Nur Aisyah Zalifah Amaran</v>
      </c>
    </row>
    <row r="16577" spans="1:4">
      <c r="A16577" s="74"/>
      <c r="B16577" s="74" t="str">
        <f ca="1">IFERROR(__xludf.DUMMYFUNCTION("IF(REGEXMATCH(A16577,""wealth planning""),""Script 1"",""-"")"),"-")</f>
        <v>-</v>
      </c>
      <c r="C16577" s="74" t="str">
        <f t="shared" si="128"/>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577" s="149">
        <f t="shared" si="129"/>
        <v>45539</v>
      </c>
    </row>
    <row r="16578" spans="1:4">
      <c r="B16578" s="74" t="str">
        <f ca="1">IFERROR(__xludf.DUMMYFUNCTION("IF(REGEXMATCH(A16578,""wealth planning""),""Script 1"",""-"")"),"-")</f>
        <v>-</v>
      </c>
      <c r="C16578" s="74">
        <f t="shared" si="128"/>
        <v>0</v>
      </c>
      <c r="D16578" s="149">
        <f t="shared" si="129"/>
        <v>45539</v>
      </c>
    </row>
    <row r="16579" spans="1:4">
      <c r="B16579" s="74" t="str">
        <f ca="1">IFERROR(__xludf.DUMMYFUNCTION("IF(REGEXMATCH(A16579,""wealth planning""),""Script 1"",""-"")"),"-")</f>
        <v>-</v>
      </c>
      <c r="C16579" s="74">
        <f t="shared" ref="C16579:C16833" si="130">A16578</f>
        <v>0</v>
      </c>
      <c r="D16579" s="74" t="str">
        <f t="shared" ref="D16579:D16833" si="131">A16576</f>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580" spans="1:4">
      <c r="B16580" s="74" t="str">
        <f ca="1">IFERROR(__xludf.DUMMYFUNCTION("IF(REGEXMATCH(A16580,""wealth planning""),""Script 1"",""-"")"),"-")</f>
        <v>-</v>
      </c>
      <c r="C16580" s="74">
        <f t="shared" si="130"/>
        <v>0</v>
      </c>
      <c r="D16580" s="74">
        <f t="shared" si="131"/>
        <v>0</v>
      </c>
    </row>
    <row r="16581" spans="1:4">
      <c r="A16581" s="74" t="s">
        <v>9653</v>
      </c>
      <c r="B16581" s="74" t="str">
        <f ca="1">IFERROR(__xludf.DUMMYFUNCTION("IF(REGEXMATCH(A16581,""wealth planning""),""Script 1"",""-"")"),"-")</f>
        <v>-</v>
      </c>
      <c r="C16581" s="74">
        <f t="shared" si="130"/>
        <v>0</v>
      </c>
      <c r="D16581" s="74">
        <f t="shared" si="131"/>
        <v>0</v>
      </c>
    </row>
    <row r="16582" spans="1:4">
      <c r="A16582" s="149">
        <v>45539</v>
      </c>
      <c r="B16582" s="74" t="str">
        <f ca="1">IFERROR(__xludf.DUMMYFUNCTION("IF(REGEXMATCH(A16582,""wealth planning""),""Script 1"",""-"")"),"#VALUE!")</f>
        <v>#VALUE!</v>
      </c>
      <c r="C16582" s="74" t="str">
        <f t="shared" si="130"/>
        <v>Putri Nur Ain Dalilah</v>
      </c>
      <c r="D16582" s="74">
        <f t="shared" si="131"/>
        <v>0</v>
      </c>
    </row>
    <row r="16583" spans="1:4">
      <c r="A16583" s="149">
        <v>45539</v>
      </c>
      <c r="B16583" s="74" t="str">
        <f ca="1">IFERROR(__xludf.DUMMYFUNCTION("IF(REGEXMATCH(A16583,""wealth planning""),""Script 1"",""-"")"),"#VALUE!")</f>
        <v>#VALUE!</v>
      </c>
      <c r="C16583" s="149">
        <f t="shared" si="130"/>
        <v>45539</v>
      </c>
      <c r="D16583" s="74">
        <f t="shared" si="131"/>
        <v>0</v>
      </c>
    </row>
    <row r="16584" spans="1:4">
      <c r="A16584" s="74" t="s">
        <v>6185</v>
      </c>
      <c r="B16584" s="74" t="str">
        <f ca="1">IFERROR(__xludf.DUMMYFUNCTION("IF(REGEXMATCH(A16584,""wealth planning""),""Script 1"",""-"")"),"Script 1")</f>
        <v>Script 1</v>
      </c>
      <c r="C16584" s="149">
        <f t="shared" si="130"/>
        <v>45539</v>
      </c>
      <c r="D16584" s="74" t="str">
        <f t="shared" si="131"/>
        <v>Putri Nur Ain Dalilah</v>
      </c>
    </row>
    <row r="16585" spans="1:4">
      <c r="A16585" s="74"/>
      <c r="B16585" s="74" t="str">
        <f ca="1">IFERROR(__xludf.DUMMYFUNCTION("IF(REGEXMATCH(A16585,""wealth planning""),""Script 1"",""-"")"),"-")</f>
        <v>-</v>
      </c>
      <c r="C16585" s="74" t="str">
        <f t="shared" si="130"/>
        <v>You: Hai assalamualaikum Putri,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585" s="149">
        <f t="shared" si="131"/>
        <v>45539</v>
      </c>
    </row>
    <row r="16586" spans="1:4">
      <c r="B16586" s="74" t="str">
        <f ca="1">IFERROR(__xludf.DUMMYFUNCTION("IF(REGEXMATCH(A16586,""wealth planning""),""Script 1"",""-"")"),"-")</f>
        <v>-</v>
      </c>
      <c r="C16586" s="74">
        <f t="shared" si="130"/>
        <v>0</v>
      </c>
      <c r="D16586" s="149">
        <f t="shared" si="131"/>
        <v>45539</v>
      </c>
    </row>
    <row r="16587" spans="1:4">
      <c r="B16587" s="74" t="str">
        <f ca="1">IFERROR(__xludf.DUMMYFUNCTION("IF(REGEXMATCH(A16587,""wealth planning""),""Script 1"",""-"")"),"-")</f>
        <v>-</v>
      </c>
      <c r="C16587" s="74">
        <f t="shared" si="130"/>
        <v>0</v>
      </c>
      <c r="D16587" s="74" t="str">
        <f t="shared" si="131"/>
        <v>You: Hai assalamualaikum Putri,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588" spans="1:4">
      <c r="A16588" s="74" t="s">
        <v>9655</v>
      </c>
      <c r="B16588" s="74" t="str">
        <f ca="1">IFERROR(__xludf.DUMMYFUNCTION("IF(REGEXMATCH(A16588,""wealth planning""),""Script 1"",""-"")"),"-")</f>
        <v>-</v>
      </c>
      <c r="C16588" s="74">
        <f t="shared" si="130"/>
        <v>0</v>
      </c>
      <c r="D16588" s="74">
        <f t="shared" si="131"/>
        <v>0</v>
      </c>
    </row>
    <row r="16589" spans="1:4">
      <c r="A16589" s="74" t="s">
        <v>9655</v>
      </c>
      <c r="B16589" s="74" t="str">
        <f ca="1">IFERROR(__xludf.DUMMYFUNCTION("IF(REGEXMATCH(A16589,""wealth planning""),""Script 1"",""-"")"),"-")</f>
        <v>-</v>
      </c>
      <c r="C16589" s="74" t="str">
        <f t="shared" si="130"/>
        <v>Irwan Yahya</v>
      </c>
      <c r="D16589" s="74">
        <f t="shared" si="131"/>
        <v>0</v>
      </c>
    </row>
    <row r="16590" spans="1:4">
      <c r="A16590" s="149">
        <v>45539</v>
      </c>
      <c r="B16590" s="74" t="str">
        <f ca="1">IFERROR(__xludf.DUMMYFUNCTION("IF(REGEXMATCH(A16590,""wealth planning""),""Script 1"",""-"")"),"#VALUE!")</f>
        <v>#VALUE!</v>
      </c>
      <c r="C16590" s="74" t="str">
        <f t="shared" si="130"/>
        <v>Irwan Yahya</v>
      </c>
      <c r="D16590" s="74">
        <f t="shared" si="131"/>
        <v>0</v>
      </c>
    </row>
    <row r="16591" spans="1:4">
      <c r="A16591" s="149">
        <v>45539</v>
      </c>
      <c r="B16591" s="74" t="str">
        <f ca="1">IFERROR(__xludf.DUMMYFUNCTION("IF(REGEXMATCH(A16591,""wealth planning""),""Script 1"",""-"")"),"#VALUE!")</f>
        <v>#VALUE!</v>
      </c>
      <c r="C16591" s="149">
        <f t="shared" si="130"/>
        <v>45539</v>
      </c>
      <c r="D16591" s="74" t="str">
        <f t="shared" si="131"/>
        <v>Irwan Yahya</v>
      </c>
    </row>
    <row r="16592" spans="1:4">
      <c r="A16592" s="74" t="s">
        <v>9656</v>
      </c>
      <c r="B16592" s="74" t="str">
        <f ca="1">IFERROR(__xludf.DUMMYFUNCTION("IF(REGEXMATCH(A16592,""wealth planning""),""Script 1"",""-"")"),"Script 1")</f>
        <v>Script 1</v>
      </c>
      <c r="C16592" s="149">
        <f t="shared" si="130"/>
        <v>45539</v>
      </c>
      <c r="D16592" s="74" t="str">
        <f t="shared" si="131"/>
        <v>Irwan Yahya</v>
      </c>
    </row>
    <row r="16593" spans="1:4">
      <c r="A16593" s="74"/>
      <c r="B16593" s="74" t="str">
        <f ca="1">IFERROR(__xludf.DUMMYFUNCTION("IF(REGEXMATCH(A16593,""wealth planning""),""Script 1"",""-"")"),"-")</f>
        <v>-</v>
      </c>
      <c r="C16593" s="74" t="str">
        <f t="shared" si="130"/>
        <v>You: Hai assalamualaikum Irwan,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593" s="149">
        <f t="shared" si="131"/>
        <v>45539</v>
      </c>
    </row>
    <row r="16594" spans="1:4">
      <c r="B16594" s="74" t="str">
        <f ca="1">IFERROR(__xludf.DUMMYFUNCTION("IF(REGEXMATCH(A16594,""wealth planning""),""Script 1"",""-"")"),"-")</f>
        <v>-</v>
      </c>
      <c r="C16594" s="74">
        <f t="shared" si="130"/>
        <v>0</v>
      </c>
      <c r="D16594" s="149">
        <f t="shared" si="131"/>
        <v>45539</v>
      </c>
    </row>
    <row r="16595" spans="1:4">
      <c r="B16595" s="74" t="str">
        <f ca="1">IFERROR(__xludf.DUMMYFUNCTION("IF(REGEXMATCH(A16595,""wealth planning""),""Script 1"",""-"")"),"-")</f>
        <v>-</v>
      </c>
      <c r="C16595" s="74">
        <f t="shared" si="130"/>
        <v>0</v>
      </c>
      <c r="D16595" s="74" t="str">
        <f t="shared" si="131"/>
        <v>You: Hai assalamualaikum Irwan,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596" spans="1:4">
      <c r="A16596" s="74" t="s">
        <v>9658</v>
      </c>
      <c r="B16596" s="74" t="str">
        <f ca="1">IFERROR(__xludf.DUMMYFUNCTION("IF(REGEXMATCH(A16596,""wealth planning""),""Script 1"",""-"")"),"-")</f>
        <v>-</v>
      </c>
      <c r="C16596" s="74">
        <f t="shared" si="130"/>
        <v>0</v>
      </c>
      <c r="D16596" s="74">
        <f t="shared" si="131"/>
        <v>0</v>
      </c>
    </row>
    <row r="16597" spans="1:4">
      <c r="A16597" s="74" t="s">
        <v>9659</v>
      </c>
      <c r="B16597" s="74" t="str">
        <f ca="1">IFERROR(__xludf.DUMMYFUNCTION("IF(REGEXMATCH(A16597,""wealth planning""),""Script 1"",""-"")"),"-")</f>
        <v>-</v>
      </c>
      <c r="C16597" s="74" t="str">
        <f t="shared" si="130"/>
        <v>MUHAMMAD HASNAN ADAMStatus is reachable</v>
      </c>
      <c r="D16597" s="74">
        <f t="shared" si="131"/>
        <v>0</v>
      </c>
    </row>
    <row r="16598" spans="1:4">
      <c r="A16598" s="149">
        <v>45539</v>
      </c>
      <c r="B16598" s="74" t="str">
        <f ca="1">IFERROR(__xludf.DUMMYFUNCTION("IF(REGEXMATCH(A16598,""wealth planning""),""Script 1"",""-"")"),"#VALUE!")</f>
        <v>#VALUE!</v>
      </c>
      <c r="C16598" s="74" t="str">
        <f t="shared" si="130"/>
        <v>MUHAMMAD HASNAN ADAM</v>
      </c>
      <c r="D16598" s="74">
        <f t="shared" si="131"/>
        <v>0</v>
      </c>
    </row>
    <row r="16599" spans="1:4">
      <c r="A16599" s="149">
        <v>45539</v>
      </c>
      <c r="B16599" s="74" t="str">
        <f ca="1">IFERROR(__xludf.DUMMYFUNCTION("IF(REGEXMATCH(A16599,""wealth planning""),""Script 1"",""-"")"),"#VALUE!")</f>
        <v>#VALUE!</v>
      </c>
      <c r="C16599" s="149">
        <f t="shared" si="130"/>
        <v>45539</v>
      </c>
      <c r="D16599" s="74" t="str">
        <f t="shared" si="131"/>
        <v>MUHAMMAD HASNAN ADAMStatus is reachable</v>
      </c>
    </row>
    <row r="16600" spans="1:4">
      <c r="A16600" s="74" t="s">
        <v>9660</v>
      </c>
      <c r="B16600" s="74" t="str">
        <f ca="1">IFERROR(__xludf.DUMMYFUNCTION("IF(REGEXMATCH(A16600,""wealth planning""),""Script 1"",""-"")"),"Script 1")</f>
        <v>Script 1</v>
      </c>
      <c r="C16600" s="149">
        <f t="shared" si="130"/>
        <v>45539</v>
      </c>
      <c r="D16600" s="74" t="str">
        <f t="shared" si="131"/>
        <v>MUHAMMAD HASNAN ADAM</v>
      </c>
    </row>
    <row r="16601" spans="1:4">
      <c r="A16601" s="74"/>
      <c r="B16601" s="74" t="str">
        <f ca="1">IFERROR(__xludf.DUMMYFUNCTION("IF(REGEXMATCH(A16601,""wealth planning""),""Script 1"",""-"")"),"-")</f>
        <v>-</v>
      </c>
      <c r="C16601" s="74" t="str">
        <f t="shared" si="130"/>
        <v>You: Hai assalamualaikum Hasnan,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601" s="149">
        <f t="shared" si="131"/>
        <v>45539</v>
      </c>
    </row>
    <row r="16602" spans="1:4">
      <c r="B16602" s="74" t="str">
        <f ca="1">IFERROR(__xludf.DUMMYFUNCTION("IF(REGEXMATCH(A16602,""wealth planning""),""Script 1"",""-"")"),"-")</f>
        <v>-</v>
      </c>
      <c r="C16602" s="74">
        <f t="shared" si="130"/>
        <v>0</v>
      </c>
      <c r="D16602" s="149">
        <f t="shared" si="131"/>
        <v>45539</v>
      </c>
    </row>
    <row r="16603" spans="1:4">
      <c r="B16603" s="74" t="str">
        <f ca="1">IFERROR(__xludf.DUMMYFUNCTION("IF(REGEXMATCH(A16603,""wealth planning""),""Script 1"",""-"")"),"-")</f>
        <v>-</v>
      </c>
      <c r="C16603" s="74">
        <f t="shared" si="130"/>
        <v>0</v>
      </c>
      <c r="D16603" s="74" t="str">
        <f t="shared" si="131"/>
        <v>You: Hai assalamualaikum Hasnan,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604" spans="1:4">
      <c r="A16604" s="74" t="s">
        <v>9662</v>
      </c>
      <c r="B16604" s="74" t="str">
        <f ca="1">IFERROR(__xludf.DUMMYFUNCTION("IF(REGEXMATCH(A16604,""wealth planning""),""Script 1"",""-"")"),"-")</f>
        <v>-</v>
      </c>
      <c r="C16604" s="74">
        <f t="shared" si="130"/>
        <v>0</v>
      </c>
      <c r="D16604" s="74">
        <f t="shared" si="131"/>
        <v>0</v>
      </c>
    </row>
    <row r="16605" spans="1:4">
      <c r="A16605" s="74" t="s">
        <v>9663</v>
      </c>
      <c r="B16605" s="74" t="str">
        <f ca="1">IFERROR(__xludf.DUMMYFUNCTION("IF(REGEXMATCH(A16605,""wealth planning""),""Script 1"",""-"")"),"-")</f>
        <v>-</v>
      </c>
      <c r="C16605" s="74" t="str">
        <f t="shared" si="130"/>
        <v>Muhamad Lutfi Hadi AzizStatus is reachable</v>
      </c>
      <c r="D16605" s="74">
        <f t="shared" si="131"/>
        <v>0</v>
      </c>
    </row>
    <row r="16606" spans="1:4">
      <c r="A16606" s="149">
        <v>45539</v>
      </c>
      <c r="B16606" s="74" t="str">
        <f ca="1">IFERROR(__xludf.DUMMYFUNCTION("IF(REGEXMATCH(A16606,""wealth planning""),""Script 1"",""-"")"),"#VALUE!")</f>
        <v>#VALUE!</v>
      </c>
      <c r="C16606" s="74" t="str">
        <f t="shared" si="130"/>
        <v>Muhamad Lutfi Hadi Aziz</v>
      </c>
      <c r="D16606" s="74">
        <f t="shared" si="131"/>
        <v>0</v>
      </c>
    </row>
    <row r="16607" spans="1:4">
      <c r="A16607" s="149">
        <v>45539</v>
      </c>
      <c r="B16607" s="74" t="str">
        <f ca="1">IFERROR(__xludf.DUMMYFUNCTION("IF(REGEXMATCH(A16607,""wealth planning""),""Script 1"",""-"")"),"#VALUE!")</f>
        <v>#VALUE!</v>
      </c>
      <c r="C16607" s="149">
        <f t="shared" si="130"/>
        <v>45539</v>
      </c>
      <c r="D16607" s="74" t="str">
        <f t="shared" si="131"/>
        <v>Muhamad Lutfi Hadi AzizStatus is reachable</v>
      </c>
    </row>
    <row r="16608" spans="1:4">
      <c r="A16608" s="74" t="s">
        <v>9664</v>
      </c>
      <c r="B16608" s="74" t="str">
        <f ca="1">IFERROR(__xludf.DUMMYFUNCTION("IF(REGEXMATCH(A16608,""wealth planning""),""Script 1"",""-"")"),"Script 1")</f>
        <v>Script 1</v>
      </c>
      <c r="C16608" s="149">
        <f t="shared" si="130"/>
        <v>45539</v>
      </c>
      <c r="D16608" s="74" t="str">
        <f t="shared" si="131"/>
        <v>Muhamad Lutfi Hadi Aziz</v>
      </c>
    </row>
    <row r="16609" spans="1:4">
      <c r="A16609" s="74"/>
      <c r="B16609" s="74" t="str">
        <f ca="1">IFERROR(__xludf.DUMMYFUNCTION("IF(REGEXMATCH(A16609,""wealth planning""),""Script 1"",""-"")"),"-")</f>
        <v>-</v>
      </c>
      <c r="C16609" s="74" t="str">
        <f t="shared" si="130"/>
        <v>You: Hai assalamualaikum Lutfi, saya Azhad nihon sotsu tahun 2017. Sorry kalau ganggu. Actually sekarang saya tengah mencari individu yang kerja di nihon untuk saya dapatkan peluang sharing sahaja berkaitan takaful dan wealth planning since ini kerja hakiki saya sebagai PruBSN wealth planner. Boleh ke kalau saya nak set appointment secara bersemuka ataupun online?</v>
      </c>
      <c r="D16609" s="149">
        <f t="shared" si="131"/>
        <v>45539</v>
      </c>
    </row>
    <row r="16610" spans="1:4">
      <c r="B16610" s="74" t="str">
        <f ca="1">IFERROR(__xludf.DUMMYFUNCTION("IF(REGEXMATCH(A16610,""wealth planning""),""Script 1"",""-"")"),"-")</f>
        <v>-</v>
      </c>
      <c r="C16610" s="74">
        <f t="shared" si="130"/>
        <v>0</v>
      </c>
      <c r="D16610" s="149">
        <f t="shared" si="131"/>
        <v>45539</v>
      </c>
    </row>
    <row r="16611" spans="1:4">
      <c r="B16611" s="74" t="str">
        <f ca="1">IFERROR(__xludf.DUMMYFUNCTION("IF(REGEXMATCH(A16611,""wealth planning""),""Script 1"",""-"")"),"-")</f>
        <v>-</v>
      </c>
      <c r="C16611" s="74">
        <f t="shared" si="130"/>
        <v>0</v>
      </c>
      <c r="D16611" s="74" t="str">
        <f t="shared" si="131"/>
        <v>You: Hai assalamualaikum Lutfi, saya Azhad nihon sotsu tahun 2017. Sorry kalau ganggu. Actually sekarang saya tengah mencari individu yang kerja di nihon untuk saya dapatkan peluang sharing sahaja berkaitan takaful dan wealth planning since ini kerja hakiki saya sebagai PruBSN wealth planner. Boleh ke kalau saya nak set appointment secara bersemuka ataupun online?</v>
      </c>
    </row>
    <row r="16612" spans="1:4">
      <c r="A16612" s="74" t="s">
        <v>9666</v>
      </c>
      <c r="B16612" s="74" t="str">
        <f ca="1">IFERROR(__xludf.DUMMYFUNCTION("IF(REGEXMATCH(A16612,""wealth planning""),""Script 1"",""-"")"),"-")</f>
        <v>-</v>
      </c>
      <c r="C16612" s="74">
        <f t="shared" si="130"/>
        <v>0</v>
      </c>
      <c r="D16612" s="74">
        <f t="shared" si="131"/>
        <v>0</v>
      </c>
    </row>
    <row r="16613" spans="1:4">
      <c r="A16613" s="74" t="s">
        <v>9667</v>
      </c>
      <c r="B16613" s="74" t="str">
        <f ca="1">IFERROR(__xludf.DUMMYFUNCTION("IF(REGEXMATCH(A16613,""wealth planning""),""Script 1"",""-"")"),"-")</f>
        <v>-</v>
      </c>
      <c r="C16613" s="74" t="str">
        <f t="shared" si="130"/>
        <v>Harith Daniel Ahmad MawardiStatus is reachable</v>
      </c>
      <c r="D16613" s="74">
        <f t="shared" si="131"/>
        <v>0</v>
      </c>
    </row>
    <row r="16614" spans="1:4">
      <c r="A16614" s="149">
        <v>45539</v>
      </c>
      <c r="B16614" s="74" t="str">
        <f ca="1">IFERROR(__xludf.DUMMYFUNCTION("IF(REGEXMATCH(A16614,""wealth planning""),""Script 1"",""-"")"),"#VALUE!")</f>
        <v>#VALUE!</v>
      </c>
      <c r="C16614" s="74" t="str">
        <f t="shared" si="130"/>
        <v>Harith Daniel Ahmad Mawardi</v>
      </c>
      <c r="D16614" s="74">
        <f t="shared" si="131"/>
        <v>0</v>
      </c>
    </row>
    <row r="16615" spans="1:4">
      <c r="A16615" s="149">
        <v>45539</v>
      </c>
      <c r="B16615" s="74" t="str">
        <f ca="1">IFERROR(__xludf.DUMMYFUNCTION("IF(REGEXMATCH(A16615,""wealth planning""),""Script 1"",""-"")"),"#VALUE!")</f>
        <v>#VALUE!</v>
      </c>
      <c r="C16615" s="149">
        <f t="shared" si="130"/>
        <v>45539</v>
      </c>
      <c r="D16615" s="74" t="str">
        <f t="shared" si="131"/>
        <v>Harith Daniel Ahmad MawardiStatus is reachable</v>
      </c>
    </row>
    <row r="16616" spans="1:4">
      <c r="A16616" s="74" t="s">
        <v>7018</v>
      </c>
      <c r="B16616" s="74" t="str">
        <f ca="1">IFERROR(__xludf.DUMMYFUNCTION("IF(REGEXMATCH(A16616,""wealth planning""),""Script 1"",""-"")"),"Script 1")</f>
        <v>Script 1</v>
      </c>
      <c r="C16616" s="149">
        <f t="shared" si="130"/>
        <v>45539</v>
      </c>
      <c r="D16616" s="74" t="str">
        <f t="shared" si="131"/>
        <v>Harith Daniel Ahmad Mawardi</v>
      </c>
    </row>
    <row r="16617" spans="1:4">
      <c r="A16617" s="74"/>
      <c r="B16617" s="74" t="str">
        <f ca="1">IFERROR(__xludf.DUMMYFUNCTION("IF(REGEXMATCH(A16617,""wealth planning""),""Script 1"",""-"")"),"-")</f>
        <v>-</v>
      </c>
      <c r="C16617" s="74" t="str">
        <f t="shared" si="130"/>
        <v>You: Hai assalamualaikum Harith,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617" s="149">
        <f t="shared" si="131"/>
        <v>45539</v>
      </c>
    </row>
    <row r="16618" spans="1:4">
      <c r="B16618" s="74" t="str">
        <f ca="1">IFERROR(__xludf.DUMMYFUNCTION("IF(REGEXMATCH(A16618,""wealth planning""),""Script 1"",""-"")"),"-")</f>
        <v>-</v>
      </c>
      <c r="C16618" s="74">
        <f t="shared" si="130"/>
        <v>0</v>
      </c>
      <c r="D16618" s="149">
        <f t="shared" si="131"/>
        <v>45539</v>
      </c>
    </row>
    <row r="16619" spans="1:4">
      <c r="B16619" s="74" t="str">
        <f ca="1">IFERROR(__xludf.DUMMYFUNCTION("IF(REGEXMATCH(A16619,""wealth planning""),""Script 1"",""-"")"),"-")</f>
        <v>-</v>
      </c>
      <c r="C16619" s="74">
        <f t="shared" si="130"/>
        <v>0</v>
      </c>
      <c r="D16619" s="74" t="str">
        <f t="shared" si="131"/>
        <v>You: Hai assalamualaikum Harith,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620" spans="1:4">
      <c r="B16620" s="74" t="str">
        <f ca="1">IFERROR(__xludf.DUMMYFUNCTION("IF(REGEXMATCH(A16620,""wealth planning""),""Script 1"",""-"")"),"-")</f>
        <v>-</v>
      </c>
      <c r="C16620" s="74">
        <f t="shared" si="130"/>
        <v>0</v>
      </c>
      <c r="D16620" s="74">
        <f t="shared" si="131"/>
        <v>0</v>
      </c>
    </row>
    <row r="16621" spans="1:4">
      <c r="A16621" s="74" t="s">
        <v>9670</v>
      </c>
      <c r="B16621" s="74" t="str">
        <f ca="1">IFERROR(__xludf.DUMMYFUNCTION("IF(REGEXMATCH(A16621,""wealth planning""),""Script 1"",""-"")"),"-")</f>
        <v>-</v>
      </c>
      <c r="C16621" s="74">
        <f t="shared" si="130"/>
        <v>0</v>
      </c>
      <c r="D16621" s="74">
        <f t="shared" si="131"/>
        <v>0</v>
      </c>
    </row>
    <row r="16622" spans="1:4">
      <c r="A16622" s="149">
        <v>45539</v>
      </c>
      <c r="B16622" s="74" t="str">
        <f ca="1">IFERROR(__xludf.DUMMYFUNCTION("IF(REGEXMATCH(A16622,""wealth planning""),""Script 1"",""-"")"),"#VALUE!")</f>
        <v>#VALUE!</v>
      </c>
      <c r="C16622" s="74" t="str">
        <f t="shared" si="130"/>
        <v>Liyana Syahirah</v>
      </c>
      <c r="D16622" s="74">
        <f t="shared" si="131"/>
        <v>0</v>
      </c>
    </row>
    <row r="16623" spans="1:4">
      <c r="A16623" s="149">
        <v>45539</v>
      </c>
      <c r="B16623" s="74" t="str">
        <f ca="1">IFERROR(__xludf.DUMMYFUNCTION("IF(REGEXMATCH(A16623,""wealth planning""),""Script 1"",""-"")"),"#VALUE!")</f>
        <v>#VALUE!</v>
      </c>
      <c r="C16623" s="149">
        <f t="shared" si="130"/>
        <v>45539</v>
      </c>
      <c r="D16623" s="74">
        <f t="shared" si="131"/>
        <v>0</v>
      </c>
    </row>
    <row r="16624" spans="1:4">
      <c r="A16624" s="74" t="s">
        <v>7442</v>
      </c>
      <c r="B16624" s="74" t="str">
        <f ca="1">IFERROR(__xludf.DUMMYFUNCTION("IF(REGEXMATCH(A16624,""wealth planning""),""Script 1"",""-"")"),"Script 1")</f>
        <v>Script 1</v>
      </c>
      <c r="C16624" s="149">
        <f t="shared" si="130"/>
        <v>45539</v>
      </c>
      <c r="D16624" s="74" t="str">
        <f t="shared" si="131"/>
        <v>Liyana Syahirah</v>
      </c>
    </row>
    <row r="16625" spans="1:4">
      <c r="A16625" s="74"/>
      <c r="B16625" s="74" t="str">
        <f ca="1">IFERROR(__xludf.DUMMYFUNCTION("IF(REGEXMATCH(A16625,""wealth planning""),""Script 1"",""-"")"),"-")</f>
        <v>-</v>
      </c>
      <c r="C16625" s="74" t="str">
        <f t="shared" si="130"/>
        <v>You: Hai assalamualaikum 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625" s="149">
        <f t="shared" si="131"/>
        <v>45539</v>
      </c>
    </row>
    <row r="16626" spans="1:4">
      <c r="B16626" s="74" t="str">
        <f ca="1">IFERROR(__xludf.DUMMYFUNCTION("IF(REGEXMATCH(A16626,""wealth planning""),""Script 1"",""-"")"),"-")</f>
        <v>-</v>
      </c>
      <c r="C16626" s="74">
        <f t="shared" si="130"/>
        <v>0</v>
      </c>
      <c r="D16626" s="149">
        <f t="shared" si="131"/>
        <v>45539</v>
      </c>
    </row>
    <row r="16627" spans="1:4">
      <c r="B16627" s="74" t="str">
        <f ca="1">IFERROR(__xludf.DUMMYFUNCTION("IF(REGEXMATCH(A16627,""wealth planning""),""Script 1"",""-"")"),"-")</f>
        <v>-</v>
      </c>
      <c r="C16627" s="74">
        <f t="shared" si="130"/>
        <v>0</v>
      </c>
      <c r="D16627" s="74" t="str">
        <f t="shared" si="131"/>
        <v>You: Hai assalamualaikum 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628" spans="1:4">
      <c r="A16628" s="74" t="s">
        <v>9672</v>
      </c>
      <c r="B16628" s="74" t="str">
        <f ca="1">IFERROR(__xludf.DUMMYFUNCTION("IF(REGEXMATCH(A16628,""wealth planning""),""Script 1"",""-"")"),"-")</f>
        <v>-</v>
      </c>
      <c r="C16628" s="74">
        <f t="shared" si="130"/>
        <v>0</v>
      </c>
      <c r="D16628" s="74">
        <f t="shared" si="131"/>
        <v>0</v>
      </c>
    </row>
    <row r="16629" spans="1:4">
      <c r="A16629" s="74" t="s">
        <v>9672</v>
      </c>
      <c r="B16629" s="74" t="str">
        <f ca="1">IFERROR(__xludf.DUMMYFUNCTION("IF(REGEXMATCH(A16629,""wealth planning""),""Script 1"",""-"")"),"-")</f>
        <v>-</v>
      </c>
      <c r="C16629" s="74" t="str">
        <f t="shared" si="130"/>
        <v>Faris Zulkefly</v>
      </c>
      <c r="D16629" s="74">
        <f t="shared" si="131"/>
        <v>0</v>
      </c>
    </row>
    <row r="16630" spans="1:4">
      <c r="A16630" s="149">
        <v>45539</v>
      </c>
      <c r="B16630" s="74" t="str">
        <f ca="1">IFERROR(__xludf.DUMMYFUNCTION("IF(REGEXMATCH(A16630,""wealth planning""),""Script 1"",""-"")"),"#VALUE!")</f>
        <v>#VALUE!</v>
      </c>
      <c r="C16630" s="74" t="str">
        <f t="shared" si="130"/>
        <v>Faris Zulkefly</v>
      </c>
      <c r="D16630" s="74">
        <f t="shared" si="131"/>
        <v>0</v>
      </c>
    </row>
    <row r="16631" spans="1:4">
      <c r="A16631" s="149">
        <v>45539</v>
      </c>
      <c r="B16631" s="74" t="str">
        <f ca="1">IFERROR(__xludf.DUMMYFUNCTION("IF(REGEXMATCH(A16631,""wealth planning""),""Script 1"",""-"")"),"#VALUE!")</f>
        <v>#VALUE!</v>
      </c>
      <c r="C16631" s="149">
        <f t="shared" si="130"/>
        <v>45539</v>
      </c>
      <c r="D16631" s="74" t="str">
        <f t="shared" si="131"/>
        <v>Faris Zulkefly</v>
      </c>
    </row>
    <row r="16632" spans="1:4">
      <c r="A16632" s="74" t="s">
        <v>9673</v>
      </c>
      <c r="B16632" s="74" t="str">
        <f ca="1">IFERROR(__xludf.DUMMYFUNCTION("IF(REGEXMATCH(A16632,""wealth planning""),""Script 1"",""-"")"),"-")</f>
        <v>-</v>
      </c>
      <c r="C16632" s="149">
        <f t="shared" si="130"/>
        <v>45539</v>
      </c>
      <c r="D16632" s="74" t="str">
        <f t="shared" si="131"/>
        <v>Faris Zulkefly</v>
      </c>
    </row>
    <row r="16633" spans="1:4">
      <c r="A16633" s="74"/>
      <c r="B16633" s="74" t="str">
        <f ca="1">IFERROR(__xludf.DUMMYFUNCTION("IF(REGEXMATCH(A16633,""wealth planning""),""Script 1"",""-"")"),"-")</f>
        <v>-</v>
      </c>
      <c r="C16633" s="74" t="str">
        <f t="shared" si="130"/>
        <v>You: Baik no problem. Terima kasih atas reply. Semoga dipermudahkan urusan InshaAllah</v>
      </c>
      <c r="D16633" s="149">
        <f t="shared" si="131"/>
        <v>45539</v>
      </c>
    </row>
    <row r="16634" spans="1:4">
      <c r="B16634" s="74" t="str">
        <f ca="1">IFERROR(__xludf.DUMMYFUNCTION("IF(REGEXMATCH(A16634,""wealth planning""),""Script 1"",""-"")"),"-")</f>
        <v>-</v>
      </c>
      <c r="C16634" s="74">
        <f t="shared" si="130"/>
        <v>0</v>
      </c>
      <c r="D16634" s="149">
        <f t="shared" si="131"/>
        <v>45539</v>
      </c>
    </row>
    <row r="16635" spans="1:4">
      <c r="B16635" s="74" t="str">
        <f ca="1">IFERROR(__xludf.DUMMYFUNCTION("IF(REGEXMATCH(A16635,""wealth planning""),""Script 1"",""-"")"),"-")</f>
        <v>-</v>
      </c>
      <c r="C16635" s="74">
        <f t="shared" si="130"/>
        <v>0</v>
      </c>
      <c r="D16635" s="74" t="str">
        <f t="shared" si="131"/>
        <v>You: Baik no problem. Terima kasih atas reply. Semoga dipermudahkan urusan InshaAllah</v>
      </c>
    </row>
    <row r="16636" spans="1:4">
      <c r="A16636" s="74" t="s">
        <v>9675</v>
      </c>
      <c r="B16636" s="74" t="str">
        <f ca="1">IFERROR(__xludf.DUMMYFUNCTION("IF(REGEXMATCH(A16636,""wealth planning""),""Script 1"",""-"")"),"-")</f>
        <v>-</v>
      </c>
      <c r="C16636" s="74">
        <f t="shared" si="130"/>
        <v>0</v>
      </c>
      <c r="D16636" s="74">
        <f t="shared" si="131"/>
        <v>0</v>
      </c>
    </row>
    <row r="16637" spans="1:4">
      <c r="A16637" s="74" t="s">
        <v>9676</v>
      </c>
      <c r="B16637" s="74" t="str">
        <f ca="1">IFERROR(__xludf.DUMMYFUNCTION("IF(REGEXMATCH(A16637,""wealth planning""),""Script 1"",""-"")"),"-")</f>
        <v>-</v>
      </c>
      <c r="C16637" s="74" t="str">
        <f t="shared" si="130"/>
        <v>Kamilah HalilStatus is reachable</v>
      </c>
      <c r="D16637" s="74">
        <f t="shared" si="131"/>
        <v>0</v>
      </c>
    </row>
    <row r="16638" spans="1:4">
      <c r="A16638" s="149">
        <v>45538</v>
      </c>
      <c r="B16638" s="74" t="str">
        <f ca="1">IFERROR(__xludf.DUMMYFUNCTION("IF(REGEXMATCH(A16638,""wealth planning""),""Script 1"",""-"")"),"#VALUE!")</f>
        <v>#VALUE!</v>
      </c>
      <c r="C16638" s="74" t="str">
        <f t="shared" si="130"/>
        <v>Kamilah Halil</v>
      </c>
      <c r="D16638" s="74">
        <f t="shared" si="131"/>
        <v>0</v>
      </c>
    </row>
    <row r="16639" spans="1:4">
      <c r="A16639" s="149">
        <v>45538</v>
      </c>
      <c r="B16639" s="74" t="str">
        <f ca="1">IFERROR(__xludf.DUMMYFUNCTION("IF(REGEXMATCH(A16639,""wealth planning""),""Script 1"",""-"")"),"#VALUE!")</f>
        <v>#VALUE!</v>
      </c>
      <c r="C16639" s="149">
        <f t="shared" si="130"/>
        <v>45538</v>
      </c>
      <c r="D16639" s="74" t="str">
        <f t="shared" si="131"/>
        <v>Kamilah HalilStatus is reachable</v>
      </c>
    </row>
    <row r="16640" spans="1:4">
      <c r="A16640" s="74" t="s">
        <v>9677</v>
      </c>
      <c r="B16640" s="74" t="str">
        <f ca="1">IFERROR(__xludf.DUMMYFUNCTION("IF(REGEXMATCH(A16640,""wealth planning""),""Script 1"",""-"")"),"-")</f>
        <v>-</v>
      </c>
      <c r="C16640" s="149">
        <f t="shared" si="130"/>
        <v>45538</v>
      </c>
      <c r="D16640" s="74" t="str">
        <f t="shared" si="131"/>
        <v>Kamilah Halil</v>
      </c>
    </row>
    <row r="16641" spans="1:4">
      <c r="A16641" s="74"/>
      <c r="B16641" s="74" t="str">
        <f ca="1">IFERROR(__xludf.DUMMYFUNCTION("IF(REGEXMATCH(A16641,""wealth planning""),""Script 1"",""-"")"),"-")</f>
        <v>-</v>
      </c>
      <c r="C16641" s="74" t="str">
        <f t="shared" si="130"/>
        <v>Kamilah: Maaf Tuan Azhad, saya sudah mempunyai takaful, Terima kasih.</v>
      </c>
      <c r="D16641" s="149">
        <f t="shared" si="131"/>
        <v>45538</v>
      </c>
    </row>
    <row r="16642" spans="1:4">
      <c r="B16642" s="74" t="str">
        <f ca="1">IFERROR(__xludf.DUMMYFUNCTION("IF(REGEXMATCH(A16642,""wealth planning""),""Script 1"",""-"")"),"-")</f>
        <v>-</v>
      </c>
      <c r="C16642" s="74">
        <f t="shared" si="130"/>
        <v>0</v>
      </c>
      <c r="D16642" s="149">
        <f t="shared" si="131"/>
        <v>45538</v>
      </c>
    </row>
    <row r="16643" spans="1:4">
      <c r="B16643" s="74" t="str">
        <f ca="1">IFERROR(__xludf.DUMMYFUNCTION("IF(REGEXMATCH(A16643,""wealth planning""),""Script 1"",""-"")"),"-")</f>
        <v>-</v>
      </c>
      <c r="C16643" s="74">
        <f t="shared" si="130"/>
        <v>0</v>
      </c>
      <c r="D16643" s="74" t="str">
        <f t="shared" si="131"/>
        <v>Kamilah: Maaf Tuan Azhad, saya sudah mempunyai takaful, Terima kasih.</v>
      </c>
    </row>
    <row r="16644" spans="1:4">
      <c r="A16644" s="74" t="s">
        <v>9679</v>
      </c>
      <c r="B16644" s="74" t="str">
        <f ca="1">IFERROR(__xludf.DUMMYFUNCTION("IF(REGEXMATCH(A16644,""wealth planning""),""Script 1"",""-"")"),"-")</f>
        <v>-</v>
      </c>
      <c r="C16644" s="74">
        <f t="shared" si="130"/>
        <v>0</v>
      </c>
      <c r="D16644" s="74">
        <f t="shared" si="131"/>
        <v>0</v>
      </c>
    </row>
    <row r="16645" spans="1:4">
      <c r="A16645" s="74" t="s">
        <v>9679</v>
      </c>
      <c r="B16645" s="74" t="str">
        <f ca="1">IFERROR(__xludf.DUMMYFUNCTION("IF(REGEXMATCH(A16645,""wealth planning""),""Script 1"",""-"")"),"-")</f>
        <v>-</v>
      </c>
      <c r="C16645" s="74" t="str">
        <f t="shared" si="130"/>
        <v>Mira Elyssa Iman Miswary</v>
      </c>
      <c r="D16645" s="74">
        <f t="shared" si="131"/>
        <v>0</v>
      </c>
    </row>
    <row r="16646" spans="1:4">
      <c r="A16646" s="149">
        <v>45538</v>
      </c>
      <c r="B16646" s="74" t="str">
        <f ca="1">IFERROR(__xludf.DUMMYFUNCTION("IF(REGEXMATCH(A16646,""wealth planning""),""Script 1"",""-"")"),"#VALUE!")</f>
        <v>#VALUE!</v>
      </c>
      <c r="C16646" s="74" t="str">
        <f t="shared" si="130"/>
        <v>Mira Elyssa Iman Miswary</v>
      </c>
      <c r="D16646" s="74">
        <f t="shared" si="131"/>
        <v>0</v>
      </c>
    </row>
    <row r="16647" spans="1:4">
      <c r="A16647" s="149">
        <v>45538</v>
      </c>
      <c r="B16647" s="74" t="str">
        <f ca="1">IFERROR(__xludf.DUMMYFUNCTION("IF(REGEXMATCH(A16647,""wealth planning""),""Script 1"",""-"")"),"#VALUE!")</f>
        <v>#VALUE!</v>
      </c>
      <c r="C16647" s="149">
        <f t="shared" si="130"/>
        <v>45538</v>
      </c>
      <c r="D16647" s="74" t="str">
        <f t="shared" si="131"/>
        <v>Mira Elyssa Iman Miswary</v>
      </c>
    </row>
    <row r="16648" spans="1:4">
      <c r="A16648" s="74" t="s">
        <v>9680</v>
      </c>
      <c r="B16648" s="74" t="str">
        <f ca="1">IFERROR(__xludf.DUMMYFUNCTION("IF(REGEXMATCH(A16648,""wealth planning""),""Script 1"",""-"")"),"Script 1")</f>
        <v>Script 1</v>
      </c>
      <c r="C16648" s="149">
        <f t="shared" si="130"/>
        <v>45538</v>
      </c>
      <c r="D16648" s="74" t="str">
        <f t="shared" si="131"/>
        <v>Mira Elyssa Iman Miswary</v>
      </c>
    </row>
    <row r="16649" spans="1:4">
      <c r="A16649" s="74"/>
      <c r="B16649" s="74" t="str">
        <f ca="1">IFERROR(__xludf.DUMMYFUNCTION("IF(REGEXMATCH(A16649,""wealth planning""),""Script 1"",""-"")"),"-")</f>
        <v>-</v>
      </c>
      <c r="C16649" s="74" t="str">
        <f t="shared" si="130"/>
        <v>You: Hai assalamualaikum 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649" s="149">
        <f t="shared" si="131"/>
        <v>45538</v>
      </c>
    </row>
    <row r="16650" spans="1:4">
      <c r="B16650" s="74" t="str">
        <f ca="1">IFERROR(__xludf.DUMMYFUNCTION("IF(REGEXMATCH(A16650,""wealth planning""),""Script 1"",""-"")"),"-")</f>
        <v>-</v>
      </c>
      <c r="C16650" s="74">
        <f t="shared" si="130"/>
        <v>0</v>
      </c>
      <c r="D16650" s="149">
        <f t="shared" si="131"/>
        <v>45538</v>
      </c>
    </row>
    <row r="16651" spans="1:4">
      <c r="B16651" s="74" t="str">
        <f ca="1">IFERROR(__xludf.DUMMYFUNCTION("IF(REGEXMATCH(A16651,""wealth planning""),""Script 1"",""-"")"),"-")</f>
        <v>-</v>
      </c>
      <c r="C16651" s="74">
        <f t="shared" si="130"/>
        <v>0</v>
      </c>
      <c r="D16651" s="74" t="str">
        <f t="shared" si="131"/>
        <v>You: Hai assalamualaikum Mira,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652" spans="1:4">
      <c r="A16652" s="74" t="s">
        <v>9682</v>
      </c>
      <c r="B16652" s="74" t="str">
        <f ca="1">IFERROR(__xludf.DUMMYFUNCTION("IF(REGEXMATCH(A16652,""wealth planning""),""Script 1"",""-"")"),"-")</f>
        <v>-</v>
      </c>
      <c r="C16652" s="74">
        <f t="shared" si="130"/>
        <v>0</v>
      </c>
      <c r="D16652" s="74">
        <f t="shared" si="131"/>
        <v>0</v>
      </c>
    </row>
    <row r="16653" spans="1:4">
      <c r="A16653" s="74" t="s">
        <v>9682</v>
      </c>
      <c r="B16653" s="74" t="str">
        <f ca="1">IFERROR(__xludf.DUMMYFUNCTION("IF(REGEXMATCH(A16653,""wealth planning""),""Script 1"",""-"")"),"-")</f>
        <v>-</v>
      </c>
      <c r="C16653" s="74" t="str">
        <f t="shared" si="130"/>
        <v>Aiyisyah Shuhaimi</v>
      </c>
      <c r="D16653" s="74">
        <f t="shared" si="131"/>
        <v>0</v>
      </c>
    </row>
    <row r="16654" spans="1:4">
      <c r="A16654" s="149">
        <v>45538</v>
      </c>
      <c r="B16654" s="74" t="str">
        <f ca="1">IFERROR(__xludf.DUMMYFUNCTION("IF(REGEXMATCH(A16654,""wealth planning""),""Script 1"",""-"")"),"#VALUE!")</f>
        <v>#VALUE!</v>
      </c>
      <c r="C16654" s="74" t="str">
        <f t="shared" si="130"/>
        <v>Aiyisyah Shuhaimi</v>
      </c>
      <c r="D16654" s="74">
        <f t="shared" si="131"/>
        <v>0</v>
      </c>
    </row>
    <row r="16655" spans="1:4">
      <c r="A16655" s="149">
        <v>45538</v>
      </c>
      <c r="B16655" s="74" t="str">
        <f ca="1">IFERROR(__xludf.DUMMYFUNCTION("IF(REGEXMATCH(A16655,""wealth planning""),""Script 1"",""-"")"),"#VALUE!")</f>
        <v>#VALUE!</v>
      </c>
      <c r="C16655" s="149">
        <f t="shared" si="130"/>
        <v>45538</v>
      </c>
      <c r="D16655" s="74" t="str">
        <f t="shared" si="131"/>
        <v>Aiyisyah Shuhaimi</v>
      </c>
    </row>
    <row r="16656" spans="1:4">
      <c r="A16656" s="74" t="s">
        <v>9683</v>
      </c>
      <c r="B16656" s="74" t="str">
        <f ca="1">IFERROR(__xludf.DUMMYFUNCTION("IF(REGEXMATCH(A16656,""wealth planning""),""Script 1"",""-"")"),"Script 1")</f>
        <v>Script 1</v>
      </c>
      <c r="C16656" s="149">
        <f t="shared" si="130"/>
        <v>45538</v>
      </c>
      <c r="D16656" s="74" t="str">
        <f t="shared" si="131"/>
        <v>Aiyisyah Shuhaimi</v>
      </c>
    </row>
    <row r="16657" spans="1:4">
      <c r="A16657" s="74"/>
      <c r="B16657" s="74" t="str">
        <f ca="1">IFERROR(__xludf.DUMMYFUNCTION("IF(REGEXMATCH(A16657,""wealth planning""),""Script 1"",""-"")"),"-")</f>
        <v>-</v>
      </c>
      <c r="C16657" s="74" t="str">
        <f t="shared" si="130"/>
        <v>You: Hai assalamualaikum Aiyisyah,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657" s="149">
        <f t="shared" si="131"/>
        <v>45538</v>
      </c>
    </row>
    <row r="16658" spans="1:4">
      <c r="B16658" s="74" t="str">
        <f ca="1">IFERROR(__xludf.DUMMYFUNCTION("IF(REGEXMATCH(A16658,""wealth planning""),""Script 1"",""-"")"),"-")</f>
        <v>-</v>
      </c>
      <c r="C16658" s="74">
        <f t="shared" si="130"/>
        <v>0</v>
      </c>
      <c r="D16658" s="149">
        <f t="shared" si="131"/>
        <v>45538</v>
      </c>
    </row>
    <row r="16659" spans="1:4">
      <c r="B16659" s="74" t="str">
        <f ca="1">IFERROR(__xludf.DUMMYFUNCTION("IF(REGEXMATCH(A16659,""wealth planning""),""Script 1"",""-"")"),"-")</f>
        <v>-</v>
      </c>
      <c r="C16659" s="74">
        <f t="shared" si="130"/>
        <v>0</v>
      </c>
      <c r="D16659" s="74" t="str">
        <f t="shared" si="131"/>
        <v>You: Hai assalamualaikum Aiyisyah,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660" spans="1:4">
      <c r="B16660" s="74" t="str">
        <f ca="1">IFERROR(__xludf.DUMMYFUNCTION("IF(REGEXMATCH(A16660,""wealth planning""),""Script 1"",""-"")"),"-")</f>
        <v>-</v>
      </c>
      <c r="C16660" s="74">
        <f t="shared" si="130"/>
        <v>0</v>
      </c>
      <c r="D16660" s="74">
        <f t="shared" si="131"/>
        <v>0</v>
      </c>
    </row>
    <row r="16661" spans="1:4">
      <c r="A16661" s="74" t="s">
        <v>9686</v>
      </c>
      <c r="B16661" s="74" t="str">
        <f ca="1">IFERROR(__xludf.DUMMYFUNCTION("IF(REGEXMATCH(A16661,""wealth planning""),""Script 1"",""-"")"),"-")</f>
        <v>-</v>
      </c>
      <c r="C16661" s="74">
        <f t="shared" si="130"/>
        <v>0</v>
      </c>
      <c r="D16661" s="74">
        <f t="shared" si="131"/>
        <v>0</v>
      </c>
    </row>
    <row r="16662" spans="1:4">
      <c r="A16662" s="149">
        <v>45538</v>
      </c>
      <c r="B16662" s="74" t="str">
        <f ca="1">IFERROR(__xludf.DUMMYFUNCTION("IF(REGEXMATCH(A16662,""wealth planning""),""Script 1"",""-"")"),"#VALUE!")</f>
        <v>#VALUE!</v>
      </c>
      <c r="C16662" s="74" t="str">
        <f t="shared" si="130"/>
        <v>Nurul Alya Syazwani</v>
      </c>
      <c r="D16662" s="74">
        <f t="shared" si="131"/>
        <v>0</v>
      </c>
    </row>
    <row r="16663" spans="1:4">
      <c r="A16663" s="149">
        <v>45538</v>
      </c>
      <c r="B16663" s="74" t="str">
        <f ca="1">IFERROR(__xludf.DUMMYFUNCTION("IF(REGEXMATCH(A16663,""wealth planning""),""Script 1"",""-"")"),"#VALUE!")</f>
        <v>#VALUE!</v>
      </c>
      <c r="C16663" s="149">
        <f t="shared" si="130"/>
        <v>45538</v>
      </c>
      <c r="D16663" s="74">
        <f t="shared" si="131"/>
        <v>0</v>
      </c>
    </row>
    <row r="16664" spans="1:4">
      <c r="A16664" s="74" t="s">
        <v>3047</v>
      </c>
      <c r="B16664" s="74" t="str">
        <f ca="1">IFERROR(__xludf.DUMMYFUNCTION("IF(REGEXMATCH(A16664,""wealth planning""),""Script 1"",""-"")"),"Script 1")</f>
        <v>Script 1</v>
      </c>
      <c r="C16664" s="149">
        <f t="shared" si="130"/>
        <v>45538</v>
      </c>
      <c r="D16664" s="74" t="str">
        <f t="shared" si="131"/>
        <v>Nurul Alya Syazwani</v>
      </c>
    </row>
    <row r="16665" spans="1:4">
      <c r="A16665" s="74"/>
      <c r="B16665" s="74" t="str">
        <f ca="1">IFERROR(__xludf.DUMMYFUNCTION("IF(REGEXMATCH(A16665,""wealth planning""),""Script 1"",""-"")"),"-")</f>
        <v>-</v>
      </c>
      <c r="C16665" s="74" t="str">
        <f t="shared" si="130"/>
        <v>You: Hai assalamualaikum Alya,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665" s="149">
        <f t="shared" si="131"/>
        <v>45538</v>
      </c>
    </row>
    <row r="16666" spans="1:4">
      <c r="B16666" s="74" t="str">
        <f ca="1">IFERROR(__xludf.DUMMYFUNCTION("IF(REGEXMATCH(A16666,""wealth planning""),""Script 1"",""-"")"),"-")</f>
        <v>-</v>
      </c>
      <c r="C16666" s="74">
        <f t="shared" si="130"/>
        <v>0</v>
      </c>
      <c r="D16666" s="149">
        <f t="shared" si="131"/>
        <v>45538</v>
      </c>
    </row>
    <row r="16667" spans="1:4">
      <c r="B16667" s="74" t="str">
        <f ca="1">IFERROR(__xludf.DUMMYFUNCTION("IF(REGEXMATCH(A16667,""wealth planning""),""Script 1"",""-"")"),"-")</f>
        <v>-</v>
      </c>
      <c r="C16667" s="74">
        <f t="shared" si="130"/>
        <v>0</v>
      </c>
      <c r="D16667" s="74" t="str">
        <f t="shared" si="131"/>
        <v>You: Hai assalamualaikum Alya,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668" spans="1:4">
      <c r="B16668" s="74" t="str">
        <f ca="1">IFERROR(__xludf.DUMMYFUNCTION("IF(REGEXMATCH(A16668,""wealth planning""),""Script 1"",""-"")"),"-")</f>
        <v>-</v>
      </c>
      <c r="C16668" s="74">
        <f t="shared" si="130"/>
        <v>0</v>
      </c>
      <c r="D16668" s="74">
        <f t="shared" si="131"/>
        <v>0</v>
      </c>
    </row>
    <row r="16669" spans="1:4">
      <c r="A16669" s="74" t="s">
        <v>9689</v>
      </c>
      <c r="B16669" s="74" t="str">
        <f ca="1">IFERROR(__xludf.DUMMYFUNCTION("IF(REGEXMATCH(A16669,""wealth planning""),""Script 1"",""-"")"),"-")</f>
        <v>-</v>
      </c>
      <c r="C16669" s="74">
        <f t="shared" si="130"/>
        <v>0</v>
      </c>
      <c r="D16669" s="74">
        <f t="shared" si="131"/>
        <v>0</v>
      </c>
    </row>
    <row r="16670" spans="1:4">
      <c r="A16670" s="149">
        <v>45538</v>
      </c>
      <c r="B16670" s="74" t="str">
        <f ca="1">IFERROR(__xludf.DUMMYFUNCTION("IF(REGEXMATCH(A16670,""wealth planning""),""Script 1"",""-"")"),"#VALUE!")</f>
        <v>#VALUE!</v>
      </c>
      <c r="C16670" s="74" t="str">
        <f t="shared" si="130"/>
        <v>Wan Roshada</v>
      </c>
      <c r="D16670" s="74">
        <f t="shared" si="131"/>
        <v>0</v>
      </c>
    </row>
    <row r="16671" spans="1:4">
      <c r="A16671" s="149">
        <v>45538</v>
      </c>
      <c r="B16671" s="74" t="str">
        <f ca="1">IFERROR(__xludf.DUMMYFUNCTION("IF(REGEXMATCH(A16671,""wealth planning""),""Script 1"",""-"")"),"#VALUE!")</f>
        <v>#VALUE!</v>
      </c>
      <c r="C16671" s="149">
        <f t="shared" si="130"/>
        <v>45538</v>
      </c>
      <c r="D16671" s="74">
        <f t="shared" si="131"/>
        <v>0</v>
      </c>
    </row>
    <row r="16672" spans="1:4">
      <c r="A16672" s="74" t="s">
        <v>9690</v>
      </c>
      <c r="B16672" s="74" t="str">
        <f ca="1">IFERROR(__xludf.DUMMYFUNCTION("IF(REGEXMATCH(A16672,""wealth planning""),""Script 1"",""-"")"),"Script 1")</f>
        <v>Script 1</v>
      </c>
      <c r="C16672" s="149">
        <f t="shared" si="130"/>
        <v>45538</v>
      </c>
      <c r="D16672" s="74" t="str">
        <f t="shared" si="131"/>
        <v>Wan Roshada</v>
      </c>
    </row>
    <row r="16673" spans="1:4">
      <c r="A16673" s="74"/>
      <c r="B16673" s="74" t="str">
        <f ca="1">IFERROR(__xludf.DUMMYFUNCTION("IF(REGEXMATCH(A16673,""wealth planning""),""Script 1"",""-"")"),"-")</f>
        <v>-</v>
      </c>
      <c r="C16673" s="74" t="str">
        <f t="shared" si="130"/>
        <v>You: Hai assalamualaikum Wan Roshada,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673" s="149">
        <f t="shared" si="131"/>
        <v>45538</v>
      </c>
    </row>
    <row r="16674" spans="1:4">
      <c r="B16674" s="74" t="str">
        <f ca="1">IFERROR(__xludf.DUMMYFUNCTION("IF(REGEXMATCH(A16674,""wealth planning""),""Script 1"",""-"")"),"-")</f>
        <v>-</v>
      </c>
      <c r="C16674" s="74">
        <f t="shared" si="130"/>
        <v>0</v>
      </c>
      <c r="D16674" s="149">
        <f t="shared" si="131"/>
        <v>45538</v>
      </c>
    </row>
    <row r="16675" spans="1:4">
      <c r="B16675" s="74" t="str">
        <f ca="1">IFERROR(__xludf.DUMMYFUNCTION("IF(REGEXMATCH(A16675,""wealth planning""),""Script 1"",""-"")"),"-")</f>
        <v>-</v>
      </c>
      <c r="C16675" s="74">
        <f t="shared" si="130"/>
        <v>0</v>
      </c>
      <c r="D16675" s="74" t="str">
        <f t="shared" si="131"/>
        <v>You: Hai assalamualaikum Wan Roshada,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676" spans="1:4">
      <c r="A16676" s="74" t="s">
        <v>9692</v>
      </c>
      <c r="B16676" s="74" t="str">
        <f ca="1">IFERROR(__xludf.DUMMYFUNCTION("IF(REGEXMATCH(A16676,""wealth planning""),""Script 1"",""-"")"),"-")</f>
        <v>-</v>
      </c>
      <c r="C16676" s="74">
        <f t="shared" si="130"/>
        <v>0</v>
      </c>
      <c r="D16676" s="74">
        <f t="shared" si="131"/>
        <v>0</v>
      </c>
    </row>
    <row r="16677" spans="1:4">
      <c r="A16677" s="74" t="s">
        <v>9693</v>
      </c>
      <c r="B16677" s="74" t="str">
        <f ca="1">IFERROR(__xludf.DUMMYFUNCTION("IF(REGEXMATCH(A16677,""wealth planning""),""Script 1"",""-"")"),"-")</f>
        <v>-</v>
      </c>
      <c r="C16677" s="74" t="str">
        <f t="shared" si="130"/>
        <v>Hurin SofeaStatus is reachable</v>
      </c>
      <c r="D16677" s="74">
        <f t="shared" si="131"/>
        <v>0</v>
      </c>
    </row>
    <row r="16678" spans="1:4">
      <c r="A16678" s="149">
        <v>45538</v>
      </c>
      <c r="B16678" s="74" t="str">
        <f ca="1">IFERROR(__xludf.DUMMYFUNCTION("IF(REGEXMATCH(A16678,""wealth planning""),""Script 1"",""-"")"),"#VALUE!")</f>
        <v>#VALUE!</v>
      </c>
      <c r="C16678" s="74" t="str">
        <f t="shared" si="130"/>
        <v>Hurin Sofea</v>
      </c>
      <c r="D16678" s="74">
        <f t="shared" si="131"/>
        <v>0</v>
      </c>
    </row>
    <row r="16679" spans="1:4">
      <c r="A16679" s="149">
        <v>45538</v>
      </c>
      <c r="B16679" s="74" t="str">
        <f ca="1">IFERROR(__xludf.DUMMYFUNCTION("IF(REGEXMATCH(A16679,""wealth planning""),""Script 1"",""-"")"),"#VALUE!")</f>
        <v>#VALUE!</v>
      </c>
      <c r="C16679" s="149">
        <f t="shared" si="130"/>
        <v>45538</v>
      </c>
      <c r="D16679" s="74" t="str">
        <f t="shared" si="131"/>
        <v>Hurin SofeaStatus is reachable</v>
      </c>
    </row>
    <row r="16680" spans="1:4">
      <c r="A16680" s="74" t="s">
        <v>9694</v>
      </c>
      <c r="B16680" s="74" t="str">
        <f ca="1">IFERROR(__xludf.DUMMYFUNCTION("IF(REGEXMATCH(A16680,""wealth planning""),""Script 1"",""-"")"),"Script 1")</f>
        <v>Script 1</v>
      </c>
      <c r="C16680" s="149">
        <f t="shared" si="130"/>
        <v>45538</v>
      </c>
      <c r="D16680" s="74" t="str">
        <f t="shared" si="131"/>
        <v>Hurin Sofea</v>
      </c>
    </row>
    <row r="16681" spans="1:4">
      <c r="A16681" s="74"/>
      <c r="B16681" s="74" t="str">
        <f ca="1">IFERROR(__xludf.DUMMYFUNCTION("IF(REGEXMATCH(A16681,""wealth planning""),""Script 1"",""-"")"),"-")</f>
        <v>-</v>
      </c>
      <c r="C16681" s="74" t="str">
        <f t="shared" si="130"/>
        <v>You: Hai assalamualaikum Hurin,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681" s="149">
        <f t="shared" si="131"/>
        <v>45538</v>
      </c>
    </row>
    <row r="16682" spans="1:4">
      <c r="B16682" s="74" t="str">
        <f ca="1">IFERROR(__xludf.DUMMYFUNCTION("IF(REGEXMATCH(A16682,""wealth planning""),""Script 1"",""-"")"),"-")</f>
        <v>-</v>
      </c>
      <c r="C16682" s="74">
        <f t="shared" si="130"/>
        <v>0</v>
      </c>
      <c r="D16682" s="149">
        <f t="shared" si="131"/>
        <v>45538</v>
      </c>
    </row>
    <row r="16683" spans="1:4">
      <c r="B16683" s="74" t="str">
        <f ca="1">IFERROR(__xludf.DUMMYFUNCTION("IF(REGEXMATCH(A16683,""wealth planning""),""Script 1"",""-"")"),"-")</f>
        <v>-</v>
      </c>
      <c r="C16683" s="74">
        <f t="shared" si="130"/>
        <v>0</v>
      </c>
      <c r="D16683" s="74" t="str">
        <f t="shared" si="131"/>
        <v>You: Hai assalamualaikum Hurin,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684" spans="1:4">
      <c r="A16684" s="74" t="s">
        <v>9696</v>
      </c>
      <c r="B16684" s="74" t="str">
        <f ca="1">IFERROR(__xludf.DUMMYFUNCTION("IF(REGEXMATCH(A16684,""wealth planning""),""Script 1"",""-"")"),"-")</f>
        <v>-</v>
      </c>
      <c r="C16684" s="74">
        <f t="shared" si="130"/>
        <v>0</v>
      </c>
      <c r="D16684" s="74">
        <f t="shared" si="131"/>
        <v>0</v>
      </c>
    </row>
    <row r="16685" spans="1:4">
      <c r="A16685" s="74" t="s">
        <v>9697</v>
      </c>
      <c r="B16685" s="74" t="str">
        <f ca="1">IFERROR(__xludf.DUMMYFUNCTION("IF(REGEXMATCH(A16685,""wealth planning""),""Script 1"",""-"")"),"-")</f>
        <v>-</v>
      </c>
      <c r="C16685" s="74" t="str">
        <f t="shared" si="130"/>
        <v>Shafik Nur Akmal Bin SelamatStatus is reachable</v>
      </c>
      <c r="D16685" s="74">
        <f t="shared" si="131"/>
        <v>0</v>
      </c>
    </row>
    <row r="16686" spans="1:4">
      <c r="A16686" s="149">
        <v>45538</v>
      </c>
      <c r="B16686" s="74" t="str">
        <f ca="1">IFERROR(__xludf.DUMMYFUNCTION("IF(REGEXMATCH(A16686,""wealth planning""),""Script 1"",""-"")"),"#VALUE!")</f>
        <v>#VALUE!</v>
      </c>
      <c r="C16686" s="74" t="str">
        <f t="shared" si="130"/>
        <v>Shafik Nur Akmal Bin Selamat</v>
      </c>
      <c r="D16686" s="74">
        <f t="shared" si="131"/>
        <v>0</v>
      </c>
    </row>
    <row r="16687" spans="1:4">
      <c r="A16687" s="149">
        <v>45538</v>
      </c>
      <c r="B16687" s="74" t="str">
        <f ca="1">IFERROR(__xludf.DUMMYFUNCTION("IF(REGEXMATCH(A16687,""wealth planning""),""Script 1"",""-"")"),"#VALUE!")</f>
        <v>#VALUE!</v>
      </c>
      <c r="C16687" s="149">
        <f t="shared" si="130"/>
        <v>45538</v>
      </c>
      <c r="D16687" s="74" t="str">
        <f t="shared" si="131"/>
        <v>Shafik Nur Akmal Bin SelamatStatus is reachable</v>
      </c>
    </row>
    <row r="16688" spans="1:4">
      <c r="A16688" s="74" t="s">
        <v>9698</v>
      </c>
      <c r="B16688" s="74" t="str">
        <f ca="1">IFERROR(__xludf.DUMMYFUNCTION("IF(REGEXMATCH(A16688,""wealth planning""),""Script 1"",""-"")"),"Script 1")</f>
        <v>Script 1</v>
      </c>
      <c r="C16688" s="149">
        <f t="shared" si="130"/>
        <v>45538</v>
      </c>
      <c r="D16688" s="74" t="str">
        <f t="shared" si="131"/>
        <v>Shafik Nur Akmal Bin Selamat</v>
      </c>
    </row>
    <row r="16689" spans="1:4">
      <c r="A16689" s="74"/>
      <c r="B16689" s="74" t="str">
        <f ca="1">IFERROR(__xludf.DUMMYFUNCTION("IF(REGEXMATCH(A16689,""wealth planning""),""Script 1"",""-"")"),"-")</f>
        <v>-</v>
      </c>
      <c r="C16689" s="74" t="str">
        <f t="shared" si="130"/>
        <v>You: Hai assalamualaikum Shafik,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689" s="149">
        <f t="shared" si="131"/>
        <v>45538</v>
      </c>
    </row>
    <row r="16690" spans="1:4">
      <c r="B16690" s="74" t="str">
        <f ca="1">IFERROR(__xludf.DUMMYFUNCTION("IF(REGEXMATCH(A16690,""wealth planning""),""Script 1"",""-"")"),"-")</f>
        <v>-</v>
      </c>
      <c r="C16690" s="74">
        <f t="shared" si="130"/>
        <v>0</v>
      </c>
      <c r="D16690" s="149">
        <f t="shared" si="131"/>
        <v>45538</v>
      </c>
    </row>
    <row r="16691" spans="1:4">
      <c r="B16691" s="74" t="str">
        <f ca="1">IFERROR(__xludf.DUMMYFUNCTION("IF(REGEXMATCH(A16691,""wealth planning""),""Script 1"",""-"")"),"-")</f>
        <v>-</v>
      </c>
      <c r="C16691" s="74">
        <f t="shared" si="130"/>
        <v>0</v>
      </c>
      <c r="D16691" s="74" t="str">
        <f t="shared" si="131"/>
        <v>You: Hai assalamualaikum Shafik,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692" spans="1:4">
      <c r="A16692" s="74" t="s">
        <v>9700</v>
      </c>
      <c r="B16692" s="74" t="str">
        <f ca="1">IFERROR(__xludf.DUMMYFUNCTION("IF(REGEXMATCH(A16692,""wealth planning""),""Script 1"",""-"")"),"-")</f>
        <v>-</v>
      </c>
      <c r="C16692" s="74">
        <f t="shared" si="130"/>
        <v>0</v>
      </c>
      <c r="D16692" s="74">
        <f t="shared" si="131"/>
        <v>0</v>
      </c>
    </row>
    <row r="16693" spans="1:4">
      <c r="A16693" s="74" t="s">
        <v>9701</v>
      </c>
      <c r="B16693" s="74" t="str">
        <f ca="1">IFERROR(__xludf.DUMMYFUNCTION("IF(REGEXMATCH(A16693,""wealth planning""),""Script 1"",""-"")"),"-")</f>
        <v>-</v>
      </c>
      <c r="C16693" s="74" t="str">
        <f t="shared" si="130"/>
        <v>BAITI SILAHStatus is reachable</v>
      </c>
      <c r="D16693" s="74">
        <f t="shared" si="131"/>
        <v>0</v>
      </c>
    </row>
    <row r="16694" spans="1:4">
      <c r="A16694" s="149">
        <v>45538</v>
      </c>
      <c r="B16694" s="74" t="str">
        <f ca="1">IFERROR(__xludf.DUMMYFUNCTION("IF(REGEXMATCH(A16694,""wealth planning""),""Script 1"",""-"")"),"#VALUE!")</f>
        <v>#VALUE!</v>
      </c>
      <c r="C16694" s="74" t="str">
        <f t="shared" si="130"/>
        <v>BAITI SILAH</v>
      </c>
      <c r="D16694" s="74">
        <f t="shared" si="131"/>
        <v>0</v>
      </c>
    </row>
    <row r="16695" spans="1:4">
      <c r="A16695" s="149">
        <v>45538</v>
      </c>
      <c r="B16695" s="74" t="str">
        <f ca="1">IFERROR(__xludf.DUMMYFUNCTION("IF(REGEXMATCH(A16695,""wealth planning""),""Script 1"",""-"")"),"#VALUE!")</f>
        <v>#VALUE!</v>
      </c>
      <c r="C16695" s="149">
        <f t="shared" si="130"/>
        <v>45538</v>
      </c>
      <c r="D16695" s="74" t="str">
        <f t="shared" si="131"/>
        <v>BAITI SILAHStatus is reachable</v>
      </c>
    </row>
    <row r="16696" spans="1:4">
      <c r="A16696" s="74" t="s">
        <v>9702</v>
      </c>
      <c r="B16696" s="74" t="str">
        <f ca="1">IFERROR(__xludf.DUMMYFUNCTION("IF(REGEXMATCH(A16696,""wealth planning""),""Script 1"",""-"")"),"Script 1")</f>
        <v>Script 1</v>
      </c>
      <c r="C16696" s="149">
        <f t="shared" si="130"/>
        <v>45538</v>
      </c>
      <c r="D16696" s="74" t="str">
        <f t="shared" si="131"/>
        <v>BAITI SILAH</v>
      </c>
    </row>
    <row r="16697" spans="1:4">
      <c r="A16697" s="74"/>
      <c r="B16697" s="74" t="str">
        <f ca="1">IFERROR(__xludf.DUMMYFUNCTION("IF(REGEXMATCH(A16697,""wealth planning""),""Script 1"",""-"")"),"-")</f>
        <v>-</v>
      </c>
      <c r="C16697" s="74" t="str">
        <f t="shared" si="130"/>
        <v>You: Hai assalamualaikum puan Baiti,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697" s="149">
        <f t="shared" si="131"/>
        <v>45538</v>
      </c>
    </row>
    <row r="16698" spans="1:4">
      <c r="B16698" s="74" t="str">
        <f ca="1">IFERROR(__xludf.DUMMYFUNCTION("IF(REGEXMATCH(A16698,""wealth planning""),""Script 1"",""-"")"),"-")</f>
        <v>-</v>
      </c>
      <c r="C16698" s="74">
        <f t="shared" si="130"/>
        <v>0</v>
      </c>
      <c r="D16698" s="149">
        <f t="shared" si="131"/>
        <v>45538</v>
      </c>
    </row>
    <row r="16699" spans="1:4">
      <c r="B16699" s="74" t="str">
        <f ca="1">IFERROR(__xludf.DUMMYFUNCTION("IF(REGEXMATCH(A16699,""wealth planning""),""Script 1"",""-"")"),"-")</f>
        <v>-</v>
      </c>
      <c r="C16699" s="74">
        <f t="shared" si="130"/>
        <v>0</v>
      </c>
      <c r="D16699" s="74" t="str">
        <f t="shared" si="131"/>
        <v>You: Hai assalamualaikum puan Baiti,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700" spans="1:4">
      <c r="A16700" s="74" t="s">
        <v>9704</v>
      </c>
      <c r="B16700" s="74" t="str">
        <f ca="1">IFERROR(__xludf.DUMMYFUNCTION("IF(REGEXMATCH(A16700,""wealth planning""),""Script 1"",""-"")"),"-")</f>
        <v>-</v>
      </c>
      <c r="C16700" s="74">
        <f t="shared" si="130"/>
        <v>0</v>
      </c>
      <c r="D16700" s="74">
        <f t="shared" si="131"/>
        <v>0</v>
      </c>
    </row>
    <row r="16701" spans="1:4">
      <c r="A16701" s="74" t="s">
        <v>9705</v>
      </c>
      <c r="B16701" s="74" t="str">
        <f ca="1">IFERROR(__xludf.DUMMYFUNCTION("IF(REGEXMATCH(A16701,""wealth planning""),""Script 1"",""-"")"),"-")</f>
        <v>-</v>
      </c>
      <c r="C16701" s="74" t="str">
        <f t="shared" si="130"/>
        <v>SITI NURZULAIKHA TAJUDDINStatus is reachable</v>
      </c>
      <c r="D16701" s="74">
        <f t="shared" si="131"/>
        <v>0</v>
      </c>
    </row>
    <row r="16702" spans="1:4">
      <c r="A16702" s="149">
        <v>45538</v>
      </c>
      <c r="B16702" s="74" t="str">
        <f ca="1">IFERROR(__xludf.DUMMYFUNCTION("IF(REGEXMATCH(A16702,""wealth planning""),""Script 1"",""-"")"),"#VALUE!")</f>
        <v>#VALUE!</v>
      </c>
      <c r="C16702" s="74" t="str">
        <f t="shared" si="130"/>
        <v>SITI NURZULAIKHA TAJUDDIN</v>
      </c>
      <c r="D16702" s="74">
        <f t="shared" si="131"/>
        <v>0</v>
      </c>
    </row>
    <row r="16703" spans="1:4">
      <c r="A16703" s="149">
        <v>45538</v>
      </c>
      <c r="B16703" s="74" t="str">
        <f ca="1">IFERROR(__xludf.DUMMYFUNCTION("IF(REGEXMATCH(A16703,""wealth planning""),""Script 1"",""-"")"),"#VALUE!")</f>
        <v>#VALUE!</v>
      </c>
      <c r="C16703" s="149">
        <f t="shared" si="130"/>
        <v>45538</v>
      </c>
      <c r="D16703" s="74" t="str">
        <f t="shared" si="131"/>
        <v>SITI NURZULAIKHA TAJUDDINStatus is reachable</v>
      </c>
    </row>
    <row r="16704" spans="1:4">
      <c r="A16704" s="74" t="s">
        <v>9706</v>
      </c>
      <c r="B16704" s="74" t="str">
        <f ca="1">IFERROR(__xludf.DUMMYFUNCTION("IF(REGEXMATCH(A16704,""wealth planning""),""Script 1"",""-"")"),"Script 1")</f>
        <v>Script 1</v>
      </c>
      <c r="C16704" s="149">
        <f t="shared" si="130"/>
        <v>45538</v>
      </c>
      <c r="D16704" s="74" t="str">
        <f t="shared" si="131"/>
        <v>SITI NURZULAIKHA TAJUDDIN</v>
      </c>
    </row>
    <row r="16705" spans="1:4">
      <c r="A16705" s="74"/>
      <c r="B16705" s="74" t="str">
        <f ca="1">IFERROR(__xludf.DUMMYFUNCTION("IF(REGEXMATCH(A16705,""wealth planning""),""Script 1"",""-"")"),"-")</f>
        <v>-</v>
      </c>
      <c r="C16705" s="74" t="str">
        <f t="shared" si="130"/>
        <v>You: Hai assalamualaikum Nurzulaikha,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705" s="149">
        <f t="shared" si="131"/>
        <v>45538</v>
      </c>
    </row>
    <row r="16706" spans="1:4">
      <c r="B16706" s="74" t="str">
        <f ca="1">IFERROR(__xludf.DUMMYFUNCTION("IF(REGEXMATCH(A16706,""wealth planning""),""Script 1"",""-"")"),"-")</f>
        <v>-</v>
      </c>
      <c r="C16706" s="74">
        <f t="shared" si="130"/>
        <v>0</v>
      </c>
      <c r="D16706" s="149">
        <f t="shared" si="131"/>
        <v>45538</v>
      </c>
    </row>
    <row r="16707" spans="1:4">
      <c r="B16707" s="74" t="str">
        <f ca="1">IFERROR(__xludf.DUMMYFUNCTION("IF(REGEXMATCH(A16707,""wealth planning""),""Script 1"",""-"")"),"-")</f>
        <v>-</v>
      </c>
      <c r="C16707" s="74">
        <f t="shared" si="130"/>
        <v>0</v>
      </c>
      <c r="D16707" s="74" t="str">
        <f t="shared" si="131"/>
        <v>You: Hai assalamualaikum Nurzulaikha,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708" spans="1:4">
      <c r="A16708" s="74" t="s">
        <v>9708</v>
      </c>
      <c r="B16708" s="74" t="str">
        <f ca="1">IFERROR(__xludf.DUMMYFUNCTION("IF(REGEXMATCH(A16708,""wealth planning""),""Script 1"",""-"")"),"-")</f>
        <v>-</v>
      </c>
      <c r="C16708" s="74">
        <f t="shared" si="130"/>
        <v>0</v>
      </c>
      <c r="D16708" s="74">
        <f t="shared" si="131"/>
        <v>0</v>
      </c>
    </row>
    <row r="16709" spans="1:4">
      <c r="A16709" s="74" t="s">
        <v>9709</v>
      </c>
      <c r="B16709" s="74" t="str">
        <f ca="1">IFERROR(__xludf.DUMMYFUNCTION("IF(REGEXMATCH(A16709,""wealth planning""),""Script 1"",""-"")"),"-")</f>
        <v>-</v>
      </c>
      <c r="C16709" s="74" t="str">
        <f t="shared" si="130"/>
        <v>Muhammad Syahmi Adha Mohammad RozaidiStatus is reachable</v>
      </c>
      <c r="D16709" s="74">
        <f t="shared" si="131"/>
        <v>0</v>
      </c>
    </row>
    <row r="16710" spans="1:4">
      <c r="A16710" s="149">
        <v>45538</v>
      </c>
      <c r="B16710" s="74" t="str">
        <f ca="1">IFERROR(__xludf.DUMMYFUNCTION("IF(REGEXMATCH(A16710,""wealth planning""),""Script 1"",""-"")"),"#VALUE!")</f>
        <v>#VALUE!</v>
      </c>
      <c r="C16710" s="74" t="str">
        <f t="shared" si="130"/>
        <v>Muhammad Syahmi Adha Mohammad Rozaidi</v>
      </c>
      <c r="D16710" s="74">
        <f t="shared" si="131"/>
        <v>0</v>
      </c>
    </row>
    <row r="16711" spans="1:4">
      <c r="A16711" s="149">
        <v>45538</v>
      </c>
      <c r="B16711" s="74" t="str">
        <f ca="1">IFERROR(__xludf.DUMMYFUNCTION("IF(REGEXMATCH(A16711,""wealth planning""),""Script 1"",""-"")"),"#VALUE!")</f>
        <v>#VALUE!</v>
      </c>
      <c r="C16711" s="149">
        <f t="shared" si="130"/>
        <v>45538</v>
      </c>
      <c r="D16711" s="74" t="str">
        <f t="shared" si="131"/>
        <v>Muhammad Syahmi Adha Mohammad RozaidiStatus is reachable</v>
      </c>
    </row>
    <row r="16712" spans="1:4">
      <c r="A16712" s="74" t="s">
        <v>7100</v>
      </c>
      <c r="B16712" s="74" t="str">
        <f ca="1">IFERROR(__xludf.DUMMYFUNCTION("IF(REGEXMATCH(A16712,""wealth planning""),""Script 1"",""-"")"),"Script 1")</f>
        <v>Script 1</v>
      </c>
      <c r="C16712" s="149">
        <f t="shared" si="130"/>
        <v>45538</v>
      </c>
      <c r="D16712" s="74" t="str">
        <f t="shared" si="131"/>
        <v>Muhammad Syahmi Adha Mohammad Rozaidi</v>
      </c>
    </row>
    <row r="16713" spans="1:4">
      <c r="A16713" s="74"/>
      <c r="B16713" s="74" t="str">
        <f ca="1">IFERROR(__xludf.DUMMYFUNCTION("IF(REGEXMATCH(A16713,""wealth planning""),""Script 1"",""-"")"),"-")</f>
        <v>-</v>
      </c>
      <c r="C16713" s="74" t="str">
        <f t="shared" si="130"/>
        <v>You: Hai assalamualaikum Syahmi,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713" s="149">
        <f t="shared" si="131"/>
        <v>45538</v>
      </c>
    </row>
    <row r="16714" spans="1:4">
      <c r="B16714" s="74" t="str">
        <f ca="1">IFERROR(__xludf.DUMMYFUNCTION("IF(REGEXMATCH(A16714,""wealth planning""),""Script 1"",""-"")"),"-")</f>
        <v>-</v>
      </c>
      <c r="C16714" s="74">
        <f t="shared" si="130"/>
        <v>0</v>
      </c>
      <c r="D16714" s="149">
        <f t="shared" si="131"/>
        <v>45538</v>
      </c>
    </row>
    <row r="16715" spans="1:4">
      <c r="B16715" s="74" t="str">
        <f ca="1">IFERROR(__xludf.DUMMYFUNCTION("IF(REGEXMATCH(A16715,""wealth planning""),""Script 1"",""-"")"),"-")</f>
        <v>-</v>
      </c>
      <c r="C16715" s="74">
        <f t="shared" si="130"/>
        <v>0</v>
      </c>
      <c r="D16715" s="74" t="str">
        <f t="shared" si="131"/>
        <v>You: Hai assalamualaikum Syahmi,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716" spans="1:4">
      <c r="B16716" s="74" t="str">
        <f ca="1">IFERROR(__xludf.DUMMYFUNCTION("IF(REGEXMATCH(A16716,""wealth planning""),""Script 1"",""-"")"),"-")</f>
        <v>-</v>
      </c>
      <c r="C16716" s="74">
        <f t="shared" si="130"/>
        <v>0</v>
      </c>
      <c r="D16716" s="74">
        <f t="shared" si="131"/>
        <v>0</v>
      </c>
    </row>
    <row r="16717" spans="1:4">
      <c r="A16717" s="74" t="s">
        <v>9712</v>
      </c>
      <c r="B16717" s="74" t="str">
        <f ca="1">IFERROR(__xludf.DUMMYFUNCTION("IF(REGEXMATCH(A16717,""wealth planning""),""Script 1"",""-"")"),"-")</f>
        <v>-</v>
      </c>
      <c r="C16717" s="74">
        <f t="shared" si="130"/>
        <v>0</v>
      </c>
      <c r="D16717" s="74">
        <f t="shared" si="131"/>
        <v>0</v>
      </c>
    </row>
    <row r="16718" spans="1:4">
      <c r="A16718" s="149">
        <v>45538</v>
      </c>
      <c r="B16718" s="74" t="str">
        <f ca="1">IFERROR(__xludf.DUMMYFUNCTION("IF(REGEXMATCH(A16718,""wealth planning""),""Script 1"",""-"")"),"#VALUE!")</f>
        <v>#VALUE!</v>
      </c>
      <c r="C16718" s="74" t="str">
        <f t="shared" si="130"/>
        <v>Nor Farhane</v>
      </c>
      <c r="D16718" s="74">
        <f t="shared" si="131"/>
        <v>0</v>
      </c>
    </row>
    <row r="16719" spans="1:4">
      <c r="A16719" s="149">
        <v>45538</v>
      </c>
      <c r="B16719" s="74" t="str">
        <f ca="1">IFERROR(__xludf.DUMMYFUNCTION("IF(REGEXMATCH(A16719,""wealth planning""),""Script 1"",""-"")"),"#VALUE!")</f>
        <v>#VALUE!</v>
      </c>
      <c r="C16719" s="149">
        <f t="shared" si="130"/>
        <v>45538</v>
      </c>
      <c r="D16719" s="74">
        <f t="shared" si="131"/>
        <v>0</v>
      </c>
    </row>
    <row r="16720" spans="1:4">
      <c r="A16720" s="74" t="s">
        <v>9713</v>
      </c>
      <c r="B16720" s="74" t="str">
        <f ca="1">IFERROR(__xludf.DUMMYFUNCTION("IF(REGEXMATCH(A16720,""wealth planning""),""Script 1"",""-"")"),"Script 1")</f>
        <v>Script 1</v>
      </c>
      <c r="C16720" s="149">
        <f t="shared" si="130"/>
        <v>45538</v>
      </c>
      <c r="D16720" s="74" t="str">
        <f t="shared" si="131"/>
        <v>Nor Farhane</v>
      </c>
    </row>
    <row r="16721" spans="1:4">
      <c r="A16721" s="74"/>
      <c r="B16721" s="74" t="str">
        <f ca="1">IFERROR(__xludf.DUMMYFUNCTION("IF(REGEXMATCH(A16721,""wealth planning""),""Script 1"",""-"")"),"-")</f>
        <v>-</v>
      </c>
      <c r="C16721" s="74" t="str">
        <f t="shared" si="130"/>
        <v>You: Hai assalamualaikum Farhane,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721" s="149">
        <f t="shared" si="131"/>
        <v>45538</v>
      </c>
    </row>
    <row r="16722" spans="1:4">
      <c r="B16722" s="74" t="str">
        <f ca="1">IFERROR(__xludf.DUMMYFUNCTION("IF(REGEXMATCH(A16722,""wealth planning""),""Script 1"",""-"")"),"-")</f>
        <v>-</v>
      </c>
      <c r="C16722" s="74">
        <f t="shared" si="130"/>
        <v>0</v>
      </c>
      <c r="D16722" s="149">
        <f t="shared" si="131"/>
        <v>45538</v>
      </c>
    </row>
    <row r="16723" spans="1:4">
      <c r="B16723" s="74" t="str">
        <f ca="1">IFERROR(__xludf.DUMMYFUNCTION("IF(REGEXMATCH(A16723,""wealth planning""),""Script 1"",""-"")"),"-")</f>
        <v>-</v>
      </c>
      <c r="C16723" s="74">
        <f t="shared" si="130"/>
        <v>0</v>
      </c>
      <c r="D16723" s="74" t="str">
        <f t="shared" si="131"/>
        <v>You: Hai assalamualaikum Farhane,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724" spans="1:4">
      <c r="A16724" s="74" t="s">
        <v>9715</v>
      </c>
      <c r="B16724" s="74" t="str">
        <f ca="1">IFERROR(__xludf.DUMMYFUNCTION("IF(REGEXMATCH(A16724,""wealth planning""),""Script 1"",""-"")"),"-")</f>
        <v>-</v>
      </c>
      <c r="C16724" s="74">
        <f t="shared" si="130"/>
        <v>0</v>
      </c>
      <c r="D16724" s="74">
        <f t="shared" si="131"/>
        <v>0</v>
      </c>
    </row>
    <row r="16725" spans="1:4">
      <c r="A16725" s="74" t="s">
        <v>9716</v>
      </c>
      <c r="B16725" s="74" t="str">
        <f ca="1">IFERROR(__xludf.DUMMYFUNCTION("IF(REGEXMATCH(A16725,""wealth planning""),""Script 1"",""-"")"),"-")</f>
        <v>-</v>
      </c>
      <c r="C16725" s="74" t="str">
        <f t="shared" si="130"/>
        <v>Nadia FauziStatus is reachable</v>
      </c>
      <c r="D16725" s="74">
        <f t="shared" si="131"/>
        <v>0</v>
      </c>
    </row>
    <row r="16726" spans="1:4">
      <c r="A16726" s="149">
        <v>45538</v>
      </c>
      <c r="B16726" s="74" t="str">
        <f ca="1">IFERROR(__xludf.DUMMYFUNCTION("IF(REGEXMATCH(A16726,""wealth planning""),""Script 1"",""-"")"),"#VALUE!")</f>
        <v>#VALUE!</v>
      </c>
      <c r="C16726" s="74" t="str">
        <f t="shared" si="130"/>
        <v>Nadia Fauzi</v>
      </c>
      <c r="D16726" s="74">
        <f t="shared" si="131"/>
        <v>0</v>
      </c>
    </row>
    <row r="16727" spans="1:4">
      <c r="A16727" s="149">
        <v>45538</v>
      </c>
      <c r="B16727" s="74" t="str">
        <f ca="1">IFERROR(__xludf.DUMMYFUNCTION("IF(REGEXMATCH(A16727,""wealth planning""),""Script 1"",""-"")"),"#VALUE!")</f>
        <v>#VALUE!</v>
      </c>
      <c r="C16727" s="149">
        <f t="shared" si="130"/>
        <v>45538</v>
      </c>
      <c r="D16727" s="74" t="str">
        <f t="shared" si="131"/>
        <v>Nadia FauziStatus is reachable</v>
      </c>
    </row>
    <row r="16728" spans="1:4">
      <c r="A16728" s="74" t="s">
        <v>9225</v>
      </c>
      <c r="B16728" s="74" t="str">
        <f ca="1">IFERROR(__xludf.DUMMYFUNCTION("IF(REGEXMATCH(A16728,""wealth planning""),""Script 1"",""-"")"),"Script 1")</f>
        <v>Script 1</v>
      </c>
      <c r="C16728" s="149">
        <f t="shared" si="130"/>
        <v>45538</v>
      </c>
      <c r="D16728" s="74" t="str">
        <f t="shared" si="131"/>
        <v>Nadia Fauzi</v>
      </c>
    </row>
    <row r="16729" spans="1:4">
      <c r="A16729" s="74"/>
      <c r="B16729" s="74" t="str">
        <f ca="1">IFERROR(__xludf.DUMMYFUNCTION("IF(REGEXMATCH(A16729,""wealth planning""),""Script 1"",""-"")"),"-")</f>
        <v>-</v>
      </c>
      <c r="C16729" s="74" t="str">
        <f t="shared" si="130"/>
        <v>You: Hai assalamualaikum Nadia,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729" s="149">
        <f t="shared" si="131"/>
        <v>45538</v>
      </c>
    </row>
    <row r="16730" spans="1:4">
      <c r="B16730" s="74" t="str">
        <f ca="1">IFERROR(__xludf.DUMMYFUNCTION("IF(REGEXMATCH(A16730,""wealth planning""),""Script 1"",""-"")"),"-")</f>
        <v>-</v>
      </c>
      <c r="C16730" s="74">
        <f t="shared" si="130"/>
        <v>0</v>
      </c>
      <c r="D16730" s="149">
        <f t="shared" si="131"/>
        <v>45538</v>
      </c>
    </row>
    <row r="16731" spans="1:4">
      <c r="B16731" s="74" t="str">
        <f ca="1">IFERROR(__xludf.DUMMYFUNCTION("IF(REGEXMATCH(A16731,""wealth planning""),""Script 1"",""-"")"),"-")</f>
        <v>-</v>
      </c>
      <c r="C16731" s="74">
        <f t="shared" si="130"/>
        <v>0</v>
      </c>
      <c r="D16731" s="74" t="str">
        <f t="shared" si="131"/>
        <v>You: Hai assalamualaikum Nadia,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732" spans="1:4">
      <c r="B16732" s="74" t="str">
        <f ca="1">IFERROR(__xludf.DUMMYFUNCTION("IF(REGEXMATCH(A16732,""wealth planning""),""Script 1"",""-"")"),"-")</f>
        <v>-</v>
      </c>
      <c r="C16732" s="74">
        <f t="shared" si="130"/>
        <v>0</v>
      </c>
      <c r="D16732" s="74">
        <f t="shared" si="131"/>
        <v>0</v>
      </c>
    </row>
    <row r="16733" spans="1:4">
      <c r="A16733" s="74" t="s">
        <v>9719</v>
      </c>
      <c r="B16733" s="74" t="str">
        <f ca="1">IFERROR(__xludf.DUMMYFUNCTION("IF(REGEXMATCH(A16733,""wealth planning""),""Script 1"",""-"")"),"-")</f>
        <v>-</v>
      </c>
      <c r="C16733" s="74">
        <f t="shared" si="130"/>
        <v>0</v>
      </c>
      <c r="D16733" s="74">
        <f t="shared" si="131"/>
        <v>0</v>
      </c>
    </row>
    <row r="16734" spans="1:4">
      <c r="A16734" s="149">
        <v>45538</v>
      </c>
      <c r="B16734" s="74" t="str">
        <f ca="1">IFERROR(__xludf.DUMMYFUNCTION("IF(REGEXMATCH(A16734,""wealth planning""),""Script 1"",""-"")"),"#VALUE!")</f>
        <v>#VALUE!</v>
      </c>
      <c r="C16734" s="74" t="str">
        <f t="shared" si="130"/>
        <v>Nurul Damia Binti Senu</v>
      </c>
      <c r="D16734" s="74">
        <f t="shared" si="131"/>
        <v>0</v>
      </c>
    </row>
    <row r="16735" spans="1:4">
      <c r="A16735" s="149">
        <v>45538</v>
      </c>
      <c r="B16735" s="74" t="str">
        <f ca="1">IFERROR(__xludf.DUMMYFUNCTION("IF(REGEXMATCH(A16735,""wealth planning""),""Script 1"",""-"")"),"#VALUE!")</f>
        <v>#VALUE!</v>
      </c>
      <c r="C16735" s="149">
        <f t="shared" si="130"/>
        <v>45538</v>
      </c>
      <c r="D16735" s="74">
        <f t="shared" si="131"/>
        <v>0</v>
      </c>
    </row>
    <row r="16736" spans="1:4">
      <c r="A16736" s="74" t="s">
        <v>9720</v>
      </c>
      <c r="B16736" s="74" t="str">
        <f ca="1">IFERROR(__xludf.DUMMYFUNCTION("IF(REGEXMATCH(A16736,""wealth planning""),""Script 1"",""-"")"),"Script 1")</f>
        <v>Script 1</v>
      </c>
      <c r="C16736" s="149">
        <f t="shared" si="130"/>
        <v>45538</v>
      </c>
      <c r="D16736" s="74" t="str">
        <f t="shared" si="131"/>
        <v>Nurul Damia Binti Senu</v>
      </c>
    </row>
    <row r="16737" spans="1:4">
      <c r="A16737" s="74"/>
      <c r="B16737" s="74" t="str">
        <f ca="1">IFERROR(__xludf.DUMMYFUNCTION("IF(REGEXMATCH(A16737,""wealth planning""),""Script 1"",""-"")"),"-")</f>
        <v>-</v>
      </c>
      <c r="C16737" s="74" t="str">
        <f t="shared" si="130"/>
        <v>You: Hai assalamualaikum Nurul Damia,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737" s="149">
        <f t="shared" si="131"/>
        <v>45538</v>
      </c>
    </row>
    <row r="16738" spans="1:4">
      <c r="B16738" s="74" t="str">
        <f ca="1">IFERROR(__xludf.DUMMYFUNCTION("IF(REGEXMATCH(A16738,""wealth planning""),""Script 1"",""-"")"),"-")</f>
        <v>-</v>
      </c>
      <c r="C16738" s="74">
        <f t="shared" si="130"/>
        <v>0</v>
      </c>
      <c r="D16738" s="149">
        <f t="shared" si="131"/>
        <v>45538</v>
      </c>
    </row>
    <row r="16739" spans="1:4">
      <c r="B16739" s="74" t="str">
        <f ca="1">IFERROR(__xludf.DUMMYFUNCTION("IF(REGEXMATCH(A16739,""wealth planning""),""Script 1"",""-"")"),"-")</f>
        <v>-</v>
      </c>
      <c r="C16739" s="74">
        <f t="shared" si="130"/>
        <v>0</v>
      </c>
      <c r="D16739" s="74" t="str">
        <f t="shared" si="131"/>
        <v>You: Hai assalamualaikum Nurul Damia,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740" spans="1:4">
      <c r="B16740" s="74" t="str">
        <f ca="1">IFERROR(__xludf.DUMMYFUNCTION("IF(REGEXMATCH(A16740,""wealth planning""),""Script 1"",""-"")"),"-")</f>
        <v>-</v>
      </c>
      <c r="C16740" s="74">
        <f t="shared" si="130"/>
        <v>0</v>
      </c>
      <c r="D16740" s="74">
        <f t="shared" si="131"/>
        <v>0</v>
      </c>
    </row>
    <row r="16741" spans="1:4">
      <c r="A16741" s="74" t="s">
        <v>9723</v>
      </c>
      <c r="B16741" s="74" t="str">
        <f ca="1">IFERROR(__xludf.DUMMYFUNCTION("IF(REGEXMATCH(A16741,""wealth planning""),""Script 1"",""-"")"),"-")</f>
        <v>-</v>
      </c>
      <c r="C16741" s="74">
        <f t="shared" si="130"/>
        <v>0</v>
      </c>
      <c r="D16741" s="74">
        <f t="shared" si="131"/>
        <v>0</v>
      </c>
    </row>
    <row r="16742" spans="1:4">
      <c r="A16742" s="149">
        <v>45538</v>
      </c>
      <c r="B16742" s="74" t="str">
        <f ca="1">IFERROR(__xludf.DUMMYFUNCTION("IF(REGEXMATCH(A16742,""wealth planning""),""Script 1"",""-"")"),"#VALUE!")</f>
        <v>#VALUE!</v>
      </c>
      <c r="C16742" s="74" t="str">
        <f t="shared" si="130"/>
        <v>Zulfah Sahari</v>
      </c>
      <c r="D16742" s="74">
        <f t="shared" si="131"/>
        <v>0</v>
      </c>
    </row>
    <row r="16743" spans="1:4">
      <c r="A16743" s="149">
        <v>45538</v>
      </c>
      <c r="B16743" s="74" t="str">
        <f ca="1">IFERROR(__xludf.DUMMYFUNCTION("IF(REGEXMATCH(A16743,""wealth planning""),""Script 1"",""-"")"),"#VALUE!")</f>
        <v>#VALUE!</v>
      </c>
      <c r="C16743" s="149">
        <f t="shared" si="130"/>
        <v>45538</v>
      </c>
      <c r="D16743" s="74">
        <f t="shared" si="131"/>
        <v>0</v>
      </c>
    </row>
    <row r="16744" spans="1:4">
      <c r="A16744" s="74" t="s">
        <v>9724</v>
      </c>
      <c r="B16744" s="74" t="str">
        <f ca="1">IFERROR(__xludf.DUMMYFUNCTION("IF(REGEXMATCH(A16744,""wealth planning""),""Script 1"",""-"")"),"Script 1")</f>
        <v>Script 1</v>
      </c>
      <c r="C16744" s="149">
        <f t="shared" si="130"/>
        <v>45538</v>
      </c>
      <c r="D16744" s="74" t="str">
        <f t="shared" si="131"/>
        <v>Zulfah Sahari</v>
      </c>
    </row>
    <row r="16745" spans="1:4">
      <c r="A16745" s="74"/>
      <c r="B16745" s="74" t="str">
        <f ca="1">IFERROR(__xludf.DUMMYFUNCTION("IF(REGEXMATCH(A16745,""wealth planning""),""Script 1"",""-"")"),"-")</f>
        <v>-</v>
      </c>
      <c r="C16745" s="74" t="str">
        <f t="shared" si="130"/>
        <v>You: Hai assalamualaikum Zulfah,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745" s="149">
        <f t="shared" si="131"/>
        <v>45538</v>
      </c>
    </row>
    <row r="16746" spans="1:4">
      <c r="B16746" s="74" t="str">
        <f ca="1">IFERROR(__xludf.DUMMYFUNCTION("IF(REGEXMATCH(A16746,""wealth planning""),""Script 1"",""-"")"),"-")</f>
        <v>-</v>
      </c>
      <c r="C16746" s="74">
        <f t="shared" si="130"/>
        <v>0</v>
      </c>
      <c r="D16746" s="149">
        <f t="shared" si="131"/>
        <v>45538</v>
      </c>
    </row>
    <row r="16747" spans="1:4">
      <c r="B16747" s="74" t="str">
        <f ca="1">IFERROR(__xludf.DUMMYFUNCTION("IF(REGEXMATCH(A16747,""wealth planning""),""Script 1"",""-"")"),"-")</f>
        <v>-</v>
      </c>
      <c r="C16747" s="74">
        <f t="shared" si="130"/>
        <v>0</v>
      </c>
      <c r="D16747" s="74" t="str">
        <f t="shared" si="131"/>
        <v>You: Hai assalamualaikum Zulfah,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748" spans="1:4">
      <c r="B16748" s="74" t="str">
        <f ca="1">IFERROR(__xludf.DUMMYFUNCTION("IF(REGEXMATCH(A16748,""wealth planning""),""Script 1"",""-"")"),"-")</f>
        <v>-</v>
      </c>
      <c r="C16748" s="74">
        <f t="shared" si="130"/>
        <v>0</v>
      </c>
      <c r="D16748" s="74">
        <f t="shared" si="131"/>
        <v>0</v>
      </c>
    </row>
    <row r="16749" spans="1:4">
      <c r="A16749" s="74" t="s">
        <v>9727</v>
      </c>
      <c r="B16749" s="74" t="str">
        <f ca="1">IFERROR(__xludf.DUMMYFUNCTION("IF(REGEXMATCH(A16749,""wealth planning""),""Script 1"",""-"")"),"-")</f>
        <v>-</v>
      </c>
      <c r="C16749" s="74">
        <f t="shared" si="130"/>
        <v>0</v>
      </c>
      <c r="D16749" s="74">
        <f t="shared" si="131"/>
        <v>0</v>
      </c>
    </row>
    <row r="16750" spans="1:4">
      <c r="A16750" s="149">
        <v>45538</v>
      </c>
      <c r="B16750" s="74" t="str">
        <f ca="1">IFERROR(__xludf.DUMMYFUNCTION("IF(REGEXMATCH(A16750,""wealth planning""),""Script 1"",""-"")"),"#VALUE!")</f>
        <v>#VALUE!</v>
      </c>
      <c r="C16750" s="74" t="str">
        <f t="shared" si="130"/>
        <v>Ummairah Zakaria</v>
      </c>
      <c r="D16750" s="74">
        <f t="shared" si="131"/>
        <v>0</v>
      </c>
    </row>
    <row r="16751" spans="1:4">
      <c r="A16751" s="149">
        <v>45538</v>
      </c>
      <c r="B16751" s="74" t="str">
        <f ca="1">IFERROR(__xludf.DUMMYFUNCTION("IF(REGEXMATCH(A16751,""wealth planning""),""Script 1"",""-"")"),"#VALUE!")</f>
        <v>#VALUE!</v>
      </c>
      <c r="C16751" s="149">
        <f t="shared" si="130"/>
        <v>45538</v>
      </c>
      <c r="D16751" s="74">
        <f t="shared" si="131"/>
        <v>0</v>
      </c>
    </row>
    <row r="16752" spans="1:4">
      <c r="A16752" s="74" t="s">
        <v>9728</v>
      </c>
      <c r="B16752" s="74" t="str">
        <f ca="1">IFERROR(__xludf.DUMMYFUNCTION("IF(REGEXMATCH(A16752,""wealth planning""),""Script 1"",""-"")"),"Script 1")</f>
        <v>Script 1</v>
      </c>
      <c r="C16752" s="149">
        <f t="shared" si="130"/>
        <v>45538</v>
      </c>
      <c r="D16752" s="74" t="str">
        <f t="shared" si="131"/>
        <v>Ummairah Zakaria</v>
      </c>
    </row>
    <row r="16753" spans="1:4">
      <c r="A16753" s="74"/>
      <c r="B16753" s="74" t="str">
        <f ca="1">IFERROR(__xludf.DUMMYFUNCTION("IF(REGEXMATCH(A16753,""wealth planning""),""Script 1"",""-"")"),"-")</f>
        <v>-</v>
      </c>
      <c r="C16753" s="74" t="str">
        <f t="shared" si="130"/>
        <v>You: Hai assalamualaikum Ummairah,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753" s="149">
        <f t="shared" si="131"/>
        <v>45538</v>
      </c>
    </row>
    <row r="16754" spans="1:4">
      <c r="B16754" s="74" t="str">
        <f ca="1">IFERROR(__xludf.DUMMYFUNCTION("IF(REGEXMATCH(A16754,""wealth planning""),""Script 1"",""-"")"),"-")</f>
        <v>-</v>
      </c>
      <c r="C16754" s="74">
        <f t="shared" si="130"/>
        <v>0</v>
      </c>
      <c r="D16754" s="149">
        <f t="shared" si="131"/>
        <v>45538</v>
      </c>
    </row>
    <row r="16755" spans="1:4">
      <c r="B16755" s="74" t="str">
        <f ca="1">IFERROR(__xludf.DUMMYFUNCTION("IF(REGEXMATCH(A16755,""wealth planning""),""Script 1"",""-"")"),"-")</f>
        <v>-</v>
      </c>
      <c r="C16755" s="74">
        <f t="shared" si="130"/>
        <v>0</v>
      </c>
      <c r="D16755" s="74" t="str">
        <f t="shared" si="131"/>
        <v>You: Hai assalamualaikum Ummairah,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756" spans="1:4">
      <c r="A16756" s="74" t="s">
        <v>9730</v>
      </c>
      <c r="B16756" s="74" t="str">
        <f ca="1">IFERROR(__xludf.DUMMYFUNCTION("IF(REGEXMATCH(A16756,""wealth planning""),""Script 1"",""-"")"),"-")</f>
        <v>-</v>
      </c>
      <c r="C16756" s="74">
        <f t="shared" si="130"/>
        <v>0</v>
      </c>
      <c r="D16756" s="74">
        <f t="shared" si="131"/>
        <v>0</v>
      </c>
    </row>
    <row r="16757" spans="1:4">
      <c r="A16757" s="74" t="s">
        <v>9731</v>
      </c>
      <c r="B16757" s="74" t="str">
        <f ca="1">IFERROR(__xludf.DUMMYFUNCTION("IF(REGEXMATCH(A16757,""wealth planning""),""Script 1"",""-"")"),"-")</f>
        <v>-</v>
      </c>
      <c r="C16757" s="74" t="str">
        <f t="shared" si="130"/>
        <v>nur fathia mutalibStatus is reachable</v>
      </c>
      <c r="D16757" s="74">
        <f t="shared" si="131"/>
        <v>0</v>
      </c>
    </row>
    <row r="16758" spans="1:4">
      <c r="A16758" s="149">
        <v>45538</v>
      </c>
      <c r="B16758" s="74" t="str">
        <f ca="1">IFERROR(__xludf.DUMMYFUNCTION("IF(REGEXMATCH(A16758,""wealth planning""),""Script 1"",""-"")"),"#VALUE!")</f>
        <v>#VALUE!</v>
      </c>
      <c r="C16758" s="74" t="str">
        <f t="shared" si="130"/>
        <v>nur fathia mutalib</v>
      </c>
      <c r="D16758" s="74">
        <f t="shared" si="131"/>
        <v>0</v>
      </c>
    </row>
    <row r="16759" spans="1:4">
      <c r="A16759" s="149">
        <v>45538</v>
      </c>
      <c r="B16759" s="74" t="str">
        <f ca="1">IFERROR(__xludf.DUMMYFUNCTION("IF(REGEXMATCH(A16759,""wealth planning""),""Script 1"",""-"")"),"#VALUE!")</f>
        <v>#VALUE!</v>
      </c>
      <c r="C16759" s="149">
        <f t="shared" si="130"/>
        <v>45538</v>
      </c>
      <c r="D16759" s="74" t="str">
        <f t="shared" si="131"/>
        <v>nur fathia mutalibStatus is reachable</v>
      </c>
    </row>
    <row r="16760" spans="1:4">
      <c r="A16760" s="74" t="s">
        <v>9732</v>
      </c>
      <c r="B16760" s="74" t="str">
        <f ca="1">IFERROR(__xludf.DUMMYFUNCTION("IF(REGEXMATCH(A16760,""wealth planning""),""Script 1"",""-"")"),"Script 1")</f>
        <v>Script 1</v>
      </c>
      <c r="C16760" s="149">
        <f t="shared" si="130"/>
        <v>45538</v>
      </c>
      <c r="D16760" s="74" t="str">
        <f t="shared" si="131"/>
        <v>nur fathia mutalib</v>
      </c>
    </row>
    <row r="16761" spans="1:4">
      <c r="A16761" s="74"/>
      <c r="B16761" s="74" t="str">
        <f ca="1">IFERROR(__xludf.DUMMYFUNCTION("IF(REGEXMATCH(A16761,""wealth planning""),""Script 1"",""-"")"),"-")</f>
        <v>-</v>
      </c>
      <c r="C16761" s="74" t="str">
        <f t="shared" si="130"/>
        <v>You: Hai assalamualaikum Fathia,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761" s="149">
        <f t="shared" si="131"/>
        <v>45538</v>
      </c>
    </row>
    <row r="16762" spans="1:4">
      <c r="B16762" s="74" t="str">
        <f ca="1">IFERROR(__xludf.DUMMYFUNCTION("IF(REGEXMATCH(A16762,""wealth planning""),""Script 1"",""-"")"),"-")</f>
        <v>-</v>
      </c>
      <c r="C16762" s="74">
        <f t="shared" si="130"/>
        <v>0</v>
      </c>
      <c r="D16762" s="149">
        <f t="shared" si="131"/>
        <v>45538</v>
      </c>
    </row>
    <row r="16763" spans="1:4">
      <c r="B16763" s="74" t="str">
        <f ca="1">IFERROR(__xludf.DUMMYFUNCTION("IF(REGEXMATCH(A16763,""wealth planning""),""Script 1"",""-"")"),"-")</f>
        <v>-</v>
      </c>
      <c r="C16763" s="74">
        <f t="shared" si="130"/>
        <v>0</v>
      </c>
      <c r="D16763" s="74" t="str">
        <f t="shared" si="131"/>
        <v>You: Hai assalamualaikum Fathia,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764" spans="1:4">
      <c r="B16764" s="74" t="str">
        <f ca="1">IFERROR(__xludf.DUMMYFUNCTION("IF(REGEXMATCH(A16764,""wealth planning""),""Script 1"",""-"")"),"-")</f>
        <v>-</v>
      </c>
      <c r="C16764" s="74">
        <f t="shared" si="130"/>
        <v>0</v>
      </c>
      <c r="D16764" s="74">
        <f t="shared" si="131"/>
        <v>0</v>
      </c>
    </row>
    <row r="16765" spans="1:4">
      <c r="A16765" s="74" t="s">
        <v>9735</v>
      </c>
      <c r="B16765" s="74" t="str">
        <f ca="1">IFERROR(__xludf.DUMMYFUNCTION("IF(REGEXMATCH(A16765,""wealth planning""),""Script 1"",""-"")"),"-")</f>
        <v>-</v>
      </c>
      <c r="C16765" s="74">
        <f t="shared" si="130"/>
        <v>0</v>
      </c>
      <c r="D16765" s="74">
        <f t="shared" si="131"/>
        <v>0</v>
      </c>
    </row>
    <row r="16766" spans="1:4">
      <c r="A16766" s="149">
        <v>45538</v>
      </c>
      <c r="B16766" s="74" t="str">
        <f ca="1">IFERROR(__xludf.DUMMYFUNCTION("IF(REGEXMATCH(A16766,""wealth planning""),""Script 1"",""-"")"),"#VALUE!")</f>
        <v>#VALUE!</v>
      </c>
      <c r="C16766" s="74" t="str">
        <f t="shared" si="130"/>
        <v>Wafiy Muiz</v>
      </c>
      <c r="D16766" s="74">
        <f t="shared" si="131"/>
        <v>0</v>
      </c>
    </row>
    <row r="16767" spans="1:4">
      <c r="A16767" s="149">
        <v>45538</v>
      </c>
      <c r="B16767" s="74" t="str">
        <f ca="1">IFERROR(__xludf.DUMMYFUNCTION("IF(REGEXMATCH(A16767,""wealth planning""),""Script 1"",""-"")"),"#VALUE!")</f>
        <v>#VALUE!</v>
      </c>
      <c r="C16767" s="149">
        <f t="shared" si="130"/>
        <v>45538</v>
      </c>
      <c r="D16767" s="74">
        <f t="shared" si="131"/>
        <v>0</v>
      </c>
    </row>
    <row r="16768" spans="1:4">
      <c r="A16768" s="74" t="s">
        <v>9736</v>
      </c>
      <c r="B16768" s="74" t="str">
        <f ca="1">IFERROR(__xludf.DUMMYFUNCTION("IF(REGEXMATCH(A16768,""wealth planning""),""Script 1"",""-"")"),"Script 1")</f>
        <v>Script 1</v>
      </c>
      <c r="C16768" s="149">
        <f t="shared" si="130"/>
        <v>45538</v>
      </c>
      <c r="D16768" s="74" t="str">
        <f t="shared" si="131"/>
        <v>Wafiy Muiz</v>
      </c>
    </row>
    <row r="16769" spans="1:4">
      <c r="A16769" s="74"/>
      <c r="B16769" s="74" t="str">
        <f ca="1">IFERROR(__xludf.DUMMYFUNCTION("IF(REGEXMATCH(A16769,""wealth planning""),""Script 1"",""-"")"),"-")</f>
        <v>-</v>
      </c>
      <c r="C16769" s="74" t="str">
        <f t="shared" si="130"/>
        <v>You: Hai assalamualaikum Wafiy,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769" s="149">
        <f t="shared" si="131"/>
        <v>45538</v>
      </c>
    </row>
    <row r="16770" spans="1:4">
      <c r="B16770" s="74" t="str">
        <f ca="1">IFERROR(__xludf.DUMMYFUNCTION("IF(REGEXMATCH(A16770,""wealth planning""),""Script 1"",""-"")"),"-")</f>
        <v>-</v>
      </c>
      <c r="C16770" s="74">
        <f t="shared" si="130"/>
        <v>0</v>
      </c>
      <c r="D16770" s="149">
        <f t="shared" si="131"/>
        <v>45538</v>
      </c>
    </row>
    <row r="16771" spans="1:4">
      <c r="B16771" s="74" t="str">
        <f ca="1">IFERROR(__xludf.DUMMYFUNCTION("IF(REGEXMATCH(A16771,""wealth planning""),""Script 1"",""-"")"),"-")</f>
        <v>-</v>
      </c>
      <c r="C16771" s="74">
        <f t="shared" si="130"/>
        <v>0</v>
      </c>
      <c r="D16771" s="74" t="str">
        <f t="shared" si="131"/>
        <v>You: Hai assalamualaikum Wafiy,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772" spans="1:4">
      <c r="A16772" s="74" t="s">
        <v>9738</v>
      </c>
      <c r="B16772" s="74" t="str">
        <f ca="1">IFERROR(__xludf.DUMMYFUNCTION("IF(REGEXMATCH(A16772,""wealth planning""),""Script 1"",""-"")"),"-")</f>
        <v>-</v>
      </c>
      <c r="C16772" s="74">
        <f t="shared" si="130"/>
        <v>0</v>
      </c>
      <c r="D16772" s="74">
        <f t="shared" si="131"/>
        <v>0</v>
      </c>
    </row>
    <row r="16773" spans="1:4">
      <c r="A16773" s="74" t="s">
        <v>9738</v>
      </c>
      <c r="B16773" s="74" t="str">
        <f ca="1">IFERROR(__xludf.DUMMYFUNCTION("IF(REGEXMATCH(A16773,""wealth planning""),""Script 1"",""-"")"),"-")</f>
        <v>-</v>
      </c>
      <c r="C16773" s="74" t="str">
        <f t="shared" si="130"/>
        <v>Farehah Othman</v>
      </c>
      <c r="D16773" s="74">
        <f t="shared" si="131"/>
        <v>0</v>
      </c>
    </row>
    <row r="16774" spans="1:4">
      <c r="A16774" s="149">
        <v>45538</v>
      </c>
      <c r="B16774" s="74" t="str">
        <f ca="1">IFERROR(__xludf.DUMMYFUNCTION("IF(REGEXMATCH(A16774,""wealth planning""),""Script 1"",""-"")"),"#VALUE!")</f>
        <v>#VALUE!</v>
      </c>
      <c r="C16774" s="74" t="str">
        <f t="shared" si="130"/>
        <v>Farehah Othman</v>
      </c>
      <c r="D16774" s="74">
        <f t="shared" si="131"/>
        <v>0</v>
      </c>
    </row>
    <row r="16775" spans="1:4">
      <c r="A16775" s="149">
        <v>45538</v>
      </c>
      <c r="B16775" s="74" t="str">
        <f ca="1">IFERROR(__xludf.DUMMYFUNCTION("IF(REGEXMATCH(A16775,""wealth planning""),""Script 1"",""-"")"),"#VALUE!")</f>
        <v>#VALUE!</v>
      </c>
      <c r="C16775" s="149">
        <f t="shared" si="130"/>
        <v>45538</v>
      </c>
      <c r="D16775" s="74" t="str">
        <f t="shared" si="131"/>
        <v>Farehah Othman</v>
      </c>
    </row>
    <row r="16776" spans="1:4">
      <c r="A16776" s="74" t="s">
        <v>9739</v>
      </c>
      <c r="B16776" s="74" t="str">
        <f ca="1">IFERROR(__xludf.DUMMYFUNCTION("IF(REGEXMATCH(A16776,""wealth planning""),""Script 1"",""-"")"),"Script 1")</f>
        <v>Script 1</v>
      </c>
      <c r="C16776" s="149">
        <f t="shared" si="130"/>
        <v>45538</v>
      </c>
      <c r="D16776" s="74" t="str">
        <f t="shared" si="131"/>
        <v>Farehah Othman</v>
      </c>
    </row>
    <row r="16777" spans="1:4">
      <c r="A16777" s="74"/>
      <c r="B16777" s="74" t="str">
        <f ca="1">IFERROR(__xludf.DUMMYFUNCTION("IF(REGEXMATCH(A16777,""wealth planning""),""Script 1"",""-"")"),"-")</f>
        <v>-</v>
      </c>
      <c r="C16777" s="74" t="str">
        <f t="shared" si="130"/>
        <v>You: Hai assalamualaikum Farehah,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777" s="149">
        <f t="shared" si="131"/>
        <v>45538</v>
      </c>
    </row>
    <row r="16778" spans="1:4">
      <c r="B16778" s="74" t="str">
        <f ca="1">IFERROR(__xludf.DUMMYFUNCTION("IF(REGEXMATCH(A16778,""wealth planning""),""Script 1"",""-"")"),"-")</f>
        <v>-</v>
      </c>
      <c r="C16778" s="74">
        <f t="shared" si="130"/>
        <v>0</v>
      </c>
      <c r="D16778" s="149">
        <f t="shared" si="131"/>
        <v>45538</v>
      </c>
    </row>
    <row r="16779" spans="1:4">
      <c r="B16779" s="74" t="str">
        <f ca="1">IFERROR(__xludf.DUMMYFUNCTION("IF(REGEXMATCH(A16779,""wealth planning""),""Script 1"",""-"")"),"-")</f>
        <v>-</v>
      </c>
      <c r="C16779" s="74">
        <f t="shared" si="130"/>
        <v>0</v>
      </c>
      <c r="D16779" s="74" t="str">
        <f t="shared" si="131"/>
        <v>You: Hai assalamualaikum Farehah,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780" spans="1:4">
      <c r="B16780" s="74" t="str">
        <f ca="1">IFERROR(__xludf.DUMMYFUNCTION("IF(REGEXMATCH(A16780,""wealth planning""),""Script 1"",""-"")"),"-")</f>
        <v>-</v>
      </c>
      <c r="C16780" s="74">
        <f t="shared" si="130"/>
        <v>0</v>
      </c>
      <c r="D16780" s="74">
        <f t="shared" si="131"/>
        <v>0</v>
      </c>
    </row>
    <row r="16781" spans="1:4">
      <c r="A16781" s="74" t="s">
        <v>9742</v>
      </c>
      <c r="B16781" s="74" t="str">
        <f ca="1">IFERROR(__xludf.DUMMYFUNCTION("IF(REGEXMATCH(A16781,""wealth planning""),""Script 1"",""-"")"),"-")</f>
        <v>-</v>
      </c>
      <c r="C16781" s="74">
        <f t="shared" si="130"/>
        <v>0</v>
      </c>
      <c r="D16781" s="74">
        <f t="shared" si="131"/>
        <v>0</v>
      </c>
    </row>
    <row r="16782" spans="1:4">
      <c r="A16782" s="149">
        <v>45538</v>
      </c>
      <c r="B16782" s="74" t="str">
        <f ca="1">IFERROR(__xludf.DUMMYFUNCTION("IF(REGEXMATCH(A16782,""wealth planning""),""Script 1"",""-"")"),"#VALUE!")</f>
        <v>#VALUE!</v>
      </c>
      <c r="C16782" s="74" t="str">
        <f t="shared" si="130"/>
        <v>Nur Fariza</v>
      </c>
      <c r="D16782" s="74">
        <f t="shared" si="131"/>
        <v>0</v>
      </c>
    </row>
    <row r="16783" spans="1:4">
      <c r="A16783" s="149">
        <v>45538</v>
      </c>
      <c r="B16783" s="74" t="str">
        <f ca="1">IFERROR(__xludf.DUMMYFUNCTION("IF(REGEXMATCH(A16783,""wealth planning""),""Script 1"",""-"")"),"#VALUE!")</f>
        <v>#VALUE!</v>
      </c>
      <c r="C16783" s="149">
        <f t="shared" si="130"/>
        <v>45538</v>
      </c>
      <c r="D16783" s="74">
        <f t="shared" si="131"/>
        <v>0</v>
      </c>
    </row>
    <row r="16784" spans="1:4">
      <c r="A16784" s="74" t="s">
        <v>9743</v>
      </c>
      <c r="B16784" s="74" t="str">
        <f ca="1">IFERROR(__xludf.DUMMYFUNCTION("IF(REGEXMATCH(A16784,""wealth planning""),""Script 1"",""-"")"),"Script 1")</f>
        <v>Script 1</v>
      </c>
      <c r="C16784" s="149">
        <f t="shared" si="130"/>
        <v>45538</v>
      </c>
      <c r="D16784" s="74" t="str">
        <f t="shared" si="131"/>
        <v>Nur Fariza</v>
      </c>
    </row>
    <row r="16785" spans="1:4">
      <c r="A16785" s="74"/>
      <c r="B16785" s="74" t="str">
        <f ca="1">IFERROR(__xludf.DUMMYFUNCTION("IF(REGEXMATCH(A16785,""wealth planning""),""Script 1"",""-"")"),"-")</f>
        <v>-</v>
      </c>
      <c r="C16785" s="74" t="str">
        <f t="shared" si="130"/>
        <v>You: Hai assalamualaikum Fariza,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785" s="149">
        <f t="shared" si="131"/>
        <v>45538</v>
      </c>
    </row>
    <row r="16786" spans="1:4">
      <c r="B16786" s="74" t="str">
        <f ca="1">IFERROR(__xludf.DUMMYFUNCTION("IF(REGEXMATCH(A16786,""wealth planning""),""Script 1"",""-"")"),"-")</f>
        <v>-</v>
      </c>
      <c r="C16786" s="74">
        <f t="shared" si="130"/>
        <v>0</v>
      </c>
      <c r="D16786" s="149">
        <f t="shared" si="131"/>
        <v>45538</v>
      </c>
    </row>
    <row r="16787" spans="1:4">
      <c r="B16787" s="74" t="str">
        <f ca="1">IFERROR(__xludf.DUMMYFUNCTION("IF(REGEXMATCH(A16787,""wealth planning""),""Script 1"",""-"")"),"-")</f>
        <v>-</v>
      </c>
      <c r="C16787" s="74">
        <f t="shared" si="130"/>
        <v>0</v>
      </c>
      <c r="D16787" s="74" t="str">
        <f t="shared" si="131"/>
        <v>You: Hai assalamualaikum Fariza,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788" spans="1:4">
      <c r="B16788" s="74" t="str">
        <f ca="1">IFERROR(__xludf.DUMMYFUNCTION("IF(REGEXMATCH(A16788,""wealth planning""),""Script 1"",""-"")"),"-")</f>
        <v>-</v>
      </c>
      <c r="C16788" s="74">
        <f t="shared" si="130"/>
        <v>0</v>
      </c>
      <c r="D16788" s="74">
        <f t="shared" si="131"/>
        <v>0</v>
      </c>
    </row>
    <row r="16789" spans="1:4">
      <c r="A16789" s="74" t="s">
        <v>9746</v>
      </c>
      <c r="B16789" s="74" t="str">
        <f ca="1">IFERROR(__xludf.DUMMYFUNCTION("IF(REGEXMATCH(A16789,""wealth planning""),""Script 1"",""-"")"),"-")</f>
        <v>-</v>
      </c>
      <c r="C16789" s="74">
        <f t="shared" si="130"/>
        <v>0</v>
      </c>
      <c r="D16789" s="74">
        <f t="shared" si="131"/>
        <v>0</v>
      </c>
    </row>
    <row r="16790" spans="1:4">
      <c r="A16790" s="149">
        <v>45538</v>
      </c>
      <c r="B16790" s="74" t="str">
        <f ca="1">IFERROR(__xludf.DUMMYFUNCTION("IF(REGEXMATCH(A16790,""wealth planning""),""Script 1"",""-"")"),"#VALUE!")</f>
        <v>#VALUE!</v>
      </c>
      <c r="C16790" s="74" t="str">
        <f t="shared" si="130"/>
        <v>Amir Aizat Ahmad</v>
      </c>
      <c r="D16790" s="74">
        <f t="shared" si="131"/>
        <v>0</v>
      </c>
    </row>
    <row r="16791" spans="1:4">
      <c r="A16791" s="149">
        <v>45538</v>
      </c>
      <c r="B16791" s="74" t="str">
        <f ca="1">IFERROR(__xludf.DUMMYFUNCTION("IF(REGEXMATCH(A16791,""wealth planning""),""Script 1"",""-"")"),"#VALUE!")</f>
        <v>#VALUE!</v>
      </c>
      <c r="C16791" s="149">
        <f t="shared" si="130"/>
        <v>45538</v>
      </c>
      <c r="D16791" s="74">
        <f t="shared" si="131"/>
        <v>0</v>
      </c>
    </row>
    <row r="16792" spans="1:4">
      <c r="A16792" s="74" t="s">
        <v>3597</v>
      </c>
      <c r="B16792" s="74" t="str">
        <f ca="1">IFERROR(__xludf.DUMMYFUNCTION("IF(REGEXMATCH(A16792,""wealth planning""),""Script 1"",""-"")"),"Script 1")</f>
        <v>Script 1</v>
      </c>
      <c r="C16792" s="149">
        <f t="shared" si="130"/>
        <v>45538</v>
      </c>
      <c r="D16792" s="74" t="str">
        <f t="shared" si="131"/>
        <v>Amir Aizat Ahmad</v>
      </c>
    </row>
    <row r="16793" spans="1:4">
      <c r="A16793" s="74"/>
      <c r="B16793" s="74" t="str">
        <f ca="1">IFERROR(__xludf.DUMMYFUNCTION("IF(REGEXMATCH(A16793,""wealth planning""),""Script 1"",""-"")"),"-")</f>
        <v>-</v>
      </c>
      <c r="C16793" s="74" t="str">
        <f t="shared" si="130"/>
        <v>You: Hai assalamualaikum Amir,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793" s="149">
        <f t="shared" si="131"/>
        <v>45538</v>
      </c>
    </row>
    <row r="16794" spans="1:4">
      <c r="B16794" s="74" t="str">
        <f ca="1">IFERROR(__xludf.DUMMYFUNCTION("IF(REGEXMATCH(A16794,""wealth planning""),""Script 1"",""-"")"),"-")</f>
        <v>-</v>
      </c>
      <c r="C16794" s="74">
        <f t="shared" si="130"/>
        <v>0</v>
      </c>
      <c r="D16794" s="149">
        <f t="shared" si="131"/>
        <v>45538</v>
      </c>
    </row>
    <row r="16795" spans="1:4">
      <c r="B16795" s="74" t="str">
        <f ca="1">IFERROR(__xludf.DUMMYFUNCTION("IF(REGEXMATCH(A16795,""wealth planning""),""Script 1"",""-"")"),"-")</f>
        <v>-</v>
      </c>
      <c r="C16795" s="74">
        <f t="shared" si="130"/>
        <v>0</v>
      </c>
      <c r="D16795" s="74" t="str">
        <f t="shared" si="131"/>
        <v>You: Hai assalamualaikum Amir,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796" spans="1:4">
      <c r="B16796" s="74" t="str">
        <f ca="1">IFERROR(__xludf.DUMMYFUNCTION("IF(REGEXMATCH(A16796,""wealth planning""),""Script 1"",""-"")"),"-")</f>
        <v>-</v>
      </c>
      <c r="C16796" s="74">
        <f t="shared" si="130"/>
        <v>0</v>
      </c>
      <c r="D16796" s="74">
        <f t="shared" si="131"/>
        <v>0</v>
      </c>
    </row>
    <row r="16797" spans="1:4">
      <c r="A16797" s="74" t="s">
        <v>9749</v>
      </c>
      <c r="B16797" s="74" t="str">
        <f ca="1">IFERROR(__xludf.DUMMYFUNCTION("IF(REGEXMATCH(A16797,""wealth planning""),""Script 1"",""-"")"),"-")</f>
        <v>-</v>
      </c>
      <c r="C16797" s="74">
        <f t="shared" si="130"/>
        <v>0</v>
      </c>
      <c r="D16797" s="74">
        <f t="shared" si="131"/>
        <v>0</v>
      </c>
    </row>
    <row r="16798" spans="1:4">
      <c r="A16798" s="149">
        <v>45538</v>
      </c>
      <c r="B16798" s="74" t="str">
        <f ca="1">IFERROR(__xludf.DUMMYFUNCTION("IF(REGEXMATCH(A16798,""wealth planning""),""Script 1"",""-"")"),"#VALUE!")</f>
        <v>#VALUE!</v>
      </c>
      <c r="C16798" s="74" t="str">
        <f t="shared" si="130"/>
        <v>Muhammad Naufal</v>
      </c>
      <c r="D16798" s="74">
        <f t="shared" si="131"/>
        <v>0</v>
      </c>
    </row>
    <row r="16799" spans="1:4">
      <c r="A16799" s="149">
        <v>45538</v>
      </c>
      <c r="B16799" s="74" t="str">
        <f ca="1">IFERROR(__xludf.DUMMYFUNCTION("IF(REGEXMATCH(A16799,""wealth planning""),""Script 1"",""-"")"),"#VALUE!")</f>
        <v>#VALUE!</v>
      </c>
      <c r="C16799" s="149">
        <f t="shared" si="130"/>
        <v>45538</v>
      </c>
      <c r="D16799" s="74">
        <f t="shared" si="131"/>
        <v>0</v>
      </c>
    </row>
    <row r="16800" spans="1:4">
      <c r="A16800" s="74" t="s">
        <v>9750</v>
      </c>
      <c r="B16800" s="74" t="str">
        <f ca="1">IFERROR(__xludf.DUMMYFUNCTION("IF(REGEXMATCH(A16800,""wealth planning""),""Script 1"",""-"")"),"Script 1")</f>
        <v>Script 1</v>
      </c>
      <c r="C16800" s="149">
        <f t="shared" si="130"/>
        <v>45538</v>
      </c>
      <c r="D16800" s="74" t="str">
        <f t="shared" si="131"/>
        <v>Muhammad Naufal</v>
      </c>
    </row>
    <row r="16801" spans="1:4">
      <c r="A16801" s="74"/>
      <c r="B16801" s="74" t="str">
        <f ca="1">IFERROR(__xludf.DUMMYFUNCTION("IF(REGEXMATCH(A16801,""wealth planning""),""Script 1"",""-"")"),"-")</f>
        <v>-</v>
      </c>
      <c r="C16801" s="74" t="str">
        <f t="shared" si="130"/>
        <v>You: Hai assalamualaikum Naufal,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801" s="149">
        <f t="shared" si="131"/>
        <v>45538</v>
      </c>
    </row>
    <row r="16802" spans="1:4">
      <c r="B16802" s="74" t="str">
        <f ca="1">IFERROR(__xludf.DUMMYFUNCTION("IF(REGEXMATCH(A16802,""wealth planning""),""Script 1"",""-"")"),"-")</f>
        <v>-</v>
      </c>
      <c r="C16802" s="74">
        <f t="shared" si="130"/>
        <v>0</v>
      </c>
      <c r="D16802" s="149">
        <f t="shared" si="131"/>
        <v>45538</v>
      </c>
    </row>
    <row r="16803" spans="1:4">
      <c r="B16803" s="74" t="str">
        <f ca="1">IFERROR(__xludf.DUMMYFUNCTION("IF(REGEXMATCH(A16803,""wealth planning""),""Script 1"",""-"")"),"-")</f>
        <v>-</v>
      </c>
      <c r="C16803" s="74">
        <f t="shared" si="130"/>
        <v>0</v>
      </c>
      <c r="D16803" s="74" t="str">
        <f t="shared" si="131"/>
        <v>You: Hai assalamualaikum Naufal,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804" spans="1:4">
      <c r="A16804" s="74" t="s">
        <v>9752</v>
      </c>
      <c r="B16804" s="74" t="str">
        <f ca="1">IFERROR(__xludf.DUMMYFUNCTION("IF(REGEXMATCH(A16804,""wealth planning""),""Script 1"",""-"")"),"-")</f>
        <v>-</v>
      </c>
      <c r="C16804" s="74">
        <f t="shared" si="130"/>
        <v>0</v>
      </c>
      <c r="D16804" s="74">
        <f t="shared" si="131"/>
        <v>0</v>
      </c>
    </row>
    <row r="16805" spans="1:4">
      <c r="A16805" s="74" t="s">
        <v>9753</v>
      </c>
      <c r="B16805" s="74" t="str">
        <f ca="1">IFERROR(__xludf.DUMMYFUNCTION("IF(REGEXMATCH(A16805,""wealth planning""),""Script 1"",""-"")"),"-")</f>
        <v>-</v>
      </c>
      <c r="C16805" s="74" t="str">
        <f t="shared" si="130"/>
        <v>Syahmi KhairudinStatus is reachable</v>
      </c>
      <c r="D16805" s="74">
        <f t="shared" si="131"/>
        <v>0</v>
      </c>
    </row>
    <row r="16806" spans="1:4">
      <c r="A16806" s="149">
        <v>45538</v>
      </c>
      <c r="B16806" s="74" t="str">
        <f ca="1">IFERROR(__xludf.DUMMYFUNCTION("IF(REGEXMATCH(A16806,""wealth planning""),""Script 1"",""-"")"),"#VALUE!")</f>
        <v>#VALUE!</v>
      </c>
      <c r="C16806" s="74" t="str">
        <f t="shared" si="130"/>
        <v>Syahmi Khairudin</v>
      </c>
      <c r="D16806" s="74">
        <f t="shared" si="131"/>
        <v>0</v>
      </c>
    </row>
    <row r="16807" spans="1:4">
      <c r="A16807" s="149">
        <v>45538</v>
      </c>
      <c r="B16807" s="74" t="str">
        <f ca="1">IFERROR(__xludf.DUMMYFUNCTION("IF(REGEXMATCH(A16807,""wealth planning""),""Script 1"",""-"")"),"#VALUE!")</f>
        <v>#VALUE!</v>
      </c>
      <c r="C16807" s="149">
        <f t="shared" si="130"/>
        <v>45538</v>
      </c>
      <c r="D16807" s="74" t="str">
        <f t="shared" si="131"/>
        <v>Syahmi KhairudinStatus is reachable</v>
      </c>
    </row>
    <row r="16808" spans="1:4">
      <c r="A16808" s="74" t="s">
        <v>7100</v>
      </c>
      <c r="B16808" s="74" t="str">
        <f ca="1">IFERROR(__xludf.DUMMYFUNCTION("IF(REGEXMATCH(A16808,""wealth planning""),""Script 1"",""-"")"),"Script 1")</f>
        <v>Script 1</v>
      </c>
      <c r="C16808" s="149">
        <f t="shared" si="130"/>
        <v>45538</v>
      </c>
      <c r="D16808" s="74" t="str">
        <f t="shared" si="131"/>
        <v>Syahmi Khairudin</v>
      </c>
    </row>
    <row r="16809" spans="1:4">
      <c r="A16809" s="74"/>
      <c r="B16809" s="74" t="str">
        <f ca="1">IFERROR(__xludf.DUMMYFUNCTION("IF(REGEXMATCH(A16809,""wealth planning""),""Script 1"",""-"")"),"-")</f>
        <v>-</v>
      </c>
      <c r="C16809" s="74" t="str">
        <f t="shared" si="130"/>
        <v>You: Hai assalamualaikum Syahmi,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809" s="149">
        <f t="shared" si="131"/>
        <v>45538</v>
      </c>
    </row>
    <row r="16810" spans="1:4">
      <c r="B16810" s="74" t="str">
        <f ca="1">IFERROR(__xludf.DUMMYFUNCTION("IF(REGEXMATCH(A16810,""wealth planning""),""Script 1"",""-"")"),"-")</f>
        <v>-</v>
      </c>
      <c r="C16810" s="74">
        <f t="shared" si="130"/>
        <v>0</v>
      </c>
      <c r="D16810" s="149">
        <f t="shared" si="131"/>
        <v>45538</v>
      </c>
    </row>
    <row r="16811" spans="1:4">
      <c r="B16811" s="74" t="str">
        <f ca="1">IFERROR(__xludf.DUMMYFUNCTION("IF(REGEXMATCH(A16811,""wealth planning""),""Script 1"",""-"")"),"-")</f>
        <v>-</v>
      </c>
      <c r="C16811" s="74">
        <f t="shared" si="130"/>
        <v>0</v>
      </c>
      <c r="D16811" s="74" t="str">
        <f t="shared" si="131"/>
        <v>You: Hai assalamualaikum Syahmi,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812" spans="1:4">
      <c r="B16812" s="74" t="str">
        <f ca="1">IFERROR(__xludf.DUMMYFUNCTION("IF(REGEXMATCH(A16812,""wealth planning""),""Script 1"",""-"")"),"-")</f>
        <v>-</v>
      </c>
      <c r="C16812" s="74">
        <f t="shared" si="130"/>
        <v>0</v>
      </c>
      <c r="D16812" s="74">
        <f t="shared" si="131"/>
        <v>0</v>
      </c>
    </row>
    <row r="16813" spans="1:4">
      <c r="A16813" s="74" t="s">
        <v>9756</v>
      </c>
      <c r="B16813" s="74" t="str">
        <f ca="1">IFERROR(__xludf.DUMMYFUNCTION("IF(REGEXMATCH(A16813,""wealth planning""),""Script 1"",""-"")"),"-")</f>
        <v>-</v>
      </c>
      <c r="C16813" s="74">
        <f t="shared" si="130"/>
        <v>0</v>
      </c>
      <c r="D16813" s="74">
        <f t="shared" si="131"/>
        <v>0</v>
      </c>
    </row>
    <row r="16814" spans="1:4">
      <c r="A16814" s="149">
        <v>45538</v>
      </c>
      <c r="B16814" s="74" t="str">
        <f ca="1">IFERROR(__xludf.DUMMYFUNCTION("IF(REGEXMATCH(A16814,""wealth planning""),""Script 1"",""-"")"),"#VALUE!")</f>
        <v>#VALUE!</v>
      </c>
      <c r="C16814" s="74" t="str">
        <f t="shared" si="130"/>
        <v>Amisha Azman</v>
      </c>
      <c r="D16814" s="74">
        <f t="shared" si="131"/>
        <v>0</v>
      </c>
    </row>
    <row r="16815" spans="1:4">
      <c r="A16815" s="149">
        <v>45538</v>
      </c>
      <c r="B16815" s="74" t="str">
        <f ca="1">IFERROR(__xludf.DUMMYFUNCTION("IF(REGEXMATCH(A16815,""wealth planning""),""Script 1"",""-"")"),"#VALUE!")</f>
        <v>#VALUE!</v>
      </c>
      <c r="C16815" s="149">
        <f t="shared" si="130"/>
        <v>45538</v>
      </c>
      <c r="D16815" s="74">
        <f t="shared" si="131"/>
        <v>0</v>
      </c>
    </row>
    <row r="16816" spans="1:4">
      <c r="A16816" s="74" t="s">
        <v>9757</v>
      </c>
      <c r="B16816" s="74" t="str">
        <f ca="1">IFERROR(__xludf.DUMMYFUNCTION("IF(REGEXMATCH(A16816,""wealth planning""),""Script 1"",""-"")"),"Script 1")</f>
        <v>Script 1</v>
      </c>
      <c r="C16816" s="149">
        <f t="shared" si="130"/>
        <v>45538</v>
      </c>
      <c r="D16816" s="74" t="str">
        <f t="shared" si="131"/>
        <v>Amisha Azman</v>
      </c>
    </row>
    <row r="16817" spans="1:4">
      <c r="A16817" s="74"/>
      <c r="B16817" s="74" t="str">
        <f ca="1">IFERROR(__xludf.DUMMYFUNCTION("IF(REGEXMATCH(A16817,""wealth planning""),""Script 1"",""-"")"),"-")</f>
        <v>-</v>
      </c>
      <c r="C16817" s="74" t="str">
        <f t="shared" si="130"/>
        <v>You: Hai assalamualaikum Amisha,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817" s="149">
        <f t="shared" si="131"/>
        <v>45538</v>
      </c>
    </row>
    <row r="16818" spans="1:4">
      <c r="B16818" s="74" t="str">
        <f ca="1">IFERROR(__xludf.DUMMYFUNCTION("IF(REGEXMATCH(A16818,""wealth planning""),""Script 1"",""-"")"),"-")</f>
        <v>-</v>
      </c>
      <c r="C16818" s="74">
        <f t="shared" si="130"/>
        <v>0</v>
      </c>
      <c r="D16818" s="149">
        <f t="shared" si="131"/>
        <v>45538</v>
      </c>
    </row>
    <row r="16819" spans="1:4">
      <c r="B16819" s="74" t="str">
        <f ca="1">IFERROR(__xludf.DUMMYFUNCTION("IF(REGEXMATCH(A16819,""wealth planning""),""Script 1"",""-"")"),"-")</f>
        <v>-</v>
      </c>
      <c r="C16819" s="74">
        <f t="shared" si="130"/>
        <v>0</v>
      </c>
      <c r="D16819" s="74" t="str">
        <f t="shared" si="131"/>
        <v>You: Hai assalamualaikum Amisha,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820" spans="1:4">
      <c r="A16820" s="74" t="s">
        <v>9759</v>
      </c>
      <c r="B16820" s="74" t="str">
        <f ca="1">IFERROR(__xludf.DUMMYFUNCTION("IF(REGEXMATCH(A16820,""wealth planning""),""Script 1"",""-"")"),"-")</f>
        <v>-</v>
      </c>
      <c r="C16820" s="74">
        <f t="shared" si="130"/>
        <v>0</v>
      </c>
      <c r="D16820" s="74">
        <f t="shared" si="131"/>
        <v>0</v>
      </c>
    </row>
    <row r="16821" spans="1:4">
      <c r="A16821" s="74" t="s">
        <v>9760</v>
      </c>
      <c r="B16821" s="74" t="str">
        <f ca="1">IFERROR(__xludf.DUMMYFUNCTION("IF(REGEXMATCH(A16821,""wealth planning""),""Script 1"",""-"")"),"-")</f>
        <v>-</v>
      </c>
      <c r="C16821" s="74" t="str">
        <f t="shared" si="130"/>
        <v>Arisya Ahmad ZainiStatus is online</v>
      </c>
      <c r="D16821" s="74">
        <f t="shared" si="131"/>
        <v>0</v>
      </c>
    </row>
    <row r="16822" spans="1:4">
      <c r="A16822" s="149">
        <v>45538</v>
      </c>
      <c r="B16822" s="74" t="str">
        <f ca="1">IFERROR(__xludf.DUMMYFUNCTION("IF(REGEXMATCH(A16822,""wealth planning""),""Script 1"",""-"")"),"#VALUE!")</f>
        <v>#VALUE!</v>
      </c>
      <c r="C16822" s="74" t="str">
        <f t="shared" si="130"/>
        <v>Arisya Ahmad Zaini</v>
      </c>
      <c r="D16822" s="74">
        <f t="shared" si="131"/>
        <v>0</v>
      </c>
    </row>
    <row r="16823" spans="1:4">
      <c r="A16823" s="149">
        <v>45538</v>
      </c>
      <c r="B16823" s="74" t="str">
        <f ca="1">IFERROR(__xludf.DUMMYFUNCTION("IF(REGEXMATCH(A16823,""wealth planning""),""Script 1"",""-"")"),"#VALUE!")</f>
        <v>#VALUE!</v>
      </c>
      <c r="C16823" s="149">
        <f t="shared" si="130"/>
        <v>45538</v>
      </c>
      <c r="D16823" s="74" t="str">
        <f t="shared" si="131"/>
        <v>Arisya Ahmad ZainiStatus is online</v>
      </c>
    </row>
    <row r="16824" spans="1:4">
      <c r="A16824" s="74" t="s">
        <v>4421</v>
      </c>
      <c r="B16824" s="74" t="str">
        <f ca="1">IFERROR(__xludf.DUMMYFUNCTION("IF(REGEXMATCH(A16824,""wealth planning""),""Script 1"",""-"")"),"Script 1")</f>
        <v>Script 1</v>
      </c>
      <c r="C16824" s="149">
        <f t="shared" si="130"/>
        <v>45538</v>
      </c>
      <c r="D16824" s="74" t="str">
        <f t="shared" si="131"/>
        <v>Arisya Ahmad Zaini</v>
      </c>
    </row>
    <row r="16825" spans="1:4">
      <c r="A16825" s="74"/>
      <c r="B16825" s="74" t="str">
        <f ca="1">IFERROR(__xludf.DUMMYFUNCTION("IF(REGEXMATCH(A16825,""wealth planning""),""Script 1"",""-"")"),"-")</f>
        <v>-</v>
      </c>
      <c r="C16825" s="74" t="str">
        <f t="shared" si="130"/>
        <v>You: Hai assalamualaikum Arisya,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825" s="149">
        <f t="shared" si="131"/>
        <v>45538</v>
      </c>
    </row>
    <row r="16826" spans="1:4">
      <c r="B16826" s="74" t="str">
        <f ca="1">IFERROR(__xludf.DUMMYFUNCTION("IF(REGEXMATCH(A16826,""wealth planning""),""Script 1"",""-"")"),"-")</f>
        <v>-</v>
      </c>
      <c r="C16826" s="74">
        <f t="shared" si="130"/>
        <v>0</v>
      </c>
      <c r="D16826" s="149">
        <f t="shared" si="131"/>
        <v>45538</v>
      </c>
    </row>
    <row r="16827" spans="1:4">
      <c r="B16827" s="74" t="str">
        <f ca="1">IFERROR(__xludf.DUMMYFUNCTION("IF(REGEXMATCH(A16827,""wealth planning""),""Script 1"",""-"")"),"-")</f>
        <v>-</v>
      </c>
      <c r="C16827" s="74">
        <f t="shared" si="130"/>
        <v>0</v>
      </c>
      <c r="D16827" s="74" t="str">
        <f t="shared" si="131"/>
        <v>You: Hai assalamualaikum Arisya,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828" spans="1:4">
      <c r="A16828" s="74" t="s">
        <v>9762</v>
      </c>
      <c r="B16828" s="74" t="str">
        <f ca="1">IFERROR(__xludf.DUMMYFUNCTION("IF(REGEXMATCH(A16828,""wealth planning""),""Script 1"",""-"")"),"-")</f>
        <v>-</v>
      </c>
      <c r="C16828" s="74">
        <f t="shared" si="130"/>
        <v>0</v>
      </c>
      <c r="D16828" s="74">
        <f t="shared" si="131"/>
        <v>0</v>
      </c>
    </row>
    <row r="16829" spans="1:4">
      <c r="A16829" s="74" t="s">
        <v>9763</v>
      </c>
      <c r="B16829" s="74" t="str">
        <f ca="1">IFERROR(__xludf.DUMMYFUNCTION("IF(REGEXMATCH(A16829,""wealth planning""),""Script 1"",""-"")"),"-")</f>
        <v>-</v>
      </c>
      <c r="C16829" s="74" t="str">
        <f t="shared" si="130"/>
        <v>Nik IrfanStatus is reachable</v>
      </c>
      <c r="D16829" s="74">
        <f t="shared" si="131"/>
        <v>0</v>
      </c>
    </row>
    <row r="16830" spans="1:4">
      <c r="A16830" s="149">
        <v>45538</v>
      </c>
      <c r="B16830" s="74" t="str">
        <f ca="1">IFERROR(__xludf.DUMMYFUNCTION("IF(REGEXMATCH(A16830,""wealth planning""),""Script 1"",""-"")"),"#VALUE!")</f>
        <v>#VALUE!</v>
      </c>
      <c r="C16830" s="74" t="str">
        <f t="shared" si="130"/>
        <v>Nik Irfan</v>
      </c>
      <c r="D16830" s="74">
        <f t="shared" si="131"/>
        <v>0</v>
      </c>
    </row>
    <row r="16831" spans="1:4">
      <c r="A16831" s="149">
        <v>45538</v>
      </c>
      <c r="B16831" s="74" t="str">
        <f ca="1">IFERROR(__xludf.DUMMYFUNCTION("IF(REGEXMATCH(A16831,""wealth planning""),""Script 1"",""-"")"),"#VALUE!")</f>
        <v>#VALUE!</v>
      </c>
      <c r="C16831" s="149">
        <f t="shared" si="130"/>
        <v>45538</v>
      </c>
      <c r="D16831" s="74" t="str">
        <f t="shared" si="131"/>
        <v>Nik IrfanStatus is reachable</v>
      </c>
    </row>
    <row r="16832" spans="1:4">
      <c r="A16832" s="74" t="s">
        <v>9764</v>
      </c>
      <c r="B16832" s="74" t="str">
        <f ca="1">IFERROR(__xludf.DUMMYFUNCTION("IF(REGEXMATCH(A16832,""wealth planning""),""Script 1"",""-"")"),"Script 1")</f>
        <v>Script 1</v>
      </c>
      <c r="C16832" s="149">
        <f t="shared" si="130"/>
        <v>45538</v>
      </c>
      <c r="D16832" s="74" t="str">
        <f t="shared" si="131"/>
        <v>Nik Irfan</v>
      </c>
    </row>
    <row r="16833" spans="1:4">
      <c r="A16833" s="74"/>
      <c r="B16833" s="74" t="str">
        <f ca="1">IFERROR(__xludf.DUMMYFUNCTION("IF(REGEXMATCH(A16833,""wealth planning""),""Script 1"",""-"")"),"-")</f>
        <v>-</v>
      </c>
      <c r="C16833" s="74" t="str">
        <f t="shared" si="130"/>
        <v>You: Hai assalamualaikum Nik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833" s="149">
        <f t="shared" si="131"/>
        <v>45538</v>
      </c>
    </row>
    <row r="16834" spans="1:4">
      <c r="B16834" s="74" t="str">
        <f ca="1">IFERROR(__xludf.DUMMYFUNCTION("IF(REGEXMATCH(A16834,""wealth planning""),""Script 1"",""-"")"),"-")</f>
        <v>-</v>
      </c>
      <c r="C16834" s="74">
        <f t="shared" ref="C16834:C17088" si="132">A16833</f>
        <v>0</v>
      </c>
      <c r="D16834" s="149">
        <f t="shared" ref="D16834:D17088" si="133">A16831</f>
        <v>45538</v>
      </c>
    </row>
    <row r="16835" spans="1:4">
      <c r="B16835" s="74" t="str">
        <f ca="1">IFERROR(__xludf.DUMMYFUNCTION("IF(REGEXMATCH(A16835,""wealth planning""),""Script 1"",""-"")"),"-")</f>
        <v>-</v>
      </c>
      <c r="C16835" s="74">
        <f t="shared" si="132"/>
        <v>0</v>
      </c>
      <c r="D16835" s="74" t="str">
        <f t="shared" si="133"/>
        <v>You: Hai assalamualaikum Nik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836" spans="1:4">
      <c r="A16836" s="74" t="s">
        <v>9766</v>
      </c>
      <c r="B16836" s="74" t="str">
        <f ca="1">IFERROR(__xludf.DUMMYFUNCTION("IF(REGEXMATCH(A16836,""wealth planning""),""Script 1"",""-"")"),"-")</f>
        <v>-</v>
      </c>
      <c r="C16836" s="74">
        <f t="shared" si="132"/>
        <v>0</v>
      </c>
      <c r="D16836" s="74">
        <f t="shared" si="133"/>
        <v>0</v>
      </c>
    </row>
    <row r="16837" spans="1:4">
      <c r="A16837" s="74" t="s">
        <v>9766</v>
      </c>
      <c r="B16837" s="74" t="str">
        <f ca="1">IFERROR(__xludf.DUMMYFUNCTION("IF(REGEXMATCH(A16837,""wealth planning""),""Script 1"",""-"")"),"-")</f>
        <v>-</v>
      </c>
      <c r="C16837" s="74" t="str">
        <f t="shared" si="132"/>
        <v>Ardini Athirah Jamaluddin</v>
      </c>
      <c r="D16837" s="74">
        <f t="shared" si="133"/>
        <v>0</v>
      </c>
    </row>
    <row r="16838" spans="1:4">
      <c r="A16838" s="149">
        <v>45538</v>
      </c>
      <c r="B16838" s="74" t="str">
        <f ca="1">IFERROR(__xludf.DUMMYFUNCTION("IF(REGEXMATCH(A16838,""wealth planning""),""Script 1"",""-"")"),"#VALUE!")</f>
        <v>#VALUE!</v>
      </c>
      <c r="C16838" s="74" t="str">
        <f t="shared" si="132"/>
        <v>Ardini Athirah Jamaluddin</v>
      </c>
      <c r="D16838" s="74">
        <f t="shared" si="133"/>
        <v>0</v>
      </c>
    </row>
    <row r="16839" spans="1:4">
      <c r="A16839" s="149">
        <v>45538</v>
      </c>
      <c r="B16839" s="74" t="str">
        <f ca="1">IFERROR(__xludf.DUMMYFUNCTION("IF(REGEXMATCH(A16839,""wealth planning""),""Script 1"",""-"")"),"#VALUE!")</f>
        <v>#VALUE!</v>
      </c>
      <c r="C16839" s="149">
        <f t="shared" si="132"/>
        <v>45538</v>
      </c>
      <c r="D16839" s="74" t="str">
        <f t="shared" si="133"/>
        <v>Ardini Athirah Jamaluddin</v>
      </c>
    </row>
    <row r="16840" spans="1:4">
      <c r="A16840" s="74" t="s">
        <v>7626</v>
      </c>
      <c r="B16840" s="74" t="str">
        <f ca="1">IFERROR(__xludf.DUMMYFUNCTION("IF(REGEXMATCH(A16840,""wealth planning""),""Script 1"",""-"")"),"Script 1")</f>
        <v>Script 1</v>
      </c>
      <c r="C16840" s="149">
        <f t="shared" si="132"/>
        <v>45538</v>
      </c>
      <c r="D16840" s="74" t="str">
        <f t="shared" si="133"/>
        <v>Ardini Athirah Jamaluddin</v>
      </c>
    </row>
    <row r="16841" spans="1:4">
      <c r="A16841" s="74"/>
      <c r="B16841" s="74" t="str">
        <f ca="1">IFERROR(__xludf.DUMMYFUNCTION("IF(REGEXMATCH(A16841,""wealth planning""),""Script 1"",""-"")"),"-")</f>
        <v>-</v>
      </c>
      <c r="C16841" s="74" t="str">
        <f t="shared" si="132"/>
        <v>You: Hai assalamualaikum Ardini,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841" s="149">
        <f t="shared" si="133"/>
        <v>45538</v>
      </c>
    </row>
    <row r="16842" spans="1:4">
      <c r="B16842" s="74" t="str">
        <f ca="1">IFERROR(__xludf.DUMMYFUNCTION("IF(REGEXMATCH(A16842,""wealth planning""),""Script 1"",""-"")"),"-")</f>
        <v>-</v>
      </c>
      <c r="C16842" s="74">
        <f t="shared" si="132"/>
        <v>0</v>
      </c>
      <c r="D16842" s="149">
        <f t="shared" si="133"/>
        <v>45538</v>
      </c>
    </row>
    <row r="16843" spans="1:4">
      <c r="B16843" s="74" t="str">
        <f ca="1">IFERROR(__xludf.DUMMYFUNCTION("IF(REGEXMATCH(A16843,""wealth planning""),""Script 1"",""-"")"),"-")</f>
        <v>-</v>
      </c>
      <c r="C16843" s="74">
        <f t="shared" si="132"/>
        <v>0</v>
      </c>
      <c r="D16843" s="74" t="str">
        <f t="shared" si="133"/>
        <v>You: Hai assalamualaikum Ardini,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844" spans="1:4">
      <c r="B16844" s="74" t="str">
        <f ca="1">IFERROR(__xludf.DUMMYFUNCTION("IF(REGEXMATCH(A16844,""wealth planning""),""Script 1"",""-"")"),"-")</f>
        <v>-</v>
      </c>
      <c r="C16844" s="74">
        <f t="shared" si="132"/>
        <v>0</v>
      </c>
      <c r="D16844" s="74">
        <f t="shared" si="133"/>
        <v>0</v>
      </c>
    </row>
    <row r="16845" spans="1:4">
      <c r="A16845" s="74" t="s">
        <v>9769</v>
      </c>
      <c r="B16845" s="74" t="str">
        <f ca="1">IFERROR(__xludf.DUMMYFUNCTION("IF(REGEXMATCH(A16845,""wealth planning""),""Script 1"",""-"")"),"-")</f>
        <v>-</v>
      </c>
      <c r="C16845" s="74">
        <f t="shared" si="132"/>
        <v>0</v>
      </c>
      <c r="D16845" s="74">
        <f t="shared" si="133"/>
        <v>0</v>
      </c>
    </row>
    <row r="16846" spans="1:4">
      <c r="A16846" s="149">
        <v>45538</v>
      </c>
      <c r="B16846" s="74" t="str">
        <f ca="1">IFERROR(__xludf.DUMMYFUNCTION("IF(REGEXMATCH(A16846,""wealth planning""),""Script 1"",""-"")"),"#VALUE!")</f>
        <v>#VALUE!</v>
      </c>
      <c r="C16846" s="74" t="str">
        <f t="shared" si="132"/>
        <v>Nur Fariz Aqashah Mohd Fadzli</v>
      </c>
      <c r="D16846" s="74">
        <f t="shared" si="133"/>
        <v>0</v>
      </c>
    </row>
    <row r="16847" spans="1:4">
      <c r="A16847" s="149">
        <v>45538</v>
      </c>
      <c r="B16847" s="74" t="str">
        <f ca="1">IFERROR(__xludf.DUMMYFUNCTION("IF(REGEXMATCH(A16847,""wealth planning""),""Script 1"",""-"")"),"#VALUE!")</f>
        <v>#VALUE!</v>
      </c>
      <c r="C16847" s="149">
        <f t="shared" si="132"/>
        <v>45538</v>
      </c>
      <c r="D16847" s="74">
        <f t="shared" si="133"/>
        <v>0</v>
      </c>
    </row>
    <row r="16848" spans="1:4">
      <c r="A16848" s="74" t="s">
        <v>9770</v>
      </c>
      <c r="B16848" s="74" t="str">
        <f ca="1">IFERROR(__xludf.DUMMYFUNCTION("IF(REGEXMATCH(A16848,""wealth planning""),""Script 1"",""-"")"),"Script 1")</f>
        <v>Script 1</v>
      </c>
      <c r="C16848" s="149">
        <f t="shared" si="132"/>
        <v>45538</v>
      </c>
      <c r="D16848" s="74" t="str">
        <f t="shared" si="133"/>
        <v>Nur Fariz Aqashah Mohd Fadzli</v>
      </c>
    </row>
    <row r="16849" spans="1:4">
      <c r="A16849" s="74"/>
      <c r="B16849" s="74" t="str">
        <f ca="1">IFERROR(__xludf.DUMMYFUNCTION("IF(REGEXMATCH(A16849,""wealth planning""),""Script 1"",""-"")"),"-")</f>
        <v>-</v>
      </c>
      <c r="C16849" s="74" t="str">
        <f t="shared" si="132"/>
        <v>You: Hai assalamualaikum Fariz,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849" s="149">
        <f t="shared" si="133"/>
        <v>45538</v>
      </c>
    </row>
    <row r="16850" spans="1:4">
      <c r="B16850" s="74" t="str">
        <f ca="1">IFERROR(__xludf.DUMMYFUNCTION("IF(REGEXMATCH(A16850,""wealth planning""),""Script 1"",""-"")"),"-")</f>
        <v>-</v>
      </c>
      <c r="C16850" s="74">
        <f t="shared" si="132"/>
        <v>0</v>
      </c>
      <c r="D16850" s="149">
        <f t="shared" si="133"/>
        <v>45538</v>
      </c>
    </row>
    <row r="16851" spans="1:4">
      <c r="B16851" s="74" t="str">
        <f ca="1">IFERROR(__xludf.DUMMYFUNCTION("IF(REGEXMATCH(A16851,""wealth planning""),""Script 1"",""-"")"),"-")</f>
        <v>-</v>
      </c>
      <c r="C16851" s="74">
        <f t="shared" si="132"/>
        <v>0</v>
      </c>
      <c r="D16851" s="74" t="str">
        <f t="shared" si="133"/>
        <v>You: Hai assalamualaikum Fariz,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852" spans="1:4">
      <c r="A16852" s="74" t="s">
        <v>9772</v>
      </c>
      <c r="B16852" s="74" t="str">
        <f ca="1">IFERROR(__xludf.DUMMYFUNCTION("IF(REGEXMATCH(A16852,""wealth planning""),""Script 1"",""-"")"),"-")</f>
        <v>-</v>
      </c>
      <c r="C16852" s="74">
        <f t="shared" si="132"/>
        <v>0</v>
      </c>
      <c r="D16852" s="74">
        <f t="shared" si="133"/>
        <v>0</v>
      </c>
    </row>
    <row r="16853" spans="1:4">
      <c r="A16853" s="74" t="s">
        <v>9773</v>
      </c>
      <c r="B16853" s="74" t="str">
        <f ca="1">IFERROR(__xludf.DUMMYFUNCTION("IF(REGEXMATCH(A16853,""wealth planning""),""Script 1"",""-"")"),"-")</f>
        <v>-</v>
      </c>
      <c r="C16853" s="74" t="str">
        <f t="shared" si="132"/>
        <v>Ir. Ts. Dr. Muhammad Hanif RamleeStatus is reachable</v>
      </c>
      <c r="D16853" s="74">
        <f t="shared" si="133"/>
        <v>0</v>
      </c>
    </row>
    <row r="16854" spans="1:4">
      <c r="A16854" s="149">
        <v>45538</v>
      </c>
      <c r="B16854" s="74" t="str">
        <f ca="1">IFERROR(__xludf.DUMMYFUNCTION("IF(REGEXMATCH(A16854,""wealth planning""),""Script 1"",""-"")"),"#VALUE!")</f>
        <v>#VALUE!</v>
      </c>
      <c r="C16854" s="74" t="str">
        <f t="shared" si="132"/>
        <v>Ir. Ts. Dr. Muhammad Hanif Ramlee</v>
      </c>
      <c r="D16854" s="74">
        <f t="shared" si="133"/>
        <v>0</v>
      </c>
    </row>
    <row r="16855" spans="1:4">
      <c r="A16855" s="149">
        <v>45538</v>
      </c>
      <c r="B16855" s="74" t="str">
        <f ca="1">IFERROR(__xludf.DUMMYFUNCTION("IF(REGEXMATCH(A16855,""wealth planning""),""Script 1"",""-"")"),"#VALUE!")</f>
        <v>#VALUE!</v>
      </c>
      <c r="C16855" s="149">
        <f t="shared" si="132"/>
        <v>45538</v>
      </c>
      <c r="D16855" s="74" t="str">
        <f t="shared" si="133"/>
        <v>Ir. Ts. Dr. Muhammad Hanif RamleeStatus is reachable</v>
      </c>
    </row>
    <row r="16856" spans="1:4">
      <c r="A16856" s="74" t="s">
        <v>6998</v>
      </c>
      <c r="B16856" s="74" t="str">
        <f ca="1">IFERROR(__xludf.DUMMYFUNCTION("IF(REGEXMATCH(A16856,""wealth planning""),""Script 1"",""-"")"),"Script 1")</f>
        <v>Script 1</v>
      </c>
      <c r="C16856" s="149">
        <f t="shared" si="132"/>
        <v>45538</v>
      </c>
      <c r="D16856" s="74" t="str">
        <f t="shared" si="133"/>
        <v>Ir. Ts. Dr. Muhammad Hanif Ramlee</v>
      </c>
    </row>
    <row r="16857" spans="1:4">
      <c r="A16857" s="74"/>
      <c r="B16857" s="74" t="str">
        <f ca="1">IFERROR(__xludf.DUMMYFUNCTION("IF(REGEXMATCH(A16857,""wealth planning""),""Script 1"",""-"")"),"-")</f>
        <v>-</v>
      </c>
      <c r="C16857" s="74" t="str">
        <f t="shared" si="132"/>
        <v>You: Hai assalamualaikum tuan Hanif,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857" s="149">
        <f t="shared" si="133"/>
        <v>45538</v>
      </c>
    </row>
    <row r="16858" spans="1:4">
      <c r="B16858" s="74" t="str">
        <f ca="1">IFERROR(__xludf.DUMMYFUNCTION("IF(REGEXMATCH(A16858,""wealth planning""),""Script 1"",""-"")"),"-")</f>
        <v>-</v>
      </c>
      <c r="C16858" s="74">
        <f t="shared" si="132"/>
        <v>0</v>
      </c>
      <c r="D16858" s="149">
        <f t="shared" si="133"/>
        <v>45538</v>
      </c>
    </row>
    <row r="16859" spans="1:4">
      <c r="B16859" s="74" t="str">
        <f ca="1">IFERROR(__xludf.DUMMYFUNCTION("IF(REGEXMATCH(A16859,""wealth planning""),""Script 1"",""-"")"),"-")</f>
        <v>-</v>
      </c>
      <c r="C16859" s="74">
        <f t="shared" si="132"/>
        <v>0</v>
      </c>
      <c r="D16859" s="74" t="str">
        <f t="shared" si="133"/>
        <v>You: Hai assalamualaikum tuan Hanif,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860" spans="1:4">
      <c r="B16860" s="74" t="str">
        <f ca="1">IFERROR(__xludf.DUMMYFUNCTION("IF(REGEXMATCH(A16860,""wealth planning""),""Script 1"",""-"")"),"-")</f>
        <v>-</v>
      </c>
      <c r="C16860" s="74">
        <f t="shared" si="132"/>
        <v>0</v>
      </c>
      <c r="D16860" s="74">
        <f t="shared" si="133"/>
        <v>0</v>
      </c>
    </row>
    <row r="16861" spans="1:4">
      <c r="A16861" s="74" t="s">
        <v>9776</v>
      </c>
      <c r="B16861" s="74" t="str">
        <f ca="1">IFERROR(__xludf.DUMMYFUNCTION("IF(REGEXMATCH(A16861,""wealth planning""),""Script 1"",""-"")"),"-")</f>
        <v>-</v>
      </c>
      <c r="C16861" s="74">
        <f t="shared" si="132"/>
        <v>0</v>
      </c>
      <c r="D16861" s="74">
        <f t="shared" si="133"/>
        <v>0</v>
      </c>
    </row>
    <row r="16862" spans="1:4">
      <c r="A16862" s="149">
        <v>45538</v>
      </c>
      <c r="B16862" s="74" t="str">
        <f ca="1">IFERROR(__xludf.DUMMYFUNCTION("IF(REGEXMATCH(A16862,""wealth planning""),""Script 1"",""-"")"),"#VALUE!")</f>
        <v>#VALUE!</v>
      </c>
      <c r="C16862" s="74" t="str">
        <f t="shared" si="132"/>
        <v>Nur Anisah</v>
      </c>
      <c r="D16862" s="74">
        <f t="shared" si="133"/>
        <v>0</v>
      </c>
    </row>
    <row r="16863" spans="1:4">
      <c r="A16863" s="149">
        <v>45538</v>
      </c>
      <c r="B16863" s="74" t="str">
        <f ca="1">IFERROR(__xludf.DUMMYFUNCTION("IF(REGEXMATCH(A16863,""wealth planning""),""Script 1"",""-"")"),"#VALUE!")</f>
        <v>#VALUE!</v>
      </c>
      <c r="C16863" s="149">
        <f t="shared" si="132"/>
        <v>45538</v>
      </c>
      <c r="D16863" s="74">
        <f t="shared" si="133"/>
        <v>0</v>
      </c>
    </row>
    <row r="16864" spans="1:4">
      <c r="A16864" s="74" t="s">
        <v>9777</v>
      </c>
      <c r="B16864" s="74" t="str">
        <f ca="1">IFERROR(__xludf.DUMMYFUNCTION("IF(REGEXMATCH(A16864,""wealth planning""),""Script 1"",""-"")"),"Script 1")</f>
        <v>Script 1</v>
      </c>
      <c r="C16864" s="149">
        <f t="shared" si="132"/>
        <v>45538</v>
      </c>
      <c r="D16864" s="74" t="str">
        <f t="shared" si="133"/>
        <v>Nur Anisah</v>
      </c>
    </row>
    <row r="16865" spans="1:4">
      <c r="A16865" s="74"/>
      <c r="B16865" s="74" t="str">
        <f ca="1">IFERROR(__xludf.DUMMYFUNCTION("IF(REGEXMATCH(A16865,""wealth planning""),""Script 1"",""-"")"),"-")</f>
        <v>-</v>
      </c>
      <c r="C16865" s="74" t="str">
        <f t="shared" si="132"/>
        <v>You: Hai assalamualaikum Nur Anisah,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865" s="149">
        <f t="shared" si="133"/>
        <v>45538</v>
      </c>
    </row>
    <row r="16866" spans="1:4">
      <c r="B16866" s="74" t="str">
        <f ca="1">IFERROR(__xludf.DUMMYFUNCTION("IF(REGEXMATCH(A16866,""wealth planning""),""Script 1"",""-"")"),"-")</f>
        <v>-</v>
      </c>
      <c r="C16866" s="74">
        <f t="shared" si="132"/>
        <v>0</v>
      </c>
      <c r="D16866" s="149">
        <f t="shared" si="133"/>
        <v>45538</v>
      </c>
    </row>
    <row r="16867" spans="1:4">
      <c r="B16867" s="74" t="str">
        <f ca="1">IFERROR(__xludf.DUMMYFUNCTION("IF(REGEXMATCH(A16867,""wealth planning""),""Script 1"",""-"")"),"-")</f>
        <v>-</v>
      </c>
      <c r="C16867" s="74">
        <f t="shared" si="132"/>
        <v>0</v>
      </c>
      <c r="D16867" s="74" t="str">
        <f t="shared" si="133"/>
        <v>You: Hai assalamualaikum Nur Anisah,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868" spans="1:4">
      <c r="A16868" s="74" t="s">
        <v>9779</v>
      </c>
      <c r="B16868" s="74" t="str">
        <f ca="1">IFERROR(__xludf.DUMMYFUNCTION("IF(REGEXMATCH(A16868,""wealth planning""),""Script 1"",""-"")"),"-")</f>
        <v>-</v>
      </c>
      <c r="C16868" s="74">
        <f t="shared" si="132"/>
        <v>0</v>
      </c>
      <c r="D16868" s="74">
        <f t="shared" si="133"/>
        <v>0</v>
      </c>
    </row>
    <row r="16869" spans="1:4">
      <c r="A16869" s="74" t="s">
        <v>9780</v>
      </c>
      <c r="B16869" s="74" t="str">
        <f ca="1">IFERROR(__xludf.DUMMYFUNCTION("IF(REGEXMATCH(A16869,""wealth planning""),""Script 1"",""-"")"),"-")</f>
        <v>-</v>
      </c>
      <c r="C16869" s="74" t="str">
        <f t="shared" si="132"/>
        <v>NUR SABRINA AHMAD NAZRIStatus is reachable</v>
      </c>
      <c r="D16869" s="74">
        <f t="shared" si="133"/>
        <v>0</v>
      </c>
    </row>
    <row r="16870" spans="1:4">
      <c r="A16870" s="149">
        <v>45538</v>
      </c>
      <c r="B16870" s="74" t="str">
        <f ca="1">IFERROR(__xludf.DUMMYFUNCTION("IF(REGEXMATCH(A16870,""wealth planning""),""Script 1"",""-"")"),"#VALUE!")</f>
        <v>#VALUE!</v>
      </c>
      <c r="C16870" s="74" t="str">
        <f t="shared" si="132"/>
        <v>NUR SABRINA AHMAD NAZRI</v>
      </c>
      <c r="D16870" s="74">
        <f t="shared" si="133"/>
        <v>0</v>
      </c>
    </row>
    <row r="16871" spans="1:4">
      <c r="A16871" s="149">
        <v>45538</v>
      </c>
      <c r="B16871" s="74" t="str">
        <f ca="1">IFERROR(__xludf.DUMMYFUNCTION("IF(REGEXMATCH(A16871,""wealth planning""),""Script 1"",""-"")"),"#VALUE!")</f>
        <v>#VALUE!</v>
      </c>
      <c r="C16871" s="149">
        <f t="shared" si="132"/>
        <v>45538</v>
      </c>
      <c r="D16871" s="74" t="str">
        <f t="shared" si="133"/>
        <v>NUR SABRINA AHMAD NAZRIStatus is reachable</v>
      </c>
    </row>
    <row r="16872" spans="1:4">
      <c r="A16872" s="74" t="s">
        <v>5179</v>
      </c>
      <c r="B16872" s="74" t="str">
        <f ca="1">IFERROR(__xludf.DUMMYFUNCTION("IF(REGEXMATCH(A16872,""wealth planning""),""Script 1"",""-"")"),"Script 1")</f>
        <v>Script 1</v>
      </c>
      <c r="C16872" s="149">
        <f t="shared" si="132"/>
        <v>45538</v>
      </c>
      <c r="D16872" s="74" t="str">
        <f t="shared" si="133"/>
        <v>NUR SABRINA AHMAD NAZRI</v>
      </c>
    </row>
    <row r="16873" spans="1:4">
      <c r="A16873" s="74"/>
      <c r="B16873" s="74" t="str">
        <f ca="1">IFERROR(__xludf.DUMMYFUNCTION("IF(REGEXMATCH(A16873,""wealth planning""),""Script 1"",""-"")"),"-")</f>
        <v>-</v>
      </c>
      <c r="C16873" s="74" t="str">
        <f t="shared" si="132"/>
        <v>You: Hai assalamualaikum Sabrina,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873" s="149">
        <f t="shared" si="133"/>
        <v>45538</v>
      </c>
    </row>
    <row r="16874" spans="1:4">
      <c r="B16874" s="74" t="str">
        <f ca="1">IFERROR(__xludf.DUMMYFUNCTION("IF(REGEXMATCH(A16874,""wealth planning""),""Script 1"",""-"")"),"-")</f>
        <v>-</v>
      </c>
      <c r="C16874" s="74">
        <f t="shared" si="132"/>
        <v>0</v>
      </c>
      <c r="D16874" s="149">
        <f t="shared" si="133"/>
        <v>45538</v>
      </c>
    </row>
    <row r="16875" spans="1:4">
      <c r="B16875" s="74" t="str">
        <f ca="1">IFERROR(__xludf.DUMMYFUNCTION("IF(REGEXMATCH(A16875,""wealth planning""),""Script 1"",""-"")"),"-")</f>
        <v>-</v>
      </c>
      <c r="C16875" s="74">
        <f t="shared" si="132"/>
        <v>0</v>
      </c>
      <c r="D16875" s="74" t="str">
        <f t="shared" si="133"/>
        <v>You: Hai assalamualaikum Sabrina,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876" spans="1:4">
      <c r="A16876" s="74" t="s">
        <v>9782</v>
      </c>
      <c r="B16876" s="74" t="str">
        <f ca="1">IFERROR(__xludf.DUMMYFUNCTION("IF(REGEXMATCH(A16876,""wealth planning""),""Script 1"",""-"")"),"-")</f>
        <v>-</v>
      </c>
      <c r="C16876" s="74">
        <f t="shared" si="132"/>
        <v>0</v>
      </c>
      <c r="D16876" s="74">
        <f t="shared" si="133"/>
        <v>0</v>
      </c>
    </row>
    <row r="16877" spans="1:4">
      <c r="A16877" s="74" t="s">
        <v>9783</v>
      </c>
      <c r="B16877" s="74" t="str">
        <f ca="1">IFERROR(__xludf.DUMMYFUNCTION("IF(REGEXMATCH(A16877,""wealth planning""),""Script 1"",""-"")"),"-")</f>
        <v>-</v>
      </c>
      <c r="C16877" s="74" t="str">
        <f t="shared" si="132"/>
        <v>Sabrina ZahirStatus is reachable</v>
      </c>
      <c r="D16877" s="74">
        <f t="shared" si="133"/>
        <v>0</v>
      </c>
    </row>
    <row r="16878" spans="1:4">
      <c r="A16878" s="149">
        <v>45538</v>
      </c>
      <c r="B16878" s="74" t="str">
        <f ca="1">IFERROR(__xludf.DUMMYFUNCTION("IF(REGEXMATCH(A16878,""wealth planning""),""Script 1"",""-"")"),"#VALUE!")</f>
        <v>#VALUE!</v>
      </c>
      <c r="C16878" s="74" t="str">
        <f t="shared" si="132"/>
        <v>Sabrina Zahir</v>
      </c>
      <c r="D16878" s="74">
        <f t="shared" si="133"/>
        <v>0</v>
      </c>
    </row>
    <row r="16879" spans="1:4">
      <c r="A16879" s="149">
        <v>45538</v>
      </c>
      <c r="B16879" s="74" t="str">
        <f ca="1">IFERROR(__xludf.DUMMYFUNCTION("IF(REGEXMATCH(A16879,""wealth planning""),""Script 1"",""-"")"),"#VALUE!")</f>
        <v>#VALUE!</v>
      </c>
      <c r="C16879" s="149">
        <f t="shared" si="132"/>
        <v>45538</v>
      </c>
      <c r="D16879" s="74" t="str">
        <f t="shared" si="133"/>
        <v>Sabrina ZahirStatus is reachable</v>
      </c>
    </row>
    <row r="16880" spans="1:4">
      <c r="A16880" s="74" t="s">
        <v>5179</v>
      </c>
      <c r="B16880" s="74" t="str">
        <f ca="1">IFERROR(__xludf.DUMMYFUNCTION("IF(REGEXMATCH(A16880,""wealth planning""),""Script 1"",""-"")"),"Script 1")</f>
        <v>Script 1</v>
      </c>
      <c r="C16880" s="149">
        <f t="shared" si="132"/>
        <v>45538</v>
      </c>
      <c r="D16880" s="74" t="str">
        <f t="shared" si="133"/>
        <v>Sabrina Zahir</v>
      </c>
    </row>
    <row r="16881" spans="1:4">
      <c r="A16881" s="74"/>
      <c r="B16881" s="74" t="str">
        <f ca="1">IFERROR(__xludf.DUMMYFUNCTION("IF(REGEXMATCH(A16881,""wealth planning""),""Script 1"",""-"")"),"-")</f>
        <v>-</v>
      </c>
      <c r="C16881" s="74" t="str">
        <f t="shared" si="132"/>
        <v>You: Hai assalamualaikum Sabrina,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881" s="149">
        <f t="shared" si="133"/>
        <v>45538</v>
      </c>
    </row>
    <row r="16882" spans="1:4">
      <c r="B16882" s="74" t="str">
        <f ca="1">IFERROR(__xludf.DUMMYFUNCTION("IF(REGEXMATCH(A16882,""wealth planning""),""Script 1"",""-"")"),"-")</f>
        <v>-</v>
      </c>
      <c r="C16882" s="74">
        <f t="shared" si="132"/>
        <v>0</v>
      </c>
      <c r="D16882" s="149">
        <f t="shared" si="133"/>
        <v>45538</v>
      </c>
    </row>
    <row r="16883" spans="1:4">
      <c r="B16883" s="74" t="str">
        <f ca="1">IFERROR(__xludf.DUMMYFUNCTION("IF(REGEXMATCH(A16883,""wealth planning""),""Script 1"",""-"")"),"-")</f>
        <v>-</v>
      </c>
      <c r="C16883" s="74">
        <f t="shared" si="132"/>
        <v>0</v>
      </c>
      <c r="D16883" s="74" t="str">
        <f t="shared" si="133"/>
        <v>You: Hai assalamualaikum Sabrina,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884" spans="1:4">
      <c r="A16884" s="74" t="s">
        <v>9785</v>
      </c>
      <c r="B16884" s="74" t="str">
        <f ca="1">IFERROR(__xludf.DUMMYFUNCTION("IF(REGEXMATCH(A16884,""wealth planning""),""Script 1"",""-"")"),"-")</f>
        <v>-</v>
      </c>
      <c r="C16884" s="74">
        <f t="shared" si="132"/>
        <v>0</v>
      </c>
      <c r="D16884" s="74">
        <f t="shared" si="133"/>
        <v>0</v>
      </c>
    </row>
    <row r="16885" spans="1:4">
      <c r="A16885" s="74" t="s">
        <v>9786</v>
      </c>
      <c r="B16885" s="74" t="str">
        <f ca="1">IFERROR(__xludf.DUMMYFUNCTION("IF(REGEXMATCH(A16885,""wealth planning""),""Script 1"",""-"")"),"-")</f>
        <v>-</v>
      </c>
      <c r="C16885" s="74" t="str">
        <f t="shared" si="132"/>
        <v>Nur LeanaStatus is reachable</v>
      </c>
      <c r="D16885" s="74">
        <f t="shared" si="133"/>
        <v>0</v>
      </c>
    </row>
    <row r="16886" spans="1:4">
      <c r="A16886" s="149">
        <v>45538</v>
      </c>
      <c r="B16886" s="74" t="str">
        <f ca="1">IFERROR(__xludf.DUMMYFUNCTION("IF(REGEXMATCH(A16886,""wealth planning""),""Script 1"",""-"")"),"#VALUE!")</f>
        <v>#VALUE!</v>
      </c>
      <c r="C16886" s="74" t="str">
        <f t="shared" si="132"/>
        <v>Nur Leana</v>
      </c>
      <c r="D16886" s="74">
        <f t="shared" si="133"/>
        <v>0</v>
      </c>
    </row>
    <row r="16887" spans="1:4">
      <c r="A16887" s="149">
        <v>45538</v>
      </c>
      <c r="B16887" s="74" t="str">
        <f ca="1">IFERROR(__xludf.DUMMYFUNCTION("IF(REGEXMATCH(A16887,""wealth planning""),""Script 1"",""-"")"),"#VALUE!")</f>
        <v>#VALUE!</v>
      </c>
      <c r="C16887" s="149">
        <f t="shared" si="132"/>
        <v>45538</v>
      </c>
      <c r="D16887" s="74" t="str">
        <f t="shared" si="133"/>
        <v>Nur LeanaStatus is reachable</v>
      </c>
    </row>
    <row r="16888" spans="1:4">
      <c r="A16888" s="74" t="s">
        <v>9787</v>
      </c>
      <c r="B16888" s="74" t="str">
        <f ca="1">IFERROR(__xludf.DUMMYFUNCTION("IF(REGEXMATCH(A16888,""wealth planning""),""Script 1"",""-"")"),"Script 1")</f>
        <v>Script 1</v>
      </c>
      <c r="C16888" s="149">
        <f t="shared" si="132"/>
        <v>45538</v>
      </c>
      <c r="D16888" s="74" t="str">
        <f t="shared" si="133"/>
        <v>Nur Leana</v>
      </c>
    </row>
    <row r="16889" spans="1:4">
      <c r="A16889" s="74"/>
      <c r="B16889" s="74" t="str">
        <f ca="1">IFERROR(__xludf.DUMMYFUNCTION("IF(REGEXMATCH(A16889,""wealth planning""),""Script 1"",""-"")"),"-")</f>
        <v>-</v>
      </c>
      <c r="C16889" s="74" t="str">
        <f t="shared" si="132"/>
        <v>You: Hai assalamualaikum Nur Leana,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889" s="149">
        <f t="shared" si="133"/>
        <v>45538</v>
      </c>
    </row>
    <row r="16890" spans="1:4">
      <c r="B16890" s="74" t="str">
        <f ca="1">IFERROR(__xludf.DUMMYFUNCTION("IF(REGEXMATCH(A16890,""wealth planning""),""Script 1"",""-"")"),"-")</f>
        <v>-</v>
      </c>
      <c r="C16890" s="74">
        <f t="shared" si="132"/>
        <v>0</v>
      </c>
      <c r="D16890" s="149">
        <f t="shared" si="133"/>
        <v>45538</v>
      </c>
    </row>
    <row r="16891" spans="1:4">
      <c r="B16891" s="74" t="str">
        <f ca="1">IFERROR(__xludf.DUMMYFUNCTION("IF(REGEXMATCH(A16891,""wealth planning""),""Script 1"",""-"")"),"-")</f>
        <v>-</v>
      </c>
      <c r="C16891" s="74">
        <f t="shared" si="132"/>
        <v>0</v>
      </c>
      <c r="D16891" s="74" t="str">
        <f t="shared" si="133"/>
        <v>You: Hai assalamualaikum Nur Leana,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892" spans="1:4">
      <c r="B16892" s="74" t="str">
        <f ca="1">IFERROR(__xludf.DUMMYFUNCTION("IF(REGEXMATCH(A16892,""wealth planning""),""Script 1"",""-"")"),"-")</f>
        <v>-</v>
      </c>
      <c r="C16892" s="74">
        <f t="shared" si="132"/>
        <v>0</v>
      </c>
      <c r="D16892" s="74">
        <f t="shared" si="133"/>
        <v>0</v>
      </c>
    </row>
    <row r="16893" spans="1:4">
      <c r="A16893" s="74" t="s">
        <v>9790</v>
      </c>
      <c r="B16893" s="74" t="str">
        <f ca="1">IFERROR(__xludf.DUMMYFUNCTION("IF(REGEXMATCH(A16893,""wealth planning""),""Script 1"",""-"")"),"-")</f>
        <v>-</v>
      </c>
      <c r="C16893" s="74">
        <f t="shared" si="132"/>
        <v>0</v>
      </c>
      <c r="D16893" s="74">
        <f t="shared" si="133"/>
        <v>0</v>
      </c>
    </row>
    <row r="16894" spans="1:4">
      <c r="A16894" s="149">
        <v>45538</v>
      </c>
      <c r="B16894" s="74" t="str">
        <f ca="1">IFERROR(__xludf.DUMMYFUNCTION("IF(REGEXMATCH(A16894,""wealth planning""),""Script 1"",""-"")"),"#VALUE!")</f>
        <v>#VALUE!</v>
      </c>
      <c r="C16894" s="74" t="str">
        <f t="shared" si="132"/>
        <v>Siti Nurdinie</v>
      </c>
      <c r="D16894" s="74">
        <f t="shared" si="133"/>
        <v>0</v>
      </c>
    </row>
    <row r="16895" spans="1:4">
      <c r="A16895" s="149">
        <v>45538</v>
      </c>
      <c r="B16895" s="74" t="str">
        <f ca="1">IFERROR(__xludf.DUMMYFUNCTION("IF(REGEXMATCH(A16895,""wealth planning""),""Script 1"",""-"")"),"#VALUE!")</f>
        <v>#VALUE!</v>
      </c>
      <c r="C16895" s="149">
        <f t="shared" si="132"/>
        <v>45538</v>
      </c>
      <c r="D16895" s="74">
        <f t="shared" si="133"/>
        <v>0</v>
      </c>
    </row>
    <row r="16896" spans="1:4">
      <c r="A16896" s="74" t="s">
        <v>9791</v>
      </c>
      <c r="B16896" s="74" t="str">
        <f ca="1">IFERROR(__xludf.DUMMYFUNCTION("IF(REGEXMATCH(A16896,""wealth planning""),""Script 1"",""-"")"),"Script 1")</f>
        <v>Script 1</v>
      </c>
      <c r="C16896" s="149">
        <f t="shared" si="132"/>
        <v>45538</v>
      </c>
      <c r="D16896" s="74" t="str">
        <f t="shared" si="133"/>
        <v>Siti Nurdinie</v>
      </c>
    </row>
    <row r="16897" spans="1:4">
      <c r="A16897" s="74"/>
      <c r="B16897" s="74" t="str">
        <f ca="1">IFERROR(__xludf.DUMMYFUNCTION("IF(REGEXMATCH(A16897,""wealth planning""),""Script 1"",""-"")"),"-")</f>
        <v>-</v>
      </c>
      <c r="C16897" s="74" t="str">
        <f t="shared" si="132"/>
        <v>You: Hai assalamualaikum Nurdinie,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897" s="149">
        <f t="shared" si="133"/>
        <v>45538</v>
      </c>
    </row>
    <row r="16898" spans="1:4">
      <c r="B16898" s="74" t="str">
        <f ca="1">IFERROR(__xludf.DUMMYFUNCTION("IF(REGEXMATCH(A16898,""wealth planning""),""Script 1"",""-"")"),"-")</f>
        <v>-</v>
      </c>
      <c r="C16898" s="74">
        <f t="shared" si="132"/>
        <v>0</v>
      </c>
      <c r="D16898" s="149">
        <f t="shared" si="133"/>
        <v>45538</v>
      </c>
    </row>
    <row r="16899" spans="1:4">
      <c r="B16899" s="74" t="str">
        <f ca="1">IFERROR(__xludf.DUMMYFUNCTION("IF(REGEXMATCH(A16899,""wealth planning""),""Script 1"",""-"")"),"-")</f>
        <v>-</v>
      </c>
      <c r="C16899" s="74">
        <f t="shared" si="132"/>
        <v>0</v>
      </c>
      <c r="D16899" s="74" t="str">
        <f t="shared" si="133"/>
        <v>You: Hai assalamualaikum Nurdinie,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900" spans="1:4">
      <c r="B16900" s="74" t="str">
        <f ca="1">IFERROR(__xludf.DUMMYFUNCTION("IF(REGEXMATCH(A16900,""wealth planning""),""Script 1"",""-"")"),"-")</f>
        <v>-</v>
      </c>
      <c r="C16900" s="74">
        <f t="shared" si="132"/>
        <v>0</v>
      </c>
      <c r="D16900" s="74">
        <f t="shared" si="133"/>
        <v>0</v>
      </c>
    </row>
    <row r="16901" spans="1:4">
      <c r="A16901" s="74" t="s">
        <v>9794</v>
      </c>
      <c r="B16901" s="74" t="str">
        <f ca="1">IFERROR(__xludf.DUMMYFUNCTION("IF(REGEXMATCH(A16901,""wealth planning""),""Script 1"",""-"")"),"-")</f>
        <v>-</v>
      </c>
      <c r="C16901" s="74">
        <f t="shared" si="132"/>
        <v>0</v>
      </c>
      <c r="D16901" s="74">
        <f t="shared" si="133"/>
        <v>0</v>
      </c>
    </row>
    <row r="16902" spans="1:4">
      <c r="A16902" s="149">
        <v>45538</v>
      </c>
      <c r="B16902" s="74" t="str">
        <f ca="1">IFERROR(__xludf.DUMMYFUNCTION("IF(REGEXMATCH(A16902,""wealth planning""),""Script 1"",""-"")"),"#VALUE!")</f>
        <v>#VALUE!</v>
      </c>
      <c r="C16902" s="74" t="str">
        <f t="shared" si="132"/>
        <v>Qasdina Marsya Azhar</v>
      </c>
      <c r="D16902" s="74">
        <f t="shared" si="133"/>
        <v>0</v>
      </c>
    </row>
    <row r="16903" spans="1:4">
      <c r="A16903" s="149">
        <v>45538</v>
      </c>
      <c r="B16903" s="74" t="str">
        <f ca="1">IFERROR(__xludf.DUMMYFUNCTION("IF(REGEXMATCH(A16903,""wealth planning""),""Script 1"",""-"")"),"#VALUE!")</f>
        <v>#VALUE!</v>
      </c>
      <c r="C16903" s="149">
        <f t="shared" si="132"/>
        <v>45538</v>
      </c>
      <c r="D16903" s="74">
        <f t="shared" si="133"/>
        <v>0</v>
      </c>
    </row>
    <row r="16904" spans="1:4">
      <c r="A16904" s="74" t="s">
        <v>9795</v>
      </c>
      <c r="B16904" s="74" t="str">
        <f ca="1">IFERROR(__xludf.DUMMYFUNCTION("IF(REGEXMATCH(A16904,""wealth planning""),""Script 1"",""-"")"),"Script 1")</f>
        <v>Script 1</v>
      </c>
      <c r="C16904" s="149">
        <f t="shared" si="132"/>
        <v>45538</v>
      </c>
      <c r="D16904" s="74" t="str">
        <f t="shared" si="133"/>
        <v>Qasdina Marsya Azhar</v>
      </c>
    </row>
    <row r="16905" spans="1:4">
      <c r="A16905" s="74"/>
      <c r="B16905" s="74" t="str">
        <f ca="1">IFERROR(__xludf.DUMMYFUNCTION("IF(REGEXMATCH(A16905,""wealth planning""),""Script 1"",""-"")"),"-")</f>
        <v>-</v>
      </c>
      <c r="C16905" s="74" t="str">
        <f t="shared" si="132"/>
        <v>You: Hai assalamualaikum Qasdina,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905" s="149">
        <f t="shared" si="133"/>
        <v>45538</v>
      </c>
    </row>
    <row r="16906" spans="1:4">
      <c r="B16906" s="74" t="str">
        <f ca="1">IFERROR(__xludf.DUMMYFUNCTION("IF(REGEXMATCH(A16906,""wealth planning""),""Script 1"",""-"")"),"-")</f>
        <v>-</v>
      </c>
      <c r="C16906" s="74">
        <f t="shared" si="132"/>
        <v>0</v>
      </c>
      <c r="D16906" s="149">
        <f t="shared" si="133"/>
        <v>45538</v>
      </c>
    </row>
    <row r="16907" spans="1:4">
      <c r="B16907" s="74" t="str">
        <f ca="1">IFERROR(__xludf.DUMMYFUNCTION("IF(REGEXMATCH(A16907,""wealth planning""),""Script 1"",""-"")"),"-")</f>
        <v>-</v>
      </c>
      <c r="C16907" s="74">
        <f t="shared" si="132"/>
        <v>0</v>
      </c>
      <c r="D16907" s="74" t="str">
        <f t="shared" si="133"/>
        <v>You: Hai assalamualaikum Qasdina,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908" spans="1:4">
      <c r="A16908" s="74" t="s">
        <v>9797</v>
      </c>
      <c r="B16908" s="74" t="str">
        <f ca="1">IFERROR(__xludf.DUMMYFUNCTION("IF(REGEXMATCH(A16908,""wealth planning""),""Script 1"",""-"")"),"-")</f>
        <v>-</v>
      </c>
      <c r="C16908" s="74">
        <f t="shared" si="132"/>
        <v>0</v>
      </c>
      <c r="D16908" s="74">
        <f t="shared" si="133"/>
        <v>0</v>
      </c>
    </row>
    <row r="16909" spans="1:4">
      <c r="A16909" s="74" t="s">
        <v>9798</v>
      </c>
      <c r="B16909" s="74" t="str">
        <f ca="1">IFERROR(__xludf.DUMMYFUNCTION("IF(REGEXMATCH(A16909,""wealth planning""),""Script 1"",""-"")"),"-")</f>
        <v>-</v>
      </c>
      <c r="C16909" s="74" t="str">
        <f t="shared" si="132"/>
        <v>Nur Aqilah AzmiStatus is reachable</v>
      </c>
      <c r="D16909" s="74">
        <f t="shared" si="133"/>
        <v>0</v>
      </c>
    </row>
    <row r="16910" spans="1:4">
      <c r="A16910" s="149">
        <v>45538</v>
      </c>
      <c r="B16910" s="74" t="str">
        <f ca="1">IFERROR(__xludf.DUMMYFUNCTION("IF(REGEXMATCH(A16910,""wealth planning""),""Script 1"",""-"")"),"#VALUE!")</f>
        <v>#VALUE!</v>
      </c>
      <c r="C16910" s="74" t="str">
        <f t="shared" si="132"/>
        <v>Nur Aqilah Azmi</v>
      </c>
      <c r="D16910" s="74">
        <f t="shared" si="133"/>
        <v>0</v>
      </c>
    </row>
    <row r="16911" spans="1:4">
      <c r="A16911" s="149">
        <v>45538</v>
      </c>
      <c r="B16911" s="74" t="str">
        <f ca="1">IFERROR(__xludf.DUMMYFUNCTION("IF(REGEXMATCH(A16911,""wealth planning""),""Script 1"",""-"")"),"#VALUE!")</f>
        <v>#VALUE!</v>
      </c>
      <c r="C16911" s="149">
        <f t="shared" si="132"/>
        <v>45538</v>
      </c>
      <c r="D16911" s="74" t="str">
        <f t="shared" si="133"/>
        <v>Nur Aqilah AzmiStatus is reachable</v>
      </c>
    </row>
    <row r="16912" spans="1:4">
      <c r="A16912" s="74" t="s">
        <v>3696</v>
      </c>
      <c r="B16912" s="74" t="str">
        <f ca="1">IFERROR(__xludf.DUMMYFUNCTION("IF(REGEXMATCH(A16912,""wealth planning""),""Script 1"",""-"")"),"Script 1")</f>
        <v>Script 1</v>
      </c>
      <c r="C16912" s="149">
        <f t="shared" si="132"/>
        <v>45538</v>
      </c>
      <c r="D16912" s="74" t="str">
        <f t="shared" si="133"/>
        <v>Nur Aqilah Azmi</v>
      </c>
    </row>
    <row r="16913" spans="1:4">
      <c r="A16913" s="74"/>
      <c r="B16913" s="74" t="str">
        <f ca="1">IFERROR(__xludf.DUMMYFUNCTION("IF(REGEXMATCH(A16913,""wealth planning""),""Script 1"",""-"")"),"-")</f>
        <v>-</v>
      </c>
      <c r="C16913" s="74" t="str">
        <f t="shared" si="132"/>
        <v>You: Hai assalamualaikum Nur Aqilah,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913" s="149">
        <f t="shared" si="133"/>
        <v>45538</v>
      </c>
    </row>
    <row r="16914" spans="1:4">
      <c r="B16914" s="74" t="str">
        <f ca="1">IFERROR(__xludf.DUMMYFUNCTION("IF(REGEXMATCH(A16914,""wealth planning""),""Script 1"",""-"")"),"-")</f>
        <v>-</v>
      </c>
      <c r="C16914" s="74">
        <f t="shared" si="132"/>
        <v>0</v>
      </c>
      <c r="D16914" s="149">
        <f t="shared" si="133"/>
        <v>45538</v>
      </c>
    </row>
    <row r="16915" spans="1:4">
      <c r="B16915" s="74" t="str">
        <f ca="1">IFERROR(__xludf.DUMMYFUNCTION("IF(REGEXMATCH(A16915,""wealth planning""),""Script 1"",""-"")"),"-")</f>
        <v>-</v>
      </c>
      <c r="C16915" s="74">
        <f t="shared" si="132"/>
        <v>0</v>
      </c>
      <c r="D16915" s="74" t="str">
        <f t="shared" si="133"/>
        <v>You: Hai assalamualaikum Nur Aqilah,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916" spans="1:4">
      <c r="A16916" s="74" t="s">
        <v>9800</v>
      </c>
      <c r="B16916" s="74" t="str">
        <f ca="1">IFERROR(__xludf.DUMMYFUNCTION("IF(REGEXMATCH(A16916,""wealth planning""),""Script 1"",""-"")"),"-")</f>
        <v>-</v>
      </c>
      <c r="C16916" s="74">
        <f t="shared" si="132"/>
        <v>0</v>
      </c>
      <c r="D16916" s="74">
        <f t="shared" si="133"/>
        <v>0</v>
      </c>
    </row>
    <row r="16917" spans="1:4">
      <c r="A16917" s="74" t="s">
        <v>9800</v>
      </c>
      <c r="B16917" s="74" t="str">
        <f ca="1">IFERROR(__xludf.DUMMYFUNCTION("IF(REGEXMATCH(A16917,""wealth planning""),""Script 1"",""-"")"),"-")</f>
        <v>-</v>
      </c>
      <c r="C16917" s="74" t="str">
        <f t="shared" si="132"/>
        <v>Akmal Hazizie</v>
      </c>
      <c r="D16917" s="74">
        <f t="shared" si="133"/>
        <v>0</v>
      </c>
    </row>
    <row r="16918" spans="1:4">
      <c r="A16918" s="149">
        <v>45538</v>
      </c>
      <c r="B16918" s="74" t="str">
        <f ca="1">IFERROR(__xludf.DUMMYFUNCTION("IF(REGEXMATCH(A16918,""wealth planning""),""Script 1"",""-"")"),"#VALUE!")</f>
        <v>#VALUE!</v>
      </c>
      <c r="C16918" s="74" t="str">
        <f t="shared" si="132"/>
        <v>Akmal Hazizie</v>
      </c>
      <c r="D16918" s="74">
        <f t="shared" si="133"/>
        <v>0</v>
      </c>
    </row>
    <row r="16919" spans="1:4">
      <c r="A16919" s="149">
        <v>45538</v>
      </c>
      <c r="B16919" s="74" t="str">
        <f ca="1">IFERROR(__xludf.DUMMYFUNCTION("IF(REGEXMATCH(A16919,""wealth planning""),""Script 1"",""-"")"),"#VALUE!")</f>
        <v>#VALUE!</v>
      </c>
      <c r="C16919" s="149">
        <f t="shared" si="132"/>
        <v>45538</v>
      </c>
      <c r="D16919" s="74" t="str">
        <f t="shared" si="133"/>
        <v>Akmal Hazizie</v>
      </c>
    </row>
    <row r="16920" spans="1:4">
      <c r="A16920" s="74" t="s">
        <v>3839</v>
      </c>
      <c r="B16920" s="74" t="str">
        <f ca="1">IFERROR(__xludf.DUMMYFUNCTION("IF(REGEXMATCH(A16920,""wealth planning""),""Script 1"",""-"")"),"Script 1")</f>
        <v>Script 1</v>
      </c>
      <c r="C16920" s="149">
        <f t="shared" si="132"/>
        <v>45538</v>
      </c>
      <c r="D16920" s="74" t="str">
        <f t="shared" si="133"/>
        <v>Akmal Hazizie</v>
      </c>
    </row>
    <row r="16921" spans="1:4">
      <c r="A16921" s="74"/>
      <c r="B16921" s="74" t="str">
        <f ca="1">IFERROR(__xludf.DUMMYFUNCTION("IF(REGEXMATCH(A16921,""wealth planning""),""Script 1"",""-"")"),"-")</f>
        <v>-</v>
      </c>
      <c r="C16921" s="74" t="str">
        <f t="shared" si="132"/>
        <v>You: Hai assalamualaikum Akmal,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921" s="149">
        <f t="shared" si="133"/>
        <v>45538</v>
      </c>
    </row>
    <row r="16922" spans="1:4">
      <c r="B16922" s="74" t="str">
        <f ca="1">IFERROR(__xludf.DUMMYFUNCTION("IF(REGEXMATCH(A16922,""wealth planning""),""Script 1"",""-"")"),"-")</f>
        <v>-</v>
      </c>
      <c r="C16922" s="74">
        <f t="shared" si="132"/>
        <v>0</v>
      </c>
      <c r="D16922" s="149">
        <f t="shared" si="133"/>
        <v>45538</v>
      </c>
    </row>
    <row r="16923" spans="1:4">
      <c r="B16923" s="74" t="str">
        <f ca="1">IFERROR(__xludf.DUMMYFUNCTION("IF(REGEXMATCH(A16923,""wealth planning""),""Script 1"",""-"")"),"-")</f>
        <v>-</v>
      </c>
      <c r="C16923" s="74">
        <f t="shared" si="132"/>
        <v>0</v>
      </c>
      <c r="D16923" s="74" t="str">
        <f t="shared" si="133"/>
        <v>You: Hai assalamualaikum Akmal,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924" spans="1:4">
      <c r="B16924" s="74" t="str">
        <f ca="1">IFERROR(__xludf.DUMMYFUNCTION("IF(REGEXMATCH(A16924,""wealth planning""),""Script 1"",""-"")"),"-")</f>
        <v>-</v>
      </c>
      <c r="C16924" s="74">
        <f t="shared" si="132"/>
        <v>0</v>
      </c>
      <c r="D16924" s="74">
        <f t="shared" si="133"/>
        <v>0</v>
      </c>
    </row>
    <row r="16925" spans="1:4">
      <c r="A16925" s="74" t="s">
        <v>9803</v>
      </c>
      <c r="B16925" s="74" t="str">
        <f ca="1">IFERROR(__xludf.DUMMYFUNCTION("IF(REGEXMATCH(A16925,""wealth planning""),""Script 1"",""-"")"),"-")</f>
        <v>-</v>
      </c>
      <c r="C16925" s="74">
        <f t="shared" si="132"/>
        <v>0</v>
      </c>
      <c r="D16925" s="74">
        <f t="shared" si="133"/>
        <v>0</v>
      </c>
    </row>
    <row r="16926" spans="1:4">
      <c r="A16926" s="149">
        <v>45538</v>
      </c>
      <c r="B16926" s="74" t="str">
        <f ca="1">IFERROR(__xludf.DUMMYFUNCTION("IF(REGEXMATCH(A16926,""wealth planning""),""Script 1"",""-"")"),"#VALUE!")</f>
        <v>#VALUE!</v>
      </c>
      <c r="C16926" s="74" t="str">
        <f t="shared" si="132"/>
        <v>Adrianna Zamry</v>
      </c>
      <c r="D16926" s="74">
        <f t="shared" si="133"/>
        <v>0</v>
      </c>
    </row>
    <row r="16927" spans="1:4">
      <c r="A16927" s="149">
        <v>45538</v>
      </c>
      <c r="B16927" s="74" t="str">
        <f ca="1">IFERROR(__xludf.DUMMYFUNCTION("IF(REGEXMATCH(A16927,""wealth planning""),""Script 1"",""-"")"),"#VALUE!")</f>
        <v>#VALUE!</v>
      </c>
      <c r="C16927" s="149">
        <f t="shared" si="132"/>
        <v>45538</v>
      </c>
      <c r="D16927" s="74">
        <f t="shared" si="133"/>
        <v>0</v>
      </c>
    </row>
    <row r="16928" spans="1:4">
      <c r="A16928" s="74" t="s">
        <v>9804</v>
      </c>
      <c r="B16928" s="74" t="str">
        <f ca="1">IFERROR(__xludf.DUMMYFUNCTION("IF(REGEXMATCH(A16928,""wealth planning""),""Script 1"",""-"")"),"Script 1")</f>
        <v>Script 1</v>
      </c>
      <c r="C16928" s="149">
        <f t="shared" si="132"/>
        <v>45538</v>
      </c>
      <c r="D16928" s="74" t="str">
        <f t="shared" si="133"/>
        <v>Adrianna Zamry</v>
      </c>
    </row>
    <row r="16929" spans="1:4">
      <c r="A16929" s="74"/>
      <c r="B16929" s="74" t="str">
        <f ca="1">IFERROR(__xludf.DUMMYFUNCTION("IF(REGEXMATCH(A16929,""wealth planning""),""Script 1"",""-"")"),"-")</f>
        <v>-</v>
      </c>
      <c r="C16929" s="74" t="str">
        <f t="shared" si="132"/>
        <v>You: Hai assalamualaikum Adrianna,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929" s="149">
        <f t="shared" si="133"/>
        <v>45538</v>
      </c>
    </row>
    <row r="16930" spans="1:4">
      <c r="B16930" s="74" t="str">
        <f ca="1">IFERROR(__xludf.DUMMYFUNCTION("IF(REGEXMATCH(A16930,""wealth planning""),""Script 1"",""-"")"),"-")</f>
        <v>-</v>
      </c>
      <c r="C16930" s="74">
        <f t="shared" si="132"/>
        <v>0</v>
      </c>
      <c r="D16930" s="149">
        <f t="shared" si="133"/>
        <v>45538</v>
      </c>
    </row>
    <row r="16931" spans="1:4">
      <c r="B16931" s="74" t="str">
        <f ca="1">IFERROR(__xludf.DUMMYFUNCTION("IF(REGEXMATCH(A16931,""wealth planning""),""Script 1"",""-"")"),"-")</f>
        <v>-</v>
      </c>
      <c r="C16931" s="74">
        <f t="shared" si="132"/>
        <v>0</v>
      </c>
      <c r="D16931" s="74" t="str">
        <f t="shared" si="133"/>
        <v>You: Hai assalamualaikum Adrianna,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932" spans="1:4">
      <c r="B16932" s="74" t="str">
        <f ca="1">IFERROR(__xludf.DUMMYFUNCTION("IF(REGEXMATCH(A16932,""wealth planning""),""Script 1"",""-"")"),"-")</f>
        <v>-</v>
      </c>
      <c r="C16932" s="74">
        <f t="shared" si="132"/>
        <v>0</v>
      </c>
      <c r="D16932" s="74">
        <f t="shared" si="133"/>
        <v>0</v>
      </c>
    </row>
    <row r="16933" spans="1:4">
      <c r="A16933" s="74" t="s">
        <v>9807</v>
      </c>
      <c r="B16933" s="74" t="str">
        <f ca="1">IFERROR(__xludf.DUMMYFUNCTION("IF(REGEXMATCH(A16933,""wealth planning""),""Script 1"",""-"")"),"-")</f>
        <v>-</v>
      </c>
      <c r="C16933" s="74">
        <f t="shared" si="132"/>
        <v>0</v>
      </c>
      <c r="D16933" s="74">
        <f t="shared" si="133"/>
        <v>0</v>
      </c>
    </row>
    <row r="16934" spans="1:4">
      <c r="A16934" s="149">
        <v>45538</v>
      </c>
      <c r="B16934" s="74" t="str">
        <f ca="1">IFERROR(__xludf.DUMMYFUNCTION("IF(REGEXMATCH(A16934,""wealth planning""),""Script 1"",""-"")"),"#VALUE!")</f>
        <v>#VALUE!</v>
      </c>
      <c r="C16934" s="74" t="str">
        <f t="shared" si="132"/>
        <v>Wan Nursahira Bt Wan Noor</v>
      </c>
      <c r="D16934" s="74">
        <f t="shared" si="133"/>
        <v>0</v>
      </c>
    </row>
    <row r="16935" spans="1:4">
      <c r="A16935" s="149">
        <v>45538</v>
      </c>
      <c r="B16935" s="74" t="str">
        <f ca="1">IFERROR(__xludf.DUMMYFUNCTION("IF(REGEXMATCH(A16935,""wealth planning""),""Script 1"",""-"")"),"#VALUE!")</f>
        <v>#VALUE!</v>
      </c>
      <c r="C16935" s="149">
        <f t="shared" si="132"/>
        <v>45538</v>
      </c>
      <c r="D16935" s="74">
        <f t="shared" si="133"/>
        <v>0</v>
      </c>
    </row>
    <row r="16936" spans="1:4">
      <c r="A16936" s="74" t="s">
        <v>9808</v>
      </c>
      <c r="B16936" s="74" t="str">
        <f ca="1">IFERROR(__xludf.DUMMYFUNCTION("IF(REGEXMATCH(A16936,""wealth planning""),""Script 1"",""-"")"),"Script 1")</f>
        <v>Script 1</v>
      </c>
      <c r="C16936" s="149">
        <f t="shared" si="132"/>
        <v>45538</v>
      </c>
      <c r="D16936" s="74" t="str">
        <f t="shared" si="133"/>
        <v>Wan Nursahira Bt Wan Noor</v>
      </c>
    </row>
    <row r="16937" spans="1:4">
      <c r="A16937" s="74"/>
      <c r="B16937" s="74" t="str">
        <f ca="1">IFERROR(__xludf.DUMMYFUNCTION("IF(REGEXMATCH(A16937,""wealth planning""),""Script 1"",""-"")"),"-")</f>
        <v>-</v>
      </c>
      <c r="C16937" s="74" t="str">
        <f t="shared" si="132"/>
        <v>You: Hai assalamualaikum Wan Nursahira,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937" s="149">
        <f t="shared" si="133"/>
        <v>45538</v>
      </c>
    </row>
    <row r="16938" spans="1:4">
      <c r="B16938" s="74" t="str">
        <f ca="1">IFERROR(__xludf.DUMMYFUNCTION("IF(REGEXMATCH(A16938,""wealth planning""),""Script 1"",""-"")"),"-")</f>
        <v>-</v>
      </c>
      <c r="C16938" s="74">
        <f t="shared" si="132"/>
        <v>0</v>
      </c>
      <c r="D16938" s="149">
        <f t="shared" si="133"/>
        <v>45538</v>
      </c>
    </row>
    <row r="16939" spans="1:4">
      <c r="B16939" s="74" t="str">
        <f ca="1">IFERROR(__xludf.DUMMYFUNCTION("IF(REGEXMATCH(A16939,""wealth planning""),""Script 1"",""-"")"),"-")</f>
        <v>-</v>
      </c>
      <c r="C16939" s="74">
        <f t="shared" si="132"/>
        <v>0</v>
      </c>
      <c r="D16939" s="74" t="str">
        <f t="shared" si="133"/>
        <v>You: Hai assalamualaikum Wan Nursahira,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940" spans="1:4">
      <c r="A16940" s="74" t="s">
        <v>9810</v>
      </c>
      <c r="B16940" s="74" t="str">
        <f ca="1">IFERROR(__xludf.DUMMYFUNCTION("IF(REGEXMATCH(A16940,""wealth planning""),""Script 1"",""-"")"),"-")</f>
        <v>-</v>
      </c>
      <c r="C16940" s="74">
        <f t="shared" si="132"/>
        <v>0</v>
      </c>
      <c r="D16940" s="74">
        <f t="shared" si="133"/>
        <v>0</v>
      </c>
    </row>
    <row r="16941" spans="1:4">
      <c r="A16941" s="74" t="s">
        <v>9810</v>
      </c>
      <c r="B16941" s="74" t="str">
        <f ca="1">IFERROR(__xludf.DUMMYFUNCTION("IF(REGEXMATCH(A16941,""wealth planning""),""Script 1"",""-"")"),"-")</f>
        <v>-</v>
      </c>
      <c r="C16941" s="74" t="str">
        <f t="shared" si="132"/>
        <v>Hany Syaza</v>
      </c>
      <c r="D16941" s="74">
        <f t="shared" si="133"/>
        <v>0</v>
      </c>
    </row>
    <row r="16942" spans="1:4">
      <c r="A16942" s="149">
        <v>45538</v>
      </c>
      <c r="B16942" s="74" t="str">
        <f ca="1">IFERROR(__xludf.DUMMYFUNCTION("IF(REGEXMATCH(A16942,""wealth planning""),""Script 1"",""-"")"),"#VALUE!")</f>
        <v>#VALUE!</v>
      </c>
      <c r="C16942" s="74" t="str">
        <f t="shared" si="132"/>
        <v>Hany Syaza</v>
      </c>
      <c r="D16942" s="74">
        <f t="shared" si="133"/>
        <v>0</v>
      </c>
    </row>
    <row r="16943" spans="1:4">
      <c r="A16943" s="149">
        <v>45538</v>
      </c>
      <c r="B16943" s="74" t="str">
        <f ca="1">IFERROR(__xludf.DUMMYFUNCTION("IF(REGEXMATCH(A16943,""wealth planning""),""Script 1"",""-"")"),"#VALUE!")</f>
        <v>#VALUE!</v>
      </c>
      <c r="C16943" s="149">
        <f t="shared" si="132"/>
        <v>45538</v>
      </c>
      <c r="D16943" s="74" t="str">
        <f t="shared" si="133"/>
        <v>Hany Syaza</v>
      </c>
    </row>
    <row r="16944" spans="1:4">
      <c r="A16944" s="74" t="s">
        <v>9811</v>
      </c>
      <c r="B16944" s="74" t="str">
        <f ca="1">IFERROR(__xludf.DUMMYFUNCTION("IF(REGEXMATCH(A16944,""wealth planning""),""Script 1"",""-"")"),"Script 1")</f>
        <v>Script 1</v>
      </c>
      <c r="C16944" s="149">
        <f t="shared" si="132"/>
        <v>45538</v>
      </c>
      <c r="D16944" s="74" t="str">
        <f t="shared" si="133"/>
        <v>Hany Syaza</v>
      </c>
    </row>
    <row r="16945" spans="1:4">
      <c r="A16945" s="74"/>
      <c r="B16945" s="74" t="str">
        <f ca="1">IFERROR(__xludf.DUMMYFUNCTION("IF(REGEXMATCH(A16945,""wealth planning""),""Script 1"",""-"")"),"-")</f>
        <v>-</v>
      </c>
      <c r="C16945" s="74" t="str">
        <f t="shared" si="132"/>
        <v>You: Hai assalamualaikum Hany,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945" s="149">
        <f t="shared" si="133"/>
        <v>45538</v>
      </c>
    </row>
    <row r="16946" spans="1:4">
      <c r="B16946" s="74" t="str">
        <f ca="1">IFERROR(__xludf.DUMMYFUNCTION("IF(REGEXMATCH(A16946,""wealth planning""),""Script 1"",""-"")"),"-")</f>
        <v>-</v>
      </c>
      <c r="C16946" s="74">
        <f t="shared" si="132"/>
        <v>0</v>
      </c>
      <c r="D16946" s="149">
        <f t="shared" si="133"/>
        <v>45538</v>
      </c>
    </row>
    <row r="16947" spans="1:4">
      <c r="B16947" s="74" t="str">
        <f ca="1">IFERROR(__xludf.DUMMYFUNCTION("IF(REGEXMATCH(A16947,""wealth planning""),""Script 1"",""-"")"),"-")</f>
        <v>-</v>
      </c>
      <c r="C16947" s="74">
        <f t="shared" si="132"/>
        <v>0</v>
      </c>
      <c r="D16947" s="74" t="str">
        <f t="shared" si="133"/>
        <v>You: Hai assalamualaikum Hany,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948" spans="1:4">
      <c r="A16948" s="74" t="s">
        <v>9813</v>
      </c>
      <c r="B16948" s="74" t="str">
        <f ca="1">IFERROR(__xludf.DUMMYFUNCTION("IF(REGEXMATCH(A16948,""wealth planning""),""Script 1"",""-"")"),"-")</f>
        <v>-</v>
      </c>
      <c r="C16948" s="74">
        <f t="shared" si="132"/>
        <v>0</v>
      </c>
      <c r="D16948" s="74">
        <f t="shared" si="133"/>
        <v>0</v>
      </c>
    </row>
    <row r="16949" spans="1:4">
      <c r="A16949" s="74" t="s">
        <v>9814</v>
      </c>
      <c r="B16949" s="74" t="str">
        <f ca="1">IFERROR(__xludf.DUMMYFUNCTION("IF(REGEXMATCH(A16949,""wealth planning""),""Script 1"",""-"")"),"-")</f>
        <v>-</v>
      </c>
      <c r="C16949" s="74" t="str">
        <f t="shared" si="132"/>
        <v>Muhammad Arif Hakimi bin Abdul RahmanStatus is reachable</v>
      </c>
      <c r="D16949" s="74">
        <f t="shared" si="133"/>
        <v>0</v>
      </c>
    </row>
    <row r="16950" spans="1:4">
      <c r="A16950" s="149">
        <v>45538</v>
      </c>
      <c r="B16950" s="74" t="str">
        <f ca="1">IFERROR(__xludf.DUMMYFUNCTION("IF(REGEXMATCH(A16950,""wealth planning""),""Script 1"",""-"")"),"#VALUE!")</f>
        <v>#VALUE!</v>
      </c>
      <c r="C16950" s="74" t="str">
        <f t="shared" si="132"/>
        <v>Muhammad Arif Hakimi bin Abdul Rahman</v>
      </c>
      <c r="D16950" s="74">
        <f t="shared" si="133"/>
        <v>0</v>
      </c>
    </row>
    <row r="16951" spans="1:4">
      <c r="A16951" s="149">
        <v>45538</v>
      </c>
      <c r="B16951" s="74" t="str">
        <f ca="1">IFERROR(__xludf.DUMMYFUNCTION("IF(REGEXMATCH(A16951,""wealth planning""),""Script 1"",""-"")"),"#VALUE!")</f>
        <v>#VALUE!</v>
      </c>
      <c r="C16951" s="149">
        <f t="shared" si="132"/>
        <v>45538</v>
      </c>
      <c r="D16951" s="74" t="str">
        <f t="shared" si="133"/>
        <v>Muhammad Arif Hakimi bin Abdul RahmanStatus is reachable</v>
      </c>
    </row>
    <row r="16952" spans="1:4">
      <c r="A16952" s="74" t="s">
        <v>3051</v>
      </c>
      <c r="B16952" s="74" t="str">
        <f ca="1">IFERROR(__xludf.DUMMYFUNCTION("IF(REGEXMATCH(A16952,""wealth planning""),""Script 1"",""-"")"),"Script 1")</f>
        <v>Script 1</v>
      </c>
      <c r="C16952" s="149">
        <f t="shared" si="132"/>
        <v>45538</v>
      </c>
      <c r="D16952" s="74" t="str">
        <f t="shared" si="133"/>
        <v>Muhammad Arif Hakimi bin Abdul Rahman</v>
      </c>
    </row>
    <row r="16953" spans="1:4">
      <c r="A16953" s="74"/>
      <c r="B16953" s="74" t="str">
        <f ca="1">IFERROR(__xludf.DUMMYFUNCTION("IF(REGEXMATCH(A16953,""wealth planning""),""Script 1"",""-"")"),"-")</f>
        <v>-</v>
      </c>
      <c r="C16953" s="74" t="str">
        <f t="shared" si="132"/>
        <v>You: Hai assalamualaikum Arif,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953" s="149">
        <f t="shared" si="133"/>
        <v>45538</v>
      </c>
    </row>
    <row r="16954" spans="1:4">
      <c r="B16954" s="74" t="str">
        <f ca="1">IFERROR(__xludf.DUMMYFUNCTION("IF(REGEXMATCH(A16954,""wealth planning""),""Script 1"",""-"")"),"-")</f>
        <v>-</v>
      </c>
      <c r="C16954" s="74">
        <f t="shared" si="132"/>
        <v>0</v>
      </c>
      <c r="D16954" s="149">
        <f t="shared" si="133"/>
        <v>45538</v>
      </c>
    </row>
    <row r="16955" spans="1:4">
      <c r="B16955" s="74" t="str">
        <f ca="1">IFERROR(__xludf.DUMMYFUNCTION("IF(REGEXMATCH(A16955,""wealth planning""),""Script 1"",""-"")"),"-")</f>
        <v>-</v>
      </c>
      <c r="C16955" s="74">
        <f t="shared" si="132"/>
        <v>0</v>
      </c>
      <c r="D16955" s="74" t="str">
        <f t="shared" si="133"/>
        <v>You: Hai assalamualaikum Arif,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956" spans="1:4">
      <c r="A16956" s="74" t="s">
        <v>9816</v>
      </c>
      <c r="B16956" s="74" t="str">
        <f ca="1">IFERROR(__xludf.DUMMYFUNCTION("IF(REGEXMATCH(A16956,""wealth planning""),""Script 1"",""-"")"),"-")</f>
        <v>-</v>
      </c>
      <c r="C16956" s="74">
        <f t="shared" si="132"/>
        <v>0</v>
      </c>
      <c r="D16956" s="74">
        <f t="shared" si="133"/>
        <v>0</v>
      </c>
    </row>
    <row r="16957" spans="1:4">
      <c r="A16957" s="74" t="s">
        <v>9817</v>
      </c>
      <c r="B16957" s="74" t="str">
        <f ca="1">IFERROR(__xludf.DUMMYFUNCTION("IF(REGEXMATCH(A16957,""wealth planning""),""Script 1"",""-"")"),"-")</f>
        <v>-</v>
      </c>
      <c r="C16957" s="74" t="str">
        <f t="shared" si="132"/>
        <v>Nur Athirah YahdyStatus is reachable</v>
      </c>
      <c r="D16957" s="74">
        <f t="shared" si="133"/>
        <v>0</v>
      </c>
    </row>
    <row r="16958" spans="1:4">
      <c r="A16958" s="149">
        <v>45538</v>
      </c>
      <c r="B16958" s="74" t="str">
        <f ca="1">IFERROR(__xludf.DUMMYFUNCTION("IF(REGEXMATCH(A16958,""wealth planning""),""Script 1"",""-"")"),"#VALUE!")</f>
        <v>#VALUE!</v>
      </c>
      <c r="C16958" s="74" t="str">
        <f t="shared" si="132"/>
        <v>Nur Athirah Yahdy</v>
      </c>
      <c r="D16958" s="74">
        <f t="shared" si="133"/>
        <v>0</v>
      </c>
    </row>
    <row r="16959" spans="1:4">
      <c r="A16959" s="149">
        <v>45538</v>
      </c>
      <c r="B16959" s="74" t="str">
        <f ca="1">IFERROR(__xludf.DUMMYFUNCTION("IF(REGEXMATCH(A16959,""wealth planning""),""Script 1"",""-"")"),"#VALUE!")</f>
        <v>#VALUE!</v>
      </c>
      <c r="C16959" s="149">
        <f t="shared" si="132"/>
        <v>45538</v>
      </c>
      <c r="D16959" s="74" t="str">
        <f t="shared" si="133"/>
        <v>Nur Athirah YahdyStatus is reachable</v>
      </c>
    </row>
    <row r="16960" spans="1:4">
      <c r="A16960" s="74" t="s">
        <v>3411</v>
      </c>
      <c r="B16960" s="74" t="str">
        <f ca="1">IFERROR(__xludf.DUMMYFUNCTION("IF(REGEXMATCH(A16960,""wealth planning""),""Script 1"",""-"")"),"Script 1")</f>
        <v>Script 1</v>
      </c>
      <c r="C16960" s="149">
        <f t="shared" si="132"/>
        <v>45538</v>
      </c>
      <c r="D16960" s="74" t="str">
        <f t="shared" si="133"/>
        <v>Nur Athirah Yahdy</v>
      </c>
    </row>
    <row r="16961" spans="1:4">
      <c r="A16961" s="74"/>
      <c r="B16961" s="74" t="str">
        <f ca="1">IFERROR(__xludf.DUMMYFUNCTION("IF(REGEXMATCH(A16961,""wealth planning""),""Script 1"",""-"")"),"-")</f>
        <v>-</v>
      </c>
      <c r="C16961" s="74" t="str">
        <f t="shared" si="132"/>
        <v>You: Hai assalamualaikum Athirah,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961" s="149">
        <f t="shared" si="133"/>
        <v>45538</v>
      </c>
    </row>
    <row r="16962" spans="1:4">
      <c r="B16962" s="74" t="str">
        <f ca="1">IFERROR(__xludf.DUMMYFUNCTION("IF(REGEXMATCH(A16962,""wealth planning""),""Script 1"",""-"")"),"-")</f>
        <v>-</v>
      </c>
      <c r="C16962" s="74">
        <f t="shared" si="132"/>
        <v>0</v>
      </c>
      <c r="D16962" s="149">
        <f t="shared" si="133"/>
        <v>45538</v>
      </c>
    </row>
    <row r="16963" spans="1:4">
      <c r="B16963" s="74" t="str">
        <f ca="1">IFERROR(__xludf.DUMMYFUNCTION("IF(REGEXMATCH(A16963,""wealth planning""),""Script 1"",""-"")"),"-")</f>
        <v>-</v>
      </c>
      <c r="C16963" s="74">
        <f t="shared" si="132"/>
        <v>0</v>
      </c>
      <c r="D16963" s="74" t="str">
        <f t="shared" si="133"/>
        <v>You: Hai assalamualaikum Athirah,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964" spans="1:4">
      <c r="A16964" s="74" t="s">
        <v>9819</v>
      </c>
      <c r="B16964" s="74" t="str">
        <f ca="1">IFERROR(__xludf.DUMMYFUNCTION("IF(REGEXMATCH(A16964,""wealth planning""),""Script 1"",""-"")"),"-")</f>
        <v>-</v>
      </c>
      <c r="C16964" s="74">
        <f t="shared" si="132"/>
        <v>0</v>
      </c>
      <c r="D16964" s="74">
        <f t="shared" si="133"/>
        <v>0</v>
      </c>
    </row>
    <row r="16965" spans="1:4">
      <c r="A16965" s="74" t="s">
        <v>9819</v>
      </c>
      <c r="B16965" s="74" t="str">
        <f ca="1">IFERROR(__xludf.DUMMYFUNCTION("IF(REGEXMATCH(A16965,""wealth planning""),""Script 1"",""-"")"),"-")</f>
        <v>-</v>
      </c>
      <c r="C16965" s="74" t="str">
        <f t="shared" si="132"/>
        <v>Eifa Hakham</v>
      </c>
      <c r="D16965" s="74">
        <f t="shared" si="133"/>
        <v>0</v>
      </c>
    </row>
    <row r="16966" spans="1:4">
      <c r="A16966" s="149">
        <v>45538</v>
      </c>
      <c r="B16966" s="74" t="str">
        <f ca="1">IFERROR(__xludf.DUMMYFUNCTION("IF(REGEXMATCH(A16966,""wealth planning""),""Script 1"",""-"")"),"#VALUE!")</f>
        <v>#VALUE!</v>
      </c>
      <c r="C16966" s="74" t="str">
        <f t="shared" si="132"/>
        <v>Eifa Hakham</v>
      </c>
      <c r="D16966" s="74">
        <f t="shared" si="133"/>
        <v>0</v>
      </c>
    </row>
    <row r="16967" spans="1:4">
      <c r="A16967" s="149">
        <v>45538</v>
      </c>
      <c r="B16967" s="74" t="str">
        <f ca="1">IFERROR(__xludf.DUMMYFUNCTION("IF(REGEXMATCH(A16967,""wealth planning""),""Script 1"",""-"")"),"#VALUE!")</f>
        <v>#VALUE!</v>
      </c>
      <c r="C16967" s="149">
        <f t="shared" si="132"/>
        <v>45538</v>
      </c>
      <c r="D16967" s="74" t="str">
        <f t="shared" si="133"/>
        <v>Eifa Hakham</v>
      </c>
    </row>
    <row r="16968" spans="1:4">
      <c r="A16968" s="74" t="s">
        <v>9820</v>
      </c>
      <c r="B16968" s="74" t="str">
        <f ca="1">IFERROR(__xludf.DUMMYFUNCTION("IF(REGEXMATCH(A16968,""wealth planning""),""Script 1"",""-"")"),"Script 1")</f>
        <v>Script 1</v>
      </c>
      <c r="C16968" s="149">
        <f t="shared" si="132"/>
        <v>45538</v>
      </c>
      <c r="D16968" s="74" t="str">
        <f t="shared" si="133"/>
        <v>Eifa Hakham</v>
      </c>
    </row>
    <row r="16969" spans="1:4">
      <c r="A16969" s="74"/>
      <c r="B16969" s="74" t="str">
        <f ca="1">IFERROR(__xludf.DUMMYFUNCTION("IF(REGEXMATCH(A16969,""wealth planning""),""Script 1"",""-"")"),"-")</f>
        <v>-</v>
      </c>
      <c r="C16969" s="74" t="str">
        <f t="shared" si="132"/>
        <v>You: Hai assalamualaikum Eifa,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969" s="149">
        <f t="shared" si="133"/>
        <v>45538</v>
      </c>
    </row>
    <row r="16970" spans="1:4">
      <c r="B16970" s="74" t="str">
        <f ca="1">IFERROR(__xludf.DUMMYFUNCTION("IF(REGEXMATCH(A16970,""wealth planning""),""Script 1"",""-"")"),"-")</f>
        <v>-</v>
      </c>
      <c r="C16970" s="74">
        <f t="shared" si="132"/>
        <v>0</v>
      </c>
      <c r="D16970" s="149">
        <f t="shared" si="133"/>
        <v>45538</v>
      </c>
    </row>
    <row r="16971" spans="1:4">
      <c r="B16971" s="74" t="str">
        <f ca="1">IFERROR(__xludf.DUMMYFUNCTION("IF(REGEXMATCH(A16971,""wealth planning""),""Script 1"",""-"")"),"-")</f>
        <v>-</v>
      </c>
      <c r="C16971" s="74">
        <f t="shared" si="132"/>
        <v>0</v>
      </c>
      <c r="D16971" s="74" t="str">
        <f t="shared" si="133"/>
        <v>You: Hai assalamualaikum Eifa,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972" spans="1:4">
      <c r="B16972" s="74" t="str">
        <f ca="1">IFERROR(__xludf.DUMMYFUNCTION("IF(REGEXMATCH(A16972,""wealth planning""),""Script 1"",""-"")"),"-")</f>
        <v>-</v>
      </c>
      <c r="C16972" s="74">
        <f t="shared" si="132"/>
        <v>0</v>
      </c>
      <c r="D16972" s="74">
        <f t="shared" si="133"/>
        <v>0</v>
      </c>
    </row>
    <row r="16973" spans="1:4">
      <c r="A16973" s="74" t="s">
        <v>9823</v>
      </c>
      <c r="B16973" s="74" t="str">
        <f ca="1">IFERROR(__xludf.DUMMYFUNCTION("IF(REGEXMATCH(A16973,""wealth planning""),""Script 1"",""-"")"),"-")</f>
        <v>-</v>
      </c>
      <c r="C16973" s="74">
        <f t="shared" si="132"/>
        <v>0</v>
      </c>
      <c r="D16973" s="74">
        <f t="shared" si="133"/>
        <v>0</v>
      </c>
    </row>
    <row r="16974" spans="1:4">
      <c r="A16974" s="149">
        <v>45538</v>
      </c>
      <c r="B16974" s="74" t="str">
        <f ca="1">IFERROR(__xludf.DUMMYFUNCTION("IF(REGEXMATCH(A16974,""wealth planning""),""Script 1"",""-"")"),"#VALUE!")</f>
        <v>#VALUE!</v>
      </c>
      <c r="C16974" s="74" t="str">
        <f t="shared" si="132"/>
        <v>Siti Norbalqis</v>
      </c>
      <c r="D16974" s="74">
        <f t="shared" si="133"/>
        <v>0</v>
      </c>
    </row>
    <row r="16975" spans="1:4">
      <c r="A16975" s="149">
        <v>45538</v>
      </c>
      <c r="B16975" s="74" t="str">
        <f ca="1">IFERROR(__xludf.DUMMYFUNCTION("IF(REGEXMATCH(A16975,""wealth planning""),""Script 1"",""-"")"),"#VALUE!")</f>
        <v>#VALUE!</v>
      </c>
      <c r="C16975" s="149">
        <f t="shared" si="132"/>
        <v>45538</v>
      </c>
      <c r="D16975" s="74">
        <f t="shared" si="133"/>
        <v>0</v>
      </c>
    </row>
    <row r="16976" spans="1:4">
      <c r="A16976" s="74" t="s">
        <v>9824</v>
      </c>
      <c r="B16976" s="74" t="str">
        <f ca="1">IFERROR(__xludf.DUMMYFUNCTION("IF(REGEXMATCH(A16976,""wealth planning""),""Script 1"",""-"")"),"Script 1")</f>
        <v>Script 1</v>
      </c>
      <c r="C16976" s="149">
        <f t="shared" si="132"/>
        <v>45538</v>
      </c>
      <c r="D16976" s="74" t="str">
        <f t="shared" si="133"/>
        <v>Siti Norbalqis</v>
      </c>
    </row>
    <row r="16977" spans="1:4">
      <c r="A16977" s="74"/>
      <c r="B16977" s="74" t="str">
        <f ca="1">IFERROR(__xludf.DUMMYFUNCTION("IF(REGEXMATCH(A16977,""wealth planning""),""Script 1"",""-"")"),"-")</f>
        <v>-</v>
      </c>
      <c r="C16977" s="74" t="str">
        <f t="shared" si="132"/>
        <v>You: Hai assalamualaikum Norbalqis,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977" s="149">
        <f t="shared" si="133"/>
        <v>45538</v>
      </c>
    </row>
    <row r="16978" spans="1:4">
      <c r="B16978" s="74" t="str">
        <f ca="1">IFERROR(__xludf.DUMMYFUNCTION("IF(REGEXMATCH(A16978,""wealth planning""),""Script 1"",""-"")"),"-")</f>
        <v>-</v>
      </c>
      <c r="C16978" s="74">
        <f t="shared" si="132"/>
        <v>0</v>
      </c>
      <c r="D16978" s="149">
        <f t="shared" si="133"/>
        <v>45538</v>
      </c>
    </row>
    <row r="16979" spans="1:4">
      <c r="B16979" s="74" t="str">
        <f ca="1">IFERROR(__xludf.DUMMYFUNCTION("IF(REGEXMATCH(A16979,""wealth planning""),""Script 1"",""-"")"),"-")</f>
        <v>-</v>
      </c>
      <c r="C16979" s="74">
        <f t="shared" si="132"/>
        <v>0</v>
      </c>
      <c r="D16979" s="74" t="str">
        <f t="shared" si="133"/>
        <v>You: Hai assalamualaikum Norbalqis,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980" spans="1:4">
      <c r="B16980" s="74" t="str">
        <f ca="1">IFERROR(__xludf.DUMMYFUNCTION("IF(REGEXMATCH(A16980,""wealth planning""),""Script 1"",""-"")"),"-")</f>
        <v>-</v>
      </c>
      <c r="C16980" s="74">
        <f t="shared" si="132"/>
        <v>0</v>
      </c>
      <c r="D16980" s="74">
        <f t="shared" si="133"/>
        <v>0</v>
      </c>
    </row>
    <row r="16981" spans="1:4">
      <c r="A16981" s="74" t="s">
        <v>9827</v>
      </c>
      <c r="B16981" s="74" t="str">
        <f ca="1">IFERROR(__xludf.DUMMYFUNCTION("IF(REGEXMATCH(A16981,""wealth planning""),""Script 1"",""-"")"),"-")</f>
        <v>-</v>
      </c>
      <c r="C16981" s="74">
        <f t="shared" si="132"/>
        <v>0</v>
      </c>
      <c r="D16981" s="74">
        <f t="shared" si="133"/>
        <v>0</v>
      </c>
    </row>
    <row r="16982" spans="1:4">
      <c r="A16982" s="149">
        <v>45538</v>
      </c>
      <c r="B16982" s="74" t="str">
        <f ca="1">IFERROR(__xludf.DUMMYFUNCTION("IF(REGEXMATCH(A16982,""wealth planning""),""Script 1"",""-"")"),"#VALUE!")</f>
        <v>#VALUE!</v>
      </c>
      <c r="C16982" s="74" t="str">
        <f t="shared" si="132"/>
        <v>Afefa Jalil</v>
      </c>
      <c r="D16982" s="74">
        <f t="shared" si="133"/>
        <v>0</v>
      </c>
    </row>
    <row r="16983" spans="1:4">
      <c r="A16983" s="149">
        <v>45538</v>
      </c>
      <c r="B16983" s="74" t="str">
        <f ca="1">IFERROR(__xludf.DUMMYFUNCTION("IF(REGEXMATCH(A16983,""wealth planning""),""Script 1"",""-"")"),"#VALUE!")</f>
        <v>#VALUE!</v>
      </c>
      <c r="C16983" s="149">
        <f t="shared" si="132"/>
        <v>45538</v>
      </c>
      <c r="D16983" s="74">
        <f t="shared" si="133"/>
        <v>0</v>
      </c>
    </row>
    <row r="16984" spans="1:4">
      <c r="A16984" s="74" t="s">
        <v>9828</v>
      </c>
      <c r="B16984" s="74" t="str">
        <f ca="1">IFERROR(__xludf.DUMMYFUNCTION("IF(REGEXMATCH(A16984,""wealth planning""),""Script 1"",""-"")"),"Script 1")</f>
        <v>Script 1</v>
      </c>
      <c r="C16984" s="149">
        <f t="shared" si="132"/>
        <v>45538</v>
      </c>
      <c r="D16984" s="74" t="str">
        <f t="shared" si="133"/>
        <v>Afefa Jalil</v>
      </c>
    </row>
    <row r="16985" spans="1:4">
      <c r="A16985" s="74"/>
      <c r="B16985" s="74" t="str">
        <f ca="1">IFERROR(__xludf.DUMMYFUNCTION("IF(REGEXMATCH(A16985,""wealth planning""),""Script 1"",""-"")"),"-")</f>
        <v>-</v>
      </c>
      <c r="C16985" s="74" t="str">
        <f t="shared" si="132"/>
        <v>You: Hai assalamualaikum Afefa,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985" s="149">
        <f t="shared" si="133"/>
        <v>45538</v>
      </c>
    </row>
    <row r="16986" spans="1:4">
      <c r="B16986" s="74" t="str">
        <f ca="1">IFERROR(__xludf.DUMMYFUNCTION("IF(REGEXMATCH(A16986,""wealth planning""),""Script 1"",""-"")"),"-")</f>
        <v>-</v>
      </c>
      <c r="C16986" s="74">
        <f t="shared" si="132"/>
        <v>0</v>
      </c>
      <c r="D16986" s="149">
        <f t="shared" si="133"/>
        <v>45538</v>
      </c>
    </row>
    <row r="16987" spans="1:4">
      <c r="B16987" s="74" t="str">
        <f ca="1">IFERROR(__xludf.DUMMYFUNCTION("IF(REGEXMATCH(A16987,""wealth planning""),""Script 1"",""-"")"),"-")</f>
        <v>-</v>
      </c>
      <c r="C16987" s="74">
        <f t="shared" si="132"/>
        <v>0</v>
      </c>
      <c r="D16987" s="74" t="str">
        <f t="shared" si="133"/>
        <v>You: Hai assalamualaikum Afefa,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988" spans="1:4">
      <c r="B16988" s="74" t="str">
        <f ca="1">IFERROR(__xludf.DUMMYFUNCTION("IF(REGEXMATCH(A16988,""wealth planning""),""Script 1"",""-"")"),"-")</f>
        <v>-</v>
      </c>
      <c r="C16988" s="74">
        <f t="shared" si="132"/>
        <v>0</v>
      </c>
      <c r="D16988" s="74">
        <f t="shared" si="133"/>
        <v>0</v>
      </c>
    </row>
    <row r="16989" spans="1:4">
      <c r="A16989" s="74" t="s">
        <v>9831</v>
      </c>
      <c r="B16989" s="74" t="str">
        <f ca="1">IFERROR(__xludf.DUMMYFUNCTION("IF(REGEXMATCH(A16989,""wealth planning""),""Script 1"",""-"")"),"-")</f>
        <v>-</v>
      </c>
      <c r="C16989" s="74">
        <f t="shared" si="132"/>
        <v>0</v>
      </c>
      <c r="D16989" s="74">
        <f t="shared" si="133"/>
        <v>0</v>
      </c>
    </row>
    <row r="16990" spans="1:4">
      <c r="A16990" s="149">
        <v>45538</v>
      </c>
      <c r="B16990" s="74" t="str">
        <f ca="1">IFERROR(__xludf.DUMMYFUNCTION("IF(REGEXMATCH(A16990,""wealth planning""),""Script 1"",""-"")"),"#VALUE!")</f>
        <v>#VALUE!</v>
      </c>
      <c r="C16990" s="74" t="str">
        <f t="shared" si="132"/>
        <v>Nur Ain Antassya</v>
      </c>
      <c r="D16990" s="74">
        <f t="shared" si="133"/>
        <v>0</v>
      </c>
    </row>
    <row r="16991" spans="1:4">
      <c r="A16991" s="149">
        <v>45538</v>
      </c>
      <c r="B16991" s="74" t="str">
        <f ca="1">IFERROR(__xludf.DUMMYFUNCTION("IF(REGEXMATCH(A16991,""wealth planning""),""Script 1"",""-"")"),"#VALUE!")</f>
        <v>#VALUE!</v>
      </c>
      <c r="C16991" s="149">
        <f t="shared" si="132"/>
        <v>45538</v>
      </c>
      <c r="D16991" s="74">
        <f t="shared" si="133"/>
        <v>0</v>
      </c>
    </row>
    <row r="16992" spans="1:4">
      <c r="A16992" s="74" t="s">
        <v>3129</v>
      </c>
      <c r="B16992" s="74" t="str">
        <f ca="1">IFERROR(__xludf.DUMMYFUNCTION("IF(REGEXMATCH(A16992,""wealth planning""),""Script 1"",""-"")"),"Script 1")</f>
        <v>Script 1</v>
      </c>
      <c r="C16992" s="149">
        <f t="shared" si="132"/>
        <v>45538</v>
      </c>
      <c r="D16992" s="74" t="str">
        <f t="shared" si="133"/>
        <v>Nur Ain Antassya</v>
      </c>
    </row>
    <row r="16993" spans="1:4">
      <c r="A16993" s="74"/>
      <c r="B16993" s="74" t="str">
        <f ca="1">IFERROR(__xludf.DUMMYFUNCTION("IF(REGEXMATCH(A16993,""wealth planning""),""Script 1"",""-"")"),"-")</f>
        <v>-</v>
      </c>
      <c r="C16993" s="74" t="str">
        <f t="shared" si="132"/>
        <v>You: Hai assalamualaikum Nur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6993" s="149">
        <f t="shared" si="133"/>
        <v>45538</v>
      </c>
    </row>
    <row r="16994" spans="1:4">
      <c r="B16994" s="74" t="str">
        <f ca="1">IFERROR(__xludf.DUMMYFUNCTION("IF(REGEXMATCH(A16994,""wealth planning""),""Script 1"",""-"")"),"-")</f>
        <v>-</v>
      </c>
      <c r="C16994" s="74">
        <f t="shared" si="132"/>
        <v>0</v>
      </c>
      <c r="D16994" s="149">
        <f t="shared" si="133"/>
        <v>45538</v>
      </c>
    </row>
    <row r="16995" spans="1:4">
      <c r="B16995" s="74" t="str">
        <f ca="1">IFERROR(__xludf.DUMMYFUNCTION("IF(REGEXMATCH(A16995,""wealth planning""),""Script 1"",""-"")"),"-")</f>
        <v>-</v>
      </c>
      <c r="C16995" s="74">
        <f t="shared" si="132"/>
        <v>0</v>
      </c>
      <c r="D16995" s="74" t="str">
        <f t="shared" si="133"/>
        <v>You: Hai assalamualaikum Nur Ain,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6996" spans="1:4">
      <c r="A16996" s="74" t="s">
        <v>9833</v>
      </c>
      <c r="B16996" s="74" t="str">
        <f ca="1">IFERROR(__xludf.DUMMYFUNCTION("IF(REGEXMATCH(A16996,""wealth planning""),""Script 1"",""-"")"),"-")</f>
        <v>-</v>
      </c>
      <c r="C16996" s="74">
        <f t="shared" si="132"/>
        <v>0</v>
      </c>
      <c r="D16996" s="74">
        <f t="shared" si="133"/>
        <v>0</v>
      </c>
    </row>
    <row r="16997" spans="1:4">
      <c r="A16997" s="74" t="s">
        <v>9834</v>
      </c>
      <c r="B16997" s="74" t="str">
        <f ca="1">IFERROR(__xludf.DUMMYFUNCTION("IF(REGEXMATCH(A16997,""wealth planning""),""Script 1"",""-"")"),"-")</f>
        <v>-</v>
      </c>
      <c r="C16997" s="74" t="str">
        <f t="shared" si="132"/>
        <v>Muhammad Hail AzharStatus is reachable</v>
      </c>
      <c r="D16997" s="74">
        <f t="shared" si="133"/>
        <v>0</v>
      </c>
    </row>
    <row r="16998" spans="1:4">
      <c r="A16998" s="149">
        <v>45538</v>
      </c>
      <c r="B16998" s="74" t="str">
        <f ca="1">IFERROR(__xludf.DUMMYFUNCTION("IF(REGEXMATCH(A16998,""wealth planning""),""Script 1"",""-"")"),"#VALUE!")</f>
        <v>#VALUE!</v>
      </c>
      <c r="C16998" s="74" t="str">
        <f t="shared" si="132"/>
        <v>Muhammad Hail Azhar</v>
      </c>
      <c r="D16998" s="74">
        <f t="shared" si="133"/>
        <v>0</v>
      </c>
    </row>
    <row r="16999" spans="1:4">
      <c r="A16999" s="149">
        <v>45538</v>
      </c>
      <c r="B16999" s="74" t="str">
        <f ca="1">IFERROR(__xludf.DUMMYFUNCTION("IF(REGEXMATCH(A16999,""wealth planning""),""Script 1"",""-"")"),"#VALUE!")</f>
        <v>#VALUE!</v>
      </c>
      <c r="C16999" s="149">
        <f t="shared" si="132"/>
        <v>45538</v>
      </c>
      <c r="D16999" s="74" t="str">
        <f t="shared" si="133"/>
        <v>Muhammad Hail AzharStatus is reachable</v>
      </c>
    </row>
    <row r="17000" spans="1:4">
      <c r="A17000" s="74" t="s">
        <v>9835</v>
      </c>
      <c r="B17000" s="74" t="str">
        <f ca="1">IFERROR(__xludf.DUMMYFUNCTION("IF(REGEXMATCH(A17000,""wealth planning""),""Script 1"",""-"")"),"Script 1")</f>
        <v>Script 1</v>
      </c>
      <c r="C17000" s="149">
        <f t="shared" si="132"/>
        <v>45538</v>
      </c>
      <c r="D17000" s="74" t="str">
        <f t="shared" si="133"/>
        <v>Muhammad Hail Azhar</v>
      </c>
    </row>
    <row r="17001" spans="1:4">
      <c r="A17001" s="74"/>
      <c r="B17001" s="74" t="str">
        <f ca="1">IFERROR(__xludf.DUMMYFUNCTION("IF(REGEXMATCH(A17001,""wealth planning""),""Script 1"",""-"")"),"-")</f>
        <v>-</v>
      </c>
      <c r="C17001" s="74" t="str">
        <f t="shared" si="132"/>
        <v>You: Hai assalamualaikum Hail,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001" s="149">
        <f t="shared" si="133"/>
        <v>45538</v>
      </c>
    </row>
    <row r="17002" spans="1:4">
      <c r="B17002" s="74" t="str">
        <f ca="1">IFERROR(__xludf.DUMMYFUNCTION("IF(REGEXMATCH(A17002,""wealth planning""),""Script 1"",""-"")"),"-")</f>
        <v>-</v>
      </c>
      <c r="C17002" s="74">
        <f t="shared" si="132"/>
        <v>0</v>
      </c>
      <c r="D17002" s="149">
        <f t="shared" si="133"/>
        <v>45538</v>
      </c>
    </row>
    <row r="17003" spans="1:4">
      <c r="B17003" s="74" t="str">
        <f ca="1">IFERROR(__xludf.DUMMYFUNCTION("IF(REGEXMATCH(A17003,""wealth planning""),""Script 1"",""-"")"),"-")</f>
        <v>-</v>
      </c>
      <c r="C17003" s="74">
        <f t="shared" si="132"/>
        <v>0</v>
      </c>
      <c r="D17003" s="74" t="str">
        <f t="shared" si="133"/>
        <v>You: Hai assalamualaikum Hail,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004" spans="1:4">
      <c r="A17004" s="74" t="s">
        <v>9837</v>
      </c>
      <c r="B17004" s="74" t="str">
        <f ca="1">IFERROR(__xludf.DUMMYFUNCTION("IF(REGEXMATCH(A17004,""wealth planning""),""Script 1"",""-"")"),"-")</f>
        <v>-</v>
      </c>
      <c r="C17004" s="74">
        <f t="shared" si="132"/>
        <v>0</v>
      </c>
      <c r="D17004" s="74">
        <f t="shared" si="133"/>
        <v>0</v>
      </c>
    </row>
    <row r="17005" spans="1:4">
      <c r="A17005" s="74" t="s">
        <v>9838</v>
      </c>
      <c r="B17005" s="74" t="str">
        <f ca="1">IFERROR(__xludf.DUMMYFUNCTION("IF(REGEXMATCH(A17005,""wealth planning""),""Script 1"",""-"")"),"-")</f>
        <v>-</v>
      </c>
      <c r="C17005" s="74" t="str">
        <f t="shared" si="132"/>
        <v>Shahrul SammuriStatus is reachable</v>
      </c>
      <c r="D17005" s="74">
        <f t="shared" si="133"/>
        <v>0</v>
      </c>
    </row>
    <row r="17006" spans="1:4">
      <c r="A17006" s="149">
        <v>45538</v>
      </c>
      <c r="B17006" s="74" t="str">
        <f ca="1">IFERROR(__xludf.DUMMYFUNCTION("IF(REGEXMATCH(A17006,""wealth planning""),""Script 1"",""-"")"),"#VALUE!")</f>
        <v>#VALUE!</v>
      </c>
      <c r="C17006" s="74" t="str">
        <f t="shared" si="132"/>
        <v>Shahrul Sammuri</v>
      </c>
      <c r="D17006" s="74">
        <f t="shared" si="133"/>
        <v>0</v>
      </c>
    </row>
    <row r="17007" spans="1:4">
      <c r="A17007" s="149">
        <v>45538</v>
      </c>
      <c r="B17007" s="74" t="str">
        <f ca="1">IFERROR(__xludf.DUMMYFUNCTION("IF(REGEXMATCH(A17007,""wealth planning""),""Script 1"",""-"")"),"#VALUE!")</f>
        <v>#VALUE!</v>
      </c>
      <c r="C17007" s="149">
        <f t="shared" si="132"/>
        <v>45538</v>
      </c>
      <c r="D17007" s="74" t="str">
        <f t="shared" si="133"/>
        <v>Shahrul SammuriStatus is reachable</v>
      </c>
    </row>
    <row r="17008" spans="1:4">
      <c r="A17008" s="74" t="s">
        <v>9839</v>
      </c>
      <c r="B17008" s="74" t="str">
        <f ca="1">IFERROR(__xludf.DUMMYFUNCTION("IF(REGEXMATCH(A17008,""wealth planning""),""Script 1"",""-"")"),"Script 1")</f>
        <v>Script 1</v>
      </c>
      <c r="C17008" s="149">
        <f t="shared" si="132"/>
        <v>45538</v>
      </c>
      <c r="D17008" s="74" t="str">
        <f t="shared" si="133"/>
        <v>Shahrul Sammuri</v>
      </c>
    </row>
    <row r="17009" spans="1:4">
      <c r="A17009" s="74"/>
      <c r="B17009" s="74" t="str">
        <f ca="1">IFERROR(__xludf.DUMMYFUNCTION("IF(REGEXMATCH(A17009,""wealth planning""),""Script 1"",""-"")"),"-")</f>
        <v>-</v>
      </c>
      <c r="C17009" s="74" t="str">
        <f t="shared" si="132"/>
        <v>You: Hai assalamualaikum Shahrul,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009" s="149">
        <f t="shared" si="133"/>
        <v>45538</v>
      </c>
    </row>
    <row r="17010" spans="1:4">
      <c r="B17010" s="74" t="str">
        <f ca="1">IFERROR(__xludf.DUMMYFUNCTION("IF(REGEXMATCH(A17010,""wealth planning""),""Script 1"",""-"")"),"-")</f>
        <v>-</v>
      </c>
      <c r="C17010" s="74">
        <f t="shared" si="132"/>
        <v>0</v>
      </c>
      <c r="D17010" s="149">
        <f t="shared" si="133"/>
        <v>45538</v>
      </c>
    </row>
    <row r="17011" spans="1:4">
      <c r="B17011" s="74" t="str">
        <f ca="1">IFERROR(__xludf.DUMMYFUNCTION("IF(REGEXMATCH(A17011,""wealth planning""),""Script 1"",""-"")"),"-")</f>
        <v>-</v>
      </c>
      <c r="C17011" s="74">
        <f t="shared" si="132"/>
        <v>0</v>
      </c>
      <c r="D17011" s="74" t="str">
        <f t="shared" si="133"/>
        <v>You: Hai assalamualaikum Shahrul,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012" spans="1:4">
      <c r="A17012" s="74" t="s">
        <v>9841</v>
      </c>
      <c r="B17012" s="74" t="str">
        <f ca="1">IFERROR(__xludf.DUMMYFUNCTION("IF(REGEXMATCH(A17012,""wealth planning""),""Script 1"",""-"")"),"-")</f>
        <v>-</v>
      </c>
      <c r="C17012" s="74">
        <f t="shared" si="132"/>
        <v>0</v>
      </c>
      <c r="D17012" s="74">
        <f t="shared" si="133"/>
        <v>0</v>
      </c>
    </row>
    <row r="17013" spans="1:4">
      <c r="A17013" s="74" t="s">
        <v>9842</v>
      </c>
      <c r="B17013" s="74" t="str">
        <f ca="1">IFERROR(__xludf.DUMMYFUNCTION("IF(REGEXMATCH(A17013,""wealth planning""),""Script 1"",""-"")"),"-")</f>
        <v>-</v>
      </c>
      <c r="C17013" s="74" t="str">
        <f t="shared" si="132"/>
        <v>Kamal Syahman KamarudinStatus is reachable</v>
      </c>
      <c r="D17013" s="74">
        <f t="shared" si="133"/>
        <v>0</v>
      </c>
    </row>
    <row r="17014" spans="1:4">
      <c r="A17014" s="149">
        <v>45538</v>
      </c>
      <c r="B17014" s="74" t="str">
        <f ca="1">IFERROR(__xludf.DUMMYFUNCTION("IF(REGEXMATCH(A17014,""wealth planning""),""Script 1"",""-"")"),"#VALUE!")</f>
        <v>#VALUE!</v>
      </c>
      <c r="C17014" s="74" t="str">
        <f t="shared" si="132"/>
        <v>Kamal Syahman Kamarudin</v>
      </c>
      <c r="D17014" s="74">
        <f t="shared" si="133"/>
        <v>0</v>
      </c>
    </row>
    <row r="17015" spans="1:4">
      <c r="A17015" s="149">
        <v>45538</v>
      </c>
      <c r="B17015" s="74" t="str">
        <f ca="1">IFERROR(__xludf.DUMMYFUNCTION("IF(REGEXMATCH(A17015,""wealth planning""),""Script 1"",""-"")"),"#VALUE!")</f>
        <v>#VALUE!</v>
      </c>
      <c r="C17015" s="149">
        <f t="shared" si="132"/>
        <v>45538</v>
      </c>
      <c r="D17015" s="74" t="str">
        <f t="shared" si="133"/>
        <v>Kamal Syahman KamarudinStatus is reachable</v>
      </c>
    </row>
    <row r="17016" spans="1:4">
      <c r="A17016" s="74" t="s">
        <v>9843</v>
      </c>
      <c r="B17016" s="74" t="str">
        <f ca="1">IFERROR(__xludf.DUMMYFUNCTION("IF(REGEXMATCH(A17016,""wealth planning""),""Script 1"",""-"")"),"Script 1")</f>
        <v>Script 1</v>
      </c>
      <c r="C17016" s="149">
        <f t="shared" si="132"/>
        <v>45538</v>
      </c>
      <c r="D17016" s="74" t="str">
        <f t="shared" si="133"/>
        <v>Kamal Syahman Kamarudin</v>
      </c>
    </row>
    <row r="17017" spans="1:4">
      <c r="A17017" s="74"/>
      <c r="B17017" s="74" t="str">
        <f ca="1">IFERROR(__xludf.DUMMYFUNCTION("IF(REGEXMATCH(A17017,""wealth planning""),""Script 1"",""-"")"),"-")</f>
        <v>-</v>
      </c>
      <c r="C17017" s="74" t="str">
        <f t="shared" si="132"/>
        <v>You: Hai assalamualaikum Kamal,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017" s="149">
        <f t="shared" si="133"/>
        <v>45538</v>
      </c>
    </row>
    <row r="17018" spans="1:4">
      <c r="B17018" s="74" t="str">
        <f ca="1">IFERROR(__xludf.DUMMYFUNCTION("IF(REGEXMATCH(A17018,""wealth planning""),""Script 1"",""-"")"),"-")</f>
        <v>-</v>
      </c>
      <c r="C17018" s="74">
        <f t="shared" si="132"/>
        <v>0</v>
      </c>
      <c r="D17018" s="149">
        <f t="shared" si="133"/>
        <v>45538</v>
      </c>
    </row>
    <row r="17019" spans="1:4">
      <c r="B17019" s="74" t="str">
        <f ca="1">IFERROR(__xludf.DUMMYFUNCTION("IF(REGEXMATCH(A17019,""wealth planning""),""Script 1"",""-"")"),"-")</f>
        <v>-</v>
      </c>
      <c r="C17019" s="74">
        <f t="shared" si="132"/>
        <v>0</v>
      </c>
      <c r="D17019" s="74" t="str">
        <f t="shared" si="133"/>
        <v>You: Hai assalamualaikum Kamal,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020" spans="1:4">
      <c r="A17020" s="74" t="s">
        <v>9845</v>
      </c>
      <c r="B17020" s="74" t="str">
        <f ca="1">IFERROR(__xludf.DUMMYFUNCTION("IF(REGEXMATCH(A17020,""wealth planning""),""Script 1"",""-"")"),"-")</f>
        <v>-</v>
      </c>
      <c r="C17020" s="74">
        <f t="shared" si="132"/>
        <v>0</v>
      </c>
      <c r="D17020" s="74">
        <f t="shared" si="133"/>
        <v>0</v>
      </c>
    </row>
    <row r="17021" spans="1:4">
      <c r="A17021" s="74" t="s">
        <v>9846</v>
      </c>
      <c r="B17021" s="74" t="str">
        <f ca="1">IFERROR(__xludf.DUMMYFUNCTION("IF(REGEXMATCH(A17021,""wealth planning""),""Script 1"",""-"")"),"-")</f>
        <v>-</v>
      </c>
      <c r="C17021" s="74" t="str">
        <f t="shared" si="132"/>
        <v>Ts. Muhamed Afeeq Abdul WahabStatus is reachable</v>
      </c>
      <c r="D17021" s="74">
        <f t="shared" si="133"/>
        <v>0</v>
      </c>
    </row>
    <row r="17022" spans="1:4">
      <c r="A17022" s="149">
        <v>45538</v>
      </c>
      <c r="B17022" s="74" t="str">
        <f ca="1">IFERROR(__xludf.DUMMYFUNCTION("IF(REGEXMATCH(A17022,""wealth planning""),""Script 1"",""-"")"),"#VALUE!")</f>
        <v>#VALUE!</v>
      </c>
      <c r="C17022" s="74" t="str">
        <f t="shared" si="132"/>
        <v>Ts. Muhamed Afeeq Abdul Wahab</v>
      </c>
      <c r="D17022" s="74">
        <f t="shared" si="133"/>
        <v>0</v>
      </c>
    </row>
    <row r="17023" spans="1:4">
      <c r="A17023" s="149">
        <v>45538</v>
      </c>
      <c r="B17023" s="74" t="str">
        <f ca="1">IFERROR(__xludf.DUMMYFUNCTION("IF(REGEXMATCH(A17023,""wealth planning""),""Script 1"",""-"")"),"#VALUE!")</f>
        <v>#VALUE!</v>
      </c>
      <c r="C17023" s="149">
        <f t="shared" si="132"/>
        <v>45538</v>
      </c>
      <c r="D17023" s="74" t="str">
        <f t="shared" si="133"/>
        <v>Ts. Muhamed Afeeq Abdul WahabStatus is reachable</v>
      </c>
    </row>
    <row r="17024" spans="1:4">
      <c r="A17024" s="74" t="s">
        <v>9847</v>
      </c>
      <c r="B17024" s="74" t="str">
        <f ca="1">IFERROR(__xludf.DUMMYFUNCTION("IF(REGEXMATCH(A17024,""wealth planning""),""Script 1"",""-"")"),"Script 1")</f>
        <v>Script 1</v>
      </c>
      <c r="C17024" s="149">
        <f t="shared" si="132"/>
        <v>45538</v>
      </c>
      <c r="D17024" s="74" t="str">
        <f t="shared" si="133"/>
        <v>Ts. Muhamed Afeeq Abdul Wahab</v>
      </c>
    </row>
    <row r="17025" spans="1:4">
      <c r="A17025" s="74"/>
      <c r="B17025" s="74" t="str">
        <f ca="1">IFERROR(__xludf.DUMMYFUNCTION("IF(REGEXMATCH(A17025,""wealth planning""),""Script 1"",""-"")"),"-")</f>
        <v>-</v>
      </c>
      <c r="C17025" s="74" t="str">
        <f t="shared" si="132"/>
        <v>You: Hai assalamualaikum tuan Affeq,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025" s="149">
        <f t="shared" si="133"/>
        <v>45538</v>
      </c>
    </row>
    <row r="17026" spans="1:4">
      <c r="B17026" s="74" t="str">
        <f ca="1">IFERROR(__xludf.DUMMYFUNCTION("IF(REGEXMATCH(A17026,""wealth planning""),""Script 1"",""-"")"),"-")</f>
        <v>-</v>
      </c>
      <c r="C17026" s="74">
        <f t="shared" si="132"/>
        <v>0</v>
      </c>
      <c r="D17026" s="149">
        <f t="shared" si="133"/>
        <v>45538</v>
      </c>
    </row>
    <row r="17027" spans="1:4">
      <c r="B17027" s="74" t="str">
        <f ca="1">IFERROR(__xludf.DUMMYFUNCTION("IF(REGEXMATCH(A17027,""wealth planning""),""Script 1"",""-"")"),"-")</f>
        <v>-</v>
      </c>
      <c r="C17027" s="74">
        <f t="shared" si="132"/>
        <v>0</v>
      </c>
      <c r="D17027" s="74" t="str">
        <f t="shared" si="133"/>
        <v>You: Hai assalamualaikum tuan Affeq,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028" spans="1:4">
      <c r="B17028" s="74" t="str">
        <f ca="1">IFERROR(__xludf.DUMMYFUNCTION("IF(REGEXMATCH(A17028,""wealth planning""),""Script 1"",""-"")"),"-")</f>
        <v>-</v>
      </c>
      <c r="C17028" s="74">
        <f t="shared" si="132"/>
        <v>0</v>
      </c>
      <c r="D17028" s="74">
        <f t="shared" si="133"/>
        <v>0</v>
      </c>
    </row>
    <row r="17029" spans="1:4">
      <c r="A17029" s="74" t="s">
        <v>9850</v>
      </c>
      <c r="B17029" s="74" t="str">
        <f ca="1">IFERROR(__xludf.DUMMYFUNCTION("IF(REGEXMATCH(A17029,""wealth planning""),""Script 1"",""-"")"),"-")</f>
        <v>-</v>
      </c>
      <c r="C17029" s="74">
        <f t="shared" si="132"/>
        <v>0</v>
      </c>
      <c r="D17029" s="74">
        <f t="shared" si="133"/>
        <v>0</v>
      </c>
    </row>
    <row r="17030" spans="1:4">
      <c r="A17030" s="149">
        <v>45538</v>
      </c>
      <c r="B17030" s="74" t="str">
        <f ca="1">IFERROR(__xludf.DUMMYFUNCTION("IF(REGEXMATCH(A17030,""wealth planning""),""Script 1"",""-"")"),"#VALUE!")</f>
        <v>#VALUE!</v>
      </c>
      <c r="C17030" s="74" t="str">
        <f t="shared" si="132"/>
        <v>Salwah Azmal</v>
      </c>
      <c r="D17030" s="74">
        <f t="shared" si="133"/>
        <v>0</v>
      </c>
    </row>
    <row r="17031" spans="1:4">
      <c r="A17031" s="149">
        <v>45538</v>
      </c>
      <c r="B17031" s="74" t="str">
        <f ca="1">IFERROR(__xludf.DUMMYFUNCTION("IF(REGEXMATCH(A17031,""wealth planning""),""Script 1"",""-"")"),"#VALUE!")</f>
        <v>#VALUE!</v>
      </c>
      <c r="C17031" s="149">
        <f t="shared" si="132"/>
        <v>45538</v>
      </c>
      <c r="D17031" s="74">
        <f t="shared" si="133"/>
        <v>0</v>
      </c>
    </row>
    <row r="17032" spans="1:4">
      <c r="A17032" s="74" t="s">
        <v>9851</v>
      </c>
      <c r="B17032" s="74" t="str">
        <f ca="1">IFERROR(__xludf.DUMMYFUNCTION("IF(REGEXMATCH(A17032,""wealth planning""),""Script 1"",""-"")"),"Script 1")</f>
        <v>Script 1</v>
      </c>
      <c r="C17032" s="149">
        <f t="shared" si="132"/>
        <v>45538</v>
      </c>
      <c r="D17032" s="74" t="str">
        <f t="shared" si="133"/>
        <v>Salwah Azmal</v>
      </c>
    </row>
    <row r="17033" spans="1:4">
      <c r="A17033" s="74"/>
      <c r="B17033" s="74" t="str">
        <f ca="1">IFERROR(__xludf.DUMMYFUNCTION("IF(REGEXMATCH(A17033,""wealth planning""),""Script 1"",""-"")"),"-")</f>
        <v>-</v>
      </c>
      <c r="C17033" s="74" t="str">
        <f t="shared" si="132"/>
        <v>You: Hai assalamualaikum Salwah,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033" s="149">
        <f t="shared" si="133"/>
        <v>45538</v>
      </c>
    </row>
    <row r="17034" spans="1:4">
      <c r="B17034" s="74" t="str">
        <f ca="1">IFERROR(__xludf.DUMMYFUNCTION("IF(REGEXMATCH(A17034,""wealth planning""),""Script 1"",""-"")"),"-")</f>
        <v>-</v>
      </c>
      <c r="C17034" s="74">
        <f t="shared" si="132"/>
        <v>0</v>
      </c>
      <c r="D17034" s="149">
        <f t="shared" si="133"/>
        <v>45538</v>
      </c>
    </row>
    <row r="17035" spans="1:4">
      <c r="B17035" s="74" t="str">
        <f ca="1">IFERROR(__xludf.DUMMYFUNCTION("IF(REGEXMATCH(A17035,""wealth planning""),""Script 1"",""-"")"),"-")</f>
        <v>-</v>
      </c>
      <c r="C17035" s="74">
        <f t="shared" si="132"/>
        <v>0</v>
      </c>
      <c r="D17035" s="74" t="str">
        <f t="shared" si="133"/>
        <v>You: Hai assalamualaikum Salwah,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036" spans="1:4">
      <c r="B17036" s="74" t="str">
        <f ca="1">IFERROR(__xludf.DUMMYFUNCTION("IF(REGEXMATCH(A17036,""wealth planning""),""Script 1"",""-"")"),"-")</f>
        <v>-</v>
      </c>
      <c r="C17036" s="74">
        <f t="shared" si="132"/>
        <v>0</v>
      </c>
      <c r="D17036" s="74">
        <f t="shared" si="133"/>
        <v>0</v>
      </c>
    </row>
    <row r="17037" spans="1:4">
      <c r="A17037" s="74" t="s">
        <v>9854</v>
      </c>
      <c r="B17037" s="74" t="str">
        <f ca="1">IFERROR(__xludf.DUMMYFUNCTION("IF(REGEXMATCH(A17037,""wealth planning""),""Script 1"",""-"")"),"-")</f>
        <v>-</v>
      </c>
      <c r="C17037" s="74">
        <f t="shared" si="132"/>
        <v>0</v>
      </c>
      <c r="D17037" s="74">
        <f t="shared" si="133"/>
        <v>0</v>
      </c>
    </row>
    <row r="17038" spans="1:4">
      <c r="A17038" s="149">
        <v>45538</v>
      </c>
      <c r="B17038" s="74" t="str">
        <f ca="1">IFERROR(__xludf.DUMMYFUNCTION("IF(REGEXMATCH(A17038,""wealth planning""),""Script 1"",""-"")"),"#VALUE!")</f>
        <v>#VALUE!</v>
      </c>
      <c r="C17038" s="74" t="str">
        <f t="shared" si="132"/>
        <v>Wan Nur Sabrina</v>
      </c>
      <c r="D17038" s="74">
        <f t="shared" si="133"/>
        <v>0</v>
      </c>
    </row>
    <row r="17039" spans="1:4">
      <c r="A17039" s="149">
        <v>45538</v>
      </c>
      <c r="B17039" s="74" t="str">
        <f ca="1">IFERROR(__xludf.DUMMYFUNCTION("IF(REGEXMATCH(A17039,""wealth planning""),""Script 1"",""-"")"),"#VALUE!")</f>
        <v>#VALUE!</v>
      </c>
      <c r="C17039" s="149">
        <f t="shared" si="132"/>
        <v>45538</v>
      </c>
      <c r="D17039" s="74">
        <f t="shared" si="133"/>
        <v>0</v>
      </c>
    </row>
    <row r="17040" spans="1:4">
      <c r="A17040" s="74" t="s">
        <v>9855</v>
      </c>
      <c r="B17040" s="74" t="str">
        <f ca="1">IFERROR(__xludf.DUMMYFUNCTION("IF(REGEXMATCH(A17040,""wealth planning""),""Script 1"",""-"")"),"Script 1")</f>
        <v>Script 1</v>
      </c>
      <c r="C17040" s="149">
        <f t="shared" si="132"/>
        <v>45538</v>
      </c>
      <c r="D17040" s="74" t="str">
        <f t="shared" si="133"/>
        <v>Wan Nur Sabrina</v>
      </c>
    </row>
    <row r="17041" spans="1:4">
      <c r="A17041" s="74"/>
      <c r="B17041" s="74" t="str">
        <f ca="1">IFERROR(__xludf.DUMMYFUNCTION("IF(REGEXMATCH(A17041,""wealth planning""),""Script 1"",""-"")"),"-")</f>
        <v>-</v>
      </c>
      <c r="C17041" s="74" t="str">
        <f t="shared" si="132"/>
        <v>You: Hai assalamualaikum Wan Nur Sabrina,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041" s="149">
        <f t="shared" si="133"/>
        <v>45538</v>
      </c>
    </row>
    <row r="17042" spans="1:4">
      <c r="B17042" s="74" t="str">
        <f ca="1">IFERROR(__xludf.DUMMYFUNCTION("IF(REGEXMATCH(A17042,""wealth planning""),""Script 1"",""-"")"),"-")</f>
        <v>-</v>
      </c>
      <c r="C17042" s="74">
        <f t="shared" si="132"/>
        <v>0</v>
      </c>
      <c r="D17042" s="149">
        <f t="shared" si="133"/>
        <v>45538</v>
      </c>
    </row>
    <row r="17043" spans="1:4">
      <c r="B17043" s="74" t="str">
        <f ca="1">IFERROR(__xludf.DUMMYFUNCTION("IF(REGEXMATCH(A17043,""wealth planning""),""Script 1"",""-"")"),"-")</f>
        <v>-</v>
      </c>
      <c r="C17043" s="74">
        <f t="shared" si="132"/>
        <v>0</v>
      </c>
      <c r="D17043" s="74" t="str">
        <f t="shared" si="133"/>
        <v>You: Hai assalamualaikum Wan Nur Sabrina,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044" spans="1:4">
      <c r="B17044" s="74" t="str">
        <f ca="1">IFERROR(__xludf.DUMMYFUNCTION("IF(REGEXMATCH(A17044,""wealth planning""),""Script 1"",""-"")"),"-")</f>
        <v>-</v>
      </c>
      <c r="C17044" s="74">
        <f t="shared" si="132"/>
        <v>0</v>
      </c>
      <c r="D17044" s="74">
        <f t="shared" si="133"/>
        <v>0</v>
      </c>
    </row>
    <row r="17045" spans="1:4">
      <c r="A17045" s="74" t="s">
        <v>9858</v>
      </c>
      <c r="B17045" s="74" t="str">
        <f ca="1">IFERROR(__xludf.DUMMYFUNCTION("IF(REGEXMATCH(A17045,""wealth planning""),""Script 1"",""-"")"),"-")</f>
        <v>-</v>
      </c>
      <c r="C17045" s="74">
        <f t="shared" si="132"/>
        <v>0</v>
      </c>
      <c r="D17045" s="74">
        <f t="shared" si="133"/>
        <v>0</v>
      </c>
    </row>
    <row r="17046" spans="1:4">
      <c r="A17046" s="149">
        <v>45538</v>
      </c>
      <c r="B17046" s="74" t="str">
        <f ca="1">IFERROR(__xludf.DUMMYFUNCTION("IF(REGEXMATCH(A17046,""wealth planning""),""Script 1"",""-"")"),"#VALUE!")</f>
        <v>#VALUE!</v>
      </c>
      <c r="C17046" s="74" t="str">
        <f t="shared" si="132"/>
        <v>Nur liana Izzati Mohd Tazri</v>
      </c>
      <c r="D17046" s="74">
        <f t="shared" si="133"/>
        <v>0</v>
      </c>
    </row>
    <row r="17047" spans="1:4">
      <c r="A17047" s="149">
        <v>45538</v>
      </c>
      <c r="B17047" s="74" t="str">
        <f ca="1">IFERROR(__xludf.DUMMYFUNCTION("IF(REGEXMATCH(A17047,""wealth planning""),""Script 1"",""-"")"),"#VALUE!")</f>
        <v>#VALUE!</v>
      </c>
      <c r="C17047" s="149">
        <f t="shared" si="132"/>
        <v>45538</v>
      </c>
      <c r="D17047" s="74">
        <f t="shared" si="133"/>
        <v>0</v>
      </c>
    </row>
    <row r="17048" spans="1:4">
      <c r="A17048" s="74" t="s">
        <v>9859</v>
      </c>
      <c r="B17048" s="74" t="str">
        <f ca="1">IFERROR(__xludf.DUMMYFUNCTION("IF(REGEXMATCH(A17048,""wealth planning""),""Script 1"",""-"")"),"Script 1")</f>
        <v>Script 1</v>
      </c>
      <c r="C17048" s="149">
        <f t="shared" si="132"/>
        <v>45538</v>
      </c>
      <c r="D17048" s="74" t="str">
        <f t="shared" si="133"/>
        <v>Nur liana Izzati Mohd Tazri</v>
      </c>
    </row>
    <row r="17049" spans="1:4">
      <c r="A17049" s="74"/>
      <c r="B17049" s="74" t="str">
        <f ca="1">IFERROR(__xludf.DUMMYFUNCTION("IF(REGEXMATCH(A17049,""wealth planning""),""Script 1"",""-"")"),"-")</f>
        <v>-</v>
      </c>
      <c r="C17049" s="74" t="str">
        <f t="shared" si="132"/>
        <v>You: Hai assalamualaikum puan Liana,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049" s="149">
        <f t="shared" si="133"/>
        <v>45538</v>
      </c>
    </row>
    <row r="17050" spans="1:4">
      <c r="B17050" s="74" t="str">
        <f ca="1">IFERROR(__xludf.DUMMYFUNCTION("IF(REGEXMATCH(A17050,""wealth planning""),""Script 1"",""-"")"),"-")</f>
        <v>-</v>
      </c>
      <c r="C17050" s="74">
        <f t="shared" si="132"/>
        <v>0</v>
      </c>
      <c r="D17050" s="149">
        <f t="shared" si="133"/>
        <v>45538</v>
      </c>
    </row>
    <row r="17051" spans="1:4">
      <c r="B17051" s="74" t="str">
        <f ca="1">IFERROR(__xludf.DUMMYFUNCTION("IF(REGEXMATCH(A17051,""wealth planning""),""Script 1"",""-"")"),"-")</f>
        <v>-</v>
      </c>
      <c r="C17051" s="74">
        <f t="shared" si="132"/>
        <v>0</v>
      </c>
      <c r="D17051" s="74" t="str">
        <f t="shared" si="133"/>
        <v>You: Hai assalamualaikum puan Liana,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052" spans="1:4">
      <c r="A17052" s="74" t="s">
        <v>9861</v>
      </c>
      <c r="B17052" s="74" t="str">
        <f ca="1">IFERROR(__xludf.DUMMYFUNCTION("IF(REGEXMATCH(A17052,""wealth planning""),""Script 1"",""-"")"),"-")</f>
        <v>-</v>
      </c>
      <c r="C17052" s="74">
        <f t="shared" si="132"/>
        <v>0</v>
      </c>
      <c r="D17052" s="74">
        <f t="shared" si="133"/>
        <v>0</v>
      </c>
    </row>
    <row r="17053" spans="1:4">
      <c r="A17053" s="74" t="s">
        <v>9862</v>
      </c>
      <c r="B17053" s="74" t="str">
        <f ca="1">IFERROR(__xludf.DUMMYFUNCTION("IF(REGEXMATCH(A17053,""wealth planning""),""Script 1"",""-"")"),"-")</f>
        <v>-</v>
      </c>
      <c r="C17053" s="74" t="str">
        <f t="shared" si="132"/>
        <v>Zuhairah Raihanah ZasmadeyStatus is reachable</v>
      </c>
      <c r="D17053" s="74">
        <f t="shared" si="133"/>
        <v>0</v>
      </c>
    </row>
    <row r="17054" spans="1:4">
      <c r="A17054" s="149">
        <v>45538</v>
      </c>
      <c r="B17054" s="74" t="str">
        <f ca="1">IFERROR(__xludf.DUMMYFUNCTION("IF(REGEXMATCH(A17054,""wealth planning""),""Script 1"",""-"")"),"#VALUE!")</f>
        <v>#VALUE!</v>
      </c>
      <c r="C17054" s="74" t="str">
        <f t="shared" si="132"/>
        <v>Zuhairah Raihanah Zasmadey</v>
      </c>
      <c r="D17054" s="74">
        <f t="shared" si="133"/>
        <v>0</v>
      </c>
    </row>
    <row r="17055" spans="1:4">
      <c r="A17055" s="149">
        <v>45538</v>
      </c>
      <c r="B17055" s="74" t="str">
        <f ca="1">IFERROR(__xludf.DUMMYFUNCTION("IF(REGEXMATCH(A17055,""wealth planning""),""Script 1"",""-"")"),"#VALUE!")</f>
        <v>#VALUE!</v>
      </c>
      <c r="C17055" s="149">
        <f t="shared" si="132"/>
        <v>45538</v>
      </c>
      <c r="D17055" s="74" t="str">
        <f t="shared" si="133"/>
        <v>Zuhairah Raihanah ZasmadeyStatus is reachable</v>
      </c>
    </row>
    <row r="17056" spans="1:4">
      <c r="A17056" s="74" t="s">
        <v>9863</v>
      </c>
      <c r="B17056" s="74" t="str">
        <f ca="1">IFERROR(__xludf.DUMMYFUNCTION("IF(REGEXMATCH(A17056,""wealth planning""),""Script 1"",""-"")"),"Script 1")</f>
        <v>Script 1</v>
      </c>
      <c r="C17056" s="149">
        <f t="shared" si="132"/>
        <v>45538</v>
      </c>
      <c r="D17056" s="74" t="str">
        <f t="shared" si="133"/>
        <v>Zuhairah Raihanah Zasmadey</v>
      </c>
    </row>
    <row r="17057" spans="1:4">
      <c r="A17057" s="74"/>
      <c r="B17057" s="74" t="str">
        <f ca="1">IFERROR(__xludf.DUMMYFUNCTION("IF(REGEXMATCH(A17057,""wealth planning""),""Script 1"",""-"")"),"-")</f>
        <v>-</v>
      </c>
      <c r="C17057" s="74" t="str">
        <f t="shared" si="132"/>
        <v>You: Hai assalamualaikum Zuhairah,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057" s="149">
        <f t="shared" si="133"/>
        <v>45538</v>
      </c>
    </row>
    <row r="17058" spans="1:4">
      <c r="B17058" s="74" t="str">
        <f ca="1">IFERROR(__xludf.DUMMYFUNCTION("IF(REGEXMATCH(A17058,""wealth planning""),""Script 1"",""-"")"),"-")</f>
        <v>-</v>
      </c>
      <c r="C17058" s="74">
        <f t="shared" si="132"/>
        <v>0</v>
      </c>
      <c r="D17058" s="149">
        <f t="shared" si="133"/>
        <v>45538</v>
      </c>
    </row>
    <row r="17059" spans="1:4">
      <c r="B17059" s="74" t="str">
        <f ca="1">IFERROR(__xludf.DUMMYFUNCTION("IF(REGEXMATCH(A17059,""wealth planning""),""Script 1"",""-"")"),"-")</f>
        <v>-</v>
      </c>
      <c r="C17059" s="74">
        <f t="shared" si="132"/>
        <v>0</v>
      </c>
      <c r="D17059" s="74" t="str">
        <f t="shared" si="133"/>
        <v>You: Hai assalamualaikum Zuhairah,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060" spans="1:4">
      <c r="A17060" s="74" t="s">
        <v>9865</v>
      </c>
      <c r="B17060" s="74" t="str">
        <f ca="1">IFERROR(__xludf.DUMMYFUNCTION("IF(REGEXMATCH(A17060,""wealth planning""),""Script 1"",""-"")"),"-")</f>
        <v>-</v>
      </c>
      <c r="C17060" s="74">
        <f t="shared" si="132"/>
        <v>0</v>
      </c>
      <c r="D17060" s="74">
        <f t="shared" si="133"/>
        <v>0</v>
      </c>
    </row>
    <row r="17061" spans="1:4">
      <c r="A17061" s="74" t="s">
        <v>9866</v>
      </c>
      <c r="B17061" s="74" t="str">
        <f ca="1">IFERROR(__xludf.DUMMYFUNCTION("IF(REGEXMATCH(A17061,""wealth planning""),""Script 1"",""-"")"),"-")</f>
        <v>-</v>
      </c>
      <c r="C17061" s="74" t="str">
        <f t="shared" si="132"/>
        <v>Syaheera YusriStatus is reachable</v>
      </c>
      <c r="D17061" s="74">
        <f t="shared" si="133"/>
        <v>0</v>
      </c>
    </row>
    <row r="17062" spans="1:4">
      <c r="A17062" s="149">
        <v>45538</v>
      </c>
      <c r="B17062" s="74" t="str">
        <f ca="1">IFERROR(__xludf.DUMMYFUNCTION("IF(REGEXMATCH(A17062,""wealth planning""),""Script 1"",""-"")"),"#VALUE!")</f>
        <v>#VALUE!</v>
      </c>
      <c r="C17062" s="74" t="str">
        <f t="shared" si="132"/>
        <v>Syaheera Yusri</v>
      </c>
      <c r="D17062" s="74">
        <f t="shared" si="133"/>
        <v>0</v>
      </c>
    </row>
    <row r="17063" spans="1:4">
      <c r="A17063" s="149">
        <v>45538</v>
      </c>
      <c r="B17063" s="74" t="str">
        <f ca="1">IFERROR(__xludf.DUMMYFUNCTION("IF(REGEXMATCH(A17063,""wealth planning""),""Script 1"",""-"")"),"#VALUE!")</f>
        <v>#VALUE!</v>
      </c>
      <c r="C17063" s="149">
        <f t="shared" si="132"/>
        <v>45538</v>
      </c>
      <c r="D17063" s="74" t="str">
        <f t="shared" si="133"/>
        <v>Syaheera YusriStatus is reachable</v>
      </c>
    </row>
    <row r="17064" spans="1:4">
      <c r="A17064" s="74" t="s">
        <v>9867</v>
      </c>
      <c r="B17064" s="74" t="str">
        <f ca="1">IFERROR(__xludf.DUMMYFUNCTION("IF(REGEXMATCH(A17064,""wealth planning""),""Script 1"",""-"")"),"Script 1")</f>
        <v>Script 1</v>
      </c>
      <c r="C17064" s="149">
        <f t="shared" si="132"/>
        <v>45538</v>
      </c>
      <c r="D17064" s="74" t="str">
        <f t="shared" si="133"/>
        <v>Syaheera Yusri</v>
      </c>
    </row>
    <row r="17065" spans="1:4">
      <c r="A17065" s="74"/>
      <c r="B17065" s="74" t="str">
        <f ca="1">IFERROR(__xludf.DUMMYFUNCTION("IF(REGEXMATCH(A17065,""wealth planning""),""Script 1"",""-"")"),"-")</f>
        <v>-</v>
      </c>
      <c r="C17065" s="74" t="str">
        <f t="shared" si="132"/>
        <v>You: Hai assalamualaikum Syaheera,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065" s="149">
        <f t="shared" si="133"/>
        <v>45538</v>
      </c>
    </row>
    <row r="17066" spans="1:4">
      <c r="B17066" s="74" t="str">
        <f ca="1">IFERROR(__xludf.DUMMYFUNCTION("IF(REGEXMATCH(A17066,""wealth planning""),""Script 1"",""-"")"),"-")</f>
        <v>-</v>
      </c>
      <c r="C17066" s="74">
        <f t="shared" si="132"/>
        <v>0</v>
      </c>
      <c r="D17066" s="149">
        <f t="shared" si="133"/>
        <v>45538</v>
      </c>
    </row>
    <row r="17067" spans="1:4">
      <c r="B17067" s="74" t="str">
        <f ca="1">IFERROR(__xludf.DUMMYFUNCTION("IF(REGEXMATCH(A17067,""wealth planning""),""Script 1"",""-"")"),"-")</f>
        <v>-</v>
      </c>
      <c r="C17067" s="74">
        <f t="shared" si="132"/>
        <v>0</v>
      </c>
      <c r="D17067" s="74" t="str">
        <f t="shared" si="133"/>
        <v>You: Hai assalamualaikum Syaheera,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068" spans="1:4">
      <c r="A17068" s="74" t="s">
        <v>9869</v>
      </c>
      <c r="B17068" s="74" t="str">
        <f ca="1">IFERROR(__xludf.DUMMYFUNCTION("IF(REGEXMATCH(A17068,""wealth planning""),""Script 1"",""-"")"),"-")</f>
        <v>-</v>
      </c>
      <c r="C17068" s="74">
        <f t="shared" si="132"/>
        <v>0</v>
      </c>
      <c r="D17068" s="74">
        <f t="shared" si="133"/>
        <v>0</v>
      </c>
    </row>
    <row r="17069" spans="1:4">
      <c r="A17069" s="74" t="s">
        <v>9869</v>
      </c>
      <c r="B17069" s="74" t="str">
        <f ca="1">IFERROR(__xludf.DUMMYFUNCTION("IF(REGEXMATCH(A17069,""wealth planning""),""Script 1"",""-"")"),"-")</f>
        <v>-</v>
      </c>
      <c r="C17069" s="74" t="str">
        <f t="shared" si="132"/>
        <v>Nadirah Rosman</v>
      </c>
      <c r="D17069" s="74">
        <f t="shared" si="133"/>
        <v>0</v>
      </c>
    </row>
    <row r="17070" spans="1:4">
      <c r="A17070" s="149">
        <v>45538</v>
      </c>
      <c r="B17070" s="74" t="str">
        <f ca="1">IFERROR(__xludf.DUMMYFUNCTION("IF(REGEXMATCH(A17070,""wealth planning""),""Script 1"",""-"")"),"#VALUE!")</f>
        <v>#VALUE!</v>
      </c>
      <c r="C17070" s="74" t="str">
        <f t="shared" si="132"/>
        <v>Nadirah Rosman</v>
      </c>
      <c r="D17070" s="74">
        <f t="shared" si="133"/>
        <v>0</v>
      </c>
    </row>
    <row r="17071" spans="1:4">
      <c r="A17071" s="149">
        <v>45538</v>
      </c>
      <c r="B17071" s="74" t="str">
        <f ca="1">IFERROR(__xludf.DUMMYFUNCTION("IF(REGEXMATCH(A17071,""wealth planning""),""Script 1"",""-"")"),"#VALUE!")</f>
        <v>#VALUE!</v>
      </c>
      <c r="C17071" s="149">
        <f t="shared" si="132"/>
        <v>45538</v>
      </c>
      <c r="D17071" s="74" t="str">
        <f t="shared" si="133"/>
        <v>Nadirah Rosman</v>
      </c>
    </row>
    <row r="17072" spans="1:4">
      <c r="A17072" s="74" t="s">
        <v>9870</v>
      </c>
      <c r="B17072" s="74" t="str">
        <f ca="1">IFERROR(__xludf.DUMMYFUNCTION("IF(REGEXMATCH(A17072,""wealth planning""),""Script 1"",""-"")"),"Script 1")</f>
        <v>Script 1</v>
      </c>
      <c r="C17072" s="149">
        <f t="shared" si="132"/>
        <v>45538</v>
      </c>
      <c r="D17072" s="74" t="str">
        <f t="shared" si="133"/>
        <v>Nadirah Rosman</v>
      </c>
    </row>
    <row r="17073" spans="1:4">
      <c r="A17073" s="74"/>
      <c r="B17073" s="74" t="str">
        <f ca="1">IFERROR(__xludf.DUMMYFUNCTION("IF(REGEXMATCH(A17073,""wealth planning""),""Script 1"",""-"")"),"-")</f>
        <v>-</v>
      </c>
      <c r="C17073" s="74" t="str">
        <f t="shared" si="132"/>
        <v>You: Hai assalamualaikum Nadirah,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073" s="149">
        <f t="shared" si="133"/>
        <v>45538</v>
      </c>
    </row>
    <row r="17074" spans="1:4">
      <c r="B17074" s="74" t="str">
        <f ca="1">IFERROR(__xludf.DUMMYFUNCTION("IF(REGEXMATCH(A17074,""wealth planning""),""Script 1"",""-"")"),"-")</f>
        <v>-</v>
      </c>
      <c r="C17074" s="74">
        <f t="shared" si="132"/>
        <v>0</v>
      </c>
      <c r="D17074" s="149">
        <f t="shared" si="133"/>
        <v>45538</v>
      </c>
    </row>
    <row r="17075" spans="1:4">
      <c r="B17075" s="74" t="str">
        <f ca="1">IFERROR(__xludf.DUMMYFUNCTION("IF(REGEXMATCH(A17075,""wealth planning""),""Script 1"",""-"")"),"-")</f>
        <v>-</v>
      </c>
      <c r="C17075" s="74">
        <f t="shared" si="132"/>
        <v>0</v>
      </c>
      <c r="D17075" s="74" t="str">
        <f t="shared" si="133"/>
        <v>You: Hai assalamualaikum Nadirah,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076" spans="1:4">
      <c r="A17076" s="74" t="s">
        <v>9872</v>
      </c>
      <c r="B17076" s="74" t="str">
        <f ca="1">IFERROR(__xludf.DUMMYFUNCTION("IF(REGEXMATCH(A17076,""wealth planning""),""Script 1"",""-"")"),"-")</f>
        <v>-</v>
      </c>
      <c r="C17076" s="74">
        <f t="shared" si="132"/>
        <v>0</v>
      </c>
      <c r="D17076" s="74">
        <f t="shared" si="133"/>
        <v>0</v>
      </c>
    </row>
    <row r="17077" spans="1:4">
      <c r="A17077" s="74" t="s">
        <v>9873</v>
      </c>
      <c r="B17077" s="74" t="str">
        <f ca="1">IFERROR(__xludf.DUMMYFUNCTION("IF(REGEXMATCH(A17077,""wealth planning""),""Script 1"",""-"")"),"-")</f>
        <v>-</v>
      </c>
      <c r="C17077" s="74" t="str">
        <f t="shared" si="132"/>
        <v>Amirah MazriStatus is reachable</v>
      </c>
      <c r="D17077" s="74">
        <f t="shared" si="133"/>
        <v>0</v>
      </c>
    </row>
    <row r="17078" spans="1:4">
      <c r="A17078" s="149">
        <v>45538</v>
      </c>
      <c r="B17078" s="74" t="str">
        <f ca="1">IFERROR(__xludf.DUMMYFUNCTION("IF(REGEXMATCH(A17078,""wealth planning""),""Script 1"",""-"")"),"#VALUE!")</f>
        <v>#VALUE!</v>
      </c>
      <c r="C17078" s="74" t="str">
        <f t="shared" si="132"/>
        <v>Amirah Mazri</v>
      </c>
      <c r="D17078" s="74">
        <f t="shared" si="133"/>
        <v>0</v>
      </c>
    </row>
    <row r="17079" spans="1:4">
      <c r="A17079" s="149">
        <v>45538</v>
      </c>
      <c r="B17079" s="74" t="str">
        <f ca="1">IFERROR(__xludf.DUMMYFUNCTION("IF(REGEXMATCH(A17079,""wealth planning""),""Script 1"",""-"")"),"#VALUE!")</f>
        <v>#VALUE!</v>
      </c>
      <c r="C17079" s="149">
        <f t="shared" si="132"/>
        <v>45538</v>
      </c>
      <c r="D17079" s="74" t="str">
        <f t="shared" si="133"/>
        <v>Amirah MazriStatus is reachable</v>
      </c>
    </row>
    <row r="17080" spans="1:4">
      <c r="A17080" s="74" t="s">
        <v>2735</v>
      </c>
      <c r="B17080" s="74" t="str">
        <f ca="1">IFERROR(__xludf.DUMMYFUNCTION("IF(REGEXMATCH(A17080,""wealth planning""),""Script 1"",""-"")"),"Script 1")</f>
        <v>Script 1</v>
      </c>
      <c r="C17080" s="149">
        <f t="shared" si="132"/>
        <v>45538</v>
      </c>
      <c r="D17080" s="74" t="str">
        <f t="shared" si="133"/>
        <v>Amirah Mazri</v>
      </c>
    </row>
    <row r="17081" spans="1:4">
      <c r="A17081" s="74"/>
      <c r="B17081" s="74" t="str">
        <f ca="1">IFERROR(__xludf.DUMMYFUNCTION("IF(REGEXMATCH(A17081,""wealth planning""),""Script 1"",""-"")"),"-")</f>
        <v>-</v>
      </c>
      <c r="C17081" s="74" t="str">
        <f t="shared" si="132"/>
        <v>You: Hai assalamualaikum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081" s="149">
        <f t="shared" si="133"/>
        <v>45538</v>
      </c>
    </row>
    <row r="17082" spans="1:4">
      <c r="B17082" s="74" t="str">
        <f ca="1">IFERROR(__xludf.DUMMYFUNCTION("IF(REGEXMATCH(A17082,""wealth planning""),""Script 1"",""-"")"),"-")</f>
        <v>-</v>
      </c>
      <c r="C17082" s="74">
        <f t="shared" si="132"/>
        <v>0</v>
      </c>
      <c r="D17082" s="149">
        <f t="shared" si="133"/>
        <v>45538</v>
      </c>
    </row>
    <row r="17083" spans="1:4">
      <c r="B17083" s="74" t="str">
        <f ca="1">IFERROR(__xludf.DUMMYFUNCTION("IF(REGEXMATCH(A17083,""wealth planning""),""Script 1"",""-"")"),"-")</f>
        <v>-</v>
      </c>
      <c r="C17083" s="74">
        <f t="shared" si="132"/>
        <v>0</v>
      </c>
      <c r="D17083" s="74" t="str">
        <f t="shared" si="133"/>
        <v>You: Hai assalamualaikum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084" spans="1:4">
      <c r="B17084" s="74" t="str">
        <f ca="1">IFERROR(__xludf.DUMMYFUNCTION("IF(REGEXMATCH(A17084,""wealth planning""),""Script 1"",""-"")"),"-")</f>
        <v>-</v>
      </c>
      <c r="C17084" s="74">
        <f t="shared" si="132"/>
        <v>0</v>
      </c>
      <c r="D17084" s="74">
        <f t="shared" si="133"/>
        <v>0</v>
      </c>
    </row>
    <row r="17085" spans="1:4">
      <c r="A17085" s="74" t="s">
        <v>9876</v>
      </c>
      <c r="B17085" s="74" t="str">
        <f ca="1">IFERROR(__xludf.DUMMYFUNCTION("IF(REGEXMATCH(A17085,""wealth planning""),""Script 1"",""-"")"),"-")</f>
        <v>-</v>
      </c>
      <c r="C17085" s="74">
        <f t="shared" si="132"/>
        <v>0</v>
      </c>
      <c r="D17085" s="74">
        <f t="shared" si="133"/>
        <v>0</v>
      </c>
    </row>
    <row r="17086" spans="1:4">
      <c r="A17086" s="149">
        <v>45538</v>
      </c>
      <c r="B17086" s="74" t="str">
        <f ca="1">IFERROR(__xludf.DUMMYFUNCTION("IF(REGEXMATCH(A17086,""wealth planning""),""Script 1"",""-"")"),"#VALUE!")</f>
        <v>#VALUE!</v>
      </c>
      <c r="C17086" s="74" t="str">
        <f t="shared" si="132"/>
        <v>NorHaniza Mohamad Yusoff</v>
      </c>
      <c r="D17086" s="74">
        <f t="shared" si="133"/>
        <v>0</v>
      </c>
    </row>
    <row r="17087" spans="1:4">
      <c r="A17087" s="149">
        <v>45538</v>
      </c>
      <c r="B17087" s="74" t="str">
        <f ca="1">IFERROR(__xludf.DUMMYFUNCTION("IF(REGEXMATCH(A17087,""wealth planning""),""Script 1"",""-"")"),"#VALUE!")</f>
        <v>#VALUE!</v>
      </c>
      <c r="C17087" s="149">
        <f t="shared" si="132"/>
        <v>45538</v>
      </c>
      <c r="D17087" s="74">
        <f t="shared" si="133"/>
        <v>0</v>
      </c>
    </row>
    <row r="17088" spans="1:4">
      <c r="A17088" s="74" t="s">
        <v>9877</v>
      </c>
      <c r="B17088" s="74" t="str">
        <f ca="1">IFERROR(__xludf.DUMMYFUNCTION("IF(REGEXMATCH(A17088,""wealth planning""),""Script 1"",""-"")"),"Script 1")</f>
        <v>Script 1</v>
      </c>
      <c r="C17088" s="149">
        <f t="shared" si="132"/>
        <v>45538</v>
      </c>
      <c r="D17088" s="74" t="str">
        <f t="shared" si="133"/>
        <v>NorHaniza Mohamad Yusoff</v>
      </c>
    </row>
    <row r="17089" spans="1:4">
      <c r="A17089" s="74"/>
      <c r="B17089" s="74" t="str">
        <f ca="1">IFERROR(__xludf.DUMMYFUNCTION("IF(REGEXMATCH(A17089,""wealth planning""),""Script 1"",""-"")"),"-")</f>
        <v>-</v>
      </c>
      <c r="C17089" s="74" t="str">
        <f t="shared" ref="C17089:C17343" si="134">A17088</f>
        <v>You: Hai assalamualaikum NorHaniza,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089" s="149">
        <f t="shared" ref="D17089:D17343" si="135">A17086</f>
        <v>45538</v>
      </c>
    </row>
    <row r="17090" spans="1:4">
      <c r="B17090" s="74" t="str">
        <f ca="1">IFERROR(__xludf.DUMMYFUNCTION("IF(REGEXMATCH(A17090,""wealth planning""),""Script 1"",""-"")"),"-")</f>
        <v>-</v>
      </c>
      <c r="C17090" s="74">
        <f t="shared" si="134"/>
        <v>0</v>
      </c>
      <c r="D17090" s="149">
        <f t="shared" si="135"/>
        <v>45538</v>
      </c>
    </row>
    <row r="17091" spans="1:4">
      <c r="B17091" s="74" t="str">
        <f ca="1">IFERROR(__xludf.DUMMYFUNCTION("IF(REGEXMATCH(A17091,""wealth planning""),""Script 1"",""-"")"),"-")</f>
        <v>-</v>
      </c>
      <c r="C17091" s="74">
        <f t="shared" si="134"/>
        <v>0</v>
      </c>
      <c r="D17091" s="74" t="str">
        <f t="shared" si="135"/>
        <v>You: Hai assalamualaikum NorHaniza,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092" spans="1:4">
      <c r="A17092" s="74" t="s">
        <v>9879</v>
      </c>
      <c r="B17092" s="74" t="str">
        <f ca="1">IFERROR(__xludf.DUMMYFUNCTION("IF(REGEXMATCH(A17092,""wealth planning""),""Script 1"",""-"")"),"-")</f>
        <v>-</v>
      </c>
      <c r="C17092" s="74">
        <f t="shared" si="134"/>
        <v>0</v>
      </c>
      <c r="D17092" s="74">
        <f t="shared" si="135"/>
        <v>0</v>
      </c>
    </row>
    <row r="17093" spans="1:4">
      <c r="A17093" s="74" t="s">
        <v>9880</v>
      </c>
      <c r="B17093" s="74" t="str">
        <f ca="1">IFERROR(__xludf.DUMMYFUNCTION("IF(REGEXMATCH(A17093,""wealth planning""),""Script 1"",""-"")"),"-")</f>
        <v>-</v>
      </c>
      <c r="C17093" s="74" t="str">
        <f t="shared" si="134"/>
        <v>Muhammad ZharifStatus is online</v>
      </c>
      <c r="D17093" s="74">
        <f t="shared" si="135"/>
        <v>0</v>
      </c>
    </row>
    <row r="17094" spans="1:4">
      <c r="A17094" s="149">
        <v>45538</v>
      </c>
      <c r="B17094" s="74" t="str">
        <f ca="1">IFERROR(__xludf.DUMMYFUNCTION("IF(REGEXMATCH(A17094,""wealth planning""),""Script 1"",""-"")"),"#VALUE!")</f>
        <v>#VALUE!</v>
      </c>
      <c r="C17094" s="74" t="str">
        <f t="shared" si="134"/>
        <v>Muhammad Zharif</v>
      </c>
      <c r="D17094" s="74">
        <f t="shared" si="135"/>
        <v>0</v>
      </c>
    </row>
    <row r="17095" spans="1:4">
      <c r="A17095" s="149">
        <v>45538</v>
      </c>
      <c r="B17095" s="74" t="str">
        <f ca="1">IFERROR(__xludf.DUMMYFUNCTION("IF(REGEXMATCH(A17095,""wealth planning""),""Script 1"",""-"")"),"#VALUE!")</f>
        <v>#VALUE!</v>
      </c>
      <c r="C17095" s="149">
        <f t="shared" si="134"/>
        <v>45538</v>
      </c>
      <c r="D17095" s="74" t="str">
        <f t="shared" si="135"/>
        <v>Muhammad ZharifStatus is online</v>
      </c>
    </row>
    <row r="17096" spans="1:4">
      <c r="A17096" s="74" t="s">
        <v>4657</v>
      </c>
      <c r="B17096" s="74" t="str">
        <f ca="1">IFERROR(__xludf.DUMMYFUNCTION("IF(REGEXMATCH(A17096,""wealth planning""),""Script 1"",""-"")"),"Script 1")</f>
        <v>Script 1</v>
      </c>
      <c r="C17096" s="149">
        <f t="shared" si="134"/>
        <v>45538</v>
      </c>
      <c r="D17096" s="74" t="str">
        <f t="shared" si="135"/>
        <v>Muhammad Zharif</v>
      </c>
    </row>
    <row r="17097" spans="1:4">
      <c r="A17097" s="74"/>
      <c r="B17097" s="74" t="str">
        <f ca="1">IFERROR(__xludf.DUMMYFUNCTION("IF(REGEXMATCH(A17097,""wealth planning""),""Script 1"",""-"")"),"-")</f>
        <v>-</v>
      </c>
      <c r="C17097" s="74" t="str">
        <f t="shared" si="134"/>
        <v>You: Hai assalamualaikum Zharif,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097" s="149">
        <f t="shared" si="135"/>
        <v>45538</v>
      </c>
    </row>
    <row r="17098" spans="1:4">
      <c r="B17098" s="74" t="str">
        <f ca="1">IFERROR(__xludf.DUMMYFUNCTION("IF(REGEXMATCH(A17098,""wealth planning""),""Script 1"",""-"")"),"-")</f>
        <v>-</v>
      </c>
      <c r="C17098" s="74">
        <f t="shared" si="134"/>
        <v>0</v>
      </c>
      <c r="D17098" s="149">
        <f t="shared" si="135"/>
        <v>45538</v>
      </c>
    </row>
    <row r="17099" spans="1:4">
      <c r="B17099" s="74" t="str">
        <f ca="1">IFERROR(__xludf.DUMMYFUNCTION("IF(REGEXMATCH(A17099,""wealth planning""),""Script 1"",""-"")"),"-")</f>
        <v>-</v>
      </c>
      <c r="C17099" s="74">
        <f t="shared" si="134"/>
        <v>0</v>
      </c>
      <c r="D17099" s="74" t="str">
        <f t="shared" si="135"/>
        <v>You: Hai assalamualaikum Zharif,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100" spans="1:4">
      <c r="B17100" s="74" t="str">
        <f ca="1">IFERROR(__xludf.DUMMYFUNCTION("IF(REGEXMATCH(A17100,""wealth planning""),""Script 1"",""-"")"),"-")</f>
        <v>-</v>
      </c>
      <c r="C17100" s="74">
        <f t="shared" si="134"/>
        <v>0</v>
      </c>
      <c r="D17100" s="74">
        <f t="shared" si="135"/>
        <v>0</v>
      </c>
    </row>
    <row r="17101" spans="1:4">
      <c r="A17101" s="74" t="s">
        <v>9883</v>
      </c>
      <c r="B17101" s="74" t="str">
        <f ca="1">IFERROR(__xludf.DUMMYFUNCTION("IF(REGEXMATCH(A17101,""wealth planning""),""Script 1"",""-"")"),"-")</f>
        <v>-</v>
      </c>
      <c r="C17101" s="74">
        <f t="shared" si="134"/>
        <v>0</v>
      </c>
      <c r="D17101" s="74">
        <f t="shared" si="135"/>
        <v>0</v>
      </c>
    </row>
    <row r="17102" spans="1:4">
      <c r="A17102" s="149">
        <v>45538</v>
      </c>
      <c r="B17102" s="74" t="str">
        <f ca="1">IFERROR(__xludf.DUMMYFUNCTION("IF(REGEXMATCH(A17102,""wealth planning""),""Script 1"",""-"")"),"#VALUE!")</f>
        <v>#VALUE!</v>
      </c>
      <c r="C17102" s="74" t="str">
        <f t="shared" si="134"/>
        <v>syadiyah azli</v>
      </c>
      <c r="D17102" s="74">
        <f t="shared" si="135"/>
        <v>0</v>
      </c>
    </row>
    <row r="17103" spans="1:4">
      <c r="A17103" s="149">
        <v>45538</v>
      </c>
      <c r="B17103" s="74" t="str">
        <f ca="1">IFERROR(__xludf.DUMMYFUNCTION("IF(REGEXMATCH(A17103,""wealth planning""),""Script 1"",""-"")"),"#VALUE!")</f>
        <v>#VALUE!</v>
      </c>
      <c r="C17103" s="149">
        <f t="shared" si="134"/>
        <v>45538</v>
      </c>
      <c r="D17103" s="74">
        <f t="shared" si="135"/>
        <v>0</v>
      </c>
    </row>
    <row r="17104" spans="1:4">
      <c r="A17104" s="74" t="s">
        <v>9884</v>
      </c>
      <c r="B17104" s="74" t="str">
        <f ca="1">IFERROR(__xludf.DUMMYFUNCTION("IF(REGEXMATCH(A17104,""wealth planning""),""Script 1"",""-"")"),"Script 1")</f>
        <v>Script 1</v>
      </c>
      <c r="C17104" s="149">
        <f t="shared" si="134"/>
        <v>45538</v>
      </c>
      <c r="D17104" s="74" t="str">
        <f t="shared" si="135"/>
        <v>syadiyah azli</v>
      </c>
    </row>
    <row r="17105" spans="1:4">
      <c r="A17105" s="74"/>
      <c r="B17105" s="74" t="str">
        <f ca="1">IFERROR(__xludf.DUMMYFUNCTION("IF(REGEXMATCH(A17105,""wealth planning""),""Script 1"",""-"")"),"-")</f>
        <v>-</v>
      </c>
      <c r="C17105" s="74" t="str">
        <f t="shared" si="134"/>
        <v>You: Hai assalamualaikum Syadiyah,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105" s="149">
        <f t="shared" si="135"/>
        <v>45538</v>
      </c>
    </row>
    <row r="17106" spans="1:4">
      <c r="B17106" s="74" t="str">
        <f ca="1">IFERROR(__xludf.DUMMYFUNCTION("IF(REGEXMATCH(A17106,""wealth planning""),""Script 1"",""-"")"),"-")</f>
        <v>-</v>
      </c>
      <c r="C17106" s="74">
        <f t="shared" si="134"/>
        <v>0</v>
      </c>
      <c r="D17106" s="149">
        <f t="shared" si="135"/>
        <v>45538</v>
      </c>
    </row>
    <row r="17107" spans="1:4">
      <c r="B17107" s="74" t="str">
        <f ca="1">IFERROR(__xludf.DUMMYFUNCTION("IF(REGEXMATCH(A17107,""wealth planning""),""Script 1"",""-"")"),"-")</f>
        <v>-</v>
      </c>
      <c r="C17107" s="74">
        <f t="shared" si="134"/>
        <v>0</v>
      </c>
      <c r="D17107" s="74" t="str">
        <f t="shared" si="135"/>
        <v>You: Hai assalamualaikum Syadiyah,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108" spans="1:4">
      <c r="A17108" s="74" t="s">
        <v>9886</v>
      </c>
      <c r="B17108" s="74" t="str">
        <f ca="1">IFERROR(__xludf.DUMMYFUNCTION("IF(REGEXMATCH(A17108,""wealth planning""),""Script 1"",""-"")"),"-")</f>
        <v>-</v>
      </c>
      <c r="C17108" s="74">
        <f t="shared" si="134"/>
        <v>0</v>
      </c>
      <c r="D17108" s="74">
        <f t="shared" si="135"/>
        <v>0</v>
      </c>
    </row>
    <row r="17109" spans="1:4">
      <c r="A17109" s="74" t="s">
        <v>9887</v>
      </c>
      <c r="B17109" s="74" t="str">
        <f ca="1">IFERROR(__xludf.DUMMYFUNCTION("IF(REGEXMATCH(A17109,""wealth planning""),""Script 1"",""-"")"),"-")</f>
        <v>-</v>
      </c>
      <c r="C17109" s="74" t="str">
        <f t="shared" si="134"/>
        <v>Noraishah IntauStatus is reachable</v>
      </c>
      <c r="D17109" s="74">
        <f t="shared" si="135"/>
        <v>0</v>
      </c>
    </row>
    <row r="17110" spans="1:4">
      <c r="A17110" s="149">
        <v>45538</v>
      </c>
      <c r="B17110" s="74" t="str">
        <f ca="1">IFERROR(__xludf.DUMMYFUNCTION("IF(REGEXMATCH(A17110,""wealth planning""),""Script 1"",""-"")"),"#VALUE!")</f>
        <v>#VALUE!</v>
      </c>
      <c r="C17110" s="74" t="str">
        <f t="shared" si="134"/>
        <v>Noraishah Intau</v>
      </c>
      <c r="D17110" s="74">
        <f t="shared" si="135"/>
        <v>0</v>
      </c>
    </row>
    <row r="17111" spans="1:4">
      <c r="A17111" s="149">
        <v>45538</v>
      </c>
      <c r="B17111" s="74" t="str">
        <f ca="1">IFERROR(__xludf.DUMMYFUNCTION("IF(REGEXMATCH(A17111,""wealth planning""),""Script 1"",""-"")"),"#VALUE!")</f>
        <v>#VALUE!</v>
      </c>
      <c r="C17111" s="149">
        <f t="shared" si="134"/>
        <v>45538</v>
      </c>
      <c r="D17111" s="74" t="str">
        <f t="shared" si="135"/>
        <v>Noraishah IntauStatus is reachable</v>
      </c>
    </row>
    <row r="17112" spans="1:4">
      <c r="A17112" s="74" t="s">
        <v>9888</v>
      </c>
      <c r="B17112" s="74" t="str">
        <f ca="1">IFERROR(__xludf.DUMMYFUNCTION("IF(REGEXMATCH(A17112,""wealth planning""),""Script 1"",""-"")"),"Script 1")</f>
        <v>Script 1</v>
      </c>
      <c r="C17112" s="149">
        <f t="shared" si="134"/>
        <v>45538</v>
      </c>
      <c r="D17112" s="74" t="str">
        <f t="shared" si="135"/>
        <v>Noraishah Intau</v>
      </c>
    </row>
    <row r="17113" spans="1:4">
      <c r="A17113" s="74"/>
      <c r="B17113" s="74" t="str">
        <f ca="1">IFERROR(__xludf.DUMMYFUNCTION("IF(REGEXMATCH(A17113,""wealth planning""),""Script 1"",""-"")"),"-")</f>
        <v>-</v>
      </c>
      <c r="C17113" s="74" t="str">
        <f t="shared" si="134"/>
        <v>You: Hai assalamualaikum Noraishah,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113" s="149">
        <f t="shared" si="135"/>
        <v>45538</v>
      </c>
    </row>
    <row r="17114" spans="1:4">
      <c r="B17114" s="74" t="str">
        <f ca="1">IFERROR(__xludf.DUMMYFUNCTION("IF(REGEXMATCH(A17114,""wealth planning""),""Script 1"",""-"")"),"-")</f>
        <v>-</v>
      </c>
      <c r="C17114" s="74">
        <f t="shared" si="134"/>
        <v>0</v>
      </c>
      <c r="D17114" s="149">
        <f t="shared" si="135"/>
        <v>45538</v>
      </c>
    </row>
    <row r="17115" spans="1:4">
      <c r="B17115" s="74" t="str">
        <f ca="1">IFERROR(__xludf.DUMMYFUNCTION("IF(REGEXMATCH(A17115,""wealth planning""),""Script 1"",""-"")"),"-")</f>
        <v>-</v>
      </c>
      <c r="C17115" s="74">
        <f t="shared" si="134"/>
        <v>0</v>
      </c>
      <c r="D17115" s="74" t="str">
        <f t="shared" si="135"/>
        <v>You: Hai assalamualaikum Noraishah,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116" spans="1:4">
      <c r="A17116" s="74" t="s">
        <v>9890</v>
      </c>
      <c r="B17116" s="74" t="str">
        <f ca="1">IFERROR(__xludf.DUMMYFUNCTION("IF(REGEXMATCH(A17116,""wealth planning""),""Script 1"",""-"")"),"-")</f>
        <v>-</v>
      </c>
      <c r="C17116" s="74">
        <f t="shared" si="134"/>
        <v>0</v>
      </c>
      <c r="D17116" s="74">
        <f t="shared" si="135"/>
        <v>0</v>
      </c>
    </row>
    <row r="17117" spans="1:4">
      <c r="A17117" s="74" t="s">
        <v>9890</v>
      </c>
      <c r="B17117" s="74" t="str">
        <f ca="1">IFERROR(__xludf.DUMMYFUNCTION("IF(REGEXMATCH(A17117,""wealth planning""),""Script 1"",""-"")"),"-")</f>
        <v>-</v>
      </c>
      <c r="C17117" s="74" t="str">
        <f t="shared" si="134"/>
        <v>Seri Nur Syasya</v>
      </c>
      <c r="D17117" s="74">
        <f t="shared" si="135"/>
        <v>0</v>
      </c>
    </row>
    <row r="17118" spans="1:4">
      <c r="A17118" s="149">
        <v>45538</v>
      </c>
      <c r="B17118" s="74" t="str">
        <f ca="1">IFERROR(__xludf.DUMMYFUNCTION("IF(REGEXMATCH(A17118,""wealth planning""),""Script 1"",""-"")"),"#VALUE!")</f>
        <v>#VALUE!</v>
      </c>
      <c r="C17118" s="74" t="str">
        <f t="shared" si="134"/>
        <v>Seri Nur Syasya</v>
      </c>
      <c r="D17118" s="74">
        <f t="shared" si="135"/>
        <v>0</v>
      </c>
    </row>
    <row r="17119" spans="1:4">
      <c r="A17119" s="149">
        <v>45538</v>
      </c>
      <c r="B17119" s="74" t="str">
        <f ca="1">IFERROR(__xludf.DUMMYFUNCTION("IF(REGEXMATCH(A17119,""wealth planning""),""Script 1"",""-"")"),"#VALUE!")</f>
        <v>#VALUE!</v>
      </c>
      <c r="C17119" s="149">
        <f t="shared" si="134"/>
        <v>45538</v>
      </c>
      <c r="D17119" s="74" t="str">
        <f t="shared" si="135"/>
        <v>Seri Nur Syasya</v>
      </c>
    </row>
    <row r="17120" spans="1:4">
      <c r="A17120" s="74" t="s">
        <v>7482</v>
      </c>
      <c r="B17120" s="74" t="str">
        <f ca="1">IFERROR(__xludf.DUMMYFUNCTION("IF(REGEXMATCH(A17120,""wealth planning""),""Script 1"",""-"")"),"Script 1")</f>
        <v>Script 1</v>
      </c>
      <c r="C17120" s="149">
        <f t="shared" si="134"/>
        <v>45538</v>
      </c>
      <c r="D17120" s="74" t="str">
        <f t="shared" si="135"/>
        <v>Seri Nur Syasya</v>
      </c>
    </row>
    <row r="17121" spans="1:4">
      <c r="A17121" s="74"/>
      <c r="B17121" s="74" t="str">
        <f ca="1">IFERROR(__xludf.DUMMYFUNCTION("IF(REGEXMATCH(A17121,""wealth planning""),""Script 1"",""-"")"),"-")</f>
        <v>-</v>
      </c>
      <c r="C17121" s="74" t="str">
        <f t="shared" si="134"/>
        <v>You: Hai assalamualaikum Syasya,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121" s="149">
        <f t="shared" si="135"/>
        <v>45538</v>
      </c>
    </row>
    <row r="17122" spans="1:4">
      <c r="B17122" s="74" t="str">
        <f ca="1">IFERROR(__xludf.DUMMYFUNCTION("IF(REGEXMATCH(A17122,""wealth planning""),""Script 1"",""-"")"),"-")</f>
        <v>-</v>
      </c>
      <c r="C17122" s="74">
        <f t="shared" si="134"/>
        <v>0</v>
      </c>
      <c r="D17122" s="149">
        <f t="shared" si="135"/>
        <v>45538</v>
      </c>
    </row>
    <row r="17123" spans="1:4">
      <c r="B17123" s="74" t="str">
        <f ca="1">IFERROR(__xludf.DUMMYFUNCTION("IF(REGEXMATCH(A17123,""wealth planning""),""Script 1"",""-"")"),"-")</f>
        <v>-</v>
      </c>
      <c r="C17123" s="74">
        <f t="shared" si="134"/>
        <v>0</v>
      </c>
      <c r="D17123" s="74" t="str">
        <f t="shared" si="135"/>
        <v>You: Hai assalamualaikum Syasya,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124" spans="1:4">
      <c r="A17124" s="74" t="s">
        <v>9892</v>
      </c>
      <c r="B17124" s="74" t="str">
        <f ca="1">IFERROR(__xludf.DUMMYFUNCTION("IF(REGEXMATCH(A17124,""wealth planning""),""Script 1"",""-"")"),"-")</f>
        <v>-</v>
      </c>
      <c r="C17124" s="74">
        <f t="shared" si="134"/>
        <v>0</v>
      </c>
      <c r="D17124" s="74">
        <f t="shared" si="135"/>
        <v>0</v>
      </c>
    </row>
    <row r="17125" spans="1:4">
      <c r="A17125" s="74" t="s">
        <v>9892</v>
      </c>
      <c r="B17125" s="74" t="str">
        <f ca="1">IFERROR(__xludf.DUMMYFUNCTION("IF(REGEXMATCH(A17125,""wealth planning""),""Script 1"",""-"")"),"-")</f>
        <v>-</v>
      </c>
      <c r="C17125" s="74" t="str">
        <f t="shared" si="134"/>
        <v>ARISHA NORIZAM</v>
      </c>
      <c r="D17125" s="74">
        <f t="shared" si="135"/>
        <v>0</v>
      </c>
    </row>
    <row r="17126" spans="1:4">
      <c r="A17126" s="149">
        <v>45538</v>
      </c>
      <c r="B17126" s="74" t="str">
        <f ca="1">IFERROR(__xludf.DUMMYFUNCTION("IF(REGEXMATCH(A17126,""wealth planning""),""Script 1"",""-"")"),"#VALUE!")</f>
        <v>#VALUE!</v>
      </c>
      <c r="C17126" s="74" t="str">
        <f t="shared" si="134"/>
        <v>ARISHA NORIZAM</v>
      </c>
      <c r="D17126" s="74">
        <f t="shared" si="135"/>
        <v>0</v>
      </c>
    </row>
    <row r="17127" spans="1:4">
      <c r="A17127" s="149">
        <v>45538</v>
      </c>
      <c r="B17127" s="74" t="str">
        <f ca="1">IFERROR(__xludf.DUMMYFUNCTION("IF(REGEXMATCH(A17127,""wealth planning""),""Script 1"",""-"")"),"#VALUE!")</f>
        <v>#VALUE!</v>
      </c>
      <c r="C17127" s="149">
        <f t="shared" si="134"/>
        <v>45538</v>
      </c>
      <c r="D17127" s="74" t="str">
        <f t="shared" si="135"/>
        <v>ARISHA NORIZAM</v>
      </c>
    </row>
    <row r="17128" spans="1:4">
      <c r="A17128" s="74" t="s">
        <v>9893</v>
      </c>
      <c r="B17128" s="74" t="str">
        <f ca="1">IFERROR(__xludf.DUMMYFUNCTION("IF(REGEXMATCH(A17128,""wealth planning""),""Script 1"",""-"")"),"Script 1")</f>
        <v>Script 1</v>
      </c>
      <c r="C17128" s="149">
        <f t="shared" si="134"/>
        <v>45538</v>
      </c>
      <c r="D17128" s="74" t="str">
        <f t="shared" si="135"/>
        <v>ARISHA NORIZAM</v>
      </c>
    </row>
    <row r="17129" spans="1:4">
      <c r="A17129" s="74"/>
      <c r="B17129" s="74" t="str">
        <f ca="1">IFERROR(__xludf.DUMMYFUNCTION("IF(REGEXMATCH(A17129,""wealth planning""),""Script 1"",""-"")"),"-")</f>
        <v>-</v>
      </c>
      <c r="C17129" s="74" t="str">
        <f t="shared" si="134"/>
        <v>You: Hai assalamualaikum Arisha,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129" s="149">
        <f t="shared" si="135"/>
        <v>45538</v>
      </c>
    </row>
    <row r="17130" spans="1:4">
      <c r="B17130" s="74" t="str">
        <f ca="1">IFERROR(__xludf.DUMMYFUNCTION("IF(REGEXMATCH(A17130,""wealth planning""),""Script 1"",""-"")"),"-")</f>
        <v>-</v>
      </c>
      <c r="C17130" s="74">
        <f t="shared" si="134"/>
        <v>0</v>
      </c>
      <c r="D17130" s="149">
        <f t="shared" si="135"/>
        <v>45538</v>
      </c>
    </row>
    <row r="17131" spans="1:4">
      <c r="B17131" s="74" t="str">
        <f ca="1">IFERROR(__xludf.DUMMYFUNCTION("IF(REGEXMATCH(A17131,""wealth planning""),""Script 1"",""-"")"),"-")</f>
        <v>-</v>
      </c>
      <c r="C17131" s="74">
        <f t="shared" si="134"/>
        <v>0</v>
      </c>
      <c r="D17131" s="74" t="str">
        <f t="shared" si="135"/>
        <v>You: Hai assalamualaikum Arisha,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132" spans="1:4">
      <c r="A17132" s="74" t="s">
        <v>9895</v>
      </c>
      <c r="B17132" s="74" t="str">
        <f ca="1">IFERROR(__xludf.DUMMYFUNCTION("IF(REGEXMATCH(A17132,""wealth planning""),""Script 1"",""-"")"),"-")</f>
        <v>-</v>
      </c>
      <c r="C17132" s="74">
        <f t="shared" si="134"/>
        <v>0</v>
      </c>
      <c r="D17132" s="74">
        <f t="shared" si="135"/>
        <v>0</v>
      </c>
    </row>
    <row r="17133" spans="1:4">
      <c r="A17133" s="74" t="s">
        <v>9896</v>
      </c>
      <c r="B17133" s="74" t="str">
        <f ca="1">IFERROR(__xludf.DUMMYFUNCTION("IF(REGEXMATCH(A17133,""wealth planning""),""Script 1"",""-"")"),"-")</f>
        <v>-</v>
      </c>
      <c r="C17133" s="74" t="str">
        <f t="shared" si="134"/>
        <v>Muhammad SyahmiStatus is reachable</v>
      </c>
      <c r="D17133" s="74">
        <f t="shared" si="135"/>
        <v>0</v>
      </c>
    </row>
    <row r="17134" spans="1:4">
      <c r="A17134" s="149">
        <v>45538</v>
      </c>
      <c r="B17134" s="74" t="str">
        <f ca="1">IFERROR(__xludf.DUMMYFUNCTION("IF(REGEXMATCH(A17134,""wealth planning""),""Script 1"",""-"")"),"#VALUE!")</f>
        <v>#VALUE!</v>
      </c>
      <c r="C17134" s="74" t="str">
        <f t="shared" si="134"/>
        <v>Muhammad Syahmi</v>
      </c>
      <c r="D17134" s="74">
        <f t="shared" si="135"/>
        <v>0</v>
      </c>
    </row>
    <row r="17135" spans="1:4">
      <c r="A17135" s="149">
        <v>45538</v>
      </c>
      <c r="B17135" s="74" t="str">
        <f ca="1">IFERROR(__xludf.DUMMYFUNCTION("IF(REGEXMATCH(A17135,""wealth planning""),""Script 1"",""-"")"),"#VALUE!")</f>
        <v>#VALUE!</v>
      </c>
      <c r="C17135" s="149">
        <f t="shared" si="134"/>
        <v>45538</v>
      </c>
      <c r="D17135" s="74" t="str">
        <f t="shared" si="135"/>
        <v>Muhammad SyahmiStatus is reachable</v>
      </c>
    </row>
    <row r="17136" spans="1:4">
      <c r="A17136" s="74" t="s">
        <v>9897</v>
      </c>
      <c r="B17136" s="74" t="str">
        <f ca="1">IFERROR(__xludf.DUMMYFUNCTION("IF(REGEXMATCH(A17136,""wealth planning""),""Script 1"",""-"")"),"Script 1")</f>
        <v>Script 1</v>
      </c>
      <c r="C17136" s="149">
        <f t="shared" si="134"/>
        <v>45538</v>
      </c>
      <c r="D17136" s="74" t="str">
        <f t="shared" si="135"/>
        <v>Muhammad Syahmi</v>
      </c>
    </row>
    <row r="17137" spans="1:4">
      <c r="A17137" s="74"/>
      <c r="B17137" s="74" t="str">
        <f ca="1">IFERROR(__xludf.DUMMYFUNCTION("IF(REGEXMATCH(A17137,""wealth planning""),""Script 1"",""-"")"),"-")</f>
        <v>-</v>
      </c>
      <c r="C17137" s="74" t="str">
        <f t="shared" si="134"/>
        <v>You: Hai assalamualaikum tuan Syahmi,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137" s="149">
        <f t="shared" si="135"/>
        <v>45538</v>
      </c>
    </row>
    <row r="17138" spans="1:4">
      <c r="B17138" s="74" t="str">
        <f ca="1">IFERROR(__xludf.DUMMYFUNCTION("IF(REGEXMATCH(A17138,""wealth planning""),""Script 1"",""-"")"),"-")</f>
        <v>-</v>
      </c>
      <c r="C17138" s="74">
        <f t="shared" si="134"/>
        <v>0</v>
      </c>
      <c r="D17138" s="149">
        <f t="shared" si="135"/>
        <v>45538</v>
      </c>
    </row>
    <row r="17139" spans="1:4">
      <c r="B17139" s="74" t="str">
        <f ca="1">IFERROR(__xludf.DUMMYFUNCTION("IF(REGEXMATCH(A17139,""wealth planning""),""Script 1"",""-"")"),"-")</f>
        <v>-</v>
      </c>
      <c r="C17139" s="74">
        <f t="shared" si="134"/>
        <v>0</v>
      </c>
      <c r="D17139" s="74" t="str">
        <f t="shared" si="135"/>
        <v>You: Hai assalamualaikum tuan Syahmi,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140" spans="1:4">
      <c r="A17140" s="74" t="s">
        <v>9899</v>
      </c>
      <c r="B17140" s="74" t="str">
        <f ca="1">IFERROR(__xludf.DUMMYFUNCTION("IF(REGEXMATCH(A17140,""wealth planning""),""Script 1"",""-"")"),"-")</f>
        <v>-</v>
      </c>
      <c r="C17140" s="74">
        <f t="shared" si="134"/>
        <v>0</v>
      </c>
      <c r="D17140" s="74">
        <f t="shared" si="135"/>
        <v>0</v>
      </c>
    </row>
    <row r="17141" spans="1:4">
      <c r="A17141" s="74" t="s">
        <v>9900</v>
      </c>
      <c r="B17141" s="74" t="str">
        <f ca="1">IFERROR(__xludf.DUMMYFUNCTION("IF(REGEXMATCH(A17141,""wealth planning""),""Script 1"",""-"")"),"-")</f>
        <v>-</v>
      </c>
      <c r="C17141" s="74" t="str">
        <f t="shared" si="134"/>
        <v>Muhammad Sufi AfifiStatus is reachable</v>
      </c>
      <c r="D17141" s="74">
        <f t="shared" si="135"/>
        <v>0</v>
      </c>
    </row>
    <row r="17142" spans="1:4">
      <c r="A17142" s="149">
        <v>45538</v>
      </c>
      <c r="B17142" s="74" t="str">
        <f ca="1">IFERROR(__xludf.DUMMYFUNCTION("IF(REGEXMATCH(A17142,""wealth planning""),""Script 1"",""-"")"),"#VALUE!")</f>
        <v>#VALUE!</v>
      </c>
      <c r="C17142" s="74" t="str">
        <f t="shared" si="134"/>
        <v>Muhammad Sufi Afifi</v>
      </c>
      <c r="D17142" s="74">
        <f t="shared" si="135"/>
        <v>0</v>
      </c>
    </row>
    <row r="17143" spans="1:4">
      <c r="A17143" s="149">
        <v>45538</v>
      </c>
      <c r="B17143" s="74" t="str">
        <f ca="1">IFERROR(__xludf.DUMMYFUNCTION("IF(REGEXMATCH(A17143,""wealth planning""),""Script 1"",""-"")"),"#VALUE!")</f>
        <v>#VALUE!</v>
      </c>
      <c r="C17143" s="149">
        <f t="shared" si="134"/>
        <v>45538</v>
      </c>
      <c r="D17143" s="74" t="str">
        <f t="shared" si="135"/>
        <v>Muhammad Sufi AfifiStatus is reachable</v>
      </c>
    </row>
    <row r="17144" spans="1:4">
      <c r="A17144" s="74" t="s">
        <v>9901</v>
      </c>
      <c r="B17144" s="74" t="str">
        <f ca="1">IFERROR(__xludf.DUMMYFUNCTION("IF(REGEXMATCH(A17144,""wealth planning""),""Script 1"",""-"")"),"Script 1")</f>
        <v>Script 1</v>
      </c>
      <c r="C17144" s="149">
        <f t="shared" si="134"/>
        <v>45538</v>
      </c>
      <c r="D17144" s="74" t="str">
        <f t="shared" si="135"/>
        <v>Muhammad Sufi Afifi</v>
      </c>
    </row>
    <row r="17145" spans="1:4">
      <c r="A17145" s="74"/>
      <c r="B17145" s="74" t="str">
        <f ca="1">IFERROR(__xludf.DUMMYFUNCTION("IF(REGEXMATCH(A17145,""wealth planning""),""Script 1"",""-"")"),"-")</f>
        <v>-</v>
      </c>
      <c r="C17145" s="74" t="str">
        <f t="shared" si="134"/>
        <v>You: Hai assalamualaikum Sufi,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145" s="149">
        <f t="shared" si="135"/>
        <v>45538</v>
      </c>
    </row>
    <row r="17146" spans="1:4">
      <c r="B17146" s="74" t="str">
        <f ca="1">IFERROR(__xludf.DUMMYFUNCTION("IF(REGEXMATCH(A17146,""wealth planning""),""Script 1"",""-"")"),"-")</f>
        <v>-</v>
      </c>
      <c r="C17146" s="74">
        <f t="shared" si="134"/>
        <v>0</v>
      </c>
      <c r="D17146" s="149">
        <f t="shared" si="135"/>
        <v>45538</v>
      </c>
    </row>
    <row r="17147" spans="1:4">
      <c r="B17147" s="74" t="str">
        <f ca="1">IFERROR(__xludf.DUMMYFUNCTION("IF(REGEXMATCH(A17147,""wealth planning""),""Script 1"",""-"")"),"-")</f>
        <v>-</v>
      </c>
      <c r="C17147" s="74">
        <f t="shared" si="134"/>
        <v>0</v>
      </c>
      <c r="D17147" s="74" t="str">
        <f t="shared" si="135"/>
        <v>You: Hai assalamualaikum Sufi,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148" spans="1:4">
      <c r="A17148" s="74" t="s">
        <v>9903</v>
      </c>
      <c r="B17148" s="74" t="str">
        <f ca="1">IFERROR(__xludf.DUMMYFUNCTION("IF(REGEXMATCH(A17148,""wealth planning""),""Script 1"",""-"")"),"-")</f>
        <v>-</v>
      </c>
      <c r="C17148" s="74">
        <f t="shared" si="134"/>
        <v>0</v>
      </c>
      <c r="D17148" s="74">
        <f t="shared" si="135"/>
        <v>0</v>
      </c>
    </row>
    <row r="17149" spans="1:4">
      <c r="A17149" s="74" t="s">
        <v>2293</v>
      </c>
      <c r="B17149" s="74" t="str">
        <f ca="1">IFERROR(__xludf.DUMMYFUNCTION("IF(REGEXMATCH(A17149,""wealth planning""),""Script 1"",""-"")"),"-")</f>
        <v>-</v>
      </c>
      <c r="C17149" s="74" t="str">
        <f t="shared" si="134"/>
        <v>Nurin Irdina, #HIRINGStatus is online</v>
      </c>
      <c r="D17149" s="74">
        <f t="shared" si="135"/>
        <v>0</v>
      </c>
    </row>
    <row r="17150" spans="1:4">
      <c r="A17150" s="149">
        <v>45538</v>
      </c>
      <c r="B17150" s="74" t="str">
        <f ca="1">IFERROR(__xludf.DUMMYFUNCTION("IF(REGEXMATCH(A17150,""wealth planning""),""Script 1"",""-"")"),"#VALUE!")</f>
        <v>#VALUE!</v>
      </c>
      <c r="C17150" s="74" t="str">
        <f t="shared" si="134"/>
        <v>Nurin Irdina</v>
      </c>
      <c r="D17150" s="74">
        <f t="shared" si="135"/>
        <v>0</v>
      </c>
    </row>
    <row r="17151" spans="1:4">
      <c r="A17151" s="149">
        <v>45538</v>
      </c>
      <c r="B17151" s="74" t="str">
        <f ca="1">IFERROR(__xludf.DUMMYFUNCTION("IF(REGEXMATCH(A17151,""wealth planning""),""Script 1"",""-"")"),"#VALUE!")</f>
        <v>#VALUE!</v>
      </c>
      <c r="C17151" s="149">
        <f t="shared" si="134"/>
        <v>45538</v>
      </c>
      <c r="D17151" s="74" t="str">
        <f t="shared" si="135"/>
        <v>Nurin Irdina, #HIRINGStatus is online</v>
      </c>
    </row>
    <row r="17152" spans="1:4">
      <c r="A17152" s="74" t="s">
        <v>3306</v>
      </c>
      <c r="B17152" s="74" t="str">
        <f ca="1">IFERROR(__xludf.DUMMYFUNCTION("IF(REGEXMATCH(A17152,""wealth planning""),""Script 1"",""-"")"),"Script 1")</f>
        <v>Script 1</v>
      </c>
      <c r="C17152" s="149">
        <f t="shared" si="134"/>
        <v>45538</v>
      </c>
      <c r="D17152" s="74" t="str">
        <f t="shared" si="135"/>
        <v>Nurin Irdina</v>
      </c>
    </row>
    <row r="17153" spans="1:4">
      <c r="A17153" s="74"/>
      <c r="B17153" s="74" t="str">
        <f ca="1">IFERROR(__xludf.DUMMYFUNCTION("IF(REGEXMATCH(A17153,""wealth planning""),""Script 1"",""-"")"),"-")</f>
        <v>-</v>
      </c>
      <c r="C17153" s="74" t="str">
        <f t="shared" si="134"/>
        <v>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153" s="149">
        <f t="shared" si="135"/>
        <v>45538</v>
      </c>
    </row>
    <row r="17154" spans="1:4">
      <c r="B17154" s="74" t="str">
        <f ca="1">IFERROR(__xludf.DUMMYFUNCTION("IF(REGEXMATCH(A17154,""wealth planning""),""Script 1"",""-"")"),"-")</f>
        <v>-</v>
      </c>
      <c r="C17154" s="74">
        <f t="shared" si="134"/>
        <v>0</v>
      </c>
      <c r="D17154" s="149">
        <f t="shared" si="135"/>
        <v>45538</v>
      </c>
    </row>
    <row r="17155" spans="1:4">
      <c r="B17155" s="74" t="str">
        <f ca="1">IFERROR(__xludf.DUMMYFUNCTION("IF(REGEXMATCH(A17155,""wealth planning""),""Script 1"",""-"")"),"-")</f>
        <v>-</v>
      </c>
      <c r="C17155" s="74">
        <f t="shared" si="134"/>
        <v>0</v>
      </c>
      <c r="D17155" s="74" t="str">
        <f t="shared" si="135"/>
        <v>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156" spans="1:4">
      <c r="B17156" s="74" t="str">
        <f ca="1">IFERROR(__xludf.DUMMYFUNCTION("IF(REGEXMATCH(A17156,""wealth planning""),""Script 1"",""-"")"),"-")</f>
        <v>-</v>
      </c>
      <c r="C17156" s="74">
        <f t="shared" si="134"/>
        <v>0</v>
      </c>
      <c r="D17156" s="74">
        <f t="shared" si="135"/>
        <v>0</v>
      </c>
    </row>
    <row r="17157" spans="1:4">
      <c r="A17157" s="74" t="s">
        <v>9906</v>
      </c>
      <c r="B17157" s="74" t="str">
        <f ca="1">IFERROR(__xludf.DUMMYFUNCTION("IF(REGEXMATCH(A17157,""wealth planning""),""Script 1"",""-"")"),"-")</f>
        <v>-</v>
      </c>
      <c r="C17157" s="74">
        <f t="shared" si="134"/>
        <v>0</v>
      </c>
      <c r="D17157" s="74">
        <f t="shared" si="135"/>
        <v>0</v>
      </c>
    </row>
    <row r="17158" spans="1:4">
      <c r="A17158" s="149">
        <v>45538</v>
      </c>
      <c r="B17158" s="74" t="str">
        <f ca="1">IFERROR(__xludf.DUMMYFUNCTION("IF(REGEXMATCH(A17158,""wealth planning""),""Script 1"",""-"")"),"#VALUE!")</f>
        <v>#VALUE!</v>
      </c>
      <c r="C17158" s="74" t="str">
        <f t="shared" si="134"/>
        <v>Aini Nur Wahida</v>
      </c>
      <c r="D17158" s="74">
        <f t="shared" si="135"/>
        <v>0</v>
      </c>
    </row>
    <row r="17159" spans="1:4">
      <c r="A17159" s="149">
        <v>45538</v>
      </c>
      <c r="B17159" s="74" t="str">
        <f ca="1">IFERROR(__xludf.DUMMYFUNCTION("IF(REGEXMATCH(A17159,""wealth planning""),""Script 1"",""-"")"),"#VALUE!")</f>
        <v>#VALUE!</v>
      </c>
      <c r="C17159" s="149">
        <f t="shared" si="134"/>
        <v>45538</v>
      </c>
      <c r="D17159" s="74">
        <f t="shared" si="135"/>
        <v>0</v>
      </c>
    </row>
    <row r="17160" spans="1:4">
      <c r="A17160" s="74" t="s">
        <v>9907</v>
      </c>
      <c r="B17160" s="74" t="str">
        <f ca="1">IFERROR(__xludf.DUMMYFUNCTION("IF(REGEXMATCH(A17160,""wealth planning""),""Script 1"",""-"")"),"Script 1")</f>
        <v>Script 1</v>
      </c>
      <c r="C17160" s="149">
        <f t="shared" si="134"/>
        <v>45538</v>
      </c>
      <c r="D17160" s="74" t="str">
        <f t="shared" si="135"/>
        <v>Aini Nur Wahida</v>
      </c>
    </row>
    <row r="17161" spans="1:4">
      <c r="A17161" s="74"/>
      <c r="B17161" s="74" t="str">
        <f ca="1">IFERROR(__xludf.DUMMYFUNCTION("IF(REGEXMATCH(A17161,""wealth planning""),""Script 1"",""-"")"),"-")</f>
        <v>-</v>
      </c>
      <c r="C17161" s="74" t="str">
        <f t="shared" si="134"/>
        <v>You: Hai assalamualaikum Aini,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161" s="149">
        <f t="shared" si="135"/>
        <v>45538</v>
      </c>
    </row>
    <row r="17162" spans="1:4">
      <c r="B17162" s="74" t="str">
        <f ca="1">IFERROR(__xludf.DUMMYFUNCTION("IF(REGEXMATCH(A17162,""wealth planning""),""Script 1"",""-"")"),"-")</f>
        <v>-</v>
      </c>
      <c r="C17162" s="74">
        <f t="shared" si="134"/>
        <v>0</v>
      </c>
      <c r="D17162" s="149">
        <f t="shared" si="135"/>
        <v>45538</v>
      </c>
    </row>
    <row r="17163" spans="1:4">
      <c r="B17163" s="74" t="str">
        <f ca="1">IFERROR(__xludf.DUMMYFUNCTION("IF(REGEXMATCH(A17163,""wealth planning""),""Script 1"",""-"")"),"-")</f>
        <v>-</v>
      </c>
      <c r="C17163" s="74">
        <f t="shared" si="134"/>
        <v>0</v>
      </c>
      <c r="D17163" s="74" t="str">
        <f t="shared" si="135"/>
        <v>You: Hai assalamualaikum Aini,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164" spans="1:4">
      <c r="A17164" s="74" t="s">
        <v>9909</v>
      </c>
      <c r="B17164" s="74" t="str">
        <f ca="1">IFERROR(__xludf.DUMMYFUNCTION("IF(REGEXMATCH(A17164,""wealth planning""),""Script 1"",""-"")"),"-")</f>
        <v>-</v>
      </c>
      <c r="C17164" s="74">
        <f t="shared" si="134"/>
        <v>0</v>
      </c>
      <c r="D17164" s="74">
        <f t="shared" si="135"/>
        <v>0</v>
      </c>
    </row>
    <row r="17165" spans="1:4">
      <c r="A17165" s="74" t="s">
        <v>9909</v>
      </c>
      <c r="B17165" s="74" t="str">
        <f ca="1">IFERROR(__xludf.DUMMYFUNCTION("IF(REGEXMATCH(A17165,""wealth planning""),""Script 1"",""-"")"),"-")</f>
        <v>-</v>
      </c>
      <c r="C17165" s="74" t="str">
        <f t="shared" si="134"/>
        <v>Nurfarah Afiqah Yusni</v>
      </c>
      <c r="D17165" s="74">
        <f t="shared" si="135"/>
        <v>0</v>
      </c>
    </row>
    <row r="17166" spans="1:4">
      <c r="A17166" s="149">
        <v>45538</v>
      </c>
      <c r="B17166" s="74" t="str">
        <f ca="1">IFERROR(__xludf.DUMMYFUNCTION("IF(REGEXMATCH(A17166,""wealth planning""),""Script 1"",""-"")"),"#VALUE!")</f>
        <v>#VALUE!</v>
      </c>
      <c r="C17166" s="74" t="str">
        <f t="shared" si="134"/>
        <v>Nurfarah Afiqah Yusni</v>
      </c>
      <c r="D17166" s="74">
        <f t="shared" si="135"/>
        <v>0</v>
      </c>
    </row>
    <row r="17167" spans="1:4">
      <c r="A17167" s="149">
        <v>45538</v>
      </c>
      <c r="B17167" s="74" t="str">
        <f ca="1">IFERROR(__xludf.DUMMYFUNCTION("IF(REGEXMATCH(A17167,""wealth planning""),""Script 1"",""-"")"),"#VALUE!")</f>
        <v>#VALUE!</v>
      </c>
      <c r="C17167" s="149">
        <f t="shared" si="134"/>
        <v>45538</v>
      </c>
      <c r="D17167" s="74" t="str">
        <f t="shared" si="135"/>
        <v>Nurfarah Afiqah Yusni</v>
      </c>
    </row>
    <row r="17168" spans="1:4">
      <c r="A17168" s="74" t="s">
        <v>3512</v>
      </c>
      <c r="B17168" s="74" t="str">
        <f ca="1">IFERROR(__xludf.DUMMYFUNCTION("IF(REGEXMATCH(A17168,""wealth planning""),""Script 1"",""-"")"),"Script 1")</f>
        <v>Script 1</v>
      </c>
      <c r="C17168" s="149">
        <f t="shared" si="134"/>
        <v>45538</v>
      </c>
      <c r="D17168" s="74" t="str">
        <f t="shared" si="135"/>
        <v>Nurfarah Afiqah Yusni</v>
      </c>
    </row>
    <row r="17169" spans="1:4">
      <c r="A17169" s="74"/>
      <c r="B17169" s="74" t="str">
        <f ca="1">IFERROR(__xludf.DUMMYFUNCTION("IF(REGEXMATCH(A17169,""wealth planning""),""Script 1"",""-"")"),"-")</f>
        <v>-</v>
      </c>
      <c r="C17169" s="74" t="str">
        <f t="shared" si="134"/>
        <v>You: Hai assalamualaikum Nurfarah,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169" s="149">
        <f t="shared" si="135"/>
        <v>45538</v>
      </c>
    </row>
    <row r="17170" spans="1:4">
      <c r="B17170" s="74" t="str">
        <f ca="1">IFERROR(__xludf.DUMMYFUNCTION("IF(REGEXMATCH(A17170,""wealth planning""),""Script 1"",""-"")"),"-")</f>
        <v>-</v>
      </c>
      <c r="C17170" s="74">
        <f t="shared" si="134"/>
        <v>0</v>
      </c>
      <c r="D17170" s="149">
        <f t="shared" si="135"/>
        <v>45538</v>
      </c>
    </row>
    <row r="17171" spans="1:4">
      <c r="B17171" s="74" t="str">
        <f ca="1">IFERROR(__xludf.DUMMYFUNCTION("IF(REGEXMATCH(A17171,""wealth planning""),""Script 1"",""-"")"),"-")</f>
        <v>-</v>
      </c>
      <c r="C17171" s="74">
        <f t="shared" si="134"/>
        <v>0</v>
      </c>
      <c r="D17171" s="74" t="str">
        <f t="shared" si="135"/>
        <v>You: Hai assalamualaikum Nurfarah,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172" spans="1:4">
      <c r="A17172" s="74" t="s">
        <v>9911</v>
      </c>
      <c r="B17172" s="74" t="str">
        <f ca="1">IFERROR(__xludf.DUMMYFUNCTION("IF(REGEXMATCH(A17172,""wealth planning""),""Script 1"",""-"")"),"-")</f>
        <v>-</v>
      </c>
      <c r="C17172" s="74">
        <f t="shared" si="134"/>
        <v>0</v>
      </c>
      <c r="D17172" s="74">
        <f t="shared" si="135"/>
        <v>0</v>
      </c>
    </row>
    <row r="17173" spans="1:4">
      <c r="A17173" s="74" t="s">
        <v>9912</v>
      </c>
      <c r="B17173" s="74" t="str">
        <f ca="1">IFERROR(__xludf.DUMMYFUNCTION("IF(REGEXMATCH(A17173,""wealth planning""),""Script 1"",""-"")"),"-")</f>
        <v>-</v>
      </c>
      <c r="C17173" s="74" t="str">
        <f t="shared" si="134"/>
        <v>Amirul IskandarStatus is reachable</v>
      </c>
      <c r="D17173" s="74">
        <f t="shared" si="135"/>
        <v>0</v>
      </c>
    </row>
    <row r="17174" spans="1:4">
      <c r="A17174" s="149">
        <v>45538</v>
      </c>
      <c r="B17174" s="74" t="str">
        <f ca="1">IFERROR(__xludf.DUMMYFUNCTION("IF(REGEXMATCH(A17174,""wealth planning""),""Script 1"",""-"")"),"#VALUE!")</f>
        <v>#VALUE!</v>
      </c>
      <c r="C17174" s="74" t="str">
        <f t="shared" si="134"/>
        <v>Amirul Iskandar</v>
      </c>
      <c r="D17174" s="74">
        <f t="shared" si="135"/>
        <v>0</v>
      </c>
    </row>
    <row r="17175" spans="1:4">
      <c r="A17175" s="149">
        <v>45538</v>
      </c>
      <c r="B17175" s="74" t="str">
        <f ca="1">IFERROR(__xludf.DUMMYFUNCTION("IF(REGEXMATCH(A17175,""wealth planning""),""Script 1"",""-"")"),"#VALUE!")</f>
        <v>#VALUE!</v>
      </c>
      <c r="C17175" s="149">
        <f t="shared" si="134"/>
        <v>45538</v>
      </c>
      <c r="D17175" s="74" t="str">
        <f t="shared" si="135"/>
        <v>Amirul IskandarStatus is reachable</v>
      </c>
    </row>
    <row r="17176" spans="1:4">
      <c r="A17176" s="74" t="s">
        <v>2914</v>
      </c>
      <c r="B17176" s="74" t="str">
        <f ca="1">IFERROR(__xludf.DUMMYFUNCTION("IF(REGEXMATCH(A17176,""wealth planning""),""Script 1"",""-"")"),"Script 1")</f>
        <v>Script 1</v>
      </c>
      <c r="C17176" s="149">
        <f t="shared" si="134"/>
        <v>45538</v>
      </c>
      <c r="D17176" s="74" t="str">
        <f t="shared" si="135"/>
        <v>Amirul Iskandar</v>
      </c>
    </row>
    <row r="17177" spans="1:4">
      <c r="A17177" s="74"/>
      <c r="B17177" s="74" t="str">
        <f ca="1">IFERROR(__xludf.DUMMYFUNCTION("IF(REGEXMATCH(A17177,""wealth planning""),""Script 1"",""-"")"),"-")</f>
        <v>-</v>
      </c>
      <c r="C17177" s="74" t="str">
        <f t="shared" si="134"/>
        <v>You: Hai assalamualaikum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177" s="149">
        <f t="shared" si="135"/>
        <v>45538</v>
      </c>
    </row>
    <row r="17178" spans="1:4">
      <c r="B17178" s="74" t="str">
        <f ca="1">IFERROR(__xludf.DUMMYFUNCTION("IF(REGEXMATCH(A17178,""wealth planning""),""Script 1"",""-"")"),"-")</f>
        <v>-</v>
      </c>
      <c r="C17178" s="74">
        <f t="shared" si="134"/>
        <v>0</v>
      </c>
      <c r="D17178" s="149">
        <f t="shared" si="135"/>
        <v>45538</v>
      </c>
    </row>
    <row r="17179" spans="1:4">
      <c r="B17179" s="74" t="str">
        <f ca="1">IFERROR(__xludf.DUMMYFUNCTION("IF(REGEXMATCH(A17179,""wealth planning""),""Script 1"",""-"")"),"-")</f>
        <v>-</v>
      </c>
      <c r="C17179" s="74">
        <f t="shared" si="134"/>
        <v>0</v>
      </c>
      <c r="D17179" s="74" t="str">
        <f t="shared" si="135"/>
        <v>You: Hai assalamualaikum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180" spans="1:4">
      <c r="A17180" s="74" t="s">
        <v>9914</v>
      </c>
      <c r="B17180" s="74" t="str">
        <f ca="1">IFERROR(__xludf.DUMMYFUNCTION("IF(REGEXMATCH(A17180,""wealth planning""),""Script 1"",""-"")"),"-")</f>
        <v>-</v>
      </c>
      <c r="C17180" s="74">
        <f t="shared" si="134"/>
        <v>0</v>
      </c>
      <c r="D17180" s="74">
        <f t="shared" si="135"/>
        <v>0</v>
      </c>
    </row>
    <row r="17181" spans="1:4">
      <c r="A17181" s="74" t="s">
        <v>9915</v>
      </c>
      <c r="B17181" s="74" t="str">
        <f ca="1">IFERROR(__xludf.DUMMYFUNCTION("IF(REGEXMATCH(A17181,""wealth planning""),""Script 1"",""-"")"),"-")</f>
        <v>-</v>
      </c>
      <c r="C17181" s="74" t="str">
        <f t="shared" si="134"/>
        <v>Nuranisah Shamsul BahriStatus is reachable</v>
      </c>
      <c r="D17181" s="74">
        <f t="shared" si="135"/>
        <v>0</v>
      </c>
    </row>
    <row r="17182" spans="1:4">
      <c r="A17182" s="149">
        <v>45538</v>
      </c>
      <c r="B17182" s="74" t="str">
        <f ca="1">IFERROR(__xludf.DUMMYFUNCTION("IF(REGEXMATCH(A17182,""wealth planning""),""Script 1"",""-"")"),"#VALUE!")</f>
        <v>#VALUE!</v>
      </c>
      <c r="C17182" s="74" t="str">
        <f t="shared" si="134"/>
        <v>Nuranisah Shamsul Bahri</v>
      </c>
      <c r="D17182" s="74">
        <f t="shared" si="135"/>
        <v>0</v>
      </c>
    </row>
    <row r="17183" spans="1:4">
      <c r="A17183" s="149">
        <v>45538</v>
      </c>
      <c r="B17183" s="74" t="str">
        <f ca="1">IFERROR(__xludf.DUMMYFUNCTION("IF(REGEXMATCH(A17183,""wealth planning""),""Script 1"",""-"")"),"#VALUE!")</f>
        <v>#VALUE!</v>
      </c>
      <c r="C17183" s="149">
        <f t="shared" si="134"/>
        <v>45538</v>
      </c>
      <c r="D17183" s="74" t="str">
        <f t="shared" si="135"/>
        <v>Nuranisah Shamsul BahriStatus is reachable</v>
      </c>
    </row>
    <row r="17184" spans="1:4">
      <c r="A17184" s="74" t="s">
        <v>9916</v>
      </c>
      <c r="B17184" s="74" t="str">
        <f ca="1">IFERROR(__xludf.DUMMYFUNCTION("IF(REGEXMATCH(A17184,""wealth planning""),""Script 1"",""-"")"),"Script 1")</f>
        <v>Script 1</v>
      </c>
      <c r="C17184" s="149">
        <f t="shared" si="134"/>
        <v>45538</v>
      </c>
      <c r="D17184" s="74" t="str">
        <f t="shared" si="135"/>
        <v>Nuranisah Shamsul Bahri</v>
      </c>
    </row>
    <row r="17185" spans="1:4">
      <c r="A17185" s="74"/>
      <c r="B17185" s="74" t="str">
        <f ca="1">IFERROR(__xludf.DUMMYFUNCTION("IF(REGEXMATCH(A17185,""wealth planning""),""Script 1"",""-"")"),"-")</f>
        <v>-</v>
      </c>
      <c r="C17185" s="74" t="str">
        <f t="shared" si="134"/>
        <v>You: Hai assalamualaikum Nuranisah,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185" s="149">
        <f t="shared" si="135"/>
        <v>45538</v>
      </c>
    </row>
    <row r="17186" spans="1:4">
      <c r="B17186" s="74" t="str">
        <f ca="1">IFERROR(__xludf.DUMMYFUNCTION("IF(REGEXMATCH(A17186,""wealth planning""),""Script 1"",""-"")"),"-")</f>
        <v>-</v>
      </c>
      <c r="C17186" s="74">
        <f t="shared" si="134"/>
        <v>0</v>
      </c>
      <c r="D17186" s="149">
        <f t="shared" si="135"/>
        <v>45538</v>
      </c>
    </row>
    <row r="17187" spans="1:4">
      <c r="B17187" s="74" t="str">
        <f ca="1">IFERROR(__xludf.DUMMYFUNCTION("IF(REGEXMATCH(A17187,""wealth planning""),""Script 1"",""-"")"),"-")</f>
        <v>-</v>
      </c>
      <c r="C17187" s="74">
        <f t="shared" si="134"/>
        <v>0</v>
      </c>
      <c r="D17187" s="74" t="str">
        <f t="shared" si="135"/>
        <v>You: Hai assalamualaikum Nuranisah,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188" spans="1:4">
      <c r="A17188" s="74" t="s">
        <v>9918</v>
      </c>
      <c r="B17188" s="74" t="str">
        <f ca="1">IFERROR(__xludf.DUMMYFUNCTION("IF(REGEXMATCH(A17188,""wealth planning""),""Script 1"",""-"")"),"-")</f>
        <v>-</v>
      </c>
      <c r="C17188" s="74">
        <f t="shared" si="134"/>
        <v>0</v>
      </c>
      <c r="D17188" s="74">
        <f t="shared" si="135"/>
        <v>0</v>
      </c>
    </row>
    <row r="17189" spans="1:4">
      <c r="A17189" s="74" t="s">
        <v>9919</v>
      </c>
      <c r="B17189" s="74" t="str">
        <f ca="1">IFERROR(__xludf.DUMMYFUNCTION("IF(REGEXMATCH(A17189,""wealth planning""),""Script 1"",""-"")"),"-")</f>
        <v>-</v>
      </c>
      <c r="C17189" s="74" t="str">
        <f t="shared" si="134"/>
        <v>Nurul Asyiqin RosliStatus is reachable</v>
      </c>
      <c r="D17189" s="74">
        <f t="shared" si="135"/>
        <v>0</v>
      </c>
    </row>
    <row r="17190" spans="1:4">
      <c r="A17190" s="149">
        <v>45538</v>
      </c>
      <c r="B17190" s="74" t="str">
        <f ca="1">IFERROR(__xludf.DUMMYFUNCTION("IF(REGEXMATCH(A17190,""wealth planning""),""Script 1"",""-"")"),"#VALUE!")</f>
        <v>#VALUE!</v>
      </c>
      <c r="C17190" s="74" t="str">
        <f t="shared" si="134"/>
        <v>Nurul Asyiqin Rosli</v>
      </c>
      <c r="D17190" s="74">
        <f t="shared" si="135"/>
        <v>0</v>
      </c>
    </row>
    <row r="17191" spans="1:4">
      <c r="A17191" s="149">
        <v>45538</v>
      </c>
      <c r="B17191" s="74" t="str">
        <f ca="1">IFERROR(__xludf.DUMMYFUNCTION("IF(REGEXMATCH(A17191,""wealth planning""),""Script 1"",""-"")"),"#VALUE!")</f>
        <v>#VALUE!</v>
      </c>
      <c r="C17191" s="149">
        <f t="shared" si="134"/>
        <v>45538</v>
      </c>
      <c r="D17191" s="74" t="str">
        <f t="shared" si="135"/>
        <v>Nurul Asyiqin RosliStatus is reachable</v>
      </c>
    </row>
    <row r="17192" spans="1:4">
      <c r="A17192" s="74" t="s">
        <v>9564</v>
      </c>
      <c r="B17192" s="74" t="str">
        <f ca="1">IFERROR(__xludf.DUMMYFUNCTION("IF(REGEXMATCH(A17192,""wealth planning""),""Script 1"",""-"")"),"Script 1")</f>
        <v>Script 1</v>
      </c>
      <c r="C17192" s="149">
        <f t="shared" si="134"/>
        <v>45538</v>
      </c>
      <c r="D17192" s="74" t="str">
        <f t="shared" si="135"/>
        <v>Nurul Asyiqin Rosli</v>
      </c>
    </row>
    <row r="17193" spans="1:4">
      <c r="A17193" s="74"/>
      <c r="B17193" s="74" t="str">
        <f ca="1">IFERROR(__xludf.DUMMYFUNCTION("IF(REGEXMATCH(A17193,""wealth planning""),""Script 1"",""-"")"),"-")</f>
        <v>-</v>
      </c>
      <c r="C17193" s="74" t="str">
        <f t="shared" si="134"/>
        <v>You: Hai assalamualaikum Asyiqin,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193" s="149">
        <f t="shared" si="135"/>
        <v>45538</v>
      </c>
    </row>
    <row r="17194" spans="1:4">
      <c r="B17194" s="74" t="str">
        <f ca="1">IFERROR(__xludf.DUMMYFUNCTION("IF(REGEXMATCH(A17194,""wealth planning""),""Script 1"",""-"")"),"-")</f>
        <v>-</v>
      </c>
      <c r="C17194" s="74">
        <f t="shared" si="134"/>
        <v>0</v>
      </c>
      <c r="D17194" s="149">
        <f t="shared" si="135"/>
        <v>45538</v>
      </c>
    </row>
    <row r="17195" spans="1:4">
      <c r="B17195" s="74" t="str">
        <f ca="1">IFERROR(__xludf.DUMMYFUNCTION("IF(REGEXMATCH(A17195,""wealth planning""),""Script 1"",""-"")"),"-")</f>
        <v>-</v>
      </c>
      <c r="C17195" s="74">
        <f t="shared" si="134"/>
        <v>0</v>
      </c>
      <c r="D17195" s="74" t="str">
        <f t="shared" si="135"/>
        <v>You: Hai assalamualaikum Asyiqin,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196" spans="1:4">
      <c r="A17196" s="74" t="s">
        <v>9921</v>
      </c>
      <c r="B17196" s="74" t="str">
        <f ca="1">IFERROR(__xludf.DUMMYFUNCTION("IF(REGEXMATCH(A17196,""wealth planning""),""Script 1"",""-"")"),"-")</f>
        <v>-</v>
      </c>
      <c r="C17196" s="74">
        <f t="shared" si="134"/>
        <v>0</v>
      </c>
      <c r="D17196" s="74">
        <f t="shared" si="135"/>
        <v>0</v>
      </c>
    </row>
    <row r="17197" spans="1:4">
      <c r="A17197" s="74" t="s">
        <v>9922</v>
      </c>
      <c r="B17197" s="74" t="str">
        <f ca="1">IFERROR(__xludf.DUMMYFUNCTION("IF(REGEXMATCH(A17197,""wealth planning""),""Script 1"",""-"")"),"-")</f>
        <v>-</v>
      </c>
      <c r="C17197" s="74" t="str">
        <f t="shared" si="134"/>
        <v>Sarah AzereenStatus is reachable</v>
      </c>
      <c r="D17197" s="74">
        <f t="shared" si="135"/>
        <v>0</v>
      </c>
    </row>
    <row r="17198" spans="1:4">
      <c r="A17198" s="149">
        <v>45538</v>
      </c>
      <c r="B17198" s="74" t="str">
        <f ca="1">IFERROR(__xludf.DUMMYFUNCTION("IF(REGEXMATCH(A17198,""wealth planning""),""Script 1"",""-"")"),"#VALUE!")</f>
        <v>#VALUE!</v>
      </c>
      <c r="C17198" s="74" t="str">
        <f t="shared" si="134"/>
        <v>Sarah Azereen</v>
      </c>
      <c r="D17198" s="74">
        <f t="shared" si="135"/>
        <v>0</v>
      </c>
    </row>
    <row r="17199" spans="1:4">
      <c r="A17199" s="149">
        <v>45538</v>
      </c>
      <c r="B17199" s="74" t="str">
        <f ca="1">IFERROR(__xludf.DUMMYFUNCTION("IF(REGEXMATCH(A17199,""wealth planning""),""Script 1"",""-"")"),"#VALUE!")</f>
        <v>#VALUE!</v>
      </c>
      <c r="C17199" s="149">
        <f t="shared" si="134"/>
        <v>45538</v>
      </c>
      <c r="D17199" s="74" t="str">
        <f t="shared" si="135"/>
        <v>Sarah AzereenStatus is reachable</v>
      </c>
    </row>
    <row r="17200" spans="1:4">
      <c r="A17200" s="74" t="s">
        <v>3836</v>
      </c>
      <c r="B17200" s="74" t="str">
        <f ca="1">IFERROR(__xludf.DUMMYFUNCTION("IF(REGEXMATCH(A17200,""wealth planning""),""Script 1"",""-"")"),"Script 1")</f>
        <v>Script 1</v>
      </c>
      <c r="C17200" s="149">
        <f t="shared" si="134"/>
        <v>45538</v>
      </c>
      <c r="D17200" s="74" t="str">
        <f t="shared" si="135"/>
        <v>Sarah Azereen</v>
      </c>
    </row>
    <row r="17201" spans="1:4">
      <c r="A17201" s="74"/>
      <c r="B17201" s="74" t="str">
        <f ca="1">IFERROR(__xludf.DUMMYFUNCTION("IF(REGEXMATCH(A17201,""wealth planning""),""Script 1"",""-"")"),"-")</f>
        <v>-</v>
      </c>
      <c r="C17201" s="74" t="str">
        <f t="shared" si="134"/>
        <v>You: Hai assalamualaikum 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201" s="149">
        <f t="shared" si="135"/>
        <v>45538</v>
      </c>
    </row>
    <row r="17202" spans="1:4">
      <c r="B17202" s="74" t="str">
        <f ca="1">IFERROR(__xludf.DUMMYFUNCTION("IF(REGEXMATCH(A17202,""wealth planning""),""Script 1"",""-"")"),"-")</f>
        <v>-</v>
      </c>
      <c r="C17202" s="74">
        <f t="shared" si="134"/>
        <v>0</v>
      </c>
      <c r="D17202" s="149">
        <f t="shared" si="135"/>
        <v>45538</v>
      </c>
    </row>
    <row r="17203" spans="1:4">
      <c r="B17203" s="74" t="str">
        <f ca="1">IFERROR(__xludf.DUMMYFUNCTION("IF(REGEXMATCH(A17203,""wealth planning""),""Script 1"",""-"")"),"-")</f>
        <v>-</v>
      </c>
      <c r="C17203" s="74">
        <f t="shared" si="134"/>
        <v>0</v>
      </c>
      <c r="D17203" s="74" t="str">
        <f t="shared" si="135"/>
        <v>You: Hai assalamualaikum 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204" spans="1:4">
      <c r="A17204" s="74"/>
      <c r="B17204" s="74" t="str">
        <f ca="1">IFERROR(__xludf.DUMMYFUNCTION("IF(REGEXMATCH(A17204,""wealth planning""),""Script 1"",""-"")"),"-")</f>
        <v>-</v>
      </c>
      <c r="C17204" s="74">
        <f t="shared" si="134"/>
        <v>0</v>
      </c>
      <c r="D17204" s="74">
        <f t="shared" si="135"/>
        <v>0</v>
      </c>
    </row>
    <row r="17205" spans="1:4">
      <c r="A17205" s="74" t="s">
        <v>3514</v>
      </c>
      <c r="B17205" s="74" t="str">
        <f ca="1">IFERROR(__xludf.DUMMYFUNCTION("IF(REGEXMATCH(A17205,""wealth planning""),""Script 1"",""-"")"),"-")</f>
        <v>-</v>
      </c>
      <c r="C17205" s="74">
        <f t="shared" si="134"/>
        <v>0</v>
      </c>
      <c r="D17205" s="74">
        <f t="shared" si="135"/>
        <v>0</v>
      </c>
    </row>
    <row r="17206" spans="1:4">
      <c r="A17206" s="149">
        <v>45538</v>
      </c>
      <c r="B17206" s="74" t="str">
        <f ca="1">IFERROR(__xludf.DUMMYFUNCTION("IF(REGEXMATCH(A17206,""wealth planning""),""Script 1"",""-"")"),"#VALUE!")</f>
        <v>#VALUE!</v>
      </c>
      <c r="C17206" s="74" t="str">
        <f t="shared" si="134"/>
        <v>Just you now</v>
      </c>
      <c r="D17206" s="74">
        <f t="shared" si="135"/>
        <v>0</v>
      </c>
    </row>
    <row r="17207" spans="1:4">
      <c r="A17207" s="149">
        <v>45538</v>
      </c>
      <c r="B17207" s="74" t="str">
        <f ca="1">IFERROR(__xludf.DUMMYFUNCTION("IF(REGEXMATCH(A17207,""wealth planning""),""Script 1"",""-"")"),"#VALUE!")</f>
        <v>#VALUE!</v>
      </c>
      <c r="C17207" s="149">
        <f t="shared" si="134"/>
        <v>45538</v>
      </c>
      <c r="D17207" s="74">
        <f t="shared" si="135"/>
        <v>0</v>
      </c>
    </row>
    <row r="17208" spans="1:4">
      <c r="A17208" s="74" t="s">
        <v>3306</v>
      </c>
      <c r="B17208" s="74" t="str">
        <f ca="1">IFERROR(__xludf.DUMMYFUNCTION("IF(REGEXMATCH(A17208,""wealth planning""),""Script 1"",""-"")"),"Script 1")</f>
        <v>Script 1</v>
      </c>
      <c r="C17208" s="149">
        <f t="shared" si="134"/>
        <v>45538</v>
      </c>
      <c r="D17208" s="74" t="str">
        <f t="shared" si="135"/>
        <v>Just you now</v>
      </c>
    </row>
    <row r="17209" spans="1:4">
      <c r="A17209" s="74"/>
      <c r="B17209" s="74" t="str">
        <f ca="1">IFERROR(__xludf.DUMMYFUNCTION("IF(REGEXMATCH(A17209,""wealth planning""),""Script 1"",""-"")"),"-")</f>
        <v>-</v>
      </c>
      <c r="C17209" s="74" t="str">
        <f t="shared" si="134"/>
        <v>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209" s="149">
        <f t="shared" si="135"/>
        <v>45538</v>
      </c>
    </row>
    <row r="17210" spans="1:4">
      <c r="B17210" s="74" t="str">
        <f ca="1">IFERROR(__xludf.DUMMYFUNCTION("IF(REGEXMATCH(A17210,""wealth planning""),""Script 1"",""-"")"),"-")</f>
        <v>-</v>
      </c>
      <c r="C17210" s="74">
        <f t="shared" si="134"/>
        <v>0</v>
      </c>
      <c r="D17210" s="149">
        <f t="shared" si="135"/>
        <v>45538</v>
      </c>
    </row>
    <row r="17211" spans="1:4">
      <c r="B17211" s="74" t="str">
        <f ca="1">IFERROR(__xludf.DUMMYFUNCTION("IF(REGEXMATCH(A17211,""wealth planning""),""Script 1"",""-"")"),"-")</f>
        <v>-</v>
      </c>
      <c r="C17211" s="74">
        <f t="shared" si="134"/>
        <v>0</v>
      </c>
      <c r="D17211" s="74" t="str">
        <f t="shared" si="135"/>
        <v>You: Hai assalamualaikum Nurin,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212" spans="1:4">
      <c r="A17212" s="74" t="s">
        <v>9924</v>
      </c>
      <c r="B17212" s="74" t="str">
        <f ca="1">IFERROR(__xludf.DUMMYFUNCTION("IF(REGEXMATCH(A17212,""wealth planning""),""Script 1"",""-"")"),"-")</f>
        <v>-</v>
      </c>
      <c r="C17212" s="74">
        <f t="shared" si="134"/>
        <v>0</v>
      </c>
      <c r="D17212" s="74">
        <f t="shared" si="135"/>
        <v>0</v>
      </c>
    </row>
    <row r="17213" spans="1:4">
      <c r="A17213" s="74" t="s">
        <v>9925</v>
      </c>
      <c r="B17213" s="74" t="str">
        <f ca="1">IFERROR(__xludf.DUMMYFUNCTION("IF(REGEXMATCH(A17213,""wealth planning""),""Script 1"",""-"")"),"-")</f>
        <v>-</v>
      </c>
      <c r="C17213" s="74" t="str">
        <f t="shared" si="134"/>
        <v>Sharipah IzratulStatus is reachable</v>
      </c>
      <c r="D17213" s="74">
        <f t="shared" si="135"/>
        <v>0</v>
      </c>
    </row>
    <row r="17214" spans="1:4">
      <c r="A17214" s="149">
        <v>45538</v>
      </c>
      <c r="B17214" s="74" t="str">
        <f ca="1">IFERROR(__xludf.DUMMYFUNCTION("IF(REGEXMATCH(A17214,""wealth planning""),""Script 1"",""-"")"),"#VALUE!")</f>
        <v>#VALUE!</v>
      </c>
      <c r="C17214" s="74" t="str">
        <f t="shared" si="134"/>
        <v>Sharipah Izratul</v>
      </c>
      <c r="D17214" s="74">
        <f t="shared" si="135"/>
        <v>0</v>
      </c>
    </row>
    <row r="17215" spans="1:4">
      <c r="A17215" s="149">
        <v>45538</v>
      </c>
      <c r="B17215" s="74" t="str">
        <f ca="1">IFERROR(__xludf.DUMMYFUNCTION("IF(REGEXMATCH(A17215,""wealth planning""),""Script 1"",""-"")"),"#VALUE!")</f>
        <v>#VALUE!</v>
      </c>
      <c r="C17215" s="149">
        <f t="shared" si="134"/>
        <v>45538</v>
      </c>
      <c r="D17215" s="74" t="str">
        <f t="shared" si="135"/>
        <v>Sharipah IzratulStatus is reachable</v>
      </c>
    </row>
    <row r="17216" spans="1:4">
      <c r="A17216" s="74" t="s">
        <v>9926</v>
      </c>
      <c r="B17216" s="74" t="str">
        <f ca="1">IFERROR(__xludf.DUMMYFUNCTION("IF(REGEXMATCH(A17216,""wealth planning""),""Script 1"",""-"")"),"Script 1")</f>
        <v>Script 1</v>
      </c>
      <c r="C17216" s="149">
        <f t="shared" si="134"/>
        <v>45538</v>
      </c>
      <c r="D17216" s="74" t="str">
        <f t="shared" si="135"/>
        <v>Sharipah Izratul</v>
      </c>
    </row>
    <row r="17217" spans="1:4">
      <c r="A17217" s="74"/>
      <c r="B17217" s="74" t="str">
        <f ca="1">IFERROR(__xludf.DUMMYFUNCTION("IF(REGEXMATCH(A17217,""wealth planning""),""Script 1"",""-"")"),"-")</f>
        <v>-</v>
      </c>
      <c r="C17217" s="74" t="str">
        <f t="shared" si="134"/>
        <v>You: Hai assalamualaikum Sharipah,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217" s="149">
        <f t="shared" si="135"/>
        <v>45538</v>
      </c>
    </row>
    <row r="17218" spans="1:4">
      <c r="B17218" s="74" t="str">
        <f ca="1">IFERROR(__xludf.DUMMYFUNCTION("IF(REGEXMATCH(A17218,""wealth planning""),""Script 1"",""-"")"),"-")</f>
        <v>-</v>
      </c>
      <c r="C17218" s="74">
        <f t="shared" si="134"/>
        <v>0</v>
      </c>
      <c r="D17218" s="149">
        <f t="shared" si="135"/>
        <v>45538</v>
      </c>
    </row>
    <row r="17219" spans="1:4">
      <c r="B17219" s="74" t="str">
        <f ca="1">IFERROR(__xludf.DUMMYFUNCTION("IF(REGEXMATCH(A17219,""wealth planning""),""Script 1"",""-"")"),"-")</f>
        <v>-</v>
      </c>
      <c r="C17219" s="74">
        <f t="shared" si="134"/>
        <v>0</v>
      </c>
      <c r="D17219" s="74" t="str">
        <f t="shared" si="135"/>
        <v>You: Hai assalamualaikum Sharipah,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220" spans="1:4">
      <c r="B17220" s="74" t="str">
        <f ca="1">IFERROR(__xludf.DUMMYFUNCTION("IF(REGEXMATCH(A17220,""wealth planning""),""Script 1"",""-"")"),"-")</f>
        <v>-</v>
      </c>
      <c r="C17220" s="74">
        <f t="shared" si="134"/>
        <v>0</v>
      </c>
      <c r="D17220" s="74">
        <f t="shared" si="135"/>
        <v>0</v>
      </c>
    </row>
    <row r="17221" spans="1:4">
      <c r="A17221" s="74" t="s">
        <v>9929</v>
      </c>
      <c r="B17221" s="74" t="str">
        <f ca="1">IFERROR(__xludf.DUMMYFUNCTION("IF(REGEXMATCH(A17221,""wealth planning""),""Script 1"",""-"")"),"-")</f>
        <v>-</v>
      </c>
      <c r="C17221" s="74">
        <f t="shared" si="134"/>
        <v>0</v>
      </c>
      <c r="D17221" s="74">
        <f t="shared" si="135"/>
        <v>0</v>
      </c>
    </row>
    <row r="17222" spans="1:4">
      <c r="A17222" s="149">
        <v>45538</v>
      </c>
      <c r="B17222" s="74" t="str">
        <f ca="1">IFERROR(__xludf.DUMMYFUNCTION("IF(REGEXMATCH(A17222,""wealth planning""),""Script 1"",""-"")"),"#VALUE!")</f>
        <v>#VALUE!</v>
      </c>
      <c r="C17222" s="74" t="str">
        <f t="shared" si="134"/>
        <v>Miza Nur Filzah</v>
      </c>
      <c r="D17222" s="74">
        <f t="shared" si="135"/>
        <v>0</v>
      </c>
    </row>
    <row r="17223" spans="1:4">
      <c r="A17223" s="149">
        <v>45538</v>
      </c>
      <c r="B17223" s="74" t="str">
        <f ca="1">IFERROR(__xludf.DUMMYFUNCTION("IF(REGEXMATCH(A17223,""wealth planning""),""Script 1"",""-"")"),"#VALUE!")</f>
        <v>#VALUE!</v>
      </c>
      <c r="C17223" s="149">
        <f t="shared" si="134"/>
        <v>45538</v>
      </c>
      <c r="D17223" s="74">
        <f t="shared" si="135"/>
        <v>0</v>
      </c>
    </row>
    <row r="17224" spans="1:4">
      <c r="A17224" s="74" t="s">
        <v>5016</v>
      </c>
      <c r="B17224" s="74" t="str">
        <f ca="1">IFERROR(__xludf.DUMMYFUNCTION("IF(REGEXMATCH(A17224,""wealth planning""),""Script 1"",""-"")"),"Script 1")</f>
        <v>Script 1</v>
      </c>
      <c r="C17224" s="149">
        <f t="shared" si="134"/>
        <v>45538</v>
      </c>
      <c r="D17224" s="74" t="str">
        <f t="shared" si="135"/>
        <v>Miza Nur Filzah</v>
      </c>
    </row>
    <row r="17225" spans="1:4">
      <c r="A17225" s="74"/>
      <c r="B17225" s="74" t="str">
        <f ca="1">IFERROR(__xludf.DUMMYFUNCTION("IF(REGEXMATCH(A17225,""wealth planning""),""Script 1"",""-"")"),"-")</f>
        <v>-</v>
      </c>
      <c r="C17225" s="74" t="str">
        <f t="shared" si="134"/>
        <v>You: Hai assalamualaikum Miza,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225" s="149">
        <f t="shared" si="135"/>
        <v>45538</v>
      </c>
    </row>
    <row r="17226" spans="1:4">
      <c r="B17226" s="74" t="str">
        <f ca="1">IFERROR(__xludf.DUMMYFUNCTION("IF(REGEXMATCH(A17226,""wealth planning""),""Script 1"",""-"")"),"-")</f>
        <v>-</v>
      </c>
      <c r="C17226" s="74">
        <f t="shared" si="134"/>
        <v>0</v>
      </c>
      <c r="D17226" s="149">
        <f t="shared" si="135"/>
        <v>45538</v>
      </c>
    </row>
    <row r="17227" spans="1:4">
      <c r="B17227" s="74" t="str">
        <f ca="1">IFERROR(__xludf.DUMMYFUNCTION("IF(REGEXMATCH(A17227,""wealth planning""),""Script 1"",""-"")"),"-")</f>
        <v>-</v>
      </c>
      <c r="C17227" s="74">
        <f t="shared" si="134"/>
        <v>0</v>
      </c>
      <c r="D17227" s="74" t="str">
        <f t="shared" si="135"/>
        <v>You: Hai assalamualaikum Miza,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228" spans="1:4">
      <c r="A17228" s="74" t="s">
        <v>9931</v>
      </c>
      <c r="B17228" s="74" t="str">
        <f ca="1">IFERROR(__xludf.DUMMYFUNCTION("IF(REGEXMATCH(A17228,""wealth planning""),""Script 1"",""-"")"),"-")</f>
        <v>-</v>
      </c>
      <c r="C17228" s="74">
        <f t="shared" si="134"/>
        <v>0</v>
      </c>
      <c r="D17228" s="74">
        <f t="shared" si="135"/>
        <v>0</v>
      </c>
    </row>
    <row r="17229" spans="1:4">
      <c r="A17229" s="74" t="s">
        <v>9931</v>
      </c>
      <c r="B17229" s="74" t="str">
        <f ca="1">IFERROR(__xludf.DUMMYFUNCTION("IF(REGEXMATCH(A17229,""wealth planning""),""Script 1"",""-"")"),"-")</f>
        <v>-</v>
      </c>
      <c r="C17229" s="74" t="str">
        <f t="shared" si="134"/>
        <v>Anis Nadhirah</v>
      </c>
      <c r="D17229" s="74">
        <f t="shared" si="135"/>
        <v>0</v>
      </c>
    </row>
    <row r="17230" spans="1:4">
      <c r="A17230" s="149">
        <v>45538</v>
      </c>
      <c r="B17230" s="74" t="str">
        <f ca="1">IFERROR(__xludf.DUMMYFUNCTION("IF(REGEXMATCH(A17230,""wealth planning""),""Script 1"",""-"")"),"#VALUE!")</f>
        <v>#VALUE!</v>
      </c>
      <c r="C17230" s="74" t="str">
        <f t="shared" si="134"/>
        <v>Anis Nadhirah</v>
      </c>
      <c r="D17230" s="74">
        <f t="shared" si="135"/>
        <v>0</v>
      </c>
    </row>
    <row r="17231" spans="1:4">
      <c r="A17231" s="149">
        <v>45538</v>
      </c>
      <c r="B17231" s="74" t="str">
        <f ca="1">IFERROR(__xludf.DUMMYFUNCTION("IF(REGEXMATCH(A17231,""wealth planning""),""Script 1"",""-"")"),"#VALUE!")</f>
        <v>#VALUE!</v>
      </c>
      <c r="C17231" s="149">
        <f t="shared" si="134"/>
        <v>45538</v>
      </c>
      <c r="D17231" s="74" t="str">
        <f t="shared" si="135"/>
        <v>Anis Nadhirah</v>
      </c>
    </row>
    <row r="17232" spans="1:4">
      <c r="A17232" s="74" t="s">
        <v>3328</v>
      </c>
      <c r="B17232" s="74" t="str">
        <f ca="1">IFERROR(__xludf.DUMMYFUNCTION("IF(REGEXMATCH(A17232,""wealth planning""),""Script 1"",""-"")"),"Script 1")</f>
        <v>Script 1</v>
      </c>
      <c r="C17232" s="149">
        <f t="shared" si="134"/>
        <v>45538</v>
      </c>
      <c r="D17232" s="74" t="str">
        <f t="shared" si="135"/>
        <v>Anis Nadhirah</v>
      </c>
    </row>
    <row r="17233" spans="1:4">
      <c r="A17233" s="74"/>
      <c r="B17233" s="74" t="str">
        <f ca="1">IFERROR(__xludf.DUMMYFUNCTION("IF(REGEXMATCH(A17233,""wealth planning""),""Script 1"",""-"")"),"-")</f>
        <v>-</v>
      </c>
      <c r="C17233" s="74" t="str">
        <f t="shared" si="134"/>
        <v>You: Hai assalamualaikum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233" s="149">
        <f t="shared" si="135"/>
        <v>45538</v>
      </c>
    </row>
    <row r="17234" spans="1:4">
      <c r="B17234" s="74" t="str">
        <f ca="1">IFERROR(__xludf.DUMMYFUNCTION("IF(REGEXMATCH(A17234,""wealth planning""),""Script 1"",""-"")"),"-")</f>
        <v>-</v>
      </c>
      <c r="C17234" s="74">
        <f t="shared" si="134"/>
        <v>0</v>
      </c>
      <c r="D17234" s="149">
        <f t="shared" si="135"/>
        <v>45538</v>
      </c>
    </row>
    <row r="17235" spans="1:4">
      <c r="B17235" s="74" t="str">
        <f ca="1">IFERROR(__xludf.DUMMYFUNCTION("IF(REGEXMATCH(A17235,""wealth planning""),""Script 1"",""-"")"),"-")</f>
        <v>-</v>
      </c>
      <c r="C17235" s="74">
        <f t="shared" si="134"/>
        <v>0</v>
      </c>
      <c r="D17235" s="74" t="str">
        <f t="shared" si="135"/>
        <v>You: Hai assalamualaikum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236" spans="1:4">
      <c r="B17236" s="74" t="str">
        <f ca="1">IFERROR(__xludf.DUMMYFUNCTION("IF(REGEXMATCH(A17236,""wealth planning""),""Script 1"",""-"")"),"-")</f>
        <v>-</v>
      </c>
      <c r="C17236" s="74">
        <f t="shared" si="134"/>
        <v>0</v>
      </c>
      <c r="D17236" s="74">
        <f t="shared" si="135"/>
        <v>0</v>
      </c>
    </row>
    <row r="17237" spans="1:4">
      <c r="A17237" s="74" t="s">
        <v>9934</v>
      </c>
      <c r="B17237" s="74" t="str">
        <f ca="1">IFERROR(__xludf.DUMMYFUNCTION("IF(REGEXMATCH(A17237,""wealth planning""),""Script 1"",""-"")"),"-")</f>
        <v>-</v>
      </c>
      <c r="C17237" s="74">
        <f t="shared" si="134"/>
        <v>0</v>
      </c>
      <c r="D17237" s="74">
        <f t="shared" si="135"/>
        <v>0</v>
      </c>
    </row>
    <row r="17238" spans="1:4">
      <c r="A17238" s="149">
        <v>45538</v>
      </c>
      <c r="B17238" s="74" t="str">
        <f ca="1">IFERROR(__xludf.DUMMYFUNCTION("IF(REGEXMATCH(A17238,""wealth planning""),""Script 1"",""-"")"),"#VALUE!")</f>
        <v>#VALUE!</v>
      </c>
      <c r="C17238" s="74" t="str">
        <f t="shared" si="134"/>
        <v>Mohammad Syafiq Jemain</v>
      </c>
      <c r="D17238" s="74">
        <f t="shared" si="135"/>
        <v>0</v>
      </c>
    </row>
    <row r="17239" spans="1:4">
      <c r="A17239" s="149">
        <v>45538</v>
      </c>
      <c r="B17239" s="74" t="str">
        <f ca="1">IFERROR(__xludf.DUMMYFUNCTION("IF(REGEXMATCH(A17239,""wealth planning""),""Script 1"",""-"")"),"#VALUE!")</f>
        <v>#VALUE!</v>
      </c>
      <c r="C17239" s="149">
        <f t="shared" si="134"/>
        <v>45538</v>
      </c>
      <c r="D17239" s="74">
        <f t="shared" si="135"/>
        <v>0</v>
      </c>
    </row>
    <row r="17240" spans="1:4">
      <c r="A17240" s="74" t="s">
        <v>4532</v>
      </c>
      <c r="B17240" s="74" t="str">
        <f ca="1">IFERROR(__xludf.DUMMYFUNCTION("IF(REGEXMATCH(A17240,""wealth planning""),""Script 1"",""-"")"),"Script 1")</f>
        <v>Script 1</v>
      </c>
      <c r="C17240" s="149">
        <f t="shared" si="134"/>
        <v>45538</v>
      </c>
      <c r="D17240" s="74" t="str">
        <f t="shared" si="135"/>
        <v>Mohammad Syafiq Jemain</v>
      </c>
    </row>
    <row r="17241" spans="1:4">
      <c r="A17241" s="74"/>
      <c r="B17241" s="74" t="str">
        <f ca="1">IFERROR(__xludf.DUMMYFUNCTION("IF(REGEXMATCH(A17241,""wealth planning""),""Script 1"",""-"")"),"-")</f>
        <v>-</v>
      </c>
      <c r="C17241" s="74" t="str">
        <f t="shared" si="134"/>
        <v>You: Hai assalamualaikum tuan Syafiq,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241" s="149">
        <f t="shared" si="135"/>
        <v>45538</v>
      </c>
    </row>
    <row r="17242" spans="1:4">
      <c r="B17242" s="74" t="str">
        <f ca="1">IFERROR(__xludf.DUMMYFUNCTION("IF(REGEXMATCH(A17242,""wealth planning""),""Script 1"",""-"")"),"-")</f>
        <v>-</v>
      </c>
      <c r="C17242" s="74">
        <f t="shared" si="134"/>
        <v>0</v>
      </c>
      <c r="D17242" s="149">
        <f t="shared" si="135"/>
        <v>45538</v>
      </c>
    </row>
    <row r="17243" spans="1:4">
      <c r="B17243" s="74" t="str">
        <f ca="1">IFERROR(__xludf.DUMMYFUNCTION("IF(REGEXMATCH(A17243,""wealth planning""),""Script 1"",""-"")"),"-")</f>
        <v>-</v>
      </c>
      <c r="C17243" s="74">
        <f t="shared" si="134"/>
        <v>0</v>
      </c>
      <c r="D17243" s="74" t="str">
        <f t="shared" si="135"/>
        <v>You: Hai assalamualaikum tuan Syafiq,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244" spans="1:4">
      <c r="A17244" s="74" t="s">
        <v>9936</v>
      </c>
      <c r="B17244" s="74" t="str">
        <f ca="1">IFERROR(__xludf.DUMMYFUNCTION("IF(REGEXMATCH(A17244,""wealth planning""),""Script 1"",""-"")"),"-")</f>
        <v>-</v>
      </c>
      <c r="C17244" s="74">
        <f t="shared" si="134"/>
        <v>0</v>
      </c>
      <c r="D17244" s="74">
        <f t="shared" si="135"/>
        <v>0</v>
      </c>
    </row>
    <row r="17245" spans="1:4">
      <c r="A17245" s="74" t="s">
        <v>9937</v>
      </c>
      <c r="B17245" s="74" t="str">
        <f ca="1">IFERROR(__xludf.DUMMYFUNCTION("IF(REGEXMATCH(A17245,""wealth planning""),""Script 1"",""-"")"),"-")</f>
        <v>-</v>
      </c>
      <c r="C17245" s="74" t="str">
        <f t="shared" si="134"/>
        <v>Nabihah TehStatus is reachable</v>
      </c>
      <c r="D17245" s="74">
        <f t="shared" si="135"/>
        <v>0</v>
      </c>
    </row>
    <row r="17246" spans="1:4">
      <c r="A17246" s="149">
        <v>45538</v>
      </c>
      <c r="B17246" s="74" t="str">
        <f ca="1">IFERROR(__xludf.DUMMYFUNCTION("IF(REGEXMATCH(A17246,""wealth planning""),""Script 1"",""-"")"),"#VALUE!")</f>
        <v>#VALUE!</v>
      </c>
      <c r="C17246" s="74" t="str">
        <f t="shared" si="134"/>
        <v>Nabihah Teh</v>
      </c>
      <c r="D17246" s="74">
        <f t="shared" si="135"/>
        <v>0</v>
      </c>
    </row>
    <row r="17247" spans="1:4">
      <c r="A17247" s="149">
        <v>45538</v>
      </c>
      <c r="B17247" s="74" t="str">
        <f ca="1">IFERROR(__xludf.DUMMYFUNCTION("IF(REGEXMATCH(A17247,""wealth planning""),""Script 1"",""-"")"),"#VALUE!")</f>
        <v>#VALUE!</v>
      </c>
      <c r="C17247" s="149">
        <f t="shared" si="134"/>
        <v>45538</v>
      </c>
      <c r="D17247" s="74" t="str">
        <f t="shared" si="135"/>
        <v>Nabihah TehStatus is reachable</v>
      </c>
    </row>
    <row r="17248" spans="1:4">
      <c r="A17248" s="74" t="s">
        <v>3534</v>
      </c>
      <c r="B17248" s="74" t="str">
        <f ca="1">IFERROR(__xludf.DUMMYFUNCTION("IF(REGEXMATCH(A17248,""wealth planning""),""Script 1"",""-"")"),"Script 1")</f>
        <v>Script 1</v>
      </c>
      <c r="C17248" s="149">
        <f t="shared" si="134"/>
        <v>45538</v>
      </c>
      <c r="D17248" s="74" t="str">
        <f t="shared" si="135"/>
        <v>Nabihah Teh</v>
      </c>
    </row>
    <row r="17249" spans="1:4">
      <c r="A17249" s="74"/>
      <c r="B17249" s="74" t="str">
        <f ca="1">IFERROR(__xludf.DUMMYFUNCTION("IF(REGEXMATCH(A17249,""wealth planning""),""Script 1"",""-"")"),"-")</f>
        <v>-</v>
      </c>
      <c r="C17249" s="74" t="str">
        <f t="shared" si="134"/>
        <v>You: Hai assalamualaikum Nabihah,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249" s="149">
        <f t="shared" si="135"/>
        <v>45538</v>
      </c>
    </row>
    <row r="17250" spans="1:4">
      <c r="B17250" s="74" t="str">
        <f ca="1">IFERROR(__xludf.DUMMYFUNCTION("IF(REGEXMATCH(A17250,""wealth planning""),""Script 1"",""-"")"),"-")</f>
        <v>-</v>
      </c>
      <c r="C17250" s="74">
        <f t="shared" si="134"/>
        <v>0</v>
      </c>
      <c r="D17250" s="149">
        <f t="shared" si="135"/>
        <v>45538</v>
      </c>
    </row>
    <row r="17251" spans="1:4">
      <c r="B17251" s="74" t="str">
        <f ca="1">IFERROR(__xludf.DUMMYFUNCTION("IF(REGEXMATCH(A17251,""wealth planning""),""Script 1"",""-"")"),"-")</f>
        <v>-</v>
      </c>
      <c r="C17251" s="74">
        <f t="shared" si="134"/>
        <v>0</v>
      </c>
      <c r="D17251" s="74" t="str">
        <f t="shared" si="135"/>
        <v>You: Hai assalamualaikum Nabihah,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252" spans="1:4">
      <c r="A17252" s="74" t="s">
        <v>9939</v>
      </c>
      <c r="B17252" s="74" t="str">
        <f ca="1">IFERROR(__xludf.DUMMYFUNCTION("IF(REGEXMATCH(A17252,""wealth planning""),""Script 1"",""-"")"),"-")</f>
        <v>-</v>
      </c>
      <c r="C17252" s="74">
        <f t="shared" si="134"/>
        <v>0</v>
      </c>
      <c r="D17252" s="74">
        <f t="shared" si="135"/>
        <v>0</v>
      </c>
    </row>
    <row r="17253" spans="1:4">
      <c r="A17253" s="74" t="s">
        <v>9940</v>
      </c>
      <c r="B17253" s="74" t="str">
        <f ca="1">IFERROR(__xludf.DUMMYFUNCTION("IF(REGEXMATCH(A17253,""wealth planning""),""Script 1"",""-"")"),"-")</f>
        <v>-</v>
      </c>
      <c r="C17253" s="74" t="str">
        <f t="shared" si="134"/>
        <v>Faiz AzhanStatus is online</v>
      </c>
      <c r="D17253" s="74">
        <f t="shared" si="135"/>
        <v>0</v>
      </c>
    </row>
    <row r="17254" spans="1:4">
      <c r="A17254" s="149">
        <v>45538</v>
      </c>
      <c r="B17254" s="74" t="str">
        <f ca="1">IFERROR(__xludf.DUMMYFUNCTION("IF(REGEXMATCH(A17254,""wealth planning""),""Script 1"",""-"")"),"#VALUE!")</f>
        <v>#VALUE!</v>
      </c>
      <c r="C17254" s="74" t="str">
        <f t="shared" si="134"/>
        <v>Faiz Azhan</v>
      </c>
      <c r="D17254" s="74">
        <f t="shared" si="135"/>
        <v>0</v>
      </c>
    </row>
    <row r="17255" spans="1:4">
      <c r="A17255" s="149">
        <v>45538</v>
      </c>
      <c r="B17255" s="74" t="str">
        <f ca="1">IFERROR(__xludf.DUMMYFUNCTION("IF(REGEXMATCH(A17255,""wealth planning""),""Script 1"",""-"")"),"#VALUE!")</f>
        <v>#VALUE!</v>
      </c>
      <c r="C17255" s="149">
        <f t="shared" si="134"/>
        <v>45538</v>
      </c>
      <c r="D17255" s="74" t="str">
        <f t="shared" si="135"/>
        <v>Faiz AzhanStatus is online</v>
      </c>
    </row>
    <row r="17256" spans="1:4">
      <c r="A17256" s="74" t="s">
        <v>3415</v>
      </c>
      <c r="B17256" s="74" t="str">
        <f ca="1">IFERROR(__xludf.DUMMYFUNCTION("IF(REGEXMATCH(A17256,""wealth planning""),""Script 1"",""-"")"),"Script 1")</f>
        <v>Script 1</v>
      </c>
      <c r="C17256" s="149">
        <f t="shared" si="134"/>
        <v>45538</v>
      </c>
      <c r="D17256" s="74" t="str">
        <f t="shared" si="135"/>
        <v>Faiz Azhan</v>
      </c>
    </row>
    <row r="17257" spans="1:4">
      <c r="A17257" s="74"/>
      <c r="B17257" s="74" t="str">
        <f ca="1">IFERROR(__xludf.DUMMYFUNCTION("IF(REGEXMATCH(A17257,""wealth planning""),""Script 1"",""-"")"),"-")</f>
        <v>-</v>
      </c>
      <c r="C17257" s="74" t="str">
        <f t="shared" si="134"/>
        <v>You: Hai assalamualaikum Faiz,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257" s="149">
        <f t="shared" si="135"/>
        <v>45538</v>
      </c>
    </row>
    <row r="17258" spans="1:4">
      <c r="B17258" s="74" t="str">
        <f ca="1">IFERROR(__xludf.DUMMYFUNCTION("IF(REGEXMATCH(A17258,""wealth planning""),""Script 1"",""-"")"),"-")</f>
        <v>-</v>
      </c>
      <c r="C17258" s="74">
        <f t="shared" si="134"/>
        <v>0</v>
      </c>
      <c r="D17258" s="149">
        <f t="shared" si="135"/>
        <v>45538</v>
      </c>
    </row>
    <row r="17259" spans="1:4">
      <c r="B17259" s="74" t="str">
        <f ca="1">IFERROR(__xludf.DUMMYFUNCTION("IF(REGEXMATCH(A17259,""wealth planning""),""Script 1"",""-"")"),"-")</f>
        <v>-</v>
      </c>
      <c r="C17259" s="74">
        <f t="shared" si="134"/>
        <v>0</v>
      </c>
      <c r="D17259" s="74" t="str">
        <f t="shared" si="135"/>
        <v>You: Hai assalamualaikum Faiz,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260" spans="1:4">
      <c r="A17260" s="74" t="s">
        <v>9942</v>
      </c>
      <c r="B17260" s="74" t="str">
        <f ca="1">IFERROR(__xludf.DUMMYFUNCTION("IF(REGEXMATCH(A17260,""wealth planning""),""Script 1"",""-"")"),"-")</f>
        <v>-</v>
      </c>
      <c r="C17260" s="74">
        <f t="shared" si="134"/>
        <v>0</v>
      </c>
      <c r="D17260" s="74">
        <f t="shared" si="135"/>
        <v>0</v>
      </c>
    </row>
    <row r="17261" spans="1:4">
      <c r="A17261" s="74" t="s">
        <v>9942</v>
      </c>
      <c r="B17261" s="74" t="str">
        <f ca="1">IFERROR(__xludf.DUMMYFUNCTION("IF(REGEXMATCH(A17261,""wealth planning""),""Script 1"",""-"")"),"-")</f>
        <v>-</v>
      </c>
      <c r="C17261" s="74" t="str">
        <f t="shared" si="134"/>
        <v>Fatin Maisarah Kamarul Zaman</v>
      </c>
      <c r="D17261" s="74">
        <f t="shared" si="135"/>
        <v>0</v>
      </c>
    </row>
    <row r="17262" spans="1:4">
      <c r="A17262" s="149">
        <v>45538</v>
      </c>
      <c r="B17262" s="74" t="str">
        <f ca="1">IFERROR(__xludf.DUMMYFUNCTION("IF(REGEXMATCH(A17262,""wealth planning""),""Script 1"",""-"")"),"#VALUE!")</f>
        <v>#VALUE!</v>
      </c>
      <c r="C17262" s="74" t="str">
        <f t="shared" si="134"/>
        <v>Fatin Maisarah Kamarul Zaman</v>
      </c>
      <c r="D17262" s="74">
        <f t="shared" si="135"/>
        <v>0</v>
      </c>
    </row>
    <row r="17263" spans="1:4">
      <c r="A17263" s="149">
        <v>45538</v>
      </c>
      <c r="B17263" s="74" t="str">
        <f ca="1">IFERROR(__xludf.DUMMYFUNCTION("IF(REGEXMATCH(A17263,""wealth planning""),""Script 1"",""-"")"),"#VALUE!")</f>
        <v>#VALUE!</v>
      </c>
      <c r="C17263" s="149">
        <f t="shared" si="134"/>
        <v>45538</v>
      </c>
      <c r="D17263" s="74" t="str">
        <f t="shared" si="135"/>
        <v>Fatin Maisarah Kamarul Zaman</v>
      </c>
    </row>
    <row r="17264" spans="1:4">
      <c r="A17264" s="74" t="s">
        <v>9943</v>
      </c>
      <c r="B17264" s="74" t="str">
        <f ca="1">IFERROR(__xludf.DUMMYFUNCTION("IF(REGEXMATCH(A17264,""wealth planning""),""Script 1"",""-"")"),"Script 1")</f>
        <v>Script 1</v>
      </c>
      <c r="C17264" s="149">
        <f t="shared" si="134"/>
        <v>45538</v>
      </c>
      <c r="D17264" s="74" t="str">
        <f t="shared" si="135"/>
        <v>Fatin Maisarah Kamarul Zaman</v>
      </c>
    </row>
    <row r="17265" spans="1:4">
      <c r="A17265" s="74"/>
      <c r="B17265" s="74" t="str">
        <f ca="1">IFERROR(__xludf.DUMMYFUNCTION("IF(REGEXMATCH(A17265,""wealth planning""),""Script 1"",""-"")"),"-")</f>
        <v>-</v>
      </c>
      <c r="C17265" s="74" t="str">
        <f t="shared" si="134"/>
        <v>You: Hai assalamualaikum Fatin Maisarah,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265" s="149">
        <f t="shared" si="135"/>
        <v>45538</v>
      </c>
    </row>
    <row r="17266" spans="1:4">
      <c r="B17266" s="74" t="str">
        <f ca="1">IFERROR(__xludf.DUMMYFUNCTION("IF(REGEXMATCH(A17266,""wealth planning""),""Script 1"",""-"")"),"-")</f>
        <v>-</v>
      </c>
      <c r="C17266" s="74">
        <f t="shared" si="134"/>
        <v>0</v>
      </c>
      <c r="D17266" s="149">
        <f t="shared" si="135"/>
        <v>45538</v>
      </c>
    </row>
    <row r="17267" spans="1:4">
      <c r="B17267" s="74" t="str">
        <f ca="1">IFERROR(__xludf.DUMMYFUNCTION("IF(REGEXMATCH(A17267,""wealth planning""),""Script 1"",""-"")"),"-")</f>
        <v>-</v>
      </c>
      <c r="C17267" s="74">
        <f t="shared" si="134"/>
        <v>0</v>
      </c>
      <c r="D17267" s="74" t="str">
        <f t="shared" si="135"/>
        <v>You: Hai assalamualaikum Fatin Maisarah,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268" spans="1:4">
      <c r="B17268" s="74" t="str">
        <f ca="1">IFERROR(__xludf.DUMMYFUNCTION("IF(REGEXMATCH(A17268,""wealth planning""),""Script 1"",""-"")"),"-")</f>
        <v>-</v>
      </c>
      <c r="C17268" s="74">
        <f t="shared" si="134"/>
        <v>0</v>
      </c>
      <c r="D17268" s="74">
        <f t="shared" si="135"/>
        <v>0</v>
      </c>
    </row>
    <row r="17269" spans="1:4">
      <c r="A17269" s="74" t="s">
        <v>9946</v>
      </c>
      <c r="B17269" s="74" t="str">
        <f ca="1">IFERROR(__xludf.DUMMYFUNCTION("IF(REGEXMATCH(A17269,""wealth planning""),""Script 1"",""-"")"),"-")</f>
        <v>-</v>
      </c>
      <c r="C17269" s="74">
        <f t="shared" si="134"/>
        <v>0</v>
      </c>
      <c r="D17269" s="74">
        <f t="shared" si="135"/>
        <v>0</v>
      </c>
    </row>
    <row r="17270" spans="1:4">
      <c r="A17270" s="149">
        <v>45538</v>
      </c>
      <c r="B17270" s="74" t="str">
        <f ca="1">IFERROR(__xludf.DUMMYFUNCTION("IF(REGEXMATCH(A17270,""wealth planning""),""Script 1"",""-"")"),"#VALUE!")</f>
        <v>#VALUE!</v>
      </c>
      <c r="C17270" s="74" t="str">
        <f t="shared" si="134"/>
        <v>Farah Najihah Zamani</v>
      </c>
      <c r="D17270" s="74">
        <f t="shared" si="135"/>
        <v>0</v>
      </c>
    </row>
    <row r="17271" spans="1:4">
      <c r="A17271" s="149">
        <v>45538</v>
      </c>
      <c r="B17271" s="74" t="str">
        <f ca="1">IFERROR(__xludf.DUMMYFUNCTION("IF(REGEXMATCH(A17271,""wealth planning""),""Script 1"",""-"")"),"#VALUE!")</f>
        <v>#VALUE!</v>
      </c>
      <c r="C17271" s="149">
        <f t="shared" si="134"/>
        <v>45538</v>
      </c>
      <c r="D17271" s="74">
        <f t="shared" si="135"/>
        <v>0</v>
      </c>
    </row>
    <row r="17272" spans="1:4">
      <c r="A17272" s="74" t="s">
        <v>9947</v>
      </c>
      <c r="B17272" s="74" t="str">
        <f ca="1">IFERROR(__xludf.DUMMYFUNCTION("IF(REGEXMATCH(A17272,""wealth planning""),""Script 1"",""-"")"),"Script 1")</f>
        <v>Script 1</v>
      </c>
      <c r="C17272" s="149">
        <f t="shared" si="134"/>
        <v>45538</v>
      </c>
      <c r="D17272" s="74" t="str">
        <f t="shared" si="135"/>
        <v>Farah Najihah Zamani</v>
      </c>
    </row>
    <row r="17273" spans="1:4">
      <c r="A17273" s="74"/>
      <c r="B17273" s="74" t="str">
        <f ca="1">IFERROR(__xludf.DUMMYFUNCTION("IF(REGEXMATCH(A17273,""wealth planning""),""Script 1"",""-"")"),"-")</f>
        <v>-</v>
      </c>
      <c r="C17273" s="74" t="str">
        <f t="shared" si="134"/>
        <v>You: Hai assalamualaikum Farah Najihah,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273" s="149">
        <f t="shared" si="135"/>
        <v>45538</v>
      </c>
    </row>
    <row r="17274" spans="1:4">
      <c r="B17274" s="74" t="str">
        <f ca="1">IFERROR(__xludf.DUMMYFUNCTION("IF(REGEXMATCH(A17274,""wealth planning""),""Script 1"",""-"")"),"-")</f>
        <v>-</v>
      </c>
      <c r="C17274" s="74">
        <f t="shared" si="134"/>
        <v>0</v>
      </c>
      <c r="D17274" s="149">
        <f t="shared" si="135"/>
        <v>45538</v>
      </c>
    </row>
    <row r="17275" spans="1:4">
      <c r="B17275" s="74" t="str">
        <f ca="1">IFERROR(__xludf.DUMMYFUNCTION("IF(REGEXMATCH(A17275,""wealth planning""),""Script 1"",""-"")"),"-")</f>
        <v>-</v>
      </c>
      <c r="C17275" s="74">
        <f t="shared" si="134"/>
        <v>0</v>
      </c>
      <c r="D17275" s="74" t="str">
        <f t="shared" si="135"/>
        <v>You: Hai assalamualaikum Farah Najihah,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276" spans="1:4">
      <c r="A17276" s="74" t="s">
        <v>9949</v>
      </c>
      <c r="B17276" s="74" t="str">
        <f ca="1">IFERROR(__xludf.DUMMYFUNCTION("IF(REGEXMATCH(A17276,""wealth planning""),""Script 1"",""-"")"),"-")</f>
        <v>-</v>
      </c>
      <c r="C17276" s="74">
        <f t="shared" si="134"/>
        <v>0</v>
      </c>
      <c r="D17276" s="74">
        <f t="shared" si="135"/>
        <v>0</v>
      </c>
    </row>
    <row r="17277" spans="1:4">
      <c r="A17277" s="74" t="s">
        <v>9950</v>
      </c>
      <c r="B17277" s="74" t="str">
        <f ca="1">IFERROR(__xludf.DUMMYFUNCTION("IF(REGEXMATCH(A17277,""wealth planning""),""Script 1"",""-"")"),"-")</f>
        <v>-</v>
      </c>
      <c r="C17277" s="74" t="str">
        <f t="shared" si="134"/>
        <v>Mohd Hadi Mohd AminStatus is reachable</v>
      </c>
      <c r="D17277" s="74">
        <f t="shared" si="135"/>
        <v>0</v>
      </c>
    </row>
    <row r="17278" spans="1:4">
      <c r="A17278" s="149">
        <v>45534</v>
      </c>
      <c r="B17278" s="74" t="str">
        <f ca="1">IFERROR(__xludf.DUMMYFUNCTION("IF(REGEXMATCH(A17278,""wealth planning""),""Script 1"",""-"")"),"#VALUE!")</f>
        <v>#VALUE!</v>
      </c>
      <c r="C17278" s="74" t="str">
        <f t="shared" si="134"/>
        <v>Mohd Hadi Mohd Amin</v>
      </c>
      <c r="D17278" s="74">
        <f t="shared" si="135"/>
        <v>0</v>
      </c>
    </row>
    <row r="17279" spans="1:4">
      <c r="A17279" s="149">
        <v>45534</v>
      </c>
      <c r="B17279" s="74" t="str">
        <f ca="1">IFERROR(__xludf.DUMMYFUNCTION("IF(REGEXMATCH(A17279,""wealth planning""),""Script 1"",""-"")"),"#VALUE!")</f>
        <v>#VALUE!</v>
      </c>
      <c r="C17279" s="149">
        <f t="shared" si="134"/>
        <v>45534</v>
      </c>
      <c r="D17279" s="74" t="str">
        <f t="shared" si="135"/>
        <v>Mohd Hadi Mohd AminStatus is reachable</v>
      </c>
    </row>
    <row r="17280" spans="1:4">
      <c r="A17280" s="74" t="s">
        <v>9951</v>
      </c>
      <c r="B17280" s="74" t="str">
        <f ca="1">IFERROR(__xludf.DUMMYFUNCTION("IF(REGEXMATCH(A17280,""wealth planning""),""Script 1"",""-"")"),"-")</f>
        <v>-</v>
      </c>
      <c r="C17280" s="149">
        <f t="shared" si="134"/>
        <v>45534</v>
      </c>
      <c r="D17280" s="74" t="str">
        <f t="shared" si="135"/>
        <v>Mohd Hadi Mohd Amin</v>
      </c>
    </row>
    <row r="17281" spans="1:4">
      <c r="A17281" s="74"/>
      <c r="B17281" s="74" t="str">
        <f ca="1">IFERROR(__xludf.DUMMYFUNCTION("IF(REGEXMATCH(A17281,""wealth planning""),""Script 1"",""-"")"),"-")</f>
        <v>-</v>
      </c>
      <c r="C17281" s="74" t="str">
        <f t="shared" si="134"/>
        <v>Mohd Hadi: 👍</v>
      </c>
      <c r="D17281" s="149">
        <f t="shared" si="135"/>
        <v>45534</v>
      </c>
    </row>
    <row r="17282" spans="1:4">
      <c r="B17282" s="74" t="str">
        <f ca="1">IFERROR(__xludf.DUMMYFUNCTION("IF(REGEXMATCH(A17282,""wealth planning""),""Script 1"",""-"")"),"-")</f>
        <v>-</v>
      </c>
      <c r="C17282" s="74">
        <f t="shared" si="134"/>
        <v>0</v>
      </c>
      <c r="D17282" s="149">
        <f t="shared" si="135"/>
        <v>45534</v>
      </c>
    </row>
    <row r="17283" spans="1:4">
      <c r="B17283" s="74" t="str">
        <f ca="1">IFERROR(__xludf.DUMMYFUNCTION("IF(REGEXMATCH(A17283,""wealth planning""),""Script 1"",""-"")"),"-")</f>
        <v>-</v>
      </c>
      <c r="C17283" s="74">
        <f t="shared" si="134"/>
        <v>0</v>
      </c>
      <c r="D17283" s="74" t="str">
        <f t="shared" si="135"/>
        <v>Mohd Hadi: 👍</v>
      </c>
    </row>
    <row r="17284" spans="1:4">
      <c r="A17284" s="74" t="s">
        <v>9953</v>
      </c>
      <c r="B17284" s="74" t="str">
        <f ca="1">IFERROR(__xludf.DUMMYFUNCTION("IF(REGEXMATCH(A17284,""wealth planning""),""Script 1"",""-"")"),"-")</f>
        <v>-</v>
      </c>
      <c r="C17284" s="74">
        <f t="shared" si="134"/>
        <v>0</v>
      </c>
      <c r="D17284" s="74">
        <f t="shared" si="135"/>
        <v>0</v>
      </c>
    </row>
    <row r="17285" spans="1:4">
      <c r="A17285" s="74" t="s">
        <v>9954</v>
      </c>
      <c r="B17285" s="74" t="str">
        <f ca="1">IFERROR(__xludf.DUMMYFUNCTION("IF(REGEXMATCH(A17285,""wealth planning""),""Script 1"",""-"")"),"-")</f>
        <v>-</v>
      </c>
      <c r="C17285" s="74" t="str">
        <f t="shared" si="134"/>
        <v>Nur Syafiqah Nadia binti JohariStatus is reachable</v>
      </c>
      <c r="D17285" s="74">
        <f t="shared" si="135"/>
        <v>0</v>
      </c>
    </row>
    <row r="17286" spans="1:4">
      <c r="A17286" s="149">
        <v>45534</v>
      </c>
      <c r="B17286" s="74" t="str">
        <f ca="1">IFERROR(__xludf.DUMMYFUNCTION("IF(REGEXMATCH(A17286,""wealth planning""),""Script 1"",""-"")"),"#VALUE!")</f>
        <v>#VALUE!</v>
      </c>
      <c r="C17286" s="74" t="str">
        <f t="shared" si="134"/>
        <v>Nur Syafiqah Nadia binti Johari</v>
      </c>
      <c r="D17286" s="74">
        <f t="shared" si="135"/>
        <v>0</v>
      </c>
    </row>
    <row r="17287" spans="1:4">
      <c r="A17287" s="149">
        <v>45534</v>
      </c>
      <c r="B17287" s="74" t="str">
        <f ca="1">IFERROR(__xludf.DUMMYFUNCTION("IF(REGEXMATCH(A17287,""wealth planning""),""Script 1"",""-"")"),"#VALUE!")</f>
        <v>#VALUE!</v>
      </c>
      <c r="C17287" s="149">
        <f t="shared" si="134"/>
        <v>45534</v>
      </c>
      <c r="D17287" s="74" t="str">
        <f t="shared" si="135"/>
        <v>Nur Syafiqah Nadia binti JohariStatus is reachable</v>
      </c>
    </row>
    <row r="17288" spans="1:4">
      <c r="A17288" s="74" t="s">
        <v>9955</v>
      </c>
      <c r="B17288" s="74" t="str">
        <f ca="1">IFERROR(__xludf.DUMMYFUNCTION("IF(REGEXMATCH(A17288,""wealth planning""),""Script 1"",""-"")"),"-")</f>
        <v>-</v>
      </c>
      <c r="C17288" s="149">
        <f t="shared" si="134"/>
        <v>45534</v>
      </c>
      <c r="D17288" s="74" t="str">
        <f t="shared" si="135"/>
        <v>Nur Syafiqah Nadia binti Johari</v>
      </c>
    </row>
    <row r="17289" spans="1:4">
      <c r="A17289" s="74"/>
      <c r="B17289" s="74" t="str">
        <f ca="1">IFERROR(__xludf.DUMMYFUNCTION("IF(REGEXMATCH(A17289,""wealth planning""),""Script 1"",""-"")"),"-")</f>
        <v>-</v>
      </c>
      <c r="C17289" s="74" t="str">
        <f t="shared" si="134"/>
        <v>Nur Syafiqah Nadia: Waalaikumussalam wbt Thank you for your message Saya dah ada dgn agen prubsn sy 👍 terima kasih ya</v>
      </c>
      <c r="D17289" s="149">
        <f t="shared" si="135"/>
        <v>45534</v>
      </c>
    </row>
    <row r="17290" spans="1:4">
      <c r="B17290" s="74" t="str">
        <f ca="1">IFERROR(__xludf.DUMMYFUNCTION("IF(REGEXMATCH(A17290,""wealth planning""),""Script 1"",""-"")"),"-")</f>
        <v>-</v>
      </c>
      <c r="C17290" s="74">
        <f t="shared" si="134"/>
        <v>0</v>
      </c>
      <c r="D17290" s="149">
        <f t="shared" si="135"/>
        <v>45534</v>
      </c>
    </row>
    <row r="17291" spans="1:4">
      <c r="B17291" s="74" t="str">
        <f ca="1">IFERROR(__xludf.DUMMYFUNCTION("IF(REGEXMATCH(A17291,""wealth planning""),""Script 1"",""-"")"),"-")</f>
        <v>-</v>
      </c>
      <c r="C17291" s="74">
        <f t="shared" si="134"/>
        <v>0</v>
      </c>
      <c r="D17291" s="74" t="str">
        <f t="shared" si="135"/>
        <v>Nur Syafiqah Nadia: Waalaikumussalam wbt Thank you for your message Saya dah ada dgn agen prubsn sy 👍 terima kasih ya</v>
      </c>
    </row>
    <row r="17292" spans="1:4">
      <c r="A17292" s="74" t="s">
        <v>9957</v>
      </c>
      <c r="B17292" s="74" t="str">
        <f ca="1">IFERROR(__xludf.DUMMYFUNCTION("IF(REGEXMATCH(A17292,""wealth planning""),""Script 1"",""-"")"),"-")</f>
        <v>-</v>
      </c>
      <c r="C17292" s="74">
        <f t="shared" si="134"/>
        <v>0</v>
      </c>
      <c r="D17292" s="74">
        <f t="shared" si="135"/>
        <v>0</v>
      </c>
    </row>
    <row r="17293" spans="1:4">
      <c r="A17293" s="74" t="s">
        <v>9958</v>
      </c>
      <c r="B17293" s="74" t="str">
        <f ca="1">IFERROR(__xludf.DUMMYFUNCTION("IF(REGEXMATCH(A17293,""wealth planning""),""Script 1"",""-"")"),"-")</f>
        <v>-</v>
      </c>
      <c r="C17293" s="74" t="str">
        <f t="shared" si="134"/>
        <v>Tc. Muhamad Haziq FarhanStatus is reachable</v>
      </c>
      <c r="D17293" s="74">
        <f t="shared" si="135"/>
        <v>0</v>
      </c>
    </row>
    <row r="17294" spans="1:4">
      <c r="A17294" s="149">
        <v>45534</v>
      </c>
      <c r="B17294" s="74" t="str">
        <f ca="1">IFERROR(__xludf.DUMMYFUNCTION("IF(REGEXMATCH(A17294,""wealth planning""),""Script 1"",""-"")"),"#VALUE!")</f>
        <v>#VALUE!</v>
      </c>
      <c r="C17294" s="74" t="str">
        <f t="shared" si="134"/>
        <v>Tc. Muhamad Haziq Farhan</v>
      </c>
      <c r="D17294" s="74">
        <f t="shared" si="135"/>
        <v>0</v>
      </c>
    </row>
    <row r="17295" spans="1:4">
      <c r="A17295" s="149">
        <v>45534</v>
      </c>
      <c r="B17295" s="74" t="str">
        <f ca="1">IFERROR(__xludf.DUMMYFUNCTION("IF(REGEXMATCH(A17295,""wealth planning""),""Script 1"",""-"")"),"#VALUE!")</f>
        <v>#VALUE!</v>
      </c>
      <c r="C17295" s="149">
        <f t="shared" si="134"/>
        <v>45534</v>
      </c>
      <c r="D17295" s="74" t="str">
        <f t="shared" si="135"/>
        <v>Tc. Muhamad Haziq FarhanStatus is reachable</v>
      </c>
    </row>
    <row r="17296" spans="1:4">
      <c r="A17296" s="74" t="s">
        <v>9959</v>
      </c>
      <c r="B17296" s="74" t="str">
        <f ca="1">IFERROR(__xludf.DUMMYFUNCTION("IF(REGEXMATCH(A17296,""wealth planning""),""Script 1"",""-"")"),"-")</f>
        <v>-</v>
      </c>
      <c r="C17296" s="149">
        <f t="shared" si="134"/>
        <v>45534</v>
      </c>
      <c r="D17296" s="74" t="str">
        <f t="shared" si="135"/>
        <v>Tc. Muhamad Haziq Farhan</v>
      </c>
    </row>
    <row r="17297" spans="1:4">
      <c r="A17297" s="74"/>
      <c r="B17297" s="74" t="str">
        <f ca="1">IFERROR(__xludf.DUMMYFUNCTION("IF(REGEXMATCH(A17297,""wealth planning""),""Script 1"",""-"")"),"-")</f>
        <v>-</v>
      </c>
      <c r="C17297" s="74" t="str">
        <f t="shared" si="134"/>
        <v>You: Terima kasih atas reply. InshaAllah ada rezeki dimasa akan datang. Semoga dipermudahkan urusan</v>
      </c>
      <c r="D17297" s="149">
        <f t="shared" si="135"/>
        <v>45534</v>
      </c>
    </row>
    <row r="17298" spans="1:4">
      <c r="B17298" s="74" t="str">
        <f ca="1">IFERROR(__xludf.DUMMYFUNCTION("IF(REGEXMATCH(A17298,""wealth planning""),""Script 1"",""-"")"),"-")</f>
        <v>-</v>
      </c>
      <c r="C17298" s="74">
        <f t="shared" si="134"/>
        <v>0</v>
      </c>
      <c r="D17298" s="149">
        <f t="shared" si="135"/>
        <v>45534</v>
      </c>
    </row>
    <row r="17299" spans="1:4">
      <c r="B17299" s="74" t="str">
        <f ca="1">IFERROR(__xludf.DUMMYFUNCTION("IF(REGEXMATCH(A17299,""wealth planning""),""Script 1"",""-"")"),"-")</f>
        <v>-</v>
      </c>
      <c r="C17299" s="74">
        <f t="shared" si="134"/>
        <v>0</v>
      </c>
      <c r="D17299" s="74" t="str">
        <f t="shared" si="135"/>
        <v>You: Terima kasih atas reply. InshaAllah ada rezeki dimasa akan datang. Semoga dipermudahkan urusan</v>
      </c>
    </row>
    <row r="17300" spans="1:4">
      <c r="A17300" s="74" t="s">
        <v>9961</v>
      </c>
      <c r="B17300" s="74" t="str">
        <f ca="1">IFERROR(__xludf.DUMMYFUNCTION("IF(REGEXMATCH(A17300,""wealth planning""),""Script 1"",""-"")"),"-")</f>
        <v>-</v>
      </c>
      <c r="C17300" s="74">
        <f t="shared" si="134"/>
        <v>0</v>
      </c>
      <c r="D17300" s="74">
        <f t="shared" si="135"/>
        <v>0</v>
      </c>
    </row>
    <row r="17301" spans="1:4">
      <c r="A17301" s="74" t="s">
        <v>9961</v>
      </c>
      <c r="B17301" s="74" t="str">
        <f ca="1">IFERROR(__xludf.DUMMYFUNCTION("IF(REGEXMATCH(A17301,""wealth planning""),""Script 1"",""-"")"),"-")</f>
        <v>-</v>
      </c>
      <c r="C17301" s="74" t="str">
        <f t="shared" si="134"/>
        <v>Nor Khairunnisa</v>
      </c>
      <c r="D17301" s="74">
        <f t="shared" si="135"/>
        <v>0</v>
      </c>
    </row>
    <row r="17302" spans="1:4">
      <c r="A17302" s="149">
        <v>45533</v>
      </c>
      <c r="B17302" s="74" t="str">
        <f ca="1">IFERROR(__xludf.DUMMYFUNCTION("IF(REGEXMATCH(A17302,""wealth planning""),""Script 1"",""-"")"),"#VALUE!")</f>
        <v>#VALUE!</v>
      </c>
      <c r="C17302" s="74" t="str">
        <f t="shared" si="134"/>
        <v>Nor Khairunnisa</v>
      </c>
      <c r="D17302" s="74">
        <f t="shared" si="135"/>
        <v>0</v>
      </c>
    </row>
    <row r="17303" spans="1:4">
      <c r="A17303" s="149">
        <v>45533</v>
      </c>
      <c r="B17303" s="74" t="str">
        <f ca="1">IFERROR(__xludf.DUMMYFUNCTION("IF(REGEXMATCH(A17303,""wealth planning""),""Script 1"",""-"")"),"#VALUE!")</f>
        <v>#VALUE!</v>
      </c>
      <c r="C17303" s="149">
        <f t="shared" si="134"/>
        <v>45533</v>
      </c>
      <c r="D17303" s="74" t="str">
        <f t="shared" si="135"/>
        <v>Nor Khairunnisa</v>
      </c>
    </row>
    <row r="17304" spans="1:4">
      <c r="A17304" s="74" t="s">
        <v>5275</v>
      </c>
      <c r="B17304" s="74" t="str">
        <f ca="1">IFERROR(__xludf.DUMMYFUNCTION("IF(REGEXMATCH(A17304,""wealth planning""),""Script 1"",""-"")"),"Script 1")</f>
        <v>Script 1</v>
      </c>
      <c r="C17304" s="149">
        <f t="shared" si="134"/>
        <v>45533</v>
      </c>
      <c r="D17304" s="74" t="str">
        <f t="shared" si="135"/>
        <v>Nor Khairunnisa</v>
      </c>
    </row>
    <row r="17305" spans="1:4">
      <c r="A17305" s="74"/>
      <c r="B17305" s="74" t="str">
        <f ca="1">IFERROR(__xludf.DUMMYFUNCTION("IF(REGEXMATCH(A17305,""wealth planning""),""Script 1"",""-"")"),"-")</f>
        <v>-</v>
      </c>
      <c r="C17305" s="74" t="str">
        <f t="shared" si="134"/>
        <v>You: Hai assalamualaikum Khairunnisa,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305" s="149">
        <f t="shared" si="135"/>
        <v>45533</v>
      </c>
    </row>
    <row r="17306" spans="1:4">
      <c r="B17306" s="74" t="str">
        <f ca="1">IFERROR(__xludf.DUMMYFUNCTION("IF(REGEXMATCH(A17306,""wealth planning""),""Script 1"",""-"")"),"-")</f>
        <v>-</v>
      </c>
      <c r="C17306" s="74">
        <f t="shared" si="134"/>
        <v>0</v>
      </c>
      <c r="D17306" s="149">
        <f t="shared" si="135"/>
        <v>45533</v>
      </c>
    </row>
    <row r="17307" spans="1:4">
      <c r="B17307" s="74" t="str">
        <f ca="1">IFERROR(__xludf.DUMMYFUNCTION("IF(REGEXMATCH(A17307,""wealth planning""),""Script 1"",""-"")"),"-")</f>
        <v>-</v>
      </c>
      <c r="C17307" s="74">
        <f t="shared" si="134"/>
        <v>0</v>
      </c>
      <c r="D17307" s="74" t="str">
        <f t="shared" si="135"/>
        <v>You: Hai assalamualaikum Khairunnisa,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308" spans="1:4">
      <c r="A17308" s="74" t="s">
        <v>9963</v>
      </c>
      <c r="B17308" s="74" t="str">
        <f ca="1">IFERROR(__xludf.DUMMYFUNCTION("IF(REGEXMATCH(A17308,""wealth planning""),""Script 1"",""-"")"),"-")</f>
        <v>-</v>
      </c>
      <c r="C17308" s="74">
        <f t="shared" si="134"/>
        <v>0</v>
      </c>
      <c r="D17308" s="74">
        <f t="shared" si="135"/>
        <v>0</v>
      </c>
    </row>
    <row r="17309" spans="1:4">
      <c r="A17309" s="74" t="s">
        <v>9964</v>
      </c>
      <c r="B17309" s="74" t="str">
        <f ca="1">IFERROR(__xludf.DUMMYFUNCTION("IF(REGEXMATCH(A17309,""wealth planning""),""Script 1"",""-"")"),"-")</f>
        <v>-</v>
      </c>
      <c r="C17309" s="74" t="str">
        <f t="shared" si="134"/>
        <v>Aishah Al-hafizahStatus is reachable</v>
      </c>
      <c r="D17309" s="74">
        <f t="shared" si="135"/>
        <v>0</v>
      </c>
    </row>
    <row r="17310" spans="1:4">
      <c r="A17310" s="149">
        <v>45533</v>
      </c>
      <c r="B17310" s="74" t="str">
        <f ca="1">IFERROR(__xludf.DUMMYFUNCTION("IF(REGEXMATCH(A17310,""wealth planning""),""Script 1"",""-"")"),"#VALUE!")</f>
        <v>#VALUE!</v>
      </c>
      <c r="C17310" s="74" t="str">
        <f t="shared" si="134"/>
        <v>Aishah Al-hafizah</v>
      </c>
      <c r="D17310" s="74">
        <f t="shared" si="135"/>
        <v>0</v>
      </c>
    </row>
    <row r="17311" spans="1:4">
      <c r="A17311" s="149">
        <v>45533</v>
      </c>
      <c r="B17311" s="74" t="str">
        <f ca="1">IFERROR(__xludf.DUMMYFUNCTION("IF(REGEXMATCH(A17311,""wealth planning""),""Script 1"",""-"")"),"#VALUE!")</f>
        <v>#VALUE!</v>
      </c>
      <c r="C17311" s="149">
        <f t="shared" si="134"/>
        <v>45533</v>
      </c>
      <c r="D17311" s="74" t="str">
        <f t="shared" si="135"/>
        <v>Aishah Al-hafizahStatus is reachable</v>
      </c>
    </row>
    <row r="17312" spans="1:4">
      <c r="A17312" s="74" t="s">
        <v>5601</v>
      </c>
      <c r="B17312" s="74" t="str">
        <f ca="1">IFERROR(__xludf.DUMMYFUNCTION("IF(REGEXMATCH(A17312,""wealth planning""),""Script 1"",""-"")"),"Script 1")</f>
        <v>Script 1</v>
      </c>
      <c r="C17312" s="149">
        <f t="shared" si="134"/>
        <v>45533</v>
      </c>
      <c r="D17312" s="74" t="str">
        <f t="shared" si="135"/>
        <v>Aishah Al-hafizah</v>
      </c>
    </row>
    <row r="17313" spans="1:4">
      <c r="A17313" s="74"/>
      <c r="B17313" s="74" t="str">
        <f ca="1">IFERROR(__xludf.DUMMYFUNCTION("IF(REGEXMATCH(A17313,""wealth planning""),""Script 1"",""-"")"),"-")</f>
        <v>-</v>
      </c>
      <c r="C17313" s="74" t="str">
        <f t="shared" si="134"/>
        <v>You: Hai assalamualaikum Aishah,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313" s="149">
        <f t="shared" si="135"/>
        <v>45533</v>
      </c>
    </row>
    <row r="17314" spans="1:4">
      <c r="B17314" s="74" t="str">
        <f ca="1">IFERROR(__xludf.DUMMYFUNCTION("IF(REGEXMATCH(A17314,""wealth planning""),""Script 1"",""-"")"),"-")</f>
        <v>-</v>
      </c>
      <c r="C17314" s="74">
        <f t="shared" si="134"/>
        <v>0</v>
      </c>
      <c r="D17314" s="149">
        <f t="shared" si="135"/>
        <v>45533</v>
      </c>
    </row>
    <row r="17315" spans="1:4">
      <c r="B17315" s="74" t="str">
        <f ca="1">IFERROR(__xludf.DUMMYFUNCTION("IF(REGEXMATCH(A17315,""wealth planning""),""Script 1"",""-"")"),"-")</f>
        <v>-</v>
      </c>
      <c r="C17315" s="74">
        <f t="shared" si="134"/>
        <v>0</v>
      </c>
      <c r="D17315" s="74" t="str">
        <f t="shared" si="135"/>
        <v>You: Hai assalamualaikum Aishah,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316" spans="1:4">
      <c r="B17316" s="74" t="str">
        <f ca="1">IFERROR(__xludf.DUMMYFUNCTION("IF(REGEXMATCH(A17316,""wealth planning""),""Script 1"",""-"")"),"-")</f>
        <v>-</v>
      </c>
      <c r="C17316" s="74">
        <f t="shared" si="134"/>
        <v>0</v>
      </c>
      <c r="D17316" s="74">
        <f t="shared" si="135"/>
        <v>0</v>
      </c>
    </row>
    <row r="17317" spans="1:4">
      <c r="A17317" s="74" t="s">
        <v>9967</v>
      </c>
      <c r="B17317" s="74" t="str">
        <f ca="1">IFERROR(__xludf.DUMMYFUNCTION("IF(REGEXMATCH(A17317,""wealth planning""),""Script 1"",""-"")"),"-")</f>
        <v>-</v>
      </c>
      <c r="C17317" s="74">
        <f t="shared" si="134"/>
        <v>0</v>
      </c>
      <c r="D17317" s="74">
        <f t="shared" si="135"/>
        <v>0</v>
      </c>
    </row>
    <row r="17318" spans="1:4">
      <c r="A17318" s="149">
        <v>45533</v>
      </c>
      <c r="B17318" s="74" t="str">
        <f ca="1">IFERROR(__xludf.DUMMYFUNCTION("IF(REGEXMATCH(A17318,""wealth planning""),""Script 1"",""-"")"),"#VALUE!")</f>
        <v>#VALUE!</v>
      </c>
      <c r="C17318" s="74" t="str">
        <f t="shared" si="134"/>
        <v>Razin Asyraf</v>
      </c>
      <c r="D17318" s="74">
        <f t="shared" si="135"/>
        <v>0</v>
      </c>
    </row>
    <row r="17319" spans="1:4">
      <c r="A17319" s="149">
        <v>45533</v>
      </c>
      <c r="B17319" s="74" t="str">
        <f ca="1">IFERROR(__xludf.DUMMYFUNCTION("IF(REGEXMATCH(A17319,""wealth planning""),""Script 1"",""-"")"),"#VALUE!")</f>
        <v>#VALUE!</v>
      </c>
      <c r="C17319" s="149">
        <f t="shared" si="134"/>
        <v>45533</v>
      </c>
      <c r="D17319" s="74">
        <f t="shared" si="135"/>
        <v>0</v>
      </c>
    </row>
    <row r="17320" spans="1:4">
      <c r="A17320" s="74" t="s">
        <v>4235</v>
      </c>
      <c r="B17320" s="74" t="str">
        <f ca="1">IFERROR(__xludf.DUMMYFUNCTION("IF(REGEXMATCH(A17320,""wealth planning""),""Script 1"",""-"")"),"Script 1")</f>
        <v>Script 1</v>
      </c>
      <c r="C17320" s="149">
        <f t="shared" si="134"/>
        <v>45533</v>
      </c>
      <c r="D17320" s="74" t="str">
        <f t="shared" si="135"/>
        <v>Razin Asyraf</v>
      </c>
    </row>
    <row r="17321" spans="1:4">
      <c r="A17321" s="74"/>
      <c r="B17321" s="74" t="str">
        <f ca="1">IFERROR(__xludf.DUMMYFUNCTION("IF(REGEXMATCH(A17321,""wealth planning""),""Script 1"",""-"")"),"-")</f>
        <v>-</v>
      </c>
      <c r="C17321" s="74" t="str">
        <f t="shared" si="134"/>
        <v>You: Hai assalamualaikum Razin,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321" s="149">
        <f t="shared" si="135"/>
        <v>45533</v>
      </c>
    </row>
    <row r="17322" spans="1:4">
      <c r="B17322" s="74" t="str">
        <f ca="1">IFERROR(__xludf.DUMMYFUNCTION("IF(REGEXMATCH(A17322,""wealth planning""),""Script 1"",""-"")"),"-")</f>
        <v>-</v>
      </c>
      <c r="C17322" s="74">
        <f t="shared" si="134"/>
        <v>0</v>
      </c>
      <c r="D17322" s="149">
        <f t="shared" si="135"/>
        <v>45533</v>
      </c>
    </row>
    <row r="17323" spans="1:4">
      <c r="B17323" s="74" t="str">
        <f ca="1">IFERROR(__xludf.DUMMYFUNCTION("IF(REGEXMATCH(A17323,""wealth planning""),""Script 1"",""-"")"),"-")</f>
        <v>-</v>
      </c>
      <c r="C17323" s="74">
        <f t="shared" si="134"/>
        <v>0</v>
      </c>
      <c r="D17323" s="74" t="str">
        <f t="shared" si="135"/>
        <v>You: Hai assalamualaikum Razin,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324" spans="1:4">
      <c r="B17324" s="74" t="str">
        <f ca="1">IFERROR(__xludf.DUMMYFUNCTION("IF(REGEXMATCH(A17324,""wealth planning""),""Script 1"",""-"")"),"-")</f>
        <v>-</v>
      </c>
      <c r="C17324" s="74">
        <f t="shared" si="134"/>
        <v>0</v>
      </c>
      <c r="D17324" s="74">
        <f t="shared" si="135"/>
        <v>0</v>
      </c>
    </row>
    <row r="17325" spans="1:4">
      <c r="A17325" s="74" t="s">
        <v>9970</v>
      </c>
      <c r="B17325" s="74" t="str">
        <f ca="1">IFERROR(__xludf.DUMMYFUNCTION("IF(REGEXMATCH(A17325,""wealth planning""),""Script 1"",""-"")"),"-")</f>
        <v>-</v>
      </c>
      <c r="C17325" s="74">
        <f t="shared" si="134"/>
        <v>0</v>
      </c>
      <c r="D17325" s="74">
        <f t="shared" si="135"/>
        <v>0</v>
      </c>
    </row>
    <row r="17326" spans="1:4">
      <c r="A17326" s="149">
        <v>45533</v>
      </c>
      <c r="B17326" s="74" t="str">
        <f ca="1">IFERROR(__xludf.DUMMYFUNCTION("IF(REGEXMATCH(A17326,""wealth planning""),""Script 1"",""-"")"),"#VALUE!")</f>
        <v>#VALUE!</v>
      </c>
      <c r="C17326" s="74" t="str">
        <f t="shared" si="134"/>
        <v>Ahmad Hafiy</v>
      </c>
      <c r="D17326" s="74">
        <f t="shared" si="135"/>
        <v>0</v>
      </c>
    </row>
    <row r="17327" spans="1:4">
      <c r="A17327" s="149">
        <v>45533</v>
      </c>
      <c r="B17327" s="74" t="str">
        <f ca="1">IFERROR(__xludf.DUMMYFUNCTION("IF(REGEXMATCH(A17327,""wealth planning""),""Script 1"",""-"")"),"#VALUE!")</f>
        <v>#VALUE!</v>
      </c>
      <c r="C17327" s="149">
        <f t="shared" si="134"/>
        <v>45533</v>
      </c>
      <c r="D17327" s="74">
        <f t="shared" si="135"/>
        <v>0</v>
      </c>
    </row>
    <row r="17328" spans="1:4">
      <c r="A17328" s="74" t="s">
        <v>9971</v>
      </c>
      <c r="B17328" s="74" t="str">
        <f ca="1">IFERROR(__xludf.DUMMYFUNCTION("IF(REGEXMATCH(A17328,""wealth planning""),""Script 1"",""-"")"),"Script 1")</f>
        <v>Script 1</v>
      </c>
      <c r="C17328" s="149">
        <f t="shared" si="134"/>
        <v>45533</v>
      </c>
      <c r="D17328" s="74" t="str">
        <f t="shared" si="135"/>
        <v>Ahmad Hafiy</v>
      </c>
    </row>
    <row r="17329" spans="1:4">
      <c r="A17329" s="74"/>
      <c r="B17329" s="74" t="str">
        <f ca="1">IFERROR(__xludf.DUMMYFUNCTION("IF(REGEXMATCH(A17329,""wealth planning""),""Script 1"",""-"")"),"-")</f>
        <v>-</v>
      </c>
      <c r="C17329" s="74" t="str">
        <f t="shared" si="134"/>
        <v>You: Hai assalamualaikum Ahmad Hafiy,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329" s="149">
        <f t="shared" si="135"/>
        <v>45533</v>
      </c>
    </row>
    <row r="17330" spans="1:4">
      <c r="B17330" s="74" t="str">
        <f ca="1">IFERROR(__xludf.DUMMYFUNCTION("IF(REGEXMATCH(A17330,""wealth planning""),""Script 1"",""-"")"),"-")</f>
        <v>-</v>
      </c>
      <c r="C17330" s="74">
        <f t="shared" si="134"/>
        <v>0</v>
      </c>
      <c r="D17330" s="149">
        <f t="shared" si="135"/>
        <v>45533</v>
      </c>
    </row>
    <row r="17331" spans="1:4">
      <c r="B17331" s="74" t="str">
        <f ca="1">IFERROR(__xludf.DUMMYFUNCTION("IF(REGEXMATCH(A17331,""wealth planning""),""Script 1"",""-"")"),"-")</f>
        <v>-</v>
      </c>
      <c r="C17331" s="74">
        <f t="shared" si="134"/>
        <v>0</v>
      </c>
      <c r="D17331" s="74" t="str">
        <f t="shared" si="135"/>
        <v>You: Hai assalamualaikum Ahmad Hafiy,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332" spans="1:4">
      <c r="A17332" s="74" t="s">
        <v>9973</v>
      </c>
      <c r="B17332" s="74" t="str">
        <f ca="1">IFERROR(__xludf.DUMMYFUNCTION("IF(REGEXMATCH(A17332,""wealth planning""),""Script 1"",""-"")"),"-")</f>
        <v>-</v>
      </c>
      <c r="C17332" s="74">
        <f t="shared" si="134"/>
        <v>0</v>
      </c>
      <c r="D17332" s="74">
        <f t="shared" si="135"/>
        <v>0</v>
      </c>
    </row>
    <row r="17333" spans="1:4">
      <c r="A17333" s="74" t="s">
        <v>9974</v>
      </c>
      <c r="B17333" s="74" t="str">
        <f ca="1">IFERROR(__xludf.DUMMYFUNCTION("IF(REGEXMATCH(A17333,""wealth planning""),""Script 1"",""-"")"),"-")</f>
        <v>-</v>
      </c>
      <c r="C17333" s="74" t="str">
        <f t="shared" si="134"/>
        <v>Nazirah Radzi KhanStatus is reachable</v>
      </c>
      <c r="D17333" s="74">
        <f t="shared" si="135"/>
        <v>0</v>
      </c>
    </row>
    <row r="17334" spans="1:4">
      <c r="A17334" s="149">
        <v>45533</v>
      </c>
      <c r="B17334" s="74" t="str">
        <f ca="1">IFERROR(__xludf.DUMMYFUNCTION("IF(REGEXMATCH(A17334,""wealth planning""),""Script 1"",""-"")"),"#VALUE!")</f>
        <v>#VALUE!</v>
      </c>
      <c r="C17334" s="74" t="str">
        <f t="shared" si="134"/>
        <v>Nazirah Radzi Khan</v>
      </c>
      <c r="D17334" s="74">
        <f t="shared" si="135"/>
        <v>0</v>
      </c>
    </row>
    <row r="17335" spans="1:4">
      <c r="A17335" s="149">
        <v>45533</v>
      </c>
      <c r="B17335" s="74" t="str">
        <f ca="1">IFERROR(__xludf.DUMMYFUNCTION("IF(REGEXMATCH(A17335,""wealth planning""),""Script 1"",""-"")"),"#VALUE!")</f>
        <v>#VALUE!</v>
      </c>
      <c r="C17335" s="149">
        <f t="shared" si="134"/>
        <v>45533</v>
      </c>
      <c r="D17335" s="74" t="str">
        <f t="shared" si="135"/>
        <v>Nazirah Radzi KhanStatus is reachable</v>
      </c>
    </row>
    <row r="17336" spans="1:4">
      <c r="A17336" s="74" t="s">
        <v>9975</v>
      </c>
      <c r="B17336" s="74" t="str">
        <f ca="1">IFERROR(__xludf.DUMMYFUNCTION("IF(REGEXMATCH(A17336,""wealth planning""),""Script 1"",""-"")"),"Script 1")</f>
        <v>Script 1</v>
      </c>
      <c r="C17336" s="149">
        <f t="shared" si="134"/>
        <v>45533</v>
      </c>
      <c r="D17336" s="74" t="str">
        <f t="shared" si="135"/>
        <v>Nazirah Radzi Khan</v>
      </c>
    </row>
    <row r="17337" spans="1:4">
      <c r="A17337" s="74"/>
      <c r="B17337" s="74" t="str">
        <f ca="1">IFERROR(__xludf.DUMMYFUNCTION("IF(REGEXMATCH(A17337,""wealth planning""),""Script 1"",""-"")"),"-")</f>
        <v>-</v>
      </c>
      <c r="C17337" s="74" t="str">
        <f t="shared" si="134"/>
        <v>You: Hai assalamualaikum Nazirah,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337" s="149">
        <f t="shared" si="135"/>
        <v>45533</v>
      </c>
    </row>
    <row r="17338" spans="1:4">
      <c r="B17338" s="74" t="str">
        <f ca="1">IFERROR(__xludf.DUMMYFUNCTION("IF(REGEXMATCH(A17338,""wealth planning""),""Script 1"",""-"")"),"-")</f>
        <v>-</v>
      </c>
      <c r="C17338" s="74">
        <f t="shared" si="134"/>
        <v>0</v>
      </c>
      <c r="D17338" s="149">
        <f t="shared" si="135"/>
        <v>45533</v>
      </c>
    </row>
    <row r="17339" spans="1:4">
      <c r="B17339" s="74" t="str">
        <f ca="1">IFERROR(__xludf.DUMMYFUNCTION("IF(REGEXMATCH(A17339,""wealth planning""),""Script 1"",""-"")"),"-")</f>
        <v>-</v>
      </c>
      <c r="C17339" s="74">
        <f t="shared" si="134"/>
        <v>0</v>
      </c>
      <c r="D17339" s="74" t="str">
        <f t="shared" si="135"/>
        <v>You: Hai assalamualaikum Nazirah,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340" spans="1:4">
      <c r="A17340" s="74" t="s">
        <v>9977</v>
      </c>
      <c r="B17340" s="74" t="str">
        <f ca="1">IFERROR(__xludf.DUMMYFUNCTION("IF(REGEXMATCH(A17340,""wealth planning""),""Script 1"",""-"")"),"-")</f>
        <v>-</v>
      </c>
      <c r="C17340" s="74">
        <f t="shared" si="134"/>
        <v>0</v>
      </c>
      <c r="D17340" s="74">
        <f t="shared" si="135"/>
        <v>0</v>
      </c>
    </row>
    <row r="17341" spans="1:4">
      <c r="A17341" s="74" t="s">
        <v>9978</v>
      </c>
      <c r="B17341" s="74" t="str">
        <f ca="1">IFERROR(__xludf.DUMMYFUNCTION("IF(REGEXMATCH(A17341,""wealth planning""),""Script 1"",""-"")"),"-")</f>
        <v>-</v>
      </c>
      <c r="C17341" s="74" t="str">
        <f t="shared" si="134"/>
        <v>Aiman Hakim NazimStatus is reachable</v>
      </c>
      <c r="D17341" s="74">
        <f t="shared" si="135"/>
        <v>0</v>
      </c>
    </row>
    <row r="17342" spans="1:4">
      <c r="A17342" s="149">
        <v>45533</v>
      </c>
      <c r="B17342" s="74" t="str">
        <f ca="1">IFERROR(__xludf.DUMMYFUNCTION("IF(REGEXMATCH(A17342,""wealth planning""),""Script 1"",""-"")"),"#VALUE!")</f>
        <v>#VALUE!</v>
      </c>
      <c r="C17342" s="74" t="str">
        <f t="shared" si="134"/>
        <v>Aiman Hakim Nazim</v>
      </c>
      <c r="D17342" s="74">
        <f t="shared" si="135"/>
        <v>0</v>
      </c>
    </row>
    <row r="17343" spans="1:4">
      <c r="A17343" s="149">
        <v>45533</v>
      </c>
      <c r="B17343" s="74" t="str">
        <f ca="1">IFERROR(__xludf.DUMMYFUNCTION("IF(REGEXMATCH(A17343,""wealth planning""),""Script 1"",""-"")"),"#VALUE!")</f>
        <v>#VALUE!</v>
      </c>
      <c r="C17343" s="149">
        <f t="shared" si="134"/>
        <v>45533</v>
      </c>
      <c r="D17343" s="74" t="str">
        <f t="shared" si="135"/>
        <v>Aiman Hakim NazimStatus is reachable</v>
      </c>
    </row>
    <row r="17344" spans="1:4">
      <c r="A17344" s="74" t="s">
        <v>2821</v>
      </c>
      <c r="B17344" s="74" t="str">
        <f ca="1">IFERROR(__xludf.DUMMYFUNCTION("IF(REGEXMATCH(A17344,""wealth planning""),""Script 1"",""-"")"),"Script 1")</f>
        <v>Script 1</v>
      </c>
      <c r="C17344" s="149">
        <f t="shared" ref="C17344:C17598" si="136">A17343</f>
        <v>45533</v>
      </c>
      <c r="D17344" s="74" t="str">
        <f t="shared" ref="D17344:D17598" si="137">A17341</f>
        <v>Aiman Hakim Nazim</v>
      </c>
    </row>
    <row r="17345" spans="1:4">
      <c r="A17345" s="74"/>
      <c r="B17345" s="74" t="str">
        <f ca="1">IFERROR(__xludf.DUMMYFUNCTION("IF(REGEXMATCH(A17345,""wealth planning""),""Script 1"",""-"")"),"-")</f>
        <v>-</v>
      </c>
      <c r="C17345" s="74" t="str">
        <f t="shared" si="136"/>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345" s="149">
        <f t="shared" si="137"/>
        <v>45533</v>
      </c>
    </row>
    <row r="17346" spans="1:4">
      <c r="B17346" s="74" t="str">
        <f ca="1">IFERROR(__xludf.DUMMYFUNCTION("IF(REGEXMATCH(A17346,""wealth planning""),""Script 1"",""-"")"),"-")</f>
        <v>-</v>
      </c>
      <c r="C17346" s="74">
        <f t="shared" si="136"/>
        <v>0</v>
      </c>
      <c r="D17346" s="149">
        <f t="shared" si="137"/>
        <v>45533</v>
      </c>
    </row>
    <row r="17347" spans="1:4">
      <c r="B17347" s="74" t="str">
        <f ca="1">IFERROR(__xludf.DUMMYFUNCTION("IF(REGEXMATCH(A17347,""wealth planning""),""Script 1"",""-"")"),"-")</f>
        <v>-</v>
      </c>
      <c r="C17347" s="74">
        <f t="shared" si="136"/>
        <v>0</v>
      </c>
      <c r="D17347" s="74" t="str">
        <f t="shared" si="137"/>
        <v>You: Hai assalamualaikum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348" spans="1:4">
      <c r="B17348" s="74" t="str">
        <f ca="1">IFERROR(__xludf.DUMMYFUNCTION("IF(REGEXMATCH(A17348,""wealth planning""),""Script 1"",""-"")"),"-")</f>
        <v>-</v>
      </c>
      <c r="C17348" s="74">
        <f t="shared" si="136"/>
        <v>0</v>
      </c>
      <c r="D17348" s="74">
        <f t="shared" si="137"/>
        <v>0</v>
      </c>
    </row>
    <row r="17349" spans="1:4">
      <c r="A17349" s="74" t="s">
        <v>9981</v>
      </c>
      <c r="B17349" s="74" t="str">
        <f ca="1">IFERROR(__xludf.DUMMYFUNCTION("IF(REGEXMATCH(A17349,""wealth planning""),""Script 1"",""-"")"),"-")</f>
        <v>-</v>
      </c>
      <c r="C17349" s="74">
        <f t="shared" si="136"/>
        <v>0</v>
      </c>
      <c r="D17349" s="74">
        <f t="shared" si="137"/>
        <v>0</v>
      </c>
    </row>
    <row r="17350" spans="1:4">
      <c r="A17350" s="149">
        <v>45533</v>
      </c>
      <c r="B17350" s="74" t="str">
        <f ca="1">IFERROR(__xludf.DUMMYFUNCTION("IF(REGEXMATCH(A17350,""wealth planning""),""Script 1"",""-"")"),"#VALUE!")</f>
        <v>#VALUE!</v>
      </c>
      <c r="C17350" s="74" t="str">
        <f t="shared" si="136"/>
        <v>Asma' Salsabila</v>
      </c>
      <c r="D17350" s="74">
        <f t="shared" si="137"/>
        <v>0</v>
      </c>
    </row>
    <row r="17351" spans="1:4">
      <c r="A17351" s="149">
        <v>45533</v>
      </c>
      <c r="B17351" s="74" t="str">
        <f ca="1">IFERROR(__xludf.DUMMYFUNCTION("IF(REGEXMATCH(A17351,""wealth planning""),""Script 1"",""-"")"),"#VALUE!")</f>
        <v>#VALUE!</v>
      </c>
      <c r="C17351" s="149">
        <f t="shared" si="136"/>
        <v>45533</v>
      </c>
      <c r="D17351" s="74">
        <f t="shared" si="137"/>
        <v>0</v>
      </c>
    </row>
    <row r="17352" spans="1:4">
      <c r="A17352" s="74" t="s">
        <v>9982</v>
      </c>
      <c r="B17352" s="74" t="str">
        <f ca="1">IFERROR(__xludf.DUMMYFUNCTION("IF(REGEXMATCH(A17352,""wealth planning""),""Script 1"",""-"")"),"Script 1")</f>
        <v>Script 1</v>
      </c>
      <c r="C17352" s="149">
        <f t="shared" si="136"/>
        <v>45533</v>
      </c>
      <c r="D17352" s="74" t="str">
        <f t="shared" si="137"/>
        <v>Asma' Salsabila</v>
      </c>
    </row>
    <row r="17353" spans="1:4">
      <c r="A17353" s="74"/>
      <c r="B17353" s="74" t="str">
        <f ca="1">IFERROR(__xludf.DUMMYFUNCTION("IF(REGEXMATCH(A17353,""wealth planning""),""Script 1"",""-"")"),"-")</f>
        <v>-</v>
      </c>
      <c r="C17353" s="74" t="str">
        <f t="shared" si="136"/>
        <v>You: Hai assalamualaikum Asma’,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353" s="149">
        <f t="shared" si="137"/>
        <v>45533</v>
      </c>
    </row>
    <row r="17354" spans="1:4">
      <c r="B17354" s="74" t="str">
        <f ca="1">IFERROR(__xludf.DUMMYFUNCTION("IF(REGEXMATCH(A17354,""wealth planning""),""Script 1"",""-"")"),"-")</f>
        <v>-</v>
      </c>
      <c r="C17354" s="74">
        <f t="shared" si="136"/>
        <v>0</v>
      </c>
      <c r="D17354" s="149">
        <f t="shared" si="137"/>
        <v>45533</v>
      </c>
    </row>
    <row r="17355" spans="1:4">
      <c r="B17355" s="74" t="str">
        <f ca="1">IFERROR(__xludf.DUMMYFUNCTION("IF(REGEXMATCH(A17355,""wealth planning""),""Script 1"",""-"")"),"-")</f>
        <v>-</v>
      </c>
      <c r="C17355" s="74">
        <f t="shared" si="136"/>
        <v>0</v>
      </c>
      <c r="D17355" s="74" t="str">
        <f t="shared" si="137"/>
        <v>You: Hai assalamualaikum Asma’,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356" spans="1:4">
      <c r="B17356" s="74" t="str">
        <f ca="1">IFERROR(__xludf.DUMMYFUNCTION("IF(REGEXMATCH(A17356,""wealth planning""),""Script 1"",""-"")"),"-")</f>
        <v>-</v>
      </c>
      <c r="C17356" s="74">
        <f t="shared" si="136"/>
        <v>0</v>
      </c>
      <c r="D17356" s="74">
        <f t="shared" si="137"/>
        <v>0</v>
      </c>
    </row>
    <row r="17357" spans="1:4">
      <c r="A17357" s="74" t="s">
        <v>9985</v>
      </c>
      <c r="B17357" s="74" t="str">
        <f ca="1">IFERROR(__xludf.DUMMYFUNCTION("IF(REGEXMATCH(A17357,""wealth planning""),""Script 1"",""-"")"),"-")</f>
        <v>-</v>
      </c>
      <c r="C17357" s="74">
        <f t="shared" si="136"/>
        <v>0</v>
      </c>
      <c r="D17357" s="74">
        <f t="shared" si="137"/>
        <v>0</v>
      </c>
    </row>
    <row r="17358" spans="1:4">
      <c r="A17358" s="149">
        <v>45533</v>
      </c>
      <c r="B17358" s="74" t="str">
        <f ca="1">IFERROR(__xludf.DUMMYFUNCTION("IF(REGEXMATCH(A17358,""wealth planning""),""Script 1"",""-"")"),"#VALUE!")</f>
        <v>#VALUE!</v>
      </c>
      <c r="C17358" s="74" t="str">
        <f t="shared" si="136"/>
        <v>Farhaqim Balqis</v>
      </c>
      <c r="D17358" s="74">
        <f t="shared" si="137"/>
        <v>0</v>
      </c>
    </row>
    <row r="17359" spans="1:4">
      <c r="A17359" s="149">
        <v>45533</v>
      </c>
      <c r="B17359" s="74" t="str">
        <f ca="1">IFERROR(__xludf.DUMMYFUNCTION("IF(REGEXMATCH(A17359,""wealth planning""),""Script 1"",""-"")"),"#VALUE!")</f>
        <v>#VALUE!</v>
      </c>
      <c r="C17359" s="149">
        <f t="shared" si="136"/>
        <v>45533</v>
      </c>
      <c r="D17359" s="74">
        <f t="shared" si="137"/>
        <v>0</v>
      </c>
    </row>
    <row r="17360" spans="1:4">
      <c r="A17360" s="74" t="s">
        <v>9986</v>
      </c>
      <c r="B17360" s="74" t="str">
        <f ca="1">IFERROR(__xludf.DUMMYFUNCTION("IF(REGEXMATCH(A17360,""wealth planning""),""Script 1"",""-"")"),"Script 1")</f>
        <v>Script 1</v>
      </c>
      <c r="C17360" s="149">
        <f t="shared" si="136"/>
        <v>45533</v>
      </c>
      <c r="D17360" s="74" t="str">
        <f t="shared" si="137"/>
        <v>Farhaqim Balqis</v>
      </c>
    </row>
    <row r="17361" spans="1:4">
      <c r="A17361" s="74"/>
      <c r="B17361" s="74" t="str">
        <f ca="1">IFERROR(__xludf.DUMMYFUNCTION("IF(REGEXMATCH(A17361,""wealth planning""),""Script 1"",""-"")"),"-")</f>
        <v>-</v>
      </c>
      <c r="C17361" s="74" t="str">
        <f t="shared" si="136"/>
        <v>You: Hai assalamualaikum Farhaqim,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361" s="149">
        <f t="shared" si="137"/>
        <v>45533</v>
      </c>
    </row>
    <row r="17362" spans="1:4">
      <c r="B17362" s="74" t="str">
        <f ca="1">IFERROR(__xludf.DUMMYFUNCTION("IF(REGEXMATCH(A17362,""wealth planning""),""Script 1"",""-"")"),"-")</f>
        <v>-</v>
      </c>
      <c r="C17362" s="74">
        <f t="shared" si="136"/>
        <v>0</v>
      </c>
      <c r="D17362" s="149">
        <f t="shared" si="137"/>
        <v>45533</v>
      </c>
    </row>
    <row r="17363" spans="1:4">
      <c r="B17363" s="74" t="str">
        <f ca="1">IFERROR(__xludf.DUMMYFUNCTION("IF(REGEXMATCH(A17363,""wealth planning""),""Script 1"",""-"")"),"-")</f>
        <v>-</v>
      </c>
      <c r="C17363" s="74">
        <f t="shared" si="136"/>
        <v>0</v>
      </c>
      <c r="D17363" s="74" t="str">
        <f t="shared" si="137"/>
        <v>You: Hai assalamualaikum Farhaqim,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364" spans="1:4">
      <c r="A17364" s="74" t="s">
        <v>9988</v>
      </c>
      <c r="B17364" s="74" t="str">
        <f ca="1">IFERROR(__xludf.DUMMYFUNCTION("IF(REGEXMATCH(A17364,""wealth planning""),""Script 1"",""-"")"),"-")</f>
        <v>-</v>
      </c>
      <c r="C17364" s="74">
        <f t="shared" si="136"/>
        <v>0</v>
      </c>
      <c r="D17364" s="74">
        <f t="shared" si="137"/>
        <v>0</v>
      </c>
    </row>
    <row r="17365" spans="1:4">
      <c r="A17365" s="74" t="s">
        <v>9989</v>
      </c>
      <c r="B17365" s="74" t="str">
        <f ca="1">IFERROR(__xludf.DUMMYFUNCTION("IF(REGEXMATCH(A17365,""wealth planning""),""Script 1"",""-"")"),"-")</f>
        <v>-</v>
      </c>
      <c r="C17365" s="74" t="str">
        <f t="shared" si="136"/>
        <v>NURUL SYAMINA ABDULLAH SAHIDIStatus is reachable</v>
      </c>
      <c r="D17365" s="74">
        <f t="shared" si="137"/>
        <v>0</v>
      </c>
    </row>
    <row r="17366" spans="1:4">
      <c r="A17366" s="149">
        <v>45533</v>
      </c>
      <c r="B17366" s="74" t="str">
        <f ca="1">IFERROR(__xludf.DUMMYFUNCTION("IF(REGEXMATCH(A17366,""wealth planning""),""Script 1"",""-"")"),"#VALUE!")</f>
        <v>#VALUE!</v>
      </c>
      <c r="C17366" s="74" t="str">
        <f t="shared" si="136"/>
        <v>NURUL SYAMINA ABDULLAH SAHIDI</v>
      </c>
      <c r="D17366" s="74">
        <f t="shared" si="137"/>
        <v>0</v>
      </c>
    </row>
    <row r="17367" spans="1:4">
      <c r="A17367" s="149">
        <v>45533</v>
      </c>
      <c r="B17367" s="74" t="str">
        <f ca="1">IFERROR(__xludf.DUMMYFUNCTION("IF(REGEXMATCH(A17367,""wealth planning""),""Script 1"",""-"")"),"#VALUE!")</f>
        <v>#VALUE!</v>
      </c>
      <c r="C17367" s="149">
        <f t="shared" si="136"/>
        <v>45533</v>
      </c>
      <c r="D17367" s="74" t="str">
        <f t="shared" si="137"/>
        <v>NURUL SYAMINA ABDULLAH SAHIDIStatus is reachable</v>
      </c>
    </row>
    <row r="17368" spans="1:4">
      <c r="A17368" s="74" t="s">
        <v>9990</v>
      </c>
      <c r="B17368" s="74" t="str">
        <f ca="1">IFERROR(__xludf.DUMMYFUNCTION("IF(REGEXMATCH(A17368,""wealth planning""),""Script 1"",""-"")"),"Script 1")</f>
        <v>Script 1</v>
      </c>
      <c r="C17368" s="149">
        <f t="shared" si="136"/>
        <v>45533</v>
      </c>
      <c r="D17368" s="74" t="str">
        <f t="shared" si="137"/>
        <v>NURUL SYAMINA ABDULLAH SAHIDI</v>
      </c>
    </row>
    <row r="17369" spans="1:4">
      <c r="A17369" s="74"/>
      <c r="B17369" s="74" t="str">
        <f ca="1">IFERROR(__xludf.DUMMYFUNCTION("IF(REGEXMATCH(A17369,""wealth planning""),""Script 1"",""-"")"),"-")</f>
        <v>-</v>
      </c>
      <c r="C17369" s="74" t="str">
        <f t="shared" si="136"/>
        <v>You: Hai assalamualaikum Nurul Syamina,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369" s="149">
        <f t="shared" si="137"/>
        <v>45533</v>
      </c>
    </row>
    <row r="17370" spans="1:4">
      <c r="B17370" s="74" t="str">
        <f ca="1">IFERROR(__xludf.DUMMYFUNCTION("IF(REGEXMATCH(A17370,""wealth planning""),""Script 1"",""-"")"),"-")</f>
        <v>-</v>
      </c>
      <c r="C17370" s="74">
        <f t="shared" si="136"/>
        <v>0</v>
      </c>
      <c r="D17370" s="149">
        <f t="shared" si="137"/>
        <v>45533</v>
      </c>
    </row>
    <row r="17371" spans="1:4">
      <c r="B17371" s="74" t="str">
        <f ca="1">IFERROR(__xludf.DUMMYFUNCTION("IF(REGEXMATCH(A17371,""wealth planning""),""Script 1"",""-"")"),"-")</f>
        <v>-</v>
      </c>
      <c r="C17371" s="74">
        <f t="shared" si="136"/>
        <v>0</v>
      </c>
      <c r="D17371" s="74" t="str">
        <f t="shared" si="137"/>
        <v>You: Hai assalamualaikum Nurul Syamina,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372" spans="1:4">
      <c r="A17372" s="74" t="s">
        <v>9992</v>
      </c>
      <c r="B17372" s="74" t="str">
        <f ca="1">IFERROR(__xludf.DUMMYFUNCTION("IF(REGEXMATCH(A17372,""wealth planning""),""Script 1"",""-"")"),"-")</f>
        <v>-</v>
      </c>
      <c r="C17372" s="74">
        <f t="shared" si="136"/>
        <v>0</v>
      </c>
      <c r="D17372" s="74">
        <f t="shared" si="137"/>
        <v>0</v>
      </c>
    </row>
    <row r="17373" spans="1:4">
      <c r="A17373" s="74" t="s">
        <v>9993</v>
      </c>
      <c r="B17373" s="74" t="str">
        <f ca="1">IFERROR(__xludf.DUMMYFUNCTION("IF(REGEXMATCH(A17373,""wealth planning""),""Script 1"",""-"")"),"-")</f>
        <v>-</v>
      </c>
      <c r="C17373" s="74" t="str">
        <f t="shared" si="136"/>
        <v>Nur Iznie Mazzuana ZakariaStatus is reachable</v>
      </c>
      <c r="D17373" s="74">
        <f t="shared" si="137"/>
        <v>0</v>
      </c>
    </row>
    <row r="17374" spans="1:4">
      <c r="A17374" s="149">
        <v>45533</v>
      </c>
      <c r="B17374" s="74" t="str">
        <f ca="1">IFERROR(__xludf.DUMMYFUNCTION("IF(REGEXMATCH(A17374,""wealth planning""),""Script 1"",""-"")"),"#VALUE!")</f>
        <v>#VALUE!</v>
      </c>
      <c r="C17374" s="74" t="str">
        <f t="shared" si="136"/>
        <v>Nur Iznie Mazzuana Zakaria</v>
      </c>
      <c r="D17374" s="74">
        <f t="shared" si="137"/>
        <v>0</v>
      </c>
    </row>
    <row r="17375" spans="1:4">
      <c r="A17375" s="149">
        <v>45533</v>
      </c>
      <c r="B17375" s="74" t="str">
        <f ca="1">IFERROR(__xludf.DUMMYFUNCTION("IF(REGEXMATCH(A17375,""wealth planning""),""Script 1"",""-"")"),"#VALUE!")</f>
        <v>#VALUE!</v>
      </c>
      <c r="C17375" s="149">
        <f t="shared" si="136"/>
        <v>45533</v>
      </c>
      <c r="D17375" s="74" t="str">
        <f t="shared" si="137"/>
        <v>Nur Iznie Mazzuana ZakariaStatus is reachable</v>
      </c>
    </row>
    <row r="17376" spans="1:4">
      <c r="A17376" s="74" t="s">
        <v>9994</v>
      </c>
      <c r="B17376" s="74" t="str">
        <f ca="1">IFERROR(__xludf.DUMMYFUNCTION("IF(REGEXMATCH(A17376,""wealth planning""),""Script 1"",""-"")"),"Script 1")</f>
        <v>Script 1</v>
      </c>
      <c r="C17376" s="149">
        <f t="shared" si="136"/>
        <v>45533</v>
      </c>
      <c r="D17376" s="74" t="str">
        <f t="shared" si="137"/>
        <v>Nur Iznie Mazzuana Zakaria</v>
      </c>
    </row>
    <row r="17377" spans="1:4">
      <c r="A17377" s="74"/>
      <c r="B17377" s="74" t="str">
        <f ca="1">IFERROR(__xludf.DUMMYFUNCTION("IF(REGEXMATCH(A17377,""wealth planning""),""Script 1"",""-"")"),"-")</f>
        <v>-</v>
      </c>
      <c r="C17377" s="74" t="str">
        <f t="shared" si="136"/>
        <v>You: Hai assalamualaikum puan Nur Iznie,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377" s="149">
        <f t="shared" si="137"/>
        <v>45533</v>
      </c>
    </row>
    <row r="17378" spans="1:4">
      <c r="B17378" s="74" t="str">
        <f ca="1">IFERROR(__xludf.DUMMYFUNCTION("IF(REGEXMATCH(A17378,""wealth planning""),""Script 1"",""-"")"),"-")</f>
        <v>-</v>
      </c>
      <c r="C17378" s="74">
        <f t="shared" si="136"/>
        <v>0</v>
      </c>
      <c r="D17378" s="149">
        <f t="shared" si="137"/>
        <v>45533</v>
      </c>
    </row>
    <row r="17379" spans="1:4">
      <c r="B17379" s="74" t="str">
        <f ca="1">IFERROR(__xludf.DUMMYFUNCTION("IF(REGEXMATCH(A17379,""wealth planning""),""Script 1"",""-"")"),"-")</f>
        <v>-</v>
      </c>
      <c r="C17379" s="74">
        <f t="shared" si="136"/>
        <v>0</v>
      </c>
      <c r="D17379" s="74" t="str">
        <f t="shared" si="137"/>
        <v>You: Hai assalamualaikum puan Nur Iznie,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380" spans="1:4">
      <c r="A17380" s="74" t="s">
        <v>9996</v>
      </c>
      <c r="B17380" s="74" t="str">
        <f ca="1">IFERROR(__xludf.DUMMYFUNCTION("IF(REGEXMATCH(A17380,""wealth planning""),""Script 1"",""-"")"),"-")</f>
        <v>-</v>
      </c>
      <c r="C17380" s="74">
        <f t="shared" si="136"/>
        <v>0</v>
      </c>
      <c r="D17380" s="74">
        <f t="shared" si="137"/>
        <v>0</v>
      </c>
    </row>
    <row r="17381" spans="1:4">
      <c r="A17381" s="74" t="s">
        <v>9997</v>
      </c>
      <c r="B17381" s="74" t="str">
        <f ca="1">IFERROR(__xludf.DUMMYFUNCTION("IF(REGEXMATCH(A17381,""wealth planning""),""Script 1"",""-"")"),"-")</f>
        <v>-</v>
      </c>
      <c r="C17381" s="74" t="str">
        <f t="shared" si="136"/>
        <v>Wan Afwan ShakirStatus is reachable</v>
      </c>
      <c r="D17381" s="74">
        <f t="shared" si="137"/>
        <v>0</v>
      </c>
    </row>
    <row r="17382" spans="1:4">
      <c r="A17382" s="149">
        <v>45533</v>
      </c>
      <c r="B17382" s="74" t="str">
        <f ca="1">IFERROR(__xludf.DUMMYFUNCTION("IF(REGEXMATCH(A17382,""wealth planning""),""Script 1"",""-"")"),"#VALUE!")</f>
        <v>#VALUE!</v>
      </c>
      <c r="C17382" s="74" t="str">
        <f t="shared" si="136"/>
        <v>Wan Afwan Shakir</v>
      </c>
      <c r="D17382" s="74">
        <f t="shared" si="137"/>
        <v>0</v>
      </c>
    </row>
    <row r="17383" spans="1:4">
      <c r="A17383" s="149">
        <v>45533</v>
      </c>
      <c r="B17383" s="74" t="str">
        <f ca="1">IFERROR(__xludf.DUMMYFUNCTION("IF(REGEXMATCH(A17383,""wealth planning""),""Script 1"",""-"")"),"#VALUE!")</f>
        <v>#VALUE!</v>
      </c>
      <c r="C17383" s="149">
        <f t="shared" si="136"/>
        <v>45533</v>
      </c>
      <c r="D17383" s="74" t="str">
        <f t="shared" si="137"/>
        <v>Wan Afwan ShakirStatus is reachable</v>
      </c>
    </row>
    <row r="17384" spans="1:4">
      <c r="A17384" s="74" t="s">
        <v>6651</v>
      </c>
      <c r="B17384" s="74" t="str">
        <f ca="1">IFERROR(__xludf.DUMMYFUNCTION("IF(REGEXMATCH(A17384,""wealth planning""),""Script 1"",""-"")"),"Script 1")</f>
        <v>Script 1</v>
      </c>
      <c r="C17384" s="149">
        <f t="shared" si="136"/>
        <v>45533</v>
      </c>
      <c r="D17384" s="74" t="str">
        <f t="shared" si="137"/>
        <v>Wan Afwan Shakir</v>
      </c>
    </row>
    <row r="17385" spans="1:4">
      <c r="A17385" s="74"/>
      <c r="B17385" s="74" t="str">
        <f ca="1">IFERROR(__xludf.DUMMYFUNCTION("IF(REGEXMATCH(A17385,""wealth planning""),""Script 1"",""-"")"),"-")</f>
        <v>-</v>
      </c>
      <c r="C17385" s="74" t="str">
        <f t="shared" si="136"/>
        <v>You: Hai assalamualaikum Afwan,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385" s="149">
        <f t="shared" si="137"/>
        <v>45533</v>
      </c>
    </row>
    <row r="17386" spans="1:4">
      <c r="B17386" s="74" t="str">
        <f ca="1">IFERROR(__xludf.DUMMYFUNCTION("IF(REGEXMATCH(A17386,""wealth planning""),""Script 1"",""-"")"),"-")</f>
        <v>-</v>
      </c>
      <c r="C17386" s="74">
        <f t="shared" si="136"/>
        <v>0</v>
      </c>
      <c r="D17386" s="149">
        <f t="shared" si="137"/>
        <v>45533</v>
      </c>
    </row>
    <row r="17387" spans="1:4">
      <c r="B17387" s="74" t="str">
        <f ca="1">IFERROR(__xludf.DUMMYFUNCTION("IF(REGEXMATCH(A17387,""wealth planning""),""Script 1"",""-"")"),"-")</f>
        <v>-</v>
      </c>
      <c r="C17387" s="74">
        <f t="shared" si="136"/>
        <v>0</v>
      </c>
      <c r="D17387" s="74" t="str">
        <f t="shared" si="137"/>
        <v>You: Hai assalamualaikum Afwan,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388" spans="1:4">
      <c r="A17388" s="74" t="s">
        <v>9999</v>
      </c>
      <c r="B17388" s="74" t="str">
        <f ca="1">IFERROR(__xludf.DUMMYFUNCTION("IF(REGEXMATCH(A17388,""wealth planning""),""Script 1"",""-"")"),"-")</f>
        <v>-</v>
      </c>
      <c r="C17388" s="74">
        <f t="shared" si="136"/>
        <v>0</v>
      </c>
      <c r="D17388" s="74">
        <f t="shared" si="137"/>
        <v>0</v>
      </c>
    </row>
    <row r="17389" spans="1:4">
      <c r="A17389" s="74" t="s">
        <v>10000</v>
      </c>
      <c r="B17389" s="74" t="str">
        <f ca="1">IFERROR(__xludf.DUMMYFUNCTION("IF(REGEXMATCH(A17389,""wealth planning""),""Script 1"",""-"")"),"-")</f>
        <v>-</v>
      </c>
      <c r="C17389" s="74" t="str">
        <f t="shared" si="136"/>
        <v>Farah Binti Mohd FauziStatus is online</v>
      </c>
      <c r="D17389" s="74">
        <f t="shared" si="137"/>
        <v>0</v>
      </c>
    </row>
    <row r="17390" spans="1:4">
      <c r="A17390" s="149">
        <v>45533</v>
      </c>
      <c r="B17390" s="74" t="str">
        <f ca="1">IFERROR(__xludf.DUMMYFUNCTION("IF(REGEXMATCH(A17390,""wealth planning""),""Script 1"",""-"")"),"#VALUE!")</f>
        <v>#VALUE!</v>
      </c>
      <c r="C17390" s="74" t="str">
        <f t="shared" si="136"/>
        <v>Farah Binti Mohd Fauzi</v>
      </c>
      <c r="D17390" s="74">
        <f t="shared" si="137"/>
        <v>0</v>
      </c>
    </row>
    <row r="17391" spans="1:4">
      <c r="A17391" s="149">
        <v>45533</v>
      </c>
      <c r="B17391" s="74" t="str">
        <f ca="1">IFERROR(__xludf.DUMMYFUNCTION("IF(REGEXMATCH(A17391,""wealth planning""),""Script 1"",""-"")"),"#VALUE!")</f>
        <v>#VALUE!</v>
      </c>
      <c r="C17391" s="149">
        <f t="shared" si="136"/>
        <v>45533</v>
      </c>
      <c r="D17391" s="74" t="str">
        <f t="shared" si="137"/>
        <v>Farah Binti Mohd FauziStatus is online</v>
      </c>
    </row>
    <row r="17392" spans="1:4">
      <c r="A17392" s="74" t="s">
        <v>2881</v>
      </c>
      <c r="B17392" s="74" t="str">
        <f ca="1">IFERROR(__xludf.DUMMYFUNCTION("IF(REGEXMATCH(A17392,""wealth planning""),""Script 1"",""-"")"),"Script 1")</f>
        <v>Script 1</v>
      </c>
      <c r="C17392" s="149">
        <f t="shared" si="136"/>
        <v>45533</v>
      </c>
      <c r="D17392" s="74" t="str">
        <f t="shared" si="137"/>
        <v>Farah Binti Mohd Fauzi</v>
      </c>
    </row>
    <row r="17393" spans="1:4">
      <c r="A17393" s="74"/>
      <c r="B17393" s="74" t="str">
        <f ca="1">IFERROR(__xludf.DUMMYFUNCTION("IF(REGEXMATCH(A17393,""wealth planning""),""Script 1"",""-"")"),"-")</f>
        <v>-</v>
      </c>
      <c r="C17393" s="74" t="str">
        <f t="shared" si="136"/>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393" s="149">
        <f t="shared" si="137"/>
        <v>45533</v>
      </c>
    </row>
    <row r="17394" spans="1:4">
      <c r="B17394" s="74" t="str">
        <f ca="1">IFERROR(__xludf.DUMMYFUNCTION("IF(REGEXMATCH(A17394,""wealth planning""),""Script 1"",""-"")"),"-")</f>
        <v>-</v>
      </c>
      <c r="C17394" s="74">
        <f t="shared" si="136"/>
        <v>0</v>
      </c>
      <c r="D17394" s="149">
        <f t="shared" si="137"/>
        <v>45533</v>
      </c>
    </row>
    <row r="17395" spans="1:4">
      <c r="B17395" s="74" t="str">
        <f ca="1">IFERROR(__xludf.DUMMYFUNCTION("IF(REGEXMATCH(A17395,""wealth planning""),""Script 1"",""-"")"),"-")</f>
        <v>-</v>
      </c>
      <c r="C17395" s="74">
        <f t="shared" si="136"/>
        <v>0</v>
      </c>
      <c r="D17395" s="74" t="str">
        <f t="shared" si="137"/>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396" spans="1:4">
      <c r="A17396" s="74" t="s">
        <v>10002</v>
      </c>
      <c r="B17396" s="74" t="str">
        <f ca="1">IFERROR(__xludf.DUMMYFUNCTION("IF(REGEXMATCH(A17396,""wealth planning""),""Script 1"",""-"")"),"-")</f>
        <v>-</v>
      </c>
      <c r="C17396" s="74">
        <f t="shared" si="136"/>
        <v>0</v>
      </c>
      <c r="D17396" s="74">
        <f t="shared" si="137"/>
        <v>0</v>
      </c>
    </row>
    <row r="17397" spans="1:4">
      <c r="A17397" s="74" t="s">
        <v>10003</v>
      </c>
      <c r="B17397" s="74" t="str">
        <f ca="1">IFERROR(__xludf.DUMMYFUNCTION("IF(REGEXMATCH(A17397,""wealth planning""),""Script 1"",""-"")"),"-")</f>
        <v>-</v>
      </c>
      <c r="C17397" s="74" t="str">
        <f t="shared" si="136"/>
        <v>Hafiz KamaruddinStatus is reachable</v>
      </c>
      <c r="D17397" s="74">
        <f t="shared" si="137"/>
        <v>0</v>
      </c>
    </row>
    <row r="17398" spans="1:4">
      <c r="A17398" s="149">
        <v>45533</v>
      </c>
      <c r="B17398" s="74" t="str">
        <f ca="1">IFERROR(__xludf.DUMMYFUNCTION("IF(REGEXMATCH(A17398,""wealth planning""),""Script 1"",""-"")"),"#VALUE!")</f>
        <v>#VALUE!</v>
      </c>
      <c r="C17398" s="74" t="str">
        <f t="shared" si="136"/>
        <v>Hafiz Kamaruddin</v>
      </c>
      <c r="D17398" s="74">
        <f t="shared" si="137"/>
        <v>0</v>
      </c>
    </row>
    <row r="17399" spans="1:4">
      <c r="A17399" s="149">
        <v>45533</v>
      </c>
      <c r="B17399" s="74" t="str">
        <f ca="1">IFERROR(__xludf.DUMMYFUNCTION("IF(REGEXMATCH(A17399,""wealth planning""),""Script 1"",""-"")"),"#VALUE!")</f>
        <v>#VALUE!</v>
      </c>
      <c r="C17399" s="149">
        <f t="shared" si="136"/>
        <v>45533</v>
      </c>
      <c r="D17399" s="74" t="str">
        <f t="shared" si="137"/>
        <v>Hafiz KamaruddinStatus is reachable</v>
      </c>
    </row>
    <row r="17400" spans="1:4">
      <c r="A17400" s="74" t="s">
        <v>3754</v>
      </c>
      <c r="B17400" s="74" t="str">
        <f ca="1">IFERROR(__xludf.DUMMYFUNCTION("IF(REGEXMATCH(A17400,""wealth planning""),""Script 1"",""-"")"),"Script 1")</f>
        <v>Script 1</v>
      </c>
      <c r="C17400" s="149">
        <f t="shared" si="136"/>
        <v>45533</v>
      </c>
      <c r="D17400" s="74" t="str">
        <f t="shared" si="137"/>
        <v>Hafiz Kamaruddin</v>
      </c>
    </row>
    <row r="17401" spans="1:4">
      <c r="A17401" s="74"/>
      <c r="B17401" s="74" t="str">
        <f ca="1">IFERROR(__xludf.DUMMYFUNCTION("IF(REGEXMATCH(A17401,""wealth planning""),""Script 1"",""-"")"),"-")</f>
        <v>-</v>
      </c>
      <c r="C17401" s="74" t="str">
        <f t="shared" si="136"/>
        <v>You: Hai assalamualaikum Hafiz,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401" s="149">
        <f t="shared" si="137"/>
        <v>45533</v>
      </c>
    </row>
    <row r="17402" spans="1:4">
      <c r="B17402" s="74" t="str">
        <f ca="1">IFERROR(__xludf.DUMMYFUNCTION("IF(REGEXMATCH(A17402,""wealth planning""),""Script 1"",""-"")"),"-")</f>
        <v>-</v>
      </c>
      <c r="C17402" s="74">
        <f t="shared" si="136"/>
        <v>0</v>
      </c>
      <c r="D17402" s="149">
        <f t="shared" si="137"/>
        <v>45533</v>
      </c>
    </row>
    <row r="17403" spans="1:4">
      <c r="B17403" s="74" t="str">
        <f ca="1">IFERROR(__xludf.DUMMYFUNCTION("IF(REGEXMATCH(A17403,""wealth planning""),""Script 1"",""-"")"),"-")</f>
        <v>-</v>
      </c>
      <c r="C17403" s="74">
        <f t="shared" si="136"/>
        <v>0</v>
      </c>
      <c r="D17403" s="74" t="str">
        <f t="shared" si="137"/>
        <v>You: Hai assalamualaikum Hafiz,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404" spans="1:4">
      <c r="A17404" s="74" t="s">
        <v>10005</v>
      </c>
      <c r="B17404" s="74" t="str">
        <f ca="1">IFERROR(__xludf.DUMMYFUNCTION("IF(REGEXMATCH(A17404,""wealth planning""),""Script 1"",""-"")"),"-")</f>
        <v>-</v>
      </c>
      <c r="C17404" s="74">
        <f t="shared" si="136"/>
        <v>0</v>
      </c>
      <c r="D17404" s="74">
        <f t="shared" si="137"/>
        <v>0</v>
      </c>
    </row>
    <row r="17405" spans="1:4">
      <c r="A17405" s="74" t="s">
        <v>10006</v>
      </c>
      <c r="B17405" s="74" t="str">
        <f ca="1">IFERROR(__xludf.DUMMYFUNCTION("IF(REGEXMATCH(A17405,""wealth planning""),""Script 1"",""-"")"),"-")</f>
        <v>-</v>
      </c>
      <c r="C17405" s="74" t="str">
        <f t="shared" si="136"/>
        <v>Haswani MadlanStatus is reachable</v>
      </c>
      <c r="D17405" s="74">
        <f t="shared" si="137"/>
        <v>0</v>
      </c>
    </row>
    <row r="17406" spans="1:4">
      <c r="A17406" s="149">
        <v>45533</v>
      </c>
      <c r="B17406" s="74" t="str">
        <f ca="1">IFERROR(__xludf.DUMMYFUNCTION("IF(REGEXMATCH(A17406,""wealth planning""),""Script 1"",""-"")"),"#VALUE!")</f>
        <v>#VALUE!</v>
      </c>
      <c r="C17406" s="74" t="str">
        <f t="shared" si="136"/>
        <v>Haswani Madlan</v>
      </c>
      <c r="D17406" s="74">
        <f t="shared" si="137"/>
        <v>0</v>
      </c>
    </row>
    <row r="17407" spans="1:4">
      <c r="A17407" s="149">
        <v>45533</v>
      </c>
      <c r="B17407" s="74" t="str">
        <f ca="1">IFERROR(__xludf.DUMMYFUNCTION("IF(REGEXMATCH(A17407,""wealth planning""),""Script 1"",""-"")"),"#VALUE!")</f>
        <v>#VALUE!</v>
      </c>
      <c r="C17407" s="149">
        <f t="shared" si="136"/>
        <v>45533</v>
      </c>
      <c r="D17407" s="74" t="str">
        <f t="shared" si="137"/>
        <v>Haswani MadlanStatus is reachable</v>
      </c>
    </row>
    <row r="17408" spans="1:4">
      <c r="A17408" s="74" t="s">
        <v>10007</v>
      </c>
      <c r="B17408" s="74" t="str">
        <f ca="1">IFERROR(__xludf.DUMMYFUNCTION("IF(REGEXMATCH(A17408,""wealth planning""),""Script 1"",""-"")"),"Script 1")</f>
        <v>Script 1</v>
      </c>
      <c r="C17408" s="149">
        <f t="shared" si="136"/>
        <v>45533</v>
      </c>
      <c r="D17408" s="74" t="str">
        <f t="shared" si="137"/>
        <v>Haswani Madlan</v>
      </c>
    </row>
    <row r="17409" spans="1:4">
      <c r="A17409" s="74"/>
      <c r="B17409" s="74" t="str">
        <f ca="1">IFERROR(__xludf.DUMMYFUNCTION("IF(REGEXMATCH(A17409,""wealth planning""),""Script 1"",""-"")"),"-")</f>
        <v>-</v>
      </c>
      <c r="C17409" s="74" t="str">
        <f t="shared" si="136"/>
        <v>You: Hai assalamualaikum Haswani,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409" s="149">
        <f t="shared" si="137"/>
        <v>45533</v>
      </c>
    </row>
    <row r="17410" spans="1:4">
      <c r="B17410" s="74" t="str">
        <f ca="1">IFERROR(__xludf.DUMMYFUNCTION("IF(REGEXMATCH(A17410,""wealth planning""),""Script 1"",""-"")"),"-")</f>
        <v>-</v>
      </c>
      <c r="C17410" s="74">
        <f t="shared" si="136"/>
        <v>0</v>
      </c>
      <c r="D17410" s="149">
        <f t="shared" si="137"/>
        <v>45533</v>
      </c>
    </row>
    <row r="17411" spans="1:4">
      <c r="B17411" s="74" t="str">
        <f ca="1">IFERROR(__xludf.DUMMYFUNCTION("IF(REGEXMATCH(A17411,""wealth planning""),""Script 1"",""-"")"),"-")</f>
        <v>-</v>
      </c>
      <c r="C17411" s="74">
        <f t="shared" si="136"/>
        <v>0</v>
      </c>
      <c r="D17411" s="74" t="str">
        <f t="shared" si="137"/>
        <v>You: Hai assalamualaikum Haswani,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412" spans="1:4">
      <c r="A17412" s="74" t="s">
        <v>10009</v>
      </c>
      <c r="B17412" s="74" t="str">
        <f ca="1">IFERROR(__xludf.DUMMYFUNCTION("IF(REGEXMATCH(A17412,""wealth planning""),""Script 1"",""-"")"),"-")</f>
        <v>-</v>
      </c>
      <c r="C17412" s="74">
        <f t="shared" si="136"/>
        <v>0</v>
      </c>
      <c r="D17412" s="74">
        <f t="shared" si="137"/>
        <v>0</v>
      </c>
    </row>
    <row r="17413" spans="1:4">
      <c r="A17413" s="74" t="s">
        <v>10009</v>
      </c>
      <c r="B17413" s="74" t="str">
        <f ca="1">IFERROR(__xludf.DUMMYFUNCTION("IF(REGEXMATCH(A17413,""wealth planning""),""Script 1"",""-"")"),"-")</f>
        <v>-</v>
      </c>
      <c r="C17413" s="74" t="str">
        <f t="shared" si="136"/>
        <v>Abrar Yusoff</v>
      </c>
      <c r="D17413" s="74">
        <f t="shared" si="137"/>
        <v>0</v>
      </c>
    </row>
    <row r="17414" spans="1:4">
      <c r="A17414" s="149">
        <v>45533</v>
      </c>
      <c r="B17414" s="74" t="str">
        <f ca="1">IFERROR(__xludf.DUMMYFUNCTION("IF(REGEXMATCH(A17414,""wealth planning""),""Script 1"",""-"")"),"#VALUE!")</f>
        <v>#VALUE!</v>
      </c>
      <c r="C17414" s="74" t="str">
        <f t="shared" si="136"/>
        <v>Abrar Yusoff</v>
      </c>
      <c r="D17414" s="74">
        <f t="shared" si="137"/>
        <v>0</v>
      </c>
    </row>
    <row r="17415" spans="1:4">
      <c r="A17415" s="149">
        <v>45533</v>
      </c>
      <c r="B17415" s="74" t="str">
        <f ca="1">IFERROR(__xludf.DUMMYFUNCTION("IF(REGEXMATCH(A17415,""wealth planning""),""Script 1"",""-"")"),"#VALUE!")</f>
        <v>#VALUE!</v>
      </c>
      <c r="C17415" s="149">
        <f t="shared" si="136"/>
        <v>45533</v>
      </c>
      <c r="D17415" s="74" t="str">
        <f t="shared" si="137"/>
        <v>Abrar Yusoff</v>
      </c>
    </row>
    <row r="17416" spans="1:4">
      <c r="A17416" s="74" t="s">
        <v>10010</v>
      </c>
      <c r="B17416" s="74" t="str">
        <f ca="1">IFERROR(__xludf.DUMMYFUNCTION("IF(REGEXMATCH(A17416,""wealth planning""),""Script 1"",""-"")"),"Script 1")</f>
        <v>Script 1</v>
      </c>
      <c r="C17416" s="149">
        <f t="shared" si="136"/>
        <v>45533</v>
      </c>
      <c r="D17416" s="74" t="str">
        <f t="shared" si="137"/>
        <v>Abrar Yusoff</v>
      </c>
    </row>
    <row r="17417" spans="1:4">
      <c r="A17417" s="74"/>
      <c r="B17417" s="74" t="str">
        <f ca="1">IFERROR(__xludf.DUMMYFUNCTION("IF(REGEXMATCH(A17417,""wealth planning""),""Script 1"",""-"")"),"-")</f>
        <v>-</v>
      </c>
      <c r="C17417" s="74" t="str">
        <f t="shared" si="136"/>
        <v>You: Hai assalamualaikum Abrar, saya Azhad nihon sotsu tahun 2017. Sorry kalau ganggu. Actually sekarang saya tengah mencari individu yang kerja kat nihon untuk saya dapatkan peluang sharing sahaja berkaitan takaful dan wealth planning since ini kerja hakiki saya sebagai PruBSN wealth planner. Boleh ke kalau saya nak set appointment secara bersemuka ataupun online?</v>
      </c>
      <c r="D17417" s="149">
        <f t="shared" si="137"/>
        <v>45533</v>
      </c>
    </row>
    <row r="17418" spans="1:4">
      <c r="B17418" s="74" t="str">
        <f ca="1">IFERROR(__xludf.DUMMYFUNCTION("IF(REGEXMATCH(A17418,""wealth planning""),""Script 1"",""-"")"),"-")</f>
        <v>-</v>
      </c>
      <c r="C17418" s="74">
        <f t="shared" si="136"/>
        <v>0</v>
      </c>
      <c r="D17418" s="149">
        <f t="shared" si="137"/>
        <v>45533</v>
      </c>
    </row>
    <row r="17419" spans="1:4">
      <c r="B17419" s="74" t="str">
        <f ca="1">IFERROR(__xludf.DUMMYFUNCTION("IF(REGEXMATCH(A17419,""wealth planning""),""Script 1"",""-"")"),"-")</f>
        <v>-</v>
      </c>
      <c r="C17419" s="74">
        <f t="shared" si="136"/>
        <v>0</v>
      </c>
      <c r="D17419" s="74" t="str">
        <f t="shared" si="137"/>
        <v>You: Hai assalamualaikum Abrar, saya Azhad nihon sotsu tahun 2017. Sorry kalau ganggu. Actually sekarang saya tengah mencari individu yang kerja kat nihon untuk saya dapatkan peluang sharing sahaja berkaitan takaful dan wealth planning since ini kerja hakiki saya sebagai PruBSN wealth planner. Boleh ke kalau saya nak set appointment secara bersemuka ataupun online?</v>
      </c>
    </row>
    <row r="17420" spans="1:4">
      <c r="B17420" s="74" t="str">
        <f ca="1">IFERROR(__xludf.DUMMYFUNCTION("IF(REGEXMATCH(A17420,""wealth planning""),""Script 1"",""-"")"),"-")</f>
        <v>-</v>
      </c>
      <c r="C17420" s="74">
        <f t="shared" si="136"/>
        <v>0</v>
      </c>
      <c r="D17420" s="74">
        <f t="shared" si="137"/>
        <v>0</v>
      </c>
    </row>
    <row r="17421" spans="1:4">
      <c r="A17421" s="74" t="s">
        <v>10013</v>
      </c>
      <c r="B17421" s="74" t="str">
        <f ca="1">IFERROR(__xludf.DUMMYFUNCTION("IF(REGEXMATCH(A17421,""wealth planning""),""Script 1"",""-"")"),"-")</f>
        <v>-</v>
      </c>
      <c r="C17421" s="74">
        <f t="shared" si="136"/>
        <v>0</v>
      </c>
      <c r="D17421" s="74">
        <f t="shared" si="137"/>
        <v>0</v>
      </c>
    </row>
    <row r="17422" spans="1:4">
      <c r="A17422" s="149">
        <v>45533</v>
      </c>
      <c r="B17422" s="74" t="str">
        <f ca="1">IFERROR(__xludf.DUMMYFUNCTION("IF(REGEXMATCH(A17422,""wealth planning""),""Script 1"",""-"")"),"#VALUE!")</f>
        <v>#VALUE!</v>
      </c>
      <c r="C17422" s="74" t="str">
        <f t="shared" si="136"/>
        <v>Wardah Safiyyah</v>
      </c>
      <c r="D17422" s="74">
        <f t="shared" si="137"/>
        <v>0</v>
      </c>
    </row>
    <row r="17423" spans="1:4">
      <c r="A17423" s="149">
        <v>45533</v>
      </c>
      <c r="B17423" s="74" t="str">
        <f ca="1">IFERROR(__xludf.DUMMYFUNCTION("IF(REGEXMATCH(A17423,""wealth planning""),""Script 1"",""-"")"),"#VALUE!")</f>
        <v>#VALUE!</v>
      </c>
      <c r="C17423" s="149">
        <f t="shared" si="136"/>
        <v>45533</v>
      </c>
      <c r="D17423" s="74">
        <f t="shared" si="137"/>
        <v>0</v>
      </c>
    </row>
    <row r="17424" spans="1:4">
      <c r="A17424" s="74" t="s">
        <v>10014</v>
      </c>
      <c r="B17424" s="74" t="str">
        <f ca="1">IFERROR(__xludf.DUMMYFUNCTION("IF(REGEXMATCH(A17424,""wealth planning""),""Script 1"",""-"")"),"Script 1")</f>
        <v>Script 1</v>
      </c>
      <c r="C17424" s="149">
        <f t="shared" si="136"/>
        <v>45533</v>
      </c>
      <c r="D17424" s="74" t="str">
        <f t="shared" si="137"/>
        <v>Wardah Safiyyah</v>
      </c>
    </row>
    <row r="17425" spans="1:4">
      <c r="A17425" s="74"/>
      <c r="B17425" s="74" t="str">
        <f ca="1">IFERROR(__xludf.DUMMYFUNCTION("IF(REGEXMATCH(A17425,""wealth planning""),""Script 1"",""-"")"),"-")</f>
        <v>-</v>
      </c>
      <c r="C17425" s="74" t="str">
        <f t="shared" si="136"/>
        <v>You: Hai assalamualaikum Wardah,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425" s="149">
        <f t="shared" si="137"/>
        <v>45533</v>
      </c>
    </row>
    <row r="17426" spans="1:4">
      <c r="B17426" s="74" t="str">
        <f ca="1">IFERROR(__xludf.DUMMYFUNCTION("IF(REGEXMATCH(A17426,""wealth planning""),""Script 1"",""-"")"),"-")</f>
        <v>-</v>
      </c>
      <c r="C17426" s="74">
        <f t="shared" si="136"/>
        <v>0</v>
      </c>
      <c r="D17426" s="149">
        <f t="shared" si="137"/>
        <v>45533</v>
      </c>
    </row>
    <row r="17427" spans="1:4">
      <c r="B17427" s="74" t="str">
        <f ca="1">IFERROR(__xludf.DUMMYFUNCTION("IF(REGEXMATCH(A17427,""wealth planning""),""Script 1"",""-"")"),"-")</f>
        <v>-</v>
      </c>
      <c r="C17427" s="74">
        <f t="shared" si="136"/>
        <v>0</v>
      </c>
      <c r="D17427" s="74" t="str">
        <f t="shared" si="137"/>
        <v>You: Hai assalamualaikum Wardah,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428" spans="1:4">
      <c r="A17428" s="74" t="s">
        <v>10016</v>
      </c>
      <c r="B17428" s="74" t="str">
        <f ca="1">IFERROR(__xludf.DUMMYFUNCTION("IF(REGEXMATCH(A17428,""wealth planning""),""Script 1"",""-"")"),"-")</f>
        <v>-</v>
      </c>
      <c r="C17428" s="74">
        <f t="shared" si="136"/>
        <v>0</v>
      </c>
      <c r="D17428" s="74">
        <f t="shared" si="137"/>
        <v>0</v>
      </c>
    </row>
    <row r="17429" spans="1:4">
      <c r="A17429" s="74" t="s">
        <v>10016</v>
      </c>
      <c r="B17429" s="74" t="str">
        <f ca="1">IFERROR(__xludf.DUMMYFUNCTION("IF(REGEXMATCH(A17429,""wealth planning""),""Script 1"",""-"")"),"-")</f>
        <v>-</v>
      </c>
      <c r="C17429" s="74" t="str">
        <f t="shared" si="136"/>
        <v>Wan Hazwani Husna</v>
      </c>
      <c r="D17429" s="74">
        <f t="shared" si="137"/>
        <v>0</v>
      </c>
    </row>
    <row r="17430" spans="1:4">
      <c r="A17430" s="149">
        <v>45533</v>
      </c>
      <c r="B17430" s="74" t="str">
        <f ca="1">IFERROR(__xludf.DUMMYFUNCTION("IF(REGEXMATCH(A17430,""wealth planning""),""Script 1"",""-"")"),"#VALUE!")</f>
        <v>#VALUE!</v>
      </c>
      <c r="C17430" s="74" t="str">
        <f t="shared" si="136"/>
        <v>Wan Hazwani Husna</v>
      </c>
      <c r="D17430" s="74">
        <f t="shared" si="137"/>
        <v>0</v>
      </c>
    </row>
    <row r="17431" spans="1:4">
      <c r="A17431" s="149">
        <v>45533</v>
      </c>
      <c r="B17431" s="74" t="str">
        <f ca="1">IFERROR(__xludf.DUMMYFUNCTION("IF(REGEXMATCH(A17431,""wealth planning""),""Script 1"",""-"")"),"#VALUE!")</f>
        <v>#VALUE!</v>
      </c>
      <c r="C17431" s="149">
        <f t="shared" si="136"/>
        <v>45533</v>
      </c>
      <c r="D17431" s="74" t="str">
        <f t="shared" si="137"/>
        <v>Wan Hazwani Husna</v>
      </c>
    </row>
    <row r="17432" spans="1:4">
      <c r="A17432" s="74" t="s">
        <v>10017</v>
      </c>
      <c r="B17432" s="74" t="str">
        <f ca="1">IFERROR(__xludf.DUMMYFUNCTION("IF(REGEXMATCH(A17432,""wealth planning""),""Script 1"",""-"")"),"Script 1")</f>
        <v>Script 1</v>
      </c>
      <c r="C17432" s="149">
        <f t="shared" si="136"/>
        <v>45533</v>
      </c>
      <c r="D17432" s="74" t="str">
        <f t="shared" si="137"/>
        <v>Wan Hazwani Husna</v>
      </c>
    </row>
    <row r="17433" spans="1:4">
      <c r="A17433" s="74"/>
      <c r="B17433" s="74" t="str">
        <f ca="1">IFERROR(__xludf.DUMMYFUNCTION("IF(REGEXMATCH(A17433,""wealth planning""),""Script 1"",""-"")"),"-")</f>
        <v>-</v>
      </c>
      <c r="C17433" s="74" t="str">
        <f t="shared" si="136"/>
        <v>You: Hai assalamualaikum Hazwani,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433" s="149">
        <f t="shared" si="137"/>
        <v>45533</v>
      </c>
    </row>
    <row r="17434" spans="1:4">
      <c r="B17434" s="74" t="str">
        <f ca="1">IFERROR(__xludf.DUMMYFUNCTION("IF(REGEXMATCH(A17434,""wealth planning""),""Script 1"",""-"")"),"-")</f>
        <v>-</v>
      </c>
      <c r="C17434" s="74">
        <f t="shared" si="136"/>
        <v>0</v>
      </c>
      <c r="D17434" s="149">
        <f t="shared" si="137"/>
        <v>45533</v>
      </c>
    </row>
    <row r="17435" spans="1:4">
      <c r="B17435" s="74" t="str">
        <f ca="1">IFERROR(__xludf.DUMMYFUNCTION("IF(REGEXMATCH(A17435,""wealth planning""),""Script 1"",""-"")"),"-")</f>
        <v>-</v>
      </c>
      <c r="C17435" s="74">
        <f t="shared" si="136"/>
        <v>0</v>
      </c>
      <c r="D17435" s="74" t="str">
        <f t="shared" si="137"/>
        <v>You: Hai assalamualaikum Hazwani,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436" spans="1:4">
      <c r="A17436" s="74" t="s">
        <v>10019</v>
      </c>
      <c r="B17436" s="74" t="str">
        <f ca="1">IFERROR(__xludf.DUMMYFUNCTION("IF(REGEXMATCH(A17436,""wealth planning""),""Script 1"",""-"")"),"-")</f>
        <v>-</v>
      </c>
      <c r="C17436" s="74">
        <f t="shared" si="136"/>
        <v>0</v>
      </c>
      <c r="D17436" s="74">
        <f t="shared" si="137"/>
        <v>0</v>
      </c>
    </row>
    <row r="17437" spans="1:4">
      <c r="A17437" s="74" t="s">
        <v>10019</v>
      </c>
      <c r="B17437" s="74" t="str">
        <f ca="1">IFERROR(__xludf.DUMMYFUNCTION("IF(REGEXMATCH(A17437,""wealth planning""),""Script 1"",""-"")"),"-")</f>
        <v>-</v>
      </c>
      <c r="C17437" s="74" t="str">
        <f t="shared" si="136"/>
        <v>Anas Azlan</v>
      </c>
      <c r="D17437" s="74">
        <f t="shared" si="137"/>
        <v>0</v>
      </c>
    </row>
    <row r="17438" spans="1:4">
      <c r="A17438" s="149">
        <v>45533</v>
      </c>
      <c r="B17438" s="74" t="str">
        <f ca="1">IFERROR(__xludf.DUMMYFUNCTION("IF(REGEXMATCH(A17438,""wealth planning""),""Script 1"",""-"")"),"#VALUE!")</f>
        <v>#VALUE!</v>
      </c>
      <c r="C17438" s="74" t="str">
        <f t="shared" si="136"/>
        <v>Anas Azlan</v>
      </c>
      <c r="D17438" s="74">
        <f t="shared" si="137"/>
        <v>0</v>
      </c>
    </row>
    <row r="17439" spans="1:4">
      <c r="A17439" s="149">
        <v>45533</v>
      </c>
      <c r="B17439" s="74" t="str">
        <f ca="1">IFERROR(__xludf.DUMMYFUNCTION("IF(REGEXMATCH(A17439,""wealth planning""),""Script 1"",""-"")"),"#VALUE!")</f>
        <v>#VALUE!</v>
      </c>
      <c r="C17439" s="149">
        <f t="shared" si="136"/>
        <v>45533</v>
      </c>
      <c r="D17439" s="74" t="str">
        <f t="shared" si="137"/>
        <v>Anas Azlan</v>
      </c>
    </row>
    <row r="17440" spans="1:4">
      <c r="A17440" s="74" t="s">
        <v>4286</v>
      </c>
      <c r="B17440" s="74" t="str">
        <f ca="1">IFERROR(__xludf.DUMMYFUNCTION("IF(REGEXMATCH(A17440,""wealth planning""),""Script 1"",""-"")"),"Script 1")</f>
        <v>Script 1</v>
      </c>
      <c r="C17440" s="149">
        <f t="shared" si="136"/>
        <v>45533</v>
      </c>
      <c r="D17440" s="74" t="str">
        <f t="shared" si="137"/>
        <v>Anas Azlan</v>
      </c>
    </row>
    <row r="17441" spans="1:4">
      <c r="A17441" s="74"/>
      <c r="B17441" s="74" t="str">
        <f ca="1">IFERROR(__xludf.DUMMYFUNCTION("IF(REGEXMATCH(A17441,""wealth planning""),""Script 1"",""-"")"),"-")</f>
        <v>-</v>
      </c>
      <c r="C17441" s="74" t="str">
        <f t="shared" si="136"/>
        <v>You: Hai assalamualaikum Anas,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441" s="149">
        <f t="shared" si="137"/>
        <v>45533</v>
      </c>
    </row>
    <row r="17442" spans="1:4">
      <c r="B17442" s="74" t="str">
        <f ca="1">IFERROR(__xludf.DUMMYFUNCTION("IF(REGEXMATCH(A17442,""wealth planning""),""Script 1"",""-"")"),"-")</f>
        <v>-</v>
      </c>
      <c r="C17442" s="74">
        <f t="shared" si="136"/>
        <v>0</v>
      </c>
      <c r="D17442" s="149">
        <f t="shared" si="137"/>
        <v>45533</v>
      </c>
    </row>
    <row r="17443" spans="1:4">
      <c r="B17443" s="74" t="str">
        <f ca="1">IFERROR(__xludf.DUMMYFUNCTION("IF(REGEXMATCH(A17443,""wealth planning""),""Script 1"",""-"")"),"-")</f>
        <v>-</v>
      </c>
      <c r="C17443" s="74">
        <f t="shared" si="136"/>
        <v>0</v>
      </c>
      <c r="D17443" s="74" t="str">
        <f t="shared" si="137"/>
        <v>You: Hai assalamualaikum Anas,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444" spans="1:4">
      <c r="A17444" s="74" t="s">
        <v>10021</v>
      </c>
      <c r="B17444" s="74" t="str">
        <f ca="1">IFERROR(__xludf.DUMMYFUNCTION("IF(REGEXMATCH(A17444,""wealth planning""),""Script 1"",""-"")"),"-")</f>
        <v>-</v>
      </c>
      <c r="C17444" s="74">
        <f t="shared" si="136"/>
        <v>0</v>
      </c>
      <c r="D17444" s="74">
        <f t="shared" si="137"/>
        <v>0</v>
      </c>
    </row>
    <row r="17445" spans="1:4">
      <c r="A17445" s="74" t="s">
        <v>10022</v>
      </c>
      <c r="B17445" s="74" t="str">
        <f ca="1">IFERROR(__xludf.DUMMYFUNCTION("IF(REGEXMATCH(A17445,""wealth planning""),""Script 1"",""-"")"),"-")</f>
        <v>-</v>
      </c>
      <c r="C17445" s="74" t="str">
        <f t="shared" si="136"/>
        <v>Nuriza Aznie Mohd ZaidiStatus is reachable</v>
      </c>
      <c r="D17445" s="74">
        <f t="shared" si="137"/>
        <v>0</v>
      </c>
    </row>
    <row r="17446" spans="1:4">
      <c r="A17446" s="149">
        <v>45533</v>
      </c>
      <c r="B17446" s="74" t="str">
        <f ca="1">IFERROR(__xludf.DUMMYFUNCTION("IF(REGEXMATCH(A17446,""wealth planning""),""Script 1"",""-"")"),"#VALUE!")</f>
        <v>#VALUE!</v>
      </c>
      <c r="C17446" s="74" t="str">
        <f t="shared" si="136"/>
        <v>Nuriza Aznie Mohd Zaidi</v>
      </c>
      <c r="D17446" s="74">
        <f t="shared" si="137"/>
        <v>0</v>
      </c>
    </row>
    <row r="17447" spans="1:4">
      <c r="A17447" s="149">
        <v>45533</v>
      </c>
      <c r="B17447" s="74" t="str">
        <f ca="1">IFERROR(__xludf.DUMMYFUNCTION("IF(REGEXMATCH(A17447,""wealth planning""),""Script 1"",""-"")"),"#VALUE!")</f>
        <v>#VALUE!</v>
      </c>
      <c r="C17447" s="149">
        <f t="shared" si="136"/>
        <v>45533</v>
      </c>
      <c r="D17447" s="74" t="str">
        <f t="shared" si="137"/>
        <v>Nuriza Aznie Mohd ZaidiStatus is reachable</v>
      </c>
    </row>
    <row r="17448" spans="1:4">
      <c r="A17448" s="74" t="s">
        <v>10023</v>
      </c>
      <c r="B17448" s="74" t="str">
        <f ca="1">IFERROR(__xludf.DUMMYFUNCTION("IF(REGEXMATCH(A17448,""wealth planning""),""Script 1"",""-"")"),"Script 1")</f>
        <v>Script 1</v>
      </c>
      <c r="C17448" s="149">
        <f t="shared" si="136"/>
        <v>45533</v>
      </c>
      <c r="D17448" s="74" t="str">
        <f t="shared" si="137"/>
        <v>Nuriza Aznie Mohd Zaidi</v>
      </c>
    </row>
    <row r="17449" spans="1:4">
      <c r="A17449" s="74"/>
      <c r="B17449" s="74" t="str">
        <f ca="1">IFERROR(__xludf.DUMMYFUNCTION("IF(REGEXMATCH(A17449,""wealth planning""),""Script 1"",""-"")"),"-")</f>
        <v>-</v>
      </c>
      <c r="C17449" s="74" t="str">
        <f t="shared" si="136"/>
        <v>You: Hai assalamualaikum Nuriza,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449" s="149">
        <f t="shared" si="137"/>
        <v>45533</v>
      </c>
    </row>
    <row r="17450" spans="1:4">
      <c r="B17450" s="74" t="str">
        <f ca="1">IFERROR(__xludf.DUMMYFUNCTION("IF(REGEXMATCH(A17450,""wealth planning""),""Script 1"",""-"")"),"-")</f>
        <v>-</v>
      </c>
      <c r="C17450" s="74">
        <f t="shared" si="136"/>
        <v>0</v>
      </c>
      <c r="D17450" s="149">
        <f t="shared" si="137"/>
        <v>45533</v>
      </c>
    </row>
    <row r="17451" spans="1:4">
      <c r="B17451" s="74" t="str">
        <f ca="1">IFERROR(__xludf.DUMMYFUNCTION("IF(REGEXMATCH(A17451,""wealth planning""),""Script 1"",""-"")"),"-")</f>
        <v>-</v>
      </c>
      <c r="C17451" s="74">
        <f t="shared" si="136"/>
        <v>0</v>
      </c>
      <c r="D17451" s="74" t="str">
        <f t="shared" si="137"/>
        <v>You: Hai assalamualaikum Nuriza,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452" spans="1:4">
      <c r="A17452" s="74" t="s">
        <v>10025</v>
      </c>
      <c r="B17452" s="74" t="str">
        <f ca="1">IFERROR(__xludf.DUMMYFUNCTION("IF(REGEXMATCH(A17452,""wealth planning""),""Script 1"",""-"")"),"-")</f>
        <v>-</v>
      </c>
      <c r="C17452" s="74">
        <f t="shared" si="136"/>
        <v>0</v>
      </c>
      <c r="D17452" s="74">
        <f t="shared" si="137"/>
        <v>0</v>
      </c>
    </row>
    <row r="17453" spans="1:4">
      <c r="A17453" s="74" t="s">
        <v>10026</v>
      </c>
      <c r="B17453" s="74" t="str">
        <f ca="1">IFERROR(__xludf.DUMMYFUNCTION("IF(REGEXMATCH(A17453,""wealth planning""),""Script 1"",""-"")"),"-")</f>
        <v>-</v>
      </c>
      <c r="C17453" s="74" t="str">
        <f t="shared" si="136"/>
        <v>Marwan DanialStatus is reachable</v>
      </c>
      <c r="D17453" s="74">
        <f t="shared" si="137"/>
        <v>0</v>
      </c>
    </row>
    <row r="17454" spans="1:4">
      <c r="A17454" s="149">
        <v>45533</v>
      </c>
      <c r="B17454" s="74" t="str">
        <f ca="1">IFERROR(__xludf.DUMMYFUNCTION("IF(REGEXMATCH(A17454,""wealth planning""),""Script 1"",""-"")"),"#VALUE!")</f>
        <v>#VALUE!</v>
      </c>
      <c r="C17454" s="74" t="str">
        <f t="shared" si="136"/>
        <v>Marwan Danial</v>
      </c>
      <c r="D17454" s="74">
        <f t="shared" si="137"/>
        <v>0</v>
      </c>
    </row>
    <row r="17455" spans="1:4">
      <c r="A17455" s="149">
        <v>45533</v>
      </c>
      <c r="B17455" s="74" t="str">
        <f ca="1">IFERROR(__xludf.DUMMYFUNCTION("IF(REGEXMATCH(A17455,""wealth planning""),""Script 1"",""-"")"),"#VALUE!")</f>
        <v>#VALUE!</v>
      </c>
      <c r="C17455" s="149">
        <f t="shared" si="136"/>
        <v>45533</v>
      </c>
      <c r="D17455" s="74" t="str">
        <f t="shared" si="137"/>
        <v>Marwan DanialStatus is reachable</v>
      </c>
    </row>
    <row r="17456" spans="1:4">
      <c r="A17456" s="74" t="s">
        <v>10027</v>
      </c>
      <c r="B17456" s="74" t="str">
        <f ca="1">IFERROR(__xludf.DUMMYFUNCTION("IF(REGEXMATCH(A17456,""wealth planning""),""Script 1"",""-"")"),"Script 1")</f>
        <v>Script 1</v>
      </c>
      <c r="C17456" s="149">
        <f t="shared" si="136"/>
        <v>45533</v>
      </c>
      <c r="D17456" s="74" t="str">
        <f t="shared" si="137"/>
        <v>Marwan Danial</v>
      </c>
    </row>
    <row r="17457" spans="1:4">
      <c r="A17457" s="74"/>
      <c r="B17457" s="74" t="str">
        <f ca="1">IFERROR(__xludf.DUMMYFUNCTION("IF(REGEXMATCH(A17457,""wealth planning""),""Script 1"",""-"")"),"-")</f>
        <v>-</v>
      </c>
      <c r="C17457" s="74" t="str">
        <f t="shared" si="136"/>
        <v>You: Hai assalamualaikum tuan Marwan,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457" s="149">
        <f t="shared" si="137"/>
        <v>45533</v>
      </c>
    </row>
    <row r="17458" spans="1:4">
      <c r="B17458" s="74" t="str">
        <f ca="1">IFERROR(__xludf.DUMMYFUNCTION("IF(REGEXMATCH(A17458,""wealth planning""),""Script 1"",""-"")"),"-")</f>
        <v>-</v>
      </c>
      <c r="C17458" s="74">
        <f t="shared" si="136"/>
        <v>0</v>
      </c>
      <c r="D17458" s="149">
        <f t="shared" si="137"/>
        <v>45533</v>
      </c>
    </row>
    <row r="17459" spans="1:4">
      <c r="B17459" s="74" t="str">
        <f ca="1">IFERROR(__xludf.DUMMYFUNCTION("IF(REGEXMATCH(A17459,""wealth planning""),""Script 1"",""-"")"),"-")</f>
        <v>-</v>
      </c>
      <c r="C17459" s="74">
        <f t="shared" si="136"/>
        <v>0</v>
      </c>
      <c r="D17459" s="74" t="str">
        <f t="shared" si="137"/>
        <v>You: Hai assalamualaikum tuan Marwan,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460" spans="1:4">
      <c r="A17460" s="74" t="s">
        <v>10029</v>
      </c>
      <c r="B17460" s="74" t="str">
        <f ca="1">IFERROR(__xludf.DUMMYFUNCTION("IF(REGEXMATCH(A17460,""wealth planning""),""Script 1"",""-"")"),"-")</f>
        <v>-</v>
      </c>
      <c r="C17460" s="74">
        <f t="shared" si="136"/>
        <v>0</v>
      </c>
      <c r="D17460" s="74">
        <f t="shared" si="137"/>
        <v>0</v>
      </c>
    </row>
    <row r="17461" spans="1:4">
      <c r="A17461" s="74" t="s">
        <v>10030</v>
      </c>
      <c r="B17461" s="74" t="str">
        <f ca="1">IFERROR(__xludf.DUMMYFUNCTION("IF(REGEXMATCH(A17461,""wealth planning""),""Script 1"",""-"")"),"-")</f>
        <v>-</v>
      </c>
      <c r="C17461" s="74" t="str">
        <f t="shared" si="136"/>
        <v>Amierul Mohamad NorStatus is reachable</v>
      </c>
      <c r="D17461" s="74">
        <f t="shared" si="137"/>
        <v>0</v>
      </c>
    </row>
    <row r="17462" spans="1:4">
      <c r="A17462" s="149">
        <v>45533</v>
      </c>
      <c r="B17462" s="74" t="str">
        <f ca="1">IFERROR(__xludf.DUMMYFUNCTION("IF(REGEXMATCH(A17462,""wealth planning""),""Script 1"",""-"")"),"#VALUE!")</f>
        <v>#VALUE!</v>
      </c>
      <c r="C17462" s="74" t="str">
        <f t="shared" si="136"/>
        <v>Amierul Mohamad Nor</v>
      </c>
      <c r="D17462" s="74">
        <f t="shared" si="137"/>
        <v>0</v>
      </c>
    </row>
    <row r="17463" spans="1:4">
      <c r="A17463" s="149">
        <v>45533</v>
      </c>
      <c r="B17463" s="74" t="str">
        <f ca="1">IFERROR(__xludf.DUMMYFUNCTION("IF(REGEXMATCH(A17463,""wealth planning""),""Script 1"",""-"")"),"#VALUE!")</f>
        <v>#VALUE!</v>
      </c>
      <c r="C17463" s="149">
        <f t="shared" si="136"/>
        <v>45533</v>
      </c>
      <c r="D17463" s="74" t="str">
        <f t="shared" si="137"/>
        <v>Amierul Mohamad NorStatus is reachable</v>
      </c>
    </row>
    <row r="17464" spans="1:4">
      <c r="A17464" s="74" t="s">
        <v>7634</v>
      </c>
      <c r="B17464" s="74" t="str">
        <f ca="1">IFERROR(__xludf.DUMMYFUNCTION("IF(REGEXMATCH(A17464,""wealth planning""),""Script 1"",""-"")"),"Script 1")</f>
        <v>Script 1</v>
      </c>
      <c r="C17464" s="149">
        <f t="shared" si="136"/>
        <v>45533</v>
      </c>
      <c r="D17464" s="74" t="str">
        <f t="shared" si="137"/>
        <v>Amierul Mohamad Nor</v>
      </c>
    </row>
    <row r="17465" spans="1:4">
      <c r="A17465" s="74"/>
      <c r="B17465" s="74" t="str">
        <f ca="1">IFERROR(__xludf.DUMMYFUNCTION("IF(REGEXMATCH(A17465,""wealth planning""),""Script 1"",""-"")"),"-")</f>
        <v>-</v>
      </c>
      <c r="C17465" s="74" t="str">
        <f t="shared" si="136"/>
        <v>You: Hai assalamualaikum tuan Amierul,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465" s="149">
        <f t="shared" si="137"/>
        <v>45533</v>
      </c>
    </row>
    <row r="17466" spans="1:4">
      <c r="B17466" s="74" t="str">
        <f ca="1">IFERROR(__xludf.DUMMYFUNCTION("IF(REGEXMATCH(A17466,""wealth planning""),""Script 1"",""-"")"),"-")</f>
        <v>-</v>
      </c>
      <c r="C17466" s="74">
        <f t="shared" si="136"/>
        <v>0</v>
      </c>
      <c r="D17466" s="149">
        <f t="shared" si="137"/>
        <v>45533</v>
      </c>
    </row>
    <row r="17467" spans="1:4">
      <c r="B17467" s="74" t="str">
        <f ca="1">IFERROR(__xludf.DUMMYFUNCTION("IF(REGEXMATCH(A17467,""wealth planning""),""Script 1"",""-"")"),"-")</f>
        <v>-</v>
      </c>
      <c r="C17467" s="74">
        <f t="shared" si="136"/>
        <v>0</v>
      </c>
      <c r="D17467" s="74" t="str">
        <f t="shared" si="137"/>
        <v>You: Hai assalamualaikum tuan Amierul,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468" spans="1:4">
      <c r="A17468" s="74" t="s">
        <v>10032</v>
      </c>
      <c r="B17468" s="74" t="str">
        <f ca="1">IFERROR(__xludf.DUMMYFUNCTION("IF(REGEXMATCH(A17468,""wealth planning""),""Script 1"",""-"")"),"-")</f>
        <v>-</v>
      </c>
      <c r="C17468" s="74">
        <f t="shared" si="136"/>
        <v>0</v>
      </c>
      <c r="D17468" s="74">
        <f t="shared" si="137"/>
        <v>0</v>
      </c>
    </row>
    <row r="17469" spans="1:4">
      <c r="A17469" s="74" t="s">
        <v>10033</v>
      </c>
      <c r="B17469" s="74" t="str">
        <f ca="1">IFERROR(__xludf.DUMMYFUNCTION("IF(REGEXMATCH(A17469,""wealth planning""),""Script 1"",""-"")"),"-")</f>
        <v>-</v>
      </c>
      <c r="C17469" s="74" t="str">
        <f t="shared" si="136"/>
        <v>Siti Noor Laila Binti Mat RasidStatus is reachable</v>
      </c>
      <c r="D17469" s="74">
        <f t="shared" si="137"/>
        <v>0</v>
      </c>
    </row>
    <row r="17470" spans="1:4">
      <c r="A17470" s="149">
        <v>45533</v>
      </c>
      <c r="B17470" s="74" t="str">
        <f ca="1">IFERROR(__xludf.DUMMYFUNCTION("IF(REGEXMATCH(A17470,""wealth planning""),""Script 1"",""-"")"),"#VALUE!")</f>
        <v>#VALUE!</v>
      </c>
      <c r="C17470" s="74" t="str">
        <f t="shared" si="136"/>
        <v>Siti Noor Laila Binti Mat Rasid</v>
      </c>
      <c r="D17470" s="74">
        <f t="shared" si="137"/>
        <v>0</v>
      </c>
    </row>
    <row r="17471" spans="1:4">
      <c r="A17471" s="149">
        <v>45533</v>
      </c>
      <c r="B17471" s="74" t="str">
        <f ca="1">IFERROR(__xludf.DUMMYFUNCTION("IF(REGEXMATCH(A17471,""wealth planning""),""Script 1"",""-"")"),"#VALUE!")</f>
        <v>#VALUE!</v>
      </c>
      <c r="C17471" s="149">
        <f t="shared" si="136"/>
        <v>45533</v>
      </c>
      <c r="D17471" s="74" t="str">
        <f t="shared" si="137"/>
        <v>Siti Noor Laila Binti Mat RasidStatus is reachable</v>
      </c>
    </row>
    <row r="17472" spans="1:4">
      <c r="A17472" s="74" t="s">
        <v>10034</v>
      </c>
      <c r="B17472" s="74" t="str">
        <f ca="1">IFERROR(__xludf.DUMMYFUNCTION("IF(REGEXMATCH(A17472,""wealth planning""),""Script 1"",""-"")"),"Script 1")</f>
        <v>Script 1</v>
      </c>
      <c r="C17472" s="149">
        <f t="shared" si="136"/>
        <v>45533</v>
      </c>
      <c r="D17472" s="74" t="str">
        <f t="shared" si="137"/>
        <v>Siti Noor Laila Binti Mat Rasid</v>
      </c>
    </row>
    <row r="17473" spans="1:4">
      <c r="A17473" s="74"/>
      <c r="B17473" s="74" t="str">
        <f ca="1">IFERROR(__xludf.DUMMYFUNCTION("IF(REGEXMATCH(A17473,""wealth planning""),""Script 1"",""-"")"),"-")</f>
        <v>-</v>
      </c>
      <c r="C17473" s="74" t="str">
        <f t="shared" si="136"/>
        <v>You: Hai assalamualaikum puan Siti Noor Laila,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473" s="149">
        <f t="shared" si="137"/>
        <v>45533</v>
      </c>
    </row>
    <row r="17474" spans="1:4">
      <c r="B17474" s="74" t="str">
        <f ca="1">IFERROR(__xludf.DUMMYFUNCTION("IF(REGEXMATCH(A17474,""wealth planning""),""Script 1"",""-"")"),"-")</f>
        <v>-</v>
      </c>
      <c r="C17474" s="74">
        <f t="shared" si="136"/>
        <v>0</v>
      </c>
      <c r="D17474" s="149">
        <f t="shared" si="137"/>
        <v>45533</v>
      </c>
    </row>
    <row r="17475" spans="1:4">
      <c r="B17475" s="74" t="str">
        <f ca="1">IFERROR(__xludf.DUMMYFUNCTION("IF(REGEXMATCH(A17475,""wealth planning""),""Script 1"",""-"")"),"-")</f>
        <v>-</v>
      </c>
      <c r="C17475" s="74">
        <f t="shared" si="136"/>
        <v>0</v>
      </c>
      <c r="D17475" s="74" t="str">
        <f t="shared" si="137"/>
        <v>You: Hai assalamualaikum puan Siti Noor Laila,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476" spans="1:4">
      <c r="A17476" s="74" t="s">
        <v>10036</v>
      </c>
      <c r="B17476" s="74" t="str">
        <f ca="1">IFERROR(__xludf.DUMMYFUNCTION("IF(REGEXMATCH(A17476,""wealth planning""),""Script 1"",""-"")"),"-")</f>
        <v>-</v>
      </c>
      <c r="C17476" s="74">
        <f t="shared" si="136"/>
        <v>0</v>
      </c>
      <c r="D17476" s="74">
        <f t="shared" si="137"/>
        <v>0</v>
      </c>
    </row>
    <row r="17477" spans="1:4">
      <c r="A17477" s="74" t="s">
        <v>10037</v>
      </c>
      <c r="B17477" s="74" t="str">
        <f ca="1">IFERROR(__xludf.DUMMYFUNCTION("IF(REGEXMATCH(A17477,""wealth planning""),""Script 1"",""-"")"),"-")</f>
        <v>-</v>
      </c>
      <c r="C17477" s="74" t="str">
        <f t="shared" si="136"/>
        <v>Danish DanialStatus is reachable</v>
      </c>
      <c r="D17477" s="74">
        <f t="shared" si="137"/>
        <v>0</v>
      </c>
    </row>
    <row r="17478" spans="1:4">
      <c r="A17478" s="149">
        <v>45533</v>
      </c>
      <c r="B17478" s="74" t="str">
        <f ca="1">IFERROR(__xludf.DUMMYFUNCTION("IF(REGEXMATCH(A17478,""wealth planning""),""Script 1"",""-"")"),"#VALUE!")</f>
        <v>#VALUE!</v>
      </c>
      <c r="C17478" s="74" t="str">
        <f t="shared" si="136"/>
        <v>Danish Danial</v>
      </c>
      <c r="D17478" s="74">
        <f t="shared" si="137"/>
        <v>0</v>
      </c>
    </row>
    <row r="17479" spans="1:4">
      <c r="A17479" s="149">
        <v>45533</v>
      </c>
      <c r="B17479" s="74" t="str">
        <f ca="1">IFERROR(__xludf.DUMMYFUNCTION("IF(REGEXMATCH(A17479,""wealth planning""),""Script 1"",""-"")"),"#VALUE!")</f>
        <v>#VALUE!</v>
      </c>
      <c r="C17479" s="149">
        <f t="shared" si="136"/>
        <v>45533</v>
      </c>
      <c r="D17479" s="74" t="str">
        <f t="shared" si="137"/>
        <v>Danish DanialStatus is reachable</v>
      </c>
    </row>
    <row r="17480" spans="1:4">
      <c r="A17480" s="74" t="s">
        <v>2787</v>
      </c>
      <c r="B17480" s="74" t="str">
        <f ca="1">IFERROR(__xludf.DUMMYFUNCTION("IF(REGEXMATCH(A17480,""wealth planning""),""Script 1"",""-"")"),"Script 1")</f>
        <v>Script 1</v>
      </c>
      <c r="C17480" s="149">
        <f t="shared" si="136"/>
        <v>45533</v>
      </c>
      <c r="D17480" s="74" t="str">
        <f t="shared" si="137"/>
        <v>Danish Danial</v>
      </c>
    </row>
    <row r="17481" spans="1:4">
      <c r="A17481" s="74"/>
      <c r="B17481" s="74" t="str">
        <f ca="1">IFERROR(__xludf.DUMMYFUNCTION("IF(REGEXMATCH(A17481,""wealth planning""),""Script 1"",""-"")"),"-")</f>
        <v>-</v>
      </c>
      <c r="C17481" s="74" t="str">
        <f t="shared" si="136"/>
        <v>You: Hai assalamualaikum Danish,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481" s="149">
        <f t="shared" si="137"/>
        <v>45533</v>
      </c>
    </row>
    <row r="17482" spans="1:4">
      <c r="B17482" s="74" t="str">
        <f ca="1">IFERROR(__xludf.DUMMYFUNCTION("IF(REGEXMATCH(A17482,""wealth planning""),""Script 1"",""-"")"),"-")</f>
        <v>-</v>
      </c>
      <c r="C17482" s="74">
        <f t="shared" si="136"/>
        <v>0</v>
      </c>
      <c r="D17482" s="149">
        <f t="shared" si="137"/>
        <v>45533</v>
      </c>
    </row>
    <row r="17483" spans="1:4">
      <c r="B17483" s="74" t="str">
        <f ca="1">IFERROR(__xludf.DUMMYFUNCTION("IF(REGEXMATCH(A17483,""wealth planning""),""Script 1"",""-"")"),"-")</f>
        <v>-</v>
      </c>
      <c r="C17483" s="74">
        <f t="shared" si="136"/>
        <v>0</v>
      </c>
      <c r="D17483" s="74" t="str">
        <f t="shared" si="137"/>
        <v>You: Hai assalamualaikum Danish,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484" spans="1:4">
      <c r="B17484" s="74" t="str">
        <f ca="1">IFERROR(__xludf.DUMMYFUNCTION("IF(REGEXMATCH(A17484,""wealth planning""),""Script 1"",""-"")"),"-")</f>
        <v>-</v>
      </c>
      <c r="C17484" s="74">
        <f t="shared" si="136"/>
        <v>0</v>
      </c>
      <c r="D17484" s="74">
        <f t="shared" si="137"/>
        <v>0</v>
      </c>
    </row>
    <row r="17485" spans="1:4">
      <c r="A17485" s="74" t="s">
        <v>10040</v>
      </c>
      <c r="B17485" s="74" t="str">
        <f ca="1">IFERROR(__xludf.DUMMYFUNCTION("IF(REGEXMATCH(A17485,""wealth planning""),""Script 1"",""-"")"),"-")</f>
        <v>-</v>
      </c>
      <c r="C17485" s="74">
        <f t="shared" si="136"/>
        <v>0</v>
      </c>
      <c r="D17485" s="74">
        <f t="shared" si="137"/>
        <v>0</v>
      </c>
    </row>
    <row r="17486" spans="1:4">
      <c r="A17486" s="149">
        <v>45533</v>
      </c>
      <c r="B17486" s="74" t="str">
        <f ca="1">IFERROR(__xludf.DUMMYFUNCTION("IF(REGEXMATCH(A17486,""wealth planning""),""Script 1"",""-"")"),"#VALUE!")</f>
        <v>#VALUE!</v>
      </c>
      <c r="C17486" s="74" t="str">
        <f t="shared" si="136"/>
        <v>Saidatul Raudhah</v>
      </c>
      <c r="D17486" s="74">
        <f t="shared" si="137"/>
        <v>0</v>
      </c>
    </row>
    <row r="17487" spans="1:4">
      <c r="A17487" s="149">
        <v>45533</v>
      </c>
      <c r="B17487" s="74" t="str">
        <f ca="1">IFERROR(__xludf.DUMMYFUNCTION("IF(REGEXMATCH(A17487,""wealth planning""),""Script 1"",""-"")"),"#VALUE!")</f>
        <v>#VALUE!</v>
      </c>
      <c r="C17487" s="149">
        <f t="shared" si="136"/>
        <v>45533</v>
      </c>
      <c r="D17487" s="74">
        <f t="shared" si="137"/>
        <v>0</v>
      </c>
    </row>
    <row r="17488" spans="1:4">
      <c r="A17488" s="74" t="s">
        <v>10041</v>
      </c>
      <c r="B17488" s="74" t="str">
        <f ca="1">IFERROR(__xludf.DUMMYFUNCTION("IF(REGEXMATCH(A17488,""wealth planning""),""Script 1"",""-"")"),"Script 1")</f>
        <v>Script 1</v>
      </c>
      <c r="C17488" s="149">
        <f t="shared" si="136"/>
        <v>45533</v>
      </c>
      <c r="D17488" s="74" t="str">
        <f t="shared" si="137"/>
        <v>Saidatul Raudhah</v>
      </c>
    </row>
    <row r="17489" spans="1:4">
      <c r="A17489" s="74"/>
      <c r="B17489" s="74" t="str">
        <f ca="1">IFERROR(__xludf.DUMMYFUNCTION("IF(REGEXMATCH(A17489,""wealth planning""),""Script 1"",""-"")"),"-")</f>
        <v>-</v>
      </c>
      <c r="C17489" s="74" t="str">
        <f t="shared" si="136"/>
        <v>You: Hai assalamualaikum Saidatul,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489" s="149">
        <f t="shared" si="137"/>
        <v>45533</v>
      </c>
    </row>
    <row r="17490" spans="1:4">
      <c r="B17490" s="74" t="str">
        <f ca="1">IFERROR(__xludf.DUMMYFUNCTION("IF(REGEXMATCH(A17490,""wealth planning""),""Script 1"",""-"")"),"-")</f>
        <v>-</v>
      </c>
      <c r="C17490" s="74">
        <f t="shared" si="136"/>
        <v>0</v>
      </c>
      <c r="D17490" s="149">
        <f t="shared" si="137"/>
        <v>45533</v>
      </c>
    </row>
    <row r="17491" spans="1:4">
      <c r="B17491" s="74" t="str">
        <f ca="1">IFERROR(__xludf.DUMMYFUNCTION("IF(REGEXMATCH(A17491,""wealth planning""),""Script 1"",""-"")"),"-")</f>
        <v>-</v>
      </c>
      <c r="C17491" s="74">
        <f t="shared" si="136"/>
        <v>0</v>
      </c>
      <c r="D17491" s="74" t="str">
        <f t="shared" si="137"/>
        <v>You: Hai assalamualaikum Saidatul,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492" spans="1:4">
      <c r="B17492" s="74" t="str">
        <f ca="1">IFERROR(__xludf.DUMMYFUNCTION("IF(REGEXMATCH(A17492,""wealth planning""),""Script 1"",""-"")"),"-")</f>
        <v>-</v>
      </c>
      <c r="C17492" s="74">
        <f t="shared" si="136"/>
        <v>0</v>
      </c>
      <c r="D17492" s="74">
        <f t="shared" si="137"/>
        <v>0</v>
      </c>
    </row>
    <row r="17493" spans="1:4">
      <c r="A17493" s="74" t="s">
        <v>10044</v>
      </c>
      <c r="B17493" s="74" t="str">
        <f ca="1">IFERROR(__xludf.DUMMYFUNCTION("IF(REGEXMATCH(A17493,""wealth planning""),""Script 1"",""-"")"),"-")</f>
        <v>-</v>
      </c>
      <c r="C17493" s="74">
        <f t="shared" si="136"/>
        <v>0</v>
      </c>
      <c r="D17493" s="74">
        <f t="shared" si="137"/>
        <v>0</v>
      </c>
    </row>
    <row r="17494" spans="1:4">
      <c r="A17494" s="149">
        <v>45533</v>
      </c>
      <c r="B17494" s="74" t="str">
        <f ca="1">IFERROR(__xludf.DUMMYFUNCTION("IF(REGEXMATCH(A17494,""wealth planning""),""Script 1"",""-"")"),"#VALUE!")</f>
        <v>#VALUE!</v>
      </c>
      <c r="C17494" s="74" t="str">
        <f t="shared" si="136"/>
        <v>Fatin Khairunnisa</v>
      </c>
      <c r="D17494" s="74">
        <f t="shared" si="137"/>
        <v>0</v>
      </c>
    </row>
    <row r="17495" spans="1:4">
      <c r="A17495" s="149">
        <v>45533</v>
      </c>
      <c r="B17495" s="74" t="str">
        <f ca="1">IFERROR(__xludf.DUMMYFUNCTION("IF(REGEXMATCH(A17495,""wealth planning""),""Script 1"",""-"")"),"#VALUE!")</f>
        <v>#VALUE!</v>
      </c>
      <c r="C17495" s="149">
        <f t="shared" si="136"/>
        <v>45533</v>
      </c>
      <c r="D17495" s="74">
        <f t="shared" si="137"/>
        <v>0</v>
      </c>
    </row>
    <row r="17496" spans="1:4">
      <c r="A17496" s="74" t="s">
        <v>3004</v>
      </c>
      <c r="B17496" s="74" t="str">
        <f ca="1">IFERROR(__xludf.DUMMYFUNCTION("IF(REGEXMATCH(A17496,""wealth planning""),""Script 1"",""-"")"),"Script 1")</f>
        <v>Script 1</v>
      </c>
      <c r="C17496" s="149">
        <f t="shared" si="136"/>
        <v>45533</v>
      </c>
      <c r="D17496" s="74" t="str">
        <f t="shared" si="137"/>
        <v>Fatin Khairunnisa</v>
      </c>
    </row>
    <row r="17497" spans="1:4">
      <c r="A17497" s="74"/>
      <c r="B17497" s="74" t="str">
        <f ca="1">IFERROR(__xludf.DUMMYFUNCTION("IF(REGEXMATCH(A17497,""wealth planning""),""Script 1"",""-"")"),"-")</f>
        <v>-</v>
      </c>
      <c r="C17497" s="74" t="str">
        <f t="shared" si="136"/>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497" s="149">
        <f t="shared" si="137"/>
        <v>45533</v>
      </c>
    </row>
    <row r="17498" spans="1:4">
      <c r="B17498" s="74" t="str">
        <f ca="1">IFERROR(__xludf.DUMMYFUNCTION("IF(REGEXMATCH(A17498,""wealth planning""),""Script 1"",""-"")"),"-")</f>
        <v>-</v>
      </c>
      <c r="C17498" s="74">
        <f t="shared" si="136"/>
        <v>0</v>
      </c>
      <c r="D17498" s="149">
        <f t="shared" si="137"/>
        <v>45533</v>
      </c>
    </row>
    <row r="17499" spans="1:4">
      <c r="B17499" s="74" t="str">
        <f ca="1">IFERROR(__xludf.DUMMYFUNCTION("IF(REGEXMATCH(A17499,""wealth planning""),""Script 1"",""-"")"),"-")</f>
        <v>-</v>
      </c>
      <c r="C17499" s="74">
        <f t="shared" si="136"/>
        <v>0</v>
      </c>
      <c r="D17499" s="74" t="str">
        <f t="shared" si="137"/>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500" spans="1:4">
      <c r="A17500" s="74" t="s">
        <v>10046</v>
      </c>
      <c r="B17500" s="74" t="str">
        <f ca="1">IFERROR(__xludf.DUMMYFUNCTION("IF(REGEXMATCH(A17500,""wealth planning""),""Script 1"",""-"")"),"-")</f>
        <v>-</v>
      </c>
      <c r="C17500" s="74">
        <f t="shared" si="136"/>
        <v>0</v>
      </c>
      <c r="D17500" s="74">
        <f t="shared" si="137"/>
        <v>0</v>
      </c>
    </row>
    <row r="17501" spans="1:4">
      <c r="A17501" s="74" t="s">
        <v>10047</v>
      </c>
      <c r="B17501" s="74" t="str">
        <f ca="1">IFERROR(__xludf.DUMMYFUNCTION("IF(REGEXMATCH(A17501,""wealth planning""),""Script 1"",""-"")"),"-")</f>
        <v>-</v>
      </c>
      <c r="C17501" s="74" t="str">
        <f t="shared" si="136"/>
        <v>Filza AnissaStatus is reachable</v>
      </c>
      <c r="D17501" s="74">
        <f t="shared" si="137"/>
        <v>0</v>
      </c>
    </row>
    <row r="17502" spans="1:4">
      <c r="A17502" s="149">
        <v>45533</v>
      </c>
      <c r="B17502" s="74" t="str">
        <f ca="1">IFERROR(__xludf.DUMMYFUNCTION("IF(REGEXMATCH(A17502,""wealth planning""),""Script 1"",""-"")"),"#VALUE!")</f>
        <v>#VALUE!</v>
      </c>
      <c r="C17502" s="74" t="str">
        <f t="shared" si="136"/>
        <v>Filza Anissa</v>
      </c>
      <c r="D17502" s="74">
        <f t="shared" si="137"/>
        <v>0</v>
      </c>
    </row>
    <row r="17503" spans="1:4">
      <c r="A17503" s="149">
        <v>45533</v>
      </c>
      <c r="B17503" s="74" t="str">
        <f ca="1">IFERROR(__xludf.DUMMYFUNCTION("IF(REGEXMATCH(A17503,""wealth planning""),""Script 1"",""-"")"),"#VALUE!")</f>
        <v>#VALUE!</v>
      </c>
      <c r="C17503" s="149">
        <f t="shared" si="136"/>
        <v>45533</v>
      </c>
      <c r="D17503" s="74" t="str">
        <f t="shared" si="137"/>
        <v>Filza AnissaStatus is reachable</v>
      </c>
    </row>
    <row r="17504" spans="1:4">
      <c r="A17504" s="74" t="s">
        <v>10048</v>
      </c>
      <c r="B17504" s="74" t="str">
        <f ca="1">IFERROR(__xludf.DUMMYFUNCTION("IF(REGEXMATCH(A17504,""wealth planning""),""Script 1"",""-"")"),"Script 1")</f>
        <v>Script 1</v>
      </c>
      <c r="C17504" s="149">
        <f t="shared" si="136"/>
        <v>45533</v>
      </c>
      <c r="D17504" s="74" t="str">
        <f t="shared" si="137"/>
        <v>Filza Anissa</v>
      </c>
    </row>
    <row r="17505" spans="1:4">
      <c r="A17505" s="74"/>
      <c r="B17505" s="74" t="str">
        <f ca="1">IFERROR(__xludf.DUMMYFUNCTION("IF(REGEXMATCH(A17505,""wealth planning""),""Script 1"",""-"")"),"-")</f>
        <v>-</v>
      </c>
      <c r="C17505" s="74" t="str">
        <f t="shared" si="136"/>
        <v>You: Hai assalamualaikum Filza,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505" s="149">
        <f t="shared" si="137"/>
        <v>45533</v>
      </c>
    </row>
    <row r="17506" spans="1:4">
      <c r="B17506" s="74" t="str">
        <f ca="1">IFERROR(__xludf.DUMMYFUNCTION("IF(REGEXMATCH(A17506,""wealth planning""),""Script 1"",""-"")"),"-")</f>
        <v>-</v>
      </c>
      <c r="C17506" s="74">
        <f t="shared" si="136"/>
        <v>0</v>
      </c>
      <c r="D17506" s="149">
        <f t="shared" si="137"/>
        <v>45533</v>
      </c>
    </row>
    <row r="17507" spans="1:4">
      <c r="B17507" s="74" t="str">
        <f ca="1">IFERROR(__xludf.DUMMYFUNCTION("IF(REGEXMATCH(A17507,""wealth planning""),""Script 1"",""-"")"),"-")</f>
        <v>-</v>
      </c>
      <c r="C17507" s="74">
        <f t="shared" si="136"/>
        <v>0</v>
      </c>
      <c r="D17507" s="74" t="str">
        <f t="shared" si="137"/>
        <v>You: Hai assalamualaikum Filza,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508" spans="1:4">
      <c r="B17508" s="74" t="str">
        <f ca="1">IFERROR(__xludf.DUMMYFUNCTION("IF(REGEXMATCH(A17508,""wealth planning""),""Script 1"",""-"")"),"-")</f>
        <v>-</v>
      </c>
      <c r="C17508" s="74">
        <f t="shared" si="136"/>
        <v>0</v>
      </c>
      <c r="D17508" s="74">
        <f t="shared" si="137"/>
        <v>0</v>
      </c>
    </row>
    <row r="17509" spans="1:4">
      <c r="A17509" s="74" t="s">
        <v>10051</v>
      </c>
      <c r="B17509" s="74" t="str">
        <f ca="1">IFERROR(__xludf.DUMMYFUNCTION("IF(REGEXMATCH(A17509,""wealth planning""),""Script 1"",""-"")"),"-")</f>
        <v>-</v>
      </c>
      <c r="C17509" s="74">
        <f t="shared" si="136"/>
        <v>0</v>
      </c>
      <c r="D17509" s="74">
        <f t="shared" si="137"/>
        <v>0</v>
      </c>
    </row>
    <row r="17510" spans="1:4">
      <c r="A17510" s="149">
        <v>45533</v>
      </c>
      <c r="B17510" s="74" t="str">
        <f ca="1">IFERROR(__xludf.DUMMYFUNCTION("IF(REGEXMATCH(A17510,""wealth planning""),""Script 1"",""-"")"),"#VALUE!")</f>
        <v>#VALUE!</v>
      </c>
      <c r="C17510" s="74" t="str">
        <f t="shared" si="136"/>
        <v>Muhammad Firdaus Norhammadi</v>
      </c>
      <c r="D17510" s="74">
        <f t="shared" si="137"/>
        <v>0</v>
      </c>
    </row>
    <row r="17511" spans="1:4">
      <c r="A17511" s="149">
        <v>45533</v>
      </c>
      <c r="B17511" s="74" t="str">
        <f ca="1">IFERROR(__xludf.DUMMYFUNCTION("IF(REGEXMATCH(A17511,""wealth planning""),""Script 1"",""-"")"),"#VALUE!")</f>
        <v>#VALUE!</v>
      </c>
      <c r="C17511" s="149">
        <f t="shared" si="136"/>
        <v>45533</v>
      </c>
      <c r="D17511" s="74">
        <f t="shared" si="137"/>
        <v>0</v>
      </c>
    </row>
    <row r="17512" spans="1:4">
      <c r="A17512" s="74" t="s">
        <v>3140</v>
      </c>
      <c r="B17512" s="74" t="str">
        <f ca="1">IFERROR(__xludf.DUMMYFUNCTION("IF(REGEXMATCH(A17512,""wealth planning""),""Script 1"",""-"")"),"Script 1")</f>
        <v>Script 1</v>
      </c>
      <c r="C17512" s="149">
        <f t="shared" si="136"/>
        <v>45533</v>
      </c>
      <c r="D17512" s="74" t="str">
        <f t="shared" si="137"/>
        <v>Muhammad Firdaus Norhammadi</v>
      </c>
    </row>
    <row r="17513" spans="1:4">
      <c r="A17513" s="74"/>
      <c r="B17513" s="74" t="str">
        <f ca="1">IFERROR(__xludf.DUMMYFUNCTION("IF(REGEXMATCH(A17513,""wealth planning""),""Script 1"",""-"")"),"-")</f>
        <v>-</v>
      </c>
      <c r="C17513" s="74" t="str">
        <f t="shared" si="136"/>
        <v>You: Hai assalamualaikum Firdaus,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513" s="149">
        <f t="shared" si="137"/>
        <v>45533</v>
      </c>
    </row>
    <row r="17514" spans="1:4">
      <c r="B17514" s="74" t="str">
        <f ca="1">IFERROR(__xludf.DUMMYFUNCTION("IF(REGEXMATCH(A17514,""wealth planning""),""Script 1"",""-"")"),"-")</f>
        <v>-</v>
      </c>
      <c r="C17514" s="74">
        <f t="shared" si="136"/>
        <v>0</v>
      </c>
      <c r="D17514" s="149">
        <f t="shared" si="137"/>
        <v>45533</v>
      </c>
    </row>
    <row r="17515" spans="1:4">
      <c r="B17515" s="74" t="str">
        <f ca="1">IFERROR(__xludf.DUMMYFUNCTION("IF(REGEXMATCH(A17515,""wealth planning""),""Script 1"",""-"")"),"-")</f>
        <v>-</v>
      </c>
      <c r="C17515" s="74">
        <f t="shared" si="136"/>
        <v>0</v>
      </c>
      <c r="D17515" s="74" t="str">
        <f t="shared" si="137"/>
        <v>You: Hai assalamualaikum Firdaus,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516" spans="1:4">
      <c r="B17516" s="74" t="str">
        <f ca="1">IFERROR(__xludf.DUMMYFUNCTION("IF(REGEXMATCH(A17516,""wealth planning""),""Script 1"",""-"")"),"-")</f>
        <v>-</v>
      </c>
      <c r="C17516" s="74">
        <f t="shared" si="136"/>
        <v>0</v>
      </c>
      <c r="D17516" s="74">
        <f t="shared" si="137"/>
        <v>0</v>
      </c>
    </row>
    <row r="17517" spans="1:4">
      <c r="A17517" s="74" t="s">
        <v>10054</v>
      </c>
      <c r="B17517" s="74" t="str">
        <f ca="1">IFERROR(__xludf.DUMMYFUNCTION("IF(REGEXMATCH(A17517,""wealth planning""),""Script 1"",""-"")"),"-")</f>
        <v>-</v>
      </c>
      <c r="C17517" s="74">
        <f t="shared" si="136"/>
        <v>0</v>
      </c>
      <c r="D17517" s="74">
        <f t="shared" si="137"/>
        <v>0</v>
      </c>
    </row>
    <row r="17518" spans="1:4">
      <c r="A17518" s="149">
        <v>45533</v>
      </c>
      <c r="B17518" s="74" t="str">
        <f ca="1">IFERROR(__xludf.DUMMYFUNCTION("IF(REGEXMATCH(A17518,""wealth planning""),""Script 1"",""-"")"),"#VALUE!")</f>
        <v>#VALUE!</v>
      </c>
      <c r="C17518" s="74" t="str">
        <f t="shared" si="136"/>
        <v>Muhammad Hanif Bin Aduini</v>
      </c>
      <c r="D17518" s="74">
        <f t="shared" si="137"/>
        <v>0</v>
      </c>
    </row>
    <row r="17519" spans="1:4">
      <c r="A17519" s="149">
        <v>45533</v>
      </c>
      <c r="B17519" s="74" t="str">
        <f ca="1">IFERROR(__xludf.DUMMYFUNCTION("IF(REGEXMATCH(A17519,""wealth planning""),""Script 1"",""-"")"),"#VALUE!")</f>
        <v>#VALUE!</v>
      </c>
      <c r="C17519" s="149">
        <f t="shared" si="136"/>
        <v>45533</v>
      </c>
      <c r="D17519" s="74">
        <f t="shared" si="137"/>
        <v>0</v>
      </c>
    </row>
    <row r="17520" spans="1:4">
      <c r="A17520" s="74" t="s">
        <v>8313</v>
      </c>
      <c r="B17520" s="74" t="str">
        <f ca="1">IFERROR(__xludf.DUMMYFUNCTION("IF(REGEXMATCH(A17520,""wealth planning""),""Script 1"",""-"")"),"Script 1")</f>
        <v>Script 1</v>
      </c>
      <c r="C17520" s="149">
        <f t="shared" si="136"/>
        <v>45533</v>
      </c>
      <c r="D17520" s="74" t="str">
        <f t="shared" si="137"/>
        <v>Muhammad Hanif Bin Aduini</v>
      </c>
    </row>
    <row r="17521" spans="1:4">
      <c r="A17521" s="74"/>
      <c r="B17521" s="74" t="str">
        <f ca="1">IFERROR(__xludf.DUMMYFUNCTION("IF(REGEXMATCH(A17521,""wealth planning""),""Script 1"",""-"")"),"-")</f>
        <v>-</v>
      </c>
      <c r="C17521" s="74" t="str">
        <f t="shared" si="136"/>
        <v>You: Hai assalamualaikum Hanif,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521" s="149">
        <f t="shared" si="137"/>
        <v>45533</v>
      </c>
    </row>
    <row r="17522" spans="1:4">
      <c r="B17522" s="74" t="str">
        <f ca="1">IFERROR(__xludf.DUMMYFUNCTION("IF(REGEXMATCH(A17522,""wealth planning""),""Script 1"",""-"")"),"-")</f>
        <v>-</v>
      </c>
      <c r="C17522" s="74">
        <f t="shared" si="136"/>
        <v>0</v>
      </c>
      <c r="D17522" s="149">
        <f t="shared" si="137"/>
        <v>45533</v>
      </c>
    </row>
    <row r="17523" spans="1:4">
      <c r="B17523" s="74" t="str">
        <f ca="1">IFERROR(__xludf.DUMMYFUNCTION("IF(REGEXMATCH(A17523,""wealth planning""),""Script 1"",""-"")"),"-")</f>
        <v>-</v>
      </c>
      <c r="C17523" s="74">
        <f t="shared" si="136"/>
        <v>0</v>
      </c>
      <c r="D17523" s="74" t="str">
        <f t="shared" si="137"/>
        <v>You: Hai assalamualaikum Hanif,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524" spans="1:4">
      <c r="A17524" s="74" t="s">
        <v>10056</v>
      </c>
      <c r="B17524" s="74" t="str">
        <f ca="1">IFERROR(__xludf.DUMMYFUNCTION("IF(REGEXMATCH(A17524,""wealth planning""),""Script 1"",""-"")"),"-")</f>
        <v>-</v>
      </c>
      <c r="C17524" s="74">
        <f t="shared" si="136"/>
        <v>0</v>
      </c>
      <c r="D17524" s="74">
        <f t="shared" si="137"/>
        <v>0</v>
      </c>
    </row>
    <row r="17525" spans="1:4">
      <c r="A17525" s="74" t="s">
        <v>10056</v>
      </c>
      <c r="B17525" s="74" t="str">
        <f ca="1">IFERROR(__xludf.DUMMYFUNCTION("IF(REGEXMATCH(A17525,""wealth planning""),""Script 1"",""-"")"),"-")</f>
        <v>-</v>
      </c>
      <c r="C17525" s="74" t="str">
        <f t="shared" si="136"/>
        <v>Izzat Haziq</v>
      </c>
      <c r="D17525" s="74">
        <f t="shared" si="137"/>
        <v>0</v>
      </c>
    </row>
    <row r="17526" spans="1:4">
      <c r="A17526" s="149">
        <v>45533</v>
      </c>
      <c r="B17526" s="74" t="str">
        <f ca="1">IFERROR(__xludf.DUMMYFUNCTION("IF(REGEXMATCH(A17526,""wealth planning""),""Script 1"",""-"")"),"#VALUE!")</f>
        <v>#VALUE!</v>
      </c>
      <c r="C17526" s="74" t="str">
        <f t="shared" si="136"/>
        <v>Izzat Haziq</v>
      </c>
      <c r="D17526" s="74">
        <f t="shared" si="137"/>
        <v>0</v>
      </c>
    </row>
    <row r="17527" spans="1:4">
      <c r="A17527" s="149">
        <v>45533</v>
      </c>
      <c r="B17527" s="74" t="str">
        <f ca="1">IFERROR(__xludf.DUMMYFUNCTION("IF(REGEXMATCH(A17527,""wealth planning""),""Script 1"",""-"")"),"#VALUE!")</f>
        <v>#VALUE!</v>
      </c>
      <c r="C17527" s="149">
        <f t="shared" si="136"/>
        <v>45533</v>
      </c>
      <c r="D17527" s="74" t="str">
        <f t="shared" si="137"/>
        <v>Izzat Haziq</v>
      </c>
    </row>
    <row r="17528" spans="1:4">
      <c r="A17528" s="74" t="s">
        <v>4310</v>
      </c>
      <c r="B17528" s="74" t="str">
        <f ca="1">IFERROR(__xludf.DUMMYFUNCTION("IF(REGEXMATCH(A17528,""wealth planning""),""Script 1"",""-"")"),"Script 1")</f>
        <v>Script 1</v>
      </c>
      <c r="C17528" s="149">
        <f t="shared" si="136"/>
        <v>45533</v>
      </c>
      <c r="D17528" s="74" t="str">
        <f t="shared" si="137"/>
        <v>Izzat Haziq</v>
      </c>
    </row>
    <row r="17529" spans="1:4">
      <c r="A17529" s="74"/>
      <c r="B17529" s="74" t="str">
        <f ca="1">IFERROR(__xludf.DUMMYFUNCTION("IF(REGEXMATCH(A17529,""wealth planning""),""Script 1"",""-"")"),"-")</f>
        <v>-</v>
      </c>
      <c r="C17529" s="74" t="str">
        <f t="shared" si="136"/>
        <v>You: Hai assalamualaikum Izzat,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529" s="149">
        <f t="shared" si="137"/>
        <v>45533</v>
      </c>
    </row>
    <row r="17530" spans="1:4">
      <c r="B17530" s="74" t="str">
        <f ca="1">IFERROR(__xludf.DUMMYFUNCTION("IF(REGEXMATCH(A17530,""wealth planning""),""Script 1"",""-"")"),"-")</f>
        <v>-</v>
      </c>
      <c r="C17530" s="74">
        <f t="shared" si="136"/>
        <v>0</v>
      </c>
      <c r="D17530" s="149">
        <f t="shared" si="137"/>
        <v>45533</v>
      </c>
    </row>
    <row r="17531" spans="1:4">
      <c r="B17531" s="74" t="str">
        <f ca="1">IFERROR(__xludf.DUMMYFUNCTION("IF(REGEXMATCH(A17531,""wealth planning""),""Script 1"",""-"")"),"-")</f>
        <v>-</v>
      </c>
      <c r="C17531" s="74">
        <f t="shared" si="136"/>
        <v>0</v>
      </c>
      <c r="D17531" s="74" t="str">
        <f t="shared" si="137"/>
        <v>You: Hai assalamualaikum Izzat,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532" spans="1:4">
      <c r="A17532" s="74" t="s">
        <v>10058</v>
      </c>
      <c r="B17532" s="74" t="str">
        <f ca="1">IFERROR(__xludf.DUMMYFUNCTION("IF(REGEXMATCH(A17532,""wealth planning""),""Script 1"",""-"")"),"-")</f>
        <v>-</v>
      </c>
      <c r="C17532" s="74">
        <f t="shared" si="136"/>
        <v>0</v>
      </c>
      <c r="D17532" s="74">
        <f t="shared" si="137"/>
        <v>0</v>
      </c>
    </row>
    <row r="17533" spans="1:4">
      <c r="A17533" s="74" t="s">
        <v>10058</v>
      </c>
      <c r="B17533" s="74" t="str">
        <f ca="1">IFERROR(__xludf.DUMMYFUNCTION("IF(REGEXMATCH(A17533,""wealth planning""),""Script 1"",""-"")"),"-")</f>
        <v>-</v>
      </c>
      <c r="C17533" s="74" t="str">
        <f t="shared" si="136"/>
        <v>Nur Kamarul Syaabah Ng</v>
      </c>
      <c r="D17533" s="74">
        <f t="shared" si="137"/>
        <v>0</v>
      </c>
    </row>
    <row r="17534" spans="1:4">
      <c r="A17534" s="149">
        <v>45533</v>
      </c>
      <c r="B17534" s="74" t="str">
        <f ca="1">IFERROR(__xludf.DUMMYFUNCTION("IF(REGEXMATCH(A17534,""wealth planning""),""Script 1"",""-"")"),"#VALUE!")</f>
        <v>#VALUE!</v>
      </c>
      <c r="C17534" s="74" t="str">
        <f t="shared" si="136"/>
        <v>Nur Kamarul Syaabah Ng</v>
      </c>
      <c r="D17534" s="74">
        <f t="shared" si="137"/>
        <v>0</v>
      </c>
    </row>
    <row r="17535" spans="1:4">
      <c r="A17535" s="149">
        <v>45533</v>
      </c>
      <c r="B17535" s="74" t="str">
        <f ca="1">IFERROR(__xludf.DUMMYFUNCTION("IF(REGEXMATCH(A17535,""wealth planning""),""Script 1"",""-"")"),"#VALUE!")</f>
        <v>#VALUE!</v>
      </c>
      <c r="C17535" s="149">
        <f t="shared" si="136"/>
        <v>45533</v>
      </c>
      <c r="D17535" s="74" t="str">
        <f t="shared" si="137"/>
        <v>Nur Kamarul Syaabah Ng</v>
      </c>
    </row>
    <row r="17536" spans="1:4">
      <c r="A17536" s="74" t="s">
        <v>10059</v>
      </c>
      <c r="B17536" s="74" t="str">
        <f ca="1">IFERROR(__xludf.DUMMYFUNCTION("IF(REGEXMATCH(A17536,""wealth planning""),""Script 1"",""-"")"),"Script 1")</f>
        <v>Script 1</v>
      </c>
      <c r="C17536" s="149">
        <f t="shared" si="136"/>
        <v>45533</v>
      </c>
      <c r="D17536" s="74" t="str">
        <f t="shared" si="137"/>
        <v>Nur Kamarul Syaabah Ng</v>
      </c>
    </row>
    <row r="17537" spans="1:4">
      <c r="A17537" s="74"/>
      <c r="B17537" s="74" t="str">
        <f ca="1">IFERROR(__xludf.DUMMYFUNCTION("IF(REGEXMATCH(A17537,""wealth planning""),""Script 1"",""-"")"),"-")</f>
        <v>-</v>
      </c>
      <c r="C17537" s="74" t="str">
        <f t="shared" si="136"/>
        <v>You: Hai assalamualaikum puan Kamarul Syaabah,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537" s="149">
        <f t="shared" si="137"/>
        <v>45533</v>
      </c>
    </row>
    <row r="17538" spans="1:4">
      <c r="B17538" s="74" t="str">
        <f ca="1">IFERROR(__xludf.DUMMYFUNCTION("IF(REGEXMATCH(A17538,""wealth planning""),""Script 1"",""-"")"),"-")</f>
        <v>-</v>
      </c>
      <c r="C17538" s="74">
        <f t="shared" si="136"/>
        <v>0</v>
      </c>
      <c r="D17538" s="149">
        <f t="shared" si="137"/>
        <v>45533</v>
      </c>
    </row>
    <row r="17539" spans="1:4">
      <c r="B17539" s="74" t="str">
        <f ca="1">IFERROR(__xludf.DUMMYFUNCTION("IF(REGEXMATCH(A17539,""wealth planning""),""Script 1"",""-"")"),"-")</f>
        <v>-</v>
      </c>
      <c r="C17539" s="74">
        <f t="shared" si="136"/>
        <v>0</v>
      </c>
      <c r="D17539" s="74" t="str">
        <f t="shared" si="137"/>
        <v>You: Hai assalamualaikum puan Kamarul Syaabah,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540" spans="1:4">
      <c r="A17540" s="74" t="s">
        <v>10061</v>
      </c>
      <c r="B17540" s="74" t="str">
        <f ca="1">IFERROR(__xludf.DUMMYFUNCTION("IF(REGEXMATCH(A17540,""wealth planning""),""Script 1"",""-"")"),"-")</f>
        <v>-</v>
      </c>
      <c r="C17540" s="74">
        <f t="shared" si="136"/>
        <v>0</v>
      </c>
      <c r="D17540" s="74">
        <f t="shared" si="137"/>
        <v>0</v>
      </c>
    </row>
    <row r="17541" spans="1:4">
      <c r="A17541" s="74" t="s">
        <v>10062</v>
      </c>
      <c r="B17541" s="74" t="str">
        <f ca="1">IFERROR(__xludf.DUMMYFUNCTION("IF(REGEXMATCH(A17541,""wealth planning""),""Script 1"",""-"")"),"-")</f>
        <v>-</v>
      </c>
      <c r="C17541" s="74" t="str">
        <f t="shared" si="136"/>
        <v>Muhammad Fikri OthmanStatus is reachable</v>
      </c>
      <c r="D17541" s="74">
        <f t="shared" si="137"/>
        <v>0</v>
      </c>
    </row>
    <row r="17542" spans="1:4">
      <c r="A17542" s="149">
        <v>45533</v>
      </c>
      <c r="B17542" s="74" t="str">
        <f ca="1">IFERROR(__xludf.DUMMYFUNCTION("IF(REGEXMATCH(A17542,""wealth planning""),""Script 1"",""-"")"),"#VALUE!")</f>
        <v>#VALUE!</v>
      </c>
      <c r="C17542" s="74" t="str">
        <f t="shared" si="136"/>
        <v>Muhammad Fikri Othman</v>
      </c>
      <c r="D17542" s="74">
        <f t="shared" si="137"/>
        <v>0</v>
      </c>
    </row>
    <row r="17543" spans="1:4">
      <c r="A17543" s="149">
        <v>45533</v>
      </c>
      <c r="B17543" s="74" t="str">
        <f ca="1">IFERROR(__xludf.DUMMYFUNCTION("IF(REGEXMATCH(A17543,""wealth planning""),""Script 1"",""-"")"),"#VALUE!")</f>
        <v>#VALUE!</v>
      </c>
      <c r="C17543" s="149">
        <f t="shared" si="136"/>
        <v>45533</v>
      </c>
      <c r="D17543" s="74" t="str">
        <f t="shared" si="137"/>
        <v>Muhammad Fikri OthmanStatus is reachable</v>
      </c>
    </row>
    <row r="17544" spans="1:4">
      <c r="A17544" s="74" t="s">
        <v>10063</v>
      </c>
      <c r="B17544" s="74" t="str">
        <f ca="1">IFERROR(__xludf.DUMMYFUNCTION("IF(REGEXMATCH(A17544,""wealth planning""),""Script 1"",""-"")"),"Script 1")</f>
        <v>Script 1</v>
      </c>
      <c r="C17544" s="149">
        <f t="shared" si="136"/>
        <v>45533</v>
      </c>
      <c r="D17544" s="74" t="str">
        <f t="shared" si="137"/>
        <v>Muhammad Fikri Othman</v>
      </c>
    </row>
    <row r="17545" spans="1:4">
      <c r="A17545" s="74"/>
      <c r="B17545" s="74" t="str">
        <f ca="1">IFERROR(__xludf.DUMMYFUNCTION("IF(REGEXMATCH(A17545,""wealth planning""),""Script 1"",""-"")"),"-")</f>
        <v>-</v>
      </c>
      <c r="C17545" s="74" t="str">
        <f t="shared" si="136"/>
        <v>You: Hai assalamualaikum tuan Fikri,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545" s="149">
        <f t="shared" si="137"/>
        <v>45533</v>
      </c>
    </row>
    <row r="17546" spans="1:4">
      <c r="B17546" s="74" t="str">
        <f ca="1">IFERROR(__xludf.DUMMYFUNCTION("IF(REGEXMATCH(A17546,""wealth planning""),""Script 1"",""-"")"),"-")</f>
        <v>-</v>
      </c>
      <c r="C17546" s="74">
        <f t="shared" si="136"/>
        <v>0</v>
      </c>
      <c r="D17546" s="149">
        <f t="shared" si="137"/>
        <v>45533</v>
      </c>
    </row>
    <row r="17547" spans="1:4">
      <c r="B17547" s="74" t="str">
        <f ca="1">IFERROR(__xludf.DUMMYFUNCTION("IF(REGEXMATCH(A17547,""wealth planning""),""Script 1"",""-"")"),"-")</f>
        <v>-</v>
      </c>
      <c r="C17547" s="74">
        <f t="shared" si="136"/>
        <v>0</v>
      </c>
      <c r="D17547" s="74" t="str">
        <f t="shared" si="137"/>
        <v>You: Hai assalamualaikum tuan Fikri,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548" spans="1:4">
      <c r="A17548" s="74" t="s">
        <v>10065</v>
      </c>
      <c r="B17548" s="74" t="str">
        <f ca="1">IFERROR(__xludf.DUMMYFUNCTION("IF(REGEXMATCH(A17548,""wealth planning""),""Script 1"",""-"")"),"-")</f>
        <v>-</v>
      </c>
      <c r="C17548" s="74">
        <f t="shared" si="136"/>
        <v>0</v>
      </c>
      <c r="D17548" s="74">
        <f t="shared" si="137"/>
        <v>0</v>
      </c>
    </row>
    <row r="17549" spans="1:4">
      <c r="A17549" s="74" t="s">
        <v>10066</v>
      </c>
      <c r="B17549" s="74" t="str">
        <f ca="1">IFERROR(__xludf.DUMMYFUNCTION("IF(REGEXMATCH(A17549,""wealth planning""),""Script 1"",""-"")"),"-")</f>
        <v>-</v>
      </c>
      <c r="C17549" s="74" t="str">
        <f t="shared" si="136"/>
        <v>AIDA KHUSLIStatus is reachable</v>
      </c>
      <c r="D17549" s="74">
        <f t="shared" si="137"/>
        <v>0</v>
      </c>
    </row>
    <row r="17550" spans="1:4">
      <c r="A17550" s="149">
        <v>45533</v>
      </c>
      <c r="B17550" s="74" t="str">
        <f ca="1">IFERROR(__xludf.DUMMYFUNCTION("IF(REGEXMATCH(A17550,""wealth planning""),""Script 1"",""-"")"),"#VALUE!")</f>
        <v>#VALUE!</v>
      </c>
      <c r="C17550" s="74" t="str">
        <f t="shared" si="136"/>
        <v>AIDA KHUSLI</v>
      </c>
      <c r="D17550" s="74">
        <f t="shared" si="137"/>
        <v>0</v>
      </c>
    </row>
    <row r="17551" spans="1:4">
      <c r="A17551" s="149">
        <v>45533</v>
      </c>
      <c r="B17551" s="74" t="str">
        <f ca="1">IFERROR(__xludf.DUMMYFUNCTION("IF(REGEXMATCH(A17551,""wealth planning""),""Script 1"",""-"")"),"#VALUE!")</f>
        <v>#VALUE!</v>
      </c>
      <c r="C17551" s="149">
        <f t="shared" si="136"/>
        <v>45533</v>
      </c>
      <c r="D17551" s="74" t="str">
        <f t="shared" si="137"/>
        <v>AIDA KHUSLIStatus is reachable</v>
      </c>
    </row>
    <row r="17552" spans="1:4">
      <c r="A17552" s="74" t="s">
        <v>3302</v>
      </c>
      <c r="B17552" s="74" t="str">
        <f ca="1">IFERROR(__xludf.DUMMYFUNCTION("IF(REGEXMATCH(A17552,""wealth planning""),""Script 1"",""-"")"),"Script 1")</f>
        <v>Script 1</v>
      </c>
      <c r="C17552" s="149">
        <f t="shared" si="136"/>
        <v>45533</v>
      </c>
      <c r="D17552" s="74" t="str">
        <f t="shared" si="137"/>
        <v>AIDA KHUSLI</v>
      </c>
    </row>
    <row r="17553" spans="1:4">
      <c r="A17553" s="74"/>
      <c r="B17553" s="74" t="str">
        <f ca="1">IFERROR(__xludf.DUMMYFUNCTION("IF(REGEXMATCH(A17553,""wealth planning""),""Script 1"",""-"")"),"-")</f>
        <v>-</v>
      </c>
      <c r="C17553" s="74" t="str">
        <f t="shared" si="136"/>
        <v>You: Hai assalamualaikum Aida,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553" s="149">
        <f t="shared" si="137"/>
        <v>45533</v>
      </c>
    </row>
    <row r="17554" spans="1:4">
      <c r="B17554" s="74" t="str">
        <f ca="1">IFERROR(__xludf.DUMMYFUNCTION("IF(REGEXMATCH(A17554,""wealth planning""),""Script 1"",""-"")"),"-")</f>
        <v>-</v>
      </c>
      <c r="C17554" s="74">
        <f t="shared" si="136"/>
        <v>0</v>
      </c>
      <c r="D17554" s="149">
        <f t="shared" si="137"/>
        <v>45533</v>
      </c>
    </row>
    <row r="17555" spans="1:4">
      <c r="B17555" s="74" t="str">
        <f ca="1">IFERROR(__xludf.DUMMYFUNCTION("IF(REGEXMATCH(A17555,""wealth planning""),""Script 1"",""-"")"),"-")</f>
        <v>-</v>
      </c>
      <c r="C17555" s="74">
        <f t="shared" si="136"/>
        <v>0</v>
      </c>
      <c r="D17555" s="74" t="str">
        <f t="shared" si="137"/>
        <v>You: Hai assalamualaikum Aida,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556" spans="1:4">
      <c r="A17556" s="74" t="s">
        <v>1061</v>
      </c>
      <c r="B17556" s="74" t="str">
        <f ca="1">IFERROR(__xludf.DUMMYFUNCTION("IF(REGEXMATCH(A17556,""wealth planning""),""Script 1"",""-"")"),"-")</f>
        <v>-</v>
      </c>
      <c r="C17556" s="74">
        <f t="shared" si="136"/>
        <v>0</v>
      </c>
      <c r="D17556" s="74">
        <f t="shared" si="137"/>
        <v>0</v>
      </c>
    </row>
    <row r="17557" spans="1:4">
      <c r="A17557" s="74" t="s">
        <v>1061</v>
      </c>
      <c r="B17557" s="74" t="str">
        <f ca="1">IFERROR(__xludf.DUMMYFUNCTION("IF(REGEXMATCH(A17557,""wealth planning""),""Script 1"",""-"")"),"-")</f>
        <v>-</v>
      </c>
      <c r="C17557" s="74" t="str">
        <f t="shared" si="136"/>
        <v>Siti Hajar</v>
      </c>
      <c r="D17557" s="74">
        <f t="shared" si="137"/>
        <v>0</v>
      </c>
    </row>
    <row r="17558" spans="1:4">
      <c r="A17558" s="149">
        <v>45533</v>
      </c>
      <c r="B17558" s="74" t="str">
        <f ca="1">IFERROR(__xludf.DUMMYFUNCTION("IF(REGEXMATCH(A17558,""wealth planning""),""Script 1"",""-"")"),"#VALUE!")</f>
        <v>#VALUE!</v>
      </c>
      <c r="C17558" s="74" t="str">
        <f t="shared" si="136"/>
        <v>Siti Hajar</v>
      </c>
      <c r="D17558" s="74">
        <f t="shared" si="137"/>
        <v>0</v>
      </c>
    </row>
    <row r="17559" spans="1:4">
      <c r="A17559" s="149">
        <v>45533</v>
      </c>
      <c r="B17559" s="74" t="str">
        <f ca="1">IFERROR(__xludf.DUMMYFUNCTION("IF(REGEXMATCH(A17559,""wealth planning""),""Script 1"",""-"")"),"#VALUE!")</f>
        <v>#VALUE!</v>
      </c>
      <c r="C17559" s="149">
        <f t="shared" si="136"/>
        <v>45533</v>
      </c>
      <c r="D17559" s="74" t="str">
        <f t="shared" si="137"/>
        <v>Siti Hajar</v>
      </c>
    </row>
    <row r="17560" spans="1:4">
      <c r="A17560" s="74" t="s">
        <v>2895</v>
      </c>
      <c r="B17560" s="74" t="str">
        <f ca="1">IFERROR(__xludf.DUMMYFUNCTION("IF(REGEXMATCH(A17560,""wealth planning""),""Script 1"",""-"")"),"Script 1")</f>
        <v>Script 1</v>
      </c>
      <c r="C17560" s="149">
        <f t="shared" si="136"/>
        <v>45533</v>
      </c>
      <c r="D17560" s="74" t="str">
        <f t="shared" si="137"/>
        <v>Siti Hajar</v>
      </c>
    </row>
    <row r="17561" spans="1:4">
      <c r="A17561" s="74"/>
      <c r="B17561" s="74" t="str">
        <f ca="1">IFERROR(__xludf.DUMMYFUNCTION("IF(REGEXMATCH(A17561,""wealth planning""),""Script 1"",""-"")"),"-")</f>
        <v>-</v>
      </c>
      <c r="C17561" s="74" t="str">
        <f t="shared" si="136"/>
        <v>You: Hai assalamualaikum Siti Hajar,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561" s="149">
        <f t="shared" si="137"/>
        <v>45533</v>
      </c>
    </row>
    <row r="17562" spans="1:4">
      <c r="B17562" s="74" t="str">
        <f ca="1">IFERROR(__xludf.DUMMYFUNCTION("IF(REGEXMATCH(A17562,""wealth planning""),""Script 1"",""-"")"),"-")</f>
        <v>-</v>
      </c>
      <c r="C17562" s="74">
        <f t="shared" si="136"/>
        <v>0</v>
      </c>
      <c r="D17562" s="149">
        <f t="shared" si="137"/>
        <v>45533</v>
      </c>
    </row>
    <row r="17563" spans="1:4">
      <c r="B17563" s="74" t="str">
        <f ca="1">IFERROR(__xludf.DUMMYFUNCTION("IF(REGEXMATCH(A17563,""wealth planning""),""Script 1"",""-"")"),"-")</f>
        <v>-</v>
      </c>
      <c r="C17563" s="74">
        <f t="shared" si="136"/>
        <v>0</v>
      </c>
      <c r="D17563" s="74" t="str">
        <f t="shared" si="137"/>
        <v>You: Hai assalamualaikum Siti Hajar,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564" spans="1:4">
      <c r="A17564" s="74" t="s">
        <v>10069</v>
      </c>
      <c r="B17564" s="74" t="str">
        <f ca="1">IFERROR(__xludf.DUMMYFUNCTION("IF(REGEXMATCH(A17564,""wealth planning""),""Script 1"",""-"")"),"-")</f>
        <v>-</v>
      </c>
      <c r="C17564" s="74">
        <f t="shared" si="136"/>
        <v>0</v>
      </c>
      <c r="D17564" s="74">
        <f t="shared" si="137"/>
        <v>0</v>
      </c>
    </row>
    <row r="17565" spans="1:4">
      <c r="A17565" s="74" t="s">
        <v>10070</v>
      </c>
      <c r="B17565" s="74" t="str">
        <f ca="1">IFERROR(__xludf.DUMMYFUNCTION("IF(REGEXMATCH(A17565,""wealth planning""),""Script 1"",""-"")"),"-")</f>
        <v>-</v>
      </c>
      <c r="C17565" s="74" t="str">
        <f t="shared" si="136"/>
        <v>Haziq AimanStatus is reachable</v>
      </c>
      <c r="D17565" s="74">
        <f t="shared" si="137"/>
        <v>0</v>
      </c>
    </row>
    <row r="17566" spans="1:4">
      <c r="A17566" s="149">
        <v>45533</v>
      </c>
      <c r="B17566" s="74" t="str">
        <f ca="1">IFERROR(__xludf.DUMMYFUNCTION("IF(REGEXMATCH(A17566,""wealth planning""),""Script 1"",""-"")"),"#VALUE!")</f>
        <v>#VALUE!</v>
      </c>
      <c r="C17566" s="74" t="str">
        <f t="shared" si="136"/>
        <v>Haziq Aiman</v>
      </c>
      <c r="D17566" s="74">
        <f t="shared" si="137"/>
        <v>0</v>
      </c>
    </row>
    <row r="17567" spans="1:4">
      <c r="A17567" s="149">
        <v>45533</v>
      </c>
      <c r="B17567" s="74" t="str">
        <f ca="1">IFERROR(__xludf.DUMMYFUNCTION("IF(REGEXMATCH(A17567,""wealth planning""),""Script 1"",""-"")"),"#VALUE!")</f>
        <v>#VALUE!</v>
      </c>
      <c r="C17567" s="149">
        <f t="shared" si="136"/>
        <v>45533</v>
      </c>
      <c r="D17567" s="74" t="str">
        <f t="shared" si="137"/>
        <v>Haziq AimanStatus is reachable</v>
      </c>
    </row>
    <row r="17568" spans="1:4">
      <c r="A17568" s="74" t="s">
        <v>3294</v>
      </c>
      <c r="B17568" s="74" t="str">
        <f ca="1">IFERROR(__xludf.DUMMYFUNCTION("IF(REGEXMATCH(A17568,""wealth planning""),""Script 1"",""-"")"),"Script 1")</f>
        <v>Script 1</v>
      </c>
      <c r="C17568" s="149">
        <f t="shared" si="136"/>
        <v>45533</v>
      </c>
      <c r="D17568" s="74" t="str">
        <f t="shared" si="137"/>
        <v>Haziq Aiman</v>
      </c>
    </row>
    <row r="17569" spans="1:4">
      <c r="A17569" s="74"/>
      <c r="B17569" s="74" t="str">
        <f ca="1">IFERROR(__xludf.DUMMYFUNCTION("IF(REGEXMATCH(A17569,""wealth planning""),""Script 1"",""-"")"),"-")</f>
        <v>-</v>
      </c>
      <c r="C17569" s="74" t="str">
        <f t="shared" si="136"/>
        <v>You: Hai assalamualaikum Haziq,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569" s="149">
        <f t="shared" si="137"/>
        <v>45533</v>
      </c>
    </row>
    <row r="17570" spans="1:4">
      <c r="B17570" s="74" t="str">
        <f ca="1">IFERROR(__xludf.DUMMYFUNCTION("IF(REGEXMATCH(A17570,""wealth planning""),""Script 1"",""-"")"),"-")</f>
        <v>-</v>
      </c>
      <c r="C17570" s="74">
        <f t="shared" si="136"/>
        <v>0</v>
      </c>
      <c r="D17570" s="149">
        <f t="shared" si="137"/>
        <v>45533</v>
      </c>
    </row>
    <row r="17571" spans="1:4">
      <c r="B17571" s="74" t="str">
        <f ca="1">IFERROR(__xludf.DUMMYFUNCTION("IF(REGEXMATCH(A17571,""wealth planning""),""Script 1"",""-"")"),"-")</f>
        <v>-</v>
      </c>
      <c r="C17571" s="74">
        <f t="shared" si="136"/>
        <v>0</v>
      </c>
      <c r="D17571" s="74" t="str">
        <f t="shared" si="137"/>
        <v>You: Hai assalamualaikum Haziq,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572" spans="1:4">
      <c r="B17572" s="74" t="str">
        <f ca="1">IFERROR(__xludf.DUMMYFUNCTION("IF(REGEXMATCH(A17572,""wealth planning""),""Script 1"",""-"")"),"-")</f>
        <v>-</v>
      </c>
      <c r="C17572" s="74">
        <f t="shared" si="136"/>
        <v>0</v>
      </c>
      <c r="D17572" s="74">
        <f t="shared" si="137"/>
        <v>0</v>
      </c>
    </row>
    <row r="17573" spans="1:4">
      <c r="A17573" s="74" t="s">
        <v>10073</v>
      </c>
      <c r="B17573" s="74" t="str">
        <f ca="1">IFERROR(__xludf.DUMMYFUNCTION("IF(REGEXMATCH(A17573,""wealth planning""),""Script 1"",""-"")"),"-")</f>
        <v>-</v>
      </c>
      <c r="C17573" s="74">
        <f t="shared" si="136"/>
        <v>0</v>
      </c>
      <c r="D17573" s="74">
        <f t="shared" si="137"/>
        <v>0</v>
      </c>
    </row>
    <row r="17574" spans="1:4">
      <c r="A17574" s="149">
        <v>45533</v>
      </c>
      <c r="B17574" s="74" t="str">
        <f ca="1">IFERROR(__xludf.DUMMYFUNCTION("IF(REGEXMATCH(A17574,""wealth planning""),""Script 1"",""-"")"),"#VALUE!")</f>
        <v>#VALUE!</v>
      </c>
      <c r="C17574" s="74" t="str">
        <f t="shared" si="136"/>
        <v>Muhammad Jeffri Bin Sufyan</v>
      </c>
      <c r="D17574" s="74">
        <f t="shared" si="137"/>
        <v>0</v>
      </c>
    </row>
    <row r="17575" spans="1:4">
      <c r="A17575" s="149">
        <v>45533</v>
      </c>
      <c r="B17575" s="74" t="str">
        <f ca="1">IFERROR(__xludf.DUMMYFUNCTION("IF(REGEXMATCH(A17575,""wealth planning""),""Script 1"",""-"")"),"#VALUE!")</f>
        <v>#VALUE!</v>
      </c>
      <c r="C17575" s="149">
        <f t="shared" si="136"/>
        <v>45533</v>
      </c>
      <c r="D17575" s="74">
        <f t="shared" si="137"/>
        <v>0</v>
      </c>
    </row>
    <row r="17576" spans="1:4">
      <c r="A17576" s="74" t="s">
        <v>10074</v>
      </c>
      <c r="B17576" s="74" t="str">
        <f ca="1">IFERROR(__xludf.DUMMYFUNCTION("IF(REGEXMATCH(A17576,""wealth planning""),""Script 1"",""-"")"),"Script 1")</f>
        <v>Script 1</v>
      </c>
      <c r="C17576" s="149">
        <f t="shared" si="136"/>
        <v>45533</v>
      </c>
      <c r="D17576" s="74" t="str">
        <f t="shared" si="137"/>
        <v>Muhammad Jeffri Bin Sufyan</v>
      </c>
    </row>
    <row r="17577" spans="1:4">
      <c r="A17577" s="74"/>
      <c r="B17577" s="74" t="str">
        <f ca="1">IFERROR(__xludf.DUMMYFUNCTION("IF(REGEXMATCH(A17577,""wealth planning""),""Script 1"",""-"")"),"-")</f>
        <v>-</v>
      </c>
      <c r="C17577" s="74" t="str">
        <f t="shared" si="136"/>
        <v>You: Hai assalamualaikum Jeffri,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577" s="149">
        <f t="shared" si="137"/>
        <v>45533</v>
      </c>
    </row>
    <row r="17578" spans="1:4">
      <c r="B17578" s="74" t="str">
        <f ca="1">IFERROR(__xludf.DUMMYFUNCTION("IF(REGEXMATCH(A17578,""wealth planning""),""Script 1"",""-"")"),"-")</f>
        <v>-</v>
      </c>
      <c r="C17578" s="74">
        <f t="shared" si="136"/>
        <v>0</v>
      </c>
      <c r="D17578" s="149">
        <f t="shared" si="137"/>
        <v>45533</v>
      </c>
    </row>
    <row r="17579" spans="1:4">
      <c r="B17579" s="74" t="str">
        <f ca="1">IFERROR(__xludf.DUMMYFUNCTION("IF(REGEXMATCH(A17579,""wealth planning""),""Script 1"",""-"")"),"-")</f>
        <v>-</v>
      </c>
      <c r="C17579" s="74">
        <f t="shared" si="136"/>
        <v>0</v>
      </c>
      <c r="D17579" s="74" t="str">
        <f t="shared" si="137"/>
        <v>You: Hai assalamualaikum Jeffri,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580" spans="1:4">
      <c r="B17580" s="74" t="str">
        <f ca="1">IFERROR(__xludf.DUMMYFUNCTION("IF(REGEXMATCH(A17580,""wealth planning""),""Script 1"",""-"")"),"-")</f>
        <v>-</v>
      </c>
      <c r="C17580" s="74">
        <f t="shared" si="136"/>
        <v>0</v>
      </c>
      <c r="D17580" s="74">
        <f t="shared" si="137"/>
        <v>0</v>
      </c>
    </row>
    <row r="17581" spans="1:4">
      <c r="A17581" s="74" t="s">
        <v>10077</v>
      </c>
      <c r="B17581" s="74" t="str">
        <f ca="1">IFERROR(__xludf.DUMMYFUNCTION("IF(REGEXMATCH(A17581,""wealth planning""),""Script 1"",""-"")"),"-")</f>
        <v>-</v>
      </c>
      <c r="C17581" s="74">
        <f t="shared" si="136"/>
        <v>0</v>
      </c>
      <c r="D17581" s="74">
        <f t="shared" si="137"/>
        <v>0</v>
      </c>
    </row>
    <row r="17582" spans="1:4">
      <c r="A17582" s="149">
        <v>45533</v>
      </c>
      <c r="B17582" s="74" t="str">
        <f ca="1">IFERROR(__xludf.DUMMYFUNCTION("IF(REGEXMATCH(A17582,""wealth planning""),""Script 1"",""-"")"),"#VALUE!")</f>
        <v>#VALUE!</v>
      </c>
      <c r="C17582" s="74" t="str">
        <f t="shared" si="136"/>
        <v>Alis Amirah</v>
      </c>
      <c r="D17582" s="74">
        <f t="shared" si="137"/>
        <v>0</v>
      </c>
    </row>
    <row r="17583" spans="1:4">
      <c r="A17583" s="149">
        <v>45533</v>
      </c>
      <c r="B17583" s="74" t="str">
        <f ca="1">IFERROR(__xludf.DUMMYFUNCTION("IF(REGEXMATCH(A17583,""wealth planning""),""Script 1"",""-"")"),"#VALUE!")</f>
        <v>#VALUE!</v>
      </c>
      <c r="C17583" s="149">
        <f t="shared" si="136"/>
        <v>45533</v>
      </c>
      <c r="D17583" s="74">
        <f t="shared" si="137"/>
        <v>0</v>
      </c>
    </row>
    <row r="17584" spans="1:4">
      <c r="A17584" s="74" t="s">
        <v>10078</v>
      </c>
      <c r="B17584" s="74" t="str">
        <f ca="1">IFERROR(__xludf.DUMMYFUNCTION("IF(REGEXMATCH(A17584,""wealth planning""),""Script 1"",""-"")"),"Script 1")</f>
        <v>Script 1</v>
      </c>
      <c r="C17584" s="149">
        <f t="shared" si="136"/>
        <v>45533</v>
      </c>
      <c r="D17584" s="74" t="str">
        <f t="shared" si="137"/>
        <v>Alis Amirah</v>
      </c>
    </row>
    <row r="17585" spans="1:4">
      <c r="A17585" s="74"/>
      <c r="B17585" s="74" t="str">
        <f ca="1">IFERROR(__xludf.DUMMYFUNCTION("IF(REGEXMATCH(A17585,""wealth planning""),""Script 1"",""-"")"),"-")</f>
        <v>-</v>
      </c>
      <c r="C17585" s="74" t="str">
        <f t="shared" si="136"/>
        <v>You: Hai assalamualaikum Alis,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585" s="149">
        <f t="shared" si="137"/>
        <v>45533</v>
      </c>
    </row>
    <row r="17586" spans="1:4">
      <c r="B17586" s="74" t="str">
        <f ca="1">IFERROR(__xludf.DUMMYFUNCTION("IF(REGEXMATCH(A17586,""wealth planning""),""Script 1"",""-"")"),"-")</f>
        <v>-</v>
      </c>
      <c r="C17586" s="74">
        <f t="shared" si="136"/>
        <v>0</v>
      </c>
      <c r="D17586" s="149">
        <f t="shared" si="137"/>
        <v>45533</v>
      </c>
    </row>
    <row r="17587" spans="1:4">
      <c r="B17587" s="74" t="str">
        <f ca="1">IFERROR(__xludf.DUMMYFUNCTION("IF(REGEXMATCH(A17587,""wealth planning""),""Script 1"",""-"")"),"-")</f>
        <v>-</v>
      </c>
      <c r="C17587" s="74">
        <f t="shared" si="136"/>
        <v>0</v>
      </c>
      <c r="D17587" s="74" t="str">
        <f t="shared" si="137"/>
        <v>You: Hai assalamualaikum Alis,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588" spans="1:4">
      <c r="A17588" s="74" t="s">
        <v>10080</v>
      </c>
      <c r="B17588" s="74" t="str">
        <f ca="1">IFERROR(__xludf.DUMMYFUNCTION("IF(REGEXMATCH(A17588,""wealth planning""),""Script 1"",""-"")"),"-")</f>
        <v>-</v>
      </c>
      <c r="C17588" s="74">
        <f t="shared" si="136"/>
        <v>0</v>
      </c>
      <c r="D17588" s="74">
        <f t="shared" si="137"/>
        <v>0</v>
      </c>
    </row>
    <row r="17589" spans="1:4">
      <c r="A17589" s="74" t="s">
        <v>10081</v>
      </c>
      <c r="B17589" s="74" t="str">
        <f ca="1">IFERROR(__xludf.DUMMYFUNCTION("IF(REGEXMATCH(A17589,""wealth planning""),""Script 1"",""-"")"),"-")</f>
        <v>-</v>
      </c>
      <c r="C17589" s="74" t="str">
        <f t="shared" si="136"/>
        <v>Siti Shafura A KarimStatus is reachable</v>
      </c>
      <c r="D17589" s="74">
        <f t="shared" si="137"/>
        <v>0</v>
      </c>
    </row>
    <row r="17590" spans="1:4">
      <c r="A17590" s="149">
        <v>45533</v>
      </c>
      <c r="B17590" s="74" t="str">
        <f ca="1">IFERROR(__xludf.DUMMYFUNCTION("IF(REGEXMATCH(A17590,""wealth planning""),""Script 1"",""-"")"),"#VALUE!")</f>
        <v>#VALUE!</v>
      </c>
      <c r="C17590" s="74" t="str">
        <f t="shared" si="136"/>
        <v>Siti Shafura A Karim</v>
      </c>
      <c r="D17590" s="74">
        <f t="shared" si="137"/>
        <v>0</v>
      </c>
    </row>
    <row r="17591" spans="1:4">
      <c r="A17591" s="149">
        <v>45533</v>
      </c>
      <c r="B17591" s="74" t="str">
        <f ca="1">IFERROR(__xludf.DUMMYFUNCTION("IF(REGEXMATCH(A17591,""wealth planning""),""Script 1"",""-"")"),"#VALUE!")</f>
        <v>#VALUE!</v>
      </c>
      <c r="C17591" s="149">
        <f t="shared" si="136"/>
        <v>45533</v>
      </c>
      <c r="D17591" s="74" t="str">
        <f t="shared" si="137"/>
        <v>Siti Shafura A KarimStatus is reachable</v>
      </c>
    </row>
    <row r="17592" spans="1:4">
      <c r="A17592" s="74" t="s">
        <v>10082</v>
      </c>
      <c r="B17592" s="74" t="str">
        <f ca="1">IFERROR(__xludf.DUMMYFUNCTION("IF(REGEXMATCH(A17592,""wealth planning""),""Script 1"",""-"")"),"Script 1")</f>
        <v>Script 1</v>
      </c>
      <c r="C17592" s="149">
        <f t="shared" si="136"/>
        <v>45533</v>
      </c>
      <c r="D17592" s="74" t="str">
        <f t="shared" si="137"/>
        <v>Siti Shafura A Karim</v>
      </c>
    </row>
    <row r="17593" spans="1:4">
      <c r="A17593" s="74"/>
      <c r="B17593" s="74" t="str">
        <f ca="1">IFERROR(__xludf.DUMMYFUNCTION("IF(REGEXMATCH(A17593,""wealth planning""),""Script 1"",""-"")"),"-")</f>
        <v>-</v>
      </c>
      <c r="C17593" s="74" t="str">
        <f t="shared" si="136"/>
        <v>You: Hai assalamualaikum Shafura,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593" s="149">
        <f t="shared" si="137"/>
        <v>45533</v>
      </c>
    </row>
    <row r="17594" spans="1:4">
      <c r="B17594" s="74" t="str">
        <f ca="1">IFERROR(__xludf.DUMMYFUNCTION("IF(REGEXMATCH(A17594,""wealth planning""),""Script 1"",""-"")"),"-")</f>
        <v>-</v>
      </c>
      <c r="C17594" s="74">
        <f t="shared" si="136"/>
        <v>0</v>
      </c>
      <c r="D17594" s="149">
        <f t="shared" si="137"/>
        <v>45533</v>
      </c>
    </row>
    <row r="17595" spans="1:4">
      <c r="B17595" s="74" t="str">
        <f ca="1">IFERROR(__xludf.DUMMYFUNCTION("IF(REGEXMATCH(A17595,""wealth planning""),""Script 1"",""-"")"),"-")</f>
        <v>-</v>
      </c>
      <c r="C17595" s="74">
        <f t="shared" si="136"/>
        <v>0</v>
      </c>
      <c r="D17595" s="74" t="str">
        <f t="shared" si="137"/>
        <v>You: Hai assalamualaikum Shafura,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596" spans="1:4">
      <c r="A17596" s="74" t="s">
        <v>10084</v>
      </c>
      <c r="B17596" s="74" t="str">
        <f ca="1">IFERROR(__xludf.DUMMYFUNCTION("IF(REGEXMATCH(A17596,""wealth planning""),""Script 1"",""-"")"),"-")</f>
        <v>-</v>
      </c>
      <c r="C17596" s="74">
        <f t="shared" si="136"/>
        <v>0</v>
      </c>
      <c r="D17596" s="74">
        <f t="shared" si="137"/>
        <v>0</v>
      </c>
    </row>
    <row r="17597" spans="1:4">
      <c r="A17597" s="74" t="s">
        <v>10084</v>
      </c>
      <c r="B17597" s="74" t="str">
        <f ca="1">IFERROR(__xludf.DUMMYFUNCTION("IF(REGEXMATCH(A17597,""wealth planning""),""Script 1"",""-"")"),"-")</f>
        <v>-</v>
      </c>
      <c r="C17597" s="74" t="str">
        <f t="shared" si="136"/>
        <v>Nur Aina Ilyka Aziman</v>
      </c>
      <c r="D17597" s="74">
        <f t="shared" si="137"/>
        <v>0</v>
      </c>
    </row>
    <row r="17598" spans="1:4">
      <c r="A17598" s="149">
        <v>45533</v>
      </c>
      <c r="B17598" s="74" t="str">
        <f ca="1">IFERROR(__xludf.DUMMYFUNCTION("IF(REGEXMATCH(A17598,""wealth planning""),""Script 1"",""-"")"),"#VALUE!")</f>
        <v>#VALUE!</v>
      </c>
      <c r="C17598" s="74" t="str">
        <f t="shared" si="136"/>
        <v>Nur Aina Ilyka Aziman</v>
      </c>
      <c r="D17598" s="74">
        <f t="shared" si="137"/>
        <v>0</v>
      </c>
    </row>
    <row r="17599" spans="1:4">
      <c r="A17599" s="149">
        <v>45533</v>
      </c>
      <c r="B17599" s="74" t="str">
        <f ca="1">IFERROR(__xludf.DUMMYFUNCTION("IF(REGEXMATCH(A17599,""wealth planning""),""Script 1"",""-"")"),"#VALUE!")</f>
        <v>#VALUE!</v>
      </c>
      <c r="C17599" s="149">
        <f t="shared" ref="C17599:C17853" si="138">A17598</f>
        <v>45533</v>
      </c>
      <c r="D17599" s="74" t="str">
        <f t="shared" ref="D17599:D17853" si="139">A17596</f>
        <v>Nur Aina Ilyka Aziman</v>
      </c>
    </row>
    <row r="17600" spans="1:4">
      <c r="A17600" s="74" t="s">
        <v>2719</v>
      </c>
      <c r="B17600" s="74" t="str">
        <f ca="1">IFERROR(__xludf.DUMMYFUNCTION("IF(REGEXMATCH(A17600,""wealth planning""),""Script 1"",""-"")"),"Script 1")</f>
        <v>Script 1</v>
      </c>
      <c r="C17600" s="149">
        <f t="shared" si="138"/>
        <v>45533</v>
      </c>
      <c r="D17600" s="74" t="str">
        <f t="shared" si="139"/>
        <v>Nur Aina Ilyka Aziman</v>
      </c>
    </row>
    <row r="17601" spans="1:4">
      <c r="A17601" s="74"/>
      <c r="B17601" s="74" t="str">
        <f ca="1">IFERROR(__xludf.DUMMYFUNCTION("IF(REGEXMATCH(A17601,""wealth planning""),""Script 1"",""-"")"),"-")</f>
        <v>-</v>
      </c>
      <c r="C17601" s="74" t="str">
        <f t="shared" si="138"/>
        <v>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601" s="149">
        <f t="shared" si="139"/>
        <v>45533</v>
      </c>
    </row>
    <row r="17602" spans="1:4">
      <c r="B17602" s="74" t="str">
        <f ca="1">IFERROR(__xludf.DUMMYFUNCTION("IF(REGEXMATCH(A17602,""wealth planning""),""Script 1"",""-"")"),"-")</f>
        <v>-</v>
      </c>
      <c r="C17602" s="74">
        <f t="shared" si="138"/>
        <v>0</v>
      </c>
      <c r="D17602" s="149">
        <f t="shared" si="139"/>
        <v>45533</v>
      </c>
    </row>
    <row r="17603" spans="1:4">
      <c r="B17603" s="74" t="str">
        <f ca="1">IFERROR(__xludf.DUMMYFUNCTION("IF(REGEXMATCH(A17603,""wealth planning""),""Script 1"",""-"")"),"-")</f>
        <v>-</v>
      </c>
      <c r="C17603" s="74">
        <f t="shared" si="138"/>
        <v>0</v>
      </c>
      <c r="D17603" s="74" t="str">
        <f t="shared" si="139"/>
        <v>You: Hai assalamualaikum Aina,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604" spans="1:4">
      <c r="B17604" s="74" t="str">
        <f ca="1">IFERROR(__xludf.DUMMYFUNCTION("IF(REGEXMATCH(A17604,""wealth planning""),""Script 1"",""-"")"),"-")</f>
        <v>-</v>
      </c>
      <c r="C17604" s="74">
        <f t="shared" si="138"/>
        <v>0</v>
      </c>
      <c r="D17604" s="74">
        <f t="shared" si="139"/>
        <v>0</v>
      </c>
    </row>
    <row r="17605" spans="1:4">
      <c r="A17605" s="74" t="s">
        <v>7984</v>
      </c>
      <c r="B17605" s="74" t="str">
        <f ca="1">IFERROR(__xludf.DUMMYFUNCTION("IF(REGEXMATCH(A17605,""wealth planning""),""Script 1"",""-"")"),"-")</f>
        <v>-</v>
      </c>
      <c r="C17605" s="74">
        <f t="shared" si="138"/>
        <v>0</v>
      </c>
      <c r="D17605" s="74">
        <f t="shared" si="139"/>
        <v>0</v>
      </c>
    </row>
    <row r="17606" spans="1:4">
      <c r="A17606" s="149">
        <v>45533</v>
      </c>
      <c r="B17606" s="74" t="str">
        <f ca="1">IFERROR(__xludf.DUMMYFUNCTION("IF(REGEXMATCH(A17606,""wealth planning""),""Script 1"",""-"")"),"#VALUE!")</f>
        <v>#VALUE!</v>
      </c>
      <c r="C17606" s="74" t="str">
        <f t="shared" si="138"/>
        <v>Farah Adibah</v>
      </c>
      <c r="D17606" s="74">
        <f t="shared" si="139"/>
        <v>0</v>
      </c>
    </row>
    <row r="17607" spans="1:4">
      <c r="A17607" s="149">
        <v>45533</v>
      </c>
      <c r="B17607" s="74" t="str">
        <f ca="1">IFERROR(__xludf.DUMMYFUNCTION("IF(REGEXMATCH(A17607,""wealth planning""),""Script 1"",""-"")"),"#VALUE!")</f>
        <v>#VALUE!</v>
      </c>
      <c r="C17607" s="149">
        <f t="shared" si="138"/>
        <v>45533</v>
      </c>
      <c r="D17607" s="74">
        <f t="shared" si="139"/>
        <v>0</v>
      </c>
    </row>
    <row r="17608" spans="1:4">
      <c r="A17608" s="74" t="s">
        <v>2881</v>
      </c>
      <c r="B17608" s="74" t="str">
        <f ca="1">IFERROR(__xludf.DUMMYFUNCTION("IF(REGEXMATCH(A17608,""wealth planning""),""Script 1"",""-"")"),"Script 1")</f>
        <v>Script 1</v>
      </c>
      <c r="C17608" s="149">
        <f t="shared" si="138"/>
        <v>45533</v>
      </c>
      <c r="D17608" s="74" t="str">
        <f t="shared" si="139"/>
        <v>Farah Adibah</v>
      </c>
    </row>
    <row r="17609" spans="1:4">
      <c r="A17609" s="74"/>
      <c r="B17609" s="74" t="str">
        <f ca="1">IFERROR(__xludf.DUMMYFUNCTION("IF(REGEXMATCH(A17609,""wealth planning""),""Script 1"",""-"")"),"-")</f>
        <v>-</v>
      </c>
      <c r="C17609" s="74" t="str">
        <f t="shared" si="138"/>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609" s="149">
        <f t="shared" si="139"/>
        <v>45533</v>
      </c>
    </row>
    <row r="17610" spans="1:4">
      <c r="B17610" s="74" t="str">
        <f ca="1">IFERROR(__xludf.DUMMYFUNCTION("IF(REGEXMATCH(A17610,""wealth planning""),""Script 1"",""-"")"),"-")</f>
        <v>-</v>
      </c>
      <c r="C17610" s="74">
        <f t="shared" si="138"/>
        <v>0</v>
      </c>
      <c r="D17610" s="149">
        <f t="shared" si="139"/>
        <v>45533</v>
      </c>
    </row>
    <row r="17611" spans="1:4">
      <c r="B17611" s="74" t="str">
        <f ca="1">IFERROR(__xludf.DUMMYFUNCTION("IF(REGEXMATCH(A17611,""wealth planning""),""Script 1"",""-"")"),"-")</f>
        <v>-</v>
      </c>
      <c r="C17611" s="74">
        <f t="shared" si="138"/>
        <v>0</v>
      </c>
      <c r="D17611" s="74" t="str">
        <f t="shared" si="139"/>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612" spans="1:4">
      <c r="A17612" s="74" t="s">
        <v>10088</v>
      </c>
      <c r="B17612" s="74" t="str">
        <f ca="1">IFERROR(__xludf.DUMMYFUNCTION("IF(REGEXMATCH(A17612,""wealth planning""),""Script 1"",""-"")"),"-")</f>
        <v>-</v>
      </c>
      <c r="C17612" s="74">
        <f t="shared" si="138"/>
        <v>0</v>
      </c>
      <c r="D17612" s="74">
        <f t="shared" si="139"/>
        <v>0</v>
      </c>
    </row>
    <row r="17613" spans="1:4">
      <c r="A17613" s="74" t="s">
        <v>10089</v>
      </c>
      <c r="B17613" s="74" t="str">
        <f ca="1">IFERROR(__xludf.DUMMYFUNCTION("IF(REGEXMATCH(A17613,""wealth planning""),""Script 1"",""-"")"),"-")</f>
        <v>-</v>
      </c>
      <c r="C17613" s="74" t="str">
        <f t="shared" si="138"/>
        <v>Nur Athirah HudaStatus is reachable</v>
      </c>
      <c r="D17613" s="74">
        <f t="shared" si="139"/>
        <v>0</v>
      </c>
    </row>
    <row r="17614" spans="1:4">
      <c r="A17614" s="149">
        <v>45529</v>
      </c>
      <c r="B17614" s="74" t="str">
        <f ca="1">IFERROR(__xludf.DUMMYFUNCTION("IF(REGEXMATCH(A17614,""wealth planning""),""Script 1"",""-"")"),"#VALUE!")</f>
        <v>#VALUE!</v>
      </c>
      <c r="C17614" s="74" t="str">
        <f t="shared" si="138"/>
        <v>Nur Athirah Huda</v>
      </c>
      <c r="D17614" s="74">
        <f t="shared" si="139"/>
        <v>0</v>
      </c>
    </row>
    <row r="17615" spans="1:4">
      <c r="A17615" s="149">
        <v>45529</v>
      </c>
      <c r="B17615" s="74" t="str">
        <f ca="1">IFERROR(__xludf.DUMMYFUNCTION("IF(REGEXMATCH(A17615,""wealth planning""),""Script 1"",""-"")"),"#VALUE!")</f>
        <v>#VALUE!</v>
      </c>
      <c r="C17615" s="149">
        <f t="shared" si="138"/>
        <v>45529</v>
      </c>
      <c r="D17615" s="74" t="str">
        <f t="shared" si="139"/>
        <v>Nur Athirah HudaStatus is reachable</v>
      </c>
    </row>
    <row r="17616" spans="1:4">
      <c r="A17616" s="74" t="s">
        <v>10090</v>
      </c>
      <c r="B17616" s="74" t="str">
        <f ca="1">IFERROR(__xludf.DUMMYFUNCTION("IF(REGEXMATCH(A17616,""wealth planning""),""Script 1"",""-"")"),"-")</f>
        <v>-</v>
      </c>
      <c r="C17616" s="149">
        <f t="shared" si="138"/>
        <v>45529</v>
      </c>
      <c r="D17616" s="74" t="str">
        <f t="shared" si="139"/>
        <v>Nur Athirah Huda</v>
      </c>
    </row>
    <row r="17617" spans="1:4">
      <c r="A17617" s="74"/>
      <c r="B17617" s="74" t="str">
        <f ca="1">IFERROR(__xludf.DUMMYFUNCTION("IF(REGEXMATCH(A17617,""wealth planning""),""Script 1"",""-"")"),"-")</f>
        <v>-</v>
      </c>
      <c r="C17617" s="74" t="str">
        <f t="shared" si="138"/>
        <v>Nur Athirah: 👍</v>
      </c>
      <c r="D17617" s="149">
        <f t="shared" si="139"/>
        <v>45529</v>
      </c>
    </row>
    <row r="17618" spans="1:4">
      <c r="B17618" s="74" t="str">
        <f ca="1">IFERROR(__xludf.DUMMYFUNCTION("IF(REGEXMATCH(A17618,""wealth planning""),""Script 1"",""-"")"),"-")</f>
        <v>-</v>
      </c>
      <c r="C17618" s="74">
        <f t="shared" si="138"/>
        <v>0</v>
      </c>
      <c r="D17618" s="149">
        <f t="shared" si="139"/>
        <v>45529</v>
      </c>
    </row>
    <row r="17619" spans="1:4">
      <c r="B17619" s="74" t="str">
        <f ca="1">IFERROR(__xludf.DUMMYFUNCTION("IF(REGEXMATCH(A17619,""wealth planning""),""Script 1"",""-"")"),"-")</f>
        <v>-</v>
      </c>
      <c r="C17619" s="74">
        <f t="shared" si="138"/>
        <v>0</v>
      </c>
      <c r="D17619" s="74" t="str">
        <f t="shared" si="139"/>
        <v>Nur Athirah: 👍</v>
      </c>
    </row>
    <row r="17620" spans="1:4">
      <c r="A17620" s="74" t="s">
        <v>10092</v>
      </c>
      <c r="B17620" s="74" t="str">
        <f ca="1">IFERROR(__xludf.DUMMYFUNCTION("IF(REGEXMATCH(A17620,""wealth planning""),""Script 1"",""-"")"),"-")</f>
        <v>-</v>
      </c>
      <c r="C17620" s="74">
        <f t="shared" si="138"/>
        <v>0</v>
      </c>
      <c r="D17620" s="74">
        <f t="shared" si="139"/>
        <v>0</v>
      </c>
    </row>
    <row r="17621" spans="1:4">
      <c r="A17621" s="74" t="s">
        <v>10092</v>
      </c>
      <c r="B17621" s="74" t="str">
        <f ca="1">IFERROR(__xludf.DUMMYFUNCTION("IF(REGEXMATCH(A17621,""wealth planning""),""Script 1"",""-"")"),"-")</f>
        <v>-</v>
      </c>
      <c r="C17621" s="74" t="str">
        <f t="shared" si="138"/>
        <v>Amirul Rosli</v>
      </c>
      <c r="D17621" s="74">
        <f t="shared" si="139"/>
        <v>0</v>
      </c>
    </row>
    <row r="17622" spans="1:4">
      <c r="A17622" s="149">
        <v>45527</v>
      </c>
      <c r="B17622" s="74" t="str">
        <f ca="1">IFERROR(__xludf.DUMMYFUNCTION("IF(REGEXMATCH(A17622,""wealth planning""),""Script 1"",""-"")"),"#VALUE!")</f>
        <v>#VALUE!</v>
      </c>
      <c r="C17622" s="74" t="str">
        <f t="shared" si="138"/>
        <v>Amirul Rosli</v>
      </c>
      <c r="D17622" s="74">
        <f t="shared" si="139"/>
        <v>0</v>
      </c>
    </row>
    <row r="17623" spans="1:4">
      <c r="A17623" s="149">
        <v>45527</v>
      </c>
      <c r="B17623" s="74" t="str">
        <f ca="1">IFERROR(__xludf.DUMMYFUNCTION("IF(REGEXMATCH(A17623,""wealth planning""),""Script 1"",""-"")"),"#VALUE!")</f>
        <v>#VALUE!</v>
      </c>
      <c r="C17623" s="149">
        <f t="shared" si="138"/>
        <v>45527</v>
      </c>
      <c r="D17623" s="74" t="str">
        <f t="shared" si="139"/>
        <v>Amirul Rosli</v>
      </c>
    </row>
    <row r="17624" spans="1:4">
      <c r="A17624" s="74" t="s">
        <v>10093</v>
      </c>
      <c r="B17624" s="74" t="str">
        <f ca="1">IFERROR(__xludf.DUMMYFUNCTION("IF(REGEXMATCH(A17624,""wealth planning""),""Script 1"",""-"")"),"-")</f>
        <v>-</v>
      </c>
      <c r="C17624" s="149">
        <f t="shared" si="138"/>
        <v>45527</v>
      </c>
      <c r="D17624" s="74" t="str">
        <f t="shared" si="139"/>
        <v>Amirul Rosli</v>
      </c>
    </row>
    <row r="17625" spans="1:4">
      <c r="A17625" s="74"/>
      <c r="B17625" s="74" t="str">
        <f ca="1">IFERROR(__xludf.DUMMYFUNCTION("IF(REGEXMATCH(A17625,""wealth planning""),""Script 1"",""-"")"),"-")</f>
        <v>-</v>
      </c>
      <c r="C17625" s="74" t="str">
        <f t="shared" si="138"/>
        <v>Amirul: Waalaikumussalam Azhad, terima kasih atas tawaran tersebut. Saya hargai usaha anda dalam berkongsi mengenai takaful dan perancangan kekayaan. Namun, buat masa ini saya tidak mempunyai keperluan untuk sesi tersebut. Jika ada perubahan di masa hadapan, saya akan hubungi anda. Terima kasih sekali lagi dan semoga urusan anda dipermudahkan.</v>
      </c>
      <c r="D17625" s="149">
        <f t="shared" si="139"/>
        <v>45527</v>
      </c>
    </row>
    <row r="17626" spans="1:4">
      <c r="B17626" s="74" t="str">
        <f ca="1">IFERROR(__xludf.DUMMYFUNCTION("IF(REGEXMATCH(A17626,""wealth planning""),""Script 1"",""-"")"),"-")</f>
        <v>-</v>
      </c>
      <c r="C17626" s="74">
        <f t="shared" si="138"/>
        <v>0</v>
      </c>
      <c r="D17626" s="149">
        <f t="shared" si="139"/>
        <v>45527</v>
      </c>
    </row>
    <row r="17627" spans="1:4">
      <c r="B17627" s="74" t="str">
        <f ca="1">IFERROR(__xludf.DUMMYFUNCTION("IF(REGEXMATCH(A17627,""wealth planning""),""Script 1"",""-"")"),"-")</f>
        <v>-</v>
      </c>
      <c r="C17627" s="74">
        <f t="shared" si="138"/>
        <v>0</v>
      </c>
      <c r="D17627" s="74" t="str">
        <f t="shared" si="139"/>
        <v>Amirul: Waalaikumussalam Azhad, terima kasih atas tawaran tersebut. Saya hargai usaha anda dalam berkongsi mengenai takaful dan perancangan kekayaan. Namun, buat masa ini saya tidak mempunyai keperluan untuk sesi tersebut. Jika ada perubahan di masa hadapan, saya akan hubungi anda. Terima kasih sekali lagi dan semoga urusan anda dipermudahkan.</v>
      </c>
    </row>
    <row r="17628" spans="1:4">
      <c r="A17628" s="74" t="s">
        <v>10095</v>
      </c>
      <c r="B17628" s="74" t="str">
        <f ca="1">IFERROR(__xludf.DUMMYFUNCTION("IF(REGEXMATCH(A17628,""wealth planning""),""Script 1"",""-"")"),"-")</f>
        <v>-</v>
      </c>
      <c r="C17628" s="74">
        <f t="shared" si="138"/>
        <v>0</v>
      </c>
      <c r="D17628" s="74">
        <f t="shared" si="139"/>
        <v>0</v>
      </c>
    </row>
    <row r="17629" spans="1:4">
      <c r="A17629" s="74" t="s">
        <v>10096</v>
      </c>
      <c r="B17629" s="74" t="str">
        <f ca="1">IFERROR(__xludf.DUMMYFUNCTION("IF(REGEXMATCH(A17629,""wealth planning""),""Script 1"",""-"")"),"-")</f>
        <v>-</v>
      </c>
      <c r="C17629" s="74" t="str">
        <f t="shared" si="138"/>
        <v>Nur Nabila Hanis ZulkifliStatus is reachable</v>
      </c>
      <c r="D17629" s="74">
        <f t="shared" si="139"/>
        <v>0</v>
      </c>
    </row>
    <row r="17630" spans="1:4">
      <c r="A17630" s="149">
        <v>45527</v>
      </c>
      <c r="B17630" s="74" t="str">
        <f ca="1">IFERROR(__xludf.DUMMYFUNCTION("IF(REGEXMATCH(A17630,""wealth planning""),""Script 1"",""-"")"),"#VALUE!")</f>
        <v>#VALUE!</v>
      </c>
      <c r="C17630" s="74" t="str">
        <f t="shared" si="138"/>
        <v>Nur Nabila Hanis Zulkifli</v>
      </c>
      <c r="D17630" s="74">
        <f t="shared" si="139"/>
        <v>0</v>
      </c>
    </row>
    <row r="17631" spans="1:4">
      <c r="A17631" s="149">
        <v>45527</v>
      </c>
      <c r="B17631" s="74" t="str">
        <f ca="1">IFERROR(__xludf.DUMMYFUNCTION("IF(REGEXMATCH(A17631,""wealth planning""),""Script 1"",""-"")"),"#VALUE!")</f>
        <v>#VALUE!</v>
      </c>
      <c r="C17631" s="149">
        <f t="shared" si="138"/>
        <v>45527</v>
      </c>
      <c r="D17631" s="74" t="str">
        <f t="shared" si="139"/>
        <v>Nur Nabila Hanis ZulkifliStatus is reachable</v>
      </c>
    </row>
    <row r="17632" spans="1:4">
      <c r="A17632" s="74" t="s">
        <v>10097</v>
      </c>
      <c r="B17632" s="74" t="str">
        <f ca="1">IFERROR(__xludf.DUMMYFUNCTION("IF(REGEXMATCH(A17632,""wealth planning""),""Script 1"",""-"")"),"-")</f>
        <v>-</v>
      </c>
      <c r="C17632" s="149">
        <f t="shared" si="138"/>
        <v>45527</v>
      </c>
      <c r="D17632" s="74" t="str">
        <f t="shared" si="139"/>
        <v>Nur Nabila Hanis Zulkifli</v>
      </c>
    </row>
    <row r="17633" spans="1:4">
      <c r="A17633" s="74"/>
      <c r="B17633" s="74" t="str">
        <f ca="1">IFERROR(__xludf.DUMMYFUNCTION("IF(REGEXMATCH(A17633,""wealth planning""),""Script 1"",""-"")"),"-")</f>
        <v>-</v>
      </c>
      <c r="C17633" s="74" t="str">
        <f t="shared" si="138"/>
        <v>Nur Nabila Hanis: Hai, Waalaikumsalam. Thank you so much Mr. Azhad Azman for offering but as for now I am not interested as I had few commitments but may be in the future I kight use your services. Have a good day</v>
      </c>
      <c r="D17633" s="149">
        <f t="shared" si="139"/>
        <v>45527</v>
      </c>
    </row>
    <row r="17634" spans="1:4">
      <c r="B17634" s="74" t="str">
        <f ca="1">IFERROR(__xludf.DUMMYFUNCTION("IF(REGEXMATCH(A17634,""wealth planning""),""Script 1"",""-"")"),"-")</f>
        <v>-</v>
      </c>
      <c r="C17634" s="74">
        <f t="shared" si="138"/>
        <v>0</v>
      </c>
      <c r="D17634" s="149">
        <f t="shared" si="139"/>
        <v>45527</v>
      </c>
    </row>
    <row r="17635" spans="1:4">
      <c r="B17635" s="74" t="str">
        <f ca="1">IFERROR(__xludf.DUMMYFUNCTION("IF(REGEXMATCH(A17635,""wealth planning""),""Script 1"",""-"")"),"-")</f>
        <v>-</v>
      </c>
      <c r="C17635" s="74">
        <f t="shared" si="138"/>
        <v>0</v>
      </c>
      <c r="D17635" s="74" t="str">
        <f t="shared" si="139"/>
        <v>Nur Nabila Hanis: Hai, Waalaikumsalam. Thank you so much Mr. Azhad Azman for offering but as for now I am not interested as I had few commitments but may be in the future I kight use your services. Have a good day</v>
      </c>
    </row>
    <row r="17636" spans="1:4">
      <c r="A17636" s="74" t="s">
        <v>10099</v>
      </c>
      <c r="B17636" s="74" t="str">
        <f ca="1">IFERROR(__xludf.DUMMYFUNCTION("IF(REGEXMATCH(A17636,""wealth planning""),""Script 1"",""-"")"),"-")</f>
        <v>-</v>
      </c>
      <c r="C17636" s="74">
        <f t="shared" si="138"/>
        <v>0</v>
      </c>
      <c r="D17636" s="74">
        <f t="shared" si="139"/>
        <v>0</v>
      </c>
    </row>
    <row r="17637" spans="1:4">
      <c r="A17637" s="74" t="s">
        <v>10100</v>
      </c>
      <c r="B17637" s="74" t="str">
        <f ca="1">IFERROR(__xludf.DUMMYFUNCTION("IF(REGEXMATCH(A17637,""wealth planning""),""Script 1"",""-"")"),"-")</f>
        <v>-</v>
      </c>
      <c r="C17637" s="74" t="str">
        <f t="shared" si="138"/>
        <v>Nazirul Mubin Muhamad SharifStatus is reachable</v>
      </c>
      <c r="D17637" s="74">
        <f t="shared" si="139"/>
        <v>0</v>
      </c>
    </row>
    <row r="17638" spans="1:4">
      <c r="A17638" s="149">
        <v>45527</v>
      </c>
      <c r="B17638" s="74" t="str">
        <f ca="1">IFERROR(__xludf.DUMMYFUNCTION("IF(REGEXMATCH(A17638,""wealth planning""),""Script 1"",""-"")"),"#VALUE!")</f>
        <v>#VALUE!</v>
      </c>
      <c r="C17638" s="74" t="str">
        <f t="shared" si="138"/>
        <v>Nazirul Mubin Muhamad Sharif</v>
      </c>
      <c r="D17638" s="74">
        <f t="shared" si="139"/>
        <v>0</v>
      </c>
    </row>
    <row r="17639" spans="1:4">
      <c r="A17639" s="149">
        <v>45527</v>
      </c>
      <c r="B17639" s="74" t="str">
        <f ca="1">IFERROR(__xludf.DUMMYFUNCTION("IF(REGEXMATCH(A17639,""wealth planning""),""Script 1"",""-"")"),"#VALUE!")</f>
        <v>#VALUE!</v>
      </c>
      <c r="C17639" s="149">
        <f t="shared" si="138"/>
        <v>45527</v>
      </c>
      <c r="D17639" s="74" t="str">
        <f t="shared" si="139"/>
        <v>Nazirul Mubin Muhamad SharifStatus is reachable</v>
      </c>
    </row>
    <row r="17640" spans="1:4">
      <c r="A17640" s="74" t="s">
        <v>10101</v>
      </c>
      <c r="B17640" s="74" t="str">
        <f ca="1">IFERROR(__xludf.DUMMYFUNCTION("IF(REGEXMATCH(A17640,""wealth planning""),""Script 1"",""-"")"),"-")</f>
        <v>-</v>
      </c>
      <c r="C17640" s="149">
        <f t="shared" si="138"/>
        <v>45527</v>
      </c>
      <c r="D17640" s="74" t="str">
        <f t="shared" si="139"/>
        <v>Nazirul Mubin Muhamad Sharif</v>
      </c>
    </row>
    <row r="17641" spans="1:4">
      <c r="A17641" s="74"/>
      <c r="B17641" s="74" t="str">
        <f ca="1">IFERROR(__xludf.DUMMYFUNCTION("IF(REGEXMATCH(A17641,""wealth planning""),""Script 1"",""-"")"),"-")</f>
        <v>-</v>
      </c>
      <c r="C17641" s="74" t="str">
        <f t="shared" si="138"/>
        <v>You: Ntah aku pon tak sure</v>
      </c>
      <c r="D17641" s="149">
        <f t="shared" si="139"/>
        <v>45527</v>
      </c>
    </row>
    <row r="17642" spans="1:4">
      <c r="B17642" s="74" t="str">
        <f ca="1">IFERROR(__xludf.DUMMYFUNCTION("IF(REGEXMATCH(A17642,""wealth planning""),""Script 1"",""-"")"),"-")</f>
        <v>-</v>
      </c>
      <c r="C17642" s="74">
        <f t="shared" si="138"/>
        <v>0</v>
      </c>
      <c r="D17642" s="149">
        <f t="shared" si="139"/>
        <v>45527</v>
      </c>
    </row>
    <row r="17643" spans="1:4">
      <c r="B17643" s="74" t="str">
        <f ca="1">IFERROR(__xludf.DUMMYFUNCTION("IF(REGEXMATCH(A17643,""wealth planning""),""Script 1"",""-"")"),"-")</f>
        <v>-</v>
      </c>
      <c r="C17643" s="74">
        <f t="shared" si="138"/>
        <v>0</v>
      </c>
      <c r="D17643" s="74" t="str">
        <f t="shared" si="139"/>
        <v>You: Ntah aku pon tak sure</v>
      </c>
    </row>
    <row r="17644" spans="1:4">
      <c r="A17644" s="74" t="s">
        <v>10103</v>
      </c>
      <c r="B17644" s="74" t="str">
        <f ca="1">IFERROR(__xludf.DUMMYFUNCTION("IF(REGEXMATCH(A17644,""wealth planning""),""Script 1"",""-"")"),"-")</f>
        <v>-</v>
      </c>
      <c r="C17644" s="74">
        <f t="shared" si="138"/>
        <v>0</v>
      </c>
      <c r="D17644" s="74">
        <f t="shared" si="139"/>
        <v>0</v>
      </c>
    </row>
    <row r="17645" spans="1:4">
      <c r="A17645" s="74" t="s">
        <v>10103</v>
      </c>
      <c r="B17645" s="74" t="str">
        <f ca="1">IFERROR(__xludf.DUMMYFUNCTION("IF(REGEXMATCH(A17645,""wealth planning""),""Script 1"",""-"")"),"-")</f>
        <v>-</v>
      </c>
      <c r="C17645" s="74" t="str">
        <f t="shared" si="138"/>
        <v>Alia Asna</v>
      </c>
      <c r="D17645" s="74">
        <f t="shared" si="139"/>
        <v>0</v>
      </c>
    </row>
    <row r="17646" spans="1:4">
      <c r="A17646" s="149">
        <v>45526</v>
      </c>
      <c r="B17646" s="74" t="str">
        <f ca="1">IFERROR(__xludf.DUMMYFUNCTION("IF(REGEXMATCH(A17646,""wealth planning""),""Script 1"",""-"")"),"#VALUE!")</f>
        <v>#VALUE!</v>
      </c>
      <c r="C17646" s="74" t="str">
        <f t="shared" si="138"/>
        <v>Alia Asna</v>
      </c>
      <c r="D17646" s="74">
        <f t="shared" si="139"/>
        <v>0</v>
      </c>
    </row>
    <row r="17647" spans="1:4">
      <c r="A17647" s="149">
        <v>45526</v>
      </c>
      <c r="B17647" s="74" t="str">
        <f ca="1">IFERROR(__xludf.DUMMYFUNCTION("IF(REGEXMATCH(A17647,""wealth planning""),""Script 1"",""-"")"),"#VALUE!")</f>
        <v>#VALUE!</v>
      </c>
      <c r="C17647" s="149">
        <f t="shared" si="138"/>
        <v>45526</v>
      </c>
      <c r="D17647" s="74" t="str">
        <f t="shared" si="139"/>
        <v>Alia Asna</v>
      </c>
    </row>
    <row r="17648" spans="1:4">
      <c r="A17648" s="74" t="s">
        <v>3029</v>
      </c>
      <c r="B17648" s="74" t="str">
        <f ca="1">IFERROR(__xludf.DUMMYFUNCTION("IF(REGEXMATCH(A17648,""wealth planning""),""Script 1"",""-"")"),"Script 1")</f>
        <v>Script 1</v>
      </c>
      <c r="C17648" s="149">
        <f t="shared" si="138"/>
        <v>45526</v>
      </c>
      <c r="D17648" s="74" t="str">
        <f t="shared" si="139"/>
        <v>Alia Asna</v>
      </c>
    </row>
    <row r="17649" spans="1:4">
      <c r="A17649" s="74"/>
      <c r="B17649" s="74" t="str">
        <f ca="1">IFERROR(__xludf.DUMMYFUNCTION("IF(REGEXMATCH(A17649,""wealth planning""),""Script 1"",""-"")"),"-")</f>
        <v>-</v>
      </c>
      <c r="C17649" s="74" t="str">
        <f t="shared" si="138"/>
        <v>You: Hai assalamualaikum Alia,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649" s="149">
        <f t="shared" si="139"/>
        <v>45526</v>
      </c>
    </row>
    <row r="17650" spans="1:4">
      <c r="B17650" s="74" t="str">
        <f ca="1">IFERROR(__xludf.DUMMYFUNCTION("IF(REGEXMATCH(A17650,""wealth planning""),""Script 1"",""-"")"),"-")</f>
        <v>-</v>
      </c>
      <c r="C17650" s="74">
        <f t="shared" si="138"/>
        <v>0</v>
      </c>
      <c r="D17650" s="149">
        <f t="shared" si="139"/>
        <v>45526</v>
      </c>
    </row>
    <row r="17651" spans="1:4">
      <c r="B17651" s="74" t="str">
        <f ca="1">IFERROR(__xludf.DUMMYFUNCTION("IF(REGEXMATCH(A17651,""wealth planning""),""Script 1"",""-"")"),"-")</f>
        <v>-</v>
      </c>
      <c r="C17651" s="74">
        <f t="shared" si="138"/>
        <v>0</v>
      </c>
      <c r="D17651" s="74" t="str">
        <f t="shared" si="139"/>
        <v>You: Hai assalamualaikum Alia,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652" spans="1:4">
      <c r="A17652" s="74" t="s">
        <v>10105</v>
      </c>
      <c r="B17652" s="74" t="str">
        <f ca="1">IFERROR(__xludf.DUMMYFUNCTION("IF(REGEXMATCH(A17652,""wealth planning""),""Script 1"",""-"")"),"-")</f>
        <v>-</v>
      </c>
      <c r="C17652" s="74">
        <f t="shared" si="138"/>
        <v>0</v>
      </c>
      <c r="D17652" s="74">
        <f t="shared" si="139"/>
        <v>0</v>
      </c>
    </row>
    <row r="17653" spans="1:4">
      <c r="A17653" s="74" t="s">
        <v>10105</v>
      </c>
      <c r="B17653" s="74" t="str">
        <f ca="1">IFERROR(__xludf.DUMMYFUNCTION("IF(REGEXMATCH(A17653,""wealth planning""),""Script 1"",""-"")"),"-")</f>
        <v>-</v>
      </c>
      <c r="C17653" s="74" t="str">
        <f t="shared" si="138"/>
        <v>Aza Har</v>
      </c>
      <c r="D17653" s="74">
        <f t="shared" si="139"/>
        <v>0</v>
      </c>
    </row>
    <row r="17654" spans="1:4">
      <c r="A17654" s="149">
        <v>45526</v>
      </c>
      <c r="B17654" s="74" t="str">
        <f ca="1">IFERROR(__xludf.DUMMYFUNCTION("IF(REGEXMATCH(A17654,""wealth planning""),""Script 1"",""-"")"),"#VALUE!")</f>
        <v>#VALUE!</v>
      </c>
      <c r="C17654" s="74" t="str">
        <f t="shared" si="138"/>
        <v>Aza Har</v>
      </c>
      <c r="D17654" s="74">
        <f t="shared" si="139"/>
        <v>0</v>
      </c>
    </row>
    <row r="17655" spans="1:4">
      <c r="A17655" s="149">
        <v>45526</v>
      </c>
      <c r="B17655" s="74" t="str">
        <f ca="1">IFERROR(__xludf.DUMMYFUNCTION("IF(REGEXMATCH(A17655,""wealth planning""),""Script 1"",""-"")"),"#VALUE!")</f>
        <v>#VALUE!</v>
      </c>
      <c r="C17655" s="149">
        <f t="shared" si="138"/>
        <v>45526</v>
      </c>
      <c r="D17655" s="74" t="str">
        <f t="shared" si="139"/>
        <v>Aza Har</v>
      </c>
    </row>
    <row r="17656" spans="1:4">
      <c r="A17656" s="74" t="s">
        <v>10106</v>
      </c>
      <c r="B17656" s="74" t="str">
        <f ca="1">IFERROR(__xludf.DUMMYFUNCTION("IF(REGEXMATCH(A17656,""wealth planning""),""Script 1"",""-"")"),"Script 1")</f>
        <v>Script 1</v>
      </c>
      <c r="C17656" s="149">
        <f t="shared" si="138"/>
        <v>45526</v>
      </c>
      <c r="D17656" s="74" t="str">
        <f t="shared" si="139"/>
        <v>Aza Har</v>
      </c>
    </row>
    <row r="17657" spans="1:4">
      <c r="A17657" s="74"/>
      <c r="B17657" s="74" t="str">
        <f ca="1">IFERROR(__xludf.DUMMYFUNCTION("IF(REGEXMATCH(A17657,""wealth planning""),""Script 1"",""-"")"),"-")</f>
        <v>-</v>
      </c>
      <c r="C17657" s="74" t="str">
        <f t="shared" si="138"/>
        <v>You: Hai assalamualaikum senpai, saya Azhad sotsu muroran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657" s="149">
        <f t="shared" si="139"/>
        <v>45526</v>
      </c>
    </row>
    <row r="17658" spans="1:4">
      <c r="B17658" s="74" t="str">
        <f ca="1">IFERROR(__xludf.DUMMYFUNCTION("IF(REGEXMATCH(A17658,""wealth planning""),""Script 1"",""-"")"),"-")</f>
        <v>-</v>
      </c>
      <c r="C17658" s="74">
        <f t="shared" si="138"/>
        <v>0</v>
      </c>
      <c r="D17658" s="149">
        <f t="shared" si="139"/>
        <v>45526</v>
      </c>
    </row>
    <row r="17659" spans="1:4">
      <c r="B17659" s="74" t="str">
        <f ca="1">IFERROR(__xludf.DUMMYFUNCTION("IF(REGEXMATCH(A17659,""wealth planning""),""Script 1"",""-"")"),"-")</f>
        <v>-</v>
      </c>
      <c r="C17659" s="74">
        <f t="shared" si="138"/>
        <v>0</v>
      </c>
      <c r="D17659" s="74" t="str">
        <f t="shared" si="139"/>
        <v>You: Hai assalamualaikum senpai, saya Azhad sotsu muroran tahun 2017.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660" spans="1:4">
      <c r="B17660" s="74" t="str">
        <f ca="1">IFERROR(__xludf.DUMMYFUNCTION("IF(REGEXMATCH(A17660,""wealth planning""),""Script 1"",""-"")"),"-")</f>
        <v>-</v>
      </c>
      <c r="C17660" s="74">
        <f t="shared" si="138"/>
        <v>0</v>
      </c>
      <c r="D17660" s="74">
        <f t="shared" si="139"/>
        <v>0</v>
      </c>
    </row>
    <row r="17661" spans="1:4">
      <c r="A17661" s="74" t="s">
        <v>10109</v>
      </c>
      <c r="B17661" s="74" t="str">
        <f ca="1">IFERROR(__xludf.DUMMYFUNCTION("IF(REGEXMATCH(A17661,""wealth planning""),""Script 1"",""-"")"),"-")</f>
        <v>-</v>
      </c>
      <c r="C17661" s="74">
        <f t="shared" si="138"/>
        <v>0</v>
      </c>
      <c r="D17661" s="74">
        <f t="shared" si="139"/>
        <v>0</v>
      </c>
    </row>
    <row r="17662" spans="1:4">
      <c r="A17662" s="149">
        <v>45526</v>
      </c>
      <c r="B17662" s="74" t="str">
        <f ca="1">IFERROR(__xludf.DUMMYFUNCTION("IF(REGEXMATCH(A17662,""wealth planning""),""Script 1"",""-"")"),"#VALUE!")</f>
        <v>#VALUE!</v>
      </c>
      <c r="C17662" s="74" t="str">
        <f t="shared" si="138"/>
        <v>Naadhilatul Awaanis Mohammad Ayub</v>
      </c>
      <c r="D17662" s="74">
        <f t="shared" si="139"/>
        <v>0</v>
      </c>
    </row>
    <row r="17663" spans="1:4">
      <c r="A17663" s="149">
        <v>45526</v>
      </c>
      <c r="B17663" s="74" t="str">
        <f ca="1">IFERROR(__xludf.DUMMYFUNCTION("IF(REGEXMATCH(A17663,""wealth planning""),""Script 1"",""-"")"),"#VALUE!")</f>
        <v>#VALUE!</v>
      </c>
      <c r="C17663" s="149">
        <f t="shared" si="138"/>
        <v>45526</v>
      </c>
      <c r="D17663" s="74">
        <f t="shared" si="139"/>
        <v>0</v>
      </c>
    </row>
    <row r="17664" spans="1:4">
      <c r="A17664" s="74" t="s">
        <v>10110</v>
      </c>
      <c r="B17664" s="74" t="str">
        <f ca="1">IFERROR(__xludf.DUMMYFUNCTION("IF(REGEXMATCH(A17664,""wealth planning""),""Script 1"",""-"")"),"Script 1")</f>
        <v>Script 1</v>
      </c>
      <c r="C17664" s="149">
        <f t="shared" si="138"/>
        <v>45526</v>
      </c>
      <c r="D17664" s="74" t="str">
        <f t="shared" si="139"/>
        <v>Naadhilatul Awaanis Mohammad Ayub</v>
      </c>
    </row>
    <row r="17665" spans="1:4">
      <c r="A17665" s="74"/>
      <c r="B17665" s="74" t="str">
        <f ca="1">IFERROR(__xludf.DUMMYFUNCTION("IF(REGEXMATCH(A17665,""wealth planning""),""Script 1"",""-"")"),"-")</f>
        <v>-</v>
      </c>
      <c r="C17665" s="74" t="str">
        <f t="shared" si="138"/>
        <v>You: Hai assalamualaikum Naadhilatul,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665" s="149">
        <f t="shared" si="139"/>
        <v>45526</v>
      </c>
    </row>
    <row r="17666" spans="1:4">
      <c r="B17666" s="74" t="str">
        <f ca="1">IFERROR(__xludf.DUMMYFUNCTION("IF(REGEXMATCH(A17666,""wealth planning""),""Script 1"",""-"")"),"-")</f>
        <v>-</v>
      </c>
      <c r="C17666" s="74">
        <f t="shared" si="138"/>
        <v>0</v>
      </c>
      <c r="D17666" s="149">
        <f t="shared" si="139"/>
        <v>45526</v>
      </c>
    </row>
    <row r="17667" spans="1:4">
      <c r="B17667" s="74" t="str">
        <f ca="1">IFERROR(__xludf.DUMMYFUNCTION("IF(REGEXMATCH(A17667,""wealth planning""),""Script 1"",""-"")"),"-")</f>
        <v>-</v>
      </c>
      <c r="C17667" s="74">
        <f t="shared" si="138"/>
        <v>0</v>
      </c>
      <c r="D17667" s="74" t="str">
        <f t="shared" si="139"/>
        <v>You: Hai assalamualaikum Naadhilatul,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668" spans="1:4">
      <c r="A17668" s="74" t="s">
        <v>10112</v>
      </c>
      <c r="B17668" s="74" t="str">
        <f ca="1">IFERROR(__xludf.DUMMYFUNCTION("IF(REGEXMATCH(A17668,""wealth planning""),""Script 1"",""-"")"),"-")</f>
        <v>-</v>
      </c>
      <c r="C17668" s="74">
        <f t="shared" si="138"/>
        <v>0</v>
      </c>
      <c r="D17668" s="74">
        <f t="shared" si="139"/>
        <v>0</v>
      </c>
    </row>
    <row r="17669" spans="1:4">
      <c r="A17669" s="74" t="s">
        <v>10113</v>
      </c>
      <c r="B17669" s="74" t="str">
        <f ca="1">IFERROR(__xludf.DUMMYFUNCTION("IF(REGEXMATCH(A17669,""wealth planning""),""Script 1"",""-"")"),"-")</f>
        <v>-</v>
      </c>
      <c r="C17669" s="74" t="str">
        <f t="shared" si="138"/>
        <v>Afiqah AqilahStatus is online</v>
      </c>
      <c r="D17669" s="74">
        <f t="shared" si="139"/>
        <v>0</v>
      </c>
    </row>
    <row r="17670" spans="1:4">
      <c r="A17670" s="149">
        <v>45526</v>
      </c>
      <c r="B17670" s="74" t="str">
        <f ca="1">IFERROR(__xludf.DUMMYFUNCTION("IF(REGEXMATCH(A17670,""wealth planning""),""Script 1"",""-"")"),"#VALUE!")</f>
        <v>#VALUE!</v>
      </c>
      <c r="C17670" s="74" t="str">
        <f t="shared" si="138"/>
        <v>Afiqah Aqilah</v>
      </c>
      <c r="D17670" s="74">
        <f t="shared" si="139"/>
        <v>0</v>
      </c>
    </row>
    <row r="17671" spans="1:4">
      <c r="A17671" s="149">
        <v>45526</v>
      </c>
      <c r="B17671" s="74" t="str">
        <f ca="1">IFERROR(__xludf.DUMMYFUNCTION("IF(REGEXMATCH(A17671,""wealth planning""),""Script 1"",""-"")"),"#VALUE!")</f>
        <v>#VALUE!</v>
      </c>
      <c r="C17671" s="149">
        <f t="shared" si="138"/>
        <v>45526</v>
      </c>
      <c r="D17671" s="74" t="str">
        <f t="shared" si="139"/>
        <v>Afiqah AqilahStatus is online</v>
      </c>
    </row>
    <row r="17672" spans="1:4">
      <c r="A17672" s="74" t="s">
        <v>3125</v>
      </c>
      <c r="B17672" s="74" t="str">
        <f ca="1">IFERROR(__xludf.DUMMYFUNCTION("IF(REGEXMATCH(A17672,""wealth planning""),""Script 1"",""-"")"),"Script 1")</f>
        <v>Script 1</v>
      </c>
      <c r="C17672" s="149">
        <f t="shared" si="138"/>
        <v>45526</v>
      </c>
      <c r="D17672" s="74" t="str">
        <f t="shared" si="139"/>
        <v>Afiqah Aqilah</v>
      </c>
    </row>
    <row r="17673" spans="1:4">
      <c r="A17673" s="74"/>
      <c r="B17673" s="74" t="str">
        <f ca="1">IFERROR(__xludf.DUMMYFUNCTION("IF(REGEXMATCH(A17673,""wealth planning""),""Script 1"",""-"")"),"-")</f>
        <v>-</v>
      </c>
      <c r="C17673" s="74" t="str">
        <f t="shared" si="138"/>
        <v>You: Hai assalamualaikum 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673" s="149">
        <f t="shared" si="139"/>
        <v>45526</v>
      </c>
    </row>
    <row r="17674" spans="1:4">
      <c r="B17674" s="74" t="str">
        <f ca="1">IFERROR(__xludf.DUMMYFUNCTION("IF(REGEXMATCH(A17674,""wealth planning""),""Script 1"",""-"")"),"-")</f>
        <v>-</v>
      </c>
      <c r="C17674" s="74">
        <f t="shared" si="138"/>
        <v>0</v>
      </c>
      <c r="D17674" s="149">
        <f t="shared" si="139"/>
        <v>45526</v>
      </c>
    </row>
    <row r="17675" spans="1:4">
      <c r="B17675" s="74" t="str">
        <f ca="1">IFERROR(__xludf.DUMMYFUNCTION("IF(REGEXMATCH(A17675,""wealth planning""),""Script 1"",""-"")"),"-")</f>
        <v>-</v>
      </c>
      <c r="C17675" s="74">
        <f t="shared" si="138"/>
        <v>0</v>
      </c>
      <c r="D17675" s="74" t="str">
        <f t="shared" si="139"/>
        <v>You: Hai assalamualaikum 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676" spans="1:4">
      <c r="B17676" s="74" t="str">
        <f ca="1">IFERROR(__xludf.DUMMYFUNCTION("IF(REGEXMATCH(A17676,""wealth planning""),""Script 1"",""-"")"),"-")</f>
        <v>-</v>
      </c>
      <c r="C17676" s="74">
        <f t="shared" si="138"/>
        <v>0</v>
      </c>
      <c r="D17676" s="74">
        <f t="shared" si="139"/>
        <v>0</v>
      </c>
    </row>
    <row r="17677" spans="1:4">
      <c r="A17677" s="74" t="s">
        <v>10116</v>
      </c>
      <c r="B17677" s="74" t="str">
        <f ca="1">IFERROR(__xludf.DUMMYFUNCTION("IF(REGEXMATCH(A17677,""wealth planning""),""Script 1"",""-"")"),"-")</f>
        <v>-</v>
      </c>
      <c r="C17677" s="74">
        <f t="shared" si="138"/>
        <v>0</v>
      </c>
      <c r="D17677" s="74">
        <f t="shared" si="139"/>
        <v>0</v>
      </c>
    </row>
    <row r="17678" spans="1:4">
      <c r="A17678" s="149">
        <v>45526</v>
      </c>
      <c r="B17678" s="74" t="str">
        <f ca="1">IFERROR(__xludf.DUMMYFUNCTION("IF(REGEXMATCH(A17678,""wealth planning""),""Script 1"",""-"")"),"#VALUE!")</f>
        <v>#VALUE!</v>
      </c>
      <c r="C17678" s="74" t="str">
        <f t="shared" si="138"/>
        <v>Aishah Mizan</v>
      </c>
      <c r="D17678" s="74">
        <f t="shared" si="139"/>
        <v>0</v>
      </c>
    </row>
    <row r="17679" spans="1:4">
      <c r="A17679" s="149">
        <v>45526</v>
      </c>
      <c r="B17679" s="74" t="str">
        <f ca="1">IFERROR(__xludf.DUMMYFUNCTION("IF(REGEXMATCH(A17679,""wealth planning""),""Script 1"",""-"")"),"#VALUE!")</f>
        <v>#VALUE!</v>
      </c>
      <c r="C17679" s="149">
        <f t="shared" si="138"/>
        <v>45526</v>
      </c>
      <c r="D17679" s="74">
        <f t="shared" si="139"/>
        <v>0</v>
      </c>
    </row>
    <row r="17680" spans="1:4">
      <c r="A17680" s="74" t="s">
        <v>5601</v>
      </c>
      <c r="B17680" s="74" t="str">
        <f ca="1">IFERROR(__xludf.DUMMYFUNCTION("IF(REGEXMATCH(A17680,""wealth planning""),""Script 1"",""-"")"),"Script 1")</f>
        <v>Script 1</v>
      </c>
      <c r="C17680" s="149">
        <f t="shared" si="138"/>
        <v>45526</v>
      </c>
      <c r="D17680" s="74" t="str">
        <f t="shared" si="139"/>
        <v>Aishah Mizan</v>
      </c>
    </row>
    <row r="17681" spans="1:4">
      <c r="A17681" s="74"/>
      <c r="B17681" s="74" t="str">
        <f ca="1">IFERROR(__xludf.DUMMYFUNCTION("IF(REGEXMATCH(A17681,""wealth planning""),""Script 1"",""-"")"),"-")</f>
        <v>-</v>
      </c>
      <c r="C17681" s="74" t="str">
        <f t="shared" si="138"/>
        <v>You: Hai assalamualaikum Aishah,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681" s="149">
        <f t="shared" si="139"/>
        <v>45526</v>
      </c>
    </row>
    <row r="17682" spans="1:4">
      <c r="B17682" s="74" t="str">
        <f ca="1">IFERROR(__xludf.DUMMYFUNCTION("IF(REGEXMATCH(A17682,""wealth planning""),""Script 1"",""-"")"),"-")</f>
        <v>-</v>
      </c>
      <c r="C17682" s="74">
        <f t="shared" si="138"/>
        <v>0</v>
      </c>
      <c r="D17682" s="149">
        <f t="shared" si="139"/>
        <v>45526</v>
      </c>
    </row>
    <row r="17683" spans="1:4">
      <c r="B17683" s="74" t="str">
        <f ca="1">IFERROR(__xludf.DUMMYFUNCTION("IF(REGEXMATCH(A17683,""wealth planning""),""Script 1"",""-"")"),"-")</f>
        <v>-</v>
      </c>
      <c r="C17683" s="74">
        <f t="shared" si="138"/>
        <v>0</v>
      </c>
      <c r="D17683" s="74" t="str">
        <f t="shared" si="139"/>
        <v>You: Hai assalamualaikum Aishah,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684" spans="1:4">
      <c r="A17684" s="74" t="s">
        <v>10118</v>
      </c>
      <c r="B17684" s="74" t="str">
        <f ca="1">IFERROR(__xludf.DUMMYFUNCTION("IF(REGEXMATCH(A17684,""wealth planning""),""Script 1"",""-"")"),"-")</f>
        <v>-</v>
      </c>
      <c r="C17684" s="74">
        <f t="shared" si="138"/>
        <v>0</v>
      </c>
      <c r="D17684" s="74">
        <f t="shared" si="139"/>
        <v>0</v>
      </c>
    </row>
    <row r="17685" spans="1:4">
      <c r="A17685" s="74" t="s">
        <v>10119</v>
      </c>
      <c r="B17685" s="74" t="str">
        <f ca="1">IFERROR(__xludf.DUMMYFUNCTION("IF(REGEXMATCH(A17685,""wealth planning""),""Script 1"",""-"")"),"-")</f>
        <v>-</v>
      </c>
      <c r="C17685" s="74" t="str">
        <f t="shared" si="138"/>
        <v>Imran HakimiStatus is reachable</v>
      </c>
      <c r="D17685" s="74">
        <f t="shared" si="139"/>
        <v>0</v>
      </c>
    </row>
    <row r="17686" spans="1:4">
      <c r="A17686" s="149">
        <v>45526</v>
      </c>
      <c r="B17686" s="74" t="str">
        <f ca="1">IFERROR(__xludf.DUMMYFUNCTION("IF(REGEXMATCH(A17686,""wealth planning""),""Script 1"",""-"")"),"#VALUE!")</f>
        <v>#VALUE!</v>
      </c>
      <c r="C17686" s="74" t="str">
        <f t="shared" si="138"/>
        <v>Imran Hakimi</v>
      </c>
      <c r="D17686" s="74">
        <f t="shared" si="139"/>
        <v>0</v>
      </c>
    </row>
    <row r="17687" spans="1:4">
      <c r="A17687" s="149">
        <v>45526</v>
      </c>
      <c r="B17687" s="74" t="str">
        <f ca="1">IFERROR(__xludf.DUMMYFUNCTION("IF(REGEXMATCH(A17687,""wealth planning""),""Script 1"",""-"")"),"#VALUE!")</f>
        <v>#VALUE!</v>
      </c>
      <c r="C17687" s="149">
        <f t="shared" si="138"/>
        <v>45526</v>
      </c>
      <c r="D17687" s="74" t="str">
        <f t="shared" si="139"/>
        <v>Imran HakimiStatus is reachable</v>
      </c>
    </row>
    <row r="17688" spans="1:4">
      <c r="A17688" s="74" t="s">
        <v>7256</v>
      </c>
      <c r="B17688" s="74" t="str">
        <f ca="1">IFERROR(__xludf.DUMMYFUNCTION("IF(REGEXMATCH(A17688,""wealth planning""),""Script 1"",""-"")"),"Script 1")</f>
        <v>Script 1</v>
      </c>
      <c r="C17688" s="149">
        <f t="shared" si="138"/>
        <v>45526</v>
      </c>
      <c r="D17688" s="74" t="str">
        <f t="shared" si="139"/>
        <v>Imran Hakimi</v>
      </c>
    </row>
    <row r="17689" spans="1:4">
      <c r="A17689" s="74"/>
      <c r="B17689" s="74" t="str">
        <f ca="1">IFERROR(__xludf.DUMMYFUNCTION("IF(REGEXMATCH(A17689,""wealth planning""),""Script 1"",""-"")"),"-")</f>
        <v>-</v>
      </c>
      <c r="C17689" s="74" t="str">
        <f t="shared" si="138"/>
        <v>You: Hai assalamualaikum Imran,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689" s="149">
        <f t="shared" si="139"/>
        <v>45526</v>
      </c>
    </row>
    <row r="17690" spans="1:4">
      <c r="B17690" s="74" t="str">
        <f ca="1">IFERROR(__xludf.DUMMYFUNCTION("IF(REGEXMATCH(A17690,""wealth planning""),""Script 1"",""-"")"),"-")</f>
        <v>-</v>
      </c>
      <c r="C17690" s="74">
        <f t="shared" si="138"/>
        <v>0</v>
      </c>
      <c r="D17690" s="149">
        <f t="shared" si="139"/>
        <v>45526</v>
      </c>
    </row>
    <row r="17691" spans="1:4">
      <c r="B17691" s="74" t="str">
        <f ca="1">IFERROR(__xludf.DUMMYFUNCTION("IF(REGEXMATCH(A17691,""wealth planning""),""Script 1"",""-"")"),"-")</f>
        <v>-</v>
      </c>
      <c r="C17691" s="74">
        <f t="shared" si="138"/>
        <v>0</v>
      </c>
      <c r="D17691" s="74" t="str">
        <f t="shared" si="139"/>
        <v>You: Hai assalamualaikum Imran,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692" spans="1:4">
      <c r="A17692" s="74" t="s">
        <v>10121</v>
      </c>
      <c r="B17692" s="74" t="str">
        <f ca="1">IFERROR(__xludf.DUMMYFUNCTION("IF(REGEXMATCH(A17692,""wealth planning""),""Script 1"",""-"")"),"-")</f>
        <v>-</v>
      </c>
      <c r="C17692" s="74">
        <f t="shared" si="138"/>
        <v>0</v>
      </c>
      <c r="D17692" s="74">
        <f t="shared" si="139"/>
        <v>0</v>
      </c>
    </row>
    <row r="17693" spans="1:4">
      <c r="A17693" s="74" t="s">
        <v>10122</v>
      </c>
      <c r="B17693" s="74" t="str">
        <f ca="1">IFERROR(__xludf.DUMMYFUNCTION("IF(REGEXMATCH(A17693,""wealth planning""),""Script 1"",""-"")"),"-")</f>
        <v>-</v>
      </c>
      <c r="C17693" s="74" t="str">
        <f t="shared" si="138"/>
        <v>Farah Aina FazlyStatus is reachable</v>
      </c>
      <c r="D17693" s="74">
        <f t="shared" si="139"/>
        <v>0</v>
      </c>
    </row>
    <row r="17694" spans="1:4">
      <c r="A17694" s="149">
        <v>45526</v>
      </c>
      <c r="B17694" s="74" t="str">
        <f ca="1">IFERROR(__xludf.DUMMYFUNCTION("IF(REGEXMATCH(A17694,""wealth planning""),""Script 1"",""-"")"),"#VALUE!")</f>
        <v>#VALUE!</v>
      </c>
      <c r="C17694" s="74" t="str">
        <f t="shared" si="138"/>
        <v>Farah Aina Fazly</v>
      </c>
      <c r="D17694" s="74">
        <f t="shared" si="139"/>
        <v>0</v>
      </c>
    </row>
    <row r="17695" spans="1:4">
      <c r="A17695" s="149">
        <v>45526</v>
      </c>
      <c r="B17695" s="74" t="str">
        <f ca="1">IFERROR(__xludf.DUMMYFUNCTION("IF(REGEXMATCH(A17695,""wealth planning""),""Script 1"",""-"")"),"#VALUE!")</f>
        <v>#VALUE!</v>
      </c>
      <c r="C17695" s="149">
        <f t="shared" si="138"/>
        <v>45526</v>
      </c>
      <c r="D17695" s="74" t="str">
        <f t="shared" si="139"/>
        <v>Farah Aina FazlyStatus is reachable</v>
      </c>
    </row>
    <row r="17696" spans="1:4">
      <c r="A17696" s="74" t="s">
        <v>2881</v>
      </c>
      <c r="B17696" s="74" t="str">
        <f ca="1">IFERROR(__xludf.DUMMYFUNCTION("IF(REGEXMATCH(A17696,""wealth planning""),""Script 1"",""-"")"),"Script 1")</f>
        <v>Script 1</v>
      </c>
      <c r="C17696" s="149">
        <f t="shared" si="138"/>
        <v>45526</v>
      </c>
      <c r="D17696" s="74" t="str">
        <f t="shared" si="139"/>
        <v>Farah Aina Fazly</v>
      </c>
    </row>
    <row r="17697" spans="1:4">
      <c r="A17697" s="74"/>
      <c r="B17697" s="74" t="str">
        <f ca="1">IFERROR(__xludf.DUMMYFUNCTION("IF(REGEXMATCH(A17697,""wealth planning""),""Script 1"",""-"")"),"-")</f>
        <v>-</v>
      </c>
      <c r="C17697" s="74" t="str">
        <f t="shared" si="138"/>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697" s="149">
        <f t="shared" si="139"/>
        <v>45526</v>
      </c>
    </row>
    <row r="17698" spans="1:4">
      <c r="B17698" s="74" t="str">
        <f ca="1">IFERROR(__xludf.DUMMYFUNCTION("IF(REGEXMATCH(A17698,""wealth planning""),""Script 1"",""-"")"),"-")</f>
        <v>-</v>
      </c>
      <c r="C17698" s="74">
        <f t="shared" si="138"/>
        <v>0</v>
      </c>
      <c r="D17698" s="149">
        <f t="shared" si="139"/>
        <v>45526</v>
      </c>
    </row>
    <row r="17699" spans="1:4">
      <c r="B17699" s="74" t="str">
        <f ca="1">IFERROR(__xludf.DUMMYFUNCTION("IF(REGEXMATCH(A17699,""wealth planning""),""Script 1"",""-"")"),"-")</f>
        <v>-</v>
      </c>
      <c r="C17699" s="74">
        <f t="shared" si="138"/>
        <v>0</v>
      </c>
      <c r="D17699" s="74" t="str">
        <f t="shared" si="139"/>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700" spans="1:4">
      <c r="A17700" s="74" t="s">
        <v>10124</v>
      </c>
      <c r="B17700" s="74" t="str">
        <f ca="1">IFERROR(__xludf.DUMMYFUNCTION("IF(REGEXMATCH(A17700,""wealth planning""),""Script 1"",""-"")"),"-")</f>
        <v>-</v>
      </c>
      <c r="C17700" s="74">
        <f t="shared" si="138"/>
        <v>0</v>
      </c>
      <c r="D17700" s="74">
        <f t="shared" si="139"/>
        <v>0</v>
      </c>
    </row>
    <row r="17701" spans="1:4">
      <c r="A17701" s="74" t="s">
        <v>10125</v>
      </c>
      <c r="B17701" s="74" t="str">
        <f ca="1">IFERROR(__xludf.DUMMYFUNCTION("IF(REGEXMATCH(A17701,""wealth planning""),""Script 1"",""-"")"),"-")</f>
        <v>-</v>
      </c>
      <c r="C17701" s="74" t="str">
        <f t="shared" si="138"/>
        <v>Putri Nurisha AdawiahStatus is reachable</v>
      </c>
      <c r="D17701" s="74">
        <f t="shared" si="139"/>
        <v>0</v>
      </c>
    </row>
    <row r="17702" spans="1:4">
      <c r="A17702" s="149">
        <v>45526</v>
      </c>
      <c r="B17702" s="74" t="str">
        <f ca="1">IFERROR(__xludf.DUMMYFUNCTION("IF(REGEXMATCH(A17702,""wealth planning""),""Script 1"",""-"")"),"#VALUE!")</f>
        <v>#VALUE!</v>
      </c>
      <c r="C17702" s="74" t="str">
        <f t="shared" si="138"/>
        <v>Putri Nurisha Adawiah</v>
      </c>
      <c r="D17702" s="74">
        <f t="shared" si="139"/>
        <v>0</v>
      </c>
    </row>
    <row r="17703" spans="1:4">
      <c r="A17703" s="149">
        <v>45526</v>
      </c>
      <c r="B17703" s="74" t="str">
        <f ca="1">IFERROR(__xludf.DUMMYFUNCTION("IF(REGEXMATCH(A17703,""wealth planning""),""Script 1"",""-"")"),"#VALUE!")</f>
        <v>#VALUE!</v>
      </c>
      <c r="C17703" s="149">
        <f t="shared" si="138"/>
        <v>45526</v>
      </c>
      <c r="D17703" s="74" t="str">
        <f t="shared" si="139"/>
        <v>Putri Nurisha AdawiahStatus is reachable</v>
      </c>
    </row>
    <row r="17704" spans="1:4">
      <c r="A17704" s="74" t="s">
        <v>6185</v>
      </c>
      <c r="B17704" s="74" t="str">
        <f ca="1">IFERROR(__xludf.DUMMYFUNCTION("IF(REGEXMATCH(A17704,""wealth planning""),""Script 1"",""-"")"),"Script 1")</f>
        <v>Script 1</v>
      </c>
      <c r="C17704" s="149">
        <f t="shared" si="138"/>
        <v>45526</v>
      </c>
      <c r="D17704" s="74" t="str">
        <f t="shared" si="139"/>
        <v>Putri Nurisha Adawiah</v>
      </c>
    </row>
    <row r="17705" spans="1:4">
      <c r="A17705" s="74"/>
      <c r="B17705" s="74" t="str">
        <f ca="1">IFERROR(__xludf.DUMMYFUNCTION("IF(REGEXMATCH(A17705,""wealth planning""),""Script 1"",""-"")"),"-")</f>
        <v>-</v>
      </c>
      <c r="C17705" s="74" t="str">
        <f t="shared" si="138"/>
        <v>You: Hai assalamualaikum Putri,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705" s="149">
        <f t="shared" si="139"/>
        <v>45526</v>
      </c>
    </row>
    <row r="17706" spans="1:4">
      <c r="B17706" s="74" t="str">
        <f ca="1">IFERROR(__xludf.DUMMYFUNCTION("IF(REGEXMATCH(A17706,""wealth planning""),""Script 1"",""-"")"),"-")</f>
        <v>-</v>
      </c>
      <c r="C17706" s="74">
        <f t="shared" si="138"/>
        <v>0</v>
      </c>
      <c r="D17706" s="149">
        <f t="shared" si="139"/>
        <v>45526</v>
      </c>
    </row>
    <row r="17707" spans="1:4">
      <c r="B17707" s="74" t="str">
        <f ca="1">IFERROR(__xludf.DUMMYFUNCTION("IF(REGEXMATCH(A17707,""wealth planning""),""Script 1"",""-"")"),"-")</f>
        <v>-</v>
      </c>
      <c r="C17707" s="74">
        <f t="shared" si="138"/>
        <v>0</v>
      </c>
      <c r="D17707" s="74" t="str">
        <f t="shared" si="139"/>
        <v>You: Hai assalamualaikum Putri,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708" spans="1:4">
      <c r="A17708" s="74" t="s">
        <v>10127</v>
      </c>
      <c r="B17708" s="74" t="str">
        <f ca="1">IFERROR(__xludf.DUMMYFUNCTION("IF(REGEXMATCH(A17708,""wealth planning""),""Script 1"",""-"")"),"-")</f>
        <v>-</v>
      </c>
      <c r="C17708" s="74">
        <f t="shared" si="138"/>
        <v>0</v>
      </c>
      <c r="D17708" s="74">
        <f t="shared" si="139"/>
        <v>0</v>
      </c>
    </row>
    <row r="17709" spans="1:4">
      <c r="A17709" s="74" t="s">
        <v>10127</v>
      </c>
      <c r="B17709" s="74" t="str">
        <f ca="1">IFERROR(__xludf.DUMMYFUNCTION("IF(REGEXMATCH(A17709,""wealth planning""),""Script 1"",""-"")"),"-")</f>
        <v>-</v>
      </c>
      <c r="C17709" s="74" t="str">
        <f t="shared" si="138"/>
        <v>Raziman Mahathir</v>
      </c>
      <c r="D17709" s="74">
        <f t="shared" si="139"/>
        <v>0</v>
      </c>
    </row>
    <row r="17710" spans="1:4">
      <c r="A17710" s="149">
        <v>45526</v>
      </c>
      <c r="B17710" s="74" t="str">
        <f ca="1">IFERROR(__xludf.DUMMYFUNCTION("IF(REGEXMATCH(A17710,""wealth planning""),""Script 1"",""-"")"),"#VALUE!")</f>
        <v>#VALUE!</v>
      </c>
      <c r="C17710" s="74" t="str">
        <f t="shared" si="138"/>
        <v>Raziman Mahathir</v>
      </c>
      <c r="D17710" s="74">
        <f t="shared" si="139"/>
        <v>0</v>
      </c>
    </row>
    <row r="17711" spans="1:4">
      <c r="A17711" s="149">
        <v>45526</v>
      </c>
      <c r="B17711" s="74" t="str">
        <f ca="1">IFERROR(__xludf.DUMMYFUNCTION("IF(REGEXMATCH(A17711,""wealth planning""),""Script 1"",""-"")"),"#VALUE!")</f>
        <v>#VALUE!</v>
      </c>
      <c r="C17711" s="149">
        <f t="shared" si="138"/>
        <v>45526</v>
      </c>
      <c r="D17711" s="74" t="str">
        <f t="shared" si="139"/>
        <v>Raziman Mahathir</v>
      </c>
    </row>
    <row r="17712" spans="1:4">
      <c r="A17712" s="74" t="s">
        <v>10128</v>
      </c>
      <c r="B17712" s="74" t="str">
        <f ca="1">IFERROR(__xludf.DUMMYFUNCTION("IF(REGEXMATCH(A17712,""wealth planning""),""Script 1"",""-"")"),"Script 1")</f>
        <v>Script 1</v>
      </c>
      <c r="C17712" s="149">
        <f t="shared" si="138"/>
        <v>45526</v>
      </c>
      <c r="D17712" s="74" t="str">
        <f t="shared" si="139"/>
        <v>Raziman Mahathir</v>
      </c>
    </row>
    <row r="17713" spans="1:4">
      <c r="A17713" s="74"/>
      <c r="B17713" s="74" t="str">
        <f ca="1">IFERROR(__xludf.DUMMYFUNCTION("IF(REGEXMATCH(A17713,""wealth planning""),""Script 1"",""-"")"),"-")</f>
        <v>-</v>
      </c>
      <c r="C17713" s="74" t="str">
        <f t="shared" si="138"/>
        <v>You: Hai assalamualaikum Raziman,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713" s="149">
        <f t="shared" si="139"/>
        <v>45526</v>
      </c>
    </row>
    <row r="17714" spans="1:4">
      <c r="B17714" s="74" t="str">
        <f ca="1">IFERROR(__xludf.DUMMYFUNCTION("IF(REGEXMATCH(A17714,""wealth planning""),""Script 1"",""-"")"),"-")</f>
        <v>-</v>
      </c>
      <c r="C17714" s="74">
        <f t="shared" si="138"/>
        <v>0</v>
      </c>
      <c r="D17714" s="149">
        <f t="shared" si="139"/>
        <v>45526</v>
      </c>
    </row>
    <row r="17715" spans="1:4">
      <c r="B17715" s="74" t="str">
        <f ca="1">IFERROR(__xludf.DUMMYFUNCTION("IF(REGEXMATCH(A17715,""wealth planning""),""Script 1"",""-"")"),"-")</f>
        <v>-</v>
      </c>
      <c r="C17715" s="74">
        <f t="shared" si="138"/>
        <v>0</v>
      </c>
      <c r="D17715" s="74" t="str">
        <f t="shared" si="139"/>
        <v>You: Hai assalamualaikum Raziman,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716" spans="1:4">
      <c r="B17716" s="74" t="str">
        <f ca="1">IFERROR(__xludf.DUMMYFUNCTION("IF(REGEXMATCH(A17716,""wealth planning""),""Script 1"",""-"")"),"-")</f>
        <v>-</v>
      </c>
      <c r="C17716" s="74">
        <f t="shared" si="138"/>
        <v>0</v>
      </c>
      <c r="D17716" s="74">
        <f t="shared" si="139"/>
        <v>0</v>
      </c>
    </row>
    <row r="17717" spans="1:4">
      <c r="A17717" s="74" t="s">
        <v>10131</v>
      </c>
      <c r="B17717" s="74" t="str">
        <f ca="1">IFERROR(__xludf.DUMMYFUNCTION("IF(REGEXMATCH(A17717,""wealth planning""),""Script 1"",""-"")"),"-")</f>
        <v>-</v>
      </c>
      <c r="C17717" s="74">
        <f t="shared" si="138"/>
        <v>0</v>
      </c>
      <c r="D17717" s="74">
        <f t="shared" si="139"/>
        <v>0</v>
      </c>
    </row>
    <row r="17718" spans="1:4">
      <c r="A17718" s="149">
        <v>45526</v>
      </c>
      <c r="B17718" s="74" t="str">
        <f ca="1">IFERROR(__xludf.DUMMYFUNCTION("IF(REGEXMATCH(A17718,""wealth planning""),""Script 1"",""-"")"),"#VALUE!")</f>
        <v>#VALUE!</v>
      </c>
      <c r="C17718" s="74" t="str">
        <f t="shared" si="138"/>
        <v>Adnin Suhaimi</v>
      </c>
      <c r="D17718" s="74">
        <f t="shared" si="139"/>
        <v>0</v>
      </c>
    </row>
    <row r="17719" spans="1:4">
      <c r="A17719" s="149">
        <v>45526</v>
      </c>
      <c r="B17719" s="74" t="str">
        <f ca="1">IFERROR(__xludf.DUMMYFUNCTION("IF(REGEXMATCH(A17719,""wealth planning""),""Script 1"",""-"")"),"#VALUE!")</f>
        <v>#VALUE!</v>
      </c>
      <c r="C17719" s="149">
        <f t="shared" si="138"/>
        <v>45526</v>
      </c>
      <c r="D17719" s="74">
        <f t="shared" si="139"/>
        <v>0</v>
      </c>
    </row>
    <row r="17720" spans="1:4">
      <c r="A17720" s="74" t="s">
        <v>10132</v>
      </c>
      <c r="B17720" s="74" t="str">
        <f ca="1">IFERROR(__xludf.DUMMYFUNCTION("IF(REGEXMATCH(A17720,""wealth planning""),""Script 1"",""-"")"),"Script 1")</f>
        <v>Script 1</v>
      </c>
      <c r="C17720" s="149">
        <f t="shared" si="138"/>
        <v>45526</v>
      </c>
      <c r="D17720" s="74" t="str">
        <f t="shared" si="139"/>
        <v>Adnin Suhaimi</v>
      </c>
    </row>
    <row r="17721" spans="1:4">
      <c r="A17721" s="74"/>
      <c r="B17721" s="74" t="str">
        <f ca="1">IFERROR(__xludf.DUMMYFUNCTION("IF(REGEXMATCH(A17721,""wealth planning""),""Script 1"",""-"")"),"-")</f>
        <v>-</v>
      </c>
      <c r="C17721" s="74" t="str">
        <f t="shared" si="138"/>
        <v>You: Hai assalamualaikum Adnin,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721" s="149">
        <f t="shared" si="139"/>
        <v>45526</v>
      </c>
    </row>
    <row r="17722" spans="1:4">
      <c r="B17722" s="74" t="str">
        <f ca="1">IFERROR(__xludf.DUMMYFUNCTION("IF(REGEXMATCH(A17722,""wealth planning""),""Script 1"",""-"")"),"-")</f>
        <v>-</v>
      </c>
      <c r="C17722" s="74">
        <f t="shared" si="138"/>
        <v>0</v>
      </c>
      <c r="D17722" s="149">
        <f t="shared" si="139"/>
        <v>45526</v>
      </c>
    </row>
    <row r="17723" spans="1:4">
      <c r="B17723" s="74" t="str">
        <f ca="1">IFERROR(__xludf.DUMMYFUNCTION("IF(REGEXMATCH(A17723,""wealth planning""),""Script 1"",""-"")"),"-")</f>
        <v>-</v>
      </c>
      <c r="C17723" s="74">
        <f t="shared" si="138"/>
        <v>0</v>
      </c>
      <c r="D17723" s="74" t="str">
        <f t="shared" si="139"/>
        <v>You: Hai assalamualaikum Adnin,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724" spans="1:4">
      <c r="A17724" s="74" t="s">
        <v>10134</v>
      </c>
      <c r="B17724" s="74" t="str">
        <f ca="1">IFERROR(__xludf.DUMMYFUNCTION("IF(REGEXMATCH(A17724,""wealth planning""),""Script 1"",""-"")"),"-")</f>
        <v>-</v>
      </c>
      <c r="C17724" s="74">
        <f t="shared" si="138"/>
        <v>0</v>
      </c>
      <c r="D17724" s="74">
        <f t="shared" si="139"/>
        <v>0</v>
      </c>
    </row>
    <row r="17725" spans="1:4">
      <c r="A17725" s="74" t="s">
        <v>10135</v>
      </c>
      <c r="B17725" s="74" t="str">
        <f ca="1">IFERROR(__xludf.DUMMYFUNCTION("IF(REGEXMATCH(A17725,""wealth planning""),""Script 1"",""-"")"),"-")</f>
        <v>-</v>
      </c>
      <c r="C17725" s="74" t="str">
        <f t="shared" si="138"/>
        <v>Fatimi AminStatus is reachable</v>
      </c>
      <c r="D17725" s="74">
        <f t="shared" si="139"/>
        <v>0</v>
      </c>
    </row>
    <row r="17726" spans="1:4">
      <c r="A17726" s="149">
        <v>45526</v>
      </c>
      <c r="B17726" s="74" t="str">
        <f ca="1">IFERROR(__xludf.DUMMYFUNCTION("IF(REGEXMATCH(A17726,""wealth planning""),""Script 1"",""-"")"),"#VALUE!")</f>
        <v>#VALUE!</v>
      </c>
      <c r="C17726" s="74" t="str">
        <f t="shared" si="138"/>
        <v>Fatimi Amin</v>
      </c>
      <c r="D17726" s="74">
        <f t="shared" si="139"/>
        <v>0</v>
      </c>
    </row>
    <row r="17727" spans="1:4">
      <c r="A17727" s="149">
        <v>45526</v>
      </c>
      <c r="B17727" s="74" t="str">
        <f ca="1">IFERROR(__xludf.DUMMYFUNCTION("IF(REGEXMATCH(A17727,""wealth planning""),""Script 1"",""-"")"),"#VALUE!")</f>
        <v>#VALUE!</v>
      </c>
      <c r="C17727" s="149">
        <f t="shared" si="138"/>
        <v>45526</v>
      </c>
      <c r="D17727" s="74" t="str">
        <f t="shared" si="139"/>
        <v>Fatimi AminStatus is reachable</v>
      </c>
    </row>
    <row r="17728" spans="1:4">
      <c r="A17728" s="74" t="s">
        <v>10136</v>
      </c>
      <c r="B17728" s="74" t="str">
        <f ca="1">IFERROR(__xludf.DUMMYFUNCTION("IF(REGEXMATCH(A17728,""wealth planning""),""Script 1"",""-"")"),"Script 1")</f>
        <v>Script 1</v>
      </c>
      <c r="C17728" s="149">
        <f t="shared" si="138"/>
        <v>45526</v>
      </c>
      <c r="D17728" s="74" t="str">
        <f t="shared" si="139"/>
        <v>Fatimi Amin</v>
      </c>
    </row>
    <row r="17729" spans="1:4">
      <c r="A17729" s="74"/>
      <c r="B17729" s="74" t="str">
        <f ca="1">IFERROR(__xludf.DUMMYFUNCTION("IF(REGEXMATCH(A17729,""wealth planning""),""Script 1"",""-"")"),"-")</f>
        <v>-</v>
      </c>
      <c r="C17729" s="74" t="str">
        <f t="shared" si="138"/>
        <v>You: Hai assalamualaikum Fatimi,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729" s="149">
        <f t="shared" si="139"/>
        <v>45526</v>
      </c>
    </row>
    <row r="17730" spans="1:4">
      <c r="B17730" s="74" t="str">
        <f ca="1">IFERROR(__xludf.DUMMYFUNCTION("IF(REGEXMATCH(A17730,""wealth planning""),""Script 1"",""-"")"),"-")</f>
        <v>-</v>
      </c>
      <c r="C17730" s="74">
        <f t="shared" si="138"/>
        <v>0</v>
      </c>
      <c r="D17730" s="149">
        <f t="shared" si="139"/>
        <v>45526</v>
      </c>
    </row>
    <row r="17731" spans="1:4">
      <c r="B17731" s="74" t="str">
        <f ca="1">IFERROR(__xludf.DUMMYFUNCTION("IF(REGEXMATCH(A17731,""wealth planning""),""Script 1"",""-"")"),"-")</f>
        <v>-</v>
      </c>
      <c r="C17731" s="74">
        <f t="shared" si="138"/>
        <v>0</v>
      </c>
      <c r="D17731" s="74" t="str">
        <f t="shared" si="139"/>
        <v>You: Hai assalamualaikum Fatimi,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732" spans="1:4">
      <c r="A17732" s="74" t="s">
        <v>10138</v>
      </c>
      <c r="B17732" s="74" t="str">
        <f ca="1">IFERROR(__xludf.DUMMYFUNCTION("IF(REGEXMATCH(A17732,""wealth planning""),""Script 1"",""-"")"),"-")</f>
        <v>-</v>
      </c>
      <c r="C17732" s="74">
        <f t="shared" si="138"/>
        <v>0</v>
      </c>
      <c r="D17732" s="74">
        <f t="shared" si="139"/>
        <v>0</v>
      </c>
    </row>
    <row r="17733" spans="1:4">
      <c r="A17733" s="74" t="s">
        <v>10139</v>
      </c>
      <c r="B17733" s="74" t="str">
        <f ca="1">IFERROR(__xludf.DUMMYFUNCTION("IF(REGEXMATCH(A17733,""wealth planning""),""Script 1"",""-"")"),"-")</f>
        <v>-</v>
      </c>
      <c r="C17733" s="74" t="str">
        <f t="shared" si="138"/>
        <v>Amirah Abu SujakStatus is reachable</v>
      </c>
      <c r="D17733" s="74">
        <f t="shared" si="139"/>
        <v>0</v>
      </c>
    </row>
    <row r="17734" spans="1:4">
      <c r="A17734" s="149">
        <v>45526</v>
      </c>
      <c r="B17734" s="74" t="str">
        <f ca="1">IFERROR(__xludf.DUMMYFUNCTION("IF(REGEXMATCH(A17734,""wealth planning""),""Script 1"",""-"")"),"#VALUE!")</f>
        <v>#VALUE!</v>
      </c>
      <c r="C17734" s="74" t="str">
        <f t="shared" si="138"/>
        <v>Amirah Abu Sujak</v>
      </c>
      <c r="D17734" s="74">
        <f t="shared" si="139"/>
        <v>0</v>
      </c>
    </row>
    <row r="17735" spans="1:4">
      <c r="A17735" s="149">
        <v>45526</v>
      </c>
      <c r="B17735" s="74" t="str">
        <f ca="1">IFERROR(__xludf.DUMMYFUNCTION("IF(REGEXMATCH(A17735,""wealth planning""),""Script 1"",""-"")"),"#VALUE!")</f>
        <v>#VALUE!</v>
      </c>
      <c r="C17735" s="149">
        <f t="shared" si="138"/>
        <v>45526</v>
      </c>
      <c r="D17735" s="74" t="str">
        <f t="shared" si="139"/>
        <v>Amirah Abu SujakStatus is reachable</v>
      </c>
    </row>
    <row r="17736" spans="1:4">
      <c r="A17736" s="74" t="s">
        <v>2735</v>
      </c>
      <c r="B17736" s="74" t="str">
        <f ca="1">IFERROR(__xludf.DUMMYFUNCTION("IF(REGEXMATCH(A17736,""wealth planning""),""Script 1"",""-"")"),"Script 1")</f>
        <v>Script 1</v>
      </c>
      <c r="C17736" s="149">
        <f t="shared" si="138"/>
        <v>45526</v>
      </c>
      <c r="D17736" s="74" t="str">
        <f t="shared" si="139"/>
        <v>Amirah Abu Sujak</v>
      </c>
    </row>
    <row r="17737" spans="1:4">
      <c r="A17737" s="74"/>
      <c r="B17737" s="74" t="str">
        <f ca="1">IFERROR(__xludf.DUMMYFUNCTION("IF(REGEXMATCH(A17737,""wealth planning""),""Script 1"",""-"")"),"-")</f>
        <v>-</v>
      </c>
      <c r="C17737" s="74" t="str">
        <f t="shared" si="138"/>
        <v>You: Hai assalamualaikum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737" s="149">
        <f t="shared" si="139"/>
        <v>45526</v>
      </c>
    </row>
    <row r="17738" spans="1:4">
      <c r="B17738" s="74" t="str">
        <f ca="1">IFERROR(__xludf.DUMMYFUNCTION("IF(REGEXMATCH(A17738,""wealth planning""),""Script 1"",""-"")"),"-")</f>
        <v>-</v>
      </c>
      <c r="C17738" s="74">
        <f t="shared" si="138"/>
        <v>0</v>
      </c>
      <c r="D17738" s="149">
        <f t="shared" si="139"/>
        <v>45526</v>
      </c>
    </row>
    <row r="17739" spans="1:4">
      <c r="B17739" s="74" t="str">
        <f ca="1">IFERROR(__xludf.DUMMYFUNCTION("IF(REGEXMATCH(A17739,""wealth planning""),""Script 1"",""-"")"),"-")</f>
        <v>-</v>
      </c>
      <c r="C17739" s="74">
        <f t="shared" si="138"/>
        <v>0</v>
      </c>
      <c r="D17739" s="74" t="str">
        <f t="shared" si="139"/>
        <v>You: Hai assalamualaikum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740" spans="1:4">
      <c r="A17740" s="74" t="s">
        <v>10141</v>
      </c>
      <c r="B17740" s="74" t="str">
        <f ca="1">IFERROR(__xludf.DUMMYFUNCTION("IF(REGEXMATCH(A17740,""wealth planning""),""Script 1"",""-"")"),"-")</f>
        <v>-</v>
      </c>
      <c r="C17740" s="74">
        <f t="shared" si="138"/>
        <v>0</v>
      </c>
      <c r="D17740" s="74">
        <f t="shared" si="139"/>
        <v>0</v>
      </c>
    </row>
    <row r="17741" spans="1:4">
      <c r="A17741" s="74" t="s">
        <v>10142</v>
      </c>
      <c r="B17741" s="74" t="str">
        <f ca="1">IFERROR(__xludf.DUMMYFUNCTION("IF(REGEXMATCH(A17741,""wealth planning""),""Script 1"",""-"")"),"-")</f>
        <v>-</v>
      </c>
      <c r="C17741" s="74" t="str">
        <f t="shared" si="138"/>
        <v>Nuradiilah ZailaniStatus is reachable</v>
      </c>
      <c r="D17741" s="74">
        <f t="shared" si="139"/>
        <v>0</v>
      </c>
    </row>
    <row r="17742" spans="1:4">
      <c r="A17742" s="149">
        <v>45526</v>
      </c>
      <c r="B17742" s="74" t="str">
        <f ca="1">IFERROR(__xludf.DUMMYFUNCTION("IF(REGEXMATCH(A17742,""wealth planning""),""Script 1"",""-"")"),"#VALUE!")</f>
        <v>#VALUE!</v>
      </c>
      <c r="C17742" s="74" t="str">
        <f t="shared" si="138"/>
        <v>Nuradiilah Zailani</v>
      </c>
      <c r="D17742" s="74">
        <f t="shared" si="139"/>
        <v>0</v>
      </c>
    </row>
    <row r="17743" spans="1:4">
      <c r="A17743" s="149">
        <v>45526</v>
      </c>
      <c r="B17743" s="74" t="str">
        <f ca="1">IFERROR(__xludf.DUMMYFUNCTION("IF(REGEXMATCH(A17743,""wealth planning""),""Script 1"",""-"")"),"#VALUE!")</f>
        <v>#VALUE!</v>
      </c>
      <c r="C17743" s="149">
        <f t="shared" si="138"/>
        <v>45526</v>
      </c>
      <c r="D17743" s="74" t="str">
        <f t="shared" si="139"/>
        <v>Nuradiilah ZailaniStatus is reachable</v>
      </c>
    </row>
    <row r="17744" spans="1:4">
      <c r="A17744" s="74" t="s">
        <v>10143</v>
      </c>
      <c r="B17744" s="74" t="str">
        <f ca="1">IFERROR(__xludf.DUMMYFUNCTION("IF(REGEXMATCH(A17744,""wealth planning""),""Script 1"",""-"")"),"Script 1")</f>
        <v>Script 1</v>
      </c>
      <c r="C17744" s="149">
        <f t="shared" si="138"/>
        <v>45526</v>
      </c>
      <c r="D17744" s="74" t="str">
        <f t="shared" si="139"/>
        <v>Nuradiilah Zailani</v>
      </c>
    </row>
    <row r="17745" spans="1:4">
      <c r="A17745" s="74"/>
      <c r="B17745" s="74" t="str">
        <f ca="1">IFERROR(__xludf.DUMMYFUNCTION("IF(REGEXMATCH(A17745,""wealth planning""),""Script 1"",""-"")"),"-")</f>
        <v>-</v>
      </c>
      <c r="C17745" s="74" t="str">
        <f t="shared" si="138"/>
        <v>You: Hai assalamualaikum Nuradiilah,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745" s="149">
        <f t="shared" si="139"/>
        <v>45526</v>
      </c>
    </row>
    <row r="17746" spans="1:4">
      <c r="B17746" s="74" t="str">
        <f ca="1">IFERROR(__xludf.DUMMYFUNCTION("IF(REGEXMATCH(A17746,""wealth planning""),""Script 1"",""-"")"),"-")</f>
        <v>-</v>
      </c>
      <c r="C17746" s="74">
        <f t="shared" si="138"/>
        <v>0</v>
      </c>
      <c r="D17746" s="149">
        <f t="shared" si="139"/>
        <v>45526</v>
      </c>
    </row>
    <row r="17747" spans="1:4">
      <c r="B17747" s="74" t="str">
        <f ca="1">IFERROR(__xludf.DUMMYFUNCTION("IF(REGEXMATCH(A17747,""wealth planning""),""Script 1"",""-"")"),"-")</f>
        <v>-</v>
      </c>
      <c r="C17747" s="74">
        <f t="shared" si="138"/>
        <v>0</v>
      </c>
      <c r="D17747" s="74" t="str">
        <f t="shared" si="139"/>
        <v>You: Hai assalamualaikum Nuradiilah,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748" spans="1:4">
      <c r="A17748" s="74" t="s">
        <v>10145</v>
      </c>
      <c r="B17748" s="74" t="str">
        <f ca="1">IFERROR(__xludf.DUMMYFUNCTION("IF(REGEXMATCH(A17748,""wealth planning""),""Script 1"",""-"")"),"-")</f>
        <v>-</v>
      </c>
      <c r="C17748" s="74">
        <f t="shared" si="138"/>
        <v>0</v>
      </c>
      <c r="D17748" s="74">
        <f t="shared" si="139"/>
        <v>0</v>
      </c>
    </row>
    <row r="17749" spans="1:4">
      <c r="A17749" s="74" t="s">
        <v>10146</v>
      </c>
      <c r="B17749" s="74" t="str">
        <f ca="1">IFERROR(__xludf.DUMMYFUNCTION("IF(REGEXMATCH(A17749,""wealth planning""),""Script 1"",""-"")"),"-")</f>
        <v>-</v>
      </c>
      <c r="C17749" s="74" t="str">
        <f t="shared" si="138"/>
        <v>Nabilah JamaliStatus is reachable</v>
      </c>
      <c r="D17749" s="74">
        <f t="shared" si="139"/>
        <v>0</v>
      </c>
    </row>
    <row r="17750" spans="1:4">
      <c r="A17750" s="149">
        <v>45526</v>
      </c>
      <c r="B17750" s="74" t="str">
        <f ca="1">IFERROR(__xludf.DUMMYFUNCTION("IF(REGEXMATCH(A17750,""wealth planning""),""Script 1"",""-"")"),"#VALUE!")</f>
        <v>#VALUE!</v>
      </c>
      <c r="C17750" s="74" t="str">
        <f t="shared" si="138"/>
        <v>Nabilah Jamali</v>
      </c>
      <c r="D17750" s="74">
        <f t="shared" si="139"/>
        <v>0</v>
      </c>
    </row>
    <row r="17751" spans="1:4">
      <c r="A17751" s="149">
        <v>45526</v>
      </c>
      <c r="B17751" s="74" t="str">
        <f ca="1">IFERROR(__xludf.DUMMYFUNCTION("IF(REGEXMATCH(A17751,""wealth planning""),""Script 1"",""-"")"),"#VALUE!")</f>
        <v>#VALUE!</v>
      </c>
      <c r="C17751" s="149">
        <f t="shared" si="138"/>
        <v>45526</v>
      </c>
      <c r="D17751" s="74" t="str">
        <f t="shared" si="139"/>
        <v>Nabilah JamaliStatus is reachable</v>
      </c>
    </row>
    <row r="17752" spans="1:4">
      <c r="A17752" s="74" t="s">
        <v>4756</v>
      </c>
      <c r="B17752" s="74" t="str">
        <f ca="1">IFERROR(__xludf.DUMMYFUNCTION("IF(REGEXMATCH(A17752,""wealth planning""),""Script 1"",""-"")"),"Script 1")</f>
        <v>Script 1</v>
      </c>
      <c r="C17752" s="149">
        <f t="shared" si="138"/>
        <v>45526</v>
      </c>
      <c r="D17752" s="74" t="str">
        <f t="shared" si="139"/>
        <v>Nabilah Jamali</v>
      </c>
    </row>
    <row r="17753" spans="1:4">
      <c r="A17753" s="74"/>
      <c r="B17753" s="74" t="str">
        <f ca="1">IFERROR(__xludf.DUMMYFUNCTION("IF(REGEXMATCH(A17753,""wealth planning""),""Script 1"",""-"")"),"-")</f>
        <v>-</v>
      </c>
      <c r="C17753" s="74" t="str">
        <f t="shared" si="138"/>
        <v>You: Hai assalamualaikum Nabilah,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753" s="149">
        <f t="shared" si="139"/>
        <v>45526</v>
      </c>
    </row>
    <row r="17754" spans="1:4">
      <c r="B17754" s="74" t="str">
        <f ca="1">IFERROR(__xludf.DUMMYFUNCTION("IF(REGEXMATCH(A17754,""wealth planning""),""Script 1"",""-"")"),"-")</f>
        <v>-</v>
      </c>
      <c r="C17754" s="74">
        <f t="shared" si="138"/>
        <v>0</v>
      </c>
      <c r="D17754" s="149">
        <f t="shared" si="139"/>
        <v>45526</v>
      </c>
    </row>
    <row r="17755" spans="1:4">
      <c r="B17755" s="74" t="str">
        <f ca="1">IFERROR(__xludf.DUMMYFUNCTION("IF(REGEXMATCH(A17755,""wealth planning""),""Script 1"",""-"")"),"-")</f>
        <v>-</v>
      </c>
      <c r="C17755" s="74">
        <f t="shared" si="138"/>
        <v>0</v>
      </c>
      <c r="D17755" s="74" t="str">
        <f t="shared" si="139"/>
        <v>You: Hai assalamualaikum Nabilah,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756" spans="1:4">
      <c r="A17756" s="74" t="s">
        <v>10148</v>
      </c>
      <c r="B17756" s="74" t="str">
        <f ca="1">IFERROR(__xludf.DUMMYFUNCTION("IF(REGEXMATCH(A17756,""wealth planning""),""Script 1"",""-"")"),"-")</f>
        <v>-</v>
      </c>
      <c r="C17756" s="74">
        <f t="shared" si="138"/>
        <v>0</v>
      </c>
      <c r="D17756" s="74">
        <f t="shared" si="139"/>
        <v>0</v>
      </c>
    </row>
    <row r="17757" spans="1:4">
      <c r="A17757" s="74" t="s">
        <v>10149</v>
      </c>
      <c r="B17757" s="74" t="str">
        <f ca="1">IFERROR(__xludf.DUMMYFUNCTION("IF(REGEXMATCH(A17757,""wealth planning""),""Script 1"",""-"")"),"-")</f>
        <v>-</v>
      </c>
      <c r="C17757" s="74" t="str">
        <f t="shared" si="138"/>
        <v>Sofeah NurainiStatus is reachable</v>
      </c>
      <c r="D17757" s="74">
        <f t="shared" si="139"/>
        <v>0</v>
      </c>
    </row>
    <row r="17758" spans="1:4">
      <c r="A17758" s="149">
        <v>45526</v>
      </c>
      <c r="B17758" s="74" t="str">
        <f ca="1">IFERROR(__xludf.DUMMYFUNCTION("IF(REGEXMATCH(A17758,""wealth planning""),""Script 1"",""-"")"),"#VALUE!")</f>
        <v>#VALUE!</v>
      </c>
      <c r="C17758" s="74" t="str">
        <f t="shared" si="138"/>
        <v>Sofeah Nuraini</v>
      </c>
      <c r="D17758" s="74">
        <f t="shared" si="139"/>
        <v>0</v>
      </c>
    </row>
    <row r="17759" spans="1:4">
      <c r="A17759" s="149">
        <v>45526</v>
      </c>
      <c r="B17759" s="74" t="str">
        <f ca="1">IFERROR(__xludf.DUMMYFUNCTION("IF(REGEXMATCH(A17759,""wealth planning""),""Script 1"",""-"")"),"#VALUE!")</f>
        <v>#VALUE!</v>
      </c>
      <c r="C17759" s="149">
        <f t="shared" si="138"/>
        <v>45526</v>
      </c>
      <c r="D17759" s="74" t="str">
        <f t="shared" si="139"/>
        <v>Sofeah NurainiStatus is reachable</v>
      </c>
    </row>
    <row r="17760" spans="1:4">
      <c r="A17760" s="74" t="s">
        <v>10150</v>
      </c>
      <c r="B17760" s="74" t="str">
        <f ca="1">IFERROR(__xludf.DUMMYFUNCTION("IF(REGEXMATCH(A17760,""wealth planning""),""Script 1"",""-"")"),"Script 1")</f>
        <v>Script 1</v>
      </c>
      <c r="C17760" s="149">
        <f t="shared" si="138"/>
        <v>45526</v>
      </c>
      <c r="D17760" s="74" t="str">
        <f t="shared" si="139"/>
        <v>Sofeah Nuraini</v>
      </c>
    </row>
    <row r="17761" spans="1:4">
      <c r="A17761" s="74"/>
      <c r="B17761" s="74" t="str">
        <f ca="1">IFERROR(__xludf.DUMMYFUNCTION("IF(REGEXMATCH(A17761,""wealth planning""),""Script 1"",""-"")"),"-")</f>
        <v>-</v>
      </c>
      <c r="C17761" s="74" t="str">
        <f t="shared" si="138"/>
        <v>You: Hai assalamualaikum Sofeah,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761" s="149">
        <f t="shared" si="139"/>
        <v>45526</v>
      </c>
    </row>
    <row r="17762" spans="1:4">
      <c r="B17762" s="74" t="str">
        <f ca="1">IFERROR(__xludf.DUMMYFUNCTION("IF(REGEXMATCH(A17762,""wealth planning""),""Script 1"",""-"")"),"-")</f>
        <v>-</v>
      </c>
      <c r="C17762" s="74">
        <f t="shared" si="138"/>
        <v>0</v>
      </c>
      <c r="D17762" s="149">
        <f t="shared" si="139"/>
        <v>45526</v>
      </c>
    </row>
    <row r="17763" spans="1:4">
      <c r="B17763" s="74" t="str">
        <f ca="1">IFERROR(__xludf.DUMMYFUNCTION("IF(REGEXMATCH(A17763,""wealth planning""),""Script 1"",""-"")"),"-")</f>
        <v>-</v>
      </c>
      <c r="C17763" s="74">
        <f t="shared" si="138"/>
        <v>0</v>
      </c>
      <c r="D17763" s="74" t="str">
        <f t="shared" si="139"/>
        <v>You: Hai assalamualaikum Sofeah,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764" spans="1:4">
      <c r="B17764" s="74" t="str">
        <f ca="1">IFERROR(__xludf.DUMMYFUNCTION("IF(REGEXMATCH(A17764,""wealth planning""),""Script 1"",""-"")"),"-")</f>
        <v>-</v>
      </c>
      <c r="C17764" s="74">
        <f t="shared" si="138"/>
        <v>0</v>
      </c>
      <c r="D17764" s="74">
        <f t="shared" si="139"/>
        <v>0</v>
      </c>
    </row>
    <row r="17765" spans="1:4">
      <c r="A17765" s="74" t="s">
        <v>10153</v>
      </c>
      <c r="B17765" s="74" t="str">
        <f ca="1">IFERROR(__xludf.DUMMYFUNCTION("IF(REGEXMATCH(A17765,""wealth planning""),""Script 1"",""-"")"),"-")</f>
        <v>-</v>
      </c>
      <c r="C17765" s="74">
        <f t="shared" si="138"/>
        <v>0</v>
      </c>
      <c r="D17765" s="74">
        <f t="shared" si="139"/>
        <v>0</v>
      </c>
    </row>
    <row r="17766" spans="1:4">
      <c r="A17766" s="149">
        <v>45526</v>
      </c>
      <c r="B17766" s="74" t="str">
        <f ca="1">IFERROR(__xludf.DUMMYFUNCTION("IF(REGEXMATCH(A17766,""wealth planning""),""Script 1"",""-"")"),"#VALUE!")</f>
        <v>#VALUE!</v>
      </c>
      <c r="C17766" s="74" t="str">
        <f t="shared" si="138"/>
        <v>Balqis Mahard</v>
      </c>
      <c r="D17766" s="74">
        <f t="shared" si="139"/>
        <v>0</v>
      </c>
    </row>
    <row r="17767" spans="1:4">
      <c r="A17767" s="149">
        <v>45526</v>
      </c>
      <c r="B17767" s="74" t="str">
        <f ca="1">IFERROR(__xludf.DUMMYFUNCTION("IF(REGEXMATCH(A17767,""wealth planning""),""Script 1"",""-"")"),"#VALUE!")</f>
        <v>#VALUE!</v>
      </c>
      <c r="C17767" s="149">
        <f t="shared" si="138"/>
        <v>45526</v>
      </c>
      <c r="D17767" s="74">
        <f t="shared" si="139"/>
        <v>0</v>
      </c>
    </row>
    <row r="17768" spans="1:4">
      <c r="A17768" s="74" t="s">
        <v>10154</v>
      </c>
      <c r="B17768" s="74" t="str">
        <f ca="1">IFERROR(__xludf.DUMMYFUNCTION("IF(REGEXMATCH(A17768,""wealth planning""),""Script 1"",""-"")"),"-")</f>
        <v>-</v>
      </c>
      <c r="C17768" s="149">
        <f t="shared" si="138"/>
        <v>45526</v>
      </c>
      <c r="D17768" s="74" t="str">
        <f t="shared" si="139"/>
        <v>Balqis Mahard</v>
      </c>
    </row>
    <row r="17769" spans="1:4">
      <c r="A17769" s="74"/>
      <c r="B17769" s="74" t="str">
        <f ca="1">IFERROR(__xludf.DUMMYFUNCTION("IF(REGEXMATCH(A17769,""wealth planning""),""Script 1"",""-"")"),"-")</f>
        <v>-</v>
      </c>
      <c r="C17769" s="74" t="str">
        <f t="shared" si="138"/>
        <v>You: No problem tapi bukan sekarang actually. Ingat nak mintak masa next week maybe kalau weekdays malam atau weekend ikutlah yang mana Balqis prefer</v>
      </c>
      <c r="D17769" s="149">
        <f t="shared" si="139"/>
        <v>45526</v>
      </c>
    </row>
    <row r="17770" spans="1:4">
      <c r="B17770" s="74" t="str">
        <f ca="1">IFERROR(__xludf.DUMMYFUNCTION("IF(REGEXMATCH(A17770,""wealth planning""),""Script 1"",""-"")"),"-")</f>
        <v>-</v>
      </c>
      <c r="C17770" s="74">
        <f t="shared" si="138"/>
        <v>0</v>
      </c>
      <c r="D17770" s="149">
        <f t="shared" si="139"/>
        <v>45526</v>
      </c>
    </row>
    <row r="17771" spans="1:4">
      <c r="B17771" s="74" t="str">
        <f ca="1">IFERROR(__xludf.DUMMYFUNCTION("IF(REGEXMATCH(A17771,""wealth planning""),""Script 1"",""-"")"),"-")</f>
        <v>-</v>
      </c>
      <c r="C17771" s="74">
        <f t="shared" si="138"/>
        <v>0</v>
      </c>
      <c r="D17771" s="74" t="str">
        <f t="shared" si="139"/>
        <v>You: No problem tapi bukan sekarang actually. Ingat nak mintak masa next week maybe kalau weekdays malam atau weekend ikutlah yang mana Balqis prefer</v>
      </c>
    </row>
    <row r="17772" spans="1:4">
      <c r="B17772" s="74" t="str">
        <f ca="1">IFERROR(__xludf.DUMMYFUNCTION("IF(REGEXMATCH(A17772,""wealth planning""),""Script 1"",""-"")"),"-")</f>
        <v>-</v>
      </c>
      <c r="C17772" s="74">
        <f t="shared" si="138"/>
        <v>0</v>
      </c>
      <c r="D17772" s="74">
        <f t="shared" si="139"/>
        <v>0</v>
      </c>
    </row>
    <row r="17773" spans="1:4">
      <c r="A17773" s="74" t="s">
        <v>10157</v>
      </c>
      <c r="B17773" s="74" t="str">
        <f ca="1">IFERROR(__xludf.DUMMYFUNCTION("IF(REGEXMATCH(A17773,""wealth planning""),""Script 1"",""-"")"),"-")</f>
        <v>-</v>
      </c>
      <c r="C17773" s="74">
        <f t="shared" si="138"/>
        <v>0</v>
      </c>
      <c r="D17773" s="74">
        <f t="shared" si="139"/>
        <v>0</v>
      </c>
    </row>
    <row r="17774" spans="1:4">
      <c r="A17774" s="149">
        <v>45525</v>
      </c>
      <c r="B17774" s="74" t="str">
        <f ca="1">IFERROR(__xludf.DUMMYFUNCTION("IF(REGEXMATCH(A17774,""wealth planning""),""Script 1"",""-"")"),"#VALUE!")</f>
        <v>#VALUE!</v>
      </c>
      <c r="C17774" s="74" t="str">
        <f t="shared" si="138"/>
        <v>Farah Hanna Ibrahim</v>
      </c>
      <c r="D17774" s="74">
        <f t="shared" si="139"/>
        <v>0</v>
      </c>
    </row>
    <row r="17775" spans="1:4">
      <c r="A17775" s="149">
        <v>45525</v>
      </c>
      <c r="B17775" s="74" t="str">
        <f ca="1">IFERROR(__xludf.DUMMYFUNCTION("IF(REGEXMATCH(A17775,""wealth planning""),""Script 1"",""-"")"),"#VALUE!")</f>
        <v>#VALUE!</v>
      </c>
      <c r="C17775" s="149">
        <f t="shared" si="138"/>
        <v>45525</v>
      </c>
      <c r="D17775" s="74">
        <f t="shared" si="139"/>
        <v>0</v>
      </c>
    </row>
    <row r="17776" spans="1:4">
      <c r="A17776" s="74" t="s">
        <v>2881</v>
      </c>
      <c r="B17776" s="74" t="str">
        <f ca="1">IFERROR(__xludf.DUMMYFUNCTION("IF(REGEXMATCH(A17776,""wealth planning""),""Script 1"",""-"")"),"Script 1")</f>
        <v>Script 1</v>
      </c>
      <c r="C17776" s="149">
        <f t="shared" si="138"/>
        <v>45525</v>
      </c>
      <c r="D17776" s="74" t="str">
        <f t="shared" si="139"/>
        <v>Farah Hanna Ibrahim</v>
      </c>
    </row>
    <row r="17777" spans="1:4">
      <c r="A17777" s="74"/>
      <c r="B17777" s="74" t="str">
        <f ca="1">IFERROR(__xludf.DUMMYFUNCTION("IF(REGEXMATCH(A17777,""wealth planning""),""Script 1"",""-"")"),"-")</f>
        <v>-</v>
      </c>
      <c r="C17777" s="74" t="str">
        <f t="shared" si="138"/>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777" s="149">
        <f t="shared" si="139"/>
        <v>45525</v>
      </c>
    </row>
    <row r="17778" spans="1:4">
      <c r="B17778" s="74" t="str">
        <f ca="1">IFERROR(__xludf.DUMMYFUNCTION("IF(REGEXMATCH(A17778,""wealth planning""),""Script 1"",""-"")"),"-")</f>
        <v>-</v>
      </c>
      <c r="C17778" s="74">
        <f t="shared" si="138"/>
        <v>0</v>
      </c>
      <c r="D17778" s="149">
        <f t="shared" si="139"/>
        <v>45525</v>
      </c>
    </row>
    <row r="17779" spans="1:4">
      <c r="B17779" s="74" t="str">
        <f ca="1">IFERROR(__xludf.DUMMYFUNCTION("IF(REGEXMATCH(A17779,""wealth planning""),""Script 1"",""-"")"),"-")</f>
        <v>-</v>
      </c>
      <c r="C17779" s="74">
        <f t="shared" si="138"/>
        <v>0</v>
      </c>
      <c r="D17779" s="74" t="str">
        <f t="shared" si="139"/>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780" spans="1:4">
      <c r="A17780" s="74" t="s">
        <v>10159</v>
      </c>
      <c r="B17780" s="74" t="str">
        <f ca="1">IFERROR(__xludf.DUMMYFUNCTION("IF(REGEXMATCH(A17780,""wealth planning""),""Script 1"",""-"")"),"-")</f>
        <v>-</v>
      </c>
      <c r="C17780" s="74">
        <f t="shared" si="138"/>
        <v>0</v>
      </c>
      <c r="D17780" s="74">
        <f t="shared" si="139"/>
        <v>0</v>
      </c>
    </row>
    <row r="17781" spans="1:4">
      <c r="A17781" s="74" t="s">
        <v>10160</v>
      </c>
      <c r="B17781" s="74" t="str">
        <f ca="1">IFERROR(__xludf.DUMMYFUNCTION("IF(REGEXMATCH(A17781,""wealth planning""),""Script 1"",""-"")"),"-")</f>
        <v>-</v>
      </c>
      <c r="C17781" s="74" t="str">
        <f t="shared" si="138"/>
        <v>Amirol SyazwanStatus is reachable</v>
      </c>
      <c r="D17781" s="74">
        <f t="shared" si="139"/>
        <v>0</v>
      </c>
    </row>
    <row r="17782" spans="1:4">
      <c r="A17782" s="149">
        <v>45525</v>
      </c>
      <c r="B17782" s="74" t="str">
        <f ca="1">IFERROR(__xludf.DUMMYFUNCTION("IF(REGEXMATCH(A17782,""wealth planning""),""Script 1"",""-"")"),"#VALUE!")</f>
        <v>#VALUE!</v>
      </c>
      <c r="C17782" s="74" t="str">
        <f t="shared" si="138"/>
        <v>Amirol Syazwan</v>
      </c>
      <c r="D17782" s="74">
        <f t="shared" si="139"/>
        <v>0</v>
      </c>
    </row>
    <row r="17783" spans="1:4">
      <c r="A17783" s="149">
        <v>45525</v>
      </c>
      <c r="B17783" s="74" t="str">
        <f ca="1">IFERROR(__xludf.DUMMYFUNCTION("IF(REGEXMATCH(A17783,""wealth planning""),""Script 1"",""-"")"),"#VALUE!")</f>
        <v>#VALUE!</v>
      </c>
      <c r="C17783" s="149">
        <f t="shared" si="138"/>
        <v>45525</v>
      </c>
      <c r="D17783" s="74" t="str">
        <f t="shared" si="139"/>
        <v>Amirol SyazwanStatus is reachable</v>
      </c>
    </row>
    <row r="17784" spans="1:4">
      <c r="A17784" s="74" t="s">
        <v>10161</v>
      </c>
      <c r="B17784" s="74" t="str">
        <f ca="1">IFERROR(__xludf.DUMMYFUNCTION("IF(REGEXMATCH(A17784,""wealth planning""),""Script 1"",""-"")"),"Script 1")</f>
        <v>Script 1</v>
      </c>
      <c r="C17784" s="149">
        <f t="shared" si="138"/>
        <v>45525</v>
      </c>
      <c r="D17784" s="74" t="str">
        <f t="shared" si="139"/>
        <v>Amirol Syazwan</v>
      </c>
    </row>
    <row r="17785" spans="1:4">
      <c r="A17785" s="74"/>
      <c r="B17785" s="74" t="str">
        <f ca="1">IFERROR(__xludf.DUMMYFUNCTION("IF(REGEXMATCH(A17785,""wealth planning""),""Script 1"",""-"")"),"-")</f>
        <v>-</v>
      </c>
      <c r="C17785" s="74" t="str">
        <f t="shared" si="138"/>
        <v>You: Hai assalamualaikum Amirol,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785" s="149">
        <f t="shared" si="139"/>
        <v>45525</v>
      </c>
    </row>
    <row r="17786" spans="1:4">
      <c r="B17786" s="74" t="str">
        <f ca="1">IFERROR(__xludf.DUMMYFUNCTION("IF(REGEXMATCH(A17786,""wealth planning""),""Script 1"",""-"")"),"-")</f>
        <v>-</v>
      </c>
      <c r="C17786" s="74">
        <f t="shared" si="138"/>
        <v>0</v>
      </c>
      <c r="D17786" s="149">
        <f t="shared" si="139"/>
        <v>45525</v>
      </c>
    </row>
    <row r="17787" spans="1:4">
      <c r="B17787" s="74" t="str">
        <f ca="1">IFERROR(__xludf.DUMMYFUNCTION("IF(REGEXMATCH(A17787,""wealth planning""),""Script 1"",""-"")"),"-")</f>
        <v>-</v>
      </c>
      <c r="C17787" s="74">
        <f t="shared" si="138"/>
        <v>0</v>
      </c>
      <c r="D17787" s="74" t="str">
        <f t="shared" si="139"/>
        <v>You: Hai assalamualaikum Amirol,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788" spans="1:4">
      <c r="A17788" s="74" t="s">
        <v>10163</v>
      </c>
      <c r="B17788" s="74" t="str">
        <f ca="1">IFERROR(__xludf.DUMMYFUNCTION("IF(REGEXMATCH(A17788,""wealth planning""),""Script 1"",""-"")"),"-")</f>
        <v>-</v>
      </c>
      <c r="C17788" s="74">
        <f t="shared" si="138"/>
        <v>0</v>
      </c>
      <c r="D17788" s="74">
        <f t="shared" si="139"/>
        <v>0</v>
      </c>
    </row>
    <row r="17789" spans="1:4">
      <c r="A17789" s="74" t="s">
        <v>10164</v>
      </c>
      <c r="B17789" s="74" t="str">
        <f ca="1">IFERROR(__xludf.DUMMYFUNCTION("IF(REGEXMATCH(A17789,""wealth planning""),""Script 1"",""-"")"),"-")</f>
        <v>-</v>
      </c>
      <c r="C17789" s="74" t="str">
        <f t="shared" si="138"/>
        <v>MUHAMAD AFIQ IZUDDIN ISKANDAR MIRDZAStatus is reachable</v>
      </c>
      <c r="D17789" s="74">
        <f t="shared" si="139"/>
        <v>0</v>
      </c>
    </row>
    <row r="17790" spans="1:4">
      <c r="A17790" s="149">
        <v>45525</v>
      </c>
      <c r="B17790" s="74" t="str">
        <f ca="1">IFERROR(__xludf.DUMMYFUNCTION("IF(REGEXMATCH(A17790,""wealth planning""),""Script 1"",""-"")"),"#VALUE!")</f>
        <v>#VALUE!</v>
      </c>
      <c r="C17790" s="74" t="str">
        <f t="shared" si="138"/>
        <v>MUHAMAD AFIQ IZUDDIN ISKANDAR MIRDZA</v>
      </c>
      <c r="D17790" s="74">
        <f t="shared" si="139"/>
        <v>0</v>
      </c>
    </row>
    <row r="17791" spans="1:4">
      <c r="A17791" s="149">
        <v>45525</v>
      </c>
      <c r="B17791" s="74" t="str">
        <f ca="1">IFERROR(__xludf.DUMMYFUNCTION("IF(REGEXMATCH(A17791,""wealth planning""),""Script 1"",""-"")"),"#VALUE!")</f>
        <v>#VALUE!</v>
      </c>
      <c r="C17791" s="149">
        <f t="shared" si="138"/>
        <v>45525</v>
      </c>
      <c r="D17791" s="74" t="str">
        <f t="shared" si="139"/>
        <v>MUHAMAD AFIQ IZUDDIN ISKANDAR MIRDZAStatus is reachable</v>
      </c>
    </row>
    <row r="17792" spans="1:4">
      <c r="A17792" s="74" t="s">
        <v>3175</v>
      </c>
      <c r="B17792" s="74" t="str">
        <f ca="1">IFERROR(__xludf.DUMMYFUNCTION("IF(REGEXMATCH(A17792,""wealth planning""),""Script 1"",""-"")"),"Script 1")</f>
        <v>Script 1</v>
      </c>
      <c r="C17792" s="149">
        <f t="shared" si="138"/>
        <v>45525</v>
      </c>
      <c r="D17792" s="74" t="str">
        <f t="shared" si="139"/>
        <v>MUHAMAD AFIQ IZUDDIN ISKANDAR MIRDZA</v>
      </c>
    </row>
    <row r="17793" spans="1:4">
      <c r="A17793" s="74"/>
      <c r="B17793" s="74" t="str">
        <f ca="1">IFERROR(__xludf.DUMMYFUNCTION("IF(REGEXMATCH(A17793,""wealth planning""),""Script 1"",""-"")"),"-")</f>
        <v>-</v>
      </c>
      <c r="C17793" s="74" t="str">
        <f t="shared" si="138"/>
        <v>You: Hai assalamualaikum 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793" s="149">
        <f t="shared" si="139"/>
        <v>45525</v>
      </c>
    </row>
    <row r="17794" spans="1:4">
      <c r="B17794" s="74" t="str">
        <f ca="1">IFERROR(__xludf.DUMMYFUNCTION("IF(REGEXMATCH(A17794,""wealth planning""),""Script 1"",""-"")"),"-")</f>
        <v>-</v>
      </c>
      <c r="C17794" s="74">
        <f t="shared" si="138"/>
        <v>0</v>
      </c>
      <c r="D17794" s="149">
        <f t="shared" si="139"/>
        <v>45525</v>
      </c>
    </row>
    <row r="17795" spans="1:4">
      <c r="B17795" s="74" t="str">
        <f ca="1">IFERROR(__xludf.DUMMYFUNCTION("IF(REGEXMATCH(A17795,""wealth planning""),""Script 1"",""-"")"),"-")</f>
        <v>-</v>
      </c>
      <c r="C17795" s="74">
        <f t="shared" si="138"/>
        <v>0</v>
      </c>
      <c r="D17795" s="74" t="str">
        <f t="shared" si="139"/>
        <v>You: Hai assalamualaikum 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796" spans="1:4">
      <c r="A17796" s="74" t="s">
        <v>10166</v>
      </c>
      <c r="B17796" s="74" t="str">
        <f ca="1">IFERROR(__xludf.DUMMYFUNCTION("IF(REGEXMATCH(A17796,""wealth planning""),""Script 1"",""-"")"),"-")</f>
        <v>-</v>
      </c>
      <c r="C17796" s="74">
        <f t="shared" si="138"/>
        <v>0</v>
      </c>
      <c r="D17796" s="74">
        <f t="shared" si="139"/>
        <v>0</v>
      </c>
    </row>
    <row r="17797" spans="1:4">
      <c r="A17797" s="74" t="s">
        <v>10167</v>
      </c>
      <c r="B17797" s="74" t="str">
        <f ca="1">IFERROR(__xludf.DUMMYFUNCTION("IF(REGEXMATCH(A17797,""wealth planning""),""Script 1"",""-"")"),"-")</f>
        <v>-</v>
      </c>
      <c r="C17797" s="74" t="str">
        <f t="shared" si="138"/>
        <v>Muhammad Aimannudin Mohamad SopieStatus is reachable</v>
      </c>
      <c r="D17797" s="74">
        <f t="shared" si="139"/>
        <v>0</v>
      </c>
    </row>
    <row r="17798" spans="1:4">
      <c r="A17798" s="149">
        <v>45525</v>
      </c>
      <c r="B17798" s="74" t="str">
        <f ca="1">IFERROR(__xludf.DUMMYFUNCTION("IF(REGEXMATCH(A17798,""wealth planning""),""Script 1"",""-"")"),"#VALUE!")</f>
        <v>#VALUE!</v>
      </c>
      <c r="C17798" s="74" t="str">
        <f t="shared" si="138"/>
        <v>Muhammad Aimannudin Mohamad Sopie</v>
      </c>
      <c r="D17798" s="74">
        <f t="shared" si="139"/>
        <v>0</v>
      </c>
    </row>
    <row r="17799" spans="1:4">
      <c r="A17799" s="149">
        <v>45525</v>
      </c>
      <c r="B17799" s="74" t="str">
        <f ca="1">IFERROR(__xludf.DUMMYFUNCTION("IF(REGEXMATCH(A17799,""wealth planning""),""Script 1"",""-"")"),"#VALUE!")</f>
        <v>#VALUE!</v>
      </c>
      <c r="C17799" s="149">
        <f t="shared" si="138"/>
        <v>45525</v>
      </c>
      <c r="D17799" s="74" t="str">
        <f t="shared" si="139"/>
        <v>Muhammad Aimannudin Mohamad SopieStatus is reachable</v>
      </c>
    </row>
    <row r="17800" spans="1:4">
      <c r="A17800" s="74" t="s">
        <v>10168</v>
      </c>
      <c r="B17800" s="74" t="str">
        <f ca="1">IFERROR(__xludf.DUMMYFUNCTION("IF(REGEXMATCH(A17800,""wealth planning""),""Script 1"",""-"")"),"Script 1")</f>
        <v>Script 1</v>
      </c>
      <c r="C17800" s="149">
        <f t="shared" si="138"/>
        <v>45525</v>
      </c>
      <c r="D17800" s="74" t="str">
        <f t="shared" si="139"/>
        <v>Muhammad Aimannudin Mohamad Sopie</v>
      </c>
    </row>
    <row r="17801" spans="1:4">
      <c r="A17801" s="74"/>
      <c r="B17801" s="74" t="str">
        <f ca="1">IFERROR(__xludf.DUMMYFUNCTION("IF(REGEXMATCH(A17801,""wealth planning""),""Script 1"",""-"")"),"-")</f>
        <v>-</v>
      </c>
      <c r="C17801" s="74" t="str">
        <f t="shared" si="138"/>
        <v>You: Hai assalamualaikum Aimannudin,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801" s="149">
        <f t="shared" si="139"/>
        <v>45525</v>
      </c>
    </row>
    <row r="17802" spans="1:4">
      <c r="B17802" s="74" t="str">
        <f ca="1">IFERROR(__xludf.DUMMYFUNCTION("IF(REGEXMATCH(A17802,""wealth planning""),""Script 1"",""-"")"),"-")</f>
        <v>-</v>
      </c>
      <c r="C17802" s="74">
        <f t="shared" si="138"/>
        <v>0</v>
      </c>
      <c r="D17802" s="149">
        <f t="shared" si="139"/>
        <v>45525</v>
      </c>
    </row>
    <row r="17803" spans="1:4">
      <c r="B17803" s="74" t="str">
        <f ca="1">IFERROR(__xludf.DUMMYFUNCTION("IF(REGEXMATCH(A17803,""wealth planning""),""Script 1"",""-"")"),"-")</f>
        <v>-</v>
      </c>
      <c r="C17803" s="74">
        <f t="shared" si="138"/>
        <v>0</v>
      </c>
      <c r="D17803" s="74" t="str">
        <f t="shared" si="139"/>
        <v>You: Hai assalamualaikum Aimannudin,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804" spans="1:4">
      <c r="A17804" s="74" t="s">
        <v>10170</v>
      </c>
      <c r="B17804" s="74" t="str">
        <f ca="1">IFERROR(__xludf.DUMMYFUNCTION("IF(REGEXMATCH(A17804,""wealth planning""),""Script 1"",""-"")"),"-")</f>
        <v>-</v>
      </c>
      <c r="C17804" s="74">
        <f t="shared" si="138"/>
        <v>0</v>
      </c>
      <c r="D17804" s="74">
        <f t="shared" si="139"/>
        <v>0</v>
      </c>
    </row>
    <row r="17805" spans="1:4">
      <c r="A17805" s="74" t="s">
        <v>10171</v>
      </c>
      <c r="B17805" s="74" t="str">
        <f ca="1">IFERROR(__xludf.DUMMYFUNCTION("IF(REGEXMATCH(A17805,""wealth planning""),""Script 1"",""-"")"),"-")</f>
        <v>-</v>
      </c>
      <c r="C17805" s="74" t="str">
        <f t="shared" si="138"/>
        <v>Syafiq Syahmi SazaliStatus is reachable</v>
      </c>
      <c r="D17805" s="74">
        <f t="shared" si="139"/>
        <v>0</v>
      </c>
    </row>
    <row r="17806" spans="1:4">
      <c r="A17806" s="149">
        <v>45525</v>
      </c>
      <c r="B17806" s="74" t="str">
        <f ca="1">IFERROR(__xludf.DUMMYFUNCTION("IF(REGEXMATCH(A17806,""wealth planning""),""Script 1"",""-"")"),"#VALUE!")</f>
        <v>#VALUE!</v>
      </c>
      <c r="C17806" s="74" t="str">
        <f t="shared" si="138"/>
        <v>Syafiq Syahmi Sazali</v>
      </c>
      <c r="D17806" s="74">
        <f t="shared" si="139"/>
        <v>0</v>
      </c>
    </row>
    <row r="17807" spans="1:4">
      <c r="A17807" s="149">
        <v>45525</v>
      </c>
      <c r="B17807" s="74" t="str">
        <f ca="1">IFERROR(__xludf.DUMMYFUNCTION("IF(REGEXMATCH(A17807,""wealth planning""),""Script 1"",""-"")"),"#VALUE!")</f>
        <v>#VALUE!</v>
      </c>
      <c r="C17807" s="149">
        <f t="shared" si="138"/>
        <v>45525</v>
      </c>
      <c r="D17807" s="74" t="str">
        <f t="shared" si="139"/>
        <v>Syafiq Syahmi SazaliStatus is reachable</v>
      </c>
    </row>
    <row r="17808" spans="1:4">
      <c r="A17808" s="74" t="s">
        <v>4532</v>
      </c>
      <c r="B17808" s="74" t="str">
        <f ca="1">IFERROR(__xludf.DUMMYFUNCTION("IF(REGEXMATCH(A17808,""wealth planning""),""Script 1"",""-"")"),"Script 1")</f>
        <v>Script 1</v>
      </c>
      <c r="C17808" s="149">
        <f t="shared" si="138"/>
        <v>45525</v>
      </c>
      <c r="D17808" s="74" t="str">
        <f t="shared" si="139"/>
        <v>Syafiq Syahmi Sazali</v>
      </c>
    </row>
    <row r="17809" spans="1:4">
      <c r="A17809" s="74"/>
      <c r="B17809" s="74" t="str">
        <f ca="1">IFERROR(__xludf.DUMMYFUNCTION("IF(REGEXMATCH(A17809,""wealth planning""),""Script 1"",""-"")"),"-")</f>
        <v>-</v>
      </c>
      <c r="C17809" s="74" t="str">
        <f t="shared" si="138"/>
        <v>You: Hai assalamualaikum tuan Syafiq,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809" s="149">
        <f t="shared" si="139"/>
        <v>45525</v>
      </c>
    </row>
    <row r="17810" spans="1:4">
      <c r="B17810" s="74" t="str">
        <f ca="1">IFERROR(__xludf.DUMMYFUNCTION("IF(REGEXMATCH(A17810,""wealth planning""),""Script 1"",""-"")"),"-")</f>
        <v>-</v>
      </c>
      <c r="C17810" s="74">
        <f t="shared" si="138"/>
        <v>0</v>
      </c>
      <c r="D17810" s="149">
        <f t="shared" si="139"/>
        <v>45525</v>
      </c>
    </row>
    <row r="17811" spans="1:4">
      <c r="B17811" s="74" t="str">
        <f ca="1">IFERROR(__xludf.DUMMYFUNCTION("IF(REGEXMATCH(A17811,""wealth planning""),""Script 1"",""-"")"),"-")</f>
        <v>-</v>
      </c>
      <c r="C17811" s="74">
        <f t="shared" si="138"/>
        <v>0</v>
      </c>
      <c r="D17811" s="74" t="str">
        <f t="shared" si="139"/>
        <v>You: Hai assalamualaikum tuan Syafiq,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812" spans="1:4">
      <c r="A17812" s="74" t="s">
        <v>10173</v>
      </c>
      <c r="B17812" s="74" t="str">
        <f ca="1">IFERROR(__xludf.DUMMYFUNCTION("IF(REGEXMATCH(A17812,""wealth planning""),""Script 1"",""-"")"),"-")</f>
        <v>-</v>
      </c>
      <c r="C17812" s="74">
        <f t="shared" si="138"/>
        <v>0</v>
      </c>
      <c r="D17812" s="74">
        <f t="shared" si="139"/>
        <v>0</v>
      </c>
    </row>
    <row r="17813" spans="1:4">
      <c r="A17813" s="74" t="s">
        <v>10174</v>
      </c>
      <c r="B17813" s="74" t="str">
        <f ca="1">IFERROR(__xludf.DUMMYFUNCTION("IF(REGEXMATCH(A17813,""wealth planning""),""Script 1"",""-"")"),"-")</f>
        <v>-</v>
      </c>
      <c r="C17813" s="74" t="str">
        <f t="shared" si="138"/>
        <v>Khairul asyrafStatus is reachable</v>
      </c>
      <c r="D17813" s="74">
        <f t="shared" si="139"/>
        <v>0</v>
      </c>
    </row>
    <row r="17814" spans="1:4">
      <c r="A17814" s="149">
        <v>45525</v>
      </c>
      <c r="B17814" s="74" t="str">
        <f ca="1">IFERROR(__xludf.DUMMYFUNCTION("IF(REGEXMATCH(A17814,""wealth planning""),""Script 1"",""-"")"),"#VALUE!")</f>
        <v>#VALUE!</v>
      </c>
      <c r="C17814" s="74" t="str">
        <f t="shared" si="138"/>
        <v>Khairul asyraf</v>
      </c>
      <c r="D17814" s="74">
        <f t="shared" si="139"/>
        <v>0</v>
      </c>
    </row>
    <row r="17815" spans="1:4">
      <c r="A17815" s="149">
        <v>45525</v>
      </c>
      <c r="B17815" s="74" t="str">
        <f ca="1">IFERROR(__xludf.DUMMYFUNCTION("IF(REGEXMATCH(A17815,""wealth planning""),""Script 1"",""-"")"),"#VALUE!")</f>
        <v>#VALUE!</v>
      </c>
      <c r="C17815" s="149">
        <f t="shared" si="138"/>
        <v>45525</v>
      </c>
      <c r="D17815" s="74" t="str">
        <f t="shared" si="139"/>
        <v>Khairul asyrafStatus is reachable</v>
      </c>
    </row>
    <row r="17816" spans="1:4">
      <c r="A17816" s="74" t="s">
        <v>10175</v>
      </c>
      <c r="B17816" s="74" t="str">
        <f ca="1">IFERROR(__xludf.DUMMYFUNCTION("IF(REGEXMATCH(A17816,""wealth planning""),""Script 1"",""-"")"),"Script 1")</f>
        <v>Script 1</v>
      </c>
      <c r="C17816" s="149">
        <f t="shared" si="138"/>
        <v>45525</v>
      </c>
      <c r="D17816" s="74" t="str">
        <f t="shared" si="139"/>
        <v>Khairul asyraf</v>
      </c>
    </row>
    <row r="17817" spans="1:4">
      <c r="A17817" s="74"/>
      <c r="B17817" s="74" t="str">
        <f ca="1">IFERROR(__xludf.DUMMYFUNCTION("IF(REGEXMATCH(A17817,""wealth planning""),""Script 1"",""-"")"),"-")</f>
        <v>-</v>
      </c>
      <c r="C17817" s="74" t="str">
        <f t="shared" si="138"/>
        <v>You: Hai assalamualaikum Khairul Asyraf,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817" s="149">
        <f t="shared" si="139"/>
        <v>45525</v>
      </c>
    </row>
    <row r="17818" spans="1:4">
      <c r="B17818" s="74" t="str">
        <f ca="1">IFERROR(__xludf.DUMMYFUNCTION("IF(REGEXMATCH(A17818,""wealth planning""),""Script 1"",""-"")"),"-")</f>
        <v>-</v>
      </c>
      <c r="C17818" s="74">
        <f t="shared" si="138"/>
        <v>0</v>
      </c>
      <c r="D17818" s="149">
        <f t="shared" si="139"/>
        <v>45525</v>
      </c>
    </row>
    <row r="17819" spans="1:4">
      <c r="B17819" s="74" t="str">
        <f ca="1">IFERROR(__xludf.DUMMYFUNCTION("IF(REGEXMATCH(A17819,""wealth planning""),""Script 1"",""-"")"),"-")</f>
        <v>-</v>
      </c>
      <c r="C17819" s="74">
        <f t="shared" si="138"/>
        <v>0</v>
      </c>
      <c r="D17819" s="74" t="str">
        <f t="shared" si="139"/>
        <v>You: Hai assalamualaikum Khairul Asyraf,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820" spans="1:4">
      <c r="A17820" s="74" t="s">
        <v>10177</v>
      </c>
      <c r="B17820" s="74" t="str">
        <f ca="1">IFERROR(__xludf.DUMMYFUNCTION("IF(REGEXMATCH(A17820,""wealth planning""),""Script 1"",""-"")"),"-")</f>
        <v>-</v>
      </c>
      <c r="C17820" s="74">
        <f t="shared" si="138"/>
        <v>0</v>
      </c>
      <c r="D17820" s="74">
        <f t="shared" si="139"/>
        <v>0</v>
      </c>
    </row>
    <row r="17821" spans="1:4">
      <c r="A17821" s="74" t="s">
        <v>10178</v>
      </c>
      <c r="B17821" s="74" t="str">
        <f ca="1">IFERROR(__xludf.DUMMYFUNCTION("IF(REGEXMATCH(A17821,""wealth planning""),""Script 1"",""-"")"),"-")</f>
        <v>-</v>
      </c>
      <c r="C17821" s="74" t="str">
        <f t="shared" si="138"/>
        <v>Ahmad AminStatus is reachable</v>
      </c>
      <c r="D17821" s="74">
        <f t="shared" si="139"/>
        <v>0</v>
      </c>
    </row>
    <row r="17822" spans="1:4">
      <c r="A17822" s="149">
        <v>45525</v>
      </c>
      <c r="B17822" s="74" t="str">
        <f ca="1">IFERROR(__xludf.DUMMYFUNCTION("IF(REGEXMATCH(A17822,""wealth planning""),""Script 1"",""-"")"),"#VALUE!")</f>
        <v>#VALUE!</v>
      </c>
      <c r="C17822" s="74" t="str">
        <f t="shared" si="138"/>
        <v>Ahmad Amin</v>
      </c>
      <c r="D17822" s="74">
        <f t="shared" si="139"/>
        <v>0</v>
      </c>
    </row>
    <row r="17823" spans="1:4">
      <c r="A17823" s="149">
        <v>45525</v>
      </c>
      <c r="B17823" s="74" t="str">
        <f ca="1">IFERROR(__xludf.DUMMYFUNCTION("IF(REGEXMATCH(A17823,""wealth planning""),""Script 1"",""-"")"),"#VALUE!")</f>
        <v>#VALUE!</v>
      </c>
      <c r="C17823" s="149">
        <f t="shared" si="138"/>
        <v>45525</v>
      </c>
      <c r="D17823" s="74" t="str">
        <f t="shared" si="139"/>
        <v>Ahmad AminStatus is reachable</v>
      </c>
    </row>
    <row r="17824" spans="1:4">
      <c r="A17824" s="74" t="s">
        <v>10179</v>
      </c>
      <c r="B17824" s="74" t="str">
        <f ca="1">IFERROR(__xludf.DUMMYFUNCTION("IF(REGEXMATCH(A17824,""wealth planning""),""Script 1"",""-"")"),"Script 1")</f>
        <v>Script 1</v>
      </c>
      <c r="C17824" s="149">
        <f t="shared" si="138"/>
        <v>45525</v>
      </c>
      <c r="D17824" s="74" t="str">
        <f t="shared" si="139"/>
        <v>Ahmad Amin</v>
      </c>
    </row>
    <row r="17825" spans="1:4">
      <c r="A17825" s="74"/>
      <c r="B17825" s="74" t="str">
        <f ca="1">IFERROR(__xludf.DUMMYFUNCTION("IF(REGEXMATCH(A17825,""wealth planning""),""Script 1"",""-"")"),"-")</f>
        <v>-</v>
      </c>
      <c r="C17825" s="74" t="str">
        <f t="shared" si="138"/>
        <v>You: Hai assalamualaikum Ahmad Amin,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825" s="149">
        <f t="shared" si="139"/>
        <v>45525</v>
      </c>
    </row>
    <row r="17826" spans="1:4">
      <c r="B17826" s="74" t="str">
        <f ca="1">IFERROR(__xludf.DUMMYFUNCTION("IF(REGEXMATCH(A17826,""wealth planning""),""Script 1"",""-"")"),"-")</f>
        <v>-</v>
      </c>
      <c r="C17826" s="74">
        <f t="shared" si="138"/>
        <v>0</v>
      </c>
      <c r="D17826" s="149">
        <f t="shared" si="139"/>
        <v>45525</v>
      </c>
    </row>
    <row r="17827" spans="1:4">
      <c r="B17827" s="74" t="str">
        <f ca="1">IFERROR(__xludf.DUMMYFUNCTION("IF(REGEXMATCH(A17827,""wealth planning""),""Script 1"",""-"")"),"-")</f>
        <v>-</v>
      </c>
      <c r="C17827" s="74">
        <f t="shared" si="138"/>
        <v>0</v>
      </c>
      <c r="D17827" s="74" t="str">
        <f t="shared" si="139"/>
        <v>You: Hai assalamualaikum Ahmad Amin,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828" spans="1:4">
      <c r="A17828" s="74" t="s">
        <v>10181</v>
      </c>
      <c r="B17828" s="74" t="str">
        <f ca="1">IFERROR(__xludf.DUMMYFUNCTION("IF(REGEXMATCH(A17828,""wealth planning""),""Script 1"",""-"")"),"-")</f>
        <v>-</v>
      </c>
      <c r="C17828" s="74">
        <f t="shared" si="138"/>
        <v>0</v>
      </c>
      <c r="D17828" s="74">
        <f t="shared" si="139"/>
        <v>0</v>
      </c>
    </row>
    <row r="17829" spans="1:4">
      <c r="A17829" s="74" t="s">
        <v>10182</v>
      </c>
      <c r="B17829" s="74" t="str">
        <f ca="1">IFERROR(__xludf.DUMMYFUNCTION("IF(REGEXMATCH(A17829,""wealth planning""),""Script 1"",""-"")"),"-")</f>
        <v>-</v>
      </c>
      <c r="C17829" s="74" t="str">
        <f t="shared" si="138"/>
        <v>AKMAL BIN AMINUDINStatus is reachable</v>
      </c>
      <c r="D17829" s="74">
        <f t="shared" si="139"/>
        <v>0</v>
      </c>
    </row>
    <row r="17830" spans="1:4">
      <c r="A17830" s="149">
        <v>45525</v>
      </c>
      <c r="B17830" s="74" t="str">
        <f ca="1">IFERROR(__xludf.DUMMYFUNCTION("IF(REGEXMATCH(A17830,""wealth planning""),""Script 1"",""-"")"),"#VALUE!")</f>
        <v>#VALUE!</v>
      </c>
      <c r="C17830" s="74" t="str">
        <f t="shared" si="138"/>
        <v>AKMAL BIN AMINUDIN</v>
      </c>
      <c r="D17830" s="74">
        <f t="shared" si="139"/>
        <v>0</v>
      </c>
    </row>
    <row r="17831" spans="1:4">
      <c r="A17831" s="149">
        <v>45525</v>
      </c>
      <c r="B17831" s="74" t="str">
        <f ca="1">IFERROR(__xludf.DUMMYFUNCTION("IF(REGEXMATCH(A17831,""wealth planning""),""Script 1"",""-"")"),"#VALUE!")</f>
        <v>#VALUE!</v>
      </c>
      <c r="C17831" s="149">
        <f t="shared" si="138"/>
        <v>45525</v>
      </c>
      <c r="D17831" s="74" t="str">
        <f t="shared" si="139"/>
        <v>AKMAL BIN AMINUDINStatus is reachable</v>
      </c>
    </row>
    <row r="17832" spans="1:4">
      <c r="A17832" s="74" t="s">
        <v>3839</v>
      </c>
      <c r="B17832" s="74" t="str">
        <f ca="1">IFERROR(__xludf.DUMMYFUNCTION("IF(REGEXMATCH(A17832,""wealth planning""),""Script 1"",""-"")"),"Script 1")</f>
        <v>Script 1</v>
      </c>
      <c r="C17832" s="149">
        <f t="shared" si="138"/>
        <v>45525</v>
      </c>
      <c r="D17832" s="74" t="str">
        <f t="shared" si="139"/>
        <v>AKMAL BIN AMINUDIN</v>
      </c>
    </row>
    <row r="17833" spans="1:4">
      <c r="A17833" s="74"/>
      <c r="B17833" s="74" t="str">
        <f ca="1">IFERROR(__xludf.DUMMYFUNCTION("IF(REGEXMATCH(A17833,""wealth planning""),""Script 1"",""-"")"),"-")</f>
        <v>-</v>
      </c>
      <c r="C17833" s="74" t="str">
        <f t="shared" si="138"/>
        <v>You: Hai assalamualaikum Akmal,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833" s="149">
        <f t="shared" si="139"/>
        <v>45525</v>
      </c>
    </row>
    <row r="17834" spans="1:4">
      <c r="B17834" s="74" t="str">
        <f ca="1">IFERROR(__xludf.DUMMYFUNCTION("IF(REGEXMATCH(A17834,""wealth planning""),""Script 1"",""-"")"),"-")</f>
        <v>-</v>
      </c>
      <c r="C17834" s="74">
        <f t="shared" si="138"/>
        <v>0</v>
      </c>
      <c r="D17834" s="149">
        <f t="shared" si="139"/>
        <v>45525</v>
      </c>
    </row>
    <row r="17835" spans="1:4">
      <c r="B17835" s="74" t="str">
        <f ca="1">IFERROR(__xludf.DUMMYFUNCTION("IF(REGEXMATCH(A17835,""wealth planning""),""Script 1"",""-"")"),"-")</f>
        <v>-</v>
      </c>
      <c r="C17835" s="74">
        <f t="shared" si="138"/>
        <v>0</v>
      </c>
      <c r="D17835" s="74" t="str">
        <f t="shared" si="139"/>
        <v>You: Hai assalamualaikum Akmal,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836" spans="1:4">
      <c r="A17836" s="74" t="s">
        <v>10184</v>
      </c>
      <c r="B17836" s="74" t="str">
        <f ca="1">IFERROR(__xludf.DUMMYFUNCTION("IF(REGEXMATCH(A17836,""wealth planning""),""Script 1"",""-"")"),"-")</f>
        <v>-</v>
      </c>
      <c r="C17836" s="74">
        <f t="shared" si="138"/>
        <v>0</v>
      </c>
      <c r="D17836" s="74">
        <f t="shared" si="139"/>
        <v>0</v>
      </c>
    </row>
    <row r="17837" spans="1:4">
      <c r="A17837" s="74" t="s">
        <v>10185</v>
      </c>
      <c r="B17837" s="74" t="str">
        <f ca="1">IFERROR(__xludf.DUMMYFUNCTION("IF(REGEXMATCH(A17837,""wealth planning""),""Script 1"",""-"")"),"-")</f>
        <v>-</v>
      </c>
      <c r="C17837" s="74" t="str">
        <f t="shared" si="138"/>
        <v>Nur BalqisStatus is reachable</v>
      </c>
      <c r="D17837" s="74">
        <f t="shared" si="139"/>
        <v>0</v>
      </c>
    </row>
    <row r="17838" spans="1:4">
      <c r="A17838" s="149">
        <v>45525</v>
      </c>
      <c r="B17838" s="74" t="str">
        <f ca="1">IFERROR(__xludf.DUMMYFUNCTION("IF(REGEXMATCH(A17838,""wealth planning""),""Script 1"",""-"")"),"#VALUE!")</f>
        <v>#VALUE!</v>
      </c>
      <c r="C17838" s="74" t="str">
        <f t="shared" si="138"/>
        <v>Nur Balqis</v>
      </c>
      <c r="D17838" s="74">
        <f t="shared" si="139"/>
        <v>0</v>
      </c>
    </row>
    <row r="17839" spans="1:4">
      <c r="A17839" s="149">
        <v>45525</v>
      </c>
      <c r="B17839" s="74" t="str">
        <f ca="1">IFERROR(__xludf.DUMMYFUNCTION("IF(REGEXMATCH(A17839,""wealth planning""),""Script 1"",""-"")"),"#VALUE!")</f>
        <v>#VALUE!</v>
      </c>
      <c r="C17839" s="149">
        <f t="shared" si="138"/>
        <v>45525</v>
      </c>
      <c r="D17839" s="74" t="str">
        <f t="shared" si="139"/>
        <v>Nur BalqisStatus is reachable</v>
      </c>
    </row>
    <row r="17840" spans="1:4">
      <c r="A17840" s="74" t="s">
        <v>4077</v>
      </c>
      <c r="B17840" s="74" t="str">
        <f ca="1">IFERROR(__xludf.DUMMYFUNCTION("IF(REGEXMATCH(A17840,""wealth planning""),""Script 1"",""-"")"),"Script 1")</f>
        <v>Script 1</v>
      </c>
      <c r="C17840" s="149">
        <f t="shared" si="138"/>
        <v>45525</v>
      </c>
      <c r="D17840" s="74" t="str">
        <f t="shared" si="139"/>
        <v>Nur Balqis</v>
      </c>
    </row>
    <row r="17841" spans="1:4">
      <c r="A17841" s="74"/>
      <c r="B17841" s="74" t="str">
        <f ca="1">IFERROR(__xludf.DUMMYFUNCTION("IF(REGEXMATCH(A17841,""wealth planning""),""Script 1"",""-"")"),"-")</f>
        <v>-</v>
      </c>
      <c r="C17841" s="74" t="str">
        <f t="shared" si="138"/>
        <v>You: Hai assalamualaikum Balqis,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841" s="149">
        <f t="shared" si="139"/>
        <v>45525</v>
      </c>
    </row>
    <row r="17842" spans="1:4">
      <c r="B17842" s="74" t="str">
        <f ca="1">IFERROR(__xludf.DUMMYFUNCTION("IF(REGEXMATCH(A17842,""wealth planning""),""Script 1"",""-"")"),"-")</f>
        <v>-</v>
      </c>
      <c r="C17842" s="74">
        <f t="shared" si="138"/>
        <v>0</v>
      </c>
      <c r="D17842" s="149">
        <f t="shared" si="139"/>
        <v>45525</v>
      </c>
    </row>
    <row r="17843" spans="1:4">
      <c r="B17843" s="74" t="str">
        <f ca="1">IFERROR(__xludf.DUMMYFUNCTION("IF(REGEXMATCH(A17843,""wealth planning""),""Script 1"",""-"")"),"-")</f>
        <v>-</v>
      </c>
      <c r="C17843" s="74">
        <f t="shared" si="138"/>
        <v>0</v>
      </c>
      <c r="D17843" s="74" t="str">
        <f t="shared" si="139"/>
        <v>You: Hai assalamualaikum Balqis,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844" spans="1:4">
      <c r="B17844" s="74" t="str">
        <f ca="1">IFERROR(__xludf.DUMMYFUNCTION("IF(REGEXMATCH(A17844,""wealth planning""),""Script 1"",""-"")"),"-")</f>
        <v>-</v>
      </c>
      <c r="C17844" s="74">
        <f t="shared" si="138"/>
        <v>0</v>
      </c>
      <c r="D17844" s="74">
        <f t="shared" si="139"/>
        <v>0</v>
      </c>
    </row>
    <row r="17845" spans="1:4">
      <c r="A17845" s="74" t="s">
        <v>10188</v>
      </c>
      <c r="B17845" s="74" t="str">
        <f ca="1">IFERROR(__xludf.DUMMYFUNCTION("IF(REGEXMATCH(A17845,""wealth planning""),""Script 1"",""-"")"),"-")</f>
        <v>-</v>
      </c>
      <c r="C17845" s="74">
        <f t="shared" si="138"/>
        <v>0</v>
      </c>
      <c r="D17845" s="74">
        <f t="shared" si="139"/>
        <v>0</v>
      </c>
    </row>
    <row r="17846" spans="1:4">
      <c r="A17846" s="149">
        <v>45525</v>
      </c>
      <c r="B17846" s="74" t="str">
        <f ca="1">IFERROR(__xludf.DUMMYFUNCTION("IF(REGEXMATCH(A17846,""wealth planning""),""Script 1"",""-"")"),"#VALUE!")</f>
        <v>#VALUE!</v>
      </c>
      <c r="C17846" s="74" t="str">
        <f t="shared" si="138"/>
        <v>Khalili Ismail</v>
      </c>
      <c r="D17846" s="74">
        <f t="shared" si="139"/>
        <v>0</v>
      </c>
    </row>
    <row r="17847" spans="1:4">
      <c r="A17847" s="149">
        <v>45525</v>
      </c>
      <c r="B17847" s="74" t="str">
        <f ca="1">IFERROR(__xludf.DUMMYFUNCTION("IF(REGEXMATCH(A17847,""wealth planning""),""Script 1"",""-"")"),"#VALUE!")</f>
        <v>#VALUE!</v>
      </c>
      <c r="C17847" s="149">
        <f t="shared" si="138"/>
        <v>45525</v>
      </c>
      <c r="D17847" s="74">
        <f t="shared" si="139"/>
        <v>0</v>
      </c>
    </row>
    <row r="17848" spans="1:4">
      <c r="A17848" s="74" t="s">
        <v>10189</v>
      </c>
      <c r="B17848" s="74" t="str">
        <f ca="1">IFERROR(__xludf.DUMMYFUNCTION("IF(REGEXMATCH(A17848,""wealth planning""),""Script 1"",""-"")"),"Script 1")</f>
        <v>Script 1</v>
      </c>
      <c r="C17848" s="149">
        <f t="shared" si="138"/>
        <v>45525</v>
      </c>
      <c r="D17848" s="74" t="str">
        <f t="shared" si="139"/>
        <v>Khalili Ismail</v>
      </c>
    </row>
    <row r="17849" spans="1:4">
      <c r="A17849" s="74"/>
      <c r="B17849" s="74" t="str">
        <f ca="1">IFERROR(__xludf.DUMMYFUNCTION("IF(REGEXMATCH(A17849,""wealth planning""),""Script 1"",""-"")"),"-")</f>
        <v>-</v>
      </c>
      <c r="C17849" s="74" t="str">
        <f t="shared" si="138"/>
        <v>You: Hai assalamualaikum Khalili,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849" s="149">
        <f t="shared" si="139"/>
        <v>45525</v>
      </c>
    </row>
    <row r="17850" spans="1:4">
      <c r="B17850" s="74" t="str">
        <f ca="1">IFERROR(__xludf.DUMMYFUNCTION("IF(REGEXMATCH(A17850,""wealth planning""),""Script 1"",""-"")"),"-")</f>
        <v>-</v>
      </c>
      <c r="C17850" s="74">
        <f t="shared" si="138"/>
        <v>0</v>
      </c>
      <c r="D17850" s="149">
        <f t="shared" si="139"/>
        <v>45525</v>
      </c>
    </row>
    <row r="17851" spans="1:4">
      <c r="B17851" s="74" t="str">
        <f ca="1">IFERROR(__xludf.DUMMYFUNCTION("IF(REGEXMATCH(A17851,""wealth planning""),""Script 1"",""-"")"),"-")</f>
        <v>-</v>
      </c>
      <c r="C17851" s="74">
        <f t="shared" si="138"/>
        <v>0</v>
      </c>
      <c r="D17851" s="74" t="str">
        <f t="shared" si="139"/>
        <v>You: Hai assalamualaikum Khalili,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852" spans="1:4">
      <c r="B17852" s="74" t="str">
        <f ca="1">IFERROR(__xludf.DUMMYFUNCTION("IF(REGEXMATCH(A17852,""wealth planning""),""Script 1"",""-"")"),"-")</f>
        <v>-</v>
      </c>
      <c r="C17852" s="74">
        <f t="shared" si="138"/>
        <v>0</v>
      </c>
      <c r="D17852" s="74">
        <f t="shared" si="139"/>
        <v>0</v>
      </c>
    </row>
    <row r="17853" spans="1:4">
      <c r="A17853" s="74" t="s">
        <v>10192</v>
      </c>
      <c r="B17853" s="74" t="str">
        <f ca="1">IFERROR(__xludf.DUMMYFUNCTION("IF(REGEXMATCH(A17853,""wealth planning""),""Script 1"",""-"")"),"-")</f>
        <v>-</v>
      </c>
      <c r="C17853" s="74">
        <f t="shared" si="138"/>
        <v>0</v>
      </c>
      <c r="D17853" s="74">
        <f t="shared" si="139"/>
        <v>0</v>
      </c>
    </row>
    <row r="17854" spans="1:4">
      <c r="A17854" s="149">
        <v>45525</v>
      </c>
      <c r="B17854" s="74" t="str">
        <f ca="1">IFERROR(__xludf.DUMMYFUNCTION("IF(REGEXMATCH(A17854,""wealth planning""),""Script 1"",""-"")"),"#VALUE!")</f>
        <v>#VALUE!</v>
      </c>
      <c r="C17854" s="74" t="str">
        <f t="shared" ref="C17854:C18108" si="140">A17853</f>
        <v>Hidayah Roslan</v>
      </c>
      <c r="D17854" s="74">
        <f t="shared" ref="D17854:D18108" si="141">A17851</f>
        <v>0</v>
      </c>
    </row>
    <row r="17855" spans="1:4">
      <c r="A17855" s="149">
        <v>45525</v>
      </c>
      <c r="B17855" s="74" t="str">
        <f ca="1">IFERROR(__xludf.DUMMYFUNCTION("IF(REGEXMATCH(A17855,""wealth planning""),""Script 1"",""-"")"),"#VALUE!")</f>
        <v>#VALUE!</v>
      </c>
      <c r="C17855" s="149">
        <f t="shared" si="140"/>
        <v>45525</v>
      </c>
      <c r="D17855" s="74">
        <f t="shared" si="141"/>
        <v>0</v>
      </c>
    </row>
    <row r="17856" spans="1:4">
      <c r="A17856" s="74" t="s">
        <v>3440</v>
      </c>
      <c r="B17856" s="74" t="str">
        <f ca="1">IFERROR(__xludf.DUMMYFUNCTION("IF(REGEXMATCH(A17856,""wealth planning""),""Script 1"",""-"")"),"Script 1")</f>
        <v>Script 1</v>
      </c>
      <c r="C17856" s="149">
        <f t="shared" si="140"/>
        <v>45525</v>
      </c>
      <c r="D17856" s="74" t="str">
        <f t="shared" si="141"/>
        <v>Hidayah Roslan</v>
      </c>
    </row>
    <row r="17857" spans="1:4">
      <c r="A17857" s="74"/>
      <c r="B17857" s="74" t="str">
        <f ca="1">IFERROR(__xludf.DUMMYFUNCTION("IF(REGEXMATCH(A17857,""wealth planning""),""Script 1"",""-"")"),"-")</f>
        <v>-</v>
      </c>
      <c r="C17857" s="74" t="str">
        <f t="shared" si="140"/>
        <v>You: Hai assalamualaikum Hidayah,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857" s="149">
        <f t="shared" si="141"/>
        <v>45525</v>
      </c>
    </row>
    <row r="17858" spans="1:4">
      <c r="B17858" s="74" t="str">
        <f ca="1">IFERROR(__xludf.DUMMYFUNCTION("IF(REGEXMATCH(A17858,""wealth planning""),""Script 1"",""-"")"),"-")</f>
        <v>-</v>
      </c>
      <c r="C17858" s="74">
        <f t="shared" si="140"/>
        <v>0</v>
      </c>
      <c r="D17858" s="149">
        <f t="shared" si="141"/>
        <v>45525</v>
      </c>
    </row>
    <row r="17859" spans="1:4">
      <c r="B17859" s="74" t="str">
        <f ca="1">IFERROR(__xludf.DUMMYFUNCTION("IF(REGEXMATCH(A17859,""wealth planning""),""Script 1"",""-"")"),"-")</f>
        <v>-</v>
      </c>
      <c r="C17859" s="74">
        <f t="shared" si="140"/>
        <v>0</v>
      </c>
      <c r="D17859" s="74" t="str">
        <f t="shared" si="141"/>
        <v>You: Hai assalamualaikum Hidayah,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860" spans="1:4">
      <c r="A17860" s="74" t="s">
        <v>10194</v>
      </c>
      <c r="B17860" s="74" t="str">
        <f ca="1">IFERROR(__xludf.DUMMYFUNCTION("IF(REGEXMATCH(A17860,""wealth planning""),""Script 1"",""-"")"),"-")</f>
        <v>-</v>
      </c>
      <c r="C17860" s="74">
        <f t="shared" si="140"/>
        <v>0</v>
      </c>
      <c r="D17860" s="74">
        <f t="shared" si="141"/>
        <v>0</v>
      </c>
    </row>
    <row r="17861" spans="1:4">
      <c r="A17861" s="74" t="s">
        <v>10195</v>
      </c>
      <c r="B17861" s="74" t="str">
        <f ca="1">IFERROR(__xludf.DUMMYFUNCTION("IF(REGEXMATCH(A17861,""wealth planning""),""Script 1"",""-"")"),"-")</f>
        <v>-</v>
      </c>
      <c r="C17861" s="74" t="str">
        <f t="shared" si="140"/>
        <v>Harith SyahirStatus is reachable</v>
      </c>
      <c r="D17861" s="74">
        <f t="shared" si="141"/>
        <v>0</v>
      </c>
    </row>
    <row r="17862" spans="1:4">
      <c r="A17862" s="149">
        <v>45525</v>
      </c>
      <c r="B17862" s="74" t="str">
        <f ca="1">IFERROR(__xludf.DUMMYFUNCTION("IF(REGEXMATCH(A17862,""wealth planning""),""Script 1"",""-"")"),"#VALUE!")</f>
        <v>#VALUE!</v>
      </c>
      <c r="C17862" s="74" t="str">
        <f t="shared" si="140"/>
        <v>Harith Syahir</v>
      </c>
      <c r="D17862" s="74">
        <f t="shared" si="141"/>
        <v>0</v>
      </c>
    </row>
    <row r="17863" spans="1:4">
      <c r="A17863" s="149">
        <v>45525</v>
      </c>
      <c r="B17863" s="74" t="str">
        <f ca="1">IFERROR(__xludf.DUMMYFUNCTION("IF(REGEXMATCH(A17863,""wealth planning""),""Script 1"",""-"")"),"#VALUE!")</f>
        <v>#VALUE!</v>
      </c>
      <c r="C17863" s="149">
        <f t="shared" si="140"/>
        <v>45525</v>
      </c>
      <c r="D17863" s="74" t="str">
        <f t="shared" si="141"/>
        <v>Harith SyahirStatus is reachable</v>
      </c>
    </row>
    <row r="17864" spans="1:4">
      <c r="A17864" s="74" t="s">
        <v>7018</v>
      </c>
      <c r="B17864" s="74" t="str">
        <f ca="1">IFERROR(__xludf.DUMMYFUNCTION("IF(REGEXMATCH(A17864,""wealth planning""),""Script 1"",""-"")"),"Script 1")</f>
        <v>Script 1</v>
      </c>
      <c r="C17864" s="149">
        <f t="shared" si="140"/>
        <v>45525</v>
      </c>
      <c r="D17864" s="74" t="str">
        <f t="shared" si="141"/>
        <v>Harith Syahir</v>
      </c>
    </row>
    <row r="17865" spans="1:4">
      <c r="A17865" s="74"/>
      <c r="B17865" s="74" t="str">
        <f ca="1">IFERROR(__xludf.DUMMYFUNCTION("IF(REGEXMATCH(A17865,""wealth planning""),""Script 1"",""-"")"),"-")</f>
        <v>-</v>
      </c>
      <c r="C17865" s="74" t="str">
        <f t="shared" si="140"/>
        <v>You: Hai assalamualaikum Harith,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865" s="149">
        <f t="shared" si="141"/>
        <v>45525</v>
      </c>
    </row>
    <row r="17866" spans="1:4">
      <c r="B17866" s="74" t="str">
        <f ca="1">IFERROR(__xludf.DUMMYFUNCTION("IF(REGEXMATCH(A17866,""wealth planning""),""Script 1"",""-"")"),"-")</f>
        <v>-</v>
      </c>
      <c r="C17866" s="74">
        <f t="shared" si="140"/>
        <v>0</v>
      </c>
      <c r="D17866" s="149">
        <f t="shared" si="141"/>
        <v>45525</v>
      </c>
    </row>
    <row r="17867" spans="1:4">
      <c r="B17867" s="74" t="str">
        <f ca="1">IFERROR(__xludf.DUMMYFUNCTION("IF(REGEXMATCH(A17867,""wealth planning""),""Script 1"",""-"")"),"-")</f>
        <v>-</v>
      </c>
      <c r="C17867" s="74">
        <f t="shared" si="140"/>
        <v>0</v>
      </c>
      <c r="D17867" s="74" t="str">
        <f t="shared" si="141"/>
        <v>You: Hai assalamualaikum Harith,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868" spans="1:4">
      <c r="B17868" s="74" t="str">
        <f ca="1">IFERROR(__xludf.DUMMYFUNCTION("IF(REGEXMATCH(A17868,""wealth planning""),""Script 1"",""-"")"),"-")</f>
        <v>-</v>
      </c>
      <c r="C17868" s="74">
        <f t="shared" si="140"/>
        <v>0</v>
      </c>
      <c r="D17868" s="74">
        <f t="shared" si="141"/>
        <v>0</v>
      </c>
    </row>
    <row r="17869" spans="1:4">
      <c r="A17869" s="74" t="s">
        <v>10198</v>
      </c>
      <c r="B17869" s="74" t="str">
        <f ca="1">IFERROR(__xludf.DUMMYFUNCTION("IF(REGEXMATCH(A17869,""wealth planning""),""Script 1"",""-"")"),"-")</f>
        <v>-</v>
      </c>
      <c r="C17869" s="74">
        <f t="shared" si="140"/>
        <v>0</v>
      </c>
      <c r="D17869" s="74">
        <f t="shared" si="141"/>
        <v>0</v>
      </c>
    </row>
    <row r="17870" spans="1:4">
      <c r="A17870" s="149">
        <v>45525</v>
      </c>
      <c r="B17870" s="74" t="str">
        <f ca="1">IFERROR(__xludf.DUMMYFUNCTION("IF(REGEXMATCH(A17870,""wealth planning""),""Script 1"",""-"")"),"#VALUE!")</f>
        <v>#VALUE!</v>
      </c>
      <c r="C17870" s="74" t="str">
        <f t="shared" si="140"/>
        <v>Norynn Farisya</v>
      </c>
      <c r="D17870" s="74">
        <f t="shared" si="141"/>
        <v>0</v>
      </c>
    </row>
    <row r="17871" spans="1:4">
      <c r="A17871" s="149">
        <v>45525</v>
      </c>
      <c r="B17871" s="74" t="str">
        <f ca="1">IFERROR(__xludf.DUMMYFUNCTION("IF(REGEXMATCH(A17871,""wealth planning""),""Script 1"",""-"")"),"#VALUE!")</f>
        <v>#VALUE!</v>
      </c>
      <c r="C17871" s="149">
        <f t="shared" si="140"/>
        <v>45525</v>
      </c>
      <c r="D17871" s="74">
        <f t="shared" si="141"/>
        <v>0</v>
      </c>
    </row>
    <row r="17872" spans="1:4">
      <c r="A17872" s="74" t="s">
        <v>10199</v>
      </c>
      <c r="B17872" s="74" t="str">
        <f ca="1">IFERROR(__xludf.DUMMYFUNCTION("IF(REGEXMATCH(A17872,""wealth planning""),""Script 1"",""-"")"),"Script 1")</f>
        <v>Script 1</v>
      </c>
      <c r="C17872" s="149">
        <f t="shared" si="140"/>
        <v>45525</v>
      </c>
      <c r="D17872" s="74" t="str">
        <f t="shared" si="141"/>
        <v>Norynn Farisya</v>
      </c>
    </row>
    <row r="17873" spans="1:4">
      <c r="A17873" s="74"/>
      <c r="B17873" s="74" t="str">
        <f ca="1">IFERROR(__xludf.DUMMYFUNCTION("IF(REGEXMATCH(A17873,""wealth planning""),""Script 1"",""-"")"),"-")</f>
        <v>-</v>
      </c>
      <c r="C17873" s="74" t="str">
        <f t="shared" si="140"/>
        <v>You: Hai assalamualaikum Norynn,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873" s="149">
        <f t="shared" si="141"/>
        <v>45525</v>
      </c>
    </row>
    <row r="17874" spans="1:4">
      <c r="B17874" s="74" t="str">
        <f ca="1">IFERROR(__xludf.DUMMYFUNCTION("IF(REGEXMATCH(A17874,""wealth planning""),""Script 1"",""-"")"),"-")</f>
        <v>-</v>
      </c>
      <c r="C17874" s="74">
        <f t="shared" si="140"/>
        <v>0</v>
      </c>
      <c r="D17874" s="149">
        <f t="shared" si="141"/>
        <v>45525</v>
      </c>
    </row>
    <row r="17875" spans="1:4">
      <c r="B17875" s="74" t="str">
        <f ca="1">IFERROR(__xludf.DUMMYFUNCTION("IF(REGEXMATCH(A17875,""wealth planning""),""Script 1"",""-"")"),"-")</f>
        <v>-</v>
      </c>
      <c r="C17875" s="74">
        <f t="shared" si="140"/>
        <v>0</v>
      </c>
      <c r="D17875" s="74" t="str">
        <f t="shared" si="141"/>
        <v>You: Hai assalamualaikum Norynn,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876" spans="1:4">
      <c r="A17876" s="74" t="s">
        <v>10201</v>
      </c>
      <c r="B17876" s="74" t="str">
        <f ca="1">IFERROR(__xludf.DUMMYFUNCTION("IF(REGEXMATCH(A17876,""wealth planning""),""Script 1"",""-"")"),"-")</f>
        <v>-</v>
      </c>
      <c r="C17876" s="74">
        <f t="shared" si="140"/>
        <v>0</v>
      </c>
      <c r="D17876" s="74">
        <f t="shared" si="141"/>
        <v>0</v>
      </c>
    </row>
    <row r="17877" spans="1:4">
      <c r="A17877" s="74" t="s">
        <v>10202</v>
      </c>
      <c r="B17877" s="74" t="str">
        <f ca="1">IFERROR(__xludf.DUMMYFUNCTION("IF(REGEXMATCH(A17877,""wealth planning""),""Script 1"",""-"")"),"-")</f>
        <v>-</v>
      </c>
      <c r="C17877" s="74" t="str">
        <f t="shared" si="140"/>
        <v>Norfarizul ZulkarnainsamsiStatus is reachable</v>
      </c>
      <c r="D17877" s="74">
        <f t="shared" si="141"/>
        <v>0</v>
      </c>
    </row>
    <row r="17878" spans="1:4">
      <c r="A17878" s="149">
        <v>45525</v>
      </c>
      <c r="B17878" s="74" t="str">
        <f ca="1">IFERROR(__xludf.DUMMYFUNCTION("IF(REGEXMATCH(A17878,""wealth planning""),""Script 1"",""-"")"),"#VALUE!")</f>
        <v>#VALUE!</v>
      </c>
      <c r="C17878" s="74" t="str">
        <f t="shared" si="140"/>
        <v>Norfarizul Zulkarnainsamsi</v>
      </c>
      <c r="D17878" s="74">
        <f t="shared" si="141"/>
        <v>0</v>
      </c>
    </row>
    <row r="17879" spans="1:4">
      <c r="A17879" s="149">
        <v>45525</v>
      </c>
      <c r="B17879" s="74" t="str">
        <f ca="1">IFERROR(__xludf.DUMMYFUNCTION("IF(REGEXMATCH(A17879,""wealth planning""),""Script 1"",""-"")"),"#VALUE!")</f>
        <v>#VALUE!</v>
      </c>
      <c r="C17879" s="149">
        <f t="shared" si="140"/>
        <v>45525</v>
      </c>
      <c r="D17879" s="74" t="str">
        <f t="shared" si="141"/>
        <v>Norfarizul ZulkarnainsamsiStatus is reachable</v>
      </c>
    </row>
    <row r="17880" spans="1:4">
      <c r="A17880" s="74" t="s">
        <v>10203</v>
      </c>
      <c r="B17880" s="74" t="str">
        <f ca="1">IFERROR(__xludf.DUMMYFUNCTION("IF(REGEXMATCH(A17880,""wealth planning""),""Script 1"",""-"")"),"Script 1")</f>
        <v>Script 1</v>
      </c>
      <c r="C17880" s="149">
        <f t="shared" si="140"/>
        <v>45525</v>
      </c>
      <c r="D17880" s="74" t="str">
        <f t="shared" si="141"/>
        <v>Norfarizul Zulkarnainsamsi</v>
      </c>
    </row>
    <row r="17881" spans="1:4">
      <c r="A17881" s="74"/>
      <c r="B17881" s="74" t="str">
        <f ca="1">IFERROR(__xludf.DUMMYFUNCTION("IF(REGEXMATCH(A17881,""wealth planning""),""Script 1"",""-"")"),"-")</f>
        <v>-</v>
      </c>
      <c r="C17881" s="74" t="str">
        <f t="shared" si="140"/>
        <v>You: Hai assalamualaikum Norfarizul,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881" s="149">
        <f t="shared" si="141"/>
        <v>45525</v>
      </c>
    </row>
    <row r="17882" spans="1:4">
      <c r="B17882" s="74" t="str">
        <f ca="1">IFERROR(__xludf.DUMMYFUNCTION("IF(REGEXMATCH(A17882,""wealth planning""),""Script 1"",""-"")"),"-")</f>
        <v>-</v>
      </c>
      <c r="C17882" s="74">
        <f t="shared" si="140"/>
        <v>0</v>
      </c>
      <c r="D17882" s="149">
        <f t="shared" si="141"/>
        <v>45525</v>
      </c>
    </row>
    <row r="17883" spans="1:4">
      <c r="B17883" s="74" t="str">
        <f ca="1">IFERROR(__xludf.DUMMYFUNCTION("IF(REGEXMATCH(A17883,""wealth planning""),""Script 1"",""-"")"),"-")</f>
        <v>-</v>
      </c>
      <c r="C17883" s="74">
        <f t="shared" si="140"/>
        <v>0</v>
      </c>
      <c r="D17883" s="74" t="str">
        <f t="shared" si="141"/>
        <v>You: Hai assalamualaikum Norfarizul,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884" spans="1:4">
      <c r="B17884" s="74" t="str">
        <f ca="1">IFERROR(__xludf.DUMMYFUNCTION("IF(REGEXMATCH(A17884,""wealth planning""),""Script 1"",""-"")"),"-")</f>
        <v>-</v>
      </c>
      <c r="C17884" s="74">
        <f t="shared" si="140"/>
        <v>0</v>
      </c>
      <c r="D17884" s="74">
        <f t="shared" si="141"/>
        <v>0</v>
      </c>
    </row>
    <row r="17885" spans="1:4">
      <c r="A17885" s="74" t="s">
        <v>10206</v>
      </c>
      <c r="B17885" s="74" t="str">
        <f ca="1">IFERROR(__xludf.DUMMYFUNCTION("IF(REGEXMATCH(A17885,""wealth planning""),""Script 1"",""-"")"),"-")</f>
        <v>-</v>
      </c>
      <c r="C17885" s="74">
        <f t="shared" si="140"/>
        <v>0</v>
      </c>
      <c r="D17885" s="74">
        <f t="shared" si="141"/>
        <v>0</v>
      </c>
    </row>
    <row r="17886" spans="1:4">
      <c r="A17886" s="149">
        <v>45525</v>
      </c>
      <c r="B17886" s="74" t="str">
        <f ca="1">IFERROR(__xludf.DUMMYFUNCTION("IF(REGEXMATCH(A17886,""wealth planning""),""Script 1"",""-"")"),"#VALUE!")</f>
        <v>#VALUE!</v>
      </c>
      <c r="C17886" s="74" t="str">
        <f t="shared" si="140"/>
        <v>Alia Farhana</v>
      </c>
      <c r="D17886" s="74">
        <f t="shared" si="141"/>
        <v>0</v>
      </c>
    </row>
    <row r="17887" spans="1:4">
      <c r="A17887" s="149">
        <v>45525</v>
      </c>
      <c r="B17887" s="74" t="str">
        <f ca="1">IFERROR(__xludf.DUMMYFUNCTION("IF(REGEXMATCH(A17887,""wealth planning""),""Script 1"",""-"")"),"#VALUE!")</f>
        <v>#VALUE!</v>
      </c>
      <c r="C17887" s="149">
        <f t="shared" si="140"/>
        <v>45525</v>
      </c>
      <c r="D17887" s="74">
        <f t="shared" si="141"/>
        <v>0</v>
      </c>
    </row>
    <row r="17888" spans="1:4">
      <c r="A17888" s="74" t="s">
        <v>3029</v>
      </c>
      <c r="B17888" s="74" t="str">
        <f ca="1">IFERROR(__xludf.DUMMYFUNCTION("IF(REGEXMATCH(A17888,""wealth planning""),""Script 1"",""-"")"),"Script 1")</f>
        <v>Script 1</v>
      </c>
      <c r="C17888" s="149">
        <f t="shared" si="140"/>
        <v>45525</v>
      </c>
      <c r="D17888" s="74" t="str">
        <f t="shared" si="141"/>
        <v>Alia Farhana</v>
      </c>
    </row>
    <row r="17889" spans="1:4">
      <c r="A17889" s="74"/>
      <c r="B17889" s="74" t="str">
        <f ca="1">IFERROR(__xludf.DUMMYFUNCTION("IF(REGEXMATCH(A17889,""wealth planning""),""Script 1"",""-"")"),"-")</f>
        <v>-</v>
      </c>
      <c r="C17889" s="74" t="str">
        <f t="shared" si="140"/>
        <v>You: Hai assalamualaikum Alia,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889" s="149">
        <f t="shared" si="141"/>
        <v>45525</v>
      </c>
    </row>
    <row r="17890" spans="1:4">
      <c r="B17890" s="74" t="str">
        <f ca="1">IFERROR(__xludf.DUMMYFUNCTION("IF(REGEXMATCH(A17890,""wealth planning""),""Script 1"",""-"")"),"-")</f>
        <v>-</v>
      </c>
      <c r="C17890" s="74">
        <f t="shared" si="140"/>
        <v>0</v>
      </c>
      <c r="D17890" s="149">
        <f t="shared" si="141"/>
        <v>45525</v>
      </c>
    </row>
    <row r="17891" spans="1:4">
      <c r="B17891" s="74" t="str">
        <f ca="1">IFERROR(__xludf.DUMMYFUNCTION("IF(REGEXMATCH(A17891,""wealth planning""),""Script 1"",""-"")"),"-")</f>
        <v>-</v>
      </c>
      <c r="C17891" s="74">
        <f t="shared" si="140"/>
        <v>0</v>
      </c>
      <c r="D17891" s="74" t="str">
        <f t="shared" si="141"/>
        <v>You: Hai assalamualaikum Alia,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892" spans="1:4">
      <c r="A17892" s="74" t="s">
        <v>10208</v>
      </c>
      <c r="B17892" s="74" t="str">
        <f ca="1">IFERROR(__xludf.DUMMYFUNCTION("IF(REGEXMATCH(A17892,""wealth planning""),""Script 1"",""-"")"),"-")</f>
        <v>-</v>
      </c>
      <c r="C17892" s="74">
        <f t="shared" si="140"/>
        <v>0</v>
      </c>
      <c r="D17892" s="74">
        <f t="shared" si="141"/>
        <v>0</v>
      </c>
    </row>
    <row r="17893" spans="1:4">
      <c r="A17893" s="74" t="s">
        <v>10209</v>
      </c>
      <c r="B17893" s="74" t="str">
        <f ca="1">IFERROR(__xludf.DUMMYFUNCTION("IF(REGEXMATCH(A17893,""wealth planning""),""Script 1"",""-"")"),"-")</f>
        <v>-</v>
      </c>
      <c r="C17893" s="74" t="str">
        <f t="shared" si="140"/>
        <v>Azraei RamliStatus is reachable</v>
      </c>
      <c r="D17893" s="74">
        <f t="shared" si="141"/>
        <v>0</v>
      </c>
    </row>
    <row r="17894" spans="1:4">
      <c r="A17894" s="149">
        <v>45525</v>
      </c>
      <c r="B17894" s="74" t="str">
        <f ca="1">IFERROR(__xludf.DUMMYFUNCTION("IF(REGEXMATCH(A17894,""wealth planning""),""Script 1"",""-"")"),"#VALUE!")</f>
        <v>#VALUE!</v>
      </c>
      <c r="C17894" s="74" t="str">
        <f t="shared" si="140"/>
        <v>Azraei Ramli</v>
      </c>
      <c r="D17894" s="74">
        <f t="shared" si="141"/>
        <v>0</v>
      </c>
    </row>
    <row r="17895" spans="1:4">
      <c r="A17895" s="149">
        <v>45525</v>
      </c>
      <c r="B17895" s="74" t="str">
        <f ca="1">IFERROR(__xludf.DUMMYFUNCTION("IF(REGEXMATCH(A17895,""wealth planning""),""Script 1"",""-"")"),"#VALUE!")</f>
        <v>#VALUE!</v>
      </c>
      <c r="C17895" s="149">
        <f t="shared" si="140"/>
        <v>45525</v>
      </c>
      <c r="D17895" s="74" t="str">
        <f t="shared" si="141"/>
        <v>Azraei RamliStatus is reachable</v>
      </c>
    </row>
    <row r="17896" spans="1:4">
      <c r="A17896" s="74" t="s">
        <v>10210</v>
      </c>
      <c r="B17896" s="74" t="str">
        <f ca="1">IFERROR(__xludf.DUMMYFUNCTION("IF(REGEXMATCH(A17896,""wealth planning""),""Script 1"",""-"")"),"Script 1")</f>
        <v>Script 1</v>
      </c>
      <c r="C17896" s="149">
        <f t="shared" si="140"/>
        <v>45525</v>
      </c>
      <c r="D17896" s="74" t="str">
        <f t="shared" si="141"/>
        <v>Azraei Ramli</v>
      </c>
    </row>
    <row r="17897" spans="1:4">
      <c r="A17897" s="74"/>
      <c r="B17897" s="74" t="str">
        <f ca="1">IFERROR(__xludf.DUMMYFUNCTION("IF(REGEXMATCH(A17897,""wealth planning""),""Script 1"",""-"")"),"-")</f>
        <v>-</v>
      </c>
      <c r="C17897" s="74" t="str">
        <f t="shared" si="140"/>
        <v>You: Hai assalamualaikum Azraei,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897" s="149">
        <f t="shared" si="141"/>
        <v>45525</v>
      </c>
    </row>
    <row r="17898" spans="1:4">
      <c r="B17898" s="74" t="str">
        <f ca="1">IFERROR(__xludf.DUMMYFUNCTION("IF(REGEXMATCH(A17898,""wealth planning""),""Script 1"",""-"")"),"-")</f>
        <v>-</v>
      </c>
      <c r="C17898" s="74">
        <f t="shared" si="140"/>
        <v>0</v>
      </c>
      <c r="D17898" s="149">
        <f t="shared" si="141"/>
        <v>45525</v>
      </c>
    </row>
    <row r="17899" spans="1:4">
      <c r="B17899" s="74" t="str">
        <f ca="1">IFERROR(__xludf.DUMMYFUNCTION("IF(REGEXMATCH(A17899,""wealth planning""),""Script 1"",""-"")"),"-")</f>
        <v>-</v>
      </c>
      <c r="C17899" s="74">
        <f t="shared" si="140"/>
        <v>0</v>
      </c>
      <c r="D17899" s="74" t="str">
        <f t="shared" si="141"/>
        <v>You: Hai assalamualaikum Azraei,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900" spans="1:4">
      <c r="A17900" s="74" t="s">
        <v>10212</v>
      </c>
      <c r="B17900" s="74" t="str">
        <f ca="1">IFERROR(__xludf.DUMMYFUNCTION("IF(REGEXMATCH(A17900,""wealth planning""),""Script 1"",""-"")"),"-")</f>
        <v>-</v>
      </c>
      <c r="C17900" s="74">
        <f t="shared" si="140"/>
        <v>0</v>
      </c>
      <c r="D17900" s="74">
        <f t="shared" si="141"/>
        <v>0</v>
      </c>
    </row>
    <row r="17901" spans="1:4">
      <c r="A17901" s="74" t="s">
        <v>10213</v>
      </c>
      <c r="B17901" s="74" t="str">
        <f ca="1">IFERROR(__xludf.DUMMYFUNCTION("IF(REGEXMATCH(A17901,""wealth planning""),""Script 1"",""-"")"),"-")</f>
        <v>-</v>
      </c>
      <c r="C17901" s="74" t="str">
        <f t="shared" si="140"/>
        <v>Hairiez RoslinStatus is reachable</v>
      </c>
      <c r="D17901" s="74">
        <f t="shared" si="141"/>
        <v>0</v>
      </c>
    </row>
    <row r="17902" spans="1:4">
      <c r="A17902" s="149">
        <v>45525</v>
      </c>
      <c r="B17902" s="74" t="str">
        <f ca="1">IFERROR(__xludf.DUMMYFUNCTION("IF(REGEXMATCH(A17902,""wealth planning""),""Script 1"",""-"")"),"#VALUE!")</f>
        <v>#VALUE!</v>
      </c>
      <c r="C17902" s="74" t="str">
        <f t="shared" si="140"/>
        <v>Hairiez Roslin</v>
      </c>
      <c r="D17902" s="74">
        <f t="shared" si="141"/>
        <v>0</v>
      </c>
    </row>
    <row r="17903" spans="1:4">
      <c r="A17903" s="149">
        <v>45525</v>
      </c>
      <c r="B17903" s="74" t="str">
        <f ca="1">IFERROR(__xludf.DUMMYFUNCTION("IF(REGEXMATCH(A17903,""wealth planning""),""Script 1"",""-"")"),"#VALUE!")</f>
        <v>#VALUE!</v>
      </c>
      <c r="C17903" s="149">
        <f t="shared" si="140"/>
        <v>45525</v>
      </c>
      <c r="D17903" s="74" t="str">
        <f t="shared" si="141"/>
        <v>Hairiez RoslinStatus is reachable</v>
      </c>
    </row>
    <row r="17904" spans="1:4">
      <c r="A17904" s="74" t="s">
        <v>10214</v>
      </c>
      <c r="B17904" s="74" t="str">
        <f ca="1">IFERROR(__xludf.DUMMYFUNCTION("IF(REGEXMATCH(A17904,""wealth planning""),""Script 1"",""-"")"),"Script 1")</f>
        <v>Script 1</v>
      </c>
      <c r="C17904" s="149">
        <f t="shared" si="140"/>
        <v>45525</v>
      </c>
      <c r="D17904" s="74" t="str">
        <f t="shared" si="141"/>
        <v>Hairiez Roslin</v>
      </c>
    </row>
    <row r="17905" spans="1:4">
      <c r="A17905" s="74"/>
      <c r="B17905" s="74" t="str">
        <f ca="1">IFERROR(__xludf.DUMMYFUNCTION("IF(REGEXMATCH(A17905,""wealth planning""),""Script 1"",""-"")"),"-")</f>
        <v>-</v>
      </c>
      <c r="C17905" s="74" t="str">
        <f t="shared" si="140"/>
        <v>You: Hai assalamualaikum Hairiez,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905" s="149">
        <f t="shared" si="141"/>
        <v>45525</v>
      </c>
    </row>
    <row r="17906" spans="1:4">
      <c r="B17906" s="74" t="str">
        <f ca="1">IFERROR(__xludf.DUMMYFUNCTION("IF(REGEXMATCH(A17906,""wealth planning""),""Script 1"",""-"")"),"-")</f>
        <v>-</v>
      </c>
      <c r="C17906" s="74">
        <f t="shared" si="140"/>
        <v>0</v>
      </c>
      <c r="D17906" s="149">
        <f t="shared" si="141"/>
        <v>45525</v>
      </c>
    </row>
    <row r="17907" spans="1:4">
      <c r="B17907" s="74" t="str">
        <f ca="1">IFERROR(__xludf.DUMMYFUNCTION("IF(REGEXMATCH(A17907,""wealth planning""),""Script 1"",""-"")"),"-")</f>
        <v>-</v>
      </c>
      <c r="C17907" s="74">
        <f t="shared" si="140"/>
        <v>0</v>
      </c>
      <c r="D17907" s="74" t="str">
        <f t="shared" si="141"/>
        <v>You: Hai assalamualaikum Hairiez,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908" spans="1:4">
      <c r="B17908" s="74" t="str">
        <f ca="1">IFERROR(__xludf.DUMMYFUNCTION("IF(REGEXMATCH(A17908,""wealth planning""),""Script 1"",""-"")"),"-")</f>
        <v>-</v>
      </c>
      <c r="C17908" s="74">
        <f t="shared" si="140"/>
        <v>0</v>
      </c>
      <c r="D17908" s="74">
        <f t="shared" si="141"/>
        <v>0</v>
      </c>
    </row>
    <row r="17909" spans="1:4">
      <c r="A17909" s="74" t="s">
        <v>10217</v>
      </c>
      <c r="B17909" s="74" t="str">
        <f ca="1">IFERROR(__xludf.DUMMYFUNCTION("IF(REGEXMATCH(A17909,""wealth planning""),""Script 1"",""-"")"),"-")</f>
        <v>-</v>
      </c>
      <c r="C17909" s="74">
        <f t="shared" si="140"/>
        <v>0</v>
      </c>
      <c r="D17909" s="74">
        <f t="shared" si="141"/>
        <v>0</v>
      </c>
    </row>
    <row r="17910" spans="1:4">
      <c r="A17910" s="149">
        <v>45525</v>
      </c>
      <c r="B17910" s="74" t="str">
        <f ca="1">IFERROR(__xludf.DUMMYFUNCTION("IF(REGEXMATCH(A17910,""wealth planning""),""Script 1"",""-"")"),"#VALUE!")</f>
        <v>#VALUE!</v>
      </c>
      <c r="C17910" s="74" t="str">
        <f t="shared" si="140"/>
        <v>Nabeela Farhana Shamsul</v>
      </c>
      <c r="D17910" s="74">
        <f t="shared" si="141"/>
        <v>0</v>
      </c>
    </row>
    <row r="17911" spans="1:4">
      <c r="A17911" s="149">
        <v>45525</v>
      </c>
      <c r="B17911" s="74" t="str">
        <f ca="1">IFERROR(__xludf.DUMMYFUNCTION("IF(REGEXMATCH(A17911,""wealth planning""),""Script 1"",""-"")"),"#VALUE!")</f>
        <v>#VALUE!</v>
      </c>
      <c r="C17911" s="149">
        <f t="shared" si="140"/>
        <v>45525</v>
      </c>
      <c r="D17911" s="74">
        <f t="shared" si="141"/>
        <v>0</v>
      </c>
    </row>
    <row r="17912" spans="1:4">
      <c r="A17912" s="74" t="s">
        <v>10218</v>
      </c>
      <c r="B17912" s="74" t="str">
        <f ca="1">IFERROR(__xludf.DUMMYFUNCTION("IF(REGEXMATCH(A17912,""wealth planning""),""Script 1"",""-"")"),"Script 1")</f>
        <v>Script 1</v>
      </c>
      <c r="C17912" s="149">
        <f t="shared" si="140"/>
        <v>45525</v>
      </c>
      <c r="D17912" s="74" t="str">
        <f t="shared" si="141"/>
        <v>Nabeela Farhana Shamsul</v>
      </c>
    </row>
    <row r="17913" spans="1:4">
      <c r="A17913" s="74"/>
      <c r="B17913" s="74" t="str">
        <f ca="1">IFERROR(__xludf.DUMMYFUNCTION("IF(REGEXMATCH(A17913,""wealth planning""),""Script 1"",""-"")"),"-")</f>
        <v>-</v>
      </c>
      <c r="C17913" s="74" t="str">
        <f t="shared" si="140"/>
        <v>You: Hai assalamualaikum Nabeela,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913" s="149">
        <f t="shared" si="141"/>
        <v>45525</v>
      </c>
    </row>
    <row r="17914" spans="1:4">
      <c r="B17914" s="74" t="str">
        <f ca="1">IFERROR(__xludf.DUMMYFUNCTION("IF(REGEXMATCH(A17914,""wealth planning""),""Script 1"",""-"")"),"-")</f>
        <v>-</v>
      </c>
      <c r="C17914" s="74">
        <f t="shared" si="140"/>
        <v>0</v>
      </c>
      <c r="D17914" s="149">
        <f t="shared" si="141"/>
        <v>45525</v>
      </c>
    </row>
    <row r="17915" spans="1:4">
      <c r="B17915" s="74" t="str">
        <f ca="1">IFERROR(__xludf.DUMMYFUNCTION("IF(REGEXMATCH(A17915,""wealth planning""),""Script 1"",""-"")"),"-")</f>
        <v>-</v>
      </c>
      <c r="C17915" s="74">
        <f t="shared" si="140"/>
        <v>0</v>
      </c>
      <c r="D17915" s="74" t="str">
        <f t="shared" si="141"/>
        <v>You: Hai assalamualaikum Nabeela,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916" spans="1:4">
      <c r="A17916" s="74" t="s">
        <v>10220</v>
      </c>
      <c r="B17916" s="74" t="str">
        <f ca="1">IFERROR(__xludf.DUMMYFUNCTION("IF(REGEXMATCH(A17916,""wealth planning""),""Script 1"",""-"")"),"-")</f>
        <v>-</v>
      </c>
      <c r="C17916" s="74">
        <f t="shared" si="140"/>
        <v>0</v>
      </c>
      <c r="D17916" s="74">
        <f t="shared" si="141"/>
        <v>0</v>
      </c>
    </row>
    <row r="17917" spans="1:4">
      <c r="A17917" s="74" t="s">
        <v>10221</v>
      </c>
      <c r="B17917" s="74" t="str">
        <f ca="1">IFERROR(__xludf.DUMMYFUNCTION("IF(REGEXMATCH(A17917,""wealth planning""),""Script 1"",""-"")"),"-")</f>
        <v>-</v>
      </c>
      <c r="C17917" s="74" t="str">
        <f t="shared" si="140"/>
        <v>Wan Shazwan Wan IsmailStatus is reachable</v>
      </c>
      <c r="D17917" s="74">
        <f t="shared" si="141"/>
        <v>0</v>
      </c>
    </row>
    <row r="17918" spans="1:4">
      <c r="A17918" s="149">
        <v>45525</v>
      </c>
      <c r="B17918" s="74" t="str">
        <f ca="1">IFERROR(__xludf.DUMMYFUNCTION("IF(REGEXMATCH(A17918,""wealth planning""),""Script 1"",""-"")"),"#VALUE!")</f>
        <v>#VALUE!</v>
      </c>
      <c r="C17918" s="74" t="str">
        <f t="shared" si="140"/>
        <v>Wan Shazwan Wan Ismail</v>
      </c>
      <c r="D17918" s="74">
        <f t="shared" si="141"/>
        <v>0</v>
      </c>
    </row>
    <row r="17919" spans="1:4">
      <c r="A17919" s="149">
        <v>45525</v>
      </c>
      <c r="B17919" s="74" t="str">
        <f ca="1">IFERROR(__xludf.DUMMYFUNCTION("IF(REGEXMATCH(A17919,""wealth planning""),""Script 1"",""-"")"),"#VALUE!")</f>
        <v>#VALUE!</v>
      </c>
      <c r="C17919" s="149">
        <f t="shared" si="140"/>
        <v>45525</v>
      </c>
      <c r="D17919" s="74" t="str">
        <f t="shared" si="141"/>
        <v>Wan Shazwan Wan IsmailStatus is reachable</v>
      </c>
    </row>
    <row r="17920" spans="1:4">
      <c r="A17920" s="74" t="s">
        <v>10222</v>
      </c>
      <c r="B17920" s="74" t="str">
        <f ca="1">IFERROR(__xludf.DUMMYFUNCTION("IF(REGEXMATCH(A17920,""wealth planning""),""Script 1"",""-"")"),"Script 1")</f>
        <v>Script 1</v>
      </c>
      <c r="C17920" s="149">
        <f t="shared" si="140"/>
        <v>45525</v>
      </c>
      <c r="D17920" s="74" t="str">
        <f t="shared" si="141"/>
        <v>Wan Shazwan Wan Ismail</v>
      </c>
    </row>
    <row r="17921" spans="1:4">
      <c r="A17921" s="74"/>
      <c r="B17921" s="74" t="str">
        <f ca="1">IFERROR(__xludf.DUMMYFUNCTION("IF(REGEXMATCH(A17921,""wealth planning""),""Script 1"",""-"")"),"-")</f>
        <v>-</v>
      </c>
      <c r="C17921" s="74" t="str">
        <f t="shared" si="140"/>
        <v>You: Hai assalamualaikum tuan Wan Shazwan,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921" s="149">
        <f t="shared" si="141"/>
        <v>45525</v>
      </c>
    </row>
    <row r="17922" spans="1:4">
      <c r="B17922" s="74" t="str">
        <f ca="1">IFERROR(__xludf.DUMMYFUNCTION("IF(REGEXMATCH(A17922,""wealth planning""),""Script 1"",""-"")"),"-")</f>
        <v>-</v>
      </c>
      <c r="C17922" s="74">
        <f t="shared" si="140"/>
        <v>0</v>
      </c>
      <c r="D17922" s="149">
        <f t="shared" si="141"/>
        <v>45525</v>
      </c>
    </row>
    <row r="17923" spans="1:4">
      <c r="B17923" s="74" t="str">
        <f ca="1">IFERROR(__xludf.DUMMYFUNCTION("IF(REGEXMATCH(A17923,""wealth planning""),""Script 1"",""-"")"),"-")</f>
        <v>-</v>
      </c>
      <c r="C17923" s="74">
        <f t="shared" si="140"/>
        <v>0</v>
      </c>
      <c r="D17923" s="74" t="str">
        <f t="shared" si="141"/>
        <v>You: Hai assalamualaikum tuan Wan Shazwan,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924" spans="1:4">
      <c r="A17924" s="74" t="s">
        <v>10224</v>
      </c>
      <c r="B17924" s="74" t="str">
        <f ca="1">IFERROR(__xludf.DUMMYFUNCTION("IF(REGEXMATCH(A17924,""wealth planning""),""Script 1"",""-"")"),"-")</f>
        <v>-</v>
      </c>
      <c r="C17924" s="74">
        <f t="shared" si="140"/>
        <v>0</v>
      </c>
      <c r="D17924" s="74">
        <f t="shared" si="141"/>
        <v>0</v>
      </c>
    </row>
    <row r="17925" spans="1:4">
      <c r="A17925" s="74" t="s">
        <v>10225</v>
      </c>
      <c r="B17925" s="74" t="str">
        <f ca="1">IFERROR(__xludf.DUMMYFUNCTION("IF(REGEXMATCH(A17925,""wealth planning""),""Script 1"",""-"")"),"-")</f>
        <v>-</v>
      </c>
      <c r="C17925" s="74" t="str">
        <f t="shared" si="140"/>
        <v>Amirah RosliStatus is online</v>
      </c>
      <c r="D17925" s="74">
        <f t="shared" si="141"/>
        <v>0</v>
      </c>
    </row>
    <row r="17926" spans="1:4">
      <c r="A17926" s="149">
        <v>45525</v>
      </c>
      <c r="B17926" s="74" t="str">
        <f ca="1">IFERROR(__xludf.DUMMYFUNCTION("IF(REGEXMATCH(A17926,""wealth planning""),""Script 1"",""-"")"),"#VALUE!")</f>
        <v>#VALUE!</v>
      </c>
      <c r="C17926" s="74" t="str">
        <f t="shared" si="140"/>
        <v>Amirah Rosli</v>
      </c>
      <c r="D17926" s="74">
        <f t="shared" si="141"/>
        <v>0</v>
      </c>
    </row>
    <row r="17927" spans="1:4">
      <c r="A17927" s="149">
        <v>45525</v>
      </c>
      <c r="B17927" s="74" t="str">
        <f ca="1">IFERROR(__xludf.DUMMYFUNCTION("IF(REGEXMATCH(A17927,""wealth planning""),""Script 1"",""-"")"),"#VALUE!")</f>
        <v>#VALUE!</v>
      </c>
      <c r="C17927" s="149">
        <f t="shared" si="140"/>
        <v>45525</v>
      </c>
      <c r="D17927" s="74" t="str">
        <f t="shared" si="141"/>
        <v>Amirah RosliStatus is online</v>
      </c>
    </row>
    <row r="17928" spans="1:4">
      <c r="A17928" s="74" t="s">
        <v>2735</v>
      </c>
      <c r="B17928" s="74" t="str">
        <f ca="1">IFERROR(__xludf.DUMMYFUNCTION("IF(REGEXMATCH(A17928,""wealth planning""),""Script 1"",""-"")"),"Script 1")</f>
        <v>Script 1</v>
      </c>
      <c r="C17928" s="149">
        <f t="shared" si="140"/>
        <v>45525</v>
      </c>
      <c r="D17928" s="74" t="str">
        <f t="shared" si="141"/>
        <v>Amirah Rosli</v>
      </c>
    </row>
    <row r="17929" spans="1:4">
      <c r="A17929" s="74"/>
      <c r="B17929" s="74" t="str">
        <f ca="1">IFERROR(__xludf.DUMMYFUNCTION("IF(REGEXMATCH(A17929,""wealth planning""),""Script 1"",""-"")"),"-")</f>
        <v>-</v>
      </c>
      <c r="C17929" s="74" t="str">
        <f t="shared" si="140"/>
        <v>You: Hai assalamualaikum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929" s="149">
        <f t="shared" si="141"/>
        <v>45525</v>
      </c>
    </row>
    <row r="17930" spans="1:4">
      <c r="B17930" s="74" t="str">
        <f ca="1">IFERROR(__xludf.DUMMYFUNCTION("IF(REGEXMATCH(A17930,""wealth planning""),""Script 1"",""-"")"),"-")</f>
        <v>-</v>
      </c>
      <c r="C17930" s="74">
        <f t="shared" si="140"/>
        <v>0</v>
      </c>
      <c r="D17930" s="149">
        <f t="shared" si="141"/>
        <v>45525</v>
      </c>
    </row>
    <row r="17931" spans="1:4">
      <c r="B17931" s="74" t="str">
        <f ca="1">IFERROR(__xludf.DUMMYFUNCTION("IF(REGEXMATCH(A17931,""wealth planning""),""Script 1"",""-"")"),"-")</f>
        <v>-</v>
      </c>
      <c r="C17931" s="74">
        <f t="shared" si="140"/>
        <v>0</v>
      </c>
      <c r="D17931" s="74" t="str">
        <f t="shared" si="141"/>
        <v>You: Hai assalamualaikum Amirah,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932" spans="1:4">
      <c r="A17932" s="74" t="s">
        <v>10227</v>
      </c>
      <c r="B17932" s="74" t="str">
        <f ca="1">IFERROR(__xludf.DUMMYFUNCTION("IF(REGEXMATCH(A17932,""wealth planning""),""Script 1"",""-"")"),"-")</f>
        <v>-</v>
      </c>
      <c r="C17932" s="74">
        <f t="shared" si="140"/>
        <v>0</v>
      </c>
      <c r="D17932" s="74">
        <f t="shared" si="141"/>
        <v>0</v>
      </c>
    </row>
    <row r="17933" spans="1:4">
      <c r="A17933" s="74" t="s">
        <v>10228</v>
      </c>
      <c r="B17933" s="74" t="str">
        <f ca="1">IFERROR(__xludf.DUMMYFUNCTION("IF(REGEXMATCH(A17933,""wealth planning""),""Script 1"",""-"")"),"-")</f>
        <v>-</v>
      </c>
      <c r="C17933" s="74" t="str">
        <f t="shared" si="140"/>
        <v>Hasni SuhannaStatus is reachable</v>
      </c>
      <c r="D17933" s="74">
        <f t="shared" si="141"/>
        <v>0</v>
      </c>
    </row>
    <row r="17934" spans="1:4">
      <c r="A17934" s="149">
        <v>45525</v>
      </c>
      <c r="B17934" s="74" t="str">
        <f ca="1">IFERROR(__xludf.DUMMYFUNCTION("IF(REGEXMATCH(A17934,""wealth planning""),""Script 1"",""-"")"),"#VALUE!")</f>
        <v>#VALUE!</v>
      </c>
      <c r="C17934" s="74" t="str">
        <f t="shared" si="140"/>
        <v>Hasni Suhanna</v>
      </c>
      <c r="D17934" s="74">
        <f t="shared" si="141"/>
        <v>0</v>
      </c>
    </row>
    <row r="17935" spans="1:4">
      <c r="A17935" s="149">
        <v>45525</v>
      </c>
      <c r="B17935" s="74" t="str">
        <f ca="1">IFERROR(__xludf.DUMMYFUNCTION("IF(REGEXMATCH(A17935,""wealth planning""),""Script 1"",""-"")"),"#VALUE!")</f>
        <v>#VALUE!</v>
      </c>
      <c r="C17935" s="149">
        <f t="shared" si="140"/>
        <v>45525</v>
      </c>
      <c r="D17935" s="74" t="str">
        <f t="shared" si="141"/>
        <v>Hasni SuhannaStatus is reachable</v>
      </c>
    </row>
    <row r="17936" spans="1:4">
      <c r="A17936" s="74" t="s">
        <v>10229</v>
      </c>
      <c r="B17936" s="74" t="str">
        <f ca="1">IFERROR(__xludf.DUMMYFUNCTION("IF(REGEXMATCH(A17936,""wealth planning""),""Script 1"",""-"")"),"Script 1")</f>
        <v>Script 1</v>
      </c>
      <c r="C17936" s="149">
        <f t="shared" si="140"/>
        <v>45525</v>
      </c>
      <c r="D17936" s="74" t="str">
        <f t="shared" si="141"/>
        <v>Hasni Suhanna</v>
      </c>
    </row>
    <row r="17937" spans="1:4">
      <c r="A17937" s="74"/>
      <c r="B17937" s="74" t="str">
        <f ca="1">IFERROR(__xludf.DUMMYFUNCTION("IF(REGEXMATCH(A17937,""wealth planning""),""Script 1"",""-"")"),"-")</f>
        <v>-</v>
      </c>
      <c r="C17937" s="74" t="str">
        <f t="shared" si="140"/>
        <v>You: Hai assalamualaikum Hasni,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937" s="149">
        <f t="shared" si="141"/>
        <v>45525</v>
      </c>
    </row>
    <row r="17938" spans="1:4">
      <c r="B17938" s="74" t="str">
        <f ca="1">IFERROR(__xludf.DUMMYFUNCTION("IF(REGEXMATCH(A17938,""wealth planning""),""Script 1"",""-"")"),"-")</f>
        <v>-</v>
      </c>
      <c r="C17938" s="74">
        <f t="shared" si="140"/>
        <v>0</v>
      </c>
      <c r="D17938" s="149">
        <f t="shared" si="141"/>
        <v>45525</v>
      </c>
    </row>
    <row r="17939" spans="1:4">
      <c r="B17939" s="74" t="str">
        <f ca="1">IFERROR(__xludf.DUMMYFUNCTION("IF(REGEXMATCH(A17939,""wealth planning""),""Script 1"",""-"")"),"-")</f>
        <v>-</v>
      </c>
      <c r="C17939" s="74">
        <f t="shared" si="140"/>
        <v>0</v>
      </c>
      <c r="D17939" s="74" t="str">
        <f t="shared" si="141"/>
        <v>You: Hai assalamualaikum Hasni,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940" spans="1:4">
      <c r="A17940" s="74" t="s">
        <v>10231</v>
      </c>
      <c r="B17940" s="74" t="str">
        <f ca="1">IFERROR(__xludf.DUMMYFUNCTION("IF(REGEXMATCH(A17940,""wealth planning""),""Script 1"",""-"")"),"-")</f>
        <v>-</v>
      </c>
      <c r="C17940" s="74">
        <f t="shared" si="140"/>
        <v>0</v>
      </c>
      <c r="D17940" s="74">
        <f t="shared" si="141"/>
        <v>0</v>
      </c>
    </row>
    <row r="17941" spans="1:4">
      <c r="A17941" s="74" t="s">
        <v>10232</v>
      </c>
      <c r="B17941" s="74" t="str">
        <f ca="1">IFERROR(__xludf.DUMMYFUNCTION("IF(REGEXMATCH(A17941,""wealth planning""),""Script 1"",""-"")"),"-")</f>
        <v>-</v>
      </c>
      <c r="C17941" s="74" t="str">
        <f t="shared" si="140"/>
        <v>MUHAMAD SYAHRUL AZIM BIN MOHD SAUFFIStatus is reachable</v>
      </c>
      <c r="D17941" s="74">
        <f t="shared" si="141"/>
        <v>0</v>
      </c>
    </row>
    <row r="17942" spans="1:4">
      <c r="A17942" s="149">
        <v>45525</v>
      </c>
      <c r="B17942" s="74" t="str">
        <f ca="1">IFERROR(__xludf.DUMMYFUNCTION("IF(REGEXMATCH(A17942,""wealth planning""),""Script 1"",""-"")"),"#VALUE!")</f>
        <v>#VALUE!</v>
      </c>
      <c r="C17942" s="74" t="str">
        <f t="shared" si="140"/>
        <v>MUHAMAD SYAHRUL AZIM BIN MOHD SAUFFI</v>
      </c>
      <c r="D17942" s="74">
        <f t="shared" si="141"/>
        <v>0</v>
      </c>
    </row>
    <row r="17943" spans="1:4">
      <c r="A17943" s="149">
        <v>45525</v>
      </c>
      <c r="B17943" s="74" t="str">
        <f ca="1">IFERROR(__xludf.DUMMYFUNCTION("IF(REGEXMATCH(A17943,""wealth planning""),""Script 1"",""-"")"),"#VALUE!")</f>
        <v>#VALUE!</v>
      </c>
      <c r="C17943" s="149">
        <f t="shared" si="140"/>
        <v>45525</v>
      </c>
      <c r="D17943" s="74" t="str">
        <f t="shared" si="141"/>
        <v>MUHAMAD SYAHRUL AZIM BIN MOHD SAUFFIStatus is reachable</v>
      </c>
    </row>
    <row r="17944" spans="1:4">
      <c r="A17944" s="74" t="s">
        <v>3474</v>
      </c>
      <c r="B17944" s="74" t="str">
        <f ca="1">IFERROR(__xludf.DUMMYFUNCTION("IF(REGEXMATCH(A17944,""wealth planning""),""Script 1"",""-"")"),"Script 1")</f>
        <v>Script 1</v>
      </c>
      <c r="C17944" s="149">
        <f t="shared" si="140"/>
        <v>45525</v>
      </c>
      <c r="D17944" s="74" t="str">
        <f t="shared" si="141"/>
        <v>MUHAMAD SYAHRUL AZIM BIN MOHD SAUFFI</v>
      </c>
    </row>
    <row r="17945" spans="1:4">
      <c r="A17945" s="74"/>
      <c r="B17945" s="74" t="str">
        <f ca="1">IFERROR(__xludf.DUMMYFUNCTION("IF(REGEXMATCH(A17945,""wealth planning""),""Script 1"",""-"")"),"-")</f>
        <v>-</v>
      </c>
      <c r="C17945" s="74" t="str">
        <f t="shared" si="140"/>
        <v>You: Hai assalamualaikum Syahrul,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945" s="149">
        <f t="shared" si="141"/>
        <v>45525</v>
      </c>
    </row>
    <row r="17946" spans="1:4">
      <c r="B17946" s="74" t="str">
        <f ca="1">IFERROR(__xludf.DUMMYFUNCTION("IF(REGEXMATCH(A17946,""wealth planning""),""Script 1"",""-"")"),"-")</f>
        <v>-</v>
      </c>
      <c r="C17946" s="74">
        <f t="shared" si="140"/>
        <v>0</v>
      </c>
      <c r="D17946" s="149">
        <f t="shared" si="141"/>
        <v>45525</v>
      </c>
    </row>
    <row r="17947" spans="1:4">
      <c r="B17947" s="74" t="str">
        <f ca="1">IFERROR(__xludf.DUMMYFUNCTION("IF(REGEXMATCH(A17947,""wealth planning""),""Script 1"",""-"")"),"-")</f>
        <v>-</v>
      </c>
      <c r="C17947" s="74">
        <f t="shared" si="140"/>
        <v>0</v>
      </c>
      <c r="D17947" s="74" t="str">
        <f t="shared" si="141"/>
        <v>You: Hai assalamualaikum Syahrul,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948" spans="1:4">
      <c r="A17948" s="74" t="s">
        <v>10234</v>
      </c>
      <c r="B17948" s="74" t="str">
        <f ca="1">IFERROR(__xludf.DUMMYFUNCTION("IF(REGEXMATCH(A17948,""wealth planning""),""Script 1"",""-"")"),"-")</f>
        <v>-</v>
      </c>
      <c r="C17948" s="74">
        <f t="shared" si="140"/>
        <v>0</v>
      </c>
      <c r="D17948" s="74">
        <f t="shared" si="141"/>
        <v>0</v>
      </c>
    </row>
    <row r="17949" spans="1:4">
      <c r="A17949" s="74" t="s">
        <v>10235</v>
      </c>
      <c r="B17949" s="74" t="str">
        <f ca="1">IFERROR(__xludf.DUMMYFUNCTION("IF(REGEXMATCH(A17949,""wealth planning""),""Script 1"",""-"")"),"-")</f>
        <v>-</v>
      </c>
      <c r="C17949" s="74" t="str">
        <f t="shared" si="140"/>
        <v>Sarah HaidaStatus is reachable</v>
      </c>
      <c r="D17949" s="74">
        <f t="shared" si="141"/>
        <v>0</v>
      </c>
    </row>
    <row r="17950" spans="1:4">
      <c r="A17950" s="149">
        <v>45525</v>
      </c>
      <c r="B17950" s="74" t="str">
        <f ca="1">IFERROR(__xludf.DUMMYFUNCTION("IF(REGEXMATCH(A17950,""wealth planning""),""Script 1"",""-"")"),"#VALUE!")</f>
        <v>#VALUE!</v>
      </c>
      <c r="C17950" s="74" t="str">
        <f t="shared" si="140"/>
        <v>Sarah Haida</v>
      </c>
      <c r="D17950" s="74">
        <f t="shared" si="141"/>
        <v>0</v>
      </c>
    </row>
    <row r="17951" spans="1:4">
      <c r="A17951" s="149">
        <v>45525</v>
      </c>
      <c r="B17951" s="74" t="str">
        <f ca="1">IFERROR(__xludf.DUMMYFUNCTION("IF(REGEXMATCH(A17951,""wealth planning""),""Script 1"",""-"")"),"#VALUE!")</f>
        <v>#VALUE!</v>
      </c>
      <c r="C17951" s="149">
        <f t="shared" si="140"/>
        <v>45525</v>
      </c>
      <c r="D17951" s="74" t="str">
        <f t="shared" si="141"/>
        <v>Sarah HaidaStatus is reachable</v>
      </c>
    </row>
    <row r="17952" spans="1:4">
      <c r="A17952" s="74" t="s">
        <v>3836</v>
      </c>
      <c r="B17952" s="74" t="str">
        <f ca="1">IFERROR(__xludf.DUMMYFUNCTION("IF(REGEXMATCH(A17952,""wealth planning""),""Script 1"",""-"")"),"Script 1")</f>
        <v>Script 1</v>
      </c>
      <c r="C17952" s="149">
        <f t="shared" si="140"/>
        <v>45525</v>
      </c>
      <c r="D17952" s="74" t="str">
        <f t="shared" si="141"/>
        <v>Sarah Haida</v>
      </c>
    </row>
    <row r="17953" spans="1:4">
      <c r="A17953" s="74"/>
      <c r="B17953" s="74" t="str">
        <f ca="1">IFERROR(__xludf.DUMMYFUNCTION("IF(REGEXMATCH(A17953,""wealth planning""),""Script 1"",""-"")"),"-")</f>
        <v>-</v>
      </c>
      <c r="C17953" s="74" t="str">
        <f t="shared" si="140"/>
        <v>You: Hai assalamualaikum 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953" s="149">
        <f t="shared" si="141"/>
        <v>45525</v>
      </c>
    </row>
    <row r="17954" spans="1:4">
      <c r="B17954" s="74" t="str">
        <f ca="1">IFERROR(__xludf.DUMMYFUNCTION("IF(REGEXMATCH(A17954,""wealth planning""),""Script 1"",""-"")"),"-")</f>
        <v>-</v>
      </c>
      <c r="C17954" s="74">
        <f t="shared" si="140"/>
        <v>0</v>
      </c>
      <c r="D17954" s="149">
        <f t="shared" si="141"/>
        <v>45525</v>
      </c>
    </row>
    <row r="17955" spans="1:4">
      <c r="B17955" s="74" t="str">
        <f ca="1">IFERROR(__xludf.DUMMYFUNCTION("IF(REGEXMATCH(A17955,""wealth planning""),""Script 1"",""-"")"),"-")</f>
        <v>-</v>
      </c>
      <c r="C17955" s="74">
        <f t="shared" si="140"/>
        <v>0</v>
      </c>
      <c r="D17955" s="74" t="str">
        <f t="shared" si="141"/>
        <v>You: Hai assalamualaikum 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956" spans="1:4">
      <c r="B17956" s="74" t="str">
        <f ca="1">IFERROR(__xludf.DUMMYFUNCTION("IF(REGEXMATCH(A17956,""wealth planning""),""Script 1"",""-"")"),"-")</f>
        <v>-</v>
      </c>
      <c r="C17956" s="74">
        <f t="shared" si="140"/>
        <v>0</v>
      </c>
      <c r="D17956" s="74">
        <f t="shared" si="141"/>
        <v>0</v>
      </c>
    </row>
    <row r="17957" spans="1:4">
      <c r="A17957" s="74" t="s">
        <v>10238</v>
      </c>
      <c r="B17957" s="74" t="str">
        <f ca="1">IFERROR(__xludf.DUMMYFUNCTION("IF(REGEXMATCH(A17957,""wealth planning""),""Script 1"",""-"")"),"-")</f>
        <v>-</v>
      </c>
      <c r="C17957" s="74">
        <f t="shared" si="140"/>
        <v>0</v>
      </c>
      <c r="D17957" s="74">
        <f t="shared" si="141"/>
        <v>0</v>
      </c>
    </row>
    <row r="17958" spans="1:4">
      <c r="A17958" s="149">
        <v>45525</v>
      </c>
      <c r="B17958" s="74" t="str">
        <f ca="1">IFERROR(__xludf.DUMMYFUNCTION("IF(REGEXMATCH(A17958,""wealth planning""),""Script 1"",""-"")"),"#VALUE!")</f>
        <v>#VALUE!</v>
      </c>
      <c r="C17958" s="74" t="str">
        <f t="shared" si="140"/>
        <v>Muhammad Redhuan</v>
      </c>
      <c r="D17958" s="74">
        <f t="shared" si="141"/>
        <v>0</v>
      </c>
    </row>
    <row r="17959" spans="1:4">
      <c r="A17959" s="149">
        <v>45525</v>
      </c>
      <c r="B17959" s="74" t="str">
        <f ca="1">IFERROR(__xludf.DUMMYFUNCTION("IF(REGEXMATCH(A17959,""wealth planning""),""Script 1"",""-"")"),"#VALUE!")</f>
        <v>#VALUE!</v>
      </c>
      <c r="C17959" s="149">
        <f t="shared" si="140"/>
        <v>45525</v>
      </c>
      <c r="D17959" s="74">
        <f t="shared" si="141"/>
        <v>0</v>
      </c>
    </row>
    <row r="17960" spans="1:4">
      <c r="A17960" s="74" t="s">
        <v>10239</v>
      </c>
      <c r="B17960" s="74" t="str">
        <f ca="1">IFERROR(__xludf.DUMMYFUNCTION("IF(REGEXMATCH(A17960,""wealth planning""),""Script 1"",""-"")"),"Script 1")</f>
        <v>Script 1</v>
      </c>
      <c r="C17960" s="149">
        <f t="shared" si="140"/>
        <v>45525</v>
      </c>
      <c r="D17960" s="74" t="str">
        <f t="shared" si="141"/>
        <v>Muhammad Redhuan</v>
      </c>
    </row>
    <row r="17961" spans="1:4">
      <c r="A17961" s="74"/>
      <c r="B17961" s="74" t="str">
        <f ca="1">IFERROR(__xludf.DUMMYFUNCTION("IF(REGEXMATCH(A17961,""wealth planning""),""Script 1"",""-"")"),"-")</f>
        <v>-</v>
      </c>
      <c r="C17961" s="74" t="str">
        <f t="shared" si="140"/>
        <v>You: Hai assalamualaikum Redhuan,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961" s="149">
        <f t="shared" si="141"/>
        <v>45525</v>
      </c>
    </row>
    <row r="17962" spans="1:4">
      <c r="B17962" s="74" t="str">
        <f ca="1">IFERROR(__xludf.DUMMYFUNCTION("IF(REGEXMATCH(A17962,""wealth planning""),""Script 1"",""-"")"),"-")</f>
        <v>-</v>
      </c>
      <c r="C17962" s="74">
        <f t="shared" si="140"/>
        <v>0</v>
      </c>
      <c r="D17962" s="149">
        <f t="shared" si="141"/>
        <v>45525</v>
      </c>
    </row>
    <row r="17963" spans="1:4">
      <c r="B17963" s="74" t="str">
        <f ca="1">IFERROR(__xludf.DUMMYFUNCTION("IF(REGEXMATCH(A17963,""wealth planning""),""Script 1"",""-"")"),"-")</f>
        <v>-</v>
      </c>
      <c r="C17963" s="74">
        <f t="shared" si="140"/>
        <v>0</v>
      </c>
      <c r="D17963" s="74" t="str">
        <f t="shared" si="141"/>
        <v>You: Hai assalamualaikum Redhuan,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964" spans="1:4">
      <c r="A17964" s="74" t="s">
        <v>10241</v>
      </c>
      <c r="B17964" s="74" t="str">
        <f ca="1">IFERROR(__xludf.DUMMYFUNCTION("IF(REGEXMATCH(A17964,""wealth planning""),""Script 1"",""-"")"),"-")</f>
        <v>-</v>
      </c>
      <c r="C17964" s="74">
        <f t="shared" si="140"/>
        <v>0</v>
      </c>
      <c r="D17964" s="74">
        <f t="shared" si="141"/>
        <v>0</v>
      </c>
    </row>
    <row r="17965" spans="1:4">
      <c r="A17965" s="74" t="s">
        <v>10242</v>
      </c>
      <c r="B17965" s="74" t="str">
        <f ca="1">IFERROR(__xludf.DUMMYFUNCTION("IF(REGEXMATCH(A17965,""wealth planning""),""Script 1"",""-"")"),"-")</f>
        <v>-</v>
      </c>
      <c r="C17965" s="74" t="str">
        <f t="shared" si="140"/>
        <v>Muhammad Amirul Nashriq AzizStatus is reachable</v>
      </c>
      <c r="D17965" s="74">
        <f t="shared" si="141"/>
        <v>0</v>
      </c>
    </row>
    <row r="17966" spans="1:4">
      <c r="A17966" s="149">
        <v>45525</v>
      </c>
      <c r="B17966" s="74" t="str">
        <f ca="1">IFERROR(__xludf.DUMMYFUNCTION("IF(REGEXMATCH(A17966,""wealth planning""),""Script 1"",""-"")"),"#VALUE!")</f>
        <v>#VALUE!</v>
      </c>
      <c r="C17966" s="74" t="str">
        <f t="shared" si="140"/>
        <v>Muhammad Amirul Nashriq Aziz</v>
      </c>
      <c r="D17966" s="74">
        <f t="shared" si="141"/>
        <v>0</v>
      </c>
    </row>
    <row r="17967" spans="1:4">
      <c r="A17967" s="149">
        <v>45525</v>
      </c>
      <c r="B17967" s="74" t="str">
        <f ca="1">IFERROR(__xludf.DUMMYFUNCTION("IF(REGEXMATCH(A17967,""wealth planning""),""Script 1"",""-"")"),"#VALUE!")</f>
        <v>#VALUE!</v>
      </c>
      <c r="C17967" s="149">
        <f t="shared" si="140"/>
        <v>45525</v>
      </c>
      <c r="D17967" s="74" t="str">
        <f t="shared" si="141"/>
        <v>Muhammad Amirul Nashriq AzizStatus is reachable</v>
      </c>
    </row>
    <row r="17968" spans="1:4">
      <c r="A17968" s="74" t="s">
        <v>10243</v>
      </c>
      <c r="B17968" s="74" t="str">
        <f ca="1">IFERROR(__xludf.DUMMYFUNCTION("IF(REGEXMATCH(A17968,""wealth planning""),""Script 1"",""-"")"),"Script 1")</f>
        <v>Script 1</v>
      </c>
      <c r="C17968" s="149">
        <f t="shared" si="140"/>
        <v>45525</v>
      </c>
      <c r="D17968" s="74" t="str">
        <f t="shared" si="141"/>
        <v>Muhammad Amirul Nashriq Aziz</v>
      </c>
    </row>
    <row r="17969" spans="1:4">
      <c r="A17969" s="74"/>
      <c r="B17969" s="74" t="str">
        <f ca="1">IFERROR(__xludf.DUMMYFUNCTION("IF(REGEXMATCH(A17969,""wealth planning""),""Script 1"",""-"")"),"-")</f>
        <v>-</v>
      </c>
      <c r="C17969" s="74" t="str">
        <f t="shared" si="140"/>
        <v>You: Hai assalamualaikum Amirul Nashriq,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969" s="149">
        <f t="shared" si="141"/>
        <v>45525</v>
      </c>
    </row>
    <row r="17970" spans="1:4">
      <c r="B17970" s="74" t="str">
        <f ca="1">IFERROR(__xludf.DUMMYFUNCTION("IF(REGEXMATCH(A17970,""wealth planning""),""Script 1"",""-"")"),"-")</f>
        <v>-</v>
      </c>
      <c r="C17970" s="74">
        <f t="shared" si="140"/>
        <v>0</v>
      </c>
      <c r="D17970" s="149">
        <f t="shared" si="141"/>
        <v>45525</v>
      </c>
    </row>
    <row r="17971" spans="1:4">
      <c r="B17971" s="74" t="str">
        <f ca="1">IFERROR(__xludf.DUMMYFUNCTION("IF(REGEXMATCH(A17971,""wealth planning""),""Script 1"",""-"")"),"-")</f>
        <v>-</v>
      </c>
      <c r="C17971" s="74">
        <f t="shared" si="140"/>
        <v>0</v>
      </c>
      <c r="D17971" s="74" t="str">
        <f t="shared" si="141"/>
        <v>You: Hai assalamualaikum Amirul Nashriq,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972" spans="1:4">
      <c r="B17972" s="74" t="str">
        <f ca="1">IFERROR(__xludf.DUMMYFUNCTION("IF(REGEXMATCH(A17972,""wealth planning""),""Script 1"",""-"")"),"-")</f>
        <v>-</v>
      </c>
      <c r="C17972" s="74">
        <f t="shared" si="140"/>
        <v>0</v>
      </c>
      <c r="D17972" s="74">
        <f t="shared" si="141"/>
        <v>0</v>
      </c>
    </row>
    <row r="17973" spans="1:4">
      <c r="A17973" s="74" t="s">
        <v>10246</v>
      </c>
      <c r="B17973" s="74" t="str">
        <f ca="1">IFERROR(__xludf.DUMMYFUNCTION("IF(REGEXMATCH(A17973,""wealth planning""),""Script 1"",""-"")"),"-")</f>
        <v>-</v>
      </c>
      <c r="C17973" s="74">
        <f t="shared" si="140"/>
        <v>0</v>
      </c>
      <c r="D17973" s="74">
        <f t="shared" si="141"/>
        <v>0</v>
      </c>
    </row>
    <row r="17974" spans="1:4">
      <c r="A17974" s="149">
        <v>45525</v>
      </c>
      <c r="B17974" s="74" t="str">
        <f ca="1">IFERROR(__xludf.DUMMYFUNCTION("IF(REGEXMATCH(A17974,""wealth planning""),""Script 1"",""-"")"),"#VALUE!")</f>
        <v>#VALUE!</v>
      </c>
      <c r="C17974" s="74" t="str">
        <f t="shared" si="140"/>
        <v>Ahmad Sharif Elham Bin Mohamad</v>
      </c>
      <c r="D17974" s="74">
        <f t="shared" si="141"/>
        <v>0</v>
      </c>
    </row>
    <row r="17975" spans="1:4">
      <c r="A17975" s="149">
        <v>45525</v>
      </c>
      <c r="B17975" s="74" t="str">
        <f ca="1">IFERROR(__xludf.DUMMYFUNCTION("IF(REGEXMATCH(A17975,""wealth planning""),""Script 1"",""-"")"),"#VALUE!")</f>
        <v>#VALUE!</v>
      </c>
      <c r="C17975" s="149">
        <f t="shared" si="140"/>
        <v>45525</v>
      </c>
      <c r="D17975" s="74">
        <f t="shared" si="141"/>
        <v>0</v>
      </c>
    </row>
    <row r="17976" spans="1:4">
      <c r="A17976" s="74" t="s">
        <v>10247</v>
      </c>
      <c r="B17976" s="74" t="str">
        <f ca="1">IFERROR(__xludf.DUMMYFUNCTION("IF(REGEXMATCH(A17976,""wealth planning""),""Script 1"",""-"")"),"Script 1")</f>
        <v>Script 1</v>
      </c>
      <c r="C17976" s="149">
        <f t="shared" si="140"/>
        <v>45525</v>
      </c>
      <c r="D17976" s="74" t="str">
        <f t="shared" si="141"/>
        <v>Ahmad Sharif Elham Bin Mohamad</v>
      </c>
    </row>
    <row r="17977" spans="1:4">
      <c r="A17977" s="74"/>
      <c r="B17977" s="74" t="str">
        <f ca="1">IFERROR(__xludf.DUMMYFUNCTION("IF(REGEXMATCH(A17977,""wealth planning""),""Script 1"",""-"")"),"-")</f>
        <v>-</v>
      </c>
      <c r="C17977" s="74" t="str">
        <f t="shared" si="140"/>
        <v>You: Hai assalamualaikum Sharif,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977" s="149">
        <f t="shared" si="141"/>
        <v>45525</v>
      </c>
    </row>
    <row r="17978" spans="1:4">
      <c r="B17978" s="74" t="str">
        <f ca="1">IFERROR(__xludf.DUMMYFUNCTION("IF(REGEXMATCH(A17978,""wealth planning""),""Script 1"",""-"")"),"-")</f>
        <v>-</v>
      </c>
      <c r="C17978" s="74">
        <f t="shared" si="140"/>
        <v>0</v>
      </c>
      <c r="D17978" s="149">
        <f t="shared" si="141"/>
        <v>45525</v>
      </c>
    </row>
    <row r="17979" spans="1:4">
      <c r="B17979" s="74" t="str">
        <f ca="1">IFERROR(__xludf.DUMMYFUNCTION("IF(REGEXMATCH(A17979,""wealth planning""),""Script 1"",""-"")"),"-")</f>
        <v>-</v>
      </c>
      <c r="C17979" s="74">
        <f t="shared" si="140"/>
        <v>0</v>
      </c>
      <c r="D17979" s="74" t="str">
        <f t="shared" si="141"/>
        <v>You: Hai assalamualaikum Sharif,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980" spans="1:4">
      <c r="A17980" s="74" t="s">
        <v>10249</v>
      </c>
      <c r="B17980" s="74" t="str">
        <f ca="1">IFERROR(__xludf.DUMMYFUNCTION("IF(REGEXMATCH(A17980,""wealth planning""),""Script 1"",""-"")"),"-")</f>
        <v>-</v>
      </c>
      <c r="C17980" s="74">
        <f t="shared" si="140"/>
        <v>0</v>
      </c>
      <c r="D17980" s="74">
        <f t="shared" si="141"/>
        <v>0</v>
      </c>
    </row>
    <row r="17981" spans="1:4">
      <c r="A17981" s="74" t="s">
        <v>10250</v>
      </c>
      <c r="B17981" s="74" t="str">
        <f ca="1">IFERROR(__xludf.DUMMYFUNCTION("IF(REGEXMATCH(A17981,""wealth planning""),""Script 1"",""-"")"),"-")</f>
        <v>-</v>
      </c>
      <c r="C17981" s="74" t="str">
        <f t="shared" si="140"/>
        <v>Fariza Haizumi AhmadStatus is reachable</v>
      </c>
      <c r="D17981" s="74">
        <f t="shared" si="141"/>
        <v>0</v>
      </c>
    </row>
    <row r="17982" spans="1:4">
      <c r="A17982" s="149">
        <v>45525</v>
      </c>
      <c r="B17982" s="74" t="str">
        <f ca="1">IFERROR(__xludf.DUMMYFUNCTION("IF(REGEXMATCH(A17982,""wealth planning""),""Script 1"",""-"")"),"#VALUE!")</f>
        <v>#VALUE!</v>
      </c>
      <c r="C17982" s="74" t="str">
        <f t="shared" si="140"/>
        <v>Fariza Haizumi Ahmad</v>
      </c>
      <c r="D17982" s="74">
        <f t="shared" si="141"/>
        <v>0</v>
      </c>
    </row>
    <row r="17983" spans="1:4">
      <c r="A17983" s="149">
        <v>45525</v>
      </c>
      <c r="B17983" s="74" t="str">
        <f ca="1">IFERROR(__xludf.DUMMYFUNCTION("IF(REGEXMATCH(A17983,""wealth planning""),""Script 1"",""-"")"),"#VALUE!")</f>
        <v>#VALUE!</v>
      </c>
      <c r="C17983" s="149">
        <f t="shared" si="140"/>
        <v>45525</v>
      </c>
      <c r="D17983" s="74" t="str">
        <f t="shared" si="141"/>
        <v>Fariza Haizumi AhmadStatus is reachable</v>
      </c>
    </row>
    <row r="17984" spans="1:4">
      <c r="A17984" s="74" t="s">
        <v>9743</v>
      </c>
      <c r="B17984" s="74" t="str">
        <f ca="1">IFERROR(__xludf.DUMMYFUNCTION("IF(REGEXMATCH(A17984,""wealth planning""),""Script 1"",""-"")"),"Script 1")</f>
        <v>Script 1</v>
      </c>
      <c r="C17984" s="149">
        <f t="shared" si="140"/>
        <v>45525</v>
      </c>
      <c r="D17984" s="74" t="str">
        <f t="shared" si="141"/>
        <v>Fariza Haizumi Ahmad</v>
      </c>
    </row>
    <row r="17985" spans="1:4">
      <c r="A17985" s="74"/>
      <c r="B17985" s="74" t="str">
        <f ca="1">IFERROR(__xludf.DUMMYFUNCTION("IF(REGEXMATCH(A17985,""wealth planning""),""Script 1"",""-"")"),"-")</f>
        <v>-</v>
      </c>
      <c r="C17985" s="74" t="str">
        <f t="shared" si="140"/>
        <v>You: Hai assalamualaikum Fariza,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985" s="149">
        <f t="shared" si="141"/>
        <v>45525</v>
      </c>
    </row>
    <row r="17986" spans="1:4">
      <c r="B17986" s="74" t="str">
        <f ca="1">IFERROR(__xludf.DUMMYFUNCTION("IF(REGEXMATCH(A17986,""wealth planning""),""Script 1"",""-"")"),"-")</f>
        <v>-</v>
      </c>
      <c r="C17986" s="74">
        <f t="shared" si="140"/>
        <v>0</v>
      </c>
      <c r="D17986" s="149">
        <f t="shared" si="141"/>
        <v>45525</v>
      </c>
    </row>
    <row r="17987" spans="1:4">
      <c r="B17987" s="74" t="str">
        <f ca="1">IFERROR(__xludf.DUMMYFUNCTION("IF(REGEXMATCH(A17987,""wealth planning""),""Script 1"",""-"")"),"-")</f>
        <v>-</v>
      </c>
      <c r="C17987" s="74">
        <f t="shared" si="140"/>
        <v>0</v>
      </c>
      <c r="D17987" s="74" t="str">
        <f t="shared" si="141"/>
        <v>You: Hai assalamualaikum Fariza,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988" spans="1:4">
      <c r="A17988" s="74" t="s">
        <v>10252</v>
      </c>
      <c r="B17988" s="74" t="str">
        <f ca="1">IFERROR(__xludf.DUMMYFUNCTION("IF(REGEXMATCH(A17988,""wealth planning""),""Script 1"",""-"")"),"-")</f>
        <v>-</v>
      </c>
      <c r="C17988" s="74">
        <f t="shared" si="140"/>
        <v>0</v>
      </c>
      <c r="D17988" s="74">
        <f t="shared" si="141"/>
        <v>0</v>
      </c>
    </row>
    <row r="17989" spans="1:4">
      <c r="A17989" s="74" t="s">
        <v>10253</v>
      </c>
      <c r="B17989" s="74" t="str">
        <f ca="1">IFERROR(__xludf.DUMMYFUNCTION("IF(REGEXMATCH(A17989,""wealth planning""),""Script 1"",""-"")"),"-")</f>
        <v>-</v>
      </c>
      <c r="C17989" s="74" t="str">
        <f t="shared" si="140"/>
        <v>PUTERI NURATIQAH BINTI ABDULLAHStatus is reachable</v>
      </c>
      <c r="D17989" s="74">
        <f t="shared" si="141"/>
        <v>0</v>
      </c>
    </row>
    <row r="17990" spans="1:4">
      <c r="A17990" s="149">
        <v>45525</v>
      </c>
      <c r="B17990" s="74" t="str">
        <f ca="1">IFERROR(__xludf.DUMMYFUNCTION("IF(REGEXMATCH(A17990,""wealth planning""),""Script 1"",""-"")"),"#VALUE!")</f>
        <v>#VALUE!</v>
      </c>
      <c r="C17990" s="74" t="str">
        <f t="shared" si="140"/>
        <v>PUTERI NURATIQAH BINTI ABDULLAH</v>
      </c>
      <c r="D17990" s="74">
        <f t="shared" si="141"/>
        <v>0</v>
      </c>
    </row>
    <row r="17991" spans="1:4">
      <c r="A17991" s="149">
        <v>45525</v>
      </c>
      <c r="B17991" s="74" t="str">
        <f ca="1">IFERROR(__xludf.DUMMYFUNCTION("IF(REGEXMATCH(A17991,""wealth planning""),""Script 1"",""-"")"),"#VALUE!")</f>
        <v>#VALUE!</v>
      </c>
      <c r="C17991" s="149">
        <f t="shared" si="140"/>
        <v>45525</v>
      </c>
      <c r="D17991" s="74" t="str">
        <f t="shared" si="141"/>
        <v>PUTERI NURATIQAH BINTI ABDULLAHStatus is reachable</v>
      </c>
    </row>
    <row r="17992" spans="1:4">
      <c r="A17992" s="74" t="s">
        <v>2932</v>
      </c>
      <c r="B17992" s="74" t="str">
        <f ca="1">IFERROR(__xludf.DUMMYFUNCTION("IF(REGEXMATCH(A17992,""wealth planning""),""Script 1"",""-"")"),"Script 1")</f>
        <v>Script 1</v>
      </c>
      <c r="C17992" s="149">
        <f t="shared" si="140"/>
        <v>45525</v>
      </c>
      <c r="D17992" s="74" t="str">
        <f t="shared" si="141"/>
        <v>PUTERI NURATIQAH BINTI ABDULLAH</v>
      </c>
    </row>
    <row r="17993" spans="1:4">
      <c r="A17993" s="74"/>
      <c r="B17993" s="74" t="str">
        <f ca="1">IFERROR(__xludf.DUMMYFUNCTION("IF(REGEXMATCH(A17993,""wealth planning""),""Script 1"",""-"")"),"-")</f>
        <v>-</v>
      </c>
      <c r="C17993" s="74" t="str">
        <f t="shared" si="140"/>
        <v>You: Hai assalamualaikum Puteri,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7993" s="149">
        <f t="shared" si="141"/>
        <v>45525</v>
      </c>
    </row>
    <row r="17994" spans="1:4">
      <c r="B17994" s="74" t="str">
        <f ca="1">IFERROR(__xludf.DUMMYFUNCTION("IF(REGEXMATCH(A17994,""wealth planning""),""Script 1"",""-"")"),"-")</f>
        <v>-</v>
      </c>
      <c r="C17994" s="74">
        <f t="shared" si="140"/>
        <v>0</v>
      </c>
      <c r="D17994" s="149">
        <f t="shared" si="141"/>
        <v>45525</v>
      </c>
    </row>
    <row r="17995" spans="1:4">
      <c r="B17995" s="74" t="str">
        <f ca="1">IFERROR(__xludf.DUMMYFUNCTION("IF(REGEXMATCH(A17995,""wealth planning""),""Script 1"",""-"")"),"-")</f>
        <v>-</v>
      </c>
      <c r="C17995" s="74">
        <f t="shared" si="140"/>
        <v>0</v>
      </c>
      <c r="D17995" s="74" t="str">
        <f t="shared" si="141"/>
        <v>You: Hai assalamualaikum Puteri,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7996" spans="1:4">
      <c r="A17996" s="74" t="s">
        <v>10255</v>
      </c>
      <c r="B17996" s="74" t="str">
        <f ca="1">IFERROR(__xludf.DUMMYFUNCTION("IF(REGEXMATCH(A17996,""wealth planning""),""Script 1"",""-"")"),"-")</f>
        <v>-</v>
      </c>
      <c r="C17996" s="74">
        <f t="shared" si="140"/>
        <v>0</v>
      </c>
      <c r="D17996" s="74">
        <f t="shared" si="141"/>
        <v>0</v>
      </c>
    </row>
    <row r="17997" spans="1:4">
      <c r="A17997" s="74" t="s">
        <v>10256</v>
      </c>
      <c r="B17997" s="74" t="str">
        <f ca="1">IFERROR(__xludf.DUMMYFUNCTION("IF(REGEXMATCH(A17997,""wealth planning""),""Script 1"",""-"")"),"-")</f>
        <v>-</v>
      </c>
      <c r="C17997" s="74" t="str">
        <f t="shared" si="140"/>
        <v>Siti Nornadirah MisbanStatus is reachable</v>
      </c>
      <c r="D17997" s="74">
        <f t="shared" si="141"/>
        <v>0</v>
      </c>
    </row>
    <row r="17998" spans="1:4">
      <c r="A17998" s="149">
        <v>45525</v>
      </c>
      <c r="B17998" s="74" t="str">
        <f ca="1">IFERROR(__xludf.DUMMYFUNCTION("IF(REGEXMATCH(A17998,""wealth planning""),""Script 1"",""-"")"),"#VALUE!")</f>
        <v>#VALUE!</v>
      </c>
      <c r="C17998" s="74" t="str">
        <f t="shared" si="140"/>
        <v>Siti Nornadirah Misban</v>
      </c>
      <c r="D17998" s="74">
        <f t="shared" si="141"/>
        <v>0</v>
      </c>
    </row>
    <row r="17999" spans="1:4">
      <c r="A17999" s="149">
        <v>45525</v>
      </c>
      <c r="B17999" s="74" t="str">
        <f ca="1">IFERROR(__xludf.DUMMYFUNCTION("IF(REGEXMATCH(A17999,""wealth planning""),""Script 1"",""-"")"),"#VALUE!")</f>
        <v>#VALUE!</v>
      </c>
      <c r="C17999" s="149">
        <f t="shared" si="140"/>
        <v>45525</v>
      </c>
      <c r="D17999" s="74" t="str">
        <f t="shared" si="141"/>
        <v>Siti Nornadirah MisbanStatus is reachable</v>
      </c>
    </row>
    <row r="18000" spans="1:4">
      <c r="A18000" s="74" t="s">
        <v>10257</v>
      </c>
      <c r="B18000" s="74" t="str">
        <f ca="1">IFERROR(__xludf.DUMMYFUNCTION("IF(REGEXMATCH(A18000,""wealth planning""),""Script 1"",""-"")"),"Script 1")</f>
        <v>Script 1</v>
      </c>
      <c r="C18000" s="149">
        <f t="shared" si="140"/>
        <v>45525</v>
      </c>
      <c r="D18000" s="74" t="str">
        <f t="shared" si="141"/>
        <v>Siti Nornadirah Misban</v>
      </c>
    </row>
    <row r="18001" spans="1:4">
      <c r="A18001" s="74"/>
      <c r="B18001" s="74" t="str">
        <f ca="1">IFERROR(__xludf.DUMMYFUNCTION("IF(REGEXMATCH(A18001,""wealth planning""),""Script 1"",""-"")"),"-")</f>
        <v>-</v>
      </c>
      <c r="C18001" s="74" t="str">
        <f t="shared" si="140"/>
        <v>You: Hai assalamualaikum Siti Nornadirah,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001" s="149">
        <f t="shared" si="141"/>
        <v>45525</v>
      </c>
    </row>
    <row r="18002" spans="1:4">
      <c r="B18002" s="74" t="str">
        <f ca="1">IFERROR(__xludf.DUMMYFUNCTION("IF(REGEXMATCH(A18002,""wealth planning""),""Script 1"",""-"")"),"-")</f>
        <v>-</v>
      </c>
      <c r="C18002" s="74">
        <f t="shared" si="140"/>
        <v>0</v>
      </c>
      <c r="D18002" s="149">
        <f t="shared" si="141"/>
        <v>45525</v>
      </c>
    </row>
    <row r="18003" spans="1:4">
      <c r="B18003" s="74" t="str">
        <f ca="1">IFERROR(__xludf.DUMMYFUNCTION("IF(REGEXMATCH(A18003,""wealth planning""),""Script 1"",""-"")"),"-")</f>
        <v>-</v>
      </c>
      <c r="C18003" s="74">
        <f t="shared" si="140"/>
        <v>0</v>
      </c>
      <c r="D18003" s="74" t="str">
        <f t="shared" si="141"/>
        <v>You: Hai assalamualaikum Siti Nornadirah,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004" spans="1:4">
      <c r="B18004" s="74" t="str">
        <f ca="1">IFERROR(__xludf.DUMMYFUNCTION("IF(REGEXMATCH(A18004,""wealth planning""),""Script 1"",""-"")"),"-")</f>
        <v>-</v>
      </c>
      <c r="C18004" s="74">
        <f t="shared" si="140"/>
        <v>0</v>
      </c>
      <c r="D18004" s="74">
        <f t="shared" si="141"/>
        <v>0</v>
      </c>
    </row>
    <row r="18005" spans="1:4">
      <c r="A18005" s="74" t="s">
        <v>10260</v>
      </c>
      <c r="B18005" s="74" t="str">
        <f ca="1">IFERROR(__xludf.DUMMYFUNCTION("IF(REGEXMATCH(A18005,""wealth planning""),""Script 1"",""-"")"),"-")</f>
        <v>-</v>
      </c>
      <c r="C18005" s="74">
        <f t="shared" si="140"/>
        <v>0</v>
      </c>
      <c r="D18005" s="74">
        <f t="shared" si="141"/>
        <v>0</v>
      </c>
    </row>
    <row r="18006" spans="1:4">
      <c r="A18006" s="149">
        <v>45525</v>
      </c>
      <c r="B18006" s="74" t="str">
        <f ca="1">IFERROR(__xludf.DUMMYFUNCTION("IF(REGEXMATCH(A18006,""wealth planning""),""Script 1"",""-"")"),"#VALUE!")</f>
        <v>#VALUE!</v>
      </c>
      <c r="C18006" s="74" t="str">
        <f t="shared" si="140"/>
        <v>Mohd Fahmi Mohd Fuad</v>
      </c>
      <c r="D18006" s="74">
        <f t="shared" si="141"/>
        <v>0</v>
      </c>
    </row>
    <row r="18007" spans="1:4">
      <c r="A18007" s="149">
        <v>45525</v>
      </c>
      <c r="B18007" s="74" t="str">
        <f ca="1">IFERROR(__xludf.DUMMYFUNCTION("IF(REGEXMATCH(A18007,""wealth planning""),""Script 1"",""-"")"),"#VALUE!")</f>
        <v>#VALUE!</v>
      </c>
      <c r="C18007" s="149">
        <f t="shared" si="140"/>
        <v>45525</v>
      </c>
      <c r="D18007" s="74">
        <f t="shared" si="141"/>
        <v>0</v>
      </c>
    </row>
    <row r="18008" spans="1:4">
      <c r="A18008" s="74" t="s">
        <v>6039</v>
      </c>
      <c r="B18008" s="74" t="str">
        <f ca="1">IFERROR(__xludf.DUMMYFUNCTION("IF(REGEXMATCH(A18008,""wealth planning""),""Script 1"",""-"")"),"Script 1")</f>
        <v>Script 1</v>
      </c>
      <c r="C18008" s="149">
        <f t="shared" si="140"/>
        <v>45525</v>
      </c>
      <c r="D18008" s="74" t="str">
        <f t="shared" si="141"/>
        <v>Mohd Fahmi Mohd Fuad</v>
      </c>
    </row>
    <row r="18009" spans="1:4">
      <c r="A18009" s="74"/>
      <c r="B18009" s="74" t="str">
        <f ca="1">IFERROR(__xludf.DUMMYFUNCTION("IF(REGEXMATCH(A18009,""wealth planning""),""Script 1"",""-"")"),"-")</f>
        <v>-</v>
      </c>
      <c r="C18009" s="74" t="str">
        <f t="shared" si="140"/>
        <v>You: Hai assalamualaikum Fahmi,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009" s="149">
        <f t="shared" si="141"/>
        <v>45525</v>
      </c>
    </row>
    <row r="18010" spans="1:4">
      <c r="B18010" s="74" t="str">
        <f ca="1">IFERROR(__xludf.DUMMYFUNCTION("IF(REGEXMATCH(A18010,""wealth planning""),""Script 1"",""-"")"),"-")</f>
        <v>-</v>
      </c>
      <c r="C18010" s="74">
        <f t="shared" si="140"/>
        <v>0</v>
      </c>
      <c r="D18010" s="149">
        <f t="shared" si="141"/>
        <v>45525</v>
      </c>
    </row>
    <row r="18011" spans="1:4">
      <c r="B18011" s="74" t="str">
        <f ca="1">IFERROR(__xludf.DUMMYFUNCTION("IF(REGEXMATCH(A18011,""wealth planning""),""Script 1"",""-"")"),"-")</f>
        <v>-</v>
      </c>
      <c r="C18011" s="74">
        <f t="shared" si="140"/>
        <v>0</v>
      </c>
      <c r="D18011" s="74" t="str">
        <f t="shared" si="141"/>
        <v>You: Hai assalamualaikum Fahmi,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012" spans="1:4">
      <c r="A18012" s="74" t="s">
        <v>10262</v>
      </c>
      <c r="B18012" s="74" t="str">
        <f ca="1">IFERROR(__xludf.DUMMYFUNCTION("IF(REGEXMATCH(A18012,""wealth planning""),""Script 1"",""-"")"),"-")</f>
        <v>-</v>
      </c>
      <c r="C18012" s="74">
        <f t="shared" si="140"/>
        <v>0</v>
      </c>
      <c r="D18012" s="74">
        <f t="shared" si="141"/>
        <v>0</v>
      </c>
    </row>
    <row r="18013" spans="1:4">
      <c r="A18013" s="74" t="s">
        <v>10263</v>
      </c>
      <c r="B18013" s="74" t="str">
        <f ca="1">IFERROR(__xludf.DUMMYFUNCTION("IF(REGEXMATCH(A18013,""wealth planning""),""Script 1"",""-"")"),"-")</f>
        <v>-</v>
      </c>
      <c r="C18013" s="74" t="str">
        <f t="shared" si="140"/>
        <v>Irfan KasramStatus is reachable</v>
      </c>
      <c r="D18013" s="74">
        <f t="shared" si="141"/>
        <v>0</v>
      </c>
    </row>
    <row r="18014" spans="1:4">
      <c r="A18014" s="149">
        <v>45525</v>
      </c>
      <c r="B18014" s="74" t="str">
        <f ca="1">IFERROR(__xludf.DUMMYFUNCTION("IF(REGEXMATCH(A18014,""wealth planning""),""Script 1"",""-"")"),"#VALUE!")</f>
        <v>#VALUE!</v>
      </c>
      <c r="C18014" s="74" t="str">
        <f t="shared" si="140"/>
        <v>Irfan Kasram</v>
      </c>
      <c r="D18014" s="74">
        <f t="shared" si="141"/>
        <v>0</v>
      </c>
    </row>
    <row r="18015" spans="1:4">
      <c r="A18015" s="149">
        <v>45525</v>
      </c>
      <c r="B18015" s="74" t="str">
        <f ca="1">IFERROR(__xludf.DUMMYFUNCTION("IF(REGEXMATCH(A18015,""wealth planning""),""Script 1"",""-"")"),"#VALUE!")</f>
        <v>#VALUE!</v>
      </c>
      <c r="C18015" s="149">
        <f t="shared" si="140"/>
        <v>45525</v>
      </c>
      <c r="D18015" s="74" t="str">
        <f t="shared" si="141"/>
        <v>Irfan KasramStatus is reachable</v>
      </c>
    </row>
    <row r="18016" spans="1:4">
      <c r="A18016" s="74" t="s">
        <v>3235</v>
      </c>
      <c r="B18016" s="74" t="str">
        <f ca="1">IFERROR(__xludf.DUMMYFUNCTION("IF(REGEXMATCH(A18016,""wealth planning""),""Script 1"",""-"")"),"Script 1")</f>
        <v>Script 1</v>
      </c>
      <c r="C18016" s="149">
        <f t="shared" si="140"/>
        <v>45525</v>
      </c>
      <c r="D18016" s="74" t="str">
        <f t="shared" si="141"/>
        <v>Irfan Kasram</v>
      </c>
    </row>
    <row r="18017" spans="1:4">
      <c r="A18017" s="74"/>
      <c r="B18017" s="74" t="str">
        <f ca="1">IFERROR(__xludf.DUMMYFUNCTION("IF(REGEXMATCH(A18017,""wealth planning""),""Script 1"",""-"")"),"-")</f>
        <v>-</v>
      </c>
      <c r="C18017" s="74" t="str">
        <f t="shared" si="140"/>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017" s="149">
        <f t="shared" si="141"/>
        <v>45525</v>
      </c>
    </row>
    <row r="18018" spans="1:4">
      <c r="B18018" s="74" t="str">
        <f ca="1">IFERROR(__xludf.DUMMYFUNCTION("IF(REGEXMATCH(A18018,""wealth planning""),""Script 1"",""-"")"),"-")</f>
        <v>-</v>
      </c>
      <c r="C18018" s="74">
        <f t="shared" si="140"/>
        <v>0</v>
      </c>
      <c r="D18018" s="149">
        <f t="shared" si="141"/>
        <v>45525</v>
      </c>
    </row>
    <row r="18019" spans="1:4">
      <c r="B18019" s="74" t="str">
        <f ca="1">IFERROR(__xludf.DUMMYFUNCTION("IF(REGEXMATCH(A18019,""wealth planning""),""Script 1"",""-"")"),"-")</f>
        <v>-</v>
      </c>
      <c r="C18019" s="74">
        <f t="shared" si="140"/>
        <v>0</v>
      </c>
      <c r="D18019" s="74" t="str">
        <f t="shared" si="141"/>
        <v>You: Hai assalamualaikum Irfan,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020" spans="1:4">
      <c r="A18020" s="74" t="s">
        <v>10265</v>
      </c>
      <c r="B18020" s="74" t="str">
        <f ca="1">IFERROR(__xludf.DUMMYFUNCTION("IF(REGEXMATCH(A18020,""wealth planning""),""Script 1"",""-"")"),"-")</f>
        <v>-</v>
      </c>
      <c r="C18020" s="74">
        <f t="shared" si="140"/>
        <v>0</v>
      </c>
      <c r="D18020" s="74">
        <f t="shared" si="141"/>
        <v>0</v>
      </c>
    </row>
    <row r="18021" spans="1:4">
      <c r="A18021" s="74" t="s">
        <v>10266</v>
      </c>
      <c r="B18021" s="74" t="str">
        <f ca="1">IFERROR(__xludf.DUMMYFUNCTION("IF(REGEXMATCH(A18021,""wealth planning""),""Script 1"",""-"")"),"-")</f>
        <v>-</v>
      </c>
      <c r="C18021" s="74" t="str">
        <f t="shared" si="140"/>
        <v>Fariz RoslanStatus is reachable</v>
      </c>
      <c r="D18021" s="74">
        <f t="shared" si="141"/>
        <v>0</v>
      </c>
    </row>
    <row r="18022" spans="1:4">
      <c r="A18022" s="149">
        <v>45525</v>
      </c>
      <c r="B18022" s="74" t="str">
        <f ca="1">IFERROR(__xludf.DUMMYFUNCTION("IF(REGEXMATCH(A18022,""wealth planning""),""Script 1"",""-"")"),"#VALUE!")</f>
        <v>#VALUE!</v>
      </c>
      <c r="C18022" s="74" t="str">
        <f t="shared" si="140"/>
        <v>Fariz Roslan</v>
      </c>
      <c r="D18022" s="74">
        <f t="shared" si="141"/>
        <v>0</v>
      </c>
    </row>
    <row r="18023" spans="1:4">
      <c r="A18023" s="149">
        <v>45525</v>
      </c>
      <c r="B18023" s="74" t="str">
        <f ca="1">IFERROR(__xludf.DUMMYFUNCTION("IF(REGEXMATCH(A18023,""wealth planning""),""Script 1"",""-"")"),"#VALUE!")</f>
        <v>#VALUE!</v>
      </c>
      <c r="C18023" s="149">
        <f t="shared" si="140"/>
        <v>45525</v>
      </c>
      <c r="D18023" s="74" t="str">
        <f t="shared" si="141"/>
        <v>Fariz RoslanStatus is reachable</v>
      </c>
    </row>
    <row r="18024" spans="1:4">
      <c r="A18024" s="74" t="s">
        <v>9770</v>
      </c>
      <c r="B18024" s="74" t="str">
        <f ca="1">IFERROR(__xludf.DUMMYFUNCTION("IF(REGEXMATCH(A18024,""wealth planning""),""Script 1"",""-"")"),"Script 1")</f>
        <v>Script 1</v>
      </c>
      <c r="C18024" s="149">
        <f t="shared" si="140"/>
        <v>45525</v>
      </c>
      <c r="D18024" s="74" t="str">
        <f t="shared" si="141"/>
        <v>Fariz Roslan</v>
      </c>
    </row>
    <row r="18025" spans="1:4">
      <c r="A18025" s="74"/>
      <c r="B18025" s="74" t="str">
        <f ca="1">IFERROR(__xludf.DUMMYFUNCTION("IF(REGEXMATCH(A18025,""wealth planning""),""Script 1"",""-"")"),"-")</f>
        <v>-</v>
      </c>
      <c r="C18025" s="74" t="str">
        <f t="shared" si="140"/>
        <v>You: Hai assalamualaikum Fariz,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025" s="149">
        <f t="shared" si="141"/>
        <v>45525</v>
      </c>
    </row>
    <row r="18026" spans="1:4">
      <c r="B18026" s="74" t="str">
        <f ca="1">IFERROR(__xludf.DUMMYFUNCTION("IF(REGEXMATCH(A18026,""wealth planning""),""Script 1"",""-"")"),"-")</f>
        <v>-</v>
      </c>
      <c r="C18026" s="74">
        <f t="shared" si="140"/>
        <v>0</v>
      </c>
      <c r="D18026" s="149">
        <f t="shared" si="141"/>
        <v>45525</v>
      </c>
    </row>
    <row r="18027" spans="1:4">
      <c r="B18027" s="74" t="str">
        <f ca="1">IFERROR(__xludf.DUMMYFUNCTION("IF(REGEXMATCH(A18027,""wealth planning""),""Script 1"",""-"")"),"-")</f>
        <v>-</v>
      </c>
      <c r="C18027" s="74">
        <f t="shared" si="140"/>
        <v>0</v>
      </c>
      <c r="D18027" s="74" t="str">
        <f t="shared" si="141"/>
        <v>You: Hai assalamualaikum Fariz,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028" spans="1:4">
      <c r="A18028" s="74" t="s">
        <v>10268</v>
      </c>
      <c r="B18028" s="74" t="str">
        <f ca="1">IFERROR(__xludf.DUMMYFUNCTION("IF(REGEXMATCH(A18028,""wealth planning""),""Script 1"",""-"")"),"-")</f>
        <v>-</v>
      </c>
      <c r="C18028" s="74">
        <f t="shared" si="140"/>
        <v>0</v>
      </c>
      <c r="D18028" s="74">
        <f t="shared" si="141"/>
        <v>0</v>
      </c>
    </row>
    <row r="18029" spans="1:4">
      <c r="A18029" s="74" t="s">
        <v>10269</v>
      </c>
      <c r="B18029" s="74" t="str">
        <f ca="1">IFERROR(__xludf.DUMMYFUNCTION("IF(REGEXMATCH(A18029,""wealth planning""),""Script 1"",""-"")"),"-")</f>
        <v>-</v>
      </c>
      <c r="C18029" s="74" t="str">
        <f t="shared" si="140"/>
        <v>Nur AsyimahStatus is reachable</v>
      </c>
      <c r="D18029" s="74">
        <f t="shared" si="141"/>
        <v>0</v>
      </c>
    </row>
    <row r="18030" spans="1:4">
      <c r="A18030" s="149">
        <v>45525</v>
      </c>
      <c r="B18030" s="74" t="str">
        <f ca="1">IFERROR(__xludf.DUMMYFUNCTION("IF(REGEXMATCH(A18030,""wealth planning""),""Script 1"",""-"")"),"#VALUE!")</f>
        <v>#VALUE!</v>
      </c>
      <c r="C18030" s="74" t="str">
        <f t="shared" si="140"/>
        <v>Nur Asyimah</v>
      </c>
      <c r="D18030" s="74">
        <f t="shared" si="141"/>
        <v>0</v>
      </c>
    </row>
    <row r="18031" spans="1:4">
      <c r="A18031" s="149">
        <v>45525</v>
      </c>
      <c r="B18031" s="74" t="str">
        <f ca="1">IFERROR(__xludf.DUMMYFUNCTION("IF(REGEXMATCH(A18031,""wealth planning""),""Script 1"",""-"")"),"#VALUE!")</f>
        <v>#VALUE!</v>
      </c>
      <c r="C18031" s="149">
        <f t="shared" si="140"/>
        <v>45525</v>
      </c>
      <c r="D18031" s="74" t="str">
        <f t="shared" si="141"/>
        <v>Nur AsyimahStatus is reachable</v>
      </c>
    </row>
    <row r="18032" spans="1:4">
      <c r="A18032" s="74" t="s">
        <v>10270</v>
      </c>
      <c r="B18032" s="74" t="str">
        <f ca="1">IFERROR(__xludf.DUMMYFUNCTION("IF(REGEXMATCH(A18032,""wealth planning""),""Script 1"",""-"")"),"Script 1")</f>
        <v>Script 1</v>
      </c>
      <c r="C18032" s="149">
        <f t="shared" si="140"/>
        <v>45525</v>
      </c>
      <c r="D18032" s="74" t="str">
        <f t="shared" si="141"/>
        <v>Nur Asyimah</v>
      </c>
    </row>
    <row r="18033" spans="1:4">
      <c r="A18033" s="74"/>
      <c r="B18033" s="74" t="str">
        <f ca="1">IFERROR(__xludf.DUMMYFUNCTION("IF(REGEXMATCH(A18033,""wealth planning""),""Script 1"",""-"")"),"-")</f>
        <v>-</v>
      </c>
      <c r="C18033" s="74" t="str">
        <f t="shared" si="140"/>
        <v>You: Hai assalamualaikum Asyimah,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033" s="149">
        <f t="shared" si="141"/>
        <v>45525</v>
      </c>
    </row>
    <row r="18034" spans="1:4">
      <c r="B18034" s="74" t="str">
        <f ca="1">IFERROR(__xludf.DUMMYFUNCTION("IF(REGEXMATCH(A18034,""wealth planning""),""Script 1"",""-"")"),"-")</f>
        <v>-</v>
      </c>
      <c r="C18034" s="74">
        <f t="shared" si="140"/>
        <v>0</v>
      </c>
      <c r="D18034" s="149">
        <f t="shared" si="141"/>
        <v>45525</v>
      </c>
    </row>
    <row r="18035" spans="1:4">
      <c r="B18035" s="74" t="str">
        <f ca="1">IFERROR(__xludf.DUMMYFUNCTION("IF(REGEXMATCH(A18035,""wealth planning""),""Script 1"",""-"")"),"-")</f>
        <v>-</v>
      </c>
      <c r="C18035" s="74">
        <f t="shared" si="140"/>
        <v>0</v>
      </c>
      <c r="D18035" s="74" t="str">
        <f t="shared" si="141"/>
        <v>You: Hai assalamualaikum Asyimah,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036" spans="1:4">
      <c r="B18036" s="74" t="str">
        <f ca="1">IFERROR(__xludf.DUMMYFUNCTION("IF(REGEXMATCH(A18036,""wealth planning""),""Script 1"",""-"")"),"-")</f>
        <v>-</v>
      </c>
      <c r="C18036" s="74">
        <f t="shared" si="140"/>
        <v>0</v>
      </c>
      <c r="D18036" s="74">
        <f t="shared" si="141"/>
        <v>0</v>
      </c>
    </row>
    <row r="18037" spans="1:4">
      <c r="A18037" s="74" t="s">
        <v>10273</v>
      </c>
      <c r="B18037" s="74" t="str">
        <f ca="1">IFERROR(__xludf.DUMMYFUNCTION("IF(REGEXMATCH(A18037,""wealth planning""),""Script 1"",""-"")"),"-")</f>
        <v>-</v>
      </c>
      <c r="C18037" s="74">
        <f t="shared" si="140"/>
        <v>0</v>
      </c>
      <c r="D18037" s="74">
        <f t="shared" si="141"/>
        <v>0</v>
      </c>
    </row>
    <row r="18038" spans="1:4">
      <c r="A18038" s="149">
        <v>45524</v>
      </c>
      <c r="B18038" s="74" t="str">
        <f ca="1">IFERROR(__xludf.DUMMYFUNCTION("IF(REGEXMATCH(A18038,""wealth planning""),""Script 1"",""-"")"),"#VALUE!")</f>
        <v>#VALUE!</v>
      </c>
      <c r="C18038" s="74" t="str">
        <f t="shared" si="140"/>
        <v>Athirah Luwi</v>
      </c>
      <c r="D18038" s="74">
        <f t="shared" si="141"/>
        <v>0</v>
      </c>
    </row>
    <row r="18039" spans="1:4">
      <c r="A18039" s="149">
        <v>45524</v>
      </c>
      <c r="B18039" s="74" t="str">
        <f ca="1">IFERROR(__xludf.DUMMYFUNCTION("IF(REGEXMATCH(A18039,""wealth planning""),""Script 1"",""-"")"),"#VALUE!")</f>
        <v>#VALUE!</v>
      </c>
      <c r="C18039" s="149">
        <f t="shared" si="140"/>
        <v>45524</v>
      </c>
      <c r="D18039" s="74">
        <f t="shared" si="141"/>
        <v>0</v>
      </c>
    </row>
    <row r="18040" spans="1:4">
      <c r="A18040" s="74" t="s">
        <v>3411</v>
      </c>
      <c r="B18040" s="74" t="str">
        <f ca="1">IFERROR(__xludf.DUMMYFUNCTION("IF(REGEXMATCH(A18040,""wealth planning""),""Script 1"",""-"")"),"Script 1")</f>
        <v>Script 1</v>
      </c>
      <c r="C18040" s="149">
        <f t="shared" si="140"/>
        <v>45524</v>
      </c>
      <c r="D18040" s="74" t="str">
        <f t="shared" si="141"/>
        <v>Athirah Luwi</v>
      </c>
    </row>
    <row r="18041" spans="1:4">
      <c r="A18041" s="74"/>
      <c r="B18041" s="74" t="str">
        <f ca="1">IFERROR(__xludf.DUMMYFUNCTION("IF(REGEXMATCH(A18041,""wealth planning""),""Script 1"",""-"")"),"-")</f>
        <v>-</v>
      </c>
      <c r="C18041" s="74" t="str">
        <f t="shared" si="140"/>
        <v>You: Hai assalamualaikum Athirah,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041" s="149">
        <f t="shared" si="141"/>
        <v>45524</v>
      </c>
    </row>
    <row r="18042" spans="1:4">
      <c r="B18042" s="74" t="str">
        <f ca="1">IFERROR(__xludf.DUMMYFUNCTION("IF(REGEXMATCH(A18042,""wealth planning""),""Script 1"",""-"")"),"-")</f>
        <v>-</v>
      </c>
      <c r="C18042" s="74">
        <f t="shared" si="140"/>
        <v>0</v>
      </c>
      <c r="D18042" s="149">
        <f t="shared" si="141"/>
        <v>45524</v>
      </c>
    </row>
    <row r="18043" spans="1:4">
      <c r="B18043" s="74" t="str">
        <f ca="1">IFERROR(__xludf.DUMMYFUNCTION("IF(REGEXMATCH(A18043,""wealth planning""),""Script 1"",""-"")"),"-")</f>
        <v>-</v>
      </c>
      <c r="C18043" s="74">
        <f t="shared" si="140"/>
        <v>0</v>
      </c>
      <c r="D18043" s="74" t="str">
        <f t="shared" si="141"/>
        <v>You: Hai assalamualaikum Athirah,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044" spans="1:4">
      <c r="B18044" s="74" t="str">
        <f ca="1">IFERROR(__xludf.DUMMYFUNCTION("IF(REGEXMATCH(A18044,""wealth planning""),""Script 1"",""-"")"),"-")</f>
        <v>-</v>
      </c>
      <c r="C18044" s="74">
        <f t="shared" si="140"/>
        <v>0</v>
      </c>
      <c r="D18044" s="74">
        <f t="shared" si="141"/>
        <v>0</v>
      </c>
    </row>
    <row r="18045" spans="1:4">
      <c r="A18045" s="74" t="s">
        <v>10276</v>
      </c>
      <c r="B18045" s="74" t="str">
        <f ca="1">IFERROR(__xludf.DUMMYFUNCTION("IF(REGEXMATCH(A18045,""wealth planning""),""Script 1"",""-"")"),"-")</f>
        <v>-</v>
      </c>
      <c r="C18045" s="74">
        <f t="shared" si="140"/>
        <v>0</v>
      </c>
      <c r="D18045" s="74">
        <f t="shared" si="141"/>
        <v>0</v>
      </c>
    </row>
    <row r="18046" spans="1:4">
      <c r="A18046" s="149">
        <v>45524</v>
      </c>
      <c r="B18046" s="74" t="str">
        <f ca="1">IFERROR(__xludf.DUMMYFUNCTION("IF(REGEXMATCH(A18046,""wealth planning""),""Script 1"",""-"")"),"#VALUE!")</f>
        <v>#VALUE!</v>
      </c>
      <c r="C18046" s="74" t="str">
        <f t="shared" si="140"/>
        <v>ANIS NABIILAH BALQIS AZMAN</v>
      </c>
      <c r="D18046" s="74">
        <f t="shared" si="141"/>
        <v>0</v>
      </c>
    </row>
    <row r="18047" spans="1:4">
      <c r="A18047" s="149">
        <v>45524</v>
      </c>
      <c r="B18047" s="74" t="str">
        <f ca="1">IFERROR(__xludf.DUMMYFUNCTION("IF(REGEXMATCH(A18047,""wealth planning""),""Script 1"",""-"")"),"#VALUE!")</f>
        <v>#VALUE!</v>
      </c>
      <c r="C18047" s="149">
        <f t="shared" si="140"/>
        <v>45524</v>
      </c>
      <c r="D18047" s="74">
        <f t="shared" si="141"/>
        <v>0</v>
      </c>
    </row>
    <row r="18048" spans="1:4">
      <c r="A18048" s="74" t="s">
        <v>3328</v>
      </c>
      <c r="B18048" s="74" t="str">
        <f ca="1">IFERROR(__xludf.DUMMYFUNCTION("IF(REGEXMATCH(A18048,""wealth planning""),""Script 1"",""-"")"),"Script 1")</f>
        <v>Script 1</v>
      </c>
      <c r="C18048" s="149">
        <f t="shared" si="140"/>
        <v>45524</v>
      </c>
      <c r="D18048" s="74" t="str">
        <f t="shared" si="141"/>
        <v>ANIS NABIILAH BALQIS AZMAN</v>
      </c>
    </row>
    <row r="18049" spans="1:4">
      <c r="A18049" s="74"/>
      <c r="B18049" s="74" t="str">
        <f ca="1">IFERROR(__xludf.DUMMYFUNCTION("IF(REGEXMATCH(A18049,""wealth planning""),""Script 1"",""-"")"),"-")</f>
        <v>-</v>
      </c>
      <c r="C18049" s="74" t="str">
        <f t="shared" si="140"/>
        <v>You: Hai assalamualaikum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049" s="149">
        <f t="shared" si="141"/>
        <v>45524</v>
      </c>
    </row>
    <row r="18050" spans="1:4">
      <c r="B18050" s="74" t="str">
        <f ca="1">IFERROR(__xludf.DUMMYFUNCTION("IF(REGEXMATCH(A18050,""wealth planning""),""Script 1"",""-"")"),"-")</f>
        <v>-</v>
      </c>
      <c r="C18050" s="74">
        <f t="shared" si="140"/>
        <v>0</v>
      </c>
      <c r="D18050" s="149">
        <f t="shared" si="141"/>
        <v>45524</v>
      </c>
    </row>
    <row r="18051" spans="1:4">
      <c r="B18051" s="74" t="str">
        <f ca="1">IFERROR(__xludf.DUMMYFUNCTION("IF(REGEXMATCH(A18051,""wealth planning""),""Script 1"",""-"")"),"-")</f>
        <v>-</v>
      </c>
      <c r="C18051" s="74">
        <f t="shared" si="140"/>
        <v>0</v>
      </c>
      <c r="D18051" s="74" t="str">
        <f t="shared" si="141"/>
        <v>You: Hai assalamualaikum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052" spans="1:4">
      <c r="A18052" s="74" t="s">
        <v>10278</v>
      </c>
      <c r="B18052" s="74" t="str">
        <f ca="1">IFERROR(__xludf.DUMMYFUNCTION("IF(REGEXMATCH(A18052,""wealth planning""),""Script 1"",""-"")"),"-")</f>
        <v>-</v>
      </c>
      <c r="C18052" s="74">
        <f t="shared" si="140"/>
        <v>0</v>
      </c>
      <c r="D18052" s="74">
        <f t="shared" si="141"/>
        <v>0</v>
      </c>
    </row>
    <row r="18053" spans="1:4">
      <c r="A18053" s="74" t="s">
        <v>10279</v>
      </c>
      <c r="B18053" s="74" t="str">
        <f ca="1">IFERROR(__xludf.DUMMYFUNCTION("IF(REGEXMATCH(A18053,""wealth planning""),""Script 1"",""-"")"),"-")</f>
        <v>-</v>
      </c>
      <c r="C18053" s="74" t="str">
        <f t="shared" si="140"/>
        <v>Farhan ShamsudinStatus is reachable</v>
      </c>
      <c r="D18053" s="74">
        <f t="shared" si="141"/>
        <v>0</v>
      </c>
    </row>
    <row r="18054" spans="1:4">
      <c r="A18054" s="149">
        <v>45524</v>
      </c>
      <c r="B18054" s="74" t="str">
        <f ca="1">IFERROR(__xludf.DUMMYFUNCTION("IF(REGEXMATCH(A18054,""wealth planning""),""Script 1"",""-"")"),"#VALUE!")</f>
        <v>#VALUE!</v>
      </c>
      <c r="C18054" s="74" t="str">
        <f t="shared" si="140"/>
        <v>Farhan Shamsudin</v>
      </c>
      <c r="D18054" s="74">
        <f t="shared" si="141"/>
        <v>0</v>
      </c>
    </row>
    <row r="18055" spans="1:4">
      <c r="A18055" s="149">
        <v>45524</v>
      </c>
      <c r="B18055" s="74" t="str">
        <f ca="1">IFERROR(__xludf.DUMMYFUNCTION("IF(REGEXMATCH(A18055,""wealth planning""),""Script 1"",""-"")"),"#VALUE!")</f>
        <v>#VALUE!</v>
      </c>
      <c r="C18055" s="149">
        <f t="shared" si="140"/>
        <v>45524</v>
      </c>
      <c r="D18055" s="74" t="str">
        <f t="shared" si="141"/>
        <v>Farhan ShamsudinStatus is reachable</v>
      </c>
    </row>
    <row r="18056" spans="1:4">
      <c r="A18056" s="74" t="s">
        <v>4368</v>
      </c>
      <c r="B18056" s="74" t="str">
        <f ca="1">IFERROR(__xludf.DUMMYFUNCTION("IF(REGEXMATCH(A18056,""wealth planning""),""Script 1"",""-"")"),"Script 1")</f>
        <v>Script 1</v>
      </c>
      <c r="C18056" s="149">
        <f t="shared" si="140"/>
        <v>45524</v>
      </c>
      <c r="D18056" s="74" t="str">
        <f t="shared" si="141"/>
        <v>Farhan Shamsudin</v>
      </c>
    </row>
    <row r="18057" spans="1:4">
      <c r="A18057" s="74"/>
      <c r="B18057" s="74" t="str">
        <f ca="1">IFERROR(__xludf.DUMMYFUNCTION("IF(REGEXMATCH(A18057,""wealth planning""),""Script 1"",""-"")"),"-")</f>
        <v>-</v>
      </c>
      <c r="C18057" s="74" t="str">
        <f t="shared" si="140"/>
        <v>You: Hai assalamualaikum Farhan,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057" s="149">
        <f t="shared" si="141"/>
        <v>45524</v>
      </c>
    </row>
    <row r="18058" spans="1:4">
      <c r="B18058" s="74" t="str">
        <f ca="1">IFERROR(__xludf.DUMMYFUNCTION("IF(REGEXMATCH(A18058,""wealth planning""),""Script 1"",""-"")"),"-")</f>
        <v>-</v>
      </c>
      <c r="C18058" s="74">
        <f t="shared" si="140"/>
        <v>0</v>
      </c>
      <c r="D18058" s="149">
        <f t="shared" si="141"/>
        <v>45524</v>
      </c>
    </row>
    <row r="18059" spans="1:4">
      <c r="B18059" s="74" t="str">
        <f ca="1">IFERROR(__xludf.DUMMYFUNCTION("IF(REGEXMATCH(A18059,""wealth planning""),""Script 1"",""-"")"),"-")</f>
        <v>-</v>
      </c>
      <c r="C18059" s="74">
        <f t="shared" si="140"/>
        <v>0</v>
      </c>
      <c r="D18059" s="74" t="str">
        <f t="shared" si="141"/>
        <v>You: Hai assalamualaikum Farhan,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060" spans="1:4">
      <c r="A18060" s="74" t="s">
        <v>10281</v>
      </c>
      <c r="B18060" s="74" t="str">
        <f ca="1">IFERROR(__xludf.DUMMYFUNCTION("IF(REGEXMATCH(A18060,""wealth planning""),""Script 1"",""-"")"),"-")</f>
        <v>-</v>
      </c>
      <c r="C18060" s="74">
        <f t="shared" si="140"/>
        <v>0</v>
      </c>
      <c r="D18060" s="74">
        <f t="shared" si="141"/>
        <v>0</v>
      </c>
    </row>
    <row r="18061" spans="1:4">
      <c r="A18061" s="74" t="s">
        <v>10281</v>
      </c>
      <c r="B18061" s="74" t="str">
        <f ca="1">IFERROR(__xludf.DUMMYFUNCTION("IF(REGEXMATCH(A18061,""wealth planning""),""Script 1"",""-"")"),"-")</f>
        <v>-</v>
      </c>
      <c r="C18061" s="74" t="str">
        <f t="shared" si="140"/>
        <v>Aisyah Syahirah</v>
      </c>
      <c r="D18061" s="74">
        <f t="shared" si="141"/>
        <v>0</v>
      </c>
    </row>
    <row r="18062" spans="1:4">
      <c r="A18062" s="149">
        <v>45524</v>
      </c>
      <c r="B18062" s="74" t="str">
        <f ca="1">IFERROR(__xludf.DUMMYFUNCTION("IF(REGEXMATCH(A18062,""wealth planning""),""Script 1"",""-"")"),"#VALUE!")</f>
        <v>#VALUE!</v>
      </c>
      <c r="C18062" s="74" t="str">
        <f t="shared" si="140"/>
        <v>Aisyah Syahirah</v>
      </c>
      <c r="D18062" s="74">
        <f t="shared" si="141"/>
        <v>0</v>
      </c>
    </row>
    <row r="18063" spans="1:4">
      <c r="A18063" s="149">
        <v>45524</v>
      </c>
      <c r="B18063" s="74" t="str">
        <f ca="1">IFERROR(__xludf.DUMMYFUNCTION("IF(REGEXMATCH(A18063,""wealth planning""),""Script 1"",""-"")"),"#VALUE!")</f>
        <v>#VALUE!</v>
      </c>
      <c r="C18063" s="149">
        <f t="shared" si="140"/>
        <v>45524</v>
      </c>
      <c r="D18063" s="74" t="str">
        <f t="shared" si="141"/>
        <v>Aisyah Syahirah</v>
      </c>
    </row>
    <row r="18064" spans="1:4">
      <c r="A18064" s="74" t="s">
        <v>2982</v>
      </c>
      <c r="B18064" s="74" t="str">
        <f ca="1">IFERROR(__xludf.DUMMYFUNCTION("IF(REGEXMATCH(A18064,""wealth planning""),""Script 1"",""-"")"),"Script 1")</f>
        <v>Script 1</v>
      </c>
      <c r="C18064" s="149">
        <f t="shared" si="140"/>
        <v>45524</v>
      </c>
      <c r="D18064" s="74" t="str">
        <f t="shared" si="141"/>
        <v>Aisyah Syahirah</v>
      </c>
    </row>
    <row r="18065" spans="1:4">
      <c r="A18065" s="74"/>
      <c r="B18065" s="74" t="str">
        <f ca="1">IFERROR(__xludf.DUMMYFUNCTION("IF(REGEXMATCH(A18065,""wealth planning""),""Script 1"",""-"")"),"-")</f>
        <v>-</v>
      </c>
      <c r="C18065" s="74" t="str">
        <f t="shared" si="140"/>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065" s="149">
        <f t="shared" si="141"/>
        <v>45524</v>
      </c>
    </row>
    <row r="18066" spans="1:4">
      <c r="B18066" s="74" t="str">
        <f ca="1">IFERROR(__xludf.DUMMYFUNCTION("IF(REGEXMATCH(A18066,""wealth planning""),""Script 1"",""-"")"),"-")</f>
        <v>-</v>
      </c>
      <c r="C18066" s="74">
        <f t="shared" si="140"/>
        <v>0</v>
      </c>
      <c r="D18066" s="149">
        <f t="shared" si="141"/>
        <v>45524</v>
      </c>
    </row>
    <row r="18067" spans="1:4">
      <c r="B18067" s="74" t="str">
        <f ca="1">IFERROR(__xludf.DUMMYFUNCTION("IF(REGEXMATCH(A18067,""wealth planning""),""Script 1"",""-"")"),"-")</f>
        <v>-</v>
      </c>
      <c r="C18067" s="74">
        <f t="shared" si="140"/>
        <v>0</v>
      </c>
      <c r="D18067" s="74" t="str">
        <f t="shared" si="141"/>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068" spans="1:4">
      <c r="A18068" s="74" t="s">
        <v>10283</v>
      </c>
      <c r="B18068" s="74" t="str">
        <f ca="1">IFERROR(__xludf.DUMMYFUNCTION("IF(REGEXMATCH(A18068,""wealth planning""),""Script 1"",""-"")"),"-")</f>
        <v>-</v>
      </c>
      <c r="C18068" s="74">
        <f t="shared" si="140"/>
        <v>0</v>
      </c>
      <c r="D18068" s="74">
        <f t="shared" si="141"/>
        <v>0</v>
      </c>
    </row>
    <row r="18069" spans="1:4">
      <c r="A18069" s="74" t="s">
        <v>10284</v>
      </c>
      <c r="B18069" s="74" t="str">
        <f ca="1">IFERROR(__xludf.DUMMYFUNCTION("IF(REGEXMATCH(A18069,""wealth planning""),""Script 1"",""-"")"),"-")</f>
        <v>-</v>
      </c>
      <c r="C18069" s="74" t="str">
        <f t="shared" si="140"/>
        <v>Azizi BasirStatus is reachable</v>
      </c>
      <c r="D18069" s="74">
        <f t="shared" si="141"/>
        <v>0</v>
      </c>
    </row>
    <row r="18070" spans="1:4">
      <c r="A18070" s="149">
        <v>45524</v>
      </c>
      <c r="B18070" s="74" t="str">
        <f ca="1">IFERROR(__xludf.DUMMYFUNCTION("IF(REGEXMATCH(A18070,""wealth planning""),""Script 1"",""-"")"),"#VALUE!")</f>
        <v>#VALUE!</v>
      </c>
      <c r="C18070" s="74" t="str">
        <f t="shared" si="140"/>
        <v>Azizi Basir</v>
      </c>
      <c r="D18070" s="74">
        <f t="shared" si="141"/>
        <v>0</v>
      </c>
    </row>
    <row r="18071" spans="1:4">
      <c r="A18071" s="149">
        <v>45524</v>
      </c>
      <c r="B18071" s="74" t="str">
        <f ca="1">IFERROR(__xludf.DUMMYFUNCTION("IF(REGEXMATCH(A18071,""wealth planning""),""Script 1"",""-"")"),"#VALUE!")</f>
        <v>#VALUE!</v>
      </c>
      <c r="C18071" s="149">
        <f t="shared" si="140"/>
        <v>45524</v>
      </c>
      <c r="D18071" s="74" t="str">
        <f t="shared" si="141"/>
        <v>Azizi BasirStatus is reachable</v>
      </c>
    </row>
    <row r="18072" spans="1:4">
      <c r="A18072" s="74" t="s">
        <v>10285</v>
      </c>
      <c r="B18072" s="74" t="str">
        <f ca="1">IFERROR(__xludf.DUMMYFUNCTION("IF(REGEXMATCH(A18072,""wealth planning""),""Script 1"",""-"")"),"Script 1")</f>
        <v>Script 1</v>
      </c>
      <c r="C18072" s="149">
        <f t="shared" si="140"/>
        <v>45524</v>
      </c>
      <c r="D18072" s="74" t="str">
        <f t="shared" si="141"/>
        <v>Azizi Basir</v>
      </c>
    </row>
    <row r="18073" spans="1:4">
      <c r="A18073" s="74"/>
      <c r="B18073" s="74" t="str">
        <f ca="1">IFERROR(__xludf.DUMMYFUNCTION("IF(REGEXMATCH(A18073,""wealth planning""),""Script 1"",""-"")"),"-")</f>
        <v>-</v>
      </c>
      <c r="C18073" s="74" t="str">
        <f t="shared" si="140"/>
        <v>You: Hai assalamualaikum Azizi,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073" s="149">
        <f t="shared" si="141"/>
        <v>45524</v>
      </c>
    </row>
    <row r="18074" spans="1:4">
      <c r="B18074" s="74" t="str">
        <f ca="1">IFERROR(__xludf.DUMMYFUNCTION("IF(REGEXMATCH(A18074,""wealth planning""),""Script 1"",""-"")"),"-")</f>
        <v>-</v>
      </c>
      <c r="C18074" s="74">
        <f t="shared" si="140"/>
        <v>0</v>
      </c>
      <c r="D18074" s="149">
        <f t="shared" si="141"/>
        <v>45524</v>
      </c>
    </row>
    <row r="18075" spans="1:4">
      <c r="B18075" s="74" t="str">
        <f ca="1">IFERROR(__xludf.DUMMYFUNCTION("IF(REGEXMATCH(A18075,""wealth planning""),""Script 1"",""-"")"),"-")</f>
        <v>-</v>
      </c>
      <c r="C18075" s="74">
        <f t="shared" si="140"/>
        <v>0</v>
      </c>
      <c r="D18075" s="74" t="str">
        <f t="shared" si="141"/>
        <v>You: Hai assalamualaikum Azizi,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076" spans="1:4">
      <c r="A18076" s="74" t="s">
        <v>10287</v>
      </c>
      <c r="B18076" s="74" t="str">
        <f ca="1">IFERROR(__xludf.DUMMYFUNCTION("IF(REGEXMATCH(A18076,""wealth planning""),""Script 1"",""-"")"),"-")</f>
        <v>-</v>
      </c>
      <c r="C18076" s="74">
        <f t="shared" si="140"/>
        <v>0</v>
      </c>
      <c r="D18076" s="74">
        <f t="shared" si="141"/>
        <v>0</v>
      </c>
    </row>
    <row r="18077" spans="1:4">
      <c r="A18077" s="74" t="s">
        <v>10288</v>
      </c>
      <c r="B18077" s="74" t="str">
        <f ca="1">IFERROR(__xludf.DUMMYFUNCTION("IF(REGEXMATCH(A18077,""wealth planning""),""Script 1"",""-"")"),"-")</f>
        <v>-</v>
      </c>
      <c r="C18077" s="74" t="str">
        <f t="shared" si="140"/>
        <v>Aimi SyahirahStatus is reachable</v>
      </c>
      <c r="D18077" s="74">
        <f t="shared" si="141"/>
        <v>0</v>
      </c>
    </row>
    <row r="18078" spans="1:4">
      <c r="A18078" s="149">
        <v>45524</v>
      </c>
      <c r="B18078" s="74" t="str">
        <f ca="1">IFERROR(__xludf.DUMMYFUNCTION("IF(REGEXMATCH(A18078,""wealth planning""),""Script 1"",""-"")"),"#VALUE!")</f>
        <v>#VALUE!</v>
      </c>
      <c r="C18078" s="74" t="str">
        <f t="shared" si="140"/>
        <v>Aimi Syahirah</v>
      </c>
      <c r="D18078" s="74">
        <f t="shared" si="141"/>
        <v>0</v>
      </c>
    </row>
    <row r="18079" spans="1:4">
      <c r="A18079" s="149">
        <v>45524</v>
      </c>
      <c r="B18079" s="74" t="str">
        <f ca="1">IFERROR(__xludf.DUMMYFUNCTION("IF(REGEXMATCH(A18079,""wealth planning""),""Script 1"",""-"")"),"#VALUE!")</f>
        <v>#VALUE!</v>
      </c>
      <c r="C18079" s="149">
        <f t="shared" si="140"/>
        <v>45524</v>
      </c>
      <c r="D18079" s="74" t="str">
        <f t="shared" si="141"/>
        <v>Aimi SyahirahStatus is reachable</v>
      </c>
    </row>
    <row r="18080" spans="1:4">
      <c r="A18080" s="74" t="s">
        <v>3114</v>
      </c>
      <c r="B18080" s="74" t="str">
        <f ca="1">IFERROR(__xludf.DUMMYFUNCTION("IF(REGEXMATCH(A18080,""wealth planning""),""Script 1"",""-"")"),"Script 1")</f>
        <v>Script 1</v>
      </c>
      <c r="C18080" s="149">
        <f t="shared" si="140"/>
        <v>45524</v>
      </c>
      <c r="D18080" s="74" t="str">
        <f t="shared" si="141"/>
        <v>Aimi Syahirah</v>
      </c>
    </row>
    <row r="18081" spans="1:4">
      <c r="A18081" s="74"/>
      <c r="B18081" s="74" t="str">
        <f ca="1">IFERROR(__xludf.DUMMYFUNCTION("IF(REGEXMATCH(A18081,""wealth planning""),""Script 1"",""-"")"),"-")</f>
        <v>-</v>
      </c>
      <c r="C18081" s="74" t="str">
        <f t="shared" si="140"/>
        <v>You: Hai assalamualaikum Aimi,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081" s="149">
        <f t="shared" si="141"/>
        <v>45524</v>
      </c>
    </row>
    <row r="18082" spans="1:4">
      <c r="B18082" s="74" t="str">
        <f ca="1">IFERROR(__xludf.DUMMYFUNCTION("IF(REGEXMATCH(A18082,""wealth planning""),""Script 1"",""-"")"),"-")</f>
        <v>-</v>
      </c>
      <c r="C18082" s="74">
        <f t="shared" si="140"/>
        <v>0</v>
      </c>
      <c r="D18082" s="149">
        <f t="shared" si="141"/>
        <v>45524</v>
      </c>
    </row>
    <row r="18083" spans="1:4">
      <c r="B18083" s="74" t="str">
        <f ca="1">IFERROR(__xludf.DUMMYFUNCTION("IF(REGEXMATCH(A18083,""wealth planning""),""Script 1"",""-"")"),"-")</f>
        <v>-</v>
      </c>
      <c r="C18083" s="74">
        <f t="shared" si="140"/>
        <v>0</v>
      </c>
      <c r="D18083" s="74" t="str">
        <f t="shared" si="141"/>
        <v>You: Hai assalamualaikum Aimi,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084" spans="1:4">
      <c r="A18084" s="74" t="s">
        <v>10290</v>
      </c>
      <c r="B18084" s="74" t="str">
        <f ca="1">IFERROR(__xludf.DUMMYFUNCTION("IF(REGEXMATCH(A18084,""wealth planning""),""Script 1"",""-"")"),"-")</f>
        <v>-</v>
      </c>
      <c r="C18084" s="74">
        <f t="shared" si="140"/>
        <v>0</v>
      </c>
      <c r="D18084" s="74">
        <f t="shared" si="141"/>
        <v>0</v>
      </c>
    </row>
    <row r="18085" spans="1:4">
      <c r="A18085" s="74" t="s">
        <v>10290</v>
      </c>
      <c r="B18085" s="74" t="str">
        <f ca="1">IFERROR(__xludf.DUMMYFUNCTION("IF(REGEXMATCH(A18085,""wealth planning""),""Script 1"",""-"")"),"-")</f>
        <v>-</v>
      </c>
      <c r="C18085" s="74" t="str">
        <f t="shared" si="140"/>
        <v>Mohammad Fikriz Kaim, PMP®</v>
      </c>
      <c r="D18085" s="74">
        <f t="shared" si="141"/>
        <v>0</v>
      </c>
    </row>
    <row r="18086" spans="1:4">
      <c r="A18086" s="149">
        <v>45524</v>
      </c>
      <c r="B18086" s="74" t="str">
        <f ca="1">IFERROR(__xludf.DUMMYFUNCTION("IF(REGEXMATCH(A18086,""wealth planning""),""Script 1"",""-"")"),"#VALUE!")</f>
        <v>#VALUE!</v>
      </c>
      <c r="C18086" s="74" t="str">
        <f t="shared" si="140"/>
        <v>Mohammad Fikriz Kaim, PMP®</v>
      </c>
      <c r="D18086" s="74">
        <f t="shared" si="141"/>
        <v>0</v>
      </c>
    </row>
    <row r="18087" spans="1:4">
      <c r="A18087" s="149">
        <v>45524</v>
      </c>
      <c r="B18087" s="74" t="str">
        <f ca="1">IFERROR(__xludf.DUMMYFUNCTION("IF(REGEXMATCH(A18087,""wealth planning""),""Script 1"",""-"")"),"#VALUE!")</f>
        <v>#VALUE!</v>
      </c>
      <c r="C18087" s="149">
        <f t="shared" si="140"/>
        <v>45524</v>
      </c>
      <c r="D18087" s="74" t="str">
        <f t="shared" si="141"/>
        <v>Mohammad Fikriz Kaim, PMP®</v>
      </c>
    </row>
    <row r="18088" spans="1:4">
      <c r="A18088" s="74" t="s">
        <v>10291</v>
      </c>
      <c r="B18088" s="74" t="str">
        <f ca="1">IFERROR(__xludf.DUMMYFUNCTION("IF(REGEXMATCH(A18088,""wealth planning""),""Script 1"",""-"")"),"Script 1")</f>
        <v>Script 1</v>
      </c>
      <c r="C18088" s="149">
        <f t="shared" si="140"/>
        <v>45524</v>
      </c>
      <c r="D18088" s="74" t="str">
        <f t="shared" si="141"/>
        <v>Mohammad Fikriz Kaim, PMP®</v>
      </c>
    </row>
    <row r="18089" spans="1:4">
      <c r="A18089" s="74"/>
      <c r="B18089" s="74" t="str">
        <f ca="1">IFERROR(__xludf.DUMMYFUNCTION("IF(REGEXMATCH(A18089,""wealth planning""),""Script 1"",""-"")"),"-")</f>
        <v>-</v>
      </c>
      <c r="C18089" s="74" t="str">
        <f t="shared" si="140"/>
        <v>You: Hai assalamualaikum Fikriz,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089" s="149">
        <f t="shared" si="141"/>
        <v>45524</v>
      </c>
    </row>
    <row r="18090" spans="1:4">
      <c r="B18090" s="74" t="str">
        <f ca="1">IFERROR(__xludf.DUMMYFUNCTION("IF(REGEXMATCH(A18090,""wealth planning""),""Script 1"",""-"")"),"-")</f>
        <v>-</v>
      </c>
      <c r="C18090" s="74">
        <f t="shared" si="140"/>
        <v>0</v>
      </c>
      <c r="D18090" s="149">
        <f t="shared" si="141"/>
        <v>45524</v>
      </c>
    </row>
    <row r="18091" spans="1:4">
      <c r="B18091" s="74" t="str">
        <f ca="1">IFERROR(__xludf.DUMMYFUNCTION("IF(REGEXMATCH(A18091,""wealth planning""),""Script 1"",""-"")"),"-")</f>
        <v>-</v>
      </c>
      <c r="C18091" s="74">
        <f t="shared" si="140"/>
        <v>0</v>
      </c>
      <c r="D18091" s="74" t="str">
        <f t="shared" si="141"/>
        <v>You: Hai assalamualaikum Fikriz,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092" spans="1:4">
      <c r="A18092" s="74" t="s">
        <v>10293</v>
      </c>
      <c r="B18092" s="74" t="str">
        <f ca="1">IFERROR(__xludf.DUMMYFUNCTION("IF(REGEXMATCH(A18092,""wealth planning""),""Script 1"",""-"")"),"-")</f>
        <v>-</v>
      </c>
      <c r="C18092" s="74">
        <f t="shared" si="140"/>
        <v>0</v>
      </c>
      <c r="D18092" s="74">
        <f t="shared" si="141"/>
        <v>0</v>
      </c>
    </row>
    <row r="18093" spans="1:4">
      <c r="A18093" s="74" t="s">
        <v>10294</v>
      </c>
      <c r="B18093" s="74" t="str">
        <f ca="1">IFERROR(__xludf.DUMMYFUNCTION("IF(REGEXMATCH(A18093,""wealth planning""),""Script 1"",""-"")"),"-")</f>
        <v>-</v>
      </c>
      <c r="C18093" s="74" t="str">
        <f t="shared" si="140"/>
        <v>MUHAMMAD IKMAL HAKIMIE BIN ROESLANStatus is reachable</v>
      </c>
      <c r="D18093" s="74">
        <f t="shared" si="141"/>
        <v>0</v>
      </c>
    </row>
    <row r="18094" spans="1:4">
      <c r="A18094" s="149">
        <v>45524</v>
      </c>
      <c r="B18094" s="74" t="str">
        <f ca="1">IFERROR(__xludf.DUMMYFUNCTION("IF(REGEXMATCH(A18094,""wealth planning""),""Script 1"",""-"")"),"#VALUE!")</f>
        <v>#VALUE!</v>
      </c>
      <c r="C18094" s="74" t="str">
        <f t="shared" si="140"/>
        <v>MUHAMMAD IKMAL HAKIMIE BIN ROESLAN</v>
      </c>
      <c r="D18094" s="74">
        <f t="shared" si="141"/>
        <v>0</v>
      </c>
    </row>
    <row r="18095" spans="1:4">
      <c r="A18095" s="149">
        <v>45524</v>
      </c>
      <c r="B18095" s="74" t="str">
        <f ca="1">IFERROR(__xludf.DUMMYFUNCTION("IF(REGEXMATCH(A18095,""wealth planning""),""Script 1"",""-"")"),"#VALUE!")</f>
        <v>#VALUE!</v>
      </c>
      <c r="C18095" s="149">
        <f t="shared" si="140"/>
        <v>45524</v>
      </c>
      <c r="D18095" s="74" t="str">
        <f t="shared" si="141"/>
        <v>MUHAMMAD IKMAL HAKIMIE BIN ROESLANStatus is reachable</v>
      </c>
    </row>
    <row r="18096" spans="1:4">
      <c r="A18096" s="74" t="s">
        <v>4669</v>
      </c>
      <c r="B18096" s="74" t="str">
        <f ca="1">IFERROR(__xludf.DUMMYFUNCTION("IF(REGEXMATCH(A18096,""wealth planning""),""Script 1"",""-"")"),"Script 1")</f>
        <v>Script 1</v>
      </c>
      <c r="C18096" s="149">
        <f t="shared" si="140"/>
        <v>45524</v>
      </c>
      <c r="D18096" s="74" t="str">
        <f t="shared" si="141"/>
        <v>MUHAMMAD IKMAL HAKIMIE BIN ROESLAN</v>
      </c>
    </row>
    <row r="18097" spans="1:4">
      <c r="A18097" s="74"/>
      <c r="B18097" s="74" t="str">
        <f ca="1">IFERROR(__xludf.DUMMYFUNCTION("IF(REGEXMATCH(A18097,""wealth planning""),""Script 1"",""-"")"),"-")</f>
        <v>-</v>
      </c>
      <c r="C18097" s="74" t="str">
        <f t="shared" si="140"/>
        <v>You: Hai assalamualaikum Ikmal,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097" s="149">
        <f t="shared" si="141"/>
        <v>45524</v>
      </c>
    </row>
    <row r="18098" spans="1:4">
      <c r="B18098" s="74" t="str">
        <f ca="1">IFERROR(__xludf.DUMMYFUNCTION("IF(REGEXMATCH(A18098,""wealth planning""),""Script 1"",""-"")"),"-")</f>
        <v>-</v>
      </c>
      <c r="C18098" s="74">
        <f t="shared" si="140"/>
        <v>0</v>
      </c>
      <c r="D18098" s="149">
        <f t="shared" si="141"/>
        <v>45524</v>
      </c>
    </row>
    <row r="18099" spans="1:4">
      <c r="B18099" s="74" t="str">
        <f ca="1">IFERROR(__xludf.DUMMYFUNCTION("IF(REGEXMATCH(A18099,""wealth planning""),""Script 1"",""-"")"),"-")</f>
        <v>-</v>
      </c>
      <c r="C18099" s="74">
        <f t="shared" si="140"/>
        <v>0</v>
      </c>
      <c r="D18099" s="74" t="str">
        <f t="shared" si="141"/>
        <v>You: Hai assalamualaikum Ikmal,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100" spans="1:4">
      <c r="A18100" s="74" t="s">
        <v>10296</v>
      </c>
      <c r="B18100" s="74" t="str">
        <f ca="1">IFERROR(__xludf.DUMMYFUNCTION("IF(REGEXMATCH(A18100,""wealth planning""),""Script 1"",""-"")"),"-")</f>
        <v>-</v>
      </c>
      <c r="C18100" s="74">
        <f t="shared" si="140"/>
        <v>0</v>
      </c>
      <c r="D18100" s="74">
        <f t="shared" si="141"/>
        <v>0</v>
      </c>
    </row>
    <row r="18101" spans="1:4">
      <c r="A18101" s="74" t="s">
        <v>10296</v>
      </c>
      <c r="B18101" s="74" t="str">
        <f ca="1">IFERROR(__xludf.DUMMYFUNCTION("IF(REGEXMATCH(A18101,""wealth planning""),""Script 1"",""-"")"),"-")</f>
        <v>-</v>
      </c>
      <c r="C18101" s="74" t="str">
        <f t="shared" si="140"/>
        <v>Farah Wahidah</v>
      </c>
      <c r="D18101" s="74">
        <f t="shared" si="141"/>
        <v>0</v>
      </c>
    </row>
    <row r="18102" spans="1:4">
      <c r="A18102" s="149">
        <v>45524</v>
      </c>
      <c r="B18102" s="74" t="str">
        <f ca="1">IFERROR(__xludf.DUMMYFUNCTION("IF(REGEXMATCH(A18102,""wealth planning""),""Script 1"",""-"")"),"#VALUE!")</f>
        <v>#VALUE!</v>
      </c>
      <c r="C18102" s="74" t="str">
        <f t="shared" si="140"/>
        <v>Farah Wahidah</v>
      </c>
      <c r="D18102" s="74">
        <f t="shared" si="141"/>
        <v>0</v>
      </c>
    </row>
    <row r="18103" spans="1:4">
      <c r="A18103" s="149">
        <v>45524</v>
      </c>
      <c r="B18103" s="74" t="str">
        <f ca="1">IFERROR(__xludf.DUMMYFUNCTION("IF(REGEXMATCH(A18103,""wealth planning""),""Script 1"",""-"")"),"#VALUE!")</f>
        <v>#VALUE!</v>
      </c>
      <c r="C18103" s="149">
        <f t="shared" si="140"/>
        <v>45524</v>
      </c>
      <c r="D18103" s="74" t="str">
        <f t="shared" si="141"/>
        <v>Farah Wahidah</v>
      </c>
    </row>
    <row r="18104" spans="1:4">
      <c r="A18104" s="74" t="s">
        <v>10297</v>
      </c>
      <c r="B18104" s="74" t="str">
        <f ca="1">IFERROR(__xludf.DUMMYFUNCTION("IF(REGEXMATCH(A18104,""wealth planning""),""Script 1"",""-"")"),"Script 1")</f>
        <v>Script 1</v>
      </c>
      <c r="C18104" s="149">
        <f t="shared" si="140"/>
        <v>45524</v>
      </c>
      <c r="D18104" s="74" t="str">
        <f t="shared" si="141"/>
        <v>Farah Wahidah</v>
      </c>
    </row>
    <row r="18105" spans="1:4">
      <c r="A18105" s="74"/>
      <c r="B18105" s="74" t="str">
        <f ca="1">IFERROR(__xludf.DUMMYFUNCTION("IF(REGEXMATCH(A18105,""wealth planning""),""Script 1"",""-"")"),"-")</f>
        <v>-</v>
      </c>
      <c r="C18105" s="74" t="str">
        <f t="shared" si="140"/>
        <v>You: Hai assalamualaikum Farah Wahidah,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105" s="149">
        <f t="shared" si="141"/>
        <v>45524</v>
      </c>
    </row>
    <row r="18106" spans="1:4">
      <c r="B18106" s="74" t="str">
        <f ca="1">IFERROR(__xludf.DUMMYFUNCTION("IF(REGEXMATCH(A18106,""wealth planning""),""Script 1"",""-"")"),"-")</f>
        <v>-</v>
      </c>
      <c r="C18106" s="74">
        <f t="shared" si="140"/>
        <v>0</v>
      </c>
      <c r="D18106" s="149">
        <f t="shared" si="141"/>
        <v>45524</v>
      </c>
    </row>
    <row r="18107" spans="1:4">
      <c r="B18107" s="74" t="str">
        <f ca="1">IFERROR(__xludf.DUMMYFUNCTION("IF(REGEXMATCH(A18107,""wealth planning""),""Script 1"",""-"")"),"-")</f>
        <v>-</v>
      </c>
      <c r="C18107" s="74">
        <f t="shared" si="140"/>
        <v>0</v>
      </c>
      <c r="D18107" s="74" t="str">
        <f t="shared" si="141"/>
        <v>You: Hai assalamualaikum Farah Wahidah,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108" spans="1:4">
      <c r="A18108" s="74" t="s">
        <v>10299</v>
      </c>
      <c r="B18108" s="74" t="str">
        <f ca="1">IFERROR(__xludf.DUMMYFUNCTION("IF(REGEXMATCH(A18108,""wealth planning""),""Script 1"",""-"")"),"-")</f>
        <v>-</v>
      </c>
      <c r="C18108" s="74">
        <f t="shared" si="140"/>
        <v>0</v>
      </c>
      <c r="D18108" s="74">
        <f t="shared" si="141"/>
        <v>0</v>
      </c>
    </row>
    <row r="18109" spans="1:4">
      <c r="A18109" s="74" t="s">
        <v>10299</v>
      </c>
      <c r="B18109" s="74" t="str">
        <f ca="1">IFERROR(__xludf.DUMMYFUNCTION("IF(REGEXMATCH(A18109,""wealth planning""),""Script 1"",""-"")"),"-")</f>
        <v>-</v>
      </c>
      <c r="C18109" s="74" t="str">
        <f t="shared" ref="C18109:C18363" si="142">A18108</f>
        <v>Sabrina Norazman</v>
      </c>
      <c r="D18109" s="74">
        <f t="shared" ref="D18109:D18363" si="143">A18106</f>
        <v>0</v>
      </c>
    </row>
    <row r="18110" spans="1:4">
      <c r="A18110" s="149">
        <v>45524</v>
      </c>
      <c r="B18110" s="74" t="str">
        <f ca="1">IFERROR(__xludf.DUMMYFUNCTION("IF(REGEXMATCH(A18110,""wealth planning""),""Script 1"",""-"")"),"#VALUE!")</f>
        <v>#VALUE!</v>
      </c>
      <c r="C18110" s="74" t="str">
        <f t="shared" si="142"/>
        <v>Sabrina Norazman</v>
      </c>
      <c r="D18110" s="74">
        <f t="shared" si="143"/>
        <v>0</v>
      </c>
    </row>
    <row r="18111" spans="1:4">
      <c r="A18111" s="149">
        <v>45524</v>
      </c>
      <c r="B18111" s="74" t="str">
        <f ca="1">IFERROR(__xludf.DUMMYFUNCTION("IF(REGEXMATCH(A18111,""wealth planning""),""Script 1"",""-"")"),"#VALUE!")</f>
        <v>#VALUE!</v>
      </c>
      <c r="C18111" s="149">
        <f t="shared" si="142"/>
        <v>45524</v>
      </c>
      <c r="D18111" s="74" t="str">
        <f t="shared" si="143"/>
        <v>Sabrina Norazman</v>
      </c>
    </row>
    <row r="18112" spans="1:4">
      <c r="A18112" s="74" t="s">
        <v>5179</v>
      </c>
      <c r="B18112" s="74" t="str">
        <f ca="1">IFERROR(__xludf.DUMMYFUNCTION("IF(REGEXMATCH(A18112,""wealth planning""),""Script 1"",""-"")"),"Script 1")</f>
        <v>Script 1</v>
      </c>
      <c r="C18112" s="149">
        <f t="shared" si="142"/>
        <v>45524</v>
      </c>
      <c r="D18112" s="74" t="str">
        <f t="shared" si="143"/>
        <v>Sabrina Norazman</v>
      </c>
    </row>
    <row r="18113" spans="1:4">
      <c r="A18113" s="74"/>
      <c r="B18113" s="74" t="str">
        <f ca="1">IFERROR(__xludf.DUMMYFUNCTION("IF(REGEXMATCH(A18113,""wealth planning""),""Script 1"",""-"")"),"-")</f>
        <v>-</v>
      </c>
      <c r="C18113" s="74" t="str">
        <f t="shared" si="142"/>
        <v>You: Hai assalamualaikum Sabrina,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113" s="149">
        <f t="shared" si="143"/>
        <v>45524</v>
      </c>
    </row>
    <row r="18114" spans="1:4">
      <c r="B18114" s="74" t="str">
        <f ca="1">IFERROR(__xludf.DUMMYFUNCTION("IF(REGEXMATCH(A18114,""wealth planning""),""Script 1"",""-"")"),"-")</f>
        <v>-</v>
      </c>
      <c r="C18114" s="74">
        <f t="shared" si="142"/>
        <v>0</v>
      </c>
      <c r="D18114" s="149">
        <f t="shared" si="143"/>
        <v>45524</v>
      </c>
    </row>
    <row r="18115" spans="1:4">
      <c r="B18115" s="74" t="str">
        <f ca="1">IFERROR(__xludf.DUMMYFUNCTION("IF(REGEXMATCH(A18115,""wealth planning""),""Script 1"",""-"")"),"-")</f>
        <v>-</v>
      </c>
      <c r="C18115" s="74">
        <f t="shared" si="142"/>
        <v>0</v>
      </c>
      <c r="D18115" s="74" t="str">
        <f t="shared" si="143"/>
        <v>You: Hai assalamualaikum Sabrina,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116" spans="1:4">
      <c r="A18116" s="74" t="s">
        <v>10301</v>
      </c>
      <c r="B18116" s="74" t="str">
        <f ca="1">IFERROR(__xludf.DUMMYFUNCTION("IF(REGEXMATCH(A18116,""wealth planning""),""Script 1"",""-"")"),"-")</f>
        <v>-</v>
      </c>
      <c r="C18116" s="74">
        <f t="shared" si="142"/>
        <v>0</v>
      </c>
      <c r="D18116" s="74">
        <f t="shared" si="143"/>
        <v>0</v>
      </c>
    </row>
    <row r="18117" spans="1:4">
      <c r="A18117" s="74" t="s">
        <v>10302</v>
      </c>
      <c r="B18117" s="74" t="str">
        <f ca="1">IFERROR(__xludf.DUMMYFUNCTION("IF(REGEXMATCH(A18117,""wealth planning""),""Script 1"",""-"")"),"-")</f>
        <v>-</v>
      </c>
      <c r="C18117" s="74" t="str">
        <f t="shared" si="142"/>
        <v>Nur Fatin Amirah JeferiStatus is reachable</v>
      </c>
      <c r="D18117" s="74">
        <f t="shared" si="143"/>
        <v>0</v>
      </c>
    </row>
    <row r="18118" spans="1:4">
      <c r="A18118" s="149">
        <v>45524</v>
      </c>
      <c r="B18118" s="74" t="str">
        <f ca="1">IFERROR(__xludf.DUMMYFUNCTION("IF(REGEXMATCH(A18118,""wealth planning""),""Script 1"",""-"")"),"#VALUE!")</f>
        <v>#VALUE!</v>
      </c>
      <c r="C18118" s="74" t="str">
        <f t="shared" si="142"/>
        <v>Nur Fatin Amirah Jeferi</v>
      </c>
      <c r="D18118" s="74">
        <f t="shared" si="143"/>
        <v>0</v>
      </c>
    </row>
    <row r="18119" spans="1:4">
      <c r="A18119" s="149">
        <v>45524</v>
      </c>
      <c r="B18119" s="74" t="str">
        <f ca="1">IFERROR(__xludf.DUMMYFUNCTION("IF(REGEXMATCH(A18119,""wealth planning""),""Script 1"",""-"")"),"#VALUE!")</f>
        <v>#VALUE!</v>
      </c>
      <c r="C18119" s="149">
        <f t="shared" si="142"/>
        <v>45524</v>
      </c>
      <c r="D18119" s="74" t="str">
        <f t="shared" si="143"/>
        <v>Nur Fatin Amirah JeferiStatus is reachable</v>
      </c>
    </row>
    <row r="18120" spans="1:4">
      <c r="A18120" s="74" t="s">
        <v>3004</v>
      </c>
      <c r="B18120" s="74" t="str">
        <f ca="1">IFERROR(__xludf.DUMMYFUNCTION("IF(REGEXMATCH(A18120,""wealth planning""),""Script 1"",""-"")"),"Script 1")</f>
        <v>Script 1</v>
      </c>
      <c r="C18120" s="149">
        <f t="shared" si="142"/>
        <v>45524</v>
      </c>
      <c r="D18120" s="74" t="str">
        <f t="shared" si="143"/>
        <v>Nur Fatin Amirah Jeferi</v>
      </c>
    </row>
    <row r="18121" spans="1:4">
      <c r="A18121" s="74"/>
      <c r="B18121" s="74" t="str">
        <f ca="1">IFERROR(__xludf.DUMMYFUNCTION("IF(REGEXMATCH(A18121,""wealth planning""),""Script 1"",""-"")"),"-")</f>
        <v>-</v>
      </c>
      <c r="C18121" s="74" t="str">
        <f t="shared" si="142"/>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121" s="149">
        <f t="shared" si="143"/>
        <v>45524</v>
      </c>
    </row>
    <row r="18122" spans="1:4">
      <c r="B18122" s="74" t="str">
        <f ca="1">IFERROR(__xludf.DUMMYFUNCTION("IF(REGEXMATCH(A18122,""wealth planning""),""Script 1"",""-"")"),"-")</f>
        <v>-</v>
      </c>
      <c r="C18122" s="74">
        <f t="shared" si="142"/>
        <v>0</v>
      </c>
      <c r="D18122" s="149">
        <f t="shared" si="143"/>
        <v>45524</v>
      </c>
    </row>
    <row r="18123" spans="1:4">
      <c r="B18123" s="74" t="str">
        <f ca="1">IFERROR(__xludf.DUMMYFUNCTION("IF(REGEXMATCH(A18123,""wealth planning""),""Script 1"",""-"")"),"-")</f>
        <v>-</v>
      </c>
      <c r="C18123" s="74">
        <f t="shared" si="142"/>
        <v>0</v>
      </c>
      <c r="D18123" s="74" t="str">
        <f t="shared" si="143"/>
        <v>You: Hai assalamualaikum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124" spans="1:4">
      <c r="A18124" s="74" t="s">
        <v>10304</v>
      </c>
      <c r="B18124" s="74" t="str">
        <f ca="1">IFERROR(__xludf.DUMMYFUNCTION("IF(REGEXMATCH(A18124,""wealth planning""),""Script 1"",""-"")"),"-")</f>
        <v>-</v>
      </c>
      <c r="C18124" s="74">
        <f t="shared" si="142"/>
        <v>0</v>
      </c>
      <c r="D18124" s="74">
        <f t="shared" si="143"/>
        <v>0</v>
      </c>
    </row>
    <row r="18125" spans="1:4">
      <c r="A18125" s="74" t="s">
        <v>10305</v>
      </c>
      <c r="B18125" s="74" t="str">
        <f ca="1">IFERROR(__xludf.DUMMYFUNCTION("IF(REGEXMATCH(A18125,""wealth planning""),""Script 1"",""-"")"),"-")</f>
        <v>-</v>
      </c>
      <c r="C18125" s="74" t="str">
        <f t="shared" si="142"/>
        <v>Shahreez IkhmanStatus is reachable</v>
      </c>
      <c r="D18125" s="74">
        <f t="shared" si="143"/>
        <v>0</v>
      </c>
    </row>
    <row r="18126" spans="1:4">
      <c r="A18126" s="149">
        <v>45524</v>
      </c>
      <c r="B18126" s="74" t="str">
        <f ca="1">IFERROR(__xludf.DUMMYFUNCTION("IF(REGEXMATCH(A18126,""wealth planning""),""Script 1"",""-"")"),"#VALUE!")</f>
        <v>#VALUE!</v>
      </c>
      <c r="C18126" s="74" t="str">
        <f t="shared" si="142"/>
        <v>Shahreez Ikhman</v>
      </c>
      <c r="D18126" s="74">
        <f t="shared" si="143"/>
        <v>0</v>
      </c>
    </row>
    <row r="18127" spans="1:4">
      <c r="A18127" s="149">
        <v>45524</v>
      </c>
      <c r="B18127" s="74" t="str">
        <f ca="1">IFERROR(__xludf.DUMMYFUNCTION("IF(REGEXMATCH(A18127,""wealth planning""),""Script 1"",""-"")"),"#VALUE!")</f>
        <v>#VALUE!</v>
      </c>
      <c r="C18127" s="149">
        <f t="shared" si="142"/>
        <v>45524</v>
      </c>
      <c r="D18127" s="74" t="str">
        <f t="shared" si="143"/>
        <v>Shahreez IkhmanStatus is reachable</v>
      </c>
    </row>
    <row r="18128" spans="1:4">
      <c r="A18128" s="74" t="s">
        <v>10306</v>
      </c>
      <c r="B18128" s="74" t="str">
        <f ca="1">IFERROR(__xludf.DUMMYFUNCTION("IF(REGEXMATCH(A18128,""wealth planning""),""Script 1"",""-"")"),"Script 1")</f>
        <v>Script 1</v>
      </c>
      <c r="C18128" s="149">
        <f t="shared" si="142"/>
        <v>45524</v>
      </c>
      <c r="D18128" s="74" t="str">
        <f t="shared" si="143"/>
        <v>Shahreez Ikhman</v>
      </c>
    </row>
    <row r="18129" spans="1:4">
      <c r="A18129" s="74"/>
      <c r="B18129" s="74" t="str">
        <f ca="1">IFERROR(__xludf.DUMMYFUNCTION("IF(REGEXMATCH(A18129,""wealth planning""),""Script 1"",""-"")"),"-")</f>
        <v>-</v>
      </c>
      <c r="C18129" s="74" t="str">
        <f t="shared" si="142"/>
        <v>You: Hai assalamualaikum Shahreez,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129" s="149">
        <f t="shared" si="143"/>
        <v>45524</v>
      </c>
    </row>
    <row r="18130" spans="1:4">
      <c r="B18130" s="74" t="str">
        <f ca="1">IFERROR(__xludf.DUMMYFUNCTION("IF(REGEXMATCH(A18130,""wealth planning""),""Script 1"",""-"")"),"-")</f>
        <v>-</v>
      </c>
      <c r="C18130" s="74">
        <f t="shared" si="142"/>
        <v>0</v>
      </c>
      <c r="D18130" s="149">
        <f t="shared" si="143"/>
        <v>45524</v>
      </c>
    </row>
    <row r="18131" spans="1:4">
      <c r="B18131" s="74" t="str">
        <f ca="1">IFERROR(__xludf.DUMMYFUNCTION("IF(REGEXMATCH(A18131,""wealth planning""),""Script 1"",""-"")"),"-")</f>
        <v>-</v>
      </c>
      <c r="C18131" s="74">
        <f t="shared" si="142"/>
        <v>0</v>
      </c>
      <c r="D18131" s="74" t="str">
        <f t="shared" si="143"/>
        <v>You: Hai assalamualaikum Shahreez,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132" spans="1:4">
      <c r="A18132" s="74" t="s">
        <v>10308</v>
      </c>
      <c r="B18132" s="74" t="str">
        <f ca="1">IFERROR(__xludf.DUMMYFUNCTION("IF(REGEXMATCH(A18132,""wealth planning""),""Script 1"",""-"")"),"-")</f>
        <v>-</v>
      </c>
      <c r="C18132" s="74">
        <f t="shared" si="142"/>
        <v>0</v>
      </c>
      <c r="D18132" s="74">
        <f t="shared" si="143"/>
        <v>0</v>
      </c>
    </row>
    <row r="18133" spans="1:4">
      <c r="A18133" s="74" t="s">
        <v>10309</v>
      </c>
      <c r="B18133" s="74" t="str">
        <f ca="1">IFERROR(__xludf.DUMMYFUNCTION("IF(REGEXMATCH(A18133,""wealth planning""),""Script 1"",""-"")"),"-")</f>
        <v>-</v>
      </c>
      <c r="C18133" s="74" t="str">
        <f t="shared" si="142"/>
        <v>Nur AzyhanStatus is reachable</v>
      </c>
      <c r="D18133" s="74">
        <f t="shared" si="143"/>
        <v>0</v>
      </c>
    </row>
    <row r="18134" spans="1:4">
      <c r="A18134" s="149">
        <v>45524</v>
      </c>
      <c r="B18134" s="74" t="str">
        <f ca="1">IFERROR(__xludf.DUMMYFUNCTION("IF(REGEXMATCH(A18134,""wealth planning""),""Script 1"",""-"")"),"#VALUE!")</f>
        <v>#VALUE!</v>
      </c>
      <c r="C18134" s="74" t="str">
        <f t="shared" si="142"/>
        <v>Nur Azyhan</v>
      </c>
      <c r="D18134" s="74">
        <f t="shared" si="143"/>
        <v>0</v>
      </c>
    </row>
    <row r="18135" spans="1:4">
      <c r="A18135" s="149">
        <v>45524</v>
      </c>
      <c r="B18135" s="74" t="str">
        <f ca="1">IFERROR(__xludf.DUMMYFUNCTION("IF(REGEXMATCH(A18135,""wealth planning""),""Script 1"",""-"")"),"#VALUE!")</f>
        <v>#VALUE!</v>
      </c>
      <c r="C18135" s="149">
        <f t="shared" si="142"/>
        <v>45524</v>
      </c>
      <c r="D18135" s="74" t="str">
        <f t="shared" si="143"/>
        <v>Nur AzyhanStatus is reachable</v>
      </c>
    </row>
    <row r="18136" spans="1:4">
      <c r="A18136" s="74" t="s">
        <v>10310</v>
      </c>
      <c r="B18136" s="74" t="str">
        <f ca="1">IFERROR(__xludf.DUMMYFUNCTION("IF(REGEXMATCH(A18136,""wealth planning""),""Script 1"",""-"")"),"Script 1")</f>
        <v>Script 1</v>
      </c>
      <c r="C18136" s="149">
        <f t="shared" si="142"/>
        <v>45524</v>
      </c>
      <c r="D18136" s="74" t="str">
        <f t="shared" si="143"/>
        <v>Nur Azyhan</v>
      </c>
    </row>
    <row r="18137" spans="1:4">
      <c r="A18137" s="74"/>
      <c r="B18137" s="74" t="str">
        <f ca="1">IFERROR(__xludf.DUMMYFUNCTION("IF(REGEXMATCH(A18137,""wealth planning""),""Script 1"",""-"")"),"-")</f>
        <v>-</v>
      </c>
      <c r="C18137" s="74" t="str">
        <f t="shared" si="142"/>
        <v>You: Hai assalamualaikum Azyhan,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137" s="149">
        <f t="shared" si="143"/>
        <v>45524</v>
      </c>
    </row>
    <row r="18138" spans="1:4">
      <c r="B18138" s="74" t="str">
        <f ca="1">IFERROR(__xludf.DUMMYFUNCTION("IF(REGEXMATCH(A18138,""wealth planning""),""Script 1"",""-"")"),"-")</f>
        <v>-</v>
      </c>
      <c r="C18138" s="74">
        <f t="shared" si="142"/>
        <v>0</v>
      </c>
      <c r="D18138" s="149">
        <f t="shared" si="143"/>
        <v>45524</v>
      </c>
    </row>
    <row r="18139" spans="1:4">
      <c r="B18139" s="74" t="str">
        <f ca="1">IFERROR(__xludf.DUMMYFUNCTION("IF(REGEXMATCH(A18139,""wealth planning""),""Script 1"",""-"")"),"-")</f>
        <v>-</v>
      </c>
      <c r="C18139" s="74">
        <f t="shared" si="142"/>
        <v>0</v>
      </c>
      <c r="D18139" s="74" t="str">
        <f t="shared" si="143"/>
        <v>You: Hai assalamualaikum Azyhan,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140" spans="1:4">
      <c r="A18140" s="74" t="s">
        <v>10312</v>
      </c>
      <c r="B18140" s="74" t="str">
        <f ca="1">IFERROR(__xludf.DUMMYFUNCTION("IF(REGEXMATCH(A18140,""wealth planning""),""Script 1"",""-"")"),"-")</f>
        <v>-</v>
      </c>
      <c r="C18140" s="74">
        <f t="shared" si="142"/>
        <v>0</v>
      </c>
      <c r="D18140" s="74">
        <f t="shared" si="143"/>
        <v>0</v>
      </c>
    </row>
    <row r="18141" spans="1:4">
      <c r="A18141" s="74" t="s">
        <v>10313</v>
      </c>
      <c r="B18141" s="74" t="str">
        <f ca="1">IFERROR(__xludf.DUMMYFUNCTION("IF(REGEXMATCH(A18141,""wealth planning""),""Script 1"",""-"")"),"-")</f>
        <v>-</v>
      </c>
      <c r="C18141" s="74" t="str">
        <f t="shared" si="142"/>
        <v>Mohd NizamStatus is reachable</v>
      </c>
      <c r="D18141" s="74">
        <f t="shared" si="143"/>
        <v>0</v>
      </c>
    </row>
    <row r="18142" spans="1:4">
      <c r="A18142" s="149">
        <v>45524</v>
      </c>
      <c r="B18142" s="74" t="str">
        <f ca="1">IFERROR(__xludf.DUMMYFUNCTION("IF(REGEXMATCH(A18142,""wealth planning""),""Script 1"",""-"")"),"#VALUE!")</f>
        <v>#VALUE!</v>
      </c>
      <c r="C18142" s="74" t="str">
        <f t="shared" si="142"/>
        <v>Mohd Nizam</v>
      </c>
      <c r="D18142" s="74">
        <f t="shared" si="143"/>
        <v>0</v>
      </c>
    </row>
    <row r="18143" spans="1:4">
      <c r="A18143" s="149">
        <v>45524</v>
      </c>
      <c r="B18143" s="74" t="str">
        <f ca="1">IFERROR(__xludf.DUMMYFUNCTION("IF(REGEXMATCH(A18143,""wealth planning""),""Script 1"",""-"")"),"#VALUE!")</f>
        <v>#VALUE!</v>
      </c>
      <c r="C18143" s="149">
        <f t="shared" si="142"/>
        <v>45524</v>
      </c>
      <c r="D18143" s="74" t="str">
        <f t="shared" si="143"/>
        <v>Mohd NizamStatus is reachable</v>
      </c>
    </row>
    <row r="18144" spans="1:4">
      <c r="A18144" s="74" t="s">
        <v>10314</v>
      </c>
      <c r="B18144" s="74" t="str">
        <f ca="1">IFERROR(__xludf.DUMMYFUNCTION("IF(REGEXMATCH(A18144,""wealth planning""),""Script 1"",""-"")"),"Script 1")</f>
        <v>Script 1</v>
      </c>
      <c r="C18144" s="149">
        <f t="shared" si="142"/>
        <v>45524</v>
      </c>
      <c r="D18144" s="74" t="str">
        <f t="shared" si="143"/>
        <v>Mohd Nizam</v>
      </c>
    </row>
    <row r="18145" spans="1:4">
      <c r="A18145" s="74"/>
      <c r="B18145" s="74" t="str">
        <f ca="1">IFERROR(__xludf.DUMMYFUNCTION("IF(REGEXMATCH(A18145,""wealth planning""),""Script 1"",""-"")"),"-")</f>
        <v>-</v>
      </c>
      <c r="C18145" s="74" t="str">
        <f t="shared" si="142"/>
        <v>You: Hai assalamualaikum Nizam,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145" s="149">
        <f t="shared" si="143"/>
        <v>45524</v>
      </c>
    </row>
    <row r="18146" spans="1:4">
      <c r="B18146" s="74" t="str">
        <f ca="1">IFERROR(__xludf.DUMMYFUNCTION("IF(REGEXMATCH(A18146,""wealth planning""),""Script 1"",""-"")"),"-")</f>
        <v>-</v>
      </c>
      <c r="C18146" s="74">
        <f t="shared" si="142"/>
        <v>0</v>
      </c>
      <c r="D18146" s="149">
        <f t="shared" si="143"/>
        <v>45524</v>
      </c>
    </row>
    <row r="18147" spans="1:4">
      <c r="B18147" s="74" t="str">
        <f ca="1">IFERROR(__xludf.DUMMYFUNCTION("IF(REGEXMATCH(A18147,""wealth planning""),""Script 1"",""-"")"),"-")</f>
        <v>-</v>
      </c>
      <c r="C18147" s="74">
        <f t="shared" si="142"/>
        <v>0</v>
      </c>
      <c r="D18147" s="74" t="str">
        <f t="shared" si="143"/>
        <v>You: Hai assalamualaikum Nizam,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148" spans="1:4">
      <c r="A18148" s="74" t="s">
        <v>10316</v>
      </c>
      <c r="B18148" s="74" t="str">
        <f ca="1">IFERROR(__xludf.DUMMYFUNCTION("IF(REGEXMATCH(A18148,""wealth planning""),""Script 1"",""-"")"),"-")</f>
        <v>-</v>
      </c>
      <c r="C18148" s="74">
        <f t="shared" si="142"/>
        <v>0</v>
      </c>
      <c r="D18148" s="74">
        <f t="shared" si="143"/>
        <v>0</v>
      </c>
    </row>
    <row r="18149" spans="1:4">
      <c r="A18149" s="74" t="s">
        <v>10317</v>
      </c>
      <c r="B18149" s="74" t="str">
        <f ca="1">IFERROR(__xludf.DUMMYFUNCTION("IF(REGEXMATCH(A18149,""wealth planning""),""Script 1"",""-"")"),"-")</f>
        <v>-</v>
      </c>
      <c r="C18149" s="74" t="str">
        <f t="shared" si="142"/>
        <v>MUHAMMAD HAFIZUDDIN KIFLIStatus is reachable</v>
      </c>
      <c r="D18149" s="74">
        <f t="shared" si="143"/>
        <v>0</v>
      </c>
    </row>
    <row r="18150" spans="1:4">
      <c r="A18150" s="149">
        <v>45524</v>
      </c>
      <c r="B18150" s="74" t="str">
        <f ca="1">IFERROR(__xludf.DUMMYFUNCTION("IF(REGEXMATCH(A18150,""wealth planning""),""Script 1"",""-"")"),"#VALUE!")</f>
        <v>#VALUE!</v>
      </c>
      <c r="C18150" s="74" t="str">
        <f t="shared" si="142"/>
        <v>MUHAMMAD HAFIZUDDIN KIFLI</v>
      </c>
      <c r="D18150" s="74">
        <f t="shared" si="143"/>
        <v>0</v>
      </c>
    </row>
    <row r="18151" spans="1:4">
      <c r="A18151" s="149">
        <v>45524</v>
      </c>
      <c r="B18151" s="74" t="str">
        <f ca="1">IFERROR(__xludf.DUMMYFUNCTION("IF(REGEXMATCH(A18151,""wealth planning""),""Script 1"",""-"")"),"#VALUE!")</f>
        <v>#VALUE!</v>
      </c>
      <c r="C18151" s="149">
        <f t="shared" si="142"/>
        <v>45524</v>
      </c>
      <c r="D18151" s="74" t="str">
        <f t="shared" si="143"/>
        <v>MUHAMMAD HAFIZUDDIN KIFLIStatus is reachable</v>
      </c>
    </row>
    <row r="18152" spans="1:4">
      <c r="A18152" s="74" t="s">
        <v>6787</v>
      </c>
      <c r="B18152" s="74" t="str">
        <f ca="1">IFERROR(__xludf.DUMMYFUNCTION("IF(REGEXMATCH(A18152,""wealth planning""),""Script 1"",""-"")"),"Script 1")</f>
        <v>Script 1</v>
      </c>
      <c r="C18152" s="149">
        <f t="shared" si="142"/>
        <v>45524</v>
      </c>
      <c r="D18152" s="74" t="str">
        <f t="shared" si="143"/>
        <v>MUHAMMAD HAFIZUDDIN KIFLI</v>
      </c>
    </row>
    <row r="18153" spans="1:4">
      <c r="A18153" s="74"/>
      <c r="B18153" s="74" t="str">
        <f ca="1">IFERROR(__xludf.DUMMYFUNCTION("IF(REGEXMATCH(A18153,""wealth planning""),""Script 1"",""-"")"),"-")</f>
        <v>-</v>
      </c>
      <c r="C18153" s="74" t="str">
        <f t="shared" si="142"/>
        <v>You: Hai assalamualaikum Hafizuddin,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153" s="149">
        <f t="shared" si="143"/>
        <v>45524</v>
      </c>
    </row>
    <row r="18154" spans="1:4">
      <c r="B18154" s="74" t="str">
        <f ca="1">IFERROR(__xludf.DUMMYFUNCTION("IF(REGEXMATCH(A18154,""wealth planning""),""Script 1"",""-"")"),"-")</f>
        <v>-</v>
      </c>
      <c r="C18154" s="74">
        <f t="shared" si="142"/>
        <v>0</v>
      </c>
      <c r="D18154" s="149">
        <f t="shared" si="143"/>
        <v>45524</v>
      </c>
    </row>
    <row r="18155" spans="1:4">
      <c r="B18155" s="74" t="str">
        <f ca="1">IFERROR(__xludf.DUMMYFUNCTION("IF(REGEXMATCH(A18155,""wealth planning""),""Script 1"",""-"")"),"-")</f>
        <v>-</v>
      </c>
      <c r="C18155" s="74">
        <f t="shared" si="142"/>
        <v>0</v>
      </c>
      <c r="D18155" s="74" t="str">
        <f t="shared" si="143"/>
        <v>You: Hai assalamualaikum Hafizuddin,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156" spans="1:4">
      <c r="A18156" s="74" t="s">
        <v>10319</v>
      </c>
      <c r="B18156" s="74" t="str">
        <f ca="1">IFERROR(__xludf.DUMMYFUNCTION("IF(REGEXMATCH(A18156,""wealth planning""),""Script 1"",""-"")"),"-")</f>
        <v>-</v>
      </c>
      <c r="C18156" s="74">
        <f t="shared" si="142"/>
        <v>0</v>
      </c>
      <c r="D18156" s="74">
        <f t="shared" si="143"/>
        <v>0</v>
      </c>
    </row>
    <row r="18157" spans="1:4">
      <c r="A18157" s="74" t="s">
        <v>10320</v>
      </c>
      <c r="B18157" s="74" t="str">
        <f ca="1">IFERROR(__xludf.DUMMYFUNCTION("IF(REGEXMATCH(A18157,""wealth planning""),""Script 1"",""-"")"),"-")</f>
        <v>-</v>
      </c>
      <c r="C18157" s="74" t="str">
        <f t="shared" si="142"/>
        <v>Nur Atiqah AmranStatus is reachable</v>
      </c>
      <c r="D18157" s="74">
        <f t="shared" si="143"/>
        <v>0</v>
      </c>
    </row>
    <row r="18158" spans="1:4">
      <c r="A18158" s="149">
        <v>45524</v>
      </c>
      <c r="B18158" s="74" t="str">
        <f ca="1">IFERROR(__xludf.DUMMYFUNCTION("IF(REGEXMATCH(A18158,""wealth planning""),""Script 1"",""-"")"),"#VALUE!")</f>
        <v>#VALUE!</v>
      </c>
      <c r="C18158" s="74" t="str">
        <f t="shared" si="142"/>
        <v>Nur Atiqah Amran</v>
      </c>
      <c r="D18158" s="74">
        <f t="shared" si="143"/>
        <v>0</v>
      </c>
    </row>
    <row r="18159" spans="1:4">
      <c r="A18159" s="149">
        <v>45524</v>
      </c>
      <c r="B18159" s="74" t="str">
        <f ca="1">IFERROR(__xludf.DUMMYFUNCTION("IF(REGEXMATCH(A18159,""wealth planning""),""Script 1"",""-"")"),"#VALUE!")</f>
        <v>#VALUE!</v>
      </c>
      <c r="C18159" s="149">
        <f t="shared" si="142"/>
        <v>45524</v>
      </c>
      <c r="D18159" s="74" t="str">
        <f t="shared" si="143"/>
        <v>Nur Atiqah AmranStatus is reachable</v>
      </c>
    </row>
    <row r="18160" spans="1:4">
      <c r="A18160" s="74" t="s">
        <v>3363</v>
      </c>
      <c r="B18160" s="74" t="str">
        <f ca="1">IFERROR(__xludf.DUMMYFUNCTION("IF(REGEXMATCH(A18160,""wealth planning""),""Script 1"",""-"")"),"Script 1")</f>
        <v>Script 1</v>
      </c>
      <c r="C18160" s="149">
        <f t="shared" si="142"/>
        <v>45524</v>
      </c>
      <c r="D18160" s="74" t="str">
        <f t="shared" si="143"/>
        <v>Nur Atiqah Amran</v>
      </c>
    </row>
    <row r="18161" spans="1:4">
      <c r="A18161" s="74"/>
      <c r="B18161" s="74" t="str">
        <f ca="1">IFERROR(__xludf.DUMMYFUNCTION("IF(REGEXMATCH(A18161,""wealth planning""),""Script 1"",""-"")"),"-")</f>
        <v>-</v>
      </c>
      <c r="C18161" s="74" t="str">
        <f t="shared" si="142"/>
        <v>You: Hai assalamualaikum Atiqah,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161" s="149">
        <f t="shared" si="143"/>
        <v>45524</v>
      </c>
    </row>
    <row r="18162" spans="1:4">
      <c r="B18162" s="74" t="str">
        <f ca="1">IFERROR(__xludf.DUMMYFUNCTION("IF(REGEXMATCH(A18162,""wealth planning""),""Script 1"",""-"")"),"-")</f>
        <v>-</v>
      </c>
      <c r="C18162" s="74">
        <f t="shared" si="142"/>
        <v>0</v>
      </c>
      <c r="D18162" s="149">
        <f t="shared" si="143"/>
        <v>45524</v>
      </c>
    </row>
    <row r="18163" spans="1:4">
      <c r="B18163" s="74" t="str">
        <f ca="1">IFERROR(__xludf.DUMMYFUNCTION("IF(REGEXMATCH(A18163,""wealth planning""),""Script 1"",""-"")"),"-")</f>
        <v>-</v>
      </c>
      <c r="C18163" s="74">
        <f t="shared" si="142"/>
        <v>0</v>
      </c>
      <c r="D18163" s="74" t="str">
        <f t="shared" si="143"/>
        <v>You: Hai assalamualaikum Atiqah,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164" spans="1:4">
      <c r="B18164" s="74" t="str">
        <f ca="1">IFERROR(__xludf.DUMMYFUNCTION("IF(REGEXMATCH(A18164,""wealth planning""),""Script 1"",""-"")"),"-")</f>
        <v>-</v>
      </c>
      <c r="C18164" s="74">
        <f t="shared" si="142"/>
        <v>0</v>
      </c>
      <c r="D18164" s="74">
        <f t="shared" si="143"/>
        <v>0</v>
      </c>
    </row>
    <row r="18165" spans="1:4">
      <c r="A18165" s="74" t="s">
        <v>10323</v>
      </c>
      <c r="B18165" s="74" t="str">
        <f ca="1">IFERROR(__xludf.DUMMYFUNCTION("IF(REGEXMATCH(A18165,""wealth planning""),""Script 1"",""-"")"),"-")</f>
        <v>-</v>
      </c>
      <c r="C18165" s="74">
        <f t="shared" si="142"/>
        <v>0</v>
      </c>
      <c r="D18165" s="74">
        <f t="shared" si="143"/>
        <v>0</v>
      </c>
    </row>
    <row r="18166" spans="1:4">
      <c r="A18166" s="149">
        <v>45524</v>
      </c>
      <c r="B18166" s="74" t="str">
        <f ca="1">IFERROR(__xludf.DUMMYFUNCTION("IF(REGEXMATCH(A18166,""wealth planning""),""Script 1"",""-"")"),"#VALUE!")</f>
        <v>#VALUE!</v>
      </c>
      <c r="C18166" s="74" t="str">
        <f t="shared" si="142"/>
        <v>Farah Akhir</v>
      </c>
      <c r="D18166" s="74">
        <f t="shared" si="143"/>
        <v>0</v>
      </c>
    </row>
    <row r="18167" spans="1:4">
      <c r="A18167" s="149">
        <v>45524</v>
      </c>
      <c r="B18167" s="74" t="str">
        <f ca="1">IFERROR(__xludf.DUMMYFUNCTION("IF(REGEXMATCH(A18167,""wealth planning""),""Script 1"",""-"")"),"#VALUE!")</f>
        <v>#VALUE!</v>
      </c>
      <c r="C18167" s="149">
        <f t="shared" si="142"/>
        <v>45524</v>
      </c>
      <c r="D18167" s="74">
        <f t="shared" si="143"/>
        <v>0</v>
      </c>
    </row>
    <row r="18168" spans="1:4">
      <c r="A18168" s="74" t="s">
        <v>2881</v>
      </c>
      <c r="B18168" s="74" t="str">
        <f ca="1">IFERROR(__xludf.DUMMYFUNCTION("IF(REGEXMATCH(A18168,""wealth planning""),""Script 1"",""-"")"),"Script 1")</f>
        <v>Script 1</v>
      </c>
      <c r="C18168" s="149">
        <f t="shared" si="142"/>
        <v>45524</v>
      </c>
      <c r="D18168" s="74" t="str">
        <f t="shared" si="143"/>
        <v>Farah Akhir</v>
      </c>
    </row>
    <row r="18169" spans="1:4">
      <c r="A18169" s="74"/>
      <c r="B18169" s="74" t="str">
        <f ca="1">IFERROR(__xludf.DUMMYFUNCTION("IF(REGEXMATCH(A18169,""wealth planning""),""Script 1"",""-"")"),"-")</f>
        <v>-</v>
      </c>
      <c r="C18169" s="74" t="str">
        <f t="shared" si="142"/>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169" s="149">
        <f t="shared" si="143"/>
        <v>45524</v>
      </c>
    </row>
    <row r="18170" spans="1:4">
      <c r="B18170" s="74" t="str">
        <f ca="1">IFERROR(__xludf.DUMMYFUNCTION("IF(REGEXMATCH(A18170,""wealth planning""),""Script 1"",""-"")"),"-")</f>
        <v>-</v>
      </c>
      <c r="C18170" s="74">
        <f t="shared" si="142"/>
        <v>0</v>
      </c>
      <c r="D18170" s="149">
        <f t="shared" si="143"/>
        <v>45524</v>
      </c>
    </row>
    <row r="18171" spans="1:4">
      <c r="B18171" s="74" t="str">
        <f ca="1">IFERROR(__xludf.DUMMYFUNCTION("IF(REGEXMATCH(A18171,""wealth planning""),""Script 1"",""-"")"),"-")</f>
        <v>-</v>
      </c>
      <c r="C18171" s="74">
        <f t="shared" si="142"/>
        <v>0</v>
      </c>
      <c r="D18171" s="74" t="str">
        <f t="shared" si="143"/>
        <v>You: Hai assalamualaikum Farah,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172" spans="1:4">
      <c r="A18172" s="74" t="s">
        <v>10325</v>
      </c>
      <c r="B18172" s="74" t="str">
        <f ca="1">IFERROR(__xludf.DUMMYFUNCTION("IF(REGEXMATCH(A18172,""wealth planning""),""Script 1"",""-"")"),"-")</f>
        <v>-</v>
      </c>
      <c r="C18172" s="74">
        <f t="shared" si="142"/>
        <v>0</v>
      </c>
      <c r="D18172" s="74">
        <f t="shared" si="143"/>
        <v>0</v>
      </c>
    </row>
    <row r="18173" spans="1:4">
      <c r="A18173" s="74" t="s">
        <v>10326</v>
      </c>
      <c r="B18173" s="74" t="str">
        <f ca="1">IFERROR(__xludf.DUMMYFUNCTION("IF(REGEXMATCH(A18173,""wealth planning""),""Script 1"",""-"")"),"-")</f>
        <v>-</v>
      </c>
      <c r="C18173" s="74" t="str">
        <f t="shared" si="142"/>
        <v>Ariff Fadhlin Bin AzameStatus is reachable</v>
      </c>
      <c r="D18173" s="74">
        <f t="shared" si="143"/>
        <v>0</v>
      </c>
    </row>
    <row r="18174" spans="1:4">
      <c r="A18174" s="149">
        <v>45524</v>
      </c>
      <c r="B18174" s="74" t="str">
        <f ca="1">IFERROR(__xludf.DUMMYFUNCTION("IF(REGEXMATCH(A18174,""wealth planning""),""Script 1"",""-"")"),"#VALUE!")</f>
        <v>#VALUE!</v>
      </c>
      <c r="C18174" s="74" t="str">
        <f t="shared" si="142"/>
        <v>Ariff Fadhlin Bin Azame</v>
      </c>
      <c r="D18174" s="74">
        <f t="shared" si="143"/>
        <v>0</v>
      </c>
    </row>
    <row r="18175" spans="1:4">
      <c r="A18175" s="149">
        <v>45524</v>
      </c>
      <c r="B18175" s="74" t="str">
        <f ca="1">IFERROR(__xludf.DUMMYFUNCTION("IF(REGEXMATCH(A18175,""wealth planning""),""Script 1"",""-"")"),"#VALUE!")</f>
        <v>#VALUE!</v>
      </c>
      <c r="C18175" s="149">
        <f t="shared" si="142"/>
        <v>45524</v>
      </c>
      <c r="D18175" s="74" t="str">
        <f t="shared" si="143"/>
        <v>Ariff Fadhlin Bin AzameStatus is reachable</v>
      </c>
    </row>
    <row r="18176" spans="1:4">
      <c r="A18176" s="74" t="s">
        <v>4145</v>
      </c>
      <c r="B18176" s="74" t="str">
        <f ca="1">IFERROR(__xludf.DUMMYFUNCTION("IF(REGEXMATCH(A18176,""wealth planning""),""Script 1"",""-"")"),"Script 1")</f>
        <v>Script 1</v>
      </c>
      <c r="C18176" s="149">
        <f t="shared" si="142"/>
        <v>45524</v>
      </c>
      <c r="D18176" s="74" t="str">
        <f t="shared" si="143"/>
        <v>Ariff Fadhlin Bin Azame</v>
      </c>
    </row>
    <row r="18177" spans="1:4">
      <c r="A18177" s="74"/>
      <c r="B18177" s="74" t="str">
        <f ca="1">IFERROR(__xludf.DUMMYFUNCTION("IF(REGEXMATCH(A18177,""wealth planning""),""Script 1"",""-"")"),"-")</f>
        <v>-</v>
      </c>
      <c r="C18177" s="74" t="str">
        <f t="shared" si="142"/>
        <v>You: Hai assalamualaikum Ariff,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177" s="149">
        <f t="shared" si="143"/>
        <v>45524</v>
      </c>
    </row>
    <row r="18178" spans="1:4">
      <c r="B18178" s="74" t="str">
        <f ca="1">IFERROR(__xludf.DUMMYFUNCTION("IF(REGEXMATCH(A18178,""wealth planning""),""Script 1"",""-"")"),"-")</f>
        <v>-</v>
      </c>
      <c r="C18178" s="74">
        <f t="shared" si="142"/>
        <v>0</v>
      </c>
      <c r="D18178" s="149">
        <f t="shared" si="143"/>
        <v>45524</v>
      </c>
    </row>
    <row r="18179" spans="1:4">
      <c r="B18179" s="74" t="str">
        <f ca="1">IFERROR(__xludf.DUMMYFUNCTION("IF(REGEXMATCH(A18179,""wealth planning""),""Script 1"",""-"")"),"-")</f>
        <v>-</v>
      </c>
      <c r="C18179" s="74">
        <f t="shared" si="142"/>
        <v>0</v>
      </c>
      <c r="D18179" s="74" t="str">
        <f t="shared" si="143"/>
        <v>You: Hai assalamualaikum Ariff,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180" spans="1:4">
      <c r="A18180" s="74" t="s">
        <v>10328</v>
      </c>
      <c r="B18180" s="74" t="str">
        <f ca="1">IFERROR(__xludf.DUMMYFUNCTION("IF(REGEXMATCH(A18180,""wealth planning""),""Script 1"",""-"")"),"-")</f>
        <v>-</v>
      </c>
      <c r="C18180" s="74">
        <f t="shared" si="142"/>
        <v>0</v>
      </c>
      <c r="D18180" s="74">
        <f t="shared" si="143"/>
        <v>0</v>
      </c>
    </row>
    <row r="18181" spans="1:4">
      <c r="A18181" s="74" t="s">
        <v>10329</v>
      </c>
      <c r="B18181" s="74" t="str">
        <f ca="1">IFERROR(__xludf.DUMMYFUNCTION("IF(REGEXMATCH(A18181,""wealth planning""),""Script 1"",""-"")"),"-")</f>
        <v>-</v>
      </c>
      <c r="C18181" s="74" t="str">
        <f t="shared" si="142"/>
        <v>Izzah SyazwaniStatus is reachable</v>
      </c>
      <c r="D18181" s="74">
        <f t="shared" si="143"/>
        <v>0</v>
      </c>
    </row>
    <row r="18182" spans="1:4">
      <c r="A18182" s="149">
        <v>45524</v>
      </c>
      <c r="B18182" s="74" t="str">
        <f ca="1">IFERROR(__xludf.DUMMYFUNCTION("IF(REGEXMATCH(A18182,""wealth planning""),""Script 1"",""-"")"),"#VALUE!")</f>
        <v>#VALUE!</v>
      </c>
      <c r="C18182" s="74" t="str">
        <f t="shared" si="142"/>
        <v>Izzah Syazwani</v>
      </c>
      <c r="D18182" s="74">
        <f t="shared" si="143"/>
        <v>0</v>
      </c>
    </row>
    <row r="18183" spans="1:4">
      <c r="A18183" s="149">
        <v>45524</v>
      </c>
      <c r="B18183" s="74" t="str">
        <f ca="1">IFERROR(__xludf.DUMMYFUNCTION("IF(REGEXMATCH(A18183,""wealth planning""),""Script 1"",""-"")"),"#VALUE!")</f>
        <v>#VALUE!</v>
      </c>
      <c r="C18183" s="149">
        <f t="shared" si="142"/>
        <v>45524</v>
      </c>
      <c r="D18183" s="74" t="str">
        <f t="shared" si="143"/>
        <v>Izzah SyazwaniStatus is reachable</v>
      </c>
    </row>
    <row r="18184" spans="1:4">
      <c r="A18184" s="74" t="s">
        <v>3444</v>
      </c>
      <c r="B18184" s="74" t="str">
        <f ca="1">IFERROR(__xludf.DUMMYFUNCTION("IF(REGEXMATCH(A18184,""wealth planning""),""Script 1"",""-"")"),"Script 1")</f>
        <v>Script 1</v>
      </c>
      <c r="C18184" s="149">
        <f t="shared" si="142"/>
        <v>45524</v>
      </c>
      <c r="D18184" s="74" t="str">
        <f t="shared" si="143"/>
        <v>Izzah Syazwani</v>
      </c>
    </row>
    <row r="18185" spans="1:4">
      <c r="A18185" s="74"/>
      <c r="B18185" s="74" t="str">
        <f ca="1">IFERROR(__xludf.DUMMYFUNCTION("IF(REGEXMATCH(A18185,""wealth planning""),""Script 1"",""-"")"),"-")</f>
        <v>-</v>
      </c>
      <c r="C18185" s="74" t="str">
        <f t="shared" si="142"/>
        <v>You: Hai assalamualaikum Izzah,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185" s="149">
        <f t="shared" si="143"/>
        <v>45524</v>
      </c>
    </row>
    <row r="18186" spans="1:4">
      <c r="B18186" s="74" t="str">
        <f ca="1">IFERROR(__xludf.DUMMYFUNCTION("IF(REGEXMATCH(A18186,""wealth planning""),""Script 1"",""-"")"),"-")</f>
        <v>-</v>
      </c>
      <c r="C18186" s="74">
        <f t="shared" si="142"/>
        <v>0</v>
      </c>
      <c r="D18186" s="149">
        <f t="shared" si="143"/>
        <v>45524</v>
      </c>
    </row>
    <row r="18187" spans="1:4">
      <c r="B18187" s="74" t="str">
        <f ca="1">IFERROR(__xludf.DUMMYFUNCTION("IF(REGEXMATCH(A18187,""wealth planning""),""Script 1"",""-"")"),"-")</f>
        <v>-</v>
      </c>
      <c r="C18187" s="74">
        <f t="shared" si="142"/>
        <v>0</v>
      </c>
      <c r="D18187" s="74" t="str">
        <f t="shared" si="143"/>
        <v>You: Hai assalamualaikum Izzah,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188" spans="1:4">
      <c r="A18188" s="74" t="s">
        <v>10331</v>
      </c>
      <c r="B18188" s="74" t="str">
        <f ca="1">IFERROR(__xludf.DUMMYFUNCTION("IF(REGEXMATCH(A18188,""wealth planning""),""Script 1"",""-"")"),"-")</f>
        <v>-</v>
      </c>
      <c r="C18188" s="74">
        <f t="shared" si="142"/>
        <v>0</v>
      </c>
      <c r="D18188" s="74">
        <f t="shared" si="143"/>
        <v>0</v>
      </c>
    </row>
    <row r="18189" spans="1:4">
      <c r="A18189" s="74" t="s">
        <v>10332</v>
      </c>
      <c r="B18189" s="74" t="str">
        <f ca="1">IFERROR(__xludf.DUMMYFUNCTION("IF(REGEXMATCH(A18189,""wealth planning""),""Script 1"",""-"")"),"-")</f>
        <v>-</v>
      </c>
      <c r="C18189" s="74" t="str">
        <f t="shared" si="142"/>
        <v>Fauzana NawariStatus is reachable</v>
      </c>
      <c r="D18189" s="74">
        <f t="shared" si="143"/>
        <v>0</v>
      </c>
    </row>
    <row r="18190" spans="1:4">
      <c r="A18190" s="149">
        <v>45524</v>
      </c>
      <c r="B18190" s="74" t="str">
        <f ca="1">IFERROR(__xludf.DUMMYFUNCTION("IF(REGEXMATCH(A18190,""wealth planning""),""Script 1"",""-"")"),"#VALUE!")</f>
        <v>#VALUE!</v>
      </c>
      <c r="C18190" s="74" t="str">
        <f t="shared" si="142"/>
        <v>Fauzana Nawari</v>
      </c>
      <c r="D18190" s="74">
        <f t="shared" si="143"/>
        <v>0</v>
      </c>
    </row>
    <row r="18191" spans="1:4">
      <c r="A18191" s="149">
        <v>45524</v>
      </c>
      <c r="B18191" s="74" t="str">
        <f ca="1">IFERROR(__xludf.DUMMYFUNCTION("IF(REGEXMATCH(A18191,""wealth planning""),""Script 1"",""-"")"),"#VALUE!")</f>
        <v>#VALUE!</v>
      </c>
      <c r="C18191" s="149">
        <f t="shared" si="142"/>
        <v>45524</v>
      </c>
      <c r="D18191" s="74" t="str">
        <f t="shared" si="143"/>
        <v>Fauzana NawariStatus is reachable</v>
      </c>
    </row>
    <row r="18192" spans="1:4">
      <c r="A18192" s="74" t="s">
        <v>10333</v>
      </c>
      <c r="B18192" s="74" t="str">
        <f ca="1">IFERROR(__xludf.DUMMYFUNCTION("IF(REGEXMATCH(A18192,""wealth planning""),""Script 1"",""-"")"),"Script 1")</f>
        <v>Script 1</v>
      </c>
      <c r="C18192" s="149">
        <f t="shared" si="142"/>
        <v>45524</v>
      </c>
      <c r="D18192" s="74" t="str">
        <f t="shared" si="143"/>
        <v>Fauzana Nawari</v>
      </c>
    </row>
    <row r="18193" spans="1:4">
      <c r="A18193" s="74"/>
      <c r="B18193" s="74" t="str">
        <f ca="1">IFERROR(__xludf.DUMMYFUNCTION("IF(REGEXMATCH(A18193,""wealth planning""),""Script 1"",""-"")"),"-")</f>
        <v>-</v>
      </c>
      <c r="C18193" s="74" t="str">
        <f t="shared" si="142"/>
        <v>You: Hai assalamualaikum Fauzana,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193" s="149">
        <f t="shared" si="143"/>
        <v>45524</v>
      </c>
    </row>
    <row r="18194" spans="1:4">
      <c r="B18194" s="74" t="str">
        <f ca="1">IFERROR(__xludf.DUMMYFUNCTION("IF(REGEXMATCH(A18194,""wealth planning""),""Script 1"",""-"")"),"-")</f>
        <v>-</v>
      </c>
      <c r="C18194" s="74">
        <f t="shared" si="142"/>
        <v>0</v>
      </c>
      <c r="D18194" s="149">
        <f t="shared" si="143"/>
        <v>45524</v>
      </c>
    </row>
    <row r="18195" spans="1:4">
      <c r="B18195" s="74" t="str">
        <f ca="1">IFERROR(__xludf.DUMMYFUNCTION("IF(REGEXMATCH(A18195,""wealth planning""),""Script 1"",""-"")"),"-")</f>
        <v>-</v>
      </c>
      <c r="C18195" s="74">
        <f t="shared" si="142"/>
        <v>0</v>
      </c>
      <c r="D18195" s="74" t="str">
        <f t="shared" si="143"/>
        <v>You: Hai assalamualaikum Fauzana,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196" spans="1:4">
      <c r="A18196" s="74" t="s">
        <v>10335</v>
      </c>
      <c r="B18196" s="74" t="str">
        <f ca="1">IFERROR(__xludf.DUMMYFUNCTION("IF(REGEXMATCH(A18196,""wealth planning""),""Script 1"",""-"")"),"-")</f>
        <v>-</v>
      </c>
      <c r="C18196" s="74">
        <f t="shared" si="142"/>
        <v>0</v>
      </c>
      <c r="D18196" s="74">
        <f t="shared" si="143"/>
        <v>0</v>
      </c>
    </row>
    <row r="18197" spans="1:4">
      <c r="A18197" s="74" t="s">
        <v>10335</v>
      </c>
      <c r="B18197" s="74" t="str">
        <f ca="1">IFERROR(__xludf.DUMMYFUNCTION("IF(REGEXMATCH(A18197,""wealth planning""),""Script 1"",""-"")"),"-")</f>
        <v>-</v>
      </c>
      <c r="C18197" s="74" t="str">
        <f t="shared" si="142"/>
        <v>Shukhada Mohd Hussin</v>
      </c>
      <c r="D18197" s="74">
        <f t="shared" si="143"/>
        <v>0</v>
      </c>
    </row>
    <row r="18198" spans="1:4">
      <c r="A18198" s="149">
        <v>45524</v>
      </c>
      <c r="B18198" s="74" t="str">
        <f ca="1">IFERROR(__xludf.DUMMYFUNCTION("IF(REGEXMATCH(A18198,""wealth planning""),""Script 1"",""-"")"),"#VALUE!")</f>
        <v>#VALUE!</v>
      </c>
      <c r="C18198" s="74" t="str">
        <f t="shared" si="142"/>
        <v>Shukhada Mohd Hussin</v>
      </c>
      <c r="D18198" s="74">
        <f t="shared" si="143"/>
        <v>0</v>
      </c>
    </row>
    <row r="18199" spans="1:4">
      <c r="A18199" s="149">
        <v>45524</v>
      </c>
      <c r="B18199" s="74" t="str">
        <f ca="1">IFERROR(__xludf.DUMMYFUNCTION("IF(REGEXMATCH(A18199,""wealth planning""),""Script 1"",""-"")"),"#VALUE!")</f>
        <v>#VALUE!</v>
      </c>
      <c r="C18199" s="149">
        <f t="shared" si="142"/>
        <v>45524</v>
      </c>
      <c r="D18199" s="74" t="str">
        <f t="shared" si="143"/>
        <v>Shukhada Mohd Hussin</v>
      </c>
    </row>
    <row r="18200" spans="1:4">
      <c r="A18200" s="74" t="s">
        <v>10336</v>
      </c>
      <c r="B18200" s="74" t="str">
        <f ca="1">IFERROR(__xludf.DUMMYFUNCTION("IF(REGEXMATCH(A18200,""wealth planning""),""Script 1"",""-"")"),"Script 1")</f>
        <v>Script 1</v>
      </c>
      <c r="C18200" s="149">
        <f t="shared" si="142"/>
        <v>45524</v>
      </c>
      <c r="D18200" s="74" t="str">
        <f t="shared" si="143"/>
        <v>Shukhada Mohd Hussin</v>
      </c>
    </row>
    <row r="18201" spans="1:4">
      <c r="A18201" s="74"/>
      <c r="B18201" s="74" t="str">
        <f ca="1">IFERROR(__xludf.DUMMYFUNCTION("IF(REGEXMATCH(A18201,""wealth planning""),""Script 1"",""-"")"),"-")</f>
        <v>-</v>
      </c>
      <c r="C18201" s="74" t="str">
        <f t="shared" si="142"/>
        <v>You: Hai assalamualaikum Shukhada,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201" s="149">
        <f t="shared" si="143"/>
        <v>45524</v>
      </c>
    </row>
    <row r="18202" spans="1:4">
      <c r="B18202" s="74" t="str">
        <f ca="1">IFERROR(__xludf.DUMMYFUNCTION("IF(REGEXMATCH(A18202,""wealth planning""),""Script 1"",""-"")"),"-")</f>
        <v>-</v>
      </c>
      <c r="C18202" s="74">
        <f t="shared" si="142"/>
        <v>0</v>
      </c>
      <c r="D18202" s="149">
        <f t="shared" si="143"/>
        <v>45524</v>
      </c>
    </row>
    <row r="18203" spans="1:4">
      <c r="B18203" s="74" t="str">
        <f ca="1">IFERROR(__xludf.DUMMYFUNCTION("IF(REGEXMATCH(A18203,""wealth planning""),""Script 1"",""-"")"),"-")</f>
        <v>-</v>
      </c>
      <c r="C18203" s="74">
        <f t="shared" si="142"/>
        <v>0</v>
      </c>
      <c r="D18203" s="74" t="str">
        <f t="shared" si="143"/>
        <v>You: Hai assalamualaikum Shukhada,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204" spans="1:4">
      <c r="A18204" s="74" t="s">
        <v>10338</v>
      </c>
      <c r="B18204" s="74" t="str">
        <f ca="1">IFERROR(__xludf.DUMMYFUNCTION("IF(REGEXMATCH(A18204,""wealth planning""),""Script 1"",""-"")"),"-")</f>
        <v>-</v>
      </c>
      <c r="C18204" s="74">
        <f t="shared" si="142"/>
        <v>0</v>
      </c>
      <c r="D18204" s="74">
        <f t="shared" si="143"/>
        <v>0</v>
      </c>
    </row>
    <row r="18205" spans="1:4">
      <c r="A18205" s="74" t="s">
        <v>10339</v>
      </c>
      <c r="B18205" s="74" t="str">
        <f ca="1">IFERROR(__xludf.DUMMYFUNCTION("IF(REGEXMATCH(A18205,""wealth planning""),""Script 1"",""-"")"),"-")</f>
        <v>-</v>
      </c>
      <c r="C18205" s="74" t="str">
        <f t="shared" si="142"/>
        <v>Nurul ShahidaStatus is reachable</v>
      </c>
      <c r="D18205" s="74">
        <f t="shared" si="143"/>
        <v>0</v>
      </c>
    </row>
    <row r="18206" spans="1:4">
      <c r="A18206" s="149">
        <v>45524</v>
      </c>
      <c r="B18206" s="74" t="str">
        <f ca="1">IFERROR(__xludf.DUMMYFUNCTION("IF(REGEXMATCH(A18206,""wealth planning""),""Script 1"",""-"")"),"#VALUE!")</f>
        <v>#VALUE!</v>
      </c>
      <c r="C18206" s="74" t="str">
        <f t="shared" si="142"/>
        <v>Nurul Shahida</v>
      </c>
      <c r="D18206" s="74">
        <f t="shared" si="143"/>
        <v>0</v>
      </c>
    </row>
    <row r="18207" spans="1:4">
      <c r="A18207" s="149">
        <v>45524</v>
      </c>
      <c r="B18207" s="74" t="str">
        <f ca="1">IFERROR(__xludf.DUMMYFUNCTION("IF(REGEXMATCH(A18207,""wealth planning""),""Script 1"",""-"")"),"#VALUE!")</f>
        <v>#VALUE!</v>
      </c>
      <c r="C18207" s="149">
        <f t="shared" si="142"/>
        <v>45524</v>
      </c>
      <c r="D18207" s="74" t="str">
        <f t="shared" si="143"/>
        <v>Nurul ShahidaStatus is reachable</v>
      </c>
    </row>
    <row r="18208" spans="1:4">
      <c r="A18208" s="74" t="s">
        <v>10340</v>
      </c>
      <c r="B18208" s="74" t="str">
        <f ca="1">IFERROR(__xludf.DUMMYFUNCTION("IF(REGEXMATCH(A18208,""wealth planning""),""Script 1"",""-"")"),"Script 1")</f>
        <v>Script 1</v>
      </c>
      <c r="C18208" s="149">
        <f t="shared" si="142"/>
        <v>45524</v>
      </c>
      <c r="D18208" s="74" t="str">
        <f t="shared" si="143"/>
        <v>Nurul Shahida</v>
      </c>
    </row>
    <row r="18209" spans="1:4">
      <c r="A18209" s="74"/>
      <c r="B18209" s="74" t="str">
        <f ca="1">IFERROR(__xludf.DUMMYFUNCTION("IF(REGEXMATCH(A18209,""wealth planning""),""Script 1"",""-"")"),"-")</f>
        <v>-</v>
      </c>
      <c r="C18209" s="74" t="str">
        <f t="shared" si="142"/>
        <v>You: Hai assalamualaikum Shahida,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209" s="149">
        <f t="shared" si="143"/>
        <v>45524</v>
      </c>
    </row>
    <row r="18210" spans="1:4">
      <c r="B18210" s="74" t="str">
        <f ca="1">IFERROR(__xludf.DUMMYFUNCTION("IF(REGEXMATCH(A18210,""wealth planning""),""Script 1"",""-"")"),"-")</f>
        <v>-</v>
      </c>
      <c r="C18210" s="74">
        <f t="shared" si="142"/>
        <v>0</v>
      </c>
      <c r="D18210" s="149">
        <f t="shared" si="143"/>
        <v>45524</v>
      </c>
    </row>
    <row r="18211" spans="1:4">
      <c r="B18211" s="74" t="str">
        <f ca="1">IFERROR(__xludf.DUMMYFUNCTION("IF(REGEXMATCH(A18211,""wealth planning""),""Script 1"",""-"")"),"-")</f>
        <v>-</v>
      </c>
      <c r="C18211" s="74">
        <f t="shared" si="142"/>
        <v>0</v>
      </c>
      <c r="D18211" s="74" t="str">
        <f t="shared" si="143"/>
        <v>You: Hai assalamualaikum Shahida,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212" spans="1:4">
      <c r="A18212" s="74" t="s">
        <v>10342</v>
      </c>
      <c r="B18212" s="74" t="str">
        <f ca="1">IFERROR(__xludf.DUMMYFUNCTION("IF(REGEXMATCH(A18212,""wealth planning""),""Script 1"",""-"")"),"-")</f>
        <v>-</v>
      </c>
      <c r="C18212" s="74">
        <f t="shared" si="142"/>
        <v>0</v>
      </c>
      <c r="D18212" s="74">
        <f t="shared" si="143"/>
        <v>0</v>
      </c>
    </row>
    <row r="18213" spans="1:4">
      <c r="A18213" s="74" t="s">
        <v>10343</v>
      </c>
      <c r="B18213" s="74" t="str">
        <f ca="1">IFERROR(__xludf.DUMMYFUNCTION("IF(REGEXMATCH(A18213,""wealth planning""),""Script 1"",""-"")"),"-")</f>
        <v>-</v>
      </c>
      <c r="C18213" s="74" t="str">
        <f t="shared" si="142"/>
        <v>Balqis KamalStatus is reachable</v>
      </c>
      <c r="D18213" s="74">
        <f t="shared" si="143"/>
        <v>0</v>
      </c>
    </row>
    <row r="18214" spans="1:4">
      <c r="A18214" s="149">
        <v>45524</v>
      </c>
      <c r="B18214" s="74" t="str">
        <f ca="1">IFERROR(__xludf.DUMMYFUNCTION("IF(REGEXMATCH(A18214,""wealth planning""),""Script 1"",""-"")"),"#VALUE!")</f>
        <v>#VALUE!</v>
      </c>
      <c r="C18214" s="74" t="str">
        <f t="shared" si="142"/>
        <v>Balqis Kamal</v>
      </c>
      <c r="D18214" s="74">
        <f t="shared" si="143"/>
        <v>0</v>
      </c>
    </row>
    <row r="18215" spans="1:4">
      <c r="A18215" s="149">
        <v>45524</v>
      </c>
      <c r="B18215" s="74" t="str">
        <f ca="1">IFERROR(__xludf.DUMMYFUNCTION("IF(REGEXMATCH(A18215,""wealth planning""),""Script 1"",""-"")"),"#VALUE!")</f>
        <v>#VALUE!</v>
      </c>
      <c r="C18215" s="149">
        <f t="shared" si="142"/>
        <v>45524</v>
      </c>
      <c r="D18215" s="74" t="str">
        <f t="shared" si="143"/>
        <v>Balqis KamalStatus is reachable</v>
      </c>
    </row>
    <row r="18216" spans="1:4">
      <c r="A18216" s="74" t="s">
        <v>4077</v>
      </c>
      <c r="B18216" s="74" t="str">
        <f ca="1">IFERROR(__xludf.DUMMYFUNCTION("IF(REGEXMATCH(A18216,""wealth planning""),""Script 1"",""-"")"),"Script 1")</f>
        <v>Script 1</v>
      </c>
      <c r="C18216" s="149">
        <f t="shared" si="142"/>
        <v>45524</v>
      </c>
      <c r="D18216" s="74" t="str">
        <f t="shared" si="143"/>
        <v>Balqis Kamal</v>
      </c>
    </row>
    <row r="18217" spans="1:4">
      <c r="A18217" s="74"/>
      <c r="B18217" s="74" t="str">
        <f ca="1">IFERROR(__xludf.DUMMYFUNCTION("IF(REGEXMATCH(A18217,""wealth planning""),""Script 1"",""-"")"),"-")</f>
        <v>-</v>
      </c>
      <c r="C18217" s="74" t="str">
        <f t="shared" si="142"/>
        <v>You: Hai assalamualaikum Balqis,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217" s="149">
        <f t="shared" si="143"/>
        <v>45524</v>
      </c>
    </row>
    <row r="18218" spans="1:4">
      <c r="B18218" s="74" t="str">
        <f ca="1">IFERROR(__xludf.DUMMYFUNCTION("IF(REGEXMATCH(A18218,""wealth planning""),""Script 1"",""-"")"),"-")</f>
        <v>-</v>
      </c>
      <c r="C18218" s="74">
        <f t="shared" si="142"/>
        <v>0</v>
      </c>
      <c r="D18218" s="149">
        <f t="shared" si="143"/>
        <v>45524</v>
      </c>
    </row>
    <row r="18219" spans="1:4">
      <c r="B18219" s="74" t="str">
        <f ca="1">IFERROR(__xludf.DUMMYFUNCTION("IF(REGEXMATCH(A18219,""wealth planning""),""Script 1"",""-"")"),"-")</f>
        <v>-</v>
      </c>
      <c r="C18219" s="74">
        <f t="shared" si="142"/>
        <v>0</v>
      </c>
      <c r="D18219" s="74" t="str">
        <f t="shared" si="143"/>
        <v>You: Hai assalamualaikum Balqis,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220" spans="1:4">
      <c r="B18220" s="74" t="str">
        <f ca="1">IFERROR(__xludf.DUMMYFUNCTION("IF(REGEXMATCH(A18220,""wealth planning""),""Script 1"",""-"")"),"-")</f>
        <v>-</v>
      </c>
      <c r="C18220" s="74">
        <f t="shared" si="142"/>
        <v>0</v>
      </c>
      <c r="D18220" s="74">
        <f t="shared" si="143"/>
        <v>0</v>
      </c>
    </row>
    <row r="18221" spans="1:4">
      <c r="A18221" s="74" t="s">
        <v>10346</v>
      </c>
      <c r="B18221" s="74" t="str">
        <f ca="1">IFERROR(__xludf.DUMMYFUNCTION("IF(REGEXMATCH(A18221,""wealth planning""),""Script 1"",""-"")"),"-")</f>
        <v>-</v>
      </c>
      <c r="C18221" s="74">
        <f t="shared" si="142"/>
        <v>0</v>
      </c>
      <c r="D18221" s="74">
        <f t="shared" si="143"/>
        <v>0</v>
      </c>
    </row>
    <row r="18222" spans="1:4">
      <c r="A18222" s="149">
        <v>45524</v>
      </c>
      <c r="B18222" s="74" t="str">
        <f ca="1">IFERROR(__xludf.DUMMYFUNCTION("IF(REGEXMATCH(A18222,""wealth planning""),""Script 1"",""-"")"),"#VALUE!")</f>
        <v>#VALUE!</v>
      </c>
      <c r="C18222" s="74" t="str">
        <f t="shared" si="142"/>
        <v>Ameer Farid</v>
      </c>
      <c r="D18222" s="74">
        <f t="shared" si="143"/>
        <v>0</v>
      </c>
    </row>
    <row r="18223" spans="1:4">
      <c r="A18223" s="149">
        <v>45524</v>
      </c>
      <c r="B18223" s="74" t="str">
        <f ca="1">IFERROR(__xludf.DUMMYFUNCTION("IF(REGEXMATCH(A18223,""wealth planning""),""Script 1"",""-"")"),"#VALUE!")</f>
        <v>#VALUE!</v>
      </c>
      <c r="C18223" s="149">
        <f t="shared" si="142"/>
        <v>45524</v>
      </c>
      <c r="D18223" s="74">
        <f t="shared" si="143"/>
        <v>0</v>
      </c>
    </row>
    <row r="18224" spans="1:4">
      <c r="A18224" s="74" t="s">
        <v>6990</v>
      </c>
      <c r="B18224" s="74" t="str">
        <f ca="1">IFERROR(__xludf.DUMMYFUNCTION("IF(REGEXMATCH(A18224,""wealth planning""),""Script 1"",""-"")"),"Script 1")</f>
        <v>Script 1</v>
      </c>
      <c r="C18224" s="149">
        <f t="shared" si="142"/>
        <v>45524</v>
      </c>
      <c r="D18224" s="74" t="str">
        <f t="shared" si="143"/>
        <v>Ameer Farid</v>
      </c>
    </row>
    <row r="18225" spans="1:4">
      <c r="A18225" s="74"/>
      <c r="B18225" s="74" t="str">
        <f ca="1">IFERROR(__xludf.DUMMYFUNCTION("IF(REGEXMATCH(A18225,""wealth planning""),""Script 1"",""-"")"),"-")</f>
        <v>-</v>
      </c>
      <c r="C18225" s="74" t="str">
        <f t="shared" si="142"/>
        <v>You: Hai assalamualaikum Ameer,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225" s="149">
        <f t="shared" si="143"/>
        <v>45524</v>
      </c>
    </row>
    <row r="18226" spans="1:4">
      <c r="B18226" s="74" t="str">
        <f ca="1">IFERROR(__xludf.DUMMYFUNCTION("IF(REGEXMATCH(A18226,""wealth planning""),""Script 1"",""-"")"),"-")</f>
        <v>-</v>
      </c>
      <c r="C18226" s="74">
        <f t="shared" si="142"/>
        <v>0</v>
      </c>
      <c r="D18226" s="149">
        <f t="shared" si="143"/>
        <v>45524</v>
      </c>
    </row>
    <row r="18227" spans="1:4">
      <c r="B18227" s="74" t="str">
        <f ca="1">IFERROR(__xludf.DUMMYFUNCTION("IF(REGEXMATCH(A18227,""wealth planning""),""Script 1"",""-"")"),"-")</f>
        <v>-</v>
      </c>
      <c r="C18227" s="74">
        <f t="shared" si="142"/>
        <v>0</v>
      </c>
      <c r="D18227" s="74" t="str">
        <f t="shared" si="143"/>
        <v>You: Hai assalamualaikum Ameer,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228" spans="1:4">
      <c r="A18228" s="74" t="s">
        <v>10348</v>
      </c>
      <c r="B18228" s="74" t="str">
        <f ca="1">IFERROR(__xludf.DUMMYFUNCTION("IF(REGEXMATCH(A18228,""wealth planning""),""Script 1"",""-"")"),"-")</f>
        <v>-</v>
      </c>
      <c r="C18228" s="74">
        <f t="shared" si="142"/>
        <v>0</v>
      </c>
      <c r="D18228" s="74">
        <f t="shared" si="143"/>
        <v>0</v>
      </c>
    </row>
    <row r="18229" spans="1:4">
      <c r="A18229" s="74" t="s">
        <v>10348</v>
      </c>
      <c r="B18229" s="74" t="str">
        <f ca="1">IFERROR(__xludf.DUMMYFUNCTION("IF(REGEXMATCH(A18229,""wealth planning""),""Script 1"",""-"")"),"-")</f>
        <v>-</v>
      </c>
      <c r="C18229" s="74" t="str">
        <f t="shared" si="142"/>
        <v>Haslini Abdullah</v>
      </c>
      <c r="D18229" s="74">
        <f t="shared" si="143"/>
        <v>0</v>
      </c>
    </row>
    <row r="18230" spans="1:4">
      <c r="A18230" s="149">
        <v>45524</v>
      </c>
      <c r="B18230" s="74" t="str">
        <f ca="1">IFERROR(__xludf.DUMMYFUNCTION("IF(REGEXMATCH(A18230,""wealth planning""),""Script 1"",""-"")"),"#VALUE!")</f>
        <v>#VALUE!</v>
      </c>
      <c r="C18230" s="74" t="str">
        <f t="shared" si="142"/>
        <v>Haslini Abdullah</v>
      </c>
      <c r="D18230" s="74">
        <f t="shared" si="143"/>
        <v>0</v>
      </c>
    </row>
    <row r="18231" spans="1:4">
      <c r="A18231" s="149">
        <v>45524</v>
      </c>
      <c r="B18231" s="74" t="str">
        <f ca="1">IFERROR(__xludf.DUMMYFUNCTION("IF(REGEXMATCH(A18231,""wealth planning""),""Script 1"",""-"")"),"#VALUE!")</f>
        <v>#VALUE!</v>
      </c>
      <c r="C18231" s="149">
        <f t="shared" si="142"/>
        <v>45524</v>
      </c>
      <c r="D18231" s="74" t="str">
        <f t="shared" si="143"/>
        <v>Haslini Abdullah</v>
      </c>
    </row>
    <row r="18232" spans="1:4">
      <c r="A18232" s="74" t="s">
        <v>10349</v>
      </c>
      <c r="B18232" s="74" t="str">
        <f ca="1">IFERROR(__xludf.DUMMYFUNCTION("IF(REGEXMATCH(A18232,""wealth planning""),""Script 1"",""-"")"),"Script 1")</f>
        <v>Script 1</v>
      </c>
      <c r="C18232" s="149">
        <f t="shared" si="142"/>
        <v>45524</v>
      </c>
      <c r="D18232" s="74" t="str">
        <f t="shared" si="143"/>
        <v>Haslini Abdullah</v>
      </c>
    </row>
    <row r="18233" spans="1:4">
      <c r="A18233" s="74"/>
      <c r="B18233" s="74" t="str">
        <f ca="1">IFERROR(__xludf.DUMMYFUNCTION("IF(REGEXMATCH(A18233,""wealth planning""),""Script 1"",""-"")"),"-")</f>
        <v>-</v>
      </c>
      <c r="C18233" s="74" t="str">
        <f t="shared" si="142"/>
        <v>You: Hai assalamualaikum Haslini,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233" s="149">
        <f t="shared" si="143"/>
        <v>45524</v>
      </c>
    </row>
    <row r="18234" spans="1:4">
      <c r="B18234" s="74" t="str">
        <f ca="1">IFERROR(__xludf.DUMMYFUNCTION("IF(REGEXMATCH(A18234,""wealth planning""),""Script 1"",""-"")"),"-")</f>
        <v>-</v>
      </c>
      <c r="C18234" s="74">
        <f t="shared" si="142"/>
        <v>0</v>
      </c>
      <c r="D18234" s="149">
        <f t="shared" si="143"/>
        <v>45524</v>
      </c>
    </row>
    <row r="18235" spans="1:4">
      <c r="B18235" s="74" t="str">
        <f ca="1">IFERROR(__xludf.DUMMYFUNCTION("IF(REGEXMATCH(A18235,""wealth planning""),""Script 1"",""-"")"),"-")</f>
        <v>-</v>
      </c>
      <c r="C18235" s="74">
        <f t="shared" si="142"/>
        <v>0</v>
      </c>
      <c r="D18235" s="74" t="str">
        <f t="shared" si="143"/>
        <v>You: Hai assalamualaikum Haslini,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236" spans="1:4">
      <c r="A18236" s="74" t="s">
        <v>10351</v>
      </c>
      <c r="B18236" s="74" t="str">
        <f ca="1">IFERROR(__xludf.DUMMYFUNCTION("IF(REGEXMATCH(A18236,""wealth planning""),""Script 1"",""-"")"),"-")</f>
        <v>-</v>
      </c>
      <c r="C18236" s="74">
        <f t="shared" si="142"/>
        <v>0</v>
      </c>
      <c r="D18236" s="74">
        <f t="shared" si="143"/>
        <v>0</v>
      </c>
    </row>
    <row r="18237" spans="1:4">
      <c r="A18237" s="74" t="s">
        <v>10352</v>
      </c>
      <c r="B18237" s="74" t="str">
        <f ca="1">IFERROR(__xludf.DUMMYFUNCTION("IF(REGEXMATCH(A18237,""wealth planning""),""Script 1"",""-"")"),"-")</f>
        <v>-</v>
      </c>
      <c r="C18237" s="74" t="str">
        <f t="shared" si="142"/>
        <v>Nur Aliaa Atiqah ImranStatus is online</v>
      </c>
      <c r="D18237" s="74">
        <f t="shared" si="143"/>
        <v>0</v>
      </c>
    </row>
    <row r="18238" spans="1:4">
      <c r="A18238" s="149">
        <v>45524</v>
      </c>
      <c r="B18238" s="74" t="str">
        <f ca="1">IFERROR(__xludf.DUMMYFUNCTION("IF(REGEXMATCH(A18238,""wealth planning""),""Script 1"",""-"")"),"#VALUE!")</f>
        <v>#VALUE!</v>
      </c>
      <c r="C18238" s="74" t="str">
        <f t="shared" si="142"/>
        <v>Nur Aliaa Atiqah Imran</v>
      </c>
      <c r="D18238" s="74">
        <f t="shared" si="143"/>
        <v>0</v>
      </c>
    </row>
    <row r="18239" spans="1:4">
      <c r="A18239" s="149">
        <v>45524</v>
      </c>
      <c r="B18239" s="74" t="str">
        <f ca="1">IFERROR(__xludf.DUMMYFUNCTION("IF(REGEXMATCH(A18239,""wealth planning""),""Script 1"",""-"")"),"#VALUE!")</f>
        <v>#VALUE!</v>
      </c>
      <c r="C18239" s="149">
        <f t="shared" si="142"/>
        <v>45524</v>
      </c>
      <c r="D18239" s="74" t="str">
        <f t="shared" si="143"/>
        <v>Nur Aliaa Atiqah ImranStatus is online</v>
      </c>
    </row>
    <row r="18240" spans="1:4">
      <c r="A18240" s="74" t="s">
        <v>10353</v>
      </c>
      <c r="B18240" s="74" t="str">
        <f ca="1">IFERROR(__xludf.DUMMYFUNCTION("IF(REGEXMATCH(A18240,""wealth planning""),""Script 1"",""-"")"),"Script 1")</f>
        <v>Script 1</v>
      </c>
      <c r="C18240" s="149">
        <f t="shared" si="142"/>
        <v>45524</v>
      </c>
      <c r="D18240" s="74" t="str">
        <f t="shared" si="143"/>
        <v>Nur Aliaa Atiqah Imran</v>
      </c>
    </row>
    <row r="18241" spans="1:4">
      <c r="A18241" s="74"/>
      <c r="B18241" s="74" t="str">
        <f ca="1">IFERROR(__xludf.DUMMYFUNCTION("IF(REGEXMATCH(A18241,""wealth planning""),""Script 1"",""-"")"),"-")</f>
        <v>-</v>
      </c>
      <c r="C18241" s="74" t="str">
        <f t="shared" si="142"/>
        <v>You: Hai assalamualaikum Aliaa,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241" s="149">
        <f t="shared" si="143"/>
        <v>45524</v>
      </c>
    </row>
    <row r="18242" spans="1:4">
      <c r="B18242" s="74" t="str">
        <f ca="1">IFERROR(__xludf.DUMMYFUNCTION("IF(REGEXMATCH(A18242,""wealth planning""),""Script 1"",""-"")"),"-")</f>
        <v>-</v>
      </c>
      <c r="C18242" s="74">
        <f t="shared" si="142"/>
        <v>0</v>
      </c>
      <c r="D18242" s="149">
        <f t="shared" si="143"/>
        <v>45524</v>
      </c>
    </row>
    <row r="18243" spans="1:4">
      <c r="B18243" s="74" t="str">
        <f ca="1">IFERROR(__xludf.DUMMYFUNCTION("IF(REGEXMATCH(A18243,""wealth planning""),""Script 1"",""-"")"),"-")</f>
        <v>-</v>
      </c>
      <c r="C18243" s="74">
        <f t="shared" si="142"/>
        <v>0</v>
      </c>
      <c r="D18243" s="74" t="str">
        <f t="shared" si="143"/>
        <v>You: Hai assalamualaikum Aliaa,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244" spans="1:4">
      <c r="A18244" s="74" t="s">
        <v>10355</v>
      </c>
      <c r="B18244" s="74" t="str">
        <f ca="1">IFERROR(__xludf.DUMMYFUNCTION("IF(REGEXMATCH(A18244,""wealth planning""),""Script 1"",""-"")"),"-")</f>
        <v>-</v>
      </c>
      <c r="C18244" s="74">
        <f t="shared" si="142"/>
        <v>0</v>
      </c>
      <c r="D18244" s="74">
        <f t="shared" si="143"/>
        <v>0</v>
      </c>
    </row>
    <row r="18245" spans="1:4">
      <c r="A18245" s="74" t="s">
        <v>10355</v>
      </c>
      <c r="B18245" s="74" t="str">
        <f ca="1">IFERROR(__xludf.DUMMYFUNCTION("IF(REGEXMATCH(A18245,""wealth planning""),""Script 1"",""-"")"),"-")</f>
        <v>-</v>
      </c>
      <c r="C18245" s="74" t="str">
        <f t="shared" si="142"/>
        <v>Shafiqah Rashid</v>
      </c>
      <c r="D18245" s="74">
        <f t="shared" si="143"/>
        <v>0</v>
      </c>
    </row>
    <row r="18246" spans="1:4">
      <c r="A18246" s="149">
        <v>45524</v>
      </c>
      <c r="B18246" s="74" t="str">
        <f ca="1">IFERROR(__xludf.DUMMYFUNCTION("IF(REGEXMATCH(A18246,""wealth planning""),""Script 1"",""-"")"),"#VALUE!")</f>
        <v>#VALUE!</v>
      </c>
      <c r="C18246" s="74" t="str">
        <f t="shared" si="142"/>
        <v>Shafiqah Rashid</v>
      </c>
      <c r="D18246" s="74">
        <f t="shared" si="143"/>
        <v>0</v>
      </c>
    </row>
    <row r="18247" spans="1:4">
      <c r="A18247" s="149">
        <v>45524</v>
      </c>
      <c r="B18247" s="74" t="str">
        <f ca="1">IFERROR(__xludf.DUMMYFUNCTION("IF(REGEXMATCH(A18247,""wealth planning""),""Script 1"",""-"")"),"#VALUE!")</f>
        <v>#VALUE!</v>
      </c>
      <c r="C18247" s="149">
        <f t="shared" si="142"/>
        <v>45524</v>
      </c>
      <c r="D18247" s="74" t="str">
        <f t="shared" si="143"/>
        <v>Shafiqah Rashid</v>
      </c>
    </row>
    <row r="18248" spans="1:4">
      <c r="A18248" s="74" t="s">
        <v>5060</v>
      </c>
      <c r="B18248" s="74" t="str">
        <f ca="1">IFERROR(__xludf.DUMMYFUNCTION("IF(REGEXMATCH(A18248,""wealth planning""),""Script 1"",""-"")"),"Script 1")</f>
        <v>Script 1</v>
      </c>
      <c r="C18248" s="149">
        <f t="shared" si="142"/>
        <v>45524</v>
      </c>
      <c r="D18248" s="74" t="str">
        <f t="shared" si="143"/>
        <v>Shafiqah Rashid</v>
      </c>
    </row>
    <row r="18249" spans="1:4">
      <c r="A18249" s="74"/>
      <c r="B18249" s="74" t="str">
        <f ca="1">IFERROR(__xludf.DUMMYFUNCTION("IF(REGEXMATCH(A18249,""wealth planning""),""Script 1"",""-"")"),"-")</f>
        <v>-</v>
      </c>
      <c r="C18249" s="74" t="str">
        <f t="shared" si="142"/>
        <v>You: Hai assalamualaikum Shafiqah,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249" s="149">
        <f t="shared" si="143"/>
        <v>45524</v>
      </c>
    </row>
    <row r="18250" spans="1:4">
      <c r="B18250" s="74" t="str">
        <f ca="1">IFERROR(__xludf.DUMMYFUNCTION("IF(REGEXMATCH(A18250,""wealth planning""),""Script 1"",""-"")"),"-")</f>
        <v>-</v>
      </c>
      <c r="C18250" s="74">
        <f t="shared" si="142"/>
        <v>0</v>
      </c>
      <c r="D18250" s="149">
        <f t="shared" si="143"/>
        <v>45524</v>
      </c>
    </row>
    <row r="18251" spans="1:4">
      <c r="B18251" s="74" t="str">
        <f ca="1">IFERROR(__xludf.DUMMYFUNCTION("IF(REGEXMATCH(A18251,""wealth planning""),""Script 1"",""-"")"),"-")</f>
        <v>-</v>
      </c>
      <c r="C18251" s="74">
        <f t="shared" si="142"/>
        <v>0</v>
      </c>
      <c r="D18251" s="74" t="str">
        <f t="shared" si="143"/>
        <v>You: Hai assalamualaikum Shafiqah,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252" spans="1:4">
      <c r="B18252" s="74" t="str">
        <f ca="1">IFERROR(__xludf.DUMMYFUNCTION("IF(REGEXMATCH(A18252,""wealth planning""),""Script 1"",""-"")"),"-")</f>
        <v>-</v>
      </c>
      <c r="C18252" s="74">
        <f t="shared" si="142"/>
        <v>0</v>
      </c>
      <c r="D18252" s="74">
        <f t="shared" si="143"/>
        <v>0</v>
      </c>
    </row>
    <row r="18253" spans="1:4">
      <c r="A18253" s="74" t="s">
        <v>10358</v>
      </c>
      <c r="B18253" s="74" t="str">
        <f ca="1">IFERROR(__xludf.DUMMYFUNCTION("IF(REGEXMATCH(A18253,""wealth planning""),""Script 1"",""-"")"),"-")</f>
        <v>-</v>
      </c>
      <c r="C18253" s="74">
        <f t="shared" si="142"/>
        <v>0</v>
      </c>
      <c r="D18253" s="74">
        <f t="shared" si="143"/>
        <v>0</v>
      </c>
    </row>
    <row r="18254" spans="1:4">
      <c r="A18254" s="149">
        <v>45524</v>
      </c>
      <c r="B18254" s="74" t="str">
        <f ca="1">IFERROR(__xludf.DUMMYFUNCTION("IF(REGEXMATCH(A18254,""wealth planning""),""Script 1"",""-"")"),"#VALUE!")</f>
        <v>#VALUE!</v>
      </c>
      <c r="C18254" s="74" t="str">
        <f t="shared" si="142"/>
        <v>Khairul Aqil</v>
      </c>
      <c r="D18254" s="74">
        <f t="shared" si="143"/>
        <v>0</v>
      </c>
    </row>
    <row r="18255" spans="1:4">
      <c r="A18255" s="74" t="s">
        <v>3812</v>
      </c>
      <c r="B18255" s="74" t="str">
        <f ca="1">IFERROR(__xludf.DUMMYFUNCTION("IF(REGEXMATCH(A18255,""wealth planning""),""Script 1"",""-"")"),"Script 1")</f>
        <v>Script 1</v>
      </c>
      <c r="C18255" s="149">
        <f t="shared" si="142"/>
        <v>45524</v>
      </c>
      <c r="D18255" s="74">
        <f t="shared" si="143"/>
        <v>0</v>
      </c>
    </row>
    <row r="18256" spans="1:4">
      <c r="A18256" s="74"/>
      <c r="B18256" s="74" t="str">
        <f ca="1">IFERROR(__xludf.DUMMYFUNCTION("IF(REGEXMATCH(A18256,""wealth planning""),""Script 1"",""-"")"),"-")</f>
        <v>-</v>
      </c>
      <c r="C18256" s="74" t="str">
        <f t="shared" si="142"/>
        <v>You: Hai assalamualaikum Khairul,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256" s="74" t="str">
        <f t="shared" si="143"/>
        <v>Khairul Aqil</v>
      </c>
    </row>
    <row r="18257" spans="1:4">
      <c r="B18257" s="74" t="str">
        <f ca="1">IFERROR(__xludf.DUMMYFUNCTION("IF(REGEXMATCH(A18257,""wealth planning""),""Script 1"",""-"")"),"-")</f>
        <v>-</v>
      </c>
      <c r="C18257" s="74">
        <f t="shared" si="142"/>
        <v>0</v>
      </c>
      <c r="D18257" s="149">
        <f t="shared" si="143"/>
        <v>45524</v>
      </c>
    </row>
    <row r="18258" spans="1:4">
      <c r="B18258" s="74" t="str">
        <f ca="1">IFERROR(__xludf.DUMMYFUNCTION("IF(REGEXMATCH(A18258,""wealth planning""),""Script 1"",""-"")"),"-")</f>
        <v>-</v>
      </c>
      <c r="C18258" s="74">
        <f t="shared" si="142"/>
        <v>0</v>
      </c>
      <c r="D18258" s="74" t="str">
        <f t="shared" si="143"/>
        <v>You: Hai assalamualaikum Khairul,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259" spans="1:4">
      <c r="A18259" s="74" t="s">
        <v>10360</v>
      </c>
      <c r="B18259" s="74" t="str">
        <f ca="1">IFERROR(__xludf.DUMMYFUNCTION("IF(REGEXMATCH(A18259,""wealth planning""),""Script 1"",""-"")"),"-")</f>
        <v>-</v>
      </c>
      <c r="C18259" s="74">
        <f t="shared" si="142"/>
        <v>0</v>
      </c>
      <c r="D18259" s="74">
        <f t="shared" si="143"/>
        <v>0</v>
      </c>
    </row>
    <row r="18260" spans="1:4">
      <c r="A18260" s="149">
        <v>45524</v>
      </c>
      <c r="B18260" s="74" t="str">
        <f ca="1">IFERROR(__xludf.DUMMYFUNCTION("IF(REGEXMATCH(A18260,""wealth planning""),""Script 1"",""-"")"),"#VALUE!")</f>
        <v>#VALUE!</v>
      </c>
      <c r="C18260" s="74" t="str">
        <f t="shared" si="142"/>
        <v>Nur Intan Azmira</v>
      </c>
      <c r="D18260" s="74">
        <f t="shared" si="143"/>
        <v>0</v>
      </c>
    </row>
    <row r="18261" spans="1:4">
      <c r="A18261" s="149">
        <v>45524</v>
      </c>
      <c r="B18261" s="74" t="str">
        <f ca="1">IFERROR(__xludf.DUMMYFUNCTION("IF(REGEXMATCH(A18261,""wealth planning""),""Script 1"",""-"")"),"#VALUE!")</f>
        <v>#VALUE!</v>
      </c>
      <c r="C18261" s="149">
        <f t="shared" si="142"/>
        <v>45524</v>
      </c>
      <c r="D18261" s="74">
        <f t="shared" si="143"/>
        <v>0</v>
      </c>
    </row>
    <row r="18262" spans="1:4">
      <c r="A18262" s="74" t="s">
        <v>3136</v>
      </c>
      <c r="B18262" s="74" t="str">
        <f ca="1">IFERROR(__xludf.DUMMYFUNCTION("IF(REGEXMATCH(A18262,""wealth planning""),""Script 1"",""-"")"),"Script 1")</f>
        <v>Script 1</v>
      </c>
      <c r="C18262" s="149">
        <f t="shared" si="142"/>
        <v>45524</v>
      </c>
      <c r="D18262" s="74" t="str">
        <f t="shared" si="143"/>
        <v>Nur Intan Azmira</v>
      </c>
    </row>
    <row r="18263" spans="1:4">
      <c r="B18263" s="74" t="str">
        <f ca="1">IFERROR(__xludf.DUMMYFUNCTION("IF(REGEXMATCH(A18263,""wealth planning""),""Script 1"",""-"")"),"-")</f>
        <v>-</v>
      </c>
      <c r="C18263" s="74" t="str">
        <f t="shared" si="142"/>
        <v>You: Hai assalamualaikum Intan,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263" s="149">
        <f t="shared" si="143"/>
        <v>45524</v>
      </c>
    </row>
    <row r="18264" spans="1:4">
      <c r="B18264" s="74" t="str">
        <f ca="1">IFERROR(__xludf.DUMMYFUNCTION("IF(REGEXMATCH(A18264,""wealth planning""),""Script 1"",""-"")"),"-")</f>
        <v>-</v>
      </c>
      <c r="C18264" s="74">
        <f t="shared" si="142"/>
        <v>0</v>
      </c>
      <c r="D18264" s="149">
        <f t="shared" si="143"/>
        <v>45524</v>
      </c>
    </row>
    <row r="18265" spans="1:4">
      <c r="B18265" s="74" t="str">
        <f ca="1">IFERROR(__xludf.DUMMYFUNCTION("IF(REGEXMATCH(A18265,""wealth planning""),""Script 1"",""-"")"),"-")</f>
        <v>-</v>
      </c>
      <c r="C18265" s="74">
        <f t="shared" si="142"/>
        <v>0</v>
      </c>
      <c r="D18265" s="74" t="str">
        <f t="shared" si="143"/>
        <v>You: Hai assalamualaikum Intan,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266" spans="1:4">
      <c r="B18266" s="74" t="str">
        <f ca="1">IFERROR(__xludf.DUMMYFUNCTION("IF(REGEXMATCH(A18266,""wealth planning""),""Script 1"",""-"")"),"-")</f>
        <v>-</v>
      </c>
      <c r="C18266" s="74">
        <f t="shared" si="142"/>
        <v>0</v>
      </c>
      <c r="D18266" s="74">
        <f t="shared" si="143"/>
        <v>0</v>
      </c>
    </row>
    <row r="18267" spans="1:4">
      <c r="A18267" s="74" t="s">
        <v>10363</v>
      </c>
      <c r="B18267" s="74" t="str">
        <f ca="1">IFERROR(__xludf.DUMMYFUNCTION("IF(REGEXMATCH(A18267,""wealth planning""),""Script 1"",""-"")"),"-")</f>
        <v>-</v>
      </c>
      <c r="C18267" s="74">
        <f t="shared" si="142"/>
        <v>0</v>
      </c>
      <c r="D18267" s="74">
        <f t="shared" si="143"/>
        <v>0</v>
      </c>
    </row>
    <row r="18268" spans="1:4">
      <c r="A18268" s="149">
        <v>45524</v>
      </c>
      <c r="B18268" s="74" t="str">
        <f ca="1">IFERROR(__xludf.DUMMYFUNCTION("IF(REGEXMATCH(A18268,""wealth planning""),""Script 1"",""-"")"),"#VALUE!")</f>
        <v>#VALUE!</v>
      </c>
      <c r="C18268" s="74" t="str">
        <f t="shared" si="142"/>
        <v>Nur Najwa Nasuha</v>
      </c>
      <c r="D18268" s="74">
        <f t="shared" si="143"/>
        <v>0</v>
      </c>
    </row>
    <row r="18269" spans="1:4">
      <c r="A18269" s="149">
        <v>45524</v>
      </c>
      <c r="B18269" s="74" t="str">
        <f ca="1">IFERROR(__xludf.DUMMYFUNCTION("IF(REGEXMATCH(A18269,""wealth planning""),""Script 1"",""-"")"),"#VALUE!")</f>
        <v>#VALUE!</v>
      </c>
      <c r="C18269" s="149">
        <f t="shared" si="142"/>
        <v>45524</v>
      </c>
      <c r="D18269" s="74">
        <f t="shared" si="143"/>
        <v>0</v>
      </c>
    </row>
    <row r="18270" spans="1:4">
      <c r="A18270" s="74" t="s">
        <v>3938</v>
      </c>
      <c r="B18270" s="74" t="str">
        <f ca="1">IFERROR(__xludf.DUMMYFUNCTION("IF(REGEXMATCH(A18270,""wealth planning""),""Script 1"",""-"")"),"Script 1")</f>
        <v>Script 1</v>
      </c>
      <c r="C18270" s="149">
        <f t="shared" si="142"/>
        <v>45524</v>
      </c>
      <c r="D18270" s="74" t="str">
        <f t="shared" si="143"/>
        <v>Nur Najwa Nasuha</v>
      </c>
    </row>
    <row r="18271" spans="1:4">
      <c r="B18271" s="74" t="str">
        <f ca="1">IFERROR(__xludf.DUMMYFUNCTION("IF(REGEXMATCH(A18271,""wealth planning""),""Script 1"",""-"")"),"-")</f>
        <v>-</v>
      </c>
      <c r="C18271" s="74" t="str">
        <f t="shared" si="142"/>
        <v>You: Hai assalamualaikum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271" s="149">
        <f t="shared" si="143"/>
        <v>45524</v>
      </c>
    </row>
    <row r="18272" spans="1:4">
      <c r="B18272" s="74" t="str">
        <f ca="1">IFERROR(__xludf.DUMMYFUNCTION("IF(REGEXMATCH(A18272,""wealth planning""),""Script 1"",""-"")"),"-")</f>
        <v>-</v>
      </c>
      <c r="C18272" s="74">
        <f t="shared" si="142"/>
        <v>0</v>
      </c>
      <c r="D18272" s="149">
        <f t="shared" si="143"/>
        <v>45524</v>
      </c>
    </row>
    <row r="18273" spans="1:4">
      <c r="B18273" s="74" t="str">
        <f ca="1">IFERROR(__xludf.DUMMYFUNCTION("IF(REGEXMATCH(A18273,""wealth planning""),""Script 1"",""-"")"),"-")</f>
        <v>-</v>
      </c>
      <c r="C18273" s="74">
        <f t="shared" si="142"/>
        <v>0</v>
      </c>
      <c r="D18273" s="74" t="str">
        <f t="shared" si="143"/>
        <v>You: Hai assalamualaikum Najwa,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274" spans="1:4">
      <c r="A18274" s="74" t="s">
        <v>10365</v>
      </c>
      <c r="B18274" s="74" t="str">
        <f ca="1">IFERROR(__xludf.DUMMYFUNCTION("IF(REGEXMATCH(A18274,""wealth planning""),""Script 1"",""-"")"),"-")</f>
        <v>-</v>
      </c>
      <c r="C18274" s="74">
        <f t="shared" si="142"/>
        <v>0</v>
      </c>
      <c r="D18274" s="74">
        <f t="shared" si="143"/>
        <v>0</v>
      </c>
    </row>
    <row r="18275" spans="1:4">
      <c r="A18275" s="74" t="s">
        <v>10366</v>
      </c>
      <c r="B18275" s="74" t="str">
        <f ca="1">IFERROR(__xludf.DUMMYFUNCTION("IF(REGEXMATCH(A18275,""wealth planning""),""Script 1"",""-"")"),"-")</f>
        <v>-</v>
      </c>
      <c r="C18275" s="74" t="str">
        <f t="shared" si="142"/>
        <v>Noor Idham Bin Md Noor RudinStatus is reachable</v>
      </c>
      <c r="D18275" s="74">
        <f t="shared" si="143"/>
        <v>0</v>
      </c>
    </row>
    <row r="18276" spans="1:4">
      <c r="A18276" s="149">
        <v>45524</v>
      </c>
      <c r="B18276" s="74" t="str">
        <f ca="1">IFERROR(__xludf.DUMMYFUNCTION("IF(REGEXMATCH(A18276,""wealth planning""),""Script 1"",""-"")"),"#VALUE!")</f>
        <v>#VALUE!</v>
      </c>
      <c r="C18276" s="74" t="str">
        <f t="shared" si="142"/>
        <v>Noor Idham Bin Md Noor Rudin</v>
      </c>
      <c r="D18276" s="74">
        <f t="shared" si="143"/>
        <v>0</v>
      </c>
    </row>
    <row r="18277" spans="1:4">
      <c r="A18277" s="149">
        <v>45524</v>
      </c>
      <c r="B18277" s="74" t="str">
        <f ca="1">IFERROR(__xludf.DUMMYFUNCTION("IF(REGEXMATCH(A18277,""wealth planning""),""Script 1"",""-"")"),"#VALUE!")</f>
        <v>#VALUE!</v>
      </c>
      <c r="C18277" s="149">
        <f t="shared" si="142"/>
        <v>45524</v>
      </c>
      <c r="D18277" s="74" t="str">
        <f t="shared" si="143"/>
        <v>Noor Idham Bin Md Noor RudinStatus is reachable</v>
      </c>
    </row>
    <row r="18278" spans="1:4">
      <c r="A18278" s="74" t="s">
        <v>10367</v>
      </c>
      <c r="B18278" s="74" t="str">
        <f ca="1">IFERROR(__xludf.DUMMYFUNCTION("IF(REGEXMATCH(A18278,""wealth planning""),""Script 1"",""-"")"),"Script 1")</f>
        <v>Script 1</v>
      </c>
      <c r="C18278" s="149">
        <f t="shared" si="142"/>
        <v>45524</v>
      </c>
      <c r="D18278" s="74" t="str">
        <f t="shared" si="143"/>
        <v>Noor Idham Bin Md Noor Rudin</v>
      </c>
    </row>
    <row r="18279" spans="1:4">
      <c r="B18279" s="74" t="str">
        <f ca="1">IFERROR(__xludf.DUMMYFUNCTION("IF(REGEXMATCH(A18279,""wealth planning""),""Script 1"",""-"")"),"-")</f>
        <v>-</v>
      </c>
      <c r="C18279" s="74" t="str">
        <f t="shared" si="142"/>
        <v>You: Hai assalamualaikum Idham,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279" s="149">
        <f t="shared" si="143"/>
        <v>45524</v>
      </c>
    </row>
    <row r="18280" spans="1:4">
      <c r="B18280" s="74" t="str">
        <f ca="1">IFERROR(__xludf.DUMMYFUNCTION("IF(REGEXMATCH(A18280,""wealth planning""),""Script 1"",""-"")"),"-")</f>
        <v>-</v>
      </c>
      <c r="C18280" s="74">
        <f t="shared" si="142"/>
        <v>0</v>
      </c>
      <c r="D18280" s="149">
        <f t="shared" si="143"/>
        <v>45524</v>
      </c>
    </row>
    <row r="18281" spans="1:4">
      <c r="B18281" s="74" t="str">
        <f ca="1">IFERROR(__xludf.DUMMYFUNCTION("IF(REGEXMATCH(A18281,""wealth planning""),""Script 1"",""-"")"),"-")</f>
        <v>-</v>
      </c>
      <c r="C18281" s="74">
        <f t="shared" si="142"/>
        <v>0</v>
      </c>
      <c r="D18281" s="74" t="str">
        <f t="shared" si="143"/>
        <v>You: Hai assalamualaikum Idham,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282" spans="1:4">
      <c r="A18282" s="74" t="s">
        <v>10369</v>
      </c>
      <c r="B18282" s="74" t="str">
        <f ca="1">IFERROR(__xludf.DUMMYFUNCTION("IF(REGEXMATCH(A18282,""wealth planning""),""Script 1"",""-"")"),"-")</f>
        <v>-</v>
      </c>
      <c r="C18282" s="74">
        <f t="shared" si="142"/>
        <v>0</v>
      </c>
      <c r="D18282" s="74">
        <f t="shared" si="143"/>
        <v>0</v>
      </c>
    </row>
    <row r="18283" spans="1:4">
      <c r="A18283" s="74" t="s">
        <v>10369</v>
      </c>
      <c r="B18283" s="74" t="str">
        <f ca="1">IFERROR(__xludf.DUMMYFUNCTION("IF(REGEXMATCH(A18283,""wealth planning""),""Script 1"",""-"")"),"-")</f>
        <v>-</v>
      </c>
      <c r="C18283" s="74" t="str">
        <f t="shared" si="142"/>
        <v>Nor Syuhadah</v>
      </c>
      <c r="D18283" s="74">
        <f t="shared" si="143"/>
        <v>0</v>
      </c>
    </row>
    <row r="18284" spans="1:4">
      <c r="A18284" s="149">
        <v>45524</v>
      </c>
      <c r="B18284" s="74" t="str">
        <f ca="1">IFERROR(__xludf.DUMMYFUNCTION("IF(REGEXMATCH(A18284,""wealth planning""),""Script 1"",""-"")"),"#VALUE!")</f>
        <v>#VALUE!</v>
      </c>
      <c r="C18284" s="74" t="str">
        <f t="shared" si="142"/>
        <v>Nor Syuhadah</v>
      </c>
      <c r="D18284" s="74">
        <f t="shared" si="143"/>
        <v>0</v>
      </c>
    </row>
    <row r="18285" spans="1:4">
      <c r="A18285" s="149">
        <v>45524</v>
      </c>
      <c r="B18285" s="74" t="str">
        <f ca="1">IFERROR(__xludf.DUMMYFUNCTION("IF(REGEXMATCH(A18285,""wealth planning""),""Script 1"",""-"")"),"#VALUE!")</f>
        <v>#VALUE!</v>
      </c>
      <c r="C18285" s="149">
        <f t="shared" si="142"/>
        <v>45524</v>
      </c>
      <c r="D18285" s="74" t="str">
        <f t="shared" si="143"/>
        <v>Nor Syuhadah</v>
      </c>
    </row>
    <row r="18286" spans="1:4">
      <c r="A18286" s="74" t="s">
        <v>10370</v>
      </c>
      <c r="B18286" s="74" t="str">
        <f ca="1">IFERROR(__xludf.DUMMYFUNCTION("IF(REGEXMATCH(A18286,""wealth planning""),""Script 1"",""-"")"),"Script 1")</f>
        <v>Script 1</v>
      </c>
      <c r="C18286" s="149">
        <f t="shared" si="142"/>
        <v>45524</v>
      </c>
      <c r="D18286" s="74" t="str">
        <f t="shared" si="143"/>
        <v>Nor Syuhadah</v>
      </c>
    </row>
    <row r="18287" spans="1:4">
      <c r="B18287" s="74" t="str">
        <f ca="1">IFERROR(__xludf.DUMMYFUNCTION("IF(REGEXMATCH(A18287,""wealth planning""),""Script 1"",""-"")"),"-")</f>
        <v>-</v>
      </c>
      <c r="C18287" s="74" t="str">
        <f t="shared" si="142"/>
        <v>You: Hai assalamualaikum Syuhadah,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287" s="149">
        <f t="shared" si="143"/>
        <v>45524</v>
      </c>
    </row>
    <row r="18288" spans="1:4">
      <c r="B18288" s="74" t="str">
        <f ca="1">IFERROR(__xludf.DUMMYFUNCTION("IF(REGEXMATCH(A18288,""wealth planning""),""Script 1"",""-"")"),"-")</f>
        <v>-</v>
      </c>
      <c r="C18288" s="74">
        <f t="shared" si="142"/>
        <v>0</v>
      </c>
      <c r="D18288" s="149">
        <f t="shared" si="143"/>
        <v>45524</v>
      </c>
    </row>
    <row r="18289" spans="1:4">
      <c r="B18289" s="74" t="str">
        <f ca="1">IFERROR(__xludf.DUMMYFUNCTION("IF(REGEXMATCH(A18289,""wealth planning""),""Script 1"",""-"")"),"-")</f>
        <v>-</v>
      </c>
      <c r="C18289" s="74">
        <f t="shared" si="142"/>
        <v>0</v>
      </c>
      <c r="D18289" s="74" t="str">
        <f t="shared" si="143"/>
        <v>You: Hai assalamualaikum Syuhadah,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290" spans="1:4">
      <c r="B18290" s="74" t="str">
        <f ca="1">IFERROR(__xludf.DUMMYFUNCTION("IF(REGEXMATCH(A18290,""wealth planning""),""Script 1"",""-"")"),"-")</f>
        <v>-</v>
      </c>
      <c r="C18290" s="74">
        <f t="shared" si="142"/>
        <v>0</v>
      </c>
      <c r="D18290" s="74">
        <f t="shared" si="143"/>
        <v>0</v>
      </c>
    </row>
    <row r="18291" spans="1:4">
      <c r="A18291" s="74" t="s">
        <v>10373</v>
      </c>
      <c r="B18291" s="74" t="str">
        <f ca="1">IFERROR(__xludf.DUMMYFUNCTION("IF(REGEXMATCH(A18291,""wealth planning""),""Script 1"",""-"")"),"-")</f>
        <v>-</v>
      </c>
      <c r="C18291" s="74">
        <f t="shared" si="142"/>
        <v>0</v>
      </c>
      <c r="D18291" s="74">
        <f t="shared" si="143"/>
        <v>0</v>
      </c>
    </row>
    <row r="18292" spans="1:4">
      <c r="A18292" s="149">
        <v>45524</v>
      </c>
      <c r="B18292" s="74" t="str">
        <f ca="1">IFERROR(__xludf.DUMMYFUNCTION("IF(REGEXMATCH(A18292,""wealth planning""),""Script 1"",""-"")"),"#VALUE!")</f>
        <v>#VALUE!</v>
      </c>
      <c r="C18292" s="74" t="str">
        <f t="shared" si="142"/>
        <v>Liyana Nabilah Mohd Nazmi</v>
      </c>
      <c r="D18292" s="74">
        <f t="shared" si="143"/>
        <v>0</v>
      </c>
    </row>
    <row r="18293" spans="1:4">
      <c r="A18293" s="149">
        <v>45524</v>
      </c>
      <c r="B18293" s="74" t="str">
        <f ca="1">IFERROR(__xludf.DUMMYFUNCTION("IF(REGEXMATCH(A18293,""wealth planning""),""Script 1"",""-"")"),"#VALUE!")</f>
        <v>#VALUE!</v>
      </c>
      <c r="C18293" s="149">
        <f t="shared" si="142"/>
        <v>45524</v>
      </c>
      <c r="D18293" s="74">
        <f t="shared" si="143"/>
        <v>0</v>
      </c>
    </row>
    <row r="18294" spans="1:4">
      <c r="A18294" s="74" t="s">
        <v>7442</v>
      </c>
      <c r="B18294" s="74" t="str">
        <f ca="1">IFERROR(__xludf.DUMMYFUNCTION("IF(REGEXMATCH(A18294,""wealth planning""),""Script 1"",""-"")"),"Script 1")</f>
        <v>Script 1</v>
      </c>
      <c r="C18294" s="149">
        <f t="shared" si="142"/>
        <v>45524</v>
      </c>
      <c r="D18294" s="74" t="str">
        <f t="shared" si="143"/>
        <v>Liyana Nabilah Mohd Nazmi</v>
      </c>
    </row>
    <row r="18295" spans="1:4">
      <c r="B18295" s="74" t="str">
        <f ca="1">IFERROR(__xludf.DUMMYFUNCTION("IF(REGEXMATCH(A18295,""wealth planning""),""Script 1"",""-"")"),"-")</f>
        <v>-</v>
      </c>
      <c r="C18295" s="74" t="str">
        <f t="shared" si="142"/>
        <v>You: Hai assalamualaikum 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295" s="149">
        <f t="shared" si="143"/>
        <v>45524</v>
      </c>
    </row>
    <row r="18296" spans="1:4">
      <c r="B18296" s="74" t="str">
        <f ca="1">IFERROR(__xludf.DUMMYFUNCTION("IF(REGEXMATCH(A18296,""wealth planning""),""Script 1"",""-"")"),"-")</f>
        <v>-</v>
      </c>
      <c r="C18296" s="74">
        <f t="shared" si="142"/>
        <v>0</v>
      </c>
      <c r="D18296" s="149">
        <f t="shared" si="143"/>
        <v>45524</v>
      </c>
    </row>
    <row r="18297" spans="1:4">
      <c r="B18297" s="74" t="str">
        <f ca="1">IFERROR(__xludf.DUMMYFUNCTION("IF(REGEXMATCH(A18297,""wealth planning""),""Script 1"",""-"")"),"-")</f>
        <v>-</v>
      </c>
      <c r="C18297" s="74">
        <f t="shared" si="142"/>
        <v>0</v>
      </c>
      <c r="D18297" s="74" t="str">
        <f t="shared" si="143"/>
        <v>You: Hai assalamualaikum Liyana,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298" spans="1:4">
      <c r="B18298" s="74" t="str">
        <f ca="1">IFERROR(__xludf.DUMMYFUNCTION("IF(REGEXMATCH(A18298,""wealth planning""),""Script 1"",""-"")"),"-")</f>
        <v>-</v>
      </c>
      <c r="C18298" s="74">
        <f t="shared" si="142"/>
        <v>0</v>
      </c>
      <c r="D18298" s="74">
        <f t="shared" si="143"/>
        <v>0</v>
      </c>
    </row>
    <row r="18299" spans="1:4">
      <c r="A18299" s="74" t="s">
        <v>10376</v>
      </c>
      <c r="B18299" s="74" t="str">
        <f ca="1">IFERROR(__xludf.DUMMYFUNCTION("IF(REGEXMATCH(A18299,""wealth planning""),""Script 1"",""-"")"),"-")</f>
        <v>-</v>
      </c>
      <c r="C18299" s="74">
        <f t="shared" si="142"/>
        <v>0</v>
      </c>
      <c r="D18299" s="74">
        <f t="shared" si="143"/>
        <v>0</v>
      </c>
    </row>
    <row r="18300" spans="1:4">
      <c r="A18300" s="149">
        <v>45524</v>
      </c>
      <c r="B18300" s="74" t="str">
        <f ca="1">IFERROR(__xludf.DUMMYFUNCTION("IF(REGEXMATCH(A18300,""wealth planning""),""Script 1"",""-"")"),"#VALUE!")</f>
        <v>#VALUE!</v>
      </c>
      <c r="C18300" s="74" t="str">
        <f t="shared" si="142"/>
        <v>Amirul Aiman Abdul Rahim</v>
      </c>
      <c r="D18300" s="74">
        <f t="shared" si="143"/>
        <v>0</v>
      </c>
    </row>
    <row r="18301" spans="1:4">
      <c r="A18301" s="149">
        <v>45524</v>
      </c>
      <c r="B18301" s="74" t="str">
        <f ca="1">IFERROR(__xludf.DUMMYFUNCTION("IF(REGEXMATCH(A18301,""wealth planning""),""Script 1"",""-"")"),"#VALUE!")</f>
        <v>#VALUE!</v>
      </c>
      <c r="C18301" s="149">
        <f t="shared" si="142"/>
        <v>45524</v>
      </c>
      <c r="D18301" s="74">
        <f t="shared" si="143"/>
        <v>0</v>
      </c>
    </row>
    <row r="18302" spans="1:4">
      <c r="A18302" s="74" t="s">
        <v>2914</v>
      </c>
      <c r="B18302" s="74" t="str">
        <f ca="1">IFERROR(__xludf.DUMMYFUNCTION("IF(REGEXMATCH(A18302,""wealth planning""),""Script 1"",""-"")"),"Script 1")</f>
        <v>Script 1</v>
      </c>
      <c r="C18302" s="149">
        <f t="shared" si="142"/>
        <v>45524</v>
      </c>
      <c r="D18302" s="74" t="str">
        <f t="shared" si="143"/>
        <v>Amirul Aiman Abdul Rahim</v>
      </c>
    </row>
    <row r="18303" spans="1:4">
      <c r="B18303" s="74" t="str">
        <f ca="1">IFERROR(__xludf.DUMMYFUNCTION("IF(REGEXMATCH(A18303,""wealth planning""),""Script 1"",""-"")"),"-")</f>
        <v>-</v>
      </c>
      <c r="C18303" s="74" t="str">
        <f t="shared" si="142"/>
        <v>You: Hai assalamualaikum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303" s="149">
        <f t="shared" si="143"/>
        <v>45524</v>
      </c>
    </row>
    <row r="18304" spans="1:4">
      <c r="B18304" s="74" t="str">
        <f ca="1">IFERROR(__xludf.DUMMYFUNCTION("IF(REGEXMATCH(A18304,""wealth planning""),""Script 1"",""-"")"),"-")</f>
        <v>-</v>
      </c>
      <c r="C18304" s="74">
        <f t="shared" si="142"/>
        <v>0</v>
      </c>
      <c r="D18304" s="149">
        <f t="shared" si="143"/>
        <v>45524</v>
      </c>
    </row>
    <row r="18305" spans="1:4">
      <c r="B18305" s="74" t="str">
        <f ca="1">IFERROR(__xludf.DUMMYFUNCTION("IF(REGEXMATCH(A18305,""wealth planning""),""Script 1"",""-"")"),"-")</f>
        <v>-</v>
      </c>
      <c r="C18305" s="74">
        <f t="shared" si="142"/>
        <v>0</v>
      </c>
      <c r="D18305" s="74" t="str">
        <f t="shared" si="143"/>
        <v>You: Hai assalamualaikum Amirul,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306" spans="1:4">
      <c r="A18306" s="74" t="s">
        <v>10378</v>
      </c>
      <c r="B18306" s="74" t="str">
        <f ca="1">IFERROR(__xludf.DUMMYFUNCTION("IF(REGEXMATCH(A18306,""wealth planning""),""Script 1"",""-"")"),"-")</f>
        <v>-</v>
      </c>
      <c r="C18306" s="74">
        <f t="shared" si="142"/>
        <v>0</v>
      </c>
      <c r="D18306" s="74">
        <f t="shared" si="143"/>
        <v>0</v>
      </c>
    </row>
    <row r="18307" spans="1:4">
      <c r="A18307" s="74" t="s">
        <v>10379</v>
      </c>
      <c r="B18307" s="74" t="str">
        <f ca="1">IFERROR(__xludf.DUMMYFUNCTION("IF(REGEXMATCH(A18307,""wealth planning""),""Script 1"",""-"")"),"-")</f>
        <v>-</v>
      </c>
      <c r="C18307" s="74" t="str">
        <f t="shared" si="142"/>
        <v>Muhammad SafuanStatus is reachable</v>
      </c>
      <c r="D18307" s="74">
        <f t="shared" si="143"/>
        <v>0</v>
      </c>
    </row>
    <row r="18308" spans="1:4">
      <c r="A18308" s="149">
        <v>45524</v>
      </c>
      <c r="B18308" s="74" t="str">
        <f ca="1">IFERROR(__xludf.DUMMYFUNCTION("IF(REGEXMATCH(A18308,""wealth planning""),""Script 1"",""-"")"),"#VALUE!")</f>
        <v>#VALUE!</v>
      </c>
      <c r="C18308" s="74" t="str">
        <f t="shared" si="142"/>
        <v>Muhammad Safuan</v>
      </c>
      <c r="D18308" s="74">
        <f t="shared" si="143"/>
        <v>0</v>
      </c>
    </row>
    <row r="18309" spans="1:4">
      <c r="A18309" s="149">
        <v>45524</v>
      </c>
      <c r="B18309" s="74" t="str">
        <f ca="1">IFERROR(__xludf.DUMMYFUNCTION("IF(REGEXMATCH(A18309,""wealth planning""),""Script 1"",""-"")"),"#VALUE!")</f>
        <v>#VALUE!</v>
      </c>
      <c r="C18309" s="149">
        <f t="shared" si="142"/>
        <v>45524</v>
      </c>
      <c r="D18309" s="74" t="str">
        <f t="shared" si="143"/>
        <v>Muhammad SafuanStatus is reachable</v>
      </c>
    </row>
    <row r="18310" spans="1:4">
      <c r="A18310" s="74" t="s">
        <v>10380</v>
      </c>
      <c r="B18310" s="74" t="str">
        <f ca="1">IFERROR(__xludf.DUMMYFUNCTION("IF(REGEXMATCH(A18310,""wealth planning""),""Script 1"",""-"")"),"Script 1")</f>
        <v>Script 1</v>
      </c>
      <c r="C18310" s="149">
        <f t="shared" si="142"/>
        <v>45524</v>
      </c>
      <c r="D18310" s="74" t="str">
        <f t="shared" si="143"/>
        <v>Muhammad Safuan</v>
      </c>
    </row>
    <row r="18311" spans="1:4">
      <c r="B18311" s="74" t="str">
        <f ca="1">IFERROR(__xludf.DUMMYFUNCTION("IF(REGEXMATCH(A18311,""wealth planning""),""Script 1"",""-"")"),"-")</f>
        <v>-</v>
      </c>
      <c r="C18311" s="74" t="str">
        <f t="shared" si="142"/>
        <v>You: Hai assalamualaikum Safuan,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311" s="149">
        <f t="shared" si="143"/>
        <v>45524</v>
      </c>
    </row>
    <row r="18312" spans="1:4">
      <c r="B18312" s="74" t="str">
        <f ca="1">IFERROR(__xludf.DUMMYFUNCTION("IF(REGEXMATCH(A18312,""wealth planning""),""Script 1"",""-"")"),"-")</f>
        <v>-</v>
      </c>
      <c r="C18312" s="74">
        <f t="shared" si="142"/>
        <v>0</v>
      </c>
      <c r="D18312" s="149">
        <f t="shared" si="143"/>
        <v>45524</v>
      </c>
    </row>
    <row r="18313" spans="1:4">
      <c r="B18313" s="74" t="str">
        <f ca="1">IFERROR(__xludf.DUMMYFUNCTION("IF(REGEXMATCH(A18313,""wealth planning""),""Script 1"",""-"")"),"-")</f>
        <v>-</v>
      </c>
      <c r="C18313" s="74">
        <f t="shared" si="142"/>
        <v>0</v>
      </c>
      <c r="D18313" s="74" t="str">
        <f t="shared" si="143"/>
        <v>You: Hai assalamualaikum Safuan,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314" spans="1:4">
      <c r="A18314" s="74" t="s">
        <v>10382</v>
      </c>
      <c r="B18314" s="74" t="str">
        <f ca="1">IFERROR(__xludf.DUMMYFUNCTION("IF(REGEXMATCH(A18314,""wealth planning""),""Script 1"",""-"")"),"-")</f>
        <v>-</v>
      </c>
      <c r="C18314" s="74">
        <f t="shared" si="142"/>
        <v>0</v>
      </c>
      <c r="D18314" s="74">
        <f t="shared" si="143"/>
        <v>0</v>
      </c>
    </row>
    <row r="18315" spans="1:4">
      <c r="A18315" s="74" t="s">
        <v>10382</v>
      </c>
      <c r="B18315" s="74" t="str">
        <f ca="1">IFERROR(__xludf.DUMMYFUNCTION("IF(REGEXMATCH(A18315,""wealth planning""),""Script 1"",""-"")"),"-")</f>
        <v>-</v>
      </c>
      <c r="C18315" s="74" t="str">
        <f t="shared" si="142"/>
        <v>MUHAMMAD FARID MOHD NOR</v>
      </c>
      <c r="D18315" s="74">
        <f t="shared" si="143"/>
        <v>0</v>
      </c>
    </row>
    <row r="18316" spans="1:4">
      <c r="A18316" s="149">
        <v>45524</v>
      </c>
      <c r="B18316" s="74" t="str">
        <f ca="1">IFERROR(__xludf.DUMMYFUNCTION("IF(REGEXMATCH(A18316,""wealth planning""),""Script 1"",""-"")"),"#VALUE!")</f>
        <v>#VALUE!</v>
      </c>
      <c r="C18316" s="74" t="str">
        <f t="shared" si="142"/>
        <v>MUHAMMAD FARID MOHD NOR</v>
      </c>
      <c r="D18316" s="74">
        <f t="shared" si="143"/>
        <v>0</v>
      </c>
    </row>
    <row r="18317" spans="1:4">
      <c r="A18317" s="149">
        <v>45524</v>
      </c>
      <c r="B18317" s="74" t="str">
        <f ca="1">IFERROR(__xludf.DUMMYFUNCTION("IF(REGEXMATCH(A18317,""wealth planning""),""Script 1"",""-"")"),"#VALUE!")</f>
        <v>#VALUE!</v>
      </c>
      <c r="C18317" s="149">
        <f t="shared" si="142"/>
        <v>45524</v>
      </c>
      <c r="D18317" s="74" t="str">
        <f t="shared" si="143"/>
        <v>MUHAMMAD FARID MOHD NOR</v>
      </c>
    </row>
    <row r="18318" spans="1:4">
      <c r="A18318" s="74" t="s">
        <v>7757</v>
      </c>
      <c r="B18318" s="74" t="str">
        <f ca="1">IFERROR(__xludf.DUMMYFUNCTION("IF(REGEXMATCH(A18318,""wealth planning""),""Script 1"",""-"")"),"Script 1")</f>
        <v>Script 1</v>
      </c>
      <c r="C18318" s="149">
        <f t="shared" si="142"/>
        <v>45524</v>
      </c>
      <c r="D18318" s="74" t="str">
        <f t="shared" si="143"/>
        <v>MUHAMMAD FARID MOHD NOR</v>
      </c>
    </row>
    <row r="18319" spans="1:4">
      <c r="B18319" s="74" t="str">
        <f ca="1">IFERROR(__xludf.DUMMYFUNCTION("IF(REGEXMATCH(A18319,""wealth planning""),""Script 1"",""-"")"),"-")</f>
        <v>-</v>
      </c>
      <c r="C18319" s="74" t="str">
        <f t="shared" si="142"/>
        <v>You: Hai assalamualaikum Farid,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319" s="149">
        <f t="shared" si="143"/>
        <v>45524</v>
      </c>
    </row>
    <row r="18320" spans="1:4">
      <c r="B18320" s="74" t="str">
        <f ca="1">IFERROR(__xludf.DUMMYFUNCTION("IF(REGEXMATCH(A18320,""wealth planning""),""Script 1"",""-"")"),"-")</f>
        <v>-</v>
      </c>
      <c r="C18320" s="74">
        <f t="shared" si="142"/>
        <v>0</v>
      </c>
      <c r="D18320" s="149">
        <f t="shared" si="143"/>
        <v>45524</v>
      </c>
    </row>
    <row r="18321" spans="1:4">
      <c r="B18321" s="74" t="str">
        <f ca="1">IFERROR(__xludf.DUMMYFUNCTION("IF(REGEXMATCH(A18321,""wealth planning""),""Script 1"",""-"")"),"-")</f>
        <v>-</v>
      </c>
      <c r="C18321" s="74">
        <f t="shared" si="142"/>
        <v>0</v>
      </c>
      <c r="D18321" s="74" t="str">
        <f t="shared" si="143"/>
        <v>You: Hai assalamualaikum Farid,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322" spans="1:4">
      <c r="B18322" s="74" t="str">
        <f ca="1">IFERROR(__xludf.DUMMYFUNCTION("IF(REGEXMATCH(A18322,""wealth planning""),""Script 1"",""-"")"),"-")</f>
        <v>-</v>
      </c>
      <c r="C18322" s="74">
        <f t="shared" si="142"/>
        <v>0</v>
      </c>
      <c r="D18322" s="74">
        <f t="shared" si="143"/>
        <v>0</v>
      </c>
    </row>
    <row r="18323" spans="1:4">
      <c r="A18323" s="74" t="s">
        <v>10385</v>
      </c>
      <c r="B18323" s="74" t="str">
        <f ca="1">IFERROR(__xludf.DUMMYFUNCTION("IF(REGEXMATCH(A18323,""wealth planning""),""Script 1"",""-"")"),"-")</f>
        <v>-</v>
      </c>
      <c r="C18323" s="74">
        <f t="shared" si="142"/>
        <v>0</v>
      </c>
      <c r="D18323" s="74">
        <f t="shared" si="143"/>
        <v>0</v>
      </c>
    </row>
    <row r="18324" spans="1:4">
      <c r="A18324" s="149">
        <v>45524</v>
      </c>
      <c r="B18324" s="74" t="str">
        <f ca="1">IFERROR(__xludf.DUMMYFUNCTION("IF(REGEXMATCH(A18324,""wealth planning""),""Script 1"",""-"")"),"#VALUE!")</f>
        <v>#VALUE!</v>
      </c>
      <c r="C18324" s="74" t="str">
        <f t="shared" si="142"/>
        <v>Luqman Hambali</v>
      </c>
      <c r="D18324" s="74">
        <f t="shared" si="143"/>
        <v>0</v>
      </c>
    </row>
    <row r="18325" spans="1:4">
      <c r="A18325" s="149">
        <v>45524</v>
      </c>
      <c r="B18325" s="74" t="str">
        <f ca="1">IFERROR(__xludf.DUMMYFUNCTION("IF(REGEXMATCH(A18325,""wealth planning""),""Script 1"",""-"")"),"#VALUE!")</f>
        <v>#VALUE!</v>
      </c>
      <c r="C18325" s="149">
        <f t="shared" si="142"/>
        <v>45524</v>
      </c>
      <c r="D18325" s="74">
        <f t="shared" si="143"/>
        <v>0</v>
      </c>
    </row>
    <row r="18326" spans="1:4">
      <c r="A18326" s="74" t="s">
        <v>3461</v>
      </c>
      <c r="B18326" s="74" t="str">
        <f ca="1">IFERROR(__xludf.DUMMYFUNCTION("IF(REGEXMATCH(A18326,""wealth planning""),""Script 1"",""-"")"),"Script 1")</f>
        <v>Script 1</v>
      </c>
      <c r="C18326" s="149">
        <f t="shared" si="142"/>
        <v>45524</v>
      </c>
      <c r="D18326" s="74" t="str">
        <f t="shared" si="143"/>
        <v>Luqman Hambali</v>
      </c>
    </row>
    <row r="18327" spans="1:4">
      <c r="B18327" s="74" t="str">
        <f ca="1">IFERROR(__xludf.DUMMYFUNCTION("IF(REGEXMATCH(A18327,""wealth planning""),""Script 1"",""-"")"),"-")</f>
        <v>-</v>
      </c>
      <c r="C18327" s="74" t="str">
        <f t="shared" si="142"/>
        <v>You: Hai assalamualaikum Luqman,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327" s="149">
        <f t="shared" si="143"/>
        <v>45524</v>
      </c>
    </row>
    <row r="18328" spans="1:4">
      <c r="B18328" s="74" t="str">
        <f ca="1">IFERROR(__xludf.DUMMYFUNCTION("IF(REGEXMATCH(A18328,""wealth planning""),""Script 1"",""-"")"),"-")</f>
        <v>-</v>
      </c>
      <c r="C18328" s="74">
        <f t="shared" si="142"/>
        <v>0</v>
      </c>
      <c r="D18328" s="149">
        <f t="shared" si="143"/>
        <v>45524</v>
      </c>
    </row>
    <row r="18329" spans="1:4">
      <c r="B18329" s="74" t="str">
        <f ca="1">IFERROR(__xludf.DUMMYFUNCTION("IF(REGEXMATCH(A18329,""wealth planning""),""Script 1"",""-"")"),"-")</f>
        <v>-</v>
      </c>
      <c r="C18329" s="74">
        <f t="shared" si="142"/>
        <v>0</v>
      </c>
      <c r="D18329" s="74" t="str">
        <f t="shared" si="143"/>
        <v>You: Hai assalamualaikum Luqman,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330" spans="1:4">
      <c r="A18330" s="74" t="s">
        <v>10387</v>
      </c>
      <c r="B18330" s="74" t="str">
        <f ca="1">IFERROR(__xludf.DUMMYFUNCTION("IF(REGEXMATCH(A18330,""wealth planning""),""Script 1"",""-"")"),"-")</f>
        <v>-</v>
      </c>
      <c r="C18330" s="74">
        <f t="shared" si="142"/>
        <v>0</v>
      </c>
      <c r="D18330" s="74">
        <f t="shared" si="143"/>
        <v>0</v>
      </c>
    </row>
    <row r="18331" spans="1:4">
      <c r="A18331" s="74" t="s">
        <v>10387</v>
      </c>
      <c r="B18331" s="74" t="str">
        <f ca="1">IFERROR(__xludf.DUMMYFUNCTION("IF(REGEXMATCH(A18331,""wealth planning""),""Script 1"",""-"")"),"-")</f>
        <v>-</v>
      </c>
      <c r="C18331" s="74" t="str">
        <f t="shared" si="142"/>
        <v>Zahir Helmi</v>
      </c>
      <c r="D18331" s="74">
        <f t="shared" si="143"/>
        <v>0</v>
      </c>
    </row>
    <row r="18332" spans="1:4">
      <c r="A18332" s="149">
        <v>45524</v>
      </c>
      <c r="B18332" s="74" t="str">
        <f ca="1">IFERROR(__xludf.DUMMYFUNCTION("IF(REGEXMATCH(A18332,""wealth planning""),""Script 1"",""-"")"),"#VALUE!")</f>
        <v>#VALUE!</v>
      </c>
      <c r="C18332" s="74" t="str">
        <f t="shared" si="142"/>
        <v>Zahir Helmi</v>
      </c>
      <c r="D18332" s="74">
        <f t="shared" si="143"/>
        <v>0</v>
      </c>
    </row>
    <row r="18333" spans="1:4">
      <c r="A18333" s="149">
        <v>45524</v>
      </c>
      <c r="B18333" s="74" t="str">
        <f ca="1">IFERROR(__xludf.DUMMYFUNCTION("IF(REGEXMATCH(A18333,""wealth planning""),""Script 1"",""-"")"),"#VALUE!")</f>
        <v>#VALUE!</v>
      </c>
      <c r="C18333" s="149">
        <f t="shared" si="142"/>
        <v>45524</v>
      </c>
      <c r="D18333" s="74" t="str">
        <f t="shared" si="143"/>
        <v>Zahir Helmi</v>
      </c>
    </row>
    <row r="18334" spans="1:4">
      <c r="A18334" s="74" t="s">
        <v>10388</v>
      </c>
      <c r="B18334" s="74" t="str">
        <f ca="1">IFERROR(__xludf.DUMMYFUNCTION("IF(REGEXMATCH(A18334,""wealth planning""),""Script 1"",""-"")"),"Script 1")</f>
        <v>Script 1</v>
      </c>
      <c r="C18334" s="149">
        <f t="shared" si="142"/>
        <v>45524</v>
      </c>
      <c r="D18334" s="74" t="str">
        <f t="shared" si="143"/>
        <v>Zahir Helmi</v>
      </c>
    </row>
    <row r="18335" spans="1:4">
      <c r="B18335" s="74" t="str">
        <f ca="1">IFERROR(__xludf.DUMMYFUNCTION("IF(REGEXMATCH(A18335,""wealth planning""),""Script 1"",""-"")"),"-")</f>
        <v>-</v>
      </c>
      <c r="C18335" s="74" t="str">
        <f t="shared" si="142"/>
        <v>You: Hai assalamualaikum Zahir,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335" s="149">
        <f t="shared" si="143"/>
        <v>45524</v>
      </c>
    </row>
    <row r="18336" spans="1:4">
      <c r="B18336" s="74" t="str">
        <f ca="1">IFERROR(__xludf.DUMMYFUNCTION("IF(REGEXMATCH(A18336,""wealth planning""),""Script 1"",""-"")"),"-")</f>
        <v>-</v>
      </c>
      <c r="C18336" s="74">
        <f t="shared" si="142"/>
        <v>0</v>
      </c>
      <c r="D18336" s="149">
        <f t="shared" si="143"/>
        <v>45524</v>
      </c>
    </row>
    <row r="18337" spans="1:4">
      <c r="B18337" s="74" t="str">
        <f ca="1">IFERROR(__xludf.DUMMYFUNCTION("IF(REGEXMATCH(A18337,""wealth planning""),""Script 1"",""-"")"),"-")</f>
        <v>-</v>
      </c>
      <c r="C18337" s="74">
        <f t="shared" si="142"/>
        <v>0</v>
      </c>
      <c r="D18337" s="74" t="str">
        <f t="shared" si="143"/>
        <v>You: Hai assalamualaikum Zahir,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338" spans="1:4">
      <c r="A18338" s="74" t="s">
        <v>4729</v>
      </c>
      <c r="B18338" s="74" t="str">
        <f ca="1">IFERROR(__xludf.DUMMYFUNCTION("IF(REGEXMATCH(A18338,""wealth planning""),""Script 1"",""-"")"),"-")</f>
        <v>-</v>
      </c>
      <c r="C18338" s="74">
        <f t="shared" si="142"/>
        <v>0</v>
      </c>
      <c r="D18338" s="74">
        <f t="shared" si="143"/>
        <v>0</v>
      </c>
    </row>
    <row r="18339" spans="1:4">
      <c r="A18339" s="74" t="s">
        <v>4729</v>
      </c>
      <c r="B18339" s="74" t="str">
        <f ca="1">IFERROR(__xludf.DUMMYFUNCTION("IF(REGEXMATCH(A18339,""wealth planning""),""Script 1"",""-"")"),"-")</f>
        <v>-</v>
      </c>
      <c r="C18339" s="74" t="str">
        <f t="shared" si="142"/>
        <v>Nurul Huda</v>
      </c>
      <c r="D18339" s="74">
        <f t="shared" si="143"/>
        <v>0</v>
      </c>
    </row>
    <row r="18340" spans="1:4">
      <c r="A18340" s="149">
        <v>45524</v>
      </c>
      <c r="B18340" s="74" t="str">
        <f ca="1">IFERROR(__xludf.DUMMYFUNCTION("IF(REGEXMATCH(A18340,""wealth planning""),""Script 1"",""-"")"),"#VALUE!")</f>
        <v>#VALUE!</v>
      </c>
      <c r="C18340" s="74" t="str">
        <f t="shared" si="142"/>
        <v>Nurul Huda</v>
      </c>
      <c r="D18340" s="74">
        <f t="shared" si="143"/>
        <v>0</v>
      </c>
    </row>
    <row r="18341" spans="1:4">
      <c r="A18341" s="149">
        <v>45524</v>
      </c>
      <c r="B18341" s="74" t="str">
        <f ca="1">IFERROR(__xludf.DUMMYFUNCTION("IF(REGEXMATCH(A18341,""wealth planning""),""Script 1"",""-"")"),"#VALUE!")</f>
        <v>#VALUE!</v>
      </c>
      <c r="C18341" s="149">
        <f t="shared" si="142"/>
        <v>45524</v>
      </c>
      <c r="D18341" s="74" t="str">
        <f t="shared" si="143"/>
        <v>Nurul Huda</v>
      </c>
    </row>
    <row r="18342" spans="1:4">
      <c r="A18342" s="74" t="s">
        <v>10390</v>
      </c>
      <c r="B18342" s="74" t="str">
        <f ca="1">IFERROR(__xludf.DUMMYFUNCTION("IF(REGEXMATCH(A18342,""wealth planning""),""Script 1"",""-"")"),"Script 1")</f>
        <v>Script 1</v>
      </c>
      <c r="C18342" s="149">
        <f t="shared" si="142"/>
        <v>45524</v>
      </c>
      <c r="D18342" s="74" t="str">
        <f t="shared" si="143"/>
        <v>Nurul Huda</v>
      </c>
    </row>
    <row r="18343" spans="1:4">
      <c r="B18343" s="74" t="str">
        <f ca="1">IFERROR(__xludf.DUMMYFUNCTION("IF(REGEXMATCH(A18343,""wealth planning""),""Script 1"",""-"")"),"-")</f>
        <v>-</v>
      </c>
      <c r="C18343" s="74" t="str">
        <f t="shared" si="142"/>
        <v>You: Hai assalamualaikum Nurul Huda,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343" s="149">
        <f t="shared" si="143"/>
        <v>45524</v>
      </c>
    </row>
    <row r="18344" spans="1:4">
      <c r="B18344" s="74" t="str">
        <f ca="1">IFERROR(__xludf.DUMMYFUNCTION("IF(REGEXMATCH(A18344,""wealth planning""),""Script 1"",""-"")"),"-")</f>
        <v>-</v>
      </c>
      <c r="C18344" s="74">
        <f t="shared" si="142"/>
        <v>0</v>
      </c>
      <c r="D18344" s="149">
        <f t="shared" si="143"/>
        <v>45524</v>
      </c>
    </row>
    <row r="18345" spans="1:4">
      <c r="B18345" s="74" t="str">
        <f ca="1">IFERROR(__xludf.DUMMYFUNCTION("IF(REGEXMATCH(A18345,""wealth planning""),""Script 1"",""-"")"),"-")</f>
        <v>-</v>
      </c>
      <c r="C18345" s="74">
        <f t="shared" si="142"/>
        <v>0</v>
      </c>
      <c r="D18345" s="74" t="str">
        <f t="shared" si="143"/>
        <v>You: Hai assalamualaikum Nurul Huda,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346" spans="1:4">
      <c r="B18346" s="74" t="str">
        <f ca="1">IFERROR(__xludf.DUMMYFUNCTION("IF(REGEXMATCH(A18346,""wealth planning""),""Script 1"",""-"")"),"-")</f>
        <v>-</v>
      </c>
      <c r="C18346" s="74">
        <f t="shared" si="142"/>
        <v>0</v>
      </c>
      <c r="D18346" s="74">
        <f t="shared" si="143"/>
        <v>0</v>
      </c>
    </row>
    <row r="18347" spans="1:4">
      <c r="A18347" s="74" t="s">
        <v>10392</v>
      </c>
      <c r="B18347" s="74" t="str">
        <f ca="1">IFERROR(__xludf.DUMMYFUNCTION("IF(REGEXMATCH(A18347,""wealth planning""),""Script 1"",""-"")"),"-")</f>
        <v>-</v>
      </c>
      <c r="C18347" s="74">
        <f t="shared" si="142"/>
        <v>0</v>
      </c>
      <c r="D18347" s="74">
        <f t="shared" si="143"/>
        <v>0</v>
      </c>
    </row>
    <row r="18348" spans="1:4">
      <c r="A18348" s="149">
        <v>45524</v>
      </c>
      <c r="B18348" s="74" t="str">
        <f ca="1">IFERROR(__xludf.DUMMYFUNCTION("IF(REGEXMATCH(A18348,""wealth planning""),""Script 1"",""-"")"),"#VALUE!")</f>
        <v>#VALUE!</v>
      </c>
      <c r="C18348" s="74" t="str">
        <f t="shared" si="142"/>
        <v>Atiqah Natasha</v>
      </c>
      <c r="D18348" s="74">
        <f t="shared" si="143"/>
        <v>0</v>
      </c>
    </row>
    <row r="18349" spans="1:4">
      <c r="A18349" s="149">
        <v>45524</v>
      </c>
      <c r="B18349" s="74" t="str">
        <f ca="1">IFERROR(__xludf.DUMMYFUNCTION("IF(REGEXMATCH(A18349,""wealth planning""),""Script 1"",""-"")"),"#VALUE!")</f>
        <v>#VALUE!</v>
      </c>
      <c r="C18349" s="149">
        <f t="shared" si="142"/>
        <v>45524</v>
      </c>
      <c r="D18349" s="74">
        <f t="shared" si="143"/>
        <v>0</v>
      </c>
    </row>
    <row r="18350" spans="1:4">
      <c r="A18350" s="74" t="s">
        <v>3363</v>
      </c>
      <c r="B18350" s="74" t="str">
        <f ca="1">IFERROR(__xludf.DUMMYFUNCTION("IF(REGEXMATCH(A18350,""wealth planning""),""Script 1"",""-"")"),"Script 1")</f>
        <v>Script 1</v>
      </c>
      <c r="C18350" s="149">
        <f t="shared" si="142"/>
        <v>45524</v>
      </c>
      <c r="D18350" s="74" t="str">
        <f t="shared" si="143"/>
        <v>Atiqah Natasha</v>
      </c>
    </row>
    <row r="18351" spans="1:4">
      <c r="B18351" s="74" t="str">
        <f ca="1">IFERROR(__xludf.DUMMYFUNCTION("IF(REGEXMATCH(A18351,""wealth planning""),""Script 1"",""-"")"),"-")</f>
        <v>-</v>
      </c>
      <c r="C18351" s="74" t="str">
        <f t="shared" si="142"/>
        <v>You: Hai assalamualaikum Atiqah,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351" s="149">
        <f t="shared" si="143"/>
        <v>45524</v>
      </c>
    </row>
    <row r="18352" spans="1:4">
      <c r="B18352" s="74" t="str">
        <f ca="1">IFERROR(__xludf.DUMMYFUNCTION("IF(REGEXMATCH(A18352,""wealth planning""),""Script 1"",""-"")"),"-")</f>
        <v>-</v>
      </c>
      <c r="C18352" s="74">
        <f t="shared" si="142"/>
        <v>0</v>
      </c>
      <c r="D18352" s="149">
        <f t="shared" si="143"/>
        <v>45524</v>
      </c>
    </row>
    <row r="18353" spans="1:4">
      <c r="B18353" s="74" t="str">
        <f ca="1">IFERROR(__xludf.DUMMYFUNCTION("IF(REGEXMATCH(A18353,""wealth planning""),""Script 1"",""-"")"),"-")</f>
        <v>-</v>
      </c>
      <c r="C18353" s="74">
        <f t="shared" si="142"/>
        <v>0</v>
      </c>
      <c r="D18353" s="74" t="str">
        <f t="shared" si="143"/>
        <v>You: Hai assalamualaikum Atiqah,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354" spans="1:4">
      <c r="A18354" s="74" t="s">
        <v>10394</v>
      </c>
      <c r="B18354" s="74" t="str">
        <f ca="1">IFERROR(__xludf.DUMMYFUNCTION("IF(REGEXMATCH(A18354,""wealth planning""),""Script 1"",""-"")"),"-")</f>
        <v>-</v>
      </c>
      <c r="C18354" s="74">
        <f t="shared" si="142"/>
        <v>0</v>
      </c>
      <c r="D18354" s="74">
        <f t="shared" si="143"/>
        <v>0</v>
      </c>
    </row>
    <row r="18355" spans="1:4">
      <c r="A18355" s="74" t="s">
        <v>10395</v>
      </c>
      <c r="B18355" s="74" t="str">
        <f ca="1">IFERROR(__xludf.DUMMYFUNCTION("IF(REGEXMATCH(A18355,""wealth planning""),""Script 1"",""-"")"),"-")</f>
        <v>-</v>
      </c>
      <c r="C18355" s="74" t="str">
        <f t="shared" si="142"/>
        <v>Faiqah YahyaStatus is reachable</v>
      </c>
      <c r="D18355" s="74">
        <f t="shared" si="143"/>
        <v>0</v>
      </c>
    </row>
    <row r="18356" spans="1:4">
      <c r="A18356" s="149">
        <v>45524</v>
      </c>
      <c r="B18356" s="74" t="str">
        <f ca="1">IFERROR(__xludf.DUMMYFUNCTION("IF(REGEXMATCH(A18356,""wealth planning""),""Script 1"",""-"")"),"#VALUE!")</f>
        <v>#VALUE!</v>
      </c>
      <c r="C18356" s="74" t="str">
        <f t="shared" si="142"/>
        <v>Faiqah Yahya</v>
      </c>
      <c r="D18356" s="74">
        <f t="shared" si="143"/>
        <v>0</v>
      </c>
    </row>
    <row r="18357" spans="1:4">
      <c r="A18357" s="149">
        <v>45524</v>
      </c>
      <c r="B18357" s="74" t="str">
        <f ca="1">IFERROR(__xludf.DUMMYFUNCTION("IF(REGEXMATCH(A18357,""wealth planning""),""Script 1"",""-"")"),"#VALUE!")</f>
        <v>#VALUE!</v>
      </c>
      <c r="C18357" s="149">
        <f t="shared" si="142"/>
        <v>45524</v>
      </c>
      <c r="D18357" s="74" t="str">
        <f t="shared" si="143"/>
        <v>Faiqah YahyaStatus is reachable</v>
      </c>
    </row>
    <row r="18358" spans="1:4">
      <c r="A18358" s="74" t="s">
        <v>3470</v>
      </c>
      <c r="B18358" s="74" t="str">
        <f ca="1">IFERROR(__xludf.DUMMYFUNCTION("IF(REGEXMATCH(A18358,""wealth planning""),""Script 1"",""-"")"),"Script 1")</f>
        <v>Script 1</v>
      </c>
      <c r="C18358" s="149">
        <f t="shared" si="142"/>
        <v>45524</v>
      </c>
      <c r="D18358" s="74" t="str">
        <f t="shared" si="143"/>
        <v>Faiqah Yahya</v>
      </c>
    </row>
    <row r="18359" spans="1:4">
      <c r="B18359" s="74" t="str">
        <f ca="1">IFERROR(__xludf.DUMMYFUNCTION("IF(REGEXMATCH(A18359,""wealth planning""),""Script 1"",""-"")"),"-")</f>
        <v>-</v>
      </c>
      <c r="C18359" s="74" t="str">
        <f t="shared" si="142"/>
        <v>You: Hai assalamualaikum Faiqah,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359" s="149">
        <f t="shared" si="143"/>
        <v>45524</v>
      </c>
    </row>
    <row r="18360" spans="1:4">
      <c r="B18360" s="74" t="str">
        <f ca="1">IFERROR(__xludf.DUMMYFUNCTION("IF(REGEXMATCH(A18360,""wealth planning""),""Script 1"",""-"")"),"-")</f>
        <v>-</v>
      </c>
      <c r="C18360" s="74">
        <f t="shared" si="142"/>
        <v>0</v>
      </c>
      <c r="D18360" s="149">
        <f t="shared" si="143"/>
        <v>45524</v>
      </c>
    </row>
    <row r="18361" spans="1:4">
      <c r="B18361" s="74" t="str">
        <f ca="1">IFERROR(__xludf.DUMMYFUNCTION("IF(REGEXMATCH(A18361,""wealth planning""),""Script 1"",""-"")"),"-")</f>
        <v>-</v>
      </c>
      <c r="C18361" s="74">
        <f t="shared" si="142"/>
        <v>0</v>
      </c>
      <c r="D18361" s="74" t="str">
        <f t="shared" si="143"/>
        <v>You: Hai assalamualaikum Faiqah,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362" spans="1:4">
      <c r="B18362" s="74" t="str">
        <f ca="1">IFERROR(__xludf.DUMMYFUNCTION("IF(REGEXMATCH(A18362,""wealth planning""),""Script 1"",""-"")"),"-")</f>
        <v>-</v>
      </c>
      <c r="C18362" s="74">
        <f t="shared" si="142"/>
        <v>0</v>
      </c>
      <c r="D18362" s="74">
        <f t="shared" si="143"/>
        <v>0</v>
      </c>
    </row>
    <row r="18363" spans="1:4">
      <c r="A18363" s="74" t="s">
        <v>10398</v>
      </c>
      <c r="B18363" s="74" t="str">
        <f ca="1">IFERROR(__xludf.DUMMYFUNCTION("IF(REGEXMATCH(A18363,""wealth planning""),""Script 1"",""-"")"),"-")</f>
        <v>-</v>
      </c>
      <c r="C18363" s="74">
        <f t="shared" si="142"/>
        <v>0</v>
      </c>
      <c r="D18363" s="74">
        <f t="shared" si="143"/>
        <v>0</v>
      </c>
    </row>
    <row r="18364" spans="1:4">
      <c r="A18364" s="149">
        <v>45524</v>
      </c>
      <c r="B18364" s="74" t="str">
        <f ca="1">IFERROR(__xludf.DUMMYFUNCTION("IF(REGEXMATCH(A18364,""wealth planning""),""Script 1"",""-"")"),"#VALUE!")</f>
        <v>#VALUE!</v>
      </c>
      <c r="C18364" s="74" t="str">
        <f t="shared" ref="C18364:C18618" si="144">A18363</f>
        <v>Nur Nadhirah Irdina</v>
      </c>
      <c r="D18364" s="74">
        <f t="shared" ref="D18364:D18618" si="145">A18361</f>
        <v>0</v>
      </c>
    </row>
    <row r="18365" spans="1:4">
      <c r="A18365" s="149">
        <v>45524</v>
      </c>
      <c r="B18365" s="74" t="str">
        <f ca="1">IFERROR(__xludf.DUMMYFUNCTION("IF(REGEXMATCH(A18365,""wealth planning""),""Script 1"",""-"")"),"#VALUE!")</f>
        <v>#VALUE!</v>
      </c>
      <c r="C18365" s="149">
        <f t="shared" si="144"/>
        <v>45524</v>
      </c>
      <c r="D18365" s="74">
        <f t="shared" si="145"/>
        <v>0</v>
      </c>
    </row>
    <row r="18366" spans="1:4">
      <c r="A18366" s="74" t="s">
        <v>3678</v>
      </c>
      <c r="B18366" s="74" t="str">
        <f ca="1">IFERROR(__xludf.DUMMYFUNCTION("IF(REGEXMATCH(A18366,""wealth planning""),""Script 1"",""-"")"),"Script 1")</f>
        <v>Script 1</v>
      </c>
      <c r="C18366" s="149">
        <f t="shared" si="144"/>
        <v>45524</v>
      </c>
      <c r="D18366" s="74" t="str">
        <f t="shared" si="145"/>
        <v>Nur Nadhirah Irdina</v>
      </c>
    </row>
    <row r="18367" spans="1:4">
      <c r="B18367" s="74" t="str">
        <f ca="1">IFERROR(__xludf.DUMMYFUNCTION("IF(REGEXMATCH(A18367,""wealth planning""),""Script 1"",""-"")"),"-")</f>
        <v>-</v>
      </c>
      <c r="C18367" s="74" t="str">
        <f t="shared" si="144"/>
        <v>You: Hai assalamualaikum Nadhirah,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367" s="149">
        <f t="shared" si="145"/>
        <v>45524</v>
      </c>
    </row>
    <row r="18368" spans="1:4">
      <c r="B18368" s="74" t="str">
        <f ca="1">IFERROR(__xludf.DUMMYFUNCTION("IF(REGEXMATCH(A18368,""wealth planning""),""Script 1"",""-"")"),"-")</f>
        <v>-</v>
      </c>
      <c r="C18368" s="74">
        <f t="shared" si="144"/>
        <v>0</v>
      </c>
      <c r="D18368" s="149">
        <f t="shared" si="145"/>
        <v>45524</v>
      </c>
    </row>
    <row r="18369" spans="1:4">
      <c r="B18369" s="74" t="str">
        <f ca="1">IFERROR(__xludf.DUMMYFUNCTION("IF(REGEXMATCH(A18369,""wealth planning""),""Script 1"",""-"")"),"-")</f>
        <v>-</v>
      </c>
      <c r="C18369" s="74">
        <f t="shared" si="144"/>
        <v>0</v>
      </c>
      <c r="D18369" s="74" t="str">
        <f t="shared" si="145"/>
        <v>You: Hai assalamualaikum Nadhirah,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370" spans="1:4">
      <c r="B18370" s="74" t="str">
        <f ca="1">IFERROR(__xludf.DUMMYFUNCTION("IF(REGEXMATCH(A18370,""wealth planning""),""Script 1"",""-"")"),"-")</f>
        <v>-</v>
      </c>
      <c r="C18370" s="74">
        <f t="shared" si="144"/>
        <v>0</v>
      </c>
      <c r="D18370" s="74">
        <f t="shared" si="145"/>
        <v>0</v>
      </c>
    </row>
    <row r="18371" spans="1:4">
      <c r="A18371" s="74" t="s">
        <v>10401</v>
      </c>
      <c r="B18371" s="74" t="str">
        <f ca="1">IFERROR(__xludf.DUMMYFUNCTION("IF(REGEXMATCH(A18371,""wealth planning""),""Script 1"",""-"")"),"-")</f>
        <v>-</v>
      </c>
      <c r="C18371" s="74">
        <f t="shared" si="144"/>
        <v>0</v>
      </c>
      <c r="D18371" s="74">
        <f t="shared" si="145"/>
        <v>0</v>
      </c>
    </row>
    <row r="18372" spans="1:4">
      <c r="A18372" s="149">
        <v>45524</v>
      </c>
      <c r="B18372" s="74" t="str">
        <f ca="1">IFERROR(__xludf.DUMMYFUNCTION("IF(REGEXMATCH(A18372,""wealth planning""),""Script 1"",""-"")"),"#VALUE!")</f>
        <v>#VALUE!</v>
      </c>
      <c r="C18372" s="74" t="str">
        <f t="shared" si="144"/>
        <v>Mahshitah Mahmood</v>
      </c>
      <c r="D18372" s="74">
        <f t="shared" si="145"/>
        <v>0</v>
      </c>
    </row>
    <row r="18373" spans="1:4">
      <c r="A18373" s="149">
        <v>45524</v>
      </c>
      <c r="B18373" s="74" t="str">
        <f ca="1">IFERROR(__xludf.DUMMYFUNCTION("IF(REGEXMATCH(A18373,""wealth planning""),""Script 1"",""-"")"),"#VALUE!")</f>
        <v>#VALUE!</v>
      </c>
      <c r="C18373" s="149">
        <f t="shared" si="144"/>
        <v>45524</v>
      </c>
      <c r="D18373" s="74">
        <f t="shared" si="145"/>
        <v>0</v>
      </c>
    </row>
    <row r="18374" spans="1:4">
      <c r="A18374" s="74" t="s">
        <v>3759</v>
      </c>
      <c r="B18374" s="74" t="str">
        <f ca="1">IFERROR(__xludf.DUMMYFUNCTION("IF(REGEXMATCH(A18374,""wealth planning""),""Script 1"",""-"")"),"Script 1")</f>
        <v>Script 1</v>
      </c>
      <c r="C18374" s="149">
        <f t="shared" si="144"/>
        <v>45524</v>
      </c>
      <c r="D18374" s="74" t="str">
        <f t="shared" si="145"/>
        <v>Mahshitah Mahmood</v>
      </c>
    </row>
    <row r="18375" spans="1:4">
      <c r="B18375" s="74" t="str">
        <f ca="1">IFERROR(__xludf.DUMMYFUNCTION("IF(REGEXMATCH(A18375,""wealth planning""),""Script 1"",""-"")"),"-")</f>
        <v>-</v>
      </c>
      <c r="C18375" s="74" t="str">
        <f t="shared" si="144"/>
        <v>You: Hai assalamualaikum Mashitah,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375" s="149">
        <f t="shared" si="145"/>
        <v>45524</v>
      </c>
    </row>
    <row r="18376" spans="1:4">
      <c r="B18376" s="74" t="str">
        <f ca="1">IFERROR(__xludf.DUMMYFUNCTION("IF(REGEXMATCH(A18376,""wealth planning""),""Script 1"",""-"")"),"-")</f>
        <v>-</v>
      </c>
      <c r="C18376" s="74">
        <f t="shared" si="144"/>
        <v>0</v>
      </c>
      <c r="D18376" s="149">
        <f t="shared" si="145"/>
        <v>45524</v>
      </c>
    </row>
    <row r="18377" spans="1:4">
      <c r="B18377" s="74" t="str">
        <f ca="1">IFERROR(__xludf.DUMMYFUNCTION("IF(REGEXMATCH(A18377,""wealth planning""),""Script 1"",""-"")"),"-")</f>
        <v>-</v>
      </c>
      <c r="C18377" s="74">
        <f t="shared" si="144"/>
        <v>0</v>
      </c>
      <c r="D18377" s="74" t="str">
        <f t="shared" si="145"/>
        <v>You: Hai assalamualaikum Mashitah,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378" spans="1:4">
      <c r="A18378" s="74" t="s">
        <v>10403</v>
      </c>
      <c r="B18378" s="74" t="str">
        <f ca="1">IFERROR(__xludf.DUMMYFUNCTION("IF(REGEXMATCH(A18378,""wealth planning""),""Script 1"",""-"")"),"-")</f>
        <v>-</v>
      </c>
      <c r="C18378" s="74">
        <f t="shared" si="144"/>
        <v>0</v>
      </c>
      <c r="D18378" s="74">
        <f t="shared" si="145"/>
        <v>0</v>
      </c>
    </row>
    <row r="18379" spans="1:4">
      <c r="A18379" s="74" t="s">
        <v>10404</v>
      </c>
      <c r="B18379" s="74" t="str">
        <f ca="1">IFERROR(__xludf.DUMMYFUNCTION("IF(REGEXMATCH(A18379,""wealth planning""),""Script 1"",""-"")"),"-")</f>
        <v>-</v>
      </c>
      <c r="C18379" s="74" t="str">
        <f t="shared" si="144"/>
        <v>Khairunnisa' Abdul HalimStatus is online</v>
      </c>
      <c r="D18379" s="74">
        <f t="shared" si="145"/>
        <v>0</v>
      </c>
    </row>
    <row r="18380" spans="1:4">
      <c r="A18380" s="149">
        <v>45524</v>
      </c>
      <c r="B18380" s="74" t="str">
        <f ca="1">IFERROR(__xludf.DUMMYFUNCTION("IF(REGEXMATCH(A18380,""wealth planning""),""Script 1"",""-"")"),"#VALUE!")</f>
        <v>#VALUE!</v>
      </c>
      <c r="C18380" s="74" t="str">
        <f t="shared" si="144"/>
        <v>Khairunnisa' Abdul Halim</v>
      </c>
      <c r="D18380" s="74">
        <f t="shared" si="145"/>
        <v>0</v>
      </c>
    </row>
    <row r="18381" spans="1:4">
      <c r="A18381" s="149">
        <v>45524</v>
      </c>
      <c r="B18381" s="74" t="str">
        <f ca="1">IFERROR(__xludf.DUMMYFUNCTION("IF(REGEXMATCH(A18381,""wealth planning""),""Script 1"",""-"")"),"#VALUE!")</f>
        <v>#VALUE!</v>
      </c>
      <c r="C18381" s="149">
        <f t="shared" si="144"/>
        <v>45524</v>
      </c>
      <c r="D18381" s="74" t="str">
        <f t="shared" si="145"/>
        <v>Khairunnisa' Abdul HalimStatus is online</v>
      </c>
    </row>
    <row r="18382" spans="1:4">
      <c r="A18382" s="74" t="s">
        <v>10405</v>
      </c>
      <c r="B18382" s="74" t="str">
        <f ca="1">IFERROR(__xludf.DUMMYFUNCTION("IF(REGEXMATCH(A18382,""wealth planning""),""Script 1"",""-"")"),"Script 1")</f>
        <v>Script 1</v>
      </c>
      <c r="C18382" s="149">
        <f t="shared" si="144"/>
        <v>45524</v>
      </c>
      <c r="D18382" s="74" t="str">
        <f t="shared" si="145"/>
        <v>Khairunnisa' Abdul Halim</v>
      </c>
    </row>
    <row r="18383" spans="1:4">
      <c r="B18383" s="74" t="str">
        <f ca="1">IFERROR(__xludf.DUMMYFUNCTION("IF(REGEXMATCH(A18383,""wealth planning""),""Script 1"",""-"")"),"-")</f>
        <v>-</v>
      </c>
      <c r="C18383" s="74" t="str">
        <f t="shared" si="144"/>
        <v>You: Hai assalamualaikum Khairunnisa’,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383" s="149">
        <f t="shared" si="145"/>
        <v>45524</v>
      </c>
    </row>
    <row r="18384" spans="1:4">
      <c r="B18384" s="74" t="str">
        <f ca="1">IFERROR(__xludf.DUMMYFUNCTION("IF(REGEXMATCH(A18384,""wealth planning""),""Script 1"",""-"")"),"-")</f>
        <v>-</v>
      </c>
      <c r="C18384" s="74">
        <f t="shared" si="144"/>
        <v>0</v>
      </c>
      <c r="D18384" s="149">
        <f t="shared" si="145"/>
        <v>45524</v>
      </c>
    </row>
    <row r="18385" spans="1:4">
      <c r="B18385" s="74" t="str">
        <f ca="1">IFERROR(__xludf.DUMMYFUNCTION("IF(REGEXMATCH(A18385,""wealth planning""),""Script 1"",""-"")"),"-")</f>
        <v>-</v>
      </c>
      <c r="C18385" s="74">
        <f t="shared" si="144"/>
        <v>0</v>
      </c>
      <c r="D18385" s="74" t="str">
        <f t="shared" si="145"/>
        <v>You: Hai assalamualaikum Khairunnisa’,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386" spans="1:4">
      <c r="B18386" s="74" t="str">
        <f ca="1">IFERROR(__xludf.DUMMYFUNCTION("IF(REGEXMATCH(A18386,""wealth planning""),""Script 1"",""-"")"),"-")</f>
        <v>-</v>
      </c>
      <c r="C18386" s="74">
        <f t="shared" si="144"/>
        <v>0</v>
      </c>
      <c r="D18386" s="74">
        <f t="shared" si="145"/>
        <v>0</v>
      </c>
    </row>
    <row r="18387" spans="1:4">
      <c r="A18387" s="74" t="s">
        <v>10408</v>
      </c>
      <c r="B18387" s="74" t="str">
        <f ca="1">IFERROR(__xludf.DUMMYFUNCTION("IF(REGEXMATCH(A18387,""wealth planning""),""Script 1"",""-"")"),"-")</f>
        <v>-</v>
      </c>
      <c r="C18387" s="74">
        <f t="shared" si="144"/>
        <v>0</v>
      </c>
      <c r="D18387" s="74">
        <f t="shared" si="145"/>
        <v>0</v>
      </c>
    </row>
    <row r="18388" spans="1:4">
      <c r="A18388" s="149">
        <v>45524</v>
      </c>
      <c r="B18388" s="74" t="str">
        <f ca="1">IFERROR(__xludf.DUMMYFUNCTION("IF(REGEXMATCH(A18388,""wealth planning""),""Script 1"",""-"")"),"#VALUE!")</f>
        <v>#VALUE!</v>
      </c>
      <c r="C18388" s="74" t="str">
        <f t="shared" si="144"/>
        <v>Nur Zuyyin Zayanah</v>
      </c>
      <c r="D18388" s="74">
        <f t="shared" si="145"/>
        <v>0</v>
      </c>
    </row>
    <row r="18389" spans="1:4">
      <c r="A18389" s="149">
        <v>45524</v>
      </c>
      <c r="B18389" s="74" t="str">
        <f ca="1">IFERROR(__xludf.DUMMYFUNCTION("IF(REGEXMATCH(A18389,""wealth planning""),""Script 1"",""-"")"),"#VALUE!")</f>
        <v>#VALUE!</v>
      </c>
      <c r="C18389" s="149">
        <f t="shared" si="144"/>
        <v>45524</v>
      </c>
      <c r="D18389" s="74">
        <f t="shared" si="145"/>
        <v>0</v>
      </c>
    </row>
    <row r="18390" spans="1:4">
      <c r="A18390" s="74" t="s">
        <v>10409</v>
      </c>
      <c r="B18390" s="74" t="str">
        <f ca="1">IFERROR(__xludf.DUMMYFUNCTION("IF(REGEXMATCH(A18390,""wealth planning""),""Script 1"",""-"")"),"Script 1")</f>
        <v>Script 1</v>
      </c>
      <c r="C18390" s="149">
        <f t="shared" si="144"/>
        <v>45524</v>
      </c>
      <c r="D18390" s="74" t="str">
        <f t="shared" si="145"/>
        <v>Nur Zuyyin Zayanah</v>
      </c>
    </row>
    <row r="18391" spans="1:4">
      <c r="B18391" s="74" t="str">
        <f ca="1">IFERROR(__xludf.DUMMYFUNCTION("IF(REGEXMATCH(A18391,""wealth planning""),""Script 1"",""-"")"),"-")</f>
        <v>-</v>
      </c>
      <c r="C18391" s="74" t="str">
        <f t="shared" si="144"/>
        <v>You: Hai assalamualaikum Zuyyin,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391" s="149">
        <f t="shared" si="145"/>
        <v>45524</v>
      </c>
    </row>
    <row r="18392" spans="1:4">
      <c r="B18392" s="74" t="str">
        <f ca="1">IFERROR(__xludf.DUMMYFUNCTION("IF(REGEXMATCH(A18392,""wealth planning""),""Script 1"",""-"")"),"-")</f>
        <v>-</v>
      </c>
      <c r="C18392" s="74">
        <f t="shared" si="144"/>
        <v>0</v>
      </c>
      <c r="D18392" s="149">
        <f t="shared" si="145"/>
        <v>45524</v>
      </c>
    </row>
    <row r="18393" spans="1:4">
      <c r="B18393" s="74" t="str">
        <f ca="1">IFERROR(__xludf.DUMMYFUNCTION("IF(REGEXMATCH(A18393,""wealth planning""),""Script 1"",""-"")"),"-")</f>
        <v>-</v>
      </c>
      <c r="C18393" s="74">
        <f t="shared" si="144"/>
        <v>0</v>
      </c>
      <c r="D18393" s="74" t="str">
        <f t="shared" si="145"/>
        <v>You: Hai assalamualaikum Zuyyin,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394" spans="1:4">
      <c r="A18394" s="74" t="s">
        <v>10411</v>
      </c>
      <c r="B18394" s="74" t="str">
        <f ca="1">IFERROR(__xludf.DUMMYFUNCTION("IF(REGEXMATCH(A18394,""wealth planning""),""Script 1"",""-"")"),"-")</f>
        <v>-</v>
      </c>
      <c r="C18394" s="74">
        <f t="shared" si="144"/>
        <v>0</v>
      </c>
      <c r="D18394" s="74">
        <f t="shared" si="145"/>
        <v>0</v>
      </c>
    </row>
    <row r="18395" spans="1:4">
      <c r="A18395" s="74" t="s">
        <v>10412</v>
      </c>
      <c r="B18395" s="74" t="str">
        <f ca="1">IFERROR(__xludf.DUMMYFUNCTION("IF(REGEXMATCH(A18395,""wealth planning""),""Script 1"",""-"")"),"-")</f>
        <v>-</v>
      </c>
      <c r="C18395" s="74" t="str">
        <f t="shared" si="144"/>
        <v>Aliff Aiman ZafridinStatus is reachable</v>
      </c>
      <c r="D18395" s="74">
        <f t="shared" si="145"/>
        <v>0</v>
      </c>
    </row>
    <row r="18396" spans="1:4">
      <c r="A18396" s="149">
        <v>45524</v>
      </c>
      <c r="B18396" s="74" t="str">
        <f ca="1">IFERROR(__xludf.DUMMYFUNCTION("IF(REGEXMATCH(A18396,""wealth planning""),""Script 1"",""-"")"),"#VALUE!")</f>
        <v>#VALUE!</v>
      </c>
      <c r="C18396" s="74" t="str">
        <f t="shared" si="144"/>
        <v>Aliff Aiman Zafridin</v>
      </c>
      <c r="D18396" s="74">
        <f t="shared" si="145"/>
        <v>0</v>
      </c>
    </row>
    <row r="18397" spans="1:4">
      <c r="A18397" s="149">
        <v>45524</v>
      </c>
      <c r="B18397" s="74" t="str">
        <f ca="1">IFERROR(__xludf.DUMMYFUNCTION("IF(REGEXMATCH(A18397,""wealth planning""),""Script 1"",""-"")"),"#VALUE!")</f>
        <v>#VALUE!</v>
      </c>
      <c r="C18397" s="149">
        <f t="shared" si="144"/>
        <v>45524</v>
      </c>
      <c r="D18397" s="74" t="str">
        <f t="shared" si="145"/>
        <v>Aliff Aiman ZafridinStatus is reachable</v>
      </c>
    </row>
    <row r="18398" spans="1:4">
      <c r="A18398" s="74" t="s">
        <v>10413</v>
      </c>
      <c r="B18398" s="74" t="str">
        <f ca="1">IFERROR(__xludf.DUMMYFUNCTION("IF(REGEXMATCH(A18398,""wealth planning""),""Script 1"",""-"")"),"Script 1")</f>
        <v>Script 1</v>
      </c>
      <c r="C18398" s="149">
        <f t="shared" si="144"/>
        <v>45524</v>
      </c>
      <c r="D18398" s="74" t="str">
        <f t="shared" si="145"/>
        <v>Aliff Aiman Zafridin</v>
      </c>
    </row>
    <row r="18399" spans="1:4">
      <c r="B18399" s="74" t="str">
        <f ca="1">IFERROR(__xludf.DUMMYFUNCTION("IF(REGEXMATCH(A18399,""wealth planning""),""Script 1"",""-"")"),"-")</f>
        <v>-</v>
      </c>
      <c r="C18399" s="74" t="str">
        <f t="shared" si="144"/>
        <v>You: Hai assalamualaikum Aliff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399" s="149">
        <f t="shared" si="145"/>
        <v>45524</v>
      </c>
    </row>
    <row r="18400" spans="1:4">
      <c r="B18400" s="74" t="str">
        <f ca="1">IFERROR(__xludf.DUMMYFUNCTION("IF(REGEXMATCH(A18400,""wealth planning""),""Script 1"",""-"")"),"-")</f>
        <v>-</v>
      </c>
      <c r="C18400" s="74">
        <f t="shared" si="144"/>
        <v>0</v>
      </c>
      <c r="D18400" s="149">
        <f t="shared" si="145"/>
        <v>45524</v>
      </c>
    </row>
    <row r="18401" spans="1:4">
      <c r="B18401" s="74" t="str">
        <f ca="1">IFERROR(__xludf.DUMMYFUNCTION("IF(REGEXMATCH(A18401,""wealth planning""),""Script 1"",""-"")"),"-")</f>
        <v>-</v>
      </c>
      <c r="C18401" s="74">
        <f t="shared" si="144"/>
        <v>0</v>
      </c>
      <c r="D18401" s="74" t="str">
        <f t="shared" si="145"/>
        <v>You: Hai assalamualaikum Aliff Aiman,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402" spans="1:4">
      <c r="A18402" s="74" t="s">
        <v>10415</v>
      </c>
      <c r="B18402" s="74" t="str">
        <f ca="1">IFERROR(__xludf.DUMMYFUNCTION("IF(REGEXMATCH(A18402,""wealth planning""),""Script 1"",""-"")"),"-")</f>
        <v>-</v>
      </c>
      <c r="C18402" s="74">
        <f t="shared" si="144"/>
        <v>0</v>
      </c>
      <c r="D18402" s="74">
        <f t="shared" si="145"/>
        <v>0</v>
      </c>
    </row>
    <row r="18403" spans="1:4">
      <c r="A18403" s="74" t="s">
        <v>10415</v>
      </c>
      <c r="B18403" s="74" t="str">
        <f ca="1">IFERROR(__xludf.DUMMYFUNCTION("IF(REGEXMATCH(A18403,""wealth planning""),""Script 1"",""-"")"),"-")</f>
        <v>-</v>
      </c>
      <c r="C18403" s="74" t="str">
        <f t="shared" si="144"/>
        <v>Aliya Sofea</v>
      </c>
      <c r="D18403" s="74">
        <f t="shared" si="145"/>
        <v>0</v>
      </c>
    </row>
    <row r="18404" spans="1:4">
      <c r="A18404" s="149">
        <v>45524</v>
      </c>
      <c r="B18404" s="74" t="str">
        <f ca="1">IFERROR(__xludf.DUMMYFUNCTION("IF(REGEXMATCH(A18404,""wealth planning""),""Script 1"",""-"")"),"#VALUE!")</f>
        <v>#VALUE!</v>
      </c>
      <c r="C18404" s="74" t="str">
        <f t="shared" si="144"/>
        <v>Aliya Sofea</v>
      </c>
      <c r="D18404" s="74">
        <f t="shared" si="145"/>
        <v>0</v>
      </c>
    </row>
    <row r="18405" spans="1:4">
      <c r="A18405" s="149">
        <v>45524</v>
      </c>
      <c r="B18405" s="74" t="str">
        <f ca="1">IFERROR(__xludf.DUMMYFUNCTION("IF(REGEXMATCH(A18405,""wealth planning""),""Script 1"",""-"")"),"#VALUE!")</f>
        <v>#VALUE!</v>
      </c>
      <c r="C18405" s="149">
        <f t="shared" si="144"/>
        <v>45524</v>
      </c>
      <c r="D18405" s="74" t="str">
        <f t="shared" si="145"/>
        <v>Aliya Sofea</v>
      </c>
    </row>
    <row r="18406" spans="1:4">
      <c r="A18406" s="74" t="s">
        <v>10416</v>
      </c>
      <c r="B18406" s="74" t="str">
        <f ca="1">IFERROR(__xludf.DUMMYFUNCTION("IF(REGEXMATCH(A18406,""wealth planning""),""Script 1"",""-"")"),"Script 1")</f>
        <v>Script 1</v>
      </c>
      <c r="C18406" s="149">
        <f t="shared" si="144"/>
        <v>45524</v>
      </c>
      <c r="D18406" s="74" t="str">
        <f t="shared" si="145"/>
        <v>Aliya Sofea</v>
      </c>
    </row>
    <row r="18407" spans="1:4">
      <c r="B18407" s="74" t="str">
        <f ca="1">IFERROR(__xludf.DUMMYFUNCTION("IF(REGEXMATCH(A18407,""wealth planning""),""Script 1"",""-"")"),"-")</f>
        <v>-</v>
      </c>
      <c r="C18407" s="74" t="str">
        <f t="shared" si="144"/>
        <v>You: Hai assalamualaikum Aliya,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407" s="149">
        <f t="shared" si="145"/>
        <v>45524</v>
      </c>
    </row>
    <row r="18408" spans="1:4">
      <c r="B18408" s="74" t="str">
        <f ca="1">IFERROR(__xludf.DUMMYFUNCTION("IF(REGEXMATCH(A18408,""wealth planning""),""Script 1"",""-"")"),"-")</f>
        <v>-</v>
      </c>
      <c r="C18408" s="74">
        <f t="shared" si="144"/>
        <v>0</v>
      </c>
      <c r="D18408" s="149">
        <f t="shared" si="145"/>
        <v>45524</v>
      </c>
    </row>
    <row r="18409" spans="1:4">
      <c r="B18409" s="74" t="str">
        <f ca="1">IFERROR(__xludf.DUMMYFUNCTION("IF(REGEXMATCH(A18409,""wealth planning""),""Script 1"",""-"")"),"-")</f>
        <v>-</v>
      </c>
      <c r="C18409" s="74">
        <f t="shared" si="144"/>
        <v>0</v>
      </c>
      <c r="D18409" s="74" t="str">
        <f t="shared" si="145"/>
        <v>You: Hai assalamualaikum Aliya,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410" spans="1:4">
      <c r="A18410" s="74" t="s">
        <v>10418</v>
      </c>
      <c r="B18410" s="74" t="str">
        <f ca="1">IFERROR(__xludf.DUMMYFUNCTION("IF(REGEXMATCH(A18410,""wealth planning""),""Script 1"",""-"")"),"-")</f>
        <v>-</v>
      </c>
      <c r="C18410" s="74">
        <f t="shared" si="144"/>
        <v>0</v>
      </c>
      <c r="D18410" s="74">
        <f t="shared" si="145"/>
        <v>0</v>
      </c>
    </row>
    <row r="18411" spans="1:4">
      <c r="A18411" s="74" t="s">
        <v>10419</v>
      </c>
      <c r="B18411" s="74" t="str">
        <f ca="1">IFERROR(__xludf.DUMMYFUNCTION("IF(REGEXMATCH(A18411,""wealth planning""),""Script 1"",""-"")"),"-")</f>
        <v>-</v>
      </c>
      <c r="C18411" s="74" t="str">
        <f t="shared" si="144"/>
        <v>Ummi UmairahStatus is reachable</v>
      </c>
      <c r="D18411" s="74">
        <f t="shared" si="145"/>
        <v>0</v>
      </c>
    </row>
    <row r="18412" spans="1:4">
      <c r="A18412" s="149">
        <v>45524</v>
      </c>
      <c r="B18412" s="74" t="str">
        <f ca="1">IFERROR(__xludf.DUMMYFUNCTION("IF(REGEXMATCH(A18412,""wealth planning""),""Script 1"",""-"")"),"#VALUE!")</f>
        <v>#VALUE!</v>
      </c>
      <c r="C18412" s="74" t="str">
        <f t="shared" si="144"/>
        <v>Ummi Umairah</v>
      </c>
      <c r="D18412" s="74">
        <f t="shared" si="145"/>
        <v>0</v>
      </c>
    </row>
    <row r="18413" spans="1:4">
      <c r="A18413" s="149">
        <v>45524</v>
      </c>
      <c r="B18413" s="74" t="str">
        <f ca="1">IFERROR(__xludf.DUMMYFUNCTION("IF(REGEXMATCH(A18413,""wealth planning""),""Script 1"",""-"")"),"#VALUE!")</f>
        <v>#VALUE!</v>
      </c>
      <c r="C18413" s="149">
        <f t="shared" si="144"/>
        <v>45524</v>
      </c>
      <c r="D18413" s="74" t="str">
        <f t="shared" si="145"/>
        <v>Ummi UmairahStatus is reachable</v>
      </c>
    </row>
    <row r="18414" spans="1:4">
      <c r="A18414" s="74" t="s">
        <v>10420</v>
      </c>
      <c r="B18414" s="74" t="str">
        <f ca="1">IFERROR(__xludf.DUMMYFUNCTION("IF(REGEXMATCH(A18414,""wealth planning""),""Script 1"",""-"")"),"Script 1")</f>
        <v>Script 1</v>
      </c>
      <c r="C18414" s="149">
        <f t="shared" si="144"/>
        <v>45524</v>
      </c>
      <c r="D18414" s="74" t="str">
        <f t="shared" si="145"/>
        <v>Ummi Umairah</v>
      </c>
    </row>
    <row r="18415" spans="1:4">
      <c r="B18415" s="74" t="str">
        <f ca="1">IFERROR(__xludf.DUMMYFUNCTION("IF(REGEXMATCH(A18415,""wealth planning""),""Script 1"",""-"")"),"-")</f>
        <v>-</v>
      </c>
      <c r="C18415" s="74" t="str">
        <f t="shared" si="144"/>
        <v>You: Hai assalamualaikum Ummi Umairah,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415" s="149">
        <f t="shared" si="145"/>
        <v>45524</v>
      </c>
    </row>
    <row r="18416" spans="1:4">
      <c r="B18416" s="74" t="str">
        <f ca="1">IFERROR(__xludf.DUMMYFUNCTION("IF(REGEXMATCH(A18416,""wealth planning""),""Script 1"",""-"")"),"-")</f>
        <v>-</v>
      </c>
      <c r="C18416" s="74">
        <f t="shared" si="144"/>
        <v>0</v>
      </c>
      <c r="D18416" s="149">
        <f t="shared" si="145"/>
        <v>45524</v>
      </c>
    </row>
    <row r="18417" spans="1:4">
      <c r="B18417" s="74" t="str">
        <f ca="1">IFERROR(__xludf.DUMMYFUNCTION("IF(REGEXMATCH(A18417,""wealth planning""),""Script 1"",""-"")"),"-")</f>
        <v>-</v>
      </c>
      <c r="C18417" s="74">
        <f t="shared" si="144"/>
        <v>0</v>
      </c>
      <c r="D18417" s="74" t="str">
        <f t="shared" si="145"/>
        <v>You: Hai assalamualaikum Ummi Umairah,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418" spans="1:4">
      <c r="A18418" s="74" t="s">
        <v>10422</v>
      </c>
      <c r="B18418" s="74" t="str">
        <f ca="1">IFERROR(__xludf.DUMMYFUNCTION("IF(REGEXMATCH(A18418,""wealth planning""),""Script 1"",""-"")"),"-")</f>
        <v>-</v>
      </c>
      <c r="C18418" s="74">
        <f t="shared" si="144"/>
        <v>0</v>
      </c>
      <c r="D18418" s="74">
        <f t="shared" si="145"/>
        <v>0</v>
      </c>
    </row>
    <row r="18419" spans="1:4">
      <c r="A18419" s="74" t="s">
        <v>10423</v>
      </c>
      <c r="B18419" s="74" t="str">
        <f ca="1">IFERROR(__xludf.DUMMYFUNCTION("IF(REGEXMATCH(A18419,""wealth planning""),""Script 1"",""-"")"),"-")</f>
        <v>-</v>
      </c>
      <c r="C18419" s="74" t="str">
        <f t="shared" si="144"/>
        <v>Lisa AfreenaStatus is reachable</v>
      </c>
      <c r="D18419" s="74">
        <f t="shared" si="145"/>
        <v>0</v>
      </c>
    </row>
    <row r="18420" spans="1:4">
      <c r="A18420" s="149">
        <v>45524</v>
      </c>
      <c r="B18420" s="74" t="str">
        <f ca="1">IFERROR(__xludf.DUMMYFUNCTION("IF(REGEXMATCH(A18420,""wealth planning""),""Script 1"",""-"")"),"#VALUE!")</f>
        <v>#VALUE!</v>
      </c>
      <c r="C18420" s="74" t="str">
        <f t="shared" si="144"/>
        <v>Lisa Afreena</v>
      </c>
      <c r="D18420" s="74">
        <f t="shared" si="145"/>
        <v>0</v>
      </c>
    </row>
    <row r="18421" spans="1:4">
      <c r="A18421" s="149">
        <v>45524</v>
      </c>
      <c r="B18421" s="74" t="str">
        <f ca="1">IFERROR(__xludf.DUMMYFUNCTION("IF(REGEXMATCH(A18421,""wealth planning""),""Script 1"",""-"")"),"#VALUE!")</f>
        <v>#VALUE!</v>
      </c>
      <c r="C18421" s="149">
        <f t="shared" si="144"/>
        <v>45524</v>
      </c>
      <c r="D18421" s="74" t="str">
        <f t="shared" si="145"/>
        <v>Lisa AfreenaStatus is reachable</v>
      </c>
    </row>
    <row r="18422" spans="1:4">
      <c r="A18422" s="74" t="s">
        <v>10424</v>
      </c>
      <c r="B18422" s="74" t="str">
        <f ca="1">IFERROR(__xludf.DUMMYFUNCTION("IF(REGEXMATCH(A18422,""wealth planning""),""Script 1"",""-"")"),"Script 1")</f>
        <v>Script 1</v>
      </c>
      <c r="C18422" s="149">
        <f t="shared" si="144"/>
        <v>45524</v>
      </c>
      <c r="D18422" s="74" t="str">
        <f t="shared" si="145"/>
        <v>Lisa Afreena</v>
      </c>
    </row>
    <row r="18423" spans="1:4">
      <c r="B18423" s="74" t="str">
        <f ca="1">IFERROR(__xludf.DUMMYFUNCTION("IF(REGEXMATCH(A18423,""wealth planning""),""Script 1"",""-"")"),"-")</f>
        <v>-</v>
      </c>
      <c r="C18423" s="74" t="str">
        <f t="shared" si="144"/>
        <v>You: Hai assalamualaikum Lisa,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423" s="149">
        <f t="shared" si="145"/>
        <v>45524</v>
      </c>
    </row>
    <row r="18424" spans="1:4">
      <c r="B18424" s="74" t="str">
        <f ca="1">IFERROR(__xludf.DUMMYFUNCTION("IF(REGEXMATCH(A18424,""wealth planning""),""Script 1"",""-"")"),"-")</f>
        <v>-</v>
      </c>
      <c r="C18424" s="74">
        <f t="shared" si="144"/>
        <v>0</v>
      </c>
      <c r="D18424" s="149">
        <f t="shared" si="145"/>
        <v>45524</v>
      </c>
    </row>
    <row r="18425" spans="1:4">
      <c r="B18425" s="74" t="str">
        <f ca="1">IFERROR(__xludf.DUMMYFUNCTION("IF(REGEXMATCH(A18425,""wealth planning""),""Script 1"",""-"")"),"-")</f>
        <v>-</v>
      </c>
      <c r="C18425" s="74">
        <f t="shared" si="144"/>
        <v>0</v>
      </c>
      <c r="D18425" s="74" t="str">
        <f t="shared" si="145"/>
        <v>You: Hai assalamualaikum Lisa,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426" spans="1:4">
      <c r="B18426" s="74" t="str">
        <f ca="1">IFERROR(__xludf.DUMMYFUNCTION("IF(REGEXMATCH(A18426,""wealth planning""),""Script 1"",""-"")"),"-")</f>
        <v>-</v>
      </c>
      <c r="C18426" s="74">
        <f t="shared" si="144"/>
        <v>0</v>
      </c>
      <c r="D18426" s="74">
        <f t="shared" si="145"/>
        <v>0</v>
      </c>
    </row>
    <row r="18427" spans="1:4">
      <c r="A18427" s="74" t="s">
        <v>10427</v>
      </c>
      <c r="B18427" s="74" t="str">
        <f ca="1">IFERROR(__xludf.DUMMYFUNCTION("IF(REGEXMATCH(A18427,""wealth planning""),""Script 1"",""-"")"),"-")</f>
        <v>-</v>
      </c>
      <c r="C18427" s="74">
        <f t="shared" si="144"/>
        <v>0</v>
      </c>
      <c r="D18427" s="74">
        <f t="shared" si="145"/>
        <v>0</v>
      </c>
    </row>
    <row r="18428" spans="1:4">
      <c r="A18428" s="149">
        <v>45524</v>
      </c>
      <c r="B18428" s="74" t="str">
        <f ca="1">IFERROR(__xludf.DUMMYFUNCTION("IF(REGEXMATCH(A18428,""wealth planning""),""Script 1"",""-"")"),"#VALUE!")</f>
        <v>#VALUE!</v>
      </c>
      <c r="C18428" s="74" t="str">
        <f t="shared" si="144"/>
        <v>aini hanani</v>
      </c>
      <c r="D18428" s="74">
        <f t="shared" si="145"/>
        <v>0</v>
      </c>
    </row>
    <row r="18429" spans="1:4">
      <c r="A18429" s="149">
        <v>45524</v>
      </c>
      <c r="B18429" s="74" t="str">
        <f ca="1">IFERROR(__xludf.DUMMYFUNCTION("IF(REGEXMATCH(A18429,""wealth planning""),""Script 1"",""-"")"),"#VALUE!")</f>
        <v>#VALUE!</v>
      </c>
      <c r="C18429" s="149">
        <f t="shared" si="144"/>
        <v>45524</v>
      </c>
      <c r="D18429" s="74">
        <f t="shared" si="145"/>
        <v>0</v>
      </c>
    </row>
    <row r="18430" spans="1:4">
      <c r="A18430" s="74" t="s">
        <v>9907</v>
      </c>
      <c r="B18430" s="74" t="str">
        <f ca="1">IFERROR(__xludf.DUMMYFUNCTION("IF(REGEXMATCH(A18430,""wealth planning""),""Script 1"",""-"")"),"Script 1")</f>
        <v>Script 1</v>
      </c>
      <c r="C18430" s="149">
        <f t="shared" si="144"/>
        <v>45524</v>
      </c>
      <c r="D18430" s="74" t="str">
        <f t="shared" si="145"/>
        <v>aini hanani</v>
      </c>
    </row>
    <row r="18431" spans="1:4">
      <c r="B18431" s="74" t="str">
        <f ca="1">IFERROR(__xludf.DUMMYFUNCTION("IF(REGEXMATCH(A18431,""wealth planning""),""Script 1"",""-"")"),"-")</f>
        <v>-</v>
      </c>
      <c r="C18431" s="74" t="str">
        <f t="shared" si="144"/>
        <v>You: Hai assalamualaikum Aini,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431" s="149">
        <f t="shared" si="145"/>
        <v>45524</v>
      </c>
    </row>
    <row r="18432" spans="1:4">
      <c r="B18432" s="74" t="str">
        <f ca="1">IFERROR(__xludf.DUMMYFUNCTION("IF(REGEXMATCH(A18432,""wealth planning""),""Script 1"",""-"")"),"-")</f>
        <v>-</v>
      </c>
      <c r="C18432" s="74">
        <f t="shared" si="144"/>
        <v>0</v>
      </c>
      <c r="D18432" s="149">
        <f t="shared" si="145"/>
        <v>45524</v>
      </c>
    </row>
    <row r="18433" spans="1:4">
      <c r="B18433" s="74" t="str">
        <f ca="1">IFERROR(__xludf.DUMMYFUNCTION("IF(REGEXMATCH(A18433,""wealth planning""),""Script 1"",""-"")"),"-")</f>
        <v>-</v>
      </c>
      <c r="C18433" s="74">
        <f t="shared" si="144"/>
        <v>0</v>
      </c>
      <c r="D18433" s="74" t="str">
        <f t="shared" si="145"/>
        <v>You: Hai assalamualaikum Aini,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434" spans="1:4">
      <c r="A18434" s="74" t="s">
        <v>10429</v>
      </c>
      <c r="B18434" s="74" t="str">
        <f ca="1">IFERROR(__xludf.DUMMYFUNCTION("IF(REGEXMATCH(A18434,""wealth planning""),""Script 1"",""-"")"),"-")</f>
        <v>-</v>
      </c>
      <c r="C18434" s="74">
        <f t="shared" si="144"/>
        <v>0</v>
      </c>
      <c r="D18434" s="74">
        <f t="shared" si="145"/>
        <v>0</v>
      </c>
    </row>
    <row r="18435" spans="1:4">
      <c r="A18435" s="74" t="s">
        <v>10429</v>
      </c>
      <c r="B18435" s="74" t="str">
        <f ca="1">IFERROR(__xludf.DUMMYFUNCTION("IF(REGEXMATCH(A18435,""wealth planning""),""Script 1"",""-"")"),"-")</f>
        <v>-</v>
      </c>
      <c r="C18435" s="74" t="str">
        <f t="shared" si="144"/>
        <v>Mohd Erwan</v>
      </c>
      <c r="D18435" s="74">
        <f t="shared" si="145"/>
        <v>0</v>
      </c>
    </row>
    <row r="18436" spans="1:4">
      <c r="A18436" s="149">
        <v>45524</v>
      </c>
      <c r="B18436" s="74" t="str">
        <f ca="1">IFERROR(__xludf.DUMMYFUNCTION("IF(REGEXMATCH(A18436,""wealth planning""),""Script 1"",""-"")"),"#VALUE!")</f>
        <v>#VALUE!</v>
      </c>
      <c r="C18436" s="74" t="str">
        <f t="shared" si="144"/>
        <v>Mohd Erwan</v>
      </c>
      <c r="D18436" s="74">
        <f t="shared" si="145"/>
        <v>0</v>
      </c>
    </row>
    <row r="18437" spans="1:4">
      <c r="A18437" s="149">
        <v>45524</v>
      </c>
      <c r="B18437" s="74" t="str">
        <f ca="1">IFERROR(__xludf.DUMMYFUNCTION("IF(REGEXMATCH(A18437,""wealth planning""),""Script 1"",""-"")"),"#VALUE!")</f>
        <v>#VALUE!</v>
      </c>
      <c r="C18437" s="149">
        <f t="shared" si="144"/>
        <v>45524</v>
      </c>
      <c r="D18437" s="74" t="str">
        <f t="shared" si="145"/>
        <v>Mohd Erwan</v>
      </c>
    </row>
    <row r="18438" spans="1:4">
      <c r="A18438" s="74" t="s">
        <v>10430</v>
      </c>
      <c r="B18438" s="74" t="str">
        <f ca="1">IFERROR(__xludf.DUMMYFUNCTION("IF(REGEXMATCH(A18438,""wealth planning""),""Script 1"",""-"")"),"Script 1")</f>
        <v>Script 1</v>
      </c>
      <c r="C18438" s="149">
        <f t="shared" si="144"/>
        <v>45524</v>
      </c>
      <c r="D18438" s="74" t="str">
        <f t="shared" si="145"/>
        <v>Mohd Erwan</v>
      </c>
    </row>
    <row r="18439" spans="1:4">
      <c r="B18439" s="74" t="str">
        <f ca="1">IFERROR(__xludf.DUMMYFUNCTION("IF(REGEXMATCH(A18439,""wealth planning""),""Script 1"",""-"")"),"-")</f>
        <v>-</v>
      </c>
      <c r="C18439" s="74" t="str">
        <f t="shared" si="144"/>
        <v>You: Hai assalamualaikum tuan Erwan,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439" s="149">
        <f t="shared" si="145"/>
        <v>45524</v>
      </c>
    </row>
    <row r="18440" spans="1:4">
      <c r="B18440" s="74" t="str">
        <f ca="1">IFERROR(__xludf.DUMMYFUNCTION("IF(REGEXMATCH(A18440,""wealth planning""),""Script 1"",""-"")"),"-")</f>
        <v>-</v>
      </c>
      <c r="C18440" s="74">
        <f t="shared" si="144"/>
        <v>0</v>
      </c>
      <c r="D18440" s="149">
        <f t="shared" si="145"/>
        <v>45524</v>
      </c>
    </row>
    <row r="18441" spans="1:4">
      <c r="B18441" s="74" t="str">
        <f ca="1">IFERROR(__xludf.DUMMYFUNCTION("IF(REGEXMATCH(A18441,""wealth planning""),""Script 1"",""-"")"),"-")</f>
        <v>-</v>
      </c>
      <c r="C18441" s="74">
        <f t="shared" si="144"/>
        <v>0</v>
      </c>
      <c r="D18441" s="74" t="str">
        <f t="shared" si="145"/>
        <v>You: Hai assalamualaikum tuan Erwan,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442" spans="1:4">
      <c r="A18442" s="74" t="s">
        <v>10432</v>
      </c>
      <c r="B18442" s="74" t="str">
        <f ca="1">IFERROR(__xludf.DUMMYFUNCTION("IF(REGEXMATCH(A18442,""wealth planning""),""Script 1"",""-"")"),"-")</f>
        <v>-</v>
      </c>
      <c r="C18442" s="74">
        <f t="shared" si="144"/>
        <v>0</v>
      </c>
      <c r="D18442" s="74">
        <f t="shared" si="145"/>
        <v>0</v>
      </c>
    </row>
    <row r="18443" spans="1:4">
      <c r="A18443" s="74" t="s">
        <v>10432</v>
      </c>
      <c r="B18443" s="74" t="str">
        <f ca="1">IFERROR(__xludf.DUMMYFUNCTION("IF(REGEXMATCH(A18443,""wealth planning""),""Script 1"",""-"")"),"-")</f>
        <v>-</v>
      </c>
      <c r="C18443" s="74" t="str">
        <f t="shared" si="144"/>
        <v>Nur Shameera Rahim</v>
      </c>
      <c r="D18443" s="74">
        <f t="shared" si="145"/>
        <v>0</v>
      </c>
    </row>
    <row r="18444" spans="1:4">
      <c r="A18444" s="149">
        <v>45524</v>
      </c>
      <c r="B18444" s="74" t="str">
        <f ca="1">IFERROR(__xludf.DUMMYFUNCTION("IF(REGEXMATCH(A18444,""wealth planning""),""Script 1"",""-"")"),"#VALUE!")</f>
        <v>#VALUE!</v>
      </c>
      <c r="C18444" s="74" t="str">
        <f t="shared" si="144"/>
        <v>Nur Shameera Rahim</v>
      </c>
      <c r="D18444" s="74">
        <f t="shared" si="145"/>
        <v>0</v>
      </c>
    </row>
    <row r="18445" spans="1:4">
      <c r="A18445" s="149">
        <v>45524</v>
      </c>
      <c r="B18445" s="74" t="str">
        <f ca="1">IFERROR(__xludf.DUMMYFUNCTION("IF(REGEXMATCH(A18445,""wealth planning""),""Script 1"",""-"")"),"#VALUE!")</f>
        <v>#VALUE!</v>
      </c>
      <c r="C18445" s="149">
        <f t="shared" si="144"/>
        <v>45524</v>
      </c>
      <c r="D18445" s="74" t="str">
        <f t="shared" si="145"/>
        <v>Nur Shameera Rahim</v>
      </c>
    </row>
    <row r="18446" spans="1:4">
      <c r="A18446" s="74" t="s">
        <v>10433</v>
      </c>
      <c r="B18446" s="74" t="str">
        <f ca="1">IFERROR(__xludf.DUMMYFUNCTION("IF(REGEXMATCH(A18446,""wealth planning""),""Script 1"",""-"")"),"Script 1")</f>
        <v>Script 1</v>
      </c>
      <c r="C18446" s="149">
        <f t="shared" si="144"/>
        <v>45524</v>
      </c>
      <c r="D18446" s="74" t="str">
        <f t="shared" si="145"/>
        <v>Nur Shameera Rahim</v>
      </c>
    </row>
    <row r="18447" spans="1:4">
      <c r="B18447" s="74" t="str">
        <f ca="1">IFERROR(__xludf.DUMMYFUNCTION("IF(REGEXMATCH(A18447,""wealth planning""),""Script 1"",""-"")"),"-")</f>
        <v>-</v>
      </c>
      <c r="C18447" s="74" t="str">
        <f t="shared" si="144"/>
        <v>You: Hai assalamualaikum Shameera,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447" s="149">
        <f t="shared" si="145"/>
        <v>45524</v>
      </c>
    </row>
    <row r="18448" spans="1:4">
      <c r="B18448" s="74" t="str">
        <f ca="1">IFERROR(__xludf.DUMMYFUNCTION("IF(REGEXMATCH(A18448,""wealth planning""),""Script 1"",""-"")"),"-")</f>
        <v>-</v>
      </c>
      <c r="C18448" s="74">
        <f t="shared" si="144"/>
        <v>0</v>
      </c>
      <c r="D18448" s="149">
        <f t="shared" si="145"/>
        <v>45524</v>
      </c>
    </row>
    <row r="18449" spans="1:4">
      <c r="B18449" s="74" t="str">
        <f ca="1">IFERROR(__xludf.DUMMYFUNCTION("IF(REGEXMATCH(A18449,""wealth planning""),""Script 1"",""-"")"),"-")</f>
        <v>-</v>
      </c>
      <c r="C18449" s="74">
        <f t="shared" si="144"/>
        <v>0</v>
      </c>
      <c r="D18449" s="74" t="str">
        <f t="shared" si="145"/>
        <v>You: Hai assalamualaikum Shameera,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450" spans="1:4">
      <c r="A18450" s="74" t="s">
        <v>10435</v>
      </c>
      <c r="B18450" s="74" t="str">
        <f ca="1">IFERROR(__xludf.DUMMYFUNCTION("IF(REGEXMATCH(A18450,""wealth planning""),""Script 1"",""-"")"),"-")</f>
        <v>-</v>
      </c>
      <c r="C18450" s="74">
        <f t="shared" si="144"/>
        <v>0</v>
      </c>
      <c r="D18450" s="74">
        <f t="shared" si="145"/>
        <v>0</v>
      </c>
    </row>
    <row r="18451" spans="1:4">
      <c r="A18451" s="74" t="s">
        <v>10435</v>
      </c>
      <c r="B18451" s="74" t="str">
        <f ca="1">IFERROR(__xludf.DUMMYFUNCTION("IF(REGEXMATCH(A18451,""wealth planning""),""Script 1"",""-"")"),"-")</f>
        <v>-</v>
      </c>
      <c r="C18451" s="74" t="str">
        <f t="shared" si="144"/>
        <v>Afnan Azhar</v>
      </c>
      <c r="D18451" s="74">
        <f t="shared" si="145"/>
        <v>0</v>
      </c>
    </row>
    <row r="18452" spans="1:4">
      <c r="A18452" s="149">
        <v>45524</v>
      </c>
      <c r="B18452" s="74" t="str">
        <f ca="1">IFERROR(__xludf.DUMMYFUNCTION("IF(REGEXMATCH(A18452,""wealth planning""),""Script 1"",""-"")"),"#VALUE!")</f>
        <v>#VALUE!</v>
      </c>
      <c r="C18452" s="74" t="str">
        <f t="shared" si="144"/>
        <v>Afnan Azhar</v>
      </c>
      <c r="D18452" s="74">
        <f t="shared" si="145"/>
        <v>0</v>
      </c>
    </row>
    <row r="18453" spans="1:4">
      <c r="A18453" s="149">
        <v>45524</v>
      </c>
      <c r="B18453" s="74" t="str">
        <f ca="1">IFERROR(__xludf.DUMMYFUNCTION("IF(REGEXMATCH(A18453,""wealth planning""),""Script 1"",""-"")"),"#VALUE!")</f>
        <v>#VALUE!</v>
      </c>
      <c r="C18453" s="149">
        <f t="shared" si="144"/>
        <v>45524</v>
      </c>
      <c r="D18453" s="74" t="str">
        <f t="shared" si="145"/>
        <v>Afnan Azhar</v>
      </c>
    </row>
    <row r="18454" spans="1:4">
      <c r="A18454" s="74" t="s">
        <v>4340</v>
      </c>
      <c r="B18454" s="74" t="str">
        <f ca="1">IFERROR(__xludf.DUMMYFUNCTION("IF(REGEXMATCH(A18454,""wealth planning""),""Script 1"",""-"")"),"Script 1")</f>
        <v>Script 1</v>
      </c>
      <c r="C18454" s="149">
        <f t="shared" si="144"/>
        <v>45524</v>
      </c>
      <c r="D18454" s="74" t="str">
        <f t="shared" si="145"/>
        <v>Afnan Azhar</v>
      </c>
    </row>
    <row r="18455" spans="1:4">
      <c r="B18455" s="74" t="str">
        <f ca="1">IFERROR(__xludf.DUMMYFUNCTION("IF(REGEXMATCH(A18455,""wealth planning""),""Script 1"",""-"")"),"-")</f>
        <v>-</v>
      </c>
      <c r="C18455" s="74" t="str">
        <f t="shared" si="144"/>
        <v>You: Hai assalamualaikum Afnan,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455" s="149">
        <f t="shared" si="145"/>
        <v>45524</v>
      </c>
    </row>
    <row r="18456" spans="1:4">
      <c r="B18456" s="74" t="str">
        <f ca="1">IFERROR(__xludf.DUMMYFUNCTION("IF(REGEXMATCH(A18456,""wealth planning""),""Script 1"",""-"")"),"-")</f>
        <v>-</v>
      </c>
      <c r="C18456" s="74">
        <f t="shared" si="144"/>
        <v>0</v>
      </c>
      <c r="D18456" s="149">
        <f t="shared" si="145"/>
        <v>45524</v>
      </c>
    </row>
    <row r="18457" spans="1:4">
      <c r="B18457" s="74" t="str">
        <f ca="1">IFERROR(__xludf.DUMMYFUNCTION("IF(REGEXMATCH(A18457,""wealth planning""),""Script 1"",""-"")"),"-")</f>
        <v>-</v>
      </c>
      <c r="C18457" s="74">
        <f t="shared" si="144"/>
        <v>0</v>
      </c>
      <c r="D18457" s="74" t="str">
        <f t="shared" si="145"/>
        <v>You: Hai assalamualaikum Afnan,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458" spans="1:4">
      <c r="B18458" s="74" t="str">
        <f ca="1">IFERROR(__xludf.DUMMYFUNCTION("IF(REGEXMATCH(A18458,""wealth planning""),""Script 1"",""-"")"),"-")</f>
        <v>-</v>
      </c>
      <c r="C18458" s="74">
        <f t="shared" si="144"/>
        <v>0</v>
      </c>
      <c r="D18458" s="74">
        <f t="shared" si="145"/>
        <v>0</v>
      </c>
    </row>
    <row r="18459" spans="1:4">
      <c r="A18459" s="74" t="s">
        <v>10438</v>
      </c>
      <c r="B18459" s="74" t="str">
        <f ca="1">IFERROR(__xludf.DUMMYFUNCTION("IF(REGEXMATCH(A18459,""wealth planning""),""Script 1"",""-"")"),"-")</f>
        <v>-</v>
      </c>
      <c r="C18459" s="74">
        <f t="shared" si="144"/>
        <v>0</v>
      </c>
      <c r="D18459" s="74">
        <f t="shared" si="145"/>
        <v>0</v>
      </c>
    </row>
    <row r="18460" spans="1:4">
      <c r="A18460" s="149">
        <v>45524</v>
      </c>
      <c r="B18460" s="74" t="str">
        <f ca="1">IFERROR(__xludf.DUMMYFUNCTION("IF(REGEXMATCH(A18460,""wealth planning""),""Script 1"",""-"")"),"#VALUE!")</f>
        <v>#VALUE!</v>
      </c>
      <c r="C18460" s="74" t="str">
        <f t="shared" si="144"/>
        <v>Nur Najihah Abd Basir</v>
      </c>
      <c r="D18460" s="74">
        <f t="shared" si="145"/>
        <v>0</v>
      </c>
    </row>
    <row r="18461" spans="1:4">
      <c r="A18461" s="149">
        <v>45524</v>
      </c>
      <c r="B18461" s="74" t="str">
        <f ca="1">IFERROR(__xludf.DUMMYFUNCTION("IF(REGEXMATCH(A18461,""wealth planning""),""Script 1"",""-"")"),"#VALUE!")</f>
        <v>#VALUE!</v>
      </c>
      <c r="C18461" s="149">
        <f t="shared" si="144"/>
        <v>45524</v>
      </c>
      <c r="D18461" s="74">
        <f t="shared" si="145"/>
        <v>0</v>
      </c>
    </row>
    <row r="18462" spans="1:4">
      <c r="A18462" s="74" t="s">
        <v>6403</v>
      </c>
      <c r="B18462" s="74" t="str">
        <f ca="1">IFERROR(__xludf.DUMMYFUNCTION("IF(REGEXMATCH(A18462,""wealth planning""),""Script 1"",""-"")"),"Script 1")</f>
        <v>Script 1</v>
      </c>
      <c r="C18462" s="149">
        <f t="shared" si="144"/>
        <v>45524</v>
      </c>
      <c r="D18462" s="74" t="str">
        <f t="shared" si="145"/>
        <v>Nur Najihah Abd Basir</v>
      </c>
    </row>
    <row r="18463" spans="1:4">
      <c r="B18463" s="74" t="str">
        <f ca="1">IFERROR(__xludf.DUMMYFUNCTION("IF(REGEXMATCH(A18463,""wealth planning""),""Script 1"",""-"")"),"-")</f>
        <v>-</v>
      </c>
      <c r="C18463" s="74" t="str">
        <f t="shared" si="144"/>
        <v>You: Hai assalamualaikum Najihah,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463" s="149">
        <f t="shared" si="145"/>
        <v>45524</v>
      </c>
    </row>
    <row r="18464" spans="1:4">
      <c r="B18464" s="74" t="str">
        <f ca="1">IFERROR(__xludf.DUMMYFUNCTION("IF(REGEXMATCH(A18464,""wealth planning""),""Script 1"",""-"")"),"-")</f>
        <v>-</v>
      </c>
      <c r="C18464" s="74">
        <f t="shared" si="144"/>
        <v>0</v>
      </c>
      <c r="D18464" s="149">
        <f t="shared" si="145"/>
        <v>45524</v>
      </c>
    </row>
    <row r="18465" spans="1:4">
      <c r="B18465" s="74" t="str">
        <f ca="1">IFERROR(__xludf.DUMMYFUNCTION("IF(REGEXMATCH(A18465,""wealth planning""),""Script 1"",""-"")"),"-")</f>
        <v>-</v>
      </c>
      <c r="C18465" s="74">
        <f t="shared" si="144"/>
        <v>0</v>
      </c>
      <c r="D18465" s="74" t="str">
        <f t="shared" si="145"/>
        <v>You: Hai assalamualaikum Najihah,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466" spans="1:4">
      <c r="A18466" s="74" t="s">
        <v>10440</v>
      </c>
      <c r="B18466" s="74" t="str">
        <f ca="1">IFERROR(__xludf.DUMMYFUNCTION("IF(REGEXMATCH(A18466,""wealth planning""),""Script 1"",""-"")"),"-")</f>
        <v>-</v>
      </c>
      <c r="C18466" s="74">
        <f t="shared" si="144"/>
        <v>0</v>
      </c>
      <c r="D18466" s="74">
        <f t="shared" si="145"/>
        <v>0</v>
      </c>
    </row>
    <row r="18467" spans="1:4">
      <c r="A18467" s="74" t="s">
        <v>10441</v>
      </c>
      <c r="B18467" s="74" t="str">
        <f ca="1">IFERROR(__xludf.DUMMYFUNCTION("IF(REGEXMATCH(A18467,""wealth planning""),""Script 1"",""-"")"),"-")</f>
        <v>-</v>
      </c>
      <c r="C18467" s="74" t="str">
        <f t="shared" si="144"/>
        <v>Nur Aziemah Binti Mohd ZainalStatus is reachable</v>
      </c>
      <c r="D18467" s="74">
        <f t="shared" si="145"/>
        <v>0</v>
      </c>
    </row>
    <row r="18468" spans="1:4">
      <c r="A18468" s="149">
        <v>45524</v>
      </c>
      <c r="B18468" s="74" t="str">
        <f ca="1">IFERROR(__xludf.DUMMYFUNCTION("IF(REGEXMATCH(A18468,""wealth planning""),""Script 1"",""-"")"),"#VALUE!")</f>
        <v>#VALUE!</v>
      </c>
      <c r="C18468" s="74" t="str">
        <f t="shared" si="144"/>
        <v>Nur Aziemah Binti Mohd Zainal</v>
      </c>
      <c r="D18468" s="74">
        <f t="shared" si="145"/>
        <v>0</v>
      </c>
    </row>
    <row r="18469" spans="1:4">
      <c r="A18469" s="149">
        <v>45524</v>
      </c>
      <c r="B18469" s="74" t="str">
        <f ca="1">IFERROR(__xludf.DUMMYFUNCTION("IF(REGEXMATCH(A18469,""wealth planning""),""Script 1"",""-"")"),"#VALUE!")</f>
        <v>#VALUE!</v>
      </c>
      <c r="C18469" s="149">
        <f t="shared" si="144"/>
        <v>45524</v>
      </c>
      <c r="D18469" s="74" t="str">
        <f t="shared" si="145"/>
        <v>Nur Aziemah Binti Mohd ZainalStatus is reachable</v>
      </c>
    </row>
    <row r="18470" spans="1:4">
      <c r="A18470" s="74" t="s">
        <v>10442</v>
      </c>
      <c r="B18470" s="74" t="str">
        <f ca="1">IFERROR(__xludf.DUMMYFUNCTION("IF(REGEXMATCH(A18470,""wealth planning""),""Script 1"",""-"")"),"Script 1")</f>
        <v>Script 1</v>
      </c>
      <c r="C18470" s="149">
        <f t="shared" si="144"/>
        <v>45524</v>
      </c>
      <c r="D18470" s="74" t="str">
        <f t="shared" si="145"/>
        <v>Nur Aziemah Binti Mohd Zainal</v>
      </c>
    </row>
    <row r="18471" spans="1:4">
      <c r="B18471" s="74" t="str">
        <f ca="1">IFERROR(__xludf.DUMMYFUNCTION("IF(REGEXMATCH(A18471,""wealth planning""),""Script 1"",""-"")"),"-")</f>
        <v>-</v>
      </c>
      <c r="C18471" s="74" t="str">
        <f t="shared" si="144"/>
        <v>You: Hai assalamualaikum Aziemah,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471" s="149">
        <f t="shared" si="145"/>
        <v>45524</v>
      </c>
    </row>
    <row r="18472" spans="1:4">
      <c r="B18472" s="74" t="str">
        <f ca="1">IFERROR(__xludf.DUMMYFUNCTION("IF(REGEXMATCH(A18472,""wealth planning""),""Script 1"",""-"")"),"-")</f>
        <v>-</v>
      </c>
      <c r="C18472" s="74">
        <f t="shared" si="144"/>
        <v>0</v>
      </c>
      <c r="D18472" s="149">
        <f t="shared" si="145"/>
        <v>45524</v>
      </c>
    </row>
    <row r="18473" spans="1:4">
      <c r="B18473" s="74" t="str">
        <f ca="1">IFERROR(__xludf.DUMMYFUNCTION("IF(REGEXMATCH(A18473,""wealth planning""),""Script 1"",""-"")"),"-")</f>
        <v>-</v>
      </c>
      <c r="C18473" s="74">
        <f t="shared" si="144"/>
        <v>0</v>
      </c>
      <c r="D18473" s="74" t="str">
        <f t="shared" si="145"/>
        <v>You: Hai assalamualaikum Aziemah,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474" spans="1:4">
      <c r="A18474" s="74" t="s">
        <v>10444</v>
      </c>
      <c r="B18474" s="74" t="str">
        <f ca="1">IFERROR(__xludf.DUMMYFUNCTION("IF(REGEXMATCH(A18474,""wealth planning""),""Script 1"",""-"")"),"-")</f>
        <v>-</v>
      </c>
      <c r="C18474" s="74">
        <f t="shared" si="144"/>
        <v>0</v>
      </c>
      <c r="D18474" s="74">
        <f t="shared" si="145"/>
        <v>0</v>
      </c>
    </row>
    <row r="18475" spans="1:4">
      <c r="A18475" s="74" t="s">
        <v>10444</v>
      </c>
      <c r="B18475" s="74" t="str">
        <f ca="1">IFERROR(__xludf.DUMMYFUNCTION("IF(REGEXMATCH(A18475,""wealth planning""),""Script 1"",""-"")"),"-")</f>
        <v>-</v>
      </c>
      <c r="C18475" s="74" t="str">
        <f t="shared" si="144"/>
        <v>Mohd Saiful Azimi Mahmud</v>
      </c>
      <c r="D18475" s="74">
        <f t="shared" si="145"/>
        <v>0</v>
      </c>
    </row>
    <row r="18476" spans="1:4">
      <c r="A18476" s="149">
        <v>45524</v>
      </c>
      <c r="B18476" s="74" t="str">
        <f ca="1">IFERROR(__xludf.DUMMYFUNCTION("IF(REGEXMATCH(A18476,""wealth planning""),""Script 1"",""-"")"),"#VALUE!")</f>
        <v>#VALUE!</v>
      </c>
      <c r="C18476" s="74" t="str">
        <f t="shared" si="144"/>
        <v>Mohd Saiful Azimi Mahmud</v>
      </c>
      <c r="D18476" s="74">
        <f t="shared" si="145"/>
        <v>0</v>
      </c>
    </row>
    <row r="18477" spans="1:4">
      <c r="A18477" s="149">
        <v>45524</v>
      </c>
      <c r="B18477" s="74" t="str">
        <f ca="1">IFERROR(__xludf.DUMMYFUNCTION("IF(REGEXMATCH(A18477,""wealth planning""),""Script 1"",""-"")"),"#VALUE!")</f>
        <v>#VALUE!</v>
      </c>
      <c r="C18477" s="149">
        <f t="shared" si="144"/>
        <v>45524</v>
      </c>
      <c r="D18477" s="74" t="str">
        <f t="shared" si="145"/>
        <v>Mohd Saiful Azimi Mahmud</v>
      </c>
    </row>
    <row r="18478" spans="1:4">
      <c r="A18478" s="74" t="s">
        <v>10445</v>
      </c>
      <c r="B18478" s="74" t="str">
        <f ca="1">IFERROR(__xludf.DUMMYFUNCTION("IF(REGEXMATCH(A18478,""wealth planning""),""Script 1"",""-"")"),"Script 1")</f>
        <v>Script 1</v>
      </c>
      <c r="C18478" s="149">
        <f t="shared" si="144"/>
        <v>45524</v>
      </c>
      <c r="D18478" s="74" t="str">
        <f t="shared" si="145"/>
        <v>Mohd Saiful Azimi Mahmud</v>
      </c>
    </row>
    <row r="18479" spans="1:4">
      <c r="B18479" s="74" t="str">
        <f ca="1">IFERROR(__xludf.DUMMYFUNCTION("IF(REGEXMATCH(A18479,""wealth planning""),""Script 1"",""-"")"),"-")</f>
        <v>-</v>
      </c>
      <c r="C18479" s="74" t="str">
        <f t="shared" si="144"/>
        <v>You: Hai assalamualaikum tuan Saiful,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479" s="149">
        <f t="shared" si="145"/>
        <v>45524</v>
      </c>
    </row>
    <row r="18480" spans="1:4">
      <c r="B18480" s="74" t="str">
        <f ca="1">IFERROR(__xludf.DUMMYFUNCTION("IF(REGEXMATCH(A18480,""wealth planning""),""Script 1"",""-"")"),"-")</f>
        <v>-</v>
      </c>
      <c r="C18480" s="74">
        <f t="shared" si="144"/>
        <v>0</v>
      </c>
      <c r="D18480" s="149">
        <f t="shared" si="145"/>
        <v>45524</v>
      </c>
    </row>
    <row r="18481" spans="1:4">
      <c r="B18481" s="74" t="str">
        <f ca="1">IFERROR(__xludf.DUMMYFUNCTION("IF(REGEXMATCH(A18481,""wealth planning""),""Script 1"",""-"")"),"-")</f>
        <v>-</v>
      </c>
      <c r="C18481" s="74">
        <f t="shared" si="144"/>
        <v>0</v>
      </c>
      <c r="D18481" s="74" t="str">
        <f t="shared" si="145"/>
        <v>You: Hai assalamualaikum tuan Saiful,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482" spans="1:4">
      <c r="B18482" s="74" t="str">
        <f ca="1">IFERROR(__xludf.DUMMYFUNCTION("IF(REGEXMATCH(A18482,""wealth planning""),""Script 1"",""-"")"),"-")</f>
        <v>-</v>
      </c>
      <c r="C18482" s="74">
        <f t="shared" si="144"/>
        <v>0</v>
      </c>
      <c r="D18482" s="74">
        <f t="shared" si="145"/>
        <v>0</v>
      </c>
    </row>
    <row r="18483" spans="1:4">
      <c r="A18483" s="74" t="s">
        <v>10448</v>
      </c>
      <c r="B18483" s="74" t="str">
        <f ca="1">IFERROR(__xludf.DUMMYFUNCTION("IF(REGEXMATCH(A18483,""wealth planning""),""Script 1"",""-"")"),"-")</f>
        <v>-</v>
      </c>
      <c r="C18483" s="74">
        <f t="shared" si="144"/>
        <v>0</v>
      </c>
      <c r="D18483" s="74">
        <f t="shared" si="145"/>
        <v>0</v>
      </c>
    </row>
    <row r="18484" spans="1:4">
      <c r="A18484" s="149">
        <v>45524</v>
      </c>
      <c r="B18484" s="74" t="str">
        <f ca="1">IFERROR(__xludf.DUMMYFUNCTION("IF(REGEXMATCH(A18484,""wealth planning""),""Script 1"",""-"")"),"#VALUE!")</f>
        <v>#VALUE!</v>
      </c>
      <c r="C18484" s="74" t="str">
        <f t="shared" si="144"/>
        <v>ANIQ IZDIHAR KHUZAIRI</v>
      </c>
      <c r="D18484" s="74">
        <f t="shared" si="145"/>
        <v>0</v>
      </c>
    </row>
    <row r="18485" spans="1:4">
      <c r="A18485" s="149">
        <v>45524</v>
      </c>
      <c r="B18485" s="74" t="str">
        <f ca="1">IFERROR(__xludf.DUMMYFUNCTION("IF(REGEXMATCH(A18485,""wealth planning""),""Script 1"",""-"")"),"#VALUE!")</f>
        <v>#VALUE!</v>
      </c>
      <c r="C18485" s="149">
        <f t="shared" si="144"/>
        <v>45524</v>
      </c>
      <c r="D18485" s="74">
        <f t="shared" si="145"/>
        <v>0</v>
      </c>
    </row>
    <row r="18486" spans="1:4">
      <c r="A18486" s="74" t="s">
        <v>3477</v>
      </c>
      <c r="B18486" s="74" t="str">
        <f ca="1">IFERROR(__xludf.DUMMYFUNCTION("IF(REGEXMATCH(A18486,""wealth planning""),""Script 1"",""-"")"),"Script 1")</f>
        <v>Script 1</v>
      </c>
      <c r="C18486" s="149">
        <f t="shared" si="144"/>
        <v>45524</v>
      </c>
      <c r="D18486" s="74" t="str">
        <f t="shared" si="145"/>
        <v>ANIQ IZDIHAR KHUZAIRI</v>
      </c>
    </row>
    <row r="18487" spans="1:4">
      <c r="B18487" s="74" t="str">
        <f ca="1">IFERROR(__xludf.DUMMYFUNCTION("IF(REGEXMATCH(A18487,""wealth planning""),""Script 1"",""-"")"),"-")</f>
        <v>-</v>
      </c>
      <c r="C18487" s="74" t="str">
        <f t="shared" si="144"/>
        <v>You: Hai assalamualaikum Aniq,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487" s="149">
        <f t="shared" si="145"/>
        <v>45524</v>
      </c>
    </row>
    <row r="18488" spans="1:4">
      <c r="B18488" s="74" t="str">
        <f ca="1">IFERROR(__xludf.DUMMYFUNCTION("IF(REGEXMATCH(A18488,""wealth planning""),""Script 1"",""-"")"),"-")</f>
        <v>-</v>
      </c>
      <c r="C18488" s="74">
        <f t="shared" si="144"/>
        <v>0</v>
      </c>
      <c r="D18488" s="149">
        <f t="shared" si="145"/>
        <v>45524</v>
      </c>
    </row>
    <row r="18489" spans="1:4">
      <c r="B18489" s="74" t="str">
        <f ca="1">IFERROR(__xludf.DUMMYFUNCTION("IF(REGEXMATCH(A18489,""wealth planning""),""Script 1"",""-"")"),"-")</f>
        <v>-</v>
      </c>
      <c r="C18489" s="74">
        <f t="shared" si="144"/>
        <v>0</v>
      </c>
      <c r="D18489" s="74" t="str">
        <f t="shared" si="145"/>
        <v>You: Hai assalamualaikum Aniq,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490" spans="1:4">
      <c r="A18490" s="74" t="s">
        <v>10450</v>
      </c>
      <c r="B18490" s="74" t="str">
        <f ca="1">IFERROR(__xludf.DUMMYFUNCTION("IF(REGEXMATCH(A18490,""wealth planning""),""Script 1"",""-"")"),"-")</f>
        <v>-</v>
      </c>
      <c r="C18490" s="74">
        <f t="shared" si="144"/>
        <v>0</v>
      </c>
      <c r="D18490" s="74">
        <f t="shared" si="145"/>
        <v>0</v>
      </c>
    </row>
    <row r="18491" spans="1:4">
      <c r="A18491" s="74" t="s">
        <v>10450</v>
      </c>
      <c r="B18491" s="74" t="str">
        <f ca="1">IFERROR(__xludf.DUMMYFUNCTION("IF(REGEXMATCH(A18491,""wealth planning""),""Script 1"",""-"")"),"-")</f>
        <v>-</v>
      </c>
      <c r="C18491" s="74" t="str">
        <f t="shared" si="144"/>
        <v>Nur Fatimah binti Ramli</v>
      </c>
      <c r="D18491" s="74">
        <f t="shared" si="145"/>
        <v>0</v>
      </c>
    </row>
    <row r="18492" spans="1:4">
      <c r="A18492" s="149">
        <v>45524</v>
      </c>
      <c r="B18492" s="74" t="str">
        <f ca="1">IFERROR(__xludf.DUMMYFUNCTION("IF(REGEXMATCH(A18492,""wealth planning""),""Script 1"",""-"")"),"#VALUE!")</f>
        <v>#VALUE!</v>
      </c>
      <c r="C18492" s="74" t="str">
        <f t="shared" si="144"/>
        <v>Nur Fatimah binti Ramli</v>
      </c>
      <c r="D18492" s="74">
        <f t="shared" si="145"/>
        <v>0</v>
      </c>
    </row>
    <row r="18493" spans="1:4">
      <c r="A18493" s="149">
        <v>45524</v>
      </c>
      <c r="B18493" s="74" t="str">
        <f ca="1">IFERROR(__xludf.DUMMYFUNCTION("IF(REGEXMATCH(A18493,""wealth planning""),""Script 1"",""-"")"),"#VALUE!")</f>
        <v>#VALUE!</v>
      </c>
      <c r="C18493" s="149">
        <f t="shared" si="144"/>
        <v>45524</v>
      </c>
      <c r="D18493" s="74" t="str">
        <f t="shared" si="145"/>
        <v>Nur Fatimah binti Ramli</v>
      </c>
    </row>
    <row r="18494" spans="1:4">
      <c r="A18494" s="74" t="s">
        <v>5535</v>
      </c>
      <c r="B18494" s="74" t="str">
        <f ca="1">IFERROR(__xludf.DUMMYFUNCTION("IF(REGEXMATCH(A18494,""wealth planning""),""Script 1"",""-"")"),"Script 1")</f>
        <v>Script 1</v>
      </c>
      <c r="C18494" s="149">
        <f t="shared" si="144"/>
        <v>45524</v>
      </c>
      <c r="D18494" s="74" t="str">
        <f t="shared" si="145"/>
        <v>Nur Fatimah binti Ramli</v>
      </c>
    </row>
    <row r="18495" spans="1:4">
      <c r="B18495" s="74" t="str">
        <f ca="1">IFERROR(__xludf.DUMMYFUNCTION("IF(REGEXMATCH(A18495,""wealth planning""),""Script 1"",""-"")"),"-")</f>
        <v>-</v>
      </c>
      <c r="C18495" s="74" t="str">
        <f t="shared" si="144"/>
        <v>You: Hai assalamualaikum Fatimah,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495" s="149">
        <f t="shared" si="145"/>
        <v>45524</v>
      </c>
    </row>
    <row r="18496" spans="1:4">
      <c r="B18496" s="74" t="str">
        <f ca="1">IFERROR(__xludf.DUMMYFUNCTION("IF(REGEXMATCH(A18496,""wealth planning""),""Script 1"",""-"")"),"-")</f>
        <v>-</v>
      </c>
      <c r="C18496" s="74">
        <f t="shared" si="144"/>
        <v>0</v>
      </c>
      <c r="D18496" s="149">
        <f t="shared" si="145"/>
        <v>45524</v>
      </c>
    </row>
    <row r="18497" spans="1:4">
      <c r="B18497" s="74" t="str">
        <f ca="1">IFERROR(__xludf.DUMMYFUNCTION("IF(REGEXMATCH(A18497,""wealth planning""),""Script 1"",""-"")"),"-")</f>
        <v>-</v>
      </c>
      <c r="C18497" s="74">
        <f t="shared" si="144"/>
        <v>0</v>
      </c>
      <c r="D18497" s="74" t="str">
        <f t="shared" si="145"/>
        <v>You: Hai assalamualaikum Fatimah,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498" spans="1:4">
      <c r="A18498" s="74" t="s">
        <v>10452</v>
      </c>
      <c r="B18498" s="74" t="str">
        <f ca="1">IFERROR(__xludf.DUMMYFUNCTION("IF(REGEXMATCH(A18498,""wealth planning""),""Script 1"",""-"")"),"-")</f>
        <v>-</v>
      </c>
      <c r="C18498" s="74">
        <f t="shared" si="144"/>
        <v>0</v>
      </c>
      <c r="D18498" s="74">
        <f t="shared" si="145"/>
        <v>0</v>
      </c>
    </row>
    <row r="18499" spans="1:4">
      <c r="A18499" s="74" t="s">
        <v>10452</v>
      </c>
      <c r="B18499" s="74" t="str">
        <f ca="1">IFERROR(__xludf.DUMMYFUNCTION("IF(REGEXMATCH(A18499,""wealth planning""),""Script 1"",""-"")"),"-")</f>
        <v>-</v>
      </c>
      <c r="C18499" s="74" t="str">
        <f t="shared" si="144"/>
        <v>Hidayah Abjan</v>
      </c>
      <c r="D18499" s="74">
        <f t="shared" si="145"/>
        <v>0</v>
      </c>
    </row>
    <row r="18500" spans="1:4">
      <c r="A18500" s="149">
        <v>45524</v>
      </c>
      <c r="B18500" s="74" t="str">
        <f ca="1">IFERROR(__xludf.DUMMYFUNCTION("IF(REGEXMATCH(A18500,""wealth planning""),""Script 1"",""-"")"),"#VALUE!")</f>
        <v>#VALUE!</v>
      </c>
      <c r="C18500" s="74" t="str">
        <f t="shared" si="144"/>
        <v>Hidayah Abjan</v>
      </c>
      <c r="D18500" s="74">
        <f t="shared" si="145"/>
        <v>0</v>
      </c>
    </row>
    <row r="18501" spans="1:4">
      <c r="A18501" s="149">
        <v>45524</v>
      </c>
      <c r="B18501" s="74" t="str">
        <f ca="1">IFERROR(__xludf.DUMMYFUNCTION("IF(REGEXMATCH(A18501,""wealth planning""),""Script 1"",""-"")"),"#VALUE!")</f>
        <v>#VALUE!</v>
      </c>
      <c r="C18501" s="149">
        <f t="shared" si="144"/>
        <v>45524</v>
      </c>
      <c r="D18501" s="74" t="str">
        <f t="shared" si="145"/>
        <v>Hidayah Abjan</v>
      </c>
    </row>
    <row r="18502" spans="1:4">
      <c r="A18502" s="74" t="s">
        <v>3440</v>
      </c>
      <c r="B18502" s="74" t="str">
        <f ca="1">IFERROR(__xludf.DUMMYFUNCTION("IF(REGEXMATCH(A18502,""wealth planning""),""Script 1"",""-"")"),"Script 1")</f>
        <v>Script 1</v>
      </c>
      <c r="C18502" s="149">
        <f t="shared" si="144"/>
        <v>45524</v>
      </c>
      <c r="D18502" s="74" t="str">
        <f t="shared" si="145"/>
        <v>Hidayah Abjan</v>
      </c>
    </row>
    <row r="18503" spans="1:4">
      <c r="B18503" s="74" t="str">
        <f ca="1">IFERROR(__xludf.DUMMYFUNCTION("IF(REGEXMATCH(A18503,""wealth planning""),""Script 1"",""-"")"),"-")</f>
        <v>-</v>
      </c>
      <c r="C18503" s="74" t="str">
        <f t="shared" si="144"/>
        <v>You: Hai assalamualaikum Hidayah,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503" s="149">
        <f t="shared" si="145"/>
        <v>45524</v>
      </c>
    </row>
    <row r="18504" spans="1:4">
      <c r="B18504" s="74" t="str">
        <f ca="1">IFERROR(__xludf.DUMMYFUNCTION("IF(REGEXMATCH(A18504,""wealth planning""),""Script 1"",""-"")"),"-")</f>
        <v>-</v>
      </c>
      <c r="C18504" s="74">
        <f t="shared" si="144"/>
        <v>0</v>
      </c>
      <c r="D18504" s="149">
        <f t="shared" si="145"/>
        <v>45524</v>
      </c>
    </row>
    <row r="18505" spans="1:4">
      <c r="B18505" s="74" t="str">
        <f ca="1">IFERROR(__xludf.DUMMYFUNCTION("IF(REGEXMATCH(A18505,""wealth planning""),""Script 1"",""-"")"),"-")</f>
        <v>-</v>
      </c>
      <c r="C18505" s="74">
        <f t="shared" si="144"/>
        <v>0</v>
      </c>
      <c r="D18505" s="74" t="str">
        <f t="shared" si="145"/>
        <v>You: Hai assalamualaikum Hidayah,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506" spans="1:4">
      <c r="A18506" s="74" t="s">
        <v>10454</v>
      </c>
      <c r="B18506" s="74" t="str">
        <f ca="1">IFERROR(__xludf.DUMMYFUNCTION("IF(REGEXMATCH(A18506,""wealth planning""),""Script 1"",""-"")"),"-")</f>
        <v>-</v>
      </c>
      <c r="C18506" s="74">
        <f t="shared" si="144"/>
        <v>0</v>
      </c>
      <c r="D18506" s="74">
        <f t="shared" si="145"/>
        <v>0</v>
      </c>
    </row>
    <row r="18507" spans="1:4">
      <c r="A18507" s="74" t="s">
        <v>10455</v>
      </c>
      <c r="B18507" s="74" t="str">
        <f ca="1">IFERROR(__xludf.DUMMYFUNCTION("IF(REGEXMATCH(A18507,""wealth planning""),""Script 1"",""-"")"),"-")</f>
        <v>-</v>
      </c>
      <c r="C18507" s="74" t="str">
        <f t="shared" si="144"/>
        <v>MUHAMMAD AMIRUL HAFIZ BIN MOHD RADZAIStatus is reachable</v>
      </c>
      <c r="D18507" s="74">
        <f t="shared" si="145"/>
        <v>0</v>
      </c>
    </row>
    <row r="18508" spans="1:4">
      <c r="A18508" s="149">
        <v>45524</v>
      </c>
      <c r="B18508" s="74" t="str">
        <f ca="1">IFERROR(__xludf.DUMMYFUNCTION("IF(REGEXMATCH(A18508,""wealth planning""),""Script 1"",""-"")"),"#VALUE!")</f>
        <v>#VALUE!</v>
      </c>
      <c r="C18508" s="74" t="str">
        <f t="shared" si="144"/>
        <v>MUHAMMAD AMIRUL HAFIZ BIN MOHD RADZAI</v>
      </c>
      <c r="D18508" s="74">
        <f t="shared" si="145"/>
        <v>0</v>
      </c>
    </row>
    <row r="18509" spans="1:4">
      <c r="A18509" s="149">
        <v>45524</v>
      </c>
      <c r="B18509" s="74" t="str">
        <f ca="1">IFERROR(__xludf.DUMMYFUNCTION("IF(REGEXMATCH(A18509,""wealth planning""),""Script 1"",""-"")"),"#VALUE!")</f>
        <v>#VALUE!</v>
      </c>
      <c r="C18509" s="149">
        <f t="shared" si="144"/>
        <v>45524</v>
      </c>
      <c r="D18509" s="74" t="str">
        <f t="shared" si="145"/>
        <v>MUHAMMAD AMIRUL HAFIZ BIN MOHD RADZAIStatus is reachable</v>
      </c>
    </row>
    <row r="18510" spans="1:4">
      <c r="A18510" s="74" t="s">
        <v>10456</v>
      </c>
      <c r="B18510" s="74" t="str">
        <f ca="1">IFERROR(__xludf.DUMMYFUNCTION("IF(REGEXMATCH(A18510,""wealth planning""),""Script 1"",""-"")"),"Script 1")</f>
        <v>Script 1</v>
      </c>
      <c r="C18510" s="149">
        <f t="shared" si="144"/>
        <v>45524</v>
      </c>
      <c r="D18510" s="74" t="str">
        <f t="shared" si="145"/>
        <v>MUHAMMAD AMIRUL HAFIZ BIN MOHD RADZAI</v>
      </c>
    </row>
    <row r="18511" spans="1:4">
      <c r="B18511" s="74" t="str">
        <f ca="1">IFERROR(__xludf.DUMMYFUNCTION("IF(REGEXMATCH(A18511,""wealth planning""),""Script 1"",""-"")"),"-")</f>
        <v>-</v>
      </c>
      <c r="C18511" s="74" t="str">
        <f t="shared" si="144"/>
        <v>You: Hai assalamualaikum Amirul Hafiz,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511" s="149">
        <f t="shared" si="145"/>
        <v>45524</v>
      </c>
    </row>
    <row r="18512" spans="1:4">
      <c r="B18512" s="74" t="str">
        <f ca="1">IFERROR(__xludf.DUMMYFUNCTION("IF(REGEXMATCH(A18512,""wealth planning""),""Script 1"",""-"")"),"-")</f>
        <v>-</v>
      </c>
      <c r="C18512" s="74">
        <f t="shared" si="144"/>
        <v>0</v>
      </c>
      <c r="D18512" s="149">
        <f t="shared" si="145"/>
        <v>45524</v>
      </c>
    </row>
    <row r="18513" spans="1:4">
      <c r="B18513" s="74" t="str">
        <f ca="1">IFERROR(__xludf.DUMMYFUNCTION("IF(REGEXMATCH(A18513,""wealth planning""),""Script 1"",""-"")"),"-")</f>
        <v>-</v>
      </c>
      <c r="C18513" s="74">
        <f t="shared" si="144"/>
        <v>0</v>
      </c>
      <c r="D18513" s="74" t="str">
        <f t="shared" si="145"/>
        <v>You: Hai assalamualaikum Amirul Hafiz,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514" spans="1:4">
      <c r="A18514" s="74" t="s">
        <v>10458</v>
      </c>
      <c r="B18514" s="74" t="str">
        <f ca="1">IFERROR(__xludf.DUMMYFUNCTION("IF(REGEXMATCH(A18514,""wealth planning""),""Script 1"",""-"")"),"-")</f>
        <v>-</v>
      </c>
      <c r="C18514" s="74">
        <f t="shared" si="144"/>
        <v>0</v>
      </c>
      <c r="D18514" s="74">
        <f t="shared" si="145"/>
        <v>0</v>
      </c>
    </row>
    <row r="18515" spans="1:4">
      <c r="A18515" s="74" t="s">
        <v>10459</v>
      </c>
      <c r="B18515" s="74" t="str">
        <f ca="1">IFERROR(__xludf.DUMMYFUNCTION("IF(REGEXMATCH(A18515,""wealth planning""),""Script 1"",""-"")"),"-")</f>
        <v>-</v>
      </c>
      <c r="C18515" s="74" t="str">
        <f t="shared" si="144"/>
        <v>Wan Nur Farzana Wan SafwanStatus is reachable</v>
      </c>
      <c r="D18515" s="74">
        <f t="shared" si="145"/>
        <v>0</v>
      </c>
    </row>
    <row r="18516" spans="1:4">
      <c r="A18516" s="149">
        <v>45524</v>
      </c>
      <c r="B18516" s="74" t="str">
        <f ca="1">IFERROR(__xludf.DUMMYFUNCTION("IF(REGEXMATCH(A18516,""wealth planning""),""Script 1"",""-"")"),"#VALUE!")</f>
        <v>#VALUE!</v>
      </c>
      <c r="C18516" s="74" t="str">
        <f t="shared" si="144"/>
        <v>Wan Nur Farzana Wan Safwan</v>
      </c>
      <c r="D18516" s="74">
        <f t="shared" si="145"/>
        <v>0</v>
      </c>
    </row>
    <row r="18517" spans="1:4">
      <c r="A18517" s="149">
        <v>45524</v>
      </c>
      <c r="B18517" s="74" t="str">
        <f ca="1">IFERROR(__xludf.DUMMYFUNCTION("IF(REGEXMATCH(A18517,""wealth planning""),""Script 1"",""-"")"),"#VALUE!")</f>
        <v>#VALUE!</v>
      </c>
      <c r="C18517" s="149">
        <f t="shared" si="144"/>
        <v>45524</v>
      </c>
      <c r="D18517" s="74" t="str">
        <f t="shared" si="145"/>
        <v>Wan Nur Farzana Wan SafwanStatus is reachable</v>
      </c>
    </row>
    <row r="18518" spans="1:4">
      <c r="A18518" s="74" t="s">
        <v>10460</v>
      </c>
      <c r="B18518" s="74" t="str">
        <f ca="1">IFERROR(__xludf.DUMMYFUNCTION("IF(REGEXMATCH(A18518,""wealth planning""),""Script 1"",""-"")"),"Script 1")</f>
        <v>Script 1</v>
      </c>
      <c r="C18518" s="149">
        <f t="shared" si="144"/>
        <v>45524</v>
      </c>
      <c r="D18518" s="74" t="str">
        <f t="shared" si="145"/>
        <v>Wan Nur Farzana Wan Safwan</v>
      </c>
    </row>
    <row r="18519" spans="1:4">
      <c r="B18519" s="74" t="str">
        <f ca="1">IFERROR(__xludf.DUMMYFUNCTION("IF(REGEXMATCH(A18519,""wealth planning""),""Script 1"",""-"")"),"-")</f>
        <v>-</v>
      </c>
      <c r="C18519" s="74" t="str">
        <f t="shared" si="144"/>
        <v>You: Hai assalamualaikum Wan Nur Farzana,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519" s="149">
        <f t="shared" si="145"/>
        <v>45524</v>
      </c>
    </row>
    <row r="18520" spans="1:4">
      <c r="B18520" s="74" t="str">
        <f ca="1">IFERROR(__xludf.DUMMYFUNCTION("IF(REGEXMATCH(A18520,""wealth planning""),""Script 1"",""-"")"),"-")</f>
        <v>-</v>
      </c>
      <c r="C18520" s="74">
        <f t="shared" si="144"/>
        <v>0</v>
      </c>
      <c r="D18520" s="149">
        <f t="shared" si="145"/>
        <v>45524</v>
      </c>
    </row>
    <row r="18521" spans="1:4">
      <c r="B18521" s="74" t="str">
        <f ca="1">IFERROR(__xludf.DUMMYFUNCTION("IF(REGEXMATCH(A18521,""wealth planning""),""Script 1"",""-"")"),"-")</f>
        <v>-</v>
      </c>
      <c r="C18521" s="74">
        <f t="shared" si="144"/>
        <v>0</v>
      </c>
      <c r="D18521" s="74" t="str">
        <f t="shared" si="145"/>
        <v>You: Hai assalamualaikum Wan Nur Farzana,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522" spans="1:4">
      <c r="B18522" s="74" t="str">
        <f ca="1">IFERROR(__xludf.DUMMYFUNCTION("IF(REGEXMATCH(A18522,""wealth planning""),""Script 1"",""-"")"),"-")</f>
        <v>-</v>
      </c>
      <c r="C18522" s="74">
        <f t="shared" si="144"/>
        <v>0</v>
      </c>
      <c r="D18522" s="74">
        <f t="shared" si="145"/>
        <v>0</v>
      </c>
    </row>
    <row r="18523" spans="1:4">
      <c r="A18523" s="74" t="s">
        <v>10463</v>
      </c>
      <c r="B18523" s="74" t="str">
        <f ca="1">IFERROR(__xludf.DUMMYFUNCTION("IF(REGEXMATCH(A18523,""wealth planning""),""Script 1"",""-"")"),"-")</f>
        <v>-</v>
      </c>
      <c r="C18523" s="74">
        <f t="shared" si="144"/>
        <v>0</v>
      </c>
      <c r="D18523" s="74">
        <f t="shared" si="145"/>
        <v>0</v>
      </c>
    </row>
    <row r="18524" spans="1:4">
      <c r="A18524" s="149">
        <v>45524</v>
      </c>
      <c r="B18524" s="74" t="str">
        <f ca="1">IFERROR(__xludf.DUMMYFUNCTION("IF(REGEXMATCH(A18524,""wealth planning""),""Script 1"",""-"")"),"#VALUE!")</f>
        <v>#VALUE!</v>
      </c>
      <c r="C18524" s="74" t="str">
        <f t="shared" si="144"/>
        <v>Syaza Amirah</v>
      </c>
      <c r="D18524" s="74">
        <f t="shared" si="145"/>
        <v>0</v>
      </c>
    </row>
    <row r="18525" spans="1:4">
      <c r="A18525" s="149">
        <v>45524</v>
      </c>
      <c r="B18525" s="74" t="str">
        <f ca="1">IFERROR(__xludf.DUMMYFUNCTION("IF(REGEXMATCH(A18525,""wealth planning""),""Script 1"",""-"")"),"#VALUE!")</f>
        <v>#VALUE!</v>
      </c>
      <c r="C18525" s="149">
        <f t="shared" si="144"/>
        <v>45524</v>
      </c>
      <c r="D18525" s="74">
        <f t="shared" si="145"/>
        <v>0</v>
      </c>
    </row>
    <row r="18526" spans="1:4">
      <c r="A18526" s="74" t="s">
        <v>5726</v>
      </c>
      <c r="B18526" s="74" t="str">
        <f ca="1">IFERROR(__xludf.DUMMYFUNCTION("IF(REGEXMATCH(A18526,""wealth planning""),""Script 1"",""-"")"),"Script 1")</f>
        <v>Script 1</v>
      </c>
      <c r="C18526" s="149">
        <f t="shared" si="144"/>
        <v>45524</v>
      </c>
      <c r="D18526" s="74" t="str">
        <f t="shared" si="145"/>
        <v>Syaza Amirah</v>
      </c>
    </row>
    <row r="18527" spans="1:4">
      <c r="B18527" s="74" t="str">
        <f ca="1">IFERROR(__xludf.DUMMYFUNCTION("IF(REGEXMATCH(A18527,""wealth planning""),""Script 1"",""-"")"),"-")</f>
        <v>-</v>
      </c>
      <c r="C18527" s="74" t="str">
        <f t="shared" si="144"/>
        <v>You: Hai assalamualaikum Syaza,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527" s="149">
        <f t="shared" si="145"/>
        <v>45524</v>
      </c>
    </row>
    <row r="18528" spans="1:4">
      <c r="B18528" s="74" t="str">
        <f ca="1">IFERROR(__xludf.DUMMYFUNCTION("IF(REGEXMATCH(A18528,""wealth planning""),""Script 1"",""-"")"),"-")</f>
        <v>-</v>
      </c>
      <c r="C18528" s="74">
        <f t="shared" si="144"/>
        <v>0</v>
      </c>
      <c r="D18528" s="149">
        <f t="shared" si="145"/>
        <v>45524</v>
      </c>
    </row>
    <row r="18529" spans="1:4">
      <c r="B18529" s="74" t="str">
        <f ca="1">IFERROR(__xludf.DUMMYFUNCTION("IF(REGEXMATCH(A18529,""wealth planning""),""Script 1"",""-"")"),"-")</f>
        <v>-</v>
      </c>
      <c r="C18529" s="74">
        <f t="shared" si="144"/>
        <v>0</v>
      </c>
      <c r="D18529" s="74" t="str">
        <f t="shared" si="145"/>
        <v>You: Hai assalamualaikum Syaza,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530" spans="1:4">
      <c r="B18530" s="74" t="str">
        <f ca="1">IFERROR(__xludf.DUMMYFUNCTION("IF(REGEXMATCH(A18530,""wealth planning""),""Script 1"",""-"")"),"-")</f>
        <v>-</v>
      </c>
      <c r="C18530" s="74">
        <f t="shared" si="144"/>
        <v>0</v>
      </c>
      <c r="D18530" s="74">
        <f t="shared" si="145"/>
        <v>0</v>
      </c>
    </row>
    <row r="18531" spans="1:4">
      <c r="A18531" s="74" t="s">
        <v>10466</v>
      </c>
      <c r="B18531" s="74" t="str">
        <f ca="1">IFERROR(__xludf.DUMMYFUNCTION("IF(REGEXMATCH(A18531,""wealth planning""),""Script 1"",""-"")"),"-")</f>
        <v>-</v>
      </c>
      <c r="C18531" s="74">
        <f t="shared" si="144"/>
        <v>0</v>
      </c>
      <c r="D18531" s="74">
        <f t="shared" si="145"/>
        <v>0</v>
      </c>
    </row>
    <row r="18532" spans="1:4">
      <c r="A18532" s="149">
        <v>45524</v>
      </c>
      <c r="B18532" s="74" t="str">
        <f ca="1">IFERROR(__xludf.DUMMYFUNCTION("IF(REGEXMATCH(A18532,""wealth planning""),""Script 1"",""-"")"),"#VALUE!")</f>
        <v>#VALUE!</v>
      </c>
      <c r="C18532" s="74" t="str">
        <f t="shared" si="144"/>
        <v>Effarina Hashim</v>
      </c>
      <c r="D18532" s="74">
        <f t="shared" si="145"/>
        <v>0</v>
      </c>
    </row>
    <row r="18533" spans="1:4">
      <c r="A18533" s="149">
        <v>45524</v>
      </c>
      <c r="B18533" s="74" t="str">
        <f ca="1">IFERROR(__xludf.DUMMYFUNCTION("IF(REGEXMATCH(A18533,""wealth planning""),""Script 1"",""-"")"),"#VALUE!")</f>
        <v>#VALUE!</v>
      </c>
      <c r="C18533" s="149">
        <f t="shared" si="144"/>
        <v>45524</v>
      </c>
      <c r="D18533" s="74">
        <f t="shared" si="145"/>
        <v>0</v>
      </c>
    </row>
    <row r="18534" spans="1:4">
      <c r="A18534" s="74" t="s">
        <v>10467</v>
      </c>
      <c r="B18534" s="74" t="str">
        <f ca="1">IFERROR(__xludf.DUMMYFUNCTION("IF(REGEXMATCH(A18534,""wealth planning""),""Script 1"",""-"")"),"Script 1")</f>
        <v>Script 1</v>
      </c>
      <c r="C18534" s="149">
        <f t="shared" si="144"/>
        <v>45524</v>
      </c>
      <c r="D18534" s="74" t="str">
        <f t="shared" si="145"/>
        <v>Effarina Hashim</v>
      </c>
    </row>
    <row r="18535" spans="1:4">
      <c r="B18535" s="74" t="str">
        <f ca="1">IFERROR(__xludf.DUMMYFUNCTION("IF(REGEXMATCH(A18535,""wealth planning""),""Script 1"",""-"")"),"-")</f>
        <v>-</v>
      </c>
      <c r="C18535" s="74" t="str">
        <f t="shared" si="144"/>
        <v>You: Hai assalamualaikum Effarina,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535" s="149">
        <f t="shared" si="145"/>
        <v>45524</v>
      </c>
    </row>
    <row r="18536" spans="1:4">
      <c r="B18536" s="74" t="str">
        <f ca="1">IFERROR(__xludf.DUMMYFUNCTION("IF(REGEXMATCH(A18536,""wealth planning""),""Script 1"",""-"")"),"-")</f>
        <v>-</v>
      </c>
      <c r="C18536" s="74">
        <f t="shared" si="144"/>
        <v>0</v>
      </c>
      <c r="D18536" s="149">
        <f t="shared" si="145"/>
        <v>45524</v>
      </c>
    </row>
    <row r="18537" spans="1:4">
      <c r="B18537" s="74" t="str">
        <f ca="1">IFERROR(__xludf.DUMMYFUNCTION("IF(REGEXMATCH(A18537,""wealth planning""),""Script 1"",""-"")"),"-")</f>
        <v>-</v>
      </c>
      <c r="C18537" s="74">
        <f t="shared" si="144"/>
        <v>0</v>
      </c>
      <c r="D18537" s="74" t="str">
        <f t="shared" si="145"/>
        <v>You: Hai assalamualaikum Effarina,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538" spans="1:4">
      <c r="A18538" s="74" t="s">
        <v>10469</v>
      </c>
      <c r="B18538" s="74" t="str">
        <f ca="1">IFERROR(__xludf.DUMMYFUNCTION("IF(REGEXMATCH(A18538,""wealth planning""),""Script 1"",""-"")"),"-")</f>
        <v>-</v>
      </c>
      <c r="C18538" s="74">
        <f t="shared" si="144"/>
        <v>0</v>
      </c>
      <c r="D18538" s="74">
        <f t="shared" si="145"/>
        <v>0</v>
      </c>
    </row>
    <row r="18539" spans="1:4">
      <c r="A18539" s="74" t="s">
        <v>10469</v>
      </c>
      <c r="B18539" s="74" t="str">
        <f ca="1">IFERROR(__xludf.DUMMYFUNCTION("IF(REGEXMATCH(A18539,""wealth planning""),""Script 1"",""-"")"),"-")</f>
        <v>-</v>
      </c>
      <c r="C18539" s="74" t="str">
        <f t="shared" si="144"/>
        <v>Wahida Rahim</v>
      </c>
      <c r="D18539" s="74">
        <f t="shared" si="145"/>
        <v>0</v>
      </c>
    </row>
    <row r="18540" spans="1:4">
      <c r="A18540" s="149">
        <v>45524</v>
      </c>
      <c r="B18540" s="74" t="str">
        <f ca="1">IFERROR(__xludf.DUMMYFUNCTION("IF(REGEXMATCH(A18540,""wealth planning""),""Script 1"",""-"")"),"#VALUE!")</f>
        <v>#VALUE!</v>
      </c>
      <c r="C18540" s="74" t="str">
        <f t="shared" si="144"/>
        <v>Wahida Rahim</v>
      </c>
      <c r="D18540" s="74">
        <f t="shared" si="145"/>
        <v>0</v>
      </c>
    </row>
    <row r="18541" spans="1:4">
      <c r="A18541" s="149">
        <v>45524</v>
      </c>
      <c r="B18541" s="74" t="str">
        <f ca="1">IFERROR(__xludf.DUMMYFUNCTION("IF(REGEXMATCH(A18541,""wealth planning""),""Script 1"",""-"")"),"#VALUE!")</f>
        <v>#VALUE!</v>
      </c>
      <c r="C18541" s="149">
        <f t="shared" si="144"/>
        <v>45524</v>
      </c>
      <c r="D18541" s="74" t="str">
        <f t="shared" si="145"/>
        <v>Wahida Rahim</v>
      </c>
    </row>
    <row r="18542" spans="1:4">
      <c r="A18542" s="74" t="s">
        <v>10470</v>
      </c>
      <c r="B18542" s="74" t="str">
        <f ca="1">IFERROR(__xludf.DUMMYFUNCTION("IF(REGEXMATCH(A18542,""wealth planning""),""Script 1"",""-"")"),"Script 1")</f>
        <v>Script 1</v>
      </c>
      <c r="C18542" s="149">
        <f t="shared" si="144"/>
        <v>45524</v>
      </c>
      <c r="D18542" s="74" t="str">
        <f t="shared" si="145"/>
        <v>Wahida Rahim</v>
      </c>
    </row>
    <row r="18543" spans="1:4">
      <c r="B18543" s="74" t="str">
        <f ca="1">IFERROR(__xludf.DUMMYFUNCTION("IF(REGEXMATCH(A18543,""wealth planning""),""Script 1"",""-"")"),"-")</f>
        <v>-</v>
      </c>
      <c r="C18543" s="74" t="str">
        <f t="shared" si="144"/>
        <v>You: Hai assalamualaikum puan Wahida,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543" s="149">
        <f t="shared" si="145"/>
        <v>45524</v>
      </c>
    </row>
    <row r="18544" spans="1:4">
      <c r="B18544" s="74" t="str">
        <f ca="1">IFERROR(__xludf.DUMMYFUNCTION("IF(REGEXMATCH(A18544,""wealth planning""),""Script 1"",""-"")"),"-")</f>
        <v>-</v>
      </c>
      <c r="C18544" s="74">
        <f t="shared" si="144"/>
        <v>0</v>
      </c>
      <c r="D18544" s="149">
        <f t="shared" si="145"/>
        <v>45524</v>
      </c>
    </row>
    <row r="18545" spans="1:4">
      <c r="B18545" s="74" t="str">
        <f ca="1">IFERROR(__xludf.DUMMYFUNCTION("IF(REGEXMATCH(A18545,""wealth planning""),""Script 1"",""-"")"),"-")</f>
        <v>-</v>
      </c>
      <c r="C18545" s="74">
        <f t="shared" si="144"/>
        <v>0</v>
      </c>
      <c r="D18545" s="74" t="str">
        <f t="shared" si="145"/>
        <v>You: Hai assalamualaikum puan Wahida,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546" spans="1:4">
      <c r="A18546" s="74" t="s">
        <v>10472</v>
      </c>
      <c r="B18546" s="74" t="str">
        <f ca="1">IFERROR(__xludf.DUMMYFUNCTION("IF(REGEXMATCH(A18546,""wealth planning""),""Script 1"",""-"")"),"-")</f>
        <v>-</v>
      </c>
      <c r="C18546" s="74">
        <f t="shared" si="144"/>
        <v>0</v>
      </c>
      <c r="D18546" s="74">
        <f t="shared" si="145"/>
        <v>0</v>
      </c>
    </row>
    <row r="18547" spans="1:4">
      <c r="A18547" s="74" t="s">
        <v>10473</v>
      </c>
      <c r="B18547" s="74" t="str">
        <f ca="1">IFERROR(__xludf.DUMMYFUNCTION("IF(REGEXMATCH(A18547,""wealth planning""),""Script 1"",""-"")"),"-")</f>
        <v>-</v>
      </c>
      <c r="C18547" s="74" t="str">
        <f t="shared" si="144"/>
        <v>Azri AzharStatus is reachable</v>
      </c>
      <c r="D18547" s="74">
        <f t="shared" si="145"/>
        <v>0</v>
      </c>
    </row>
    <row r="18548" spans="1:4">
      <c r="A18548" s="149">
        <v>45524</v>
      </c>
      <c r="B18548" s="74" t="str">
        <f ca="1">IFERROR(__xludf.DUMMYFUNCTION("IF(REGEXMATCH(A18548,""wealth planning""),""Script 1"",""-"")"),"#VALUE!")</f>
        <v>#VALUE!</v>
      </c>
      <c r="C18548" s="74" t="str">
        <f t="shared" si="144"/>
        <v>Azri Azhar</v>
      </c>
      <c r="D18548" s="74">
        <f t="shared" si="145"/>
        <v>0</v>
      </c>
    </row>
    <row r="18549" spans="1:4">
      <c r="A18549" s="149">
        <v>45524</v>
      </c>
      <c r="B18549" s="74" t="str">
        <f ca="1">IFERROR(__xludf.DUMMYFUNCTION("IF(REGEXMATCH(A18549,""wealth planning""),""Script 1"",""-"")"),"#VALUE!")</f>
        <v>#VALUE!</v>
      </c>
      <c r="C18549" s="149">
        <f t="shared" si="144"/>
        <v>45524</v>
      </c>
      <c r="D18549" s="74" t="str">
        <f t="shared" si="145"/>
        <v>Azri AzharStatus is reachable</v>
      </c>
    </row>
    <row r="18550" spans="1:4">
      <c r="A18550" s="74" t="s">
        <v>3606</v>
      </c>
      <c r="B18550" s="74" t="str">
        <f ca="1">IFERROR(__xludf.DUMMYFUNCTION("IF(REGEXMATCH(A18550,""wealth planning""),""Script 1"",""-"")"),"Script 1")</f>
        <v>Script 1</v>
      </c>
      <c r="C18550" s="149">
        <f t="shared" si="144"/>
        <v>45524</v>
      </c>
      <c r="D18550" s="74" t="str">
        <f t="shared" si="145"/>
        <v>Azri Azhar</v>
      </c>
    </row>
    <row r="18551" spans="1:4">
      <c r="B18551" s="74" t="str">
        <f ca="1">IFERROR(__xludf.DUMMYFUNCTION("IF(REGEXMATCH(A18551,""wealth planning""),""Script 1"",""-"")"),"-")</f>
        <v>-</v>
      </c>
      <c r="C18551" s="74" t="str">
        <f t="shared" si="144"/>
        <v>You: Hai assalamualaikum Azri,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551" s="149">
        <f t="shared" si="145"/>
        <v>45524</v>
      </c>
    </row>
    <row r="18552" spans="1:4">
      <c r="B18552" s="74" t="str">
        <f ca="1">IFERROR(__xludf.DUMMYFUNCTION("IF(REGEXMATCH(A18552,""wealth planning""),""Script 1"",""-"")"),"-")</f>
        <v>-</v>
      </c>
      <c r="C18552" s="74">
        <f t="shared" si="144"/>
        <v>0</v>
      </c>
      <c r="D18552" s="149">
        <f t="shared" si="145"/>
        <v>45524</v>
      </c>
    </row>
    <row r="18553" spans="1:4">
      <c r="B18553" s="74" t="str">
        <f ca="1">IFERROR(__xludf.DUMMYFUNCTION("IF(REGEXMATCH(A18553,""wealth planning""),""Script 1"",""-"")"),"-")</f>
        <v>-</v>
      </c>
      <c r="C18553" s="74">
        <f t="shared" si="144"/>
        <v>0</v>
      </c>
      <c r="D18553" s="74" t="str">
        <f t="shared" si="145"/>
        <v>You: Hai assalamualaikum Azri,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554" spans="1:4">
      <c r="A18554" s="74" t="s">
        <v>10475</v>
      </c>
      <c r="B18554" s="74" t="str">
        <f ca="1">IFERROR(__xludf.DUMMYFUNCTION("IF(REGEXMATCH(A18554,""wealth planning""),""Script 1"",""-"")"),"-")</f>
        <v>-</v>
      </c>
      <c r="C18554" s="74">
        <f t="shared" si="144"/>
        <v>0</v>
      </c>
      <c r="D18554" s="74">
        <f t="shared" si="145"/>
        <v>0</v>
      </c>
    </row>
    <row r="18555" spans="1:4">
      <c r="A18555" s="74" t="s">
        <v>10475</v>
      </c>
      <c r="B18555" s="74" t="str">
        <f ca="1">IFERROR(__xludf.DUMMYFUNCTION("IF(REGEXMATCH(A18555,""wealth planning""),""Script 1"",""-"")"),"-")</f>
        <v>-</v>
      </c>
      <c r="C18555" s="74" t="str">
        <f t="shared" si="144"/>
        <v>Sakinah Ishak</v>
      </c>
      <c r="D18555" s="74">
        <f t="shared" si="145"/>
        <v>0</v>
      </c>
    </row>
    <row r="18556" spans="1:4">
      <c r="A18556" s="149">
        <v>45524</v>
      </c>
      <c r="B18556" s="74" t="str">
        <f ca="1">IFERROR(__xludf.DUMMYFUNCTION("IF(REGEXMATCH(A18556,""wealth planning""),""Script 1"",""-"")"),"#VALUE!")</f>
        <v>#VALUE!</v>
      </c>
      <c r="C18556" s="74" t="str">
        <f t="shared" si="144"/>
        <v>Sakinah Ishak</v>
      </c>
      <c r="D18556" s="74">
        <f t="shared" si="145"/>
        <v>0</v>
      </c>
    </row>
    <row r="18557" spans="1:4">
      <c r="A18557" s="149">
        <v>45524</v>
      </c>
      <c r="B18557" s="74" t="str">
        <f ca="1">IFERROR(__xludf.DUMMYFUNCTION("IF(REGEXMATCH(A18557,""wealth planning""),""Script 1"",""-"")"),"#VALUE!")</f>
        <v>#VALUE!</v>
      </c>
      <c r="C18557" s="149">
        <f t="shared" si="144"/>
        <v>45524</v>
      </c>
      <c r="D18557" s="74" t="str">
        <f t="shared" si="145"/>
        <v>Sakinah Ishak</v>
      </c>
    </row>
    <row r="18558" spans="1:4">
      <c r="A18558" s="74" t="s">
        <v>3541</v>
      </c>
      <c r="B18558" s="74" t="str">
        <f ca="1">IFERROR(__xludf.DUMMYFUNCTION("IF(REGEXMATCH(A18558,""wealth planning""),""Script 1"",""-"")"),"Script 1")</f>
        <v>Script 1</v>
      </c>
      <c r="C18558" s="149">
        <f t="shared" si="144"/>
        <v>45524</v>
      </c>
      <c r="D18558" s="74" t="str">
        <f t="shared" si="145"/>
        <v>Sakinah Ishak</v>
      </c>
    </row>
    <row r="18559" spans="1:4">
      <c r="B18559" s="74" t="str">
        <f ca="1">IFERROR(__xludf.DUMMYFUNCTION("IF(REGEXMATCH(A18559,""wealth planning""),""Script 1"",""-"")"),"-")</f>
        <v>-</v>
      </c>
      <c r="C18559" s="74" t="str">
        <f t="shared" si="144"/>
        <v>You: Hai assalamualaikum Sakinah,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559" s="149">
        <f t="shared" si="145"/>
        <v>45524</v>
      </c>
    </row>
    <row r="18560" spans="1:4">
      <c r="B18560" s="74" t="str">
        <f ca="1">IFERROR(__xludf.DUMMYFUNCTION("IF(REGEXMATCH(A18560,""wealth planning""),""Script 1"",""-"")"),"-")</f>
        <v>-</v>
      </c>
      <c r="C18560" s="74">
        <f t="shared" si="144"/>
        <v>0</v>
      </c>
      <c r="D18560" s="149">
        <f t="shared" si="145"/>
        <v>45524</v>
      </c>
    </row>
    <row r="18561" spans="1:4">
      <c r="B18561" s="74" t="str">
        <f ca="1">IFERROR(__xludf.DUMMYFUNCTION("IF(REGEXMATCH(A18561,""wealth planning""),""Script 1"",""-"")"),"-")</f>
        <v>-</v>
      </c>
      <c r="C18561" s="74">
        <f t="shared" si="144"/>
        <v>0</v>
      </c>
      <c r="D18561" s="74" t="str">
        <f t="shared" si="145"/>
        <v>You: Hai assalamualaikum Sakinah,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562" spans="1:4">
      <c r="A18562" s="74" t="s">
        <v>10477</v>
      </c>
      <c r="B18562" s="74" t="str">
        <f ca="1">IFERROR(__xludf.DUMMYFUNCTION("IF(REGEXMATCH(A18562,""wealth planning""),""Script 1"",""-"")"),"-")</f>
        <v>-</v>
      </c>
      <c r="C18562" s="74">
        <f t="shared" si="144"/>
        <v>0</v>
      </c>
      <c r="D18562" s="74">
        <f t="shared" si="145"/>
        <v>0</v>
      </c>
    </row>
    <row r="18563" spans="1:4">
      <c r="A18563" s="74" t="s">
        <v>10477</v>
      </c>
      <c r="B18563" s="74" t="str">
        <f ca="1">IFERROR(__xludf.DUMMYFUNCTION("IF(REGEXMATCH(A18563,""wealth planning""),""Script 1"",""-"")"),"-")</f>
        <v>-</v>
      </c>
      <c r="C18563" s="74" t="str">
        <f t="shared" si="144"/>
        <v>Khairina Batrisyia Aina Mohd Rizal</v>
      </c>
      <c r="D18563" s="74">
        <f t="shared" si="145"/>
        <v>0</v>
      </c>
    </row>
    <row r="18564" spans="1:4">
      <c r="A18564" s="149">
        <v>45524</v>
      </c>
      <c r="B18564" s="74" t="str">
        <f ca="1">IFERROR(__xludf.DUMMYFUNCTION("IF(REGEXMATCH(A18564,""wealth planning""),""Script 1"",""-"")"),"#VALUE!")</f>
        <v>#VALUE!</v>
      </c>
      <c r="C18564" s="74" t="str">
        <f t="shared" si="144"/>
        <v>Khairina Batrisyia Aina Mohd Rizal</v>
      </c>
      <c r="D18564" s="74">
        <f t="shared" si="145"/>
        <v>0</v>
      </c>
    </row>
    <row r="18565" spans="1:4">
      <c r="A18565" s="149">
        <v>45524</v>
      </c>
      <c r="B18565" s="74" t="str">
        <f ca="1">IFERROR(__xludf.DUMMYFUNCTION("IF(REGEXMATCH(A18565,""wealth planning""),""Script 1"",""-"")"),"#VALUE!")</f>
        <v>#VALUE!</v>
      </c>
      <c r="C18565" s="149">
        <f t="shared" si="144"/>
        <v>45524</v>
      </c>
      <c r="D18565" s="74" t="str">
        <f t="shared" si="145"/>
        <v>Khairina Batrisyia Aina Mohd Rizal</v>
      </c>
    </row>
    <row r="18566" spans="1:4">
      <c r="A18566" s="74" t="s">
        <v>10478</v>
      </c>
      <c r="B18566" s="74" t="str">
        <f ca="1">IFERROR(__xludf.DUMMYFUNCTION("IF(REGEXMATCH(A18566,""wealth planning""),""Script 1"",""-"")"),"Script 1")</f>
        <v>Script 1</v>
      </c>
      <c r="C18566" s="149">
        <f t="shared" si="144"/>
        <v>45524</v>
      </c>
      <c r="D18566" s="74" t="str">
        <f t="shared" si="145"/>
        <v>Khairina Batrisyia Aina Mohd Rizal</v>
      </c>
    </row>
    <row r="18567" spans="1:4">
      <c r="B18567" s="74" t="str">
        <f ca="1">IFERROR(__xludf.DUMMYFUNCTION("IF(REGEXMATCH(A18567,""wealth planning""),""Script 1"",""-"")"),"-")</f>
        <v>-</v>
      </c>
      <c r="C18567" s="74" t="str">
        <f t="shared" si="144"/>
        <v>You: Hai assalamualaikum Khairina,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567" s="149">
        <f t="shared" si="145"/>
        <v>45524</v>
      </c>
    </row>
    <row r="18568" spans="1:4">
      <c r="B18568" s="74" t="str">
        <f ca="1">IFERROR(__xludf.DUMMYFUNCTION("IF(REGEXMATCH(A18568,""wealth planning""),""Script 1"",""-"")"),"-")</f>
        <v>-</v>
      </c>
      <c r="C18568" s="74">
        <f t="shared" si="144"/>
        <v>0</v>
      </c>
      <c r="D18568" s="149">
        <f t="shared" si="145"/>
        <v>45524</v>
      </c>
    </row>
    <row r="18569" spans="1:4">
      <c r="B18569" s="74" t="str">
        <f ca="1">IFERROR(__xludf.DUMMYFUNCTION("IF(REGEXMATCH(A18569,""wealth planning""),""Script 1"",""-"")"),"-")</f>
        <v>-</v>
      </c>
      <c r="C18569" s="74">
        <f t="shared" si="144"/>
        <v>0</v>
      </c>
      <c r="D18569" s="74" t="str">
        <f t="shared" si="145"/>
        <v>You: Hai assalamualaikum Khairina,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570" spans="1:4">
      <c r="A18570" s="74" t="s">
        <v>10480</v>
      </c>
      <c r="B18570" s="74" t="str">
        <f ca="1">IFERROR(__xludf.DUMMYFUNCTION("IF(REGEXMATCH(A18570,""wealth planning""),""Script 1"",""-"")"),"-")</f>
        <v>-</v>
      </c>
      <c r="C18570" s="74">
        <f t="shared" si="144"/>
        <v>0</v>
      </c>
      <c r="D18570" s="74">
        <f t="shared" si="145"/>
        <v>0</v>
      </c>
    </row>
    <row r="18571" spans="1:4">
      <c r="A18571" s="74" t="s">
        <v>10481</v>
      </c>
      <c r="B18571" s="74" t="str">
        <f ca="1">IFERROR(__xludf.DUMMYFUNCTION("IF(REGEXMATCH(A18571,""wealth planning""),""Script 1"",""-"")"),"-")</f>
        <v>-</v>
      </c>
      <c r="C18571" s="74" t="str">
        <f t="shared" si="144"/>
        <v>Noratiqah YusopStatus is reachable</v>
      </c>
      <c r="D18571" s="74">
        <f t="shared" si="145"/>
        <v>0</v>
      </c>
    </row>
    <row r="18572" spans="1:4">
      <c r="A18572" s="149">
        <v>45524</v>
      </c>
      <c r="B18572" s="74" t="str">
        <f ca="1">IFERROR(__xludf.DUMMYFUNCTION("IF(REGEXMATCH(A18572,""wealth planning""),""Script 1"",""-"")"),"#VALUE!")</f>
        <v>#VALUE!</v>
      </c>
      <c r="C18572" s="74" t="str">
        <f t="shared" si="144"/>
        <v>Noratiqah Yusop</v>
      </c>
      <c r="D18572" s="74">
        <f t="shared" si="145"/>
        <v>0</v>
      </c>
    </row>
    <row r="18573" spans="1:4">
      <c r="A18573" s="149">
        <v>45524</v>
      </c>
      <c r="B18573" s="74" t="str">
        <f ca="1">IFERROR(__xludf.DUMMYFUNCTION("IF(REGEXMATCH(A18573,""wealth planning""),""Script 1"",""-"")"),"#VALUE!")</f>
        <v>#VALUE!</v>
      </c>
      <c r="C18573" s="149">
        <f t="shared" si="144"/>
        <v>45524</v>
      </c>
      <c r="D18573" s="74" t="str">
        <f t="shared" si="145"/>
        <v>Noratiqah YusopStatus is reachable</v>
      </c>
    </row>
    <row r="18574" spans="1:4">
      <c r="A18574" s="74" t="s">
        <v>10482</v>
      </c>
      <c r="B18574" s="74" t="str">
        <f ca="1">IFERROR(__xludf.DUMMYFUNCTION("IF(REGEXMATCH(A18574,""wealth planning""),""Script 1"",""-"")"),"Script 1")</f>
        <v>Script 1</v>
      </c>
      <c r="C18574" s="149">
        <f t="shared" si="144"/>
        <v>45524</v>
      </c>
      <c r="D18574" s="74" t="str">
        <f t="shared" si="145"/>
        <v>Noratiqah Yusop</v>
      </c>
    </row>
    <row r="18575" spans="1:4">
      <c r="B18575" s="74" t="str">
        <f ca="1">IFERROR(__xludf.DUMMYFUNCTION("IF(REGEXMATCH(A18575,""wealth planning""),""Script 1"",""-"")"),"-")</f>
        <v>-</v>
      </c>
      <c r="C18575" s="74" t="str">
        <f t="shared" si="144"/>
        <v>You: Hai assalamualaikum puan Noratiqah,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575" s="149">
        <f t="shared" si="145"/>
        <v>45524</v>
      </c>
    </row>
    <row r="18576" spans="1:4">
      <c r="B18576" s="74" t="str">
        <f ca="1">IFERROR(__xludf.DUMMYFUNCTION("IF(REGEXMATCH(A18576,""wealth planning""),""Script 1"",""-"")"),"-")</f>
        <v>-</v>
      </c>
      <c r="C18576" s="74">
        <f t="shared" si="144"/>
        <v>0</v>
      </c>
      <c r="D18576" s="149">
        <f t="shared" si="145"/>
        <v>45524</v>
      </c>
    </row>
    <row r="18577" spans="1:4">
      <c r="B18577" s="74" t="str">
        <f ca="1">IFERROR(__xludf.DUMMYFUNCTION("IF(REGEXMATCH(A18577,""wealth planning""),""Script 1"",""-"")"),"-")</f>
        <v>-</v>
      </c>
      <c r="C18577" s="74">
        <f t="shared" si="144"/>
        <v>0</v>
      </c>
      <c r="D18577" s="74" t="str">
        <f t="shared" si="145"/>
        <v>You: Hai assalamualaikum puan Noratiqah,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578" spans="1:4">
      <c r="B18578" s="74" t="str">
        <f ca="1">IFERROR(__xludf.DUMMYFUNCTION("IF(REGEXMATCH(A18578,""wealth planning""),""Script 1"",""-"")"),"-")</f>
        <v>-</v>
      </c>
      <c r="C18578" s="74">
        <f t="shared" si="144"/>
        <v>0</v>
      </c>
      <c r="D18578" s="74">
        <f t="shared" si="145"/>
        <v>0</v>
      </c>
    </row>
    <row r="18579" spans="1:4">
      <c r="A18579" s="74" t="s">
        <v>10485</v>
      </c>
      <c r="B18579" s="74" t="str">
        <f ca="1">IFERROR(__xludf.DUMMYFUNCTION("IF(REGEXMATCH(A18579,""wealth planning""),""Script 1"",""-"")"),"-")</f>
        <v>-</v>
      </c>
      <c r="C18579" s="74">
        <f t="shared" si="144"/>
        <v>0</v>
      </c>
      <c r="D18579" s="74">
        <f t="shared" si="145"/>
        <v>0</v>
      </c>
    </row>
    <row r="18580" spans="1:4">
      <c r="A18580" s="149">
        <v>45524</v>
      </c>
      <c r="B18580" s="74" t="str">
        <f ca="1">IFERROR(__xludf.DUMMYFUNCTION("IF(REGEXMATCH(A18580,""wealth planning""),""Script 1"",""-"")"),"#VALUE!")</f>
        <v>#VALUE!</v>
      </c>
      <c r="C18580" s="74" t="str">
        <f t="shared" si="144"/>
        <v>Siti Nur Aisya Othman</v>
      </c>
      <c r="D18580" s="74">
        <f t="shared" si="145"/>
        <v>0</v>
      </c>
    </row>
    <row r="18581" spans="1:4">
      <c r="A18581" s="149">
        <v>45524</v>
      </c>
      <c r="B18581" s="74" t="str">
        <f ca="1">IFERROR(__xludf.DUMMYFUNCTION("IF(REGEXMATCH(A18581,""wealth planning""),""Script 1"",""-"")"),"#VALUE!")</f>
        <v>#VALUE!</v>
      </c>
      <c r="C18581" s="149">
        <f t="shared" si="144"/>
        <v>45524</v>
      </c>
      <c r="D18581" s="74">
        <f t="shared" si="145"/>
        <v>0</v>
      </c>
    </row>
    <row r="18582" spans="1:4">
      <c r="A18582" s="74" t="s">
        <v>4401</v>
      </c>
      <c r="B18582" s="74" t="str">
        <f ca="1">IFERROR(__xludf.DUMMYFUNCTION("IF(REGEXMATCH(A18582,""wealth planning""),""Script 1"",""-"")"),"Script 1")</f>
        <v>Script 1</v>
      </c>
      <c r="C18582" s="149">
        <f t="shared" si="144"/>
        <v>45524</v>
      </c>
      <c r="D18582" s="74" t="str">
        <f t="shared" si="145"/>
        <v>Siti Nur Aisya Othman</v>
      </c>
    </row>
    <row r="18583" spans="1:4">
      <c r="B18583" s="74" t="str">
        <f ca="1">IFERROR(__xludf.DUMMYFUNCTION("IF(REGEXMATCH(A18583,""wealth planning""),""Script 1"",""-"")"),"-")</f>
        <v>-</v>
      </c>
      <c r="C18583" s="74" t="str">
        <f t="shared" si="144"/>
        <v>You: Hai assalamualaikum Aisya,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583" s="149">
        <f t="shared" si="145"/>
        <v>45524</v>
      </c>
    </row>
    <row r="18584" spans="1:4">
      <c r="B18584" s="74" t="str">
        <f ca="1">IFERROR(__xludf.DUMMYFUNCTION("IF(REGEXMATCH(A18584,""wealth planning""),""Script 1"",""-"")"),"-")</f>
        <v>-</v>
      </c>
      <c r="C18584" s="74">
        <f t="shared" si="144"/>
        <v>0</v>
      </c>
      <c r="D18584" s="149">
        <f t="shared" si="145"/>
        <v>45524</v>
      </c>
    </row>
    <row r="18585" spans="1:4">
      <c r="B18585" s="74" t="str">
        <f ca="1">IFERROR(__xludf.DUMMYFUNCTION("IF(REGEXMATCH(A18585,""wealth planning""),""Script 1"",""-"")"),"-")</f>
        <v>-</v>
      </c>
      <c r="C18585" s="74">
        <f t="shared" si="144"/>
        <v>0</v>
      </c>
      <c r="D18585" s="74" t="str">
        <f t="shared" si="145"/>
        <v>You: Hai assalamualaikum Aisya,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586" spans="1:4">
      <c r="A18586" s="74" t="s">
        <v>10487</v>
      </c>
      <c r="B18586" s="74" t="str">
        <f ca="1">IFERROR(__xludf.DUMMYFUNCTION("IF(REGEXMATCH(A18586,""wealth planning""),""Script 1"",""-"")"),"-")</f>
        <v>-</v>
      </c>
      <c r="C18586" s="74">
        <f t="shared" si="144"/>
        <v>0</v>
      </c>
      <c r="D18586" s="74">
        <f t="shared" si="145"/>
        <v>0</v>
      </c>
    </row>
    <row r="18587" spans="1:4">
      <c r="A18587" s="74" t="s">
        <v>10487</v>
      </c>
      <c r="B18587" s="74" t="str">
        <f ca="1">IFERROR(__xludf.DUMMYFUNCTION("IF(REGEXMATCH(A18587,""wealth planning""),""Script 1"",""-"")"),"-")</f>
        <v>-</v>
      </c>
      <c r="C18587" s="74" t="str">
        <f t="shared" si="144"/>
        <v>Siti Nur Sarah</v>
      </c>
      <c r="D18587" s="74">
        <f t="shared" si="145"/>
        <v>0</v>
      </c>
    </row>
    <row r="18588" spans="1:4">
      <c r="A18588" s="149">
        <v>45524</v>
      </c>
      <c r="B18588" s="74" t="str">
        <f ca="1">IFERROR(__xludf.DUMMYFUNCTION("IF(REGEXMATCH(A18588,""wealth planning""),""Script 1"",""-"")"),"#VALUE!")</f>
        <v>#VALUE!</v>
      </c>
      <c r="C18588" s="74" t="str">
        <f t="shared" si="144"/>
        <v>Siti Nur Sarah</v>
      </c>
      <c r="D18588" s="74">
        <f t="shared" si="145"/>
        <v>0</v>
      </c>
    </row>
    <row r="18589" spans="1:4">
      <c r="A18589" s="149">
        <v>45524</v>
      </c>
      <c r="B18589" s="74" t="str">
        <f ca="1">IFERROR(__xludf.DUMMYFUNCTION("IF(REGEXMATCH(A18589,""wealth planning""),""Script 1"",""-"")"),"#VALUE!")</f>
        <v>#VALUE!</v>
      </c>
      <c r="C18589" s="149">
        <f t="shared" si="144"/>
        <v>45524</v>
      </c>
      <c r="D18589" s="74" t="str">
        <f t="shared" si="145"/>
        <v>Siti Nur Sarah</v>
      </c>
    </row>
    <row r="18590" spans="1:4">
      <c r="A18590" s="74" t="s">
        <v>10488</v>
      </c>
      <c r="B18590" s="74" t="str">
        <f ca="1">IFERROR(__xludf.DUMMYFUNCTION("IF(REGEXMATCH(A18590,""wealth planning""),""Script 1"",""-"")"),"Script 1")</f>
        <v>Script 1</v>
      </c>
      <c r="C18590" s="149">
        <f t="shared" si="144"/>
        <v>45524</v>
      </c>
      <c r="D18590" s="74" t="str">
        <f t="shared" si="145"/>
        <v>Siti Nur Sarah</v>
      </c>
    </row>
    <row r="18591" spans="1:4">
      <c r="B18591" s="74" t="str">
        <f ca="1">IFERROR(__xludf.DUMMYFUNCTION("IF(REGEXMATCH(A18591,""wealth planning""),""Script 1"",""-"")"),"-")</f>
        <v>-</v>
      </c>
      <c r="C18591" s="74" t="str">
        <f t="shared" si="144"/>
        <v>You: Hai assalamualaikum Siti Nur 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591" s="149">
        <f t="shared" si="145"/>
        <v>45524</v>
      </c>
    </row>
    <row r="18592" spans="1:4">
      <c r="B18592" s="74" t="str">
        <f ca="1">IFERROR(__xludf.DUMMYFUNCTION("IF(REGEXMATCH(A18592,""wealth planning""),""Script 1"",""-"")"),"-")</f>
        <v>-</v>
      </c>
      <c r="C18592" s="74">
        <f t="shared" si="144"/>
        <v>0</v>
      </c>
      <c r="D18592" s="149">
        <f t="shared" si="145"/>
        <v>45524</v>
      </c>
    </row>
    <row r="18593" spans="1:4">
      <c r="B18593" s="74" t="str">
        <f ca="1">IFERROR(__xludf.DUMMYFUNCTION("IF(REGEXMATCH(A18593,""wealth planning""),""Script 1"",""-"")"),"-")</f>
        <v>-</v>
      </c>
      <c r="C18593" s="74">
        <f t="shared" si="144"/>
        <v>0</v>
      </c>
      <c r="D18593" s="74" t="str">
        <f t="shared" si="145"/>
        <v>You: Hai assalamualaikum Siti Nur Sarah,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594" spans="1:4">
      <c r="B18594" s="74" t="str">
        <f ca="1">IFERROR(__xludf.DUMMYFUNCTION("IF(REGEXMATCH(A18594,""wealth planning""),""Script 1"",""-"")"),"-")</f>
        <v>-</v>
      </c>
      <c r="C18594" s="74">
        <f t="shared" si="144"/>
        <v>0</v>
      </c>
      <c r="D18594" s="74">
        <f t="shared" si="145"/>
        <v>0</v>
      </c>
    </row>
    <row r="18595" spans="1:4">
      <c r="A18595" s="74" t="s">
        <v>10491</v>
      </c>
      <c r="B18595" s="74" t="str">
        <f ca="1">IFERROR(__xludf.DUMMYFUNCTION("IF(REGEXMATCH(A18595,""wealth planning""),""Script 1"",""-"")"),"-")</f>
        <v>-</v>
      </c>
      <c r="C18595" s="74">
        <f t="shared" si="144"/>
        <v>0</v>
      </c>
      <c r="D18595" s="74">
        <f t="shared" si="145"/>
        <v>0</v>
      </c>
    </row>
    <row r="18596" spans="1:4">
      <c r="A18596" s="149">
        <v>45524</v>
      </c>
      <c r="B18596" s="74" t="str">
        <f ca="1">IFERROR(__xludf.DUMMYFUNCTION("IF(REGEXMATCH(A18596,""wealth planning""),""Script 1"",""-"")"),"#VALUE!")</f>
        <v>#VALUE!</v>
      </c>
      <c r="C18596" s="74" t="str">
        <f t="shared" si="144"/>
        <v>Anis Zulaikha</v>
      </c>
      <c r="D18596" s="74">
        <f t="shared" si="145"/>
        <v>0</v>
      </c>
    </row>
    <row r="18597" spans="1:4">
      <c r="A18597" s="149">
        <v>45524</v>
      </c>
      <c r="B18597" s="74" t="str">
        <f ca="1">IFERROR(__xludf.DUMMYFUNCTION("IF(REGEXMATCH(A18597,""wealth planning""),""Script 1"",""-"")"),"#VALUE!")</f>
        <v>#VALUE!</v>
      </c>
      <c r="C18597" s="149">
        <f t="shared" si="144"/>
        <v>45524</v>
      </c>
      <c r="D18597" s="74">
        <f t="shared" si="145"/>
        <v>0</v>
      </c>
    </row>
    <row r="18598" spans="1:4">
      <c r="A18598" s="74" t="s">
        <v>3328</v>
      </c>
      <c r="B18598" s="74" t="str">
        <f ca="1">IFERROR(__xludf.DUMMYFUNCTION("IF(REGEXMATCH(A18598,""wealth planning""),""Script 1"",""-"")"),"Script 1")</f>
        <v>Script 1</v>
      </c>
      <c r="C18598" s="149">
        <f t="shared" si="144"/>
        <v>45524</v>
      </c>
      <c r="D18598" s="74" t="str">
        <f t="shared" si="145"/>
        <v>Anis Zulaikha</v>
      </c>
    </row>
    <row r="18599" spans="1:4">
      <c r="B18599" s="74" t="str">
        <f ca="1">IFERROR(__xludf.DUMMYFUNCTION("IF(REGEXMATCH(A18599,""wealth planning""),""Script 1"",""-"")"),"-")</f>
        <v>-</v>
      </c>
      <c r="C18599" s="74" t="str">
        <f t="shared" si="144"/>
        <v>You: Hai assalamualaikum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599" s="149">
        <f t="shared" si="145"/>
        <v>45524</v>
      </c>
    </row>
    <row r="18600" spans="1:4">
      <c r="B18600" s="74" t="str">
        <f ca="1">IFERROR(__xludf.DUMMYFUNCTION("IF(REGEXMATCH(A18600,""wealth planning""),""Script 1"",""-"")"),"-")</f>
        <v>-</v>
      </c>
      <c r="C18600" s="74">
        <f t="shared" si="144"/>
        <v>0</v>
      </c>
      <c r="D18600" s="149">
        <f t="shared" si="145"/>
        <v>45524</v>
      </c>
    </row>
    <row r="18601" spans="1:4">
      <c r="B18601" s="74" t="str">
        <f ca="1">IFERROR(__xludf.DUMMYFUNCTION("IF(REGEXMATCH(A18601,""wealth planning""),""Script 1"",""-"")"),"-")</f>
        <v>-</v>
      </c>
      <c r="C18601" s="74">
        <f t="shared" si="144"/>
        <v>0</v>
      </c>
      <c r="D18601" s="74" t="str">
        <f t="shared" si="145"/>
        <v>You: Hai assalamualaikum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602" spans="1:4">
      <c r="A18602" s="74" t="s">
        <v>10493</v>
      </c>
      <c r="B18602" s="74" t="str">
        <f ca="1">IFERROR(__xludf.DUMMYFUNCTION("IF(REGEXMATCH(A18602,""wealth planning""),""Script 1"",""-"")"),"-")</f>
        <v>-</v>
      </c>
      <c r="C18602" s="74">
        <f t="shared" si="144"/>
        <v>0</v>
      </c>
      <c r="D18602" s="74">
        <f t="shared" si="145"/>
        <v>0</v>
      </c>
    </row>
    <row r="18603" spans="1:4">
      <c r="A18603" s="74" t="s">
        <v>10494</v>
      </c>
      <c r="B18603" s="74" t="str">
        <f ca="1">IFERROR(__xludf.DUMMYFUNCTION("IF(REGEXMATCH(A18603,""wealth planning""),""Script 1"",""-"")"),"-")</f>
        <v>-</v>
      </c>
      <c r="C18603" s="74" t="str">
        <f t="shared" si="144"/>
        <v>Nurul Atiqah Hj RoshaliStatus is reachable</v>
      </c>
      <c r="D18603" s="74">
        <f t="shared" si="145"/>
        <v>0</v>
      </c>
    </row>
    <row r="18604" spans="1:4">
      <c r="A18604" s="149">
        <v>45524</v>
      </c>
      <c r="B18604" s="74" t="str">
        <f ca="1">IFERROR(__xludf.DUMMYFUNCTION("IF(REGEXMATCH(A18604,""wealth planning""),""Script 1"",""-"")"),"#VALUE!")</f>
        <v>#VALUE!</v>
      </c>
      <c r="C18604" s="74" t="str">
        <f t="shared" si="144"/>
        <v>Nurul Atiqah Hj Roshali</v>
      </c>
      <c r="D18604" s="74">
        <f t="shared" si="145"/>
        <v>0</v>
      </c>
    </row>
    <row r="18605" spans="1:4">
      <c r="A18605" s="149">
        <v>45524</v>
      </c>
      <c r="B18605" s="74" t="str">
        <f ca="1">IFERROR(__xludf.DUMMYFUNCTION("IF(REGEXMATCH(A18605,""wealth planning""),""Script 1"",""-"")"),"#VALUE!")</f>
        <v>#VALUE!</v>
      </c>
      <c r="C18605" s="149">
        <f t="shared" si="144"/>
        <v>45524</v>
      </c>
      <c r="D18605" s="74" t="str">
        <f t="shared" si="145"/>
        <v>Nurul Atiqah Hj RoshaliStatus is reachable</v>
      </c>
    </row>
    <row r="18606" spans="1:4">
      <c r="A18606" s="74" t="s">
        <v>7683</v>
      </c>
      <c r="B18606" s="74" t="str">
        <f ca="1">IFERROR(__xludf.DUMMYFUNCTION("IF(REGEXMATCH(A18606,""wealth planning""),""Script 1"",""-"")"),"Script 1")</f>
        <v>Script 1</v>
      </c>
      <c r="C18606" s="149">
        <f t="shared" si="144"/>
        <v>45524</v>
      </c>
      <c r="D18606" s="74" t="str">
        <f t="shared" si="145"/>
        <v>Nurul Atiqah Hj Roshali</v>
      </c>
    </row>
    <row r="18607" spans="1:4">
      <c r="B18607" s="74" t="str">
        <f ca="1">IFERROR(__xludf.DUMMYFUNCTION("IF(REGEXMATCH(A18607,""wealth planning""),""Script 1"",""-"")"),"-")</f>
        <v>-</v>
      </c>
      <c r="C18607" s="74" t="str">
        <f t="shared" si="144"/>
        <v>You: Hai assalamualaikum Nurul Atiqah,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607" s="149">
        <f t="shared" si="145"/>
        <v>45524</v>
      </c>
    </row>
    <row r="18608" spans="1:4">
      <c r="B18608" s="74" t="str">
        <f ca="1">IFERROR(__xludf.DUMMYFUNCTION("IF(REGEXMATCH(A18608,""wealth planning""),""Script 1"",""-"")"),"-")</f>
        <v>-</v>
      </c>
      <c r="C18608" s="74">
        <f t="shared" si="144"/>
        <v>0</v>
      </c>
      <c r="D18608" s="149">
        <f t="shared" si="145"/>
        <v>45524</v>
      </c>
    </row>
    <row r="18609" spans="1:4">
      <c r="B18609" s="74" t="str">
        <f ca="1">IFERROR(__xludf.DUMMYFUNCTION("IF(REGEXMATCH(A18609,""wealth planning""),""Script 1"",""-"")"),"-")</f>
        <v>-</v>
      </c>
      <c r="C18609" s="74">
        <f t="shared" si="144"/>
        <v>0</v>
      </c>
      <c r="D18609" s="74" t="str">
        <f t="shared" si="145"/>
        <v>You: Hai assalamualaikum Nurul Atiqah,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610" spans="1:4">
      <c r="A18610" s="74" t="s">
        <v>10496</v>
      </c>
      <c r="B18610" s="74" t="str">
        <f ca="1">IFERROR(__xludf.DUMMYFUNCTION("IF(REGEXMATCH(A18610,""wealth planning""),""Script 1"",""-"")"),"-")</f>
        <v>-</v>
      </c>
      <c r="C18610" s="74">
        <f t="shared" si="144"/>
        <v>0</v>
      </c>
      <c r="D18610" s="74">
        <f t="shared" si="145"/>
        <v>0</v>
      </c>
    </row>
    <row r="18611" spans="1:4">
      <c r="A18611" s="74" t="s">
        <v>10497</v>
      </c>
      <c r="B18611" s="74" t="str">
        <f ca="1">IFERROR(__xludf.DUMMYFUNCTION("IF(REGEXMATCH(A18611,""wealth planning""),""Script 1"",""-"")"),"-")</f>
        <v>-</v>
      </c>
      <c r="C18611" s="74" t="str">
        <f t="shared" si="144"/>
        <v>Nurul IzzahStatus is reachable</v>
      </c>
      <c r="D18611" s="74">
        <f t="shared" si="145"/>
        <v>0</v>
      </c>
    </row>
    <row r="18612" spans="1:4">
      <c r="A18612" s="149">
        <v>45519</v>
      </c>
      <c r="B18612" s="74" t="str">
        <f ca="1">IFERROR(__xludf.DUMMYFUNCTION("IF(REGEXMATCH(A18612,""wealth planning""),""Script 1"",""-"")"),"#VALUE!")</f>
        <v>#VALUE!</v>
      </c>
      <c r="C18612" s="74" t="str">
        <f t="shared" si="144"/>
        <v>Nurul Izzah</v>
      </c>
      <c r="D18612" s="74">
        <f t="shared" si="145"/>
        <v>0</v>
      </c>
    </row>
    <row r="18613" spans="1:4">
      <c r="A18613" s="149">
        <v>45519</v>
      </c>
      <c r="B18613" s="74" t="str">
        <f ca="1">IFERROR(__xludf.DUMMYFUNCTION("IF(REGEXMATCH(A18613,""wealth planning""),""Script 1"",""-"")"),"#VALUE!")</f>
        <v>#VALUE!</v>
      </c>
      <c r="C18613" s="149">
        <f t="shared" si="144"/>
        <v>45519</v>
      </c>
      <c r="D18613" s="74" t="str">
        <f t="shared" si="145"/>
        <v>Nurul IzzahStatus is reachable</v>
      </c>
    </row>
    <row r="18614" spans="1:4">
      <c r="A18614" s="74" t="s">
        <v>4991</v>
      </c>
      <c r="B18614" s="74" t="str">
        <f ca="1">IFERROR(__xludf.DUMMYFUNCTION("IF(REGEXMATCH(A18614,""wealth planning""),""Script 1"",""-"")"),"Script 1")</f>
        <v>Script 1</v>
      </c>
      <c r="C18614" s="149">
        <f t="shared" si="144"/>
        <v>45519</v>
      </c>
      <c r="D18614" s="74" t="str">
        <f t="shared" si="145"/>
        <v>Nurul Izzah</v>
      </c>
    </row>
    <row r="18615" spans="1:4">
      <c r="B18615" s="74" t="str">
        <f ca="1">IFERROR(__xludf.DUMMYFUNCTION("IF(REGEXMATCH(A18615,""wealth planning""),""Script 1"",""-"")"),"-")</f>
        <v>-</v>
      </c>
      <c r="C18615" s="74" t="str">
        <f t="shared" si="144"/>
        <v>You: Hai assalamualaikum Nurul Izzah,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615" s="149">
        <f t="shared" si="145"/>
        <v>45519</v>
      </c>
    </row>
    <row r="18616" spans="1:4">
      <c r="B18616" s="74" t="str">
        <f ca="1">IFERROR(__xludf.DUMMYFUNCTION("IF(REGEXMATCH(A18616,""wealth planning""),""Script 1"",""-"")"),"-")</f>
        <v>-</v>
      </c>
      <c r="C18616" s="74">
        <f t="shared" si="144"/>
        <v>0</v>
      </c>
      <c r="D18616" s="149">
        <f t="shared" si="145"/>
        <v>45519</v>
      </c>
    </row>
    <row r="18617" spans="1:4">
      <c r="B18617" s="74" t="str">
        <f ca="1">IFERROR(__xludf.DUMMYFUNCTION("IF(REGEXMATCH(A18617,""wealth planning""),""Script 1"",""-"")"),"-")</f>
        <v>-</v>
      </c>
      <c r="C18617" s="74">
        <f t="shared" si="144"/>
        <v>0</v>
      </c>
      <c r="D18617" s="74" t="str">
        <f t="shared" si="145"/>
        <v>You: Hai assalamualaikum Nurul Izzah,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618" spans="1:4">
      <c r="A18618" s="74" t="s">
        <v>10499</v>
      </c>
      <c r="B18618" s="74" t="str">
        <f ca="1">IFERROR(__xludf.DUMMYFUNCTION("IF(REGEXMATCH(A18618,""wealth planning""),""Script 1"",""-"")"),"-")</f>
        <v>-</v>
      </c>
      <c r="C18618" s="74">
        <f t="shared" si="144"/>
        <v>0</v>
      </c>
      <c r="D18618" s="74">
        <f t="shared" si="145"/>
        <v>0</v>
      </c>
    </row>
    <row r="18619" spans="1:4">
      <c r="A18619" s="74" t="s">
        <v>10499</v>
      </c>
      <c r="B18619" s="74" t="str">
        <f ca="1">IFERROR(__xludf.DUMMYFUNCTION("IF(REGEXMATCH(A18619,""wealth planning""),""Script 1"",""-"")"),"-")</f>
        <v>-</v>
      </c>
      <c r="C18619" s="74" t="str">
        <f t="shared" ref="C18619:C18873" si="146">A18618</f>
        <v>Syaedi Syafrilnizam</v>
      </c>
      <c r="D18619" s="74">
        <f t="shared" ref="D18619:D18873" si="147">A18616</f>
        <v>0</v>
      </c>
    </row>
    <row r="18620" spans="1:4">
      <c r="A18620" s="149">
        <v>45519</v>
      </c>
      <c r="B18620" s="74" t="str">
        <f ca="1">IFERROR(__xludf.DUMMYFUNCTION("IF(REGEXMATCH(A18620,""wealth planning""),""Script 1"",""-"")"),"#VALUE!")</f>
        <v>#VALUE!</v>
      </c>
      <c r="C18620" s="74" t="str">
        <f t="shared" si="146"/>
        <v>Syaedi Syafrilnizam</v>
      </c>
      <c r="D18620" s="74">
        <f t="shared" si="147"/>
        <v>0</v>
      </c>
    </row>
    <row r="18621" spans="1:4">
      <c r="A18621" s="149">
        <v>45519</v>
      </c>
      <c r="B18621" s="74" t="str">
        <f ca="1">IFERROR(__xludf.DUMMYFUNCTION("IF(REGEXMATCH(A18621,""wealth planning""),""Script 1"",""-"")"),"#VALUE!")</f>
        <v>#VALUE!</v>
      </c>
      <c r="C18621" s="149">
        <f t="shared" si="146"/>
        <v>45519</v>
      </c>
      <c r="D18621" s="74" t="str">
        <f t="shared" si="147"/>
        <v>Syaedi Syafrilnizam</v>
      </c>
    </row>
    <row r="18622" spans="1:4">
      <c r="A18622" s="74" t="s">
        <v>10500</v>
      </c>
      <c r="B18622" s="74" t="str">
        <f ca="1">IFERROR(__xludf.DUMMYFUNCTION("IF(REGEXMATCH(A18622,""wealth planning""),""Script 1"",""-"")"),"Script 1")</f>
        <v>Script 1</v>
      </c>
      <c r="C18622" s="149">
        <f t="shared" si="146"/>
        <v>45519</v>
      </c>
      <c r="D18622" s="74" t="str">
        <f t="shared" si="147"/>
        <v>Syaedi Syafrilnizam</v>
      </c>
    </row>
    <row r="18623" spans="1:4">
      <c r="B18623" s="74" t="str">
        <f ca="1">IFERROR(__xludf.DUMMYFUNCTION("IF(REGEXMATCH(A18623,""wealth planning""),""Script 1"",""-"")"),"-")</f>
        <v>-</v>
      </c>
      <c r="C18623" s="74" t="str">
        <f t="shared" si="146"/>
        <v>You: Hai assalamualaikum Syaedi,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623" s="149">
        <f t="shared" si="147"/>
        <v>45519</v>
      </c>
    </row>
    <row r="18624" spans="1:4">
      <c r="B18624" s="74" t="str">
        <f ca="1">IFERROR(__xludf.DUMMYFUNCTION("IF(REGEXMATCH(A18624,""wealth planning""),""Script 1"",""-"")"),"-")</f>
        <v>-</v>
      </c>
      <c r="C18624" s="74">
        <f t="shared" si="146"/>
        <v>0</v>
      </c>
      <c r="D18624" s="149">
        <f t="shared" si="147"/>
        <v>45519</v>
      </c>
    </row>
    <row r="18625" spans="1:4">
      <c r="B18625" s="74" t="str">
        <f ca="1">IFERROR(__xludf.DUMMYFUNCTION("IF(REGEXMATCH(A18625,""wealth planning""),""Script 1"",""-"")"),"-")</f>
        <v>-</v>
      </c>
      <c r="C18625" s="74">
        <f t="shared" si="146"/>
        <v>0</v>
      </c>
      <c r="D18625" s="74" t="str">
        <f t="shared" si="147"/>
        <v>You: Hai assalamualaikum Syaedi,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626" spans="1:4">
      <c r="A18626" s="74" t="s">
        <v>10502</v>
      </c>
      <c r="B18626" s="74" t="str">
        <f ca="1">IFERROR(__xludf.DUMMYFUNCTION("IF(REGEXMATCH(A18626,""wealth planning""),""Script 1"",""-"")"),"-")</f>
        <v>-</v>
      </c>
      <c r="C18626" s="74">
        <f t="shared" si="146"/>
        <v>0</v>
      </c>
      <c r="D18626" s="74">
        <f t="shared" si="147"/>
        <v>0</v>
      </c>
    </row>
    <row r="18627" spans="1:4">
      <c r="A18627" s="74" t="s">
        <v>10503</v>
      </c>
      <c r="B18627" s="74" t="str">
        <f ca="1">IFERROR(__xludf.DUMMYFUNCTION("IF(REGEXMATCH(A18627,""wealth planning""),""Script 1"",""-"")"),"-")</f>
        <v>-</v>
      </c>
      <c r="C18627" s="74" t="str">
        <f t="shared" si="146"/>
        <v>Mimi Syahira RosmanStatus is reachable</v>
      </c>
      <c r="D18627" s="74">
        <f t="shared" si="147"/>
        <v>0</v>
      </c>
    </row>
    <row r="18628" spans="1:4">
      <c r="A18628" s="149">
        <v>45519</v>
      </c>
      <c r="B18628" s="74" t="str">
        <f ca="1">IFERROR(__xludf.DUMMYFUNCTION("IF(REGEXMATCH(A18628,""wealth planning""),""Script 1"",""-"")"),"#VALUE!")</f>
        <v>#VALUE!</v>
      </c>
      <c r="C18628" s="74" t="str">
        <f t="shared" si="146"/>
        <v>Mimi Syahira Rosman</v>
      </c>
      <c r="D18628" s="74">
        <f t="shared" si="147"/>
        <v>0</v>
      </c>
    </row>
    <row r="18629" spans="1:4">
      <c r="A18629" s="149">
        <v>45519</v>
      </c>
      <c r="B18629" s="74" t="str">
        <f ca="1">IFERROR(__xludf.DUMMYFUNCTION("IF(REGEXMATCH(A18629,""wealth planning""),""Script 1"",""-"")"),"#VALUE!")</f>
        <v>#VALUE!</v>
      </c>
      <c r="C18629" s="149">
        <f t="shared" si="146"/>
        <v>45519</v>
      </c>
      <c r="D18629" s="74" t="str">
        <f t="shared" si="147"/>
        <v>Mimi Syahira RosmanStatus is reachable</v>
      </c>
    </row>
    <row r="18630" spans="1:4">
      <c r="A18630" s="74" t="s">
        <v>10504</v>
      </c>
      <c r="B18630" s="74" t="str">
        <f ca="1">IFERROR(__xludf.DUMMYFUNCTION("IF(REGEXMATCH(A18630,""wealth planning""),""Script 1"",""-"")"),"Script 1")</f>
        <v>Script 1</v>
      </c>
      <c r="C18630" s="149">
        <f t="shared" si="146"/>
        <v>45519</v>
      </c>
      <c r="D18630" s="74" t="str">
        <f t="shared" si="147"/>
        <v>Mimi Syahira Rosman</v>
      </c>
    </row>
    <row r="18631" spans="1:4">
      <c r="B18631" s="74" t="str">
        <f ca="1">IFERROR(__xludf.DUMMYFUNCTION("IF(REGEXMATCH(A18631,""wealth planning""),""Script 1"",""-"")"),"-")</f>
        <v>-</v>
      </c>
      <c r="C18631" s="74" t="str">
        <f t="shared" si="146"/>
        <v>You: Hai assalamualaikum Mimi,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631" s="149">
        <f t="shared" si="147"/>
        <v>45519</v>
      </c>
    </row>
    <row r="18632" spans="1:4">
      <c r="B18632" s="74" t="str">
        <f ca="1">IFERROR(__xludf.DUMMYFUNCTION("IF(REGEXMATCH(A18632,""wealth planning""),""Script 1"",""-"")"),"-")</f>
        <v>-</v>
      </c>
      <c r="C18632" s="74">
        <f t="shared" si="146"/>
        <v>0</v>
      </c>
      <c r="D18632" s="149">
        <f t="shared" si="147"/>
        <v>45519</v>
      </c>
    </row>
    <row r="18633" spans="1:4">
      <c r="B18633" s="74" t="str">
        <f ca="1">IFERROR(__xludf.DUMMYFUNCTION("IF(REGEXMATCH(A18633,""wealth planning""),""Script 1"",""-"")"),"-")</f>
        <v>-</v>
      </c>
      <c r="C18633" s="74">
        <f t="shared" si="146"/>
        <v>0</v>
      </c>
      <c r="D18633" s="74" t="str">
        <f t="shared" si="147"/>
        <v>You: Hai assalamualaikum Mimi,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634" spans="1:4">
      <c r="B18634" s="74" t="str">
        <f ca="1">IFERROR(__xludf.DUMMYFUNCTION("IF(REGEXMATCH(A18634,""wealth planning""),""Script 1"",""-"")"),"-")</f>
        <v>-</v>
      </c>
      <c r="C18634" s="74">
        <f t="shared" si="146"/>
        <v>0</v>
      </c>
      <c r="D18634" s="74">
        <f t="shared" si="147"/>
        <v>0</v>
      </c>
    </row>
    <row r="18635" spans="1:4">
      <c r="A18635" s="74" t="s">
        <v>10507</v>
      </c>
      <c r="B18635" s="74" t="str">
        <f ca="1">IFERROR(__xludf.DUMMYFUNCTION("IF(REGEXMATCH(A18635,""wealth planning""),""Script 1"",""-"")"),"-")</f>
        <v>-</v>
      </c>
      <c r="C18635" s="74">
        <f t="shared" si="146"/>
        <v>0</v>
      </c>
      <c r="D18635" s="74">
        <f t="shared" si="147"/>
        <v>0</v>
      </c>
    </row>
    <row r="18636" spans="1:4">
      <c r="A18636" s="149">
        <v>45519</v>
      </c>
      <c r="B18636" s="74" t="str">
        <f ca="1">IFERROR(__xludf.DUMMYFUNCTION("IF(REGEXMATCH(A18636,""wealth planning""),""Script 1"",""-"")"),"#VALUE!")</f>
        <v>#VALUE!</v>
      </c>
      <c r="C18636" s="74" t="str">
        <f t="shared" si="146"/>
        <v>Fatin Izzati Abd Rahman</v>
      </c>
      <c r="D18636" s="74">
        <f t="shared" si="147"/>
        <v>0</v>
      </c>
    </row>
    <row r="18637" spans="1:4">
      <c r="A18637" s="149">
        <v>45519</v>
      </c>
      <c r="B18637" s="74" t="str">
        <f ca="1">IFERROR(__xludf.DUMMYFUNCTION("IF(REGEXMATCH(A18637,""wealth planning""),""Script 1"",""-"")"),"#VALUE!")</f>
        <v>#VALUE!</v>
      </c>
      <c r="C18637" s="149">
        <f t="shared" si="146"/>
        <v>45519</v>
      </c>
      <c r="D18637" s="74">
        <f t="shared" si="147"/>
        <v>0</v>
      </c>
    </row>
    <row r="18638" spans="1:4">
      <c r="A18638" s="74" t="s">
        <v>8432</v>
      </c>
      <c r="B18638" s="74" t="str">
        <f ca="1">IFERROR(__xludf.DUMMYFUNCTION("IF(REGEXMATCH(A18638,""wealth planning""),""Script 1"",""-"")"),"Script 1")</f>
        <v>Script 1</v>
      </c>
      <c r="C18638" s="149">
        <f t="shared" si="146"/>
        <v>45519</v>
      </c>
      <c r="D18638" s="74" t="str">
        <f t="shared" si="147"/>
        <v>Fatin Izzati Abd Rahman</v>
      </c>
    </row>
    <row r="18639" spans="1:4">
      <c r="B18639" s="74" t="str">
        <f ca="1">IFERROR(__xludf.DUMMYFUNCTION("IF(REGEXMATCH(A18639,""wealth planning""),""Script 1"",""-"")"),"-")</f>
        <v>-</v>
      </c>
      <c r="C18639" s="74" t="str">
        <f t="shared" si="146"/>
        <v>You: Hai assalamualaikum puan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639" s="149">
        <f t="shared" si="147"/>
        <v>45519</v>
      </c>
    </row>
    <row r="18640" spans="1:4">
      <c r="B18640" s="74" t="str">
        <f ca="1">IFERROR(__xludf.DUMMYFUNCTION("IF(REGEXMATCH(A18640,""wealth planning""),""Script 1"",""-"")"),"-")</f>
        <v>-</v>
      </c>
      <c r="C18640" s="74">
        <f t="shared" si="146"/>
        <v>0</v>
      </c>
      <c r="D18640" s="149">
        <f t="shared" si="147"/>
        <v>45519</v>
      </c>
    </row>
    <row r="18641" spans="1:4">
      <c r="B18641" s="74" t="str">
        <f ca="1">IFERROR(__xludf.DUMMYFUNCTION("IF(REGEXMATCH(A18641,""wealth planning""),""Script 1"",""-"")"),"-")</f>
        <v>-</v>
      </c>
      <c r="C18641" s="74">
        <f t="shared" si="146"/>
        <v>0</v>
      </c>
      <c r="D18641" s="74" t="str">
        <f t="shared" si="147"/>
        <v>You: Hai assalamualaikum puan Fatin,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642" spans="1:4">
      <c r="B18642" s="74" t="str">
        <f ca="1">IFERROR(__xludf.DUMMYFUNCTION("IF(REGEXMATCH(A18642,""wealth planning""),""Script 1"",""-"")"),"-")</f>
        <v>-</v>
      </c>
      <c r="C18642" s="74">
        <f t="shared" si="146"/>
        <v>0</v>
      </c>
      <c r="D18642" s="74">
        <f t="shared" si="147"/>
        <v>0</v>
      </c>
    </row>
    <row r="18643" spans="1:4">
      <c r="A18643" s="74" t="s">
        <v>10510</v>
      </c>
      <c r="B18643" s="74" t="str">
        <f ca="1">IFERROR(__xludf.DUMMYFUNCTION("IF(REGEXMATCH(A18643,""wealth planning""),""Script 1"",""-"")"),"-")</f>
        <v>-</v>
      </c>
      <c r="C18643" s="74">
        <f t="shared" si="146"/>
        <v>0</v>
      </c>
      <c r="D18643" s="74">
        <f t="shared" si="147"/>
        <v>0</v>
      </c>
    </row>
    <row r="18644" spans="1:4">
      <c r="A18644" s="149">
        <v>45519</v>
      </c>
      <c r="B18644" s="74" t="str">
        <f ca="1">IFERROR(__xludf.DUMMYFUNCTION("IF(REGEXMATCH(A18644,""wealth planning""),""Script 1"",""-"")"),"#VALUE!")</f>
        <v>#VALUE!</v>
      </c>
      <c r="C18644" s="74" t="str">
        <f t="shared" si="146"/>
        <v>Izzah Syafina Roslan</v>
      </c>
      <c r="D18644" s="74">
        <f t="shared" si="147"/>
        <v>0</v>
      </c>
    </row>
    <row r="18645" spans="1:4">
      <c r="A18645" s="149">
        <v>45519</v>
      </c>
      <c r="B18645" s="74" t="str">
        <f ca="1">IFERROR(__xludf.DUMMYFUNCTION("IF(REGEXMATCH(A18645,""wealth planning""),""Script 1"",""-"")"),"#VALUE!")</f>
        <v>#VALUE!</v>
      </c>
      <c r="C18645" s="149">
        <f t="shared" si="146"/>
        <v>45519</v>
      </c>
      <c r="D18645" s="74">
        <f t="shared" si="147"/>
        <v>0</v>
      </c>
    </row>
    <row r="18646" spans="1:4">
      <c r="A18646" s="74" t="s">
        <v>3444</v>
      </c>
      <c r="B18646" s="74" t="str">
        <f ca="1">IFERROR(__xludf.DUMMYFUNCTION("IF(REGEXMATCH(A18646,""wealth planning""),""Script 1"",""-"")"),"Script 1")</f>
        <v>Script 1</v>
      </c>
      <c r="C18646" s="149">
        <f t="shared" si="146"/>
        <v>45519</v>
      </c>
      <c r="D18646" s="74" t="str">
        <f t="shared" si="147"/>
        <v>Izzah Syafina Roslan</v>
      </c>
    </row>
    <row r="18647" spans="1:4">
      <c r="B18647" s="74" t="str">
        <f ca="1">IFERROR(__xludf.DUMMYFUNCTION("IF(REGEXMATCH(A18647,""wealth planning""),""Script 1"",""-"")"),"-")</f>
        <v>-</v>
      </c>
      <c r="C18647" s="74" t="str">
        <f t="shared" si="146"/>
        <v>You: Hai assalamualaikum Izzah,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647" s="149">
        <f t="shared" si="147"/>
        <v>45519</v>
      </c>
    </row>
    <row r="18648" spans="1:4">
      <c r="B18648" s="74" t="str">
        <f ca="1">IFERROR(__xludf.DUMMYFUNCTION("IF(REGEXMATCH(A18648,""wealth planning""),""Script 1"",""-"")"),"-")</f>
        <v>-</v>
      </c>
      <c r="C18648" s="74">
        <f t="shared" si="146"/>
        <v>0</v>
      </c>
      <c r="D18648" s="149">
        <f t="shared" si="147"/>
        <v>45519</v>
      </c>
    </row>
    <row r="18649" spans="1:4">
      <c r="B18649" s="74" t="str">
        <f ca="1">IFERROR(__xludf.DUMMYFUNCTION("IF(REGEXMATCH(A18649,""wealth planning""),""Script 1"",""-"")"),"-")</f>
        <v>-</v>
      </c>
      <c r="C18649" s="74">
        <f t="shared" si="146"/>
        <v>0</v>
      </c>
      <c r="D18649" s="74" t="str">
        <f t="shared" si="147"/>
        <v>You: Hai assalamualaikum Izzah,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650" spans="1:4">
      <c r="A18650" s="74" t="s">
        <v>10512</v>
      </c>
      <c r="B18650" s="74" t="str">
        <f ca="1">IFERROR(__xludf.DUMMYFUNCTION("IF(REGEXMATCH(A18650,""wealth planning""),""Script 1"",""-"")"),"-")</f>
        <v>-</v>
      </c>
      <c r="C18650" s="74">
        <f t="shared" si="146"/>
        <v>0</v>
      </c>
      <c r="D18650" s="74">
        <f t="shared" si="147"/>
        <v>0</v>
      </c>
    </row>
    <row r="18651" spans="1:4">
      <c r="A18651" s="74" t="s">
        <v>10513</v>
      </c>
      <c r="B18651" s="74" t="str">
        <f ca="1">IFERROR(__xludf.DUMMYFUNCTION("IF(REGEXMATCH(A18651,""wealth planning""),""Script 1"",""-"")"),"-")</f>
        <v>-</v>
      </c>
      <c r="C18651" s="74" t="str">
        <f t="shared" si="146"/>
        <v>Norsuhada SehnonStatus is reachable</v>
      </c>
      <c r="D18651" s="74">
        <f t="shared" si="147"/>
        <v>0</v>
      </c>
    </row>
    <row r="18652" spans="1:4">
      <c r="A18652" s="149">
        <v>45519</v>
      </c>
      <c r="B18652" s="74" t="str">
        <f ca="1">IFERROR(__xludf.DUMMYFUNCTION("IF(REGEXMATCH(A18652,""wealth planning""),""Script 1"",""-"")"),"#VALUE!")</f>
        <v>#VALUE!</v>
      </c>
      <c r="C18652" s="74" t="str">
        <f t="shared" si="146"/>
        <v>Norsuhada Sehnon</v>
      </c>
      <c r="D18652" s="74">
        <f t="shared" si="147"/>
        <v>0</v>
      </c>
    </row>
    <row r="18653" spans="1:4">
      <c r="A18653" s="149">
        <v>45519</v>
      </c>
      <c r="B18653" s="74" t="str">
        <f ca="1">IFERROR(__xludf.DUMMYFUNCTION("IF(REGEXMATCH(A18653,""wealth planning""),""Script 1"",""-"")"),"#VALUE!")</f>
        <v>#VALUE!</v>
      </c>
      <c r="C18653" s="149">
        <f t="shared" si="146"/>
        <v>45519</v>
      </c>
      <c r="D18653" s="74" t="str">
        <f t="shared" si="147"/>
        <v>Norsuhada SehnonStatus is reachable</v>
      </c>
    </row>
    <row r="18654" spans="1:4">
      <c r="A18654" s="74" t="s">
        <v>10514</v>
      </c>
      <c r="B18654" s="74" t="str">
        <f ca="1">IFERROR(__xludf.DUMMYFUNCTION("IF(REGEXMATCH(A18654,""wealth planning""),""Script 1"",""-"")"),"Script 1")</f>
        <v>Script 1</v>
      </c>
      <c r="C18654" s="149">
        <f t="shared" si="146"/>
        <v>45519</v>
      </c>
      <c r="D18654" s="74" t="str">
        <f t="shared" si="147"/>
        <v>Norsuhada Sehnon</v>
      </c>
    </row>
    <row r="18655" spans="1:4">
      <c r="B18655" s="74" t="str">
        <f ca="1">IFERROR(__xludf.DUMMYFUNCTION("IF(REGEXMATCH(A18655,""wealth planning""),""Script 1"",""-"")"),"-")</f>
        <v>-</v>
      </c>
      <c r="C18655" s="74" t="str">
        <f t="shared" si="146"/>
        <v>You: Hai assalamualaikum puan Norsuhada,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655" s="149">
        <f t="shared" si="147"/>
        <v>45519</v>
      </c>
    </row>
    <row r="18656" spans="1:4">
      <c r="B18656" s="74" t="str">
        <f ca="1">IFERROR(__xludf.DUMMYFUNCTION("IF(REGEXMATCH(A18656,""wealth planning""),""Script 1"",""-"")"),"-")</f>
        <v>-</v>
      </c>
      <c r="C18656" s="74">
        <f t="shared" si="146"/>
        <v>0</v>
      </c>
      <c r="D18656" s="149">
        <f t="shared" si="147"/>
        <v>45519</v>
      </c>
    </row>
    <row r="18657" spans="1:4">
      <c r="B18657" s="74" t="str">
        <f ca="1">IFERROR(__xludf.DUMMYFUNCTION("IF(REGEXMATCH(A18657,""wealth planning""),""Script 1"",""-"")"),"-")</f>
        <v>-</v>
      </c>
      <c r="C18657" s="74">
        <f t="shared" si="146"/>
        <v>0</v>
      </c>
      <c r="D18657" s="74" t="str">
        <f t="shared" si="147"/>
        <v>You: Hai assalamualaikum puan Norsuhada,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658" spans="1:4">
      <c r="A18658" s="74" t="s">
        <v>10516</v>
      </c>
      <c r="B18658" s="74" t="str">
        <f ca="1">IFERROR(__xludf.DUMMYFUNCTION("IF(REGEXMATCH(A18658,""wealth planning""),""Script 1"",""-"")"),"-")</f>
        <v>-</v>
      </c>
      <c r="C18658" s="74">
        <f t="shared" si="146"/>
        <v>0</v>
      </c>
      <c r="D18658" s="74">
        <f t="shared" si="147"/>
        <v>0</v>
      </c>
    </row>
    <row r="18659" spans="1:4">
      <c r="A18659" s="74" t="s">
        <v>10516</v>
      </c>
      <c r="B18659" s="74" t="str">
        <f ca="1">IFERROR(__xludf.DUMMYFUNCTION("IF(REGEXMATCH(A18659,""wealth planning""),""Script 1"",""-"")"),"-")</f>
        <v>-</v>
      </c>
      <c r="C18659" s="74" t="str">
        <f t="shared" si="146"/>
        <v>Puteri Iylia Natasya Binti Mohamad Helmi</v>
      </c>
      <c r="D18659" s="74">
        <f t="shared" si="147"/>
        <v>0</v>
      </c>
    </row>
    <row r="18660" spans="1:4">
      <c r="A18660" s="149">
        <v>45519</v>
      </c>
      <c r="B18660" s="74" t="str">
        <f ca="1">IFERROR(__xludf.DUMMYFUNCTION("IF(REGEXMATCH(A18660,""wealth planning""),""Script 1"",""-"")"),"#VALUE!")</f>
        <v>#VALUE!</v>
      </c>
      <c r="C18660" s="74" t="str">
        <f t="shared" si="146"/>
        <v>Puteri Iylia Natasya Binti Mohamad Helmi</v>
      </c>
      <c r="D18660" s="74">
        <f t="shared" si="147"/>
        <v>0</v>
      </c>
    </row>
    <row r="18661" spans="1:4">
      <c r="A18661" s="149">
        <v>45519</v>
      </c>
      <c r="B18661" s="74" t="str">
        <f ca="1">IFERROR(__xludf.DUMMYFUNCTION("IF(REGEXMATCH(A18661,""wealth planning""),""Script 1"",""-"")"),"#VALUE!")</f>
        <v>#VALUE!</v>
      </c>
      <c r="C18661" s="149">
        <f t="shared" si="146"/>
        <v>45519</v>
      </c>
      <c r="D18661" s="74" t="str">
        <f t="shared" si="147"/>
        <v>Puteri Iylia Natasya Binti Mohamad Helmi</v>
      </c>
    </row>
    <row r="18662" spans="1:4">
      <c r="A18662" s="74" t="s">
        <v>10517</v>
      </c>
      <c r="B18662" s="74" t="str">
        <f ca="1">IFERROR(__xludf.DUMMYFUNCTION("IF(REGEXMATCH(A18662,""wealth planning""),""Script 1"",""-"")"),"Script 1")</f>
        <v>Script 1</v>
      </c>
      <c r="C18662" s="149">
        <f t="shared" si="146"/>
        <v>45519</v>
      </c>
      <c r="D18662" s="74" t="str">
        <f t="shared" si="147"/>
        <v>Puteri Iylia Natasya Binti Mohamad Helmi</v>
      </c>
    </row>
    <row r="18663" spans="1:4">
      <c r="B18663" s="74" t="str">
        <f ca="1">IFERROR(__xludf.DUMMYFUNCTION("IF(REGEXMATCH(A18663,""wealth planning""),""Script 1"",""-"")"),"-")</f>
        <v>-</v>
      </c>
      <c r="C18663" s="74" t="str">
        <f t="shared" si="146"/>
        <v>You: Hai assalamualaikum Puteri Iylia,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663" s="149">
        <f t="shared" si="147"/>
        <v>45519</v>
      </c>
    </row>
    <row r="18664" spans="1:4">
      <c r="B18664" s="74" t="str">
        <f ca="1">IFERROR(__xludf.DUMMYFUNCTION("IF(REGEXMATCH(A18664,""wealth planning""),""Script 1"",""-"")"),"-")</f>
        <v>-</v>
      </c>
      <c r="C18664" s="74">
        <f t="shared" si="146"/>
        <v>0</v>
      </c>
      <c r="D18664" s="149">
        <f t="shared" si="147"/>
        <v>45519</v>
      </c>
    </row>
    <row r="18665" spans="1:4">
      <c r="B18665" s="74" t="str">
        <f ca="1">IFERROR(__xludf.DUMMYFUNCTION("IF(REGEXMATCH(A18665,""wealth planning""),""Script 1"",""-"")"),"-")</f>
        <v>-</v>
      </c>
      <c r="C18665" s="74">
        <f t="shared" si="146"/>
        <v>0</v>
      </c>
      <c r="D18665" s="74" t="str">
        <f t="shared" si="147"/>
        <v>You: Hai assalamualaikum Puteri Iylia,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666" spans="1:4">
      <c r="B18666" s="74" t="str">
        <f ca="1">IFERROR(__xludf.DUMMYFUNCTION("IF(REGEXMATCH(A18666,""wealth planning""),""Script 1"",""-"")"),"-")</f>
        <v>-</v>
      </c>
      <c r="C18666" s="74">
        <f t="shared" si="146"/>
        <v>0</v>
      </c>
      <c r="D18666" s="74">
        <f t="shared" si="147"/>
        <v>0</v>
      </c>
    </row>
    <row r="18667" spans="1:4">
      <c r="A18667" s="74" t="s">
        <v>10520</v>
      </c>
      <c r="B18667" s="74" t="str">
        <f ca="1">IFERROR(__xludf.DUMMYFUNCTION("IF(REGEXMATCH(A18667,""wealth planning""),""Script 1"",""-"")"),"-")</f>
        <v>-</v>
      </c>
      <c r="C18667" s="74">
        <f t="shared" si="146"/>
        <v>0</v>
      </c>
      <c r="D18667" s="74">
        <f t="shared" si="147"/>
        <v>0</v>
      </c>
    </row>
    <row r="18668" spans="1:4">
      <c r="A18668" s="149">
        <v>45519</v>
      </c>
      <c r="B18668" s="74" t="str">
        <f ca="1">IFERROR(__xludf.DUMMYFUNCTION("IF(REGEXMATCH(A18668,""wealth planning""),""Script 1"",""-"")"),"#VALUE!")</f>
        <v>#VALUE!</v>
      </c>
      <c r="C18668" s="74" t="str">
        <f t="shared" si="146"/>
        <v>AISYAH ZAIFUDDIN</v>
      </c>
      <c r="D18668" s="74">
        <f t="shared" si="147"/>
        <v>0</v>
      </c>
    </row>
    <row r="18669" spans="1:4">
      <c r="A18669" s="149">
        <v>45519</v>
      </c>
      <c r="B18669" s="74" t="str">
        <f ca="1">IFERROR(__xludf.DUMMYFUNCTION("IF(REGEXMATCH(A18669,""wealth planning""),""Script 1"",""-"")"),"#VALUE!")</f>
        <v>#VALUE!</v>
      </c>
      <c r="C18669" s="149">
        <f t="shared" si="146"/>
        <v>45519</v>
      </c>
      <c r="D18669" s="74">
        <f t="shared" si="147"/>
        <v>0</v>
      </c>
    </row>
    <row r="18670" spans="1:4">
      <c r="A18670" s="74" t="s">
        <v>2982</v>
      </c>
      <c r="B18670" s="74" t="str">
        <f ca="1">IFERROR(__xludf.DUMMYFUNCTION("IF(REGEXMATCH(A18670,""wealth planning""),""Script 1"",""-"")"),"Script 1")</f>
        <v>Script 1</v>
      </c>
      <c r="C18670" s="149">
        <f t="shared" si="146"/>
        <v>45519</v>
      </c>
      <c r="D18670" s="74" t="str">
        <f t="shared" si="147"/>
        <v>AISYAH ZAIFUDDIN</v>
      </c>
    </row>
    <row r="18671" spans="1:4">
      <c r="B18671" s="74" t="str">
        <f ca="1">IFERROR(__xludf.DUMMYFUNCTION("IF(REGEXMATCH(A18671,""wealth planning""),""Script 1"",""-"")"),"-")</f>
        <v>-</v>
      </c>
      <c r="C18671" s="74" t="str">
        <f t="shared" si="146"/>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671" s="149">
        <f t="shared" si="147"/>
        <v>45519</v>
      </c>
    </row>
    <row r="18672" spans="1:4">
      <c r="B18672" s="74" t="str">
        <f ca="1">IFERROR(__xludf.DUMMYFUNCTION("IF(REGEXMATCH(A18672,""wealth planning""),""Script 1"",""-"")"),"-")</f>
        <v>-</v>
      </c>
      <c r="C18672" s="74">
        <f t="shared" si="146"/>
        <v>0</v>
      </c>
      <c r="D18672" s="149">
        <f t="shared" si="147"/>
        <v>45519</v>
      </c>
    </row>
    <row r="18673" spans="1:4">
      <c r="B18673" s="74" t="str">
        <f ca="1">IFERROR(__xludf.DUMMYFUNCTION("IF(REGEXMATCH(A18673,""wealth planning""),""Script 1"",""-"")"),"-")</f>
        <v>-</v>
      </c>
      <c r="C18673" s="74">
        <f t="shared" si="146"/>
        <v>0</v>
      </c>
      <c r="D18673" s="74" t="str">
        <f t="shared" si="147"/>
        <v>You: Hai assalamualaikum Aisyah,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674" spans="1:4">
      <c r="A18674" s="74" t="s">
        <v>10522</v>
      </c>
      <c r="B18674" s="74" t="str">
        <f ca="1">IFERROR(__xludf.DUMMYFUNCTION("IF(REGEXMATCH(A18674,""wealth planning""),""Script 1"",""-"")"),"-")</f>
        <v>-</v>
      </c>
      <c r="C18674" s="74">
        <f t="shared" si="146"/>
        <v>0</v>
      </c>
      <c r="D18674" s="74">
        <f t="shared" si="147"/>
        <v>0</v>
      </c>
    </row>
    <row r="18675" spans="1:4">
      <c r="A18675" s="74" t="s">
        <v>10523</v>
      </c>
      <c r="B18675" s="74" t="str">
        <f ca="1">IFERROR(__xludf.DUMMYFUNCTION("IF(REGEXMATCH(A18675,""wealth planning""),""Script 1"",""-"")"),"-")</f>
        <v>-</v>
      </c>
      <c r="C18675" s="74" t="str">
        <f t="shared" si="146"/>
        <v>Noor Adzlizawati AdnanStatus is reachable</v>
      </c>
      <c r="D18675" s="74">
        <f t="shared" si="147"/>
        <v>0</v>
      </c>
    </row>
    <row r="18676" spans="1:4">
      <c r="A18676" s="149">
        <v>45519</v>
      </c>
      <c r="B18676" s="74" t="str">
        <f ca="1">IFERROR(__xludf.DUMMYFUNCTION("IF(REGEXMATCH(A18676,""wealth planning""),""Script 1"",""-"")"),"#VALUE!")</f>
        <v>#VALUE!</v>
      </c>
      <c r="C18676" s="74" t="str">
        <f t="shared" si="146"/>
        <v>Noor Adzlizawati Adnan</v>
      </c>
      <c r="D18676" s="74">
        <f t="shared" si="147"/>
        <v>0</v>
      </c>
    </row>
    <row r="18677" spans="1:4">
      <c r="A18677" s="149">
        <v>45519</v>
      </c>
      <c r="B18677" s="74" t="str">
        <f ca="1">IFERROR(__xludf.DUMMYFUNCTION("IF(REGEXMATCH(A18677,""wealth planning""),""Script 1"",""-"")"),"#VALUE!")</f>
        <v>#VALUE!</v>
      </c>
      <c r="C18677" s="149">
        <f t="shared" si="146"/>
        <v>45519</v>
      </c>
      <c r="D18677" s="74" t="str">
        <f t="shared" si="147"/>
        <v>Noor Adzlizawati AdnanStatus is reachable</v>
      </c>
    </row>
    <row r="18678" spans="1:4">
      <c r="A18678" s="74" t="s">
        <v>10524</v>
      </c>
      <c r="B18678" s="74" t="str">
        <f ca="1">IFERROR(__xludf.DUMMYFUNCTION("IF(REGEXMATCH(A18678,""wealth planning""),""Script 1"",""-"")"),"Script 1")</f>
        <v>Script 1</v>
      </c>
      <c r="C18678" s="149">
        <f t="shared" si="146"/>
        <v>45519</v>
      </c>
      <c r="D18678" s="74" t="str">
        <f t="shared" si="147"/>
        <v>Noor Adzlizawati Adnan</v>
      </c>
    </row>
    <row r="18679" spans="1:4">
      <c r="B18679" s="74" t="str">
        <f ca="1">IFERROR(__xludf.DUMMYFUNCTION("IF(REGEXMATCH(A18679,""wealth planning""),""Script 1"",""-"")"),"-")</f>
        <v>-</v>
      </c>
      <c r="C18679" s="74" t="str">
        <f t="shared" si="146"/>
        <v>You: Hai assalamualaikum Puan Liza,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679" s="149">
        <f t="shared" si="147"/>
        <v>45519</v>
      </c>
    </row>
    <row r="18680" spans="1:4">
      <c r="B18680" s="74" t="str">
        <f ca="1">IFERROR(__xludf.DUMMYFUNCTION("IF(REGEXMATCH(A18680,""wealth planning""),""Script 1"",""-"")"),"-")</f>
        <v>-</v>
      </c>
      <c r="C18680" s="74">
        <f t="shared" si="146"/>
        <v>0</v>
      </c>
      <c r="D18680" s="149">
        <f t="shared" si="147"/>
        <v>45519</v>
      </c>
    </row>
    <row r="18681" spans="1:4">
      <c r="B18681" s="74" t="str">
        <f ca="1">IFERROR(__xludf.DUMMYFUNCTION("IF(REGEXMATCH(A18681,""wealth planning""),""Script 1"",""-"")"),"-")</f>
        <v>-</v>
      </c>
      <c r="C18681" s="74">
        <f t="shared" si="146"/>
        <v>0</v>
      </c>
      <c r="D18681" s="74" t="str">
        <f t="shared" si="147"/>
        <v>You: Hai assalamualaikum Puan Liza,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682" spans="1:4">
      <c r="A18682" s="74" t="s">
        <v>10526</v>
      </c>
      <c r="B18682" s="74" t="str">
        <f ca="1">IFERROR(__xludf.DUMMYFUNCTION("IF(REGEXMATCH(A18682,""wealth planning""),""Script 1"",""-"")"),"-")</f>
        <v>-</v>
      </c>
      <c r="C18682" s="74">
        <f t="shared" si="146"/>
        <v>0</v>
      </c>
      <c r="D18682" s="74">
        <f t="shared" si="147"/>
        <v>0</v>
      </c>
    </row>
    <row r="18683" spans="1:4">
      <c r="A18683" s="74" t="s">
        <v>10526</v>
      </c>
      <c r="B18683" s="74" t="str">
        <f ca="1">IFERROR(__xludf.DUMMYFUNCTION("IF(REGEXMATCH(A18683,""wealth planning""),""Script 1"",""-"")"),"-")</f>
        <v>-</v>
      </c>
      <c r="C18683" s="74" t="str">
        <f t="shared" si="146"/>
        <v>Mohamad Adzeem Mohamad Yuden</v>
      </c>
      <c r="D18683" s="74">
        <f t="shared" si="147"/>
        <v>0</v>
      </c>
    </row>
    <row r="18684" spans="1:4">
      <c r="A18684" s="149">
        <v>45519</v>
      </c>
      <c r="B18684" s="74" t="str">
        <f ca="1">IFERROR(__xludf.DUMMYFUNCTION("IF(REGEXMATCH(A18684,""wealth planning""),""Script 1"",""-"")"),"#VALUE!")</f>
        <v>#VALUE!</v>
      </c>
      <c r="C18684" s="74" t="str">
        <f t="shared" si="146"/>
        <v>Mohamad Adzeem Mohamad Yuden</v>
      </c>
      <c r="D18684" s="74">
        <f t="shared" si="147"/>
        <v>0</v>
      </c>
    </row>
    <row r="18685" spans="1:4">
      <c r="A18685" s="149">
        <v>45519</v>
      </c>
      <c r="B18685" s="74" t="str">
        <f ca="1">IFERROR(__xludf.DUMMYFUNCTION("IF(REGEXMATCH(A18685,""wealth planning""),""Script 1"",""-"")"),"#VALUE!")</f>
        <v>#VALUE!</v>
      </c>
      <c r="C18685" s="149">
        <f t="shared" si="146"/>
        <v>45519</v>
      </c>
      <c r="D18685" s="74" t="str">
        <f t="shared" si="147"/>
        <v>Mohamad Adzeem Mohamad Yuden</v>
      </c>
    </row>
    <row r="18686" spans="1:4">
      <c r="A18686" s="74" t="s">
        <v>10527</v>
      </c>
      <c r="B18686" s="74" t="str">
        <f ca="1">IFERROR(__xludf.DUMMYFUNCTION("IF(REGEXMATCH(A18686,""wealth planning""),""Script 1"",""-"")"),"Script 1")</f>
        <v>Script 1</v>
      </c>
      <c r="C18686" s="149">
        <f t="shared" si="146"/>
        <v>45519</v>
      </c>
      <c r="D18686" s="74" t="str">
        <f t="shared" si="147"/>
        <v>Mohamad Adzeem Mohamad Yuden</v>
      </c>
    </row>
    <row r="18687" spans="1:4">
      <c r="B18687" s="74" t="str">
        <f ca="1">IFERROR(__xludf.DUMMYFUNCTION("IF(REGEXMATCH(A18687,""wealth planning""),""Script 1"",""-"")"),"-")</f>
        <v>-</v>
      </c>
      <c r="C18687" s="74" t="str">
        <f t="shared" si="146"/>
        <v>You: Hai assalamualaikum Adzeem,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687" s="149">
        <f t="shared" si="147"/>
        <v>45519</v>
      </c>
    </row>
    <row r="18688" spans="1:4">
      <c r="B18688" s="74" t="str">
        <f ca="1">IFERROR(__xludf.DUMMYFUNCTION("IF(REGEXMATCH(A18688,""wealth planning""),""Script 1"",""-"")"),"-")</f>
        <v>-</v>
      </c>
      <c r="C18688" s="74">
        <f t="shared" si="146"/>
        <v>0</v>
      </c>
      <c r="D18688" s="149">
        <f t="shared" si="147"/>
        <v>45519</v>
      </c>
    </row>
    <row r="18689" spans="1:4">
      <c r="B18689" s="74" t="str">
        <f ca="1">IFERROR(__xludf.DUMMYFUNCTION("IF(REGEXMATCH(A18689,""wealth planning""),""Script 1"",""-"")"),"-")</f>
        <v>-</v>
      </c>
      <c r="C18689" s="74">
        <f t="shared" si="146"/>
        <v>0</v>
      </c>
      <c r="D18689" s="74" t="str">
        <f t="shared" si="147"/>
        <v>You: Hai assalamualaikum Adzeem,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690" spans="1:4">
      <c r="B18690" s="74" t="str">
        <f ca="1">IFERROR(__xludf.DUMMYFUNCTION("IF(REGEXMATCH(A18690,""wealth planning""),""Script 1"",""-"")"),"-")</f>
        <v>-</v>
      </c>
      <c r="C18690" s="74">
        <f t="shared" si="146"/>
        <v>0</v>
      </c>
      <c r="D18690" s="74">
        <f t="shared" si="147"/>
        <v>0</v>
      </c>
    </row>
    <row r="18691" spans="1:4">
      <c r="A18691" s="74" t="s">
        <v>10530</v>
      </c>
      <c r="B18691" s="74" t="str">
        <f ca="1">IFERROR(__xludf.DUMMYFUNCTION("IF(REGEXMATCH(A18691,""wealth planning""),""Script 1"",""-"")"),"-")</f>
        <v>-</v>
      </c>
      <c r="C18691" s="74">
        <f t="shared" si="146"/>
        <v>0</v>
      </c>
      <c r="D18691" s="74">
        <f t="shared" si="147"/>
        <v>0</v>
      </c>
    </row>
    <row r="18692" spans="1:4">
      <c r="A18692" s="149">
        <v>45519</v>
      </c>
      <c r="B18692" s="74" t="str">
        <f ca="1">IFERROR(__xludf.DUMMYFUNCTION("IF(REGEXMATCH(A18692,""wealth planning""),""Script 1"",""-"")"),"#VALUE!")</f>
        <v>#VALUE!</v>
      </c>
      <c r="C18692" s="74" t="str">
        <f t="shared" si="146"/>
        <v>Muhammad Faizal Mohd Zin</v>
      </c>
      <c r="D18692" s="74">
        <f t="shared" si="147"/>
        <v>0</v>
      </c>
    </row>
    <row r="18693" spans="1:4">
      <c r="A18693" s="149">
        <v>45519</v>
      </c>
      <c r="B18693" s="74" t="str">
        <f ca="1">IFERROR(__xludf.DUMMYFUNCTION("IF(REGEXMATCH(A18693,""wealth planning""),""Script 1"",""-"")"),"#VALUE!")</f>
        <v>#VALUE!</v>
      </c>
      <c r="C18693" s="149">
        <f t="shared" si="146"/>
        <v>45519</v>
      </c>
      <c r="D18693" s="74">
        <f t="shared" si="147"/>
        <v>0</v>
      </c>
    </row>
    <row r="18694" spans="1:4">
      <c r="A18694" s="74" t="s">
        <v>10531</v>
      </c>
      <c r="B18694" s="74" t="str">
        <f ca="1">IFERROR(__xludf.DUMMYFUNCTION("IF(REGEXMATCH(A18694,""wealth planning""),""Script 1"",""-"")"),"Script 1")</f>
        <v>Script 1</v>
      </c>
      <c r="C18694" s="149">
        <f t="shared" si="146"/>
        <v>45519</v>
      </c>
      <c r="D18694" s="74" t="str">
        <f t="shared" si="147"/>
        <v>Muhammad Faizal Mohd Zin</v>
      </c>
    </row>
    <row r="18695" spans="1:4">
      <c r="B18695" s="74" t="str">
        <f ca="1">IFERROR(__xludf.DUMMYFUNCTION("IF(REGEXMATCH(A18695,""wealth planning""),""Script 1"",""-"")"),"-")</f>
        <v>-</v>
      </c>
      <c r="C18695" s="74" t="str">
        <f t="shared" si="146"/>
        <v>You: Hai assalamualaikum tuan Faizal,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695" s="149">
        <f t="shared" si="147"/>
        <v>45519</v>
      </c>
    </row>
    <row r="18696" spans="1:4">
      <c r="B18696" s="74" t="str">
        <f ca="1">IFERROR(__xludf.DUMMYFUNCTION("IF(REGEXMATCH(A18696,""wealth planning""),""Script 1"",""-"")"),"-")</f>
        <v>-</v>
      </c>
      <c r="C18696" s="74">
        <f t="shared" si="146"/>
        <v>0</v>
      </c>
      <c r="D18696" s="149">
        <f t="shared" si="147"/>
        <v>45519</v>
      </c>
    </row>
    <row r="18697" spans="1:4">
      <c r="B18697" s="74" t="str">
        <f ca="1">IFERROR(__xludf.DUMMYFUNCTION("IF(REGEXMATCH(A18697,""wealth planning""),""Script 1"",""-"")"),"-")</f>
        <v>-</v>
      </c>
      <c r="C18697" s="74">
        <f t="shared" si="146"/>
        <v>0</v>
      </c>
      <c r="D18697" s="74" t="str">
        <f t="shared" si="147"/>
        <v>You: Hai assalamualaikum tuan Faizal,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698" spans="1:4">
      <c r="A18698" s="74" t="s">
        <v>10533</v>
      </c>
      <c r="B18698" s="74" t="str">
        <f ca="1">IFERROR(__xludf.DUMMYFUNCTION("IF(REGEXMATCH(A18698,""wealth planning""),""Script 1"",""-"")"),"-")</f>
        <v>-</v>
      </c>
      <c r="C18698" s="74">
        <f t="shared" si="146"/>
        <v>0</v>
      </c>
      <c r="D18698" s="74">
        <f t="shared" si="147"/>
        <v>0</v>
      </c>
    </row>
    <row r="18699" spans="1:4">
      <c r="A18699" s="74" t="s">
        <v>10534</v>
      </c>
      <c r="B18699" s="74" t="str">
        <f ca="1">IFERROR(__xludf.DUMMYFUNCTION("IF(REGEXMATCH(A18699,""wealth planning""),""Script 1"",""-"")"),"-")</f>
        <v>-</v>
      </c>
      <c r="C18699" s="74" t="str">
        <f t="shared" si="146"/>
        <v>Husna Mardhiah MudaStatus is reachable</v>
      </c>
      <c r="D18699" s="74">
        <f t="shared" si="147"/>
        <v>0</v>
      </c>
    </row>
    <row r="18700" spans="1:4">
      <c r="A18700" s="149">
        <v>45519</v>
      </c>
      <c r="B18700" s="74" t="str">
        <f ca="1">IFERROR(__xludf.DUMMYFUNCTION("IF(REGEXMATCH(A18700,""wealth planning""),""Script 1"",""-"")"),"#VALUE!")</f>
        <v>#VALUE!</v>
      </c>
      <c r="C18700" s="74" t="str">
        <f t="shared" si="146"/>
        <v>Husna Mardhiah Muda</v>
      </c>
      <c r="D18700" s="74">
        <f t="shared" si="147"/>
        <v>0</v>
      </c>
    </row>
    <row r="18701" spans="1:4">
      <c r="A18701" s="149">
        <v>45519</v>
      </c>
      <c r="B18701" s="74" t="str">
        <f ca="1">IFERROR(__xludf.DUMMYFUNCTION("IF(REGEXMATCH(A18701,""wealth planning""),""Script 1"",""-"")"),"#VALUE!")</f>
        <v>#VALUE!</v>
      </c>
      <c r="C18701" s="149">
        <f t="shared" si="146"/>
        <v>45519</v>
      </c>
      <c r="D18701" s="74" t="str">
        <f t="shared" si="147"/>
        <v>Husna Mardhiah MudaStatus is reachable</v>
      </c>
    </row>
    <row r="18702" spans="1:4">
      <c r="A18702" s="74" t="s">
        <v>7078</v>
      </c>
      <c r="B18702" s="74" t="str">
        <f ca="1">IFERROR(__xludf.DUMMYFUNCTION("IF(REGEXMATCH(A18702,""wealth planning""),""Script 1"",""-"")"),"Script 1")</f>
        <v>Script 1</v>
      </c>
      <c r="C18702" s="149">
        <f t="shared" si="146"/>
        <v>45519</v>
      </c>
      <c r="D18702" s="74" t="str">
        <f t="shared" si="147"/>
        <v>Husna Mardhiah Muda</v>
      </c>
    </row>
    <row r="18703" spans="1:4">
      <c r="B18703" s="74" t="str">
        <f ca="1">IFERROR(__xludf.DUMMYFUNCTION("IF(REGEXMATCH(A18703,""wealth planning""),""Script 1"",""-"")"),"-")</f>
        <v>-</v>
      </c>
      <c r="C18703" s="74" t="str">
        <f t="shared" si="146"/>
        <v>You: Hai assalamualaikum Husna,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703" s="149">
        <f t="shared" si="147"/>
        <v>45519</v>
      </c>
    </row>
    <row r="18704" spans="1:4">
      <c r="B18704" s="74" t="str">
        <f ca="1">IFERROR(__xludf.DUMMYFUNCTION("IF(REGEXMATCH(A18704,""wealth planning""),""Script 1"",""-"")"),"-")</f>
        <v>-</v>
      </c>
      <c r="C18704" s="74">
        <f t="shared" si="146"/>
        <v>0</v>
      </c>
      <c r="D18704" s="149">
        <f t="shared" si="147"/>
        <v>45519</v>
      </c>
    </row>
    <row r="18705" spans="1:4">
      <c r="B18705" s="74" t="str">
        <f ca="1">IFERROR(__xludf.DUMMYFUNCTION("IF(REGEXMATCH(A18705,""wealth planning""),""Script 1"",""-"")"),"-")</f>
        <v>-</v>
      </c>
      <c r="C18705" s="74">
        <f t="shared" si="146"/>
        <v>0</v>
      </c>
      <c r="D18705" s="74" t="str">
        <f t="shared" si="147"/>
        <v>You: Hai assalamualaikum Husna,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706" spans="1:4">
      <c r="A18706" s="74" t="s">
        <v>10536</v>
      </c>
      <c r="B18706" s="74" t="str">
        <f ca="1">IFERROR(__xludf.DUMMYFUNCTION("IF(REGEXMATCH(A18706,""wealth planning""),""Script 1"",""-"")"),"-")</f>
        <v>-</v>
      </c>
      <c r="C18706" s="74">
        <f t="shared" si="146"/>
        <v>0</v>
      </c>
      <c r="D18706" s="74">
        <f t="shared" si="147"/>
        <v>0</v>
      </c>
    </row>
    <row r="18707" spans="1:4">
      <c r="A18707" s="74" t="s">
        <v>10537</v>
      </c>
      <c r="B18707" s="74" t="str">
        <f ca="1">IFERROR(__xludf.DUMMYFUNCTION("IF(REGEXMATCH(A18707,""wealth planning""),""Script 1"",""-"")"),"-")</f>
        <v>-</v>
      </c>
      <c r="C18707" s="74" t="str">
        <f t="shared" si="146"/>
        <v>Emeer HaiqalStatus is reachable</v>
      </c>
      <c r="D18707" s="74">
        <f t="shared" si="147"/>
        <v>0</v>
      </c>
    </row>
    <row r="18708" spans="1:4">
      <c r="A18708" s="149">
        <v>45519</v>
      </c>
      <c r="B18708" s="74" t="str">
        <f ca="1">IFERROR(__xludf.DUMMYFUNCTION("IF(REGEXMATCH(A18708,""wealth planning""),""Script 1"",""-"")"),"#VALUE!")</f>
        <v>#VALUE!</v>
      </c>
      <c r="C18708" s="74" t="str">
        <f t="shared" si="146"/>
        <v>Emeer Haiqal</v>
      </c>
      <c r="D18708" s="74">
        <f t="shared" si="147"/>
        <v>0</v>
      </c>
    </row>
    <row r="18709" spans="1:4">
      <c r="A18709" s="149">
        <v>45519</v>
      </c>
      <c r="B18709" s="74" t="str">
        <f ca="1">IFERROR(__xludf.DUMMYFUNCTION("IF(REGEXMATCH(A18709,""wealth planning""),""Script 1"",""-"")"),"#VALUE!")</f>
        <v>#VALUE!</v>
      </c>
      <c r="C18709" s="149">
        <f t="shared" si="146"/>
        <v>45519</v>
      </c>
      <c r="D18709" s="74" t="str">
        <f t="shared" si="147"/>
        <v>Emeer HaiqalStatus is reachable</v>
      </c>
    </row>
    <row r="18710" spans="1:4">
      <c r="A18710" s="74" t="s">
        <v>10538</v>
      </c>
      <c r="B18710" s="74" t="str">
        <f ca="1">IFERROR(__xludf.DUMMYFUNCTION("IF(REGEXMATCH(A18710,""wealth planning""),""Script 1"",""-"")"),"Script 1")</f>
        <v>Script 1</v>
      </c>
      <c r="C18710" s="149">
        <f t="shared" si="146"/>
        <v>45519</v>
      </c>
      <c r="D18710" s="74" t="str">
        <f t="shared" si="147"/>
        <v>Emeer Haiqal</v>
      </c>
    </row>
    <row r="18711" spans="1:4">
      <c r="B18711" s="74" t="str">
        <f ca="1">IFERROR(__xludf.DUMMYFUNCTION("IF(REGEXMATCH(A18711,""wealth planning""),""Script 1"",""-"")"),"-")</f>
        <v>-</v>
      </c>
      <c r="C18711" s="74" t="str">
        <f t="shared" si="146"/>
        <v>You: Hai assalamualaikum Emeer,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711" s="149">
        <f t="shared" si="147"/>
        <v>45519</v>
      </c>
    </row>
    <row r="18712" spans="1:4">
      <c r="B18712" s="74" t="str">
        <f ca="1">IFERROR(__xludf.DUMMYFUNCTION("IF(REGEXMATCH(A18712,""wealth planning""),""Script 1"",""-"")"),"-")</f>
        <v>-</v>
      </c>
      <c r="C18712" s="74">
        <f t="shared" si="146"/>
        <v>0</v>
      </c>
      <c r="D18712" s="149">
        <f t="shared" si="147"/>
        <v>45519</v>
      </c>
    </row>
    <row r="18713" spans="1:4">
      <c r="B18713" s="74" t="str">
        <f ca="1">IFERROR(__xludf.DUMMYFUNCTION("IF(REGEXMATCH(A18713,""wealth planning""),""Script 1"",""-"")"),"-")</f>
        <v>-</v>
      </c>
      <c r="C18713" s="74">
        <f t="shared" si="146"/>
        <v>0</v>
      </c>
      <c r="D18713" s="74" t="str">
        <f t="shared" si="147"/>
        <v>You: Hai assalamualaikum Emeer,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714" spans="1:4">
      <c r="A18714" s="74" t="s">
        <v>10540</v>
      </c>
      <c r="B18714" s="74" t="str">
        <f ca="1">IFERROR(__xludf.DUMMYFUNCTION("IF(REGEXMATCH(A18714,""wealth planning""),""Script 1"",""-"")"),"-")</f>
        <v>-</v>
      </c>
      <c r="C18714" s="74">
        <f t="shared" si="146"/>
        <v>0</v>
      </c>
      <c r="D18714" s="74">
        <f t="shared" si="147"/>
        <v>0</v>
      </c>
    </row>
    <row r="18715" spans="1:4">
      <c r="A18715" s="74" t="s">
        <v>10540</v>
      </c>
      <c r="B18715" s="74" t="str">
        <f ca="1">IFERROR(__xludf.DUMMYFUNCTION("IF(REGEXMATCH(A18715,""wealth planning""),""Script 1"",""-"")"),"-")</f>
        <v>-</v>
      </c>
      <c r="C18715" s="74" t="str">
        <f t="shared" si="146"/>
        <v>Nur Zahirah Akmar binti Baharom</v>
      </c>
      <c r="D18715" s="74">
        <f t="shared" si="147"/>
        <v>0</v>
      </c>
    </row>
    <row r="18716" spans="1:4">
      <c r="A18716" s="149">
        <v>45519</v>
      </c>
      <c r="B18716" s="74" t="str">
        <f ca="1">IFERROR(__xludf.DUMMYFUNCTION("IF(REGEXMATCH(A18716,""wealth planning""),""Script 1"",""-"")"),"#VALUE!")</f>
        <v>#VALUE!</v>
      </c>
      <c r="C18716" s="74" t="str">
        <f t="shared" si="146"/>
        <v>Nur Zahirah Akmar binti Baharom</v>
      </c>
      <c r="D18716" s="74">
        <f t="shared" si="147"/>
        <v>0</v>
      </c>
    </row>
    <row r="18717" spans="1:4">
      <c r="A18717" s="149">
        <v>45519</v>
      </c>
      <c r="B18717" s="74" t="str">
        <f ca="1">IFERROR(__xludf.DUMMYFUNCTION("IF(REGEXMATCH(A18717,""wealth planning""),""Script 1"",""-"")"),"#VALUE!")</f>
        <v>#VALUE!</v>
      </c>
      <c r="C18717" s="149">
        <f t="shared" si="146"/>
        <v>45519</v>
      </c>
      <c r="D18717" s="74" t="str">
        <f t="shared" si="147"/>
        <v>Nur Zahirah Akmar binti Baharom</v>
      </c>
    </row>
    <row r="18718" spans="1:4">
      <c r="A18718" s="74" t="s">
        <v>9492</v>
      </c>
      <c r="B18718" s="74" t="str">
        <f ca="1">IFERROR(__xludf.DUMMYFUNCTION("IF(REGEXMATCH(A18718,""wealth planning""),""Script 1"",""-"")"),"Script 1")</f>
        <v>Script 1</v>
      </c>
      <c r="C18718" s="149">
        <f t="shared" si="146"/>
        <v>45519</v>
      </c>
      <c r="D18718" s="74" t="str">
        <f t="shared" si="147"/>
        <v>Nur Zahirah Akmar binti Baharom</v>
      </c>
    </row>
    <row r="18719" spans="1:4">
      <c r="B18719" s="74" t="str">
        <f ca="1">IFERROR(__xludf.DUMMYFUNCTION("IF(REGEXMATCH(A18719,""wealth planning""),""Script 1"",""-"")"),"-")</f>
        <v>-</v>
      </c>
      <c r="C18719" s="74" t="str">
        <f t="shared" si="146"/>
        <v>You: Hai assalamualaikum Zahirah,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719" s="149">
        <f t="shared" si="147"/>
        <v>45519</v>
      </c>
    </row>
    <row r="18720" spans="1:4">
      <c r="B18720" s="74" t="str">
        <f ca="1">IFERROR(__xludf.DUMMYFUNCTION("IF(REGEXMATCH(A18720,""wealth planning""),""Script 1"",""-"")"),"-")</f>
        <v>-</v>
      </c>
      <c r="C18720" s="74">
        <f t="shared" si="146"/>
        <v>0</v>
      </c>
      <c r="D18720" s="149">
        <f t="shared" si="147"/>
        <v>45519</v>
      </c>
    </row>
    <row r="18721" spans="1:4">
      <c r="B18721" s="74" t="str">
        <f ca="1">IFERROR(__xludf.DUMMYFUNCTION("IF(REGEXMATCH(A18721,""wealth planning""),""Script 1"",""-"")"),"-")</f>
        <v>-</v>
      </c>
      <c r="C18721" s="74">
        <f t="shared" si="146"/>
        <v>0</v>
      </c>
      <c r="D18721" s="74" t="str">
        <f t="shared" si="147"/>
        <v>You: Hai assalamualaikum Zahirah,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722" spans="1:4">
      <c r="A18722" s="74" t="s">
        <v>10542</v>
      </c>
      <c r="B18722" s="74" t="str">
        <f ca="1">IFERROR(__xludf.DUMMYFUNCTION("IF(REGEXMATCH(A18722,""wealth planning""),""Script 1"",""-"")"),"-")</f>
        <v>-</v>
      </c>
      <c r="C18722" s="74">
        <f t="shared" si="146"/>
        <v>0</v>
      </c>
      <c r="D18722" s="74">
        <f t="shared" si="147"/>
        <v>0</v>
      </c>
    </row>
    <row r="18723" spans="1:4">
      <c r="A18723" s="74" t="s">
        <v>10543</v>
      </c>
      <c r="B18723" s="74" t="str">
        <f ca="1">IFERROR(__xludf.DUMMYFUNCTION("IF(REGEXMATCH(A18723,""wealth planning""),""Script 1"",""-"")"),"-")</f>
        <v>-</v>
      </c>
      <c r="C18723" s="74" t="str">
        <f t="shared" si="146"/>
        <v>Muhammad Marzuk Azhan Bin Abu SemanStatus is reachable</v>
      </c>
      <c r="D18723" s="74">
        <f t="shared" si="147"/>
        <v>0</v>
      </c>
    </row>
    <row r="18724" spans="1:4">
      <c r="A18724" s="149">
        <v>45519</v>
      </c>
      <c r="B18724" s="74" t="str">
        <f ca="1">IFERROR(__xludf.DUMMYFUNCTION("IF(REGEXMATCH(A18724,""wealth planning""),""Script 1"",""-"")"),"#VALUE!")</f>
        <v>#VALUE!</v>
      </c>
      <c r="C18724" s="74" t="str">
        <f t="shared" si="146"/>
        <v>Muhammad Marzuk Azhan Bin Abu Seman</v>
      </c>
      <c r="D18724" s="74">
        <f t="shared" si="147"/>
        <v>0</v>
      </c>
    </row>
    <row r="18725" spans="1:4">
      <c r="A18725" s="149">
        <v>45519</v>
      </c>
      <c r="B18725" s="74" t="str">
        <f ca="1">IFERROR(__xludf.DUMMYFUNCTION("IF(REGEXMATCH(A18725,""wealth planning""),""Script 1"",""-"")"),"#VALUE!")</f>
        <v>#VALUE!</v>
      </c>
      <c r="C18725" s="149">
        <f t="shared" si="146"/>
        <v>45519</v>
      </c>
      <c r="D18725" s="74" t="str">
        <f t="shared" si="147"/>
        <v>Muhammad Marzuk Azhan Bin Abu SemanStatus is reachable</v>
      </c>
    </row>
    <row r="18726" spans="1:4">
      <c r="A18726" s="74" t="s">
        <v>10544</v>
      </c>
      <c r="B18726" s="74" t="str">
        <f ca="1">IFERROR(__xludf.DUMMYFUNCTION("IF(REGEXMATCH(A18726,""wealth planning""),""Script 1"",""-"")"),"Script 1")</f>
        <v>Script 1</v>
      </c>
      <c r="C18726" s="149">
        <f t="shared" si="146"/>
        <v>45519</v>
      </c>
      <c r="D18726" s="74" t="str">
        <f t="shared" si="147"/>
        <v>Muhammad Marzuk Azhan Bin Abu Seman</v>
      </c>
    </row>
    <row r="18727" spans="1:4">
      <c r="B18727" s="74" t="str">
        <f ca="1">IFERROR(__xludf.DUMMYFUNCTION("IF(REGEXMATCH(A18727,""wealth planning""),""Script 1"",""-"")"),"-")</f>
        <v>-</v>
      </c>
      <c r="C18727" s="74" t="str">
        <f t="shared" si="146"/>
        <v>You: Hai assalamualaikum Marzuk,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727" s="149">
        <f t="shared" si="147"/>
        <v>45519</v>
      </c>
    </row>
    <row r="18728" spans="1:4">
      <c r="B18728" s="74" t="str">
        <f ca="1">IFERROR(__xludf.DUMMYFUNCTION("IF(REGEXMATCH(A18728,""wealth planning""),""Script 1"",""-"")"),"-")</f>
        <v>-</v>
      </c>
      <c r="C18728" s="74">
        <f t="shared" si="146"/>
        <v>0</v>
      </c>
      <c r="D18728" s="149">
        <f t="shared" si="147"/>
        <v>45519</v>
      </c>
    </row>
    <row r="18729" spans="1:4">
      <c r="B18729" s="74" t="str">
        <f ca="1">IFERROR(__xludf.DUMMYFUNCTION("IF(REGEXMATCH(A18729,""wealth planning""),""Script 1"",""-"")"),"-")</f>
        <v>-</v>
      </c>
      <c r="C18729" s="74">
        <f t="shared" si="146"/>
        <v>0</v>
      </c>
      <c r="D18729" s="74" t="str">
        <f t="shared" si="147"/>
        <v>You: Hai assalamualaikum Marzuk,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730" spans="1:4">
      <c r="B18730" s="74" t="str">
        <f ca="1">IFERROR(__xludf.DUMMYFUNCTION("IF(REGEXMATCH(A18730,""wealth planning""),""Script 1"",""-"")"),"-")</f>
        <v>-</v>
      </c>
      <c r="C18730" s="74">
        <f t="shared" si="146"/>
        <v>0</v>
      </c>
      <c r="D18730" s="74">
        <f t="shared" si="147"/>
        <v>0</v>
      </c>
    </row>
    <row r="18731" spans="1:4">
      <c r="A18731" s="74" t="s">
        <v>10547</v>
      </c>
      <c r="B18731" s="74" t="str">
        <f ca="1">IFERROR(__xludf.DUMMYFUNCTION("IF(REGEXMATCH(A18731,""wealth planning""),""Script 1"",""-"")"),"-")</f>
        <v>-</v>
      </c>
      <c r="C18731" s="74">
        <f t="shared" si="146"/>
        <v>0</v>
      </c>
      <c r="D18731" s="74">
        <f t="shared" si="147"/>
        <v>0</v>
      </c>
    </row>
    <row r="18732" spans="1:4">
      <c r="A18732" s="149">
        <v>45519</v>
      </c>
      <c r="B18732" s="74" t="str">
        <f ca="1">IFERROR(__xludf.DUMMYFUNCTION("IF(REGEXMATCH(A18732,""wealth planning""),""Script 1"",""-"")"),"#VALUE!")</f>
        <v>#VALUE!</v>
      </c>
      <c r="C18732" s="74" t="str">
        <f t="shared" si="146"/>
        <v>Syed Mohammad Asyraf</v>
      </c>
      <c r="D18732" s="74">
        <f t="shared" si="147"/>
        <v>0</v>
      </c>
    </row>
    <row r="18733" spans="1:4">
      <c r="A18733" s="149">
        <v>45519</v>
      </c>
      <c r="B18733" s="74" t="str">
        <f ca="1">IFERROR(__xludf.DUMMYFUNCTION("IF(REGEXMATCH(A18733,""wealth planning""),""Script 1"",""-"")"),"#VALUE!")</f>
        <v>#VALUE!</v>
      </c>
      <c r="C18733" s="149">
        <f t="shared" si="146"/>
        <v>45519</v>
      </c>
      <c r="D18733" s="74">
        <f t="shared" si="147"/>
        <v>0</v>
      </c>
    </row>
    <row r="18734" spans="1:4">
      <c r="A18734" s="74" t="s">
        <v>9384</v>
      </c>
      <c r="B18734" s="74" t="str">
        <f ca="1">IFERROR(__xludf.DUMMYFUNCTION("IF(REGEXMATCH(A18734,""wealth planning""),""Script 1"",""-"")"),"Script 1")</f>
        <v>Script 1</v>
      </c>
      <c r="C18734" s="149">
        <f t="shared" si="146"/>
        <v>45519</v>
      </c>
      <c r="D18734" s="74" t="str">
        <f t="shared" si="147"/>
        <v>Syed Mohammad Asyraf</v>
      </c>
    </row>
    <row r="18735" spans="1:4">
      <c r="B18735" s="74" t="str">
        <f ca="1">IFERROR(__xludf.DUMMYFUNCTION("IF(REGEXMATCH(A18735,""wealth planning""),""Script 1"",""-"")"),"-")</f>
        <v>-</v>
      </c>
      <c r="C18735" s="74" t="str">
        <f t="shared" si="146"/>
        <v>You: Hai assalamualaikum Asyraf,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735" s="149">
        <f t="shared" si="147"/>
        <v>45519</v>
      </c>
    </row>
    <row r="18736" spans="1:4">
      <c r="B18736" s="74" t="str">
        <f ca="1">IFERROR(__xludf.DUMMYFUNCTION("IF(REGEXMATCH(A18736,""wealth planning""),""Script 1"",""-"")"),"-")</f>
        <v>-</v>
      </c>
      <c r="C18736" s="74">
        <f t="shared" si="146"/>
        <v>0</v>
      </c>
      <c r="D18736" s="149">
        <f t="shared" si="147"/>
        <v>45519</v>
      </c>
    </row>
    <row r="18737" spans="1:4">
      <c r="B18737" s="74" t="str">
        <f ca="1">IFERROR(__xludf.DUMMYFUNCTION("IF(REGEXMATCH(A18737,""wealth planning""),""Script 1"",""-"")"),"-")</f>
        <v>-</v>
      </c>
      <c r="C18737" s="74">
        <f t="shared" si="146"/>
        <v>0</v>
      </c>
      <c r="D18737" s="74" t="str">
        <f t="shared" si="147"/>
        <v>You: Hai assalamualaikum Asyraf,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738" spans="1:4">
      <c r="A18738" s="74" t="s">
        <v>10549</v>
      </c>
      <c r="B18738" s="74" t="str">
        <f ca="1">IFERROR(__xludf.DUMMYFUNCTION("IF(REGEXMATCH(A18738,""wealth planning""),""Script 1"",""-"")"),"-")</f>
        <v>-</v>
      </c>
      <c r="C18738" s="74">
        <f t="shared" si="146"/>
        <v>0</v>
      </c>
      <c r="D18738" s="74">
        <f t="shared" si="147"/>
        <v>0</v>
      </c>
    </row>
    <row r="18739" spans="1:4">
      <c r="A18739" s="74" t="s">
        <v>10549</v>
      </c>
      <c r="B18739" s="74" t="str">
        <f ca="1">IFERROR(__xludf.DUMMYFUNCTION("IF(REGEXMATCH(A18739,""wealth planning""),""Script 1"",""-"")"),"-")</f>
        <v>-</v>
      </c>
      <c r="C18739" s="74" t="str">
        <f t="shared" si="146"/>
        <v>Anis Aisyah</v>
      </c>
      <c r="D18739" s="74">
        <f t="shared" si="147"/>
        <v>0</v>
      </c>
    </row>
    <row r="18740" spans="1:4">
      <c r="A18740" s="149">
        <v>45519</v>
      </c>
      <c r="B18740" s="74" t="str">
        <f ca="1">IFERROR(__xludf.DUMMYFUNCTION("IF(REGEXMATCH(A18740,""wealth planning""),""Script 1"",""-"")"),"#VALUE!")</f>
        <v>#VALUE!</v>
      </c>
      <c r="C18740" s="74" t="str">
        <f t="shared" si="146"/>
        <v>Anis Aisyah</v>
      </c>
      <c r="D18740" s="74">
        <f t="shared" si="147"/>
        <v>0</v>
      </c>
    </row>
    <row r="18741" spans="1:4">
      <c r="A18741" s="149">
        <v>45519</v>
      </c>
      <c r="B18741" s="74" t="str">
        <f ca="1">IFERROR(__xludf.DUMMYFUNCTION("IF(REGEXMATCH(A18741,""wealth planning""),""Script 1"",""-"")"),"#VALUE!")</f>
        <v>#VALUE!</v>
      </c>
      <c r="C18741" s="149">
        <f t="shared" si="146"/>
        <v>45519</v>
      </c>
      <c r="D18741" s="74" t="str">
        <f t="shared" si="147"/>
        <v>Anis Aisyah</v>
      </c>
    </row>
    <row r="18742" spans="1:4">
      <c r="A18742" s="74" t="s">
        <v>3328</v>
      </c>
      <c r="B18742" s="74" t="str">
        <f ca="1">IFERROR(__xludf.DUMMYFUNCTION("IF(REGEXMATCH(A18742,""wealth planning""),""Script 1"",""-"")"),"Script 1")</f>
        <v>Script 1</v>
      </c>
      <c r="C18742" s="149">
        <f t="shared" si="146"/>
        <v>45519</v>
      </c>
      <c r="D18742" s="74" t="str">
        <f t="shared" si="147"/>
        <v>Anis Aisyah</v>
      </c>
    </row>
    <row r="18743" spans="1:4">
      <c r="B18743" s="74" t="str">
        <f ca="1">IFERROR(__xludf.DUMMYFUNCTION("IF(REGEXMATCH(A18743,""wealth planning""),""Script 1"",""-"")"),"-")</f>
        <v>-</v>
      </c>
      <c r="C18743" s="74" t="str">
        <f t="shared" si="146"/>
        <v>You: Hai assalamualaikum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743" s="149">
        <f t="shared" si="147"/>
        <v>45519</v>
      </c>
    </row>
    <row r="18744" spans="1:4">
      <c r="B18744" s="74" t="str">
        <f ca="1">IFERROR(__xludf.DUMMYFUNCTION("IF(REGEXMATCH(A18744,""wealth planning""),""Script 1"",""-"")"),"-")</f>
        <v>-</v>
      </c>
      <c r="C18744" s="74">
        <f t="shared" si="146"/>
        <v>0</v>
      </c>
      <c r="D18744" s="149">
        <f t="shared" si="147"/>
        <v>45519</v>
      </c>
    </row>
    <row r="18745" spans="1:4">
      <c r="B18745" s="74" t="str">
        <f ca="1">IFERROR(__xludf.DUMMYFUNCTION("IF(REGEXMATCH(A18745,""wealth planning""),""Script 1"",""-"")"),"-")</f>
        <v>-</v>
      </c>
      <c r="C18745" s="74">
        <f t="shared" si="146"/>
        <v>0</v>
      </c>
      <c r="D18745" s="74" t="str">
        <f t="shared" si="147"/>
        <v>You: Hai assalamualaikum Anis,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746" spans="1:4">
      <c r="A18746" s="74" t="s">
        <v>10551</v>
      </c>
      <c r="B18746" s="74" t="str">
        <f ca="1">IFERROR(__xludf.DUMMYFUNCTION("IF(REGEXMATCH(A18746,""wealth planning""),""Script 1"",""-"")"),"-")</f>
        <v>-</v>
      </c>
      <c r="C18746" s="74">
        <f t="shared" si="146"/>
        <v>0</v>
      </c>
      <c r="D18746" s="74">
        <f t="shared" si="147"/>
        <v>0</v>
      </c>
    </row>
    <row r="18747" spans="1:4">
      <c r="A18747" s="74" t="s">
        <v>10551</v>
      </c>
      <c r="B18747" s="74" t="str">
        <f ca="1">IFERROR(__xludf.DUMMYFUNCTION("IF(REGEXMATCH(A18747,""wealth planning""),""Script 1"",""-"")"),"-")</f>
        <v>-</v>
      </c>
      <c r="C18747" s="74" t="str">
        <f t="shared" si="146"/>
        <v>Muhammad Iqmal Qamil</v>
      </c>
      <c r="D18747" s="74">
        <f t="shared" si="147"/>
        <v>0</v>
      </c>
    </row>
    <row r="18748" spans="1:4">
      <c r="A18748" s="149">
        <v>45519</v>
      </c>
      <c r="B18748" s="74" t="str">
        <f ca="1">IFERROR(__xludf.DUMMYFUNCTION("IF(REGEXMATCH(A18748,""wealth planning""),""Script 1"",""-"")"),"#VALUE!")</f>
        <v>#VALUE!</v>
      </c>
      <c r="C18748" s="74" t="str">
        <f t="shared" si="146"/>
        <v>Muhammad Iqmal Qamil</v>
      </c>
      <c r="D18748" s="74">
        <f t="shared" si="147"/>
        <v>0</v>
      </c>
    </row>
    <row r="18749" spans="1:4">
      <c r="A18749" s="149">
        <v>45519</v>
      </c>
      <c r="B18749" s="74" t="str">
        <f ca="1">IFERROR(__xludf.DUMMYFUNCTION("IF(REGEXMATCH(A18749,""wealth planning""),""Script 1"",""-"")"),"#VALUE!")</f>
        <v>#VALUE!</v>
      </c>
      <c r="C18749" s="149">
        <f t="shared" si="146"/>
        <v>45519</v>
      </c>
      <c r="D18749" s="74" t="str">
        <f t="shared" si="147"/>
        <v>Muhammad Iqmal Qamil</v>
      </c>
    </row>
    <row r="18750" spans="1:4">
      <c r="A18750" s="74" t="s">
        <v>10552</v>
      </c>
      <c r="B18750" s="74" t="str">
        <f ca="1">IFERROR(__xludf.DUMMYFUNCTION("IF(REGEXMATCH(A18750,""wealth planning""),""Script 1"",""-"")"),"Script 1")</f>
        <v>Script 1</v>
      </c>
      <c r="C18750" s="149">
        <f t="shared" si="146"/>
        <v>45519</v>
      </c>
      <c r="D18750" s="74" t="str">
        <f t="shared" si="147"/>
        <v>Muhammad Iqmal Qamil</v>
      </c>
    </row>
    <row r="18751" spans="1:4">
      <c r="B18751" s="74" t="str">
        <f ca="1">IFERROR(__xludf.DUMMYFUNCTION("IF(REGEXMATCH(A18751,""wealth planning""),""Script 1"",""-"")"),"-")</f>
        <v>-</v>
      </c>
      <c r="C18751" s="74" t="str">
        <f t="shared" si="146"/>
        <v>You: Hai assalamualaikum Iqmal,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751" s="149">
        <f t="shared" si="147"/>
        <v>45519</v>
      </c>
    </row>
    <row r="18752" spans="1:4">
      <c r="B18752" s="74" t="str">
        <f ca="1">IFERROR(__xludf.DUMMYFUNCTION("IF(REGEXMATCH(A18752,""wealth planning""),""Script 1"",""-"")"),"-")</f>
        <v>-</v>
      </c>
      <c r="C18752" s="74">
        <f t="shared" si="146"/>
        <v>0</v>
      </c>
      <c r="D18752" s="149">
        <f t="shared" si="147"/>
        <v>45519</v>
      </c>
    </row>
    <row r="18753" spans="1:4">
      <c r="B18753" s="74" t="str">
        <f ca="1">IFERROR(__xludf.DUMMYFUNCTION("IF(REGEXMATCH(A18753,""wealth planning""),""Script 1"",""-"")"),"-")</f>
        <v>-</v>
      </c>
      <c r="C18753" s="74">
        <f t="shared" si="146"/>
        <v>0</v>
      </c>
      <c r="D18753" s="74" t="str">
        <f t="shared" si="147"/>
        <v>You: Hai assalamualaikum Iqmal,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754" spans="1:4">
      <c r="A18754" s="74" t="s">
        <v>10554</v>
      </c>
      <c r="B18754" s="74" t="str">
        <f ca="1">IFERROR(__xludf.DUMMYFUNCTION("IF(REGEXMATCH(A18754,""wealth planning""),""Script 1"",""-"")"),"-")</f>
        <v>-</v>
      </c>
      <c r="C18754" s="74">
        <f t="shared" si="146"/>
        <v>0</v>
      </c>
      <c r="D18754" s="74">
        <f t="shared" si="147"/>
        <v>0</v>
      </c>
    </row>
    <row r="18755" spans="1:4">
      <c r="A18755" s="74" t="s">
        <v>10554</v>
      </c>
      <c r="B18755" s="74" t="str">
        <f ca="1">IFERROR(__xludf.DUMMYFUNCTION("IF(REGEXMATCH(A18755,""wealth planning""),""Script 1"",""-"")"),"-")</f>
        <v>-</v>
      </c>
      <c r="C18755" s="74" t="str">
        <f t="shared" si="146"/>
        <v>Danial Irfan Zainuddin</v>
      </c>
      <c r="D18755" s="74">
        <f t="shared" si="147"/>
        <v>0</v>
      </c>
    </row>
    <row r="18756" spans="1:4">
      <c r="A18756" s="149">
        <v>45519</v>
      </c>
      <c r="B18756" s="74" t="str">
        <f ca="1">IFERROR(__xludf.DUMMYFUNCTION("IF(REGEXMATCH(A18756,""wealth planning""),""Script 1"",""-"")"),"#VALUE!")</f>
        <v>#VALUE!</v>
      </c>
      <c r="C18756" s="74" t="str">
        <f t="shared" si="146"/>
        <v>Danial Irfan Zainuddin</v>
      </c>
      <c r="D18756" s="74">
        <f t="shared" si="147"/>
        <v>0</v>
      </c>
    </row>
    <row r="18757" spans="1:4">
      <c r="A18757" s="149">
        <v>45519</v>
      </c>
      <c r="B18757" s="74" t="str">
        <f ca="1">IFERROR(__xludf.DUMMYFUNCTION("IF(REGEXMATCH(A18757,""wealth planning""),""Script 1"",""-"")"),"#VALUE!")</f>
        <v>#VALUE!</v>
      </c>
      <c r="C18757" s="149">
        <f t="shared" si="146"/>
        <v>45519</v>
      </c>
      <c r="D18757" s="74" t="str">
        <f t="shared" si="147"/>
        <v>Danial Irfan Zainuddin</v>
      </c>
    </row>
    <row r="18758" spans="1:4">
      <c r="A18758" s="74" t="s">
        <v>3498</v>
      </c>
      <c r="B18758" s="74" t="str">
        <f ca="1">IFERROR(__xludf.DUMMYFUNCTION("IF(REGEXMATCH(A18758,""wealth planning""),""Script 1"",""-"")"),"Script 1")</f>
        <v>Script 1</v>
      </c>
      <c r="C18758" s="149">
        <f t="shared" si="146"/>
        <v>45519</v>
      </c>
      <c r="D18758" s="74" t="str">
        <f t="shared" si="147"/>
        <v>Danial Irfan Zainuddin</v>
      </c>
    </row>
    <row r="18759" spans="1:4">
      <c r="B18759" s="74" t="str">
        <f ca="1">IFERROR(__xludf.DUMMYFUNCTION("IF(REGEXMATCH(A18759,""wealth planning""),""Script 1"",""-"")"),"-")</f>
        <v>-</v>
      </c>
      <c r="C18759" s="74" t="str">
        <f t="shared" si="146"/>
        <v>You: Hai assalamualaikum Danial,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759" s="149">
        <f t="shared" si="147"/>
        <v>45519</v>
      </c>
    </row>
    <row r="18760" spans="1:4">
      <c r="B18760" s="74" t="str">
        <f ca="1">IFERROR(__xludf.DUMMYFUNCTION("IF(REGEXMATCH(A18760,""wealth planning""),""Script 1"",""-"")"),"-")</f>
        <v>-</v>
      </c>
      <c r="C18760" s="74">
        <f t="shared" si="146"/>
        <v>0</v>
      </c>
      <c r="D18760" s="149">
        <f t="shared" si="147"/>
        <v>45519</v>
      </c>
    </row>
    <row r="18761" spans="1:4">
      <c r="B18761" s="74" t="str">
        <f ca="1">IFERROR(__xludf.DUMMYFUNCTION("IF(REGEXMATCH(A18761,""wealth planning""),""Script 1"",""-"")"),"-")</f>
        <v>-</v>
      </c>
      <c r="C18761" s="74">
        <f t="shared" si="146"/>
        <v>0</v>
      </c>
      <c r="D18761" s="74" t="str">
        <f t="shared" si="147"/>
        <v>You: Hai assalamualaikum Danial,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762" spans="1:4">
      <c r="A18762" s="74" t="s">
        <v>10556</v>
      </c>
      <c r="B18762" s="74" t="str">
        <f ca="1">IFERROR(__xludf.DUMMYFUNCTION("IF(REGEXMATCH(A18762,""wealth planning""),""Script 1"",""-"")"),"-")</f>
        <v>-</v>
      </c>
      <c r="C18762" s="74">
        <f t="shared" si="146"/>
        <v>0</v>
      </c>
      <c r="D18762" s="74">
        <f t="shared" si="147"/>
        <v>0</v>
      </c>
    </row>
    <row r="18763" spans="1:4">
      <c r="A18763" s="74" t="s">
        <v>10557</v>
      </c>
      <c r="B18763" s="74" t="str">
        <f ca="1">IFERROR(__xludf.DUMMYFUNCTION("IF(REGEXMATCH(A18763,""wealth planning""),""Script 1"",""-"")"),"-")</f>
        <v>-</v>
      </c>
      <c r="C18763" s="74" t="str">
        <f t="shared" si="146"/>
        <v>Shafiq IshakStatus is reachable</v>
      </c>
      <c r="D18763" s="74">
        <f t="shared" si="147"/>
        <v>0</v>
      </c>
    </row>
    <row r="18764" spans="1:4">
      <c r="A18764" s="149">
        <v>45519</v>
      </c>
      <c r="B18764" s="74" t="str">
        <f ca="1">IFERROR(__xludf.DUMMYFUNCTION("IF(REGEXMATCH(A18764,""wealth planning""),""Script 1"",""-"")"),"#VALUE!")</f>
        <v>#VALUE!</v>
      </c>
      <c r="C18764" s="74" t="str">
        <f t="shared" si="146"/>
        <v>Shafiq Ishak</v>
      </c>
      <c r="D18764" s="74">
        <f t="shared" si="147"/>
        <v>0</v>
      </c>
    </row>
    <row r="18765" spans="1:4">
      <c r="A18765" s="149">
        <v>45519</v>
      </c>
      <c r="B18765" s="74" t="str">
        <f ca="1">IFERROR(__xludf.DUMMYFUNCTION("IF(REGEXMATCH(A18765,""wealth planning""),""Script 1"",""-"")"),"#VALUE!")</f>
        <v>#VALUE!</v>
      </c>
      <c r="C18765" s="149">
        <f t="shared" si="146"/>
        <v>45519</v>
      </c>
      <c r="D18765" s="74" t="str">
        <f t="shared" si="147"/>
        <v>Shafiq IshakStatus is reachable</v>
      </c>
    </row>
    <row r="18766" spans="1:4">
      <c r="A18766" s="74" t="s">
        <v>10558</v>
      </c>
      <c r="B18766" s="74" t="str">
        <f ca="1">IFERROR(__xludf.DUMMYFUNCTION("IF(REGEXMATCH(A18766,""wealth planning""),""Script 1"",""-"")"),"Script 1")</f>
        <v>Script 1</v>
      </c>
      <c r="C18766" s="149">
        <f t="shared" si="146"/>
        <v>45519</v>
      </c>
      <c r="D18766" s="74" t="str">
        <f t="shared" si="147"/>
        <v>Shafiq Ishak</v>
      </c>
    </row>
    <row r="18767" spans="1:4">
      <c r="B18767" s="74" t="str">
        <f ca="1">IFERROR(__xludf.DUMMYFUNCTION("IF(REGEXMATCH(A18767,""wealth planning""),""Script 1"",""-"")"),"-")</f>
        <v>-</v>
      </c>
      <c r="C18767" s="74" t="str">
        <f t="shared" si="146"/>
        <v>You: Hai assalamualaikum tuan Shafiq,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767" s="149">
        <f t="shared" si="147"/>
        <v>45519</v>
      </c>
    </row>
    <row r="18768" spans="1:4">
      <c r="B18768" s="74" t="str">
        <f ca="1">IFERROR(__xludf.DUMMYFUNCTION("IF(REGEXMATCH(A18768,""wealth planning""),""Script 1"",""-"")"),"-")</f>
        <v>-</v>
      </c>
      <c r="C18768" s="74">
        <f t="shared" si="146"/>
        <v>0</v>
      </c>
      <c r="D18768" s="149">
        <f t="shared" si="147"/>
        <v>45519</v>
      </c>
    </row>
    <row r="18769" spans="1:4">
      <c r="B18769" s="74" t="str">
        <f ca="1">IFERROR(__xludf.DUMMYFUNCTION("IF(REGEXMATCH(A18769,""wealth planning""),""Script 1"",""-"")"),"-")</f>
        <v>-</v>
      </c>
      <c r="C18769" s="74">
        <f t="shared" si="146"/>
        <v>0</v>
      </c>
      <c r="D18769" s="74" t="str">
        <f t="shared" si="147"/>
        <v>You: Hai assalamualaikum tuan Shafiq,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770" spans="1:4">
      <c r="A18770" s="74" t="s">
        <v>10560</v>
      </c>
      <c r="B18770" s="74" t="str">
        <f ca="1">IFERROR(__xludf.DUMMYFUNCTION("IF(REGEXMATCH(A18770,""wealth planning""),""Script 1"",""-"")"),"-")</f>
        <v>-</v>
      </c>
      <c r="C18770" s="74">
        <f t="shared" si="146"/>
        <v>0</v>
      </c>
      <c r="D18770" s="74">
        <f t="shared" si="147"/>
        <v>0</v>
      </c>
    </row>
    <row r="18771" spans="1:4">
      <c r="A18771" s="74" t="s">
        <v>10560</v>
      </c>
      <c r="B18771" s="74" t="str">
        <f ca="1">IFERROR(__xludf.DUMMYFUNCTION("IF(REGEXMATCH(A18771,""wealth planning""),""Script 1"",""-"")"),"-")</f>
        <v>-</v>
      </c>
      <c r="C18771" s="74" t="str">
        <f t="shared" si="146"/>
        <v>Nurul Bahirah</v>
      </c>
      <c r="D18771" s="74">
        <f t="shared" si="147"/>
        <v>0</v>
      </c>
    </row>
    <row r="18772" spans="1:4">
      <c r="A18772" s="149">
        <v>45519</v>
      </c>
      <c r="B18772" s="74" t="str">
        <f ca="1">IFERROR(__xludf.DUMMYFUNCTION("IF(REGEXMATCH(A18772,""wealth planning""),""Script 1"",""-"")"),"#VALUE!")</f>
        <v>#VALUE!</v>
      </c>
      <c r="C18772" s="74" t="str">
        <f t="shared" si="146"/>
        <v>Nurul Bahirah</v>
      </c>
      <c r="D18772" s="74">
        <f t="shared" si="147"/>
        <v>0</v>
      </c>
    </row>
    <row r="18773" spans="1:4">
      <c r="A18773" s="149">
        <v>45519</v>
      </c>
      <c r="B18773" s="74" t="str">
        <f ca="1">IFERROR(__xludf.DUMMYFUNCTION("IF(REGEXMATCH(A18773,""wealth planning""),""Script 1"",""-"")"),"#VALUE!")</f>
        <v>#VALUE!</v>
      </c>
      <c r="C18773" s="149">
        <f t="shared" si="146"/>
        <v>45519</v>
      </c>
      <c r="D18773" s="74" t="str">
        <f t="shared" si="147"/>
        <v>Nurul Bahirah</v>
      </c>
    </row>
    <row r="18774" spans="1:4">
      <c r="A18774" s="74" t="s">
        <v>10561</v>
      </c>
      <c r="B18774" s="74" t="str">
        <f ca="1">IFERROR(__xludf.DUMMYFUNCTION("IF(REGEXMATCH(A18774,""wealth planning""),""Script 1"",""-"")"),"Script 1")</f>
        <v>Script 1</v>
      </c>
      <c r="C18774" s="149">
        <f t="shared" si="146"/>
        <v>45519</v>
      </c>
      <c r="D18774" s="74" t="str">
        <f t="shared" si="147"/>
        <v>Nurul Bahirah</v>
      </c>
    </row>
    <row r="18775" spans="1:4">
      <c r="B18775" s="74" t="str">
        <f ca="1">IFERROR(__xludf.DUMMYFUNCTION("IF(REGEXMATCH(A18775,""wealth planning""),""Script 1"",""-"")"),"-")</f>
        <v>-</v>
      </c>
      <c r="C18775" s="74" t="str">
        <f t="shared" si="146"/>
        <v>You: Hai assalamualaikum Nurul Bahirah,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775" s="149">
        <f t="shared" si="147"/>
        <v>45519</v>
      </c>
    </row>
    <row r="18776" spans="1:4">
      <c r="B18776" s="74" t="str">
        <f ca="1">IFERROR(__xludf.DUMMYFUNCTION("IF(REGEXMATCH(A18776,""wealth planning""),""Script 1"",""-"")"),"-")</f>
        <v>-</v>
      </c>
      <c r="C18776" s="74">
        <f t="shared" si="146"/>
        <v>0</v>
      </c>
      <c r="D18776" s="149">
        <f t="shared" si="147"/>
        <v>45519</v>
      </c>
    </row>
    <row r="18777" spans="1:4">
      <c r="B18777" s="74" t="str">
        <f ca="1">IFERROR(__xludf.DUMMYFUNCTION("IF(REGEXMATCH(A18777,""wealth planning""),""Script 1"",""-"")"),"-")</f>
        <v>-</v>
      </c>
      <c r="C18777" s="74">
        <f t="shared" si="146"/>
        <v>0</v>
      </c>
      <c r="D18777" s="74" t="str">
        <f t="shared" si="147"/>
        <v>You: Hai assalamualaikum Nurul Bahirah,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778" spans="1:4">
      <c r="A18778" s="74" t="s">
        <v>10563</v>
      </c>
      <c r="B18778" s="74" t="str">
        <f ca="1">IFERROR(__xludf.DUMMYFUNCTION("IF(REGEXMATCH(A18778,""wealth planning""),""Script 1"",""-"")"),"-")</f>
        <v>-</v>
      </c>
      <c r="C18778" s="74">
        <f t="shared" si="146"/>
        <v>0</v>
      </c>
      <c r="D18778" s="74">
        <f t="shared" si="147"/>
        <v>0</v>
      </c>
    </row>
    <row r="18779" spans="1:4">
      <c r="A18779" s="74" t="s">
        <v>10563</v>
      </c>
      <c r="B18779" s="74" t="str">
        <f ca="1">IFERROR(__xludf.DUMMYFUNCTION("IF(REGEXMATCH(A18779,""wealth planning""),""Script 1"",""-"")"),"-")</f>
        <v>-</v>
      </c>
      <c r="C18779" s="74" t="str">
        <f t="shared" si="146"/>
        <v>Nur Syafeeka</v>
      </c>
      <c r="D18779" s="74">
        <f t="shared" si="147"/>
        <v>0</v>
      </c>
    </row>
    <row r="18780" spans="1:4">
      <c r="A18780" s="149">
        <v>45519</v>
      </c>
      <c r="B18780" s="74" t="str">
        <f ca="1">IFERROR(__xludf.DUMMYFUNCTION("IF(REGEXMATCH(A18780,""wealth planning""),""Script 1"",""-"")"),"#VALUE!")</f>
        <v>#VALUE!</v>
      </c>
      <c r="C18780" s="74" t="str">
        <f t="shared" si="146"/>
        <v>Nur Syafeeka</v>
      </c>
      <c r="D18780" s="74">
        <f t="shared" si="147"/>
        <v>0</v>
      </c>
    </row>
    <row r="18781" spans="1:4">
      <c r="A18781" s="149">
        <v>45519</v>
      </c>
      <c r="B18781" s="74" t="str">
        <f ca="1">IFERROR(__xludf.DUMMYFUNCTION("IF(REGEXMATCH(A18781,""wealth planning""),""Script 1"",""-"")"),"#VALUE!")</f>
        <v>#VALUE!</v>
      </c>
      <c r="C18781" s="149">
        <f t="shared" si="146"/>
        <v>45519</v>
      </c>
      <c r="D18781" s="74" t="str">
        <f t="shared" si="147"/>
        <v>Nur Syafeeka</v>
      </c>
    </row>
    <row r="18782" spans="1:4">
      <c r="A18782" s="74" t="s">
        <v>10564</v>
      </c>
      <c r="B18782" s="74" t="str">
        <f ca="1">IFERROR(__xludf.DUMMYFUNCTION("IF(REGEXMATCH(A18782,""wealth planning""),""Script 1"",""-"")"),"Script 1")</f>
        <v>Script 1</v>
      </c>
      <c r="C18782" s="149">
        <f t="shared" si="146"/>
        <v>45519</v>
      </c>
      <c r="D18782" s="74" t="str">
        <f t="shared" si="147"/>
        <v>Nur Syafeeka</v>
      </c>
    </row>
    <row r="18783" spans="1:4">
      <c r="B18783" s="74" t="str">
        <f ca="1">IFERROR(__xludf.DUMMYFUNCTION("IF(REGEXMATCH(A18783,""wealth planning""),""Script 1"",""-"")"),"-")</f>
        <v>-</v>
      </c>
      <c r="C18783" s="74" t="str">
        <f t="shared" si="146"/>
        <v>You: Hai assalamualaikum Syafeeka,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783" s="149">
        <f t="shared" si="147"/>
        <v>45519</v>
      </c>
    </row>
    <row r="18784" spans="1:4">
      <c r="B18784" s="74" t="str">
        <f ca="1">IFERROR(__xludf.DUMMYFUNCTION("IF(REGEXMATCH(A18784,""wealth planning""),""Script 1"",""-"")"),"-")</f>
        <v>-</v>
      </c>
      <c r="C18784" s="74">
        <f t="shared" si="146"/>
        <v>0</v>
      </c>
      <c r="D18784" s="149">
        <f t="shared" si="147"/>
        <v>45519</v>
      </c>
    </row>
    <row r="18785" spans="1:4">
      <c r="B18785" s="74" t="str">
        <f ca="1">IFERROR(__xludf.DUMMYFUNCTION("IF(REGEXMATCH(A18785,""wealth planning""),""Script 1"",""-"")"),"-")</f>
        <v>-</v>
      </c>
      <c r="C18785" s="74">
        <f t="shared" si="146"/>
        <v>0</v>
      </c>
      <c r="D18785" s="74" t="str">
        <f t="shared" si="147"/>
        <v>You: Hai assalamualaikum Syafeeka,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786" spans="1:4">
      <c r="A18786" s="74" t="s">
        <v>10566</v>
      </c>
      <c r="B18786" s="74" t="str">
        <f ca="1">IFERROR(__xludf.DUMMYFUNCTION("IF(REGEXMATCH(A18786,""wealth planning""),""Script 1"",""-"")"),"-")</f>
        <v>-</v>
      </c>
      <c r="C18786" s="74">
        <f t="shared" si="146"/>
        <v>0</v>
      </c>
      <c r="D18786" s="74">
        <f t="shared" si="147"/>
        <v>0</v>
      </c>
    </row>
    <row r="18787" spans="1:4">
      <c r="A18787" s="74" t="s">
        <v>10567</v>
      </c>
      <c r="B18787" s="74" t="str">
        <f ca="1">IFERROR(__xludf.DUMMYFUNCTION("IF(REGEXMATCH(A18787,""wealth planning""),""Script 1"",""-"")"),"-")</f>
        <v>-</v>
      </c>
      <c r="C18787" s="74" t="str">
        <f t="shared" si="146"/>
        <v>MUHAMMAD HAFEEZUR RAHMAN BIN ISMADIStatus is reachable</v>
      </c>
      <c r="D18787" s="74">
        <f t="shared" si="147"/>
        <v>0</v>
      </c>
    </row>
    <row r="18788" spans="1:4">
      <c r="A18788" s="149">
        <v>45519</v>
      </c>
      <c r="B18788" s="74" t="str">
        <f ca="1">IFERROR(__xludf.DUMMYFUNCTION("IF(REGEXMATCH(A18788,""wealth planning""),""Script 1"",""-"")"),"#VALUE!")</f>
        <v>#VALUE!</v>
      </c>
      <c r="C18788" s="74" t="str">
        <f t="shared" si="146"/>
        <v>MUHAMMAD HAFEEZUR RAHMAN BIN ISMADI</v>
      </c>
      <c r="D18788" s="74">
        <f t="shared" si="147"/>
        <v>0</v>
      </c>
    </row>
    <row r="18789" spans="1:4">
      <c r="A18789" s="149">
        <v>45519</v>
      </c>
      <c r="B18789" s="74" t="str">
        <f ca="1">IFERROR(__xludf.DUMMYFUNCTION("IF(REGEXMATCH(A18789,""wealth planning""),""Script 1"",""-"")"),"#VALUE!")</f>
        <v>#VALUE!</v>
      </c>
      <c r="C18789" s="149">
        <f t="shared" si="146"/>
        <v>45519</v>
      </c>
      <c r="D18789" s="74" t="str">
        <f t="shared" si="147"/>
        <v>MUHAMMAD HAFEEZUR RAHMAN BIN ISMADIStatus is reachable</v>
      </c>
    </row>
    <row r="18790" spans="1:4">
      <c r="A18790" s="74" t="s">
        <v>10568</v>
      </c>
      <c r="B18790" s="74" t="str">
        <f ca="1">IFERROR(__xludf.DUMMYFUNCTION("IF(REGEXMATCH(A18790,""wealth planning""),""Script 1"",""-"")"),"Script 1")</f>
        <v>Script 1</v>
      </c>
      <c r="C18790" s="149">
        <f t="shared" si="146"/>
        <v>45519</v>
      </c>
      <c r="D18790" s="74" t="str">
        <f t="shared" si="147"/>
        <v>MUHAMMAD HAFEEZUR RAHMAN BIN ISMADI</v>
      </c>
    </row>
    <row r="18791" spans="1:4">
      <c r="B18791" s="74" t="str">
        <f ca="1">IFERROR(__xludf.DUMMYFUNCTION("IF(REGEXMATCH(A18791,""wealth planning""),""Script 1"",""-"")"),"-")</f>
        <v>-</v>
      </c>
      <c r="C18791" s="74" t="str">
        <f t="shared" si="146"/>
        <v>You: Hai assalamualaikum Hafeezur Rahman,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791" s="149">
        <f t="shared" si="147"/>
        <v>45519</v>
      </c>
    </row>
    <row r="18792" spans="1:4">
      <c r="B18792" s="74" t="str">
        <f ca="1">IFERROR(__xludf.DUMMYFUNCTION("IF(REGEXMATCH(A18792,""wealth planning""),""Script 1"",""-"")"),"-")</f>
        <v>-</v>
      </c>
      <c r="C18792" s="74">
        <f t="shared" si="146"/>
        <v>0</v>
      </c>
      <c r="D18792" s="149">
        <f t="shared" si="147"/>
        <v>45519</v>
      </c>
    </row>
    <row r="18793" spans="1:4">
      <c r="B18793" s="74" t="str">
        <f ca="1">IFERROR(__xludf.DUMMYFUNCTION("IF(REGEXMATCH(A18793,""wealth planning""),""Script 1"",""-"")"),"-")</f>
        <v>-</v>
      </c>
      <c r="C18793" s="74">
        <f t="shared" si="146"/>
        <v>0</v>
      </c>
      <c r="D18793" s="74" t="str">
        <f t="shared" si="147"/>
        <v>You: Hai assalamualaikum Hafeezur Rahman,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794" spans="1:4">
      <c r="A18794" s="74" t="s">
        <v>10570</v>
      </c>
      <c r="B18794" s="74" t="str">
        <f ca="1">IFERROR(__xludf.DUMMYFUNCTION("IF(REGEXMATCH(A18794,""wealth planning""),""Script 1"",""-"")"),"-")</f>
        <v>-</v>
      </c>
      <c r="C18794" s="74">
        <f t="shared" si="146"/>
        <v>0</v>
      </c>
      <c r="D18794" s="74">
        <f t="shared" si="147"/>
        <v>0</v>
      </c>
    </row>
    <row r="18795" spans="1:4">
      <c r="A18795" s="74" t="s">
        <v>10571</v>
      </c>
      <c r="B18795" s="74" t="str">
        <f ca="1">IFERROR(__xludf.DUMMYFUNCTION("IF(REGEXMATCH(A18795,""wealth planning""),""Script 1"",""-"")"),"-")</f>
        <v>-</v>
      </c>
      <c r="C18795" s="74" t="str">
        <f t="shared" si="146"/>
        <v>Hazim JohanStatus is reachable</v>
      </c>
      <c r="D18795" s="74">
        <f t="shared" si="147"/>
        <v>0</v>
      </c>
    </row>
    <row r="18796" spans="1:4">
      <c r="A18796" s="149">
        <v>45519</v>
      </c>
      <c r="B18796" s="74" t="str">
        <f ca="1">IFERROR(__xludf.DUMMYFUNCTION("IF(REGEXMATCH(A18796,""wealth planning""),""Script 1"",""-"")"),"#VALUE!")</f>
        <v>#VALUE!</v>
      </c>
      <c r="C18796" s="74" t="str">
        <f t="shared" si="146"/>
        <v>Hazim Johan</v>
      </c>
      <c r="D18796" s="74">
        <f t="shared" si="147"/>
        <v>0</v>
      </c>
    </row>
    <row r="18797" spans="1:4">
      <c r="A18797" s="149">
        <v>45519</v>
      </c>
      <c r="B18797" s="74" t="str">
        <f ca="1">IFERROR(__xludf.DUMMYFUNCTION("IF(REGEXMATCH(A18797,""wealth planning""),""Script 1"",""-"")"),"#VALUE!")</f>
        <v>#VALUE!</v>
      </c>
      <c r="C18797" s="149">
        <f t="shared" si="146"/>
        <v>45519</v>
      </c>
      <c r="D18797" s="74" t="str">
        <f t="shared" si="147"/>
        <v>Hazim JohanStatus is reachable</v>
      </c>
    </row>
    <row r="18798" spans="1:4">
      <c r="A18798" s="74" t="s">
        <v>8741</v>
      </c>
      <c r="B18798" s="74" t="str">
        <f ca="1">IFERROR(__xludf.DUMMYFUNCTION("IF(REGEXMATCH(A18798,""wealth planning""),""Script 1"",""-"")"),"Script 1")</f>
        <v>Script 1</v>
      </c>
      <c r="C18798" s="149">
        <f t="shared" si="146"/>
        <v>45519</v>
      </c>
      <c r="D18798" s="74" t="str">
        <f t="shared" si="147"/>
        <v>Hazim Johan</v>
      </c>
    </row>
    <row r="18799" spans="1:4">
      <c r="B18799" s="74" t="str">
        <f ca="1">IFERROR(__xludf.DUMMYFUNCTION("IF(REGEXMATCH(A18799,""wealth planning""),""Script 1"",""-"")"),"-")</f>
        <v>-</v>
      </c>
      <c r="C18799" s="74" t="str">
        <f t="shared" si="146"/>
        <v>You: Hai assalamualaikum Hazim,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799" s="149">
        <f t="shared" si="147"/>
        <v>45519</v>
      </c>
    </row>
    <row r="18800" spans="1:4">
      <c r="B18800" s="74" t="str">
        <f ca="1">IFERROR(__xludf.DUMMYFUNCTION("IF(REGEXMATCH(A18800,""wealth planning""),""Script 1"",""-"")"),"-")</f>
        <v>-</v>
      </c>
      <c r="C18800" s="74">
        <f t="shared" si="146"/>
        <v>0</v>
      </c>
      <c r="D18800" s="149">
        <f t="shared" si="147"/>
        <v>45519</v>
      </c>
    </row>
    <row r="18801" spans="1:4">
      <c r="B18801" s="74" t="str">
        <f ca="1">IFERROR(__xludf.DUMMYFUNCTION("IF(REGEXMATCH(A18801,""wealth planning""),""Script 1"",""-"")"),"-")</f>
        <v>-</v>
      </c>
      <c r="C18801" s="74">
        <f t="shared" si="146"/>
        <v>0</v>
      </c>
      <c r="D18801" s="74" t="str">
        <f t="shared" si="147"/>
        <v>You: Hai assalamualaikum Hazim,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802" spans="1:4">
      <c r="A18802" s="74" t="s">
        <v>10573</v>
      </c>
      <c r="B18802" s="74" t="str">
        <f ca="1">IFERROR(__xludf.DUMMYFUNCTION("IF(REGEXMATCH(A18802,""wealth planning""),""Script 1"",""-"")"),"-")</f>
        <v>-</v>
      </c>
      <c r="C18802" s="74">
        <f t="shared" si="146"/>
        <v>0</v>
      </c>
      <c r="D18802" s="74">
        <f t="shared" si="147"/>
        <v>0</v>
      </c>
    </row>
    <row r="18803" spans="1:4">
      <c r="A18803" s="74" t="s">
        <v>10574</v>
      </c>
      <c r="B18803" s="74" t="str">
        <f ca="1">IFERROR(__xludf.DUMMYFUNCTION("IF(REGEXMATCH(A18803,""wealth planning""),""Script 1"",""-"")"),"-")</f>
        <v>-</v>
      </c>
      <c r="C18803" s="74" t="str">
        <f t="shared" si="146"/>
        <v>Aizzahtul Athirah AtanStatus is reachable</v>
      </c>
      <c r="D18803" s="74">
        <f t="shared" si="147"/>
        <v>0</v>
      </c>
    </row>
    <row r="18804" spans="1:4">
      <c r="A18804" s="149">
        <v>45518</v>
      </c>
      <c r="B18804" s="74" t="str">
        <f ca="1">IFERROR(__xludf.DUMMYFUNCTION("IF(REGEXMATCH(A18804,""wealth planning""),""Script 1"",""-"")"),"#VALUE!")</f>
        <v>#VALUE!</v>
      </c>
      <c r="C18804" s="74" t="str">
        <f t="shared" si="146"/>
        <v>Aizzahtul Athirah Atan</v>
      </c>
      <c r="D18804" s="74">
        <f t="shared" si="147"/>
        <v>0</v>
      </c>
    </row>
    <row r="18805" spans="1:4">
      <c r="A18805" s="149">
        <v>45518</v>
      </c>
      <c r="B18805" s="74" t="str">
        <f ca="1">IFERROR(__xludf.DUMMYFUNCTION("IF(REGEXMATCH(A18805,""wealth planning""),""Script 1"",""-"")"),"#VALUE!")</f>
        <v>#VALUE!</v>
      </c>
      <c r="C18805" s="149">
        <f t="shared" si="146"/>
        <v>45518</v>
      </c>
      <c r="D18805" s="74" t="str">
        <f t="shared" si="147"/>
        <v>Aizzahtul Athirah AtanStatus is reachable</v>
      </c>
    </row>
    <row r="18806" spans="1:4">
      <c r="A18806" s="74" t="s">
        <v>10575</v>
      </c>
      <c r="B18806" s="74" t="str">
        <f ca="1">IFERROR(__xludf.DUMMYFUNCTION("IF(REGEXMATCH(A18806,""wealth planning""),""Script 1"",""-"")"),"-")</f>
        <v>-</v>
      </c>
      <c r="C18806" s="149">
        <f t="shared" si="146"/>
        <v>45518</v>
      </c>
      <c r="D18806" s="74" t="str">
        <f t="shared" si="147"/>
        <v>Aizzahtul Athirah Atan</v>
      </c>
    </row>
    <row r="18807" spans="1:4">
      <c r="B18807" s="74" t="str">
        <f ca="1">IFERROR(__xludf.DUMMYFUNCTION("IF(REGEXMATCH(A18807,""wealth planning""),""Script 1"",""-"")"),"-")</f>
        <v>-</v>
      </c>
      <c r="C18807" s="74" t="str">
        <f t="shared" si="146"/>
        <v>You: Hai assalamualaikum Aizzahtul. Sorry ganggu. Just nak mention currently ada product takaful specifically untuk women. If interested, I can share some summary for you to go through first. Anyway, sorry again for interrupting, may Allah ease your day inshaAllah</v>
      </c>
      <c r="D18807" s="149">
        <f t="shared" si="147"/>
        <v>45518</v>
      </c>
    </row>
    <row r="18808" spans="1:4">
      <c r="B18808" s="74" t="str">
        <f ca="1">IFERROR(__xludf.DUMMYFUNCTION("IF(REGEXMATCH(A18808,""wealth planning""),""Script 1"",""-"")"),"-")</f>
        <v>-</v>
      </c>
      <c r="C18808" s="74">
        <f t="shared" si="146"/>
        <v>0</v>
      </c>
      <c r="D18808" s="149">
        <f t="shared" si="147"/>
        <v>45518</v>
      </c>
    </row>
    <row r="18809" spans="1:4">
      <c r="B18809" s="74" t="str">
        <f ca="1">IFERROR(__xludf.DUMMYFUNCTION("IF(REGEXMATCH(A18809,""wealth planning""),""Script 1"",""-"")"),"-")</f>
        <v>-</v>
      </c>
      <c r="C18809" s="74">
        <f t="shared" si="146"/>
        <v>0</v>
      </c>
      <c r="D18809" s="74" t="str">
        <f t="shared" si="147"/>
        <v>You: Hai assalamualaikum Aizzahtul. Sorry ganggu. Just nak mention currently ada product takaful specifically untuk women. If interested, I can share some summary for you to go through first. Anyway, sorry again for interrupting, may Allah ease your day inshaAllah</v>
      </c>
    </row>
    <row r="18810" spans="1:4">
      <c r="B18810" s="74" t="str">
        <f ca="1">IFERROR(__xludf.DUMMYFUNCTION("IF(REGEXMATCH(A18810,""wealth planning""),""Script 1"",""-"")"),"-")</f>
        <v>-</v>
      </c>
      <c r="C18810" s="74">
        <f t="shared" si="146"/>
        <v>0</v>
      </c>
      <c r="D18810" s="74">
        <f t="shared" si="147"/>
        <v>0</v>
      </c>
    </row>
    <row r="18811" spans="1:4">
      <c r="A18811" s="74" t="s">
        <v>10578</v>
      </c>
      <c r="B18811" s="74" t="str">
        <f ca="1">IFERROR(__xludf.DUMMYFUNCTION("IF(REGEXMATCH(A18811,""wealth planning""),""Script 1"",""-"")"),"-")</f>
        <v>-</v>
      </c>
      <c r="C18811" s="74">
        <f t="shared" si="146"/>
        <v>0</v>
      </c>
      <c r="D18811" s="74">
        <f t="shared" si="147"/>
        <v>0</v>
      </c>
    </row>
    <row r="18812" spans="1:4">
      <c r="A18812" s="149">
        <v>45518</v>
      </c>
      <c r="B18812" s="74" t="str">
        <f ca="1">IFERROR(__xludf.DUMMYFUNCTION("IF(REGEXMATCH(A18812,""wealth planning""),""Script 1"",""-"")"),"#VALUE!")</f>
        <v>#VALUE!</v>
      </c>
      <c r="C18812" s="74" t="str">
        <f t="shared" si="146"/>
        <v>Nor Azliney Ramli</v>
      </c>
      <c r="D18812" s="74">
        <f t="shared" si="147"/>
        <v>0</v>
      </c>
    </row>
    <row r="18813" spans="1:4">
      <c r="A18813" s="149">
        <v>45518</v>
      </c>
      <c r="B18813" s="74" t="str">
        <f ca="1">IFERROR(__xludf.DUMMYFUNCTION("IF(REGEXMATCH(A18813,""wealth planning""),""Script 1"",""-"")"),"#VALUE!")</f>
        <v>#VALUE!</v>
      </c>
      <c r="C18813" s="149">
        <f t="shared" si="146"/>
        <v>45518</v>
      </c>
      <c r="D18813" s="74">
        <f t="shared" si="147"/>
        <v>0</v>
      </c>
    </row>
    <row r="18814" spans="1:4">
      <c r="A18814" s="74" t="s">
        <v>10579</v>
      </c>
      <c r="B18814" s="74" t="str">
        <f ca="1">IFERROR(__xludf.DUMMYFUNCTION("IF(REGEXMATCH(A18814,""wealth planning""),""Script 1"",""-"")"),"-")</f>
        <v>-</v>
      </c>
      <c r="C18814" s="149">
        <f t="shared" si="146"/>
        <v>45518</v>
      </c>
      <c r="D18814" s="74" t="str">
        <f t="shared" si="147"/>
        <v>Nor Azliney Ramli</v>
      </c>
    </row>
    <row r="18815" spans="1:4">
      <c r="B18815" s="74" t="str">
        <f ca="1">IFERROR(__xludf.DUMMYFUNCTION("IF(REGEXMATCH(A18815,""wealth planning""),""Script 1"",""-"")"),"-")</f>
        <v>-</v>
      </c>
      <c r="C18815" s="74" t="str">
        <f t="shared" si="146"/>
        <v>You: Hai assalamualaikum Azliney. Sorry ganggu. Just nak mention currently ada product takaful specifically untuk women. If interested, I can share some summary for you to go through first. Anyway, sorry again for interrupting, may Allah ease your day inshaAllah</v>
      </c>
      <c r="D18815" s="149">
        <f t="shared" si="147"/>
        <v>45518</v>
      </c>
    </row>
    <row r="18816" spans="1:4">
      <c r="B18816" s="74" t="str">
        <f ca="1">IFERROR(__xludf.DUMMYFUNCTION("IF(REGEXMATCH(A18816,""wealth planning""),""Script 1"",""-"")"),"-")</f>
        <v>-</v>
      </c>
      <c r="C18816" s="74">
        <f t="shared" si="146"/>
        <v>0</v>
      </c>
      <c r="D18816" s="149">
        <f t="shared" si="147"/>
        <v>45518</v>
      </c>
    </row>
    <row r="18817" spans="1:4">
      <c r="B18817" s="74" t="str">
        <f ca="1">IFERROR(__xludf.DUMMYFUNCTION("IF(REGEXMATCH(A18817,""wealth planning""),""Script 1"",""-"")"),"-")</f>
        <v>-</v>
      </c>
      <c r="C18817" s="74">
        <f t="shared" si="146"/>
        <v>0</v>
      </c>
      <c r="D18817" s="74" t="str">
        <f t="shared" si="147"/>
        <v>You: Hai assalamualaikum Azliney. Sorry ganggu. Just nak mention currently ada product takaful specifically untuk women. If interested, I can share some summary for you to go through first. Anyway, sorry again for interrupting, may Allah ease your day inshaAllah</v>
      </c>
    </row>
    <row r="18818" spans="1:4">
      <c r="A18818" s="74" t="s">
        <v>10581</v>
      </c>
      <c r="B18818" s="74" t="str">
        <f ca="1">IFERROR(__xludf.DUMMYFUNCTION("IF(REGEXMATCH(A18818,""wealth planning""),""Script 1"",""-"")"),"-")</f>
        <v>-</v>
      </c>
      <c r="C18818" s="74">
        <f t="shared" si="146"/>
        <v>0</v>
      </c>
      <c r="D18818" s="74">
        <f t="shared" si="147"/>
        <v>0</v>
      </c>
    </row>
    <row r="18819" spans="1:4">
      <c r="A18819" s="74" t="s">
        <v>10581</v>
      </c>
      <c r="B18819" s="74" t="str">
        <f ca="1">IFERROR(__xludf.DUMMYFUNCTION("IF(REGEXMATCH(A18819,""wealth planning""),""Script 1"",""-"")"),"-")</f>
        <v>-</v>
      </c>
      <c r="C18819" s="74" t="str">
        <f t="shared" si="146"/>
        <v>Irra Syardilla</v>
      </c>
      <c r="D18819" s="74">
        <f t="shared" si="147"/>
        <v>0</v>
      </c>
    </row>
    <row r="18820" spans="1:4">
      <c r="A18820" s="149">
        <v>45518</v>
      </c>
      <c r="B18820" s="74" t="str">
        <f ca="1">IFERROR(__xludf.DUMMYFUNCTION("IF(REGEXMATCH(A18820,""wealth planning""),""Script 1"",""-"")"),"#VALUE!")</f>
        <v>#VALUE!</v>
      </c>
      <c r="C18820" s="74" t="str">
        <f t="shared" si="146"/>
        <v>Irra Syardilla</v>
      </c>
      <c r="D18820" s="74">
        <f t="shared" si="147"/>
        <v>0</v>
      </c>
    </row>
    <row r="18821" spans="1:4">
      <c r="A18821" s="149">
        <v>45518</v>
      </c>
      <c r="B18821" s="74" t="str">
        <f ca="1">IFERROR(__xludf.DUMMYFUNCTION("IF(REGEXMATCH(A18821,""wealth planning""),""Script 1"",""-"")"),"#VALUE!")</f>
        <v>#VALUE!</v>
      </c>
      <c r="C18821" s="149">
        <f t="shared" si="146"/>
        <v>45518</v>
      </c>
      <c r="D18821" s="74" t="str">
        <f t="shared" si="147"/>
        <v>Irra Syardilla</v>
      </c>
    </row>
    <row r="18822" spans="1:4">
      <c r="A18822" s="74" t="s">
        <v>10582</v>
      </c>
      <c r="B18822" s="74" t="str">
        <f ca="1">IFERROR(__xludf.DUMMYFUNCTION("IF(REGEXMATCH(A18822,""wealth planning""),""Script 1"",""-"")"),"-")</f>
        <v>-</v>
      </c>
      <c r="C18822" s="149">
        <f t="shared" si="146"/>
        <v>45518</v>
      </c>
      <c r="D18822" s="74" t="str">
        <f t="shared" si="147"/>
        <v>Irra Syardilla</v>
      </c>
    </row>
    <row r="18823" spans="1:4">
      <c r="B18823" s="74" t="str">
        <f ca="1">IFERROR(__xludf.DUMMYFUNCTION("IF(REGEXMATCH(A18823,""wealth planning""),""Script 1"",""-"")"),"-")</f>
        <v>-</v>
      </c>
      <c r="C18823" s="74" t="str">
        <f t="shared" si="146"/>
        <v>You: Hai assalamualaikum Irra. Sorry ganggu. Just nak mention currently ada product takaful specifically untuk women. If interested, I can share some summary for you to go through first. Anyway, sorry again for interrupting, may Allah ease your day inshaAllah</v>
      </c>
      <c r="D18823" s="149">
        <f t="shared" si="147"/>
        <v>45518</v>
      </c>
    </row>
    <row r="18824" spans="1:4">
      <c r="B18824" s="74" t="str">
        <f ca="1">IFERROR(__xludf.DUMMYFUNCTION("IF(REGEXMATCH(A18824,""wealth planning""),""Script 1"",""-"")"),"-")</f>
        <v>-</v>
      </c>
      <c r="C18824" s="74">
        <f t="shared" si="146"/>
        <v>0</v>
      </c>
      <c r="D18824" s="149">
        <f t="shared" si="147"/>
        <v>45518</v>
      </c>
    </row>
    <row r="18825" spans="1:4">
      <c r="B18825" s="74" t="str">
        <f ca="1">IFERROR(__xludf.DUMMYFUNCTION("IF(REGEXMATCH(A18825,""wealth planning""),""Script 1"",""-"")"),"-")</f>
        <v>-</v>
      </c>
      <c r="C18825" s="74">
        <f t="shared" si="146"/>
        <v>0</v>
      </c>
      <c r="D18825" s="74" t="str">
        <f t="shared" si="147"/>
        <v>You: Hai assalamualaikum Irra. Sorry ganggu. Just nak mention currently ada product takaful specifically untuk women. If interested, I can share some summary for you to go through first. Anyway, sorry again for interrupting, may Allah ease your day inshaAllah</v>
      </c>
    </row>
    <row r="18826" spans="1:4">
      <c r="A18826" s="74" t="s">
        <v>10584</v>
      </c>
      <c r="B18826" s="74" t="str">
        <f ca="1">IFERROR(__xludf.DUMMYFUNCTION("IF(REGEXMATCH(A18826,""wealth planning""),""Script 1"",""-"")"),"-")</f>
        <v>-</v>
      </c>
      <c r="C18826" s="74">
        <f t="shared" si="146"/>
        <v>0</v>
      </c>
      <c r="D18826" s="74">
        <f t="shared" si="147"/>
        <v>0</v>
      </c>
    </row>
    <row r="18827" spans="1:4">
      <c r="A18827" s="74" t="s">
        <v>10584</v>
      </c>
      <c r="B18827" s="74" t="str">
        <f ca="1">IFERROR(__xludf.DUMMYFUNCTION("IF(REGEXMATCH(A18827,""wealth planning""),""Script 1"",""-"")"),"-")</f>
        <v>-</v>
      </c>
      <c r="C18827" s="74" t="str">
        <f t="shared" si="146"/>
        <v>Danish Afiq</v>
      </c>
      <c r="D18827" s="74">
        <f t="shared" si="147"/>
        <v>0</v>
      </c>
    </row>
    <row r="18828" spans="1:4">
      <c r="A18828" s="149">
        <v>45518</v>
      </c>
      <c r="B18828" s="74" t="str">
        <f ca="1">IFERROR(__xludf.DUMMYFUNCTION("IF(REGEXMATCH(A18828,""wealth planning""),""Script 1"",""-"")"),"#VALUE!")</f>
        <v>#VALUE!</v>
      </c>
      <c r="C18828" s="74" t="str">
        <f t="shared" si="146"/>
        <v>Danish Afiq</v>
      </c>
      <c r="D18828" s="74">
        <f t="shared" si="147"/>
        <v>0</v>
      </c>
    </row>
    <row r="18829" spans="1:4">
      <c r="A18829" s="149">
        <v>45518</v>
      </c>
      <c r="B18829" s="74" t="str">
        <f ca="1">IFERROR(__xludf.DUMMYFUNCTION("IF(REGEXMATCH(A18829,""wealth planning""),""Script 1"",""-"")"),"#VALUE!")</f>
        <v>#VALUE!</v>
      </c>
      <c r="C18829" s="149">
        <f t="shared" si="146"/>
        <v>45518</v>
      </c>
      <c r="D18829" s="74" t="str">
        <f t="shared" si="147"/>
        <v>Danish Afiq</v>
      </c>
    </row>
    <row r="18830" spans="1:4">
      <c r="A18830" s="74" t="s">
        <v>10585</v>
      </c>
      <c r="B18830" s="74" t="str">
        <f ca="1">IFERROR(__xludf.DUMMYFUNCTION("IF(REGEXMATCH(A18830,""wealth planning""),""Script 1"",""-"")"),"-")</f>
        <v>-</v>
      </c>
      <c r="C18830" s="149">
        <f t="shared" si="146"/>
        <v>45518</v>
      </c>
      <c r="D18830" s="74" t="str">
        <f t="shared" si="147"/>
        <v>Danish Afiq</v>
      </c>
    </row>
    <row r="18831" spans="1:4">
      <c r="B18831" s="74" t="str">
        <f ca="1">IFERROR(__xludf.DUMMYFUNCTION("IF(REGEXMATCH(A18831,""wealth planning""),""Script 1"",""-"")"),"-")</f>
        <v>-</v>
      </c>
      <c r="C18831" s="74" t="str">
        <f t="shared" si="146"/>
        <v>You: Hai assalamualaikum Danish. Sorry just nak follow up semula on previous conversation. Is everything clear on my explanation tentang financial pyramid above?</v>
      </c>
      <c r="D18831" s="149">
        <f t="shared" si="147"/>
        <v>45518</v>
      </c>
    </row>
    <row r="18832" spans="1:4">
      <c r="B18832" s="74" t="str">
        <f ca="1">IFERROR(__xludf.DUMMYFUNCTION("IF(REGEXMATCH(A18832,""wealth planning""),""Script 1"",""-"")"),"-")</f>
        <v>-</v>
      </c>
      <c r="C18832" s="74">
        <f t="shared" si="146"/>
        <v>0</v>
      </c>
      <c r="D18832" s="149">
        <f t="shared" si="147"/>
        <v>45518</v>
      </c>
    </row>
    <row r="18833" spans="1:4">
      <c r="B18833" s="74" t="str">
        <f ca="1">IFERROR(__xludf.DUMMYFUNCTION("IF(REGEXMATCH(A18833,""wealth planning""),""Script 1"",""-"")"),"-")</f>
        <v>-</v>
      </c>
      <c r="C18833" s="74">
        <f t="shared" si="146"/>
        <v>0</v>
      </c>
      <c r="D18833" s="74" t="str">
        <f t="shared" si="147"/>
        <v>You: Hai assalamualaikum Danish. Sorry just nak follow up semula on previous conversation. Is everything clear on my explanation tentang financial pyramid above?</v>
      </c>
    </row>
    <row r="18834" spans="1:4">
      <c r="A18834" s="74" t="s">
        <v>10587</v>
      </c>
      <c r="B18834" s="74" t="str">
        <f ca="1">IFERROR(__xludf.DUMMYFUNCTION("IF(REGEXMATCH(A18834,""wealth planning""),""Script 1"",""-"")"),"-")</f>
        <v>-</v>
      </c>
      <c r="C18834" s="74">
        <f t="shared" si="146"/>
        <v>0</v>
      </c>
      <c r="D18834" s="74">
        <f t="shared" si="147"/>
        <v>0</v>
      </c>
    </row>
    <row r="18835" spans="1:4">
      <c r="A18835" s="74" t="s">
        <v>10588</v>
      </c>
      <c r="B18835" s="74" t="str">
        <f ca="1">IFERROR(__xludf.DUMMYFUNCTION("IF(REGEXMATCH(A18835,""wealth planning""),""Script 1"",""-"")"),"-")</f>
        <v>-</v>
      </c>
      <c r="C18835" s="74" t="str">
        <f t="shared" si="146"/>
        <v>Liana AzmanStatus is reachable</v>
      </c>
      <c r="D18835" s="74">
        <f t="shared" si="147"/>
        <v>0</v>
      </c>
    </row>
    <row r="18836" spans="1:4">
      <c r="A18836" s="149">
        <v>45518</v>
      </c>
      <c r="B18836" s="74" t="str">
        <f ca="1">IFERROR(__xludf.DUMMYFUNCTION("IF(REGEXMATCH(A18836,""wealth planning""),""Script 1"",""-"")"),"#VALUE!")</f>
        <v>#VALUE!</v>
      </c>
      <c r="C18836" s="74" t="str">
        <f t="shared" si="146"/>
        <v>Liana Azman</v>
      </c>
      <c r="D18836" s="74">
        <f t="shared" si="147"/>
        <v>0</v>
      </c>
    </row>
    <row r="18837" spans="1:4">
      <c r="A18837" s="149">
        <v>45518</v>
      </c>
      <c r="B18837" s="74" t="str">
        <f ca="1">IFERROR(__xludf.DUMMYFUNCTION("IF(REGEXMATCH(A18837,""wealth planning""),""Script 1"",""-"")"),"#VALUE!")</f>
        <v>#VALUE!</v>
      </c>
      <c r="C18837" s="149">
        <f t="shared" si="146"/>
        <v>45518</v>
      </c>
      <c r="D18837" s="74" t="str">
        <f t="shared" si="147"/>
        <v>Liana AzmanStatus is reachable</v>
      </c>
    </row>
    <row r="18838" spans="1:4">
      <c r="A18838" s="74" t="s">
        <v>10589</v>
      </c>
      <c r="B18838" s="74" t="str">
        <f ca="1">IFERROR(__xludf.DUMMYFUNCTION("IF(REGEXMATCH(A18838,""wealth planning""),""Script 1"",""-"")"),"-")</f>
        <v>-</v>
      </c>
      <c r="C18838" s="149">
        <f t="shared" si="146"/>
        <v>45518</v>
      </c>
      <c r="D18838" s="74" t="str">
        <f t="shared" si="147"/>
        <v>Liana Azman</v>
      </c>
    </row>
    <row r="18839" spans="1:4">
      <c r="B18839" s="74" t="str">
        <f ca="1">IFERROR(__xludf.DUMMYFUNCTION("IF(REGEXMATCH(A18839,""wealth planning""),""Script 1"",""-"")"),"-")</f>
        <v>-</v>
      </c>
      <c r="C18839" s="74" t="str">
        <f t="shared" si="146"/>
        <v>You: Hai assalamualaikum. Sorry ganggu. Just want to mention currently PruBSN have takaful product specifically for women. If interested, I can share some summary for you to go through first. Anyway, sorry again for interrupting, may Allah ease your day inshaAllah</v>
      </c>
      <c r="D18839" s="149">
        <f t="shared" si="147"/>
        <v>45518</v>
      </c>
    </row>
    <row r="18840" spans="1:4">
      <c r="B18840" s="74" t="str">
        <f ca="1">IFERROR(__xludf.DUMMYFUNCTION("IF(REGEXMATCH(A18840,""wealth planning""),""Script 1"",""-"")"),"-")</f>
        <v>-</v>
      </c>
      <c r="C18840" s="74">
        <f t="shared" si="146"/>
        <v>0</v>
      </c>
      <c r="D18840" s="149">
        <f t="shared" si="147"/>
        <v>45518</v>
      </c>
    </row>
    <row r="18841" spans="1:4">
      <c r="B18841" s="74" t="str">
        <f ca="1">IFERROR(__xludf.DUMMYFUNCTION("IF(REGEXMATCH(A18841,""wealth planning""),""Script 1"",""-"")"),"-")</f>
        <v>-</v>
      </c>
      <c r="C18841" s="74">
        <f t="shared" si="146"/>
        <v>0</v>
      </c>
      <c r="D18841" s="74" t="str">
        <f t="shared" si="147"/>
        <v>You: Hai assalamualaikum. Sorry ganggu. Just want to mention currently PruBSN have takaful product specifically for women. If interested, I can share some summary for you to go through first. Anyway, sorry again for interrupting, may Allah ease your day inshaAllah</v>
      </c>
    </row>
    <row r="18842" spans="1:4">
      <c r="B18842" s="74" t="str">
        <f ca="1">IFERROR(__xludf.DUMMYFUNCTION("IF(REGEXMATCH(A18842,""wealth planning""),""Script 1"",""-"")"),"-")</f>
        <v>-</v>
      </c>
      <c r="C18842" s="74">
        <f t="shared" si="146"/>
        <v>0</v>
      </c>
      <c r="D18842" s="74">
        <f t="shared" si="147"/>
        <v>0</v>
      </c>
    </row>
    <row r="18843" spans="1:4">
      <c r="A18843" s="74" t="s">
        <v>10592</v>
      </c>
      <c r="B18843" s="74" t="str">
        <f ca="1">IFERROR(__xludf.DUMMYFUNCTION("IF(REGEXMATCH(A18843,""wealth planning""),""Script 1"",""-"")"),"-")</f>
        <v>-</v>
      </c>
      <c r="C18843" s="74">
        <f t="shared" si="146"/>
        <v>0</v>
      </c>
      <c r="D18843" s="74">
        <f t="shared" si="147"/>
        <v>0</v>
      </c>
    </row>
    <row r="18844" spans="1:4">
      <c r="A18844" s="149">
        <v>45518</v>
      </c>
      <c r="B18844" s="74" t="str">
        <f ca="1">IFERROR(__xludf.DUMMYFUNCTION("IF(REGEXMATCH(A18844,""wealth planning""),""Script 1"",""-"")"),"#VALUE!")</f>
        <v>#VALUE!</v>
      </c>
      <c r="C18844" s="74" t="str">
        <f t="shared" si="146"/>
        <v>Nik Alya</v>
      </c>
      <c r="D18844" s="74">
        <f t="shared" si="147"/>
        <v>0</v>
      </c>
    </row>
    <row r="18845" spans="1:4">
      <c r="A18845" s="149">
        <v>45518</v>
      </c>
      <c r="B18845" s="74" t="str">
        <f ca="1">IFERROR(__xludf.DUMMYFUNCTION("IF(REGEXMATCH(A18845,""wealth planning""),""Script 1"",""-"")"),"#VALUE!")</f>
        <v>#VALUE!</v>
      </c>
      <c r="C18845" s="149">
        <f t="shared" si="146"/>
        <v>45518</v>
      </c>
      <c r="D18845" s="74">
        <f t="shared" si="147"/>
        <v>0</v>
      </c>
    </row>
    <row r="18846" spans="1:4">
      <c r="A18846" s="74" t="s">
        <v>10593</v>
      </c>
      <c r="B18846" s="74" t="str">
        <f ca="1">IFERROR(__xludf.DUMMYFUNCTION("IF(REGEXMATCH(A18846,""wealth planning""),""Script 1"",""-"")"),"-")</f>
        <v>-</v>
      </c>
      <c r="C18846" s="149">
        <f t="shared" si="146"/>
        <v>45518</v>
      </c>
      <c r="D18846" s="74" t="str">
        <f t="shared" si="147"/>
        <v>Nik Alya</v>
      </c>
    </row>
    <row r="18847" spans="1:4">
      <c r="B18847" s="74" t="str">
        <f ca="1">IFERROR(__xludf.DUMMYFUNCTION("IF(REGEXMATCH(A18847,""wealth planning""),""Script 1"",""-"")"),"-")</f>
        <v>-</v>
      </c>
      <c r="C18847" s="74" t="str">
        <f t="shared" si="146"/>
        <v>You: Hai assalamualaikum Alya. Sorry ganggu. Just nak mention currently ada product takaful specifically untuk women. If interested, I can share some summary for you to go through first. Anyway, sorry again for interrupting, may Allah ease your day inshaAllah</v>
      </c>
      <c r="D18847" s="149">
        <f t="shared" si="147"/>
        <v>45518</v>
      </c>
    </row>
    <row r="18848" spans="1:4">
      <c r="B18848" s="74" t="str">
        <f ca="1">IFERROR(__xludf.DUMMYFUNCTION("IF(REGEXMATCH(A18848,""wealth planning""),""Script 1"",""-"")"),"-")</f>
        <v>-</v>
      </c>
      <c r="C18848" s="74">
        <f t="shared" si="146"/>
        <v>0</v>
      </c>
      <c r="D18848" s="149">
        <f t="shared" si="147"/>
        <v>45518</v>
      </c>
    </row>
    <row r="18849" spans="1:4">
      <c r="B18849" s="74" t="str">
        <f ca="1">IFERROR(__xludf.DUMMYFUNCTION("IF(REGEXMATCH(A18849,""wealth planning""),""Script 1"",""-"")"),"-")</f>
        <v>-</v>
      </c>
      <c r="C18849" s="74">
        <f t="shared" si="146"/>
        <v>0</v>
      </c>
      <c r="D18849" s="74" t="str">
        <f t="shared" si="147"/>
        <v>You: Hai assalamualaikum Alya. Sorry ganggu. Just nak mention currently ada product takaful specifically untuk women. If interested, I can share some summary for you to go through first. Anyway, sorry again for interrupting, may Allah ease your day inshaAllah</v>
      </c>
    </row>
    <row r="18850" spans="1:4">
      <c r="B18850" s="74" t="str">
        <f ca="1">IFERROR(__xludf.DUMMYFUNCTION("IF(REGEXMATCH(A18850,""wealth planning""),""Script 1"",""-"")"),"-")</f>
        <v>-</v>
      </c>
      <c r="C18850" s="74">
        <f t="shared" si="146"/>
        <v>0</v>
      </c>
      <c r="D18850" s="74">
        <f t="shared" si="147"/>
        <v>0</v>
      </c>
    </row>
    <row r="18851" spans="1:4">
      <c r="A18851" s="74" t="s">
        <v>10596</v>
      </c>
      <c r="B18851" s="74" t="str">
        <f ca="1">IFERROR(__xludf.DUMMYFUNCTION("IF(REGEXMATCH(A18851,""wealth planning""),""Script 1"",""-"")"),"-")</f>
        <v>-</v>
      </c>
      <c r="C18851" s="74">
        <f t="shared" si="146"/>
        <v>0</v>
      </c>
      <c r="D18851" s="74">
        <f t="shared" si="147"/>
        <v>0</v>
      </c>
    </row>
    <row r="18852" spans="1:4">
      <c r="A18852" s="149">
        <v>45517</v>
      </c>
      <c r="B18852" s="74" t="str">
        <f ca="1">IFERROR(__xludf.DUMMYFUNCTION("IF(REGEXMATCH(A18852,""wealth planning""),""Script 1"",""-"")"),"#VALUE!")</f>
        <v>#VALUE!</v>
      </c>
      <c r="C18852" s="74" t="str">
        <f t="shared" si="146"/>
        <v>Balqis Ahmad</v>
      </c>
      <c r="D18852" s="74">
        <f t="shared" si="147"/>
        <v>0</v>
      </c>
    </row>
    <row r="18853" spans="1:4">
      <c r="A18853" s="149">
        <v>45517</v>
      </c>
      <c r="B18853" s="74" t="str">
        <f ca="1">IFERROR(__xludf.DUMMYFUNCTION("IF(REGEXMATCH(A18853,""wealth planning""),""Script 1"",""-"")"),"#VALUE!")</f>
        <v>#VALUE!</v>
      </c>
      <c r="C18853" s="149">
        <f t="shared" si="146"/>
        <v>45517</v>
      </c>
      <c r="D18853" s="74">
        <f t="shared" si="147"/>
        <v>0</v>
      </c>
    </row>
    <row r="18854" spans="1:4">
      <c r="A18854" s="74" t="s">
        <v>10597</v>
      </c>
      <c r="B18854" s="74" t="str">
        <f ca="1">IFERROR(__xludf.DUMMYFUNCTION("IF(REGEXMATCH(A18854,""wealth planning""),""Script 1"",""-"")"),"-")</f>
        <v>-</v>
      </c>
      <c r="C18854" s="149">
        <f t="shared" si="146"/>
        <v>45517</v>
      </c>
      <c r="D18854" s="74" t="str">
        <f t="shared" si="147"/>
        <v>Balqis Ahmad</v>
      </c>
    </row>
    <row r="18855" spans="1:4">
      <c r="B18855" s="74" t="str">
        <f ca="1">IFERROR(__xludf.DUMMYFUNCTION("IF(REGEXMATCH(A18855,""wealth planning""),""Script 1"",""-"")"),"-")</f>
        <v>-</v>
      </c>
      <c r="C18855" s="74" t="str">
        <f t="shared" si="146"/>
        <v>You: Terima kasih atas reply. InshaAllah jika ada rezeki di masa hadapan kita boleh set semula nanti. Saya doakan semoga dipermudahkan segala urusan Balqis</v>
      </c>
      <c r="D18855" s="149">
        <f t="shared" si="147"/>
        <v>45517</v>
      </c>
    </row>
    <row r="18856" spans="1:4">
      <c r="B18856" s="74" t="str">
        <f ca="1">IFERROR(__xludf.DUMMYFUNCTION("IF(REGEXMATCH(A18856,""wealth planning""),""Script 1"",""-"")"),"-")</f>
        <v>-</v>
      </c>
      <c r="C18856" s="74">
        <f t="shared" si="146"/>
        <v>0</v>
      </c>
      <c r="D18856" s="149">
        <f t="shared" si="147"/>
        <v>45517</v>
      </c>
    </row>
    <row r="18857" spans="1:4">
      <c r="B18857" s="74" t="str">
        <f ca="1">IFERROR(__xludf.DUMMYFUNCTION("IF(REGEXMATCH(A18857,""wealth planning""),""Script 1"",""-"")"),"-")</f>
        <v>-</v>
      </c>
      <c r="C18857" s="74">
        <f t="shared" si="146"/>
        <v>0</v>
      </c>
      <c r="D18857" s="74" t="str">
        <f t="shared" si="147"/>
        <v>You: Terima kasih atas reply. InshaAllah jika ada rezeki di masa hadapan kita boleh set semula nanti. Saya doakan semoga dipermudahkan segala urusan Balqis</v>
      </c>
    </row>
    <row r="18858" spans="1:4">
      <c r="A18858" s="74" t="s">
        <v>10599</v>
      </c>
      <c r="B18858" s="74" t="str">
        <f ca="1">IFERROR(__xludf.DUMMYFUNCTION("IF(REGEXMATCH(A18858,""wealth planning""),""Script 1"",""-"")"),"-")</f>
        <v>-</v>
      </c>
      <c r="C18858" s="74">
        <f t="shared" si="146"/>
        <v>0</v>
      </c>
      <c r="D18858" s="74">
        <f t="shared" si="147"/>
        <v>0</v>
      </c>
    </row>
    <row r="18859" spans="1:4">
      <c r="A18859" s="74" t="s">
        <v>10600</v>
      </c>
      <c r="B18859" s="74" t="str">
        <f ca="1">IFERROR(__xludf.DUMMYFUNCTION("IF(REGEXMATCH(A18859,""wealth planning""),""Script 1"",""-"")"),"-")</f>
        <v>-</v>
      </c>
      <c r="C18859" s="74" t="str">
        <f t="shared" si="146"/>
        <v>Aminur RaihanStatus is reachable</v>
      </c>
      <c r="D18859" s="74">
        <f t="shared" si="147"/>
        <v>0</v>
      </c>
    </row>
    <row r="18860" spans="1:4">
      <c r="A18860" s="149">
        <v>45517</v>
      </c>
      <c r="B18860" s="74" t="str">
        <f ca="1">IFERROR(__xludf.DUMMYFUNCTION("IF(REGEXMATCH(A18860,""wealth planning""),""Script 1"",""-"")"),"#VALUE!")</f>
        <v>#VALUE!</v>
      </c>
      <c r="C18860" s="74" t="str">
        <f t="shared" si="146"/>
        <v>Aminur Raihan</v>
      </c>
      <c r="D18860" s="74">
        <f t="shared" si="147"/>
        <v>0</v>
      </c>
    </row>
    <row r="18861" spans="1:4">
      <c r="A18861" s="149">
        <v>45517</v>
      </c>
      <c r="B18861" s="74" t="str">
        <f ca="1">IFERROR(__xludf.DUMMYFUNCTION("IF(REGEXMATCH(A18861,""wealth planning""),""Script 1"",""-"")"),"#VALUE!")</f>
        <v>#VALUE!</v>
      </c>
      <c r="C18861" s="149">
        <f t="shared" si="146"/>
        <v>45517</v>
      </c>
      <c r="D18861" s="74" t="str">
        <f t="shared" si="147"/>
        <v>Aminur RaihanStatus is reachable</v>
      </c>
    </row>
    <row r="18862" spans="1:4">
      <c r="A18862" s="74" t="s">
        <v>10601</v>
      </c>
      <c r="B18862" s="74" t="str">
        <f ca="1">IFERROR(__xludf.DUMMYFUNCTION("IF(REGEXMATCH(A18862,""wealth planning""),""Script 1"",""-"")"),"Script 1")</f>
        <v>Script 1</v>
      </c>
      <c r="C18862" s="149">
        <f t="shared" si="146"/>
        <v>45517</v>
      </c>
      <c r="D18862" s="74" t="str">
        <f t="shared" si="147"/>
        <v>Aminur Raihan</v>
      </c>
    </row>
    <row r="18863" spans="1:4">
      <c r="B18863" s="74" t="str">
        <f ca="1">IFERROR(__xludf.DUMMYFUNCTION("IF(REGEXMATCH(A18863,""wealth planning""),""Script 1"",""-"")"),"-")</f>
        <v>-</v>
      </c>
      <c r="C18863" s="74" t="str">
        <f t="shared" si="146"/>
        <v>You: Hai assalamualaikum Aminur,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863" s="149">
        <f t="shared" si="147"/>
        <v>45517</v>
      </c>
    </row>
    <row r="18864" spans="1:4">
      <c r="B18864" s="74" t="str">
        <f ca="1">IFERROR(__xludf.DUMMYFUNCTION("IF(REGEXMATCH(A18864,""wealth planning""),""Script 1"",""-"")"),"-")</f>
        <v>-</v>
      </c>
      <c r="C18864" s="74">
        <f t="shared" si="146"/>
        <v>0</v>
      </c>
      <c r="D18864" s="149">
        <f t="shared" si="147"/>
        <v>45517</v>
      </c>
    </row>
    <row r="18865" spans="1:4">
      <c r="B18865" s="74" t="str">
        <f ca="1">IFERROR(__xludf.DUMMYFUNCTION("IF(REGEXMATCH(A18865,""wealth planning""),""Script 1"",""-"")"),"-")</f>
        <v>-</v>
      </c>
      <c r="C18865" s="74">
        <f t="shared" si="146"/>
        <v>0</v>
      </c>
      <c r="D18865" s="74" t="str">
        <f t="shared" si="147"/>
        <v>You: Hai assalamualaikum Aminur,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866" spans="1:4">
      <c r="A18866" s="74" t="s">
        <v>10603</v>
      </c>
      <c r="B18866" s="74" t="str">
        <f ca="1">IFERROR(__xludf.DUMMYFUNCTION("IF(REGEXMATCH(A18866,""wealth planning""),""Script 1"",""-"")"),"-")</f>
        <v>-</v>
      </c>
      <c r="C18866" s="74">
        <f t="shared" si="146"/>
        <v>0</v>
      </c>
      <c r="D18866" s="74">
        <f t="shared" si="147"/>
        <v>0</v>
      </c>
    </row>
    <row r="18867" spans="1:4">
      <c r="A18867" s="74" t="s">
        <v>10604</v>
      </c>
      <c r="B18867" s="74" t="str">
        <f ca="1">IFERROR(__xludf.DUMMYFUNCTION("IF(REGEXMATCH(A18867,""wealth planning""),""Script 1"",""-"")"),"-")</f>
        <v>-</v>
      </c>
      <c r="C18867" s="74" t="str">
        <f t="shared" si="146"/>
        <v>Ir. Ts. Dr. Hidayat MatStatus is reachable</v>
      </c>
      <c r="D18867" s="74">
        <f t="shared" si="147"/>
        <v>0</v>
      </c>
    </row>
    <row r="18868" spans="1:4">
      <c r="A18868" s="149">
        <v>45517</v>
      </c>
      <c r="B18868" s="74" t="str">
        <f ca="1">IFERROR(__xludf.DUMMYFUNCTION("IF(REGEXMATCH(A18868,""wealth planning""),""Script 1"",""-"")"),"#VALUE!")</f>
        <v>#VALUE!</v>
      </c>
      <c r="C18868" s="74" t="str">
        <f t="shared" si="146"/>
        <v>Ir. Ts. Dr. Hidayat Mat</v>
      </c>
      <c r="D18868" s="74">
        <f t="shared" si="147"/>
        <v>0</v>
      </c>
    </row>
    <row r="18869" spans="1:4">
      <c r="A18869" s="149">
        <v>45517</v>
      </c>
      <c r="B18869" s="74" t="str">
        <f ca="1">IFERROR(__xludf.DUMMYFUNCTION("IF(REGEXMATCH(A18869,""wealth planning""),""Script 1"",""-"")"),"#VALUE!")</f>
        <v>#VALUE!</v>
      </c>
      <c r="C18869" s="149">
        <f t="shared" si="146"/>
        <v>45517</v>
      </c>
      <c r="D18869" s="74" t="str">
        <f t="shared" si="147"/>
        <v>Ir. Ts. Dr. Hidayat MatStatus is reachable</v>
      </c>
    </row>
    <row r="18870" spans="1:4">
      <c r="A18870" s="74" t="s">
        <v>10605</v>
      </c>
      <c r="B18870" s="74" t="str">
        <f ca="1">IFERROR(__xludf.DUMMYFUNCTION("IF(REGEXMATCH(A18870,""wealth planning""),""Script 1"",""-"")"),"-")</f>
        <v>-</v>
      </c>
      <c r="C18870" s="149">
        <f t="shared" si="146"/>
        <v>45517</v>
      </c>
      <c r="D18870" s="74" t="str">
        <f t="shared" si="147"/>
        <v>Ir. Ts. Dr. Hidayat Mat</v>
      </c>
    </row>
    <row r="18871" spans="1:4">
      <c r="B18871" s="74" t="str">
        <f ca="1">IFERROR(__xludf.DUMMYFUNCTION("IF(REGEXMATCH(A18871,""wealth planning""),""Script 1"",""-"")"),"-")</f>
        <v>-</v>
      </c>
      <c r="C18871" s="74" t="str">
        <f t="shared" si="146"/>
        <v>You: Hai assalamualaikum tuan Ir. Ts. Dr. Hidayat Mat, saya Azhad dari PruBSN. Sorry kalau ganggu. Saya yakin tuan sudah ada perlindunagn takaful untuk diri tuan dan keluarga, cuma saya ingin dapatkan peluang untuk sharing berkaitan legacy planning dan pengurusan harta. InshaAllah pada masa yang sama akan review juga segala polisi tuan yang ada as part of kerja hakiki saya sebagai PruBSN wealth planner. Boleh ke kalau saya nak set appointment secara bersemuka ataupun online?</v>
      </c>
      <c r="D18871" s="149">
        <f t="shared" si="147"/>
        <v>45517</v>
      </c>
    </row>
    <row r="18872" spans="1:4">
      <c r="B18872" s="74" t="str">
        <f ca="1">IFERROR(__xludf.DUMMYFUNCTION("IF(REGEXMATCH(A18872,""wealth planning""),""Script 1"",""-"")"),"-")</f>
        <v>-</v>
      </c>
      <c r="C18872" s="74">
        <f t="shared" si="146"/>
        <v>0</v>
      </c>
      <c r="D18872" s="149">
        <f t="shared" si="147"/>
        <v>45517</v>
      </c>
    </row>
    <row r="18873" spans="1:4">
      <c r="B18873" s="74" t="str">
        <f ca="1">IFERROR(__xludf.DUMMYFUNCTION("IF(REGEXMATCH(A18873,""wealth planning""),""Script 1"",""-"")"),"-")</f>
        <v>-</v>
      </c>
      <c r="C18873" s="74">
        <f t="shared" si="146"/>
        <v>0</v>
      </c>
      <c r="D18873" s="74" t="str">
        <f t="shared" si="147"/>
        <v>You: Hai assalamualaikum tuan Ir. Ts. Dr. Hidayat Mat, saya Azhad dari PruBSN. Sorry kalau ganggu. Saya yakin tuan sudah ada perlindunagn takaful untuk diri tuan dan keluarga, cuma saya ingin dapatkan peluang untuk sharing berkaitan legacy planning dan pengurusan harta. InshaAllah pada masa yang sama akan review juga segala polisi tuan yang ada as part of kerja hakiki saya sebagai PruBSN wealth planner. Boleh ke kalau saya nak set appointment secara bersemuka ataupun online?</v>
      </c>
    </row>
    <row r="18874" spans="1:4">
      <c r="A18874" s="74" t="s">
        <v>10607</v>
      </c>
      <c r="B18874" s="74" t="str">
        <f ca="1">IFERROR(__xludf.DUMMYFUNCTION("IF(REGEXMATCH(A18874,""wealth planning""),""Script 1"",""-"")"),"-")</f>
        <v>-</v>
      </c>
      <c r="C18874" s="74">
        <f t="shared" ref="C18874:C19128" si="148">A18873</f>
        <v>0</v>
      </c>
      <c r="D18874" s="74">
        <f t="shared" ref="D18874:D19128" si="149">A18871</f>
        <v>0</v>
      </c>
    </row>
    <row r="18875" spans="1:4">
      <c r="A18875" s="74" t="s">
        <v>10608</v>
      </c>
      <c r="B18875" s="74" t="str">
        <f ca="1">IFERROR(__xludf.DUMMYFUNCTION("IF(REGEXMATCH(A18875,""wealth planning""),""Script 1"",""-"")"),"-")</f>
        <v>-</v>
      </c>
      <c r="C18875" s="74" t="str">
        <f t="shared" si="148"/>
        <v>Muhsin MazlanStatus is reachable</v>
      </c>
      <c r="D18875" s="74">
        <f t="shared" si="149"/>
        <v>0</v>
      </c>
    </row>
    <row r="18876" spans="1:4">
      <c r="A18876" s="149">
        <v>45517</v>
      </c>
      <c r="B18876" s="74" t="str">
        <f ca="1">IFERROR(__xludf.DUMMYFUNCTION("IF(REGEXMATCH(A18876,""wealth planning""),""Script 1"",""-"")"),"#VALUE!")</f>
        <v>#VALUE!</v>
      </c>
      <c r="C18876" s="74" t="str">
        <f t="shared" si="148"/>
        <v>Muhsin Mazlan</v>
      </c>
      <c r="D18876" s="74">
        <f t="shared" si="149"/>
        <v>0</v>
      </c>
    </row>
    <row r="18877" spans="1:4">
      <c r="A18877" s="149">
        <v>45517</v>
      </c>
      <c r="B18877" s="74" t="str">
        <f ca="1">IFERROR(__xludf.DUMMYFUNCTION("IF(REGEXMATCH(A18877,""wealth planning""),""Script 1"",""-"")"),"#VALUE!")</f>
        <v>#VALUE!</v>
      </c>
      <c r="C18877" s="149">
        <f t="shared" si="148"/>
        <v>45517</v>
      </c>
      <c r="D18877" s="74" t="str">
        <f t="shared" si="149"/>
        <v>Muhsin MazlanStatus is reachable</v>
      </c>
    </row>
    <row r="18878" spans="1:4">
      <c r="A18878" s="74" t="s">
        <v>10609</v>
      </c>
      <c r="B18878" s="74" t="str">
        <f ca="1">IFERROR(__xludf.DUMMYFUNCTION("IF(REGEXMATCH(A18878,""wealth planning""),""Script 1"",""-"")"),"-")</f>
        <v>-</v>
      </c>
      <c r="C18878" s="149">
        <f t="shared" si="148"/>
        <v>45517</v>
      </c>
      <c r="D18878" s="74" t="str">
        <f t="shared" si="149"/>
        <v>Muhsin Mazlan</v>
      </c>
    </row>
    <row r="18879" spans="1:4">
      <c r="B18879" s="74" t="str">
        <f ca="1">IFERROR(__xludf.DUMMYFUNCTION("IF(REGEXMATCH(A18879,""wealth planning""),""Script 1"",""-"")"),"-")</f>
        <v>-</v>
      </c>
      <c r="C18879" s="74" t="str">
        <f t="shared" si="148"/>
        <v>You: Hai assalamualaikum tuan Muhsin, saya Azhad dari PruBSN takaful. Sorry kalau ganggu. Saya notice tentang profile di LinkedIn ini dan saya berminat untuk mengajak tuan menambah pendapatan sebagai PruBSN wealth planner. Sehubungan itu, saya berhasrat untuk mengajak tuan untuk dengar dahulu our business opportunity sharing so that tuan boleh consider further on this business. Saya mengharapkan reply dari tuan berkaitan pelawaan saya ini. Terima kasih</v>
      </c>
      <c r="D18879" s="149">
        <f t="shared" si="149"/>
        <v>45517</v>
      </c>
    </row>
    <row r="18880" spans="1:4">
      <c r="B18880" s="74" t="str">
        <f ca="1">IFERROR(__xludf.DUMMYFUNCTION("IF(REGEXMATCH(A18880,""wealth planning""),""Script 1"",""-"")"),"-")</f>
        <v>-</v>
      </c>
      <c r="C18880" s="74">
        <f t="shared" si="148"/>
        <v>0</v>
      </c>
      <c r="D18880" s="149">
        <f t="shared" si="149"/>
        <v>45517</v>
      </c>
    </row>
    <row r="18881" spans="1:4">
      <c r="B18881" s="74" t="str">
        <f ca="1">IFERROR(__xludf.DUMMYFUNCTION("IF(REGEXMATCH(A18881,""wealth planning""),""Script 1"",""-"")"),"-")</f>
        <v>-</v>
      </c>
      <c r="C18881" s="74">
        <f t="shared" si="148"/>
        <v>0</v>
      </c>
      <c r="D18881" s="74" t="str">
        <f t="shared" si="149"/>
        <v>You: Hai assalamualaikum tuan Muhsin, saya Azhad dari PruBSN takaful. Sorry kalau ganggu. Saya notice tentang profile di LinkedIn ini dan saya berminat untuk mengajak tuan menambah pendapatan sebagai PruBSN wealth planner. Sehubungan itu, saya berhasrat untuk mengajak tuan untuk dengar dahulu our business opportunity sharing so that tuan boleh consider further on this business. Saya mengharapkan reply dari tuan berkaitan pelawaan saya ini. Terima kasih</v>
      </c>
    </row>
    <row r="18882" spans="1:4">
      <c r="A18882" s="74" t="s">
        <v>10611</v>
      </c>
      <c r="B18882" s="74" t="str">
        <f ca="1">IFERROR(__xludf.DUMMYFUNCTION("IF(REGEXMATCH(A18882,""wealth planning""),""Script 1"",""-"")"),"-")</f>
        <v>-</v>
      </c>
      <c r="C18882" s="74">
        <f t="shared" si="148"/>
        <v>0</v>
      </c>
      <c r="D18882" s="74">
        <f t="shared" si="149"/>
        <v>0</v>
      </c>
    </row>
    <row r="18883" spans="1:4">
      <c r="A18883" s="74" t="s">
        <v>10611</v>
      </c>
      <c r="B18883" s="74" t="str">
        <f ca="1">IFERROR(__xludf.DUMMYFUNCTION("IF(REGEXMATCH(A18883,""wealth planning""),""Script 1"",""-"")"),"-")</f>
        <v>-</v>
      </c>
      <c r="C18883" s="74" t="str">
        <f t="shared" si="148"/>
        <v>Nurul Izzati Asyiqin</v>
      </c>
      <c r="D18883" s="74">
        <f t="shared" si="149"/>
        <v>0</v>
      </c>
    </row>
    <row r="18884" spans="1:4">
      <c r="A18884" s="149">
        <v>45517</v>
      </c>
      <c r="B18884" s="74" t="str">
        <f ca="1">IFERROR(__xludf.DUMMYFUNCTION("IF(REGEXMATCH(A18884,""wealth planning""),""Script 1"",""-"")"),"#VALUE!")</f>
        <v>#VALUE!</v>
      </c>
      <c r="C18884" s="74" t="str">
        <f t="shared" si="148"/>
        <v>Nurul Izzati Asyiqin</v>
      </c>
      <c r="D18884" s="74">
        <f t="shared" si="149"/>
        <v>0</v>
      </c>
    </row>
    <row r="18885" spans="1:4">
      <c r="A18885" s="149">
        <v>45517</v>
      </c>
      <c r="B18885" s="74" t="str">
        <f ca="1">IFERROR(__xludf.DUMMYFUNCTION("IF(REGEXMATCH(A18885,""wealth planning""),""Script 1"",""-"")"),"#VALUE!")</f>
        <v>#VALUE!</v>
      </c>
      <c r="C18885" s="149">
        <f t="shared" si="148"/>
        <v>45517</v>
      </c>
      <c r="D18885" s="74" t="str">
        <f t="shared" si="149"/>
        <v>Nurul Izzati Asyiqin</v>
      </c>
    </row>
    <row r="18886" spans="1:4">
      <c r="A18886" s="74" t="s">
        <v>10612</v>
      </c>
      <c r="B18886" s="74" t="str">
        <f ca="1">IFERROR(__xludf.DUMMYFUNCTION("IF(REGEXMATCH(A18886,""wealth planning""),""Script 1"",""-"")"),"Script 1")</f>
        <v>Script 1</v>
      </c>
      <c r="C18886" s="149">
        <f t="shared" si="148"/>
        <v>45517</v>
      </c>
      <c r="D18886" s="74" t="str">
        <f t="shared" si="149"/>
        <v>Nurul Izzati Asyiqin</v>
      </c>
    </row>
    <row r="18887" spans="1:4">
      <c r="B18887" s="74" t="str">
        <f ca="1">IFERROR(__xludf.DUMMYFUNCTION("IF(REGEXMATCH(A18887,""wealth planning""),""Script 1"",""-"")"),"-")</f>
        <v>-</v>
      </c>
      <c r="C18887" s="74" t="str">
        <f t="shared" si="148"/>
        <v>You: Hai assalamualaikum Nurul 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887" s="149">
        <f t="shared" si="149"/>
        <v>45517</v>
      </c>
    </row>
    <row r="18888" spans="1:4">
      <c r="B18888" s="74" t="str">
        <f ca="1">IFERROR(__xludf.DUMMYFUNCTION("IF(REGEXMATCH(A18888,""wealth planning""),""Script 1"",""-"")"),"-")</f>
        <v>-</v>
      </c>
      <c r="C18888" s="74">
        <f t="shared" si="148"/>
        <v>0</v>
      </c>
      <c r="D18888" s="149">
        <f t="shared" si="149"/>
        <v>45517</v>
      </c>
    </row>
    <row r="18889" spans="1:4">
      <c r="B18889" s="74" t="str">
        <f ca="1">IFERROR(__xludf.DUMMYFUNCTION("IF(REGEXMATCH(A18889,""wealth planning""),""Script 1"",""-"")"),"-")</f>
        <v>-</v>
      </c>
      <c r="C18889" s="74">
        <f t="shared" si="148"/>
        <v>0</v>
      </c>
      <c r="D18889" s="74" t="str">
        <f t="shared" si="149"/>
        <v>You: Hai assalamualaikum Nurul Izzati,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890" spans="1:4">
      <c r="B18890" s="74" t="str">
        <f ca="1">IFERROR(__xludf.DUMMYFUNCTION("IF(REGEXMATCH(A18890,""wealth planning""),""Script 1"",""-"")"),"-")</f>
        <v>-</v>
      </c>
      <c r="C18890" s="74">
        <f t="shared" si="148"/>
        <v>0</v>
      </c>
      <c r="D18890" s="74">
        <f t="shared" si="149"/>
        <v>0</v>
      </c>
    </row>
    <row r="18891" spans="1:4">
      <c r="A18891" s="74" t="s">
        <v>10615</v>
      </c>
      <c r="B18891" s="74" t="str">
        <f ca="1">IFERROR(__xludf.DUMMYFUNCTION("IF(REGEXMATCH(A18891,""wealth planning""),""Script 1"",""-"")"),"-")</f>
        <v>-</v>
      </c>
      <c r="C18891" s="74">
        <f t="shared" si="148"/>
        <v>0</v>
      </c>
      <c r="D18891" s="74">
        <f t="shared" si="149"/>
        <v>0</v>
      </c>
    </row>
    <row r="18892" spans="1:4">
      <c r="A18892" s="149">
        <v>45517</v>
      </c>
      <c r="B18892" s="74" t="str">
        <f ca="1">IFERROR(__xludf.DUMMYFUNCTION("IF(REGEXMATCH(A18892,""wealth planning""),""Script 1"",""-"")"),"#VALUE!")</f>
        <v>#VALUE!</v>
      </c>
      <c r="C18892" s="74" t="str">
        <f t="shared" si="148"/>
        <v>Hanzalah Azmi</v>
      </c>
      <c r="D18892" s="74">
        <f t="shared" si="149"/>
        <v>0</v>
      </c>
    </row>
    <row r="18893" spans="1:4">
      <c r="A18893" s="149">
        <v>45517</v>
      </c>
      <c r="B18893" s="74" t="str">
        <f ca="1">IFERROR(__xludf.DUMMYFUNCTION("IF(REGEXMATCH(A18893,""wealth planning""),""Script 1"",""-"")"),"#VALUE!")</f>
        <v>#VALUE!</v>
      </c>
      <c r="C18893" s="149">
        <f t="shared" si="148"/>
        <v>45517</v>
      </c>
      <c r="D18893" s="74">
        <f t="shared" si="149"/>
        <v>0</v>
      </c>
    </row>
    <row r="18894" spans="1:4">
      <c r="A18894" s="74" t="s">
        <v>10616</v>
      </c>
      <c r="B18894" s="74" t="str">
        <f ca="1">IFERROR(__xludf.DUMMYFUNCTION("IF(REGEXMATCH(A18894,""wealth planning""),""Script 1"",""-"")"),"Script 1")</f>
        <v>Script 1</v>
      </c>
      <c r="C18894" s="149">
        <f t="shared" si="148"/>
        <v>45517</v>
      </c>
      <c r="D18894" s="74" t="str">
        <f t="shared" si="149"/>
        <v>Hanzalah Azmi</v>
      </c>
    </row>
    <row r="18895" spans="1:4">
      <c r="B18895" s="74" t="str">
        <f ca="1">IFERROR(__xludf.DUMMYFUNCTION("IF(REGEXMATCH(A18895,""wealth planning""),""Script 1"",""-"")"),"-")</f>
        <v>-</v>
      </c>
      <c r="C18895" s="74" t="str">
        <f t="shared" si="148"/>
        <v>You: Hai assalamualaikum Hanzalah,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895" s="149">
        <f t="shared" si="149"/>
        <v>45517</v>
      </c>
    </row>
    <row r="18896" spans="1:4">
      <c r="B18896" s="74" t="str">
        <f ca="1">IFERROR(__xludf.DUMMYFUNCTION("IF(REGEXMATCH(A18896,""wealth planning""),""Script 1"",""-"")"),"-")</f>
        <v>-</v>
      </c>
      <c r="C18896" s="74">
        <f t="shared" si="148"/>
        <v>0</v>
      </c>
      <c r="D18896" s="149">
        <f t="shared" si="149"/>
        <v>45517</v>
      </c>
    </row>
    <row r="18897" spans="1:4">
      <c r="B18897" s="74" t="str">
        <f ca="1">IFERROR(__xludf.DUMMYFUNCTION("IF(REGEXMATCH(A18897,""wealth planning""),""Script 1"",""-"")"),"-")</f>
        <v>-</v>
      </c>
      <c r="C18897" s="74">
        <f t="shared" si="148"/>
        <v>0</v>
      </c>
      <c r="D18897" s="74" t="str">
        <f t="shared" si="149"/>
        <v>You: Hai assalamualaikum Hanzalah,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898" spans="1:4">
      <c r="A18898" s="74" t="s">
        <v>10618</v>
      </c>
      <c r="B18898" s="74" t="str">
        <f ca="1">IFERROR(__xludf.DUMMYFUNCTION("IF(REGEXMATCH(A18898,""wealth planning""),""Script 1"",""-"")"),"-")</f>
        <v>-</v>
      </c>
      <c r="C18898" s="74">
        <f t="shared" si="148"/>
        <v>0</v>
      </c>
      <c r="D18898" s="74">
        <f t="shared" si="149"/>
        <v>0</v>
      </c>
    </row>
    <row r="18899" spans="1:4">
      <c r="A18899" s="74" t="s">
        <v>10619</v>
      </c>
      <c r="B18899" s="74" t="str">
        <f ca="1">IFERROR(__xludf.DUMMYFUNCTION("IF(REGEXMATCH(A18899,""wealth planning""),""Script 1"",""-"")"),"-")</f>
        <v>-</v>
      </c>
      <c r="C18899" s="74" t="str">
        <f t="shared" si="148"/>
        <v>Noorsalwanisah ZainalStatus is reachable</v>
      </c>
      <c r="D18899" s="74">
        <f t="shared" si="149"/>
        <v>0</v>
      </c>
    </row>
    <row r="18900" spans="1:4">
      <c r="A18900" s="149">
        <v>45517</v>
      </c>
      <c r="B18900" s="74" t="str">
        <f ca="1">IFERROR(__xludf.DUMMYFUNCTION("IF(REGEXMATCH(A18900,""wealth planning""),""Script 1"",""-"")"),"#VALUE!")</f>
        <v>#VALUE!</v>
      </c>
      <c r="C18900" s="74" t="str">
        <f t="shared" si="148"/>
        <v>Noorsalwanisah Zainal</v>
      </c>
      <c r="D18900" s="74">
        <f t="shared" si="149"/>
        <v>0</v>
      </c>
    </row>
    <row r="18901" spans="1:4">
      <c r="A18901" s="149">
        <v>45517</v>
      </c>
      <c r="B18901" s="74" t="str">
        <f ca="1">IFERROR(__xludf.DUMMYFUNCTION("IF(REGEXMATCH(A18901,""wealth planning""),""Script 1"",""-"")"),"#VALUE!")</f>
        <v>#VALUE!</v>
      </c>
      <c r="C18901" s="149">
        <f t="shared" si="148"/>
        <v>45517</v>
      </c>
      <c r="D18901" s="74" t="str">
        <f t="shared" si="149"/>
        <v>Noorsalwanisah ZainalStatus is reachable</v>
      </c>
    </row>
    <row r="18902" spans="1:4">
      <c r="A18902" s="74" t="s">
        <v>10620</v>
      </c>
      <c r="B18902" s="74" t="str">
        <f ca="1">IFERROR(__xludf.DUMMYFUNCTION("IF(REGEXMATCH(A18902,""wealth planning""),""Script 1"",""-"")"),"Script 1")</f>
        <v>Script 1</v>
      </c>
      <c r="C18902" s="149">
        <f t="shared" si="148"/>
        <v>45517</v>
      </c>
      <c r="D18902" s="74" t="str">
        <f t="shared" si="149"/>
        <v>Noorsalwanisah Zainal</v>
      </c>
    </row>
    <row r="18903" spans="1:4">
      <c r="B18903" s="74" t="str">
        <f ca="1">IFERROR(__xludf.DUMMYFUNCTION("IF(REGEXMATCH(A18903,""wealth planning""),""Script 1"",""-"")"),"-")</f>
        <v>-</v>
      </c>
      <c r="C18903" s="74" t="str">
        <f t="shared" si="148"/>
        <v>You: Hai assalamualaikum Noorsalwanisah,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903" s="149">
        <f t="shared" si="149"/>
        <v>45517</v>
      </c>
    </row>
    <row r="18904" spans="1:4">
      <c r="B18904" s="74" t="str">
        <f ca="1">IFERROR(__xludf.DUMMYFUNCTION("IF(REGEXMATCH(A18904,""wealth planning""),""Script 1"",""-"")"),"-")</f>
        <v>-</v>
      </c>
      <c r="C18904" s="74">
        <f t="shared" si="148"/>
        <v>0</v>
      </c>
      <c r="D18904" s="149">
        <f t="shared" si="149"/>
        <v>45517</v>
      </c>
    </row>
    <row r="18905" spans="1:4">
      <c r="B18905" s="74" t="str">
        <f ca="1">IFERROR(__xludf.DUMMYFUNCTION("IF(REGEXMATCH(A18905,""wealth planning""),""Script 1"",""-"")"),"-")</f>
        <v>-</v>
      </c>
      <c r="C18905" s="74">
        <f t="shared" si="148"/>
        <v>0</v>
      </c>
      <c r="D18905" s="74" t="str">
        <f t="shared" si="149"/>
        <v>You: Hai assalamualaikum Noorsalwanisah,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906" spans="1:4">
      <c r="A18906" s="74" t="s">
        <v>10622</v>
      </c>
      <c r="B18906" s="74" t="str">
        <f ca="1">IFERROR(__xludf.DUMMYFUNCTION("IF(REGEXMATCH(A18906,""wealth planning""),""Script 1"",""-"")"),"-")</f>
        <v>-</v>
      </c>
      <c r="C18906" s="74">
        <f t="shared" si="148"/>
        <v>0</v>
      </c>
      <c r="D18906" s="74">
        <f t="shared" si="149"/>
        <v>0</v>
      </c>
    </row>
    <row r="18907" spans="1:4">
      <c r="A18907" s="74" t="s">
        <v>10622</v>
      </c>
      <c r="B18907" s="74" t="str">
        <f ca="1">IFERROR(__xludf.DUMMYFUNCTION("IF(REGEXMATCH(A18907,""wealth planning""),""Script 1"",""-"")"),"-")</f>
        <v>-</v>
      </c>
      <c r="C18907" s="74" t="str">
        <f t="shared" si="148"/>
        <v>Sofiya Qistina Yin</v>
      </c>
      <c r="D18907" s="74">
        <f t="shared" si="149"/>
        <v>0</v>
      </c>
    </row>
    <row r="18908" spans="1:4">
      <c r="A18908" s="149">
        <v>45517</v>
      </c>
      <c r="B18908" s="74" t="str">
        <f ca="1">IFERROR(__xludf.DUMMYFUNCTION("IF(REGEXMATCH(A18908,""wealth planning""),""Script 1"",""-"")"),"#VALUE!")</f>
        <v>#VALUE!</v>
      </c>
      <c r="C18908" s="74" t="str">
        <f t="shared" si="148"/>
        <v>Sofiya Qistina Yin</v>
      </c>
      <c r="D18908" s="74">
        <f t="shared" si="149"/>
        <v>0</v>
      </c>
    </row>
    <row r="18909" spans="1:4">
      <c r="A18909" s="149">
        <v>45517</v>
      </c>
      <c r="B18909" s="74" t="str">
        <f ca="1">IFERROR(__xludf.DUMMYFUNCTION("IF(REGEXMATCH(A18909,""wealth planning""),""Script 1"",""-"")"),"#VALUE!")</f>
        <v>#VALUE!</v>
      </c>
      <c r="C18909" s="149">
        <f t="shared" si="148"/>
        <v>45517</v>
      </c>
      <c r="D18909" s="74" t="str">
        <f t="shared" si="149"/>
        <v>Sofiya Qistina Yin</v>
      </c>
    </row>
    <row r="18910" spans="1:4">
      <c r="A18910" s="74" t="s">
        <v>10623</v>
      </c>
      <c r="B18910" s="74" t="str">
        <f ca="1">IFERROR(__xludf.DUMMYFUNCTION("IF(REGEXMATCH(A18910,""wealth planning""),""Script 1"",""-"")"),"Script 1")</f>
        <v>Script 1</v>
      </c>
      <c r="C18910" s="149">
        <f t="shared" si="148"/>
        <v>45517</v>
      </c>
      <c r="D18910" s="74" t="str">
        <f t="shared" si="149"/>
        <v>Sofiya Qistina Yin</v>
      </c>
    </row>
    <row r="18911" spans="1:4">
      <c r="B18911" s="74" t="str">
        <f ca="1">IFERROR(__xludf.DUMMYFUNCTION("IF(REGEXMATCH(A18911,""wealth planning""),""Script 1"",""-"")"),"-")</f>
        <v>-</v>
      </c>
      <c r="C18911" s="74" t="str">
        <f t="shared" si="148"/>
        <v>You: Hai assalamualaikum Sofiya,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911" s="149">
        <f t="shared" si="149"/>
        <v>45517</v>
      </c>
    </row>
    <row r="18912" spans="1:4">
      <c r="B18912" s="74" t="str">
        <f ca="1">IFERROR(__xludf.DUMMYFUNCTION("IF(REGEXMATCH(A18912,""wealth planning""),""Script 1"",""-"")"),"-")</f>
        <v>-</v>
      </c>
      <c r="C18912" s="74">
        <f t="shared" si="148"/>
        <v>0</v>
      </c>
      <c r="D18912" s="149">
        <f t="shared" si="149"/>
        <v>45517</v>
      </c>
    </row>
    <row r="18913" spans="1:4">
      <c r="B18913" s="74" t="str">
        <f ca="1">IFERROR(__xludf.DUMMYFUNCTION("IF(REGEXMATCH(A18913,""wealth planning""),""Script 1"",""-"")"),"-")</f>
        <v>-</v>
      </c>
      <c r="C18913" s="74">
        <f t="shared" si="148"/>
        <v>0</v>
      </c>
      <c r="D18913" s="74" t="str">
        <f t="shared" si="149"/>
        <v>You: Hai assalamualaikum Sofiya,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914" spans="1:4">
      <c r="A18914" s="74" t="s">
        <v>10625</v>
      </c>
      <c r="B18914" s="74" t="str">
        <f ca="1">IFERROR(__xludf.DUMMYFUNCTION("IF(REGEXMATCH(A18914,""wealth planning""),""Script 1"",""-"")"),"-")</f>
        <v>-</v>
      </c>
      <c r="C18914" s="74">
        <f t="shared" si="148"/>
        <v>0</v>
      </c>
      <c r="D18914" s="74">
        <f t="shared" si="149"/>
        <v>0</v>
      </c>
    </row>
    <row r="18915" spans="1:4">
      <c r="A18915" s="74" t="s">
        <v>10626</v>
      </c>
      <c r="B18915" s="74" t="str">
        <f ca="1">IFERROR(__xludf.DUMMYFUNCTION("IF(REGEXMATCH(A18915,""wealth planning""),""Script 1"",""-"")"),"-")</f>
        <v>-</v>
      </c>
      <c r="C18915" s="74" t="str">
        <f t="shared" si="148"/>
        <v>Ana Maria SalihuddinStatus is reachable</v>
      </c>
      <c r="D18915" s="74">
        <f t="shared" si="149"/>
        <v>0</v>
      </c>
    </row>
    <row r="18916" spans="1:4">
      <c r="A18916" s="149">
        <v>45517</v>
      </c>
      <c r="B18916" s="74" t="str">
        <f ca="1">IFERROR(__xludf.DUMMYFUNCTION("IF(REGEXMATCH(A18916,""wealth planning""),""Script 1"",""-"")"),"#VALUE!")</f>
        <v>#VALUE!</v>
      </c>
      <c r="C18916" s="74" t="str">
        <f t="shared" si="148"/>
        <v>Ana Maria Salihuddin</v>
      </c>
      <c r="D18916" s="74">
        <f t="shared" si="149"/>
        <v>0</v>
      </c>
    </row>
    <row r="18917" spans="1:4">
      <c r="A18917" s="149">
        <v>45517</v>
      </c>
      <c r="B18917" s="74" t="str">
        <f ca="1">IFERROR(__xludf.DUMMYFUNCTION("IF(REGEXMATCH(A18917,""wealth planning""),""Script 1"",""-"")"),"#VALUE!")</f>
        <v>#VALUE!</v>
      </c>
      <c r="C18917" s="149">
        <f t="shared" si="148"/>
        <v>45517</v>
      </c>
      <c r="D18917" s="74" t="str">
        <f t="shared" si="149"/>
        <v>Ana Maria SalihuddinStatus is reachable</v>
      </c>
    </row>
    <row r="18918" spans="1:4">
      <c r="A18918" s="74" t="s">
        <v>10627</v>
      </c>
      <c r="B18918" s="74" t="str">
        <f ca="1">IFERROR(__xludf.DUMMYFUNCTION("IF(REGEXMATCH(A18918,""wealth planning""),""Script 1"",""-"")"),"-")</f>
        <v>-</v>
      </c>
      <c r="C18918" s="149">
        <f t="shared" si="148"/>
        <v>45517</v>
      </c>
      <c r="D18918" s="74" t="str">
        <f t="shared" si="149"/>
        <v>Ana Maria Salihuddin</v>
      </c>
    </row>
    <row r="18919" spans="1:4">
      <c r="B18919" s="74" t="str">
        <f ca="1">IFERROR(__xludf.DUMMYFUNCTION("IF(REGEXMATCH(A18919,""wealth planning""),""Script 1"",""-"")"),"-")</f>
        <v>-</v>
      </c>
      <c r="C18919" s="74" t="str">
        <f t="shared" si="148"/>
        <v>You: Hai assalamualaikum puan Ana Maria, saya Azhad dari PruBSN. Sorry kalau ganggu. Saya yakin puan sudah ada perlindunagn takaful untuk diri puan dan keluarga, cuma saya ingin dapatkan peluang untuk sharing berkaitan legacy planning dan pengurusan harta. InshaAllah pada masa yang sama akan review juga segala polisi puan yang ada as part of kerja hakiki saya sebagai PruBSN wealth planner. Boleh ke kalau saya nak set appointment secara bersemuka ataupun online?</v>
      </c>
      <c r="D18919" s="149">
        <f t="shared" si="149"/>
        <v>45517</v>
      </c>
    </row>
    <row r="18920" spans="1:4">
      <c r="B18920" s="74" t="str">
        <f ca="1">IFERROR(__xludf.DUMMYFUNCTION("IF(REGEXMATCH(A18920,""wealth planning""),""Script 1"",""-"")"),"-")</f>
        <v>-</v>
      </c>
      <c r="C18920" s="74">
        <f t="shared" si="148"/>
        <v>0</v>
      </c>
      <c r="D18920" s="149">
        <f t="shared" si="149"/>
        <v>45517</v>
      </c>
    </row>
    <row r="18921" spans="1:4">
      <c r="B18921" s="74" t="str">
        <f ca="1">IFERROR(__xludf.DUMMYFUNCTION("IF(REGEXMATCH(A18921,""wealth planning""),""Script 1"",""-"")"),"-")</f>
        <v>-</v>
      </c>
      <c r="C18921" s="74">
        <f t="shared" si="148"/>
        <v>0</v>
      </c>
      <c r="D18921" s="74" t="str">
        <f t="shared" si="149"/>
        <v>You: Hai assalamualaikum puan Ana Maria, saya Azhad dari PruBSN. Sorry kalau ganggu. Saya yakin puan sudah ada perlindunagn takaful untuk diri puan dan keluarga, cuma saya ingin dapatkan peluang untuk sharing berkaitan legacy planning dan pengurusan harta. InshaAllah pada masa yang sama akan review juga segala polisi puan yang ada as part of kerja hakiki saya sebagai PruBSN wealth planner. Boleh ke kalau saya nak set appointment secara bersemuka ataupun online?</v>
      </c>
    </row>
    <row r="18922" spans="1:4">
      <c r="A18922" s="74" t="s">
        <v>10629</v>
      </c>
      <c r="B18922" s="74" t="str">
        <f ca="1">IFERROR(__xludf.DUMMYFUNCTION("IF(REGEXMATCH(A18922,""wealth planning""),""Script 1"",""-"")"),"-")</f>
        <v>-</v>
      </c>
      <c r="C18922" s="74">
        <f t="shared" si="148"/>
        <v>0</v>
      </c>
      <c r="D18922" s="74">
        <f t="shared" si="149"/>
        <v>0</v>
      </c>
    </row>
    <row r="18923" spans="1:4">
      <c r="A18923" s="74" t="s">
        <v>10630</v>
      </c>
      <c r="B18923" s="74" t="str">
        <f ca="1">IFERROR(__xludf.DUMMYFUNCTION("IF(REGEXMATCH(A18923,""wealth planning""),""Script 1"",""-"")"),"-")</f>
        <v>-</v>
      </c>
      <c r="C18923" s="74" t="str">
        <f t="shared" si="148"/>
        <v>Muhammad Aminuddin Md AzizanStatus is reachable</v>
      </c>
      <c r="D18923" s="74">
        <f t="shared" si="149"/>
        <v>0</v>
      </c>
    </row>
    <row r="18924" spans="1:4">
      <c r="A18924" s="149">
        <v>45517</v>
      </c>
      <c r="B18924" s="74" t="str">
        <f ca="1">IFERROR(__xludf.DUMMYFUNCTION("IF(REGEXMATCH(A18924,""wealth planning""),""Script 1"",""-"")"),"#VALUE!")</f>
        <v>#VALUE!</v>
      </c>
      <c r="C18924" s="74" t="str">
        <f t="shared" si="148"/>
        <v>Muhammad Aminuddin Md Azizan</v>
      </c>
      <c r="D18924" s="74">
        <f t="shared" si="149"/>
        <v>0</v>
      </c>
    </row>
    <row r="18925" spans="1:4">
      <c r="A18925" s="149">
        <v>45517</v>
      </c>
      <c r="B18925" s="74" t="str">
        <f ca="1">IFERROR(__xludf.DUMMYFUNCTION("IF(REGEXMATCH(A18925,""wealth planning""),""Script 1"",""-"")"),"#VALUE!")</f>
        <v>#VALUE!</v>
      </c>
      <c r="C18925" s="149">
        <f t="shared" si="148"/>
        <v>45517</v>
      </c>
      <c r="D18925" s="74" t="str">
        <f t="shared" si="149"/>
        <v>Muhammad Aminuddin Md AzizanStatus is reachable</v>
      </c>
    </row>
    <row r="18926" spans="1:4">
      <c r="A18926" s="74" t="s">
        <v>10631</v>
      </c>
      <c r="B18926" s="74" t="str">
        <f ca="1">IFERROR(__xludf.DUMMYFUNCTION("IF(REGEXMATCH(A18926,""wealth planning""),""Script 1"",""-"")"),"-")</f>
        <v>-</v>
      </c>
      <c r="C18926" s="149">
        <f t="shared" si="148"/>
        <v>45517</v>
      </c>
      <c r="D18926" s="74" t="str">
        <f t="shared" si="149"/>
        <v>Muhammad Aminuddin Md Azizan</v>
      </c>
    </row>
    <row r="18927" spans="1:4">
      <c r="B18927" s="74" t="str">
        <f ca="1">IFERROR(__xludf.DUMMYFUNCTION("IF(REGEXMATCH(A18927,""wealth planning""),""Script 1"",""-"")"),"-")</f>
        <v>-</v>
      </c>
      <c r="C18927" s="74" t="str">
        <f t="shared" si="148"/>
        <v>You: Hai assalamualaikum tuan Aminuddin, saya Azhad dari PruBSN. Sorry kalau ganggu. Saya yakin tuan sudah ada perlindunagn takaful untuk diri tuan dan keluarga, cuma saya ingin dapatkan peluang untuk sharing berkaitan legacy planning dan pengurusan harta. InshaAllah pada masa yang sama akan review juga segala polisi tuan yang ada as part of kerja hakiki saya sebagai PruBSN wealth planner. Boleh ke kalau saya nak set appointment secara bersemuka ataupun online?</v>
      </c>
      <c r="D18927" s="149">
        <f t="shared" si="149"/>
        <v>45517</v>
      </c>
    </row>
    <row r="18928" spans="1:4">
      <c r="B18928" s="74" t="str">
        <f ca="1">IFERROR(__xludf.DUMMYFUNCTION("IF(REGEXMATCH(A18928,""wealth planning""),""Script 1"",""-"")"),"-")</f>
        <v>-</v>
      </c>
      <c r="C18928" s="74">
        <f t="shared" si="148"/>
        <v>0</v>
      </c>
      <c r="D18928" s="149">
        <f t="shared" si="149"/>
        <v>45517</v>
      </c>
    </row>
    <row r="18929" spans="1:4">
      <c r="B18929" s="74" t="str">
        <f ca="1">IFERROR(__xludf.DUMMYFUNCTION("IF(REGEXMATCH(A18929,""wealth planning""),""Script 1"",""-"")"),"-")</f>
        <v>-</v>
      </c>
      <c r="C18929" s="74">
        <f t="shared" si="148"/>
        <v>0</v>
      </c>
      <c r="D18929" s="74" t="str">
        <f t="shared" si="149"/>
        <v>You: Hai assalamualaikum tuan Aminuddin, saya Azhad dari PruBSN. Sorry kalau ganggu. Saya yakin tuan sudah ada perlindunagn takaful untuk diri tuan dan keluarga, cuma saya ingin dapatkan peluang untuk sharing berkaitan legacy planning dan pengurusan harta. InshaAllah pada masa yang sama akan review juga segala polisi tuan yang ada as part of kerja hakiki saya sebagai PruBSN wealth planner. Boleh ke kalau saya nak set appointment secara bersemuka ataupun online?</v>
      </c>
    </row>
    <row r="18930" spans="1:4">
      <c r="A18930" s="74" t="s">
        <v>10633</v>
      </c>
      <c r="B18930" s="74" t="str">
        <f ca="1">IFERROR(__xludf.DUMMYFUNCTION("IF(REGEXMATCH(A18930,""wealth planning""),""Script 1"",""-"")"),"-")</f>
        <v>-</v>
      </c>
      <c r="C18930" s="74">
        <f t="shared" si="148"/>
        <v>0</v>
      </c>
      <c r="D18930" s="74">
        <f t="shared" si="149"/>
        <v>0</v>
      </c>
    </row>
    <row r="18931" spans="1:4">
      <c r="A18931" s="74" t="s">
        <v>10634</v>
      </c>
      <c r="B18931" s="74" t="str">
        <f ca="1">IFERROR(__xludf.DUMMYFUNCTION("IF(REGEXMATCH(A18931,""wealth planning""),""Script 1"",""-"")"),"-")</f>
        <v>-</v>
      </c>
      <c r="C18931" s="74" t="str">
        <f t="shared" si="148"/>
        <v>Nurshuhadatul Husna binti Mohd ZukiStatus is reachable</v>
      </c>
      <c r="D18931" s="74">
        <f t="shared" si="149"/>
        <v>0</v>
      </c>
    </row>
    <row r="18932" spans="1:4">
      <c r="A18932" s="149">
        <v>45517</v>
      </c>
      <c r="B18932" s="74" t="str">
        <f ca="1">IFERROR(__xludf.DUMMYFUNCTION("IF(REGEXMATCH(A18932,""wealth planning""),""Script 1"",""-"")"),"#VALUE!")</f>
        <v>#VALUE!</v>
      </c>
      <c r="C18932" s="74" t="str">
        <f t="shared" si="148"/>
        <v>Nurshuhadatul Husna binti Mohd Zuki</v>
      </c>
      <c r="D18932" s="74">
        <f t="shared" si="149"/>
        <v>0</v>
      </c>
    </row>
    <row r="18933" spans="1:4">
      <c r="A18933" s="149">
        <v>45517</v>
      </c>
      <c r="B18933" s="74" t="str">
        <f ca="1">IFERROR(__xludf.DUMMYFUNCTION("IF(REGEXMATCH(A18933,""wealth planning""),""Script 1"",""-"")"),"#VALUE!")</f>
        <v>#VALUE!</v>
      </c>
      <c r="C18933" s="149">
        <f t="shared" si="148"/>
        <v>45517</v>
      </c>
      <c r="D18933" s="74" t="str">
        <f t="shared" si="149"/>
        <v>Nurshuhadatul Husna binti Mohd ZukiStatus is reachable</v>
      </c>
    </row>
    <row r="18934" spans="1:4">
      <c r="A18934" s="74" t="s">
        <v>10635</v>
      </c>
      <c r="B18934" s="74" t="str">
        <f ca="1">IFERROR(__xludf.DUMMYFUNCTION("IF(REGEXMATCH(A18934,""wealth planning""),""Script 1"",""-"")"),"Script 1")</f>
        <v>Script 1</v>
      </c>
      <c r="C18934" s="149">
        <f t="shared" si="148"/>
        <v>45517</v>
      </c>
      <c r="D18934" s="74" t="str">
        <f t="shared" si="149"/>
        <v>Nurshuhadatul Husna binti Mohd Zuki</v>
      </c>
    </row>
    <row r="18935" spans="1:4">
      <c r="B18935" s="74" t="str">
        <f ca="1">IFERROR(__xludf.DUMMYFUNCTION("IF(REGEXMATCH(A18935,""wealth planning""),""Script 1"",""-"")"),"-")</f>
        <v>-</v>
      </c>
      <c r="C18935" s="74" t="str">
        <f t="shared" si="148"/>
        <v>You: Hai assalamualaikum Nurshuhadatul Husna,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935" s="149">
        <f t="shared" si="149"/>
        <v>45517</v>
      </c>
    </row>
    <row r="18936" spans="1:4">
      <c r="B18936" s="74" t="str">
        <f ca="1">IFERROR(__xludf.DUMMYFUNCTION("IF(REGEXMATCH(A18936,""wealth planning""),""Script 1"",""-"")"),"-")</f>
        <v>-</v>
      </c>
      <c r="C18936" s="74">
        <f t="shared" si="148"/>
        <v>0</v>
      </c>
      <c r="D18936" s="149">
        <f t="shared" si="149"/>
        <v>45517</v>
      </c>
    </row>
    <row r="18937" spans="1:4">
      <c r="B18937" s="74" t="str">
        <f ca="1">IFERROR(__xludf.DUMMYFUNCTION("IF(REGEXMATCH(A18937,""wealth planning""),""Script 1"",""-"")"),"-")</f>
        <v>-</v>
      </c>
      <c r="C18937" s="74">
        <f t="shared" si="148"/>
        <v>0</v>
      </c>
      <c r="D18937" s="74" t="str">
        <f t="shared" si="149"/>
        <v>You: Hai assalamualaikum Nurshuhadatul Husna,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938" spans="1:4">
      <c r="A18938" s="74" t="s">
        <v>10637</v>
      </c>
      <c r="B18938" s="74" t="str">
        <f ca="1">IFERROR(__xludf.DUMMYFUNCTION("IF(REGEXMATCH(A18938,""wealth planning""),""Script 1"",""-"")"),"-")</f>
        <v>-</v>
      </c>
      <c r="C18938" s="74">
        <f t="shared" si="148"/>
        <v>0</v>
      </c>
      <c r="D18938" s="74">
        <f t="shared" si="149"/>
        <v>0</v>
      </c>
    </row>
    <row r="18939" spans="1:4">
      <c r="A18939" s="74" t="s">
        <v>10638</v>
      </c>
      <c r="B18939" s="74" t="str">
        <f ca="1">IFERROR(__xludf.DUMMYFUNCTION("IF(REGEXMATCH(A18939,""wealth planning""),""Script 1"",""-"")"),"-")</f>
        <v>-</v>
      </c>
      <c r="C18939" s="74" t="str">
        <f t="shared" si="148"/>
        <v>Muhammad ZulhusniStatus is reachable</v>
      </c>
      <c r="D18939" s="74">
        <f t="shared" si="149"/>
        <v>0</v>
      </c>
    </row>
    <row r="18940" spans="1:4">
      <c r="A18940" s="149">
        <v>45517</v>
      </c>
      <c r="B18940" s="74" t="str">
        <f ca="1">IFERROR(__xludf.DUMMYFUNCTION("IF(REGEXMATCH(A18940,""wealth planning""),""Script 1"",""-"")"),"#VALUE!")</f>
        <v>#VALUE!</v>
      </c>
      <c r="C18940" s="74" t="str">
        <f t="shared" si="148"/>
        <v>Muhammad Zulhusni</v>
      </c>
      <c r="D18940" s="74">
        <f t="shared" si="149"/>
        <v>0</v>
      </c>
    </row>
    <row r="18941" spans="1:4">
      <c r="A18941" s="149">
        <v>45517</v>
      </c>
      <c r="B18941" s="74" t="str">
        <f ca="1">IFERROR(__xludf.DUMMYFUNCTION("IF(REGEXMATCH(A18941,""wealth planning""),""Script 1"",""-"")"),"#VALUE!")</f>
        <v>#VALUE!</v>
      </c>
      <c r="C18941" s="149">
        <f t="shared" si="148"/>
        <v>45517</v>
      </c>
      <c r="D18941" s="74" t="str">
        <f t="shared" si="149"/>
        <v>Muhammad ZulhusniStatus is reachable</v>
      </c>
    </row>
    <row r="18942" spans="1:4">
      <c r="A18942" s="74" t="s">
        <v>10639</v>
      </c>
      <c r="B18942" s="74" t="str">
        <f ca="1">IFERROR(__xludf.DUMMYFUNCTION("IF(REGEXMATCH(A18942,""wealth planning""),""Script 1"",""-"")"),"Script 1")</f>
        <v>Script 1</v>
      </c>
      <c r="C18942" s="149">
        <f t="shared" si="148"/>
        <v>45517</v>
      </c>
      <c r="D18942" s="74" t="str">
        <f t="shared" si="149"/>
        <v>Muhammad Zulhusni</v>
      </c>
    </row>
    <row r="18943" spans="1:4">
      <c r="B18943" s="74" t="str">
        <f ca="1">IFERROR(__xludf.DUMMYFUNCTION("IF(REGEXMATCH(A18943,""wealth planning""),""Script 1"",""-"")"),"-")</f>
        <v>-</v>
      </c>
      <c r="C18943" s="74" t="str">
        <f t="shared" si="148"/>
        <v>You: Hai assalamualaikum Zulhusni,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943" s="149">
        <f t="shared" si="149"/>
        <v>45517</v>
      </c>
    </row>
    <row r="18944" spans="1:4">
      <c r="B18944" s="74" t="str">
        <f ca="1">IFERROR(__xludf.DUMMYFUNCTION("IF(REGEXMATCH(A18944,""wealth planning""),""Script 1"",""-"")"),"-")</f>
        <v>-</v>
      </c>
      <c r="C18944" s="74">
        <f t="shared" si="148"/>
        <v>0</v>
      </c>
      <c r="D18944" s="149">
        <f t="shared" si="149"/>
        <v>45517</v>
      </c>
    </row>
    <row r="18945" spans="1:4">
      <c r="B18945" s="74" t="str">
        <f ca="1">IFERROR(__xludf.DUMMYFUNCTION("IF(REGEXMATCH(A18945,""wealth planning""),""Script 1"",""-"")"),"-")</f>
        <v>-</v>
      </c>
      <c r="C18945" s="74">
        <f t="shared" si="148"/>
        <v>0</v>
      </c>
      <c r="D18945" s="74" t="str">
        <f t="shared" si="149"/>
        <v>You: Hai assalamualaikum Zulhusni,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946" spans="1:4">
      <c r="A18946" s="74" t="s">
        <v>10641</v>
      </c>
      <c r="B18946" s="74" t="str">
        <f ca="1">IFERROR(__xludf.DUMMYFUNCTION("IF(REGEXMATCH(A18946,""wealth planning""),""Script 1"",""-"")"),"-")</f>
        <v>-</v>
      </c>
      <c r="C18946" s="74">
        <f t="shared" si="148"/>
        <v>0</v>
      </c>
      <c r="D18946" s="74">
        <f t="shared" si="149"/>
        <v>0</v>
      </c>
    </row>
    <row r="18947" spans="1:4">
      <c r="A18947" s="74" t="s">
        <v>10641</v>
      </c>
      <c r="B18947" s="74" t="str">
        <f ca="1">IFERROR(__xludf.DUMMYFUNCTION("IF(REGEXMATCH(A18947,""wealth planning""),""Script 1"",""-"")"),"-")</f>
        <v>-</v>
      </c>
      <c r="C18947" s="74" t="str">
        <f t="shared" si="148"/>
        <v>Capt. Muhammad Hafiz Saleh</v>
      </c>
      <c r="D18947" s="74">
        <f t="shared" si="149"/>
        <v>0</v>
      </c>
    </row>
    <row r="18948" spans="1:4">
      <c r="A18948" s="149">
        <v>45517</v>
      </c>
      <c r="B18948" s="74" t="str">
        <f ca="1">IFERROR(__xludf.DUMMYFUNCTION("IF(REGEXMATCH(A18948,""wealth planning""),""Script 1"",""-"")"),"#VALUE!")</f>
        <v>#VALUE!</v>
      </c>
      <c r="C18948" s="74" t="str">
        <f t="shared" si="148"/>
        <v>Capt. Muhammad Hafiz Saleh</v>
      </c>
      <c r="D18948" s="74">
        <f t="shared" si="149"/>
        <v>0</v>
      </c>
    </row>
    <row r="18949" spans="1:4">
      <c r="A18949" s="149">
        <v>45517</v>
      </c>
      <c r="B18949" s="74" t="str">
        <f ca="1">IFERROR(__xludf.DUMMYFUNCTION("IF(REGEXMATCH(A18949,""wealth planning""),""Script 1"",""-"")"),"#VALUE!")</f>
        <v>#VALUE!</v>
      </c>
      <c r="C18949" s="149">
        <f t="shared" si="148"/>
        <v>45517</v>
      </c>
      <c r="D18949" s="74" t="str">
        <f t="shared" si="149"/>
        <v>Capt. Muhammad Hafiz Saleh</v>
      </c>
    </row>
    <row r="18950" spans="1:4">
      <c r="A18950" s="74" t="s">
        <v>10642</v>
      </c>
      <c r="B18950" s="74" t="str">
        <f ca="1">IFERROR(__xludf.DUMMYFUNCTION("IF(REGEXMATCH(A18950,""wealth planning""),""Script 1"",""-"")"),"-")</f>
        <v>-</v>
      </c>
      <c r="C18950" s="149">
        <f t="shared" si="148"/>
        <v>45517</v>
      </c>
      <c r="D18950" s="74" t="str">
        <f t="shared" si="149"/>
        <v>Capt. Muhammad Hafiz Saleh</v>
      </c>
    </row>
    <row r="18951" spans="1:4">
      <c r="B18951" s="74" t="str">
        <f ca="1">IFERROR(__xludf.DUMMYFUNCTION("IF(REGEXMATCH(A18951,""wealth planning""),""Script 1"",""-"")"),"-")</f>
        <v>-</v>
      </c>
      <c r="C18951" s="74" t="str">
        <f t="shared" si="148"/>
        <v>You: Hai assalamualaikum tuan Capt. Muhammad Hafiz, saya Azhad dari PruBSN. Sorry kalau ganggu. Saya yakin tuan sudah ada perlindunagn takaful untuk diri tuan dan keluarga, cuma saya ingin dapatkan peluang untuk sharing berkaitan legacy planning dan pengurusan harta. InshaAllah pada masa yang sama akan review juga segala polisi tuan yang ada as part of kerja hakiki saya sebagai PruBSN wealth planner. Boleh ke kalau saya nak set appointment secara bersemuka ataupun online?</v>
      </c>
      <c r="D18951" s="149">
        <f t="shared" si="149"/>
        <v>45517</v>
      </c>
    </row>
    <row r="18952" spans="1:4">
      <c r="B18952" s="74" t="str">
        <f ca="1">IFERROR(__xludf.DUMMYFUNCTION("IF(REGEXMATCH(A18952,""wealth planning""),""Script 1"",""-"")"),"-")</f>
        <v>-</v>
      </c>
      <c r="C18952" s="74">
        <f t="shared" si="148"/>
        <v>0</v>
      </c>
      <c r="D18952" s="149">
        <f t="shared" si="149"/>
        <v>45517</v>
      </c>
    </row>
    <row r="18953" spans="1:4">
      <c r="B18953" s="74" t="str">
        <f ca="1">IFERROR(__xludf.DUMMYFUNCTION("IF(REGEXMATCH(A18953,""wealth planning""),""Script 1"",""-"")"),"-")</f>
        <v>-</v>
      </c>
      <c r="C18953" s="74">
        <f t="shared" si="148"/>
        <v>0</v>
      </c>
      <c r="D18953" s="74" t="str">
        <f t="shared" si="149"/>
        <v>You: Hai assalamualaikum tuan Capt. Muhammad Hafiz, saya Azhad dari PruBSN. Sorry kalau ganggu. Saya yakin tuan sudah ada perlindunagn takaful untuk diri tuan dan keluarga, cuma saya ingin dapatkan peluang untuk sharing berkaitan legacy planning dan pengurusan harta. InshaAllah pada masa yang sama akan review juga segala polisi tuan yang ada as part of kerja hakiki saya sebagai PruBSN wealth planner. Boleh ke kalau saya nak set appointment secara bersemuka ataupun online?</v>
      </c>
    </row>
    <row r="18954" spans="1:4">
      <c r="B18954" s="74" t="str">
        <f ca="1">IFERROR(__xludf.DUMMYFUNCTION("IF(REGEXMATCH(A18954,""wealth planning""),""Script 1"",""-"")"),"-")</f>
        <v>-</v>
      </c>
      <c r="C18954" s="74">
        <f t="shared" si="148"/>
        <v>0</v>
      </c>
      <c r="D18954" s="74">
        <f t="shared" si="149"/>
        <v>0</v>
      </c>
    </row>
    <row r="18955" spans="1:4">
      <c r="A18955" s="74" t="s">
        <v>10645</v>
      </c>
      <c r="B18955" s="74" t="str">
        <f ca="1">IFERROR(__xludf.DUMMYFUNCTION("IF(REGEXMATCH(A18955,""wealth planning""),""Script 1"",""-"")"),"-")</f>
        <v>-</v>
      </c>
      <c r="C18955" s="74">
        <f t="shared" si="148"/>
        <v>0</v>
      </c>
      <c r="D18955" s="74">
        <f t="shared" si="149"/>
        <v>0</v>
      </c>
    </row>
    <row r="18956" spans="1:4">
      <c r="A18956" s="149">
        <v>45517</v>
      </c>
      <c r="B18956" s="74" t="str">
        <f ca="1">IFERROR(__xludf.DUMMYFUNCTION("IF(REGEXMATCH(A18956,""wealth planning""),""Script 1"",""-"")"),"#VALUE!")</f>
        <v>#VALUE!</v>
      </c>
      <c r="C18956" s="74" t="str">
        <f t="shared" si="148"/>
        <v>Nur Iwani</v>
      </c>
      <c r="D18956" s="74">
        <f t="shared" si="149"/>
        <v>0</v>
      </c>
    </row>
    <row r="18957" spans="1:4">
      <c r="A18957" s="149">
        <v>45517</v>
      </c>
      <c r="B18957" s="74" t="str">
        <f ca="1">IFERROR(__xludf.DUMMYFUNCTION("IF(REGEXMATCH(A18957,""wealth planning""),""Script 1"",""-"")"),"#VALUE!")</f>
        <v>#VALUE!</v>
      </c>
      <c r="C18957" s="149">
        <f t="shared" si="148"/>
        <v>45517</v>
      </c>
      <c r="D18957" s="74">
        <f t="shared" si="149"/>
        <v>0</v>
      </c>
    </row>
    <row r="18958" spans="1:4">
      <c r="A18958" s="74" t="s">
        <v>10646</v>
      </c>
      <c r="B18958" s="74" t="str">
        <f ca="1">IFERROR(__xludf.DUMMYFUNCTION("IF(REGEXMATCH(A18958,""wealth planning""),""Script 1"",""-"")"),"Script 1")</f>
        <v>Script 1</v>
      </c>
      <c r="C18958" s="149">
        <f t="shared" si="148"/>
        <v>45517</v>
      </c>
      <c r="D18958" s="74" t="str">
        <f t="shared" si="149"/>
        <v>Nur Iwani</v>
      </c>
    </row>
    <row r="18959" spans="1:4">
      <c r="B18959" s="74" t="str">
        <f ca="1">IFERROR(__xludf.DUMMYFUNCTION("IF(REGEXMATCH(A18959,""wealth planning""),""Script 1"",""-"")"),"-")</f>
        <v>-</v>
      </c>
      <c r="C18959" s="74" t="str">
        <f t="shared" si="148"/>
        <v>You: Hai assalamualaikum Nur Iwani,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959" s="149">
        <f t="shared" si="149"/>
        <v>45517</v>
      </c>
    </row>
    <row r="18960" spans="1:4">
      <c r="B18960" s="74" t="str">
        <f ca="1">IFERROR(__xludf.DUMMYFUNCTION("IF(REGEXMATCH(A18960,""wealth planning""),""Script 1"",""-"")"),"-")</f>
        <v>-</v>
      </c>
      <c r="C18960" s="74">
        <f t="shared" si="148"/>
        <v>0</v>
      </c>
      <c r="D18960" s="149">
        <f t="shared" si="149"/>
        <v>45517</v>
      </c>
    </row>
    <row r="18961" spans="1:4">
      <c r="B18961" s="74" t="str">
        <f ca="1">IFERROR(__xludf.DUMMYFUNCTION("IF(REGEXMATCH(A18961,""wealth planning""),""Script 1"",""-"")"),"-")</f>
        <v>-</v>
      </c>
      <c r="C18961" s="74">
        <f t="shared" si="148"/>
        <v>0</v>
      </c>
      <c r="D18961" s="74" t="str">
        <f t="shared" si="149"/>
        <v>You: Hai assalamualaikum Nur Iwani,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962" spans="1:4">
      <c r="B18962" s="74" t="str">
        <f ca="1">IFERROR(__xludf.DUMMYFUNCTION("IF(REGEXMATCH(A18962,""wealth planning""),""Script 1"",""-"")"),"-")</f>
        <v>-</v>
      </c>
      <c r="C18962" s="74">
        <f t="shared" si="148"/>
        <v>0</v>
      </c>
      <c r="D18962" s="74">
        <f t="shared" si="149"/>
        <v>0</v>
      </c>
    </row>
    <row r="18963" spans="1:4">
      <c r="A18963" s="74" t="s">
        <v>10649</v>
      </c>
      <c r="B18963" s="74" t="str">
        <f ca="1">IFERROR(__xludf.DUMMYFUNCTION("IF(REGEXMATCH(A18963,""wealth planning""),""Script 1"",""-"")"),"-")</f>
        <v>-</v>
      </c>
      <c r="C18963" s="74">
        <f t="shared" si="148"/>
        <v>0</v>
      </c>
      <c r="D18963" s="74">
        <f t="shared" si="149"/>
        <v>0</v>
      </c>
    </row>
    <row r="18964" spans="1:4">
      <c r="A18964" s="149">
        <v>45517</v>
      </c>
      <c r="B18964" s="74" t="str">
        <f ca="1">IFERROR(__xludf.DUMMYFUNCTION("IF(REGEXMATCH(A18964,""wealth planning""),""Script 1"",""-"")"),"#VALUE!")</f>
        <v>#VALUE!</v>
      </c>
      <c r="C18964" s="74" t="str">
        <f t="shared" si="148"/>
        <v>Muhammad Muhaimin</v>
      </c>
      <c r="D18964" s="74">
        <f t="shared" si="149"/>
        <v>0</v>
      </c>
    </row>
    <row r="18965" spans="1:4">
      <c r="A18965" s="149">
        <v>45517</v>
      </c>
      <c r="B18965" s="74" t="str">
        <f ca="1">IFERROR(__xludf.DUMMYFUNCTION("IF(REGEXMATCH(A18965,""wealth planning""),""Script 1"",""-"")"),"#VALUE!")</f>
        <v>#VALUE!</v>
      </c>
      <c r="C18965" s="149">
        <f t="shared" si="148"/>
        <v>45517</v>
      </c>
      <c r="D18965" s="74">
        <f t="shared" si="149"/>
        <v>0</v>
      </c>
    </row>
    <row r="18966" spans="1:4">
      <c r="A18966" s="74" t="s">
        <v>10650</v>
      </c>
      <c r="B18966" s="74" t="str">
        <f ca="1">IFERROR(__xludf.DUMMYFUNCTION("IF(REGEXMATCH(A18966,""wealth planning""),""Script 1"",""-"")"),"Script 1")</f>
        <v>Script 1</v>
      </c>
      <c r="C18966" s="149">
        <f t="shared" si="148"/>
        <v>45517</v>
      </c>
      <c r="D18966" s="74" t="str">
        <f t="shared" si="149"/>
        <v>Muhammad Muhaimin</v>
      </c>
    </row>
    <row r="18967" spans="1:4">
      <c r="B18967" s="74" t="str">
        <f ca="1">IFERROR(__xludf.DUMMYFUNCTION("IF(REGEXMATCH(A18967,""wealth planning""),""Script 1"",""-"")"),"-")</f>
        <v>-</v>
      </c>
      <c r="C18967" s="74" t="str">
        <f t="shared" si="148"/>
        <v>You: Hai assalamualaikum Muhaimin,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967" s="149">
        <f t="shared" si="149"/>
        <v>45517</v>
      </c>
    </row>
    <row r="18968" spans="1:4">
      <c r="B18968" s="74" t="str">
        <f ca="1">IFERROR(__xludf.DUMMYFUNCTION("IF(REGEXMATCH(A18968,""wealth planning""),""Script 1"",""-"")"),"-")</f>
        <v>-</v>
      </c>
      <c r="C18968" s="74">
        <f t="shared" si="148"/>
        <v>0</v>
      </c>
      <c r="D18968" s="149">
        <f t="shared" si="149"/>
        <v>45517</v>
      </c>
    </row>
    <row r="18969" spans="1:4">
      <c r="B18969" s="74" t="str">
        <f ca="1">IFERROR(__xludf.DUMMYFUNCTION("IF(REGEXMATCH(A18969,""wealth planning""),""Script 1"",""-"")"),"-")</f>
        <v>-</v>
      </c>
      <c r="C18969" s="74">
        <f t="shared" si="148"/>
        <v>0</v>
      </c>
      <c r="D18969" s="74" t="str">
        <f t="shared" si="149"/>
        <v>You: Hai assalamualaikum Muhaimin,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970" spans="1:4">
      <c r="A18970" s="74" t="s">
        <v>10652</v>
      </c>
      <c r="B18970" s="74" t="str">
        <f ca="1">IFERROR(__xludf.DUMMYFUNCTION("IF(REGEXMATCH(A18970,""wealth planning""),""Script 1"",""-"")"),"-")</f>
        <v>-</v>
      </c>
      <c r="C18970" s="74">
        <f t="shared" si="148"/>
        <v>0</v>
      </c>
      <c r="D18970" s="74">
        <f t="shared" si="149"/>
        <v>0</v>
      </c>
    </row>
    <row r="18971" spans="1:4">
      <c r="A18971" s="74" t="s">
        <v>10653</v>
      </c>
      <c r="B18971" s="74" t="str">
        <f ca="1">IFERROR(__xludf.DUMMYFUNCTION("IF(REGEXMATCH(A18971,""wealth planning""),""Script 1"",""-"")"),"-")</f>
        <v>-</v>
      </c>
      <c r="C18971" s="74" t="str">
        <f t="shared" si="148"/>
        <v>Wan ZukrinaStatus is reachable</v>
      </c>
      <c r="D18971" s="74">
        <f t="shared" si="149"/>
        <v>0</v>
      </c>
    </row>
    <row r="18972" spans="1:4">
      <c r="A18972" s="149">
        <v>45517</v>
      </c>
      <c r="B18972" s="74" t="str">
        <f ca="1">IFERROR(__xludf.DUMMYFUNCTION("IF(REGEXMATCH(A18972,""wealth planning""),""Script 1"",""-"")"),"#VALUE!")</f>
        <v>#VALUE!</v>
      </c>
      <c r="C18972" s="74" t="str">
        <f t="shared" si="148"/>
        <v>Wan Zukrina</v>
      </c>
      <c r="D18972" s="74">
        <f t="shared" si="149"/>
        <v>0</v>
      </c>
    </row>
    <row r="18973" spans="1:4">
      <c r="A18973" s="149">
        <v>45517</v>
      </c>
      <c r="B18973" s="74" t="str">
        <f ca="1">IFERROR(__xludf.DUMMYFUNCTION("IF(REGEXMATCH(A18973,""wealth planning""),""Script 1"",""-"")"),"#VALUE!")</f>
        <v>#VALUE!</v>
      </c>
      <c r="C18973" s="149">
        <f t="shared" si="148"/>
        <v>45517</v>
      </c>
      <c r="D18973" s="74" t="str">
        <f t="shared" si="149"/>
        <v>Wan ZukrinaStatus is reachable</v>
      </c>
    </row>
    <row r="18974" spans="1:4">
      <c r="A18974" s="74" t="s">
        <v>10654</v>
      </c>
      <c r="B18974" s="74" t="str">
        <f ca="1">IFERROR(__xludf.DUMMYFUNCTION("IF(REGEXMATCH(A18974,""wealth planning""),""Script 1"",""-"")"),"Script 1")</f>
        <v>Script 1</v>
      </c>
      <c r="C18974" s="149">
        <f t="shared" si="148"/>
        <v>45517</v>
      </c>
      <c r="D18974" s="74" t="str">
        <f t="shared" si="149"/>
        <v>Wan Zukrina</v>
      </c>
    </row>
    <row r="18975" spans="1:4">
      <c r="B18975" s="74" t="str">
        <f ca="1">IFERROR(__xludf.DUMMYFUNCTION("IF(REGEXMATCH(A18975,""wealth planning""),""Script 1"",""-"")"),"-")</f>
        <v>-</v>
      </c>
      <c r="C18975" s="74" t="str">
        <f t="shared" si="148"/>
        <v>You: Hai assalamualaikum Wan Zukrina,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975" s="149">
        <f t="shared" si="149"/>
        <v>45517</v>
      </c>
    </row>
    <row r="18976" spans="1:4">
      <c r="B18976" s="74" t="str">
        <f ca="1">IFERROR(__xludf.DUMMYFUNCTION("IF(REGEXMATCH(A18976,""wealth planning""),""Script 1"",""-"")"),"-")</f>
        <v>-</v>
      </c>
      <c r="C18976" s="74">
        <f t="shared" si="148"/>
        <v>0</v>
      </c>
      <c r="D18976" s="149">
        <f t="shared" si="149"/>
        <v>45517</v>
      </c>
    </row>
    <row r="18977" spans="1:4">
      <c r="B18977" s="74" t="str">
        <f ca="1">IFERROR(__xludf.DUMMYFUNCTION("IF(REGEXMATCH(A18977,""wealth planning""),""Script 1"",""-"")"),"-")</f>
        <v>-</v>
      </c>
      <c r="C18977" s="74">
        <f t="shared" si="148"/>
        <v>0</v>
      </c>
      <c r="D18977" s="74" t="str">
        <f t="shared" si="149"/>
        <v>You: Hai assalamualaikum Wan Zukrina,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978" spans="1:4">
      <c r="A18978" s="74" t="s">
        <v>4845</v>
      </c>
      <c r="B18978" s="74" t="str">
        <f ca="1">IFERROR(__xludf.DUMMYFUNCTION("IF(REGEXMATCH(A18978,""wealth planning""),""Script 1"",""-"")"),"-")</f>
        <v>-</v>
      </c>
      <c r="C18978" s="74">
        <f t="shared" si="148"/>
        <v>0</v>
      </c>
      <c r="D18978" s="74">
        <f t="shared" si="149"/>
        <v>0</v>
      </c>
    </row>
    <row r="18979" spans="1:4">
      <c r="A18979" s="74" t="s">
        <v>4846</v>
      </c>
      <c r="B18979" s="74" t="str">
        <f ca="1">IFERROR(__xludf.DUMMYFUNCTION("IF(REGEXMATCH(A18979,""wealth planning""),""Script 1"",""-"")"),"-")</f>
        <v>-</v>
      </c>
      <c r="C18979" s="74" t="str">
        <f t="shared" si="148"/>
        <v>Nayli BatrisyiaStatus is reachable</v>
      </c>
      <c r="D18979" s="74">
        <f t="shared" si="149"/>
        <v>0</v>
      </c>
    </row>
    <row r="18980" spans="1:4">
      <c r="A18980" s="149">
        <v>45517</v>
      </c>
      <c r="B18980" s="74" t="str">
        <f ca="1">IFERROR(__xludf.DUMMYFUNCTION("IF(REGEXMATCH(A18980,""wealth planning""),""Script 1"",""-"")"),"#VALUE!")</f>
        <v>#VALUE!</v>
      </c>
      <c r="C18980" s="74" t="str">
        <f t="shared" si="148"/>
        <v>Nayli Batrisyia</v>
      </c>
      <c r="D18980" s="74">
        <f t="shared" si="149"/>
        <v>0</v>
      </c>
    </row>
    <row r="18981" spans="1:4">
      <c r="A18981" s="149">
        <v>45517</v>
      </c>
      <c r="B18981" s="74" t="str">
        <f ca="1">IFERROR(__xludf.DUMMYFUNCTION("IF(REGEXMATCH(A18981,""wealth planning""),""Script 1"",""-"")"),"#VALUE!")</f>
        <v>#VALUE!</v>
      </c>
      <c r="C18981" s="149">
        <f t="shared" si="148"/>
        <v>45517</v>
      </c>
      <c r="D18981" s="74" t="str">
        <f t="shared" si="149"/>
        <v>Nayli BatrisyiaStatus is reachable</v>
      </c>
    </row>
    <row r="18982" spans="1:4">
      <c r="A18982" s="74" t="s">
        <v>4847</v>
      </c>
      <c r="B18982" s="74" t="str">
        <f ca="1">IFERROR(__xludf.DUMMYFUNCTION("IF(REGEXMATCH(A18982,""wealth planning""),""Script 1"",""-"")"),"Script 1")</f>
        <v>Script 1</v>
      </c>
      <c r="C18982" s="149">
        <f t="shared" si="148"/>
        <v>45517</v>
      </c>
      <c r="D18982" s="74" t="str">
        <f t="shared" si="149"/>
        <v>Nayli Batrisyia</v>
      </c>
    </row>
    <row r="18983" spans="1:4">
      <c r="B18983" s="74" t="str">
        <f ca="1">IFERROR(__xludf.DUMMYFUNCTION("IF(REGEXMATCH(A18983,""wealth planning""),""Script 1"",""-"")"),"-")</f>
        <v>-</v>
      </c>
      <c r="C18983" s="74" t="str">
        <f t="shared" si="148"/>
        <v>You: Hai assalamualaikum Nayli,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983" s="149">
        <f t="shared" si="149"/>
        <v>45517</v>
      </c>
    </row>
    <row r="18984" spans="1:4">
      <c r="B18984" s="74" t="str">
        <f ca="1">IFERROR(__xludf.DUMMYFUNCTION("IF(REGEXMATCH(A18984,""wealth planning""),""Script 1"",""-"")"),"-")</f>
        <v>-</v>
      </c>
      <c r="C18984" s="74">
        <f t="shared" si="148"/>
        <v>0</v>
      </c>
      <c r="D18984" s="149">
        <f t="shared" si="149"/>
        <v>45517</v>
      </c>
    </row>
    <row r="18985" spans="1:4">
      <c r="B18985" s="74" t="str">
        <f ca="1">IFERROR(__xludf.DUMMYFUNCTION("IF(REGEXMATCH(A18985,""wealth planning""),""Script 1"",""-"")"),"-")</f>
        <v>-</v>
      </c>
      <c r="C18985" s="74">
        <f t="shared" si="148"/>
        <v>0</v>
      </c>
      <c r="D18985" s="74" t="str">
        <f t="shared" si="149"/>
        <v>You: Hai assalamualaikum Nayli,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986" spans="1:4">
      <c r="B18986" s="74" t="str">
        <f ca="1">IFERROR(__xludf.DUMMYFUNCTION("IF(REGEXMATCH(A18986,""wealth planning""),""Script 1"",""-"")"),"-")</f>
        <v>-</v>
      </c>
      <c r="C18986" s="74">
        <f t="shared" si="148"/>
        <v>0</v>
      </c>
      <c r="D18986" s="74">
        <f t="shared" si="149"/>
        <v>0</v>
      </c>
    </row>
    <row r="18987" spans="1:4">
      <c r="A18987" s="74" t="s">
        <v>10657</v>
      </c>
      <c r="B18987" s="74" t="str">
        <f ca="1">IFERROR(__xludf.DUMMYFUNCTION("IF(REGEXMATCH(A18987,""wealth planning""),""Script 1"",""-"")"),"-")</f>
        <v>-</v>
      </c>
      <c r="C18987" s="74">
        <f t="shared" si="148"/>
        <v>0</v>
      </c>
      <c r="D18987" s="74">
        <f t="shared" si="149"/>
        <v>0</v>
      </c>
    </row>
    <row r="18988" spans="1:4">
      <c r="A18988" s="149">
        <v>45517</v>
      </c>
      <c r="B18988" s="74" t="str">
        <f ca="1">IFERROR(__xludf.DUMMYFUNCTION("IF(REGEXMATCH(A18988,""wealth planning""),""Script 1"",""-"")"),"#VALUE!")</f>
        <v>#VALUE!</v>
      </c>
      <c r="C18988" s="74" t="str">
        <f t="shared" si="148"/>
        <v>Nur Akma Shuhada Mohd Zamro</v>
      </c>
      <c r="D18988" s="74">
        <f t="shared" si="149"/>
        <v>0</v>
      </c>
    </row>
    <row r="18989" spans="1:4">
      <c r="A18989" s="149">
        <v>45517</v>
      </c>
      <c r="B18989" s="74" t="str">
        <f ca="1">IFERROR(__xludf.DUMMYFUNCTION("IF(REGEXMATCH(A18989,""wealth planning""),""Script 1"",""-"")"),"#VALUE!")</f>
        <v>#VALUE!</v>
      </c>
      <c r="C18989" s="149">
        <f t="shared" si="148"/>
        <v>45517</v>
      </c>
      <c r="D18989" s="74">
        <f t="shared" si="149"/>
        <v>0</v>
      </c>
    </row>
    <row r="18990" spans="1:4">
      <c r="A18990" s="74" t="s">
        <v>10658</v>
      </c>
      <c r="B18990" s="74" t="str">
        <f ca="1">IFERROR(__xludf.DUMMYFUNCTION("IF(REGEXMATCH(A18990,""wealth planning""),""Script 1"",""-"")"),"Script 1")</f>
        <v>Script 1</v>
      </c>
      <c r="C18990" s="149">
        <f t="shared" si="148"/>
        <v>45517</v>
      </c>
      <c r="D18990" s="74" t="str">
        <f t="shared" si="149"/>
        <v>Nur Akma Shuhada Mohd Zamro</v>
      </c>
    </row>
    <row r="18991" spans="1:4">
      <c r="B18991" s="74" t="str">
        <f ca="1">IFERROR(__xludf.DUMMYFUNCTION("IF(REGEXMATCH(A18991,""wealth planning""),""Script 1"",""-"")"),"-")</f>
        <v>-</v>
      </c>
      <c r="C18991" s="74" t="str">
        <f t="shared" si="148"/>
        <v>You: Hai assalamualaikum Akma,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8991" s="149">
        <f t="shared" si="149"/>
        <v>45517</v>
      </c>
    </row>
    <row r="18992" spans="1:4">
      <c r="B18992" s="74" t="str">
        <f ca="1">IFERROR(__xludf.DUMMYFUNCTION("IF(REGEXMATCH(A18992,""wealth planning""),""Script 1"",""-"")"),"-")</f>
        <v>-</v>
      </c>
      <c r="C18992" s="74">
        <f t="shared" si="148"/>
        <v>0</v>
      </c>
      <c r="D18992" s="149">
        <f t="shared" si="149"/>
        <v>45517</v>
      </c>
    </row>
    <row r="18993" spans="1:4">
      <c r="B18993" s="74" t="str">
        <f ca="1">IFERROR(__xludf.DUMMYFUNCTION("IF(REGEXMATCH(A18993,""wealth planning""),""Script 1"",""-"")"),"-")</f>
        <v>-</v>
      </c>
      <c r="C18993" s="74">
        <f t="shared" si="148"/>
        <v>0</v>
      </c>
      <c r="D18993" s="74" t="str">
        <f t="shared" si="149"/>
        <v>You: Hai assalamualaikum Akma,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8994" spans="1:4">
      <c r="B18994" s="74" t="str">
        <f ca="1">IFERROR(__xludf.DUMMYFUNCTION("IF(REGEXMATCH(A18994,""wealth planning""),""Script 1"",""-"")"),"-")</f>
        <v>-</v>
      </c>
      <c r="C18994" s="74">
        <f t="shared" si="148"/>
        <v>0</v>
      </c>
      <c r="D18994" s="74">
        <f t="shared" si="149"/>
        <v>0</v>
      </c>
    </row>
    <row r="18995" spans="1:4">
      <c r="A18995" s="74" t="s">
        <v>10661</v>
      </c>
      <c r="B18995" s="74" t="str">
        <f ca="1">IFERROR(__xludf.DUMMYFUNCTION("IF(REGEXMATCH(A18995,""wealth planning""),""Script 1"",""-"")"),"-")</f>
        <v>-</v>
      </c>
      <c r="C18995" s="74">
        <f t="shared" si="148"/>
        <v>0</v>
      </c>
      <c r="D18995" s="74">
        <f t="shared" si="149"/>
        <v>0</v>
      </c>
    </row>
    <row r="18996" spans="1:4">
      <c r="A18996" s="149">
        <v>45516</v>
      </c>
      <c r="B18996" s="74" t="str">
        <f ca="1">IFERROR(__xludf.DUMMYFUNCTION("IF(REGEXMATCH(A18996,""wealth planning""),""Script 1"",""-"")"),"#VALUE!")</f>
        <v>#VALUE!</v>
      </c>
      <c r="C18996" s="74" t="str">
        <f t="shared" si="148"/>
        <v>Falah Mansor</v>
      </c>
      <c r="D18996" s="74">
        <f t="shared" si="149"/>
        <v>0</v>
      </c>
    </row>
    <row r="18997" spans="1:4">
      <c r="A18997" s="149">
        <v>45516</v>
      </c>
      <c r="B18997" s="74" t="str">
        <f ca="1">IFERROR(__xludf.DUMMYFUNCTION("IF(REGEXMATCH(A18997,""wealth planning""),""Script 1"",""-"")"),"#VALUE!")</f>
        <v>#VALUE!</v>
      </c>
      <c r="C18997" s="149">
        <f t="shared" si="148"/>
        <v>45516</v>
      </c>
      <c r="D18997" s="74">
        <f t="shared" si="149"/>
        <v>0</v>
      </c>
    </row>
    <row r="18998" spans="1:4">
      <c r="A18998" s="74" t="s">
        <v>10662</v>
      </c>
      <c r="B18998" s="74" t="str">
        <f ca="1">IFERROR(__xludf.DUMMYFUNCTION("IF(REGEXMATCH(A18998,""wealth planning""),""Script 1"",""-"")"),"Script 1")</f>
        <v>Script 1</v>
      </c>
      <c r="C18998" s="149">
        <f t="shared" si="148"/>
        <v>45516</v>
      </c>
      <c r="D18998" s="74" t="str">
        <f t="shared" si="149"/>
        <v>Falah Mansor</v>
      </c>
    </row>
    <row r="18999" spans="1:4">
      <c r="B18999" s="74" t="str">
        <f ca="1">IFERROR(__xludf.DUMMYFUNCTION("IF(REGEXMATCH(A18999,""wealth planning""),""Script 1"",""-"")"),"-")</f>
        <v>-</v>
      </c>
      <c r="C18999" s="74" t="str">
        <f t="shared" si="148"/>
        <v>You: Hai assalamualaikum tuan Falah, saya Azhad dari PruBSN. Sorry kalau ganggu. Saya yakin tuan sudah ada perlindunagn takaful untuk diri tuan dan keluarga, cuma saya ingin dapatkan peluang untuk sharing berkaitan takaful dan wealth planning dan pada masa yang sama review juga segala polisi tuan as part of kerja hakiki saya sebagai PruBSN wealth planner. Boleh ke kalau saya nak set appointment secara bersemuka ataupun online?</v>
      </c>
      <c r="D18999" s="149">
        <f t="shared" si="149"/>
        <v>45516</v>
      </c>
    </row>
    <row r="19000" spans="1:4">
      <c r="B19000" s="74" t="str">
        <f ca="1">IFERROR(__xludf.DUMMYFUNCTION("IF(REGEXMATCH(A19000,""wealth planning""),""Script 1"",""-"")"),"-")</f>
        <v>-</v>
      </c>
      <c r="C19000" s="74">
        <f t="shared" si="148"/>
        <v>0</v>
      </c>
      <c r="D19000" s="149">
        <f t="shared" si="149"/>
        <v>45516</v>
      </c>
    </row>
    <row r="19001" spans="1:4">
      <c r="B19001" s="74" t="str">
        <f ca="1">IFERROR(__xludf.DUMMYFUNCTION("IF(REGEXMATCH(A19001,""wealth planning""),""Script 1"",""-"")"),"-")</f>
        <v>-</v>
      </c>
      <c r="C19001" s="74">
        <f t="shared" si="148"/>
        <v>0</v>
      </c>
      <c r="D19001" s="74" t="str">
        <f t="shared" si="149"/>
        <v>You: Hai assalamualaikum tuan Falah, saya Azhad dari PruBSN. Sorry kalau ganggu. Saya yakin tuan sudah ada perlindunagn takaful untuk diri tuan dan keluarga, cuma saya ingin dapatkan peluang untuk sharing berkaitan takaful dan wealth planning dan pada masa yang sama review juga segala polisi tuan as part of kerja hakiki saya sebagai PruBSN wealth planner. Boleh ke kalau saya nak set appointment secara bersemuka ataupun online?</v>
      </c>
    </row>
    <row r="19002" spans="1:4">
      <c r="A19002" s="74" t="s">
        <v>10664</v>
      </c>
      <c r="B19002" s="74" t="str">
        <f ca="1">IFERROR(__xludf.DUMMYFUNCTION("IF(REGEXMATCH(A19002,""wealth planning""),""Script 1"",""-"")"),"-")</f>
        <v>-</v>
      </c>
      <c r="C19002" s="74">
        <f t="shared" si="148"/>
        <v>0</v>
      </c>
      <c r="D19002" s="74">
        <f t="shared" si="149"/>
        <v>0</v>
      </c>
    </row>
    <row r="19003" spans="1:4">
      <c r="A19003" s="74" t="s">
        <v>10665</v>
      </c>
      <c r="B19003" s="74" t="str">
        <f ca="1">IFERROR(__xludf.DUMMYFUNCTION("IF(REGEXMATCH(A19003,""wealth planning""),""Script 1"",""-"")"),"-")</f>
        <v>-</v>
      </c>
      <c r="C19003" s="74" t="str">
        <f t="shared" si="148"/>
        <v>Zaidatulnisha Ab JalilStatus is reachable</v>
      </c>
      <c r="D19003" s="74">
        <f t="shared" si="149"/>
        <v>0</v>
      </c>
    </row>
    <row r="19004" spans="1:4">
      <c r="A19004" s="149">
        <v>45516</v>
      </c>
      <c r="B19004" s="74" t="str">
        <f ca="1">IFERROR(__xludf.DUMMYFUNCTION("IF(REGEXMATCH(A19004,""wealth planning""),""Script 1"",""-"")"),"#VALUE!")</f>
        <v>#VALUE!</v>
      </c>
      <c r="C19004" s="74" t="str">
        <f t="shared" si="148"/>
        <v>Zaidatulnisha Ab Jalil</v>
      </c>
      <c r="D19004" s="74">
        <f t="shared" si="149"/>
        <v>0</v>
      </c>
    </row>
    <row r="19005" spans="1:4">
      <c r="A19005" s="149">
        <v>45516</v>
      </c>
      <c r="B19005" s="74" t="str">
        <f ca="1">IFERROR(__xludf.DUMMYFUNCTION("IF(REGEXMATCH(A19005,""wealth planning""),""Script 1"",""-"")"),"#VALUE!")</f>
        <v>#VALUE!</v>
      </c>
      <c r="C19005" s="149">
        <f t="shared" si="148"/>
        <v>45516</v>
      </c>
      <c r="D19005" s="74" t="str">
        <f t="shared" si="149"/>
        <v>Zaidatulnisha Ab JalilStatus is reachable</v>
      </c>
    </row>
    <row r="19006" spans="1:4">
      <c r="A19006" s="74" t="s">
        <v>10666</v>
      </c>
      <c r="B19006" s="74" t="str">
        <f ca="1">IFERROR(__xludf.DUMMYFUNCTION("IF(REGEXMATCH(A19006,""wealth planning""),""Script 1"",""-"")"),"Script 1")</f>
        <v>Script 1</v>
      </c>
      <c r="C19006" s="149">
        <f t="shared" si="148"/>
        <v>45516</v>
      </c>
      <c r="D19006" s="74" t="str">
        <f t="shared" si="149"/>
        <v>Zaidatulnisha Ab Jalil</v>
      </c>
    </row>
    <row r="19007" spans="1:4">
      <c r="B19007" s="74" t="str">
        <f ca="1">IFERROR(__xludf.DUMMYFUNCTION("IF(REGEXMATCH(A19007,""wealth planning""),""Script 1"",""-"")"),"-")</f>
        <v>-</v>
      </c>
      <c r="C19007" s="74" t="str">
        <f t="shared" si="148"/>
        <v>You: Hai assalamualaikum puan Zaidatulnisha, saya Azhad dari PruBSN. Sorry kalau ganggu. Saya yakin tuan sudah ada perlindunagn takaful untuk diri puan dan keluarga, cuma saya ingin dapatkan peluang untuk sharing berkaitan takaful dan wealth planning dan pada masa yang sama review juga segala polisi puan as part of kerja hakiki saya sebagai PruBSN wealth planner. Boleh ke kalau saya nak set appointment secara bersemuka ataupun online?</v>
      </c>
      <c r="D19007" s="149">
        <f t="shared" si="149"/>
        <v>45516</v>
      </c>
    </row>
    <row r="19008" spans="1:4">
      <c r="B19008" s="74" t="str">
        <f ca="1">IFERROR(__xludf.DUMMYFUNCTION("IF(REGEXMATCH(A19008,""wealth planning""),""Script 1"",""-"")"),"-")</f>
        <v>-</v>
      </c>
      <c r="C19008" s="74">
        <f t="shared" si="148"/>
        <v>0</v>
      </c>
      <c r="D19008" s="149">
        <f t="shared" si="149"/>
        <v>45516</v>
      </c>
    </row>
    <row r="19009" spans="1:4">
      <c r="B19009" s="74" t="str">
        <f ca="1">IFERROR(__xludf.DUMMYFUNCTION("IF(REGEXMATCH(A19009,""wealth planning""),""Script 1"",""-"")"),"-")</f>
        <v>-</v>
      </c>
      <c r="C19009" s="74">
        <f t="shared" si="148"/>
        <v>0</v>
      </c>
      <c r="D19009" s="74" t="str">
        <f t="shared" si="149"/>
        <v>You: Hai assalamualaikum puan Zaidatulnisha, saya Azhad dari PruBSN. Sorry kalau ganggu. Saya yakin tuan sudah ada perlindunagn takaful untuk diri puan dan keluarga, cuma saya ingin dapatkan peluang untuk sharing berkaitan takaful dan wealth planning dan pada masa yang sama review juga segala polisi puan as part of kerja hakiki saya sebagai PruBSN wealth planner. Boleh ke kalau saya nak set appointment secara bersemuka ataupun online?</v>
      </c>
    </row>
    <row r="19010" spans="1:4">
      <c r="A19010" s="74" t="s">
        <v>10668</v>
      </c>
      <c r="B19010" s="74" t="str">
        <f ca="1">IFERROR(__xludf.DUMMYFUNCTION("IF(REGEXMATCH(A19010,""wealth planning""),""Script 1"",""-"")"),"-")</f>
        <v>-</v>
      </c>
      <c r="C19010" s="74">
        <f t="shared" si="148"/>
        <v>0</v>
      </c>
      <c r="D19010" s="74">
        <f t="shared" si="149"/>
        <v>0</v>
      </c>
    </row>
    <row r="19011" spans="1:4">
      <c r="A19011" s="74" t="s">
        <v>10669</v>
      </c>
      <c r="B19011" s="74" t="str">
        <f ca="1">IFERROR(__xludf.DUMMYFUNCTION("IF(REGEXMATCH(A19011,""wealth planning""),""Script 1"",""-"")"),"-")</f>
        <v>-</v>
      </c>
      <c r="C19011" s="74" t="str">
        <f t="shared" si="148"/>
        <v>Syahmi SuleimanStatus is reachable</v>
      </c>
      <c r="D19011" s="74">
        <f t="shared" si="149"/>
        <v>0</v>
      </c>
    </row>
    <row r="19012" spans="1:4">
      <c r="A19012" s="149">
        <v>45516</v>
      </c>
      <c r="B19012" s="74" t="str">
        <f ca="1">IFERROR(__xludf.DUMMYFUNCTION("IF(REGEXMATCH(A19012,""wealth planning""),""Script 1"",""-"")"),"#VALUE!")</f>
        <v>#VALUE!</v>
      </c>
      <c r="C19012" s="74" t="str">
        <f t="shared" si="148"/>
        <v>Syahmi Suleiman</v>
      </c>
      <c r="D19012" s="74">
        <f t="shared" si="149"/>
        <v>0</v>
      </c>
    </row>
    <row r="19013" spans="1:4">
      <c r="A19013" s="149">
        <v>45516</v>
      </c>
      <c r="B19013" s="74" t="str">
        <f ca="1">IFERROR(__xludf.DUMMYFUNCTION("IF(REGEXMATCH(A19013,""wealth planning""),""Script 1"",""-"")"),"#VALUE!")</f>
        <v>#VALUE!</v>
      </c>
      <c r="C19013" s="149">
        <f t="shared" si="148"/>
        <v>45516</v>
      </c>
      <c r="D19013" s="74" t="str">
        <f t="shared" si="149"/>
        <v>Syahmi SuleimanStatus is reachable</v>
      </c>
    </row>
    <row r="19014" spans="1:4">
      <c r="A19014" s="74" t="s">
        <v>10670</v>
      </c>
      <c r="B19014" s="74" t="str">
        <f ca="1">IFERROR(__xludf.DUMMYFUNCTION("IF(REGEXMATCH(A19014,""wealth planning""),""Script 1"",""-"")"),"Script 1")</f>
        <v>Script 1</v>
      </c>
      <c r="C19014" s="149">
        <f t="shared" si="148"/>
        <v>45516</v>
      </c>
      <c r="D19014" s="74" t="str">
        <f t="shared" si="149"/>
        <v>Syahmi Suleiman</v>
      </c>
    </row>
    <row r="19015" spans="1:4">
      <c r="B19015" s="74" t="str">
        <f ca="1">IFERROR(__xludf.DUMMYFUNCTION("IF(REGEXMATCH(A19015,""wealth planning""),""Script 1"",""-"")"),"-")</f>
        <v>-</v>
      </c>
      <c r="C19015" s="74" t="str">
        <f t="shared" si="148"/>
        <v>You: Hai assalamualaikum tuan Syahmi, saya Azhad dari PruBSN. Sorry kalau ganggu. Saya yakin tuan sudah ada perlindunagn takaful untuk diri tuan dan keluarga, cuma saya ingin dapatkan peluang untuk sharing berkaitan takaful dan wealth planning dan pada masa yang sama review juga segala polisi tuan as part of kerja hakiki saya sebagai PruBSN wealth planner. Boleh ke kalau saya nak set appointment secara bersemuka ataupun online?</v>
      </c>
      <c r="D19015" s="149">
        <f t="shared" si="149"/>
        <v>45516</v>
      </c>
    </row>
    <row r="19016" spans="1:4">
      <c r="B19016" s="74" t="str">
        <f ca="1">IFERROR(__xludf.DUMMYFUNCTION("IF(REGEXMATCH(A19016,""wealth planning""),""Script 1"",""-"")"),"-")</f>
        <v>-</v>
      </c>
      <c r="C19016" s="74">
        <f t="shared" si="148"/>
        <v>0</v>
      </c>
      <c r="D19016" s="149">
        <f t="shared" si="149"/>
        <v>45516</v>
      </c>
    </row>
    <row r="19017" spans="1:4">
      <c r="B19017" s="74" t="str">
        <f ca="1">IFERROR(__xludf.DUMMYFUNCTION("IF(REGEXMATCH(A19017,""wealth planning""),""Script 1"",""-"")"),"-")</f>
        <v>-</v>
      </c>
      <c r="C19017" s="74">
        <f t="shared" si="148"/>
        <v>0</v>
      </c>
      <c r="D19017" s="74" t="str">
        <f t="shared" si="149"/>
        <v>You: Hai assalamualaikum tuan Syahmi, saya Azhad dari PruBSN. Sorry kalau ganggu. Saya yakin tuan sudah ada perlindunagn takaful untuk diri tuan dan keluarga, cuma saya ingin dapatkan peluang untuk sharing berkaitan takaful dan wealth planning dan pada masa yang sama review juga segala polisi tuan as part of kerja hakiki saya sebagai PruBSN wealth planner. Boleh ke kalau saya nak set appointment secara bersemuka ataupun online?</v>
      </c>
    </row>
    <row r="19018" spans="1:4">
      <c r="A19018" s="74" t="s">
        <v>10672</v>
      </c>
      <c r="B19018" s="74" t="str">
        <f ca="1">IFERROR(__xludf.DUMMYFUNCTION("IF(REGEXMATCH(A19018,""wealth planning""),""Script 1"",""-"")"),"-")</f>
        <v>-</v>
      </c>
      <c r="C19018" s="74">
        <f t="shared" si="148"/>
        <v>0</v>
      </c>
      <c r="D19018" s="74">
        <f t="shared" si="149"/>
        <v>0</v>
      </c>
    </row>
    <row r="19019" spans="1:4">
      <c r="A19019" s="74" t="s">
        <v>10673</v>
      </c>
      <c r="B19019" s="74" t="str">
        <f ca="1">IFERROR(__xludf.DUMMYFUNCTION("IF(REGEXMATCH(A19019,""wealth planning""),""Script 1"",""-"")"),"-")</f>
        <v>-</v>
      </c>
      <c r="C19019" s="74" t="str">
        <f t="shared" si="148"/>
        <v>Atiqah AliasStatus is reachable</v>
      </c>
      <c r="D19019" s="74">
        <f t="shared" si="149"/>
        <v>0</v>
      </c>
    </row>
    <row r="19020" spans="1:4">
      <c r="A19020" s="149">
        <v>45516</v>
      </c>
      <c r="B19020" s="74" t="str">
        <f ca="1">IFERROR(__xludf.DUMMYFUNCTION("IF(REGEXMATCH(A19020,""wealth planning""),""Script 1"",""-"")"),"#VALUE!")</f>
        <v>#VALUE!</v>
      </c>
      <c r="C19020" s="74" t="str">
        <f t="shared" si="148"/>
        <v>Atiqah Alias</v>
      </c>
      <c r="D19020" s="74">
        <f t="shared" si="149"/>
        <v>0</v>
      </c>
    </row>
    <row r="19021" spans="1:4">
      <c r="A19021" s="149">
        <v>45516</v>
      </c>
      <c r="B19021" s="74" t="str">
        <f ca="1">IFERROR(__xludf.DUMMYFUNCTION("IF(REGEXMATCH(A19021,""wealth planning""),""Script 1"",""-"")"),"#VALUE!")</f>
        <v>#VALUE!</v>
      </c>
      <c r="C19021" s="149">
        <f t="shared" si="148"/>
        <v>45516</v>
      </c>
      <c r="D19021" s="74" t="str">
        <f t="shared" si="149"/>
        <v>Atiqah AliasStatus is reachable</v>
      </c>
    </row>
    <row r="19022" spans="1:4">
      <c r="A19022" s="74" t="s">
        <v>3363</v>
      </c>
      <c r="B19022" s="74" t="str">
        <f ca="1">IFERROR(__xludf.DUMMYFUNCTION("IF(REGEXMATCH(A19022,""wealth planning""),""Script 1"",""-"")"),"Script 1")</f>
        <v>Script 1</v>
      </c>
      <c r="C19022" s="149">
        <f t="shared" si="148"/>
        <v>45516</v>
      </c>
      <c r="D19022" s="74" t="str">
        <f t="shared" si="149"/>
        <v>Atiqah Alias</v>
      </c>
    </row>
    <row r="19023" spans="1:4">
      <c r="B19023" s="74" t="str">
        <f ca="1">IFERROR(__xludf.DUMMYFUNCTION("IF(REGEXMATCH(A19023,""wealth planning""),""Script 1"",""-"")"),"-")</f>
        <v>-</v>
      </c>
      <c r="C19023" s="74" t="str">
        <f t="shared" si="148"/>
        <v>You: Hai assalamualaikum Atiqah,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9023" s="149">
        <f t="shared" si="149"/>
        <v>45516</v>
      </c>
    </row>
    <row r="19024" spans="1:4">
      <c r="B19024" s="74" t="str">
        <f ca="1">IFERROR(__xludf.DUMMYFUNCTION("IF(REGEXMATCH(A19024,""wealth planning""),""Script 1"",""-"")"),"-")</f>
        <v>-</v>
      </c>
      <c r="C19024" s="74">
        <f t="shared" si="148"/>
        <v>0</v>
      </c>
      <c r="D19024" s="149">
        <f t="shared" si="149"/>
        <v>45516</v>
      </c>
    </row>
    <row r="19025" spans="1:4">
      <c r="B19025" s="74" t="str">
        <f ca="1">IFERROR(__xludf.DUMMYFUNCTION("IF(REGEXMATCH(A19025,""wealth planning""),""Script 1"",""-"")"),"-")</f>
        <v>-</v>
      </c>
      <c r="C19025" s="74">
        <f t="shared" si="148"/>
        <v>0</v>
      </c>
      <c r="D19025" s="74" t="str">
        <f t="shared" si="149"/>
        <v>You: Hai assalamualaikum Atiqah,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9026" spans="1:4">
      <c r="A19026" s="74" t="s">
        <v>10675</v>
      </c>
      <c r="B19026" s="74" t="str">
        <f ca="1">IFERROR(__xludf.DUMMYFUNCTION("IF(REGEXMATCH(A19026,""wealth planning""),""Script 1"",""-"")"),"-")</f>
        <v>-</v>
      </c>
      <c r="C19026" s="74">
        <f t="shared" si="148"/>
        <v>0</v>
      </c>
      <c r="D19026" s="74">
        <f t="shared" si="149"/>
        <v>0</v>
      </c>
    </row>
    <row r="19027" spans="1:4">
      <c r="A19027" s="74" t="s">
        <v>10676</v>
      </c>
      <c r="B19027" s="74" t="str">
        <f ca="1">IFERROR(__xludf.DUMMYFUNCTION("IF(REGEXMATCH(A19027,""wealth planning""),""Script 1"",""-"")"),"-")</f>
        <v>-</v>
      </c>
      <c r="C19027" s="74" t="str">
        <f t="shared" si="148"/>
        <v>Ku Muhamad Aminhaikal Bin Ku MHD ZakiStatus is reachable</v>
      </c>
      <c r="D19027" s="74">
        <f t="shared" si="149"/>
        <v>0</v>
      </c>
    </row>
    <row r="19028" spans="1:4">
      <c r="A19028" s="149">
        <v>45516</v>
      </c>
      <c r="B19028" s="74" t="str">
        <f ca="1">IFERROR(__xludf.DUMMYFUNCTION("IF(REGEXMATCH(A19028,""wealth planning""),""Script 1"",""-"")"),"#VALUE!")</f>
        <v>#VALUE!</v>
      </c>
      <c r="C19028" s="74" t="str">
        <f t="shared" si="148"/>
        <v>Ku Muhamad Aminhaikal Bin Ku MHD Zaki</v>
      </c>
      <c r="D19028" s="74">
        <f t="shared" si="149"/>
        <v>0</v>
      </c>
    </row>
    <row r="19029" spans="1:4">
      <c r="A19029" s="149">
        <v>45516</v>
      </c>
      <c r="B19029" s="74" t="str">
        <f ca="1">IFERROR(__xludf.DUMMYFUNCTION("IF(REGEXMATCH(A19029,""wealth planning""),""Script 1"",""-"")"),"#VALUE!")</f>
        <v>#VALUE!</v>
      </c>
      <c r="C19029" s="149">
        <f t="shared" si="148"/>
        <v>45516</v>
      </c>
      <c r="D19029" s="74" t="str">
        <f t="shared" si="149"/>
        <v>Ku Muhamad Aminhaikal Bin Ku MHD ZakiStatus is reachable</v>
      </c>
    </row>
    <row r="19030" spans="1:4">
      <c r="A19030" s="74" t="s">
        <v>4928</v>
      </c>
      <c r="B19030" s="74" t="str">
        <f ca="1">IFERROR(__xludf.DUMMYFUNCTION("IF(REGEXMATCH(A19030,""wealth planning""),""Script 1"",""-"")"),"Script 1")</f>
        <v>Script 1</v>
      </c>
      <c r="C19030" s="149">
        <f t="shared" si="148"/>
        <v>45516</v>
      </c>
      <c r="D19030" s="74" t="str">
        <f t="shared" si="149"/>
        <v>Ku Muhamad Aminhaikal Bin Ku MHD Zaki</v>
      </c>
    </row>
    <row r="19031" spans="1:4">
      <c r="B19031" s="74" t="str">
        <f ca="1">IFERROR(__xludf.DUMMYFUNCTION("IF(REGEXMATCH(A19031,""wealth planning""),""Script 1"",""-"")"),"-")</f>
        <v>-</v>
      </c>
      <c r="C19031" s="74" t="str">
        <f t="shared" si="148"/>
        <v>You: Hai assalamualaikum Haikal,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c r="D19031" s="149">
        <f t="shared" si="149"/>
        <v>45516</v>
      </c>
    </row>
    <row r="19032" spans="1:4">
      <c r="B19032" s="74" t="str">
        <f ca="1">IFERROR(__xludf.DUMMYFUNCTION("IF(REGEXMATCH(A19032,""wealth planning""),""Script 1"",""-"")"),"-")</f>
        <v>-</v>
      </c>
      <c r="C19032" s="74">
        <f t="shared" si="148"/>
        <v>0</v>
      </c>
      <c r="D19032" s="149">
        <f t="shared" si="149"/>
        <v>45516</v>
      </c>
    </row>
    <row r="19033" spans="1:4">
      <c r="B19033" s="74" t="str">
        <f ca="1">IFERROR(__xludf.DUMMYFUNCTION("IF(REGEXMATCH(A19033,""wealth planning""),""Script 1"",""-"")"),"-")</f>
        <v>-</v>
      </c>
      <c r="C19033" s="74">
        <f t="shared" si="148"/>
        <v>0</v>
      </c>
      <c r="D19033" s="74" t="str">
        <f t="shared" si="149"/>
        <v>You: Hai assalamualaikum Haikal, saya Azhad dari PruBSN. Sorry kalau ganggu. Actually sekarang saya tengah mencari individu untuk saya dapatkan peluang sharing sahaja berkaitan takaful dan wealth planning since ini kerja hakiki saya sebagai PruBSN wealth planner. Boleh ke kalau saya nak set appointment secara bersemuka ataupun online?</v>
      </c>
    </row>
    <row r="19034" spans="1:4">
      <c r="A19034" s="74" t="s">
        <v>10678</v>
      </c>
      <c r="B19034" s="74" t="str">
        <f ca="1">IFERROR(__xludf.DUMMYFUNCTION("IF(REGEXMATCH(A19034,""wealth planning""),""Script 1"",""-"")"),"-")</f>
        <v>-</v>
      </c>
      <c r="C19034" s="74">
        <f t="shared" si="148"/>
        <v>0</v>
      </c>
      <c r="D19034" s="74">
        <f t="shared" si="149"/>
        <v>0</v>
      </c>
    </row>
    <row r="19035" spans="1:4">
      <c r="A19035" s="74" t="s">
        <v>10678</v>
      </c>
      <c r="B19035" s="74" t="str">
        <f ca="1">IFERROR(__xludf.DUMMYFUNCTION("IF(REGEXMATCH(A19035,""wealth planning""),""Script 1"",""-"")"),"-")</f>
        <v>-</v>
      </c>
      <c r="C19035" s="74" t="str">
        <f t="shared" si="148"/>
        <v>Khairina Atiqah Khairil Hizar</v>
      </c>
      <c r="D19035" s="74">
        <f t="shared" si="149"/>
        <v>0</v>
      </c>
    </row>
    <row r="19036" spans="1:4">
      <c r="A19036" s="149">
        <v>45516</v>
      </c>
      <c r="B19036" s="74" t="str">
        <f ca="1">IFERROR(__xludf.DUMMYFUNCTION("IF(REGEXMATCH(A19036,""wealth planning""),""Script 1"",""-"")"),"#VALUE!")</f>
        <v>#VALUE!</v>
      </c>
      <c r="C19036" s="74" t="str">
        <f t="shared" si="148"/>
        <v>Khairina Atiqah Khairil Hizar</v>
      </c>
      <c r="D19036" s="74">
        <f t="shared" si="149"/>
        <v>0</v>
      </c>
    </row>
    <row r="19037" spans="1:4">
      <c r="A19037" s="149">
        <v>45516</v>
      </c>
      <c r="B19037" s="74" t="str">
        <f ca="1">IFERROR(__xludf.DUMMYFUNCTION("IF(REGEXMATCH(A19037,""wealth planning""),""Script 1"",""-"")"),"#VALUE!")</f>
        <v>#VALUE!</v>
      </c>
      <c r="C19037" s="149">
        <f t="shared" si="148"/>
        <v>45516</v>
      </c>
      <c r="D19037" s="74" t="str">
        <f t="shared" si="149"/>
        <v>Khairina Atiqah Khairil Hizar</v>
      </c>
    </row>
    <row r="19038" spans="1:4">
      <c r="A19038" s="74" t="s">
        <v>10679</v>
      </c>
      <c r="B19038" s="74" t="str">
        <f ca="1">IFERROR(__xludf.DUMMYFUNCTION("IF(REGEXMATCH(A19038,""wealth planning""),""Script 1"",""-"")"),"Script 1")</f>
        <v>Script 1</v>
      </c>
      <c r="C19038" s="149">
        <f t="shared" si="148"/>
        <v>45516</v>
      </c>
      <c r="D19038" s="74" t="str">
        <f t="shared" si="149"/>
        <v>Khairina Atiqah Khairil Hizar</v>
      </c>
    </row>
    <row r="19039" spans="1:4">
      <c r="B19039" s="74" t="str">
        <f ca="1">IFERROR(__xludf.DUMMYFUNCTION("IF(REGEXMATCH(A19039,""wealth planning""),""Script 1"",""-"")"),"-")</f>
        <v>-</v>
      </c>
      <c r="C19039" s="74" t="str">
        <f t="shared" si="148"/>
        <v>You: Hai assalamualaikum Khairina,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19039" s="149">
        <f t="shared" si="149"/>
        <v>45516</v>
      </c>
    </row>
    <row r="19040" spans="1:4">
      <c r="B19040" s="74" t="str">
        <f ca="1">IFERROR(__xludf.DUMMYFUNCTION("IF(REGEXMATCH(A19040,""wealth planning""),""Script 1"",""-"")"),"-")</f>
        <v>-</v>
      </c>
      <c r="C19040" s="74">
        <f t="shared" si="148"/>
        <v>0</v>
      </c>
      <c r="D19040" s="149">
        <f t="shared" si="149"/>
        <v>45516</v>
      </c>
    </row>
    <row r="19041" spans="1:4">
      <c r="B19041" s="74" t="str">
        <f ca="1">IFERROR(__xludf.DUMMYFUNCTION("IF(REGEXMATCH(A19041,""wealth planning""),""Script 1"",""-"")"),"-")</f>
        <v>-</v>
      </c>
      <c r="C19041" s="74">
        <f t="shared" si="148"/>
        <v>0</v>
      </c>
      <c r="D19041" s="74" t="str">
        <f t="shared" si="149"/>
        <v>You: Hai assalamualaikum Khairina,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19042" spans="1:4">
      <c r="A19042" s="74" t="s">
        <v>10681</v>
      </c>
      <c r="B19042" s="74" t="str">
        <f ca="1">IFERROR(__xludf.DUMMYFUNCTION("IF(REGEXMATCH(A19042,""wealth planning""),""Script 1"",""-"")"),"-")</f>
        <v>-</v>
      </c>
      <c r="C19042" s="74">
        <f t="shared" si="148"/>
        <v>0</v>
      </c>
      <c r="D19042" s="74">
        <f t="shared" si="149"/>
        <v>0</v>
      </c>
    </row>
    <row r="19043" spans="1:4">
      <c r="A19043" s="74" t="s">
        <v>10682</v>
      </c>
      <c r="B19043" s="74" t="str">
        <f ca="1">IFERROR(__xludf.DUMMYFUNCTION("IF(REGEXMATCH(A19043,""wealth planning""),""Script 1"",""-"")"),"-")</f>
        <v>-</v>
      </c>
      <c r="C19043" s="74" t="str">
        <f t="shared" si="148"/>
        <v>Nurul A. SaharuddinStatus is reachable</v>
      </c>
      <c r="D19043" s="74">
        <f t="shared" si="149"/>
        <v>0</v>
      </c>
    </row>
    <row r="19044" spans="1:4">
      <c r="A19044" s="149">
        <v>45516</v>
      </c>
      <c r="B19044" s="74" t="str">
        <f ca="1">IFERROR(__xludf.DUMMYFUNCTION("IF(REGEXMATCH(A19044,""wealth planning""),""Script 1"",""-"")"),"#VALUE!")</f>
        <v>#VALUE!</v>
      </c>
      <c r="C19044" s="74" t="str">
        <f t="shared" si="148"/>
        <v>Nurul A. Saharuddin</v>
      </c>
      <c r="D19044" s="74">
        <f t="shared" si="149"/>
        <v>0</v>
      </c>
    </row>
    <row r="19045" spans="1:4">
      <c r="A19045" s="149">
        <v>45516</v>
      </c>
      <c r="B19045" s="74" t="str">
        <f ca="1">IFERROR(__xludf.DUMMYFUNCTION("IF(REGEXMATCH(A19045,""wealth planning""),""Script 1"",""-"")"),"#VALUE!")</f>
        <v>#VALUE!</v>
      </c>
      <c r="C19045" s="149">
        <f t="shared" si="148"/>
        <v>45516</v>
      </c>
      <c r="D19045" s="74" t="str">
        <f t="shared" si="149"/>
        <v>Nurul A. SaharuddinStatus is reachable</v>
      </c>
    </row>
    <row r="19046" spans="1:4">
      <c r="A19046" s="74" t="s">
        <v>10683</v>
      </c>
      <c r="B19046" s="74" t="str">
        <f ca="1">IFERROR(__xludf.DUMMYFUNCTION("IF(REGEXMATCH(A19046,""wealth planning""),""Script 1"",""-"")"),"Script 1")</f>
        <v>Script 1</v>
      </c>
      <c r="C19046" s="149">
        <f t="shared" si="148"/>
        <v>45516</v>
      </c>
      <c r="D19046" s="74" t="str">
        <f t="shared" si="149"/>
        <v>Nurul A. Saharuddin</v>
      </c>
    </row>
    <row r="19047" spans="1:4">
      <c r="B19047" s="74" t="str">
        <f ca="1">IFERROR(__xludf.DUMMYFUNCTION("IF(REGEXMATCH(A19047,""wealth planning""),""Script 1"",""-"")"),"-")</f>
        <v>-</v>
      </c>
      <c r="C19047" s="74" t="str">
        <f t="shared" si="148"/>
        <v>You: Hai assalamualaikum Nurul, saya Azhad dari PruBSN. Sorry kalau ganggu. Actually sekarang saya tengah mencari individu yang akan mula bekerja untuk saya dapatkan peluang sharing berkaitan takaful dan wealth planning sebelum mula bekerja nanti since ini kerja hakiki saya sebagai PruBSN wealth planner. Boleh ke kalau saya nak set appointment secara bersemuka ataupun online?</v>
      </c>
      <c r="D19047" s="149">
        <f t="shared" si="149"/>
        <v>45516</v>
      </c>
    </row>
    <row r="19048" spans="1:4">
      <c r="B19048" s="74" t="str">
        <f ca="1">IFERROR(__xludf.DUMMYFUNCTION("IF(REGEXMATCH(A19048,""wealth planning""),""Script 1"",""-"")"),"-")</f>
        <v>-</v>
      </c>
      <c r="C19048" s="74">
        <f t="shared" si="148"/>
        <v>0</v>
      </c>
      <c r="D19048" s="149">
        <f t="shared" si="149"/>
        <v>45516</v>
      </c>
    </row>
    <row r="19049" spans="1:4">
      <c r="B19049" s="74" t="str">
        <f ca="1">IFERROR(__xludf.DUMMYFUNCTION("IF(REGEXMATCH(A19049,""wealth planning""),""Script 1"",""-"")"),"-")</f>
        <v>-</v>
      </c>
      <c r="C19049" s="74">
        <f t="shared" si="148"/>
        <v>0</v>
      </c>
      <c r="D19049" s="74" t="str">
        <f t="shared" si="149"/>
        <v>You: Hai assalamualaikum Nurul, saya Azhad dari PruBSN. Sorry kalau ganggu. Actually sekarang saya tengah mencari individu yang akan mula bekerja untuk saya dapatkan peluang sharing berkaitan takaful dan wealth planning sebelum mula bekerja nanti since ini kerja hakiki saya sebagai PruBSN wealth planner. Boleh ke kalau saya nak set appointment secara bersemuka ataupun online?</v>
      </c>
    </row>
    <row r="19050" spans="1:4">
      <c r="A19050" s="74" t="s">
        <v>10685</v>
      </c>
      <c r="B19050" s="74" t="str">
        <f ca="1">IFERROR(__xludf.DUMMYFUNCTION("IF(REGEXMATCH(A19050,""wealth planning""),""Script 1"",""-"")"),"-")</f>
        <v>-</v>
      </c>
      <c r="C19050" s="74">
        <f t="shared" si="148"/>
        <v>0</v>
      </c>
      <c r="D19050" s="74">
        <f t="shared" si="149"/>
        <v>0</v>
      </c>
    </row>
    <row r="19051" spans="1:4">
      <c r="A19051" s="74" t="s">
        <v>10686</v>
      </c>
      <c r="B19051" s="74" t="str">
        <f ca="1">IFERROR(__xludf.DUMMYFUNCTION("IF(REGEXMATCH(A19051,""wealth planning""),""Script 1"",""-"")"),"-")</f>
        <v>-</v>
      </c>
      <c r="C19051" s="74" t="str">
        <f t="shared" si="148"/>
        <v>Mohd Muslim Mohd Aruwa (MMMA)Status is reachable</v>
      </c>
      <c r="D19051" s="74">
        <f t="shared" si="149"/>
        <v>0</v>
      </c>
    </row>
    <row r="19052" spans="1:4">
      <c r="A19052" s="149">
        <v>45516</v>
      </c>
      <c r="B19052" s="74" t="str">
        <f ca="1">IFERROR(__xludf.DUMMYFUNCTION("IF(REGEXMATCH(A19052,""wealth planning""),""Script 1"",""-"")"),"#VALUE!")</f>
        <v>#VALUE!</v>
      </c>
      <c r="C19052" s="74" t="str">
        <f t="shared" si="148"/>
        <v>Mohd Muslim Mohd Aruwa (MMMA)</v>
      </c>
      <c r="D19052" s="74">
        <f t="shared" si="149"/>
        <v>0</v>
      </c>
    </row>
    <row r="19053" spans="1:4">
      <c r="A19053" s="149">
        <v>45516</v>
      </c>
      <c r="B19053" s="74" t="str">
        <f ca="1">IFERROR(__xludf.DUMMYFUNCTION("IF(REGEXMATCH(A19053,""wealth planning""),""Script 1"",""-"")"),"#VALUE!")</f>
        <v>#VALUE!</v>
      </c>
      <c r="C19053" s="149">
        <f t="shared" si="148"/>
        <v>45516</v>
      </c>
      <c r="D19053" s="74" t="str">
        <f t="shared" si="149"/>
        <v>Mohd Muslim Mohd Aruwa (MMMA)Status is reachable</v>
      </c>
    </row>
    <row r="19054" spans="1:4">
      <c r="A19054" s="74" t="s">
        <v>10687</v>
      </c>
      <c r="B19054" s="74" t="str">
        <f ca="1">IFERROR(__xludf.DUMMYFUNCTION("IF(REGEXMATCH(A19054,""wealth planning""),""Script 1"",""-"")"),"Script 1")</f>
        <v>Script 1</v>
      </c>
      <c r="C19054" s="149">
        <f t="shared" si="148"/>
        <v>45516</v>
      </c>
      <c r="D19054" s="74" t="str">
        <f t="shared" si="149"/>
        <v>Mohd Muslim Mohd Aruwa (MMMA)</v>
      </c>
    </row>
    <row r="19055" spans="1:4">
      <c r="B19055" s="74" t="str">
        <f ca="1">IFERROR(__xludf.DUMMYFUNCTION("IF(REGEXMATCH(A19055,""wealth planning""),""Script 1"",""-"")"),"-")</f>
        <v>-</v>
      </c>
      <c r="C19055" s="74" t="str">
        <f t="shared" si="148"/>
        <v>You: Hai assalamualaikum tuan Muslim, saya Azhad dari PruBSN. Sorry kalau ganggu. Saya yakin tuan sudah ada perlindunagn takaful untuk diri tuan dan keluarga, cuma saya ingin dapatkan peluang untuk sharing berkaitan takaful dan wealth planning dan pada masa yang sama review juga segala polisi tuan as part of kerja hakiki saya sebagai PruBSN wealth planner. Jika tidak keberatan, boleh ke kalau saya nak set appointment secara bersemuka ataupun online?</v>
      </c>
      <c r="D19055" s="149">
        <f t="shared" si="149"/>
        <v>45516</v>
      </c>
    </row>
    <row r="19056" spans="1:4">
      <c r="B19056" s="74" t="str">
        <f ca="1">IFERROR(__xludf.DUMMYFUNCTION("IF(REGEXMATCH(A19056,""wealth planning""),""Script 1"",""-"")"),"-")</f>
        <v>-</v>
      </c>
      <c r="C19056" s="74">
        <f t="shared" si="148"/>
        <v>0</v>
      </c>
      <c r="D19056" s="149">
        <f t="shared" si="149"/>
        <v>45516</v>
      </c>
    </row>
    <row r="19057" spans="1:4">
      <c r="B19057" s="74" t="str">
        <f ca="1">IFERROR(__xludf.DUMMYFUNCTION("IF(REGEXMATCH(A19057,""wealth planning""),""Script 1"",""-"")"),"-")</f>
        <v>-</v>
      </c>
      <c r="C19057" s="74">
        <f t="shared" si="148"/>
        <v>0</v>
      </c>
      <c r="D19057" s="74" t="str">
        <f t="shared" si="149"/>
        <v>You: Hai assalamualaikum tuan Muslim, saya Azhad dari PruBSN. Sorry kalau ganggu. Saya yakin tuan sudah ada perlindunagn takaful untuk diri tuan dan keluarga, cuma saya ingin dapatkan peluang untuk sharing berkaitan takaful dan wealth planning dan pada masa yang sama review juga segala polisi tuan as part of kerja hakiki saya sebagai PruBSN wealth planner. Jika tidak keberatan, boleh ke kalau saya nak set appointment secara bersemuka ataupun online?</v>
      </c>
    </row>
    <row r="19058" spans="1:4">
      <c r="A19058" s="74" t="s">
        <v>10689</v>
      </c>
      <c r="B19058" s="74" t="str">
        <f ca="1">IFERROR(__xludf.DUMMYFUNCTION("IF(REGEXMATCH(A19058,""wealth planning""),""Script 1"",""-"")"),"-")</f>
        <v>-</v>
      </c>
      <c r="C19058" s="74">
        <f t="shared" si="148"/>
        <v>0</v>
      </c>
      <c r="D19058" s="74">
        <f t="shared" si="149"/>
        <v>0</v>
      </c>
    </row>
    <row r="19059" spans="1:4">
      <c r="A19059" s="74" t="s">
        <v>10056</v>
      </c>
      <c r="B19059" s="74" t="str">
        <f ca="1">IFERROR(__xludf.DUMMYFUNCTION("IF(REGEXMATCH(A19059,""wealth planning""),""Script 1"",""-"")"),"-")</f>
        <v>-</v>
      </c>
      <c r="C19059" s="74" t="str">
        <f t="shared" si="148"/>
        <v>Izzat HaziqStatus is reachable</v>
      </c>
      <c r="D19059" s="74">
        <f t="shared" si="149"/>
        <v>0</v>
      </c>
    </row>
    <row r="19060" spans="1:4">
      <c r="A19060" s="149">
        <v>45516</v>
      </c>
      <c r="B19060" s="74" t="str">
        <f ca="1">IFERROR(__xludf.DUMMYFUNCTION("IF(REGEXMATCH(A19060,""wealth planning""),""Script 1"",""-"")"),"#VALUE!")</f>
        <v>#VALUE!</v>
      </c>
      <c r="C19060" s="74" t="str">
        <f t="shared" si="148"/>
        <v>Izzat Haziq</v>
      </c>
      <c r="D19060" s="74">
        <f t="shared" si="149"/>
        <v>0</v>
      </c>
    </row>
    <row r="19061" spans="1:4">
      <c r="A19061" s="149">
        <v>45516</v>
      </c>
      <c r="B19061" s="74" t="str">
        <f ca="1">IFERROR(__xludf.DUMMYFUNCTION("IF(REGEXMATCH(A19061,""wealth planning""),""Script 1"",""-"")"),"#VALUE!")</f>
        <v>#VALUE!</v>
      </c>
      <c r="C19061" s="149">
        <f t="shared" si="148"/>
        <v>45516</v>
      </c>
      <c r="D19061" s="74" t="str">
        <f t="shared" si="149"/>
        <v>Izzat HaziqStatus is reachable</v>
      </c>
    </row>
    <row r="19062" spans="1:4">
      <c r="A19062" s="74" t="s">
        <v>10690</v>
      </c>
      <c r="B19062" s="74" t="str">
        <f ca="1">IFERROR(__xludf.DUMMYFUNCTION("IF(REGEXMATCH(A19062,""wealth planning""),""Script 1"",""-"")"),"Script 1")</f>
        <v>Script 1</v>
      </c>
      <c r="C19062" s="149">
        <f t="shared" si="148"/>
        <v>45516</v>
      </c>
      <c r="D19062" s="74" t="str">
        <f t="shared" si="149"/>
        <v>Izzat Haziq</v>
      </c>
    </row>
    <row r="19063" spans="1:4">
      <c r="B19063" s="74" t="str">
        <f ca="1">IFERROR(__xludf.DUMMYFUNCTION("IF(REGEXMATCH(A19063,""wealth planning""),""Script 1"",""-"")"),"-")</f>
        <v>-</v>
      </c>
      <c r="C19063" s="74" t="str">
        <f t="shared" si="148"/>
        <v>You: Hai assalamualaikum Izzat,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c r="D19063" s="149">
        <f t="shared" si="149"/>
        <v>45516</v>
      </c>
    </row>
    <row r="19064" spans="1:4">
      <c r="B19064" s="74" t="str">
        <f ca="1">IFERROR(__xludf.DUMMYFUNCTION("IF(REGEXMATCH(A19064,""wealth planning""),""Script 1"",""-"")"),"-")</f>
        <v>-</v>
      </c>
      <c r="C19064" s="74">
        <f t="shared" si="148"/>
        <v>0</v>
      </c>
      <c r="D19064" s="149">
        <f t="shared" si="149"/>
        <v>45516</v>
      </c>
    </row>
    <row r="19065" spans="1:4">
      <c r="B19065" s="74" t="str">
        <f ca="1">IFERROR(__xludf.DUMMYFUNCTION("IF(REGEXMATCH(A19065,""wealth planning""),""Script 1"",""-"")"),"-")</f>
        <v>-</v>
      </c>
      <c r="C19065" s="74">
        <f t="shared" si="148"/>
        <v>0</v>
      </c>
      <c r="D19065" s="74" t="str">
        <f t="shared" si="149"/>
        <v>You: Hai assalamualaikum Izzat,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row>
    <row r="19066" spans="1:4">
      <c r="A19066" s="74" t="s">
        <v>10691</v>
      </c>
      <c r="B19066" s="74" t="str">
        <f ca="1">IFERROR(__xludf.DUMMYFUNCTION("IF(REGEXMATCH(A19066,""wealth planning""),""Script 1"",""-"")"),"-")</f>
        <v>-</v>
      </c>
      <c r="C19066" s="74">
        <f t="shared" si="148"/>
        <v>0</v>
      </c>
      <c r="D19066" s="74">
        <f t="shared" si="149"/>
        <v>0</v>
      </c>
    </row>
    <row r="19067" spans="1:4">
      <c r="A19067" s="74" t="s">
        <v>10692</v>
      </c>
      <c r="B19067" s="74" t="str">
        <f ca="1">IFERROR(__xludf.DUMMYFUNCTION("IF(REGEXMATCH(A19067,""wealth planning""),""Script 1"",""-"")"),"-")</f>
        <v>-</v>
      </c>
      <c r="C19067" s="74" t="str">
        <f t="shared" si="148"/>
        <v>Nur Hanani Binti HarunStatus is reachable</v>
      </c>
      <c r="D19067" s="74">
        <f t="shared" si="149"/>
        <v>0</v>
      </c>
    </row>
    <row r="19068" spans="1:4">
      <c r="A19068" s="149">
        <v>45516</v>
      </c>
      <c r="B19068" s="74" t="str">
        <f ca="1">IFERROR(__xludf.DUMMYFUNCTION("IF(REGEXMATCH(A19068,""wealth planning""),""Script 1"",""-"")"),"#VALUE!")</f>
        <v>#VALUE!</v>
      </c>
      <c r="C19068" s="74" t="str">
        <f t="shared" si="148"/>
        <v>Nur Hanani Binti Harun</v>
      </c>
      <c r="D19068" s="74">
        <f t="shared" si="149"/>
        <v>0</v>
      </c>
    </row>
    <row r="19069" spans="1:4">
      <c r="A19069" s="149">
        <v>45516</v>
      </c>
      <c r="B19069" s="74" t="str">
        <f ca="1">IFERROR(__xludf.DUMMYFUNCTION("IF(REGEXMATCH(A19069,""wealth planning""),""Script 1"",""-"")"),"#VALUE!")</f>
        <v>#VALUE!</v>
      </c>
      <c r="C19069" s="149">
        <f t="shared" si="148"/>
        <v>45516</v>
      </c>
      <c r="D19069" s="74" t="str">
        <f t="shared" si="149"/>
        <v>Nur Hanani Binti HarunStatus is reachable</v>
      </c>
    </row>
    <row r="19070" spans="1:4">
      <c r="A19070" s="74" t="s">
        <v>10693</v>
      </c>
      <c r="B19070" s="74" t="str">
        <f ca="1">IFERROR(__xludf.DUMMYFUNCTION("IF(REGEXMATCH(A19070,""wealth planning""),""Script 1"",""-"")"),"Script 1")</f>
        <v>Script 1</v>
      </c>
      <c r="C19070" s="149">
        <f t="shared" si="148"/>
        <v>45516</v>
      </c>
      <c r="D19070" s="74" t="str">
        <f t="shared" si="149"/>
        <v>Nur Hanani Binti Harun</v>
      </c>
    </row>
    <row r="19071" spans="1:4">
      <c r="B19071" s="74" t="str">
        <f ca="1">IFERROR(__xludf.DUMMYFUNCTION("IF(REGEXMATCH(A19071,""wealth planning""),""Script 1"",""-"")"),"-")</f>
        <v>-</v>
      </c>
      <c r="C19071" s="74" t="str">
        <f t="shared" si="148"/>
        <v>You: Hai assalamualaikum Hanani,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071" s="149">
        <f t="shared" si="149"/>
        <v>45516</v>
      </c>
    </row>
    <row r="19072" spans="1:4">
      <c r="B19072" s="74" t="str">
        <f ca="1">IFERROR(__xludf.DUMMYFUNCTION("IF(REGEXMATCH(A19072,""wealth planning""),""Script 1"",""-"")"),"-")</f>
        <v>-</v>
      </c>
      <c r="C19072" s="74">
        <f t="shared" si="148"/>
        <v>0</v>
      </c>
      <c r="D19072" s="149">
        <f t="shared" si="149"/>
        <v>45516</v>
      </c>
    </row>
    <row r="19073" spans="1:4">
      <c r="B19073" s="74" t="str">
        <f ca="1">IFERROR(__xludf.DUMMYFUNCTION("IF(REGEXMATCH(A19073,""wealth planning""),""Script 1"",""-"")"),"-")</f>
        <v>-</v>
      </c>
      <c r="C19073" s="74">
        <f t="shared" si="148"/>
        <v>0</v>
      </c>
      <c r="D19073" s="74" t="str">
        <f t="shared" si="149"/>
        <v>You: Hai assalamualaikum Hanani,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074" spans="1:4">
      <c r="A19074" s="74" t="s">
        <v>10695</v>
      </c>
      <c r="B19074" s="74" t="str">
        <f ca="1">IFERROR(__xludf.DUMMYFUNCTION("IF(REGEXMATCH(A19074,""wealth planning""),""Script 1"",""-"")"),"-")</f>
        <v>-</v>
      </c>
      <c r="C19074" s="74">
        <f t="shared" si="148"/>
        <v>0</v>
      </c>
      <c r="D19074" s="74">
        <f t="shared" si="149"/>
        <v>0</v>
      </c>
    </row>
    <row r="19075" spans="1:4">
      <c r="A19075" s="74" t="s">
        <v>10696</v>
      </c>
      <c r="B19075" s="74" t="str">
        <f ca="1">IFERROR(__xludf.DUMMYFUNCTION("IF(REGEXMATCH(A19075,""wealth planning""),""Script 1"",""-"")"),"-")</f>
        <v>-</v>
      </c>
      <c r="C19075" s="74" t="str">
        <f t="shared" si="148"/>
        <v>Muhammad SamsudianStatus is reachable</v>
      </c>
      <c r="D19075" s="74">
        <f t="shared" si="149"/>
        <v>0</v>
      </c>
    </row>
    <row r="19076" spans="1:4">
      <c r="A19076" s="149">
        <v>45516</v>
      </c>
      <c r="B19076" s="74" t="str">
        <f ca="1">IFERROR(__xludf.DUMMYFUNCTION("IF(REGEXMATCH(A19076,""wealth planning""),""Script 1"",""-"")"),"#VALUE!")</f>
        <v>#VALUE!</v>
      </c>
      <c r="C19076" s="74" t="str">
        <f t="shared" si="148"/>
        <v>Muhammad Samsudian</v>
      </c>
      <c r="D19076" s="74">
        <f t="shared" si="149"/>
        <v>0</v>
      </c>
    </row>
    <row r="19077" spans="1:4">
      <c r="A19077" s="149">
        <v>45516</v>
      </c>
      <c r="B19077" s="74" t="str">
        <f ca="1">IFERROR(__xludf.DUMMYFUNCTION("IF(REGEXMATCH(A19077,""wealth planning""),""Script 1"",""-"")"),"#VALUE!")</f>
        <v>#VALUE!</v>
      </c>
      <c r="C19077" s="149">
        <f t="shared" si="148"/>
        <v>45516</v>
      </c>
      <c r="D19077" s="74" t="str">
        <f t="shared" si="149"/>
        <v>Muhammad SamsudianStatus is reachable</v>
      </c>
    </row>
    <row r="19078" spans="1:4">
      <c r="A19078" s="74" t="s">
        <v>10697</v>
      </c>
      <c r="B19078" s="74" t="str">
        <f ca="1">IFERROR(__xludf.DUMMYFUNCTION("IF(REGEXMATCH(A19078,""wealth planning""),""Script 1"",""-"")"),"Script 1")</f>
        <v>Script 1</v>
      </c>
      <c r="C19078" s="149">
        <f t="shared" si="148"/>
        <v>45516</v>
      </c>
      <c r="D19078" s="74" t="str">
        <f t="shared" si="149"/>
        <v>Muhammad Samsudian</v>
      </c>
    </row>
    <row r="19079" spans="1:4">
      <c r="B19079" s="74" t="str">
        <f ca="1">IFERROR(__xludf.DUMMYFUNCTION("IF(REGEXMATCH(A19079,""wealth planning""),""Script 1"",""-"")"),"-")</f>
        <v>-</v>
      </c>
      <c r="C19079" s="74" t="str">
        <f t="shared" si="148"/>
        <v>You: Hai assalamualaikum tuan Samsudian, saya Azhad dari PruBSN. Sorry kalau ganggu. Saya yakin tuan sudah ada perlindunagn takaful untuk diri tuan dan keluarga, cuma saya ingin dapatkan peluang untuk sharing berkaitan takaful dan wealth planning dan pada masa yang sama review juga segala polisi tuan as part of kerja hakiki saya sebagai PruBSN wealth planner. Boleh ke kalau saya nak set appointment secara bersemuka ataupun online?</v>
      </c>
      <c r="D19079" s="149">
        <f t="shared" si="149"/>
        <v>45516</v>
      </c>
    </row>
    <row r="19080" spans="1:4">
      <c r="B19080" s="74" t="str">
        <f ca="1">IFERROR(__xludf.DUMMYFUNCTION("IF(REGEXMATCH(A19080,""wealth planning""),""Script 1"",""-"")"),"-")</f>
        <v>-</v>
      </c>
      <c r="C19080" s="74">
        <f t="shared" si="148"/>
        <v>0</v>
      </c>
      <c r="D19080" s="149">
        <f t="shared" si="149"/>
        <v>45516</v>
      </c>
    </row>
    <row r="19081" spans="1:4">
      <c r="B19081" s="74" t="str">
        <f ca="1">IFERROR(__xludf.DUMMYFUNCTION("IF(REGEXMATCH(A19081,""wealth planning""),""Script 1"",""-"")"),"-")</f>
        <v>-</v>
      </c>
      <c r="C19081" s="74">
        <f t="shared" si="148"/>
        <v>0</v>
      </c>
      <c r="D19081" s="74" t="str">
        <f t="shared" si="149"/>
        <v>You: Hai assalamualaikum tuan Samsudian, saya Azhad dari PruBSN. Sorry kalau ganggu. Saya yakin tuan sudah ada perlindunagn takaful untuk diri tuan dan keluarga, cuma saya ingin dapatkan peluang untuk sharing berkaitan takaful dan wealth planning dan pada masa yang sama review juga segala polisi tuan as part of kerja hakiki saya sebagai PruBSN wealth planner. Boleh ke kalau saya nak set appointment secara bersemuka ataupun online?</v>
      </c>
    </row>
    <row r="19082" spans="1:4">
      <c r="B19082" s="74" t="str">
        <f ca="1">IFERROR(__xludf.DUMMYFUNCTION("IF(REGEXMATCH(A19082,""wealth planning""),""Script 1"",""-"")"),"-")</f>
        <v>-</v>
      </c>
      <c r="C19082" s="74">
        <f t="shared" si="148"/>
        <v>0</v>
      </c>
      <c r="D19082" s="74">
        <f t="shared" si="149"/>
        <v>0</v>
      </c>
    </row>
    <row r="19083" spans="1:4">
      <c r="A19083" s="74" t="s">
        <v>10700</v>
      </c>
      <c r="B19083" s="74" t="str">
        <f ca="1">IFERROR(__xludf.DUMMYFUNCTION("IF(REGEXMATCH(A19083,""wealth planning""),""Script 1"",""-"")"),"-")</f>
        <v>-</v>
      </c>
      <c r="C19083" s="74">
        <f t="shared" si="148"/>
        <v>0</v>
      </c>
      <c r="D19083" s="74">
        <f t="shared" si="149"/>
        <v>0</v>
      </c>
    </row>
    <row r="19084" spans="1:4">
      <c r="A19084" s="149">
        <v>45516</v>
      </c>
      <c r="B19084" s="74" t="str">
        <f ca="1">IFERROR(__xludf.DUMMYFUNCTION("IF(REGEXMATCH(A19084,""wealth planning""),""Script 1"",""-"")"),"#VALUE!")</f>
        <v>#VALUE!</v>
      </c>
      <c r="C19084" s="74" t="str">
        <f t="shared" si="148"/>
        <v>Naqib Laham</v>
      </c>
      <c r="D19084" s="74">
        <f t="shared" si="149"/>
        <v>0</v>
      </c>
    </row>
    <row r="19085" spans="1:4">
      <c r="A19085" s="149">
        <v>45516</v>
      </c>
      <c r="B19085" s="74" t="str">
        <f ca="1">IFERROR(__xludf.DUMMYFUNCTION("IF(REGEXMATCH(A19085,""wealth planning""),""Script 1"",""-"")"),"#VALUE!")</f>
        <v>#VALUE!</v>
      </c>
      <c r="C19085" s="149">
        <f t="shared" si="148"/>
        <v>45516</v>
      </c>
      <c r="D19085" s="74">
        <f t="shared" si="149"/>
        <v>0</v>
      </c>
    </row>
    <row r="19086" spans="1:4">
      <c r="A19086" s="74" t="s">
        <v>10701</v>
      </c>
      <c r="B19086" s="74" t="str">
        <f ca="1">IFERROR(__xludf.DUMMYFUNCTION("IF(REGEXMATCH(A19086,""wealth planning""),""Script 1"",""-"")"),"Script 1")</f>
        <v>Script 1</v>
      </c>
      <c r="C19086" s="149">
        <f t="shared" si="148"/>
        <v>45516</v>
      </c>
      <c r="D19086" s="74" t="str">
        <f t="shared" si="149"/>
        <v>Naqib Laham</v>
      </c>
    </row>
    <row r="19087" spans="1:4">
      <c r="B19087" s="74" t="str">
        <f ca="1">IFERROR(__xludf.DUMMYFUNCTION("IF(REGEXMATCH(A19087,""wealth planning""),""Script 1"",""-"")"),"-")</f>
        <v>-</v>
      </c>
      <c r="C19087" s="74" t="str">
        <f t="shared" si="148"/>
        <v>You: Hai assalamualaikum Naqib,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087" s="149">
        <f t="shared" si="149"/>
        <v>45516</v>
      </c>
    </row>
    <row r="19088" spans="1:4">
      <c r="B19088" s="74" t="str">
        <f ca="1">IFERROR(__xludf.DUMMYFUNCTION("IF(REGEXMATCH(A19088,""wealth planning""),""Script 1"",""-"")"),"-")</f>
        <v>-</v>
      </c>
      <c r="C19088" s="74">
        <f t="shared" si="148"/>
        <v>0</v>
      </c>
      <c r="D19088" s="149">
        <f t="shared" si="149"/>
        <v>45516</v>
      </c>
    </row>
    <row r="19089" spans="1:4">
      <c r="B19089" s="74" t="str">
        <f ca="1">IFERROR(__xludf.DUMMYFUNCTION("IF(REGEXMATCH(A19089,""wealth planning""),""Script 1"",""-"")"),"-")</f>
        <v>-</v>
      </c>
      <c r="C19089" s="74">
        <f t="shared" si="148"/>
        <v>0</v>
      </c>
      <c r="D19089" s="74" t="str">
        <f t="shared" si="149"/>
        <v>You: Hai assalamualaikum Naqib,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090" spans="1:4">
      <c r="A19090" s="74" t="s">
        <v>10703</v>
      </c>
      <c r="B19090" s="74" t="str">
        <f ca="1">IFERROR(__xludf.DUMMYFUNCTION("IF(REGEXMATCH(A19090,""wealth planning""),""Script 1"",""-"")"),"-")</f>
        <v>-</v>
      </c>
      <c r="C19090" s="74">
        <f t="shared" si="148"/>
        <v>0</v>
      </c>
      <c r="D19090" s="74">
        <f t="shared" si="149"/>
        <v>0</v>
      </c>
    </row>
    <row r="19091" spans="1:4">
      <c r="A19091" s="74" t="s">
        <v>10703</v>
      </c>
      <c r="B19091" s="74" t="str">
        <f ca="1">IFERROR(__xludf.DUMMYFUNCTION("IF(REGEXMATCH(A19091,""wealth planning""),""Script 1"",""-"")"),"-")</f>
        <v>-</v>
      </c>
      <c r="C19091" s="74" t="str">
        <f t="shared" si="148"/>
        <v>Ir. Dr. Mohd Azman Abas</v>
      </c>
      <c r="D19091" s="74">
        <f t="shared" si="149"/>
        <v>0</v>
      </c>
    </row>
    <row r="19092" spans="1:4">
      <c r="A19092" s="149">
        <v>45516</v>
      </c>
      <c r="B19092" s="74" t="str">
        <f ca="1">IFERROR(__xludf.DUMMYFUNCTION("IF(REGEXMATCH(A19092,""wealth planning""),""Script 1"",""-"")"),"#VALUE!")</f>
        <v>#VALUE!</v>
      </c>
      <c r="C19092" s="74" t="str">
        <f t="shared" si="148"/>
        <v>Ir. Dr. Mohd Azman Abas</v>
      </c>
      <c r="D19092" s="74">
        <f t="shared" si="149"/>
        <v>0</v>
      </c>
    </row>
    <row r="19093" spans="1:4">
      <c r="A19093" s="149">
        <v>45516</v>
      </c>
      <c r="B19093" s="74" t="str">
        <f ca="1">IFERROR(__xludf.DUMMYFUNCTION("IF(REGEXMATCH(A19093,""wealth planning""),""Script 1"",""-"")"),"#VALUE!")</f>
        <v>#VALUE!</v>
      </c>
      <c r="C19093" s="149">
        <f t="shared" si="148"/>
        <v>45516</v>
      </c>
      <c r="D19093" s="74" t="str">
        <f t="shared" si="149"/>
        <v>Ir. Dr. Mohd Azman Abas</v>
      </c>
    </row>
    <row r="19094" spans="1:4">
      <c r="A19094" s="74" t="s">
        <v>10704</v>
      </c>
      <c r="B19094" s="74" t="str">
        <f ca="1">IFERROR(__xludf.DUMMYFUNCTION("IF(REGEXMATCH(A19094,""wealth planning""),""Script 1"",""-"")"),"Script 1")</f>
        <v>Script 1</v>
      </c>
      <c r="C19094" s="149">
        <f t="shared" si="148"/>
        <v>45516</v>
      </c>
      <c r="D19094" s="74" t="str">
        <f t="shared" si="149"/>
        <v>Ir. Dr. Mohd Azman Abas</v>
      </c>
    </row>
    <row r="19095" spans="1:4">
      <c r="B19095" s="74" t="str">
        <f ca="1">IFERROR(__xludf.DUMMYFUNCTION("IF(REGEXMATCH(A19095,""wealth planning""),""Script 1"",""-"")"),"-")</f>
        <v>-</v>
      </c>
      <c r="C19095" s="74" t="str">
        <f t="shared" si="148"/>
        <v>You: Hai assalamualaikum tuan Azman Abas, saya Azhad dari PruBSN. Sorry kalau ganggu. Saya yakin tuan sudah ada perlindunagn takaful untuk diri tuan dan keluarga, cuma saya ingin dapatkan peluang untuk sharing berkaitan takaful dan wealth planning dan pada masa yang sama review juga segala polisi tuan as part of kerja hakiki saya sebagai PruBSN wealth planner. Boleh ke kalau saya nak set appointment secara bersemuka ataupun online?</v>
      </c>
      <c r="D19095" s="149">
        <f t="shared" si="149"/>
        <v>45516</v>
      </c>
    </row>
    <row r="19096" spans="1:4">
      <c r="B19096" s="74" t="str">
        <f ca="1">IFERROR(__xludf.DUMMYFUNCTION("IF(REGEXMATCH(A19096,""wealth planning""),""Script 1"",""-"")"),"-")</f>
        <v>-</v>
      </c>
      <c r="C19096" s="74">
        <f t="shared" si="148"/>
        <v>0</v>
      </c>
      <c r="D19096" s="149">
        <f t="shared" si="149"/>
        <v>45516</v>
      </c>
    </row>
    <row r="19097" spans="1:4">
      <c r="B19097" s="74" t="str">
        <f ca="1">IFERROR(__xludf.DUMMYFUNCTION("IF(REGEXMATCH(A19097,""wealth planning""),""Script 1"",""-"")"),"-")</f>
        <v>-</v>
      </c>
      <c r="C19097" s="74">
        <f t="shared" si="148"/>
        <v>0</v>
      </c>
      <c r="D19097" s="74" t="str">
        <f t="shared" si="149"/>
        <v>You: Hai assalamualaikum tuan Azman Abas, saya Azhad dari PruBSN. Sorry kalau ganggu. Saya yakin tuan sudah ada perlindunagn takaful untuk diri tuan dan keluarga, cuma saya ingin dapatkan peluang untuk sharing berkaitan takaful dan wealth planning dan pada masa yang sama review juga segala polisi tuan as part of kerja hakiki saya sebagai PruBSN wealth planner. Boleh ke kalau saya nak set appointment secara bersemuka ataupun online?</v>
      </c>
    </row>
    <row r="19098" spans="1:4">
      <c r="B19098" s="74" t="str">
        <f ca="1">IFERROR(__xludf.DUMMYFUNCTION("IF(REGEXMATCH(A19098,""wealth planning""),""Script 1"",""-"")"),"-")</f>
        <v>-</v>
      </c>
      <c r="C19098" s="74">
        <f t="shared" si="148"/>
        <v>0</v>
      </c>
      <c r="D19098" s="74">
        <f t="shared" si="149"/>
        <v>0</v>
      </c>
    </row>
    <row r="19099" spans="1:4">
      <c r="A19099" s="74" t="s">
        <v>10707</v>
      </c>
      <c r="B19099" s="74" t="str">
        <f ca="1">IFERROR(__xludf.DUMMYFUNCTION("IF(REGEXMATCH(A19099,""wealth planning""),""Script 1"",""-"")"),"-")</f>
        <v>-</v>
      </c>
      <c r="C19099" s="74">
        <f t="shared" si="148"/>
        <v>0</v>
      </c>
      <c r="D19099" s="74">
        <f t="shared" si="149"/>
        <v>0</v>
      </c>
    </row>
    <row r="19100" spans="1:4">
      <c r="A19100" s="149">
        <v>45516</v>
      </c>
      <c r="B19100" s="74" t="str">
        <f ca="1">IFERROR(__xludf.DUMMYFUNCTION("IF(REGEXMATCH(A19100,""wealth planning""),""Script 1"",""-"")"),"#VALUE!")</f>
        <v>#VALUE!</v>
      </c>
      <c r="C19100" s="74" t="str">
        <f t="shared" si="148"/>
        <v>Afiq Zhafran</v>
      </c>
      <c r="D19100" s="74">
        <f t="shared" si="149"/>
        <v>0</v>
      </c>
    </row>
    <row r="19101" spans="1:4">
      <c r="A19101" s="149">
        <v>45516</v>
      </c>
      <c r="B19101" s="74" t="str">
        <f ca="1">IFERROR(__xludf.DUMMYFUNCTION("IF(REGEXMATCH(A19101,""wealth planning""),""Script 1"",""-"")"),"#VALUE!")</f>
        <v>#VALUE!</v>
      </c>
      <c r="C19101" s="149">
        <f t="shared" si="148"/>
        <v>45516</v>
      </c>
      <c r="D19101" s="74">
        <f t="shared" si="149"/>
        <v>0</v>
      </c>
    </row>
    <row r="19102" spans="1:4">
      <c r="A19102" s="74" t="s">
        <v>10708</v>
      </c>
      <c r="B19102" s="74" t="str">
        <f ca="1">IFERROR(__xludf.DUMMYFUNCTION("IF(REGEXMATCH(A19102,""wealth planning""),""Script 1"",""-"")"),"Script 1")</f>
        <v>Script 1</v>
      </c>
      <c r="C19102" s="149">
        <f t="shared" si="148"/>
        <v>45516</v>
      </c>
      <c r="D19102" s="74" t="str">
        <f t="shared" si="149"/>
        <v>Afiq Zhafran</v>
      </c>
    </row>
    <row r="19103" spans="1:4">
      <c r="B19103" s="74" t="str">
        <f ca="1">IFERROR(__xludf.DUMMYFUNCTION("IF(REGEXMATCH(A19103,""wealth planning""),""Script 1"",""-"")"),"-")</f>
        <v>-</v>
      </c>
      <c r="C19103" s="74" t="str">
        <f t="shared" si="148"/>
        <v>You: Hai assalamualaikum Afiq,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103" s="149">
        <f t="shared" si="149"/>
        <v>45516</v>
      </c>
    </row>
    <row r="19104" spans="1:4">
      <c r="B19104" s="74" t="str">
        <f ca="1">IFERROR(__xludf.DUMMYFUNCTION("IF(REGEXMATCH(A19104,""wealth planning""),""Script 1"",""-"")"),"-")</f>
        <v>-</v>
      </c>
      <c r="C19104" s="74">
        <f t="shared" si="148"/>
        <v>0</v>
      </c>
      <c r="D19104" s="149">
        <f t="shared" si="149"/>
        <v>45516</v>
      </c>
    </row>
    <row r="19105" spans="1:4">
      <c r="B19105" s="74" t="str">
        <f ca="1">IFERROR(__xludf.DUMMYFUNCTION("IF(REGEXMATCH(A19105,""wealth planning""),""Script 1"",""-"")"),"-")</f>
        <v>-</v>
      </c>
      <c r="C19105" s="74">
        <f t="shared" si="148"/>
        <v>0</v>
      </c>
      <c r="D19105" s="74" t="str">
        <f t="shared" si="149"/>
        <v>You: Hai assalamualaikum Afiq,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106" spans="1:4">
      <c r="A19106" s="74" t="s">
        <v>10710</v>
      </c>
      <c r="B19106" s="74" t="str">
        <f ca="1">IFERROR(__xludf.DUMMYFUNCTION("IF(REGEXMATCH(A19106,""wealth planning""),""Script 1"",""-"")"),"-")</f>
        <v>-</v>
      </c>
      <c r="C19106" s="74">
        <f t="shared" si="148"/>
        <v>0</v>
      </c>
      <c r="D19106" s="74">
        <f t="shared" si="149"/>
        <v>0</v>
      </c>
    </row>
    <row r="19107" spans="1:4">
      <c r="A19107" s="74" t="s">
        <v>10710</v>
      </c>
      <c r="B19107" s="74" t="str">
        <f ca="1">IFERROR(__xludf.DUMMYFUNCTION("IF(REGEXMATCH(A19107,""wealth planning""),""Script 1"",""-"")"),"-")</f>
        <v>-</v>
      </c>
      <c r="C19107" s="74" t="str">
        <f t="shared" si="148"/>
        <v>Mohamad Firdaus Kharul Azman</v>
      </c>
      <c r="D19107" s="74">
        <f t="shared" si="149"/>
        <v>0</v>
      </c>
    </row>
    <row r="19108" spans="1:4">
      <c r="A19108" s="149">
        <v>45516</v>
      </c>
      <c r="B19108" s="74" t="str">
        <f ca="1">IFERROR(__xludf.DUMMYFUNCTION("IF(REGEXMATCH(A19108,""wealth planning""),""Script 1"",""-"")"),"#VALUE!")</f>
        <v>#VALUE!</v>
      </c>
      <c r="C19108" s="74" t="str">
        <f t="shared" si="148"/>
        <v>Mohamad Firdaus Kharul Azman</v>
      </c>
      <c r="D19108" s="74">
        <f t="shared" si="149"/>
        <v>0</v>
      </c>
    </row>
    <row r="19109" spans="1:4">
      <c r="A19109" s="149">
        <v>45516</v>
      </c>
      <c r="B19109" s="74" t="str">
        <f ca="1">IFERROR(__xludf.DUMMYFUNCTION("IF(REGEXMATCH(A19109,""wealth planning""),""Script 1"",""-"")"),"#VALUE!")</f>
        <v>#VALUE!</v>
      </c>
      <c r="C19109" s="149">
        <f t="shared" si="148"/>
        <v>45516</v>
      </c>
      <c r="D19109" s="74" t="str">
        <f t="shared" si="149"/>
        <v>Mohamad Firdaus Kharul Azman</v>
      </c>
    </row>
    <row r="19110" spans="1:4">
      <c r="A19110" s="74" t="s">
        <v>10711</v>
      </c>
      <c r="B19110" s="74" t="str">
        <f ca="1">IFERROR(__xludf.DUMMYFUNCTION("IF(REGEXMATCH(A19110,""wealth planning""),""Script 1"",""-"")"),"Script 1")</f>
        <v>Script 1</v>
      </c>
      <c r="C19110" s="149">
        <f t="shared" si="148"/>
        <v>45516</v>
      </c>
      <c r="D19110" s="74" t="str">
        <f t="shared" si="149"/>
        <v>Mohamad Firdaus Kharul Azman</v>
      </c>
    </row>
    <row r="19111" spans="1:4">
      <c r="B19111" s="74" t="str">
        <f ca="1">IFERROR(__xludf.DUMMYFUNCTION("IF(REGEXMATCH(A19111,""wealth planning""),""Script 1"",""-"")"),"-")</f>
        <v>-</v>
      </c>
      <c r="C19111" s="74" t="str">
        <f t="shared" si="148"/>
        <v>You: Hai assalamualaikum tuan Firdaus,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111" s="149">
        <f t="shared" si="149"/>
        <v>45516</v>
      </c>
    </row>
    <row r="19112" spans="1:4">
      <c r="B19112" s="74" t="str">
        <f ca="1">IFERROR(__xludf.DUMMYFUNCTION("IF(REGEXMATCH(A19112,""wealth planning""),""Script 1"",""-"")"),"-")</f>
        <v>-</v>
      </c>
      <c r="C19112" s="74">
        <f t="shared" si="148"/>
        <v>0</v>
      </c>
      <c r="D19112" s="149">
        <f t="shared" si="149"/>
        <v>45516</v>
      </c>
    </row>
    <row r="19113" spans="1:4">
      <c r="B19113" s="74" t="str">
        <f ca="1">IFERROR(__xludf.DUMMYFUNCTION("IF(REGEXMATCH(A19113,""wealth planning""),""Script 1"",""-"")"),"-")</f>
        <v>-</v>
      </c>
      <c r="C19113" s="74">
        <f t="shared" si="148"/>
        <v>0</v>
      </c>
      <c r="D19113" s="74" t="str">
        <f t="shared" si="149"/>
        <v>You: Hai assalamualaikum tuan Firdaus,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114" spans="1:4">
      <c r="A19114" s="74" t="s">
        <v>10713</v>
      </c>
      <c r="B19114" s="74" t="str">
        <f ca="1">IFERROR(__xludf.DUMMYFUNCTION("IF(REGEXMATCH(A19114,""wealth planning""),""Script 1"",""-"")"),"-")</f>
        <v>-</v>
      </c>
      <c r="C19114" s="74">
        <f t="shared" si="148"/>
        <v>0</v>
      </c>
      <c r="D19114" s="74">
        <f t="shared" si="149"/>
        <v>0</v>
      </c>
    </row>
    <row r="19115" spans="1:4">
      <c r="A19115" s="74" t="s">
        <v>10713</v>
      </c>
      <c r="B19115" s="74" t="str">
        <f ca="1">IFERROR(__xludf.DUMMYFUNCTION("IF(REGEXMATCH(A19115,""wealth planning""),""Script 1"",""-"")"),"-")</f>
        <v>-</v>
      </c>
      <c r="C19115" s="74" t="str">
        <f t="shared" si="148"/>
        <v>Nuraini Suhaiza</v>
      </c>
      <c r="D19115" s="74">
        <f t="shared" si="149"/>
        <v>0</v>
      </c>
    </row>
    <row r="19116" spans="1:4">
      <c r="A19116" s="149">
        <v>45516</v>
      </c>
      <c r="B19116" s="74" t="str">
        <f ca="1">IFERROR(__xludf.DUMMYFUNCTION("IF(REGEXMATCH(A19116,""wealth planning""),""Script 1"",""-"")"),"#VALUE!")</f>
        <v>#VALUE!</v>
      </c>
      <c r="C19116" s="74" t="str">
        <f t="shared" si="148"/>
        <v>Nuraini Suhaiza</v>
      </c>
      <c r="D19116" s="74">
        <f t="shared" si="149"/>
        <v>0</v>
      </c>
    </row>
    <row r="19117" spans="1:4">
      <c r="A19117" s="149">
        <v>45516</v>
      </c>
      <c r="B19117" s="74" t="str">
        <f ca="1">IFERROR(__xludf.DUMMYFUNCTION("IF(REGEXMATCH(A19117,""wealth planning""),""Script 1"",""-"")"),"#VALUE!")</f>
        <v>#VALUE!</v>
      </c>
      <c r="C19117" s="149">
        <f t="shared" si="148"/>
        <v>45516</v>
      </c>
      <c r="D19117" s="74" t="str">
        <f t="shared" si="149"/>
        <v>Nuraini Suhaiza</v>
      </c>
    </row>
    <row r="19118" spans="1:4">
      <c r="A19118" s="74" t="s">
        <v>10714</v>
      </c>
      <c r="B19118" s="74" t="str">
        <f ca="1">IFERROR(__xludf.DUMMYFUNCTION("IF(REGEXMATCH(A19118,""wealth planning""),""Script 1"",""-"")"),"Script 1")</f>
        <v>Script 1</v>
      </c>
      <c r="C19118" s="149">
        <f t="shared" si="148"/>
        <v>45516</v>
      </c>
      <c r="D19118" s="74" t="str">
        <f t="shared" si="149"/>
        <v>Nuraini Suhaiza</v>
      </c>
    </row>
    <row r="19119" spans="1:4">
      <c r="B19119" s="74" t="str">
        <f ca="1">IFERROR(__xludf.DUMMYFUNCTION("IF(REGEXMATCH(A19119,""wealth planning""),""Script 1"",""-"")"),"-")</f>
        <v>-</v>
      </c>
      <c r="C19119" s="74" t="str">
        <f t="shared" si="148"/>
        <v>You: Hai assalamualaikum Nuraini,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19119" s="149">
        <f t="shared" si="149"/>
        <v>45516</v>
      </c>
    </row>
    <row r="19120" spans="1:4">
      <c r="B19120" s="74" t="str">
        <f ca="1">IFERROR(__xludf.DUMMYFUNCTION("IF(REGEXMATCH(A19120,""wealth planning""),""Script 1"",""-"")"),"-")</f>
        <v>-</v>
      </c>
      <c r="C19120" s="74">
        <f t="shared" si="148"/>
        <v>0</v>
      </c>
      <c r="D19120" s="149">
        <f t="shared" si="149"/>
        <v>45516</v>
      </c>
    </row>
    <row r="19121" spans="1:4">
      <c r="B19121" s="74" t="str">
        <f ca="1">IFERROR(__xludf.DUMMYFUNCTION("IF(REGEXMATCH(A19121,""wealth planning""),""Script 1"",""-"")"),"-")</f>
        <v>-</v>
      </c>
      <c r="C19121" s="74">
        <f t="shared" si="148"/>
        <v>0</v>
      </c>
      <c r="D19121" s="74" t="str">
        <f t="shared" si="149"/>
        <v>You: Hai assalamualaikum Nuraini,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19122" spans="1:4">
      <c r="A19122" s="74" t="s">
        <v>10716</v>
      </c>
      <c r="B19122" s="74" t="str">
        <f ca="1">IFERROR(__xludf.DUMMYFUNCTION("IF(REGEXMATCH(A19122,""wealth planning""),""Script 1"",""-"")"),"-")</f>
        <v>-</v>
      </c>
      <c r="C19122" s="74">
        <f t="shared" si="148"/>
        <v>0</v>
      </c>
      <c r="D19122" s="74">
        <f t="shared" si="149"/>
        <v>0</v>
      </c>
    </row>
    <row r="19123" spans="1:4">
      <c r="A19123" s="74" t="s">
        <v>10717</v>
      </c>
      <c r="B19123" s="74" t="str">
        <f ca="1">IFERROR(__xludf.DUMMYFUNCTION("IF(REGEXMATCH(A19123,""wealth planning""),""Script 1"",""-"")"),"-")</f>
        <v>-</v>
      </c>
      <c r="C19123" s="74" t="str">
        <f t="shared" si="148"/>
        <v>Shazlin ShafiqahStatus is reachable</v>
      </c>
      <c r="D19123" s="74">
        <f t="shared" si="149"/>
        <v>0</v>
      </c>
    </row>
    <row r="19124" spans="1:4">
      <c r="A19124" s="149">
        <v>45516</v>
      </c>
      <c r="B19124" s="74" t="str">
        <f ca="1">IFERROR(__xludf.DUMMYFUNCTION("IF(REGEXMATCH(A19124,""wealth planning""),""Script 1"",""-"")"),"#VALUE!")</f>
        <v>#VALUE!</v>
      </c>
      <c r="C19124" s="74" t="str">
        <f t="shared" si="148"/>
        <v>Shazlin Shafiqah</v>
      </c>
      <c r="D19124" s="74">
        <f t="shared" si="149"/>
        <v>0</v>
      </c>
    </row>
    <row r="19125" spans="1:4">
      <c r="A19125" s="149">
        <v>45516</v>
      </c>
      <c r="B19125" s="74" t="str">
        <f ca="1">IFERROR(__xludf.DUMMYFUNCTION("IF(REGEXMATCH(A19125,""wealth planning""),""Script 1"",""-"")"),"#VALUE!")</f>
        <v>#VALUE!</v>
      </c>
      <c r="C19125" s="149">
        <f t="shared" si="148"/>
        <v>45516</v>
      </c>
      <c r="D19125" s="74" t="str">
        <f t="shared" si="149"/>
        <v>Shazlin ShafiqahStatus is reachable</v>
      </c>
    </row>
    <row r="19126" spans="1:4">
      <c r="A19126" s="74" t="s">
        <v>10718</v>
      </c>
      <c r="B19126" s="74" t="str">
        <f ca="1">IFERROR(__xludf.DUMMYFUNCTION("IF(REGEXMATCH(A19126,""wealth planning""),""Script 1"",""-"")"),"Script 1")</f>
        <v>Script 1</v>
      </c>
      <c r="C19126" s="149">
        <f t="shared" si="148"/>
        <v>45516</v>
      </c>
      <c r="D19126" s="74" t="str">
        <f t="shared" si="149"/>
        <v>Shazlin Shafiqah</v>
      </c>
    </row>
    <row r="19127" spans="1:4">
      <c r="B19127" s="74" t="str">
        <f ca="1">IFERROR(__xludf.DUMMYFUNCTION("IF(REGEXMATCH(A19127,""wealth planning""),""Script 1"",""-"")"),"-")</f>
        <v>-</v>
      </c>
      <c r="C19127" s="74" t="str">
        <f t="shared" si="148"/>
        <v>You: Hai assalamualaikum Shazlin,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127" s="149">
        <f t="shared" si="149"/>
        <v>45516</v>
      </c>
    </row>
    <row r="19128" spans="1:4">
      <c r="B19128" s="74" t="str">
        <f ca="1">IFERROR(__xludf.DUMMYFUNCTION("IF(REGEXMATCH(A19128,""wealth planning""),""Script 1"",""-"")"),"-")</f>
        <v>-</v>
      </c>
      <c r="C19128" s="74">
        <f t="shared" si="148"/>
        <v>0</v>
      </c>
      <c r="D19128" s="149">
        <f t="shared" si="149"/>
        <v>45516</v>
      </c>
    </row>
    <row r="19129" spans="1:4">
      <c r="B19129" s="74" t="str">
        <f ca="1">IFERROR(__xludf.DUMMYFUNCTION("IF(REGEXMATCH(A19129,""wealth planning""),""Script 1"",""-"")"),"-")</f>
        <v>-</v>
      </c>
      <c r="C19129" s="74">
        <f t="shared" ref="C19129:C19383" si="150">A19128</f>
        <v>0</v>
      </c>
      <c r="D19129" s="74" t="str">
        <f t="shared" ref="D19129:D19383" si="151">A19126</f>
        <v>You: Hai assalamualaikum Shazlin,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130" spans="1:4">
      <c r="B19130" s="74" t="str">
        <f ca="1">IFERROR(__xludf.DUMMYFUNCTION("IF(REGEXMATCH(A19130,""wealth planning""),""Script 1"",""-"")"),"-")</f>
        <v>-</v>
      </c>
      <c r="C19130" s="74">
        <f t="shared" si="150"/>
        <v>0</v>
      </c>
      <c r="D19130" s="74">
        <f t="shared" si="151"/>
        <v>0</v>
      </c>
    </row>
    <row r="19131" spans="1:4">
      <c r="A19131" s="74" t="s">
        <v>10721</v>
      </c>
      <c r="B19131" s="74" t="str">
        <f ca="1">IFERROR(__xludf.DUMMYFUNCTION("IF(REGEXMATCH(A19131,""wealth planning""),""Script 1"",""-"")"),"-")</f>
        <v>-</v>
      </c>
      <c r="C19131" s="74">
        <f t="shared" si="150"/>
        <v>0</v>
      </c>
      <c r="D19131" s="74">
        <f t="shared" si="151"/>
        <v>0</v>
      </c>
    </row>
    <row r="19132" spans="1:4">
      <c r="A19132" s="149">
        <v>45516</v>
      </c>
      <c r="B19132" s="74" t="str">
        <f ca="1">IFERROR(__xludf.DUMMYFUNCTION("IF(REGEXMATCH(A19132,""wealth planning""),""Script 1"",""-"")"),"#VALUE!")</f>
        <v>#VALUE!</v>
      </c>
      <c r="C19132" s="74" t="str">
        <f t="shared" si="150"/>
        <v>Mohamad Najmi Abdul Jalil</v>
      </c>
      <c r="D19132" s="74">
        <f t="shared" si="151"/>
        <v>0</v>
      </c>
    </row>
    <row r="19133" spans="1:4">
      <c r="A19133" s="149">
        <v>45516</v>
      </c>
      <c r="B19133" s="74" t="str">
        <f ca="1">IFERROR(__xludf.DUMMYFUNCTION("IF(REGEXMATCH(A19133,""wealth planning""),""Script 1"",""-"")"),"#VALUE!")</f>
        <v>#VALUE!</v>
      </c>
      <c r="C19133" s="149">
        <f t="shared" si="150"/>
        <v>45516</v>
      </c>
      <c r="D19133" s="74">
        <f t="shared" si="151"/>
        <v>0</v>
      </c>
    </row>
    <row r="19134" spans="1:4">
      <c r="A19134" s="74" t="s">
        <v>10722</v>
      </c>
      <c r="B19134" s="74" t="str">
        <f ca="1">IFERROR(__xludf.DUMMYFUNCTION("IF(REGEXMATCH(A19134,""wealth planning""),""Script 1"",""-"")"),"Script 1")</f>
        <v>Script 1</v>
      </c>
      <c r="C19134" s="149">
        <f t="shared" si="150"/>
        <v>45516</v>
      </c>
      <c r="D19134" s="74" t="str">
        <f t="shared" si="151"/>
        <v>Mohamad Najmi Abdul Jalil</v>
      </c>
    </row>
    <row r="19135" spans="1:4">
      <c r="B19135" s="74" t="str">
        <f ca="1">IFERROR(__xludf.DUMMYFUNCTION("IF(REGEXMATCH(A19135,""wealth planning""),""Script 1"",""-"")"),"-")</f>
        <v>-</v>
      </c>
      <c r="C19135" s="74" t="str">
        <f t="shared" si="150"/>
        <v>You: Hai assalamualaikum tuan Najmi,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135" s="149">
        <f t="shared" si="151"/>
        <v>45516</v>
      </c>
    </row>
    <row r="19136" spans="1:4">
      <c r="B19136" s="74" t="str">
        <f ca="1">IFERROR(__xludf.DUMMYFUNCTION("IF(REGEXMATCH(A19136,""wealth planning""),""Script 1"",""-"")"),"-")</f>
        <v>-</v>
      </c>
      <c r="C19136" s="74">
        <f t="shared" si="150"/>
        <v>0</v>
      </c>
      <c r="D19136" s="149">
        <f t="shared" si="151"/>
        <v>45516</v>
      </c>
    </row>
    <row r="19137" spans="1:4">
      <c r="B19137" s="74" t="str">
        <f ca="1">IFERROR(__xludf.DUMMYFUNCTION("IF(REGEXMATCH(A19137,""wealth planning""),""Script 1"",""-"")"),"-")</f>
        <v>-</v>
      </c>
      <c r="C19137" s="74">
        <f t="shared" si="150"/>
        <v>0</v>
      </c>
      <c r="D19137" s="74" t="str">
        <f t="shared" si="151"/>
        <v>You: Hai assalamualaikum tuan Najmi,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138" spans="1:4">
      <c r="A19138" s="74" t="s">
        <v>10724</v>
      </c>
      <c r="B19138" s="74" t="str">
        <f ca="1">IFERROR(__xludf.DUMMYFUNCTION("IF(REGEXMATCH(A19138,""wealth planning""),""Script 1"",""-"")"),"-")</f>
        <v>-</v>
      </c>
      <c r="C19138" s="74">
        <f t="shared" si="150"/>
        <v>0</v>
      </c>
      <c r="D19138" s="74">
        <f t="shared" si="151"/>
        <v>0</v>
      </c>
    </row>
    <row r="19139" spans="1:4">
      <c r="A19139" s="74" t="s">
        <v>10725</v>
      </c>
      <c r="B19139" s="74" t="str">
        <f ca="1">IFERROR(__xludf.DUMMYFUNCTION("IF(REGEXMATCH(A19139,""wealth planning""),""Script 1"",""-"")"),"-")</f>
        <v>-</v>
      </c>
      <c r="C19139" s="74" t="str">
        <f t="shared" si="150"/>
        <v>Ezzry NadzrinStatus is reachable</v>
      </c>
      <c r="D19139" s="74">
        <f t="shared" si="151"/>
        <v>0</v>
      </c>
    </row>
    <row r="19140" spans="1:4">
      <c r="A19140" s="149">
        <v>45516</v>
      </c>
      <c r="B19140" s="74" t="str">
        <f ca="1">IFERROR(__xludf.DUMMYFUNCTION("IF(REGEXMATCH(A19140,""wealth planning""),""Script 1"",""-"")"),"#VALUE!")</f>
        <v>#VALUE!</v>
      </c>
      <c r="C19140" s="74" t="str">
        <f t="shared" si="150"/>
        <v>Ezzry Nadzrin</v>
      </c>
      <c r="D19140" s="74">
        <f t="shared" si="151"/>
        <v>0</v>
      </c>
    </row>
    <row r="19141" spans="1:4">
      <c r="A19141" s="149">
        <v>45516</v>
      </c>
      <c r="B19141" s="74" t="str">
        <f ca="1">IFERROR(__xludf.DUMMYFUNCTION("IF(REGEXMATCH(A19141,""wealth planning""),""Script 1"",""-"")"),"#VALUE!")</f>
        <v>#VALUE!</v>
      </c>
      <c r="C19141" s="149">
        <f t="shared" si="150"/>
        <v>45516</v>
      </c>
      <c r="D19141" s="74" t="str">
        <f t="shared" si="151"/>
        <v>Ezzry NadzrinStatus is reachable</v>
      </c>
    </row>
    <row r="19142" spans="1:4">
      <c r="A19142" s="74" t="s">
        <v>10726</v>
      </c>
      <c r="B19142" s="74" t="str">
        <f ca="1">IFERROR(__xludf.DUMMYFUNCTION("IF(REGEXMATCH(A19142,""wealth planning""),""Script 1"",""-"")"),"Script 1")</f>
        <v>Script 1</v>
      </c>
      <c r="C19142" s="149">
        <f t="shared" si="150"/>
        <v>45516</v>
      </c>
      <c r="D19142" s="74" t="str">
        <f t="shared" si="151"/>
        <v>Ezzry Nadzrin</v>
      </c>
    </row>
    <row r="19143" spans="1:4">
      <c r="B19143" s="74" t="str">
        <f ca="1">IFERROR(__xludf.DUMMYFUNCTION("IF(REGEXMATCH(A19143,""wealth planning""),""Script 1"",""-"")"),"-")</f>
        <v>-</v>
      </c>
      <c r="C19143" s="74" t="str">
        <f t="shared" si="150"/>
        <v>You: Hai assalamualaikum tuan Ezzry,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143" s="149">
        <f t="shared" si="151"/>
        <v>45516</v>
      </c>
    </row>
    <row r="19144" spans="1:4">
      <c r="B19144" s="74" t="str">
        <f ca="1">IFERROR(__xludf.DUMMYFUNCTION("IF(REGEXMATCH(A19144,""wealth planning""),""Script 1"",""-"")"),"-")</f>
        <v>-</v>
      </c>
      <c r="C19144" s="74">
        <f t="shared" si="150"/>
        <v>0</v>
      </c>
      <c r="D19144" s="149">
        <f t="shared" si="151"/>
        <v>45516</v>
      </c>
    </row>
    <row r="19145" spans="1:4">
      <c r="B19145" s="74" t="str">
        <f ca="1">IFERROR(__xludf.DUMMYFUNCTION("IF(REGEXMATCH(A19145,""wealth planning""),""Script 1"",""-"")"),"-")</f>
        <v>-</v>
      </c>
      <c r="C19145" s="74">
        <f t="shared" si="150"/>
        <v>0</v>
      </c>
      <c r="D19145" s="74" t="str">
        <f t="shared" si="151"/>
        <v>You: Hai assalamualaikum tuan Ezzry,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146" spans="1:4">
      <c r="B19146" s="74" t="str">
        <f ca="1">IFERROR(__xludf.DUMMYFUNCTION("IF(REGEXMATCH(A19146,""wealth planning""),""Script 1"",""-"")"),"-")</f>
        <v>-</v>
      </c>
      <c r="C19146" s="74">
        <f t="shared" si="150"/>
        <v>0</v>
      </c>
      <c r="D19146" s="74">
        <f t="shared" si="151"/>
        <v>0</v>
      </c>
    </row>
    <row r="19147" spans="1:4">
      <c r="A19147" s="74" t="s">
        <v>10729</v>
      </c>
      <c r="B19147" s="74" t="str">
        <f ca="1">IFERROR(__xludf.DUMMYFUNCTION("IF(REGEXMATCH(A19147,""wealth planning""),""Script 1"",""-"")"),"-")</f>
        <v>-</v>
      </c>
      <c r="C19147" s="74">
        <f t="shared" si="150"/>
        <v>0</v>
      </c>
      <c r="D19147" s="74">
        <f t="shared" si="151"/>
        <v>0</v>
      </c>
    </row>
    <row r="19148" spans="1:4">
      <c r="A19148" s="149">
        <v>45516</v>
      </c>
      <c r="B19148" s="74" t="str">
        <f ca="1">IFERROR(__xludf.DUMMYFUNCTION("IF(REGEXMATCH(A19148,""wealth planning""),""Script 1"",""-"")"),"#VALUE!")</f>
        <v>#VALUE!</v>
      </c>
      <c r="C19148" s="74" t="str">
        <f t="shared" si="150"/>
        <v>Afiqah Illyana</v>
      </c>
      <c r="D19148" s="74">
        <f t="shared" si="151"/>
        <v>0</v>
      </c>
    </row>
    <row r="19149" spans="1:4">
      <c r="A19149" s="149">
        <v>45516</v>
      </c>
      <c r="B19149" s="74" t="str">
        <f ca="1">IFERROR(__xludf.DUMMYFUNCTION("IF(REGEXMATCH(A19149,""wealth planning""),""Script 1"",""-"")"),"#VALUE!")</f>
        <v>#VALUE!</v>
      </c>
      <c r="C19149" s="149">
        <f t="shared" si="150"/>
        <v>45516</v>
      </c>
      <c r="D19149" s="74">
        <f t="shared" si="151"/>
        <v>0</v>
      </c>
    </row>
    <row r="19150" spans="1:4">
      <c r="A19150" s="74" t="s">
        <v>10730</v>
      </c>
      <c r="B19150" s="74" t="str">
        <f ca="1">IFERROR(__xludf.DUMMYFUNCTION("IF(REGEXMATCH(A19150,""wealth planning""),""Script 1"",""-"")"),"-")</f>
        <v>-</v>
      </c>
      <c r="C19150" s="149">
        <f t="shared" si="150"/>
        <v>45516</v>
      </c>
      <c r="D19150" s="74" t="str">
        <f t="shared" si="151"/>
        <v>Afiqah Illyana</v>
      </c>
    </row>
    <row r="19151" spans="1:4">
      <c r="B19151" s="74" t="str">
        <f ca="1">IFERROR(__xludf.DUMMYFUNCTION("IF(REGEXMATCH(A19151,""wealth planning""),""Script 1"",""-"")"),"-")</f>
        <v>-</v>
      </c>
      <c r="C19151" s="74" t="str">
        <f t="shared" si="150"/>
        <v>You: Hai assalamualaikum Afiqah, saya Azhad dari PruBSN takaful. Sorry kalau ganggu. Actually sekarang saya tengah mencari individu untuk saya dapatkan peluang sharing berkaitan business opportunity di dalam bidang takaful since saya perasan Afiqah ada pengalaman dalam bidang yang sama. Kalau tak keberatan, boleh la join kami punya virtual business opportunity program secara online je malam ni pukul 8.30pm. Jika berminat, boleh reply untuk saya berikan link zoom</v>
      </c>
      <c r="D19151" s="149">
        <f t="shared" si="151"/>
        <v>45516</v>
      </c>
    </row>
    <row r="19152" spans="1:4">
      <c r="B19152" s="74" t="str">
        <f ca="1">IFERROR(__xludf.DUMMYFUNCTION("IF(REGEXMATCH(A19152,""wealth planning""),""Script 1"",""-"")"),"-")</f>
        <v>-</v>
      </c>
      <c r="C19152" s="74">
        <f t="shared" si="150"/>
        <v>0</v>
      </c>
      <c r="D19152" s="149">
        <f t="shared" si="151"/>
        <v>45516</v>
      </c>
    </row>
    <row r="19153" spans="1:4">
      <c r="B19153" s="74" t="str">
        <f ca="1">IFERROR(__xludf.DUMMYFUNCTION("IF(REGEXMATCH(A19153,""wealth planning""),""Script 1"",""-"")"),"-")</f>
        <v>-</v>
      </c>
      <c r="C19153" s="74">
        <f t="shared" si="150"/>
        <v>0</v>
      </c>
      <c r="D19153" s="74" t="str">
        <f t="shared" si="151"/>
        <v>You: Hai assalamualaikum Afiqah, saya Azhad dari PruBSN takaful. Sorry kalau ganggu. Actually sekarang saya tengah mencari individu untuk saya dapatkan peluang sharing berkaitan business opportunity di dalam bidang takaful since saya perasan Afiqah ada pengalaman dalam bidang yang sama. Kalau tak keberatan, boleh la join kami punya virtual business opportunity program secara online je malam ni pukul 8.30pm. Jika berminat, boleh reply untuk saya berikan link zoom</v>
      </c>
    </row>
    <row r="19154" spans="1:4">
      <c r="A19154" s="74" t="s">
        <v>10732</v>
      </c>
      <c r="B19154" s="74" t="str">
        <f ca="1">IFERROR(__xludf.DUMMYFUNCTION("IF(REGEXMATCH(A19154,""wealth planning""),""Script 1"",""-"")"),"-")</f>
        <v>-</v>
      </c>
      <c r="C19154" s="74">
        <f t="shared" si="150"/>
        <v>0</v>
      </c>
      <c r="D19154" s="74">
        <f t="shared" si="151"/>
        <v>0</v>
      </c>
    </row>
    <row r="19155" spans="1:4">
      <c r="A19155" s="74" t="s">
        <v>10733</v>
      </c>
      <c r="B19155" s="74" t="str">
        <f ca="1">IFERROR(__xludf.DUMMYFUNCTION("IF(REGEXMATCH(A19155,""wealth planning""),""Script 1"",""-"")"),"-")</f>
        <v>-</v>
      </c>
      <c r="C19155" s="74" t="str">
        <f t="shared" si="150"/>
        <v>Russyazila AhmadStatus is reachable</v>
      </c>
      <c r="D19155" s="74">
        <f t="shared" si="151"/>
        <v>0</v>
      </c>
    </row>
    <row r="19156" spans="1:4">
      <c r="A19156" s="149">
        <v>45512</v>
      </c>
      <c r="B19156" s="74" t="str">
        <f ca="1">IFERROR(__xludf.DUMMYFUNCTION("IF(REGEXMATCH(A19156,""wealth planning""),""Script 1"",""-"")"),"#VALUE!")</f>
        <v>#VALUE!</v>
      </c>
      <c r="C19156" s="74" t="str">
        <f t="shared" si="150"/>
        <v>Russyazila Ahmad</v>
      </c>
      <c r="D19156" s="74">
        <f t="shared" si="151"/>
        <v>0</v>
      </c>
    </row>
    <row r="19157" spans="1:4">
      <c r="A19157" s="149">
        <v>45512</v>
      </c>
      <c r="B19157" s="74" t="str">
        <f ca="1">IFERROR(__xludf.DUMMYFUNCTION("IF(REGEXMATCH(A19157,""wealth planning""),""Script 1"",""-"")"),"#VALUE!")</f>
        <v>#VALUE!</v>
      </c>
      <c r="C19157" s="149">
        <f t="shared" si="150"/>
        <v>45512</v>
      </c>
      <c r="D19157" s="74" t="str">
        <f t="shared" si="151"/>
        <v>Russyazila AhmadStatus is reachable</v>
      </c>
    </row>
    <row r="19158" spans="1:4">
      <c r="A19158" s="74" t="s">
        <v>10734</v>
      </c>
      <c r="B19158" s="74" t="str">
        <f ca="1">IFERROR(__xludf.DUMMYFUNCTION("IF(REGEXMATCH(A19158,""wealth planning""),""Script 1"",""-"")"),"Script 1")</f>
        <v>Script 1</v>
      </c>
      <c r="C19158" s="149">
        <f t="shared" si="150"/>
        <v>45512</v>
      </c>
      <c r="D19158" s="74" t="str">
        <f t="shared" si="151"/>
        <v>Russyazila Ahmad</v>
      </c>
    </row>
    <row r="19159" spans="1:4">
      <c r="B19159" s="74" t="str">
        <f ca="1">IFERROR(__xludf.DUMMYFUNCTION("IF(REGEXMATCH(A19159,""wealth planning""),""Script 1"",""-"")"),"-")</f>
        <v>-</v>
      </c>
      <c r="C19159" s="74" t="str">
        <f t="shared" si="150"/>
        <v>You: Hai assalamualaikum puan Russyazila,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c r="D19159" s="149">
        <f t="shared" si="151"/>
        <v>45512</v>
      </c>
    </row>
    <row r="19160" spans="1:4">
      <c r="B19160" s="74" t="str">
        <f ca="1">IFERROR(__xludf.DUMMYFUNCTION("IF(REGEXMATCH(A19160,""wealth planning""),""Script 1"",""-"")"),"-")</f>
        <v>-</v>
      </c>
      <c r="C19160" s="74">
        <f t="shared" si="150"/>
        <v>0</v>
      </c>
      <c r="D19160" s="149">
        <f t="shared" si="151"/>
        <v>45512</v>
      </c>
    </row>
    <row r="19161" spans="1:4">
      <c r="B19161" s="74" t="str">
        <f ca="1">IFERROR(__xludf.DUMMYFUNCTION("IF(REGEXMATCH(A19161,""wealth planning""),""Script 1"",""-"")"),"-")</f>
        <v>-</v>
      </c>
      <c r="C19161" s="74">
        <f t="shared" si="150"/>
        <v>0</v>
      </c>
      <c r="D19161" s="74" t="str">
        <f t="shared" si="151"/>
        <v>You: Hai assalamualaikum puan Russyazila,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row>
    <row r="19162" spans="1:4">
      <c r="A19162" s="74" t="s">
        <v>10736</v>
      </c>
      <c r="B19162" s="74" t="str">
        <f ca="1">IFERROR(__xludf.DUMMYFUNCTION("IF(REGEXMATCH(A19162,""wealth planning""),""Script 1"",""-"")"),"-")</f>
        <v>-</v>
      </c>
      <c r="C19162" s="74">
        <f t="shared" si="150"/>
        <v>0</v>
      </c>
      <c r="D19162" s="74">
        <f t="shared" si="151"/>
        <v>0</v>
      </c>
    </row>
    <row r="19163" spans="1:4">
      <c r="A19163" s="74" t="s">
        <v>10736</v>
      </c>
      <c r="B19163" s="74" t="str">
        <f ca="1">IFERROR(__xludf.DUMMYFUNCTION("IF(REGEXMATCH(A19163,""wealth planning""),""Script 1"",""-"")"),"-")</f>
        <v>-</v>
      </c>
      <c r="C19163" s="74" t="str">
        <f t="shared" si="150"/>
        <v>Fakhrul Ariff</v>
      </c>
      <c r="D19163" s="74">
        <f t="shared" si="151"/>
        <v>0</v>
      </c>
    </row>
    <row r="19164" spans="1:4">
      <c r="A19164" s="149">
        <v>45512</v>
      </c>
      <c r="B19164" s="74" t="str">
        <f ca="1">IFERROR(__xludf.DUMMYFUNCTION("IF(REGEXMATCH(A19164,""wealth planning""),""Script 1"",""-"")"),"#VALUE!")</f>
        <v>#VALUE!</v>
      </c>
      <c r="C19164" s="74" t="str">
        <f t="shared" si="150"/>
        <v>Fakhrul Ariff</v>
      </c>
      <c r="D19164" s="74">
        <f t="shared" si="151"/>
        <v>0</v>
      </c>
    </row>
    <row r="19165" spans="1:4">
      <c r="A19165" s="149">
        <v>45512</v>
      </c>
      <c r="B19165" s="74" t="str">
        <f ca="1">IFERROR(__xludf.DUMMYFUNCTION("IF(REGEXMATCH(A19165,""wealth planning""),""Script 1"",""-"")"),"#VALUE!")</f>
        <v>#VALUE!</v>
      </c>
      <c r="C19165" s="149">
        <f t="shared" si="150"/>
        <v>45512</v>
      </c>
      <c r="D19165" s="74" t="str">
        <f t="shared" si="151"/>
        <v>Fakhrul Ariff</v>
      </c>
    </row>
    <row r="19166" spans="1:4">
      <c r="A19166" s="74" t="s">
        <v>10737</v>
      </c>
      <c r="B19166" s="74" t="str">
        <f ca="1">IFERROR(__xludf.DUMMYFUNCTION("IF(REGEXMATCH(A19166,""wealth planning""),""Script 1"",""-"")"),"Script 1")</f>
        <v>Script 1</v>
      </c>
      <c r="C19166" s="149">
        <f t="shared" si="150"/>
        <v>45512</v>
      </c>
      <c r="D19166" s="74" t="str">
        <f t="shared" si="151"/>
        <v>Fakhrul Ariff</v>
      </c>
    </row>
    <row r="19167" spans="1:4">
      <c r="B19167" s="74" t="str">
        <f ca="1">IFERROR(__xludf.DUMMYFUNCTION("IF(REGEXMATCH(A19167,""wealth planning""),""Script 1"",""-"")"),"-")</f>
        <v>-</v>
      </c>
      <c r="C19167" s="74" t="str">
        <f t="shared" si="150"/>
        <v>You: Hai assalamualaikum tuan Fakhrul,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167" s="149">
        <f t="shared" si="151"/>
        <v>45512</v>
      </c>
    </row>
    <row r="19168" spans="1:4">
      <c r="B19168" s="74" t="str">
        <f ca="1">IFERROR(__xludf.DUMMYFUNCTION("IF(REGEXMATCH(A19168,""wealth planning""),""Script 1"",""-"")"),"-")</f>
        <v>-</v>
      </c>
      <c r="C19168" s="74">
        <f t="shared" si="150"/>
        <v>0</v>
      </c>
      <c r="D19168" s="149">
        <f t="shared" si="151"/>
        <v>45512</v>
      </c>
    </row>
    <row r="19169" spans="1:4">
      <c r="B19169" s="74" t="str">
        <f ca="1">IFERROR(__xludf.DUMMYFUNCTION("IF(REGEXMATCH(A19169,""wealth planning""),""Script 1"",""-"")"),"-")</f>
        <v>-</v>
      </c>
      <c r="C19169" s="74">
        <f t="shared" si="150"/>
        <v>0</v>
      </c>
      <c r="D19169" s="74" t="str">
        <f t="shared" si="151"/>
        <v>You: Hai assalamualaikum tuan Fakhrul,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170" spans="1:4">
      <c r="A19170" s="74" t="s">
        <v>10739</v>
      </c>
      <c r="B19170" s="74" t="str">
        <f ca="1">IFERROR(__xludf.DUMMYFUNCTION("IF(REGEXMATCH(A19170,""wealth planning""),""Script 1"",""-"")"),"-")</f>
        <v>-</v>
      </c>
      <c r="C19170" s="74">
        <f t="shared" si="150"/>
        <v>0</v>
      </c>
      <c r="D19170" s="74">
        <f t="shared" si="151"/>
        <v>0</v>
      </c>
    </row>
    <row r="19171" spans="1:4">
      <c r="A19171" s="74" t="s">
        <v>10740</v>
      </c>
      <c r="B19171" s="74" t="str">
        <f ca="1">IFERROR(__xludf.DUMMYFUNCTION("IF(REGEXMATCH(A19171,""wealth planning""),""Script 1"",""-"")"),"-")</f>
        <v>-</v>
      </c>
      <c r="C19171" s="74" t="str">
        <f t="shared" si="150"/>
        <v>Izz QayyimStatus is reachable</v>
      </c>
      <c r="D19171" s="74">
        <f t="shared" si="151"/>
        <v>0</v>
      </c>
    </row>
    <row r="19172" spans="1:4">
      <c r="A19172" s="149">
        <v>45512</v>
      </c>
      <c r="B19172" s="74" t="str">
        <f ca="1">IFERROR(__xludf.DUMMYFUNCTION("IF(REGEXMATCH(A19172,""wealth planning""),""Script 1"",""-"")"),"#VALUE!")</f>
        <v>#VALUE!</v>
      </c>
      <c r="C19172" s="74" t="str">
        <f t="shared" si="150"/>
        <v>Izz Qayyim</v>
      </c>
      <c r="D19172" s="74">
        <f t="shared" si="151"/>
        <v>0</v>
      </c>
    </row>
    <row r="19173" spans="1:4">
      <c r="A19173" s="149">
        <v>45512</v>
      </c>
      <c r="B19173" s="74" t="str">
        <f ca="1">IFERROR(__xludf.DUMMYFUNCTION("IF(REGEXMATCH(A19173,""wealth planning""),""Script 1"",""-"")"),"#VALUE!")</f>
        <v>#VALUE!</v>
      </c>
      <c r="C19173" s="149">
        <f t="shared" si="150"/>
        <v>45512</v>
      </c>
      <c r="D19173" s="74" t="str">
        <f t="shared" si="151"/>
        <v>Izz QayyimStatus is reachable</v>
      </c>
    </row>
    <row r="19174" spans="1:4">
      <c r="A19174" s="74" t="s">
        <v>10741</v>
      </c>
      <c r="B19174" s="74" t="str">
        <f ca="1">IFERROR(__xludf.DUMMYFUNCTION("IF(REGEXMATCH(A19174,""wealth planning""),""Script 1"",""-"")"),"Script 1")</f>
        <v>Script 1</v>
      </c>
      <c r="C19174" s="149">
        <f t="shared" si="150"/>
        <v>45512</v>
      </c>
      <c r="D19174" s="74" t="str">
        <f t="shared" si="151"/>
        <v>Izz Qayyim</v>
      </c>
    </row>
    <row r="19175" spans="1:4">
      <c r="B19175" s="74" t="str">
        <f ca="1">IFERROR(__xludf.DUMMYFUNCTION("IF(REGEXMATCH(A19175,""wealth planning""),""Script 1"",""-"")"),"-")</f>
        <v>-</v>
      </c>
      <c r="C19175" s="74" t="str">
        <f t="shared" si="150"/>
        <v>You: Hai assalamualaikum tuan Izz,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175" s="149">
        <f t="shared" si="151"/>
        <v>45512</v>
      </c>
    </row>
    <row r="19176" spans="1:4">
      <c r="B19176" s="74" t="str">
        <f ca="1">IFERROR(__xludf.DUMMYFUNCTION("IF(REGEXMATCH(A19176,""wealth planning""),""Script 1"",""-"")"),"-")</f>
        <v>-</v>
      </c>
      <c r="C19176" s="74">
        <f t="shared" si="150"/>
        <v>0</v>
      </c>
      <c r="D19176" s="149">
        <f t="shared" si="151"/>
        <v>45512</v>
      </c>
    </row>
    <row r="19177" spans="1:4">
      <c r="B19177" s="74" t="str">
        <f ca="1">IFERROR(__xludf.DUMMYFUNCTION("IF(REGEXMATCH(A19177,""wealth planning""),""Script 1"",""-"")"),"-")</f>
        <v>-</v>
      </c>
      <c r="C19177" s="74">
        <f t="shared" si="150"/>
        <v>0</v>
      </c>
      <c r="D19177" s="74" t="str">
        <f t="shared" si="151"/>
        <v>You: Hai assalamualaikum tuan Izz,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178" spans="1:4">
      <c r="A19178" s="74" t="s">
        <v>10743</v>
      </c>
      <c r="B19178" s="74" t="str">
        <f ca="1">IFERROR(__xludf.DUMMYFUNCTION("IF(REGEXMATCH(A19178,""wealth planning""),""Script 1"",""-"")"),"-")</f>
        <v>-</v>
      </c>
      <c r="C19178" s="74">
        <f t="shared" si="150"/>
        <v>0</v>
      </c>
      <c r="D19178" s="74">
        <f t="shared" si="151"/>
        <v>0</v>
      </c>
    </row>
    <row r="19179" spans="1:4">
      <c r="A19179" s="74" t="s">
        <v>10743</v>
      </c>
      <c r="B19179" s="74" t="str">
        <f ca="1">IFERROR(__xludf.DUMMYFUNCTION("IF(REGEXMATCH(A19179,""wealth planning""),""Script 1"",""-"")"),"-")</f>
        <v>-</v>
      </c>
      <c r="C19179" s="74" t="str">
        <f t="shared" si="150"/>
        <v>Rosihan Addin</v>
      </c>
      <c r="D19179" s="74">
        <f t="shared" si="151"/>
        <v>0</v>
      </c>
    </row>
    <row r="19180" spans="1:4">
      <c r="A19180" s="149">
        <v>45512</v>
      </c>
      <c r="B19180" s="74" t="str">
        <f ca="1">IFERROR(__xludf.DUMMYFUNCTION("IF(REGEXMATCH(A19180,""wealth planning""),""Script 1"",""-"")"),"#VALUE!")</f>
        <v>#VALUE!</v>
      </c>
      <c r="C19180" s="74" t="str">
        <f t="shared" si="150"/>
        <v>Rosihan Addin</v>
      </c>
      <c r="D19180" s="74">
        <f t="shared" si="151"/>
        <v>0</v>
      </c>
    </row>
    <row r="19181" spans="1:4">
      <c r="A19181" s="149">
        <v>45512</v>
      </c>
      <c r="B19181" s="74" t="str">
        <f ca="1">IFERROR(__xludf.DUMMYFUNCTION("IF(REGEXMATCH(A19181,""wealth planning""),""Script 1"",""-"")"),"#VALUE!")</f>
        <v>#VALUE!</v>
      </c>
      <c r="C19181" s="149">
        <f t="shared" si="150"/>
        <v>45512</v>
      </c>
      <c r="D19181" s="74" t="str">
        <f t="shared" si="151"/>
        <v>Rosihan Addin</v>
      </c>
    </row>
    <row r="19182" spans="1:4">
      <c r="A19182" s="74" t="s">
        <v>10744</v>
      </c>
      <c r="B19182" s="74" t="str">
        <f ca="1">IFERROR(__xludf.DUMMYFUNCTION("IF(REGEXMATCH(A19182,""wealth planning""),""Script 1"",""-"")"),"Script 1")</f>
        <v>Script 1</v>
      </c>
      <c r="C19182" s="149">
        <f t="shared" si="150"/>
        <v>45512</v>
      </c>
      <c r="D19182" s="74" t="str">
        <f t="shared" si="151"/>
        <v>Rosihan Addin</v>
      </c>
    </row>
    <row r="19183" spans="1:4">
      <c r="B19183" s="74" t="str">
        <f ca="1">IFERROR(__xludf.DUMMYFUNCTION("IF(REGEXMATCH(A19183,""wealth planning""),""Script 1"",""-"")"),"-")</f>
        <v>-</v>
      </c>
      <c r="C19183" s="74" t="str">
        <f t="shared" si="150"/>
        <v>You: Hai assalamualaikum tuan Rosidan,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183" s="149">
        <f t="shared" si="151"/>
        <v>45512</v>
      </c>
    </row>
    <row r="19184" spans="1:4">
      <c r="B19184" s="74" t="str">
        <f ca="1">IFERROR(__xludf.DUMMYFUNCTION("IF(REGEXMATCH(A19184,""wealth planning""),""Script 1"",""-"")"),"-")</f>
        <v>-</v>
      </c>
      <c r="C19184" s="74">
        <f t="shared" si="150"/>
        <v>0</v>
      </c>
      <c r="D19184" s="149">
        <f t="shared" si="151"/>
        <v>45512</v>
      </c>
    </row>
    <row r="19185" spans="1:4">
      <c r="B19185" s="74" t="str">
        <f ca="1">IFERROR(__xludf.DUMMYFUNCTION("IF(REGEXMATCH(A19185,""wealth planning""),""Script 1"",""-"")"),"-")</f>
        <v>-</v>
      </c>
      <c r="C19185" s="74">
        <f t="shared" si="150"/>
        <v>0</v>
      </c>
      <c r="D19185" s="74" t="str">
        <f t="shared" si="151"/>
        <v>You: Hai assalamualaikum tuan Rosidan,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186" spans="1:4">
      <c r="A19186" s="74" t="s">
        <v>10746</v>
      </c>
      <c r="B19186" s="74" t="str">
        <f ca="1">IFERROR(__xludf.DUMMYFUNCTION("IF(REGEXMATCH(A19186,""wealth planning""),""Script 1"",""-"")"),"-")</f>
        <v>-</v>
      </c>
      <c r="C19186" s="74">
        <f t="shared" si="150"/>
        <v>0</v>
      </c>
      <c r="D19186" s="74">
        <f t="shared" si="151"/>
        <v>0</v>
      </c>
    </row>
    <row r="19187" spans="1:4">
      <c r="A19187" s="74" t="s">
        <v>10747</v>
      </c>
      <c r="B19187" s="74" t="str">
        <f ca="1">IFERROR(__xludf.DUMMYFUNCTION("IF(REGEXMATCH(A19187,""wealth planning""),""Script 1"",""-"")"),"-")</f>
        <v>-</v>
      </c>
      <c r="C19187" s="74" t="str">
        <f t="shared" si="150"/>
        <v>Nurul NadzrinaStatus is reachable</v>
      </c>
      <c r="D19187" s="74">
        <f t="shared" si="151"/>
        <v>0</v>
      </c>
    </row>
    <row r="19188" spans="1:4">
      <c r="A19188" s="149">
        <v>45512</v>
      </c>
      <c r="B19188" s="74" t="str">
        <f ca="1">IFERROR(__xludf.DUMMYFUNCTION("IF(REGEXMATCH(A19188,""wealth planning""),""Script 1"",""-"")"),"#VALUE!")</f>
        <v>#VALUE!</v>
      </c>
      <c r="C19188" s="74" t="str">
        <f t="shared" si="150"/>
        <v>Nurul Nadzrina</v>
      </c>
      <c r="D19188" s="74">
        <f t="shared" si="151"/>
        <v>0</v>
      </c>
    </row>
    <row r="19189" spans="1:4">
      <c r="A19189" s="149">
        <v>45512</v>
      </c>
      <c r="B19189" s="74" t="str">
        <f ca="1">IFERROR(__xludf.DUMMYFUNCTION("IF(REGEXMATCH(A19189,""wealth planning""),""Script 1"",""-"")"),"#VALUE!")</f>
        <v>#VALUE!</v>
      </c>
      <c r="C19189" s="149">
        <f t="shared" si="150"/>
        <v>45512</v>
      </c>
      <c r="D19189" s="74" t="str">
        <f t="shared" si="151"/>
        <v>Nurul NadzrinaStatus is reachable</v>
      </c>
    </row>
    <row r="19190" spans="1:4">
      <c r="A19190" s="74" t="s">
        <v>10748</v>
      </c>
      <c r="B19190" s="74" t="str">
        <f ca="1">IFERROR(__xludf.DUMMYFUNCTION("IF(REGEXMATCH(A19190,""wealth planning""),""Script 1"",""-"")"),"Script 1")</f>
        <v>Script 1</v>
      </c>
      <c r="C19190" s="149">
        <f t="shared" si="150"/>
        <v>45512</v>
      </c>
      <c r="D19190" s="74" t="str">
        <f t="shared" si="151"/>
        <v>Nurul Nadzrina</v>
      </c>
    </row>
    <row r="19191" spans="1:4">
      <c r="B19191" s="74" t="str">
        <f ca="1">IFERROR(__xludf.DUMMYFUNCTION("IF(REGEXMATCH(A19191,""wealth planning""),""Script 1"",""-"")"),"-")</f>
        <v>-</v>
      </c>
      <c r="C19191" s="74" t="str">
        <f t="shared" si="150"/>
        <v>You: Hai assalamualaikum cik Nurul Nadzrina,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c r="D19191" s="149">
        <f t="shared" si="151"/>
        <v>45512</v>
      </c>
    </row>
    <row r="19192" spans="1:4">
      <c r="B19192" s="74" t="str">
        <f ca="1">IFERROR(__xludf.DUMMYFUNCTION("IF(REGEXMATCH(A19192,""wealth planning""),""Script 1"",""-"")"),"-")</f>
        <v>-</v>
      </c>
      <c r="C19192" s="74">
        <f t="shared" si="150"/>
        <v>0</v>
      </c>
      <c r="D19192" s="149">
        <f t="shared" si="151"/>
        <v>45512</v>
      </c>
    </row>
    <row r="19193" spans="1:4">
      <c r="B19193" s="74" t="str">
        <f ca="1">IFERROR(__xludf.DUMMYFUNCTION("IF(REGEXMATCH(A19193,""wealth planning""),""Script 1"",""-"")"),"-")</f>
        <v>-</v>
      </c>
      <c r="C19193" s="74">
        <f t="shared" si="150"/>
        <v>0</v>
      </c>
      <c r="D19193" s="74" t="str">
        <f t="shared" si="151"/>
        <v>You: Hai assalamualaikum cik Nurul Nadzrina,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row>
    <row r="19194" spans="1:4">
      <c r="B19194" s="74" t="str">
        <f ca="1">IFERROR(__xludf.DUMMYFUNCTION("IF(REGEXMATCH(A19194,""wealth planning""),""Script 1"",""-"")"),"-")</f>
        <v>-</v>
      </c>
      <c r="C19194" s="74">
        <f t="shared" si="150"/>
        <v>0</v>
      </c>
      <c r="D19194" s="74">
        <f t="shared" si="151"/>
        <v>0</v>
      </c>
    </row>
    <row r="19195" spans="1:4">
      <c r="A19195" s="74" t="s">
        <v>10751</v>
      </c>
      <c r="B19195" s="74" t="str">
        <f ca="1">IFERROR(__xludf.DUMMYFUNCTION("IF(REGEXMATCH(A19195,""wealth planning""),""Script 1"",""-"")"),"-")</f>
        <v>-</v>
      </c>
      <c r="C19195" s="74">
        <f t="shared" si="150"/>
        <v>0</v>
      </c>
      <c r="D19195" s="74">
        <f t="shared" si="151"/>
        <v>0</v>
      </c>
    </row>
    <row r="19196" spans="1:4">
      <c r="A19196" s="149">
        <v>45512</v>
      </c>
      <c r="B19196" s="74" t="str">
        <f ca="1">IFERROR(__xludf.DUMMYFUNCTION("IF(REGEXMATCH(A19196,""wealth planning""),""Script 1"",""-"")"),"#VALUE!")</f>
        <v>#VALUE!</v>
      </c>
      <c r="C19196" s="74" t="str">
        <f t="shared" si="150"/>
        <v>Khaidir Khamaron</v>
      </c>
      <c r="D19196" s="74">
        <f t="shared" si="151"/>
        <v>0</v>
      </c>
    </row>
    <row r="19197" spans="1:4">
      <c r="A19197" s="149">
        <v>45512</v>
      </c>
      <c r="B19197" s="74" t="str">
        <f ca="1">IFERROR(__xludf.DUMMYFUNCTION("IF(REGEXMATCH(A19197,""wealth planning""),""Script 1"",""-"")"),"#VALUE!")</f>
        <v>#VALUE!</v>
      </c>
      <c r="C19197" s="149">
        <f t="shared" si="150"/>
        <v>45512</v>
      </c>
      <c r="D19197" s="74">
        <f t="shared" si="151"/>
        <v>0</v>
      </c>
    </row>
    <row r="19198" spans="1:4">
      <c r="A19198" s="74" t="s">
        <v>10752</v>
      </c>
      <c r="B19198" s="74" t="str">
        <f ca="1">IFERROR(__xludf.DUMMYFUNCTION("IF(REGEXMATCH(A19198,""wealth planning""),""Script 1"",""-"")"),"Script 1")</f>
        <v>Script 1</v>
      </c>
      <c r="C19198" s="149">
        <f t="shared" si="150"/>
        <v>45512</v>
      </c>
      <c r="D19198" s="74" t="str">
        <f t="shared" si="151"/>
        <v>Khaidir Khamaron</v>
      </c>
    </row>
    <row r="19199" spans="1:4">
      <c r="B19199" s="74" t="str">
        <f ca="1">IFERROR(__xludf.DUMMYFUNCTION("IF(REGEXMATCH(A19199,""wealth planning""),""Script 1"",""-"")"),"-")</f>
        <v>-</v>
      </c>
      <c r="C19199" s="74" t="str">
        <f t="shared" si="150"/>
        <v>You: Hai assalamualaikum Khaidir,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199" s="149">
        <f t="shared" si="151"/>
        <v>45512</v>
      </c>
    </row>
    <row r="19200" spans="1:4">
      <c r="B19200" s="74" t="str">
        <f ca="1">IFERROR(__xludf.DUMMYFUNCTION("IF(REGEXMATCH(A19200,""wealth planning""),""Script 1"",""-"")"),"-")</f>
        <v>-</v>
      </c>
      <c r="C19200" s="74">
        <f t="shared" si="150"/>
        <v>0</v>
      </c>
      <c r="D19200" s="149">
        <f t="shared" si="151"/>
        <v>45512</v>
      </c>
    </row>
    <row r="19201" spans="1:4">
      <c r="B19201" s="74" t="str">
        <f ca="1">IFERROR(__xludf.DUMMYFUNCTION("IF(REGEXMATCH(A19201,""wealth planning""),""Script 1"",""-"")"),"-")</f>
        <v>-</v>
      </c>
      <c r="C19201" s="74">
        <f t="shared" si="150"/>
        <v>0</v>
      </c>
      <c r="D19201" s="74" t="str">
        <f t="shared" si="151"/>
        <v>You: Hai assalamualaikum Khaidir,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202" spans="1:4">
      <c r="A19202" s="74" t="s">
        <v>10754</v>
      </c>
      <c r="B19202" s="74" t="str">
        <f ca="1">IFERROR(__xludf.DUMMYFUNCTION("IF(REGEXMATCH(A19202,""wealth planning""),""Script 1"",""-"")"),"-")</f>
        <v>-</v>
      </c>
      <c r="C19202" s="74">
        <f t="shared" si="150"/>
        <v>0</v>
      </c>
      <c r="D19202" s="74">
        <f t="shared" si="151"/>
        <v>0</v>
      </c>
    </row>
    <row r="19203" spans="1:4">
      <c r="A19203" s="74" t="s">
        <v>10755</v>
      </c>
      <c r="B19203" s="74" t="str">
        <f ca="1">IFERROR(__xludf.DUMMYFUNCTION("IF(REGEXMATCH(A19203,""wealth planning""),""Script 1"",""-"")"),"-")</f>
        <v>-</v>
      </c>
      <c r="C19203" s="74" t="str">
        <f t="shared" si="150"/>
        <v>Noor Azimah Ajas ManStatus is reachable</v>
      </c>
      <c r="D19203" s="74">
        <f t="shared" si="151"/>
        <v>0</v>
      </c>
    </row>
    <row r="19204" spans="1:4">
      <c r="A19204" s="149">
        <v>45512</v>
      </c>
      <c r="B19204" s="74" t="str">
        <f ca="1">IFERROR(__xludf.DUMMYFUNCTION("IF(REGEXMATCH(A19204,""wealth planning""),""Script 1"",""-"")"),"#VALUE!")</f>
        <v>#VALUE!</v>
      </c>
      <c r="C19204" s="74" t="str">
        <f t="shared" si="150"/>
        <v>Noor Azimah Ajas Man</v>
      </c>
      <c r="D19204" s="74">
        <f t="shared" si="151"/>
        <v>0</v>
      </c>
    </row>
    <row r="19205" spans="1:4">
      <c r="A19205" s="149">
        <v>45512</v>
      </c>
      <c r="B19205" s="74" t="str">
        <f ca="1">IFERROR(__xludf.DUMMYFUNCTION("IF(REGEXMATCH(A19205,""wealth planning""),""Script 1"",""-"")"),"#VALUE!")</f>
        <v>#VALUE!</v>
      </c>
      <c r="C19205" s="149">
        <f t="shared" si="150"/>
        <v>45512</v>
      </c>
      <c r="D19205" s="74" t="str">
        <f t="shared" si="151"/>
        <v>Noor Azimah Ajas ManStatus is reachable</v>
      </c>
    </row>
    <row r="19206" spans="1:4">
      <c r="A19206" s="74" t="s">
        <v>10756</v>
      </c>
      <c r="B19206" s="74" t="str">
        <f ca="1">IFERROR(__xludf.DUMMYFUNCTION("IF(REGEXMATCH(A19206,""wealth planning""),""Script 1"",""-"")"),"Script 1")</f>
        <v>Script 1</v>
      </c>
      <c r="C19206" s="149">
        <f t="shared" si="150"/>
        <v>45512</v>
      </c>
      <c r="D19206" s="74" t="str">
        <f t="shared" si="151"/>
        <v>Noor Azimah Ajas Man</v>
      </c>
    </row>
    <row r="19207" spans="1:4">
      <c r="B19207" s="74" t="str">
        <f ca="1">IFERROR(__xludf.DUMMYFUNCTION("IF(REGEXMATCH(A19207,""wealth planning""),""Script 1"",""-"")"),"-")</f>
        <v>-</v>
      </c>
      <c r="C19207" s="74" t="str">
        <f t="shared" si="150"/>
        <v>You: Hai assalamualaikum cik Azimah,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207" s="149">
        <f t="shared" si="151"/>
        <v>45512</v>
      </c>
    </row>
    <row r="19208" spans="1:4">
      <c r="B19208" s="74" t="str">
        <f ca="1">IFERROR(__xludf.DUMMYFUNCTION("IF(REGEXMATCH(A19208,""wealth planning""),""Script 1"",""-"")"),"-")</f>
        <v>-</v>
      </c>
      <c r="C19208" s="74">
        <f t="shared" si="150"/>
        <v>0</v>
      </c>
      <c r="D19208" s="149">
        <f t="shared" si="151"/>
        <v>45512</v>
      </c>
    </row>
    <row r="19209" spans="1:4">
      <c r="B19209" s="74" t="str">
        <f ca="1">IFERROR(__xludf.DUMMYFUNCTION("IF(REGEXMATCH(A19209,""wealth planning""),""Script 1"",""-"")"),"-")</f>
        <v>-</v>
      </c>
      <c r="C19209" s="74">
        <f t="shared" si="150"/>
        <v>0</v>
      </c>
      <c r="D19209" s="74" t="str">
        <f t="shared" si="151"/>
        <v>You: Hai assalamualaikum cik Azimah,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210" spans="1:4">
      <c r="B19210" s="74" t="str">
        <f ca="1">IFERROR(__xludf.DUMMYFUNCTION("IF(REGEXMATCH(A19210,""wealth planning""),""Script 1"",""-"")"),"-")</f>
        <v>-</v>
      </c>
      <c r="C19210" s="74">
        <f t="shared" si="150"/>
        <v>0</v>
      </c>
      <c r="D19210" s="74">
        <f t="shared" si="151"/>
        <v>0</v>
      </c>
    </row>
    <row r="19211" spans="1:4">
      <c r="A19211" s="74" t="s">
        <v>10759</v>
      </c>
      <c r="B19211" s="74" t="str">
        <f ca="1">IFERROR(__xludf.DUMMYFUNCTION("IF(REGEXMATCH(A19211,""wealth planning""),""Script 1"",""-"")"),"-")</f>
        <v>-</v>
      </c>
      <c r="C19211" s="74">
        <f t="shared" si="150"/>
        <v>0</v>
      </c>
      <c r="D19211" s="74">
        <f t="shared" si="151"/>
        <v>0</v>
      </c>
    </row>
    <row r="19212" spans="1:4">
      <c r="A19212" s="149">
        <v>45512</v>
      </c>
      <c r="B19212" s="74" t="str">
        <f ca="1">IFERROR(__xludf.DUMMYFUNCTION("IF(REGEXMATCH(A19212,""wealth planning""),""Script 1"",""-"")"),"#VALUE!")</f>
        <v>#VALUE!</v>
      </c>
      <c r="C19212" s="74" t="str">
        <f t="shared" si="150"/>
        <v>Asyira Fakriah</v>
      </c>
      <c r="D19212" s="74">
        <f t="shared" si="151"/>
        <v>0</v>
      </c>
    </row>
    <row r="19213" spans="1:4">
      <c r="A19213" s="149">
        <v>45512</v>
      </c>
      <c r="B19213" s="74" t="str">
        <f ca="1">IFERROR(__xludf.DUMMYFUNCTION("IF(REGEXMATCH(A19213,""wealth planning""),""Script 1"",""-"")"),"#VALUE!")</f>
        <v>#VALUE!</v>
      </c>
      <c r="C19213" s="149">
        <f t="shared" si="150"/>
        <v>45512</v>
      </c>
      <c r="D19213" s="74">
        <f t="shared" si="151"/>
        <v>0</v>
      </c>
    </row>
    <row r="19214" spans="1:4">
      <c r="A19214" s="74" t="s">
        <v>10760</v>
      </c>
      <c r="B19214" s="74" t="str">
        <f ca="1">IFERROR(__xludf.DUMMYFUNCTION("IF(REGEXMATCH(A19214,""wealth planning""),""Script 1"",""-"")"),"Script 1")</f>
        <v>Script 1</v>
      </c>
      <c r="C19214" s="149">
        <f t="shared" si="150"/>
        <v>45512</v>
      </c>
      <c r="D19214" s="74" t="str">
        <f t="shared" si="151"/>
        <v>Asyira Fakriah</v>
      </c>
    </row>
    <row r="19215" spans="1:4">
      <c r="B19215" s="74" t="str">
        <f ca="1">IFERROR(__xludf.DUMMYFUNCTION("IF(REGEXMATCH(A19215,""wealth planning""),""Script 1"",""-"")"),"-")</f>
        <v>-</v>
      </c>
      <c r="C19215" s="74" t="str">
        <f t="shared" si="150"/>
        <v>You: Hai assalamualaikum Asyira,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215" s="149">
        <f t="shared" si="151"/>
        <v>45512</v>
      </c>
    </row>
    <row r="19216" spans="1:4">
      <c r="B19216" s="74" t="str">
        <f ca="1">IFERROR(__xludf.DUMMYFUNCTION("IF(REGEXMATCH(A19216,""wealth planning""),""Script 1"",""-"")"),"-")</f>
        <v>-</v>
      </c>
      <c r="C19216" s="74">
        <f t="shared" si="150"/>
        <v>0</v>
      </c>
      <c r="D19216" s="149">
        <f t="shared" si="151"/>
        <v>45512</v>
      </c>
    </row>
    <row r="19217" spans="1:4">
      <c r="B19217" s="74" t="str">
        <f ca="1">IFERROR(__xludf.DUMMYFUNCTION("IF(REGEXMATCH(A19217,""wealth planning""),""Script 1"",""-"")"),"-")</f>
        <v>-</v>
      </c>
      <c r="C19217" s="74">
        <f t="shared" si="150"/>
        <v>0</v>
      </c>
      <c r="D19217" s="74" t="str">
        <f t="shared" si="151"/>
        <v>You: Hai assalamualaikum Asyira,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218" spans="1:4">
      <c r="B19218" s="74" t="str">
        <f ca="1">IFERROR(__xludf.DUMMYFUNCTION("IF(REGEXMATCH(A19218,""wealth planning""),""Script 1"",""-"")"),"-")</f>
        <v>-</v>
      </c>
      <c r="C19218" s="74">
        <f t="shared" si="150"/>
        <v>0</v>
      </c>
      <c r="D19218" s="74">
        <f t="shared" si="151"/>
        <v>0</v>
      </c>
    </row>
    <row r="19219" spans="1:4">
      <c r="A19219" s="74" t="s">
        <v>10763</v>
      </c>
      <c r="B19219" s="74" t="str">
        <f ca="1">IFERROR(__xludf.DUMMYFUNCTION("IF(REGEXMATCH(A19219,""wealth planning""),""Script 1"",""-"")"),"-")</f>
        <v>-</v>
      </c>
      <c r="C19219" s="74">
        <f t="shared" si="150"/>
        <v>0</v>
      </c>
      <c r="D19219" s="74">
        <f t="shared" si="151"/>
        <v>0</v>
      </c>
    </row>
    <row r="19220" spans="1:4">
      <c r="A19220" s="149">
        <v>45512</v>
      </c>
      <c r="B19220" s="74" t="str">
        <f ca="1">IFERROR(__xludf.DUMMYFUNCTION("IF(REGEXMATCH(A19220,""wealth planning""),""Script 1"",""-"")"),"#VALUE!")</f>
        <v>#VALUE!</v>
      </c>
      <c r="C19220" s="74" t="str">
        <f t="shared" si="150"/>
        <v>Qistina Kamal</v>
      </c>
      <c r="D19220" s="74">
        <f t="shared" si="151"/>
        <v>0</v>
      </c>
    </row>
    <row r="19221" spans="1:4">
      <c r="A19221" s="149">
        <v>45512</v>
      </c>
      <c r="B19221" s="74" t="str">
        <f ca="1">IFERROR(__xludf.DUMMYFUNCTION("IF(REGEXMATCH(A19221,""wealth planning""),""Script 1"",""-"")"),"#VALUE!")</f>
        <v>#VALUE!</v>
      </c>
      <c r="C19221" s="149">
        <f t="shared" si="150"/>
        <v>45512</v>
      </c>
      <c r="D19221" s="74">
        <f t="shared" si="151"/>
        <v>0</v>
      </c>
    </row>
    <row r="19222" spans="1:4">
      <c r="A19222" s="74" t="s">
        <v>10764</v>
      </c>
      <c r="B19222" s="74" t="str">
        <f ca="1">IFERROR(__xludf.DUMMYFUNCTION("IF(REGEXMATCH(A19222,""wealth planning""),""Script 1"",""-"")"),"Script 1")</f>
        <v>Script 1</v>
      </c>
      <c r="C19222" s="149">
        <f t="shared" si="150"/>
        <v>45512</v>
      </c>
      <c r="D19222" s="74" t="str">
        <f t="shared" si="151"/>
        <v>Qistina Kamal</v>
      </c>
    </row>
    <row r="19223" spans="1:4">
      <c r="B19223" s="74" t="str">
        <f ca="1">IFERROR(__xludf.DUMMYFUNCTION("IF(REGEXMATCH(A19223,""wealth planning""),""Script 1"",""-"")"),"-")</f>
        <v>-</v>
      </c>
      <c r="C19223" s="74" t="str">
        <f t="shared" si="150"/>
        <v>You: Hai assalamualaikum Qistina,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19223" s="149">
        <f t="shared" si="151"/>
        <v>45512</v>
      </c>
    </row>
    <row r="19224" spans="1:4">
      <c r="B19224" s="74" t="str">
        <f ca="1">IFERROR(__xludf.DUMMYFUNCTION("IF(REGEXMATCH(A19224,""wealth planning""),""Script 1"",""-"")"),"-")</f>
        <v>-</v>
      </c>
      <c r="C19224" s="74">
        <f t="shared" si="150"/>
        <v>0</v>
      </c>
      <c r="D19224" s="149">
        <f t="shared" si="151"/>
        <v>45512</v>
      </c>
    </row>
    <row r="19225" spans="1:4">
      <c r="B19225" s="74" t="str">
        <f ca="1">IFERROR(__xludf.DUMMYFUNCTION("IF(REGEXMATCH(A19225,""wealth planning""),""Script 1"",""-"")"),"-")</f>
        <v>-</v>
      </c>
      <c r="C19225" s="74">
        <f t="shared" si="150"/>
        <v>0</v>
      </c>
      <c r="D19225" s="74" t="str">
        <f t="shared" si="151"/>
        <v>You: Hai assalamualaikum Qistina,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19226" spans="1:4">
      <c r="A19226" s="74" t="s">
        <v>10766</v>
      </c>
      <c r="B19226" s="74" t="str">
        <f ca="1">IFERROR(__xludf.DUMMYFUNCTION("IF(REGEXMATCH(A19226,""wealth planning""),""Script 1"",""-"")"),"-")</f>
        <v>-</v>
      </c>
      <c r="C19226" s="74">
        <f t="shared" si="150"/>
        <v>0</v>
      </c>
      <c r="D19226" s="74">
        <f t="shared" si="151"/>
        <v>0</v>
      </c>
    </row>
    <row r="19227" spans="1:4">
      <c r="A19227" s="74" t="s">
        <v>10767</v>
      </c>
      <c r="B19227" s="74" t="str">
        <f ca="1">IFERROR(__xludf.DUMMYFUNCTION("IF(REGEXMATCH(A19227,""wealth planning""),""Script 1"",""-"")"),"-")</f>
        <v>-</v>
      </c>
      <c r="C19227" s="74" t="str">
        <f t="shared" si="150"/>
        <v>Harith Ariffin Kamal AriffinStatus is reachable</v>
      </c>
      <c r="D19227" s="74">
        <f t="shared" si="151"/>
        <v>0</v>
      </c>
    </row>
    <row r="19228" spans="1:4">
      <c r="A19228" s="149">
        <v>45512</v>
      </c>
      <c r="B19228" s="74" t="str">
        <f ca="1">IFERROR(__xludf.DUMMYFUNCTION("IF(REGEXMATCH(A19228,""wealth planning""),""Script 1"",""-"")"),"#VALUE!")</f>
        <v>#VALUE!</v>
      </c>
      <c r="C19228" s="74" t="str">
        <f t="shared" si="150"/>
        <v>Harith Ariffin Kamal Ariffin</v>
      </c>
      <c r="D19228" s="74">
        <f t="shared" si="151"/>
        <v>0</v>
      </c>
    </row>
    <row r="19229" spans="1:4">
      <c r="A19229" s="149">
        <v>45512</v>
      </c>
      <c r="B19229" s="74" t="str">
        <f ca="1">IFERROR(__xludf.DUMMYFUNCTION("IF(REGEXMATCH(A19229,""wealth planning""),""Script 1"",""-"")"),"#VALUE!")</f>
        <v>#VALUE!</v>
      </c>
      <c r="C19229" s="149">
        <f t="shared" si="150"/>
        <v>45512</v>
      </c>
      <c r="D19229" s="74" t="str">
        <f t="shared" si="151"/>
        <v>Harith Ariffin Kamal AriffinStatus is reachable</v>
      </c>
    </row>
    <row r="19230" spans="1:4">
      <c r="A19230" s="74" t="s">
        <v>10768</v>
      </c>
      <c r="B19230" s="74" t="str">
        <f ca="1">IFERROR(__xludf.DUMMYFUNCTION("IF(REGEXMATCH(A19230,""wealth planning""),""Script 1"",""-"")"),"Script 1")</f>
        <v>Script 1</v>
      </c>
      <c r="C19230" s="149">
        <f t="shared" si="150"/>
        <v>45512</v>
      </c>
      <c r="D19230" s="74" t="str">
        <f t="shared" si="151"/>
        <v>Harith Ariffin Kamal Ariffin</v>
      </c>
    </row>
    <row r="19231" spans="1:4">
      <c r="B19231" s="74" t="str">
        <f ca="1">IFERROR(__xludf.DUMMYFUNCTION("IF(REGEXMATCH(A19231,""wealth planning""),""Script 1"",""-"")"),"-")</f>
        <v>-</v>
      </c>
      <c r="C19231" s="74" t="str">
        <f t="shared" si="150"/>
        <v>You: Hai assalamualaikum Harith,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231" s="149">
        <f t="shared" si="151"/>
        <v>45512</v>
      </c>
    </row>
    <row r="19232" spans="1:4">
      <c r="B19232" s="74" t="str">
        <f ca="1">IFERROR(__xludf.DUMMYFUNCTION("IF(REGEXMATCH(A19232,""wealth planning""),""Script 1"",""-"")"),"-")</f>
        <v>-</v>
      </c>
      <c r="C19232" s="74">
        <f t="shared" si="150"/>
        <v>0</v>
      </c>
      <c r="D19232" s="149">
        <f t="shared" si="151"/>
        <v>45512</v>
      </c>
    </row>
    <row r="19233" spans="1:4">
      <c r="B19233" s="74" t="str">
        <f ca="1">IFERROR(__xludf.DUMMYFUNCTION("IF(REGEXMATCH(A19233,""wealth planning""),""Script 1"",""-"")"),"-")</f>
        <v>-</v>
      </c>
      <c r="C19233" s="74">
        <f t="shared" si="150"/>
        <v>0</v>
      </c>
      <c r="D19233" s="74" t="str">
        <f t="shared" si="151"/>
        <v>You: Hai assalamualaikum Harith,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234" spans="1:4">
      <c r="A19234" s="74" t="s">
        <v>10770</v>
      </c>
      <c r="B19234" s="74" t="str">
        <f ca="1">IFERROR(__xludf.DUMMYFUNCTION("IF(REGEXMATCH(A19234,""wealth planning""),""Script 1"",""-"")"),"-")</f>
        <v>-</v>
      </c>
      <c r="C19234" s="74">
        <f t="shared" si="150"/>
        <v>0</v>
      </c>
      <c r="D19234" s="74">
        <f t="shared" si="151"/>
        <v>0</v>
      </c>
    </row>
    <row r="19235" spans="1:4">
      <c r="A19235" s="74" t="s">
        <v>10771</v>
      </c>
      <c r="B19235" s="74" t="str">
        <f ca="1">IFERROR(__xludf.DUMMYFUNCTION("IF(REGEXMATCH(A19235,""wealth planning""),""Script 1"",""-"")"),"-")</f>
        <v>-</v>
      </c>
      <c r="C19235" s="74" t="str">
        <f t="shared" si="150"/>
        <v>Syafiq YudinStatus is reachable</v>
      </c>
      <c r="D19235" s="74">
        <f t="shared" si="151"/>
        <v>0</v>
      </c>
    </row>
    <row r="19236" spans="1:4">
      <c r="A19236" s="149">
        <v>45512</v>
      </c>
      <c r="B19236" s="74" t="str">
        <f ca="1">IFERROR(__xludf.DUMMYFUNCTION("IF(REGEXMATCH(A19236,""wealth planning""),""Script 1"",""-"")"),"#VALUE!")</f>
        <v>#VALUE!</v>
      </c>
      <c r="C19236" s="74" t="str">
        <f t="shared" si="150"/>
        <v>Syafiq Yudin</v>
      </c>
      <c r="D19236" s="74">
        <f t="shared" si="151"/>
        <v>0</v>
      </c>
    </row>
    <row r="19237" spans="1:4">
      <c r="A19237" s="149">
        <v>45512</v>
      </c>
      <c r="B19237" s="74" t="str">
        <f ca="1">IFERROR(__xludf.DUMMYFUNCTION("IF(REGEXMATCH(A19237,""wealth planning""),""Script 1"",""-"")"),"#VALUE!")</f>
        <v>#VALUE!</v>
      </c>
      <c r="C19237" s="149">
        <f t="shared" si="150"/>
        <v>45512</v>
      </c>
      <c r="D19237" s="74" t="str">
        <f t="shared" si="151"/>
        <v>Syafiq YudinStatus is reachable</v>
      </c>
    </row>
    <row r="19238" spans="1:4">
      <c r="A19238" s="74" t="s">
        <v>10772</v>
      </c>
      <c r="B19238" s="74" t="str">
        <f ca="1">IFERROR(__xludf.DUMMYFUNCTION("IF(REGEXMATCH(A19238,""wealth planning""),""Script 1"",""-"")"),"Script 1")</f>
        <v>Script 1</v>
      </c>
      <c r="C19238" s="149">
        <f t="shared" si="150"/>
        <v>45512</v>
      </c>
      <c r="D19238" s="74" t="str">
        <f t="shared" si="151"/>
        <v>Syafiq Yudin</v>
      </c>
    </row>
    <row r="19239" spans="1:4">
      <c r="B19239" s="74" t="str">
        <f ca="1">IFERROR(__xludf.DUMMYFUNCTION("IF(REGEXMATCH(A19239,""wealth planning""),""Script 1"",""-"")"),"-")</f>
        <v>-</v>
      </c>
      <c r="C19239" s="74" t="str">
        <f t="shared" si="150"/>
        <v>You: Hai assalamualaikum tuan Syafiq,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239" s="149">
        <f t="shared" si="151"/>
        <v>45512</v>
      </c>
    </row>
    <row r="19240" spans="1:4">
      <c r="B19240" s="74" t="str">
        <f ca="1">IFERROR(__xludf.DUMMYFUNCTION("IF(REGEXMATCH(A19240,""wealth planning""),""Script 1"",""-"")"),"-")</f>
        <v>-</v>
      </c>
      <c r="C19240" s="74">
        <f t="shared" si="150"/>
        <v>0</v>
      </c>
      <c r="D19240" s="149">
        <f t="shared" si="151"/>
        <v>45512</v>
      </c>
    </row>
    <row r="19241" spans="1:4">
      <c r="B19241" s="74" t="str">
        <f ca="1">IFERROR(__xludf.DUMMYFUNCTION("IF(REGEXMATCH(A19241,""wealth planning""),""Script 1"",""-"")"),"-")</f>
        <v>-</v>
      </c>
      <c r="C19241" s="74">
        <f t="shared" si="150"/>
        <v>0</v>
      </c>
      <c r="D19241" s="74" t="str">
        <f t="shared" si="151"/>
        <v>You: Hai assalamualaikum tuan Syafiq,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242" spans="1:4">
      <c r="A19242" s="74" t="s">
        <v>10774</v>
      </c>
      <c r="B19242" s="74" t="str">
        <f ca="1">IFERROR(__xludf.DUMMYFUNCTION("IF(REGEXMATCH(A19242,""wealth planning""),""Script 1"",""-"")"),"-")</f>
        <v>-</v>
      </c>
      <c r="C19242" s="74">
        <f t="shared" si="150"/>
        <v>0</v>
      </c>
      <c r="D19242" s="74">
        <f t="shared" si="151"/>
        <v>0</v>
      </c>
    </row>
    <row r="19243" spans="1:4">
      <c r="A19243" s="74" t="s">
        <v>10775</v>
      </c>
      <c r="B19243" s="74" t="str">
        <f ca="1">IFERROR(__xludf.DUMMYFUNCTION("IF(REGEXMATCH(A19243,""wealth planning""),""Script 1"",""-"")"),"-")</f>
        <v>-</v>
      </c>
      <c r="C19243" s="74" t="str">
        <f t="shared" si="150"/>
        <v>Ahmad Faiz Bin MahmudStatus is reachable</v>
      </c>
      <c r="D19243" s="74">
        <f t="shared" si="151"/>
        <v>0</v>
      </c>
    </row>
    <row r="19244" spans="1:4">
      <c r="A19244" s="149">
        <v>45512</v>
      </c>
      <c r="B19244" s="74" t="str">
        <f ca="1">IFERROR(__xludf.DUMMYFUNCTION("IF(REGEXMATCH(A19244,""wealth planning""),""Script 1"",""-"")"),"#VALUE!")</f>
        <v>#VALUE!</v>
      </c>
      <c r="C19244" s="74" t="str">
        <f t="shared" si="150"/>
        <v>Ahmad Faiz Bin Mahmud</v>
      </c>
      <c r="D19244" s="74">
        <f t="shared" si="151"/>
        <v>0</v>
      </c>
    </row>
    <row r="19245" spans="1:4">
      <c r="A19245" s="149">
        <v>45512</v>
      </c>
      <c r="B19245" s="74" t="str">
        <f ca="1">IFERROR(__xludf.DUMMYFUNCTION("IF(REGEXMATCH(A19245,""wealth planning""),""Script 1"",""-"")"),"#VALUE!")</f>
        <v>#VALUE!</v>
      </c>
      <c r="C19245" s="149">
        <f t="shared" si="150"/>
        <v>45512</v>
      </c>
      <c r="D19245" s="74" t="str">
        <f t="shared" si="151"/>
        <v>Ahmad Faiz Bin MahmudStatus is reachable</v>
      </c>
    </row>
    <row r="19246" spans="1:4">
      <c r="A19246" s="74" t="s">
        <v>10776</v>
      </c>
      <c r="B19246" s="74" t="str">
        <f ca="1">IFERROR(__xludf.DUMMYFUNCTION("IF(REGEXMATCH(A19246,""wealth planning""),""Script 1"",""-"")"),"Script 1")</f>
        <v>Script 1</v>
      </c>
      <c r="C19246" s="149">
        <f t="shared" si="150"/>
        <v>45512</v>
      </c>
      <c r="D19246" s="74" t="str">
        <f t="shared" si="151"/>
        <v>Ahmad Faiz Bin Mahmud</v>
      </c>
    </row>
    <row r="19247" spans="1:4">
      <c r="B19247" s="74" t="str">
        <f ca="1">IFERROR(__xludf.DUMMYFUNCTION("IF(REGEXMATCH(A19247,""wealth planning""),""Script 1"",""-"")"),"-")</f>
        <v>-</v>
      </c>
      <c r="C19247" s="74" t="str">
        <f t="shared" si="150"/>
        <v>You: Hai assalamualaikum tuan Faiz,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247" s="149">
        <f t="shared" si="151"/>
        <v>45512</v>
      </c>
    </row>
    <row r="19248" spans="1:4">
      <c r="B19248" s="74" t="str">
        <f ca="1">IFERROR(__xludf.DUMMYFUNCTION("IF(REGEXMATCH(A19248,""wealth planning""),""Script 1"",""-"")"),"-")</f>
        <v>-</v>
      </c>
      <c r="C19248" s="74">
        <f t="shared" si="150"/>
        <v>0</v>
      </c>
      <c r="D19248" s="149">
        <f t="shared" si="151"/>
        <v>45512</v>
      </c>
    </row>
    <row r="19249" spans="1:4">
      <c r="B19249" s="74" t="str">
        <f ca="1">IFERROR(__xludf.DUMMYFUNCTION("IF(REGEXMATCH(A19249,""wealth planning""),""Script 1"",""-"")"),"-")</f>
        <v>-</v>
      </c>
      <c r="C19249" s="74">
        <f t="shared" si="150"/>
        <v>0</v>
      </c>
      <c r="D19249" s="74" t="str">
        <f t="shared" si="151"/>
        <v>You: Hai assalamualaikum tuan Faiz,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250" spans="1:4">
      <c r="B19250" s="74" t="str">
        <f ca="1">IFERROR(__xludf.DUMMYFUNCTION("IF(REGEXMATCH(A19250,""wealth planning""),""Script 1"",""-"")"),"-")</f>
        <v>-</v>
      </c>
      <c r="C19250" s="74">
        <f t="shared" si="150"/>
        <v>0</v>
      </c>
      <c r="D19250" s="74">
        <f t="shared" si="151"/>
        <v>0</v>
      </c>
    </row>
    <row r="19251" spans="1:4">
      <c r="A19251" s="74" t="s">
        <v>10779</v>
      </c>
      <c r="B19251" s="74" t="str">
        <f ca="1">IFERROR(__xludf.DUMMYFUNCTION("IF(REGEXMATCH(A19251,""wealth planning""),""Script 1"",""-"")"),"-")</f>
        <v>-</v>
      </c>
      <c r="C19251" s="74">
        <f t="shared" si="150"/>
        <v>0</v>
      </c>
      <c r="D19251" s="74">
        <f t="shared" si="151"/>
        <v>0</v>
      </c>
    </row>
    <row r="19252" spans="1:4">
      <c r="A19252" s="149">
        <v>45512</v>
      </c>
      <c r="B19252" s="74" t="str">
        <f ca="1">IFERROR(__xludf.DUMMYFUNCTION("IF(REGEXMATCH(A19252,""wealth planning""),""Script 1"",""-"")"),"#VALUE!")</f>
        <v>#VALUE!</v>
      </c>
      <c r="C19252" s="74" t="str">
        <f t="shared" si="150"/>
        <v>Nor Annora Abdul Hamid</v>
      </c>
      <c r="D19252" s="74">
        <f t="shared" si="151"/>
        <v>0</v>
      </c>
    </row>
    <row r="19253" spans="1:4">
      <c r="A19253" s="149">
        <v>45512</v>
      </c>
      <c r="B19253" s="74" t="str">
        <f ca="1">IFERROR(__xludf.DUMMYFUNCTION("IF(REGEXMATCH(A19253,""wealth planning""),""Script 1"",""-"")"),"#VALUE!")</f>
        <v>#VALUE!</v>
      </c>
      <c r="C19253" s="149">
        <f t="shared" si="150"/>
        <v>45512</v>
      </c>
      <c r="D19253" s="74">
        <f t="shared" si="151"/>
        <v>0</v>
      </c>
    </row>
    <row r="19254" spans="1:4">
      <c r="A19254" s="74" t="s">
        <v>10780</v>
      </c>
      <c r="B19254" s="74" t="str">
        <f ca="1">IFERROR(__xludf.DUMMYFUNCTION("IF(REGEXMATCH(A19254,""wealth planning""),""Script 1"",""-"")"),"Script 1")</f>
        <v>Script 1</v>
      </c>
      <c r="C19254" s="149">
        <f t="shared" si="150"/>
        <v>45512</v>
      </c>
      <c r="D19254" s="74" t="str">
        <f t="shared" si="151"/>
        <v>Nor Annora Abdul Hamid</v>
      </c>
    </row>
    <row r="19255" spans="1:4">
      <c r="B19255" s="74" t="str">
        <f ca="1">IFERROR(__xludf.DUMMYFUNCTION("IF(REGEXMATCH(A19255,""wealth planning""),""Script 1"",""-"")"),"-")</f>
        <v>-</v>
      </c>
      <c r="C19255" s="74" t="str">
        <f t="shared" si="150"/>
        <v>You: Hai assalamualaikum Annora,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255" s="149">
        <f t="shared" si="151"/>
        <v>45512</v>
      </c>
    </row>
    <row r="19256" spans="1:4">
      <c r="B19256" s="74" t="str">
        <f ca="1">IFERROR(__xludf.DUMMYFUNCTION("IF(REGEXMATCH(A19256,""wealth planning""),""Script 1"",""-"")"),"-")</f>
        <v>-</v>
      </c>
      <c r="C19256" s="74">
        <f t="shared" si="150"/>
        <v>0</v>
      </c>
      <c r="D19256" s="149">
        <f t="shared" si="151"/>
        <v>45512</v>
      </c>
    </row>
    <row r="19257" spans="1:4">
      <c r="B19257" s="74" t="str">
        <f ca="1">IFERROR(__xludf.DUMMYFUNCTION("IF(REGEXMATCH(A19257,""wealth planning""),""Script 1"",""-"")"),"-")</f>
        <v>-</v>
      </c>
      <c r="C19257" s="74">
        <f t="shared" si="150"/>
        <v>0</v>
      </c>
      <c r="D19257" s="74" t="str">
        <f t="shared" si="151"/>
        <v>You: Hai assalamualaikum Annora,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258" spans="1:4">
      <c r="A19258" s="74" t="s">
        <v>10782</v>
      </c>
      <c r="B19258" s="74" t="str">
        <f ca="1">IFERROR(__xludf.DUMMYFUNCTION("IF(REGEXMATCH(A19258,""wealth planning""),""Script 1"",""-"")"),"-")</f>
        <v>-</v>
      </c>
      <c r="C19258" s="74">
        <f t="shared" si="150"/>
        <v>0</v>
      </c>
      <c r="D19258" s="74">
        <f t="shared" si="151"/>
        <v>0</v>
      </c>
    </row>
    <row r="19259" spans="1:4">
      <c r="A19259" s="74" t="s">
        <v>10782</v>
      </c>
      <c r="B19259" s="74" t="str">
        <f ca="1">IFERROR(__xludf.DUMMYFUNCTION("IF(REGEXMATCH(A19259,""wealth planning""),""Script 1"",""-"")"),"-")</f>
        <v>-</v>
      </c>
      <c r="C19259" s="74" t="str">
        <f t="shared" si="150"/>
        <v>Muhammad Syazani</v>
      </c>
      <c r="D19259" s="74">
        <f t="shared" si="151"/>
        <v>0</v>
      </c>
    </row>
    <row r="19260" spans="1:4">
      <c r="A19260" s="149">
        <v>45512</v>
      </c>
      <c r="B19260" s="74" t="str">
        <f ca="1">IFERROR(__xludf.DUMMYFUNCTION("IF(REGEXMATCH(A19260,""wealth planning""),""Script 1"",""-"")"),"#VALUE!")</f>
        <v>#VALUE!</v>
      </c>
      <c r="C19260" s="74" t="str">
        <f t="shared" si="150"/>
        <v>Muhammad Syazani</v>
      </c>
      <c r="D19260" s="74">
        <f t="shared" si="151"/>
        <v>0</v>
      </c>
    </row>
    <row r="19261" spans="1:4">
      <c r="A19261" s="149">
        <v>45512</v>
      </c>
      <c r="B19261" s="74" t="str">
        <f ca="1">IFERROR(__xludf.DUMMYFUNCTION("IF(REGEXMATCH(A19261,""wealth planning""),""Script 1"",""-"")"),"#VALUE!")</f>
        <v>#VALUE!</v>
      </c>
      <c r="C19261" s="149">
        <f t="shared" si="150"/>
        <v>45512</v>
      </c>
      <c r="D19261" s="74" t="str">
        <f t="shared" si="151"/>
        <v>Muhammad Syazani</v>
      </c>
    </row>
    <row r="19262" spans="1:4">
      <c r="A19262" s="74" t="s">
        <v>10783</v>
      </c>
      <c r="B19262" s="74" t="str">
        <f ca="1">IFERROR(__xludf.DUMMYFUNCTION("IF(REGEXMATCH(A19262,""wealth planning""),""Script 1"",""-"")"),"Script 1")</f>
        <v>Script 1</v>
      </c>
      <c r="C19262" s="149">
        <f t="shared" si="150"/>
        <v>45512</v>
      </c>
      <c r="D19262" s="74" t="str">
        <f t="shared" si="151"/>
        <v>Muhammad Syazani</v>
      </c>
    </row>
    <row r="19263" spans="1:4">
      <c r="B19263" s="74" t="str">
        <f ca="1">IFERROR(__xludf.DUMMYFUNCTION("IF(REGEXMATCH(A19263,""wealth planning""),""Script 1"",""-"")"),"-")</f>
        <v>-</v>
      </c>
      <c r="C19263" s="74" t="str">
        <f t="shared" si="150"/>
        <v>You: Hai assalamualaikum tuan Syazani,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19263" s="149">
        <f t="shared" si="151"/>
        <v>45512</v>
      </c>
    </row>
    <row r="19264" spans="1:4">
      <c r="B19264" s="74" t="str">
        <f ca="1">IFERROR(__xludf.DUMMYFUNCTION("IF(REGEXMATCH(A19264,""wealth planning""),""Script 1"",""-"")"),"-")</f>
        <v>-</v>
      </c>
      <c r="C19264" s="74">
        <f t="shared" si="150"/>
        <v>0</v>
      </c>
      <c r="D19264" s="149">
        <f t="shared" si="151"/>
        <v>45512</v>
      </c>
    </row>
    <row r="19265" spans="1:4">
      <c r="B19265" s="74" t="str">
        <f ca="1">IFERROR(__xludf.DUMMYFUNCTION("IF(REGEXMATCH(A19265,""wealth planning""),""Script 1"",""-"")"),"-")</f>
        <v>-</v>
      </c>
      <c r="C19265" s="74">
        <f t="shared" si="150"/>
        <v>0</v>
      </c>
      <c r="D19265" s="74" t="str">
        <f t="shared" si="151"/>
        <v>You: Hai assalamualaikum tuan Syazani,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19266" spans="1:4">
      <c r="A19266" s="74" t="s">
        <v>10785</v>
      </c>
      <c r="B19266" s="74" t="str">
        <f ca="1">IFERROR(__xludf.DUMMYFUNCTION("IF(REGEXMATCH(A19266,""wealth planning""),""Script 1"",""-"")"),"-")</f>
        <v>-</v>
      </c>
      <c r="C19266" s="74">
        <f t="shared" si="150"/>
        <v>0</v>
      </c>
      <c r="D19266" s="74">
        <f t="shared" si="151"/>
        <v>0</v>
      </c>
    </row>
    <row r="19267" spans="1:4">
      <c r="A19267" s="74" t="s">
        <v>10785</v>
      </c>
      <c r="B19267" s="74" t="str">
        <f ca="1">IFERROR(__xludf.DUMMYFUNCTION("IF(REGEXMATCH(A19267,""wealth planning""),""Script 1"",""-"")"),"-")</f>
        <v>-</v>
      </c>
      <c r="C19267" s="74" t="str">
        <f t="shared" si="150"/>
        <v>Ezrin Abdul Rahim</v>
      </c>
      <c r="D19267" s="74">
        <f t="shared" si="151"/>
        <v>0</v>
      </c>
    </row>
    <row r="19268" spans="1:4">
      <c r="A19268" s="149">
        <v>45511</v>
      </c>
      <c r="B19268" s="74" t="str">
        <f ca="1">IFERROR(__xludf.DUMMYFUNCTION("IF(REGEXMATCH(A19268,""wealth planning""),""Script 1"",""-"")"),"#VALUE!")</f>
        <v>#VALUE!</v>
      </c>
      <c r="C19268" s="74" t="str">
        <f t="shared" si="150"/>
        <v>Ezrin Abdul Rahim</v>
      </c>
      <c r="D19268" s="74">
        <f t="shared" si="151"/>
        <v>0</v>
      </c>
    </row>
    <row r="19269" spans="1:4">
      <c r="A19269" s="149">
        <v>45511</v>
      </c>
      <c r="B19269" s="74" t="str">
        <f ca="1">IFERROR(__xludf.DUMMYFUNCTION("IF(REGEXMATCH(A19269,""wealth planning""),""Script 1"",""-"")"),"#VALUE!")</f>
        <v>#VALUE!</v>
      </c>
      <c r="C19269" s="149">
        <f t="shared" si="150"/>
        <v>45511</v>
      </c>
      <c r="D19269" s="74" t="str">
        <f t="shared" si="151"/>
        <v>Ezrin Abdul Rahim</v>
      </c>
    </row>
    <row r="19270" spans="1:4">
      <c r="A19270" s="74" t="s">
        <v>10786</v>
      </c>
      <c r="B19270" s="74" t="str">
        <f ca="1">IFERROR(__xludf.DUMMYFUNCTION("IF(REGEXMATCH(A19270,""wealth planning""),""Script 1"",""-"")"),"Script 1")</f>
        <v>Script 1</v>
      </c>
      <c r="C19270" s="149">
        <f t="shared" si="150"/>
        <v>45511</v>
      </c>
      <c r="D19270" s="74" t="str">
        <f t="shared" si="151"/>
        <v>Ezrin Abdul Rahim</v>
      </c>
    </row>
    <row r="19271" spans="1:4">
      <c r="B19271" s="74" t="str">
        <f ca="1">IFERROR(__xludf.DUMMYFUNCTION("IF(REGEXMATCH(A19271,""wealth planning""),""Script 1"",""-"")"),"-")</f>
        <v>-</v>
      </c>
      <c r="C19271" s="74" t="str">
        <f t="shared" si="150"/>
        <v>You: Hai assalamualaikum tuan Ezrin,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271" s="149">
        <f t="shared" si="151"/>
        <v>45511</v>
      </c>
    </row>
    <row r="19272" spans="1:4">
      <c r="B19272" s="74" t="str">
        <f ca="1">IFERROR(__xludf.DUMMYFUNCTION("IF(REGEXMATCH(A19272,""wealth planning""),""Script 1"",""-"")"),"-")</f>
        <v>-</v>
      </c>
      <c r="C19272" s="74">
        <f t="shared" si="150"/>
        <v>0</v>
      </c>
      <c r="D19272" s="149">
        <f t="shared" si="151"/>
        <v>45511</v>
      </c>
    </row>
    <row r="19273" spans="1:4">
      <c r="B19273" s="74" t="str">
        <f ca="1">IFERROR(__xludf.DUMMYFUNCTION("IF(REGEXMATCH(A19273,""wealth planning""),""Script 1"",""-"")"),"-")</f>
        <v>-</v>
      </c>
      <c r="C19273" s="74">
        <f t="shared" si="150"/>
        <v>0</v>
      </c>
      <c r="D19273" s="74" t="str">
        <f t="shared" si="151"/>
        <v>You: Hai assalamualaikum tuan Ezrin,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274" spans="1:4">
      <c r="B19274" s="74" t="str">
        <f ca="1">IFERROR(__xludf.DUMMYFUNCTION("IF(REGEXMATCH(A19274,""wealth planning""),""Script 1"",""-"")"),"-")</f>
        <v>-</v>
      </c>
      <c r="C19274" s="74">
        <f t="shared" si="150"/>
        <v>0</v>
      </c>
      <c r="D19274" s="74">
        <f t="shared" si="151"/>
        <v>0</v>
      </c>
    </row>
    <row r="19275" spans="1:4">
      <c r="A19275" s="74" t="s">
        <v>10789</v>
      </c>
      <c r="B19275" s="74" t="str">
        <f ca="1">IFERROR(__xludf.DUMMYFUNCTION("IF(REGEXMATCH(A19275,""wealth planning""),""Script 1"",""-"")"),"-")</f>
        <v>-</v>
      </c>
      <c r="C19275" s="74">
        <f t="shared" si="150"/>
        <v>0</v>
      </c>
      <c r="D19275" s="74">
        <f t="shared" si="151"/>
        <v>0</v>
      </c>
    </row>
    <row r="19276" spans="1:4">
      <c r="A19276" s="149">
        <v>45510</v>
      </c>
      <c r="B19276" s="74" t="str">
        <f ca="1">IFERROR(__xludf.DUMMYFUNCTION("IF(REGEXMATCH(A19276,""wealth planning""),""Script 1"",""-"")"),"#VALUE!")</f>
        <v>#VALUE!</v>
      </c>
      <c r="C19276" s="74" t="str">
        <f t="shared" si="150"/>
        <v>Amanni Shuhaimi</v>
      </c>
      <c r="D19276" s="74">
        <f t="shared" si="151"/>
        <v>0</v>
      </c>
    </row>
    <row r="19277" spans="1:4">
      <c r="A19277" s="149">
        <v>45510</v>
      </c>
      <c r="B19277" s="74" t="str">
        <f ca="1">IFERROR(__xludf.DUMMYFUNCTION("IF(REGEXMATCH(A19277,""wealth planning""),""Script 1"",""-"")"),"#VALUE!")</f>
        <v>#VALUE!</v>
      </c>
      <c r="C19277" s="149">
        <f t="shared" si="150"/>
        <v>45510</v>
      </c>
      <c r="D19277" s="74">
        <f t="shared" si="151"/>
        <v>0</v>
      </c>
    </row>
    <row r="19278" spans="1:4">
      <c r="A19278" s="74" t="s">
        <v>10790</v>
      </c>
      <c r="B19278" s="74" t="str">
        <f ca="1">IFERROR(__xludf.DUMMYFUNCTION("IF(REGEXMATCH(A19278,""wealth planning""),""Script 1"",""-"")"),"Script 1")</f>
        <v>Script 1</v>
      </c>
      <c r="C19278" s="149">
        <f t="shared" si="150"/>
        <v>45510</v>
      </c>
      <c r="D19278" s="74" t="str">
        <f t="shared" si="151"/>
        <v>Amanni Shuhaimi</v>
      </c>
    </row>
    <row r="19279" spans="1:4">
      <c r="B19279" s="74" t="str">
        <f ca="1">IFERROR(__xludf.DUMMYFUNCTION("IF(REGEXMATCH(A19279,""wealth planning""),""Script 1"",""-"")"),"-")</f>
        <v>-</v>
      </c>
      <c r="C19279" s="74" t="str">
        <f t="shared" si="150"/>
        <v>You: Hai assalamualaikum Amanni,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19279" s="149">
        <f t="shared" si="151"/>
        <v>45510</v>
      </c>
    </row>
    <row r="19280" spans="1:4">
      <c r="B19280" s="74" t="str">
        <f ca="1">IFERROR(__xludf.DUMMYFUNCTION("IF(REGEXMATCH(A19280,""wealth planning""),""Script 1"",""-"")"),"-")</f>
        <v>-</v>
      </c>
      <c r="C19280" s="74">
        <f t="shared" si="150"/>
        <v>0</v>
      </c>
      <c r="D19280" s="149">
        <f t="shared" si="151"/>
        <v>45510</v>
      </c>
    </row>
    <row r="19281" spans="1:4">
      <c r="B19281" s="74" t="str">
        <f ca="1">IFERROR(__xludf.DUMMYFUNCTION("IF(REGEXMATCH(A19281,""wealth planning""),""Script 1"",""-"")"),"-")</f>
        <v>-</v>
      </c>
      <c r="C19281" s="74">
        <f t="shared" si="150"/>
        <v>0</v>
      </c>
      <c r="D19281" s="74" t="str">
        <f t="shared" si="151"/>
        <v>You: Hai assalamualaikum Amanni,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19282" spans="1:4">
      <c r="A19282" s="74" t="s">
        <v>10792</v>
      </c>
      <c r="B19282" s="74" t="str">
        <f ca="1">IFERROR(__xludf.DUMMYFUNCTION("IF(REGEXMATCH(A19282,""wealth planning""),""Script 1"",""-"")"),"-")</f>
        <v>-</v>
      </c>
      <c r="C19282" s="74">
        <f t="shared" si="150"/>
        <v>0</v>
      </c>
      <c r="D19282" s="74">
        <f t="shared" si="151"/>
        <v>0</v>
      </c>
    </row>
    <row r="19283" spans="1:4">
      <c r="A19283" s="74" t="s">
        <v>10793</v>
      </c>
      <c r="B19283" s="74" t="str">
        <f ca="1">IFERROR(__xludf.DUMMYFUNCTION("IF(REGEXMATCH(A19283,""wealth planning""),""Script 1"",""-"")"),"-")</f>
        <v>-</v>
      </c>
      <c r="C19283" s="74" t="str">
        <f t="shared" si="150"/>
        <v>Damia YasminStatus is reachable</v>
      </c>
      <c r="D19283" s="74">
        <f t="shared" si="151"/>
        <v>0</v>
      </c>
    </row>
    <row r="19284" spans="1:4">
      <c r="A19284" s="149">
        <v>45510</v>
      </c>
      <c r="B19284" s="74" t="str">
        <f ca="1">IFERROR(__xludf.DUMMYFUNCTION("IF(REGEXMATCH(A19284,""wealth planning""),""Script 1"",""-"")"),"#VALUE!")</f>
        <v>#VALUE!</v>
      </c>
      <c r="C19284" s="74" t="str">
        <f t="shared" si="150"/>
        <v>Damia Yasmin</v>
      </c>
      <c r="D19284" s="74">
        <f t="shared" si="151"/>
        <v>0</v>
      </c>
    </row>
    <row r="19285" spans="1:4">
      <c r="A19285" s="149">
        <v>45510</v>
      </c>
      <c r="B19285" s="74" t="str">
        <f ca="1">IFERROR(__xludf.DUMMYFUNCTION("IF(REGEXMATCH(A19285,""wealth planning""),""Script 1"",""-"")"),"#VALUE!")</f>
        <v>#VALUE!</v>
      </c>
      <c r="C19285" s="149">
        <f t="shared" si="150"/>
        <v>45510</v>
      </c>
      <c r="D19285" s="74" t="str">
        <f t="shared" si="151"/>
        <v>Damia YasminStatus is reachable</v>
      </c>
    </row>
    <row r="19286" spans="1:4">
      <c r="A19286" s="74" t="s">
        <v>10794</v>
      </c>
      <c r="B19286" s="74" t="str">
        <f ca="1">IFERROR(__xludf.DUMMYFUNCTION("IF(REGEXMATCH(A19286,""wealth planning""),""Script 1"",""-"")"),"Script 1")</f>
        <v>Script 1</v>
      </c>
      <c r="C19286" s="149">
        <f t="shared" si="150"/>
        <v>45510</v>
      </c>
      <c r="D19286" s="74" t="str">
        <f t="shared" si="151"/>
        <v>Damia Yasmin</v>
      </c>
    </row>
    <row r="19287" spans="1:4">
      <c r="B19287" s="74" t="str">
        <f ca="1">IFERROR(__xludf.DUMMYFUNCTION("IF(REGEXMATCH(A19287,""wealth planning""),""Script 1"",""-"")"),"-")</f>
        <v>-</v>
      </c>
      <c r="C19287" s="74" t="str">
        <f t="shared" si="150"/>
        <v>You: Hai assalamualaikum Damia, saya Azhad nihon sotsu tahun 2017.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19287" s="149">
        <f t="shared" si="151"/>
        <v>45510</v>
      </c>
    </row>
    <row r="19288" spans="1:4">
      <c r="B19288" s="74" t="str">
        <f ca="1">IFERROR(__xludf.DUMMYFUNCTION("IF(REGEXMATCH(A19288,""wealth planning""),""Script 1"",""-"")"),"-")</f>
        <v>-</v>
      </c>
      <c r="C19288" s="74">
        <f t="shared" si="150"/>
        <v>0</v>
      </c>
      <c r="D19288" s="149">
        <f t="shared" si="151"/>
        <v>45510</v>
      </c>
    </row>
    <row r="19289" spans="1:4">
      <c r="B19289" s="74" t="str">
        <f ca="1">IFERROR(__xludf.DUMMYFUNCTION("IF(REGEXMATCH(A19289,""wealth planning""),""Script 1"",""-"")"),"-")</f>
        <v>-</v>
      </c>
      <c r="C19289" s="74">
        <f t="shared" si="150"/>
        <v>0</v>
      </c>
      <c r="D19289" s="74" t="str">
        <f t="shared" si="151"/>
        <v>You: Hai assalamualaikum Damia, saya Azhad nihon sotsu tahun 2017.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19290" spans="1:4">
      <c r="A19290" s="74" t="s">
        <v>10796</v>
      </c>
      <c r="B19290" s="74" t="str">
        <f ca="1">IFERROR(__xludf.DUMMYFUNCTION("IF(REGEXMATCH(A19290,""wealth planning""),""Script 1"",""-"")"),"-")</f>
        <v>-</v>
      </c>
      <c r="C19290" s="74">
        <f t="shared" si="150"/>
        <v>0</v>
      </c>
      <c r="D19290" s="74">
        <f t="shared" si="151"/>
        <v>0</v>
      </c>
    </row>
    <row r="19291" spans="1:4">
      <c r="A19291" s="74" t="s">
        <v>10796</v>
      </c>
      <c r="B19291" s="74" t="str">
        <f ca="1">IFERROR(__xludf.DUMMYFUNCTION("IF(REGEXMATCH(A19291,""wealth planning""),""Script 1"",""-"")"),"-")</f>
        <v>-</v>
      </c>
      <c r="C19291" s="74" t="str">
        <f t="shared" si="150"/>
        <v>Iffah Hamzah</v>
      </c>
      <c r="D19291" s="74">
        <f t="shared" si="151"/>
        <v>0</v>
      </c>
    </row>
    <row r="19292" spans="1:4">
      <c r="A19292" s="149">
        <v>45510</v>
      </c>
      <c r="B19292" s="74" t="str">
        <f ca="1">IFERROR(__xludf.DUMMYFUNCTION("IF(REGEXMATCH(A19292,""wealth planning""),""Script 1"",""-"")"),"#VALUE!")</f>
        <v>#VALUE!</v>
      </c>
      <c r="C19292" s="74" t="str">
        <f t="shared" si="150"/>
        <v>Iffah Hamzah</v>
      </c>
      <c r="D19292" s="74">
        <f t="shared" si="151"/>
        <v>0</v>
      </c>
    </row>
    <row r="19293" spans="1:4">
      <c r="A19293" s="149">
        <v>45510</v>
      </c>
      <c r="B19293" s="74" t="str">
        <f ca="1">IFERROR(__xludf.DUMMYFUNCTION("IF(REGEXMATCH(A19293,""wealth planning""),""Script 1"",""-"")"),"#VALUE!")</f>
        <v>#VALUE!</v>
      </c>
      <c r="C19293" s="149">
        <f t="shared" si="150"/>
        <v>45510</v>
      </c>
      <c r="D19293" s="74" t="str">
        <f t="shared" si="151"/>
        <v>Iffah Hamzah</v>
      </c>
    </row>
    <row r="19294" spans="1:4">
      <c r="A19294" s="74" t="s">
        <v>10797</v>
      </c>
      <c r="B19294" s="74" t="str">
        <f ca="1">IFERROR(__xludf.DUMMYFUNCTION("IF(REGEXMATCH(A19294,""wealth planning""),""Script 1"",""-"")"),"Script 1")</f>
        <v>Script 1</v>
      </c>
      <c r="C19294" s="149">
        <f t="shared" si="150"/>
        <v>45510</v>
      </c>
      <c r="D19294" s="74" t="str">
        <f t="shared" si="151"/>
        <v>Iffah Hamzah</v>
      </c>
    </row>
    <row r="19295" spans="1:4">
      <c r="B19295" s="74" t="str">
        <f ca="1">IFERROR(__xludf.DUMMYFUNCTION("IF(REGEXMATCH(A19295,""wealth planning""),""Script 1"",""-"")"),"-")</f>
        <v>-</v>
      </c>
      <c r="C19295" s="74" t="str">
        <f t="shared" si="150"/>
        <v>You: Hai. Assalamualaikum puan, mintak maaf mengganggu. Nama saya Azhad and saya DM ni untuk dapatkan opportunity for sharing sahaja. Saya come across profile puan tadi and thought of asking puan pernah tak dengar anything about wealth planning and legacy planning? Since saya working as PruBSN wealth planner, saya tergerak hati untuk approach puan. Boleh ke kalau saya nak set appointment secara bersemuka ataupun online?</v>
      </c>
      <c r="D19295" s="149">
        <f t="shared" si="151"/>
        <v>45510</v>
      </c>
    </row>
    <row r="19296" spans="1:4">
      <c r="B19296" s="74" t="str">
        <f ca="1">IFERROR(__xludf.DUMMYFUNCTION("IF(REGEXMATCH(A19296,""wealth planning""),""Script 1"",""-"")"),"-")</f>
        <v>-</v>
      </c>
      <c r="C19296" s="74">
        <f t="shared" si="150"/>
        <v>0</v>
      </c>
      <c r="D19296" s="149">
        <f t="shared" si="151"/>
        <v>45510</v>
      </c>
    </row>
    <row r="19297" spans="1:4">
      <c r="B19297" s="74" t="str">
        <f ca="1">IFERROR(__xludf.DUMMYFUNCTION("IF(REGEXMATCH(A19297,""wealth planning""),""Script 1"",""-"")"),"-")</f>
        <v>-</v>
      </c>
      <c r="C19297" s="74">
        <f t="shared" si="150"/>
        <v>0</v>
      </c>
      <c r="D19297" s="74" t="str">
        <f t="shared" si="151"/>
        <v>You: Hai. Assalamualaikum puan, mintak maaf mengganggu. Nama saya Azhad and saya DM ni untuk dapatkan opportunity for sharing sahaja. Saya come across profile puan tadi and thought of asking puan pernah tak dengar anything about wealth planning and legacy planning? Since saya working as PruBSN wealth planner, saya tergerak hati untuk approach puan. Boleh ke kalau saya nak set appointment secara bersemuka ataupun online?</v>
      </c>
    </row>
    <row r="19298" spans="1:4">
      <c r="B19298" s="74" t="str">
        <f ca="1">IFERROR(__xludf.DUMMYFUNCTION("IF(REGEXMATCH(A19298,""wealth planning""),""Script 1"",""-"")"),"-")</f>
        <v>-</v>
      </c>
      <c r="C19298" s="74">
        <f t="shared" si="150"/>
        <v>0</v>
      </c>
      <c r="D19298" s="74">
        <f t="shared" si="151"/>
        <v>0</v>
      </c>
    </row>
    <row r="19299" spans="1:4">
      <c r="A19299" s="74" t="s">
        <v>10800</v>
      </c>
      <c r="B19299" s="74" t="str">
        <f ca="1">IFERROR(__xludf.DUMMYFUNCTION("IF(REGEXMATCH(A19299,""wealth planning""),""Script 1"",""-"")"),"-")</f>
        <v>-</v>
      </c>
      <c r="C19299" s="74">
        <f t="shared" si="150"/>
        <v>0</v>
      </c>
      <c r="D19299" s="74">
        <f t="shared" si="151"/>
        <v>0</v>
      </c>
    </row>
    <row r="19300" spans="1:4">
      <c r="A19300" s="149">
        <v>45510</v>
      </c>
      <c r="B19300" s="74" t="str">
        <f ca="1">IFERROR(__xludf.DUMMYFUNCTION("IF(REGEXMATCH(A19300,""wealth planning""),""Script 1"",""-"")"),"#VALUE!")</f>
        <v>#VALUE!</v>
      </c>
      <c r="C19300" s="74" t="str">
        <f t="shared" si="150"/>
        <v>Ainun Mardhiah Adhasraimi</v>
      </c>
      <c r="D19300" s="74">
        <f t="shared" si="151"/>
        <v>0</v>
      </c>
    </row>
    <row r="19301" spans="1:4">
      <c r="A19301" s="149">
        <v>45510</v>
      </c>
      <c r="B19301" s="74" t="str">
        <f ca="1">IFERROR(__xludf.DUMMYFUNCTION("IF(REGEXMATCH(A19301,""wealth planning""),""Script 1"",""-"")"),"#VALUE!")</f>
        <v>#VALUE!</v>
      </c>
      <c r="C19301" s="149">
        <f t="shared" si="150"/>
        <v>45510</v>
      </c>
      <c r="D19301" s="74">
        <f t="shared" si="151"/>
        <v>0</v>
      </c>
    </row>
    <row r="19302" spans="1:4">
      <c r="A19302" s="74" t="s">
        <v>10801</v>
      </c>
      <c r="B19302" s="74" t="str">
        <f ca="1">IFERROR(__xludf.DUMMYFUNCTION("IF(REGEXMATCH(A19302,""wealth planning""),""Script 1"",""-"")"),"Script 1")</f>
        <v>Script 1</v>
      </c>
      <c r="C19302" s="149">
        <f t="shared" si="150"/>
        <v>45510</v>
      </c>
      <c r="D19302" s="74" t="str">
        <f t="shared" si="151"/>
        <v>Ainun Mardhiah Adhasraimi</v>
      </c>
    </row>
    <row r="19303" spans="1:4">
      <c r="B19303" s="74" t="str">
        <f ca="1">IFERROR(__xludf.DUMMYFUNCTION("IF(REGEXMATCH(A19303,""wealth planning""),""Script 1"",""-"")"),"-")</f>
        <v>-</v>
      </c>
      <c r="C19303" s="74" t="str">
        <f t="shared" si="150"/>
        <v>You: Hai assalamualaikum Ainun,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303" s="149">
        <f t="shared" si="151"/>
        <v>45510</v>
      </c>
    </row>
    <row r="19304" spans="1:4">
      <c r="B19304" s="74" t="str">
        <f ca="1">IFERROR(__xludf.DUMMYFUNCTION("IF(REGEXMATCH(A19304,""wealth planning""),""Script 1"",""-"")"),"-")</f>
        <v>-</v>
      </c>
      <c r="C19304" s="74">
        <f t="shared" si="150"/>
        <v>0</v>
      </c>
      <c r="D19304" s="149">
        <f t="shared" si="151"/>
        <v>45510</v>
      </c>
    </row>
    <row r="19305" spans="1:4">
      <c r="B19305" s="74" t="str">
        <f ca="1">IFERROR(__xludf.DUMMYFUNCTION("IF(REGEXMATCH(A19305,""wealth planning""),""Script 1"",""-"")"),"-")</f>
        <v>-</v>
      </c>
      <c r="C19305" s="74">
        <f t="shared" si="150"/>
        <v>0</v>
      </c>
      <c r="D19305" s="74" t="str">
        <f t="shared" si="151"/>
        <v>You: Hai assalamualaikum Ainun,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306" spans="1:4">
      <c r="A19306" s="74" t="s">
        <v>10803</v>
      </c>
      <c r="B19306" s="74" t="str">
        <f ca="1">IFERROR(__xludf.DUMMYFUNCTION("IF(REGEXMATCH(A19306,""wealth planning""),""Script 1"",""-"")"),"-")</f>
        <v>-</v>
      </c>
      <c r="C19306" s="74">
        <f t="shared" si="150"/>
        <v>0</v>
      </c>
      <c r="D19306" s="74">
        <f t="shared" si="151"/>
        <v>0</v>
      </c>
    </row>
    <row r="19307" spans="1:4">
      <c r="A19307" s="74" t="s">
        <v>10804</v>
      </c>
      <c r="B19307" s="74" t="str">
        <f ca="1">IFERROR(__xludf.DUMMYFUNCTION("IF(REGEXMATCH(A19307,""wealth planning""),""Script 1"",""-"")"),"-")</f>
        <v>-</v>
      </c>
      <c r="C19307" s="74" t="str">
        <f t="shared" si="150"/>
        <v>Amirul Haziq AzmanStatus is reachable</v>
      </c>
      <c r="D19307" s="74">
        <f t="shared" si="151"/>
        <v>0</v>
      </c>
    </row>
    <row r="19308" spans="1:4">
      <c r="A19308" s="149">
        <v>45510</v>
      </c>
      <c r="B19308" s="74" t="str">
        <f ca="1">IFERROR(__xludf.DUMMYFUNCTION("IF(REGEXMATCH(A19308,""wealth planning""),""Script 1"",""-"")"),"#VALUE!")</f>
        <v>#VALUE!</v>
      </c>
      <c r="C19308" s="74" t="str">
        <f t="shared" si="150"/>
        <v>Amirul Haziq Azman</v>
      </c>
      <c r="D19308" s="74">
        <f t="shared" si="151"/>
        <v>0</v>
      </c>
    </row>
    <row r="19309" spans="1:4">
      <c r="A19309" s="149">
        <v>45510</v>
      </c>
      <c r="B19309" s="74" t="str">
        <f ca="1">IFERROR(__xludf.DUMMYFUNCTION("IF(REGEXMATCH(A19309,""wealth planning""),""Script 1"",""-"")"),"#VALUE!")</f>
        <v>#VALUE!</v>
      </c>
      <c r="C19309" s="149">
        <f t="shared" si="150"/>
        <v>45510</v>
      </c>
      <c r="D19309" s="74" t="str">
        <f t="shared" si="151"/>
        <v>Amirul Haziq AzmanStatus is reachable</v>
      </c>
    </row>
    <row r="19310" spans="1:4">
      <c r="A19310" s="74" t="s">
        <v>10805</v>
      </c>
      <c r="B19310" s="74" t="str">
        <f ca="1">IFERROR(__xludf.DUMMYFUNCTION("IF(REGEXMATCH(A19310,""wealth planning""),""Script 1"",""-"")"),"Script 1")</f>
        <v>Script 1</v>
      </c>
      <c r="C19310" s="149">
        <f t="shared" si="150"/>
        <v>45510</v>
      </c>
      <c r="D19310" s="74" t="str">
        <f t="shared" si="151"/>
        <v>Amirul Haziq Azman</v>
      </c>
    </row>
    <row r="19311" spans="1:4">
      <c r="B19311" s="74" t="str">
        <f ca="1">IFERROR(__xludf.DUMMYFUNCTION("IF(REGEXMATCH(A19311,""wealth planning""),""Script 1"",""-"")"),"-")</f>
        <v>-</v>
      </c>
      <c r="C19311" s="74" t="str">
        <f t="shared" si="150"/>
        <v>You: Hai. Assalamualaikum tuan, mintak maaf mengganggu. Nama saya Azhad and saya DM ni for sharing purposes sahaja. Saya come across profile tuan tadi and thought of asking tuan pernah tak dengar anything about wealth planning and legacy planning? Since saya working as PruBSN wealth planner, saya tergerak hati untuk approach tuan. Boleh ke kalau saya nak set appointment secara bersemuka ataupun online?</v>
      </c>
      <c r="D19311" s="149">
        <f t="shared" si="151"/>
        <v>45510</v>
      </c>
    </row>
    <row r="19312" spans="1:4">
      <c r="B19312" s="74" t="str">
        <f ca="1">IFERROR(__xludf.DUMMYFUNCTION("IF(REGEXMATCH(A19312,""wealth planning""),""Script 1"",""-"")"),"-")</f>
        <v>-</v>
      </c>
      <c r="C19312" s="74">
        <f t="shared" si="150"/>
        <v>0</v>
      </c>
      <c r="D19312" s="149">
        <f t="shared" si="151"/>
        <v>45510</v>
      </c>
    </row>
    <row r="19313" spans="1:4">
      <c r="B19313" s="74" t="str">
        <f ca="1">IFERROR(__xludf.DUMMYFUNCTION("IF(REGEXMATCH(A19313,""wealth planning""),""Script 1"",""-"")"),"-")</f>
        <v>-</v>
      </c>
      <c r="C19313" s="74">
        <f t="shared" si="150"/>
        <v>0</v>
      </c>
      <c r="D19313" s="74" t="str">
        <f t="shared" si="151"/>
        <v>You: Hai. Assalamualaikum tuan, mintak maaf mengganggu. Nama saya Azhad and saya DM ni for sharing purposes sahaja. Saya come across profile tuan tadi and thought of asking tuan pernah tak dengar anything about wealth planning and legacy planning? Since saya working as PruBSN wealth planner, saya tergerak hati untuk approach tuan. Boleh ke kalau saya nak set appointment secara bersemuka ataupun online?</v>
      </c>
    </row>
    <row r="19314" spans="1:4">
      <c r="A19314" s="74" t="s">
        <v>10807</v>
      </c>
      <c r="B19314" s="74" t="str">
        <f ca="1">IFERROR(__xludf.DUMMYFUNCTION("IF(REGEXMATCH(A19314,""wealth planning""),""Script 1"",""-"")"),"-")</f>
        <v>-</v>
      </c>
      <c r="C19314" s="74">
        <f t="shared" si="150"/>
        <v>0</v>
      </c>
      <c r="D19314" s="74">
        <f t="shared" si="151"/>
        <v>0</v>
      </c>
    </row>
    <row r="19315" spans="1:4">
      <c r="A19315" s="74" t="s">
        <v>10807</v>
      </c>
      <c r="B19315" s="74" t="str">
        <f ca="1">IFERROR(__xludf.DUMMYFUNCTION("IF(REGEXMATCH(A19315,""wealth planning""),""Script 1"",""-"")"),"-")</f>
        <v>-</v>
      </c>
      <c r="C19315" s="74" t="str">
        <f t="shared" si="150"/>
        <v>Rafidah Jaya</v>
      </c>
      <c r="D19315" s="74">
        <f t="shared" si="151"/>
        <v>0</v>
      </c>
    </row>
    <row r="19316" spans="1:4">
      <c r="A19316" s="149">
        <v>45510</v>
      </c>
      <c r="B19316" s="74" t="str">
        <f ca="1">IFERROR(__xludf.DUMMYFUNCTION("IF(REGEXMATCH(A19316,""wealth planning""),""Script 1"",""-"")"),"#VALUE!")</f>
        <v>#VALUE!</v>
      </c>
      <c r="C19316" s="74" t="str">
        <f t="shared" si="150"/>
        <v>Rafidah Jaya</v>
      </c>
      <c r="D19316" s="74">
        <f t="shared" si="151"/>
        <v>0</v>
      </c>
    </row>
    <row r="19317" spans="1:4">
      <c r="A19317" s="149">
        <v>45510</v>
      </c>
      <c r="B19317" s="74" t="str">
        <f ca="1">IFERROR(__xludf.DUMMYFUNCTION("IF(REGEXMATCH(A19317,""wealth planning""),""Script 1"",""-"")"),"#VALUE!")</f>
        <v>#VALUE!</v>
      </c>
      <c r="C19317" s="149">
        <f t="shared" si="150"/>
        <v>45510</v>
      </c>
      <c r="D19317" s="74" t="str">
        <f t="shared" si="151"/>
        <v>Rafidah Jaya</v>
      </c>
    </row>
    <row r="19318" spans="1:4">
      <c r="A19318" s="74" t="s">
        <v>10808</v>
      </c>
      <c r="B19318" s="74" t="str">
        <f ca="1">IFERROR(__xludf.DUMMYFUNCTION("IF(REGEXMATCH(A19318,""wealth planning""),""Script 1"",""-"")"),"Script 1")</f>
        <v>Script 1</v>
      </c>
      <c r="C19318" s="149">
        <f t="shared" si="150"/>
        <v>45510</v>
      </c>
      <c r="D19318" s="74" t="str">
        <f t="shared" si="151"/>
        <v>Rafidah Jaya</v>
      </c>
    </row>
    <row r="19319" spans="1:4">
      <c r="B19319" s="74" t="str">
        <f ca="1">IFERROR(__xludf.DUMMYFUNCTION("IF(REGEXMATCH(A19319,""wealth planning""),""Script 1"",""-"")"),"-")</f>
        <v>-</v>
      </c>
      <c r="C19319" s="74" t="str">
        <f t="shared" si="150"/>
        <v>You: Hai. Assalamualaikum puan, mintak maaf mengganggu. Nama saya Azhad and saya DM ni for sharing purposes sahaja. Saya come across profile puan tadi and thought of asking puan pernah dengar tak anything about wealth planning and legacy planning? Since saya working as PruBSN wealth planner, saya tergerak hati untuk approach puan. Boleh ke kalau saya nak set appointment secara bersemuka ataupun online?</v>
      </c>
      <c r="D19319" s="149">
        <f t="shared" si="151"/>
        <v>45510</v>
      </c>
    </row>
    <row r="19320" spans="1:4">
      <c r="B19320" s="74" t="str">
        <f ca="1">IFERROR(__xludf.DUMMYFUNCTION("IF(REGEXMATCH(A19320,""wealth planning""),""Script 1"",""-"")"),"-")</f>
        <v>-</v>
      </c>
      <c r="C19320" s="74">
        <f t="shared" si="150"/>
        <v>0</v>
      </c>
      <c r="D19320" s="149">
        <f t="shared" si="151"/>
        <v>45510</v>
      </c>
    </row>
    <row r="19321" spans="1:4">
      <c r="B19321" s="74" t="str">
        <f ca="1">IFERROR(__xludf.DUMMYFUNCTION("IF(REGEXMATCH(A19321,""wealth planning""),""Script 1"",""-"")"),"-")</f>
        <v>-</v>
      </c>
      <c r="C19321" s="74">
        <f t="shared" si="150"/>
        <v>0</v>
      </c>
      <c r="D19321" s="74" t="str">
        <f t="shared" si="151"/>
        <v>You: Hai. Assalamualaikum puan, mintak maaf mengganggu. Nama saya Azhad and saya DM ni for sharing purposes sahaja. Saya come across profile puan tadi and thought of asking puan pernah dengar tak anything about wealth planning and legacy planning? Since saya working as PruBSN wealth planner, saya tergerak hati untuk approach puan. Boleh ke kalau saya nak set appointment secara bersemuka ataupun online?</v>
      </c>
    </row>
    <row r="19322" spans="1:4">
      <c r="A19322" s="74" t="s">
        <v>10810</v>
      </c>
      <c r="B19322" s="74" t="str">
        <f ca="1">IFERROR(__xludf.DUMMYFUNCTION("IF(REGEXMATCH(A19322,""wealth planning""),""Script 1"",""-"")"),"-")</f>
        <v>-</v>
      </c>
      <c r="C19322" s="74">
        <f t="shared" si="150"/>
        <v>0</v>
      </c>
      <c r="D19322" s="74">
        <f t="shared" si="151"/>
        <v>0</v>
      </c>
    </row>
    <row r="19323" spans="1:4">
      <c r="A19323" s="74" t="s">
        <v>10810</v>
      </c>
      <c r="B19323" s="74" t="str">
        <f ca="1">IFERROR(__xludf.DUMMYFUNCTION("IF(REGEXMATCH(A19323,""wealth planning""),""Script 1"",""-"")"),"-")</f>
        <v>-</v>
      </c>
      <c r="C19323" s="74" t="str">
        <f t="shared" si="150"/>
        <v>Muhammad Irfirudin</v>
      </c>
      <c r="D19323" s="74">
        <f t="shared" si="151"/>
        <v>0</v>
      </c>
    </row>
    <row r="19324" spans="1:4">
      <c r="A19324" s="149">
        <v>45510</v>
      </c>
      <c r="B19324" s="74" t="str">
        <f ca="1">IFERROR(__xludf.DUMMYFUNCTION("IF(REGEXMATCH(A19324,""wealth planning""),""Script 1"",""-"")"),"#VALUE!")</f>
        <v>#VALUE!</v>
      </c>
      <c r="C19324" s="74" t="str">
        <f t="shared" si="150"/>
        <v>Muhammad Irfirudin</v>
      </c>
      <c r="D19324" s="74">
        <f t="shared" si="151"/>
        <v>0</v>
      </c>
    </row>
    <row r="19325" spans="1:4">
      <c r="A19325" s="149">
        <v>45510</v>
      </c>
      <c r="B19325" s="74" t="str">
        <f ca="1">IFERROR(__xludf.DUMMYFUNCTION("IF(REGEXMATCH(A19325,""wealth planning""),""Script 1"",""-"")"),"#VALUE!")</f>
        <v>#VALUE!</v>
      </c>
      <c r="C19325" s="149">
        <f t="shared" si="150"/>
        <v>45510</v>
      </c>
      <c r="D19325" s="74" t="str">
        <f t="shared" si="151"/>
        <v>Muhammad Irfirudin</v>
      </c>
    </row>
    <row r="19326" spans="1:4">
      <c r="A19326" s="74" t="s">
        <v>10811</v>
      </c>
      <c r="B19326" s="74" t="str">
        <f ca="1">IFERROR(__xludf.DUMMYFUNCTION("IF(REGEXMATCH(A19326,""wealth planning""),""Script 1"",""-"")"),"Script 1")</f>
        <v>Script 1</v>
      </c>
      <c r="C19326" s="149">
        <f t="shared" si="150"/>
        <v>45510</v>
      </c>
      <c r="D19326" s="74" t="str">
        <f t="shared" si="151"/>
        <v>Muhammad Irfirudin</v>
      </c>
    </row>
    <row r="19327" spans="1:4">
      <c r="B19327" s="74" t="str">
        <f ca="1">IFERROR(__xludf.DUMMYFUNCTION("IF(REGEXMATCH(A19327,""wealth planning""),""Script 1"",""-"")"),"-")</f>
        <v>-</v>
      </c>
      <c r="C19327" s="74" t="str">
        <f t="shared" si="150"/>
        <v>You: Hai. Assalamualaikum tuan, mintak maaf mengganggu. Nama saya Azhad and saya DM ni for sharing purposes. Saya come across profile tuan tadi and thought of asking tuan pernah dengar anything about wealth planning and legacy planning tak? Since saya working as PruBSN wealth planner, saya tergerak hati untuk approach tuan. Boleh ke kalau saya nak set appointment secara bersemuka ataupun online?</v>
      </c>
      <c r="D19327" s="149">
        <f t="shared" si="151"/>
        <v>45510</v>
      </c>
    </row>
    <row r="19328" spans="1:4">
      <c r="B19328" s="74" t="str">
        <f ca="1">IFERROR(__xludf.DUMMYFUNCTION("IF(REGEXMATCH(A19328,""wealth planning""),""Script 1"",""-"")"),"-")</f>
        <v>-</v>
      </c>
      <c r="C19328" s="74">
        <f t="shared" si="150"/>
        <v>0</v>
      </c>
      <c r="D19328" s="149">
        <f t="shared" si="151"/>
        <v>45510</v>
      </c>
    </row>
    <row r="19329" spans="1:4">
      <c r="B19329" s="74" t="str">
        <f ca="1">IFERROR(__xludf.DUMMYFUNCTION("IF(REGEXMATCH(A19329,""wealth planning""),""Script 1"",""-"")"),"-")</f>
        <v>-</v>
      </c>
      <c r="C19329" s="74">
        <f t="shared" si="150"/>
        <v>0</v>
      </c>
      <c r="D19329" s="74" t="str">
        <f t="shared" si="151"/>
        <v>You: Hai. Assalamualaikum tuan, mintak maaf mengganggu. Nama saya Azhad and saya DM ni for sharing purposes. Saya come across profile tuan tadi and thought of asking tuan pernah dengar anything about wealth planning and legacy planning tak? Since saya working as PruBSN wealth planner, saya tergerak hati untuk approach tuan. Boleh ke kalau saya nak set appointment secara bersemuka ataupun online?</v>
      </c>
    </row>
    <row r="19330" spans="1:4">
      <c r="A19330" s="74" t="s">
        <v>10813</v>
      </c>
      <c r="B19330" s="74" t="str">
        <f ca="1">IFERROR(__xludf.DUMMYFUNCTION("IF(REGEXMATCH(A19330,""wealth planning""),""Script 1"",""-"")"),"-")</f>
        <v>-</v>
      </c>
      <c r="C19330" s="74">
        <f t="shared" si="150"/>
        <v>0</v>
      </c>
      <c r="D19330" s="74">
        <f t="shared" si="151"/>
        <v>0</v>
      </c>
    </row>
    <row r="19331" spans="1:4">
      <c r="A19331" s="74" t="s">
        <v>10813</v>
      </c>
      <c r="B19331" s="74" t="str">
        <f ca="1">IFERROR(__xludf.DUMMYFUNCTION("IF(REGEXMATCH(A19331,""wealth planning""),""Script 1"",""-"")"),"-")</f>
        <v>-</v>
      </c>
      <c r="C19331" s="74" t="str">
        <f t="shared" si="150"/>
        <v>Che Amirul Syafiq Iqbal</v>
      </c>
      <c r="D19331" s="74">
        <f t="shared" si="151"/>
        <v>0</v>
      </c>
    </row>
    <row r="19332" spans="1:4">
      <c r="A19332" s="149">
        <v>45510</v>
      </c>
      <c r="B19332" s="74" t="str">
        <f ca="1">IFERROR(__xludf.DUMMYFUNCTION("IF(REGEXMATCH(A19332,""wealth planning""),""Script 1"",""-"")"),"#VALUE!")</f>
        <v>#VALUE!</v>
      </c>
      <c r="C19332" s="74" t="str">
        <f t="shared" si="150"/>
        <v>Che Amirul Syafiq Iqbal</v>
      </c>
      <c r="D19332" s="74">
        <f t="shared" si="151"/>
        <v>0</v>
      </c>
    </row>
    <row r="19333" spans="1:4">
      <c r="A19333" s="149">
        <v>45510</v>
      </c>
      <c r="B19333" s="74" t="str">
        <f ca="1">IFERROR(__xludf.DUMMYFUNCTION("IF(REGEXMATCH(A19333,""wealth planning""),""Script 1"",""-"")"),"#VALUE!")</f>
        <v>#VALUE!</v>
      </c>
      <c r="C19333" s="149">
        <f t="shared" si="150"/>
        <v>45510</v>
      </c>
      <c r="D19333" s="74" t="str">
        <f t="shared" si="151"/>
        <v>Che Amirul Syafiq Iqbal</v>
      </c>
    </row>
    <row r="19334" spans="1:4">
      <c r="A19334" s="74" t="s">
        <v>10811</v>
      </c>
      <c r="B19334" s="74" t="str">
        <f ca="1">IFERROR(__xludf.DUMMYFUNCTION("IF(REGEXMATCH(A19334,""wealth planning""),""Script 1"",""-"")"),"Script 1")</f>
        <v>Script 1</v>
      </c>
      <c r="C19334" s="149">
        <f t="shared" si="150"/>
        <v>45510</v>
      </c>
      <c r="D19334" s="74" t="str">
        <f t="shared" si="151"/>
        <v>Che Amirul Syafiq Iqbal</v>
      </c>
    </row>
    <row r="19335" spans="1:4">
      <c r="B19335" s="74" t="str">
        <f ca="1">IFERROR(__xludf.DUMMYFUNCTION("IF(REGEXMATCH(A19335,""wealth planning""),""Script 1"",""-"")"),"-")</f>
        <v>-</v>
      </c>
      <c r="C19335" s="74" t="str">
        <f t="shared" si="150"/>
        <v>You: Hai. Assalamualaikum tuan, mintak maaf mengganggu. Nama saya Azhad and saya DM ni for sharing purposes. Saya come across profile tuan tadi and thought of asking tuan pernah dengar anything about wealth planning and legacy planning tak? Since saya working as PruBSN wealth planner, saya tergerak hati untuk approach tuan. Boleh ke kalau saya nak set appointment secara bersemuka ataupun online?</v>
      </c>
      <c r="D19335" s="149">
        <f t="shared" si="151"/>
        <v>45510</v>
      </c>
    </row>
    <row r="19336" spans="1:4">
      <c r="B19336" s="74" t="str">
        <f ca="1">IFERROR(__xludf.DUMMYFUNCTION("IF(REGEXMATCH(A19336,""wealth planning""),""Script 1"",""-"")"),"-")</f>
        <v>-</v>
      </c>
      <c r="C19336" s="74">
        <f t="shared" si="150"/>
        <v>0</v>
      </c>
      <c r="D19336" s="149">
        <f t="shared" si="151"/>
        <v>45510</v>
      </c>
    </row>
    <row r="19337" spans="1:4">
      <c r="B19337" s="74" t="str">
        <f ca="1">IFERROR(__xludf.DUMMYFUNCTION("IF(REGEXMATCH(A19337,""wealth planning""),""Script 1"",""-"")"),"-")</f>
        <v>-</v>
      </c>
      <c r="C19337" s="74">
        <f t="shared" si="150"/>
        <v>0</v>
      </c>
      <c r="D19337" s="74" t="str">
        <f t="shared" si="151"/>
        <v>You: Hai. Assalamualaikum tuan, mintak maaf mengganggu. Nama saya Azhad and saya DM ni for sharing purposes. Saya come across profile tuan tadi and thought of asking tuan pernah dengar anything about wealth planning and legacy planning tak? Since saya working as PruBSN wealth planner, saya tergerak hati untuk approach tuan. Boleh ke kalau saya nak set appointment secara bersemuka ataupun online?</v>
      </c>
    </row>
    <row r="19338" spans="1:4">
      <c r="A19338" s="74" t="s">
        <v>10815</v>
      </c>
      <c r="B19338" s="74" t="str">
        <f ca="1">IFERROR(__xludf.DUMMYFUNCTION("IF(REGEXMATCH(A19338,""wealth planning""),""Script 1"",""-"")"),"-")</f>
        <v>-</v>
      </c>
      <c r="C19338" s="74">
        <f t="shared" si="150"/>
        <v>0</v>
      </c>
      <c r="D19338" s="74">
        <f t="shared" si="151"/>
        <v>0</v>
      </c>
    </row>
    <row r="19339" spans="1:4">
      <c r="A19339" s="74" t="s">
        <v>10816</v>
      </c>
      <c r="B19339" s="74" t="str">
        <f ca="1">IFERROR(__xludf.DUMMYFUNCTION("IF(REGEXMATCH(A19339,""wealth planning""),""Script 1"",""-"")"),"-")</f>
        <v>-</v>
      </c>
      <c r="C19339" s="74" t="str">
        <f t="shared" si="150"/>
        <v>Khairul Akmal bin NoormaizanStatus is reachable</v>
      </c>
      <c r="D19339" s="74">
        <f t="shared" si="151"/>
        <v>0</v>
      </c>
    </row>
    <row r="19340" spans="1:4">
      <c r="A19340" s="149">
        <v>45510</v>
      </c>
      <c r="B19340" s="74" t="str">
        <f ca="1">IFERROR(__xludf.DUMMYFUNCTION("IF(REGEXMATCH(A19340,""wealth planning""),""Script 1"",""-"")"),"#VALUE!")</f>
        <v>#VALUE!</v>
      </c>
      <c r="C19340" s="74" t="str">
        <f t="shared" si="150"/>
        <v>Khairul Akmal bin Noormaizan</v>
      </c>
      <c r="D19340" s="74">
        <f t="shared" si="151"/>
        <v>0</v>
      </c>
    </row>
    <row r="19341" spans="1:4">
      <c r="A19341" s="149">
        <v>45510</v>
      </c>
      <c r="B19341" s="74" t="str">
        <f ca="1">IFERROR(__xludf.DUMMYFUNCTION("IF(REGEXMATCH(A19341,""wealth planning""),""Script 1"",""-"")"),"#VALUE!")</f>
        <v>#VALUE!</v>
      </c>
      <c r="C19341" s="149">
        <f t="shared" si="150"/>
        <v>45510</v>
      </c>
      <c r="D19341" s="74" t="str">
        <f t="shared" si="151"/>
        <v>Khairul Akmal bin NoormaizanStatus is reachable</v>
      </c>
    </row>
    <row r="19342" spans="1:4">
      <c r="A19342" s="74" t="s">
        <v>10817</v>
      </c>
      <c r="B19342" s="74" t="str">
        <f ca="1">IFERROR(__xludf.DUMMYFUNCTION("IF(REGEXMATCH(A19342,""wealth planning""),""Script 1"",""-"")"),"Script 1")</f>
        <v>Script 1</v>
      </c>
      <c r="C19342" s="149">
        <f t="shared" si="150"/>
        <v>45510</v>
      </c>
      <c r="D19342" s="74" t="str">
        <f t="shared" si="151"/>
        <v>Khairul Akmal bin Noormaizan</v>
      </c>
    </row>
    <row r="19343" spans="1:4">
      <c r="B19343" s="74" t="str">
        <f ca="1">IFERROR(__xludf.DUMMYFUNCTION("IF(REGEXMATCH(A19343,""wealth planning""),""Script 1"",""-"")"),"-")</f>
        <v>-</v>
      </c>
      <c r="C19343" s="74" t="str">
        <f t="shared" si="150"/>
        <v>You: Hai assalamualaikum Khairul,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19343" s="149">
        <f t="shared" si="151"/>
        <v>45510</v>
      </c>
    </row>
    <row r="19344" spans="1:4">
      <c r="B19344" s="74" t="str">
        <f ca="1">IFERROR(__xludf.DUMMYFUNCTION("IF(REGEXMATCH(A19344,""wealth planning""),""Script 1"",""-"")"),"-")</f>
        <v>-</v>
      </c>
      <c r="C19344" s="74">
        <f t="shared" si="150"/>
        <v>0</v>
      </c>
      <c r="D19344" s="149">
        <f t="shared" si="151"/>
        <v>45510</v>
      </c>
    </row>
    <row r="19345" spans="1:4">
      <c r="B19345" s="74" t="str">
        <f ca="1">IFERROR(__xludf.DUMMYFUNCTION("IF(REGEXMATCH(A19345,""wealth planning""),""Script 1"",""-"")"),"-")</f>
        <v>-</v>
      </c>
      <c r="C19345" s="74">
        <f t="shared" si="150"/>
        <v>0</v>
      </c>
      <c r="D19345" s="74" t="str">
        <f t="shared" si="151"/>
        <v>You: Hai assalamualaikum Khairul,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19346" spans="1:4">
      <c r="B19346" s="74" t="str">
        <f ca="1">IFERROR(__xludf.DUMMYFUNCTION("IF(REGEXMATCH(A19346,""wealth planning""),""Script 1"",""-"")"),"-")</f>
        <v>-</v>
      </c>
      <c r="C19346" s="74">
        <f t="shared" si="150"/>
        <v>0</v>
      </c>
      <c r="D19346" s="74">
        <f t="shared" si="151"/>
        <v>0</v>
      </c>
    </row>
    <row r="19347" spans="1:4">
      <c r="A19347" s="74" t="s">
        <v>10820</v>
      </c>
      <c r="B19347" s="74" t="str">
        <f ca="1">IFERROR(__xludf.DUMMYFUNCTION("IF(REGEXMATCH(A19347,""wealth planning""),""Script 1"",""-"")"),"-")</f>
        <v>-</v>
      </c>
      <c r="C19347" s="74">
        <f t="shared" si="150"/>
        <v>0</v>
      </c>
      <c r="D19347" s="74">
        <f t="shared" si="151"/>
        <v>0</v>
      </c>
    </row>
    <row r="19348" spans="1:4">
      <c r="A19348" s="149">
        <v>45509</v>
      </c>
      <c r="B19348" s="74" t="str">
        <f ca="1">IFERROR(__xludf.DUMMYFUNCTION("IF(REGEXMATCH(A19348,""wealth planning""),""Script 1"",""-"")"),"#VALUE!")</f>
        <v>#VALUE!</v>
      </c>
      <c r="C19348" s="74" t="str">
        <f t="shared" si="150"/>
        <v>Nurin Hanissa</v>
      </c>
      <c r="D19348" s="74">
        <f t="shared" si="151"/>
        <v>0</v>
      </c>
    </row>
    <row r="19349" spans="1:4">
      <c r="A19349" s="149">
        <v>45509</v>
      </c>
      <c r="B19349" s="74" t="str">
        <f ca="1">IFERROR(__xludf.DUMMYFUNCTION("IF(REGEXMATCH(A19349,""wealth planning""),""Script 1"",""-"")"),"#VALUE!")</f>
        <v>#VALUE!</v>
      </c>
      <c r="C19349" s="149">
        <f t="shared" si="150"/>
        <v>45509</v>
      </c>
      <c r="D19349" s="74">
        <f t="shared" si="151"/>
        <v>0</v>
      </c>
    </row>
    <row r="19350" spans="1:4">
      <c r="A19350" s="74" t="s">
        <v>10821</v>
      </c>
      <c r="B19350" s="74" t="str">
        <f ca="1">IFERROR(__xludf.DUMMYFUNCTION("IF(REGEXMATCH(A19350,""wealth planning""),""Script 1"",""-"")"),"Script 1")</f>
        <v>Script 1</v>
      </c>
      <c r="C19350" s="149">
        <f t="shared" si="150"/>
        <v>45509</v>
      </c>
      <c r="D19350" s="74" t="str">
        <f t="shared" si="151"/>
        <v>Nurin Hanissa</v>
      </c>
    </row>
    <row r="19351" spans="1:4">
      <c r="B19351" s="74" t="str">
        <f ca="1">IFERROR(__xludf.DUMMYFUNCTION("IF(REGEXMATCH(A19351,""wealth planning""),""Script 1"",""-"")"),"-")</f>
        <v>-</v>
      </c>
      <c r="C19351" s="74" t="str">
        <f t="shared" si="150"/>
        <v>You: Hai assalamualaikum cik Nurin,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351" s="149">
        <f t="shared" si="151"/>
        <v>45509</v>
      </c>
    </row>
    <row r="19352" spans="1:4">
      <c r="B19352" s="74" t="str">
        <f ca="1">IFERROR(__xludf.DUMMYFUNCTION("IF(REGEXMATCH(A19352,""wealth planning""),""Script 1"",""-"")"),"-")</f>
        <v>-</v>
      </c>
      <c r="C19352" s="74">
        <f t="shared" si="150"/>
        <v>0</v>
      </c>
      <c r="D19352" s="149">
        <f t="shared" si="151"/>
        <v>45509</v>
      </c>
    </row>
    <row r="19353" spans="1:4">
      <c r="B19353" s="74" t="str">
        <f ca="1">IFERROR(__xludf.DUMMYFUNCTION("IF(REGEXMATCH(A19353,""wealth planning""),""Script 1"",""-"")"),"-")</f>
        <v>-</v>
      </c>
      <c r="C19353" s="74">
        <f t="shared" si="150"/>
        <v>0</v>
      </c>
      <c r="D19353" s="74" t="str">
        <f t="shared" si="151"/>
        <v>You: Hai assalamualaikum cik Nurin,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354" spans="1:4">
      <c r="A19354" s="74" t="s">
        <v>10823</v>
      </c>
      <c r="B19354" s="74" t="str">
        <f ca="1">IFERROR(__xludf.DUMMYFUNCTION("IF(REGEXMATCH(A19354,""wealth planning""),""Script 1"",""-"")"),"-")</f>
        <v>-</v>
      </c>
      <c r="C19354" s="74">
        <f t="shared" si="150"/>
        <v>0</v>
      </c>
      <c r="D19354" s="74">
        <f t="shared" si="151"/>
        <v>0</v>
      </c>
    </row>
    <row r="19355" spans="1:4">
      <c r="A19355" s="74" t="s">
        <v>10824</v>
      </c>
      <c r="B19355" s="74" t="str">
        <f ca="1">IFERROR(__xludf.DUMMYFUNCTION("IF(REGEXMATCH(A19355,""wealth planning""),""Script 1"",""-"")"),"-")</f>
        <v>-</v>
      </c>
      <c r="C19355" s="74" t="str">
        <f t="shared" si="150"/>
        <v>MUHAMAD FAIZ SAIDStatus is reachable</v>
      </c>
      <c r="D19355" s="74">
        <f t="shared" si="151"/>
        <v>0</v>
      </c>
    </row>
    <row r="19356" spans="1:4">
      <c r="A19356" s="149">
        <v>45509</v>
      </c>
      <c r="B19356" s="74" t="str">
        <f ca="1">IFERROR(__xludf.DUMMYFUNCTION("IF(REGEXMATCH(A19356,""wealth planning""),""Script 1"",""-"")"),"#VALUE!")</f>
        <v>#VALUE!</v>
      </c>
      <c r="C19356" s="74" t="str">
        <f t="shared" si="150"/>
        <v>MUHAMAD FAIZ SAID</v>
      </c>
      <c r="D19356" s="74">
        <f t="shared" si="151"/>
        <v>0</v>
      </c>
    </row>
    <row r="19357" spans="1:4">
      <c r="A19357" s="149">
        <v>45509</v>
      </c>
      <c r="B19357" s="74" t="str">
        <f ca="1">IFERROR(__xludf.DUMMYFUNCTION("IF(REGEXMATCH(A19357,""wealth planning""),""Script 1"",""-"")"),"#VALUE!")</f>
        <v>#VALUE!</v>
      </c>
      <c r="C19357" s="149">
        <f t="shared" si="150"/>
        <v>45509</v>
      </c>
      <c r="D19357" s="74" t="str">
        <f t="shared" si="151"/>
        <v>MUHAMAD FAIZ SAIDStatus is reachable</v>
      </c>
    </row>
    <row r="19358" spans="1:4">
      <c r="A19358" s="74" t="s">
        <v>10825</v>
      </c>
      <c r="B19358" s="74" t="str">
        <f ca="1">IFERROR(__xludf.DUMMYFUNCTION("IF(REGEXMATCH(A19358,""wealth planning""),""Script 1"",""-"")"),"Script 1")</f>
        <v>Script 1</v>
      </c>
      <c r="C19358" s="149">
        <f t="shared" si="150"/>
        <v>45509</v>
      </c>
      <c r="D19358" s="74" t="str">
        <f t="shared" si="151"/>
        <v>MUHAMAD FAIZ SAID</v>
      </c>
    </row>
    <row r="19359" spans="1:4">
      <c r="B19359" s="74" t="str">
        <f ca="1">IFERROR(__xludf.DUMMYFUNCTION("IF(REGEXMATCH(A19359,""wealth planning""),""Script 1"",""-"")"),"-")</f>
        <v>-</v>
      </c>
      <c r="C19359" s="74" t="str">
        <f t="shared" si="150"/>
        <v>You: Hai assalamualaikum Faiz,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359" s="149">
        <f t="shared" si="151"/>
        <v>45509</v>
      </c>
    </row>
    <row r="19360" spans="1:4">
      <c r="B19360" s="74" t="str">
        <f ca="1">IFERROR(__xludf.DUMMYFUNCTION("IF(REGEXMATCH(A19360,""wealth planning""),""Script 1"",""-"")"),"-")</f>
        <v>-</v>
      </c>
      <c r="C19360" s="74">
        <f t="shared" si="150"/>
        <v>0</v>
      </c>
      <c r="D19360" s="149">
        <f t="shared" si="151"/>
        <v>45509</v>
      </c>
    </row>
    <row r="19361" spans="1:4">
      <c r="B19361" s="74" t="str">
        <f ca="1">IFERROR(__xludf.DUMMYFUNCTION("IF(REGEXMATCH(A19361,""wealth planning""),""Script 1"",""-"")"),"-")</f>
        <v>-</v>
      </c>
      <c r="C19361" s="74">
        <f t="shared" si="150"/>
        <v>0</v>
      </c>
      <c r="D19361" s="74" t="str">
        <f t="shared" si="151"/>
        <v>You: Hai assalamualaikum Faiz,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362" spans="1:4">
      <c r="A19362" s="74" t="s">
        <v>10827</v>
      </c>
      <c r="B19362" s="74" t="str">
        <f ca="1">IFERROR(__xludf.DUMMYFUNCTION("IF(REGEXMATCH(A19362,""wealth planning""),""Script 1"",""-"")"),"-")</f>
        <v>-</v>
      </c>
      <c r="C19362" s="74">
        <f t="shared" si="150"/>
        <v>0</v>
      </c>
      <c r="D19362" s="74">
        <f t="shared" si="151"/>
        <v>0</v>
      </c>
    </row>
    <row r="19363" spans="1:4">
      <c r="A19363" s="74" t="s">
        <v>10827</v>
      </c>
      <c r="B19363" s="74" t="str">
        <f ca="1">IFERROR(__xludf.DUMMYFUNCTION("IF(REGEXMATCH(A19363,""wealth planning""),""Script 1"",""-"")"),"-")</f>
        <v>-</v>
      </c>
      <c r="C19363" s="74" t="str">
        <f t="shared" si="150"/>
        <v>Mohd Azlan</v>
      </c>
      <c r="D19363" s="74">
        <f t="shared" si="151"/>
        <v>0</v>
      </c>
    </row>
    <row r="19364" spans="1:4">
      <c r="A19364" s="149">
        <v>45509</v>
      </c>
      <c r="B19364" s="74" t="str">
        <f ca="1">IFERROR(__xludf.DUMMYFUNCTION("IF(REGEXMATCH(A19364,""wealth planning""),""Script 1"",""-"")"),"#VALUE!")</f>
        <v>#VALUE!</v>
      </c>
      <c r="C19364" s="74" t="str">
        <f t="shared" si="150"/>
        <v>Mohd Azlan</v>
      </c>
      <c r="D19364" s="74">
        <f t="shared" si="151"/>
        <v>0</v>
      </c>
    </row>
    <row r="19365" spans="1:4">
      <c r="A19365" s="149">
        <v>45509</v>
      </c>
      <c r="B19365" s="74" t="str">
        <f ca="1">IFERROR(__xludf.DUMMYFUNCTION("IF(REGEXMATCH(A19365,""wealth planning""),""Script 1"",""-"")"),"#VALUE!")</f>
        <v>#VALUE!</v>
      </c>
      <c r="C19365" s="149">
        <f t="shared" si="150"/>
        <v>45509</v>
      </c>
      <c r="D19365" s="74" t="str">
        <f t="shared" si="151"/>
        <v>Mohd Azlan</v>
      </c>
    </row>
    <row r="19366" spans="1:4">
      <c r="A19366" s="74" t="s">
        <v>10828</v>
      </c>
      <c r="B19366" s="74" t="str">
        <f ca="1">IFERROR(__xludf.DUMMYFUNCTION("IF(REGEXMATCH(A19366,""wealth planning""),""Script 1"",""-"")"),"Script 1")</f>
        <v>Script 1</v>
      </c>
      <c r="C19366" s="149">
        <f t="shared" si="150"/>
        <v>45509</v>
      </c>
      <c r="D19366" s="74" t="str">
        <f t="shared" si="151"/>
        <v>Mohd Azlan</v>
      </c>
    </row>
    <row r="19367" spans="1:4">
      <c r="B19367" s="74" t="str">
        <f ca="1">IFERROR(__xludf.DUMMYFUNCTION("IF(REGEXMATCH(A19367,""wealth planning""),""Script 1"",""-"")"),"-")</f>
        <v>-</v>
      </c>
      <c r="C19367" s="74" t="str">
        <f t="shared" si="150"/>
        <v>You: Hai assalamualaikum tuan Azlan,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367" s="149">
        <f t="shared" si="151"/>
        <v>45509</v>
      </c>
    </row>
    <row r="19368" spans="1:4">
      <c r="B19368" s="74" t="str">
        <f ca="1">IFERROR(__xludf.DUMMYFUNCTION("IF(REGEXMATCH(A19368,""wealth planning""),""Script 1"",""-"")"),"-")</f>
        <v>-</v>
      </c>
      <c r="C19368" s="74">
        <f t="shared" si="150"/>
        <v>0</v>
      </c>
      <c r="D19368" s="149">
        <f t="shared" si="151"/>
        <v>45509</v>
      </c>
    </row>
    <row r="19369" spans="1:4">
      <c r="B19369" s="74" t="str">
        <f ca="1">IFERROR(__xludf.DUMMYFUNCTION("IF(REGEXMATCH(A19369,""wealth planning""),""Script 1"",""-"")"),"-")</f>
        <v>-</v>
      </c>
      <c r="C19369" s="74">
        <f t="shared" si="150"/>
        <v>0</v>
      </c>
      <c r="D19369" s="74" t="str">
        <f t="shared" si="151"/>
        <v>You: Hai assalamualaikum tuan Azlan,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370" spans="1:4">
      <c r="A19370" s="74" t="s">
        <v>10830</v>
      </c>
      <c r="B19370" s="74" t="str">
        <f ca="1">IFERROR(__xludf.DUMMYFUNCTION("IF(REGEXMATCH(A19370,""wealth planning""),""Script 1"",""-"")"),"-")</f>
        <v>-</v>
      </c>
      <c r="C19370" s="74">
        <f t="shared" si="150"/>
        <v>0</v>
      </c>
      <c r="D19370" s="74">
        <f t="shared" si="151"/>
        <v>0</v>
      </c>
    </row>
    <row r="19371" spans="1:4">
      <c r="A19371" s="74" t="s">
        <v>10831</v>
      </c>
      <c r="B19371" s="74" t="str">
        <f ca="1">IFERROR(__xludf.DUMMYFUNCTION("IF(REGEXMATCH(A19371,""wealth planning""),""Script 1"",""-"")"),"-")</f>
        <v>-</v>
      </c>
      <c r="C19371" s="74" t="str">
        <f t="shared" si="150"/>
        <v>Iqmal Hakeem JaffriStatus is reachable</v>
      </c>
      <c r="D19371" s="74">
        <f t="shared" si="151"/>
        <v>0</v>
      </c>
    </row>
    <row r="19372" spans="1:4">
      <c r="A19372" s="149">
        <v>45509</v>
      </c>
      <c r="B19372" s="74" t="str">
        <f ca="1">IFERROR(__xludf.DUMMYFUNCTION("IF(REGEXMATCH(A19372,""wealth planning""),""Script 1"",""-"")"),"#VALUE!")</f>
        <v>#VALUE!</v>
      </c>
      <c r="C19372" s="74" t="str">
        <f t="shared" si="150"/>
        <v>Iqmal Hakeem Jaffri</v>
      </c>
      <c r="D19372" s="74">
        <f t="shared" si="151"/>
        <v>0</v>
      </c>
    </row>
    <row r="19373" spans="1:4">
      <c r="A19373" s="149">
        <v>45509</v>
      </c>
      <c r="B19373" s="74" t="str">
        <f ca="1">IFERROR(__xludf.DUMMYFUNCTION("IF(REGEXMATCH(A19373,""wealth planning""),""Script 1"",""-"")"),"#VALUE!")</f>
        <v>#VALUE!</v>
      </c>
      <c r="C19373" s="149">
        <f t="shared" si="150"/>
        <v>45509</v>
      </c>
      <c r="D19373" s="74" t="str">
        <f t="shared" si="151"/>
        <v>Iqmal Hakeem JaffriStatus is reachable</v>
      </c>
    </row>
    <row r="19374" spans="1:4">
      <c r="A19374" s="74" t="s">
        <v>10832</v>
      </c>
      <c r="B19374" s="74" t="str">
        <f ca="1">IFERROR(__xludf.DUMMYFUNCTION("IF(REGEXMATCH(A19374,""wealth planning""),""Script 1"",""-"")"),"Script 1")</f>
        <v>Script 1</v>
      </c>
      <c r="C19374" s="149">
        <f t="shared" si="150"/>
        <v>45509</v>
      </c>
      <c r="D19374" s="74" t="str">
        <f t="shared" si="151"/>
        <v>Iqmal Hakeem Jaffri</v>
      </c>
    </row>
    <row r="19375" spans="1:4">
      <c r="B19375" s="74" t="str">
        <f ca="1">IFERROR(__xludf.DUMMYFUNCTION("IF(REGEXMATCH(A19375,""wealth planning""),""Script 1"",""-"")"),"-")</f>
        <v>-</v>
      </c>
      <c r="C19375" s="74" t="str">
        <f t="shared" si="150"/>
        <v>You: Hai assalamualaikum Iqmal,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375" s="149">
        <f t="shared" si="151"/>
        <v>45509</v>
      </c>
    </row>
    <row r="19376" spans="1:4">
      <c r="B19376" s="74" t="str">
        <f ca="1">IFERROR(__xludf.DUMMYFUNCTION("IF(REGEXMATCH(A19376,""wealth planning""),""Script 1"",""-"")"),"-")</f>
        <v>-</v>
      </c>
      <c r="C19376" s="74">
        <f t="shared" si="150"/>
        <v>0</v>
      </c>
      <c r="D19376" s="149">
        <f t="shared" si="151"/>
        <v>45509</v>
      </c>
    </row>
    <row r="19377" spans="1:4">
      <c r="B19377" s="74" t="str">
        <f ca="1">IFERROR(__xludf.DUMMYFUNCTION("IF(REGEXMATCH(A19377,""wealth planning""),""Script 1"",""-"")"),"-")</f>
        <v>-</v>
      </c>
      <c r="C19377" s="74">
        <f t="shared" si="150"/>
        <v>0</v>
      </c>
      <c r="D19377" s="74" t="str">
        <f t="shared" si="151"/>
        <v>You: Hai assalamualaikum Iqmal,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378" spans="1:4">
      <c r="A19378" s="74" t="s">
        <v>10834</v>
      </c>
      <c r="B19378" s="74" t="str">
        <f ca="1">IFERROR(__xludf.DUMMYFUNCTION("IF(REGEXMATCH(A19378,""wealth planning""),""Script 1"",""-"")"),"-")</f>
        <v>-</v>
      </c>
      <c r="C19378" s="74">
        <f t="shared" si="150"/>
        <v>0</v>
      </c>
      <c r="D19378" s="74">
        <f t="shared" si="151"/>
        <v>0</v>
      </c>
    </row>
    <row r="19379" spans="1:4">
      <c r="A19379" s="74" t="s">
        <v>10835</v>
      </c>
      <c r="B19379" s="74" t="str">
        <f ca="1">IFERROR(__xludf.DUMMYFUNCTION("IF(REGEXMATCH(A19379,""wealth planning""),""Script 1"",""-"")"),"-")</f>
        <v>-</v>
      </c>
      <c r="C19379" s="74" t="str">
        <f t="shared" si="150"/>
        <v>Nur Shakina Mohd ShariffStatus is reachable</v>
      </c>
      <c r="D19379" s="74">
        <f t="shared" si="151"/>
        <v>0</v>
      </c>
    </row>
    <row r="19380" spans="1:4">
      <c r="A19380" s="149">
        <v>45509</v>
      </c>
      <c r="B19380" s="74" t="str">
        <f ca="1">IFERROR(__xludf.DUMMYFUNCTION("IF(REGEXMATCH(A19380,""wealth planning""),""Script 1"",""-"")"),"#VALUE!")</f>
        <v>#VALUE!</v>
      </c>
      <c r="C19380" s="74" t="str">
        <f t="shared" si="150"/>
        <v>Nur Shakina Mohd Shariff</v>
      </c>
      <c r="D19380" s="74">
        <f t="shared" si="151"/>
        <v>0</v>
      </c>
    </row>
    <row r="19381" spans="1:4">
      <c r="A19381" s="149">
        <v>45509</v>
      </c>
      <c r="B19381" s="74" t="str">
        <f ca="1">IFERROR(__xludf.DUMMYFUNCTION("IF(REGEXMATCH(A19381,""wealth planning""),""Script 1"",""-"")"),"#VALUE!")</f>
        <v>#VALUE!</v>
      </c>
      <c r="C19381" s="149">
        <f t="shared" si="150"/>
        <v>45509</v>
      </c>
      <c r="D19381" s="74" t="str">
        <f t="shared" si="151"/>
        <v>Nur Shakina Mohd ShariffStatus is reachable</v>
      </c>
    </row>
    <row r="19382" spans="1:4">
      <c r="A19382" s="74" t="s">
        <v>10836</v>
      </c>
      <c r="B19382" s="74" t="str">
        <f ca="1">IFERROR(__xludf.DUMMYFUNCTION("IF(REGEXMATCH(A19382,""wealth planning""),""Script 1"",""-"")"),"Script 1")</f>
        <v>Script 1</v>
      </c>
      <c r="C19382" s="149">
        <f t="shared" si="150"/>
        <v>45509</v>
      </c>
      <c r="D19382" s="74" t="str">
        <f t="shared" si="151"/>
        <v>Nur Shakina Mohd Shariff</v>
      </c>
    </row>
    <row r="19383" spans="1:4">
      <c r="B19383" s="74" t="str">
        <f ca="1">IFERROR(__xludf.DUMMYFUNCTION("IF(REGEXMATCH(A19383,""wealth planning""),""Script 1"",""-"")"),"-")</f>
        <v>-</v>
      </c>
      <c r="C19383" s="74" t="str">
        <f t="shared" si="150"/>
        <v>You: Hai assalamualaikum cik Shakina,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383" s="149">
        <f t="shared" si="151"/>
        <v>45509</v>
      </c>
    </row>
    <row r="19384" spans="1:4">
      <c r="B19384" s="74" t="str">
        <f ca="1">IFERROR(__xludf.DUMMYFUNCTION("IF(REGEXMATCH(A19384,""wealth planning""),""Script 1"",""-"")"),"-")</f>
        <v>-</v>
      </c>
      <c r="C19384" s="74">
        <f t="shared" ref="C19384:C19638" si="152">A19383</f>
        <v>0</v>
      </c>
      <c r="D19384" s="149">
        <f t="shared" ref="D19384:D19638" si="153">A19381</f>
        <v>45509</v>
      </c>
    </row>
    <row r="19385" spans="1:4">
      <c r="B19385" s="74" t="str">
        <f ca="1">IFERROR(__xludf.DUMMYFUNCTION("IF(REGEXMATCH(A19385,""wealth planning""),""Script 1"",""-"")"),"-")</f>
        <v>-</v>
      </c>
      <c r="C19385" s="74">
        <f t="shared" si="152"/>
        <v>0</v>
      </c>
      <c r="D19385" s="74" t="str">
        <f t="shared" si="153"/>
        <v>You: Hai assalamualaikum cik Shakina,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386" spans="1:4">
      <c r="A19386" s="74" t="s">
        <v>10838</v>
      </c>
      <c r="B19386" s="74" t="str">
        <f ca="1">IFERROR(__xludf.DUMMYFUNCTION("IF(REGEXMATCH(A19386,""wealth planning""),""Script 1"",""-"")"),"-")</f>
        <v>-</v>
      </c>
      <c r="C19386" s="74">
        <f t="shared" si="152"/>
        <v>0</v>
      </c>
      <c r="D19386" s="74">
        <f t="shared" si="153"/>
        <v>0</v>
      </c>
    </row>
    <row r="19387" spans="1:4">
      <c r="A19387" s="74" t="s">
        <v>10839</v>
      </c>
      <c r="B19387" s="74" t="str">
        <f ca="1">IFERROR(__xludf.DUMMYFUNCTION("IF(REGEXMATCH(A19387,""wealth planning""),""Script 1"",""-"")"),"-")</f>
        <v>-</v>
      </c>
      <c r="C19387" s="74" t="str">
        <f t="shared" si="152"/>
        <v>Hikall GhazallyStatus is reachable</v>
      </c>
      <c r="D19387" s="74">
        <f t="shared" si="153"/>
        <v>0</v>
      </c>
    </row>
    <row r="19388" spans="1:4">
      <c r="A19388" s="149">
        <v>45509</v>
      </c>
      <c r="B19388" s="74" t="str">
        <f ca="1">IFERROR(__xludf.DUMMYFUNCTION("IF(REGEXMATCH(A19388,""wealth planning""),""Script 1"",""-"")"),"#VALUE!")</f>
        <v>#VALUE!</v>
      </c>
      <c r="C19388" s="74" t="str">
        <f t="shared" si="152"/>
        <v>Hikall Ghazally</v>
      </c>
      <c r="D19388" s="74">
        <f t="shared" si="153"/>
        <v>0</v>
      </c>
    </row>
    <row r="19389" spans="1:4">
      <c r="A19389" s="149">
        <v>45509</v>
      </c>
      <c r="B19389" s="74" t="str">
        <f ca="1">IFERROR(__xludf.DUMMYFUNCTION("IF(REGEXMATCH(A19389,""wealth planning""),""Script 1"",""-"")"),"#VALUE!")</f>
        <v>#VALUE!</v>
      </c>
      <c r="C19389" s="149">
        <f t="shared" si="152"/>
        <v>45509</v>
      </c>
      <c r="D19389" s="74" t="str">
        <f t="shared" si="153"/>
        <v>Hikall GhazallyStatus is reachable</v>
      </c>
    </row>
    <row r="19390" spans="1:4">
      <c r="A19390" s="74" t="s">
        <v>10840</v>
      </c>
      <c r="B19390" s="74" t="str">
        <f ca="1">IFERROR(__xludf.DUMMYFUNCTION("IF(REGEXMATCH(A19390,""wealth planning""),""Script 1"",""-"")"),"Script 1")</f>
        <v>Script 1</v>
      </c>
      <c r="C19390" s="149">
        <f t="shared" si="152"/>
        <v>45509</v>
      </c>
      <c r="D19390" s="74" t="str">
        <f t="shared" si="153"/>
        <v>Hikall Ghazally</v>
      </c>
    </row>
    <row r="19391" spans="1:4">
      <c r="B19391" s="74" t="str">
        <f ca="1">IFERROR(__xludf.DUMMYFUNCTION("IF(REGEXMATCH(A19391,""wealth planning""),""Script 1"",""-"")"),"-")</f>
        <v>-</v>
      </c>
      <c r="C19391" s="74" t="str">
        <f t="shared" si="152"/>
        <v>You: Hai assalamualaikum Hikall,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391" s="149">
        <f t="shared" si="153"/>
        <v>45509</v>
      </c>
    </row>
    <row r="19392" spans="1:4">
      <c r="B19392" s="74" t="str">
        <f ca="1">IFERROR(__xludf.DUMMYFUNCTION("IF(REGEXMATCH(A19392,""wealth planning""),""Script 1"",""-"")"),"-")</f>
        <v>-</v>
      </c>
      <c r="C19392" s="74">
        <f t="shared" si="152"/>
        <v>0</v>
      </c>
      <c r="D19392" s="149">
        <f t="shared" si="153"/>
        <v>45509</v>
      </c>
    </row>
    <row r="19393" spans="1:4">
      <c r="B19393" s="74" t="str">
        <f ca="1">IFERROR(__xludf.DUMMYFUNCTION("IF(REGEXMATCH(A19393,""wealth planning""),""Script 1"",""-"")"),"-")</f>
        <v>-</v>
      </c>
      <c r="C19393" s="74">
        <f t="shared" si="152"/>
        <v>0</v>
      </c>
      <c r="D19393" s="74" t="str">
        <f t="shared" si="153"/>
        <v>You: Hai assalamualaikum Hikall,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394" spans="1:4">
      <c r="A19394" s="74" t="s">
        <v>7532</v>
      </c>
      <c r="B19394" s="74" t="str">
        <f ca="1">IFERROR(__xludf.DUMMYFUNCTION("IF(REGEXMATCH(A19394,""wealth planning""),""Script 1"",""-"")"),"-")</f>
        <v>-</v>
      </c>
      <c r="C19394" s="74">
        <f t="shared" si="152"/>
        <v>0</v>
      </c>
      <c r="D19394" s="74">
        <f t="shared" si="153"/>
        <v>0</v>
      </c>
    </row>
    <row r="19395" spans="1:4">
      <c r="A19395" s="74" t="s">
        <v>7532</v>
      </c>
      <c r="B19395" s="74" t="str">
        <f ca="1">IFERROR(__xludf.DUMMYFUNCTION("IF(REGEXMATCH(A19395,""wealth planning""),""Script 1"",""-"")"),"-")</f>
        <v>-</v>
      </c>
      <c r="C19395" s="74" t="str">
        <f t="shared" si="152"/>
        <v>LinkedIn Member</v>
      </c>
      <c r="D19395" s="74">
        <f t="shared" si="153"/>
        <v>0</v>
      </c>
    </row>
    <row r="19396" spans="1:4">
      <c r="A19396" s="149">
        <v>45509</v>
      </c>
      <c r="B19396" s="74" t="str">
        <f ca="1">IFERROR(__xludf.DUMMYFUNCTION("IF(REGEXMATCH(A19396,""wealth planning""),""Script 1"",""-"")"),"#VALUE!")</f>
        <v>#VALUE!</v>
      </c>
      <c r="C19396" s="74" t="str">
        <f t="shared" si="152"/>
        <v>LinkedIn Member</v>
      </c>
      <c r="D19396" s="74">
        <f t="shared" si="153"/>
        <v>0</v>
      </c>
    </row>
    <row r="19397" spans="1:4">
      <c r="A19397" s="149">
        <v>45509</v>
      </c>
      <c r="B19397" s="74" t="str">
        <f ca="1">IFERROR(__xludf.DUMMYFUNCTION("IF(REGEXMATCH(A19397,""wealth planning""),""Script 1"",""-"")"),"#VALUE!")</f>
        <v>#VALUE!</v>
      </c>
      <c r="C19397" s="149">
        <f t="shared" si="152"/>
        <v>45509</v>
      </c>
      <c r="D19397" s="74" t="str">
        <f t="shared" si="153"/>
        <v>LinkedIn Member</v>
      </c>
    </row>
    <row r="19398" spans="1:4">
      <c r="A19398" s="74" t="s">
        <v>10842</v>
      </c>
      <c r="B19398" s="74" t="str">
        <f ca="1">IFERROR(__xludf.DUMMYFUNCTION("IF(REGEXMATCH(A19398,""wealth planning""),""Script 1"",""-"")"),"Script 1")</f>
        <v>Script 1</v>
      </c>
      <c r="C19398" s="149">
        <f t="shared" si="152"/>
        <v>45509</v>
      </c>
      <c r="D19398" s="74" t="str">
        <f t="shared" si="153"/>
        <v>LinkedIn Member</v>
      </c>
    </row>
    <row r="19399" spans="1:4">
      <c r="B19399" s="74" t="str">
        <f ca="1">IFERROR(__xludf.DUMMYFUNCTION("IF(REGEXMATCH(A19399,""wealth planning""),""Script 1"",""-"")"),"-")</f>
        <v>-</v>
      </c>
      <c r="C19399" s="74" t="str">
        <f t="shared" si="152"/>
        <v>You: Hai assalamualaikum Aisyah,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399" s="149">
        <f t="shared" si="153"/>
        <v>45509</v>
      </c>
    </row>
    <row r="19400" spans="1:4">
      <c r="B19400" s="74" t="str">
        <f ca="1">IFERROR(__xludf.DUMMYFUNCTION("IF(REGEXMATCH(A19400,""wealth planning""),""Script 1"",""-"")"),"-")</f>
        <v>-</v>
      </c>
      <c r="C19400" s="74">
        <f t="shared" si="152"/>
        <v>0</v>
      </c>
      <c r="D19400" s="149">
        <f t="shared" si="153"/>
        <v>45509</v>
      </c>
    </row>
    <row r="19401" spans="1:4">
      <c r="B19401" s="74" t="str">
        <f ca="1">IFERROR(__xludf.DUMMYFUNCTION("IF(REGEXMATCH(A19401,""wealth planning""),""Script 1"",""-"")"),"-")</f>
        <v>-</v>
      </c>
      <c r="C19401" s="74">
        <f t="shared" si="152"/>
        <v>0</v>
      </c>
      <c r="D19401" s="74" t="str">
        <f t="shared" si="153"/>
        <v>You: Hai assalamualaikum Aisyah,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402" spans="1:4">
      <c r="A19402" s="74" t="s">
        <v>10843</v>
      </c>
      <c r="B19402" s="74" t="str">
        <f ca="1">IFERROR(__xludf.DUMMYFUNCTION("IF(REGEXMATCH(A19402,""wealth planning""),""Script 1"",""-"")"),"-")</f>
        <v>-</v>
      </c>
      <c r="C19402" s="74">
        <f t="shared" si="152"/>
        <v>0</v>
      </c>
      <c r="D19402" s="74">
        <f t="shared" si="153"/>
        <v>0</v>
      </c>
    </row>
    <row r="19403" spans="1:4">
      <c r="A19403" s="74" t="s">
        <v>10844</v>
      </c>
      <c r="B19403" s="74" t="str">
        <f ca="1">IFERROR(__xludf.DUMMYFUNCTION("IF(REGEXMATCH(A19403,""wealth planning""),""Script 1"",""-"")"),"-")</f>
        <v>-</v>
      </c>
      <c r="C19403" s="74" t="str">
        <f t="shared" si="152"/>
        <v>Qistina AusiStatus is reachable</v>
      </c>
      <c r="D19403" s="74">
        <f t="shared" si="153"/>
        <v>0</v>
      </c>
    </row>
    <row r="19404" spans="1:4">
      <c r="A19404" s="149">
        <v>45509</v>
      </c>
      <c r="B19404" s="74" t="str">
        <f ca="1">IFERROR(__xludf.DUMMYFUNCTION("IF(REGEXMATCH(A19404,""wealth planning""),""Script 1"",""-"")"),"#VALUE!")</f>
        <v>#VALUE!</v>
      </c>
      <c r="C19404" s="74" t="str">
        <f t="shared" si="152"/>
        <v>Qistina Ausi</v>
      </c>
      <c r="D19404" s="74">
        <f t="shared" si="153"/>
        <v>0</v>
      </c>
    </row>
    <row r="19405" spans="1:4">
      <c r="A19405" s="149">
        <v>45509</v>
      </c>
      <c r="B19405" s="74" t="str">
        <f ca="1">IFERROR(__xludf.DUMMYFUNCTION("IF(REGEXMATCH(A19405,""wealth planning""),""Script 1"",""-"")"),"#VALUE!")</f>
        <v>#VALUE!</v>
      </c>
      <c r="C19405" s="149">
        <f t="shared" si="152"/>
        <v>45509</v>
      </c>
      <c r="D19405" s="74" t="str">
        <f t="shared" si="153"/>
        <v>Qistina AusiStatus is reachable</v>
      </c>
    </row>
    <row r="19406" spans="1:4">
      <c r="A19406" s="74" t="s">
        <v>10764</v>
      </c>
      <c r="B19406" s="74" t="str">
        <f ca="1">IFERROR(__xludf.DUMMYFUNCTION("IF(REGEXMATCH(A19406,""wealth planning""),""Script 1"",""-"")"),"Script 1")</f>
        <v>Script 1</v>
      </c>
      <c r="C19406" s="149">
        <f t="shared" si="152"/>
        <v>45509</v>
      </c>
      <c r="D19406" s="74" t="str">
        <f t="shared" si="153"/>
        <v>Qistina Ausi</v>
      </c>
    </row>
    <row r="19407" spans="1:4">
      <c r="B19407" s="74" t="str">
        <f ca="1">IFERROR(__xludf.DUMMYFUNCTION("IF(REGEXMATCH(A19407,""wealth planning""),""Script 1"",""-"")"),"-")</f>
        <v>-</v>
      </c>
      <c r="C19407" s="74" t="str">
        <f t="shared" si="152"/>
        <v>You: Hai assalamualaikum Qistina,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19407" s="149">
        <f t="shared" si="153"/>
        <v>45509</v>
      </c>
    </row>
    <row r="19408" spans="1:4">
      <c r="B19408" s="74" t="str">
        <f ca="1">IFERROR(__xludf.DUMMYFUNCTION("IF(REGEXMATCH(A19408,""wealth planning""),""Script 1"",""-"")"),"-")</f>
        <v>-</v>
      </c>
      <c r="C19408" s="74">
        <f t="shared" si="152"/>
        <v>0</v>
      </c>
      <c r="D19408" s="149">
        <f t="shared" si="153"/>
        <v>45509</v>
      </c>
    </row>
    <row r="19409" spans="1:4">
      <c r="B19409" s="74" t="str">
        <f ca="1">IFERROR(__xludf.DUMMYFUNCTION("IF(REGEXMATCH(A19409,""wealth planning""),""Script 1"",""-"")"),"-")</f>
        <v>-</v>
      </c>
      <c r="C19409" s="74">
        <f t="shared" si="152"/>
        <v>0</v>
      </c>
      <c r="D19409" s="74" t="str">
        <f t="shared" si="153"/>
        <v>You: Hai assalamualaikum Qistina,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19410" spans="1:4">
      <c r="B19410" s="74" t="str">
        <f ca="1">IFERROR(__xludf.DUMMYFUNCTION("IF(REGEXMATCH(A19410,""wealth planning""),""Script 1"",""-"")"),"-")</f>
        <v>-</v>
      </c>
      <c r="C19410" s="74">
        <f t="shared" si="152"/>
        <v>0</v>
      </c>
      <c r="D19410" s="74">
        <f t="shared" si="153"/>
        <v>0</v>
      </c>
    </row>
    <row r="19411" spans="1:4">
      <c r="A19411" s="74" t="s">
        <v>10847</v>
      </c>
      <c r="B19411" s="74" t="str">
        <f ca="1">IFERROR(__xludf.DUMMYFUNCTION("IF(REGEXMATCH(A19411,""wealth planning""),""Script 1"",""-"")"),"-")</f>
        <v>-</v>
      </c>
      <c r="C19411" s="74">
        <f t="shared" si="152"/>
        <v>0</v>
      </c>
      <c r="D19411" s="74">
        <f t="shared" si="153"/>
        <v>0</v>
      </c>
    </row>
    <row r="19412" spans="1:4">
      <c r="A19412" s="149">
        <v>45509</v>
      </c>
      <c r="B19412" s="74" t="str">
        <f ca="1">IFERROR(__xludf.DUMMYFUNCTION("IF(REGEXMATCH(A19412,""wealth planning""),""Script 1"",""-"")"),"#VALUE!")</f>
        <v>#VALUE!</v>
      </c>
      <c r="C19412" s="74" t="str">
        <f t="shared" si="152"/>
        <v>Nabilah Jailani</v>
      </c>
      <c r="D19412" s="74">
        <f t="shared" si="153"/>
        <v>0</v>
      </c>
    </row>
    <row r="19413" spans="1:4">
      <c r="A19413" s="149">
        <v>45509</v>
      </c>
      <c r="B19413" s="74" t="str">
        <f ca="1">IFERROR(__xludf.DUMMYFUNCTION("IF(REGEXMATCH(A19413,""wealth planning""),""Script 1"",""-"")"),"#VALUE!")</f>
        <v>#VALUE!</v>
      </c>
      <c r="C19413" s="149">
        <f t="shared" si="152"/>
        <v>45509</v>
      </c>
      <c r="D19413" s="74">
        <f t="shared" si="153"/>
        <v>0</v>
      </c>
    </row>
    <row r="19414" spans="1:4">
      <c r="A19414" s="74" t="s">
        <v>10848</v>
      </c>
      <c r="B19414" s="74" t="str">
        <f ca="1">IFERROR(__xludf.DUMMYFUNCTION("IF(REGEXMATCH(A19414,""wealth planning""),""Script 1"",""-"")"),"Script 1")</f>
        <v>Script 1</v>
      </c>
      <c r="C19414" s="149">
        <f t="shared" si="152"/>
        <v>45509</v>
      </c>
      <c r="D19414" s="74" t="str">
        <f t="shared" si="153"/>
        <v>Nabilah Jailani</v>
      </c>
    </row>
    <row r="19415" spans="1:4">
      <c r="B19415" s="74" t="str">
        <f ca="1">IFERROR(__xludf.DUMMYFUNCTION("IF(REGEXMATCH(A19415,""wealth planning""),""Script 1"",""-"")"),"-")</f>
        <v>-</v>
      </c>
      <c r="C19415" s="74" t="str">
        <f t="shared" si="152"/>
        <v>You: Hai assalamualaikum Nabilah,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415" s="149">
        <f t="shared" si="153"/>
        <v>45509</v>
      </c>
    </row>
    <row r="19416" spans="1:4">
      <c r="B19416" s="74" t="str">
        <f ca="1">IFERROR(__xludf.DUMMYFUNCTION("IF(REGEXMATCH(A19416,""wealth planning""),""Script 1"",""-"")"),"-")</f>
        <v>-</v>
      </c>
      <c r="C19416" s="74">
        <f t="shared" si="152"/>
        <v>0</v>
      </c>
      <c r="D19416" s="149">
        <f t="shared" si="153"/>
        <v>45509</v>
      </c>
    </row>
    <row r="19417" spans="1:4">
      <c r="B19417" s="74" t="str">
        <f ca="1">IFERROR(__xludf.DUMMYFUNCTION("IF(REGEXMATCH(A19417,""wealth planning""),""Script 1"",""-"")"),"-")</f>
        <v>-</v>
      </c>
      <c r="C19417" s="74">
        <f t="shared" si="152"/>
        <v>0</v>
      </c>
      <c r="D19417" s="74" t="str">
        <f t="shared" si="153"/>
        <v>You: Hai assalamualaikum Nabilah,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418" spans="1:4">
      <c r="A19418" s="74" t="s">
        <v>10850</v>
      </c>
      <c r="B19418" s="74" t="str">
        <f ca="1">IFERROR(__xludf.DUMMYFUNCTION("IF(REGEXMATCH(A19418,""wealth planning""),""Script 1"",""-"")"),"-")</f>
        <v>-</v>
      </c>
      <c r="C19418" s="74">
        <f t="shared" si="152"/>
        <v>0</v>
      </c>
      <c r="D19418" s="74">
        <f t="shared" si="153"/>
        <v>0</v>
      </c>
    </row>
    <row r="19419" spans="1:4">
      <c r="A19419" s="74" t="s">
        <v>10851</v>
      </c>
      <c r="B19419" s="74" t="str">
        <f ca="1">IFERROR(__xludf.DUMMYFUNCTION("IF(REGEXMATCH(A19419,""wealth planning""),""Script 1"",""-"")"),"-")</f>
        <v>-</v>
      </c>
      <c r="C19419" s="74" t="str">
        <f t="shared" si="152"/>
        <v>Natasha AffandyStatus is reachable</v>
      </c>
      <c r="D19419" s="74">
        <f t="shared" si="153"/>
        <v>0</v>
      </c>
    </row>
    <row r="19420" spans="1:4">
      <c r="A19420" s="149">
        <v>45509</v>
      </c>
      <c r="B19420" s="74" t="str">
        <f ca="1">IFERROR(__xludf.DUMMYFUNCTION("IF(REGEXMATCH(A19420,""wealth planning""),""Script 1"",""-"")"),"#VALUE!")</f>
        <v>#VALUE!</v>
      </c>
      <c r="C19420" s="74" t="str">
        <f t="shared" si="152"/>
        <v>Natasha Affandy</v>
      </c>
      <c r="D19420" s="74">
        <f t="shared" si="153"/>
        <v>0</v>
      </c>
    </row>
    <row r="19421" spans="1:4">
      <c r="A19421" s="149">
        <v>45509</v>
      </c>
      <c r="B19421" s="74" t="str">
        <f ca="1">IFERROR(__xludf.DUMMYFUNCTION("IF(REGEXMATCH(A19421,""wealth planning""),""Script 1"",""-"")"),"#VALUE!")</f>
        <v>#VALUE!</v>
      </c>
      <c r="C19421" s="149">
        <f t="shared" si="152"/>
        <v>45509</v>
      </c>
      <c r="D19421" s="74" t="str">
        <f t="shared" si="153"/>
        <v>Natasha AffandyStatus is reachable</v>
      </c>
    </row>
    <row r="19422" spans="1:4">
      <c r="A19422" s="74" t="s">
        <v>10852</v>
      </c>
      <c r="B19422" s="74" t="str">
        <f ca="1">IFERROR(__xludf.DUMMYFUNCTION("IF(REGEXMATCH(A19422,""wealth planning""),""Script 1"",""-"")"),"Script 1")</f>
        <v>Script 1</v>
      </c>
      <c r="C19422" s="149">
        <f t="shared" si="152"/>
        <v>45509</v>
      </c>
      <c r="D19422" s="74" t="str">
        <f t="shared" si="153"/>
        <v>Natasha Affandy</v>
      </c>
    </row>
    <row r="19423" spans="1:4">
      <c r="B19423" s="74" t="str">
        <f ca="1">IFERROR(__xludf.DUMMYFUNCTION("IF(REGEXMATCH(A19423,""wealth planning""),""Script 1"",""-"")"),"-")</f>
        <v>-</v>
      </c>
      <c r="C19423" s="74" t="str">
        <f t="shared" si="152"/>
        <v>You: Hai assalamualaikum Adriena,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423" s="149">
        <f t="shared" si="153"/>
        <v>45509</v>
      </c>
    </row>
    <row r="19424" spans="1:4">
      <c r="B19424" s="74" t="str">
        <f ca="1">IFERROR(__xludf.DUMMYFUNCTION("IF(REGEXMATCH(A19424,""wealth planning""),""Script 1"",""-"")"),"-")</f>
        <v>-</v>
      </c>
      <c r="C19424" s="74">
        <f t="shared" si="152"/>
        <v>0</v>
      </c>
      <c r="D19424" s="149">
        <f t="shared" si="153"/>
        <v>45509</v>
      </c>
    </row>
    <row r="19425" spans="1:4">
      <c r="B19425" s="74" t="str">
        <f ca="1">IFERROR(__xludf.DUMMYFUNCTION("IF(REGEXMATCH(A19425,""wealth planning""),""Script 1"",""-"")"),"-")</f>
        <v>-</v>
      </c>
      <c r="C19425" s="74">
        <f t="shared" si="152"/>
        <v>0</v>
      </c>
      <c r="D19425" s="74" t="str">
        <f t="shared" si="153"/>
        <v>You: Hai assalamualaikum Adriena,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426" spans="1:4">
      <c r="B19426" s="74" t="str">
        <f ca="1">IFERROR(__xludf.DUMMYFUNCTION("IF(REGEXMATCH(A19426,""wealth planning""),""Script 1"",""-"")"),"-")</f>
        <v>-</v>
      </c>
      <c r="C19426" s="74">
        <f t="shared" si="152"/>
        <v>0</v>
      </c>
      <c r="D19426" s="74">
        <f t="shared" si="153"/>
        <v>0</v>
      </c>
    </row>
    <row r="19427" spans="1:4">
      <c r="A19427" s="74" t="s">
        <v>10855</v>
      </c>
      <c r="B19427" s="74" t="str">
        <f ca="1">IFERROR(__xludf.DUMMYFUNCTION("IF(REGEXMATCH(A19427,""wealth planning""),""Script 1"",""-"")"),"-")</f>
        <v>-</v>
      </c>
      <c r="C19427" s="74">
        <f t="shared" si="152"/>
        <v>0</v>
      </c>
      <c r="D19427" s="74">
        <f t="shared" si="153"/>
        <v>0</v>
      </c>
    </row>
    <row r="19428" spans="1:4">
      <c r="A19428" s="149">
        <v>45509</v>
      </c>
      <c r="B19428" s="74" t="str">
        <f ca="1">IFERROR(__xludf.DUMMYFUNCTION("IF(REGEXMATCH(A19428,""wealth planning""),""Script 1"",""-"")"),"#VALUE!")</f>
        <v>#VALUE!</v>
      </c>
      <c r="C19428" s="74" t="str">
        <f t="shared" si="152"/>
        <v>Nur Amira</v>
      </c>
      <c r="D19428" s="74">
        <f t="shared" si="153"/>
        <v>0</v>
      </c>
    </row>
    <row r="19429" spans="1:4">
      <c r="A19429" s="149">
        <v>45509</v>
      </c>
      <c r="B19429" s="74" t="str">
        <f ca="1">IFERROR(__xludf.DUMMYFUNCTION("IF(REGEXMATCH(A19429,""wealth planning""),""Script 1"",""-"")"),"#VALUE!")</f>
        <v>#VALUE!</v>
      </c>
      <c r="C19429" s="149">
        <f t="shared" si="152"/>
        <v>45509</v>
      </c>
      <c r="D19429" s="74">
        <f t="shared" si="153"/>
        <v>0</v>
      </c>
    </row>
    <row r="19430" spans="1:4">
      <c r="A19430" s="74" t="s">
        <v>10856</v>
      </c>
      <c r="B19430" s="74" t="str">
        <f ca="1">IFERROR(__xludf.DUMMYFUNCTION("IF(REGEXMATCH(A19430,""wealth planning""),""Script 1"",""-"")"),"Script 1")</f>
        <v>Script 1</v>
      </c>
      <c r="C19430" s="149">
        <f t="shared" si="152"/>
        <v>45509</v>
      </c>
      <c r="D19430" s="74" t="str">
        <f t="shared" si="153"/>
        <v>Nur Amira</v>
      </c>
    </row>
    <row r="19431" spans="1:4">
      <c r="B19431" s="74" t="str">
        <f ca="1">IFERROR(__xludf.DUMMYFUNCTION("IF(REGEXMATCH(A19431,""wealth planning""),""Script 1"",""-"")"),"-")</f>
        <v>-</v>
      </c>
      <c r="C19431" s="74" t="str">
        <f t="shared" si="152"/>
        <v>You: Hai assalamualaikum Amira,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431" s="149">
        <f t="shared" si="153"/>
        <v>45509</v>
      </c>
    </row>
    <row r="19432" spans="1:4">
      <c r="B19432" s="74" t="str">
        <f ca="1">IFERROR(__xludf.DUMMYFUNCTION("IF(REGEXMATCH(A19432,""wealth planning""),""Script 1"",""-"")"),"-")</f>
        <v>-</v>
      </c>
      <c r="C19432" s="74">
        <f t="shared" si="152"/>
        <v>0</v>
      </c>
      <c r="D19432" s="149">
        <f t="shared" si="153"/>
        <v>45509</v>
      </c>
    </row>
    <row r="19433" spans="1:4">
      <c r="B19433" s="74" t="str">
        <f ca="1">IFERROR(__xludf.DUMMYFUNCTION("IF(REGEXMATCH(A19433,""wealth planning""),""Script 1"",""-"")"),"-")</f>
        <v>-</v>
      </c>
      <c r="C19433" s="74">
        <f t="shared" si="152"/>
        <v>0</v>
      </c>
      <c r="D19433" s="74" t="str">
        <f t="shared" si="153"/>
        <v>You: Hai assalamualaikum Amira,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434" spans="1:4">
      <c r="A19434" s="74" t="s">
        <v>10858</v>
      </c>
      <c r="B19434" s="74" t="str">
        <f ca="1">IFERROR(__xludf.DUMMYFUNCTION("IF(REGEXMATCH(A19434,""wealth planning""),""Script 1"",""-"")"),"-")</f>
        <v>-</v>
      </c>
      <c r="C19434" s="74">
        <f t="shared" si="152"/>
        <v>0</v>
      </c>
      <c r="D19434" s="74">
        <f t="shared" si="153"/>
        <v>0</v>
      </c>
    </row>
    <row r="19435" spans="1:4">
      <c r="A19435" s="74" t="s">
        <v>10858</v>
      </c>
      <c r="B19435" s="74" t="str">
        <f ca="1">IFERROR(__xludf.DUMMYFUNCTION("IF(REGEXMATCH(A19435,""wealth planning""),""Script 1"",""-"")"),"-")</f>
        <v>-</v>
      </c>
      <c r="C19435" s="74" t="str">
        <f t="shared" si="152"/>
        <v>Nurulhuda Mahadi</v>
      </c>
      <c r="D19435" s="74">
        <f t="shared" si="153"/>
        <v>0</v>
      </c>
    </row>
    <row r="19436" spans="1:4">
      <c r="A19436" s="149">
        <v>45509</v>
      </c>
      <c r="B19436" s="74" t="str">
        <f ca="1">IFERROR(__xludf.DUMMYFUNCTION("IF(REGEXMATCH(A19436,""wealth planning""),""Script 1"",""-"")"),"#VALUE!")</f>
        <v>#VALUE!</v>
      </c>
      <c r="C19436" s="74" t="str">
        <f t="shared" si="152"/>
        <v>Nurulhuda Mahadi</v>
      </c>
      <c r="D19436" s="74">
        <f t="shared" si="153"/>
        <v>0</v>
      </c>
    </row>
    <row r="19437" spans="1:4">
      <c r="A19437" s="149">
        <v>45509</v>
      </c>
      <c r="B19437" s="74" t="str">
        <f ca="1">IFERROR(__xludf.DUMMYFUNCTION("IF(REGEXMATCH(A19437,""wealth planning""),""Script 1"",""-"")"),"#VALUE!")</f>
        <v>#VALUE!</v>
      </c>
      <c r="C19437" s="149">
        <f t="shared" si="152"/>
        <v>45509</v>
      </c>
      <c r="D19437" s="74" t="str">
        <f t="shared" si="153"/>
        <v>Nurulhuda Mahadi</v>
      </c>
    </row>
    <row r="19438" spans="1:4">
      <c r="A19438" s="74" t="s">
        <v>10859</v>
      </c>
      <c r="B19438" s="74" t="str">
        <f ca="1">IFERROR(__xludf.DUMMYFUNCTION("IF(REGEXMATCH(A19438,""wealth planning""),""Script 1"",""-"")"),"Script 1")</f>
        <v>Script 1</v>
      </c>
      <c r="C19438" s="149">
        <f t="shared" si="152"/>
        <v>45509</v>
      </c>
      <c r="D19438" s="74" t="str">
        <f t="shared" si="153"/>
        <v>Nurulhuda Mahadi</v>
      </c>
    </row>
    <row r="19439" spans="1:4">
      <c r="B19439" s="74" t="str">
        <f ca="1">IFERROR(__xludf.DUMMYFUNCTION("IF(REGEXMATCH(A19439,""wealth planning""),""Script 1"",""-"")"),"-")</f>
        <v>-</v>
      </c>
      <c r="C19439" s="74" t="str">
        <f t="shared" si="152"/>
        <v>You: Hai assalamualaikum cik Nurulhuda,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439" s="149">
        <f t="shared" si="153"/>
        <v>45509</v>
      </c>
    </row>
    <row r="19440" spans="1:4">
      <c r="B19440" s="74" t="str">
        <f ca="1">IFERROR(__xludf.DUMMYFUNCTION("IF(REGEXMATCH(A19440,""wealth planning""),""Script 1"",""-"")"),"-")</f>
        <v>-</v>
      </c>
      <c r="C19440" s="74">
        <f t="shared" si="152"/>
        <v>0</v>
      </c>
      <c r="D19440" s="149">
        <f t="shared" si="153"/>
        <v>45509</v>
      </c>
    </row>
    <row r="19441" spans="1:4">
      <c r="B19441" s="74" t="str">
        <f ca="1">IFERROR(__xludf.DUMMYFUNCTION("IF(REGEXMATCH(A19441,""wealth planning""),""Script 1"",""-"")"),"-")</f>
        <v>-</v>
      </c>
      <c r="C19441" s="74">
        <f t="shared" si="152"/>
        <v>0</v>
      </c>
      <c r="D19441" s="74" t="str">
        <f t="shared" si="153"/>
        <v>You: Hai assalamualaikum cik Nurulhuda,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442" spans="1:4">
      <c r="A19442" s="74" t="s">
        <v>10861</v>
      </c>
      <c r="B19442" s="74" t="str">
        <f ca="1">IFERROR(__xludf.DUMMYFUNCTION("IF(REGEXMATCH(A19442,""wealth planning""),""Script 1"",""-"")"),"-")</f>
        <v>-</v>
      </c>
      <c r="C19442" s="74">
        <f t="shared" si="152"/>
        <v>0</v>
      </c>
      <c r="D19442" s="74">
        <f t="shared" si="153"/>
        <v>0</v>
      </c>
    </row>
    <row r="19443" spans="1:4">
      <c r="A19443" s="74" t="s">
        <v>10861</v>
      </c>
      <c r="B19443" s="74" t="str">
        <f ca="1">IFERROR(__xludf.DUMMYFUNCTION("IF(REGEXMATCH(A19443,""wealth planning""),""Script 1"",""-"")"),"-")</f>
        <v>-</v>
      </c>
      <c r="C19443" s="74" t="str">
        <f t="shared" si="152"/>
        <v>Puteri Indahsari Binti Ruzali</v>
      </c>
      <c r="D19443" s="74">
        <f t="shared" si="153"/>
        <v>0</v>
      </c>
    </row>
    <row r="19444" spans="1:4">
      <c r="A19444" s="149">
        <v>45509</v>
      </c>
      <c r="B19444" s="74" t="str">
        <f ca="1">IFERROR(__xludf.DUMMYFUNCTION("IF(REGEXMATCH(A19444,""wealth planning""),""Script 1"",""-"")"),"#VALUE!")</f>
        <v>#VALUE!</v>
      </c>
      <c r="C19444" s="74" t="str">
        <f t="shared" si="152"/>
        <v>Puteri Indahsari Binti Ruzali</v>
      </c>
      <c r="D19444" s="74">
        <f t="shared" si="153"/>
        <v>0</v>
      </c>
    </row>
    <row r="19445" spans="1:4">
      <c r="A19445" s="149">
        <v>45509</v>
      </c>
      <c r="B19445" s="74" t="str">
        <f ca="1">IFERROR(__xludf.DUMMYFUNCTION("IF(REGEXMATCH(A19445,""wealth planning""),""Script 1"",""-"")"),"#VALUE!")</f>
        <v>#VALUE!</v>
      </c>
      <c r="C19445" s="149">
        <f t="shared" si="152"/>
        <v>45509</v>
      </c>
      <c r="D19445" s="74" t="str">
        <f t="shared" si="153"/>
        <v>Puteri Indahsari Binti Ruzali</v>
      </c>
    </row>
    <row r="19446" spans="1:4">
      <c r="A19446" s="74" t="s">
        <v>10862</v>
      </c>
      <c r="B19446" s="74" t="str">
        <f ca="1">IFERROR(__xludf.DUMMYFUNCTION("IF(REGEXMATCH(A19446,""wealth planning""),""Script 1"",""-"")"),"Script 1")</f>
        <v>Script 1</v>
      </c>
      <c r="C19446" s="149">
        <f t="shared" si="152"/>
        <v>45509</v>
      </c>
      <c r="D19446" s="74" t="str">
        <f t="shared" si="153"/>
        <v>Puteri Indahsari Binti Ruzali</v>
      </c>
    </row>
    <row r="19447" spans="1:4">
      <c r="B19447" s="74" t="str">
        <f ca="1">IFERROR(__xludf.DUMMYFUNCTION("IF(REGEXMATCH(A19447,""wealth planning""),""Script 1"",""-"")"),"-")</f>
        <v>-</v>
      </c>
      <c r="C19447" s="74" t="str">
        <f t="shared" si="152"/>
        <v>You: Hai assalamualaikum Puteri,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c r="D19447" s="149">
        <f t="shared" si="153"/>
        <v>45509</v>
      </c>
    </row>
    <row r="19448" spans="1:4">
      <c r="B19448" s="74" t="str">
        <f ca="1">IFERROR(__xludf.DUMMYFUNCTION("IF(REGEXMATCH(A19448,""wealth planning""),""Script 1"",""-"")"),"-")</f>
        <v>-</v>
      </c>
      <c r="C19448" s="74">
        <f t="shared" si="152"/>
        <v>0</v>
      </c>
      <c r="D19448" s="149">
        <f t="shared" si="153"/>
        <v>45509</v>
      </c>
    </row>
    <row r="19449" spans="1:4">
      <c r="B19449" s="74" t="str">
        <f ca="1">IFERROR(__xludf.DUMMYFUNCTION("IF(REGEXMATCH(A19449,""wealth planning""),""Script 1"",""-"")"),"-")</f>
        <v>-</v>
      </c>
      <c r="C19449" s="74">
        <f t="shared" si="152"/>
        <v>0</v>
      </c>
      <c r="D19449" s="74" t="str">
        <f t="shared" si="153"/>
        <v>You: Hai assalamualaikum Puteri,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row>
    <row r="19450" spans="1:4">
      <c r="A19450" s="74" t="s">
        <v>10864</v>
      </c>
      <c r="B19450" s="74" t="str">
        <f ca="1">IFERROR(__xludf.DUMMYFUNCTION("IF(REGEXMATCH(A19450,""wealth planning""),""Script 1"",""-"")"),"-")</f>
        <v>-</v>
      </c>
      <c r="C19450" s="74">
        <f t="shared" si="152"/>
        <v>0</v>
      </c>
      <c r="D19450" s="74">
        <f t="shared" si="153"/>
        <v>0</v>
      </c>
    </row>
    <row r="19451" spans="1:4">
      <c r="A19451" s="74" t="s">
        <v>10864</v>
      </c>
      <c r="B19451" s="74" t="str">
        <f ca="1">IFERROR(__xludf.DUMMYFUNCTION("IF(REGEXMATCH(A19451,""wealth planning""),""Script 1"",""-"")"),"-")</f>
        <v>-</v>
      </c>
      <c r="C19451" s="74" t="str">
        <f t="shared" si="152"/>
        <v>Mohamad Haidar Bin Aziz</v>
      </c>
      <c r="D19451" s="74">
        <f t="shared" si="153"/>
        <v>0</v>
      </c>
    </row>
    <row r="19452" spans="1:4">
      <c r="A19452" s="149">
        <v>45509</v>
      </c>
      <c r="B19452" s="74" t="str">
        <f ca="1">IFERROR(__xludf.DUMMYFUNCTION("IF(REGEXMATCH(A19452,""wealth planning""),""Script 1"",""-"")"),"#VALUE!")</f>
        <v>#VALUE!</v>
      </c>
      <c r="C19452" s="74" t="str">
        <f t="shared" si="152"/>
        <v>Mohamad Haidar Bin Aziz</v>
      </c>
      <c r="D19452" s="74">
        <f t="shared" si="153"/>
        <v>0</v>
      </c>
    </row>
    <row r="19453" spans="1:4">
      <c r="A19453" s="149">
        <v>45509</v>
      </c>
      <c r="B19453" s="74" t="str">
        <f ca="1">IFERROR(__xludf.DUMMYFUNCTION("IF(REGEXMATCH(A19453,""wealth planning""),""Script 1"",""-"")"),"#VALUE!")</f>
        <v>#VALUE!</v>
      </c>
      <c r="C19453" s="149">
        <f t="shared" si="152"/>
        <v>45509</v>
      </c>
      <c r="D19453" s="74" t="str">
        <f t="shared" si="153"/>
        <v>Mohamad Haidar Bin Aziz</v>
      </c>
    </row>
    <row r="19454" spans="1:4">
      <c r="A19454" s="74" t="s">
        <v>10865</v>
      </c>
      <c r="B19454" s="74" t="str">
        <f ca="1">IFERROR(__xludf.DUMMYFUNCTION("IF(REGEXMATCH(A19454,""wealth planning""),""Script 1"",""-"")"),"Script 1")</f>
        <v>Script 1</v>
      </c>
      <c r="C19454" s="149">
        <f t="shared" si="152"/>
        <v>45509</v>
      </c>
      <c r="D19454" s="74" t="str">
        <f t="shared" si="153"/>
        <v>Mohamad Haidar Bin Aziz</v>
      </c>
    </row>
    <row r="19455" spans="1:4">
      <c r="B19455" s="74" t="str">
        <f ca="1">IFERROR(__xludf.DUMMYFUNCTION("IF(REGEXMATCH(A19455,""wealth planning""),""Script 1"",""-"")"),"-")</f>
        <v>-</v>
      </c>
      <c r="C19455" s="74" t="str">
        <f t="shared" si="152"/>
        <v>You: Hai assalamualaikum Haidar,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455" s="149">
        <f t="shared" si="153"/>
        <v>45509</v>
      </c>
    </row>
    <row r="19456" spans="1:4">
      <c r="B19456" s="74" t="str">
        <f ca="1">IFERROR(__xludf.DUMMYFUNCTION("IF(REGEXMATCH(A19456,""wealth planning""),""Script 1"",""-"")"),"-")</f>
        <v>-</v>
      </c>
      <c r="C19456" s="74">
        <f t="shared" si="152"/>
        <v>0</v>
      </c>
      <c r="D19456" s="149">
        <f t="shared" si="153"/>
        <v>45509</v>
      </c>
    </row>
    <row r="19457" spans="1:4">
      <c r="B19457" s="74" t="str">
        <f ca="1">IFERROR(__xludf.DUMMYFUNCTION("IF(REGEXMATCH(A19457,""wealth planning""),""Script 1"",""-"")"),"-")</f>
        <v>-</v>
      </c>
      <c r="C19457" s="74">
        <f t="shared" si="152"/>
        <v>0</v>
      </c>
      <c r="D19457" s="74" t="str">
        <f t="shared" si="153"/>
        <v>You: Hai assalamualaikum Haidar,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458" spans="1:4">
      <c r="A19458" s="74" t="s">
        <v>10867</v>
      </c>
      <c r="B19458" s="74" t="str">
        <f ca="1">IFERROR(__xludf.DUMMYFUNCTION("IF(REGEXMATCH(A19458,""wealth planning""),""Script 1"",""-"")"),"-")</f>
        <v>-</v>
      </c>
      <c r="C19458" s="74">
        <f t="shared" si="152"/>
        <v>0</v>
      </c>
      <c r="D19458" s="74">
        <f t="shared" si="153"/>
        <v>0</v>
      </c>
    </row>
    <row r="19459" spans="1:4">
      <c r="A19459" s="74" t="s">
        <v>10867</v>
      </c>
      <c r="B19459" s="74" t="str">
        <f ca="1">IFERROR(__xludf.DUMMYFUNCTION("IF(REGEXMATCH(A19459,""wealth planning""),""Script 1"",""-"")"),"-")</f>
        <v>-</v>
      </c>
      <c r="C19459" s="74" t="str">
        <f t="shared" si="152"/>
        <v>Syamsul Ikmal</v>
      </c>
      <c r="D19459" s="74">
        <f t="shared" si="153"/>
        <v>0</v>
      </c>
    </row>
    <row r="19460" spans="1:4">
      <c r="A19460" s="149">
        <v>45509</v>
      </c>
      <c r="B19460" s="74" t="str">
        <f ca="1">IFERROR(__xludf.DUMMYFUNCTION("IF(REGEXMATCH(A19460,""wealth planning""),""Script 1"",""-"")"),"#VALUE!")</f>
        <v>#VALUE!</v>
      </c>
      <c r="C19460" s="74" t="str">
        <f t="shared" si="152"/>
        <v>Syamsul Ikmal</v>
      </c>
      <c r="D19460" s="74">
        <f t="shared" si="153"/>
        <v>0</v>
      </c>
    </row>
    <row r="19461" spans="1:4">
      <c r="A19461" s="149">
        <v>45509</v>
      </c>
      <c r="B19461" s="74" t="str">
        <f ca="1">IFERROR(__xludf.DUMMYFUNCTION("IF(REGEXMATCH(A19461,""wealth planning""),""Script 1"",""-"")"),"#VALUE!")</f>
        <v>#VALUE!</v>
      </c>
      <c r="C19461" s="149">
        <f t="shared" si="152"/>
        <v>45509</v>
      </c>
      <c r="D19461" s="74" t="str">
        <f t="shared" si="153"/>
        <v>Syamsul Ikmal</v>
      </c>
    </row>
    <row r="19462" spans="1:4">
      <c r="A19462" s="74" t="s">
        <v>10868</v>
      </c>
      <c r="B19462" s="74" t="str">
        <f ca="1">IFERROR(__xludf.DUMMYFUNCTION("IF(REGEXMATCH(A19462,""wealth planning""),""Script 1"",""-"")"),"Script 1")</f>
        <v>Script 1</v>
      </c>
      <c r="C19462" s="149">
        <f t="shared" si="152"/>
        <v>45509</v>
      </c>
      <c r="D19462" s="74" t="str">
        <f t="shared" si="153"/>
        <v>Syamsul Ikmal</v>
      </c>
    </row>
    <row r="19463" spans="1:4">
      <c r="B19463" s="74" t="str">
        <f ca="1">IFERROR(__xludf.DUMMYFUNCTION("IF(REGEXMATCH(A19463,""wealth planning""),""Script 1"",""-"")"),"-")</f>
        <v>-</v>
      </c>
      <c r="C19463" s="74" t="str">
        <f t="shared" si="152"/>
        <v>You: Hai assalamualaikum Syamsul,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463" s="149">
        <f t="shared" si="153"/>
        <v>45509</v>
      </c>
    </row>
    <row r="19464" spans="1:4">
      <c r="B19464" s="74" t="str">
        <f ca="1">IFERROR(__xludf.DUMMYFUNCTION("IF(REGEXMATCH(A19464,""wealth planning""),""Script 1"",""-"")"),"-")</f>
        <v>-</v>
      </c>
      <c r="C19464" s="74">
        <f t="shared" si="152"/>
        <v>0</v>
      </c>
      <c r="D19464" s="149">
        <f t="shared" si="153"/>
        <v>45509</v>
      </c>
    </row>
    <row r="19465" spans="1:4">
      <c r="B19465" s="74" t="str">
        <f ca="1">IFERROR(__xludf.DUMMYFUNCTION("IF(REGEXMATCH(A19465,""wealth planning""),""Script 1"",""-"")"),"-")</f>
        <v>-</v>
      </c>
      <c r="C19465" s="74">
        <f t="shared" si="152"/>
        <v>0</v>
      </c>
      <c r="D19465" s="74" t="str">
        <f t="shared" si="153"/>
        <v>You: Hai assalamualaikum Syamsul,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466" spans="1:4">
      <c r="B19466" s="74" t="str">
        <f ca="1">IFERROR(__xludf.DUMMYFUNCTION("IF(REGEXMATCH(A19466,""wealth planning""),""Script 1"",""-"")"),"-")</f>
        <v>-</v>
      </c>
      <c r="C19466" s="74">
        <f t="shared" si="152"/>
        <v>0</v>
      </c>
      <c r="D19466" s="74">
        <f t="shared" si="153"/>
        <v>0</v>
      </c>
    </row>
    <row r="19467" spans="1:4">
      <c r="A19467" s="74" t="s">
        <v>10871</v>
      </c>
      <c r="B19467" s="74" t="str">
        <f ca="1">IFERROR(__xludf.DUMMYFUNCTION("IF(REGEXMATCH(A19467,""wealth planning""),""Script 1"",""-"")"),"-")</f>
        <v>-</v>
      </c>
      <c r="C19467" s="74">
        <f t="shared" si="152"/>
        <v>0</v>
      </c>
      <c r="D19467" s="74">
        <f t="shared" si="153"/>
        <v>0</v>
      </c>
    </row>
    <row r="19468" spans="1:4">
      <c r="A19468" s="149">
        <v>45509</v>
      </c>
      <c r="B19468" s="74" t="str">
        <f ca="1">IFERROR(__xludf.DUMMYFUNCTION("IF(REGEXMATCH(A19468,""wealth planning""),""Script 1"",""-"")"),"#VALUE!")</f>
        <v>#VALUE!</v>
      </c>
      <c r="C19468" s="74" t="str">
        <f t="shared" si="152"/>
        <v>Irdina Dayana Izaiyuddin</v>
      </c>
      <c r="D19468" s="74">
        <f t="shared" si="153"/>
        <v>0</v>
      </c>
    </row>
    <row r="19469" spans="1:4">
      <c r="A19469" s="149">
        <v>45509</v>
      </c>
      <c r="B19469" s="74" t="str">
        <f ca="1">IFERROR(__xludf.DUMMYFUNCTION("IF(REGEXMATCH(A19469,""wealth planning""),""Script 1"",""-"")"),"#VALUE!")</f>
        <v>#VALUE!</v>
      </c>
      <c r="C19469" s="149">
        <f t="shared" si="152"/>
        <v>45509</v>
      </c>
      <c r="D19469" s="74">
        <f t="shared" si="153"/>
        <v>0</v>
      </c>
    </row>
    <row r="19470" spans="1:4">
      <c r="A19470" s="74" t="s">
        <v>10872</v>
      </c>
      <c r="B19470" s="74" t="str">
        <f ca="1">IFERROR(__xludf.DUMMYFUNCTION("IF(REGEXMATCH(A19470,""wealth planning""),""Script 1"",""-"")"),"Script 1")</f>
        <v>Script 1</v>
      </c>
      <c r="C19470" s="149">
        <f t="shared" si="152"/>
        <v>45509</v>
      </c>
      <c r="D19470" s="74" t="str">
        <f t="shared" si="153"/>
        <v>Irdina Dayana Izaiyuddin</v>
      </c>
    </row>
    <row r="19471" spans="1:4">
      <c r="B19471" s="74" t="str">
        <f ca="1">IFERROR(__xludf.DUMMYFUNCTION("IF(REGEXMATCH(A19471,""wealth planning""),""Script 1"",""-"")"),"-")</f>
        <v>-</v>
      </c>
      <c r="C19471" s="74" t="str">
        <f t="shared" si="152"/>
        <v>You: Hai assalamualaikum Irdina,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471" s="149">
        <f t="shared" si="153"/>
        <v>45509</v>
      </c>
    </row>
    <row r="19472" spans="1:4">
      <c r="B19472" s="74" t="str">
        <f ca="1">IFERROR(__xludf.DUMMYFUNCTION("IF(REGEXMATCH(A19472,""wealth planning""),""Script 1"",""-"")"),"-")</f>
        <v>-</v>
      </c>
      <c r="C19472" s="74">
        <f t="shared" si="152"/>
        <v>0</v>
      </c>
      <c r="D19472" s="149">
        <f t="shared" si="153"/>
        <v>45509</v>
      </c>
    </row>
    <row r="19473" spans="1:4">
      <c r="B19473" s="74" t="str">
        <f ca="1">IFERROR(__xludf.DUMMYFUNCTION("IF(REGEXMATCH(A19473,""wealth planning""),""Script 1"",""-"")"),"-")</f>
        <v>-</v>
      </c>
      <c r="C19473" s="74">
        <f t="shared" si="152"/>
        <v>0</v>
      </c>
      <c r="D19473" s="74" t="str">
        <f t="shared" si="153"/>
        <v>You: Hai assalamualaikum Irdina,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474" spans="1:4">
      <c r="A19474" s="74" t="s">
        <v>10874</v>
      </c>
      <c r="B19474" s="74" t="str">
        <f ca="1">IFERROR(__xludf.DUMMYFUNCTION("IF(REGEXMATCH(A19474,""wealth planning""),""Script 1"",""-"")"),"-")</f>
        <v>-</v>
      </c>
      <c r="C19474" s="74">
        <f t="shared" si="152"/>
        <v>0</v>
      </c>
      <c r="D19474" s="74">
        <f t="shared" si="153"/>
        <v>0</v>
      </c>
    </row>
    <row r="19475" spans="1:4">
      <c r="A19475" s="74" t="s">
        <v>10875</v>
      </c>
      <c r="B19475" s="74" t="str">
        <f ca="1">IFERROR(__xludf.DUMMYFUNCTION("IF(REGEXMATCH(A19475,""wealth planning""),""Script 1"",""-"")"),"-")</f>
        <v>-</v>
      </c>
      <c r="C19475" s="74" t="str">
        <f t="shared" si="152"/>
        <v>Nur Shauqil AminStatus is reachable</v>
      </c>
      <c r="D19475" s="74">
        <f t="shared" si="153"/>
        <v>0</v>
      </c>
    </row>
    <row r="19476" spans="1:4">
      <c r="A19476" s="149">
        <v>45509</v>
      </c>
      <c r="B19476" s="74" t="str">
        <f ca="1">IFERROR(__xludf.DUMMYFUNCTION("IF(REGEXMATCH(A19476,""wealth planning""),""Script 1"",""-"")"),"#VALUE!")</f>
        <v>#VALUE!</v>
      </c>
      <c r="C19476" s="74" t="str">
        <f t="shared" si="152"/>
        <v>Nur Shauqil Amin</v>
      </c>
      <c r="D19476" s="74">
        <f t="shared" si="153"/>
        <v>0</v>
      </c>
    </row>
    <row r="19477" spans="1:4">
      <c r="A19477" s="149">
        <v>45509</v>
      </c>
      <c r="B19477" s="74" t="str">
        <f ca="1">IFERROR(__xludf.DUMMYFUNCTION("IF(REGEXMATCH(A19477,""wealth planning""),""Script 1"",""-"")"),"#VALUE!")</f>
        <v>#VALUE!</v>
      </c>
      <c r="C19477" s="149">
        <f t="shared" si="152"/>
        <v>45509</v>
      </c>
      <c r="D19477" s="74" t="str">
        <f t="shared" si="153"/>
        <v>Nur Shauqil AminStatus is reachable</v>
      </c>
    </row>
    <row r="19478" spans="1:4">
      <c r="A19478" s="74" t="s">
        <v>10876</v>
      </c>
      <c r="B19478" s="74" t="str">
        <f ca="1">IFERROR(__xludf.DUMMYFUNCTION("IF(REGEXMATCH(A19478,""wealth planning""),""Script 1"",""-"")"),"Script 1")</f>
        <v>Script 1</v>
      </c>
      <c r="C19478" s="149">
        <f t="shared" si="152"/>
        <v>45509</v>
      </c>
      <c r="D19478" s="74" t="str">
        <f t="shared" si="153"/>
        <v>Nur Shauqil Amin</v>
      </c>
    </row>
    <row r="19479" spans="1:4">
      <c r="B19479" s="74" t="str">
        <f ca="1">IFERROR(__xludf.DUMMYFUNCTION("IF(REGEXMATCH(A19479,""wealth planning""),""Script 1"",""-"")"),"-")</f>
        <v>-</v>
      </c>
      <c r="C19479" s="74" t="str">
        <f t="shared" si="152"/>
        <v>You: Hai assalamualaikum Shauqil,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479" s="149">
        <f t="shared" si="153"/>
        <v>45509</v>
      </c>
    </row>
    <row r="19480" spans="1:4">
      <c r="B19480" s="74" t="str">
        <f ca="1">IFERROR(__xludf.DUMMYFUNCTION("IF(REGEXMATCH(A19480,""wealth planning""),""Script 1"",""-"")"),"-")</f>
        <v>-</v>
      </c>
      <c r="C19480" s="74">
        <f t="shared" si="152"/>
        <v>0</v>
      </c>
      <c r="D19480" s="149">
        <f t="shared" si="153"/>
        <v>45509</v>
      </c>
    </row>
    <row r="19481" spans="1:4">
      <c r="B19481" s="74" t="str">
        <f ca="1">IFERROR(__xludf.DUMMYFUNCTION("IF(REGEXMATCH(A19481,""wealth planning""),""Script 1"",""-"")"),"-")</f>
        <v>-</v>
      </c>
      <c r="C19481" s="74">
        <f t="shared" si="152"/>
        <v>0</v>
      </c>
      <c r="D19481" s="74" t="str">
        <f t="shared" si="153"/>
        <v>You: Hai assalamualaikum Shauqil,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482" spans="1:4">
      <c r="A19482" s="74" t="s">
        <v>10878</v>
      </c>
      <c r="B19482" s="74" t="str">
        <f ca="1">IFERROR(__xludf.DUMMYFUNCTION("IF(REGEXMATCH(A19482,""wealth planning""),""Script 1"",""-"")"),"-")</f>
        <v>-</v>
      </c>
      <c r="C19482" s="74">
        <f t="shared" si="152"/>
        <v>0</v>
      </c>
      <c r="D19482" s="74">
        <f t="shared" si="153"/>
        <v>0</v>
      </c>
    </row>
    <row r="19483" spans="1:4">
      <c r="A19483" s="74" t="s">
        <v>10878</v>
      </c>
      <c r="B19483" s="74" t="str">
        <f ca="1">IFERROR(__xludf.DUMMYFUNCTION("IF(REGEXMATCH(A19483,""wealth planning""),""Script 1"",""-"")"),"-")</f>
        <v>-</v>
      </c>
      <c r="C19483" s="74" t="str">
        <f t="shared" si="152"/>
        <v>Zulhisyam Muliyadi</v>
      </c>
      <c r="D19483" s="74">
        <f t="shared" si="153"/>
        <v>0</v>
      </c>
    </row>
    <row r="19484" spans="1:4">
      <c r="A19484" s="149">
        <v>45509</v>
      </c>
      <c r="B19484" s="74" t="str">
        <f ca="1">IFERROR(__xludf.DUMMYFUNCTION("IF(REGEXMATCH(A19484,""wealth planning""),""Script 1"",""-"")"),"#VALUE!")</f>
        <v>#VALUE!</v>
      </c>
      <c r="C19484" s="74" t="str">
        <f t="shared" si="152"/>
        <v>Zulhisyam Muliyadi</v>
      </c>
      <c r="D19484" s="74">
        <f t="shared" si="153"/>
        <v>0</v>
      </c>
    </row>
    <row r="19485" spans="1:4">
      <c r="A19485" s="149">
        <v>45509</v>
      </c>
      <c r="B19485" s="74" t="str">
        <f ca="1">IFERROR(__xludf.DUMMYFUNCTION("IF(REGEXMATCH(A19485,""wealth planning""),""Script 1"",""-"")"),"#VALUE!")</f>
        <v>#VALUE!</v>
      </c>
      <c r="C19485" s="149">
        <f t="shared" si="152"/>
        <v>45509</v>
      </c>
      <c r="D19485" s="74" t="str">
        <f t="shared" si="153"/>
        <v>Zulhisyam Muliyadi</v>
      </c>
    </row>
    <row r="19486" spans="1:4">
      <c r="A19486" s="74" t="s">
        <v>10879</v>
      </c>
      <c r="B19486" s="74" t="str">
        <f ca="1">IFERROR(__xludf.DUMMYFUNCTION("IF(REGEXMATCH(A19486,""wealth planning""),""Script 1"",""-"")"),"Script 1")</f>
        <v>Script 1</v>
      </c>
      <c r="C19486" s="149">
        <f t="shared" si="152"/>
        <v>45509</v>
      </c>
      <c r="D19486" s="74" t="str">
        <f t="shared" si="153"/>
        <v>Zulhisyam Muliyadi</v>
      </c>
    </row>
    <row r="19487" spans="1:4">
      <c r="B19487" s="74" t="str">
        <f ca="1">IFERROR(__xludf.DUMMYFUNCTION("IF(REGEXMATCH(A19487,""wealth planning""),""Script 1"",""-"")"),"-")</f>
        <v>-</v>
      </c>
      <c r="C19487" s="74" t="str">
        <f t="shared" si="152"/>
        <v>You: Hai assalamualaikum Zulhisyam,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c r="D19487" s="149">
        <f t="shared" si="153"/>
        <v>45509</v>
      </c>
    </row>
    <row r="19488" spans="1:4">
      <c r="B19488" s="74" t="str">
        <f ca="1">IFERROR(__xludf.DUMMYFUNCTION("IF(REGEXMATCH(A19488,""wealth planning""),""Script 1"",""-"")"),"-")</f>
        <v>-</v>
      </c>
      <c r="C19488" s="74">
        <f t="shared" si="152"/>
        <v>0</v>
      </c>
      <c r="D19488" s="149">
        <f t="shared" si="153"/>
        <v>45509</v>
      </c>
    </row>
    <row r="19489" spans="1:4">
      <c r="B19489" s="74" t="str">
        <f ca="1">IFERROR(__xludf.DUMMYFUNCTION("IF(REGEXMATCH(A19489,""wealth planning""),""Script 1"",""-"")"),"-")</f>
        <v>-</v>
      </c>
      <c r="C19489" s="74">
        <f t="shared" si="152"/>
        <v>0</v>
      </c>
      <c r="D19489" s="74" t="str">
        <f t="shared" si="153"/>
        <v>You: Hai assalamualaikum Zulhisyam,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row>
    <row r="19490" spans="1:4">
      <c r="A19490" s="74" t="s">
        <v>10881</v>
      </c>
      <c r="B19490" s="74" t="str">
        <f ca="1">IFERROR(__xludf.DUMMYFUNCTION("IF(REGEXMATCH(A19490,""wealth planning""),""Script 1"",""-"")"),"-")</f>
        <v>-</v>
      </c>
      <c r="C19490" s="74">
        <f t="shared" si="152"/>
        <v>0</v>
      </c>
      <c r="D19490" s="74">
        <f t="shared" si="153"/>
        <v>0</v>
      </c>
    </row>
    <row r="19491" spans="1:4">
      <c r="A19491" s="74" t="s">
        <v>10881</v>
      </c>
      <c r="B19491" s="74" t="str">
        <f ca="1">IFERROR(__xludf.DUMMYFUNCTION("IF(REGEXMATCH(A19491,""wealth planning""),""Script 1"",""-"")"),"-")</f>
        <v>-</v>
      </c>
      <c r="C19491" s="74" t="str">
        <f t="shared" si="152"/>
        <v>Azrul Shah Azman</v>
      </c>
      <c r="D19491" s="74">
        <f t="shared" si="153"/>
        <v>0</v>
      </c>
    </row>
    <row r="19492" spans="1:4">
      <c r="A19492" s="149">
        <v>45509</v>
      </c>
      <c r="B19492" s="74" t="str">
        <f ca="1">IFERROR(__xludf.DUMMYFUNCTION("IF(REGEXMATCH(A19492,""wealth planning""),""Script 1"",""-"")"),"#VALUE!")</f>
        <v>#VALUE!</v>
      </c>
      <c r="C19492" s="74" t="str">
        <f t="shared" si="152"/>
        <v>Azrul Shah Azman</v>
      </c>
      <c r="D19492" s="74">
        <f t="shared" si="153"/>
        <v>0</v>
      </c>
    </row>
    <row r="19493" spans="1:4">
      <c r="A19493" s="149">
        <v>45509</v>
      </c>
      <c r="B19493" s="74" t="str">
        <f ca="1">IFERROR(__xludf.DUMMYFUNCTION("IF(REGEXMATCH(A19493,""wealth planning""),""Script 1"",""-"")"),"#VALUE!")</f>
        <v>#VALUE!</v>
      </c>
      <c r="C19493" s="149">
        <f t="shared" si="152"/>
        <v>45509</v>
      </c>
      <c r="D19493" s="74" t="str">
        <f t="shared" si="153"/>
        <v>Azrul Shah Azman</v>
      </c>
    </row>
    <row r="19494" spans="1:4">
      <c r="A19494" s="74" t="s">
        <v>10882</v>
      </c>
      <c r="B19494" s="74" t="str">
        <f ca="1">IFERROR(__xludf.DUMMYFUNCTION("IF(REGEXMATCH(A19494,""wealth planning""),""Script 1"",""-"")"),"Script 1")</f>
        <v>Script 1</v>
      </c>
      <c r="C19494" s="149">
        <f t="shared" si="152"/>
        <v>45509</v>
      </c>
      <c r="D19494" s="74" t="str">
        <f t="shared" si="153"/>
        <v>Azrul Shah Azman</v>
      </c>
    </row>
    <row r="19495" spans="1:4">
      <c r="B19495" s="74" t="str">
        <f ca="1">IFERROR(__xludf.DUMMYFUNCTION("IF(REGEXMATCH(A19495,""wealth planning""),""Script 1"",""-"")"),"-")</f>
        <v>-</v>
      </c>
      <c r="C19495" s="74" t="str">
        <f t="shared" si="152"/>
        <v>You: Hai assalamualaikum tuan Azrul,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495" s="149">
        <f t="shared" si="153"/>
        <v>45509</v>
      </c>
    </row>
    <row r="19496" spans="1:4">
      <c r="B19496" s="74" t="str">
        <f ca="1">IFERROR(__xludf.DUMMYFUNCTION("IF(REGEXMATCH(A19496,""wealth planning""),""Script 1"",""-"")"),"-")</f>
        <v>-</v>
      </c>
      <c r="C19496" s="74">
        <f t="shared" si="152"/>
        <v>0</v>
      </c>
      <c r="D19496" s="149">
        <f t="shared" si="153"/>
        <v>45509</v>
      </c>
    </row>
    <row r="19497" spans="1:4">
      <c r="B19497" s="74" t="str">
        <f ca="1">IFERROR(__xludf.DUMMYFUNCTION("IF(REGEXMATCH(A19497,""wealth planning""),""Script 1"",""-"")"),"-")</f>
        <v>-</v>
      </c>
      <c r="C19497" s="74">
        <f t="shared" si="152"/>
        <v>0</v>
      </c>
      <c r="D19497" s="74" t="str">
        <f t="shared" si="153"/>
        <v>You: Hai assalamualaikum tuan Azrul,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498" spans="1:4">
      <c r="A19498" s="74" t="s">
        <v>10884</v>
      </c>
      <c r="B19498" s="74" t="str">
        <f ca="1">IFERROR(__xludf.DUMMYFUNCTION("IF(REGEXMATCH(A19498,""wealth planning""),""Script 1"",""-"")"),"-")</f>
        <v>-</v>
      </c>
      <c r="C19498" s="74">
        <f t="shared" si="152"/>
        <v>0</v>
      </c>
      <c r="D19498" s="74">
        <f t="shared" si="153"/>
        <v>0</v>
      </c>
    </row>
    <row r="19499" spans="1:4">
      <c r="A19499" s="74" t="s">
        <v>10884</v>
      </c>
      <c r="B19499" s="74" t="str">
        <f ca="1">IFERROR(__xludf.DUMMYFUNCTION("IF(REGEXMATCH(A19499,""wealth planning""),""Script 1"",""-"")"),"-")</f>
        <v>-</v>
      </c>
      <c r="C19499" s="74" t="str">
        <f t="shared" si="152"/>
        <v>Jazmeen Jamaludin</v>
      </c>
      <c r="D19499" s="74">
        <f t="shared" si="153"/>
        <v>0</v>
      </c>
    </row>
    <row r="19500" spans="1:4">
      <c r="A19500" s="149">
        <v>45509</v>
      </c>
      <c r="B19500" s="74" t="str">
        <f ca="1">IFERROR(__xludf.DUMMYFUNCTION("IF(REGEXMATCH(A19500,""wealth planning""),""Script 1"",""-"")"),"#VALUE!")</f>
        <v>#VALUE!</v>
      </c>
      <c r="C19500" s="74" t="str">
        <f t="shared" si="152"/>
        <v>Jazmeen Jamaludin</v>
      </c>
      <c r="D19500" s="74">
        <f t="shared" si="153"/>
        <v>0</v>
      </c>
    </row>
    <row r="19501" spans="1:4">
      <c r="A19501" s="149">
        <v>45509</v>
      </c>
      <c r="B19501" s="74" t="str">
        <f ca="1">IFERROR(__xludf.DUMMYFUNCTION("IF(REGEXMATCH(A19501,""wealth planning""),""Script 1"",""-"")"),"#VALUE!")</f>
        <v>#VALUE!</v>
      </c>
      <c r="C19501" s="149">
        <f t="shared" si="152"/>
        <v>45509</v>
      </c>
      <c r="D19501" s="74" t="str">
        <f t="shared" si="153"/>
        <v>Jazmeen Jamaludin</v>
      </c>
    </row>
    <row r="19502" spans="1:4">
      <c r="A19502" s="74" t="s">
        <v>10885</v>
      </c>
      <c r="B19502" s="74" t="str">
        <f ca="1">IFERROR(__xludf.DUMMYFUNCTION("IF(REGEXMATCH(A19502,""wealth planning""),""Script 1"",""-"")"),"Script 1")</f>
        <v>Script 1</v>
      </c>
      <c r="C19502" s="149">
        <f t="shared" si="152"/>
        <v>45509</v>
      </c>
      <c r="D19502" s="74" t="str">
        <f t="shared" si="153"/>
        <v>Jazmeen Jamaludin</v>
      </c>
    </row>
    <row r="19503" spans="1:4">
      <c r="B19503" s="74" t="str">
        <f ca="1">IFERROR(__xludf.DUMMYFUNCTION("IF(REGEXMATCH(A19503,""wealth planning""),""Script 1"",""-"")"),"-")</f>
        <v>-</v>
      </c>
      <c r="C19503" s="74" t="str">
        <f t="shared" si="152"/>
        <v>You: Hai assalamualaikum cik Jazmeen,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503" s="149">
        <f t="shared" si="153"/>
        <v>45509</v>
      </c>
    </row>
    <row r="19504" spans="1:4">
      <c r="B19504" s="74" t="str">
        <f ca="1">IFERROR(__xludf.DUMMYFUNCTION("IF(REGEXMATCH(A19504,""wealth planning""),""Script 1"",""-"")"),"-")</f>
        <v>-</v>
      </c>
      <c r="C19504" s="74">
        <f t="shared" si="152"/>
        <v>0</v>
      </c>
      <c r="D19504" s="149">
        <f t="shared" si="153"/>
        <v>45509</v>
      </c>
    </row>
    <row r="19505" spans="1:4">
      <c r="B19505" s="74" t="str">
        <f ca="1">IFERROR(__xludf.DUMMYFUNCTION("IF(REGEXMATCH(A19505,""wealth planning""),""Script 1"",""-"")"),"-")</f>
        <v>-</v>
      </c>
      <c r="C19505" s="74">
        <f t="shared" si="152"/>
        <v>0</v>
      </c>
      <c r="D19505" s="74" t="str">
        <f t="shared" si="153"/>
        <v>You: Hai assalamualaikum cik Jazmeen,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506" spans="1:4">
      <c r="A19506" s="74" t="s">
        <v>10887</v>
      </c>
      <c r="B19506" s="74" t="str">
        <f ca="1">IFERROR(__xludf.DUMMYFUNCTION("IF(REGEXMATCH(A19506,""wealth planning""),""Script 1"",""-"")"),"-")</f>
        <v>-</v>
      </c>
      <c r="C19506" s="74">
        <f t="shared" si="152"/>
        <v>0</v>
      </c>
      <c r="D19506" s="74">
        <f t="shared" si="153"/>
        <v>0</v>
      </c>
    </row>
    <row r="19507" spans="1:4">
      <c r="A19507" s="74" t="s">
        <v>10888</v>
      </c>
      <c r="B19507" s="74" t="str">
        <f ca="1">IFERROR(__xludf.DUMMYFUNCTION("IF(REGEXMATCH(A19507,""wealth planning""),""Script 1"",""-"")"),"-")</f>
        <v>-</v>
      </c>
      <c r="C19507" s="74" t="str">
        <f t="shared" si="152"/>
        <v>Diana AzharStatus is online</v>
      </c>
      <c r="D19507" s="74">
        <f t="shared" si="153"/>
        <v>0</v>
      </c>
    </row>
    <row r="19508" spans="1:4">
      <c r="A19508" s="149">
        <v>45509</v>
      </c>
      <c r="B19508" s="74" t="str">
        <f ca="1">IFERROR(__xludf.DUMMYFUNCTION("IF(REGEXMATCH(A19508,""wealth planning""),""Script 1"",""-"")"),"#VALUE!")</f>
        <v>#VALUE!</v>
      </c>
      <c r="C19508" s="74" t="str">
        <f t="shared" si="152"/>
        <v>Diana Azhar</v>
      </c>
      <c r="D19508" s="74">
        <f t="shared" si="153"/>
        <v>0</v>
      </c>
    </row>
    <row r="19509" spans="1:4">
      <c r="A19509" s="149">
        <v>45509</v>
      </c>
      <c r="B19509" s="74" t="str">
        <f ca="1">IFERROR(__xludf.DUMMYFUNCTION("IF(REGEXMATCH(A19509,""wealth planning""),""Script 1"",""-"")"),"#VALUE!")</f>
        <v>#VALUE!</v>
      </c>
      <c r="C19509" s="149">
        <f t="shared" si="152"/>
        <v>45509</v>
      </c>
      <c r="D19509" s="74" t="str">
        <f t="shared" si="153"/>
        <v>Diana AzharStatus is online</v>
      </c>
    </row>
    <row r="19510" spans="1:4">
      <c r="A19510" s="74" t="s">
        <v>10889</v>
      </c>
      <c r="B19510" s="74" t="str">
        <f ca="1">IFERROR(__xludf.DUMMYFUNCTION("IF(REGEXMATCH(A19510,""wealth planning""),""Script 1"",""-"")"),"Script 1")</f>
        <v>Script 1</v>
      </c>
      <c r="C19510" s="149">
        <f t="shared" si="152"/>
        <v>45509</v>
      </c>
      <c r="D19510" s="74" t="str">
        <f t="shared" si="153"/>
        <v>Diana Azhar</v>
      </c>
    </row>
    <row r="19511" spans="1:4">
      <c r="B19511" s="74" t="str">
        <f ca="1">IFERROR(__xludf.DUMMYFUNCTION("IF(REGEXMATCH(A19511,""wealth planning""),""Script 1"",""-"")"),"-")</f>
        <v>-</v>
      </c>
      <c r="C19511" s="74" t="str">
        <f t="shared" si="152"/>
        <v>You: Hai assalamualaikum Diana,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19511" s="149">
        <f t="shared" si="153"/>
        <v>45509</v>
      </c>
    </row>
    <row r="19512" spans="1:4">
      <c r="B19512" s="74" t="str">
        <f ca="1">IFERROR(__xludf.DUMMYFUNCTION("IF(REGEXMATCH(A19512,""wealth planning""),""Script 1"",""-"")"),"-")</f>
        <v>-</v>
      </c>
      <c r="C19512" s="74">
        <f t="shared" si="152"/>
        <v>0</v>
      </c>
      <c r="D19512" s="149">
        <f t="shared" si="153"/>
        <v>45509</v>
      </c>
    </row>
    <row r="19513" spans="1:4">
      <c r="B19513" s="74" t="str">
        <f ca="1">IFERROR(__xludf.DUMMYFUNCTION("IF(REGEXMATCH(A19513,""wealth planning""),""Script 1"",""-"")"),"-")</f>
        <v>-</v>
      </c>
      <c r="C19513" s="74">
        <f t="shared" si="152"/>
        <v>0</v>
      </c>
      <c r="D19513" s="74" t="str">
        <f t="shared" si="153"/>
        <v>You: Hai assalamualaikum Diana,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19514" spans="1:4">
      <c r="A19514" s="74" t="s">
        <v>10891</v>
      </c>
      <c r="B19514" s="74" t="str">
        <f ca="1">IFERROR(__xludf.DUMMYFUNCTION("IF(REGEXMATCH(A19514,""wealth planning""),""Script 1"",""-"")"),"-")</f>
        <v>-</v>
      </c>
      <c r="C19514" s="74">
        <f t="shared" si="152"/>
        <v>0</v>
      </c>
      <c r="D19514" s="74">
        <f t="shared" si="153"/>
        <v>0</v>
      </c>
    </row>
    <row r="19515" spans="1:4">
      <c r="A19515" s="74" t="s">
        <v>10892</v>
      </c>
      <c r="B19515" s="74" t="str">
        <f ca="1">IFERROR(__xludf.DUMMYFUNCTION("IF(REGEXMATCH(A19515,""wealth planning""),""Script 1"",""-"")"),"-")</f>
        <v>-</v>
      </c>
      <c r="C19515" s="74" t="str">
        <f t="shared" si="152"/>
        <v>Hareez HaikalStatus is reachable</v>
      </c>
      <c r="D19515" s="74">
        <f t="shared" si="153"/>
        <v>0</v>
      </c>
    </row>
    <row r="19516" spans="1:4">
      <c r="A19516" s="149">
        <v>45509</v>
      </c>
      <c r="B19516" s="74" t="str">
        <f ca="1">IFERROR(__xludf.DUMMYFUNCTION("IF(REGEXMATCH(A19516,""wealth planning""),""Script 1"",""-"")"),"#VALUE!")</f>
        <v>#VALUE!</v>
      </c>
      <c r="C19516" s="74" t="str">
        <f t="shared" si="152"/>
        <v>Hareez Haikal</v>
      </c>
      <c r="D19516" s="74">
        <f t="shared" si="153"/>
        <v>0</v>
      </c>
    </row>
    <row r="19517" spans="1:4">
      <c r="A19517" s="149">
        <v>45509</v>
      </c>
      <c r="B19517" s="74" t="str">
        <f ca="1">IFERROR(__xludf.DUMMYFUNCTION("IF(REGEXMATCH(A19517,""wealth planning""),""Script 1"",""-"")"),"#VALUE!")</f>
        <v>#VALUE!</v>
      </c>
      <c r="C19517" s="149">
        <f t="shared" si="152"/>
        <v>45509</v>
      </c>
      <c r="D19517" s="74" t="str">
        <f t="shared" si="153"/>
        <v>Hareez HaikalStatus is reachable</v>
      </c>
    </row>
    <row r="19518" spans="1:4">
      <c r="A19518" s="74" t="s">
        <v>10893</v>
      </c>
      <c r="B19518" s="74" t="str">
        <f ca="1">IFERROR(__xludf.DUMMYFUNCTION("IF(REGEXMATCH(A19518,""wealth planning""),""Script 1"",""-"")"),"Script 1")</f>
        <v>Script 1</v>
      </c>
      <c r="C19518" s="149">
        <f t="shared" si="152"/>
        <v>45509</v>
      </c>
      <c r="D19518" s="74" t="str">
        <f t="shared" si="153"/>
        <v>Hareez Haikal</v>
      </c>
    </row>
    <row r="19519" spans="1:4">
      <c r="B19519" s="74" t="str">
        <f ca="1">IFERROR(__xludf.DUMMYFUNCTION("IF(REGEXMATCH(A19519,""wealth planning""),""Script 1"",""-"")"),"-")</f>
        <v>-</v>
      </c>
      <c r="C19519" s="74" t="str">
        <f t="shared" si="152"/>
        <v>You: Hai assalamualaikum Hareez,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519" s="149">
        <f t="shared" si="153"/>
        <v>45509</v>
      </c>
    </row>
    <row r="19520" spans="1:4">
      <c r="B19520" s="74" t="str">
        <f ca="1">IFERROR(__xludf.DUMMYFUNCTION("IF(REGEXMATCH(A19520,""wealth planning""),""Script 1"",""-"")"),"-")</f>
        <v>-</v>
      </c>
      <c r="C19520" s="74">
        <f t="shared" si="152"/>
        <v>0</v>
      </c>
      <c r="D19520" s="149">
        <f t="shared" si="153"/>
        <v>45509</v>
      </c>
    </row>
    <row r="19521" spans="1:4">
      <c r="B19521" s="74" t="str">
        <f ca="1">IFERROR(__xludf.DUMMYFUNCTION("IF(REGEXMATCH(A19521,""wealth planning""),""Script 1"",""-"")"),"-")</f>
        <v>-</v>
      </c>
      <c r="C19521" s="74">
        <f t="shared" si="152"/>
        <v>0</v>
      </c>
      <c r="D19521" s="74" t="str">
        <f t="shared" si="153"/>
        <v>You: Hai assalamualaikum Hareez,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522" spans="1:4">
      <c r="A19522" s="74" t="s">
        <v>10895</v>
      </c>
      <c r="B19522" s="74" t="str">
        <f ca="1">IFERROR(__xludf.DUMMYFUNCTION("IF(REGEXMATCH(A19522,""wealth planning""),""Script 1"",""-"")"),"-")</f>
        <v>-</v>
      </c>
      <c r="C19522" s="74">
        <f t="shared" si="152"/>
        <v>0</v>
      </c>
      <c r="D19522" s="74">
        <f t="shared" si="153"/>
        <v>0</v>
      </c>
    </row>
    <row r="19523" spans="1:4">
      <c r="A19523" s="74" t="s">
        <v>10896</v>
      </c>
      <c r="B19523" s="74" t="str">
        <f ca="1">IFERROR(__xludf.DUMMYFUNCTION("IF(REGEXMATCH(A19523,""wealth planning""),""Script 1"",""-"")"),"-")</f>
        <v>-</v>
      </c>
      <c r="C19523" s="74" t="str">
        <f t="shared" si="152"/>
        <v>Kusyairi MustafaStatus is reachable</v>
      </c>
      <c r="D19523" s="74">
        <f t="shared" si="153"/>
        <v>0</v>
      </c>
    </row>
    <row r="19524" spans="1:4">
      <c r="A19524" s="149">
        <v>45509</v>
      </c>
      <c r="B19524" s="74" t="str">
        <f ca="1">IFERROR(__xludf.DUMMYFUNCTION("IF(REGEXMATCH(A19524,""wealth planning""),""Script 1"",""-"")"),"#VALUE!")</f>
        <v>#VALUE!</v>
      </c>
      <c r="C19524" s="74" t="str">
        <f t="shared" si="152"/>
        <v>Kusyairi Mustafa</v>
      </c>
      <c r="D19524" s="74">
        <f t="shared" si="153"/>
        <v>0</v>
      </c>
    </row>
    <row r="19525" spans="1:4">
      <c r="A19525" s="149">
        <v>45509</v>
      </c>
      <c r="B19525" s="74" t="str">
        <f ca="1">IFERROR(__xludf.DUMMYFUNCTION("IF(REGEXMATCH(A19525,""wealth planning""),""Script 1"",""-"")"),"#VALUE!")</f>
        <v>#VALUE!</v>
      </c>
      <c r="C19525" s="149">
        <f t="shared" si="152"/>
        <v>45509</v>
      </c>
      <c r="D19525" s="74" t="str">
        <f t="shared" si="153"/>
        <v>Kusyairi MustafaStatus is reachable</v>
      </c>
    </row>
    <row r="19526" spans="1:4">
      <c r="A19526" s="74" t="s">
        <v>10897</v>
      </c>
      <c r="B19526" s="74" t="str">
        <f ca="1">IFERROR(__xludf.DUMMYFUNCTION("IF(REGEXMATCH(A19526,""wealth planning""),""Script 1"",""-"")"),"Script 1")</f>
        <v>Script 1</v>
      </c>
      <c r="C19526" s="149">
        <f t="shared" si="152"/>
        <v>45509</v>
      </c>
      <c r="D19526" s="74" t="str">
        <f t="shared" si="153"/>
        <v>Kusyairi Mustafa</v>
      </c>
    </row>
    <row r="19527" spans="1:4">
      <c r="B19527" s="74" t="str">
        <f ca="1">IFERROR(__xludf.DUMMYFUNCTION("IF(REGEXMATCH(A19527,""wealth planning""),""Script 1"",""-"")"),"-")</f>
        <v>-</v>
      </c>
      <c r="C19527" s="74" t="str">
        <f t="shared" si="152"/>
        <v>You: Hai assalamualaikum tuan Kusyairi,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c r="D19527" s="149">
        <f t="shared" si="153"/>
        <v>45509</v>
      </c>
    </row>
    <row r="19528" spans="1:4">
      <c r="B19528" s="74" t="str">
        <f ca="1">IFERROR(__xludf.DUMMYFUNCTION("IF(REGEXMATCH(A19528,""wealth planning""),""Script 1"",""-"")"),"-")</f>
        <v>-</v>
      </c>
      <c r="C19528" s="74">
        <f t="shared" si="152"/>
        <v>0</v>
      </c>
      <c r="D19528" s="149">
        <f t="shared" si="153"/>
        <v>45509</v>
      </c>
    </row>
    <row r="19529" spans="1:4">
      <c r="B19529" s="74" t="str">
        <f ca="1">IFERROR(__xludf.DUMMYFUNCTION("IF(REGEXMATCH(A19529,""wealth planning""),""Script 1"",""-"")"),"-")</f>
        <v>-</v>
      </c>
      <c r="C19529" s="74">
        <f t="shared" si="152"/>
        <v>0</v>
      </c>
      <c r="D19529" s="74" t="str">
        <f t="shared" si="153"/>
        <v>You: Hai assalamualaikum tuan Kusyairi,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row>
    <row r="19530" spans="1:4">
      <c r="A19530" s="74" t="s">
        <v>10899</v>
      </c>
      <c r="B19530" s="74" t="str">
        <f ca="1">IFERROR(__xludf.DUMMYFUNCTION("IF(REGEXMATCH(A19530,""wealth planning""),""Script 1"",""-"")"),"-")</f>
        <v>-</v>
      </c>
      <c r="C19530" s="74">
        <f t="shared" si="152"/>
        <v>0</v>
      </c>
      <c r="D19530" s="74">
        <f t="shared" si="153"/>
        <v>0</v>
      </c>
    </row>
    <row r="19531" spans="1:4">
      <c r="A19531" s="74" t="s">
        <v>10900</v>
      </c>
      <c r="B19531" s="74" t="str">
        <f ca="1">IFERROR(__xludf.DUMMYFUNCTION("IF(REGEXMATCH(A19531,""wealth planning""),""Script 1"",""-"")"),"-")</f>
        <v>-</v>
      </c>
      <c r="C19531" s="74" t="str">
        <f t="shared" si="152"/>
        <v>Hairulnizam HashimStatus is reachable</v>
      </c>
      <c r="D19531" s="74">
        <f t="shared" si="153"/>
        <v>0</v>
      </c>
    </row>
    <row r="19532" spans="1:4">
      <c r="A19532" s="149">
        <v>45509</v>
      </c>
      <c r="B19532" s="74" t="str">
        <f ca="1">IFERROR(__xludf.DUMMYFUNCTION("IF(REGEXMATCH(A19532,""wealth planning""),""Script 1"",""-"")"),"#VALUE!")</f>
        <v>#VALUE!</v>
      </c>
      <c r="C19532" s="74" t="str">
        <f t="shared" si="152"/>
        <v>Hairulnizam Hashim</v>
      </c>
      <c r="D19532" s="74">
        <f t="shared" si="153"/>
        <v>0</v>
      </c>
    </row>
    <row r="19533" spans="1:4">
      <c r="A19533" s="149">
        <v>45509</v>
      </c>
      <c r="B19533" s="74" t="str">
        <f ca="1">IFERROR(__xludf.DUMMYFUNCTION("IF(REGEXMATCH(A19533,""wealth planning""),""Script 1"",""-"")"),"#VALUE!")</f>
        <v>#VALUE!</v>
      </c>
      <c r="C19533" s="149">
        <f t="shared" si="152"/>
        <v>45509</v>
      </c>
      <c r="D19533" s="74" t="str">
        <f t="shared" si="153"/>
        <v>Hairulnizam HashimStatus is reachable</v>
      </c>
    </row>
    <row r="19534" spans="1:4">
      <c r="A19534" s="74" t="s">
        <v>10901</v>
      </c>
      <c r="B19534" s="74" t="str">
        <f ca="1">IFERROR(__xludf.DUMMYFUNCTION("IF(REGEXMATCH(A19534,""wealth planning""),""Script 1"",""-"")"),"Script 1")</f>
        <v>Script 1</v>
      </c>
      <c r="C19534" s="149">
        <f t="shared" si="152"/>
        <v>45509</v>
      </c>
      <c r="D19534" s="74" t="str">
        <f t="shared" si="153"/>
        <v>Hairulnizam Hashim</v>
      </c>
    </row>
    <row r="19535" spans="1:4">
      <c r="B19535" s="74" t="str">
        <f ca="1">IFERROR(__xludf.DUMMYFUNCTION("IF(REGEXMATCH(A19535,""wealth planning""),""Script 1"",""-"")"),"-")</f>
        <v>-</v>
      </c>
      <c r="C19535" s="74" t="str">
        <f t="shared" si="152"/>
        <v>You: Hai assalamualaikum tuan Hairulnizam,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c r="D19535" s="149">
        <f t="shared" si="153"/>
        <v>45509</v>
      </c>
    </row>
    <row r="19536" spans="1:4">
      <c r="B19536" s="74" t="str">
        <f ca="1">IFERROR(__xludf.DUMMYFUNCTION("IF(REGEXMATCH(A19536,""wealth planning""),""Script 1"",""-"")"),"-")</f>
        <v>-</v>
      </c>
      <c r="C19536" s="74">
        <f t="shared" si="152"/>
        <v>0</v>
      </c>
      <c r="D19536" s="149">
        <f t="shared" si="153"/>
        <v>45509</v>
      </c>
    </row>
    <row r="19537" spans="1:4">
      <c r="B19537" s="74" t="str">
        <f ca="1">IFERROR(__xludf.DUMMYFUNCTION("IF(REGEXMATCH(A19537,""wealth planning""),""Script 1"",""-"")"),"-")</f>
        <v>-</v>
      </c>
      <c r="C19537" s="74">
        <f t="shared" si="152"/>
        <v>0</v>
      </c>
      <c r="D19537" s="74" t="str">
        <f t="shared" si="153"/>
        <v>You: Hai assalamualaikum tuan Hairulnizam,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row>
    <row r="19538" spans="1:4">
      <c r="A19538" s="74" t="s">
        <v>10903</v>
      </c>
      <c r="B19538" s="74" t="str">
        <f ca="1">IFERROR(__xludf.DUMMYFUNCTION("IF(REGEXMATCH(A19538,""wealth planning""),""Script 1"",""-"")"),"-")</f>
        <v>-</v>
      </c>
      <c r="C19538" s="74">
        <f t="shared" si="152"/>
        <v>0</v>
      </c>
      <c r="D19538" s="74">
        <f t="shared" si="153"/>
        <v>0</v>
      </c>
    </row>
    <row r="19539" spans="1:4">
      <c r="A19539" s="74" t="s">
        <v>10904</v>
      </c>
      <c r="B19539" s="74" t="str">
        <f ca="1">IFERROR(__xludf.DUMMYFUNCTION("IF(REGEXMATCH(A19539,""wealth planning""),""Script 1"",""-"")"),"-")</f>
        <v>-</v>
      </c>
      <c r="C19539" s="74" t="str">
        <f t="shared" si="152"/>
        <v>Aiza AzliaStatus is reachable</v>
      </c>
      <c r="D19539" s="74">
        <f t="shared" si="153"/>
        <v>0</v>
      </c>
    </row>
    <row r="19540" spans="1:4">
      <c r="A19540" s="149">
        <v>45509</v>
      </c>
      <c r="B19540" s="74" t="str">
        <f ca="1">IFERROR(__xludf.DUMMYFUNCTION("IF(REGEXMATCH(A19540,""wealth planning""),""Script 1"",""-"")"),"#VALUE!")</f>
        <v>#VALUE!</v>
      </c>
      <c r="C19540" s="74" t="str">
        <f t="shared" si="152"/>
        <v>Aiza Azlia</v>
      </c>
      <c r="D19540" s="74">
        <f t="shared" si="153"/>
        <v>0</v>
      </c>
    </row>
    <row r="19541" spans="1:4">
      <c r="A19541" s="149">
        <v>45509</v>
      </c>
      <c r="B19541" s="74" t="str">
        <f ca="1">IFERROR(__xludf.DUMMYFUNCTION("IF(REGEXMATCH(A19541,""wealth planning""),""Script 1"",""-"")"),"#VALUE!")</f>
        <v>#VALUE!</v>
      </c>
      <c r="C19541" s="149">
        <f t="shared" si="152"/>
        <v>45509</v>
      </c>
      <c r="D19541" s="74" t="str">
        <f t="shared" si="153"/>
        <v>Aiza AzliaStatus is reachable</v>
      </c>
    </row>
    <row r="19542" spans="1:4">
      <c r="A19542" s="74" t="s">
        <v>10905</v>
      </c>
      <c r="B19542" s="74" t="str">
        <f ca="1">IFERROR(__xludf.DUMMYFUNCTION("IF(REGEXMATCH(A19542,""wealth planning""),""Script 1"",""-"")"),"Script 1")</f>
        <v>Script 1</v>
      </c>
      <c r="C19542" s="149">
        <f t="shared" si="152"/>
        <v>45509</v>
      </c>
      <c r="D19542" s="74" t="str">
        <f t="shared" si="153"/>
        <v>Aiza Azlia</v>
      </c>
    </row>
    <row r="19543" spans="1:4">
      <c r="B19543" s="74" t="str">
        <f ca="1">IFERROR(__xludf.DUMMYFUNCTION("IF(REGEXMATCH(A19543,""wealth planning""),""Script 1"",""-"")"),"-")</f>
        <v>-</v>
      </c>
      <c r="C19543" s="74" t="str">
        <f t="shared" si="152"/>
        <v>You: Hai assalamualaikum cik Aiza,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543" s="149">
        <f t="shared" si="153"/>
        <v>45509</v>
      </c>
    </row>
    <row r="19544" spans="1:4">
      <c r="B19544" s="74" t="str">
        <f ca="1">IFERROR(__xludf.DUMMYFUNCTION("IF(REGEXMATCH(A19544,""wealth planning""),""Script 1"",""-"")"),"-")</f>
        <v>-</v>
      </c>
      <c r="C19544" s="74">
        <f t="shared" si="152"/>
        <v>0</v>
      </c>
      <c r="D19544" s="149">
        <f t="shared" si="153"/>
        <v>45509</v>
      </c>
    </row>
    <row r="19545" spans="1:4">
      <c r="B19545" s="74" t="str">
        <f ca="1">IFERROR(__xludf.DUMMYFUNCTION("IF(REGEXMATCH(A19545,""wealth planning""),""Script 1"",""-"")"),"-")</f>
        <v>-</v>
      </c>
      <c r="C19545" s="74">
        <f t="shared" si="152"/>
        <v>0</v>
      </c>
      <c r="D19545" s="74" t="str">
        <f t="shared" si="153"/>
        <v>You: Hai assalamualaikum cik Aiza,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546" spans="1:4">
      <c r="A19546" s="74" t="s">
        <v>10907</v>
      </c>
      <c r="B19546" s="74" t="str">
        <f ca="1">IFERROR(__xludf.DUMMYFUNCTION("IF(REGEXMATCH(A19546,""wealth planning""),""Script 1"",""-"")"),"-")</f>
        <v>-</v>
      </c>
      <c r="C19546" s="74">
        <f t="shared" si="152"/>
        <v>0</v>
      </c>
      <c r="D19546" s="74">
        <f t="shared" si="153"/>
        <v>0</v>
      </c>
    </row>
    <row r="19547" spans="1:4">
      <c r="A19547" s="74" t="s">
        <v>10908</v>
      </c>
      <c r="B19547" s="74" t="str">
        <f ca="1">IFERROR(__xludf.DUMMYFUNCTION("IF(REGEXMATCH(A19547,""wealth planning""),""Script 1"",""-"")"),"-")</f>
        <v>-</v>
      </c>
      <c r="C19547" s="74" t="str">
        <f t="shared" si="152"/>
        <v>Syafiq TamiziStatus is reachable</v>
      </c>
      <c r="D19547" s="74">
        <f t="shared" si="153"/>
        <v>0</v>
      </c>
    </row>
    <row r="19548" spans="1:4">
      <c r="A19548" s="149">
        <v>45509</v>
      </c>
      <c r="B19548" s="74" t="str">
        <f ca="1">IFERROR(__xludf.DUMMYFUNCTION("IF(REGEXMATCH(A19548,""wealth planning""),""Script 1"",""-"")"),"#VALUE!")</f>
        <v>#VALUE!</v>
      </c>
      <c r="C19548" s="74" t="str">
        <f t="shared" si="152"/>
        <v>Syafiq Tamizi</v>
      </c>
      <c r="D19548" s="74">
        <f t="shared" si="153"/>
        <v>0</v>
      </c>
    </row>
    <row r="19549" spans="1:4">
      <c r="A19549" s="149">
        <v>45509</v>
      </c>
      <c r="B19549" s="74" t="str">
        <f ca="1">IFERROR(__xludf.DUMMYFUNCTION("IF(REGEXMATCH(A19549,""wealth planning""),""Script 1"",""-"")"),"#VALUE!")</f>
        <v>#VALUE!</v>
      </c>
      <c r="C19549" s="149">
        <f t="shared" si="152"/>
        <v>45509</v>
      </c>
      <c r="D19549" s="74" t="str">
        <f t="shared" si="153"/>
        <v>Syafiq TamiziStatus is reachable</v>
      </c>
    </row>
    <row r="19550" spans="1:4">
      <c r="A19550" s="74" t="s">
        <v>10772</v>
      </c>
      <c r="B19550" s="74" t="str">
        <f ca="1">IFERROR(__xludf.DUMMYFUNCTION("IF(REGEXMATCH(A19550,""wealth planning""),""Script 1"",""-"")"),"Script 1")</f>
        <v>Script 1</v>
      </c>
      <c r="C19550" s="149">
        <f t="shared" si="152"/>
        <v>45509</v>
      </c>
      <c r="D19550" s="74" t="str">
        <f t="shared" si="153"/>
        <v>Syafiq Tamizi</v>
      </c>
    </row>
    <row r="19551" spans="1:4">
      <c r="B19551" s="74" t="str">
        <f ca="1">IFERROR(__xludf.DUMMYFUNCTION("IF(REGEXMATCH(A19551,""wealth planning""),""Script 1"",""-"")"),"-")</f>
        <v>-</v>
      </c>
      <c r="C19551" s="74" t="str">
        <f t="shared" si="152"/>
        <v>You: Hai assalamualaikum tuan Syafiq,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551" s="149">
        <f t="shared" si="153"/>
        <v>45509</v>
      </c>
    </row>
    <row r="19552" spans="1:4">
      <c r="B19552" s="74" t="str">
        <f ca="1">IFERROR(__xludf.DUMMYFUNCTION("IF(REGEXMATCH(A19552,""wealth planning""),""Script 1"",""-"")"),"-")</f>
        <v>-</v>
      </c>
      <c r="C19552" s="74">
        <f t="shared" si="152"/>
        <v>0</v>
      </c>
      <c r="D19552" s="149">
        <f t="shared" si="153"/>
        <v>45509</v>
      </c>
    </row>
    <row r="19553" spans="1:4">
      <c r="B19553" s="74" t="str">
        <f ca="1">IFERROR(__xludf.DUMMYFUNCTION("IF(REGEXMATCH(A19553,""wealth planning""),""Script 1"",""-"")"),"-")</f>
        <v>-</v>
      </c>
      <c r="C19553" s="74">
        <f t="shared" si="152"/>
        <v>0</v>
      </c>
      <c r="D19553" s="74" t="str">
        <f t="shared" si="153"/>
        <v>You: Hai assalamualaikum tuan Syafiq,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554" spans="1:4">
      <c r="A19554" s="74" t="s">
        <v>10910</v>
      </c>
      <c r="B19554" s="74" t="str">
        <f ca="1">IFERROR(__xludf.DUMMYFUNCTION("IF(REGEXMATCH(A19554,""wealth planning""),""Script 1"",""-"")"),"-")</f>
        <v>-</v>
      </c>
      <c r="C19554" s="74">
        <f t="shared" si="152"/>
        <v>0</v>
      </c>
      <c r="D19554" s="74">
        <f t="shared" si="153"/>
        <v>0</v>
      </c>
    </row>
    <row r="19555" spans="1:4">
      <c r="A19555" s="74" t="s">
        <v>10911</v>
      </c>
      <c r="B19555" s="74" t="str">
        <f ca="1">IFERROR(__xludf.DUMMYFUNCTION("IF(REGEXMATCH(A19555,""wealth planning""),""Script 1"",""-"")"),"-")</f>
        <v>-</v>
      </c>
      <c r="C19555" s="74" t="str">
        <f t="shared" si="152"/>
        <v>Nur AtiqahStatus is reachable</v>
      </c>
      <c r="D19555" s="74">
        <f t="shared" si="153"/>
        <v>0</v>
      </c>
    </row>
    <row r="19556" spans="1:4">
      <c r="A19556" s="149">
        <v>45509</v>
      </c>
      <c r="B19556" s="74" t="str">
        <f ca="1">IFERROR(__xludf.DUMMYFUNCTION("IF(REGEXMATCH(A19556,""wealth planning""),""Script 1"",""-"")"),"#VALUE!")</f>
        <v>#VALUE!</v>
      </c>
      <c r="C19556" s="74" t="str">
        <f t="shared" si="152"/>
        <v>Nur Atiqah</v>
      </c>
      <c r="D19556" s="74">
        <f t="shared" si="153"/>
        <v>0</v>
      </c>
    </row>
    <row r="19557" spans="1:4">
      <c r="A19557" s="149">
        <v>45509</v>
      </c>
      <c r="B19557" s="74" t="str">
        <f ca="1">IFERROR(__xludf.DUMMYFUNCTION("IF(REGEXMATCH(A19557,""wealth planning""),""Script 1"",""-"")"),"#VALUE!")</f>
        <v>#VALUE!</v>
      </c>
      <c r="C19557" s="149">
        <f t="shared" si="152"/>
        <v>45509</v>
      </c>
      <c r="D19557" s="74" t="str">
        <f t="shared" si="153"/>
        <v>Nur AtiqahStatus is reachable</v>
      </c>
    </row>
    <row r="19558" spans="1:4">
      <c r="A19558" s="74" t="s">
        <v>10912</v>
      </c>
      <c r="B19558" s="74" t="str">
        <f ca="1">IFERROR(__xludf.DUMMYFUNCTION("IF(REGEXMATCH(A19558,""wealth planning""),""Script 1"",""-"")"),"Script 1")</f>
        <v>Script 1</v>
      </c>
      <c r="C19558" s="149">
        <f t="shared" si="152"/>
        <v>45509</v>
      </c>
      <c r="D19558" s="74" t="str">
        <f t="shared" si="153"/>
        <v>Nur Atiqah</v>
      </c>
    </row>
    <row r="19559" spans="1:4">
      <c r="B19559" s="74" t="str">
        <f ca="1">IFERROR(__xludf.DUMMYFUNCTION("IF(REGEXMATCH(A19559,""wealth planning""),""Script 1"",""-"")"),"-")</f>
        <v>-</v>
      </c>
      <c r="C19559" s="74" t="str">
        <f t="shared" si="152"/>
        <v>You: Hai assalamualaikum cik Atiqah,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559" s="149">
        <f t="shared" si="153"/>
        <v>45509</v>
      </c>
    </row>
    <row r="19560" spans="1:4">
      <c r="B19560" s="74" t="str">
        <f ca="1">IFERROR(__xludf.DUMMYFUNCTION("IF(REGEXMATCH(A19560,""wealth planning""),""Script 1"",""-"")"),"-")</f>
        <v>-</v>
      </c>
      <c r="C19560" s="74">
        <f t="shared" si="152"/>
        <v>0</v>
      </c>
      <c r="D19560" s="149">
        <f t="shared" si="153"/>
        <v>45509</v>
      </c>
    </row>
    <row r="19561" spans="1:4">
      <c r="B19561" s="74" t="str">
        <f ca="1">IFERROR(__xludf.DUMMYFUNCTION("IF(REGEXMATCH(A19561,""wealth planning""),""Script 1"",""-"")"),"-")</f>
        <v>-</v>
      </c>
      <c r="C19561" s="74">
        <f t="shared" si="152"/>
        <v>0</v>
      </c>
      <c r="D19561" s="74" t="str">
        <f t="shared" si="153"/>
        <v>You: Hai assalamualaikum cik Atiqah,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562" spans="1:4">
      <c r="A19562" s="74" t="s">
        <v>10914</v>
      </c>
      <c r="B19562" s="74" t="str">
        <f ca="1">IFERROR(__xludf.DUMMYFUNCTION("IF(REGEXMATCH(A19562,""wealth planning""),""Script 1"",""-"")"),"-")</f>
        <v>-</v>
      </c>
      <c r="C19562" s="74">
        <f t="shared" si="152"/>
        <v>0</v>
      </c>
      <c r="D19562" s="74">
        <f t="shared" si="153"/>
        <v>0</v>
      </c>
    </row>
    <row r="19563" spans="1:4">
      <c r="A19563" s="74" t="s">
        <v>10914</v>
      </c>
      <c r="B19563" s="74" t="str">
        <f ca="1">IFERROR(__xludf.DUMMYFUNCTION("IF(REGEXMATCH(A19563,""wealth planning""),""Script 1"",""-"")"),"-")</f>
        <v>-</v>
      </c>
      <c r="C19563" s="74" t="str">
        <f t="shared" si="152"/>
        <v>Muhammad Nadzrin Ramlan</v>
      </c>
      <c r="D19563" s="74">
        <f t="shared" si="153"/>
        <v>0</v>
      </c>
    </row>
    <row r="19564" spans="1:4">
      <c r="A19564" s="149">
        <v>45509</v>
      </c>
      <c r="B19564" s="74" t="str">
        <f ca="1">IFERROR(__xludf.DUMMYFUNCTION("IF(REGEXMATCH(A19564,""wealth planning""),""Script 1"",""-"")"),"#VALUE!")</f>
        <v>#VALUE!</v>
      </c>
      <c r="C19564" s="74" t="str">
        <f t="shared" si="152"/>
        <v>Muhammad Nadzrin Ramlan</v>
      </c>
      <c r="D19564" s="74">
        <f t="shared" si="153"/>
        <v>0</v>
      </c>
    </row>
    <row r="19565" spans="1:4">
      <c r="A19565" s="149">
        <v>45509</v>
      </c>
      <c r="B19565" s="74" t="str">
        <f ca="1">IFERROR(__xludf.DUMMYFUNCTION("IF(REGEXMATCH(A19565,""wealth planning""),""Script 1"",""-"")"),"#VALUE!")</f>
        <v>#VALUE!</v>
      </c>
      <c r="C19565" s="149">
        <f t="shared" si="152"/>
        <v>45509</v>
      </c>
      <c r="D19565" s="74" t="str">
        <f t="shared" si="153"/>
        <v>Muhammad Nadzrin Ramlan</v>
      </c>
    </row>
    <row r="19566" spans="1:4">
      <c r="A19566" s="74" t="s">
        <v>10915</v>
      </c>
      <c r="B19566" s="74" t="str">
        <f ca="1">IFERROR(__xludf.DUMMYFUNCTION("IF(REGEXMATCH(A19566,""wealth planning""),""Script 1"",""-"")"),"Script 1")</f>
        <v>Script 1</v>
      </c>
      <c r="C19566" s="149">
        <f t="shared" si="152"/>
        <v>45509</v>
      </c>
      <c r="D19566" s="74" t="str">
        <f t="shared" si="153"/>
        <v>Muhammad Nadzrin Ramlan</v>
      </c>
    </row>
    <row r="19567" spans="1:4">
      <c r="B19567" s="74" t="str">
        <f ca="1">IFERROR(__xludf.DUMMYFUNCTION("IF(REGEXMATCH(A19567,""wealth planning""),""Script 1"",""-"")"),"-")</f>
        <v>-</v>
      </c>
      <c r="C19567" s="74" t="str">
        <f t="shared" si="152"/>
        <v>You: Hai assalamualaikum tuan Nadzrin,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567" s="149">
        <f t="shared" si="153"/>
        <v>45509</v>
      </c>
    </row>
    <row r="19568" spans="1:4">
      <c r="B19568" s="74" t="str">
        <f ca="1">IFERROR(__xludf.DUMMYFUNCTION("IF(REGEXMATCH(A19568,""wealth planning""),""Script 1"",""-"")"),"-")</f>
        <v>-</v>
      </c>
      <c r="C19568" s="74">
        <f t="shared" si="152"/>
        <v>0</v>
      </c>
      <c r="D19568" s="149">
        <f t="shared" si="153"/>
        <v>45509</v>
      </c>
    </row>
    <row r="19569" spans="1:4">
      <c r="B19569" s="74" t="str">
        <f ca="1">IFERROR(__xludf.DUMMYFUNCTION("IF(REGEXMATCH(A19569,""wealth planning""),""Script 1"",""-"")"),"-")</f>
        <v>-</v>
      </c>
      <c r="C19569" s="74">
        <f t="shared" si="152"/>
        <v>0</v>
      </c>
      <c r="D19569" s="74" t="str">
        <f t="shared" si="153"/>
        <v>You: Hai assalamualaikum tuan Nadzrin,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570" spans="1:4">
      <c r="A19570" s="74" t="s">
        <v>10917</v>
      </c>
      <c r="B19570" s="74" t="str">
        <f ca="1">IFERROR(__xludf.DUMMYFUNCTION("IF(REGEXMATCH(A19570,""wealth planning""),""Script 1"",""-"")"),"-")</f>
        <v>-</v>
      </c>
      <c r="C19570" s="74">
        <f t="shared" si="152"/>
        <v>0</v>
      </c>
      <c r="D19570" s="74">
        <f t="shared" si="153"/>
        <v>0</v>
      </c>
    </row>
    <row r="19571" spans="1:4">
      <c r="A19571" s="74" t="s">
        <v>10918</v>
      </c>
      <c r="B19571" s="74" t="str">
        <f ca="1">IFERROR(__xludf.DUMMYFUNCTION("IF(REGEXMATCH(A19571,""wealth planning""),""Script 1"",""-"")"),"-")</f>
        <v>-</v>
      </c>
      <c r="C19571" s="74" t="str">
        <f t="shared" si="152"/>
        <v>Alya YasmeenStatus is reachable</v>
      </c>
      <c r="D19571" s="74">
        <f t="shared" si="153"/>
        <v>0</v>
      </c>
    </row>
    <row r="19572" spans="1:4">
      <c r="A19572" s="149">
        <v>45509</v>
      </c>
      <c r="B19572" s="74" t="str">
        <f ca="1">IFERROR(__xludf.DUMMYFUNCTION("IF(REGEXMATCH(A19572,""wealth planning""),""Script 1"",""-"")"),"#VALUE!")</f>
        <v>#VALUE!</v>
      </c>
      <c r="C19572" s="74" t="str">
        <f t="shared" si="152"/>
        <v>Alya Yasmeen</v>
      </c>
      <c r="D19572" s="74">
        <f t="shared" si="153"/>
        <v>0</v>
      </c>
    </row>
    <row r="19573" spans="1:4">
      <c r="A19573" s="149">
        <v>45509</v>
      </c>
      <c r="B19573" s="74" t="str">
        <f ca="1">IFERROR(__xludf.DUMMYFUNCTION("IF(REGEXMATCH(A19573,""wealth planning""),""Script 1"",""-"")"),"#VALUE!")</f>
        <v>#VALUE!</v>
      </c>
      <c r="C19573" s="149">
        <f t="shared" si="152"/>
        <v>45509</v>
      </c>
      <c r="D19573" s="74" t="str">
        <f t="shared" si="153"/>
        <v>Alya YasmeenStatus is reachable</v>
      </c>
    </row>
    <row r="19574" spans="1:4">
      <c r="A19574" s="74" t="s">
        <v>10919</v>
      </c>
      <c r="B19574" s="74" t="str">
        <f ca="1">IFERROR(__xludf.DUMMYFUNCTION("IF(REGEXMATCH(A19574,""wealth planning""),""Script 1"",""-"")"),"Script 1")</f>
        <v>Script 1</v>
      </c>
      <c r="C19574" s="149">
        <f t="shared" si="152"/>
        <v>45509</v>
      </c>
      <c r="D19574" s="74" t="str">
        <f t="shared" si="153"/>
        <v>Alya Yasmeen</v>
      </c>
    </row>
    <row r="19575" spans="1:4">
      <c r="B19575" s="74" t="str">
        <f ca="1">IFERROR(__xludf.DUMMYFUNCTION("IF(REGEXMATCH(A19575,""wealth planning""),""Script 1"",""-"")"),"-")</f>
        <v>-</v>
      </c>
      <c r="C19575" s="74" t="str">
        <f t="shared" si="152"/>
        <v>You: Hai assalamualaikum Alya,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575" s="149">
        <f t="shared" si="153"/>
        <v>45509</v>
      </c>
    </row>
    <row r="19576" spans="1:4">
      <c r="B19576" s="74" t="str">
        <f ca="1">IFERROR(__xludf.DUMMYFUNCTION("IF(REGEXMATCH(A19576,""wealth planning""),""Script 1"",""-"")"),"-")</f>
        <v>-</v>
      </c>
      <c r="C19576" s="74">
        <f t="shared" si="152"/>
        <v>0</v>
      </c>
      <c r="D19576" s="149">
        <f t="shared" si="153"/>
        <v>45509</v>
      </c>
    </row>
    <row r="19577" spans="1:4">
      <c r="B19577" s="74" t="str">
        <f ca="1">IFERROR(__xludf.DUMMYFUNCTION("IF(REGEXMATCH(A19577,""wealth planning""),""Script 1"",""-"")"),"-")</f>
        <v>-</v>
      </c>
      <c r="C19577" s="74">
        <f t="shared" si="152"/>
        <v>0</v>
      </c>
      <c r="D19577" s="74" t="str">
        <f t="shared" si="153"/>
        <v>You: Hai assalamualaikum Alya,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578" spans="1:4">
      <c r="A19578" s="74" t="s">
        <v>10921</v>
      </c>
      <c r="B19578" s="74" t="str">
        <f ca="1">IFERROR(__xludf.DUMMYFUNCTION("IF(REGEXMATCH(A19578,""wealth planning""),""Script 1"",""-"")"),"-")</f>
        <v>-</v>
      </c>
      <c r="C19578" s="74">
        <f t="shared" si="152"/>
        <v>0</v>
      </c>
      <c r="D19578" s="74">
        <f t="shared" si="153"/>
        <v>0</v>
      </c>
    </row>
    <row r="19579" spans="1:4">
      <c r="A19579" s="74" t="s">
        <v>10922</v>
      </c>
      <c r="B19579" s="74" t="str">
        <f ca="1">IFERROR(__xludf.DUMMYFUNCTION("IF(REGEXMATCH(A19579,""wealth planning""),""Script 1"",""-"")"),"-")</f>
        <v>-</v>
      </c>
      <c r="C19579" s="74" t="str">
        <f t="shared" si="152"/>
        <v>Muhammad Fadhli Abdul HadiStatus is reachable</v>
      </c>
      <c r="D19579" s="74">
        <f t="shared" si="153"/>
        <v>0</v>
      </c>
    </row>
    <row r="19580" spans="1:4">
      <c r="A19580" s="149">
        <v>45509</v>
      </c>
      <c r="B19580" s="74" t="str">
        <f ca="1">IFERROR(__xludf.DUMMYFUNCTION("IF(REGEXMATCH(A19580,""wealth planning""),""Script 1"",""-"")"),"#VALUE!")</f>
        <v>#VALUE!</v>
      </c>
      <c r="C19580" s="74" t="str">
        <f t="shared" si="152"/>
        <v>Muhammad Fadhli Abdul Hadi</v>
      </c>
      <c r="D19580" s="74">
        <f t="shared" si="153"/>
        <v>0</v>
      </c>
    </row>
    <row r="19581" spans="1:4">
      <c r="A19581" s="149">
        <v>45509</v>
      </c>
      <c r="B19581" s="74" t="str">
        <f ca="1">IFERROR(__xludf.DUMMYFUNCTION("IF(REGEXMATCH(A19581,""wealth planning""),""Script 1"",""-"")"),"#VALUE!")</f>
        <v>#VALUE!</v>
      </c>
      <c r="C19581" s="149">
        <f t="shared" si="152"/>
        <v>45509</v>
      </c>
      <c r="D19581" s="74" t="str">
        <f t="shared" si="153"/>
        <v>Muhammad Fadhli Abdul HadiStatus is reachable</v>
      </c>
    </row>
    <row r="19582" spans="1:4">
      <c r="A19582" s="74" t="s">
        <v>10923</v>
      </c>
      <c r="B19582" s="74" t="str">
        <f ca="1">IFERROR(__xludf.DUMMYFUNCTION("IF(REGEXMATCH(A19582,""wealth planning""),""Script 1"",""-"")"),"Script 1")</f>
        <v>Script 1</v>
      </c>
      <c r="C19582" s="149">
        <f t="shared" si="152"/>
        <v>45509</v>
      </c>
      <c r="D19582" s="74" t="str">
        <f t="shared" si="153"/>
        <v>Muhammad Fadhli Abdul Hadi</v>
      </c>
    </row>
    <row r="19583" spans="1:4">
      <c r="B19583" s="74" t="str">
        <f ca="1">IFERROR(__xludf.DUMMYFUNCTION("IF(REGEXMATCH(A19583,""wealth planning""),""Script 1"",""-"")"),"-")</f>
        <v>-</v>
      </c>
      <c r="C19583" s="74" t="str">
        <f t="shared" si="152"/>
        <v>You: Hai assalamualaikum Fadhli,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583" s="149">
        <f t="shared" si="153"/>
        <v>45509</v>
      </c>
    </row>
    <row r="19584" spans="1:4">
      <c r="B19584" s="74" t="str">
        <f ca="1">IFERROR(__xludf.DUMMYFUNCTION("IF(REGEXMATCH(A19584,""wealth planning""),""Script 1"",""-"")"),"-")</f>
        <v>-</v>
      </c>
      <c r="C19584" s="74">
        <f t="shared" si="152"/>
        <v>0</v>
      </c>
      <c r="D19584" s="149">
        <f t="shared" si="153"/>
        <v>45509</v>
      </c>
    </row>
    <row r="19585" spans="1:4">
      <c r="B19585" s="74" t="str">
        <f ca="1">IFERROR(__xludf.DUMMYFUNCTION("IF(REGEXMATCH(A19585,""wealth planning""),""Script 1"",""-"")"),"-")</f>
        <v>-</v>
      </c>
      <c r="C19585" s="74">
        <f t="shared" si="152"/>
        <v>0</v>
      </c>
      <c r="D19585" s="74" t="str">
        <f t="shared" si="153"/>
        <v>You: Hai assalamualaikum Fadhli,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586" spans="1:4">
      <c r="A19586" s="74" t="s">
        <v>10925</v>
      </c>
      <c r="B19586" s="74" t="str">
        <f ca="1">IFERROR(__xludf.DUMMYFUNCTION("IF(REGEXMATCH(A19586,""wealth planning""),""Script 1"",""-"")"),"-")</f>
        <v>-</v>
      </c>
      <c r="C19586" s="74">
        <f t="shared" si="152"/>
        <v>0</v>
      </c>
      <c r="D19586" s="74">
        <f t="shared" si="153"/>
        <v>0</v>
      </c>
    </row>
    <row r="19587" spans="1:4">
      <c r="A19587" s="74" t="s">
        <v>10925</v>
      </c>
      <c r="B19587" s="74" t="str">
        <f ca="1">IFERROR(__xludf.DUMMYFUNCTION("IF(REGEXMATCH(A19587,""wealth planning""),""Script 1"",""-"")"),"-")</f>
        <v>-</v>
      </c>
      <c r="C19587" s="74" t="str">
        <f t="shared" si="152"/>
        <v>Faruq Ahmad</v>
      </c>
      <c r="D19587" s="74">
        <f t="shared" si="153"/>
        <v>0</v>
      </c>
    </row>
    <row r="19588" spans="1:4">
      <c r="A19588" s="149">
        <v>45509</v>
      </c>
      <c r="B19588" s="74" t="str">
        <f ca="1">IFERROR(__xludf.DUMMYFUNCTION("IF(REGEXMATCH(A19588,""wealth planning""),""Script 1"",""-"")"),"#VALUE!")</f>
        <v>#VALUE!</v>
      </c>
      <c r="C19588" s="74" t="str">
        <f t="shared" si="152"/>
        <v>Faruq Ahmad</v>
      </c>
      <c r="D19588" s="74">
        <f t="shared" si="153"/>
        <v>0</v>
      </c>
    </row>
    <row r="19589" spans="1:4">
      <c r="A19589" s="149">
        <v>45509</v>
      </c>
      <c r="B19589" s="74" t="str">
        <f ca="1">IFERROR(__xludf.DUMMYFUNCTION("IF(REGEXMATCH(A19589,""wealth planning""),""Script 1"",""-"")"),"#VALUE!")</f>
        <v>#VALUE!</v>
      </c>
      <c r="C19589" s="149">
        <f t="shared" si="152"/>
        <v>45509</v>
      </c>
      <c r="D19589" s="74" t="str">
        <f t="shared" si="153"/>
        <v>Faruq Ahmad</v>
      </c>
    </row>
    <row r="19590" spans="1:4">
      <c r="A19590" s="74" t="s">
        <v>10926</v>
      </c>
      <c r="B19590" s="74" t="str">
        <f ca="1">IFERROR(__xludf.DUMMYFUNCTION("IF(REGEXMATCH(A19590,""wealth planning""),""Script 1"",""-"")"),"Script 1")</f>
        <v>Script 1</v>
      </c>
      <c r="C19590" s="149">
        <f t="shared" si="152"/>
        <v>45509</v>
      </c>
      <c r="D19590" s="74" t="str">
        <f t="shared" si="153"/>
        <v>Faruq Ahmad</v>
      </c>
    </row>
    <row r="19591" spans="1:4">
      <c r="B19591" s="74" t="str">
        <f ca="1">IFERROR(__xludf.DUMMYFUNCTION("IF(REGEXMATCH(A19591,""wealth planning""),""Script 1"",""-"")"),"-")</f>
        <v>-</v>
      </c>
      <c r="C19591" s="74" t="str">
        <f t="shared" si="152"/>
        <v>You: Hai assalamualaikum Faruq,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c r="D19591" s="149">
        <f t="shared" si="153"/>
        <v>45509</v>
      </c>
    </row>
    <row r="19592" spans="1:4">
      <c r="B19592" s="74" t="str">
        <f ca="1">IFERROR(__xludf.DUMMYFUNCTION("IF(REGEXMATCH(A19592,""wealth planning""),""Script 1"",""-"")"),"-")</f>
        <v>-</v>
      </c>
      <c r="C19592" s="74">
        <f t="shared" si="152"/>
        <v>0</v>
      </c>
      <c r="D19592" s="149">
        <f t="shared" si="153"/>
        <v>45509</v>
      </c>
    </row>
    <row r="19593" spans="1:4">
      <c r="B19593" s="74" t="str">
        <f ca="1">IFERROR(__xludf.DUMMYFUNCTION("IF(REGEXMATCH(A19593,""wealth planning""),""Script 1"",""-"")"),"-")</f>
        <v>-</v>
      </c>
      <c r="C19593" s="74">
        <f t="shared" si="152"/>
        <v>0</v>
      </c>
      <c r="D19593" s="74" t="str">
        <f t="shared" si="153"/>
        <v>You: Hai assalamualaikum Faruq,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row>
    <row r="19594" spans="1:4">
      <c r="A19594" s="74" t="s">
        <v>10928</v>
      </c>
      <c r="B19594" s="74" t="str">
        <f ca="1">IFERROR(__xludf.DUMMYFUNCTION("IF(REGEXMATCH(A19594,""wealth planning""),""Script 1"",""-"")"),"-")</f>
        <v>-</v>
      </c>
      <c r="C19594" s="74">
        <f t="shared" si="152"/>
        <v>0</v>
      </c>
      <c r="D19594" s="74">
        <f t="shared" si="153"/>
        <v>0</v>
      </c>
    </row>
    <row r="19595" spans="1:4">
      <c r="A19595" s="74" t="s">
        <v>10928</v>
      </c>
      <c r="B19595" s="74" t="str">
        <f ca="1">IFERROR(__xludf.DUMMYFUNCTION("IF(REGEXMATCH(A19595,""wealth planning""),""Script 1"",""-"")"),"-")</f>
        <v>-</v>
      </c>
      <c r="C19595" s="74" t="str">
        <f t="shared" si="152"/>
        <v>Nur Amira Syaza Binti Nordin</v>
      </c>
      <c r="D19595" s="74">
        <f t="shared" si="153"/>
        <v>0</v>
      </c>
    </row>
    <row r="19596" spans="1:4">
      <c r="A19596" s="149">
        <v>45509</v>
      </c>
      <c r="B19596" s="74" t="str">
        <f ca="1">IFERROR(__xludf.DUMMYFUNCTION("IF(REGEXMATCH(A19596,""wealth planning""),""Script 1"",""-"")"),"#VALUE!")</f>
        <v>#VALUE!</v>
      </c>
      <c r="C19596" s="74" t="str">
        <f t="shared" si="152"/>
        <v>Nur Amira Syaza Binti Nordin</v>
      </c>
      <c r="D19596" s="74">
        <f t="shared" si="153"/>
        <v>0</v>
      </c>
    </row>
    <row r="19597" spans="1:4">
      <c r="A19597" s="149">
        <v>45509</v>
      </c>
      <c r="B19597" s="74" t="str">
        <f ca="1">IFERROR(__xludf.DUMMYFUNCTION("IF(REGEXMATCH(A19597,""wealth planning""),""Script 1"",""-"")"),"#VALUE!")</f>
        <v>#VALUE!</v>
      </c>
      <c r="C19597" s="149">
        <f t="shared" si="152"/>
        <v>45509</v>
      </c>
      <c r="D19597" s="74" t="str">
        <f t="shared" si="153"/>
        <v>Nur Amira Syaza Binti Nordin</v>
      </c>
    </row>
    <row r="19598" spans="1:4">
      <c r="A19598" s="74" t="s">
        <v>10856</v>
      </c>
      <c r="B19598" s="74" t="str">
        <f ca="1">IFERROR(__xludf.DUMMYFUNCTION("IF(REGEXMATCH(A19598,""wealth planning""),""Script 1"",""-"")"),"Script 1")</f>
        <v>Script 1</v>
      </c>
      <c r="C19598" s="149">
        <f t="shared" si="152"/>
        <v>45509</v>
      </c>
      <c r="D19598" s="74" t="str">
        <f t="shared" si="153"/>
        <v>Nur Amira Syaza Binti Nordin</v>
      </c>
    </row>
    <row r="19599" spans="1:4">
      <c r="B19599" s="74" t="str">
        <f ca="1">IFERROR(__xludf.DUMMYFUNCTION("IF(REGEXMATCH(A19599,""wealth planning""),""Script 1"",""-"")"),"-")</f>
        <v>-</v>
      </c>
      <c r="C19599" s="74" t="str">
        <f t="shared" si="152"/>
        <v>You: Hai assalamualaikum Amira,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599" s="149">
        <f t="shared" si="153"/>
        <v>45509</v>
      </c>
    </row>
    <row r="19600" spans="1:4">
      <c r="B19600" s="74" t="str">
        <f ca="1">IFERROR(__xludf.DUMMYFUNCTION("IF(REGEXMATCH(A19600,""wealth planning""),""Script 1"",""-"")"),"-")</f>
        <v>-</v>
      </c>
      <c r="C19600" s="74">
        <f t="shared" si="152"/>
        <v>0</v>
      </c>
      <c r="D19600" s="149">
        <f t="shared" si="153"/>
        <v>45509</v>
      </c>
    </row>
    <row r="19601" spans="1:4">
      <c r="B19601" s="74" t="str">
        <f ca="1">IFERROR(__xludf.DUMMYFUNCTION("IF(REGEXMATCH(A19601,""wealth planning""),""Script 1"",""-"")"),"-")</f>
        <v>-</v>
      </c>
      <c r="C19601" s="74">
        <f t="shared" si="152"/>
        <v>0</v>
      </c>
      <c r="D19601" s="74" t="str">
        <f t="shared" si="153"/>
        <v>You: Hai assalamualaikum Amira,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602" spans="1:4">
      <c r="A19602" s="74" t="s">
        <v>10930</v>
      </c>
      <c r="B19602" s="74" t="str">
        <f ca="1">IFERROR(__xludf.DUMMYFUNCTION("IF(REGEXMATCH(A19602,""wealth planning""),""Script 1"",""-"")"),"-")</f>
        <v>-</v>
      </c>
      <c r="C19602" s="74">
        <f t="shared" si="152"/>
        <v>0</v>
      </c>
      <c r="D19602" s="74">
        <f t="shared" si="153"/>
        <v>0</v>
      </c>
    </row>
    <row r="19603" spans="1:4">
      <c r="A19603" s="74" t="s">
        <v>10931</v>
      </c>
      <c r="B19603" s="74" t="str">
        <f ca="1">IFERROR(__xludf.DUMMYFUNCTION("IF(REGEXMATCH(A19603,""wealth planning""),""Script 1"",""-"")"),"-")</f>
        <v>-</v>
      </c>
      <c r="C19603" s="74" t="str">
        <f t="shared" si="152"/>
        <v>Sofiah HanifStatus is reachable</v>
      </c>
      <c r="D19603" s="74">
        <f t="shared" si="153"/>
        <v>0</v>
      </c>
    </row>
    <row r="19604" spans="1:4">
      <c r="A19604" s="149">
        <v>45509</v>
      </c>
      <c r="B19604" s="74" t="str">
        <f ca="1">IFERROR(__xludf.DUMMYFUNCTION("IF(REGEXMATCH(A19604,""wealth planning""),""Script 1"",""-"")"),"#VALUE!")</f>
        <v>#VALUE!</v>
      </c>
      <c r="C19604" s="74" t="str">
        <f t="shared" si="152"/>
        <v>Sofiah Hanif</v>
      </c>
      <c r="D19604" s="74">
        <f t="shared" si="153"/>
        <v>0</v>
      </c>
    </row>
    <row r="19605" spans="1:4">
      <c r="A19605" s="149">
        <v>45509</v>
      </c>
      <c r="B19605" s="74" t="str">
        <f ca="1">IFERROR(__xludf.DUMMYFUNCTION("IF(REGEXMATCH(A19605,""wealth planning""),""Script 1"",""-"")"),"#VALUE!")</f>
        <v>#VALUE!</v>
      </c>
      <c r="C19605" s="149">
        <f t="shared" si="152"/>
        <v>45509</v>
      </c>
      <c r="D19605" s="74" t="str">
        <f t="shared" si="153"/>
        <v>Sofiah HanifStatus is reachable</v>
      </c>
    </row>
    <row r="19606" spans="1:4">
      <c r="A19606" s="74" t="s">
        <v>10932</v>
      </c>
      <c r="B19606" s="74" t="str">
        <f ca="1">IFERROR(__xludf.DUMMYFUNCTION("IF(REGEXMATCH(A19606,""wealth planning""),""Script 1"",""-"")"),"Script 1")</f>
        <v>Script 1</v>
      </c>
      <c r="C19606" s="149">
        <f t="shared" si="152"/>
        <v>45509</v>
      </c>
      <c r="D19606" s="74" t="str">
        <f t="shared" si="153"/>
        <v>Sofiah Hanif</v>
      </c>
    </row>
    <row r="19607" spans="1:4">
      <c r="B19607" s="74" t="str">
        <f ca="1">IFERROR(__xludf.DUMMYFUNCTION("IF(REGEXMATCH(A19607,""wealth planning""),""Script 1"",""-"")"),"-")</f>
        <v>-</v>
      </c>
      <c r="C19607" s="74" t="str">
        <f t="shared" si="152"/>
        <v>You: Hai assalamualaikum Sofiah,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607" s="149">
        <f t="shared" si="153"/>
        <v>45509</v>
      </c>
    </row>
    <row r="19608" spans="1:4">
      <c r="B19608" s="74" t="str">
        <f ca="1">IFERROR(__xludf.DUMMYFUNCTION("IF(REGEXMATCH(A19608,""wealth planning""),""Script 1"",""-"")"),"-")</f>
        <v>-</v>
      </c>
      <c r="C19608" s="74">
        <f t="shared" si="152"/>
        <v>0</v>
      </c>
      <c r="D19608" s="149">
        <f t="shared" si="153"/>
        <v>45509</v>
      </c>
    </row>
    <row r="19609" spans="1:4">
      <c r="B19609" s="74" t="str">
        <f ca="1">IFERROR(__xludf.DUMMYFUNCTION("IF(REGEXMATCH(A19609,""wealth planning""),""Script 1"",""-"")"),"-")</f>
        <v>-</v>
      </c>
      <c r="C19609" s="74">
        <f t="shared" si="152"/>
        <v>0</v>
      </c>
      <c r="D19609" s="74" t="str">
        <f t="shared" si="153"/>
        <v>You: Hai assalamualaikum Sofiah,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610" spans="1:4">
      <c r="A19610" s="74" t="s">
        <v>10934</v>
      </c>
      <c r="B19610" s="74" t="str">
        <f ca="1">IFERROR(__xludf.DUMMYFUNCTION("IF(REGEXMATCH(A19610,""wealth planning""),""Script 1"",""-"")"),"-")</f>
        <v>-</v>
      </c>
      <c r="C19610" s="74">
        <f t="shared" si="152"/>
        <v>0</v>
      </c>
      <c r="D19610" s="74">
        <f t="shared" si="153"/>
        <v>0</v>
      </c>
    </row>
    <row r="19611" spans="1:4">
      <c r="A19611" s="74" t="s">
        <v>10934</v>
      </c>
      <c r="B19611" s="74" t="str">
        <f ca="1">IFERROR(__xludf.DUMMYFUNCTION("IF(REGEXMATCH(A19611,""wealth planning""),""Script 1"",""-"")"),"-")</f>
        <v>-</v>
      </c>
      <c r="C19611" s="74" t="str">
        <f t="shared" si="152"/>
        <v>Nur Maisarah Hisham</v>
      </c>
      <c r="D19611" s="74">
        <f t="shared" si="153"/>
        <v>0</v>
      </c>
    </row>
    <row r="19612" spans="1:4">
      <c r="A19612" s="149">
        <v>45509</v>
      </c>
      <c r="B19612" s="74" t="str">
        <f ca="1">IFERROR(__xludf.DUMMYFUNCTION("IF(REGEXMATCH(A19612,""wealth planning""),""Script 1"",""-"")"),"#VALUE!")</f>
        <v>#VALUE!</v>
      </c>
      <c r="C19612" s="74" t="str">
        <f t="shared" si="152"/>
        <v>Nur Maisarah Hisham</v>
      </c>
      <c r="D19612" s="74">
        <f t="shared" si="153"/>
        <v>0</v>
      </c>
    </row>
    <row r="19613" spans="1:4">
      <c r="A19613" s="149">
        <v>45509</v>
      </c>
      <c r="B19613" s="74" t="str">
        <f ca="1">IFERROR(__xludf.DUMMYFUNCTION("IF(REGEXMATCH(A19613,""wealth planning""),""Script 1"",""-"")"),"#VALUE!")</f>
        <v>#VALUE!</v>
      </c>
      <c r="C19613" s="149">
        <f t="shared" si="152"/>
        <v>45509</v>
      </c>
      <c r="D19613" s="74" t="str">
        <f t="shared" si="153"/>
        <v>Nur Maisarah Hisham</v>
      </c>
    </row>
    <row r="19614" spans="1:4">
      <c r="A19614" s="74" t="s">
        <v>10935</v>
      </c>
      <c r="B19614" s="74" t="str">
        <f ca="1">IFERROR(__xludf.DUMMYFUNCTION("IF(REGEXMATCH(A19614,""wealth planning""),""Script 1"",""-"")"),"Script 1")</f>
        <v>Script 1</v>
      </c>
      <c r="C19614" s="149">
        <f t="shared" si="152"/>
        <v>45509</v>
      </c>
      <c r="D19614" s="74" t="str">
        <f t="shared" si="153"/>
        <v>Nur Maisarah Hisham</v>
      </c>
    </row>
    <row r="19615" spans="1:4">
      <c r="B19615" s="74" t="str">
        <f ca="1">IFERROR(__xludf.DUMMYFUNCTION("IF(REGEXMATCH(A19615,""wealth planning""),""Script 1"",""-"")"),"-")</f>
        <v>-</v>
      </c>
      <c r="C19615" s="74" t="str">
        <f t="shared" si="152"/>
        <v>You: Hai assalamualaikum cik Maisarah, saya Azhad dari PruBSN. Sorry kalau ganggu. Actually sekarang saya tengah mencari individu yang bekerja di overseas untuk saya dapatkan peluang sharing berkaitan takaful dan wealth planning since ini kerja hakiki saya sebagai PruBSN wealth planner. Boleh ke kalau saya nak set appointment secara bersemuka ataupun online?</v>
      </c>
      <c r="D19615" s="149">
        <f t="shared" si="153"/>
        <v>45509</v>
      </c>
    </row>
    <row r="19616" spans="1:4">
      <c r="B19616" s="74" t="str">
        <f ca="1">IFERROR(__xludf.DUMMYFUNCTION("IF(REGEXMATCH(A19616,""wealth planning""),""Script 1"",""-"")"),"-")</f>
        <v>-</v>
      </c>
      <c r="C19616" s="74">
        <f t="shared" si="152"/>
        <v>0</v>
      </c>
      <c r="D19616" s="149">
        <f t="shared" si="153"/>
        <v>45509</v>
      </c>
    </row>
    <row r="19617" spans="1:4">
      <c r="B19617" s="74" t="str">
        <f ca="1">IFERROR(__xludf.DUMMYFUNCTION("IF(REGEXMATCH(A19617,""wealth planning""),""Script 1"",""-"")"),"-")</f>
        <v>-</v>
      </c>
      <c r="C19617" s="74">
        <f t="shared" si="152"/>
        <v>0</v>
      </c>
      <c r="D19617" s="74" t="str">
        <f t="shared" si="153"/>
        <v>You: Hai assalamualaikum cik Maisarah, saya Azhad dari PruBSN. Sorry kalau ganggu. Actually sekarang saya tengah mencari individu yang bekerja di overseas untuk saya dapatkan peluang sharing berkaitan takaful dan wealth planning since ini kerja hakiki saya sebagai PruBSN wealth planner. Boleh ke kalau saya nak set appointment secara bersemuka ataupun online?</v>
      </c>
    </row>
    <row r="19618" spans="1:4">
      <c r="A19618" s="74" t="s">
        <v>10937</v>
      </c>
      <c r="B19618" s="74" t="str">
        <f ca="1">IFERROR(__xludf.DUMMYFUNCTION("IF(REGEXMATCH(A19618,""wealth planning""),""Script 1"",""-"")"),"-")</f>
        <v>-</v>
      </c>
      <c r="C19618" s="74">
        <f t="shared" si="152"/>
        <v>0</v>
      </c>
      <c r="D19618" s="74">
        <f t="shared" si="153"/>
        <v>0</v>
      </c>
    </row>
    <row r="19619" spans="1:4">
      <c r="A19619" s="74" t="s">
        <v>10938</v>
      </c>
      <c r="B19619" s="74" t="str">
        <f ca="1">IFERROR(__xludf.DUMMYFUNCTION("IF(REGEXMATCH(A19619,""wealth planning""),""Script 1"",""-"")"),"-")</f>
        <v>-</v>
      </c>
      <c r="C19619" s="74" t="str">
        <f t="shared" si="152"/>
        <v>Annur Atieyah RokumarStatus is reachable</v>
      </c>
      <c r="D19619" s="74">
        <f t="shared" si="153"/>
        <v>0</v>
      </c>
    </row>
    <row r="19620" spans="1:4">
      <c r="A19620" s="149">
        <v>45509</v>
      </c>
      <c r="B19620" s="74" t="str">
        <f ca="1">IFERROR(__xludf.DUMMYFUNCTION("IF(REGEXMATCH(A19620,""wealth planning""),""Script 1"",""-"")"),"#VALUE!")</f>
        <v>#VALUE!</v>
      </c>
      <c r="C19620" s="74" t="str">
        <f t="shared" si="152"/>
        <v>Annur Atieyah Rokumar</v>
      </c>
      <c r="D19620" s="74">
        <f t="shared" si="153"/>
        <v>0</v>
      </c>
    </row>
    <row r="19621" spans="1:4">
      <c r="A19621" s="149">
        <v>45509</v>
      </c>
      <c r="B19621" s="74" t="str">
        <f ca="1">IFERROR(__xludf.DUMMYFUNCTION("IF(REGEXMATCH(A19621,""wealth planning""),""Script 1"",""-"")"),"#VALUE!")</f>
        <v>#VALUE!</v>
      </c>
      <c r="C19621" s="149">
        <f t="shared" si="152"/>
        <v>45509</v>
      </c>
      <c r="D19621" s="74" t="str">
        <f t="shared" si="153"/>
        <v>Annur Atieyah RokumarStatus is reachable</v>
      </c>
    </row>
    <row r="19622" spans="1:4">
      <c r="A19622" s="74" t="s">
        <v>10939</v>
      </c>
      <c r="B19622" s="74" t="str">
        <f ca="1">IFERROR(__xludf.DUMMYFUNCTION("IF(REGEXMATCH(A19622,""wealth planning""),""Script 1"",""-"")"),"Script 1")</f>
        <v>Script 1</v>
      </c>
      <c r="C19622" s="149">
        <f t="shared" si="152"/>
        <v>45509</v>
      </c>
      <c r="D19622" s="74" t="str">
        <f t="shared" si="153"/>
        <v>Annur Atieyah Rokumar</v>
      </c>
    </row>
    <row r="19623" spans="1:4">
      <c r="B19623" s="74" t="str">
        <f ca="1">IFERROR(__xludf.DUMMYFUNCTION("IF(REGEXMATCH(A19623,""wealth planning""),""Script 1"",""-"")"),"-")</f>
        <v>-</v>
      </c>
      <c r="C19623" s="74" t="str">
        <f t="shared" si="152"/>
        <v>You: Hai assalamualaikum Annur,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c r="D19623" s="149">
        <f t="shared" si="153"/>
        <v>45509</v>
      </c>
    </row>
    <row r="19624" spans="1:4">
      <c r="B19624" s="74" t="str">
        <f ca="1">IFERROR(__xludf.DUMMYFUNCTION("IF(REGEXMATCH(A19624,""wealth planning""),""Script 1"",""-"")"),"-")</f>
        <v>-</v>
      </c>
      <c r="C19624" s="74">
        <f t="shared" si="152"/>
        <v>0</v>
      </c>
      <c r="D19624" s="149">
        <f t="shared" si="153"/>
        <v>45509</v>
      </c>
    </row>
    <row r="19625" spans="1:4">
      <c r="B19625" s="74" t="str">
        <f ca="1">IFERROR(__xludf.DUMMYFUNCTION("IF(REGEXMATCH(A19625,""wealth planning""),""Script 1"",""-"")"),"-")</f>
        <v>-</v>
      </c>
      <c r="C19625" s="74">
        <f t="shared" si="152"/>
        <v>0</v>
      </c>
      <c r="D19625" s="74" t="str">
        <f t="shared" si="153"/>
        <v>You: Hai assalamualaikum Annur,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row>
    <row r="19626" spans="1:4">
      <c r="A19626" s="74" t="s">
        <v>10941</v>
      </c>
      <c r="B19626" s="74" t="str">
        <f ca="1">IFERROR(__xludf.DUMMYFUNCTION("IF(REGEXMATCH(A19626,""wealth planning""),""Script 1"",""-"")"),"-")</f>
        <v>-</v>
      </c>
      <c r="C19626" s="74">
        <f t="shared" si="152"/>
        <v>0</v>
      </c>
      <c r="D19626" s="74">
        <f t="shared" si="153"/>
        <v>0</v>
      </c>
    </row>
    <row r="19627" spans="1:4">
      <c r="A19627" s="74" t="s">
        <v>10942</v>
      </c>
      <c r="B19627" s="74" t="str">
        <f ca="1">IFERROR(__xludf.DUMMYFUNCTION("IF(REGEXMATCH(A19627,""wealth planning""),""Script 1"",""-"")"),"-")</f>
        <v>-</v>
      </c>
      <c r="C19627" s="74" t="str">
        <f t="shared" si="152"/>
        <v>Nur HaniemStatus is reachable</v>
      </c>
      <c r="D19627" s="74">
        <f t="shared" si="153"/>
        <v>0</v>
      </c>
    </row>
    <row r="19628" spans="1:4">
      <c r="A19628" s="149">
        <v>45509</v>
      </c>
      <c r="B19628" s="74" t="str">
        <f ca="1">IFERROR(__xludf.DUMMYFUNCTION("IF(REGEXMATCH(A19628,""wealth planning""),""Script 1"",""-"")"),"#VALUE!")</f>
        <v>#VALUE!</v>
      </c>
      <c r="C19628" s="74" t="str">
        <f t="shared" si="152"/>
        <v>Nur Haniem</v>
      </c>
      <c r="D19628" s="74">
        <f t="shared" si="153"/>
        <v>0</v>
      </c>
    </row>
    <row r="19629" spans="1:4">
      <c r="A19629" s="149">
        <v>45509</v>
      </c>
      <c r="B19629" s="74" t="str">
        <f ca="1">IFERROR(__xludf.DUMMYFUNCTION("IF(REGEXMATCH(A19629,""wealth planning""),""Script 1"",""-"")"),"#VALUE!")</f>
        <v>#VALUE!</v>
      </c>
      <c r="C19629" s="149">
        <f t="shared" si="152"/>
        <v>45509</v>
      </c>
      <c r="D19629" s="74" t="str">
        <f t="shared" si="153"/>
        <v>Nur HaniemStatus is reachable</v>
      </c>
    </row>
    <row r="19630" spans="1:4">
      <c r="A19630" s="74" t="s">
        <v>10943</v>
      </c>
      <c r="B19630" s="74" t="str">
        <f ca="1">IFERROR(__xludf.DUMMYFUNCTION("IF(REGEXMATCH(A19630,""wealth planning""),""Script 1"",""-"")"),"Script 1")</f>
        <v>Script 1</v>
      </c>
      <c r="C19630" s="149">
        <f t="shared" si="152"/>
        <v>45509</v>
      </c>
      <c r="D19630" s="74" t="str">
        <f t="shared" si="153"/>
        <v>Nur Haniem</v>
      </c>
    </row>
    <row r="19631" spans="1:4">
      <c r="B19631" s="74" t="str">
        <f ca="1">IFERROR(__xludf.DUMMYFUNCTION("IF(REGEXMATCH(A19631,""wealth planning""),""Script 1"",""-"")"),"-")</f>
        <v>-</v>
      </c>
      <c r="C19631" s="74" t="str">
        <f t="shared" si="152"/>
        <v>You: Hai assalamualaikum Haniem,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631" s="149">
        <f t="shared" si="153"/>
        <v>45509</v>
      </c>
    </row>
    <row r="19632" spans="1:4">
      <c r="B19632" s="74" t="str">
        <f ca="1">IFERROR(__xludf.DUMMYFUNCTION("IF(REGEXMATCH(A19632,""wealth planning""),""Script 1"",""-"")"),"-")</f>
        <v>-</v>
      </c>
      <c r="C19632" s="74">
        <f t="shared" si="152"/>
        <v>0</v>
      </c>
      <c r="D19632" s="149">
        <f t="shared" si="153"/>
        <v>45509</v>
      </c>
    </row>
    <row r="19633" spans="1:4">
      <c r="B19633" s="74" t="str">
        <f ca="1">IFERROR(__xludf.DUMMYFUNCTION("IF(REGEXMATCH(A19633,""wealth planning""),""Script 1"",""-"")"),"-")</f>
        <v>-</v>
      </c>
      <c r="C19633" s="74">
        <f t="shared" si="152"/>
        <v>0</v>
      </c>
      <c r="D19633" s="74" t="str">
        <f t="shared" si="153"/>
        <v>You: Hai assalamualaikum Haniem,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634" spans="1:4">
      <c r="A19634" s="74" t="s">
        <v>10945</v>
      </c>
      <c r="B19634" s="74" t="str">
        <f ca="1">IFERROR(__xludf.DUMMYFUNCTION("IF(REGEXMATCH(A19634,""wealth planning""),""Script 1"",""-"")"),"-")</f>
        <v>-</v>
      </c>
      <c r="C19634" s="74">
        <f t="shared" si="152"/>
        <v>0</v>
      </c>
      <c r="D19634" s="74">
        <f t="shared" si="153"/>
        <v>0</v>
      </c>
    </row>
    <row r="19635" spans="1:4">
      <c r="A19635" s="74" t="s">
        <v>10945</v>
      </c>
      <c r="B19635" s="74" t="str">
        <f ca="1">IFERROR(__xludf.DUMMYFUNCTION("IF(REGEXMATCH(A19635,""wealth planning""),""Script 1"",""-"")"),"-")</f>
        <v>-</v>
      </c>
      <c r="C19635" s="74" t="str">
        <f t="shared" si="152"/>
        <v>Hajid Jamal</v>
      </c>
      <c r="D19635" s="74">
        <f t="shared" si="153"/>
        <v>0</v>
      </c>
    </row>
    <row r="19636" spans="1:4">
      <c r="A19636" s="149">
        <v>45509</v>
      </c>
      <c r="B19636" s="74" t="str">
        <f ca="1">IFERROR(__xludf.DUMMYFUNCTION("IF(REGEXMATCH(A19636,""wealth planning""),""Script 1"",""-"")"),"#VALUE!")</f>
        <v>#VALUE!</v>
      </c>
      <c r="C19636" s="74" t="str">
        <f t="shared" si="152"/>
        <v>Hajid Jamal</v>
      </c>
      <c r="D19636" s="74">
        <f t="shared" si="153"/>
        <v>0</v>
      </c>
    </row>
    <row r="19637" spans="1:4">
      <c r="A19637" s="149">
        <v>45509</v>
      </c>
      <c r="B19637" s="74" t="str">
        <f ca="1">IFERROR(__xludf.DUMMYFUNCTION("IF(REGEXMATCH(A19637,""wealth planning""),""Script 1"",""-"")"),"#VALUE!")</f>
        <v>#VALUE!</v>
      </c>
      <c r="C19637" s="149">
        <f t="shared" si="152"/>
        <v>45509</v>
      </c>
      <c r="D19637" s="74" t="str">
        <f t="shared" si="153"/>
        <v>Hajid Jamal</v>
      </c>
    </row>
    <row r="19638" spans="1:4">
      <c r="A19638" s="74" t="s">
        <v>10946</v>
      </c>
      <c r="B19638" s="74" t="str">
        <f ca="1">IFERROR(__xludf.DUMMYFUNCTION("IF(REGEXMATCH(A19638,""wealth planning""),""Script 1"",""-"")"),"Script 1")</f>
        <v>Script 1</v>
      </c>
      <c r="C19638" s="149">
        <f t="shared" si="152"/>
        <v>45509</v>
      </c>
      <c r="D19638" s="74" t="str">
        <f t="shared" si="153"/>
        <v>Hajid Jamal</v>
      </c>
    </row>
    <row r="19639" spans="1:4">
      <c r="B19639" s="74" t="str">
        <f ca="1">IFERROR(__xludf.DUMMYFUNCTION("IF(REGEXMATCH(A19639,""wealth planning""),""Script 1"",""-"")"),"-")</f>
        <v>-</v>
      </c>
      <c r="C19639" s="74" t="str">
        <f t="shared" ref="C19639:C19893" si="154">A19638</f>
        <v>You: Hai assalamualaikum tuan Hajid,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639" s="149">
        <f t="shared" ref="D19639:D19893" si="155">A19636</f>
        <v>45509</v>
      </c>
    </row>
    <row r="19640" spans="1:4">
      <c r="B19640" s="74" t="str">
        <f ca="1">IFERROR(__xludf.DUMMYFUNCTION("IF(REGEXMATCH(A19640,""wealth planning""),""Script 1"",""-"")"),"-")</f>
        <v>-</v>
      </c>
      <c r="C19640" s="74">
        <f t="shared" si="154"/>
        <v>0</v>
      </c>
      <c r="D19640" s="149">
        <f t="shared" si="155"/>
        <v>45509</v>
      </c>
    </row>
    <row r="19641" spans="1:4">
      <c r="B19641" s="74" t="str">
        <f ca="1">IFERROR(__xludf.DUMMYFUNCTION("IF(REGEXMATCH(A19641,""wealth planning""),""Script 1"",""-"")"),"-")</f>
        <v>-</v>
      </c>
      <c r="C19641" s="74">
        <f t="shared" si="154"/>
        <v>0</v>
      </c>
      <c r="D19641" s="74" t="str">
        <f t="shared" si="155"/>
        <v>You: Hai assalamualaikum tuan Hajid,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642" spans="1:4">
      <c r="A19642" s="74" t="s">
        <v>10948</v>
      </c>
      <c r="B19642" s="74" t="str">
        <f ca="1">IFERROR(__xludf.DUMMYFUNCTION("IF(REGEXMATCH(A19642,""wealth planning""),""Script 1"",""-"")"),"-")</f>
        <v>-</v>
      </c>
      <c r="C19642" s="74">
        <f t="shared" si="154"/>
        <v>0</v>
      </c>
      <c r="D19642" s="74">
        <f t="shared" si="155"/>
        <v>0</v>
      </c>
    </row>
    <row r="19643" spans="1:4">
      <c r="A19643" s="74" t="s">
        <v>10949</v>
      </c>
      <c r="B19643" s="74" t="str">
        <f ca="1">IFERROR(__xludf.DUMMYFUNCTION("IF(REGEXMATCH(A19643,""wealth planning""),""Script 1"",""-"")"),"-")</f>
        <v>-</v>
      </c>
      <c r="C19643" s="74" t="str">
        <f t="shared" si="154"/>
        <v>Azri MustafaStatus is reachable</v>
      </c>
      <c r="D19643" s="74">
        <f t="shared" si="155"/>
        <v>0</v>
      </c>
    </row>
    <row r="19644" spans="1:4">
      <c r="A19644" s="149">
        <v>45509</v>
      </c>
      <c r="B19644" s="74" t="str">
        <f ca="1">IFERROR(__xludf.DUMMYFUNCTION("IF(REGEXMATCH(A19644,""wealth planning""),""Script 1"",""-"")"),"#VALUE!")</f>
        <v>#VALUE!</v>
      </c>
      <c r="C19644" s="74" t="str">
        <f t="shared" si="154"/>
        <v>Azri Mustafa</v>
      </c>
      <c r="D19644" s="74">
        <f t="shared" si="155"/>
        <v>0</v>
      </c>
    </row>
    <row r="19645" spans="1:4">
      <c r="A19645" s="149">
        <v>45509</v>
      </c>
      <c r="B19645" s="74" t="str">
        <f ca="1">IFERROR(__xludf.DUMMYFUNCTION("IF(REGEXMATCH(A19645,""wealth planning""),""Script 1"",""-"")"),"#VALUE!")</f>
        <v>#VALUE!</v>
      </c>
      <c r="C19645" s="149">
        <f t="shared" si="154"/>
        <v>45509</v>
      </c>
      <c r="D19645" s="74" t="str">
        <f t="shared" si="155"/>
        <v>Azri MustafaStatus is reachable</v>
      </c>
    </row>
    <row r="19646" spans="1:4">
      <c r="A19646" s="74" t="s">
        <v>10950</v>
      </c>
      <c r="B19646" s="74" t="str">
        <f ca="1">IFERROR(__xludf.DUMMYFUNCTION("IF(REGEXMATCH(A19646,""wealth planning""),""Script 1"",""-"")"),"Script 1")</f>
        <v>Script 1</v>
      </c>
      <c r="C19646" s="149">
        <f t="shared" si="154"/>
        <v>45509</v>
      </c>
      <c r="D19646" s="74" t="str">
        <f t="shared" si="155"/>
        <v>Azri Mustafa</v>
      </c>
    </row>
    <row r="19647" spans="1:4">
      <c r="B19647" s="74" t="str">
        <f ca="1">IFERROR(__xludf.DUMMYFUNCTION("IF(REGEXMATCH(A19647,""wealth planning""),""Script 1"",""-"")"),"-")</f>
        <v>-</v>
      </c>
      <c r="C19647" s="74" t="str">
        <f t="shared" si="154"/>
        <v>You: Hai assalamualaikum Azri,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c r="D19647" s="149">
        <f t="shared" si="155"/>
        <v>45509</v>
      </c>
    </row>
    <row r="19648" spans="1:4">
      <c r="B19648" s="74" t="str">
        <f ca="1">IFERROR(__xludf.DUMMYFUNCTION("IF(REGEXMATCH(A19648,""wealth planning""),""Script 1"",""-"")"),"-")</f>
        <v>-</v>
      </c>
      <c r="C19648" s="74">
        <f t="shared" si="154"/>
        <v>0</v>
      </c>
      <c r="D19648" s="149">
        <f t="shared" si="155"/>
        <v>45509</v>
      </c>
    </row>
    <row r="19649" spans="1:4">
      <c r="B19649" s="74" t="str">
        <f ca="1">IFERROR(__xludf.DUMMYFUNCTION("IF(REGEXMATCH(A19649,""wealth planning""),""Script 1"",""-"")"),"-")</f>
        <v>-</v>
      </c>
      <c r="C19649" s="74">
        <f t="shared" si="154"/>
        <v>0</v>
      </c>
      <c r="D19649" s="74" t="str">
        <f t="shared" si="155"/>
        <v>You: Hai assalamualaikum Azri,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row>
    <row r="19650" spans="1:4">
      <c r="A19650" s="74" t="s">
        <v>10952</v>
      </c>
      <c r="B19650" s="74" t="str">
        <f ca="1">IFERROR(__xludf.DUMMYFUNCTION("IF(REGEXMATCH(A19650,""wealth planning""),""Script 1"",""-"")"),"-")</f>
        <v>-</v>
      </c>
      <c r="C19650" s="74">
        <f t="shared" si="154"/>
        <v>0</v>
      </c>
      <c r="D19650" s="74">
        <f t="shared" si="155"/>
        <v>0</v>
      </c>
    </row>
    <row r="19651" spans="1:4">
      <c r="A19651" s="74" t="s">
        <v>10952</v>
      </c>
      <c r="B19651" s="74" t="str">
        <f ca="1">IFERROR(__xludf.DUMMYFUNCTION("IF(REGEXMATCH(A19651,""wealth planning""),""Script 1"",""-"")"),"-")</f>
        <v>-</v>
      </c>
      <c r="C19651" s="74" t="str">
        <f t="shared" si="154"/>
        <v>AHMAD RAZIN BIN CHE JOHARI</v>
      </c>
      <c r="D19651" s="74">
        <f t="shared" si="155"/>
        <v>0</v>
      </c>
    </row>
    <row r="19652" spans="1:4">
      <c r="A19652" s="149">
        <v>45509</v>
      </c>
      <c r="B19652" s="74" t="str">
        <f ca="1">IFERROR(__xludf.DUMMYFUNCTION("IF(REGEXMATCH(A19652,""wealth planning""),""Script 1"",""-"")"),"#VALUE!")</f>
        <v>#VALUE!</v>
      </c>
      <c r="C19652" s="74" t="str">
        <f t="shared" si="154"/>
        <v>AHMAD RAZIN BIN CHE JOHARI</v>
      </c>
      <c r="D19652" s="74">
        <f t="shared" si="155"/>
        <v>0</v>
      </c>
    </row>
    <row r="19653" spans="1:4">
      <c r="A19653" s="149">
        <v>45509</v>
      </c>
      <c r="B19653" s="74" t="str">
        <f ca="1">IFERROR(__xludf.DUMMYFUNCTION("IF(REGEXMATCH(A19653,""wealth planning""),""Script 1"",""-"")"),"#VALUE!")</f>
        <v>#VALUE!</v>
      </c>
      <c r="C19653" s="149">
        <f t="shared" si="154"/>
        <v>45509</v>
      </c>
      <c r="D19653" s="74" t="str">
        <f t="shared" si="155"/>
        <v>AHMAD RAZIN BIN CHE JOHARI</v>
      </c>
    </row>
    <row r="19654" spans="1:4">
      <c r="A19654" s="74" t="s">
        <v>10953</v>
      </c>
      <c r="B19654" s="74" t="str">
        <f ca="1">IFERROR(__xludf.DUMMYFUNCTION("IF(REGEXMATCH(A19654,""wealth planning""),""Script 1"",""-"")"),"Script 1")</f>
        <v>Script 1</v>
      </c>
      <c r="C19654" s="149">
        <f t="shared" si="154"/>
        <v>45509</v>
      </c>
      <c r="D19654" s="74" t="str">
        <f t="shared" si="155"/>
        <v>AHMAD RAZIN BIN CHE JOHARI</v>
      </c>
    </row>
    <row r="19655" spans="1:4">
      <c r="B19655" s="74" t="str">
        <f ca="1">IFERROR(__xludf.DUMMYFUNCTION("IF(REGEXMATCH(A19655,""wealth planning""),""Script 1"",""-"")"),"-")</f>
        <v>-</v>
      </c>
      <c r="C19655" s="74" t="str">
        <f t="shared" si="154"/>
        <v>You: Hai assalamualaikum tuan Razin,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655" s="149">
        <f t="shared" si="155"/>
        <v>45509</v>
      </c>
    </row>
    <row r="19656" spans="1:4">
      <c r="B19656" s="74" t="str">
        <f ca="1">IFERROR(__xludf.DUMMYFUNCTION("IF(REGEXMATCH(A19656,""wealth planning""),""Script 1"",""-"")"),"-")</f>
        <v>-</v>
      </c>
      <c r="C19656" s="74">
        <f t="shared" si="154"/>
        <v>0</v>
      </c>
      <c r="D19656" s="149">
        <f t="shared" si="155"/>
        <v>45509</v>
      </c>
    </row>
    <row r="19657" spans="1:4">
      <c r="B19657" s="74" t="str">
        <f ca="1">IFERROR(__xludf.DUMMYFUNCTION("IF(REGEXMATCH(A19657,""wealth planning""),""Script 1"",""-"")"),"-")</f>
        <v>-</v>
      </c>
      <c r="C19657" s="74">
        <f t="shared" si="154"/>
        <v>0</v>
      </c>
      <c r="D19657" s="74" t="str">
        <f t="shared" si="155"/>
        <v>You: Hai assalamualaikum tuan Razin,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658" spans="1:4">
      <c r="A19658" s="74" t="s">
        <v>10955</v>
      </c>
      <c r="B19658" s="74" t="str">
        <f ca="1">IFERROR(__xludf.DUMMYFUNCTION("IF(REGEXMATCH(A19658,""wealth planning""),""Script 1"",""-"")"),"-")</f>
        <v>-</v>
      </c>
      <c r="C19658" s="74">
        <f t="shared" si="154"/>
        <v>0</v>
      </c>
      <c r="D19658" s="74">
        <f t="shared" si="155"/>
        <v>0</v>
      </c>
    </row>
    <row r="19659" spans="1:4">
      <c r="A19659" s="74" t="s">
        <v>10956</v>
      </c>
      <c r="B19659" s="74" t="str">
        <f ca="1">IFERROR(__xludf.DUMMYFUNCTION("IF(REGEXMATCH(A19659,""wealth planning""),""Script 1"",""-"")"),"-")</f>
        <v>-</v>
      </c>
      <c r="C19659" s="74" t="str">
        <f t="shared" si="154"/>
        <v>AINAA AMIRAH BT MOHD NOHStatus is reachable</v>
      </c>
      <c r="D19659" s="74">
        <f t="shared" si="155"/>
        <v>0</v>
      </c>
    </row>
    <row r="19660" spans="1:4">
      <c r="A19660" s="149">
        <v>45509</v>
      </c>
      <c r="B19660" s="74" t="str">
        <f ca="1">IFERROR(__xludf.DUMMYFUNCTION("IF(REGEXMATCH(A19660,""wealth planning""),""Script 1"",""-"")"),"#VALUE!")</f>
        <v>#VALUE!</v>
      </c>
      <c r="C19660" s="74" t="str">
        <f t="shared" si="154"/>
        <v>AINAA AMIRAH BT MOHD NOH</v>
      </c>
      <c r="D19660" s="74">
        <f t="shared" si="155"/>
        <v>0</v>
      </c>
    </row>
    <row r="19661" spans="1:4">
      <c r="A19661" s="149">
        <v>45509</v>
      </c>
      <c r="B19661" s="74" t="str">
        <f ca="1">IFERROR(__xludf.DUMMYFUNCTION("IF(REGEXMATCH(A19661,""wealth planning""),""Script 1"",""-"")"),"#VALUE!")</f>
        <v>#VALUE!</v>
      </c>
      <c r="C19661" s="149">
        <f t="shared" si="154"/>
        <v>45509</v>
      </c>
      <c r="D19661" s="74" t="str">
        <f t="shared" si="155"/>
        <v>AINAA AMIRAH BT MOHD NOHStatus is reachable</v>
      </c>
    </row>
    <row r="19662" spans="1:4">
      <c r="A19662" s="74" t="s">
        <v>10957</v>
      </c>
      <c r="B19662" s="74" t="str">
        <f ca="1">IFERROR(__xludf.DUMMYFUNCTION("IF(REGEXMATCH(A19662,""wealth planning""),""Script 1"",""-"")"),"Script 1")</f>
        <v>Script 1</v>
      </c>
      <c r="C19662" s="149">
        <f t="shared" si="154"/>
        <v>45509</v>
      </c>
      <c r="D19662" s="74" t="str">
        <f t="shared" si="155"/>
        <v>AINAA AMIRAH BT MOHD NOH</v>
      </c>
    </row>
    <row r="19663" spans="1:4">
      <c r="B19663" s="74" t="str">
        <f ca="1">IFERROR(__xludf.DUMMYFUNCTION("IF(REGEXMATCH(A19663,""wealth planning""),""Script 1"",""-"")"),"-")</f>
        <v>-</v>
      </c>
      <c r="C19663" s="74" t="str">
        <f t="shared" si="154"/>
        <v>You: Hai assalamualaikum cik Ainaa,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663" s="149">
        <f t="shared" si="155"/>
        <v>45509</v>
      </c>
    </row>
    <row r="19664" spans="1:4">
      <c r="B19664" s="74" t="str">
        <f ca="1">IFERROR(__xludf.DUMMYFUNCTION("IF(REGEXMATCH(A19664,""wealth planning""),""Script 1"",""-"")"),"-")</f>
        <v>-</v>
      </c>
      <c r="C19664" s="74">
        <f t="shared" si="154"/>
        <v>0</v>
      </c>
      <c r="D19664" s="149">
        <f t="shared" si="155"/>
        <v>45509</v>
      </c>
    </row>
    <row r="19665" spans="1:4">
      <c r="B19665" s="74" t="str">
        <f ca="1">IFERROR(__xludf.DUMMYFUNCTION("IF(REGEXMATCH(A19665,""wealth planning""),""Script 1"",""-"")"),"-")</f>
        <v>-</v>
      </c>
      <c r="C19665" s="74">
        <f t="shared" si="154"/>
        <v>0</v>
      </c>
      <c r="D19665" s="74" t="str">
        <f t="shared" si="155"/>
        <v>You: Hai assalamualaikum cik Ainaa,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666" spans="1:4">
      <c r="A19666" s="74" t="s">
        <v>10959</v>
      </c>
      <c r="B19666" s="74" t="str">
        <f ca="1">IFERROR(__xludf.DUMMYFUNCTION("IF(REGEXMATCH(A19666,""wealth planning""),""Script 1"",""-"")"),"-")</f>
        <v>-</v>
      </c>
      <c r="C19666" s="74">
        <f t="shared" si="154"/>
        <v>0</v>
      </c>
      <c r="D19666" s="74">
        <f t="shared" si="155"/>
        <v>0</v>
      </c>
    </row>
    <row r="19667" spans="1:4">
      <c r="A19667" s="74" t="s">
        <v>10959</v>
      </c>
      <c r="B19667" s="74" t="str">
        <f ca="1">IFERROR(__xludf.DUMMYFUNCTION("IF(REGEXMATCH(A19667,""wealth planning""),""Script 1"",""-"")"),"-")</f>
        <v>-</v>
      </c>
      <c r="C19667" s="74" t="str">
        <f t="shared" si="154"/>
        <v>FAISAL ROSDI</v>
      </c>
      <c r="D19667" s="74">
        <f t="shared" si="155"/>
        <v>0</v>
      </c>
    </row>
    <row r="19668" spans="1:4">
      <c r="A19668" s="149">
        <v>45509</v>
      </c>
      <c r="B19668" s="74" t="str">
        <f ca="1">IFERROR(__xludf.DUMMYFUNCTION("IF(REGEXMATCH(A19668,""wealth planning""),""Script 1"",""-"")"),"#VALUE!")</f>
        <v>#VALUE!</v>
      </c>
      <c r="C19668" s="74" t="str">
        <f t="shared" si="154"/>
        <v>FAISAL ROSDI</v>
      </c>
      <c r="D19668" s="74">
        <f t="shared" si="155"/>
        <v>0</v>
      </c>
    </row>
    <row r="19669" spans="1:4">
      <c r="A19669" s="149">
        <v>45509</v>
      </c>
      <c r="B19669" s="74" t="str">
        <f ca="1">IFERROR(__xludf.DUMMYFUNCTION("IF(REGEXMATCH(A19669,""wealth planning""),""Script 1"",""-"")"),"#VALUE!")</f>
        <v>#VALUE!</v>
      </c>
      <c r="C19669" s="149">
        <f t="shared" si="154"/>
        <v>45509</v>
      </c>
      <c r="D19669" s="74" t="str">
        <f t="shared" si="155"/>
        <v>FAISAL ROSDI</v>
      </c>
    </row>
    <row r="19670" spans="1:4">
      <c r="A19670" s="74" t="s">
        <v>10960</v>
      </c>
      <c r="B19670" s="74" t="str">
        <f ca="1">IFERROR(__xludf.DUMMYFUNCTION("IF(REGEXMATCH(A19670,""wealth planning""),""Script 1"",""-"")"),"Script 1")</f>
        <v>Script 1</v>
      </c>
      <c r="C19670" s="149">
        <f t="shared" si="154"/>
        <v>45509</v>
      </c>
      <c r="D19670" s="74" t="str">
        <f t="shared" si="155"/>
        <v>FAISAL ROSDI</v>
      </c>
    </row>
    <row r="19671" spans="1:4">
      <c r="B19671" s="74" t="str">
        <f ca="1">IFERROR(__xludf.DUMMYFUNCTION("IF(REGEXMATCH(A19671,""wealth planning""),""Script 1"",""-"")"),"-")</f>
        <v>-</v>
      </c>
      <c r="C19671" s="74" t="str">
        <f t="shared" si="154"/>
        <v>You: Hai assalamualaikum tuan Faisal,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671" s="149">
        <f t="shared" si="155"/>
        <v>45509</v>
      </c>
    </row>
    <row r="19672" spans="1:4">
      <c r="B19672" s="74" t="str">
        <f ca="1">IFERROR(__xludf.DUMMYFUNCTION("IF(REGEXMATCH(A19672,""wealth planning""),""Script 1"",""-"")"),"-")</f>
        <v>-</v>
      </c>
      <c r="C19672" s="74">
        <f t="shared" si="154"/>
        <v>0</v>
      </c>
      <c r="D19672" s="149">
        <f t="shared" si="155"/>
        <v>45509</v>
      </c>
    </row>
    <row r="19673" spans="1:4">
      <c r="B19673" s="74" t="str">
        <f ca="1">IFERROR(__xludf.DUMMYFUNCTION("IF(REGEXMATCH(A19673,""wealth planning""),""Script 1"",""-"")"),"-")</f>
        <v>-</v>
      </c>
      <c r="C19673" s="74">
        <f t="shared" si="154"/>
        <v>0</v>
      </c>
      <c r="D19673" s="74" t="str">
        <f t="shared" si="155"/>
        <v>You: Hai assalamualaikum tuan Faisal,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674" spans="1:4">
      <c r="B19674" s="74" t="str">
        <f ca="1">IFERROR(__xludf.DUMMYFUNCTION("IF(REGEXMATCH(A19674,""wealth planning""),""Script 1"",""-"")"),"-")</f>
        <v>-</v>
      </c>
      <c r="C19674" s="74">
        <f t="shared" si="154"/>
        <v>0</v>
      </c>
      <c r="D19674" s="74">
        <f t="shared" si="155"/>
        <v>0</v>
      </c>
    </row>
    <row r="19675" spans="1:4">
      <c r="A19675" s="74" t="s">
        <v>10963</v>
      </c>
      <c r="B19675" s="74" t="str">
        <f ca="1">IFERROR(__xludf.DUMMYFUNCTION("IF(REGEXMATCH(A19675,""wealth planning""),""Script 1"",""-"")"),"-")</f>
        <v>-</v>
      </c>
      <c r="C19675" s="74">
        <f t="shared" si="154"/>
        <v>0</v>
      </c>
      <c r="D19675" s="74">
        <f t="shared" si="155"/>
        <v>0</v>
      </c>
    </row>
    <row r="19676" spans="1:4">
      <c r="A19676" s="149">
        <v>45509</v>
      </c>
      <c r="B19676" s="74" t="str">
        <f ca="1">IFERROR(__xludf.DUMMYFUNCTION("IF(REGEXMATCH(A19676,""wealth planning""),""Script 1"",""-"")"),"#VALUE!")</f>
        <v>#VALUE!</v>
      </c>
      <c r="C19676" s="74" t="str">
        <f t="shared" si="154"/>
        <v>Wan Nor Zawanah Wan Ahmad</v>
      </c>
      <c r="D19676" s="74">
        <f t="shared" si="155"/>
        <v>0</v>
      </c>
    </row>
    <row r="19677" spans="1:4">
      <c r="A19677" s="149">
        <v>45509</v>
      </c>
      <c r="B19677" s="74" t="str">
        <f ca="1">IFERROR(__xludf.DUMMYFUNCTION("IF(REGEXMATCH(A19677,""wealth planning""),""Script 1"",""-"")"),"#VALUE!")</f>
        <v>#VALUE!</v>
      </c>
      <c r="C19677" s="149">
        <f t="shared" si="154"/>
        <v>45509</v>
      </c>
      <c r="D19677" s="74">
        <f t="shared" si="155"/>
        <v>0</v>
      </c>
    </row>
    <row r="19678" spans="1:4">
      <c r="A19678" s="74" t="s">
        <v>10964</v>
      </c>
      <c r="B19678" s="74" t="str">
        <f ca="1">IFERROR(__xludf.DUMMYFUNCTION("IF(REGEXMATCH(A19678,""wealth planning""),""Script 1"",""-"")"),"Script 1")</f>
        <v>Script 1</v>
      </c>
      <c r="C19678" s="149">
        <f t="shared" si="154"/>
        <v>45509</v>
      </c>
      <c r="D19678" s="74" t="str">
        <f t="shared" si="155"/>
        <v>Wan Nor Zawanah Wan Ahmad</v>
      </c>
    </row>
    <row r="19679" spans="1:4">
      <c r="B19679" s="74" t="str">
        <f ca="1">IFERROR(__xludf.DUMMYFUNCTION("IF(REGEXMATCH(A19679,""wealth planning""),""Script 1"",""-"")"),"-")</f>
        <v>-</v>
      </c>
      <c r="C19679" s="74" t="str">
        <f t="shared" si="154"/>
        <v>You: Hai assalamualaikum Zawanah,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19679" s="149">
        <f t="shared" si="155"/>
        <v>45509</v>
      </c>
    </row>
    <row r="19680" spans="1:4">
      <c r="B19680" s="74" t="str">
        <f ca="1">IFERROR(__xludf.DUMMYFUNCTION("IF(REGEXMATCH(A19680,""wealth planning""),""Script 1"",""-"")"),"-")</f>
        <v>-</v>
      </c>
      <c r="C19680" s="74">
        <f t="shared" si="154"/>
        <v>0</v>
      </c>
      <c r="D19680" s="149">
        <f t="shared" si="155"/>
        <v>45509</v>
      </c>
    </row>
    <row r="19681" spans="1:4">
      <c r="B19681" s="74" t="str">
        <f ca="1">IFERROR(__xludf.DUMMYFUNCTION("IF(REGEXMATCH(A19681,""wealth planning""),""Script 1"",""-"")"),"-")</f>
        <v>-</v>
      </c>
      <c r="C19681" s="74">
        <f t="shared" si="154"/>
        <v>0</v>
      </c>
      <c r="D19681" s="74" t="str">
        <f t="shared" si="155"/>
        <v>You: Hai assalamualaikum Zawanah,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19682" spans="1:4">
      <c r="A19682" s="74" t="s">
        <v>10966</v>
      </c>
      <c r="B19682" s="74" t="str">
        <f ca="1">IFERROR(__xludf.DUMMYFUNCTION("IF(REGEXMATCH(A19682,""wealth planning""),""Script 1"",""-"")"),"-")</f>
        <v>-</v>
      </c>
      <c r="C19682" s="74">
        <f t="shared" si="154"/>
        <v>0</v>
      </c>
      <c r="D19682" s="74">
        <f t="shared" si="155"/>
        <v>0</v>
      </c>
    </row>
    <row r="19683" spans="1:4">
      <c r="A19683" s="74" t="s">
        <v>10966</v>
      </c>
      <c r="B19683" s="74" t="str">
        <f ca="1">IFERROR(__xludf.DUMMYFUNCTION("IF(REGEXMATCH(A19683,""wealth planning""),""Script 1"",""-"")"),"-")</f>
        <v>-</v>
      </c>
      <c r="C19683" s="74" t="str">
        <f t="shared" si="154"/>
        <v>NUR FATEHAH MUHAMAD</v>
      </c>
      <c r="D19683" s="74">
        <f t="shared" si="155"/>
        <v>0</v>
      </c>
    </row>
    <row r="19684" spans="1:4">
      <c r="A19684" s="149">
        <v>45509</v>
      </c>
      <c r="B19684" s="74" t="str">
        <f ca="1">IFERROR(__xludf.DUMMYFUNCTION("IF(REGEXMATCH(A19684,""wealth planning""),""Script 1"",""-"")"),"#VALUE!")</f>
        <v>#VALUE!</v>
      </c>
      <c r="C19684" s="74" t="str">
        <f t="shared" si="154"/>
        <v>NUR FATEHAH MUHAMAD</v>
      </c>
      <c r="D19684" s="74">
        <f t="shared" si="155"/>
        <v>0</v>
      </c>
    </row>
    <row r="19685" spans="1:4">
      <c r="A19685" s="149">
        <v>45509</v>
      </c>
      <c r="B19685" s="74" t="str">
        <f ca="1">IFERROR(__xludf.DUMMYFUNCTION("IF(REGEXMATCH(A19685,""wealth planning""),""Script 1"",""-"")"),"#VALUE!")</f>
        <v>#VALUE!</v>
      </c>
      <c r="C19685" s="149">
        <f t="shared" si="154"/>
        <v>45509</v>
      </c>
      <c r="D19685" s="74" t="str">
        <f t="shared" si="155"/>
        <v>NUR FATEHAH MUHAMAD</v>
      </c>
    </row>
    <row r="19686" spans="1:4">
      <c r="A19686" s="74" t="s">
        <v>10967</v>
      </c>
      <c r="B19686" s="74" t="str">
        <f ca="1">IFERROR(__xludf.DUMMYFUNCTION("IF(REGEXMATCH(A19686,""wealth planning""),""Script 1"",""-"")"),"Script 1")</f>
        <v>Script 1</v>
      </c>
      <c r="C19686" s="149">
        <f t="shared" si="154"/>
        <v>45509</v>
      </c>
      <c r="D19686" s="74" t="str">
        <f t="shared" si="155"/>
        <v>NUR FATEHAH MUHAMAD</v>
      </c>
    </row>
    <row r="19687" spans="1:4">
      <c r="B19687" s="74" t="str">
        <f ca="1">IFERROR(__xludf.DUMMYFUNCTION("IF(REGEXMATCH(A19687,""wealth planning""),""Script 1"",""-"")"),"-")</f>
        <v>-</v>
      </c>
      <c r="C19687" s="74" t="str">
        <f t="shared" si="154"/>
        <v>You: Hai assalamualaikum Fatehah,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687" s="149">
        <f t="shared" si="155"/>
        <v>45509</v>
      </c>
    </row>
    <row r="19688" spans="1:4">
      <c r="B19688" s="74" t="str">
        <f ca="1">IFERROR(__xludf.DUMMYFUNCTION("IF(REGEXMATCH(A19688,""wealth planning""),""Script 1"",""-"")"),"-")</f>
        <v>-</v>
      </c>
      <c r="C19688" s="74">
        <f t="shared" si="154"/>
        <v>0</v>
      </c>
      <c r="D19688" s="149">
        <f t="shared" si="155"/>
        <v>45509</v>
      </c>
    </row>
    <row r="19689" spans="1:4">
      <c r="B19689" s="74" t="str">
        <f ca="1">IFERROR(__xludf.DUMMYFUNCTION("IF(REGEXMATCH(A19689,""wealth planning""),""Script 1"",""-"")"),"-")</f>
        <v>-</v>
      </c>
      <c r="C19689" s="74">
        <f t="shared" si="154"/>
        <v>0</v>
      </c>
      <c r="D19689" s="74" t="str">
        <f t="shared" si="155"/>
        <v>You: Hai assalamualaikum Fatehah,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690" spans="1:4">
      <c r="A19690" s="74" t="s">
        <v>10969</v>
      </c>
      <c r="B19690" s="74" t="str">
        <f ca="1">IFERROR(__xludf.DUMMYFUNCTION("IF(REGEXMATCH(A19690,""wealth planning""),""Script 1"",""-"")"),"-")</f>
        <v>-</v>
      </c>
      <c r="C19690" s="74">
        <f t="shared" si="154"/>
        <v>0</v>
      </c>
      <c r="D19690" s="74">
        <f t="shared" si="155"/>
        <v>0</v>
      </c>
    </row>
    <row r="19691" spans="1:4">
      <c r="A19691" s="74" t="s">
        <v>10969</v>
      </c>
      <c r="B19691" s="74" t="str">
        <f ca="1">IFERROR(__xludf.DUMMYFUNCTION("IF(REGEXMATCH(A19691,""wealth planning""),""Script 1"",""-"")"),"-")</f>
        <v>-</v>
      </c>
      <c r="C19691" s="74" t="str">
        <f t="shared" si="154"/>
        <v>Aisyah Athirah</v>
      </c>
      <c r="D19691" s="74">
        <f t="shared" si="155"/>
        <v>0</v>
      </c>
    </row>
    <row r="19692" spans="1:4">
      <c r="A19692" s="149">
        <v>45509</v>
      </c>
      <c r="B19692" s="74" t="str">
        <f ca="1">IFERROR(__xludf.DUMMYFUNCTION("IF(REGEXMATCH(A19692,""wealth planning""),""Script 1"",""-"")"),"#VALUE!")</f>
        <v>#VALUE!</v>
      </c>
      <c r="C19692" s="74" t="str">
        <f t="shared" si="154"/>
        <v>Aisyah Athirah</v>
      </c>
      <c r="D19692" s="74">
        <f t="shared" si="155"/>
        <v>0</v>
      </c>
    </row>
    <row r="19693" spans="1:4">
      <c r="A19693" s="149">
        <v>45509</v>
      </c>
      <c r="B19693" s="74" t="str">
        <f ca="1">IFERROR(__xludf.DUMMYFUNCTION("IF(REGEXMATCH(A19693,""wealth planning""),""Script 1"",""-"")"),"#VALUE!")</f>
        <v>#VALUE!</v>
      </c>
      <c r="C19693" s="149">
        <f t="shared" si="154"/>
        <v>45509</v>
      </c>
      <c r="D19693" s="74" t="str">
        <f t="shared" si="155"/>
        <v>Aisyah Athirah</v>
      </c>
    </row>
    <row r="19694" spans="1:4">
      <c r="A19694" s="74" t="s">
        <v>10842</v>
      </c>
      <c r="B19694" s="74" t="str">
        <f ca="1">IFERROR(__xludf.DUMMYFUNCTION("IF(REGEXMATCH(A19694,""wealth planning""),""Script 1"",""-"")"),"Script 1")</f>
        <v>Script 1</v>
      </c>
      <c r="C19694" s="149">
        <f t="shared" si="154"/>
        <v>45509</v>
      </c>
      <c r="D19694" s="74" t="str">
        <f t="shared" si="155"/>
        <v>Aisyah Athirah</v>
      </c>
    </row>
    <row r="19695" spans="1:4">
      <c r="B19695" s="74" t="str">
        <f ca="1">IFERROR(__xludf.DUMMYFUNCTION("IF(REGEXMATCH(A19695,""wealth planning""),""Script 1"",""-"")"),"-")</f>
        <v>-</v>
      </c>
      <c r="C19695" s="74" t="str">
        <f t="shared" si="154"/>
        <v>You: Hai assalamualaikum Aisyah,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695" s="149">
        <f t="shared" si="155"/>
        <v>45509</v>
      </c>
    </row>
    <row r="19696" spans="1:4">
      <c r="B19696" s="74" t="str">
        <f ca="1">IFERROR(__xludf.DUMMYFUNCTION("IF(REGEXMATCH(A19696,""wealth planning""),""Script 1"",""-"")"),"-")</f>
        <v>-</v>
      </c>
      <c r="C19696" s="74">
        <f t="shared" si="154"/>
        <v>0</v>
      </c>
      <c r="D19696" s="149">
        <f t="shared" si="155"/>
        <v>45509</v>
      </c>
    </row>
    <row r="19697" spans="1:4">
      <c r="B19697" s="74" t="str">
        <f ca="1">IFERROR(__xludf.DUMMYFUNCTION("IF(REGEXMATCH(A19697,""wealth planning""),""Script 1"",""-"")"),"-")</f>
        <v>-</v>
      </c>
      <c r="C19697" s="74">
        <f t="shared" si="154"/>
        <v>0</v>
      </c>
      <c r="D19697" s="74" t="str">
        <f t="shared" si="155"/>
        <v>You: Hai assalamualaikum Aisyah,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698" spans="1:4">
      <c r="A19698" s="74" t="s">
        <v>10971</v>
      </c>
      <c r="B19698" s="74" t="str">
        <f ca="1">IFERROR(__xludf.DUMMYFUNCTION("IF(REGEXMATCH(A19698,""wealth planning""),""Script 1"",""-"")"),"-")</f>
        <v>-</v>
      </c>
      <c r="C19698" s="74">
        <f t="shared" si="154"/>
        <v>0</v>
      </c>
      <c r="D19698" s="74">
        <f t="shared" si="155"/>
        <v>0</v>
      </c>
    </row>
    <row r="19699" spans="1:4">
      <c r="A19699" s="74" t="s">
        <v>10971</v>
      </c>
      <c r="B19699" s="74" t="str">
        <f ca="1">IFERROR(__xludf.DUMMYFUNCTION("IF(REGEXMATCH(A19699,""wealth planning""),""Script 1"",""-"")"),"-")</f>
        <v>-</v>
      </c>
      <c r="C19699" s="74" t="str">
        <f t="shared" si="154"/>
        <v>Latifah Nazirah</v>
      </c>
      <c r="D19699" s="74">
        <f t="shared" si="155"/>
        <v>0</v>
      </c>
    </row>
    <row r="19700" spans="1:4">
      <c r="A19700" s="149">
        <v>45509</v>
      </c>
      <c r="B19700" s="74" t="str">
        <f ca="1">IFERROR(__xludf.DUMMYFUNCTION("IF(REGEXMATCH(A19700,""wealth planning""),""Script 1"",""-"")"),"#VALUE!")</f>
        <v>#VALUE!</v>
      </c>
      <c r="C19700" s="74" t="str">
        <f t="shared" si="154"/>
        <v>Latifah Nazirah</v>
      </c>
      <c r="D19700" s="74">
        <f t="shared" si="155"/>
        <v>0</v>
      </c>
    </row>
    <row r="19701" spans="1:4">
      <c r="A19701" s="149">
        <v>45509</v>
      </c>
      <c r="B19701" s="74" t="str">
        <f ca="1">IFERROR(__xludf.DUMMYFUNCTION("IF(REGEXMATCH(A19701,""wealth planning""),""Script 1"",""-"")"),"#VALUE!")</f>
        <v>#VALUE!</v>
      </c>
      <c r="C19701" s="149">
        <f t="shared" si="154"/>
        <v>45509</v>
      </c>
      <c r="D19701" s="74" t="str">
        <f t="shared" si="155"/>
        <v>Latifah Nazirah</v>
      </c>
    </row>
    <row r="19702" spans="1:4">
      <c r="A19702" s="74" t="s">
        <v>10972</v>
      </c>
      <c r="B19702" s="74" t="str">
        <f ca="1">IFERROR(__xludf.DUMMYFUNCTION("IF(REGEXMATCH(A19702,""wealth planning""),""Script 1"",""-"")"),"Script 1")</f>
        <v>Script 1</v>
      </c>
      <c r="C19702" s="149">
        <f t="shared" si="154"/>
        <v>45509</v>
      </c>
      <c r="D19702" s="74" t="str">
        <f t="shared" si="155"/>
        <v>Latifah Nazirah</v>
      </c>
    </row>
    <row r="19703" spans="1:4">
      <c r="B19703" s="74" t="str">
        <f ca="1">IFERROR(__xludf.DUMMYFUNCTION("IF(REGEXMATCH(A19703,""wealth planning""),""Script 1"",""-"")"),"-")</f>
        <v>-</v>
      </c>
      <c r="C19703" s="74" t="str">
        <f t="shared" si="154"/>
        <v>You: Hai assalamualaikum Latifah,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703" s="149">
        <f t="shared" si="155"/>
        <v>45509</v>
      </c>
    </row>
    <row r="19704" spans="1:4">
      <c r="B19704" s="74" t="str">
        <f ca="1">IFERROR(__xludf.DUMMYFUNCTION("IF(REGEXMATCH(A19704,""wealth planning""),""Script 1"",""-"")"),"-")</f>
        <v>-</v>
      </c>
      <c r="C19704" s="74">
        <f t="shared" si="154"/>
        <v>0</v>
      </c>
      <c r="D19704" s="149">
        <f t="shared" si="155"/>
        <v>45509</v>
      </c>
    </row>
    <row r="19705" spans="1:4">
      <c r="B19705" s="74" t="str">
        <f ca="1">IFERROR(__xludf.DUMMYFUNCTION("IF(REGEXMATCH(A19705,""wealth planning""),""Script 1"",""-"")"),"-")</f>
        <v>-</v>
      </c>
      <c r="C19705" s="74">
        <f t="shared" si="154"/>
        <v>0</v>
      </c>
      <c r="D19705" s="74" t="str">
        <f t="shared" si="155"/>
        <v>You: Hai assalamualaikum Latifah,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706" spans="1:4">
      <c r="A19706" s="74" t="s">
        <v>10974</v>
      </c>
      <c r="B19706" s="74" t="str">
        <f ca="1">IFERROR(__xludf.DUMMYFUNCTION("IF(REGEXMATCH(A19706,""wealth planning""),""Script 1"",""-"")"),"-")</f>
        <v>-</v>
      </c>
      <c r="C19706" s="74">
        <f t="shared" si="154"/>
        <v>0</v>
      </c>
      <c r="D19706" s="74">
        <f t="shared" si="155"/>
        <v>0</v>
      </c>
    </row>
    <row r="19707" spans="1:4">
      <c r="A19707" s="74" t="s">
        <v>10974</v>
      </c>
      <c r="B19707" s="74" t="str">
        <f ca="1">IFERROR(__xludf.DUMMYFUNCTION("IF(REGEXMATCH(A19707,""wealth planning""),""Script 1"",""-"")"),"-")</f>
        <v>-</v>
      </c>
      <c r="C19707" s="74" t="str">
        <f t="shared" si="154"/>
        <v>Muhammad Zuhair</v>
      </c>
      <c r="D19707" s="74">
        <f t="shared" si="155"/>
        <v>0</v>
      </c>
    </row>
    <row r="19708" spans="1:4">
      <c r="A19708" s="149">
        <v>45509</v>
      </c>
      <c r="B19708" s="74" t="str">
        <f ca="1">IFERROR(__xludf.DUMMYFUNCTION("IF(REGEXMATCH(A19708,""wealth planning""),""Script 1"",""-"")"),"#VALUE!")</f>
        <v>#VALUE!</v>
      </c>
      <c r="C19708" s="74" t="str">
        <f t="shared" si="154"/>
        <v>Muhammad Zuhair</v>
      </c>
      <c r="D19708" s="74">
        <f t="shared" si="155"/>
        <v>0</v>
      </c>
    </row>
    <row r="19709" spans="1:4">
      <c r="A19709" s="149">
        <v>45509</v>
      </c>
      <c r="B19709" s="74" t="str">
        <f ca="1">IFERROR(__xludf.DUMMYFUNCTION("IF(REGEXMATCH(A19709,""wealth planning""),""Script 1"",""-"")"),"#VALUE!")</f>
        <v>#VALUE!</v>
      </c>
      <c r="C19709" s="149">
        <f t="shared" si="154"/>
        <v>45509</v>
      </c>
      <c r="D19709" s="74" t="str">
        <f t="shared" si="155"/>
        <v>Muhammad Zuhair</v>
      </c>
    </row>
    <row r="19710" spans="1:4">
      <c r="A19710" s="74" t="s">
        <v>10975</v>
      </c>
      <c r="B19710" s="74" t="str">
        <f ca="1">IFERROR(__xludf.DUMMYFUNCTION("IF(REGEXMATCH(A19710,""wealth planning""),""Script 1"",""-"")"),"Script 1")</f>
        <v>Script 1</v>
      </c>
      <c r="C19710" s="149">
        <f t="shared" si="154"/>
        <v>45509</v>
      </c>
      <c r="D19710" s="74" t="str">
        <f t="shared" si="155"/>
        <v>Muhammad Zuhair</v>
      </c>
    </row>
    <row r="19711" spans="1:4">
      <c r="B19711" s="74" t="str">
        <f ca="1">IFERROR(__xludf.DUMMYFUNCTION("IF(REGEXMATCH(A19711,""wealth planning""),""Script 1"",""-"")"),"-")</f>
        <v>-</v>
      </c>
      <c r="C19711" s="74" t="str">
        <f t="shared" si="154"/>
        <v>You: Hai assalamualaikum Zuhair,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711" s="149">
        <f t="shared" si="155"/>
        <v>45509</v>
      </c>
    </row>
    <row r="19712" spans="1:4">
      <c r="B19712" s="74" t="str">
        <f ca="1">IFERROR(__xludf.DUMMYFUNCTION("IF(REGEXMATCH(A19712,""wealth planning""),""Script 1"",""-"")"),"-")</f>
        <v>-</v>
      </c>
      <c r="C19712" s="74">
        <f t="shared" si="154"/>
        <v>0</v>
      </c>
      <c r="D19712" s="149">
        <f t="shared" si="155"/>
        <v>45509</v>
      </c>
    </row>
    <row r="19713" spans="1:4">
      <c r="B19713" s="74" t="str">
        <f ca="1">IFERROR(__xludf.DUMMYFUNCTION("IF(REGEXMATCH(A19713,""wealth planning""),""Script 1"",""-"")"),"-")</f>
        <v>-</v>
      </c>
      <c r="C19713" s="74">
        <f t="shared" si="154"/>
        <v>0</v>
      </c>
      <c r="D19713" s="74" t="str">
        <f t="shared" si="155"/>
        <v>You: Hai assalamualaikum Zuhair,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714" spans="1:4">
      <c r="A19714" s="74" t="s">
        <v>10977</v>
      </c>
      <c r="B19714" s="74" t="str">
        <f ca="1">IFERROR(__xludf.DUMMYFUNCTION("IF(REGEXMATCH(A19714,""wealth planning""),""Script 1"",""-"")"),"-")</f>
        <v>-</v>
      </c>
      <c r="C19714" s="74">
        <f t="shared" si="154"/>
        <v>0</v>
      </c>
      <c r="D19714" s="74">
        <f t="shared" si="155"/>
        <v>0</v>
      </c>
    </row>
    <row r="19715" spans="1:4">
      <c r="A19715" s="74" t="s">
        <v>10977</v>
      </c>
      <c r="B19715" s="74" t="str">
        <f ca="1">IFERROR(__xludf.DUMMYFUNCTION("IF(REGEXMATCH(A19715,""wealth planning""),""Script 1"",""-"")"),"-")</f>
        <v>-</v>
      </c>
      <c r="C19715" s="74" t="str">
        <f t="shared" si="154"/>
        <v>Muhammad 'Arif Firdaus Azman</v>
      </c>
      <c r="D19715" s="74">
        <f t="shared" si="155"/>
        <v>0</v>
      </c>
    </row>
    <row r="19716" spans="1:4">
      <c r="A19716" s="149">
        <v>45509</v>
      </c>
      <c r="B19716" s="74" t="str">
        <f ca="1">IFERROR(__xludf.DUMMYFUNCTION("IF(REGEXMATCH(A19716,""wealth planning""),""Script 1"",""-"")"),"#VALUE!")</f>
        <v>#VALUE!</v>
      </c>
      <c r="C19716" s="74" t="str">
        <f t="shared" si="154"/>
        <v>Muhammad 'Arif Firdaus Azman</v>
      </c>
      <c r="D19716" s="74">
        <f t="shared" si="155"/>
        <v>0</v>
      </c>
    </row>
    <row r="19717" spans="1:4">
      <c r="A19717" s="149">
        <v>45509</v>
      </c>
      <c r="B19717" s="74" t="str">
        <f ca="1">IFERROR(__xludf.DUMMYFUNCTION("IF(REGEXMATCH(A19717,""wealth planning""),""Script 1"",""-"")"),"#VALUE!")</f>
        <v>#VALUE!</v>
      </c>
      <c r="C19717" s="149">
        <f t="shared" si="154"/>
        <v>45509</v>
      </c>
      <c r="D19717" s="74" t="str">
        <f t="shared" si="155"/>
        <v>Muhammad 'Arif Firdaus Azman</v>
      </c>
    </row>
    <row r="19718" spans="1:4">
      <c r="A19718" s="74" t="s">
        <v>10978</v>
      </c>
      <c r="B19718" s="74" t="str">
        <f ca="1">IFERROR(__xludf.DUMMYFUNCTION("IF(REGEXMATCH(A19718,""wealth planning""),""Script 1"",""-"")"),"Script 1")</f>
        <v>Script 1</v>
      </c>
      <c r="C19718" s="149">
        <f t="shared" si="154"/>
        <v>45509</v>
      </c>
      <c r="D19718" s="74" t="str">
        <f t="shared" si="155"/>
        <v>Muhammad 'Arif Firdaus Azman</v>
      </c>
    </row>
    <row r="19719" spans="1:4">
      <c r="B19719" s="74" t="str">
        <f ca="1">IFERROR(__xludf.DUMMYFUNCTION("IF(REGEXMATCH(A19719,""wealth planning""),""Script 1"",""-"")"),"-")</f>
        <v>-</v>
      </c>
      <c r="C19719" s="74" t="str">
        <f t="shared" si="154"/>
        <v>You: Hai assalamualaikum tuan ‘Arif,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719" s="149">
        <f t="shared" si="155"/>
        <v>45509</v>
      </c>
    </row>
    <row r="19720" spans="1:4">
      <c r="B19720" s="74" t="str">
        <f ca="1">IFERROR(__xludf.DUMMYFUNCTION("IF(REGEXMATCH(A19720,""wealth planning""),""Script 1"",""-"")"),"-")</f>
        <v>-</v>
      </c>
      <c r="C19720" s="74">
        <f t="shared" si="154"/>
        <v>0</v>
      </c>
      <c r="D19720" s="149">
        <f t="shared" si="155"/>
        <v>45509</v>
      </c>
    </row>
    <row r="19721" spans="1:4">
      <c r="B19721" s="74" t="str">
        <f ca="1">IFERROR(__xludf.DUMMYFUNCTION("IF(REGEXMATCH(A19721,""wealth planning""),""Script 1"",""-"")"),"-")</f>
        <v>-</v>
      </c>
      <c r="C19721" s="74">
        <f t="shared" si="154"/>
        <v>0</v>
      </c>
      <c r="D19721" s="74" t="str">
        <f t="shared" si="155"/>
        <v>You: Hai assalamualaikum tuan ‘Arif,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722" spans="1:4">
      <c r="B19722" s="74" t="str">
        <f ca="1">IFERROR(__xludf.DUMMYFUNCTION("IF(REGEXMATCH(A19722,""wealth planning""),""Script 1"",""-"")"),"-")</f>
        <v>-</v>
      </c>
      <c r="C19722" s="74">
        <f t="shared" si="154"/>
        <v>0</v>
      </c>
      <c r="D19722" s="74">
        <f t="shared" si="155"/>
        <v>0</v>
      </c>
    </row>
    <row r="19723" spans="1:4">
      <c r="A19723" s="74" t="s">
        <v>10981</v>
      </c>
      <c r="B19723" s="74" t="str">
        <f ca="1">IFERROR(__xludf.DUMMYFUNCTION("IF(REGEXMATCH(A19723,""wealth planning""),""Script 1"",""-"")"),"-")</f>
        <v>-</v>
      </c>
      <c r="C19723" s="74">
        <f t="shared" si="154"/>
        <v>0</v>
      </c>
      <c r="D19723" s="74">
        <f t="shared" si="155"/>
        <v>0</v>
      </c>
    </row>
    <row r="19724" spans="1:4">
      <c r="A19724" s="149">
        <v>45509</v>
      </c>
      <c r="B19724" s="74" t="str">
        <f ca="1">IFERROR(__xludf.DUMMYFUNCTION("IF(REGEXMATCH(A19724,""wealth planning""),""Script 1"",""-"")"),"#VALUE!")</f>
        <v>#VALUE!</v>
      </c>
      <c r="C19724" s="74" t="str">
        <f t="shared" si="154"/>
        <v>Nurul Izzati</v>
      </c>
      <c r="D19724" s="74">
        <f t="shared" si="155"/>
        <v>0</v>
      </c>
    </row>
    <row r="19725" spans="1:4">
      <c r="A19725" s="149">
        <v>45509</v>
      </c>
      <c r="B19725" s="74" t="str">
        <f ca="1">IFERROR(__xludf.DUMMYFUNCTION("IF(REGEXMATCH(A19725,""wealth planning""),""Script 1"",""-"")"),"#VALUE!")</f>
        <v>#VALUE!</v>
      </c>
      <c r="C19725" s="149">
        <f t="shared" si="154"/>
        <v>45509</v>
      </c>
      <c r="D19725" s="74">
        <f t="shared" si="155"/>
        <v>0</v>
      </c>
    </row>
    <row r="19726" spans="1:4">
      <c r="A19726" s="74" t="s">
        <v>10982</v>
      </c>
      <c r="B19726" s="74" t="str">
        <f ca="1">IFERROR(__xludf.DUMMYFUNCTION("IF(REGEXMATCH(A19726,""wealth planning""),""Script 1"",""-"")"),"Script 1")</f>
        <v>Script 1</v>
      </c>
      <c r="C19726" s="149">
        <f t="shared" si="154"/>
        <v>45509</v>
      </c>
      <c r="D19726" s="74" t="str">
        <f t="shared" si="155"/>
        <v>Nurul Izzati</v>
      </c>
    </row>
    <row r="19727" spans="1:4">
      <c r="B19727" s="74" t="str">
        <f ca="1">IFERROR(__xludf.DUMMYFUNCTION("IF(REGEXMATCH(A19727,""wealth planning""),""Script 1"",""-"")"),"-")</f>
        <v>-</v>
      </c>
      <c r="C19727" s="74" t="str">
        <f t="shared" si="154"/>
        <v>You: Hai assalamualaikum cik Izzati,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c r="D19727" s="149">
        <f t="shared" si="155"/>
        <v>45509</v>
      </c>
    </row>
    <row r="19728" spans="1:4">
      <c r="B19728" s="74" t="str">
        <f ca="1">IFERROR(__xludf.DUMMYFUNCTION("IF(REGEXMATCH(A19728,""wealth planning""),""Script 1"",""-"")"),"-")</f>
        <v>-</v>
      </c>
      <c r="C19728" s="74">
        <f t="shared" si="154"/>
        <v>0</v>
      </c>
      <c r="D19728" s="149">
        <f t="shared" si="155"/>
        <v>45509</v>
      </c>
    </row>
    <row r="19729" spans="1:4">
      <c r="B19729" s="74" t="str">
        <f ca="1">IFERROR(__xludf.DUMMYFUNCTION("IF(REGEXMATCH(A19729,""wealth planning""),""Script 1"",""-"")"),"-")</f>
        <v>-</v>
      </c>
      <c r="C19729" s="74">
        <f t="shared" si="154"/>
        <v>0</v>
      </c>
      <c r="D19729" s="74" t="str">
        <f t="shared" si="155"/>
        <v>You: Hai assalamualaikum cik Izzati,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row>
    <row r="19730" spans="1:4">
      <c r="A19730" s="74" t="s">
        <v>10984</v>
      </c>
      <c r="B19730" s="74" t="str">
        <f ca="1">IFERROR(__xludf.DUMMYFUNCTION("IF(REGEXMATCH(A19730,""wealth planning""),""Script 1"",""-"")"),"-")</f>
        <v>-</v>
      </c>
      <c r="C19730" s="74">
        <f t="shared" si="154"/>
        <v>0</v>
      </c>
      <c r="D19730" s="74">
        <f t="shared" si="155"/>
        <v>0</v>
      </c>
    </row>
    <row r="19731" spans="1:4">
      <c r="A19731" s="74" t="s">
        <v>10984</v>
      </c>
      <c r="B19731" s="74" t="str">
        <f ca="1">IFERROR(__xludf.DUMMYFUNCTION("IF(REGEXMATCH(A19731,""wealth planning""),""Script 1"",""-"")"),"-")</f>
        <v>-</v>
      </c>
      <c r="C19731" s="74" t="str">
        <f t="shared" si="154"/>
        <v>Zulaikha Jaafar</v>
      </c>
      <c r="D19731" s="74">
        <f t="shared" si="155"/>
        <v>0</v>
      </c>
    </row>
    <row r="19732" spans="1:4">
      <c r="A19732" s="149">
        <v>45509</v>
      </c>
      <c r="B19732" s="74" t="str">
        <f ca="1">IFERROR(__xludf.DUMMYFUNCTION("IF(REGEXMATCH(A19732,""wealth planning""),""Script 1"",""-"")"),"#VALUE!")</f>
        <v>#VALUE!</v>
      </c>
      <c r="C19732" s="74" t="str">
        <f t="shared" si="154"/>
        <v>Zulaikha Jaafar</v>
      </c>
      <c r="D19732" s="74">
        <f t="shared" si="155"/>
        <v>0</v>
      </c>
    </row>
    <row r="19733" spans="1:4">
      <c r="A19733" s="149">
        <v>45509</v>
      </c>
      <c r="B19733" s="74" t="str">
        <f ca="1">IFERROR(__xludf.DUMMYFUNCTION("IF(REGEXMATCH(A19733,""wealth planning""),""Script 1"",""-"")"),"#VALUE!")</f>
        <v>#VALUE!</v>
      </c>
      <c r="C19733" s="149">
        <f t="shared" si="154"/>
        <v>45509</v>
      </c>
      <c r="D19733" s="74" t="str">
        <f t="shared" si="155"/>
        <v>Zulaikha Jaafar</v>
      </c>
    </row>
    <row r="19734" spans="1:4">
      <c r="A19734" s="74" t="s">
        <v>10985</v>
      </c>
      <c r="B19734" s="74" t="str">
        <f ca="1">IFERROR(__xludf.DUMMYFUNCTION("IF(REGEXMATCH(A19734,""wealth planning""),""Script 1"",""-"")"),"Script 1")</f>
        <v>Script 1</v>
      </c>
      <c r="C19734" s="149">
        <f t="shared" si="154"/>
        <v>45509</v>
      </c>
      <c r="D19734" s="74" t="str">
        <f t="shared" si="155"/>
        <v>Zulaikha Jaafar</v>
      </c>
    </row>
    <row r="19735" spans="1:4">
      <c r="B19735" s="74" t="str">
        <f ca="1">IFERROR(__xludf.DUMMYFUNCTION("IF(REGEXMATCH(A19735,""wealth planning""),""Script 1"",""-"")"),"-")</f>
        <v>-</v>
      </c>
      <c r="C19735" s="74" t="str">
        <f t="shared" si="154"/>
        <v>You: Hai assalamualaikum cik Zulaikha,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735" s="149">
        <f t="shared" si="155"/>
        <v>45509</v>
      </c>
    </row>
    <row r="19736" spans="1:4">
      <c r="B19736" s="74" t="str">
        <f ca="1">IFERROR(__xludf.DUMMYFUNCTION("IF(REGEXMATCH(A19736,""wealth planning""),""Script 1"",""-"")"),"-")</f>
        <v>-</v>
      </c>
      <c r="C19736" s="74">
        <f t="shared" si="154"/>
        <v>0</v>
      </c>
      <c r="D19736" s="149">
        <f t="shared" si="155"/>
        <v>45509</v>
      </c>
    </row>
    <row r="19737" spans="1:4">
      <c r="B19737" s="74" t="str">
        <f ca="1">IFERROR(__xludf.DUMMYFUNCTION("IF(REGEXMATCH(A19737,""wealth planning""),""Script 1"",""-"")"),"-")</f>
        <v>-</v>
      </c>
      <c r="C19737" s="74">
        <f t="shared" si="154"/>
        <v>0</v>
      </c>
      <c r="D19737" s="74" t="str">
        <f t="shared" si="155"/>
        <v>You: Hai assalamualaikum cik Zulaikha,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738" spans="1:4">
      <c r="A19738" s="74" t="s">
        <v>10987</v>
      </c>
      <c r="B19738" s="74" t="str">
        <f ca="1">IFERROR(__xludf.DUMMYFUNCTION("IF(REGEXMATCH(A19738,""wealth planning""),""Script 1"",""-"")"),"-")</f>
        <v>-</v>
      </c>
      <c r="C19738" s="74">
        <f t="shared" si="154"/>
        <v>0</v>
      </c>
      <c r="D19738" s="74">
        <f t="shared" si="155"/>
        <v>0</v>
      </c>
    </row>
    <row r="19739" spans="1:4">
      <c r="A19739" s="74" t="s">
        <v>10987</v>
      </c>
      <c r="B19739" s="74" t="str">
        <f ca="1">IFERROR(__xludf.DUMMYFUNCTION("IF(REGEXMATCH(A19739,""wealth planning""),""Script 1"",""-"")"),"-")</f>
        <v>-</v>
      </c>
      <c r="C19739" s="74" t="str">
        <f t="shared" si="154"/>
        <v>Ika Amira, PMP</v>
      </c>
      <c r="D19739" s="74">
        <f t="shared" si="155"/>
        <v>0</v>
      </c>
    </row>
    <row r="19740" spans="1:4">
      <c r="A19740" s="149">
        <v>45509</v>
      </c>
      <c r="B19740" s="74" t="str">
        <f ca="1">IFERROR(__xludf.DUMMYFUNCTION("IF(REGEXMATCH(A19740,""wealth planning""),""Script 1"",""-"")"),"#VALUE!")</f>
        <v>#VALUE!</v>
      </c>
      <c r="C19740" s="74" t="str">
        <f t="shared" si="154"/>
        <v>Ika Amira, PMP</v>
      </c>
      <c r="D19740" s="74">
        <f t="shared" si="155"/>
        <v>0</v>
      </c>
    </row>
    <row r="19741" spans="1:4">
      <c r="A19741" s="149">
        <v>45509</v>
      </c>
      <c r="B19741" s="74" t="str">
        <f ca="1">IFERROR(__xludf.DUMMYFUNCTION("IF(REGEXMATCH(A19741,""wealth planning""),""Script 1"",""-"")"),"#VALUE!")</f>
        <v>#VALUE!</v>
      </c>
      <c r="C19741" s="149">
        <f t="shared" si="154"/>
        <v>45509</v>
      </c>
      <c r="D19741" s="74" t="str">
        <f t="shared" si="155"/>
        <v>Ika Amira, PMP</v>
      </c>
    </row>
    <row r="19742" spans="1:4">
      <c r="A19742" s="74" t="s">
        <v>10988</v>
      </c>
      <c r="B19742" s="74" t="str">
        <f ca="1">IFERROR(__xludf.DUMMYFUNCTION("IF(REGEXMATCH(A19742,""wealth planning""),""Script 1"",""-"")"),"Script 1")</f>
        <v>Script 1</v>
      </c>
      <c r="C19742" s="149">
        <f t="shared" si="154"/>
        <v>45509</v>
      </c>
      <c r="D19742" s="74" t="str">
        <f t="shared" si="155"/>
        <v>Ika Amira, PMP</v>
      </c>
    </row>
    <row r="19743" spans="1:4">
      <c r="B19743" s="74" t="str">
        <f ca="1">IFERROR(__xludf.DUMMYFUNCTION("IF(REGEXMATCH(A19743,""wealth planning""),""Script 1"",""-"")"),"-")</f>
        <v>-</v>
      </c>
      <c r="C19743" s="74" t="str">
        <f t="shared" si="154"/>
        <v>You: Hai assalamualaikum Ika,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743" s="149">
        <f t="shared" si="155"/>
        <v>45509</v>
      </c>
    </row>
    <row r="19744" spans="1:4">
      <c r="B19744" s="74" t="str">
        <f ca="1">IFERROR(__xludf.DUMMYFUNCTION("IF(REGEXMATCH(A19744,""wealth planning""),""Script 1"",""-"")"),"-")</f>
        <v>-</v>
      </c>
      <c r="C19744" s="74">
        <f t="shared" si="154"/>
        <v>0</v>
      </c>
      <c r="D19744" s="149">
        <f t="shared" si="155"/>
        <v>45509</v>
      </c>
    </row>
    <row r="19745" spans="1:4">
      <c r="B19745" s="74" t="str">
        <f ca="1">IFERROR(__xludf.DUMMYFUNCTION("IF(REGEXMATCH(A19745,""wealth planning""),""Script 1"",""-"")"),"-")</f>
        <v>-</v>
      </c>
      <c r="C19745" s="74">
        <f t="shared" si="154"/>
        <v>0</v>
      </c>
      <c r="D19745" s="74" t="str">
        <f t="shared" si="155"/>
        <v>You: Hai assalamualaikum Ika,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746" spans="1:4">
      <c r="A19746" s="74" t="s">
        <v>10990</v>
      </c>
      <c r="B19746" s="74" t="str">
        <f ca="1">IFERROR(__xludf.DUMMYFUNCTION("IF(REGEXMATCH(A19746,""wealth planning""),""Script 1"",""-"")"),"-")</f>
        <v>-</v>
      </c>
      <c r="C19746" s="74">
        <f t="shared" si="154"/>
        <v>0</v>
      </c>
      <c r="D19746" s="74">
        <f t="shared" si="155"/>
        <v>0</v>
      </c>
    </row>
    <row r="19747" spans="1:4">
      <c r="A19747" s="74" t="s">
        <v>10990</v>
      </c>
      <c r="B19747" s="74" t="str">
        <f ca="1">IFERROR(__xludf.DUMMYFUNCTION("IF(REGEXMATCH(A19747,""wealth planning""),""Script 1"",""-"")"),"-")</f>
        <v>-</v>
      </c>
      <c r="C19747" s="74" t="str">
        <f t="shared" si="154"/>
        <v>Khairunnisa Mohd</v>
      </c>
      <c r="D19747" s="74">
        <f t="shared" si="155"/>
        <v>0</v>
      </c>
    </row>
    <row r="19748" spans="1:4">
      <c r="A19748" s="149">
        <v>45509</v>
      </c>
      <c r="B19748" s="74" t="str">
        <f ca="1">IFERROR(__xludf.DUMMYFUNCTION("IF(REGEXMATCH(A19748,""wealth planning""),""Script 1"",""-"")"),"#VALUE!")</f>
        <v>#VALUE!</v>
      </c>
      <c r="C19748" s="74" t="str">
        <f t="shared" si="154"/>
        <v>Khairunnisa Mohd</v>
      </c>
      <c r="D19748" s="74">
        <f t="shared" si="155"/>
        <v>0</v>
      </c>
    </row>
    <row r="19749" spans="1:4">
      <c r="A19749" s="149">
        <v>45509</v>
      </c>
      <c r="B19749" s="74" t="str">
        <f ca="1">IFERROR(__xludf.DUMMYFUNCTION("IF(REGEXMATCH(A19749,""wealth planning""),""Script 1"",""-"")"),"#VALUE!")</f>
        <v>#VALUE!</v>
      </c>
      <c r="C19749" s="149">
        <f t="shared" si="154"/>
        <v>45509</v>
      </c>
      <c r="D19749" s="74" t="str">
        <f t="shared" si="155"/>
        <v>Khairunnisa Mohd</v>
      </c>
    </row>
    <row r="19750" spans="1:4">
      <c r="A19750" s="74" t="s">
        <v>10991</v>
      </c>
      <c r="B19750" s="74" t="str">
        <f ca="1">IFERROR(__xludf.DUMMYFUNCTION("IF(REGEXMATCH(A19750,""wealth planning""),""Script 1"",""-"")"),"Script 1")</f>
        <v>Script 1</v>
      </c>
      <c r="C19750" s="149">
        <f t="shared" si="154"/>
        <v>45509</v>
      </c>
      <c r="D19750" s="74" t="str">
        <f t="shared" si="155"/>
        <v>Khairunnisa Mohd</v>
      </c>
    </row>
    <row r="19751" spans="1:4">
      <c r="B19751" s="74" t="str">
        <f ca="1">IFERROR(__xludf.DUMMYFUNCTION("IF(REGEXMATCH(A19751,""wealth planning""),""Script 1"",""-"")"),"-")</f>
        <v>-</v>
      </c>
      <c r="C19751" s="74" t="str">
        <f t="shared" si="154"/>
        <v>You: Hai assalamualaikum Khairunnisa,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751" s="149">
        <f t="shared" si="155"/>
        <v>45509</v>
      </c>
    </row>
    <row r="19752" spans="1:4">
      <c r="B19752" s="74" t="str">
        <f ca="1">IFERROR(__xludf.DUMMYFUNCTION("IF(REGEXMATCH(A19752,""wealth planning""),""Script 1"",""-"")"),"-")</f>
        <v>-</v>
      </c>
      <c r="C19752" s="74">
        <f t="shared" si="154"/>
        <v>0</v>
      </c>
      <c r="D19752" s="149">
        <f t="shared" si="155"/>
        <v>45509</v>
      </c>
    </row>
    <row r="19753" spans="1:4">
      <c r="B19753" s="74" t="str">
        <f ca="1">IFERROR(__xludf.DUMMYFUNCTION("IF(REGEXMATCH(A19753,""wealth planning""),""Script 1"",""-"")"),"-")</f>
        <v>-</v>
      </c>
      <c r="C19753" s="74">
        <f t="shared" si="154"/>
        <v>0</v>
      </c>
      <c r="D19753" s="74" t="str">
        <f t="shared" si="155"/>
        <v>You: Hai assalamualaikum Khairunnisa,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754" spans="1:4">
      <c r="A19754" s="74" t="s">
        <v>10993</v>
      </c>
      <c r="B19754" s="74" t="str">
        <f ca="1">IFERROR(__xludf.DUMMYFUNCTION("IF(REGEXMATCH(A19754,""wealth planning""),""Script 1"",""-"")"),"-")</f>
        <v>-</v>
      </c>
      <c r="C19754" s="74">
        <f t="shared" si="154"/>
        <v>0</v>
      </c>
      <c r="D19754" s="74">
        <f t="shared" si="155"/>
        <v>0</v>
      </c>
    </row>
    <row r="19755" spans="1:4">
      <c r="A19755" s="74" t="s">
        <v>10993</v>
      </c>
      <c r="B19755" s="74" t="str">
        <f ca="1">IFERROR(__xludf.DUMMYFUNCTION("IF(REGEXMATCH(A19755,""wealth planning""),""Script 1"",""-"")"),"-")</f>
        <v>-</v>
      </c>
      <c r="C19755" s="74" t="str">
        <f t="shared" si="154"/>
        <v>Farahana Nabila Mahmud Riyadh</v>
      </c>
      <c r="D19755" s="74">
        <f t="shared" si="155"/>
        <v>0</v>
      </c>
    </row>
    <row r="19756" spans="1:4">
      <c r="A19756" s="149">
        <v>45506</v>
      </c>
      <c r="B19756" s="74" t="str">
        <f ca="1">IFERROR(__xludf.DUMMYFUNCTION("IF(REGEXMATCH(A19756,""wealth planning""),""Script 1"",""-"")"),"#VALUE!")</f>
        <v>#VALUE!</v>
      </c>
      <c r="C19756" s="74" t="str">
        <f t="shared" si="154"/>
        <v>Farahana Nabila Mahmud Riyadh</v>
      </c>
      <c r="D19756" s="74">
        <f t="shared" si="155"/>
        <v>0</v>
      </c>
    </row>
    <row r="19757" spans="1:4">
      <c r="A19757" s="149">
        <v>45506</v>
      </c>
      <c r="B19757" s="74" t="str">
        <f ca="1">IFERROR(__xludf.DUMMYFUNCTION("IF(REGEXMATCH(A19757,""wealth planning""),""Script 1"",""-"")"),"#VALUE!")</f>
        <v>#VALUE!</v>
      </c>
      <c r="C19757" s="149">
        <f t="shared" si="154"/>
        <v>45506</v>
      </c>
      <c r="D19757" s="74" t="str">
        <f t="shared" si="155"/>
        <v>Farahana Nabila Mahmud Riyadh</v>
      </c>
    </row>
    <row r="19758" spans="1:4">
      <c r="A19758" s="74" t="s">
        <v>10994</v>
      </c>
      <c r="B19758" s="74" t="str">
        <f ca="1">IFERROR(__xludf.DUMMYFUNCTION("IF(REGEXMATCH(A19758,""wealth planning""),""Script 1"",""-"")"),"Script 1")</f>
        <v>Script 1</v>
      </c>
      <c r="C19758" s="149">
        <f t="shared" si="154"/>
        <v>45506</v>
      </c>
      <c r="D19758" s="74" t="str">
        <f t="shared" si="155"/>
        <v>Farahana Nabila Mahmud Riyadh</v>
      </c>
    </row>
    <row r="19759" spans="1:4">
      <c r="B19759" s="74" t="str">
        <f ca="1">IFERROR(__xludf.DUMMYFUNCTION("IF(REGEXMATCH(A19759,""wealth planning""),""Script 1"",""-"")"),"-")</f>
        <v>-</v>
      </c>
      <c r="C19759" s="74" t="str">
        <f t="shared" si="154"/>
        <v>You: Hai assalamualaikum Farahana,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c r="D19759" s="149">
        <f t="shared" si="155"/>
        <v>45506</v>
      </c>
    </row>
    <row r="19760" spans="1:4">
      <c r="B19760" s="74" t="str">
        <f ca="1">IFERROR(__xludf.DUMMYFUNCTION("IF(REGEXMATCH(A19760,""wealth planning""),""Script 1"",""-"")"),"-")</f>
        <v>-</v>
      </c>
      <c r="C19760" s="74">
        <f t="shared" si="154"/>
        <v>0</v>
      </c>
      <c r="D19760" s="149">
        <f t="shared" si="155"/>
        <v>45506</v>
      </c>
    </row>
    <row r="19761" spans="1:4">
      <c r="B19761" s="74" t="str">
        <f ca="1">IFERROR(__xludf.DUMMYFUNCTION("IF(REGEXMATCH(A19761,""wealth planning""),""Script 1"",""-"")"),"-")</f>
        <v>-</v>
      </c>
      <c r="C19761" s="74">
        <f t="shared" si="154"/>
        <v>0</v>
      </c>
      <c r="D19761" s="74" t="str">
        <f t="shared" si="155"/>
        <v>You: Hai assalamualaikum Farahana,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row>
    <row r="19762" spans="1:4">
      <c r="A19762" s="74" t="s">
        <v>10996</v>
      </c>
      <c r="B19762" s="74" t="str">
        <f ca="1">IFERROR(__xludf.DUMMYFUNCTION("IF(REGEXMATCH(A19762,""wealth planning""),""Script 1"",""-"")"),"-")</f>
        <v>-</v>
      </c>
      <c r="C19762" s="74">
        <f t="shared" si="154"/>
        <v>0</v>
      </c>
      <c r="D19762" s="74">
        <f t="shared" si="155"/>
        <v>0</v>
      </c>
    </row>
    <row r="19763" spans="1:4">
      <c r="A19763" s="74" t="s">
        <v>10996</v>
      </c>
      <c r="B19763" s="74" t="str">
        <f ca="1">IFERROR(__xludf.DUMMYFUNCTION("IF(REGEXMATCH(A19763,""wealth planning""),""Script 1"",""-"")"),"-")</f>
        <v>-</v>
      </c>
      <c r="C19763" s="74" t="str">
        <f t="shared" si="154"/>
        <v>Fairuz Hilmi</v>
      </c>
      <c r="D19763" s="74">
        <f t="shared" si="155"/>
        <v>0</v>
      </c>
    </row>
    <row r="19764" spans="1:4">
      <c r="A19764" s="149">
        <v>45506</v>
      </c>
      <c r="B19764" s="74" t="str">
        <f ca="1">IFERROR(__xludf.DUMMYFUNCTION("IF(REGEXMATCH(A19764,""wealth planning""),""Script 1"",""-"")"),"#VALUE!")</f>
        <v>#VALUE!</v>
      </c>
      <c r="C19764" s="74" t="str">
        <f t="shared" si="154"/>
        <v>Fairuz Hilmi</v>
      </c>
      <c r="D19764" s="74">
        <f t="shared" si="155"/>
        <v>0</v>
      </c>
    </row>
    <row r="19765" spans="1:4">
      <c r="A19765" s="149">
        <v>45506</v>
      </c>
      <c r="B19765" s="74" t="str">
        <f ca="1">IFERROR(__xludf.DUMMYFUNCTION("IF(REGEXMATCH(A19765,""wealth planning""),""Script 1"",""-"")"),"#VALUE!")</f>
        <v>#VALUE!</v>
      </c>
      <c r="C19765" s="149">
        <f t="shared" si="154"/>
        <v>45506</v>
      </c>
      <c r="D19765" s="74" t="str">
        <f t="shared" si="155"/>
        <v>Fairuz Hilmi</v>
      </c>
    </row>
    <row r="19766" spans="1:4">
      <c r="A19766" s="74" t="s">
        <v>10997</v>
      </c>
      <c r="B19766" s="74" t="str">
        <f ca="1">IFERROR(__xludf.DUMMYFUNCTION("IF(REGEXMATCH(A19766,""wealth planning""),""Script 1"",""-"")"),"Script 1")</f>
        <v>Script 1</v>
      </c>
      <c r="C19766" s="149">
        <f t="shared" si="154"/>
        <v>45506</v>
      </c>
      <c r="D19766" s="74" t="str">
        <f t="shared" si="155"/>
        <v>Fairuz Hilmi</v>
      </c>
    </row>
    <row r="19767" spans="1:4">
      <c r="B19767" s="74" t="str">
        <f ca="1">IFERROR(__xludf.DUMMYFUNCTION("IF(REGEXMATCH(A19767,""wealth planning""),""Script 1"",""-"")"),"-")</f>
        <v>-</v>
      </c>
      <c r="C19767" s="74" t="str">
        <f t="shared" si="154"/>
        <v>You: Hai assalamualaikum tuan Fairuz,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767" s="149">
        <f t="shared" si="155"/>
        <v>45506</v>
      </c>
    </row>
    <row r="19768" spans="1:4">
      <c r="B19768" s="74" t="str">
        <f ca="1">IFERROR(__xludf.DUMMYFUNCTION("IF(REGEXMATCH(A19768,""wealth planning""),""Script 1"",""-"")"),"-")</f>
        <v>-</v>
      </c>
      <c r="C19768" s="74">
        <f t="shared" si="154"/>
        <v>0</v>
      </c>
      <c r="D19768" s="149">
        <f t="shared" si="155"/>
        <v>45506</v>
      </c>
    </row>
    <row r="19769" spans="1:4">
      <c r="B19769" s="74" t="str">
        <f ca="1">IFERROR(__xludf.DUMMYFUNCTION("IF(REGEXMATCH(A19769,""wealth planning""),""Script 1"",""-"")"),"-")</f>
        <v>-</v>
      </c>
      <c r="C19769" s="74">
        <f t="shared" si="154"/>
        <v>0</v>
      </c>
      <c r="D19769" s="74" t="str">
        <f t="shared" si="155"/>
        <v>You: Hai assalamualaikum tuan Fairuz,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770" spans="1:4">
      <c r="B19770" s="74" t="str">
        <f ca="1">IFERROR(__xludf.DUMMYFUNCTION("IF(REGEXMATCH(A19770,""wealth planning""),""Script 1"",""-"")"),"-")</f>
        <v>-</v>
      </c>
      <c r="C19770" s="74">
        <f t="shared" si="154"/>
        <v>0</v>
      </c>
      <c r="D19770" s="74">
        <f t="shared" si="155"/>
        <v>0</v>
      </c>
    </row>
    <row r="19771" spans="1:4">
      <c r="A19771" s="74" t="s">
        <v>11000</v>
      </c>
      <c r="B19771" s="74" t="str">
        <f ca="1">IFERROR(__xludf.DUMMYFUNCTION("IF(REGEXMATCH(A19771,""wealth planning""),""Script 1"",""-"")"),"-")</f>
        <v>-</v>
      </c>
      <c r="C19771" s="74">
        <f t="shared" si="154"/>
        <v>0</v>
      </c>
      <c r="D19771" s="74">
        <f t="shared" si="155"/>
        <v>0</v>
      </c>
    </row>
    <row r="19772" spans="1:4">
      <c r="A19772" s="149">
        <v>45506</v>
      </c>
      <c r="B19772" s="74" t="str">
        <f ca="1">IFERROR(__xludf.DUMMYFUNCTION("IF(REGEXMATCH(A19772,""wealth planning""),""Script 1"",""-"")"),"#VALUE!")</f>
        <v>#VALUE!</v>
      </c>
      <c r="C19772" s="74" t="str">
        <f t="shared" si="154"/>
        <v>NUR AZILA KUSMIRAN</v>
      </c>
      <c r="D19772" s="74">
        <f t="shared" si="155"/>
        <v>0</v>
      </c>
    </row>
    <row r="19773" spans="1:4">
      <c r="A19773" s="149">
        <v>45506</v>
      </c>
      <c r="B19773" s="74" t="str">
        <f ca="1">IFERROR(__xludf.DUMMYFUNCTION("IF(REGEXMATCH(A19773,""wealth planning""),""Script 1"",""-"")"),"#VALUE!")</f>
        <v>#VALUE!</v>
      </c>
      <c r="C19773" s="149">
        <f t="shared" si="154"/>
        <v>45506</v>
      </c>
      <c r="D19773" s="74">
        <f t="shared" si="155"/>
        <v>0</v>
      </c>
    </row>
    <row r="19774" spans="1:4">
      <c r="A19774" s="74" t="s">
        <v>11001</v>
      </c>
      <c r="B19774" s="74" t="str">
        <f ca="1">IFERROR(__xludf.DUMMYFUNCTION("IF(REGEXMATCH(A19774,""wealth planning""),""Script 1"",""-"")"),"Script 1")</f>
        <v>Script 1</v>
      </c>
      <c r="C19774" s="149">
        <f t="shared" si="154"/>
        <v>45506</v>
      </c>
      <c r="D19774" s="74" t="str">
        <f t="shared" si="155"/>
        <v>NUR AZILA KUSMIRAN</v>
      </c>
    </row>
    <row r="19775" spans="1:4">
      <c r="B19775" s="74" t="str">
        <f ca="1">IFERROR(__xludf.DUMMYFUNCTION("IF(REGEXMATCH(A19775,""wealth planning""),""Script 1"",""-"")"),"-")</f>
        <v>-</v>
      </c>
      <c r="C19775" s="74" t="str">
        <f t="shared" si="154"/>
        <v>You: Hai assalamualaikum Azila,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775" s="149">
        <f t="shared" si="155"/>
        <v>45506</v>
      </c>
    </row>
    <row r="19776" spans="1:4">
      <c r="B19776" s="74" t="str">
        <f ca="1">IFERROR(__xludf.DUMMYFUNCTION("IF(REGEXMATCH(A19776,""wealth planning""),""Script 1"",""-"")"),"-")</f>
        <v>-</v>
      </c>
      <c r="C19776" s="74">
        <f t="shared" si="154"/>
        <v>0</v>
      </c>
      <c r="D19776" s="149">
        <f t="shared" si="155"/>
        <v>45506</v>
      </c>
    </row>
    <row r="19777" spans="1:4">
      <c r="B19777" s="74" t="str">
        <f ca="1">IFERROR(__xludf.DUMMYFUNCTION("IF(REGEXMATCH(A19777,""wealth planning""),""Script 1"",""-"")"),"-")</f>
        <v>-</v>
      </c>
      <c r="C19777" s="74">
        <f t="shared" si="154"/>
        <v>0</v>
      </c>
      <c r="D19777" s="74" t="str">
        <f t="shared" si="155"/>
        <v>You: Hai assalamualaikum Azila,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778" spans="1:4">
      <c r="A19778" s="74" t="s">
        <v>11003</v>
      </c>
      <c r="B19778" s="74" t="str">
        <f ca="1">IFERROR(__xludf.DUMMYFUNCTION("IF(REGEXMATCH(A19778,""wealth planning""),""Script 1"",""-"")"),"-")</f>
        <v>-</v>
      </c>
      <c r="C19778" s="74">
        <f t="shared" si="154"/>
        <v>0</v>
      </c>
      <c r="D19778" s="74">
        <f t="shared" si="155"/>
        <v>0</v>
      </c>
    </row>
    <row r="19779" spans="1:4">
      <c r="A19779" s="74" t="s">
        <v>11003</v>
      </c>
      <c r="B19779" s="74" t="str">
        <f ca="1">IFERROR(__xludf.DUMMYFUNCTION("IF(REGEXMATCH(A19779,""wealth planning""),""Script 1"",""-"")"),"-")</f>
        <v>-</v>
      </c>
      <c r="C19779" s="74" t="str">
        <f t="shared" si="154"/>
        <v>Atif Humaidi</v>
      </c>
      <c r="D19779" s="74">
        <f t="shared" si="155"/>
        <v>0</v>
      </c>
    </row>
    <row r="19780" spans="1:4">
      <c r="A19780" s="149">
        <v>45506</v>
      </c>
      <c r="B19780" s="74" t="str">
        <f ca="1">IFERROR(__xludf.DUMMYFUNCTION("IF(REGEXMATCH(A19780,""wealth planning""),""Script 1"",""-"")"),"#VALUE!")</f>
        <v>#VALUE!</v>
      </c>
      <c r="C19780" s="74" t="str">
        <f t="shared" si="154"/>
        <v>Atif Humaidi</v>
      </c>
      <c r="D19780" s="74">
        <f t="shared" si="155"/>
        <v>0</v>
      </c>
    </row>
    <row r="19781" spans="1:4">
      <c r="A19781" s="149">
        <v>45506</v>
      </c>
      <c r="B19781" s="74" t="str">
        <f ca="1">IFERROR(__xludf.DUMMYFUNCTION("IF(REGEXMATCH(A19781,""wealth planning""),""Script 1"",""-"")"),"#VALUE!")</f>
        <v>#VALUE!</v>
      </c>
      <c r="C19781" s="149">
        <f t="shared" si="154"/>
        <v>45506</v>
      </c>
      <c r="D19781" s="74" t="str">
        <f t="shared" si="155"/>
        <v>Atif Humaidi</v>
      </c>
    </row>
    <row r="19782" spans="1:4">
      <c r="A19782" s="74" t="s">
        <v>11004</v>
      </c>
      <c r="B19782" s="74" t="str">
        <f ca="1">IFERROR(__xludf.DUMMYFUNCTION("IF(REGEXMATCH(A19782,""wealth planning""),""Script 1"",""-"")"),"Script 1")</f>
        <v>Script 1</v>
      </c>
      <c r="C19782" s="149">
        <f t="shared" si="154"/>
        <v>45506</v>
      </c>
      <c r="D19782" s="74" t="str">
        <f t="shared" si="155"/>
        <v>Atif Humaidi</v>
      </c>
    </row>
    <row r="19783" spans="1:4">
      <c r="B19783" s="74" t="str">
        <f ca="1">IFERROR(__xludf.DUMMYFUNCTION("IF(REGEXMATCH(A19783,""wealth planning""),""Script 1"",""-"")"),"-")</f>
        <v>-</v>
      </c>
      <c r="C19783" s="74" t="str">
        <f t="shared" si="154"/>
        <v>You: Hai assalamualaikum Atif,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783" s="149">
        <f t="shared" si="155"/>
        <v>45506</v>
      </c>
    </row>
    <row r="19784" spans="1:4">
      <c r="B19784" s="74" t="str">
        <f ca="1">IFERROR(__xludf.DUMMYFUNCTION("IF(REGEXMATCH(A19784,""wealth planning""),""Script 1"",""-"")"),"-")</f>
        <v>-</v>
      </c>
      <c r="C19784" s="74">
        <f t="shared" si="154"/>
        <v>0</v>
      </c>
      <c r="D19784" s="149">
        <f t="shared" si="155"/>
        <v>45506</v>
      </c>
    </row>
    <row r="19785" spans="1:4">
      <c r="B19785" s="74" t="str">
        <f ca="1">IFERROR(__xludf.DUMMYFUNCTION("IF(REGEXMATCH(A19785,""wealth planning""),""Script 1"",""-"")"),"-")</f>
        <v>-</v>
      </c>
      <c r="C19785" s="74">
        <f t="shared" si="154"/>
        <v>0</v>
      </c>
      <c r="D19785" s="74" t="str">
        <f t="shared" si="155"/>
        <v>You: Hai assalamualaikum Atif,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786" spans="1:4">
      <c r="B19786" s="74" t="str">
        <f ca="1">IFERROR(__xludf.DUMMYFUNCTION("IF(REGEXMATCH(A19786,""wealth planning""),""Script 1"",""-"")"),"-")</f>
        <v>-</v>
      </c>
      <c r="C19786" s="74">
        <f t="shared" si="154"/>
        <v>0</v>
      </c>
      <c r="D19786" s="74">
        <f t="shared" si="155"/>
        <v>0</v>
      </c>
    </row>
    <row r="19787" spans="1:4">
      <c r="A19787" s="74" t="s">
        <v>11007</v>
      </c>
      <c r="B19787" s="74" t="str">
        <f ca="1">IFERROR(__xludf.DUMMYFUNCTION("IF(REGEXMATCH(A19787,""wealth planning""),""Script 1"",""-"")"),"-")</f>
        <v>-</v>
      </c>
      <c r="C19787" s="74">
        <f t="shared" si="154"/>
        <v>0</v>
      </c>
      <c r="D19787" s="74">
        <f t="shared" si="155"/>
        <v>0</v>
      </c>
    </row>
    <row r="19788" spans="1:4">
      <c r="A19788" s="149">
        <v>45506</v>
      </c>
      <c r="B19788" s="74" t="str">
        <f ca="1">IFERROR(__xludf.DUMMYFUNCTION("IF(REGEXMATCH(A19788,""wealth planning""),""Script 1"",""-"")"),"#VALUE!")</f>
        <v>#VALUE!</v>
      </c>
      <c r="C19788" s="74" t="str">
        <f t="shared" si="154"/>
        <v>Nurul Syafiqah Abdul Aziz</v>
      </c>
      <c r="D19788" s="74">
        <f t="shared" si="155"/>
        <v>0</v>
      </c>
    </row>
    <row r="19789" spans="1:4">
      <c r="A19789" s="74" t="s">
        <v>11008</v>
      </c>
      <c r="B19789" s="74" t="str">
        <f ca="1">IFERROR(__xludf.DUMMYFUNCTION("IF(REGEXMATCH(A19789,""wealth planning""),""Script 1"",""-"")"),"Script 1")</f>
        <v>Script 1</v>
      </c>
      <c r="C19789" s="149">
        <f t="shared" si="154"/>
        <v>45506</v>
      </c>
      <c r="D19789" s="74">
        <f t="shared" si="155"/>
        <v>0</v>
      </c>
    </row>
    <row r="19790" spans="1:4">
      <c r="B19790" s="74" t="str">
        <f ca="1">IFERROR(__xludf.DUMMYFUNCTION("IF(REGEXMATCH(A19790,""wealth planning""),""Script 1"",""-"")"),"-")</f>
        <v>-</v>
      </c>
      <c r="C19790" s="74" t="str">
        <f t="shared" si="154"/>
        <v>You: Hai assalamualaikum Syafiqah,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790" s="74" t="str">
        <f t="shared" si="155"/>
        <v>Nurul Syafiqah Abdul Aziz</v>
      </c>
    </row>
    <row r="19791" spans="1:4">
      <c r="B19791" s="74" t="str">
        <f ca="1">IFERROR(__xludf.DUMMYFUNCTION("IF(REGEXMATCH(A19791,""wealth planning""),""Script 1"",""-"")"),"-")</f>
        <v>-</v>
      </c>
      <c r="C19791" s="74">
        <f t="shared" si="154"/>
        <v>0</v>
      </c>
      <c r="D19791" s="149">
        <f t="shared" si="155"/>
        <v>45506</v>
      </c>
    </row>
    <row r="19792" spans="1:4">
      <c r="B19792" s="74" t="str">
        <f ca="1">IFERROR(__xludf.DUMMYFUNCTION("IF(REGEXMATCH(A19792,""wealth planning""),""Script 1"",""-"")"),"-")</f>
        <v>-</v>
      </c>
      <c r="C19792" s="74">
        <f t="shared" si="154"/>
        <v>0</v>
      </c>
      <c r="D19792" s="74" t="str">
        <f t="shared" si="155"/>
        <v>You: Hai assalamualaikum Syafiqah,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793" spans="1:4">
      <c r="A19793" s="74" t="s">
        <v>11010</v>
      </c>
      <c r="B19793" s="74" t="str">
        <f ca="1">IFERROR(__xludf.DUMMYFUNCTION("IF(REGEXMATCH(A19793,""wealth planning""),""Script 1"",""-"")"),"-")</f>
        <v>-</v>
      </c>
      <c r="C19793" s="74">
        <f t="shared" si="154"/>
        <v>0</v>
      </c>
      <c r="D19793" s="74">
        <f t="shared" si="155"/>
        <v>0</v>
      </c>
    </row>
    <row r="19794" spans="1:4">
      <c r="A19794" s="74" t="s">
        <v>11010</v>
      </c>
      <c r="B19794" s="74" t="str">
        <f ca="1">IFERROR(__xludf.DUMMYFUNCTION("IF(REGEXMATCH(A19794,""wealth planning""),""Script 1"",""-"")"),"-")</f>
        <v>-</v>
      </c>
      <c r="C19794" s="74" t="str">
        <f t="shared" si="154"/>
        <v>Zuraina Jali</v>
      </c>
      <c r="D19794" s="74">
        <f t="shared" si="155"/>
        <v>0</v>
      </c>
    </row>
    <row r="19795" spans="1:4">
      <c r="A19795" s="149">
        <v>45506</v>
      </c>
      <c r="B19795" s="74" t="str">
        <f ca="1">IFERROR(__xludf.DUMMYFUNCTION("IF(REGEXMATCH(A19795,""wealth planning""),""Script 1"",""-"")"),"#VALUE!")</f>
        <v>#VALUE!</v>
      </c>
      <c r="C19795" s="74" t="str">
        <f t="shared" si="154"/>
        <v>Zuraina Jali</v>
      </c>
      <c r="D19795" s="74">
        <f t="shared" si="155"/>
        <v>0</v>
      </c>
    </row>
    <row r="19796" spans="1:4">
      <c r="A19796" s="149">
        <v>45506</v>
      </c>
      <c r="B19796" s="74" t="str">
        <f ca="1">IFERROR(__xludf.DUMMYFUNCTION("IF(REGEXMATCH(A19796,""wealth planning""),""Script 1"",""-"")"),"#VALUE!")</f>
        <v>#VALUE!</v>
      </c>
      <c r="C19796" s="149">
        <f t="shared" si="154"/>
        <v>45506</v>
      </c>
      <c r="D19796" s="74" t="str">
        <f t="shared" si="155"/>
        <v>Zuraina Jali</v>
      </c>
    </row>
    <row r="19797" spans="1:4">
      <c r="A19797" s="74" t="s">
        <v>11011</v>
      </c>
      <c r="B19797" s="74" t="str">
        <f ca="1">IFERROR(__xludf.DUMMYFUNCTION("IF(REGEXMATCH(A19797,""wealth planning""),""Script 1"",""-"")"),"Script 1")</f>
        <v>Script 1</v>
      </c>
      <c r="C19797" s="149">
        <f t="shared" si="154"/>
        <v>45506</v>
      </c>
      <c r="D19797" s="74" t="str">
        <f t="shared" si="155"/>
        <v>Zuraina Jali</v>
      </c>
    </row>
    <row r="19798" spans="1:4">
      <c r="B19798" s="74" t="str">
        <f ca="1">IFERROR(__xludf.DUMMYFUNCTION("IF(REGEXMATCH(A19798,""wealth planning""),""Script 1"",""-"")"),"-")</f>
        <v>-</v>
      </c>
      <c r="C19798" s="74" t="str">
        <f t="shared" si="154"/>
        <v>You: Hai assalamualaikum Zuraina,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c r="D19798" s="149">
        <f t="shared" si="155"/>
        <v>45506</v>
      </c>
    </row>
    <row r="19799" spans="1:4">
      <c r="B19799" s="74" t="str">
        <f ca="1">IFERROR(__xludf.DUMMYFUNCTION("IF(REGEXMATCH(A19799,""wealth planning""),""Script 1"",""-"")"),"-")</f>
        <v>-</v>
      </c>
      <c r="C19799" s="74">
        <f t="shared" si="154"/>
        <v>0</v>
      </c>
      <c r="D19799" s="149">
        <f t="shared" si="155"/>
        <v>45506</v>
      </c>
    </row>
    <row r="19800" spans="1:4">
      <c r="B19800" s="74" t="str">
        <f ca="1">IFERROR(__xludf.DUMMYFUNCTION("IF(REGEXMATCH(A19800,""wealth planning""),""Script 1"",""-"")"),"-")</f>
        <v>-</v>
      </c>
      <c r="C19800" s="74">
        <f t="shared" si="154"/>
        <v>0</v>
      </c>
      <c r="D19800" s="74" t="str">
        <f t="shared" si="155"/>
        <v>You: Hai assalamualaikum Zuraina,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row>
    <row r="19801" spans="1:4">
      <c r="A19801" s="74" t="s">
        <v>11013</v>
      </c>
      <c r="B19801" s="74" t="str">
        <f ca="1">IFERROR(__xludf.DUMMYFUNCTION("IF(REGEXMATCH(A19801,""wealth planning""),""Script 1"",""-"")"),"-")</f>
        <v>-</v>
      </c>
      <c r="C19801" s="74">
        <f t="shared" si="154"/>
        <v>0</v>
      </c>
      <c r="D19801" s="74">
        <f t="shared" si="155"/>
        <v>0</v>
      </c>
    </row>
    <row r="19802" spans="1:4">
      <c r="A19802" s="74" t="s">
        <v>11013</v>
      </c>
      <c r="B19802" s="74" t="str">
        <f ca="1">IFERROR(__xludf.DUMMYFUNCTION("IF(REGEXMATCH(A19802,""wealth planning""),""Script 1"",""-"")"),"-")</f>
        <v>-</v>
      </c>
      <c r="C19802" s="74" t="str">
        <f t="shared" si="154"/>
        <v>Nor Amanina Ruslan</v>
      </c>
      <c r="D19802" s="74">
        <f t="shared" si="155"/>
        <v>0</v>
      </c>
    </row>
    <row r="19803" spans="1:4">
      <c r="A19803" s="149">
        <v>45506</v>
      </c>
      <c r="B19803" s="74" t="str">
        <f ca="1">IFERROR(__xludf.DUMMYFUNCTION("IF(REGEXMATCH(A19803,""wealth planning""),""Script 1"",""-"")"),"#VALUE!")</f>
        <v>#VALUE!</v>
      </c>
      <c r="C19803" s="74" t="str">
        <f t="shared" si="154"/>
        <v>Nor Amanina Ruslan</v>
      </c>
      <c r="D19803" s="74">
        <f t="shared" si="155"/>
        <v>0</v>
      </c>
    </row>
    <row r="19804" spans="1:4">
      <c r="A19804" s="149">
        <v>45506</v>
      </c>
      <c r="B19804" s="74" t="str">
        <f ca="1">IFERROR(__xludf.DUMMYFUNCTION("IF(REGEXMATCH(A19804,""wealth planning""),""Script 1"",""-"")"),"#VALUE!")</f>
        <v>#VALUE!</v>
      </c>
      <c r="C19804" s="149">
        <f t="shared" si="154"/>
        <v>45506</v>
      </c>
      <c r="D19804" s="74" t="str">
        <f t="shared" si="155"/>
        <v>Nor Amanina Ruslan</v>
      </c>
    </row>
    <row r="19805" spans="1:4">
      <c r="A19805" s="74" t="s">
        <v>11014</v>
      </c>
      <c r="B19805" s="74" t="str">
        <f ca="1">IFERROR(__xludf.DUMMYFUNCTION("IF(REGEXMATCH(A19805,""wealth planning""),""Script 1"",""-"")"),"Script 1")</f>
        <v>Script 1</v>
      </c>
      <c r="C19805" s="149">
        <f t="shared" si="154"/>
        <v>45506</v>
      </c>
      <c r="D19805" s="74" t="str">
        <f t="shared" si="155"/>
        <v>Nor Amanina Ruslan</v>
      </c>
    </row>
    <row r="19806" spans="1:4">
      <c r="B19806" s="74" t="str">
        <f ca="1">IFERROR(__xludf.DUMMYFUNCTION("IF(REGEXMATCH(A19806,""wealth planning""),""Script 1"",""-"")"),"-")</f>
        <v>-</v>
      </c>
      <c r="C19806" s="74" t="str">
        <f t="shared" si="154"/>
        <v>You: Hai assalamualaikum Amanina,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806" s="149">
        <f t="shared" si="155"/>
        <v>45506</v>
      </c>
    </row>
    <row r="19807" spans="1:4">
      <c r="B19807" s="74" t="str">
        <f ca="1">IFERROR(__xludf.DUMMYFUNCTION("IF(REGEXMATCH(A19807,""wealth planning""),""Script 1"",""-"")"),"-")</f>
        <v>-</v>
      </c>
      <c r="C19807" s="74">
        <f t="shared" si="154"/>
        <v>0</v>
      </c>
      <c r="D19807" s="149">
        <f t="shared" si="155"/>
        <v>45506</v>
      </c>
    </row>
    <row r="19808" spans="1:4">
      <c r="B19808" s="74" t="str">
        <f ca="1">IFERROR(__xludf.DUMMYFUNCTION("IF(REGEXMATCH(A19808,""wealth planning""),""Script 1"",""-"")"),"-")</f>
        <v>-</v>
      </c>
      <c r="C19808" s="74">
        <f t="shared" si="154"/>
        <v>0</v>
      </c>
      <c r="D19808" s="74" t="str">
        <f t="shared" si="155"/>
        <v>You: Hai assalamualaikum Amanina,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809" spans="1:4">
      <c r="A19809" s="74" t="s">
        <v>11016</v>
      </c>
      <c r="B19809" s="74" t="str">
        <f ca="1">IFERROR(__xludf.DUMMYFUNCTION("IF(REGEXMATCH(A19809,""wealth planning""),""Script 1"",""-"")"),"-")</f>
        <v>-</v>
      </c>
      <c r="C19809" s="74">
        <f t="shared" si="154"/>
        <v>0</v>
      </c>
      <c r="D19809" s="74">
        <f t="shared" si="155"/>
        <v>0</v>
      </c>
    </row>
    <row r="19810" spans="1:4">
      <c r="A19810" s="74" t="s">
        <v>11016</v>
      </c>
      <c r="B19810" s="74" t="str">
        <f ca="1">IFERROR(__xludf.DUMMYFUNCTION("IF(REGEXMATCH(A19810,""wealth planning""),""Script 1"",""-"")"),"-")</f>
        <v>-</v>
      </c>
      <c r="C19810" s="74" t="str">
        <f t="shared" si="154"/>
        <v>wan syafiqah(シャフィカ)</v>
      </c>
      <c r="D19810" s="74">
        <f t="shared" si="155"/>
        <v>0</v>
      </c>
    </row>
    <row r="19811" spans="1:4">
      <c r="A19811" s="149">
        <v>45506</v>
      </c>
      <c r="B19811" s="74" t="str">
        <f ca="1">IFERROR(__xludf.DUMMYFUNCTION("IF(REGEXMATCH(A19811,""wealth planning""),""Script 1"",""-"")"),"#VALUE!")</f>
        <v>#VALUE!</v>
      </c>
      <c r="C19811" s="74" t="str">
        <f t="shared" si="154"/>
        <v>wan syafiqah(シャフィカ)</v>
      </c>
      <c r="D19811" s="74">
        <f t="shared" si="155"/>
        <v>0</v>
      </c>
    </row>
    <row r="19812" spans="1:4">
      <c r="A19812" s="149">
        <v>45506</v>
      </c>
      <c r="B19812" s="74" t="str">
        <f ca="1">IFERROR(__xludf.DUMMYFUNCTION("IF(REGEXMATCH(A19812,""wealth planning""),""Script 1"",""-"")"),"#VALUE!")</f>
        <v>#VALUE!</v>
      </c>
      <c r="C19812" s="149">
        <f t="shared" si="154"/>
        <v>45506</v>
      </c>
      <c r="D19812" s="74" t="str">
        <f t="shared" si="155"/>
        <v>wan syafiqah(シャフィカ)</v>
      </c>
    </row>
    <row r="19813" spans="1:4">
      <c r="A19813" s="74" t="s">
        <v>11008</v>
      </c>
      <c r="B19813" s="74" t="str">
        <f ca="1">IFERROR(__xludf.DUMMYFUNCTION("IF(REGEXMATCH(A19813,""wealth planning""),""Script 1"",""-"")"),"Script 1")</f>
        <v>Script 1</v>
      </c>
      <c r="C19813" s="149">
        <f t="shared" si="154"/>
        <v>45506</v>
      </c>
      <c r="D19813" s="74" t="str">
        <f t="shared" si="155"/>
        <v>wan syafiqah(シャフィカ)</v>
      </c>
    </row>
    <row r="19814" spans="1:4">
      <c r="B19814" s="74" t="str">
        <f ca="1">IFERROR(__xludf.DUMMYFUNCTION("IF(REGEXMATCH(A19814,""wealth planning""),""Script 1"",""-"")"),"-")</f>
        <v>-</v>
      </c>
      <c r="C19814" s="74" t="str">
        <f t="shared" si="154"/>
        <v>You: Hai assalamualaikum Syafiqah,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814" s="149">
        <f t="shared" si="155"/>
        <v>45506</v>
      </c>
    </row>
    <row r="19815" spans="1:4">
      <c r="B19815" s="74" t="str">
        <f ca="1">IFERROR(__xludf.DUMMYFUNCTION("IF(REGEXMATCH(A19815,""wealth planning""),""Script 1"",""-"")"),"-")</f>
        <v>-</v>
      </c>
      <c r="C19815" s="74">
        <f t="shared" si="154"/>
        <v>0</v>
      </c>
      <c r="D19815" s="149">
        <f t="shared" si="155"/>
        <v>45506</v>
      </c>
    </row>
    <row r="19816" spans="1:4">
      <c r="A19816" s="74" t="s">
        <v>11017</v>
      </c>
      <c r="B19816" s="74" t="str">
        <f ca="1">IFERROR(__xludf.DUMMYFUNCTION("IF(REGEXMATCH(A19816,""wealth planning""),""Script 1"",""-"")"),"-")</f>
        <v>-</v>
      </c>
      <c r="C19816" s="74">
        <f t="shared" si="154"/>
        <v>0</v>
      </c>
      <c r="D19816" s="74" t="str">
        <f t="shared" si="155"/>
        <v>You: Hai assalamualaikum Syafiqah,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817" spans="1:4">
      <c r="A19817" s="149">
        <v>45506</v>
      </c>
      <c r="B19817" s="74" t="str">
        <f ca="1">IFERROR(__xludf.DUMMYFUNCTION("IF(REGEXMATCH(A19817,""wealth planning""),""Script 1"",""-"")"),"#VALUE!")</f>
        <v>#VALUE!</v>
      </c>
      <c r="C19817" s="74" t="str">
        <f t="shared" si="154"/>
        <v>Wan Haniff Feisal Suhaimi</v>
      </c>
      <c r="D19817" s="74">
        <f t="shared" si="155"/>
        <v>0</v>
      </c>
    </row>
    <row r="19818" spans="1:4">
      <c r="A19818" s="149">
        <v>45506</v>
      </c>
      <c r="B19818" s="74" t="str">
        <f ca="1">IFERROR(__xludf.DUMMYFUNCTION("IF(REGEXMATCH(A19818,""wealth planning""),""Script 1"",""-"")"),"#VALUE!")</f>
        <v>#VALUE!</v>
      </c>
      <c r="C19818" s="149">
        <f t="shared" si="154"/>
        <v>45506</v>
      </c>
      <c r="D19818" s="74">
        <f t="shared" si="155"/>
        <v>0</v>
      </c>
    </row>
    <row r="19819" spans="1:4">
      <c r="A19819" s="74" t="s">
        <v>11018</v>
      </c>
      <c r="B19819" s="74" t="str">
        <f ca="1">IFERROR(__xludf.DUMMYFUNCTION("IF(REGEXMATCH(A19819,""wealth planning""),""Script 1"",""-"")"),"Script 1")</f>
        <v>Script 1</v>
      </c>
      <c r="C19819" s="149">
        <f t="shared" si="154"/>
        <v>45506</v>
      </c>
      <c r="D19819" s="74" t="str">
        <f t="shared" si="155"/>
        <v>Wan Haniff Feisal Suhaimi</v>
      </c>
    </row>
    <row r="19820" spans="1:4">
      <c r="A19820" s="74"/>
      <c r="B19820" s="74" t="str">
        <f ca="1">IFERROR(__xludf.DUMMYFUNCTION("IF(REGEXMATCH(A19820,""wealth planning""),""Script 1"",""-"")"),"-")</f>
        <v>-</v>
      </c>
      <c r="C19820" s="74" t="str">
        <f t="shared" si="154"/>
        <v>You: Hai assalamualaikum Wan Haniff,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820" s="149">
        <f t="shared" si="155"/>
        <v>45506</v>
      </c>
    </row>
    <row r="19821" spans="1:4">
      <c r="B19821" s="74" t="str">
        <f ca="1">IFERROR(__xludf.DUMMYFUNCTION("IF(REGEXMATCH(A19821,""wealth planning""),""Script 1"",""-"")"),"-")</f>
        <v>-</v>
      </c>
      <c r="C19821" s="74">
        <f t="shared" si="154"/>
        <v>0</v>
      </c>
      <c r="D19821" s="149">
        <f t="shared" si="155"/>
        <v>45506</v>
      </c>
    </row>
    <row r="19822" spans="1:4">
      <c r="B19822" s="74" t="str">
        <f ca="1">IFERROR(__xludf.DUMMYFUNCTION("IF(REGEXMATCH(A19822,""wealth planning""),""Script 1"",""-"")"),"-")</f>
        <v>-</v>
      </c>
      <c r="C19822" s="74">
        <f t="shared" si="154"/>
        <v>0</v>
      </c>
      <c r="D19822" s="74" t="str">
        <f t="shared" si="155"/>
        <v>You: Hai assalamualaikum Wan Haniff,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823" spans="1:4">
      <c r="A19823" s="74" t="s">
        <v>11020</v>
      </c>
      <c r="B19823" s="74" t="str">
        <f ca="1">IFERROR(__xludf.DUMMYFUNCTION("IF(REGEXMATCH(A19823,""wealth planning""),""Script 1"",""-"")"),"-")</f>
        <v>-</v>
      </c>
      <c r="C19823" s="74">
        <f t="shared" si="154"/>
        <v>0</v>
      </c>
      <c r="D19823" s="74">
        <f t="shared" si="155"/>
        <v>0</v>
      </c>
    </row>
    <row r="19824" spans="1:4">
      <c r="A19824" s="74" t="s">
        <v>11020</v>
      </c>
      <c r="B19824" s="74" t="str">
        <f ca="1">IFERROR(__xludf.DUMMYFUNCTION("IF(REGEXMATCH(A19824,""wealth planning""),""Script 1"",""-"")"),"-")</f>
        <v>-</v>
      </c>
      <c r="C19824" s="74" t="str">
        <f t="shared" si="154"/>
        <v>NUR NAJIHA NAJWA</v>
      </c>
      <c r="D19824" s="74">
        <f t="shared" si="155"/>
        <v>0</v>
      </c>
    </row>
    <row r="19825" spans="1:4">
      <c r="A19825" s="149">
        <v>45506</v>
      </c>
      <c r="B19825" s="74" t="str">
        <f ca="1">IFERROR(__xludf.DUMMYFUNCTION("IF(REGEXMATCH(A19825,""wealth planning""),""Script 1"",""-"")"),"#VALUE!")</f>
        <v>#VALUE!</v>
      </c>
      <c r="C19825" s="74" t="str">
        <f t="shared" si="154"/>
        <v>NUR NAJIHA NAJWA</v>
      </c>
      <c r="D19825" s="74">
        <f t="shared" si="155"/>
        <v>0</v>
      </c>
    </row>
    <row r="19826" spans="1:4">
      <c r="A19826" s="149">
        <v>45506</v>
      </c>
      <c r="B19826" s="74" t="str">
        <f ca="1">IFERROR(__xludf.DUMMYFUNCTION("IF(REGEXMATCH(A19826,""wealth planning""),""Script 1"",""-"")"),"#VALUE!")</f>
        <v>#VALUE!</v>
      </c>
      <c r="C19826" s="149">
        <f t="shared" si="154"/>
        <v>45506</v>
      </c>
      <c r="D19826" s="74" t="str">
        <f t="shared" si="155"/>
        <v>NUR NAJIHA NAJWA</v>
      </c>
    </row>
    <row r="19827" spans="1:4">
      <c r="A19827" s="74" t="s">
        <v>11021</v>
      </c>
      <c r="B19827" s="74" t="str">
        <f ca="1">IFERROR(__xludf.DUMMYFUNCTION("IF(REGEXMATCH(A19827,""wealth planning""),""Script 1"",""-"")"),"Script 1")</f>
        <v>Script 1</v>
      </c>
      <c r="C19827" s="149">
        <f t="shared" si="154"/>
        <v>45506</v>
      </c>
      <c r="D19827" s="74" t="str">
        <f t="shared" si="155"/>
        <v>NUR NAJIHA NAJWA</v>
      </c>
    </row>
    <row r="19828" spans="1:4">
      <c r="A19828" s="74"/>
      <c r="B19828" s="74" t="str">
        <f ca="1">IFERROR(__xludf.DUMMYFUNCTION("IF(REGEXMATCH(A19828,""wealth planning""),""Script 1"",""-"")"),"-")</f>
        <v>-</v>
      </c>
      <c r="C19828" s="74" t="str">
        <f t="shared" si="154"/>
        <v>You: Hai assalamualaikum Najiha,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828" s="149">
        <f t="shared" si="155"/>
        <v>45506</v>
      </c>
    </row>
    <row r="19829" spans="1:4">
      <c r="B19829" s="74" t="str">
        <f ca="1">IFERROR(__xludf.DUMMYFUNCTION("IF(REGEXMATCH(A19829,""wealth planning""),""Script 1"",""-"")"),"-")</f>
        <v>-</v>
      </c>
      <c r="C19829" s="74">
        <f t="shared" si="154"/>
        <v>0</v>
      </c>
      <c r="D19829" s="149">
        <f t="shared" si="155"/>
        <v>45506</v>
      </c>
    </row>
    <row r="19830" spans="1:4">
      <c r="B19830" s="74" t="str">
        <f ca="1">IFERROR(__xludf.DUMMYFUNCTION("IF(REGEXMATCH(A19830,""wealth planning""),""Script 1"",""-"")"),"-")</f>
        <v>-</v>
      </c>
      <c r="C19830" s="74">
        <f t="shared" si="154"/>
        <v>0</v>
      </c>
      <c r="D19830" s="74" t="str">
        <f t="shared" si="155"/>
        <v>You: Hai assalamualaikum Najiha,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831" spans="1:4">
      <c r="A19831" s="74" t="s">
        <v>11023</v>
      </c>
      <c r="B19831" s="74" t="str">
        <f ca="1">IFERROR(__xludf.DUMMYFUNCTION("IF(REGEXMATCH(A19831,""wealth planning""),""Script 1"",""-"")"),"-")</f>
        <v>-</v>
      </c>
      <c r="C19831" s="74">
        <f t="shared" si="154"/>
        <v>0</v>
      </c>
      <c r="D19831" s="74">
        <f t="shared" si="155"/>
        <v>0</v>
      </c>
    </row>
    <row r="19832" spans="1:4">
      <c r="A19832" s="74" t="s">
        <v>11024</v>
      </c>
      <c r="B19832" s="74" t="str">
        <f ca="1">IFERROR(__xludf.DUMMYFUNCTION("IF(REGEXMATCH(A19832,""wealth planning""),""Script 1"",""-"")"),"-")</f>
        <v>-</v>
      </c>
      <c r="C19832" s="74" t="str">
        <f t="shared" si="154"/>
        <v>Muhammad Nursyahmi NorayeenStatus is reachable</v>
      </c>
      <c r="D19832" s="74">
        <f t="shared" si="155"/>
        <v>0</v>
      </c>
    </row>
    <row r="19833" spans="1:4">
      <c r="A19833" s="149">
        <v>45506</v>
      </c>
      <c r="B19833" s="74" t="str">
        <f ca="1">IFERROR(__xludf.DUMMYFUNCTION("IF(REGEXMATCH(A19833,""wealth planning""),""Script 1"",""-"")"),"#VALUE!")</f>
        <v>#VALUE!</v>
      </c>
      <c r="C19833" s="74" t="str">
        <f t="shared" si="154"/>
        <v>Muhammad Nursyahmi Norayeen</v>
      </c>
      <c r="D19833" s="74">
        <f t="shared" si="155"/>
        <v>0</v>
      </c>
    </row>
    <row r="19834" spans="1:4">
      <c r="A19834" s="149">
        <v>45506</v>
      </c>
      <c r="B19834" s="74" t="str">
        <f ca="1">IFERROR(__xludf.DUMMYFUNCTION("IF(REGEXMATCH(A19834,""wealth planning""),""Script 1"",""-"")"),"#VALUE!")</f>
        <v>#VALUE!</v>
      </c>
      <c r="C19834" s="149">
        <f t="shared" si="154"/>
        <v>45506</v>
      </c>
      <c r="D19834" s="74" t="str">
        <f t="shared" si="155"/>
        <v>Muhammad Nursyahmi NorayeenStatus is reachable</v>
      </c>
    </row>
    <row r="19835" spans="1:4">
      <c r="A19835" s="74" t="s">
        <v>11025</v>
      </c>
      <c r="B19835" s="74" t="str">
        <f ca="1">IFERROR(__xludf.DUMMYFUNCTION("IF(REGEXMATCH(A19835,""wealth planning""),""Script 1"",""-"")"),"Script 1")</f>
        <v>Script 1</v>
      </c>
      <c r="C19835" s="149">
        <f t="shared" si="154"/>
        <v>45506</v>
      </c>
      <c r="D19835" s="74" t="str">
        <f t="shared" si="155"/>
        <v>Muhammad Nursyahmi Norayeen</v>
      </c>
    </row>
    <row r="19836" spans="1:4">
      <c r="A19836" s="74"/>
      <c r="B19836" s="74" t="str">
        <f ca="1">IFERROR(__xludf.DUMMYFUNCTION("IF(REGEXMATCH(A19836,""wealth planning""),""Script 1"",""-"")"),"-")</f>
        <v>-</v>
      </c>
      <c r="C19836" s="74" t="str">
        <f t="shared" si="154"/>
        <v>You: Hai assalamualaikum Nursyahmi,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836" s="149">
        <f t="shared" si="155"/>
        <v>45506</v>
      </c>
    </row>
    <row r="19837" spans="1:4">
      <c r="B19837" s="74" t="str">
        <f ca="1">IFERROR(__xludf.DUMMYFUNCTION("IF(REGEXMATCH(A19837,""wealth planning""),""Script 1"",""-"")"),"-")</f>
        <v>-</v>
      </c>
      <c r="C19837" s="74">
        <f t="shared" si="154"/>
        <v>0</v>
      </c>
      <c r="D19837" s="149">
        <f t="shared" si="155"/>
        <v>45506</v>
      </c>
    </row>
    <row r="19838" spans="1:4">
      <c r="B19838" s="74" t="str">
        <f ca="1">IFERROR(__xludf.DUMMYFUNCTION("IF(REGEXMATCH(A19838,""wealth planning""),""Script 1"",""-"")"),"-")</f>
        <v>-</v>
      </c>
      <c r="C19838" s="74">
        <f t="shared" si="154"/>
        <v>0</v>
      </c>
      <c r="D19838" s="74" t="str">
        <f t="shared" si="155"/>
        <v>You: Hai assalamualaikum Nursyahmi,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839" spans="1:4">
      <c r="A19839" s="74" t="s">
        <v>11027</v>
      </c>
      <c r="B19839" s="74" t="str">
        <f ca="1">IFERROR(__xludf.DUMMYFUNCTION("IF(REGEXMATCH(A19839,""wealth planning""),""Script 1"",""-"")"),"-")</f>
        <v>-</v>
      </c>
      <c r="C19839" s="74">
        <f t="shared" si="154"/>
        <v>0</v>
      </c>
      <c r="D19839" s="74">
        <f t="shared" si="155"/>
        <v>0</v>
      </c>
    </row>
    <row r="19840" spans="1:4">
      <c r="A19840" s="74" t="s">
        <v>11028</v>
      </c>
      <c r="B19840" s="74" t="str">
        <f ca="1">IFERROR(__xludf.DUMMYFUNCTION("IF(REGEXMATCH(A19840,""wealth planning""),""Script 1"",""-"")"),"-")</f>
        <v>-</v>
      </c>
      <c r="C19840" s="74" t="str">
        <f t="shared" si="154"/>
        <v>Zikri ZainudiStatus is reachable</v>
      </c>
      <c r="D19840" s="74">
        <f t="shared" si="155"/>
        <v>0</v>
      </c>
    </row>
    <row r="19841" spans="1:4">
      <c r="A19841" s="149">
        <v>45506</v>
      </c>
      <c r="B19841" s="74" t="str">
        <f ca="1">IFERROR(__xludf.DUMMYFUNCTION("IF(REGEXMATCH(A19841,""wealth planning""),""Script 1"",""-"")"),"#VALUE!")</f>
        <v>#VALUE!</v>
      </c>
      <c r="C19841" s="74" t="str">
        <f t="shared" si="154"/>
        <v>Zikri Zainudi</v>
      </c>
      <c r="D19841" s="74">
        <f t="shared" si="155"/>
        <v>0</v>
      </c>
    </row>
    <row r="19842" spans="1:4">
      <c r="A19842" s="149">
        <v>45506</v>
      </c>
      <c r="B19842" s="74" t="str">
        <f ca="1">IFERROR(__xludf.DUMMYFUNCTION("IF(REGEXMATCH(A19842,""wealth planning""),""Script 1"",""-"")"),"#VALUE!")</f>
        <v>#VALUE!</v>
      </c>
      <c r="C19842" s="149">
        <f t="shared" si="154"/>
        <v>45506</v>
      </c>
      <c r="D19842" s="74" t="str">
        <f t="shared" si="155"/>
        <v>Zikri ZainudiStatus is reachable</v>
      </c>
    </row>
    <row r="19843" spans="1:4">
      <c r="A19843" s="74" t="s">
        <v>11029</v>
      </c>
      <c r="B19843" s="74" t="str">
        <f ca="1">IFERROR(__xludf.DUMMYFUNCTION("IF(REGEXMATCH(A19843,""wealth planning""),""Script 1"",""-"")"),"Script 1")</f>
        <v>Script 1</v>
      </c>
      <c r="C19843" s="149">
        <f t="shared" si="154"/>
        <v>45506</v>
      </c>
      <c r="D19843" s="74" t="str">
        <f t="shared" si="155"/>
        <v>Zikri Zainudi</v>
      </c>
    </row>
    <row r="19844" spans="1:4">
      <c r="A19844" s="74"/>
      <c r="B19844" s="74" t="str">
        <f ca="1">IFERROR(__xludf.DUMMYFUNCTION("IF(REGEXMATCH(A19844,""wealth planning""),""Script 1"",""-"")"),"-")</f>
        <v>-</v>
      </c>
      <c r="C19844" s="74" t="str">
        <f t="shared" si="154"/>
        <v>You: Hai assalamualaikum Zikri,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c r="D19844" s="149">
        <f t="shared" si="155"/>
        <v>45506</v>
      </c>
    </row>
    <row r="19845" spans="1:4">
      <c r="B19845" s="74" t="str">
        <f ca="1">IFERROR(__xludf.DUMMYFUNCTION("IF(REGEXMATCH(A19845,""wealth planning""),""Script 1"",""-"")"),"-")</f>
        <v>-</v>
      </c>
      <c r="C19845" s="74">
        <f t="shared" si="154"/>
        <v>0</v>
      </c>
      <c r="D19845" s="149">
        <f t="shared" si="155"/>
        <v>45506</v>
      </c>
    </row>
    <row r="19846" spans="1:4">
      <c r="B19846" s="74" t="str">
        <f ca="1">IFERROR(__xludf.DUMMYFUNCTION("IF(REGEXMATCH(A19846,""wealth planning""),""Script 1"",""-"")"),"-")</f>
        <v>-</v>
      </c>
      <c r="C19846" s="74">
        <f t="shared" si="154"/>
        <v>0</v>
      </c>
      <c r="D19846" s="74" t="str">
        <f t="shared" si="155"/>
        <v>You: Hai assalamualaikum Zikri,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row>
    <row r="19847" spans="1:4">
      <c r="B19847" s="74" t="str">
        <f ca="1">IFERROR(__xludf.DUMMYFUNCTION("IF(REGEXMATCH(A19847,""wealth planning""),""Script 1"",""-"")"),"-")</f>
        <v>-</v>
      </c>
      <c r="C19847" s="74">
        <f t="shared" si="154"/>
        <v>0</v>
      </c>
      <c r="D19847" s="74">
        <f t="shared" si="155"/>
        <v>0</v>
      </c>
    </row>
    <row r="19848" spans="1:4">
      <c r="A19848" s="74" t="s">
        <v>11032</v>
      </c>
      <c r="B19848" s="74" t="str">
        <f ca="1">IFERROR(__xludf.DUMMYFUNCTION("IF(REGEXMATCH(A19848,""wealth planning""),""Script 1"",""-"")"),"-")</f>
        <v>-</v>
      </c>
      <c r="C19848" s="74">
        <f t="shared" si="154"/>
        <v>0</v>
      </c>
      <c r="D19848" s="74">
        <f t="shared" si="155"/>
        <v>0</v>
      </c>
    </row>
    <row r="19849" spans="1:4">
      <c r="A19849" s="149">
        <v>45506</v>
      </c>
      <c r="B19849" s="74" t="str">
        <f ca="1">IFERROR(__xludf.DUMMYFUNCTION("IF(REGEXMATCH(A19849,""wealth planning""),""Script 1"",""-"")"),"#VALUE!")</f>
        <v>#VALUE!</v>
      </c>
      <c r="C19849" s="74" t="str">
        <f t="shared" si="154"/>
        <v>Nazrin Syahmi</v>
      </c>
      <c r="D19849" s="74">
        <f t="shared" si="155"/>
        <v>0</v>
      </c>
    </row>
    <row r="19850" spans="1:4">
      <c r="A19850" s="149">
        <v>45506</v>
      </c>
      <c r="B19850" s="74" t="str">
        <f ca="1">IFERROR(__xludf.DUMMYFUNCTION("IF(REGEXMATCH(A19850,""wealth planning""),""Script 1"",""-"")"),"#VALUE!")</f>
        <v>#VALUE!</v>
      </c>
      <c r="C19850" s="149">
        <f t="shared" si="154"/>
        <v>45506</v>
      </c>
      <c r="D19850" s="74">
        <f t="shared" si="155"/>
        <v>0</v>
      </c>
    </row>
    <row r="19851" spans="1:4">
      <c r="A19851" s="74" t="s">
        <v>11033</v>
      </c>
      <c r="B19851" s="74" t="str">
        <f ca="1">IFERROR(__xludf.DUMMYFUNCTION("IF(REGEXMATCH(A19851,""wealth planning""),""Script 1"",""-"")"),"Script 1")</f>
        <v>Script 1</v>
      </c>
      <c r="C19851" s="149">
        <f t="shared" si="154"/>
        <v>45506</v>
      </c>
      <c r="D19851" s="74" t="str">
        <f t="shared" si="155"/>
        <v>Nazrin Syahmi</v>
      </c>
    </row>
    <row r="19852" spans="1:4">
      <c r="A19852" s="74"/>
      <c r="B19852" s="74" t="str">
        <f ca="1">IFERROR(__xludf.DUMMYFUNCTION("IF(REGEXMATCH(A19852,""wealth planning""),""Script 1"",""-"")"),"-")</f>
        <v>-</v>
      </c>
      <c r="C19852" s="74" t="str">
        <f t="shared" si="154"/>
        <v>You: Hai assalamualaikum Nazrin,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19852" s="149">
        <f t="shared" si="155"/>
        <v>45506</v>
      </c>
    </row>
    <row r="19853" spans="1:4">
      <c r="B19853" s="74" t="str">
        <f ca="1">IFERROR(__xludf.DUMMYFUNCTION("IF(REGEXMATCH(A19853,""wealth planning""),""Script 1"",""-"")"),"-")</f>
        <v>-</v>
      </c>
      <c r="C19853" s="74">
        <f t="shared" si="154"/>
        <v>0</v>
      </c>
      <c r="D19853" s="149">
        <f t="shared" si="155"/>
        <v>45506</v>
      </c>
    </row>
    <row r="19854" spans="1:4">
      <c r="B19854" s="74" t="str">
        <f ca="1">IFERROR(__xludf.DUMMYFUNCTION("IF(REGEXMATCH(A19854,""wealth planning""),""Script 1"",""-"")"),"-")</f>
        <v>-</v>
      </c>
      <c r="C19854" s="74">
        <f t="shared" si="154"/>
        <v>0</v>
      </c>
      <c r="D19854" s="74" t="str">
        <f t="shared" si="155"/>
        <v>You: Hai assalamualaikum Nazrin,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19855" spans="1:4">
      <c r="A19855" s="74" t="s">
        <v>11035</v>
      </c>
      <c r="B19855" s="74" t="str">
        <f ca="1">IFERROR(__xludf.DUMMYFUNCTION("IF(REGEXMATCH(A19855,""wealth planning""),""Script 1"",""-"")"),"-")</f>
        <v>-</v>
      </c>
      <c r="C19855" s="74">
        <f t="shared" si="154"/>
        <v>0</v>
      </c>
      <c r="D19855" s="74">
        <f t="shared" si="155"/>
        <v>0</v>
      </c>
    </row>
    <row r="19856" spans="1:4">
      <c r="A19856" s="74" t="s">
        <v>11035</v>
      </c>
      <c r="B19856" s="74" t="str">
        <f ca="1">IFERROR(__xludf.DUMMYFUNCTION("IF(REGEXMATCH(A19856,""wealth planning""),""Script 1"",""-"")"),"-")</f>
        <v>-</v>
      </c>
      <c r="C19856" s="74" t="str">
        <f t="shared" si="154"/>
        <v>Khairina Shah</v>
      </c>
      <c r="D19856" s="74">
        <f t="shared" si="155"/>
        <v>0</v>
      </c>
    </row>
    <row r="19857" spans="1:4">
      <c r="A19857" s="149">
        <v>45506</v>
      </c>
      <c r="B19857" s="74" t="str">
        <f ca="1">IFERROR(__xludf.DUMMYFUNCTION("IF(REGEXMATCH(A19857,""wealth planning""),""Script 1"",""-"")"),"#VALUE!")</f>
        <v>#VALUE!</v>
      </c>
      <c r="C19857" s="74" t="str">
        <f t="shared" si="154"/>
        <v>Khairina Shah</v>
      </c>
      <c r="D19857" s="74">
        <f t="shared" si="155"/>
        <v>0</v>
      </c>
    </row>
    <row r="19858" spans="1:4">
      <c r="A19858" s="149">
        <v>45506</v>
      </c>
      <c r="B19858" s="74" t="str">
        <f ca="1">IFERROR(__xludf.DUMMYFUNCTION("IF(REGEXMATCH(A19858,""wealth planning""),""Script 1"",""-"")"),"#VALUE!")</f>
        <v>#VALUE!</v>
      </c>
      <c r="C19858" s="149">
        <f t="shared" si="154"/>
        <v>45506</v>
      </c>
      <c r="D19858" s="74" t="str">
        <f t="shared" si="155"/>
        <v>Khairina Shah</v>
      </c>
    </row>
    <row r="19859" spans="1:4">
      <c r="A19859" s="74" t="s">
        <v>11036</v>
      </c>
      <c r="B19859" s="74" t="str">
        <f ca="1">IFERROR(__xludf.DUMMYFUNCTION("IF(REGEXMATCH(A19859,""wealth planning""),""Script 1"",""-"")"),"Script 1")</f>
        <v>Script 1</v>
      </c>
      <c r="C19859" s="149">
        <f t="shared" si="154"/>
        <v>45506</v>
      </c>
      <c r="D19859" s="74" t="str">
        <f t="shared" si="155"/>
        <v>Khairina Shah</v>
      </c>
    </row>
    <row r="19860" spans="1:4">
      <c r="A19860" s="74"/>
      <c r="B19860" s="74" t="str">
        <f ca="1">IFERROR(__xludf.DUMMYFUNCTION("IF(REGEXMATCH(A19860,""wealth planning""),""Script 1"",""-"")"),"-")</f>
        <v>-</v>
      </c>
      <c r="C19860" s="74" t="str">
        <f t="shared" si="154"/>
        <v>You: Hai assalamualaikum Khairina,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860" s="149">
        <f t="shared" si="155"/>
        <v>45506</v>
      </c>
    </row>
    <row r="19861" spans="1:4">
      <c r="B19861" s="74" t="str">
        <f ca="1">IFERROR(__xludf.DUMMYFUNCTION("IF(REGEXMATCH(A19861,""wealth planning""),""Script 1"",""-"")"),"-")</f>
        <v>-</v>
      </c>
      <c r="C19861" s="74">
        <f t="shared" si="154"/>
        <v>0</v>
      </c>
      <c r="D19861" s="149">
        <f t="shared" si="155"/>
        <v>45506</v>
      </c>
    </row>
    <row r="19862" spans="1:4">
      <c r="B19862" s="74" t="str">
        <f ca="1">IFERROR(__xludf.DUMMYFUNCTION("IF(REGEXMATCH(A19862,""wealth planning""),""Script 1"",""-"")"),"-")</f>
        <v>-</v>
      </c>
      <c r="C19862" s="74">
        <f t="shared" si="154"/>
        <v>0</v>
      </c>
      <c r="D19862" s="74" t="str">
        <f t="shared" si="155"/>
        <v>You: Hai assalamualaikum Khairina,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863" spans="1:4">
      <c r="A19863" s="74" t="s">
        <v>11038</v>
      </c>
      <c r="B19863" s="74" t="str">
        <f ca="1">IFERROR(__xludf.DUMMYFUNCTION("IF(REGEXMATCH(A19863,""wealth planning""),""Script 1"",""-"")"),"-")</f>
        <v>-</v>
      </c>
      <c r="C19863" s="74">
        <f t="shared" si="154"/>
        <v>0</v>
      </c>
      <c r="D19863" s="74">
        <f t="shared" si="155"/>
        <v>0</v>
      </c>
    </row>
    <row r="19864" spans="1:4">
      <c r="A19864" s="74" t="s">
        <v>11038</v>
      </c>
      <c r="B19864" s="74" t="str">
        <f ca="1">IFERROR(__xludf.DUMMYFUNCTION("IF(REGEXMATCH(A19864,""wealth planning""),""Script 1"",""-"")"),"-")</f>
        <v>-</v>
      </c>
      <c r="C19864" s="74" t="str">
        <f t="shared" si="154"/>
        <v>Wan Noruddin Rasol</v>
      </c>
      <c r="D19864" s="74">
        <f t="shared" si="155"/>
        <v>0</v>
      </c>
    </row>
    <row r="19865" spans="1:4">
      <c r="A19865" s="149">
        <v>45506</v>
      </c>
      <c r="B19865" s="74" t="str">
        <f ca="1">IFERROR(__xludf.DUMMYFUNCTION("IF(REGEXMATCH(A19865,""wealth planning""),""Script 1"",""-"")"),"#VALUE!")</f>
        <v>#VALUE!</v>
      </c>
      <c r="C19865" s="74" t="str">
        <f t="shared" si="154"/>
        <v>Wan Noruddin Rasol</v>
      </c>
      <c r="D19865" s="74">
        <f t="shared" si="155"/>
        <v>0</v>
      </c>
    </row>
    <row r="19866" spans="1:4">
      <c r="A19866" s="149">
        <v>45506</v>
      </c>
      <c r="B19866" s="74" t="str">
        <f ca="1">IFERROR(__xludf.DUMMYFUNCTION("IF(REGEXMATCH(A19866,""wealth planning""),""Script 1"",""-"")"),"#VALUE!")</f>
        <v>#VALUE!</v>
      </c>
      <c r="C19866" s="149">
        <f t="shared" si="154"/>
        <v>45506</v>
      </c>
      <c r="D19866" s="74" t="str">
        <f t="shared" si="155"/>
        <v>Wan Noruddin Rasol</v>
      </c>
    </row>
    <row r="19867" spans="1:4">
      <c r="A19867" s="74" t="s">
        <v>11039</v>
      </c>
      <c r="B19867" s="74" t="str">
        <f ca="1">IFERROR(__xludf.DUMMYFUNCTION("IF(REGEXMATCH(A19867,""wealth planning""),""Script 1"",""-"")"),"Script 1")</f>
        <v>Script 1</v>
      </c>
      <c r="C19867" s="149">
        <f t="shared" si="154"/>
        <v>45506</v>
      </c>
      <c r="D19867" s="74" t="str">
        <f t="shared" si="155"/>
        <v>Wan Noruddin Rasol</v>
      </c>
    </row>
    <row r="19868" spans="1:4">
      <c r="A19868" s="74"/>
      <c r="B19868" s="74" t="str">
        <f ca="1">IFERROR(__xludf.DUMMYFUNCTION("IF(REGEXMATCH(A19868,""wealth planning""),""Script 1"",""-"")"),"-")</f>
        <v>-</v>
      </c>
      <c r="C19868" s="74" t="str">
        <f t="shared" si="154"/>
        <v>You: Hai assalamualaikum Wan Noruddin,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868" s="149">
        <f t="shared" si="155"/>
        <v>45506</v>
      </c>
    </row>
    <row r="19869" spans="1:4">
      <c r="B19869" s="74" t="str">
        <f ca="1">IFERROR(__xludf.DUMMYFUNCTION("IF(REGEXMATCH(A19869,""wealth planning""),""Script 1"",""-"")"),"-")</f>
        <v>-</v>
      </c>
      <c r="C19869" s="74">
        <f t="shared" si="154"/>
        <v>0</v>
      </c>
      <c r="D19869" s="149">
        <f t="shared" si="155"/>
        <v>45506</v>
      </c>
    </row>
    <row r="19870" spans="1:4">
      <c r="B19870" s="74" t="str">
        <f ca="1">IFERROR(__xludf.DUMMYFUNCTION("IF(REGEXMATCH(A19870,""wealth planning""),""Script 1"",""-"")"),"-")</f>
        <v>-</v>
      </c>
      <c r="C19870" s="74">
        <f t="shared" si="154"/>
        <v>0</v>
      </c>
      <c r="D19870" s="74" t="str">
        <f t="shared" si="155"/>
        <v>You: Hai assalamualaikum Wan Noruddin,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871" spans="1:4">
      <c r="A19871" s="74" t="s">
        <v>11041</v>
      </c>
      <c r="B19871" s="74" t="str">
        <f ca="1">IFERROR(__xludf.DUMMYFUNCTION("IF(REGEXMATCH(A19871,""wealth planning""),""Script 1"",""-"")"),"-")</f>
        <v>-</v>
      </c>
      <c r="C19871" s="74">
        <f t="shared" si="154"/>
        <v>0</v>
      </c>
      <c r="D19871" s="74">
        <f t="shared" si="155"/>
        <v>0</v>
      </c>
    </row>
    <row r="19872" spans="1:4">
      <c r="A19872" s="74" t="s">
        <v>11041</v>
      </c>
      <c r="B19872" s="74" t="str">
        <f ca="1">IFERROR(__xludf.DUMMYFUNCTION("IF(REGEXMATCH(A19872,""wealth planning""),""Script 1"",""-"")"),"-")</f>
        <v>-</v>
      </c>
      <c r="C19872" s="74" t="str">
        <f t="shared" si="154"/>
        <v>Aisya Hifni</v>
      </c>
      <c r="D19872" s="74">
        <f t="shared" si="155"/>
        <v>0</v>
      </c>
    </row>
    <row r="19873" spans="1:4">
      <c r="A19873" s="149">
        <v>45505</v>
      </c>
      <c r="B19873" s="74" t="str">
        <f ca="1">IFERROR(__xludf.DUMMYFUNCTION("IF(REGEXMATCH(A19873,""wealth planning""),""Script 1"",""-"")"),"#VALUE!")</f>
        <v>#VALUE!</v>
      </c>
      <c r="C19873" s="74" t="str">
        <f t="shared" si="154"/>
        <v>Aisya Hifni</v>
      </c>
      <c r="D19873" s="74">
        <f t="shared" si="155"/>
        <v>0</v>
      </c>
    </row>
    <row r="19874" spans="1:4">
      <c r="A19874" s="149">
        <v>45505</v>
      </c>
      <c r="B19874" s="74" t="str">
        <f ca="1">IFERROR(__xludf.DUMMYFUNCTION("IF(REGEXMATCH(A19874,""wealth planning""),""Script 1"",""-"")"),"#VALUE!")</f>
        <v>#VALUE!</v>
      </c>
      <c r="C19874" s="149">
        <f t="shared" si="154"/>
        <v>45505</v>
      </c>
      <c r="D19874" s="74" t="str">
        <f t="shared" si="155"/>
        <v>Aisya Hifni</v>
      </c>
    </row>
    <row r="19875" spans="1:4">
      <c r="A19875" s="74" t="s">
        <v>11042</v>
      </c>
      <c r="B19875" s="74" t="str">
        <f ca="1">IFERROR(__xludf.DUMMYFUNCTION("IF(REGEXMATCH(A19875,""wealth planning""),""Script 1"",""-"")"),"Script 1")</f>
        <v>Script 1</v>
      </c>
      <c r="C19875" s="149">
        <f t="shared" si="154"/>
        <v>45505</v>
      </c>
      <c r="D19875" s="74" t="str">
        <f t="shared" si="155"/>
        <v>Aisya Hifni</v>
      </c>
    </row>
    <row r="19876" spans="1:4">
      <c r="A19876" s="74"/>
      <c r="B19876" s="74" t="str">
        <f ca="1">IFERROR(__xludf.DUMMYFUNCTION("IF(REGEXMATCH(A19876,""wealth planning""),""Script 1"",""-"")"),"-")</f>
        <v>-</v>
      </c>
      <c r="C19876" s="74" t="str">
        <f t="shared" si="154"/>
        <v>You: Hai assalamualaikum Aisya,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876" s="149">
        <f t="shared" si="155"/>
        <v>45505</v>
      </c>
    </row>
    <row r="19877" spans="1:4">
      <c r="B19877" s="74" t="str">
        <f ca="1">IFERROR(__xludf.DUMMYFUNCTION("IF(REGEXMATCH(A19877,""wealth planning""),""Script 1"",""-"")"),"-")</f>
        <v>-</v>
      </c>
      <c r="C19877" s="74">
        <f t="shared" si="154"/>
        <v>0</v>
      </c>
      <c r="D19877" s="149">
        <f t="shared" si="155"/>
        <v>45505</v>
      </c>
    </row>
    <row r="19878" spans="1:4">
      <c r="B19878" s="74" t="str">
        <f ca="1">IFERROR(__xludf.DUMMYFUNCTION("IF(REGEXMATCH(A19878,""wealth planning""),""Script 1"",""-"")"),"-")</f>
        <v>-</v>
      </c>
      <c r="C19878" s="74">
        <f t="shared" si="154"/>
        <v>0</v>
      </c>
      <c r="D19878" s="74" t="str">
        <f t="shared" si="155"/>
        <v>You: Hai assalamualaikum Aisya,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879" spans="1:4">
      <c r="A19879" s="74" t="s">
        <v>11044</v>
      </c>
      <c r="B19879" s="74" t="str">
        <f ca="1">IFERROR(__xludf.DUMMYFUNCTION("IF(REGEXMATCH(A19879,""wealth planning""),""Script 1"",""-"")"),"-")</f>
        <v>-</v>
      </c>
      <c r="C19879" s="74">
        <f t="shared" si="154"/>
        <v>0</v>
      </c>
      <c r="D19879" s="74">
        <f t="shared" si="155"/>
        <v>0</v>
      </c>
    </row>
    <row r="19880" spans="1:4">
      <c r="A19880" s="74" t="s">
        <v>11045</v>
      </c>
      <c r="B19880" s="74" t="str">
        <f ca="1">IFERROR(__xludf.DUMMYFUNCTION("IF(REGEXMATCH(A19880,""wealth planning""),""Script 1"",""-"")"),"-")</f>
        <v>-</v>
      </c>
      <c r="C19880" s="74" t="str">
        <f t="shared" si="154"/>
        <v>Faiez NizamStatus is reachable</v>
      </c>
      <c r="D19880" s="74">
        <f t="shared" si="155"/>
        <v>0</v>
      </c>
    </row>
    <row r="19881" spans="1:4">
      <c r="A19881" s="149">
        <v>45505</v>
      </c>
      <c r="B19881" s="74" t="str">
        <f ca="1">IFERROR(__xludf.DUMMYFUNCTION("IF(REGEXMATCH(A19881,""wealth planning""),""Script 1"",""-"")"),"#VALUE!")</f>
        <v>#VALUE!</v>
      </c>
      <c r="C19881" s="74" t="str">
        <f t="shared" si="154"/>
        <v>Faiez Nizam</v>
      </c>
      <c r="D19881" s="74">
        <f t="shared" si="155"/>
        <v>0</v>
      </c>
    </row>
    <row r="19882" spans="1:4">
      <c r="A19882" s="149">
        <v>45505</v>
      </c>
      <c r="B19882" s="74" t="str">
        <f ca="1">IFERROR(__xludf.DUMMYFUNCTION("IF(REGEXMATCH(A19882,""wealth planning""),""Script 1"",""-"")"),"#VALUE!")</f>
        <v>#VALUE!</v>
      </c>
      <c r="C19882" s="149">
        <f t="shared" si="154"/>
        <v>45505</v>
      </c>
      <c r="D19882" s="74" t="str">
        <f t="shared" si="155"/>
        <v>Faiez NizamStatus is reachable</v>
      </c>
    </row>
    <row r="19883" spans="1:4">
      <c r="A19883" s="74" t="s">
        <v>11046</v>
      </c>
      <c r="B19883" s="74" t="str">
        <f ca="1">IFERROR(__xludf.DUMMYFUNCTION("IF(REGEXMATCH(A19883,""wealth planning""),""Script 1"",""-"")"),"Script 1")</f>
        <v>Script 1</v>
      </c>
      <c r="C19883" s="149">
        <f t="shared" si="154"/>
        <v>45505</v>
      </c>
      <c r="D19883" s="74" t="str">
        <f t="shared" si="155"/>
        <v>Faiez Nizam</v>
      </c>
    </row>
    <row r="19884" spans="1:4">
      <c r="A19884" s="74"/>
      <c r="B19884" s="74" t="str">
        <f ca="1">IFERROR(__xludf.DUMMYFUNCTION("IF(REGEXMATCH(A19884,""wealth planning""),""Script 1"",""-"")"),"-")</f>
        <v>-</v>
      </c>
      <c r="C19884" s="74" t="str">
        <f t="shared" si="154"/>
        <v>You: Hai assalamualaikum tuan Faiez,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884" s="149">
        <f t="shared" si="155"/>
        <v>45505</v>
      </c>
    </row>
    <row r="19885" spans="1:4">
      <c r="B19885" s="74" t="str">
        <f ca="1">IFERROR(__xludf.DUMMYFUNCTION("IF(REGEXMATCH(A19885,""wealth planning""),""Script 1"",""-"")"),"-")</f>
        <v>-</v>
      </c>
      <c r="C19885" s="74">
        <f t="shared" si="154"/>
        <v>0</v>
      </c>
      <c r="D19885" s="149">
        <f t="shared" si="155"/>
        <v>45505</v>
      </c>
    </row>
    <row r="19886" spans="1:4">
      <c r="B19886" s="74" t="str">
        <f ca="1">IFERROR(__xludf.DUMMYFUNCTION("IF(REGEXMATCH(A19886,""wealth planning""),""Script 1"",""-"")"),"-")</f>
        <v>-</v>
      </c>
      <c r="C19886" s="74">
        <f t="shared" si="154"/>
        <v>0</v>
      </c>
      <c r="D19886" s="74" t="str">
        <f t="shared" si="155"/>
        <v>You: Hai assalamualaikum tuan Faiez,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887" spans="1:4">
      <c r="A19887" s="74" t="s">
        <v>11048</v>
      </c>
      <c r="B19887" s="74" t="str">
        <f ca="1">IFERROR(__xludf.DUMMYFUNCTION("IF(REGEXMATCH(A19887,""wealth planning""),""Script 1"",""-"")"),"-")</f>
        <v>-</v>
      </c>
      <c r="C19887" s="74">
        <f t="shared" si="154"/>
        <v>0</v>
      </c>
      <c r="D19887" s="74">
        <f t="shared" si="155"/>
        <v>0</v>
      </c>
    </row>
    <row r="19888" spans="1:4">
      <c r="A19888" s="74" t="s">
        <v>11049</v>
      </c>
      <c r="B19888" s="74" t="str">
        <f ca="1">IFERROR(__xludf.DUMMYFUNCTION("IF(REGEXMATCH(A19888,""wealth planning""),""Script 1"",""-"")"),"-")</f>
        <v>-</v>
      </c>
      <c r="C19888" s="74" t="str">
        <f t="shared" si="154"/>
        <v>Syahira ShafirStatus is reachable</v>
      </c>
      <c r="D19888" s="74">
        <f t="shared" si="155"/>
        <v>0</v>
      </c>
    </row>
    <row r="19889" spans="1:4">
      <c r="A19889" s="149">
        <v>45505</v>
      </c>
      <c r="B19889" s="74" t="str">
        <f ca="1">IFERROR(__xludf.DUMMYFUNCTION("IF(REGEXMATCH(A19889,""wealth planning""),""Script 1"",""-"")"),"#VALUE!")</f>
        <v>#VALUE!</v>
      </c>
      <c r="C19889" s="74" t="str">
        <f t="shared" si="154"/>
        <v>Syahira Shafir</v>
      </c>
      <c r="D19889" s="74">
        <f t="shared" si="155"/>
        <v>0</v>
      </c>
    </row>
    <row r="19890" spans="1:4">
      <c r="A19890" s="149">
        <v>45505</v>
      </c>
      <c r="B19890" s="74" t="str">
        <f ca="1">IFERROR(__xludf.DUMMYFUNCTION("IF(REGEXMATCH(A19890,""wealth planning""),""Script 1"",""-"")"),"#VALUE!")</f>
        <v>#VALUE!</v>
      </c>
      <c r="C19890" s="149">
        <f t="shared" si="154"/>
        <v>45505</v>
      </c>
      <c r="D19890" s="74" t="str">
        <f t="shared" si="155"/>
        <v>Syahira ShafirStatus is reachable</v>
      </c>
    </row>
    <row r="19891" spans="1:4">
      <c r="A19891" s="74" t="s">
        <v>11050</v>
      </c>
      <c r="B19891" s="74" t="str">
        <f ca="1">IFERROR(__xludf.DUMMYFUNCTION("IF(REGEXMATCH(A19891,""wealth planning""),""Script 1"",""-"")"),"Script 1")</f>
        <v>Script 1</v>
      </c>
      <c r="C19891" s="149">
        <f t="shared" si="154"/>
        <v>45505</v>
      </c>
      <c r="D19891" s="74" t="str">
        <f t="shared" si="155"/>
        <v>Syahira Shafir</v>
      </c>
    </row>
    <row r="19892" spans="1:4">
      <c r="A19892" s="74"/>
      <c r="B19892" s="74" t="str">
        <f ca="1">IFERROR(__xludf.DUMMYFUNCTION("IF(REGEXMATCH(A19892,""wealth planning""),""Script 1"",""-"")"),"-")</f>
        <v>-</v>
      </c>
      <c r="C19892" s="74" t="str">
        <f t="shared" si="154"/>
        <v>You: Hai assalamualaikum Syahira, saya Azhad nihon sotsu tahun 2017. Sorry kalau ganggu. Actually sekarang saya tengah mencari individu untuk saya dapatkan peluang sharing berkaitan takaful dan wealth planning since ini kerja hakiki saya sebagai PruBSN wealth planner. Boleh ke kalau saya nak set appointment secara bersemuka ataupun online?</v>
      </c>
      <c r="D19892" s="149">
        <f t="shared" si="155"/>
        <v>45505</v>
      </c>
    </row>
    <row r="19893" spans="1:4">
      <c r="B19893" s="74" t="str">
        <f ca="1">IFERROR(__xludf.DUMMYFUNCTION("IF(REGEXMATCH(A19893,""wealth planning""),""Script 1"",""-"")"),"-")</f>
        <v>-</v>
      </c>
      <c r="C19893" s="74">
        <f t="shared" si="154"/>
        <v>0</v>
      </c>
      <c r="D19893" s="149">
        <f t="shared" si="155"/>
        <v>45505</v>
      </c>
    </row>
    <row r="19894" spans="1:4">
      <c r="B19894" s="74" t="str">
        <f ca="1">IFERROR(__xludf.DUMMYFUNCTION("IF(REGEXMATCH(A19894,""wealth planning""),""Script 1"",""-"")"),"-")</f>
        <v>-</v>
      </c>
      <c r="C19894" s="74">
        <f t="shared" ref="C19894:C20148" si="156">A19893</f>
        <v>0</v>
      </c>
      <c r="D19894" s="74" t="str">
        <f t="shared" ref="D19894:D20148" si="157">A19891</f>
        <v>You: Hai assalamualaikum Syahira, saya Azhad nihon sotsu tahun 2017. Sorry kalau ganggu. Actually sekarang saya tengah mencari individu untuk saya dapatkan peluang sharing berkaitan takaful dan wealth planning since ini kerja hakiki saya sebagai PruBSN wealth planner. Boleh ke kalau saya nak set appointment secara bersemuka ataupun online?</v>
      </c>
    </row>
    <row r="19895" spans="1:4">
      <c r="B19895" s="74" t="str">
        <f ca="1">IFERROR(__xludf.DUMMYFUNCTION("IF(REGEXMATCH(A19895,""wealth planning""),""Script 1"",""-"")"),"-")</f>
        <v>-</v>
      </c>
      <c r="C19895" s="74">
        <f t="shared" si="156"/>
        <v>0</v>
      </c>
      <c r="D19895" s="74">
        <f t="shared" si="157"/>
        <v>0</v>
      </c>
    </row>
    <row r="19896" spans="1:4">
      <c r="A19896" s="74" t="s">
        <v>11053</v>
      </c>
      <c r="B19896" s="74" t="str">
        <f ca="1">IFERROR(__xludf.DUMMYFUNCTION("IF(REGEXMATCH(A19896,""wealth planning""),""Script 1"",""-"")"),"-")</f>
        <v>-</v>
      </c>
      <c r="C19896" s="74">
        <f t="shared" si="156"/>
        <v>0</v>
      </c>
      <c r="D19896" s="74">
        <f t="shared" si="157"/>
        <v>0</v>
      </c>
    </row>
    <row r="19897" spans="1:4">
      <c r="A19897" s="149">
        <v>45505</v>
      </c>
      <c r="B19897" s="74" t="str">
        <f ca="1">IFERROR(__xludf.DUMMYFUNCTION("IF(REGEXMATCH(A19897,""wealth planning""),""Script 1"",""-"")"),"#VALUE!")</f>
        <v>#VALUE!</v>
      </c>
      <c r="C19897" s="74" t="str">
        <f t="shared" si="156"/>
        <v>Norasyikin Ahmad</v>
      </c>
      <c r="D19897" s="74">
        <f t="shared" si="157"/>
        <v>0</v>
      </c>
    </row>
    <row r="19898" spans="1:4">
      <c r="A19898" s="149">
        <v>45505</v>
      </c>
      <c r="B19898" s="74" t="str">
        <f ca="1">IFERROR(__xludf.DUMMYFUNCTION("IF(REGEXMATCH(A19898,""wealth planning""),""Script 1"",""-"")"),"#VALUE!")</f>
        <v>#VALUE!</v>
      </c>
      <c r="C19898" s="149">
        <f t="shared" si="156"/>
        <v>45505</v>
      </c>
      <c r="D19898" s="74">
        <f t="shared" si="157"/>
        <v>0</v>
      </c>
    </row>
    <row r="19899" spans="1:4">
      <c r="A19899" s="74" t="s">
        <v>11054</v>
      </c>
      <c r="B19899" s="74" t="str">
        <f ca="1">IFERROR(__xludf.DUMMYFUNCTION("IF(REGEXMATCH(A19899,""wealth planning""),""Script 1"",""-"")"),"Script 1")</f>
        <v>Script 1</v>
      </c>
      <c r="C19899" s="149">
        <f t="shared" si="156"/>
        <v>45505</v>
      </c>
      <c r="D19899" s="74" t="str">
        <f t="shared" si="157"/>
        <v>Norasyikin Ahmad</v>
      </c>
    </row>
    <row r="19900" spans="1:4">
      <c r="A19900" s="74"/>
      <c r="B19900" s="74" t="str">
        <f ca="1">IFERROR(__xludf.DUMMYFUNCTION("IF(REGEXMATCH(A19900,""wealth planning""),""Script 1"",""-"")"),"-")</f>
        <v>-</v>
      </c>
      <c r="C19900" s="74" t="str">
        <f t="shared" si="156"/>
        <v>You: Hai assalamualaikum Norasyikin,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19900" s="149">
        <f t="shared" si="157"/>
        <v>45505</v>
      </c>
    </row>
    <row r="19901" spans="1:4">
      <c r="B19901" s="74" t="str">
        <f ca="1">IFERROR(__xludf.DUMMYFUNCTION("IF(REGEXMATCH(A19901,""wealth planning""),""Script 1"",""-"")"),"-")</f>
        <v>-</v>
      </c>
      <c r="C19901" s="74">
        <f t="shared" si="156"/>
        <v>0</v>
      </c>
      <c r="D19901" s="149">
        <f t="shared" si="157"/>
        <v>45505</v>
      </c>
    </row>
    <row r="19902" spans="1:4">
      <c r="B19902" s="74" t="str">
        <f ca="1">IFERROR(__xludf.DUMMYFUNCTION("IF(REGEXMATCH(A19902,""wealth planning""),""Script 1"",""-"")"),"-")</f>
        <v>-</v>
      </c>
      <c r="C19902" s="74">
        <f t="shared" si="156"/>
        <v>0</v>
      </c>
      <c r="D19902" s="74" t="str">
        <f t="shared" si="157"/>
        <v>You: Hai assalamualaikum Norasyikin,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19903" spans="1:4">
      <c r="A19903" s="74" t="s">
        <v>11056</v>
      </c>
      <c r="B19903" s="74" t="str">
        <f ca="1">IFERROR(__xludf.DUMMYFUNCTION("IF(REGEXMATCH(A19903,""wealth planning""),""Script 1"",""-"")"),"-")</f>
        <v>-</v>
      </c>
      <c r="C19903" s="74">
        <f t="shared" si="156"/>
        <v>0</v>
      </c>
      <c r="D19903" s="74">
        <f t="shared" si="157"/>
        <v>0</v>
      </c>
    </row>
    <row r="19904" spans="1:4">
      <c r="A19904" s="74" t="s">
        <v>11057</v>
      </c>
      <c r="B19904" s="74" t="str">
        <f ca="1">IFERROR(__xludf.DUMMYFUNCTION("IF(REGEXMATCH(A19904,""wealth planning""),""Script 1"",""-"")"),"-")</f>
        <v>-</v>
      </c>
      <c r="C19904" s="74" t="str">
        <f t="shared" si="156"/>
        <v>Muhammad Meerashah Bin Sultan AlawdeenStatus is reachable</v>
      </c>
      <c r="D19904" s="74">
        <f t="shared" si="157"/>
        <v>0</v>
      </c>
    </row>
    <row r="19905" spans="1:4">
      <c r="A19905" s="149">
        <v>45505</v>
      </c>
      <c r="B19905" s="74" t="str">
        <f ca="1">IFERROR(__xludf.DUMMYFUNCTION("IF(REGEXMATCH(A19905,""wealth planning""),""Script 1"",""-"")"),"#VALUE!")</f>
        <v>#VALUE!</v>
      </c>
      <c r="C19905" s="74" t="str">
        <f t="shared" si="156"/>
        <v>Muhammad Meerashah Bin Sultan Alawdeen</v>
      </c>
      <c r="D19905" s="74">
        <f t="shared" si="157"/>
        <v>0</v>
      </c>
    </row>
    <row r="19906" spans="1:4">
      <c r="A19906" s="149">
        <v>45505</v>
      </c>
      <c r="B19906" s="74" t="str">
        <f ca="1">IFERROR(__xludf.DUMMYFUNCTION("IF(REGEXMATCH(A19906,""wealth planning""),""Script 1"",""-"")"),"#VALUE!")</f>
        <v>#VALUE!</v>
      </c>
      <c r="C19906" s="149">
        <f t="shared" si="156"/>
        <v>45505</v>
      </c>
      <c r="D19906" s="74" t="str">
        <f t="shared" si="157"/>
        <v>Muhammad Meerashah Bin Sultan AlawdeenStatus is reachable</v>
      </c>
    </row>
    <row r="19907" spans="1:4">
      <c r="A19907" s="74" t="s">
        <v>11058</v>
      </c>
      <c r="B19907" s="74" t="str">
        <f ca="1">IFERROR(__xludf.DUMMYFUNCTION("IF(REGEXMATCH(A19907,""wealth planning""),""Script 1"",""-"")"),"Script 1")</f>
        <v>Script 1</v>
      </c>
      <c r="C19907" s="149">
        <f t="shared" si="156"/>
        <v>45505</v>
      </c>
      <c r="D19907" s="74" t="str">
        <f t="shared" si="157"/>
        <v>Muhammad Meerashah Bin Sultan Alawdeen</v>
      </c>
    </row>
    <row r="19908" spans="1:4">
      <c r="A19908" s="74"/>
      <c r="B19908" s="74" t="str">
        <f ca="1">IFERROR(__xludf.DUMMYFUNCTION("IF(REGEXMATCH(A19908,""wealth planning""),""Script 1"",""-"")"),"-")</f>
        <v>-</v>
      </c>
      <c r="C19908" s="74" t="str">
        <f t="shared" si="156"/>
        <v>You: Hai assalamualaikum Meerashah, saya Azhad nihon sotsu tahun 2017.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908" s="149">
        <f t="shared" si="157"/>
        <v>45505</v>
      </c>
    </row>
    <row r="19909" spans="1:4">
      <c r="B19909" s="74" t="str">
        <f ca="1">IFERROR(__xludf.DUMMYFUNCTION("IF(REGEXMATCH(A19909,""wealth planning""),""Script 1"",""-"")"),"-")</f>
        <v>-</v>
      </c>
      <c r="C19909" s="74">
        <f t="shared" si="156"/>
        <v>0</v>
      </c>
      <c r="D19909" s="149">
        <f t="shared" si="157"/>
        <v>45505</v>
      </c>
    </row>
    <row r="19910" spans="1:4">
      <c r="B19910" s="74" t="str">
        <f ca="1">IFERROR(__xludf.DUMMYFUNCTION("IF(REGEXMATCH(A19910,""wealth planning""),""Script 1"",""-"")"),"-")</f>
        <v>-</v>
      </c>
      <c r="C19910" s="74">
        <f t="shared" si="156"/>
        <v>0</v>
      </c>
      <c r="D19910" s="74" t="str">
        <f t="shared" si="157"/>
        <v>You: Hai assalamualaikum Meerashah, saya Azhad nihon sotsu tahun 2017.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911" spans="1:4">
      <c r="A19911" s="74" t="s">
        <v>11060</v>
      </c>
      <c r="B19911" s="74" t="str">
        <f ca="1">IFERROR(__xludf.DUMMYFUNCTION("IF(REGEXMATCH(A19911,""wealth planning""),""Script 1"",""-"")"),"-")</f>
        <v>-</v>
      </c>
      <c r="C19911" s="74">
        <f t="shared" si="156"/>
        <v>0</v>
      </c>
      <c r="D19911" s="74">
        <f t="shared" si="157"/>
        <v>0</v>
      </c>
    </row>
    <row r="19912" spans="1:4">
      <c r="A19912" s="74" t="s">
        <v>11060</v>
      </c>
      <c r="B19912" s="74" t="str">
        <f ca="1">IFERROR(__xludf.DUMMYFUNCTION("IF(REGEXMATCH(A19912,""wealth planning""),""Script 1"",""-"")"),"-")</f>
        <v>-</v>
      </c>
      <c r="C19912" s="74" t="str">
        <f t="shared" si="156"/>
        <v>Muhammad Rusyaidi Roslan</v>
      </c>
      <c r="D19912" s="74">
        <f t="shared" si="157"/>
        <v>0</v>
      </c>
    </row>
    <row r="19913" spans="1:4">
      <c r="A19913" s="149">
        <v>45505</v>
      </c>
      <c r="B19913" s="74" t="str">
        <f ca="1">IFERROR(__xludf.DUMMYFUNCTION("IF(REGEXMATCH(A19913,""wealth planning""),""Script 1"",""-"")"),"#VALUE!")</f>
        <v>#VALUE!</v>
      </c>
      <c r="C19913" s="74" t="str">
        <f t="shared" si="156"/>
        <v>Muhammad Rusyaidi Roslan</v>
      </c>
      <c r="D19913" s="74">
        <f t="shared" si="157"/>
        <v>0</v>
      </c>
    </row>
    <row r="19914" spans="1:4">
      <c r="A19914" s="149">
        <v>45505</v>
      </c>
      <c r="B19914" s="74" t="str">
        <f ca="1">IFERROR(__xludf.DUMMYFUNCTION("IF(REGEXMATCH(A19914,""wealth planning""),""Script 1"",""-"")"),"#VALUE!")</f>
        <v>#VALUE!</v>
      </c>
      <c r="C19914" s="149">
        <f t="shared" si="156"/>
        <v>45505</v>
      </c>
      <c r="D19914" s="74" t="str">
        <f t="shared" si="157"/>
        <v>Muhammad Rusyaidi Roslan</v>
      </c>
    </row>
    <row r="19915" spans="1:4">
      <c r="A19915" s="74" t="s">
        <v>11061</v>
      </c>
      <c r="B19915" s="74" t="str">
        <f ca="1">IFERROR(__xludf.DUMMYFUNCTION("IF(REGEXMATCH(A19915,""wealth planning""),""Script 1"",""-"")"),"Script 1")</f>
        <v>Script 1</v>
      </c>
      <c r="C19915" s="149">
        <f t="shared" si="156"/>
        <v>45505</v>
      </c>
      <c r="D19915" s="74" t="str">
        <f t="shared" si="157"/>
        <v>Muhammad Rusyaidi Roslan</v>
      </c>
    </row>
    <row r="19916" spans="1:4">
      <c r="A19916" s="74"/>
      <c r="B19916" s="74" t="str">
        <f ca="1">IFERROR(__xludf.DUMMYFUNCTION("IF(REGEXMATCH(A19916,""wealth planning""),""Script 1"",""-"")"),"-")</f>
        <v>-</v>
      </c>
      <c r="C19916" s="74" t="str">
        <f t="shared" si="156"/>
        <v>You: Hai assalamualaikum tuan Rusyaidi,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916" s="149">
        <f t="shared" si="157"/>
        <v>45505</v>
      </c>
    </row>
    <row r="19917" spans="1:4">
      <c r="B19917" s="74" t="str">
        <f ca="1">IFERROR(__xludf.DUMMYFUNCTION("IF(REGEXMATCH(A19917,""wealth planning""),""Script 1"",""-"")"),"-")</f>
        <v>-</v>
      </c>
      <c r="C19917" s="74">
        <f t="shared" si="156"/>
        <v>0</v>
      </c>
      <c r="D19917" s="149">
        <f t="shared" si="157"/>
        <v>45505</v>
      </c>
    </row>
    <row r="19918" spans="1:4">
      <c r="B19918" s="74" t="str">
        <f ca="1">IFERROR(__xludf.DUMMYFUNCTION("IF(REGEXMATCH(A19918,""wealth planning""),""Script 1"",""-"")"),"-")</f>
        <v>-</v>
      </c>
      <c r="C19918" s="74">
        <f t="shared" si="156"/>
        <v>0</v>
      </c>
      <c r="D19918" s="74" t="str">
        <f t="shared" si="157"/>
        <v>You: Hai assalamualaikum tuan Rusyaidi,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919" spans="1:4">
      <c r="A19919" s="74" t="s">
        <v>11063</v>
      </c>
      <c r="B19919" s="74" t="str">
        <f ca="1">IFERROR(__xludf.DUMMYFUNCTION("IF(REGEXMATCH(A19919,""wealth planning""),""Script 1"",""-"")"),"-")</f>
        <v>-</v>
      </c>
      <c r="C19919" s="74">
        <f t="shared" si="156"/>
        <v>0</v>
      </c>
      <c r="D19919" s="74">
        <f t="shared" si="157"/>
        <v>0</v>
      </c>
    </row>
    <row r="19920" spans="1:4">
      <c r="A19920" s="74" t="s">
        <v>11063</v>
      </c>
      <c r="B19920" s="74" t="str">
        <f ca="1">IFERROR(__xludf.DUMMYFUNCTION("IF(REGEXMATCH(A19920,""wealth planning""),""Script 1"",""-"")"),"-")</f>
        <v>-</v>
      </c>
      <c r="C19920" s="74" t="str">
        <f t="shared" si="156"/>
        <v>Adriana Hazwani</v>
      </c>
      <c r="D19920" s="74">
        <f t="shared" si="157"/>
        <v>0</v>
      </c>
    </row>
    <row r="19921" spans="1:4">
      <c r="A19921" s="149">
        <v>45505</v>
      </c>
      <c r="B19921" s="74" t="str">
        <f ca="1">IFERROR(__xludf.DUMMYFUNCTION("IF(REGEXMATCH(A19921,""wealth planning""),""Script 1"",""-"")"),"#VALUE!")</f>
        <v>#VALUE!</v>
      </c>
      <c r="C19921" s="74" t="str">
        <f t="shared" si="156"/>
        <v>Adriana Hazwani</v>
      </c>
      <c r="D19921" s="74">
        <f t="shared" si="157"/>
        <v>0</v>
      </c>
    </row>
    <row r="19922" spans="1:4">
      <c r="A19922" s="149">
        <v>45505</v>
      </c>
      <c r="B19922" s="74" t="str">
        <f ca="1">IFERROR(__xludf.DUMMYFUNCTION("IF(REGEXMATCH(A19922,""wealth planning""),""Script 1"",""-"")"),"#VALUE!")</f>
        <v>#VALUE!</v>
      </c>
      <c r="C19922" s="149">
        <f t="shared" si="156"/>
        <v>45505</v>
      </c>
      <c r="D19922" s="74" t="str">
        <f t="shared" si="157"/>
        <v>Adriana Hazwani</v>
      </c>
    </row>
    <row r="19923" spans="1:4">
      <c r="A19923" s="74" t="s">
        <v>11064</v>
      </c>
      <c r="B19923" s="74" t="str">
        <f ca="1">IFERROR(__xludf.DUMMYFUNCTION("IF(REGEXMATCH(A19923,""wealth planning""),""Script 1"",""-"")"),"Script 1")</f>
        <v>Script 1</v>
      </c>
      <c r="C19923" s="149">
        <f t="shared" si="156"/>
        <v>45505</v>
      </c>
      <c r="D19923" s="74" t="str">
        <f t="shared" si="157"/>
        <v>Adriana Hazwani</v>
      </c>
    </row>
    <row r="19924" spans="1:4">
      <c r="A19924" s="74"/>
      <c r="B19924" s="74" t="str">
        <f ca="1">IFERROR(__xludf.DUMMYFUNCTION("IF(REGEXMATCH(A19924,""wealth planning""),""Script 1"",""-"")"),"-")</f>
        <v>-</v>
      </c>
      <c r="C19924" s="74" t="str">
        <f t="shared" si="156"/>
        <v>You: Hai assalamualaikum Adriana,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c r="D19924" s="149">
        <f t="shared" si="157"/>
        <v>45505</v>
      </c>
    </row>
    <row r="19925" spans="1:4">
      <c r="B19925" s="74" t="str">
        <f ca="1">IFERROR(__xludf.DUMMYFUNCTION("IF(REGEXMATCH(A19925,""wealth planning""),""Script 1"",""-"")"),"-")</f>
        <v>-</v>
      </c>
      <c r="C19925" s="74">
        <f t="shared" si="156"/>
        <v>0</v>
      </c>
      <c r="D19925" s="149">
        <f t="shared" si="157"/>
        <v>45505</v>
      </c>
    </row>
    <row r="19926" spans="1:4">
      <c r="B19926" s="74" t="str">
        <f ca="1">IFERROR(__xludf.DUMMYFUNCTION("IF(REGEXMATCH(A19926,""wealth planning""),""Script 1"",""-"")"),"-")</f>
        <v>-</v>
      </c>
      <c r="C19926" s="74">
        <f t="shared" si="156"/>
        <v>0</v>
      </c>
      <c r="D19926" s="74" t="str">
        <f t="shared" si="157"/>
        <v>You: Hai assalamualaikum Adriana,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row>
    <row r="19927" spans="1:4">
      <c r="A19927" s="74" t="s">
        <v>11066</v>
      </c>
      <c r="B19927" s="74" t="str">
        <f ca="1">IFERROR(__xludf.DUMMYFUNCTION("IF(REGEXMATCH(A19927,""wealth planning""),""Script 1"",""-"")"),"-")</f>
        <v>-</v>
      </c>
      <c r="C19927" s="74">
        <f t="shared" si="156"/>
        <v>0</v>
      </c>
      <c r="D19927" s="74">
        <f t="shared" si="157"/>
        <v>0</v>
      </c>
    </row>
    <row r="19928" spans="1:4">
      <c r="A19928" s="74" t="s">
        <v>11067</v>
      </c>
      <c r="B19928" s="74" t="str">
        <f ca="1">IFERROR(__xludf.DUMMYFUNCTION("IF(REGEXMATCH(A19928,""wealth planning""),""Script 1"",""-"")"),"-")</f>
        <v>-</v>
      </c>
      <c r="C19928" s="74" t="str">
        <f t="shared" si="156"/>
        <v>NURUL AFIQAH BINTI NORAZAHARStatus is reachable</v>
      </c>
      <c r="D19928" s="74">
        <f t="shared" si="157"/>
        <v>0</v>
      </c>
    </row>
    <row r="19929" spans="1:4">
      <c r="A19929" s="149">
        <v>45505</v>
      </c>
      <c r="B19929" s="74" t="str">
        <f ca="1">IFERROR(__xludf.DUMMYFUNCTION("IF(REGEXMATCH(A19929,""wealth planning""),""Script 1"",""-"")"),"#VALUE!")</f>
        <v>#VALUE!</v>
      </c>
      <c r="C19929" s="74" t="str">
        <f t="shared" si="156"/>
        <v>NURUL AFIQAH BINTI NORAZAHAR</v>
      </c>
      <c r="D19929" s="74">
        <f t="shared" si="157"/>
        <v>0</v>
      </c>
    </row>
    <row r="19930" spans="1:4">
      <c r="A19930" s="149">
        <v>45505</v>
      </c>
      <c r="B19930" s="74" t="str">
        <f ca="1">IFERROR(__xludf.DUMMYFUNCTION("IF(REGEXMATCH(A19930,""wealth planning""),""Script 1"",""-"")"),"#VALUE!")</f>
        <v>#VALUE!</v>
      </c>
      <c r="C19930" s="149">
        <f t="shared" si="156"/>
        <v>45505</v>
      </c>
      <c r="D19930" s="74" t="str">
        <f t="shared" si="157"/>
        <v>NURUL AFIQAH BINTI NORAZAHARStatus is reachable</v>
      </c>
    </row>
    <row r="19931" spans="1:4">
      <c r="A19931" s="74" t="s">
        <v>11068</v>
      </c>
      <c r="B19931" s="74" t="str">
        <f ca="1">IFERROR(__xludf.DUMMYFUNCTION("IF(REGEXMATCH(A19931,""wealth planning""),""Script 1"",""-"")"),"Script 1")</f>
        <v>Script 1</v>
      </c>
      <c r="C19931" s="149">
        <f t="shared" si="156"/>
        <v>45505</v>
      </c>
      <c r="D19931" s="74" t="str">
        <f t="shared" si="157"/>
        <v>NURUL AFIQAH BINTI NORAZAHAR</v>
      </c>
    </row>
    <row r="19932" spans="1:4">
      <c r="A19932" s="74"/>
      <c r="B19932" s="74" t="str">
        <f ca="1">IFERROR(__xludf.DUMMYFUNCTION("IF(REGEXMATCH(A19932,""wealth planning""),""Script 1"",""-"")"),"-")</f>
        <v>-</v>
      </c>
      <c r="C19932" s="74" t="str">
        <f t="shared" si="156"/>
        <v>You: Hai assalamualaikum Afiqah, saya Azhad nihon sotsu tahun 2017.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932" s="149">
        <f t="shared" si="157"/>
        <v>45505</v>
      </c>
    </row>
    <row r="19933" spans="1:4">
      <c r="B19933" s="74" t="str">
        <f ca="1">IFERROR(__xludf.DUMMYFUNCTION("IF(REGEXMATCH(A19933,""wealth planning""),""Script 1"",""-"")"),"-")</f>
        <v>-</v>
      </c>
      <c r="C19933" s="74">
        <f t="shared" si="156"/>
        <v>0</v>
      </c>
      <c r="D19933" s="149">
        <f t="shared" si="157"/>
        <v>45505</v>
      </c>
    </row>
    <row r="19934" spans="1:4">
      <c r="B19934" s="74" t="str">
        <f ca="1">IFERROR(__xludf.DUMMYFUNCTION("IF(REGEXMATCH(A19934,""wealth planning""),""Script 1"",""-"")"),"-")</f>
        <v>-</v>
      </c>
      <c r="C19934" s="74">
        <f t="shared" si="156"/>
        <v>0</v>
      </c>
      <c r="D19934" s="74" t="str">
        <f t="shared" si="157"/>
        <v>You: Hai assalamualaikum Afiqah, saya Azhad nihon sotsu tahun 2017.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935" spans="1:4">
      <c r="B19935" s="74" t="str">
        <f ca="1">IFERROR(__xludf.DUMMYFUNCTION("IF(REGEXMATCH(A19935,""wealth planning""),""Script 1"",""-"")"),"-")</f>
        <v>-</v>
      </c>
      <c r="C19935" s="74">
        <f t="shared" si="156"/>
        <v>0</v>
      </c>
      <c r="D19935" s="74">
        <f t="shared" si="157"/>
        <v>0</v>
      </c>
    </row>
    <row r="19936" spans="1:4">
      <c r="A19936" s="74" t="s">
        <v>11071</v>
      </c>
      <c r="B19936" s="74" t="str">
        <f ca="1">IFERROR(__xludf.DUMMYFUNCTION("IF(REGEXMATCH(A19936,""wealth planning""),""Script 1"",""-"")"),"-")</f>
        <v>-</v>
      </c>
      <c r="C19936" s="74">
        <f t="shared" si="156"/>
        <v>0</v>
      </c>
      <c r="D19936" s="74">
        <f t="shared" si="157"/>
        <v>0</v>
      </c>
    </row>
    <row r="19937" spans="1:4">
      <c r="A19937" s="149">
        <v>45505</v>
      </c>
      <c r="B19937" s="74" t="str">
        <f ca="1">IFERROR(__xludf.DUMMYFUNCTION("IF(REGEXMATCH(A19937,""wealth planning""),""Script 1"",""-"")"),"#VALUE!")</f>
        <v>#VALUE!</v>
      </c>
      <c r="C19937" s="74" t="str">
        <f t="shared" si="156"/>
        <v>Ai'syah Khairul Anuar</v>
      </c>
      <c r="D19937" s="74">
        <f t="shared" si="157"/>
        <v>0</v>
      </c>
    </row>
    <row r="19938" spans="1:4">
      <c r="A19938" s="149">
        <v>45505</v>
      </c>
      <c r="B19938" s="74" t="str">
        <f ca="1">IFERROR(__xludf.DUMMYFUNCTION("IF(REGEXMATCH(A19938,""wealth planning""),""Script 1"",""-"")"),"#VALUE!")</f>
        <v>#VALUE!</v>
      </c>
      <c r="C19938" s="149">
        <f t="shared" si="156"/>
        <v>45505</v>
      </c>
      <c r="D19938" s="74">
        <f t="shared" si="157"/>
        <v>0</v>
      </c>
    </row>
    <row r="19939" spans="1:4">
      <c r="A19939" s="74" t="s">
        <v>11072</v>
      </c>
      <c r="B19939" s="74" t="str">
        <f ca="1">IFERROR(__xludf.DUMMYFUNCTION("IF(REGEXMATCH(A19939,""wealth planning""),""Script 1"",""-"")"),"Script 1")</f>
        <v>Script 1</v>
      </c>
      <c r="C19939" s="149">
        <f t="shared" si="156"/>
        <v>45505</v>
      </c>
      <c r="D19939" s="74" t="str">
        <f t="shared" si="157"/>
        <v>Ai'syah Khairul Anuar</v>
      </c>
    </row>
    <row r="19940" spans="1:4">
      <c r="A19940" s="74"/>
      <c r="B19940" s="74" t="str">
        <f ca="1">IFERROR(__xludf.DUMMYFUNCTION("IF(REGEXMATCH(A19940,""wealth planning""),""Script 1"",""-"")"),"-")</f>
        <v>-</v>
      </c>
      <c r="C19940" s="74" t="str">
        <f t="shared" si="156"/>
        <v>You: Hai assalamualaikum Ai’syah,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19940" s="149">
        <f t="shared" si="157"/>
        <v>45505</v>
      </c>
    </row>
    <row r="19941" spans="1:4">
      <c r="B19941" s="74" t="str">
        <f ca="1">IFERROR(__xludf.DUMMYFUNCTION("IF(REGEXMATCH(A19941,""wealth planning""),""Script 1"",""-"")"),"-")</f>
        <v>-</v>
      </c>
      <c r="C19941" s="74">
        <f t="shared" si="156"/>
        <v>0</v>
      </c>
      <c r="D19941" s="149">
        <f t="shared" si="157"/>
        <v>45505</v>
      </c>
    </row>
    <row r="19942" spans="1:4">
      <c r="B19942" s="74" t="str">
        <f ca="1">IFERROR(__xludf.DUMMYFUNCTION("IF(REGEXMATCH(A19942,""wealth planning""),""Script 1"",""-"")"),"-")</f>
        <v>-</v>
      </c>
      <c r="C19942" s="74">
        <f t="shared" si="156"/>
        <v>0</v>
      </c>
      <c r="D19942" s="74" t="str">
        <f t="shared" si="157"/>
        <v>You: Hai assalamualaikum Ai’syah,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19943" spans="1:4">
      <c r="A19943" s="74" t="s">
        <v>11074</v>
      </c>
      <c r="B19943" s="74" t="str">
        <f ca="1">IFERROR(__xludf.DUMMYFUNCTION("IF(REGEXMATCH(A19943,""wealth planning""),""Script 1"",""-"")"),"-")</f>
        <v>-</v>
      </c>
      <c r="C19943" s="74">
        <f t="shared" si="156"/>
        <v>0</v>
      </c>
      <c r="D19943" s="74">
        <f t="shared" si="157"/>
        <v>0</v>
      </c>
    </row>
    <row r="19944" spans="1:4">
      <c r="A19944" s="74" t="s">
        <v>11075</v>
      </c>
      <c r="B19944" s="74" t="str">
        <f ca="1">IFERROR(__xludf.DUMMYFUNCTION("IF(REGEXMATCH(A19944,""wealth planning""),""Script 1"",""-"")"),"-")</f>
        <v>-</v>
      </c>
      <c r="C19944" s="74" t="str">
        <f t="shared" si="156"/>
        <v>Mohamed Azim Mohamed AssirStatus is reachable</v>
      </c>
      <c r="D19944" s="74">
        <f t="shared" si="157"/>
        <v>0</v>
      </c>
    </row>
    <row r="19945" spans="1:4">
      <c r="A19945" s="149">
        <v>45505</v>
      </c>
      <c r="B19945" s="74" t="str">
        <f ca="1">IFERROR(__xludf.DUMMYFUNCTION("IF(REGEXMATCH(A19945,""wealth planning""),""Script 1"",""-"")"),"#VALUE!")</f>
        <v>#VALUE!</v>
      </c>
      <c r="C19945" s="74" t="str">
        <f t="shared" si="156"/>
        <v>Mohamed Azim Mohamed Assir</v>
      </c>
      <c r="D19945" s="74">
        <f t="shared" si="157"/>
        <v>0</v>
      </c>
    </row>
    <row r="19946" spans="1:4">
      <c r="A19946" s="149">
        <v>45505</v>
      </c>
      <c r="B19946" s="74" t="str">
        <f ca="1">IFERROR(__xludf.DUMMYFUNCTION("IF(REGEXMATCH(A19946,""wealth planning""),""Script 1"",""-"")"),"#VALUE!")</f>
        <v>#VALUE!</v>
      </c>
      <c r="C19946" s="149">
        <f t="shared" si="156"/>
        <v>45505</v>
      </c>
      <c r="D19946" s="74" t="str">
        <f t="shared" si="157"/>
        <v>Mohamed Azim Mohamed AssirStatus is reachable</v>
      </c>
    </row>
    <row r="19947" spans="1:4">
      <c r="A19947" s="74" t="s">
        <v>11076</v>
      </c>
      <c r="B19947" s="74" t="str">
        <f ca="1">IFERROR(__xludf.DUMMYFUNCTION("IF(REGEXMATCH(A19947,""wealth planning""),""Script 1"",""-"")"),"Script 1")</f>
        <v>Script 1</v>
      </c>
      <c r="C19947" s="149">
        <f t="shared" si="156"/>
        <v>45505</v>
      </c>
      <c r="D19947" s="74" t="str">
        <f t="shared" si="157"/>
        <v>Mohamed Azim Mohamed Assir</v>
      </c>
    </row>
    <row r="19948" spans="1:4">
      <c r="A19948" s="74"/>
      <c r="B19948" s="74" t="str">
        <f ca="1">IFERROR(__xludf.DUMMYFUNCTION("IF(REGEXMATCH(A19948,""wealth planning""),""Script 1"",""-"")"),"-")</f>
        <v>-</v>
      </c>
      <c r="C19948" s="74" t="str">
        <f t="shared" si="156"/>
        <v>You: Hai assalamualaikum Azim,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948" s="149">
        <f t="shared" si="157"/>
        <v>45505</v>
      </c>
    </row>
    <row r="19949" spans="1:4">
      <c r="B19949" s="74" t="str">
        <f ca="1">IFERROR(__xludf.DUMMYFUNCTION("IF(REGEXMATCH(A19949,""wealth planning""),""Script 1"",""-"")"),"-")</f>
        <v>-</v>
      </c>
      <c r="C19949" s="74">
        <f t="shared" si="156"/>
        <v>0</v>
      </c>
      <c r="D19949" s="149">
        <f t="shared" si="157"/>
        <v>45505</v>
      </c>
    </row>
    <row r="19950" spans="1:4">
      <c r="B19950" s="74" t="str">
        <f ca="1">IFERROR(__xludf.DUMMYFUNCTION("IF(REGEXMATCH(A19950,""wealth planning""),""Script 1"",""-"")"),"-")</f>
        <v>-</v>
      </c>
      <c r="C19950" s="74">
        <f t="shared" si="156"/>
        <v>0</v>
      </c>
      <c r="D19950" s="74" t="str">
        <f t="shared" si="157"/>
        <v>You: Hai assalamualaikum Azim,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951" spans="1:4">
      <c r="A19951" s="74" t="s">
        <v>11078</v>
      </c>
      <c r="B19951" s="74" t="str">
        <f ca="1">IFERROR(__xludf.DUMMYFUNCTION("IF(REGEXMATCH(A19951,""wealth planning""),""Script 1"",""-"")"),"-")</f>
        <v>-</v>
      </c>
      <c r="C19951" s="74">
        <f t="shared" si="156"/>
        <v>0</v>
      </c>
      <c r="D19951" s="74">
        <f t="shared" si="157"/>
        <v>0</v>
      </c>
    </row>
    <row r="19952" spans="1:4">
      <c r="A19952" s="74" t="s">
        <v>11078</v>
      </c>
      <c r="B19952" s="74" t="str">
        <f ca="1">IFERROR(__xludf.DUMMYFUNCTION("IF(REGEXMATCH(A19952,""wealth planning""),""Script 1"",""-"")"),"-")</f>
        <v>-</v>
      </c>
      <c r="C19952" s="74" t="str">
        <f t="shared" si="156"/>
        <v>Nur Sufilea Izzati</v>
      </c>
      <c r="D19952" s="74">
        <f t="shared" si="157"/>
        <v>0</v>
      </c>
    </row>
    <row r="19953" spans="1:4">
      <c r="A19953" s="149">
        <v>45505</v>
      </c>
      <c r="B19953" s="74" t="str">
        <f ca="1">IFERROR(__xludf.DUMMYFUNCTION("IF(REGEXMATCH(A19953,""wealth planning""),""Script 1"",""-"")"),"#VALUE!")</f>
        <v>#VALUE!</v>
      </c>
      <c r="C19953" s="74" t="str">
        <f t="shared" si="156"/>
        <v>Nur Sufilea Izzati</v>
      </c>
      <c r="D19953" s="74">
        <f t="shared" si="157"/>
        <v>0</v>
      </c>
    </row>
    <row r="19954" spans="1:4">
      <c r="A19954" s="149">
        <v>45505</v>
      </c>
      <c r="B19954" s="74" t="str">
        <f ca="1">IFERROR(__xludf.DUMMYFUNCTION("IF(REGEXMATCH(A19954,""wealth planning""),""Script 1"",""-"")"),"#VALUE!")</f>
        <v>#VALUE!</v>
      </c>
      <c r="C19954" s="149">
        <f t="shared" si="156"/>
        <v>45505</v>
      </c>
      <c r="D19954" s="74" t="str">
        <f t="shared" si="157"/>
        <v>Nur Sufilea Izzati</v>
      </c>
    </row>
    <row r="19955" spans="1:4">
      <c r="A19955" s="74" t="s">
        <v>11079</v>
      </c>
      <c r="B19955" s="74" t="str">
        <f ca="1">IFERROR(__xludf.DUMMYFUNCTION("IF(REGEXMATCH(A19955,""wealth planning""),""Script 1"",""-"")"),"Script 1")</f>
        <v>Script 1</v>
      </c>
      <c r="C19955" s="149">
        <f t="shared" si="156"/>
        <v>45505</v>
      </c>
      <c r="D19955" s="74" t="str">
        <f t="shared" si="157"/>
        <v>Nur Sufilea Izzati</v>
      </c>
    </row>
    <row r="19956" spans="1:4">
      <c r="A19956" s="74"/>
      <c r="B19956" s="74" t="str">
        <f ca="1">IFERROR(__xludf.DUMMYFUNCTION("IF(REGEXMATCH(A19956,""wealth planning""),""Script 1"",""-"")"),"-")</f>
        <v>-</v>
      </c>
      <c r="C19956" s="74" t="str">
        <f t="shared" si="156"/>
        <v>You: Hai assalamualaikum cik Nur Sufilea,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956" s="149">
        <f t="shared" si="157"/>
        <v>45505</v>
      </c>
    </row>
    <row r="19957" spans="1:4">
      <c r="B19957" s="74" t="str">
        <f ca="1">IFERROR(__xludf.DUMMYFUNCTION("IF(REGEXMATCH(A19957,""wealth planning""),""Script 1"",""-"")"),"-")</f>
        <v>-</v>
      </c>
      <c r="C19957" s="74">
        <f t="shared" si="156"/>
        <v>0</v>
      </c>
      <c r="D19957" s="149">
        <f t="shared" si="157"/>
        <v>45505</v>
      </c>
    </row>
    <row r="19958" spans="1:4">
      <c r="B19958" s="74" t="str">
        <f ca="1">IFERROR(__xludf.DUMMYFUNCTION("IF(REGEXMATCH(A19958,""wealth planning""),""Script 1"",""-"")"),"-")</f>
        <v>-</v>
      </c>
      <c r="C19958" s="74">
        <f t="shared" si="156"/>
        <v>0</v>
      </c>
      <c r="D19958" s="74" t="str">
        <f t="shared" si="157"/>
        <v>You: Hai assalamualaikum cik Nur Sufilea,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959" spans="1:4">
      <c r="A19959" s="74" t="s">
        <v>11081</v>
      </c>
      <c r="B19959" s="74" t="str">
        <f ca="1">IFERROR(__xludf.DUMMYFUNCTION("IF(REGEXMATCH(A19959,""wealth planning""),""Script 1"",""-"")"),"-")</f>
        <v>-</v>
      </c>
      <c r="C19959" s="74">
        <f t="shared" si="156"/>
        <v>0</v>
      </c>
      <c r="D19959" s="74">
        <f t="shared" si="157"/>
        <v>0</v>
      </c>
    </row>
    <row r="19960" spans="1:4">
      <c r="A19960" s="74" t="s">
        <v>11082</v>
      </c>
      <c r="B19960" s="74" t="str">
        <f ca="1">IFERROR(__xludf.DUMMYFUNCTION("IF(REGEXMATCH(A19960,""wealth planning""),""Script 1"",""-"")"),"-")</f>
        <v>-</v>
      </c>
      <c r="C19960" s="74" t="str">
        <f t="shared" si="156"/>
        <v>Khairunnisa IbrahimStatus is reachable</v>
      </c>
      <c r="D19960" s="74">
        <f t="shared" si="157"/>
        <v>0</v>
      </c>
    </row>
    <row r="19961" spans="1:4">
      <c r="A19961" s="149">
        <v>45505</v>
      </c>
      <c r="B19961" s="74" t="str">
        <f ca="1">IFERROR(__xludf.DUMMYFUNCTION("IF(REGEXMATCH(A19961,""wealth planning""),""Script 1"",""-"")"),"#VALUE!")</f>
        <v>#VALUE!</v>
      </c>
      <c r="C19961" s="74" t="str">
        <f t="shared" si="156"/>
        <v>Khairunnisa Ibrahim</v>
      </c>
      <c r="D19961" s="74">
        <f t="shared" si="157"/>
        <v>0</v>
      </c>
    </row>
    <row r="19962" spans="1:4">
      <c r="A19962" s="149">
        <v>45505</v>
      </c>
      <c r="B19962" s="74" t="str">
        <f ca="1">IFERROR(__xludf.DUMMYFUNCTION("IF(REGEXMATCH(A19962,""wealth planning""),""Script 1"",""-"")"),"#VALUE!")</f>
        <v>#VALUE!</v>
      </c>
      <c r="C19962" s="149">
        <f t="shared" si="156"/>
        <v>45505</v>
      </c>
      <c r="D19962" s="74" t="str">
        <f t="shared" si="157"/>
        <v>Khairunnisa IbrahimStatus is reachable</v>
      </c>
    </row>
    <row r="19963" spans="1:4">
      <c r="A19963" s="74" t="s">
        <v>11083</v>
      </c>
      <c r="B19963" s="74" t="str">
        <f ca="1">IFERROR(__xludf.DUMMYFUNCTION("IF(REGEXMATCH(A19963,""wealth planning""),""Script 1"",""-"")"),"Script 1")</f>
        <v>Script 1</v>
      </c>
      <c r="C19963" s="149">
        <f t="shared" si="156"/>
        <v>45505</v>
      </c>
      <c r="D19963" s="74" t="str">
        <f t="shared" si="157"/>
        <v>Khairunnisa Ibrahim</v>
      </c>
    </row>
    <row r="19964" spans="1:4">
      <c r="A19964" s="74"/>
      <c r="B19964" s="74" t="str">
        <f ca="1">IFERROR(__xludf.DUMMYFUNCTION("IF(REGEXMATCH(A19964,""wealth planning""),""Script 1"",""-"")"),"-")</f>
        <v>-</v>
      </c>
      <c r="C19964" s="74" t="str">
        <f t="shared" si="156"/>
        <v>You: Hai assalamualaikum cik Khairunnisa,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964" s="149">
        <f t="shared" si="157"/>
        <v>45505</v>
      </c>
    </row>
    <row r="19965" spans="1:4">
      <c r="B19965" s="74" t="str">
        <f ca="1">IFERROR(__xludf.DUMMYFUNCTION("IF(REGEXMATCH(A19965,""wealth planning""),""Script 1"",""-"")"),"-")</f>
        <v>-</v>
      </c>
      <c r="C19965" s="74">
        <f t="shared" si="156"/>
        <v>0</v>
      </c>
      <c r="D19965" s="149">
        <f t="shared" si="157"/>
        <v>45505</v>
      </c>
    </row>
    <row r="19966" spans="1:4">
      <c r="B19966" s="74" t="str">
        <f ca="1">IFERROR(__xludf.DUMMYFUNCTION("IF(REGEXMATCH(A19966,""wealth planning""),""Script 1"",""-"")"),"-")</f>
        <v>-</v>
      </c>
      <c r="C19966" s="74">
        <f t="shared" si="156"/>
        <v>0</v>
      </c>
      <c r="D19966" s="74" t="str">
        <f t="shared" si="157"/>
        <v>You: Hai assalamualaikum cik Khairunnisa,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967" spans="1:4">
      <c r="A19967" s="74" t="s">
        <v>11085</v>
      </c>
      <c r="B19967" s="74" t="str">
        <f ca="1">IFERROR(__xludf.DUMMYFUNCTION("IF(REGEXMATCH(A19967,""wealth planning""),""Script 1"",""-"")"),"-")</f>
        <v>-</v>
      </c>
      <c r="C19967" s="74">
        <f t="shared" si="156"/>
        <v>0</v>
      </c>
      <c r="D19967" s="74">
        <f t="shared" si="157"/>
        <v>0</v>
      </c>
    </row>
    <row r="19968" spans="1:4">
      <c r="A19968" s="74" t="s">
        <v>11086</v>
      </c>
      <c r="B19968" s="74" t="str">
        <f ca="1">IFERROR(__xludf.DUMMYFUNCTION("IF(REGEXMATCH(A19968,""wealth planning""),""Script 1"",""-"")"),"-")</f>
        <v>-</v>
      </c>
      <c r="C19968" s="74" t="str">
        <f t="shared" si="156"/>
        <v>Mohd FaizulStatus is reachable</v>
      </c>
      <c r="D19968" s="74">
        <f t="shared" si="157"/>
        <v>0</v>
      </c>
    </row>
    <row r="19969" spans="1:4">
      <c r="A19969" s="149">
        <v>45505</v>
      </c>
      <c r="B19969" s="74" t="str">
        <f ca="1">IFERROR(__xludf.DUMMYFUNCTION("IF(REGEXMATCH(A19969,""wealth planning""),""Script 1"",""-"")"),"#VALUE!")</f>
        <v>#VALUE!</v>
      </c>
      <c r="C19969" s="74" t="str">
        <f t="shared" si="156"/>
        <v>Mohd Faizul</v>
      </c>
      <c r="D19969" s="74">
        <f t="shared" si="157"/>
        <v>0</v>
      </c>
    </row>
    <row r="19970" spans="1:4">
      <c r="A19970" s="149">
        <v>45505</v>
      </c>
      <c r="B19970" s="74" t="str">
        <f ca="1">IFERROR(__xludf.DUMMYFUNCTION("IF(REGEXMATCH(A19970,""wealth planning""),""Script 1"",""-"")"),"#VALUE!")</f>
        <v>#VALUE!</v>
      </c>
      <c r="C19970" s="149">
        <f t="shared" si="156"/>
        <v>45505</v>
      </c>
      <c r="D19970" s="74" t="str">
        <f t="shared" si="157"/>
        <v>Mohd FaizulStatus is reachable</v>
      </c>
    </row>
    <row r="19971" spans="1:4">
      <c r="A19971" s="74" t="s">
        <v>11087</v>
      </c>
      <c r="B19971" s="74" t="str">
        <f ca="1">IFERROR(__xludf.DUMMYFUNCTION("IF(REGEXMATCH(A19971,""wealth planning""),""Script 1"",""-"")"),"Script 1")</f>
        <v>Script 1</v>
      </c>
      <c r="C19971" s="149">
        <f t="shared" si="156"/>
        <v>45505</v>
      </c>
      <c r="D19971" s="74" t="str">
        <f t="shared" si="157"/>
        <v>Mohd Faizul</v>
      </c>
    </row>
    <row r="19972" spans="1:4">
      <c r="A19972" s="74"/>
      <c r="B19972" s="74" t="str">
        <f ca="1">IFERROR(__xludf.DUMMYFUNCTION("IF(REGEXMATCH(A19972,""wealth planning""),""Script 1"",""-"")"),"-")</f>
        <v>-</v>
      </c>
      <c r="C19972" s="74" t="str">
        <f t="shared" si="156"/>
        <v>You: Hai assalamualaikum Faizul,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c r="D19972" s="149">
        <f t="shared" si="157"/>
        <v>45505</v>
      </c>
    </row>
    <row r="19973" spans="1:4">
      <c r="B19973" s="74" t="str">
        <f ca="1">IFERROR(__xludf.DUMMYFUNCTION("IF(REGEXMATCH(A19973,""wealth planning""),""Script 1"",""-"")"),"-")</f>
        <v>-</v>
      </c>
      <c r="C19973" s="74">
        <f t="shared" si="156"/>
        <v>0</v>
      </c>
      <c r="D19973" s="149">
        <f t="shared" si="157"/>
        <v>45505</v>
      </c>
    </row>
    <row r="19974" spans="1:4">
      <c r="B19974" s="74" t="str">
        <f ca="1">IFERROR(__xludf.DUMMYFUNCTION("IF(REGEXMATCH(A19974,""wealth planning""),""Script 1"",""-"")"),"-")</f>
        <v>-</v>
      </c>
      <c r="C19974" s="74">
        <f t="shared" si="156"/>
        <v>0</v>
      </c>
      <c r="D19974" s="74" t="str">
        <f t="shared" si="157"/>
        <v>You: Hai assalamualaikum Faizul,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row>
    <row r="19975" spans="1:4">
      <c r="A19975" s="74" t="s">
        <v>11089</v>
      </c>
      <c r="B19975" s="74" t="str">
        <f ca="1">IFERROR(__xludf.DUMMYFUNCTION("IF(REGEXMATCH(A19975,""wealth planning""),""Script 1"",""-"")"),"-")</f>
        <v>-</v>
      </c>
      <c r="C19975" s="74">
        <f t="shared" si="156"/>
        <v>0</v>
      </c>
      <c r="D19975" s="74">
        <f t="shared" si="157"/>
        <v>0</v>
      </c>
    </row>
    <row r="19976" spans="1:4">
      <c r="A19976" s="74" t="s">
        <v>11089</v>
      </c>
      <c r="B19976" s="74" t="str">
        <f ca="1">IFERROR(__xludf.DUMMYFUNCTION("IF(REGEXMATCH(A19976,""wealth planning""),""Script 1"",""-"")"),"-")</f>
        <v>-</v>
      </c>
      <c r="C19976" s="74" t="str">
        <f t="shared" si="156"/>
        <v>Safiah Azahari</v>
      </c>
      <c r="D19976" s="74">
        <f t="shared" si="157"/>
        <v>0</v>
      </c>
    </row>
    <row r="19977" spans="1:4">
      <c r="A19977" s="149">
        <v>45505</v>
      </c>
      <c r="B19977" s="74" t="str">
        <f ca="1">IFERROR(__xludf.DUMMYFUNCTION("IF(REGEXMATCH(A19977,""wealth planning""),""Script 1"",""-"")"),"#VALUE!")</f>
        <v>#VALUE!</v>
      </c>
      <c r="C19977" s="74" t="str">
        <f t="shared" si="156"/>
        <v>Safiah Azahari</v>
      </c>
      <c r="D19977" s="74">
        <f t="shared" si="157"/>
        <v>0</v>
      </c>
    </row>
    <row r="19978" spans="1:4">
      <c r="A19978" s="149">
        <v>45505</v>
      </c>
      <c r="B19978" s="74" t="str">
        <f ca="1">IFERROR(__xludf.DUMMYFUNCTION("IF(REGEXMATCH(A19978,""wealth planning""),""Script 1"",""-"")"),"#VALUE!")</f>
        <v>#VALUE!</v>
      </c>
      <c r="C19978" s="149">
        <f t="shared" si="156"/>
        <v>45505</v>
      </c>
      <c r="D19978" s="74" t="str">
        <f t="shared" si="157"/>
        <v>Safiah Azahari</v>
      </c>
    </row>
    <row r="19979" spans="1:4">
      <c r="A19979" s="74" t="s">
        <v>11090</v>
      </c>
      <c r="B19979" s="74" t="str">
        <f ca="1">IFERROR(__xludf.DUMMYFUNCTION("IF(REGEXMATCH(A19979,""wealth planning""),""Script 1"",""-"")"),"Script 1")</f>
        <v>Script 1</v>
      </c>
      <c r="C19979" s="149">
        <f t="shared" si="156"/>
        <v>45505</v>
      </c>
      <c r="D19979" s="74" t="str">
        <f t="shared" si="157"/>
        <v>Safiah Azahari</v>
      </c>
    </row>
    <row r="19980" spans="1:4">
      <c r="A19980" s="74"/>
      <c r="B19980" s="74" t="str">
        <f ca="1">IFERROR(__xludf.DUMMYFUNCTION("IF(REGEXMATCH(A19980,""wealth planning""),""Script 1"",""-"")"),"-")</f>
        <v>-</v>
      </c>
      <c r="C19980" s="74" t="str">
        <f t="shared" si="156"/>
        <v>You: Hai assalamualaikum Safiah,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19980" s="149">
        <f t="shared" si="157"/>
        <v>45505</v>
      </c>
    </row>
    <row r="19981" spans="1:4">
      <c r="B19981" s="74" t="str">
        <f ca="1">IFERROR(__xludf.DUMMYFUNCTION("IF(REGEXMATCH(A19981,""wealth planning""),""Script 1"",""-"")"),"-")</f>
        <v>-</v>
      </c>
      <c r="C19981" s="74">
        <f t="shared" si="156"/>
        <v>0</v>
      </c>
      <c r="D19981" s="149">
        <f t="shared" si="157"/>
        <v>45505</v>
      </c>
    </row>
    <row r="19982" spans="1:4">
      <c r="B19982" s="74" t="str">
        <f ca="1">IFERROR(__xludf.DUMMYFUNCTION("IF(REGEXMATCH(A19982,""wealth planning""),""Script 1"",""-"")"),"-")</f>
        <v>-</v>
      </c>
      <c r="C19982" s="74">
        <f t="shared" si="156"/>
        <v>0</v>
      </c>
      <c r="D19982" s="74" t="str">
        <f t="shared" si="157"/>
        <v>You: Hai assalamualaikum Safiah,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19983" spans="1:4">
      <c r="A19983" s="74" t="s">
        <v>11092</v>
      </c>
      <c r="B19983" s="74" t="str">
        <f ca="1">IFERROR(__xludf.DUMMYFUNCTION("IF(REGEXMATCH(A19983,""wealth planning""),""Script 1"",""-"")"),"-")</f>
        <v>-</v>
      </c>
      <c r="C19983" s="74">
        <f t="shared" si="156"/>
        <v>0</v>
      </c>
      <c r="D19983" s="74">
        <f t="shared" si="157"/>
        <v>0</v>
      </c>
    </row>
    <row r="19984" spans="1:4">
      <c r="A19984" s="74" t="s">
        <v>11093</v>
      </c>
      <c r="B19984" s="74" t="str">
        <f ca="1">IFERROR(__xludf.DUMMYFUNCTION("IF(REGEXMATCH(A19984,""wealth planning""),""Script 1"",""-"")"),"-")</f>
        <v>-</v>
      </c>
      <c r="C19984" s="74" t="str">
        <f t="shared" si="156"/>
        <v>Nur SalsabilaStatus is reachable</v>
      </c>
      <c r="D19984" s="74">
        <f t="shared" si="157"/>
        <v>0</v>
      </c>
    </row>
    <row r="19985" spans="1:4">
      <c r="A19985" s="149">
        <v>45505</v>
      </c>
      <c r="B19985" s="74" t="str">
        <f ca="1">IFERROR(__xludf.DUMMYFUNCTION("IF(REGEXMATCH(A19985,""wealth planning""),""Script 1"",""-"")"),"#VALUE!")</f>
        <v>#VALUE!</v>
      </c>
      <c r="C19985" s="74" t="str">
        <f t="shared" si="156"/>
        <v>Nur Salsabila</v>
      </c>
      <c r="D19985" s="74">
        <f t="shared" si="157"/>
        <v>0</v>
      </c>
    </row>
    <row r="19986" spans="1:4">
      <c r="A19986" s="149">
        <v>45505</v>
      </c>
      <c r="B19986" s="74" t="str">
        <f ca="1">IFERROR(__xludf.DUMMYFUNCTION("IF(REGEXMATCH(A19986,""wealth planning""),""Script 1"",""-"")"),"#VALUE!")</f>
        <v>#VALUE!</v>
      </c>
      <c r="C19986" s="149">
        <f t="shared" si="156"/>
        <v>45505</v>
      </c>
      <c r="D19986" s="74" t="str">
        <f t="shared" si="157"/>
        <v>Nur SalsabilaStatus is reachable</v>
      </c>
    </row>
    <row r="19987" spans="1:4">
      <c r="A19987" s="74" t="s">
        <v>11094</v>
      </c>
      <c r="B19987" s="74" t="str">
        <f ca="1">IFERROR(__xludf.DUMMYFUNCTION("IF(REGEXMATCH(A19987,""wealth planning""),""Script 1"",""-"")"),"Script 1")</f>
        <v>Script 1</v>
      </c>
      <c r="C19987" s="149">
        <f t="shared" si="156"/>
        <v>45505</v>
      </c>
      <c r="D19987" s="74" t="str">
        <f t="shared" si="157"/>
        <v>Nur Salsabila</v>
      </c>
    </row>
    <row r="19988" spans="1:4">
      <c r="A19988" s="74"/>
      <c r="B19988" s="74" t="str">
        <f ca="1">IFERROR(__xludf.DUMMYFUNCTION("IF(REGEXMATCH(A19988,""wealth planning""),""Script 1"",""-"")"),"-")</f>
        <v>-</v>
      </c>
      <c r="C19988" s="74" t="str">
        <f t="shared" si="156"/>
        <v>You: Hai assalamualaikum Nur Salsabila,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19988" s="149">
        <f t="shared" si="157"/>
        <v>45505</v>
      </c>
    </row>
    <row r="19989" spans="1:4">
      <c r="B19989" s="74" t="str">
        <f ca="1">IFERROR(__xludf.DUMMYFUNCTION("IF(REGEXMATCH(A19989,""wealth planning""),""Script 1"",""-"")"),"-")</f>
        <v>-</v>
      </c>
      <c r="C19989" s="74">
        <f t="shared" si="156"/>
        <v>0</v>
      </c>
      <c r="D19989" s="149">
        <f t="shared" si="157"/>
        <v>45505</v>
      </c>
    </row>
    <row r="19990" spans="1:4">
      <c r="B19990" s="74" t="str">
        <f ca="1">IFERROR(__xludf.DUMMYFUNCTION("IF(REGEXMATCH(A19990,""wealth planning""),""Script 1"",""-"")"),"-")</f>
        <v>-</v>
      </c>
      <c r="C19990" s="74">
        <f t="shared" si="156"/>
        <v>0</v>
      </c>
      <c r="D19990" s="74" t="str">
        <f t="shared" si="157"/>
        <v>You: Hai assalamualaikum Nur Salsabila,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19991" spans="1:4">
      <c r="B19991" s="74" t="str">
        <f ca="1">IFERROR(__xludf.DUMMYFUNCTION("IF(REGEXMATCH(A19991,""wealth planning""),""Script 1"",""-"")"),"-")</f>
        <v>-</v>
      </c>
      <c r="C19991" s="74">
        <f t="shared" si="156"/>
        <v>0</v>
      </c>
      <c r="D19991" s="74">
        <f t="shared" si="157"/>
        <v>0</v>
      </c>
    </row>
    <row r="19992" spans="1:4">
      <c r="A19992" s="74" t="s">
        <v>11097</v>
      </c>
      <c r="B19992" s="74" t="str">
        <f ca="1">IFERROR(__xludf.DUMMYFUNCTION("IF(REGEXMATCH(A19992,""wealth planning""),""Script 1"",""-"")"),"-")</f>
        <v>-</v>
      </c>
      <c r="C19992" s="74">
        <f t="shared" si="156"/>
        <v>0</v>
      </c>
      <c r="D19992" s="74">
        <f t="shared" si="157"/>
        <v>0</v>
      </c>
    </row>
    <row r="19993" spans="1:4">
      <c r="A19993" s="149">
        <v>45505</v>
      </c>
      <c r="B19993" s="74" t="str">
        <f ca="1">IFERROR(__xludf.DUMMYFUNCTION("IF(REGEXMATCH(A19993,""wealth planning""),""Script 1"",""-"")"),"#VALUE!")</f>
        <v>#VALUE!</v>
      </c>
      <c r="C19993" s="74" t="str">
        <f t="shared" si="156"/>
        <v>MUHAMAD IRHAM ZAFRAN MOHD NATA</v>
      </c>
      <c r="D19993" s="74">
        <f t="shared" si="157"/>
        <v>0</v>
      </c>
    </row>
    <row r="19994" spans="1:4">
      <c r="A19994" s="149">
        <v>45505</v>
      </c>
      <c r="B19994" s="74" t="str">
        <f ca="1">IFERROR(__xludf.DUMMYFUNCTION("IF(REGEXMATCH(A19994,""wealth planning""),""Script 1"",""-"")"),"#VALUE!")</f>
        <v>#VALUE!</v>
      </c>
      <c r="C19994" s="149">
        <f t="shared" si="156"/>
        <v>45505</v>
      </c>
      <c r="D19994" s="74">
        <f t="shared" si="157"/>
        <v>0</v>
      </c>
    </row>
    <row r="19995" spans="1:4">
      <c r="A19995" s="74" t="s">
        <v>11098</v>
      </c>
      <c r="B19995" s="74" t="str">
        <f ca="1">IFERROR(__xludf.DUMMYFUNCTION("IF(REGEXMATCH(A19995,""wealth planning""),""Script 1"",""-"")"),"Script 1")</f>
        <v>Script 1</v>
      </c>
      <c r="C19995" s="149">
        <f t="shared" si="156"/>
        <v>45505</v>
      </c>
      <c r="D19995" s="74" t="str">
        <f t="shared" si="157"/>
        <v>MUHAMAD IRHAM ZAFRAN MOHD NATA</v>
      </c>
    </row>
    <row r="19996" spans="1:4">
      <c r="A19996" s="74"/>
      <c r="B19996" s="74" t="str">
        <f ca="1">IFERROR(__xludf.DUMMYFUNCTION("IF(REGEXMATCH(A19996,""wealth planning""),""Script 1"",""-"")"),"-")</f>
        <v>-</v>
      </c>
      <c r="C19996" s="74" t="str">
        <f t="shared" si="156"/>
        <v>You: Hai assalamualaikum Irham,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19996" s="149">
        <f t="shared" si="157"/>
        <v>45505</v>
      </c>
    </row>
    <row r="19997" spans="1:4">
      <c r="B19997" s="74" t="str">
        <f ca="1">IFERROR(__xludf.DUMMYFUNCTION("IF(REGEXMATCH(A19997,""wealth planning""),""Script 1"",""-"")"),"-")</f>
        <v>-</v>
      </c>
      <c r="C19997" s="74">
        <f t="shared" si="156"/>
        <v>0</v>
      </c>
      <c r="D19997" s="149">
        <f t="shared" si="157"/>
        <v>45505</v>
      </c>
    </row>
    <row r="19998" spans="1:4">
      <c r="B19998" s="74" t="str">
        <f ca="1">IFERROR(__xludf.DUMMYFUNCTION("IF(REGEXMATCH(A19998,""wealth planning""),""Script 1"",""-"")"),"-")</f>
        <v>-</v>
      </c>
      <c r="C19998" s="74">
        <f t="shared" si="156"/>
        <v>0</v>
      </c>
      <c r="D19998" s="74" t="str">
        <f t="shared" si="157"/>
        <v>You: Hai assalamualaikum Irham,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19999" spans="1:4">
      <c r="B19999" s="74" t="str">
        <f ca="1">IFERROR(__xludf.DUMMYFUNCTION("IF(REGEXMATCH(A19999,""wealth planning""),""Script 1"",""-"")"),"-")</f>
        <v>-</v>
      </c>
      <c r="C19999" s="74">
        <f t="shared" si="156"/>
        <v>0</v>
      </c>
      <c r="D19999" s="74">
        <f t="shared" si="157"/>
        <v>0</v>
      </c>
    </row>
    <row r="20000" spans="1:4">
      <c r="A20000" s="74" t="s">
        <v>11101</v>
      </c>
      <c r="B20000" s="74" t="str">
        <f ca="1">IFERROR(__xludf.DUMMYFUNCTION("IF(REGEXMATCH(A20000,""wealth planning""),""Script 1"",""-"")"),"-")</f>
        <v>-</v>
      </c>
      <c r="C20000" s="74">
        <f t="shared" si="156"/>
        <v>0</v>
      </c>
      <c r="D20000" s="74">
        <f t="shared" si="157"/>
        <v>0</v>
      </c>
    </row>
    <row r="20001" spans="1:4">
      <c r="A20001" s="149">
        <v>45505</v>
      </c>
      <c r="B20001" s="74" t="str">
        <f ca="1">IFERROR(__xludf.DUMMYFUNCTION("IF(REGEXMATCH(A20001,""wealth planning""),""Script 1"",""-"")"),"#VALUE!")</f>
        <v>#VALUE!</v>
      </c>
      <c r="C20001" s="74" t="str">
        <f t="shared" si="156"/>
        <v>Siti Aminah Ibrahim</v>
      </c>
      <c r="D20001" s="74">
        <f t="shared" si="157"/>
        <v>0</v>
      </c>
    </row>
    <row r="20002" spans="1:4">
      <c r="A20002" s="149">
        <v>45505</v>
      </c>
      <c r="B20002" s="74" t="str">
        <f ca="1">IFERROR(__xludf.DUMMYFUNCTION("IF(REGEXMATCH(A20002,""wealth planning""),""Script 1"",""-"")"),"#VALUE!")</f>
        <v>#VALUE!</v>
      </c>
      <c r="C20002" s="149">
        <f t="shared" si="156"/>
        <v>45505</v>
      </c>
      <c r="D20002" s="74">
        <f t="shared" si="157"/>
        <v>0</v>
      </c>
    </row>
    <row r="20003" spans="1:4">
      <c r="A20003" s="74" t="s">
        <v>11102</v>
      </c>
      <c r="B20003" s="74" t="str">
        <f ca="1">IFERROR(__xludf.DUMMYFUNCTION("IF(REGEXMATCH(A20003,""wealth planning""),""Script 1"",""-"")"),"Script 1")</f>
        <v>Script 1</v>
      </c>
      <c r="C20003" s="149">
        <f t="shared" si="156"/>
        <v>45505</v>
      </c>
      <c r="D20003" s="74" t="str">
        <f t="shared" si="157"/>
        <v>Siti Aminah Ibrahim</v>
      </c>
    </row>
    <row r="20004" spans="1:4">
      <c r="A20004" s="74"/>
      <c r="B20004" s="74" t="str">
        <f ca="1">IFERROR(__xludf.DUMMYFUNCTION("IF(REGEXMATCH(A20004,""wealth planning""),""Script 1"",""-"")"),"-")</f>
        <v>-</v>
      </c>
      <c r="C20004" s="74" t="str">
        <f t="shared" si="156"/>
        <v>You: Hai assalamualaikum Aminah, saya Azhad sotsu muroran jugak tahun 2017. Sorry kalau ganggu. Actually sekarang saya tengah mencari kohai untuk saya dapatkan peluang sharing berkaitan takaful dan wealth planning since ini kerja hakiki saya sebagai PruBSN wealth planner. Just for sharing purpose je. Boleh ke kalau saya nak set appointment secara bersemuka ataupun online?</v>
      </c>
      <c r="D20004" s="149">
        <f t="shared" si="157"/>
        <v>45505</v>
      </c>
    </row>
    <row r="20005" spans="1:4">
      <c r="B20005" s="74" t="str">
        <f ca="1">IFERROR(__xludf.DUMMYFUNCTION("IF(REGEXMATCH(A20005,""wealth planning""),""Script 1"",""-"")"),"-")</f>
        <v>-</v>
      </c>
      <c r="C20005" s="74">
        <f t="shared" si="156"/>
        <v>0</v>
      </c>
      <c r="D20005" s="149">
        <f t="shared" si="157"/>
        <v>45505</v>
      </c>
    </row>
    <row r="20006" spans="1:4">
      <c r="B20006" s="74" t="str">
        <f ca="1">IFERROR(__xludf.DUMMYFUNCTION("IF(REGEXMATCH(A20006,""wealth planning""),""Script 1"",""-"")"),"-")</f>
        <v>-</v>
      </c>
      <c r="C20006" s="74">
        <f t="shared" si="156"/>
        <v>0</v>
      </c>
      <c r="D20006" s="74" t="str">
        <f t="shared" si="157"/>
        <v>You: Hai assalamualaikum Aminah, saya Azhad sotsu muroran jugak tahun 2017. Sorry kalau ganggu. Actually sekarang saya tengah mencari kohai untuk saya dapatkan peluang sharing berkaitan takaful dan wealth planning since ini kerja hakiki saya sebagai PruBSN wealth planner. Just for sharing purpose je. Boleh ke kalau saya nak set appointment secara bersemuka ataupun online?</v>
      </c>
    </row>
    <row r="20007" spans="1:4">
      <c r="B20007" s="74" t="str">
        <f ca="1">IFERROR(__xludf.DUMMYFUNCTION("IF(REGEXMATCH(A20007,""wealth planning""),""Script 1"",""-"")"),"-")</f>
        <v>-</v>
      </c>
      <c r="C20007" s="74">
        <f t="shared" si="156"/>
        <v>0</v>
      </c>
      <c r="D20007" s="74">
        <f t="shared" si="157"/>
        <v>0</v>
      </c>
    </row>
    <row r="20008" spans="1:4">
      <c r="A20008" s="74" t="s">
        <v>11105</v>
      </c>
      <c r="B20008" s="74" t="str">
        <f ca="1">IFERROR(__xludf.DUMMYFUNCTION("IF(REGEXMATCH(A20008,""wealth planning""),""Script 1"",""-"")"),"-")</f>
        <v>-</v>
      </c>
      <c r="C20008" s="74">
        <f t="shared" si="156"/>
        <v>0</v>
      </c>
      <c r="D20008" s="74">
        <f t="shared" si="157"/>
        <v>0</v>
      </c>
    </row>
    <row r="20009" spans="1:4">
      <c r="A20009" s="149">
        <v>45505</v>
      </c>
      <c r="B20009" s="74" t="str">
        <f ca="1">IFERROR(__xludf.DUMMYFUNCTION("IF(REGEXMATCH(A20009,""wealth planning""),""Script 1"",""-"")"),"#VALUE!")</f>
        <v>#VALUE!</v>
      </c>
      <c r="C20009" s="74" t="str">
        <f t="shared" si="156"/>
        <v>Nathalia Iqbal</v>
      </c>
      <c r="D20009" s="74">
        <f t="shared" si="157"/>
        <v>0</v>
      </c>
    </row>
    <row r="20010" spans="1:4">
      <c r="A20010" s="149">
        <v>45505</v>
      </c>
      <c r="B20010" s="74" t="str">
        <f ca="1">IFERROR(__xludf.DUMMYFUNCTION("IF(REGEXMATCH(A20010,""wealth planning""),""Script 1"",""-"")"),"#VALUE!")</f>
        <v>#VALUE!</v>
      </c>
      <c r="C20010" s="149">
        <f t="shared" si="156"/>
        <v>45505</v>
      </c>
      <c r="D20010" s="74">
        <f t="shared" si="157"/>
        <v>0</v>
      </c>
    </row>
    <row r="20011" spans="1:4">
      <c r="A20011" s="74" t="s">
        <v>11106</v>
      </c>
      <c r="B20011" s="74" t="str">
        <f ca="1">IFERROR(__xludf.DUMMYFUNCTION("IF(REGEXMATCH(A20011,""wealth planning""),""Script 1"",""-"")"),"Script 1")</f>
        <v>Script 1</v>
      </c>
      <c r="C20011" s="149">
        <f t="shared" si="156"/>
        <v>45505</v>
      </c>
      <c r="D20011" s="74" t="str">
        <f t="shared" si="157"/>
        <v>Nathalia Iqbal</v>
      </c>
    </row>
    <row r="20012" spans="1:4">
      <c r="A20012" s="74"/>
      <c r="B20012" s="74" t="str">
        <f ca="1">IFERROR(__xludf.DUMMYFUNCTION("IF(REGEXMATCH(A20012,""wealth planning""),""Script 1"",""-"")"),"-")</f>
        <v>-</v>
      </c>
      <c r="C20012" s="74" t="str">
        <f t="shared" si="156"/>
        <v>You: Hai assalamualaikum cik Nathalia,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0012" s="149">
        <f t="shared" si="157"/>
        <v>45505</v>
      </c>
    </row>
    <row r="20013" spans="1:4">
      <c r="B20013" s="74" t="str">
        <f ca="1">IFERROR(__xludf.DUMMYFUNCTION("IF(REGEXMATCH(A20013,""wealth planning""),""Script 1"",""-"")"),"-")</f>
        <v>-</v>
      </c>
      <c r="C20013" s="74">
        <f t="shared" si="156"/>
        <v>0</v>
      </c>
      <c r="D20013" s="149">
        <f t="shared" si="157"/>
        <v>45505</v>
      </c>
    </row>
    <row r="20014" spans="1:4">
      <c r="B20014" s="74" t="str">
        <f ca="1">IFERROR(__xludf.DUMMYFUNCTION("IF(REGEXMATCH(A20014,""wealth planning""),""Script 1"",""-"")"),"-")</f>
        <v>-</v>
      </c>
      <c r="C20014" s="74">
        <f t="shared" si="156"/>
        <v>0</v>
      </c>
      <c r="D20014" s="74" t="str">
        <f t="shared" si="157"/>
        <v>You: Hai assalamualaikum cik Nathalia,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0015" spans="1:4">
      <c r="A20015" s="74" t="s">
        <v>11108</v>
      </c>
      <c r="B20015" s="74" t="str">
        <f ca="1">IFERROR(__xludf.DUMMYFUNCTION("IF(REGEXMATCH(A20015,""wealth planning""),""Script 1"",""-"")"),"-")</f>
        <v>-</v>
      </c>
      <c r="C20015" s="74">
        <f t="shared" si="156"/>
        <v>0</v>
      </c>
      <c r="D20015" s="74">
        <f t="shared" si="157"/>
        <v>0</v>
      </c>
    </row>
    <row r="20016" spans="1:4">
      <c r="A20016" s="74" t="s">
        <v>11109</v>
      </c>
      <c r="B20016" s="74" t="str">
        <f ca="1">IFERROR(__xludf.DUMMYFUNCTION("IF(REGEXMATCH(A20016,""wealth planning""),""Script 1"",""-"")"),"-")</f>
        <v>-</v>
      </c>
      <c r="C20016" s="74" t="str">
        <f t="shared" si="156"/>
        <v>Izzat AmirStatus is reachable</v>
      </c>
      <c r="D20016" s="74">
        <f t="shared" si="157"/>
        <v>0</v>
      </c>
    </row>
    <row r="20017" spans="1:4">
      <c r="A20017" s="149">
        <v>45505</v>
      </c>
      <c r="B20017" s="74" t="str">
        <f ca="1">IFERROR(__xludf.DUMMYFUNCTION("IF(REGEXMATCH(A20017,""wealth planning""),""Script 1"",""-"")"),"#VALUE!")</f>
        <v>#VALUE!</v>
      </c>
      <c r="C20017" s="74" t="str">
        <f t="shared" si="156"/>
        <v>Izzat Amir</v>
      </c>
      <c r="D20017" s="74">
        <f t="shared" si="157"/>
        <v>0</v>
      </c>
    </row>
    <row r="20018" spans="1:4">
      <c r="A20018" s="149">
        <v>45505</v>
      </c>
      <c r="B20018" s="74" t="str">
        <f ca="1">IFERROR(__xludf.DUMMYFUNCTION("IF(REGEXMATCH(A20018,""wealth planning""),""Script 1"",""-"")"),"#VALUE!")</f>
        <v>#VALUE!</v>
      </c>
      <c r="C20018" s="149">
        <f t="shared" si="156"/>
        <v>45505</v>
      </c>
      <c r="D20018" s="74" t="str">
        <f t="shared" si="157"/>
        <v>Izzat AmirStatus is reachable</v>
      </c>
    </row>
    <row r="20019" spans="1:4">
      <c r="A20019" s="74" t="s">
        <v>11110</v>
      </c>
      <c r="B20019" s="74" t="str">
        <f ca="1">IFERROR(__xludf.DUMMYFUNCTION("IF(REGEXMATCH(A20019,""wealth planning""),""Script 1"",""-"")"),"Script 1")</f>
        <v>Script 1</v>
      </c>
      <c r="C20019" s="149">
        <f t="shared" si="156"/>
        <v>45505</v>
      </c>
      <c r="D20019" s="74" t="str">
        <f t="shared" si="157"/>
        <v>Izzat Amir</v>
      </c>
    </row>
    <row r="20020" spans="1:4">
      <c r="A20020" s="74"/>
      <c r="B20020" s="74" t="str">
        <f ca="1">IFERROR(__xludf.DUMMYFUNCTION("IF(REGEXMATCH(A20020,""wealth planning""),""Script 1"",""-"")"),"-")</f>
        <v>-</v>
      </c>
      <c r="C20020" s="74" t="str">
        <f t="shared" si="156"/>
        <v>You: Hai assalamualaikum Izzat,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020" s="149">
        <f t="shared" si="157"/>
        <v>45505</v>
      </c>
    </row>
    <row r="20021" spans="1:4">
      <c r="B20021" s="74" t="str">
        <f ca="1">IFERROR(__xludf.DUMMYFUNCTION("IF(REGEXMATCH(A20021,""wealth planning""),""Script 1"",""-"")"),"-")</f>
        <v>-</v>
      </c>
      <c r="C20021" s="74">
        <f t="shared" si="156"/>
        <v>0</v>
      </c>
      <c r="D20021" s="149">
        <f t="shared" si="157"/>
        <v>45505</v>
      </c>
    </row>
    <row r="20022" spans="1:4">
      <c r="B20022" s="74" t="str">
        <f ca="1">IFERROR(__xludf.DUMMYFUNCTION("IF(REGEXMATCH(A20022,""wealth planning""),""Script 1"",""-"")"),"-")</f>
        <v>-</v>
      </c>
      <c r="C20022" s="74">
        <f t="shared" si="156"/>
        <v>0</v>
      </c>
      <c r="D20022" s="74" t="str">
        <f t="shared" si="157"/>
        <v>You: Hai assalamualaikum Izzat,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023" spans="1:4">
      <c r="A20023" s="74" t="s">
        <v>11112</v>
      </c>
      <c r="B20023" s="74" t="str">
        <f ca="1">IFERROR(__xludf.DUMMYFUNCTION("IF(REGEXMATCH(A20023,""wealth planning""),""Script 1"",""-"")"),"-")</f>
        <v>-</v>
      </c>
      <c r="C20023" s="74">
        <f t="shared" si="156"/>
        <v>0</v>
      </c>
      <c r="D20023" s="74">
        <f t="shared" si="157"/>
        <v>0</v>
      </c>
    </row>
    <row r="20024" spans="1:4">
      <c r="A20024" s="74" t="s">
        <v>11113</v>
      </c>
      <c r="B20024" s="74" t="str">
        <f ca="1">IFERROR(__xludf.DUMMYFUNCTION("IF(REGEXMATCH(A20024,""wealth planning""),""Script 1"",""-"")"),"-")</f>
        <v>-</v>
      </c>
      <c r="C20024" s="74" t="str">
        <f t="shared" si="156"/>
        <v>Liyana Yazid, MBAStatus is reachable</v>
      </c>
      <c r="D20024" s="74">
        <f t="shared" si="157"/>
        <v>0</v>
      </c>
    </row>
    <row r="20025" spans="1:4">
      <c r="A20025" s="149">
        <v>45505</v>
      </c>
      <c r="B20025" s="74" t="str">
        <f ca="1">IFERROR(__xludf.DUMMYFUNCTION("IF(REGEXMATCH(A20025,""wealth planning""),""Script 1"",""-"")"),"#VALUE!")</f>
        <v>#VALUE!</v>
      </c>
      <c r="C20025" s="74" t="str">
        <f t="shared" si="156"/>
        <v>Liyana Yazid, MBA</v>
      </c>
      <c r="D20025" s="74">
        <f t="shared" si="157"/>
        <v>0</v>
      </c>
    </row>
    <row r="20026" spans="1:4">
      <c r="A20026" s="149">
        <v>45505</v>
      </c>
      <c r="B20026" s="74" t="str">
        <f ca="1">IFERROR(__xludf.DUMMYFUNCTION("IF(REGEXMATCH(A20026,""wealth planning""),""Script 1"",""-"")"),"#VALUE!")</f>
        <v>#VALUE!</v>
      </c>
      <c r="C20026" s="149">
        <f t="shared" si="156"/>
        <v>45505</v>
      </c>
      <c r="D20026" s="74" t="str">
        <f t="shared" si="157"/>
        <v>Liyana Yazid, MBAStatus is reachable</v>
      </c>
    </row>
    <row r="20027" spans="1:4">
      <c r="A20027" s="74" t="s">
        <v>11114</v>
      </c>
      <c r="B20027" s="74" t="str">
        <f ca="1">IFERROR(__xludf.DUMMYFUNCTION("IF(REGEXMATCH(A20027,""wealth planning""),""Script 1"",""-"")"),"Script 1")</f>
        <v>Script 1</v>
      </c>
      <c r="C20027" s="149">
        <f t="shared" si="156"/>
        <v>45505</v>
      </c>
      <c r="D20027" s="74" t="str">
        <f t="shared" si="157"/>
        <v>Liyana Yazid, MBA</v>
      </c>
    </row>
    <row r="20028" spans="1:4">
      <c r="A20028" s="74"/>
      <c r="B20028" s="74" t="str">
        <f ca="1">IFERROR(__xludf.DUMMYFUNCTION("IF(REGEXMATCH(A20028,""wealth planning""),""Script 1"",""-"")"),"-")</f>
        <v>-</v>
      </c>
      <c r="C20028" s="74" t="str">
        <f t="shared" si="156"/>
        <v>You: Hai assalamualaikum puan Liyana, saya Azhad dari PruBSN.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c r="D20028" s="149">
        <f t="shared" si="157"/>
        <v>45505</v>
      </c>
    </row>
    <row r="20029" spans="1:4">
      <c r="B20029" s="74" t="str">
        <f ca="1">IFERROR(__xludf.DUMMYFUNCTION("IF(REGEXMATCH(A20029,""wealth planning""),""Script 1"",""-"")"),"-")</f>
        <v>-</v>
      </c>
      <c r="C20029" s="74">
        <f t="shared" si="156"/>
        <v>0</v>
      </c>
      <c r="D20029" s="149">
        <f t="shared" si="157"/>
        <v>45505</v>
      </c>
    </row>
    <row r="20030" spans="1:4">
      <c r="B20030" s="74" t="str">
        <f ca="1">IFERROR(__xludf.DUMMYFUNCTION("IF(REGEXMATCH(A20030,""wealth planning""),""Script 1"",""-"")"),"-")</f>
        <v>-</v>
      </c>
      <c r="C20030" s="74">
        <f t="shared" si="156"/>
        <v>0</v>
      </c>
      <c r="D20030" s="74" t="str">
        <f t="shared" si="157"/>
        <v>You: Hai assalamualaikum puan Liyana, saya Azhad dari PruBSN.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row>
    <row r="20031" spans="1:4">
      <c r="A20031" s="74" t="s">
        <v>11116</v>
      </c>
      <c r="B20031" s="74" t="str">
        <f ca="1">IFERROR(__xludf.DUMMYFUNCTION("IF(REGEXMATCH(A20031,""wealth planning""),""Script 1"",""-"")"),"-")</f>
        <v>-</v>
      </c>
      <c r="C20031" s="74">
        <f t="shared" si="156"/>
        <v>0</v>
      </c>
      <c r="D20031" s="74">
        <f t="shared" si="157"/>
        <v>0</v>
      </c>
    </row>
    <row r="20032" spans="1:4">
      <c r="A20032" s="74" t="s">
        <v>11117</v>
      </c>
      <c r="B20032" s="74" t="str">
        <f ca="1">IFERROR(__xludf.DUMMYFUNCTION("IF(REGEXMATCH(A20032,""wealth planning""),""Script 1"",""-"")"),"-")</f>
        <v>-</v>
      </c>
      <c r="C20032" s="74" t="str">
        <f t="shared" si="156"/>
        <v>Muhammad Aqil Arfan RosliStatus is reachable</v>
      </c>
      <c r="D20032" s="74">
        <f t="shared" si="157"/>
        <v>0</v>
      </c>
    </row>
    <row r="20033" spans="1:4">
      <c r="A20033" s="149">
        <v>45505</v>
      </c>
      <c r="B20033" s="74" t="str">
        <f ca="1">IFERROR(__xludf.DUMMYFUNCTION("IF(REGEXMATCH(A20033,""wealth planning""),""Script 1"",""-"")"),"#VALUE!")</f>
        <v>#VALUE!</v>
      </c>
      <c r="C20033" s="74" t="str">
        <f t="shared" si="156"/>
        <v>Muhammad Aqil Arfan Rosli</v>
      </c>
      <c r="D20033" s="74">
        <f t="shared" si="157"/>
        <v>0</v>
      </c>
    </row>
    <row r="20034" spans="1:4">
      <c r="A20034" s="149">
        <v>45505</v>
      </c>
      <c r="B20034" s="74" t="str">
        <f ca="1">IFERROR(__xludf.DUMMYFUNCTION("IF(REGEXMATCH(A20034,""wealth planning""),""Script 1"",""-"")"),"#VALUE!")</f>
        <v>#VALUE!</v>
      </c>
      <c r="C20034" s="149">
        <f t="shared" si="156"/>
        <v>45505</v>
      </c>
      <c r="D20034" s="74" t="str">
        <f t="shared" si="157"/>
        <v>Muhammad Aqil Arfan RosliStatus is reachable</v>
      </c>
    </row>
    <row r="20035" spans="1:4">
      <c r="A20035" s="74" t="s">
        <v>11118</v>
      </c>
      <c r="B20035" s="74" t="str">
        <f ca="1">IFERROR(__xludf.DUMMYFUNCTION("IF(REGEXMATCH(A20035,""wealth planning""),""Script 1"",""-"")"),"Script 1")</f>
        <v>Script 1</v>
      </c>
      <c r="C20035" s="149">
        <f t="shared" si="156"/>
        <v>45505</v>
      </c>
      <c r="D20035" s="74" t="str">
        <f t="shared" si="157"/>
        <v>Muhammad Aqil Arfan Rosli</v>
      </c>
    </row>
    <row r="20036" spans="1:4">
      <c r="A20036" s="74"/>
      <c r="B20036" s="74" t="str">
        <f ca="1">IFERROR(__xludf.DUMMYFUNCTION("IF(REGEXMATCH(A20036,""wealth planning""),""Script 1"",""-"")"),"-")</f>
        <v>-</v>
      </c>
      <c r="C20036" s="74" t="str">
        <f t="shared" si="156"/>
        <v>You: Hai assalamualaikum Aqil,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036" s="149">
        <f t="shared" si="157"/>
        <v>45505</v>
      </c>
    </row>
    <row r="20037" spans="1:4">
      <c r="B20037" s="74" t="str">
        <f ca="1">IFERROR(__xludf.DUMMYFUNCTION("IF(REGEXMATCH(A20037,""wealth planning""),""Script 1"",""-"")"),"-")</f>
        <v>-</v>
      </c>
      <c r="C20037" s="74">
        <f t="shared" si="156"/>
        <v>0</v>
      </c>
      <c r="D20037" s="149">
        <f t="shared" si="157"/>
        <v>45505</v>
      </c>
    </row>
    <row r="20038" spans="1:4">
      <c r="B20038" s="74" t="str">
        <f ca="1">IFERROR(__xludf.DUMMYFUNCTION("IF(REGEXMATCH(A20038,""wealth planning""),""Script 1"",""-"")"),"-")</f>
        <v>-</v>
      </c>
      <c r="C20038" s="74">
        <f t="shared" si="156"/>
        <v>0</v>
      </c>
      <c r="D20038" s="74" t="str">
        <f t="shared" si="157"/>
        <v>You: Hai assalamualaikum Aqil,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039" spans="1:4">
      <c r="A20039" s="74" t="s">
        <v>11120</v>
      </c>
      <c r="B20039" s="74" t="str">
        <f ca="1">IFERROR(__xludf.DUMMYFUNCTION("IF(REGEXMATCH(A20039,""wealth planning""),""Script 1"",""-"")"),"-")</f>
        <v>-</v>
      </c>
      <c r="C20039" s="74">
        <f t="shared" si="156"/>
        <v>0</v>
      </c>
      <c r="D20039" s="74">
        <f t="shared" si="157"/>
        <v>0</v>
      </c>
    </row>
    <row r="20040" spans="1:4">
      <c r="A20040" s="74" t="s">
        <v>11121</v>
      </c>
      <c r="B20040" s="74" t="str">
        <f ca="1">IFERROR(__xludf.DUMMYFUNCTION("IF(REGEXMATCH(A20040,""wealth planning""),""Script 1"",""-"")"),"-")</f>
        <v>-</v>
      </c>
      <c r="C20040" s="74" t="str">
        <f t="shared" si="156"/>
        <v>Amir FikriStatus is reachable</v>
      </c>
      <c r="D20040" s="74">
        <f t="shared" si="157"/>
        <v>0</v>
      </c>
    </row>
    <row r="20041" spans="1:4">
      <c r="A20041" s="149">
        <v>45505</v>
      </c>
      <c r="B20041" s="74" t="str">
        <f ca="1">IFERROR(__xludf.DUMMYFUNCTION("IF(REGEXMATCH(A20041,""wealth planning""),""Script 1"",""-"")"),"#VALUE!")</f>
        <v>#VALUE!</v>
      </c>
      <c r="C20041" s="74" t="str">
        <f t="shared" si="156"/>
        <v>Amir Fikri</v>
      </c>
      <c r="D20041" s="74">
        <f t="shared" si="157"/>
        <v>0</v>
      </c>
    </row>
    <row r="20042" spans="1:4">
      <c r="A20042" s="149">
        <v>45505</v>
      </c>
      <c r="B20042" s="74" t="str">
        <f ca="1">IFERROR(__xludf.DUMMYFUNCTION("IF(REGEXMATCH(A20042,""wealth planning""),""Script 1"",""-"")"),"#VALUE!")</f>
        <v>#VALUE!</v>
      </c>
      <c r="C20042" s="149">
        <f t="shared" si="156"/>
        <v>45505</v>
      </c>
      <c r="D20042" s="74" t="str">
        <f t="shared" si="157"/>
        <v>Amir FikriStatus is reachable</v>
      </c>
    </row>
    <row r="20043" spans="1:4">
      <c r="A20043" s="74" t="s">
        <v>11122</v>
      </c>
      <c r="B20043" s="74" t="str">
        <f ca="1">IFERROR(__xludf.DUMMYFUNCTION("IF(REGEXMATCH(A20043,""wealth planning""),""Script 1"",""-"")"),"Script 1")</f>
        <v>Script 1</v>
      </c>
      <c r="C20043" s="149">
        <f t="shared" si="156"/>
        <v>45505</v>
      </c>
      <c r="D20043" s="74" t="str">
        <f t="shared" si="157"/>
        <v>Amir Fikri</v>
      </c>
    </row>
    <row r="20044" spans="1:4">
      <c r="A20044" s="74"/>
      <c r="B20044" s="74" t="str">
        <f ca="1">IFERROR(__xludf.DUMMYFUNCTION("IF(REGEXMATCH(A20044,""wealth planning""),""Script 1"",""-"")"),"-")</f>
        <v>-</v>
      </c>
      <c r="C20044" s="74" t="str">
        <f t="shared" si="156"/>
        <v>You: Hai assalamualaikum taun Amir,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044" s="149">
        <f t="shared" si="157"/>
        <v>45505</v>
      </c>
    </row>
    <row r="20045" spans="1:4">
      <c r="B20045" s="74" t="str">
        <f ca="1">IFERROR(__xludf.DUMMYFUNCTION("IF(REGEXMATCH(A20045,""wealth planning""),""Script 1"",""-"")"),"-")</f>
        <v>-</v>
      </c>
      <c r="C20045" s="74">
        <f t="shared" si="156"/>
        <v>0</v>
      </c>
      <c r="D20045" s="149">
        <f t="shared" si="157"/>
        <v>45505</v>
      </c>
    </row>
    <row r="20046" spans="1:4">
      <c r="B20046" s="74" t="str">
        <f ca="1">IFERROR(__xludf.DUMMYFUNCTION("IF(REGEXMATCH(A20046,""wealth planning""),""Script 1"",""-"")"),"-")</f>
        <v>-</v>
      </c>
      <c r="C20046" s="74">
        <f t="shared" si="156"/>
        <v>0</v>
      </c>
      <c r="D20046" s="74" t="str">
        <f t="shared" si="157"/>
        <v>You: Hai assalamualaikum taun Amir,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047" spans="1:4">
      <c r="A20047" s="74" t="s">
        <v>11124</v>
      </c>
      <c r="B20047" s="74" t="str">
        <f ca="1">IFERROR(__xludf.DUMMYFUNCTION("IF(REGEXMATCH(A20047,""wealth planning""),""Script 1"",""-"")"),"-")</f>
        <v>-</v>
      </c>
      <c r="C20047" s="74">
        <f t="shared" si="156"/>
        <v>0</v>
      </c>
      <c r="D20047" s="74">
        <f t="shared" si="157"/>
        <v>0</v>
      </c>
    </row>
    <row r="20048" spans="1:4">
      <c r="A20048" s="74" t="s">
        <v>11124</v>
      </c>
      <c r="B20048" s="74" t="str">
        <f ca="1">IFERROR(__xludf.DUMMYFUNCTION("IF(REGEXMATCH(A20048,""wealth planning""),""Script 1"",""-"")"),"-")</f>
        <v>-</v>
      </c>
      <c r="C20048" s="74" t="str">
        <f t="shared" si="156"/>
        <v>Irsyad Harith Razi</v>
      </c>
      <c r="D20048" s="74">
        <f t="shared" si="157"/>
        <v>0</v>
      </c>
    </row>
    <row r="20049" spans="1:4">
      <c r="A20049" s="149">
        <v>45505</v>
      </c>
      <c r="B20049" s="74" t="str">
        <f ca="1">IFERROR(__xludf.DUMMYFUNCTION("IF(REGEXMATCH(A20049,""wealth planning""),""Script 1"",""-"")"),"#VALUE!")</f>
        <v>#VALUE!</v>
      </c>
      <c r="C20049" s="74" t="str">
        <f t="shared" si="156"/>
        <v>Irsyad Harith Razi</v>
      </c>
      <c r="D20049" s="74">
        <f t="shared" si="157"/>
        <v>0</v>
      </c>
    </row>
    <row r="20050" spans="1:4">
      <c r="A20050" s="149">
        <v>45505</v>
      </c>
      <c r="B20050" s="74" t="str">
        <f ca="1">IFERROR(__xludf.DUMMYFUNCTION("IF(REGEXMATCH(A20050,""wealth planning""),""Script 1"",""-"")"),"#VALUE!")</f>
        <v>#VALUE!</v>
      </c>
      <c r="C20050" s="149">
        <f t="shared" si="156"/>
        <v>45505</v>
      </c>
      <c r="D20050" s="74" t="str">
        <f t="shared" si="157"/>
        <v>Irsyad Harith Razi</v>
      </c>
    </row>
    <row r="20051" spans="1:4">
      <c r="A20051" s="74" t="s">
        <v>11125</v>
      </c>
      <c r="B20051" s="74" t="str">
        <f ca="1">IFERROR(__xludf.DUMMYFUNCTION("IF(REGEXMATCH(A20051,""wealth planning""),""Script 1"",""-"")"),"Script 1")</f>
        <v>Script 1</v>
      </c>
      <c r="C20051" s="149">
        <f t="shared" si="156"/>
        <v>45505</v>
      </c>
      <c r="D20051" s="74" t="str">
        <f t="shared" si="157"/>
        <v>Irsyad Harith Razi</v>
      </c>
    </row>
    <row r="20052" spans="1:4">
      <c r="A20052" s="74"/>
      <c r="B20052" s="74" t="str">
        <f ca="1">IFERROR(__xludf.DUMMYFUNCTION("IF(REGEXMATCH(A20052,""wealth planning""),""Script 1"",""-"")"),"-")</f>
        <v>-</v>
      </c>
      <c r="C20052" s="74" t="str">
        <f t="shared" si="156"/>
        <v>You: Hai assalamualaikum tuan Irsyad, saya Azhad dari PruBSN. Sorry kalau ganggu. Actually sekarang saya tengah mencari individu yang bekerjaya untuk saya dapatkan peluang sharing berkaitan takaful dan wealth planning since ini kerja hakiki saya sebagai PruBSN wealth planner. Boleh ke kalau saya nak set appointment secara bersemuka ataupun online?</v>
      </c>
      <c r="D20052" s="149">
        <f t="shared" si="157"/>
        <v>45505</v>
      </c>
    </row>
    <row r="20053" spans="1:4">
      <c r="B20053" s="74" t="str">
        <f ca="1">IFERROR(__xludf.DUMMYFUNCTION("IF(REGEXMATCH(A20053,""wealth planning""),""Script 1"",""-"")"),"-")</f>
        <v>-</v>
      </c>
      <c r="C20053" s="74">
        <f t="shared" si="156"/>
        <v>0</v>
      </c>
      <c r="D20053" s="149">
        <f t="shared" si="157"/>
        <v>45505</v>
      </c>
    </row>
    <row r="20054" spans="1:4">
      <c r="B20054" s="74" t="str">
        <f ca="1">IFERROR(__xludf.DUMMYFUNCTION("IF(REGEXMATCH(A20054,""wealth planning""),""Script 1"",""-"")"),"-")</f>
        <v>-</v>
      </c>
      <c r="C20054" s="74">
        <f t="shared" si="156"/>
        <v>0</v>
      </c>
      <c r="D20054" s="74" t="str">
        <f t="shared" si="157"/>
        <v>You: Hai assalamualaikum tuan Irsyad, saya Azhad dari PruBSN. Sorry kalau ganggu. Actually sekarang saya tengah mencari individu yang bekerjaya untuk saya dapatkan peluang sharing berkaitan takaful dan wealth planning since ini kerja hakiki saya sebagai PruBSN wealth planner. Boleh ke kalau saya nak set appointment secara bersemuka ataupun online?</v>
      </c>
    </row>
    <row r="20055" spans="1:4">
      <c r="A20055" s="74" t="s">
        <v>11127</v>
      </c>
      <c r="B20055" s="74" t="str">
        <f ca="1">IFERROR(__xludf.DUMMYFUNCTION("IF(REGEXMATCH(A20055,""wealth planning""),""Script 1"",""-"")"),"-")</f>
        <v>-</v>
      </c>
      <c r="C20055" s="74">
        <f t="shared" si="156"/>
        <v>0</v>
      </c>
      <c r="D20055" s="74">
        <f t="shared" si="157"/>
        <v>0</v>
      </c>
    </row>
    <row r="20056" spans="1:4">
      <c r="A20056" s="74" t="s">
        <v>11127</v>
      </c>
      <c r="B20056" s="74" t="str">
        <f ca="1">IFERROR(__xludf.DUMMYFUNCTION("IF(REGEXMATCH(A20056,""wealth planning""),""Script 1"",""-"")"),"-")</f>
        <v>-</v>
      </c>
      <c r="C20056" s="74" t="str">
        <f t="shared" si="156"/>
        <v>Qamarul Munirah</v>
      </c>
      <c r="D20056" s="74">
        <f t="shared" si="157"/>
        <v>0</v>
      </c>
    </row>
    <row r="20057" spans="1:4">
      <c r="A20057" s="149">
        <v>45505</v>
      </c>
      <c r="B20057" s="74" t="str">
        <f ca="1">IFERROR(__xludf.DUMMYFUNCTION("IF(REGEXMATCH(A20057,""wealth planning""),""Script 1"",""-"")"),"#VALUE!")</f>
        <v>#VALUE!</v>
      </c>
      <c r="C20057" s="74" t="str">
        <f t="shared" si="156"/>
        <v>Qamarul Munirah</v>
      </c>
      <c r="D20057" s="74">
        <f t="shared" si="157"/>
        <v>0</v>
      </c>
    </row>
    <row r="20058" spans="1:4">
      <c r="A20058" s="149">
        <v>45505</v>
      </c>
      <c r="B20058" s="74" t="str">
        <f ca="1">IFERROR(__xludf.DUMMYFUNCTION("IF(REGEXMATCH(A20058,""wealth planning""),""Script 1"",""-"")"),"#VALUE!")</f>
        <v>#VALUE!</v>
      </c>
      <c r="C20058" s="149">
        <f t="shared" si="156"/>
        <v>45505</v>
      </c>
      <c r="D20058" s="74" t="str">
        <f t="shared" si="157"/>
        <v>Qamarul Munirah</v>
      </c>
    </row>
    <row r="20059" spans="1:4">
      <c r="A20059" s="74" t="s">
        <v>11128</v>
      </c>
      <c r="B20059" s="74" t="str">
        <f ca="1">IFERROR(__xludf.DUMMYFUNCTION("IF(REGEXMATCH(A20059,""wealth planning""),""Script 1"",""-"")"),"Script 1")</f>
        <v>Script 1</v>
      </c>
      <c r="C20059" s="149">
        <f t="shared" si="156"/>
        <v>45505</v>
      </c>
      <c r="D20059" s="74" t="str">
        <f t="shared" si="157"/>
        <v>Qamarul Munirah</v>
      </c>
    </row>
    <row r="20060" spans="1:4">
      <c r="A20060" s="74"/>
      <c r="B20060" s="74" t="str">
        <f ca="1">IFERROR(__xludf.DUMMYFUNCTION("IF(REGEXMATCH(A20060,""wealth planning""),""Script 1"",""-"")"),"-")</f>
        <v>-</v>
      </c>
      <c r="C20060" s="74" t="str">
        <f t="shared" si="156"/>
        <v>You: Hai assalamualaikum cik Qamarul,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060" s="149">
        <f t="shared" si="157"/>
        <v>45505</v>
      </c>
    </row>
    <row r="20061" spans="1:4">
      <c r="B20061" s="74" t="str">
        <f ca="1">IFERROR(__xludf.DUMMYFUNCTION("IF(REGEXMATCH(A20061,""wealth planning""),""Script 1"",""-"")"),"-")</f>
        <v>-</v>
      </c>
      <c r="C20061" s="74">
        <f t="shared" si="156"/>
        <v>0</v>
      </c>
      <c r="D20061" s="149">
        <f t="shared" si="157"/>
        <v>45505</v>
      </c>
    </row>
    <row r="20062" spans="1:4">
      <c r="B20062" s="74" t="str">
        <f ca="1">IFERROR(__xludf.DUMMYFUNCTION("IF(REGEXMATCH(A20062,""wealth planning""),""Script 1"",""-"")"),"-")</f>
        <v>-</v>
      </c>
      <c r="C20062" s="74">
        <f t="shared" si="156"/>
        <v>0</v>
      </c>
      <c r="D20062" s="74" t="str">
        <f t="shared" si="157"/>
        <v>You: Hai assalamualaikum cik Qamarul,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063" spans="1:4">
      <c r="A20063" s="74" t="s">
        <v>11130</v>
      </c>
      <c r="B20063" s="74" t="str">
        <f ca="1">IFERROR(__xludf.DUMMYFUNCTION("IF(REGEXMATCH(A20063,""wealth planning""),""Script 1"",""-"")"),"-")</f>
        <v>-</v>
      </c>
      <c r="C20063" s="74">
        <f t="shared" si="156"/>
        <v>0</v>
      </c>
      <c r="D20063" s="74">
        <f t="shared" si="157"/>
        <v>0</v>
      </c>
    </row>
    <row r="20064" spans="1:4">
      <c r="A20064" s="74" t="s">
        <v>11131</v>
      </c>
      <c r="B20064" s="74" t="str">
        <f ca="1">IFERROR(__xludf.DUMMYFUNCTION("IF(REGEXMATCH(A20064,""wealth planning""),""Script 1"",""-"")"),"-")</f>
        <v>-</v>
      </c>
      <c r="C20064" s="74" t="str">
        <f t="shared" si="156"/>
        <v>Alif NasrullahStatus is reachable</v>
      </c>
      <c r="D20064" s="74">
        <f t="shared" si="157"/>
        <v>0</v>
      </c>
    </row>
    <row r="20065" spans="1:4">
      <c r="A20065" s="149">
        <v>45505</v>
      </c>
      <c r="B20065" s="74" t="str">
        <f ca="1">IFERROR(__xludf.DUMMYFUNCTION("IF(REGEXMATCH(A20065,""wealth planning""),""Script 1"",""-"")"),"#VALUE!")</f>
        <v>#VALUE!</v>
      </c>
      <c r="C20065" s="74" t="str">
        <f t="shared" si="156"/>
        <v>Alif Nasrullah</v>
      </c>
      <c r="D20065" s="74">
        <f t="shared" si="157"/>
        <v>0</v>
      </c>
    </row>
    <row r="20066" spans="1:4">
      <c r="A20066" s="149">
        <v>45505</v>
      </c>
      <c r="B20066" s="74" t="str">
        <f ca="1">IFERROR(__xludf.DUMMYFUNCTION("IF(REGEXMATCH(A20066,""wealth planning""),""Script 1"",""-"")"),"#VALUE!")</f>
        <v>#VALUE!</v>
      </c>
      <c r="C20066" s="149">
        <f t="shared" si="156"/>
        <v>45505</v>
      </c>
      <c r="D20066" s="74" t="str">
        <f t="shared" si="157"/>
        <v>Alif NasrullahStatus is reachable</v>
      </c>
    </row>
    <row r="20067" spans="1:4">
      <c r="A20067" s="74" t="s">
        <v>11132</v>
      </c>
      <c r="B20067" s="74" t="str">
        <f ca="1">IFERROR(__xludf.DUMMYFUNCTION("IF(REGEXMATCH(A20067,""wealth planning""),""Script 1"",""-"")"),"Script 1")</f>
        <v>Script 1</v>
      </c>
      <c r="C20067" s="149">
        <f t="shared" si="156"/>
        <v>45505</v>
      </c>
      <c r="D20067" s="74" t="str">
        <f t="shared" si="157"/>
        <v>Alif Nasrullah</v>
      </c>
    </row>
    <row r="20068" spans="1:4">
      <c r="A20068" s="74"/>
      <c r="B20068" s="74" t="str">
        <f ca="1">IFERROR(__xludf.DUMMYFUNCTION("IF(REGEXMATCH(A20068,""wealth planning""),""Script 1"",""-"")"),"-")</f>
        <v>-</v>
      </c>
      <c r="C20068" s="74" t="str">
        <f t="shared" si="156"/>
        <v>You: Hai assalamualaikum tuan Alif,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068" s="149">
        <f t="shared" si="157"/>
        <v>45505</v>
      </c>
    </row>
    <row r="20069" spans="1:4">
      <c r="B20069" s="74" t="str">
        <f ca="1">IFERROR(__xludf.DUMMYFUNCTION("IF(REGEXMATCH(A20069,""wealth planning""),""Script 1"",""-"")"),"-")</f>
        <v>-</v>
      </c>
      <c r="C20069" s="74">
        <f t="shared" si="156"/>
        <v>0</v>
      </c>
      <c r="D20069" s="149">
        <f t="shared" si="157"/>
        <v>45505</v>
      </c>
    </row>
    <row r="20070" spans="1:4">
      <c r="B20070" s="74" t="str">
        <f ca="1">IFERROR(__xludf.DUMMYFUNCTION("IF(REGEXMATCH(A20070,""wealth planning""),""Script 1"",""-"")"),"-")</f>
        <v>-</v>
      </c>
      <c r="C20070" s="74">
        <f t="shared" si="156"/>
        <v>0</v>
      </c>
      <c r="D20070" s="74" t="str">
        <f t="shared" si="157"/>
        <v>You: Hai assalamualaikum tuan Alif,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071" spans="1:4">
      <c r="A20071" s="74" t="s">
        <v>11134</v>
      </c>
      <c r="B20071" s="74" t="str">
        <f ca="1">IFERROR(__xludf.DUMMYFUNCTION("IF(REGEXMATCH(A20071,""wealth planning""),""Script 1"",""-"")"),"-")</f>
        <v>-</v>
      </c>
      <c r="C20071" s="74">
        <f t="shared" si="156"/>
        <v>0</v>
      </c>
      <c r="D20071" s="74">
        <f t="shared" si="157"/>
        <v>0</v>
      </c>
    </row>
    <row r="20072" spans="1:4">
      <c r="A20072" s="74" t="s">
        <v>11134</v>
      </c>
      <c r="B20072" s="74" t="str">
        <f ca="1">IFERROR(__xludf.DUMMYFUNCTION("IF(REGEXMATCH(A20072,""wealth planning""),""Script 1"",""-"")"),"-")</f>
        <v>-</v>
      </c>
      <c r="C20072" s="74" t="str">
        <f t="shared" si="156"/>
        <v>Sara Sariani</v>
      </c>
      <c r="D20072" s="74">
        <f t="shared" si="157"/>
        <v>0</v>
      </c>
    </row>
    <row r="20073" spans="1:4">
      <c r="A20073" s="149">
        <v>45505</v>
      </c>
      <c r="B20073" s="74" t="str">
        <f ca="1">IFERROR(__xludf.DUMMYFUNCTION("IF(REGEXMATCH(A20073,""wealth planning""),""Script 1"",""-"")"),"#VALUE!")</f>
        <v>#VALUE!</v>
      </c>
      <c r="C20073" s="74" t="str">
        <f t="shared" si="156"/>
        <v>Sara Sariani</v>
      </c>
      <c r="D20073" s="74">
        <f t="shared" si="157"/>
        <v>0</v>
      </c>
    </row>
    <row r="20074" spans="1:4">
      <c r="A20074" s="149">
        <v>45505</v>
      </c>
      <c r="B20074" s="74" t="str">
        <f ca="1">IFERROR(__xludf.DUMMYFUNCTION("IF(REGEXMATCH(A20074,""wealth planning""),""Script 1"",""-"")"),"#VALUE!")</f>
        <v>#VALUE!</v>
      </c>
      <c r="C20074" s="149">
        <f t="shared" si="156"/>
        <v>45505</v>
      </c>
      <c r="D20074" s="74" t="str">
        <f t="shared" si="157"/>
        <v>Sara Sariani</v>
      </c>
    </row>
    <row r="20075" spans="1:4">
      <c r="A20075" s="74" t="s">
        <v>11135</v>
      </c>
      <c r="B20075" s="74" t="str">
        <f ca="1">IFERROR(__xludf.DUMMYFUNCTION("IF(REGEXMATCH(A20075,""wealth planning""),""Script 1"",""-"")"),"Script 1")</f>
        <v>Script 1</v>
      </c>
      <c r="C20075" s="149">
        <f t="shared" si="156"/>
        <v>45505</v>
      </c>
      <c r="D20075" s="74" t="str">
        <f t="shared" si="157"/>
        <v>Sara Sariani</v>
      </c>
    </row>
    <row r="20076" spans="1:4">
      <c r="A20076" s="74"/>
      <c r="B20076" s="74" t="str">
        <f ca="1">IFERROR(__xludf.DUMMYFUNCTION("IF(REGEXMATCH(A20076,""wealth planning""),""Script 1"",""-"")"),"-")</f>
        <v>-</v>
      </c>
      <c r="C20076" s="74" t="str">
        <f t="shared" si="156"/>
        <v>You: Hai assalamualaikum cik Sara,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c r="D20076" s="149">
        <f t="shared" si="157"/>
        <v>45505</v>
      </c>
    </row>
    <row r="20077" spans="1:4">
      <c r="B20077" s="74" t="str">
        <f ca="1">IFERROR(__xludf.DUMMYFUNCTION("IF(REGEXMATCH(A20077,""wealth planning""),""Script 1"",""-"")"),"-")</f>
        <v>-</v>
      </c>
      <c r="C20077" s="74">
        <f t="shared" si="156"/>
        <v>0</v>
      </c>
      <c r="D20077" s="149">
        <f t="shared" si="157"/>
        <v>45505</v>
      </c>
    </row>
    <row r="20078" spans="1:4">
      <c r="B20078" s="74" t="str">
        <f ca="1">IFERROR(__xludf.DUMMYFUNCTION("IF(REGEXMATCH(A20078,""wealth planning""),""Script 1"",""-"")"),"-")</f>
        <v>-</v>
      </c>
      <c r="C20078" s="74">
        <f t="shared" si="156"/>
        <v>0</v>
      </c>
      <c r="D20078" s="74" t="str">
        <f t="shared" si="157"/>
        <v>You: Hai assalamualaikum cik Sara,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row>
    <row r="20079" spans="1:4">
      <c r="A20079" s="74" t="s">
        <v>11137</v>
      </c>
      <c r="B20079" s="74" t="str">
        <f ca="1">IFERROR(__xludf.DUMMYFUNCTION("IF(REGEXMATCH(A20079,""wealth planning""),""Script 1"",""-"")"),"-")</f>
        <v>-</v>
      </c>
      <c r="C20079" s="74">
        <f t="shared" si="156"/>
        <v>0</v>
      </c>
      <c r="D20079" s="74">
        <f t="shared" si="157"/>
        <v>0</v>
      </c>
    </row>
    <row r="20080" spans="1:4">
      <c r="A20080" s="74" t="s">
        <v>11137</v>
      </c>
      <c r="B20080" s="74" t="str">
        <f ca="1">IFERROR(__xludf.DUMMYFUNCTION("IF(REGEXMATCH(A20080,""wealth planning""),""Script 1"",""-"")"),"-")</f>
        <v>-</v>
      </c>
      <c r="C20080" s="74" t="str">
        <f t="shared" si="156"/>
        <v>Syahmi Izzat Iliyasak</v>
      </c>
      <c r="D20080" s="74">
        <f t="shared" si="157"/>
        <v>0</v>
      </c>
    </row>
    <row r="20081" spans="1:4">
      <c r="A20081" s="149">
        <v>45505</v>
      </c>
      <c r="B20081" s="74" t="str">
        <f ca="1">IFERROR(__xludf.DUMMYFUNCTION("IF(REGEXMATCH(A20081,""wealth planning""),""Script 1"",""-"")"),"#VALUE!")</f>
        <v>#VALUE!</v>
      </c>
      <c r="C20081" s="74" t="str">
        <f t="shared" si="156"/>
        <v>Syahmi Izzat Iliyasak</v>
      </c>
      <c r="D20081" s="74">
        <f t="shared" si="157"/>
        <v>0</v>
      </c>
    </row>
    <row r="20082" spans="1:4">
      <c r="A20082" s="149">
        <v>45505</v>
      </c>
      <c r="B20082" s="74" t="str">
        <f ca="1">IFERROR(__xludf.DUMMYFUNCTION("IF(REGEXMATCH(A20082,""wealth planning""),""Script 1"",""-"")"),"#VALUE!")</f>
        <v>#VALUE!</v>
      </c>
      <c r="C20082" s="149">
        <f t="shared" si="156"/>
        <v>45505</v>
      </c>
      <c r="D20082" s="74" t="str">
        <f t="shared" si="157"/>
        <v>Syahmi Izzat Iliyasak</v>
      </c>
    </row>
    <row r="20083" spans="1:4">
      <c r="A20083" s="74" t="s">
        <v>11138</v>
      </c>
      <c r="B20083" s="74" t="str">
        <f ca="1">IFERROR(__xludf.DUMMYFUNCTION("IF(REGEXMATCH(A20083,""wealth planning""),""Script 1"",""-"")"),"Script 1")</f>
        <v>Script 1</v>
      </c>
      <c r="C20083" s="149">
        <f t="shared" si="156"/>
        <v>45505</v>
      </c>
      <c r="D20083" s="74" t="str">
        <f t="shared" si="157"/>
        <v>Syahmi Izzat Iliyasak</v>
      </c>
    </row>
    <row r="20084" spans="1:4">
      <c r="A20084" s="74"/>
      <c r="B20084" s="74" t="str">
        <f ca="1">IFERROR(__xludf.DUMMYFUNCTION("IF(REGEXMATCH(A20084,""wealth planning""),""Script 1"",""-"")"),"-")</f>
        <v>-</v>
      </c>
      <c r="C20084" s="74" t="str">
        <f t="shared" si="156"/>
        <v>You: Hai assalamualaikum tuan Syahmi,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084" s="149">
        <f t="shared" si="157"/>
        <v>45505</v>
      </c>
    </row>
    <row r="20085" spans="1:4">
      <c r="B20085" s="74" t="str">
        <f ca="1">IFERROR(__xludf.DUMMYFUNCTION("IF(REGEXMATCH(A20085,""wealth planning""),""Script 1"",""-"")"),"-")</f>
        <v>-</v>
      </c>
      <c r="C20085" s="74">
        <f t="shared" si="156"/>
        <v>0</v>
      </c>
      <c r="D20085" s="149">
        <f t="shared" si="157"/>
        <v>45505</v>
      </c>
    </row>
    <row r="20086" spans="1:4">
      <c r="B20086" s="74" t="str">
        <f ca="1">IFERROR(__xludf.DUMMYFUNCTION("IF(REGEXMATCH(A20086,""wealth planning""),""Script 1"",""-"")"),"-")</f>
        <v>-</v>
      </c>
      <c r="C20086" s="74">
        <f t="shared" si="156"/>
        <v>0</v>
      </c>
      <c r="D20086" s="74" t="str">
        <f t="shared" si="157"/>
        <v>You: Hai assalamualaikum tuan Syahmi,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087" spans="1:4">
      <c r="A20087" s="74" t="s">
        <v>11140</v>
      </c>
      <c r="B20087" s="74" t="str">
        <f ca="1">IFERROR(__xludf.DUMMYFUNCTION("IF(REGEXMATCH(A20087,""wealth planning""),""Script 1"",""-"")"),"-")</f>
        <v>-</v>
      </c>
      <c r="C20087" s="74">
        <f t="shared" si="156"/>
        <v>0</v>
      </c>
      <c r="D20087" s="74">
        <f t="shared" si="157"/>
        <v>0</v>
      </c>
    </row>
    <row r="20088" spans="1:4">
      <c r="A20088" s="74" t="s">
        <v>11140</v>
      </c>
      <c r="B20088" s="74" t="str">
        <f ca="1">IFERROR(__xludf.DUMMYFUNCTION("IF(REGEXMATCH(A20088,""wealth planning""),""Script 1"",""-"")"),"-")</f>
        <v>-</v>
      </c>
      <c r="C20088" s="74" t="str">
        <f t="shared" si="156"/>
        <v>Noradilah Nasir</v>
      </c>
      <c r="D20088" s="74">
        <f t="shared" si="157"/>
        <v>0</v>
      </c>
    </row>
    <row r="20089" spans="1:4">
      <c r="A20089" s="149">
        <v>45505</v>
      </c>
      <c r="B20089" s="74" t="str">
        <f ca="1">IFERROR(__xludf.DUMMYFUNCTION("IF(REGEXMATCH(A20089,""wealth planning""),""Script 1"",""-"")"),"#VALUE!")</f>
        <v>#VALUE!</v>
      </c>
      <c r="C20089" s="74" t="str">
        <f t="shared" si="156"/>
        <v>Noradilah Nasir</v>
      </c>
      <c r="D20089" s="74">
        <f t="shared" si="157"/>
        <v>0</v>
      </c>
    </row>
    <row r="20090" spans="1:4">
      <c r="A20090" s="149">
        <v>45505</v>
      </c>
      <c r="B20090" s="74" t="str">
        <f ca="1">IFERROR(__xludf.DUMMYFUNCTION("IF(REGEXMATCH(A20090,""wealth planning""),""Script 1"",""-"")"),"#VALUE!")</f>
        <v>#VALUE!</v>
      </c>
      <c r="C20090" s="149">
        <f t="shared" si="156"/>
        <v>45505</v>
      </c>
      <c r="D20090" s="74" t="str">
        <f t="shared" si="157"/>
        <v>Noradilah Nasir</v>
      </c>
    </row>
    <row r="20091" spans="1:4">
      <c r="A20091" s="74" t="s">
        <v>11141</v>
      </c>
      <c r="B20091" s="74" t="str">
        <f ca="1">IFERROR(__xludf.DUMMYFUNCTION("IF(REGEXMATCH(A20091,""wealth planning""),""Script 1"",""-"")"),"Script 1")</f>
        <v>Script 1</v>
      </c>
      <c r="C20091" s="149">
        <f t="shared" si="156"/>
        <v>45505</v>
      </c>
      <c r="D20091" s="74" t="str">
        <f t="shared" si="157"/>
        <v>Noradilah Nasir</v>
      </c>
    </row>
    <row r="20092" spans="1:4">
      <c r="A20092" s="74"/>
      <c r="B20092" s="74" t="str">
        <f ca="1">IFERROR(__xludf.DUMMYFUNCTION("IF(REGEXMATCH(A20092,""wealth planning""),""Script 1"",""-"")"),"-")</f>
        <v>-</v>
      </c>
      <c r="C20092" s="74" t="str">
        <f t="shared" si="156"/>
        <v>You: Hai assalamualaikum cik Noradilah,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092" s="149">
        <f t="shared" si="157"/>
        <v>45505</v>
      </c>
    </row>
    <row r="20093" spans="1:4">
      <c r="B20093" s="74" t="str">
        <f ca="1">IFERROR(__xludf.DUMMYFUNCTION("IF(REGEXMATCH(A20093,""wealth planning""),""Script 1"",""-"")"),"-")</f>
        <v>-</v>
      </c>
      <c r="C20093" s="74">
        <f t="shared" si="156"/>
        <v>0</v>
      </c>
      <c r="D20093" s="149">
        <f t="shared" si="157"/>
        <v>45505</v>
      </c>
    </row>
    <row r="20094" spans="1:4">
      <c r="B20094" s="74" t="str">
        <f ca="1">IFERROR(__xludf.DUMMYFUNCTION("IF(REGEXMATCH(A20094,""wealth planning""),""Script 1"",""-"")"),"-")</f>
        <v>-</v>
      </c>
      <c r="C20094" s="74">
        <f t="shared" si="156"/>
        <v>0</v>
      </c>
      <c r="D20094" s="74" t="str">
        <f t="shared" si="157"/>
        <v>You: Hai assalamualaikum cik Noradilah,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095" spans="1:4">
      <c r="A20095" s="74" t="s">
        <v>11143</v>
      </c>
      <c r="B20095" s="74" t="str">
        <f ca="1">IFERROR(__xludf.DUMMYFUNCTION("IF(REGEXMATCH(A20095,""wealth planning""),""Script 1"",""-"")"),"-")</f>
        <v>-</v>
      </c>
      <c r="C20095" s="74">
        <f t="shared" si="156"/>
        <v>0</v>
      </c>
      <c r="D20095" s="74">
        <f t="shared" si="157"/>
        <v>0</v>
      </c>
    </row>
    <row r="20096" spans="1:4">
      <c r="A20096" s="74" t="s">
        <v>11143</v>
      </c>
      <c r="B20096" s="74" t="str">
        <f ca="1">IFERROR(__xludf.DUMMYFUNCTION("IF(REGEXMATCH(A20096,""wealth planning""),""Script 1"",""-"")"),"-")</f>
        <v>-</v>
      </c>
      <c r="C20096" s="74" t="str">
        <f t="shared" si="156"/>
        <v>Nor Farah Mardhiah Mohd Shahimi</v>
      </c>
      <c r="D20096" s="74">
        <f t="shared" si="157"/>
        <v>0</v>
      </c>
    </row>
    <row r="20097" spans="1:4">
      <c r="A20097" s="149">
        <v>45505</v>
      </c>
      <c r="B20097" s="74" t="str">
        <f ca="1">IFERROR(__xludf.DUMMYFUNCTION("IF(REGEXMATCH(A20097,""wealth planning""),""Script 1"",""-"")"),"#VALUE!")</f>
        <v>#VALUE!</v>
      </c>
      <c r="C20097" s="74" t="str">
        <f t="shared" si="156"/>
        <v>Nor Farah Mardhiah Mohd Shahimi</v>
      </c>
      <c r="D20097" s="74">
        <f t="shared" si="157"/>
        <v>0</v>
      </c>
    </row>
    <row r="20098" spans="1:4">
      <c r="A20098" s="149">
        <v>45505</v>
      </c>
      <c r="B20098" s="74" t="str">
        <f ca="1">IFERROR(__xludf.DUMMYFUNCTION("IF(REGEXMATCH(A20098,""wealth planning""),""Script 1"",""-"")"),"#VALUE!")</f>
        <v>#VALUE!</v>
      </c>
      <c r="C20098" s="149">
        <f t="shared" si="156"/>
        <v>45505</v>
      </c>
      <c r="D20098" s="74" t="str">
        <f t="shared" si="157"/>
        <v>Nor Farah Mardhiah Mohd Shahimi</v>
      </c>
    </row>
    <row r="20099" spans="1:4">
      <c r="A20099" s="74" t="s">
        <v>11144</v>
      </c>
      <c r="B20099" s="74" t="str">
        <f ca="1">IFERROR(__xludf.DUMMYFUNCTION("IF(REGEXMATCH(A20099,""wealth planning""),""Script 1"",""-"")"),"Script 1")</f>
        <v>Script 1</v>
      </c>
      <c r="C20099" s="149">
        <f t="shared" si="156"/>
        <v>45505</v>
      </c>
      <c r="D20099" s="74" t="str">
        <f t="shared" si="157"/>
        <v>Nor Farah Mardhiah Mohd Shahimi</v>
      </c>
    </row>
    <row r="20100" spans="1:4">
      <c r="A20100" s="74"/>
      <c r="B20100" s="74" t="str">
        <f ca="1">IFERROR(__xludf.DUMMYFUNCTION("IF(REGEXMATCH(A20100,""wealth planning""),""Script 1"",""-"")"),"-")</f>
        <v>-</v>
      </c>
      <c r="C20100" s="74" t="str">
        <f t="shared" si="156"/>
        <v>You: Hai assalamualaikum cik Nor Farah Mardhiah, saya Azhad dari PruBSN. Sorry kalau ganggu. Actually sekarang saya tengah mencari individu yang akan mula bekerja local atau overseas untuk saya dapatkan peluang sharing berkaitan takaful dan wealth planning since ini kerja hakiki saya sebagai PruBSN wealth planner. Boleh ke kalau saya nak set appointment secara bersemuka ataupun online?</v>
      </c>
      <c r="D20100" s="149">
        <f t="shared" si="157"/>
        <v>45505</v>
      </c>
    </row>
    <row r="20101" spans="1:4">
      <c r="B20101" s="74" t="str">
        <f ca="1">IFERROR(__xludf.DUMMYFUNCTION("IF(REGEXMATCH(A20101,""wealth planning""),""Script 1"",""-"")"),"-")</f>
        <v>-</v>
      </c>
      <c r="C20101" s="74">
        <f t="shared" si="156"/>
        <v>0</v>
      </c>
      <c r="D20101" s="149">
        <f t="shared" si="157"/>
        <v>45505</v>
      </c>
    </row>
    <row r="20102" spans="1:4">
      <c r="B20102" s="74" t="str">
        <f ca="1">IFERROR(__xludf.DUMMYFUNCTION("IF(REGEXMATCH(A20102,""wealth planning""),""Script 1"",""-"")"),"-")</f>
        <v>-</v>
      </c>
      <c r="C20102" s="74">
        <f t="shared" si="156"/>
        <v>0</v>
      </c>
      <c r="D20102" s="74" t="str">
        <f t="shared" si="157"/>
        <v>You: Hai assalamualaikum cik Nor Farah Mardhiah, saya Azhad dari PruBSN. Sorry kalau ganggu. Actually sekarang saya tengah mencari individu yang akan mula bekerja local atau overseas untuk saya dapatkan peluang sharing berkaitan takaful dan wealth planning since ini kerja hakiki saya sebagai PruBSN wealth planner. Boleh ke kalau saya nak set appointment secara bersemuka ataupun online?</v>
      </c>
    </row>
    <row r="20103" spans="1:4">
      <c r="B20103" s="74" t="str">
        <f ca="1">IFERROR(__xludf.DUMMYFUNCTION("IF(REGEXMATCH(A20103,""wealth planning""),""Script 1"",""-"")"),"-")</f>
        <v>-</v>
      </c>
      <c r="C20103" s="74">
        <f t="shared" si="156"/>
        <v>0</v>
      </c>
      <c r="D20103" s="74">
        <f t="shared" si="157"/>
        <v>0</v>
      </c>
    </row>
    <row r="20104" spans="1:4">
      <c r="A20104" s="74" t="s">
        <v>11147</v>
      </c>
      <c r="B20104" s="74" t="str">
        <f ca="1">IFERROR(__xludf.DUMMYFUNCTION("IF(REGEXMATCH(A20104,""wealth planning""),""Script 1"",""-"")"),"-")</f>
        <v>-</v>
      </c>
      <c r="C20104" s="74">
        <f t="shared" si="156"/>
        <v>0</v>
      </c>
      <c r="D20104" s="74">
        <f t="shared" si="157"/>
        <v>0</v>
      </c>
    </row>
    <row r="20105" spans="1:4">
      <c r="A20105" s="149">
        <v>45505</v>
      </c>
      <c r="B20105" s="74" t="str">
        <f ca="1">IFERROR(__xludf.DUMMYFUNCTION("IF(REGEXMATCH(A20105,""wealth planning""),""Script 1"",""-"")"),"#VALUE!")</f>
        <v>#VALUE!</v>
      </c>
      <c r="C20105" s="74" t="str">
        <f t="shared" si="156"/>
        <v>Hanisah Kamsuri</v>
      </c>
      <c r="D20105" s="74">
        <f t="shared" si="157"/>
        <v>0</v>
      </c>
    </row>
    <row r="20106" spans="1:4">
      <c r="A20106" s="149">
        <v>45505</v>
      </c>
      <c r="B20106" s="74" t="str">
        <f ca="1">IFERROR(__xludf.DUMMYFUNCTION("IF(REGEXMATCH(A20106,""wealth planning""),""Script 1"",""-"")"),"#VALUE!")</f>
        <v>#VALUE!</v>
      </c>
      <c r="C20106" s="149">
        <f t="shared" si="156"/>
        <v>45505</v>
      </c>
      <c r="D20106" s="74">
        <f t="shared" si="157"/>
        <v>0</v>
      </c>
    </row>
    <row r="20107" spans="1:4">
      <c r="A20107" s="74" t="s">
        <v>11148</v>
      </c>
      <c r="B20107" s="74" t="str">
        <f ca="1">IFERROR(__xludf.DUMMYFUNCTION("IF(REGEXMATCH(A20107,""wealth planning""),""Script 1"",""-"")"),"Script 1")</f>
        <v>Script 1</v>
      </c>
      <c r="C20107" s="149">
        <f t="shared" si="156"/>
        <v>45505</v>
      </c>
      <c r="D20107" s="74" t="str">
        <f t="shared" si="157"/>
        <v>Hanisah Kamsuri</v>
      </c>
    </row>
    <row r="20108" spans="1:4">
      <c r="A20108" s="74"/>
      <c r="B20108" s="74" t="str">
        <f ca="1">IFERROR(__xludf.DUMMYFUNCTION("IF(REGEXMATCH(A20108,""wealth planning""),""Script 1"",""-"")"),"-")</f>
        <v>-</v>
      </c>
      <c r="C20108" s="74" t="str">
        <f t="shared" si="156"/>
        <v>You: Hai assalamualaikum Hanisah,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0108" s="149">
        <f t="shared" si="157"/>
        <v>45505</v>
      </c>
    </row>
    <row r="20109" spans="1:4">
      <c r="B20109" s="74" t="str">
        <f ca="1">IFERROR(__xludf.DUMMYFUNCTION("IF(REGEXMATCH(A20109,""wealth planning""),""Script 1"",""-"")"),"-")</f>
        <v>-</v>
      </c>
      <c r="C20109" s="74">
        <f t="shared" si="156"/>
        <v>0</v>
      </c>
      <c r="D20109" s="149">
        <f t="shared" si="157"/>
        <v>45505</v>
      </c>
    </row>
    <row r="20110" spans="1:4">
      <c r="B20110" s="74" t="str">
        <f ca="1">IFERROR(__xludf.DUMMYFUNCTION("IF(REGEXMATCH(A20110,""wealth planning""),""Script 1"",""-"")"),"-")</f>
        <v>-</v>
      </c>
      <c r="C20110" s="74">
        <f t="shared" si="156"/>
        <v>0</v>
      </c>
      <c r="D20110" s="74" t="str">
        <f t="shared" si="157"/>
        <v>You: Hai assalamualaikum Hanisah,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0111" spans="1:4">
      <c r="A20111" s="74" t="s">
        <v>11150</v>
      </c>
      <c r="B20111" s="74" t="str">
        <f ca="1">IFERROR(__xludf.DUMMYFUNCTION("IF(REGEXMATCH(A20111,""wealth planning""),""Script 1"",""-"")"),"-")</f>
        <v>-</v>
      </c>
      <c r="C20111" s="74">
        <f t="shared" si="156"/>
        <v>0</v>
      </c>
      <c r="D20111" s="74">
        <f t="shared" si="157"/>
        <v>0</v>
      </c>
    </row>
    <row r="20112" spans="1:4">
      <c r="A20112" s="74" t="s">
        <v>11150</v>
      </c>
      <c r="B20112" s="74" t="str">
        <f ca="1">IFERROR(__xludf.DUMMYFUNCTION("IF(REGEXMATCH(A20112,""wealth planning""),""Script 1"",""-"")"),"-")</f>
        <v>-</v>
      </c>
      <c r="C20112" s="74" t="str">
        <f t="shared" si="156"/>
        <v>Azim Alway</v>
      </c>
      <c r="D20112" s="74">
        <f t="shared" si="157"/>
        <v>0</v>
      </c>
    </row>
    <row r="20113" spans="1:4">
      <c r="A20113" s="149">
        <v>45505</v>
      </c>
      <c r="B20113" s="74" t="str">
        <f ca="1">IFERROR(__xludf.DUMMYFUNCTION("IF(REGEXMATCH(A20113,""wealth planning""),""Script 1"",""-"")"),"#VALUE!")</f>
        <v>#VALUE!</v>
      </c>
      <c r="C20113" s="74" t="str">
        <f t="shared" si="156"/>
        <v>Azim Alway</v>
      </c>
      <c r="D20113" s="74">
        <f t="shared" si="157"/>
        <v>0</v>
      </c>
    </row>
    <row r="20114" spans="1:4">
      <c r="A20114" s="149">
        <v>45505</v>
      </c>
      <c r="B20114" s="74" t="str">
        <f ca="1">IFERROR(__xludf.DUMMYFUNCTION("IF(REGEXMATCH(A20114,""wealth planning""),""Script 1"",""-"")"),"#VALUE!")</f>
        <v>#VALUE!</v>
      </c>
      <c r="C20114" s="149">
        <f t="shared" si="156"/>
        <v>45505</v>
      </c>
      <c r="D20114" s="74" t="str">
        <f t="shared" si="157"/>
        <v>Azim Alway</v>
      </c>
    </row>
    <row r="20115" spans="1:4">
      <c r="A20115" s="74" t="s">
        <v>11076</v>
      </c>
      <c r="B20115" s="74" t="str">
        <f ca="1">IFERROR(__xludf.DUMMYFUNCTION("IF(REGEXMATCH(A20115,""wealth planning""),""Script 1"",""-"")"),"Script 1")</f>
        <v>Script 1</v>
      </c>
      <c r="C20115" s="149">
        <f t="shared" si="156"/>
        <v>45505</v>
      </c>
      <c r="D20115" s="74" t="str">
        <f t="shared" si="157"/>
        <v>Azim Alway</v>
      </c>
    </row>
    <row r="20116" spans="1:4">
      <c r="A20116" s="74"/>
      <c r="B20116" s="74" t="str">
        <f ca="1">IFERROR(__xludf.DUMMYFUNCTION("IF(REGEXMATCH(A20116,""wealth planning""),""Script 1"",""-"")"),"-")</f>
        <v>-</v>
      </c>
      <c r="C20116" s="74" t="str">
        <f t="shared" si="156"/>
        <v>You: Hai assalamualaikum Azim,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116" s="149">
        <f t="shared" si="157"/>
        <v>45505</v>
      </c>
    </row>
    <row r="20117" spans="1:4">
      <c r="B20117" s="74" t="str">
        <f ca="1">IFERROR(__xludf.DUMMYFUNCTION("IF(REGEXMATCH(A20117,""wealth planning""),""Script 1"",""-"")"),"-")</f>
        <v>-</v>
      </c>
      <c r="C20117" s="74">
        <f t="shared" si="156"/>
        <v>0</v>
      </c>
      <c r="D20117" s="149">
        <f t="shared" si="157"/>
        <v>45505</v>
      </c>
    </row>
    <row r="20118" spans="1:4">
      <c r="B20118" s="74" t="str">
        <f ca="1">IFERROR(__xludf.DUMMYFUNCTION("IF(REGEXMATCH(A20118,""wealth planning""),""Script 1"",""-"")"),"-")</f>
        <v>-</v>
      </c>
      <c r="C20118" s="74">
        <f t="shared" si="156"/>
        <v>0</v>
      </c>
      <c r="D20118" s="74" t="str">
        <f t="shared" si="157"/>
        <v>You: Hai assalamualaikum Azim,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119" spans="1:4">
      <c r="A20119" s="74" t="s">
        <v>11152</v>
      </c>
      <c r="B20119" s="74" t="str">
        <f ca="1">IFERROR(__xludf.DUMMYFUNCTION("IF(REGEXMATCH(A20119,""wealth planning""),""Script 1"",""-"")"),"-")</f>
        <v>-</v>
      </c>
      <c r="C20119" s="74">
        <f t="shared" si="156"/>
        <v>0</v>
      </c>
      <c r="D20119" s="74">
        <f t="shared" si="157"/>
        <v>0</v>
      </c>
    </row>
    <row r="20120" spans="1:4">
      <c r="A20120" s="74" t="s">
        <v>11152</v>
      </c>
      <c r="B20120" s="74" t="str">
        <f ca="1">IFERROR(__xludf.DUMMYFUNCTION("IF(REGEXMATCH(A20120,""wealth planning""),""Script 1"",""-"")"),"-")</f>
        <v>-</v>
      </c>
      <c r="C20120" s="74" t="str">
        <f t="shared" si="156"/>
        <v>Yasmin Mohd</v>
      </c>
      <c r="D20120" s="74">
        <f t="shared" si="157"/>
        <v>0</v>
      </c>
    </row>
    <row r="20121" spans="1:4">
      <c r="A20121" s="149">
        <v>45505</v>
      </c>
      <c r="B20121" s="74" t="str">
        <f ca="1">IFERROR(__xludf.DUMMYFUNCTION("IF(REGEXMATCH(A20121,""wealth planning""),""Script 1"",""-"")"),"#VALUE!")</f>
        <v>#VALUE!</v>
      </c>
      <c r="C20121" s="74" t="str">
        <f t="shared" si="156"/>
        <v>Yasmin Mohd</v>
      </c>
      <c r="D20121" s="74">
        <f t="shared" si="157"/>
        <v>0</v>
      </c>
    </row>
    <row r="20122" spans="1:4">
      <c r="A20122" s="149">
        <v>45505</v>
      </c>
      <c r="B20122" s="74" t="str">
        <f ca="1">IFERROR(__xludf.DUMMYFUNCTION("IF(REGEXMATCH(A20122,""wealth planning""),""Script 1"",""-"")"),"#VALUE!")</f>
        <v>#VALUE!</v>
      </c>
      <c r="C20122" s="149">
        <f t="shared" si="156"/>
        <v>45505</v>
      </c>
      <c r="D20122" s="74" t="str">
        <f t="shared" si="157"/>
        <v>Yasmin Mohd</v>
      </c>
    </row>
    <row r="20123" spans="1:4">
      <c r="A20123" s="74" t="s">
        <v>11153</v>
      </c>
      <c r="B20123" s="74" t="str">
        <f ca="1">IFERROR(__xludf.DUMMYFUNCTION("IF(REGEXMATCH(A20123,""wealth planning""),""Script 1"",""-"")"),"Script 1")</f>
        <v>Script 1</v>
      </c>
      <c r="C20123" s="149">
        <f t="shared" si="156"/>
        <v>45505</v>
      </c>
      <c r="D20123" s="74" t="str">
        <f t="shared" si="157"/>
        <v>Yasmin Mohd</v>
      </c>
    </row>
    <row r="20124" spans="1:4">
      <c r="A20124" s="74"/>
      <c r="B20124" s="74" t="str">
        <f ca="1">IFERROR(__xludf.DUMMYFUNCTION("IF(REGEXMATCH(A20124,""wealth planning""),""Script 1"",""-"")"),"-")</f>
        <v>-</v>
      </c>
      <c r="C20124" s="74" t="str">
        <f t="shared" si="156"/>
        <v>You: Hai assalamualaikum Yasmin,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124" s="149">
        <f t="shared" si="157"/>
        <v>45505</v>
      </c>
    </row>
    <row r="20125" spans="1:4">
      <c r="B20125" s="74" t="str">
        <f ca="1">IFERROR(__xludf.DUMMYFUNCTION("IF(REGEXMATCH(A20125,""wealth planning""),""Script 1"",""-"")"),"-")</f>
        <v>-</v>
      </c>
      <c r="C20125" s="74">
        <f t="shared" si="156"/>
        <v>0</v>
      </c>
      <c r="D20125" s="149">
        <f t="shared" si="157"/>
        <v>45505</v>
      </c>
    </row>
    <row r="20126" spans="1:4">
      <c r="B20126" s="74" t="str">
        <f ca="1">IFERROR(__xludf.DUMMYFUNCTION("IF(REGEXMATCH(A20126,""wealth planning""),""Script 1"",""-"")"),"-")</f>
        <v>-</v>
      </c>
      <c r="C20126" s="74">
        <f t="shared" si="156"/>
        <v>0</v>
      </c>
      <c r="D20126" s="74" t="str">
        <f t="shared" si="157"/>
        <v>You: Hai assalamualaikum Yasmin,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127" spans="1:4">
      <c r="A20127" s="74" t="s">
        <v>11155</v>
      </c>
      <c r="B20127" s="74" t="str">
        <f ca="1">IFERROR(__xludf.DUMMYFUNCTION("IF(REGEXMATCH(A20127,""wealth planning""),""Script 1"",""-"")"),"-")</f>
        <v>-</v>
      </c>
      <c r="C20127" s="74">
        <f t="shared" si="156"/>
        <v>0</v>
      </c>
      <c r="D20127" s="74">
        <f t="shared" si="157"/>
        <v>0</v>
      </c>
    </row>
    <row r="20128" spans="1:4">
      <c r="A20128" s="74" t="s">
        <v>11156</v>
      </c>
      <c r="B20128" s="74" t="str">
        <f ca="1">IFERROR(__xludf.DUMMYFUNCTION("IF(REGEXMATCH(A20128,""wealth planning""),""Script 1"",""-"")"),"-")</f>
        <v>-</v>
      </c>
      <c r="C20128" s="74" t="str">
        <f t="shared" si="156"/>
        <v>Hanis SafiaStatus is online</v>
      </c>
      <c r="D20128" s="74">
        <f t="shared" si="157"/>
        <v>0</v>
      </c>
    </row>
    <row r="20129" spans="1:4">
      <c r="A20129" s="149">
        <v>45505</v>
      </c>
      <c r="B20129" s="74" t="str">
        <f ca="1">IFERROR(__xludf.DUMMYFUNCTION("IF(REGEXMATCH(A20129,""wealth planning""),""Script 1"",""-"")"),"#VALUE!")</f>
        <v>#VALUE!</v>
      </c>
      <c r="C20129" s="74" t="str">
        <f t="shared" si="156"/>
        <v>Hanis Safia</v>
      </c>
      <c r="D20129" s="74">
        <f t="shared" si="157"/>
        <v>0</v>
      </c>
    </row>
    <row r="20130" spans="1:4">
      <c r="A20130" s="149">
        <v>45505</v>
      </c>
      <c r="B20130" s="74" t="str">
        <f ca="1">IFERROR(__xludf.DUMMYFUNCTION("IF(REGEXMATCH(A20130,""wealth planning""),""Script 1"",""-"")"),"#VALUE!")</f>
        <v>#VALUE!</v>
      </c>
      <c r="C20130" s="149">
        <f t="shared" si="156"/>
        <v>45505</v>
      </c>
      <c r="D20130" s="74" t="str">
        <f t="shared" si="157"/>
        <v>Hanis SafiaStatus is online</v>
      </c>
    </row>
    <row r="20131" spans="1:4">
      <c r="A20131" s="74" t="s">
        <v>11157</v>
      </c>
      <c r="B20131" s="74" t="str">
        <f ca="1">IFERROR(__xludf.DUMMYFUNCTION("IF(REGEXMATCH(A20131,""wealth planning""),""Script 1"",""-"")"),"Script 1")</f>
        <v>Script 1</v>
      </c>
      <c r="C20131" s="149">
        <f t="shared" si="156"/>
        <v>45505</v>
      </c>
      <c r="D20131" s="74" t="str">
        <f t="shared" si="157"/>
        <v>Hanis Safia</v>
      </c>
    </row>
    <row r="20132" spans="1:4">
      <c r="A20132" s="74"/>
      <c r="B20132" s="74" t="str">
        <f ca="1">IFERROR(__xludf.DUMMYFUNCTION("IF(REGEXMATCH(A20132,""wealth planning""),""Script 1"",""-"")"),"-")</f>
        <v>-</v>
      </c>
      <c r="C20132" s="74" t="str">
        <f t="shared" si="156"/>
        <v>You: Hai assalamualaikum Hanis,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0132" s="149">
        <f t="shared" si="157"/>
        <v>45505</v>
      </c>
    </row>
    <row r="20133" spans="1:4">
      <c r="B20133" s="74" t="str">
        <f ca="1">IFERROR(__xludf.DUMMYFUNCTION("IF(REGEXMATCH(A20133,""wealth planning""),""Script 1"",""-"")"),"-")</f>
        <v>-</v>
      </c>
      <c r="C20133" s="74">
        <f t="shared" si="156"/>
        <v>0</v>
      </c>
      <c r="D20133" s="149">
        <f t="shared" si="157"/>
        <v>45505</v>
      </c>
    </row>
    <row r="20134" spans="1:4">
      <c r="B20134" s="74" t="str">
        <f ca="1">IFERROR(__xludf.DUMMYFUNCTION("IF(REGEXMATCH(A20134,""wealth planning""),""Script 1"",""-"")"),"-")</f>
        <v>-</v>
      </c>
      <c r="C20134" s="74">
        <f t="shared" si="156"/>
        <v>0</v>
      </c>
      <c r="D20134" s="74" t="str">
        <f t="shared" si="157"/>
        <v>You: Hai assalamualaikum Hanis,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0135" spans="1:4">
      <c r="A20135" s="74" t="s">
        <v>11159</v>
      </c>
      <c r="B20135" s="74" t="str">
        <f ca="1">IFERROR(__xludf.DUMMYFUNCTION("IF(REGEXMATCH(A20135,""wealth planning""),""Script 1"",""-"")"),"-")</f>
        <v>-</v>
      </c>
      <c r="C20135" s="74">
        <f t="shared" si="156"/>
        <v>0</v>
      </c>
      <c r="D20135" s="74">
        <f t="shared" si="157"/>
        <v>0</v>
      </c>
    </row>
    <row r="20136" spans="1:4">
      <c r="A20136" s="74" t="s">
        <v>11160</v>
      </c>
      <c r="B20136" s="74" t="str">
        <f ca="1">IFERROR(__xludf.DUMMYFUNCTION("IF(REGEXMATCH(A20136,""wealth planning""),""Script 1"",""-"")"),"-")</f>
        <v>-</v>
      </c>
      <c r="C20136" s="74" t="str">
        <f t="shared" si="156"/>
        <v>NASRUL SHAFIQ RAZALIStatus is reachable</v>
      </c>
      <c r="D20136" s="74">
        <f t="shared" si="157"/>
        <v>0</v>
      </c>
    </row>
    <row r="20137" spans="1:4">
      <c r="A20137" s="149">
        <v>45505</v>
      </c>
      <c r="B20137" s="74" t="str">
        <f ca="1">IFERROR(__xludf.DUMMYFUNCTION("IF(REGEXMATCH(A20137,""wealth planning""),""Script 1"",""-"")"),"#VALUE!")</f>
        <v>#VALUE!</v>
      </c>
      <c r="C20137" s="74" t="str">
        <f t="shared" si="156"/>
        <v>NASRUL SHAFIQ RAZALI</v>
      </c>
      <c r="D20137" s="74">
        <f t="shared" si="157"/>
        <v>0</v>
      </c>
    </row>
    <row r="20138" spans="1:4">
      <c r="A20138" s="149">
        <v>45505</v>
      </c>
      <c r="B20138" s="74" t="str">
        <f ca="1">IFERROR(__xludf.DUMMYFUNCTION("IF(REGEXMATCH(A20138,""wealth planning""),""Script 1"",""-"")"),"#VALUE!")</f>
        <v>#VALUE!</v>
      </c>
      <c r="C20138" s="149">
        <f t="shared" si="156"/>
        <v>45505</v>
      </c>
      <c r="D20138" s="74" t="str">
        <f t="shared" si="157"/>
        <v>NASRUL SHAFIQ RAZALIStatus is reachable</v>
      </c>
    </row>
    <row r="20139" spans="1:4">
      <c r="A20139" s="74" t="s">
        <v>11161</v>
      </c>
      <c r="B20139" s="74" t="str">
        <f ca="1">IFERROR(__xludf.DUMMYFUNCTION("IF(REGEXMATCH(A20139,""wealth planning""),""Script 1"",""-"")"),"Script 1")</f>
        <v>Script 1</v>
      </c>
      <c r="C20139" s="149">
        <f t="shared" si="156"/>
        <v>45505</v>
      </c>
      <c r="D20139" s="74" t="str">
        <f t="shared" si="157"/>
        <v>NASRUL SHAFIQ RAZALI</v>
      </c>
    </row>
    <row r="20140" spans="1:4">
      <c r="A20140" s="74"/>
      <c r="B20140" s="74" t="str">
        <f ca="1">IFERROR(__xludf.DUMMYFUNCTION("IF(REGEXMATCH(A20140,""wealth planning""),""Script 1"",""-"")"),"-")</f>
        <v>-</v>
      </c>
      <c r="C20140" s="74" t="str">
        <f t="shared" si="156"/>
        <v>You: Hai assalamualaikum tuan Nasrul,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140" s="149">
        <f t="shared" si="157"/>
        <v>45505</v>
      </c>
    </row>
    <row r="20141" spans="1:4">
      <c r="B20141" s="74" t="str">
        <f ca="1">IFERROR(__xludf.DUMMYFUNCTION("IF(REGEXMATCH(A20141,""wealth planning""),""Script 1"",""-"")"),"-")</f>
        <v>-</v>
      </c>
      <c r="C20141" s="74">
        <f t="shared" si="156"/>
        <v>0</v>
      </c>
      <c r="D20141" s="149">
        <f t="shared" si="157"/>
        <v>45505</v>
      </c>
    </row>
    <row r="20142" spans="1:4">
      <c r="B20142" s="74" t="str">
        <f ca="1">IFERROR(__xludf.DUMMYFUNCTION("IF(REGEXMATCH(A20142,""wealth planning""),""Script 1"",""-"")"),"-")</f>
        <v>-</v>
      </c>
      <c r="C20142" s="74">
        <f t="shared" si="156"/>
        <v>0</v>
      </c>
      <c r="D20142" s="74" t="str">
        <f t="shared" si="157"/>
        <v>You: Hai assalamualaikum tuan Nasrul,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143" spans="1:4">
      <c r="A20143" s="74" t="s">
        <v>11163</v>
      </c>
      <c r="B20143" s="74" t="str">
        <f ca="1">IFERROR(__xludf.DUMMYFUNCTION("IF(REGEXMATCH(A20143,""wealth planning""),""Script 1"",""-"")"),"-")</f>
        <v>-</v>
      </c>
      <c r="C20143" s="74">
        <f t="shared" si="156"/>
        <v>0</v>
      </c>
      <c r="D20143" s="74">
        <f t="shared" si="157"/>
        <v>0</v>
      </c>
    </row>
    <row r="20144" spans="1:4">
      <c r="A20144" s="74" t="s">
        <v>11164</v>
      </c>
      <c r="B20144" s="74" t="str">
        <f ca="1">IFERROR(__xludf.DUMMYFUNCTION("IF(REGEXMATCH(A20144,""wealth planning""),""Script 1"",""-"")"),"-")</f>
        <v>-</v>
      </c>
      <c r="C20144" s="74" t="str">
        <f t="shared" si="156"/>
        <v>Hariz HarunStatus is reachable</v>
      </c>
      <c r="D20144" s="74">
        <f t="shared" si="157"/>
        <v>0</v>
      </c>
    </row>
    <row r="20145" spans="1:4">
      <c r="A20145" s="149">
        <v>45505</v>
      </c>
      <c r="B20145" s="74" t="str">
        <f ca="1">IFERROR(__xludf.DUMMYFUNCTION("IF(REGEXMATCH(A20145,""wealth planning""),""Script 1"",""-"")"),"#VALUE!")</f>
        <v>#VALUE!</v>
      </c>
      <c r="C20145" s="74" t="str">
        <f t="shared" si="156"/>
        <v>Hariz Harun</v>
      </c>
      <c r="D20145" s="74">
        <f t="shared" si="157"/>
        <v>0</v>
      </c>
    </row>
    <row r="20146" spans="1:4">
      <c r="A20146" s="149">
        <v>45505</v>
      </c>
      <c r="B20146" s="74" t="str">
        <f ca="1">IFERROR(__xludf.DUMMYFUNCTION("IF(REGEXMATCH(A20146,""wealth planning""),""Script 1"",""-"")"),"#VALUE!")</f>
        <v>#VALUE!</v>
      </c>
      <c r="C20146" s="149">
        <f t="shared" si="156"/>
        <v>45505</v>
      </c>
      <c r="D20146" s="74" t="str">
        <f t="shared" si="157"/>
        <v>Hariz HarunStatus is reachable</v>
      </c>
    </row>
    <row r="20147" spans="1:4">
      <c r="A20147" s="74" t="s">
        <v>11165</v>
      </c>
      <c r="B20147" s="74" t="str">
        <f ca="1">IFERROR(__xludf.DUMMYFUNCTION("IF(REGEXMATCH(A20147,""wealth planning""),""Script 1"",""-"")"),"Script 1")</f>
        <v>Script 1</v>
      </c>
      <c r="C20147" s="149">
        <f t="shared" si="156"/>
        <v>45505</v>
      </c>
      <c r="D20147" s="74" t="str">
        <f t="shared" si="157"/>
        <v>Hariz Harun</v>
      </c>
    </row>
    <row r="20148" spans="1:4">
      <c r="A20148" s="74"/>
      <c r="B20148" s="74" t="str">
        <f ca="1">IFERROR(__xludf.DUMMYFUNCTION("IF(REGEXMATCH(A20148,""wealth planning""),""Script 1"",""-"")"),"-")</f>
        <v>-</v>
      </c>
      <c r="C20148" s="74" t="str">
        <f t="shared" si="156"/>
        <v>You: Terima kasih atas reply. InshaAllah kalau ada inquiry atau ada sebarang soalan berkaitan takaful atau wealth planning, boleh la contact saya di 0137654477. Semoga dipermudahkan urusan InshaAllah</v>
      </c>
      <c r="D20148" s="149">
        <f t="shared" si="157"/>
        <v>45505</v>
      </c>
    </row>
    <row r="20149" spans="1:4">
      <c r="B20149" s="74" t="str">
        <f ca="1">IFERROR(__xludf.DUMMYFUNCTION("IF(REGEXMATCH(A20149,""wealth planning""),""Script 1"",""-"")"),"-")</f>
        <v>-</v>
      </c>
      <c r="C20149" s="74">
        <f t="shared" ref="C20149:C20403" si="158">A20148</f>
        <v>0</v>
      </c>
      <c r="D20149" s="149">
        <f t="shared" ref="D20149:D20403" si="159">A20146</f>
        <v>45505</v>
      </c>
    </row>
    <row r="20150" spans="1:4">
      <c r="B20150" s="74" t="str">
        <f ca="1">IFERROR(__xludf.DUMMYFUNCTION("IF(REGEXMATCH(A20150,""wealth planning""),""Script 1"",""-"")"),"-")</f>
        <v>-</v>
      </c>
      <c r="C20150" s="74">
        <f t="shared" si="158"/>
        <v>0</v>
      </c>
      <c r="D20150" s="74" t="str">
        <f t="shared" si="159"/>
        <v>You: Terima kasih atas reply. InshaAllah kalau ada inquiry atau ada sebarang soalan berkaitan takaful atau wealth planning, boleh la contact saya di 0137654477. Semoga dipermudahkan urusan InshaAllah</v>
      </c>
    </row>
    <row r="20151" spans="1:4">
      <c r="B20151" s="74" t="str">
        <f ca="1">IFERROR(__xludf.DUMMYFUNCTION("IF(REGEXMATCH(A20151,""wealth planning""),""Script 1"",""-"")"),"-")</f>
        <v>-</v>
      </c>
      <c r="C20151" s="74">
        <f t="shared" si="158"/>
        <v>0</v>
      </c>
      <c r="D20151" s="74">
        <f t="shared" si="159"/>
        <v>0</v>
      </c>
    </row>
    <row r="20152" spans="1:4">
      <c r="A20152" s="74" t="s">
        <v>11168</v>
      </c>
      <c r="B20152" s="74" t="str">
        <f ca="1">IFERROR(__xludf.DUMMYFUNCTION("IF(REGEXMATCH(A20152,""wealth planning""),""Script 1"",""-"")"),"-")</f>
        <v>-</v>
      </c>
      <c r="C20152" s="74">
        <f t="shared" si="158"/>
        <v>0</v>
      </c>
      <c r="D20152" s="74">
        <f t="shared" si="159"/>
        <v>0</v>
      </c>
    </row>
    <row r="20153" spans="1:4">
      <c r="A20153" s="149">
        <v>45505</v>
      </c>
      <c r="B20153" s="74" t="str">
        <f ca="1">IFERROR(__xludf.DUMMYFUNCTION("IF(REGEXMATCH(A20153,""wealth planning""),""Script 1"",""-"")"),"#VALUE!")</f>
        <v>#VALUE!</v>
      </c>
      <c r="C20153" s="74" t="str">
        <f t="shared" si="158"/>
        <v>Muhammad Ali Hashemi bin Ahmad Nizar</v>
      </c>
      <c r="D20153" s="74">
        <f t="shared" si="159"/>
        <v>0</v>
      </c>
    </row>
    <row r="20154" spans="1:4">
      <c r="A20154" s="149">
        <v>45505</v>
      </c>
      <c r="B20154" s="74" t="str">
        <f ca="1">IFERROR(__xludf.DUMMYFUNCTION("IF(REGEXMATCH(A20154,""wealth planning""),""Script 1"",""-"")"),"#VALUE!")</f>
        <v>#VALUE!</v>
      </c>
      <c r="C20154" s="149">
        <f t="shared" si="158"/>
        <v>45505</v>
      </c>
      <c r="D20154" s="74">
        <f t="shared" si="159"/>
        <v>0</v>
      </c>
    </row>
    <row r="20155" spans="1:4">
      <c r="A20155" s="74" t="s">
        <v>11169</v>
      </c>
      <c r="B20155" s="74" t="str">
        <f ca="1">IFERROR(__xludf.DUMMYFUNCTION("IF(REGEXMATCH(A20155,""wealth planning""),""Script 1"",""-"")"),"Script 1")</f>
        <v>Script 1</v>
      </c>
      <c r="C20155" s="149">
        <f t="shared" si="158"/>
        <v>45505</v>
      </c>
      <c r="D20155" s="74" t="str">
        <f t="shared" si="159"/>
        <v>Muhammad Ali Hashemi bin Ahmad Nizar</v>
      </c>
    </row>
    <row r="20156" spans="1:4">
      <c r="A20156" s="74"/>
      <c r="B20156" s="74" t="str">
        <f ca="1">IFERROR(__xludf.DUMMYFUNCTION("IF(REGEXMATCH(A20156,""wealth planning""),""Script 1"",""-"")"),"-")</f>
        <v>-</v>
      </c>
      <c r="C20156" s="74" t="str">
        <f t="shared" si="158"/>
        <v>You: Hai assalamualaikum Muhammad Ali,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156" s="149">
        <f t="shared" si="159"/>
        <v>45505</v>
      </c>
    </row>
    <row r="20157" spans="1:4">
      <c r="B20157" s="74" t="str">
        <f ca="1">IFERROR(__xludf.DUMMYFUNCTION("IF(REGEXMATCH(A20157,""wealth planning""),""Script 1"",""-"")"),"-")</f>
        <v>-</v>
      </c>
      <c r="C20157" s="74">
        <f t="shared" si="158"/>
        <v>0</v>
      </c>
      <c r="D20157" s="149">
        <f t="shared" si="159"/>
        <v>45505</v>
      </c>
    </row>
    <row r="20158" spans="1:4">
      <c r="B20158" s="74" t="str">
        <f ca="1">IFERROR(__xludf.DUMMYFUNCTION("IF(REGEXMATCH(A20158,""wealth planning""),""Script 1"",""-"")"),"-")</f>
        <v>-</v>
      </c>
      <c r="C20158" s="74">
        <f t="shared" si="158"/>
        <v>0</v>
      </c>
      <c r="D20158" s="74" t="str">
        <f t="shared" si="159"/>
        <v>You: Hai assalamualaikum Muhammad Ali,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159" spans="1:4">
      <c r="A20159" s="74" t="s">
        <v>11171</v>
      </c>
      <c r="B20159" s="74" t="str">
        <f ca="1">IFERROR(__xludf.DUMMYFUNCTION("IF(REGEXMATCH(A20159,""wealth planning""),""Script 1"",""-"")"),"-")</f>
        <v>-</v>
      </c>
      <c r="C20159" s="74">
        <f t="shared" si="158"/>
        <v>0</v>
      </c>
      <c r="D20159" s="74">
        <f t="shared" si="159"/>
        <v>0</v>
      </c>
    </row>
    <row r="20160" spans="1:4">
      <c r="A20160" s="74" t="s">
        <v>11172</v>
      </c>
      <c r="B20160" s="74" t="str">
        <f ca="1">IFERROR(__xludf.DUMMYFUNCTION("IF(REGEXMATCH(A20160,""wealth planning""),""Script 1"",""-"")"),"-")</f>
        <v>-</v>
      </c>
      <c r="C20160" s="74" t="str">
        <f t="shared" si="158"/>
        <v>Mohammad Farhan NorhishamStatus is reachable</v>
      </c>
      <c r="D20160" s="74">
        <f t="shared" si="159"/>
        <v>0</v>
      </c>
    </row>
    <row r="20161" spans="1:4">
      <c r="A20161" s="149">
        <v>45505</v>
      </c>
      <c r="B20161" s="74" t="str">
        <f ca="1">IFERROR(__xludf.DUMMYFUNCTION("IF(REGEXMATCH(A20161,""wealth planning""),""Script 1"",""-"")"),"#VALUE!")</f>
        <v>#VALUE!</v>
      </c>
      <c r="C20161" s="74" t="str">
        <f t="shared" si="158"/>
        <v>Mohammad Farhan Norhisham</v>
      </c>
      <c r="D20161" s="74">
        <f t="shared" si="159"/>
        <v>0</v>
      </c>
    </row>
    <row r="20162" spans="1:4">
      <c r="A20162" s="149">
        <v>45505</v>
      </c>
      <c r="B20162" s="74" t="str">
        <f ca="1">IFERROR(__xludf.DUMMYFUNCTION("IF(REGEXMATCH(A20162,""wealth planning""),""Script 1"",""-"")"),"#VALUE!")</f>
        <v>#VALUE!</v>
      </c>
      <c r="C20162" s="149">
        <f t="shared" si="158"/>
        <v>45505</v>
      </c>
      <c r="D20162" s="74" t="str">
        <f t="shared" si="159"/>
        <v>Mohammad Farhan NorhishamStatus is reachable</v>
      </c>
    </row>
    <row r="20163" spans="1:4">
      <c r="A20163" s="74" t="s">
        <v>11173</v>
      </c>
      <c r="B20163" s="74" t="str">
        <f ca="1">IFERROR(__xludf.DUMMYFUNCTION("IF(REGEXMATCH(A20163,""wealth planning""),""Script 1"",""-"")"),"Script 1")</f>
        <v>Script 1</v>
      </c>
      <c r="C20163" s="149">
        <f t="shared" si="158"/>
        <v>45505</v>
      </c>
      <c r="D20163" s="74" t="str">
        <f t="shared" si="159"/>
        <v>Mohammad Farhan Norhisham</v>
      </c>
    </row>
    <row r="20164" spans="1:4">
      <c r="A20164" s="74"/>
      <c r="B20164" s="74" t="str">
        <f ca="1">IFERROR(__xludf.DUMMYFUNCTION("IF(REGEXMATCH(A20164,""wealth planning""),""Script 1"",""-"")"),"-")</f>
        <v>-</v>
      </c>
      <c r="C20164" s="74" t="str">
        <f t="shared" si="158"/>
        <v>You: Hai assalamualaikum Farhan,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0164" s="149">
        <f t="shared" si="159"/>
        <v>45505</v>
      </c>
    </row>
    <row r="20165" spans="1:4">
      <c r="B20165" s="74" t="str">
        <f ca="1">IFERROR(__xludf.DUMMYFUNCTION("IF(REGEXMATCH(A20165,""wealth planning""),""Script 1"",""-"")"),"-")</f>
        <v>-</v>
      </c>
      <c r="C20165" s="74">
        <f t="shared" si="158"/>
        <v>0</v>
      </c>
      <c r="D20165" s="149">
        <f t="shared" si="159"/>
        <v>45505</v>
      </c>
    </row>
    <row r="20166" spans="1:4">
      <c r="B20166" s="74" t="str">
        <f ca="1">IFERROR(__xludf.DUMMYFUNCTION("IF(REGEXMATCH(A20166,""wealth planning""),""Script 1"",""-"")"),"-")</f>
        <v>-</v>
      </c>
      <c r="C20166" s="74">
        <f t="shared" si="158"/>
        <v>0</v>
      </c>
      <c r="D20166" s="74" t="str">
        <f t="shared" si="159"/>
        <v>You: Hai assalamualaikum Farhan,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0167" spans="1:4">
      <c r="A20167" s="74" t="s">
        <v>11175</v>
      </c>
      <c r="B20167" s="74" t="str">
        <f ca="1">IFERROR(__xludf.DUMMYFUNCTION("IF(REGEXMATCH(A20167,""wealth planning""),""Script 1"",""-"")"),"-")</f>
        <v>-</v>
      </c>
      <c r="C20167" s="74">
        <f t="shared" si="158"/>
        <v>0</v>
      </c>
      <c r="D20167" s="74">
        <f t="shared" si="159"/>
        <v>0</v>
      </c>
    </row>
    <row r="20168" spans="1:4">
      <c r="A20168" s="74" t="s">
        <v>11175</v>
      </c>
      <c r="B20168" s="74" t="str">
        <f ca="1">IFERROR(__xludf.DUMMYFUNCTION("IF(REGEXMATCH(A20168,""wealth planning""),""Script 1"",""-"")"),"-")</f>
        <v>-</v>
      </c>
      <c r="C20168" s="74" t="str">
        <f t="shared" si="158"/>
        <v>Ahmad Nabil</v>
      </c>
      <c r="D20168" s="74">
        <f t="shared" si="159"/>
        <v>0</v>
      </c>
    </row>
    <row r="20169" spans="1:4">
      <c r="A20169" s="149">
        <v>45505</v>
      </c>
      <c r="B20169" s="74" t="str">
        <f ca="1">IFERROR(__xludf.DUMMYFUNCTION("IF(REGEXMATCH(A20169,""wealth planning""),""Script 1"",""-"")"),"#VALUE!")</f>
        <v>#VALUE!</v>
      </c>
      <c r="C20169" s="74" t="str">
        <f t="shared" si="158"/>
        <v>Ahmad Nabil</v>
      </c>
      <c r="D20169" s="74">
        <f t="shared" si="159"/>
        <v>0</v>
      </c>
    </row>
    <row r="20170" spans="1:4">
      <c r="A20170" s="149">
        <v>45505</v>
      </c>
      <c r="B20170" s="74" t="str">
        <f ca="1">IFERROR(__xludf.DUMMYFUNCTION("IF(REGEXMATCH(A20170,""wealth planning""),""Script 1"",""-"")"),"#VALUE!")</f>
        <v>#VALUE!</v>
      </c>
      <c r="C20170" s="149">
        <f t="shared" si="158"/>
        <v>45505</v>
      </c>
      <c r="D20170" s="74" t="str">
        <f t="shared" si="159"/>
        <v>Ahmad Nabil</v>
      </c>
    </row>
    <row r="20171" spans="1:4">
      <c r="A20171" s="74" t="s">
        <v>11176</v>
      </c>
      <c r="B20171" s="74" t="str">
        <f ca="1">IFERROR(__xludf.DUMMYFUNCTION("IF(REGEXMATCH(A20171,""wealth planning""),""Script 1"",""-"")"),"Script 1")</f>
        <v>Script 1</v>
      </c>
      <c r="C20171" s="149">
        <f t="shared" si="158"/>
        <v>45505</v>
      </c>
      <c r="D20171" s="74" t="str">
        <f t="shared" si="159"/>
        <v>Ahmad Nabil</v>
      </c>
    </row>
    <row r="20172" spans="1:4">
      <c r="A20172" s="74"/>
      <c r="B20172" s="74" t="str">
        <f ca="1">IFERROR(__xludf.DUMMYFUNCTION("IF(REGEXMATCH(A20172,""wealth planning""),""Script 1"",""-"")"),"-")</f>
        <v>-</v>
      </c>
      <c r="C20172" s="74" t="str">
        <f t="shared" si="158"/>
        <v>You: Hai assalamualaikum Nabil,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172" s="149">
        <f t="shared" si="159"/>
        <v>45505</v>
      </c>
    </row>
    <row r="20173" spans="1:4">
      <c r="B20173" s="74" t="str">
        <f ca="1">IFERROR(__xludf.DUMMYFUNCTION("IF(REGEXMATCH(A20173,""wealth planning""),""Script 1"",""-"")"),"-")</f>
        <v>-</v>
      </c>
      <c r="C20173" s="74">
        <f t="shared" si="158"/>
        <v>0</v>
      </c>
      <c r="D20173" s="149">
        <f t="shared" si="159"/>
        <v>45505</v>
      </c>
    </row>
    <row r="20174" spans="1:4">
      <c r="B20174" s="74" t="str">
        <f ca="1">IFERROR(__xludf.DUMMYFUNCTION("IF(REGEXMATCH(A20174,""wealth planning""),""Script 1"",""-"")"),"-")</f>
        <v>-</v>
      </c>
      <c r="C20174" s="74">
        <f t="shared" si="158"/>
        <v>0</v>
      </c>
      <c r="D20174" s="74" t="str">
        <f t="shared" si="159"/>
        <v>You: Hai assalamualaikum Nabil,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175" spans="1:4">
      <c r="B20175" s="74" t="str">
        <f ca="1">IFERROR(__xludf.DUMMYFUNCTION("IF(REGEXMATCH(A20175,""wealth planning""),""Script 1"",""-"")"),"-")</f>
        <v>-</v>
      </c>
      <c r="C20175" s="74">
        <f t="shared" si="158"/>
        <v>0</v>
      </c>
      <c r="D20175" s="74">
        <f t="shared" si="159"/>
        <v>0</v>
      </c>
    </row>
    <row r="20176" spans="1:4">
      <c r="A20176" s="74" t="s">
        <v>11179</v>
      </c>
      <c r="B20176" s="74" t="str">
        <f ca="1">IFERROR(__xludf.DUMMYFUNCTION("IF(REGEXMATCH(A20176,""wealth planning""),""Script 1"",""-"")"),"-")</f>
        <v>-</v>
      </c>
      <c r="C20176" s="74">
        <f t="shared" si="158"/>
        <v>0</v>
      </c>
      <c r="D20176" s="74">
        <f t="shared" si="159"/>
        <v>0</v>
      </c>
    </row>
    <row r="20177" spans="1:4">
      <c r="A20177" s="149">
        <v>45505</v>
      </c>
      <c r="B20177" s="74" t="str">
        <f ca="1">IFERROR(__xludf.DUMMYFUNCTION("IF(REGEXMATCH(A20177,""wealth planning""),""Script 1"",""-"")"),"#VALUE!")</f>
        <v>#VALUE!</v>
      </c>
      <c r="C20177" s="74" t="str">
        <f t="shared" si="158"/>
        <v>Megat Nazirul Syahmi</v>
      </c>
      <c r="D20177" s="74">
        <f t="shared" si="159"/>
        <v>0</v>
      </c>
    </row>
    <row r="20178" spans="1:4">
      <c r="A20178" s="149">
        <v>45505</v>
      </c>
      <c r="B20178" s="74" t="str">
        <f ca="1">IFERROR(__xludf.DUMMYFUNCTION("IF(REGEXMATCH(A20178,""wealth planning""),""Script 1"",""-"")"),"#VALUE!")</f>
        <v>#VALUE!</v>
      </c>
      <c r="C20178" s="149">
        <f t="shared" si="158"/>
        <v>45505</v>
      </c>
      <c r="D20178" s="74">
        <f t="shared" si="159"/>
        <v>0</v>
      </c>
    </row>
    <row r="20179" spans="1:4">
      <c r="A20179" s="74" t="s">
        <v>11180</v>
      </c>
      <c r="B20179" s="74" t="str">
        <f ca="1">IFERROR(__xludf.DUMMYFUNCTION("IF(REGEXMATCH(A20179,""wealth planning""),""Script 1"",""-"")"),"Script 1")</f>
        <v>Script 1</v>
      </c>
      <c r="C20179" s="149">
        <f t="shared" si="158"/>
        <v>45505</v>
      </c>
      <c r="D20179" s="74" t="str">
        <f t="shared" si="159"/>
        <v>Megat Nazirul Syahmi</v>
      </c>
    </row>
    <row r="20180" spans="1:4">
      <c r="A20180" s="74"/>
      <c r="B20180" s="74" t="str">
        <f ca="1">IFERROR(__xludf.DUMMYFUNCTION("IF(REGEXMATCH(A20180,""wealth planning""),""Script 1"",""-"")"),"-")</f>
        <v>-</v>
      </c>
      <c r="C20180" s="74" t="str">
        <f t="shared" si="158"/>
        <v>You: Hai assalamualaikum Megat,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180" s="149">
        <f t="shared" si="159"/>
        <v>45505</v>
      </c>
    </row>
    <row r="20181" spans="1:4">
      <c r="B20181" s="74" t="str">
        <f ca="1">IFERROR(__xludf.DUMMYFUNCTION("IF(REGEXMATCH(A20181,""wealth planning""),""Script 1"",""-"")"),"-")</f>
        <v>-</v>
      </c>
      <c r="C20181" s="74">
        <f t="shared" si="158"/>
        <v>0</v>
      </c>
      <c r="D20181" s="149">
        <f t="shared" si="159"/>
        <v>45505</v>
      </c>
    </row>
    <row r="20182" spans="1:4">
      <c r="B20182" s="74" t="str">
        <f ca="1">IFERROR(__xludf.DUMMYFUNCTION("IF(REGEXMATCH(A20182,""wealth planning""),""Script 1"",""-"")"),"-")</f>
        <v>-</v>
      </c>
      <c r="C20182" s="74">
        <f t="shared" si="158"/>
        <v>0</v>
      </c>
      <c r="D20182" s="74" t="str">
        <f t="shared" si="159"/>
        <v>You: Hai assalamualaikum Megat,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183" spans="1:4">
      <c r="B20183" s="74" t="str">
        <f ca="1">IFERROR(__xludf.DUMMYFUNCTION("IF(REGEXMATCH(A20183,""wealth planning""),""Script 1"",""-"")"),"-")</f>
        <v>-</v>
      </c>
      <c r="C20183" s="74">
        <f t="shared" si="158"/>
        <v>0</v>
      </c>
      <c r="D20183" s="74">
        <f t="shared" si="159"/>
        <v>0</v>
      </c>
    </row>
    <row r="20184" spans="1:4">
      <c r="A20184" s="74" t="s">
        <v>11183</v>
      </c>
      <c r="B20184" s="74" t="str">
        <f ca="1">IFERROR(__xludf.DUMMYFUNCTION("IF(REGEXMATCH(A20184,""wealth planning""),""Script 1"",""-"")"),"-")</f>
        <v>-</v>
      </c>
      <c r="C20184" s="74">
        <f t="shared" si="158"/>
        <v>0</v>
      </c>
      <c r="D20184" s="74">
        <f t="shared" si="159"/>
        <v>0</v>
      </c>
    </row>
    <row r="20185" spans="1:4">
      <c r="A20185" s="149">
        <v>45505</v>
      </c>
      <c r="B20185" s="74" t="str">
        <f ca="1">IFERROR(__xludf.DUMMYFUNCTION("IF(REGEXMATCH(A20185,""wealth planning""),""Script 1"",""-"")"),"#VALUE!")</f>
        <v>#VALUE!</v>
      </c>
      <c r="C20185" s="74" t="str">
        <f t="shared" si="158"/>
        <v>Mustaqim Mansor</v>
      </c>
      <c r="D20185" s="74">
        <f t="shared" si="159"/>
        <v>0</v>
      </c>
    </row>
    <row r="20186" spans="1:4">
      <c r="A20186" s="149">
        <v>45505</v>
      </c>
      <c r="B20186" s="74" t="str">
        <f ca="1">IFERROR(__xludf.DUMMYFUNCTION("IF(REGEXMATCH(A20186,""wealth planning""),""Script 1"",""-"")"),"#VALUE!")</f>
        <v>#VALUE!</v>
      </c>
      <c r="C20186" s="149">
        <f t="shared" si="158"/>
        <v>45505</v>
      </c>
      <c r="D20186" s="74">
        <f t="shared" si="159"/>
        <v>0</v>
      </c>
    </row>
    <row r="20187" spans="1:4">
      <c r="A20187" s="74" t="s">
        <v>11184</v>
      </c>
      <c r="B20187" s="74" t="str">
        <f ca="1">IFERROR(__xludf.DUMMYFUNCTION("IF(REGEXMATCH(A20187,""wealth planning""),""Script 1"",""-"")"),"Script 1")</f>
        <v>Script 1</v>
      </c>
      <c r="C20187" s="149">
        <f t="shared" si="158"/>
        <v>45505</v>
      </c>
      <c r="D20187" s="74" t="str">
        <f t="shared" si="159"/>
        <v>Mustaqim Mansor</v>
      </c>
    </row>
    <row r="20188" spans="1:4">
      <c r="A20188" s="74"/>
      <c r="B20188" s="74" t="str">
        <f ca="1">IFERROR(__xludf.DUMMYFUNCTION("IF(REGEXMATCH(A20188,""wealth planning""),""Script 1"",""-"")"),"-")</f>
        <v>-</v>
      </c>
      <c r="C20188" s="74" t="str">
        <f t="shared" si="158"/>
        <v>You: Hai assalamualaikum Mustaqim,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0188" s="149">
        <f t="shared" si="159"/>
        <v>45505</v>
      </c>
    </row>
    <row r="20189" spans="1:4">
      <c r="B20189" s="74" t="str">
        <f ca="1">IFERROR(__xludf.DUMMYFUNCTION("IF(REGEXMATCH(A20189,""wealth planning""),""Script 1"",""-"")"),"-")</f>
        <v>-</v>
      </c>
      <c r="C20189" s="74">
        <f t="shared" si="158"/>
        <v>0</v>
      </c>
      <c r="D20189" s="149">
        <f t="shared" si="159"/>
        <v>45505</v>
      </c>
    </row>
    <row r="20190" spans="1:4">
      <c r="B20190" s="74" t="str">
        <f ca="1">IFERROR(__xludf.DUMMYFUNCTION("IF(REGEXMATCH(A20190,""wealth planning""),""Script 1"",""-"")"),"-")</f>
        <v>-</v>
      </c>
      <c r="C20190" s="74">
        <f t="shared" si="158"/>
        <v>0</v>
      </c>
      <c r="D20190" s="74" t="str">
        <f t="shared" si="159"/>
        <v>You: Hai assalamualaikum Mustaqim,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0191" spans="1:4">
      <c r="A20191" s="74" t="s">
        <v>11186</v>
      </c>
      <c r="B20191" s="74" t="str">
        <f ca="1">IFERROR(__xludf.DUMMYFUNCTION("IF(REGEXMATCH(A20191,""wealth planning""),""Script 1"",""-"")"),"-")</f>
        <v>-</v>
      </c>
      <c r="C20191" s="74">
        <f t="shared" si="158"/>
        <v>0</v>
      </c>
      <c r="D20191" s="74">
        <f t="shared" si="159"/>
        <v>0</v>
      </c>
    </row>
    <row r="20192" spans="1:4">
      <c r="A20192" s="74" t="s">
        <v>11186</v>
      </c>
      <c r="B20192" s="74" t="str">
        <f ca="1">IFERROR(__xludf.DUMMYFUNCTION("IF(REGEXMATCH(A20192,""wealth planning""),""Script 1"",""-"")"),"-")</f>
        <v>-</v>
      </c>
      <c r="C20192" s="74" t="str">
        <f t="shared" si="158"/>
        <v>Ivana Nur Farrisya Binti Rozlan</v>
      </c>
      <c r="D20192" s="74">
        <f t="shared" si="159"/>
        <v>0</v>
      </c>
    </row>
    <row r="20193" spans="1:4">
      <c r="A20193" s="149">
        <v>45505</v>
      </c>
      <c r="B20193" s="74" t="str">
        <f ca="1">IFERROR(__xludf.DUMMYFUNCTION("IF(REGEXMATCH(A20193,""wealth planning""),""Script 1"",""-"")"),"#VALUE!")</f>
        <v>#VALUE!</v>
      </c>
      <c r="C20193" s="74" t="str">
        <f t="shared" si="158"/>
        <v>Ivana Nur Farrisya Binti Rozlan</v>
      </c>
      <c r="D20193" s="74">
        <f t="shared" si="159"/>
        <v>0</v>
      </c>
    </row>
    <row r="20194" spans="1:4">
      <c r="A20194" s="149">
        <v>45505</v>
      </c>
      <c r="B20194" s="74" t="str">
        <f ca="1">IFERROR(__xludf.DUMMYFUNCTION("IF(REGEXMATCH(A20194,""wealth planning""),""Script 1"",""-"")"),"#VALUE!")</f>
        <v>#VALUE!</v>
      </c>
      <c r="C20194" s="149">
        <f t="shared" si="158"/>
        <v>45505</v>
      </c>
      <c r="D20194" s="74" t="str">
        <f t="shared" si="159"/>
        <v>Ivana Nur Farrisya Binti Rozlan</v>
      </c>
    </row>
    <row r="20195" spans="1:4">
      <c r="A20195" s="74" t="s">
        <v>11187</v>
      </c>
      <c r="B20195" s="74" t="str">
        <f ca="1">IFERROR(__xludf.DUMMYFUNCTION("IF(REGEXMATCH(A20195,""wealth planning""),""Script 1"",""-"")"),"Script 1")</f>
        <v>Script 1</v>
      </c>
      <c r="C20195" s="149">
        <f t="shared" si="158"/>
        <v>45505</v>
      </c>
      <c r="D20195" s="74" t="str">
        <f t="shared" si="159"/>
        <v>Ivana Nur Farrisya Binti Rozlan</v>
      </c>
    </row>
    <row r="20196" spans="1:4">
      <c r="A20196" s="74"/>
      <c r="B20196" s="74" t="str">
        <f ca="1">IFERROR(__xludf.DUMMYFUNCTION("IF(REGEXMATCH(A20196,""wealth planning""),""Script 1"",""-"")"),"-")</f>
        <v>-</v>
      </c>
      <c r="C20196" s="74" t="str">
        <f t="shared" si="158"/>
        <v>You: Hai assalamualaikum Farrisya,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c r="D20196" s="149">
        <f t="shared" si="159"/>
        <v>45505</v>
      </c>
    </row>
    <row r="20197" spans="1:4">
      <c r="B20197" s="74" t="str">
        <f ca="1">IFERROR(__xludf.DUMMYFUNCTION("IF(REGEXMATCH(A20197,""wealth planning""),""Script 1"",""-"")"),"-")</f>
        <v>-</v>
      </c>
      <c r="C20197" s="74">
        <f t="shared" si="158"/>
        <v>0</v>
      </c>
      <c r="D20197" s="149">
        <f t="shared" si="159"/>
        <v>45505</v>
      </c>
    </row>
    <row r="20198" spans="1:4">
      <c r="B20198" s="74" t="str">
        <f ca="1">IFERROR(__xludf.DUMMYFUNCTION("IF(REGEXMATCH(A20198,""wealth planning""),""Script 1"",""-"")"),"-")</f>
        <v>-</v>
      </c>
      <c r="C20198" s="74">
        <f t="shared" si="158"/>
        <v>0</v>
      </c>
      <c r="D20198" s="74" t="str">
        <f t="shared" si="159"/>
        <v>You: Hai assalamualaikum Farrisya,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row>
    <row r="20199" spans="1:4">
      <c r="B20199" s="74" t="str">
        <f ca="1">IFERROR(__xludf.DUMMYFUNCTION("IF(REGEXMATCH(A20199,""wealth planning""),""Script 1"",""-"")"),"-")</f>
        <v>-</v>
      </c>
      <c r="C20199" s="74">
        <f t="shared" si="158"/>
        <v>0</v>
      </c>
      <c r="D20199" s="74">
        <f t="shared" si="159"/>
        <v>0</v>
      </c>
    </row>
    <row r="20200" spans="1:4">
      <c r="A20200" s="74" t="s">
        <v>11190</v>
      </c>
      <c r="B20200" s="74" t="str">
        <f ca="1">IFERROR(__xludf.DUMMYFUNCTION("IF(REGEXMATCH(A20200,""wealth planning""),""Script 1"",""-"")"),"-")</f>
        <v>-</v>
      </c>
      <c r="C20200" s="74">
        <f t="shared" si="158"/>
        <v>0</v>
      </c>
      <c r="D20200" s="74">
        <f t="shared" si="159"/>
        <v>0</v>
      </c>
    </row>
    <row r="20201" spans="1:4">
      <c r="A20201" s="149">
        <v>45505</v>
      </c>
      <c r="B20201" s="74" t="str">
        <f ca="1">IFERROR(__xludf.DUMMYFUNCTION("IF(REGEXMATCH(A20201,""wealth planning""),""Script 1"",""-"")"),"#VALUE!")</f>
        <v>#VALUE!</v>
      </c>
      <c r="C20201" s="74" t="str">
        <f t="shared" si="158"/>
        <v>Noor Haizan Adnan</v>
      </c>
      <c r="D20201" s="74">
        <f t="shared" si="159"/>
        <v>0</v>
      </c>
    </row>
    <row r="20202" spans="1:4">
      <c r="A20202" s="149">
        <v>45505</v>
      </c>
      <c r="B20202" s="74" t="str">
        <f ca="1">IFERROR(__xludf.DUMMYFUNCTION("IF(REGEXMATCH(A20202,""wealth planning""),""Script 1"",""-"")"),"#VALUE!")</f>
        <v>#VALUE!</v>
      </c>
      <c r="C20202" s="149">
        <f t="shared" si="158"/>
        <v>45505</v>
      </c>
      <c r="D20202" s="74">
        <f t="shared" si="159"/>
        <v>0</v>
      </c>
    </row>
    <row r="20203" spans="1:4">
      <c r="A20203" s="74" t="s">
        <v>11191</v>
      </c>
      <c r="B20203" s="74" t="str">
        <f ca="1">IFERROR(__xludf.DUMMYFUNCTION("IF(REGEXMATCH(A20203,""wealth planning""),""Script 1"",""-"")"),"Script 1")</f>
        <v>Script 1</v>
      </c>
      <c r="C20203" s="149">
        <f t="shared" si="158"/>
        <v>45505</v>
      </c>
      <c r="D20203" s="74" t="str">
        <f t="shared" si="159"/>
        <v>Noor Haizan Adnan</v>
      </c>
    </row>
    <row r="20204" spans="1:4">
      <c r="A20204" s="74"/>
      <c r="B20204" s="74" t="str">
        <f ca="1">IFERROR(__xludf.DUMMYFUNCTION("IF(REGEXMATCH(A20204,""wealth planning""),""Script 1"",""-"")"),"-")</f>
        <v>-</v>
      </c>
      <c r="C20204" s="74" t="str">
        <f t="shared" si="158"/>
        <v>You: Hai assalamualaikum Noor Haizan,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0204" s="149">
        <f t="shared" si="159"/>
        <v>45505</v>
      </c>
    </row>
    <row r="20205" spans="1:4">
      <c r="B20205" s="74" t="str">
        <f ca="1">IFERROR(__xludf.DUMMYFUNCTION("IF(REGEXMATCH(A20205,""wealth planning""),""Script 1"",""-"")"),"-")</f>
        <v>-</v>
      </c>
      <c r="C20205" s="74">
        <f t="shared" si="158"/>
        <v>0</v>
      </c>
      <c r="D20205" s="149">
        <f t="shared" si="159"/>
        <v>45505</v>
      </c>
    </row>
    <row r="20206" spans="1:4">
      <c r="B20206" s="74" t="str">
        <f ca="1">IFERROR(__xludf.DUMMYFUNCTION("IF(REGEXMATCH(A20206,""wealth planning""),""Script 1"",""-"")"),"-")</f>
        <v>-</v>
      </c>
      <c r="C20206" s="74">
        <f t="shared" si="158"/>
        <v>0</v>
      </c>
      <c r="D20206" s="74" t="str">
        <f t="shared" si="159"/>
        <v>You: Hai assalamualaikum Noor Haizan,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0207" spans="1:4">
      <c r="B20207" s="74" t="str">
        <f ca="1">IFERROR(__xludf.DUMMYFUNCTION("IF(REGEXMATCH(A20207,""wealth planning""),""Script 1"",""-"")"),"-")</f>
        <v>-</v>
      </c>
      <c r="C20207" s="74">
        <f t="shared" si="158"/>
        <v>0</v>
      </c>
      <c r="D20207" s="74">
        <f t="shared" si="159"/>
        <v>0</v>
      </c>
    </row>
    <row r="20208" spans="1:4">
      <c r="A20208" s="74" t="s">
        <v>11194</v>
      </c>
      <c r="B20208" s="74" t="str">
        <f ca="1">IFERROR(__xludf.DUMMYFUNCTION("IF(REGEXMATCH(A20208,""wealth planning""),""Script 1"",""-"")"),"-")</f>
        <v>-</v>
      </c>
      <c r="C20208" s="74">
        <f t="shared" si="158"/>
        <v>0</v>
      </c>
      <c r="D20208" s="74">
        <f t="shared" si="159"/>
        <v>0</v>
      </c>
    </row>
    <row r="20209" spans="1:4">
      <c r="A20209" s="149">
        <v>45505</v>
      </c>
      <c r="B20209" s="74" t="str">
        <f ca="1">IFERROR(__xludf.DUMMYFUNCTION("IF(REGEXMATCH(A20209,""wealth planning""),""Script 1"",""-"")"),"#VALUE!")</f>
        <v>#VALUE!</v>
      </c>
      <c r="C20209" s="74" t="str">
        <f t="shared" si="158"/>
        <v>Adam Haris Ashraf</v>
      </c>
      <c r="D20209" s="74">
        <f t="shared" si="159"/>
        <v>0</v>
      </c>
    </row>
    <row r="20210" spans="1:4">
      <c r="A20210" s="149">
        <v>45505</v>
      </c>
      <c r="B20210" s="74" t="str">
        <f ca="1">IFERROR(__xludf.DUMMYFUNCTION("IF(REGEXMATCH(A20210,""wealth planning""),""Script 1"",""-"")"),"#VALUE!")</f>
        <v>#VALUE!</v>
      </c>
      <c r="C20210" s="149">
        <f t="shared" si="158"/>
        <v>45505</v>
      </c>
      <c r="D20210" s="74">
        <f t="shared" si="159"/>
        <v>0</v>
      </c>
    </row>
    <row r="20211" spans="1:4">
      <c r="A20211" s="74" t="s">
        <v>11195</v>
      </c>
      <c r="B20211" s="74" t="str">
        <f ca="1">IFERROR(__xludf.DUMMYFUNCTION("IF(REGEXMATCH(A20211,""wealth planning""),""Script 1"",""-"")"),"Script 1")</f>
        <v>Script 1</v>
      </c>
      <c r="C20211" s="149">
        <f t="shared" si="158"/>
        <v>45505</v>
      </c>
      <c r="D20211" s="74" t="str">
        <f t="shared" si="159"/>
        <v>Adam Haris Ashraf</v>
      </c>
    </row>
    <row r="20212" spans="1:4">
      <c r="A20212" s="74"/>
      <c r="B20212" s="74" t="str">
        <f ca="1">IFERROR(__xludf.DUMMYFUNCTION("IF(REGEXMATCH(A20212,""wealth planning""),""Script 1"",""-"")"),"-")</f>
        <v>-</v>
      </c>
      <c r="C20212" s="74" t="str">
        <f t="shared" si="158"/>
        <v>You: Hai assalamualaikum Adam,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c r="D20212" s="149">
        <f t="shared" si="159"/>
        <v>45505</v>
      </c>
    </row>
    <row r="20213" spans="1:4">
      <c r="B20213" s="74" t="str">
        <f ca="1">IFERROR(__xludf.DUMMYFUNCTION("IF(REGEXMATCH(A20213,""wealth planning""),""Script 1"",""-"")"),"-")</f>
        <v>-</v>
      </c>
      <c r="C20213" s="74">
        <f t="shared" si="158"/>
        <v>0</v>
      </c>
      <c r="D20213" s="149">
        <f t="shared" si="159"/>
        <v>45505</v>
      </c>
    </row>
    <row r="20214" spans="1:4">
      <c r="B20214" s="74" t="str">
        <f ca="1">IFERROR(__xludf.DUMMYFUNCTION("IF(REGEXMATCH(A20214,""wealth planning""),""Script 1"",""-"")"),"-")</f>
        <v>-</v>
      </c>
      <c r="C20214" s="74">
        <f t="shared" si="158"/>
        <v>0</v>
      </c>
      <c r="D20214" s="74" t="str">
        <f t="shared" si="159"/>
        <v>You: Hai assalamualaikum Adam,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row>
    <row r="20215" spans="1:4">
      <c r="B20215" s="74" t="str">
        <f ca="1">IFERROR(__xludf.DUMMYFUNCTION("IF(REGEXMATCH(A20215,""wealth planning""),""Script 1"",""-"")"),"-")</f>
        <v>-</v>
      </c>
      <c r="C20215" s="74">
        <f t="shared" si="158"/>
        <v>0</v>
      </c>
      <c r="D20215" s="74">
        <f t="shared" si="159"/>
        <v>0</v>
      </c>
    </row>
    <row r="20216" spans="1:4">
      <c r="A20216" s="74" t="s">
        <v>11198</v>
      </c>
      <c r="B20216" s="74" t="str">
        <f ca="1">IFERROR(__xludf.DUMMYFUNCTION("IF(REGEXMATCH(A20216,""wealth planning""),""Script 1"",""-"")"),"-")</f>
        <v>-</v>
      </c>
      <c r="C20216" s="74">
        <f t="shared" si="158"/>
        <v>0</v>
      </c>
      <c r="D20216" s="74">
        <f t="shared" si="159"/>
        <v>0</v>
      </c>
    </row>
    <row r="20217" spans="1:4">
      <c r="A20217" s="149">
        <v>45505</v>
      </c>
      <c r="B20217" s="74" t="str">
        <f ca="1">IFERROR(__xludf.DUMMYFUNCTION("IF(REGEXMATCH(A20217,""wealth planning""),""Script 1"",""-"")"),"#VALUE!")</f>
        <v>#VALUE!</v>
      </c>
      <c r="C20217" s="74" t="str">
        <f t="shared" si="158"/>
        <v>Atirah Mustafa</v>
      </c>
      <c r="D20217" s="74">
        <f t="shared" si="159"/>
        <v>0</v>
      </c>
    </row>
    <row r="20218" spans="1:4">
      <c r="A20218" s="149">
        <v>45505</v>
      </c>
      <c r="B20218" s="74" t="str">
        <f ca="1">IFERROR(__xludf.DUMMYFUNCTION("IF(REGEXMATCH(A20218,""wealth planning""),""Script 1"",""-"")"),"#VALUE!")</f>
        <v>#VALUE!</v>
      </c>
      <c r="C20218" s="149">
        <f t="shared" si="158"/>
        <v>45505</v>
      </c>
      <c r="D20218" s="74">
        <f t="shared" si="159"/>
        <v>0</v>
      </c>
    </row>
    <row r="20219" spans="1:4">
      <c r="A20219" s="74" t="s">
        <v>11199</v>
      </c>
      <c r="B20219" s="74" t="str">
        <f ca="1">IFERROR(__xludf.DUMMYFUNCTION("IF(REGEXMATCH(A20219,""wealth planning""),""Script 1"",""-"")"),"Script 1")</f>
        <v>Script 1</v>
      </c>
      <c r="C20219" s="149">
        <f t="shared" si="158"/>
        <v>45505</v>
      </c>
      <c r="D20219" s="74" t="str">
        <f t="shared" si="159"/>
        <v>Atirah Mustafa</v>
      </c>
    </row>
    <row r="20220" spans="1:4">
      <c r="A20220" s="74"/>
      <c r="B20220" s="74" t="str">
        <f ca="1">IFERROR(__xludf.DUMMYFUNCTION("IF(REGEXMATCH(A20220,""wealth planning""),""Script 1"",""-"")"),"-")</f>
        <v>-</v>
      </c>
      <c r="C20220" s="74" t="str">
        <f t="shared" si="158"/>
        <v>You: Hai assalamualaikum Atirah,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0220" s="149">
        <f t="shared" si="159"/>
        <v>45505</v>
      </c>
    </row>
    <row r="20221" spans="1:4">
      <c r="B20221" s="74" t="str">
        <f ca="1">IFERROR(__xludf.DUMMYFUNCTION("IF(REGEXMATCH(A20221,""wealth planning""),""Script 1"",""-"")"),"-")</f>
        <v>-</v>
      </c>
      <c r="C20221" s="74">
        <f t="shared" si="158"/>
        <v>0</v>
      </c>
      <c r="D20221" s="149">
        <f t="shared" si="159"/>
        <v>45505</v>
      </c>
    </row>
    <row r="20222" spans="1:4">
      <c r="B20222" s="74" t="str">
        <f ca="1">IFERROR(__xludf.DUMMYFUNCTION("IF(REGEXMATCH(A20222,""wealth planning""),""Script 1"",""-"")"),"-")</f>
        <v>-</v>
      </c>
      <c r="C20222" s="74">
        <f t="shared" si="158"/>
        <v>0</v>
      </c>
      <c r="D20222" s="74" t="str">
        <f t="shared" si="159"/>
        <v>You: Hai assalamualaikum Atirah,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0223" spans="1:4">
      <c r="A20223" s="74" t="s">
        <v>11201</v>
      </c>
      <c r="B20223" s="74" t="str">
        <f ca="1">IFERROR(__xludf.DUMMYFUNCTION("IF(REGEXMATCH(A20223,""wealth planning""),""Script 1"",""-"")"),"-")</f>
        <v>-</v>
      </c>
      <c r="C20223" s="74">
        <f t="shared" si="158"/>
        <v>0</v>
      </c>
      <c r="D20223" s="74">
        <f t="shared" si="159"/>
        <v>0</v>
      </c>
    </row>
    <row r="20224" spans="1:4">
      <c r="A20224" s="74" t="s">
        <v>11201</v>
      </c>
      <c r="B20224" s="74" t="str">
        <f ca="1">IFERROR(__xludf.DUMMYFUNCTION("IF(REGEXMATCH(A20224,""wealth planning""),""Script 1"",""-"")"),"-")</f>
        <v>-</v>
      </c>
      <c r="C20224" s="74" t="str">
        <f t="shared" si="158"/>
        <v>Kamal Kharazi Khairuzin</v>
      </c>
      <c r="D20224" s="74">
        <f t="shared" si="159"/>
        <v>0</v>
      </c>
    </row>
    <row r="20225" spans="1:4">
      <c r="A20225" s="149">
        <v>45505</v>
      </c>
      <c r="B20225" s="74" t="str">
        <f ca="1">IFERROR(__xludf.DUMMYFUNCTION("IF(REGEXMATCH(A20225,""wealth planning""),""Script 1"",""-"")"),"#VALUE!")</f>
        <v>#VALUE!</v>
      </c>
      <c r="C20225" s="74" t="str">
        <f t="shared" si="158"/>
        <v>Kamal Kharazi Khairuzin</v>
      </c>
      <c r="D20225" s="74">
        <f t="shared" si="159"/>
        <v>0</v>
      </c>
    </row>
    <row r="20226" spans="1:4">
      <c r="A20226" s="149">
        <v>45505</v>
      </c>
      <c r="B20226" s="74" t="str">
        <f ca="1">IFERROR(__xludf.DUMMYFUNCTION("IF(REGEXMATCH(A20226,""wealth planning""),""Script 1"",""-"")"),"#VALUE!")</f>
        <v>#VALUE!</v>
      </c>
      <c r="C20226" s="149">
        <f t="shared" si="158"/>
        <v>45505</v>
      </c>
      <c r="D20226" s="74" t="str">
        <f t="shared" si="159"/>
        <v>Kamal Kharazi Khairuzin</v>
      </c>
    </row>
    <row r="20227" spans="1:4">
      <c r="A20227" s="74" t="s">
        <v>11202</v>
      </c>
      <c r="B20227" s="74" t="str">
        <f ca="1">IFERROR(__xludf.DUMMYFUNCTION("IF(REGEXMATCH(A20227,""wealth planning""),""Script 1"",""-"")"),"Script 1")</f>
        <v>Script 1</v>
      </c>
      <c r="C20227" s="149">
        <f t="shared" si="158"/>
        <v>45505</v>
      </c>
      <c r="D20227" s="74" t="str">
        <f t="shared" si="159"/>
        <v>Kamal Kharazi Khairuzin</v>
      </c>
    </row>
    <row r="20228" spans="1:4">
      <c r="A20228" s="74"/>
      <c r="B20228" s="74" t="str">
        <f ca="1">IFERROR(__xludf.DUMMYFUNCTION("IF(REGEXMATCH(A20228,""wealth planning""),""Script 1"",""-"")"),"-")</f>
        <v>-</v>
      </c>
      <c r="C20228" s="74" t="str">
        <f t="shared" si="158"/>
        <v>You: Hai assalamualaikum Kamal,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0228" s="149">
        <f t="shared" si="159"/>
        <v>45505</v>
      </c>
    </row>
    <row r="20229" spans="1:4">
      <c r="B20229" s="74" t="str">
        <f ca="1">IFERROR(__xludf.DUMMYFUNCTION("IF(REGEXMATCH(A20229,""wealth planning""),""Script 1"",""-"")"),"-")</f>
        <v>-</v>
      </c>
      <c r="C20229" s="74">
        <f t="shared" si="158"/>
        <v>0</v>
      </c>
      <c r="D20229" s="149">
        <f t="shared" si="159"/>
        <v>45505</v>
      </c>
    </row>
    <row r="20230" spans="1:4">
      <c r="B20230" s="74" t="str">
        <f ca="1">IFERROR(__xludf.DUMMYFUNCTION("IF(REGEXMATCH(A20230,""wealth planning""),""Script 1"",""-"")"),"-")</f>
        <v>-</v>
      </c>
      <c r="C20230" s="74">
        <f t="shared" si="158"/>
        <v>0</v>
      </c>
      <c r="D20230" s="74" t="str">
        <f t="shared" si="159"/>
        <v>You: Hai assalamualaikum Kamal,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0231" spans="1:4">
      <c r="A20231" s="74" t="s">
        <v>11204</v>
      </c>
      <c r="B20231" s="74" t="str">
        <f ca="1">IFERROR(__xludf.DUMMYFUNCTION("IF(REGEXMATCH(A20231,""wealth planning""),""Script 1"",""-"")"),"-")</f>
        <v>-</v>
      </c>
      <c r="C20231" s="74">
        <f t="shared" si="158"/>
        <v>0</v>
      </c>
      <c r="D20231" s="74">
        <f t="shared" si="159"/>
        <v>0</v>
      </c>
    </row>
    <row r="20232" spans="1:4">
      <c r="A20232" s="74" t="s">
        <v>11205</v>
      </c>
      <c r="B20232" s="74" t="str">
        <f ca="1">IFERROR(__xludf.DUMMYFUNCTION("IF(REGEXMATCH(A20232,""wealth planning""),""Script 1"",""-"")"),"-")</f>
        <v>-</v>
      </c>
      <c r="C20232" s="74" t="str">
        <f t="shared" si="158"/>
        <v>Muhammad Taqieyyuddin Bin Mohd TajuddinStatus is reachable</v>
      </c>
      <c r="D20232" s="74">
        <f t="shared" si="159"/>
        <v>0</v>
      </c>
    </row>
    <row r="20233" spans="1:4">
      <c r="A20233" s="149">
        <v>45505</v>
      </c>
      <c r="B20233" s="74" t="str">
        <f ca="1">IFERROR(__xludf.DUMMYFUNCTION("IF(REGEXMATCH(A20233,""wealth planning""),""Script 1"",""-"")"),"#VALUE!")</f>
        <v>#VALUE!</v>
      </c>
      <c r="C20233" s="74" t="str">
        <f t="shared" si="158"/>
        <v>Muhammad Taqieyyuddin Bin Mohd Tajuddin</v>
      </c>
      <c r="D20233" s="74">
        <f t="shared" si="159"/>
        <v>0</v>
      </c>
    </row>
    <row r="20234" spans="1:4">
      <c r="A20234" s="149">
        <v>45505</v>
      </c>
      <c r="B20234" s="74" t="str">
        <f ca="1">IFERROR(__xludf.DUMMYFUNCTION("IF(REGEXMATCH(A20234,""wealth planning""),""Script 1"",""-"")"),"#VALUE!")</f>
        <v>#VALUE!</v>
      </c>
      <c r="C20234" s="149">
        <f t="shared" si="158"/>
        <v>45505</v>
      </c>
      <c r="D20234" s="74" t="str">
        <f t="shared" si="159"/>
        <v>Muhammad Taqieyyuddin Bin Mohd TajuddinStatus is reachable</v>
      </c>
    </row>
    <row r="20235" spans="1:4">
      <c r="A20235" s="74" t="s">
        <v>11206</v>
      </c>
      <c r="B20235" s="74" t="str">
        <f ca="1">IFERROR(__xludf.DUMMYFUNCTION("IF(REGEXMATCH(A20235,""wealth planning""),""Script 1"",""-"")"),"Script 1")</f>
        <v>Script 1</v>
      </c>
      <c r="C20235" s="149">
        <f t="shared" si="158"/>
        <v>45505</v>
      </c>
      <c r="D20235" s="74" t="str">
        <f t="shared" si="159"/>
        <v>Muhammad Taqieyyuddin Bin Mohd Tajuddin</v>
      </c>
    </row>
    <row r="20236" spans="1:4">
      <c r="A20236" s="74"/>
      <c r="B20236" s="74" t="str">
        <f ca="1">IFERROR(__xludf.DUMMYFUNCTION("IF(REGEXMATCH(A20236,""wealth planning""),""Script 1"",""-"")"),"-")</f>
        <v>-</v>
      </c>
      <c r="C20236" s="74" t="str">
        <f t="shared" si="158"/>
        <v>You: Hai assalamualaikum Taqieyyuddin,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236" s="149">
        <f t="shared" si="159"/>
        <v>45505</v>
      </c>
    </row>
    <row r="20237" spans="1:4">
      <c r="B20237" s="74" t="str">
        <f ca="1">IFERROR(__xludf.DUMMYFUNCTION("IF(REGEXMATCH(A20237,""wealth planning""),""Script 1"",""-"")"),"-")</f>
        <v>-</v>
      </c>
      <c r="C20237" s="74">
        <f t="shared" si="158"/>
        <v>0</v>
      </c>
      <c r="D20237" s="149">
        <f t="shared" si="159"/>
        <v>45505</v>
      </c>
    </row>
    <row r="20238" spans="1:4">
      <c r="B20238" s="74" t="str">
        <f ca="1">IFERROR(__xludf.DUMMYFUNCTION("IF(REGEXMATCH(A20238,""wealth planning""),""Script 1"",""-"")"),"-")</f>
        <v>-</v>
      </c>
      <c r="C20238" s="74">
        <f t="shared" si="158"/>
        <v>0</v>
      </c>
      <c r="D20238" s="74" t="str">
        <f t="shared" si="159"/>
        <v>You: Hai assalamualaikum Taqieyyuddin,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239" spans="1:4">
      <c r="A20239" s="74" t="s">
        <v>11208</v>
      </c>
      <c r="B20239" s="74" t="str">
        <f ca="1">IFERROR(__xludf.DUMMYFUNCTION("IF(REGEXMATCH(A20239,""wealth planning""),""Script 1"",""-"")"),"-")</f>
        <v>-</v>
      </c>
      <c r="C20239" s="74">
        <f t="shared" si="158"/>
        <v>0</v>
      </c>
      <c r="D20239" s="74">
        <f t="shared" si="159"/>
        <v>0</v>
      </c>
    </row>
    <row r="20240" spans="1:4">
      <c r="A20240" s="74" t="s">
        <v>11209</v>
      </c>
      <c r="B20240" s="74" t="str">
        <f ca="1">IFERROR(__xludf.DUMMYFUNCTION("IF(REGEXMATCH(A20240,""wealth planning""),""Script 1"",""-"")"),"-")</f>
        <v>-</v>
      </c>
      <c r="C20240" s="74" t="str">
        <f t="shared" si="158"/>
        <v>Muhamad FaizStatus is reachable</v>
      </c>
      <c r="D20240" s="74">
        <f t="shared" si="159"/>
        <v>0</v>
      </c>
    </row>
    <row r="20241" spans="1:4">
      <c r="A20241" s="149">
        <v>45505</v>
      </c>
      <c r="B20241" s="74" t="str">
        <f ca="1">IFERROR(__xludf.DUMMYFUNCTION("IF(REGEXMATCH(A20241,""wealth planning""),""Script 1"",""-"")"),"#VALUE!")</f>
        <v>#VALUE!</v>
      </c>
      <c r="C20241" s="74" t="str">
        <f t="shared" si="158"/>
        <v>Muhamad Faiz</v>
      </c>
      <c r="D20241" s="74">
        <f t="shared" si="159"/>
        <v>0</v>
      </c>
    </row>
    <row r="20242" spans="1:4">
      <c r="A20242" s="149">
        <v>45505</v>
      </c>
      <c r="B20242" s="74" t="str">
        <f ca="1">IFERROR(__xludf.DUMMYFUNCTION("IF(REGEXMATCH(A20242,""wealth planning""),""Script 1"",""-"")"),"#VALUE!")</f>
        <v>#VALUE!</v>
      </c>
      <c r="C20242" s="149">
        <f t="shared" si="158"/>
        <v>45505</v>
      </c>
      <c r="D20242" s="74" t="str">
        <f t="shared" si="159"/>
        <v>Muhamad FaizStatus is reachable</v>
      </c>
    </row>
    <row r="20243" spans="1:4">
      <c r="A20243" s="74" t="s">
        <v>11210</v>
      </c>
      <c r="B20243" s="74" t="str">
        <f ca="1">IFERROR(__xludf.DUMMYFUNCTION("IF(REGEXMATCH(A20243,""wealth planning""),""Script 1"",""-"")"),"Script 1")</f>
        <v>Script 1</v>
      </c>
      <c r="C20243" s="149">
        <f t="shared" si="158"/>
        <v>45505</v>
      </c>
      <c r="D20243" s="74" t="str">
        <f t="shared" si="159"/>
        <v>Muhamad Faiz</v>
      </c>
    </row>
    <row r="20244" spans="1:4">
      <c r="A20244" s="74"/>
      <c r="B20244" s="74" t="str">
        <f ca="1">IFERROR(__xludf.DUMMYFUNCTION("IF(REGEXMATCH(A20244,""wealth planning""),""Script 1"",""-"")"),"-")</f>
        <v>-</v>
      </c>
      <c r="C20244" s="74" t="str">
        <f t="shared" si="158"/>
        <v>You: Hai assalamualaikum Muhammad Faiz,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244" s="149">
        <f t="shared" si="159"/>
        <v>45505</v>
      </c>
    </row>
    <row r="20245" spans="1:4">
      <c r="B20245" s="74" t="str">
        <f ca="1">IFERROR(__xludf.DUMMYFUNCTION("IF(REGEXMATCH(A20245,""wealth planning""),""Script 1"",""-"")"),"-")</f>
        <v>-</v>
      </c>
      <c r="C20245" s="74">
        <f t="shared" si="158"/>
        <v>0</v>
      </c>
      <c r="D20245" s="149">
        <f t="shared" si="159"/>
        <v>45505</v>
      </c>
    </row>
    <row r="20246" spans="1:4">
      <c r="B20246" s="74" t="str">
        <f ca="1">IFERROR(__xludf.DUMMYFUNCTION("IF(REGEXMATCH(A20246,""wealth planning""),""Script 1"",""-"")"),"-")</f>
        <v>-</v>
      </c>
      <c r="C20246" s="74">
        <f t="shared" si="158"/>
        <v>0</v>
      </c>
      <c r="D20246" s="74" t="str">
        <f t="shared" si="159"/>
        <v>You: Hai assalamualaikum Muhammad Faiz,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247" spans="1:4">
      <c r="A20247" s="74" t="s">
        <v>11212</v>
      </c>
      <c r="B20247" s="74" t="str">
        <f ca="1">IFERROR(__xludf.DUMMYFUNCTION("IF(REGEXMATCH(A20247,""wealth planning""),""Script 1"",""-"")"),"-")</f>
        <v>-</v>
      </c>
      <c r="C20247" s="74">
        <f t="shared" si="158"/>
        <v>0</v>
      </c>
      <c r="D20247" s="74">
        <f t="shared" si="159"/>
        <v>0</v>
      </c>
    </row>
    <row r="20248" spans="1:4">
      <c r="A20248" s="74" t="s">
        <v>11213</v>
      </c>
      <c r="B20248" s="74" t="str">
        <f ca="1">IFERROR(__xludf.DUMMYFUNCTION("IF(REGEXMATCH(A20248,""wealth planning""),""Script 1"",""-"")"),"-")</f>
        <v>-</v>
      </c>
      <c r="C20248" s="74" t="str">
        <f t="shared" si="158"/>
        <v>Aliff FirdausStatus is reachable</v>
      </c>
      <c r="D20248" s="74">
        <f t="shared" si="159"/>
        <v>0</v>
      </c>
    </row>
    <row r="20249" spans="1:4">
      <c r="A20249" s="149">
        <v>45505</v>
      </c>
      <c r="B20249" s="74" t="str">
        <f ca="1">IFERROR(__xludf.DUMMYFUNCTION("IF(REGEXMATCH(A20249,""wealth planning""),""Script 1"",""-"")"),"#VALUE!")</f>
        <v>#VALUE!</v>
      </c>
      <c r="C20249" s="74" t="str">
        <f t="shared" si="158"/>
        <v>Aliff Firdaus</v>
      </c>
      <c r="D20249" s="74">
        <f t="shared" si="159"/>
        <v>0</v>
      </c>
    </row>
    <row r="20250" spans="1:4">
      <c r="A20250" s="149">
        <v>45505</v>
      </c>
      <c r="B20250" s="74" t="str">
        <f ca="1">IFERROR(__xludf.DUMMYFUNCTION("IF(REGEXMATCH(A20250,""wealth planning""),""Script 1"",""-"")"),"#VALUE!")</f>
        <v>#VALUE!</v>
      </c>
      <c r="C20250" s="149">
        <f t="shared" si="158"/>
        <v>45505</v>
      </c>
      <c r="D20250" s="74" t="str">
        <f t="shared" si="159"/>
        <v>Aliff FirdausStatus is reachable</v>
      </c>
    </row>
    <row r="20251" spans="1:4">
      <c r="A20251" s="74" t="s">
        <v>11214</v>
      </c>
      <c r="B20251" s="74" t="str">
        <f ca="1">IFERROR(__xludf.DUMMYFUNCTION("IF(REGEXMATCH(A20251,""wealth planning""),""Script 1"",""-"")"),"Script 1")</f>
        <v>Script 1</v>
      </c>
      <c r="C20251" s="149">
        <f t="shared" si="158"/>
        <v>45505</v>
      </c>
      <c r="D20251" s="74" t="str">
        <f t="shared" si="159"/>
        <v>Aliff Firdaus</v>
      </c>
    </row>
    <row r="20252" spans="1:4">
      <c r="A20252" s="74"/>
      <c r="B20252" s="74" t="str">
        <f ca="1">IFERROR(__xludf.DUMMYFUNCTION("IF(REGEXMATCH(A20252,""wealth planning""),""Script 1"",""-"")"),"-")</f>
        <v>-</v>
      </c>
      <c r="C20252" s="74" t="str">
        <f t="shared" si="158"/>
        <v>You: Hai assalamualaikum Aliff,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252" s="149">
        <f t="shared" si="159"/>
        <v>45505</v>
      </c>
    </row>
    <row r="20253" spans="1:4">
      <c r="B20253" s="74" t="str">
        <f ca="1">IFERROR(__xludf.DUMMYFUNCTION("IF(REGEXMATCH(A20253,""wealth planning""),""Script 1"",""-"")"),"-")</f>
        <v>-</v>
      </c>
      <c r="C20253" s="74">
        <f t="shared" si="158"/>
        <v>0</v>
      </c>
      <c r="D20253" s="149">
        <f t="shared" si="159"/>
        <v>45505</v>
      </c>
    </row>
    <row r="20254" spans="1:4">
      <c r="B20254" s="74" t="str">
        <f ca="1">IFERROR(__xludf.DUMMYFUNCTION("IF(REGEXMATCH(A20254,""wealth planning""),""Script 1"",""-"")"),"-")</f>
        <v>-</v>
      </c>
      <c r="C20254" s="74">
        <f t="shared" si="158"/>
        <v>0</v>
      </c>
      <c r="D20254" s="74" t="str">
        <f t="shared" si="159"/>
        <v>You: Hai assalamualaikum Aliff,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255" spans="1:4">
      <c r="B20255" s="74" t="str">
        <f ca="1">IFERROR(__xludf.DUMMYFUNCTION("IF(REGEXMATCH(A20255,""wealth planning""),""Script 1"",""-"")"),"-")</f>
        <v>-</v>
      </c>
      <c r="C20255" s="74">
        <f t="shared" si="158"/>
        <v>0</v>
      </c>
      <c r="D20255" s="74">
        <f t="shared" si="159"/>
        <v>0</v>
      </c>
    </row>
    <row r="20256" spans="1:4">
      <c r="A20256" s="74" t="s">
        <v>11217</v>
      </c>
      <c r="B20256" s="74" t="str">
        <f ca="1">IFERROR(__xludf.DUMMYFUNCTION("IF(REGEXMATCH(A20256,""wealth planning""),""Script 1"",""-"")"),"-")</f>
        <v>-</v>
      </c>
      <c r="C20256" s="74">
        <f t="shared" si="158"/>
        <v>0</v>
      </c>
      <c r="D20256" s="74">
        <f t="shared" si="159"/>
        <v>0</v>
      </c>
    </row>
    <row r="20257" spans="1:4">
      <c r="A20257" s="149">
        <v>45499</v>
      </c>
      <c r="B20257" s="74" t="str">
        <f ca="1">IFERROR(__xludf.DUMMYFUNCTION("IF(REGEXMATCH(A20257,""wealth planning""),""Script 1"",""-"")"),"#VALUE!")</f>
        <v>#VALUE!</v>
      </c>
      <c r="C20257" s="74" t="str">
        <f t="shared" si="158"/>
        <v>Ain Nur Farhana Zakaria</v>
      </c>
      <c r="D20257" s="74">
        <f t="shared" si="159"/>
        <v>0</v>
      </c>
    </row>
    <row r="20258" spans="1:4">
      <c r="A20258" s="149">
        <v>45499</v>
      </c>
      <c r="B20258" s="74" t="str">
        <f ca="1">IFERROR(__xludf.DUMMYFUNCTION("IF(REGEXMATCH(A20258,""wealth planning""),""Script 1"",""-"")"),"#VALUE!")</f>
        <v>#VALUE!</v>
      </c>
      <c r="C20258" s="149">
        <f t="shared" si="158"/>
        <v>45499</v>
      </c>
      <c r="D20258" s="74">
        <f t="shared" si="159"/>
        <v>0</v>
      </c>
    </row>
    <row r="20259" spans="1:4">
      <c r="A20259" s="74" t="s">
        <v>11218</v>
      </c>
      <c r="B20259" s="74" t="str">
        <f ca="1">IFERROR(__xludf.DUMMYFUNCTION("IF(REGEXMATCH(A20259,""wealth planning""),""Script 1"",""-"")"),"Script 1")</f>
        <v>Script 1</v>
      </c>
      <c r="C20259" s="149">
        <f t="shared" si="158"/>
        <v>45499</v>
      </c>
      <c r="D20259" s="74" t="str">
        <f t="shared" si="159"/>
        <v>Ain Nur Farhana Zakaria</v>
      </c>
    </row>
    <row r="20260" spans="1:4">
      <c r="A20260" s="74"/>
      <c r="B20260" s="74" t="str">
        <f ca="1">IFERROR(__xludf.DUMMYFUNCTION("IF(REGEXMATCH(A20260,""wealth planning""),""Script 1"",""-"")"),"-")</f>
        <v>-</v>
      </c>
      <c r="C20260" s="74" t="str">
        <f t="shared" si="158"/>
        <v>You: Hai assalamualaikum Ain,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260" s="149">
        <f t="shared" si="159"/>
        <v>45499</v>
      </c>
    </row>
    <row r="20261" spans="1:4">
      <c r="B20261" s="74" t="str">
        <f ca="1">IFERROR(__xludf.DUMMYFUNCTION("IF(REGEXMATCH(A20261,""wealth planning""),""Script 1"",""-"")"),"-")</f>
        <v>-</v>
      </c>
      <c r="C20261" s="74">
        <f t="shared" si="158"/>
        <v>0</v>
      </c>
      <c r="D20261" s="149">
        <f t="shared" si="159"/>
        <v>45499</v>
      </c>
    </row>
    <row r="20262" spans="1:4">
      <c r="B20262" s="74" t="str">
        <f ca="1">IFERROR(__xludf.DUMMYFUNCTION("IF(REGEXMATCH(A20262,""wealth planning""),""Script 1"",""-"")"),"-")</f>
        <v>-</v>
      </c>
      <c r="C20262" s="74">
        <f t="shared" si="158"/>
        <v>0</v>
      </c>
      <c r="D20262" s="74" t="str">
        <f t="shared" si="159"/>
        <v>You: Hai assalamualaikum Ain,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263" spans="1:4">
      <c r="A20263" s="74" t="s">
        <v>11220</v>
      </c>
      <c r="B20263" s="74" t="str">
        <f ca="1">IFERROR(__xludf.DUMMYFUNCTION("IF(REGEXMATCH(A20263,""wealth planning""),""Script 1"",""-"")"),"-")</f>
        <v>-</v>
      </c>
      <c r="C20263" s="74">
        <f t="shared" si="158"/>
        <v>0</v>
      </c>
      <c r="D20263" s="74">
        <f t="shared" si="159"/>
        <v>0</v>
      </c>
    </row>
    <row r="20264" spans="1:4">
      <c r="A20264" s="74" t="s">
        <v>11221</v>
      </c>
      <c r="B20264" s="74" t="str">
        <f ca="1">IFERROR(__xludf.DUMMYFUNCTION("IF(REGEXMATCH(A20264,""wealth planning""),""Script 1"",""-"")"),"-")</f>
        <v>-</v>
      </c>
      <c r="C20264" s="74" t="str">
        <f t="shared" si="158"/>
        <v>Iylia Juhanis JumaatStatus is reachable</v>
      </c>
      <c r="D20264" s="74">
        <f t="shared" si="159"/>
        <v>0</v>
      </c>
    </row>
    <row r="20265" spans="1:4">
      <c r="A20265" s="149">
        <v>45499</v>
      </c>
      <c r="B20265" s="74" t="str">
        <f ca="1">IFERROR(__xludf.DUMMYFUNCTION("IF(REGEXMATCH(A20265,""wealth planning""),""Script 1"",""-"")"),"#VALUE!")</f>
        <v>#VALUE!</v>
      </c>
      <c r="C20265" s="74" t="str">
        <f t="shared" si="158"/>
        <v>Iylia Juhanis Jumaat</v>
      </c>
      <c r="D20265" s="74">
        <f t="shared" si="159"/>
        <v>0</v>
      </c>
    </row>
    <row r="20266" spans="1:4">
      <c r="A20266" s="149">
        <v>45499</v>
      </c>
      <c r="B20266" s="74" t="str">
        <f ca="1">IFERROR(__xludf.DUMMYFUNCTION("IF(REGEXMATCH(A20266,""wealth planning""),""Script 1"",""-"")"),"#VALUE!")</f>
        <v>#VALUE!</v>
      </c>
      <c r="C20266" s="149">
        <f t="shared" si="158"/>
        <v>45499</v>
      </c>
      <c r="D20266" s="74" t="str">
        <f t="shared" si="159"/>
        <v>Iylia Juhanis JumaatStatus is reachable</v>
      </c>
    </row>
    <row r="20267" spans="1:4">
      <c r="A20267" s="74" t="s">
        <v>11222</v>
      </c>
      <c r="B20267" s="74" t="str">
        <f ca="1">IFERROR(__xludf.DUMMYFUNCTION("IF(REGEXMATCH(A20267,""wealth planning""),""Script 1"",""-"")"),"Script 1")</f>
        <v>Script 1</v>
      </c>
      <c r="C20267" s="149">
        <f t="shared" si="158"/>
        <v>45499</v>
      </c>
      <c r="D20267" s="74" t="str">
        <f t="shared" si="159"/>
        <v>Iylia Juhanis Jumaat</v>
      </c>
    </row>
    <row r="20268" spans="1:4">
      <c r="A20268" s="74"/>
      <c r="B20268" s="74" t="str">
        <f ca="1">IFERROR(__xludf.DUMMYFUNCTION("IF(REGEXMATCH(A20268,""wealth planning""),""Script 1"",""-"")"),"-")</f>
        <v>-</v>
      </c>
      <c r="C20268" s="74" t="str">
        <f t="shared" si="158"/>
        <v>You: Hai assalamualaikum Iylia, saya Azhad dari PruBSN. Sorry kalau ganggu. Actually sekarang saya tengah mencari student yang akan mula bekerja untuk saya dapatkan peluang sharing berkaitan takaful dan wealth planning since ini kerja hakiki saya sebagai PruBSN wealth planner. Boleh ke kalau saya nak set appointment secara bersemuka ataupun online?</v>
      </c>
      <c r="D20268" s="149">
        <f t="shared" si="159"/>
        <v>45499</v>
      </c>
    </row>
    <row r="20269" spans="1:4">
      <c r="B20269" s="74" t="str">
        <f ca="1">IFERROR(__xludf.DUMMYFUNCTION("IF(REGEXMATCH(A20269,""wealth planning""),""Script 1"",""-"")"),"-")</f>
        <v>-</v>
      </c>
      <c r="C20269" s="74">
        <f t="shared" si="158"/>
        <v>0</v>
      </c>
      <c r="D20269" s="149">
        <f t="shared" si="159"/>
        <v>45499</v>
      </c>
    </row>
    <row r="20270" spans="1:4">
      <c r="B20270" s="74" t="str">
        <f ca="1">IFERROR(__xludf.DUMMYFUNCTION("IF(REGEXMATCH(A20270,""wealth planning""),""Script 1"",""-"")"),"-")</f>
        <v>-</v>
      </c>
      <c r="C20270" s="74">
        <f t="shared" si="158"/>
        <v>0</v>
      </c>
      <c r="D20270" s="74" t="str">
        <f t="shared" si="159"/>
        <v>You: Hai assalamualaikum Iylia, saya Azhad dari PruBSN. Sorry kalau ganggu. Actually sekarang saya tengah mencari student yang akan mula bekerja untuk saya dapatkan peluang sharing berkaitan takaful dan wealth planning since ini kerja hakiki saya sebagai PruBSN wealth planner. Boleh ke kalau saya nak set appointment secara bersemuka ataupun online?</v>
      </c>
    </row>
    <row r="20271" spans="1:4">
      <c r="B20271" s="74" t="str">
        <f ca="1">IFERROR(__xludf.DUMMYFUNCTION("IF(REGEXMATCH(A20271,""wealth planning""),""Script 1"",""-"")"),"-")</f>
        <v>-</v>
      </c>
      <c r="C20271" s="74">
        <f t="shared" si="158"/>
        <v>0</v>
      </c>
      <c r="D20271" s="74">
        <f t="shared" si="159"/>
        <v>0</v>
      </c>
    </row>
    <row r="20272" spans="1:4">
      <c r="A20272" s="74" t="s">
        <v>11225</v>
      </c>
      <c r="B20272" s="74" t="str">
        <f ca="1">IFERROR(__xludf.DUMMYFUNCTION("IF(REGEXMATCH(A20272,""wealth planning""),""Script 1"",""-"")"),"-")</f>
        <v>-</v>
      </c>
      <c r="C20272" s="74">
        <f t="shared" si="158"/>
        <v>0</v>
      </c>
      <c r="D20272" s="74">
        <f t="shared" si="159"/>
        <v>0</v>
      </c>
    </row>
    <row r="20273" spans="1:4">
      <c r="A20273" s="149">
        <v>45499</v>
      </c>
      <c r="B20273" s="74" t="str">
        <f ca="1">IFERROR(__xludf.DUMMYFUNCTION("IF(REGEXMATCH(A20273,""wealth planning""),""Script 1"",""-"")"),"#VALUE!")</f>
        <v>#VALUE!</v>
      </c>
      <c r="C20273" s="74" t="str">
        <f t="shared" si="158"/>
        <v>MUHAMMAD HAZIQ IMRAN BIN HASNOL IMRAN</v>
      </c>
      <c r="D20273" s="74">
        <f t="shared" si="159"/>
        <v>0</v>
      </c>
    </row>
    <row r="20274" spans="1:4">
      <c r="A20274" s="149">
        <v>45499</v>
      </c>
      <c r="B20274" s="74" t="str">
        <f ca="1">IFERROR(__xludf.DUMMYFUNCTION("IF(REGEXMATCH(A20274,""wealth planning""),""Script 1"",""-"")"),"#VALUE!")</f>
        <v>#VALUE!</v>
      </c>
      <c r="C20274" s="149">
        <f t="shared" si="158"/>
        <v>45499</v>
      </c>
      <c r="D20274" s="74">
        <f t="shared" si="159"/>
        <v>0</v>
      </c>
    </row>
    <row r="20275" spans="1:4">
      <c r="A20275" s="74" t="s">
        <v>11226</v>
      </c>
      <c r="B20275" s="74" t="str">
        <f ca="1">IFERROR(__xludf.DUMMYFUNCTION("IF(REGEXMATCH(A20275,""wealth planning""),""Script 1"",""-"")"),"Script 1")</f>
        <v>Script 1</v>
      </c>
      <c r="C20275" s="149">
        <f t="shared" si="158"/>
        <v>45499</v>
      </c>
      <c r="D20275" s="74" t="str">
        <f t="shared" si="159"/>
        <v>MUHAMMAD HAZIQ IMRAN BIN HASNOL IMRAN</v>
      </c>
    </row>
    <row r="20276" spans="1:4">
      <c r="A20276" s="74"/>
      <c r="B20276" s="74" t="str">
        <f ca="1">IFERROR(__xludf.DUMMYFUNCTION("IF(REGEXMATCH(A20276,""wealth planning""),""Script 1"",""-"")"),"-")</f>
        <v>-</v>
      </c>
      <c r="C20276" s="74" t="str">
        <f t="shared" si="158"/>
        <v>You: Hai assalamualaikum Haziq,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0276" s="149">
        <f t="shared" si="159"/>
        <v>45499</v>
      </c>
    </row>
    <row r="20277" spans="1:4">
      <c r="B20277" s="74" t="str">
        <f ca="1">IFERROR(__xludf.DUMMYFUNCTION("IF(REGEXMATCH(A20277,""wealth planning""),""Script 1"",""-"")"),"-")</f>
        <v>-</v>
      </c>
      <c r="C20277" s="74">
        <f t="shared" si="158"/>
        <v>0</v>
      </c>
      <c r="D20277" s="149">
        <f t="shared" si="159"/>
        <v>45499</v>
      </c>
    </row>
    <row r="20278" spans="1:4">
      <c r="B20278" s="74" t="str">
        <f ca="1">IFERROR(__xludf.DUMMYFUNCTION("IF(REGEXMATCH(A20278,""wealth planning""),""Script 1"",""-"")"),"-")</f>
        <v>-</v>
      </c>
      <c r="C20278" s="74">
        <f t="shared" si="158"/>
        <v>0</v>
      </c>
      <c r="D20278" s="74" t="str">
        <f t="shared" si="159"/>
        <v>You: Hai assalamualaikum Haziq,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0279" spans="1:4">
      <c r="B20279" s="74" t="str">
        <f ca="1">IFERROR(__xludf.DUMMYFUNCTION("IF(REGEXMATCH(A20279,""wealth planning""),""Script 1"",""-"")"),"-")</f>
        <v>-</v>
      </c>
      <c r="C20279" s="74">
        <f t="shared" si="158"/>
        <v>0</v>
      </c>
      <c r="D20279" s="74">
        <f t="shared" si="159"/>
        <v>0</v>
      </c>
    </row>
    <row r="20280" spans="1:4">
      <c r="A20280" s="74" t="s">
        <v>5422</v>
      </c>
      <c r="B20280" s="74" t="str">
        <f ca="1">IFERROR(__xludf.DUMMYFUNCTION("IF(REGEXMATCH(A20280,""wealth planning""),""Script 1"",""-"")"),"-")</f>
        <v>-</v>
      </c>
      <c r="C20280" s="74">
        <f t="shared" si="158"/>
        <v>0</v>
      </c>
      <c r="D20280" s="74">
        <f t="shared" si="159"/>
        <v>0</v>
      </c>
    </row>
    <row r="20281" spans="1:4">
      <c r="A20281" s="149">
        <v>45499</v>
      </c>
      <c r="B20281" s="74" t="str">
        <f ca="1">IFERROR(__xludf.DUMMYFUNCTION("IF(REGEXMATCH(A20281,""wealth planning""),""Script 1"",""-"")"),"#VALUE!")</f>
        <v>#VALUE!</v>
      </c>
      <c r="C20281" s="74" t="str">
        <f t="shared" si="158"/>
        <v>Nur Fatihah</v>
      </c>
      <c r="D20281" s="74">
        <f t="shared" si="159"/>
        <v>0</v>
      </c>
    </row>
    <row r="20282" spans="1:4">
      <c r="A20282" s="149">
        <v>45499</v>
      </c>
      <c r="B20282" s="74" t="str">
        <f ca="1">IFERROR(__xludf.DUMMYFUNCTION("IF(REGEXMATCH(A20282,""wealth planning""),""Script 1"",""-"")"),"#VALUE!")</f>
        <v>#VALUE!</v>
      </c>
      <c r="C20282" s="149">
        <f t="shared" si="158"/>
        <v>45499</v>
      </c>
      <c r="D20282" s="74">
        <f t="shared" si="159"/>
        <v>0</v>
      </c>
    </row>
    <row r="20283" spans="1:4">
      <c r="A20283" s="74" t="s">
        <v>11229</v>
      </c>
      <c r="B20283" s="74" t="str">
        <f ca="1">IFERROR(__xludf.DUMMYFUNCTION("IF(REGEXMATCH(A20283,""wealth planning""),""Script 1"",""-"")"),"Script 1")</f>
        <v>Script 1</v>
      </c>
      <c r="C20283" s="149">
        <f t="shared" si="158"/>
        <v>45499</v>
      </c>
      <c r="D20283" s="74" t="str">
        <f t="shared" si="159"/>
        <v>Nur Fatihah</v>
      </c>
    </row>
    <row r="20284" spans="1:4">
      <c r="A20284" s="74"/>
      <c r="B20284" s="74" t="str">
        <f ca="1">IFERROR(__xludf.DUMMYFUNCTION("IF(REGEXMATCH(A20284,""wealth planning""),""Script 1"",""-"")"),"-")</f>
        <v>-</v>
      </c>
      <c r="C20284" s="74" t="str">
        <f t="shared" si="158"/>
        <v>You: Hai assalamualaikum Fatihah,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c r="D20284" s="149">
        <f t="shared" si="159"/>
        <v>45499</v>
      </c>
    </row>
    <row r="20285" spans="1:4">
      <c r="B20285" s="74" t="str">
        <f ca="1">IFERROR(__xludf.DUMMYFUNCTION("IF(REGEXMATCH(A20285,""wealth planning""),""Script 1"",""-"")"),"-")</f>
        <v>-</v>
      </c>
      <c r="C20285" s="74">
        <f t="shared" si="158"/>
        <v>0</v>
      </c>
      <c r="D20285" s="149">
        <f t="shared" si="159"/>
        <v>45499</v>
      </c>
    </row>
    <row r="20286" spans="1:4">
      <c r="B20286" s="74" t="str">
        <f ca="1">IFERROR(__xludf.DUMMYFUNCTION("IF(REGEXMATCH(A20286,""wealth planning""),""Script 1"",""-"")"),"-")</f>
        <v>-</v>
      </c>
      <c r="C20286" s="74">
        <f t="shared" si="158"/>
        <v>0</v>
      </c>
      <c r="D20286" s="74" t="str">
        <f t="shared" si="159"/>
        <v>You: Hai assalamualaikum Fatihah,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row>
    <row r="20287" spans="1:4">
      <c r="A20287" s="74" t="s">
        <v>11230</v>
      </c>
      <c r="B20287" s="74" t="str">
        <f ca="1">IFERROR(__xludf.DUMMYFUNCTION("IF(REGEXMATCH(A20287,""wealth planning""),""Script 1"",""-"")"),"-")</f>
        <v>-</v>
      </c>
      <c r="C20287" s="74">
        <f t="shared" si="158"/>
        <v>0</v>
      </c>
      <c r="D20287" s="74">
        <f t="shared" si="159"/>
        <v>0</v>
      </c>
    </row>
    <row r="20288" spans="1:4">
      <c r="A20288" s="74" t="s">
        <v>11230</v>
      </c>
      <c r="B20288" s="74" t="str">
        <f ca="1">IFERROR(__xludf.DUMMYFUNCTION("IF(REGEXMATCH(A20288,""wealth planning""),""Script 1"",""-"")"),"-")</f>
        <v>-</v>
      </c>
      <c r="C20288" s="74" t="str">
        <f t="shared" si="158"/>
        <v>Fatihah Zulkifli</v>
      </c>
      <c r="D20288" s="74">
        <f t="shared" si="159"/>
        <v>0</v>
      </c>
    </row>
    <row r="20289" spans="1:4">
      <c r="A20289" s="149">
        <v>45499</v>
      </c>
      <c r="B20289" s="74" t="str">
        <f ca="1">IFERROR(__xludf.DUMMYFUNCTION("IF(REGEXMATCH(A20289,""wealth planning""),""Script 1"",""-"")"),"#VALUE!")</f>
        <v>#VALUE!</v>
      </c>
      <c r="C20289" s="74" t="str">
        <f t="shared" si="158"/>
        <v>Fatihah Zulkifli</v>
      </c>
      <c r="D20289" s="74">
        <f t="shared" si="159"/>
        <v>0</v>
      </c>
    </row>
    <row r="20290" spans="1:4">
      <c r="A20290" s="149">
        <v>45499</v>
      </c>
      <c r="B20290" s="74" t="str">
        <f ca="1">IFERROR(__xludf.DUMMYFUNCTION("IF(REGEXMATCH(A20290,""wealth planning""),""Script 1"",""-"")"),"#VALUE!")</f>
        <v>#VALUE!</v>
      </c>
      <c r="C20290" s="149">
        <f t="shared" si="158"/>
        <v>45499</v>
      </c>
      <c r="D20290" s="74" t="str">
        <f t="shared" si="159"/>
        <v>Fatihah Zulkifli</v>
      </c>
    </row>
    <row r="20291" spans="1:4">
      <c r="A20291" s="74" t="s">
        <v>11231</v>
      </c>
      <c r="B20291" s="74" t="str">
        <f ca="1">IFERROR(__xludf.DUMMYFUNCTION("IF(REGEXMATCH(A20291,""wealth planning""),""Script 1"",""-"")"),"Script 1")</f>
        <v>Script 1</v>
      </c>
      <c r="C20291" s="149">
        <f t="shared" si="158"/>
        <v>45499</v>
      </c>
      <c r="D20291" s="74" t="str">
        <f t="shared" si="159"/>
        <v>Fatihah Zulkifli</v>
      </c>
    </row>
    <row r="20292" spans="1:4">
      <c r="A20292" s="74"/>
      <c r="B20292" s="74" t="str">
        <f ca="1">IFERROR(__xludf.DUMMYFUNCTION("IF(REGEXMATCH(A20292,""wealth planning""),""Script 1"",""-"")"),"-")</f>
        <v>-</v>
      </c>
      <c r="C20292" s="74" t="str">
        <f t="shared" si="158"/>
        <v>You: Hai assalamualaikum Fatihah,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0292" s="149">
        <f t="shared" si="159"/>
        <v>45499</v>
      </c>
    </row>
    <row r="20293" spans="1:4">
      <c r="B20293" s="74" t="str">
        <f ca="1">IFERROR(__xludf.DUMMYFUNCTION("IF(REGEXMATCH(A20293,""wealth planning""),""Script 1"",""-"")"),"-")</f>
        <v>-</v>
      </c>
      <c r="C20293" s="74">
        <f t="shared" si="158"/>
        <v>0</v>
      </c>
      <c r="D20293" s="149">
        <f t="shared" si="159"/>
        <v>45499</v>
      </c>
    </row>
    <row r="20294" spans="1:4">
      <c r="B20294" s="74" t="str">
        <f ca="1">IFERROR(__xludf.DUMMYFUNCTION("IF(REGEXMATCH(A20294,""wealth planning""),""Script 1"",""-"")"),"-")</f>
        <v>-</v>
      </c>
      <c r="C20294" s="74">
        <f t="shared" si="158"/>
        <v>0</v>
      </c>
      <c r="D20294" s="74" t="str">
        <f t="shared" si="159"/>
        <v>You: Hai assalamualaikum Fatihah,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0295" spans="1:4">
      <c r="A20295" s="74" t="s">
        <v>11233</v>
      </c>
      <c r="B20295" s="74" t="str">
        <f ca="1">IFERROR(__xludf.DUMMYFUNCTION("IF(REGEXMATCH(A20295,""wealth planning""),""Script 1"",""-"")"),"-")</f>
        <v>-</v>
      </c>
      <c r="C20295" s="74">
        <f t="shared" si="158"/>
        <v>0</v>
      </c>
      <c r="D20295" s="74">
        <f t="shared" si="159"/>
        <v>0</v>
      </c>
    </row>
    <row r="20296" spans="1:4">
      <c r="A20296" s="74" t="s">
        <v>11233</v>
      </c>
      <c r="B20296" s="74" t="str">
        <f ca="1">IFERROR(__xludf.DUMMYFUNCTION("IF(REGEXMATCH(A20296,""wealth planning""),""Script 1"",""-"")"),"-")</f>
        <v>-</v>
      </c>
      <c r="C20296" s="74" t="str">
        <f t="shared" si="158"/>
        <v>Putra Hakimmuddin Wahid</v>
      </c>
      <c r="D20296" s="74">
        <f t="shared" si="159"/>
        <v>0</v>
      </c>
    </row>
    <row r="20297" spans="1:4">
      <c r="A20297" s="149">
        <v>45499</v>
      </c>
      <c r="B20297" s="74" t="str">
        <f ca="1">IFERROR(__xludf.DUMMYFUNCTION("IF(REGEXMATCH(A20297,""wealth planning""),""Script 1"",""-"")"),"#VALUE!")</f>
        <v>#VALUE!</v>
      </c>
      <c r="C20297" s="74" t="str">
        <f t="shared" si="158"/>
        <v>Putra Hakimmuddin Wahid</v>
      </c>
      <c r="D20297" s="74">
        <f t="shared" si="159"/>
        <v>0</v>
      </c>
    </row>
    <row r="20298" spans="1:4">
      <c r="A20298" s="149">
        <v>45499</v>
      </c>
      <c r="B20298" s="74" t="str">
        <f ca="1">IFERROR(__xludf.DUMMYFUNCTION("IF(REGEXMATCH(A20298,""wealth planning""),""Script 1"",""-"")"),"#VALUE!")</f>
        <v>#VALUE!</v>
      </c>
      <c r="C20298" s="149">
        <f t="shared" si="158"/>
        <v>45499</v>
      </c>
      <c r="D20298" s="74" t="str">
        <f t="shared" si="159"/>
        <v>Putra Hakimmuddin Wahid</v>
      </c>
    </row>
    <row r="20299" spans="1:4">
      <c r="A20299" s="74" t="s">
        <v>11234</v>
      </c>
      <c r="B20299" s="74" t="str">
        <f ca="1">IFERROR(__xludf.DUMMYFUNCTION("IF(REGEXMATCH(A20299,""wealth planning""),""Script 1"",""-"")"),"Script 1")</f>
        <v>Script 1</v>
      </c>
      <c r="C20299" s="149">
        <f t="shared" si="158"/>
        <v>45499</v>
      </c>
      <c r="D20299" s="74" t="str">
        <f t="shared" si="159"/>
        <v>Putra Hakimmuddin Wahid</v>
      </c>
    </row>
    <row r="20300" spans="1:4">
      <c r="A20300" s="74"/>
      <c r="B20300" s="74" t="str">
        <f ca="1">IFERROR(__xludf.DUMMYFUNCTION("IF(REGEXMATCH(A20300,""wealth planning""),""Script 1"",""-"")"),"-")</f>
        <v>-</v>
      </c>
      <c r="C20300" s="74" t="str">
        <f t="shared" si="158"/>
        <v>You: Hai assalamualaikum Putra,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300" s="149">
        <f t="shared" si="159"/>
        <v>45499</v>
      </c>
    </row>
    <row r="20301" spans="1:4">
      <c r="B20301" s="74" t="str">
        <f ca="1">IFERROR(__xludf.DUMMYFUNCTION("IF(REGEXMATCH(A20301,""wealth planning""),""Script 1"",""-"")"),"-")</f>
        <v>-</v>
      </c>
      <c r="C20301" s="74">
        <f t="shared" si="158"/>
        <v>0</v>
      </c>
      <c r="D20301" s="149">
        <f t="shared" si="159"/>
        <v>45499</v>
      </c>
    </row>
    <row r="20302" spans="1:4">
      <c r="B20302" s="74" t="str">
        <f ca="1">IFERROR(__xludf.DUMMYFUNCTION("IF(REGEXMATCH(A20302,""wealth planning""),""Script 1"",""-"")"),"-")</f>
        <v>-</v>
      </c>
      <c r="C20302" s="74">
        <f t="shared" si="158"/>
        <v>0</v>
      </c>
      <c r="D20302" s="74" t="str">
        <f t="shared" si="159"/>
        <v>You: Hai assalamualaikum Putra,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303" spans="1:4">
      <c r="A20303" s="74" t="s">
        <v>11236</v>
      </c>
      <c r="B20303" s="74" t="str">
        <f ca="1">IFERROR(__xludf.DUMMYFUNCTION("IF(REGEXMATCH(A20303,""wealth planning""),""Script 1"",""-"")"),"-")</f>
        <v>-</v>
      </c>
      <c r="C20303" s="74">
        <f t="shared" si="158"/>
        <v>0</v>
      </c>
      <c r="D20303" s="74">
        <f t="shared" si="159"/>
        <v>0</v>
      </c>
    </row>
    <row r="20304" spans="1:4">
      <c r="A20304" s="74" t="s">
        <v>11237</v>
      </c>
      <c r="B20304" s="74" t="str">
        <f ca="1">IFERROR(__xludf.DUMMYFUNCTION("IF(REGEXMATCH(A20304,""wealth planning""),""Script 1"",""-"")"),"-")</f>
        <v>-</v>
      </c>
      <c r="C20304" s="74" t="str">
        <f t="shared" si="158"/>
        <v>Khatijah Azman, CPA(M)Status is reachable</v>
      </c>
      <c r="D20304" s="74">
        <f t="shared" si="159"/>
        <v>0</v>
      </c>
    </row>
    <row r="20305" spans="1:4">
      <c r="A20305" s="149">
        <v>45499</v>
      </c>
      <c r="B20305" s="74" t="str">
        <f ca="1">IFERROR(__xludf.DUMMYFUNCTION("IF(REGEXMATCH(A20305,""wealth planning""),""Script 1"",""-"")"),"#VALUE!")</f>
        <v>#VALUE!</v>
      </c>
      <c r="C20305" s="74" t="str">
        <f t="shared" si="158"/>
        <v>Khatijah Azman, CPA(M)</v>
      </c>
      <c r="D20305" s="74">
        <f t="shared" si="159"/>
        <v>0</v>
      </c>
    </row>
    <row r="20306" spans="1:4">
      <c r="A20306" s="149">
        <v>45499</v>
      </c>
      <c r="B20306" s="74" t="str">
        <f ca="1">IFERROR(__xludf.DUMMYFUNCTION("IF(REGEXMATCH(A20306,""wealth planning""),""Script 1"",""-"")"),"#VALUE!")</f>
        <v>#VALUE!</v>
      </c>
      <c r="C20306" s="149">
        <f t="shared" si="158"/>
        <v>45499</v>
      </c>
      <c r="D20306" s="74" t="str">
        <f t="shared" si="159"/>
        <v>Khatijah Azman, CPA(M)Status is reachable</v>
      </c>
    </row>
    <row r="20307" spans="1:4">
      <c r="A20307" s="74" t="s">
        <v>11238</v>
      </c>
      <c r="B20307" s="74" t="str">
        <f ca="1">IFERROR(__xludf.DUMMYFUNCTION("IF(REGEXMATCH(A20307,""wealth planning""),""Script 1"",""-"")"),"Script 1")</f>
        <v>Script 1</v>
      </c>
      <c r="C20307" s="149">
        <f t="shared" si="158"/>
        <v>45499</v>
      </c>
      <c r="D20307" s="74" t="str">
        <f t="shared" si="159"/>
        <v>Khatijah Azman, CPA(M)</v>
      </c>
    </row>
    <row r="20308" spans="1:4">
      <c r="A20308" s="74"/>
      <c r="B20308" s="74" t="str">
        <f ca="1">IFERROR(__xludf.DUMMYFUNCTION("IF(REGEXMATCH(A20308,""wealth planning""),""Script 1"",""-"")"),"-")</f>
        <v>-</v>
      </c>
      <c r="C20308" s="74" t="str">
        <f t="shared" si="158"/>
        <v>You: Hai assalamualaikum Khatijah,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308" s="149">
        <f t="shared" si="159"/>
        <v>45499</v>
      </c>
    </row>
    <row r="20309" spans="1:4">
      <c r="B20309" s="74" t="str">
        <f ca="1">IFERROR(__xludf.DUMMYFUNCTION("IF(REGEXMATCH(A20309,""wealth planning""),""Script 1"",""-"")"),"-")</f>
        <v>-</v>
      </c>
      <c r="C20309" s="74">
        <f t="shared" si="158"/>
        <v>0</v>
      </c>
      <c r="D20309" s="149">
        <f t="shared" si="159"/>
        <v>45499</v>
      </c>
    </row>
    <row r="20310" spans="1:4">
      <c r="B20310" s="74" t="str">
        <f ca="1">IFERROR(__xludf.DUMMYFUNCTION("IF(REGEXMATCH(A20310,""wealth planning""),""Script 1"",""-"")"),"-")</f>
        <v>-</v>
      </c>
      <c r="C20310" s="74">
        <f t="shared" si="158"/>
        <v>0</v>
      </c>
      <c r="D20310" s="74" t="str">
        <f t="shared" si="159"/>
        <v>You: Hai assalamualaikum Khatijah,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311" spans="1:4">
      <c r="A20311" s="74" t="s">
        <v>11240</v>
      </c>
      <c r="B20311" s="74" t="str">
        <f ca="1">IFERROR(__xludf.DUMMYFUNCTION("IF(REGEXMATCH(A20311,""wealth planning""),""Script 1"",""-"")"),"-")</f>
        <v>-</v>
      </c>
      <c r="C20311" s="74">
        <f t="shared" si="158"/>
        <v>0</v>
      </c>
      <c r="D20311" s="74">
        <f t="shared" si="159"/>
        <v>0</v>
      </c>
    </row>
    <row r="20312" spans="1:4">
      <c r="A20312" s="74" t="s">
        <v>11240</v>
      </c>
      <c r="B20312" s="74" t="str">
        <f ca="1">IFERROR(__xludf.DUMMYFUNCTION("IF(REGEXMATCH(A20312,""wealth planning""),""Script 1"",""-"")"),"-")</f>
        <v>-</v>
      </c>
      <c r="C20312" s="74" t="str">
        <f t="shared" si="158"/>
        <v>Zakwan Zahit</v>
      </c>
      <c r="D20312" s="74">
        <f t="shared" si="159"/>
        <v>0</v>
      </c>
    </row>
    <row r="20313" spans="1:4">
      <c r="A20313" s="149">
        <v>45499</v>
      </c>
      <c r="B20313" s="74" t="str">
        <f ca="1">IFERROR(__xludf.DUMMYFUNCTION("IF(REGEXMATCH(A20313,""wealth planning""),""Script 1"",""-"")"),"#VALUE!")</f>
        <v>#VALUE!</v>
      </c>
      <c r="C20313" s="74" t="str">
        <f t="shared" si="158"/>
        <v>Zakwan Zahit</v>
      </c>
      <c r="D20313" s="74">
        <f t="shared" si="159"/>
        <v>0</v>
      </c>
    </row>
    <row r="20314" spans="1:4">
      <c r="A20314" s="149">
        <v>45499</v>
      </c>
      <c r="B20314" s="74" t="str">
        <f ca="1">IFERROR(__xludf.DUMMYFUNCTION("IF(REGEXMATCH(A20314,""wealth planning""),""Script 1"",""-"")"),"#VALUE!")</f>
        <v>#VALUE!</v>
      </c>
      <c r="C20314" s="149">
        <f t="shared" si="158"/>
        <v>45499</v>
      </c>
      <c r="D20314" s="74" t="str">
        <f t="shared" si="159"/>
        <v>Zakwan Zahit</v>
      </c>
    </row>
    <row r="20315" spans="1:4">
      <c r="A20315" s="74" t="s">
        <v>11241</v>
      </c>
      <c r="B20315" s="74" t="str">
        <f ca="1">IFERROR(__xludf.DUMMYFUNCTION("IF(REGEXMATCH(A20315,""wealth planning""),""Script 1"",""-"")"),"Script 1")</f>
        <v>Script 1</v>
      </c>
      <c r="C20315" s="149">
        <f t="shared" si="158"/>
        <v>45499</v>
      </c>
      <c r="D20315" s="74" t="str">
        <f t="shared" si="159"/>
        <v>Zakwan Zahit</v>
      </c>
    </row>
    <row r="20316" spans="1:4">
      <c r="A20316" s="74"/>
      <c r="B20316" s="74" t="str">
        <f ca="1">IFERROR(__xludf.DUMMYFUNCTION("IF(REGEXMATCH(A20316,""wealth planning""),""Script 1"",""-"")"),"-")</f>
        <v>-</v>
      </c>
      <c r="C20316" s="74" t="str">
        <f t="shared" si="158"/>
        <v>You: Hai assalamualaikum Zakwan,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316" s="149">
        <f t="shared" si="159"/>
        <v>45499</v>
      </c>
    </row>
    <row r="20317" spans="1:4">
      <c r="B20317" s="74" t="str">
        <f ca="1">IFERROR(__xludf.DUMMYFUNCTION("IF(REGEXMATCH(A20317,""wealth planning""),""Script 1"",""-"")"),"-")</f>
        <v>-</v>
      </c>
      <c r="C20317" s="74">
        <f t="shared" si="158"/>
        <v>0</v>
      </c>
      <c r="D20317" s="149">
        <f t="shared" si="159"/>
        <v>45499</v>
      </c>
    </row>
    <row r="20318" spans="1:4">
      <c r="B20318" s="74" t="str">
        <f ca="1">IFERROR(__xludf.DUMMYFUNCTION("IF(REGEXMATCH(A20318,""wealth planning""),""Script 1"",""-"")"),"-")</f>
        <v>-</v>
      </c>
      <c r="C20318" s="74">
        <f t="shared" si="158"/>
        <v>0</v>
      </c>
      <c r="D20318" s="74" t="str">
        <f t="shared" si="159"/>
        <v>You: Hai assalamualaikum Zakwan,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319" spans="1:4">
      <c r="A20319" s="74" t="s">
        <v>11243</v>
      </c>
      <c r="B20319" s="74" t="str">
        <f ca="1">IFERROR(__xludf.DUMMYFUNCTION("IF(REGEXMATCH(A20319,""wealth planning""),""Script 1"",""-"")"),"-")</f>
        <v>-</v>
      </c>
      <c r="C20319" s="74">
        <f t="shared" si="158"/>
        <v>0</v>
      </c>
      <c r="D20319" s="74">
        <f t="shared" si="159"/>
        <v>0</v>
      </c>
    </row>
    <row r="20320" spans="1:4">
      <c r="A20320" s="74" t="s">
        <v>11243</v>
      </c>
      <c r="B20320" s="74" t="str">
        <f ca="1">IFERROR(__xludf.DUMMYFUNCTION("IF(REGEXMATCH(A20320,""wealth planning""),""Script 1"",""-"")"),"-")</f>
        <v>-</v>
      </c>
      <c r="C20320" s="74" t="str">
        <f t="shared" si="158"/>
        <v>Nurul Shafiqa Aqila Rudzuanazmi</v>
      </c>
      <c r="D20320" s="74">
        <f t="shared" si="159"/>
        <v>0</v>
      </c>
    </row>
    <row r="20321" spans="1:4">
      <c r="A20321" s="149">
        <v>45499</v>
      </c>
      <c r="B20321" s="74" t="str">
        <f ca="1">IFERROR(__xludf.DUMMYFUNCTION("IF(REGEXMATCH(A20321,""wealth planning""),""Script 1"",""-"")"),"#VALUE!")</f>
        <v>#VALUE!</v>
      </c>
      <c r="C20321" s="74" t="str">
        <f t="shared" si="158"/>
        <v>Nurul Shafiqa Aqila Rudzuanazmi</v>
      </c>
      <c r="D20321" s="74">
        <f t="shared" si="159"/>
        <v>0</v>
      </c>
    </row>
    <row r="20322" spans="1:4">
      <c r="A20322" s="149">
        <v>45499</v>
      </c>
      <c r="B20322" s="74" t="str">
        <f ca="1">IFERROR(__xludf.DUMMYFUNCTION("IF(REGEXMATCH(A20322,""wealth planning""),""Script 1"",""-"")"),"#VALUE!")</f>
        <v>#VALUE!</v>
      </c>
      <c r="C20322" s="149">
        <f t="shared" si="158"/>
        <v>45499</v>
      </c>
      <c r="D20322" s="74" t="str">
        <f t="shared" si="159"/>
        <v>Nurul Shafiqa Aqila Rudzuanazmi</v>
      </c>
    </row>
    <row r="20323" spans="1:4">
      <c r="A20323" s="74" t="s">
        <v>11244</v>
      </c>
      <c r="B20323" s="74" t="str">
        <f ca="1">IFERROR(__xludf.DUMMYFUNCTION("IF(REGEXMATCH(A20323,""wealth planning""),""Script 1"",""-"")"),"Script 1")</f>
        <v>Script 1</v>
      </c>
      <c r="C20323" s="149">
        <f t="shared" si="158"/>
        <v>45499</v>
      </c>
      <c r="D20323" s="74" t="str">
        <f t="shared" si="159"/>
        <v>Nurul Shafiqa Aqila Rudzuanazmi</v>
      </c>
    </row>
    <row r="20324" spans="1:4">
      <c r="A20324" s="74"/>
      <c r="B20324" s="74" t="str">
        <f ca="1">IFERROR(__xludf.DUMMYFUNCTION("IF(REGEXMATCH(A20324,""wealth planning""),""Script 1"",""-"")"),"-")</f>
        <v>-</v>
      </c>
      <c r="C20324" s="74" t="str">
        <f t="shared" si="158"/>
        <v>You: Hai assalamualaikum Shafiqa,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324" s="149">
        <f t="shared" si="159"/>
        <v>45499</v>
      </c>
    </row>
    <row r="20325" spans="1:4">
      <c r="B20325" s="74" t="str">
        <f ca="1">IFERROR(__xludf.DUMMYFUNCTION("IF(REGEXMATCH(A20325,""wealth planning""),""Script 1"",""-"")"),"-")</f>
        <v>-</v>
      </c>
      <c r="C20325" s="74">
        <f t="shared" si="158"/>
        <v>0</v>
      </c>
      <c r="D20325" s="149">
        <f t="shared" si="159"/>
        <v>45499</v>
      </c>
    </row>
    <row r="20326" spans="1:4">
      <c r="B20326" s="74" t="str">
        <f ca="1">IFERROR(__xludf.DUMMYFUNCTION("IF(REGEXMATCH(A20326,""wealth planning""),""Script 1"",""-"")"),"-")</f>
        <v>-</v>
      </c>
      <c r="C20326" s="74">
        <f t="shared" si="158"/>
        <v>0</v>
      </c>
      <c r="D20326" s="74" t="str">
        <f t="shared" si="159"/>
        <v>You: Hai assalamualaikum Shafiqa,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327" spans="1:4">
      <c r="A20327" s="74" t="s">
        <v>11246</v>
      </c>
      <c r="B20327" s="74" t="str">
        <f ca="1">IFERROR(__xludf.DUMMYFUNCTION("IF(REGEXMATCH(A20327,""wealth planning""),""Script 1"",""-"")"),"-")</f>
        <v>-</v>
      </c>
      <c r="C20327" s="74">
        <f t="shared" si="158"/>
        <v>0</v>
      </c>
      <c r="D20327" s="74">
        <f t="shared" si="159"/>
        <v>0</v>
      </c>
    </row>
    <row r="20328" spans="1:4">
      <c r="A20328" s="74" t="s">
        <v>11246</v>
      </c>
      <c r="B20328" s="74" t="str">
        <f ca="1">IFERROR(__xludf.DUMMYFUNCTION("IF(REGEXMATCH(A20328,""wealth planning""),""Script 1"",""-"")"),"-")</f>
        <v>-</v>
      </c>
      <c r="C20328" s="74" t="str">
        <f t="shared" si="158"/>
        <v>Diyanah Khairulzan</v>
      </c>
      <c r="D20328" s="74">
        <f t="shared" si="159"/>
        <v>0</v>
      </c>
    </row>
    <row r="20329" spans="1:4">
      <c r="A20329" s="149">
        <v>45499</v>
      </c>
      <c r="B20329" s="74" t="str">
        <f ca="1">IFERROR(__xludf.DUMMYFUNCTION("IF(REGEXMATCH(A20329,""wealth planning""),""Script 1"",""-"")"),"#VALUE!")</f>
        <v>#VALUE!</v>
      </c>
      <c r="C20329" s="74" t="str">
        <f t="shared" si="158"/>
        <v>Diyanah Khairulzan</v>
      </c>
      <c r="D20329" s="74">
        <f t="shared" si="159"/>
        <v>0</v>
      </c>
    </row>
    <row r="20330" spans="1:4">
      <c r="A20330" s="149">
        <v>45499</v>
      </c>
      <c r="B20330" s="74" t="str">
        <f ca="1">IFERROR(__xludf.DUMMYFUNCTION("IF(REGEXMATCH(A20330,""wealth planning""),""Script 1"",""-"")"),"#VALUE!")</f>
        <v>#VALUE!</v>
      </c>
      <c r="C20330" s="149">
        <f t="shared" si="158"/>
        <v>45499</v>
      </c>
      <c r="D20330" s="74" t="str">
        <f t="shared" si="159"/>
        <v>Diyanah Khairulzan</v>
      </c>
    </row>
    <row r="20331" spans="1:4">
      <c r="A20331" s="74" t="s">
        <v>11247</v>
      </c>
      <c r="B20331" s="74" t="str">
        <f ca="1">IFERROR(__xludf.DUMMYFUNCTION("IF(REGEXMATCH(A20331,""wealth planning""),""Script 1"",""-"")"),"Script 1")</f>
        <v>Script 1</v>
      </c>
      <c r="C20331" s="149">
        <f t="shared" si="158"/>
        <v>45499</v>
      </c>
      <c r="D20331" s="74" t="str">
        <f t="shared" si="159"/>
        <v>Diyanah Khairulzan</v>
      </c>
    </row>
    <row r="20332" spans="1:4">
      <c r="A20332" s="74"/>
      <c r="B20332" s="74" t="str">
        <f ca="1">IFERROR(__xludf.DUMMYFUNCTION("IF(REGEXMATCH(A20332,""wealth planning""),""Script 1"",""-"")"),"-")</f>
        <v>-</v>
      </c>
      <c r="C20332" s="74" t="str">
        <f t="shared" si="158"/>
        <v>You: Hai assalamualaikum Diyanah,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c r="D20332" s="149">
        <f t="shared" si="159"/>
        <v>45499</v>
      </c>
    </row>
    <row r="20333" spans="1:4">
      <c r="B20333" s="74" t="str">
        <f ca="1">IFERROR(__xludf.DUMMYFUNCTION("IF(REGEXMATCH(A20333,""wealth planning""),""Script 1"",""-"")"),"-")</f>
        <v>-</v>
      </c>
      <c r="C20333" s="74">
        <f t="shared" si="158"/>
        <v>0</v>
      </c>
      <c r="D20333" s="149">
        <f t="shared" si="159"/>
        <v>45499</v>
      </c>
    </row>
    <row r="20334" spans="1:4">
      <c r="B20334" s="74" t="str">
        <f ca="1">IFERROR(__xludf.DUMMYFUNCTION("IF(REGEXMATCH(A20334,""wealth planning""),""Script 1"",""-"")"),"-")</f>
        <v>-</v>
      </c>
      <c r="C20334" s="74">
        <f t="shared" si="158"/>
        <v>0</v>
      </c>
      <c r="D20334" s="74" t="str">
        <f t="shared" si="159"/>
        <v>You: Hai assalamualaikum Diyanah,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row>
    <row r="20335" spans="1:4">
      <c r="A20335" s="74" t="s">
        <v>11249</v>
      </c>
      <c r="B20335" s="74" t="str">
        <f ca="1">IFERROR(__xludf.DUMMYFUNCTION("IF(REGEXMATCH(A20335,""wealth planning""),""Script 1"",""-"")"),"-")</f>
        <v>-</v>
      </c>
      <c r="C20335" s="74">
        <f t="shared" si="158"/>
        <v>0</v>
      </c>
      <c r="D20335" s="74">
        <f t="shared" si="159"/>
        <v>0</v>
      </c>
    </row>
    <row r="20336" spans="1:4">
      <c r="A20336" s="74" t="s">
        <v>11249</v>
      </c>
      <c r="B20336" s="74" t="str">
        <f ca="1">IFERROR(__xludf.DUMMYFUNCTION("IF(REGEXMATCH(A20336,""wealth planning""),""Script 1"",""-"")"),"-")</f>
        <v>-</v>
      </c>
      <c r="C20336" s="74" t="str">
        <f t="shared" si="158"/>
        <v>Mohamad Rasydan Hakimi Mohd.Rozi</v>
      </c>
      <c r="D20336" s="74">
        <f t="shared" si="159"/>
        <v>0</v>
      </c>
    </row>
    <row r="20337" spans="1:4">
      <c r="A20337" s="149">
        <v>45499</v>
      </c>
      <c r="B20337" s="74" t="str">
        <f ca="1">IFERROR(__xludf.DUMMYFUNCTION("IF(REGEXMATCH(A20337,""wealth planning""),""Script 1"",""-"")"),"#VALUE!")</f>
        <v>#VALUE!</v>
      </c>
      <c r="C20337" s="74" t="str">
        <f t="shared" si="158"/>
        <v>Mohamad Rasydan Hakimi Mohd.Rozi</v>
      </c>
      <c r="D20337" s="74">
        <f t="shared" si="159"/>
        <v>0</v>
      </c>
    </row>
    <row r="20338" spans="1:4">
      <c r="A20338" s="149">
        <v>45499</v>
      </c>
      <c r="B20338" s="74" t="str">
        <f ca="1">IFERROR(__xludf.DUMMYFUNCTION("IF(REGEXMATCH(A20338,""wealth planning""),""Script 1"",""-"")"),"#VALUE!")</f>
        <v>#VALUE!</v>
      </c>
      <c r="C20338" s="149">
        <f t="shared" si="158"/>
        <v>45499</v>
      </c>
      <c r="D20338" s="74" t="str">
        <f t="shared" si="159"/>
        <v>Mohamad Rasydan Hakimi Mohd.Rozi</v>
      </c>
    </row>
    <row r="20339" spans="1:4">
      <c r="A20339" s="74" t="s">
        <v>11250</v>
      </c>
      <c r="B20339" s="74" t="str">
        <f ca="1">IFERROR(__xludf.DUMMYFUNCTION("IF(REGEXMATCH(A20339,""wealth planning""),""Script 1"",""-"")"),"Script 1")</f>
        <v>Script 1</v>
      </c>
      <c r="C20339" s="149">
        <f t="shared" si="158"/>
        <v>45499</v>
      </c>
      <c r="D20339" s="74" t="str">
        <f t="shared" si="159"/>
        <v>Mohamad Rasydan Hakimi Mohd.Rozi</v>
      </c>
    </row>
    <row r="20340" spans="1:4">
      <c r="A20340" s="74"/>
      <c r="B20340" s="74" t="str">
        <f ca="1">IFERROR(__xludf.DUMMYFUNCTION("IF(REGEXMATCH(A20340,""wealth planning""),""Script 1"",""-"")"),"-")</f>
        <v>-</v>
      </c>
      <c r="C20340" s="74" t="str">
        <f t="shared" si="158"/>
        <v>You: Hai assalamualaikum Rasydan,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340" s="149">
        <f t="shared" si="159"/>
        <v>45499</v>
      </c>
    </row>
    <row r="20341" spans="1:4">
      <c r="B20341" s="74" t="str">
        <f ca="1">IFERROR(__xludf.DUMMYFUNCTION("IF(REGEXMATCH(A20341,""wealth planning""),""Script 1"",""-"")"),"-")</f>
        <v>-</v>
      </c>
      <c r="C20341" s="74">
        <f t="shared" si="158"/>
        <v>0</v>
      </c>
      <c r="D20341" s="149">
        <f t="shared" si="159"/>
        <v>45499</v>
      </c>
    </row>
    <row r="20342" spans="1:4">
      <c r="B20342" s="74" t="str">
        <f ca="1">IFERROR(__xludf.DUMMYFUNCTION("IF(REGEXMATCH(A20342,""wealth planning""),""Script 1"",""-"")"),"-")</f>
        <v>-</v>
      </c>
      <c r="C20342" s="74">
        <f t="shared" si="158"/>
        <v>0</v>
      </c>
      <c r="D20342" s="74" t="str">
        <f t="shared" si="159"/>
        <v>You: Hai assalamualaikum Rasydan,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343" spans="1:4">
      <c r="A20343" s="74" t="s">
        <v>11252</v>
      </c>
      <c r="B20343" s="74" t="str">
        <f ca="1">IFERROR(__xludf.DUMMYFUNCTION("IF(REGEXMATCH(A20343,""wealth planning""),""Script 1"",""-"")"),"-")</f>
        <v>-</v>
      </c>
      <c r="C20343" s="74">
        <f t="shared" si="158"/>
        <v>0</v>
      </c>
      <c r="D20343" s="74">
        <f t="shared" si="159"/>
        <v>0</v>
      </c>
    </row>
    <row r="20344" spans="1:4">
      <c r="A20344" s="74" t="s">
        <v>11252</v>
      </c>
      <c r="B20344" s="74" t="str">
        <f ca="1">IFERROR(__xludf.DUMMYFUNCTION("IF(REGEXMATCH(A20344,""wealth planning""),""Script 1"",""-"")"),"-")</f>
        <v>-</v>
      </c>
      <c r="C20344" s="74" t="str">
        <f t="shared" si="158"/>
        <v>LUQMAN ARIEF</v>
      </c>
      <c r="D20344" s="74">
        <f t="shared" si="159"/>
        <v>0</v>
      </c>
    </row>
    <row r="20345" spans="1:4">
      <c r="A20345" s="149">
        <v>45499</v>
      </c>
      <c r="B20345" s="74" t="str">
        <f ca="1">IFERROR(__xludf.DUMMYFUNCTION("IF(REGEXMATCH(A20345,""wealth planning""),""Script 1"",""-"")"),"#VALUE!")</f>
        <v>#VALUE!</v>
      </c>
      <c r="C20345" s="74" t="str">
        <f t="shared" si="158"/>
        <v>LUQMAN ARIEF</v>
      </c>
      <c r="D20345" s="74">
        <f t="shared" si="159"/>
        <v>0</v>
      </c>
    </row>
    <row r="20346" spans="1:4">
      <c r="A20346" s="149">
        <v>45499</v>
      </c>
      <c r="B20346" s="74" t="str">
        <f ca="1">IFERROR(__xludf.DUMMYFUNCTION("IF(REGEXMATCH(A20346,""wealth planning""),""Script 1"",""-"")"),"#VALUE!")</f>
        <v>#VALUE!</v>
      </c>
      <c r="C20346" s="149">
        <f t="shared" si="158"/>
        <v>45499</v>
      </c>
      <c r="D20346" s="74" t="str">
        <f t="shared" si="159"/>
        <v>LUQMAN ARIEF</v>
      </c>
    </row>
    <row r="20347" spans="1:4">
      <c r="A20347" s="74" t="s">
        <v>11253</v>
      </c>
      <c r="B20347" s="74" t="str">
        <f ca="1">IFERROR(__xludf.DUMMYFUNCTION("IF(REGEXMATCH(A20347,""wealth planning""),""Script 1"",""-"")"),"Script 1")</f>
        <v>Script 1</v>
      </c>
      <c r="C20347" s="149">
        <f t="shared" si="158"/>
        <v>45499</v>
      </c>
      <c r="D20347" s="74" t="str">
        <f t="shared" si="159"/>
        <v>LUQMAN ARIEF</v>
      </c>
    </row>
    <row r="20348" spans="1:4">
      <c r="A20348" s="74"/>
      <c r="B20348" s="74" t="str">
        <f ca="1">IFERROR(__xludf.DUMMYFUNCTION("IF(REGEXMATCH(A20348,""wealth planning""),""Script 1"",""-"")"),"-")</f>
        <v>-</v>
      </c>
      <c r="C20348" s="74" t="str">
        <f t="shared" si="158"/>
        <v>You: Hai assalamualaikum Luqman,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348" s="149">
        <f t="shared" si="159"/>
        <v>45499</v>
      </c>
    </row>
    <row r="20349" spans="1:4">
      <c r="B20349" s="74" t="str">
        <f ca="1">IFERROR(__xludf.DUMMYFUNCTION("IF(REGEXMATCH(A20349,""wealth planning""),""Script 1"",""-"")"),"-")</f>
        <v>-</v>
      </c>
      <c r="C20349" s="74">
        <f t="shared" si="158"/>
        <v>0</v>
      </c>
      <c r="D20349" s="149">
        <f t="shared" si="159"/>
        <v>45499</v>
      </c>
    </row>
    <row r="20350" spans="1:4">
      <c r="B20350" s="74" t="str">
        <f ca="1">IFERROR(__xludf.DUMMYFUNCTION("IF(REGEXMATCH(A20350,""wealth planning""),""Script 1"",""-"")"),"-")</f>
        <v>-</v>
      </c>
      <c r="C20350" s="74">
        <f t="shared" si="158"/>
        <v>0</v>
      </c>
      <c r="D20350" s="74" t="str">
        <f t="shared" si="159"/>
        <v>You: Hai assalamualaikum Luqman,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351" spans="1:4">
      <c r="A20351" s="74" t="s">
        <v>11255</v>
      </c>
      <c r="B20351" s="74" t="str">
        <f ca="1">IFERROR(__xludf.DUMMYFUNCTION("IF(REGEXMATCH(A20351,""wealth planning""),""Script 1"",""-"")"),"-")</f>
        <v>-</v>
      </c>
      <c r="C20351" s="74">
        <f t="shared" si="158"/>
        <v>0</v>
      </c>
      <c r="D20351" s="74">
        <f t="shared" si="159"/>
        <v>0</v>
      </c>
    </row>
    <row r="20352" spans="1:4">
      <c r="A20352" s="74" t="s">
        <v>11255</v>
      </c>
      <c r="B20352" s="74" t="str">
        <f ca="1">IFERROR(__xludf.DUMMYFUNCTION("IF(REGEXMATCH(A20352,""wealth planning""),""Script 1"",""-"")"),"-")</f>
        <v>-</v>
      </c>
      <c r="C20352" s="74" t="str">
        <f t="shared" si="158"/>
        <v>Muhammad Afif Ikhwan Mohd Afandi</v>
      </c>
      <c r="D20352" s="74">
        <f t="shared" si="159"/>
        <v>0</v>
      </c>
    </row>
    <row r="20353" spans="1:4">
      <c r="A20353" s="149">
        <v>45499</v>
      </c>
      <c r="B20353" s="74" t="str">
        <f ca="1">IFERROR(__xludf.DUMMYFUNCTION("IF(REGEXMATCH(A20353,""wealth planning""),""Script 1"",""-"")"),"#VALUE!")</f>
        <v>#VALUE!</v>
      </c>
      <c r="C20353" s="74" t="str">
        <f t="shared" si="158"/>
        <v>Muhammad Afif Ikhwan Mohd Afandi</v>
      </c>
      <c r="D20353" s="74">
        <f t="shared" si="159"/>
        <v>0</v>
      </c>
    </row>
    <row r="20354" spans="1:4">
      <c r="A20354" s="149">
        <v>45499</v>
      </c>
      <c r="B20354" s="74" t="str">
        <f ca="1">IFERROR(__xludf.DUMMYFUNCTION("IF(REGEXMATCH(A20354,""wealth planning""),""Script 1"",""-"")"),"#VALUE!")</f>
        <v>#VALUE!</v>
      </c>
      <c r="C20354" s="149">
        <f t="shared" si="158"/>
        <v>45499</v>
      </c>
      <c r="D20354" s="74" t="str">
        <f t="shared" si="159"/>
        <v>Muhammad Afif Ikhwan Mohd Afandi</v>
      </c>
    </row>
    <row r="20355" spans="1:4">
      <c r="A20355" s="74" t="s">
        <v>11256</v>
      </c>
      <c r="B20355" s="74" t="str">
        <f ca="1">IFERROR(__xludf.DUMMYFUNCTION("IF(REGEXMATCH(A20355,""wealth planning""),""Script 1"",""-"")"),"Script 1")</f>
        <v>Script 1</v>
      </c>
      <c r="C20355" s="149">
        <f t="shared" si="158"/>
        <v>45499</v>
      </c>
      <c r="D20355" s="74" t="str">
        <f t="shared" si="159"/>
        <v>Muhammad Afif Ikhwan Mohd Afandi</v>
      </c>
    </row>
    <row r="20356" spans="1:4">
      <c r="A20356" s="74"/>
      <c r="B20356" s="74" t="str">
        <f ca="1">IFERROR(__xludf.DUMMYFUNCTION("IF(REGEXMATCH(A20356,""wealth planning""),""Script 1"",""-"")"),"-")</f>
        <v>-</v>
      </c>
      <c r="C20356" s="74" t="str">
        <f t="shared" si="158"/>
        <v>You: Hai assalamualaikum Afif,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356" s="149">
        <f t="shared" si="159"/>
        <v>45499</v>
      </c>
    </row>
    <row r="20357" spans="1:4">
      <c r="B20357" s="74" t="str">
        <f ca="1">IFERROR(__xludf.DUMMYFUNCTION("IF(REGEXMATCH(A20357,""wealth planning""),""Script 1"",""-"")"),"-")</f>
        <v>-</v>
      </c>
      <c r="C20357" s="74">
        <f t="shared" si="158"/>
        <v>0</v>
      </c>
      <c r="D20357" s="149">
        <f t="shared" si="159"/>
        <v>45499</v>
      </c>
    </row>
    <row r="20358" spans="1:4">
      <c r="B20358" s="74" t="str">
        <f ca="1">IFERROR(__xludf.DUMMYFUNCTION("IF(REGEXMATCH(A20358,""wealth planning""),""Script 1"",""-"")"),"-")</f>
        <v>-</v>
      </c>
      <c r="C20358" s="74">
        <f t="shared" si="158"/>
        <v>0</v>
      </c>
      <c r="D20358" s="74" t="str">
        <f t="shared" si="159"/>
        <v>You: Hai assalamualaikum Afif,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359" spans="1:4">
      <c r="A20359" s="74" t="s">
        <v>11258</v>
      </c>
      <c r="B20359" s="74" t="str">
        <f ca="1">IFERROR(__xludf.DUMMYFUNCTION("IF(REGEXMATCH(A20359,""wealth planning""),""Script 1"",""-"")"),"-")</f>
        <v>-</v>
      </c>
      <c r="C20359" s="74">
        <f t="shared" si="158"/>
        <v>0</v>
      </c>
      <c r="D20359" s="74">
        <f t="shared" si="159"/>
        <v>0</v>
      </c>
    </row>
    <row r="20360" spans="1:4">
      <c r="A20360" s="74" t="s">
        <v>11258</v>
      </c>
      <c r="B20360" s="74" t="str">
        <f ca="1">IFERROR(__xludf.DUMMYFUNCTION("IF(REGEXMATCH(A20360,""wealth planning""),""Script 1"",""-"")"),"-")</f>
        <v>-</v>
      </c>
      <c r="C20360" s="74" t="str">
        <f t="shared" si="158"/>
        <v>Muhammad Muntazar Bin Hairi</v>
      </c>
      <c r="D20360" s="74">
        <f t="shared" si="159"/>
        <v>0</v>
      </c>
    </row>
    <row r="20361" spans="1:4">
      <c r="A20361" s="149">
        <v>45499</v>
      </c>
      <c r="B20361" s="74" t="str">
        <f ca="1">IFERROR(__xludf.DUMMYFUNCTION("IF(REGEXMATCH(A20361,""wealth planning""),""Script 1"",""-"")"),"#VALUE!")</f>
        <v>#VALUE!</v>
      </c>
      <c r="C20361" s="74" t="str">
        <f t="shared" si="158"/>
        <v>Muhammad Muntazar Bin Hairi</v>
      </c>
      <c r="D20361" s="74">
        <f t="shared" si="159"/>
        <v>0</v>
      </c>
    </row>
    <row r="20362" spans="1:4">
      <c r="A20362" s="149">
        <v>45499</v>
      </c>
      <c r="B20362" s="74" t="str">
        <f ca="1">IFERROR(__xludf.DUMMYFUNCTION("IF(REGEXMATCH(A20362,""wealth planning""),""Script 1"",""-"")"),"#VALUE!")</f>
        <v>#VALUE!</v>
      </c>
      <c r="C20362" s="149">
        <f t="shared" si="158"/>
        <v>45499</v>
      </c>
      <c r="D20362" s="74" t="str">
        <f t="shared" si="159"/>
        <v>Muhammad Muntazar Bin Hairi</v>
      </c>
    </row>
    <row r="20363" spans="1:4">
      <c r="A20363" s="74" t="s">
        <v>11259</v>
      </c>
      <c r="B20363" s="74" t="str">
        <f ca="1">IFERROR(__xludf.DUMMYFUNCTION("IF(REGEXMATCH(A20363,""wealth planning""),""Script 1"",""-"")"),"Script 1")</f>
        <v>Script 1</v>
      </c>
      <c r="C20363" s="149">
        <f t="shared" si="158"/>
        <v>45499</v>
      </c>
      <c r="D20363" s="74" t="str">
        <f t="shared" si="159"/>
        <v>Muhammad Muntazar Bin Hairi</v>
      </c>
    </row>
    <row r="20364" spans="1:4">
      <c r="A20364" s="74"/>
      <c r="B20364" s="74" t="str">
        <f ca="1">IFERROR(__xludf.DUMMYFUNCTION("IF(REGEXMATCH(A20364,""wealth planning""),""Script 1"",""-"")"),"-")</f>
        <v>-</v>
      </c>
      <c r="C20364" s="74" t="str">
        <f t="shared" si="158"/>
        <v>You: Hai assalamualaikum tuan Muntazar,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364" s="149">
        <f t="shared" si="159"/>
        <v>45499</v>
      </c>
    </row>
    <row r="20365" spans="1:4">
      <c r="B20365" s="74" t="str">
        <f ca="1">IFERROR(__xludf.DUMMYFUNCTION("IF(REGEXMATCH(A20365,""wealth planning""),""Script 1"",""-"")"),"-")</f>
        <v>-</v>
      </c>
      <c r="C20365" s="74">
        <f t="shared" si="158"/>
        <v>0</v>
      </c>
      <c r="D20365" s="149">
        <f t="shared" si="159"/>
        <v>45499</v>
      </c>
    </row>
    <row r="20366" spans="1:4">
      <c r="B20366" s="74" t="str">
        <f ca="1">IFERROR(__xludf.DUMMYFUNCTION("IF(REGEXMATCH(A20366,""wealth planning""),""Script 1"",""-"")"),"-")</f>
        <v>-</v>
      </c>
      <c r="C20366" s="74">
        <f t="shared" si="158"/>
        <v>0</v>
      </c>
      <c r="D20366" s="74" t="str">
        <f t="shared" si="159"/>
        <v>You: Hai assalamualaikum tuan Muntazar,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367" spans="1:4">
      <c r="B20367" s="74" t="str">
        <f ca="1">IFERROR(__xludf.DUMMYFUNCTION("IF(REGEXMATCH(A20367,""wealth planning""),""Script 1"",""-"")"),"-")</f>
        <v>-</v>
      </c>
      <c r="C20367" s="74">
        <f t="shared" si="158"/>
        <v>0</v>
      </c>
      <c r="D20367" s="74">
        <f t="shared" si="159"/>
        <v>0</v>
      </c>
    </row>
    <row r="20368" spans="1:4">
      <c r="A20368" s="74" t="s">
        <v>11262</v>
      </c>
      <c r="B20368" s="74" t="str">
        <f ca="1">IFERROR(__xludf.DUMMYFUNCTION("IF(REGEXMATCH(A20368,""wealth planning""),""Script 1"",""-"")"),"-")</f>
        <v>-</v>
      </c>
      <c r="C20368" s="74">
        <f t="shared" si="158"/>
        <v>0</v>
      </c>
      <c r="D20368" s="74">
        <f t="shared" si="159"/>
        <v>0</v>
      </c>
    </row>
    <row r="20369" spans="1:4">
      <c r="A20369" s="149">
        <v>45499</v>
      </c>
      <c r="B20369" s="74" t="str">
        <f ca="1">IFERROR(__xludf.DUMMYFUNCTION("IF(REGEXMATCH(A20369,""wealth planning""),""Script 1"",""-"")"),"#VALUE!")</f>
        <v>#VALUE!</v>
      </c>
      <c r="C20369" s="74" t="str">
        <f t="shared" si="158"/>
        <v>SITI NURMAISARAH FAKRUL AZWAN</v>
      </c>
      <c r="D20369" s="74">
        <f t="shared" si="159"/>
        <v>0</v>
      </c>
    </row>
    <row r="20370" spans="1:4">
      <c r="A20370" s="149">
        <v>45499</v>
      </c>
      <c r="B20370" s="74" t="str">
        <f ca="1">IFERROR(__xludf.DUMMYFUNCTION("IF(REGEXMATCH(A20370,""wealth planning""),""Script 1"",""-"")"),"#VALUE!")</f>
        <v>#VALUE!</v>
      </c>
      <c r="C20370" s="149">
        <f t="shared" si="158"/>
        <v>45499</v>
      </c>
      <c r="D20370" s="74">
        <f t="shared" si="159"/>
        <v>0</v>
      </c>
    </row>
    <row r="20371" spans="1:4">
      <c r="A20371" s="74" t="s">
        <v>11263</v>
      </c>
      <c r="B20371" s="74" t="str">
        <f ca="1">IFERROR(__xludf.DUMMYFUNCTION("IF(REGEXMATCH(A20371,""wealth planning""),""Script 1"",""-"")"),"Script 1")</f>
        <v>Script 1</v>
      </c>
      <c r="C20371" s="149">
        <f t="shared" si="158"/>
        <v>45499</v>
      </c>
      <c r="D20371" s="74" t="str">
        <f t="shared" si="159"/>
        <v>SITI NURMAISARAH FAKRUL AZWAN</v>
      </c>
    </row>
    <row r="20372" spans="1:4">
      <c r="A20372" s="74"/>
      <c r="B20372" s="74" t="str">
        <f ca="1">IFERROR(__xludf.DUMMYFUNCTION("IF(REGEXMATCH(A20372,""wealth planning""),""Script 1"",""-"")"),"-")</f>
        <v>-</v>
      </c>
      <c r="C20372" s="74" t="str">
        <f t="shared" si="158"/>
        <v>You: Hai assalamualaikum Siti Nurmaisarah,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c r="D20372" s="149">
        <f t="shared" si="159"/>
        <v>45499</v>
      </c>
    </row>
    <row r="20373" spans="1:4">
      <c r="B20373" s="74" t="str">
        <f ca="1">IFERROR(__xludf.DUMMYFUNCTION("IF(REGEXMATCH(A20373,""wealth planning""),""Script 1"",""-"")"),"-")</f>
        <v>-</v>
      </c>
      <c r="C20373" s="74">
        <f t="shared" si="158"/>
        <v>0</v>
      </c>
      <c r="D20373" s="149">
        <f t="shared" si="159"/>
        <v>45499</v>
      </c>
    </row>
    <row r="20374" spans="1:4">
      <c r="B20374" s="74" t="str">
        <f ca="1">IFERROR(__xludf.DUMMYFUNCTION("IF(REGEXMATCH(A20374,""wealth planning""),""Script 1"",""-"")"),"-")</f>
        <v>-</v>
      </c>
      <c r="C20374" s="74">
        <f t="shared" si="158"/>
        <v>0</v>
      </c>
      <c r="D20374" s="74" t="str">
        <f t="shared" si="159"/>
        <v>You: Hai assalamualaikum Siti Nurmaisarah,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row>
    <row r="20375" spans="1:4">
      <c r="A20375" s="74" t="s">
        <v>11265</v>
      </c>
      <c r="B20375" s="74" t="str">
        <f ca="1">IFERROR(__xludf.DUMMYFUNCTION("IF(REGEXMATCH(A20375,""wealth planning""),""Script 1"",""-"")"),"-")</f>
        <v>-</v>
      </c>
      <c r="C20375" s="74">
        <f t="shared" si="158"/>
        <v>0</v>
      </c>
      <c r="D20375" s="74">
        <f t="shared" si="159"/>
        <v>0</v>
      </c>
    </row>
    <row r="20376" spans="1:4">
      <c r="A20376" s="74" t="s">
        <v>11265</v>
      </c>
      <c r="B20376" s="74" t="str">
        <f ca="1">IFERROR(__xludf.DUMMYFUNCTION("IF(REGEXMATCH(A20376,""wealth planning""),""Script 1"",""-"")"),"-")</f>
        <v>-</v>
      </c>
      <c r="C20376" s="74" t="str">
        <f t="shared" si="158"/>
        <v>Asrol Helmi Mohamad</v>
      </c>
      <c r="D20376" s="74">
        <f t="shared" si="159"/>
        <v>0</v>
      </c>
    </row>
    <row r="20377" spans="1:4">
      <c r="A20377" s="149">
        <v>45499</v>
      </c>
      <c r="B20377" s="74" t="str">
        <f ca="1">IFERROR(__xludf.DUMMYFUNCTION("IF(REGEXMATCH(A20377,""wealth planning""),""Script 1"",""-"")"),"#VALUE!")</f>
        <v>#VALUE!</v>
      </c>
      <c r="C20377" s="74" t="str">
        <f t="shared" si="158"/>
        <v>Asrol Helmi Mohamad</v>
      </c>
      <c r="D20377" s="74">
        <f t="shared" si="159"/>
        <v>0</v>
      </c>
    </row>
    <row r="20378" spans="1:4">
      <c r="A20378" s="149">
        <v>45499</v>
      </c>
      <c r="B20378" s="74" t="str">
        <f ca="1">IFERROR(__xludf.DUMMYFUNCTION("IF(REGEXMATCH(A20378,""wealth planning""),""Script 1"",""-"")"),"#VALUE!")</f>
        <v>#VALUE!</v>
      </c>
      <c r="C20378" s="149">
        <f t="shared" si="158"/>
        <v>45499</v>
      </c>
      <c r="D20378" s="74" t="str">
        <f t="shared" si="159"/>
        <v>Asrol Helmi Mohamad</v>
      </c>
    </row>
    <row r="20379" spans="1:4">
      <c r="A20379" s="74" t="s">
        <v>11266</v>
      </c>
      <c r="B20379" s="74" t="str">
        <f ca="1">IFERROR(__xludf.DUMMYFUNCTION("IF(REGEXMATCH(A20379,""wealth planning""),""Script 1"",""-"")"),"Script 1")</f>
        <v>Script 1</v>
      </c>
      <c r="C20379" s="149">
        <f t="shared" si="158"/>
        <v>45499</v>
      </c>
      <c r="D20379" s="74" t="str">
        <f t="shared" si="159"/>
        <v>Asrol Helmi Mohamad</v>
      </c>
    </row>
    <row r="20380" spans="1:4">
      <c r="A20380" s="74"/>
      <c r="B20380" s="74" t="str">
        <f ca="1">IFERROR(__xludf.DUMMYFUNCTION("IF(REGEXMATCH(A20380,""wealth planning""),""Script 1"",""-"")"),"-")</f>
        <v>-</v>
      </c>
      <c r="C20380" s="74" t="str">
        <f t="shared" si="158"/>
        <v>You: Hai assalamualaikum tuan Asrol,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380" s="149">
        <f t="shared" si="159"/>
        <v>45499</v>
      </c>
    </row>
    <row r="20381" spans="1:4">
      <c r="B20381" s="74" t="str">
        <f ca="1">IFERROR(__xludf.DUMMYFUNCTION("IF(REGEXMATCH(A20381,""wealth planning""),""Script 1"",""-"")"),"-")</f>
        <v>-</v>
      </c>
      <c r="C20381" s="74">
        <f t="shared" si="158"/>
        <v>0</v>
      </c>
      <c r="D20381" s="149">
        <f t="shared" si="159"/>
        <v>45499</v>
      </c>
    </row>
    <row r="20382" spans="1:4">
      <c r="B20382" s="74" t="str">
        <f ca="1">IFERROR(__xludf.DUMMYFUNCTION("IF(REGEXMATCH(A20382,""wealth planning""),""Script 1"",""-"")"),"-")</f>
        <v>-</v>
      </c>
      <c r="C20382" s="74">
        <f t="shared" si="158"/>
        <v>0</v>
      </c>
      <c r="D20382" s="74" t="str">
        <f t="shared" si="159"/>
        <v>You: Hai assalamualaikum tuan Asrol,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383" spans="1:4">
      <c r="A20383" s="74" t="s">
        <v>11268</v>
      </c>
      <c r="B20383" s="74" t="str">
        <f ca="1">IFERROR(__xludf.DUMMYFUNCTION("IF(REGEXMATCH(A20383,""wealth planning""),""Script 1"",""-"")"),"-")</f>
        <v>-</v>
      </c>
      <c r="C20383" s="74">
        <f t="shared" si="158"/>
        <v>0</v>
      </c>
      <c r="D20383" s="74">
        <f t="shared" si="159"/>
        <v>0</v>
      </c>
    </row>
    <row r="20384" spans="1:4">
      <c r="A20384" s="74" t="s">
        <v>11268</v>
      </c>
      <c r="B20384" s="74" t="str">
        <f ca="1">IFERROR(__xludf.DUMMYFUNCTION("IF(REGEXMATCH(A20384,""wealth planning""),""Script 1"",""-"")"),"-")</f>
        <v>-</v>
      </c>
      <c r="C20384" s="74" t="str">
        <f t="shared" si="158"/>
        <v>Muhammad Nabil bin Mat Zinan</v>
      </c>
      <c r="D20384" s="74">
        <f t="shared" si="159"/>
        <v>0</v>
      </c>
    </row>
    <row r="20385" spans="1:4">
      <c r="A20385" s="149">
        <v>45498</v>
      </c>
      <c r="B20385" s="74" t="str">
        <f ca="1">IFERROR(__xludf.DUMMYFUNCTION("IF(REGEXMATCH(A20385,""wealth planning""),""Script 1"",""-"")"),"#VALUE!")</f>
        <v>#VALUE!</v>
      </c>
      <c r="C20385" s="74" t="str">
        <f t="shared" si="158"/>
        <v>Muhammad Nabil bin Mat Zinan</v>
      </c>
      <c r="D20385" s="74">
        <f t="shared" si="159"/>
        <v>0</v>
      </c>
    </row>
    <row r="20386" spans="1:4">
      <c r="A20386" s="149">
        <v>45498</v>
      </c>
      <c r="B20386" s="74" t="str">
        <f ca="1">IFERROR(__xludf.DUMMYFUNCTION("IF(REGEXMATCH(A20386,""wealth planning""),""Script 1"",""-"")"),"#VALUE!")</f>
        <v>#VALUE!</v>
      </c>
      <c r="C20386" s="149">
        <f t="shared" si="158"/>
        <v>45498</v>
      </c>
      <c r="D20386" s="74" t="str">
        <f t="shared" si="159"/>
        <v>Muhammad Nabil bin Mat Zinan</v>
      </c>
    </row>
    <row r="20387" spans="1:4">
      <c r="A20387" s="74" t="s">
        <v>11176</v>
      </c>
      <c r="B20387" s="74" t="str">
        <f ca="1">IFERROR(__xludf.DUMMYFUNCTION("IF(REGEXMATCH(A20387,""wealth planning""),""Script 1"",""-"")"),"Script 1")</f>
        <v>Script 1</v>
      </c>
      <c r="C20387" s="149">
        <f t="shared" si="158"/>
        <v>45498</v>
      </c>
      <c r="D20387" s="74" t="str">
        <f t="shared" si="159"/>
        <v>Muhammad Nabil bin Mat Zinan</v>
      </c>
    </row>
    <row r="20388" spans="1:4">
      <c r="A20388" s="74"/>
      <c r="B20388" s="74" t="str">
        <f ca="1">IFERROR(__xludf.DUMMYFUNCTION("IF(REGEXMATCH(A20388,""wealth planning""),""Script 1"",""-"")"),"-")</f>
        <v>-</v>
      </c>
      <c r="C20388" s="74" t="str">
        <f t="shared" si="158"/>
        <v>You: Hai assalamualaikum Nabil,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388" s="149">
        <f t="shared" si="159"/>
        <v>45498</v>
      </c>
    </row>
    <row r="20389" spans="1:4">
      <c r="B20389" s="74" t="str">
        <f ca="1">IFERROR(__xludf.DUMMYFUNCTION("IF(REGEXMATCH(A20389,""wealth planning""),""Script 1"",""-"")"),"-")</f>
        <v>-</v>
      </c>
      <c r="C20389" s="74">
        <f t="shared" si="158"/>
        <v>0</v>
      </c>
      <c r="D20389" s="149">
        <f t="shared" si="159"/>
        <v>45498</v>
      </c>
    </row>
    <row r="20390" spans="1:4">
      <c r="B20390" s="74" t="str">
        <f ca="1">IFERROR(__xludf.DUMMYFUNCTION("IF(REGEXMATCH(A20390,""wealth planning""),""Script 1"",""-"")"),"-")</f>
        <v>-</v>
      </c>
      <c r="C20390" s="74">
        <f t="shared" si="158"/>
        <v>0</v>
      </c>
      <c r="D20390" s="74" t="str">
        <f t="shared" si="159"/>
        <v>You: Hai assalamualaikum Nabil,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391" spans="1:4">
      <c r="A20391" s="74" t="s">
        <v>11270</v>
      </c>
      <c r="B20391" s="74" t="str">
        <f ca="1">IFERROR(__xludf.DUMMYFUNCTION("IF(REGEXMATCH(A20391,""wealth planning""),""Script 1"",""-"")"),"-")</f>
        <v>-</v>
      </c>
      <c r="C20391" s="74">
        <f t="shared" si="158"/>
        <v>0</v>
      </c>
      <c r="D20391" s="74">
        <f t="shared" si="159"/>
        <v>0</v>
      </c>
    </row>
    <row r="20392" spans="1:4">
      <c r="A20392" s="74" t="s">
        <v>11270</v>
      </c>
      <c r="B20392" s="74" t="str">
        <f ca="1">IFERROR(__xludf.DUMMYFUNCTION("IF(REGEXMATCH(A20392,""wealth planning""),""Script 1"",""-"")"),"-")</f>
        <v>-</v>
      </c>
      <c r="C20392" s="74" t="str">
        <f t="shared" si="158"/>
        <v>Nadhira Syazwani</v>
      </c>
      <c r="D20392" s="74">
        <f t="shared" si="159"/>
        <v>0</v>
      </c>
    </row>
    <row r="20393" spans="1:4">
      <c r="A20393" s="149">
        <v>45498</v>
      </c>
      <c r="B20393" s="74" t="str">
        <f ca="1">IFERROR(__xludf.DUMMYFUNCTION("IF(REGEXMATCH(A20393,""wealth planning""),""Script 1"",""-"")"),"#VALUE!")</f>
        <v>#VALUE!</v>
      </c>
      <c r="C20393" s="74" t="str">
        <f t="shared" si="158"/>
        <v>Nadhira Syazwani</v>
      </c>
      <c r="D20393" s="74">
        <f t="shared" si="159"/>
        <v>0</v>
      </c>
    </row>
    <row r="20394" spans="1:4">
      <c r="A20394" s="149">
        <v>45498</v>
      </c>
      <c r="B20394" s="74" t="str">
        <f ca="1">IFERROR(__xludf.DUMMYFUNCTION("IF(REGEXMATCH(A20394,""wealth planning""),""Script 1"",""-"")"),"#VALUE!")</f>
        <v>#VALUE!</v>
      </c>
      <c r="C20394" s="149">
        <f t="shared" si="158"/>
        <v>45498</v>
      </c>
      <c r="D20394" s="74" t="str">
        <f t="shared" si="159"/>
        <v>Nadhira Syazwani</v>
      </c>
    </row>
    <row r="20395" spans="1:4">
      <c r="A20395" s="74" t="s">
        <v>11271</v>
      </c>
      <c r="B20395" s="74" t="str">
        <f ca="1">IFERROR(__xludf.DUMMYFUNCTION("IF(REGEXMATCH(A20395,""wealth planning""),""Script 1"",""-"")"),"Script 1")</f>
        <v>Script 1</v>
      </c>
      <c r="C20395" s="149">
        <f t="shared" si="158"/>
        <v>45498</v>
      </c>
      <c r="D20395" s="74" t="str">
        <f t="shared" si="159"/>
        <v>Nadhira Syazwani</v>
      </c>
    </row>
    <row r="20396" spans="1:4">
      <c r="A20396" s="74"/>
      <c r="B20396" s="74" t="str">
        <f ca="1">IFERROR(__xludf.DUMMYFUNCTION("IF(REGEXMATCH(A20396,""wealth planning""),""Script 1"",""-"")"),"-")</f>
        <v>-</v>
      </c>
      <c r="C20396" s="74" t="str">
        <f t="shared" si="158"/>
        <v>You: Hai assalamualaikum Nadhira,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c r="D20396" s="149">
        <f t="shared" si="159"/>
        <v>45498</v>
      </c>
    </row>
    <row r="20397" spans="1:4">
      <c r="B20397" s="74" t="str">
        <f ca="1">IFERROR(__xludf.DUMMYFUNCTION("IF(REGEXMATCH(A20397,""wealth planning""),""Script 1"",""-"")"),"-")</f>
        <v>-</v>
      </c>
      <c r="C20397" s="74">
        <f t="shared" si="158"/>
        <v>0</v>
      </c>
      <c r="D20397" s="149">
        <f t="shared" si="159"/>
        <v>45498</v>
      </c>
    </row>
    <row r="20398" spans="1:4">
      <c r="B20398" s="74" t="str">
        <f ca="1">IFERROR(__xludf.DUMMYFUNCTION("IF(REGEXMATCH(A20398,""wealth planning""),""Script 1"",""-"")"),"-")</f>
        <v>-</v>
      </c>
      <c r="C20398" s="74">
        <f t="shared" si="158"/>
        <v>0</v>
      </c>
      <c r="D20398" s="74" t="str">
        <f t="shared" si="159"/>
        <v>You: Hai assalamualaikum Nadhira,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row>
    <row r="20399" spans="1:4">
      <c r="A20399" s="74" t="s">
        <v>11273</v>
      </c>
      <c r="B20399" s="74" t="str">
        <f ca="1">IFERROR(__xludf.DUMMYFUNCTION("IF(REGEXMATCH(A20399,""wealth planning""),""Script 1"",""-"")"),"-")</f>
        <v>-</v>
      </c>
      <c r="C20399" s="74">
        <f t="shared" si="158"/>
        <v>0</v>
      </c>
      <c r="D20399" s="74">
        <f t="shared" si="159"/>
        <v>0</v>
      </c>
    </row>
    <row r="20400" spans="1:4">
      <c r="A20400" s="74" t="s">
        <v>11273</v>
      </c>
      <c r="B20400" s="74" t="str">
        <f ca="1">IFERROR(__xludf.DUMMYFUNCTION("IF(REGEXMATCH(A20400,""wealth planning""),""Script 1"",""-"")"),"-")</f>
        <v>-</v>
      </c>
      <c r="C20400" s="74" t="str">
        <f t="shared" si="158"/>
        <v>Muhammad Fahmi bin Ramzi</v>
      </c>
      <c r="D20400" s="74">
        <f t="shared" si="159"/>
        <v>0</v>
      </c>
    </row>
    <row r="20401" spans="1:4">
      <c r="A20401" s="149">
        <v>45498</v>
      </c>
      <c r="B20401" s="74" t="str">
        <f ca="1">IFERROR(__xludf.DUMMYFUNCTION("IF(REGEXMATCH(A20401,""wealth planning""),""Script 1"",""-"")"),"#VALUE!")</f>
        <v>#VALUE!</v>
      </c>
      <c r="C20401" s="74" t="str">
        <f t="shared" si="158"/>
        <v>Muhammad Fahmi bin Ramzi</v>
      </c>
      <c r="D20401" s="74">
        <f t="shared" si="159"/>
        <v>0</v>
      </c>
    </row>
    <row r="20402" spans="1:4">
      <c r="A20402" s="149">
        <v>45498</v>
      </c>
      <c r="B20402" s="74" t="str">
        <f ca="1">IFERROR(__xludf.DUMMYFUNCTION("IF(REGEXMATCH(A20402,""wealth planning""),""Script 1"",""-"")"),"#VALUE!")</f>
        <v>#VALUE!</v>
      </c>
      <c r="C20402" s="149">
        <f t="shared" si="158"/>
        <v>45498</v>
      </c>
      <c r="D20402" s="74" t="str">
        <f t="shared" si="159"/>
        <v>Muhammad Fahmi bin Ramzi</v>
      </c>
    </row>
    <row r="20403" spans="1:4">
      <c r="A20403" s="74" t="s">
        <v>11274</v>
      </c>
      <c r="B20403" s="74" t="str">
        <f ca="1">IFERROR(__xludf.DUMMYFUNCTION("IF(REGEXMATCH(A20403,""wealth planning""),""Script 1"",""-"")"),"Script 1")</f>
        <v>Script 1</v>
      </c>
      <c r="C20403" s="149">
        <f t="shared" si="158"/>
        <v>45498</v>
      </c>
      <c r="D20403" s="74" t="str">
        <f t="shared" si="159"/>
        <v>Muhammad Fahmi bin Ramzi</v>
      </c>
    </row>
    <row r="20404" spans="1:4">
      <c r="A20404" s="74"/>
      <c r="B20404" s="74" t="str">
        <f ca="1">IFERROR(__xludf.DUMMYFUNCTION("IF(REGEXMATCH(A20404,""wealth planning""),""Script 1"",""-"")"),"-")</f>
        <v>-</v>
      </c>
      <c r="C20404" s="74" t="str">
        <f t="shared" ref="C20404:C20658" si="160">A20403</f>
        <v>You: Hai assalamualaikum Fahmi,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0404" s="149">
        <f t="shared" ref="D20404:D20658" si="161">A20401</f>
        <v>45498</v>
      </c>
    </row>
    <row r="20405" spans="1:4">
      <c r="B20405" s="74" t="str">
        <f ca="1">IFERROR(__xludf.DUMMYFUNCTION("IF(REGEXMATCH(A20405,""wealth planning""),""Script 1"",""-"")"),"-")</f>
        <v>-</v>
      </c>
      <c r="C20405" s="74">
        <f t="shared" si="160"/>
        <v>0</v>
      </c>
      <c r="D20405" s="149">
        <f t="shared" si="161"/>
        <v>45498</v>
      </c>
    </row>
    <row r="20406" spans="1:4">
      <c r="B20406" s="74" t="str">
        <f ca="1">IFERROR(__xludf.DUMMYFUNCTION("IF(REGEXMATCH(A20406,""wealth planning""),""Script 1"",""-"")"),"-")</f>
        <v>-</v>
      </c>
      <c r="C20406" s="74">
        <f t="shared" si="160"/>
        <v>0</v>
      </c>
      <c r="D20406" s="74" t="str">
        <f t="shared" si="161"/>
        <v>You: Hai assalamualaikum Fahmi,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0407" spans="1:4">
      <c r="A20407" s="74" t="s">
        <v>11276</v>
      </c>
      <c r="B20407" s="74" t="str">
        <f ca="1">IFERROR(__xludf.DUMMYFUNCTION("IF(REGEXMATCH(A20407,""wealth planning""),""Script 1"",""-"")"),"-")</f>
        <v>-</v>
      </c>
      <c r="C20407" s="74">
        <f t="shared" si="160"/>
        <v>0</v>
      </c>
      <c r="D20407" s="74">
        <f t="shared" si="161"/>
        <v>0</v>
      </c>
    </row>
    <row r="20408" spans="1:4">
      <c r="A20408" s="74" t="s">
        <v>11276</v>
      </c>
      <c r="B20408" s="74" t="str">
        <f ca="1">IFERROR(__xludf.DUMMYFUNCTION("IF(REGEXMATCH(A20408,""wealth planning""),""Script 1"",""-"")"),"-")</f>
        <v>-</v>
      </c>
      <c r="C20408" s="74" t="str">
        <f t="shared" si="160"/>
        <v>Natasya Jasbindar</v>
      </c>
      <c r="D20408" s="74">
        <f t="shared" si="161"/>
        <v>0</v>
      </c>
    </row>
    <row r="20409" spans="1:4">
      <c r="A20409" s="149">
        <v>45498</v>
      </c>
      <c r="B20409" s="74" t="str">
        <f ca="1">IFERROR(__xludf.DUMMYFUNCTION("IF(REGEXMATCH(A20409,""wealth planning""),""Script 1"",""-"")"),"#VALUE!")</f>
        <v>#VALUE!</v>
      </c>
      <c r="C20409" s="74" t="str">
        <f t="shared" si="160"/>
        <v>Natasya Jasbindar</v>
      </c>
      <c r="D20409" s="74">
        <f t="shared" si="161"/>
        <v>0</v>
      </c>
    </row>
    <row r="20410" spans="1:4">
      <c r="A20410" s="149">
        <v>45498</v>
      </c>
      <c r="B20410" s="74" t="str">
        <f ca="1">IFERROR(__xludf.DUMMYFUNCTION("IF(REGEXMATCH(A20410,""wealth planning""),""Script 1"",""-"")"),"#VALUE!")</f>
        <v>#VALUE!</v>
      </c>
      <c r="C20410" s="149">
        <f t="shared" si="160"/>
        <v>45498</v>
      </c>
      <c r="D20410" s="74" t="str">
        <f t="shared" si="161"/>
        <v>Natasya Jasbindar</v>
      </c>
    </row>
    <row r="20411" spans="1:4">
      <c r="A20411" s="74" t="s">
        <v>11277</v>
      </c>
      <c r="B20411" s="74" t="str">
        <f ca="1">IFERROR(__xludf.DUMMYFUNCTION("IF(REGEXMATCH(A20411,""wealth planning""),""Script 1"",""-"")"),"Script 1")</f>
        <v>Script 1</v>
      </c>
      <c r="C20411" s="149">
        <f t="shared" si="160"/>
        <v>45498</v>
      </c>
      <c r="D20411" s="74" t="str">
        <f t="shared" si="161"/>
        <v>Natasya Jasbindar</v>
      </c>
    </row>
    <row r="20412" spans="1:4">
      <c r="A20412" s="74"/>
      <c r="B20412" s="74" t="str">
        <f ca="1">IFERROR(__xludf.DUMMYFUNCTION("IF(REGEXMATCH(A20412,""wealth planning""),""Script 1"",""-"")"),"-")</f>
        <v>-</v>
      </c>
      <c r="C20412" s="74" t="str">
        <f t="shared" si="160"/>
        <v>You: Hai assalamualaikum Nur Natasya,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412" s="149">
        <f t="shared" si="161"/>
        <v>45498</v>
      </c>
    </row>
    <row r="20413" spans="1:4">
      <c r="B20413" s="74" t="str">
        <f ca="1">IFERROR(__xludf.DUMMYFUNCTION("IF(REGEXMATCH(A20413,""wealth planning""),""Script 1"",""-"")"),"-")</f>
        <v>-</v>
      </c>
      <c r="C20413" s="74">
        <f t="shared" si="160"/>
        <v>0</v>
      </c>
      <c r="D20413" s="149">
        <f t="shared" si="161"/>
        <v>45498</v>
      </c>
    </row>
    <row r="20414" spans="1:4">
      <c r="B20414" s="74" t="str">
        <f ca="1">IFERROR(__xludf.DUMMYFUNCTION("IF(REGEXMATCH(A20414,""wealth planning""),""Script 1"",""-"")"),"-")</f>
        <v>-</v>
      </c>
      <c r="C20414" s="74">
        <f t="shared" si="160"/>
        <v>0</v>
      </c>
      <c r="D20414" s="74" t="str">
        <f t="shared" si="161"/>
        <v>You: Hai assalamualaikum Nur Natasya,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415" spans="1:4">
      <c r="B20415" s="74" t="str">
        <f ca="1">IFERROR(__xludf.DUMMYFUNCTION("IF(REGEXMATCH(A20415,""wealth planning""),""Script 1"",""-"")"),"-")</f>
        <v>-</v>
      </c>
      <c r="C20415" s="74">
        <f t="shared" si="160"/>
        <v>0</v>
      </c>
      <c r="D20415" s="74">
        <f t="shared" si="161"/>
        <v>0</v>
      </c>
    </row>
    <row r="20416" spans="1:4">
      <c r="A20416" s="74" t="s">
        <v>11280</v>
      </c>
      <c r="B20416" s="74" t="str">
        <f ca="1">IFERROR(__xludf.DUMMYFUNCTION("IF(REGEXMATCH(A20416,""wealth planning""),""Script 1"",""-"")"),"-")</f>
        <v>-</v>
      </c>
      <c r="C20416" s="74">
        <f t="shared" si="160"/>
        <v>0</v>
      </c>
      <c r="D20416" s="74">
        <f t="shared" si="161"/>
        <v>0</v>
      </c>
    </row>
    <row r="20417" spans="1:4">
      <c r="A20417" s="149">
        <v>45498</v>
      </c>
      <c r="B20417" s="74" t="str">
        <f ca="1">IFERROR(__xludf.DUMMYFUNCTION("IF(REGEXMATCH(A20417,""wealth planning""),""Script 1"",""-"")"),"#VALUE!")</f>
        <v>#VALUE!</v>
      </c>
      <c r="C20417" s="74" t="str">
        <f t="shared" si="160"/>
        <v>Nuranis Hurin</v>
      </c>
      <c r="D20417" s="74">
        <f t="shared" si="161"/>
        <v>0</v>
      </c>
    </row>
    <row r="20418" spans="1:4">
      <c r="A20418" s="149">
        <v>45498</v>
      </c>
      <c r="B20418" s="74" t="str">
        <f ca="1">IFERROR(__xludf.DUMMYFUNCTION("IF(REGEXMATCH(A20418,""wealth planning""),""Script 1"",""-"")"),"#VALUE!")</f>
        <v>#VALUE!</v>
      </c>
      <c r="C20418" s="149">
        <f t="shared" si="160"/>
        <v>45498</v>
      </c>
      <c r="D20418" s="74">
        <f t="shared" si="161"/>
        <v>0</v>
      </c>
    </row>
    <row r="20419" spans="1:4">
      <c r="A20419" s="74" t="s">
        <v>11281</v>
      </c>
      <c r="B20419" s="74" t="str">
        <f ca="1">IFERROR(__xludf.DUMMYFUNCTION("IF(REGEXMATCH(A20419,""wealth planning""),""Script 1"",""-"")"),"Script 1")</f>
        <v>Script 1</v>
      </c>
      <c r="C20419" s="149">
        <f t="shared" si="160"/>
        <v>45498</v>
      </c>
      <c r="D20419" s="74" t="str">
        <f t="shared" si="161"/>
        <v>Nuranis Hurin</v>
      </c>
    </row>
    <row r="20420" spans="1:4">
      <c r="A20420" s="74"/>
      <c r="B20420" s="74" t="str">
        <f ca="1">IFERROR(__xludf.DUMMYFUNCTION("IF(REGEXMATCH(A20420,""wealth planning""),""Script 1"",""-"")"),"-")</f>
        <v>-</v>
      </c>
      <c r="C20420" s="74" t="str">
        <f t="shared" si="160"/>
        <v>You: Hai assalamualaikum Nuranis,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0420" s="149">
        <f t="shared" si="161"/>
        <v>45498</v>
      </c>
    </row>
    <row r="20421" spans="1:4">
      <c r="B20421" s="74" t="str">
        <f ca="1">IFERROR(__xludf.DUMMYFUNCTION("IF(REGEXMATCH(A20421,""wealth planning""),""Script 1"",""-"")"),"-")</f>
        <v>-</v>
      </c>
      <c r="C20421" s="74">
        <f t="shared" si="160"/>
        <v>0</v>
      </c>
      <c r="D20421" s="149">
        <f t="shared" si="161"/>
        <v>45498</v>
      </c>
    </row>
    <row r="20422" spans="1:4">
      <c r="B20422" s="74" t="str">
        <f ca="1">IFERROR(__xludf.DUMMYFUNCTION("IF(REGEXMATCH(A20422,""wealth planning""),""Script 1"",""-"")"),"-")</f>
        <v>-</v>
      </c>
      <c r="C20422" s="74">
        <f t="shared" si="160"/>
        <v>0</v>
      </c>
      <c r="D20422" s="74" t="str">
        <f t="shared" si="161"/>
        <v>You: Hai assalamualaikum Nuranis,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0423" spans="1:4">
      <c r="A20423" s="74" t="s">
        <v>11283</v>
      </c>
      <c r="B20423" s="74" t="str">
        <f ca="1">IFERROR(__xludf.DUMMYFUNCTION("IF(REGEXMATCH(A20423,""wealth planning""),""Script 1"",""-"")"),"-")</f>
        <v>-</v>
      </c>
      <c r="C20423" s="74">
        <f t="shared" si="160"/>
        <v>0</v>
      </c>
      <c r="D20423" s="74">
        <f t="shared" si="161"/>
        <v>0</v>
      </c>
    </row>
    <row r="20424" spans="1:4">
      <c r="A20424" s="74" t="s">
        <v>11283</v>
      </c>
      <c r="B20424" s="74" t="str">
        <f ca="1">IFERROR(__xludf.DUMMYFUNCTION("IF(REGEXMATCH(A20424,""wealth planning""),""Script 1"",""-"")"),"-")</f>
        <v>-</v>
      </c>
      <c r="C20424" s="74" t="str">
        <f t="shared" si="160"/>
        <v>Muhammad Nidzam</v>
      </c>
      <c r="D20424" s="74">
        <f t="shared" si="161"/>
        <v>0</v>
      </c>
    </row>
    <row r="20425" spans="1:4">
      <c r="A20425" s="149">
        <v>45498</v>
      </c>
      <c r="B20425" s="74" t="str">
        <f ca="1">IFERROR(__xludf.DUMMYFUNCTION("IF(REGEXMATCH(A20425,""wealth planning""),""Script 1"",""-"")"),"#VALUE!")</f>
        <v>#VALUE!</v>
      </c>
      <c r="C20425" s="74" t="str">
        <f t="shared" si="160"/>
        <v>Muhammad Nidzam</v>
      </c>
      <c r="D20425" s="74">
        <f t="shared" si="161"/>
        <v>0</v>
      </c>
    </row>
    <row r="20426" spans="1:4">
      <c r="A20426" s="149">
        <v>45498</v>
      </c>
      <c r="B20426" s="74" t="str">
        <f ca="1">IFERROR(__xludf.DUMMYFUNCTION("IF(REGEXMATCH(A20426,""wealth planning""),""Script 1"",""-"")"),"#VALUE!")</f>
        <v>#VALUE!</v>
      </c>
      <c r="C20426" s="149">
        <f t="shared" si="160"/>
        <v>45498</v>
      </c>
      <c r="D20426" s="74" t="str">
        <f t="shared" si="161"/>
        <v>Muhammad Nidzam</v>
      </c>
    </row>
    <row r="20427" spans="1:4">
      <c r="A20427" s="74" t="s">
        <v>11284</v>
      </c>
      <c r="B20427" s="74" t="str">
        <f ca="1">IFERROR(__xludf.DUMMYFUNCTION("IF(REGEXMATCH(A20427,""wealth planning""),""Script 1"",""-"")"),"Script 1")</f>
        <v>Script 1</v>
      </c>
      <c r="C20427" s="149">
        <f t="shared" si="160"/>
        <v>45498</v>
      </c>
      <c r="D20427" s="74" t="str">
        <f t="shared" si="161"/>
        <v>Muhammad Nidzam</v>
      </c>
    </row>
    <row r="20428" spans="1:4">
      <c r="A20428" s="74"/>
      <c r="B20428" s="74" t="str">
        <f ca="1">IFERROR(__xludf.DUMMYFUNCTION("IF(REGEXMATCH(A20428,""wealth planning""),""Script 1"",""-"")"),"-")</f>
        <v>-</v>
      </c>
      <c r="C20428" s="74" t="str">
        <f t="shared" si="160"/>
        <v>You: Hai assalamualaikum tuan Nidzam,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428" s="149">
        <f t="shared" si="161"/>
        <v>45498</v>
      </c>
    </row>
    <row r="20429" spans="1:4">
      <c r="B20429" s="74" t="str">
        <f ca="1">IFERROR(__xludf.DUMMYFUNCTION("IF(REGEXMATCH(A20429,""wealth planning""),""Script 1"",""-"")"),"-")</f>
        <v>-</v>
      </c>
      <c r="C20429" s="74">
        <f t="shared" si="160"/>
        <v>0</v>
      </c>
      <c r="D20429" s="149">
        <f t="shared" si="161"/>
        <v>45498</v>
      </c>
    </row>
    <row r="20430" spans="1:4">
      <c r="B20430" s="74" t="str">
        <f ca="1">IFERROR(__xludf.DUMMYFUNCTION("IF(REGEXMATCH(A20430,""wealth planning""),""Script 1"",""-"")"),"-")</f>
        <v>-</v>
      </c>
      <c r="C20430" s="74">
        <f t="shared" si="160"/>
        <v>0</v>
      </c>
      <c r="D20430" s="74" t="str">
        <f t="shared" si="161"/>
        <v>You: Hai assalamualaikum tuan Nidzam,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431" spans="1:4">
      <c r="A20431" s="74" t="s">
        <v>11286</v>
      </c>
      <c r="B20431" s="74" t="str">
        <f ca="1">IFERROR(__xludf.DUMMYFUNCTION("IF(REGEXMATCH(A20431,""wealth planning""),""Script 1"",""-"")"),"-")</f>
        <v>-</v>
      </c>
      <c r="C20431" s="74">
        <f t="shared" si="160"/>
        <v>0</v>
      </c>
      <c r="D20431" s="74">
        <f t="shared" si="161"/>
        <v>0</v>
      </c>
    </row>
    <row r="20432" spans="1:4">
      <c r="A20432" s="74" t="s">
        <v>11286</v>
      </c>
      <c r="B20432" s="74" t="str">
        <f ca="1">IFERROR(__xludf.DUMMYFUNCTION("IF(REGEXMATCH(A20432,""wealth planning""),""Script 1"",""-"")"),"-")</f>
        <v>-</v>
      </c>
      <c r="C20432" s="74" t="str">
        <f t="shared" si="160"/>
        <v>Athirah Uzair</v>
      </c>
      <c r="D20432" s="74">
        <f t="shared" si="161"/>
        <v>0</v>
      </c>
    </row>
    <row r="20433" spans="1:4">
      <c r="A20433" s="149">
        <v>45498</v>
      </c>
      <c r="B20433" s="74" t="str">
        <f ca="1">IFERROR(__xludf.DUMMYFUNCTION("IF(REGEXMATCH(A20433,""wealth planning""),""Script 1"",""-"")"),"#VALUE!")</f>
        <v>#VALUE!</v>
      </c>
      <c r="C20433" s="74" t="str">
        <f t="shared" si="160"/>
        <v>Athirah Uzair</v>
      </c>
      <c r="D20433" s="74">
        <f t="shared" si="161"/>
        <v>0</v>
      </c>
    </row>
    <row r="20434" spans="1:4">
      <c r="A20434" s="149">
        <v>45498</v>
      </c>
      <c r="B20434" s="74" t="str">
        <f ca="1">IFERROR(__xludf.DUMMYFUNCTION("IF(REGEXMATCH(A20434,""wealth planning""),""Script 1"",""-"")"),"#VALUE!")</f>
        <v>#VALUE!</v>
      </c>
      <c r="C20434" s="149">
        <f t="shared" si="160"/>
        <v>45498</v>
      </c>
      <c r="D20434" s="74" t="str">
        <f t="shared" si="161"/>
        <v>Athirah Uzair</v>
      </c>
    </row>
    <row r="20435" spans="1:4">
      <c r="A20435" s="74" t="s">
        <v>11287</v>
      </c>
      <c r="B20435" s="74" t="str">
        <f ca="1">IFERROR(__xludf.DUMMYFUNCTION("IF(REGEXMATCH(A20435,""wealth planning""),""Script 1"",""-"")"),"Script 1")</f>
        <v>Script 1</v>
      </c>
      <c r="C20435" s="149">
        <f t="shared" si="160"/>
        <v>45498</v>
      </c>
      <c r="D20435" s="74" t="str">
        <f t="shared" si="161"/>
        <v>Athirah Uzair</v>
      </c>
    </row>
    <row r="20436" spans="1:4">
      <c r="A20436" s="74"/>
      <c r="B20436" s="74" t="str">
        <f ca="1">IFERROR(__xludf.DUMMYFUNCTION("IF(REGEXMATCH(A20436,""wealth planning""),""Script 1"",""-"")"),"-")</f>
        <v>-</v>
      </c>
      <c r="C20436" s="74" t="str">
        <f t="shared" si="160"/>
        <v>You: Hai assalamualaikum Athirah,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0436" s="149">
        <f t="shared" si="161"/>
        <v>45498</v>
      </c>
    </row>
    <row r="20437" spans="1:4">
      <c r="B20437" s="74" t="str">
        <f ca="1">IFERROR(__xludf.DUMMYFUNCTION("IF(REGEXMATCH(A20437,""wealth planning""),""Script 1"",""-"")"),"-")</f>
        <v>-</v>
      </c>
      <c r="C20437" s="74">
        <f t="shared" si="160"/>
        <v>0</v>
      </c>
      <c r="D20437" s="149">
        <f t="shared" si="161"/>
        <v>45498</v>
      </c>
    </row>
    <row r="20438" spans="1:4">
      <c r="B20438" s="74" t="str">
        <f ca="1">IFERROR(__xludf.DUMMYFUNCTION("IF(REGEXMATCH(A20438,""wealth planning""),""Script 1"",""-"")"),"-")</f>
        <v>-</v>
      </c>
      <c r="C20438" s="74">
        <f t="shared" si="160"/>
        <v>0</v>
      </c>
      <c r="D20438" s="74" t="str">
        <f t="shared" si="161"/>
        <v>You: Hai assalamualaikum Athirah,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0439" spans="1:4">
      <c r="A20439" s="74" t="s">
        <v>11289</v>
      </c>
      <c r="B20439" s="74" t="str">
        <f ca="1">IFERROR(__xludf.DUMMYFUNCTION("IF(REGEXMATCH(A20439,""wealth planning""),""Script 1"",""-"")"),"-")</f>
        <v>-</v>
      </c>
      <c r="C20439" s="74">
        <f t="shared" si="160"/>
        <v>0</v>
      </c>
      <c r="D20439" s="74">
        <f t="shared" si="161"/>
        <v>0</v>
      </c>
    </row>
    <row r="20440" spans="1:4">
      <c r="A20440" s="74" t="s">
        <v>11289</v>
      </c>
      <c r="B20440" s="74" t="str">
        <f ca="1">IFERROR(__xludf.DUMMYFUNCTION("IF(REGEXMATCH(A20440,""wealth planning""),""Script 1"",""-"")"),"-")</f>
        <v>-</v>
      </c>
      <c r="C20440" s="74" t="str">
        <f t="shared" si="160"/>
        <v>Uwaiss Shahar</v>
      </c>
      <c r="D20440" s="74">
        <f t="shared" si="161"/>
        <v>0</v>
      </c>
    </row>
    <row r="20441" spans="1:4">
      <c r="A20441" s="149">
        <v>45498</v>
      </c>
      <c r="B20441" s="74" t="str">
        <f ca="1">IFERROR(__xludf.DUMMYFUNCTION("IF(REGEXMATCH(A20441,""wealth planning""),""Script 1"",""-"")"),"#VALUE!")</f>
        <v>#VALUE!</v>
      </c>
      <c r="C20441" s="74" t="str">
        <f t="shared" si="160"/>
        <v>Uwaiss Shahar</v>
      </c>
      <c r="D20441" s="74">
        <f t="shared" si="161"/>
        <v>0</v>
      </c>
    </row>
    <row r="20442" spans="1:4">
      <c r="A20442" s="149">
        <v>45498</v>
      </c>
      <c r="B20442" s="74" t="str">
        <f ca="1">IFERROR(__xludf.DUMMYFUNCTION("IF(REGEXMATCH(A20442,""wealth planning""),""Script 1"",""-"")"),"#VALUE!")</f>
        <v>#VALUE!</v>
      </c>
      <c r="C20442" s="149">
        <f t="shared" si="160"/>
        <v>45498</v>
      </c>
      <c r="D20442" s="74" t="str">
        <f t="shared" si="161"/>
        <v>Uwaiss Shahar</v>
      </c>
    </row>
    <row r="20443" spans="1:4">
      <c r="A20443" s="74" t="s">
        <v>11290</v>
      </c>
      <c r="B20443" s="74" t="str">
        <f ca="1">IFERROR(__xludf.DUMMYFUNCTION("IF(REGEXMATCH(A20443,""wealth planning""),""Script 1"",""-"")"),"Script 1")</f>
        <v>Script 1</v>
      </c>
      <c r="C20443" s="149">
        <f t="shared" si="160"/>
        <v>45498</v>
      </c>
      <c r="D20443" s="74" t="str">
        <f t="shared" si="161"/>
        <v>Uwaiss Shahar</v>
      </c>
    </row>
    <row r="20444" spans="1:4">
      <c r="A20444" s="74"/>
      <c r="B20444" s="74" t="str">
        <f ca="1">IFERROR(__xludf.DUMMYFUNCTION("IF(REGEXMATCH(A20444,""wealth planning""),""Script 1"",""-"")"),"-")</f>
        <v>-</v>
      </c>
      <c r="C20444" s="74" t="str">
        <f t="shared" si="160"/>
        <v>You: Hai assalamualaikum Uwais,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444" s="149">
        <f t="shared" si="161"/>
        <v>45498</v>
      </c>
    </row>
    <row r="20445" spans="1:4">
      <c r="B20445" s="74" t="str">
        <f ca="1">IFERROR(__xludf.DUMMYFUNCTION("IF(REGEXMATCH(A20445,""wealth planning""),""Script 1"",""-"")"),"-")</f>
        <v>-</v>
      </c>
      <c r="C20445" s="74">
        <f t="shared" si="160"/>
        <v>0</v>
      </c>
      <c r="D20445" s="149">
        <f t="shared" si="161"/>
        <v>45498</v>
      </c>
    </row>
    <row r="20446" spans="1:4">
      <c r="B20446" s="74" t="str">
        <f ca="1">IFERROR(__xludf.DUMMYFUNCTION("IF(REGEXMATCH(A20446,""wealth planning""),""Script 1"",""-"")"),"-")</f>
        <v>-</v>
      </c>
      <c r="C20446" s="74">
        <f t="shared" si="160"/>
        <v>0</v>
      </c>
      <c r="D20446" s="74" t="str">
        <f t="shared" si="161"/>
        <v>You: Hai assalamualaikum Uwais,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447" spans="1:4">
      <c r="A20447" s="74" t="s">
        <v>11292</v>
      </c>
      <c r="B20447" s="74" t="str">
        <f ca="1">IFERROR(__xludf.DUMMYFUNCTION("IF(REGEXMATCH(A20447,""wealth planning""),""Script 1"",""-"")"),"-")</f>
        <v>-</v>
      </c>
      <c r="C20447" s="74">
        <f t="shared" si="160"/>
        <v>0</v>
      </c>
      <c r="D20447" s="74">
        <f t="shared" si="161"/>
        <v>0</v>
      </c>
    </row>
    <row r="20448" spans="1:4">
      <c r="A20448" s="74" t="s">
        <v>11292</v>
      </c>
      <c r="B20448" s="74" t="str">
        <f ca="1">IFERROR(__xludf.DUMMYFUNCTION("IF(REGEXMATCH(A20448,""wealth planning""),""Script 1"",""-"")"),"-")</f>
        <v>-</v>
      </c>
      <c r="C20448" s="74" t="str">
        <f t="shared" si="160"/>
        <v>Azizul Faizi Khairil Faizi</v>
      </c>
      <c r="D20448" s="74">
        <f t="shared" si="161"/>
        <v>0</v>
      </c>
    </row>
    <row r="20449" spans="1:4">
      <c r="A20449" s="149">
        <v>45498</v>
      </c>
      <c r="B20449" s="74" t="str">
        <f ca="1">IFERROR(__xludf.DUMMYFUNCTION("IF(REGEXMATCH(A20449,""wealth planning""),""Script 1"",""-"")"),"#VALUE!")</f>
        <v>#VALUE!</v>
      </c>
      <c r="C20449" s="74" t="str">
        <f t="shared" si="160"/>
        <v>Azizul Faizi Khairil Faizi</v>
      </c>
      <c r="D20449" s="74">
        <f t="shared" si="161"/>
        <v>0</v>
      </c>
    </row>
    <row r="20450" spans="1:4">
      <c r="A20450" s="149">
        <v>45498</v>
      </c>
      <c r="B20450" s="74" t="str">
        <f ca="1">IFERROR(__xludf.DUMMYFUNCTION("IF(REGEXMATCH(A20450,""wealth planning""),""Script 1"",""-"")"),"#VALUE!")</f>
        <v>#VALUE!</v>
      </c>
      <c r="C20450" s="149">
        <f t="shared" si="160"/>
        <v>45498</v>
      </c>
      <c r="D20450" s="74" t="str">
        <f t="shared" si="161"/>
        <v>Azizul Faizi Khairil Faizi</v>
      </c>
    </row>
    <row r="20451" spans="1:4">
      <c r="A20451" s="74" t="s">
        <v>11293</v>
      </c>
      <c r="B20451" s="74" t="str">
        <f ca="1">IFERROR(__xludf.DUMMYFUNCTION("IF(REGEXMATCH(A20451,""wealth planning""),""Script 1"",""-"")"),"Script 1")</f>
        <v>Script 1</v>
      </c>
      <c r="C20451" s="149">
        <f t="shared" si="160"/>
        <v>45498</v>
      </c>
      <c r="D20451" s="74" t="str">
        <f t="shared" si="161"/>
        <v>Azizul Faizi Khairil Faizi</v>
      </c>
    </row>
    <row r="20452" spans="1:4">
      <c r="A20452" s="74"/>
      <c r="B20452" s="74" t="str">
        <f ca="1">IFERROR(__xludf.DUMMYFUNCTION("IF(REGEXMATCH(A20452,""wealth planning""),""Script 1"",""-"")"),"-")</f>
        <v>-</v>
      </c>
      <c r="C20452" s="74" t="str">
        <f t="shared" si="160"/>
        <v>You: Hai assalamualaikum Azizul,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452" s="149">
        <f t="shared" si="161"/>
        <v>45498</v>
      </c>
    </row>
    <row r="20453" spans="1:4">
      <c r="B20453" s="74" t="str">
        <f ca="1">IFERROR(__xludf.DUMMYFUNCTION("IF(REGEXMATCH(A20453,""wealth planning""),""Script 1"",""-"")"),"-")</f>
        <v>-</v>
      </c>
      <c r="C20453" s="74">
        <f t="shared" si="160"/>
        <v>0</v>
      </c>
      <c r="D20453" s="149">
        <f t="shared" si="161"/>
        <v>45498</v>
      </c>
    </row>
    <row r="20454" spans="1:4">
      <c r="B20454" s="74" t="str">
        <f ca="1">IFERROR(__xludf.DUMMYFUNCTION("IF(REGEXMATCH(A20454,""wealth planning""),""Script 1"",""-"")"),"-")</f>
        <v>-</v>
      </c>
      <c r="C20454" s="74">
        <f t="shared" si="160"/>
        <v>0</v>
      </c>
      <c r="D20454" s="74" t="str">
        <f t="shared" si="161"/>
        <v>You: Hai assalamualaikum Azizul,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455" spans="1:4">
      <c r="A20455" s="74" t="s">
        <v>11295</v>
      </c>
      <c r="B20455" s="74" t="str">
        <f ca="1">IFERROR(__xludf.DUMMYFUNCTION("IF(REGEXMATCH(A20455,""wealth planning""),""Script 1"",""-"")"),"-")</f>
        <v>-</v>
      </c>
      <c r="C20455" s="74">
        <f t="shared" si="160"/>
        <v>0</v>
      </c>
      <c r="D20455" s="74">
        <f t="shared" si="161"/>
        <v>0</v>
      </c>
    </row>
    <row r="20456" spans="1:4">
      <c r="A20456" s="74" t="s">
        <v>11295</v>
      </c>
      <c r="B20456" s="74" t="str">
        <f ca="1">IFERROR(__xludf.DUMMYFUNCTION("IF(REGEXMATCH(A20456,""wealth planning""),""Script 1"",""-"")"),"-")</f>
        <v>-</v>
      </c>
      <c r="C20456" s="74" t="str">
        <f t="shared" si="160"/>
        <v>NUR HAZLYN AZHAR</v>
      </c>
      <c r="D20456" s="74">
        <f t="shared" si="161"/>
        <v>0</v>
      </c>
    </row>
    <row r="20457" spans="1:4">
      <c r="A20457" s="149">
        <v>45498</v>
      </c>
      <c r="B20457" s="74" t="str">
        <f ca="1">IFERROR(__xludf.DUMMYFUNCTION("IF(REGEXMATCH(A20457,""wealth planning""),""Script 1"",""-"")"),"#VALUE!")</f>
        <v>#VALUE!</v>
      </c>
      <c r="C20457" s="74" t="str">
        <f t="shared" si="160"/>
        <v>NUR HAZLYN AZHAR</v>
      </c>
      <c r="D20457" s="74">
        <f t="shared" si="161"/>
        <v>0</v>
      </c>
    </row>
    <row r="20458" spans="1:4">
      <c r="A20458" s="149">
        <v>45498</v>
      </c>
      <c r="B20458" s="74" t="str">
        <f ca="1">IFERROR(__xludf.DUMMYFUNCTION("IF(REGEXMATCH(A20458,""wealth planning""),""Script 1"",""-"")"),"#VALUE!")</f>
        <v>#VALUE!</v>
      </c>
      <c r="C20458" s="149">
        <f t="shared" si="160"/>
        <v>45498</v>
      </c>
      <c r="D20458" s="74" t="str">
        <f t="shared" si="161"/>
        <v>NUR HAZLYN AZHAR</v>
      </c>
    </row>
    <row r="20459" spans="1:4">
      <c r="A20459" s="74" t="s">
        <v>11296</v>
      </c>
      <c r="B20459" s="74" t="str">
        <f ca="1">IFERROR(__xludf.DUMMYFUNCTION("IF(REGEXMATCH(A20459,""wealth planning""),""Script 1"",""-"")"),"Script 1")</f>
        <v>Script 1</v>
      </c>
      <c r="C20459" s="149">
        <f t="shared" si="160"/>
        <v>45498</v>
      </c>
      <c r="D20459" s="74" t="str">
        <f t="shared" si="161"/>
        <v>NUR HAZLYN AZHAR</v>
      </c>
    </row>
    <row r="20460" spans="1:4">
      <c r="A20460" s="74"/>
      <c r="B20460" s="74" t="str">
        <f ca="1">IFERROR(__xludf.DUMMYFUNCTION("IF(REGEXMATCH(A20460,""wealth planning""),""Script 1"",""-"")"),"-")</f>
        <v>-</v>
      </c>
      <c r="C20460" s="74" t="str">
        <f t="shared" si="160"/>
        <v>You: Hai assalamualaikum Hazlyn,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0460" s="149">
        <f t="shared" si="161"/>
        <v>45498</v>
      </c>
    </row>
    <row r="20461" spans="1:4">
      <c r="B20461" s="74" t="str">
        <f ca="1">IFERROR(__xludf.DUMMYFUNCTION("IF(REGEXMATCH(A20461,""wealth planning""),""Script 1"",""-"")"),"-")</f>
        <v>-</v>
      </c>
      <c r="C20461" s="74">
        <f t="shared" si="160"/>
        <v>0</v>
      </c>
      <c r="D20461" s="149">
        <f t="shared" si="161"/>
        <v>45498</v>
      </c>
    </row>
    <row r="20462" spans="1:4">
      <c r="B20462" s="74" t="str">
        <f ca="1">IFERROR(__xludf.DUMMYFUNCTION("IF(REGEXMATCH(A20462,""wealth planning""),""Script 1"",""-"")"),"-")</f>
        <v>-</v>
      </c>
      <c r="C20462" s="74">
        <f t="shared" si="160"/>
        <v>0</v>
      </c>
      <c r="D20462" s="74" t="str">
        <f t="shared" si="161"/>
        <v>You: Hai assalamualaikum Hazlyn,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0463" spans="1:4">
      <c r="A20463" s="74" t="s">
        <v>11298</v>
      </c>
      <c r="B20463" s="74" t="str">
        <f ca="1">IFERROR(__xludf.DUMMYFUNCTION("IF(REGEXMATCH(A20463,""wealth planning""),""Script 1"",""-"")"),"-")</f>
        <v>-</v>
      </c>
      <c r="C20463" s="74">
        <f t="shared" si="160"/>
        <v>0</v>
      </c>
      <c r="D20463" s="74">
        <f t="shared" si="161"/>
        <v>0</v>
      </c>
    </row>
    <row r="20464" spans="1:4">
      <c r="A20464" s="74" t="s">
        <v>11298</v>
      </c>
      <c r="B20464" s="74" t="str">
        <f ca="1">IFERROR(__xludf.DUMMYFUNCTION("IF(REGEXMATCH(A20464,""wealth planning""),""Script 1"",""-"")"),"-")</f>
        <v>-</v>
      </c>
      <c r="C20464" s="74" t="str">
        <f t="shared" si="160"/>
        <v>Aliff Irsyad</v>
      </c>
      <c r="D20464" s="74">
        <f t="shared" si="161"/>
        <v>0</v>
      </c>
    </row>
    <row r="20465" spans="1:4">
      <c r="A20465" s="149">
        <v>45498</v>
      </c>
      <c r="B20465" s="74" t="str">
        <f ca="1">IFERROR(__xludf.DUMMYFUNCTION("IF(REGEXMATCH(A20465,""wealth planning""),""Script 1"",""-"")"),"#VALUE!")</f>
        <v>#VALUE!</v>
      </c>
      <c r="C20465" s="74" t="str">
        <f t="shared" si="160"/>
        <v>Aliff Irsyad</v>
      </c>
      <c r="D20465" s="74">
        <f t="shared" si="161"/>
        <v>0</v>
      </c>
    </row>
    <row r="20466" spans="1:4">
      <c r="A20466" s="149">
        <v>45498</v>
      </c>
      <c r="B20466" s="74" t="str">
        <f ca="1">IFERROR(__xludf.DUMMYFUNCTION("IF(REGEXMATCH(A20466,""wealth planning""),""Script 1"",""-"")"),"#VALUE!")</f>
        <v>#VALUE!</v>
      </c>
      <c r="C20466" s="149">
        <f t="shared" si="160"/>
        <v>45498</v>
      </c>
      <c r="D20466" s="74" t="str">
        <f t="shared" si="161"/>
        <v>Aliff Irsyad</v>
      </c>
    </row>
    <row r="20467" spans="1:4">
      <c r="A20467" s="74" t="s">
        <v>11299</v>
      </c>
      <c r="B20467" s="74" t="str">
        <f ca="1">IFERROR(__xludf.DUMMYFUNCTION("IF(REGEXMATCH(A20467,""wealth planning""),""Script 1"",""-"")"),"Script 1")</f>
        <v>Script 1</v>
      </c>
      <c r="C20467" s="149">
        <f t="shared" si="160"/>
        <v>45498</v>
      </c>
      <c r="D20467" s="74" t="str">
        <f t="shared" si="161"/>
        <v>Aliff Irsyad</v>
      </c>
    </row>
    <row r="20468" spans="1:4">
      <c r="A20468" s="74"/>
      <c r="B20468" s="74" t="str">
        <f ca="1">IFERROR(__xludf.DUMMYFUNCTION("IF(REGEXMATCH(A20468,""wealth planning""),""Script 1"",""-"")"),"-")</f>
        <v>-</v>
      </c>
      <c r="C20468" s="74" t="str">
        <f t="shared" si="160"/>
        <v>You: Hai assalamualaikum Aliff,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0468" s="149">
        <f t="shared" si="161"/>
        <v>45498</v>
      </c>
    </row>
    <row r="20469" spans="1:4">
      <c r="B20469" s="74" t="str">
        <f ca="1">IFERROR(__xludf.DUMMYFUNCTION("IF(REGEXMATCH(A20469,""wealth planning""),""Script 1"",""-"")"),"-")</f>
        <v>-</v>
      </c>
      <c r="C20469" s="74">
        <f t="shared" si="160"/>
        <v>0</v>
      </c>
      <c r="D20469" s="149">
        <f t="shared" si="161"/>
        <v>45498</v>
      </c>
    </row>
    <row r="20470" spans="1:4">
      <c r="B20470" s="74" t="str">
        <f ca="1">IFERROR(__xludf.DUMMYFUNCTION("IF(REGEXMATCH(A20470,""wealth planning""),""Script 1"",""-"")"),"-")</f>
        <v>-</v>
      </c>
      <c r="C20470" s="74">
        <f t="shared" si="160"/>
        <v>0</v>
      </c>
      <c r="D20470" s="74" t="str">
        <f t="shared" si="161"/>
        <v>You: Hai assalamualaikum Aliff,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0471" spans="1:4">
      <c r="A20471" s="74" t="s">
        <v>11301</v>
      </c>
      <c r="B20471" s="74" t="str">
        <f ca="1">IFERROR(__xludf.DUMMYFUNCTION("IF(REGEXMATCH(A20471,""wealth planning""),""Script 1"",""-"")"),"-")</f>
        <v>-</v>
      </c>
      <c r="C20471" s="74">
        <f t="shared" si="160"/>
        <v>0</v>
      </c>
      <c r="D20471" s="74">
        <f t="shared" si="161"/>
        <v>0</v>
      </c>
    </row>
    <row r="20472" spans="1:4">
      <c r="A20472" s="74" t="s">
        <v>11301</v>
      </c>
      <c r="B20472" s="74" t="str">
        <f ca="1">IFERROR(__xludf.DUMMYFUNCTION("IF(REGEXMATCH(A20472,""wealth planning""),""Script 1"",""-"")"),"-")</f>
        <v>-</v>
      </c>
      <c r="C20472" s="74" t="str">
        <f t="shared" si="160"/>
        <v>Zaid Hazim Johari</v>
      </c>
      <c r="D20472" s="74">
        <f t="shared" si="161"/>
        <v>0</v>
      </c>
    </row>
    <row r="20473" spans="1:4">
      <c r="A20473" s="149">
        <v>45498</v>
      </c>
      <c r="B20473" s="74" t="str">
        <f ca="1">IFERROR(__xludf.DUMMYFUNCTION("IF(REGEXMATCH(A20473,""wealth planning""),""Script 1"",""-"")"),"#VALUE!")</f>
        <v>#VALUE!</v>
      </c>
      <c r="C20473" s="74" t="str">
        <f t="shared" si="160"/>
        <v>Zaid Hazim Johari</v>
      </c>
      <c r="D20473" s="74">
        <f t="shared" si="161"/>
        <v>0</v>
      </c>
    </row>
    <row r="20474" spans="1:4">
      <c r="A20474" s="149">
        <v>45498</v>
      </c>
      <c r="B20474" s="74" t="str">
        <f ca="1">IFERROR(__xludf.DUMMYFUNCTION("IF(REGEXMATCH(A20474,""wealth planning""),""Script 1"",""-"")"),"#VALUE!")</f>
        <v>#VALUE!</v>
      </c>
      <c r="C20474" s="149">
        <f t="shared" si="160"/>
        <v>45498</v>
      </c>
      <c r="D20474" s="74" t="str">
        <f t="shared" si="161"/>
        <v>Zaid Hazim Johari</v>
      </c>
    </row>
    <row r="20475" spans="1:4">
      <c r="A20475" s="74" t="s">
        <v>11302</v>
      </c>
      <c r="B20475" s="74" t="str">
        <f ca="1">IFERROR(__xludf.DUMMYFUNCTION("IF(REGEXMATCH(A20475,""wealth planning""),""Script 1"",""-"")"),"Script 1")</f>
        <v>Script 1</v>
      </c>
      <c r="C20475" s="149">
        <f t="shared" si="160"/>
        <v>45498</v>
      </c>
      <c r="D20475" s="74" t="str">
        <f t="shared" si="161"/>
        <v>Zaid Hazim Johari</v>
      </c>
    </row>
    <row r="20476" spans="1:4">
      <c r="A20476" s="74"/>
      <c r="B20476" s="74" t="str">
        <f ca="1">IFERROR(__xludf.DUMMYFUNCTION("IF(REGEXMATCH(A20476,""wealth planning""),""Script 1"",""-"")"),"-")</f>
        <v>-</v>
      </c>
      <c r="C20476" s="74" t="str">
        <f t="shared" si="160"/>
        <v>You: Hai assalamualaikum Zaid,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476" s="149">
        <f t="shared" si="161"/>
        <v>45498</v>
      </c>
    </row>
    <row r="20477" spans="1:4">
      <c r="B20477" s="74" t="str">
        <f ca="1">IFERROR(__xludf.DUMMYFUNCTION("IF(REGEXMATCH(A20477,""wealth planning""),""Script 1"",""-"")"),"-")</f>
        <v>-</v>
      </c>
      <c r="C20477" s="74">
        <f t="shared" si="160"/>
        <v>0</v>
      </c>
      <c r="D20477" s="149">
        <f t="shared" si="161"/>
        <v>45498</v>
      </c>
    </row>
    <row r="20478" spans="1:4">
      <c r="B20478" s="74" t="str">
        <f ca="1">IFERROR(__xludf.DUMMYFUNCTION("IF(REGEXMATCH(A20478,""wealth planning""),""Script 1"",""-"")"),"-")</f>
        <v>-</v>
      </c>
      <c r="C20478" s="74">
        <f t="shared" si="160"/>
        <v>0</v>
      </c>
      <c r="D20478" s="74" t="str">
        <f t="shared" si="161"/>
        <v>You: Hai assalamualaikum Zaid,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479" spans="1:4">
      <c r="A20479" s="74" t="s">
        <v>11304</v>
      </c>
      <c r="B20479" s="74" t="str">
        <f ca="1">IFERROR(__xludf.DUMMYFUNCTION("IF(REGEXMATCH(A20479,""wealth planning""),""Script 1"",""-"")"),"-")</f>
        <v>-</v>
      </c>
      <c r="C20479" s="74">
        <f t="shared" si="160"/>
        <v>0</v>
      </c>
      <c r="D20479" s="74">
        <f t="shared" si="161"/>
        <v>0</v>
      </c>
    </row>
    <row r="20480" spans="1:4">
      <c r="A20480" s="74" t="s">
        <v>11304</v>
      </c>
      <c r="B20480" s="74" t="str">
        <f ca="1">IFERROR(__xludf.DUMMYFUNCTION("IF(REGEXMATCH(A20480,""wealth planning""),""Script 1"",""-"")"),"-")</f>
        <v>-</v>
      </c>
      <c r="C20480" s="74" t="str">
        <f t="shared" si="160"/>
        <v>HALIMATUS AB KARIM</v>
      </c>
      <c r="D20480" s="74">
        <f t="shared" si="161"/>
        <v>0</v>
      </c>
    </row>
    <row r="20481" spans="1:4">
      <c r="A20481" s="149">
        <v>45498</v>
      </c>
      <c r="B20481" s="74" t="str">
        <f ca="1">IFERROR(__xludf.DUMMYFUNCTION("IF(REGEXMATCH(A20481,""wealth planning""),""Script 1"",""-"")"),"#VALUE!")</f>
        <v>#VALUE!</v>
      </c>
      <c r="C20481" s="74" t="str">
        <f t="shared" si="160"/>
        <v>HALIMATUS AB KARIM</v>
      </c>
      <c r="D20481" s="74">
        <f t="shared" si="161"/>
        <v>0</v>
      </c>
    </row>
    <row r="20482" spans="1:4">
      <c r="A20482" s="149">
        <v>45498</v>
      </c>
      <c r="B20482" s="74" t="str">
        <f ca="1">IFERROR(__xludf.DUMMYFUNCTION("IF(REGEXMATCH(A20482,""wealth planning""),""Script 1"",""-"")"),"#VALUE!")</f>
        <v>#VALUE!</v>
      </c>
      <c r="C20482" s="149">
        <f t="shared" si="160"/>
        <v>45498</v>
      </c>
      <c r="D20482" s="74" t="str">
        <f t="shared" si="161"/>
        <v>HALIMATUS AB KARIM</v>
      </c>
    </row>
    <row r="20483" spans="1:4">
      <c r="A20483" s="74" t="s">
        <v>11305</v>
      </c>
      <c r="B20483" s="74" t="str">
        <f ca="1">IFERROR(__xludf.DUMMYFUNCTION("IF(REGEXMATCH(A20483,""wealth planning""),""Script 1"",""-"")"),"Script 1")</f>
        <v>Script 1</v>
      </c>
      <c r="C20483" s="149">
        <f t="shared" si="160"/>
        <v>45498</v>
      </c>
      <c r="D20483" s="74" t="str">
        <f t="shared" si="161"/>
        <v>HALIMATUS AB KARIM</v>
      </c>
    </row>
    <row r="20484" spans="1:4">
      <c r="A20484" s="74"/>
      <c r="B20484" s="74" t="str">
        <f ca="1">IFERROR(__xludf.DUMMYFUNCTION("IF(REGEXMATCH(A20484,""wealth planning""),""Script 1"",""-"")"),"-")</f>
        <v>-</v>
      </c>
      <c r="C20484" s="74" t="str">
        <f t="shared" si="160"/>
        <v>You: Hai assalamualaikum Halimatus,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484" s="149">
        <f t="shared" si="161"/>
        <v>45498</v>
      </c>
    </row>
    <row r="20485" spans="1:4">
      <c r="B20485" s="74" t="str">
        <f ca="1">IFERROR(__xludf.DUMMYFUNCTION("IF(REGEXMATCH(A20485,""wealth planning""),""Script 1"",""-"")"),"-")</f>
        <v>-</v>
      </c>
      <c r="C20485" s="74">
        <f t="shared" si="160"/>
        <v>0</v>
      </c>
      <c r="D20485" s="149">
        <f t="shared" si="161"/>
        <v>45498</v>
      </c>
    </row>
    <row r="20486" spans="1:4">
      <c r="B20486" s="74" t="str">
        <f ca="1">IFERROR(__xludf.DUMMYFUNCTION("IF(REGEXMATCH(A20486,""wealth planning""),""Script 1"",""-"")"),"-")</f>
        <v>-</v>
      </c>
      <c r="C20486" s="74">
        <f t="shared" si="160"/>
        <v>0</v>
      </c>
      <c r="D20486" s="74" t="str">
        <f t="shared" si="161"/>
        <v>You: Hai assalamualaikum Halimatus,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487" spans="1:4">
      <c r="A20487" s="74" t="s">
        <v>11307</v>
      </c>
      <c r="B20487" s="74" t="str">
        <f ca="1">IFERROR(__xludf.DUMMYFUNCTION("IF(REGEXMATCH(A20487,""wealth planning""),""Script 1"",""-"")"),"-")</f>
        <v>-</v>
      </c>
      <c r="C20487" s="74">
        <f t="shared" si="160"/>
        <v>0</v>
      </c>
      <c r="D20487" s="74">
        <f t="shared" si="161"/>
        <v>0</v>
      </c>
    </row>
    <row r="20488" spans="1:4">
      <c r="A20488" s="74" t="s">
        <v>11307</v>
      </c>
      <c r="B20488" s="74" t="str">
        <f ca="1">IFERROR(__xludf.DUMMYFUNCTION("IF(REGEXMATCH(A20488,""wealth planning""),""Script 1"",""-"")"),"-")</f>
        <v>-</v>
      </c>
      <c r="C20488" s="74" t="str">
        <f t="shared" si="160"/>
        <v>Raja Akmal Firdaus</v>
      </c>
      <c r="D20488" s="74">
        <f t="shared" si="161"/>
        <v>0</v>
      </c>
    </row>
    <row r="20489" spans="1:4">
      <c r="A20489" s="149">
        <v>45498</v>
      </c>
      <c r="B20489" s="74" t="str">
        <f ca="1">IFERROR(__xludf.DUMMYFUNCTION("IF(REGEXMATCH(A20489,""wealth planning""),""Script 1"",""-"")"),"#VALUE!")</f>
        <v>#VALUE!</v>
      </c>
      <c r="C20489" s="74" t="str">
        <f t="shared" si="160"/>
        <v>Raja Akmal Firdaus</v>
      </c>
      <c r="D20489" s="74">
        <f t="shared" si="161"/>
        <v>0</v>
      </c>
    </row>
    <row r="20490" spans="1:4">
      <c r="A20490" s="149">
        <v>45498</v>
      </c>
      <c r="B20490" s="74" t="str">
        <f ca="1">IFERROR(__xludf.DUMMYFUNCTION("IF(REGEXMATCH(A20490,""wealth planning""),""Script 1"",""-"")"),"#VALUE!")</f>
        <v>#VALUE!</v>
      </c>
      <c r="C20490" s="149">
        <f t="shared" si="160"/>
        <v>45498</v>
      </c>
      <c r="D20490" s="74" t="str">
        <f t="shared" si="161"/>
        <v>Raja Akmal Firdaus</v>
      </c>
    </row>
    <row r="20491" spans="1:4">
      <c r="A20491" s="74" t="s">
        <v>11308</v>
      </c>
      <c r="B20491" s="74" t="str">
        <f ca="1">IFERROR(__xludf.DUMMYFUNCTION("IF(REGEXMATCH(A20491,""wealth planning""),""Script 1"",""-"")"),"Script 1")</f>
        <v>Script 1</v>
      </c>
      <c r="C20491" s="149">
        <f t="shared" si="160"/>
        <v>45498</v>
      </c>
      <c r="D20491" s="74" t="str">
        <f t="shared" si="161"/>
        <v>Raja Akmal Firdaus</v>
      </c>
    </row>
    <row r="20492" spans="1:4">
      <c r="A20492" s="74"/>
      <c r="B20492" s="74" t="str">
        <f ca="1">IFERROR(__xludf.DUMMYFUNCTION("IF(REGEXMATCH(A20492,""wealth planning""),""Script 1"",""-"")"),"-")</f>
        <v>-</v>
      </c>
      <c r="C20492" s="74" t="str">
        <f t="shared" si="160"/>
        <v>You: Hai assalamualaikum Raja Akmal,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492" s="149">
        <f t="shared" si="161"/>
        <v>45498</v>
      </c>
    </row>
    <row r="20493" spans="1:4">
      <c r="B20493" s="74" t="str">
        <f ca="1">IFERROR(__xludf.DUMMYFUNCTION("IF(REGEXMATCH(A20493,""wealth planning""),""Script 1"",""-"")"),"-")</f>
        <v>-</v>
      </c>
      <c r="C20493" s="74">
        <f t="shared" si="160"/>
        <v>0</v>
      </c>
      <c r="D20493" s="149">
        <f t="shared" si="161"/>
        <v>45498</v>
      </c>
    </row>
    <row r="20494" spans="1:4">
      <c r="B20494" s="74" t="str">
        <f ca="1">IFERROR(__xludf.DUMMYFUNCTION("IF(REGEXMATCH(A20494,""wealth planning""),""Script 1"",""-"")"),"-")</f>
        <v>-</v>
      </c>
      <c r="C20494" s="74">
        <f t="shared" si="160"/>
        <v>0</v>
      </c>
      <c r="D20494" s="74" t="str">
        <f t="shared" si="161"/>
        <v>You: Hai assalamualaikum Raja Akmal,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495" spans="1:4">
      <c r="A20495" s="74" t="s">
        <v>11310</v>
      </c>
      <c r="B20495" s="74" t="str">
        <f ca="1">IFERROR(__xludf.DUMMYFUNCTION("IF(REGEXMATCH(A20495,""wealth planning""),""Script 1"",""-"")"),"-")</f>
        <v>-</v>
      </c>
      <c r="C20495" s="74">
        <f t="shared" si="160"/>
        <v>0</v>
      </c>
      <c r="D20495" s="74">
        <f t="shared" si="161"/>
        <v>0</v>
      </c>
    </row>
    <row r="20496" spans="1:4">
      <c r="A20496" s="74" t="s">
        <v>11310</v>
      </c>
      <c r="B20496" s="74" t="str">
        <f ca="1">IFERROR(__xludf.DUMMYFUNCTION("IF(REGEXMATCH(A20496,""wealth planning""),""Script 1"",""-"")"),"-")</f>
        <v>-</v>
      </c>
      <c r="C20496" s="74" t="str">
        <f t="shared" si="160"/>
        <v>Mimie Jasni</v>
      </c>
      <c r="D20496" s="74">
        <f t="shared" si="161"/>
        <v>0</v>
      </c>
    </row>
    <row r="20497" spans="1:4">
      <c r="A20497" s="149">
        <v>45498</v>
      </c>
      <c r="B20497" s="74" t="str">
        <f ca="1">IFERROR(__xludf.DUMMYFUNCTION("IF(REGEXMATCH(A20497,""wealth planning""),""Script 1"",""-"")"),"#VALUE!")</f>
        <v>#VALUE!</v>
      </c>
      <c r="C20497" s="74" t="str">
        <f t="shared" si="160"/>
        <v>Mimie Jasni</v>
      </c>
      <c r="D20497" s="74">
        <f t="shared" si="161"/>
        <v>0</v>
      </c>
    </row>
    <row r="20498" spans="1:4">
      <c r="A20498" s="149">
        <v>45498</v>
      </c>
      <c r="B20498" s="74" t="str">
        <f ca="1">IFERROR(__xludf.DUMMYFUNCTION("IF(REGEXMATCH(A20498,""wealth planning""),""Script 1"",""-"")"),"#VALUE!")</f>
        <v>#VALUE!</v>
      </c>
      <c r="C20498" s="149">
        <f t="shared" si="160"/>
        <v>45498</v>
      </c>
      <c r="D20498" s="74" t="str">
        <f t="shared" si="161"/>
        <v>Mimie Jasni</v>
      </c>
    </row>
    <row r="20499" spans="1:4">
      <c r="A20499" s="74" t="s">
        <v>11311</v>
      </c>
      <c r="B20499" s="74" t="str">
        <f ca="1">IFERROR(__xludf.DUMMYFUNCTION("IF(REGEXMATCH(A20499,""wealth planning""),""Script 1"",""-"")"),"Script 1")</f>
        <v>Script 1</v>
      </c>
      <c r="C20499" s="149">
        <f t="shared" si="160"/>
        <v>45498</v>
      </c>
      <c r="D20499" s="74" t="str">
        <f t="shared" si="161"/>
        <v>Mimie Jasni</v>
      </c>
    </row>
    <row r="20500" spans="1:4">
      <c r="A20500" s="74"/>
      <c r="B20500" s="74" t="str">
        <f ca="1">IFERROR(__xludf.DUMMYFUNCTION("IF(REGEXMATCH(A20500,""wealth planning""),""Script 1"",""-"")"),"-")</f>
        <v>-</v>
      </c>
      <c r="C20500" s="74" t="str">
        <f t="shared" si="160"/>
        <v>You: Hai assalamualaikum Mimie,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500" s="149">
        <f t="shared" si="161"/>
        <v>45498</v>
      </c>
    </row>
    <row r="20501" spans="1:4">
      <c r="B20501" s="74" t="str">
        <f ca="1">IFERROR(__xludf.DUMMYFUNCTION("IF(REGEXMATCH(A20501,""wealth planning""),""Script 1"",""-"")"),"-")</f>
        <v>-</v>
      </c>
      <c r="C20501" s="74">
        <f t="shared" si="160"/>
        <v>0</v>
      </c>
      <c r="D20501" s="149">
        <f t="shared" si="161"/>
        <v>45498</v>
      </c>
    </row>
    <row r="20502" spans="1:4">
      <c r="B20502" s="74" t="str">
        <f ca="1">IFERROR(__xludf.DUMMYFUNCTION("IF(REGEXMATCH(A20502,""wealth planning""),""Script 1"",""-"")"),"-")</f>
        <v>-</v>
      </c>
      <c r="C20502" s="74">
        <f t="shared" si="160"/>
        <v>0</v>
      </c>
      <c r="D20502" s="74" t="str">
        <f t="shared" si="161"/>
        <v>You: Hai assalamualaikum Mimie,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503" spans="1:4">
      <c r="A20503" s="74" t="s">
        <v>11313</v>
      </c>
      <c r="B20503" s="74" t="str">
        <f ca="1">IFERROR(__xludf.DUMMYFUNCTION("IF(REGEXMATCH(A20503,""wealth planning""),""Script 1"",""-"")"),"-")</f>
        <v>-</v>
      </c>
      <c r="C20503" s="74">
        <f t="shared" si="160"/>
        <v>0</v>
      </c>
      <c r="D20503" s="74">
        <f t="shared" si="161"/>
        <v>0</v>
      </c>
    </row>
    <row r="20504" spans="1:4">
      <c r="A20504" s="74" t="s">
        <v>11314</v>
      </c>
      <c r="B20504" s="74" t="str">
        <f ca="1">IFERROR(__xludf.DUMMYFUNCTION("IF(REGEXMATCH(A20504,""wealth planning""),""Script 1"",""-"")"),"-")</f>
        <v>-</v>
      </c>
      <c r="C20504" s="74" t="str">
        <f t="shared" si="160"/>
        <v>Anirah binti Muhammad Shariffudin TehStatus is reachable</v>
      </c>
      <c r="D20504" s="74">
        <f t="shared" si="161"/>
        <v>0</v>
      </c>
    </row>
    <row r="20505" spans="1:4">
      <c r="A20505" s="149">
        <v>45498</v>
      </c>
      <c r="B20505" s="74" t="str">
        <f ca="1">IFERROR(__xludf.DUMMYFUNCTION("IF(REGEXMATCH(A20505,""wealth planning""),""Script 1"",""-"")"),"#VALUE!")</f>
        <v>#VALUE!</v>
      </c>
      <c r="C20505" s="74" t="str">
        <f t="shared" si="160"/>
        <v>Anirah binti Muhammad Shariffudin Teh</v>
      </c>
      <c r="D20505" s="74">
        <f t="shared" si="161"/>
        <v>0</v>
      </c>
    </row>
    <row r="20506" spans="1:4">
      <c r="A20506" s="149">
        <v>45498</v>
      </c>
      <c r="B20506" s="74" t="str">
        <f ca="1">IFERROR(__xludf.DUMMYFUNCTION("IF(REGEXMATCH(A20506,""wealth planning""),""Script 1"",""-"")"),"#VALUE!")</f>
        <v>#VALUE!</v>
      </c>
      <c r="C20506" s="149">
        <f t="shared" si="160"/>
        <v>45498</v>
      </c>
      <c r="D20506" s="74" t="str">
        <f t="shared" si="161"/>
        <v>Anirah binti Muhammad Shariffudin TehStatus is reachable</v>
      </c>
    </row>
    <row r="20507" spans="1:4">
      <c r="A20507" s="74" t="s">
        <v>11315</v>
      </c>
      <c r="B20507" s="74" t="str">
        <f ca="1">IFERROR(__xludf.DUMMYFUNCTION("IF(REGEXMATCH(A20507,""wealth planning""),""Script 1"",""-"")"),"Script 1")</f>
        <v>Script 1</v>
      </c>
      <c r="C20507" s="149">
        <f t="shared" si="160"/>
        <v>45498</v>
      </c>
      <c r="D20507" s="74" t="str">
        <f t="shared" si="161"/>
        <v>Anirah binti Muhammad Shariffudin Teh</v>
      </c>
    </row>
    <row r="20508" spans="1:4">
      <c r="A20508" s="74"/>
      <c r="B20508" s="74" t="str">
        <f ca="1">IFERROR(__xludf.DUMMYFUNCTION("IF(REGEXMATCH(A20508,""wealth planning""),""Script 1"",""-"")"),"-")</f>
        <v>-</v>
      </c>
      <c r="C20508" s="74" t="str">
        <f t="shared" si="160"/>
        <v>You: Terima kasih atas reply. InshaAllah in the future kalau ada inquiry atau masalah berkaitan takaful atau wealth planning boleh la contact saya. Semoga dipermudahkan urusan</v>
      </c>
      <c r="D20508" s="149">
        <f t="shared" si="161"/>
        <v>45498</v>
      </c>
    </row>
    <row r="20509" spans="1:4">
      <c r="B20509" s="74" t="str">
        <f ca="1">IFERROR(__xludf.DUMMYFUNCTION("IF(REGEXMATCH(A20509,""wealth planning""),""Script 1"",""-"")"),"-")</f>
        <v>-</v>
      </c>
      <c r="C20509" s="74">
        <f t="shared" si="160"/>
        <v>0</v>
      </c>
      <c r="D20509" s="149">
        <f t="shared" si="161"/>
        <v>45498</v>
      </c>
    </row>
    <row r="20510" spans="1:4">
      <c r="B20510" s="74" t="str">
        <f ca="1">IFERROR(__xludf.DUMMYFUNCTION("IF(REGEXMATCH(A20510,""wealth planning""),""Script 1"",""-"")"),"-")</f>
        <v>-</v>
      </c>
      <c r="C20510" s="74">
        <f t="shared" si="160"/>
        <v>0</v>
      </c>
      <c r="D20510" s="74" t="str">
        <f t="shared" si="161"/>
        <v>You: Terima kasih atas reply. InshaAllah in the future kalau ada inquiry atau masalah berkaitan takaful atau wealth planning boleh la contact saya. Semoga dipermudahkan urusan</v>
      </c>
    </row>
    <row r="20511" spans="1:4">
      <c r="A20511" s="74" t="s">
        <v>11317</v>
      </c>
      <c r="B20511" s="74" t="str">
        <f ca="1">IFERROR(__xludf.DUMMYFUNCTION("IF(REGEXMATCH(A20511,""wealth planning""),""Script 1"",""-"")"),"-")</f>
        <v>-</v>
      </c>
      <c r="C20511" s="74">
        <f t="shared" si="160"/>
        <v>0</v>
      </c>
      <c r="D20511" s="74">
        <f t="shared" si="161"/>
        <v>0</v>
      </c>
    </row>
    <row r="20512" spans="1:4">
      <c r="A20512" s="74" t="s">
        <v>11318</v>
      </c>
      <c r="B20512" s="74" t="str">
        <f ca="1">IFERROR(__xludf.DUMMYFUNCTION("IF(REGEXMATCH(A20512,""wealth planning""),""Script 1"",""-"")"),"-")</f>
        <v>-</v>
      </c>
      <c r="C20512" s="74" t="str">
        <f t="shared" si="160"/>
        <v>Poh Yee ChooStatus is online</v>
      </c>
      <c r="D20512" s="74">
        <f t="shared" si="161"/>
        <v>0</v>
      </c>
    </row>
    <row r="20513" spans="1:4">
      <c r="A20513" s="149">
        <v>45498</v>
      </c>
      <c r="B20513" s="74" t="str">
        <f ca="1">IFERROR(__xludf.DUMMYFUNCTION("IF(REGEXMATCH(A20513,""wealth planning""),""Script 1"",""-"")"),"#VALUE!")</f>
        <v>#VALUE!</v>
      </c>
      <c r="C20513" s="74" t="str">
        <f t="shared" si="160"/>
        <v>Poh Yee Choo</v>
      </c>
      <c r="D20513" s="74">
        <f t="shared" si="161"/>
        <v>0</v>
      </c>
    </row>
    <row r="20514" spans="1:4">
      <c r="A20514" s="149">
        <v>45498</v>
      </c>
      <c r="B20514" s="74" t="str">
        <f ca="1">IFERROR(__xludf.DUMMYFUNCTION("IF(REGEXMATCH(A20514,""wealth planning""),""Script 1"",""-"")"),"#VALUE!")</f>
        <v>#VALUE!</v>
      </c>
      <c r="C20514" s="149">
        <f t="shared" si="160"/>
        <v>45498</v>
      </c>
      <c r="D20514" s="74" t="str">
        <f t="shared" si="161"/>
        <v>Poh Yee ChooStatus is online</v>
      </c>
    </row>
    <row r="20515" spans="1:4">
      <c r="A20515" s="74" t="s">
        <v>11319</v>
      </c>
      <c r="B20515" s="74" t="str">
        <f ca="1">IFERROR(__xludf.DUMMYFUNCTION("IF(REGEXMATCH(A20515,""wealth planning""),""Script 1"",""-"")"),"-")</f>
        <v>-</v>
      </c>
      <c r="C20515" s="149">
        <f t="shared" si="160"/>
        <v>45498</v>
      </c>
      <c r="D20515" s="74" t="str">
        <f t="shared" si="161"/>
        <v>Poh Yee Choo</v>
      </c>
    </row>
    <row r="20516" spans="1:4">
      <c r="A20516" s="74"/>
      <c r="B20516" s="74" t="str">
        <f ca="1">IFERROR(__xludf.DUMMYFUNCTION("IF(REGEXMATCH(A20516,""wealth planning""),""Script 1"",""-"")"),"-")</f>
        <v>-</v>
      </c>
      <c r="C20516" s="74" t="str">
        <f t="shared" si="160"/>
        <v>Poh Yee: Hi Encik Azhad Azaman~ Konnichiwa dan Salam Sejahtera~ This is Poh Yee here, from I-Staff, a Japan recruitment agency in Malaysia. I would like to say, Thank you so much for accepting my connection invites! よろしくお願いします！</v>
      </c>
      <c r="D20516" s="149">
        <f t="shared" si="161"/>
        <v>45498</v>
      </c>
    </row>
    <row r="20517" spans="1:4">
      <c r="B20517" s="74" t="str">
        <f ca="1">IFERROR(__xludf.DUMMYFUNCTION("IF(REGEXMATCH(A20517,""wealth planning""),""Script 1"",""-"")"),"-")</f>
        <v>-</v>
      </c>
      <c r="C20517" s="74">
        <f t="shared" si="160"/>
        <v>0</v>
      </c>
      <c r="D20517" s="149">
        <f t="shared" si="161"/>
        <v>45498</v>
      </c>
    </row>
    <row r="20518" spans="1:4">
      <c r="B20518" s="74" t="str">
        <f ca="1">IFERROR(__xludf.DUMMYFUNCTION("IF(REGEXMATCH(A20518,""wealth planning""),""Script 1"",""-"")"),"-")</f>
        <v>-</v>
      </c>
      <c r="C20518" s="74">
        <f t="shared" si="160"/>
        <v>0</v>
      </c>
      <c r="D20518" s="74" t="str">
        <f t="shared" si="161"/>
        <v>Poh Yee: Hi Encik Azhad Azaman~ Konnichiwa dan Salam Sejahtera~ This is Poh Yee here, from I-Staff, a Japan recruitment agency in Malaysia. I would like to say, Thank you so much for accepting my connection invites! よろしくお願いします！</v>
      </c>
    </row>
    <row r="20519" spans="1:4">
      <c r="B20519" s="74" t="str">
        <f ca="1">IFERROR(__xludf.DUMMYFUNCTION("IF(REGEXMATCH(A20519,""wealth planning""),""Script 1"",""-"")"),"-")</f>
        <v>-</v>
      </c>
      <c r="C20519" s="74">
        <f t="shared" si="160"/>
        <v>0</v>
      </c>
      <c r="D20519" s="74">
        <f t="shared" si="161"/>
        <v>0</v>
      </c>
    </row>
    <row r="20520" spans="1:4">
      <c r="A20520" s="74" t="s">
        <v>11322</v>
      </c>
      <c r="B20520" s="74" t="str">
        <f ca="1">IFERROR(__xludf.DUMMYFUNCTION("IF(REGEXMATCH(A20520,""wealth planning""),""Script 1"",""-"")"),"-")</f>
        <v>-</v>
      </c>
      <c r="C20520" s="74">
        <f t="shared" si="160"/>
        <v>0</v>
      </c>
      <c r="D20520" s="74">
        <f t="shared" si="161"/>
        <v>0</v>
      </c>
    </row>
    <row r="20521" spans="1:4">
      <c r="A20521" s="149">
        <v>45498</v>
      </c>
      <c r="B20521" s="74" t="str">
        <f ca="1">IFERROR(__xludf.DUMMYFUNCTION("IF(REGEXMATCH(A20521,""wealth planning""),""Script 1"",""-"")"),"#VALUE!")</f>
        <v>#VALUE!</v>
      </c>
      <c r="C20521" s="74" t="str">
        <f t="shared" si="160"/>
        <v>Fadzlun Shakirah Esmail</v>
      </c>
      <c r="D20521" s="74">
        <f t="shared" si="161"/>
        <v>0</v>
      </c>
    </row>
    <row r="20522" spans="1:4">
      <c r="A20522" s="149">
        <v>45498</v>
      </c>
      <c r="B20522" s="74" t="str">
        <f ca="1">IFERROR(__xludf.DUMMYFUNCTION("IF(REGEXMATCH(A20522,""wealth planning""),""Script 1"",""-"")"),"#VALUE!")</f>
        <v>#VALUE!</v>
      </c>
      <c r="C20522" s="149">
        <f t="shared" si="160"/>
        <v>45498</v>
      </c>
      <c r="D20522" s="74">
        <f t="shared" si="161"/>
        <v>0</v>
      </c>
    </row>
    <row r="20523" spans="1:4">
      <c r="A20523" s="74" t="s">
        <v>11323</v>
      </c>
      <c r="B20523" s="74" t="str">
        <f ca="1">IFERROR(__xludf.DUMMYFUNCTION("IF(REGEXMATCH(A20523,""wealth planning""),""Script 1"",""-"")"),"-")</f>
        <v>-</v>
      </c>
      <c r="C20523" s="149">
        <f t="shared" si="160"/>
        <v>45498</v>
      </c>
      <c r="D20523" s="74" t="str">
        <f t="shared" si="161"/>
        <v>Fadzlun Shakirah Esmail</v>
      </c>
    </row>
    <row r="20524" spans="1:4">
      <c r="A20524" s="74"/>
      <c r="B20524" s="74" t="str">
        <f ca="1">IFERROR(__xludf.DUMMYFUNCTION("IF(REGEXMATCH(A20524,""wealth planning""),""Script 1"",""-"")"),"-")</f>
        <v>-</v>
      </c>
      <c r="C20524" s="74" t="str">
        <f t="shared" si="160"/>
        <v>You: Hai. Sorry, it is okay kalau saya nak set appointment secara bersemuka ataupun online?</v>
      </c>
      <c r="D20524" s="149">
        <f t="shared" si="161"/>
        <v>45498</v>
      </c>
    </row>
    <row r="20525" spans="1:4">
      <c r="B20525" s="74" t="str">
        <f ca="1">IFERROR(__xludf.DUMMYFUNCTION("IF(REGEXMATCH(A20525,""wealth planning""),""Script 1"",""-"")"),"-")</f>
        <v>-</v>
      </c>
      <c r="C20525" s="74">
        <f t="shared" si="160"/>
        <v>0</v>
      </c>
      <c r="D20525" s="149">
        <f t="shared" si="161"/>
        <v>45498</v>
      </c>
    </row>
    <row r="20526" spans="1:4">
      <c r="B20526" s="74" t="str">
        <f ca="1">IFERROR(__xludf.DUMMYFUNCTION("IF(REGEXMATCH(A20526,""wealth planning""),""Script 1"",""-"")"),"-")</f>
        <v>-</v>
      </c>
      <c r="C20526" s="74">
        <f t="shared" si="160"/>
        <v>0</v>
      </c>
      <c r="D20526" s="74" t="str">
        <f t="shared" si="161"/>
        <v>You: Hai. Sorry, it is okay kalau saya nak set appointment secara bersemuka ataupun online?</v>
      </c>
    </row>
    <row r="20527" spans="1:4">
      <c r="B20527" s="74" t="str">
        <f ca="1">IFERROR(__xludf.DUMMYFUNCTION("IF(REGEXMATCH(A20527,""wealth planning""),""Script 1"",""-"")"),"-")</f>
        <v>-</v>
      </c>
      <c r="C20527" s="74">
        <f t="shared" si="160"/>
        <v>0</v>
      </c>
      <c r="D20527" s="74">
        <f t="shared" si="161"/>
        <v>0</v>
      </c>
    </row>
    <row r="20528" spans="1:4">
      <c r="A20528" s="74" t="s">
        <v>11326</v>
      </c>
      <c r="B20528" s="74" t="str">
        <f ca="1">IFERROR(__xludf.DUMMYFUNCTION("IF(REGEXMATCH(A20528,""wealth planning""),""Script 1"",""-"")"),"-")</f>
        <v>-</v>
      </c>
      <c r="C20528" s="74">
        <f t="shared" si="160"/>
        <v>0</v>
      </c>
      <c r="D20528" s="74">
        <f t="shared" si="161"/>
        <v>0</v>
      </c>
    </row>
    <row r="20529" spans="1:4">
      <c r="A20529" s="149">
        <v>45497</v>
      </c>
      <c r="B20529" s="74" t="str">
        <f ca="1">IFERROR(__xludf.DUMMYFUNCTION("IF(REGEXMATCH(A20529,""wealth planning""),""Script 1"",""-"")"),"#VALUE!")</f>
        <v>#VALUE!</v>
      </c>
      <c r="C20529" s="74" t="str">
        <f t="shared" si="160"/>
        <v>Ainul Shafiza</v>
      </c>
      <c r="D20529" s="74">
        <f t="shared" si="161"/>
        <v>0</v>
      </c>
    </row>
    <row r="20530" spans="1:4">
      <c r="A20530" s="149">
        <v>45497</v>
      </c>
      <c r="B20530" s="74" t="str">
        <f ca="1">IFERROR(__xludf.DUMMYFUNCTION("IF(REGEXMATCH(A20530,""wealth planning""),""Script 1"",""-"")"),"#VALUE!")</f>
        <v>#VALUE!</v>
      </c>
      <c r="C20530" s="149">
        <f t="shared" si="160"/>
        <v>45497</v>
      </c>
      <c r="D20530" s="74">
        <f t="shared" si="161"/>
        <v>0</v>
      </c>
    </row>
    <row r="20531" spans="1:4">
      <c r="A20531" s="74" t="s">
        <v>11327</v>
      </c>
      <c r="B20531" s="74" t="str">
        <f ca="1">IFERROR(__xludf.DUMMYFUNCTION("IF(REGEXMATCH(A20531,""wealth planning""),""Script 1"",""-"")"),"Script 1")</f>
        <v>Script 1</v>
      </c>
      <c r="C20531" s="149">
        <f t="shared" si="160"/>
        <v>45497</v>
      </c>
      <c r="D20531" s="74" t="str">
        <f t="shared" si="161"/>
        <v>Ainul Shafiza</v>
      </c>
    </row>
    <row r="20532" spans="1:4">
      <c r="A20532" s="74"/>
      <c r="B20532" s="74" t="str">
        <f ca="1">IFERROR(__xludf.DUMMYFUNCTION("IF(REGEXMATCH(A20532,""wealth planning""),""Script 1"",""-"")"),"-")</f>
        <v>-</v>
      </c>
      <c r="C20532" s="74" t="str">
        <f t="shared" si="160"/>
        <v>You: Hai assalamualaikum Ainul,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532" s="149">
        <f t="shared" si="161"/>
        <v>45497</v>
      </c>
    </row>
    <row r="20533" spans="1:4">
      <c r="B20533" s="74" t="str">
        <f ca="1">IFERROR(__xludf.DUMMYFUNCTION("IF(REGEXMATCH(A20533,""wealth planning""),""Script 1"",""-"")"),"-")</f>
        <v>-</v>
      </c>
      <c r="C20533" s="74">
        <f t="shared" si="160"/>
        <v>0</v>
      </c>
      <c r="D20533" s="149">
        <f t="shared" si="161"/>
        <v>45497</v>
      </c>
    </row>
    <row r="20534" spans="1:4">
      <c r="B20534" s="74" t="str">
        <f ca="1">IFERROR(__xludf.DUMMYFUNCTION("IF(REGEXMATCH(A20534,""wealth planning""),""Script 1"",""-"")"),"-")</f>
        <v>-</v>
      </c>
      <c r="C20534" s="74">
        <f t="shared" si="160"/>
        <v>0</v>
      </c>
      <c r="D20534" s="74" t="str">
        <f t="shared" si="161"/>
        <v>You: Hai assalamualaikum Ainul,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535" spans="1:4">
      <c r="A20535" s="74" t="s">
        <v>11329</v>
      </c>
      <c r="B20535" s="74" t="str">
        <f ca="1">IFERROR(__xludf.DUMMYFUNCTION("IF(REGEXMATCH(A20535,""wealth planning""),""Script 1"",""-"")"),"-")</f>
        <v>-</v>
      </c>
      <c r="C20535" s="74">
        <f t="shared" si="160"/>
        <v>0</v>
      </c>
      <c r="D20535" s="74">
        <f t="shared" si="161"/>
        <v>0</v>
      </c>
    </row>
    <row r="20536" spans="1:4">
      <c r="A20536" s="74" t="s">
        <v>11330</v>
      </c>
      <c r="B20536" s="74" t="str">
        <f ca="1">IFERROR(__xludf.DUMMYFUNCTION("IF(REGEXMATCH(A20536,""wealth planning""),""Script 1"",""-"")"),"-")</f>
        <v>-</v>
      </c>
      <c r="C20536" s="74" t="str">
        <f t="shared" si="160"/>
        <v>Nur Atiqah Binti Abd RashidStatus is reachable</v>
      </c>
      <c r="D20536" s="74">
        <f t="shared" si="161"/>
        <v>0</v>
      </c>
    </row>
    <row r="20537" spans="1:4">
      <c r="A20537" s="149">
        <v>45497</v>
      </c>
      <c r="B20537" s="74" t="str">
        <f ca="1">IFERROR(__xludf.DUMMYFUNCTION("IF(REGEXMATCH(A20537,""wealth planning""),""Script 1"",""-"")"),"#VALUE!")</f>
        <v>#VALUE!</v>
      </c>
      <c r="C20537" s="74" t="str">
        <f t="shared" si="160"/>
        <v>Nur Atiqah Binti Abd Rashid</v>
      </c>
      <c r="D20537" s="74">
        <f t="shared" si="161"/>
        <v>0</v>
      </c>
    </row>
    <row r="20538" spans="1:4">
      <c r="A20538" s="149">
        <v>45497</v>
      </c>
      <c r="B20538" s="74" t="str">
        <f ca="1">IFERROR(__xludf.DUMMYFUNCTION("IF(REGEXMATCH(A20538,""wealth planning""),""Script 1"",""-"")"),"#VALUE!")</f>
        <v>#VALUE!</v>
      </c>
      <c r="C20538" s="149">
        <f t="shared" si="160"/>
        <v>45497</v>
      </c>
      <c r="D20538" s="74" t="str">
        <f t="shared" si="161"/>
        <v>Nur Atiqah Binti Abd RashidStatus is reachable</v>
      </c>
    </row>
    <row r="20539" spans="1:4">
      <c r="A20539" s="74" t="s">
        <v>11331</v>
      </c>
      <c r="B20539" s="74" t="str">
        <f ca="1">IFERROR(__xludf.DUMMYFUNCTION("IF(REGEXMATCH(A20539,""wealth planning""),""Script 1"",""-"")"),"Script 1")</f>
        <v>Script 1</v>
      </c>
      <c r="C20539" s="149">
        <f t="shared" si="160"/>
        <v>45497</v>
      </c>
      <c r="D20539" s="74" t="str">
        <f t="shared" si="161"/>
        <v>Nur Atiqah Binti Abd Rashid</v>
      </c>
    </row>
    <row r="20540" spans="1:4">
      <c r="A20540" s="74"/>
      <c r="B20540" s="74" t="str">
        <f ca="1">IFERROR(__xludf.DUMMYFUNCTION("IF(REGEXMATCH(A20540,""wealth planning""),""Script 1"",""-"")"),"-")</f>
        <v>-</v>
      </c>
      <c r="C20540" s="74" t="str">
        <f t="shared" si="160"/>
        <v>You: Hai assalamualaikum Atiqah,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540" s="149">
        <f t="shared" si="161"/>
        <v>45497</v>
      </c>
    </row>
    <row r="20541" spans="1:4">
      <c r="B20541" s="74" t="str">
        <f ca="1">IFERROR(__xludf.DUMMYFUNCTION("IF(REGEXMATCH(A20541,""wealth planning""),""Script 1"",""-"")"),"-")</f>
        <v>-</v>
      </c>
      <c r="C20541" s="74">
        <f t="shared" si="160"/>
        <v>0</v>
      </c>
      <c r="D20541" s="149">
        <f t="shared" si="161"/>
        <v>45497</v>
      </c>
    </row>
    <row r="20542" spans="1:4">
      <c r="B20542" s="74" t="str">
        <f ca="1">IFERROR(__xludf.DUMMYFUNCTION("IF(REGEXMATCH(A20542,""wealth planning""),""Script 1"",""-"")"),"-")</f>
        <v>-</v>
      </c>
      <c r="C20542" s="74">
        <f t="shared" si="160"/>
        <v>0</v>
      </c>
      <c r="D20542" s="74" t="str">
        <f t="shared" si="161"/>
        <v>You: Hai assalamualaikum Atiqah,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543" spans="1:4">
      <c r="A20543" s="74" t="s">
        <v>11333</v>
      </c>
      <c r="B20543" s="74" t="str">
        <f ca="1">IFERROR(__xludf.DUMMYFUNCTION("IF(REGEXMATCH(A20543,""wealth planning""),""Script 1"",""-"")"),"-")</f>
        <v>-</v>
      </c>
      <c r="C20543" s="74">
        <f t="shared" si="160"/>
        <v>0</v>
      </c>
      <c r="D20543" s="74">
        <f t="shared" si="161"/>
        <v>0</v>
      </c>
    </row>
    <row r="20544" spans="1:4">
      <c r="A20544" s="74" t="s">
        <v>11333</v>
      </c>
      <c r="B20544" s="74" t="str">
        <f ca="1">IFERROR(__xludf.DUMMYFUNCTION("IF(REGEXMATCH(A20544,""wealth planning""),""Script 1"",""-"")"),"-")</f>
        <v>-</v>
      </c>
      <c r="C20544" s="74" t="str">
        <f t="shared" si="160"/>
        <v>Izzatty Qaisara</v>
      </c>
      <c r="D20544" s="74">
        <f t="shared" si="161"/>
        <v>0</v>
      </c>
    </row>
    <row r="20545" spans="1:4">
      <c r="A20545" s="149">
        <v>45497</v>
      </c>
      <c r="B20545" s="74" t="str">
        <f ca="1">IFERROR(__xludf.DUMMYFUNCTION("IF(REGEXMATCH(A20545,""wealth planning""),""Script 1"",""-"")"),"#VALUE!")</f>
        <v>#VALUE!</v>
      </c>
      <c r="C20545" s="74" t="str">
        <f t="shared" si="160"/>
        <v>Izzatty Qaisara</v>
      </c>
      <c r="D20545" s="74">
        <f t="shared" si="161"/>
        <v>0</v>
      </c>
    </row>
    <row r="20546" spans="1:4">
      <c r="A20546" s="149">
        <v>45497</v>
      </c>
      <c r="B20546" s="74" t="str">
        <f ca="1">IFERROR(__xludf.DUMMYFUNCTION("IF(REGEXMATCH(A20546,""wealth planning""),""Script 1"",""-"")"),"#VALUE!")</f>
        <v>#VALUE!</v>
      </c>
      <c r="C20546" s="149">
        <f t="shared" si="160"/>
        <v>45497</v>
      </c>
      <c r="D20546" s="74" t="str">
        <f t="shared" si="161"/>
        <v>Izzatty Qaisara</v>
      </c>
    </row>
    <row r="20547" spans="1:4">
      <c r="A20547" s="74" t="s">
        <v>11334</v>
      </c>
      <c r="B20547" s="74" t="str">
        <f ca="1">IFERROR(__xludf.DUMMYFUNCTION("IF(REGEXMATCH(A20547,""wealth planning""),""Script 1"",""-"")"),"Script 1")</f>
        <v>Script 1</v>
      </c>
      <c r="C20547" s="149">
        <f t="shared" si="160"/>
        <v>45497</v>
      </c>
      <c r="D20547" s="74" t="str">
        <f t="shared" si="161"/>
        <v>Izzatty Qaisara</v>
      </c>
    </row>
    <row r="20548" spans="1:4">
      <c r="A20548" s="74"/>
      <c r="B20548" s="74" t="str">
        <f ca="1">IFERROR(__xludf.DUMMYFUNCTION("IF(REGEXMATCH(A20548,""wealth planning""),""Script 1"",""-"")"),"-")</f>
        <v>-</v>
      </c>
      <c r="C20548" s="74" t="str">
        <f t="shared" si="160"/>
        <v>You: Hai assalamualaikum Izzatty,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548" s="149">
        <f t="shared" si="161"/>
        <v>45497</v>
      </c>
    </row>
    <row r="20549" spans="1:4">
      <c r="B20549" s="74" t="str">
        <f ca="1">IFERROR(__xludf.DUMMYFUNCTION("IF(REGEXMATCH(A20549,""wealth planning""),""Script 1"",""-"")"),"-")</f>
        <v>-</v>
      </c>
      <c r="C20549" s="74">
        <f t="shared" si="160"/>
        <v>0</v>
      </c>
      <c r="D20549" s="149">
        <f t="shared" si="161"/>
        <v>45497</v>
      </c>
    </row>
    <row r="20550" spans="1:4">
      <c r="B20550" s="74" t="str">
        <f ca="1">IFERROR(__xludf.DUMMYFUNCTION("IF(REGEXMATCH(A20550,""wealth planning""),""Script 1"",""-"")"),"-")</f>
        <v>-</v>
      </c>
      <c r="C20550" s="74">
        <f t="shared" si="160"/>
        <v>0</v>
      </c>
      <c r="D20550" s="74" t="str">
        <f t="shared" si="161"/>
        <v>You: Hai assalamualaikum Izzatty,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551" spans="1:4">
      <c r="A20551" s="74" t="s">
        <v>11336</v>
      </c>
      <c r="B20551" s="74" t="str">
        <f ca="1">IFERROR(__xludf.DUMMYFUNCTION("IF(REGEXMATCH(A20551,""wealth planning""),""Script 1"",""-"")"),"-")</f>
        <v>-</v>
      </c>
      <c r="C20551" s="74">
        <f t="shared" si="160"/>
        <v>0</v>
      </c>
      <c r="D20551" s="74">
        <f t="shared" si="161"/>
        <v>0</v>
      </c>
    </row>
    <row r="20552" spans="1:4">
      <c r="A20552" s="74" t="s">
        <v>11337</v>
      </c>
      <c r="B20552" s="74" t="str">
        <f ca="1">IFERROR(__xludf.DUMMYFUNCTION("IF(REGEXMATCH(A20552,""wealth planning""),""Script 1"",""-"")"),"-")</f>
        <v>-</v>
      </c>
      <c r="C20552" s="74" t="str">
        <f t="shared" si="160"/>
        <v>Nor AthirahStatus is reachable</v>
      </c>
      <c r="D20552" s="74">
        <f t="shared" si="161"/>
        <v>0</v>
      </c>
    </row>
    <row r="20553" spans="1:4">
      <c r="A20553" s="149">
        <v>45497</v>
      </c>
      <c r="B20553" s="74" t="str">
        <f ca="1">IFERROR(__xludf.DUMMYFUNCTION("IF(REGEXMATCH(A20553,""wealth planning""),""Script 1"",""-"")"),"#VALUE!")</f>
        <v>#VALUE!</v>
      </c>
      <c r="C20553" s="74" t="str">
        <f t="shared" si="160"/>
        <v>Nor Athirah</v>
      </c>
      <c r="D20553" s="74">
        <f t="shared" si="161"/>
        <v>0</v>
      </c>
    </row>
    <row r="20554" spans="1:4">
      <c r="A20554" s="149">
        <v>45497</v>
      </c>
      <c r="B20554" s="74" t="str">
        <f ca="1">IFERROR(__xludf.DUMMYFUNCTION("IF(REGEXMATCH(A20554,""wealth planning""),""Script 1"",""-"")"),"#VALUE!")</f>
        <v>#VALUE!</v>
      </c>
      <c r="C20554" s="149">
        <f t="shared" si="160"/>
        <v>45497</v>
      </c>
      <c r="D20554" s="74" t="str">
        <f t="shared" si="161"/>
        <v>Nor AthirahStatus is reachable</v>
      </c>
    </row>
    <row r="20555" spans="1:4">
      <c r="A20555" s="74" t="s">
        <v>11338</v>
      </c>
      <c r="B20555" s="74" t="str">
        <f ca="1">IFERROR(__xludf.DUMMYFUNCTION("IF(REGEXMATCH(A20555,""wealth planning""),""Script 1"",""-"")"),"Script 1")</f>
        <v>Script 1</v>
      </c>
      <c r="C20555" s="149">
        <f t="shared" si="160"/>
        <v>45497</v>
      </c>
      <c r="D20555" s="74" t="str">
        <f t="shared" si="161"/>
        <v>Nor Athirah</v>
      </c>
    </row>
    <row r="20556" spans="1:4">
      <c r="A20556" s="74"/>
      <c r="B20556" s="74" t="str">
        <f ca="1">IFERROR(__xludf.DUMMYFUNCTION("IF(REGEXMATCH(A20556,""wealth planning""),""Script 1"",""-"")"),"-")</f>
        <v>-</v>
      </c>
      <c r="C20556" s="74" t="str">
        <f t="shared" si="160"/>
        <v>You: Hai assalamualaikum Athirah,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556" s="149">
        <f t="shared" si="161"/>
        <v>45497</v>
      </c>
    </row>
    <row r="20557" spans="1:4">
      <c r="B20557" s="74" t="str">
        <f ca="1">IFERROR(__xludf.DUMMYFUNCTION("IF(REGEXMATCH(A20557,""wealth planning""),""Script 1"",""-"")"),"-")</f>
        <v>-</v>
      </c>
      <c r="C20557" s="74">
        <f t="shared" si="160"/>
        <v>0</v>
      </c>
      <c r="D20557" s="149">
        <f t="shared" si="161"/>
        <v>45497</v>
      </c>
    </row>
    <row r="20558" spans="1:4">
      <c r="B20558" s="74" t="str">
        <f ca="1">IFERROR(__xludf.DUMMYFUNCTION("IF(REGEXMATCH(A20558,""wealth planning""),""Script 1"",""-"")"),"-")</f>
        <v>-</v>
      </c>
      <c r="C20558" s="74">
        <f t="shared" si="160"/>
        <v>0</v>
      </c>
      <c r="D20558" s="74" t="str">
        <f t="shared" si="161"/>
        <v>You: Hai assalamualaikum Athirah,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559" spans="1:4">
      <c r="A20559" s="74" t="s">
        <v>11340</v>
      </c>
      <c r="B20559" s="74" t="str">
        <f ca="1">IFERROR(__xludf.DUMMYFUNCTION("IF(REGEXMATCH(A20559,""wealth planning""),""Script 1"",""-"")"),"-")</f>
        <v>-</v>
      </c>
      <c r="C20559" s="74">
        <f t="shared" si="160"/>
        <v>0</v>
      </c>
      <c r="D20559" s="74">
        <f t="shared" si="161"/>
        <v>0</v>
      </c>
    </row>
    <row r="20560" spans="1:4">
      <c r="A20560" s="74" t="s">
        <v>11341</v>
      </c>
      <c r="B20560" s="74" t="str">
        <f ca="1">IFERROR(__xludf.DUMMYFUNCTION("IF(REGEXMATCH(A20560,""wealth planning""),""Script 1"",""-"")"),"-")</f>
        <v>-</v>
      </c>
      <c r="C20560" s="74" t="str">
        <f t="shared" si="160"/>
        <v>Hazeq daniel Wan hairur rizalStatus is reachable</v>
      </c>
      <c r="D20560" s="74">
        <f t="shared" si="161"/>
        <v>0</v>
      </c>
    </row>
    <row r="20561" spans="1:4">
      <c r="A20561" s="149">
        <v>45497</v>
      </c>
      <c r="B20561" s="74" t="str">
        <f ca="1">IFERROR(__xludf.DUMMYFUNCTION("IF(REGEXMATCH(A20561,""wealth planning""),""Script 1"",""-"")"),"#VALUE!")</f>
        <v>#VALUE!</v>
      </c>
      <c r="C20561" s="74" t="str">
        <f t="shared" si="160"/>
        <v>Hazeq daniel Wan hairur rizal</v>
      </c>
      <c r="D20561" s="74">
        <f t="shared" si="161"/>
        <v>0</v>
      </c>
    </row>
    <row r="20562" spans="1:4">
      <c r="A20562" s="149">
        <v>45497</v>
      </c>
      <c r="B20562" s="74" t="str">
        <f ca="1">IFERROR(__xludf.DUMMYFUNCTION("IF(REGEXMATCH(A20562,""wealth planning""),""Script 1"",""-"")"),"#VALUE!")</f>
        <v>#VALUE!</v>
      </c>
      <c r="C20562" s="149">
        <f t="shared" si="160"/>
        <v>45497</v>
      </c>
      <c r="D20562" s="74" t="str">
        <f t="shared" si="161"/>
        <v>Hazeq daniel Wan hairur rizalStatus is reachable</v>
      </c>
    </row>
    <row r="20563" spans="1:4">
      <c r="A20563" s="74" t="s">
        <v>11342</v>
      </c>
      <c r="B20563" s="74" t="str">
        <f ca="1">IFERROR(__xludf.DUMMYFUNCTION("IF(REGEXMATCH(A20563,""wealth planning""),""Script 1"",""-"")"),"Script 1")</f>
        <v>Script 1</v>
      </c>
      <c r="C20563" s="149">
        <f t="shared" si="160"/>
        <v>45497</v>
      </c>
      <c r="D20563" s="74" t="str">
        <f t="shared" si="161"/>
        <v>Hazeq daniel Wan hairur rizal</v>
      </c>
    </row>
    <row r="20564" spans="1:4">
      <c r="A20564" s="74"/>
      <c r="B20564" s="74" t="str">
        <f ca="1">IFERROR(__xludf.DUMMYFUNCTION("IF(REGEXMATCH(A20564,""wealth planning""),""Script 1"",""-"")"),"-")</f>
        <v>-</v>
      </c>
      <c r="C20564" s="74" t="str">
        <f t="shared" si="160"/>
        <v>You: Hai assalamualaikum Hazeq,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0564" s="149">
        <f t="shared" si="161"/>
        <v>45497</v>
      </c>
    </row>
    <row r="20565" spans="1:4">
      <c r="B20565" s="74" t="str">
        <f ca="1">IFERROR(__xludf.DUMMYFUNCTION("IF(REGEXMATCH(A20565,""wealth planning""),""Script 1"",""-"")"),"-")</f>
        <v>-</v>
      </c>
      <c r="C20565" s="74">
        <f t="shared" si="160"/>
        <v>0</v>
      </c>
      <c r="D20565" s="149">
        <f t="shared" si="161"/>
        <v>45497</v>
      </c>
    </row>
    <row r="20566" spans="1:4">
      <c r="B20566" s="74" t="str">
        <f ca="1">IFERROR(__xludf.DUMMYFUNCTION("IF(REGEXMATCH(A20566,""wealth planning""),""Script 1"",""-"")"),"-")</f>
        <v>-</v>
      </c>
      <c r="C20566" s="74">
        <f t="shared" si="160"/>
        <v>0</v>
      </c>
      <c r="D20566" s="74" t="str">
        <f t="shared" si="161"/>
        <v>You: Hai assalamualaikum Hazeq,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0567" spans="1:4">
      <c r="A20567" s="74" t="s">
        <v>11344</v>
      </c>
      <c r="B20567" s="74" t="str">
        <f ca="1">IFERROR(__xludf.DUMMYFUNCTION("IF(REGEXMATCH(A20567,""wealth planning""),""Script 1"",""-"")"),"-")</f>
        <v>-</v>
      </c>
      <c r="C20567" s="74">
        <f t="shared" si="160"/>
        <v>0</v>
      </c>
      <c r="D20567" s="74">
        <f t="shared" si="161"/>
        <v>0</v>
      </c>
    </row>
    <row r="20568" spans="1:4">
      <c r="A20568" s="74" t="s">
        <v>11345</v>
      </c>
      <c r="B20568" s="74" t="str">
        <f ca="1">IFERROR(__xludf.DUMMYFUNCTION("IF(REGEXMATCH(A20568,""wealth planning""),""Script 1"",""-"")"),"-")</f>
        <v>-</v>
      </c>
      <c r="C20568" s="74" t="str">
        <f t="shared" si="160"/>
        <v>Hanis Afiqah JaffarStatus is reachable</v>
      </c>
      <c r="D20568" s="74">
        <f t="shared" si="161"/>
        <v>0</v>
      </c>
    </row>
    <row r="20569" spans="1:4">
      <c r="A20569" s="149">
        <v>45497</v>
      </c>
      <c r="B20569" s="74" t="str">
        <f ca="1">IFERROR(__xludf.DUMMYFUNCTION("IF(REGEXMATCH(A20569,""wealth planning""),""Script 1"",""-"")"),"#VALUE!")</f>
        <v>#VALUE!</v>
      </c>
      <c r="C20569" s="74" t="str">
        <f t="shared" si="160"/>
        <v>Hanis Afiqah Jaffar</v>
      </c>
      <c r="D20569" s="74">
        <f t="shared" si="161"/>
        <v>0</v>
      </c>
    </row>
    <row r="20570" spans="1:4">
      <c r="A20570" s="149">
        <v>45497</v>
      </c>
      <c r="B20570" s="74" t="str">
        <f ca="1">IFERROR(__xludf.DUMMYFUNCTION("IF(REGEXMATCH(A20570,""wealth planning""),""Script 1"",""-"")"),"#VALUE!")</f>
        <v>#VALUE!</v>
      </c>
      <c r="C20570" s="149">
        <f t="shared" si="160"/>
        <v>45497</v>
      </c>
      <c r="D20570" s="74" t="str">
        <f t="shared" si="161"/>
        <v>Hanis Afiqah JaffarStatus is reachable</v>
      </c>
    </row>
    <row r="20571" spans="1:4">
      <c r="A20571" s="74" t="s">
        <v>11346</v>
      </c>
      <c r="B20571" s="74" t="str">
        <f ca="1">IFERROR(__xludf.DUMMYFUNCTION("IF(REGEXMATCH(A20571,""wealth planning""),""Script 1"",""-"")"),"Script 1")</f>
        <v>Script 1</v>
      </c>
      <c r="C20571" s="149">
        <f t="shared" si="160"/>
        <v>45497</v>
      </c>
      <c r="D20571" s="74" t="str">
        <f t="shared" si="161"/>
        <v>Hanis Afiqah Jaffar</v>
      </c>
    </row>
    <row r="20572" spans="1:4">
      <c r="A20572" s="74"/>
      <c r="B20572" s="74" t="str">
        <f ca="1">IFERROR(__xludf.DUMMYFUNCTION("IF(REGEXMATCH(A20572,""wealth planning""),""Script 1"",""-"")"),"-")</f>
        <v>-</v>
      </c>
      <c r="C20572" s="74" t="str">
        <f t="shared" si="160"/>
        <v>You: Hai assalamualaikum Hanis,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572" s="149">
        <f t="shared" si="161"/>
        <v>45497</v>
      </c>
    </row>
    <row r="20573" spans="1:4">
      <c r="B20573" s="74" t="str">
        <f ca="1">IFERROR(__xludf.DUMMYFUNCTION("IF(REGEXMATCH(A20573,""wealth planning""),""Script 1"",""-"")"),"-")</f>
        <v>-</v>
      </c>
      <c r="C20573" s="74">
        <f t="shared" si="160"/>
        <v>0</v>
      </c>
      <c r="D20573" s="149">
        <f t="shared" si="161"/>
        <v>45497</v>
      </c>
    </row>
    <row r="20574" spans="1:4">
      <c r="B20574" s="74" t="str">
        <f ca="1">IFERROR(__xludf.DUMMYFUNCTION("IF(REGEXMATCH(A20574,""wealth planning""),""Script 1"",""-"")"),"-")</f>
        <v>-</v>
      </c>
      <c r="C20574" s="74">
        <f t="shared" si="160"/>
        <v>0</v>
      </c>
      <c r="D20574" s="74" t="str">
        <f t="shared" si="161"/>
        <v>You: Hai assalamualaikum Hanis,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575" spans="1:4">
      <c r="A20575" s="74" t="s">
        <v>11348</v>
      </c>
      <c r="B20575" s="74" t="str">
        <f ca="1">IFERROR(__xludf.DUMMYFUNCTION("IF(REGEXMATCH(A20575,""wealth planning""),""Script 1"",""-"")"),"-")</f>
        <v>-</v>
      </c>
      <c r="C20575" s="74">
        <f t="shared" si="160"/>
        <v>0</v>
      </c>
      <c r="D20575" s="74">
        <f t="shared" si="161"/>
        <v>0</v>
      </c>
    </row>
    <row r="20576" spans="1:4">
      <c r="A20576" s="74" t="s">
        <v>11349</v>
      </c>
      <c r="B20576" s="74" t="str">
        <f ca="1">IFERROR(__xludf.DUMMYFUNCTION("IF(REGEXMATCH(A20576,""wealth planning""),""Script 1"",""-"")"),"-")</f>
        <v>-</v>
      </c>
      <c r="C20576" s="74" t="str">
        <f t="shared" si="160"/>
        <v>Bin Suhaili Hafizin SyahmiStatus is reachable</v>
      </c>
      <c r="D20576" s="74">
        <f t="shared" si="161"/>
        <v>0</v>
      </c>
    </row>
    <row r="20577" spans="1:4">
      <c r="A20577" s="149">
        <v>45497</v>
      </c>
      <c r="B20577" s="74" t="str">
        <f ca="1">IFERROR(__xludf.DUMMYFUNCTION("IF(REGEXMATCH(A20577,""wealth planning""),""Script 1"",""-"")"),"#VALUE!")</f>
        <v>#VALUE!</v>
      </c>
      <c r="C20577" s="74" t="str">
        <f t="shared" si="160"/>
        <v>Bin Suhaili Hafizin Syahmi</v>
      </c>
      <c r="D20577" s="74">
        <f t="shared" si="161"/>
        <v>0</v>
      </c>
    </row>
    <row r="20578" spans="1:4">
      <c r="A20578" s="149">
        <v>45497</v>
      </c>
      <c r="B20578" s="74" t="str">
        <f ca="1">IFERROR(__xludf.DUMMYFUNCTION("IF(REGEXMATCH(A20578,""wealth planning""),""Script 1"",""-"")"),"#VALUE!")</f>
        <v>#VALUE!</v>
      </c>
      <c r="C20578" s="149">
        <f t="shared" si="160"/>
        <v>45497</v>
      </c>
      <c r="D20578" s="74" t="str">
        <f t="shared" si="161"/>
        <v>Bin Suhaili Hafizin SyahmiStatus is reachable</v>
      </c>
    </row>
    <row r="20579" spans="1:4">
      <c r="A20579" s="74" t="s">
        <v>11350</v>
      </c>
      <c r="B20579" s="74" t="str">
        <f ca="1">IFERROR(__xludf.DUMMYFUNCTION("IF(REGEXMATCH(A20579,""wealth planning""),""Script 1"",""-"")"),"Script 1")</f>
        <v>Script 1</v>
      </c>
      <c r="C20579" s="149">
        <f t="shared" si="160"/>
        <v>45497</v>
      </c>
      <c r="D20579" s="74" t="str">
        <f t="shared" si="161"/>
        <v>Bin Suhaili Hafizin Syahmi</v>
      </c>
    </row>
    <row r="20580" spans="1:4">
      <c r="A20580" s="74"/>
      <c r="B20580" s="74" t="str">
        <f ca="1">IFERROR(__xludf.DUMMYFUNCTION("IF(REGEXMATCH(A20580,""wealth planning""),""Script 1"",""-"")"),"-")</f>
        <v>-</v>
      </c>
      <c r="C20580" s="74" t="str">
        <f t="shared" si="160"/>
        <v>You: Hai assalamualaikum Suhaili,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580" s="149">
        <f t="shared" si="161"/>
        <v>45497</v>
      </c>
    </row>
    <row r="20581" spans="1:4">
      <c r="B20581" s="74" t="str">
        <f ca="1">IFERROR(__xludf.DUMMYFUNCTION("IF(REGEXMATCH(A20581,""wealth planning""),""Script 1"",""-"")"),"-")</f>
        <v>-</v>
      </c>
      <c r="C20581" s="74">
        <f t="shared" si="160"/>
        <v>0</v>
      </c>
      <c r="D20581" s="149">
        <f t="shared" si="161"/>
        <v>45497</v>
      </c>
    </row>
    <row r="20582" spans="1:4">
      <c r="B20582" s="74" t="str">
        <f ca="1">IFERROR(__xludf.DUMMYFUNCTION("IF(REGEXMATCH(A20582,""wealth planning""),""Script 1"",""-"")"),"-")</f>
        <v>-</v>
      </c>
      <c r="C20582" s="74">
        <f t="shared" si="160"/>
        <v>0</v>
      </c>
      <c r="D20582" s="74" t="str">
        <f t="shared" si="161"/>
        <v>You: Hai assalamualaikum Suhaili,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583" spans="1:4">
      <c r="B20583" s="74" t="str">
        <f ca="1">IFERROR(__xludf.DUMMYFUNCTION("IF(REGEXMATCH(A20583,""wealth planning""),""Script 1"",""-"")"),"-")</f>
        <v>-</v>
      </c>
      <c r="C20583" s="74">
        <f t="shared" si="160"/>
        <v>0</v>
      </c>
      <c r="D20583" s="74">
        <f t="shared" si="161"/>
        <v>0</v>
      </c>
    </row>
    <row r="20584" spans="1:4">
      <c r="A20584" s="74" t="s">
        <v>11353</v>
      </c>
      <c r="B20584" s="74" t="str">
        <f ca="1">IFERROR(__xludf.DUMMYFUNCTION("IF(REGEXMATCH(A20584,""wealth planning""),""Script 1"",""-"")"),"-")</f>
        <v>-</v>
      </c>
      <c r="C20584" s="74">
        <f t="shared" si="160"/>
        <v>0</v>
      </c>
      <c r="D20584" s="74">
        <f t="shared" si="161"/>
        <v>0</v>
      </c>
    </row>
    <row r="20585" spans="1:4">
      <c r="A20585" s="149">
        <v>45497</v>
      </c>
      <c r="B20585" s="74" t="str">
        <f ca="1">IFERROR(__xludf.DUMMYFUNCTION("IF(REGEXMATCH(A20585,""wealth planning""),""Script 1"",""-"")"),"#VALUE!")</f>
        <v>#VALUE!</v>
      </c>
      <c r="C20585" s="74" t="str">
        <f t="shared" si="160"/>
        <v>Nor Astiana</v>
      </c>
      <c r="D20585" s="74">
        <f t="shared" si="161"/>
        <v>0</v>
      </c>
    </row>
    <row r="20586" spans="1:4">
      <c r="A20586" s="149">
        <v>45497</v>
      </c>
      <c r="B20586" s="74" t="str">
        <f ca="1">IFERROR(__xludf.DUMMYFUNCTION("IF(REGEXMATCH(A20586,""wealth planning""),""Script 1"",""-"")"),"#VALUE!")</f>
        <v>#VALUE!</v>
      </c>
      <c r="C20586" s="149">
        <f t="shared" si="160"/>
        <v>45497</v>
      </c>
      <c r="D20586" s="74">
        <f t="shared" si="161"/>
        <v>0</v>
      </c>
    </row>
    <row r="20587" spans="1:4">
      <c r="A20587" s="74" t="s">
        <v>11354</v>
      </c>
      <c r="B20587" s="74" t="str">
        <f ca="1">IFERROR(__xludf.DUMMYFUNCTION("IF(REGEXMATCH(A20587,""wealth planning""),""Script 1"",""-"")"),"Script 1")</f>
        <v>Script 1</v>
      </c>
      <c r="C20587" s="149">
        <f t="shared" si="160"/>
        <v>45497</v>
      </c>
      <c r="D20587" s="74" t="str">
        <f t="shared" si="161"/>
        <v>Nor Astiana</v>
      </c>
    </row>
    <row r="20588" spans="1:4">
      <c r="A20588" s="74"/>
      <c r="B20588" s="74" t="str">
        <f ca="1">IFERROR(__xludf.DUMMYFUNCTION("IF(REGEXMATCH(A20588,""wealth planning""),""Script 1"",""-"")"),"-")</f>
        <v>-</v>
      </c>
      <c r="C20588" s="74" t="str">
        <f t="shared" si="160"/>
        <v>You: Hai assalamualaikum Astiana,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588" s="149">
        <f t="shared" si="161"/>
        <v>45497</v>
      </c>
    </row>
    <row r="20589" spans="1:4">
      <c r="B20589" s="74" t="str">
        <f ca="1">IFERROR(__xludf.DUMMYFUNCTION("IF(REGEXMATCH(A20589,""wealth planning""),""Script 1"",""-"")"),"-")</f>
        <v>-</v>
      </c>
      <c r="C20589" s="74">
        <f t="shared" si="160"/>
        <v>0</v>
      </c>
      <c r="D20589" s="149">
        <f t="shared" si="161"/>
        <v>45497</v>
      </c>
    </row>
    <row r="20590" spans="1:4">
      <c r="B20590" s="74" t="str">
        <f ca="1">IFERROR(__xludf.DUMMYFUNCTION("IF(REGEXMATCH(A20590,""wealth planning""),""Script 1"",""-"")"),"-")</f>
        <v>-</v>
      </c>
      <c r="C20590" s="74">
        <f t="shared" si="160"/>
        <v>0</v>
      </c>
      <c r="D20590" s="74" t="str">
        <f t="shared" si="161"/>
        <v>You: Hai assalamualaikum Astiana,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591" spans="1:4">
      <c r="A20591" s="74" t="s">
        <v>11356</v>
      </c>
      <c r="B20591" s="74" t="str">
        <f ca="1">IFERROR(__xludf.DUMMYFUNCTION("IF(REGEXMATCH(A20591,""wealth planning""),""Script 1"",""-"")"),"-")</f>
        <v>-</v>
      </c>
      <c r="C20591" s="74">
        <f t="shared" si="160"/>
        <v>0</v>
      </c>
      <c r="D20591" s="74">
        <f t="shared" si="161"/>
        <v>0</v>
      </c>
    </row>
    <row r="20592" spans="1:4">
      <c r="A20592" s="74" t="s">
        <v>11356</v>
      </c>
      <c r="B20592" s="74" t="str">
        <f ca="1">IFERROR(__xludf.DUMMYFUNCTION("IF(REGEXMATCH(A20592,""wealth planning""),""Script 1"",""-"")"),"-")</f>
        <v>-</v>
      </c>
      <c r="C20592" s="74" t="str">
        <f t="shared" si="160"/>
        <v>Muhammad Syahmi bin Roslan</v>
      </c>
      <c r="D20592" s="74">
        <f t="shared" si="161"/>
        <v>0</v>
      </c>
    </row>
    <row r="20593" spans="1:4">
      <c r="A20593" s="149">
        <v>45497</v>
      </c>
      <c r="B20593" s="74" t="str">
        <f ca="1">IFERROR(__xludf.DUMMYFUNCTION("IF(REGEXMATCH(A20593,""wealth planning""),""Script 1"",""-"")"),"#VALUE!")</f>
        <v>#VALUE!</v>
      </c>
      <c r="C20593" s="74" t="str">
        <f t="shared" si="160"/>
        <v>Muhammad Syahmi bin Roslan</v>
      </c>
      <c r="D20593" s="74">
        <f t="shared" si="161"/>
        <v>0</v>
      </c>
    </row>
    <row r="20594" spans="1:4">
      <c r="A20594" s="149">
        <v>45497</v>
      </c>
      <c r="B20594" s="74" t="str">
        <f ca="1">IFERROR(__xludf.DUMMYFUNCTION("IF(REGEXMATCH(A20594,""wealth planning""),""Script 1"",""-"")"),"#VALUE!")</f>
        <v>#VALUE!</v>
      </c>
      <c r="C20594" s="149">
        <f t="shared" si="160"/>
        <v>45497</v>
      </c>
      <c r="D20594" s="74" t="str">
        <f t="shared" si="161"/>
        <v>Muhammad Syahmi bin Roslan</v>
      </c>
    </row>
    <row r="20595" spans="1:4">
      <c r="A20595" s="74" t="s">
        <v>11357</v>
      </c>
      <c r="B20595" s="74" t="str">
        <f ca="1">IFERROR(__xludf.DUMMYFUNCTION("IF(REGEXMATCH(A20595,""wealth planning""),""Script 1"",""-"")"),"Script 1")</f>
        <v>Script 1</v>
      </c>
      <c r="C20595" s="149">
        <f t="shared" si="160"/>
        <v>45497</v>
      </c>
      <c r="D20595" s="74" t="str">
        <f t="shared" si="161"/>
        <v>Muhammad Syahmi bin Roslan</v>
      </c>
    </row>
    <row r="20596" spans="1:4">
      <c r="A20596" s="74"/>
      <c r="B20596" s="74" t="str">
        <f ca="1">IFERROR(__xludf.DUMMYFUNCTION("IF(REGEXMATCH(A20596,""wealth planning""),""Script 1"",""-"")"),"-")</f>
        <v>-</v>
      </c>
      <c r="C20596" s="74" t="str">
        <f t="shared" si="160"/>
        <v>You: Hai assalamualaikum Syahmi,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596" s="149">
        <f t="shared" si="161"/>
        <v>45497</v>
      </c>
    </row>
    <row r="20597" spans="1:4">
      <c r="B20597" s="74" t="str">
        <f ca="1">IFERROR(__xludf.DUMMYFUNCTION("IF(REGEXMATCH(A20597,""wealth planning""),""Script 1"",""-"")"),"-")</f>
        <v>-</v>
      </c>
      <c r="C20597" s="74">
        <f t="shared" si="160"/>
        <v>0</v>
      </c>
      <c r="D20597" s="149">
        <f t="shared" si="161"/>
        <v>45497</v>
      </c>
    </row>
    <row r="20598" spans="1:4">
      <c r="B20598" s="74" t="str">
        <f ca="1">IFERROR(__xludf.DUMMYFUNCTION("IF(REGEXMATCH(A20598,""wealth planning""),""Script 1"",""-"")"),"-")</f>
        <v>-</v>
      </c>
      <c r="C20598" s="74">
        <f t="shared" si="160"/>
        <v>0</v>
      </c>
      <c r="D20598" s="74" t="str">
        <f t="shared" si="161"/>
        <v>You: Hai assalamualaikum Syahmi,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599" spans="1:4">
      <c r="A20599" s="74" t="s">
        <v>11359</v>
      </c>
      <c r="B20599" s="74" t="str">
        <f ca="1">IFERROR(__xludf.DUMMYFUNCTION("IF(REGEXMATCH(A20599,""wealth planning""),""Script 1"",""-"")"),"-")</f>
        <v>-</v>
      </c>
      <c r="C20599" s="74">
        <f t="shared" si="160"/>
        <v>0</v>
      </c>
      <c r="D20599" s="74">
        <f t="shared" si="161"/>
        <v>0</v>
      </c>
    </row>
    <row r="20600" spans="1:4">
      <c r="A20600" s="74" t="s">
        <v>11359</v>
      </c>
      <c r="B20600" s="74" t="str">
        <f ca="1">IFERROR(__xludf.DUMMYFUNCTION("IF(REGEXMATCH(A20600,""wealth planning""),""Script 1"",""-"")"),"-")</f>
        <v>-</v>
      </c>
      <c r="C20600" s="74" t="str">
        <f t="shared" si="160"/>
        <v>Shahirah Shamharir</v>
      </c>
      <c r="D20600" s="74">
        <f t="shared" si="161"/>
        <v>0</v>
      </c>
    </row>
    <row r="20601" spans="1:4">
      <c r="A20601" s="149">
        <v>45497</v>
      </c>
      <c r="B20601" s="74" t="str">
        <f ca="1">IFERROR(__xludf.DUMMYFUNCTION("IF(REGEXMATCH(A20601,""wealth planning""),""Script 1"",""-"")"),"#VALUE!")</f>
        <v>#VALUE!</v>
      </c>
      <c r="C20601" s="74" t="str">
        <f t="shared" si="160"/>
        <v>Shahirah Shamharir</v>
      </c>
      <c r="D20601" s="74">
        <f t="shared" si="161"/>
        <v>0</v>
      </c>
    </row>
    <row r="20602" spans="1:4">
      <c r="A20602" s="149">
        <v>45497</v>
      </c>
      <c r="B20602" s="74" t="str">
        <f ca="1">IFERROR(__xludf.DUMMYFUNCTION("IF(REGEXMATCH(A20602,""wealth planning""),""Script 1"",""-"")"),"#VALUE!")</f>
        <v>#VALUE!</v>
      </c>
      <c r="C20602" s="149">
        <f t="shared" si="160"/>
        <v>45497</v>
      </c>
      <c r="D20602" s="74" t="str">
        <f t="shared" si="161"/>
        <v>Shahirah Shamharir</v>
      </c>
    </row>
    <row r="20603" spans="1:4">
      <c r="A20603" s="74" t="s">
        <v>11360</v>
      </c>
      <c r="B20603" s="74" t="str">
        <f ca="1">IFERROR(__xludf.DUMMYFUNCTION("IF(REGEXMATCH(A20603,""wealth planning""),""Script 1"",""-"")"),"Script 1")</f>
        <v>Script 1</v>
      </c>
      <c r="C20603" s="149">
        <f t="shared" si="160"/>
        <v>45497</v>
      </c>
      <c r="D20603" s="74" t="str">
        <f t="shared" si="161"/>
        <v>Shahirah Shamharir</v>
      </c>
    </row>
    <row r="20604" spans="1:4">
      <c r="A20604" s="74"/>
      <c r="B20604" s="74" t="str">
        <f ca="1">IFERROR(__xludf.DUMMYFUNCTION("IF(REGEXMATCH(A20604,""wealth planning""),""Script 1"",""-"")"),"-")</f>
        <v>-</v>
      </c>
      <c r="C20604" s="74" t="str">
        <f t="shared" si="160"/>
        <v>You: Hai assalamualaikum Shahirah,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604" s="149">
        <f t="shared" si="161"/>
        <v>45497</v>
      </c>
    </row>
    <row r="20605" spans="1:4">
      <c r="B20605" s="74" t="str">
        <f ca="1">IFERROR(__xludf.DUMMYFUNCTION("IF(REGEXMATCH(A20605,""wealth planning""),""Script 1"",""-"")"),"-")</f>
        <v>-</v>
      </c>
      <c r="C20605" s="74">
        <f t="shared" si="160"/>
        <v>0</v>
      </c>
      <c r="D20605" s="149">
        <f t="shared" si="161"/>
        <v>45497</v>
      </c>
    </row>
    <row r="20606" spans="1:4">
      <c r="B20606" s="74" t="str">
        <f ca="1">IFERROR(__xludf.DUMMYFUNCTION("IF(REGEXMATCH(A20606,""wealth planning""),""Script 1"",""-"")"),"-")</f>
        <v>-</v>
      </c>
      <c r="C20606" s="74">
        <f t="shared" si="160"/>
        <v>0</v>
      </c>
      <c r="D20606" s="74" t="str">
        <f t="shared" si="161"/>
        <v>You: Hai assalamualaikum Shahirah,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607" spans="1:4">
      <c r="A20607" s="74" t="s">
        <v>11362</v>
      </c>
      <c r="B20607" s="74" t="str">
        <f ca="1">IFERROR(__xludf.DUMMYFUNCTION("IF(REGEXMATCH(A20607,""wealth planning""),""Script 1"",""-"")"),"-")</f>
        <v>-</v>
      </c>
      <c r="C20607" s="74">
        <f t="shared" si="160"/>
        <v>0</v>
      </c>
      <c r="D20607" s="74">
        <f t="shared" si="161"/>
        <v>0</v>
      </c>
    </row>
    <row r="20608" spans="1:4">
      <c r="A20608" s="74" t="s">
        <v>11363</v>
      </c>
      <c r="B20608" s="74" t="str">
        <f ca="1">IFERROR(__xludf.DUMMYFUNCTION("IF(REGEXMATCH(A20608,""wealth planning""),""Script 1"",""-"")"),"-")</f>
        <v>-</v>
      </c>
      <c r="C20608" s="74" t="str">
        <f t="shared" si="160"/>
        <v>Muhammad Hilmi RazaliStatus is reachable</v>
      </c>
      <c r="D20608" s="74">
        <f t="shared" si="161"/>
        <v>0</v>
      </c>
    </row>
    <row r="20609" spans="1:4">
      <c r="A20609" s="149">
        <v>45496</v>
      </c>
      <c r="B20609" s="74" t="str">
        <f ca="1">IFERROR(__xludf.DUMMYFUNCTION("IF(REGEXMATCH(A20609,""wealth planning""),""Script 1"",""-"")"),"#VALUE!")</f>
        <v>#VALUE!</v>
      </c>
      <c r="C20609" s="74" t="str">
        <f t="shared" si="160"/>
        <v>Muhammad Hilmi Razali</v>
      </c>
      <c r="D20609" s="74">
        <f t="shared" si="161"/>
        <v>0</v>
      </c>
    </row>
    <row r="20610" spans="1:4">
      <c r="A20610" s="149">
        <v>45496</v>
      </c>
      <c r="B20610" s="74" t="str">
        <f ca="1">IFERROR(__xludf.DUMMYFUNCTION("IF(REGEXMATCH(A20610,""wealth planning""),""Script 1"",""-"")"),"#VALUE!")</f>
        <v>#VALUE!</v>
      </c>
      <c r="C20610" s="149">
        <f t="shared" si="160"/>
        <v>45496</v>
      </c>
      <c r="D20610" s="74" t="str">
        <f t="shared" si="161"/>
        <v>Muhammad Hilmi RazaliStatus is reachable</v>
      </c>
    </row>
    <row r="20611" spans="1:4">
      <c r="A20611" s="74" t="s">
        <v>11364</v>
      </c>
      <c r="B20611" s="74" t="str">
        <f ca="1">IFERROR(__xludf.DUMMYFUNCTION("IF(REGEXMATCH(A20611,""wealth planning""),""Script 1"",""-"")"),"Script 1")</f>
        <v>Script 1</v>
      </c>
      <c r="C20611" s="149">
        <f t="shared" si="160"/>
        <v>45496</v>
      </c>
      <c r="D20611" s="74" t="str">
        <f t="shared" si="161"/>
        <v>Muhammad Hilmi Razali</v>
      </c>
    </row>
    <row r="20612" spans="1:4">
      <c r="A20612" s="74"/>
      <c r="B20612" s="74" t="str">
        <f ca="1">IFERROR(__xludf.DUMMYFUNCTION("IF(REGEXMATCH(A20612,""wealth planning""),""Script 1"",""-"")"),"-")</f>
        <v>-</v>
      </c>
      <c r="C20612" s="74" t="str">
        <f t="shared" si="160"/>
        <v>You: Hai assalamualaikum Hilmi,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612" s="149">
        <f t="shared" si="161"/>
        <v>45496</v>
      </c>
    </row>
    <row r="20613" spans="1:4">
      <c r="B20613" s="74" t="str">
        <f ca="1">IFERROR(__xludf.DUMMYFUNCTION("IF(REGEXMATCH(A20613,""wealth planning""),""Script 1"",""-"")"),"-")</f>
        <v>-</v>
      </c>
      <c r="C20613" s="74">
        <f t="shared" si="160"/>
        <v>0</v>
      </c>
      <c r="D20613" s="149">
        <f t="shared" si="161"/>
        <v>45496</v>
      </c>
    </row>
    <row r="20614" spans="1:4">
      <c r="B20614" s="74" t="str">
        <f ca="1">IFERROR(__xludf.DUMMYFUNCTION("IF(REGEXMATCH(A20614,""wealth planning""),""Script 1"",""-"")"),"-")</f>
        <v>-</v>
      </c>
      <c r="C20614" s="74">
        <f t="shared" si="160"/>
        <v>0</v>
      </c>
      <c r="D20614" s="74" t="str">
        <f t="shared" si="161"/>
        <v>You: Hai assalamualaikum Hilmi,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615" spans="1:4">
      <c r="A20615" s="74" t="s">
        <v>11366</v>
      </c>
      <c r="B20615" s="74" t="str">
        <f ca="1">IFERROR(__xludf.DUMMYFUNCTION("IF(REGEXMATCH(A20615,""wealth planning""),""Script 1"",""-"")"),"-")</f>
        <v>-</v>
      </c>
      <c r="C20615" s="74">
        <f t="shared" si="160"/>
        <v>0</v>
      </c>
      <c r="D20615" s="74">
        <f t="shared" si="161"/>
        <v>0</v>
      </c>
    </row>
    <row r="20616" spans="1:4">
      <c r="A20616" s="74" t="s">
        <v>11367</v>
      </c>
      <c r="B20616" s="74" t="str">
        <f ca="1">IFERROR(__xludf.DUMMYFUNCTION("IF(REGEXMATCH(A20616,""wealth planning""),""Script 1"",""-"")"),"-")</f>
        <v>-</v>
      </c>
      <c r="C20616" s="74" t="str">
        <f t="shared" si="160"/>
        <v>Ameerul AmeenStatus is reachable</v>
      </c>
      <c r="D20616" s="74">
        <f t="shared" si="161"/>
        <v>0</v>
      </c>
    </row>
    <row r="20617" spans="1:4">
      <c r="A20617" s="149">
        <v>45496</v>
      </c>
      <c r="B20617" s="74" t="str">
        <f ca="1">IFERROR(__xludf.DUMMYFUNCTION("IF(REGEXMATCH(A20617,""wealth planning""),""Script 1"",""-"")"),"#VALUE!")</f>
        <v>#VALUE!</v>
      </c>
      <c r="C20617" s="74" t="str">
        <f t="shared" si="160"/>
        <v>Ameerul Ameen</v>
      </c>
      <c r="D20617" s="74">
        <f t="shared" si="161"/>
        <v>0</v>
      </c>
    </row>
    <row r="20618" spans="1:4">
      <c r="A20618" s="149">
        <v>45496</v>
      </c>
      <c r="B20618" s="74" t="str">
        <f ca="1">IFERROR(__xludf.DUMMYFUNCTION("IF(REGEXMATCH(A20618,""wealth planning""),""Script 1"",""-"")"),"#VALUE!")</f>
        <v>#VALUE!</v>
      </c>
      <c r="C20618" s="149">
        <f t="shared" si="160"/>
        <v>45496</v>
      </c>
      <c r="D20618" s="74" t="str">
        <f t="shared" si="161"/>
        <v>Ameerul AmeenStatus is reachable</v>
      </c>
    </row>
    <row r="20619" spans="1:4">
      <c r="A20619" s="74" t="s">
        <v>11368</v>
      </c>
      <c r="B20619" s="74" t="str">
        <f ca="1">IFERROR(__xludf.DUMMYFUNCTION("IF(REGEXMATCH(A20619,""wealth planning""),""Script 1"",""-"")"),"Script 1")</f>
        <v>Script 1</v>
      </c>
      <c r="C20619" s="149">
        <f t="shared" si="160"/>
        <v>45496</v>
      </c>
      <c r="D20619" s="74" t="str">
        <f t="shared" si="161"/>
        <v>Ameerul Ameen</v>
      </c>
    </row>
    <row r="20620" spans="1:4">
      <c r="A20620" s="74"/>
      <c r="B20620" s="74" t="str">
        <f ca="1">IFERROR(__xludf.DUMMYFUNCTION("IF(REGEXMATCH(A20620,""wealth planning""),""Script 1"",""-"")"),"-")</f>
        <v>-</v>
      </c>
      <c r="C20620" s="74" t="str">
        <f t="shared" si="160"/>
        <v>You: Hai assalamualaikum Ameerul,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620" s="149">
        <f t="shared" si="161"/>
        <v>45496</v>
      </c>
    </row>
    <row r="20621" spans="1:4">
      <c r="B20621" s="74" t="str">
        <f ca="1">IFERROR(__xludf.DUMMYFUNCTION("IF(REGEXMATCH(A20621,""wealth planning""),""Script 1"",""-"")"),"-")</f>
        <v>-</v>
      </c>
      <c r="C20621" s="74">
        <f t="shared" si="160"/>
        <v>0</v>
      </c>
      <c r="D20621" s="149">
        <f t="shared" si="161"/>
        <v>45496</v>
      </c>
    </row>
    <row r="20622" spans="1:4">
      <c r="B20622" s="74" t="str">
        <f ca="1">IFERROR(__xludf.DUMMYFUNCTION("IF(REGEXMATCH(A20622,""wealth planning""),""Script 1"",""-"")"),"-")</f>
        <v>-</v>
      </c>
      <c r="C20622" s="74">
        <f t="shared" si="160"/>
        <v>0</v>
      </c>
      <c r="D20622" s="74" t="str">
        <f t="shared" si="161"/>
        <v>You: Hai assalamualaikum Ameerul,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623" spans="1:4">
      <c r="A20623" s="74" t="s">
        <v>11370</v>
      </c>
      <c r="B20623" s="74" t="str">
        <f ca="1">IFERROR(__xludf.DUMMYFUNCTION("IF(REGEXMATCH(A20623,""wealth planning""),""Script 1"",""-"")"),"-")</f>
        <v>-</v>
      </c>
      <c r="C20623" s="74">
        <f t="shared" si="160"/>
        <v>0</v>
      </c>
      <c r="D20623" s="74">
        <f t="shared" si="161"/>
        <v>0</v>
      </c>
    </row>
    <row r="20624" spans="1:4">
      <c r="A20624" s="74" t="s">
        <v>11371</v>
      </c>
      <c r="B20624" s="74" t="str">
        <f ca="1">IFERROR(__xludf.DUMMYFUNCTION("IF(REGEXMATCH(A20624,""wealth planning""),""Script 1"",""-"")"),"-")</f>
        <v>-</v>
      </c>
      <c r="C20624" s="74" t="str">
        <f t="shared" si="160"/>
        <v>Khairil KhaironStatus is reachable</v>
      </c>
      <c r="D20624" s="74">
        <f t="shared" si="161"/>
        <v>0</v>
      </c>
    </row>
    <row r="20625" spans="1:4">
      <c r="A20625" s="149">
        <v>45496</v>
      </c>
      <c r="B20625" s="74" t="str">
        <f ca="1">IFERROR(__xludf.DUMMYFUNCTION("IF(REGEXMATCH(A20625,""wealth planning""),""Script 1"",""-"")"),"#VALUE!")</f>
        <v>#VALUE!</v>
      </c>
      <c r="C20625" s="74" t="str">
        <f t="shared" si="160"/>
        <v>Khairil Khairon</v>
      </c>
      <c r="D20625" s="74">
        <f t="shared" si="161"/>
        <v>0</v>
      </c>
    </row>
    <row r="20626" spans="1:4">
      <c r="A20626" s="149">
        <v>45496</v>
      </c>
      <c r="B20626" s="74" t="str">
        <f ca="1">IFERROR(__xludf.DUMMYFUNCTION("IF(REGEXMATCH(A20626,""wealth planning""),""Script 1"",""-"")"),"#VALUE!")</f>
        <v>#VALUE!</v>
      </c>
      <c r="C20626" s="149">
        <f t="shared" si="160"/>
        <v>45496</v>
      </c>
      <c r="D20626" s="74" t="str">
        <f t="shared" si="161"/>
        <v>Khairil KhaironStatus is reachable</v>
      </c>
    </row>
    <row r="20627" spans="1:4">
      <c r="A20627" s="74" t="s">
        <v>11372</v>
      </c>
      <c r="B20627" s="74" t="str">
        <f ca="1">IFERROR(__xludf.DUMMYFUNCTION("IF(REGEXMATCH(A20627,""wealth planning""),""Script 1"",""-"")"),"Script 1")</f>
        <v>Script 1</v>
      </c>
      <c r="C20627" s="149">
        <f t="shared" si="160"/>
        <v>45496</v>
      </c>
      <c r="D20627" s="74" t="str">
        <f t="shared" si="161"/>
        <v>Khairil Khairon</v>
      </c>
    </row>
    <row r="20628" spans="1:4">
      <c r="A20628" s="74"/>
      <c r="B20628" s="74" t="str">
        <f ca="1">IFERROR(__xludf.DUMMYFUNCTION("IF(REGEXMATCH(A20628,""wealth planning""),""Script 1"",""-"")"),"-")</f>
        <v>-</v>
      </c>
      <c r="C20628" s="74" t="str">
        <f t="shared" si="160"/>
        <v>You: Hai assalamualaikum Khairil,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628" s="149">
        <f t="shared" si="161"/>
        <v>45496</v>
      </c>
    </row>
    <row r="20629" spans="1:4">
      <c r="B20629" s="74" t="str">
        <f ca="1">IFERROR(__xludf.DUMMYFUNCTION("IF(REGEXMATCH(A20629,""wealth planning""),""Script 1"",""-"")"),"-")</f>
        <v>-</v>
      </c>
      <c r="C20629" s="74">
        <f t="shared" si="160"/>
        <v>0</v>
      </c>
      <c r="D20629" s="149">
        <f t="shared" si="161"/>
        <v>45496</v>
      </c>
    </row>
    <row r="20630" spans="1:4">
      <c r="B20630" s="74" t="str">
        <f ca="1">IFERROR(__xludf.DUMMYFUNCTION("IF(REGEXMATCH(A20630,""wealth planning""),""Script 1"",""-"")"),"-")</f>
        <v>-</v>
      </c>
      <c r="C20630" s="74">
        <f t="shared" si="160"/>
        <v>0</v>
      </c>
      <c r="D20630" s="74" t="str">
        <f t="shared" si="161"/>
        <v>You: Hai assalamualaikum Khairil,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631" spans="1:4">
      <c r="A20631" s="74" t="s">
        <v>11374</v>
      </c>
      <c r="B20631" s="74" t="str">
        <f ca="1">IFERROR(__xludf.DUMMYFUNCTION("IF(REGEXMATCH(A20631,""wealth planning""),""Script 1"",""-"")"),"-")</f>
        <v>-</v>
      </c>
      <c r="C20631" s="74">
        <f t="shared" si="160"/>
        <v>0</v>
      </c>
      <c r="D20631" s="74">
        <f t="shared" si="161"/>
        <v>0</v>
      </c>
    </row>
    <row r="20632" spans="1:4">
      <c r="A20632" s="74" t="s">
        <v>11375</v>
      </c>
      <c r="B20632" s="74" t="str">
        <f ca="1">IFERROR(__xludf.DUMMYFUNCTION("IF(REGEXMATCH(A20632,""wealth planning""),""Script 1"",""-"")"),"-")</f>
        <v>-</v>
      </c>
      <c r="C20632" s="74" t="str">
        <f t="shared" si="160"/>
        <v>Nurin AmiraStatus is reachable</v>
      </c>
      <c r="D20632" s="74">
        <f t="shared" si="161"/>
        <v>0</v>
      </c>
    </row>
    <row r="20633" spans="1:4">
      <c r="A20633" s="149">
        <v>45496</v>
      </c>
      <c r="B20633" s="74" t="str">
        <f ca="1">IFERROR(__xludf.DUMMYFUNCTION("IF(REGEXMATCH(A20633,""wealth planning""),""Script 1"",""-"")"),"#VALUE!")</f>
        <v>#VALUE!</v>
      </c>
      <c r="C20633" s="74" t="str">
        <f t="shared" si="160"/>
        <v>Nurin Amira</v>
      </c>
      <c r="D20633" s="74">
        <f t="shared" si="161"/>
        <v>0</v>
      </c>
    </row>
    <row r="20634" spans="1:4">
      <c r="A20634" s="149">
        <v>45496</v>
      </c>
      <c r="B20634" s="74" t="str">
        <f ca="1">IFERROR(__xludf.DUMMYFUNCTION("IF(REGEXMATCH(A20634,""wealth planning""),""Script 1"",""-"")"),"#VALUE!")</f>
        <v>#VALUE!</v>
      </c>
      <c r="C20634" s="149">
        <f t="shared" si="160"/>
        <v>45496</v>
      </c>
      <c r="D20634" s="74" t="str">
        <f t="shared" si="161"/>
        <v>Nurin AmiraStatus is reachable</v>
      </c>
    </row>
    <row r="20635" spans="1:4">
      <c r="A20635" s="74" t="s">
        <v>11376</v>
      </c>
      <c r="B20635" s="74" t="str">
        <f ca="1">IFERROR(__xludf.DUMMYFUNCTION("IF(REGEXMATCH(A20635,""wealth planning""),""Script 1"",""-"")"),"Script 1")</f>
        <v>Script 1</v>
      </c>
      <c r="C20635" s="149">
        <f t="shared" si="160"/>
        <v>45496</v>
      </c>
      <c r="D20635" s="74" t="str">
        <f t="shared" si="161"/>
        <v>Nurin Amira</v>
      </c>
    </row>
    <row r="20636" spans="1:4">
      <c r="A20636" s="74"/>
      <c r="B20636" s="74" t="str">
        <f ca="1">IFERROR(__xludf.DUMMYFUNCTION("IF(REGEXMATCH(A20636,""wealth planning""),""Script 1"",""-"")"),"-")</f>
        <v>-</v>
      </c>
      <c r="C20636" s="74" t="str">
        <f t="shared" si="160"/>
        <v>You: Hai assalamualaikum Nurin,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636" s="149">
        <f t="shared" si="161"/>
        <v>45496</v>
      </c>
    </row>
    <row r="20637" spans="1:4">
      <c r="B20637" s="74" t="str">
        <f ca="1">IFERROR(__xludf.DUMMYFUNCTION("IF(REGEXMATCH(A20637,""wealth planning""),""Script 1"",""-"")"),"-")</f>
        <v>-</v>
      </c>
      <c r="C20637" s="74">
        <f t="shared" si="160"/>
        <v>0</v>
      </c>
      <c r="D20637" s="149">
        <f t="shared" si="161"/>
        <v>45496</v>
      </c>
    </row>
    <row r="20638" spans="1:4">
      <c r="B20638" s="74" t="str">
        <f ca="1">IFERROR(__xludf.DUMMYFUNCTION("IF(REGEXMATCH(A20638,""wealth planning""),""Script 1"",""-"")"),"-")</f>
        <v>-</v>
      </c>
      <c r="C20638" s="74">
        <f t="shared" si="160"/>
        <v>0</v>
      </c>
      <c r="D20638" s="74" t="str">
        <f t="shared" si="161"/>
        <v>You: Hai assalamualaikum Nurin,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639" spans="1:4">
      <c r="A20639" s="74" t="s">
        <v>11378</v>
      </c>
      <c r="B20639" s="74" t="str">
        <f ca="1">IFERROR(__xludf.DUMMYFUNCTION("IF(REGEXMATCH(A20639,""wealth planning""),""Script 1"",""-"")"),"-")</f>
        <v>-</v>
      </c>
      <c r="C20639" s="74">
        <f t="shared" si="160"/>
        <v>0</v>
      </c>
      <c r="D20639" s="74">
        <f t="shared" si="161"/>
        <v>0</v>
      </c>
    </row>
    <row r="20640" spans="1:4">
      <c r="A20640" s="74" t="s">
        <v>11379</v>
      </c>
      <c r="B20640" s="74" t="str">
        <f ca="1">IFERROR(__xludf.DUMMYFUNCTION("IF(REGEXMATCH(A20640,""wealth planning""),""Script 1"",""-"")"),"-")</f>
        <v>-</v>
      </c>
      <c r="C20640" s="74" t="str">
        <f t="shared" si="160"/>
        <v>Afiqah Abdul AzizStatus is reachable</v>
      </c>
      <c r="D20640" s="74">
        <f t="shared" si="161"/>
        <v>0</v>
      </c>
    </row>
    <row r="20641" spans="1:4">
      <c r="A20641" s="149">
        <v>45496</v>
      </c>
      <c r="B20641" s="74" t="str">
        <f ca="1">IFERROR(__xludf.DUMMYFUNCTION("IF(REGEXMATCH(A20641,""wealth planning""),""Script 1"",""-"")"),"#VALUE!")</f>
        <v>#VALUE!</v>
      </c>
      <c r="C20641" s="74" t="str">
        <f t="shared" si="160"/>
        <v>Afiqah Abdul Aziz</v>
      </c>
      <c r="D20641" s="74">
        <f t="shared" si="161"/>
        <v>0</v>
      </c>
    </row>
    <row r="20642" spans="1:4">
      <c r="A20642" s="149">
        <v>45496</v>
      </c>
      <c r="B20642" s="74" t="str">
        <f ca="1">IFERROR(__xludf.DUMMYFUNCTION("IF(REGEXMATCH(A20642,""wealth planning""),""Script 1"",""-"")"),"#VALUE!")</f>
        <v>#VALUE!</v>
      </c>
      <c r="C20642" s="149">
        <f t="shared" si="160"/>
        <v>45496</v>
      </c>
      <c r="D20642" s="74" t="str">
        <f t="shared" si="161"/>
        <v>Afiqah Abdul AzizStatus is reachable</v>
      </c>
    </row>
    <row r="20643" spans="1:4">
      <c r="A20643" s="74" t="s">
        <v>11380</v>
      </c>
      <c r="B20643" s="74" t="str">
        <f ca="1">IFERROR(__xludf.DUMMYFUNCTION("IF(REGEXMATCH(A20643,""wealth planning""),""Script 1"",""-"")"),"Script 1")</f>
        <v>Script 1</v>
      </c>
      <c r="C20643" s="149">
        <f t="shared" si="160"/>
        <v>45496</v>
      </c>
      <c r="D20643" s="74" t="str">
        <f t="shared" si="161"/>
        <v>Afiqah Abdul Aziz</v>
      </c>
    </row>
    <row r="20644" spans="1:4">
      <c r="A20644" s="74"/>
      <c r="B20644" s="74" t="str">
        <f ca="1">IFERROR(__xludf.DUMMYFUNCTION("IF(REGEXMATCH(A20644,""wealth planning""),""Script 1"",""-"")"),"-")</f>
        <v>-</v>
      </c>
      <c r="C20644" s="74" t="str">
        <f t="shared" si="160"/>
        <v>You: Hai assalamualaikum Afiqah,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644" s="149">
        <f t="shared" si="161"/>
        <v>45496</v>
      </c>
    </row>
    <row r="20645" spans="1:4">
      <c r="B20645" s="74" t="str">
        <f ca="1">IFERROR(__xludf.DUMMYFUNCTION("IF(REGEXMATCH(A20645,""wealth planning""),""Script 1"",""-"")"),"-")</f>
        <v>-</v>
      </c>
      <c r="C20645" s="74">
        <f t="shared" si="160"/>
        <v>0</v>
      </c>
      <c r="D20645" s="149">
        <f t="shared" si="161"/>
        <v>45496</v>
      </c>
    </row>
    <row r="20646" spans="1:4">
      <c r="B20646" s="74" t="str">
        <f ca="1">IFERROR(__xludf.DUMMYFUNCTION("IF(REGEXMATCH(A20646,""wealth planning""),""Script 1"",""-"")"),"-")</f>
        <v>-</v>
      </c>
      <c r="C20646" s="74">
        <f t="shared" si="160"/>
        <v>0</v>
      </c>
      <c r="D20646" s="74" t="str">
        <f t="shared" si="161"/>
        <v>You: Hai assalamualaikum Afiqah,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647" spans="1:4">
      <c r="A20647" s="74" t="s">
        <v>11382</v>
      </c>
      <c r="B20647" s="74" t="str">
        <f ca="1">IFERROR(__xludf.DUMMYFUNCTION("IF(REGEXMATCH(A20647,""wealth planning""),""Script 1"",""-"")"),"-")</f>
        <v>-</v>
      </c>
      <c r="C20647" s="74">
        <f t="shared" si="160"/>
        <v>0</v>
      </c>
      <c r="D20647" s="74">
        <f t="shared" si="161"/>
        <v>0</v>
      </c>
    </row>
    <row r="20648" spans="1:4">
      <c r="A20648" s="74" t="s">
        <v>11382</v>
      </c>
      <c r="B20648" s="74" t="str">
        <f ca="1">IFERROR(__xludf.DUMMYFUNCTION("IF(REGEXMATCH(A20648,""wealth planning""),""Script 1"",""-"")"),"-")</f>
        <v>-</v>
      </c>
      <c r="C20648" s="74" t="str">
        <f t="shared" si="160"/>
        <v>Elsya Syaqilla Binti Abdul Samat</v>
      </c>
      <c r="D20648" s="74">
        <f t="shared" si="161"/>
        <v>0</v>
      </c>
    </row>
    <row r="20649" spans="1:4">
      <c r="A20649" s="149">
        <v>45496</v>
      </c>
      <c r="B20649" s="74" t="str">
        <f ca="1">IFERROR(__xludf.DUMMYFUNCTION("IF(REGEXMATCH(A20649,""wealth planning""),""Script 1"",""-"")"),"#VALUE!")</f>
        <v>#VALUE!</v>
      </c>
      <c r="C20649" s="74" t="str">
        <f t="shared" si="160"/>
        <v>Elsya Syaqilla Binti Abdul Samat</v>
      </c>
      <c r="D20649" s="74">
        <f t="shared" si="161"/>
        <v>0</v>
      </c>
    </row>
    <row r="20650" spans="1:4">
      <c r="A20650" s="149">
        <v>45496</v>
      </c>
      <c r="B20650" s="74" t="str">
        <f ca="1">IFERROR(__xludf.DUMMYFUNCTION("IF(REGEXMATCH(A20650,""wealth planning""),""Script 1"",""-"")"),"#VALUE!")</f>
        <v>#VALUE!</v>
      </c>
      <c r="C20650" s="149">
        <f t="shared" si="160"/>
        <v>45496</v>
      </c>
      <c r="D20650" s="74" t="str">
        <f t="shared" si="161"/>
        <v>Elsya Syaqilla Binti Abdul Samat</v>
      </c>
    </row>
    <row r="20651" spans="1:4">
      <c r="A20651" s="74" t="s">
        <v>11383</v>
      </c>
      <c r="B20651" s="74" t="str">
        <f ca="1">IFERROR(__xludf.DUMMYFUNCTION("IF(REGEXMATCH(A20651,""wealth planning""),""Script 1"",""-"")"),"Script 1")</f>
        <v>Script 1</v>
      </c>
      <c r="C20651" s="149">
        <f t="shared" si="160"/>
        <v>45496</v>
      </c>
      <c r="D20651" s="74" t="str">
        <f t="shared" si="161"/>
        <v>Elsya Syaqilla Binti Abdul Samat</v>
      </c>
    </row>
    <row r="20652" spans="1:4">
      <c r="A20652" s="74"/>
      <c r="B20652" s="74" t="str">
        <f ca="1">IFERROR(__xludf.DUMMYFUNCTION("IF(REGEXMATCH(A20652,""wealth planning""),""Script 1"",""-"")"),"-")</f>
        <v>-</v>
      </c>
      <c r="C20652" s="74" t="str">
        <f t="shared" si="160"/>
        <v>You: Hai assalamualaikum Elsya,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c r="D20652" s="149">
        <f t="shared" si="161"/>
        <v>45496</v>
      </c>
    </row>
    <row r="20653" spans="1:4">
      <c r="B20653" s="74" t="str">
        <f ca="1">IFERROR(__xludf.DUMMYFUNCTION("IF(REGEXMATCH(A20653,""wealth planning""),""Script 1"",""-"")"),"-")</f>
        <v>-</v>
      </c>
      <c r="C20653" s="74">
        <f t="shared" si="160"/>
        <v>0</v>
      </c>
      <c r="D20653" s="149">
        <f t="shared" si="161"/>
        <v>45496</v>
      </c>
    </row>
    <row r="20654" spans="1:4">
      <c r="B20654" s="74" t="str">
        <f ca="1">IFERROR(__xludf.DUMMYFUNCTION("IF(REGEXMATCH(A20654,""wealth planning""),""Script 1"",""-"")"),"-")</f>
        <v>-</v>
      </c>
      <c r="C20654" s="74">
        <f t="shared" si="160"/>
        <v>0</v>
      </c>
      <c r="D20654" s="74" t="str">
        <f t="shared" si="161"/>
        <v>You: Hai assalamualaikum Elsya,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row>
    <row r="20655" spans="1:4">
      <c r="A20655" s="74" t="s">
        <v>11385</v>
      </c>
      <c r="B20655" s="74" t="str">
        <f ca="1">IFERROR(__xludf.DUMMYFUNCTION("IF(REGEXMATCH(A20655,""wealth planning""),""Script 1"",""-"")"),"-")</f>
        <v>-</v>
      </c>
      <c r="C20655" s="74">
        <f t="shared" si="160"/>
        <v>0</v>
      </c>
      <c r="D20655" s="74">
        <f t="shared" si="161"/>
        <v>0</v>
      </c>
    </row>
    <row r="20656" spans="1:4">
      <c r="A20656" s="74" t="s">
        <v>11386</v>
      </c>
      <c r="B20656" s="74" t="str">
        <f ca="1">IFERROR(__xludf.DUMMYFUNCTION("IF(REGEXMATCH(A20656,""wealth planning""),""Script 1"",""-"")"),"-")</f>
        <v>-</v>
      </c>
      <c r="C20656" s="74" t="str">
        <f t="shared" si="160"/>
        <v>Alif Firdaus Mohd FadhirStatus is reachable</v>
      </c>
      <c r="D20656" s="74">
        <f t="shared" si="161"/>
        <v>0</v>
      </c>
    </row>
    <row r="20657" spans="1:4">
      <c r="A20657" s="149">
        <v>45496</v>
      </c>
      <c r="B20657" s="74" t="str">
        <f ca="1">IFERROR(__xludf.DUMMYFUNCTION("IF(REGEXMATCH(A20657,""wealth planning""),""Script 1"",""-"")"),"#VALUE!")</f>
        <v>#VALUE!</v>
      </c>
      <c r="C20657" s="74" t="str">
        <f t="shared" si="160"/>
        <v>Alif Firdaus Mohd Fadhir</v>
      </c>
      <c r="D20657" s="74">
        <f t="shared" si="161"/>
        <v>0</v>
      </c>
    </row>
    <row r="20658" spans="1:4">
      <c r="A20658" s="149">
        <v>45496</v>
      </c>
      <c r="B20658" s="74" t="str">
        <f ca="1">IFERROR(__xludf.DUMMYFUNCTION("IF(REGEXMATCH(A20658,""wealth planning""),""Script 1"",""-"")"),"#VALUE!")</f>
        <v>#VALUE!</v>
      </c>
      <c r="C20658" s="149">
        <f t="shared" si="160"/>
        <v>45496</v>
      </c>
      <c r="D20658" s="74" t="str">
        <f t="shared" si="161"/>
        <v>Alif Firdaus Mohd FadhirStatus is reachable</v>
      </c>
    </row>
    <row r="20659" spans="1:4">
      <c r="A20659" s="74" t="s">
        <v>11387</v>
      </c>
      <c r="B20659" s="74" t="str">
        <f ca="1">IFERROR(__xludf.DUMMYFUNCTION("IF(REGEXMATCH(A20659,""wealth planning""),""Script 1"",""-"")"),"Script 1")</f>
        <v>Script 1</v>
      </c>
      <c r="C20659" s="149">
        <f t="shared" ref="C20659:C20913" si="162">A20658</f>
        <v>45496</v>
      </c>
      <c r="D20659" s="74" t="str">
        <f t="shared" ref="D20659:D20913" si="163">A20656</f>
        <v>Alif Firdaus Mohd Fadhir</v>
      </c>
    </row>
    <row r="20660" spans="1:4">
      <c r="A20660" s="74"/>
      <c r="B20660" s="74" t="str">
        <f ca="1">IFERROR(__xludf.DUMMYFUNCTION("IF(REGEXMATCH(A20660,""wealth planning""),""Script 1"",""-"")"),"-")</f>
        <v>-</v>
      </c>
      <c r="C20660" s="74" t="str">
        <f t="shared" si="162"/>
        <v>You: Hai assalamualaikum Alif,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660" s="149">
        <f t="shared" si="163"/>
        <v>45496</v>
      </c>
    </row>
    <row r="20661" spans="1:4">
      <c r="B20661" s="74" t="str">
        <f ca="1">IFERROR(__xludf.DUMMYFUNCTION("IF(REGEXMATCH(A20661,""wealth planning""),""Script 1"",""-"")"),"-")</f>
        <v>-</v>
      </c>
      <c r="C20661" s="74">
        <f t="shared" si="162"/>
        <v>0</v>
      </c>
      <c r="D20661" s="149">
        <f t="shared" si="163"/>
        <v>45496</v>
      </c>
    </row>
    <row r="20662" spans="1:4">
      <c r="B20662" s="74" t="str">
        <f ca="1">IFERROR(__xludf.DUMMYFUNCTION("IF(REGEXMATCH(A20662,""wealth planning""),""Script 1"",""-"")"),"-")</f>
        <v>-</v>
      </c>
      <c r="C20662" s="74">
        <f t="shared" si="162"/>
        <v>0</v>
      </c>
      <c r="D20662" s="74" t="str">
        <f t="shared" si="163"/>
        <v>You: Hai assalamualaikum Alif,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663" spans="1:4">
      <c r="A20663" s="74" t="s">
        <v>11389</v>
      </c>
      <c r="B20663" s="74" t="str">
        <f ca="1">IFERROR(__xludf.DUMMYFUNCTION("IF(REGEXMATCH(A20663,""wealth planning""),""Script 1"",""-"")"),"-")</f>
        <v>-</v>
      </c>
      <c r="C20663" s="74">
        <f t="shared" si="162"/>
        <v>0</v>
      </c>
      <c r="D20663" s="74">
        <f t="shared" si="163"/>
        <v>0</v>
      </c>
    </row>
    <row r="20664" spans="1:4">
      <c r="A20664" s="74" t="s">
        <v>11390</v>
      </c>
      <c r="B20664" s="74" t="str">
        <f ca="1">IFERROR(__xludf.DUMMYFUNCTION("IF(REGEXMATCH(A20664,""wealth planning""),""Script 1"",""-"")"),"-")</f>
        <v>-</v>
      </c>
      <c r="C20664" s="74" t="str">
        <f t="shared" si="162"/>
        <v>Muhamad Firdaus bin DaudStatus is reachable</v>
      </c>
      <c r="D20664" s="74">
        <f t="shared" si="163"/>
        <v>0</v>
      </c>
    </row>
    <row r="20665" spans="1:4">
      <c r="A20665" s="149">
        <v>45496</v>
      </c>
      <c r="B20665" s="74" t="str">
        <f ca="1">IFERROR(__xludf.DUMMYFUNCTION("IF(REGEXMATCH(A20665,""wealth planning""),""Script 1"",""-"")"),"#VALUE!")</f>
        <v>#VALUE!</v>
      </c>
      <c r="C20665" s="74" t="str">
        <f t="shared" si="162"/>
        <v>Muhamad Firdaus bin Daud</v>
      </c>
      <c r="D20665" s="74">
        <f t="shared" si="163"/>
        <v>0</v>
      </c>
    </row>
    <row r="20666" spans="1:4">
      <c r="A20666" s="149">
        <v>45496</v>
      </c>
      <c r="B20666" s="74" t="str">
        <f ca="1">IFERROR(__xludf.DUMMYFUNCTION("IF(REGEXMATCH(A20666,""wealth planning""),""Script 1"",""-"")"),"#VALUE!")</f>
        <v>#VALUE!</v>
      </c>
      <c r="C20666" s="149">
        <f t="shared" si="162"/>
        <v>45496</v>
      </c>
      <c r="D20666" s="74" t="str">
        <f t="shared" si="163"/>
        <v>Muhamad Firdaus bin DaudStatus is reachable</v>
      </c>
    </row>
    <row r="20667" spans="1:4">
      <c r="A20667" s="74" t="s">
        <v>11391</v>
      </c>
      <c r="B20667" s="74" t="str">
        <f ca="1">IFERROR(__xludf.DUMMYFUNCTION("IF(REGEXMATCH(A20667,""wealth planning""),""Script 1"",""-"")"),"Script 1")</f>
        <v>Script 1</v>
      </c>
      <c r="C20667" s="149">
        <f t="shared" si="162"/>
        <v>45496</v>
      </c>
      <c r="D20667" s="74" t="str">
        <f t="shared" si="163"/>
        <v>Muhamad Firdaus bin Daud</v>
      </c>
    </row>
    <row r="20668" spans="1:4">
      <c r="A20668" s="74"/>
      <c r="B20668" s="74" t="str">
        <f ca="1">IFERROR(__xludf.DUMMYFUNCTION("IF(REGEXMATCH(A20668,""wealth planning""),""Script 1"",""-"")"),"-")</f>
        <v>-</v>
      </c>
      <c r="C20668" s="74" t="str">
        <f t="shared" si="162"/>
        <v>You: Hai assalamualaikum Firdaus,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668" s="149">
        <f t="shared" si="163"/>
        <v>45496</v>
      </c>
    </row>
    <row r="20669" spans="1:4">
      <c r="B20669" s="74" t="str">
        <f ca="1">IFERROR(__xludf.DUMMYFUNCTION("IF(REGEXMATCH(A20669,""wealth planning""),""Script 1"",""-"")"),"-")</f>
        <v>-</v>
      </c>
      <c r="C20669" s="74">
        <f t="shared" si="162"/>
        <v>0</v>
      </c>
      <c r="D20669" s="149">
        <f t="shared" si="163"/>
        <v>45496</v>
      </c>
    </row>
    <row r="20670" spans="1:4">
      <c r="B20670" s="74" t="str">
        <f ca="1">IFERROR(__xludf.DUMMYFUNCTION("IF(REGEXMATCH(A20670,""wealth planning""),""Script 1"",""-"")"),"-")</f>
        <v>-</v>
      </c>
      <c r="C20670" s="74">
        <f t="shared" si="162"/>
        <v>0</v>
      </c>
      <c r="D20670" s="74" t="str">
        <f t="shared" si="163"/>
        <v>You: Hai assalamualaikum Firdaus,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671" spans="1:4">
      <c r="A20671" s="74" t="s">
        <v>11393</v>
      </c>
      <c r="B20671" s="74" t="str">
        <f ca="1">IFERROR(__xludf.DUMMYFUNCTION("IF(REGEXMATCH(A20671,""wealth planning""),""Script 1"",""-"")"),"-")</f>
        <v>-</v>
      </c>
      <c r="C20671" s="74">
        <f t="shared" si="162"/>
        <v>0</v>
      </c>
      <c r="D20671" s="74">
        <f t="shared" si="163"/>
        <v>0</v>
      </c>
    </row>
    <row r="20672" spans="1:4">
      <c r="A20672" s="74" t="s">
        <v>11393</v>
      </c>
      <c r="B20672" s="74" t="str">
        <f ca="1">IFERROR(__xludf.DUMMYFUNCTION("IF(REGEXMATCH(A20672,""wealth planning""),""Script 1"",""-"")"),"-")</f>
        <v>-</v>
      </c>
      <c r="C20672" s="74" t="str">
        <f t="shared" si="162"/>
        <v>Aainaa Binti Abd Hamid</v>
      </c>
      <c r="D20672" s="74">
        <f t="shared" si="163"/>
        <v>0</v>
      </c>
    </row>
    <row r="20673" spans="1:4">
      <c r="A20673" s="149">
        <v>45496</v>
      </c>
      <c r="B20673" s="74" t="str">
        <f ca="1">IFERROR(__xludf.DUMMYFUNCTION("IF(REGEXMATCH(A20673,""wealth planning""),""Script 1"",""-"")"),"#VALUE!")</f>
        <v>#VALUE!</v>
      </c>
      <c r="C20673" s="74" t="str">
        <f t="shared" si="162"/>
        <v>Aainaa Binti Abd Hamid</v>
      </c>
      <c r="D20673" s="74">
        <f t="shared" si="163"/>
        <v>0</v>
      </c>
    </row>
    <row r="20674" spans="1:4">
      <c r="A20674" s="149">
        <v>45496</v>
      </c>
      <c r="B20674" s="74" t="str">
        <f ca="1">IFERROR(__xludf.DUMMYFUNCTION("IF(REGEXMATCH(A20674,""wealth planning""),""Script 1"",""-"")"),"#VALUE!")</f>
        <v>#VALUE!</v>
      </c>
      <c r="C20674" s="149">
        <f t="shared" si="162"/>
        <v>45496</v>
      </c>
      <c r="D20674" s="74" t="str">
        <f t="shared" si="163"/>
        <v>Aainaa Binti Abd Hamid</v>
      </c>
    </row>
    <row r="20675" spans="1:4">
      <c r="A20675" s="74" t="s">
        <v>11394</v>
      </c>
      <c r="B20675" s="74" t="str">
        <f ca="1">IFERROR(__xludf.DUMMYFUNCTION("IF(REGEXMATCH(A20675,""wealth planning""),""Script 1"",""-"")"),"Script 1")</f>
        <v>Script 1</v>
      </c>
      <c r="C20675" s="149">
        <f t="shared" si="162"/>
        <v>45496</v>
      </c>
      <c r="D20675" s="74" t="str">
        <f t="shared" si="163"/>
        <v>Aainaa Binti Abd Hamid</v>
      </c>
    </row>
    <row r="20676" spans="1:4">
      <c r="A20676" s="74"/>
      <c r="B20676" s="74" t="str">
        <f ca="1">IFERROR(__xludf.DUMMYFUNCTION("IF(REGEXMATCH(A20676,""wealth planning""),""Script 1"",""-"")"),"-")</f>
        <v>-</v>
      </c>
      <c r="C20676" s="74" t="str">
        <f t="shared" si="162"/>
        <v>You: Hai assalamualaikum Aainaa,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676" s="149">
        <f t="shared" si="163"/>
        <v>45496</v>
      </c>
    </row>
    <row r="20677" spans="1:4">
      <c r="B20677" s="74" t="str">
        <f ca="1">IFERROR(__xludf.DUMMYFUNCTION("IF(REGEXMATCH(A20677,""wealth planning""),""Script 1"",""-"")"),"-")</f>
        <v>-</v>
      </c>
      <c r="C20677" s="74">
        <f t="shared" si="162"/>
        <v>0</v>
      </c>
      <c r="D20677" s="149">
        <f t="shared" si="163"/>
        <v>45496</v>
      </c>
    </row>
    <row r="20678" spans="1:4">
      <c r="B20678" s="74" t="str">
        <f ca="1">IFERROR(__xludf.DUMMYFUNCTION("IF(REGEXMATCH(A20678,""wealth planning""),""Script 1"",""-"")"),"-")</f>
        <v>-</v>
      </c>
      <c r="C20678" s="74">
        <f t="shared" si="162"/>
        <v>0</v>
      </c>
      <c r="D20678" s="74" t="str">
        <f t="shared" si="163"/>
        <v>You: Hai assalamualaikum Aainaa,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679" spans="1:4">
      <c r="A20679" s="74" t="s">
        <v>11396</v>
      </c>
      <c r="B20679" s="74" t="str">
        <f ca="1">IFERROR(__xludf.DUMMYFUNCTION("IF(REGEXMATCH(A20679,""wealth planning""),""Script 1"",""-"")"),"-")</f>
        <v>-</v>
      </c>
      <c r="C20679" s="74">
        <f t="shared" si="162"/>
        <v>0</v>
      </c>
      <c r="D20679" s="74">
        <f t="shared" si="163"/>
        <v>0</v>
      </c>
    </row>
    <row r="20680" spans="1:4">
      <c r="A20680" s="74" t="s">
        <v>11397</v>
      </c>
      <c r="B20680" s="74" t="str">
        <f ca="1">IFERROR(__xludf.DUMMYFUNCTION("IF(REGEXMATCH(A20680,""wealth planning""),""Script 1"",""-"")"),"-")</f>
        <v>-</v>
      </c>
      <c r="C20680" s="74" t="str">
        <f t="shared" si="162"/>
        <v>AMIRUL HAIZAT AZMIStatus is reachable</v>
      </c>
      <c r="D20680" s="74">
        <f t="shared" si="163"/>
        <v>0</v>
      </c>
    </row>
    <row r="20681" spans="1:4">
      <c r="A20681" s="149">
        <v>45496</v>
      </c>
      <c r="B20681" s="74" t="str">
        <f ca="1">IFERROR(__xludf.DUMMYFUNCTION("IF(REGEXMATCH(A20681,""wealth planning""),""Script 1"",""-"")"),"#VALUE!")</f>
        <v>#VALUE!</v>
      </c>
      <c r="C20681" s="74" t="str">
        <f t="shared" si="162"/>
        <v>AMIRUL HAIZAT AZMI</v>
      </c>
      <c r="D20681" s="74">
        <f t="shared" si="163"/>
        <v>0</v>
      </c>
    </row>
    <row r="20682" spans="1:4">
      <c r="A20682" s="149">
        <v>45496</v>
      </c>
      <c r="B20682" s="74" t="str">
        <f ca="1">IFERROR(__xludf.DUMMYFUNCTION("IF(REGEXMATCH(A20682,""wealth planning""),""Script 1"",""-"")"),"#VALUE!")</f>
        <v>#VALUE!</v>
      </c>
      <c r="C20682" s="149">
        <f t="shared" si="162"/>
        <v>45496</v>
      </c>
      <c r="D20682" s="74" t="str">
        <f t="shared" si="163"/>
        <v>AMIRUL HAIZAT AZMIStatus is reachable</v>
      </c>
    </row>
    <row r="20683" spans="1:4">
      <c r="A20683" s="74" t="s">
        <v>11398</v>
      </c>
      <c r="B20683" s="74" t="str">
        <f ca="1">IFERROR(__xludf.DUMMYFUNCTION("IF(REGEXMATCH(A20683,""wealth planning""),""Script 1"",""-"")"),"Script 1")</f>
        <v>Script 1</v>
      </c>
      <c r="C20683" s="149">
        <f t="shared" si="162"/>
        <v>45496</v>
      </c>
      <c r="D20683" s="74" t="str">
        <f t="shared" si="163"/>
        <v>AMIRUL HAIZAT AZMI</v>
      </c>
    </row>
    <row r="20684" spans="1:4">
      <c r="A20684" s="74"/>
      <c r="B20684" s="74" t="str">
        <f ca="1">IFERROR(__xludf.DUMMYFUNCTION("IF(REGEXMATCH(A20684,""wealth planning""),""Script 1"",""-"")"),"-")</f>
        <v>-</v>
      </c>
      <c r="C20684" s="74" t="str">
        <f t="shared" si="162"/>
        <v>You: Hai assalamualaikum Amirul,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684" s="149">
        <f t="shared" si="163"/>
        <v>45496</v>
      </c>
    </row>
    <row r="20685" spans="1:4">
      <c r="B20685" s="74" t="str">
        <f ca="1">IFERROR(__xludf.DUMMYFUNCTION("IF(REGEXMATCH(A20685,""wealth planning""),""Script 1"",""-"")"),"-")</f>
        <v>-</v>
      </c>
      <c r="C20685" s="74">
        <f t="shared" si="162"/>
        <v>0</v>
      </c>
      <c r="D20685" s="149">
        <f t="shared" si="163"/>
        <v>45496</v>
      </c>
    </row>
    <row r="20686" spans="1:4">
      <c r="B20686" s="74" t="str">
        <f ca="1">IFERROR(__xludf.DUMMYFUNCTION("IF(REGEXMATCH(A20686,""wealth planning""),""Script 1"",""-"")"),"-")</f>
        <v>-</v>
      </c>
      <c r="C20686" s="74">
        <f t="shared" si="162"/>
        <v>0</v>
      </c>
      <c r="D20686" s="74" t="str">
        <f t="shared" si="163"/>
        <v>You: Hai assalamualaikum Amirul,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687" spans="1:4">
      <c r="A20687" s="74" t="s">
        <v>11400</v>
      </c>
      <c r="B20687" s="74" t="str">
        <f ca="1">IFERROR(__xludf.DUMMYFUNCTION("IF(REGEXMATCH(A20687,""wealth planning""),""Script 1"",""-"")"),"-")</f>
        <v>-</v>
      </c>
      <c r="C20687" s="74">
        <f t="shared" si="162"/>
        <v>0</v>
      </c>
      <c r="D20687" s="74">
        <f t="shared" si="163"/>
        <v>0</v>
      </c>
    </row>
    <row r="20688" spans="1:4">
      <c r="A20688" s="74" t="s">
        <v>11400</v>
      </c>
      <c r="B20688" s="74" t="str">
        <f ca="1">IFERROR(__xludf.DUMMYFUNCTION("IF(REGEXMATCH(A20688,""wealth planning""),""Script 1"",""-"")"),"-")</f>
        <v>-</v>
      </c>
      <c r="C20688" s="74" t="str">
        <f t="shared" si="162"/>
        <v>Farhan Arif</v>
      </c>
      <c r="D20688" s="74">
        <f t="shared" si="163"/>
        <v>0</v>
      </c>
    </row>
    <row r="20689" spans="1:4">
      <c r="A20689" s="149">
        <v>45496</v>
      </c>
      <c r="B20689" s="74" t="str">
        <f ca="1">IFERROR(__xludf.DUMMYFUNCTION("IF(REGEXMATCH(A20689,""wealth planning""),""Script 1"",""-"")"),"#VALUE!")</f>
        <v>#VALUE!</v>
      </c>
      <c r="C20689" s="74" t="str">
        <f t="shared" si="162"/>
        <v>Farhan Arif</v>
      </c>
      <c r="D20689" s="74">
        <f t="shared" si="163"/>
        <v>0</v>
      </c>
    </row>
    <row r="20690" spans="1:4">
      <c r="A20690" s="149">
        <v>45496</v>
      </c>
      <c r="B20690" s="74" t="str">
        <f ca="1">IFERROR(__xludf.DUMMYFUNCTION("IF(REGEXMATCH(A20690,""wealth planning""),""Script 1"",""-"")"),"#VALUE!")</f>
        <v>#VALUE!</v>
      </c>
      <c r="C20690" s="149">
        <f t="shared" si="162"/>
        <v>45496</v>
      </c>
      <c r="D20690" s="74" t="str">
        <f t="shared" si="163"/>
        <v>Farhan Arif</v>
      </c>
    </row>
    <row r="20691" spans="1:4">
      <c r="A20691" s="74" t="s">
        <v>11401</v>
      </c>
      <c r="B20691" s="74" t="str">
        <f ca="1">IFERROR(__xludf.DUMMYFUNCTION("IF(REGEXMATCH(A20691,""wealth planning""),""Script 1"",""-"")"),"Script 1")</f>
        <v>Script 1</v>
      </c>
      <c r="C20691" s="149">
        <f t="shared" si="162"/>
        <v>45496</v>
      </c>
      <c r="D20691" s="74" t="str">
        <f t="shared" si="163"/>
        <v>Farhan Arif</v>
      </c>
    </row>
    <row r="20692" spans="1:4">
      <c r="A20692" s="74"/>
      <c r="B20692" s="74" t="str">
        <f ca="1">IFERROR(__xludf.DUMMYFUNCTION("IF(REGEXMATCH(A20692,""wealth planning""),""Script 1"",""-"")"),"-")</f>
        <v>-</v>
      </c>
      <c r="C20692" s="74" t="str">
        <f t="shared" si="162"/>
        <v>You: Hai assalamualaikum Farhan,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692" s="149">
        <f t="shared" si="163"/>
        <v>45496</v>
      </c>
    </row>
    <row r="20693" spans="1:4">
      <c r="B20693" s="74" t="str">
        <f ca="1">IFERROR(__xludf.DUMMYFUNCTION("IF(REGEXMATCH(A20693,""wealth planning""),""Script 1"",""-"")"),"-")</f>
        <v>-</v>
      </c>
      <c r="C20693" s="74">
        <f t="shared" si="162"/>
        <v>0</v>
      </c>
      <c r="D20693" s="149">
        <f t="shared" si="163"/>
        <v>45496</v>
      </c>
    </row>
    <row r="20694" spans="1:4">
      <c r="B20694" s="74" t="str">
        <f ca="1">IFERROR(__xludf.DUMMYFUNCTION("IF(REGEXMATCH(A20694,""wealth planning""),""Script 1"",""-"")"),"-")</f>
        <v>-</v>
      </c>
      <c r="C20694" s="74">
        <f t="shared" si="162"/>
        <v>0</v>
      </c>
      <c r="D20694" s="74" t="str">
        <f t="shared" si="163"/>
        <v>You: Hai assalamualaikum Farhan,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695" spans="1:4">
      <c r="A20695" s="74" t="s">
        <v>11403</v>
      </c>
      <c r="B20695" s="74" t="str">
        <f ca="1">IFERROR(__xludf.DUMMYFUNCTION("IF(REGEXMATCH(A20695,""wealth planning""),""Script 1"",""-"")"),"-")</f>
        <v>-</v>
      </c>
      <c r="C20695" s="74">
        <f t="shared" si="162"/>
        <v>0</v>
      </c>
      <c r="D20695" s="74">
        <f t="shared" si="163"/>
        <v>0</v>
      </c>
    </row>
    <row r="20696" spans="1:4">
      <c r="A20696" s="74" t="s">
        <v>11404</v>
      </c>
      <c r="B20696" s="74" t="str">
        <f ca="1">IFERROR(__xludf.DUMMYFUNCTION("IF(REGEXMATCH(A20696,""wealth planning""),""Script 1"",""-"")"),"-")</f>
        <v>-</v>
      </c>
      <c r="C20696" s="74" t="str">
        <f t="shared" si="162"/>
        <v>Nurul Nadia Natasha Ab RahmanStatus is reachable</v>
      </c>
      <c r="D20696" s="74">
        <f t="shared" si="163"/>
        <v>0</v>
      </c>
    </row>
    <row r="20697" spans="1:4">
      <c r="A20697" s="149">
        <v>45496</v>
      </c>
      <c r="B20697" s="74" t="str">
        <f ca="1">IFERROR(__xludf.DUMMYFUNCTION("IF(REGEXMATCH(A20697,""wealth planning""),""Script 1"",""-"")"),"#VALUE!")</f>
        <v>#VALUE!</v>
      </c>
      <c r="C20697" s="74" t="str">
        <f t="shared" si="162"/>
        <v>Nurul Nadia Natasha Ab Rahman</v>
      </c>
      <c r="D20697" s="74">
        <f t="shared" si="163"/>
        <v>0</v>
      </c>
    </row>
    <row r="20698" spans="1:4">
      <c r="A20698" s="149">
        <v>45496</v>
      </c>
      <c r="B20698" s="74" t="str">
        <f ca="1">IFERROR(__xludf.DUMMYFUNCTION("IF(REGEXMATCH(A20698,""wealth planning""),""Script 1"",""-"")"),"#VALUE!")</f>
        <v>#VALUE!</v>
      </c>
      <c r="C20698" s="149">
        <f t="shared" si="162"/>
        <v>45496</v>
      </c>
      <c r="D20698" s="74" t="str">
        <f t="shared" si="163"/>
        <v>Nurul Nadia Natasha Ab RahmanStatus is reachable</v>
      </c>
    </row>
    <row r="20699" spans="1:4">
      <c r="A20699" s="74" t="s">
        <v>11405</v>
      </c>
      <c r="B20699" s="74" t="str">
        <f ca="1">IFERROR(__xludf.DUMMYFUNCTION("IF(REGEXMATCH(A20699,""wealth planning""),""Script 1"",""-"")"),"Script 1")</f>
        <v>Script 1</v>
      </c>
      <c r="C20699" s="149">
        <f t="shared" si="162"/>
        <v>45496</v>
      </c>
      <c r="D20699" s="74" t="str">
        <f t="shared" si="163"/>
        <v>Nurul Nadia Natasha Ab Rahman</v>
      </c>
    </row>
    <row r="20700" spans="1:4">
      <c r="A20700" s="74"/>
      <c r="B20700" s="74" t="str">
        <f ca="1">IFERROR(__xludf.DUMMYFUNCTION("IF(REGEXMATCH(A20700,""wealth planning""),""Script 1"",""-"")"),"-")</f>
        <v>-</v>
      </c>
      <c r="C20700" s="74" t="str">
        <f t="shared" si="162"/>
        <v>You: Hai assalamualaikum Nadia,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700" s="149">
        <f t="shared" si="163"/>
        <v>45496</v>
      </c>
    </row>
    <row r="20701" spans="1:4">
      <c r="B20701" s="74" t="str">
        <f ca="1">IFERROR(__xludf.DUMMYFUNCTION("IF(REGEXMATCH(A20701,""wealth planning""),""Script 1"",""-"")"),"-")</f>
        <v>-</v>
      </c>
      <c r="C20701" s="74">
        <f t="shared" si="162"/>
        <v>0</v>
      </c>
      <c r="D20701" s="149">
        <f t="shared" si="163"/>
        <v>45496</v>
      </c>
    </row>
    <row r="20702" spans="1:4">
      <c r="B20702" s="74" t="str">
        <f ca="1">IFERROR(__xludf.DUMMYFUNCTION("IF(REGEXMATCH(A20702,""wealth planning""),""Script 1"",""-"")"),"-")</f>
        <v>-</v>
      </c>
      <c r="C20702" s="74">
        <f t="shared" si="162"/>
        <v>0</v>
      </c>
      <c r="D20702" s="74" t="str">
        <f t="shared" si="163"/>
        <v>You: Hai assalamualaikum Nadia,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703" spans="1:4">
      <c r="A20703" s="74" t="s">
        <v>11407</v>
      </c>
      <c r="B20703" s="74" t="str">
        <f ca="1">IFERROR(__xludf.DUMMYFUNCTION("IF(REGEXMATCH(A20703,""wealth planning""),""Script 1"",""-"")"),"-")</f>
        <v>-</v>
      </c>
      <c r="C20703" s="74">
        <f t="shared" si="162"/>
        <v>0</v>
      </c>
      <c r="D20703" s="74">
        <f t="shared" si="163"/>
        <v>0</v>
      </c>
    </row>
    <row r="20704" spans="1:4">
      <c r="A20704" s="74" t="s">
        <v>11407</v>
      </c>
      <c r="B20704" s="74" t="str">
        <f ca="1">IFERROR(__xludf.DUMMYFUNCTION("IF(REGEXMATCH(A20704,""wealth planning""),""Script 1"",""-"")"),"-")</f>
        <v>-</v>
      </c>
      <c r="C20704" s="74" t="str">
        <f t="shared" si="162"/>
        <v>SITI AISYAH BINTI AHMAD SABIR</v>
      </c>
      <c r="D20704" s="74">
        <f t="shared" si="163"/>
        <v>0</v>
      </c>
    </row>
    <row r="20705" spans="1:4">
      <c r="A20705" s="149">
        <v>45496</v>
      </c>
      <c r="B20705" s="74" t="str">
        <f ca="1">IFERROR(__xludf.DUMMYFUNCTION("IF(REGEXMATCH(A20705,""wealth planning""),""Script 1"",""-"")"),"#VALUE!")</f>
        <v>#VALUE!</v>
      </c>
      <c r="C20705" s="74" t="str">
        <f t="shared" si="162"/>
        <v>SITI AISYAH BINTI AHMAD SABIR</v>
      </c>
      <c r="D20705" s="74">
        <f t="shared" si="163"/>
        <v>0</v>
      </c>
    </row>
    <row r="20706" spans="1:4">
      <c r="A20706" s="149">
        <v>45496</v>
      </c>
      <c r="B20706" s="74" t="str">
        <f ca="1">IFERROR(__xludf.DUMMYFUNCTION("IF(REGEXMATCH(A20706,""wealth planning""),""Script 1"",""-"")"),"#VALUE!")</f>
        <v>#VALUE!</v>
      </c>
      <c r="C20706" s="149">
        <f t="shared" si="162"/>
        <v>45496</v>
      </c>
      <c r="D20706" s="74" t="str">
        <f t="shared" si="163"/>
        <v>SITI AISYAH BINTI AHMAD SABIR</v>
      </c>
    </row>
    <row r="20707" spans="1:4">
      <c r="A20707" s="74" t="s">
        <v>10842</v>
      </c>
      <c r="B20707" s="74" t="str">
        <f ca="1">IFERROR(__xludf.DUMMYFUNCTION("IF(REGEXMATCH(A20707,""wealth planning""),""Script 1"",""-"")"),"Script 1")</f>
        <v>Script 1</v>
      </c>
      <c r="C20707" s="149">
        <f t="shared" si="162"/>
        <v>45496</v>
      </c>
      <c r="D20707" s="74" t="str">
        <f t="shared" si="163"/>
        <v>SITI AISYAH BINTI AHMAD SABIR</v>
      </c>
    </row>
    <row r="20708" spans="1:4">
      <c r="A20708" s="74"/>
      <c r="B20708" s="74" t="str">
        <f ca="1">IFERROR(__xludf.DUMMYFUNCTION("IF(REGEXMATCH(A20708,""wealth planning""),""Script 1"",""-"")"),"-")</f>
        <v>-</v>
      </c>
      <c r="C20708" s="74" t="str">
        <f t="shared" si="162"/>
        <v>You: Hai assalamualaikum Aisyah,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708" s="149">
        <f t="shared" si="163"/>
        <v>45496</v>
      </c>
    </row>
    <row r="20709" spans="1:4">
      <c r="B20709" s="74" t="str">
        <f ca="1">IFERROR(__xludf.DUMMYFUNCTION("IF(REGEXMATCH(A20709,""wealth planning""),""Script 1"",""-"")"),"-")</f>
        <v>-</v>
      </c>
      <c r="C20709" s="74">
        <f t="shared" si="162"/>
        <v>0</v>
      </c>
      <c r="D20709" s="149">
        <f t="shared" si="163"/>
        <v>45496</v>
      </c>
    </row>
    <row r="20710" spans="1:4">
      <c r="B20710" s="74" t="str">
        <f ca="1">IFERROR(__xludf.DUMMYFUNCTION("IF(REGEXMATCH(A20710,""wealth planning""),""Script 1"",""-"")"),"-")</f>
        <v>-</v>
      </c>
      <c r="C20710" s="74">
        <f t="shared" si="162"/>
        <v>0</v>
      </c>
      <c r="D20710" s="74" t="str">
        <f t="shared" si="163"/>
        <v>You: Hai assalamualaikum Aisyah,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711" spans="1:4">
      <c r="A20711" s="74" t="s">
        <v>11409</v>
      </c>
      <c r="B20711" s="74" t="str">
        <f ca="1">IFERROR(__xludf.DUMMYFUNCTION("IF(REGEXMATCH(A20711,""wealth planning""),""Script 1"",""-"")"),"-")</f>
        <v>-</v>
      </c>
      <c r="C20711" s="74">
        <f t="shared" si="162"/>
        <v>0</v>
      </c>
      <c r="D20711" s="74">
        <f t="shared" si="163"/>
        <v>0</v>
      </c>
    </row>
    <row r="20712" spans="1:4">
      <c r="A20712" s="74" t="s">
        <v>11410</v>
      </c>
      <c r="B20712" s="74" t="str">
        <f ca="1">IFERROR(__xludf.DUMMYFUNCTION("IF(REGEXMATCH(A20712,""wealth planning""),""Script 1"",""-"")"),"-")</f>
        <v>-</v>
      </c>
      <c r="C20712" s="74" t="str">
        <f t="shared" si="162"/>
        <v>Muhammad NazmiStatus is online</v>
      </c>
      <c r="D20712" s="74">
        <f t="shared" si="163"/>
        <v>0</v>
      </c>
    </row>
    <row r="20713" spans="1:4">
      <c r="A20713" s="149">
        <v>45496</v>
      </c>
      <c r="B20713" s="74" t="str">
        <f ca="1">IFERROR(__xludf.DUMMYFUNCTION("IF(REGEXMATCH(A20713,""wealth planning""),""Script 1"",""-"")"),"#VALUE!")</f>
        <v>#VALUE!</v>
      </c>
      <c r="C20713" s="74" t="str">
        <f t="shared" si="162"/>
        <v>Muhammad Nazmi</v>
      </c>
      <c r="D20713" s="74">
        <f t="shared" si="163"/>
        <v>0</v>
      </c>
    </row>
    <row r="20714" spans="1:4">
      <c r="A20714" s="149">
        <v>45496</v>
      </c>
      <c r="B20714" s="74" t="str">
        <f ca="1">IFERROR(__xludf.DUMMYFUNCTION("IF(REGEXMATCH(A20714,""wealth planning""),""Script 1"",""-"")"),"#VALUE!")</f>
        <v>#VALUE!</v>
      </c>
      <c r="C20714" s="149">
        <f t="shared" si="162"/>
        <v>45496</v>
      </c>
      <c r="D20714" s="74" t="str">
        <f t="shared" si="163"/>
        <v>Muhammad NazmiStatus is online</v>
      </c>
    </row>
    <row r="20715" spans="1:4">
      <c r="A20715" s="74" t="s">
        <v>11411</v>
      </c>
      <c r="B20715" s="74" t="str">
        <f ca="1">IFERROR(__xludf.DUMMYFUNCTION("IF(REGEXMATCH(A20715,""wealth planning""),""Script 1"",""-"")"),"Script 1")</f>
        <v>Script 1</v>
      </c>
      <c r="C20715" s="149">
        <f t="shared" si="162"/>
        <v>45496</v>
      </c>
      <c r="D20715" s="74" t="str">
        <f t="shared" si="163"/>
        <v>Muhammad Nazmi</v>
      </c>
    </row>
    <row r="20716" spans="1:4">
      <c r="A20716" s="74"/>
      <c r="B20716" s="74" t="str">
        <f ca="1">IFERROR(__xludf.DUMMYFUNCTION("IF(REGEXMATCH(A20716,""wealth planning""),""Script 1"",""-"")"),"-")</f>
        <v>-</v>
      </c>
      <c r="C20716" s="74" t="str">
        <f t="shared" si="162"/>
        <v>You: Hai assalamualaikum Nazmi,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0716" s="149">
        <f t="shared" si="163"/>
        <v>45496</v>
      </c>
    </row>
    <row r="20717" spans="1:4">
      <c r="B20717" s="74" t="str">
        <f ca="1">IFERROR(__xludf.DUMMYFUNCTION("IF(REGEXMATCH(A20717,""wealth planning""),""Script 1"",""-"")"),"-")</f>
        <v>-</v>
      </c>
      <c r="C20717" s="74">
        <f t="shared" si="162"/>
        <v>0</v>
      </c>
      <c r="D20717" s="149">
        <f t="shared" si="163"/>
        <v>45496</v>
      </c>
    </row>
    <row r="20718" spans="1:4">
      <c r="B20718" s="74" t="str">
        <f ca="1">IFERROR(__xludf.DUMMYFUNCTION("IF(REGEXMATCH(A20718,""wealth planning""),""Script 1"",""-"")"),"-")</f>
        <v>-</v>
      </c>
      <c r="C20718" s="74">
        <f t="shared" si="162"/>
        <v>0</v>
      </c>
      <c r="D20718" s="74" t="str">
        <f t="shared" si="163"/>
        <v>You: Hai assalamualaikum Nazmi,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0719" spans="1:4">
      <c r="A20719" s="74" t="s">
        <v>11413</v>
      </c>
      <c r="B20719" s="74" t="str">
        <f ca="1">IFERROR(__xludf.DUMMYFUNCTION("IF(REGEXMATCH(A20719,""wealth planning""),""Script 1"",""-"")"),"-")</f>
        <v>-</v>
      </c>
      <c r="C20719" s="74">
        <f t="shared" si="162"/>
        <v>0</v>
      </c>
      <c r="D20719" s="74">
        <f t="shared" si="163"/>
        <v>0</v>
      </c>
    </row>
    <row r="20720" spans="1:4">
      <c r="A20720" s="74" t="s">
        <v>11413</v>
      </c>
      <c r="B20720" s="74" t="str">
        <f ca="1">IFERROR(__xludf.DUMMYFUNCTION("IF(REGEXMATCH(A20720,""wealth planning""),""Script 1"",""-"")"),"-")</f>
        <v>-</v>
      </c>
      <c r="C20720" s="74" t="str">
        <f t="shared" si="162"/>
        <v>Nurshamimi Nabila</v>
      </c>
      <c r="D20720" s="74">
        <f t="shared" si="163"/>
        <v>0</v>
      </c>
    </row>
    <row r="20721" spans="1:4">
      <c r="A20721" s="149">
        <v>45496</v>
      </c>
      <c r="B20721" s="74" t="str">
        <f ca="1">IFERROR(__xludf.DUMMYFUNCTION("IF(REGEXMATCH(A20721,""wealth planning""),""Script 1"",""-"")"),"#VALUE!")</f>
        <v>#VALUE!</v>
      </c>
      <c r="C20721" s="74" t="str">
        <f t="shared" si="162"/>
        <v>Nurshamimi Nabila</v>
      </c>
      <c r="D20721" s="74">
        <f t="shared" si="163"/>
        <v>0</v>
      </c>
    </row>
    <row r="20722" spans="1:4">
      <c r="A20722" s="149">
        <v>45496</v>
      </c>
      <c r="B20722" s="74" t="str">
        <f ca="1">IFERROR(__xludf.DUMMYFUNCTION("IF(REGEXMATCH(A20722,""wealth planning""),""Script 1"",""-"")"),"#VALUE!")</f>
        <v>#VALUE!</v>
      </c>
      <c r="C20722" s="149">
        <f t="shared" si="162"/>
        <v>45496</v>
      </c>
      <c r="D20722" s="74" t="str">
        <f t="shared" si="163"/>
        <v>Nurshamimi Nabila</v>
      </c>
    </row>
    <row r="20723" spans="1:4">
      <c r="A20723" s="74" t="s">
        <v>11414</v>
      </c>
      <c r="B20723" s="74" t="str">
        <f ca="1">IFERROR(__xludf.DUMMYFUNCTION("IF(REGEXMATCH(A20723,""wealth planning""),""Script 1"",""-"")"),"Script 1")</f>
        <v>Script 1</v>
      </c>
      <c r="C20723" s="149">
        <f t="shared" si="162"/>
        <v>45496</v>
      </c>
      <c r="D20723" s="74" t="str">
        <f t="shared" si="163"/>
        <v>Nurshamimi Nabila</v>
      </c>
    </row>
    <row r="20724" spans="1:4">
      <c r="A20724" s="74"/>
      <c r="B20724" s="74" t="str">
        <f ca="1">IFERROR(__xludf.DUMMYFUNCTION("IF(REGEXMATCH(A20724,""wealth planning""),""Script 1"",""-"")"),"-")</f>
        <v>-</v>
      </c>
      <c r="C20724" s="74" t="str">
        <f t="shared" si="162"/>
        <v>You: Hai assalamualaikum Nurshamimi,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0724" s="149">
        <f t="shared" si="163"/>
        <v>45496</v>
      </c>
    </row>
    <row r="20725" spans="1:4">
      <c r="B20725" s="74" t="str">
        <f ca="1">IFERROR(__xludf.DUMMYFUNCTION("IF(REGEXMATCH(A20725,""wealth planning""),""Script 1"",""-"")"),"-")</f>
        <v>-</v>
      </c>
      <c r="C20725" s="74">
        <f t="shared" si="162"/>
        <v>0</v>
      </c>
      <c r="D20725" s="149">
        <f t="shared" si="163"/>
        <v>45496</v>
      </c>
    </row>
    <row r="20726" spans="1:4">
      <c r="B20726" s="74" t="str">
        <f ca="1">IFERROR(__xludf.DUMMYFUNCTION("IF(REGEXMATCH(A20726,""wealth planning""),""Script 1"",""-"")"),"-")</f>
        <v>-</v>
      </c>
      <c r="C20726" s="74">
        <f t="shared" si="162"/>
        <v>0</v>
      </c>
      <c r="D20726" s="74" t="str">
        <f t="shared" si="163"/>
        <v>You: Hai assalamualaikum Nurshamimi,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0727" spans="1:4">
      <c r="B20727" s="74" t="str">
        <f ca="1">IFERROR(__xludf.DUMMYFUNCTION("IF(REGEXMATCH(A20727,""wealth planning""),""Script 1"",""-"")"),"-")</f>
        <v>-</v>
      </c>
      <c r="C20727" s="74">
        <f t="shared" si="162"/>
        <v>0</v>
      </c>
      <c r="D20727" s="74">
        <f t="shared" si="163"/>
        <v>0</v>
      </c>
    </row>
    <row r="20728" spans="1:4">
      <c r="A20728" s="74" t="s">
        <v>11417</v>
      </c>
      <c r="B20728" s="74" t="str">
        <f ca="1">IFERROR(__xludf.DUMMYFUNCTION("IF(REGEXMATCH(A20728,""wealth planning""),""Script 1"",""-"")"),"-")</f>
        <v>-</v>
      </c>
      <c r="C20728" s="74">
        <f t="shared" si="162"/>
        <v>0</v>
      </c>
      <c r="D20728" s="74">
        <f t="shared" si="163"/>
        <v>0</v>
      </c>
    </row>
    <row r="20729" spans="1:4">
      <c r="A20729" s="149">
        <v>45496</v>
      </c>
      <c r="B20729" s="74" t="str">
        <f ca="1">IFERROR(__xludf.DUMMYFUNCTION("IF(REGEXMATCH(A20729,""wealth planning""),""Script 1"",""-"")"),"#VALUE!")</f>
        <v>#VALUE!</v>
      </c>
      <c r="C20729" s="74" t="str">
        <f t="shared" si="162"/>
        <v>Maisarah Rosdi</v>
      </c>
      <c r="D20729" s="74">
        <f t="shared" si="163"/>
        <v>0</v>
      </c>
    </row>
    <row r="20730" spans="1:4">
      <c r="A20730" s="149">
        <v>45496</v>
      </c>
      <c r="B20730" s="74" t="str">
        <f ca="1">IFERROR(__xludf.DUMMYFUNCTION("IF(REGEXMATCH(A20730,""wealth planning""),""Script 1"",""-"")"),"#VALUE!")</f>
        <v>#VALUE!</v>
      </c>
      <c r="C20730" s="149">
        <f t="shared" si="162"/>
        <v>45496</v>
      </c>
      <c r="D20730" s="74">
        <f t="shared" si="163"/>
        <v>0</v>
      </c>
    </row>
    <row r="20731" spans="1:4">
      <c r="A20731" s="74" t="s">
        <v>11418</v>
      </c>
      <c r="B20731" s="74" t="str">
        <f ca="1">IFERROR(__xludf.DUMMYFUNCTION("IF(REGEXMATCH(A20731,""wealth planning""),""Script 1"",""-"")"),"Script 1")</f>
        <v>Script 1</v>
      </c>
      <c r="C20731" s="149">
        <f t="shared" si="162"/>
        <v>45496</v>
      </c>
      <c r="D20731" s="74" t="str">
        <f t="shared" si="163"/>
        <v>Maisarah Rosdi</v>
      </c>
    </row>
    <row r="20732" spans="1:4">
      <c r="A20732" s="74"/>
      <c r="B20732" s="74" t="str">
        <f ca="1">IFERROR(__xludf.DUMMYFUNCTION("IF(REGEXMATCH(A20732,""wealth planning""),""Script 1"",""-"")"),"-")</f>
        <v>-</v>
      </c>
      <c r="C20732" s="74" t="str">
        <f t="shared" si="162"/>
        <v>You: Hai assalamualaikum Maisarah,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0732" s="149">
        <f t="shared" si="163"/>
        <v>45496</v>
      </c>
    </row>
    <row r="20733" spans="1:4">
      <c r="B20733" s="74" t="str">
        <f ca="1">IFERROR(__xludf.DUMMYFUNCTION("IF(REGEXMATCH(A20733,""wealth planning""),""Script 1"",""-"")"),"-")</f>
        <v>-</v>
      </c>
      <c r="C20733" s="74">
        <f t="shared" si="162"/>
        <v>0</v>
      </c>
      <c r="D20733" s="149">
        <f t="shared" si="163"/>
        <v>45496</v>
      </c>
    </row>
    <row r="20734" spans="1:4">
      <c r="B20734" s="74" t="str">
        <f ca="1">IFERROR(__xludf.DUMMYFUNCTION("IF(REGEXMATCH(A20734,""wealth planning""),""Script 1"",""-"")"),"-")</f>
        <v>-</v>
      </c>
      <c r="C20734" s="74">
        <f t="shared" si="162"/>
        <v>0</v>
      </c>
      <c r="D20734" s="74" t="str">
        <f t="shared" si="163"/>
        <v>You: Hai assalamualaikum Maisarah,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0735" spans="1:4">
      <c r="A20735" s="74" t="s">
        <v>11420</v>
      </c>
      <c r="B20735" s="74" t="str">
        <f ca="1">IFERROR(__xludf.DUMMYFUNCTION("IF(REGEXMATCH(A20735,""wealth planning""),""Script 1"",""-"")"),"-")</f>
        <v>-</v>
      </c>
      <c r="C20735" s="74">
        <f t="shared" si="162"/>
        <v>0</v>
      </c>
      <c r="D20735" s="74">
        <f t="shared" si="163"/>
        <v>0</v>
      </c>
    </row>
    <row r="20736" spans="1:4">
      <c r="A20736" s="74" t="s">
        <v>11421</v>
      </c>
      <c r="B20736" s="74" t="str">
        <f ca="1">IFERROR(__xludf.DUMMYFUNCTION("IF(REGEXMATCH(A20736,""wealth planning""),""Script 1"",""-"")"),"-")</f>
        <v>-</v>
      </c>
      <c r="C20736" s="74" t="str">
        <f t="shared" si="162"/>
        <v>Nurul Syahirah binti Md ShahStatus is reachable</v>
      </c>
      <c r="D20736" s="74">
        <f t="shared" si="163"/>
        <v>0</v>
      </c>
    </row>
    <row r="20737" spans="1:4">
      <c r="A20737" s="149">
        <v>45496</v>
      </c>
      <c r="B20737" s="74" t="str">
        <f ca="1">IFERROR(__xludf.DUMMYFUNCTION("IF(REGEXMATCH(A20737,""wealth planning""),""Script 1"",""-"")"),"#VALUE!")</f>
        <v>#VALUE!</v>
      </c>
      <c r="C20737" s="74" t="str">
        <f t="shared" si="162"/>
        <v>Nurul Syahirah binti Md Shah</v>
      </c>
      <c r="D20737" s="74">
        <f t="shared" si="163"/>
        <v>0</v>
      </c>
    </row>
    <row r="20738" spans="1:4">
      <c r="A20738" s="149">
        <v>45496</v>
      </c>
      <c r="B20738" s="74" t="str">
        <f ca="1">IFERROR(__xludf.DUMMYFUNCTION("IF(REGEXMATCH(A20738,""wealth planning""),""Script 1"",""-"")"),"#VALUE!")</f>
        <v>#VALUE!</v>
      </c>
      <c r="C20738" s="149">
        <f t="shared" si="162"/>
        <v>45496</v>
      </c>
      <c r="D20738" s="74" t="str">
        <f t="shared" si="163"/>
        <v>Nurul Syahirah binti Md ShahStatus is reachable</v>
      </c>
    </row>
    <row r="20739" spans="1:4">
      <c r="A20739" s="74" t="s">
        <v>11422</v>
      </c>
      <c r="B20739" s="74" t="str">
        <f ca="1">IFERROR(__xludf.DUMMYFUNCTION("IF(REGEXMATCH(A20739,""wealth planning""),""Script 1"",""-"")"),"Script 1")</f>
        <v>Script 1</v>
      </c>
      <c r="C20739" s="149">
        <f t="shared" si="162"/>
        <v>45496</v>
      </c>
      <c r="D20739" s="74" t="str">
        <f t="shared" si="163"/>
        <v>Nurul Syahirah binti Md Shah</v>
      </c>
    </row>
    <row r="20740" spans="1:4">
      <c r="A20740" s="74"/>
      <c r="B20740" s="74" t="str">
        <f ca="1">IFERROR(__xludf.DUMMYFUNCTION("IF(REGEXMATCH(A20740,""wealth planning""),""Script 1"",""-"")"),"-")</f>
        <v>-</v>
      </c>
      <c r="C20740" s="74" t="str">
        <f t="shared" si="162"/>
        <v>You: Hai assalamualaikum Syahirah,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0740" s="149">
        <f t="shared" si="163"/>
        <v>45496</v>
      </c>
    </row>
    <row r="20741" spans="1:4">
      <c r="B20741" s="74" t="str">
        <f ca="1">IFERROR(__xludf.DUMMYFUNCTION("IF(REGEXMATCH(A20741,""wealth planning""),""Script 1"",""-"")"),"-")</f>
        <v>-</v>
      </c>
      <c r="C20741" s="74">
        <f t="shared" si="162"/>
        <v>0</v>
      </c>
      <c r="D20741" s="149">
        <f t="shared" si="163"/>
        <v>45496</v>
      </c>
    </row>
    <row r="20742" spans="1:4">
      <c r="B20742" s="74" t="str">
        <f ca="1">IFERROR(__xludf.DUMMYFUNCTION("IF(REGEXMATCH(A20742,""wealth planning""),""Script 1"",""-"")"),"-")</f>
        <v>-</v>
      </c>
      <c r="C20742" s="74">
        <f t="shared" si="162"/>
        <v>0</v>
      </c>
      <c r="D20742" s="74" t="str">
        <f t="shared" si="163"/>
        <v>You: Hai assalamualaikum Syahirah,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0743" spans="1:4">
      <c r="A20743" s="74" t="s">
        <v>11424</v>
      </c>
      <c r="B20743" s="74" t="str">
        <f ca="1">IFERROR(__xludf.DUMMYFUNCTION("IF(REGEXMATCH(A20743,""wealth planning""),""Script 1"",""-"")"),"-")</f>
        <v>-</v>
      </c>
      <c r="C20743" s="74">
        <f t="shared" si="162"/>
        <v>0</v>
      </c>
      <c r="D20743" s="74">
        <f t="shared" si="163"/>
        <v>0</v>
      </c>
    </row>
    <row r="20744" spans="1:4">
      <c r="A20744" s="74" t="s">
        <v>11425</v>
      </c>
      <c r="B20744" s="74" t="str">
        <f ca="1">IFERROR(__xludf.DUMMYFUNCTION("IF(REGEXMATCH(A20744,""wealth planning""),""Script 1"",""-"")"),"-")</f>
        <v>-</v>
      </c>
      <c r="C20744" s="74" t="str">
        <f t="shared" si="162"/>
        <v>Izzat KamalStatus is reachable</v>
      </c>
      <c r="D20744" s="74">
        <f t="shared" si="163"/>
        <v>0</v>
      </c>
    </row>
    <row r="20745" spans="1:4">
      <c r="A20745" s="149">
        <v>45496</v>
      </c>
      <c r="B20745" s="74" t="str">
        <f ca="1">IFERROR(__xludf.DUMMYFUNCTION("IF(REGEXMATCH(A20745,""wealth planning""),""Script 1"",""-"")"),"#VALUE!")</f>
        <v>#VALUE!</v>
      </c>
      <c r="C20745" s="74" t="str">
        <f t="shared" si="162"/>
        <v>Izzat Kamal</v>
      </c>
      <c r="D20745" s="74">
        <f t="shared" si="163"/>
        <v>0</v>
      </c>
    </row>
    <row r="20746" spans="1:4">
      <c r="A20746" s="149">
        <v>45496</v>
      </c>
      <c r="B20746" s="74" t="str">
        <f ca="1">IFERROR(__xludf.DUMMYFUNCTION("IF(REGEXMATCH(A20746,""wealth planning""),""Script 1"",""-"")"),"#VALUE!")</f>
        <v>#VALUE!</v>
      </c>
      <c r="C20746" s="149">
        <f t="shared" si="162"/>
        <v>45496</v>
      </c>
      <c r="D20746" s="74" t="str">
        <f t="shared" si="163"/>
        <v>Izzat KamalStatus is reachable</v>
      </c>
    </row>
    <row r="20747" spans="1:4">
      <c r="A20747" s="74" t="s">
        <v>11110</v>
      </c>
      <c r="B20747" s="74" t="str">
        <f ca="1">IFERROR(__xludf.DUMMYFUNCTION("IF(REGEXMATCH(A20747,""wealth planning""),""Script 1"",""-"")"),"Script 1")</f>
        <v>Script 1</v>
      </c>
      <c r="C20747" s="149">
        <f t="shared" si="162"/>
        <v>45496</v>
      </c>
      <c r="D20747" s="74" t="str">
        <f t="shared" si="163"/>
        <v>Izzat Kamal</v>
      </c>
    </row>
    <row r="20748" spans="1:4">
      <c r="A20748" s="74"/>
      <c r="B20748" s="74" t="str">
        <f ca="1">IFERROR(__xludf.DUMMYFUNCTION("IF(REGEXMATCH(A20748,""wealth planning""),""Script 1"",""-"")"),"-")</f>
        <v>-</v>
      </c>
      <c r="C20748" s="74" t="str">
        <f t="shared" si="162"/>
        <v>You: Hai assalamualaikum Izzat,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748" s="149">
        <f t="shared" si="163"/>
        <v>45496</v>
      </c>
    </row>
    <row r="20749" spans="1:4">
      <c r="B20749" s="74" t="str">
        <f ca="1">IFERROR(__xludf.DUMMYFUNCTION("IF(REGEXMATCH(A20749,""wealth planning""),""Script 1"",""-"")"),"-")</f>
        <v>-</v>
      </c>
      <c r="C20749" s="74">
        <f t="shared" si="162"/>
        <v>0</v>
      </c>
      <c r="D20749" s="149">
        <f t="shared" si="163"/>
        <v>45496</v>
      </c>
    </row>
    <row r="20750" spans="1:4">
      <c r="B20750" s="74" t="str">
        <f ca="1">IFERROR(__xludf.DUMMYFUNCTION("IF(REGEXMATCH(A20750,""wealth planning""),""Script 1"",""-"")"),"-")</f>
        <v>-</v>
      </c>
      <c r="C20750" s="74">
        <f t="shared" si="162"/>
        <v>0</v>
      </c>
      <c r="D20750" s="74" t="str">
        <f t="shared" si="163"/>
        <v>You: Hai assalamualaikum Izzat,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751" spans="1:4">
      <c r="B20751" s="74" t="str">
        <f ca="1">IFERROR(__xludf.DUMMYFUNCTION("IF(REGEXMATCH(A20751,""wealth planning""),""Script 1"",""-"")"),"-")</f>
        <v>-</v>
      </c>
      <c r="C20751" s="74">
        <f t="shared" si="162"/>
        <v>0</v>
      </c>
      <c r="D20751" s="74">
        <f t="shared" si="163"/>
        <v>0</v>
      </c>
    </row>
    <row r="20752" spans="1:4">
      <c r="A20752" s="74" t="s">
        <v>11428</v>
      </c>
      <c r="B20752" s="74" t="str">
        <f ca="1">IFERROR(__xludf.DUMMYFUNCTION("IF(REGEXMATCH(A20752,""wealth planning""),""Script 1"",""-"")"),"-")</f>
        <v>-</v>
      </c>
      <c r="C20752" s="74">
        <f t="shared" si="162"/>
        <v>0</v>
      </c>
      <c r="D20752" s="74">
        <f t="shared" si="163"/>
        <v>0</v>
      </c>
    </row>
    <row r="20753" spans="1:4">
      <c r="A20753" s="149">
        <v>45496</v>
      </c>
      <c r="B20753" s="74" t="str">
        <f ca="1">IFERROR(__xludf.DUMMYFUNCTION("IF(REGEXMATCH(A20753,""wealth planning""),""Script 1"",""-"")"),"#VALUE!")</f>
        <v>#VALUE!</v>
      </c>
      <c r="C20753" s="74" t="str">
        <f t="shared" si="162"/>
        <v>Nurul Izzatie Zulkiflee</v>
      </c>
      <c r="D20753" s="74">
        <f t="shared" si="163"/>
        <v>0</v>
      </c>
    </row>
    <row r="20754" spans="1:4">
      <c r="A20754" s="149">
        <v>45496</v>
      </c>
      <c r="B20754" s="74" t="str">
        <f ca="1">IFERROR(__xludf.DUMMYFUNCTION("IF(REGEXMATCH(A20754,""wealth planning""),""Script 1"",""-"")"),"#VALUE!")</f>
        <v>#VALUE!</v>
      </c>
      <c r="C20754" s="149">
        <f t="shared" si="162"/>
        <v>45496</v>
      </c>
      <c r="D20754" s="74">
        <f t="shared" si="163"/>
        <v>0</v>
      </c>
    </row>
    <row r="20755" spans="1:4">
      <c r="A20755" s="74" t="s">
        <v>11429</v>
      </c>
      <c r="B20755" s="74" t="str">
        <f ca="1">IFERROR(__xludf.DUMMYFUNCTION("IF(REGEXMATCH(A20755,""wealth planning""),""Script 1"",""-"")"),"Script 1")</f>
        <v>Script 1</v>
      </c>
      <c r="C20755" s="149">
        <f t="shared" si="162"/>
        <v>45496</v>
      </c>
      <c r="D20755" s="74" t="str">
        <f t="shared" si="163"/>
        <v>Nurul Izzatie Zulkiflee</v>
      </c>
    </row>
    <row r="20756" spans="1:4">
      <c r="A20756" s="74"/>
      <c r="B20756" s="74" t="str">
        <f ca="1">IFERROR(__xludf.DUMMYFUNCTION("IF(REGEXMATCH(A20756,""wealth planning""),""Script 1"",""-"")"),"-")</f>
        <v>-</v>
      </c>
      <c r="C20756" s="74" t="str">
        <f t="shared" si="162"/>
        <v>You: Hai assalamualaikum Izzatie,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c r="D20756" s="149">
        <f t="shared" si="163"/>
        <v>45496</v>
      </c>
    </row>
    <row r="20757" spans="1:4">
      <c r="B20757" s="74" t="str">
        <f ca="1">IFERROR(__xludf.DUMMYFUNCTION("IF(REGEXMATCH(A20757,""wealth planning""),""Script 1"",""-"")"),"-")</f>
        <v>-</v>
      </c>
      <c r="C20757" s="74">
        <f t="shared" si="162"/>
        <v>0</v>
      </c>
      <c r="D20757" s="149">
        <f t="shared" si="163"/>
        <v>45496</v>
      </c>
    </row>
    <row r="20758" spans="1:4">
      <c r="B20758" s="74" t="str">
        <f ca="1">IFERROR(__xludf.DUMMYFUNCTION("IF(REGEXMATCH(A20758,""wealth planning""),""Script 1"",""-"")"),"-")</f>
        <v>-</v>
      </c>
      <c r="C20758" s="74">
        <f t="shared" si="162"/>
        <v>0</v>
      </c>
      <c r="D20758" s="74" t="str">
        <f t="shared" si="163"/>
        <v>You: Hai assalamualaikum Izzatie,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row>
    <row r="20759" spans="1:4">
      <c r="A20759" s="74" t="s">
        <v>11431</v>
      </c>
      <c r="B20759" s="74" t="str">
        <f ca="1">IFERROR(__xludf.DUMMYFUNCTION("IF(REGEXMATCH(A20759,""wealth planning""),""Script 1"",""-"")"),"-")</f>
        <v>-</v>
      </c>
      <c r="C20759" s="74">
        <f t="shared" si="162"/>
        <v>0</v>
      </c>
      <c r="D20759" s="74">
        <f t="shared" si="163"/>
        <v>0</v>
      </c>
    </row>
    <row r="20760" spans="1:4">
      <c r="A20760" s="74" t="s">
        <v>11432</v>
      </c>
      <c r="B20760" s="74" t="str">
        <f ca="1">IFERROR(__xludf.DUMMYFUNCTION("IF(REGEXMATCH(A20760,""wealth planning""),""Script 1"",""-"")"),"-")</f>
        <v>-</v>
      </c>
      <c r="C20760" s="74" t="str">
        <f t="shared" si="162"/>
        <v>Adlan SukorStatus is reachable</v>
      </c>
      <c r="D20760" s="74">
        <f t="shared" si="163"/>
        <v>0</v>
      </c>
    </row>
    <row r="20761" spans="1:4">
      <c r="A20761" s="149">
        <v>45496</v>
      </c>
      <c r="B20761" s="74" t="str">
        <f ca="1">IFERROR(__xludf.DUMMYFUNCTION("IF(REGEXMATCH(A20761,""wealth planning""),""Script 1"",""-"")"),"#VALUE!")</f>
        <v>#VALUE!</v>
      </c>
      <c r="C20761" s="74" t="str">
        <f t="shared" si="162"/>
        <v>Adlan Sukor</v>
      </c>
      <c r="D20761" s="74">
        <f t="shared" si="163"/>
        <v>0</v>
      </c>
    </row>
    <row r="20762" spans="1:4">
      <c r="A20762" s="149">
        <v>45496</v>
      </c>
      <c r="B20762" s="74" t="str">
        <f ca="1">IFERROR(__xludf.DUMMYFUNCTION("IF(REGEXMATCH(A20762,""wealth planning""),""Script 1"",""-"")"),"#VALUE!")</f>
        <v>#VALUE!</v>
      </c>
      <c r="C20762" s="149">
        <f t="shared" si="162"/>
        <v>45496</v>
      </c>
      <c r="D20762" s="74" t="str">
        <f t="shared" si="163"/>
        <v>Adlan SukorStatus is reachable</v>
      </c>
    </row>
    <row r="20763" spans="1:4">
      <c r="A20763" s="74" t="s">
        <v>11433</v>
      </c>
      <c r="B20763" s="74" t="str">
        <f ca="1">IFERROR(__xludf.DUMMYFUNCTION("IF(REGEXMATCH(A20763,""wealth planning""),""Script 1"",""-"")"),"Script 1")</f>
        <v>Script 1</v>
      </c>
      <c r="C20763" s="149">
        <f t="shared" si="162"/>
        <v>45496</v>
      </c>
      <c r="D20763" s="74" t="str">
        <f t="shared" si="163"/>
        <v>Adlan Sukor</v>
      </c>
    </row>
    <row r="20764" spans="1:4">
      <c r="A20764" s="74"/>
      <c r="B20764" s="74" t="str">
        <f ca="1">IFERROR(__xludf.DUMMYFUNCTION("IF(REGEXMATCH(A20764,""wealth planning""),""Script 1"",""-"")"),"-")</f>
        <v>-</v>
      </c>
      <c r="C20764" s="74" t="str">
        <f t="shared" si="162"/>
        <v>You: Hai assalamualaikum Encik Adlan,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764" s="149">
        <f t="shared" si="163"/>
        <v>45496</v>
      </c>
    </row>
    <row r="20765" spans="1:4">
      <c r="B20765" s="74" t="str">
        <f ca="1">IFERROR(__xludf.DUMMYFUNCTION("IF(REGEXMATCH(A20765,""wealth planning""),""Script 1"",""-"")"),"-")</f>
        <v>-</v>
      </c>
      <c r="C20765" s="74">
        <f t="shared" si="162"/>
        <v>0</v>
      </c>
      <c r="D20765" s="149">
        <f t="shared" si="163"/>
        <v>45496</v>
      </c>
    </row>
    <row r="20766" spans="1:4">
      <c r="B20766" s="74" t="str">
        <f ca="1">IFERROR(__xludf.DUMMYFUNCTION("IF(REGEXMATCH(A20766,""wealth planning""),""Script 1"",""-"")"),"-")</f>
        <v>-</v>
      </c>
      <c r="C20766" s="74">
        <f t="shared" si="162"/>
        <v>0</v>
      </c>
      <c r="D20766" s="74" t="str">
        <f t="shared" si="163"/>
        <v>You: Hai assalamualaikum Encik Adlan,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767" spans="1:4">
      <c r="A20767" s="74" t="s">
        <v>11435</v>
      </c>
      <c r="B20767" s="74" t="str">
        <f ca="1">IFERROR(__xludf.DUMMYFUNCTION("IF(REGEXMATCH(A20767,""wealth planning""),""Script 1"",""-"")"),"-")</f>
        <v>-</v>
      </c>
      <c r="C20767" s="74">
        <f t="shared" si="162"/>
        <v>0</v>
      </c>
      <c r="D20767" s="74">
        <f t="shared" si="163"/>
        <v>0</v>
      </c>
    </row>
    <row r="20768" spans="1:4">
      <c r="A20768" s="74" t="s">
        <v>4031</v>
      </c>
      <c r="B20768" s="74" t="str">
        <f ca="1">IFERROR(__xludf.DUMMYFUNCTION("IF(REGEXMATCH(A20768,""wealth planning""),""Script 1"",""-"")"),"-")</f>
        <v>-</v>
      </c>
      <c r="C20768" s="74" t="str">
        <f t="shared" si="162"/>
        <v>Zafirah ZainiStatus is reachable</v>
      </c>
      <c r="D20768" s="74">
        <f t="shared" si="163"/>
        <v>0</v>
      </c>
    </row>
    <row r="20769" spans="1:4">
      <c r="A20769" s="149">
        <v>45496</v>
      </c>
      <c r="B20769" s="74" t="str">
        <f ca="1">IFERROR(__xludf.DUMMYFUNCTION("IF(REGEXMATCH(A20769,""wealth planning""),""Script 1"",""-"")"),"#VALUE!")</f>
        <v>#VALUE!</v>
      </c>
      <c r="C20769" s="74" t="str">
        <f t="shared" si="162"/>
        <v>Zafirah Zaini</v>
      </c>
      <c r="D20769" s="74">
        <f t="shared" si="163"/>
        <v>0</v>
      </c>
    </row>
    <row r="20770" spans="1:4">
      <c r="A20770" s="149">
        <v>45496</v>
      </c>
      <c r="B20770" s="74" t="str">
        <f ca="1">IFERROR(__xludf.DUMMYFUNCTION("IF(REGEXMATCH(A20770,""wealth planning""),""Script 1"",""-"")"),"#VALUE!")</f>
        <v>#VALUE!</v>
      </c>
      <c r="C20770" s="149">
        <f t="shared" si="162"/>
        <v>45496</v>
      </c>
      <c r="D20770" s="74" t="str">
        <f t="shared" si="163"/>
        <v>Zafirah ZainiStatus is reachable</v>
      </c>
    </row>
    <row r="20771" spans="1:4">
      <c r="A20771" s="74" t="s">
        <v>11436</v>
      </c>
      <c r="B20771" s="74" t="str">
        <f ca="1">IFERROR(__xludf.DUMMYFUNCTION("IF(REGEXMATCH(A20771,""wealth planning""),""Script 1"",""-"")"),"Script 1")</f>
        <v>Script 1</v>
      </c>
      <c r="C20771" s="149">
        <f t="shared" si="162"/>
        <v>45496</v>
      </c>
      <c r="D20771" s="74" t="str">
        <f t="shared" si="163"/>
        <v>Zafirah Zaini</v>
      </c>
    </row>
    <row r="20772" spans="1:4">
      <c r="A20772" s="74"/>
      <c r="B20772" s="74" t="str">
        <f ca="1">IFERROR(__xludf.DUMMYFUNCTION("IF(REGEXMATCH(A20772,""wealth planning""),""Script 1"",""-"")"),"-")</f>
        <v>-</v>
      </c>
      <c r="C20772" s="74" t="str">
        <f t="shared" si="162"/>
        <v>You: Hai assalamualaikum Zafirah,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772" s="149">
        <f t="shared" si="163"/>
        <v>45496</v>
      </c>
    </row>
    <row r="20773" spans="1:4">
      <c r="B20773" s="74" t="str">
        <f ca="1">IFERROR(__xludf.DUMMYFUNCTION("IF(REGEXMATCH(A20773,""wealth planning""),""Script 1"",""-"")"),"-")</f>
        <v>-</v>
      </c>
      <c r="C20773" s="74">
        <f t="shared" si="162"/>
        <v>0</v>
      </c>
      <c r="D20773" s="149">
        <f t="shared" si="163"/>
        <v>45496</v>
      </c>
    </row>
    <row r="20774" spans="1:4">
      <c r="B20774" s="74" t="str">
        <f ca="1">IFERROR(__xludf.DUMMYFUNCTION("IF(REGEXMATCH(A20774,""wealth planning""),""Script 1"",""-"")"),"-")</f>
        <v>-</v>
      </c>
      <c r="C20774" s="74">
        <f t="shared" si="162"/>
        <v>0</v>
      </c>
      <c r="D20774" s="74" t="str">
        <f t="shared" si="163"/>
        <v>You: Hai assalamualaikum Zafirah,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775" spans="1:4">
      <c r="A20775" s="74" t="s">
        <v>11437</v>
      </c>
      <c r="B20775" s="74" t="str">
        <f ca="1">IFERROR(__xludf.DUMMYFUNCTION("IF(REGEXMATCH(A20775,""wealth planning""),""Script 1"",""-"")"),"-")</f>
        <v>-</v>
      </c>
      <c r="C20775" s="74">
        <f t="shared" si="162"/>
        <v>0</v>
      </c>
      <c r="D20775" s="74">
        <f t="shared" si="163"/>
        <v>0</v>
      </c>
    </row>
    <row r="20776" spans="1:4">
      <c r="A20776" s="74" t="s">
        <v>11438</v>
      </c>
      <c r="B20776" s="74" t="str">
        <f ca="1">IFERROR(__xludf.DUMMYFUNCTION("IF(REGEXMATCH(A20776,""wealth planning""),""Script 1"",""-"")"),"-")</f>
        <v>-</v>
      </c>
      <c r="C20776" s="74" t="str">
        <f t="shared" si="162"/>
        <v>Muhammad Afiq MohidenStatus is reachable</v>
      </c>
      <c r="D20776" s="74">
        <f t="shared" si="163"/>
        <v>0</v>
      </c>
    </row>
    <row r="20777" spans="1:4">
      <c r="A20777" s="149">
        <v>45492</v>
      </c>
      <c r="B20777" s="74" t="str">
        <f ca="1">IFERROR(__xludf.DUMMYFUNCTION("IF(REGEXMATCH(A20777,""wealth planning""),""Script 1"",""-"")"),"#VALUE!")</f>
        <v>#VALUE!</v>
      </c>
      <c r="C20777" s="74" t="str">
        <f t="shared" si="162"/>
        <v>Muhammad Afiq Mohiden</v>
      </c>
      <c r="D20777" s="74">
        <f t="shared" si="163"/>
        <v>0</v>
      </c>
    </row>
    <row r="20778" spans="1:4">
      <c r="A20778" s="149">
        <v>45492</v>
      </c>
      <c r="B20778" s="74" t="str">
        <f ca="1">IFERROR(__xludf.DUMMYFUNCTION("IF(REGEXMATCH(A20778,""wealth planning""),""Script 1"",""-"")"),"#VALUE!")</f>
        <v>#VALUE!</v>
      </c>
      <c r="C20778" s="149">
        <f t="shared" si="162"/>
        <v>45492</v>
      </c>
      <c r="D20778" s="74" t="str">
        <f t="shared" si="163"/>
        <v>Muhammad Afiq MohidenStatus is reachable</v>
      </c>
    </row>
    <row r="20779" spans="1:4">
      <c r="A20779" s="74" t="s">
        <v>10708</v>
      </c>
      <c r="B20779" s="74" t="str">
        <f ca="1">IFERROR(__xludf.DUMMYFUNCTION("IF(REGEXMATCH(A20779,""wealth planning""),""Script 1"",""-"")"),"Script 1")</f>
        <v>Script 1</v>
      </c>
      <c r="C20779" s="149">
        <f t="shared" si="162"/>
        <v>45492</v>
      </c>
      <c r="D20779" s="74" t="str">
        <f t="shared" si="163"/>
        <v>Muhammad Afiq Mohiden</v>
      </c>
    </row>
    <row r="20780" spans="1:4">
      <c r="A20780" s="74"/>
      <c r="B20780" s="74" t="str">
        <f ca="1">IFERROR(__xludf.DUMMYFUNCTION("IF(REGEXMATCH(A20780,""wealth planning""),""Script 1"",""-"")"),"-")</f>
        <v>-</v>
      </c>
      <c r="C20780" s="74" t="str">
        <f t="shared" si="162"/>
        <v>You: Hai assalamualaikum Afiq,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780" s="149">
        <f t="shared" si="163"/>
        <v>45492</v>
      </c>
    </row>
    <row r="20781" spans="1:4">
      <c r="B20781" s="74" t="str">
        <f ca="1">IFERROR(__xludf.DUMMYFUNCTION("IF(REGEXMATCH(A20781,""wealth planning""),""Script 1"",""-"")"),"-")</f>
        <v>-</v>
      </c>
      <c r="C20781" s="74">
        <f t="shared" si="162"/>
        <v>0</v>
      </c>
      <c r="D20781" s="149">
        <f t="shared" si="163"/>
        <v>45492</v>
      </c>
    </row>
    <row r="20782" spans="1:4">
      <c r="B20782" s="74" t="str">
        <f ca="1">IFERROR(__xludf.DUMMYFUNCTION("IF(REGEXMATCH(A20782,""wealth planning""),""Script 1"",""-"")"),"-")</f>
        <v>-</v>
      </c>
      <c r="C20782" s="74">
        <f t="shared" si="162"/>
        <v>0</v>
      </c>
      <c r="D20782" s="74" t="str">
        <f t="shared" si="163"/>
        <v>You: Hai assalamualaikum Afiq,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783" spans="1:4">
      <c r="B20783" s="74" t="str">
        <f ca="1">IFERROR(__xludf.DUMMYFUNCTION("IF(REGEXMATCH(A20783,""wealth planning""),""Script 1"",""-"")"),"-")</f>
        <v>-</v>
      </c>
      <c r="C20783" s="74">
        <f t="shared" si="162"/>
        <v>0</v>
      </c>
      <c r="D20783" s="74">
        <f t="shared" si="163"/>
        <v>0</v>
      </c>
    </row>
    <row r="20784" spans="1:4">
      <c r="A20784" s="74" t="s">
        <v>11441</v>
      </c>
      <c r="B20784" s="74" t="str">
        <f ca="1">IFERROR(__xludf.DUMMYFUNCTION("IF(REGEXMATCH(A20784,""wealth planning""),""Script 1"",""-"")"),"-")</f>
        <v>-</v>
      </c>
      <c r="C20784" s="74">
        <f t="shared" si="162"/>
        <v>0</v>
      </c>
      <c r="D20784" s="74">
        <f t="shared" si="163"/>
        <v>0</v>
      </c>
    </row>
    <row r="20785" spans="1:4">
      <c r="A20785" s="149">
        <v>45492</v>
      </c>
      <c r="B20785" s="74" t="str">
        <f ca="1">IFERROR(__xludf.DUMMYFUNCTION("IF(REGEXMATCH(A20785,""wealth planning""),""Script 1"",""-"")"),"#VALUE!")</f>
        <v>#VALUE!</v>
      </c>
      <c r="C20785" s="74" t="str">
        <f t="shared" si="162"/>
        <v>Nurul Aini Athirah Abdul Rahim</v>
      </c>
      <c r="D20785" s="74">
        <f t="shared" si="163"/>
        <v>0</v>
      </c>
    </row>
    <row r="20786" spans="1:4">
      <c r="A20786" s="149">
        <v>45492</v>
      </c>
      <c r="B20786" s="74" t="str">
        <f ca="1">IFERROR(__xludf.DUMMYFUNCTION("IF(REGEXMATCH(A20786,""wealth planning""),""Script 1"",""-"")"),"#VALUE!")</f>
        <v>#VALUE!</v>
      </c>
      <c r="C20786" s="149">
        <f t="shared" si="162"/>
        <v>45492</v>
      </c>
      <c r="D20786" s="74">
        <f t="shared" si="163"/>
        <v>0</v>
      </c>
    </row>
    <row r="20787" spans="1:4">
      <c r="A20787" s="74" t="s">
        <v>11442</v>
      </c>
      <c r="B20787" s="74" t="str">
        <f ca="1">IFERROR(__xludf.DUMMYFUNCTION("IF(REGEXMATCH(A20787,""wealth planning""),""Script 1"",""-"")"),"Script 1")</f>
        <v>Script 1</v>
      </c>
      <c r="C20787" s="149">
        <f t="shared" si="162"/>
        <v>45492</v>
      </c>
      <c r="D20787" s="74" t="str">
        <f t="shared" si="163"/>
        <v>Nurul Aini Athirah Abdul Rahim</v>
      </c>
    </row>
    <row r="20788" spans="1:4">
      <c r="A20788" s="74"/>
      <c r="B20788" s="74" t="str">
        <f ca="1">IFERROR(__xludf.DUMMYFUNCTION("IF(REGEXMATCH(A20788,""wealth planning""),""Script 1"",""-"")"),"-")</f>
        <v>-</v>
      </c>
      <c r="C20788" s="74" t="str">
        <f t="shared" si="162"/>
        <v>You: Hai assalamualaikum Aini,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788" s="149">
        <f t="shared" si="163"/>
        <v>45492</v>
      </c>
    </row>
    <row r="20789" spans="1:4">
      <c r="B20789" s="74" t="str">
        <f ca="1">IFERROR(__xludf.DUMMYFUNCTION("IF(REGEXMATCH(A20789,""wealth planning""),""Script 1"",""-"")"),"-")</f>
        <v>-</v>
      </c>
      <c r="C20789" s="74">
        <f t="shared" si="162"/>
        <v>0</v>
      </c>
      <c r="D20789" s="149">
        <f t="shared" si="163"/>
        <v>45492</v>
      </c>
    </row>
    <row r="20790" spans="1:4">
      <c r="B20790" s="74" t="str">
        <f ca="1">IFERROR(__xludf.DUMMYFUNCTION("IF(REGEXMATCH(A20790,""wealth planning""),""Script 1"",""-"")"),"-")</f>
        <v>-</v>
      </c>
      <c r="C20790" s="74">
        <f t="shared" si="162"/>
        <v>0</v>
      </c>
      <c r="D20790" s="74" t="str">
        <f t="shared" si="163"/>
        <v>You: Hai assalamualaikum Aini,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791" spans="1:4">
      <c r="A20791" s="74" t="s">
        <v>11444</v>
      </c>
      <c r="B20791" s="74" t="str">
        <f ca="1">IFERROR(__xludf.DUMMYFUNCTION("IF(REGEXMATCH(A20791,""wealth planning""),""Script 1"",""-"")"),"-")</f>
        <v>-</v>
      </c>
      <c r="C20791" s="74">
        <f t="shared" si="162"/>
        <v>0</v>
      </c>
      <c r="D20791" s="74">
        <f t="shared" si="163"/>
        <v>0</v>
      </c>
    </row>
    <row r="20792" spans="1:4">
      <c r="A20792" s="74" t="s">
        <v>11445</v>
      </c>
      <c r="B20792" s="74" t="str">
        <f ca="1">IFERROR(__xludf.DUMMYFUNCTION("IF(REGEXMATCH(A20792,""wealth planning""),""Script 1"",""-"")"),"-")</f>
        <v>-</v>
      </c>
      <c r="C20792" s="74" t="str">
        <f t="shared" si="162"/>
        <v>AMIRUL ISKANDARStatus is reachable</v>
      </c>
      <c r="D20792" s="74">
        <f t="shared" si="163"/>
        <v>0</v>
      </c>
    </row>
    <row r="20793" spans="1:4">
      <c r="A20793" s="149">
        <v>45492</v>
      </c>
      <c r="B20793" s="74" t="str">
        <f ca="1">IFERROR(__xludf.DUMMYFUNCTION("IF(REGEXMATCH(A20793,""wealth planning""),""Script 1"",""-"")"),"#VALUE!")</f>
        <v>#VALUE!</v>
      </c>
      <c r="C20793" s="74" t="str">
        <f t="shared" si="162"/>
        <v>AMIRUL ISKANDAR</v>
      </c>
      <c r="D20793" s="74">
        <f t="shared" si="163"/>
        <v>0</v>
      </c>
    </row>
    <row r="20794" spans="1:4">
      <c r="A20794" s="149">
        <v>45492</v>
      </c>
      <c r="B20794" s="74" t="str">
        <f ca="1">IFERROR(__xludf.DUMMYFUNCTION("IF(REGEXMATCH(A20794,""wealth planning""),""Script 1"",""-"")"),"#VALUE!")</f>
        <v>#VALUE!</v>
      </c>
      <c r="C20794" s="149">
        <f t="shared" si="162"/>
        <v>45492</v>
      </c>
      <c r="D20794" s="74" t="str">
        <f t="shared" si="163"/>
        <v>AMIRUL ISKANDARStatus is reachable</v>
      </c>
    </row>
    <row r="20795" spans="1:4">
      <c r="A20795" s="74" t="s">
        <v>11446</v>
      </c>
      <c r="B20795" s="74" t="str">
        <f ca="1">IFERROR(__xludf.DUMMYFUNCTION("IF(REGEXMATCH(A20795,""wealth planning""),""Script 1"",""-"")"),"Script 1")</f>
        <v>Script 1</v>
      </c>
      <c r="C20795" s="149">
        <f t="shared" si="162"/>
        <v>45492</v>
      </c>
      <c r="D20795" s="74" t="str">
        <f t="shared" si="163"/>
        <v>AMIRUL ISKANDAR</v>
      </c>
    </row>
    <row r="20796" spans="1:4">
      <c r="A20796" s="74"/>
      <c r="B20796" s="74" t="str">
        <f ca="1">IFERROR(__xludf.DUMMYFUNCTION("IF(REGEXMATCH(A20796,""wealth planning""),""Script 1"",""-"")"),"-")</f>
        <v>-</v>
      </c>
      <c r="C20796" s="74" t="str">
        <f t="shared" si="162"/>
        <v>You: Hai assalamualaikum Amirul, saya Azhad nihon sotsu tahun 2017. Sorry kalau ganggu. Actually sekarang saya tengah mencari individu yang bekerja dekat nihon untuk saya dapatkan peluang sharing berkaitan takaful dan wealth planning since ini kerja hakiki saya sebagai PruBSN wealth planner. Boleh ke kalau saya nak set appointment secara bersemuka ataupun online?</v>
      </c>
      <c r="D20796" s="149">
        <f t="shared" si="163"/>
        <v>45492</v>
      </c>
    </row>
    <row r="20797" spans="1:4">
      <c r="B20797" s="74" t="str">
        <f ca="1">IFERROR(__xludf.DUMMYFUNCTION("IF(REGEXMATCH(A20797,""wealth planning""),""Script 1"",""-"")"),"-")</f>
        <v>-</v>
      </c>
      <c r="C20797" s="74">
        <f t="shared" si="162"/>
        <v>0</v>
      </c>
      <c r="D20797" s="149">
        <f t="shared" si="163"/>
        <v>45492</v>
      </c>
    </row>
    <row r="20798" spans="1:4">
      <c r="B20798" s="74" t="str">
        <f ca="1">IFERROR(__xludf.DUMMYFUNCTION("IF(REGEXMATCH(A20798,""wealth planning""),""Script 1"",""-"")"),"-")</f>
        <v>-</v>
      </c>
      <c r="C20798" s="74">
        <f t="shared" si="162"/>
        <v>0</v>
      </c>
      <c r="D20798" s="74" t="str">
        <f t="shared" si="163"/>
        <v>You: Hai assalamualaikum Amirul, saya Azhad nihon sotsu tahun 2017. Sorry kalau ganggu. Actually sekarang saya tengah mencari individu yang bekerja dekat nihon untuk saya dapatkan peluang sharing berkaitan takaful dan wealth planning since ini kerja hakiki saya sebagai PruBSN wealth planner. Boleh ke kalau saya nak set appointment secara bersemuka ataupun online?</v>
      </c>
    </row>
    <row r="20799" spans="1:4">
      <c r="A20799" s="74" t="s">
        <v>11448</v>
      </c>
      <c r="B20799" s="74" t="str">
        <f ca="1">IFERROR(__xludf.DUMMYFUNCTION("IF(REGEXMATCH(A20799,""wealth planning""),""Script 1"",""-"")"),"-")</f>
        <v>-</v>
      </c>
      <c r="C20799" s="74">
        <f t="shared" si="162"/>
        <v>0</v>
      </c>
      <c r="D20799" s="74">
        <f t="shared" si="163"/>
        <v>0</v>
      </c>
    </row>
    <row r="20800" spans="1:4">
      <c r="A20800" s="74" t="s">
        <v>11449</v>
      </c>
      <c r="B20800" s="74" t="str">
        <f ca="1">IFERROR(__xludf.DUMMYFUNCTION("IF(REGEXMATCH(A20800,""wealth planning""),""Script 1"",""-"")"),"-")</f>
        <v>-</v>
      </c>
      <c r="C20800" s="74" t="str">
        <f t="shared" si="162"/>
        <v>Nurrul Syafawati HumamStatus is reachable</v>
      </c>
      <c r="D20800" s="74">
        <f t="shared" si="163"/>
        <v>0</v>
      </c>
    </row>
    <row r="20801" spans="1:4">
      <c r="A20801" s="149">
        <v>45492</v>
      </c>
      <c r="B20801" s="74" t="str">
        <f ca="1">IFERROR(__xludf.DUMMYFUNCTION("IF(REGEXMATCH(A20801,""wealth planning""),""Script 1"",""-"")"),"#VALUE!")</f>
        <v>#VALUE!</v>
      </c>
      <c r="C20801" s="74" t="str">
        <f t="shared" si="162"/>
        <v>Nurrul Syafawati Humam</v>
      </c>
      <c r="D20801" s="74">
        <f t="shared" si="163"/>
        <v>0</v>
      </c>
    </row>
    <row r="20802" spans="1:4">
      <c r="A20802" s="149">
        <v>45492</v>
      </c>
      <c r="B20802" s="74" t="str">
        <f ca="1">IFERROR(__xludf.DUMMYFUNCTION("IF(REGEXMATCH(A20802,""wealth planning""),""Script 1"",""-"")"),"#VALUE!")</f>
        <v>#VALUE!</v>
      </c>
      <c r="C20802" s="149">
        <f t="shared" si="162"/>
        <v>45492</v>
      </c>
      <c r="D20802" s="74" t="str">
        <f t="shared" si="163"/>
        <v>Nurrul Syafawati HumamStatus is reachable</v>
      </c>
    </row>
    <row r="20803" spans="1:4">
      <c r="A20803" s="74" t="s">
        <v>11450</v>
      </c>
      <c r="B20803" s="74" t="str">
        <f ca="1">IFERROR(__xludf.DUMMYFUNCTION("IF(REGEXMATCH(A20803,""wealth planning""),""Script 1"",""-"")"),"Script 1")</f>
        <v>Script 1</v>
      </c>
      <c r="C20803" s="149">
        <f t="shared" si="162"/>
        <v>45492</v>
      </c>
      <c r="D20803" s="74" t="str">
        <f t="shared" si="163"/>
        <v>Nurrul Syafawati Humam</v>
      </c>
    </row>
    <row r="20804" spans="1:4">
      <c r="A20804" s="74"/>
      <c r="B20804" s="74" t="str">
        <f ca="1">IFERROR(__xludf.DUMMYFUNCTION("IF(REGEXMATCH(A20804,""wealth planning""),""Script 1"",""-"")"),"-")</f>
        <v>-</v>
      </c>
      <c r="C20804" s="74" t="str">
        <f t="shared" si="162"/>
        <v>You: Hai assalamualaikum Nurul Syafawati, saya Azhad nihon sotsu tahun 2017. Sorry kalau ganggu. Actually sekarang saya tengah mencari individu yang bekerja di overseas untuk saya dapatkan peluang sharing berkaitan takaful dan wealth planning since ini kerja hakiki saya sebagai PruBSN wealth planner. Boleh ke kalau saya nak set appointment secara bersemuka ataupun online?</v>
      </c>
      <c r="D20804" s="149">
        <f t="shared" si="163"/>
        <v>45492</v>
      </c>
    </row>
    <row r="20805" spans="1:4">
      <c r="B20805" s="74" t="str">
        <f ca="1">IFERROR(__xludf.DUMMYFUNCTION("IF(REGEXMATCH(A20805,""wealth planning""),""Script 1"",""-"")"),"-")</f>
        <v>-</v>
      </c>
      <c r="C20805" s="74">
        <f t="shared" si="162"/>
        <v>0</v>
      </c>
      <c r="D20805" s="149">
        <f t="shared" si="163"/>
        <v>45492</v>
      </c>
    </row>
    <row r="20806" spans="1:4">
      <c r="B20806" s="74" t="str">
        <f ca="1">IFERROR(__xludf.DUMMYFUNCTION("IF(REGEXMATCH(A20806,""wealth planning""),""Script 1"",""-"")"),"-")</f>
        <v>-</v>
      </c>
      <c r="C20806" s="74">
        <f t="shared" si="162"/>
        <v>0</v>
      </c>
      <c r="D20806" s="74" t="str">
        <f t="shared" si="163"/>
        <v>You: Hai assalamualaikum Nurul Syafawati, saya Azhad nihon sotsu tahun 2017. Sorry kalau ganggu. Actually sekarang saya tengah mencari individu yang bekerja di overseas untuk saya dapatkan peluang sharing berkaitan takaful dan wealth planning since ini kerja hakiki saya sebagai PruBSN wealth planner. Boleh ke kalau saya nak set appointment secara bersemuka ataupun online?</v>
      </c>
    </row>
    <row r="20807" spans="1:4">
      <c r="A20807" s="74" t="s">
        <v>11452</v>
      </c>
      <c r="B20807" s="74" t="str">
        <f ca="1">IFERROR(__xludf.DUMMYFUNCTION("IF(REGEXMATCH(A20807,""wealth planning""),""Script 1"",""-"")"),"-")</f>
        <v>-</v>
      </c>
      <c r="C20807" s="74">
        <f t="shared" si="162"/>
        <v>0</v>
      </c>
      <c r="D20807" s="74">
        <f t="shared" si="163"/>
        <v>0</v>
      </c>
    </row>
    <row r="20808" spans="1:4">
      <c r="A20808" s="74" t="s">
        <v>11453</v>
      </c>
      <c r="B20808" s="74" t="str">
        <f ca="1">IFERROR(__xludf.DUMMYFUNCTION("IF(REGEXMATCH(A20808,""wealth planning""),""Script 1"",""-"")"),"-")</f>
        <v>-</v>
      </c>
      <c r="C20808" s="74" t="str">
        <f t="shared" si="162"/>
        <v>Firdaus RazakStatus is reachable</v>
      </c>
      <c r="D20808" s="74">
        <f t="shared" si="163"/>
        <v>0</v>
      </c>
    </row>
    <row r="20809" spans="1:4">
      <c r="A20809" s="149">
        <v>45492</v>
      </c>
      <c r="B20809" s="74" t="str">
        <f ca="1">IFERROR(__xludf.DUMMYFUNCTION("IF(REGEXMATCH(A20809,""wealth planning""),""Script 1"",""-"")"),"#VALUE!")</f>
        <v>#VALUE!</v>
      </c>
      <c r="C20809" s="74" t="str">
        <f t="shared" si="162"/>
        <v>Firdaus Razak</v>
      </c>
      <c r="D20809" s="74">
        <f t="shared" si="163"/>
        <v>0</v>
      </c>
    </row>
    <row r="20810" spans="1:4">
      <c r="A20810" s="149">
        <v>45492</v>
      </c>
      <c r="B20810" s="74" t="str">
        <f ca="1">IFERROR(__xludf.DUMMYFUNCTION("IF(REGEXMATCH(A20810,""wealth planning""),""Script 1"",""-"")"),"#VALUE!")</f>
        <v>#VALUE!</v>
      </c>
      <c r="C20810" s="149">
        <f t="shared" si="162"/>
        <v>45492</v>
      </c>
      <c r="D20810" s="74" t="str">
        <f t="shared" si="163"/>
        <v>Firdaus RazakStatus is reachable</v>
      </c>
    </row>
    <row r="20811" spans="1:4">
      <c r="A20811" s="74" t="s">
        <v>11391</v>
      </c>
      <c r="B20811" s="74" t="str">
        <f ca="1">IFERROR(__xludf.DUMMYFUNCTION("IF(REGEXMATCH(A20811,""wealth planning""),""Script 1"",""-"")"),"Script 1")</f>
        <v>Script 1</v>
      </c>
      <c r="C20811" s="149">
        <f t="shared" si="162"/>
        <v>45492</v>
      </c>
      <c r="D20811" s="74" t="str">
        <f t="shared" si="163"/>
        <v>Firdaus Razak</v>
      </c>
    </row>
    <row r="20812" spans="1:4">
      <c r="A20812" s="74"/>
      <c r="B20812" s="74" t="str">
        <f ca="1">IFERROR(__xludf.DUMMYFUNCTION("IF(REGEXMATCH(A20812,""wealth planning""),""Script 1"",""-"")"),"-")</f>
        <v>-</v>
      </c>
      <c r="C20812" s="74" t="str">
        <f t="shared" si="162"/>
        <v>You: Hai assalamualaikum Firdaus,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812" s="149">
        <f t="shared" si="163"/>
        <v>45492</v>
      </c>
    </row>
    <row r="20813" spans="1:4">
      <c r="B20813" s="74" t="str">
        <f ca="1">IFERROR(__xludf.DUMMYFUNCTION("IF(REGEXMATCH(A20813,""wealth planning""),""Script 1"",""-"")"),"-")</f>
        <v>-</v>
      </c>
      <c r="C20813" s="74">
        <f t="shared" si="162"/>
        <v>0</v>
      </c>
      <c r="D20813" s="149">
        <f t="shared" si="163"/>
        <v>45492</v>
      </c>
    </row>
    <row r="20814" spans="1:4">
      <c r="B20814" s="74" t="str">
        <f ca="1">IFERROR(__xludf.DUMMYFUNCTION("IF(REGEXMATCH(A20814,""wealth planning""),""Script 1"",""-"")"),"-")</f>
        <v>-</v>
      </c>
      <c r="C20814" s="74">
        <f t="shared" si="162"/>
        <v>0</v>
      </c>
      <c r="D20814" s="74" t="str">
        <f t="shared" si="163"/>
        <v>You: Hai assalamualaikum Firdaus,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815" spans="1:4">
      <c r="B20815" s="74" t="str">
        <f ca="1">IFERROR(__xludf.DUMMYFUNCTION("IF(REGEXMATCH(A20815,""wealth planning""),""Script 1"",""-"")"),"-")</f>
        <v>-</v>
      </c>
      <c r="C20815" s="74">
        <f t="shared" si="162"/>
        <v>0</v>
      </c>
      <c r="D20815" s="74">
        <f t="shared" si="163"/>
        <v>0</v>
      </c>
    </row>
    <row r="20816" spans="1:4">
      <c r="A20816" s="74" t="s">
        <v>11456</v>
      </c>
      <c r="B20816" s="74" t="str">
        <f ca="1">IFERROR(__xludf.DUMMYFUNCTION("IF(REGEXMATCH(A20816,""wealth planning""),""Script 1"",""-"")"),"-")</f>
        <v>-</v>
      </c>
      <c r="C20816" s="74">
        <f t="shared" si="162"/>
        <v>0</v>
      </c>
      <c r="D20816" s="74">
        <f t="shared" si="163"/>
        <v>0</v>
      </c>
    </row>
    <row r="20817" spans="1:4">
      <c r="A20817" s="149">
        <v>45492</v>
      </c>
      <c r="B20817" s="74" t="str">
        <f ca="1">IFERROR(__xludf.DUMMYFUNCTION("IF(REGEXMATCH(A20817,""wealth planning""),""Script 1"",""-"")"),"#VALUE!")</f>
        <v>#VALUE!</v>
      </c>
      <c r="C20817" s="74" t="str">
        <f t="shared" si="162"/>
        <v>Nik Akmar Marini</v>
      </c>
      <c r="D20817" s="74">
        <f t="shared" si="163"/>
        <v>0</v>
      </c>
    </row>
    <row r="20818" spans="1:4">
      <c r="A20818" s="149">
        <v>45492</v>
      </c>
      <c r="B20818" s="74" t="str">
        <f ca="1">IFERROR(__xludf.DUMMYFUNCTION("IF(REGEXMATCH(A20818,""wealth planning""),""Script 1"",""-"")"),"#VALUE!")</f>
        <v>#VALUE!</v>
      </c>
      <c r="C20818" s="149">
        <f t="shared" si="162"/>
        <v>45492</v>
      </c>
      <c r="D20818" s="74">
        <f t="shared" si="163"/>
        <v>0</v>
      </c>
    </row>
    <row r="20819" spans="1:4">
      <c r="A20819" s="74" t="s">
        <v>11457</v>
      </c>
      <c r="B20819" s="74" t="str">
        <f ca="1">IFERROR(__xludf.DUMMYFUNCTION("IF(REGEXMATCH(A20819,""wealth planning""),""Script 1"",""-"")"),"Script 1")</f>
        <v>Script 1</v>
      </c>
      <c r="C20819" s="149">
        <f t="shared" si="162"/>
        <v>45492</v>
      </c>
      <c r="D20819" s="74" t="str">
        <f t="shared" si="163"/>
        <v>Nik Akmar Marini</v>
      </c>
    </row>
    <row r="20820" spans="1:4">
      <c r="A20820" s="74"/>
      <c r="B20820" s="74" t="str">
        <f ca="1">IFERROR(__xludf.DUMMYFUNCTION("IF(REGEXMATCH(A20820,""wealth planning""),""Script 1"",""-"")"),"-")</f>
        <v>-</v>
      </c>
      <c r="C20820" s="74" t="str">
        <f t="shared" si="162"/>
        <v>You: Hai assalamualaikum Nik Akmar,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820" s="149">
        <f t="shared" si="163"/>
        <v>45492</v>
      </c>
    </row>
    <row r="20821" spans="1:4">
      <c r="B20821" s="74" t="str">
        <f ca="1">IFERROR(__xludf.DUMMYFUNCTION("IF(REGEXMATCH(A20821,""wealth planning""),""Script 1"",""-"")"),"-")</f>
        <v>-</v>
      </c>
      <c r="C20821" s="74">
        <f t="shared" si="162"/>
        <v>0</v>
      </c>
      <c r="D20821" s="149">
        <f t="shared" si="163"/>
        <v>45492</v>
      </c>
    </row>
    <row r="20822" spans="1:4">
      <c r="B20822" s="74" t="str">
        <f ca="1">IFERROR(__xludf.DUMMYFUNCTION("IF(REGEXMATCH(A20822,""wealth planning""),""Script 1"",""-"")"),"-")</f>
        <v>-</v>
      </c>
      <c r="C20822" s="74">
        <f t="shared" si="162"/>
        <v>0</v>
      </c>
      <c r="D20822" s="74" t="str">
        <f t="shared" si="163"/>
        <v>You: Hai assalamualaikum Nik Akmar,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823" spans="1:4">
      <c r="A20823" s="74" t="s">
        <v>11459</v>
      </c>
      <c r="B20823" s="74" t="str">
        <f ca="1">IFERROR(__xludf.DUMMYFUNCTION("IF(REGEXMATCH(A20823,""wealth planning""),""Script 1"",""-"")"),"-")</f>
        <v>-</v>
      </c>
      <c r="C20823" s="74">
        <f t="shared" si="162"/>
        <v>0</v>
      </c>
      <c r="D20823" s="74">
        <f t="shared" si="163"/>
        <v>0</v>
      </c>
    </row>
    <row r="20824" spans="1:4">
      <c r="A20824" s="74" t="s">
        <v>11459</v>
      </c>
      <c r="B20824" s="74" t="str">
        <f ca="1">IFERROR(__xludf.DUMMYFUNCTION("IF(REGEXMATCH(A20824,""wealth planning""),""Script 1"",""-"")"),"-")</f>
        <v>-</v>
      </c>
      <c r="C20824" s="74" t="str">
        <f t="shared" si="162"/>
        <v>Nurul Nadia Nabilah Binti Rahman</v>
      </c>
      <c r="D20824" s="74">
        <f t="shared" si="163"/>
        <v>0</v>
      </c>
    </row>
    <row r="20825" spans="1:4">
      <c r="A20825" s="149">
        <v>45492</v>
      </c>
      <c r="B20825" s="74" t="str">
        <f ca="1">IFERROR(__xludf.DUMMYFUNCTION("IF(REGEXMATCH(A20825,""wealth planning""),""Script 1"",""-"")"),"#VALUE!")</f>
        <v>#VALUE!</v>
      </c>
      <c r="C20825" s="74" t="str">
        <f t="shared" si="162"/>
        <v>Nurul Nadia Nabilah Binti Rahman</v>
      </c>
      <c r="D20825" s="74">
        <f t="shared" si="163"/>
        <v>0</v>
      </c>
    </row>
    <row r="20826" spans="1:4">
      <c r="A20826" s="149">
        <v>45492</v>
      </c>
      <c r="B20826" s="74" t="str">
        <f ca="1">IFERROR(__xludf.DUMMYFUNCTION("IF(REGEXMATCH(A20826,""wealth planning""),""Script 1"",""-"")"),"#VALUE!")</f>
        <v>#VALUE!</v>
      </c>
      <c r="C20826" s="149">
        <f t="shared" si="162"/>
        <v>45492</v>
      </c>
      <c r="D20826" s="74" t="str">
        <f t="shared" si="163"/>
        <v>Nurul Nadia Nabilah Binti Rahman</v>
      </c>
    </row>
    <row r="20827" spans="1:4">
      <c r="A20827" s="74" t="s">
        <v>11460</v>
      </c>
      <c r="B20827" s="74" t="str">
        <f ca="1">IFERROR(__xludf.DUMMYFUNCTION("IF(REGEXMATCH(A20827,""wealth planning""),""Script 1"",""-"")"),"Script 1")</f>
        <v>Script 1</v>
      </c>
      <c r="C20827" s="149">
        <f t="shared" si="162"/>
        <v>45492</v>
      </c>
      <c r="D20827" s="74" t="str">
        <f t="shared" si="163"/>
        <v>Nurul Nadia Nabilah Binti Rahman</v>
      </c>
    </row>
    <row r="20828" spans="1:4">
      <c r="A20828" s="74"/>
      <c r="B20828" s="74" t="str">
        <f ca="1">IFERROR(__xludf.DUMMYFUNCTION("IF(REGEXMATCH(A20828,""wealth planning""),""Script 1"",""-"")"),"-")</f>
        <v>-</v>
      </c>
      <c r="C20828" s="74" t="str">
        <f t="shared" si="162"/>
        <v>You: Hai assalamualaikum Nadia,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0828" s="149">
        <f t="shared" si="163"/>
        <v>45492</v>
      </c>
    </row>
    <row r="20829" spans="1:4">
      <c r="B20829" s="74" t="str">
        <f ca="1">IFERROR(__xludf.DUMMYFUNCTION("IF(REGEXMATCH(A20829,""wealth planning""),""Script 1"",""-"")"),"-")</f>
        <v>-</v>
      </c>
      <c r="C20829" s="74">
        <f t="shared" si="162"/>
        <v>0</v>
      </c>
      <c r="D20829" s="149">
        <f t="shared" si="163"/>
        <v>45492</v>
      </c>
    </row>
    <row r="20830" spans="1:4">
      <c r="B20830" s="74" t="str">
        <f ca="1">IFERROR(__xludf.DUMMYFUNCTION("IF(REGEXMATCH(A20830,""wealth planning""),""Script 1"",""-"")"),"-")</f>
        <v>-</v>
      </c>
      <c r="C20830" s="74">
        <f t="shared" si="162"/>
        <v>0</v>
      </c>
      <c r="D20830" s="74" t="str">
        <f t="shared" si="163"/>
        <v>You: Hai assalamualaikum Nadia,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0831" spans="1:4">
      <c r="A20831" s="74" t="s">
        <v>11462</v>
      </c>
      <c r="B20831" s="74" t="str">
        <f ca="1">IFERROR(__xludf.DUMMYFUNCTION("IF(REGEXMATCH(A20831,""wealth planning""),""Script 1"",""-"")"),"-")</f>
        <v>-</v>
      </c>
      <c r="C20831" s="74">
        <f t="shared" si="162"/>
        <v>0</v>
      </c>
      <c r="D20831" s="74">
        <f t="shared" si="163"/>
        <v>0</v>
      </c>
    </row>
    <row r="20832" spans="1:4">
      <c r="A20832" s="74" t="s">
        <v>11462</v>
      </c>
      <c r="B20832" s="74" t="str">
        <f ca="1">IFERROR(__xludf.DUMMYFUNCTION("IF(REGEXMATCH(A20832,""wealth planning""),""Script 1"",""-"")"),"-")</f>
        <v>-</v>
      </c>
      <c r="C20832" s="74" t="str">
        <f t="shared" si="162"/>
        <v>Mohd Abdul Hafiz Bin Abdullah</v>
      </c>
      <c r="D20832" s="74">
        <f t="shared" si="163"/>
        <v>0</v>
      </c>
    </row>
    <row r="20833" spans="1:4">
      <c r="A20833" s="149">
        <v>45492</v>
      </c>
      <c r="B20833" s="74" t="str">
        <f ca="1">IFERROR(__xludf.DUMMYFUNCTION("IF(REGEXMATCH(A20833,""wealth planning""),""Script 1"",""-"")"),"#VALUE!")</f>
        <v>#VALUE!</v>
      </c>
      <c r="C20833" s="74" t="str">
        <f t="shared" si="162"/>
        <v>Mohd Abdul Hafiz Bin Abdullah</v>
      </c>
      <c r="D20833" s="74">
        <f t="shared" si="163"/>
        <v>0</v>
      </c>
    </row>
    <row r="20834" spans="1:4">
      <c r="A20834" s="149">
        <v>45492</v>
      </c>
      <c r="B20834" s="74" t="str">
        <f ca="1">IFERROR(__xludf.DUMMYFUNCTION("IF(REGEXMATCH(A20834,""wealth planning""),""Script 1"",""-"")"),"#VALUE!")</f>
        <v>#VALUE!</v>
      </c>
      <c r="C20834" s="149">
        <f t="shared" si="162"/>
        <v>45492</v>
      </c>
      <c r="D20834" s="74" t="str">
        <f t="shared" si="163"/>
        <v>Mohd Abdul Hafiz Bin Abdullah</v>
      </c>
    </row>
    <row r="20835" spans="1:4">
      <c r="A20835" s="74" t="s">
        <v>11463</v>
      </c>
      <c r="B20835" s="74" t="str">
        <f ca="1">IFERROR(__xludf.DUMMYFUNCTION("IF(REGEXMATCH(A20835,""wealth planning""),""Script 1"",""-"")"),"Script 1")</f>
        <v>Script 1</v>
      </c>
      <c r="C20835" s="149">
        <f t="shared" si="162"/>
        <v>45492</v>
      </c>
      <c r="D20835" s="74" t="str">
        <f t="shared" si="163"/>
        <v>Mohd Abdul Hafiz Bin Abdullah</v>
      </c>
    </row>
    <row r="20836" spans="1:4">
      <c r="A20836" s="74"/>
      <c r="B20836" s="74" t="str">
        <f ca="1">IFERROR(__xludf.DUMMYFUNCTION("IF(REGEXMATCH(A20836,""wealth planning""),""Script 1"",""-"")"),"-")</f>
        <v>-</v>
      </c>
      <c r="C20836" s="74" t="str">
        <f t="shared" si="162"/>
        <v>You: Hai assalamualaikum Abdul Hafiz,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836" s="149">
        <f t="shared" si="163"/>
        <v>45492</v>
      </c>
    </row>
    <row r="20837" spans="1:4">
      <c r="B20837" s="74" t="str">
        <f ca="1">IFERROR(__xludf.DUMMYFUNCTION("IF(REGEXMATCH(A20837,""wealth planning""),""Script 1"",""-"")"),"-")</f>
        <v>-</v>
      </c>
      <c r="C20837" s="74">
        <f t="shared" si="162"/>
        <v>0</v>
      </c>
      <c r="D20837" s="149">
        <f t="shared" si="163"/>
        <v>45492</v>
      </c>
    </row>
    <row r="20838" spans="1:4">
      <c r="B20838" s="74" t="str">
        <f ca="1">IFERROR(__xludf.DUMMYFUNCTION("IF(REGEXMATCH(A20838,""wealth planning""),""Script 1"",""-"")"),"-")</f>
        <v>-</v>
      </c>
      <c r="C20838" s="74">
        <f t="shared" si="162"/>
        <v>0</v>
      </c>
      <c r="D20838" s="74" t="str">
        <f t="shared" si="163"/>
        <v>You: Hai assalamualaikum Abdul Hafiz,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839" spans="1:4">
      <c r="A20839" s="74" t="s">
        <v>11465</v>
      </c>
      <c r="B20839" s="74" t="str">
        <f ca="1">IFERROR(__xludf.DUMMYFUNCTION("IF(REGEXMATCH(A20839,""wealth planning""),""Script 1"",""-"")"),"-")</f>
        <v>-</v>
      </c>
      <c r="C20839" s="74">
        <f t="shared" si="162"/>
        <v>0</v>
      </c>
      <c r="D20839" s="74">
        <f t="shared" si="163"/>
        <v>0</v>
      </c>
    </row>
    <row r="20840" spans="1:4">
      <c r="A20840" s="74" t="s">
        <v>11465</v>
      </c>
      <c r="B20840" s="74" t="str">
        <f ca="1">IFERROR(__xludf.DUMMYFUNCTION("IF(REGEXMATCH(A20840,""wealth planning""),""Script 1"",""-"")"),"-")</f>
        <v>-</v>
      </c>
      <c r="C20840" s="74" t="str">
        <f t="shared" si="162"/>
        <v>Aina Shafiqah</v>
      </c>
      <c r="D20840" s="74">
        <f t="shared" si="163"/>
        <v>0</v>
      </c>
    </row>
    <row r="20841" spans="1:4">
      <c r="A20841" s="149">
        <v>45492</v>
      </c>
      <c r="B20841" s="74" t="str">
        <f ca="1">IFERROR(__xludf.DUMMYFUNCTION("IF(REGEXMATCH(A20841,""wealth planning""),""Script 1"",""-"")"),"#VALUE!")</f>
        <v>#VALUE!</v>
      </c>
      <c r="C20841" s="74" t="str">
        <f t="shared" si="162"/>
        <v>Aina Shafiqah</v>
      </c>
      <c r="D20841" s="74">
        <f t="shared" si="163"/>
        <v>0</v>
      </c>
    </row>
    <row r="20842" spans="1:4">
      <c r="A20842" s="149">
        <v>45492</v>
      </c>
      <c r="B20842" s="74" t="str">
        <f ca="1">IFERROR(__xludf.DUMMYFUNCTION("IF(REGEXMATCH(A20842,""wealth planning""),""Script 1"",""-"")"),"#VALUE!")</f>
        <v>#VALUE!</v>
      </c>
      <c r="C20842" s="149">
        <f t="shared" si="162"/>
        <v>45492</v>
      </c>
      <c r="D20842" s="74" t="str">
        <f t="shared" si="163"/>
        <v>Aina Shafiqah</v>
      </c>
    </row>
    <row r="20843" spans="1:4">
      <c r="A20843" s="74" t="s">
        <v>11466</v>
      </c>
      <c r="B20843" s="74" t="str">
        <f ca="1">IFERROR(__xludf.DUMMYFUNCTION("IF(REGEXMATCH(A20843,""wealth planning""),""Script 1"",""-"")"),"Script 1")</f>
        <v>Script 1</v>
      </c>
      <c r="C20843" s="149">
        <f t="shared" si="162"/>
        <v>45492</v>
      </c>
      <c r="D20843" s="74" t="str">
        <f t="shared" si="163"/>
        <v>Aina Shafiqah</v>
      </c>
    </row>
    <row r="20844" spans="1:4">
      <c r="A20844" s="74"/>
      <c r="B20844" s="74" t="str">
        <f ca="1">IFERROR(__xludf.DUMMYFUNCTION("IF(REGEXMATCH(A20844,""wealth planning""),""Script 1"",""-"")"),"-")</f>
        <v>-</v>
      </c>
      <c r="C20844" s="74" t="str">
        <f t="shared" si="162"/>
        <v>You: Hai assalamualaikum Aina,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844" s="149">
        <f t="shared" si="163"/>
        <v>45492</v>
      </c>
    </row>
    <row r="20845" spans="1:4">
      <c r="B20845" s="74" t="str">
        <f ca="1">IFERROR(__xludf.DUMMYFUNCTION("IF(REGEXMATCH(A20845,""wealth planning""),""Script 1"",""-"")"),"-")</f>
        <v>-</v>
      </c>
      <c r="C20845" s="74">
        <f t="shared" si="162"/>
        <v>0</v>
      </c>
      <c r="D20845" s="149">
        <f t="shared" si="163"/>
        <v>45492</v>
      </c>
    </row>
    <row r="20846" spans="1:4">
      <c r="B20846" s="74" t="str">
        <f ca="1">IFERROR(__xludf.DUMMYFUNCTION("IF(REGEXMATCH(A20846,""wealth planning""),""Script 1"",""-"")"),"-")</f>
        <v>-</v>
      </c>
      <c r="C20846" s="74">
        <f t="shared" si="162"/>
        <v>0</v>
      </c>
      <c r="D20846" s="74" t="str">
        <f t="shared" si="163"/>
        <v>You: Hai assalamualaikum Aina,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847" spans="1:4">
      <c r="A20847" s="74" t="s">
        <v>11468</v>
      </c>
      <c r="B20847" s="74" t="str">
        <f ca="1">IFERROR(__xludf.DUMMYFUNCTION("IF(REGEXMATCH(A20847,""wealth planning""),""Script 1"",""-"")"),"-")</f>
        <v>-</v>
      </c>
      <c r="C20847" s="74">
        <f t="shared" si="162"/>
        <v>0</v>
      </c>
      <c r="D20847" s="74">
        <f t="shared" si="163"/>
        <v>0</v>
      </c>
    </row>
    <row r="20848" spans="1:4">
      <c r="A20848" s="74" t="s">
        <v>11468</v>
      </c>
      <c r="B20848" s="74" t="str">
        <f ca="1">IFERROR(__xludf.DUMMYFUNCTION("IF(REGEXMATCH(A20848,""wealth planning""),""Script 1"",""-"")"),"-")</f>
        <v>-</v>
      </c>
      <c r="C20848" s="74" t="str">
        <f t="shared" si="162"/>
        <v>Firzana Eiwany Mashi Khairil Mashi</v>
      </c>
      <c r="D20848" s="74">
        <f t="shared" si="163"/>
        <v>0</v>
      </c>
    </row>
    <row r="20849" spans="1:4">
      <c r="A20849" s="149">
        <v>45492</v>
      </c>
      <c r="B20849" s="74" t="str">
        <f ca="1">IFERROR(__xludf.DUMMYFUNCTION("IF(REGEXMATCH(A20849,""wealth planning""),""Script 1"",""-"")"),"#VALUE!")</f>
        <v>#VALUE!</v>
      </c>
      <c r="C20849" s="74" t="str">
        <f t="shared" si="162"/>
        <v>Firzana Eiwany Mashi Khairil Mashi</v>
      </c>
      <c r="D20849" s="74">
        <f t="shared" si="163"/>
        <v>0</v>
      </c>
    </row>
    <row r="20850" spans="1:4">
      <c r="A20850" s="149">
        <v>45492</v>
      </c>
      <c r="B20850" s="74" t="str">
        <f ca="1">IFERROR(__xludf.DUMMYFUNCTION("IF(REGEXMATCH(A20850,""wealth planning""),""Script 1"",""-"")"),"#VALUE!")</f>
        <v>#VALUE!</v>
      </c>
      <c r="C20850" s="149">
        <f t="shared" si="162"/>
        <v>45492</v>
      </c>
      <c r="D20850" s="74" t="str">
        <f t="shared" si="163"/>
        <v>Firzana Eiwany Mashi Khairil Mashi</v>
      </c>
    </row>
    <row r="20851" spans="1:4">
      <c r="A20851" s="74" t="s">
        <v>11469</v>
      </c>
      <c r="B20851" s="74" t="str">
        <f ca="1">IFERROR(__xludf.DUMMYFUNCTION("IF(REGEXMATCH(A20851,""wealth planning""),""Script 1"",""-"")"),"Script 1")</f>
        <v>Script 1</v>
      </c>
      <c r="C20851" s="149">
        <f t="shared" si="162"/>
        <v>45492</v>
      </c>
      <c r="D20851" s="74" t="str">
        <f t="shared" si="163"/>
        <v>Firzana Eiwany Mashi Khairil Mashi</v>
      </c>
    </row>
    <row r="20852" spans="1:4">
      <c r="A20852" s="74"/>
      <c r="B20852" s="74" t="str">
        <f ca="1">IFERROR(__xludf.DUMMYFUNCTION("IF(REGEXMATCH(A20852,""wealth planning""),""Script 1"",""-"")"),"-")</f>
        <v>-</v>
      </c>
      <c r="C20852" s="74" t="str">
        <f t="shared" si="162"/>
        <v>You: Hai assalamualaikum Firzana,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0852" s="149">
        <f t="shared" si="163"/>
        <v>45492</v>
      </c>
    </row>
    <row r="20853" spans="1:4">
      <c r="B20853" s="74" t="str">
        <f ca="1">IFERROR(__xludf.DUMMYFUNCTION("IF(REGEXMATCH(A20853,""wealth planning""),""Script 1"",""-"")"),"-")</f>
        <v>-</v>
      </c>
      <c r="C20853" s="74">
        <f t="shared" si="162"/>
        <v>0</v>
      </c>
      <c r="D20853" s="149">
        <f t="shared" si="163"/>
        <v>45492</v>
      </c>
    </row>
    <row r="20854" spans="1:4">
      <c r="B20854" s="74" t="str">
        <f ca="1">IFERROR(__xludf.DUMMYFUNCTION("IF(REGEXMATCH(A20854,""wealth planning""),""Script 1"",""-"")"),"-")</f>
        <v>-</v>
      </c>
      <c r="C20854" s="74">
        <f t="shared" si="162"/>
        <v>0</v>
      </c>
      <c r="D20854" s="74" t="str">
        <f t="shared" si="163"/>
        <v>You: Hai assalamualaikum Firzana,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0855" spans="1:4">
      <c r="A20855" s="74" t="s">
        <v>11471</v>
      </c>
      <c r="B20855" s="74" t="str">
        <f ca="1">IFERROR(__xludf.DUMMYFUNCTION("IF(REGEXMATCH(A20855,""wealth planning""),""Script 1"",""-"")"),"-")</f>
        <v>-</v>
      </c>
      <c r="C20855" s="74">
        <f t="shared" si="162"/>
        <v>0</v>
      </c>
      <c r="D20855" s="74">
        <f t="shared" si="163"/>
        <v>0</v>
      </c>
    </row>
    <row r="20856" spans="1:4">
      <c r="A20856" s="74" t="s">
        <v>11472</v>
      </c>
      <c r="B20856" s="74" t="str">
        <f ca="1">IFERROR(__xludf.DUMMYFUNCTION("IF(REGEXMATCH(A20856,""wealth planning""),""Script 1"",""-"")"),"-")</f>
        <v>-</v>
      </c>
      <c r="C20856" s="74" t="str">
        <f t="shared" si="162"/>
        <v>Siti ZulaikaStatus is reachable</v>
      </c>
      <c r="D20856" s="74">
        <f t="shared" si="163"/>
        <v>0</v>
      </c>
    </row>
    <row r="20857" spans="1:4">
      <c r="A20857" s="149">
        <v>45492</v>
      </c>
      <c r="B20857" s="74" t="str">
        <f ca="1">IFERROR(__xludf.DUMMYFUNCTION("IF(REGEXMATCH(A20857,""wealth planning""),""Script 1"",""-"")"),"#VALUE!")</f>
        <v>#VALUE!</v>
      </c>
      <c r="C20857" s="74" t="str">
        <f t="shared" si="162"/>
        <v>Siti Zulaika</v>
      </c>
      <c r="D20857" s="74">
        <f t="shared" si="163"/>
        <v>0</v>
      </c>
    </row>
    <row r="20858" spans="1:4">
      <c r="A20858" s="149">
        <v>45492</v>
      </c>
      <c r="B20858" s="74" t="str">
        <f ca="1">IFERROR(__xludf.DUMMYFUNCTION("IF(REGEXMATCH(A20858,""wealth planning""),""Script 1"",""-"")"),"#VALUE!")</f>
        <v>#VALUE!</v>
      </c>
      <c r="C20858" s="149">
        <f t="shared" si="162"/>
        <v>45492</v>
      </c>
      <c r="D20858" s="74" t="str">
        <f t="shared" si="163"/>
        <v>Siti ZulaikaStatus is reachable</v>
      </c>
    </row>
    <row r="20859" spans="1:4">
      <c r="A20859" s="74" t="s">
        <v>11473</v>
      </c>
      <c r="B20859" s="74" t="str">
        <f ca="1">IFERROR(__xludf.DUMMYFUNCTION("IF(REGEXMATCH(A20859,""wealth planning""),""Script 1"",""-"")"),"Script 1")</f>
        <v>Script 1</v>
      </c>
      <c r="C20859" s="149">
        <f t="shared" si="162"/>
        <v>45492</v>
      </c>
      <c r="D20859" s="74" t="str">
        <f t="shared" si="163"/>
        <v>Siti Zulaika</v>
      </c>
    </row>
    <row r="20860" spans="1:4">
      <c r="A20860" s="74"/>
      <c r="B20860" s="74" t="str">
        <f ca="1">IFERROR(__xludf.DUMMYFUNCTION("IF(REGEXMATCH(A20860,""wealth planning""),""Script 1"",""-"")"),"-")</f>
        <v>-</v>
      </c>
      <c r="C20860" s="74" t="str">
        <f t="shared" si="162"/>
        <v>You: Hai assalamualaikum Zulaika,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c r="D20860" s="149">
        <f t="shared" si="163"/>
        <v>45492</v>
      </c>
    </row>
    <row r="20861" spans="1:4">
      <c r="B20861" s="74" t="str">
        <f ca="1">IFERROR(__xludf.DUMMYFUNCTION("IF(REGEXMATCH(A20861,""wealth planning""),""Script 1"",""-"")"),"-")</f>
        <v>-</v>
      </c>
      <c r="C20861" s="74">
        <f t="shared" si="162"/>
        <v>0</v>
      </c>
      <c r="D20861" s="149">
        <f t="shared" si="163"/>
        <v>45492</v>
      </c>
    </row>
    <row r="20862" spans="1:4">
      <c r="B20862" s="74" t="str">
        <f ca="1">IFERROR(__xludf.DUMMYFUNCTION("IF(REGEXMATCH(A20862,""wealth planning""),""Script 1"",""-"")"),"-")</f>
        <v>-</v>
      </c>
      <c r="C20862" s="74">
        <f t="shared" si="162"/>
        <v>0</v>
      </c>
      <c r="D20862" s="74" t="str">
        <f t="shared" si="163"/>
        <v>You: Hai assalamualaikum Zulaika,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row>
    <row r="20863" spans="1:4">
      <c r="A20863" s="74" t="s">
        <v>11475</v>
      </c>
      <c r="B20863" s="74" t="str">
        <f ca="1">IFERROR(__xludf.DUMMYFUNCTION("IF(REGEXMATCH(A20863,""wealth planning""),""Script 1"",""-"")"),"-")</f>
        <v>-</v>
      </c>
      <c r="C20863" s="74">
        <f t="shared" si="162"/>
        <v>0</v>
      </c>
      <c r="D20863" s="74">
        <f t="shared" si="163"/>
        <v>0</v>
      </c>
    </row>
    <row r="20864" spans="1:4">
      <c r="A20864" s="74" t="s">
        <v>8804</v>
      </c>
      <c r="B20864" s="74" t="str">
        <f ca="1">IFERROR(__xludf.DUMMYFUNCTION("IF(REGEXMATCH(A20864,""wealth planning""),""Script 1"",""-"")"),"-")</f>
        <v>-</v>
      </c>
      <c r="C20864" s="74" t="str">
        <f t="shared" si="162"/>
        <v>Nur SyazanaStatus is reachable</v>
      </c>
      <c r="D20864" s="74">
        <f t="shared" si="163"/>
        <v>0</v>
      </c>
    </row>
    <row r="20865" spans="1:4">
      <c r="A20865" s="149">
        <v>45492</v>
      </c>
      <c r="B20865" s="74" t="str">
        <f ca="1">IFERROR(__xludf.DUMMYFUNCTION("IF(REGEXMATCH(A20865,""wealth planning""),""Script 1"",""-"")"),"#VALUE!")</f>
        <v>#VALUE!</v>
      </c>
      <c r="C20865" s="74" t="str">
        <f t="shared" si="162"/>
        <v>Nur Syazana</v>
      </c>
      <c r="D20865" s="74">
        <f t="shared" si="163"/>
        <v>0</v>
      </c>
    </row>
    <row r="20866" spans="1:4">
      <c r="A20866" s="149">
        <v>45492</v>
      </c>
      <c r="B20866" s="74" t="str">
        <f ca="1">IFERROR(__xludf.DUMMYFUNCTION("IF(REGEXMATCH(A20866,""wealth planning""),""Script 1"",""-"")"),"#VALUE!")</f>
        <v>#VALUE!</v>
      </c>
      <c r="C20866" s="149">
        <f t="shared" si="162"/>
        <v>45492</v>
      </c>
      <c r="D20866" s="74" t="str">
        <f t="shared" si="163"/>
        <v>Nur SyazanaStatus is reachable</v>
      </c>
    </row>
    <row r="20867" spans="1:4">
      <c r="A20867" s="74" t="s">
        <v>11476</v>
      </c>
      <c r="B20867" s="74" t="str">
        <f ca="1">IFERROR(__xludf.DUMMYFUNCTION("IF(REGEXMATCH(A20867,""wealth planning""),""Script 1"",""-"")"),"Script 1")</f>
        <v>Script 1</v>
      </c>
      <c r="C20867" s="149">
        <f t="shared" si="162"/>
        <v>45492</v>
      </c>
      <c r="D20867" s="74" t="str">
        <f t="shared" si="163"/>
        <v>Nur Syazana</v>
      </c>
    </row>
    <row r="20868" spans="1:4">
      <c r="A20868" s="74"/>
      <c r="B20868" s="74" t="str">
        <f ca="1">IFERROR(__xludf.DUMMYFUNCTION("IF(REGEXMATCH(A20868,""wealth planning""),""Script 1"",""-"")"),"-")</f>
        <v>-</v>
      </c>
      <c r="C20868" s="74" t="str">
        <f t="shared" si="162"/>
        <v>You: Hai assalamualaikum Syazana,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c r="D20868" s="149">
        <f t="shared" si="163"/>
        <v>45492</v>
      </c>
    </row>
    <row r="20869" spans="1:4">
      <c r="B20869" s="74" t="str">
        <f ca="1">IFERROR(__xludf.DUMMYFUNCTION("IF(REGEXMATCH(A20869,""wealth planning""),""Script 1"",""-"")"),"-")</f>
        <v>-</v>
      </c>
      <c r="C20869" s="74">
        <f t="shared" si="162"/>
        <v>0</v>
      </c>
      <c r="D20869" s="149">
        <f t="shared" si="163"/>
        <v>45492</v>
      </c>
    </row>
    <row r="20870" spans="1:4">
      <c r="B20870" s="74" t="str">
        <f ca="1">IFERROR(__xludf.DUMMYFUNCTION("IF(REGEXMATCH(A20870,""wealth planning""),""Script 1"",""-"")"),"-")</f>
        <v>-</v>
      </c>
      <c r="C20870" s="74">
        <f t="shared" si="162"/>
        <v>0</v>
      </c>
      <c r="D20870" s="74" t="str">
        <f t="shared" si="163"/>
        <v>You: Hai assalamualaikum Syazana, saya Azhad dari PruBSN. Sorry kalau ganggu. Actually sekarang saya tengah mencari individu untuk saya dapatkan peluang sharing berkaitan takaful dan wealth planning since ini kerja hakiki saya sebagai PruBSN wealth planner. Boleh ke kalau saya nak set appointment secara bersemuka ataupun online?</v>
      </c>
    </row>
    <row r="20871" spans="1:4">
      <c r="A20871" s="74" t="s">
        <v>11478</v>
      </c>
      <c r="B20871" s="74" t="str">
        <f ca="1">IFERROR(__xludf.DUMMYFUNCTION("IF(REGEXMATCH(A20871,""wealth planning""),""Script 1"",""-"")"),"-")</f>
        <v>-</v>
      </c>
      <c r="C20871" s="74">
        <f t="shared" si="162"/>
        <v>0</v>
      </c>
      <c r="D20871" s="74">
        <f t="shared" si="163"/>
        <v>0</v>
      </c>
    </row>
    <row r="20872" spans="1:4">
      <c r="A20872" s="74" t="s">
        <v>11479</v>
      </c>
      <c r="B20872" s="74" t="str">
        <f ca="1">IFERROR(__xludf.DUMMYFUNCTION("IF(REGEXMATCH(A20872,""wealth planning""),""Script 1"",""-"")"),"-")</f>
        <v>-</v>
      </c>
      <c r="C20872" s="74" t="str">
        <f t="shared" si="162"/>
        <v>Adi Putra AzizanStatus is reachable</v>
      </c>
      <c r="D20872" s="74">
        <f t="shared" si="163"/>
        <v>0</v>
      </c>
    </row>
    <row r="20873" spans="1:4">
      <c r="A20873" s="149">
        <v>45492</v>
      </c>
      <c r="B20873" s="74" t="str">
        <f ca="1">IFERROR(__xludf.DUMMYFUNCTION("IF(REGEXMATCH(A20873,""wealth planning""),""Script 1"",""-"")"),"#VALUE!")</f>
        <v>#VALUE!</v>
      </c>
      <c r="C20873" s="74" t="str">
        <f t="shared" si="162"/>
        <v>Adi Putra Azizan</v>
      </c>
      <c r="D20873" s="74">
        <f t="shared" si="163"/>
        <v>0</v>
      </c>
    </row>
    <row r="20874" spans="1:4">
      <c r="A20874" s="149">
        <v>45492</v>
      </c>
      <c r="B20874" s="74" t="str">
        <f ca="1">IFERROR(__xludf.DUMMYFUNCTION("IF(REGEXMATCH(A20874,""wealth planning""),""Script 1"",""-"")"),"#VALUE!")</f>
        <v>#VALUE!</v>
      </c>
      <c r="C20874" s="149">
        <f t="shared" si="162"/>
        <v>45492</v>
      </c>
      <c r="D20874" s="74" t="str">
        <f t="shared" si="163"/>
        <v>Adi Putra AzizanStatus is reachable</v>
      </c>
    </row>
    <row r="20875" spans="1:4">
      <c r="A20875" s="74" t="s">
        <v>11480</v>
      </c>
      <c r="B20875" s="74" t="str">
        <f ca="1">IFERROR(__xludf.DUMMYFUNCTION("IF(REGEXMATCH(A20875,""wealth planning""),""Script 1"",""-"")"),"Script 1")</f>
        <v>Script 1</v>
      </c>
      <c r="C20875" s="149">
        <f t="shared" si="162"/>
        <v>45492</v>
      </c>
      <c r="D20875" s="74" t="str">
        <f t="shared" si="163"/>
        <v>Adi Putra Azizan</v>
      </c>
    </row>
    <row r="20876" spans="1:4">
      <c r="A20876" s="74"/>
      <c r="B20876" s="74" t="str">
        <f ca="1">IFERROR(__xludf.DUMMYFUNCTION("IF(REGEXMATCH(A20876,""wealth planning""),""Script 1"",""-"")"),"-")</f>
        <v>-</v>
      </c>
      <c r="C20876" s="74" t="str">
        <f t="shared" si="162"/>
        <v>You: Hai assalamualaikum Adi Putra,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0876" s="149">
        <f t="shared" si="163"/>
        <v>45492</v>
      </c>
    </row>
    <row r="20877" spans="1:4">
      <c r="B20877" s="74" t="str">
        <f ca="1">IFERROR(__xludf.DUMMYFUNCTION("IF(REGEXMATCH(A20877,""wealth planning""),""Script 1"",""-"")"),"-")</f>
        <v>-</v>
      </c>
      <c r="C20877" s="74">
        <f t="shared" si="162"/>
        <v>0</v>
      </c>
      <c r="D20877" s="149">
        <f t="shared" si="163"/>
        <v>45492</v>
      </c>
    </row>
    <row r="20878" spans="1:4">
      <c r="B20878" s="74" t="str">
        <f ca="1">IFERROR(__xludf.DUMMYFUNCTION("IF(REGEXMATCH(A20878,""wealth planning""),""Script 1"",""-"")"),"-")</f>
        <v>-</v>
      </c>
      <c r="C20878" s="74">
        <f t="shared" si="162"/>
        <v>0</v>
      </c>
      <c r="D20878" s="74" t="str">
        <f t="shared" si="163"/>
        <v>You: Hai assalamualaikum Adi Putra,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0879" spans="1:4">
      <c r="B20879" s="74" t="str">
        <f ca="1">IFERROR(__xludf.DUMMYFUNCTION("IF(REGEXMATCH(A20879,""wealth planning""),""Script 1"",""-"")"),"-")</f>
        <v>-</v>
      </c>
      <c r="C20879" s="74">
        <f t="shared" si="162"/>
        <v>0</v>
      </c>
      <c r="D20879" s="74">
        <f t="shared" si="163"/>
        <v>0</v>
      </c>
    </row>
    <row r="20880" spans="1:4">
      <c r="A20880" s="74" t="s">
        <v>11483</v>
      </c>
      <c r="B20880" s="74" t="str">
        <f ca="1">IFERROR(__xludf.DUMMYFUNCTION("IF(REGEXMATCH(A20880,""wealth planning""),""Script 1"",""-"")"),"-")</f>
        <v>-</v>
      </c>
      <c r="C20880" s="74">
        <f t="shared" si="162"/>
        <v>0</v>
      </c>
      <c r="D20880" s="74">
        <f t="shared" si="163"/>
        <v>0</v>
      </c>
    </row>
    <row r="20881" spans="1:4">
      <c r="A20881" s="149">
        <v>45492</v>
      </c>
      <c r="B20881" s="74" t="str">
        <f ca="1">IFERROR(__xludf.DUMMYFUNCTION("IF(REGEXMATCH(A20881,""wealth planning""),""Script 1"",""-"")"),"#VALUE!")</f>
        <v>#VALUE!</v>
      </c>
      <c r="C20881" s="74" t="str">
        <f t="shared" si="162"/>
        <v>Dayana Sofia Mohd Effendy</v>
      </c>
      <c r="D20881" s="74">
        <f t="shared" si="163"/>
        <v>0</v>
      </c>
    </row>
    <row r="20882" spans="1:4">
      <c r="A20882" s="149">
        <v>45492</v>
      </c>
      <c r="B20882" s="74" t="str">
        <f ca="1">IFERROR(__xludf.DUMMYFUNCTION("IF(REGEXMATCH(A20882,""wealth planning""),""Script 1"",""-"")"),"#VALUE!")</f>
        <v>#VALUE!</v>
      </c>
      <c r="C20882" s="149">
        <f t="shared" si="162"/>
        <v>45492</v>
      </c>
      <c r="D20882" s="74">
        <f t="shared" si="163"/>
        <v>0</v>
      </c>
    </row>
    <row r="20883" spans="1:4">
      <c r="A20883" s="74" t="s">
        <v>11484</v>
      </c>
      <c r="B20883" s="74" t="str">
        <f ca="1">IFERROR(__xludf.DUMMYFUNCTION("IF(REGEXMATCH(A20883,""wealth planning""),""Script 1"",""-"")"),"Script 1")</f>
        <v>Script 1</v>
      </c>
      <c r="C20883" s="149">
        <f t="shared" si="162"/>
        <v>45492</v>
      </c>
      <c r="D20883" s="74" t="str">
        <f t="shared" si="163"/>
        <v>Dayana Sofia Mohd Effendy</v>
      </c>
    </row>
    <row r="20884" spans="1:4">
      <c r="A20884" s="74"/>
      <c r="B20884" s="74" t="str">
        <f ca="1">IFERROR(__xludf.DUMMYFUNCTION("IF(REGEXMATCH(A20884,""wealth planning""),""Script 1"",""-"")"),"-")</f>
        <v>-</v>
      </c>
      <c r="C20884" s="74" t="str">
        <f t="shared" si="162"/>
        <v>You: Hai assalamualaikum Dayana,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0884" s="149">
        <f t="shared" si="163"/>
        <v>45492</v>
      </c>
    </row>
    <row r="20885" spans="1:4">
      <c r="B20885" s="74" t="str">
        <f ca="1">IFERROR(__xludf.DUMMYFUNCTION("IF(REGEXMATCH(A20885,""wealth planning""),""Script 1"",""-"")"),"-")</f>
        <v>-</v>
      </c>
      <c r="C20885" s="74">
        <f t="shared" si="162"/>
        <v>0</v>
      </c>
      <c r="D20885" s="149">
        <f t="shared" si="163"/>
        <v>45492</v>
      </c>
    </row>
    <row r="20886" spans="1:4">
      <c r="B20886" s="74" t="str">
        <f ca="1">IFERROR(__xludf.DUMMYFUNCTION("IF(REGEXMATCH(A20886,""wealth planning""),""Script 1"",""-"")"),"-")</f>
        <v>-</v>
      </c>
      <c r="C20886" s="74">
        <f t="shared" si="162"/>
        <v>0</v>
      </c>
      <c r="D20886" s="74" t="str">
        <f t="shared" si="163"/>
        <v>You: Hai assalamualaikum Dayana,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0887" spans="1:4">
      <c r="A20887" s="74" t="s">
        <v>11486</v>
      </c>
      <c r="B20887" s="74" t="str">
        <f ca="1">IFERROR(__xludf.DUMMYFUNCTION("IF(REGEXMATCH(A20887,""wealth planning""),""Script 1"",""-"")"),"-")</f>
        <v>-</v>
      </c>
      <c r="C20887" s="74">
        <f t="shared" si="162"/>
        <v>0</v>
      </c>
      <c r="D20887" s="74">
        <f t="shared" si="163"/>
        <v>0</v>
      </c>
    </row>
    <row r="20888" spans="1:4">
      <c r="A20888" s="74" t="s">
        <v>11486</v>
      </c>
      <c r="B20888" s="74" t="str">
        <f ca="1">IFERROR(__xludf.DUMMYFUNCTION("IF(REGEXMATCH(A20888,""wealth planning""),""Script 1"",""-"")"),"-")</f>
        <v>-</v>
      </c>
      <c r="C20888" s="74" t="str">
        <f t="shared" si="162"/>
        <v>Nur Atiqah Syazrina Aziz</v>
      </c>
      <c r="D20888" s="74">
        <f t="shared" si="163"/>
        <v>0</v>
      </c>
    </row>
    <row r="20889" spans="1:4">
      <c r="A20889" s="149">
        <v>45492</v>
      </c>
      <c r="B20889" s="74" t="str">
        <f ca="1">IFERROR(__xludf.DUMMYFUNCTION("IF(REGEXMATCH(A20889,""wealth planning""),""Script 1"",""-"")"),"#VALUE!")</f>
        <v>#VALUE!</v>
      </c>
      <c r="C20889" s="74" t="str">
        <f t="shared" si="162"/>
        <v>Nur Atiqah Syazrina Aziz</v>
      </c>
      <c r="D20889" s="74">
        <f t="shared" si="163"/>
        <v>0</v>
      </c>
    </row>
    <row r="20890" spans="1:4">
      <c r="A20890" s="149">
        <v>45492</v>
      </c>
      <c r="B20890" s="74" t="str">
        <f ca="1">IFERROR(__xludf.DUMMYFUNCTION("IF(REGEXMATCH(A20890,""wealth planning""),""Script 1"",""-"")"),"#VALUE!")</f>
        <v>#VALUE!</v>
      </c>
      <c r="C20890" s="149">
        <f t="shared" si="162"/>
        <v>45492</v>
      </c>
      <c r="D20890" s="74" t="str">
        <f t="shared" si="163"/>
        <v>Nur Atiqah Syazrina Aziz</v>
      </c>
    </row>
    <row r="20891" spans="1:4">
      <c r="A20891" s="74" t="s">
        <v>11331</v>
      </c>
      <c r="B20891" s="74" t="str">
        <f ca="1">IFERROR(__xludf.DUMMYFUNCTION("IF(REGEXMATCH(A20891,""wealth planning""),""Script 1"",""-"")"),"Script 1")</f>
        <v>Script 1</v>
      </c>
      <c r="C20891" s="149">
        <f t="shared" si="162"/>
        <v>45492</v>
      </c>
      <c r="D20891" s="74" t="str">
        <f t="shared" si="163"/>
        <v>Nur Atiqah Syazrina Aziz</v>
      </c>
    </row>
    <row r="20892" spans="1:4">
      <c r="A20892" s="74"/>
      <c r="B20892" s="74" t="str">
        <f ca="1">IFERROR(__xludf.DUMMYFUNCTION("IF(REGEXMATCH(A20892,""wealth planning""),""Script 1"",""-"")"),"-")</f>
        <v>-</v>
      </c>
      <c r="C20892" s="74" t="str">
        <f t="shared" si="162"/>
        <v>You: Hai assalamualaikum Atiqah,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892" s="149">
        <f t="shared" si="163"/>
        <v>45492</v>
      </c>
    </row>
    <row r="20893" spans="1:4">
      <c r="B20893" s="74" t="str">
        <f ca="1">IFERROR(__xludf.DUMMYFUNCTION("IF(REGEXMATCH(A20893,""wealth planning""),""Script 1"",""-"")"),"-")</f>
        <v>-</v>
      </c>
      <c r="C20893" s="74">
        <f t="shared" si="162"/>
        <v>0</v>
      </c>
      <c r="D20893" s="149">
        <f t="shared" si="163"/>
        <v>45492</v>
      </c>
    </row>
    <row r="20894" spans="1:4">
      <c r="B20894" s="74" t="str">
        <f ca="1">IFERROR(__xludf.DUMMYFUNCTION("IF(REGEXMATCH(A20894,""wealth planning""),""Script 1"",""-"")"),"-")</f>
        <v>-</v>
      </c>
      <c r="C20894" s="74">
        <f t="shared" si="162"/>
        <v>0</v>
      </c>
      <c r="D20894" s="74" t="str">
        <f t="shared" si="163"/>
        <v>You: Hai assalamualaikum Atiqah,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895" spans="1:4">
      <c r="A20895" s="74" t="s">
        <v>11488</v>
      </c>
      <c r="B20895" s="74" t="str">
        <f ca="1">IFERROR(__xludf.DUMMYFUNCTION("IF(REGEXMATCH(A20895,""wealth planning""),""Script 1"",""-"")"),"-")</f>
        <v>-</v>
      </c>
      <c r="C20895" s="74">
        <f t="shared" si="162"/>
        <v>0</v>
      </c>
      <c r="D20895" s="74">
        <f t="shared" si="163"/>
        <v>0</v>
      </c>
    </row>
    <row r="20896" spans="1:4">
      <c r="A20896" s="74" t="s">
        <v>11489</v>
      </c>
      <c r="B20896" s="74" t="str">
        <f ca="1">IFERROR(__xludf.DUMMYFUNCTION("IF(REGEXMATCH(A20896,""wealth planning""),""Script 1"",""-"")"),"-")</f>
        <v>-</v>
      </c>
      <c r="C20896" s="74" t="str">
        <f t="shared" si="162"/>
        <v>Nur Fazlina Farahin Ahmad SazalliStatus is reachable</v>
      </c>
      <c r="D20896" s="74">
        <f t="shared" si="163"/>
        <v>0</v>
      </c>
    </row>
    <row r="20897" spans="1:4">
      <c r="A20897" s="149">
        <v>45492</v>
      </c>
      <c r="B20897" s="74" t="str">
        <f ca="1">IFERROR(__xludf.DUMMYFUNCTION("IF(REGEXMATCH(A20897,""wealth planning""),""Script 1"",""-"")"),"#VALUE!")</f>
        <v>#VALUE!</v>
      </c>
      <c r="C20897" s="74" t="str">
        <f t="shared" si="162"/>
        <v>Nur Fazlina Farahin Ahmad Sazalli</v>
      </c>
      <c r="D20897" s="74">
        <f t="shared" si="163"/>
        <v>0</v>
      </c>
    </row>
    <row r="20898" spans="1:4">
      <c r="A20898" s="149">
        <v>45492</v>
      </c>
      <c r="B20898" s="74" t="str">
        <f ca="1">IFERROR(__xludf.DUMMYFUNCTION("IF(REGEXMATCH(A20898,""wealth planning""),""Script 1"",""-"")"),"#VALUE!")</f>
        <v>#VALUE!</v>
      </c>
      <c r="C20898" s="149">
        <f t="shared" si="162"/>
        <v>45492</v>
      </c>
      <c r="D20898" s="74" t="str">
        <f t="shared" si="163"/>
        <v>Nur Fazlina Farahin Ahmad SazalliStatus is reachable</v>
      </c>
    </row>
    <row r="20899" spans="1:4">
      <c r="A20899" s="74" t="s">
        <v>11490</v>
      </c>
      <c r="B20899" s="74" t="str">
        <f ca="1">IFERROR(__xludf.DUMMYFUNCTION("IF(REGEXMATCH(A20899,""wealth planning""),""Script 1"",""-"")"),"Script 1")</f>
        <v>Script 1</v>
      </c>
      <c r="C20899" s="149">
        <f t="shared" si="162"/>
        <v>45492</v>
      </c>
      <c r="D20899" s="74" t="str">
        <f t="shared" si="163"/>
        <v>Nur Fazlina Farahin Ahmad Sazalli</v>
      </c>
    </row>
    <row r="20900" spans="1:4">
      <c r="A20900" s="74"/>
      <c r="B20900" s="74" t="str">
        <f ca="1">IFERROR(__xludf.DUMMYFUNCTION("IF(REGEXMATCH(A20900,""wealth planning""),""Script 1"",""-"")"),"-")</f>
        <v>-</v>
      </c>
      <c r="C20900" s="74" t="str">
        <f t="shared" si="162"/>
        <v>You: Hai assalamualaikum Fazlina,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0900" s="149">
        <f t="shared" si="163"/>
        <v>45492</v>
      </c>
    </row>
    <row r="20901" spans="1:4">
      <c r="B20901" s="74" t="str">
        <f ca="1">IFERROR(__xludf.DUMMYFUNCTION("IF(REGEXMATCH(A20901,""wealth planning""),""Script 1"",""-"")"),"-")</f>
        <v>-</v>
      </c>
      <c r="C20901" s="74">
        <f t="shared" si="162"/>
        <v>0</v>
      </c>
      <c r="D20901" s="149">
        <f t="shared" si="163"/>
        <v>45492</v>
      </c>
    </row>
    <row r="20902" spans="1:4">
      <c r="B20902" s="74" t="str">
        <f ca="1">IFERROR(__xludf.DUMMYFUNCTION("IF(REGEXMATCH(A20902,""wealth planning""),""Script 1"",""-"")"),"-")</f>
        <v>-</v>
      </c>
      <c r="C20902" s="74">
        <f t="shared" si="162"/>
        <v>0</v>
      </c>
      <c r="D20902" s="74" t="str">
        <f t="shared" si="163"/>
        <v>You: Hai assalamualaikum Fazlina,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0903" spans="1:4">
      <c r="A20903" s="74" t="s">
        <v>11492</v>
      </c>
      <c r="B20903" s="74" t="str">
        <f ca="1">IFERROR(__xludf.DUMMYFUNCTION("IF(REGEXMATCH(A20903,""wealth planning""),""Script 1"",""-"")"),"-")</f>
        <v>-</v>
      </c>
      <c r="C20903" s="74">
        <f t="shared" si="162"/>
        <v>0</v>
      </c>
      <c r="D20903" s="74">
        <f t="shared" si="163"/>
        <v>0</v>
      </c>
    </row>
    <row r="20904" spans="1:4">
      <c r="A20904" s="74" t="s">
        <v>11493</v>
      </c>
      <c r="B20904" s="74" t="str">
        <f ca="1">IFERROR(__xludf.DUMMYFUNCTION("IF(REGEXMATCH(A20904,""wealth planning""),""Script 1"",""-"")"),"-")</f>
        <v>-</v>
      </c>
      <c r="C20904" s="74" t="str">
        <f t="shared" si="162"/>
        <v>Iskandar ZulkarnainStatus is reachable</v>
      </c>
      <c r="D20904" s="74">
        <f t="shared" si="163"/>
        <v>0</v>
      </c>
    </row>
    <row r="20905" spans="1:4">
      <c r="A20905" s="149">
        <v>45492</v>
      </c>
      <c r="B20905" s="74" t="str">
        <f ca="1">IFERROR(__xludf.DUMMYFUNCTION("IF(REGEXMATCH(A20905,""wealth planning""),""Script 1"",""-"")"),"#VALUE!")</f>
        <v>#VALUE!</v>
      </c>
      <c r="C20905" s="74" t="str">
        <f t="shared" si="162"/>
        <v>Iskandar Zulkarnain</v>
      </c>
      <c r="D20905" s="74">
        <f t="shared" si="163"/>
        <v>0</v>
      </c>
    </row>
    <row r="20906" spans="1:4">
      <c r="A20906" s="149">
        <v>45492</v>
      </c>
      <c r="B20906" s="74" t="str">
        <f ca="1">IFERROR(__xludf.DUMMYFUNCTION("IF(REGEXMATCH(A20906,""wealth planning""),""Script 1"",""-"")"),"#VALUE!")</f>
        <v>#VALUE!</v>
      </c>
      <c r="C20906" s="149">
        <f t="shared" si="162"/>
        <v>45492</v>
      </c>
      <c r="D20906" s="74" t="str">
        <f t="shared" si="163"/>
        <v>Iskandar ZulkarnainStatus is reachable</v>
      </c>
    </row>
    <row r="20907" spans="1:4">
      <c r="A20907" s="74" t="s">
        <v>11494</v>
      </c>
      <c r="B20907" s="74" t="str">
        <f ca="1">IFERROR(__xludf.DUMMYFUNCTION("IF(REGEXMATCH(A20907,""wealth planning""),""Script 1"",""-"")"),"Script 1")</f>
        <v>Script 1</v>
      </c>
      <c r="C20907" s="149">
        <f t="shared" si="162"/>
        <v>45492</v>
      </c>
      <c r="D20907" s="74" t="str">
        <f t="shared" si="163"/>
        <v>Iskandar Zulkarnain</v>
      </c>
    </row>
    <row r="20908" spans="1:4">
      <c r="A20908" s="74"/>
      <c r="B20908" s="74" t="str">
        <f ca="1">IFERROR(__xludf.DUMMYFUNCTION("IF(REGEXMATCH(A20908,""wealth planning""),""Script 1"",""-"")"),"-")</f>
        <v>-</v>
      </c>
      <c r="C20908" s="74" t="str">
        <f t="shared" si="162"/>
        <v>You: Hai assalamualaikum Iskandar,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0908" s="149">
        <f t="shared" si="163"/>
        <v>45492</v>
      </c>
    </row>
    <row r="20909" spans="1:4">
      <c r="B20909" s="74" t="str">
        <f ca="1">IFERROR(__xludf.DUMMYFUNCTION("IF(REGEXMATCH(A20909,""wealth planning""),""Script 1"",""-"")"),"-")</f>
        <v>-</v>
      </c>
      <c r="C20909" s="74">
        <f t="shared" si="162"/>
        <v>0</v>
      </c>
      <c r="D20909" s="149">
        <f t="shared" si="163"/>
        <v>45492</v>
      </c>
    </row>
    <row r="20910" spans="1:4">
      <c r="B20910" s="74" t="str">
        <f ca="1">IFERROR(__xludf.DUMMYFUNCTION("IF(REGEXMATCH(A20910,""wealth planning""),""Script 1"",""-"")"),"-")</f>
        <v>-</v>
      </c>
      <c r="C20910" s="74">
        <f t="shared" si="162"/>
        <v>0</v>
      </c>
      <c r="D20910" s="74" t="str">
        <f t="shared" si="163"/>
        <v>You: Hai assalamualaikum Iskandar,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0911" spans="1:4">
      <c r="A20911" s="74" t="s">
        <v>11496</v>
      </c>
      <c r="B20911" s="74" t="str">
        <f ca="1">IFERROR(__xludf.DUMMYFUNCTION("IF(REGEXMATCH(A20911,""wealth planning""),""Script 1"",""-"")"),"-")</f>
        <v>-</v>
      </c>
      <c r="C20911" s="74">
        <f t="shared" si="162"/>
        <v>0</v>
      </c>
      <c r="D20911" s="74">
        <f t="shared" si="163"/>
        <v>0</v>
      </c>
    </row>
    <row r="20912" spans="1:4">
      <c r="A20912" s="74" t="s">
        <v>11497</v>
      </c>
      <c r="B20912" s="74" t="str">
        <f ca="1">IFERROR(__xludf.DUMMYFUNCTION("IF(REGEXMATCH(A20912,""wealth planning""),""Script 1"",""-"")"),"-")</f>
        <v>-</v>
      </c>
      <c r="C20912" s="74" t="str">
        <f t="shared" si="162"/>
        <v>Nur Alyssa Nabiha EsaStatus is reachable</v>
      </c>
      <c r="D20912" s="74">
        <f t="shared" si="163"/>
        <v>0</v>
      </c>
    </row>
    <row r="20913" spans="1:4">
      <c r="A20913" s="149">
        <v>45492</v>
      </c>
      <c r="B20913" s="74" t="str">
        <f ca="1">IFERROR(__xludf.DUMMYFUNCTION("IF(REGEXMATCH(A20913,""wealth planning""),""Script 1"",""-"")"),"#VALUE!")</f>
        <v>#VALUE!</v>
      </c>
      <c r="C20913" s="74" t="str">
        <f t="shared" si="162"/>
        <v>Nur Alyssa Nabiha Esa</v>
      </c>
      <c r="D20913" s="74">
        <f t="shared" si="163"/>
        <v>0</v>
      </c>
    </row>
    <row r="20914" spans="1:4">
      <c r="A20914" s="149">
        <v>45492</v>
      </c>
      <c r="B20914" s="74" t="str">
        <f ca="1">IFERROR(__xludf.DUMMYFUNCTION("IF(REGEXMATCH(A20914,""wealth planning""),""Script 1"",""-"")"),"#VALUE!")</f>
        <v>#VALUE!</v>
      </c>
      <c r="C20914" s="149">
        <f t="shared" ref="C20914:C21168" si="164">A20913</f>
        <v>45492</v>
      </c>
      <c r="D20914" s="74" t="str">
        <f t="shared" ref="D20914:D21168" si="165">A20911</f>
        <v>Nur Alyssa Nabiha EsaStatus is reachable</v>
      </c>
    </row>
    <row r="20915" spans="1:4">
      <c r="A20915" s="74" t="s">
        <v>11498</v>
      </c>
      <c r="B20915" s="74" t="str">
        <f ca="1">IFERROR(__xludf.DUMMYFUNCTION("IF(REGEXMATCH(A20915,""wealth planning""),""Script 1"",""-"")"),"Script 1")</f>
        <v>Script 1</v>
      </c>
      <c r="C20915" s="149">
        <f t="shared" si="164"/>
        <v>45492</v>
      </c>
      <c r="D20915" s="74" t="str">
        <f t="shared" si="165"/>
        <v>Nur Alyssa Nabiha Esa</v>
      </c>
    </row>
    <row r="20916" spans="1:4">
      <c r="A20916" s="74"/>
      <c r="B20916" s="74" t="str">
        <f ca="1">IFERROR(__xludf.DUMMYFUNCTION("IF(REGEXMATCH(A20916,""wealth planning""),""Script 1"",""-"")"),"-")</f>
        <v>-</v>
      </c>
      <c r="C20916" s="74" t="str">
        <f t="shared" si="164"/>
        <v>You: Hai assalamualaikum Alyssa,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916" s="149">
        <f t="shared" si="165"/>
        <v>45492</v>
      </c>
    </row>
    <row r="20917" spans="1:4">
      <c r="B20917" s="74" t="str">
        <f ca="1">IFERROR(__xludf.DUMMYFUNCTION("IF(REGEXMATCH(A20917,""wealth planning""),""Script 1"",""-"")"),"-")</f>
        <v>-</v>
      </c>
      <c r="C20917" s="74">
        <f t="shared" si="164"/>
        <v>0</v>
      </c>
      <c r="D20917" s="149">
        <f t="shared" si="165"/>
        <v>45492</v>
      </c>
    </row>
    <row r="20918" spans="1:4">
      <c r="B20918" s="74" t="str">
        <f ca="1">IFERROR(__xludf.DUMMYFUNCTION("IF(REGEXMATCH(A20918,""wealth planning""),""Script 1"",""-"")"),"-")</f>
        <v>-</v>
      </c>
      <c r="C20918" s="74">
        <f t="shared" si="164"/>
        <v>0</v>
      </c>
      <c r="D20918" s="74" t="str">
        <f t="shared" si="165"/>
        <v>You: Hai assalamualaikum Alyssa,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919" spans="1:4">
      <c r="B20919" s="74" t="str">
        <f ca="1">IFERROR(__xludf.DUMMYFUNCTION("IF(REGEXMATCH(A20919,""wealth planning""),""Script 1"",""-"")"),"-")</f>
        <v>-</v>
      </c>
      <c r="C20919" s="74">
        <f t="shared" si="164"/>
        <v>0</v>
      </c>
      <c r="D20919" s="74">
        <f t="shared" si="165"/>
        <v>0</v>
      </c>
    </row>
    <row r="20920" spans="1:4">
      <c r="A20920" s="74" t="s">
        <v>11501</v>
      </c>
      <c r="B20920" s="74" t="str">
        <f ca="1">IFERROR(__xludf.DUMMYFUNCTION("IF(REGEXMATCH(A20920,""wealth planning""),""Script 1"",""-"")"),"-")</f>
        <v>-</v>
      </c>
      <c r="C20920" s="74">
        <f t="shared" si="164"/>
        <v>0</v>
      </c>
      <c r="D20920" s="74">
        <f t="shared" si="165"/>
        <v>0</v>
      </c>
    </row>
    <row r="20921" spans="1:4">
      <c r="A20921" s="149">
        <v>45492</v>
      </c>
      <c r="B20921" s="74" t="str">
        <f ca="1">IFERROR(__xludf.DUMMYFUNCTION("IF(REGEXMATCH(A20921,""wealth planning""),""Script 1"",""-"")"),"#VALUE!")</f>
        <v>#VALUE!</v>
      </c>
      <c r="C20921" s="74" t="str">
        <f t="shared" si="164"/>
        <v>Muhammad Hafiz Iskandar Bin Johan</v>
      </c>
      <c r="D20921" s="74">
        <f t="shared" si="165"/>
        <v>0</v>
      </c>
    </row>
    <row r="20922" spans="1:4">
      <c r="A20922" s="149">
        <v>45492</v>
      </c>
      <c r="B20922" s="74" t="str">
        <f ca="1">IFERROR(__xludf.DUMMYFUNCTION("IF(REGEXMATCH(A20922,""wealth planning""),""Script 1"",""-"")"),"#VALUE!")</f>
        <v>#VALUE!</v>
      </c>
      <c r="C20922" s="149">
        <f t="shared" si="164"/>
        <v>45492</v>
      </c>
      <c r="D20922" s="74">
        <f t="shared" si="165"/>
        <v>0</v>
      </c>
    </row>
    <row r="20923" spans="1:4">
      <c r="A20923" s="74" t="s">
        <v>11502</v>
      </c>
      <c r="B20923" s="74" t="str">
        <f ca="1">IFERROR(__xludf.DUMMYFUNCTION("IF(REGEXMATCH(A20923,""wealth planning""),""Script 1"",""-"")"),"Script 1")</f>
        <v>Script 1</v>
      </c>
      <c r="C20923" s="149">
        <f t="shared" si="164"/>
        <v>45492</v>
      </c>
      <c r="D20923" s="74" t="str">
        <f t="shared" si="165"/>
        <v>Muhammad Hafiz Iskandar Bin Johan</v>
      </c>
    </row>
    <row r="20924" spans="1:4">
      <c r="A20924" s="74"/>
      <c r="B20924" s="74" t="str">
        <f ca="1">IFERROR(__xludf.DUMMYFUNCTION("IF(REGEXMATCH(A20924,""wealth planning""),""Script 1"",""-"")"),"-")</f>
        <v>-</v>
      </c>
      <c r="C20924" s="74" t="str">
        <f t="shared" si="164"/>
        <v>You: Hai assalamualaikum Hafiz,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924" s="149">
        <f t="shared" si="165"/>
        <v>45492</v>
      </c>
    </row>
    <row r="20925" spans="1:4">
      <c r="B20925" s="74" t="str">
        <f ca="1">IFERROR(__xludf.DUMMYFUNCTION("IF(REGEXMATCH(A20925,""wealth planning""),""Script 1"",""-"")"),"-")</f>
        <v>-</v>
      </c>
      <c r="C20925" s="74">
        <f t="shared" si="164"/>
        <v>0</v>
      </c>
      <c r="D20925" s="149">
        <f t="shared" si="165"/>
        <v>45492</v>
      </c>
    </row>
    <row r="20926" spans="1:4">
      <c r="B20926" s="74" t="str">
        <f ca="1">IFERROR(__xludf.DUMMYFUNCTION("IF(REGEXMATCH(A20926,""wealth planning""),""Script 1"",""-"")"),"-")</f>
        <v>-</v>
      </c>
      <c r="C20926" s="74">
        <f t="shared" si="164"/>
        <v>0</v>
      </c>
      <c r="D20926" s="74" t="str">
        <f t="shared" si="165"/>
        <v>You: Hai assalamualaikum Hafiz,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927" spans="1:4">
      <c r="A20927" s="74" t="s">
        <v>11504</v>
      </c>
      <c r="B20927" s="74" t="str">
        <f ca="1">IFERROR(__xludf.DUMMYFUNCTION("IF(REGEXMATCH(A20927,""wealth planning""),""Script 1"",""-"")"),"-")</f>
        <v>-</v>
      </c>
      <c r="C20927" s="74">
        <f t="shared" si="164"/>
        <v>0</v>
      </c>
      <c r="D20927" s="74">
        <f t="shared" si="165"/>
        <v>0</v>
      </c>
    </row>
    <row r="20928" spans="1:4">
      <c r="A20928" s="74" t="s">
        <v>11505</v>
      </c>
      <c r="B20928" s="74" t="str">
        <f ca="1">IFERROR(__xludf.DUMMYFUNCTION("IF(REGEXMATCH(A20928,""wealth planning""),""Script 1"",""-"")"),"-")</f>
        <v>-</v>
      </c>
      <c r="C20928" s="74" t="str">
        <f t="shared" si="164"/>
        <v>Hairul AzizanStatus is reachable</v>
      </c>
      <c r="D20928" s="74">
        <f t="shared" si="165"/>
        <v>0</v>
      </c>
    </row>
    <row r="20929" spans="1:4">
      <c r="A20929" s="149">
        <v>45492</v>
      </c>
      <c r="B20929" s="74" t="str">
        <f ca="1">IFERROR(__xludf.DUMMYFUNCTION("IF(REGEXMATCH(A20929,""wealth planning""),""Script 1"",""-"")"),"#VALUE!")</f>
        <v>#VALUE!</v>
      </c>
      <c r="C20929" s="74" t="str">
        <f t="shared" si="164"/>
        <v>Hairul Azizan</v>
      </c>
      <c r="D20929" s="74">
        <f t="shared" si="165"/>
        <v>0</v>
      </c>
    </row>
    <row r="20930" spans="1:4">
      <c r="A20930" s="149">
        <v>45492</v>
      </c>
      <c r="B20930" s="74" t="str">
        <f ca="1">IFERROR(__xludf.DUMMYFUNCTION("IF(REGEXMATCH(A20930,""wealth planning""),""Script 1"",""-"")"),"#VALUE!")</f>
        <v>#VALUE!</v>
      </c>
      <c r="C20930" s="149">
        <f t="shared" si="164"/>
        <v>45492</v>
      </c>
      <c r="D20930" s="74" t="str">
        <f t="shared" si="165"/>
        <v>Hairul AzizanStatus is reachable</v>
      </c>
    </row>
    <row r="20931" spans="1:4">
      <c r="A20931" s="74" t="s">
        <v>11506</v>
      </c>
      <c r="B20931" s="74" t="str">
        <f ca="1">IFERROR(__xludf.DUMMYFUNCTION("IF(REGEXMATCH(A20931,""wealth planning""),""Script 1"",""-"")"),"Script 1")</f>
        <v>Script 1</v>
      </c>
      <c r="C20931" s="149">
        <f t="shared" si="164"/>
        <v>45492</v>
      </c>
      <c r="D20931" s="74" t="str">
        <f t="shared" si="165"/>
        <v>Hairul Azizan</v>
      </c>
    </row>
    <row r="20932" spans="1:4">
      <c r="A20932" s="74"/>
      <c r="B20932" s="74" t="str">
        <f ca="1">IFERROR(__xludf.DUMMYFUNCTION("IF(REGEXMATCH(A20932,""wealth planning""),""Script 1"",""-"")"),"-")</f>
        <v>-</v>
      </c>
      <c r="C20932" s="74" t="str">
        <f t="shared" si="164"/>
        <v>You: Hai assalamualaikum Hairul,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932" s="149">
        <f t="shared" si="165"/>
        <v>45492</v>
      </c>
    </row>
    <row r="20933" spans="1:4">
      <c r="B20933" s="74" t="str">
        <f ca="1">IFERROR(__xludf.DUMMYFUNCTION("IF(REGEXMATCH(A20933,""wealth planning""),""Script 1"",""-"")"),"-")</f>
        <v>-</v>
      </c>
      <c r="C20933" s="74">
        <f t="shared" si="164"/>
        <v>0</v>
      </c>
      <c r="D20933" s="149">
        <f t="shared" si="165"/>
        <v>45492</v>
      </c>
    </row>
    <row r="20934" spans="1:4">
      <c r="B20934" s="74" t="str">
        <f ca="1">IFERROR(__xludf.DUMMYFUNCTION("IF(REGEXMATCH(A20934,""wealth planning""),""Script 1"",""-"")"),"-")</f>
        <v>-</v>
      </c>
      <c r="C20934" s="74">
        <f t="shared" si="164"/>
        <v>0</v>
      </c>
      <c r="D20934" s="74" t="str">
        <f t="shared" si="165"/>
        <v>You: Hai assalamualaikum Hairul,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935" spans="1:4">
      <c r="A20935" s="74" t="s">
        <v>11508</v>
      </c>
      <c r="B20935" s="74" t="str">
        <f ca="1">IFERROR(__xludf.DUMMYFUNCTION("IF(REGEXMATCH(A20935,""wealth planning""),""Script 1"",""-"")"),"-")</f>
        <v>-</v>
      </c>
      <c r="C20935" s="74">
        <f t="shared" si="164"/>
        <v>0</v>
      </c>
      <c r="D20935" s="74">
        <f t="shared" si="165"/>
        <v>0</v>
      </c>
    </row>
    <row r="20936" spans="1:4">
      <c r="A20936" s="74" t="s">
        <v>11509</v>
      </c>
      <c r="B20936" s="74" t="str">
        <f ca="1">IFERROR(__xludf.DUMMYFUNCTION("IF(REGEXMATCH(A20936,""wealth planning""),""Script 1"",""-"")"),"-")</f>
        <v>-</v>
      </c>
      <c r="C20936" s="74" t="str">
        <f t="shared" si="164"/>
        <v>Nurazwani Mohd SabriStatus is reachable</v>
      </c>
      <c r="D20936" s="74">
        <f t="shared" si="165"/>
        <v>0</v>
      </c>
    </row>
    <row r="20937" spans="1:4">
      <c r="A20937" s="149">
        <v>45492</v>
      </c>
      <c r="B20937" s="74" t="str">
        <f ca="1">IFERROR(__xludf.DUMMYFUNCTION("IF(REGEXMATCH(A20937,""wealth planning""),""Script 1"",""-"")"),"#VALUE!")</f>
        <v>#VALUE!</v>
      </c>
      <c r="C20937" s="74" t="str">
        <f t="shared" si="164"/>
        <v>Nurazwani Mohd Sabri</v>
      </c>
      <c r="D20937" s="74">
        <f t="shared" si="165"/>
        <v>0</v>
      </c>
    </row>
    <row r="20938" spans="1:4">
      <c r="A20938" s="149">
        <v>45492</v>
      </c>
      <c r="B20938" s="74" t="str">
        <f ca="1">IFERROR(__xludf.DUMMYFUNCTION("IF(REGEXMATCH(A20938,""wealth planning""),""Script 1"",""-"")"),"#VALUE!")</f>
        <v>#VALUE!</v>
      </c>
      <c r="C20938" s="149">
        <f t="shared" si="164"/>
        <v>45492</v>
      </c>
      <c r="D20938" s="74" t="str">
        <f t="shared" si="165"/>
        <v>Nurazwani Mohd SabriStatus is reachable</v>
      </c>
    </row>
    <row r="20939" spans="1:4">
      <c r="A20939" s="74" t="s">
        <v>11510</v>
      </c>
      <c r="B20939" s="74" t="str">
        <f ca="1">IFERROR(__xludf.DUMMYFUNCTION("IF(REGEXMATCH(A20939,""wealth planning""),""Script 1"",""-"")"),"Script 1")</f>
        <v>Script 1</v>
      </c>
      <c r="C20939" s="149">
        <f t="shared" si="164"/>
        <v>45492</v>
      </c>
      <c r="D20939" s="74" t="str">
        <f t="shared" si="165"/>
        <v>Nurazwani Mohd Sabri</v>
      </c>
    </row>
    <row r="20940" spans="1:4">
      <c r="A20940" s="74"/>
      <c r="B20940" s="74" t="str">
        <f ca="1">IFERROR(__xludf.DUMMYFUNCTION("IF(REGEXMATCH(A20940,""wealth planning""),""Script 1"",""-"")"),"-")</f>
        <v>-</v>
      </c>
      <c r="C20940" s="74" t="str">
        <f t="shared" si="164"/>
        <v>You: Hai assalamualaikum Nurazwani,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940" s="149">
        <f t="shared" si="165"/>
        <v>45492</v>
      </c>
    </row>
    <row r="20941" spans="1:4">
      <c r="B20941" s="74" t="str">
        <f ca="1">IFERROR(__xludf.DUMMYFUNCTION("IF(REGEXMATCH(A20941,""wealth planning""),""Script 1"",""-"")"),"-")</f>
        <v>-</v>
      </c>
      <c r="C20941" s="74">
        <f t="shared" si="164"/>
        <v>0</v>
      </c>
      <c r="D20941" s="149">
        <f t="shared" si="165"/>
        <v>45492</v>
      </c>
    </row>
    <row r="20942" spans="1:4">
      <c r="B20942" s="74" t="str">
        <f ca="1">IFERROR(__xludf.DUMMYFUNCTION("IF(REGEXMATCH(A20942,""wealth planning""),""Script 1"",""-"")"),"-")</f>
        <v>-</v>
      </c>
      <c r="C20942" s="74">
        <f t="shared" si="164"/>
        <v>0</v>
      </c>
      <c r="D20942" s="74" t="str">
        <f t="shared" si="165"/>
        <v>You: Hai assalamualaikum Nurazwani,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943" spans="1:4">
      <c r="A20943" s="74" t="s">
        <v>11512</v>
      </c>
      <c r="B20943" s="74" t="str">
        <f ca="1">IFERROR(__xludf.DUMMYFUNCTION("IF(REGEXMATCH(A20943,""wealth planning""),""Script 1"",""-"")"),"-")</f>
        <v>-</v>
      </c>
      <c r="C20943" s="74">
        <f t="shared" si="164"/>
        <v>0</v>
      </c>
      <c r="D20943" s="74">
        <f t="shared" si="165"/>
        <v>0</v>
      </c>
    </row>
    <row r="20944" spans="1:4">
      <c r="A20944" s="74" t="s">
        <v>11513</v>
      </c>
      <c r="B20944" s="74" t="str">
        <f ca="1">IFERROR(__xludf.DUMMYFUNCTION("IF(REGEXMATCH(A20944,""wealth planning""),""Script 1"",""-"")"),"-")</f>
        <v>-</v>
      </c>
      <c r="C20944" s="74" t="str">
        <f t="shared" si="164"/>
        <v>HAKIM ZULKIFLIStatus is reachable</v>
      </c>
      <c r="D20944" s="74">
        <f t="shared" si="165"/>
        <v>0</v>
      </c>
    </row>
    <row r="20945" spans="1:4">
      <c r="A20945" s="149">
        <v>45492</v>
      </c>
      <c r="B20945" s="74" t="str">
        <f ca="1">IFERROR(__xludf.DUMMYFUNCTION("IF(REGEXMATCH(A20945,""wealth planning""),""Script 1"",""-"")"),"#VALUE!")</f>
        <v>#VALUE!</v>
      </c>
      <c r="C20945" s="74" t="str">
        <f t="shared" si="164"/>
        <v>HAKIM ZULKIFLI</v>
      </c>
      <c r="D20945" s="74">
        <f t="shared" si="165"/>
        <v>0</v>
      </c>
    </row>
    <row r="20946" spans="1:4">
      <c r="A20946" s="149">
        <v>45492</v>
      </c>
      <c r="B20946" s="74" t="str">
        <f ca="1">IFERROR(__xludf.DUMMYFUNCTION("IF(REGEXMATCH(A20946,""wealth planning""),""Script 1"",""-"")"),"#VALUE!")</f>
        <v>#VALUE!</v>
      </c>
      <c r="C20946" s="149">
        <f t="shared" si="164"/>
        <v>45492</v>
      </c>
      <c r="D20946" s="74" t="str">
        <f t="shared" si="165"/>
        <v>HAKIM ZULKIFLIStatus is reachable</v>
      </c>
    </row>
    <row r="20947" spans="1:4">
      <c r="A20947" s="74" t="s">
        <v>11514</v>
      </c>
      <c r="B20947" s="74" t="str">
        <f ca="1">IFERROR(__xludf.DUMMYFUNCTION("IF(REGEXMATCH(A20947,""wealth planning""),""Script 1"",""-"")"),"Script 1")</f>
        <v>Script 1</v>
      </c>
      <c r="C20947" s="149">
        <f t="shared" si="164"/>
        <v>45492</v>
      </c>
      <c r="D20947" s="74" t="str">
        <f t="shared" si="165"/>
        <v>HAKIM ZULKIFLI</v>
      </c>
    </row>
    <row r="20948" spans="1:4">
      <c r="A20948" s="74"/>
      <c r="B20948" s="74" t="str">
        <f ca="1">IFERROR(__xludf.DUMMYFUNCTION("IF(REGEXMATCH(A20948,""wealth planning""),""Script 1"",""-"")"),"-")</f>
        <v>-</v>
      </c>
      <c r="C20948" s="74" t="str">
        <f t="shared" si="164"/>
        <v>You: Hai assalamualaikum Hakim, saya Azhad nihon sotsu tahun 2017. Sorry kalau ganggu. Actually sekarang saya tengah mencari individu yang bekerja dekat nihon untuk saya dapatkan peluang sharing berkaitan takaful dan wealth planning since ini kerja hakiki saya sebagai PruBSN wealth planner. Boleh ke kalau saya nak set appointment secara bersemuka ataupun online?</v>
      </c>
      <c r="D20948" s="149">
        <f t="shared" si="165"/>
        <v>45492</v>
      </c>
    </row>
    <row r="20949" spans="1:4">
      <c r="B20949" s="74" t="str">
        <f ca="1">IFERROR(__xludf.DUMMYFUNCTION("IF(REGEXMATCH(A20949,""wealth planning""),""Script 1"",""-"")"),"-")</f>
        <v>-</v>
      </c>
      <c r="C20949" s="74">
        <f t="shared" si="164"/>
        <v>0</v>
      </c>
      <c r="D20949" s="149">
        <f t="shared" si="165"/>
        <v>45492</v>
      </c>
    </row>
    <row r="20950" spans="1:4">
      <c r="B20950" s="74" t="str">
        <f ca="1">IFERROR(__xludf.DUMMYFUNCTION("IF(REGEXMATCH(A20950,""wealth planning""),""Script 1"",""-"")"),"-")</f>
        <v>-</v>
      </c>
      <c r="C20950" s="74">
        <f t="shared" si="164"/>
        <v>0</v>
      </c>
      <c r="D20950" s="74" t="str">
        <f t="shared" si="165"/>
        <v>You: Hai assalamualaikum Hakim, saya Azhad nihon sotsu tahun 2017. Sorry kalau ganggu. Actually sekarang saya tengah mencari individu yang bekerja dekat nihon untuk saya dapatkan peluang sharing berkaitan takaful dan wealth planning since ini kerja hakiki saya sebagai PruBSN wealth planner. Boleh ke kalau saya nak set appointment secara bersemuka ataupun online?</v>
      </c>
    </row>
    <row r="20951" spans="1:4">
      <c r="A20951" s="74" t="s">
        <v>11516</v>
      </c>
      <c r="B20951" s="74" t="str">
        <f ca="1">IFERROR(__xludf.DUMMYFUNCTION("IF(REGEXMATCH(A20951,""wealth planning""),""Script 1"",""-"")"),"-")</f>
        <v>-</v>
      </c>
      <c r="C20951" s="74">
        <f t="shared" si="164"/>
        <v>0</v>
      </c>
      <c r="D20951" s="74">
        <f t="shared" si="165"/>
        <v>0</v>
      </c>
    </row>
    <row r="20952" spans="1:4">
      <c r="A20952" s="74" t="s">
        <v>11516</v>
      </c>
      <c r="B20952" s="74" t="str">
        <f ca="1">IFERROR(__xludf.DUMMYFUNCTION("IF(REGEXMATCH(A20952,""wealth planning""),""Script 1"",""-"")"),"-")</f>
        <v>-</v>
      </c>
      <c r="C20952" s="74" t="str">
        <f t="shared" si="164"/>
        <v>Syiraz Maj</v>
      </c>
      <c r="D20952" s="74">
        <f t="shared" si="165"/>
        <v>0</v>
      </c>
    </row>
    <row r="20953" spans="1:4">
      <c r="A20953" s="149">
        <v>45492</v>
      </c>
      <c r="B20953" s="74" t="str">
        <f ca="1">IFERROR(__xludf.DUMMYFUNCTION("IF(REGEXMATCH(A20953,""wealth planning""),""Script 1"",""-"")"),"#VALUE!")</f>
        <v>#VALUE!</v>
      </c>
      <c r="C20953" s="74" t="str">
        <f t="shared" si="164"/>
        <v>Syiraz Maj</v>
      </c>
      <c r="D20953" s="74">
        <f t="shared" si="165"/>
        <v>0</v>
      </c>
    </row>
    <row r="20954" spans="1:4">
      <c r="A20954" s="149">
        <v>45492</v>
      </c>
      <c r="B20954" s="74" t="str">
        <f ca="1">IFERROR(__xludf.DUMMYFUNCTION("IF(REGEXMATCH(A20954,""wealth planning""),""Script 1"",""-"")"),"#VALUE!")</f>
        <v>#VALUE!</v>
      </c>
      <c r="C20954" s="149">
        <f t="shared" si="164"/>
        <v>45492</v>
      </c>
      <c r="D20954" s="74" t="str">
        <f t="shared" si="165"/>
        <v>Syiraz Maj</v>
      </c>
    </row>
    <row r="20955" spans="1:4">
      <c r="A20955" s="74" t="s">
        <v>11517</v>
      </c>
      <c r="B20955" s="74" t="str">
        <f ca="1">IFERROR(__xludf.DUMMYFUNCTION("IF(REGEXMATCH(A20955,""wealth planning""),""Script 1"",""-"")"),"Script 1")</f>
        <v>Script 1</v>
      </c>
      <c r="C20955" s="149">
        <f t="shared" si="164"/>
        <v>45492</v>
      </c>
      <c r="D20955" s="74" t="str">
        <f t="shared" si="165"/>
        <v>Syiraz Maj</v>
      </c>
    </row>
    <row r="20956" spans="1:4">
      <c r="A20956" s="74"/>
      <c r="B20956" s="74" t="str">
        <f ca="1">IFERROR(__xludf.DUMMYFUNCTION("IF(REGEXMATCH(A20956,""wealth planning""),""Script 1"",""-"")"),"-")</f>
        <v>-</v>
      </c>
      <c r="C20956" s="74" t="str">
        <f t="shared" si="164"/>
        <v>You: Hai assalamualaikum Syiraj,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956" s="149">
        <f t="shared" si="165"/>
        <v>45492</v>
      </c>
    </row>
    <row r="20957" spans="1:4">
      <c r="B20957" s="74" t="str">
        <f ca="1">IFERROR(__xludf.DUMMYFUNCTION("IF(REGEXMATCH(A20957,""wealth planning""),""Script 1"",""-"")"),"-")</f>
        <v>-</v>
      </c>
      <c r="C20957" s="74">
        <f t="shared" si="164"/>
        <v>0</v>
      </c>
      <c r="D20957" s="149">
        <f t="shared" si="165"/>
        <v>45492</v>
      </c>
    </row>
    <row r="20958" spans="1:4">
      <c r="B20958" s="74" t="str">
        <f ca="1">IFERROR(__xludf.DUMMYFUNCTION("IF(REGEXMATCH(A20958,""wealth planning""),""Script 1"",""-"")"),"-")</f>
        <v>-</v>
      </c>
      <c r="C20958" s="74">
        <f t="shared" si="164"/>
        <v>0</v>
      </c>
      <c r="D20958" s="74" t="str">
        <f t="shared" si="165"/>
        <v>You: Hai assalamualaikum Syiraj,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959" spans="1:4">
      <c r="A20959" s="74" t="s">
        <v>11519</v>
      </c>
      <c r="B20959" s="74" t="str">
        <f ca="1">IFERROR(__xludf.DUMMYFUNCTION("IF(REGEXMATCH(A20959,""wealth planning""),""Script 1"",""-"")"),"-")</f>
        <v>-</v>
      </c>
      <c r="C20959" s="74">
        <f t="shared" si="164"/>
        <v>0</v>
      </c>
      <c r="D20959" s="74">
        <f t="shared" si="165"/>
        <v>0</v>
      </c>
    </row>
    <row r="20960" spans="1:4">
      <c r="A20960" s="74" t="s">
        <v>11520</v>
      </c>
      <c r="B20960" s="74" t="str">
        <f ca="1">IFERROR(__xludf.DUMMYFUNCTION("IF(REGEXMATCH(A20960,""wealth planning""),""Script 1"",""-"")"),"-")</f>
        <v>-</v>
      </c>
      <c r="C20960" s="74" t="str">
        <f t="shared" si="164"/>
        <v>Ilman ArifStatus is reachable</v>
      </c>
      <c r="D20960" s="74">
        <f t="shared" si="165"/>
        <v>0</v>
      </c>
    </row>
    <row r="20961" spans="1:4">
      <c r="A20961" s="149">
        <v>45492</v>
      </c>
      <c r="B20961" s="74" t="str">
        <f ca="1">IFERROR(__xludf.DUMMYFUNCTION("IF(REGEXMATCH(A20961,""wealth planning""),""Script 1"",""-"")"),"#VALUE!")</f>
        <v>#VALUE!</v>
      </c>
      <c r="C20961" s="74" t="str">
        <f t="shared" si="164"/>
        <v>Ilman Arif</v>
      </c>
      <c r="D20961" s="74">
        <f t="shared" si="165"/>
        <v>0</v>
      </c>
    </row>
    <row r="20962" spans="1:4">
      <c r="A20962" s="149">
        <v>45492</v>
      </c>
      <c r="B20962" s="74" t="str">
        <f ca="1">IFERROR(__xludf.DUMMYFUNCTION("IF(REGEXMATCH(A20962,""wealth planning""),""Script 1"",""-"")"),"#VALUE!")</f>
        <v>#VALUE!</v>
      </c>
      <c r="C20962" s="149">
        <f t="shared" si="164"/>
        <v>45492</v>
      </c>
      <c r="D20962" s="74" t="str">
        <f t="shared" si="165"/>
        <v>Ilman ArifStatus is reachable</v>
      </c>
    </row>
    <row r="20963" spans="1:4">
      <c r="A20963" s="74" t="s">
        <v>11521</v>
      </c>
      <c r="B20963" s="74" t="str">
        <f ca="1">IFERROR(__xludf.DUMMYFUNCTION("IF(REGEXMATCH(A20963,""wealth planning""),""Script 1"",""-"")"),"Script 1")</f>
        <v>Script 1</v>
      </c>
      <c r="C20963" s="149">
        <f t="shared" si="164"/>
        <v>45492</v>
      </c>
      <c r="D20963" s="74" t="str">
        <f t="shared" si="165"/>
        <v>Ilman Arif</v>
      </c>
    </row>
    <row r="20964" spans="1:4">
      <c r="A20964" s="74"/>
      <c r="B20964" s="74" t="str">
        <f ca="1">IFERROR(__xludf.DUMMYFUNCTION("IF(REGEXMATCH(A20964,""wealth planning""),""Script 1"",""-"")"),"-")</f>
        <v>-</v>
      </c>
      <c r="C20964" s="74" t="str">
        <f t="shared" si="164"/>
        <v>You: Hai assalamualaikum Ilman,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964" s="149">
        <f t="shared" si="165"/>
        <v>45492</v>
      </c>
    </row>
    <row r="20965" spans="1:4">
      <c r="B20965" s="74" t="str">
        <f ca="1">IFERROR(__xludf.DUMMYFUNCTION("IF(REGEXMATCH(A20965,""wealth planning""),""Script 1"",""-"")"),"-")</f>
        <v>-</v>
      </c>
      <c r="C20965" s="74">
        <f t="shared" si="164"/>
        <v>0</v>
      </c>
      <c r="D20965" s="149">
        <f t="shared" si="165"/>
        <v>45492</v>
      </c>
    </row>
    <row r="20966" spans="1:4">
      <c r="B20966" s="74" t="str">
        <f ca="1">IFERROR(__xludf.DUMMYFUNCTION("IF(REGEXMATCH(A20966,""wealth planning""),""Script 1"",""-"")"),"-")</f>
        <v>-</v>
      </c>
      <c r="C20966" s="74">
        <f t="shared" si="164"/>
        <v>0</v>
      </c>
      <c r="D20966" s="74" t="str">
        <f t="shared" si="165"/>
        <v>You: Hai assalamualaikum Ilman,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967" spans="1:4">
      <c r="B20967" s="74" t="str">
        <f ca="1">IFERROR(__xludf.DUMMYFUNCTION("IF(REGEXMATCH(A20967,""wealth planning""),""Script 1"",""-"")"),"-")</f>
        <v>-</v>
      </c>
      <c r="C20967" s="74">
        <f t="shared" si="164"/>
        <v>0</v>
      </c>
      <c r="D20967" s="74">
        <f t="shared" si="165"/>
        <v>0</v>
      </c>
    </row>
    <row r="20968" spans="1:4">
      <c r="A20968" s="74" t="s">
        <v>11524</v>
      </c>
      <c r="B20968" s="74" t="str">
        <f ca="1">IFERROR(__xludf.DUMMYFUNCTION("IF(REGEXMATCH(A20968,""wealth planning""),""Script 1"",""-"")"),"-")</f>
        <v>-</v>
      </c>
      <c r="C20968" s="74">
        <f t="shared" si="164"/>
        <v>0</v>
      </c>
      <c r="D20968" s="74">
        <f t="shared" si="165"/>
        <v>0</v>
      </c>
    </row>
    <row r="20969" spans="1:4">
      <c r="A20969" s="149">
        <v>45492</v>
      </c>
      <c r="B20969" s="74" t="str">
        <f ca="1">IFERROR(__xludf.DUMMYFUNCTION("IF(REGEXMATCH(A20969,""wealth planning""),""Script 1"",""-"")"),"#VALUE!")</f>
        <v>#VALUE!</v>
      </c>
      <c r="C20969" s="74" t="str">
        <f t="shared" si="164"/>
        <v>HAFIZ SOFIUDDIN ABDUL MUZAHID</v>
      </c>
      <c r="D20969" s="74">
        <f t="shared" si="165"/>
        <v>0</v>
      </c>
    </row>
    <row r="20970" spans="1:4">
      <c r="A20970" s="149">
        <v>45492</v>
      </c>
      <c r="B20970" s="74" t="str">
        <f ca="1">IFERROR(__xludf.DUMMYFUNCTION("IF(REGEXMATCH(A20970,""wealth planning""),""Script 1"",""-"")"),"#VALUE!")</f>
        <v>#VALUE!</v>
      </c>
      <c r="C20970" s="149">
        <f t="shared" si="164"/>
        <v>45492</v>
      </c>
      <c r="D20970" s="74">
        <f t="shared" si="165"/>
        <v>0</v>
      </c>
    </row>
    <row r="20971" spans="1:4">
      <c r="A20971" s="74" t="s">
        <v>11525</v>
      </c>
      <c r="B20971" s="74" t="str">
        <f ca="1">IFERROR(__xludf.DUMMYFUNCTION("IF(REGEXMATCH(A20971,""wealth planning""),""Script 1"",""-"")"),"Script 1")</f>
        <v>Script 1</v>
      </c>
      <c r="C20971" s="149">
        <f t="shared" si="164"/>
        <v>45492</v>
      </c>
      <c r="D20971" s="74" t="str">
        <f t="shared" si="165"/>
        <v>HAFIZ SOFIUDDIN ABDUL MUZAHID</v>
      </c>
    </row>
    <row r="20972" spans="1:4">
      <c r="A20972" s="74"/>
      <c r="B20972" s="74" t="str">
        <f ca="1">IFERROR(__xludf.DUMMYFUNCTION("IF(REGEXMATCH(A20972,""wealth planning""),""Script 1"",""-"")"),"-")</f>
        <v>-</v>
      </c>
      <c r="C20972" s="74" t="str">
        <f t="shared" si="164"/>
        <v>You: Hai assalamualaikum Hafiz,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0972" s="149">
        <f t="shared" si="165"/>
        <v>45492</v>
      </c>
    </row>
    <row r="20973" spans="1:4">
      <c r="B20973" s="74" t="str">
        <f ca="1">IFERROR(__xludf.DUMMYFUNCTION("IF(REGEXMATCH(A20973,""wealth planning""),""Script 1"",""-"")"),"-")</f>
        <v>-</v>
      </c>
      <c r="C20973" s="74">
        <f t="shared" si="164"/>
        <v>0</v>
      </c>
      <c r="D20973" s="149">
        <f t="shared" si="165"/>
        <v>45492</v>
      </c>
    </row>
    <row r="20974" spans="1:4">
      <c r="B20974" s="74" t="str">
        <f ca="1">IFERROR(__xludf.DUMMYFUNCTION("IF(REGEXMATCH(A20974,""wealth planning""),""Script 1"",""-"")"),"-")</f>
        <v>-</v>
      </c>
      <c r="C20974" s="74">
        <f t="shared" si="164"/>
        <v>0</v>
      </c>
      <c r="D20974" s="74" t="str">
        <f t="shared" si="165"/>
        <v>You: Hai assalamualaikum Hafiz,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0975" spans="1:4">
      <c r="A20975" s="74" t="s">
        <v>11527</v>
      </c>
      <c r="B20975" s="74" t="str">
        <f ca="1">IFERROR(__xludf.DUMMYFUNCTION("IF(REGEXMATCH(A20975,""wealth planning""),""Script 1"",""-"")"),"-")</f>
        <v>-</v>
      </c>
      <c r="C20975" s="74">
        <f t="shared" si="164"/>
        <v>0</v>
      </c>
      <c r="D20975" s="74">
        <f t="shared" si="165"/>
        <v>0</v>
      </c>
    </row>
    <row r="20976" spans="1:4">
      <c r="A20976" s="74" t="s">
        <v>11528</v>
      </c>
      <c r="B20976" s="74" t="str">
        <f ca="1">IFERROR(__xludf.DUMMYFUNCTION("IF(REGEXMATCH(A20976,""wealth planning""),""Script 1"",""-"")"),"-")</f>
        <v>-</v>
      </c>
      <c r="C20976" s="74" t="str">
        <f t="shared" si="164"/>
        <v>Natasha RazlanStatus is reachable</v>
      </c>
      <c r="D20976" s="74">
        <f t="shared" si="165"/>
        <v>0</v>
      </c>
    </row>
    <row r="20977" spans="1:4">
      <c r="A20977" s="149">
        <v>45492</v>
      </c>
      <c r="B20977" s="74" t="str">
        <f ca="1">IFERROR(__xludf.DUMMYFUNCTION("IF(REGEXMATCH(A20977,""wealth planning""),""Script 1"",""-"")"),"#VALUE!")</f>
        <v>#VALUE!</v>
      </c>
      <c r="C20977" s="74" t="str">
        <f t="shared" si="164"/>
        <v>Natasha Razlan</v>
      </c>
      <c r="D20977" s="74">
        <f t="shared" si="165"/>
        <v>0</v>
      </c>
    </row>
    <row r="20978" spans="1:4">
      <c r="A20978" s="149">
        <v>45492</v>
      </c>
      <c r="B20978" s="74" t="str">
        <f ca="1">IFERROR(__xludf.DUMMYFUNCTION("IF(REGEXMATCH(A20978,""wealth planning""),""Script 1"",""-"")"),"#VALUE!")</f>
        <v>#VALUE!</v>
      </c>
      <c r="C20978" s="149">
        <f t="shared" si="164"/>
        <v>45492</v>
      </c>
      <c r="D20978" s="74" t="str">
        <f t="shared" si="165"/>
        <v>Natasha RazlanStatus is reachable</v>
      </c>
    </row>
    <row r="20979" spans="1:4">
      <c r="A20979" s="74" t="s">
        <v>11529</v>
      </c>
      <c r="B20979" s="74" t="str">
        <f ca="1">IFERROR(__xludf.DUMMYFUNCTION("IF(REGEXMATCH(A20979,""wealth planning""),""Script 1"",""-"")"),"Script 1")</f>
        <v>Script 1</v>
      </c>
      <c r="C20979" s="149">
        <f t="shared" si="164"/>
        <v>45492</v>
      </c>
      <c r="D20979" s="74" t="str">
        <f t="shared" si="165"/>
        <v>Natasha Razlan</v>
      </c>
    </row>
    <row r="20980" spans="1:4">
      <c r="A20980" s="74"/>
      <c r="B20980" s="74" t="str">
        <f ca="1">IFERROR(__xludf.DUMMYFUNCTION("IF(REGEXMATCH(A20980,""wealth planning""),""Script 1"",""-"")"),"-")</f>
        <v>-</v>
      </c>
      <c r="C20980" s="74" t="str">
        <f t="shared" si="164"/>
        <v>You: Hai assalamualaikum Natasha,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0980" s="149">
        <f t="shared" si="165"/>
        <v>45492</v>
      </c>
    </row>
    <row r="20981" spans="1:4">
      <c r="B20981" s="74" t="str">
        <f ca="1">IFERROR(__xludf.DUMMYFUNCTION("IF(REGEXMATCH(A20981,""wealth planning""),""Script 1"",""-"")"),"-")</f>
        <v>-</v>
      </c>
      <c r="C20981" s="74">
        <f t="shared" si="164"/>
        <v>0</v>
      </c>
      <c r="D20981" s="149">
        <f t="shared" si="165"/>
        <v>45492</v>
      </c>
    </row>
    <row r="20982" spans="1:4">
      <c r="B20982" s="74" t="str">
        <f ca="1">IFERROR(__xludf.DUMMYFUNCTION("IF(REGEXMATCH(A20982,""wealth planning""),""Script 1"",""-"")"),"-")</f>
        <v>-</v>
      </c>
      <c r="C20982" s="74">
        <f t="shared" si="164"/>
        <v>0</v>
      </c>
      <c r="D20982" s="74" t="str">
        <f t="shared" si="165"/>
        <v>You: Hai assalamualaikum Natasha,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0983" spans="1:4">
      <c r="A20983" s="74" t="s">
        <v>11531</v>
      </c>
      <c r="B20983" s="74" t="str">
        <f ca="1">IFERROR(__xludf.DUMMYFUNCTION("IF(REGEXMATCH(A20983,""wealth planning""),""Script 1"",""-"")"),"-")</f>
        <v>-</v>
      </c>
      <c r="C20983" s="74">
        <f t="shared" si="164"/>
        <v>0</v>
      </c>
      <c r="D20983" s="74">
        <f t="shared" si="165"/>
        <v>0</v>
      </c>
    </row>
    <row r="20984" spans="1:4">
      <c r="A20984" s="74" t="s">
        <v>11531</v>
      </c>
      <c r="B20984" s="74" t="str">
        <f ca="1">IFERROR(__xludf.DUMMYFUNCTION("IF(REGEXMATCH(A20984,""wealth planning""),""Script 1"",""-"")"),"-")</f>
        <v>-</v>
      </c>
      <c r="C20984" s="74" t="str">
        <f t="shared" si="164"/>
        <v>Aqilah Musa</v>
      </c>
      <c r="D20984" s="74">
        <f t="shared" si="165"/>
        <v>0</v>
      </c>
    </row>
    <row r="20985" spans="1:4">
      <c r="A20985" s="149">
        <v>45491</v>
      </c>
      <c r="B20985" s="74" t="str">
        <f ca="1">IFERROR(__xludf.DUMMYFUNCTION("IF(REGEXMATCH(A20985,""wealth planning""),""Script 1"",""-"")"),"#VALUE!")</f>
        <v>#VALUE!</v>
      </c>
      <c r="C20985" s="74" t="str">
        <f t="shared" si="164"/>
        <v>Aqilah Musa</v>
      </c>
      <c r="D20985" s="74">
        <f t="shared" si="165"/>
        <v>0</v>
      </c>
    </row>
    <row r="20986" spans="1:4">
      <c r="A20986" s="149">
        <v>45491</v>
      </c>
      <c r="B20986" s="74" t="str">
        <f ca="1">IFERROR(__xludf.DUMMYFUNCTION("IF(REGEXMATCH(A20986,""wealth planning""),""Script 1"",""-"")"),"#VALUE!")</f>
        <v>#VALUE!</v>
      </c>
      <c r="C20986" s="149">
        <f t="shared" si="164"/>
        <v>45491</v>
      </c>
      <c r="D20986" s="74" t="str">
        <f t="shared" si="165"/>
        <v>Aqilah Musa</v>
      </c>
    </row>
    <row r="20987" spans="1:4">
      <c r="A20987" s="74" t="s">
        <v>11532</v>
      </c>
      <c r="B20987" s="74" t="str">
        <f ca="1">IFERROR(__xludf.DUMMYFUNCTION("IF(REGEXMATCH(A20987,""wealth planning""),""Script 1"",""-"")"),"Script 1")</f>
        <v>Script 1</v>
      </c>
      <c r="C20987" s="149">
        <f t="shared" si="164"/>
        <v>45491</v>
      </c>
      <c r="D20987" s="74" t="str">
        <f t="shared" si="165"/>
        <v>Aqilah Musa</v>
      </c>
    </row>
    <row r="20988" spans="1:4">
      <c r="A20988" s="74"/>
      <c r="B20988" s="74" t="str">
        <f ca="1">IFERROR(__xludf.DUMMYFUNCTION("IF(REGEXMATCH(A20988,""wealth planning""),""Script 1"",""-"")"),"-")</f>
        <v>-</v>
      </c>
      <c r="C20988" s="74" t="str">
        <f t="shared" si="164"/>
        <v>You: Hai assalamualaikum Aqilah,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988" s="149">
        <f t="shared" si="165"/>
        <v>45491</v>
      </c>
    </row>
    <row r="20989" spans="1:4">
      <c r="B20989" s="74" t="str">
        <f ca="1">IFERROR(__xludf.DUMMYFUNCTION("IF(REGEXMATCH(A20989,""wealth planning""),""Script 1"",""-"")"),"-")</f>
        <v>-</v>
      </c>
      <c r="C20989" s="74">
        <f t="shared" si="164"/>
        <v>0</v>
      </c>
      <c r="D20989" s="149">
        <f t="shared" si="165"/>
        <v>45491</v>
      </c>
    </row>
    <row r="20990" spans="1:4">
      <c r="B20990" s="74" t="str">
        <f ca="1">IFERROR(__xludf.DUMMYFUNCTION("IF(REGEXMATCH(A20990,""wealth planning""),""Script 1"",""-"")"),"-")</f>
        <v>-</v>
      </c>
      <c r="C20990" s="74">
        <f t="shared" si="164"/>
        <v>0</v>
      </c>
      <c r="D20990" s="74" t="str">
        <f t="shared" si="165"/>
        <v>You: Hai assalamualaikum Aqilah,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991" spans="1:4">
      <c r="A20991" s="74" t="s">
        <v>11534</v>
      </c>
      <c r="B20991" s="74" t="str">
        <f ca="1">IFERROR(__xludf.DUMMYFUNCTION("IF(REGEXMATCH(A20991,""wealth planning""),""Script 1"",""-"")"),"-")</f>
        <v>-</v>
      </c>
      <c r="C20991" s="74">
        <f t="shared" si="164"/>
        <v>0</v>
      </c>
      <c r="D20991" s="74">
        <f t="shared" si="165"/>
        <v>0</v>
      </c>
    </row>
    <row r="20992" spans="1:4">
      <c r="A20992" s="74" t="s">
        <v>11534</v>
      </c>
      <c r="B20992" s="74" t="str">
        <f ca="1">IFERROR(__xludf.DUMMYFUNCTION("IF(REGEXMATCH(A20992,""wealth planning""),""Script 1"",""-"")"),"-")</f>
        <v>-</v>
      </c>
      <c r="C20992" s="74" t="str">
        <f t="shared" si="164"/>
        <v>Aisyah Najeeha</v>
      </c>
      <c r="D20992" s="74">
        <f t="shared" si="165"/>
        <v>0</v>
      </c>
    </row>
    <row r="20993" spans="1:4">
      <c r="A20993" s="149">
        <v>45491</v>
      </c>
      <c r="B20993" s="74" t="str">
        <f ca="1">IFERROR(__xludf.DUMMYFUNCTION("IF(REGEXMATCH(A20993,""wealth planning""),""Script 1"",""-"")"),"#VALUE!")</f>
        <v>#VALUE!</v>
      </c>
      <c r="C20993" s="74" t="str">
        <f t="shared" si="164"/>
        <v>Aisyah Najeeha</v>
      </c>
      <c r="D20993" s="74">
        <f t="shared" si="165"/>
        <v>0</v>
      </c>
    </row>
    <row r="20994" spans="1:4">
      <c r="A20994" s="149">
        <v>45491</v>
      </c>
      <c r="B20994" s="74" t="str">
        <f ca="1">IFERROR(__xludf.DUMMYFUNCTION("IF(REGEXMATCH(A20994,""wealth planning""),""Script 1"",""-"")"),"#VALUE!")</f>
        <v>#VALUE!</v>
      </c>
      <c r="C20994" s="149">
        <f t="shared" si="164"/>
        <v>45491</v>
      </c>
      <c r="D20994" s="74" t="str">
        <f t="shared" si="165"/>
        <v>Aisyah Najeeha</v>
      </c>
    </row>
    <row r="20995" spans="1:4">
      <c r="A20995" s="74" t="s">
        <v>10842</v>
      </c>
      <c r="B20995" s="74" t="str">
        <f ca="1">IFERROR(__xludf.DUMMYFUNCTION("IF(REGEXMATCH(A20995,""wealth planning""),""Script 1"",""-"")"),"Script 1")</f>
        <v>Script 1</v>
      </c>
      <c r="C20995" s="149">
        <f t="shared" si="164"/>
        <v>45491</v>
      </c>
      <c r="D20995" s="74" t="str">
        <f t="shared" si="165"/>
        <v>Aisyah Najeeha</v>
      </c>
    </row>
    <row r="20996" spans="1:4">
      <c r="A20996" s="74"/>
      <c r="B20996" s="74" t="str">
        <f ca="1">IFERROR(__xludf.DUMMYFUNCTION("IF(REGEXMATCH(A20996,""wealth planning""),""Script 1"",""-"")"),"-")</f>
        <v>-</v>
      </c>
      <c r="C20996" s="74" t="str">
        <f t="shared" si="164"/>
        <v>You: Hai assalamualaikum Aisyah,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0996" s="149">
        <f t="shared" si="165"/>
        <v>45491</v>
      </c>
    </row>
    <row r="20997" spans="1:4">
      <c r="B20997" s="74" t="str">
        <f ca="1">IFERROR(__xludf.DUMMYFUNCTION("IF(REGEXMATCH(A20997,""wealth planning""),""Script 1"",""-"")"),"-")</f>
        <v>-</v>
      </c>
      <c r="C20997" s="74">
        <f t="shared" si="164"/>
        <v>0</v>
      </c>
      <c r="D20997" s="149">
        <f t="shared" si="165"/>
        <v>45491</v>
      </c>
    </row>
    <row r="20998" spans="1:4">
      <c r="B20998" s="74" t="str">
        <f ca="1">IFERROR(__xludf.DUMMYFUNCTION("IF(REGEXMATCH(A20998,""wealth planning""),""Script 1"",""-"")"),"-")</f>
        <v>-</v>
      </c>
      <c r="C20998" s="74">
        <f t="shared" si="164"/>
        <v>0</v>
      </c>
      <c r="D20998" s="74" t="str">
        <f t="shared" si="165"/>
        <v>You: Hai assalamualaikum Aisyah,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0999" spans="1:4">
      <c r="A20999" s="74" t="s">
        <v>11536</v>
      </c>
      <c r="B20999" s="74" t="str">
        <f ca="1">IFERROR(__xludf.DUMMYFUNCTION("IF(REGEXMATCH(A20999,""wealth planning""),""Script 1"",""-"")"),"-")</f>
        <v>-</v>
      </c>
      <c r="C20999" s="74">
        <f t="shared" si="164"/>
        <v>0</v>
      </c>
      <c r="D20999" s="74">
        <f t="shared" si="165"/>
        <v>0</v>
      </c>
    </row>
    <row r="21000" spans="1:4">
      <c r="A21000" s="74" t="s">
        <v>11537</v>
      </c>
      <c r="B21000" s="74" t="str">
        <f ca="1">IFERROR(__xludf.DUMMYFUNCTION("IF(REGEXMATCH(A21000,""wealth planning""),""Script 1"",""-"")"),"-")</f>
        <v>-</v>
      </c>
      <c r="C21000" s="74" t="str">
        <f t="shared" si="164"/>
        <v>Nazmi Zainul AbidinStatus is reachable</v>
      </c>
      <c r="D21000" s="74">
        <f t="shared" si="165"/>
        <v>0</v>
      </c>
    </row>
    <row r="21001" spans="1:4">
      <c r="A21001" s="149">
        <v>45491</v>
      </c>
      <c r="B21001" s="74" t="str">
        <f ca="1">IFERROR(__xludf.DUMMYFUNCTION("IF(REGEXMATCH(A21001,""wealth planning""),""Script 1"",""-"")"),"#VALUE!")</f>
        <v>#VALUE!</v>
      </c>
      <c r="C21001" s="74" t="str">
        <f t="shared" si="164"/>
        <v>Nazmi Zainul Abidin</v>
      </c>
      <c r="D21001" s="74">
        <f t="shared" si="165"/>
        <v>0</v>
      </c>
    </row>
    <row r="21002" spans="1:4">
      <c r="A21002" s="149">
        <v>45491</v>
      </c>
      <c r="B21002" s="74" t="str">
        <f ca="1">IFERROR(__xludf.DUMMYFUNCTION("IF(REGEXMATCH(A21002,""wealth planning""),""Script 1"",""-"")"),"#VALUE!")</f>
        <v>#VALUE!</v>
      </c>
      <c r="C21002" s="149">
        <f t="shared" si="164"/>
        <v>45491</v>
      </c>
      <c r="D21002" s="74" t="str">
        <f t="shared" si="165"/>
        <v>Nazmi Zainul AbidinStatus is reachable</v>
      </c>
    </row>
    <row r="21003" spans="1:4">
      <c r="A21003" s="74" t="s">
        <v>11538</v>
      </c>
      <c r="B21003" s="74" t="str">
        <f ca="1">IFERROR(__xludf.DUMMYFUNCTION("IF(REGEXMATCH(A21003,""wealth planning""),""Script 1"",""-"")"),"Script 1")</f>
        <v>Script 1</v>
      </c>
      <c r="C21003" s="149">
        <f t="shared" si="164"/>
        <v>45491</v>
      </c>
      <c r="D21003" s="74" t="str">
        <f t="shared" si="165"/>
        <v>Nazmi Zainul Abidin</v>
      </c>
    </row>
    <row r="21004" spans="1:4">
      <c r="A21004" s="74"/>
      <c r="B21004" s="74" t="str">
        <f ca="1">IFERROR(__xludf.DUMMYFUNCTION("IF(REGEXMATCH(A21004,""wealth planning""),""Script 1"",""-"")"),"-")</f>
        <v>-</v>
      </c>
      <c r="C21004" s="74" t="str">
        <f t="shared" si="164"/>
        <v>You: Hai assalamualaikum Nazmi,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004" s="149">
        <f t="shared" si="165"/>
        <v>45491</v>
      </c>
    </row>
    <row r="21005" spans="1:4">
      <c r="B21005" s="74" t="str">
        <f ca="1">IFERROR(__xludf.DUMMYFUNCTION("IF(REGEXMATCH(A21005,""wealth planning""),""Script 1"",""-"")"),"-")</f>
        <v>-</v>
      </c>
      <c r="C21005" s="74">
        <f t="shared" si="164"/>
        <v>0</v>
      </c>
      <c r="D21005" s="149">
        <f t="shared" si="165"/>
        <v>45491</v>
      </c>
    </row>
    <row r="21006" spans="1:4">
      <c r="B21006" s="74" t="str">
        <f ca="1">IFERROR(__xludf.DUMMYFUNCTION("IF(REGEXMATCH(A21006,""wealth planning""),""Script 1"",""-"")"),"-")</f>
        <v>-</v>
      </c>
      <c r="C21006" s="74">
        <f t="shared" si="164"/>
        <v>0</v>
      </c>
      <c r="D21006" s="74" t="str">
        <f t="shared" si="165"/>
        <v>You: Hai assalamualaikum Nazmi,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007" spans="1:4">
      <c r="A21007" s="74" t="s">
        <v>11540</v>
      </c>
      <c r="B21007" s="74" t="str">
        <f ca="1">IFERROR(__xludf.DUMMYFUNCTION("IF(REGEXMATCH(A21007,""wealth planning""),""Script 1"",""-"")"),"-")</f>
        <v>-</v>
      </c>
      <c r="C21007" s="74">
        <f t="shared" si="164"/>
        <v>0</v>
      </c>
      <c r="D21007" s="74">
        <f t="shared" si="165"/>
        <v>0</v>
      </c>
    </row>
    <row r="21008" spans="1:4">
      <c r="A21008" s="74" t="s">
        <v>11541</v>
      </c>
      <c r="B21008" s="74" t="str">
        <f ca="1">IFERROR(__xludf.DUMMYFUNCTION("IF(REGEXMATCH(A21008,""wealth planning""),""Script 1"",""-"")"),"-")</f>
        <v>-</v>
      </c>
      <c r="C21008" s="74" t="str">
        <f t="shared" si="164"/>
        <v>Nurul NurFitri JamaluddinStatus is reachable</v>
      </c>
      <c r="D21008" s="74">
        <f t="shared" si="165"/>
        <v>0</v>
      </c>
    </row>
    <row r="21009" spans="1:4">
      <c r="A21009" s="149">
        <v>45491</v>
      </c>
      <c r="B21009" s="74" t="str">
        <f ca="1">IFERROR(__xludf.DUMMYFUNCTION("IF(REGEXMATCH(A21009,""wealth planning""),""Script 1"",""-"")"),"#VALUE!")</f>
        <v>#VALUE!</v>
      </c>
      <c r="C21009" s="74" t="str">
        <f t="shared" si="164"/>
        <v>Nurul NurFitri Jamaluddin</v>
      </c>
      <c r="D21009" s="74">
        <f t="shared" si="165"/>
        <v>0</v>
      </c>
    </row>
    <row r="21010" spans="1:4">
      <c r="A21010" s="149">
        <v>45491</v>
      </c>
      <c r="B21010" s="74" t="str">
        <f ca="1">IFERROR(__xludf.DUMMYFUNCTION("IF(REGEXMATCH(A21010,""wealth planning""),""Script 1"",""-"")"),"#VALUE!")</f>
        <v>#VALUE!</v>
      </c>
      <c r="C21010" s="149">
        <f t="shared" si="164"/>
        <v>45491</v>
      </c>
      <c r="D21010" s="74" t="str">
        <f t="shared" si="165"/>
        <v>Nurul NurFitri JamaluddinStatus is reachable</v>
      </c>
    </row>
    <row r="21011" spans="1:4">
      <c r="A21011" s="74" t="s">
        <v>11542</v>
      </c>
      <c r="B21011" s="74" t="str">
        <f ca="1">IFERROR(__xludf.DUMMYFUNCTION("IF(REGEXMATCH(A21011,""wealth planning""),""Script 1"",""-"")"),"Script 1")</f>
        <v>Script 1</v>
      </c>
      <c r="C21011" s="149">
        <f t="shared" si="164"/>
        <v>45491</v>
      </c>
      <c r="D21011" s="74" t="str">
        <f t="shared" si="165"/>
        <v>Nurul NurFitri Jamaluddin</v>
      </c>
    </row>
    <row r="21012" spans="1:4">
      <c r="A21012" s="74"/>
      <c r="B21012" s="74" t="str">
        <f ca="1">IFERROR(__xludf.DUMMYFUNCTION("IF(REGEXMATCH(A21012,""wealth planning""),""Script 1"",""-"")"),"-")</f>
        <v>-</v>
      </c>
      <c r="C21012" s="74" t="str">
        <f t="shared" si="164"/>
        <v>You: Hai assalamualaikum Nurul,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012" s="149">
        <f t="shared" si="165"/>
        <v>45491</v>
      </c>
    </row>
    <row r="21013" spans="1:4">
      <c r="B21013" s="74" t="str">
        <f ca="1">IFERROR(__xludf.DUMMYFUNCTION("IF(REGEXMATCH(A21013,""wealth planning""),""Script 1"",""-"")"),"-")</f>
        <v>-</v>
      </c>
      <c r="C21013" s="74">
        <f t="shared" si="164"/>
        <v>0</v>
      </c>
      <c r="D21013" s="149">
        <f t="shared" si="165"/>
        <v>45491</v>
      </c>
    </row>
    <row r="21014" spans="1:4">
      <c r="B21014" s="74" t="str">
        <f ca="1">IFERROR(__xludf.DUMMYFUNCTION("IF(REGEXMATCH(A21014,""wealth planning""),""Script 1"",""-"")"),"-")</f>
        <v>-</v>
      </c>
      <c r="C21014" s="74">
        <f t="shared" si="164"/>
        <v>0</v>
      </c>
      <c r="D21014" s="74" t="str">
        <f t="shared" si="165"/>
        <v>You: Hai assalamualaikum Nurul,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015" spans="1:4">
      <c r="A21015" s="74" t="s">
        <v>11544</v>
      </c>
      <c r="B21015" s="74" t="str">
        <f ca="1">IFERROR(__xludf.DUMMYFUNCTION("IF(REGEXMATCH(A21015,""wealth planning""),""Script 1"",""-"")"),"-")</f>
        <v>-</v>
      </c>
      <c r="C21015" s="74">
        <f t="shared" si="164"/>
        <v>0</v>
      </c>
      <c r="D21015" s="74">
        <f t="shared" si="165"/>
        <v>0</v>
      </c>
    </row>
    <row r="21016" spans="1:4">
      <c r="A21016" s="74" t="s">
        <v>11545</v>
      </c>
      <c r="B21016" s="74" t="str">
        <f ca="1">IFERROR(__xludf.DUMMYFUNCTION("IF(REGEXMATCH(A21016,""wealth planning""),""Script 1"",""-"")"),"-")</f>
        <v>-</v>
      </c>
      <c r="C21016" s="74" t="str">
        <f t="shared" si="164"/>
        <v>Firdaus MazlanStatus is reachable</v>
      </c>
      <c r="D21016" s="74">
        <f t="shared" si="165"/>
        <v>0</v>
      </c>
    </row>
    <row r="21017" spans="1:4">
      <c r="A21017" s="149">
        <v>45491</v>
      </c>
      <c r="B21017" s="74" t="str">
        <f ca="1">IFERROR(__xludf.DUMMYFUNCTION("IF(REGEXMATCH(A21017,""wealth planning""),""Script 1"",""-"")"),"#VALUE!")</f>
        <v>#VALUE!</v>
      </c>
      <c r="C21017" s="74" t="str">
        <f t="shared" si="164"/>
        <v>Firdaus Mazlan</v>
      </c>
      <c r="D21017" s="74">
        <f t="shared" si="165"/>
        <v>0</v>
      </c>
    </row>
    <row r="21018" spans="1:4">
      <c r="A21018" s="149">
        <v>45491</v>
      </c>
      <c r="B21018" s="74" t="str">
        <f ca="1">IFERROR(__xludf.DUMMYFUNCTION("IF(REGEXMATCH(A21018,""wealth planning""),""Script 1"",""-"")"),"#VALUE!")</f>
        <v>#VALUE!</v>
      </c>
      <c r="C21018" s="149">
        <f t="shared" si="164"/>
        <v>45491</v>
      </c>
      <c r="D21018" s="74" t="str">
        <f t="shared" si="165"/>
        <v>Firdaus MazlanStatus is reachable</v>
      </c>
    </row>
    <row r="21019" spans="1:4">
      <c r="A21019" s="74" t="s">
        <v>11391</v>
      </c>
      <c r="B21019" s="74" t="str">
        <f ca="1">IFERROR(__xludf.DUMMYFUNCTION("IF(REGEXMATCH(A21019,""wealth planning""),""Script 1"",""-"")"),"Script 1")</f>
        <v>Script 1</v>
      </c>
      <c r="C21019" s="149">
        <f t="shared" si="164"/>
        <v>45491</v>
      </c>
      <c r="D21019" s="74" t="str">
        <f t="shared" si="165"/>
        <v>Firdaus Mazlan</v>
      </c>
    </row>
    <row r="21020" spans="1:4">
      <c r="A21020" s="74"/>
      <c r="B21020" s="74" t="str">
        <f ca="1">IFERROR(__xludf.DUMMYFUNCTION("IF(REGEXMATCH(A21020,""wealth planning""),""Script 1"",""-"")"),"-")</f>
        <v>-</v>
      </c>
      <c r="C21020" s="74" t="str">
        <f t="shared" si="164"/>
        <v>You: Hai assalamualaikum Firdaus,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020" s="149">
        <f t="shared" si="165"/>
        <v>45491</v>
      </c>
    </row>
    <row r="21021" spans="1:4">
      <c r="B21021" s="74" t="str">
        <f ca="1">IFERROR(__xludf.DUMMYFUNCTION("IF(REGEXMATCH(A21021,""wealth planning""),""Script 1"",""-"")"),"-")</f>
        <v>-</v>
      </c>
      <c r="C21021" s="74">
        <f t="shared" si="164"/>
        <v>0</v>
      </c>
      <c r="D21021" s="149">
        <f t="shared" si="165"/>
        <v>45491</v>
      </c>
    </row>
    <row r="21022" spans="1:4">
      <c r="B21022" s="74" t="str">
        <f ca="1">IFERROR(__xludf.DUMMYFUNCTION("IF(REGEXMATCH(A21022,""wealth planning""),""Script 1"",""-"")"),"-")</f>
        <v>-</v>
      </c>
      <c r="C21022" s="74">
        <f t="shared" si="164"/>
        <v>0</v>
      </c>
      <c r="D21022" s="74" t="str">
        <f t="shared" si="165"/>
        <v>You: Hai assalamualaikum Firdaus,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023" spans="1:4">
      <c r="A21023" s="74" t="s">
        <v>11547</v>
      </c>
      <c r="B21023" s="74" t="str">
        <f ca="1">IFERROR(__xludf.DUMMYFUNCTION("IF(REGEXMATCH(A21023,""wealth planning""),""Script 1"",""-"")"),"-")</f>
        <v>-</v>
      </c>
      <c r="C21023" s="74">
        <f t="shared" si="164"/>
        <v>0</v>
      </c>
      <c r="D21023" s="74">
        <f t="shared" si="165"/>
        <v>0</v>
      </c>
    </row>
    <row r="21024" spans="1:4">
      <c r="A21024" s="74" t="s">
        <v>11547</v>
      </c>
      <c r="B21024" s="74" t="str">
        <f ca="1">IFERROR(__xludf.DUMMYFUNCTION("IF(REGEXMATCH(A21024,""wealth planning""),""Script 1"",""-"")"),"-")</f>
        <v>-</v>
      </c>
      <c r="C21024" s="74" t="str">
        <f t="shared" si="164"/>
        <v>Haziq Haiqal</v>
      </c>
      <c r="D21024" s="74">
        <f t="shared" si="165"/>
        <v>0</v>
      </c>
    </row>
    <row r="21025" spans="1:4">
      <c r="A21025" s="149">
        <v>45491</v>
      </c>
      <c r="B21025" s="74" t="str">
        <f ca="1">IFERROR(__xludf.DUMMYFUNCTION("IF(REGEXMATCH(A21025,""wealth planning""),""Script 1"",""-"")"),"#VALUE!")</f>
        <v>#VALUE!</v>
      </c>
      <c r="C21025" s="74" t="str">
        <f t="shared" si="164"/>
        <v>Haziq Haiqal</v>
      </c>
      <c r="D21025" s="74">
        <f t="shared" si="165"/>
        <v>0</v>
      </c>
    </row>
    <row r="21026" spans="1:4">
      <c r="A21026" s="149">
        <v>45491</v>
      </c>
      <c r="B21026" s="74" t="str">
        <f ca="1">IFERROR(__xludf.DUMMYFUNCTION("IF(REGEXMATCH(A21026,""wealth planning""),""Script 1"",""-"")"),"#VALUE!")</f>
        <v>#VALUE!</v>
      </c>
      <c r="C21026" s="149">
        <f t="shared" si="164"/>
        <v>45491</v>
      </c>
      <c r="D21026" s="74" t="str">
        <f t="shared" si="165"/>
        <v>Haziq Haiqal</v>
      </c>
    </row>
    <row r="21027" spans="1:4">
      <c r="A21027" s="74" t="s">
        <v>11548</v>
      </c>
      <c r="B21027" s="74" t="str">
        <f ca="1">IFERROR(__xludf.DUMMYFUNCTION("IF(REGEXMATCH(A21027,""wealth planning""),""Script 1"",""-"")"),"Script 1")</f>
        <v>Script 1</v>
      </c>
      <c r="C21027" s="149">
        <f t="shared" si="164"/>
        <v>45491</v>
      </c>
      <c r="D21027" s="74" t="str">
        <f t="shared" si="165"/>
        <v>Haziq Haiqal</v>
      </c>
    </row>
    <row r="21028" spans="1:4">
      <c r="A21028" s="74"/>
      <c r="B21028" s="74" t="str">
        <f ca="1">IFERROR(__xludf.DUMMYFUNCTION("IF(REGEXMATCH(A21028,""wealth planning""),""Script 1"",""-"")"),"-")</f>
        <v>-</v>
      </c>
      <c r="C21028" s="74" t="str">
        <f t="shared" si="164"/>
        <v>You: Hai assalamualaikum Haziq,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028" s="149">
        <f t="shared" si="165"/>
        <v>45491</v>
      </c>
    </row>
    <row r="21029" spans="1:4">
      <c r="B21029" s="74" t="str">
        <f ca="1">IFERROR(__xludf.DUMMYFUNCTION("IF(REGEXMATCH(A21029,""wealth planning""),""Script 1"",""-"")"),"-")</f>
        <v>-</v>
      </c>
      <c r="C21029" s="74">
        <f t="shared" si="164"/>
        <v>0</v>
      </c>
      <c r="D21029" s="149">
        <f t="shared" si="165"/>
        <v>45491</v>
      </c>
    </row>
    <row r="21030" spans="1:4">
      <c r="B21030" s="74" t="str">
        <f ca="1">IFERROR(__xludf.DUMMYFUNCTION("IF(REGEXMATCH(A21030,""wealth planning""),""Script 1"",""-"")"),"-")</f>
        <v>-</v>
      </c>
      <c r="C21030" s="74">
        <f t="shared" si="164"/>
        <v>0</v>
      </c>
      <c r="D21030" s="74" t="str">
        <f t="shared" si="165"/>
        <v>You: Hai assalamualaikum Haziq,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031" spans="1:4">
      <c r="A21031" s="74" t="s">
        <v>11550</v>
      </c>
      <c r="B21031" s="74" t="str">
        <f ca="1">IFERROR(__xludf.DUMMYFUNCTION("IF(REGEXMATCH(A21031,""wealth planning""),""Script 1"",""-"")"),"-")</f>
        <v>-</v>
      </c>
      <c r="C21031" s="74">
        <f t="shared" si="164"/>
        <v>0</v>
      </c>
      <c r="D21031" s="74">
        <f t="shared" si="165"/>
        <v>0</v>
      </c>
    </row>
    <row r="21032" spans="1:4">
      <c r="A21032" s="74" t="s">
        <v>11551</v>
      </c>
      <c r="B21032" s="74" t="str">
        <f ca="1">IFERROR(__xludf.DUMMYFUNCTION("IF(REGEXMATCH(A21032,""wealth planning""),""Script 1"",""-"")"),"-")</f>
        <v>-</v>
      </c>
      <c r="C21032" s="74" t="str">
        <f t="shared" si="164"/>
        <v>Ellia HizuddinStatus is online</v>
      </c>
      <c r="D21032" s="74">
        <f t="shared" si="165"/>
        <v>0</v>
      </c>
    </row>
    <row r="21033" spans="1:4">
      <c r="A21033" s="149">
        <v>45491</v>
      </c>
      <c r="B21033" s="74" t="str">
        <f ca="1">IFERROR(__xludf.DUMMYFUNCTION("IF(REGEXMATCH(A21033,""wealth planning""),""Script 1"",""-"")"),"#VALUE!")</f>
        <v>#VALUE!</v>
      </c>
      <c r="C21033" s="74" t="str">
        <f t="shared" si="164"/>
        <v>Ellia Hizuddin</v>
      </c>
      <c r="D21033" s="74">
        <f t="shared" si="165"/>
        <v>0</v>
      </c>
    </row>
    <row r="21034" spans="1:4">
      <c r="A21034" s="149">
        <v>45491</v>
      </c>
      <c r="B21034" s="74" t="str">
        <f ca="1">IFERROR(__xludf.DUMMYFUNCTION("IF(REGEXMATCH(A21034,""wealth planning""),""Script 1"",""-"")"),"#VALUE!")</f>
        <v>#VALUE!</v>
      </c>
      <c r="C21034" s="149">
        <f t="shared" si="164"/>
        <v>45491</v>
      </c>
      <c r="D21034" s="74" t="str">
        <f t="shared" si="165"/>
        <v>Ellia HizuddinStatus is online</v>
      </c>
    </row>
    <row r="21035" spans="1:4">
      <c r="A21035" s="74" t="s">
        <v>11552</v>
      </c>
      <c r="B21035" s="74" t="str">
        <f ca="1">IFERROR(__xludf.DUMMYFUNCTION("IF(REGEXMATCH(A21035,""wealth planning""),""Script 1"",""-"")"),"Script 1")</f>
        <v>Script 1</v>
      </c>
      <c r="C21035" s="149">
        <f t="shared" si="164"/>
        <v>45491</v>
      </c>
      <c r="D21035" s="74" t="str">
        <f t="shared" si="165"/>
        <v>Ellia Hizuddin</v>
      </c>
    </row>
    <row r="21036" spans="1:4">
      <c r="A21036" s="74"/>
      <c r="B21036" s="74" t="str">
        <f ca="1">IFERROR(__xludf.DUMMYFUNCTION("IF(REGEXMATCH(A21036,""wealth planning""),""Script 1"",""-"")"),"-")</f>
        <v>-</v>
      </c>
      <c r="C21036" s="74" t="str">
        <f t="shared" si="164"/>
        <v>You: Hai assalamualaikum Ellia,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036" s="149">
        <f t="shared" si="165"/>
        <v>45491</v>
      </c>
    </row>
    <row r="21037" spans="1:4">
      <c r="B21037" s="74" t="str">
        <f ca="1">IFERROR(__xludf.DUMMYFUNCTION("IF(REGEXMATCH(A21037,""wealth planning""),""Script 1"",""-"")"),"-")</f>
        <v>-</v>
      </c>
      <c r="C21037" s="74">
        <f t="shared" si="164"/>
        <v>0</v>
      </c>
      <c r="D21037" s="149">
        <f t="shared" si="165"/>
        <v>45491</v>
      </c>
    </row>
    <row r="21038" spans="1:4">
      <c r="B21038" s="74" t="str">
        <f ca="1">IFERROR(__xludf.DUMMYFUNCTION("IF(REGEXMATCH(A21038,""wealth planning""),""Script 1"",""-"")"),"-")</f>
        <v>-</v>
      </c>
      <c r="C21038" s="74">
        <f t="shared" si="164"/>
        <v>0</v>
      </c>
      <c r="D21038" s="74" t="str">
        <f t="shared" si="165"/>
        <v>You: Hai assalamualaikum Ellia,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039" spans="1:4">
      <c r="A21039" s="74" t="s">
        <v>11554</v>
      </c>
      <c r="B21039" s="74" t="str">
        <f ca="1">IFERROR(__xludf.DUMMYFUNCTION("IF(REGEXMATCH(A21039,""wealth planning""),""Script 1"",""-"")"),"-")</f>
        <v>-</v>
      </c>
      <c r="C21039" s="74">
        <f t="shared" si="164"/>
        <v>0</v>
      </c>
      <c r="D21039" s="74">
        <f t="shared" si="165"/>
        <v>0</v>
      </c>
    </row>
    <row r="21040" spans="1:4">
      <c r="A21040" s="74" t="s">
        <v>11555</v>
      </c>
      <c r="B21040" s="74" t="str">
        <f ca="1">IFERROR(__xludf.DUMMYFUNCTION("IF(REGEXMATCH(A21040,""wealth planning""),""Script 1"",""-"")"),"-")</f>
        <v>-</v>
      </c>
      <c r="C21040" s="74" t="str">
        <f t="shared" si="164"/>
        <v>Suhana MislizarStatus is reachable</v>
      </c>
      <c r="D21040" s="74">
        <f t="shared" si="165"/>
        <v>0</v>
      </c>
    </row>
    <row r="21041" spans="1:4">
      <c r="A21041" s="149">
        <v>45491</v>
      </c>
      <c r="B21041" s="74" t="str">
        <f ca="1">IFERROR(__xludf.DUMMYFUNCTION("IF(REGEXMATCH(A21041,""wealth planning""),""Script 1"",""-"")"),"#VALUE!")</f>
        <v>#VALUE!</v>
      </c>
      <c r="C21041" s="74" t="str">
        <f t="shared" si="164"/>
        <v>Suhana Mislizar</v>
      </c>
      <c r="D21041" s="74">
        <f t="shared" si="165"/>
        <v>0</v>
      </c>
    </row>
    <row r="21042" spans="1:4">
      <c r="A21042" s="149">
        <v>45491</v>
      </c>
      <c r="B21042" s="74" t="str">
        <f ca="1">IFERROR(__xludf.DUMMYFUNCTION("IF(REGEXMATCH(A21042,""wealth planning""),""Script 1"",""-"")"),"#VALUE!")</f>
        <v>#VALUE!</v>
      </c>
      <c r="C21042" s="149">
        <f t="shared" si="164"/>
        <v>45491</v>
      </c>
      <c r="D21042" s="74" t="str">
        <f t="shared" si="165"/>
        <v>Suhana MislizarStatus is reachable</v>
      </c>
    </row>
    <row r="21043" spans="1:4">
      <c r="A21043" s="74" t="s">
        <v>11556</v>
      </c>
      <c r="B21043" s="74" t="str">
        <f ca="1">IFERROR(__xludf.DUMMYFUNCTION("IF(REGEXMATCH(A21043,""wealth planning""),""Script 1"",""-"")"),"Script 1")</f>
        <v>Script 1</v>
      </c>
      <c r="C21043" s="149">
        <f t="shared" si="164"/>
        <v>45491</v>
      </c>
      <c r="D21043" s="74" t="str">
        <f t="shared" si="165"/>
        <v>Suhana Mislizar</v>
      </c>
    </row>
    <row r="21044" spans="1:4">
      <c r="A21044" s="74"/>
      <c r="B21044" s="74" t="str">
        <f ca="1">IFERROR(__xludf.DUMMYFUNCTION("IF(REGEXMATCH(A21044,""wealth planning""),""Script 1"",""-"")"),"-")</f>
        <v>-</v>
      </c>
      <c r="C21044" s="74" t="str">
        <f t="shared" si="164"/>
        <v>You: Hai assalamualaikum Suhana,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044" s="149">
        <f t="shared" si="165"/>
        <v>45491</v>
      </c>
    </row>
    <row r="21045" spans="1:4">
      <c r="B21045" s="74" t="str">
        <f ca="1">IFERROR(__xludf.DUMMYFUNCTION("IF(REGEXMATCH(A21045,""wealth planning""),""Script 1"",""-"")"),"-")</f>
        <v>-</v>
      </c>
      <c r="C21045" s="74">
        <f t="shared" si="164"/>
        <v>0</v>
      </c>
      <c r="D21045" s="149">
        <f t="shared" si="165"/>
        <v>45491</v>
      </c>
    </row>
    <row r="21046" spans="1:4">
      <c r="B21046" s="74" t="str">
        <f ca="1">IFERROR(__xludf.DUMMYFUNCTION("IF(REGEXMATCH(A21046,""wealth planning""),""Script 1"",""-"")"),"-")</f>
        <v>-</v>
      </c>
      <c r="C21046" s="74">
        <f t="shared" si="164"/>
        <v>0</v>
      </c>
      <c r="D21046" s="74" t="str">
        <f t="shared" si="165"/>
        <v>You: Hai assalamualaikum Suhana,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047" spans="1:4">
      <c r="A21047" s="74" t="s">
        <v>11558</v>
      </c>
      <c r="B21047" s="74" t="str">
        <f ca="1">IFERROR(__xludf.DUMMYFUNCTION("IF(REGEXMATCH(A21047,""wealth planning""),""Script 1"",""-"")"),"-")</f>
        <v>-</v>
      </c>
      <c r="C21047" s="74">
        <f t="shared" si="164"/>
        <v>0</v>
      </c>
      <c r="D21047" s="74">
        <f t="shared" si="165"/>
        <v>0</v>
      </c>
    </row>
    <row r="21048" spans="1:4">
      <c r="A21048" s="74" t="s">
        <v>11559</v>
      </c>
      <c r="B21048" s="74" t="str">
        <f ca="1">IFERROR(__xludf.DUMMYFUNCTION("IF(REGEXMATCH(A21048,""wealth planning""),""Script 1"",""-"")"),"-")</f>
        <v>-</v>
      </c>
      <c r="C21048" s="74" t="str">
        <f t="shared" si="164"/>
        <v>Abuzar ZulkifliStatus is reachable</v>
      </c>
      <c r="D21048" s="74">
        <f t="shared" si="165"/>
        <v>0</v>
      </c>
    </row>
    <row r="21049" spans="1:4">
      <c r="A21049" s="149">
        <v>45491</v>
      </c>
      <c r="B21049" s="74" t="str">
        <f ca="1">IFERROR(__xludf.DUMMYFUNCTION("IF(REGEXMATCH(A21049,""wealth planning""),""Script 1"",""-"")"),"#VALUE!")</f>
        <v>#VALUE!</v>
      </c>
      <c r="C21049" s="74" t="str">
        <f t="shared" si="164"/>
        <v>Abuzar Zulkifli</v>
      </c>
      <c r="D21049" s="74">
        <f t="shared" si="165"/>
        <v>0</v>
      </c>
    </row>
    <row r="21050" spans="1:4">
      <c r="A21050" s="149">
        <v>45491</v>
      </c>
      <c r="B21050" s="74" t="str">
        <f ca="1">IFERROR(__xludf.DUMMYFUNCTION("IF(REGEXMATCH(A21050,""wealth planning""),""Script 1"",""-"")"),"#VALUE!")</f>
        <v>#VALUE!</v>
      </c>
      <c r="C21050" s="149">
        <f t="shared" si="164"/>
        <v>45491</v>
      </c>
      <c r="D21050" s="74" t="str">
        <f t="shared" si="165"/>
        <v>Abuzar ZulkifliStatus is reachable</v>
      </c>
    </row>
    <row r="21051" spans="1:4">
      <c r="A21051" s="74" t="s">
        <v>11560</v>
      </c>
      <c r="B21051" s="74" t="str">
        <f ca="1">IFERROR(__xludf.DUMMYFUNCTION("IF(REGEXMATCH(A21051,""wealth planning""),""Script 1"",""-"")"),"Script 1")</f>
        <v>Script 1</v>
      </c>
      <c r="C21051" s="149">
        <f t="shared" si="164"/>
        <v>45491</v>
      </c>
      <c r="D21051" s="74" t="str">
        <f t="shared" si="165"/>
        <v>Abuzar Zulkifli</v>
      </c>
    </row>
    <row r="21052" spans="1:4">
      <c r="A21052" s="74"/>
      <c r="B21052" s="74" t="str">
        <f ca="1">IFERROR(__xludf.DUMMYFUNCTION("IF(REGEXMATCH(A21052,""wealth planning""),""Script 1"",""-"")"),"-")</f>
        <v>-</v>
      </c>
      <c r="C21052" s="74" t="str">
        <f t="shared" si="164"/>
        <v>You: Hai assalamualaikum Abuzar,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052" s="149">
        <f t="shared" si="165"/>
        <v>45491</v>
      </c>
    </row>
    <row r="21053" spans="1:4">
      <c r="B21053" s="74" t="str">
        <f ca="1">IFERROR(__xludf.DUMMYFUNCTION("IF(REGEXMATCH(A21053,""wealth planning""),""Script 1"",""-"")"),"-")</f>
        <v>-</v>
      </c>
      <c r="C21053" s="74">
        <f t="shared" si="164"/>
        <v>0</v>
      </c>
      <c r="D21053" s="149">
        <f t="shared" si="165"/>
        <v>45491</v>
      </c>
    </row>
    <row r="21054" spans="1:4">
      <c r="B21054" s="74" t="str">
        <f ca="1">IFERROR(__xludf.DUMMYFUNCTION("IF(REGEXMATCH(A21054,""wealth planning""),""Script 1"",""-"")"),"-")</f>
        <v>-</v>
      </c>
      <c r="C21054" s="74">
        <f t="shared" si="164"/>
        <v>0</v>
      </c>
      <c r="D21054" s="74" t="str">
        <f t="shared" si="165"/>
        <v>You: Hai assalamualaikum Abuzar,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055" spans="1:4">
      <c r="A21055" s="74" t="s">
        <v>11562</v>
      </c>
      <c r="B21055" s="74" t="str">
        <f ca="1">IFERROR(__xludf.DUMMYFUNCTION("IF(REGEXMATCH(A21055,""wealth planning""),""Script 1"",""-"")"),"-")</f>
        <v>-</v>
      </c>
      <c r="C21055" s="74">
        <f t="shared" si="164"/>
        <v>0</v>
      </c>
      <c r="D21055" s="74">
        <f t="shared" si="165"/>
        <v>0</v>
      </c>
    </row>
    <row r="21056" spans="1:4">
      <c r="A21056" s="74" t="s">
        <v>11562</v>
      </c>
      <c r="B21056" s="74" t="str">
        <f ca="1">IFERROR(__xludf.DUMMYFUNCTION("IF(REGEXMATCH(A21056,""wealth planning""),""Script 1"",""-"")"),"-")</f>
        <v>-</v>
      </c>
      <c r="C21056" s="74" t="str">
        <f t="shared" si="164"/>
        <v>Zahid Kamarzaman</v>
      </c>
      <c r="D21056" s="74">
        <f t="shared" si="165"/>
        <v>0</v>
      </c>
    </row>
    <row r="21057" spans="1:4">
      <c r="A21057" s="149">
        <v>45491</v>
      </c>
      <c r="B21057" s="74" t="str">
        <f ca="1">IFERROR(__xludf.DUMMYFUNCTION("IF(REGEXMATCH(A21057,""wealth planning""),""Script 1"",""-"")"),"#VALUE!")</f>
        <v>#VALUE!</v>
      </c>
      <c r="C21057" s="74" t="str">
        <f t="shared" si="164"/>
        <v>Zahid Kamarzaman</v>
      </c>
      <c r="D21057" s="74">
        <f t="shared" si="165"/>
        <v>0</v>
      </c>
    </row>
    <row r="21058" spans="1:4">
      <c r="A21058" s="149">
        <v>45491</v>
      </c>
      <c r="B21058" s="74" t="str">
        <f ca="1">IFERROR(__xludf.DUMMYFUNCTION("IF(REGEXMATCH(A21058,""wealth planning""),""Script 1"",""-"")"),"#VALUE!")</f>
        <v>#VALUE!</v>
      </c>
      <c r="C21058" s="149">
        <f t="shared" si="164"/>
        <v>45491</v>
      </c>
      <c r="D21058" s="74" t="str">
        <f t="shared" si="165"/>
        <v>Zahid Kamarzaman</v>
      </c>
    </row>
    <row r="21059" spans="1:4">
      <c r="A21059" s="74" t="s">
        <v>11563</v>
      </c>
      <c r="B21059" s="74" t="str">
        <f ca="1">IFERROR(__xludf.DUMMYFUNCTION("IF(REGEXMATCH(A21059,""wealth planning""),""Script 1"",""-"")"),"Script 1")</f>
        <v>Script 1</v>
      </c>
      <c r="C21059" s="149">
        <f t="shared" si="164"/>
        <v>45491</v>
      </c>
      <c r="D21059" s="74" t="str">
        <f t="shared" si="165"/>
        <v>Zahid Kamarzaman</v>
      </c>
    </row>
    <row r="21060" spans="1:4">
      <c r="A21060" s="74"/>
      <c r="B21060" s="74" t="str">
        <f ca="1">IFERROR(__xludf.DUMMYFUNCTION("IF(REGEXMATCH(A21060,""wealth planning""),""Script 1"",""-"")"),"-")</f>
        <v>-</v>
      </c>
      <c r="C21060" s="74" t="str">
        <f t="shared" si="164"/>
        <v>You: Hai assalamualaikum Zahid,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060" s="149">
        <f t="shared" si="165"/>
        <v>45491</v>
      </c>
    </row>
    <row r="21061" spans="1:4">
      <c r="B21061" s="74" t="str">
        <f ca="1">IFERROR(__xludf.DUMMYFUNCTION("IF(REGEXMATCH(A21061,""wealth planning""),""Script 1"",""-"")"),"-")</f>
        <v>-</v>
      </c>
      <c r="C21061" s="74">
        <f t="shared" si="164"/>
        <v>0</v>
      </c>
      <c r="D21061" s="149">
        <f t="shared" si="165"/>
        <v>45491</v>
      </c>
    </row>
    <row r="21062" spans="1:4">
      <c r="B21062" s="74" t="str">
        <f ca="1">IFERROR(__xludf.DUMMYFUNCTION("IF(REGEXMATCH(A21062,""wealth planning""),""Script 1"",""-"")"),"-")</f>
        <v>-</v>
      </c>
      <c r="C21062" s="74">
        <f t="shared" si="164"/>
        <v>0</v>
      </c>
      <c r="D21062" s="74" t="str">
        <f t="shared" si="165"/>
        <v>You: Hai assalamualaikum Zahid,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063" spans="1:4">
      <c r="A21063" s="74" t="s">
        <v>11565</v>
      </c>
      <c r="B21063" s="74" t="str">
        <f ca="1">IFERROR(__xludf.DUMMYFUNCTION("IF(REGEXMATCH(A21063,""wealth planning""),""Script 1"",""-"")"),"-")</f>
        <v>-</v>
      </c>
      <c r="C21063" s="74">
        <f t="shared" si="164"/>
        <v>0</v>
      </c>
      <c r="D21063" s="74">
        <f t="shared" si="165"/>
        <v>0</v>
      </c>
    </row>
    <row r="21064" spans="1:4">
      <c r="A21064" s="74" t="s">
        <v>11565</v>
      </c>
      <c r="B21064" s="74" t="str">
        <f ca="1">IFERROR(__xludf.DUMMYFUNCTION("IF(REGEXMATCH(A21064,""wealth planning""),""Script 1"",""-"")"),"-")</f>
        <v>-</v>
      </c>
      <c r="C21064" s="74" t="str">
        <f t="shared" si="164"/>
        <v>Ariff Jamil</v>
      </c>
      <c r="D21064" s="74">
        <f t="shared" si="165"/>
        <v>0</v>
      </c>
    </row>
    <row r="21065" spans="1:4">
      <c r="A21065" s="149">
        <v>45491</v>
      </c>
      <c r="B21065" s="74" t="str">
        <f ca="1">IFERROR(__xludf.DUMMYFUNCTION("IF(REGEXMATCH(A21065,""wealth planning""),""Script 1"",""-"")"),"#VALUE!")</f>
        <v>#VALUE!</v>
      </c>
      <c r="C21065" s="74" t="str">
        <f t="shared" si="164"/>
        <v>Ariff Jamil</v>
      </c>
      <c r="D21065" s="74">
        <f t="shared" si="165"/>
        <v>0</v>
      </c>
    </row>
    <row r="21066" spans="1:4">
      <c r="A21066" s="149">
        <v>45491</v>
      </c>
      <c r="B21066" s="74" t="str">
        <f ca="1">IFERROR(__xludf.DUMMYFUNCTION("IF(REGEXMATCH(A21066,""wealth planning""),""Script 1"",""-"")"),"#VALUE!")</f>
        <v>#VALUE!</v>
      </c>
      <c r="C21066" s="149">
        <f t="shared" si="164"/>
        <v>45491</v>
      </c>
      <c r="D21066" s="74" t="str">
        <f t="shared" si="165"/>
        <v>Ariff Jamil</v>
      </c>
    </row>
    <row r="21067" spans="1:4">
      <c r="A21067" s="74" t="s">
        <v>11566</v>
      </c>
      <c r="B21067" s="74" t="str">
        <f ca="1">IFERROR(__xludf.DUMMYFUNCTION("IF(REGEXMATCH(A21067,""wealth planning""),""Script 1"",""-"")"),"Script 1")</f>
        <v>Script 1</v>
      </c>
      <c r="C21067" s="149">
        <f t="shared" si="164"/>
        <v>45491</v>
      </c>
      <c r="D21067" s="74" t="str">
        <f t="shared" si="165"/>
        <v>Ariff Jamil</v>
      </c>
    </row>
    <row r="21068" spans="1:4">
      <c r="A21068" s="74"/>
      <c r="B21068" s="74" t="str">
        <f ca="1">IFERROR(__xludf.DUMMYFUNCTION("IF(REGEXMATCH(A21068,""wealth planning""),""Script 1"",""-"")"),"-")</f>
        <v>-</v>
      </c>
      <c r="C21068" s="74" t="str">
        <f t="shared" si="164"/>
        <v>You: Hai assalamualaikum Ariff,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068" s="149">
        <f t="shared" si="165"/>
        <v>45491</v>
      </c>
    </row>
    <row r="21069" spans="1:4">
      <c r="B21069" s="74" t="str">
        <f ca="1">IFERROR(__xludf.DUMMYFUNCTION("IF(REGEXMATCH(A21069,""wealth planning""),""Script 1"",""-"")"),"-")</f>
        <v>-</v>
      </c>
      <c r="C21069" s="74">
        <f t="shared" si="164"/>
        <v>0</v>
      </c>
      <c r="D21069" s="149">
        <f t="shared" si="165"/>
        <v>45491</v>
      </c>
    </row>
    <row r="21070" spans="1:4">
      <c r="B21070" s="74" t="str">
        <f ca="1">IFERROR(__xludf.DUMMYFUNCTION("IF(REGEXMATCH(A21070,""wealth planning""),""Script 1"",""-"")"),"-")</f>
        <v>-</v>
      </c>
      <c r="C21070" s="74">
        <f t="shared" si="164"/>
        <v>0</v>
      </c>
      <c r="D21070" s="74" t="str">
        <f t="shared" si="165"/>
        <v>You: Hai assalamualaikum Ariff,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071" spans="1:4">
      <c r="B21071" s="74" t="str">
        <f ca="1">IFERROR(__xludf.DUMMYFUNCTION("IF(REGEXMATCH(A21071,""wealth planning""),""Script 1"",""-"")"),"-")</f>
        <v>-</v>
      </c>
      <c r="C21071" s="74">
        <f t="shared" si="164"/>
        <v>0</v>
      </c>
      <c r="D21071" s="74">
        <f t="shared" si="165"/>
        <v>0</v>
      </c>
    </row>
    <row r="21072" spans="1:4">
      <c r="A21072" s="74" t="s">
        <v>11569</v>
      </c>
      <c r="B21072" s="74" t="str">
        <f ca="1">IFERROR(__xludf.DUMMYFUNCTION("IF(REGEXMATCH(A21072,""wealth planning""),""Script 1"",""-"")"),"-")</f>
        <v>-</v>
      </c>
      <c r="C21072" s="74">
        <f t="shared" si="164"/>
        <v>0</v>
      </c>
      <c r="D21072" s="74">
        <f t="shared" si="165"/>
        <v>0</v>
      </c>
    </row>
    <row r="21073" spans="1:4">
      <c r="A21073" s="149">
        <v>45491</v>
      </c>
      <c r="B21073" s="74" t="str">
        <f ca="1">IFERROR(__xludf.DUMMYFUNCTION("IF(REGEXMATCH(A21073,""wealth planning""),""Script 1"",""-"")"),"#VALUE!")</f>
        <v>#VALUE!</v>
      </c>
      <c r="C21073" s="74" t="str">
        <f t="shared" si="164"/>
        <v>Nurul Farahayza</v>
      </c>
      <c r="D21073" s="74">
        <f t="shared" si="165"/>
        <v>0</v>
      </c>
    </row>
    <row r="21074" spans="1:4">
      <c r="A21074" s="149">
        <v>45491</v>
      </c>
      <c r="B21074" s="74" t="str">
        <f ca="1">IFERROR(__xludf.DUMMYFUNCTION("IF(REGEXMATCH(A21074,""wealth planning""),""Script 1"",""-"")"),"#VALUE!")</f>
        <v>#VALUE!</v>
      </c>
      <c r="C21074" s="149">
        <f t="shared" si="164"/>
        <v>45491</v>
      </c>
      <c r="D21074" s="74">
        <f t="shared" si="165"/>
        <v>0</v>
      </c>
    </row>
    <row r="21075" spans="1:4">
      <c r="A21075" s="74" t="s">
        <v>11570</v>
      </c>
      <c r="B21075" s="74" t="str">
        <f ca="1">IFERROR(__xludf.DUMMYFUNCTION("IF(REGEXMATCH(A21075,""wealth planning""),""Script 1"",""-"")"),"Script 1")</f>
        <v>Script 1</v>
      </c>
      <c r="C21075" s="149">
        <f t="shared" si="164"/>
        <v>45491</v>
      </c>
      <c r="D21075" s="74" t="str">
        <f t="shared" si="165"/>
        <v>Nurul Farahayza</v>
      </c>
    </row>
    <row r="21076" spans="1:4">
      <c r="A21076" s="74"/>
      <c r="B21076" s="74" t="str">
        <f ca="1">IFERROR(__xludf.DUMMYFUNCTION("IF(REGEXMATCH(A21076,""wealth planning""),""Script 1"",""-"")"),"-")</f>
        <v>-</v>
      </c>
      <c r="C21076" s="74" t="str">
        <f t="shared" si="164"/>
        <v>You: Hai assalamualaikum Farahayza,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076" s="149">
        <f t="shared" si="165"/>
        <v>45491</v>
      </c>
    </row>
    <row r="21077" spans="1:4">
      <c r="B21077" s="74" t="str">
        <f ca="1">IFERROR(__xludf.DUMMYFUNCTION("IF(REGEXMATCH(A21077,""wealth planning""),""Script 1"",""-"")"),"-")</f>
        <v>-</v>
      </c>
      <c r="C21077" s="74">
        <f t="shared" si="164"/>
        <v>0</v>
      </c>
      <c r="D21077" s="149">
        <f t="shared" si="165"/>
        <v>45491</v>
      </c>
    </row>
    <row r="21078" spans="1:4">
      <c r="B21078" s="74" t="str">
        <f ca="1">IFERROR(__xludf.DUMMYFUNCTION("IF(REGEXMATCH(A21078,""wealth planning""),""Script 1"",""-"")"),"-")</f>
        <v>-</v>
      </c>
      <c r="C21078" s="74">
        <f t="shared" si="164"/>
        <v>0</v>
      </c>
      <c r="D21078" s="74" t="str">
        <f t="shared" si="165"/>
        <v>You: Hai assalamualaikum Farahayza,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079" spans="1:4">
      <c r="A21079" s="74" t="s">
        <v>11572</v>
      </c>
      <c r="B21079" s="74" t="str">
        <f ca="1">IFERROR(__xludf.DUMMYFUNCTION("IF(REGEXMATCH(A21079,""wealth planning""),""Script 1"",""-"")"),"-")</f>
        <v>-</v>
      </c>
      <c r="C21079" s="74">
        <f t="shared" si="164"/>
        <v>0</v>
      </c>
      <c r="D21079" s="74">
        <f t="shared" si="165"/>
        <v>0</v>
      </c>
    </row>
    <row r="21080" spans="1:4">
      <c r="A21080" s="74" t="s">
        <v>11573</v>
      </c>
      <c r="B21080" s="74" t="str">
        <f ca="1">IFERROR(__xludf.DUMMYFUNCTION("IF(REGEXMATCH(A21080,""wealth planning""),""Script 1"",""-"")"),"-")</f>
        <v>-</v>
      </c>
      <c r="C21080" s="74" t="str">
        <f t="shared" si="164"/>
        <v>Ameer Amsyar Mohd AwiStatus is reachable</v>
      </c>
      <c r="D21080" s="74">
        <f t="shared" si="165"/>
        <v>0</v>
      </c>
    </row>
    <row r="21081" spans="1:4">
      <c r="A21081" s="149">
        <v>45491</v>
      </c>
      <c r="B21081" s="74" t="str">
        <f ca="1">IFERROR(__xludf.DUMMYFUNCTION("IF(REGEXMATCH(A21081,""wealth planning""),""Script 1"",""-"")"),"#VALUE!")</f>
        <v>#VALUE!</v>
      </c>
      <c r="C21081" s="74" t="str">
        <f t="shared" si="164"/>
        <v>Ameer Amsyar Mohd Awi</v>
      </c>
      <c r="D21081" s="74">
        <f t="shared" si="165"/>
        <v>0</v>
      </c>
    </row>
    <row r="21082" spans="1:4">
      <c r="A21082" s="149">
        <v>45491</v>
      </c>
      <c r="B21082" s="74" t="str">
        <f ca="1">IFERROR(__xludf.DUMMYFUNCTION("IF(REGEXMATCH(A21082,""wealth planning""),""Script 1"",""-"")"),"#VALUE!")</f>
        <v>#VALUE!</v>
      </c>
      <c r="C21082" s="149">
        <f t="shared" si="164"/>
        <v>45491</v>
      </c>
      <c r="D21082" s="74" t="str">
        <f t="shared" si="165"/>
        <v>Ameer Amsyar Mohd AwiStatus is reachable</v>
      </c>
    </row>
    <row r="21083" spans="1:4">
      <c r="A21083" s="74" t="s">
        <v>11574</v>
      </c>
      <c r="B21083" s="74" t="str">
        <f ca="1">IFERROR(__xludf.DUMMYFUNCTION("IF(REGEXMATCH(A21083,""wealth planning""),""Script 1"",""-"")"),"Script 1")</f>
        <v>Script 1</v>
      </c>
      <c r="C21083" s="149">
        <f t="shared" si="164"/>
        <v>45491</v>
      </c>
      <c r="D21083" s="74" t="str">
        <f t="shared" si="165"/>
        <v>Ameer Amsyar Mohd Awi</v>
      </c>
    </row>
    <row r="21084" spans="1:4">
      <c r="A21084" s="74"/>
      <c r="B21084" s="74" t="str">
        <f ca="1">IFERROR(__xludf.DUMMYFUNCTION("IF(REGEXMATCH(A21084,""wealth planning""),""Script 1"",""-"")"),"-")</f>
        <v>-</v>
      </c>
      <c r="C21084" s="74" t="str">
        <f t="shared" si="164"/>
        <v>You: Hai assalamualaikum Ameer,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084" s="149">
        <f t="shared" si="165"/>
        <v>45491</v>
      </c>
    </row>
    <row r="21085" spans="1:4">
      <c r="B21085" s="74" t="str">
        <f ca="1">IFERROR(__xludf.DUMMYFUNCTION("IF(REGEXMATCH(A21085,""wealth planning""),""Script 1"",""-"")"),"-")</f>
        <v>-</v>
      </c>
      <c r="C21085" s="74">
        <f t="shared" si="164"/>
        <v>0</v>
      </c>
      <c r="D21085" s="149">
        <f t="shared" si="165"/>
        <v>45491</v>
      </c>
    </row>
    <row r="21086" spans="1:4">
      <c r="B21086" s="74" t="str">
        <f ca="1">IFERROR(__xludf.DUMMYFUNCTION("IF(REGEXMATCH(A21086,""wealth planning""),""Script 1"",""-"")"),"-")</f>
        <v>-</v>
      </c>
      <c r="C21086" s="74">
        <f t="shared" si="164"/>
        <v>0</v>
      </c>
      <c r="D21086" s="74" t="str">
        <f t="shared" si="165"/>
        <v>You: Hai assalamualaikum Ameer,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087" spans="1:4">
      <c r="A21087" s="74" t="s">
        <v>11576</v>
      </c>
      <c r="B21087" s="74" t="str">
        <f ca="1">IFERROR(__xludf.DUMMYFUNCTION("IF(REGEXMATCH(A21087,""wealth planning""),""Script 1"",""-"")"),"-")</f>
        <v>-</v>
      </c>
      <c r="C21087" s="74">
        <f t="shared" si="164"/>
        <v>0</v>
      </c>
      <c r="D21087" s="74">
        <f t="shared" si="165"/>
        <v>0</v>
      </c>
    </row>
    <row r="21088" spans="1:4">
      <c r="A21088" s="74" t="s">
        <v>11577</v>
      </c>
      <c r="B21088" s="74" t="str">
        <f ca="1">IFERROR(__xludf.DUMMYFUNCTION("IF(REGEXMATCH(A21088,""wealth planning""),""Script 1"",""-"")"),"-")</f>
        <v>-</v>
      </c>
      <c r="C21088" s="74" t="str">
        <f t="shared" si="164"/>
        <v>Amir SamsudinStatus is reachable</v>
      </c>
      <c r="D21088" s="74">
        <f t="shared" si="165"/>
        <v>0</v>
      </c>
    </row>
    <row r="21089" spans="1:4">
      <c r="A21089" s="149">
        <v>45491</v>
      </c>
      <c r="B21089" s="74" t="str">
        <f ca="1">IFERROR(__xludf.DUMMYFUNCTION("IF(REGEXMATCH(A21089,""wealth planning""),""Script 1"",""-"")"),"#VALUE!")</f>
        <v>#VALUE!</v>
      </c>
      <c r="C21089" s="74" t="str">
        <f t="shared" si="164"/>
        <v>Amir Samsudin</v>
      </c>
      <c r="D21089" s="74">
        <f t="shared" si="165"/>
        <v>0</v>
      </c>
    </row>
    <row r="21090" spans="1:4">
      <c r="A21090" s="149">
        <v>45491</v>
      </c>
      <c r="B21090" s="74" t="str">
        <f ca="1">IFERROR(__xludf.DUMMYFUNCTION("IF(REGEXMATCH(A21090,""wealth planning""),""Script 1"",""-"")"),"#VALUE!")</f>
        <v>#VALUE!</v>
      </c>
      <c r="C21090" s="149">
        <f t="shared" si="164"/>
        <v>45491</v>
      </c>
      <c r="D21090" s="74" t="str">
        <f t="shared" si="165"/>
        <v>Amir SamsudinStatus is reachable</v>
      </c>
    </row>
    <row r="21091" spans="1:4">
      <c r="A21091" s="74" t="s">
        <v>11578</v>
      </c>
      <c r="B21091" s="74" t="str">
        <f ca="1">IFERROR(__xludf.DUMMYFUNCTION("IF(REGEXMATCH(A21091,""wealth planning""),""Script 1"",""-"")"),"Script 1")</f>
        <v>Script 1</v>
      </c>
      <c r="C21091" s="149">
        <f t="shared" si="164"/>
        <v>45491</v>
      </c>
      <c r="D21091" s="74" t="str">
        <f t="shared" si="165"/>
        <v>Amir Samsudin</v>
      </c>
    </row>
    <row r="21092" spans="1:4">
      <c r="A21092" s="74"/>
      <c r="B21092" s="74" t="str">
        <f ca="1">IFERROR(__xludf.DUMMYFUNCTION("IF(REGEXMATCH(A21092,""wealth planning""),""Script 1"",""-"")"),"-")</f>
        <v>-</v>
      </c>
      <c r="C21092" s="74" t="str">
        <f t="shared" si="164"/>
        <v>You: Hai assalamualaikum Amir,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092" s="149">
        <f t="shared" si="165"/>
        <v>45491</v>
      </c>
    </row>
    <row r="21093" spans="1:4">
      <c r="B21093" s="74" t="str">
        <f ca="1">IFERROR(__xludf.DUMMYFUNCTION("IF(REGEXMATCH(A21093,""wealth planning""),""Script 1"",""-"")"),"-")</f>
        <v>-</v>
      </c>
      <c r="C21093" s="74">
        <f t="shared" si="164"/>
        <v>0</v>
      </c>
      <c r="D21093" s="149">
        <f t="shared" si="165"/>
        <v>45491</v>
      </c>
    </row>
    <row r="21094" spans="1:4">
      <c r="B21094" s="74" t="str">
        <f ca="1">IFERROR(__xludf.DUMMYFUNCTION("IF(REGEXMATCH(A21094,""wealth planning""),""Script 1"",""-"")"),"-")</f>
        <v>-</v>
      </c>
      <c r="C21094" s="74">
        <f t="shared" si="164"/>
        <v>0</v>
      </c>
      <c r="D21094" s="74" t="str">
        <f t="shared" si="165"/>
        <v>You: Hai assalamualaikum Amir,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095" spans="1:4">
      <c r="B21095" s="74" t="str">
        <f ca="1">IFERROR(__xludf.DUMMYFUNCTION("IF(REGEXMATCH(A21095,""wealth planning""),""Script 1"",""-"")"),"-")</f>
        <v>-</v>
      </c>
      <c r="C21095" s="74">
        <f t="shared" si="164"/>
        <v>0</v>
      </c>
      <c r="D21095" s="74">
        <f t="shared" si="165"/>
        <v>0</v>
      </c>
    </row>
    <row r="21096" spans="1:4">
      <c r="A21096" s="74" t="s">
        <v>11581</v>
      </c>
      <c r="B21096" s="74" t="str">
        <f ca="1">IFERROR(__xludf.DUMMYFUNCTION("IF(REGEXMATCH(A21096,""wealth planning""),""Script 1"",""-"")"),"-")</f>
        <v>-</v>
      </c>
      <c r="C21096" s="74">
        <f t="shared" si="164"/>
        <v>0</v>
      </c>
      <c r="D21096" s="74">
        <f t="shared" si="165"/>
        <v>0</v>
      </c>
    </row>
    <row r="21097" spans="1:4">
      <c r="A21097" s="149">
        <v>45491</v>
      </c>
      <c r="B21097" s="74" t="str">
        <f ca="1">IFERROR(__xludf.DUMMYFUNCTION("IF(REGEXMATCH(A21097,""wealth planning""),""Script 1"",""-"")"),"#VALUE!")</f>
        <v>#VALUE!</v>
      </c>
      <c r="C21097" s="74" t="str">
        <f t="shared" si="164"/>
        <v>Nurul Izzati Yuziman</v>
      </c>
      <c r="D21097" s="74">
        <f t="shared" si="165"/>
        <v>0</v>
      </c>
    </row>
    <row r="21098" spans="1:4">
      <c r="A21098" s="149">
        <v>45491</v>
      </c>
      <c r="B21098" s="74" t="str">
        <f ca="1">IFERROR(__xludf.DUMMYFUNCTION("IF(REGEXMATCH(A21098,""wealth planning""),""Script 1"",""-"")"),"#VALUE!")</f>
        <v>#VALUE!</v>
      </c>
      <c r="C21098" s="149">
        <f t="shared" si="164"/>
        <v>45491</v>
      </c>
      <c r="D21098" s="74">
        <f t="shared" si="165"/>
        <v>0</v>
      </c>
    </row>
    <row r="21099" spans="1:4">
      <c r="A21099" s="74" t="s">
        <v>11582</v>
      </c>
      <c r="B21099" s="74" t="str">
        <f ca="1">IFERROR(__xludf.DUMMYFUNCTION("IF(REGEXMATCH(A21099,""wealth planning""),""Script 1"",""-"")"),"Script 1")</f>
        <v>Script 1</v>
      </c>
      <c r="C21099" s="149">
        <f t="shared" si="164"/>
        <v>45491</v>
      </c>
      <c r="D21099" s="74" t="str">
        <f t="shared" si="165"/>
        <v>Nurul Izzati Yuziman</v>
      </c>
    </row>
    <row r="21100" spans="1:4">
      <c r="A21100" s="74"/>
      <c r="B21100" s="74" t="str">
        <f ca="1">IFERROR(__xludf.DUMMYFUNCTION("IF(REGEXMATCH(A21100,""wealth planning""),""Script 1"",""-"")"),"-")</f>
        <v>-</v>
      </c>
      <c r="C21100" s="74" t="str">
        <f t="shared" si="164"/>
        <v>You: Hai assalamualaikum Izzati,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100" s="149">
        <f t="shared" si="165"/>
        <v>45491</v>
      </c>
    </row>
    <row r="21101" spans="1:4">
      <c r="B21101" s="74" t="str">
        <f ca="1">IFERROR(__xludf.DUMMYFUNCTION("IF(REGEXMATCH(A21101,""wealth planning""),""Script 1"",""-"")"),"-")</f>
        <v>-</v>
      </c>
      <c r="C21101" s="74">
        <f t="shared" si="164"/>
        <v>0</v>
      </c>
      <c r="D21101" s="149">
        <f t="shared" si="165"/>
        <v>45491</v>
      </c>
    </row>
    <row r="21102" spans="1:4">
      <c r="B21102" s="74" t="str">
        <f ca="1">IFERROR(__xludf.DUMMYFUNCTION("IF(REGEXMATCH(A21102,""wealth planning""),""Script 1"",""-"")"),"-")</f>
        <v>-</v>
      </c>
      <c r="C21102" s="74">
        <f t="shared" si="164"/>
        <v>0</v>
      </c>
      <c r="D21102" s="74" t="str">
        <f t="shared" si="165"/>
        <v>You: Hai assalamualaikum Izzati,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103" spans="1:4">
      <c r="B21103" s="74" t="str">
        <f ca="1">IFERROR(__xludf.DUMMYFUNCTION("IF(REGEXMATCH(A21103,""wealth planning""),""Script 1"",""-"")"),"-")</f>
        <v>-</v>
      </c>
      <c r="C21103" s="74">
        <f t="shared" si="164"/>
        <v>0</v>
      </c>
      <c r="D21103" s="74">
        <f t="shared" si="165"/>
        <v>0</v>
      </c>
    </row>
    <row r="21104" spans="1:4">
      <c r="A21104" s="74" t="s">
        <v>11585</v>
      </c>
      <c r="B21104" s="74" t="str">
        <f ca="1">IFERROR(__xludf.DUMMYFUNCTION("IF(REGEXMATCH(A21104,""wealth planning""),""Script 1"",""-"")"),"-")</f>
        <v>-</v>
      </c>
      <c r="C21104" s="74">
        <f t="shared" si="164"/>
        <v>0</v>
      </c>
      <c r="D21104" s="74">
        <f t="shared" si="165"/>
        <v>0</v>
      </c>
    </row>
    <row r="21105" spans="1:4">
      <c r="A21105" s="149">
        <v>45491</v>
      </c>
      <c r="B21105" s="74" t="str">
        <f ca="1">IFERROR(__xludf.DUMMYFUNCTION("IF(REGEXMATCH(A21105,""wealth planning""),""Script 1"",""-"")"),"#VALUE!")</f>
        <v>#VALUE!</v>
      </c>
      <c r="C21105" s="74" t="str">
        <f t="shared" si="164"/>
        <v>Muhammad Bin M Saud</v>
      </c>
      <c r="D21105" s="74">
        <f t="shared" si="165"/>
        <v>0</v>
      </c>
    </row>
    <row r="21106" spans="1:4">
      <c r="A21106" s="149">
        <v>45491</v>
      </c>
      <c r="B21106" s="74" t="str">
        <f ca="1">IFERROR(__xludf.DUMMYFUNCTION("IF(REGEXMATCH(A21106,""wealth planning""),""Script 1"",""-"")"),"#VALUE!")</f>
        <v>#VALUE!</v>
      </c>
      <c r="C21106" s="149">
        <f t="shared" si="164"/>
        <v>45491</v>
      </c>
      <c r="D21106" s="74">
        <f t="shared" si="165"/>
        <v>0</v>
      </c>
    </row>
    <row r="21107" spans="1:4">
      <c r="A21107" s="74" t="s">
        <v>11586</v>
      </c>
      <c r="B21107" s="74" t="str">
        <f ca="1">IFERROR(__xludf.DUMMYFUNCTION("IF(REGEXMATCH(A21107,""wealth planning""),""Script 1"",""-"")"),"Script 1")</f>
        <v>Script 1</v>
      </c>
      <c r="C21107" s="149">
        <f t="shared" si="164"/>
        <v>45491</v>
      </c>
      <c r="D21107" s="74" t="str">
        <f t="shared" si="165"/>
        <v>Muhammad Bin M Saud</v>
      </c>
    </row>
    <row r="21108" spans="1:4">
      <c r="A21108" s="74"/>
      <c r="B21108" s="74" t="str">
        <f ca="1">IFERROR(__xludf.DUMMYFUNCTION("IF(REGEXMATCH(A21108,""wealth planning""),""Script 1"",""-"")"),"-")</f>
        <v>-</v>
      </c>
      <c r="C21108" s="74" t="str">
        <f t="shared" si="164"/>
        <v>You: Hai assalamualaikum Muhammad,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108" s="149">
        <f t="shared" si="165"/>
        <v>45491</v>
      </c>
    </row>
    <row r="21109" spans="1:4">
      <c r="B21109" s="74" t="str">
        <f ca="1">IFERROR(__xludf.DUMMYFUNCTION("IF(REGEXMATCH(A21109,""wealth planning""),""Script 1"",""-"")"),"-")</f>
        <v>-</v>
      </c>
      <c r="C21109" s="74">
        <f t="shared" si="164"/>
        <v>0</v>
      </c>
      <c r="D21109" s="149">
        <f t="shared" si="165"/>
        <v>45491</v>
      </c>
    </row>
    <row r="21110" spans="1:4">
      <c r="B21110" s="74" t="str">
        <f ca="1">IFERROR(__xludf.DUMMYFUNCTION("IF(REGEXMATCH(A21110,""wealth planning""),""Script 1"",""-"")"),"-")</f>
        <v>-</v>
      </c>
      <c r="C21110" s="74">
        <f t="shared" si="164"/>
        <v>0</v>
      </c>
      <c r="D21110" s="74" t="str">
        <f t="shared" si="165"/>
        <v>You: Hai assalamualaikum Muhammad,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111" spans="1:4">
      <c r="A21111" s="74" t="s">
        <v>11588</v>
      </c>
      <c r="B21111" s="74" t="str">
        <f ca="1">IFERROR(__xludf.DUMMYFUNCTION("IF(REGEXMATCH(A21111,""wealth planning""),""Script 1"",""-"")"),"-")</f>
        <v>-</v>
      </c>
      <c r="C21111" s="74">
        <f t="shared" si="164"/>
        <v>0</v>
      </c>
      <c r="D21111" s="74">
        <f t="shared" si="165"/>
        <v>0</v>
      </c>
    </row>
    <row r="21112" spans="1:4">
      <c r="A21112" s="74" t="s">
        <v>11589</v>
      </c>
      <c r="B21112" s="74" t="str">
        <f ca="1">IFERROR(__xludf.DUMMYFUNCTION("IF(REGEXMATCH(A21112,""wealth planning""),""Script 1"",""-"")"),"-")</f>
        <v>-</v>
      </c>
      <c r="C21112" s="74" t="str">
        <f t="shared" si="164"/>
        <v>Nor Aqillah AimanStatus is reachable</v>
      </c>
      <c r="D21112" s="74">
        <f t="shared" si="165"/>
        <v>0</v>
      </c>
    </row>
    <row r="21113" spans="1:4">
      <c r="A21113" s="149">
        <v>45491</v>
      </c>
      <c r="B21113" s="74" t="str">
        <f ca="1">IFERROR(__xludf.DUMMYFUNCTION("IF(REGEXMATCH(A21113,""wealth planning""),""Script 1"",""-"")"),"#VALUE!")</f>
        <v>#VALUE!</v>
      </c>
      <c r="C21113" s="74" t="str">
        <f t="shared" si="164"/>
        <v>Nor Aqillah Aiman</v>
      </c>
      <c r="D21113" s="74">
        <f t="shared" si="165"/>
        <v>0</v>
      </c>
    </row>
    <row r="21114" spans="1:4">
      <c r="A21114" s="149">
        <v>45491</v>
      </c>
      <c r="B21114" s="74" t="str">
        <f ca="1">IFERROR(__xludf.DUMMYFUNCTION("IF(REGEXMATCH(A21114,""wealth planning""),""Script 1"",""-"")"),"#VALUE!")</f>
        <v>#VALUE!</v>
      </c>
      <c r="C21114" s="149">
        <f t="shared" si="164"/>
        <v>45491</v>
      </c>
      <c r="D21114" s="74" t="str">
        <f t="shared" si="165"/>
        <v>Nor Aqillah AimanStatus is reachable</v>
      </c>
    </row>
    <row r="21115" spans="1:4">
      <c r="A21115" s="74" t="s">
        <v>11590</v>
      </c>
      <c r="B21115" s="74" t="str">
        <f ca="1">IFERROR(__xludf.DUMMYFUNCTION("IF(REGEXMATCH(A21115,""wealth planning""),""Script 1"",""-"")"),"Script 1")</f>
        <v>Script 1</v>
      </c>
      <c r="C21115" s="149">
        <f t="shared" si="164"/>
        <v>45491</v>
      </c>
      <c r="D21115" s="74" t="str">
        <f t="shared" si="165"/>
        <v>Nor Aqillah Aiman</v>
      </c>
    </row>
    <row r="21116" spans="1:4">
      <c r="A21116" s="74"/>
      <c r="B21116" s="74" t="str">
        <f ca="1">IFERROR(__xludf.DUMMYFUNCTION("IF(REGEXMATCH(A21116,""wealth planning""),""Script 1"",""-"")"),"-")</f>
        <v>-</v>
      </c>
      <c r="C21116" s="74" t="str">
        <f t="shared" si="164"/>
        <v>You: Hai assalamualaikum Nor Aqillah,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116" s="149">
        <f t="shared" si="165"/>
        <v>45491</v>
      </c>
    </row>
    <row r="21117" spans="1:4">
      <c r="B21117" s="74" t="str">
        <f ca="1">IFERROR(__xludf.DUMMYFUNCTION("IF(REGEXMATCH(A21117,""wealth planning""),""Script 1"",""-"")"),"-")</f>
        <v>-</v>
      </c>
      <c r="C21117" s="74">
        <f t="shared" si="164"/>
        <v>0</v>
      </c>
      <c r="D21117" s="149">
        <f t="shared" si="165"/>
        <v>45491</v>
      </c>
    </row>
    <row r="21118" spans="1:4">
      <c r="B21118" s="74" t="str">
        <f ca="1">IFERROR(__xludf.DUMMYFUNCTION("IF(REGEXMATCH(A21118,""wealth planning""),""Script 1"",""-"")"),"-")</f>
        <v>-</v>
      </c>
      <c r="C21118" s="74">
        <f t="shared" si="164"/>
        <v>0</v>
      </c>
      <c r="D21118" s="74" t="str">
        <f t="shared" si="165"/>
        <v>You: Hai assalamualaikum Nor Aqillah,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119" spans="1:4">
      <c r="B21119" s="74" t="str">
        <f ca="1">IFERROR(__xludf.DUMMYFUNCTION("IF(REGEXMATCH(A21119,""wealth planning""),""Script 1"",""-"")"),"-")</f>
        <v>-</v>
      </c>
      <c r="C21119" s="74">
        <f t="shared" si="164"/>
        <v>0</v>
      </c>
      <c r="D21119" s="74">
        <f t="shared" si="165"/>
        <v>0</v>
      </c>
    </row>
    <row r="21120" spans="1:4">
      <c r="A21120" s="74" t="s">
        <v>11593</v>
      </c>
      <c r="B21120" s="74" t="str">
        <f ca="1">IFERROR(__xludf.DUMMYFUNCTION("IF(REGEXMATCH(A21120,""wealth planning""),""Script 1"",""-"")"),"-")</f>
        <v>-</v>
      </c>
      <c r="C21120" s="74">
        <f t="shared" si="164"/>
        <v>0</v>
      </c>
      <c r="D21120" s="74">
        <f t="shared" si="165"/>
        <v>0</v>
      </c>
    </row>
    <row r="21121" spans="1:4">
      <c r="A21121" s="149">
        <v>45491</v>
      </c>
      <c r="B21121" s="74" t="str">
        <f ca="1">IFERROR(__xludf.DUMMYFUNCTION("IF(REGEXMATCH(A21121,""wealth planning""),""Script 1"",""-"")"),"#VALUE!")</f>
        <v>#VALUE!</v>
      </c>
      <c r="C21121" s="74" t="str">
        <f t="shared" si="164"/>
        <v>Nureene Dhaniea Afriena Muhamad Zaki</v>
      </c>
      <c r="D21121" s="74">
        <f t="shared" si="165"/>
        <v>0</v>
      </c>
    </row>
    <row r="21122" spans="1:4">
      <c r="A21122" s="149">
        <v>45491</v>
      </c>
      <c r="B21122" s="74" t="str">
        <f ca="1">IFERROR(__xludf.DUMMYFUNCTION("IF(REGEXMATCH(A21122,""wealth planning""),""Script 1"",""-"")"),"#VALUE!")</f>
        <v>#VALUE!</v>
      </c>
      <c r="C21122" s="149">
        <f t="shared" si="164"/>
        <v>45491</v>
      </c>
      <c r="D21122" s="74">
        <f t="shared" si="165"/>
        <v>0</v>
      </c>
    </row>
    <row r="21123" spans="1:4">
      <c r="A21123" s="74" t="s">
        <v>11594</v>
      </c>
      <c r="B21123" s="74" t="str">
        <f ca="1">IFERROR(__xludf.DUMMYFUNCTION("IF(REGEXMATCH(A21123,""wealth planning""),""Script 1"",""-"")"),"Script 1")</f>
        <v>Script 1</v>
      </c>
      <c r="C21123" s="149">
        <f t="shared" si="164"/>
        <v>45491</v>
      </c>
      <c r="D21123" s="74" t="str">
        <f t="shared" si="165"/>
        <v>Nureene Dhaniea Afriena Muhamad Zaki</v>
      </c>
    </row>
    <row r="21124" spans="1:4">
      <c r="A21124" s="74"/>
      <c r="B21124" s="74" t="str">
        <f ca="1">IFERROR(__xludf.DUMMYFUNCTION("IF(REGEXMATCH(A21124,""wealth planning""),""Script 1"",""-"")"),"-")</f>
        <v>-</v>
      </c>
      <c r="C21124" s="74" t="str">
        <f t="shared" si="164"/>
        <v>You: Hai assalamualaikum Nureene,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124" s="149">
        <f t="shared" si="165"/>
        <v>45491</v>
      </c>
    </row>
    <row r="21125" spans="1:4">
      <c r="B21125" s="74" t="str">
        <f ca="1">IFERROR(__xludf.DUMMYFUNCTION("IF(REGEXMATCH(A21125,""wealth planning""),""Script 1"",""-"")"),"-")</f>
        <v>-</v>
      </c>
      <c r="C21125" s="74">
        <f t="shared" si="164"/>
        <v>0</v>
      </c>
      <c r="D21125" s="149">
        <f t="shared" si="165"/>
        <v>45491</v>
      </c>
    </row>
    <row r="21126" spans="1:4">
      <c r="B21126" s="74" t="str">
        <f ca="1">IFERROR(__xludf.DUMMYFUNCTION("IF(REGEXMATCH(A21126,""wealth planning""),""Script 1"",""-"")"),"-")</f>
        <v>-</v>
      </c>
      <c r="C21126" s="74">
        <f t="shared" si="164"/>
        <v>0</v>
      </c>
      <c r="D21126" s="74" t="str">
        <f t="shared" si="165"/>
        <v>You: Hai assalamualaikum Nureene,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127" spans="1:4">
      <c r="A21127" s="74" t="s">
        <v>11596</v>
      </c>
      <c r="B21127" s="74" t="str">
        <f ca="1">IFERROR(__xludf.DUMMYFUNCTION("IF(REGEXMATCH(A21127,""wealth planning""),""Script 1"",""-"")"),"-")</f>
        <v>-</v>
      </c>
      <c r="C21127" s="74">
        <f t="shared" si="164"/>
        <v>0</v>
      </c>
      <c r="D21127" s="74">
        <f t="shared" si="165"/>
        <v>0</v>
      </c>
    </row>
    <row r="21128" spans="1:4">
      <c r="A21128" s="74" t="s">
        <v>11596</v>
      </c>
      <c r="B21128" s="74" t="str">
        <f ca="1">IFERROR(__xludf.DUMMYFUNCTION("IF(REGEXMATCH(A21128,""wealth planning""),""Script 1"",""-"")"),"-")</f>
        <v>-</v>
      </c>
      <c r="C21128" s="74" t="str">
        <f t="shared" si="164"/>
        <v>Dang Aina Jasmin</v>
      </c>
      <c r="D21128" s="74">
        <f t="shared" si="165"/>
        <v>0</v>
      </c>
    </row>
    <row r="21129" spans="1:4">
      <c r="A21129" s="149">
        <v>45491</v>
      </c>
      <c r="B21129" s="74" t="str">
        <f ca="1">IFERROR(__xludf.DUMMYFUNCTION("IF(REGEXMATCH(A21129,""wealth planning""),""Script 1"",""-"")"),"#VALUE!")</f>
        <v>#VALUE!</v>
      </c>
      <c r="C21129" s="74" t="str">
        <f t="shared" si="164"/>
        <v>Dang Aina Jasmin</v>
      </c>
      <c r="D21129" s="74">
        <f t="shared" si="165"/>
        <v>0</v>
      </c>
    </row>
    <row r="21130" spans="1:4">
      <c r="A21130" s="149">
        <v>45491</v>
      </c>
      <c r="B21130" s="74" t="str">
        <f ca="1">IFERROR(__xludf.DUMMYFUNCTION("IF(REGEXMATCH(A21130,""wealth planning""),""Script 1"",""-"")"),"#VALUE!")</f>
        <v>#VALUE!</v>
      </c>
      <c r="C21130" s="149">
        <f t="shared" si="164"/>
        <v>45491</v>
      </c>
      <c r="D21130" s="74" t="str">
        <f t="shared" si="165"/>
        <v>Dang Aina Jasmin</v>
      </c>
    </row>
    <row r="21131" spans="1:4">
      <c r="A21131" s="74" t="s">
        <v>11597</v>
      </c>
      <c r="B21131" s="74" t="str">
        <f ca="1">IFERROR(__xludf.DUMMYFUNCTION("IF(REGEXMATCH(A21131,""wealth planning""),""Script 1"",""-"")"),"Script 1")</f>
        <v>Script 1</v>
      </c>
      <c r="C21131" s="149">
        <f t="shared" si="164"/>
        <v>45491</v>
      </c>
      <c r="D21131" s="74" t="str">
        <f t="shared" si="165"/>
        <v>Dang Aina Jasmin</v>
      </c>
    </row>
    <row r="21132" spans="1:4">
      <c r="A21132" s="74"/>
      <c r="B21132" s="74" t="str">
        <f ca="1">IFERROR(__xludf.DUMMYFUNCTION("IF(REGEXMATCH(A21132,""wealth planning""),""Script 1"",""-"")"),"-")</f>
        <v>-</v>
      </c>
      <c r="C21132" s="74" t="str">
        <f t="shared" si="164"/>
        <v>You: Hai assalamualaikum Dang Aina,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132" s="149">
        <f t="shared" si="165"/>
        <v>45491</v>
      </c>
    </row>
    <row r="21133" spans="1:4">
      <c r="B21133" s="74" t="str">
        <f ca="1">IFERROR(__xludf.DUMMYFUNCTION("IF(REGEXMATCH(A21133,""wealth planning""),""Script 1"",""-"")"),"-")</f>
        <v>-</v>
      </c>
      <c r="C21133" s="74">
        <f t="shared" si="164"/>
        <v>0</v>
      </c>
      <c r="D21133" s="149">
        <f t="shared" si="165"/>
        <v>45491</v>
      </c>
    </row>
    <row r="21134" spans="1:4">
      <c r="B21134" s="74" t="str">
        <f ca="1">IFERROR(__xludf.DUMMYFUNCTION("IF(REGEXMATCH(A21134,""wealth planning""),""Script 1"",""-"")"),"-")</f>
        <v>-</v>
      </c>
      <c r="C21134" s="74">
        <f t="shared" si="164"/>
        <v>0</v>
      </c>
      <c r="D21134" s="74" t="str">
        <f t="shared" si="165"/>
        <v>You: Hai assalamualaikum Dang Aina,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135" spans="1:4">
      <c r="B21135" s="74" t="str">
        <f ca="1">IFERROR(__xludf.DUMMYFUNCTION("IF(REGEXMATCH(A21135,""wealth planning""),""Script 1"",""-"")"),"-")</f>
        <v>-</v>
      </c>
      <c r="C21135" s="74">
        <f t="shared" si="164"/>
        <v>0</v>
      </c>
      <c r="D21135" s="74">
        <f t="shared" si="165"/>
        <v>0</v>
      </c>
    </row>
    <row r="21136" spans="1:4">
      <c r="A21136" s="74" t="s">
        <v>11600</v>
      </c>
      <c r="B21136" s="74" t="str">
        <f ca="1">IFERROR(__xludf.DUMMYFUNCTION("IF(REGEXMATCH(A21136,""wealth planning""),""Script 1"",""-"")"),"-")</f>
        <v>-</v>
      </c>
      <c r="C21136" s="74">
        <f t="shared" si="164"/>
        <v>0</v>
      </c>
      <c r="D21136" s="74">
        <f t="shared" si="165"/>
        <v>0</v>
      </c>
    </row>
    <row r="21137" spans="1:4">
      <c r="A21137" s="149">
        <v>45491</v>
      </c>
      <c r="B21137" s="74" t="str">
        <f ca="1">IFERROR(__xludf.DUMMYFUNCTION("IF(REGEXMATCH(A21137,""wealth planning""),""Script 1"",""-"")"),"#VALUE!")</f>
        <v>#VALUE!</v>
      </c>
      <c r="C21137" s="74" t="str">
        <f t="shared" si="164"/>
        <v>NUR A'DILAH A'QILAH YAHAYA</v>
      </c>
      <c r="D21137" s="74">
        <f t="shared" si="165"/>
        <v>0</v>
      </c>
    </row>
    <row r="21138" spans="1:4">
      <c r="A21138" s="149">
        <v>45491</v>
      </c>
      <c r="B21138" s="74" t="str">
        <f ca="1">IFERROR(__xludf.DUMMYFUNCTION("IF(REGEXMATCH(A21138,""wealth planning""),""Script 1"",""-"")"),"#VALUE!")</f>
        <v>#VALUE!</v>
      </c>
      <c r="C21138" s="149">
        <f t="shared" si="164"/>
        <v>45491</v>
      </c>
      <c r="D21138" s="74">
        <f t="shared" si="165"/>
        <v>0</v>
      </c>
    </row>
    <row r="21139" spans="1:4">
      <c r="A21139" s="74" t="s">
        <v>11601</v>
      </c>
      <c r="B21139" s="74" t="str">
        <f ca="1">IFERROR(__xludf.DUMMYFUNCTION("IF(REGEXMATCH(A21139,""wealth planning""),""Script 1"",""-"")"),"Script 1")</f>
        <v>Script 1</v>
      </c>
      <c r="C21139" s="149">
        <f t="shared" si="164"/>
        <v>45491</v>
      </c>
      <c r="D21139" s="74" t="str">
        <f t="shared" si="165"/>
        <v>NUR A'DILAH A'QILAH YAHAYA</v>
      </c>
    </row>
    <row r="21140" spans="1:4">
      <c r="A21140" s="74"/>
      <c r="B21140" s="74" t="str">
        <f ca="1">IFERROR(__xludf.DUMMYFUNCTION("IF(REGEXMATCH(A21140,""wealth planning""),""Script 1"",""-"")"),"-")</f>
        <v>-</v>
      </c>
      <c r="C21140" s="74" t="str">
        <f t="shared" si="164"/>
        <v>You: Hai assalamualaikum A’dilah,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140" s="149">
        <f t="shared" si="165"/>
        <v>45491</v>
      </c>
    </row>
    <row r="21141" spans="1:4">
      <c r="B21141" s="74" t="str">
        <f ca="1">IFERROR(__xludf.DUMMYFUNCTION("IF(REGEXMATCH(A21141,""wealth planning""),""Script 1"",""-"")"),"-")</f>
        <v>-</v>
      </c>
      <c r="C21141" s="74">
        <f t="shared" si="164"/>
        <v>0</v>
      </c>
      <c r="D21141" s="149">
        <f t="shared" si="165"/>
        <v>45491</v>
      </c>
    </row>
    <row r="21142" spans="1:4">
      <c r="B21142" s="74" t="str">
        <f ca="1">IFERROR(__xludf.DUMMYFUNCTION("IF(REGEXMATCH(A21142,""wealth planning""),""Script 1"",""-"")"),"-")</f>
        <v>-</v>
      </c>
      <c r="C21142" s="74">
        <f t="shared" si="164"/>
        <v>0</v>
      </c>
      <c r="D21142" s="74" t="str">
        <f t="shared" si="165"/>
        <v>You: Hai assalamualaikum A’dilah,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143" spans="1:4">
      <c r="A21143" s="74" t="s">
        <v>11603</v>
      </c>
      <c r="B21143" s="74" t="str">
        <f ca="1">IFERROR(__xludf.DUMMYFUNCTION("IF(REGEXMATCH(A21143,""wealth planning""),""Script 1"",""-"")"),"-")</f>
        <v>-</v>
      </c>
      <c r="C21143" s="74">
        <f t="shared" si="164"/>
        <v>0</v>
      </c>
      <c r="D21143" s="74">
        <f t="shared" si="165"/>
        <v>0</v>
      </c>
    </row>
    <row r="21144" spans="1:4">
      <c r="A21144" s="74" t="s">
        <v>11604</v>
      </c>
      <c r="B21144" s="74" t="str">
        <f ca="1">IFERROR(__xludf.DUMMYFUNCTION("IF(REGEXMATCH(A21144,""wealth planning""),""Script 1"",""-"")"),"-")</f>
        <v>-</v>
      </c>
      <c r="C21144" s="74" t="str">
        <f t="shared" si="164"/>
        <v>Raja Nur Izny KamaliyahStatus is reachable</v>
      </c>
      <c r="D21144" s="74">
        <f t="shared" si="165"/>
        <v>0</v>
      </c>
    </row>
    <row r="21145" spans="1:4">
      <c r="A21145" s="149">
        <v>45491</v>
      </c>
      <c r="B21145" s="74" t="str">
        <f ca="1">IFERROR(__xludf.DUMMYFUNCTION("IF(REGEXMATCH(A21145,""wealth planning""),""Script 1"",""-"")"),"#VALUE!")</f>
        <v>#VALUE!</v>
      </c>
      <c r="C21145" s="74" t="str">
        <f t="shared" si="164"/>
        <v>Raja Nur Izny Kamaliyah</v>
      </c>
      <c r="D21145" s="74">
        <f t="shared" si="165"/>
        <v>0</v>
      </c>
    </row>
    <row r="21146" spans="1:4">
      <c r="A21146" s="149">
        <v>45491</v>
      </c>
      <c r="B21146" s="74" t="str">
        <f ca="1">IFERROR(__xludf.DUMMYFUNCTION("IF(REGEXMATCH(A21146,""wealth planning""),""Script 1"",""-"")"),"#VALUE!")</f>
        <v>#VALUE!</v>
      </c>
      <c r="C21146" s="149">
        <f t="shared" si="164"/>
        <v>45491</v>
      </c>
      <c r="D21146" s="74" t="str">
        <f t="shared" si="165"/>
        <v>Raja Nur Izny KamaliyahStatus is reachable</v>
      </c>
    </row>
    <row r="21147" spans="1:4">
      <c r="A21147" s="74" t="s">
        <v>11605</v>
      </c>
      <c r="B21147" s="74" t="str">
        <f ca="1">IFERROR(__xludf.DUMMYFUNCTION("IF(REGEXMATCH(A21147,""wealth planning""),""Script 1"",""-"")"),"Script 1")</f>
        <v>Script 1</v>
      </c>
      <c r="C21147" s="149">
        <f t="shared" si="164"/>
        <v>45491</v>
      </c>
      <c r="D21147" s="74" t="str">
        <f t="shared" si="165"/>
        <v>Raja Nur Izny Kamaliyah</v>
      </c>
    </row>
    <row r="21148" spans="1:4">
      <c r="A21148" s="74"/>
      <c r="B21148" s="74" t="str">
        <f ca="1">IFERROR(__xludf.DUMMYFUNCTION("IF(REGEXMATCH(A21148,""wealth planning""),""Script 1"",""-"")"),"-")</f>
        <v>-</v>
      </c>
      <c r="C21148" s="74" t="str">
        <f t="shared" si="164"/>
        <v>You: Hai assalamualaikum Raja Nur Izny,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1148" s="149">
        <f t="shared" si="165"/>
        <v>45491</v>
      </c>
    </row>
    <row r="21149" spans="1:4">
      <c r="B21149" s="74" t="str">
        <f ca="1">IFERROR(__xludf.DUMMYFUNCTION("IF(REGEXMATCH(A21149,""wealth planning""),""Script 1"",""-"")"),"-")</f>
        <v>-</v>
      </c>
      <c r="C21149" s="74">
        <f t="shared" si="164"/>
        <v>0</v>
      </c>
      <c r="D21149" s="149">
        <f t="shared" si="165"/>
        <v>45491</v>
      </c>
    </row>
    <row r="21150" spans="1:4">
      <c r="B21150" s="74" t="str">
        <f ca="1">IFERROR(__xludf.DUMMYFUNCTION("IF(REGEXMATCH(A21150,""wealth planning""),""Script 1"",""-"")"),"-")</f>
        <v>-</v>
      </c>
      <c r="C21150" s="74">
        <f t="shared" si="164"/>
        <v>0</v>
      </c>
      <c r="D21150" s="74" t="str">
        <f t="shared" si="165"/>
        <v>You: Hai assalamualaikum Raja Nur Izny,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1151" spans="1:4">
      <c r="A21151" s="74" t="s">
        <v>11607</v>
      </c>
      <c r="B21151" s="74" t="str">
        <f ca="1">IFERROR(__xludf.DUMMYFUNCTION("IF(REGEXMATCH(A21151,""wealth planning""),""Script 1"",""-"")"),"-")</f>
        <v>-</v>
      </c>
      <c r="C21151" s="74">
        <f t="shared" si="164"/>
        <v>0</v>
      </c>
      <c r="D21151" s="74">
        <f t="shared" si="165"/>
        <v>0</v>
      </c>
    </row>
    <row r="21152" spans="1:4">
      <c r="A21152" s="74" t="s">
        <v>11607</v>
      </c>
      <c r="B21152" s="74" t="str">
        <f ca="1">IFERROR(__xludf.DUMMYFUNCTION("IF(REGEXMATCH(A21152,""wealth planning""),""Script 1"",""-"")"),"-")</f>
        <v>-</v>
      </c>
      <c r="C21152" s="74" t="str">
        <f t="shared" si="164"/>
        <v>NIK MUHAMMAD MUHAIMIN NIK ABDUL AZIZ</v>
      </c>
      <c r="D21152" s="74">
        <f t="shared" si="165"/>
        <v>0</v>
      </c>
    </row>
    <row r="21153" spans="1:4">
      <c r="A21153" s="149">
        <v>45491</v>
      </c>
      <c r="B21153" s="74" t="str">
        <f ca="1">IFERROR(__xludf.DUMMYFUNCTION("IF(REGEXMATCH(A21153,""wealth planning""),""Script 1"",""-"")"),"#VALUE!")</f>
        <v>#VALUE!</v>
      </c>
      <c r="C21153" s="74" t="str">
        <f t="shared" si="164"/>
        <v>NIK MUHAMMAD MUHAIMIN NIK ABDUL AZIZ</v>
      </c>
      <c r="D21153" s="74">
        <f t="shared" si="165"/>
        <v>0</v>
      </c>
    </row>
    <row r="21154" spans="1:4">
      <c r="A21154" s="74" t="s">
        <v>11608</v>
      </c>
      <c r="B21154" s="74" t="str">
        <f ca="1">IFERROR(__xludf.DUMMYFUNCTION("IF(REGEXMATCH(A21154,""wealth planning""),""Script 1"",""-"")"),"Script 1")</f>
        <v>Script 1</v>
      </c>
      <c r="C21154" s="149">
        <f t="shared" si="164"/>
        <v>45491</v>
      </c>
      <c r="D21154" s="74" t="str">
        <f t="shared" si="165"/>
        <v>NIK MUHAMMAD MUHAIMIN NIK ABDUL AZIZ</v>
      </c>
    </row>
    <row r="21155" spans="1:4">
      <c r="A21155" s="74"/>
      <c r="B21155" s="74" t="str">
        <f ca="1">IFERROR(__xludf.DUMMYFUNCTION("IF(REGEXMATCH(A21155,""wealth planning""),""Script 1"",""-"")"),"-")</f>
        <v>-</v>
      </c>
      <c r="C21155" s="74" t="str">
        <f t="shared" si="164"/>
        <v>You: Hai assalamualaikum Nik Muhammad,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155" s="74" t="str">
        <f t="shared" si="165"/>
        <v>NIK MUHAMMAD MUHAIMIN NIK ABDUL AZIZ</v>
      </c>
    </row>
    <row r="21156" spans="1:4">
      <c r="B21156" s="74" t="str">
        <f ca="1">IFERROR(__xludf.DUMMYFUNCTION("IF(REGEXMATCH(A21156,""wealth planning""),""Script 1"",""-"")"),"-")</f>
        <v>-</v>
      </c>
      <c r="C21156" s="74">
        <f t="shared" si="164"/>
        <v>0</v>
      </c>
      <c r="D21156" s="149">
        <f t="shared" si="165"/>
        <v>45491</v>
      </c>
    </row>
    <row r="21157" spans="1:4">
      <c r="B21157" s="74" t="str">
        <f ca="1">IFERROR(__xludf.DUMMYFUNCTION("IF(REGEXMATCH(A21157,""wealth planning""),""Script 1"",""-"")"),"-")</f>
        <v>-</v>
      </c>
      <c r="C21157" s="74">
        <f t="shared" si="164"/>
        <v>0</v>
      </c>
      <c r="D21157" s="74" t="str">
        <f t="shared" si="165"/>
        <v>You: Hai assalamualaikum Nik Muhammad,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158" spans="1:4">
      <c r="A21158" s="74" t="s">
        <v>11610</v>
      </c>
      <c r="B21158" s="74" t="str">
        <f ca="1">IFERROR(__xludf.DUMMYFUNCTION("IF(REGEXMATCH(A21158,""wealth planning""),""Script 1"",""-"")"),"-")</f>
        <v>-</v>
      </c>
      <c r="C21158" s="74">
        <f t="shared" si="164"/>
        <v>0</v>
      </c>
      <c r="D21158" s="74">
        <f t="shared" si="165"/>
        <v>0</v>
      </c>
    </row>
    <row r="21159" spans="1:4">
      <c r="A21159" s="74" t="s">
        <v>11610</v>
      </c>
      <c r="B21159" s="74" t="str">
        <f ca="1">IFERROR(__xludf.DUMMYFUNCTION("IF(REGEXMATCH(A21159,""wealth planning""),""Script 1"",""-"")"),"-")</f>
        <v>-</v>
      </c>
      <c r="C21159" s="74" t="str">
        <f t="shared" si="164"/>
        <v>Nurlaili Zainal Abidin</v>
      </c>
      <c r="D21159" s="74">
        <f t="shared" si="165"/>
        <v>0</v>
      </c>
    </row>
    <row r="21160" spans="1:4">
      <c r="A21160" s="149">
        <v>45491</v>
      </c>
      <c r="B21160" s="74" t="str">
        <f ca="1">IFERROR(__xludf.DUMMYFUNCTION("IF(REGEXMATCH(A21160,""wealth planning""),""Script 1"",""-"")"),"#VALUE!")</f>
        <v>#VALUE!</v>
      </c>
      <c r="C21160" s="74" t="str">
        <f t="shared" si="164"/>
        <v>Nurlaili Zainal Abidin</v>
      </c>
      <c r="D21160" s="74">
        <f t="shared" si="165"/>
        <v>0</v>
      </c>
    </row>
    <row r="21161" spans="1:4">
      <c r="A21161" s="149">
        <v>45491</v>
      </c>
      <c r="B21161" s="74" t="str">
        <f ca="1">IFERROR(__xludf.DUMMYFUNCTION("IF(REGEXMATCH(A21161,""wealth planning""),""Script 1"",""-"")"),"#VALUE!")</f>
        <v>#VALUE!</v>
      </c>
      <c r="C21161" s="149">
        <f t="shared" si="164"/>
        <v>45491</v>
      </c>
      <c r="D21161" s="74" t="str">
        <f t="shared" si="165"/>
        <v>Nurlaili Zainal Abidin</v>
      </c>
    </row>
    <row r="21162" spans="1:4">
      <c r="A21162" s="74" t="s">
        <v>11611</v>
      </c>
      <c r="B21162" s="74" t="str">
        <f ca="1">IFERROR(__xludf.DUMMYFUNCTION("IF(REGEXMATCH(A21162,""wealth planning""),""Script 1"",""-"")"),"-")</f>
        <v>-</v>
      </c>
      <c r="C21162" s="149">
        <f t="shared" si="164"/>
        <v>45491</v>
      </c>
      <c r="D21162" s="74" t="str">
        <f t="shared" si="165"/>
        <v>Nurlaili Zainal Abidin</v>
      </c>
    </row>
    <row r="21163" spans="1:4">
      <c r="A21163" s="74"/>
      <c r="B21163" s="74" t="str">
        <f ca="1">IFERROR(__xludf.DUMMYFUNCTION("IF(REGEXMATCH(A21163,""wealth planning""),""Script 1"",""-"")"),"-")</f>
        <v>-</v>
      </c>
      <c r="C21163" s="74" t="str">
        <f t="shared" si="164"/>
        <v>You: Hai assalamualaikum Nurlaili, saya Azhad dari PruBSN. Sorry kalau ganggu</v>
      </c>
      <c r="D21163" s="149">
        <f t="shared" si="165"/>
        <v>45491</v>
      </c>
    </row>
    <row r="21164" spans="1:4">
      <c r="A21164" s="74" t="s">
        <v>11612</v>
      </c>
      <c r="B21164" s="74" t="str">
        <f ca="1">IFERROR(__xludf.DUMMYFUNCTION("IF(REGEXMATCH(A21164,""wealth planning""),""Script 1"",""-"")"),"-")</f>
        <v>-</v>
      </c>
      <c r="C21164" s="74">
        <f t="shared" si="164"/>
        <v>0</v>
      </c>
      <c r="D21164" s="149">
        <f t="shared" si="165"/>
        <v>45491</v>
      </c>
    </row>
    <row r="21165" spans="1:4">
      <c r="A21165" s="149">
        <v>45491</v>
      </c>
      <c r="B21165" s="74" t="str">
        <f ca="1">IFERROR(__xludf.DUMMYFUNCTION("IF(REGEXMATCH(A21165,""wealth planning""),""Script 1"",""-"")"),"#VALUE!")</f>
        <v>#VALUE!</v>
      </c>
      <c r="C21165" s="74" t="str">
        <f t="shared" si="164"/>
        <v>Intan Syazwana Abdul Aziz</v>
      </c>
      <c r="D21165" s="74" t="str">
        <f t="shared" si="165"/>
        <v>You: Hai assalamualaikum Nurlaili, saya Azhad dari PruBSN. Sorry kalau ganggu</v>
      </c>
    </row>
    <row r="21166" spans="1:4">
      <c r="A21166" s="149">
        <v>45491</v>
      </c>
      <c r="B21166" s="74" t="str">
        <f ca="1">IFERROR(__xludf.DUMMYFUNCTION("IF(REGEXMATCH(A21166,""wealth planning""),""Script 1"",""-"")"),"#VALUE!")</f>
        <v>#VALUE!</v>
      </c>
      <c r="C21166" s="149">
        <f t="shared" si="164"/>
        <v>45491</v>
      </c>
      <c r="D21166" s="74">
        <f t="shared" si="165"/>
        <v>0</v>
      </c>
    </row>
    <row r="21167" spans="1:4">
      <c r="A21167" s="74" t="s">
        <v>11613</v>
      </c>
      <c r="B21167" s="74" t="str">
        <f ca="1">IFERROR(__xludf.DUMMYFUNCTION("IF(REGEXMATCH(A21167,""wealth planning""),""Script 1"",""-"")"),"Script 1")</f>
        <v>Script 1</v>
      </c>
      <c r="C21167" s="149">
        <f t="shared" si="164"/>
        <v>45491</v>
      </c>
      <c r="D21167" s="74" t="str">
        <f t="shared" si="165"/>
        <v>Intan Syazwana Abdul Aziz</v>
      </c>
    </row>
    <row r="21168" spans="1:4">
      <c r="A21168" s="74"/>
      <c r="B21168" s="74" t="str">
        <f ca="1">IFERROR(__xludf.DUMMYFUNCTION("IF(REGEXMATCH(A21168,""wealth planning""),""Script 1"",""-"")"),"-")</f>
        <v>-</v>
      </c>
      <c r="C21168" s="74" t="str">
        <f t="shared" si="164"/>
        <v>You: Hai assalamualaikum Syazwana,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1168" s="149">
        <f t="shared" si="165"/>
        <v>45491</v>
      </c>
    </row>
    <row r="21169" spans="1:4">
      <c r="B21169" s="74" t="str">
        <f ca="1">IFERROR(__xludf.DUMMYFUNCTION("IF(REGEXMATCH(A21169,""wealth planning""),""Script 1"",""-"")"),"-")</f>
        <v>-</v>
      </c>
      <c r="C21169" s="74">
        <f t="shared" ref="C21169:C21423" si="166">A21168</f>
        <v>0</v>
      </c>
      <c r="D21169" s="149">
        <f t="shared" ref="D21169:D21423" si="167">A21166</f>
        <v>45491</v>
      </c>
    </row>
    <row r="21170" spans="1:4">
      <c r="B21170" s="74" t="str">
        <f ca="1">IFERROR(__xludf.DUMMYFUNCTION("IF(REGEXMATCH(A21170,""wealth planning""),""Script 1"",""-"")"),"-")</f>
        <v>-</v>
      </c>
      <c r="C21170" s="74">
        <f t="shared" si="166"/>
        <v>0</v>
      </c>
      <c r="D21170" s="74" t="str">
        <f t="shared" si="167"/>
        <v>You: Hai assalamualaikum Syazwana,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1171" spans="1:4">
      <c r="A21171" s="74" t="s">
        <v>11615</v>
      </c>
      <c r="B21171" s="74" t="str">
        <f ca="1">IFERROR(__xludf.DUMMYFUNCTION("IF(REGEXMATCH(A21171,""wealth planning""),""Script 1"",""-"")"),"-")</f>
        <v>-</v>
      </c>
      <c r="C21171" s="74">
        <f t="shared" si="166"/>
        <v>0</v>
      </c>
      <c r="D21171" s="74">
        <f t="shared" si="167"/>
        <v>0</v>
      </c>
    </row>
    <row r="21172" spans="1:4">
      <c r="A21172" s="74" t="s">
        <v>11616</v>
      </c>
      <c r="B21172" s="74" t="str">
        <f ca="1">IFERROR(__xludf.DUMMYFUNCTION("IF(REGEXMATCH(A21172,""wealth planning""),""Script 1"",""-"")"),"-")</f>
        <v>-</v>
      </c>
      <c r="C21172" s="74" t="str">
        <f t="shared" si="166"/>
        <v>Nurul Hasnah ZakariaStatus is reachable</v>
      </c>
      <c r="D21172" s="74">
        <f t="shared" si="167"/>
        <v>0</v>
      </c>
    </row>
    <row r="21173" spans="1:4">
      <c r="A21173" s="149">
        <v>45491</v>
      </c>
      <c r="B21173" s="74" t="str">
        <f ca="1">IFERROR(__xludf.DUMMYFUNCTION("IF(REGEXMATCH(A21173,""wealth planning""),""Script 1"",""-"")"),"#VALUE!")</f>
        <v>#VALUE!</v>
      </c>
      <c r="C21173" s="74" t="str">
        <f t="shared" si="166"/>
        <v>Nurul Hasnah Zakaria</v>
      </c>
      <c r="D21173" s="74">
        <f t="shared" si="167"/>
        <v>0</v>
      </c>
    </row>
    <row r="21174" spans="1:4">
      <c r="A21174" s="149">
        <v>45491</v>
      </c>
      <c r="B21174" s="74" t="str">
        <f ca="1">IFERROR(__xludf.DUMMYFUNCTION("IF(REGEXMATCH(A21174,""wealth planning""),""Script 1"",""-"")"),"#VALUE!")</f>
        <v>#VALUE!</v>
      </c>
      <c r="C21174" s="149">
        <f t="shared" si="166"/>
        <v>45491</v>
      </c>
      <c r="D21174" s="74" t="str">
        <f t="shared" si="167"/>
        <v>Nurul Hasnah ZakariaStatus is reachable</v>
      </c>
    </row>
    <row r="21175" spans="1:4">
      <c r="A21175" s="74" t="s">
        <v>11617</v>
      </c>
      <c r="B21175" s="74" t="str">
        <f ca="1">IFERROR(__xludf.DUMMYFUNCTION("IF(REGEXMATCH(A21175,""wealth planning""),""Script 1"",""-"")"),"Script 1")</f>
        <v>Script 1</v>
      </c>
      <c r="C21175" s="149">
        <f t="shared" si="166"/>
        <v>45491</v>
      </c>
      <c r="D21175" s="74" t="str">
        <f t="shared" si="167"/>
        <v>Nurul Hasnah Zakaria</v>
      </c>
    </row>
    <row r="21176" spans="1:4">
      <c r="A21176" s="74"/>
      <c r="B21176" s="74" t="str">
        <f ca="1">IFERROR(__xludf.DUMMYFUNCTION("IF(REGEXMATCH(A21176,""wealth planning""),""Script 1"",""-"")"),"-")</f>
        <v>-</v>
      </c>
      <c r="C21176" s="74" t="str">
        <f t="shared" si="166"/>
        <v>You: Hai assalamualaikum Hasnah,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176" s="149">
        <f t="shared" si="167"/>
        <v>45491</v>
      </c>
    </row>
    <row r="21177" spans="1:4">
      <c r="B21177" s="74" t="str">
        <f ca="1">IFERROR(__xludf.DUMMYFUNCTION("IF(REGEXMATCH(A21177,""wealth planning""),""Script 1"",""-"")"),"-")</f>
        <v>-</v>
      </c>
      <c r="C21177" s="74">
        <f t="shared" si="166"/>
        <v>0</v>
      </c>
      <c r="D21177" s="149">
        <f t="shared" si="167"/>
        <v>45491</v>
      </c>
    </row>
    <row r="21178" spans="1:4">
      <c r="B21178" s="74" t="str">
        <f ca="1">IFERROR(__xludf.DUMMYFUNCTION("IF(REGEXMATCH(A21178,""wealth planning""),""Script 1"",""-"")"),"-")</f>
        <v>-</v>
      </c>
      <c r="C21178" s="74">
        <f t="shared" si="166"/>
        <v>0</v>
      </c>
      <c r="D21178" s="74" t="str">
        <f t="shared" si="167"/>
        <v>You: Hai assalamualaikum Hasnah,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179" spans="1:4">
      <c r="A21179" s="74" t="s">
        <v>11619</v>
      </c>
      <c r="B21179" s="74" t="str">
        <f ca="1">IFERROR(__xludf.DUMMYFUNCTION("IF(REGEXMATCH(A21179,""wealth planning""),""Script 1"",""-"")"),"-")</f>
        <v>-</v>
      </c>
      <c r="C21179" s="74">
        <f t="shared" si="166"/>
        <v>0</v>
      </c>
      <c r="D21179" s="74">
        <f t="shared" si="167"/>
        <v>0</v>
      </c>
    </row>
    <row r="21180" spans="1:4">
      <c r="A21180" s="74" t="s">
        <v>11619</v>
      </c>
      <c r="B21180" s="74" t="str">
        <f ca="1">IFERROR(__xludf.DUMMYFUNCTION("IF(REGEXMATCH(A21180,""wealth planning""),""Script 1"",""-"")"),"-")</f>
        <v>-</v>
      </c>
      <c r="C21180" s="74" t="str">
        <f t="shared" si="166"/>
        <v>Muhammad Harith Zuraimi</v>
      </c>
      <c r="D21180" s="74">
        <f t="shared" si="167"/>
        <v>0</v>
      </c>
    </row>
    <row r="21181" spans="1:4">
      <c r="A21181" s="149">
        <v>45491</v>
      </c>
      <c r="B21181" s="74" t="str">
        <f ca="1">IFERROR(__xludf.DUMMYFUNCTION("IF(REGEXMATCH(A21181,""wealth planning""),""Script 1"",""-"")"),"#VALUE!")</f>
        <v>#VALUE!</v>
      </c>
      <c r="C21181" s="74" t="str">
        <f t="shared" si="166"/>
        <v>Muhammad Harith Zuraimi</v>
      </c>
      <c r="D21181" s="74">
        <f t="shared" si="167"/>
        <v>0</v>
      </c>
    </row>
    <row r="21182" spans="1:4">
      <c r="A21182" s="149">
        <v>45491</v>
      </c>
      <c r="B21182" s="74" t="str">
        <f ca="1">IFERROR(__xludf.DUMMYFUNCTION("IF(REGEXMATCH(A21182,""wealth planning""),""Script 1"",""-"")"),"#VALUE!")</f>
        <v>#VALUE!</v>
      </c>
      <c r="C21182" s="149">
        <f t="shared" si="166"/>
        <v>45491</v>
      </c>
      <c r="D21182" s="74" t="str">
        <f t="shared" si="167"/>
        <v>Muhammad Harith Zuraimi</v>
      </c>
    </row>
    <row r="21183" spans="1:4">
      <c r="A21183" s="74" t="s">
        <v>10768</v>
      </c>
      <c r="B21183" s="74" t="str">
        <f ca="1">IFERROR(__xludf.DUMMYFUNCTION("IF(REGEXMATCH(A21183,""wealth planning""),""Script 1"",""-"")"),"Script 1")</f>
        <v>Script 1</v>
      </c>
      <c r="C21183" s="149">
        <f t="shared" si="166"/>
        <v>45491</v>
      </c>
      <c r="D21183" s="74" t="str">
        <f t="shared" si="167"/>
        <v>Muhammad Harith Zuraimi</v>
      </c>
    </row>
    <row r="21184" spans="1:4">
      <c r="A21184" s="74"/>
      <c r="B21184" s="74" t="str">
        <f ca="1">IFERROR(__xludf.DUMMYFUNCTION("IF(REGEXMATCH(A21184,""wealth planning""),""Script 1"",""-"")"),"-")</f>
        <v>-</v>
      </c>
      <c r="C21184" s="74" t="str">
        <f t="shared" si="166"/>
        <v>You: Hai assalamualaikum Harith,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184" s="149">
        <f t="shared" si="167"/>
        <v>45491</v>
      </c>
    </row>
    <row r="21185" spans="1:4">
      <c r="B21185" s="74" t="str">
        <f ca="1">IFERROR(__xludf.DUMMYFUNCTION("IF(REGEXMATCH(A21185,""wealth planning""),""Script 1"",""-"")"),"-")</f>
        <v>-</v>
      </c>
      <c r="C21185" s="74">
        <f t="shared" si="166"/>
        <v>0</v>
      </c>
      <c r="D21185" s="149">
        <f t="shared" si="167"/>
        <v>45491</v>
      </c>
    </row>
    <row r="21186" spans="1:4">
      <c r="B21186" s="74" t="str">
        <f ca="1">IFERROR(__xludf.DUMMYFUNCTION("IF(REGEXMATCH(A21186,""wealth planning""),""Script 1"",""-"")"),"-")</f>
        <v>-</v>
      </c>
      <c r="C21186" s="74">
        <f t="shared" si="166"/>
        <v>0</v>
      </c>
      <c r="D21186" s="74" t="str">
        <f t="shared" si="167"/>
        <v>You: Hai assalamualaikum Harith,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187" spans="1:4">
      <c r="A21187" s="74" t="s">
        <v>11621</v>
      </c>
      <c r="B21187" s="74" t="str">
        <f ca="1">IFERROR(__xludf.DUMMYFUNCTION("IF(REGEXMATCH(A21187,""wealth planning""),""Script 1"",""-"")"),"-")</f>
        <v>-</v>
      </c>
      <c r="C21187" s="74">
        <f t="shared" si="166"/>
        <v>0</v>
      </c>
      <c r="D21187" s="74">
        <f t="shared" si="167"/>
        <v>0</v>
      </c>
    </row>
    <row r="21188" spans="1:4">
      <c r="A21188" s="74" t="s">
        <v>11621</v>
      </c>
      <c r="B21188" s="74" t="str">
        <f ca="1">IFERROR(__xludf.DUMMYFUNCTION("IF(REGEXMATCH(A21188,""wealth planning""),""Script 1"",""-"")"),"-")</f>
        <v>-</v>
      </c>
      <c r="C21188" s="74" t="str">
        <f t="shared" si="166"/>
        <v>Harith Aiman Bin Hamilton</v>
      </c>
      <c r="D21188" s="74">
        <f t="shared" si="167"/>
        <v>0</v>
      </c>
    </row>
    <row r="21189" spans="1:4">
      <c r="A21189" s="149">
        <v>45491</v>
      </c>
      <c r="B21189" s="74" t="str">
        <f ca="1">IFERROR(__xludf.DUMMYFUNCTION("IF(REGEXMATCH(A21189,""wealth planning""),""Script 1"",""-"")"),"#VALUE!")</f>
        <v>#VALUE!</v>
      </c>
      <c r="C21189" s="74" t="str">
        <f t="shared" si="166"/>
        <v>Harith Aiman Bin Hamilton</v>
      </c>
      <c r="D21189" s="74">
        <f t="shared" si="167"/>
        <v>0</v>
      </c>
    </row>
    <row r="21190" spans="1:4">
      <c r="A21190" s="149">
        <v>45491</v>
      </c>
      <c r="B21190" s="74" t="str">
        <f ca="1">IFERROR(__xludf.DUMMYFUNCTION("IF(REGEXMATCH(A21190,""wealth planning""),""Script 1"",""-"")"),"#VALUE!")</f>
        <v>#VALUE!</v>
      </c>
      <c r="C21190" s="149">
        <f t="shared" si="166"/>
        <v>45491</v>
      </c>
      <c r="D21190" s="74" t="str">
        <f t="shared" si="167"/>
        <v>Harith Aiman Bin Hamilton</v>
      </c>
    </row>
    <row r="21191" spans="1:4">
      <c r="A21191" s="74" t="s">
        <v>10768</v>
      </c>
      <c r="B21191" s="74" t="str">
        <f ca="1">IFERROR(__xludf.DUMMYFUNCTION("IF(REGEXMATCH(A21191,""wealth planning""),""Script 1"",""-"")"),"Script 1")</f>
        <v>Script 1</v>
      </c>
      <c r="C21191" s="149">
        <f t="shared" si="166"/>
        <v>45491</v>
      </c>
      <c r="D21191" s="74" t="str">
        <f t="shared" si="167"/>
        <v>Harith Aiman Bin Hamilton</v>
      </c>
    </row>
    <row r="21192" spans="1:4">
      <c r="A21192" s="74"/>
      <c r="B21192" s="74" t="str">
        <f ca="1">IFERROR(__xludf.DUMMYFUNCTION("IF(REGEXMATCH(A21192,""wealth planning""),""Script 1"",""-"")"),"-")</f>
        <v>-</v>
      </c>
      <c r="C21192" s="74" t="str">
        <f t="shared" si="166"/>
        <v>You: Hai assalamualaikum Harith,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192" s="149">
        <f t="shared" si="167"/>
        <v>45491</v>
      </c>
    </row>
    <row r="21193" spans="1:4">
      <c r="B21193" s="74" t="str">
        <f ca="1">IFERROR(__xludf.DUMMYFUNCTION("IF(REGEXMATCH(A21193,""wealth planning""),""Script 1"",""-"")"),"-")</f>
        <v>-</v>
      </c>
      <c r="C21193" s="74">
        <f t="shared" si="166"/>
        <v>0</v>
      </c>
      <c r="D21193" s="149">
        <f t="shared" si="167"/>
        <v>45491</v>
      </c>
    </row>
    <row r="21194" spans="1:4">
      <c r="B21194" s="74" t="str">
        <f ca="1">IFERROR(__xludf.DUMMYFUNCTION("IF(REGEXMATCH(A21194,""wealth planning""),""Script 1"",""-"")"),"-")</f>
        <v>-</v>
      </c>
      <c r="C21194" s="74">
        <f t="shared" si="166"/>
        <v>0</v>
      </c>
      <c r="D21194" s="74" t="str">
        <f t="shared" si="167"/>
        <v>You: Hai assalamualaikum Harith,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195" spans="1:4">
      <c r="A21195" s="74" t="s">
        <v>11623</v>
      </c>
      <c r="B21195" s="74" t="str">
        <f ca="1">IFERROR(__xludf.DUMMYFUNCTION("IF(REGEXMATCH(A21195,""wealth planning""),""Script 1"",""-"")"),"-")</f>
        <v>-</v>
      </c>
      <c r="C21195" s="74">
        <f t="shared" si="166"/>
        <v>0</v>
      </c>
      <c r="D21195" s="74">
        <f t="shared" si="167"/>
        <v>0</v>
      </c>
    </row>
    <row r="21196" spans="1:4">
      <c r="A21196" s="74" t="s">
        <v>11624</v>
      </c>
      <c r="B21196" s="74" t="str">
        <f ca="1">IFERROR(__xludf.DUMMYFUNCTION("IF(REGEXMATCH(A21196,""wealth planning""),""Script 1"",""-"")"),"-")</f>
        <v>-</v>
      </c>
      <c r="C21196" s="74" t="str">
        <f t="shared" si="166"/>
        <v>Nik Nur Maisarah HusninaStatus is reachable</v>
      </c>
      <c r="D21196" s="74">
        <f t="shared" si="167"/>
        <v>0</v>
      </c>
    </row>
    <row r="21197" spans="1:4">
      <c r="A21197" s="149">
        <v>45491</v>
      </c>
      <c r="B21197" s="74" t="str">
        <f ca="1">IFERROR(__xludf.DUMMYFUNCTION("IF(REGEXMATCH(A21197,""wealth planning""),""Script 1"",""-"")"),"#VALUE!")</f>
        <v>#VALUE!</v>
      </c>
      <c r="C21197" s="74" t="str">
        <f t="shared" si="166"/>
        <v>Nik Nur Maisarah Husnina</v>
      </c>
      <c r="D21197" s="74">
        <f t="shared" si="167"/>
        <v>0</v>
      </c>
    </row>
    <row r="21198" spans="1:4">
      <c r="A21198" s="149">
        <v>45491</v>
      </c>
      <c r="B21198" s="74" t="str">
        <f ca="1">IFERROR(__xludf.DUMMYFUNCTION("IF(REGEXMATCH(A21198,""wealth planning""),""Script 1"",""-"")"),"#VALUE!")</f>
        <v>#VALUE!</v>
      </c>
      <c r="C21198" s="149">
        <f t="shared" si="166"/>
        <v>45491</v>
      </c>
      <c r="D21198" s="74" t="str">
        <f t="shared" si="167"/>
        <v>Nik Nur Maisarah HusninaStatus is reachable</v>
      </c>
    </row>
    <row r="21199" spans="1:4">
      <c r="A21199" s="74" t="s">
        <v>11418</v>
      </c>
      <c r="B21199" s="74" t="str">
        <f ca="1">IFERROR(__xludf.DUMMYFUNCTION("IF(REGEXMATCH(A21199,""wealth planning""),""Script 1"",""-"")"),"Script 1")</f>
        <v>Script 1</v>
      </c>
      <c r="C21199" s="149">
        <f t="shared" si="166"/>
        <v>45491</v>
      </c>
      <c r="D21199" s="74" t="str">
        <f t="shared" si="167"/>
        <v>Nik Nur Maisarah Husnina</v>
      </c>
    </row>
    <row r="21200" spans="1:4">
      <c r="A21200" s="74"/>
      <c r="B21200" s="74" t="str">
        <f ca="1">IFERROR(__xludf.DUMMYFUNCTION("IF(REGEXMATCH(A21200,""wealth planning""),""Script 1"",""-"")"),"-")</f>
        <v>-</v>
      </c>
      <c r="C21200" s="74" t="str">
        <f t="shared" si="166"/>
        <v>You: Hai assalamualaikum Maisarah,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200" s="149">
        <f t="shared" si="167"/>
        <v>45491</v>
      </c>
    </row>
    <row r="21201" spans="1:4">
      <c r="B21201" s="74" t="str">
        <f ca="1">IFERROR(__xludf.DUMMYFUNCTION("IF(REGEXMATCH(A21201,""wealth planning""),""Script 1"",""-"")"),"-")</f>
        <v>-</v>
      </c>
      <c r="C21201" s="74">
        <f t="shared" si="166"/>
        <v>0</v>
      </c>
      <c r="D21201" s="149">
        <f t="shared" si="167"/>
        <v>45491</v>
      </c>
    </row>
    <row r="21202" spans="1:4">
      <c r="B21202" s="74" t="str">
        <f ca="1">IFERROR(__xludf.DUMMYFUNCTION("IF(REGEXMATCH(A21202,""wealth planning""),""Script 1"",""-"")"),"-")</f>
        <v>-</v>
      </c>
      <c r="C21202" s="74">
        <f t="shared" si="166"/>
        <v>0</v>
      </c>
      <c r="D21202" s="74" t="str">
        <f t="shared" si="167"/>
        <v>You: Hai assalamualaikum Maisarah,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203" spans="1:4">
      <c r="A21203" s="74" t="s">
        <v>11626</v>
      </c>
      <c r="B21203" s="74" t="str">
        <f ca="1">IFERROR(__xludf.DUMMYFUNCTION("IF(REGEXMATCH(A21203,""wealth planning""),""Script 1"",""-"")"),"-")</f>
        <v>-</v>
      </c>
      <c r="C21203" s="74">
        <f t="shared" si="166"/>
        <v>0</v>
      </c>
      <c r="D21203" s="74">
        <f t="shared" si="167"/>
        <v>0</v>
      </c>
    </row>
    <row r="21204" spans="1:4">
      <c r="A21204" s="74" t="s">
        <v>11627</v>
      </c>
      <c r="B21204" s="74" t="str">
        <f ca="1">IFERROR(__xludf.DUMMYFUNCTION("IF(REGEXMATCH(A21204,""wealth planning""),""Script 1"",""-"")"),"-")</f>
        <v>-</v>
      </c>
      <c r="C21204" s="74" t="str">
        <f t="shared" si="166"/>
        <v>Nuraina NadiaStatus is reachable</v>
      </c>
      <c r="D21204" s="74">
        <f t="shared" si="167"/>
        <v>0</v>
      </c>
    </row>
    <row r="21205" spans="1:4">
      <c r="A21205" s="149">
        <v>45491</v>
      </c>
      <c r="B21205" s="74" t="str">
        <f ca="1">IFERROR(__xludf.DUMMYFUNCTION("IF(REGEXMATCH(A21205,""wealth planning""),""Script 1"",""-"")"),"#VALUE!")</f>
        <v>#VALUE!</v>
      </c>
      <c r="C21205" s="74" t="str">
        <f t="shared" si="166"/>
        <v>Nuraina Nadia</v>
      </c>
      <c r="D21205" s="74">
        <f t="shared" si="167"/>
        <v>0</v>
      </c>
    </row>
    <row r="21206" spans="1:4">
      <c r="A21206" s="149">
        <v>45491</v>
      </c>
      <c r="B21206" s="74" t="str">
        <f ca="1">IFERROR(__xludf.DUMMYFUNCTION("IF(REGEXMATCH(A21206,""wealth planning""),""Script 1"",""-"")"),"#VALUE!")</f>
        <v>#VALUE!</v>
      </c>
      <c r="C21206" s="149">
        <f t="shared" si="166"/>
        <v>45491</v>
      </c>
      <c r="D21206" s="74" t="str">
        <f t="shared" si="167"/>
        <v>Nuraina NadiaStatus is reachable</v>
      </c>
    </row>
    <row r="21207" spans="1:4">
      <c r="A21207" s="74" t="s">
        <v>11628</v>
      </c>
      <c r="B21207" s="74" t="str">
        <f ca="1">IFERROR(__xludf.DUMMYFUNCTION("IF(REGEXMATCH(A21207,""wealth planning""),""Script 1"",""-"")"),"Script 1")</f>
        <v>Script 1</v>
      </c>
      <c r="C21207" s="149">
        <f t="shared" si="166"/>
        <v>45491</v>
      </c>
      <c r="D21207" s="74" t="str">
        <f t="shared" si="167"/>
        <v>Nuraina Nadia</v>
      </c>
    </row>
    <row r="21208" spans="1:4">
      <c r="A21208" s="74"/>
      <c r="B21208" s="74" t="str">
        <f ca="1">IFERROR(__xludf.DUMMYFUNCTION("IF(REGEXMATCH(A21208,""wealth planning""),""Script 1"",""-"")"),"-")</f>
        <v>-</v>
      </c>
      <c r="C21208" s="74" t="str">
        <f t="shared" si="166"/>
        <v>You: Hai assalamualaikum Nuraina,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208" s="149">
        <f t="shared" si="167"/>
        <v>45491</v>
      </c>
    </row>
    <row r="21209" spans="1:4">
      <c r="B21209" s="74" t="str">
        <f ca="1">IFERROR(__xludf.DUMMYFUNCTION("IF(REGEXMATCH(A21209,""wealth planning""),""Script 1"",""-"")"),"-")</f>
        <v>-</v>
      </c>
      <c r="C21209" s="74">
        <f t="shared" si="166"/>
        <v>0</v>
      </c>
      <c r="D21209" s="149">
        <f t="shared" si="167"/>
        <v>45491</v>
      </c>
    </row>
    <row r="21210" spans="1:4">
      <c r="B21210" s="74" t="str">
        <f ca="1">IFERROR(__xludf.DUMMYFUNCTION("IF(REGEXMATCH(A21210,""wealth planning""),""Script 1"",""-"")"),"-")</f>
        <v>-</v>
      </c>
      <c r="C21210" s="74">
        <f t="shared" si="166"/>
        <v>0</v>
      </c>
      <c r="D21210" s="74" t="str">
        <f t="shared" si="167"/>
        <v>You: Hai assalamualaikum Nuraina,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211" spans="1:4">
      <c r="A21211" s="74" t="s">
        <v>11630</v>
      </c>
      <c r="B21211" s="74" t="str">
        <f ca="1">IFERROR(__xludf.DUMMYFUNCTION("IF(REGEXMATCH(A21211,""wealth planning""),""Script 1"",""-"")"),"-")</f>
        <v>-</v>
      </c>
      <c r="C21211" s="74">
        <f t="shared" si="166"/>
        <v>0</v>
      </c>
      <c r="D21211" s="74">
        <f t="shared" si="167"/>
        <v>0</v>
      </c>
    </row>
    <row r="21212" spans="1:4">
      <c r="A21212" s="74" t="s">
        <v>11631</v>
      </c>
      <c r="B21212" s="74" t="str">
        <f ca="1">IFERROR(__xludf.DUMMYFUNCTION("IF(REGEXMATCH(A21212,""wealth planning""),""Script 1"",""-"")"),"-")</f>
        <v>-</v>
      </c>
      <c r="C21212" s="74" t="str">
        <f t="shared" si="166"/>
        <v>Afiqah HazirahStatus is reachable</v>
      </c>
      <c r="D21212" s="74">
        <f t="shared" si="167"/>
        <v>0</v>
      </c>
    </row>
    <row r="21213" spans="1:4">
      <c r="A21213" s="149">
        <v>45491</v>
      </c>
      <c r="B21213" s="74" t="str">
        <f ca="1">IFERROR(__xludf.DUMMYFUNCTION("IF(REGEXMATCH(A21213,""wealth planning""),""Script 1"",""-"")"),"#VALUE!")</f>
        <v>#VALUE!</v>
      </c>
      <c r="C21213" s="74" t="str">
        <f t="shared" si="166"/>
        <v>Afiqah Hazirah</v>
      </c>
      <c r="D21213" s="74">
        <f t="shared" si="167"/>
        <v>0</v>
      </c>
    </row>
    <row r="21214" spans="1:4">
      <c r="A21214" s="149">
        <v>45491</v>
      </c>
      <c r="B21214" s="74" t="str">
        <f ca="1">IFERROR(__xludf.DUMMYFUNCTION("IF(REGEXMATCH(A21214,""wealth planning""),""Script 1"",""-"")"),"#VALUE!")</f>
        <v>#VALUE!</v>
      </c>
      <c r="C21214" s="149">
        <f t="shared" si="166"/>
        <v>45491</v>
      </c>
      <c r="D21214" s="74" t="str">
        <f t="shared" si="167"/>
        <v>Afiqah HazirahStatus is reachable</v>
      </c>
    </row>
    <row r="21215" spans="1:4">
      <c r="A21215" s="74" t="s">
        <v>11632</v>
      </c>
      <c r="B21215" s="74" t="str">
        <f ca="1">IFERROR(__xludf.DUMMYFUNCTION("IF(REGEXMATCH(A21215,""wealth planning""),""Script 1"",""-"")"),"Script 1")</f>
        <v>Script 1</v>
      </c>
      <c r="C21215" s="149">
        <f t="shared" si="166"/>
        <v>45491</v>
      </c>
      <c r="D21215" s="74" t="str">
        <f t="shared" si="167"/>
        <v>Afiqah Hazirah</v>
      </c>
    </row>
    <row r="21216" spans="1:4">
      <c r="A21216" s="74"/>
      <c r="B21216" s="74" t="str">
        <f ca="1">IFERROR(__xludf.DUMMYFUNCTION("IF(REGEXMATCH(A21216,""wealth planning""),""Script 1"",""-"")"),"-")</f>
        <v>-</v>
      </c>
      <c r="C21216" s="74" t="str">
        <f t="shared" si="166"/>
        <v>You: Hai assalamualaikum Afiqah,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216" s="149">
        <f t="shared" si="167"/>
        <v>45491</v>
      </c>
    </row>
    <row r="21217" spans="1:4">
      <c r="B21217" s="74" t="str">
        <f ca="1">IFERROR(__xludf.DUMMYFUNCTION("IF(REGEXMATCH(A21217,""wealth planning""),""Script 1"",""-"")"),"-")</f>
        <v>-</v>
      </c>
      <c r="C21217" s="74">
        <f t="shared" si="166"/>
        <v>0</v>
      </c>
      <c r="D21217" s="149">
        <f t="shared" si="167"/>
        <v>45491</v>
      </c>
    </row>
    <row r="21218" spans="1:4">
      <c r="B21218" s="74" t="str">
        <f ca="1">IFERROR(__xludf.DUMMYFUNCTION("IF(REGEXMATCH(A21218,""wealth planning""),""Script 1"",""-"")"),"-")</f>
        <v>-</v>
      </c>
      <c r="C21218" s="74">
        <f t="shared" si="166"/>
        <v>0</v>
      </c>
      <c r="D21218" s="74" t="str">
        <f t="shared" si="167"/>
        <v>You: Hai assalamualaikum Afiqah,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219" spans="1:4">
      <c r="B21219" s="74" t="str">
        <f ca="1">IFERROR(__xludf.DUMMYFUNCTION("IF(REGEXMATCH(A21219,""wealth planning""),""Script 1"",""-"")"),"-")</f>
        <v>-</v>
      </c>
      <c r="C21219" s="74">
        <f t="shared" si="166"/>
        <v>0</v>
      </c>
      <c r="D21219" s="74">
        <f t="shared" si="167"/>
        <v>0</v>
      </c>
    </row>
    <row r="21220" spans="1:4">
      <c r="A21220" s="74" t="s">
        <v>11635</v>
      </c>
      <c r="B21220" s="74" t="str">
        <f ca="1">IFERROR(__xludf.DUMMYFUNCTION("IF(REGEXMATCH(A21220,""wealth planning""),""Script 1"",""-"")"),"-")</f>
        <v>-</v>
      </c>
      <c r="C21220" s="74">
        <f t="shared" si="166"/>
        <v>0</v>
      </c>
      <c r="D21220" s="74">
        <f t="shared" si="167"/>
        <v>0</v>
      </c>
    </row>
    <row r="21221" spans="1:4">
      <c r="A21221" s="149">
        <v>45491</v>
      </c>
      <c r="B21221" s="74" t="str">
        <f ca="1">IFERROR(__xludf.DUMMYFUNCTION("IF(REGEXMATCH(A21221,""wealth planning""),""Script 1"",""-"")"),"#VALUE!")</f>
        <v>#VALUE!</v>
      </c>
      <c r="C21221" s="74" t="str">
        <f t="shared" si="166"/>
        <v>Sharifah Nur Annisa Alwani</v>
      </c>
      <c r="D21221" s="74">
        <f t="shared" si="167"/>
        <v>0</v>
      </c>
    </row>
    <row r="21222" spans="1:4">
      <c r="A21222" s="149">
        <v>45491</v>
      </c>
      <c r="B21222" s="74" t="str">
        <f ca="1">IFERROR(__xludf.DUMMYFUNCTION("IF(REGEXMATCH(A21222,""wealth planning""),""Script 1"",""-"")"),"#VALUE!")</f>
        <v>#VALUE!</v>
      </c>
      <c r="C21222" s="149">
        <f t="shared" si="166"/>
        <v>45491</v>
      </c>
      <c r="D21222" s="74">
        <f t="shared" si="167"/>
        <v>0</v>
      </c>
    </row>
    <row r="21223" spans="1:4">
      <c r="A21223" s="74" t="s">
        <v>11636</v>
      </c>
      <c r="B21223" s="74" t="str">
        <f ca="1">IFERROR(__xludf.DUMMYFUNCTION("IF(REGEXMATCH(A21223,""wealth planning""),""Script 1"",""-"")"),"Script 1")</f>
        <v>Script 1</v>
      </c>
      <c r="C21223" s="149">
        <f t="shared" si="166"/>
        <v>45491</v>
      </c>
      <c r="D21223" s="74" t="str">
        <f t="shared" si="167"/>
        <v>Sharifah Nur Annisa Alwani</v>
      </c>
    </row>
    <row r="21224" spans="1:4">
      <c r="A21224" s="74"/>
      <c r="B21224" s="74" t="str">
        <f ca="1">IFERROR(__xludf.DUMMYFUNCTION("IF(REGEXMATCH(A21224,""wealth planning""),""Script 1"",""-"")"),"-")</f>
        <v>-</v>
      </c>
      <c r="C21224" s="74" t="str">
        <f t="shared" si="166"/>
        <v>You: Hai assalamualaikum Sharifah,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224" s="149">
        <f t="shared" si="167"/>
        <v>45491</v>
      </c>
    </row>
    <row r="21225" spans="1:4">
      <c r="B21225" s="74" t="str">
        <f ca="1">IFERROR(__xludf.DUMMYFUNCTION("IF(REGEXMATCH(A21225,""wealth planning""),""Script 1"",""-"")"),"-")</f>
        <v>-</v>
      </c>
      <c r="C21225" s="74">
        <f t="shared" si="166"/>
        <v>0</v>
      </c>
      <c r="D21225" s="149">
        <f t="shared" si="167"/>
        <v>45491</v>
      </c>
    </row>
    <row r="21226" spans="1:4">
      <c r="B21226" s="74" t="str">
        <f ca="1">IFERROR(__xludf.DUMMYFUNCTION("IF(REGEXMATCH(A21226,""wealth planning""),""Script 1"",""-"")"),"-")</f>
        <v>-</v>
      </c>
      <c r="C21226" s="74">
        <f t="shared" si="166"/>
        <v>0</v>
      </c>
      <c r="D21226" s="74" t="str">
        <f t="shared" si="167"/>
        <v>You: Hai assalamualaikum Sharifah,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227" spans="1:4">
      <c r="A21227" s="74" t="s">
        <v>11638</v>
      </c>
      <c r="B21227" s="74" t="str">
        <f ca="1">IFERROR(__xludf.DUMMYFUNCTION("IF(REGEXMATCH(A21227,""wealth planning""),""Script 1"",""-"")"),"-")</f>
        <v>-</v>
      </c>
      <c r="C21227" s="74">
        <f t="shared" si="166"/>
        <v>0</v>
      </c>
      <c r="D21227" s="74">
        <f t="shared" si="167"/>
        <v>0</v>
      </c>
    </row>
    <row r="21228" spans="1:4">
      <c r="A21228" s="74" t="s">
        <v>11638</v>
      </c>
      <c r="B21228" s="74" t="str">
        <f ca="1">IFERROR(__xludf.DUMMYFUNCTION("IF(REGEXMATCH(A21228,""wealth planning""),""Script 1"",""-"")"),"-")</f>
        <v>-</v>
      </c>
      <c r="C21228" s="74" t="str">
        <f t="shared" si="166"/>
        <v>Nur Batrisyia Azhar</v>
      </c>
      <c r="D21228" s="74">
        <f t="shared" si="167"/>
        <v>0</v>
      </c>
    </row>
    <row r="21229" spans="1:4">
      <c r="A21229" s="149">
        <v>45491</v>
      </c>
      <c r="B21229" s="74" t="str">
        <f ca="1">IFERROR(__xludf.DUMMYFUNCTION("IF(REGEXMATCH(A21229,""wealth planning""),""Script 1"",""-"")"),"#VALUE!")</f>
        <v>#VALUE!</v>
      </c>
      <c r="C21229" s="74" t="str">
        <f t="shared" si="166"/>
        <v>Nur Batrisyia Azhar</v>
      </c>
      <c r="D21229" s="74">
        <f t="shared" si="167"/>
        <v>0</v>
      </c>
    </row>
    <row r="21230" spans="1:4">
      <c r="A21230" s="149">
        <v>45491</v>
      </c>
      <c r="B21230" s="74" t="str">
        <f ca="1">IFERROR(__xludf.DUMMYFUNCTION("IF(REGEXMATCH(A21230,""wealth planning""),""Script 1"",""-"")"),"#VALUE!")</f>
        <v>#VALUE!</v>
      </c>
      <c r="C21230" s="149">
        <f t="shared" si="166"/>
        <v>45491</v>
      </c>
      <c r="D21230" s="74" t="str">
        <f t="shared" si="167"/>
        <v>Nur Batrisyia Azhar</v>
      </c>
    </row>
    <row r="21231" spans="1:4">
      <c r="A21231" s="74" t="s">
        <v>11639</v>
      </c>
      <c r="B21231" s="74" t="str">
        <f ca="1">IFERROR(__xludf.DUMMYFUNCTION("IF(REGEXMATCH(A21231,""wealth planning""),""Script 1"",""-"")"),"Script 1")</f>
        <v>Script 1</v>
      </c>
      <c r="C21231" s="149">
        <f t="shared" si="166"/>
        <v>45491</v>
      </c>
      <c r="D21231" s="74" t="str">
        <f t="shared" si="167"/>
        <v>Nur Batrisyia Azhar</v>
      </c>
    </row>
    <row r="21232" spans="1:4">
      <c r="A21232" s="74"/>
      <c r="B21232" s="74" t="str">
        <f ca="1">IFERROR(__xludf.DUMMYFUNCTION("IF(REGEXMATCH(A21232,""wealth planning""),""Script 1"",""-"")"),"-")</f>
        <v>-</v>
      </c>
      <c r="C21232" s="74" t="str">
        <f t="shared" si="166"/>
        <v>You: Hai assalamualaikum Batrisyia,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232" s="149">
        <f t="shared" si="167"/>
        <v>45491</v>
      </c>
    </row>
    <row r="21233" spans="1:4">
      <c r="B21233" s="74" t="str">
        <f ca="1">IFERROR(__xludf.DUMMYFUNCTION("IF(REGEXMATCH(A21233,""wealth planning""),""Script 1"",""-"")"),"-")</f>
        <v>-</v>
      </c>
      <c r="C21233" s="74">
        <f t="shared" si="166"/>
        <v>0</v>
      </c>
      <c r="D21233" s="149">
        <f t="shared" si="167"/>
        <v>45491</v>
      </c>
    </row>
    <row r="21234" spans="1:4">
      <c r="B21234" s="74" t="str">
        <f ca="1">IFERROR(__xludf.DUMMYFUNCTION("IF(REGEXMATCH(A21234,""wealth planning""),""Script 1"",""-"")"),"-")</f>
        <v>-</v>
      </c>
      <c r="C21234" s="74">
        <f t="shared" si="166"/>
        <v>0</v>
      </c>
      <c r="D21234" s="74" t="str">
        <f t="shared" si="167"/>
        <v>You: Hai assalamualaikum Batrisyia,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235" spans="1:4">
      <c r="A21235" s="74" t="s">
        <v>11641</v>
      </c>
      <c r="B21235" s="74" t="str">
        <f ca="1">IFERROR(__xludf.DUMMYFUNCTION("IF(REGEXMATCH(A21235,""wealth planning""),""Script 1"",""-"")"),"-")</f>
        <v>-</v>
      </c>
      <c r="C21235" s="74">
        <f t="shared" si="166"/>
        <v>0</v>
      </c>
      <c r="D21235" s="74">
        <f t="shared" si="167"/>
        <v>0</v>
      </c>
    </row>
    <row r="21236" spans="1:4">
      <c r="A21236" s="74" t="s">
        <v>11642</v>
      </c>
      <c r="B21236" s="74" t="str">
        <f ca="1">IFERROR(__xludf.DUMMYFUNCTION("IF(REGEXMATCH(A21236,""wealth planning""),""Script 1"",""-"")"),"-")</f>
        <v>-</v>
      </c>
      <c r="C21236" s="74" t="str">
        <f t="shared" si="166"/>
        <v>Nur Akmal AimanStatus is reachable</v>
      </c>
      <c r="D21236" s="74">
        <f t="shared" si="167"/>
        <v>0</v>
      </c>
    </row>
    <row r="21237" spans="1:4">
      <c r="A21237" s="149">
        <v>45490</v>
      </c>
      <c r="B21237" s="74" t="str">
        <f ca="1">IFERROR(__xludf.DUMMYFUNCTION("IF(REGEXMATCH(A21237,""wealth planning""),""Script 1"",""-"")"),"#VALUE!")</f>
        <v>#VALUE!</v>
      </c>
      <c r="C21237" s="74" t="str">
        <f t="shared" si="166"/>
        <v>Nur Akmal Aiman</v>
      </c>
      <c r="D21237" s="74">
        <f t="shared" si="167"/>
        <v>0</v>
      </c>
    </row>
    <row r="21238" spans="1:4">
      <c r="A21238" s="149">
        <v>45490</v>
      </c>
      <c r="B21238" s="74" t="str">
        <f ca="1">IFERROR(__xludf.DUMMYFUNCTION("IF(REGEXMATCH(A21238,""wealth planning""),""Script 1"",""-"")"),"#VALUE!")</f>
        <v>#VALUE!</v>
      </c>
      <c r="C21238" s="149">
        <f t="shared" si="166"/>
        <v>45490</v>
      </c>
      <c r="D21238" s="74" t="str">
        <f t="shared" si="167"/>
        <v>Nur Akmal AimanStatus is reachable</v>
      </c>
    </row>
    <row r="21239" spans="1:4">
      <c r="A21239" s="74" t="s">
        <v>11643</v>
      </c>
      <c r="B21239" s="74" t="str">
        <f ca="1">IFERROR(__xludf.DUMMYFUNCTION("IF(REGEXMATCH(A21239,""wealth planning""),""Script 1"",""-"")"),"-")</f>
        <v>-</v>
      </c>
      <c r="C21239" s="149">
        <f t="shared" si="166"/>
        <v>45490</v>
      </c>
      <c r="D21239" s="74" t="str">
        <f t="shared" si="167"/>
        <v>Nur Akmal Aiman</v>
      </c>
    </row>
    <row r="21240" spans="1:4">
      <c r="A21240" s="74"/>
      <c r="B21240" s="74" t="str">
        <f ca="1">IFERROR(__xludf.DUMMYFUNCTION("IF(REGEXMATCH(A21240,""wealth planning""),""Script 1"",""-"")"),"-")</f>
        <v>-</v>
      </c>
      <c r="C21240" s="74" t="str">
        <f t="shared" si="166"/>
        <v>You: Hai assalamualaikum Akmal. Moga dalam keadaan sihat sentiasa. Maaf ganggu. Cuma nak tahu jika ada masa free untuk kita set masa appointment minggu ni atau minggu depan?</v>
      </c>
      <c r="D21240" s="149">
        <f t="shared" si="167"/>
        <v>45490</v>
      </c>
    </row>
    <row r="21241" spans="1:4">
      <c r="B21241" s="74" t="str">
        <f ca="1">IFERROR(__xludf.DUMMYFUNCTION("IF(REGEXMATCH(A21241,""wealth planning""),""Script 1"",""-"")"),"-")</f>
        <v>-</v>
      </c>
      <c r="C21241" s="74">
        <f t="shared" si="166"/>
        <v>0</v>
      </c>
      <c r="D21241" s="149">
        <f t="shared" si="167"/>
        <v>45490</v>
      </c>
    </row>
    <row r="21242" spans="1:4">
      <c r="B21242" s="74" t="str">
        <f ca="1">IFERROR(__xludf.DUMMYFUNCTION("IF(REGEXMATCH(A21242,""wealth planning""),""Script 1"",""-"")"),"-")</f>
        <v>-</v>
      </c>
      <c r="C21242" s="74">
        <f t="shared" si="166"/>
        <v>0</v>
      </c>
      <c r="D21242" s="74" t="str">
        <f t="shared" si="167"/>
        <v>You: Hai assalamualaikum Akmal. Moga dalam keadaan sihat sentiasa. Maaf ganggu. Cuma nak tahu jika ada masa free untuk kita set masa appointment minggu ni atau minggu depan?</v>
      </c>
    </row>
    <row r="21243" spans="1:4">
      <c r="A21243" s="74" t="s">
        <v>11645</v>
      </c>
      <c r="B21243" s="74" t="str">
        <f ca="1">IFERROR(__xludf.DUMMYFUNCTION("IF(REGEXMATCH(A21243,""wealth planning""),""Script 1"",""-"")"),"-")</f>
        <v>-</v>
      </c>
      <c r="C21243" s="74">
        <f t="shared" si="166"/>
        <v>0</v>
      </c>
      <c r="D21243" s="74">
        <f t="shared" si="167"/>
        <v>0</v>
      </c>
    </row>
    <row r="21244" spans="1:4">
      <c r="A21244" s="74" t="s">
        <v>11645</v>
      </c>
      <c r="B21244" s="74" t="str">
        <f ca="1">IFERROR(__xludf.DUMMYFUNCTION("IF(REGEXMATCH(A21244,""wealth planning""),""Script 1"",""-"")"),"-")</f>
        <v>-</v>
      </c>
      <c r="C21244" s="74" t="str">
        <f t="shared" si="166"/>
        <v>Nurul 'Izzati Binti Mohd Taipor</v>
      </c>
      <c r="D21244" s="74">
        <f t="shared" si="167"/>
        <v>0</v>
      </c>
    </row>
    <row r="21245" spans="1:4">
      <c r="A21245" s="149">
        <v>45490</v>
      </c>
      <c r="B21245" s="74" t="str">
        <f ca="1">IFERROR(__xludf.DUMMYFUNCTION("IF(REGEXMATCH(A21245,""wealth planning""),""Script 1"",""-"")"),"#VALUE!")</f>
        <v>#VALUE!</v>
      </c>
      <c r="C21245" s="74" t="str">
        <f t="shared" si="166"/>
        <v>Nurul 'Izzati Binti Mohd Taipor</v>
      </c>
      <c r="D21245" s="74">
        <f t="shared" si="167"/>
        <v>0</v>
      </c>
    </row>
    <row r="21246" spans="1:4">
      <c r="A21246" s="149">
        <v>45490</v>
      </c>
      <c r="B21246" s="74" t="str">
        <f ca="1">IFERROR(__xludf.DUMMYFUNCTION("IF(REGEXMATCH(A21246,""wealth planning""),""Script 1"",""-"")"),"#VALUE!")</f>
        <v>#VALUE!</v>
      </c>
      <c r="C21246" s="149">
        <f t="shared" si="166"/>
        <v>45490</v>
      </c>
      <c r="D21246" s="74" t="str">
        <f t="shared" si="167"/>
        <v>Nurul 'Izzati Binti Mohd Taipor</v>
      </c>
    </row>
    <row r="21247" spans="1:4">
      <c r="A21247" s="74" t="s">
        <v>11646</v>
      </c>
      <c r="B21247" s="74" t="str">
        <f ca="1">IFERROR(__xludf.DUMMYFUNCTION("IF(REGEXMATCH(A21247,""wealth planning""),""Script 1"",""-"")"),"-")</f>
        <v>-</v>
      </c>
      <c r="C21247" s="149">
        <f t="shared" si="166"/>
        <v>45490</v>
      </c>
      <c r="D21247" s="74" t="str">
        <f t="shared" si="167"/>
        <v>Nurul 'Izzati Binti Mohd Taipor</v>
      </c>
    </row>
    <row r="21248" spans="1:4">
      <c r="A21248" s="74"/>
      <c r="B21248" s="74" t="str">
        <f ca="1">IFERROR(__xludf.DUMMYFUNCTION("IF(REGEXMATCH(A21248,""wealth planning""),""Script 1"",""-"")"),"-")</f>
        <v>-</v>
      </c>
      <c r="C21248" s="74" t="str">
        <f t="shared" si="166"/>
        <v>You: Hai assalamualaikum Izzati. Maaf ganggu. Cuma nak kepastian bila kita boleh set masa untuk sesi review semula polisi sedia ada? Mungkin kita boleh set masa minggu ni atau minggu depan jika ada waktu free</v>
      </c>
      <c r="D21248" s="149">
        <f t="shared" si="167"/>
        <v>45490</v>
      </c>
    </row>
    <row r="21249" spans="1:4">
      <c r="B21249" s="74" t="str">
        <f ca="1">IFERROR(__xludf.DUMMYFUNCTION("IF(REGEXMATCH(A21249,""wealth planning""),""Script 1"",""-"")"),"-")</f>
        <v>-</v>
      </c>
      <c r="C21249" s="74">
        <f t="shared" si="166"/>
        <v>0</v>
      </c>
      <c r="D21249" s="149">
        <f t="shared" si="167"/>
        <v>45490</v>
      </c>
    </row>
    <row r="21250" spans="1:4">
      <c r="B21250" s="74" t="str">
        <f ca="1">IFERROR(__xludf.DUMMYFUNCTION("IF(REGEXMATCH(A21250,""wealth planning""),""Script 1"",""-"")"),"-")</f>
        <v>-</v>
      </c>
      <c r="C21250" s="74">
        <f t="shared" si="166"/>
        <v>0</v>
      </c>
      <c r="D21250" s="74" t="str">
        <f t="shared" si="167"/>
        <v>You: Hai assalamualaikum Izzati. Maaf ganggu. Cuma nak kepastian bila kita boleh set masa untuk sesi review semula polisi sedia ada? Mungkin kita boleh set masa minggu ni atau minggu depan jika ada waktu free</v>
      </c>
    </row>
    <row r="21251" spans="1:4">
      <c r="A21251" s="74" t="s">
        <v>11648</v>
      </c>
      <c r="B21251" s="74" t="str">
        <f ca="1">IFERROR(__xludf.DUMMYFUNCTION("IF(REGEXMATCH(A21251,""wealth planning""),""Script 1"",""-"")"),"-")</f>
        <v>-</v>
      </c>
      <c r="C21251" s="74">
        <f t="shared" si="166"/>
        <v>0</v>
      </c>
      <c r="D21251" s="74">
        <f t="shared" si="167"/>
        <v>0</v>
      </c>
    </row>
    <row r="21252" spans="1:4">
      <c r="A21252" s="74" t="s">
        <v>11649</v>
      </c>
      <c r="B21252" s="74" t="str">
        <f ca="1">IFERROR(__xludf.DUMMYFUNCTION("IF(REGEXMATCH(A21252,""wealth planning""),""Script 1"",""-"")"),"-")</f>
        <v>-</v>
      </c>
      <c r="C21252" s="74" t="str">
        <f t="shared" si="166"/>
        <v>Ummu Farah NajwaStatus is reachable</v>
      </c>
      <c r="D21252" s="74">
        <f t="shared" si="167"/>
        <v>0</v>
      </c>
    </row>
    <row r="21253" spans="1:4">
      <c r="A21253" s="149">
        <v>45490</v>
      </c>
      <c r="B21253" s="74" t="str">
        <f ca="1">IFERROR(__xludf.DUMMYFUNCTION("IF(REGEXMATCH(A21253,""wealth planning""),""Script 1"",""-"")"),"#VALUE!")</f>
        <v>#VALUE!</v>
      </c>
      <c r="C21253" s="74" t="str">
        <f t="shared" si="166"/>
        <v>Ummu Farah Najwa</v>
      </c>
      <c r="D21253" s="74">
        <f t="shared" si="167"/>
        <v>0</v>
      </c>
    </row>
    <row r="21254" spans="1:4">
      <c r="A21254" s="149">
        <v>45490</v>
      </c>
      <c r="B21254" s="74" t="str">
        <f ca="1">IFERROR(__xludf.DUMMYFUNCTION("IF(REGEXMATCH(A21254,""wealth planning""),""Script 1"",""-"")"),"#VALUE!")</f>
        <v>#VALUE!</v>
      </c>
      <c r="C21254" s="149">
        <f t="shared" si="166"/>
        <v>45490</v>
      </c>
      <c r="D21254" s="74" t="str">
        <f t="shared" si="167"/>
        <v>Ummu Farah NajwaStatus is reachable</v>
      </c>
    </row>
    <row r="21255" spans="1:4">
      <c r="A21255" s="74" t="s">
        <v>11650</v>
      </c>
      <c r="B21255" s="74" t="str">
        <f ca="1">IFERROR(__xludf.DUMMYFUNCTION("IF(REGEXMATCH(A21255,""wealth planning""),""Script 1"",""-"")"),"Script 1")</f>
        <v>Script 1</v>
      </c>
      <c r="C21255" s="149">
        <f t="shared" si="166"/>
        <v>45490</v>
      </c>
      <c r="D21255" s="74" t="str">
        <f t="shared" si="167"/>
        <v>Ummu Farah Najwa</v>
      </c>
    </row>
    <row r="21256" spans="1:4">
      <c r="A21256" s="74"/>
      <c r="B21256" s="74" t="str">
        <f ca="1">IFERROR(__xludf.DUMMYFUNCTION("IF(REGEXMATCH(A21256,""wealth planning""),""Script 1"",""-"")"),"-")</f>
        <v>-</v>
      </c>
      <c r="C21256" s="74" t="str">
        <f t="shared" si="166"/>
        <v>You: Hai assalamualaikum Ummu,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256" s="149">
        <f t="shared" si="167"/>
        <v>45490</v>
      </c>
    </row>
    <row r="21257" spans="1:4">
      <c r="B21257" s="74" t="str">
        <f ca="1">IFERROR(__xludf.DUMMYFUNCTION("IF(REGEXMATCH(A21257,""wealth planning""),""Script 1"",""-"")"),"-")</f>
        <v>-</v>
      </c>
      <c r="C21257" s="74">
        <f t="shared" si="166"/>
        <v>0</v>
      </c>
      <c r="D21257" s="149">
        <f t="shared" si="167"/>
        <v>45490</v>
      </c>
    </row>
    <row r="21258" spans="1:4">
      <c r="B21258" s="74" t="str">
        <f ca="1">IFERROR(__xludf.DUMMYFUNCTION("IF(REGEXMATCH(A21258,""wealth planning""),""Script 1"",""-"")"),"-")</f>
        <v>-</v>
      </c>
      <c r="C21258" s="74">
        <f t="shared" si="166"/>
        <v>0</v>
      </c>
      <c r="D21258" s="74" t="str">
        <f t="shared" si="167"/>
        <v>You: Hai assalamualaikum Ummu,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259" spans="1:4">
      <c r="A21259" s="74" t="s">
        <v>11652</v>
      </c>
      <c r="B21259" s="74" t="str">
        <f ca="1">IFERROR(__xludf.DUMMYFUNCTION("IF(REGEXMATCH(A21259,""wealth planning""),""Script 1"",""-"")"),"-")</f>
        <v>-</v>
      </c>
      <c r="C21259" s="74">
        <f t="shared" si="166"/>
        <v>0</v>
      </c>
      <c r="D21259" s="74">
        <f t="shared" si="167"/>
        <v>0</v>
      </c>
    </row>
    <row r="21260" spans="1:4">
      <c r="A21260" s="74" t="s">
        <v>11653</v>
      </c>
      <c r="B21260" s="74" t="str">
        <f ca="1">IFERROR(__xludf.DUMMYFUNCTION("IF(REGEXMATCH(A21260,""wealth planning""),""Script 1"",""-"")"),"-")</f>
        <v>-</v>
      </c>
      <c r="C21260" s="74" t="str">
        <f t="shared" si="166"/>
        <v>Nurul Qistina AliaStatus is reachable</v>
      </c>
      <c r="D21260" s="74">
        <f t="shared" si="167"/>
        <v>0</v>
      </c>
    </row>
    <row r="21261" spans="1:4">
      <c r="A21261" s="149">
        <v>45490</v>
      </c>
      <c r="B21261" s="74" t="str">
        <f ca="1">IFERROR(__xludf.DUMMYFUNCTION("IF(REGEXMATCH(A21261,""wealth planning""),""Script 1"",""-"")"),"#VALUE!")</f>
        <v>#VALUE!</v>
      </c>
      <c r="C21261" s="74" t="str">
        <f t="shared" si="166"/>
        <v>Nurul Qistina Alia</v>
      </c>
      <c r="D21261" s="74">
        <f t="shared" si="167"/>
        <v>0</v>
      </c>
    </row>
    <row r="21262" spans="1:4">
      <c r="A21262" s="149">
        <v>45490</v>
      </c>
      <c r="B21262" s="74" t="str">
        <f ca="1">IFERROR(__xludf.DUMMYFUNCTION("IF(REGEXMATCH(A21262,""wealth planning""),""Script 1"",""-"")"),"#VALUE!")</f>
        <v>#VALUE!</v>
      </c>
      <c r="C21262" s="149">
        <f t="shared" si="166"/>
        <v>45490</v>
      </c>
      <c r="D21262" s="74" t="str">
        <f t="shared" si="167"/>
        <v>Nurul Qistina AliaStatus is reachable</v>
      </c>
    </row>
    <row r="21263" spans="1:4">
      <c r="A21263" s="74" t="s">
        <v>11654</v>
      </c>
      <c r="B21263" s="74" t="str">
        <f ca="1">IFERROR(__xludf.DUMMYFUNCTION("IF(REGEXMATCH(A21263,""wealth planning""),""Script 1"",""-"")"),"Script 1")</f>
        <v>Script 1</v>
      </c>
      <c r="C21263" s="149">
        <f t="shared" si="166"/>
        <v>45490</v>
      </c>
      <c r="D21263" s="74" t="str">
        <f t="shared" si="167"/>
        <v>Nurul Qistina Alia</v>
      </c>
    </row>
    <row r="21264" spans="1:4">
      <c r="A21264" s="74"/>
      <c r="B21264" s="74" t="str">
        <f ca="1">IFERROR(__xludf.DUMMYFUNCTION("IF(REGEXMATCH(A21264,""wealth planning""),""Script 1"",""-"")"),"-")</f>
        <v>-</v>
      </c>
      <c r="C21264" s="74" t="str">
        <f t="shared" si="166"/>
        <v>You: Hai assalamualaikum Qistina,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264" s="149">
        <f t="shared" si="167"/>
        <v>45490</v>
      </c>
    </row>
    <row r="21265" spans="1:4">
      <c r="B21265" s="74" t="str">
        <f ca="1">IFERROR(__xludf.DUMMYFUNCTION("IF(REGEXMATCH(A21265,""wealth planning""),""Script 1"",""-"")"),"-")</f>
        <v>-</v>
      </c>
      <c r="C21265" s="74">
        <f t="shared" si="166"/>
        <v>0</v>
      </c>
      <c r="D21265" s="149">
        <f t="shared" si="167"/>
        <v>45490</v>
      </c>
    </row>
    <row r="21266" spans="1:4">
      <c r="B21266" s="74" t="str">
        <f ca="1">IFERROR(__xludf.DUMMYFUNCTION("IF(REGEXMATCH(A21266,""wealth planning""),""Script 1"",""-"")"),"-")</f>
        <v>-</v>
      </c>
      <c r="C21266" s="74">
        <f t="shared" si="166"/>
        <v>0</v>
      </c>
      <c r="D21266" s="74" t="str">
        <f t="shared" si="167"/>
        <v>You: Hai assalamualaikum Qistina,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267" spans="1:4">
      <c r="A21267" s="74" t="s">
        <v>11656</v>
      </c>
      <c r="B21267" s="74" t="str">
        <f ca="1">IFERROR(__xludf.DUMMYFUNCTION("IF(REGEXMATCH(A21267,""wealth planning""),""Script 1"",""-"")"),"-")</f>
        <v>-</v>
      </c>
      <c r="C21267" s="74">
        <f t="shared" si="166"/>
        <v>0</v>
      </c>
      <c r="D21267" s="74">
        <f t="shared" si="167"/>
        <v>0</v>
      </c>
    </row>
    <row r="21268" spans="1:4">
      <c r="A21268" s="74" t="s">
        <v>11656</v>
      </c>
      <c r="B21268" s="74" t="str">
        <f ca="1">IFERROR(__xludf.DUMMYFUNCTION("IF(REGEXMATCH(A21268,""wealth planning""),""Script 1"",""-"")"),"-")</f>
        <v>-</v>
      </c>
      <c r="C21268" s="74" t="str">
        <f t="shared" si="166"/>
        <v>Megat Muhammad Fahmee Bin Epindi</v>
      </c>
      <c r="D21268" s="74">
        <f t="shared" si="167"/>
        <v>0</v>
      </c>
    </row>
    <row r="21269" spans="1:4">
      <c r="A21269" s="149">
        <v>45490</v>
      </c>
      <c r="B21269" s="74" t="str">
        <f ca="1">IFERROR(__xludf.DUMMYFUNCTION("IF(REGEXMATCH(A21269,""wealth planning""),""Script 1"",""-"")"),"#VALUE!")</f>
        <v>#VALUE!</v>
      </c>
      <c r="C21269" s="74" t="str">
        <f t="shared" si="166"/>
        <v>Megat Muhammad Fahmee Bin Epindi</v>
      </c>
      <c r="D21269" s="74">
        <f t="shared" si="167"/>
        <v>0</v>
      </c>
    </row>
    <row r="21270" spans="1:4">
      <c r="A21270" s="149">
        <v>45490</v>
      </c>
      <c r="B21270" s="74" t="str">
        <f ca="1">IFERROR(__xludf.DUMMYFUNCTION("IF(REGEXMATCH(A21270,""wealth planning""),""Script 1"",""-"")"),"#VALUE!")</f>
        <v>#VALUE!</v>
      </c>
      <c r="C21270" s="149">
        <f t="shared" si="166"/>
        <v>45490</v>
      </c>
      <c r="D21270" s="74" t="str">
        <f t="shared" si="167"/>
        <v>Megat Muhammad Fahmee Bin Epindi</v>
      </c>
    </row>
    <row r="21271" spans="1:4">
      <c r="A21271" s="74" t="s">
        <v>11180</v>
      </c>
      <c r="B21271" s="74" t="str">
        <f ca="1">IFERROR(__xludf.DUMMYFUNCTION("IF(REGEXMATCH(A21271,""wealth planning""),""Script 1"",""-"")"),"Script 1")</f>
        <v>Script 1</v>
      </c>
      <c r="C21271" s="149">
        <f t="shared" si="166"/>
        <v>45490</v>
      </c>
      <c r="D21271" s="74" t="str">
        <f t="shared" si="167"/>
        <v>Megat Muhammad Fahmee Bin Epindi</v>
      </c>
    </row>
    <row r="21272" spans="1:4">
      <c r="A21272" s="74"/>
      <c r="B21272" s="74" t="str">
        <f ca="1">IFERROR(__xludf.DUMMYFUNCTION("IF(REGEXMATCH(A21272,""wealth planning""),""Script 1"",""-"")"),"-")</f>
        <v>-</v>
      </c>
      <c r="C21272" s="74" t="str">
        <f t="shared" si="166"/>
        <v>You: Hai assalamualaikum Megat,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272" s="149">
        <f t="shared" si="167"/>
        <v>45490</v>
      </c>
    </row>
    <row r="21273" spans="1:4">
      <c r="B21273" s="74" t="str">
        <f ca="1">IFERROR(__xludf.DUMMYFUNCTION("IF(REGEXMATCH(A21273,""wealth planning""),""Script 1"",""-"")"),"-")</f>
        <v>-</v>
      </c>
      <c r="C21273" s="74">
        <f t="shared" si="166"/>
        <v>0</v>
      </c>
      <c r="D21273" s="149">
        <f t="shared" si="167"/>
        <v>45490</v>
      </c>
    </row>
    <row r="21274" spans="1:4">
      <c r="B21274" s="74" t="str">
        <f ca="1">IFERROR(__xludf.DUMMYFUNCTION("IF(REGEXMATCH(A21274,""wealth planning""),""Script 1"",""-"")"),"-")</f>
        <v>-</v>
      </c>
      <c r="C21274" s="74">
        <f t="shared" si="166"/>
        <v>0</v>
      </c>
      <c r="D21274" s="74" t="str">
        <f t="shared" si="167"/>
        <v>You: Hai assalamualaikum Megat,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275" spans="1:4">
      <c r="A21275" s="74" t="s">
        <v>11658</v>
      </c>
      <c r="B21275" s="74" t="str">
        <f ca="1">IFERROR(__xludf.DUMMYFUNCTION("IF(REGEXMATCH(A21275,""wealth planning""),""Script 1"",""-"")"),"-")</f>
        <v>-</v>
      </c>
      <c r="C21275" s="74">
        <f t="shared" si="166"/>
        <v>0</v>
      </c>
      <c r="D21275" s="74">
        <f t="shared" si="167"/>
        <v>0</v>
      </c>
    </row>
    <row r="21276" spans="1:4">
      <c r="A21276" s="74" t="s">
        <v>11659</v>
      </c>
      <c r="B21276" s="74" t="str">
        <f ca="1">IFERROR(__xludf.DUMMYFUNCTION("IF(REGEXMATCH(A21276,""wealth planning""),""Script 1"",""-"")"),"-")</f>
        <v>-</v>
      </c>
      <c r="C21276" s="74" t="str">
        <f t="shared" si="166"/>
        <v>Azeera SulaimanStatus is reachable</v>
      </c>
      <c r="D21276" s="74">
        <f t="shared" si="167"/>
        <v>0</v>
      </c>
    </row>
    <row r="21277" spans="1:4">
      <c r="A21277" s="149">
        <v>45490</v>
      </c>
      <c r="B21277" s="74" t="str">
        <f ca="1">IFERROR(__xludf.DUMMYFUNCTION("IF(REGEXMATCH(A21277,""wealth planning""),""Script 1"",""-"")"),"#VALUE!")</f>
        <v>#VALUE!</v>
      </c>
      <c r="C21277" s="74" t="str">
        <f t="shared" si="166"/>
        <v>Azeera Sulaiman</v>
      </c>
      <c r="D21277" s="74">
        <f t="shared" si="167"/>
        <v>0</v>
      </c>
    </row>
    <row r="21278" spans="1:4">
      <c r="A21278" s="149">
        <v>45490</v>
      </c>
      <c r="B21278" s="74" t="str">
        <f ca="1">IFERROR(__xludf.DUMMYFUNCTION("IF(REGEXMATCH(A21278,""wealth planning""),""Script 1"",""-"")"),"#VALUE!")</f>
        <v>#VALUE!</v>
      </c>
      <c r="C21278" s="149">
        <f t="shared" si="166"/>
        <v>45490</v>
      </c>
      <c r="D21278" s="74" t="str">
        <f t="shared" si="167"/>
        <v>Azeera SulaimanStatus is reachable</v>
      </c>
    </row>
    <row r="21279" spans="1:4">
      <c r="A21279" s="74" t="s">
        <v>11660</v>
      </c>
      <c r="B21279" s="74" t="str">
        <f ca="1">IFERROR(__xludf.DUMMYFUNCTION("IF(REGEXMATCH(A21279,""wealth planning""),""Script 1"",""-"")"),"Script 1")</f>
        <v>Script 1</v>
      </c>
      <c r="C21279" s="149">
        <f t="shared" si="166"/>
        <v>45490</v>
      </c>
      <c r="D21279" s="74" t="str">
        <f t="shared" si="167"/>
        <v>Azeera Sulaiman</v>
      </c>
    </row>
    <row r="21280" spans="1:4">
      <c r="A21280" s="74"/>
      <c r="B21280" s="74" t="str">
        <f ca="1">IFERROR(__xludf.DUMMYFUNCTION("IF(REGEXMATCH(A21280,""wealth planning""),""Script 1"",""-"")"),"-")</f>
        <v>-</v>
      </c>
      <c r="C21280" s="74" t="str">
        <f t="shared" si="166"/>
        <v>You: Hai assalamualaikum Azeera,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280" s="149">
        <f t="shared" si="167"/>
        <v>45490</v>
      </c>
    </row>
    <row r="21281" spans="1:4">
      <c r="B21281" s="74" t="str">
        <f ca="1">IFERROR(__xludf.DUMMYFUNCTION("IF(REGEXMATCH(A21281,""wealth planning""),""Script 1"",""-"")"),"-")</f>
        <v>-</v>
      </c>
      <c r="C21281" s="74">
        <f t="shared" si="166"/>
        <v>0</v>
      </c>
      <c r="D21281" s="149">
        <f t="shared" si="167"/>
        <v>45490</v>
      </c>
    </row>
    <row r="21282" spans="1:4">
      <c r="B21282" s="74" t="str">
        <f ca="1">IFERROR(__xludf.DUMMYFUNCTION("IF(REGEXMATCH(A21282,""wealth planning""),""Script 1"",""-"")"),"-")</f>
        <v>-</v>
      </c>
      <c r="C21282" s="74">
        <f t="shared" si="166"/>
        <v>0</v>
      </c>
      <c r="D21282" s="74" t="str">
        <f t="shared" si="167"/>
        <v>You: Hai assalamualaikum Azeera,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283" spans="1:4">
      <c r="A21283" s="74" t="s">
        <v>11662</v>
      </c>
      <c r="B21283" s="74" t="str">
        <f ca="1">IFERROR(__xludf.DUMMYFUNCTION("IF(REGEXMATCH(A21283,""wealth planning""),""Script 1"",""-"")"),"-")</f>
        <v>-</v>
      </c>
      <c r="C21283" s="74">
        <f t="shared" si="166"/>
        <v>0</v>
      </c>
      <c r="D21283" s="74">
        <f t="shared" si="167"/>
        <v>0</v>
      </c>
    </row>
    <row r="21284" spans="1:4">
      <c r="A21284" s="74" t="s">
        <v>11663</v>
      </c>
      <c r="B21284" s="74" t="str">
        <f ca="1">IFERROR(__xludf.DUMMYFUNCTION("IF(REGEXMATCH(A21284,""wealth planning""),""Script 1"",""-"")"),"-")</f>
        <v>-</v>
      </c>
      <c r="C21284" s="74" t="str">
        <f t="shared" si="166"/>
        <v>Syafiq RahimStatus is reachable</v>
      </c>
      <c r="D21284" s="74">
        <f t="shared" si="167"/>
        <v>0</v>
      </c>
    </row>
    <row r="21285" spans="1:4">
      <c r="A21285" s="149">
        <v>45490</v>
      </c>
      <c r="B21285" s="74" t="str">
        <f ca="1">IFERROR(__xludf.DUMMYFUNCTION("IF(REGEXMATCH(A21285,""wealth planning""),""Script 1"",""-"")"),"#VALUE!")</f>
        <v>#VALUE!</v>
      </c>
      <c r="C21285" s="74" t="str">
        <f t="shared" si="166"/>
        <v>Syafiq Rahim</v>
      </c>
      <c r="D21285" s="74">
        <f t="shared" si="167"/>
        <v>0</v>
      </c>
    </row>
    <row r="21286" spans="1:4">
      <c r="A21286" s="149">
        <v>45490</v>
      </c>
      <c r="B21286" s="74" t="str">
        <f ca="1">IFERROR(__xludf.DUMMYFUNCTION("IF(REGEXMATCH(A21286,""wealth planning""),""Script 1"",""-"")"),"#VALUE!")</f>
        <v>#VALUE!</v>
      </c>
      <c r="C21286" s="149">
        <f t="shared" si="166"/>
        <v>45490</v>
      </c>
      <c r="D21286" s="74" t="str">
        <f t="shared" si="167"/>
        <v>Syafiq RahimStatus is reachable</v>
      </c>
    </row>
    <row r="21287" spans="1:4">
      <c r="A21287" s="74" t="s">
        <v>11664</v>
      </c>
      <c r="B21287" s="74" t="str">
        <f ca="1">IFERROR(__xludf.DUMMYFUNCTION("IF(REGEXMATCH(A21287,""wealth planning""),""Script 1"",""-"")"),"Script 1")</f>
        <v>Script 1</v>
      </c>
      <c r="C21287" s="149">
        <f t="shared" si="166"/>
        <v>45490</v>
      </c>
      <c r="D21287" s="74" t="str">
        <f t="shared" si="167"/>
        <v>Syafiq Rahim</v>
      </c>
    </row>
    <row r="21288" spans="1:4">
      <c r="A21288" s="74"/>
      <c r="B21288" s="74" t="str">
        <f ca="1">IFERROR(__xludf.DUMMYFUNCTION("IF(REGEXMATCH(A21288,""wealth planning""),""Script 1"",""-"")"),"-")</f>
        <v>-</v>
      </c>
      <c r="C21288" s="74" t="str">
        <f t="shared" si="166"/>
        <v>You: Hai assalamualaikum Syafiq,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288" s="149">
        <f t="shared" si="167"/>
        <v>45490</v>
      </c>
    </row>
    <row r="21289" spans="1:4">
      <c r="B21289" s="74" t="str">
        <f ca="1">IFERROR(__xludf.DUMMYFUNCTION("IF(REGEXMATCH(A21289,""wealth planning""),""Script 1"",""-"")"),"-")</f>
        <v>-</v>
      </c>
      <c r="C21289" s="74">
        <f t="shared" si="166"/>
        <v>0</v>
      </c>
      <c r="D21289" s="149">
        <f t="shared" si="167"/>
        <v>45490</v>
      </c>
    </row>
    <row r="21290" spans="1:4">
      <c r="B21290" s="74" t="str">
        <f ca="1">IFERROR(__xludf.DUMMYFUNCTION("IF(REGEXMATCH(A21290,""wealth planning""),""Script 1"",""-"")"),"-")</f>
        <v>-</v>
      </c>
      <c r="C21290" s="74">
        <f t="shared" si="166"/>
        <v>0</v>
      </c>
      <c r="D21290" s="74" t="str">
        <f t="shared" si="167"/>
        <v>You: Hai assalamualaikum Syafiq,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291" spans="1:4">
      <c r="A21291" s="74" t="s">
        <v>11666</v>
      </c>
      <c r="B21291" s="74" t="str">
        <f ca="1">IFERROR(__xludf.DUMMYFUNCTION("IF(REGEXMATCH(A21291,""wealth planning""),""Script 1"",""-"")"),"-")</f>
        <v>-</v>
      </c>
      <c r="C21291" s="74">
        <f t="shared" si="166"/>
        <v>0</v>
      </c>
      <c r="D21291" s="74">
        <f t="shared" si="167"/>
        <v>0</v>
      </c>
    </row>
    <row r="21292" spans="1:4">
      <c r="A21292" s="74" t="s">
        <v>11666</v>
      </c>
      <c r="B21292" s="74" t="str">
        <f ca="1">IFERROR(__xludf.DUMMYFUNCTION("IF(REGEXMATCH(A21292,""wealth planning""),""Script 1"",""-"")"),"-")</f>
        <v>-</v>
      </c>
      <c r="C21292" s="74" t="str">
        <f t="shared" si="166"/>
        <v>Shahzmeera Shahrin</v>
      </c>
      <c r="D21292" s="74">
        <f t="shared" si="167"/>
        <v>0</v>
      </c>
    </row>
    <row r="21293" spans="1:4">
      <c r="A21293" s="149">
        <v>45490</v>
      </c>
      <c r="B21293" s="74" t="str">
        <f ca="1">IFERROR(__xludf.DUMMYFUNCTION("IF(REGEXMATCH(A21293,""wealth planning""),""Script 1"",""-"")"),"#VALUE!")</f>
        <v>#VALUE!</v>
      </c>
      <c r="C21293" s="74" t="str">
        <f t="shared" si="166"/>
        <v>Shahzmeera Shahrin</v>
      </c>
      <c r="D21293" s="74">
        <f t="shared" si="167"/>
        <v>0</v>
      </c>
    </row>
    <row r="21294" spans="1:4">
      <c r="A21294" s="149">
        <v>45490</v>
      </c>
      <c r="B21294" s="74" t="str">
        <f ca="1">IFERROR(__xludf.DUMMYFUNCTION("IF(REGEXMATCH(A21294,""wealth planning""),""Script 1"",""-"")"),"#VALUE!")</f>
        <v>#VALUE!</v>
      </c>
      <c r="C21294" s="149">
        <f t="shared" si="166"/>
        <v>45490</v>
      </c>
      <c r="D21294" s="74" t="str">
        <f t="shared" si="167"/>
        <v>Shahzmeera Shahrin</v>
      </c>
    </row>
    <row r="21295" spans="1:4">
      <c r="A21295" s="74" t="s">
        <v>11667</v>
      </c>
      <c r="B21295" s="74" t="str">
        <f ca="1">IFERROR(__xludf.DUMMYFUNCTION("IF(REGEXMATCH(A21295,""wealth planning""),""Script 1"",""-"")"),"Script 1")</f>
        <v>Script 1</v>
      </c>
      <c r="C21295" s="149">
        <f t="shared" si="166"/>
        <v>45490</v>
      </c>
      <c r="D21295" s="74" t="str">
        <f t="shared" si="167"/>
        <v>Shahzmeera Shahrin</v>
      </c>
    </row>
    <row r="21296" spans="1:4">
      <c r="A21296" s="74"/>
      <c r="B21296" s="74" t="str">
        <f ca="1">IFERROR(__xludf.DUMMYFUNCTION("IF(REGEXMATCH(A21296,""wealth planning""),""Script 1"",""-"")"),"-")</f>
        <v>-</v>
      </c>
      <c r="C21296" s="74" t="str">
        <f t="shared" si="166"/>
        <v>You: Hai assalamualaikum Shahzmeera,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296" s="149">
        <f t="shared" si="167"/>
        <v>45490</v>
      </c>
    </row>
    <row r="21297" spans="1:4">
      <c r="B21297" s="74" t="str">
        <f ca="1">IFERROR(__xludf.DUMMYFUNCTION("IF(REGEXMATCH(A21297,""wealth planning""),""Script 1"",""-"")"),"-")</f>
        <v>-</v>
      </c>
      <c r="C21297" s="74">
        <f t="shared" si="166"/>
        <v>0</v>
      </c>
      <c r="D21297" s="149">
        <f t="shared" si="167"/>
        <v>45490</v>
      </c>
    </row>
    <row r="21298" spans="1:4">
      <c r="B21298" s="74" t="str">
        <f ca="1">IFERROR(__xludf.DUMMYFUNCTION("IF(REGEXMATCH(A21298,""wealth planning""),""Script 1"",""-"")"),"-")</f>
        <v>-</v>
      </c>
      <c r="C21298" s="74">
        <f t="shared" si="166"/>
        <v>0</v>
      </c>
      <c r="D21298" s="74" t="str">
        <f t="shared" si="167"/>
        <v>You: Hai assalamualaikum Shahzmeera,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299" spans="1:4">
      <c r="A21299" s="74" t="s">
        <v>11669</v>
      </c>
      <c r="B21299" s="74" t="str">
        <f ca="1">IFERROR(__xludf.DUMMYFUNCTION("IF(REGEXMATCH(A21299,""wealth planning""),""Script 1"",""-"")"),"-")</f>
        <v>-</v>
      </c>
      <c r="C21299" s="74">
        <f t="shared" si="166"/>
        <v>0</v>
      </c>
      <c r="D21299" s="74">
        <f t="shared" si="167"/>
        <v>0</v>
      </c>
    </row>
    <row r="21300" spans="1:4">
      <c r="A21300" s="74" t="s">
        <v>11670</v>
      </c>
      <c r="B21300" s="74" t="str">
        <f ca="1">IFERROR(__xludf.DUMMYFUNCTION("IF(REGEXMATCH(A21300,""wealth planning""),""Script 1"",""-"")"),"-")</f>
        <v>-</v>
      </c>
      <c r="C21300" s="74" t="str">
        <f t="shared" si="166"/>
        <v>Nur Fatin Najwa NoornekmanStatus is online</v>
      </c>
      <c r="D21300" s="74">
        <f t="shared" si="167"/>
        <v>0</v>
      </c>
    </row>
    <row r="21301" spans="1:4">
      <c r="A21301" s="149">
        <v>45490</v>
      </c>
      <c r="B21301" s="74" t="str">
        <f ca="1">IFERROR(__xludf.DUMMYFUNCTION("IF(REGEXMATCH(A21301,""wealth planning""),""Script 1"",""-"")"),"#VALUE!")</f>
        <v>#VALUE!</v>
      </c>
      <c r="C21301" s="74" t="str">
        <f t="shared" si="166"/>
        <v>Nur Fatin Najwa Noornekman</v>
      </c>
      <c r="D21301" s="74">
        <f t="shared" si="167"/>
        <v>0</v>
      </c>
    </row>
    <row r="21302" spans="1:4">
      <c r="A21302" s="149">
        <v>45490</v>
      </c>
      <c r="B21302" s="74" t="str">
        <f ca="1">IFERROR(__xludf.DUMMYFUNCTION("IF(REGEXMATCH(A21302,""wealth planning""),""Script 1"",""-"")"),"#VALUE!")</f>
        <v>#VALUE!</v>
      </c>
      <c r="C21302" s="149">
        <f t="shared" si="166"/>
        <v>45490</v>
      </c>
      <c r="D21302" s="74" t="str">
        <f t="shared" si="167"/>
        <v>Nur Fatin Najwa NoornekmanStatus is online</v>
      </c>
    </row>
    <row r="21303" spans="1:4">
      <c r="A21303" s="74" t="s">
        <v>11671</v>
      </c>
      <c r="B21303" s="74" t="str">
        <f ca="1">IFERROR(__xludf.DUMMYFUNCTION("IF(REGEXMATCH(A21303,""wealth planning""),""Script 1"",""-"")"),"Script 1")</f>
        <v>Script 1</v>
      </c>
      <c r="C21303" s="149">
        <f t="shared" si="166"/>
        <v>45490</v>
      </c>
      <c r="D21303" s="74" t="str">
        <f t="shared" si="167"/>
        <v>Nur Fatin Najwa Noornekman</v>
      </c>
    </row>
    <row r="21304" spans="1:4">
      <c r="A21304" s="74"/>
      <c r="B21304" s="74" t="str">
        <f ca="1">IFERROR(__xludf.DUMMYFUNCTION("IF(REGEXMATCH(A21304,""wealth planning""),""Script 1"",""-"")"),"-")</f>
        <v>-</v>
      </c>
      <c r="C21304" s="74" t="str">
        <f t="shared" si="166"/>
        <v>You: Hai assalamualaikum Fatin Najwa,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304" s="149">
        <f t="shared" si="167"/>
        <v>45490</v>
      </c>
    </row>
    <row r="21305" spans="1:4">
      <c r="B21305" s="74" t="str">
        <f ca="1">IFERROR(__xludf.DUMMYFUNCTION("IF(REGEXMATCH(A21305,""wealth planning""),""Script 1"",""-"")"),"-")</f>
        <v>-</v>
      </c>
      <c r="C21305" s="74">
        <f t="shared" si="166"/>
        <v>0</v>
      </c>
      <c r="D21305" s="149">
        <f t="shared" si="167"/>
        <v>45490</v>
      </c>
    </row>
    <row r="21306" spans="1:4">
      <c r="B21306" s="74" t="str">
        <f ca="1">IFERROR(__xludf.DUMMYFUNCTION("IF(REGEXMATCH(A21306,""wealth planning""),""Script 1"",""-"")"),"-")</f>
        <v>-</v>
      </c>
      <c r="C21306" s="74">
        <f t="shared" si="166"/>
        <v>0</v>
      </c>
      <c r="D21306" s="74" t="str">
        <f t="shared" si="167"/>
        <v>You: Hai assalamualaikum Fatin Najwa,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307" spans="1:4">
      <c r="B21307" s="74" t="str">
        <f ca="1">IFERROR(__xludf.DUMMYFUNCTION("IF(REGEXMATCH(A21307,""wealth planning""),""Script 1"",""-"")"),"-")</f>
        <v>-</v>
      </c>
      <c r="C21307" s="74">
        <f t="shared" si="166"/>
        <v>0</v>
      </c>
      <c r="D21307" s="74">
        <f t="shared" si="167"/>
        <v>0</v>
      </c>
    </row>
    <row r="21308" spans="1:4">
      <c r="A21308" s="74" t="s">
        <v>11674</v>
      </c>
      <c r="B21308" s="74" t="str">
        <f ca="1">IFERROR(__xludf.DUMMYFUNCTION("IF(REGEXMATCH(A21308,""wealth planning""),""Script 1"",""-"")"),"-")</f>
        <v>-</v>
      </c>
      <c r="C21308" s="74">
        <f t="shared" si="166"/>
        <v>0</v>
      </c>
      <c r="D21308" s="74">
        <f t="shared" si="167"/>
        <v>0</v>
      </c>
    </row>
    <row r="21309" spans="1:4">
      <c r="A21309" s="149">
        <v>45490</v>
      </c>
      <c r="B21309" s="74" t="str">
        <f ca="1">IFERROR(__xludf.DUMMYFUNCTION("IF(REGEXMATCH(A21309,""wealth planning""),""Script 1"",""-"")"),"#VALUE!")</f>
        <v>#VALUE!</v>
      </c>
      <c r="C21309" s="74" t="str">
        <f t="shared" si="166"/>
        <v>Nur Wahda</v>
      </c>
      <c r="D21309" s="74">
        <f t="shared" si="167"/>
        <v>0</v>
      </c>
    </row>
    <row r="21310" spans="1:4">
      <c r="A21310" s="149">
        <v>45490</v>
      </c>
      <c r="B21310" s="74" t="str">
        <f ca="1">IFERROR(__xludf.DUMMYFUNCTION("IF(REGEXMATCH(A21310,""wealth planning""),""Script 1"",""-"")"),"#VALUE!")</f>
        <v>#VALUE!</v>
      </c>
      <c r="C21310" s="149">
        <f t="shared" si="166"/>
        <v>45490</v>
      </c>
      <c r="D21310" s="74">
        <f t="shared" si="167"/>
        <v>0</v>
      </c>
    </row>
    <row r="21311" spans="1:4">
      <c r="A21311" s="74" t="s">
        <v>11675</v>
      </c>
      <c r="B21311" s="74" t="str">
        <f ca="1">IFERROR(__xludf.DUMMYFUNCTION("IF(REGEXMATCH(A21311,""wealth planning""),""Script 1"",""-"")"),"Script 1")</f>
        <v>Script 1</v>
      </c>
      <c r="C21311" s="149">
        <f t="shared" si="166"/>
        <v>45490</v>
      </c>
      <c r="D21311" s="74" t="str">
        <f t="shared" si="167"/>
        <v>Nur Wahda</v>
      </c>
    </row>
    <row r="21312" spans="1:4">
      <c r="A21312" s="74"/>
      <c r="B21312" s="74" t="str">
        <f ca="1">IFERROR(__xludf.DUMMYFUNCTION("IF(REGEXMATCH(A21312,""wealth planning""),""Script 1"",""-"")"),"-")</f>
        <v>-</v>
      </c>
      <c r="C21312" s="74" t="str">
        <f t="shared" si="166"/>
        <v>You: Hai assalamualaikum Wahda,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312" s="149">
        <f t="shared" si="167"/>
        <v>45490</v>
      </c>
    </row>
    <row r="21313" spans="1:4">
      <c r="B21313" s="74" t="str">
        <f ca="1">IFERROR(__xludf.DUMMYFUNCTION("IF(REGEXMATCH(A21313,""wealth planning""),""Script 1"",""-"")"),"-")</f>
        <v>-</v>
      </c>
      <c r="C21313" s="74">
        <f t="shared" si="166"/>
        <v>0</v>
      </c>
      <c r="D21313" s="149">
        <f t="shared" si="167"/>
        <v>45490</v>
      </c>
    </row>
    <row r="21314" spans="1:4">
      <c r="B21314" s="74" t="str">
        <f ca="1">IFERROR(__xludf.DUMMYFUNCTION("IF(REGEXMATCH(A21314,""wealth planning""),""Script 1"",""-"")"),"-")</f>
        <v>-</v>
      </c>
      <c r="C21314" s="74">
        <f t="shared" si="166"/>
        <v>0</v>
      </c>
      <c r="D21314" s="74" t="str">
        <f t="shared" si="167"/>
        <v>You: Hai assalamualaikum Wahda,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315" spans="1:4">
      <c r="A21315" s="74" t="s">
        <v>11677</v>
      </c>
      <c r="B21315" s="74" t="str">
        <f ca="1">IFERROR(__xludf.DUMMYFUNCTION("IF(REGEXMATCH(A21315,""wealth planning""),""Script 1"",""-"")"),"-")</f>
        <v>-</v>
      </c>
      <c r="C21315" s="74">
        <f t="shared" si="166"/>
        <v>0</v>
      </c>
      <c r="D21315" s="74">
        <f t="shared" si="167"/>
        <v>0</v>
      </c>
    </row>
    <row r="21316" spans="1:4">
      <c r="A21316" s="74" t="s">
        <v>11677</v>
      </c>
      <c r="B21316" s="74" t="str">
        <f ca="1">IFERROR(__xludf.DUMMYFUNCTION("IF(REGEXMATCH(A21316,""wealth planning""),""Script 1"",""-"")"),"-")</f>
        <v>-</v>
      </c>
      <c r="C21316" s="74" t="str">
        <f t="shared" si="166"/>
        <v>Puteri Anis Asyiqin</v>
      </c>
      <c r="D21316" s="74">
        <f t="shared" si="167"/>
        <v>0</v>
      </c>
    </row>
    <row r="21317" spans="1:4">
      <c r="A21317" s="149">
        <v>45490</v>
      </c>
      <c r="B21317" s="74" t="str">
        <f ca="1">IFERROR(__xludf.DUMMYFUNCTION("IF(REGEXMATCH(A21317,""wealth planning""),""Script 1"",""-"")"),"#VALUE!")</f>
        <v>#VALUE!</v>
      </c>
      <c r="C21317" s="74" t="str">
        <f t="shared" si="166"/>
        <v>Puteri Anis Asyiqin</v>
      </c>
      <c r="D21317" s="74">
        <f t="shared" si="167"/>
        <v>0</v>
      </c>
    </row>
    <row r="21318" spans="1:4">
      <c r="A21318" s="149">
        <v>45490</v>
      </c>
      <c r="B21318" s="74" t="str">
        <f ca="1">IFERROR(__xludf.DUMMYFUNCTION("IF(REGEXMATCH(A21318,""wealth planning""),""Script 1"",""-"")"),"#VALUE!")</f>
        <v>#VALUE!</v>
      </c>
      <c r="C21318" s="149">
        <f t="shared" si="166"/>
        <v>45490</v>
      </c>
      <c r="D21318" s="74" t="str">
        <f t="shared" si="167"/>
        <v>Puteri Anis Asyiqin</v>
      </c>
    </row>
    <row r="21319" spans="1:4">
      <c r="A21319" s="74" t="s">
        <v>11678</v>
      </c>
      <c r="B21319" s="74" t="str">
        <f ca="1">IFERROR(__xludf.DUMMYFUNCTION("IF(REGEXMATCH(A21319,""wealth planning""),""Script 1"",""-"")"),"Script 1")</f>
        <v>Script 1</v>
      </c>
      <c r="C21319" s="149">
        <f t="shared" si="166"/>
        <v>45490</v>
      </c>
      <c r="D21319" s="74" t="str">
        <f t="shared" si="167"/>
        <v>Puteri Anis Asyiqin</v>
      </c>
    </row>
    <row r="21320" spans="1:4">
      <c r="A21320" s="74"/>
      <c r="B21320" s="74" t="str">
        <f ca="1">IFERROR(__xludf.DUMMYFUNCTION("IF(REGEXMATCH(A21320,""wealth planning""),""Script 1"",""-"")"),"-")</f>
        <v>-</v>
      </c>
      <c r="C21320" s="74" t="str">
        <f t="shared" si="166"/>
        <v>You: Hai assalamualaikum Puteri Anis,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320" s="149">
        <f t="shared" si="167"/>
        <v>45490</v>
      </c>
    </row>
    <row r="21321" spans="1:4">
      <c r="B21321" s="74" t="str">
        <f ca="1">IFERROR(__xludf.DUMMYFUNCTION("IF(REGEXMATCH(A21321,""wealth planning""),""Script 1"",""-"")"),"-")</f>
        <v>-</v>
      </c>
      <c r="C21321" s="74">
        <f t="shared" si="166"/>
        <v>0</v>
      </c>
      <c r="D21321" s="149">
        <f t="shared" si="167"/>
        <v>45490</v>
      </c>
    </row>
    <row r="21322" spans="1:4">
      <c r="B21322" s="74" t="str">
        <f ca="1">IFERROR(__xludf.DUMMYFUNCTION("IF(REGEXMATCH(A21322,""wealth planning""),""Script 1"",""-"")"),"-")</f>
        <v>-</v>
      </c>
      <c r="C21322" s="74">
        <f t="shared" si="166"/>
        <v>0</v>
      </c>
      <c r="D21322" s="74" t="str">
        <f t="shared" si="167"/>
        <v>You: Hai assalamualaikum Puteri Anis,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323" spans="1:4">
      <c r="B21323" s="74" t="str">
        <f ca="1">IFERROR(__xludf.DUMMYFUNCTION("IF(REGEXMATCH(A21323,""wealth planning""),""Script 1"",""-"")"),"-")</f>
        <v>-</v>
      </c>
      <c r="C21323" s="74">
        <f t="shared" si="166"/>
        <v>0</v>
      </c>
      <c r="D21323" s="74">
        <f t="shared" si="167"/>
        <v>0</v>
      </c>
    </row>
    <row r="21324" spans="1:4">
      <c r="A21324" s="74" t="s">
        <v>11681</v>
      </c>
      <c r="B21324" s="74" t="str">
        <f ca="1">IFERROR(__xludf.DUMMYFUNCTION("IF(REGEXMATCH(A21324,""wealth planning""),""Script 1"",""-"")"),"-")</f>
        <v>-</v>
      </c>
      <c r="C21324" s="74">
        <f t="shared" si="166"/>
        <v>0</v>
      </c>
      <c r="D21324" s="74">
        <f t="shared" si="167"/>
        <v>0</v>
      </c>
    </row>
    <row r="21325" spans="1:4">
      <c r="A21325" s="149">
        <v>45490</v>
      </c>
      <c r="B21325" s="74" t="str">
        <f ca="1">IFERROR(__xludf.DUMMYFUNCTION("IF(REGEXMATCH(A21325,""wealth planning""),""Script 1"",""-"")"),"#VALUE!")</f>
        <v>#VALUE!</v>
      </c>
      <c r="C21325" s="74" t="str">
        <f t="shared" si="166"/>
        <v>NUR AININ SOFIYA</v>
      </c>
      <c r="D21325" s="74">
        <f t="shared" si="167"/>
        <v>0</v>
      </c>
    </row>
    <row r="21326" spans="1:4">
      <c r="A21326" s="149">
        <v>45490</v>
      </c>
      <c r="B21326" s="74" t="str">
        <f ca="1">IFERROR(__xludf.DUMMYFUNCTION("IF(REGEXMATCH(A21326,""wealth planning""),""Script 1"",""-"")"),"#VALUE!")</f>
        <v>#VALUE!</v>
      </c>
      <c r="C21326" s="149">
        <f t="shared" si="166"/>
        <v>45490</v>
      </c>
      <c r="D21326" s="74">
        <f t="shared" si="167"/>
        <v>0</v>
      </c>
    </row>
    <row r="21327" spans="1:4">
      <c r="A21327" s="74" t="s">
        <v>11682</v>
      </c>
      <c r="B21327" s="74" t="str">
        <f ca="1">IFERROR(__xludf.DUMMYFUNCTION("IF(REGEXMATCH(A21327,""wealth planning""),""Script 1"",""-"")"),"Script 1")</f>
        <v>Script 1</v>
      </c>
      <c r="C21327" s="149">
        <f t="shared" si="166"/>
        <v>45490</v>
      </c>
      <c r="D21327" s="74" t="str">
        <f t="shared" si="167"/>
        <v>NUR AININ SOFIYA</v>
      </c>
    </row>
    <row r="21328" spans="1:4">
      <c r="A21328" s="74"/>
      <c r="B21328" s="74" t="str">
        <f ca="1">IFERROR(__xludf.DUMMYFUNCTION("IF(REGEXMATCH(A21328,""wealth planning""),""Script 1"",""-"")"),"-")</f>
        <v>-</v>
      </c>
      <c r="C21328" s="74" t="str">
        <f t="shared" si="166"/>
        <v>You: Hai assalamualaikum Ainin,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328" s="149">
        <f t="shared" si="167"/>
        <v>45490</v>
      </c>
    </row>
    <row r="21329" spans="1:4">
      <c r="B21329" s="74" t="str">
        <f ca="1">IFERROR(__xludf.DUMMYFUNCTION("IF(REGEXMATCH(A21329,""wealth planning""),""Script 1"",""-"")"),"-")</f>
        <v>-</v>
      </c>
      <c r="C21329" s="74">
        <f t="shared" si="166"/>
        <v>0</v>
      </c>
      <c r="D21329" s="149">
        <f t="shared" si="167"/>
        <v>45490</v>
      </c>
    </row>
    <row r="21330" spans="1:4">
      <c r="B21330" s="74" t="str">
        <f ca="1">IFERROR(__xludf.DUMMYFUNCTION("IF(REGEXMATCH(A21330,""wealth planning""),""Script 1"",""-"")"),"-")</f>
        <v>-</v>
      </c>
      <c r="C21330" s="74">
        <f t="shared" si="166"/>
        <v>0</v>
      </c>
      <c r="D21330" s="74" t="str">
        <f t="shared" si="167"/>
        <v>You: Hai assalamualaikum Ainin,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331" spans="1:4">
      <c r="A21331" s="74" t="s">
        <v>11684</v>
      </c>
      <c r="B21331" s="74" t="str">
        <f ca="1">IFERROR(__xludf.DUMMYFUNCTION("IF(REGEXMATCH(A21331,""wealth planning""),""Script 1"",""-"")"),"-")</f>
        <v>-</v>
      </c>
      <c r="C21331" s="74">
        <f t="shared" si="166"/>
        <v>0</v>
      </c>
      <c r="D21331" s="74">
        <f t="shared" si="167"/>
        <v>0</v>
      </c>
    </row>
    <row r="21332" spans="1:4">
      <c r="A21332" s="74" t="s">
        <v>11685</v>
      </c>
      <c r="B21332" s="74" t="str">
        <f ca="1">IFERROR(__xludf.DUMMYFUNCTION("IF(REGEXMATCH(A21332,""wealth planning""),""Script 1"",""-"")"),"-")</f>
        <v>-</v>
      </c>
      <c r="C21332" s="74" t="str">
        <f t="shared" si="166"/>
        <v>Faris FairuzStatus is reachable</v>
      </c>
      <c r="D21332" s="74">
        <f t="shared" si="167"/>
        <v>0</v>
      </c>
    </row>
    <row r="21333" spans="1:4">
      <c r="A21333" s="149">
        <v>45490</v>
      </c>
      <c r="B21333" s="74" t="str">
        <f ca="1">IFERROR(__xludf.DUMMYFUNCTION("IF(REGEXMATCH(A21333,""wealth planning""),""Script 1"",""-"")"),"#VALUE!")</f>
        <v>#VALUE!</v>
      </c>
      <c r="C21333" s="74" t="str">
        <f t="shared" si="166"/>
        <v>Faris Fairuz</v>
      </c>
      <c r="D21333" s="74">
        <f t="shared" si="167"/>
        <v>0</v>
      </c>
    </row>
    <row r="21334" spans="1:4">
      <c r="A21334" s="149">
        <v>45490</v>
      </c>
      <c r="B21334" s="74" t="str">
        <f ca="1">IFERROR(__xludf.DUMMYFUNCTION("IF(REGEXMATCH(A21334,""wealth planning""),""Script 1"",""-"")"),"#VALUE!")</f>
        <v>#VALUE!</v>
      </c>
      <c r="C21334" s="149">
        <f t="shared" si="166"/>
        <v>45490</v>
      </c>
      <c r="D21334" s="74" t="str">
        <f t="shared" si="167"/>
        <v>Faris FairuzStatus is reachable</v>
      </c>
    </row>
    <row r="21335" spans="1:4">
      <c r="A21335" s="74" t="s">
        <v>11686</v>
      </c>
      <c r="B21335" s="74" t="str">
        <f ca="1">IFERROR(__xludf.DUMMYFUNCTION("IF(REGEXMATCH(A21335,""wealth planning""),""Script 1"",""-"")"),"Script 1")</f>
        <v>Script 1</v>
      </c>
      <c r="C21335" s="149">
        <f t="shared" si="166"/>
        <v>45490</v>
      </c>
      <c r="D21335" s="74" t="str">
        <f t="shared" si="167"/>
        <v>Faris Fairuz</v>
      </c>
    </row>
    <row r="21336" spans="1:4">
      <c r="A21336" s="74"/>
      <c r="B21336" s="74" t="str">
        <f ca="1">IFERROR(__xludf.DUMMYFUNCTION("IF(REGEXMATCH(A21336,""wealth planning""),""Script 1"",""-"")"),"-")</f>
        <v>-</v>
      </c>
      <c r="C21336" s="74" t="str">
        <f t="shared" si="166"/>
        <v>You: Hai assalamualaikum Faris,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336" s="149">
        <f t="shared" si="167"/>
        <v>45490</v>
      </c>
    </row>
    <row r="21337" spans="1:4">
      <c r="B21337" s="74" t="str">
        <f ca="1">IFERROR(__xludf.DUMMYFUNCTION("IF(REGEXMATCH(A21337,""wealth planning""),""Script 1"",""-"")"),"-")</f>
        <v>-</v>
      </c>
      <c r="C21337" s="74">
        <f t="shared" si="166"/>
        <v>0</v>
      </c>
      <c r="D21337" s="149">
        <f t="shared" si="167"/>
        <v>45490</v>
      </c>
    </row>
    <row r="21338" spans="1:4">
      <c r="B21338" s="74" t="str">
        <f ca="1">IFERROR(__xludf.DUMMYFUNCTION("IF(REGEXMATCH(A21338,""wealth planning""),""Script 1"",""-"")"),"-")</f>
        <v>-</v>
      </c>
      <c r="C21338" s="74">
        <f t="shared" si="166"/>
        <v>0</v>
      </c>
      <c r="D21338" s="74" t="str">
        <f t="shared" si="167"/>
        <v>You: Hai assalamualaikum Faris,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339" spans="1:4">
      <c r="A21339" s="74" t="s">
        <v>11688</v>
      </c>
      <c r="B21339" s="74" t="str">
        <f ca="1">IFERROR(__xludf.DUMMYFUNCTION("IF(REGEXMATCH(A21339,""wealth planning""),""Script 1"",""-"")"),"-")</f>
        <v>-</v>
      </c>
      <c r="C21339" s="74">
        <f t="shared" si="166"/>
        <v>0</v>
      </c>
      <c r="D21339" s="74">
        <f t="shared" si="167"/>
        <v>0</v>
      </c>
    </row>
    <row r="21340" spans="1:4">
      <c r="A21340" s="74" t="s">
        <v>11689</v>
      </c>
      <c r="B21340" s="74" t="str">
        <f ca="1">IFERROR(__xludf.DUMMYFUNCTION("IF(REGEXMATCH(A21340,""wealth planning""),""Script 1"",""-"")"),"-")</f>
        <v>-</v>
      </c>
      <c r="C21340" s="74" t="str">
        <f t="shared" si="166"/>
        <v>Ahmad Ariff Hilmi Ahmad FuaadStatus is online</v>
      </c>
      <c r="D21340" s="74">
        <f t="shared" si="167"/>
        <v>0</v>
      </c>
    </row>
    <row r="21341" spans="1:4">
      <c r="A21341" s="149">
        <v>45490</v>
      </c>
      <c r="B21341" s="74" t="str">
        <f ca="1">IFERROR(__xludf.DUMMYFUNCTION("IF(REGEXMATCH(A21341,""wealth planning""),""Script 1"",""-"")"),"#VALUE!")</f>
        <v>#VALUE!</v>
      </c>
      <c r="C21341" s="74" t="str">
        <f t="shared" si="166"/>
        <v>Ahmad Ariff Hilmi Ahmad Fuaad</v>
      </c>
      <c r="D21341" s="74">
        <f t="shared" si="167"/>
        <v>0</v>
      </c>
    </row>
    <row r="21342" spans="1:4">
      <c r="A21342" s="149">
        <v>45490</v>
      </c>
      <c r="B21342" s="74" t="str">
        <f ca="1">IFERROR(__xludf.DUMMYFUNCTION("IF(REGEXMATCH(A21342,""wealth planning""),""Script 1"",""-"")"),"#VALUE!")</f>
        <v>#VALUE!</v>
      </c>
      <c r="C21342" s="149">
        <f t="shared" si="166"/>
        <v>45490</v>
      </c>
      <c r="D21342" s="74" t="str">
        <f t="shared" si="167"/>
        <v>Ahmad Ariff Hilmi Ahmad FuaadStatus is online</v>
      </c>
    </row>
    <row r="21343" spans="1:4">
      <c r="A21343" s="74" t="s">
        <v>11566</v>
      </c>
      <c r="B21343" s="74" t="str">
        <f ca="1">IFERROR(__xludf.DUMMYFUNCTION("IF(REGEXMATCH(A21343,""wealth planning""),""Script 1"",""-"")"),"Script 1")</f>
        <v>Script 1</v>
      </c>
      <c r="C21343" s="149">
        <f t="shared" si="166"/>
        <v>45490</v>
      </c>
      <c r="D21343" s="74" t="str">
        <f t="shared" si="167"/>
        <v>Ahmad Ariff Hilmi Ahmad Fuaad</v>
      </c>
    </row>
    <row r="21344" spans="1:4">
      <c r="A21344" s="74"/>
      <c r="B21344" s="74" t="str">
        <f ca="1">IFERROR(__xludf.DUMMYFUNCTION("IF(REGEXMATCH(A21344,""wealth planning""),""Script 1"",""-"")"),"-")</f>
        <v>-</v>
      </c>
      <c r="C21344" s="74" t="str">
        <f t="shared" si="166"/>
        <v>You: Hai assalamualaikum Ariff,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344" s="149">
        <f t="shared" si="167"/>
        <v>45490</v>
      </c>
    </row>
    <row r="21345" spans="1:4">
      <c r="B21345" s="74" t="str">
        <f ca="1">IFERROR(__xludf.DUMMYFUNCTION("IF(REGEXMATCH(A21345,""wealth planning""),""Script 1"",""-"")"),"-")</f>
        <v>-</v>
      </c>
      <c r="C21345" s="74">
        <f t="shared" si="166"/>
        <v>0</v>
      </c>
      <c r="D21345" s="149">
        <f t="shared" si="167"/>
        <v>45490</v>
      </c>
    </row>
    <row r="21346" spans="1:4">
      <c r="B21346" s="74" t="str">
        <f ca="1">IFERROR(__xludf.DUMMYFUNCTION("IF(REGEXMATCH(A21346,""wealth planning""),""Script 1"",""-"")"),"-")</f>
        <v>-</v>
      </c>
      <c r="C21346" s="74">
        <f t="shared" si="166"/>
        <v>0</v>
      </c>
      <c r="D21346" s="74" t="str">
        <f t="shared" si="167"/>
        <v>You: Hai assalamualaikum Ariff,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347" spans="1:4">
      <c r="A21347" s="74" t="s">
        <v>11691</v>
      </c>
      <c r="B21347" s="74" t="str">
        <f ca="1">IFERROR(__xludf.DUMMYFUNCTION("IF(REGEXMATCH(A21347,""wealth planning""),""Script 1"",""-"")"),"-")</f>
        <v>-</v>
      </c>
      <c r="C21347" s="74">
        <f t="shared" si="166"/>
        <v>0</v>
      </c>
      <c r="D21347" s="74">
        <f t="shared" si="167"/>
        <v>0</v>
      </c>
    </row>
    <row r="21348" spans="1:4">
      <c r="A21348" s="74" t="s">
        <v>11692</v>
      </c>
      <c r="B21348" s="74" t="str">
        <f ca="1">IFERROR(__xludf.DUMMYFUNCTION("IF(REGEXMATCH(A21348,""wealth planning""),""Script 1"",""-"")"),"-")</f>
        <v>-</v>
      </c>
      <c r="C21348" s="74" t="str">
        <f t="shared" si="166"/>
        <v>Nik Nur Aliya Qistina Nik Mohd ZailaniStatus is reachable</v>
      </c>
      <c r="D21348" s="74">
        <f t="shared" si="167"/>
        <v>0</v>
      </c>
    </row>
    <row r="21349" spans="1:4">
      <c r="A21349" s="149">
        <v>45490</v>
      </c>
      <c r="B21349" s="74" t="str">
        <f ca="1">IFERROR(__xludf.DUMMYFUNCTION("IF(REGEXMATCH(A21349,""wealth planning""),""Script 1"",""-"")"),"#VALUE!")</f>
        <v>#VALUE!</v>
      </c>
      <c r="C21349" s="74" t="str">
        <f t="shared" si="166"/>
        <v>Nik Nur Aliya Qistina Nik Mohd Zailani</v>
      </c>
      <c r="D21349" s="74">
        <f t="shared" si="167"/>
        <v>0</v>
      </c>
    </row>
    <row r="21350" spans="1:4">
      <c r="A21350" s="149">
        <v>45490</v>
      </c>
      <c r="B21350" s="74" t="str">
        <f ca="1">IFERROR(__xludf.DUMMYFUNCTION("IF(REGEXMATCH(A21350,""wealth planning""),""Script 1"",""-"")"),"#VALUE!")</f>
        <v>#VALUE!</v>
      </c>
      <c r="C21350" s="149">
        <f t="shared" si="166"/>
        <v>45490</v>
      </c>
      <c r="D21350" s="74" t="str">
        <f t="shared" si="167"/>
        <v>Nik Nur Aliya Qistina Nik Mohd ZailaniStatus is reachable</v>
      </c>
    </row>
    <row r="21351" spans="1:4">
      <c r="A21351" s="74" t="s">
        <v>11693</v>
      </c>
      <c r="B21351" s="74" t="str">
        <f ca="1">IFERROR(__xludf.DUMMYFUNCTION("IF(REGEXMATCH(A21351,""wealth planning""),""Script 1"",""-"")"),"Script 1")</f>
        <v>Script 1</v>
      </c>
      <c r="C21351" s="149">
        <f t="shared" si="166"/>
        <v>45490</v>
      </c>
      <c r="D21351" s="74" t="str">
        <f t="shared" si="167"/>
        <v>Nik Nur Aliya Qistina Nik Mohd Zailani</v>
      </c>
    </row>
    <row r="21352" spans="1:4">
      <c r="A21352" s="74"/>
      <c r="B21352" s="74" t="str">
        <f ca="1">IFERROR(__xludf.DUMMYFUNCTION("IF(REGEXMATCH(A21352,""wealth planning""),""Script 1"",""-"")"),"-")</f>
        <v>-</v>
      </c>
      <c r="C21352" s="74" t="str">
        <f t="shared" si="166"/>
        <v>You: Hai assalamualaikum Aliya,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352" s="149">
        <f t="shared" si="167"/>
        <v>45490</v>
      </c>
    </row>
    <row r="21353" spans="1:4">
      <c r="B21353" s="74" t="str">
        <f ca="1">IFERROR(__xludf.DUMMYFUNCTION("IF(REGEXMATCH(A21353,""wealth planning""),""Script 1"",""-"")"),"-")</f>
        <v>-</v>
      </c>
      <c r="C21353" s="74">
        <f t="shared" si="166"/>
        <v>0</v>
      </c>
      <c r="D21353" s="149">
        <f t="shared" si="167"/>
        <v>45490</v>
      </c>
    </row>
    <row r="21354" spans="1:4">
      <c r="B21354" s="74" t="str">
        <f ca="1">IFERROR(__xludf.DUMMYFUNCTION("IF(REGEXMATCH(A21354,""wealth planning""),""Script 1"",""-"")"),"-")</f>
        <v>-</v>
      </c>
      <c r="C21354" s="74">
        <f t="shared" si="166"/>
        <v>0</v>
      </c>
      <c r="D21354" s="74" t="str">
        <f t="shared" si="167"/>
        <v>You: Hai assalamualaikum Aliya,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355" spans="1:4">
      <c r="A21355" s="74" t="s">
        <v>11695</v>
      </c>
      <c r="B21355" s="74" t="str">
        <f ca="1">IFERROR(__xludf.DUMMYFUNCTION("IF(REGEXMATCH(A21355,""wealth planning""),""Script 1"",""-"")"),"-")</f>
        <v>-</v>
      </c>
      <c r="C21355" s="74">
        <f t="shared" si="166"/>
        <v>0</v>
      </c>
      <c r="D21355" s="74">
        <f t="shared" si="167"/>
        <v>0</v>
      </c>
    </row>
    <row r="21356" spans="1:4">
      <c r="A21356" s="74" t="s">
        <v>11696</v>
      </c>
      <c r="B21356" s="74" t="str">
        <f ca="1">IFERROR(__xludf.DUMMYFUNCTION("IF(REGEXMATCH(A21356,""wealth planning""),""Script 1"",""-"")"),"-")</f>
        <v>-</v>
      </c>
      <c r="C21356" s="74" t="str">
        <f t="shared" si="166"/>
        <v>Muhammad Firdaus Abdul RahimStatus is online</v>
      </c>
      <c r="D21356" s="74">
        <f t="shared" si="167"/>
        <v>0</v>
      </c>
    </row>
    <row r="21357" spans="1:4">
      <c r="A21357" s="149">
        <v>45490</v>
      </c>
      <c r="B21357" s="74" t="str">
        <f ca="1">IFERROR(__xludf.DUMMYFUNCTION("IF(REGEXMATCH(A21357,""wealth planning""),""Script 1"",""-"")"),"#VALUE!")</f>
        <v>#VALUE!</v>
      </c>
      <c r="C21357" s="74" t="str">
        <f t="shared" si="166"/>
        <v>Muhammad Firdaus Abdul Rahim</v>
      </c>
      <c r="D21357" s="74">
        <f t="shared" si="167"/>
        <v>0</v>
      </c>
    </row>
    <row r="21358" spans="1:4">
      <c r="A21358" s="149">
        <v>45490</v>
      </c>
      <c r="B21358" s="74" t="str">
        <f ca="1">IFERROR(__xludf.DUMMYFUNCTION("IF(REGEXMATCH(A21358,""wealth planning""),""Script 1"",""-"")"),"#VALUE!")</f>
        <v>#VALUE!</v>
      </c>
      <c r="C21358" s="149">
        <f t="shared" si="166"/>
        <v>45490</v>
      </c>
      <c r="D21358" s="74" t="str">
        <f t="shared" si="167"/>
        <v>Muhammad Firdaus Abdul RahimStatus is online</v>
      </c>
    </row>
    <row r="21359" spans="1:4">
      <c r="A21359" s="74" t="s">
        <v>11697</v>
      </c>
      <c r="B21359" s="74" t="str">
        <f ca="1">IFERROR(__xludf.DUMMYFUNCTION("IF(REGEXMATCH(A21359,""wealth planning""),""Script 1"",""-"")"),"Script 1")</f>
        <v>Script 1</v>
      </c>
      <c r="C21359" s="149">
        <f t="shared" si="166"/>
        <v>45490</v>
      </c>
      <c r="D21359" s="74" t="str">
        <f t="shared" si="167"/>
        <v>Muhammad Firdaus Abdul Rahim</v>
      </c>
    </row>
    <row r="21360" spans="1:4">
      <c r="A21360" s="74"/>
      <c r="B21360" s="74" t="str">
        <f ca="1">IFERROR(__xludf.DUMMYFUNCTION("IF(REGEXMATCH(A21360,""wealth planning""),""Script 1"",""-"")"),"-")</f>
        <v>-</v>
      </c>
      <c r="C21360" s="74" t="str">
        <f t="shared" si="166"/>
        <v>You: Hai assalamualaikum Firdaus,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c r="D21360" s="149">
        <f t="shared" si="167"/>
        <v>45490</v>
      </c>
    </row>
    <row r="21361" spans="1:4">
      <c r="B21361" s="74" t="str">
        <f ca="1">IFERROR(__xludf.DUMMYFUNCTION("IF(REGEXMATCH(A21361,""wealth planning""),""Script 1"",""-"")"),"-")</f>
        <v>-</v>
      </c>
      <c r="C21361" s="74">
        <f t="shared" si="166"/>
        <v>0</v>
      </c>
      <c r="D21361" s="149">
        <f t="shared" si="167"/>
        <v>45490</v>
      </c>
    </row>
    <row r="21362" spans="1:4">
      <c r="B21362" s="74" t="str">
        <f ca="1">IFERROR(__xludf.DUMMYFUNCTION("IF(REGEXMATCH(A21362,""wealth planning""),""Script 1"",""-"")"),"-")</f>
        <v>-</v>
      </c>
      <c r="C21362" s="74">
        <f t="shared" si="166"/>
        <v>0</v>
      </c>
      <c r="D21362" s="74" t="str">
        <f t="shared" si="167"/>
        <v>You: Hai assalamualaikum Firdaus,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row>
    <row r="21363" spans="1:4">
      <c r="A21363" s="74" t="s">
        <v>11699</v>
      </c>
      <c r="B21363" s="74" t="str">
        <f ca="1">IFERROR(__xludf.DUMMYFUNCTION("IF(REGEXMATCH(A21363,""wealth planning""),""Script 1"",""-"")"),"-")</f>
        <v>-</v>
      </c>
      <c r="C21363" s="74">
        <f t="shared" si="166"/>
        <v>0</v>
      </c>
      <c r="D21363" s="74">
        <f t="shared" si="167"/>
        <v>0</v>
      </c>
    </row>
    <row r="21364" spans="1:4">
      <c r="A21364" s="74" t="s">
        <v>11699</v>
      </c>
      <c r="B21364" s="74" t="str">
        <f ca="1">IFERROR(__xludf.DUMMYFUNCTION("IF(REGEXMATCH(A21364,""wealth planning""),""Script 1"",""-"")"),"-")</f>
        <v>-</v>
      </c>
      <c r="C21364" s="74" t="str">
        <f t="shared" si="166"/>
        <v>Siti Noorashikin Asseri</v>
      </c>
      <c r="D21364" s="74">
        <f t="shared" si="167"/>
        <v>0</v>
      </c>
    </row>
    <row r="21365" spans="1:4">
      <c r="A21365" s="149">
        <v>45490</v>
      </c>
      <c r="B21365" s="74" t="str">
        <f ca="1">IFERROR(__xludf.DUMMYFUNCTION("IF(REGEXMATCH(A21365,""wealth planning""),""Script 1"",""-"")"),"#VALUE!")</f>
        <v>#VALUE!</v>
      </c>
      <c r="C21365" s="74" t="str">
        <f t="shared" si="166"/>
        <v>Siti Noorashikin Asseri</v>
      </c>
      <c r="D21365" s="74">
        <f t="shared" si="167"/>
        <v>0</v>
      </c>
    </row>
    <row r="21366" spans="1:4">
      <c r="A21366" s="149">
        <v>45490</v>
      </c>
      <c r="B21366" s="74" t="str">
        <f ca="1">IFERROR(__xludf.DUMMYFUNCTION("IF(REGEXMATCH(A21366,""wealth planning""),""Script 1"",""-"")"),"#VALUE!")</f>
        <v>#VALUE!</v>
      </c>
      <c r="C21366" s="149">
        <f t="shared" si="166"/>
        <v>45490</v>
      </c>
      <c r="D21366" s="74" t="str">
        <f t="shared" si="167"/>
        <v>Siti Noorashikin Asseri</v>
      </c>
    </row>
    <row r="21367" spans="1:4">
      <c r="A21367" s="74" t="s">
        <v>11700</v>
      </c>
      <c r="B21367" s="74" t="str">
        <f ca="1">IFERROR(__xludf.DUMMYFUNCTION("IF(REGEXMATCH(A21367,""wealth planning""),""Script 1"",""-"")"),"Script 1")</f>
        <v>Script 1</v>
      </c>
      <c r="C21367" s="149">
        <f t="shared" si="166"/>
        <v>45490</v>
      </c>
      <c r="D21367" s="74" t="str">
        <f t="shared" si="167"/>
        <v>Siti Noorashikin Asseri</v>
      </c>
    </row>
    <row r="21368" spans="1:4">
      <c r="A21368" s="74"/>
      <c r="B21368" s="74" t="str">
        <f ca="1">IFERROR(__xludf.DUMMYFUNCTION("IF(REGEXMATCH(A21368,""wealth planning""),""Script 1"",""-"")"),"-")</f>
        <v>-</v>
      </c>
      <c r="C21368" s="74" t="str">
        <f t="shared" si="166"/>
        <v>You: Hai assalamualaikum Noorashikin,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368" s="149">
        <f t="shared" si="167"/>
        <v>45490</v>
      </c>
    </row>
    <row r="21369" spans="1:4">
      <c r="B21369" s="74" t="str">
        <f ca="1">IFERROR(__xludf.DUMMYFUNCTION("IF(REGEXMATCH(A21369,""wealth planning""),""Script 1"",""-"")"),"-")</f>
        <v>-</v>
      </c>
      <c r="C21369" s="74">
        <f t="shared" si="166"/>
        <v>0</v>
      </c>
      <c r="D21369" s="149">
        <f t="shared" si="167"/>
        <v>45490</v>
      </c>
    </row>
    <row r="21370" spans="1:4">
      <c r="B21370" s="74" t="str">
        <f ca="1">IFERROR(__xludf.DUMMYFUNCTION("IF(REGEXMATCH(A21370,""wealth planning""),""Script 1"",""-"")"),"-")</f>
        <v>-</v>
      </c>
      <c r="C21370" s="74">
        <f t="shared" si="166"/>
        <v>0</v>
      </c>
      <c r="D21370" s="74" t="str">
        <f t="shared" si="167"/>
        <v>You: Hai assalamualaikum Noorashikin,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371" spans="1:4">
      <c r="A21371" s="74" t="s">
        <v>11702</v>
      </c>
      <c r="B21371" s="74" t="str">
        <f ca="1">IFERROR(__xludf.DUMMYFUNCTION("IF(REGEXMATCH(A21371,""wealth planning""),""Script 1"",""-"")"),"-")</f>
        <v>-</v>
      </c>
      <c r="C21371" s="74">
        <f t="shared" si="166"/>
        <v>0</v>
      </c>
      <c r="D21371" s="74">
        <f t="shared" si="167"/>
        <v>0</v>
      </c>
    </row>
    <row r="21372" spans="1:4">
      <c r="A21372" s="74" t="s">
        <v>11702</v>
      </c>
      <c r="B21372" s="74" t="str">
        <f ca="1">IFERROR(__xludf.DUMMYFUNCTION("IF(REGEXMATCH(A21372,""wealth planning""),""Script 1"",""-"")"),"-")</f>
        <v>-</v>
      </c>
      <c r="C21372" s="74" t="str">
        <f t="shared" si="166"/>
        <v>Adam Ariffin</v>
      </c>
      <c r="D21372" s="74">
        <f t="shared" si="167"/>
        <v>0</v>
      </c>
    </row>
    <row r="21373" spans="1:4">
      <c r="A21373" s="149">
        <v>45490</v>
      </c>
      <c r="B21373" s="74" t="str">
        <f ca="1">IFERROR(__xludf.DUMMYFUNCTION("IF(REGEXMATCH(A21373,""wealth planning""),""Script 1"",""-"")"),"#VALUE!")</f>
        <v>#VALUE!</v>
      </c>
      <c r="C21373" s="74" t="str">
        <f t="shared" si="166"/>
        <v>Adam Ariffin</v>
      </c>
      <c r="D21373" s="74">
        <f t="shared" si="167"/>
        <v>0</v>
      </c>
    </row>
    <row r="21374" spans="1:4">
      <c r="A21374" s="149">
        <v>45490</v>
      </c>
      <c r="B21374" s="74" t="str">
        <f ca="1">IFERROR(__xludf.DUMMYFUNCTION("IF(REGEXMATCH(A21374,""wealth planning""),""Script 1"",""-"")"),"#VALUE!")</f>
        <v>#VALUE!</v>
      </c>
      <c r="C21374" s="149">
        <f t="shared" si="166"/>
        <v>45490</v>
      </c>
      <c r="D21374" s="74" t="str">
        <f t="shared" si="167"/>
        <v>Adam Ariffin</v>
      </c>
    </row>
    <row r="21375" spans="1:4">
      <c r="A21375" s="74" t="s">
        <v>11703</v>
      </c>
      <c r="B21375" s="74" t="str">
        <f ca="1">IFERROR(__xludf.DUMMYFUNCTION("IF(REGEXMATCH(A21375,""wealth planning""),""Script 1"",""-"")"),"Script 1")</f>
        <v>Script 1</v>
      </c>
      <c r="C21375" s="149">
        <f t="shared" si="166"/>
        <v>45490</v>
      </c>
      <c r="D21375" s="74" t="str">
        <f t="shared" si="167"/>
        <v>Adam Ariffin</v>
      </c>
    </row>
    <row r="21376" spans="1:4">
      <c r="A21376" s="74"/>
      <c r="B21376" s="74" t="str">
        <f ca="1">IFERROR(__xludf.DUMMYFUNCTION("IF(REGEXMATCH(A21376,""wealth planning""),""Script 1"",""-"")"),"-")</f>
        <v>-</v>
      </c>
      <c r="C21376" s="74" t="str">
        <f t="shared" si="166"/>
        <v>You: Hai assalamualaikum Adam,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376" s="149">
        <f t="shared" si="167"/>
        <v>45490</v>
      </c>
    </row>
    <row r="21377" spans="1:4">
      <c r="B21377" s="74" t="str">
        <f ca="1">IFERROR(__xludf.DUMMYFUNCTION("IF(REGEXMATCH(A21377,""wealth planning""),""Script 1"",""-"")"),"-")</f>
        <v>-</v>
      </c>
      <c r="C21377" s="74">
        <f t="shared" si="166"/>
        <v>0</v>
      </c>
      <c r="D21377" s="149">
        <f t="shared" si="167"/>
        <v>45490</v>
      </c>
    </row>
    <row r="21378" spans="1:4">
      <c r="B21378" s="74" t="str">
        <f ca="1">IFERROR(__xludf.DUMMYFUNCTION("IF(REGEXMATCH(A21378,""wealth planning""),""Script 1"",""-"")"),"-")</f>
        <v>-</v>
      </c>
      <c r="C21378" s="74">
        <f t="shared" si="166"/>
        <v>0</v>
      </c>
      <c r="D21378" s="74" t="str">
        <f t="shared" si="167"/>
        <v>You: Hai assalamualaikum Adam,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379" spans="1:4">
      <c r="A21379" s="74" t="s">
        <v>8000</v>
      </c>
      <c r="B21379" s="74" t="str">
        <f ca="1">IFERROR(__xludf.DUMMYFUNCTION("IF(REGEXMATCH(A21379,""wealth planning""),""Script 1"",""-"")"),"-")</f>
        <v>-</v>
      </c>
      <c r="C21379" s="74">
        <f t="shared" si="166"/>
        <v>0</v>
      </c>
      <c r="D21379" s="74">
        <f t="shared" si="167"/>
        <v>0</v>
      </c>
    </row>
    <row r="21380" spans="1:4">
      <c r="A21380" s="74" t="s">
        <v>8000</v>
      </c>
      <c r="B21380" s="74" t="str">
        <f ca="1">IFERROR(__xludf.DUMMYFUNCTION("IF(REGEXMATCH(A21380,""wealth planning""),""Script 1"",""-"")"),"-")</f>
        <v>-</v>
      </c>
      <c r="C21380" s="74" t="str">
        <f t="shared" si="166"/>
        <v>Ahmad Farhan</v>
      </c>
      <c r="D21380" s="74">
        <f t="shared" si="167"/>
        <v>0</v>
      </c>
    </row>
    <row r="21381" spans="1:4">
      <c r="A21381" s="149">
        <v>45490</v>
      </c>
      <c r="B21381" s="74" t="str">
        <f ca="1">IFERROR(__xludf.DUMMYFUNCTION("IF(REGEXMATCH(A21381,""wealth planning""),""Script 1"",""-"")"),"#VALUE!")</f>
        <v>#VALUE!</v>
      </c>
      <c r="C21381" s="74" t="str">
        <f t="shared" si="166"/>
        <v>Ahmad Farhan</v>
      </c>
      <c r="D21381" s="74">
        <f t="shared" si="167"/>
        <v>0</v>
      </c>
    </row>
    <row r="21382" spans="1:4">
      <c r="A21382" s="149">
        <v>45490</v>
      </c>
      <c r="B21382" s="74" t="str">
        <f ca="1">IFERROR(__xludf.DUMMYFUNCTION("IF(REGEXMATCH(A21382,""wealth planning""),""Script 1"",""-"")"),"#VALUE!")</f>
        <v>#VALUE!</v>
      </c>
      <c r="C21382" s="149">
        <f t="shared" si="166"/>
        <v>45490</v>
      </c>
      <c r="D21382" s="74" t="str">
        <f t="shared" si="167"/>
        <v>Ahmad Farhan</v>
      </c>
    </row>
    <row r="21383" spans="1:4">
      <c r="A21383" s="74" t="s">
        <v>11401</v>
      </c>
      <c r="B21383" s="74" t="str">
        <f ca="1">IFERROR(__xludf.DUMMYFUNCTION("IF(REGEXMATCH(A21383,""wealth planning""),""Script 1"",""-"")"),"Script 1")</f>
        <v>Script 1</v>
      </c>
      <c r="C21383" s="149">
        <f t="shared" si="166"/>
        <v>45490</v>
      </c>
      <c r="D21383" s="74" t="str">
        <f t="shared" si="167"/>
        <v>Ahmad Farhan</v>
      </c>
    </row>
    <row r="21384" spans="1:4">
      <c r="A21384" s="74"/>
      <c r="B21384" s="74" t="str">
        <f ca="1">IFERROR(__xludf.DUMMYFUNCTION("IF(REGEXMATCH(A21384,""wealth planning""),""Script 1"",""-"")"),"-")</f>
        <v>-</v>
      </c>
      <c r="C21384" s="74" t="str">
        <f t="shared" si="166"/>
        <v>You: Hai assalamualaikum Farhan,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384" s="149">
        <f t="shared" si="167"/>
        <v>45490</v>
      </c>
    </row>
    <row r="21385" spans="1:4">
      <c r="B21385" s="74" t="str">
        <f ca="1">IFERROR(__xludf.DUMMYFUNCTION("IF(REGEXMATCH(A21385,""wealth planning""),""Script 1"",""-"")"),"-")</f>
        <v>-</v>
      </c>
      <c r="C21385" s="74">
        <f t="shared" si="166"/>
        <v>0</v>
      </c>
      <c r="D21385" s="149">
        <f t="shared" si="167"/>
        <v>45490</v>
      </c>
    </row>
    <row r="21386" spans="1:4">
      <c r="B21386" s="74" t="str">
        <f ca="1">IFERROR(__xludf.DUMMYFUNCTION("IF(REGEXMATCH(A21386,""wealth planning""),""Script 1"",""-"")"),"-")</f>
        <v>-</v>
      </c>
      <c r="C21386" s="74">
        <f t="shared" si="166"/>
        <v>0</v>
      </c>
      <c r="D21386" s="74" t="str">
        <f t="shared" si="167"/>
        <v>You: Hai assalamualaikum Farhan,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387" spans="1:4">
      <c r="B21387" s="74" t="str">
        <f ca="1">IFERROR(__xludf.DUMMYFUNCTION("IF(REGEXMATCH(A21387,""wealth planning""),""Script 1"",""-"")"),"-")</f>
        <v>-</v>
      </c>
      <c r="C21387" s="74">
        <f t="shared" si="166"/>
        <v>0</v>
      </c>
      <c r="D21387" s="74">
        <f t="shared" si="167"/>
        <v>0</v>
      </c>
    </row>
    <row r="21388" spans="1:4">
      <c r="A21388" s="74" t="s">
        <v>11706</v>
      </c>
      <c r="B21388" s="74" t="str">
        <f ca="1">IFERROR(__xludf.DUMMYFUNCTION("IF(REGEXMATCH(A21388,""wealth planning""),""Script 1"",""-"")"),"-")</f>
        <v>-</v>
      </c>
      <c r="C21388" s="74">
        <f t="shared" si="166"/>
        <v>0</v>
      </c>
      <c r="D21388" s="74">
        <f t="shared" si="167"/>
        <v>0</v>
      </c>
    </row>
    <row r="21389" spans="1:4">
      <c r="A21389" s="149">
        <v>45490</v>
      </c>
      <c r="B21389" s="74" t="str">
        <f ca="1">IFERROR(__xludf.DUMMYFUNCTION("IF(REGEXMATCH(A21389,""wealth planning""),""Script 1"",""-"")"),"#VALUE!")</f>
        <v>#VALUE!</v>
      </c>
      <c r="C21389" s="74" t="str">
        <f t="shared" si="166"/>
        <v>Ros Amirah Fatin Jefrin</v>
      </c>
      <c r="D21389" s="74">
        <f t="shared" si="167"/>
        <v>0</v>
      </c>
    </row>
    <row r="21390" spans="1:4">
      <c r="A21390" s="149">
        <v>45490</v>
      </c>
      <c r="B21390" s="74" t="str">
        <f ca="1">IFERROR(__xludf.DUMMYFUNCTION("IF(REGEXMATCH(A21390,""wealth planning""),""Script 1"",""-"")"),"#VALUE!")</f>
        <v>#VALUE!</v>
      </c>
      <c r="C21390" s="149">
        <f t="shared" si="166"/>
        <v>45490</v>
      </c>
      <c r="D21390" s="74">
        <f t="shared" si="167"/>
        <v>0</v>
      </c>
    </row>
    <row r="21391" spans="1:4">
      <c r="A21391" s="74" t="s">
        <v>11707</v>
      </c>
      <c r="B21391" s="74" t="str">
        <f ca="1">IFERROR(__xludf.DUMMYFUNCTION("IF(REGEXMATCH(A21391,""wealth planning""),""Script 1"",""-"")"),"Script 1")</f>
        <v>Script 1</v>
      </c>
      <c r="C21391" s="149">
        <f t="shared" si="166"/>
        <v>45490</v>
      </c>
      <c r="D21391" s="74" t="str">
        <f t="shared" si="167"/>
        <v>Ros Amirah Fatin Jefrin</v>
      </c>
    </row>
    <row r="21392" spans="1:4">
      <c r="A21392" s="74"/>
      <c r="B21392" s="74" t="str">
        <f ca="1">IFERROR(__xludf.DUMMYFUNCTION("IF(REGEXMATCH(A21392,""wealth planning""),""Script 1"",""-"")"),"-")</f>
        <v>-</v>
      </c>
      <c r="C21392" s="74" t="str">
        <f t="shared" si="166"/>
        <v>You: Hai assalamualaikum Ros Amirah,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392" s="149">
        <f t="shared" si="167"/>
        <v>45490</v>
      </c>
    </row>
    <row r="21393" spans="1:4">
      <c r="B21393" s="74" t="str">
        <f ca="1">IFERROR(__xludf.DUMMYFUNCTION("IF(REGEXMATCH(A21393,""wealth planning""),""Script 1"",""-"")"),"-")</f>
        <v>-</v>
      </c>
      <c r="C21393" s="74">
        <f t="shared" si="166"/>
        <v>0</v>
      </c>
      <c r="D21393" s="149">
        <f t="shared" si="167"/>
        <v>45490</v>
      </c>
    </row>
    <row r="21394" spans="1:4">
      <c r="B21394" s="74" t="str">
        <f ca="1">IFERROR(__xludf.DUMMYFUNCTION("IF(REGEXMATCH(A21394,""wealth planning""),""Script 1"",""-"")"),"-")</f>
        <v>-</v>
      </c>
      <c r="C21394" s="74">
        <f t="shared" si="166"/>
        <v>0</v>
      </c>
      <c r="D21394" s="74" t="str">
        <f t="shared" si="167"/>
        <v>You: Hai assalamualaikum Ros Amirah,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395" spans="1:4">
      <c r="A21395" s="74" t="s">
        <v>11709</v>
      </c>
      <c r="B21395" s="74" t="str">
        <f ca="1">IFERROR(__xludf.DUMMYFUNCTION("IF(REGEXMATCH(A21395,""wealth planning""),""Script 1"",""-"")"),"-")</f>
        <v>-</v>
      </c>
      <c r="C21395" s="74">
        <f t="shared" si="166"/>
        <v>0</v>
      </c>
      <c r="D21395" s="74">
        <f t="shared" si="167"/>
        <v>0</v>
      </c>
    </row>
    <row r="21396" spans="1:4">
      <c r="A21396" s="74" t="s">
        <v>11710</v>
      </c>
      <c r="B21396" s="74" t="str">
        <f ca="1">IFERROR(__xludf.DUMMYFUNCTION("IF(REGEXMATCH(A21396,""wealth planning""),""Script 1"",""-"")"),"-")</f>
        <v>-</v>
      </c>
      <c r="C21396" s="74" t="str">
        <f t="shared" si="166"/>
        <v>Muhammad Danish ShahmiStatus is reachable</v>
      </c>
      <c r="D21396" s="74">
        <f t="shared" si="167"/>
        <v>0</v>
      </c>
    </row>
    <row r="21397" spans="1:4">
      <c r="A21397" s="149">
        <v>45490</v>
      </c>
      <c r="B21397" s="74" t="str">
        <f ca="1">IFERROR(__xludf.DUMMYFUNCTION("IF(REGEXMATCH(A21397,""wealth planning""),""Script 1"",""-"")"),"#VALUE!")</f>
        <v>#VALUE!</v>
      </c>
      <c r="C21397" s="74" t="str">
        <f t="shared" si="166"/>
        <v>Muhammad Danish Shahmi</v>
      </c>
      <c r="D21397" s="74">
        <f t="shared" si="167"/>
        <v>0</v>
      </c>
    </row>
    <row r="21398" spans="1:4">
      <c r="A21398" s="149">
        <v>45490</v>
      </c>
      <c r="B21398" s="74" t="str">
        <f ca="1">IFERROR(__xludf.DUMMYFUNCTION("IF(REGEXMATCH(A21398,""wealth planning""),""Script 1"",""-"")"),"#VALUE!")</f>
        <v>#VALUE!</v>
      </c>
      <c r="C21398" s="149">
        <f t="shared" si="166"/>
        <v>45490</v>
      </c>
      <c r="D21398" s="74" t="str">
        <f t="shared" si="167"/>
        <v>Muhammad Danish ShahmiStatus is reachable</v>
      </c>
    </row>
    <row r="21399" spans="1:4">
      <c r="A21399" s="74" t="s">
        <v>11711</v>
      </c>
      <c r="B21399" s="74" t="str">
        <f ca="1">IFERROR(__xludf.DUMMYFUNCTION("IF(REGEXMATCH(A21399,""wealth planning""),""Script 1"",""-"")"),"Script 1")</f>
        <v>Script 1</v>
      </c>
      <c r="C21399" s="149">
        <f t="shared" si="166"/>
        <v>45490</v>
      </c>
      <c r="D21399" s="74" t="str">
        <f t="shared" si="167"/>
        <v>Muhammad Danish Shahmi</v>
      </c>
    </row>
    <row r="21400" spans="1:4">
      <c r="A21400" s="74"/>
      <c r="B21400" s="74" t="str">
        <f ca="1">IFERROR(__xludf.DUMMYFUNCTION("IF(REGEXMATCH(A21400,""wealth planning""),""Script 1"",""-"")"),"-")</f>
        <v>-</v>
      </c>
      <c r="C21400" s="74" t="str">
        <f t="shared" si="166"/>
        <v>You: Hai assalamualaikum Danish,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400" s="149">
        <f t="shared" si="167"/>
        <v>45490</v>
      </c>
    </row>
    <row r="21401" spans="1:4">
      <c r="B21401" s="74" t="str">
        <f ca="1">IFERROR(__xludf.DUMMYFUNCTION("IF(REGEXMATCH(A21401,""wealth planning""),""Script 1"",""-"")"),"-")</f>
        <v>-</v>
      </c>
      <c r="C21401" s="74">
        <f t="shared" si="166"/>
        <v>0</v>
      </c>
      <c r="D21401" s="149">
        <f t="shared" si="167"/>
        <v>45490</v>
      </c>
    </row>
    <row r="21402" spans="1:4">
      <c r="B21402" s="74" t="str">
        <f ca="1">IFERROR(__xludf.DUMMYFUNCTION("IF(REGEXMATCH(A21402,""wealth planning""),""Script 1"",""-"")"),"-")</f>
        <v>-</v>
      </c>
      <c r="C21402" s="74">
        <f t="shared" si="166"/>
        <v>0</v>
      </c>
      <c r="D21402" s="74" t="str">
        <f t="shared" si="167"/>
        <v>You: Hai assalamualaikum Danish,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403" spans="1:4">
      <c r="B21403" s="74" t="str">
        <f ca="1">IFERROR(__xludf.DUMMYFUNCTION("IF(REGEXMATCH(A21403,""wealth planning""),""Script 1"",""-"")"),"-")</f>
        <v>-</v>
      </c>
      <c r="C21403" s="74">
        <f t="shared" si="166"/>
        <v>0</v>
      </c>
      <c r="D21403" s="74">
        <f t="shared" si="167"/>
        <v>0</v>
      </c>
    </row>
    <row r="21404" spans="1:4">
      <c r="A21404" s="74" t="s">
        <v>11714</v>
      </c>
      <c r="B21404" s="74" t="str">
        <f ca="1">IFERROR(__xludf.DUMMYFUNCTION("IF(REGEXMATCH(A21404,""wealth planning""),""Script 1"",""-"")"),"-")</f>
        <v>-</v>
      </c>
      <c r="C21404" s="74">
        <f t="shared" si="166"/>
        <v>0</v>
      </c>
      <c r="D21404" s="74">
        <f t="shared" si="167"/>
        <v>0</v>
      </c>
    </row>
    <row r="21405" spans="1:4">
      <c r="A21405" s="149">
        <v>45490</v>
      </c>
      <c r="B21405" s="74" t="str">
        <f ca="1">IFERROR(__xludf.DUMMYFUNCTION("IF(REGEXMATCH(A21405,""wealth planning""),""Script 1"",""-"")"),"#VALUE!")</f>
        <v>#VALUE!</v>
      </c>
      <c r="C21405" s="74" t="str">
        <f t="shared" si="166"/>
        <v>Nazeera Nasir</v>
      </c>
      <c r="D21405" s="74">
        <f t="shared" si="167"/>
        <v>0</v>
      </c>
    </row>
    <row r="21406" spans="1:4">
      <c r="A21406" s="149">
        <v>45490</v>
      </c>
      <c r="B21406" s="74" t="str">
        <f ca="1">IFERROR(__xludf.DUMMYFUNCTION("IF(REGEXMATCH(A21406,""wealth planning""),""Script 1"",""-"")"),"#VALUE!")</f>
        <v>#VALUE!</v>
      </c>
      <c r="C21406" s="149">
        <f t="shared" si="166"/>
        <v>45490</v>
      </c>
      <c r="D21406" s="74">
        <f t="shared" si="167"/>
        <v>0</v>
      </c>
    </row>
    <row r="21407" spans="1:4">
      <c r="A21407" s="74" t="s">
        <v>11715</v>
      </c>
      <c r="B21407" s="74" t="str">
        <f ca="1">IFERROR(__xludf.DUMMYFUNCTION("IF(REGEXMATCH(A21407,""wealth planning""),""Script 1"",""-"")"),"Script 1")</f>
        <v>Script 1</v>
      </c>
      <c r="C21407" s="149">
        <f t="shared" si="166"/>
        <v>45490</v>
      </c>
      <c r="D21407" s="74" t="str">
        <f t="shared" si="167"/>
        <v>Nazeera Nasir</v>
      </c>
    </row>
    <row r="21408" spans="1:4">
      <c r="A21408" s="74"/>
      <c r="B21408" s="74" t="str">
        <f ca="1">IFERROR(__xludf.DUMMYFUNCTION("IF(REGEXMATCH(A21408,""wealth planning""),""Script 1"",""-"")"),"-")</f>
        <v>-</v>
      </c>
      <c r="C21408" s="74" t="str">
        <f t="shared" si="166"/>
        <v>You: Hai assalamualaikum Nazeera,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408" s="149">
        <f t="shared" si="167"/>
        <v>45490</v>
      </c>
    </row>
    <row r="21409" spans="1:4">
      <c r="B21409" s="74" t="str">
        <f ca="1">IFERROR(__xludf.DUMMYFUNCTION("IF(REGEXMATCH(A21409,""wealth planning""),""Script 1"",""-"")"),"-")</f>
        <v>-</v>
      </c>
      <c r="C21409" s="74">
        <f t="shared" si="166"/>
        <v>0</v>
      </c>
      <c r="D21409" s="149">
        <f t="shared" si="167"/>
        <v>45490</v>
      </c>
    </row>
    <row r="21410" spans="1:4">
      <c r="B21410" s="74" t="str">
        <f ca="1">IFERROR(__xludf.DUMMYFUNCTION("IF(REGEXMATCH(A21410,""wealth planning""),""Script 1"",""-"")"),"-")</f>
        <v>-</v>
      </c>
      <c r="C21410" s="74">
        <f t="shared" si="166"/>
        <v>0</v>
      </c>
      <c r="D21410" s="74" t="str">
        <f t="shared" si="167"/>
        <v>You: Hai assalamualaikum Nazeera,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411" spans="1:4">
      <c r="A21411" s="74" t="s">
        <v>11717</v>
      </c>
      <c r="B21411" s="74" t="str">
        <f ca="1">IFERROR(__xludf.DUMMYFUNCTION("IF(REGEXMATCH(A21411,""wealth planning""),""Script 1"",""-"")"),"-")</f>
        <v>-</v>
      </c>
      <c r="C21411" s="74">
        <f t="shared" si="166"/>
        <v>0</v>
      </c>
      <c r="D21411" s="74">
        <f t="shared" si="167"/>
        <v>0</v>
      </c>
    </row>
    <row r="21412" spans="1:4">
      <c r="A21412" s="74" t="s">
        <v>11718</v>
      </c>
      <c r="B21412" s="74" t="str">
        <f ca="1">IFERROR(__xludf.DUMMYFUNCTION("IF(REGEXMATCH(A21412,""wealth planning""),""Script 1"",""-"")"),"-")</f>
        <v>-</v>
      </c>
      <c r="C21412" s="74" t="str">
        <f t="shared" si="166"/>
        <v>Muhamad Haziq RuslanStatus is reachable</v>
      </c>
      <c r="D21412" s="74">
        <f t="shared" si="167"/>
        <v>0</v>
      </c>
    </row>
    <row r="21413" spans="1:4">
      <c r="A21413" s="149">
        <v>45490</v>
      </c>
      <c r="B21413" s="74" t="str">
        <f ca="1">IFERROR(__xludf.DUMMYFUNCTION("IF(REGEXMATCH(A21413,""wealth planning""),""Script 1"",""-"")"),"#VALUE!")</f>
        <v>#VALUE!</v>
      </c>
      <c r="C21413" s="74" t="str">
        <f t="shared" si="166"/>
        <v>Muhamad Haziq Ruslan</v>
      </c>
      <c r="D21413" s="74">
        <f t="shared" si="167"/>
        <v>0</v>
      </c>
    </row>
    <row r="21414" spans="1:4">
      <c r="A21414" s="149">
        <v>45490</v>
      </c>
      <c r="B21414" s="74" t="str">
        <f ca="1">IFERROR(__xludf.DUMMYFUNCTION("IF(REGEXMATCH(A21414,""wealth planning""),""Script 1"",""-"")"),"#VALUE!")</f>
        <v>#VALUE!</v>
      </c>
      <c r="C21414" s="149">
        <f t="shared" si="166"/>
        <v>45490</v>
      </c>
      <c r="D21414" s="74" t="str">
        <f t="shared" si="167"/>
        <v>Muhamad Haziq RuslanStatus is reachable</v>
      </c>
    </row>
    <row r="21415" spans="1:4">
      <c r="A21415" s="74" t="s">
        <v>11226</v>
      </c>
      <c r="B21415" s="74" t="str">
        <f ca="1">IFERROR(__xludf.DUMMYFUNCTION("IF(REGEXMATCH(A21415,""wealth planning""),""Script 1"",""-"")"),"Script 1")</f>
        <v>Script 1</v>
      </c>
      <c r="C21415" s="149">
        <f t="shared" si="166"/>
        <v>45490</v>
      </c>
      <c r="D21415" s="74" t="str">
        <f t="shared" si="167"/>
        <v>Muhamad Haziq Ruslan</v>
      </c>
    </row>
    <row r="21416" spans="1:4">
      <c r="A21416" s="74"/>
      <c r="B21416" s="74" t="str">
        <f ca="1">IFERROR(__xludf.DUMMYFUNCTION("IF(REGEXMATCH(A21416,""wealth planning""),""Script 1"",""-"")"),"-")</f>
        <v>-</v>
      </c>
      <c r="C21416" s="74" t="str">
        <f t="shared" si="166"/>
        <v>You: Hai assalamualaikum Haziq,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416" s="149">
        <f t="shared" si="167"/>
        <v>45490</v>
      </c>
    </row>
    <row r="21417" spans="1:4">
      <c r="B21417" s="74" t="str">
        <f ca="1">IFERROR(__xludf.DUMMYFUNCTION("IF(REGEXMATCH(A21417,""wealth planning""),""Script 1"",""-"")"),"-")</f>
        <v>-</v>
      </c>
      <c r="C21417" s="74">
        <f t="shared" si="166"/>
        <v>0</v>
      </c>
      <c r="D21417" s="149">
        <f t="shared" si="167"/>
        <v>45490</v>
      </c>
    </row>
    <row r="21418" spans="1:4">
      <c r="B21418" s="74" t="str">
        <f ca="1">IFERROR(__xludf.DUMMYFUNCTION("IF(REGEXMATCH(A21418,""wealth planning""),""Script 1"",""-"")"),"-")</f>
        <v>-</v>
      </c>
      <c r="C21418" s="74">
        <f t="shared" si="166"/>
        <v>0</v>
      </c>
      <c r="D21418" s="74" t="str">
        <f t="shared" si="167"/>
        <v>You: Hai assalamualaikum Haziq,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419" spans="1:4">
      <c r="B21419" s="74" t="str">
        <f ca="1">IFERROR(__xludf.DUMMYFUNCTION("IF(REGEXMATCH(A21419,""wealth planning""),""Script 1"",""-"")"),"-")</f>
        <v>-</v>
      </c>
      <c r="C21419" s="74">
        <f t="shared" si="166"/>
        <v>0</v>
      </c>
      <c r="D21419" s="74">
        <f t="shared" si="167"/>
        <v>0</v>
      </c>
    </row>
    <row r="21420" spans="1:4">
      <c r="A21420" s="74" t="s">
        <v>11721</v>
      </c>
      <c r="B21420" s="74" t="str">
        <f ca="1">IFERROR(__xludf.DUMMYFUNCTION("IF(REGEXMATCH(A21420,""wealth planning""),""Script 1"",""-"")"),"-")</f>
        <v>-</v>
      </c>
      <c r="C21420" s="74">
        <f t="shared" si="166"/>
        <v>0</v>
      </c>
      <c r="D21420" s="74">
        <f t="shared" si="167"/>
        <v>0</v>
      </c>
    </row>
    <row r="21421" spans="1:4">
      <c r="A21421" s="149">
        <v>45488</v>
      </c>
      <c r="B21421" s="74" t="str">
        <f ca="1">IFERROR(__xludf.DUMMYFUNCTION("IF(REGEXMATCH(A21421,""wealth planning""),""Script 1"",""-"")"),"#VALUE!")</f>
        <v>#VALUE!</v>
      </c>
      <c r="C21421" s="74" t="str">
        <f t="shared" si="166"/>
        <v>Nurain Natasya Mohamad</v>
      </c>
      <c r="D21421" s="74">
        <f t="shared" si="167"/>
        <v>0</v>
      </c>
    </row>
    <row r="21422" spans="1:4">
      <c r="A21422" s="149">
        <v>45488</v>
      </c>
      <c r="B21422" s="74" t="str">
        <f ca="1">IFERROR(__xludf.DUMMYFUNCTION("IF(REGEXMATCH(A21422,""wealth planning""),""Script 1"",""-"")"),"#VALUE!")</f>
        <v>#VALUE!</v>
      </c>
      <c r="C21422" s="149">
        <f t="shared" si="166"/>
        <v>45488</v>
      </c>
      <c r="D21422" s="74">
        <f t="shared" si="167"/>
        <v>0</v>
      </c>
    </row>
    <row r="21423" spans="1:4">
      <c r="A21423" s="74" t="s">
        <v>11722</v>
      </c>
      <c r="B21423" s="74" t="str">
        <f ca="1">IFERROR(__xludf.DUMMYFUNCTION("IF(REGEXMATCH(A21423,""wealth planning""),""Script 1"",""-"")"),"Script 1")</f>
        <v>Script 1</v>
      </c>
      <c r="C21423" s="149">
        <f t="shared" si="166"/>
        <v>45488</v>
      </c>
      <c r="D21423" s="74" t="str">
        <f t="shared" si="167"/>
        <v>Nurain Natasya Mohamad</v>
      </c>
    </row>
    <row r="21424" spans="1:4">
      <c r="A21424" s="74"/>
      <c r="B21424" s="74" t="str">
        <f ca="1">IFERROR(__xludf.DUMMYFUNCTION("IF(REGEXMATCH(A21424,""wealth planning""),""Script 1"",""-"")"),"-")</f>
        <v>-</v>
      </c>
      <c r="C21424" s="74" t="str">
        <f t="shared" ref="C21424:C21678" si="168">A21423</f>
        <v>You: Hai assalamualaikum Nurain,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424" s="149">
        <f t="shared" ref="D21424:D21678" si="169">A21421</f>
        <v>45488</v>
      </c>
    </row>
    <row r="21425" spans="1:4">
      <c r="B21425" s="74" t="str">
        <f ca="1">IFERROR(__xludf.DUMMYFUNCTION("IF(REGEXMATCH(A21425,""wealth planning""),""Script 1"",""-"")"),"-")</f>
        <v>-</v>
      </c>
      <c r="C21425" s="74">
        <f t="shared" si="168"/>
        <v>0</v>
      </c>
      <c r="D21425" s="149">
        <f t="shared" si="169"/>
        <v>45488</v>
      </c>
    </row>
    <row r="21426" spans="1:4">
      <c r="B21426" s="74" t="str">
        <f ca="1">IFERROR(__xludf.DUMMYFUNCTION("IF(REGEXMATCH(A21426,""wealth planning""),""Script 1"",""-"")"),"-")</f>
        <v>-</v>
      </c>
      <c r="C21426" s="74">
        <f t="shared" si="168"/>
        <v>0</v>
      </c>
      <c r="D21426" s="74" t="str">
        <f t="shared" si="169"/>
        <v>You: Hai assalamualaikum Nurain,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427" spans="1:4">
      <c r="A21427" s="74" t="s">
        <v>11724</v>
      </c>
      <c r="B21427" s="74" t="str">
        <f ca="1">IFERROR(__xludf.DUMMYFUNCTION("IF(REGEXMATCH(A21427,""wealth planning""),""Script 1"",""-"")"),"-")</f>
        <v>-</v>
      </c>
      <c r="C21427" s="74">
        <f t="shared" si="168"/>
        <v>0</v>
      </c>
      <c r="D21427" s="74">
        <f t="shared" si="169"/>
        <v>0</v>
      </c>
    </row>
    <row r="21428" spans="1:4">
      <c r="A21428" s="74" t="s">
        <v>11725</v>
      </c>
      <c r="B21428" s="74" t="str">
        <f ca="1">IFERROR(__xludf.DUMMYFUNCTION("IF(REGEXMATCH(A21428,""wealth planning""),""Script 1"",""-"")"),"-")</f>
        <v>-</v>
      </c>
      <c r="C21428" s="74" t="str">
        <f t="shared" si="168"/>
        <v>Izzul Iqmal MazlanStatus is reachable</v>
      </c>
      <c r="D21428" s="74">
        <f t="shared" si="169"/>
        <v>0</v>
      </c>
    </row>
    <row r="21429" spans="1:4">
      <c r="A21429" s="149">
        <v>45488</v>
      </c>
      <c r="B21429" s="74" t="str">
        <f ca="1">IFERROR(__xludf.DUMMYFUNCTION("IF(REGEXMATCH(A21429,""wealth planning""),""Script 1"",""-"")"),"#VALUE!")</f>
        <v>#VALUE!</v>
      </c>
      <c r="C21429" s="74" t="str">
        <f t="shared" si="168"/>
        <v>Izzul Iqmal Mazlan</v>
      </c>
      <c r="D21429" s="74">
        <f t="shared" si="169"/>
        <v>0</v>
      </c>
    </row>
    <row r="21430" spans="1:4">
      <c r="A21430" s="149">
        <v>45488</v>
      </c>
      <c r="B21430" s="74" t="str">
        <f ca="1">IFERROR(__xludf.DUMMYFUNCTION("IF(REGEXMATCH(A21430,""wealth planning""),""Script 1"",""-"")"),"#VALUE!")</f>
        <v>#VALUE!</v>
      </c>
      <c r="C21430" s="149">
        <f t="shared" si="168"/>
        <v>45488</v>
      </c>
      <c r="D21430" s="74" t="str">
        <f t="shared" si="169"/>
        <v>Izzul Iqmal MazlanStatus is reachable</v>
      </c>
    </row>
    <row r="21431" spans="1:4">
      <c r="A21431" s="74" t="s">
        <v>11726</v>
      </c>
      <c r="B21431" s="74" t="str">
        <f ca="1">IFERROR(__xludf.DUMMYFUNCTION("IF(REGEXMATCH(A21431,""wealth planning""),""Script 1"",""-"")"),"Script 1")</f>
        <v>Script 1</v>
      </c>
      <c r="C21431" s="149">
        <f t="shared" si="168"/>
        <v>45488</v>
      </c>
      <c r="D21431" s="74" t="str">
        <f t="shared" si="169"/>
        <v>Izzul Iqmal Mazlan</v>
      </c>
    </row>
    <row r="21432" spans="1:4">
      <c r="A21432" s="74"/>
      <c r="B21432" s="74" t="str">
        <f ca="1">IFERROR(__xludf.DUMMYFUNCTION("IF(REGEXMATCH(A21432,""wealth planning""),""Script 1"",""-"")"),"-")</f>
        <v>-</v>
      </c>
      <c r="C21432" s="74" t="str">
        <f t="shared" si="168"/>
        <v>You: Hai assalamualaikum Izzul,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432" s="149">
        <f t="shared" si="169"/>
        <v>45488</v>
      </c>
    </row>
    <row r="21433" spans="1:4">
      <c r="B21433" s="74" t="str">
        <f ca="1">IFERROR(__xludf.DUMMYFUNCTION("IF(REGEXMATCH(A21433,""wealth planning""),""Script 1"",""-"")"),"-")</f>
        <v>-</v>
      </c>
      <c r="C21433" s="74">
        <f t="shared" si="168"/>
        <v>0</v>
      </c>
      <c r="D21433" s="149">
        <f t="shared" si="169"/>
        <v>45488</v>
      </c>
    </row>
    <row r="21434" spans="1:4">
      <c r="B21434" s="74" t="str">
        <f ca="1">IFERROR(__xludf.DUMMYFUNCTION("IF(REGEXMATCH(A21434,""wealth planning""),""Script 1"",""-"")"),"-")</f>
        <v>-</v>
      </c>
      <c r="C21434" s="74">
        <f t="shared" si="168"/>
        <v>0</v>
      </c>
      <c r="D21434" s="74" t="str">
        <f t="shared" si="169"/>
        <v>You: Hai assalamualaikum Izzul,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435" spans="1:4">
      <c r="A21435" s="74" t="s">
        <v>11728</v>
      </c>
      <c r="B21435" s="74" t="str">
        <f ca="1">IFERROR(__xludf.DUMMYFUNCTION("IF(REGEXMATCH(A21435,""wealth planning""),""Script 1"",""-"")"),"-")</f>
        <v>-</v>
      </c>
      <c r="C21435" s="74">
        <f t="shared" si="168"/>
        <v>0</v>
      </c>
      <c r="D21435" s="74">
        <f t="shared" si="169"/>
        <v>0</v>
      </c>
    </row>
    <row r="21436" spans="1:4">
      <c r="A21436" s="74" t="s">
        <v>11729</v>
      </c>
      <c r="B21436" s="74" t="str">
        <f ca="1">IFERROR(__xludf.DUMMYFUNCTION("IF(REGEXMATCH(A21436,""wealth planning""),""Script 1"",""-"")"),"-")</f>
        <v>-</v>
      </c>
      <c r="C21436" s="74" t="str">
        <f t="shared" si="168"/>
        <v>Nor AtifaStatus is reachable</v>
      </c>
      <c r="D21436" s="74">
        <f t="shared" si="169"/>
        <v>0</v>
      </c>
    </row>
    <row r="21437" spans="1:4">
      <c r="A21437" s="149">
        <v>45488</v>
      </c>
      <c r="B21437" s="74" t="str">
        <f ca="1">IFERROR(__xludf.DUMMYFUNCTION("IF(REGEXMATCH(A21437,""wealth planning""),""Script 1"",""-"")"),"#VALUE!")</f>
        <v>#VALUE!</v>
      </c>
      <c r="C21437" s="74" t="str">
        <f t="shared" si="168"/>
        <v>Nor Atifa</v>
      </c>
      <c r="D21437" s="74">
        <f t="shared" si="169"/>
        <v>0</v>
      </c>
    </row>
    <row r="21438" spans="1:4">
      <c r="A21438" s="149">
        <v>45488</v>
      </c>
      <c r="B21438" s="74" t="str">
        <f ca="1">IFERROR(__xludf.DUMMYFUNCTION("IF(REGEXMATCH(A21438,""wealth planning""),""Script 1"",""-"")"),"#VALUE!")</f>
        <v>#VALUE!</v>
      </c>
      <c r="C21438" s="149">
        <f t="shared" si="168"/>
        <v>45488</v>
      </c>
      <c r="D21438" s="74" t="str">
        <f t="shared" si="169"/>
        <v>Nor AtifaStatus is reachable</v>
      </c>
    </row>
    <row r="21439" spans="1:4">
      <c r="A21439" s="74" t="s">
        <v>11730</v>
      </c>
      <c r="B21439" s="74" t="str">
        <f ca="1">IFERROR(__xludf.DUMMYFUNCTION("IF(REGEXMATCH(A21439,""wealth planning""),""Script 1"",""-"")"),"Script 1")</f>
        <v>Script 1</v>
      </c>
      <c r="C21439" s="149">
        <f t="shared" si="168"/>
        <v>45488</v>
      </c>
      <c r="D21439" s="74" t="str">
        <f t="shared" si="169"/>
        <v>Nor Atifa</v>
      </c>
    </row>
    <row r="21440" spans="1:4">
      <c r="A21440" s="74"/>
      <c r="B21440" s="74" t="str">
        <f ca="1">IFERROR(__xludf.DUMMYFUNCTION("IF(REGEXMATCH(A21440,""wealth planning""),""Script 1"",""-"")"),"-")</f>
        <v>-</v>
      </c>
      <c r="C21440" s="74" t="str">
        <f t="shared" si="168"/>
        <v>You: Hai assalamualaikum Atifa,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1440" s="149">
        <f t="shared" si="169"/>
        <v>45488</v>
      </c>
    </row>
    <row r="21441" spans="1:4">
      <c r="B21441" s="74" t="str">
        <f ca="1">IFERROR(__xludf.DUMMYFUNCTION("IF(REGEXMATCH(A21441,""wealth planning""),""Script 1"",""-"")"),"-")</f>
        <v>-</v>
      </c>
      <c r="C21441" s="74">
        <f t="shared" si="168"/>
        <v>0</v>
      </c>
      <c r="D21441" s="149">
        <f t="shared" si="169"/>
        <v>45488</v>
      </c>
    </row>
    <row r="21442" spans="1:4">
      <c r="B21442" s="74" t="str">
        <f ca="1">IFERROR(__xludf.DUMMYFUNCTION("IF(REGEXMATCH(A21442,""wealth planning""),""Script 1"",""-"")"),"-")</f>
        <v>-</v>
      </c>
      <c r="C21442" s="74">
        <f t="shared" si="168"/>
        <v>0</v>
      </c>
      <c r="D21442" s="74" t="str">
        <f t="shared" si="169"/>
        <v>You: Hai assalamualaikum Atifa,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1443" spans="1:4">
      <c r="A21443" s="74" t="s">
        <v>11732</v>
      </c>
      <c r="B21443" s="74" t="str">
        <f ca="1">IFERROR(__xludf.DUMMYFUNCTION("IF(REGEXMATCH(A21443,""wealth planning""),""Script 1"",""-"")"),"-")</f>
        <v>-</v>
      </c>
      <c r="C21443" s="74">
        <f t="shared" si="168"/>
        <v>0</v>
      </c>
      <c r="D21443" s="74">
        <f t="shared" si="169"/>
        <v>0</v>
      </c>
    </row>
    <row r="21444" spans="1:4">
      <c r="A21444" s="74" t="s">
        <v>11732</v>
      </c>
      <c r="B21444" s="74" t="str">
        <f ca="1">IFERROR(__xludf.DUMMYFUNCTION("IF(REGEXMATCH(A21444,""wealth planning""),""Script 1"",""-"")"),"-")</f>
        <v>-</v>
      </c>
      <c r="C21444" s="74" t="str">
        <f t="shared" si="168"/>
        <v>Muhammad Aliff Hakimi Zaharuddin</v>
      </c>
      <c r="D21444" s="74">
        <f t="shared" si="169"/>
        <v>0</v>
      </c>
    </row>
    <row r="21445" spans="1:4">
      <c r="A21445" s="149">
        <v>45488</v>
      </c>
      <c r="B21445" s="74" t="str">
        <f ca="1">IFERROR(__xludf.DUMMYFUNCTION("IF(REGEXMATCH(A21445,""wealth planning""),""Script 1"",""-"")"),"#VALUE!")</f>
        <v>#VALUE!</v>
      </c>
      <c r="C21445" s="74" t="str">
        <f t="shared" si="168"/>
        <v>Muhammad Aliff Hakimi Zaharuddin</v>
      </c>
      <c r="D21445" s="74">
        <f t="shared" si="169"/>
        <v>0</v>
      </c>
    </row>
    <row r="21446" spans="1:4">
      <c r="A21446" s="149">
        <v>45488</v>
      </c>
      <c r="B21446" s="74" t="str">
        <f ca="1">IFERROR(__xludf.DUMMYFUNCTION("IF(REGEXMATCH(A21446,""wealth planning""),""Script 1"",""-"")"),"#VALUE!")</f>
        <v>#VALUE!</v>
      </c>
      <c r="C21446" s="149">
        <f t="shared" si="168"/>
        <v>45488</v>
      </c>
      <c r="D21446" s="74" t="str">
        <f t="shared" si="169"/>
        <v>Muhammad Aliff Hakimi Zaharuddin</v>
      </c>
    </row>
    <row r="21447" spans="1:4">
      <c r="A21447" s="74" t="s">
        <v>11214</v>
      </c>
      <c r="B21447" s="74" t="str">
        <f ca="1">IFERROR(__xludf.DUMMYFUNCTION("IF(REGEXMATCH(A21447,""wealth planning""),""Script 1"",""-"")"),"Script 1")</f>
        <v>Script 1</v>
      </c>
      <c r="C21447" s="149">
        <f t="shared" si="168"/>
        <v>45488</v>
      </c>
      <c r="D21447" s="74" t="str">
        <f t="shared" si="169"/>
        <v>Muhammad Aliff Hakimi Zaharuddin</v>
      </c>
    </row>
    <row r="21448" spans="1:4">
      <c r="A21448" s="74"/>
      <c r="B21448" s="74" t="str">
        <f ca="1">IFERROR(__xludf.DUMMYFUNCTION("IF(REGEXMATCH(A21448,""wealth planning""),""Script 1"",""-"")"),"-")</f>
        <v>-</v>
      </c>
      <c r="C21448" s="74" t="str">
        <f t="shared" si="168"/>
        <v>You: Hai assalamualaikum Aliff,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448" s="149">
        <f t="shared" si="169"/>
        <v>45488</v>
      </c>
    </row>
    <row r="21449" spans="1:4">
      <c r="B21449" s="74" t="str">
        <f ca="1">IFERROR(__xludf.DUMMYFUNCTION("IF(REGEXMATCH(A21449,""wealth planning""),""Script 1"",""-"")"),"-")</f>
        <v>-</v>
      </c>
      <c r="C21449" s="74">
        <f t="shared" si="168"/>
        <v>0</v>
      </c>
      <c r="D21449" s="149">
        <f t="shared" si="169"/>
        <v>45488</v>
      </c>
    </row>
    <row r="21450" spans="1:4">
      <c r="B21450" s="74" t="str">
        <f ca="1">IFERROR(__xludf.DUMMYFUNCTION("IF(REGEXMATCH(A21450,""wealth planning""),""Script 1"",""-"")"),"-")</f>
        <v>-</v>
      </c>
      <c r="C21450" s="74">
        <f t="shared" si="168"/>
        <v>0</v>
      </c>
      <c r="D21450" s="74" t="str">
        <f t="shared" si="169"/>
        <v>You: Hai assalamualaikum Aliff,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451" spans="1:4">
      <c r="A21451" s="74" t="s">
        <v>11734</v>
      </c>
      <c r="B21451" s="74" t="str">
        <f ca="1">IFERROR(__xludf.DUMMYFUNCTION("IF(REGEXMATCH(A21451,""wealth planning""),""Script 1"",""-"")"),"-")</f>
        <v>-</v>
      </c>
      <c r="C21451" s="74">
        <f t="shared" si="168"/>
        <v>0</v>
      </c>
      <c r="D21451" s="74">
        <f t="shared" si="169"/>
        <v>0</v>
      </c>
    </row>
    <row r="21452" spans="1:4">
      <c r="A21452" s="74" t="s">
        <v>11735</v>
      </c>
      <c r="B21452" s="74" t="str">
        <f ca="1">IFERROR(__xludf.DUMMYFUNCTION("IF(REGEXMATCH(A21452,""wealth planning""),""Script 1"",""-"")"),"-")</f>
        <v>-</v>
      </c>
      <c r="C21452" s="74" t="str">
        <f t="shared" si="168"/>
        <v>Abdul RahmanStatus is reachable</v>
      </c>
      <c r="D21452" s="74">
        <f t="shared" si="169"/>
        <v>0</v>
      </c>
    </row>
    <row r="21453" spans="1:4">
      <c r="A21453" s="149">
        <v>45488</v>
      </c>
      <c r="B21453" s="74" t="str">
        <f ca="1">IFERROR(__xludf.DUMMYFUNCTION("IF(REGEXMATCH(A21453,""wealth planning""),""Script 1"",""-"")"),"#VALUE!")</f>
        <v>#VALUE!</v>
      </c>
      <c r="C21453" s="74" t="str">
        <f t="shared" si="168"/>
        <v>Abdul Rahman</v>
      </c>
      <c r="D21453" s="74">
        <f t="shared" si="169"/>
        <v>0</v>
      </c>
    </row>
    <row r="21454" spans="1:4">
      <c r="A21454" s="149">
        <v>45488</v>
      </c>
      <c r="B21454" s="74" t="str">
        <f ca="1">IFERROR(__xludf.DUMMYFUNCTION("IF(REGEXMATCH(A21454,""wealth planning""),""Script 1"",""-"")"),"#VALUE!")</f>
        <v>#VALUE!</v>
      </c>
      <c r="C21454" s="149">
        <f t="shared" si="168"/>
        <v>45488</v>
      </c>
      <c r="D21454" s="74" t="str">
        <f t="shared" si="169"/>
        <v>Abdul RahmanStatus is reachable</v>
      </c>
    </row>
    <row r="21455" spans="1:4">
      <c r="A21455" s="74" t="s">
        <v>11736</v>
      </c>
      <c r="B21455" s="74" t="str">
        <f ca="1">IFERROR(__xludf.DUMMYFUNCTION("IF(REGEXMATCH(A21455,""wealth planning""),""Script 1"",""-"")"),"Script 1")</f>
        <v>Script 1</v>
      </c>
      <c r="C21455" s="149">
        <f t="shared" si="168"/>
        <v>45488</v>
      </c>
      <c r="D21455" s="74" t="str">
        <f t="shared" si="169"/>
        <v>Abdul Rahman</v>
      </c>
    </row>
    <row r="21456" spans="1:4">
      <c r="A21456" s="74"/>
      <c r="B21456" s="74" t="str">
        <f ca="1">IFERROR(__xludf.DUMMYFUNCTION("IF(REGEXMATCH(A21456,""wealth planning""),""Script 1"",""-"")"),"-")</f>
        <v>-</v>
      </c>
      <c r="C21456" s="74" t="str">
        <f t="shared" si="168"/>
        <v>You: Hai assalamualaikum Abdul Rahman,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456" s="149">
        <f t="shared" si="169"/>
        <v>45488</v>
      </c>
    </row>
    <row r="21457" spans="1:4">
      <c r="B21457" s="74" t="str">
        <f ca="1">IFERROR(__xludf.DUMMYFUNCTION("IF(REGEXMATCH(A21457,""wealth planning""),""Script 1"",""-"")"),"-")</f>
        <v>-</v>
      </c>
      <c r="C21457" s="74">
        <f t="shared" si="168"/>
        <v>0</v>
      </c>
      <c r="D21457" s="149">
        <f t="shared" si="169"/>
        <v>45488</v>
      </c>
    </row>
    <row r="21458" spans="1:4">
      <c r="B21458" s="74" t="str">
        <f ca="1">IFERROR(__xludf.DUMMYFUNCTION("IF(REGEXMATCH(A21458,""wealth planning""),""Script 1"",""-"")"),"-")</f>
        <v>-</v>
      </c>
      <c r="C21458" s="74">
        <f t="shared" si="168"/>
        <v>0</v>
      </c>
      <c r="D21458" s="74" t="str">
        <f t="shared" si="169"/>
        <v>You: Hai assalamualaikum Abdul Rahman,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459" spans="1:4">
      <c r="A21459" s="74" t="s">
        <v>11738</v>
      </c>
      <c r="B21459" s="74" t="str">
        <f ca="1">IFERROR(__xludf.DUMMYFUNCTION("IF(REGEXMATCH(A21459,""wealth planning""),""Script 1"",""-"")"),"-")</f>
        <v>-</v>
      </c>
      <c r="C21459" s="74">
        <f t="shared" si="168"/>
        <v>0</v>
      </c>
      <c r="D21459" s="74">
        <f t="shared" si="169"/>
        <v>0</v>
      </c>
    </row>
    <row r="21460" spans="1:4">
      <c r="A21460" s="74" t="s">
        <v>11739</v>
      </c>
      <c r="B21460" s="74" t="str">
        <f ca="1">IFERROR(__xludf.DUMMYFUNCTION("IF(REGEXMATCH(A21460,""wealth planning""),""Script 1"",""-"")"),"-")</f>
        <v>-</v>
      </c>
      <c r="C21460" s="74" t="str">
        <f t="shared" si="168"/>
        <v>Danish Irfan YusniStatus is online</v>
      </c>
      <c r="D21460" s="74">
        <f t="shared" si="169"/>
        <v>0</v>
      </c>
    </row>
    <row r="21461" spans="1:4">
      <c r="A21461" s="149">
        <v>45488</v>
      </c>
      <c r="B21461" s="74" t="str">
        <f ca="1">IFERROR(__xludf.DUMMYFUNCTION("IF(REGEXMATCH(A21461,""wealth planning""),""Script 1"",""-"")"),"#VALUE!")</f>
        <v>#VALUE!</v>
      </c>
      <c r="C21461" s="74" t="str">
        <f t="shared" si="168"/>
        <v>Danish Irfan Yusni</v>
      </c>
      <c r="D21461" s="74">
        <f t="shared" si="169"/>
        <v>0</v>
      </c>
    </row>
    <row r="21462" spans="1:4">
      <c r="A21462" s="149">
        <v>45488</v>
      </c>
      <c r="B21462" s="74" t="str">
        <f ca="1">IFERROR(__xludf.DUMMYFUNCTION("IF(REGEXMATCH(A21462,""wealth planning""),""Script 1"",""-"")"),"#VALUE!")</f>
        <v>#VALUE!</v>
      </c>
      <c r="C21462" s="149">
        <f t="shared" si="168"/>
        <v>45488</v>
      </c>
      <c r="D21462" s="74" t="str">
        <f t="shared" si="169"/>
        <v>Danish Irfan YusniStatus is online</v>
      </c>
    </row>
    <row r="21463" spans="1:4">
      <c r="A21463" s="74" t="s">
        <v>11740</v>
      </c>
      <c r="B21463" s="74" t="str">
        <f ca="1">IFERROR(__xludf.DUMMYFUNCTION("IF(REGEXMATCH(A21463,""wealth planning""),""Script 1"",""-"")"),"Script 1")</f>
        <v>Script 1</v>
      </c>
      <c r="C21463" s="149">
        <f t="shared" si="168"/>
        <v>45488</v>
      </c>
      <c r="D21463" s="74" t="str">
        <f t="shared" si="169"/>
        <v>Danish Irfan Yusni</v>
      </c>
    </row>
    <row r="21464" spans="1:4">
      <c r="A21464" s="74"/>
      <c r="B21464" s="74" t="str">
        <f ca="1">IFERROR(__xludf.DUMMYFUNCTION("IF(REGEXMATCH(A21464,""wealth planning""),""Script 1"",""-"")"),"-")</f>
        <v>-</v>
      </c>
      <c r="C21464" s="74" t="str">
        <f t="shared" si="168"/>
        <v>You: Hai assalamualaikum Danish, saya Azhad dari PruBSN. Sorry kalau ganggu. Actually sekarang saya tengah mencari individu yang akan mula atau sudah bekerja untuk saya dapatkan peluang sharing berkaitan takaful dan wealth planning since ini kerja hakiki saya sebagai PruBSN wealth planner. Boleh ke kalau saya nak set appointment secara bersemuka ataupun online?</v>
      </c>
      <c r="D21464" s="149">
        <f t="shared" si="169"/>
        <v>45488</v>
      </c>
    </row>
    <row r="21465" spans="1:4">
      <c r="B21465" s="74" t="str">
        <f ca="1">IFERROR(__xludf.DUMMYFUNCTION("IF(REGEXMATCH(A21465,""wealth planning""),""Script 1"",""-"")"),"-")</f>
        <v>-</v>
      </c>
      <c r="C21465" s="74">
        <f t="shared" si="168"/>
        <v>0</v>
      </c>
      <c r="D21465" s="149">
        <f t="shared" si="169"/>
        <v>45488</v>
      </c>
    </row>
    <row r="21466" spans="1:4">
      <c r="B21466" s="74" t="str">
        <f ca="1">IFERROR(__xludf.DUMMYFUNCTION("IF(REGEXMATCH(A21466,""wealth planning""),""Script 1"",""-"")"),"-")</f>
        <v>-</v>
      </c>
      <c r="C21466" s="74">
        <f t="shared" si="168"/>
        <v>0</v>
      </c>
      <c r="D21466" s="74" t="str">
        <f t="shared" si="169"/>
        <v>You: Hai assalamualaikum Danish, saya Azhad dari PruBSN. Sorry kalau ganggu. Actually sekarang saya tengah mencari individu yang akan mula atau sudah bekerja untuk saya dapatkan peluang sharing berkaitan takaful dan wealth planning since ini kerja hakiki saya sebagai PruBSN wealth planner. Boleh ke kalau saya nak set appointment secara bersemuka ataupun online?</v>
      </c>
    </row>
    <row r="21467" spans="1:4">
      <c r="B21467" s="74" t="str">
        <f ca="1">IFERROR(__xludf.DUMMYFUNCTION("IF(REGEXMATCH(A21467,""wealth planning""),""Script 1"",""-"")"),"-")</f>
        <v>-</v>
      </c>
      <c r="C21467" s="74">
        <f t="shared" si="168"/>
        <v>0</v>
      </c>
      <c r="D21467" s="74">
        <f t="shared" si="169"/>
        <v>0</v>
      </c>
    </row>
    <row r="21468" spans="1:4">
      <c r="A21468" s="74" t="s">
        <v>11743</v>
      </c>
      <c r="B21468" s="74" t="str">
        <f ca="1">IFERROR(__xludf.DUMMYFUNCTION("IF(REGEXMATCH(A21468,""wealth planning""),""Script 1"",""-"")"),"-")</f>
        <v>-</v>
      </c>
      <c r="C21468" s="74">
        <f t="shared" si="168"/>
        <v>0</v>
      </c>
      <c r="D21468" s="74">
        <f t="shared" si="169"/>
        <v>0</v>
      </c>
    </row>
    <row r="21469" spans="1:4">
      <c r="A21469" s="149">
        <v>45488</v>
      </c>
      <c r="B21469" s="74" t="str">
        <f ca="1">IFERROR(__xludf.DUMMYFUNCTION("IF(REGEXMATCH(A21469,""wealth planning""),""Script 1"",""-"")"),"#VALUE!")</f>
        <v>#VALUE!</v>
      </c>
      <c r="C21469" s="74" t="str">
        <f t="shared" si="168"/>
        <v>Nur Wahida Amalin Mahadi</v>
      </c>
      <c r="D21469" s="74">
        <f t="shared" si="169"/>
        <v>0</v>
      </c>
    </row>
    <row r="21470" spans="1:4">
      <c r="A21470" s="149">
        <v>45488</v>
      </c>
      <c r="B21470" s="74" t="str">
        <f ca="1">IFERROR(__xludf.DUMMYFUNCTION("IF(REGEXMATCH(A21470,""wealth planning""),""Script 1"",""-"")"),"#VALUE!")</f>
        <v>#VALUE!</v>
      </c>
      <c r="C21470" s="149">
        <f t="shared" si="168"/>
        <v>45488</v>
      </c>
      <c r="D21470" s="74">
        <f t="shared" si="169"/>
        <v>0</v>
      </c>
    </row>
    <row r="21471" spans="1:4">
      <c r="A21471" s="74" t="s">
        <v>11744</v>
      </c>
      <c r="B21471" s="74" t="str">
        <f ca="1">IFERROR(__xludf.DUMMYFUNCTION("IF(REGEXMATCH(A21471,""wealth planning""),""Script 1"",""-"")"),"Script 1")</f>
        <v>Script 1</v>
      </c>
      <c r="C21471" s="149">
        <f t="shared" si="168"/>
        <v>45488</v>
      </c>
      <c r="D21471" s="74" t="str">
        <f t="shared" si="169"/>
        <v>Nur Wahida Amalin Mahadi</v>
      </c>
    </row>
    <row r="21472" spans="1:4">
      <c r="A21472" s="74"/>
      <c r="B21472" s="74" t="str">
        <f ca="1">IFERROR(__xludf.DUMMYFUNCTION("IF(REGEXMATCH(A21472,""wealth planning""),""Script 1"",""-"")"),"-")</f>
        <v>-</v>
      </c>
      <c r="C21472" s="74" t="str">
        <f t="shared" si="168"/>
        <v>You: Hai assalamualaikum Wahida,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472" s="149">
        <f t="shared" si="169"/>
        <v>45488</v>
      </c>
    </row>
    <row r="21473" spans="1:4">
      <c r="B21473" s="74" t="str">
        <f ca="1">IFERROR(__xludf.DUMMYFUNCTION("IF(REGEXMATCH(A21473,""wealth planning""),""Script 1"",""-"")"),"-")</f>
        <v>-</v>
      </c>
      <c r="C21473" s="74">
        <f t="shared" si="168"/>
        <v>0</v>
      </c>
      <c r="D21473" s="149">
        <f t="shared" si="169"/>
        <v>45488</v>
      </c>
    </row>
    <row r="21474" spans="1:4">
      <c r="B21474" s="74" t="str">
        <f ca="1">IFERROR(__xludf.DUMMYFUNCTION("IF(REGEXMATCH(A21474,""wealth planning""),""Script 1"",""-"")"),"-")</f>
        <v>-</v>
      </c>
      <c r="C21474" s="74">
        <f t="shared" si="168"/>
        <v>0</v>
      </c>
      <c r="D21474" s="74" t="str">
        <f t="shared" si="169"/>
        <v>You: Hai assalamualaikum Wahida,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475" spans="1:4">
      <c r="A21475" s="74" t="s">
        <v>11746</v>
      </c>
      <c r="B21475" s="74" t="str">
        <f ca="1">IFERROR(__xludf.DUMMYFUNCTION("IF(REGEXMATCH(A21475,""wealth planning""),""Script 1"",""-"")"),"-")</f>
        <v>-</v>
      </c>
      <c r="C21475" s="74">
        <f t="shared" si="168"/>
        <v>0</v>
      </c>
      <c r="D21475" s="74">
        <f t="shared" si="169"/>
        <v>0</v>
      </c>
    </row>
    <row r="21476" spans="1:4">
      <c r="A21476" s="74" t="s">
        <v>11747</v>
      </c>
      <c r="B21476" s="74" t="str">
        <f ca="1">IFERROR(__xludf.DUMMYFUNCTION("IF(REGEXMATCH(A21476,""wealth planning""),""Script 1"",""-"")"),"-")</f>
        <v>-</v>
      </c>
      <c r="C21476" s="74" t="str">
        <f t="shared" si="168"/>
        <v>Nur Reen NajihahStatus is reachable</v>
      </c>
      <c r="D21476" s="74">
        <f t="shared" si="169"/>
        <v>0</v>
      </c>
    </row>
    <row r="21477" spans="1:4">
      <c r="A21477" s="149">
        <v>45488</v>
      </c>
      <c r="B21477" s="74" t="str">
        <f ca="1">IFERROR(__xludf.DUMMYFUNCTION("IF(REGEXMATCH(A21477,""wealth planning""),""Script 1"",""-"")"),"#VALUE!")</f>
        <v>#VALUE!</v>
      </c>
      <c r="C21477" s="74" t="str">
        <f t="shared" si="168"/>
        <v>Nur Reen Najihah</v>
      </c>
      <c r="D21477" s="74">
        <f t="shared" si="169"/>
        <v>0</v>
      </c>
    </row>
    <row r="21478" spans="1:4">
      <c r="A21478" s="149">
        <v>45488</v>
      </c>
      <c r="B21478" s="74" t="str">
        <f ca="1">IFERROR(__xludf.DUMMYFUNCTION("IF(REGEXMATCH(A21478,""wealth planning""),""Script 1"",""-"")"),"#VALUE!")</f>
        <v>#VALUE!</v>
      </c>
      <c r="C21478" s="149">
        <f t="shared" si="168"/>
        <v>45488</v>
      </c>
      <c r="D21478" s="74" t="str">
        <f t="shared" si="169"/>
        <v>Nur Reen NajihahStatus is reachable</v>
      </c>
    </row>
    <row r="21479" spans="1:4">
      <c r="A21479" s="74" t="s">
        <v>11748</v>
      </c>
      <c r="B21479" s="74" t="str">
        <f ca="1">IFERROR(__xludf.DUMMYFUNCTION("IF(REGEXMATCH(A21479,""wealth planning""),""Script 1"",""-"")"),"Script 1")</f>
        <v>Script 1</v>
      </c>
      <c r="C21479" s="149">
        <f t="shared" si="168"/>
        <v>45488</v>
      </c>
      <c r="D21479" s="74" t="str">
        <f t="shared" si="169"/>
        <v>Nur Reen Najihah</v>
      </c>
    </row>
    <row r="21480" spans="1:4">
      <c r="A21480" s="74"/>
      <c r="B21480" s="74" t="str">
        <f ca="1">IFERROR(__xludf.DUMMYFUNCTION("IF(REGEXMATCH(A21480,""wealth planning""),""Script 1"",""-"")"),"-")</f>
        <v>-</v>
      </c>
      <c r="C21480" s="74" t="str">
        <f t="shared" si="168"/>
        <v>You: Hai assalamualaikum Najihah,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1480" s="149">
        <f t="shared" si="169"/>
        <v>45488</v>
      </c>
    </row>
    <row r="21481" spans="1:4">
      <c r="B21481" s="74" t="str">
        <f ca="1">IFERROR(__xludf.DUMMYFUNCTION("IF(REGEXMATCH(A21481,""wealth planning""),""Script 1"",""-"")"),"-")</f>
        <v>-</v>
      </c>
      <c r="C21481" s="74">
        <f t="shared" si="168"/>
        <v>0</v>
      </c>
      <c r="D21481" s="149">
        <f t="shared" si="169"/>
        <v>45488</v>
      </c>
    </row>
    <row r="21482" spans="1:4">
      <c r="B21482" s="74" t="str">
        <f ca="1">IFERROR(__xludf.DUMMYFUNCTION("IF(REGEXMATCH(A21482,""wealth planning""),""Script 1"",""-"")"),"-")</f>
        <v>-</v>
      </c>
      <c r="C21482" s="74">
        <f t="shared" si="168"/>
        <v>0</v>
      </c>
      <c r="D21482" s="74" t="str">
        <f t="shared" si="169"/>
        <v>You: Hai assalamualaikum Najihah,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1483" spans="1:4">
      <c r="A21483" s="74" t="s">
        <v>11750</v>
      </c>
      <c r="B21483" s="74" t="str">
        <f ca="1">IFERROR(__xludf.DUMMYFUNCTION("IF(REGEXMATCH(A21483,""wealth planning""),""Script 1"",""-"")"),"-")</f>
        <v>-</v>
      </c>
      <c r="C21483" s="74">
        <f t="shared" si="168"/>
        <v>0</v>
      </c>
      <c r="D21483" s="74">
        <f t="shared" si="169"/>
        <v>0</v>
      </c>
    </row>
    <row r="21484" spans="1:4">
      <c r="A21484" s="74" t="s">
        <v>11751</v>
      </c>
      <c r="B21484" s="74" t="str">
        <f ca="1">IFERROR(__xludf.DUMMYFUNCTION("IF(REGEXMATCH(A21484,""wealth planning""),""Script 1"",""-"")"),"-")</f>
        <v>-</v>
      </c>
      <c r="C21484" s="74" t="str">
        <f t="shared" si="168"/>
        <v>Puteri Intan Masyitah ZamriStatus is reachable</v>
      </c>
      <c r="D21484" s="74">
        <f t="shared" si="169"/>
        <v>0</v>
      </c>
    </row>
    <row r="21485" spans="1:4">
      <c r="A21485" s="149">
        <v>45488</v>
      </c>
      <c r="B21485" s="74" t="str">
        <f ca="1">IFERROR(__xludf.DUMMYFUNCTION("IF(REGEXMATCH(A21485,""wealth planning""),""Script 1"",""-"")"),"#VALUE!")</f>
        <v>#VALUE!</v>
      </c>
      <c r="C21485" s="74" t="str">
        <f t="shared" si="168"/>
        <v>Puteri Intan Masyitah Zamri</v>
      </c>
      <c r="D21485" s="74">
        <f t="shared" si="169"/>
        <v>0</v>
      </c>
    </row>
    <row r="21486" spans="1:4">
      <c r="A21486" s="149">
        <v>45488</v>
      </c>
      <c r="B21486" s="74" t="str">
        <f ca="1">IFERROR(__xludf.DUMMYFUNCTION("IF(REGEXMATCH(A21486,""wealth planning""),""Script 1"",""-"")"),"#VALUE!")</f>
        <v>#VALUE!</v>
      </c>
      <c r="C21486" s="149">
        <f t="shared" si="168"/>
        <v>45488</v>
      </c>
      <c r="D21486" s="74" t="str">
        <f t="shared" si="169"/>
        <v>Puteri Intan Masyitah ZamriStatus is reachable</v>
      </c>
    </row>
    <row r="21487" spans="1:4">
      <c r="A21487" s="74" t="s">
        <v>11752</v>
      </c>
      <c r="B21487" s="74" t="str">
        <f ca="1">IFERROR(__xludf.DUMMYFUNCTION("IF(REGEXMATCH(A21487,""wealth planning""),""Script 1"",""-"")"),"Script 1")</f>
        <v>Script 1</v>
      </c>
      <c r="C21487" s="149">
        <f t="shared" si="168"/>
        <v>45488</v>
      </c>
      <c r="D21487" s="74" t="str">
        <f t="shared" si="169"/>
        <v>Puteri Intan Masyitah Zamri</v>
      </c>
    </row>
    <row r="21488" spans="1:4">
      <c r="A21488" s="74"/>
      <c r="B21488" s="74" t="str">
        <f ca="1">IFERROR(__xludf.DUMMYFUNCTION("IF(REGEXMATCH(A21488,""wealth planning""),""Script 1"",""-"")"),"-")</f>
        <v>-</v>
      </c>
      <c r="C21488" s="74" t="str">
        <f t="shared" si="168"/>
        <v>You: Hai assalamualaikum Puteri,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488" s="149">
        <f t="shared" si="169"/>
        <v>45488</v>
      </c>
    </row>
    <row r="21489" spans="1:4">
      <c r="B21489" s="74" t="str">
        <f ca="1">IFERROR(__xludf.DUMMYFUNCTION("IF(REGEXMATCH(A21489,""wealth planning""),""Script 1"",""-"")"),"-")</f>
        <v>-</v>
      </c>
      <c r="C21489" s="74">
        <f t="shared" si="168"/>
        <v>0</v>
      </c>
      <c r="D21489" s="149">
        <f t="shared" si="169"/>
        <v>45488</v>
      </c>
    </row>
    <row r="21490" spans="1:4">
      <c r="B21490" s="74" t="str">
        <f ca="1">IFERROR(__xludf.DUMMYFUNCTION("IF(REGEXMATCH(A21490,""wealth planning""),""Script 1"",""-"")"),"-")</f>
        <v>-</v>
      </c>
      <c r="C21490" s="74">
        <f t="shared" si="168"/>
        <v>0</v>
      </c>
      <c r="D21490" s="74" t="str">
        <f t="shared" si="169"/>
        <v>You: Hai assalamualaikum Puteri,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491" spans="1:4">
      <c r="B21491" s="74" t="str">
        <f ca="1">IFERROR(__xludf.DUMMYFUNCTION("IF(REGEXMATCH(A21491,""wealth planning""),""Script 1"",""-"")"),"-")</f>
        <v>-</v>
      </c>
      <c r="C21491" s="74">
        <f t="shared" si="168"/>
        <v>0</v>
      </c>
      <c r="D21491" s="74">
        <f t="shared" si="169"/>
        <v>0</v>
      </c>
    </row>
    <row r="21492" spans="1:4">
      <c r="A21492" s="74" t="s">
        <v>11755</v>
      </c>
      <c r="B21492" s="74" t="str">
        <f ca="1">IFERROR(__xludf.DUMMYFUNCTION("IF(REGEXMATCH(A21492,""wealth planning""),""Script 1"",""-"")"),"-")</f>
        <v>-</v>
      </c>
      <c r="C21492" s="74">
        <f t="shared" si="168"/>
        <v>0</v>
      </c>
      <c r="D21492" s="74">
        <f t="shared" si="169"/>
        <v>0</v>
      </c>
    </row>
    <row r="21493" spans="1:4">
      <c r="A21493" s="149">
        <v>45488</v>
      </c>
      <c r="B21493" s="74" t="str">
        <f ca="1">IFERROR(__xludf.DUMMYFUNCTION("IF(REGEXMATCH(A21493,""wealth planning""),""Script 1"",""-"")"),"#VALUE!")</f>
        <v>#VALUE!</v>
      </c>
      <c r="C21493" s="74" t="str">
        <f t="shared" si="168"/>
        <v>Aniq Daniel</v>
      </c>
      <c r="D21493" s="74">
        <f t="shared" si="169"/>
        <v>0</v>
      </c>
    </row>
    <row r="21494" spans="1:4">
      <c r="A21494" s="149">
        <v>45488</v>
      </c>
      <c r="B21494" s="74" t="str">
        <f ca="1">IFERROR(__xludf.DUMMYFUNCTION("IF(REGEXMATCH(A21494,""wealth planning""),""Script 1"",""-"")"),"#VALUE!")</f>
        <v>#VALUE!</v>
      </c>
      <c r="C21494" s="149">
        <f t="shared" si="168"/>
        <v>45488</v>
      </c>
      <c r="D21494" s="74">
        <f t="shared" si="169"/>
        <v>0</v>
      </c>
    </row>
    <row r="21495" spans="1:4">
      <c r="A21495" s="74" t="s">
        <v>11756</v>
      </c>
      <c r="B21495" s="74" t="str">
        <f ca="1">IFERROR(__xludf.DUMMYFUNCTION("IF(REGEXMATCH(A21495,""wealth planning""),""Script 1"",""-"")"),"Script 1")</f>
        <v>Script 1</v>
      </c>
      <c r="C21495" s="149">
        <f t="shared" si="168"/>
        <v>45488</v>
      </c>
      <c r="D21495" s="74" t="str">
        <f t="shared" si="169"/>
        <v>Aniq Daniel</v>
      </c>
    </row>
    <row r="21496" spans="1:4">
      <c r="A21496" s="74"/>
      <c r="B21496" s="74" t="str">
        <f ca="1">IFERROR(__xludf.DUMMYFUNCTION("IF(REGEXMATCH(A21496,""wealth planning""),""Script 1"",""-"")"),"-")</f>
        <v>-</v>
      </c>
      <c r="C21496" s="74" t="str">
        <f t="shared" si="168"/>
        <v>You: Hai assalamualaikum Aniq,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496" s="149">
        <f t="shared" si="169"/>
        <v>45488</v>
      </c>
    </row>
    <row r="21497" spans="1:4">
      <c r="B21497" s="74" t="str">
        <f ca="1">IFERROR(__xludf.DUMMYFUNCTION("IF(REGEXMATCH(A21497,""wealth planning""),""Script 1"",""-"")"),"-")</f>
        <v>-</v>
      </c>
      <c r="C21497" s="74">
        <f t="shared" si="168"/>
        <v>0</v>
      </c>
      <c r="D21497" s="149">
        <f t="shared" si="169"/>
        <v>45488</v>
      </c>
    </row>
    <row r="21498" spans="1:4">
      <c r="B21498" s="74" t="str">
        <f ca="1">IFERROR(__xludf.DUMMYFUNCTION("IF(REGEXMATCH(A21498,""wealth planning""),""Script 1"",""-"")"),"-")</f>
        <v>-</v>
      </c>
      <c r="C21498" s="74">
        <f t="shared" si="168"/>
        <v>0</v>
      </c>
      <c r="D21498" s="74" t="str">
        <f t="shared" si="169"/>
        <v>You: Hai assalamualaikum Aniq,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499" spans="1:4">
      <c r="A21499" s="74" t="s">
        <v>11758</v>
      </c>
      <c r="B21499" s="74" t="str">
        <f ca="1">IFERROR(__xludf.DUMMYFUNCTION("IF(REGEXMATCH(A21499,""wealth planning""),""Script 1"",""-"")"),"-")</f>
        <v>-</v>
      </c>
      <c r="C21499" s="74">
        <f t="shared" si="168"/>
        <v>0</v>
      </c>
      <c r="D21499" s="74">
        <f t="shared" si="169"/>
        <v>0</v>
      </c>
    </row>
    <row r="21500" spans="1:4">
      <c r="A21500" s="74" t="s">
        <v>11759</v>
      </c>
      <c r="B21500" s="74" t="str">
        <f ca="1">IFERROR(__xludf.DUMMYFUNCTION("IF(REGEXMATCH(A21500,""wealth planning""),""Script 1"",""-"")"),"-")</f>
        <v>-</v>
      </c>
      <c r="C21500" s="74" t="str">
        <f t="shared" si="168"/>
        <v>Khairul AfnanStatus is reachable</v>
      </c>
      <c r="D21500" s="74">
        <f t="shared" si="169"/>
        <v>0</v>
      </c>
    </row>
    <row r="21501" spans="1:4">
      <c r="A21501" s="149">
        <v>45488</v>
      </c>
      <c r="B21501" s="74" t="str">
        <f ca="1">IFERROR(__xludf.DUMMYFUNCTION("IF(REGEXMATCH(A21501,""wealth planning""),""Script 1"",""-"")"),"#VALUE!")</f>
        <v>#VALUE!</v>
      </c>
      <c r="C21501" s="74" t="str">
        <f t="shared" si="168"/>
        <v>Khairul Afnan</v>
      </c>
      <c r="D21501" s="74">
        <f t="shared" si="169"/>
        <v>0</v>
      </c>
    </row>
    <row r="21502" spans="1:4">
      <c r="A21502" s="149">
        <v>45488</v>
      </c>
      <c r="B21502" s="74" t="str">
        <f ca="1">IFERROR(__xludf.DUMMYFUNCTION("IF(REGEXMATCH(A21502,""wealth planning""),""Script 1"",""-"")"),"#VALUE!")</f>
        <v>#VALUE!</v>
      </c>
      <c r="C21502" s="149">
        <f t="shared" si="168"/>
        <v>45488</v>
      </c>
      <c r="D21502" s="74" t="str">
        <f t="shared" si="169"/>
        <v>Khairul AfnanStatus is reachable</v>
      </c>
    </row>
    <row r="21503" spans="1:4">
      <c r="A21503" s="74" t="s">
        <v>10817</v>
      </c>
      <c r="B21503" s="74" t="str">
        <f ca="1">IFERROR(__xludf.DUMMYFUNCTION("IF(REGEXMATCH(A21503,""wealth planning""),""Script 1"",""-"")"),"Script 1")</f>
        <v>Script 1</v>
      </c>
      <c r="C21503" s="149">
        <f t="shared" si="168"/>
        <v>45488</v>
      </c>
      <c r="D21503" s="74" t="str">
        <f t="shared" si="169"/>
        <v>Khairul Afnan</v>
      </c>
    </row>
    <row r="21504" spans="1:4">
      <c r="A21504" s="74"/>
      <c r="B21504" s="74" t="str">
        <f ca="1">IFERROR(__xludf.DUMMYFUNCTION("IF(REGEXMATCH(A21504,""wealth planning""),""Script 1"",""-"")"),"-")</f>
        <v>-</v>
      </c>
      <c r="C21504" s="74" t="str">
        <f t="shared" si="168"/>
        <v>You: Hai assalamualaikum Khairul,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504" s="149">
        <f t="shared" si="169"/>
        <v>45488</v>
      </c>
    </row>
    <row r="21505" spans="1:4">
      <c r="B21505" s="74" t="str">
        <f ca="1">IFERROR(__xludf.DUMMYFUNCTION("IF(REGEXMATCH(A21505,""wealth planning""),""Script 1"",""-"")"),"-")</f>
        <v>-</v>
      </c>
      <c r="C21505" s="74">
        <f t="shared" si="168"/>
        <v>0</v>
      </c>
      <c r="D21505" s="149">
        <f t="shared" si="169"/>
        <v>45488</v>
      </c>
    </row>
    <row r="21506" spans="1:4">
      <c r="B21506" s="74" t="str">
        <f ca="1">IFERROR(__xludf.DUMMYFUNCTION("IF(REGEXMATCH(A21506,""wealth planning""),""Script 1"",""-"")"),"-")</f>
        <v>-</v>
      </c>
      <c r="C21506" s="74">
        <f t="shared" si="168"/>
        <v>0</v>
      </c>
      <c r="D21506" s="74" t="str">
        <f t="shared" si="169"/>
        <v>You: Hai assalamualaikum Khairul,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507" spans="1:4">
      <c r="A21507" s="74" t="s">
        <v>11761</v>
      </c>
      <c r="B21507" s="74" t="str">
        <f ca="1">IFERROR(__xludf.DUMMYFUNCTION("IF(REGEXMATCH(A21507,""wealth planning""),""Script 1"",""-"")"),"-")</f>
        <v>-</v>
      </c>
      <c r="C21507" s="74">
        <f t="shared" si="168"/>
        <v>0</v>
      </c>
      <c r="D21507" s="74">
        <f t="shared" si="169"/>
        <v>0</v>
      </c>
    </row>
    <row r="21508" spans="1:4">
      <c r="A21508" s="74" t="s">
        <v>11762</v>
      </c>
      <c r="B21508" s="74" t="str">
        <f ca="1">IFERROR(__xludf.DUMMYFUNCTION("IF(REGEXMATCH(A21508,""wealth planning""),""Script 1"",""-"")"),"-")</f>
        <v>-</v>
      </c>
      <c r="C21508" s="74" t="str">
        <f t="shared" si="168"/>
        <v>Mohd Syahmi Bin Addi Saiful Rizal VoonStatus is reachable</v>
      </c>
      <c r="D21508" s="74">
        <f t="shared" si="169"/>
        <v>0</v>
      </c>
    </row>
    <row r="21509" spans="1:4">
      <c r="A21509" s="149">
        <v>45488</v>
      </c>
      <c r="B21509" s="74" t="str">
        <f ca="1">IFERROR(__xludf.DUMMYFUNCTION("IF(REGEXMATCH(A21509,""wealth planning""),""Script 1"",""-"")"),"#VALUE!")</f>
        <v>#VALUE!</v>
      </c>
      <c r="C21509" s="74" t="str">
        <f t="shared" si="168"/>
        <v>Mohd Syahmi Bin Addi Saiful Rizal Voon</v>
      </c>
      <c r="D21509" s="74">
        <f t="shared" si="169"/>
        <v>0</v>
      </c>
    </row>
    <row r="21510" spans="1:4">
      <c r="A21510" s="149">
        <v>45488</v>
      </c>
      <c r="B21510" s="74" t="str">
        <f ca="1">IFERROR(__xludf.DUMMYFUNCTION("IF(REGEXMATCH(A21510,""wealth planning""),""Script 1"",""-"")"),"#VALUE!")</f>
        <v>#VALUE!</v>
      </c>
      <c r="C21510" s="149">
        <f t="shared" si="168"/>
        <v>45488</v>
      </c>
      <c r="D21510" s="74" t="str">
        <f t="shared" si="169"/>
        <v>Mohd Syahmi Bin Addi Saiful Rizal VoonStatus is reachable</v>
      </c>
    </row>
    <row r="21511" spans="1:4">
      <c r="A21511" s="74" t="s">
        <v>11763</v>
      </c>
      <c r="B21511" s="74" t="str">
        <f ca="1">IFERROR(__xludf.DUMMYFUNCTION("IF(REGEXMATCH(A21511,""wealth planning""),""Script 1"",""-"")"),"Script 1")</f>
        <v>Script 1</v>
      </c>
      <c r="C21511" s="149">
        <f t="shared" si="168"/>
        <v>45488</v>
      </c>
      <c r="D21511" s="74" t="str">
        <f t="shared" si="169"/>
        <v>Mohd Syahmi Bin Addi Saiful Rizal Voon</v>
      </c>
    </row>
    <row r="21512" spans="1:4">
      <c r="A21512" s="74"/>
      <c r="B21512" s="74" t="str">
        <f ca="1">IFERROR(__xludf.DUMMYFUNCTION("IF(REGEXMATCH(A21512,""wealth planning""),""Script 1"",""-"")"),"-")</f>
        <v>-</v>
      </c>
      <c r="C21512" s="74" t="str">
        <f t="shared" si="168"/>
        <v>You: Hai assalamualaikum Syahmi, saya Azhad nihon sotsu tahun 2017. Sorry kalau ganggu. Actually sekarang saya tengah mencari individu yang baru bekerja untuk saya dapatkan peluang sharing berkaitan takaful dan wealth planning since ini kerja hakiki saya sebagai PruBSN wealth planner. Boleh ke kalau saya nak set appointment secara bersemuka ataupun online?</v>
      </c>
      <c r="D21512" s="149">
        <f t="shared" si="169"/>
        <v>45488</v>
      </c>
    </row>
    <row r="21513" spans="1:4">
      <c r="B21513" s="74" t="str">
        <f ca="1">IFERROR(__xludf.DUMMYFUNCTION("IF(REGEXMATCH(A21513,""wealth planning""),""Script 1"",""-"")"),"-")</f>
        <v>-</v>
      </c>
      <c r="C21513" s="74">
        <f t="shared" si="168"/>
        <v>0</v>
      </c>
      <c r="D21513" s="149">
        <f t="shared" si="169"/>
        <v>45488</v>
      </c>
    </row>
    <row r="21514" spans="1:4">
      <c r="B21514" s="74" t="str">
        <f ca="1">IFERROR(__xludf.DUMMYFUNCTION("IF(REGEXMATCH(A21514,""wealth planning""),""Script 1"",""-"")"),"-")</f>
        <v>-</v>
      </c>
      <c r="C21514" s="74">
        <f t="shared" si="168"/>
        <v>0</v>
      </c>
      <c r="D21514" s="74" t="str">
        <f t="shared" si="169"/>
        <v>You: Hai assalamualaikum Syahmi, saya Azhad nihon sotsu tahun 2017. Sorry kalau ganggu. Actually sekarang saya tengah mencari individu yang baru bekerja untuk saya dapatkan peluang sharing berkaitan takaful dan wealth planning since ini kerja hakiki saya sebagai PruBSN wealth planner. Boleh ke kalau saya nak set appointment secara bersemuka ataupun online?</v>
      </c>
    </row>
    <row r="21515" spans="1:4">
      <c r="B21515" s="74" t="str">
        <f ca="1">IFERROR(__xludf.DUMMYFUNCTION("IF(REGEXMATCH(A21515,""wealth planning""),""Script 1"",""-"")"),"-")</f>
        <v>-</v>
      </c>
      <c r="C21515" s="74">
        <f t="shared" si="168"/>
        <v>0</v>
      </c>
      <c r="D21515" s="74">
        <f t="shared" si="169"/>
        <v>0</v>
      </c>
    </row>
    <row r="21516" spans="1:4">
      <c r="A21516" s="74" t="s">
        <v>11766</v>
      </c>
      <c r="B21516" s="74" t="str">
        <f ca="1">IFERROR(__xludf.DUMMYFUNCTION("IF(REGEXMATCH(A21516,""wealth planning""),""Script 1"",""-"")"),"-")</f>
        <v>-</v>
      </c>
      <c r="C21516" s="74">
        <f t="shared" si="168"/>
        <v>0</v>
      </c>
      <c r="D21516" s="74">
        <f t="shared" si="169"/>
        <v>0</v>
      </c>
    </row>
    <row r="21517" spans="1:4">
      <c r="A21517" s="149">
        <v>45488</v>
      </c>
      <c r="B21517" s="74" t="str">
        <f ca="1">IFERROR(__xludf.DUMMYFUNCTION("IF(REGEXMATCH(A21517,""wealth planning""),""Script 1"",""-"")"),"#VALUE!")</f>
        <v>#VALUE!</v>
      </c>
      <c r="C21517" s="74" t="str">
        <f t="shared" si="168"/>
        <v>Shahrul Sheh</v>
      </c>
      <c r="D21517" s="74">
        <f t="shared" si="169"/>
        <v>0</v>
      </c>
    </row>
    <row r="21518" spans="1:4">
      <c r="A21518" s="149">
        <v>45488</v>
      </c>
      <c r="B21518" s="74" t="str">
        <f ca="1">IFERROR(__xludf.DUMMYFUNCTION("IF(REGEXMATCH(A21518,""wealth planning""),""Script 1"",""-"")"),"#VALUE!")</f>
        <v>#VALUE!</v>
      </c>
      <c r="C21518" s="149">
        <f t="shared" si="168"/>
        <v>45488</v>
      </c>
      <c r="D21518" s="74">
        <f t="shared" si="169"/>
        <v>0</v>
      </c>
    </row>
    <row r="21519" spans="1:4">
      <c r="A21519" s="74" t="s">
        <v>11767</v>
      </c>
      <c r="B21519" s="74" t="str">
        <f ca="1">IFERROR(__xludf.DUMMYFUNCTION("IF(REGEXMATCH(A21519,""wealth planning""),""Script 1"",""-"")"),"Script 1")</f>
        <v>Script 1</v>
      </c>
      <c r="C21519" s="149">
        <f t="shared" si="168"/>
        <v>45488</v>
      </c>
      <c r="D21519" s="74" t="str">
        <f t="shared" si="169"/>
        <v>Shahrul Sheh</v>
      </c>
    </row>
    <row r="21520" spans="1:4">
      <c r="A21520" s="74"/>
      <c r="B21520" s="74" t="str">
        <f ca="1">IFERROR(__xludf.DUMMYFUNCTION("IF(REGEXMATCH(A21520,""wealth planning""),""Script 1"",""-"")"),"-")</f>
        <v>-</v>
      </c>
      <c r="C21520" s="74" t="str">
        <f t="shared" si="168"/>
        <v>You: Hai assalamualaikum Shahrul,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520" s="149">
        <f t="shared" si="169"/>
        <v>45488</v>
      </c>
    </row>
    <row r="21521" spans="1:4">
      <c r="B21521" s="74" t="str">
        <f ca="1">IFERROR(__xludf.DUMMYFUNCTION("IF(REGEXMATCH(A21521,""wealth planning""),""Script 1"",""-"")"),"-")</f>
        <v>-</v>
      </c>
      <c r="C21521" s="74">
        <f t="shared" si="168"/>
        <v>0</v>
      </c>
      <c r="D21521" s="149">
        <f t="shared" si="169"/>
        <v>45488</v>
      </c>
    </row>
    <row r="21522" spans="1:4">
      <c r="B21522" s="74" t="str">
        <f ca="1">IFERROR(__xludf.DUMMYFUNCTION("IF(REGEXMATCH(A21522,""wealth planning""),""Script 1"",""-"")"),"-")</f>
        <v>-</v>
      </c>
      <c r="C21522" s="74">
        <f t="shared" si="168"/>
        <v>0</v>
      </c>
      <c r="D21522" s="74" t="str">
        <f t="shared" si="169"/>
        <v>You: Hai assalamualaikum Shahrul,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523" spans="1:4">
      <c r="A21523" s="74" t="s">
        <v>11769</v>
      </c>
      <c r="B21523" s="74" t="str">
        <f ca="1">IFERROR(__xludf.DUMMYFUNCTION("IF(REGEXMATCH(A21523,""wealth planning""),""Script 1"",""-"")"),"-")</f>
        <v>-</v>
      </c>
      <c r="C21523" s="74">
        <f t="shared" si="168"/>
        <v>0</v>
      </c>
      <c r="D21523" s="74">
        <f t="shared" si="169"/>
        <v>0</v>
      </c>
    </row>
    <row r="21524" spans="1:4">
      <c r="A21524" s="74" t="s">
        <v>11770</v>
      </c>
      <c r="B21524" s="74" t="str">
        <f ca="1">IFERROR(__xludf.DUMMYFUNCTION("IF(REGEXMATCH(A21524,""wealth planning""),""Script 1"",""-"")"),"-")</f>
        <v>-</v>
      </c>
      <c r="C21524" s="74" t="str">
        <f t="shared" si="168"/>
        <v>Nur Zahirah ZulkifliStatus is reachable</v>
      </c>
      <c r="D21524" s="74">
        <f t="shared" si="169"/>
        <v>0</v>
      </c>
    </row>
    <row r="21525" spans="1:4">
      <c r="A21525" s="149">
        <v>45488</v>
      </c>
      <c r="B21525" s="74" t="str">
        <f ca="1">IFERROR(__xludf.DUMMYFUNCTION("IF(REGEXMATCH(A21525,""wealth planning""),""Script 1"",""-"")"),"#VALUE!")</f>
        <v>#VALUE!</v>
      </c>
      <c r="C21525" s="74" t="str">
        <f t="shared" si="168"/>
        <v>Nur Zahirah Zulkifli</v>
      </c>
      <c r="D21525" s="74">
        <f t="shared" si="169"/>
        <v>0</v>
      </c>
    </row>
    <row r="21526" spans="1:4">
      <c r="A21526" s="149">
        <v>45488</v>
      </c>
      <c r="B21526" s="74" t="str">
        <f ca="1">IFERROR(__xludf.DUMMYFUNCTION("IF(REGEXMATCH(A21526,""wealth planning""),""Script 1"",""-"")"),"#VALUE!")</f>
        <v>#VALUE!</v>
      </c>
      <c r="C21526" s="149">
        <f t="shared" si="168"/>
        <v>45488</v>
      </c>
      <c r="D21526" s="74" t="str">
        <f t="shared" si="169"/>
        <v>Nur Zahirah ZulkifliStatus is reachable</v>
      </c>
    </row>
    <row r="21527" spans="1:4">
      <c r="A21527" s="74" t="s">
        <v>11771</v>
      </c>
      <c r="B21527" s="74" t="str">
        <f ca="1">IFERROR(__xludf.DUMMYFUNCTION("IF(REGEXMATCH(A21527,""wealth planning""),""Script 1"",""-"")"),"Script 1")</f>
        <v>Script 1</v>
      </c>
      <c r="C21527" s="149">
        <f t="shared" si="168"/>
        <v>45488</v>
      </c>
      <c r="D21527" s="74" t="str">
        <f t="shared" si="169"/>
        <v>Nur Zahirah Zulkifli</v>
      </c>
    </row>
    <row r="21528" spans="1:4">
      <c r="A21528" s="74"/>
      <c r="B21528" s="74" t="str">
        <f ca="1">IFERROR(__xludf.DUMMYFUNCTION("IF(REGEXMATCH(A21528,""wealth planning""),""Script 1"",""-"")"),"-")</f>
        <v>-</v>
      </c>
      <c r="C21528" s="74" t="str">
        <f t="shared" si="168"/>
        <v>You: Hai assalamualaikum Zahirah,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528" s="149">
        <f t="shared" si="169"/>
        <v>45488</v>
      </c>
    </row>
    <row r="21529" spans="1:4">
      <c r="B21529" s="74" t="str">
        <f ca="1">IFERROR(__xludf.DUMMYFUNCTION("IF(REGEXMATCH(A21529,""wealth planning""),""Script 1"",""-"")"),"-")</f>
        <v>-</v>
      </c>
      <c r="C21529" s="74">
        <f t="shared" si="168"/>
        <v>0</v>
      </c>
      <c r="D21529" s="149">
        <f t="shared" si="169"/>
        <v>45488</v>
      </c>
    </row>
    <row r="21530" spans="1:4">
      <c r="B21530" s="74" t="str">
        <f ca="1">IFERROR(__xludf.DUMMYFUNCTION("IF(REGEXMATCH(A21530,""wealth planning""),""Script 1"",""-"")"),"-")</f>
        <v>-</v>
      </c>
      <c r="C21530" s="74">
        <f t="shared" si="168"/>
        <v>0</v>
      </c>
      <c r="D21530" s="74" t="str">
        <f t="shared" si="169"/>
        <v>You: Hai assalamualaikum Zahirah,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531" spans="1:4">
      <c r="A21531" s="74" t="s">
        <v>11773</v>
      </c>
      <c r="B21531" s="74" t="str">
        <f ca="1">IFERROR(__xludf.DUMMYFUNCTION("IF(REGEXMATCH(A21531,""wealth planning""),""Script 1"",""-"")"),"-")</f>
        <v>-</v>
      </c>
      <c r="C21531" s="74">
        <f t="shared" si="168"/>
        <v>0</v>
      </c>
      <c r="D21531" s="74">
        <f t="shared" si="169"/>
        <v>0</v>
      </c>
    </row>
    <row r="21532" spans="1:4">
      <c r="A21532" s="74" t="s">
        <v>11773</v>
      </c>
      <c r="B21532" s="74" t="str">
        <f ca="1">IFERROR(__xludf.DUMMYFUNCTION("IF(REGEXMATCH(A21532,""wealth planning""),""Script 1"",""-"")"),"-")</f>
        <v>-</v>
      </c>
      <c r="C21532" s="74" t="str">
        <f t="shared" si="168"/>
        <v>Izzati Razak</v>
      </c>
      <c r="D21532" s="74">
        <f t="shared" si="169"/>
        <v>0</v>
      </c>
    </row>
    <row r="21533" spans="1:4">
      <c r="A21533" s="149">
        <v>45488</v>
      </c>
      <c r="B21533" s="74" t="str">
        <f ca="1">IFERROR(__xludf.DUMMYFUNCTION("IF(REGEXMATCH(A21533,""wealth planning""),""Script 1"",""-"")"),"#VALUE!")</f>
        <v>#VALUE!</v>
      </c>
      <c r="C21533" s="74" t="str">
        <f t="shared" si="168"/>
        <v>Izzati Razak</v>
      </c>
      <c r="D21533" s="74">
        <f t="shared" si="169"/>
        <v>0</v>
      </c>
    </row>
    <row r="21534" spans="1:4">
      <c r="A21534" s="149">
        <v>45488</v>
      </c>
      <c r="B21534" s="74" t="str">
        <f ca="1">IFERROR(__xludf.DUMMYFUNCTION("IF(REGEXMATCH(A21534,""wealth planning""),""Script 1"",""-"")"),"#VALUE!")</f>
        <v>#VALUE!</v>
      </c>
      <c r="C21534" s="149">
        <f t="shared" si="168"/>
        <v>45488</v>
      </c>
      <c r="D21534" s="74" t="str">
        <f t="shared" si="169"/>
        <v>Izzati Razak</v>
      </c>
    </row>
    <row r="21535" spans="1:4">
      <c r="A21535" s="74" t="s">
        <v>11774</v>
      </c>
      <c r="B21535" s="74" t="str">
        <f ca="1">IFERROR(__xludf.DUMMYFUNCTION("IF(REGEXMATCH(A21535,""wealth planning""),""Script 1"",""-"")"),"Script 1")</f>
        <v>Script 1</v>
      </c>
      <c r="C21535" s="149">
        <f t="shared" si="168"/>
        <v>45488</v>
      </c>
      <c r="D21535" s="74" t="str">
        <f t="shared" si="169"/>
        <v>Izzati Razak</v>
      </c>
    </row>
    <row r="21536" spans="1:4">
      <c r="A21536" s="74"/>
      <c r="B21536" s="74" t="str">
        <f ca="1">IFERROR(__xludf.DUMMYFUNCTION("IF(REGEXMATCH(A21536,""wealth planning""),""Script 1"",""-"")"),"-")</f>
        <v>-</v>
      </c>
      <c r="C21536" s="74" t="str">
        <f t="shared" si="168"/>
        <v>You: Hai assalamualaikum Izzati,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536" s="149">
        <f t="shared" si="169"/>
        <v>45488</v>
      </c>
    </row>
    <row r="21537" spans="1:4">
      <c r="B21537" s="74" t="str">
        <f ca="1">IFERROR(__xludf.DUMMYFUNCTION("IF(REGEXMATCH(A21537,""wealth planning""),""Script 1"",""-"")"),"-")</f>
        <v>-</v>
      </c>
      <c r="C21537" s="74">
        <f t="shared" si="168"/>
        <v>0</v>
      </c>
      <c r="D21537" s="149">
        <f t="shared" si="169"/>
        <v>45488</v>
      </c>
    </row>
    <row r="21538" spans="1:4">
      <c r="B21538" s="74" t="str">
        <f ca="1">IFERROR(__xludf.DUMMYFUNCTION("IF(REGEXMATCH(A21538,""wealth planning""),""Script 1"",""-"")"),"-")</f>
        <v>-</v>
      </c>
      <c r="C21538" s="74">
        <f t="shared" si="168"/>
        <v>0</v>
      </c>
      <c r="D21538" s="74" t="str">
        <f t="shared" si="169"/>
        <v>You: Hai assalamualaikum Izzati,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539" spans="1:4">
      <c r="A21539" s="74" t="s">
        <v>11776</v>
      </c>
      <c r="B21539" s="74" t="str">
        <f ca="1">IFERROR(__xludf.DUMMYFUNCTION("IF(REGEXMATCH(A21539,""wealth planning""),""Script 1"",""-"")"),"-")</f>
        <v>-</v>
      </c>
      <c r="C21539" s="74">
        <f t="shared" si="168"/>
        <v>0</v>
      </c>
      <c r="D21539" s="74">
        <f t="shared" si="169"/>
        <v>0</v>
      </c>
    </row>
    <row r="21540" spans="1:4">
      <c r="A21540" s="74" t="s">
        <v>11776</v>
      </c>
      <c r="B21540" s="74" t="str">
        <f ca="1">IFERROR(__xludf.DUMMYFUNCTION("IF(REGEXMATCH(A21540,""wealth planning""),""Script 1"",""-"")"),"-")</f>
        <v>-</v>
      </c>
      <c r="C21540" s="74" t="str">
        <f t="shared" si="168"/>
        <v>Siti Raihanah Binti Mohd Raffee</v>
      </c>
      <c r="D21540" s="74">
        <f t="shared" si="169"/>
        <v>0</v>
      </c>
    </row>
    <row r="21541" spans="1:4">
      <c r="A21541" s="149">
        <v>45488</v>
      </c>
      <c r="B21541" s="74" t="str">
        <f ca="1">IFERROR(__xludf.DUMMYFUNCTION("IF(REGEXMATCH(A21541,""wealth planning""),""Script 1"",""-"")"),"#VALUE!")</f>
        <v>#VALUE!</v>
      </c>
      <c r="C21541" s="74" t="str">
        <f t="shared" si="168"/>
        <v>Siti Raihanah Binti Mohd Raffee</v>
      </c>
      <c r="D21541" s="74">
        <f t="shared" si="169"/>
        <v>0</v>
      </c>
    </row>
    <row r="21542" spans="1:4">
      <c r="A21542" s="149">
        <v>45488</v>
      </c>
      <c r="B21542" s="74" t="str">
        <f ca="1">IFERROR(__xludf.DUMMYFUNCTION("IF(REGEXMATCH(A21542,""wealth planning""),""Script 1"",""-"")"),"#VALUE!")</f>
        <v>#VALUE!</v>
      </c>
      <c r="C21542" s="149">
        <f t="shared" si="168"/>
        <v>45488</v>
      </c>
      <c r="D21542" s="74" t="str">
        <f t="shared" si="169"/>
        <v>Siti Raihanah Binti Mohd Raffee</v>
      </c>
    </row>
    <row r="21543" spans="1:4">
      <c r="A21543" s="74" t="s">
        <v>11777</v>
      </c>
      <c r="B21543" s="74" t="str">
        <f ca="1">IFERROR(__xludf.DUMMYFUNCTION("IF(REGEXMATCH(A21543,""wealth planning""),""Script 1"",""-"")"),"Script 1")</f>
        <v>Script 1</v>
      </c>
      <c r="C21543" s="149">
        <f t="shared" si="168"/>
        <v>45488</v>
      </c>
      <c r="D21543" s="74" t="str">
        <f t="shared" si="169"/>
        <v>Siti Raihanah Binti Mohd Raffee</v>
      </c>
    </row>
    <row r="21544" spans="1:4">
      <c r="A21544" s="74"/>
      <c r="B21544" s="74" t="str">
        <f ca="1">IFERROR(__xludf.DUMMYFUNCTION("IF(REGEXMATCH(A21544,""wealth planning""),""Script 1"",""-"")"),"-")</f>
        <v>-</v>
      </c>
      <c r="C21544" s="74" t="str">
        <f t="shared" si="168"/>
        <v>You: Hai assalamualaikum Siti Raihanah,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544" s="149">
        <f t="shared" si="169"/>
        <v>45488</v>
      </c>
    </row>
    <row r="21545" spans="1:4">
      <c r="B21545" s="74" t="str">
        <f ca="1">IFERROR(__xludf.DUMMYFUNCTION("IF(REGEXMATCH(A21545,""wealth planning""),""Script 1"",""-"")"),"-")</f>
        <v>-</v>
      </c>
      <c r="C21545" s="74">
        <f t="shared" si="168"/>
        <v>0</v>
      </c>
      <c r="D21545" s="149">
        <f t="shared" si="169"/>
        <v>45488</v>
      </c>
    </row>
    <row r="21546" spans="1:4">
      <c r="B21546" s="74" t="str">
        <f ca="1">IFERROR(__xludf.DUMMYFUNCTION("IF(REGEXMATCH(A21546,""wealth planning""),""Script 1"",""-"")"),"-")</f>
        <v>-</v>
      </c>
      <c r="C21546" s="74">
        <f t="shared" si="168"/>
        <v>0</v>
      </c>
      <c r="D21546" s="74" t="str">
        <f t="shared" si="169"/>
        <v>You: Hai assalamualaikum Siti Raihanah,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547" spans="1:4">
      <c r="A21547" s="74" t="s">
        <v>11779</v>
      </c>
      <c r="B21547" s="74" t="str">
        <f ca="1">IFERROR(__xludf.DUMMYFUNCTION("IF(REGEXMATCH(A21547,""wealth planning""),""Script 1"",""-"")"),"-")</f>
        <v>-</v>
      </c>
      <c r="C21547" s="74">
        <f t="shared" si="168"/>
        <v>0</v>
      </c>
      <c r="D21547" s="74">
        <f t="shared" si="169"/>
        <v>0</v>
      </c>
    </row>
    <row r="21548" spans="1:4">
      <c r="A21548" s="74" t="s">
        <v>11779</v>
      </c>
      <c r="B21548" s="74" t="str">
        <f ca="1">IFERROR(__xludf.DUMMYFUNCTION("IF(REGEXMATCH(A21548,""wealth planning""),""Script 1"",""-"")"),"-")</f>
        <v>-</v>
      </c>
      <c r="C21548" s="74" t="str">
        <f t="shared" si="168"/>
        <v>Aireen Arisya</v>
      </c>
      <c r="D21548" s="74">
        <f t="shared" si="169"/>
        <v>0</v>
      </c>
    </row>
    <row r="21549" spans="1:4">
      <c r="A21549" s="149">
        <v>45488</v>
      </c>
      <c r="B21549" s="74" t="str">
        <f ca="1">IFERROR(__xludf.DUMMYFUNCTION("IF(REGEXMATCH(A21549,""wealth planning""),""Script 1"",""-"")"),"#VALUE!")</f>
        <v>#VALUE!</v>
      </c>
      <c r="C21549" s="74" t="str">
        <f t="shared" si="168"/>
        <v>Aireen Arisya</v>
      </c>
      <c r="D21549" s="74">
        <f t="shared" si="169"/>
        <v>0</v>
      </c>
    </row>
    <row r="21550" spans="1:4">
      <c r="A21550" s="149">
        <v>45488</v>
      </c>
      <c r="B21550" s="74" t="str">
        <f ca="1">IFERROR(__xludf.DUMMYFUNCTION("IF(REGEXMATCH(A21550,""wealth planning""),""Script 1"",""-"")"),"#VALUE!")</f>
        <v>#VALUE!</v>
      </c>
      <c r="C21550" s="149">
        <f t="shared" si="168"/>
        <v>45488</v>
      </c>
      <c r="D21550" s="74" t="str">
        <f t="shared" si="169"/>
        <v>Aireen Arisya</v>
      </c>
    </row>
    <row r="21551" spans="1:4">
      <c r="A21551" s="74" t="s">
        <v>11780</v>
      </c>
      <c r="B21551" s="74" t="str">
        <f ca="1">IFERROR(__xludf.DUMMYFUNCTION("IF(REGEXMATCH(A21551,""wealth planning""),""Script 1"",""-"")"),"Script 1")</f>
        <v>Script 1</v>
      </c>
      <c r="C21551" s="149">
        <f t="shared" si="168"/>
        <v>45488</v>
      </c>
      <c r="D21551" s="74" t="str">
        <f t="shared" si="169"/>
        <v>Aireen Arisya</v>
      </c>
    </row>
    <row r="21552" spans="1:4">
      <c r="A21552" s="74"/>
      <c r="B21552" s="74" t="str">
        <f ca="1">IFERROR(__xludf.DUMMYFUNCTION("IF(REGEXMATCH(A21552,""wealth planning""),""Script 1"",""-"")"),"-")</f>
        <v>-</v>
      </c>
      <c r="C21552" s="74" t="str">
        <f t="shared" si="168"/>
        <v>You: Hai assalamualaikum Aireen,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552" s="149">
        <f t="shared" si="169"/>
        <v>45488</v>
      </c>
    </row>
    <row r="21553" spans="1:4">
      <c r="B21553" s="74" t="str">
        <f ca="1">IFERROR(__xludf.DUMMYFUNCTION("IF(REGEXMATCH(A21553,""wealth planning""),""Script 1"",""-"")"),"-")</f>
        <v>-</v>
      </c>
      <c r="C21553" s="74">
        <f t="shared" si="168"/>
        <v>0</v>
      </c>
      <c r="D21553" s="149">
        <f t="shared" si="169"/>
        <v>45488</v>
      </c>
    </row>
    <row r="21554" spans="1:4">
      <c r="B21554" s="74" t="str">
        <f ca="1">IFERROR(__xludf.DUMMYFUNCTION("IF(REGEXMATCH(A21554,""wealth planning""),""Script 1"",""-"")"),"-")</f>
        <v>-</v>
      </c>
      <c r="C21554" s="74">
        <f t="shared" si="168"/>
        <v>0</v>
      </c>
      <c r="D21554" s="74" t="str">
        <f t="shared" si="169"/>
        <v>You: Hai assalamualaikum Aireen,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555" spans="1:4">
      <c r="A21555" s="74" t="s">
        <v>11782</v>
      </c>
      <c r="B21555" s="74" t="str">
        <f ca="1">IFERROR(__xludf.DUMMYFUNCTION("IF(REGEXMATCH(A21555,""wealth planning""),""Script 1"",""-"")"),"-")</f>
        <v>-</v>
      </c>
      <c r="C21555" s="74">
        <f t="shared" si="168"/>
        <v>0</v>
      </c>
      <c r="D21555" s="74">
        <f t="shared" si="169"/>
        <v>0</v>
      </c>
    </row>
    <row r="21556" spans="1:4">
      <c r="A21556" s="74" t="s">
        <v>11783</v>
      </c>
      <c r="B21556" s="74" t="str">
        <f ca="1">IFERROR(__xludf.DUMMYFUNCTION("IF(REGEXMATCH(A21556,""wealth planning""),""Script 1"",""-"")"),"-")</f>
        <v>-</v>
      </c>
      <c r="C21556" s="74" t="str">
        <f t="shared" si="168"/>
        <v>Nur MadihahStatus is reachable</v>
      </c>
      <c r="D21556" s="74">
        <f t="shared" si="169"/>
        <v>0</v>
      </c>
    </row>
    <row r="21557" spans="1:4">
      <c r="A21557" s="149">
        <v>45488</v>
      </c>
      <c r="B21557" s="74" t="str">
        <f ca="1">IFERROR(__xludf.DUMMYFUNCTION("IF(REGEXMATCH(A21557,""wealth planning""),""Script 1"",""-"")"),"#VALUE!")</f>
        <v>#VALUE!</v>
      </c>
      <c r="C21557" s="74" t="str">
        <f t="shared" si="168"/>
        <v>Nur Madihah</v>
      </c>
      <c r="D21557" s="74">
        <f t="shared" si="169"/>
        <v>0</v>
      </c>
    </row>
    <row r="21558" spans="1:4">
      <c r="A21558" s="149">
        <v>45488</v>
      </c>
      <c r="B21558" s="74" t="str">
        <f ca="1">IFERROR(__xludf.DUMMYFUNCTION("IF(REGEXMATCH(A21558,""wealth planning""),""Script 1"",""-"")"),"#VALUE!")</f>
        <v>#VALUE!</v>
      </c>
      <c r="C21558" s="149">
        <f t="shared" si="168"/>
        <v>45488</v>
      </c>
      <c r="D21558" s="74" t="str">
        <f t="shared" si="169"/>
        <v>Nur MadihahStatus is reachable</v>
      </c>
    </row>
    <row r="21559" spans="1:4">
      <c r="A21559" s="74" t="s">
        <v>11784</v>
      </c>
      <c r="B21559" s="74" t="str">
        <f ca="1">IFERROR(__xludf.DUMMYFUNCTION("IF(REGEXMATCH(A21559,""wealth planning""),""Script 1"",""-"")"),"Script 1")</f>
        <v>Script 1</v>
      </c>
      <c r="C21559" s="149">
        <f t="shared" si="168"/>
        <v>45488</v>
      </c>
      <c r="D21559" s="74" t="str">
        <f t="shared" si="169"/>
        <v>Nur Madihah</v>
      </c>
    </row>
    <row r="21560" spans="1:4">
      <c r="A21560" s="74"/>
      <c r="B21560" s="74" t="str">
        <f ca="1">IFERROR(__xludf.DUMMYFUNCTION("IF(REGEXMATCH(A21560,""wealth planning""),""Script 1"",""-"")"),"-")</f>
        <v>-</v>
      </c>
      <c r="C21560" s="74" t="str">
        <f t="shared" si="168"/>
        <v>You: Hai assalamualaikum Nur Madinah,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560" s="149">
        <f t="shared" si="169"/>
        <v>45488</v>
      </c>
    </row>
    <row r="21561" spans="1:4">
      <c r="B21561" s="74" t="str">
        <f ca="1">IFERROR(__xludf.DUMMYFUNCTION("IF(REGEXMATCH(A21561,""wealth planning""),""Script 1"",""-"")"),"-")</f>
        <v>-</v>
      </c>
      <c r="C21561" s="74">
        <f t="shared" si="168"/>
        <v>0</v>
      </c>
      <c r="D21561" s="149">
        <f t="shared" si="169"/>
        <v>45488</v>
      </c>
    </row>
    <row r="21562" spans="1:4">
      <c r="B21562" s="74" t="str">
        <f ca="1">IFERROR(__xludf.DUMMYFUNCTION("IF(REGEXMATCH(A21562,""wealth planning""),""Script 1"",""-"")"),"-")</f>
        <v>-</v>
      </c>
      <c r="C21562" s="74">
        <f t="shared" si="168"/>
        <v>0</v>
      </c>
      <c r="D21562" s="74" t="str">
        <f t="shared" si="169"/>
        <v>You: Hai assalamualaikum Nur Madinah,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563" spans="1:4">
      <c r="A21563" s="74" t="s">
        <v>11786</v>
      </c>
      <c r="B21563" s="74" t="str">
        <f ca="1">IFERROR(__xludf.DUMMYFUNCTION("IF(REGEXMATCH(A21563,""wealth planning""),""Script 1"",""-"")"),"-")</f>
        <v>-</v>
      </c>
      <c r="C21563" s="74">
        <f t="shared" si="168"/>
        <v>0</v>
      </c>
      <c r="D21563" s="74">
        <f t="shared" si="169"/>
        <v>0</v>
      </c>
    </row>
    <row r="21564" spans="1:4">
      <c r="A21564" s="74" t="s">
        <v>11787</v>
      </c>
      <c r="B21564" s="74" t="str">
        <f ca="1">IFERROR(__xludf.DUMMYFUNCTION("IF(REGEXMATCH(A21564,""wealth planning""),""Script 1"",""-"")"),"-")</f>
        <v>-</v>
      </c>
      <c r="C21564" s="74" t="str">
        <f t="shared" si="168"/>
        <v>Syahir ZakwanStatus is reachable</v>
      </c>
      <c r="D21564" s="74">
        <f t="shared" si="169"/>
        <v>0</v>
      </c>
    </row>
    <row r="21565" spans="1:4">
      <c r="A21565" s="149">
        <v>45488</v>
      </c>
      <c r="B21565" s="74" t="str">
        <f ca="1">IFERROR(__xludf.DUMMYFUNCTION("IF(REGEXMATCH(A21565,""wealth planning""),""Script 1"",""-"")"),"#VALUE!")</f>
        <v>#VALUE!</v>
      </c>
      <c r="C21565" s="74" t="str">
        <f t="shared" si="168"/>
        <v>Syahir Zakwan</v>
      </c>
      <c r="D21565" s="74">
        <f t="shared" si="169"/>
        <v>0</v>
      </c>
    </row>
    <row r="21566" spans="1:4">
      <c r="A21566" s="149">
        <v>45488</v>
      </c>
      <c r="B21566" s="74" t="str">
        <f ca="1">IFERROR(__xludf.DUMMYFUNCTION("IF(REGEXMATCH(A21566,""wealth planning""),""Script 1"",""-"")"),"#VALUE!")</f>
        <v>#VALUE!</v>
      </c>
      <c r="C21566" s="149">
        <f t="shared" si="168"/>
        <v>45488</v>
      </c>
      <c r="D21566" s="74" t="str">
        <f t="shared" si="169"/>
        <v>Syahir ZakwanStatus is reachable</v>
      </c>
    </row>
    <row r="21567" spans="1:4">
      <c r="A21567" s="74" t="s">
        <v>11788</v>
      </c>
      <c r="B21567" s="74" t="str">
        <f ca="1">IFERROR(__xludf.DUMMYFUNCTION("IF(REGEXMATCH(A21567,""wealth planning""),""Script 1"",""-"")"),"Script 1")</f>
        <v>Script 1</v>
      </c>
      <c r="C21567" s="149">
        <f t="shared" si="168"/>
        <v>45488</v>
      </c>
      <c r="D21567" s="74" t="str">
        <f t="shared" si="169"/>
        <v>Syahir Zakwan</v>
      </c>
    </row>
    <row r="21568" spans="1:4">
      <c r="A21568" s="74"/>
      <c r="B21568" s="74" t="str">
        <f ca="1">IFERROR(__xludf.DUMMYFUNCTION("IF(REGEXMATCH(A21568,""wealth planning""),""Script 1"",""-"")"),"-")</f>
        <v>-</v>
      </c>
      <c r="C21568" s="74" t="str">
        <f t="shared" si="168"/>
        <v>You: Hai assalamualaikum Syahir,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568" s="149">
        <f t="shared" si="169"/>
        <v>45488</v>
      </c>
    </row>
    <row r="21569" spans="1:4">
      <c r="B21569" s="74" t="str">
        <f ca="1">IFERROR(__xludf.DUMMYFUNCTION("IF(REGEXMATCH(A21569,""wealth planning""),""Script 1"",""-"")"),"-")</f>
        <v>-</v>
      </c>
      <c r="C21569" s="74">
        <f t="shared" si="168"/>
        <v>0</v>
      </c>
      <c r="D21569" s="149">
        <f t="shared" si="169"/>
        <v>45488</v>
      </c>
    </row>
    <row r="21570" spans="1:4">
      <c r="B21570" s="74" t="str">
        <f ca="1">IFERROR(__xludf.DUMMYFUNCTION("IF(REGEXMATCH(A21570,""wealth planning""),""Script 1"",""-"")"),"-")</f>
        <v>-</v>
      </c>
      <c r="C21570" s="74">
        <f t="shared" si="168"/>
        <v>0</v>
      </c>
      <c r="D21570" s="74" t="str">
        <f t="shared" si="169"/>
        <v>You: Hai assalamualaikum Syahir,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571" spans="1:4">
      <c r="A21571" s="74" t="s">
        <v>11790</v>
      </c>
      <c r="B21571" s="74" t="str">
        <f ca="1">IFERROR(__xludf.DUMMYFUNCTION("IF(REGEXMATCH(A21571,""wealth planning""),""Script 1"",""-"")"),"-")</f>
        <v>-</v>
      </c>
      <c r="C21571" s="74">
        <f t="shared" si="168"/>
        <v>0</v>
      </c>
      <c r="D21571" s="74">
        <f t="shared" si="169"/>
        <v>0</v>
      </c>
    </row>
    <row r="21572" spans="1:4">
      <c r="A21572" s="74" t="s">
        <v>11791</v>
      </c>
      <c r="B21572" s="74" t="str">
        <f ca="1">IFERROR(__xludf.DUMMYFUNCTION("IF(REGEXMATCH(A21572,""wealth planning""),""Script 1"",""-"")"),"-")</f>
        <v>-</v>
      </c>
      <c r="C21572" s="74" t="str">
        <f t="shared" si="168"/>
        <v>AZAD IMRANStatus is reachable</v>
      </c>
      <c r="D21572" s="74">
        <f t="shared" si="169"/>
        <v>0</v>
      </c>
    </row>
    <row r="21573" spans="1:4">
      <c r="A21573" s="149">
        <v>45488</v>
      </c>
      <c r="B21573" s="74" t="str">
        <f ca="1">IFERROR(__xludf.DUMMYFUNCTION("IF(REGEXMATCH(A21573,""wealth planning""),""Script 1"",""-"")"),"#VALUE!")</f>
        <v>#VALUE!</v>
      </c>
      <c r="C21573" s="74" t="str">
        <f t="shared" si="168"/>
        <v>AZAD IMRAN</v>
      </c>
      <c r="D21573" s="74">
        <f t="shared" si="169"/>
        <v>0</v>
      </c>
    </row>
    <row r="21574" spans="1:4">
      <c r="A21574" s="149">
        <v>45488</v>
      </c>
      <c r="B21574" s="74" t="str">
        <f ca="1">IFERROR(__xludf.DUMMYFUNCTION("IF(REGEXMATCH(A21574,""wealth planning""),""Script 1"",""-"")"),"#VALUE!")</f>
        <v>#VALUE!</v>
      </c>
      <c r="C21574" s="149">
        <f t="shared" si="168"/>
        <v>45488</v>
      </c>
      <c r="D21574" s="74" t="str">
        <f t="shared" si="169"/>
        <v>AZAD IMRANStatus is reachable</v>
      </c>
    </row>
    <row r="21575" spans="1:4">
      <c r="A21575" s="74" t="s">
        <v>11792</v>
      </c>
      <c r="B21575" s="74" t="str">
        <f ca="1">IFERROR(__xludf.DUMMYFUNCTION("IF(REGEXMATCH(A21575,""wealth planning""),""Script 1"",""-"")"),"Script 1")</f>
        <v>Script 1</v>
      </c>
      <c r="C21575" s="149">
        <f t="shared" si="168"/>
        <v>45488</v>
      </c>
      <c r="D21575" s="74" t="str">
        <f t="shared" si="169"/>
        <v>AZAD IMRAN</v>
      </c>
    </row>
    <row r="21576" spans="1:4">
      <c r="A21576" s="74"/>
      <c r="B21576" s="74" t="str">
        <f ca="1">IFERROR(__xludf.DUMMYFUNCTION("IF(REGEXMATCH(A21576,""wealth planning""),""Script 1"",""-"")"),"-")</f>
        <v>-</v>
      </c>
      <c r="C21576" s="74" t="str">
        <f t="shared" si="168"/>
        <v>You: Hai assalamualaikum Azad, saya Azhad dari PruBSN. Sorry kalau ganggu. Actually sekarang saya tengah mencari individu yang akan mula atau sudah bekerja untuk saya dapatkan peluang sharing berkaitan takaful dan wealth planning since ini kerja hakiki saya sebagai PruBSN wealth planner. Boleh ke kalau saya nak set appointment secara bersemuka ataupun online?</v>
      </c>
      <c r="D21576" s="149">
        <f t="shared" si="169"/>
        <v>45488</v>
      </c>
    </row>
    <row r="21577" spans="1:4">
      <c r="B21577" s="74" t="str">
        <f ca="1">IFERROR(__xludf.DUMMYFUNCTION("IF(REGEXMATCH(A21577,""wealth planning""),""Script 1"",""-"")"),"-")</f>
        <v>-</v>
      </c>
      <c r="C21577" s="74">
        <f t="shared" si="168"/>
        <v>0</v>
      </c>
      <c r="D21577" s="149">
        <f t="shared" si="169"/>
        <v>45488</v>
      </c>
    </row>
    <row r="21578" spans="1:4">
      <c r="B21578" s="74" t="str">
        <f ca="1">IFERROR(__xludf.DUMMYFUNCTION("IF(REGEXMATCH(A21578,""wealth planning""),""Script 1"",""-"")"),"-")</f>
        <v>-</v>
      </c>
      <c r="C21578" s="74">
        <f t="shared" si="168"/>
        <v>0</v>
      </c>
      <c r="D21578" s="74" t="str">
        <f t="shared" si="169"/>
        <v>You: Hai assalamualaikum Azad, saya Azhad dari PruBSN. Sorry kalau ganggu. Actually sekarang saya tengah mencari individu yang akan mula atau sudah bekerja untuk saya dapatkan peluang sharing berkaitan takaful dan wealth planning since ini kerja hakiki saya sebagai PruBSN wealth planner. Boleh ke kalau saya nak set appointment secara bersemuka ataupun online?</v>
      </c>
    </row>
    <row r="21579" spans="1:4">
      <c r="A21579" s="74" t="s">
        <v>5455</v>
      </c>
      <c r="B21579" s="74" t="str">
        <f ca="1">IFERROR(__xludf.DUMMYFUNCTION("IF(REGEXMATCH(A21579,""wealth planning""),""Script 1"",""-"")"),"-")</f>
        <v>-</v>
      </c>
      <c r="C21579" s="74">
        <f t="shared" si="168"/>
        <v>0</v>
      </c>
      <c r="D21579" s="74">
        <f t="shared" si="169"/>
        <v>0</v>
      </c>
    </row>
    <row r="21580" spans="1:4">
      <c r="A21580" s="74" t="s">
        <v>5456</v>
      </c>
      <c r="B21580" s="74" t="str">
        <f ca="1">IFERROR(__xludf.DUMMYFUNCTION("IF(REGEXMATCH(A21580,""wealth planning""),""Script 1"",""-"")"),"-")</f>
        <v>-</v>
      </c>
      <c r="C21580" s="74" t="str">
        <f t="shared" si="168"/>
        <v>Muhammad IskandarStatus is reachable</v>
      </c>
      <c r="D21580" s="74">
        <f t="shared" si="169"/>
        <v>0</v>
      </c>
    </row>
    <row r="21581" spans="1:4">
      <c r="A21581" s="149">
        <v>45488</v>
      </c>
      <c r="B21581" s="74" t="str">
        <f ca="1">IFERROR(__xludf.DUMMYFUNCTION("IF(REGEXMATCH(A21581,""wealth planning""),""Script 1"",""-"")"),"#VALUE!")</f>
        <v>#VALUE!</v>
      </c>
      <c r="C21581" s="74" t="str">
        <f t="shared" si="168"/>
        <v>Muhammad Iskandar</v>
      </c>
      <c r="D21581" s="74">
        <f t="shared" si="169"/>
        <v>0</v>
      </c>
    </row>
    <row r="21582" spans="1:4">
      <c r="A21582" s="149">
        <v>45488</v>
      </c>
      <c r="B21582" s="74" t="str">
        <f ca="1">IFERROR(__xludf.DUMMYFUNCTION("IF(REGEXMATCH(A21582,""wealth planning""),""Script 1"",""-"")"),"#VALUE!")</f>
        <v>#VALUE!</v>
      </c>
      <c r="C21582" s="149">
        <f t="shared" si="168"/>
        <v>45488</v>
      </c>
      <c r="D21582" s="74" t="str">
        <f t="shared" si="169"/>
        <v>Muhammad IskandarStatus is reachable</v>
      </c>
    </row>
    <row r="21583" spans="1:4">
      <c r="A21583" s="74" t="s">
        <v>11494</v>
      </c>
      <c r="B21583" s="74" t="str">
        <f ca="1">IFERROR(__xludf.DUMMYFUNCTION("IF(REGEXMATCH(A21583,""wealth planning""),""Script 1"",""-"")"),"Script 1")</f>
        <v>Script 1</v>
      </c>
      <c r="C21583" s="149">
        <f t="shared" si="168"/>
        <v>45488</v>
      </c>
      <c r="D21583" s="74" t="str">
        <f t="shared" si="169"/>
        <v>Muhammad Iskandar</v>
      </c>
    </row>
    <row r="21584" spans="1:4">
      <c r="A21584" s="74"/>
      <c r="B21584" s="74" t="str">
        <f ca="1">IFERROR(__xludf.DUMMYFUNCTION("IF(REGEXMATCH(A21584,""wealth planning""),""Script 1"",""-"")"),"-")</f>
        <v>-</v>
      </c>
      <c r="C21584" s="74" t="str">
        <f t="shared" si="168"/>
        <v>You: Hai assalamualaikum Iskandar,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584" s="149">
        <f t="shared" si="169"/>
        <v>45488</v>
      </c>
    </row>
    <row r="21585" spans="1:4">
      <c r="B21585" s="74" t="str">
        <f ca="1">IFERROR(__xludf.DUMMYFUNCTION("IF(REGEXMATCH(A21585,""wealth planning""),""Script 1"",""-"")"),"-")</f>
        <v>-</v>
      </c>
      <c r="C21585" s="74">
        <f t="shared" si="168"/>
        <v>0</v>
      </c>
      <c r="D21585" s="149">
        <f t="shared" si="169"/>
        <v>45488</v>
      </c>
    </row>
    <row r="21586" spans="1:4">
      <c r="B21586" s="74" t="str">
        <f ca="1">IFERROR(__xludf.DUMMYFUNCTION("IF(REGEXMATCH(A21586,""wealth planning""),""Script 1"",""-"")"),"-")</f>
        <v>-</v>
      </c>
      <c r="C21586" s="74">
        <f t="shared" si="168"/>
        <v>0</v>
      </c>
      <c r="D21586" s="74" t="str">
        <f t="shared" si="169"/>
        <v>You: Hai assalamualaikum Iskandar,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587" spans="1:4">
      <c r="A21587" s="74" t="s">
        <v>11794</v>
      </c>
      <c r="B21587" s="74" t="str">
        <f ca="1">IFERROR(__xludf.DUMMYFUNCTION("IF(REGEXMATCH(A21587,""wealth planning""),""Script 1"",""-"")"),"-")</f>
        <v>-</v>
      </c>
      <c r="C21587" s="74">
        <f t="shared" si="168"/>
        <v>0</v>
      </c>
      <c r="D21587" s="74">
        <f t="shared" si="169"/>
        <v>0</v>
      </c>
    </row>
    <row r="21588" spans="1:4">
      <c r="A21588" s="74" t="s">
        <v>11795</v>
      </c>
      <c r="B21588" s="74" t="str">
        <f ca="1">IFERROR(__xludf.DUMMYFUNCTION("IF(REGEXMATCH(A21588,""wealth planning""),""Script 1"",""-"")"),"-")</f>
        <v>-</v>
      </c>
      <c r="C21588" s="74" t="str">
        <f t="shared" si="168"/>
        <v>Siti Nursara Wardina BaharinStatus is online</v>
      </c>
      <c r="D21588" s="74">
        <f t="shared" si="169"/>
        <v>0</v>
      </c>
    </row>
    <row r="21589" spans="1:4">
      <c r="A21589" s="149">
        <v>45488</v>
      </c>
      <c r="B21589" s="74" t="str">
        <f ca="1">IFERROR(__xludf.DUMMYFUNCTION("IF(REGEXMATCH(A21589,""wealth planning""),""Script 1"",""-"")"),"#VALUE!")</f>
        <v>#VALUE!</v>
      </c>
      <c r="C21589" s="74" t="str">
        <f t="shared" si="168"/>
        <v>Siti Nursara Wardina Baharin</v>
      </c>
      <c r="D21589" s="74">
        <f t="shared" si="169"/>
        <v>0</v>
      </c>
    </row>
    <row r="21590" spans="1:4">
      <c r="A21590" s="149">
        <v>45488</v>
      </c>
      <c r="B21590" s="74" t="str">
        <f ca="1">IFERROR(__xludf.DUMMYFUNCTION("IF(REGEXMATCH(A21590,""wealth planning""),""Script 1"",""-"")"),"#VALUE!")</f>
        <v>#VALUE!</v>
      </c>
      <c r="C21590" s="149">
        <f t="shared" si="168"/>
        <v>45488</v>
      </c>
      <c r="D21590" s="74" t="str">
        <f t="shared" si="169"/>
        <v>Siti Nursara Wardina BaharinStatus is online</v>
      </c>
    </row>
    <row r="21591" spans="1:4">
      <c r="A21591" s="74" t="s">
        <v>11796</v>
      </c>
      <c r="B21591" s="74" t="str">
        <f ca="1">IFERROR(__xludf.DUMMYFUNCTION("IF(REGEXMATCH(A21591,""wealth planning""),""Script 1"",""-"")"),"Script 1")</f>
        <v>Script 1</v>
      </c>
      <c r="C21591" s="149">
        <f t="shared" si="168"/>
        <v>45488</v>
      </c>
      <c r="D21591" s="74" t="str">
        <f t="shared" si="169"/>
        <v>Siti Nursara Wardina Baharin</v>
      </c>
    </row>
    <row r="21592" spans="1:4">
      <c r="A21592" s="74"/>
      <c r="B21592" s="74" t="str">
        <f ca="1">IFERROR(__xludf.DUMMYFUNCTION("IF(REGEXMATCH(A21592,""wealth planning""),""Script 1"",""-"")"),"-")</f>
        <v>-</v>
      </c>
      <c r="C21592" s="74" t="str">
        <f t="shared" si="168"/>
        <v>You: Hai assalamualaikum Nursara,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592" s="149">
        <f t="shared" si="169"/>
        <v>45488</v>
      </c>
    </row>
    <row r="21593" spans="1:4">
      <c r="B21593" s="74" t="str">
        <f ca="1">IFERROR(__xludf.DUMMYFUNCTION("IF(REGEXMATCH(A21593,""wealth planning""),""Script 1"",""-"")"),"-")</f>
        <v>-</v>
      </c>
      <c r="C21593" s="74">
        <f t="shared" si="168"/>
        <v>0</v>
      </c>
      <c r="D21593" s="149">
        <f t="shared" si="169"/>
        <v>45488</v>
      </c>
    </row>
    <row r="21594" spans="1:4">
      <c r="B21594" s="74" t="str">
        <f ca="1">IFERROR(__xludf.DUMMYFUNCTION("IF(REGEXMATCH(A21594,""wealth planning""),""Script 1"",""-"")"),"-")</f>
        <v>-</v>
      </c>
      <c r="C21594" s="74">
        <f t="shared" si="168"/>
        <v>0</v>
      </c>
      <c r="D21594" s="74" t="str">
        <f t="shared" si="169"/>
        <v>You: Hai assalamualaikum Nursara,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595" spans="1:4">
      <c r="A21595" s="74" t="s">
        <v>11798</v>
      </c>
      <c r="B21595" s="74" t="str">
        <f ca="1">IFERROR(__xludf.DUMMYFUNCTION("IF(REGEXMATCH(A21595,""wealth planning""),""Script 1"",""-"")"),"-")</f>
        <v>-</v>
      </c>
      <c r="C21595" s="74">
        <f t="shared" si="168"/>
        <v>0</v>
      </c>
      <c r="D21595" s="74">
        <f t="shared" si="169"/>
        <v>0</v>
      </c>
    </row>
    <row r="21596" spans="1:4">
      <c r="A21596" s="74" t="s">
        <v>11799</v>
      </c>
      <c r="B21596" s="74" t="str">
        <f ca="1">IFERROR(__xludf.DUMMYFUNCTION("IF(REGEXMATCH(A21596,""wealth planning""),""Script 1"",""-"")"),"-")</f>
        <v>-</v>
      </c>
      <c r="C21596" s="74" t="str">
        <f t="shared" si="168"/>
        <v>Bulya HakimiStatus is reachable</v>
      </c>
      <c r="D21596" s="74">
        <f t="shared" si="169"/>
        <v>0</v>
      </c>
    </row>
    <row r="21597" spans="1:4">
      <c r="A21597" s="149">
        <v>45488</v>
      </c>
      <c r="B21597" s="74" t="str">
        <f ca="1">IFERROR(__xludf.DUMMYFUNCTION("IF(REGEXMATCH(A21597,""wealth planning""),""Script 1"",""-"")"),"#VALUE!")</f>
        <v>#VALUE!</v>
      </c>
      <c r="C21597" s="74" t="str">
        <f t="shared" si="168"/>
        <v>Bulya Hakimi</v>
      </c>
      <c r="D21597" s="74">
        <f t="shared" si="169"/>
        <v>0</v>
      </c>
    </row>
    <row r="21598" spans="1:4">
      <c r="A21598" s="149">
        <v>45488</v>
      </c>
      <c r="B21598" s="74" t="str">
        <f ca="1">IFERROR(__xludf.DUMMYFUNCTION("IF(REGEXMATCH(A21598,""wealth planning""),""Script 1"",""-"")"),"#VALUE!")</f>
        <v>#VALUE!</v>
      </c>
      <c r="C21598" s="149">
        <f t="shared" si="168"/>
        <v>45488</v>
      </c>
      <c r="D21598" s="74" t="str">
        <f t="shared" si="169"/>
        <v>Bulya HakimiStatus is reachable</v>
      </c>
    </row>
    <row r="21599" spans="1:4">
      <c r="A21599" s="74" t="s">
        <v>11800</v>
      </c>
      <c r="B21599" s="74" t="str">
        <f ca="1">IFERROR(__xludf.DUMMYFUNCTION("IF(REGEXMATCH(A21599,""wealth planning""),""Script 1"",""-"")"),"Script 1")</f>
        <v>Script 1</v>
      </c>
      <c r="C21599" s="149">
        <f t="shared" si="168"/>
        <v>45488</v>
      </c>
      <c r="D21599" s="74" t="str">
        <f t="shared" si="169"/>
        <v>Bulya Hakimi</v>
      </c>
    </row>
    <row r="21600" spans="1:4">
      <c r="A21600" s="74"/>
      <c r="B21600" s="74" t="str">
        <f ca="1">IFERROR(__xludf.DUMMYFUNCTION("IF(REGEXMATCH(A21600,""wealth planning""),""Script 1"",""-"")"),"-")</f>
        <v>-</v>
      </c>
      <c r="C21600" s="74" t="str">
        <f t="shared" si="168"/>
        <v>You: Hai assalamualaikum Bulya,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1600" s="149">
        <f t="shared" si="169"/>
        <v>45488</v>
      </c>
    </row>
    <row r="21601" spans="1:4">
      <c r="B21601" s="74" t="str">
        <f ca="1">IFERROR(__xludf.DUMMYFUNCTION("IF(REGEXMATCH(A21601,""wealth planning""),""Script 1"",""-"")"),"-")</f>
        <v>-</v>
      </c>
      <c r="C21601" s="74">
        <f t="shared" si="168"/>
        <v>0</v>
      </c>
      <c r="D21601" s="149">
        <f t="shared" si="169"/>
        <v>45488</v>
      </c>
    </row>
    <row r="21602" spans="1:4">
      <c r="B21602" s="74" t="str">
        <f ca="1">IFERROR(__xludf.DUMMYFUNCTION("IF(REGEXMATCH(A21602,""wealth planning""),""Script 1"",""-"")"),"-")</f>
        <v>-</v>
      </c>
      <c r="C21602" s="74">
        <f t="shared" si="168"/>
        <v>0</v>
      </c>
      <c r="D21602" s="74" t="str">
        <f t="shared" si="169"/>
        <v>You: Hai assalamualaikum Bulya,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1603" spans="1:4">
      <c r="B21603" s="74" t="str">
        <f ca="1">IFERROR(__xludf.DUMMYFUNCTION("IF(REGEXMATCH(A21603,""wealth planning""),""Script 1"",""-"")"),"-")</f>
        <v>-</v>
      </c>
      <c r="C21603" s="74">
        <f t="shared" si="168"/>
        <v>0</v>
      </c>
      <c r="D21603" s="74">
        <f t="shared" si="169"/>
        <v>0</v>
      </c>
    </row>
    <row r="21604" spans="1:4">
      <c r="A21604" s="74" t="s">
        <v>11803</v>
      </c>
      <c r="B21604" s="74" t="str">
        <f ca="1">IFERROR(__xludf.DUMMYFUNCTION("IF(REGEXMATCH(A21604,""wealth planning""),""Script 1"",""-"")"),"-")</f>
        <v>-</v>
      </c>
      <c r="C21604" s="74">
        <f t="shared" si="168"/>
        <v>0</v>
      </c>
      <c r="D21604" s="74">
        <f t="shared" si="169"/>
        <v>0</v>
      </c>
    </row>
    <row r="21605" spans="1:4">
      <c r="A21605" s="149">
        <v>45488</v>
      </c>
      <c r="B21605" s="74" t="str">
        <f ca="1">IFERROR(__xludf.DUMMYFUNCTION("IF(REGEXMATCH(A21605,""wealth planning""),""Script 1"",""-"")"),"#VALUE!")</f>
        <v>#VALUE!</v>
      </c>
      <c r="C21605" s="74" t="str">
        <f t="shared" si="168"/>
        <v>Nur Afrina Abdul Haris</v>
      </c>
      <c r="D21605" s="74">
        <f t="shared" si="169"/>
        <v>0</v>
      </c>
    </row>
    <row r="21606" spans="1:4">
      <c r="A21606" s="149">
        <v>45488</v>
      </c>
      <c r="B21606" s="74" t="str">
        <f ca="1">IFERROR(__xludf.DUMMYFUNCTION("IF(REGEXMATCH(A21606,""wealth planning""),""Script 1"",""-"")"),"#VALUE!")</f>
        <v>#VALUE!</v>
      </c>
      <c r="C21606" s="149">
        <f t="shared" si="168"/>
        <v>45488</v>
      </c>
      <c r="D21606" s="74">
        <f t="shared" si="169"/>
        <v>0</v>
      </c>
    </row>
    <row r="21607" spans="1:4">
      <c r="A21607" s="74" t="s">
        <v>11804</v>
      </c>
      <c r="B21607" s="74" t="str">
        <f ca="1">IFERROR(__xludf.DUMMYFUNCTION("IF(REGEXMATCH(A21607,""wealth planning""),""Script 1"",""-"")"),"Script 1")</f>
        <v>Script 1</v>
      </c>
      <c r="C21607" s="149">
        <f t="shared" si="168"/>
        <v>45488</v>
      </c>
      <c r="D21607" s="74" t="str">
        <f t="shared" si="169"/>
        <v>Nur Afrina Abdul Haris</v>
      </c>
    </row>
    <row r="21608" spans="1:4">
      <c r="A21608" s="74"/>
      <c r="B21608" s="74" t="str">
        <f ca="1">IFERROR(__xludf.DUMMYFUNCTION("IF(REGEXMATCH(A21608,""wealth planning""),""Script 1"",""-"")"),"-")</f>
        <v>-</v>
      </c>
      <c r="C21608" s="74" t="str">
        <f t="shared" si="168"/>
        <v>You: Hai assalamualaikum Nur Afrina,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608" s="149">
        <f t="shared" si="169"/>
        <v>45488</v>
      </c>
    </row>
    <row r="21609" spans="1:4">
      <c r="B21609" s="74" t="str">
        <f ca="1">IFERROR(__xludf.DUMMYFUNCTION("IF(REGEXMATCH(A21609,""wealth planning""),""Script 1"",""-"")"),"-")</f>
        <v>-</v>
      </c>
      <c r="C21609" s="74">
        <f t="shared" si="168"/>
        <v>0</v>
      </c>
      <c r="D21609" s="149">
        <f t="shared" si="169"/>
        <v>45488</v>
      </c>
    </row>
    <row r="21610" spans="1:4">
      <c r="B21610" s="74" t="str">
        <f ca="1">IFERROR(__xludf.DUMMYFUNCTION("IF(REGEXMATCH(A21610,""wealth planning""),""Script 1"",""-"")"),"-")</f>
        <v>-</v>
      </c>
      <c r="C21610" s="74">
        <f t="shared" si="168"/>
        <v>0</v>
      </c>
      <c r="D21610" s="74" t="str">
        <f t="shared" si="169"/>
        <v>You: Hai assalamualaikum Nur Afrina,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611" spans="1:4">
      <c r="B21611" s="74" t="str">
        <f ca="1">IFERROR(__xludf.DUMMYFUNCTION("IF(REGEXMATCH(A21611,""wealth planning""),""Script 1"",""-"")"),"-")</f>
        <v>-</v>
      </c>
      <c r="C21611" s="74">
        <f t="shared" si="168"/>
        <v>0</v>
      </c>
      <c r="D21611" s="74">
        <f t="shared" si="169"/>
        <v>0</v>
      </c>
    </row>
    <row r="21612" spans="1:4">
      <c r="A21612" s="74" t="s">
        <v>11807</v>
      </c>
      <c r="B21612" s="74" t="str">
        <f ca="1">IFERROR(__xludf.DUMMYFUNCTION("IF(REGEXMATCH(A21612,""wealth planning""),""Script 1"",""-"")"),"-")</f>
        <v>-</v>
      </c>
      <c r="C21612" s="74">
        <f t="shared" si="168"/>
        <v>0</v>
      </c>
      <c r="D21612" s="74">
        <f t="shared" si="169"/>
        <v>0</v>
      </c>
    </row>
    <row r="21613" spans="1:4">
      <c r="A21613" s="149">
        <v>45488</v>
      </c>
      <c r="B21613" s="74" t="str">
        <f ca="1">IFERROR(__xludf.DUMMYFUNCTION("IF(REGEXMATCH(A21613,""wealth planning""),""Script 1"",""-"")"),"#VALUE!")</f>
        <v>#VALUE!</v>
      </c>
      <c r="C21613" s="74" t="str">
        <f t="shared" si="168"/>
        <v>Aiman Faris</v>
      </c>
      <c r="D21613" s="74">
        <f t="shared" si="169"/>
        <v>0</v>
      </c>
    </row>
    <row r="21614" spans="1:4">
      <c r="A21614" s="149">
        <v>45488</v>
      </c>
      <c r="B21614" s="74" t="str">
        <f ca="1">IFERROR(__xludf.DUMMYFUNCTION("IF(REGEXMATCH(A21614,""wealth planning""),""Script 1"",""-"")"),"#VALUE!")</f>
        <v>#VALUE!</v>
      </c>
      <c r="C21614" s="149">
        <f t="shared" si="168"/>
        <v>45488</v>
      </c>
      <c r="D21614" s="74">
        <f t="shared" si="169"/>
        <v>0</v>
      </c>
    </row>
    <row r="21615" spans="1:4">
      <c r="A21615" s="74" t="s">
        <v>11808</v>
      </c>
      <c r="B21615" s="74" t="str">
        <f ca="1">IFERROR(__xludf.DUMMYFUNCTION("IF(REGEXMATCH(A21615,""wealth planning""),""Script 1"",""-"")"),"Script 1")</f>
        <v>Script 1</v>
      </c>
      <c r="C21615" s="149">
        <f t="shared" si="168"/>
        <v>45488</v>
      </c>
      <c r="D21615" s="74" t="str">
        <f t="shared" si="169"/>
        <v>Aiman Faris</v>
      </c>
    </row>
    <row r="21616" spans="1:4">
      <c r="A21616" s="74"/>
      <c r="B21616" s="74" t="str">
        <f ca="1">IFERROR(__xludf.DUMMYFUNCTION("IF(REGEXMATCH(A21616,""wealth planning""),""Script 1"",""-"")"),"-")</f>
        <v>-</v>
      </c>
      <c r="C21616" s="74" t="str">
        <f t="shared" si="168"/>
        <v>You: Hai assalamualaikum Aiman,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1616" s="149">
        <f t="shared" si="169"/>
        <v>45488</v>
      </c>
    </row>
    <row r="21617" spans="1:4">
      <c r="B21617" s="74" t="str">
        <f ca="1">IFERROR(__xludf.DUMMYFUNCTION("IF(REGEXMATCH(A21617,""wealth planning""),""Script 1"",""-"")"),"-")</f>
        <v>-</v>
      </c>
      <c r="C21617" s="74">
        <f t="shared" si="168"/>
        <v>0</v>
      </c>
      <c r="D21617" s="149">
        <f t="shared" si="169"/>
        <v>45488</v>
      </c>
    </row>
    <row r="21618" spans="1:4">
      <c r="B21618" s="74" t="str">
        <f ca="1">IFERROR(__xludf.DUMMYFUNCTION("IF(REGEXMATCH(A21618,""wealth planning""),""Script 1"",""-"")"),"-")</f>
        <v>-</v>
      </c>
      <c r="C21618" s="74">
        <f t="shared" si="168"/>
        <v>0</v>
      </c>
      <c r="D21618" s="74" t="str">
        <f t="shared" si="169"/>
        <v>You: Hai assalamualaikum Aiman,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1619" spans="1:4">
      <c r="A21619" s="74" t="s">
        <v>11810</v>
      </c>
      <c r="B21619" s="74" t="str">
        <f ca="1">IFERROR(__xludf.DUMMYFUNCTION("IF(REGEXMATCH(A21619,""wealth planning""),""Script 1"",""-"")"),"-")</f>
        <v>-</v>
      </c>
      <c r="C21619" s="74">
        <f t="shared" si="168"/>
        <v>0</v>
      </c>
      <c r="D21619" s="74">
        <f t="shared" si="169"/>
        <v>0</v>
      </c>
    </row>
    <row r="21620" spans="1:4">
      <c r="A21620" s="74" t="s">
        <v>11810</v>
      </c>
      <c r="B21620" s="74" t="str">
        <f ca="1">IFERROR(__xludf.DUMMYFUNCTION("IF(REGEXMATCH(A21620,""wealth planning""),""Script 1"",""-"")"),"-")</f>
        <v>-</v>
      </c>
      <c r="C21620" s="74" t="str">
        <f t="shared" si="168"/>
        <v>Muhamad Ramdhan Bin Dollah</v>
      </c>
      <c r="D21620" s="74">
        <f t="shared" si="169"/>
        <v>0</v>
      </c>
    </row>
    <row r="21621" spans="1:4">
      <c r="A21621" s="149">
        <v>45488</v>
      </c>
      <c r="B21621" s="74" t="str">
        <f ca="1">IFERROR(__xludf.DUMMYFUNCTION("IF(REGEXMATCH(A21621,""wealth planning""),""Script 1"",""-"")"),"#VALUE!")</f>
        <v>#VALUE!</v>
      </c>
      <c r="C21621" s="74" t="str">
        <f t="shared" si="168"/>
        <v>Muhamad Ramdhan Bin Dollah</v>
      </c>
      <c r="D21621" s="74">
        <f t="shared" si="169"/>
        <v>0</v>
      </c>
    </row>
    <row r="21622" spans="1:4">
      <c r="A21622" s="149">
        <v>45488</v>
      </c>
      <c r="B21622" s="74" t="str">
        <f ca="1">IFERROR(__xludf.DUMMYFUNCTION("IF(REGEXMATCH(A21622,""wealth planning""),""Script 1"",""-"")"),"#VALUE!")</f>
        <v>#VALUE!</v>
      </c>
      <c r="C21622" s="149">
        <f t="shared" si="168"/>
        <v>45488</v>
      </c>
      <c r="D21622" s="74" t="str">
        <f t="shared" si="169"/>
        <v>Muhamad Ramdhan Bin Dollah</v>
      </c>
    </row>
    <row r="21623" spans="1:4">
      <c r="A21623" s="74" t="s">
        <v>11811</v>
      </c>
      <c r="B21623" s="74" t="str">
        <f ca="1">IFERROR(__xludf.DUMMYFUNCTION("IF(REGEXMATCH(A21623,""wealth planning""),""Script 1"",""-"")"),"Script 1")</f>
        <v>Script 1</v>
      </c>
      <c r="C21623" s="149">
        <f t="shared" si="168"/>
        <v>45488</v>
      </c>
      <c r="D21623" s="74" t="str">
        <f t="shared" si="169"/>
        <v>Muhamad Ramdhan Bin Dollah</v>
      </c>
    </row>
    <row r="21624" spans="1:4">
      <c r="A21624" s="74"/>
      <c r="B21624" s="74" t="str">
        <f ca="1">IFERROR(__xludf.DUMMYFUNCTION("IF(REGEXMATCH(A21624,""wealth planning""),""Script 1"",""-"")"),"-")</f>
        <v>-</v>
      </c>
      <c r="C21624" s="74" t="str">
        <f t="shared" si="168"/>
        <v>You: Hai assalamualaikum Ramdhan,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624" s="149">
        <f t="shared" si="169"/>
        <v>45488</v>
      </c>
    </row>
    <row r="21625" spans="1:4">
      <c r="B21625" s="74" t="str">
        <f ca="1">IFERROR(__xludf.DUMMYFUNCTION("IF(REGEXMATCH(A21625,""wealth planning""),""Script 1"",""-"")"),"-")</f>
        <v>-</v>
      </c>
      <c r="C21625" s="74">
        <f t="shared" si="168"/>
        <v>0</v>
      </c>
      <c r="D21625" s="149">
        <f t="shared" si="169"/>
        <v>45488</v>
      </c>
    </row>
    <row r="21626" spans="1:4">
      <c r="B21626" s="74" t="str">
        <f ca="1">IFERROR(__xludf.DUMMYFUNCTION("IF(REGEXMATCH(A21626,""wealth planning""),""Script 1"",""-"")"),"-")</f>
        <v>-</v>
      </c>
      <c r="C21626" s="74">
        <f t="shared" si="168"/>
        <v>0</v>
      </c>
      <c r="D21626" s="74" t="str">
        <f t="shared" si="169"/>
        <v>You: Hai assalamualaikum Ramdhan,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627" spans="1:4">
      <c r="A21627" s="74" t="s">
        <v>11813</v>
      </c>
      <c r="B21627" s="74" t="str">
        <f ca="1">IFERROR(__xludf.DUMMYFUNCTION("IF(REGEXMATCH(A21627,""wealth planning""),""Script 1"",""-"")"),"-")</f>
        <v>-</v>
      </c>
      <c r="C21627" s="74">
        <f t="shared" si="168"/>
        <v>0</v>
      </c>
      <c r="D21627" s="74">
        <f t="shared" si="169"/>
        <v>0</v>
      </c>
    </row>
    <row r="21628" spans="1:4">
      <c r="A21628" s="74" t="s">
        <v>11813</v>
      </c>
      <c r="B21628" s="74" t="str">
        <f ca="1">IFERROR(__xludf.DUMMYFUNCTION("IF(REGEXMATCH(A21628,""wealth planning""),""Script 1"",""-"")"),"-")</f>
        <v>-</v>
      </c>
      <c r="C21628" s="74" t="str">
        <f t="shared" si="168"/>
        <v>Nureen Ameera</v>
      </c>
      <c r="D21628" s="74">
        <f t="shared" si="169"/>
        <v>0</v>
      </c>
    </row>
    <row r="21629" spans="1:4">
      <c r="A21629" s="149">
        <v>45488</v>
      </c>
      <c r="B21629" s="74" t="str">
        <f ca="1">IFERROR(__xludf.DUMMYFUNCTION("IF(REGEXMATCH(A21629,""wealth planning""),""Script 1"",""-"")"),"#VALUE!")</f>
        <v>#VALUE!</v>
      </c>
      <c r="C21629" s="74" t="str">
        <f t="shared" si="168"/>
        <v>Nureen Ameera</v>
      </c>
      <c r="D21629" s="74">
        <f t="shared" si="169"/>
        <v>0</v>
      </c>
    </row>
    <row r="21630" spans="1:4">
      <c r="A21630" s="149">
        <v>45488</v>
      </c>
      <c r="B21630" s="74" t="str">
        <f ca="1">IFERROR(__xludf.DUMMYFUNCTION("IF(REGEXMATCH(A21630,""wealth planning""),""Script 1"",""-"")"),"#VALUE!")</f>
        <v>#VALUE!</v>
      </c>
      <c r="C21630" s="149">
        <f t="shared" si="168"/>
        <v>45488</v>
      </c>
      <c r="D21630" s="74" t="str">
        <f t="shared" si="169"/>
        <v>Nureen Ameera</v>
      </c>
    </row>
    <row r="21631" spans="1:4">
      <c r="A21631" s="74" t="s">
        <v>11814</v>
      </c>
      <c r="B21631" s="74" t="str">
        <f ca="1">IFERROR(__xludf.DUMMYFUNCTION("IF(REGEXMATCH(A21631,""wealth planning""),""Script 1"",""-"")"),"Script 1")</f>
        <v>Script 1</v>
      </c>
      <c r="C21631" s="149">
        <f t="shared" si="168"/>
        <v>45488</v>
      </c>
      <c r="D21631" s="74" t="str">
        <f t="shared" si="169"/>
        <v>Nureen Ameera</v>
      </c>
    </row>
    <row r="21632" spans="1:4">
      <c r="A21632" s="74"/>
      <c r="B21632" s="74" t="str">
        <f ca="1">IFERROR(__xludf.DUMMYFUNCTION("IF(REGEXMATCH(A21632,""wealth planning""),""Script 1"",""-"")"),"-")</f>
        <v>-</v>
      </c>
      <c r="C21632" s="74" t="str">
        <f t="shared" si="168"/>
        <v>You: Hai assalamualaikum Nureen,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632" s="149">
        <f t="shared" si="169"/>
        <v>45488</v>
      </c>
    </row>
    <row r="21633" spans="1:4">
      <c r="B21633" s="74" t="str">
        <f ca="1">IFERROR(__xludf.DUMMYFUNCTION("IF(REGEXMATCH(A21633,""wealth planning""),""Script 1"",""-"")"),"-")</f>
        <v>-</v>
      </c>
      <c r="C21633" s="74">
        <f t="shared" si="168"/>
        <v>0</v>
      </c>
      <c r="D21633" s="149">
        <f t="shared" si="169"/>
        <v>45488</v>
      </c>
    </row>
    <row r="21634" spans="1:4">
      <c r="B21634" s="74" t="str">
        <f ca="1">IFERROR(__xludf.DUMMYFUNCTION("IF(REGEXMATCH(A21634,""wealth planning""),""Script 1"",""-"")"),"-")</f>
        <v>-</v>
      </c>
      <c r="C21634" s="74">
        <f t="shared" si="168"/>
        <v>0</v>
      </c>
      <c r="D21634" s="74" t="str">
        <f t="shared" si="169"/>
        <v>You: Hai assalamualaikum Nureen,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635" spans="1:4">
      <c r="A21635" s="74" t="s">
        <v>11816</v>
      </c>
      <c r="B21635" s="74" t="str">
        <f ca="1">IFERROR(__xludf.DUMMYFUNCTION("IF(REGEXMATCH(A21635,""wealth planning""),""Script 1"",""-"")"),"-")</f>
        <v>-</v>
      </c>
      <c r="C21635" s="74">
        <f t="shared" si="168"/>
        <v>0</v>
      </c>
      <c r="D21635" s="74">
        <f t="shared" si="169"/>
        <v>0</v>
      </c>
    </row>
    <row r="21636" spans="1:4">
      <c r="A21636" s="74" t="s">
        <v>11817</v>
      </c>
      <c r="B21636" s="74" t="str">
        <f ca="1">IFERROR(__xludf.DUMMYFUNCTION("IF(REGEXMATCH(A21636,""wealth planning""),""Script 1"",""-"")"),"-")</f>
        <v>-</v>
      </c>
      <c r="C21636" s="74" t="str">
        <f t="shared" si="168"/>
        <v>NURIN NADHIRAH ABDUL RAHMANStatus is reachable</v>
      </c>
      <c r="D21636" s="74">
        <f t="shared" si="169"/>
        <v>0</v>
      </c>
    </row>
    <row r="21637" spans="1:4">
      <c r="A21637" s="149">
        <v>45488</v>
      </c>
      <c r="B21637" s="74" t="str">
        <f ca="1">IFERROR(__xludf.DUMMYFUNCTION("IF(REGEXMATCH(A21637,""wealth planning""),""Script 1"",""-"")"),"#VALUE!")</f>
        <v>#VALUE!</v>
      </c>
      <c r="C21637" s="74" t="str">
        <f t="shared" si="168"/>
        <v>NURIN NADHIRAH ABDUL RAHMAN</v>
      </c>
      <c r="D21637" s="74">
        <f t="shared" si="169"/>
        <v>0</v>
      </c>
    </row>
    <row r="21638" spans="1:4">
      <c r="A21638" s="149">
        <v>45488</v>
      </c>
      <c r="B21638" s="74" t="str">
        <f ca="1">IFERROR(__xludf.DUMMYFUNCTION("IF(REGEXMATCH(A21638,""wealth planning""),""Script 1"",""-"")"),"#VALUE!")</f>
        <v>#VALUE!</v>
      </c>
      <c r="C21638" s="149">
        <f t="shared" si="168"/>
        <v>45488</v>
      </c>
      <c r="D21638" s="74" t="str">
        <f t="shared" si="169"/>
        <v>NURIN NADHIRAH ABDUL RAHMANStatus is reachable</v>
      </c>
    </row>
    <row r="21639" spans="1:4">
      <c r="A21639" s="74" t="s">
        <v>11818</v>
      </c>
      <c r="B21639" s="74" t="str">
        <f ca="1">IFERROR(__xludf.DUMMYFUNCTION("IF(REGEXMATCH(A21639,""wealth planning""),""Script 1"",""-"")"),"Script 1")</f>
        <v>Script 1</v>
      </c>
      <c r="C21639" s="149">
        <f t="shared" si="168"/>
        <v>45488</v>
      </c>
      <c r="D21639" s="74" t="str">
        <f t="shared" si="169"/>
        <v>NURIN NADHIRAH ABDUL RAHMAN</v>
      </c>
    </row>
    <row r="21640" spans="1:4">
      <c r="A21640" s="74"/>
      <c r="B21640" s="74" t="str">
        <f ca="1">IFERROR(__xludf.DUMMYFUNCTION("IF(REGEXMATCH(A21640,""wealth planning""),""Script 1"",""-"")"),"-")</f>
        <v>-</v>
      </c>
      <c r="C21640" s="74" t="str">
        <f t="shared" si="168"/>
        <v>You: Hai assalamualaikum Nurin,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640" s="149">
        <f t="shared" si="169"/>
        <v>45488</v>
      </c>
    </row>
    <row r="21641" spans="1:4">
      <c r="B21641" s="74" t="str">
        <f ca="1">IFERROR(__xludf.DUMMYFUNCTION("IF(REGEXMATCH(A21641,""wealth planning""),""Script 1"",""-"")"),"-")</f>
        <v>-</v>
      </c>
      <c r="C21641" s="74">
        <f t="shared" si="168"/>
        <v>0</v>
      </c>
      <c r="D21641" s="149">
        <f t="shared" si="169"/>
        <v>45488</v>
      </c>
    </row>
    <row r="21642" spans="1:4">
      <c r="B21642" s="74" t="str">
        <f ca="1">IFERROR(__xludf.DUMMYFUNCTION("IF(REGEXMATCH(A21642,""wealth planning""),""Script 1"",""-"")"),"-")</f>
        <v>-</v>
      </c>
      <c r="C21642" s="74">
        <f t="shared" si="168"/>
        <v>0</v>
      </c>
      <c r="D21642" s="74" t="str">
        <f t="shared" si="169"/>
        <v>You: Hai assalamualaikum Nurin,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643" spans="1:4">
      <c r="B21643" s="74" t="str">
        <f ca="1">IFERROR(__xludf.DUMMYFUNCTION("IF(REGEXMATCH(A21643,""wealth planning""),""Script 1"",""-"")"),"-")</f>
        <v>-</v>
      </c>
      <c r="C21643" s="74">
        <f t="shared" si="168"/>
        <v>0</v>
      </c>
      <c r="D21643" s="74">
        <f t="shared" si="169"/>
        <v>0</v>
      </c>
    </row>
    <row r="21644" spans="1:4">
      <c r="A21644" s="74" t="s">
        <v>11821</v>
      </c>
      <c r="B21644" s="74" t="str">
        <f ca="1">IFERROR(__xludf.DUMMYFUNCTION("IF(REGEXMATCH(A21644,""wealth planning""),""Script 1"",""-"")"),"-")</f>
        <v>-</v>
      </c>
      <c r="C21644" s="74">
        <f t="shared" si="168"/>
        <v>0</v>
      </c>
      <c r="D21644" s="74">
        <f t="shared" si="169"/>
        <v>0</v>
      </c>
    </row>
    <row r="21645" spans="1:4">
      <c r="A21645" s="149">
        <v>45488</v>
      </c>
      <c r="B21645" s="74" t="str">
        <f ca="1">IFERROR(__xludf.DUMMYFUNCTION("IF(REGEXMATCH(A21645,""wealth planning""),""Script 1"",""-"")"),"#VALUE!")</f>
        <v>#VALUE!</v>
      </c>
      <c r="C21645" s="74" t="str">
        <f t="shared" si="168"/>
        <v>Azfar Suzalee</v>
      </c>
      <c r="D21645" s="74">
        <f t="shared" si="169"/>
        <v>0</v>
      </c>
    </row>
    <row r="21646" spans="1:4">
      <c r="A21646" s="149">
        <v>45488</v>
      </c>
      <c r="B21646" s="74" t="str">
        <f ca="1">IFERROR(__xludf.DUMMYFUNCTION("IF(REGEXMATCH(A21646,""wealth planning""),""Script 1"",""-"")"),"#VALUE!")</f>
        <v>#VALUE!</v>
      </c>
      <c r="C21646" s="149">
        <f t="shared" si="168"/>
        <v>45488</v>
      </c>
      <c r="D21646" s="74">
        <f t="shared" si="169"/>
        <v>0</v>
      </c>
    </row>
    <row r="21647" spans="1:4">
      <c r="A21647" s="74" t="s">
        <v>11822</v>
      </c>
      <c r="B21647" s="74" t="str">
        <f ca="1">IFERROR(__xludf.DUMMYFUNCTION("IF(REGEXMATCH(A21647,""wealth planning""),""Script 1"",""-"")"),"Script 1")</f>
        <v>Script 1</v>
      </c>
      <c r="C21647" s="149">
        <f t="shared" si="168"/>
        <v>45488</v>
      </c>
      <c r="D21647" s="74" t="str">
        <f t="shared" si="169"/>
        <v>Azfar Suzalee</v>
      </c>
    </row>
    <row r="21648" spans="1:4">
      <c r="A21648" s="74"/>
      <c r="B21648" s="74" t="str">
        <f ca="1">IFERROR(__xludf.DUMMYFUNCTION("IF(REGEXMATCH(A21648,""wealth planning""),""Script 1"",""-"")"),"-")</f>
        <v>-</v>
      </c>
      <c r="C21648" s="74" t="str">
        <f t="shared" si="168"/>
        <v>You: Hai assalamualaikum Azfar,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648" s="149">
        <f t="shared" si="169"/>
        <v>45488</v>
      </c>
    </row>
    <row r="21649" spans="1:4">
      <c r="B21649" s="74" t="str">
        <f ca="1">IFERROR(__xludf.DUMMYFUNCTION("IF(REGEXMATCH(A21649,""wealth planning""),""Script 1"",""-"")"),"-")</f>
        <v>-</v>
      </c>
      <c r="C21649" s="74">
        <f t="shared" si="168"/>
        <v>0</v>
      </c>
      <c r="D21649" s="149">
        <f t="shared" si="169"/>
        <v>45488</v>
      </c>
    </row>
    <row r="21650" spans="1:4">
      <c r="B21650" s="74" t="str">
        <f ca="1">IFERROR(__xludf.DUMMYFUNCTION("IF(REGEXMATCH(A21650,""wealth planning""),""Script 1"",""-"")"),"-")</f>
        <v>-</v>
      </c>
      <c r="C21650" s="74">
        <f t="shared" si="168"/>
        <v>0</v>
      </c>
      <c r="D21650" s="74" t="str">
        <f t="shared" si="169"/>
        <v>You: Hai assalamualaikum Azfar,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651" spans="1:4">
      <c r="A21651" s="74" t="s">
        <v>11824</v>
      </c>
      <c r="B21651" s="74" t="str">
        <f ca="1">IFERROR(__xludf.DUMMYFUNCTION("IF(REGEXMATCH(A21651,""wealth planning""),""Script 1"",""-"")"),"-")</f>
        <v>-</v>
      </c>
      <c r="C21651" s="74">
        <f t="shared" si="168"/>
        <v>0</v>
      </c>
      <c r="D21651" s="74">
        <f t="shared" si="169"/>
        <v>0</v>
      </c>
    </row>
    <row r="21652" spans="1:4">
      <c r="A21652" s="74" t="s">
        <v>11825</v>
      </c>
      <c r="B21652" s="74" t="str">
        <f ca="1">IFERROR(__xludf.DUMMYFUNCTION("IF(REGEXMATCH(A21652,""wealth planning""),""Script 1"",""-"")"),"-")</f>
        <v>-</v>
      </c>
      <c r="C21652" s="74" t="str">
        <f t="shared" si="168"/>
        <v>Intan SyarmimiStatus is reachable</v>
      </c>
      <c r="D21652" s="74">
        <f t="shared" si="169"/>
        <v>0</v>
      </c>
    </row>
    <row r="21653" spans="1:4">
      <c r="A21653" s="149">
        <v>45488</v>
      </c>
      <c r="B21653" s="74" t="str">
        <f ca="1">IFERROR(__xludf.DUMMYFUNCTION("IF(REGEXMATCH(A21653,""wealth planning""),""Script 1"",""-"")"),"#VALUE!")</f>
        <v>#VALUE!</v>
      </c>
      <c r="C21653" s="74" t="str">
        <f t="shared" si="168"/>
        <v>Intan Syarmimi</v>
      </c>
      <c r="D21653" s="74">
        <f t="shared" si="169"/>
        <v>0</v>
      </c>
    </row>
    <row r="21654" spans="1:4">
      <c r="A21654" s="149">
        <v>45488</v>
      </c>
      <c r="B21654" s="74" t="str">
        <f ca="1">IFERROR(__xludf.DUMMYFUNCTION("IF(REGEXMATCH(A21654,""wealth planning""),""Script 1"",""-"")"),"#VALUE!")</f>
        <v>#VALUE!</v>
      </c>
      <c r="C21654" s="149">
        <f t="shared" si="168"/>
        <v>45488</v>
      </c>
      <c r="D21654" s="74" t="str">
        <f t="shared" si="169"/>
        <v>Intan SyarmimiStatus is reachable</v>
      </c>
    </row>
    <row r="21655" spans="1:4">
      <c r="A21655" s="74" t="s">
        <v>11826</v>
      </c>
      <c r="B21655" s="74" t="str">
        <f ca="1">IFERROR(__xludf.DUMMYFUNCTION("IF(REGEXMATCH(A21655,""wealth planning""),""Script 1"",""-"")"),"Script 1")</f>
        <v>Script 1</v>
      </c>
      <c r="C21655" s="149">
        <f t="shared" si="168"/>
        <v>45488</v>
      </c>
      <c r="D21655" s="74" t="str">
        <f t="shared" si="169"/>
        <v>Intan Syarmimi</v>
      </c>
    </row>
    <row r="21656" spans="1:4">
      <c r="A21656" s="74"/>
      <c r="B21656" s="74" t="str">
        <f ca="1">IFERROR(__xludf.DUMMYFUNCTION("IF(REGEXMATCH(A21656,""wealth planning""),""Script 1"",""-"")"),"-")</f>
        <v>-</v>
      </c>
      <c r="C21656" s="74" t="str">
        <f t="shared" si="168"/>
        <v>You: Hai assalamualaikum Intan,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656" s="149">
        <f t="shared" si="169"/>
        <v>45488</v>
      </c>
    </row>
    <row r="21657" spans="1:4">
      <c r="B21657" s="74" t="str">
        <f ca="1">IFERROR(__xludf.DUMMYFUNCTION("IF(REGEXMATCH(A21657,""wealth planning""),""Script 1"",""-"")"),"-")</f>
        <v>-</v>
      </c>
      <c r="C21657" s="74">
        <f t="shared" si="168"/>
        <v>0</v>
      </c>
      <c r="D21657" s="149">
        <f t="shared" si="169"/>
        <v>45488</v>
      </c>
    </row>
    <row r="21658" spans="1:4">
      <c r="B21658" s="74" t="str">
        <f ca="1">IFERROR(__xludf.DUMMYFUNCTION("IF(REGEXMATCH(A21658,""wealth planning""),""Script 1"",""-"")"),"-")</f>
        <v>-</v>
      </c>
      <c r="C21658" s="74">
        <f t="shared" si="168"/>
        <v>0</v>
      </c>
      <c r="D21658" s="74" t="str">
        <f t="shared" si="169"/>
        <v>You: Hai assalamualaikum Intan,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659" spans="1:4">
      <c r="A21659" s="74" t="s">
        <v>11828</v>
      </c>
      <c r="B21659" s="74" t="str">
        <f ca="1">IFERROR(__xludf.DUMMYFUNCTION("IF(REGEXMATCH(A21659,""wealth planning""),""Script 1"",""-"")"),"-")</f>
        <v>-</v>
      </c>
      <c r="C21659" s="74">
        <f t="shared" si="168"/>
        <v>0</v>
      </c>
      <c r="D21659" s="74">
        <f t="shared" si="169"/>
        <v>0</v>
      </c>
    </row>
    <row r="21660" spans="1:4">
      <c r="A21660" s="74" t="s">
        <v>11829</v>
      </c>
      <c r="B21660" s="74" t="str">
        <f ca="1">IFERROR(__xludf.DUMMYFUNCTION("IF(REGEXMATCH(A21660,""wealth planning""),""Script 1"",""-"")"),"-")</f>
        <v>-</v>
      </c>
      <c r="C21660" s="74" t="str">
        <f t="shared" si="168"/>
        <v>Mohamad Asyraf Aiman Bin Abdul MajeedStatus is reachable</v>
      </c>
      <c r="D21660" s="74">
        <f t="shared" si="169"/>
        <v>0</v>
      </c>
    </row>
    <row r="21661" spans="1:4">
      <c r="A21661" s="149">
        <v>45488</v>
      </c>
      <c r="B21661" s="74" t="str">
        <f ca="1">IFERROR(__xludf.DUMMYFUNCTION("IF(REGEXMATCH(A21661,""wealth planning""),""Script 1"",""-"")"),"#VALUE!")</f>
        <v>#VALUE!</v>
      </c>
      <c r="C21661" s="74" t="str">
        <f t="shared" si="168"/>
        <v>Mohamad Asyraf Aiman Bin Abdul Majeed</v>
      </c>
      <c r="D21661" s="74">
        <f t="shared" si="169"/>
        <v>0</v>
      </c>
    </row>
    <row r="21662" spans="1:4">
      <c r="A21662" s="149">
        <v>45488</v>
      </c>
      <c r="B21662" s="74" t="str">
        <f ca="1">IFERROR(__xludf.DUMMYFUNCTION("IF(REGEXMATCH(A21662,""wealth planning""),""Script 1"",""-"")"),"#VALUE!")</f>
        <v>#VALUE!</v>
      </c>
      <c r="C21662" s="149">
        <f t="shared" si="168"/>
        <v>45488</v>
      </c>
      <c r="D21662" s="74" t="str">
        <f t="shared" si="169"/>
        <v>Mohamad Asyraf Aiman Bin Abdul MajeedStatus is reachable</v>
      </c>
    </row>
    <row r="21663" spans="1:4">
      <c r="A21663" s="74" t="s">
        <v>11830</v>
      </c>
      <c r="B21663" s="74" t="str">
        <f ca="1">IFERROR(__xludf.DUMMYFUNCTION("IF(REGEXMATCH(A21663,""wealth planning""),""Script 1"",""-"")"),"Script 1")</f>
        <v>Script 1</v>
      </c>
      <c r="C21663" s="149">
        <f t="shared" si="168"/>
        <v>45488</v>
      </c>
      <c r="D21663" s="74" t="str">
        <f t="shared" si="169"/>
        <v>Mohamad Asyraf Aiman Bin Abdul Majeed</v>
      </c>
    </row>
    <row r="21664" spans="1:4">
      <c r="A21664" s="74"/>
      <c r="B21664" s="74" t="str">
        <f ca="1">IFERROR(__xludf.DUMMYFUNCTION("IF(REGEXMATCH(A21664,""wealth planning""),""Script 1"",""-"")"),"-")</f>
        <v>-</v>
      </c>
      <c r="C21664" s="74" t="str">
        <f t="shared" si="168"/>
        <v>You: Hai assalamualaikum Asyraf,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664" s="149">
        <f t="shared" si="169"/>
        <v>45488</v>
      </c>
    </row>
    <row r="21665" spans="1:4">
      <c r="B21665" s="74" t="str">
        <f ca="1">IFERROR(__xludf.DUMMYFUNCTION("IF(REGEXMATCH(A21665,""wealth planning""),""Script 1"",""-"")"),"-")</f>
        <v>-</v>
      </c>
      <c r="C21665" s="74">
        <f t="shared" si="168"/>
        <v>0</v>
      </c>
      <c r="D21665" s="149">
        <f t="shared" si="169"/>
        <v>45488</v>
      </c>
    </row>
    <row r="21666" spans="1:4">
      <c r="B21666" s="74" t="str">
        <f ca="1">IFERROR(__xludf.DUMMYFUNCTION("IF(REGEXMATCH(A21666,""wealth planning""),""Script 1"",""-"")"),"-")</f>
        <v>-</v>
      </c>
      <c r="C21666" s="74">
        <f t="shared" si="168"/>
        <v>0</v>
      </c>
      <c r="D21666" s="74" t="str">
        <f t="shared" si="169"/>
        <v>You: Hai assalamualaikum Asyraf,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667" spans="1:4">
      <c r="A21667" s="74" t="s">
        <v>11832</v>
      </c>
      <c r="B21667" s="74" t="str">
        <f ca="1">IFERROR(__xludf.DUMMYFUNCTION("IF(REGEXMATCH(A21667,""wealth planning""),""Script 1"",""-"")"),"-")</f>
        <v>-</v>
      </c>
      <c r="C21667" s="74">
        <f t="shared" si="168"/>
        <v>0</v>
      </c>
      <c r="D21667" s="74">
        <f t="shared" si="169"/>
        <v>0</v>
      </c>
    </row>
    <row r="21668" spans="1:4">
      <c r="A21668" s="74" t="s">
        <v>11833</v>
      </c>
      <c r="B21668" s="74" t="str">
        <f ca="1">IFERROR(__xludf.DUMMYFUNCTION("IF(REGEXMATCH(A21668,""wealth planning""),""Script 1"",""-"")"),"-")</f>
        <v>-</v>
      </c>
      <c r="C21668" s="74" t="str">
        <f t="shared" si="168"/>
        <v>ATHIRAH ADIB LOTStatus is reachable</v>
      </c>
      <c r="D21668" s="74">
        <f t="shared" si="169"/>
        <v>0</v>
      </c>
    </row>
    <row r="21669" spans="1:4">
      <c r="A21669" s="149">
        <v>45488</v>
      </c>
      <c r="B21669" s="74" t="str">
        <f ca="1">IFERROR(__xludf.DUMMYFUNCTION("IF(REGEXMATCH(A21669,""wealth planning""),""Script 1"",""-"")"),"#VALUE!")</f>
        <v>#VALUE!</v>
      </c>
      <c r="C21669" s="74" t="str">
        <f t="shared" si="168"/>
        <v>ATHIRAH ADIB LOT</v>
      </c>
      <c r="D21669" s="74">
        <f t="shared" si="169"/>
        <v>0</v>
      </c>
    </row>
    <row r="21670" spans="1:4">
      <c r="A21670" s="149">
        <v>45488</v>
      </c>
      <c r="B21670" s="74" t="str">
        <f ca="1">IFERROR(__xludf.DUMMYFUNCTION("IF(REGEXMATCH(A21670,""wealth planning""),""Script 1"",""-"")"),"#VALUE!")</f>
        <v>#VALUE!</v>
      </c>
      <c r="C21670" s="149">
        <f t="shared" si="168"/>
        <v>45488</v>
      </c>
      <c r="D21670" s="74" t="str">
        <f t="shared" si="169"/>
        <v>ATHIRAH ADIB LOTStatus is reachable</v>
      </c>
    </row>
    <row r="21671" spans="1:4">
      <c r="A21671" s="74" t="s">
        <v>11338</v>
      </c>
      <c r="B21671" s="74" t="str">
        <f ca="1">IFERROR(__xludf.DUMMYFUNCTION("IF(REGEXMATCH(A21671,""wealth planning""),""Script 1"",""-"")"),"Script 1")</f>
        <v>Script 1</v>
      </c>
      <c r="C21671" s="149">
        <f t="shared" si="168"/>
        <v>45488</v>
      </c>
      <c r="D21671" s="74" t="str">
        <f t="shared" si="169"/>
        <v>ATHIRAH ADIB LOT</v>
      </c>
    </row>
    <row r="21672" spans="1:4">
      <c r="A21672" s="74"/>
      <c r="B21672" s="74" t="str">
        <f ca="1">IFERROR(__xludf.DUMMYFUNCTION("IF(REGEXMATCH(A21672,""wealth planning""),""Script 1"",""-"")"),"-")</f>
        <v>-</v>
      </c>
      <c r="C21672" s="74" t="str">
        <f t="shared" si="168"/>
        <v>You: Hai assalamualaikum Athirah,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672" s="149">
        <f t="shared" si="169"/>
        <v>45488</v>
      </c>
    </row>
    <row r="21673" spans="1:4">
      <c r="B21673" s="74" t="str">
        <f ca="1">IFERROR(__xludf.DUMMYFUNCTION("IF(REGEXMATCH(A21673,""wealth planning""),""Script 1"",""-"")"),"-")</f>
        <v>-</v>
      </c>
      <c r="C21673" s="74">
        <f t="shared" si="168"/>
        <v>0</v>
      </c>
      <c r="D21673" s="149">
        <f t="shared" si="169"/>
        <v>45488</v>
      </c>
    </row>
    <row r="21674" spans="1:4">
      <c r="B21674" s="74" t="str">
        <f ca="1">IFERROR(__xludf.DUMMYFUNCTION("IF(REGEXMATCH(A21674,""wealth planning""),""Script 1"",""-"")"),"-")</f>
        <v>-</v>
      </c>
      <c r="C21674" s="74">
        <f t="shared" si="168"/>
        <v>0</v>
      </c>
      <c r="D21674" s="74" t="str">
        <f t="shared" si="169"/>
        <v>You: Hai assalamualaikum Athirah,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675" spans="1:4">
      <c r="A21675" s="74" t="s">
        <v>11835</v>
      </c>
      <c r="B21675" s="74" t="str">
        <f ca="1">IFERROR(__xludf.DUMMYFUNCTION("IF(REGEXMATCH(A21675,""wealth planning""),""Script 1"",""-"")"),"-")</f>
        <v>-</v>
      </c>
      <c r="C21675" s="74">
        <f t="shared" si="168"/>
        <v>0</v>
      </c>
      <c r="D21675" s="74">
        <f t="shared" si="169"/>
        <v>0</v>
      </c>
    </row>
    <row r="21676" spans="1:4">
      <c r="A21676" s="74" t="s">
        <v>11836</v>
      </c>
      <c r="B21676" s="74" t="str">
        <f ca="1">IFERROR(__xludf.DUMMYFUNCTION("IF(REGEXMATCH(A21676,""wealth planning""),""Script 1"",""-"")"),"-")</f>
        <v>-</v>
      </c>
      <c r="C21676" s="74" t="str">
        <f t="shared" si="168"/>
        <v>Muhamad Noor Ikmal IbrahimStatus is reachable</v>
      </c>
      <c r="D21676" s="74">
        <f t="shared" si="169"/>
        <v>0</v>
      </c>
    </row>
    <row r="21677" spans="1:4">
      <c r="A21677" s="149">
        <v>45488</v>
      </c>
      <c r="B21677" s="74" t="str">
        <f ca="1">IFERROR(__xludf.DUMMYFUNCTION("IF(REGEXMATCH(A21677,""wealth planning""),""Script 1"",""-"")"),"#VALUE!")</f>
        <v>#VALUE!</v>
      </c>
      <c r="C21677" s="74" t="str">
        <f t="shared" si="168"/>
        <v>Muhamad Noor Ikmal Ibrahim</v>
      </c>
      <c r="D21677" s="74">
        <f t="shared" si="169"/>
        <v>0</v>
      </c>
    </row>
    <row r="21678" spans="1:4">
      <c r="A21678" s="149">
        <v>45488</v>
      </c>
      <c r="B21678" s="74" t="str">
        <f ca="1">IFERROR(__xludf.DUMMYFUNCTION("IF(REGEXMATCH(A21678,""wealth planning""),""Script 1"",""-"")"),"#VALUE!")</f>
        <v>#VALUE!</v>
      </c>
      <c r="C21678" s="149">
        <f t="shared" si="168"/>
        <v>45488</v>
      </c>
      <c r="D21678" s="74" t="str">
        <f t="shared" si="169"/>
        <v>Muhamad Noor Ikmal IbrahimStatus is reachable</v>
      </c>
    </row>
    <row r="21679" spans="1:4">
      <c r="A21679" s="74" t="s">
        <v>11837</v>
      </c>
      <c r="B21679" s="74" t="str">
        <f ca="1">IFERROR(__xludf.DUMMYFUNCTION("IF(REGEXMATCH(A21679,""wealth planning""),""Script 1"",""-"")"),"Script 1")</f>
        <v>Script 1</v>
      </c>
      <c r="C21679" s="149">
        <f t="shared" ref="C21679:C21933" si="170">A21678</f>
        <v>45488</v>
      </c>
      <c r="D21679" s="74" t="str">
        <f t="shared" ref="D21679:D21933" si="171">A21676</f>
        <v>Muhamad Noor Ikmal Ibrahim</v>
      </c>
    </row>
    <row r="21680" spans="1:4">
      <c r="A21680" s="74"/>
      <c r="B21680" s="74" t="str">
        <f ca="1">IFERROR(__xludf.DUMMYFUNCTION("IF(REGEXMATCH(A21680,""wealth planning""),""Script 1"",""-"")"),"-")</f>
        <v>-</v>
      </c>
      <c r="C21680" s="74" t="str">
        <f t="shared" si="170"/>
        <v>You: Hai assalamualaikum Noor Ikhmal,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680" s="149">
        <f t="shared" si="171"/>
        <v>45488</v>
      </c>
    </row>
    <row r="21681" spans="1:4">
      <c r="B21681" s="74" t="str">
        <f ca="1">IFERROR(__xludf.DUMMYFUNCTION("IF(REGEXMATCH(A21681,""wealth planning""),""Script 1"",""-"")"),"-")</f>
        <v>-</v>
      </c>
      <c r="C21681" s="74">
        <f t="shared" si="170"/>
        <v>0</v>
      </c>
      <c r="D21681" s="149">
        <f t="shared" si="171"/>
        <v>45488</v>
      </c>
    </row>
    <row r="21682" spans="1:4">
      <c r="B21682" s="74" t="str">
        <f ca="1">IFERROR(__xludf.DUMMYFUNCTION("IF(REGEXMATCH(A21682,""wealth planning""),""Script 1"",""-"")"),"-")</f>
        <v>-</v>
      </c>
      <c r="C21682" s="74">
        <f t="shared" si="170"/>
        <v>0</v>
      </c>
      <c r="D21682" s="74" t="str">
        <f t="shared" si="171"/>
        <v>You: Hai assalamualaikum Noor Ikhmal,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683" spans="1:4">
      <c r="A21683" s="74" t="s">
        <v>11839</v>
      </c>
      <c r="B21683" s="74" t="str">
        <f ca="1">IFERROR(__xludf.DUMMYFUNCTION("IF(REGEXMATCH(A21683,""wealth planning""),""Script 1"",""-"")"),"-")</f>
        <v>-</v>
      </c>
      <c r="C21683" s="74">
        <f t="shared" si="170"/>
        <v>0</v>
      </c>
      <c r="D21683" s="74">
        <f t="shared" si="171"/>
        <v>0</v>
      </c>
    </row>
    <row r="21684" spans="1:4">
      <c r="A21684" s="74" t="s">
        <v>11840</v>
      </c>
      <c r="B21684" s="74" t="str">
        <f ca="1">IFERROR(__xludf.DUMMYFUNCTION("IF(REGEXMATCH(A21684,""wealth planning""),""Script 1"",""-"")"),"-")</f>
        <v>-</v>
      </c>
      <c r="C21684" s="74" t="str">
        <f t="shared" si="170"/>
        <v>Aizat Hamizuddin Bin AzlanStatus is reachable</v>
      </c>
      <c r="D21684" s="74">
        <f t="shared" si="171"/>
        <v>0</v>
      </c>
    </row>
    <row r="21685" spans="1:4">
      <c r="A21685" s="149">
        <v>45488</v>
      </c>
      <c r="B21685" s="74" t="str">
        <f ca="1">IFERROR(__xludf.DUMMYFUNCTION("IF(REGEXMATCH(A21685,""wealth planning""),""Script 1"",""-"")"),"#VALUE!")</f>
        <v>#VALUE!</v>
      </c>
      <c r="C21685" s="74" t="str">
        <f t="shared" si="170"/>
        <v>Aizat Hamizuddin Bin Azlan</v>
      </c>
      <c r="D21685" s="74">
        <f t="shared" si="171"/>
        <v>0</v>
      </c>
    </row>
    <row r="21686" spans="1:4">
      <c r="A21686" s="149">
        <v>45488</v>
      </c>
      <c r="B21686" s="74" t="str">
        <f ca="1">IFERROR(__xludf.DUMMYFUNCTION("IF(REGEXMATCH(A21686,""wealth planning""),""Script 1"",""-"")"),"#VALUE!")</f>
        <v>#VALUE!</v>
      </c>
      <c r="C21686" s="149">
        <f t="shared" si="170"/>
        <v>45488</v>
      </c>
      <c r="D21686" s="74" t="str">
        <f t="shared" si="171"/>
        <v>Aizat Hamizuddin Bin AzlanStatus is reachable</v>
      </c>
    </row>
    <row r="21687" spans="1:4">
      <c r="A21687" s="74" t="s">
        <v>11841</v>
      </c>
      <c r="B21687" s="74" t="str">
        <f ca="1">IFERROR(__xludf.DUMMYFUNCTION("IF(REGEXMATCH(A21687,""wealth planning""),""Script 1"",""-"")"),"Script 1")</f>
        <v>Script 1</v>
      </c>
      <c r="C21687" s="149">
        <f t="shared" si="170"/>
        <v>45488</v>
      </c>
      <c r="D21687" s="74" t="str">
        <f t="shared" si="171"/>
        <v>Aizat Hamizuddin Bin Azlan</v>
      </c>
    </row>
    <row r="21688" spans="1:4">
      <c r="A21688" s="74"/>
      <c r="B21688" s="74" t="str">
        <f ca="1">IFERROR(__xludf.DUMMYFUNCTION("IF(REGEXMATCH(A21688,""wealth planning""),""Script 1"",""-"")"),"-")</f>
        <v>-</v>
      </c>
      <c r="C21688" s="74" t="str">
        <f t="shared" si="170"/>
        <v>You: Hai assalamualaikum Aizat,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688" s="149">
        <f t="shared" si="171"/>
        <v>45488</v>
      </c>
    </row>
    <row r="21689" spans="1:4">
      <c r="B21689" s="74" t="str">
        <f ca="1">IFERROR(__xludf.DUMMYFUNCTION("IF(REGEXMATCH(A21689,""wealth planning""),""Script 1"",""-"")"),"-")</f>
        <v>-</v>
      </c>
      <c r="C21689" s="74">
        <f t="shared" si="170"/>
        <v>0</v>
      </c>
      <c r="D21689" s="149">
        <f t="shared" si="171"/>
        <v>45488</v>
      </c>
    </row>
    <row r="21690" spans="1:4">
      <c r="B21690" s="74" t="str">
        <f ca="1">IFERROR(__xludf.DUMMYFUNCTION("IF(REGEXMATCH(A21690,""wealth planning""),""Script 1"",""-"")"),"-")</f>
        <v>-</v>
      </c>
      <c r="C21690" s="74">
        <f t="shared" si="170"/>
        <v>0</v>
      </c>
      <c r="D21690" s="74" t="str">
        <f t="shared" si="171"/>
        <v>You: Hai assalamualaikum Aizat,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691" spans="1:4">
      <c r="A21691" s="74" t="s">
        <v>11843</v>
      </c>
      <c r="B21691" s="74" t="str">
        <f ca="1">IFERROR(__xludf.DUMMYFUNCTION("IF(REGEXMATCH(A21691,""wealth planning""),""Script 1"",""-"")"),"-")</f>
        <v>-</v>
      </c>
      <c r="C21691" s="74">
        <f t="shared" si="170"/>
        <v>0</v>
      </c>
      <c r="D21691" s="74">
        <f t="shared" si="171"/>
        <v>0</v>
      </c>
    </row>
    <row r="21692" spans="1:4">
      <c r="A21692" s="74" t="s">
        <v>11844</v>
      </c>
      <c r="B21692" s="74" t="str">
        <f ca="1">IFERROR(__xludf.DUMMYFUNCTION("IF(REGEXMATCH(A21692,""wealth planning""),""Script 1"",""-"")"),"-")</f>
        <v>-</v>
      </c>
      <c r="C21692" s="74" t="str">
        <f t="shared" si="170"/>
        <v>Muhammad Adib Abdul KadirStatus is reachable</v>
      </c>
      <c r="D21692" s="74">
        <f t="shared" si="171"/>
        <v>0</v>
      </c>
    </row>
    <row r="21693" spans="1:4">
      <c r="A21693" s="149">
        <v>45484</v>
      </c>
      <c r="B21693" s="74" t="str">
        <f ca="1">IFERROR(__xludf.DUMMYFUNCTION("IF(REGEXMATCH(A21693,""wealth planning""),""Script 1"",""-"")"),"#VALUE!")</f>
        <v>#VALUE!</v>
      </c>
      <c r="C21693" s="74" t="str">
        <f t="shared" si="170"/>
        <v>Muhammad Adib Abdul Kadir</v>
      </c>
      <c r="D21693" s="74">
        <f t="shared" si="171"/>
        <v>0</v>
      </c>
    </row>
    <row r="21694" spans="1:4">
      <c r="A21694" s="149">
        <v>45484</v>
      </c>
      <c r="B21694" s="74" t="str">
        <f ca="1">IFERROR(__xludf.DUMMYFUNCTION("IF(REGEXMATCH(A21694,""wealth planning""),""Script 1"",""-"")"),"#VALUE!")</f>
        <v>#VALUE!</v>
      </c>
      <c r="C21694" s="149">
        <f t="shared" si="170"/>
        <v>45484</v>
      </c>
      <c r="D21694" s="74" t="str">
        <f t="shared" si="171"/>
        <v>Muhammad Adib Abdul KadirStatus is reachable</v>
      </c>
    </row>
    <row r="21695" spans="1:4">
      <c r="A21695" s="74" t="s">
        <v>11845</v>
      </c>
      <c r="B21695" s="74" t="str">
        <f ca="1">IFERROR(__xludf.DUMMYFUNCTION("IF(REGEXMATCH(A21695,""wealth planning""),""Script 1"",""-"")"),"Script 1")</f>
        <v>Script 1</v>
      </c>
      <c r="C21695" s="149">
        <f t="shared" si="170"/>
        <v>45484</v>
      </c>
      <c r="D21695" s="74" t="str">
        <f t="shared" si="171"/>
        <v>Muhammad Adib Abdul Kadir</v>
      </c>
    </row>
    <row r="21696" spans="1:4">
      <c r="A21696" s="74"/>
      <c r="B21696" s="74" t="str">
        <f ca="1">IFERROR(__xludf.DUMMYFUNCTION("IF(REGEXMATCH(A21696,""wealth planning""),""Script 1"",""-"")"),"-")</f>
        <v>-</v>
      </c>
      <c r="C21696" s="74" t="str">
        <f t="shared" si="170"/>
        <v>You: Hai assalamualaikum Adib,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696" s="149">
        <f t="shared" si="171"/>
        <v>45484</v>
      </c>
    </row>
    <row r="21697" spans="1:4">
      <c r="B21697" s="74" t="str">
        <f ca="1">IFERROR(__xludf.DUMMYFUNCTION("IF(REGEXMATCH(A21697,""wealth planning""),""Script 1"",""-"")"),"-")</f>
        <v>-</v>
      </c>
      <c r="C21697" s="74">
        <f t="shared" si="170"/>
        <v>0</v>
      </c>
      <c r="D21697" s="149">
        <f t="shared" si="171"/>
        <v>45484</v>
      </c>
    </row>
    <row r="21698" spans="1:4">
      <c r="B21698" s="74" t="str">
        <f ca="1">IFERROR(__xludf.DUMMYFUNCTION("IF(REGEXMATCH(A21698,""wealth planning""),""Script 1"",""-"")"),"-")</f>
        <v>-</v>
      </c>
      <c r="C21698" s="74">
        <f t="shared" si="170"/>
        <v>0</v>
      </c>
      <c r="D21698" s="74" t="str">
        <f t="shared" si="171"/>
        <v>You: Hai assalamualaikum Adib,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699" spans="1:4">
      <c r="A21699" s="74" t="s">
        <v>11847</v>
      </c>
      <c r="B21699" s="74" t="str">
        <f ca="1">IFERROR(__xludf.DUMMYFUNCTION("IF(REGEXMATCH(A21699,""wealth planning""),""Script 1"",""-"")"),"-")</f>
        <v>-</v>
      </c>
      <c r="C21699" s="74">
        <f t="shared" si="170"/>
        <v>0</v>
      </c>
      <c r="D21699" s="74">
        <f t="shared" si="171"/>
        <v>0</v>
      </c>
    </row>
    <row r="21700" spans="1:4">
      <c r="A21700" s="74" t="s">
        <v>11847</v>
      </c>
      <c r="B21700" s="74" t="str">
        <f ca="1">IFERROR(__xludf.DUMMYFUNCTION("IF(REGEXMATCH(A21700,""wealth planning""),""Script 1"",""-"")"),"-")</f>
        <v>-</v>
      </c>
      <c r="C21700" s="74" t="str">
        <f t="shared" si="170"/>
        <v>Ariff Raffi</v>
      </c>
      <c r="D21700" s="74">
        <f t="shared" si="171"/>
        <v>0</v>
      </c>
    </row>
    <row r="21701" spans="1:4">
      <c r="A21701" s="149">
        <v>45484</v>
      </c>
      <c r="B21701" s="74" t="str">
        <f ca="1">IFERROR(__xludf.DUMMYFUNCTION("IF(REGEXMATCH(A21701,""wealth planning""),""Script 1"",""-"")"),"#VALUE!")</f>
        <v>#VALUE!</v>
      </c>
      <c r="C21701" s="74" t="str">
        <f t="shared" si="170"/>
        <v>Ariff Raffi</v>
      </c>
      <c r="D21701" s="74">
        <f t="shared" si="171"/>
        <v>0</v>
      </c>
    </row>
    <row r="21702" spans="1:4">
      <c r="A21702" s="149">
        <v>45484</v>
      </c>
      <c r="B21702" s="74" t="str">
        <f ca="1">IFERROR(__xludf.DUMMYFUNCTION("IF(REGEXMATCH(A21702,""wealth planning""),""Script 1"",""-"")"),"#VALUE!")</f>
        <v>#VALUE!</v>
      </c>
      <c r="C21702" s="149">
        <f t="shared" si="170"/>
        <v>45484</v>
      </c>
      <c r="D21702" s="74" t="str">
        <f t="shared" si="171"/>
        <v>Ariff Raffi</v>
      </c>
    </row>
    <row r="21703" spans="1:4">
      <c r="A21703" s="74" t="s">
        <v>11566</v>
      </c>
      <c r="B21703" s="74" t="str">
        <f ca="1">IFERROR(__xludf.DUMMYFUNCTION("IF(REGEXMATCH(A21703,""wealth planning""),""Script 1"",""-"")"),"Script 1")</f>
        <v>Script 1</v>
      </c>
      <c r="C21703" s="149">
        <f t="shared" si="170"/>
        <v>45484</v>
      </c>
      <c r="D21703" s="74" t="str">
        <f t="shared" si="171"/>
        <v>Ariff Raffi</v>
      </c>
    </row>
    <row r="21704" spans="1:4">
      <c r="A21704" s="74"/>
      <c r="B21704" s="74" t="str">
        <f ca="1">IFERROR(__xludf.DUMMYFUNCTION("IF(REGEXMATCH(A21704,""wealth planning""),""Script 1"",""-"")"),"-")</f>
        <v>-</v>
      </c>
      <c r="C21704" s="74" t="str">
        <f t="shared" si="170"/>
        <v>You: Hai assalamualaikum Ariff,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704" s="149">
        <f t="shared" si="171"/>
        <v>45484</v>
      </c>
    </row>
    <row r="21705" spans="1:4">
      <c r="B21705" s="74" t="str">
        <f ca="1">IFERROR(__xludf.DUMMYFUNCTION("IF(REGEXMATCH(A21705,""wealth planning""),""Script 1"",""-"")"),"-")</f>
        <v>-</v>
      </c>
      <c r="C21705" s="74">
        <f t="shared" si="170"/>
        <v>0</v>
      </c>
      <c r="D21705" s="149">
        <f t="shared" si="171"/>
        <v>45484</v>
      </c>
    </row>
    <row r="21706" spans="1:4">
      <c r="B21706" s="74" t="str">
        <f ca="1">IFERROR(__xludf.DUMMYFUNCTION("IF(REGEXMATCH(A21706,""wealth planning""),""Script 1"",""-"")"),"-")</f>
        <v>-</v>
      </c>
      <c r="C21706" s="74">
        <f t="shared" si="170"/>
        <v>0</v>
      </c>
      <c r="D21706" s="74" t="str">
        <f t="shared" si="171"/>
        <v>You: Hai assalamualaikum Ariff,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707" spans="1:4">
      <c r="A21707" s="74" t="s">
        <v>11849</v>
      </c>
      <c r="B21707" s="74" t="str">
        <f ca="1">IFERROR(__xludf.DUMMYFUNCTION("IF(REGEXMATCH(A21707,""wealth planning""),""Script 1"",""-"")"),"-")</f>
        <v>-</v>
      </c>
      <c r="C21707" s="74">
        <f t="shared" si="170"/>
        <v>0</v>
      </c>
      <c r="D21707" s="74">
        <f t="shared" si="171"/>
        <v>0</v>
      </c>
    </row>
    <row r="21708" spans="1:4">
      <c r="A21708" s="74" t="s">
        <v>11850</v>
      </c>
      <c r="B21708" s="74" t="str">
        <f ca="1">IFERROR(__xludf.DUMMYFUNCTION("IF(REGEXMATCH(A21708,""wealth planning""),""Script 1"",""-"")"),"-")</f>
        <v>-</v>
      </c>
      <c r="C21708" s="74" t="str">
        <f t="shared" si="170"/>
        <v>Muhammad Hakim bin Mohd AriffinStatus is reachable</v>
      </c>
      <c r="D21708" s="74">
        <f t="shared" si="171"/>
        <v>0</v>
      </c>
    </row>
    <row r="21709" spans="1:4">
      <c r="A21709" s="149">
        <v>45484</v>
      </c>
      <c r="B21709" s="74" t="str">
        <f ca="1">IFERROR(__xludf.DUMMYFUNCTION("IF(REGEXMATCH(A21709,""wealth planning""),""Script 1"",""-"")"),"#VALUE!")</f>
        <v>#VALUE!</v>
      </c>
      <c r="C21709" s="74" t="str">
        <f t="shared" si="170"/>
        <v>Muhammad Hakim bin Mohd Ariffin</v>
      </c>
      <c r="D21709" s="74">
        <f t="shared" si="171"/>
        <v>0</v>
      </c>
    </row>
    <row r="21710" spans="1:4">
      <c r="A21710" s="149">
        <v>45484</v>
      </c>
      <c r="B21710" s="74" t="str">
        <f ca="1">IFERROR(__xludf.DUMMYFUNCTION("IF(REGEXMATCH(A21710,""wealth planning""),""Script 1"",""-"")"),"#VALUE!")</f>
        <v>#VALUE!</v>
      </c>
      <c r="C21710" s="149">
        <f t="shared" si="170"/>
        <v>45484</v>
      </c>
      <c r="D21710" s="74" t="str">
        <f t="shared" si="171"/>
        <v>Muhammad Hakim bin Mohd AriffinStatus is reachable</v>
      </c>
    </row>
    <row r="21711" spans="1:4">
      <c r="A21711" s="74" t="s">
        <v>11851</v>
      </c>
      <c r="B21711" s="74" t="str">
        <f ca="1">IFERROR(__xludf.DUMMYFUNCTION("IF(REGEXMATCH(A21711,""wealth planning""),""Script 1"",""-"")"),"Script 1")</f>
        <v>Script 1</v>
      </c>
      <c r="C21711" s="149">
        <f t="shared" si="170"/>
        <v>45484</v>
      </c>
      <c r="D21711" s="74" t="str">
        <f t="shared" si="171"/>
        <v>Muhammad Hakim bin Mohd Ariffin</v>
      </c>
    </row>
    <row r="21712" spans="1:4">
      <c r="A21712" s="74"/>
      <c r="B21712" s="74" t="str">
        <f ca="1">IFERROR(__xludf.DUMMYFUNCTION("IF(REGEXMATCH(A21712,""wealth planning""),""Script 1"",""-"")"),"-")</f>
        <v>-</v>
      </c>
      <c r="C21712" s="74" t="str">
        <f t="shared" si="170"/>
        <v>You: Hai assalamualaikum Hakim,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712" s="149">
        <f t="shared" si="171"/>
        <v>45484</v>
      </c>
    </row>
    <row r="21713" spans="1:4">
      <c r="B21713" s="74" t="str">
        <f ca="1">IFERROR(__xludf.DUMMYFUNCTION("IF(REGEXMATCH(A21713,""wealth planning""),""Script 1"",""-"")"),"-")</f>
        <v>-</v>
      </c>
      <c r="C21713" s="74">
        <f t="shared" si="170"/>
        <v>0</v>
      </c>
      <c r="D21713" s="149">
        <f t="shared" si="171"/>
        <v>45484</v>
      </c>
    </row>
    <row r="21714" spans="1:4">
      <c r="B21714" s="74" t="str">
        <f ca="1">IFERROR(__xludf.DUMMYFUNCTION("IF(REGEXMATCH(A21714,""wealth planning""),""Script 1"",""-"")"),"-")</f>
        <v>-</v>
      </c>
      <c r="C21714" s="74">
        <f t="shared" si="170"/>
        <v>0</v>
      </c>
      <c r="D21714" s="74" t="str">
        <f t="shared" si="171"/>
        <v>You: Hai assalamualaikum Hakim,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715" spans="1:4">
      <c r="B21715" s="74" t="str">
        <f ca="1">IFERROR(__xludf.DUMMYFUNCTION("IF(REGEXMATCH(A21715,""wealth planning""),""Script 1"",""-"")"),"-")</f>
        <v>-</v>
      </c>
      <c r="C21715" s="74">
        <f t="shared" si="170"/>
        <v>0</v>
      </c>
      <c r="D21715" s="74">
        <f t="shared" si="171"/>
        <v>0</v>
      </c>
    </row>
    <row r="21716" spans="1:4">
      <c r="A21716" s="74" t="s">
        <v>11854</v>
      </c>
      <c r="B21716" s="74" t="str">
        <f ca="1">IFERROR(__xludf.DUMMYFUNCTION("IF(REGEXMATCH(A21716,""wealth planning""),""Script 1"",""-"")"),"-")</f>
        <v>-</v>
      </c>
      <c r="C21716" s="74">
        <f t="shared" si="170"/>
        <v>0</v>
      </c>
      <c r="D21716" s="74">
        <f t="shared" si="171"/>
        <v>0</v>
      </c>
    </row>
    <row r="21717" spans="1:4">
      <c r="A21717" s="149">
        <v>45484</v>
      </c>
      <c r="B21717" s="74" t="str">
        <f ca="1">IFERROR(__xludf.DUMMYFUNCTION("IF(REGEXMATCH(A21717,""wealth planning""),""Script 1"",""-"")"),"#VALUE!")</f>
        <v>#VALUE!</v>
      </c>
      <c r="C21717" s="74" t="str">
        <f t="shared" si="170"/>
        <v>Aisyah Ibrahim</v>
      </c>
      <c r="D21717" s="74">
        <f t="shared" si="171"/>
        <v>0</v>
      </c>
    </row>
    <row r="21718" spans="1:4">
      <c r="A21718" s="149">
        <v>45484</v>
      </c>
      <c r="B21718" s="74" t="str">
        <f ca="1">IFERROR(__xludf.DUMMYFUNCTION("IF(REGEXMATCH(A21718,""wealth planning""),""Script 1"",""-"")"),"#VALUE!")</f>
        <v>#VALUE!</v>
      </c>
      <c r="C21718" s="149">
        <f t="shared" si="170"/>
        <v>45484</v>
      </c>
      <c r="D21718" s="74">
        <f t="shared" si="171"/>
        <v>0</v>
      </c>
    </row>
    <row r="21719" spans="1:4">
      <c r="A21719" s="74" t="s">
        <v>11855</v>
      </c>
      <c r="B21719" s="74" t="str">
        <f ca="1">IFERROR(__xludf.DUMMYFUNCTION("IF(REGEXMATCH(A21719,""wealth planning""),""Script 1"",""-"")"),"Script 1")</f>
        <v>Script 1</v>
      </c>
      <c r="C21719" s="149">
        <f t="shared" si="170"/>
        <v>45484</v>
      </c>
      <c r="D21719" s="74" t="str">
        <f t="shared" si="171"/>
        <v>Aisyah Ibrahim</v>
      </c>
    </row>
    <row r="21720" spans="1:4">
      <c r="A21720" s="74"/>
      <c r="B21720" s="74" t="str">
        <f ca="1">IFERROR(__xludf.DUMMYFUNCTION("IF(REGEXMATCH(A21720,""wealth planning""),""Script 1"",""-"")"),"-")</f>
        <v>-</v>
      </c>
      <c r="C21720" s="74" t="str">
        <f t="shared" si="170"/>
        <v>You: Hai assalamualaikum Aisyah,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1720" s="149">
        <f t="shared" si="171"/>
        <v>45484</v>
      </c>
    </row>
    <row r="21721" spans="1:4">
      <c r="B21721" s="74" t="str">
        <f ca="1">IFERROR(__xludf.DUMMYFUNCTION("IF(REGEXMATCH(A21721,""wealth planning""),""Script 1"",""-"")"),"-")</f>
        <v>-</v>
      </c>
      <c r="C21721" s="74">
        <f t="shared" si="170"/>
        <v>0</v>
      </c>
      <c r="D21721" s="149">
        <f t="shared" si="171"/>
        <v>45484</v>
      </c>
    </row>
    <row r="21722" spans="1:4">
      <c r="B21722" s="74" t="str">
        <f ca="1">IFERROR(__xludf.DUMMYFUNCTION("IF(REGEXMATCH(A21722,""wealth planning""),""Script 1"",""-"")"),"-")</f>
        <v>-</v>
      </c>
      <c r="C21722" s="74">
        <f t="shared" si="170"/>
        <v>0</v>
      </c>
      <c r="D21722" s="74" t="str">
        <f t="shared" si="171"/>
        <v>You: Hai assalamualaikum Aisyah,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1723" spans="1:4">
      <c r="A21723" s="74" t="s">
        <v>11857</v>
      </c>
      <c r="B21723" s="74" t="str">
        <f ca="1">IFERROR(__xludf.DUMMYFUNCTION("IF(REGEXMATCH(A21723,""wealth planning""),""Script 1"",""-"")"),"-")</f>
        <v>-</v>
      </c>
      <c r="C21723" s="74">
        <f t="shared" si="170"/>
        <v>0</v>
      </c>
      <c r="D21723" s="74">
        <f t="shared" si="171"/>
        <v>0</v>
      </c>
    </row>
    <row r="21724" spans="1:4">
      <c r="A21724" s="74" t="s">
        <v>11857</v>
      </c>
      <c r="B21724" s="74" t="str">
        <f ca="1">IFERROR(__xludf.DUMMYFUNCTION("IF(REGEXMATCH(A21724,""wealth planning""),""Script 1"",""-"")"),"-")</f>
        <v>-</v>
      </c>
      <c r="C21724" s="74" t="str">
        <f t="shared" si="170"/>
        <v>Ikhzzat Rahim</v>
      </c>
      <c r="D21724" s="74">
        <f t="shared" si="171"/>
        <v>0</v>
      </c>
    </row>
    <row r="21725" spans="1:4">
      <c r="A21725" s="149">
        <v>45484</v>
      </c>
      <c r="B21725" s="74" t="str">
        <f ca="1">IFERROR(__xludf.DUMMYFUNCTION("IF(REGEXMATCH(A21725,""wealth planning""),""Script 1"",""-"")"),"#VALUE!")</f>
        <v>#VALUE!</v>
      </c>
      <c r="C21725" s="74" t="str">
        <f t="shared" si="170"/>
        <v>Ikhzzat Rahim</v>
      </c>
      <c r="D21725" s="74">
        <f t="shared" si="171"/>
        <v>0</v>
      </c>
    </row>
    <row r="21726" spans="1:4">
      <c r="A21726" s="149">
        <v>45484</v>
      </c>
      <c r="B21726" s="74" t="str">
        <f ca="1">IFERROR(__xludf.DUMMYFUNCTION("IF(REGEXMATCH(A21726,""wealth planning""),""Script 1"",""-"")"),"#VALUE!")</f>
        <v>#VALUE!</v>
      </c>
      <c r="C21726" s="149">
        <f t="shared" si="170"/>
        <v>45484</v>
      </c>
      <c r="D21726" s="74" t="str">
        <f t="shared" si="171"/>
        <v>Ikhzzat Rahim</v>
      </c>
    </row>
    <row r="21727" spans="1:4">
      <c r="A21727" s="74" t="s">
        <v>11858</v>
      </c>
      <c r="B21727" s="74" t="str">
        <f ca="1">IFERROR(__xludf.DUMMYFUNCTION("IF(REGEXMATCH(A21727,""wealth planning""),""Script 1"",""-"")"),"Script 1")</f>
        <v>Script 1</v>
      </c>
      <c r="C21727" s="149">
        <f t="shared" si="170"/>
        <v>45484</v>
      </c>
      <c r="D21727" s="74" t="str">
        <f t="shared" si="171"/>
        <v>Ikhzzat Rahim</v>
      </c>
    </row>
    <row r="21728" spans="1:4">
      <c r="A21728" s="74"/>
      <c r="B21728" s="74" t="str">
        <f ca="1">IFERROR(__xludf.DUMMYFUNCTION("IF(REGEXMATCH(A21728,""wealth planning""),""Script 1"",""-"")"),"-")</f>
        <v>-</v>
      </c>
      <c r="C21728" s="74" t="str">
        <f t="shared" si="170"/>
        <v>You: Hai assalamualaikum Ikhzzat,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728" s="149">
        <f t="shared" si="171"/>
        <v>45484</v>
      </c>
    </row>
    <row r="21729" spans="1:4">
      <c r="B21729" s="74" t="str">
        <f ca="1">IFERROR(__xludf.DUMMYFUNCTION("IF(REGEXMATCH(A21729,""wealth planning""),""Script 1"",""-"")"),"-")</f>
        <v>-</v>
      </c>
      <c r="C21729" s="74">
        <f t="shared" si="170"/>
        <v>0</v>
      </c>
      <c r="D21729" s="149">
        <f t="shared" si="171"/>
        <v>45484</v>
      </c>
    </row>
    <row r="21730" spans="1:4">
      <c r="B21730" s="74" t="str">
        <f ca="1">IFERROR(__xludf.DUMMYFUNCTION("IF(REGEXMATCH(A21730,""wealth planning""),""Script 1"",""-"")"),"-")</f>
        <v>-</v>
      </c>
      <c r="C21730" s="74">
        <f t="shared" si="170"/>
        <v>0</v>
      </c>
      <c r="D21730" s="74" t="str">
        <f t="shared" si="171"/>
        <v>You: Hai assalamualaikum Ikhzzat,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731" spans="1:4">
      <c r="A21731" s="74" t="s">
        <v>11860</v>
      </c>
      <c r="B21731" s="74" t="str">
        <f ca="1">IFERROR(__xludf.DUMMYFUNCTION("IF(REGEXMATCH(A21731,""wealth planning""),""Script 1"",""-"")"),"-")</f>
        <v>-</v>
      </c>
      <c r="C21731" s="74">
        <f t="shared" si="170"/>
        <v>0</v>
      </c>
      <c r="D21731" s="74">
        <f t="shared" si="171"/>
        <v>0</v>
      </c>
    </row>
    <row r="21732" spans="1:4">
      <c r="A21732" s="74" t="s">
        <v>11861</v>
      </c>
      <c r="B21732" s="74" t="str">
        <f ca="1">IFERROR(__xludf.DUMMYFUNCTION("IF(REGEXMATCH(A21732,""wealth planning""),""Script 1"",""-"")"),"-")</f>
        <v>-</v>
      </c>
      <c r="C21732" s="74" t="str">
        <f t="shared" si="170"/>
        <v>Fathin HaryanniStatus is reachable</v>
      </c>
      <c r="D21732" s="74">
        <f t="shared" si="171"/>
        <v>0</v>
      </c>
    </row>
    <row r="21733" spans="1:4">
      <c r="A21733" s="149">
        <v>45484</v>
      </c>
      <c r="B21733" s="74" t="str">
        <f ca="1">IFERROR(__xludf.DUMMYFUNCTION("IF(REGEXMATCH(A21733,""wealth planning""),""Script 1"",""-"")"),"#VALUE!")</f>
        <v>#VALUE!</v>
      </c>
      <c r="C21733" s="74" t="str">
        <f t="shared" si="170"/>
        <v>Fathin Haryanni</v>
      </c>
      <c r="D21733" s="74">
        <f t="shared" si="171"/>
        <v>0</v>
      </c>
    </row>
    <row r="21734" spans="1:4">
      <c r="A21734" s="149">
        <v>45484</v>
      </c>
      <c r="B21734" s="74" t="str">
        <f ca="1">IFERROR(__xludf.DUMMYFUNCTION("IF(REGEXMATCH(A21734,""wealth planning""),""Script 1"",""-"")"),"#VALUE!")</f>
        <v>#VALUE!</v>
      </c>
      <c r="C21734" s="149">
        <f t="shared" si="170"/>
        <v>45484</v>
      </c>
      <c r="D21734" s="74" t="str">
        <f t="shared" si="171"/>
        <v>Fathin HaryanniStatus is reachable</v>
      </c>
    </row>
    <row r="21735" spans="1:4">
      <c r="A21735" s="74" t="s">
        <v>11862</v>
      </c>
      <c r="B21735" s="74" t="str">
        <f ca="1">IFERROR(__xludf.DUMMYFUNCTION("IF(REGEXMATCH(A21735,""wealth planning""),""Script 1"",""-"")"),"Script 1")</f>
        <v>Script 1</v>
      </c>
      <c r="C21735" s="149">
        <f t="shared" si="170"/>
        <v>45484</v>
      </c>
      <c r="D21735" s="74" t="str">
        <f t="shared" si="171"/>
        <v>Fathin Haryanni</v>
      </c>
    </row>
    <row r="21736" spans="1:4">
      <c r="A21736" s="74"/>
      <c r="B21736" s="74" t="str">
        <f ca="1">IFERROR(__xludf.DUMMYFUNCTION("IF(REGEXMATCH(A21736,""wealth planning""),""Script 1"",""-"")"),"-")</f>
        <v>-</v>
      </c>
      <c r="C21736" s="74" t="str">
        <f t="shared" si="170"/>
        <v>You: Hai assalamualaikum Fathin,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736" s="149">
        <f t="shared" si="171"/>
        <v>45484</v>
      </c>
    </row>
    <row r="21737" spans="1:4">
      <c r="B21737" s="74" t="str">
        <f ca="1">IFERROR(__xludf.DUMMYFUNCTION("IF(REGEXMATCH(A21737,""wealth planning""),""Script 1"",""-"")"),"-")</f>
        <v>-</v>
      </c>
      <c r="C21737" s="74">
        <f t="shared" si="170"/>
        <v>0</v>
      </c>
      <c r="D21737" s="149">
        <f t="shared" si="171"/>
        <v>45484</v>
      </c>
    </row>
    <row r="21738" spans="1:4">
      <c r="B21738" s="74" t="str">
        <f ca="1">IFERROR(__xludf.DUMMYFUNCTION("IF(REGEXMATCH(A21738,""wealth planning""),""Script 1"",""-"")"),"-")</f>
        <v>-</v>
      </c>
      <c r="C21738" s="74">
        <f t="shared" si="170"/>
        <v>0</v>
      </c>
      <c r="D21738" s="74" t="str">
        <f t="shared" si="171"/>
        <v>You: Hai assalamualaikum Fathin,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739" spans="1:4">
      <c r="B21739" s="74" t="str">
        <f ca="1">IFERROR(__xludf.DUMMYFUNCTION("IF(REGEXMATCH(A21739,""wealth planning""),""Script 1"",""-"")"),"-")</f>
        <v>-</v>
      </c>
      <c r="C21739" s="74">
        <f t="shared" si="170"/>
        <v>0</v>
      </c>
      <c r="D21739" s="74">
        <f t="shared" si="171"/>
        <v>0</v>
      </c>
    </row>
    <row r="21740" spans="1:4">
      <c r="A21740" s="74" t="s">
        <v>11865</v>
      </c>
      <c r="B21740" s="74" t="str">
        <f ca="1">IFERROR(__xludf.DUMMYFUNCTION("IF(REGEXMATCH(A21740,""wealth planning""),""Script 1"",""-"")"),"-")</f>
        <v>-</v>
      </c>
      <c r="C21740" s="74">
        <f t="shared" si="170"/>
        <v>0</v>
      </c>
      <c r="D21740" s="74">
        <f t="shared" si="171"/>
        <v>0</v>
      </c>
    </row>
    <row r="21741" spans="1:4">
      <c r="A21741" s="149">
        <v>45484</v>
      </c>
      <c r="B21741" s="74" t="str">
        <f ca="1">IFERROR(__xludf.DUMMYFUNCTION("IF(REGEXMATCH(A21741,""wealth planning""),""Script 1"",""-"")"),"#VALUE!")</f>
        <v>#VALUE!</v>
      </c>
      <c r="C21741" s="74" t="str">
        <f t="shared" si="170"/>
        <v>Nurul Husna Mohamad Fadhil</v>
      </c>
      <c r="D21741" s="74">
        <f t="shared" si="171"/>
        <v>0</v>
      </c>
    </row>
    <row r="21742" spans="1:4">
      <c r="A21742" s="149">
        <v>45484</v>
      </c>
      <c r="B21742" s="74" t="str">
        <f ca="1">IFERROR(__xludf.DUMMYFUNCTION("IF(REGEXMATCH(A21742,""wealth planning""),""Script 1"",""-"")"),"#VALUE!")</f>
        <v>#VALUE!</v>
      </c>
      <c r="C21742" s="149">
        <f t="shared" si="170"/>
        <v>45484</v>
      </c>
      <c r="D21742" s="74">
        <f t="shared" si="171"/>
        <v>0</v>
      </c>
    </row>
    <row r="21743" spans="1:4">
      <c r="A21743" s="74" t="s">
        <v>11866</v>
      </c>
      <c r="B21743" s="74" t="str">
        <f ca="1">IFERROR(__xludf.DUMMYFUNCTION("IF(REGEXMATCH(A21743,""wealth planning""),""Script 1"",""-"")"),"Script 1")</f>
        <v>Script 1</v>
      </c>
      <c r="C21743" s="149">
        <f t="shared" si="170"/>
        <v>45484</v>
      </c>
      <c r="D21743" s="74" t="str">
        <f t="shared" si="171"/>
        <v>Nurul Husna Mohamad Fadhil</v>
      </c>
    </row>
    <row r="21744" spans="1:4">
      <c r="A21744" s="74"/>
      <c r="B21744" s="74" t="str">
        <f ca="1">IFERROR(__xludf.DUMMYFUNCTION("IF(REGEXMATCH(A21744,""wealth planning""),""Script 1"",""-"")"),"-")</f>
        <v>-</v>
      </c>
      <c r="C21744" s="74" t="str">
        <f t="shared" si="170"/>
        <v>You: Hai assalamualaikum Husna,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744" s="149">
        <f t="shared" si="171"/>
        <v>45484</v>
      </c>
    </row>
    <row r="21745" spans="1:4">
      <c r="B21745" s="74" t="str">
        <f ca="1">IFERROR(__xludf.DUMMYFUNCTION("IF(REGEXMATCH(A21745,""wealth planning""),""Script 1"",""-"")"),"-")</f>
        <v>-</v>
      </c>
      <c r="C21745" s="74">
        <f t="shared" si="170"/>
        <v>0</v>
      </c>
      <c r="D21745" s="149">
        <f t="shared" si="171"/>
        <v>45484</v>
      </c>
    </row>
    <row r="21746" spans="1:4">
      <c r="B21746" s="74" t="str">
        <f ca="1">IFERROR(__xludf.DUMMYFUNCTION("IF(REGEXMATCH(A21746,""wealth planning""),""Script 1"",""-"")"),"-")</f>
        <v>-</v>
      </c>
      <c r="C21746" s="74">
        <f t="shared" si="170"/>
        <v>0</v>
      </c>
      <c r="D21746" s="74" t="str">
        <f t="shared" si="171"/>
        <v>You: Hai assalamualaikum Husna,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747" spans="1:4">
      <c r="B21747" s="74" t="str">
        <f ca="1">IFERROR(__xludf.DUMMYFUNCTION("IF(REGEXMATCH(A21747,""wealth planning""),""Script 1"",""-"")"),"-")</f>
        <v>-</v>
      </c>
      <c r="C21747" s="74">
        <f t="shared" si="170"/>
        <v>0</v>
      </c>
      <c r="D21747" s="74">
        <f t="shared" si="171"/>
        <v>0</v>
      </c>
    </row>
    <row r="21748" spans="1:4">
      <c r="A21748" s="74" t="s">
        <v>11869</v>
      </c>
      <c r="B21748" s="74" t="str">
        <f ca="1">IFERROR(__xludf.DUMMYFUNCTION("IF(REGEXMATCH(A21748,""wealth planning""),""Script 1"",""-"")"),"-")</f>
        <v>-</v>
      </c>
      <c r="C21748" s="74">
        <f t="shared" si="170"/>
        <v>0</v>
      </c>
      <c r="D21748" s="74">
        <f t="shared" si="171"/>
        <v>0</v>
      </c>
    </row>
    <row r="21749" spans="1:4">
      <c r="A21749" s="149">
        <v>45484</v>
      </c>
      <c r="B21749" s="74" t="str">
        <f ca="1">IFERROR(__xludf.DUMMYFUNCTION("IF(REGEXMATCH(A21749,""wealth planning""),""Script 1"",""-"")"),"#VALUE!")</f>
        <v>#VALUE!</v>
      </c>
      <c r="C21749" s="74" t="str">
        <f t="shared" si="170"/>
        <v>Syahirah Adila</v>
      </c>
      <c r="D21749" s="74">
        <f t="shared" si="171"/>
        <v>0</v>
      </c>
    </row>
    <row r="21750" spans="1:4">
      <c r="A21750" s="149">
        <v>45484</v>
      </c>
      <c r="B21750" s="74" t="str">
        <f ca="1">IFERROR(__xludf.DUMMYFUNCTION("IF(REGEXMATCH(A21750,""wealth planning""),""Script 1"",""-"")"),"#VALUE!")</f>
        <v>#VALUE!</v>
      </c>
      <c r="C21750" s="149">
        <f t="shared" si="170"/>
        <v>45484</v>
      </c>
      <c r="D21750" s="74">
        <f t="shared" si="171"/>
        <v>0</v>
      </c>
    </row>
    <row r="21751" spans="1:4">
      <c r="A21751" s="74" t="s">
        <v>11870</v>
      </c>
      <c r="B21751" s="74" t="str">
        <f ca="1">IFERROR(__xludf.DUMMYFUNCTION("IF(REGEXMATCH(A21751,""wealth planning""),""Script 1"",""-"")"),"Script 1")</f>
        <v>Script 1</v>
      </c>
      <c r="C21751" s="149">
        <f t="shared" si="170"/>
        <v>45484</v>
      </c>
      <c r="D21751" s="74" t="str">
        <f t="shared" si="171"/>
        <v>Syahirah Adila</v>
      </c>
    </row>
    <row r="21752" spans="1:4">
      <c r="A21752" s="74"/>
      <c r="B21752" s="74" t="str">
        <f ca="1">IFERROR(__xludf.DUMMYFUNCTION("IF(REGEXMATCH(A21752,""wealth planning""),""Script 1"",""-"")"),"-")</f>
        <v>-</v>
      </c>
      <c r="C21752" s="74" t="str">
        <f t="shared" si="170"/>
        <v>You: Hai assalamualaikum Syahirah,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752" s="149">
        <f t="shared" si="171"/>
        <v>45484</v>
      </c>
    </row>
    <row r="21753" spans="1:4">
      <c r="B21753" s="74" t="str">
        <f ca="1">IFERROR(__xludf.DUMMYFUNCTION("IF(REGEXMATCH(A21753,""wealth planning""),""Script 1"",""-"")"),"-")</f>
        <v>-</v>
      </c>
      <c r="C21753" s="74">
        <f t="shared" si="170"/>
        <v>0</v>
      </c>
      <c r="D21753" s="149">
        <f t="shared" si="171"/>
        <v>45484</v>
      </c>
    </row>
    <row r="21754" spans="1:4">
      <c r="B21754" s="74" t="str">
        <f ca="1">IFERROR(__xludf.DUMMYFUNCTION("IF(REGEXMATCH(A21754,""wealth planning""),""Script 1"",""-"")"),"-")</f>
        <v>-</v>
      </c>
      <c r="C21754" s="74">
        <f t="shared" si="170"/>
        <v>0</v>
      </c>
      <c r="D21754" s="74" t="str">
        <f t="shared" si="171"/>
        <v>You: Hai assalamualaikum Syahirah,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755" spans="1:4">
      <c r="B21755" s="74" t="str">
        <f ca="1">IFERROR(__xludf.DUMMYFUNCTION("IF(REGEXMATCH(A21755,""wealth planning""),""Script 1"",""-"")"),"-")</f>
        <v>-</v>
      </c>
      <c r="C21755" s="74">
        <f t="shared" si="170"/>
        <v>0</v>
      </c>
      <c r="D21755" s="74">
        <f t="shared" si="171"/>
        <v>0</v>
      </c>
    </row>
    <row r="21756" spans="1:4">
      <c r="A21756" s="74" t="s">
        <v>11873</v>
      </c>
      <c r="B21756" s="74" t="str">
        <f ca="1">IFERROR(__xludf.DUMMYFUNCTION("IF(REGEXMATCH(A21756,""wealth planning""),""Script 1"",""-"")"),"-")</f>
        <v>-</v>
      </c>
      <c r="C21756" s="74">
        <f t="shared" si="170"/>
        <v>0</v>
      </c>
      <c r="D21756" s="74">
        <f t="shared" si="171"/>
        <v>0</v>
      </c>
    </row>
    <row r="21757" spans="1:4">
      <c r="A21757" s="149">
        <v>45483</v>
      </c>
      <c r="B21757" s="74" t="str">
        <f ca="1">IFERROR(__xludf.DUMMYFUNCTION("IF(REGEXMATCH(A21757,""wealth planning""),""Script 1"",""-"")"),"#VALUE!")</f>
        <v>#VALUE!</v>
      </c>
      <c r="C21757" s="74" t="str">
        <f t="shared" si="170"/>
        <v>Syazwan Fauzi</v>
      </c>
      <c r="D21757" s="74">
        <f t="shared" si="171"/>
        <v>0</v>
      </c>
    </row>
    <row r="21758" spans="1:4">
      <c r="A21758" s="149">
        <v>45483</v>
      </c>
      <c r="B21758" s="74" t="str">
        <f ca="1">IFERROR(__xludf.DUMMYFUNCTION("IF(REGEXMATCH(A21758,""wealth planning""),""Script 1"",""-"")"),"#VALUE!")</f>
        <v>#VALUE!</v>
      </c>
      <c r="C21758" s="149">
        <f t="shared" si="170"/>
        <v>45483</v>
      </c>
      <c r="D21758" s="74">
        <f t="shared" si="171"/>
        <v>0</v>
      </c>
    </row>
    <row r="21759" spans="1:4">
      <c r="A21759" s="74" t="s">
        <v>11874</v>
      </c>
      <c r="B21759" s="74" t="str">
        <f ca="1">IFERROR(__xludf.DUMMYFUNCTION("IF(REGEXMATCH(A21759,""wealth planning""),""Script 1"",""-"")"),"Script 1")</f>
        <v>Script 1</v>
      </c>
      <c r="C21759" s="149">
        <f t="shared" si="170"/>
        <v>45483</v>
      </c>
      <c r="D21759" s="74" t="str">
        <f t="shared" si="171"/>
        <v>Syazwan Fauzi</v>
      </c>
    </row>
    <row r="21760" spans="1:4">
      <c r="A21760" s="74"/>
      <c r="B21760" s="74" t="str">
        <f ca="1">IFERROR(__xludf.DUMMYFUNCTION("IF(REGEXMATCH(A21760,""wealth planning""),""Script 1"",""-"")"),"-")</f>
        <v>-</v>
      </c>
      <c r="C21760" s="74" t="str">
        <f t="shared" si="170"/>
        <v>You: Hai assalamualaikum Syazwan, saya Azhad nihon sotsu tahun 2017. Sorry kalau ganggu. Actually sekarang saya tengah mencari individu bekerja di nihon untuk saya dapatkan opportunity sharing berkaitan takaful dan wealth planning since ini kerja hakiki saya sebagai PruBSN wealth planner. Boleh ke kalau saya nak set appointment secara bersemuka ataupun online?</v>
      </c>
      <c r="D21760" s="149">
        <f t="shared" si="171"/>
        <v>45483</v>
      </c>
    </row>
    <row r="21761" spans="1:4">
      <c r="B21761" s="74" t="str">
        <f ca="1">IFERROR(__xludf.DUMMYFUNCTION("IF(REGEXMATCH(A21761,""wealth planning""),""Script 1"",""-"")"),"-")</f>
        <v>-</v>
      </c>
      <c r="C21761" s="74">
        <f t="shared" si="170"/>
        <v>0</v>
      </c>
      <c r="D21761" s="149">
        <f t="shared" si="171"/>
        <v>45483</v>
      </c>
    </row>
    <row r="21762" spans="1:4">
      <c r="B21762" s="74" t="str">
        <f ca="1">IFERROR(__xludf.DUMMYFUNCTION("IF(REGEXMATCH(A21762,""wealth planning""),""Script 1"",""-"")"),"-")</f>
        <v>-</v>
      </c>
      <c r="C21762" s="74">
        <f t="shared" si="170"/>
        <v>0</v>
      </c>
      <c r="D21762" s="74" t="str">
        <f t="shared" si="171"/>
        <v>You: Hai assalamualaikum Syazwan, saya Azhad nihon sotsu tahun 2017. Sorry kalau ganggu. Actually sekarang saya tengah mencari individu bekerja di nihon untuk saya dapatkan opportunity sharing berkaitan takaful dan wealth planning since ini kerja hakiki saya sebagai PruBSN wealth planner. Boleh ke kalau saya nak set appointment secara bersemuka ataupun online?</v>
      </c>
    </row>
    <row r="21763" spans="1:4">
      <c r="B21763" s="74" t="str">
        <f ca="1">IFERROR(__xludf.DUMMYFUNCTION("IF(REGEXMATCH(A21763,""wealth planning""),""Script 1"",""-"")"),"-")</f>
        <v>-</v>
      </c>
      <c r="C21763" s="74">
        <f t="shared" si="170"/>
        <v>0</v>
      </c>
      <c r="D21763" s="74">
        <f t="shared" si="171"/>
        <v>0</v>
      </c>
    </row>
    <row r="21764" spans="1:4">
      <c r="A21764" s="74" t="s">
        <v>11877</v>
      </c>
      <c r="B21764" s="74" t="str">
        <f ca="1">IFERROR(__xludf.DUMMYFUNCTION("IF(REGEXMATCH(A21764,""wealth planning""),""Script 1"",""-"")"),"-")</f>
        <v>-</v>
      </c>
      <c r="C21764" s="74">
        <f t="shared" si="170"/>
        <v>0</v>
      </c>
      <c r="D21764" s="74">
        <f t="shared" si="171"/>
        <v>0</v>
      </c>
    </row>
    <row r="21765" spans="1:4">
      <c r="A21765" s="149">
        <v>45483</v>
      </c>
      <c r="B21765" s="74" t="str">
        <f ca="1">IFERROR(__xludf.DUMMYFUNCTION("IF(REGEXMATCH(A21765,""wealth planning""),""Script 1"",""-"")"),"#VALUE!")</f>
        <v>#VALUE!</v>
      </c>
      <c r="C21765" s="74" t="str">
        <f t="shared" si="170"/>
        <v>Hasif Adly</v>
      </c>
      <c r="D21765" s="74">
        <f t="shared" si="171"/>
        <v>0</v>
      </c>
    </row>
    <row r="21766" spans="1:4">
      <c r="A21766" s="149">
        <v>45483</v>
      </c>
      <c r="B21766" s="74" t="str">
        <f ca="1">IFERROR(__xludf.DUMMYFUNCTION("IF(REGEXMATCH(A21766,""wealth planning""),""Script 1"",""-"")"),"#VALUE!")</f>
        <v>#VALUE!</v>
      </c>
      <c r="C21766" s="149">
        <f t="shared" si="170"/>
        <v>45483</v>
      </c>
      <c r="D21766" s="74">
        <f t="shared" si="171"/>
        <v>0</v>
      </c>
    </row>
    <row r="21767" spans="1:4">
      <c r="A21767" s="74" t="s">
        <v>11878</v>
      </c>
      <c r="B21767" s="74" t="str">
        <f ca="1">IFERROR(__xludf.DUMMYFUNCTION("IF(REGEXMATCH(A21767,""wealth planning""),""Script 1"",""-"")"),"Script 1")</f>
        <v>Script 1</v>
      </c>
      <c r="C21767" s="149">
        <f t="shared" si="170"/>
        <v>45483</v>
      </c>
      <c r="D21767" s="74" t="str">
        <f t="shared" si="171"/>
        <v>Hasif Adly</v>
      </c>
    </row>
    <row r="21768" spans="1:4">
      <c r="A21768" s="74"/>
      <c r="B21768" s="74" t="str">
        <f ca="1">IFERROR(__xludf.DUMMYFUNCTION("IF(REGEXMATCH(A21768,""wealth planning""),""Script 1"",""-"")"),"-")</f>
        <v>-</v>
      </c>
      <c r="C21768" s="74" t="str">
        <f t="shared" si="170"/>
        <v>You: Hai assalamualaikum Hasif,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768" s="149">
        <f t="shared" si="171"/>
        <v>45483</v>
      </c>
    </row>
    <row r="21769" spans="1:4">
      <c r="B21769" s="74" t="str">
        <f ca="1">IFERROR(__xludf.DUMMYFUNCTION("IF(REGEXMATCH(A21769,""wealth planning""),""Script 1"",""-"")"),"-")</f>
        <v>-</v>
      </c>
      <c r="C21769" s="74">
        <f t="shared" si="170"/>
        <v>0</v>
      </c>
      <c r="D21769" s="149">
        <f t="shared" si="171"/>
        <v>45483</v>
      </c>
    </row>
    <row r="21770" spans="1:4">
      <c r="B21770" s="74" t="str">
        <f ca="1">IFERROR(__xludf.DUMMYFUNCTION("IF(REGEXMATCH(A21770,""wealth planning""),""Script 1"",""-"")"),"-")</f>
        <v>-</v>
      </c>
      <c r="C21770" s="74">
        <f t="shared" si="170"/>
        <v>0</v>
      </c>
      <c r="D21770" s="74" t="str">
        <f t="shared" si="171"/>
        <v>You: Hai assalamualaikum Hasif,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771" spans="1:4">
      <c r="A21771" s="74" t="s">
        <v>11880</v>
      </c>
      <c r="B21771" s="74" t="str">
        <f ca="1">IFERROR(__xludf.DUMMYFUNCTION("IF(REGEXMATCH(A21771,""wealth planning""),""Script 1"",""-"")"),"-")</f>
        <v>-</v>
      </c>
      <c r="C21771" s="74">
        <f t="shared" si="170"/>
        <v>0</v>
      </c>
      <c r="D21771" s="74">
        <f t="shared" si="171"/>
        <v>0</v>
      </c>
    </row>
    <row r="21772" spans="1:4">
      <c r="A21772" s="74" t="s">
        <v>11880</v>
      </c>
      <c r="B21772" s="74" t="str">
        <f ca="1">IFERROR(__xludf.DUMMYFUNCTION("IF(REGEXMATCH(A21772,""wealth planning""),""Script 1"",""-"")"),"-")</f>
        <v>-</v>
      </c>
      <c r="C21772" s="74" t="str">
        <f t="shared" si="170"/>
        <v>Afiq Amin</v>
      </c>
      <c r="D21772" s="74">
        <f t="shared" si="171"/>
        <v>0</v>
      </c>
    </row>
    <row r="21773" spans="1:4">
      <c r="A21773" s="149">
        <v>45483</v>
      </c>
      <c r="B21773" s="74" t="str">
        <f ca="1">IFERROR(__xludf.DUMMYFUNCTION("IF(REGEXMATCH(A21773,""wealth planning""),""Script 1"",""-"")"),"#VALUE!")</f>
        <v>#VALUE!</v>
      </c>
      <c r="C21773" s="74" t="str">
        <f t="shared" si="170"/>
        <v>Afiq Amin</v>
      </c>
      <c r="D21773" s="74">
        <f t="shared" si="171"/>
        <v>0</v>
      </c>
    </row>
    <row r="21774" spans="1:4">
      <c r="A21774" s="149">
        <v>45483</v>
      </c>
      <c r="B21774" s="74" t="str">
        <f ca="1">IFERROR(__xludf.DUMMYFUNCTION("IF(REGEXMATCH(A21774,""wealth planning""),""Script 1"",""-"")"),"#VALUE!")</f>
        <v>#VALUE!</v>
      </c>
      <c r="C21774" s="149">
        <f t="shared" si="170"/>
        <v>45483</v>
      </c>
      <c r="D21774" s="74" t="str">
        <f t="shared" si="171"/>
        <v>Afiq Amin</v>
      </c>
    </row>
    <row r="21775" spans="1:4">
      <c r="A21775" s="74" t="s">
        <v>10708</v>
      </c>
      <c r="B21775" s="74" t="str">
        <f ca="1">IFERROR(__xludf.DUMMYFUNCTION("IF(REGEXMATCH(A21775,""wealth planning""),""Script 1"",""-"")"),"Script 1")</f>
        <v>Script 1</v>
      </c>
      <c r="C21775" s="149">
        <f t="shared" si="170"/>
        <v>45483</v>
      </c>
      <c r="D21775" s="74" t="str">
        <f t="shared" si="171"/>
        <v>Afiq Amin</v>
      </c>
    </row>
    <row r="21776" spans="1:4">
      <c r="A21776" s="74"/>
      <c r="B21776" s="74" t="str">
        <f ca="1">IFERROR(__xludf.DUMMYFUNCTION("IF(REGEXMATCH(A21776,""wealth planning""),""Script 1"",""-"")"),"-")</f>
        <v>-</v>
      </c>
      <c r="C21776" s="74" t="str">
        <f t="shared" si="170"/>
        <v>You: Hai assalamualaikum Afiq,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776" s="149">
        <f t="shared" si="171"/>
        <v>45483</v>
      </c>
    </row>
    <row r="21777" spans="1:4">
      <c r="B21777" s="74" t="str">
        <f ca="1">IFERROR(__xludf.DUMMYFUNCTION("IF(REGEXMATCH(A21777,""wealth planning""),""Script 1"",""-"")"),"-")</f>
        <v>-</v>
      </c>
      <c r="C21777" s="74">
        <f t="shared" si="170"/>
        <v>0</v>
      </c>
      <c r="D21777" s="149">
        <f t="shared" si="171"/>
        <v>45483</v>
      </c>
    </row>
    <row r="21778" spans="1:4">
      <c r="B21778" s="74" t="str">
        <f ca="1">IFERROR(__xludf.DUMMYFUNCTION("IF(REGEXMATCH(A21778,""wealth planning""),""Script 1"",""-"")"),"-")</f>
        <v>-</v>
      </c>
      <c r="C21778" s="74">
        <f t="shared" si="170"/>
        <v>0</v>
      </c>
      <c r="D21778" s="74" t="str">
        <f t="shared" si="171"/>
        <v>You: Hai assalamualaikum Afiq,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779" spans="1:4">
      <c r="B21779" s="74" t="str">
        <f ca="1">IFERROR(__xludf.DUMMYFUNCTION("IF(REGEXMATCH(A21779,""wealth planning""),""Script 1"",""-"")"),"-")</f>
        <v>-</v>
      </c>
      <c r="C21779" s="74">
        <f t="shared" si="170"/>
        <v>0</v>
      </c>
      <c r="D21779" s="74">
        <f t="shared" si="171"/>
        <v>0</v>
      </c>
    </row>
    <row r="21780" spans="1:4">
      <c r="A21780" s="74" t="s">
        <v>11883</v>
      </c>
      <c r="B21780" s="74" t="str">
        <f ca="1">IFERROR(__xludf.DUMMYFUNCTION("IF(REGEXMATCH(A21780,""wealth planning""),""Script 1"",""-"")"),"-")</f>
        <v>-</v>
      </c>
      <c r="C21780" s="74">
        <f t="shared" si="170"/>
        <v>0</v>
      </c>
      <c r="D21780" s="74">
        <f t="shared" si="171"/>
        <v>0</v>
      </c>
    </row>
    <row r="21781" spans="1:4">
      <c r="A21781" s="149">
        <v>45483</v>
      </c>
      <c r="B21781" s="74" t="str">
        <f ca="1">IFERROR(__xludf.DUMMYFUNCTION("IF(REGEXMATCH(A21781,""wealth planning""),""Script 1"",""-"")"),"#VALUE!")</f>
        <v>#VALUE!</v>
      </c>
      <c r="C21781" s="74" t="str">
        <f t="shared" si="170"/>
        <v>Nadiah Ha</v>
      </c>
      <c r="D21781" s="74">
        <f t="shared" si="171"/>
        <v>0</v>
      </c>
    </row>
    <row r="21782" spans="1:4">
      <c r="A21782" s="149">
        <v>45483</v>
      </c>
      <c r="B21782" s="74" t="str">
        <f ca="1">IFERROR(__xludf.DUMMYFUNCTION("IF(REGEXMATCH(A21782,""wealth planning""),""Script 1"",""-"")"),"#VALUE!")</f>
        <v>#VALUE!</v>
      </c>
      <c r="C21782" s="149">
        <f t="shared" si="170"/>
        <v>45483</v>
      </c>
      <c r="D21782" s="74">
        <f t="shared" si="171"/>
        <v>0</v>
      </c>
    </row>
    <row r="21783" spans="1:4">
      <c r="A21783" s="74" t="s">
        <v>11884</v>
      </c>
      <c r="B21783" s="74" t="str">
        <f ca="1">IFERROR(__xludf.DUMMYFUNCTION("IF(REGEXMATCH(A21783,""wealth planning""),""Script 1"",""-"")"),"Script 1")</f>
        <v>Script 1</v>
      </c>
      <c r="C21783" s="149">
        <f t="shared" si="170"/>
        <v>45483</v>
      </c>
      <c r="D21783" s="74" t="str">
        <f t="shared" si="171"/>
        <v>Nadiah Ha</v>
      </c>
    </row>
    <row r="21784" spans="1:4">
      <c r="A21784" s="74"/>
      <c r="B21784" s="74" t="str">
        <f ca="1">IFERROR(__xludf.DUMMYFUNCTION("IF(REGEXMATCH(A21784,""wealth planning""),""Script 1"",""-"")"),"-")</f>
        <v>-</v>
      </c>
      <c r="C21784" s="74" t="str">
        <f t="shared" si="170"/>
        <v>You: Hai assalamualaikum Nadiah,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784" s="149">
        <f t="shared" si="171"/>
        <v>45483</v>
      </c>
    </row>
    <row r="21785" spans="1:4">
      <c r="B21785" s="74" t="str">
        <f ca="1">IFERROR(__xludf.DUMMYFUNCTION("IF(REGEXMATCH(A21785,""wealth planning""),""Script 1"",""-"")"),"-")</f>
        <v>-</v>
      </c>
      <c r="C21785" s="74">
        <f t="shared" si="170"/>
        <v>0</v>
      </c>
      <c r="D21785" s="149">
        <f t="shared" si="171"/>
        <v>45483</v>
      </c>
    </row>
    <row r="21786" spans="1:4">
      <c r="B21786" s="74" t="str">
        <f ca="1">IFERROR(__xludf.DUMMYFUNCTION("IF(REGEXMATCH(A21786,""wealth planning""),""Script 1"",""-"")"),"-")</f>
        <v>-</v>
      </c>
      <c r="C21786" s="74">
        <f t="shared" si="170"/>
        <v>0</v>
      </c>
      <c r="D21786" s="74" t="str">
        <f t="shared" si="171"/>
        <v>You: Hai assalamualaikum Nadiah,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787" spans="1:4">
      <c r="B21787" s="74" t="str">
        <f ca="1">IFERROR(__xludf.DUMMYFUNCTION("IF(REGEXMATCH(A21787,""wealth planning""),""Script 1"",""-"")"),"-")</f>
        <v>-</v>
      </c>
      <c r="C21787" s="74">
        <f t="shared" si="170"/>
        <v>0</v>
      </c>
      <c r="D21787" s="74">
        <f t="shared" si="171"/>
        <v>0</v>
      </c>
    </row>
    <row r="21788" spans="1:4">
      <c r="A21788" s="74" t="s">
        <v>11887</v>
      </c>
      <c r="B21788" s="74" t="str">
        <f ca="1">IFERROR(__xludf.DUMMYFUNCTION("IF(REGEXMATCH(A21788,""wealth planning""),""Script 1"",""-"")"),"-")</f>
        <v>-</v>
      </c>
      <c r="C21788" s="74">
        <f t="shared" si="170"/>
        <v>0</v>
      </c>
      <c r="D21788" s="74">
        <f t="shared" si="171"/>
        <v>0</v>
      </c>
    </row>
    <row r="21789" spans="1:4">
      <c r="A21789" s="149">
        <v>45483</v>
      </c>
      <c r="B21789" s="74" t="str">
        <f ca="1">IFERROR(__xludf.DUMMYFUNCTION("IF(REGEXMATCH(A21789,""wealth planning""),""Script 1"",""-"")"),"#VALUE!")</f>
        <v>#VALUE!</v>
      </c>
      <c r="C21789" s="74" t="str">
        <f t="shared" si="170"/>
        <v>Naim Shauqi</v>
      </c>
      <c r="D21789" s="74">
        <f t="shared" si="171"/>
        <v>0</v>
      </c>
    </row>
    <row r="21790" spans="1:4">
      <c r="A21790" s="149">
        <v>45483</v>
      </c>
      <c r="B21790" s="74" t="str">
        <f ca="1">IFERROR(__xludf.DUMMYFUNCTION("IF(REGEXMATCH(A21790,""wealth planning""),""Script 1"",""-"")"),"#VALUE!")</f>
        <v>#VALUE!</v>
      </c>
      <c r="C21790" s="149">
        <f t="shared" si="170"/>
        <v>45483</v>
      </c>
      <c r="D21790" s="74">
        <f t="shared" si="171"/>
        <v>0</v>
      </c>
    </row>
    <row r="21791" spans="1:4">
      <c r="A21791" s="74" t="s">
        <v>11888</v>
      </c>
      <c r="B21791" s="74" t="str">
        <f ca="1">IFERROR(__xludf.DUMMYFUNCTION("IF(REGEXMATCH(A21791,""wealth planning""),""Script 1"",""-"")"),"Script 1")</f>
        <v>Script 1</v>
      </c>
      <c r="C21791" s="149">
        <f t="shared" si="170"/>
        <v>45483</v>
      </c>
      <c r="D21791" s="74" t="str">
        <f t="shared" si="171"/>
        <v>Naim Shauqi</v>
      </c>
    </row>
    <row r="21792" spans="1:4">
      <c r="A21792" s="74"/>
      <c r="B21792" s="74" t="str">
        <f ca="1">IFERROR(__xludf.DUMMYFUNCTION("IF(REGEXMATCH(A21792,""wealth planning""),""Script 1"",""-"")"),"-")</f>
        <v>-</v>
      </c>
      <c r="C21792" s="74" t="str">
        <f t="shared" si="170"/>
        <v>You: Hai assalamualaikum Naim, saya Azhad dari PruBSN. Sorry kalau ganggu. Actually sekarang saya tengah mencari individu yang bekerja di overseas untuk saya dapatkan peluang sharing berkaitan takaful dan wealth planning since ini kerja hakiki saya sebagai PruBSN wealth planner. Boleh ke kalau saya nak set appointment secara bersemuka ataupun online?</v>
      </c>
      <c r="D21792" s="149">
        <f t="shared" si="171"/>
        <v>45483</v>
      </c>
    </row>
    <row r="21793" spans="1:4">
      <c r="B21793" s="74" t="str">
        <f ca="1">IFERROR(__xludf.DUMMYFUNCTION("IF(REGEXMATCH(A21793,""wealth planning""),""Script 1"",""-"")"),"-")</f>
        <v>-</v>
      </c>
      <c r="C21793" s="74">
        <f t="shared" si="170"/>
        <v>0</v>
      </c>
      <c r="D21793" s="149">
        <f t="shared" si="171"/>
        <v>45483</v>
      </c>
    </row>
    <row r="21794" spans="1:4">
      <c r="B21794" s="74" t="str">
        <f ca="1">IFERROR(__xludf.DUMMYFUNCTION("IF(REGEXMATCH(A21794,""wealth planning""),""Script 1"",""-"")"),"-")</f>
        <v>-</v>
      </c>
      <c r="C21794" s="74">
        <f t="shared" si="170"/>
        <v>0</v>
      </c>
      <c r="D21794" s="74" t="str">
        <f t="shared" si="171"/>
        <v>You: Hai assalamualaikum Naim, saya Azhad dari PruBSN. Sorry kalau ganggu. Actually sekarang saya tengah mencari individu yang bekerja di overseas untuk saya dapatkan peluang sharing berkaitan takaful dan wealth planning since ini kerja hakiki saya sebagai PruBSN wealth planner. Boleh ke kalau saya nak set appointment secara bersemuka ataupun online?</v>
      </c>
    </row>
    <row r="21795" spans="1:4">
      <c r="A21795" s="74" t="s">
        <v>11890</v>
      </c>
      <c r="B21795" s="74" t="str">
        <f ca="1">IFERROR(__xludf.DUMMYFUNCTION("IF(REGEXMATCH(A21795,""wealth planning""),""Script 1"",""-"")"),"-")</f>
        <v>-</v>
      </c>
      <c r="C21795" s="74">
        <f t="shared" si="170"/>
        <v>0</v>
      </c>
      <c r="D21795" s="74">
        <f t="shared" si="171"/>
        <v>0</v>
      </c>
    </row>
    <row r="21796" spans="1:4">
      <c r="A21796" s="74" t="s">
        <v>11891</v>
      </c>
      <c r="B21796" s="74" t="str">
        <f ca="1">IFERROR(__xludf.DUMMYFUNCTION("IF(REGEXMATCH(A21796,""wealth planning""),""Script 1"",""-"")"),"-")</f>
        <v>-</v>
      </c>
      <c r="C21796" s="74" t="str">
        <f t="shared" si="170"/>
        <v>Amie .Status is reachable</v>
      </c>
      <c r="D21796" s="74">
        <f t="shared" si="171"/>
        <v>0</v>
      </c>
    </row>
    <row r="21797" spans="1:4">
      <c r="A21797" s="149">
        <v>45483</v>
      </c>
      <c r="B21797" s="74" t="str">
        <f ca="1">IFERROR(__xludf.DUMMYFUNCTION("IF(REGEXMATCH(A21797,""wealth planning""),""Script 1"",""-"")"),"#VALUE!")</f>
        <v>#VALUE!</v>
      </c>
      <c r="C21797" s="74" t="str">
        <f t="shared" si="170"/>
        <v>Amie .</v>
      </c>
      <c r="D21797" s="74">
        <f t="shared" si="171"/>
        <v>0</v>
      </c>
    </row>
    <row r="21798" spans="1:4">
      <c r="A21798" s="149">
        <v>45483</v>
      </c>
      <c r="B21798" s="74" t="str">
        <f ca="1">IFERROR(__xludf.DUMMYFUNCTION("IF(REGEXMATCH(A21798,""wealth planning""),""Script 1"",""-"")"),"#VALUE!")</f>
        <v>#VALUE!</v>
      </c>
      <c r="C21798" s="149">
        <f t="shared" si="170"/>
        <v>45483</v>
      </c>
      <c r="D21798" s="74" t="str">
        <f t="shared" si="171"/>
        <v>Amie .Status is reachable</v>
      </c>
    </row>
    <row r="21799" spans="1:4">
      <c r="A21799" s="74" t="s">
        <v>11892</v>
      </c>
      <c r="B21799" s="74" t="str">
        <f ca="1">IFERROR(__xludf.DUMMYFUNCTION("IF(REGEXMATCH(A21799,""wealth planning""),""Script 1"",""-"")"),"Script 1")</f>
        <v>Script 1</v>
      </c>
      <c r="C21799" s="149">
        <f t="shared" si="170"/>
        <v>45483</v>
      </c>
      <c r="D21799" s="74" t="str">
        <f t="shared" si="171"/>
        <v>Amie .</v>
      </c>
    </row>
    <row r="21800" spans="1:4">
      <c r="A21800" s="74"/>
      <c r="B21800" s="74" t="str">
        <f ca="1">IFERROR(__xludf.DUMMYFUNCTION("IF(REGEXMATCH(A21800,""wealth planning""),""Script 1"",""-"")"),"-")</f>
        <v>-</v>
      </c>
      <c r="C21800" s="74" t="str">
        <f t="shared" si="170"/>
        <v>You: Hai assalamualaikum Hamid,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800" s="149">
        <f t="shared" si="171"/>
        <v>45483</v>
      </c>
    </row>
    <row r="21801" spans="1:4">
      <c r="B21801" s="74" t="str">
        <f ca="1">IFERROR(__xludf.DUMMYFUNCTION("IF(REGEXMATCH(A21801,""wealth planning""),""Script 1"",""-"")"),"-")</f>
        <v>-</v>
      </c>
      <c r="C21801" s="74">
        <f t="shared" si="170"/>
        <v>0</v>
      </c>
      <c r="D21801" s="149">
        <f t="shared" si="171"/>
        <v>45483</v>
      </c>
    </row>
    <row r="21802" spans="1:4">
      <c r="B21802" s="74" t="str">
        <f ca="1">IFERROR(__xludf.DUMMYFUNCTION("IF(REGEXMATCH(A21802,""wealth planning""),""Script 1"",""-"")"),"-")</f>
        <v>-</v>
      </c>
      <c r="C21802" s="74">
        <f t="shared" si="170"/>
        <v>0</v>
      </c>
      <c r="D21802" s="74" t="str">
        <f t="shared" si="171"/>
        <v>You: Hai assalamualaikum Hamid,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803" spans="1:4">
      <c r="A21803" s="74" t="s">
        <v>11894</v>
      </c>
      <c r="B21803" s="74" t="str">
        <f ca="1">IFERROR(__xludf.DUMMYFUNCTION("IF(REGEXMATCH(A21803,""wealth planning""),""Script 1"",""-"")"),"-")</f>
        <v>-</v>
      </c>
      <c r="C21803" s="74">
        <f t="shared" si="170"/>
        <v>0</v>
      </c>
      <c r="D21803" s="74">
        <f t="shared" si="171"/>
        <v>0</v>
      </c>
    </row>
    <row r="21804" spans="1:4">
      <c r="A21804" s="74" t="s">
        <v>11895</v>
      </c>
      <c r="B21804" s="74" t="str">
        <f ca="1">IFERROR(__xludf.DUMMYFUNCTION("IF(REGEXMATCH(A21804,""wealth planning""),""Script 1"",""-"")"),"-")</f>
        <v>-</v>
      </c>
      <c r="C21804" s="74" t="str">
        <f t="shared" si="170"/>
        <v>Saidatul Iva Binti NordinStatus is reachable</v>
      </c>
      <c r="D21804" s="74">
        <f t="shared" si="171"/>
        <v>0</v>
      </c>
    </row>
    <row r="21805" spans="1:4">
      <c r="A21805" s="149">
        <v>45483</v>
      </c>
      <c r="B21805" s="74" t="str">
        <f ca="1">IFERROR(__xludf.DUMMYFUNCTION("IF(REGEXMATCH(A21805,""wealth planning""),""Script 1"",""-"")"),"#VALUE!")</f>
        <v>#VALUE!</v>
      </c>
      <c r="C21805" s="74" t="str">
        <f t="shared" si="170"/>
        <v>Saidatul Iva Binti Nordin</v>
      </c>
      <c r="D21805" s="74">
        <f t="shared" si="171"/>
        <v>0</v>
      </c>
    </row>
    <row r="21806" spans="1:4">
      <c r="A21806" s="149">
        <v>45483</v>
      </c>
      <c r="B21806" s="74" t="str">
        <f ca="1">IFERROR(__xludf.DUMMYFUNCTION("IF(REGEXMATCH(A21806,""wealth planning""),""Script 1"",""-"")"),"#VALUE!")</f>
        <v>#VALUE!</v>
      </c>
      <c r="C21806" s="149">
        <f t="shared" si="170"/>
        <v>45483</v>
      </c>
      <c r="D21806" s="74" t="str">
        <f t="shared" si="171"/>
        <v>Saidatul Iva Binti NordinStatus is reachable</v>
      </c>
    </row>
    <row r="21807" spans="1:4">
      <c r="A21807" s="74" t="s">
        <v>11896</v>
      </c>
      <c r="B21807" s="74" t="str">
        <f ca="1">IFERROR(__xludf.DUMMYFUNCTION("IF(REGEXMATCH(A21807,""wealth planning""),""Script 1"",""-"")"),"Script 1")</f>
        <v>Script 1</v>
      </c>
      <c r="C21807" s="149">
        <f t="shared" si="170"/>
        <v>45483</v>
      </c>
      <c r="D21807" s="74" t="str">
        <f t="shared" si="171"/>
        <v>Saidatul Iva Binti Nordin</v>
      </c>
    </row>
    <row r="21808" spans="1:4">
      <c r="A21808" s="74"/>
      <c r="B21808" s="74" t="str">
        <f ca="1">IFERROR(__xludf.DUMMYFUNCTION("IF(REGEXMATCH(A21808,""wealth planning""),""Script 1"",""-"")"),"-")</f>
        <v>-</v>
      </c>
      <c r="C21808" s="74" t="str">
        <f t="shared" si="170"/>
        <v>You: Hai assalamualaikum Saidatul,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808" s="149">
        <f t="shared" si="171"/>
        <v>45483</v>
      </c>
    </row>
    <row r="21809" spans="1:4">
      <c r="B21809" s="74" t="str">
        <f ca="1">IFERROR(__xludf.DUMMYFUNCTION("IF(REGEXMATCH(A21809,""wealth planning""),""Script 1"",""-"")"),"-")</f>
        <v>-</v>
      </c>
      <c r="C21809" s="74">
        <f t="shared" si="170"/>
        <v>0</v>
      </c>
      <c r="D21809" s="149">
        <f t="shared" si="171"/>
        <v>45483</v>
      </c>
    </row>
    <row r="21810" spans="1:4">
      <c r="B21810" s="74" t="str">
        <f ca="1">IFERROR(__xludf.DUMMYFUNCTION("IF(REGEXMATCH(A21810,""wealth planning""),""Script 1"",""-"")"),"-")</f>
        <v>-</v>
      </c>
      <c r="C21810" s="74">
        <f t="shared" si="170"/>
        <v>0</v>
      </c>
      <c r="D21810" s="74" t="str">
        <f t="shared" si="171"/>
        <v>You: Hai assalamualaikum Saidatul,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811" spans="1:4">
      <c r="B21811" s="74" t="str">
        <f ca="1">IFERROR(__xludf.DUMMYFUNCTION("IF(REGEXMATCH(A21811,""wealth planning""),""Script 1"",""-"")"),"-")</f>
        <v>-</v>
      </c>
      <c r="C21811" s="74">
        <f t="shared" si="170"/>
        <v>0</v>
      </c>
      <c r="D21811" s="74">
        <f t="shared" si="171"/>
        <v>0</v>
      </c>
    </row>
    <row r="21812" spans="1:4">
      <c r="A21812" s="74" t="s">
        <v>11899</v>
      </c>
      <c r="B21812" s="74" t="str">
        <f ca="1">IFERROR(__xludf.DUMMYFUNCTION("IF(REGEXMATCH(A21812,""wealth planning""),""Script 1"",""-"")"),"-")</f>
        <v>-</v>
      </c>
      <c r="C21812" s="74">
        <f t="shared" si="170"/>
        <v>0</v>
      </c>
      <c r="D21812" s="74">
        <f t="shared" si="171"/>
        <v>0</v>
      </c>
    </row>
    <row r="21813" spans="1:4">
      <c r="A21813" s="149">
        <v>45483</v>
      </c>
      <c r="B21813" s="74" t="str">
        <f ca="1">IFERROR(__xludf.DUMMYFUNCTION("IF(REGEXMATCH(A21813,""wealth planning""),""Script 1"",""-"")"),"#VALUE!")</f>
        <v>#VALUE!</v>
      </c>
      <c r="C21813" s="74" t="str">
        <f t="shared" si="170"/>
        <v>Amirul Sharoni</v>
      </c>
      <c r="D21813" s="74">
        <f t="shared" si="171"/>
        <v>0</v>
      </c>
    </row>
    <row r="21814" spans="1:4">
      <c r="A21814" s="149">
        <v>45483</v>
      </c>
      <c r="B21814" s="74" t="str">
        <f ca="1">IFERROR(__xludf.DUMMYFUNCTION("IF(REGEXMATCH(A21814,""wealth planning""),""Script 1"",""-"")"),"#VALUE!")</f>
        <v>#VALUE!</v>
      </c>
      <c r="C21814" s="149">
        <f t="shared" si="170"/>
        <v>45483</v>
      </c>
      <c r="D21814" s="74">
        <f t="shared" si="171"/>
        <v>0</v>
      </c>
    </row>
    <row r="21815" spans="1:4">
      <c r="A21815" s="74" t="s">
        <v>11398</v>
      </c>
      <c r="B21815" s="74" t="str">
        <f ca="1">IFERROR(__xludf.DUMMYFUNCTION("IF(REGEXMATCH(A21815,""wealth planning""),""Script 1"",""-"")"),"Script 1")</f>
        <v>Script 1</v>
      </c>
      <c r="C21815" s="149">
        <f t="shared" si="170"/>
        <v>45483</v>
      </c>
      <c r="D21815" s="74" t="str">
        <f t="shared" si="171"/>
        <v>Amirul Sharoni</v>
      </c>
    </row>
    <row r="21816" spans="1:4">
      <c r="A21816" s="74"/>
      <c r="B21816" s="74" t="str">
        <f ca="1">IFERROR(__xludf.DUMMYFUNCTION("IF(REGEXMATCH(A21816,""wealth planning""),""Script 1"",""-"")"),"-")</f>
        <v>-</v>
      </c>
      <c r="C21816" s="74" t="str">
        <f t="shared" si="170"/>
        <v>You: Hai assalamualaikum Amirul,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816" s="149">
        <f t="shared" si="171"/>
        <v>45483</v>
      </c>
    </row>
    <row r="21817" spans="1:4">
      <c r="B21817" s="74" t="str">
        <f ca="1">IFERROR(__xludf.DUMMYFUNCTION("IF(REGEXMATCH(A21817,""wealth planning""),""Script 1"",""-"")"),"-")</f>
        <v>-</v>
      </c>
      <c r="C21817" s="74">
        <f t="shared" si="170"/>
        <v>0</v>
      </c>
      <c r="D21817" s="149">
        <f t="shared" si="171"/>
        <v>45483</v>
      </c>
    </row>
    <row r="21818" spans="1:4">
      <c r="B21818" s="74" t="str">
        <f ca="1">IFERROR(__xludf.DUMMYFUNCTION("IF(REGEXMATCH(A21818,""wealth planning""),""Script 1"",""-"")"),"-")</f>
        <v>-</v>
      </c>
      <c r="C21818" s="74">
        <f t="shared" si="170"/>
        <v>0</v>
      </c>
      <c r="D21818" s="74" t="str">
        <f t="shared" si="171"/>
        <v>You: Hai assalamualaikum Amirul,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819" spans="1:4">
      <c r="B21819" s="74" t="str">
        <f ca="1">IFERROR(__xludf.DUMMYFUNCTION("IF(REGEXMATCH(A21819,""wealth planning""),""Script 1"",""-"")"),"-")</f>
        <v>-</v>
      </c>
      <c r="C21819" s="74">
        <f t="shared" si="170"/>
        <v>0</v>
      </c>
      <c r="D21819" s="74">
        <f t="shared" si="171"/>
        <v>0</v>
      </c>
    </row>
    <row r="21820" spans="1:4">
      <c r="A21820" s="74" t="s">
        <v>11902</v>
      </c>
      <c r="B21820" s="74" t="str">
        <f ca="1">IFERROR(__xludf.DUMMYFUNCTION("IF(REGEXMATCH(A21820,""wealth planning""),""Script 1"",""-"")"),"-")</f>
        <v>-</v>
      </c>
      <c r="C21820" s="74">
        <f t="shared" si="170"/>
        <v>0</v>
      </c>
      <c r="D21820" s="74">
        <f t="shared" si="171"/>
        <v>0</v>
      </c>
    </row>
    <row r="21821" spans="1:4">
      <c r="A21821" s="149">
        <v>45483</v>
      </c>
      <c r="B21821" s="74" t="str">
        <f ca="1">IFERROR(__xludf.DUMMYFUNCTION("IF(REGEXMATCH(A21821,""wealth planning""),""Script 1"",""-"")"),"#VALUE!")</f>
        <v>#VALUE!</v>
      </c>
      <c r="C21821" s="74" t="str">
        <f t="shared" si="170"/>
        <v>Nurul Nazurah Khan</v>
      </c>
      <c r="D21821" s="74">
        <f t="shared" si="171"/>
        <v>0</v>
      </c>
    </row>
    <row r="21822" spans="1:4">
      <c r="A21822" s="149">
        <v>45483</v>
      </c>
      <c r="B21822" s="74" t="str">
        <f ca="1">IFERROR(__xludf.DUMMYFUNCTION("IF(REGEXMATCH(A21822,""wealth planning""),""Script 1"",""-"")"),"#VALUE!")</f>
        <v>#VALUE!</v>
      </c>
      <c r="C21822" s="149">
        <f t="shared" si="170"/>
        <v>45483</v>
      </c>
      <c r="D21822" s="74">
        <f t="shared" si="171"/>
        <v>0</v>
      </c>
    </row>
    <row r="21823" spans="1:4">
      <c r="A21823" s="74" t="s">
        <v>11903</v>
      </c>
      <c r="B21823" s="74" t="str">
        <f ca="1">IFERROR(__xludf.DUMMYFUNCTION("IF(REGEXMATCH(A21823,""wealth planning""),""Script 1"",""-"")"),"Script 1")</f>
        <v>Script 1</v>
      </c>
      <c r="C21823" s="149">
        <f t="shared" si="170"/>
        <v>45483</v>
      </c>
      <c r="D21823" s="74" t="str">
        <f t="shared" si="171"/>
        <v>Nurul Nazurah Khan</v>
      </c>
    </row>
    <row r="21824" spans="1:4">
      <c r="A21824" s="74"/>
      <c r="B21824" s="74" t="str">
        <f ca="1">IFERROR(__xludf.DUMMYFUNCTION("IF(REGEXMATCH(A21824,""wealth planning""),""Script 1"",""-"")"),"-")</f>
        <v>-</v>
      </c>
      <c r="C21824" s="74" t="str">
        <f t="shared" si="170"/>
        <v>You: Hai assalamualaikum Nazurah,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824" s="149">
        <f t="shared" si="171"/>
        <v>45483</v>
      </c>
    </row>
    <row r="21825" spans="1:4">
      <c r="B21825" s="74" t="str">
        <f ca="1">IFERROR(__xludf.DUMMYFUNCTION("IF(REGEXMATCH(A21825,""wealth planning""),""Script 1"",""-"")"),"-")</f>
        <v>-</v>
      </c>
      <c r="C21825" s="74">
        <f t="shared" si="170"/>
        <v>0</v>
      </c>
      <c r="D21825" s="149">
        <f t="shared" si="171"/>
        <v>45483</v>
      </c>
    </row>
    <row r="21826" spans="1:4">
      <c r="B21826" s="74" t="str">
        <f ca="1">IFERROR(__xludf.DUMMYFUNCTION("IF(REGEXMATCH(A21826,""wealth planning""),""Script 1"",""-"")"),"-")</f>
        <v>-</v>
      </c>
      <c r="C21826" s="74">
        <f t="shared" si="170"/>
        <v>0</v>
      </c>
      <c r="D21826" s="74" t="str">
        <f t="shared" si="171"/>
        <v>You: Hai assalamualaikum Nazurah,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827" spans="1:4">
      <c r="A21827" s="74" t="s">
        <v>11905</v>
      </c>
      <c r="B21827" s="74" t="str">
        <f ca="1">IFERROR(__xludf.DUMMYFUNCTION("IF(REGEXMATCH(A21827,""wealth planning""),""Script 1"",""-"")"),"-")</f>
        <v>-</v>
      </c>
      <c r="C21827" s="74">
        <f t="shared" si="170"/>
        <v>0</v>
      </c>
      <c r="D21827" s="74">
        <f t="shared" si="171"/>
        <v>0</v>
      </c>
    </row>
    <row r="21828" spans="1:4">
      <c r="A21828" s="74" t="s">
        <v>11905</v>
      </c>
      <c r="B21828" s="74" t="str">
        <f ca="1">IFERROR(__xludf.DUMMYFUNCTION("IF(REGEXMATCH(A21828,""wealth planning""),""Script 1"",""-"")"),"-")</f>
        <v>-</v>
      </c>
      <c r="C21828" s="74" t="str">
        <f t="shared" si="170"/>
        <v>Nurul Annisa Adam</v>
      </c>
      <c r="D21828" s="74">
        <f t="shared" si="171"/>
        <v>0</v>
      </c>
    </row>
    <row r="21829" spans="1:4">
      <c r="A21829" s="149">
        <v>45482</v>
      </c>
      <c r="B21829" s="74" t="str">
        <f ca="1">IFERROR(__xludf.DUMMYFUNCTION("IF(REGEXMATCH(A21829,""wealth planning""),""Script 1"",""-"")"),"#VALUE!")</f>
        <v>#VALUE!</v>
      </c>
      <c r="C21829" s="74" t="str">
        <f t="shared" si="170"/>
        <v>Nurul Annisa Adam</v>
      </c>
      <c r="D21829" s="74">
        <f t="shared" si="171"/>
        <v>0</v>
      </c>
    </row>
    <row r="21830" spans="1:4">
      <c r="A21830" s="149">
        <v>45482</v>
      </c>
      <c r="B21830" s="74" t="str">
        <f ca="1">IFERROR(__xludf.DUMMYFUNCTION("IF(REGEXMATCH(A21830,""wealth planning""),""Script 1"",""-"")"),"#VALUE!")</f>
        <v>#VALUE!</v>
      </c>
      <c r="C21830" s="149">
        <f t="shared" si="170"/>
        <v>45482</v>
      </c>
      <c r="D21830" s="74" t="str">
        <f t="shared" si="171"/>
        <v>Nurul Annisa Adam</v>
      </c>
    </row>
    <row r="21831" spans="1:4">
      <c r="A21831" s="74" t="s">
        <v>11906</v>
      </c>
      <c r="B21831" s="74" t="str">
        <f ca="1">IFERROR(__xludf.DUMMYFUNCTION("IF(REGEXMATCH(A21831,""wealth planning""),""Script 1"",""-"")"),"Script 1")</f>
        <v>Script 1</v>
      </c>
      <c r="C21831" s="149">
        <f t="shared" si="170"/>
        <v>45482</v>
      </c>
      <c r="D21831" s="74" t="str">
        <f t="shared" si="171"/>
        <v>Nurul Annisa Adam</v>
      </c>
    </row>
    <row r="21832" spans="1:4">
      <c r="A21832" s="74"/>
      <c r="B21832" s="74" t="str">
        <f ca="1">IFERROR(__xludf.DUMMYFUNCTION("IF(REGEXMATCH(A21832,""wealth planning""),""Script 1"",""-"")"),"-")</f>
        <v>-</v>
      </c>
      <c r="C21832" s="74" t="str">
        <f t="shared" si="170"/>
        <v>You: Hai assalamualaikum Annisa,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832" s="149">
        <f t="shared" si="171"/>
        <v>45482</v>
      </c>
    </row>
    <row r="21833" spans="1:4">
      <c r="B21833" s="74" t="str">
        <f ca="1">IFERROR(__xludf.DUMMYFUNCTION("IF(REGEXMATCH(A21833,""wealth planning""),""Script 1"",""-"")"),"-")</f>
        <v>-</v>
      </c>
      <c r="C21833" s="74">
        <f t="shared" si="170"/>
        <v>0</v>
      </c>
      <c r="D21833" s="149">
        <f t="shared" si="171"/>
        <v>45482</v>
      </c>
    </row>
    <row r="21834" spans="1:4">
      <c r="B21834" s="74" t="str">
        <f ca="1">IFERROR(__xludf.DUMMYFUNCTION("IF(REGEXMATCH(A21834,""wealth planning""),""Script 1"",""-"")"),"-")</f>
        <v>-</v>
      </c>
      <c r="C21834" s="74">
        <f t="shared" si="170"/>
        <v>0</v>
      </c>
      <c r="D21834" s="74" t="str">
        <f t="shared" si="171"/>
        <v>You: Hai assalamualaikum Annisa,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835" spans="1:4">
      <c r="B21835" s="74" t="str">
        <f ca="1">IFERROR(__xludf.DUMMYFUNCTION("IF(REGEXMATCH(A21835,""wealth planning""),""Script 1"",""-"")"),"-")</f>
        <v>-</v>
      </c>
      <c r="C21835" s="74">
        <f t="shared" si="170"/>
        <v>0</v>
      </c>
      <c r="D21835" s="74">
        <f t="shared" si="171"/>
        <v>0</v>
      </c>
    </row>
    <row r="21836" spans="1:4">
      <c r="A21836" s="74" t="s">
        <v>11909</v>
      </c>
      <c r="B21836" s="74" t="str">
        <f ca="1">IFERROR(__xludf.DUMMYFUNCTION("IF(REGEXMATCH(A21836,""wealth planning""),""Script 1"",""-"")"),"-")</f>
        <v>-</v>
      </c>
      <c r="C21836" s="74">
        <f t="shared" si="170"/>
        <v>0</v>
      </c>
      <c r="D21836" s="74">
        <f t="shared" si="171"/>
        <v>0</v>
      </c>
    </row>
    <row r="21837" spans="1:4">
      <c r="A21837" s="149">
        <v>45482</v>
      </c>
      <c r="B21837" s="74" t="str">
        <f ca="1">IFERROR(__xludf.DUMMYFUNCTION("IF(REGEXMATCH(A21837,""wealth planning""),""Script 1"",""-"")"),"#VALUE!")</f>
        <v>#VALUE!</v>
      </c>
      <c r="C21837" s="74" t="str">
        <f t="shared" si="170"/>
        <v>Muhammad Ariff Hanafi</v>
      </c>
      <c r="D21837" s="74">
        <f t="shared" si="171"/>
        <v>0</v>
      </c>
    </row>
    <row r="21838" spans="1:4">
      <c r="A21838" s="149">
        <v>45482</v>
      </c>
      <c r="B21838" s="74" t="str">
        <f ca="1">IFERROR(__xludf.DUMMYFUNCTION("IF(REGEXMATCH(A21838,""wealth planning""),""Script 1"",""-"")"),"#VALUE!")</f>
        <v>#VALUE!</v>
      </c>
      <c r="C21838" s="149">
        <f t="shared" si="170"/>
        <v>45482</v>
      </c>
      <c r="D21838" s="74">
        <f t="shared" si="171"/>
        <v>0</v>
      </c>
    </row>
    <row r="21839" spans="1:4">
      <c r="A21839" s="74" t="s">
        <v>11566</v>
      </c>
      <c r="B21839" s="74" t="str">
        <f ca="1">IFERROR(__xludf.DUMMYFUNCTION("IF(REGEXMATCH(A21839,""wealth planning""),""Script 1"",""-"")"),"Script 1")</f>
        <v>Script 1</v>
      </c>
      <c r="C21839" s="149">
        <f t="shared" si="170"/>
        <v>45482</v>
      </c>
      <c r="D21839" s="74" t="str">
        <f t="shared" si="171"/>
        <v>Muhammad Ariff Hanafi</v>
      </c>
    </row>
    <row r="21840" spans="1:4">
      <c r="A21840" s="74"/>
      <c r="B21840" s="74" t="str">
        <f ca="1">IFERROR(__xludf.DUMMYFUNCTION("IF(REGEXMATCH(A21840,""wealth planning""),""Script 1"",""-"")"),"-")</f>
        <v>-</v>
      </c>
      <c r="C21840" s="74" t="str">
        <f t="shared" si="170"/>
        <v>You: Hai assalamualaikum Ariff,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840" s="149">
        <f t="shared" si="171"/>
        <v>45482</v>
      </c>
    </row>
    <row r="21841" spans="1:4">
      <c r="B21841" s="74" t="str">
        <f ca="1">IFERROR(__xludf.DUMMYFUNCTION("IF(REGEXMATCH(A21841,""wealth planning""),""Script 1"",""-"")"),"-")</f>
        <v>-</v>
      </c>
      <c r="C21841" s="74">
        <f t="shared" si="170"/>
        <v>0</v>
      </c>
      <c r="D21841" s="149">
        <f t="shared" si="171"/>
        <v>45482</v>
      </c>
    </row>
    <row r="21842" spans="1:4">
      <c r="B21842" s="74" t="str">
        <f ca="1">IFERROR(__xludf.DUMMYFUNCTION("IF(REGEXMATCH(A21842,""wealth planning""),""Script 1"",""-"")"),"-")</f>
        <v>-</v>
      </c>
      <c r="C21842" s="74">
        <f t="shared" si="170"/>
        <v>0</v>
      </c>
      <c r="D21842" s="74" t="str">
        <f t="shared" si="171"/>
        <v>You: Hai assalamualaikum Ariff,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843" spans="1:4">
      <c r="A21843" s="74" t="s">
        <v>11911</v>
      </c>
      <c r="B21843" s="74" t="str">
        <f ca="1">IFERROR(__xludf.DUMMYFUNCTION("IF(REGEXMATCH(A21843,""wealth planning""),""Script 1"",""-"")"),"-")</f>
        <v>-</v>
      </c>
      <c r="C21843" s="74">
        <f t="shared" si="170"/>
        <v>0</v>
      </c>
      <c r="D21843" s="74">
        <f t="shared" si="171"/>
        <v>0</v>
      </c>
    </row>
    <row r="21844" spans="1:4">
      <c r="A21844" s="74" t="s">
        <v>11912</v>
      </c>
      <c r="B21844" s="74" t="str">
        <f ca="1">IFERROR(__xludf.DUMMYFUNCTION("IF(REGEXMATCH(A21844,""wealth planning""),""Script 1"",""-"")"),"-")</f>
        <v>-</v>
      </c>
      <c r="C21844" s="74" t="str">
        <f t="shared" si="170"/>
        <v>Izzah SyakiraStatus is reachable</v>
      </c>
      <c r="D21844" s="74">
        <f t="shared" si="171"/>
        <v>0</v>
      </c>
    </row>
    <row r="21845" spans="1:4">
      <c r="A21845" s="149">
        <v>45482</v>
      </c>
      <c r="B21845" s="74" t="str">
        <f ca="1">IFERROR(__xludf.DUMMYFUNCTION("IF(REGEXMATCH(A21845,""wealth planning""),""Script 1"",""-"")"),"#VALUE!")</f>
        <v>#VALUE!</v>
      </c>
      <c r="C21845" s="74" t="str">
        <f t="shared" si="170"/>
        <v>Izzah Syakira</v>
      </c>
      <c r="D21845" s="74">
        <f t="shared" si="171"/>
        <v>0</v>
      </c>
    </row>
    <row r="21846" spans="1:4">
      <c r="A21846" s="149">
        <v>45482</v>
      </c>
      <c r="B21846" s="74" t="str">
        <f ca="1">IFERROR(__xludf.DUMMYFUNCTION("IF(REGEXMATCH(A21846,""wealth planning""),""Script 1"",""-"")"),"#VALUE!")</f>
        <v>#VALUE!</v>
      </c>
      <c r="C21846" s="149">
        <f t="shared" si="170"/>
        <v>45482</v>
      </c>
      <c r="D21846" s="74" t="str">
        <f t="shared" si="171"/>
        <v>Izzah SyakiraStatus is reachable</v>
      </c>
    </row>
    <row r="21847" spans="1:4">
      <c r="A21847" s="74" t="s">
        <v>11913</v>
      </c>
      <c r="B21847" s="74" t="str">
        <f ca="1">IFERROR(__xludf.DUMMYFUNCTION("IF(REGEXMATCH(A21847,""wealth planning""),""Script 1"",""-"")"),"Script 1")</f>
        <v>Script 1</v>
      </c>
      <c r="C21847" s="149">
        <f t="shared" si="170"/>
        <v>45482</v>
      </c>
      <c r="D21847" s="74" t="str">
        <f t="shared" si="171"/>
        <v>Izzah Syakira</v>
      </c>
    </row>
    <row r="21848" spans="1:4">
      <c r="A21848" s="74"/>
      <c r="B21848" s="74" t="str">
        <f ca="1">IFERROR(__xludf.DUMMYFUNCTION("IF(REGEXMATCH(A21848,""wealth planning""),""Script 1"",""-"")"),"-")</f>
        <v>-</v>
      </c>
      <c r="C21848" s="74" t="str">
        <f t="shared" si="170"/>
        <v>You: Hai assalamualaikum Izzah,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848" s="149">
        <f t="shared" si="171"/>
        <v>45482</v>
      </c>
    </row>
    <row r="21849" spans="1:4">
      <c r="B21849" s="74" t="str">
        <f ca="1">IFERROR(__xludf.DUMMYFUNCTION("IF(REGEXMATCH(A21849,""wealth planning""),""Script 1"",""-"")"),"-")</f>
        <v>-</v>
      </c>
      <c r="C21849" s="74">
        <f t="shared" si="170"/>
        <v>0</v>
      </c>
      <c r="D21849" s="149">
        <f t="shared" si="171"/>
        <v>45482</v>
      </c>
    </row>
    <row r="21850" spans="1:4">
      <c r="B21850" s="74" t="str">
        <f ca="1">IFERROR(__xludf.DUMMYFUNCTION("IF(REGEXMATCH(A21850,""wealth planning""),""Script 1"",""-"")"),"-")</f>
        <v>-</v>
      </c>
      <c r="C21850" s="74">
        <f t="shared" si="170"/>
        <v>0</v>
      </c>
      <c r="D21850" s="74" t="str">
        <f t="shared" si="171"/>
        <v>You: Hai assalamualaikum Izzah,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851" spans="1:4">
      <c r="A21851" s="74" t="s">
        <v>11915</v>
      </c>
      <c r="B21851" s="74" t="str">
        <f ca="1">IFERROR(__xludf.DUMMYFUNCTION("IF(REGEXMATCH(A21851,""wealth planning""),""Script 1"",""-"")"),"-")</f>
        <v>-</v>
      </c>
      <c r="C21851" s="74">
        <f t="shared" si="170"/>
        <v>0</v>
      </c>
      <c r="D21851" s="74">
        <f t="shared" si="171"/>
        <v>0</v>
      </c>
    </row>
    <row r="21852" spans="1:4">
      <c r="A21852" s="74" t="s">
        <v>11916</v>
      </c>
      <c r="B21852" s="74" t="str">
        <f ca="1">IFERROR(__xludf.DUMMYFUNCTION("IF(REGEXMATCH(A21852,""wealth planning""),""Script 1"",""-"")"),"-")</f>
        <v>-</v>
      </c>
      <c r="C21852" s="74" t="str">
        <f t="shared" si="170"/>
        <v>Nur Hanisah AbdullahStatus is reachable</v>
      </c>
      <c r="D21852" s="74">
        <f t="shared" si="171"/>
        <v>0</v>
      </c>
    </row>
    <row r="21853" spans="1:4">
      <c r="A21853" s="149">
        <v>45482</v>
      </c>
      <c r="B21853" s="74" t="str">
        <f ca="1">IFERROR(__xludf.DUMMYFUNCTION("IF(REGEXMATCH(A21853,""wealth planning""),""Script 1"",""-"")"),"#VALUE!")</f>
        <v>#VALUE!</v>
      </c>
      <c r="C21853" s="74" t="str">
        <f t="shared" si="170"/>
        <v>Nur Hanisah Abdullah</v>
      </c>
      <c r="D21853" s="74">
        <f t="shared" si="171"/>
        <v>0</v>
      </c>
    </row>
    <row r="21854" spans="1:4">
      <c r="A21854" s="149">
        <v>45482</v>
      </c>
      <c r="B21854" s="74" t="str">
        <f ca="1">IFERROR(__xludf.DUMMYFUNCTION("IF(REGEXMATCH(A21854,""wealth planning""),""Script 1"",""-"")"),"#VALUE!")</f>
        <v>#VALUE!</v>
      </c>
      <c r="C21854" s="149">
        <f t="shared" si="170"/>
        <v>45482</v>
      </c>
      <c r="D21854" s="74" t="str">
        <f t="shared" si="171"/>
        <v>Nur Hanisah AbdullahStatus is reachable</v>
      </c>
    </row>
    <row r="21855" spans="1:4">
      <c r="A21855" s="74" t="s">
        <v>11148</v>
      </c>
      <c r="B21855" s="74" t="str">
        <f ca="1">IFERROR(__xludf.DUMMYFUNCTION("IF(REGEXMATCH(A21855,""wealth planning""),""Script 1"",""-"")"),"Script 1")</f>
        <v>Script 1</v>
      </c>
      <c r="C21855" s="149">
        <f t="shared" si="170"/>
        <v>45482</v>
      </c>
      <c r="D21855" s="74" t="str">
        <f t="shared" si="171"/>
        <v>Nur Hanisah Abdullah</v>
      </c>
    </row>
    <row r="21856" spans="1:4">
      <c r="A21856" s="74"/>
      <c r="B21856" s="74" t="str">
        <f ca="1">IFERROR(__xludf.DUMMYFUNCTION("IF(REGEXMATCH(A21856,""wealth planning""),""Script 1"",""-"")"),"-")</f>
        <v>-</v>
      </c>
      <c r="C21856" s="74" t="str">
        <f t="shared" si="170"/>
        <v>You: Hai assalamualaikum Hanisah,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856" s="149">
        <f t="shared" si="171"/>
        <v>45482</v>
      </c>
    </row>
    <row r="21857" spans="1:4">
      <c r="B21857" s="74" t="str">
        <f ca="1">IFERROR(__xludf.DUMMYFUNCTION("IF(REGEXMATCH(A21857,""wealth planning""),""Script 1"",""-"")"),"-")</f>
        <v>-</v>
      </c>
      <c r="C21857" s="74">
        <f t="shared" si="170"/>
        <v>0</v>
      </c>
      <c r="D21857" s="149">
        <f t="shared" si="171"/>
        <v>45482</v>
      </c>
    </row>
    <row r="21858" spans="1:4">
      <c r="B21858" s="74" t="str">
        <f ca="1">IFERROR(__xludf.DUMMYFUNCTION("IF(REGEXMATCH(A21858,""wealth planning""),""Script 1"",""-"")"),"-")</f>
        <v>-</v>
      </c>
      <c r="C21858" s="74">
        <f t="shared" si="170"/>
        <v>0</v>
      </c>
      <c r="D21858" s="74" t="str">
        <f t="shared" si="171"/>
        <v>You: Hai assalamualaikum Hanisah,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859" spans="1:4">
      <c r="B21859" s="74" t="str">
        <f ca="1">IFERROR(__xludf.DUMMYFUNCTION("IF(REGEXMATCH(A21859,""wealth planning""),""Script 1"",""-"")"),"-")</f>
        <v>-</v>
      </c>
      <c r="C21859" s="74">
        <f t="shared" si="170"/>
        <v>0</v>
      </c>
      <c r="D21859" s="74">
        <f t="shared" si="171"/>
        <v>0</v>
      </c>
    </row>
    <row r="21860" spans="1:4">
      <c r="A21860" s="74" t="s">
        <v>11919</v>
      </c>
      <c r="B21860" s="74" t="str">
        <f ca="1">IFERROR(__xludf.DUMMYFUNCTION("IF(REGEXMATCH(A21860,""wealth planning""),""Script 1"",""-"")"),"-")</f>
        <v>-</v>
      </c>
      <c r="C21860" s="74">
        <f t="shared" si="170"/>
        <v>0</v>
      </c>
      <c r="D21860" s="74">
        <f t="shared" si="171"/>
        <v>0</v>
      </c>
    </row>
    <row r="21861" spans="1:4">
      <c r="A21861" s="149">
        <v>45482</v>
      </c>
      <c r="B21861" s="74" t="str">
        <f ca="1">IFERROR(__xludf.DUMMYFUNCTION("IF(REGEXMATCH(A21861,""wealth planning""),""Script 1"",""-"")"),"#VALUE!")</f>
        <v>#VALUE!</v>
      </c>
      <c r="C21861" s="74" t="str">
        <f t="shared" si="170"/>
        <v>Amirul Aizat</v>
      </c>
      <c r="D21861" s="74">
        <f t="shared" si="171"/>
        <v>0</v>
      </c>
    </row>
    <row r="21862" spans="1:4">
      <c r="A21862" s="149">
        <v>45482</v>
      </c>
      <c r="B21862" s="74" t="str">
        <f ca="1">IFERROR(__xludf.DUMMYFUNCTION("IF(REGEXMATCH(A21862,""wealth planning""),""Script 1"",""-"")"),"#VALUE!")</f>
        <v>#VALUE!</v>
      </c>
      <c r="C21862" s="149">
        <f t="shared" si="170"/>
        <v>45482</v>
      </c>
      <c r="D21862" s="74">
        <f t="shared" si="171"/>
        <v>0</v>
      </c>
    </row>
    <row r="21863" spans="1:4">
      <c r="A21863" s="74" t="s">
        <v>11398</v>
      </c>
      <c r="B21863" s="74" t="str">
        <f ca="1">IFERROR(__xludf.DUMMYFUNCTION("IF(REGEXMATCH(A21863,""wealth planning""),""Script 1"",""-"")"),"Script 1")</f>
        <v>Script 1</v>
      </c>
      <c r="C21863" s="149">
        <f t="shared" si="170"/>
        <v>45482</v>
      </c>
      <c r="D21863" s="74" t="str">
        <f t="shared" si="171"/>
        <v>Amirul Aizat</v>
      </c>
    </row>
    <row r="21864" spans="1:4">
      <c r="A21864" s="74"/>
      <c r="B21864" s="74" t="str">
        <f ca="1">IFERROR(__xludf.DUMMYFUNCTION("IF(REGEXMATCH(A21864,""wealth planning""),""Script 1"",""-"")"),"-")</f>
        <v>-</v>
      </c>
      <c r="C21864" s="74" t="str">
        <f t="shared" si="170"/>
        <v>You: Hai assalamualaikum Amirul,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864" s="149">
        <f t="shared" si="171"/>
        <v>45482</v>
      </c>
    </row>
    <row r="21865" spans="1:4">
      <c r="B21865" s="74" t="str">
        <f ca="1">IFERROR(__xludf.DUMMYFUNCTION("IF(REGEXMATCH(A21865,""wealth planning""),""Script 1"",""-"")"),"-")</f>
        <v>-</v>
      </c>
      <c r="C21865" s="74">
        <f t="shared" si="170"/>
        <v>0</v>
      </c>
      <c r="D21865" s="149">
        <f t="shared" si="171"/>
        <v>45482</v>
      </c>
    </row>
    <row r="21866" spans="1:4">
      <c r="B21866" s="74" t="str">
        <f ca="1">IFERROR(__xludf.DUMMYFUNCTION("IF(REGEXMATCH(A21866,""wealth planning""),""Script 1"",""-"")"),"-")</f>
        <v>-</v>
      </c>
      <c r="C21866" s="74">
        <f t="shared" si="170"/>
        <v>0</v>
      </c>
      <c r="D21866" s="74" t="str">
        <f t="shared" si="171"/>
        <v>You: Hai assalamualaikum Amirul,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867" spans="1:4">
      <c r="A21867" s="74" t="s">
        <v>7532</v>
      </c>
      <c r="B21867" s="74" t="str">
        <f ca="1">IFERROR(__xludf.DUMMYFUNCTION("IF(REGEXMATCH(A21867,""wealth planning""),""Script 1"",""-"")"),"-")</f>
        <v>-</v>
      </c>
      <c r="C21867" s="74">
        <f t="shared" si="170"/>
        <v>0</v>
      </c>
      <c r="D21867" s="74">
        <f t="shared" si="171"/>
        <v>0</v>
      </c>
    </row>
    <row r="21868" spans="1:4">
      <c r="A21868" s="74" t="s">
        <v>7532</v>
      </c>
      <c r="B21868" s="74" t="str">
        <f ca="1">IFERROR(__xludf.DUMMYFUNCTION("IF(REGEXMATCH(A21868,""wealth planning""),""Script 1"",""-"")"),"-")</f>
        <v>-</v>
      </c>
      <c r="C21868" s="74" t="str">
        <f t="shared" si="170"/>
        <v>LinkedIn Member</v>
      </c>
      <c r="D21868" s="74">
        <f t="shared" si="171"/>
        <v>0</v>
      </c>
    </row>
    <row r="21869" spans="1:4">
      <c r="A21869" s="149">
        <v>45482</v>
      </c>
      <c r="B21869" s="74" t="str">
        <f ca="1">IFERROR(__xludf.DUMMYFUNCTION("IF(REGEXMATCH(A21869,""wealth planning""),""Script 1"",""-"")"),"#VALUE!")</f>
        <v>#VALUE!</v>
      </c>
      <c r="C21869" s="74" t="str">
        <f t="shared" si="170"/>
        <v>LinkedIn Member</v>
      </c>
      <c r="D21869" s="74">
        <f t="shared" si="171"/>
        <v>0</v>
      </c>
    </row>
    <row r="21870" spans="1:4">
      <c r="A21870" s="149">
        <v>45482</v>
      </c>
      <c r="B21870" s="74" t="str">
        <f ca="1">IFERROR(__xludf.DUMMYFUNCTION("IF(REGEXMATCH(A21870,""wealth planning""),""Script 1"",""-"")"),"#VALUE!")</f>
        <v>#VALUE!</v>
      </c>
      <c r="C21870" s="149">
        <f t="shared" si="170"/>
        <v>45482</v>
      </c>
      <c r="D21870" s="74" t="str">
        <f t="shared" si="171"/>
        <v>LinkedIn Member</v>
      </c>
    </row>
    <row r="21871" spans="1:4">
      <c r="A21871" s="74" t="s">
        <v>11921</v>
      </c>
      <c r="B21871" s="74" t="str">
        <f ca="1">IFERROR(__xludf.DUMMYFUNCTION("IF(REGEXMATCH(A21871,""wealth planning""),""Script 1"",""-"")"),"Script 1")</f>
        <v>Script 1</v>
      </c>
      <c r="C21871" s="149">
        <f t="shared" si="170"/>
        <v>45482</v>
      </c>
      <c r="D21871" s="74" t="str">
        <f t="shared" si="171"/>
        <v>LinkedIn Member</v>
      </c>
    </row>
    <row r="21872" spans="1:4">
      <c r="A21872" s="74"/>
      <c r="B21872" s="74" t="str">
        <f ca="1">IFERROR(__xludf.DUMMYFUNCTION("IF(REGEXMATCH(A21872,""wealth planning""),""Script 1"",""-"")"),"-")</f>
        <v>-</v>
      </c>
      <c r="C21872" s="74" t="str">
        <f t="shared" si="170"/>
        <v>You: Hai assalamualaikum Fatin,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872" s="149">
        <f t="shared" si="171"/>
        <v>45482</v>
      </c>
    </row>
    <row r="21873" spans="1:4">
      <c r="B21873" s="74" t="str">
        <f ca="1">IFERROR(__xludf.DUMMYFUNCTION("IF(REGEXMATCH(A21873,""wealth planning""),""Script 1"",""-"")"),"-")</f>
        <v>-</v>
      </c>
      <c r="C21873" s="74">
        <f t="shared" si="170"/>
        <v>0</v>
      </c>
      <c r="D21873" s="149">
        <f t="shared" si="171"/>
        <v>45482</v>
      </c>
    </row>
    <row r="21874" spans="1:4">
      <c r="B21874" s="74" t="str">
        <f ca="1">IFERROR(__xludf.DUMMYFUNCTION("IF(REGEXMATCH(A21874,""wealth planning""),""Script 1"",""-"")"),"-")</f>
        <v>-</v>
      </c>
      <c r="C21874" s="74">
        <f t="shared" si="170"/>
        <v>0</v>
      </c>
      <c r="D21874" s="74" t="str">
        <f t="shared" si="171"/>
        <v>You: Hai assalamualaikum Fatin,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875" spans="1:4">
      <c r="B21875" s="74" t="str">
        <f ca="1">IFERROR(__xludf.DUMMYFUNCTION("IF(REGEXMATCH(A21875,""wealth planning""),""Script 1"",""-"")"),"-")</f>
        <v>-</v>
      </c>
      <c r="C21875" s="74">
        <f t="shared" si="170"/>
        <v>0</v>
      </c>
      <c r="D21875" s="74">
        <f t="shared" si="171"/>
        <v>0</v>
      </c>
    </row>
    <row r="21876" spans="1:4">
      <c r="A21876" s="74" t="s">
        <v>11923</v>
      </c>
      <c r="B21876" s="74" t="str">
        <f ca="1">IFERROR(__xludf.DUMMYFUNCTION("IF(REGEXMATCH(A21876,""wealth planning""),""Script 1"",""-"")"),"-")</f>
        <v>-</v>
      </c>
      <c r="C21876" s="74">
        <f t="shared" si="170"/>
        <v>0</v>
      </c>
      <c r="D21876" s="74">
        <f t="shared" si="171"/>
        <v>0</v>
      </c>
    </row>
    <row r="21877" spans="1:4">
      <c r="A21877" s="149">
        <v>45482</v>
      </c>
      <c r="B21877" s="74" t="str">
        <f ca="1">IFERROR(__xludf.DUMMYFUNCTION("IF(REGEXMATCH(A21877,""wealth planning""),""Script 1"",""-"")"),"#VALUE!")</f>
        <v>#VALUE!</v>
      </c>
      <c r="C21877" s="74" t="str">
        <f t="shared" si="170"/>
        <v>Diyanah Masud</v>
      </c>
      <c r="D21877" s="74">
        <f t="shared" si="171"/>
        <v>0</v>
      </c>
    </row>
    <row r="21878" spans="1:4">
      <c r="A21878" s="149">
        <v>45482</v>
      </c>
      <c r="B21878" s="74" t="str">
        <f ca="1">IFERROR(__xludf.DUMMYFUNCTION("IF(REGEXMATCH(A21878,""wealth planning""),""Script 1"",""-"")"),"#VALUE!")</f>
        <v>#VALUE!</v>
      </c>
      <c r="C21878" s="149">
        <f t="shared" si="170"/>
        <v>45482</v>
      </c>
      <c r="D21878" s="74">
        <f t="shared" si="171"/>
        <v>0</v>
      </c>
    </row>
    <row r="21879" spans="1:4">
      <c r="A21879" s="74" t="s">
        <v>11924</v>
      </c>
      <c r="B21879" s="74" t="str">
        <f ca="1">IFERROR(__xludf.DUMMYFUNCTION("IF(REGEXMATCH(A21879,""wealth planning""),""Script 1"",""-"")"),"Script 1")</f>
        <v>Script 1</v>
      </c>
      <c r="C21879" s="149">
        <f t="shared" si="170"/>
        <v>45482</v>
      </c>
      <c r="D21879" s="74" t="str">
        <f t="shared" si="171"/>
        <v>Diyanah Masud</v>
      </c>
    </row>
    <row r="21880" spans="1:4">
      <c r="A21880" s="74"/>
      <c r="B21880" s="74" t="str">
        <f ca="1">IFERROR(__xludf.DUMMYFUNCTION("IF(REGEXMATCH(A21880,""wealth planning""),""Script 1"",""-"")"),"-")</f>
        <v>-</v>
      </c>
      <c r="C21880" s="74" t="str">
        <f t="shared" si="170"/>
        <v>You: Hai assalamualaikum Diyanah,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1880" s="149">
        <f t="shared" si="171"/>
        <v>45482</v>
      </c>
    </row>
    <row r="21881" spans="1:4">
      <c r="B21881" s="74" t="str">
        <f ca="1">IFERROR(__xludf.DUMMYFUNCTION("IF(REGEXMATCH(A21881,""wealth planning""),""Script 1"",""-"")"),"-")</f>
        <v>-</v>
      </c>
      <c r="C21881" s="74">
        <f t="shared" si="170"/>
        <v>0</v>
      </c>
      <c r="D21881" s="149">
        <f t="shared" si="171"/>
        <v>45482</v>
      </c>
    </row>
    <row r="21882" spans="1:4">
      <c r="B21882" s="74" t="str">
        <f ca="1">IFERROR(__xludf.DUMMYFUNCTION("IF(REGEXMATCH(A21882,""wealth planning""),""Script 1"",""-"")"),"-")</f>
        <v>-</v>
      </c>
      <c r="C21882" s="74">
        <f t="shared" si="170"/>
        <v>0</v>
      </c>
      <c r="D21882" s="74" t="str">
        <f t="shared" si="171"/>
        <v>You: Hai assalamualaikum Diyanah,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1883" spans="1:4">
      <c r="A21883" s="74" t="s">
        <v>11926</v>
      </c>
      <c r="B21883" s="74" t="str">
        <f ca="1">IFERROR(__xludf.DUMMYFUNCTION("IF(REGEXMATCH(A21883,""wealth planning""),""Script 1"",""-"")"),"-")</f>
        <v>-</v>
      </c>
      <c r="C21883" s="74">
        <f t="shared" si="170"/>
        <v>0</v>
      </c>
      <c r="D21883" s="74">
        <f t="shared" si="171"/>
        <v>0</v>
      </c>
    </row>
    <row r="21884" spans="1:4">
      <c r="A21884" s="74" t="s">
        <v>11926</v>
      </c>
      <c r="B21884" s="74" t="str">
        <f ca="1">IFERROR(__xludf.DUMMYFUNCTION("IF(REGEXMATCH(A21884,""wealth planning""),""Script 1"",""-"")"),"-")</f>
        <v>-</v>
      </c>
      <c r="C21884" s="74" t="str">
        <f t="shared" si="170"/>
        <v>NOOR EZATIE</v>
      </c>
      <c r="D21884" s="74">
        <f t="shared" si="171"/>
        <v>0</v>
      </c>
    </row>
    <row r="21885" spans="1:4">
      <c r="A21885" s="149">
        <v>45482</v>
      </c>
      <c r="B21885" s="74" t="str">
        <f ca="1">IFERROR(__xludf.DUMMYFUNCTION("IF(REGEXMATCH(A21885,""wealth planning""),""Script 1"",""-"")"),"#VALUE!")</f>
        <v>#VALUE!</v>
      </c>
      <c r="C21885" s="74" t="str">
        <f t="shared" si="170"/>
        <v>NOOR EZATIE</v>
      </c>
      <c r="D21885" s="74">
        <f t="shared" si="171"/>
        <v>0</v>
      </c>
    </row>
    <row r="21886" spans="1:4">
      <c r="A21886" s="149">
        <v>45482</v>
      </c>
      <c r="B21886" s="74" t="str">
        <f ca="1">IFERROR(__xludf.DUMMYFUNCTION("IF(REGEXMATCH(A21886,""wealth planning""),""Script 1"",""-"")"),"#VALUE!")</f>
        <v>#VALUE!</v>
      </c>
      <c r="C21886" s="149">
        <f t="shared" si="170"/>
        <v>45482</v>
      </c>
      <c r="D21886" s="74" t="str">
        <f t="shared" si="171"/>
        <v>NOOR EZATIE</v>
      </c>
    </row>
    <row r="21887" spans="1:4">
      <c r="A21887" s="74" t="s">
        <v>11927</v>
      </c>
      <c r="B21887" s="74" t="str">
        <f ca="1">IFERROR(__xludf.DUMMYFUNCTION("IF(REGEXMATCH(A21887,""wealth planning""),""Script 1"",""-"")"),"Script 1")</f>
        <v>Script 1</v>
      </c>
      <c r="C21887" s="149">
        <f t="shared" si="170"/>
        <v>45482</v>
      </c>
      <c r="D21887" s="74" t="str">
        <f t="shared" si="171"/>
        <v>NOOR EZATIE</v>
      </c>
    </row>
    <row r="21888" spans="1:4">
      <c r="A21888" s="74"/>
      <c r="B21888" s="74" t="str">
        <f ca="1">IFERROR(__xludf.DUMMYFUNCTION("IF(REGEXMATCH(A21888,""wealth planning""),""Script 1"",""-"")"),"-")</f>
        <v>-</v>
      </c>
      <c r="C21888" s="74" t="str">
        <f t="shared" si="170"/>
        <v>You: Hai assalamualaikum Noor Ezatie,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888" s="149">
        <f t="shared" si="171"/>
        <v>45482</v>
      </c>
    </row>
    <row r="21889" spans="1:4">
      <c r="B21889" s="74" t="str">
        <f ca="1">IFERROR(__xludf.DUMMYFUNCTION("IF(REGEXMATCH(A21889,""wealth planning""),""Script 1"",""-"")"),"-")</f>
        <v>-</v>
      </c>
      <c r="C21889" s="74">
        <f t="shared" si="170"/>
        <v>0</v>
      </c>
      <c r="D21889" s="149">
        <f t="shared" si="171"/>
        <v>45482</v>
      </c>
    </row>
    <row r="21890" spans="1:4">
      <c r="B21890" s="74" t="str">
        <f ca="1">IFERROR(__xludf.DUMMYFUNCTION("IF(REGEXMATCH(A21890,""wealth planning""),""Script 1"",""-"")"),"-")</f>
        <v>-</v>
      </c>
      <c r="C21890" s="74">
        <f t="shared" si="170"/>
        <v>0</v>
      </c>
      <c r="D21890" s="74" t="str">
        <f t="shared" si="171"/>
        <v>You: Hai assalamualaikum Noor Ezatie,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891" spans="1:4">
      <c r="A21891" s="74" t="s">
        <v>11929</v>
      </c>
      <c r="B21891" s="74" t="str">
        <f ca="1">IFERROR(__xludf.DUMMYFUNCTION("IF(REGEXMATCH(A21891,""wealth planning""),""Script 1"",""-"")"),"-")</f>
        <v>-</v>
      </c>
      <c r="C21891" s="74">
        <f t="shared" si="170"/>
        <v>0</v>
      </c>
      <c r="D21891" s="74">
        <f t="shared" si="171"/>
        <v>0</v>
      </c>
    </row>
    <row r="21892" spans="1:4">
      <c r="A21892" s="74" t="s">
        <v>11930</v>
      </c>
      <c r="B21892" s="74" t="str">
        <f ca="1">IFERROR(__xludf.DUMMYFUNCTION("IF(REGEXMATCH(A21892,""wealth planning""),""Script 1"",""-"")"),"-")</f>
        <v>-</v>
      </c>
      <c r="C21892" s="74" t="str">
        <f t="shared" si="170"/>
        <v>Nur Hawariah IbrahimStatus is reachable</v>
      </c>
      <c r="D21892" s="74">
        <f t="shared" si="171"/>
        <v>0</v>
      </c>
    </row>
    <row r="21893" spans="1:4">
      <c r="A21893" s="149">
        <v>45482</v>
      </c>
      <c r="B21893" s="74" t="str">
        <f ca="1">IFERROR(__xludf.DUMMYFUNCTION("IF(REGEXMATCH(A21893,""wealth planning""),""Script 1"",""-"")"),"#VALUE!")</f>
        <v>#VALUE!</v>
      </c>
      <c r="C21893" s="74" t="str">
        <f t="shared" si="170"/>
        <v>Nur Hawariah Ibrahim</v>
      </c>
      <c r="D21893" s="74">
        <f t="shared" si="171"/>
        <v>0</v>
      </c>
    </row>
    <row r="21894" spans="1:4">
      <c r="A21894" s="149">
        <v>45482</v>
      </c>
      <c r="B21894" s="74" t="str">
        <f ca="1">IFERROR(__xludf.DUMMYFUNCTION("IF(REGEXMATCH(A21894,""wealth planning""),""Script 1"",""-"")"),"#VALUE!")</f>
        <v>#VALUE!</v>
      </c>
      <c r="C21894" s="149">
        <f t="shared" si="170"/>
        <v>45482</v>
      </c>
      <c r="D21894" s="74" t="str">
        <f t="shared" si="171"/>
        <v>Nur Hawariah IbrahimStatus is reachable</v>
      </c>
    </row>
    <row r="21895" spans="1:4">
      <c r="A21895" s="74" t="s">
        <v>11931</v>
      </c>
      <c r="B21895" s="74" t="str">
        <f ca="1">IFERROR(__xludf.DUMMYFUNCTION("IF(REGEXMATCH(A21895,""wealth planning""),""Script 1"",""-"")"),"Script 1")</f>
        <v>Script 1</v>
      </c>
      <c r="C21895" s="149">
        <f t="shared" si="170"/>
        <v>45482</v>
      </c>
      <c r="D21895" s="74" t="str">
        <f t="shared" si="171"/>
        <v>Nur Hawariah Ibrahim</v>
      </c>
    </row>
    <row r="21896" spans="1:4">
      <c r="A21896" s="74"/>
      <c r="B21896" s="74" t="str">
        <f ca="1">IFERROR(__xludf.DUMMYFUNCTION("IF(REGEXMATCH(A21896,""wealth planning""),""Script 1"",""-"")"),"-")</f>
        <v>-</v>
      </c>
      <c r="C21896" s="74" t="str">
        <f t="shared" si="170"/>
        <v>You: Hai assalamualaikum Hawariah,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896" s="149">
        <f t="shared" si="171"/>
        <v>45482</v>
      </c>
    </row>
    <row r="21897" spans="1:4">
      <c r="B21897" s="74" t="str">
        <f ca="1">IFERROR(__xludf.DUMMYFUNCTION("IF(REGEXMATCH(A21897,""wealth planning""),""Script 1"",""-"")"),"-")</f>
        <v>-</v>
      </c>
      <c r="C21897" s="74">
        <f t="shared" si="170"/>
        <v>0</v>
      </c>
      <c r="D21897" s="149">
        <f t="shared" si="171"/>
        <v>45482</v>
      </c>
    </row>
    <row r="21898" spans="1:4">
      <c r="B21898" s="74" t="str">
        <f ca="1">IFERROR(__xludf.DUMMYFUNCTION("IF(REGEXMATCH(A21898,""wealth planning""),""Script 1"",""-"")"),"-")</f>
        <v>-</v>
      </c>
      <c r="C21898" s="74">
        <f t="shared" si="170"/>
        <v>0</v>
      </c>
      <c r="D21898" s="74" t="str">
        <f t="shared" si="171"/>
        <v>You: Hai assalamualaikum Hawariah,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899" spans="1:4">
      <c r="B21899" s="74" t="str">
        <f ca="1">IFERROR(__xludf.DUMMYFUNCTION("IF(REGEXMATCH(A21899,""wealth planning""),""Script 1"",""-"")"),"-")</f>
        <v>-</v>
      </c>
      <c r="C21899" s="74">
        <f t="shared" si="170"/>
        <v>0</v>
      </c>
      <c r="D21899" s="74">
        <f t="shared" si="171"/>
        <v>0</v>
      </c>
    </row>
    <row r="21900" spans="1:4">
      <c r="A21900" s="74" t="s">
        <v>11934</v>
      </c>
      <c r="B21900" s="74" t="str">
        <f ca="1">IFERROR(__xludf.DUMMYFUNCTION("IF(REGEXMATCH(A21900,""wealth planning""),""Script 1"",""-"")"),"-")</f>
        <v>-</v>
      </c>
      <c r="C21900" s="74">
        <f t="shared" si="170"/>
        <v>0</v>
      </c>
      <c r="D21900" s="74">
        <f t="shared" si="171"/>
        <v>0</v>
      </c>
    </row>
    <row r="21901" spans="1:4">
      <c r="A21901" s="149">
        <v>45482</v>
      </c>
      <c r="B21901" s="74" t="str">
        <f ca="1">IFERROR(__xludf.DUMMYFUNCTION("IF(REGEXMATCH(A21901,""wealth planning""),""Script 1"",""-"")"),"#VALUE!")</f>
        <v>#VALUE!</v>
      </c>
      <c r="C21901" s="74" t="str">
        <f t="shared" si="170"/>
        <v>Amyira Natasha Mahari</v>
      </c>
      <c r="D21901" s="74">
        <f t="shared" si="171"/>
        <v>0</v>
      </c>
    </row>
    <row r="21902" spans="1:4">
      <c r="A21902" s="149">
        <v>45482</v>
      </c>
      <c r="B21902" s="74" t="str">
        <f ca="1">IFERROR(__xludf.DUMMYFUNCTION("IF(REGEXMATCH(A21902,""wealth planning""),""Script 1"",""-"")"),"#VALUE!")</f>
        <v>#VALUE!</v>
      </c>
      <c r="C21902" s="149">
        <f t="shared" si="170"/>
        <v>45482</v>
      </c>
      <c r="D21902" s="74">
        <f t="shared" si="171"/>
        <v>0</v>
      </c>
    </row>
    <row r="21903" spans="1:4">
      <c r="A21903" s="74" t="s">
        <v>11935</v>
      </c>
      <c r="B21903" s="74" t="str">
        <f ca="1">IFERROR(__xludf.DUMMYFUNCTION("IF(REGEXMATCH(A21903,""wealth planning""),""Script 1"",""-"")"),"Script 1")</f>
        <v>Script 1</v>
      </c>
      <c r="C21903" s="149">
        <f t="shared" si="170"/>
        <v>45482</v>
      </c>
      <c r="D21903" s="74" t="str">
        <f t="shared" si="171"/>
        <v>Amyira Natasha Mahari</v>
      </c>
    </row>
    <row r="21904" spans="1:4">
      <c r="A21904" s="74"/>
      <c r="B21904" s="74" t="str">
        <f ca="1">IFERROR(__xludf.DUMMYFUNCTION("IF(REGEXMATCH(A21904,""wealth planning""),""Script 1"",""-"")"),"-")</f>
        <v>-</v>
      </c>
      <c r="C21904" s="74" t="str">
        <f t="shared" si="170"/>
        <v>You: Hai assalamualaikum Amyira,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904" s="149">
        <f t="shared" si="171"/>
        <v>45482</v>
      </c>
    </row>
    <row r="21905" spans="1:4">
      <c r="B21905" s="74" t="str">
        <f ca="1">IFERROR(__xludf.DUMMYFUNCTION("IF(REGEXMATCH(A21905,""wealth planning""),""Script 1"",""-"")"),"-")</f>
        <v>-</v>
      </c>
      <c r="C21905" s="74">
        <f t="shared" si="170"/>
        <v>0</v>
      </c>
      <c r="D21905" s="149">
        <f t="shared" si="171"/>
        <v>45482</v>
      </c>
    </row>
    <row r="21906" spans="1:4">
      <c r="B21906" s="74" t="str">
        <f ca="1">IFERROR(__xludf.DUMMYFUNCTION("IF(REGEXMATCH(A21906,""wealth planning""),""Script 1"",""-"")"),"-")</f>
        <v>-</v>
      </c>
      <c r="C21906" s="74">
        <f t="shared" si="170"/>
        <v>0</v>
      </c>
      <c r="D21906" s="74" t="str">
        <f t="shared" si="171"/>
        <v>You: Hai assalamualaikum Amyira,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907" spans="1:4">
      <c r="A21907" s="74" t="s">
        <v>11937</v>
      </c>
      <c r="B21907" s="74" t="str">
        <f ca="1">IFERROR(__xludf.DUMMYFUNCTION("IF(REGEXMATCH(A21907,""wealth planning""),""Script 1"",""-"")"),"-")</f>
        <v>-</v>
      </c>
      <c r="C21907" s="74">
        <f t="shared" si="170"/>
        <v>0</v>
      </c>
      <c r="D21907" s="74">
        <f t="shared" si="171"/>
        <v>0</v>
      </c>
    </row>
    <row r="21908" spans="1:4">
      <c r="A21908" s="74" t="s">
        <v>11937</v>
      </c>
      <c r="B21908" s="74" t="str">
        <f ca="1">IFERROR(__xludf.DUMMYFUNCTION("IF(REGEXMATCH(A21908,""wealth planning""),""Script 1"",""-"")"),"-")</f>
        <v>-</v>
      </c>
      <c r="C21908" s="74" t="str">
        <f t="shared" si="170"/>
        <v>Hani Qamaliah Habdin</v>
      </c>
      <c r="D21908" s="74">
        <f t="shared" si="171"/>
        <v>0</v>
      </c>
    </row>
    <row r="21909" spans="1:4">
      <c r="A21909" s="149">
        <v>45482</v>
      </c>
      <c r="B21909" s="74" t="str">
        <f ca="1">IFERROR(__xludf.DUMMYFUNCTION("IF(REGEXMATCH(A21909,""wealth planning""),""Script 1"",""-"")"),"#VALUE!")</f>
        <v>#VALUE!</v>
      </c>
      <c r="C21909" s="74" t="str">
        <f t="shared" si="170"/>
        <v>Hani Qamaliah Habdin</v>
      </c>
      <c r="D21909" s="74">
        <f t="shared" si="171"/>
        <v>0</v>
      </c>
    </row>
    <row r="21910" spans="1:4">
      <c r="A21910" s="149">
        <v>45482</v>
      </c>
      <c r="B21910" s="74" t="str">
        <f ca="1">IFERROR(__xludf.DUMMYFUNCTION("IF(REGEXMATCH(A21910,""wealth planning""),""Script 1"",""-"")"),"#VALUE!")</f>
        <v>#VALUE!</v>
      </c>
      <c r="C21910" s="149">
        <f t="shared" si="170"/>
        <v>45482</v>
      </c>
      <c r="D21910" s="74" t="str">
        <f t="shared" si="171"/>
        <v>Hani Qamaliah Habdin</v>
      </c>
    </row>
    <row r="21911" spans="1:4">
      <c r="A21911" s="74" t="s">
        <v>11938</v>
      </c>
      <c r="B21911" s="74" t="str">
        <f ca="1">IFERROR(__xludf.DUMMYFUNCTION("IF(REGEXMATCH(A21911,""wealth planning""),""Script 1"",""-"")"),"Script 1")</f>
        <v>Script 1</v>
      </c>
      <c r="C21911" s="149">
        <f t="shared" si="170"/>
        <v>45482</v>
      </c>
      <c r="D21911" s="74" t="str">
        <f t="shared" si="171"/>
        <v>Hani Qamaliah Habdin</v>
      </c>
    </row>
    <row r="21912" spans="1:4">
      <c r="A21912" s="74"/>
      <c r="B21912" s="74" t="str">
        <f ca="1">IFERROR(__xludf.DUMMYFUNCTION("IF(REGEXMATCH(A21912,""wealth planning""),""Script 1"",""-"")"),"-")</f>
        <v>-</v>
      </c>
      <c r="C21912" s="74" t="str">
        <f t="shared" si="170"/>
        <v>You: Hai assalamualaikum Hani,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912" s="149">
        <f t="shared" si="171"/>
        <v>45482</v>
      </c>
    </row>
    <row r="21913" spans="1:4">
      <c r="B21913" s="74" t="str">
        <f ca="1">IFERROR(__xludf.DUMMYFUNCTION("IF(REGEXMATCH(A21913,""wealth planning""),""Script 1"",""-"")"),"-")</f>
        <v>-</v>
      </c>
      <c r="C21913" s="74">
        <f t="shared" si="170"/>
        <v>0</v>
      </c>
      <c r="D21913" s="149">
        <f t="shared" si="171"/>
        <v>45482</v>
      </c>
    </row>
    <row r="21914" spans="1:4">
      <c r="B21914" s="74" t="str">
        <f ca="1">IFERROR(__xludf.DUMMYFUNCTION("IF(REGEXMATCH(A21914,""wealth planning""),""Script 1"",""-"")"),"-")</f>
        <v>-</v>
      </c>
      <c r="C21914" s="74">
        <f t="shared" si="170"/>
        <v>0</v>
      </c>
      <c r="D21914" s="74" t="str">
        <f t="shared" si="171"/>
        <v>You: Hai assalamualaikum Hani,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915" spans="1:4">
      <c r="B21915" s="74" t="str">
        <f ca="1">IFERROR(__xludf.DUMMYFUNCTION("IF(REGEXMATCH(A21915,""wealth planning""),""Script 1"",""-"")"),"-")</f>
        <v>-</v>
      </c>
      <c r="C21915" s="74">
        <f t="shared" si="170"/>
        <v>0</v>
      </c>
      <c r="D21915" s="74">
        <f t="shared" si="171"/>
        <v>0</v>
      </c>
    </row>
    <row r="21916" spans="1:4">
      <c r="A21916" s="74" t="s">
        <v>11941</v>
      </c>
      <c r="B21916" s="74" t="str">
        <f ca="1">IFERROR(__xludf.DUMMYFUNCTION("IF(REGEXMATCH(A21916,""wealth planning""),""Script 1"",""-"")"),"-")</f>
        <v>-</v>
      </c>
      <c r="C21916" s="74">
        <f t="shared" si="170"/>
        <v>0</v>
      </c>
      <c r="D21916" s="74">
        <f t="shared" si="171"/>
        <v>0</v>
      </c>
    </row>
    <row r="21917" spans="1:4">
      <c r="A21917" s="149">
        <v>45482</v>
      </c>
      <c r="B21917" s="74" t="str">
        <f ca="1">IFERROR(__xludf.DUMMYFUNCTION("IF(REGEXMATCH(A21917,""wealth planning""),""Script 1"",""-"")"),"#VALUE!")</f>
        <v>#VALUE!</v>
      </c>
      <c r="C21917" s="74" t="str">
        <f t="shared" si="170"/>
        <v>AIMI NAJWA BINTI RAZLAN</v>
      </c>
      <c r="D21917" s="74">
        <f t="shared" si="171"/>
        <v>0</v>
      </c>
    </row>
    <row r="21918" spans="1:4">
      <c r="A21918" s="149">
        <v>45482</v>
      </c>
      <c r="B21918" s="74" t="str">
        <f ca="1">IFERROR(__xludf.DUMMYFUNCTION("IF(REGEXMATCH(A21918,""wealth planning""),""Script 1"",""-"")"),"#VALUE!")</f>
        <v>#VALUE!</v>
      </c>
      <c r="C21918" s="149">
        <f t="shared" si="170"/>
        <v>45482</v>
      </c>
      <c r="D21918" s="74">
        <f t="shared" si="171"/>
        <v>0</v>
      </c>
    </row>
    <row r="21919" spans="1:4">
      <c r="A21919" s="74" t="s">
        <v>11942</v>
      </c>
      <c r="B21919" s="74" t="str">
        <f ca="1">IFERROR(__xludf.DUMMYFUNCTION("IF(REGEXMATCH(A21919,""wealth planning""),""Script 1"",""-"")"),"Script 1")</f>
        <v>Script 1</v>
      </c>
      <c r="C21919" s="149">
        <f t="shared" si="170"/>
        <v>45482</v>
      </c>
      <c r="D21919" s="74" t="str">
        <f t="shared" si="171"/>
        <v>AIMI NAJWA BINTI RAZLAN</v>
      </c>
    </row>
    <row r="21920" spans="1:4">
      <c r="A21920" s="74"/>
      <c r="B21920" s="74" t="str">
        <f ca="1">IFERROR(__xludf.DUMMYFUNCTION("IF(REGEXMATCH(A21920,""wealth planning""),""Script 1"",""-"")"),"-")</f>
        <v>-</v>
      </c>
      <c r="C21920" s="74" t="str">
        <f t="shared" si="170"/>
        <v>You: Hai assalamualaikum Aimi,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1920" s="149">
        <f t="shared" si="171"/>
        <v>45482</v>
      </c>
    </row>
    <row r="21921" spans="1:4">
      <c r="B21921" s="74" t="str">
        <f ca="1">IFERROR(__xludf.DUMMYFUNCTION("IF(REGEXMATCH(A21921,""wealth planning""),""Script 1"",""-"")"),"-")</f>
        <v>-</v>
      </c>
      <c r="C21921" s="74">
        <f t="shared" si="170"/>
        <v>0</v>
      </c>
      <c r="D21921" s="149">
        <f t="shared" si="171"/>
        <v>45482</v>
      </c>
    </row>
    <row r="21922" spans="1:4">
      <c r="B21922" s="74" t="str">
        <f ca="1">IFERROR(__xludf.DUMMYFUNCTION("IF(REGEXMATCH(A21922,""wealth planning""),""Script 1"",""-"")"),"-")</f>
        <v>-</v>
      </c>
      <c r="C21922" s="74">
        <f t="shared" si="170"/>
        <v>0</v>
      </c>
      <c r="D21922" s="74" t="str">
        <f t="shared" si="171"/>
        <v>You: Hai assalamualaikum Aimi,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1923" spans="1:4">
      <c r="B21923" s="74" t="str">
        <f ca="1">IFERROR(__xludf.DUMMYFUNCTION("IF(REGEXMATCH(A21923,""wealth planning""),""Script 1"",""-"")"),"-")</f>
        <v>-</v>
      </c>
      <c r="C21923" s="74">
        <f t="shared" si="170"/>
        <v>0</v>
      </c>
      <c r="D21923" s="74">
        <f t="shared" si="171"/>
        <v>0</v>
      </c>
    </row>
    <row r="21924" spans="1:4">
      <c r="A21924" s="74" t="s">
        <v>11945</v>
      </c>
      <c r="B21924" s="74" t="str">
        <f ca="1">IFERROR(__xludf.DUMMYFUNCTION("IF(REGEXMATCH(A21924,""wealth planning""),""Script 1"",""-"")"),"-")</f>
        <v>-</v>
      </c>
      <c r="C21924" s="74">
        <f t="shared" si="170"/>
        <v>0</v>
      </c>
      <c r="D21924" s="74">
        <f t="shared" si="171"/>
        <v>0</v>
      </c>
    </row>
    <row r="21925" spans="1:4">
      <c r="A21925" s="149">
        <v>45482</v>
      </c>
      <c r="B21925" s="74" t="str">
        <f ca="1">IFERROR(__xludf.DUMMYFUNCTION("IF(REGEXMATCH(A21925,""wealth planning""),""Script 1"",""-"")"),"#VALUE!")</f>
        <v>#VALUE!</v>
      </c>
      <c r="C21925" s="74" t="str">
        <f t="shared" si="170"/>
        <v>Nurul Safia Rosman</v>
      </c>
      <c r="D21925" s="74">
        <f t="shared" si="171"/>
        <v>0</v>
      </c>
    </row>
    <row r="21926" spans="1:4">
      <c r="A21926" s="149">
        <v>45482</v>
      </c>
      <c r="B21926" s="74" t="str">
        <f ca="1">IFERROR(__xludf.DUMMYFUNCTION("IF(REGEXMATCH(A21926,""wealth planning""),""Script 1"",""-"")"),"#VALUE!")</f>
        <v>#VALUE!</v>
      </c>
      <c r="C21926" s="149">
        <f t="shared" si="170"/>
        <v>45482</v>
      </c>
      <c r="D21926" s="74">
        <f t="shared" si="171"/>
        <v>0</v>
      </c>
    </row>
    <row r="21927" spans="1:4">
      <c r="A21927" s="74" t="s">
        <v>11946</v>
      </c>
      <c r="B21927" s="74" t="str">
        <f ca="1">IFERROR(__xludf.DUMMYFUNCTION("IF(REGEXMATCH(A21927,""wealth planning""),""Script 1"",""-"")"),"Script 1")</f>
        <v>Script 1</v>
      </c>
      <c r="C21927" s="149">
        <f t="shared" si="170"/>
        <v>45482</v>
      </c>
      <c r="D21927" s="74" t="str">
        <f t="shared" si="171"/>
        <v>Nurul Safia Rosman</v>
      </c>
    </row>
    <row r="21928" spans="1:4">
      <c r="A21928" s="74"/>
      <c r="B21928" s="74" t="str">
        <f ca="1">IFERROR(__xludf.DUMMYFUNCTION("IF(REGEXMATCH(A21928,""wealth planning""),""Script 1"",""-"")"),"-")</f>
        <v>-</v>
      </c>
      <c r="C21928" s="74" t="str">
        <f t="shared" si="170"/>
        <v>You: Hai assalamualaikum Safia,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928" s="149">
        <f t="shared" si="171"/>
        <v>45482</v>
      </c>
    </row>
    <row r="21929" spans="1:4">
      <c r="B21929" s="74" t="str">
        <f ca="1">IFERROR(__xludf.DUMMYFUNCTION("IF(REGEXMATCH(A21929,""wealth planning""),""Script 1"",""-"")"),"-")</f>
        <v>-</v>
      </c>
      <c r="C21929" s="74">
        <f t="shared" si="170"/>
        <v>0</v>
      </c>
      <c r="D21929" s="149">
        <f t="shared" si="171"/>
        <v>45482</v>
      </c>
    </row>
    <row r="21930" spans="1:4">
      <c r="B21930" s="74" t="str">
        <f ca="1">IFERROR(__xludf.DUMMYFUNCTION("IF(REGEXMATCH(A21930,""wealth planning""),""Script 1"",""-"")"),"-")</f>
        <v>-</v>
      </c>
      <c r="C21930" s="74">
        <f t="shared" si="170"/>
        <v>0</v>
      </c>
      <c r="D21930" s="74" t="str">
        <f t="shared" si="171"/>
        <v>You: Hai assalamualaikum Safia,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931" spans="1:4">
      <c r="B21931" s="74" t="str">
        <f ca="1">IFERROR(__xludf.DUMMYFUNCTION("IF(REGEXMATCH(A21931,""wealth planning""),""Script 1"",""-"")"),"-")</f>
        <v>-</v>
      </c>
      <c r="C21931" s="74">
        <f t="shared" si="170"/>
        <v>0</v>
      </c>
      <c r="D21931" s="74">
        <f t="shared" si="171"/>
        <v>0</v>
      </c>
    </row>
    <row r="21932" spans="1:4">
      <c r="A21932" s="74" t="s">
        <v>11949</v>
      </c>
      <c r="B21932" s="74" t="str">
        <f ca="1">IFERROR(__xludf.DUMMYFUNCTION("IF(REGEXMATCH(A21932,""wealth planning""),""Script 1"",""-"")"),"-")</f>
        <v>-</v>
      </c>
      <c r="C21932" s="74">
        <f t="shared" si="170"/>
        <v>0</v>
      </c>
      <c r="D21932" s="74">
        <f t="shared" si="171"/>
        <v>0</v>
      </c>
    </row>
    <row r="21933" spans="1:4">
      <c r="A21933" s="149">
        <v>45482</v>
      </c>
      <c r="B21933" s="74" t="str">
        <f ca="1">IFERROR(__xludf.DUMMYFUNCTION("IF(REGEXMATCH(A21933,""wealth planning""),""Script 1"",""-"")"),"#VALUE!")</f>
        <v>#VALUE!</v>
      </c>
      <c r="C21933" s="74" t="str">
        <f t="shared" si="170"/>
        <v>MUHAMMAD DANISH ZUHAIRI BIN AZRIN</v>
      </c>
      <c r="D21933" s="74">
        <f t="shared" si="171"/>
        <v>0</v>
      </c>
    </row>
    <row r="21934" spans="1:4">
      <c r="A21934" s="149">
        <v>45482</v>
      </c>
      <c r="B21934" s="74" t="str">
        <f ca="1">IFERROR(__xludf.DUMMYFUNCTION("IF(REGEXMATCH(A21934,""wealth planning""),""Script 1"",""-"")"),"#VALUE!")</f>
        <v>#VALUE!</v>
      </c>
      <c r="C21934" s="149">
        <f t="shared" ref="C21934:C22188" si="172">A21933</f>
        <v>45482</v>
      </c>
      <c r="D21934" s="74">
        <f t="shared" ref="D21934:D22188" si="173">A21931</f>
        <v>0</v>
      </c>
    </row>
    <row r="21935" spans="1:4">
      <c r="A21935" s="74" t="s">
        <v>11711</v>
      </c>
      <c r="B21935" s="74" t="str">
        <f ca="1">IFERROR(__xludf.DUMMYFUNCTION("IF(REGEXMATCH(A21935,""wealth planning""),""Script 1"",""-"")"),"Script 1")</f>
        <v>Script 1</v>
      </c>
      <c r="C21935" s="149">
        <f t="shared" si="172"/>
        <v>45482</v>
      </c>
      <c r="D21935" s="74" t="str">
        <f t="shared" si="173"/>
        <v>MUHAMMAD DANISH ZUHAIRI BIN AZRIN</v>
      </c>
    </row>
    <row r="21936" spans="1:4">
      <c r="A21936" s="74"/>
      <c r="B21936" s="74" t="str">
        <f ca="1">IFERROR(__xludf.DUMMYFUNCTION("IF(REGEXMATCH(A21936,""wealth planning""),""Script 1"",""-"")"),"-")</f>
        <v>-</v>
      </c>
      <c r="C21936" s="74" t="str">
        <f t="shared" si="172"/>
        <v>You: Hai assalamualaikum Danish,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936" s="149">
        <f t="shared" si="173"/>
        <v>45482</v>
      </c>
    </row>
    <row r="21937" spans="1:4">
      <c r="B21937" s="74" t="str">
        <f ca="1">IFERROR(__xludf.DUMMYFUNCTION("IF(REGEXMATCH(A21937,""wealth planning""),""Script 1"",""-"")"),"-")</f>
        <v>-</v>
      </c>
      <c r="C21937" s="74">
        <f t="shared" si="172"/>
        <v>0</v>
      </c>
      <c r="D21937" s="149">
        <f t="shared" si="173"/>
        <v>45482</v>
      </c>
    </row>
    <row r="21938" spans="1:4">
      <c r="B21938" s="74" t="str">
        <f ca="1">IFERROR(__xludf.DUMMYFUNCTION("IF(REGEXMATCH(A21938,""wealth planning""),""Script 1"",""-"")"),"-")</f>
        <v>-</v>
      </c>
      <c r="C21938" s="74">
        <f t="shared" si="172"/>
        <v>0</v>
      </c>
      <c r="D21938" s="74" t="str">
        <f t="shared" si="173"/>
        <v>You: Hai assalamualaikum Danish,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939" spans="1:4">
      <c r="A21939" s="74" t="s">
        <v>11951</v>
      </c>
      <c r="B21939" s="74" t="str">
        <f ca="1">IFERROR(__xludf.DUMMYFUNCTION("IF(REGEXMATCH(A21939,""wealth planning""),""Script 1"",""-"")"),"-")</f>
        <v>-</v>
      </c>
      <c r="C21939" s="74">
        <f t="shared" si="172"/>
        <v>0</v>
      </c>
      <c r="D21939" s="74">
        <f t="shared" si="173"/>
        <v>0</v>
      </c>
    </row>
    <row r="21940" spans="1:4">
      <c r="A21940" s="74" t="s">
        <v>11951</v>
      </c>
      <c r="B21940" s="74" t="str">
        <f ca="1">IFERROR(__xludf.DUMMYFUNCTION("IF(REGEXMATCH(A21940,""wealth planning""),""Script 1"",""-"")"),"-")</f>
        <v>-</v>
      </c>
      <c r="C21940" s="74" t="str">
        <f t="shared" si="172"/>
        <v>Nur Nabila Huda Bt Muhammad</v>
      </c>
      <c r="D21940" s="74">
        <f t="shared" si="173"/>
        <v>0</v>
      </c>
    </row>
    <row r="21941" spans="1:4">
      <c r="A21941" s="149">
        <v>45482</v>
      </c>
      <c r="B21941" s="74" t="str">
        <f ca="1">IFERROR(__xludf.DUMMYFUNCTION("IF(REGEXMATCH(A21941,""wealth planning""),""Script 1"",""-"")"),"#VALUE!")</f>
        <v>#VALUE!</v>
      </c>
      <c r="C21941" s="74" t="str">
        <f t="shared" si="172"/>
        <v>Nur Nabila Huda Bt Muhammad</v>
      </c>
      <c r="D21941" s="74">
        <f t="shared" si="173"/>
        <v>0</v>
      </c>
    </row>
    <row r="21942" spans="1:4">
      <c r="A21942" s="149">
        <v>45482</v>
      </c>
      <c r="B21942" s="74" t="str">
        <f ca="1">IFERROR(__xludf.DUMMYFUNCTION("IF(REGEXMATCH(A21942,""wealth planning""),""Script 1"",""-"")"),"#VALUE!")</f>
        <v>#VALUE!</v>
      </c>
      <c r="C21942" s="149">
        <f t="shared" si="172"/>
        <v>45482</v>
      </c>
      <c r="D21942" s="74" t="str">
        <f t="shared" si="173"/>
        <v>Nur Nabila Huda Bt Muhammad</v>
      </c>
    </row>
    <row r="21943" spans="1:4">
      <c r="A21943" s="74" t="s">
        <v>11952</v>
      </c>
      <c r="B21943" s="74" t="str">
        <f ca="1">IFERROR(__xludf.DUMMYFUNCTION("IF(REGEXMATCH(A21943,""wealth planning""),""Script 1"",""-"")"),"Script 1")</f>
        <v>Script 1</v>
      </c>
      <c r="C21943" s="149">
        <f t="shared" si="172"/>
        <v>45482</v>
      </c>
      <c r="D21943" s="74" t="str">
        <f t="shared" si="173"/>
        <v>Nur Nabila Huda Bt Muhammad</v>
      </c>
    </row>
    <row r="21944" spans="1:4">
      <c r="A21944" s="74"/>
      <c r="B21944" s="74" t="str">
        <f ca="1">IFERROR(__xludf.DUMMYFUNCTION("IF(REGEXMATCH(A21944,""wealth planning""),""Script 1"",""-"")"),"-")</f>
        <v>-</v>
      </c>
      <c r="C21944" s="74" t="str">
        <f t="shared" si="172"/>
        <v>You: Hai assalamualaikum Nabila,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1944" s="149">
        <f t="shared" si="173"/>
        <v>45482</v>
      </c>
    </row>
    <row r="21945" spans="1:4">
      <c r="B21945" s="74" t="str">
        <f ca="1">IFERROR(__xludf.DUMMYFUNCTION("IF(REGEXMATCH(A21945,""wealth planning""),""Script 1"",""-"")"),"-")</f>
        <v>-</v>
      </c>
      <c r="C21945" s="74">
        <f t="shared" si="172"/>
        <v>0</v>
      </c>
      <c r="D21945" s="149">
        <f t="shared" si="173"/>
        <v>45482</v>
      </c>
    </row>
    <row r="21946" spans="1:4">
      <c r="B21946" s="74" t="str">
        <f ca="1">IFERROR(__xludf.DUMMYFUNCTION("IF(REGEXMATCH(A21946,""wealth planning""),""Script 1"",""-"")"),"-")</f>
        <v>-</v>
      </c>
      <c r="C21946" s="74">
        <f t="shared" si="172"/>
        <v>0</v>
      </c>
      <c r="D21946" s="74" t="str">
        <f t="shared" si="173"/>
        <v>You: Hai assalamualaikum Nabila,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1947" spans="1:4">
      <c r="B21947" s="74" t="str">
        <f ca="1">IFERROR(__xludf.DUMMYFUNCTION("IF(REGEXMATCH(A21947,""wealth planning""),""Script 1"",""-"")"),"-")</f>
        <v>-</v>
      </c>
      <c r="C21947" s="74">
        <f t="shared" si="172"/>
        <v>0</v>
      </c>
      <c r="D21947" s="74">
        <f t="shared" si="173"/>
        <v>0</v>
      </c>
    </row>
    <row r="21948" spans="1:4">
      <c r="A21948" s="74" t="s">
        <v>11955</v>
      </c>
      <c r="B21948" s="74" t="str">
        <f ca="1">IFERROR(__xludf.DUMMYFUNCTION("IF(REGEXMATCH(A21948,""wealth planning""),""Script 1"",""-"")"),"-")</f>
        <v>-</v>
      </c>
      <c r="C21948" s="74">
        <f t="shared" si="172"/>
        <v>0</v>
      </c>
      <c r="D21948" s="74">
        <f t="shared" si="173"/>
        <v>0</v>
      </c>
    </row>
    <row r="21949" spans="1:4">
      <c r="A21949" s="149">
        <v>45482</v>
      </c>
      <c r="B21949" s="74" t="str">
        <f ca="1">IFERROR(__xludf.DUMMYFUNCTION("IF(REGEXMATCH(A21949,""wealth planning""),""Script 1"",""-"")"),"#VALUE!")</f>
        <v>#VALUE!</v>
      </c>
      <c r="C21949" s="74" t="str">
        <f t="shared" si="172"/>
        <v>Hasanah Zaharian</v>
      </c>
      <c r="D21949" s="74">
        <f t="shared" si="173"/>
        <v>0</v>
      </c>
    </row>
    <row r="21950" spans="1:4">
      <c r="A21950" s="149">
        <v>45482</v>
      </c>
      <c r="B21950" s="74" t="str">
        <f ca="1">IFERROR(__xludf.DUMMYFUNCTION("IF(REGEXMATCH(A21950,""wealth planning""),""Script 1"",""-"")"),"#VALUE!")</f>
        <v>#VALUE!</v>
      </c>
      <c r="C21950" s="149">
        <f t="shared" si="172"/>
        <v>45482</v>
      </c>
      <c r="D21950" s="74">
        <f t="shared" si="173"/>
        <v>0</v>
      </c>
    </row>
    <row r="21951" spans="1:4">
      <c r="A21951" s="74" t="s">
        <v>11956</v>
      </c>
      <c r="B21951" s="74" t="str">
        <f ca="1">IFERROR(__xludf.DUMMYFUNCTION("IF(REGEXMATCH(A21951,""wealth planning""),""Script 1"",""-"")"),"Script 1")</f>
        <v>Script 1</v>
      </c>
      <c r="C21951" s="149">
        <f t="shared" si="172"/>
        <v>45482</v>
      </c>
      <c r="D21951" s="74" t="str">
        <f t="shared" si="173"/>
        <v>Hasanah Zaharian</v>
      </c>
    </row>
    <row r="21952" spans="1:4">
      <c r="A21952" s="74"/>
      <c r="B21952" s="74" t="str">
        <f ca="1">IFERROR(__xludf.DUMMYFUNCTION("IF(REGEXMATCH(A21952,""wealth planning""),""Script 1"",""-"")"),"-")</f>
        <v>-</v>
      </c>
      <c r="C21952" s="74" t="str">
        <f t="shared" si="172"/>
        <v>You: Hai assalamualaikum Hasanah,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952" s="149">
        <f t="shared" si="173"/>
        <v>45482</v>
      </c>
    </row>
    <row r="21953" spans="1:4">
      <c r="B21953" s="74" t="str">
        <f ca="1">IFERROR(__xludf.DUMMYFUNCTION("IF(REGEXMATCH(A21953,""wealth planning""),""Script 1"",""-"")"),"-")</f>
        <v>-</v>
      </c>
      <c r="C21953" s="74">
        <f t="shared" si="172"/>
        <v>0</v>
      </c>
      <c r="D21953" s="149">
        <f t="shared" si="173"/>
        <v>45482</v>
      </c>
    </row>
    <row r="21954" spans="1:4">
      <c r="B21954" s="74" t="str">
        <f ca="1">IFERROR(__xludf.DUMMYFUNCTION("IF(REGEXMATCH(A21954,""wealth planning""),""Script 1"",""-"")"),"-")</f>
        <v>-</v>
      </c>
      <c r="C21954" s="74">
        <f t="shared" si="172"/>
        <v>0</v>
      </c>
      <c r="D21954" s="74" t="str">
        <f t="shared" si="173"/>
        <v>You: Hai assalamualaikum Hasanah,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955" spans="1:4">
      <c r="A21955" s="74" t="s">
        <v>11958</v>
      </c>
      <c r="B21955" s="74" t="str">
        <f ca="1">IFERROR(__xludf.DUMMYFUNCTION("IF(REGEXMATCH(A21955,""wealth planning""),""Script 1"",""-"")"),"-")</f>
        <v>-</v>
      </c>
      <c r="C21955" s="74">
        <f t="shared" si="172"/>
        <v>0</v>
      </c>
      <c r="D21955" s="74">
        <f t="shared" si="173"/>
        <v>0</v>
      </c>
    </row>
    <row r="21956" spans="1:4">
      <c r="A21956" s="74" t="s">
        <v>11958</v>
      </c>
      <c r="B21956" s="74" t="str">
        <f ca="1">IFERROR(__xludf.DUMMYFUNCTION("IF(REGEXMATCH(A21956,""wealth planning""),""Script 1"",""-"")"),"-")</f>
        <v>-</v>
      </c>
      <c r="C21956" s="74" t="str">
        <f t="shared" si="172"/>
        <v>Nadiah Huzaini</v>
      </c>
      <c r="D21956" s="74">
        <f t="shared" si="173"/>
        <v>0</v>
      </c>
    </row>
    <row r="21957" spans="1:4">
      <c r="A21957" s="149">
        <v>45482</v>
      </c>
      <c r="B21957" s="74" t="str">
        <f ca="1">IFERROR(__xludf.DUMMYFUNCTION("IF(REGEXMATCH(A21957,""wealth planning""),""Script 1"",""-"")"),"#VALUE!")</f>
        <v>#VALUE!</v>
      </c>
      <c r="C21957" s="74" t="str">
        <f t="shared" si="172"/>
        <v>Nadiah Huzaini</v>
      </c>
      <c r="D21957" s="74">
        <f t="shared" si="173"/>
        <v>0</v>
      </c>
    </row>
    <row r="21958" spans="1:4">
      <c r="A21958" s="149">
        <v>45482</v>
      </c>
      <c r="B21958" s="74" t="str">
        <f ca="1">IFERROR(__xludf.DUMMYFUNCTION("IF(REGEXMATCH(A21958,""wealth planning""),""Script 1"",""-"")"),"#VALUE!")</f>
        <v>#VALUE!</v>
      </c>
      <c r="C21958" s="149">
        <f t="shared" si="172"/>
        <v>45482</v>
      </c>
      <c r="D21958" s="74" t="str">
        <f t="shared" si="173"/>
        <v>Nadiah Huzaini</v>
      </c>
    </row>
    <row r="21959" spans="1:4">
      <c r="A21959" s="74" t="s">
        <v>11884</v>
      </c>
      <c r="B21959" s="74" t="str">
        <f ca="1">IFERROR(__xludf.DUMMYFUNCTION("IF(REGEXMATCH(A21959,""wealth planning""),""Script 1"",""-"")"),"Script 1")</f>
        <v>Script 1</v>
      </c>
      <c r="C21959" s="149">
        <f t="shared" si="172"/>
        <v>45482</v>
      </c>
      <c r="D21959" s="74" t="str">
        <f t="shared" si="173"/>
        <v>Nadiah Huzaini</v>
      </c>
    </row>
    <row r="21960" spans="1:4">
      <c r="A21960" s="74"/>
      <c r="B21960" s="74" t="str">
        <f ca="1">IFERROR(__xludf.DUMMYFUNCTION("IF(REGEXMATCH(A21960,""wealth planning""),""Script 1"",""-"")"),"-")</f>
        <v>-</v>
      </c>
      <c r="C21960" s="74" t="str">
        <f t="shared" si="172"/>
        <v>You: Hai assalamualaikum Nadiah,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960" s="149">
        <f t="shared" si="173"/>
        <v>45482</v>
      </c>
    </row>
    <row r="21961" spans="1:4">
      <c r="B21961" s="74" t="str">
        <f ca="1">IFERROR(__xludf.DUMMYFUNCTION("IF(REGEXMATCH(A21961,""wealth planning""),""Script 1"",""-"")"),"-")</f>
        <v>-</v>
      </c>
      <c r="C21961" s="74">
        <f t="shared" si="172"/>
        <v>0</v>
      </c>
      <c r="D21961" s="149">
        <f t="shared" si="173"/>
        <v>45482</v>
      </c>
    </row>
    <row r="21962" spans="1:4">
      <c r="B21962" s="74" t="str">
        <f ca="1">IFERROR(__xludf.DUMMYFUNCTION("IF(REGEXMATCH(A21962,""wealth planning""),""Script 1"",""-"")"),"-")</f>
        <v>-</v>
      </c>
      <c r="C21962" s="74">
        <f t="shared" si="172"/>
        <v>0</v>
      </c>
      <c r="D21962" s="74" t="str">
        <f t="shared" si="173"/>
        <v>You: Hai assalamualaikum Nadiah,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963" spans="1:4">
      <c r="A21963" s="74" t="s">
        <v>11960</v>
      </c>
      <c r="B21963" s="74" t="str">
        <f ca="1">IFERROR(__xludf.DUMMYFUNCTION("IF(REGEXMATCH(A21963,""wealth planning""),""Script 1"",""-"")"),"-")</f>
        <v>-</v>
      </c>
      <c r="C21963" s="74">
        <f t="shared" si="172"/>
        <v>0</v>
      </c>
      <c r="D21963" s="74">
        <f t="shared" si="173"/>
        <v>0</v>
      </c>
    </row>
    <row r="21964" spans="1:4">
      <c r="A21964" s="74" t="s">
        <v>11961</v>
      </c>
      <c r="B21964" s="74" t="str">
        <f ca="1">IFERROR(__xludf.DUMMYFUNCTION("IF(REGEXMATCH(A21964,""wealth planning""),""Script 1"",""-"")"),"-")</f>
        <v>-</v>
      </c>
      <c r="C21964" s="74" t="str">
        <f t="shared" si="172"/>
        <v>Khairul NizamStatus is reachable</v>
      </c>
      <c r="D21964" s="74">
        <f t="shared" si="173"/>
        <v>0</v>
      </c>
    </row>
    <row r="21965" spans="1:4">
      <c r="A21965" s="149">
        <v>45482</v>
      </c>
      <c r="B21965" s="74" t="str">
        <f ca="1">IFERROR(__xludf.DUMMYFUNCTION("IF(REGEXMATCH(A21965,""wealth planning""),""Script 1"",""-"")"),"#VALUE!")</f>
        <v>#VALUE!</v>
      </c>
      <c r="C21965" s="74" t="str">
        <f t="shared" si="172"/>
        <v>Khairul Nizam</v>
      </c>
      <c r="D21965" s="74">
        <f t="shared" si="173"/>
        <v>0</v>
      </c>
    </row>
    <row r="21966" spans="1:4">
      <c r="A21966" s="149">
        <v>45482</v>
      </c>
      <c r="B21966" s="74" t="str">
        <f ca="1">IFERROR(__xludf.DUMMYFUNCTION("IF(REGEXMATCH(A21966,""wealth planning""),""Script 1"",""-"")"),"#VALUE!")</f>
        <v>#VALUE!</v>
      </c>
      <c r="C21966" s="149">
        <f t="shared" si="172"/>
        <v>45482</v>
      </c>
      <c r="D21966" s="74" t="str">
        <f t="shared" si="173"/>
        <v>Khairul NizamStatus is reachable</v>
      </c>
    </row>
    <row r="21967" spans="1:4">
      <c r="A21967" s="74" t="s">
        <v>11962</v>
      </c>
      <c r="B21967" s="74" t="str">
        <f ca="1">IFERROR(__xludf.DUMMYFUNCTION("IF(REGEXMATCH(A21967,""wealth planning""),""Script 1"",""-"")"),"Script 1")</f>
        <v>Script 1</v>
      </c>
      <c r="C21967" s="149">
        <f t="shared" si="172"/>
        <v>45482</v>
      </c>
      <c r="D21967" s="74" t="str">
        <f t="shared" si="173"/>
        <v>Khairul Nizam</v>
      </c>
    </row>
    <row r="21968" spans="1:4">
      <c r="A21968" s="74"/>
      <c r="B21968" s="74" t="str">
        <f ca="1">IFERROR(__xludf.DUMMYFUNCTION("IF(REGEXMATCH(A21968,""wealth planning""),""Script 1"",""-"")"),"-")</f>
        <v>-</v>
      </c>
      <c r="C21968" s="74" t="str">
        <f t="shared" si="172"/>
        <v>You: Hai assalamualaikum Khairul,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968" s="149">
        <f t="shared" si="173"/>
        <v>45482</v>
      </c>
    </row>
    <row r="21969" spans="1:4">
      <c r="B21969" s="74" t="str">
        <f ca="1">IFERROR(__xludf.DUMMYFUNCTION("IF(REGEXMATCH(A21969,""wealth planning""),""Script 1"",""-"")"),"-")</f>
        <v>-</v>
      </c>
      <c r="C21969" s="74">
        <f t="shared" si="172"/>
        <v>0</v>
      </c>
      <c r="D21969" s="149">
        <f t="shared" si="173"/>
        <v>45482</v>
      </c>
    </row>
    <row r="21970" spans="1:4">
      <c r="B21970" s="74" t="str">
        <f ca="1">IFERROR(__xludf.DUMMYFUNCTION("IF(REGEXMATCH(A21970,""wealth planning""),""Script 1"",""-"")"),"-")</f>
        <v>-</v>
      </c>
      <c r="C21970" s="74">
        <f t="shared" si="172"/>
        <v>0</v>
      </c>
      <c r="D21970" s="74" t="str">
        <f t="shared" si="173"/>
        <v>You: Hai assalamualaikum Khairul,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971" spans="1:4">
      <c r="B21971" s="74" t="str">
        <f ca="1">IFERROR(__xludf.DUMMYFUNCTION("IF(REGEXMATCH(A21971,""wealth planning""),""Script 1"",""-"")"),"-")</f>
        <v>-</v>
      </c>
      <c r="C21971" s="74">
        <f t="shared" si="172"/>
        <v>0</v>
      </c>
      <c r="D21971" s="74">
        <f t="shared" si="173"/>
        <v>0</v>
      </c>
    </row>
    <row r="21972" spans="1:4">
      <c r="A21972" s="74" t="s">
        <v>11965</v>
      </c>
      <c r="B21972" s="74" t="str">
        <f ca="1">IFERROR(__xludf.DUMMYFUNCTION("IF(REGEXMATCH(A21972,""wealth planning""),""Script 1"",""-"")"),"-")</f>
        <v>-</v>
      </c>
      <c r="C21972" s="74">
        <f t="shared" si="172"/>
        <v>0</v>
      </c>
      <c r="D21972" s="74">
        <f t="shared" si="173"/>
        <v>0</v>
      </c>
    </row>
    <row r="21973" spans="1:4">
      <c r="A21973" s="149">
        <v>45482</v>
      </c>
      <c r="B21973" s="74" t="str">
        <f ca="1">IFERROR(__xludf.DUMMYFUNCTION("IF(REGEXMATCH(A21973,""wealth planning""),""Script 1"",""-"")"),"#VALUE!")</f>
        <v>#VALUE!</v>
      </c>
      <c r="C21973" s="74" t="str">
        <f t="shared" si="172"/>
        <v>Jan Musa</v>
      </c>
      <c r="D21973" s="74">
        <f t="shared" si="173"/>
        <v>0</v>
      </c>
    </row>
    <row r="21974" spans="1:4">
      <c r="A21974" s="149">
        <v>45482</v>
      </c>
      <c r="B21974" s="74" t="str">
        <f ca="1">IFERROR(__xludf.DUMMYFUNCTION("IF(REGEXMATCH(A21974,""wealth planning""),""Script 1"",""-"")"),"#VALUE!")</f>
        <v>#VALUE!</v>
      </c>
      <c r="C21974" s="149">
        <f t="shared" si="172"/>
        <v>45482</v>
      </c>
      <c r="D21974" s="74">
        <f t="shared" si="173"/>
        <v>0</v>
      </c>
    </row>
    <row r="21975" spans="1:4">
      <c r="A21975" s="74" t="s">
        <v>11966</v>
      </c>
      <c r="B21975" s="74" t="str">
        <f ca="1">IFERROR(__xludf.DUMMYFUNCTION("IF(REGEXMATCH(A21975,""wealth planning""),""Script 1"",""-"")"),"Script 1")</f>
        <v>Script 1</v>
      </c>
      <c r="C21975" s="149">
        <f t="shared" si="172"/>
        <v>45482</v>
      </c>
      <c r="D21975" s="74" t="str">
        <f t="shared" si="173"/>
        <v>Jan Musa</v>
      </c>
    </row>
    <row r="21976" spans="1:4">
      <c r="A21976" s="74"/>
      <c r="B21976" s="74" t="str">
        <f ca="1">IFERROR(__xludf.DUMMYFUNCTION("IF(REGEXMATCH(A21976,""wealth planning""),""Script 1"",""-"")"),"-")</f>
        <v>-</v>
      </c>
      <c r="C21976" s="74" t="str">
        <f t="shared" si="172"/>
        <v>You: Hai assalamualaikum Nurjan,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1976" s="149">
        <f t="shared" si="173"/>
        <v>45482</v>
      </c>
    </row>
    <row r="21977" spans="1:4">
      <c r="B21977" s="74" t="str">
        <f ca="1">IFERROR(__xludf.DUMMYFUNCTION("IF(REGEXMATCH(A21977,""wealth planning""),""Script 1"",""-"")"),"-")</f>
        <v>-</v>
      </c>
      <c r="C21977" s="74">
        <f t="shared" si="172"/>
        <v>0</v>
      </c>
      <c r="D21977" s="149">
        <f t="shared" si="173"/>
        <v>45482</v>
      </c>
    </row>
    <row r="21978" spans="1:4">
      <c r="B21978" s="74" t="str">
        <f ca="1">IFERROR(__xludf.DUMMYFUNCTION("IF(REGEXMATCH(A21978,""wealth planning""),""Script 1"",""-"")"),"-")</f>
        <v>-</v>
      </c>
      <c r="C21978" s="74">
        <f t="shared" si="172"/>
        <v>0</v>
      </c>
      <c r="D21978" s="74" t="str">
        <f t="shared" si="173"/>
        <v>You: Hai assalamualaikum Nurjan,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1979" spans="1:4">
      <c r="A21979" s="74" t="s">
        <v>11968</v>
      </c>
      <c r="B21979" s="74" t="str">
        <f ca="1">IFERROR(__xludf.DUMMYFUNCTION("IF(REGEXMATCH(A21979,""wealth planning""),""Script 1"",""-"")"),"-")</f>
        <v>-</v>
      </c>
      <c r="C21979" s="74">
        <f t="shared" si="172"/>
        <v>0</v>
      </c>
      <c r="D21979" s="74">
        <f t="shared" si="173"/>
        <v>0</v>
      </c>
    </row>
    <row r="21980" spans="1:4">
      <c r="A21980" s="74" t="s">
        <v>11969</v>
      </c>
      <c r="B21980" s="74" t="str">
        <f ca="1">IFERROR(__xludf.DUMMYFUNCTION("IF(REGEXMATCH(A21980,""wealth planning""),""Script 1"",""-"")"),"-")</f>
        <v>-</v>
      </c>
      <c r="C21980" s="74" t="str">
        <f t="shared" si="172"/>
        <v>Allysa FazmiStatus is reachable</v>
      </c>
      <c r="D21980" s="74">
        <f t="shared" si="173"/>
        <v>0</v>
      </c>
    </row>
    <row r="21981" spans="1:4">
      <c r="A21981" s="149">
        <v>45482</v>
      </c>
      <c r="B21981" s="74" t="str">
        <f ca="1">IFERROR(__xludf.DUMMYFUNCTION("IF(REGEXMATCH(A21981,""wealth planning""),""Script 1"",""-"")"),"#VALUE!")</f>
        <v>#VALUE!</v>
      </c>
      <c r="C21981" s="74" t="str">
        <f t="shared" si="172"/>
        <v>Allysa Fazmi</v>
      </c>
      <c r="D21981" s="74">
        <f t="shared" si="173"/>
        <v>0</v>
      </c>
    </row>
    <row r="21982" spans="1:4">
      <c r="A21982" s="149">
        <v>45482</v>
      </c>
      <c r="B21982" s="74" t="str">
        <f ca="1">IFERROR(__xludf.DUMMYFUNCTION("IF(REGEXMATCH(A21982,""wealth planning""),""Script 1"",""-"")"),"#VALUE!")</f>
        <v>#VALUE!</v>
      </c>
      <c r="C21982" s="149">
        <f t="shared" si="172"/>
        <v>45482</v>
      </c>
      <c r="D21982" s="74" t="str">
        <f t="shared" si="173"/>
        <v>Allysa FazmiStatus is reachable</v>
      </c>
    </row>
    <row r="21983" spans="1:4">
      <c r="A21983" s="74" t="s">
        <v>11970</v>
      </c>
      <c r="B21983" s="74" t="str">
        <f ca="1">IFERROR(__xludf.DUMMYFUNCTION("IF(REGEXMATCH(A21983,""wealth planning""),""Script 1"",""-"")"),"Script 1")</f>
        <v>Script 1</v>
      </c>
      <c r="C21983" s="149">
        <f t="shared" si="172"/>
        <v>45482</v>
      </c>
      <c r="D21983" s="74" t="str">
        <f t="shared" si="173"/>
        <v>Allysa Fazmi</v>
      </c>
    </row>
    <row r="21984" spans="1:4">
      <c r="A21984" s="74"/>
      <c r="B21984" s="74" t="str">
        <f ca="1">IFERROR(__xludf.DUMMYFUNCTION("IF(REGEXMATCH(A21984,""wealth planning""),""Script 1"",""-"")"),"-")</f>
        <v>-</v>
      </c>
      <c r="C21984" s="74" t="str">
        <f t="shared" si="172"/>
        <v>You: Hai assalamualaikum Allysa,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1984" s="149">
        <f t="shared" si="173"/>
        <v>45482</v>
      </c>
    </row>
    <row r="21985" spans="1:4">
      <c r="B21985" s="74" t="str">
        <f ca="1">IFERROR(__xludf.DUMMYFUNCTION("IF(REGEXMATCH(A21985,""wealth planning""),""Script 1"",""-"")"),"-")</f>
        <v>-</v>
      </c>
      <c r="C21985" s="74">
        <f t="shared" si="172"/>
        <v>0</v>
      </c>
      <c r="D21985" s="149">
        <f t="shared" si="173"/>
        <v>45482</v>
      </c>
    </row>
    <row r="21986" spans="1:4">
      <c r="B21986" s="74" t="str">
        <f ca="1">IFERROR(__xludf.DUMMYFUNCTION("IF(REGEXMATCH(A21986,""wealth planning""),""Script 1"",""-"")"),"-")</f>
        <v>-</v>
      </c>
      <c r="C21986" s="74">
        <f t="shared" si="172"/>
        <v>0</v>
      </c>
      <c r="D21986" s="74" t="str">
        <f t="shared" si="173"/>
        <v>You: Hai assalamualaikum Allysa,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1987" spans="1:4">
      <c r="B21987" s="74" t="str">
        <f ca="1">IFERROR(__xludf.DUMMYFUNCTION("IF(REGEXMATCH(A21987,""wealth planning""),""Script 1"",""-"")"),"-")</f>
        <v>-</v>
      </c>
      <c r="C21987" s="74">
        <f t="shared" si="172"/>
        <v>0</v>
      </c>
      <c r="D21987" s="74">
        <f t="shared" si="173"/>
        <v>0</v>
      </c>
    </row>
    <row r="21988" spans="1:4">
      <c r="A21988" s="74" t="s">
        <v>11973</v>
      </c>
      <c r="B21988" s="74" t="str">
        <f ca="1">IFERROR(__xludf.DUMMYFUNCTION("IF(REGEXMATCH(A21988,""wealth planning""),""Script 1"",""-"")"),"-")</f>
        <v>-</v>
      </c>
      <c r="C21988" s="74">
        <f t="shared" si="172"/>
        <v>0</v>
      </c>
      <c r="D21988" s="74">
        <f t="shared" si="173"/>
        <v>0</v>
      </c>
    </row>
    <row r="21989" spans="1:4">
      <c r="A21989" s="149">
        <v>45482</v>
      </c>
      <c r="B21989" s="74" t="str">
        <f ca="1">IFERROR(__xludf.DUMMYFUNCTION("IF(REGEXMATCH(A21989,""wealth planning""),""Script 1"",""-"")"),"#VALUE!")</f>
        <v>#VALUE!</v>
      </c>
      <c r="C21989" s="74" t="str">
        <f t="shared" si="172"/>
        <v>Siti Safwah</v>
      </c>
      <c r="D21989" s="74">
        <f t="shared" si="173"/>
        <v>0</v>
      </c>
    </row>
    <row r="21990" spans="1:4">
      <c r="A21990" s="149">
        <v>45482</v>
      </c>
      <c r="B21990" s="74" t="str">
        <f ca="1">IFERROR(__xludf.DUMMYFUNCTION("IF(REGEXMATCH(A21990,""wealth planning""),""Script 1"",""-"")"),"#VALUE!")</f>
        <v>#VALUE!</v>
      </c>
      <c r="C21990" s="149">
        <f t="shared" si="172"/>
        <v>45482</v>
      </c>
      <c r="D21990" s="74">
        <f t="shared" si="173"/>
        <v>0</v>
      </c>
    </row>
    <row r="21991" spans="1:4">
      <c r="A21991" s="74" t="s">
        <v>11974</v>
      </c>
      <c r="B21991" s="74" t="str">
        <f ca="1">IFERROR(__xludf.DUMMYFUNCTION("IF(REGEXMATCH(A21991,""wealth planning""),""Script 1"",""-"")"),"Script 1")</f>
        <v>Script 1</v>
      </c>
      <c r="C21991" s="149">
        <f t="shared" si="172"/>
        <v>45482</v>
      </c>
      <c r="D21991" s="74" t="str">
        <f t="shared" si="173"/>
        <v>Siti Safwah</v>
      </c>
    </row>
    <row r="21992" spans="1:4">
      <c r="A21992" s="74"/>
      <c r="B21992" s="74" t="str">
        <f ca="1">IFERROR(__xludf.DUMMYFUNCTION("IF(REGEXMATCH(A21992,""wealth planning""),""Script 1"",""-"")"),"-")</f>
        <v>-</v>
      </c>
      <c r="C21992" s="74" t="str">
        <f t="shared" si="172"/>
        <v>You: Hai assalamualaikum Siti Safwah,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1992" s="149">
        <f t="shared" si="173"/>
        <v>45482</v>
      </c>
    </row>
    <row r="21993" spans="1:4">
      <c r="B21993" s="74" t="str">
        <f ca="1">IFERROR(__xludf.DUMMYFUNCTION("IF(REGEXMATCH(A21993,""wealth planning""),""Script 1"",""-"")"),"-")</f>
        <v>-</v>
      </c>
      <c r="C21993" s="74">
        <f t="shared" si="172"/>
        <v>0</v>
      </c>
      <c r="D21993" s="149">
        <f t="shared" si="173"/>
        <v>45482</v>
      </c>
    </row>
    <row r="21994" spans="1:4">
      <c r="B21994" s="74" t="str">
        <f ca="1">IFERROR(__xludf.DUMMYFUNCTION("IF(REGEXMATCH(A21994,""wealth planning""),""Script 1"",""-"")"),"-")</f>
        <v>-</v>
      </c>
      <c r="C21994" s="74">
        <f t="shared" si="172"/>
        <v>0</v>
      </c>
      <c r="D21994" s="74" t="str">
        <f t="shared" si="173"/>
        <v>You: Hai assalamualaikum Siti Safwah,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1995" spans="1:4">
      <c r="B21995" s="74" t="str">
        <f ca="1">IFERROR(__xludf.DUMMYFUNCTION("IF(REGEXMATCH(A21995,""wealth planning""),""Script 1"",""-"")"),"-")</f>
        <v>-</v>
      </c>
      <c r="C21995" s="74">
        <f t="shared" si="172"/>
        <v>0</v>
      </c>
      <c r="D21995" s="74">
        <f t="shared" si="173"/>
        <v>0</v>
      </c>
    </row>
    <row r="21996" spans="1:4">
      <c r="A21996" s="74" t="s">
        <v>11977</v>
      </c>
      <c r="B21996" s="74" t="str">
        <f ca="1">IFERROR(__xludf.DUMMYFUNCTION("IF(REGEXMATCH(A21996,""wealth planning""),""Script 1"",""-"")"),"-")</f>
        <v>-</v>
      </c>
      <c r="C21996" s="74">
        <f t="shared" si="172"/>
        <v>0</v>
      </c>
      <c r="D21996" s="74">
        <f t="shared" si="173"/>
        <v>0</v>
      </c>
    </row>
    <row r="21997" spans="1:4">
      <c r="A21997" s="149">
        <v>45482</v>
      </c>
      <c r="B21997" s="74" t="str">
        <f ca="1">IFERROR(__xludf.DUMMYFUNCTION("IF(REGEXMATCH(A21997,""wealth planning""),""Script 1"",""-"")"),"#VALUE!")</f>
        <v>#VALUE!</v>
      </c>
      <c r="C21997" s="74" t="str">
        <f t="shared" si="172"/>
        <v>Auni Fatini</v>
      </c>
      <c r="D21997" s="74">
        <f t="shared" si="173"/>
        <v>0</v>
      </c>
    </row>
    <row r="21998" spans="1:4">
      <c r="A21998" s="149">
        <v>45482</v>
      </c>
      <c r="B21998" s="74" t="str">
        <f ca="1">IFERROR(__xludf.DUMMYFUNCTION("IF(REGEXMATCH(A21998,""wealth planning""),""Script 1"",""-"")"),"#VALUE!")</f>
        <v>#VALUE!</v>
      </c>
      <c r="C21998" s="149">
        <f t="shared" si="172"/>
        <v>45482</v>
      </c>
      <c r="D21998" s="74">
        <f t="shared" si="173"/>
        <v>0</v>
      </c>
    </row>
    <row r="21999" spans="1:4">
      <c r="A21999" s="74" t="s">
        <v>11978</v>
      </c>
      <c r="B21999" s="74" t="str">
        <f ca="1">IFERROR(__xludf.DUMMYFUNCTION("IF(REGEXMATCH(A21999,""wealth planning""),""Script 1"",""-"")"),"Script 1")</f>
        <v>Script 1</v>
      </c>
      <c r="C21999" s="149">
        <f t="shared" si="172"/>
        <v>45482</v>
      </c>
      <c r="D21999" s="74" t="str">
        <f t="shared" si="173"/>
        <v>Auni Fatini</v>
      </c>
    </row>
    <row r="22000" spans="1:4">
      <c r="A22000" s="74"/>
      <c r="B22000" s="74" t="str">
        <f ca="1">IFERROR(__xludf.DUMMYFUNCTION("IF(REGEXMATCH(A22000,""wealth planning""),""Script 1"",""-"")"),"-")</f>
        <v>-</v>
      </c>
      <c r="C22000" s="74" t="str">
        <f t="shared" si="172"/>
        <v>You: Hai assalamualaikum Auni,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000" s="149">
        <f t="shared" si="173"/>
        <v>45482</v>
      </c>
    </row>
    <row r="22001" spans="1:4">
      <c r="B22001" s="74" t="str">
        <f ca="1">IFERROR(__xludf.DUMMYFUNCTION("IF(REGEXMATCH(A22001,""wealth planning""),""Script 1"",""-"")"),"-")</f>
        <v>-</v>
      </c>
      <c r="C22001" s="74">
        <f t="shared" si="172"/>
        <v>0</v>
      </c>
      <c r="D22001" s="149">
        <f t="shared" si="173"/>
        <v>45482</v>
      </c>
    </row>
    <row r="22002" spans="1:4">
      <c r="B22002" s="74" t="str">
        <f ca="1">IFERROR(__xludf.DUMMYFUNCTION("IF(REGEXMATCH(A22002,""wealth planning""),""Script 1"",""-"")"),"-")</f>
        <v>-</v>
      </c>
      <c r="C22002" s="74">
        <f t="shared" si="172"/>
        <v>0</v>
      </c>
      <c r="D22002" s="74" t="str">
        <f t="shared" si="173"/>
        <v>You: Hai assalamualaikum Auni,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003" spans="1:4">
      <c r="B22003" s="74" t="str">
        <f ca="1">IFERROR(__xludf.DUMMYFUNCTION("IF(REGEXMATCH(A22003,""wealth planning""),""Script 1"",""-"")"),"-")</f>
        <v>-</v>
      </c>
      <c r="C22003" s="74">
        <f t="shared" si="172"/>
        <v>0</v>
      </c>
      <c r="D22003" s="74">
        <f t="shared" si="173"/>
        <v>0</v>
      </c>
    </row>
    <row r="22004" spans="1:4">
      <c r="A22004" s="74" t="s">
        <v>11981</v>
      </c>
      <c r="B22004" s="74" t="str">
        <f ca="1">IFERROR(__xludf.DUMMYFUNCTION("IF(REGEXMATCH(A22004,""wealth planning""),""Script 1"",""-"")"),"-")</f>
        <v>-</v>
      </c>
      <c r="C22004" s="74">
        <f t="shared" si="172"/>
        <v>0</v>
      </c>
      <c r="D22004" s="74">
        <f t="shared" si="173"/>
        <v>0</v>
      </c>
    </row>
    <row r="22005" spans="1:4">
      <c r="A22005" s="149">
        <v>45482</v>
      </c>
      <c r="B22005" s="74" t="str">
        <f ca="1">IFERROR(__xludf.DUMMYFUNCTION("IF(REGEXMATCH(A22005,""wealth planning""),""Script 1"",""-"")"),"#VALUE!")</f>
        <v>#VALUE!</v>
      </c>
      <c r="C22005" s="74" t="str">
        <f t="shared" si="172"/>
        <v>Tuan Muhamad Faiq</v>
      </c>
      <c r="D22005" s="74">
        <f t="shared" si="173"/>
        <v>0</v>
      </c>
    </row>
    <row r="22006" spans="1:4">
      <c r="A22006" s="149">
        <v>45482</v>
      </c>
      <c r="B22006" s="74" t="str">
        <f ca="1">IFERROR(__xludf.DUMMYFUNCTION("IF(REGEXMATCH(A22006,""wealth planning""),""Script 1"",""-"")"),"#VALUE!")</f>
        <v>#VALUE!</v>
      </c>
      <c r="C22006" s="149">
        <f t="shared" si="172"/>
        <v>45482</v>
      </c>
      <c r="D22006" s="74">
        <f t="shared" si="173"/>
        <v>0</v>
      </c>
    </row>
    <row r="22007" spans="1:4">
      <c r="A22007" s="74" t="s">
        <v>11982</v>
      </c>
      <c r="B22007" s="74" t="str">
        <f ca="1">IFERROR(__xludf.DUMMYFUNCTION("IF(REGEXMATCH(A22007,""wealth planning""),""Script 1"",""-"")"),"Script 1")</f>
        <v>Script 1</v>
      </c>
      <c r="C22007" s="149">
        <f t="shared" si="172"/>
        <v>45482</v>
      </c>
      <c r="D22007" s="74" t="str">
        <f t="shared" si="173"/>
        <v>Tuan Muhamad Faiq</v>
      </c>
    </row>
    <row r="22008" spans="1:4">
      <c r="A22008" s="74"/>
      <c r="B22008" s="74" t="str">
        <f ca="1">IFERROR(__xludf.DUMMYFUNCTION("IF(REGEXMATCH(A22008,""wealth planning""),""Script 1"",""-"")"),"-")</f>
        <v>-</v>
      </c>
      <c r="C22008" s="74" t="str">
        <f t="shared" si="172"/>
        <v>You: Hai assalamualaikum Tuan,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008" s="149">
        <f t="shared" si="173"/>
        <v>45482</v>
      </c>
    </row>
    <row r="22009" spans="1:4">
      <c r="B22009" s="74" t="str">
        <f ca="1">IFERROR(__xludf.DUMMYFUNCTION("IF(REGEXMATCH(A22009,""wealth planning""),""Script 1"",""-"")"),"-")</f>
        <v>-</v>
      </c>
      <c r="C22009" s="74">
        <f t="shared" si="172"/>
        <v>0</v>
      </c>
      <c r="D22009" s="149">
        <f t="shared" si="173"/>
        <v>45482</v>
      </c>
    </row>
    <row r="22010" spans="1:4">
      <c r="B22010" s="74" t="str">
        <f ca="1">IFERROR(__xludf.DUMMYFUNCTION("IF(REGEXMATCH(A22010,""wealth planning""),""Script 1"",""-"")"),"-")</f>
        <v>-</v>
      </c>
      <c r="C22010" s="74">
        <f t="shared" si="172"/>
        <v>0</v>
      </c>
      <c r="D22010" s="74" t="str">
        <f t="shared" si="173"/>
        <v>You: Hai assalamualaikum Tuan,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011" spans="1:4">
      <c r="A22011" s="74" t="s">
        <v>11984</v>
      </c>
      <c r="B22011" s="74" t="str">
        <f ca="1">IFERROR(__xludf.DUMMYFUNCTION("IF(REGEXMATCH(A22011,""wealth planning""),""Script 1"",""-"")"),"-")</f>
        <v>-</v>
      </c>
      <c r="C22011" s="74">
        <f t="shared" si="172"/>
        <v>0</v>
      </c>
      <c r="D22011" s="74">
        <f t="shared" si="173"/>
        <v>0</v>
      </c>
    </row>
    <row r="22012" spans="1:4">
      <c r="A22012" s="74" t="s">
        <v>11985</v>
      </c>
      <c r="B22012" s="74" t="str">
        <f ca="1">IFERROR(__xludf.DUMMYFUNCTION("IF(REGEXMATCH(A22012,""wealth planning""),""Script 1"",""-"")"),"-")</f>
        <v>-</v>
      </c>
      <c r="C22012" s="74" t="str">
        <f t="shared" si="172"/>
        <v>SITI HAJAR BINTI NASIP SUPIADIStatus is reachable</v>
      </c>
      <c r="D22012" s="74">
        <f t="shared" si="173"/>
        <v>0</v>
      </c>
    </row>
    <row r="22013" spans="1:4">
      <c r="A22013" s="149">
        <v>45482</v>
      </c>
      <c r="B22013" s="74" t="str">
        <f ca="1">IFERROR(__xludf.DUMMYFUNCTION("IF(REGEXMATCH(A22013,""wealth planning""),""Script 1"",""-"")"),"#VALUE!")</f>
        <v>#VALUE!</v>
      </c>
      <c r="C22013" s="74" t="str">
        <f t="shared" si="172"/>
        <v>SITI HAJAR BINTI NASIP SUPIADI</v>
      </c>
      <c r="D22013" s="74">
        <f t="shared" si="173"/>
        <v>0</v>
      </c>
    </row>
    <row r="22014" spans="1:4">
      <c r="A22014" s="149">
        <v>45482</v>
      </c>
      <c r="B22014" s="74" t="str">
        <f ca="1">IFERROR(__xludf.DUMMYFUNCTION("IF(REGEXMATCH(A22014,""wealth planning""),""Script 1"",""-"")"),"#VALUE!")</f>
        <v>#VALUE!</v>
      </c>
      <c r="C22014" s="149">
        <f t="shared" si="172"/>
        <v>45482</v>
      </c>
      <c r="D22014" s="74" t="str">
        <f t="shared" si="173"/>
        <v>SITI HAJAR BINTI NASIP SUPIADIStatus is reachable</v>
      </c>
    </row>
    <row r="22015" spans="1:4">
      <c r="A22015" s="74" t="s">
        <v>11986</v>
      </c>
      <c r="B22015" s="74" t="str">
        <f ca="1">IFERROR(__xludf.DUMMYFUNCTION("IF(REGEXMATCH(A22015,""wealth planning""),""Script 1"",""-"")"),"Script 1")</f>
        <v>Script 1</v>
      </c>
      <c r="C22015" s="149">
        <f t="shared" si="172"/>
        <v>45482</v>
      </c>
      <c r="D22015" s="74" t="str">
        <f t="shared" si="173"/>
        <v>SITI HAJAR BINTI NASIP SUPIADI</v>
      </c>
    </row>
    <row r="22016" spans="1:4">
      <c r="A22016" s="74"/>
      <c r="B22016" s="74" t="str">
        <f ca="1">IFERROR(__xludf.DUMMYFUNCTION("IF(REGEXMATCH(A22016,""wealth planning""),""Script 1"",""-"")"),"-")</f>
        <v>-</v>
      </c>
      <c r="C22016" s="74" t="str">
        <f t="shared" si="172"/>
        <v>You: Hai assalamualaikum Siti Hajar,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016" s="149">
        <f t="shared" si="173"/>
        <v>45482</v>
      </c>
    </row>
    <row r="22017" spans="1:4">
      <c r="B22017" s="74" t="str">
        <f ca="1">IFERROR(__xludf.DUMMYFUNCTION("IF(REGEXMATCH(A22017,""wealth planning""),""Script 1"",""-"")"),"-")</f>
        <v>-</v>
      </c>
      <c r="C22017" s="74">
        <f t="shared" si="172"/>
        <v>0</v>
      </c>
      <c r="D22017" s="149">
        <f t="shared" si="173"/>
        <v>45482</v>
      </c>
    </row>
    <row r="22018" spans="1:4">
      <c r="B22018" s="74" t="str">
        <f ca="1">IFERROR(__xludf.DUMMYFUNCTION("IF(REGEXMATCH(A22018,""wealth planning""),""Script 1"",""-"")"),"-")</f>
        <v>-</v>
      </c>
      <c r="C22018" s="74">
        <f t="shared" si="172"/>
        <v>0</v>
      </c>
      <c r="D22018" s="74" t="str">
        <f t="shared" si="173"/>
        <v>You: Hai assalamualaikum Siti Hajar,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019" spans="1:4">
      <c r="B22019" s="74" t="str">
        <f ca="1">IFERROR(__xludf.DUMMYFUNCTION("IF(REGEXMATCH(A22019,""wealth planning""),""Script 1"",""-"")"),"-")</f>
        <v>-</v>
      </c>
      <c r="C22019" s="74">
        <f t="shared" si="172"/>
        <v>0</v>
      </c>
      <c r="D22019" s="74">
        <f t="shared" si="173"/>
        <v>0</v>
      </c>
    </row>
    <row r="22020" spans="1:4">
      <c r="A22020" s="74" t="s">
        <v>11989</v>
      </c>
      <c r="B22020" s="74" t="str">
        <f ca="1">IFERROR(__xludf.DUMMYFUNCTION("IF(REGEXMATCH(A22020,""wealth planning""),""Script 1"",""-"")"),"-")</f>
        <v>-</v>
      </c>
      <c r="C22020" s="74">
        <f t="shared" si="172"/>
        <v>0</v>
      </c>
      <c r="D22020" s="74">
        <f t="shared" si="173"/>
        <v>0</v>
      </c>
    </row>
    <row r="22021" spans="1:4">
      <c r="A22021" s="149">
        <v>45482</v>
      </c>
      <c r="B22021" s="74" t="str">
        <f ca="1">IFERROR(__xludf.DUMMYFUNCTION("IF(REGEXMATCH(A22021,""wealth planning""),""Script 1"",""-"")"),"#VALUE!")</f>
        <v>#VALUE!</v>
      </c>
      <c r="C22021" s="74" t="str">
        <f t="shared" si="172"/>
        <v>Farzana Jaiman</v>
      </c>
      <c r="D22021" s="74">
        <f t="shared" si="173"/>
        <v>0</v>
      </c>
    </row>
    <row r="22022" spans="1:4">
      <c r="A22022" s="149">
        <v>45482</v>
      </c>
      <c r="B22022" s="74" t="str">
        <f ca="1">IFERROR(__xludf.DUMMYFUNCTION("IF(REGEXMATCH(A22022,""wealth planning""),""Script 1"",""-"")"),"#VALUE!")</f>
        <v>#VALUE!</v>
      </c>
      <c r="C22022" s="149">
        <f t="shared" si="172"/>
        <v>45482</v>
      </c>
      <c r="D22022" s="74">
        <f t="shared" si="173"/>
        <v>0</v>
      </c>
    </row>
    <row r="22023" spans="1:4">
      <c r="A22023" s="74" t="s">
        <v>11990</v>
      </c>
      <c r="B22023" s="74" t="str">
        <f ca="1">IFERROR(__xludf.DUMMYFUNCTION("IF(REGEXMATCH(A22023,""wealth planning""),""Script 1"",""-"")"),"Script 1")</f>
        <v>Script 1</v>
      </c>
      <c r="C22023" s="149">
        <f t="shared" si="172"/>
        <v>45482</v>
      </c>
      <c r="D22023" s="74" t="str">
        <f t="shared" si="173"/>
        <v>Farzana Jaiman</v>
      </c>
    </row>
    <row r="22024" spans="1:4">
      <c r="A22024" s="74"/>
      <c r="B22024" s="74" t="str">
        <f ca="1">IFERROR(__xludf.DUMMYFUNCTION("IF(REGEXMATCH(A22024,""wealth planning""),""Script 1"",""-"")"),"-")</f>
        <v>-</v>
      </c>
      <c r="C22024" s="74" t="str">
        <f t="shared" si="172"/>
        <v>You: Hai assalamualaikum Farzana,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024" s="149">
        <f t="shared" si="173"/>
        <v>45482</v>
      </c>
    </row>
    <row r="22025" spans="1:4">
      <c r="B22025" s="74" t="str">
        <f ca="1">IFERROR(__xludf.DUMMYFUNCTION("IF(REGEXMATCH(A22025,""wealth planning""),""Script 1"",""-"")"),"-")</f>
        <v>-</v>
      </c>
      <c r="C22025" s="74">
        <f t="shared" si="172"/>
        <v>0</v>
      </c>
      <c r="D22025" s="149">
        <f t="shared" si="173"/>
        <v>45482</v>
      </c>
    </row>
    <row r="22026" spans="1:4">
      <c r="B22026" s="74" t="str">
        <f ca="1">IFERROR(__xludf.DUMMYFUNCTION("IF(REGEXMATCH(A22026,""wealth planning""),""Script 1"",""-"")"),"-")</f>
        <v>-</v>
      </c>
      <c r="C22026" s="74">
        <f t="shared" si="172"/>
        <v>0</v>
      </c>
      <c r="D22026" s="74" t="str">
        <f t="shared" si="173"/>
        <v>You: Hai assalamualaikum Farzana,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027" spans="1:4">
      <c r="A22027" s="74" t="s">
        <v>11992</v>
      </c>
      <c r="B22027" s="74" t="str">
        <f ca="1">IFERROR(__xludf.DUMMYFUNCTION("IF(REGEXMATCH(A22027,""wealth planning""),""Script 1"",""-"")"),"-")</f>
        <v>-</v>
      </c>
      <c r="C22027" s="74">
        <f t="shared" si="172"/>
        <v>0</v>
      </c>
      <c r="D22027" s="74">
        <f t="shared" si="173"/>
        <v>0</v>
      </c>
    </row>
    <row r="22028" spans="1:4">
      <c r="A22028" s="74" t="s">
        <v>11992</v>
      </c>
      <c r="B22028" s="74" t="str">
        <f ca="1">IFERROR(__xludf.DUMMYFUNCTION("IF(REGEXMATCH(A22028,""wealth planning""),""Script 1"",""-"")"),"-")</f>
        <v>-</v>
      </c>
      <c r="C22028" s="74" t="str">
        <f t="shared" si="172"/>
        <v>Nur Farina Binti Mohd Nor</v>
      </c>
      <c r="D22028" s="74">
        <f t="shared" si="173"/>
        <v>0</v>
      </c>
    </row>
    <row r="22029" spans="1:4">
      <c r="A22029" s="149">
        <v>45482</v>
      </c>
      <c r="B22029" s="74" t="str">
        <f ca="1">IFERROR(__xludf.DUMMYFUNCTION("IF(REGEXMATCH(A22029,""wealth planning""),""Script 1"",""-"")"),"#VALUE!")</f>
        <v>#VALUE!</v>
      </c>
      <c r="C22029" s="74" t="str">
        <f t="shared" si="172"/>
        <v>Nur Farina Binti Mohd Nor</v>
      </c>
      <c r="D22029" s="74">
        <f t="shared" si="173"/>
        <v>0</v>
      </c>
    </row>
    <row r="22030" spans="1:4">
      <c r="A22030" s="149">
        <v>45482</v>
      </c>
      <c r="B22030" s="74" t="str">
        <f ca="1">IFERROR(__xludf.DUMMYFUNCTION("IF(REGEXMATCH(A22030,""wealth planning""),""Script 1"",""-"")"),"#VALUE!")</f>
        <v>#VALUE!</v>
      </c>
      <c r="C22030" s="149">
        <f t="shared" si="172"/>
        <v>45482</v>
      </c>
      <c r="D22030" s="74" t="str">
        <f t="shared" si="173"/>
        <v>Nur Farina Binti Mohd Nor</v>
      </c>
    </row>
    <row r="22031" spans="1:4">
      <c r="A22031" s="74" t="s">
        <v>11993</v>
      </c>
      <c r="B22031" s="74" t="str">
        <f ca="1">IFERROR(__xludf.DUMMYFUNCTION("IF(REGEXMATCH(A22031,""wealth planning""),""Script 1"",""-"")"),"Script 1")</f>
        <v>Script 1</v>
      </c>
      <c r="C22031" s="149">
        <f t="shared" si="172"/>
        <v>45482</v>
      </c>
      <c r="D22031" s="74" t="str">
        <f t="shared" si="173"/>
        <v>Nur Farina Binti Mohd Nor</v>
      </c>
    </row>
    <row r="22032" spans="1:4">
      <c r="A22032" s="74"/>
      <c r="B22032" s="74" t="str">
        <f ca="1">IFERROR(__xludf.DUMMYFUNCTION("IF(REGEXMATCH(A22032,""wealth planning""),""Script 1"",""-"")"),"-")</f>
        <v>-</v>
      </c>
      <c r="C22032" s="74" t="str">
        <f t="shared" si="172"/>
        <v>You: Hai assalamualaikum Farina,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032" s="149">
        <f t="shared" si="173"/>
        <v>45482</v>
      </c>
    </row>
    <row r="22033" spans="1:4">
      <c r="B22033" s="74" t="str">
        <f ca="1">IFERROR(__xludf.DUMMYFUNCTION("IF(REGEXMATCH(A22033,""wealth planning""),""Script 1"",""-"")"),"-")</f>
        <v>-</v>
      </c>
      <c r="C22033" s="74">
        <f t="shared" si="172"/>
        <v>0</v>
      </c>
      <c r="D22033" s="149">
        <f t="shared" si="173"/>
        <v>45482</v>
      </c>
    </row>
    <row r="22034" spans="1:4">
      <c r="B22034" s="74" t="str">
        <f ca="1">IFERROR(__xludf.DUMMYFUNCTION("IF(REGEXMATCH(A22034,""wealth planning""),""Script 1"",""-"")"),"-")</f>
        <v>-</v>
      </c>
      <c r="C22034" s="74">
        <f t="shared" si="172"/>
        <v>0</v>
      </c>
      <c r="D22034" s="74" t="str">
        <f t="shared" si="173"/>
        <v>You: Hai assalamualaikum Farina,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035" spans="1:4">
      <c r="A22035" s="74" t="s">
        <v>11995</v>
      </c>
      <c r="B22035" s="74" t="str">
        <f ca="1">IFERROR(__xludf.DUMMYFUNCTION("IF(REGEXMATCH(A22035,""wealth planning""),""Script 1"",""-"")"),"-")</f>
        <v>-</v>
      </c>
      <c r="C22035" s="74">
        <f t="shared" si="172"/>
        <v>0</v>
      </c>
      <c r="D22035" s="74">
        <f t="shared" si="173"/>
        <v>0</v>
      </c>
    </row>
    <row r="22036" spans="1:4">
      <c r="A22036" s="74" t="s">
        <v>11996</v>
      </c>
      <c r="B22036" s="74" t="str">
        <f ca="1">IFERROR(__xludf.DUMMYFUNCTION("IF(REGEXMATCH(A22036,""wealth planning""),""Script 1"",""-"")"),"-")</f>
        <v>-</v>
      </c>
      <c r="C22036" s="74" t="str">
        <f t="shared" si="172"/>
        <v>Muhammad Izzul Iman Ahmad SurianshahStatus is online</v>
      </c>
      <c r="D22036" s="74">
        <f t="shared" si="173"/>
        <v>0</v>
      </c>
    </row>
    <row r="22037" spans="1:4">
      <c r="A22037" s="149">
        <v>45482</v>
      </c>
      <c r="B22037" s="74" t="str">
        <f ca="1">IFERROR(__xludf.DUMMYFUNCTION("IF(REGEXMATCH(A22037,""wealth planning""),""Script 1"",""-"")"),"#VALUE!")</f>
        <v>#VALUE!</v>
      </c>
      <c r="C22037" s="74" t="str">
        <f t="shared" si="172"/>
        <v>Muhammad Izzul Iman Ahmad Surianshah</v>
      </c>
      <c r="D22037" s="74">
        <f t="shared" si="173"/>
        <v>0</v>
      </c>
    </row>
    <row r="22038" spans="1:4">
      <c r="A22038" s="149">
        <v>45482</v>
      </c>
      <c r="B22038" s="74" t="str">
        <f ca="1">IFERROR(__xludf.DUMMYFUNCTION("IF(REGEXMATCH(A22038,""wealth planning""),""Script 1"",""-"")"),"#VALUE!")</f>
        <v>#VALUE!</v>
      </c>
      <c r="C22038" s="149">
        <f t="shared" si="172"/>
        <v>45482</v>
      </c>
      <c r="D22038" s="74" t="str">
        <f t="shared" si="173"/>
        <v>Muhammad Izzul Iman Ahmad SurianshahStatus is online</v>
      </c>
    </row>
    <row r="22039" spans="1:4">
      <c r="A22039" s="74" t="s">
        <v>11997</v>
      </c>
      <c r="B22039" s="74" t="str">
        <f ca="1">IFERROR(__xludf.DUMMYFUNCTION("IF(REGEXMATCH(A22039,""wealth planning""),""Script 1"",""-"")"),"Script 1")</f>
        <v>Script 1</v>
      </c>
      <c r="C22039" s="149">
        <f t="shared" si="172"/>
        <v>45482</v>
      </c>
      <c r="D22039" s="74" t="str">
        <f t="shared" si="173"/>
        <v>Muhammad Izzul Iman Ahmad Surianshah</v>
      </c>
    </row>
    <row r="22040" spans="1:4">
      <c r="A22040" s="74"/>
      <c r="B22040" s="74" t="str">
        <f ca="1">IFERROR(__xludf.DUMMYFUNCTION("IF(REGEXMATCH(A22040,""wealth planning""),""Script 1"",""-"")"),"-")</f>
        <v>-</v>
      </c>
      <c r="C22040" s="74" t="str">
        <f t="shared" si="172"/>
        <v>You: Hai assalamualaikum Izzul,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2040" s="149">
        <f t="shared" si="173"/>
        <v>45482</v>
      </c>
    </row>
    <row r="22041" spans="1:4">
      <c r="B22041" s="74" t="str">
        <f ca="1">IFERROR(__xludf.DUMMYFUNCTION("IF(REGEXMATCH(A22041,""wealth planning""),""Script 1"",""-"")"),"-")</f>
        <v>-</v>
      </c>
      <c r="C22041" s="74">
        <f t="shared" si="172"/>
        <v>0</v>
      </c>
      <c r="D22041" s="149">
        <f t="shared" si="173"/>
        <v>45482</v>
      </c>
    </row>
    <row r="22042" spans="1:4">
      <c r="B22042" s="74" t="str">
        <f ca="1">IFERROR(__xludf.DUMMYFUNCTION("IF(REGEXMATCH(A22042,""wealth planning""),""Script 1"",""-"")"),"-")</f>
        <v>-</v>
      </c>
      <c r="C22042" s="74">
        <f t="shared" si="172"/>
        <v>0</v>
      </c>
      <c r="D22042" s="74" t="str">
        <f t="shared" si="173"/>
        <v>You: Hai assalamualaikum Izzul,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2043" spans="1:4">
      <c r="A22043" s="74" t="s">
        <v>11999</v>
      </c>
      <c r="B22043" s="74" t="str">
        <f ca="1">IFERROR(__xludf.DUMMYFUNCTION("IF(REGEXMATCH(A22043,""wealth planning""),""Script 1"",""-"")"),"-")</f>
        <v>-</v>
      </c>
      <c r="C22043" s="74">
        <f t="shared" si="172"/>
        <v>0</v>
      </c>
      <c r="D22043" s="74">
        <f t="shared" si="173"/>
        <v>0</v>
      </c>
    </row>
    <row r="22044" spans="1:4">
      <c r="A22044" s="74" t="s">
        <v>12000</v>
      </c>
      <c r="B22044" s="74" t="str">
        <f ca="1">IFERROR(__xludf.DUMMYFUNCTION("IF(REGEXMATCH(A22044,""wealth planning""),""Script 1"",""-"")"),"-")</f>
        <v>-</v>
      </c>
      <c r="C22044" s="74" t="str">
        <f t="shared" si="172"/>
        <v>Nor SyafiqahStatus is reachable</v>
      </c>
      <c r="D22044" s="74">
        <f t="shared" si="173"/>
        <v>0</v>
      </c>
    </row>
    <row r="22045" spans="1:4">
      <c r="A22045" s="149">
        <v>45482</v>
      </c>
      <c r="B22045" s="74" t="str">
        <f ca="1">IFERROR(__xludf.DUMMYFUNCTION("IF(REGEXMATCH(A22045,""wealth planning""),""Script 1"",""-"")"),"#VALUE!")</f>
        <v>#VALUE!</v>
      </c>
      <c r="C22045" s="74" t="str">
        <f t="shared" si="172"/>
        <v>Nor Syafiqah</v>
      </c>
      <c r="D22045" s="74">
        <f t="shared" si="173"/>
        <v>0</v>
      </c>
    </row>
    <row r="22046" spans="1:4">
      <c r="A22046" s="149">
        <v>45482</v>
      </c>
      <c r="B22046" s="74" t="str">
        <f ca="1">IFERROR(__xludf.DUMMYFUNCTION("IF(REGEXMATCH(A22046,""wealth planning""),""Script 1"",""-"")"),"#VALUE!")</f>
        <v>#VALUE!</v>
      </c>
      <c r="C22046" s="149">
        <f t="shared" si="172"/>
        <v>45482</v>
      </c>
      <c r="D22046" s="74" t="str">
        <f t="shared" si="173"/>
        <v>Nor SyafiqahStatus is reachable</v>
      </c>
    </row>
    <row r="22047" spans="1:4">
      <c r="A22047" s="74" t="s">
        <v>11008</v>
      </c>
      <c r="B22047" s="74" t="str">
        <f ca="1">IFERROR(__xludf.DUMMYFUNCTION("IF(REGEXMATCH(A22047,""wealth planning""),""Script 1"",""-"")"),"Script 1")</f>
        <v>Script 1</v>
      </c>
      <c r="C22047" s="149">
        <f t="shared" si="172"/>
        <v>45482</v>
      </c>
      <c r="D22047" s="74" t="str">
        <f t="shared" si="173"/>
        <v>Nor Syafiqah</v>
      </c>
    </row>
    <row r="22048" spans="1:4">
      <c r="A22048" s="74"/>
      <c r="B22048" s="74" t="str">
        <f ca="1">IFERROR(__xludf.DUMMYFUNCTION("IF(REGEXMATCH(A22048,""wealth planning""),""Script 1"",""-"")"),"-")</f>
        <v>-</v>
      </c>
      <c r="C22048" s="74" t="str">
        <f t="shared" si="172"/>
        <v>You: Hai assalamualaikum Syafiqah,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048" s="149">
        <f t="shared" si="173"/>
        <v>45482</v>
      </c>
    </row>
    <row r="22049" spans="1:4">
      <c r="B22049" s="74" t="str">
        <f ca="1">IFERROR(__xludf.DUMMYFUNCTION("IF(REGEXMATCH(A22049,""wealth planning""),""Script 1"",""-"")"),"-")</f>
        <v>-</v>
      </c>
      <c r="C22049" s="74">
        <f t="shared" si="172"/>
        <v>0</v>
      </c>
      <c r="D22049" s="149">
        <f t="shared" si="173"/>
        <v>45482</v>
      </c>
    </row>
    <row r="22050" spans="1:4">
      <c r="B22050" s="74" t="str">
        <f ca="1">IFERROR(__xludf.DUMMYFUNCTION("IF(REGEXMATCH(A22050,""wealth planning""),""Script 1"",""-"")"),"-")</f>
        <v>-</v>
      </c>
      <c r="C22050" s="74">
        <f t="shared" si="172"/>
        <v>0</v>
      </c>
      <c r="D22050" s="74" t="str">
        <f t="shared" si="173"/>
        <v>You: Hai assalamualaikum Syafiqah,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051" spans="1:4">
      <c r="A22051" s="74" t="s">
        <v>12002</v>
      </c>
      <c r="B22051" s="74" t="str">
        <f ca="1">IFERROR(__xludf.DUMMYFUNCTION("IF(REGEXMATCH(A22051,""wealth planning""),""Script 1"",""-"")"),"-")</f>
        <v>-</v>
      </c>
      <c r="C22051" s="74">
        <f t="shared" si="172"/>
        <v>0</v>
      </c>
      <c r="D22051" s="74">
        <f t="shared" si="173"/>
        <v>0</v>
      </c>
    </row>
    <row r="22052" spans="1:4">
      <c r="A22052" s="74" t="s">
        <v>12003</v>
      </c>
      <c r="B22052" s="74" t="str">
        <f ca="1">IFERROR(__xludf.DUMMYFUNCTION("IF(REGEXMATCH(A22052,""wealth planning""),""Script 1"",""-"")"),"-")</f>
        <v>-</v>
      </c>
      <c r="C22052" s="74" t="str">
        <f t="shared" si="172"/>
        <v>nur arfah alyaStatus is reachable</v>
      </c>
      <c r="D22052" s="74">
        <f t="shared" si="173"/>
        <v>0</v>
      </c>
    </row>
    <row r="22053" spans="1:4">
      <c r="A22053" s="149">
        <v>45482</v>
      </c>
      <c r="B22053" s="74" t="str">
        <f ca="1">IFERROR(__xludf.DUMMYFUNCTION("IF(REGEXMATCH(A22053,""wealth planning""),""Script 1"",""-"")"),"#VALUE!")</f>
        <v>#VALUE!</v>
      </c>
      <c r="C22053" s="74" t="str">
        <f t="shared" si="172"/>
        <v>nur arfah alya</v>
      </c>
      <c r="D22053" s="74">
        <f t="shared" si="173"/>
        <v>0</v>
      </c>
    </row>
    <row r="22054" spans="1:4">
      <c r="A22054" s="149">
        <v>45482</v>
      </c>
      <c r="B22054" s="74" t="str">
        <f ca="1">IFERROR(__xludf.DUMMYFUNCTION("IF(REGEXMATCH(A22054,""wealth planning""),""Script 1"",""-"")"),"#VALUE!")</f>
        <v>#VALUE!</v>
      </c>
      <c r="C22054" s="149">
        <f t="shared" si="172"/>
        <v>45482</v>
      </c>
      <c r="D22054" s="74" t="str">
        <f t="shared" si="173"/>
        <v>nur arfah alyaStatus is reachable</v>
      </c>
    </row>
    <row r="22055" spans="1:4">
      <c r="A22055" s="74" t="s">
        <v>12004</v>
      </c>
      <c r="B22055" s="74" t="str">
        <f ca="1">IFERROR(__xludf.DUMMYFUNCTION("IF(REGEXMATCH(A22055,""wealth planning""),""Script 1"",""-"")"),"Script 1")</f>
        <v>Script 1</v>
      </c>
      <c r="C22055" s="149">
        <f t="shared" si="172"/>
        <v>45482</v>
      </c>
      <c r="D22055" s="74" t="str">
        <f t="shared" si="173"/>
        <v>nur arfah alya</v>
      </c>
    </row>
    <row r="22056" spans="1:4">
      <c r="A22056" s="74"/>
      <c r="B22056" s="74" t="str">
        <f ca="1">IFERROR(__xludf.DUMMYFUNCTION("IF(REGEXMATCH(A22056,""wealth planning""),""Script 1"",""-"")"),"-")</f>
        <v>-</v>
      </c>
      <c r="C22056" s="74" t="str">
        <f t="shared" si="172"/>
        <v>You: Hai assalamualaikum Arfah,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2056" s="149">
        <f t="shared" si="173"/>
        <v>45482</v>
      </c>
    </row>
    <row r="22057" spans="1:4">
      <c r="B22057" s="74" t="str">
        <f ca="1">IFERROR(__xludf.DUMMYFUNCTION("IF(REGEXMATCH(A22057,""wealth planning""),""Script 1"",""-"")"),"-")</f>
        <v>-</v>
      </c>
      <c r="C22057" s="74">
        <f t="shared" si="172"/>
        <v>0</v>
      </c>
      <c r="D22057" s="149">
        <f t="shared" si="173"/>
        <v>45482</v>
      </c>
    </row>
    <row r="22058" spans="1:4">
      <c r="B22058" s="74" t="str">
        <f ca="1">IFERROR(__xludf.DUMMYFUNCTION("IF(REGEXMATCH(A22058,""wealth planning""),""Script 1"",""-"")"),"-")</f>
        <v>-</v>
      </c>
      <c r="C22058" s="74">
        <f t="shared" si="172"/>
        <v>0</v>
      </c>
      <c r="D22058" s="74" t="str">
        <f t="shared" si="173"/>
        <v>You: Hai assalamualaikum Arfah,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2059" spans="1:4">
      <c r="A22059" s="74" t="s">
        <v>12006</v>
      </c>
      <c r="B22059" s="74" t="str">
        <f ca="1">IFERROR(__xludf.DUMMYFUNCTION("IF(REGEXMATCH(A22059,""wealth planning""),""Script 1"",""-"")"),"-")</f>
        <v>-</v>
      </c>
      <c r="C22059" s="74">
        <f t="shared" si="172"/>
        <v>0</v>
      </c>
      <c r="D22059" s="74">
        <f t="shared" si="173"/>
        <v>0</v>
      </c>
    </row>
    <row r="22060" spans="1:4">
      <c r="A22060" s="74" t="s">
        <v>12007</v>
      </c>
      <c r="B22060" s="74" t="str">
        <f ca="1">IFERROR(__xludf.DUMMYFUNCTION("IF(REGEXMATCH(A22060,""wealth planning""),""Script 1"",""-"")"),"-")</f>
        <v>-</v>
      </c>
      <c r="C22060" s="74" t="str">
        <f t="shared" si="172"/>
        <v>Nurin Batrisyia NizhamStatus is reachable</v>
      </c>
      <c r="D22060" s="74">
        <f t="shared" si="173"/>
        <v>0</v>
      </c>
    </row>
    <row r="22061" spans="1:4">
      <c r="A22061" s="149">
        <v>45482</v>
      </c>
      <c r="B22061" s="74" t="str">
        <f ca="1">IFERROR(__xludf.DUMMYFUNCTION("IF(REGEXMATCH(A22061,""wealth planning""),""Script 1"",""-"")"),"#VALUE!")</f>
        <v>#VALUE!</v>
      </c>
      <c r="C22061" s="74" t="str">
        <f t="shared" si="172"/>
        <v>Nurin Batrisyia Nizham</v>
      </c>
      <c r="D22061" s="74">
        <f t="shared" si="173"/>
        <v>0</v>
      </c>
    </row>
    <row r="22062" spans="1:4">
      <c r="A22062" s="149">
        <v>45482</v>
      </c>
      <c r="B22062" s="74" t="str">
        <f ca="1">IFERROR(__xludf.DUMMYFUNCTION("IF(REGEXMATCH(A22062,""wealth planning""),""Script 1"",""-"")"),"#VALUE!")</f>
        <v>#VALUE!</v>
      </c>
      <c r="C22062" s="149">
        <f t="shared" si="172"/>
        <v>45482</v>
      </c>
      <c r="D22062" s="74" t="str">
        <f t="shared" si="173"/>
        <v>Nurin Batrisyia NizhamStatus is reachable</v>
      </c>
    </row>
    <row r="22063" spans="1:4">
      <c r="A22063" s="74" t="s">
        <v>11818</v>
      </c>
      <c r="B22063" s="74" t="str">
        <f ca="1">IFERROR(__xludf.DUMMYFUNCTION("IF(REGEXMATCH(A22063,""wealth planning""),""Script 1"",""-"")"),"Script 1")</f>
        <v>Script 1</v>
      </c>
      <c r="C22063" s="149">
        <f t="shared" si="172"/>
        <v>45482</v>
      </c>
      <c r="D22063" s="74" t="str">
        <f t="shared" si="173"/>
        <v>Nurin Batrisyia Nizham</v>
      </c>
    </row>
    <row r="22064" spans="1:4">
      <c r="A22064" s="74"/>
      <c r="B22064" s="74" t="str">
        <f ca="1">IFERROR(__xludf.DUMMYFUNCTION("IF(REGEXMATCH(A22064,""wealth planning""),""Script 1"",""-"")"),"-")</f>
        <v>-</v>
      </c>
      <c r="C22064" s="74" t="str">
        <f t="shared" si="172"/>
        <v>You: Hai assalamualaikum Nurin,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2064" s="149">
        <f t="shared" si="173"/>
        <v>45482</v>
      </c>
    </row>
    <row r="22065" spans="1:4">
      <c r="B22065" s="74" t="str">
        <f ca="1">IFERROR(__xludf.DUMMYFUNCTION("IF(REGEXMATCH(A22065,""wealth planning""),""Script 1"",""-"")"),"-")</f>
        <v>-</v>
      </c>
      <c r="C22065" s="74">
        <f t="shared" si="172"/>
        <v>0</v>
      </c>
      <c r="D22065" s="149">
        <f t="shared" si="173"/>
        <v>45482</v>
      </c>
    </row>
    <row r="22066" spans="1:4">
      <c r="B22066" s="74" t="str">
        <f ca="1">IFERROR(__xludf.DUMMYFUNCTION("IF(REGEXMATCH(A22066,""wealth planning""),""Script 1"",""-"")"),"-")</f>
        <v>-</v>
      </c>
      <c r="C22066" s="74">
        <f t="shared" si="172"/>
        <v>0</v>
      </c>
      <c r="D22066" s="74" t="str">
        <f t="shared" si="173"/>
        <v>You: Hai assalamualaikum Nurin,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2067" spans="1:4">
      <c r="B22067" s="74" t="str">
        <f ca="1">IFERROR(__xludf.DUMMYFUNCTION("IF(REGEXMATCH(A22067,""wealth planning""),""Script 1"",""-"")"),"-")</f>
        <v>-</v>
      </c>
      <c r="C22067" s="74">
        <f t="shared" si="172"/>
        <v>0</v>
      </c>
      <c r="D22067" s="74">
        <f t="shared" si="173"/>
        <v>0</v>
      </c>
    </row>
    <row r="22068" spans="1:4">
      <c r="A22068" s="74" t="s">
        <v>12010</v>
      </c>
      <c r="B22068" s="74" t="str">
        <f ca="1">IFERROR(__xludf.DUMMYFUNCTION("IF(REGEXMATCH(A22068,""wealth planning""),""Script 1"",""-"")"),"-")</f>
        <v>-</v>
      </c>
      <c r="C22068" s="74">
        <f t="shared" si="172"/>
        <v>0</v>
      </c>
      <c r="D22068" s="74">
        <f t="shared" si="173"/>
        <v>0</v>
      </c>
    </row>
    <row r="22069" spans="1:4">
      <c r="A22069" s="149">
        <v>45482</v>
      </c>
      <c r="B22069" s="74" t="str">
        <f ca="1">IFERROR(__xludf.DUMMYFUNCTION("IF(REGEXMATCH(A22069,""wealth planning""),""Script 1"",""-"")"),"#VALUE!")</f>
        <v>#VALUE!</v>
      </c>
      <c r="C22069" s="74" t="str">
        <f t="shared" si="172"/>
        <v>Hazrul Naim</v>
      </c>
      <c r="D22069" s="74">
        <f t="shared" si="173"/>
        <v>0</v>
      </c>
    </row>
    <row r="22070" spans="1:4">
      <c r="A22070" s="149">
        <v>45482</v>
      </c>
      <c r="B22070" s="74" t="str">
        <f ca="1">IFERROR(__xludf.DUMMYFUNCTION("IF(REGEXMATCH(A22070,""wealth planning""),""Script 1"",""-"")"),"#VALUE!")</f>
        <v>#VALUE!</v>
      </c>
      <c r="C22070" s="149">
        <f t="shared" si="172"/>
        <v>45482</v>
      </c>
      <c r="D22070" s="74">
        <f t="shared" si="173"/>
        <v>0</v>
      </c>
    </row>
    <row r="22071" spans="1:4">
      <c r="A22071" s="74" t="s">
        <v>12011</v>
      </c>
      <c r="B22071" s="74" t="str">
        <f ca="1">IFERROR(__xludf.DUMMYFUNCTION("IF(REGEXMATCH(A22071,""wealth planning""),""Script 1"",""-"")"),"Script 1")</f>
        <v>Script 1</v>
      </c>
      <c r="C22071" s="149">
        <f t="shared" si="172"/>
        <v>45482</v>
      </c>
      <c r="D22071" s="74" t="str">
        <f t="shared" si="173"/>
        <v>Hazrul Naim</v>
      </c>
    </row>
    <row r="22072" spans="1:4">
      <c r="A22072" s="74"/>
      <c r="B22072" s="74" t="str">
        <f ca="1">IFERROR(__xludf.DUMMYFUNCTION("IF(REGEXMATCH(A22072,""wealth planning""),""Script 1"",""-"")"),"-")</f>
        <v>-</v>
      </c>
      <c r="C22072" s="74" t="str">
        <f t="shared" si="172"/>
        <v>You: Hai assalamualaikum Hazrul,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072" s="149">
        <f t="shared" si="173"/>
        <v>45482</v>
      </c>
    </row>
    <row r="22073" spans="1:4">
      <c r="B22073" s="74" t="str">
        <f ca="1">IFERROR(__xludf.DUMMYFUNCTION("IF(REGEXMATCH(A22073,""wealth planning""),""Script 1"",""-"")"),"-")</f>
        <v>-</v>
      </c>
      <c r="C22073" s="74">
        <f t="shared" si="172"/>
        <v>0</v>
      </c>
      <c r="D22073" s="149">
        <f t="shared" si="173"/>
        <v>45482</v>
      </c>
    </row>
    <row r="22074" spans="1:4">
      <c r="B22074" s="74" t="str">
        <f ca="1">IFERROR(__xludf.DUMMYFUNCTION("IF(REGEXMATCH(A22074,""wealth planning""),""Script 1"",""-"")"),"-")</f>
        <v>-</v>
      </c>
      <c r="C22074" s="74">
        <f t="shared" si="172"/>
        <v>0</v>
      </c>
      <c r="D22074" s="74" t="str">
        <f t="shared" si="173"/>
        <v>You: Hai assalamualaikum Hazrul,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075" spans="1:4">
      <c r="A22075" s="74" t="s">
        <v>12013</v>
      </c>
      <c r="B22075" s="74" t="str">
        <f ca="1">IFERROR(__xludf.DUMMYFUNCTION("IF(REGEXMATCH(A22075,""wealth planning""),""Script 1"",""-"")"),"-")</f>
        <v>-</v>
      </c>
      <c r="C22075" s="74">
        <f t="shared" si="172"/>
        <v>0</v>
      </c>
      <c r="D22075" s="74">
        <f t="shared" si="173"/>
        <v>0</v>
      </c>
    </row>
    <row r="22076" spans="1:4">
      <c r="A22076" s="74" t="s">
        <v>12013</v>
      </c>
      <c r="B22076" s="74" t="str">
        <f ca="1">IFERROR(__xludf.DUMMYFUNCTION("IF(REGEXMATCH(A22076,""wealth planning""),""Script 1"",""-"")"),"-")</f>
        <v>-</v>
      </c>
      <c r="C22076" s="74" t="str">
        <f t="shared" si="172"/>
        <v>Ayesha Azli</v>
      </c>
      <c r="D22076" s="74">
        <f t="shared" si="173"/>
        <v>0</v>
      </c>
    </row>
    <row r="22077" spans="1:4">
      <c r="A22077" s="149">
        <v>45482</v>
      </c>
      <c r="B22077" s="74" t="str">
        <f ca="1">IFERROR(__xludf.DUMMYFUNCTION("IF(REGEXMATCH(A22077,""wealth planning""),""Script 1"",""-"")"),"#VALUE!")</f>
        <v>#VALUE!</v>
      </c>
      <c r="C22077" s="74" t="str">
        <f t="shared" si="172"/>
        <v>Ayesha Azli</v>
      </c>
      <c r="D22077" s="74">
        <f t="shared" si="173"/>
        <v>0</v>
      </c>
    </row>
    <row r="22078" spans="1:4">
      <c r="A22078" s="149">
        <v>45482</v>
      </c>
      <c r="B22078" s="74" t="str">
        <f ca="1">IFERROR(__xludf.DUMMYFUNCTION("IF(REGEXMATCH(A22078,""wealth planning""),""Script 1"",""-"")"),"#VALUE!")</f>
        <v>#VALUE!</v>
      </c>
      <c r="C22078" s="149">
        <f t="shared" si="172"/>
        <v>45482</v>
      </c>
      <c r="D22078" s="74" t="str">
        <f t="shared" si="173"/>
        <v>Ayesha Azli</v>
      </c>
    </row>
    <row r="22079" spans="1:4">
      <c r="A22079" s="74" t="s">
        <v>12014</v>
      </c>
      <c r="B22079" s="74" t="str">
        <f ca="1">IFERROR(__xludf.DUMMYFUNCTION("IF(REGEXMATCH(A22079,""wealth planning""),""Script 1"",""-"")"),"Script 1")</f>
        <v>Script 1</v>
      </c>
      <c r="C22079" s="149">
        <f t="shared" si="172"/>
        <v>45482</v>
      </c>
      <c r="D22079" s="74" t="str">
        <f t="shared" si="173"/>
        <v>Ayesha Azli</v>
      </c>
    </row>
    <row r="22080" spans="1:4">
      <c r="A22080" s="74"/>
      <c r="B22080" s="74" t="str">
        <f ca="1">IFERROR(__xludf.DUMMYFUNCTION("IF(REGEXMATCH(A22080,""wealth planning""),""Script 1"",""-"")"),"-")</f>
        <v>-</v>
      </c>
      <c r="C22080" s="74" t="str">
        <f t="shared" si="172"/>
        <v>You: Hai assalamualaikum Ayesha,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080" s="149">
        <f t="shared" si="173"/>
        <v>45482</v>
      </c>
    </row>
    <row r="22081" spans="1:4">
      <c r="B22081" s="74" t="str">
        <f ca="1">IFERROR(__xludf.DUMMYFUNCTION("IF(REGEXMATCH(A22081,""wealth planning""),""Script 1"",""-"")"),"-")</f>
        <v>-</v>
      </c>
      <c r="C22081" s="74">
        <f t="shared" si="172"/>
        <v>0</v>
      </c>
      <c r="D22081" s="149">
        <f t="shared" si="173"/>
        <v>45482</v>
      </c>
    </row>
    <row r="22082" spans="1:4">
      <c r="B22082" s="74" t="str">
        <f ca="1">IFERROR(__xludf.DUMMYFUNCTION("IF(REGEXMATCH(A22082,""wealth planning""),""Script 1"",""-"")"),"-")</f>
        <v>-</v>
      </c>
      <c r="C22082" s="74">
        <f t="shared" si="172"/>
        <v>0</v>
      </c>
      <c r="D22082" s="74" t="str">
        <f t="shared" si="173"/>
        <v>You: Hai assalamualaikum Ayesha,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083" spans="1:4">
      <c r="A22083" s="74" t="s">
        <v>12016</v>
      </c>
      <c r="B22083" s="74" t="str">
        <f ca="1">IFERROR(__xludf.DUMMYFUNCTION("IF(REGEXMATCH(A22083,""wealth planning""),""Script 1"",""-"")"),"-")</f>
        <v>-</v>
      </c>
      <c r="C22083" s="74">
        <f t="shared" si="172"/>
        <v>0</v>
      </c>
      <c r="D22083" s="74">
        <f t="shared" si="173"/>
        <v>0</v>
      </c>
    </row>
    <row r="22084" spans="1:4">
      <c r="A22084" s="74" t="s">
        <v>12017</v>
      </c>
      <c r="B22084" s="74" t="str">
        <f ca="1">IFERROR(__xludf.DUMMYFUNCTION("IF(REGEXMATCH(A22084,""wealth planning""),""Script 1"",""-"")"),"-")</f>
        <v>-</v>
      </c>
      <c r="C22084" s="74" t="str">
        <f t="shared" si="172"/>
        <v>Amirah NatashaStatus is reachable</v>
      </c>
      <c r="D22084" s="74">
        <f t="shared" si="173"/>
        <v>0</v>
      </c>
    </row>
    <row r="22085" spans="1:4">
      <c r="A22085" s="149">
        <v>45482</v>
      </c>
      <c r="B22085" s="74" t="str">
        <f ca="1">IFERROR(__xludf.DUMMYFUNCTION("IF(REGEXMATCH(A22085,""wealth planning""),""Script 1"",""-"")"),"#VALUE!")</f>
        <v>#VALUE!</v>
      </c>
      <c r="C22085" s="74" t="str">
        <f t="shared" si="172"/>
        <v>Amirah Natasha</v>
      </c>
      <c r="D22085" s="74">
        <f t="shared" si="173"/>
        <v>0</v>
      </c>
    </row>
    <row r="22086" spans="1:4">
      <c r="A22086" s="149">
        <v>45482</v>
      </c>
      <c r="B22086" s="74" t="str">
        <f ca="1">IFERROR(__xludf.DUMMYFUNCTION("IF(REGEXMATCH(A22086,""wealth planning""),""Script 1"",""-"")"),"#VALUE!")</f>
        <v>#VALUE!</v>
      </c>
      <c r="C22086" s="149">
        <f t="shared" si="172"/>
        <v>45482</v>
      </c>
      <c r="D22086" s="74" t="str">
        <f t="shared" si="173"/>
        <v>Amirah NatashaStatus is reachable</v>
      </c>
    </row>
    <row r="22087" spans="1:4">
      <c r="A22087" s="74" t="s">
        <v>12018</v>
      </c>
      <c r="B22087" s="74" t="str">
        <f ca="1">IFERROR(__xludf.DUMMYFUNCTION("IF(REGEXMATCH(A22087,""wealth planning""),""Script 1"",""-"")"),"Script 1")</f>
        <v>Script 1</v>
      </c>
      <c r="C22087" s="149">
        <f t="shared" si="172"/>
        <v>45482</v>
      </c>
      <c r="D22087" s="74" t="str">
        <f t="shared" si="173"/>
        <v>Amirah Natasha</v>
      </c>
    </row>
    <row r="22088" spans="1:4">
      <c r="A22088" s="74"/>
      <c r="B22088" s="74" t="str">
        <f ca="1">IFERROR(__xludf.DUMMYFUNCTION("IF(REGEXMATCH(A22088,""wealth planning""),""Script 1"",""-"")"),"-")</f>
        <v>-</v>
      </c>
      <c r="C22088" s="74" t="str">
        <f t="shared" si="172"/>
        <v>You: Hai assalamualaikum Amirah,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088" s="149">
        <f t="shared" si="173"/>
        <v>45482</v>
      </c>
    </row>
    <row r="22089" spans="1:4">
      <c r="B22089" s="74" t="str">
        <f ca="1">IFERROR(__xludf.DUMMYFUNCTION("IF(REGEXMATCH(A22089,""wealth planning""),""Script 1"",""-"")"),"-")</f>
        <v>-</v>
      </c>
      <c r="C22089" s="74">
        <f t="shared" si="172"/>
        <v>0</v>
      </c>
      <c r="D22089" s="149">
        <f t="shared" si="173"/>
        <v>45482</v>
      </c>
    </row>
    <row r="22090" spans="1:4">
      <c r="B22090" s="74" t="str">
        <f ca="1">IFERROR(__xludf.DUMMYFUNCTION("IF(REGEXMATCH(A22090,""wealth planning""),""Script 1"",""-"")"),"-")</f>
        <v>-</v>
      </c>
      <c r="C22090" s="74">
        <f t="shared" si="172"/>
        <v>0</v>
      </c>
      <c r="D22090" s="74" t="str">
        <f t="shared" si="173"/>
        <v>You: Hai assalamualaikum Amirah,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091" spans="1:4">
      <c r="A22091" s="74" t="s">
        <v>12020</v>
      </c>
      <c r="B22091" s="74" t="str">
        <f ca="1">IFERROR(__xludf.DUMMYFUNCTION("IF(REGEXMATCH(A22091,""wealth planning""),""Script 1"",""-"")"),"-")</f>
        <v>-</v>
      </c>
      <c r="C22091" s="74">
        <f t="shared" si="172"/>
        <v>0</v>
      </c>
      <c r="D22091" s="74">
        <f t="shared" si="173"/>
        <v>0</v>
      </c>
    </row>
    <row r="22092" spans="1:4">
      <c r="A22092" s="74" t="s">
        <v>12020</v>
      </c>
      <c r="B22092" s="74" t="str">
        <f ca="1">IFERROR(__xludf.DUMMYFUNCTION("IF(REGEXMATCH(A22092,""wealth planning""),""Script 1"",""-"")"),"-")</f>
        <v>-</v>
      </c>
      <c r="C22092" s="74" t="str">
        <f t="shared" si="172"/>
        <v>Nurul Shazreen Azman</v>
      </c>
      <c r="D22092" s="74">
        <f t="shared" si="173"/>
        <v>0</v>
      </c>
    </row>
    <row r="22093" spans="1:4">
      <c r="A22093" s="149">
        <v>45482</v>
      </c>
      <c r="B22093" s="74" t="str">
        <f ca="1">IFERROR(__xludf.DUMMYFUNCTION("IF(REGEXMATCH(A22093,""wealth planning""),""Script 1"",""-"")"),"#VALUE!")</f>
        <v>#VALUE!</v>
      </c>
      <c r="C22093" s="74" t="str">
        <f t="shared" si="172"/>
        <v>Nurul Shazreen Azman</v>
      </c>
      <c r="D22093" s="74">
        <f t="shared" si="173"/>
        <v>0</v>
      </c>
    </row>
    <row r="22094" spans="1:4">
      <c r="A22094" s="149">
        <v>45482</v>
      </c>
      <c r="B22094" s="74" t="str">
        <f ca="1">IFERROR(__xludf.DUMMYFUNCTION("IF(REGEXMATCH(A22094,""wealth planning""),""Script 1"",""-"")"),"#VALUE!")</f>
        <v>#VALUE!</v>
      </c>
      <c r="C22094" s="149">
        <f t="shared" si="172"/>
        <v>45482</v>
      </c>
      <c r="D22094" s="74" t="str">
        <f t="shared" si="173"/>
        <v>Nurul Shazreen Azman</v>
      </c>
    </row>
    <row r="22095" spans="1:4">
      <c r="A22095" s="74" t="s">
        <v>12021</v>
      </c>
      <c r="B22095" s="74" t="str">
        <f ca="1">IFERROR(__xludf.DUMMYFUNCTION("IF(REGEXMATCH(A22095,""wealth planning""),""Script 1"",""-"")"),"Script 1")</f>
        <v>Script 1</v>
      </c>
      <c r="C22095" s="149">
        <f t="shared" si="172"/>
        <v>45482</v>
      </c>
      <c r="D22095" s="74" t="str">
        <f t="shared" si="173"/>
        <v>Nurul Shazreen Azman</v>
      </c>
    </row>
    <row r="22096" spans="1:4">
      <c r="A22096" s="74"/>
      <c r="B22096" s="74" t="str">
        <f ca="1">IFERROR(__xludf.DUMMYFUNCTION("IF(REGEXMATCH(A22096,""wealth planning""),""Script 1"",""-"")"),"-")</f>
        <v>-</v>
      </c>
      <c r="C22096" s="74" t="str">
        <f t="shared" si="172"/>
        <v>You: Hai assalamualaikum Nurul Shazreen,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096" s="149">
        <f t="shared" si="173"/>
        <v>45482</v>
      </c>
    </row>
    <row r="22097" spans="1:4">
      <c r="B22097" s="74" t="str">
        <f ca="1">IFERROR(__xludf.DUMMYFUNCTION("IF(REGEXMATCH(A22097,""wealth planning""),""Script 1"",""-"")"),"-")</f>
        <v>-</v>
      </c>
      <c r="C22097" s="74">
        <f t="shared" si="172"/>
        <v>0</v>
      </c>
      <c r="D22097" s="149">
        <f t="shared" si="173"/>
        <v>45482</v>
      </c>
    </row>
    <row r="22098" spans="1:4">
      <c r="B22098" s="74" t="str">
        <f ca="1">IFERROR(__xludf.DUMMYFUNCTION("IF(REGEXMATCH(A22098,""wealth planning""),""Script 1"",""-"")"),"-")</f>
        <v>-</v>
      </c>
      <c r="C22098" s="74">
        <f t="shared" si="172"/>
        <v>0</v>
      </c>
      <c r="D22098" s="74" t="str">
        <f t="shared" si="173"/>
        <v>You: Hai assalamualaikum Nurul Shazreen,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099" spans="1:4">
      <c r="B22099" s="74" t="str">
        <f ca="1">IFERROR(__xludf.DUMMYFUNCTION("IF(REGEXMATCH(A22099,""wealth planning""),""Script 1"",""-"")"),"-")</f>
        <v>-</v>
      </c>
      <c r="C22099" s="74">
        <f t="shared" si="172"/>
        <v>0</v>
      </c>
      <c r="D22099" s="74">
        <f t="shared" si="173"/>
        <v>0</v>
      </c>
    </row>
    <row r="22100" spans="1:4">
      <c r="A22100" s="74" t="s">
        <v>12024</v>
      </c>
      <c r="B22100" s="74" t="str">
        <f ca="1">IFERROR(__xludf.DUMMYFUNCTION("IF(REGEXMATCH(A22100,""wealth planning""),""Script 1"",""-"")"),"-")</f>
        <v>-</v>
      </c>
      <c r="C22100" s="74">
        <f t="shared" si="172"/>
        <v>0</v>
      </c>
      <c r="D22100" s="74">
        <f t="shared" si="173"/>
        <v>0</v>
      </c>
    </row>
    <row r="22101" spans="1:4">
      <c r="A22101" s="149">
        <v>45482</v>
      </c>
      <c r="B22101" s="74" t="str">
        <f ca="1">IFERROR(__xludf.DUMMYFUNCTION("IF(REGEXMATCH(A22101,""wealth planning""),""Script 1"",""-"")"),"#VALUE!")</f>
        <v>#VALUE!</v>
      </c>
      <c r="C22101" s="74" t="str">
        <f t="shared" si="172"/>
        <v>Aiyani Hakim</v>
      </c>
      <c r="D22101" s="74">
        <f t="shared" si="173"/>
        <v>0</v>
      </c>
    </row>
    <row r="22102" spans="1:4">
      <c r="A22102" s="149">
        <v>45482</v>
      </c>
      <c r="B22102" s="74" t="str">
        <f ca="1">IFERROR(__xludf.DUMMYFUNCTION("IF(REGEXMATCH(A22102,""wealth planning""),""Script 1"",""-"")"),"#VALUE!")</f>
        <v>#VALUE!</v>
      </c>
      <c r="C22102" s="149">
        <f t="shared" si="172"/>
        <v>45482</v>
      </c>
      <c r="D22102" s="74">
        <f t="shared" si="173"/>
        <v>0</v>
      </c>
    </row>
    <row r="22103" spans="1:4">
      <c r="A22103" s="74" t="s">
        <v>12025</v>
      </c>
      <c r="B22103" s="74" t="str">
        <f ca="1">IFERROR(__xludf.DUMMYFUNCTION("IF(REGEXMATCH(A22103,""wealth planning""),""Script 1"",""-"")"),"Script 1")</f>
        <v>Script 1</v>
      </c>
      <c r="C22103" s="149">
        <f t="shared" si="172"/>
        <v>45482</v>
      </c>
      <c r="D22103" s="74" t="str">
        <f t="shared" si="173"/>
        <v>Aiyani Hakim</v>
      </c>
    </row>
    <row r="22104" spans="1:4">
      <c r="A22104" s="74"/>
      <c r="B22104" s="74" t="str">
        <f ca="1">IFERROR(__xludf.DUMMYFUNCTION("IF(REGEXMATCH(A22104,""wealth planning""),""Script 1"",""-"")"),"-")</f>
        <v>-</v>
      </c>
      <c r="C22104" s="74" t="str">
        <f t="shared" si="172"/>
        <v>You: Hai assalamualaikum Aiyani,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2104" s="149">
        <f t="shared" si="173"/>
        <v>45482</v>
      </c>
    </row>
    <row r="22105" spans="1:4">
      <c r="B22105" s="74" t="str">
        <f ca="1">IFERROR(__xludf.DUMMYFUNCTION("IF(REGEXMATCH(A22105,""wealth planning""),""Script 1"",""-"")"),"-")</f>
        <v>-</v>
      </c>
      <c r="C22105" s="74">
        <f t="shared" si="172"/>
        <v>0</v>
      </c>
      <c r="D22105" s="149">
        <f t="shared" si="173"/>
        <v>45482</v>
      </c>
    </row>
    <row r="22106" spans="1:4">
      <c r="B22106" s="74" t="str">
        <f ca="1">IFERROR(__xludf.DUMMYFUNCTION("IF(REGEXMATCH(A22106,""wealth planning""),""Script 1"",""-"")"),"-")</f>
        <v>-</v>
      </c>
      <c r="C22106" s="74">
        <f t="shared" si="172"/>
        <v>0</v>
      </c>
      <c r="D22106" s="74" t="str">
        <f t="shared" si="173"/>
        <v>You: Hai assalamualaikum Aiyani,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2107" spans="1:4">
      <c r="B22107" s="74" t="str">
        <f ca="1">IFERROR(__xludf.DUMMYFUNCTION("IF(REGEXMATCH(A22107,""wealth planning""),""Script 1"",""-"")"),"-")</f>
        <v>-</v>
      </c>
      <c r="C22107" s="74">
        <f t="shared" si="172"/>
        <v>0</v>
      </c>
      <c r="D22107" s="74">
        <f t="shared" si="173"/>
        <v>0</v>
      </c>
    </row>
    <row r="22108" spans="1:4">
      <c r="A22108" s="74" t="s">
        <v>12028</v>
      </c>
      <c r="B22108" s="74" t="str">
        <f ca="1">IFERROR(__xludf.DUMMYFUNCTION("IF(REGEXMATCH(A22108,""wealth planning""),""Script 1"",""-"")"),"-")</f>
        <v>-</v>
      </c>
      <c r="C22108" s="74">
        <f t="shared" si="172"/>
        <v>0</v>
      </c>
      <c r="D22108" s="74">
        <f t="shared" si="173"/>
        <v>0</v>
      </c>
    </row>
    <row r="22109" spans="1:4">
      <c r="A22109" s="149">
        <v>45482</v>
      </c>
      <c r="B22109" s="74" t="str">
        <f ca="1">IFERROR(__xludf.DUMMYFUNCTION("IF(REGEXMATCH(A22109,""wealth planning""),""Script 1"",""-"")"),"#VALUE!")</f>
        <v>#VALUE!</v>
      </c>
      <c r="C22109" s="74" t="str">
        <f t="shared" si="172"/>
        <v>ACRYL SAIF ZAINAL</v>
      </c>
      <c r="D22109" s="74">
        <f t="shared" si="173"/>
        <v>0</v>
      </c>
    </row>
    <row r="22110" spans="1:4">
      <c r="A22110" s="149">
        <v>45482</v>
      </c>
      <c r="B22110" s="74" t="str">
        <f ca="1">IFERROR(__xludf.DUMMYFUNCTION("IF(REGEXMATCH(A22110,""wealth planning""),""Script 1"",""-"")"),"#VALUE!")</f>
        <v>#VALUE!</v>
      </c>
      <c r="C22110" s="149">
        <f t="shared" si="172"/>
        <v>45482</v>
      </c>
      <c r="D22110" s="74">
        <f t="shared" si="173"/>
        <v>0</v>
      </c>
    </row>
    <row r="22111" spans="1:4">
      <c r="A22111" s="74" t="s">
        <v>12029</v>
      </c>
      <c r="B22111" s="74" t="str">
        <f ca="1">IFERROR(__xludf.DUMMYFUNCTION("IF(REGEXMATCH(A22111,""wealth planning""),""Script 1"",""-"")"),"Script 1")</f>
        <v>Script 1</v>
      </c>
      <c r="C22111" s="149">
        <f t="shared" si="172"/>
        <v>45482</v>
      </c>
      <c r="D22111" s="74" t="str">
        <f t="shared" si="173"/>
        <v>ACRYL SAIF ZAINAL</v>
      </c>
    </row>
    <row r="22112" spans="1:4">
      <c r="A22112" s="74"/>
      <c r="B22112" s="74" t="str">
        <f ca="1">IFERROR(__xludf.DUMMYFUNCTION("IF(REGEXMATCH(A22112,""wealth planning""),""Script 1"",""-"")"),"-")</f>
        <v>-</v>
      </c>
      <c r="C22112" s="74" t="str">
        <f t="shared" si="172"/>
        <v>You: Hai assalamualaikum Acryl,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112" s="149">
        <f t="shared" si="173"/>
        <v>45482</v>
      </c>
    </row>
    <row r="22113" spans="1:4">
      <c r="B22113" s="74" t="str">
        <f ca="1">IFERROR(__xludf.DUMMYFUNCTION("IF(REGEXMATCH(A22113,""wealth planning""),""Script 1"",""-"")"),"-")</f>
        <v>-</v>
      </c>
      <c r="C22113" s="74">
        <f t="shared" si="172"/>
        <v>0</v>
      </c>
      <c r="D22113" s="149">
        <f t="shared" si="173"/>
        <v>45482</v>
      </c>
    </row>
    <row r="22114" spans="1:4">
      <c r="B22114" s="74" t="str">
        <f ca="1">IFERROR(__xludf.DUMMYFUNCTION("IF(REGEXMATCH(A22114,""wealth planning""),""Script 1"",""-"")"),"-")</f>
        <v>-</v>
      </c>
      <c r="C22114" s="74">
        <f t="shared" si="172"/>
        <v>0</v>
      </c>
      <c r="D22114" s="74" t="str">
        <f t="shared" si="173"/>
        <v>You: Hai assalamualaikum Acryl,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115" spans="1:4">
      <c r="A22115" s="74" t="s">
        <v>12031</v>
      </c>
      <c r="B22115" s="74" t="str">
        <f ca="1">IFERROR(__xludf.DUMMYFUNCTION("IF(REGEXMATCH(A22115,""wealth planning""),""Script 1"",""-"")"),"-")</f>
        <v>-</v>
      </c>
      <c r="C22115" s="74">
        <f t="shared" si="172"/>
        <v>0</v>
      </c>
      <c r="D22115" s="74">
        <f t="shared" si="173"/>
        <v>0</v>
      </c>
    </row>
    <row r="22116" spans="1:4">
      <c r="A22116" s="74" t="s">
        <v>12032</v>
      </c>
      <c r="B22116" s="74" t="str">
        <f ca="1">IFERROR(__xludf.DUMMYFUNCTION("IF(REGEXMATCH(A22116,""wealth planning""),""Script 1"",""-"")"),"-")</f>
        <v>-</v>
      </c>
      <c r="C22116" s="74" t="str">
        <f t="shared" si="172"/>
        <v>Muhammad ‘AfifStatus is online</v>
      </c>
      <c r="D22116" s="74">
        <f t="shared" si="173"/>
        <v>0</v>
      </c>
    </row>
    <row r="22117" spans="1:4">
      <c r="A22117" s="149">
        <v>45482</v>
      </c>
      <c r="B22117" s="74" t="str">
        <f ca="1">IFERROR(__xludf.DUMMYFUNCTION("IF(REGEXMATCH(A22117,""wealth planning""),""Script 1"",""-"")"),"#VALUE!")</f>
        <v>#VALUE!</v>
      </c>
      <c r="C22117" s="74" t="str">
        <f t="shared" si="172"/>
        <v>Muhammad ‘Afif</v>
      </c>
      <c r="D22117" s="74">
        <f t="shared" si="173"/>
        <v>0</v>
      </c>
    </row>
    <row r="22118" spans="1:4">
      <c r="A22118" s="149">
        <v>45482</v>
      </c>
      <c r="B22118" s="74" t="str">
        <f ca="1">IFERROR(__xludf.DUMMYFUNCTION("IF(REGEXMATCH(A22118,""wealth planning""),""Script 1"",""-"")"),"#VALUE!")</f>
        <v>#VALUE!</v>
      </c>
      <c r="C22118" s="149">
        <f t="shared" si="172"/>
        <v>45482</v>
      </c>
      <c r="D22118" s="74" t="str">
        <f t="shared" si="173"/>
        <v>Muhammad ‘AfifStatus is online</v>
      </c>
    </row>
    <row r="22119" spans="1:4">
      <c r="A22119" s="74" t="s">
        <v>12033</v>
      </c>
      <c r="B22119" s="74" t="str">
        <f ca="1">IFERROR(__xludf.DUMMYFUNCTION("IF(REGEXMATCH(A22119,""wealth planning""),""Script 1"",""-"")"),"Script 1")</f>
        <v>Script 1</v>
      </c>
      <c r="C22119" s="149">
        <f t="shared" si="172"/>
        <v>45482</v>
      </c>
      <c r="D22119" s="74" t="str">
        <f t="shared" si="173"/>
        <v>Muhammad ‘Afif</v>
      </c>
    </row>
    <row r="22120" spans="1:4">
      <c r="A22120" s="74"/>
      <c r="B22120" s="74" t="str">
        <f ca="1">IFERROR(__xludf.DUMMYFUNCTION("IF(REGEXMATCH(A22120,""wealth planning""),""Script 1"",""-"")"),"-")</f>
        <v>-</v>
      </c>
      <c r="C22120" s="74" t="str">
        <f t="shared" si="172"/>
        <v>You: Hai assalamualaikum ‘Afif,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120" s="149">
        <f t="shared" si="173"/>
        <v>45482</v>
      </c>
    </row>
    <row r="22121" spans="1:4">
      <c r="B22121" s="74" t="str">
        <f ca="1">IFERROR(__xludf.DUMMYFUNCTION("IF(REGEXMATCH(A22121,""wealth planning""),""Script 1"",""-"")"),"-")</f>
        <v>-</v>
      </c>
      <c r="C22121" s="74">
        <f t="shared" si="172"/>
        <v>0</v>
      </c>
      <c r="D22121" s="149">
        <f t="shared" si="173"/>
        <v>45482</v>
      </c>
    </row>
    <row r="22122" spans="1:4">
      <c r="B22122" s="74" t="str">
        <f ca="1">IFERROR(__xludf.DUMMYFUNCTION("IF(REGEXMATCH(A22122,""wealth planning""),""Script 1"",""-"")"),"-")</f>
        <v>-</v>
      </c>
      <c r="C22122" s="74">
        <f t="shared" si="172"/>
        <v>0</v>
      </c>
      <c r="D22122" s="74" t="str">
        <f t="shared" si="173"/>
        <v>You: Hai assalamualaikum ‘Afif,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123" spans="1:4">
      <c r="B22123" s="74" t="str">
        <f ca="1">IFERROR(__xludf.DUMMYFUNCTION("IF(REGEXMATCH(A22123,""wealth planning""),""Script 1"",""-"")"),"-")</f>
        <v>-</v>
      </c>
      <c r="C22123" s="74">
        <f t="shared" si="172"/>
        <v>0</v>
      </c>
      <c r="D22123" s="74">
        <f t="shared" si="173"/>
        <v>0</v>
      </c>
    </row>
    <row r="22124" spans="1:4">
      <c r="A22124" s="74" t="s">
        <v>12036</v>
      </c>
      <c r="B22124" s="74" t="str">
        <f ca="1">IFERROR(__xludf.DUMMYFUNCTION("IF(REGEXMATCH(A22124,""wealth planning""),""Script 1"",""-"")"),"-")</f>
        <v>-</v>
      </c>
      <c r="C22124" s="74">
        <f t="shared" si="172"/>
        <v>0</v>
      </c>
      <c r="D22124" s="74">
        <f t="shared" si="173"/>
        <v>0</v>
      </c>
    </row>
    <row r="22125" spans="1:4">
      <c r="A22125" s="149">
        <v>45482</v>
      </c>
      <c r="B22125" s="74" t="str">
        <f ca="1">IFERROR(__xludf.DUMMYFUNCTION("IF(REGEXMATCH(A22125,""wealth planning""),""Script 1"",""-"")"),"#VALUE!")</f>
        <v>#VALUE!</v>
      </c>
      <c r="C22125" s="74" t="str">
        <f t="shared" si="172"/>
        <v>Azraf Syauqi Azman</v>
      </c>
      <c r="D22125" s="74">
        <f t="shared" si="173"/>
        <v>0</v>
      </c>
    </row>
    <row r="22126" spans="1:4">
      <c r="A22126" s="149">
        <v>45482</v>
      </c>
      <c r="B22126" s="74" t="str">
        <f ca="1">IFERROR(__xludf.DUMMYFUNCTION("IF(REGEXMATCH(A22126,""wealth planning""),""Script 1"",""-"")"),"#VALUE!")</f>
        <v>#VALUE!</v>
      </c>
      <c r="C22126" s="149">
        <f t="shared" si="172"/>
        <v>45482</v>
      </c>
      <c r="D22126" s="74">
        <f t="shared" si="173"/>
        <v>0</v>
      </c>
    </row>
    <row r="22127" spans="1:4">
      <c r="A22127" s="74" t="s">
        <v>12037</v>
      </c>
      <c r="B22127" s="74" t="str">
        <f ca="1">IFERROR(__xludf.DUMMYFUNCTION("IF(REGEXMATCH(A22127,""wealth planning""),""Script 1"",""-"")"),"Script 1")</f>
        <v>Script 1</v>
      </c>
      <c r="C22127" s="149">
        <f t="shared" si="172"/>
        <v>45482</v>
      </c>
      <c r="D22127" s="74" t="str">
        <f t="shared" si="173"/>
        <v>Azraf Syauqi Azman</v>
      </c>
    </row>
    <row r="22128" spans="1:4">
      <c r="A22128" s="74"/>
      <c r="B22128" s="74" t="str">
        <f ca="1">IFERROR(__xludf.DUMMYFUNCTION("IF(REGEXMATCH(A22128,""wealth planning""),""Script 1"",""-"")"),"-")</f>
        <v>-</v>
      </c>
      <c r="C22128" s="74" t="str">
        <f t="shared" si="172"/>
        <v>You: Hai assalamualaikum Azraf,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128" s="149">
        <f t="shared" si="173"/>
        <v>45482</v>
      </c>
    </row>
    <row r="22129" spans="1:4">
      <c r="B22129" s="74" t="str">
        <f ca="1">IFERROR(__xludf.DUMMYFUNCTION("IF(REGEXMATCH(A22129,""wealth planning""),""Script 1"",""-"")"),"-")</f>
        <v>-</v>
      </c>
      <c r="C22129" s="74">
        <f t="shared" si="172"/>
        <v>0</v>
      </c>
      <c r="D22129" s="149">
        <f t="shared" si="173"/>
        <v>45482</v>
      </c>
    </row>
    <row r="22130" spans="1:4">
      <c r="B22130" s="74" t="str">
        <f ca="1">IFERROR(__xludf.DUMMYFUNCTION("IF(REGEXMATCH(A22130,""wealth planning""),""Script 1"",""-"")"),"-")</f>
        <v>-</v>
      </c>
      <c r="C22130" s="74">
        <f t="shared" si="172"/>
        <v>0</v>
      </c>
      <c r="D22130" s="74" t="str">
        <f t="shared" si="173"/>
        <v>You: Hai assalamualaikum Azraf,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131" spans="1:4">
      <c r="B22131" s="74" t="str">
        <f ca="1">IFERROR(__xludf.DUMMYFUNCTION("IF(REGEXMATCH(A22131,""wealth planning""),""Script 1"",""-"")"),"-")</f>
        <v>-</v>
      </c>
      <c r="C22131" s="74">
        <f t="shared" si="172"/>
        <v>0</v>
      </c>
      <c r="D22131" s="74">
        <f t="shared" si="173"/>
        <v>0</v>
      </c>
    </row>
    <row r="22132" spans="1:4">
      <c r="A22132" s="74" t="s">
        <v>12040</v>
      </c>
      <c r="B22132" s="74" t="str">
        <f ca="1">IFERROR(__xludf.DUMMYFUNCTION("IF(REGEXMATCH(A22132,""wealth planning""),""Script 1"",""-"")"),"-")</f>
        <v>-</v>
      </c>
      <c r="C22132" s="74">
        <f t="shared" si="172"/>
        <v>0</v>
      </c>
      <c r="D22132" s="74">
        <f t="shared" si="173"/>
        <v>0</v>
      </c>
    </row>
    <row r="22133" spans="1:4">
      <c r="A22133" s="149">
        <v>45482</v>
      </c>
      <c r="B22133" s="74" t="str">
        <f ca="1">IFERROR(__xludf.DUMMYFUNCTION("IF(REGEXMATCH(A22133,""wealth planning""),""Script 1"",""-"")"),"#VALUE!")</f>
        <v>#VALUE!</v>
      </c>
      <c r="C22133" s="74" t="str">
        <f t="shared" si="172"/>
        <v>Luqman Hakim Mohamed Alkaf</v>
      </c>
      <c r="D22133" s="74">
        <f t="shared" si="173"/>
        <v>0</v>
      </c>
    </row>
    <row r="22134" spans="1:4">
      <c r="A22134" s="149">
        <v>45482</v>
      </c>
      <c r="B22134" s="74" t="str">
        <f ca="1">IFERROR(__xludf.DUMMYFUNCTION("IF(REGEXMATCH(A22134,""wealth planning""),""Script 1"",""-"")"),"#VALUE!")</f>
        <v>#VALUE!</v>
      </c>
      <c r="C22134" s="149">
        <f t="shared" si="172"/>
        <v>45482</v>
      </c>
      <c r="D22134" s="74">
        <f t="shared" si="173"/>
        <v>0</v>
      </c>
    </row>
    <row r="22135" spans="1:4">
      <c r="A22135" s="74" t="s">
        <v>11253</v>
      </c>
      <c r="B22135" s="74" t="str">
        <f ca="1">IFERROR(__xludf.DUMMYFUNCTION("IF(REGEXMATCH(A22135,""wealth planning""),""Script 1"",""-"")"),"Script 1")</f>
        <v>Script 1</v>
      </c>
      <c r="C22135" s="149">
        <f t="shared" si="172"/>
        <v>45482</v>
      </c>
      <c r="D22135" s="74" t="str">
        <f t="shared" si="173"/>
        <v>Luqman Hakim Mohamed Alkaf</v>
      </c>
    </row>
    <row r="22136" spans="1:4">
      <c r="A22136" s="74"/>
      <c r="B22136" s="74" t="str">
        <f ca="1">IFERROR(__xludf.DUMMYFUNCTION("IF(REGEXMATCH(A22136,""wealth planning""),""Script 1"",""-"")"),"-")</f>
        <v>-</v>
      </c>
      <c r="C22136" s="74" t="str">
        <f t="shared" si="172"/>
        <v>You: Hai assalamualaikum Luqman,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136" s="149">
        <f t="shared" si="173"/>
        <v>45482</v>
      </c>
    </row>
    <row r="22137" spans="1:4">
      <c r="B22137" s="74" t="str">
        <f ca="1">IFERROR(__xludf.DUMMYFUNCTION("IF(REGEXMATCH(A22137,""wealth planning""),""Script 1"",""-"")"),"-")</f>
        <v>-</v>
      </c>
      <c r="C22137" s="74">
        <f t="shared" si="172"/>
        <v>0</v>
      </c>
      <c r="D22137" s="149">
        <f t="shared" si="173"/>
        <v>45482</v>
      </c>
    </row>
    <row r="22138" spans="1:4">
      <c r="B22138" s="74" t="str">
        <f ca="1">IFERROR(__xludf.DUMMYFUNCTION("IF(REGEXMATCH(A22138,""wealth planning""),""Script 1"",""-"")"),"-")</f>
        <v>-</v>
      </c>
      <c r="C22138" s="74">
        <f t="shared" si="172"/>
        <v>0</v>
      </c>
      <c r="D22138" s="74" t="str">
        <f t="shared" si="173"/>
        <v>You: Hai assalamualaikum Luqman,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139" spans="1:4">
      <c r="A22139" s="74" t="s">
        <v>12042</v>
      </c>
      <c r="B22139" s="74" t="str">
        <f ca="1">IFERROR(__xludf.DUMMYFUNCTION("IF(REGEXMATCH(A22139,""wealth planning""),""Script 1"",""-"")"),"-")</f>
        <v>-</v>
      </c>
      <c r="C22139" s="74">
        <f t="shared" si="172"/>
        <v>0</v>
      </c>
      <c r="D22139" s="74">
        <f t="shared" si="173"/>
        <v>0</v>
      </c>
    </row>
    <row r="22140" spans="1:4">
      <c r="A22140" s="74" t="s">
        <v>12043</v>
      </c>
      <c r="B22140" s="74" t="str">
        <f ca="1">IFERROR(__xludf.DUMMYFUNCTION("IF(REGEXMATCH(A22140,""wealth planning""),""Script 1"",""-"")"),"-")</f>
        <v>-</v>
      </c>
      <c r="C22140" s="74" t="str">
        <f t="shared" si="172"/>
        <v>Shania Aufaa FirdianiStatus is reachable</v>
      </c>
      <c r="D22140" s="74">
        <f t="shared" si="173"/>
        <v>0</v>
      </c>
    </row>
    <row r="22141" spans="1:4">
      <c r="A22141" s="149">
        <v>45482</v>
      </c>
      <c r="B22141" s="74" t="str">
        <f ca="1">IFERROR(__xludf.DUMMYFUNCTION("IF(REGEXMATCH(A22141,""wealth planning""),""Script 1"",""-"")"),"#VALUE!")</f>
        <v>#VALUE!</v>
      </c>
      <c r="C22141" s="74" t="str">
        <f t="shared" si="172"/>
        <v>Shania Aufaa Firdiani</v>
      </c>
      <c r="D22141" s="74">
        <f t="shared" si="173"/>
        <v>0</v>
      </c>
    </row>
    <row r="22142" spans="1:4">
      <c r="A22142" s="149">
        <v>45482</v>
      </c>
      <c r="B22142" s="74" t="str">
        <f ca="1">IFERROR(__xludf.DUMMYFUNCTION("IF(REGEXMATCH(A22142,""wealth planning""),""Script 1"",""-"")"),"#VALUE!")</f>
        <v>#VALUE!</v>
      </c>
      <c r="C22142" s="149">
        <f t="shared" si="172"/>
        <v>45482</v>
      </c>
      <c r="D22142" s="74" t="str">
        <f t="shared" si="173"/>
        <v>Shania Aufaa FirdianiStatus is reachable</v>
      </c>
    </row>
    <row r="22143" spans="1:4">
      <c r="A22143" s="74" t="s">
        <v>12044</v>
      </c>
      <c r="B22143" s="74" t="str">
        <f ca="1">IFERROR(__xludf.DUMMYFUNCTION("IF(REGEXMATCH(A22143,""wealth planning""),""Script 1"",""-"")"),"Script 1")</f>
        <v>Script 1</v>
      </c>
      <c r="C22143" s="149">
        <f t="shared" si="172"/>
        <v>45482</v>
      </c>
      <c r="D22143" s="74" t="str">
        <f t="shared" si="173"/>
        <v>Shania Aufaa Firdiani</v>
      </c>
    </row>
    <row r="22144" spans="1:4">
      <c r="A22144" s="74"/>
      <c r="B22144" s="74" t="str">
        <f ca="1">IFERROR(__xludf.DUMMYFUNCTION("IF(REGEXMATCH(A22144,""wealth planning""),""Script 1"",""-"")"),"-")</f>
        <v>-</v>
      </c>
      <c r="C22144" s="74" t="str">
        <f t="shared" si="172"/>
        <v>You: Hai assalamualaikum Shania,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144" s="149">
        <f t="shared" si="173"/>
        <v>45482</v>
      </c>
    </row>
    <row r="22145" spans="1:4">
      <c r="B22145" s="74" t="str">
        <f ca="1">IFERROR(__xludf.DUMMYFUNCTION("IF(REGEXMATCH(A22145,""wealth planning""),""Script 1"",""-"")"),"-")</f>
        <v>-</v>
      </c>
      <c r="C22145" s="74">
        <f t="shared" si="172"/>
        <v>0</v>
      </c>
      <c r="D22145" s="149">
        <f t="shared" si="173"/>
        <v>45482</v>
      </c>
    </row>
    <row r="22146" spans="1:4">
      <c r="B22146" s="74" t="str">
        <f ca="1">IFERROR(__xludf.DUMMYFUNCTION("IF(REGEXMATCH(A22146,""wealth planning""),""Script 1"",""-"")"),"-")</f>
        <v>-</v>
      </c>
      <c r="C22146" s="74">
        <f t="shared" si="172"/>
        <v>0</v>
      </c>
      <c r="D22146" s="74" t="str">
        <f t="shared" si="173"/>
        <v>You: Hai assalamualaikum Shania,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147" spans="1:4">
      <c r="B22147" s="74" t="str">
        <f ca="1">IFERROR(__xludf.DUMMYFUNCTION("IF(REGEXMATCH(A22147,""wealth planning""),""Script 1"",""-"")"),"-")</f>
        <v>-</v>
      </c>
      <c r="C22147" s="74">
        <f t="shared" si="172"/>
        <v>0</v>
      </c>
      <c r="D22147" s="74">
        <f t="shared" si="173"/>
        <v>0</v>
      </c>
    </row>
    <row r="22148" spans="1:4">
      <c r="A22148" s="74" t="s">
        <v>12047</v>
      </c>
      <c r="B22148" s="74" t="str">
        <f ca="1">IFERROR(__xludf.DUMMYFUNCTION("IF(REGEXMATCH(A22148,""wealth planning""),""Script 1"",""-"")"),"-")</f>
        <v>-</v>
      </c>
      <c r="C22148" s="74">
        <f t="shared" si="172"/>
        <v>0</v>
      </c>
      <c r="D22148" s="74">
        <f t="shared" si="173"/>
        <v>0</v>
      </c>
    </row>
    <row r="22149" spans="1:4">
      <c r="A22149" s="149">
        <v>45482</v>
      </c>
      <c r="B22149" s="74" t="str">
        <f ca="1">IFERROR(__xludf.DUMMYFUNCTION("IF(REGEXMATCH(A22149,""wealth planning""),""Script 1"",""-"")"),"#VALUE!")</f>
        <v>#VALUE!</v>
      </c>
      <c r="C22149" s="74" t="str">
        <f t="shared" si="172"/>
        <v>Nurdiyana Amira Binti Nizam</v>
      </c>
      <c r="D22149" s="74">
        <f t="shared" si="173"/>
        <v>0</v>
      </c>
    </row>
    <row r="22150" spans="1:4">
      <c r="A22150" s="149">
        <v>45482</v>
      </c>
      <c r="B22150" s="74" t="str">
        <f ca="1">IFERROR(__xludf.DUMMYFUNCTION("IF(REGEXMATCH(A22150,""wealth planning""),""Script 1"",""-"")"),"#VALUE!")</f>
        <v>#VALUE!</v>
      </c>
      <c r="C22150" s="149">
        <f t="shared" si="172"/>
        <v>45482</v>
      </c>
      <c r="D22150" s="74">
        <f t="shared" si="173"/>
        <v>0</v>
      </c>
    </row>
    <row r="22151" spans="1:4">
      <c r="A22151" s="74" t="s">
        <v>12048</v>
      </c>
      <c r="B22151" s="74" t="str">
        <f ca="1">IFERROR(__xludf.DUMMYFUNCTION("IF(REGEXMATCH(A22151,""wealth planning""),""Script 1"",""-"")"),"Script 1")</f>
        <v>Script 1</v>
      </c>
      <c r="C22151" s="149">
        <f t="shared" si="172"/>
        <v>45482</v>
      </c>
      <c r="D22151" s="74" t="str">
        <f t="shared" si="173"/>
        <v>Nurdiyana Amira Binti Nizam</v>
      </c>
    </row>
    <row r="22152" spans="1:4">
      <c r="A22152" s="74"/>
      <c r="B22152" s="74" t="str">
        <f ca="1">IFERROR(__xludf.DUMMYFUNCTION("IF(REGEXMATCH(A22152,""wealth planning""),""Script 1"",""-"")"),"-")</f>
        <v>-</v>
      </c>
      <c r="C22152" s="74" t="str">
        <f t="shared" si="172"/>
        <v>You: Hai assalamualaikum Nurdiyana,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152" s="149">
        <f t="shared" si="173"/>
        <v>45482</v>
      </c>
    </row>
    <row r="22153" spans="1:4">
      <c r="B22153" s="74" t="str">
        <f ca="1">IFERROR(__xludf.DUMMYFUNCTION("IF(REGEXMATCH(A22153,""wealth planning""),""Script 1"",""-"")"),"-")</f>
        <v>-</v>
      </c>
      <c r="C22153" s="74">
        <f t="shared" si="172"/>
        <v>0</v>
      </c>
      <c r="D22153" s="149">
        <f t="shared" si="173"/>
        <v>45482</v>
      </c>
    </row>
    <row r="22154" spans="1:4">
      <c r="B22154" s="74" t="str">
        <f ca="1">IFERROR(__xludf.DUMMYFUNCTION("IF(REGEXMATCH(A22154,""wealth planning""),""Script 1"",""-"")"),"-")</f>
        <v>-</v>
      </c>
      <c r="C22154" s="74">
        <f t="shared" si="172"/>
        <v>0</v>
      </c>
      <c r="D22154" s="74" t="str">
        <f t="shared" si="173"/>
        <v>You: Hai assalamualaikum Nurdiyana,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155" spans="1:4">
      <c r="B22155" s="74" t="str">
        <f ca="1">IFERROR(__xludf.DUMMYFUNCTION("IF(REGEXMATCH(A22155,""wealth planning""),""Script 1"",""-"")"),"-")</f>
        <v>-</v>
      </c>
      <c r="C22155" s="74">
        <f t="shared" si="172"/>
        <v>0</v>
      </c>
      <c r="D22155" s="74">
        <f t="shared" si="173"/>
        <v>0</v>
      </c>
    </row>
    <row r="22156" spans="1:4">
      <c r="A22156" s="74" t="s">
        <v>12051</v>
      </c>
      <c r="B22156" s="74" t="str">
        <f ca="1">IFERROR(__xludf.DUMMYFUNCTION("IF(REGEXMATCH(A22156,""wealth planning""),""Script 1"",""-"")"),"-")</f>
        <v>-</v>
      </c>
      <c r="C22156" s="74">
        <f t="shared" si="172"/>
        <v>0</v>
      </c>
      <c r="D22156" s="74">
        <f t="shared" si="173"/>
        <v>0</v>
      </c>
    </row>
    <row r="22157" spans="1:4">
      <c r="A22157" s="149">
        <v>45482</v>
      </c>
      <c r="B22157" s="74" t="str">
        <f ca="1">IFERROR(__xludf.DUMMYFUNCTION("IF(REGEXMATCH(A22157,""wealth planning""),""Script 1"",""-"")"),"#VALUE!")</f>
        <v>#VALUE!</v>
      </c>
      <c r="C22157" s="74" t="str">
        <f t="shared" si="172"/>
        <v>Syahrul Izwan</v>
      </c>
      <c r="D22157" s="74">
        <f t="shared" si="173"/>
        <v>0</v>
      </c>
    </row>
    <row r="22158" spans="1:4">
      <c r="A22158" s="149">
        <v>45482</v>
      </c>
      <c r="B22158" s="74" t="str">
        <f ca="1">IFERROR(__xludf.DUMMYFUNCTION("IF(REGEXMATCH(A22158,""wealth planning""),""Script 1"",""-"")"),"#VALUE!")</f>
        <v>#VALUE!</v>
      </c>
      <c r="C22158" s="149">
        <f t="shared" si="172"/>
        <v>45482</v>
      </c>
      <c r="D22158" s="74">
        <f t="shared" si="173"/>
        <v>0</v>
      </c>
    </row>
    <row r="22159" spans="1:4">
      <c r="A22159" s="74" t="s">
        <v>12052</v>
      </c>
      <c r="B22159" s="74" t="str">
        <f ca="1">IFERROR(__xludf.DUMMYFUNCTION("IF(REGEXMATCH(A22159,""wealth planning""),""Script 1"",""-"")"),"Script 1")</f>
        <v>Script 1</v>
      </c>
      <c r="C22159" s="149">
        <f t="shared" si="172"/>
        <v>45482</v>
      </c>
      <c r="D22159" s="74" t="str">
        <f t="shared" si="173"/>
        <v>Syahrul Izwan</v>
      </c>
    </row>
    <row r="22160" spans="1:4">
      <c r="A22160" s="74"/>
      <c r="B22160" s="74" t="str">
        <f ca="1">IFERROR(__xludf.DUMMYFUNCTION("IF(REGEXMATCH(A22160,""wealth planning""),""Script 1"",""-"")"),"-")</f>
        <v>-</v>
      </c>
      <c r="C22160" s="74" t="str">
        <f t="shared" si="172"/>
        <v>You: Hai assalamualaikum Syahrul,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160" s="149">
        <f t="shared" si="173"/>
        <v>45482</v>
      </c>
    </row>
    <row r="22161" spans="1:4">
      <c r="B22161" s="74" t="str">
        <f ca="1">IFERROR(__xludf.DUMMYFUNCTION("IF(REGEXMATCH(A22161,""wealth planning""),""Script 1"",""-"")"),"-")</f>
        <v>-</v>
      </c>
      <c r="C22161" s="74">
        <f t="shared" si="172"/>
        <v>0</v>
      </c>
      <c r="D22161" s="149">
        <f t="shared" si="173"/>
        <v>45482</v>
      </c>
    </row>
    <row r="22162" spans="1:4">
      <c r="B22162" s="74" t="str">
        <f ca="1">IFERROR(__xludf.DUMMYFUNCTION("IF(REGEXMATCH(A22162,""wealth planning""),""Script 1"",""-"")"),"-")</f>
        <v>-</v>
      </c>
      <c r="C22162" s="74">
        <f t="shared" si="172"/>
        <v>0</v>
      </c>
      <c r="D22162" s="74" t="str">
        <f t="shared" si="173"/>
        <v>You: Hai assalamualaikum Syahrul,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163" spans="1:4">
      <c r="B22163" s="74" t="str">
        <f ca="1">IFERROR(__xludf.DUMMYFUNCTION("IF(REGEXMATCH(A22163,""wealth planning""),""Script 1"",""-"")"),"-")</f>
        <v>-</v>
      </c>
      <c r="C22163" s="74">
        <f t="shared" si="172"/>
        <v>0</v>
      </c>
      <c r="D22163" s="74">
        <f t="shared" si="173"/>
        <v>0</v>
      </c>
    </row>
    <row r="22164" spans="1:4">
      <c r="A22164" s="74" t="s">
        <v>12055</v>
      </c>
      <c r="B22164" s="74" t="str">
        <f ca="1">IFERROR(__xludf.DUMMYFUNCTION("IF(REGEXMATCH(A22164,""wealth planning""),""Script 1"",""-"")"),"-")</f>
        <v>-</v>
      </c>
      <c r="C22164" s="74">
        <f t="shared" si="172"/>
        <v>0</v>
      </c>
      <c r="D22164" s="74">
        <f t="shared" si="173"/>
        <v>0</v>
      </c>
    </row>
    <row r="22165" spans="1:4">
      <c r="A22165" s="149">
        <v>45482</v>
      </c>
      <c r="B22165" s="74" t="str">
        <f ca="1">IFERROR(__xludf.DUMMYFUNCTION("IF(REGEXMATCH(A22165,""wealth planning""),""Script 1"",""-"")"),"#VALUE!")</f>
        <v>#VALUE!</v>
      </c>
      <c r="C22165" s="74" t="str">
        <f t="shared" si="172"/>
        <v>Muhd Aliff</v>
      </c>
      <c r="D22165" s="74">
        <f t="shared" si="173"/>
        <v>0</v>
      </c>
    </row>
    <row r="22166" spans="1:4">
      <c r="A22166" s="149">
        <v>45482</v>
      </c>
      <c r="B22166" s="74" t="str">
        <f ca="1">IFERROR(__xludf.DUMMYFUNCTION("IF(REGEXMATCH(A22166,""wealth planning""),""Script 1"",""-"")"),"#VALUE!")</f>
        <v>#VALUE!</v>
      </c>
      <c r="C22166" s="149">
        <f t="shared" si="172"/>
        <v>45482</v>
      </c>
      <c r="D22166" s="74">
        <f t="shared" si="173"/>
        <v>0</v>
      </c>
    </row>
    <row r="22167" spans="1:4">
      <c r="A22167" s="74" t="s">
        <v>12056</v>
      </c>
      <c r="B22167" s="74" t="str">
        <f ca="1">IFERROR(__xludf.DUMMYFUNCTION("IF(REGEXMATCH(A22167,""wealth planning""),""Script 1"",""-"")"),"Script 1")</f>
        <v>Script 1</v>
      </c>
      <c r="C22167" s="149">
        <f t="shared" si="172"/>
        <v>45482</v>
      </c>
      <c r="D22167" s="74" t="str">
        <f t="shared" si="173"/>
        <v>Muhd Aliff</v>
      </c>
    </row>
    <row r="22168" spans="1:4">
      <c r="A22168" s="74"/>
      <c r="B22168" s="74" t="str">
        <f ca="1">IFERROR(__xludf.DUMMYFUNCTION("IF(REGEXMATCH(A22168,""wealth planning""),""Script 1"",""-"")"),"-")</f>
        <v>-</v>
      </c>
      <c r="C22168" s="74" t="str">
        <f t="shared" si="172"/>
        <v>You: Hai assalamualaikum Muhd Aliff,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168" s="149">
        <f t="shared" si="173"/>
        <v>45482</v>
      </c>
    </row>
    <row r="22169" spans="1:4">
      <c r="B22169" s="74" t="str">
        <f ca="1">IFERROR(__xludf.DUMMYFUNCTION("IF(REGEXMATCH(A22169,""wealth planning""),""Script 1"",""-"")"),"-")</f>
        <v>-</v>
      </c>
      <c r="C22169" s="74">
        <f t="shared" si="172"/>
        <v>0</v>
      </c>
      <c r="D22169" s="149">
        <f t="shared" si="173"/>
        <v>45482</v>
      </c>
    </row>
    <row r="22170" spans="1:4">
      <c r="B22170" s="74" t="str">
        <f ca="1">IFERROR(__xludf.DUMMYFUNCTION("IF(REGEXMATCH(A22170,""wealth planning""),""Script 1"",""-"")"),"-")</f>
        <v>-</v>
      </c>
      <c r="C22170" s="74">
        <f t="shared" si="172"/>
        <v>0</v>
      </c>
      <c r="D22170" s="74" t="str">
        <f t="shared" si="173"/>
        <v>You: Hai assalamualaikum Muhd Aliff,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171" spans="1:4">
      <c r="A22171" s="74" t="s">
        <v>12058</v>
      </c>
      <c r="B22171" s="74" t="str">
        <f ca="1">IFERROR(__xludf.DUMMYFUNCTION("IF(REGEXMATCH(A22171,""wealth planning""),""Script 1"",""-"")"),"-")</f>
        <v>-</v>
      </c>
      <c r="C22171" s="74">
        <f t="shared" si="172"/>
        <v>0</v>
      </c>
      <c r="D22171" s="74">
        <f t="shared" si="173"/>
        <v>0</v>
      </c>
    </row>
    <row r="22172" spans="1:4">
      <c r="A22172" s="74" t="s">
        <v>12059</v>
      </c>
      <c r="B22172" s="74" t="str">
        <f ca="1">IFERROR(__xludf.DUMMYFUNCTION("IF(REGEXMATCH(A22172,""wealth planning""),""Script 1"",""-"")"),"-")</f>
        <v>-</v>
      </c>
      <c r="C22172" s="74" t="str">
        <f t="shared" si="172"/>
        <v>Awatif Qarirah ZakriStatus is reachable</v>
      </c>
      <c r="D22172" s="74">
        <f t="shared" si="173"/>
        <v>0</v>
      </c>
    </row>
    <row r="22173" spans="1:4">
      <c r="A22173" s="149">
        <v>45482</v>
      </c>
      <c r="B22173" s="74" t="str">
        <f ca="1">IFERROR(__xludf.DUMMYFUNCTION("IF(REGEXMATCH(A22173,""wealth planning""),""Script 1"",""-"")"),"#VALUE!")</f>
        <v>#VALUE!</v>
      </c>
      <c r="C22173" s="74" t="str">
        <f t="shared" si="172"/>
        <v>Awatif Qarirah Zakri</v>
      </c>
      <c r="D22173" s="74">
        <f t="shared" si="173"/>
        <v>0</v>
      </c>
    </row>
    <row r="22174" spans="1:4">
      <c r="A22174" s="149">
        <v>45482</v>
      </c>
      <c r="B22174" s="74" t="str">
        <f ca="1">IFERROR(__xludf.DUMMYFUNCTION("IF(REGEXMATCH(A22174,""wealth planning""),""Script 1"",""-"")"),"#VALUE!")</f>
        <v>#VALUE!</v>
      </c>
      <c r="C22174" s="149">
        <f t="shared" si="172"/>
        <v>45482</v>
      </c>
      <c r="D22174" s="74" t="str">
        <f t="shared" si="173"/>
        <v>Awatif Qarirah ZakriStatus is reachable</v>
      </c>
    </row>
    <row r="22175" spans="1:4">
      <c r="A22175" s="74" t="s">
        <v>12060</v>
      </c>
      <c r="B22175" s="74" t="str">
        <f ca="1">IFERROR(__xludf.DUMMYFUNCTION("IF(REGEXMATCH(A22175,""wealth planning""),""Script 1"",""-"")"),"Script 1")</f>
        <v>Script 1</v>
      </c>
      <c r="C22175" s="149">
        <f t="shared" si="172"/>
        <v>45482</v>
      </c>
      <c r="D22175" s="74" t="str">
        <f t="shared" si="173"/>
        <v>Awatif Qarirah Zakri</v>
      </c>
    </row>
    <row r="22176" spans="1:4">
      <c r="A22176" s="74"/>
      <c r="B22176" s="74" t="str">
        <f ca="1">IFERROR(__xludf.DUMMYFUNCTION("IF(REGEXMATCH(A22176,""wealth planning""),""Script 1"",""-"")"),"-")</f>
        <v>-</v>
      </c>
      <c r="C22176" s="74" t="str">
        <f t="shared" si="172"/>
        <v>You: Hai assalamualaikum Awatif,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176" s="149">
        <f t="shared" si="173"/>
        <v>45482</v>
      </c>
    </row>
    <row r="22177" spans="1:4">
      <c r="B22177" s="74" t="str">
        <f ca="1">IFERROR(__xludf.DUMMYFUNCTION("IF(REGEXMATCH(A22177,""wealth planning""),""Script 1"",""-"")"),"-")</f>
        <v>-</v>
      </c>
      <c r="C22177" s="74">
        <f t="shared" si="172"/>
        <v>0</v>
      </c>
      <c r="D22177" s="149">
        <f t="shared" si="173"/>
        <v>45482</v>
      </c>
    </row>
    <row r="22178" spans="1:4">
      <c r="B22178" s="74" t="str">
        <f ca="1">IFERROR(__xludf.DUMMYFUNCTION("IF(REGEXMATCH(A22178,""wealth planning""),""Script 1"",""-"")"),"-")</f>
        <v>-</v>
      </c>
      <c r="C22178" s="74">
        <f t="shared" si="172"/>
        <v>0</v>
      </c>
      <c r="D22178" s="74" t="str">
        <f t="shared" si="173"/>
        <v>You: Hai assalamualaikum Awatif,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179" spans="1:4">
      <c r="A22179" s="74" t="s">
        <v>12062</v>
      </c>
      <c r="B22179" s="74" t="str">
        <f ca="1">IFERROR(__xludf.DUMMYFUNCTION("IF(REGEXMATCH(A22179,""wealth planning""),""Script 1"",""-"")"),"-")</f>
        <v>-</v>
      </c>
      <c r="C22179" s="74">
        <f t="shared" si="172"/>
        <v>0</v>
      </c>
      <c r="D22179" s="74">
        <f t="shared" si="173"/>
        <v>0</v>
      </c>
    </row>
    <row r="22180" spans="1:4">
      <c r="A22180" s="74" t="s">
        <v>12063</v>
      </c>
      <c r="B22180" s="74" t="str">
        <f ca="1">IFERROR(__xludf.DUMMYFUNCTION("IF(REGEXMATCH(A22180,""wealth planning""),""Script 1"",""-"")"),"-")</f>
        <v>-</v>
      </c>
      <c r="C22180" s="74" t="str">
        <f t="shared" si="172"/>
        <v>M. Zulfikar MuhamadStatus is online</v>
      </c>
      <c r="D22180" s="74">
        <f t="shared" si="173"/>
        <v>0</v>
      </c>
    </row>
    <row r="22181" spans="1:4">
      <c r="A22181" s="149">
        <v>45482</v>
      </c>
      <c r="B22181" s="74" t="str">
        <f ca="1">IFERROR(__xludf.DUMMYFUNCTION("IF(REGEXMATCH(A22181,""wealth planning""),""Script 1"",""-"")"),"#VALUE!")</f>
        <v>#VALUE!</v>
      </c>
      <c r="C22181" s="74" t="str">
        <f t="shared" si="172"/>
        <v>M. Zulfikar Muhamad</v>
      </c>
      <c r="D22181" s="74">
        <f t="shared" si="173"/>
        <v>0</v>
      </c>
    </row>
    <row r="22182" spans="1:4">
      <c r="A22182" s="149">
        <v>45482</v>
      </c>
      <c r="B22182" s="74" t="str">
        <f ca="1">IFERROR(__xludf.DUMMYFUNCTION("IF(REGEXMATCH(A22182,""wealth planning""),""Script 1"",""-"")"),"#VALUE!")</f>
        <v>#VALUE!</v>
      </c>
      <c r="C22182" s="149">
        <f t="shared" si="172"/>
        <v>45482</v>
      </c>
      <c r="D22182" s="74" t="str">
        <f t="shared" si="173"/>
        <v>M. Zulfikar MuhamadStatus is online</v>
      </c>
    </row>
    <row r="22183" spans="1:4">
      <c r="A22183" s="74" t="s">
        <v>12064</v>
      </c>
      <c r="B22183" s="74" t="str">
        <f ca="1">IFERROR(__xludf.DUMMYFUNCTION("IF(REGEXMATCH(A22183,""wealth planning""),""Script 1"",""-"")"),"Script 1")</f>
        <v>Script 1</v>
      </c>
      <c r="C22183" s="149">
        <f t="shared" si="172"/>
        <v>45482</v>
      </c>
      <c r="D22183" s="74" t="str">
        <f t="shared" si="173"/>
        <v>M. Zulfikar Muhamad</v>
      </c>
    </row>
    <row r="22184" spans="1:4">
      <c r="A22184" s="74"/>
      <c r="B22184" s="74" t="str">
        <f ca="1">IFERROR(__xludf.DUMMYFUNCTION("IF(REGEXMATCH(A22184,""wealth planning""),""Script 1"",""-"")"),"-")</f>
        <v>-</v>
      </c>
      <c r="C22184" s="74" t="str">
        <f t="shared" si="172"/>
        <v>You: Hai assalamualaikum Zulfikar,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184" s="149">
        <f t="shared" si="173"/>
        <v>45482</v>
      </c>
    </row>
    <row r="22185" spans="1:4">
      <c r="B22185" s="74" t="str">
        <f ca="1">IFERROR(__xludf.DUMMYFUNCTION("IF(REGEXMATCH(A22185,""wealth planning""),""Script 1"",""-"")"),"-")</f>
        <v>-</v>
      </c>
      <c r="C22185" s="74">
        <f t="shared" si="172"/>
        <v>0</v>
      </c>
      <c r="D22185" s="149">
        <f t="shared" si="173"/>
        <v>45482</v>
      </c>
    </row>
    <row r="22186" spans="1:4">
      <c r="B22186" s="74" t="str">
        <f ca="1">IFERROR(__xludf.DUMMYFUNCTION("IF(REGEXMATCH(A22186,""wealth planning""),""Script 1"",""-"")"),"-")</f>
        <v>-</v>
      </c>
      <c r="C22186" s="74">
        <f t="shared" si="172"/>
        <v>0</v>
      </c>
      <c r="D22186" s="74" t="str">
        <f t="shared" si="173"/>
        <v>You: Hai assalamualaikum Zulfikar,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187" spans="1:4">
      <c r="A22187" s="74" t="s">
        <v>3045</v>
      </c>
      <c r="B22187" s="74" t="str">
        <f ca="1">IFERROR(__xludf.DUMMYFUNCTION("IF(REGEXMATCH(A22187,""wealth planning""),""Script 1"",""-"")"),"-")</f>
        <v>-</v>
      </c>
      <c r="C22187" s="74">
        <f t="shared" si="172"/>
        <v>0</v>
      </c>
      <c r="D22187" s="74">
        <f t="shared" si="173"/>
        <v>0</v>
      </c>
    </row>
    <row r="22188" spans="1:4">
      <c r="A22188" s="74" t="s">
        <v>3046</v>
      </c>
      <c r="B22188" s="74" t="str">
        <f ca="1">IFERROR(__xludf.DUMMYFUNCTION("IF(REGEXMATCH(A22188,""wealth planning""),""Script 1"",""-"")"),"-")</f>
        <v>-</v>
      </c>
      <c r="C22188" s="74" t="str">
        <f t="shared" si="172"/>
        <v>Alya BatrisyiaStatus is reachable</v>
      </c>
      <c r="D22188" s="74">
        <f t="shared" si="173"/>
        <v>0</v>
      </c>
    </row>
    <row r="22189" spans="1:4">
      <c r="A22189" s="149">
        <v>45482</v>
      </c>
      <c r="B22189" s="74" t="str">
        <f ca="1">IFERROR(__xludf.DUMMYFUNCTION("IF(REGEXMATCH(A22189,""wealth planning""),""Script 1"",""-"")"),"#VALUE!")</f>
        <v>#VALUE!</v>
      </c>
      <c r="C22189" s="74" t="str">
        <f t="shared" ref="C22189:C22443" si="174">A22188</f>
        <v>Alya Batrisyia</v>
      </c>
      <c r="D22189" s="74">
        <f t="shared" ref="D22189:D22443" si="175">A22186</f>
        <v>0</v>
      </c>
    </row>
    <row r="22190" spans="1:4">
      <c r="A22190" s="149">
        <v>45482</v>
      </c>
      <c r="B22190" s="74" t="str">
        <f ca="1">IFERROR(__xludf.DUMMYFUNCTION("IF(REGEXMATCH(A22190,""wealth planning""),""Script 1"",""-"")"),"#VALUE!")</f>
        <v>#VALUE!</v>
      </c>
      <c r="C22190" s="149">
        <f t="shared" si="174"/>
        <v>45482</v>
      </c>
      <c r="D22190" s="74" t="str">
        <f t="shared" si="175"/>
        <v>Alya BatrisyiaStatus is reachable</v>
      </c>
    </row>
    <row r="22191" spans="1:4">
      <c r="A22191" s="74" t="s">
        <v>12066</v>
      </c>
      <c r="B22191" s="74" t="str">
        <f ca="1">IFERROR(__xludf.DUMMYFUNCTION("IF(REGEXMATCH(A22191,""wealth planning""),""Script 1"",""-"")"),"Script 1")</f>
        <v>Script 1</v>
      </c>
      <c r="C22191" s="149">
        <f t="shared" si="174"/>
        <v>45482</v>
      </c>
      <c r="D22191" s="74" t="str">
        <f t="shared" si="175"/>
        <v>Alya Batrisyia</v>
      </c>
    </row>
    <row r="22192" spans="1:4">
      <c r="A22192" s="74"/>
      <c r="B22192" s="74" t="str">
        <f ca="1">IFERROR(__xludf.DUMMYFUNCTION("IF(REGEXMATCH(A22192,""wealth planning""),""Script 1"",""-"")"),"-")</f>
        <v>-</v>
      </c>
      <c r="C22192" s="74" t="str">
        <f t="shared" si="174"/>
        <v>You: Hai assalamualaikum Alya,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2192" s="149">
        <f t="shared" si="175"/>
        <v>45482</v>
      </c>
    </row>
    <row r="22193" spans="1:4">
      <c r="B22193" s="74" t="str">
        <f ca="1">IFERROR(__xludf.DUMMYFUNCTION("IF(REGEXMATCH(A22193,""wealth planning""),""Script 1"",""-"")"),"-")</f>
        <v>-</v>
      </c>
      <c r="C22193" s="74">
        <f t="shared" si="174"/>
        <v>0</v>
      </c>
      <c r="D22193" s="149">
        <f t="shared" si="175"/>
        <v>45482</v>
      </c>
    </row>
    <row r="22194" spans="1:4">
      <c r="B22194" s="74" t="str">
        <f ca="1">IFERROR(__xludf.DUMMYFUNCTION("IF(REGEXMATCH(A22194,""wealth planning""),""Script 1"",""-"")"),"-")</f>
        <v>-</v>
      </c>
      <c r="C22194" s="74">
        <f t="shared" si="174"/>
        <v>0</v>
      </c>
      <c r="D22194" s="74" t="str">
        <f t="shared" si="175"/>
        <v>You: Hai assalamualaikum Alya,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2195" spans="1:4">
      <c r="A22195" s="74" t="s">
        <v>12067</v>
      </c>
      <c r="B22195" s="74" t="str">
        <f ca="1">IFERROR(__xludf.DUMMYFUNCTION("IF(REGEXMATCH(A22195,""wealth planning""),""Script 1"",""-"")"),"-")</f>
        <v>-</v>
      </c>
      <c r="C22195" s="74">
        <f t="shared" si="174"/>
        <v>0</v>
      </c>
      <c r="D22195" s="74">
        <f t="shared" si="175"/>
        <v>0</v>
      </c>
    </row>
    <row r="22196" spans="1:4">
      <c r="A22196" s="74" t="s">
        <v>12068</v>
      </c>
      <c r="B22196" s="74" t="str">
        <f ca="1">IFERROR(__xludf.DUMMYFUNCTION("IF(REGEXMATCH(A22196,""wealth planning""),""Script 1"",""-"")"),"-")</f>
        <v>-</v>
      </c>
      <c r="C22196" s="74" t="str">
        <f t="shared" si="174"/>
        <v>Fazanah AdlyStatus is reachable</v>
      </c>
      <c r="D22196" s="74">
        <f t="shared" si="175"/>
        <v>0</v>
      </c>
    </row>
    <row r="22197" spans="1:4">
      <c r="A22197" s="149">
        <v>45482</v>
      </c>
      <c r="B22197" s="74" t="str">
        <f ca="1">IFERROR(__xludf.DUMMYFUNCTION("IF(REGEXMATCH(A22197,""wealth planning""),""Script 1"",""-"")"),"#VALUE!")</f>
        <v>#VALUE!</v>
      </c>
      <c r="C22197" s="74" t="str">
        <f t="shared" si="174"/>
        <v>Fazanah Adly</v>
      </c>
      <c r="D22197" s="74">
        <f t="shared" si="175"/>
        <v>0</v>
      </c>
    </row>
    <row r="22198" spans="1:4">
      <c r="A22198" s="149">
        <v>45482</v>
      </c>
      <c r="B22198" s="74" t="str">
        <f ca="1">IFERROR(__xludf.DUMMYFUNCTION("IF(REGEXMATCH(A22198,""wealth planning""),""Script 1"",""-"")"),"#VALUE!")</f>
        <v>#VALUE!</v>
      </c>
      <c r="C22198" s="149">
        <f t="shared" si="174"/>
        <v>45482</v>
      </c>
      <c r="D22198" s="74" t="str">
        <f t="shared" si="175"/>
        <v>Fazanah AdlyStatus is reachable</v>
      </c>
    </row>
    <row r="22199" spans="1:4">
      <c r="A22199" s="74" t="s">
        <v>12069</v>
      </c>
      <c r="B22199" s="74" t="str">
        <f ca="1">IFERROR(__xludf.DUMMYFUNCTION("IF(REGEXMATCH(A22199,""wealth planning""),""Script 1"",""-"")"),"Script 1")</f>
        <v>Script 1</v>
      </c>
      <c r="C22199" s="149">
        <f t="shared" si="174"/>
        <v>45482</v>
      </c>
      <c r="D22199" s="74" t="str">
        <f t="shared" si="175"/>
        <v>Fazanah Adly</v>
      </c>
    </row>
    <row r="22200" spans="1:4">
      <c r="A22200" s="74"/>
      <c r="B22200" s="74" t="str">
        <f ca="1">IFERROR(__xludf.DUMMYFUNCTION("IF(REGEXMATCH(A22200,""wealth planning""),""Script 1"",""-"")"),"-")</f>
        <v>-</v>
      </c>
      <c r="C22200" s="74" t="str">
        <f t="shared" si="174"/>
        <v>You: Hai assalamualaikum Fazanah,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2200" s="149">
        <f t="shared" si="175"/>
        <v>45482</v>
      </c>
    </row>
    <row r="22201" spans="1:4">
      <c r="B22201" s="74" t="str">
        <f ca="1">IFERROR(__xludf.DUMMYFUNCTION("IF(REGEXMATCH(A22201,""wealth planning""),""Script 1"",""-"")"),"-")</f>
        <v>-</v>
      </c>
      <c r="C22201" s="74">
        <f t="shared" si="174"/>
        <v>0</v>
      </c>
      <c r="D22201" s="149">
        <f t="shared" si="175"/>
        <v>45482</v>
      </c>
    </row>
    <row r="22202" spans="1:4">
      <c r="B22202" s="74" t="str">
        <f ca="1">IFERROR(__xludf.DUMMYFUNCTION("IF(REGEXMATCH(A22202,""wealth planning""),""Script 1"",""-"")"),"-")</f>
        <v>-</v>
      </c>
      <c r="C22202" s="74">
        <f t="shared" si="174"/>
        <v>0</v>
      </c>
      <c r="D22202" s="74" t="str">
        <f t="shared" si="175"/>
        <v>You: Hai assalamualaikum Fazanah,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2203" spans="1:4">
      <c r="A22203" s="74" t="s">
        <v>12071</v>
      </c>
      <c r="B22203" s="74" t="str">
        <f ca="1">IFERROR(__xludf.DUMMYFUNCTION("IF(REGEXMATCH(A22203,""wealth planning""),""Script 1"",""-"")"),"-")</f>
        <v>-</v>
      </c>
      <c r="C22203" s="74">
        <f t="shared" si="174"/>
        <v>0</v>
      </c>
      <c r="D22203" s="74">
        <f t="shared" si="175"/>
        <v>0</v>
      </c>
    </row>
    <row r="22204" spans="1:4">
      <c r="A22204" s="74" t="s">
        <v>12072</v>
      </c>
      <c r="B22204" s="74" t="str">
        <f ca="1">IFERROR(__xludf.DUMMYFUNCTION("IF(REGEXMATCH(A22204,""wealth planning""),""Script 1"",""-"")"),"-")</f>
        <v>-</v>
      </c>
      <c r="C22204" s="74" t="str">
        <f t="shared" si="174"/>
        <v>Mohammad Hizamee Irsyaduddin Bin AziziStatus is reachable</v>
      </c>
      <c r="D22204" s="74">
        <f t="shared" si="175"/>
        <v>0</v>
      </c>
    </row>
    <row r="22205" spans="1:4">
      <c r="A22205" s="149">
        <v>45482</v>
      </c>
      <c r="B22205" s="74" t="str">
        <f ca="1">IFERROR(__xludf.DUMMYFUNCTION("IF(REGEXMATCH(A22205,""wealth planning""),""Script 1"",""-"")"),"#VALUE!")</f>
        <v>#VALUE!</v>
      </c>
      <c r="C22205" s="74" t="str">
        <f t="shared" si="174"/>
        <v>Mohammad Hizamee Irsyaduddin Bin Azizi</v>
      </c>
      <c r="D22205" s="74">
        <f t="shared" si="175"/>
        <v>0</v>
      </c>
    </row>
    <row r="22206" spans="1:4">
      <c r="A22206" s="149">
        <v>45482</v>
      </c>
      <c r="B22206" s="74" t="str">
        <f ca="1">IFERROR(__xludf.DUMMYFUNCTION("IF(REGEXMATCH(A22206,""wealth planning""),""Script 1"",""-"")"),"#VALUE!")</f>
        <v>#VALUE!</v>
      </c>
      <c r="C22206" s="149">
        <f t="shared" si="174"/>
        <v>45482</v>
      </c>
      <c r="D22206" s="74" t="str">
        <f t="shared" si="175"/>
        <v>Mohammad Hizamee Irsyaduddin Bin AziziStatus is reachable</v>
      </c>
    </row>
    <row r="22207" spans="1:4">
      <c r="A22207" s="74" t="s">
        <v>12073</v>
      </c>
      <c r="B22207" s="74" t="str">
        <f ca="1">IFERROR(__xludf.DUMMYFUNCTION("IF(REGEXMATCH(A22207,""wealth planning""),""Script 1"",""-"")"),"Script 1")</f>
        <v>Script 1</v>
      </c>
      <c r="C22207" s="149">
        <f t="shared" si="174"/>
        <v>45482</v>
      </c>
      <c r="D22207" s="74" t="str">
        <f t="shared" si="175"/>
        <v>Mohammad Hizamee Irsyaduddin Bin Azizi</v>
      </c>
    </row>
    <row r="22208" spans="1:4">
      <c r="A22208" s="74"/>
      <c r="B22208" s="74" t="str">
        <f ca="1">IFERROR(__xludf.DUMMYFUNCTION("IF(REGEXMATCH(A22208,""wealth planning""),""Script 1"",""-"")"),"-")</f>
        <v>-</v>
      </c>
      <c r="C22208" s="74" t="str">
        <f t="shared" si="174"/>
        <v>You: Hai assalamualaikum Hizamee,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208" s="149">
        <f t="shared" si="175"/>
        <v>45482</v>
      </c>
    </row>
    <row r="22209" spans="1:4">
      <c r="B22209" s="74" t="str">
        <f ca="1">IFERROR(__xludf.DUMMYFUNCTION("IF(REGEXMATCH(A22209,""wealth planning""),""Script 1"",""-"")"),"-")</f>
        <v>-</v>
      </c>
      <c r="C22209" s="74">
        <f t="shared" si="174"/>
        <v>0</v>
      </c>
      <c r="D22209" s="149">
        <f t="shared" si="175"/>
        <v>45482</v>
      </c>
    </row>
    <row r="22210" spans="1:4">
      <c r="B22210" s="74" t="str">
        <f ca="1">IFERROR(__xludf.DUMMYFUNCTION("IF(REGEXMATCH(A22210,""wealth planning""),""Script 1"",""-"")"),"-")</f>
        <v>-</v>
      </c>
      <c r="C22210" s="74">
        <f t="shared" si="174"/>
        <v>0</v>
      </c>
      <c r="D22210" s="74" t="str">
        <f t="shared" si="175"/>
        <v>You: Hai assalamualaikum Hizamee,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211" spans="1:4">
      <c r="A22211" s="74" t="s">
        <v>12075</v>
      </c>
      <c r="B22211" s="74" t="str">
        <f ca="1">IFERROR(__xludf.DUMMYFUNCTION("IF(REGEXMATCH(A22211,""wealth planning""),""Script 1"",""-"")"),"-")</f>
        <v>-</v>
      </c>
      <c r="C22211" s="74">
        <f t="shared" si="174"/>
        <v>0</v>
      </c>
      <c r="D22211" s="74">
        <f t="shared" si="175"/>
        <v>0</v>
      </c>
    </row>
    <row r="22212" spans="1:4">
      <c r="A22212" s="74" t="s">
        <v>12076</v>
      </c>
      <c r="B22212" s="74" t="str">
        <f ca="1">IFERROR(__xludf.DUMMYFUNCTION("IF(REGEXMATCH(A22212,""wealth planning""),""Script 1"",""-"")"),"-")</f>
        <v>-</v>
      </c>
      <c r="C22212" s="74" t="str">
        <f t="shared" si="174"/>
        <v>Nurazira SarmanStatus is reachable</v>
      </c>
      <c r="D22212" s="74">
        <f t="shared" si="175"/>
        <v>0</v>
      </c>
    </row>
    <row r="22213" spans="1:4">
      <c r="A22213" s="149">
        <v>45482</v>
      </c>
      <c r="B22213" s="74" t="str">
        <f ca="1">IFERROR(__xludf.DUMMYFUNCTION("IF(REGEXMATCH(A22213,""wealth planning""),""Script 1"",""-"")"),"#VALUE!")</f>
        <v>#VALUE!</v>
      </c>
      <c r="C22213" s="74" t="str">
        <f t="shared" si="174"/>
        <v>Nurazira Sarman</v>
      </c>
      <c r="D22213" s="74">
        <f t="shared" si="175"/>
        <v>0</v>
      </c>
    </row>
    <row r="22214" spans="1:4">
      <c r="A22214" s="149">
        <v>45482</v>
      </c>
      <c r="B22214" s="74" t="str">
        <f ca="1">IFERROR(__xludf.DUMMYFUNCTION("IF(REGEXMATCH(A22214,""wealth planning""),""Script 1"",""-"")"),"#VALUE!")</f>
        <v>#VALUE!</v>
      </c>
      <c r="C22214" s="149">
        <f t="shared" si="174"/>
        <v>45482</v>
      </c>
      <c r="D22214" s="74" t="str">
        <f t="shared" si="175"/>
        <v>Nurazira SarmanStatus is reachable</v>
      </c>
    </row>
    <row r="22215" spans="1:4">
      <c r="A22215" s="74" t="s">
        <v>12077</v>
      </c>
      <c r="B22215" s="74" t="str">
        <f ca="1">IFERROR(__xludf.DUMMYFUNCTION("IF(REGEXMATCH(A22215,""wealth planning""),""Script 1"",""-"")"),"Script 1")</f>
        <v>Script 1</v>
      </c>
      <c r="C22215" s="149">
        <f t="shared" si="174"/>
        <v>45482</v>
      </c>
      <c r="D22215" s="74" t="str">
        <f t="shared" si="175"/>
        <v>Nurazira Sarman</v>
      </c>
    </row>
    <row r="22216" spans="1:4">
      <c r="A22216" s="74"/>
      <c r="B22216" s="74" t="str">
        <f ca="1">IFERROR(__xludf.DUMMYFUNCTION("IF(REGEXMATCH(A22216,""wealth planning""),""Script 1"",""-"")"),"-")</f>
        <v>-</v>
      </c>
      <c r="C22216" s="74" t="str">
        <f t="shared" si="174"/>
        <v>You: Hai assalamualaikum Nurazira,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2216" s="149">
        <f t="shared" si="175"/>
        <v>45482</v>
      </c>
    </row>
    <row r="22217" spans="1:4">
      <c r="B22217" s="74" t="str">
        <f ca="1">IFERROR(__xludf.DUMMYFUNCTION("IF(REGEXMATCH(A22217,""wealth planning""),""Script 1"",""-"")"),"-")</f>
        <v>-</v>
      </c>
      <c r="C22217" s="74">
        <f t="shared" si="174"/>
        <v>0</v>
      </c>
      <c r="D22217" s="149">
        <f t="shared" si="175"/>
        <v>45482</v>
      </c>
    </row>
    <row r="22218" spans="1:4">
      <c r="B22218" s="74" t="str">
        <f ca="1">IFERROR(__xludf.DUMMYFUNCTION("IF(REGEXMATCH(A22218,""wealth planning""),""Script 1"",""-"")"),"-")</f>
        <v>-</v>
      </c>
      <c r="C22218" s="74">
        <f t="shared" si="174"/>
        <v>0</v>
      </c>
      <c r="D22218" s="74" t="str">
        <f t="shared" si="175"/>
        <v>You: Hai assalamualaikum Nurazira,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2219" spans="1:4">
      <c r="B22219" s="74" t="str">
        <f ca="1">IFERROR(__xludf.DUMMYFUNCTION("IF(REGEXMATCH(A22219,""wealth planning""),""Script 1"",""-"")"),"-")</f>
        <v>-</v>
      </c>
      <c r="C22219" s="74">
        <f t="shared" si="174"/>
        <v>0</v>
      </c>
      <c r="D22219" s="74">
        <f t="shared" si="175"/>
        <v>0</v>
      </c>
    </row>
    <row r="22220" spans="1:4">
      <c r="A22220" s="74" t="s">
        <v>12080</v>
      </c>
      <c r="B22220" s="74" t="str">
        <f ca="1">IFERROR(__xludf.DUMMYFUNCTION("IF(REGEXMATCH(A22220,""wealth planning""),""Script 1"",""-"")"),"-")</f>
        <v>-</v>
      </c>
      <c r="C22220" s="74">
        <f t="shared" si="174"/>
        <v>0</v>
      </c>
      <c r="D22220" s="74">
        <f t="shared" si="175"/>
        <v>0</v>
      </c>
    </row>
    <row r="22221" spans="1:4">
      <c r="A22221" s="149">
        <v>45482</v>
      </c>
      <c r="B22221" s="74" t="str">
        <f ca="1">IFERROR(__xludf.DUMMYFUNCTION("IF(REGEXMATCH(A22221,""wealth planning""),""Script 1"",""-"")"),"#VALUE!")</f>
        <v>#VALUE!</v>
      </c>
      <c r="C22221" s="74" t="str">
        <f t="shared" si="174"/>
        <v>Muhammad Faiz Helmi</v>
      </c>
      <c r="D22221" s="74">
        <f t="shared" si="175"/>
        <v>0</v>
      </c>
    </row>
    <row r="22222" spans="1:4">
      <c r="A22222" s="149">
        <v>45482</v>
      </c>
      <c r="B22222" s="74" t="str">
        <f ca="1">IFERROR(__xludf.DUMMYFUNCTION("IF(REGEXMATCH(A22222,""wealth planning""),""Script 1"",""-"")"),"#VALUE!")</f>
        <v>#VALUE!</v>
      </c>
      <c r="C22222" s="149">
        <f t="shared" si="174"/>
        <v>45482</v>
      </c>
      <c r="D22222" s="74">
        <f t="shared" si="175"/>
        <v>0</v>
      </c>
    </row>
    <row r="22223" spans="1:4">
      <c r="A22223" s="74" t="s">
        <v>12081</v>
      </c>
      <c r="B22223" s="74" t="str">
        <f ca="1">IFERROR(__xludf.DUMMYFUNCTION("IF(REGEXMATCH(A22223,""wealth planning""),""Script 1"",""-"")"),"Script 1")</f>
        <v>Script 1</v>
      </c>
      <c r="C22223" s="149">
        <f t="shared" si="174"/>
        <v>45482</v>
      </c>
      <c r="D22223" s="74" t="str">
        <f t="shared" si="175"/>
        <v>Muhammad Faiz Helmi</v>
      </c>
    </row>
    <row r="22224" spans="1:4">
      <c r="A22224" s="74"/>
      <c r="B22224" s="74" t="str">
        <f ca="1">IFERROR(__xludf.DUMMYFUNCTION("IF(REGEXMATCH(A22224,""wealth planning""),""Script 1"",""-"")"),"-")</f>
        <v>-</v>
      </c>
      <c r="C22224" s="74" t="str">
        <f t="shared" si="174"/>
        <v>You: Hai assalamualaikum Faiz,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2224" s="149">
        <f t="shared" si="175"/>
        <v>45482</v>
      </c>
    </row>
    <row r="22225" spans="1:4">
      <c r="B22225" s="74" t="str">
        <f ca="1">IFERROR(__xludf.DUMMYFUNCTION("IF(REGEXMATCH(A22225,""wealth planning""),""Script 1"",""-"")"),"-")</f>
        <v>-</v>
      </c>
      <c r="C22225" s="74">
        <f t="shared" si="174"/>
        <v>0</v>
      </c>
      <c r="D22225" s="149">
        <f t="shared" si="175"/>
        <v>45482</v>
      </c>
    </row>
    <row r="22226" spans="1:4">
      <c r="B22226" s="74" t="str">
        <f ca="1">IFERROR(__xludf.DUMMYFUNCTION("IF(REGEXMATCH(A22226,""wealth planning""),""Script 1"",""-"")"),"-")</f>
        <v>-</v>
      </c>
      <c r="C22226" s="74">
        <f t="shared" si="174"/>
        <v>0</v>
      </c>
      <c r="D22226" s="74" t="str">
        <f t="shared" si="175"/>
        <v>You: Hai assalamualaikum Faiz,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2227" spans="1:4">
      <c r="A22227" s="74" t="s">
        <v>12083</v>
      </c>
      <c r="B22227" s="74" t="str">
        <f ca="1">IFERROR(__xludf.DUMMYFUNCTION("IF(REGEXMATCH(A22227,""wealth planning""),""Script 1"",""-"")"),"-")</f>
        <v>-</v>
      </c>
      <c r="C22227" s="74">
        <f t="shared" si="174"/>
        <v>0</v>
      </c>
      <c r="D22227" s="74">
        <f t="shared" si="175"/>
        <v>0</v>
      </c>
    </row>
    <row r="22228" spans="1:4">
      <c r="A22228" s="74" t="s">
        <v>12083</v>
      </c>
      <c r="B22228" s="74" t="str">
        <f ca="1">IFERROR(__xludf.DUMMYFUNCTION("IF(REGEXMATCH(A22228,""wealth planning""),""Script 1"",""-"")"),"-")</f>
        <v>-</v>
      </c>
      <c r="C22228" s="74" t="str">
        <f t="shared" si="174"/>
        <v>Tengku Nur Iqra</v>
      </c>
      <c r="D22228" s="74">
        <f t="shared" si="175"/>
        <v>0</v>
      </c>
    </row>
    <row r="22229" spans="1:4">
      <c r="A22229" s="149">
        <v>45482</v>
      </c>
      <c r="B22229" s="74" t="str">
        <f ca="1">IFERROR(__xludf.DUMMYFUNCTION("IF(REGEXMATCH(A22229,""wealth planning""),""Script 1"",""-"")"),"#VALUE!")</f>
        <v>#VALUE!</v>
      </c>
      <c r="C22229" s="74" t="str">
        <f t="shared" si="174"/>
        <v>Tengku Nur Iqra</v>
      </c>
      <c r="D22229" s="74">
        <f t="shared" si="175"/>
        <v>0</v>
      </c>
    </row>
    <row r="22230" spans="1:4">
      <c r="A22230" s="149">
        <v>45482</v>
      </c>
      <c r="B22230" s="74" t="str">
        <f ca="1">IFERROR(__xludf.DUMMYFUNCTION("IF(REGEXMATCH(A22230,""wealth planning""),""Script 1"",""-"")"),"#VALUE!")</f>
        <v>#VALUE!</v>
      </c>
      <c r="C22230" s="149">
        <f t="shared" si="174"/>
        <v>45482</v>
      </c>
      <c r="D22230" s="74" t="str">
        <f t="shared" si="175"/>
        <v>Tengku Nur Iqra</v>
      </c>
    </row>
    <row r="22231" spans="1:4">
      <c r="A22231" s="74" t="s">
        <v>12084</v>
      </c>
      <c r="B22231" s="74" t="str">
        <f ca="1">IFERROR(__xludf.DUMMYFUNCTION("IF(REGEXMATCH(A22231,""wealth planning""),""Script 1"",""-"")"),"Script 1")</f>
        <v>Script 1</v>
      </c>
      <c r="C22231" s="149">
        <f t="shared" si="174"/>
        <v>45482</v>
      </c>
      <c r="D22231" s="74" t="str">
        <f t="shared" si="175"/>
        <v>Tengku Nur Iqra</v>
      </c>
    </row>
    <row r="22232" spans="1:4">
      <c r="A22232" s="74"/>
      <c r="B22232" s="74" t="str">
        <f ca="1">IFERROR(__xludf.DUMMYFUNCTION("IF(REGEXMATCH(A22232,""wealth planning""),""Script 1"",""-"")"),"-")</f>
        <v>-</v>
      </c>
      <c r="C22232" s="74" t="str">
        <f t="shared" si="174"/>
        <v>You: Hai assalamualaikum Tengku,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2232" s="149">
        <f t="shared" si="175"/>
        <v>45482</v>
      </c>
    </row>
    <row r="22233" spans="1:4">
      <c r="B22233" s="74" t="str">
        <f ca="1">IFERROR(__xludf.DUMMYFUNCTION("IF(REGEXMATCH(A22233,""wealth planning""),""Script 1"",""-"")"),"-")</f>
        <v>-</v>
      </c>
      <c r="C22233" s="74">
        <f t="shared" si="174"/>
        <v>0</v>
      </c>
      <c r="D22233" s="149">
        <f t="shared" si="175"/>
        <v>45482</v>
      </c>
    </row>
    <row r="22234" spans="1:4">
      <c r="B22234" s="74" t="str">
        <f ca="1">IFERROR(__xludf.DUMMYFUNCTION("IF(REGEXMATCH(A22234,""wealth planning""),""Script 1"",""-"")"),"-")</f>
        <v>-</v>
      </c>
      <c r="C22234" s="74">
        <f t="shared" si="174"/>
        <v>0</v>
      </c>
      <c r="D22234" s="74" t="str">
        <f t="shared" si="175"/>
        <v>You: Hai assalamualaikum Tengku,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2235" spans="1:4">
      <c r="A22235" s="74" t="s">
        <v>12086</v>
      </c>
      <c r="B22235" s="74" t="str">
        <f ca="1">IFERROR(__xludf.DUMMYFUNCTION("IF(REGEXMATCH(A22235,""wealth planning""),""Script 1"",""-"")"),"-")</f>
        <v>-</v>
      </c>
      <c r="C22235" s="74">
        <f t="shared" si="174"/>
        <v>0</v>
      </c>
      <c r="D22235" s="74">
        <f t="shared" si="175"/>
        <v>0</v>
      </c>
    </row>
    <row r="22236" spans="1:4">
      <c r="A22236" s="74" t="s">
        <v>12086</v>
      </c>
      <c r="B22236" s="74" t="str">
        <f ca="1">IFERROR(__xludf.DUMMYFUNCTION("IF(REGEXMATCH(A22236,""wealth planning""),""Script 1"",""-"")"),"-")</f>
        <v>-</v>
      </c>
      <c r="C22236" s="74" t="str">
        <f t="shared" si="174"/>
        <v>Afrina Azahari</v>
      </c>
      <c r="D22236" s="74">
        <f t="shared" si="175"/>
        <v>0</v>
      </c>
    </row>
    <row r="22237" spans="1:4">
      <c r="A22237" s="149">
        <v>45482</v>
      </c>
      <c r="B22237" s="74" t="str">
        <f ca="1">IFERROR(__xludf.DUMMYFUNCTION("IF(REGEXMATCH(A22237,""wealth planning""),""Script 1"",""-"")"),"#VALUE!")</f>
        <v>#VALUE!</v>
      </c>
      <c r="C22237" s="74" t="str">
        <f t="shared" si="174"/>
        <v>Afrina Azahari</v>
      </c>
      <c r="D22237" s="74">
        <f t="shared" si="175"/>
        <v>0</v>
      </c>
    </row>
    <row r="22238" spans="1:4">
      <c r="A22238" s="149">
        <v>45482</v>
      </c>
      <c r="B22238" s="74" t="str">
        <f ca="1">IFERROR(__xludf.DUMMYFUNCTION("IF(REGEXMATCH(A22238,""wealth planning""),""Script 1"",""-"")"),"#VALUE!")</f>
        <v>#VALUE!</v>
      </c>
      <c r="C22238" s="149">
        <f t="shared" si="174"/>
        <v>45482</v>
      </c>
      <c r="D22238" s="74" t="str">
        <f t="shared" si="175"/>
        <v>Afrina Azahari</v>
      </c>
    </row>
    <row r="22239" spans="1:4">
      <c r="A22239" s="74" t="s">
        <v>12087</v>
      </c>
      <c r="B22239" s="74" t="str">
        <f ca="1">IFERROR(__xludf.DUMMYFUNCTION("IF(REGEXMATCH(A22239,""wealth planning""),""Script 1"",""-"")"),"Script 1")</f>
        <v>Script 1</v>
      </c>
      <c r="C22239" s="149">
        <f t="shared" si="174"/>
        <v>45482</v>
      </c>
      <c r="D22239" s="74" t="str">
        <f t="shared" si="175"/>
        <v>Afrina Azahari</v>
      </c>
    </row>
    <row r="22240" spans="1:4">
      <c r="A22240" s="74"/>
      <c r="B22240" s="74" t="str">
        <f ca="1">IFERROR(__xludf.DUMMYFUNCTION("IF(REGEXMATCH(A22240,""wealth planning""),""Script 1"",""-"")"),"-")</f>
        <v>-</v>
      </c>
      <c r="C22240" s="74" t="str">
        <f t="shared" si="174"/>
        <v>You: Hai assalamualaikum Afrina,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240" s="149">
        <f t="shared" si="175"/>
        <v>45482</v>
      </c>
    </row>
    <row r="22241" spans="1:4">
      <c r="B22241" s="74" t="str">
        <f ca="1">IFERROR(__xludf.DUMMYFUNCTION("IF(REGEXMATCH(A22241,""wealth planning""),""Script 1"",""-"")"),"-")</f>
        <v>-</v>
      </c>
      <c r="C22241" s="74">
        <f t="shared" si="174"/>
        <v>0</v>
      </c>
      <c r="D22241" s="149">
        <f t="shared" si="175"/>
        <v>45482</v>
      </c>
    </row>
    <row r="22242" spans="1:4">
      <c r="B22242" s="74" t="str">
        <f ca="1">IFERROR(__xludf.DUMMYFUNCTION("IF(REGEXMATCH(A22242,""wealth planning""),""Script 1"",""-"")"),"-")</f>
        <v>-</v>
      </c>
      <c r="C22242" s="74">
        <f t="shared" si="174"/>
        <v>0</v>
      </c>
      <c r="D22242" s="74" t="str">
        <f t="shared" si="175"/>
        <v>You: Hai assalamualaikum Afrina,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243" spans="1:4">
      <c r="A22243" s="74" t="s">
        <v>12089</v>
      </c>
      <c r="B22243" s="74" t="str">
        <f ca="1">IFERROR(__xludf.DUMMYFUNCTION("IF(REGEXMATCH(A22243,""wealth planning""),""Script 1"",""-"")"),"-")</f>
        <v>-</v>
      </c>
      <c r="C22243" s="74">
        <f t="shared" si="174"/>
        <v>0</v>
      </c>
      <c r="D22243" s="74">
        <f t="shared" si="175"/>
        <v>0</v>
      </c>
    </row>
    <row r="22244" spans="1:4">
      <c r="A22244" s="74" t="s">
        <v>12090</v>
      </c>
      <c r="B22244" s="74" t="str">
        <f ca="1">IFERROR(__xludf.DUMMYFUNCTION("IF(REGEXMATCH(A22244,""wealth planning""),""Script 1"",""-"")"),"-")</f>
        <v>-</v>
      </c>
      <c r="C22244" s="74" t="str">
        <f t="shared" si="174"/>
        <v>Rose SheryleenStatus is reachable</v>
      </c>
      <c r="D22244" s="74">
        <f t="shared" si="175"/>
        <v>0</v>
      </c>
    </row>
    <row r="22245" spans="1:4">
      <c r="A22245" s="149">
        <v>45482</v>
      </c>
      <c r="B22245" s="74" t="str">
        <f ca="1">IFERROR(__xludf.DUMMYFUNCTION("IF(REGEXMATCH(A22245,""wealth planning""),""Script 1"",""-"")"),"#VALUE!")</f>
        <v>#VALUE!</v>
      </c>
      <c r="C22245" s="74" t="str">
        <f t="shared" si="174"/>
        <v>Rose Sheryleen</v>
      </c>
      <c r="D22245" s="74">
        <f t="shared" si="175"/>
        <v>0</v>
      </c>
    </row>
    <row r="22246" spans="1:4">
      <c r="A22246" s="149">
        <v>45482</v>
      </c>
      <c r="B22246" s="74" t="str">
        <f ca="1">IFERROR(__xludf.DUMMYFUNCTION("IF(REGEXMATCH(A22246,""wealth planning""),""Script 1"",""-"")"),"#VALUE!")</f>
        <v>#VALUE!</v>
      </c>
      <c r="C22246" s="149">
        <f t="shared" si="174"/>
        <v>45482</v>
      </c>
      <c r="D22246" s="74" t="str">
        <f t="shared" si="175"/>
        <v>Rose SheryleenStatus is reachable</v>
      </c>
    </row>
    <row r="22247" spans="1:4">
      <c r="A22247" s="74" t="s">
        <v>12091</v>
      </c>
      <c r="B22247" s="74" t="str">
        <f ca="1">IFERROR(__xludf.DUMMYFUNCTION("IF(REGEXMATCH(A22247,""wealth planning""),""Script 1"",""-"")"),"Script 1")</f>
        <v>Script 1</v>
      </c>
      <c r="C22247" s="149">
        <f t="shared" si="174"/>
        <v>45482</v>
      </c>
      <c r="D22247" s="74" t="str">
        <f t="shared" si="175"/>
        <v>Rose Sheryleen</v>
      </c>
    </row>
    <row r="22248" spans="1:4">
      <c r="A22248" s="74"/>
      <c r="B22248" s="74" t="str">
        <f ca="1">IFERROR(__xludf.DUMMYFUNCTION("IF(REGEXMATCH(A22248,""wealth planning""),""Script 1"",""-"")"),"-")</f>
        <v>-</v>
      </c>
      <c r="C22248" s="74" t="str">
        <f t="shared" si="174"/>
        <v>You: Hai assalamualaikum Rose,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2248" s="149">
        <f t="shared" si="175"/>
        <v>45482</v>
      </c>
    </row>
    <row r="22249" spans="1:4">
      <c r="B22249" s="74" t="str">
        <f ca="1">IFERROR(__xludf.DUMMYFUNCTION("IF(REGEXMATCH(A22249,""wealth planning""),""Script 1"",""-"")"),"-")</f>
        <v>-</v>
      </c>
      <c r="C22249" s="74">
        <f t="shared" si="174"/>
        <v>0</v>
      </c>
      <c r="D22249" s="149">
        <f t="shared" si="175"/>
        <v>45482</v>
      </c>
    </row>
    <row r="22250" spans="1:4">
      <c r="B22250" s="74" t="str">
        <f ca="1">IFERROR(__xludf.DUMMYFUNCTION("IF(REGEXMATCH(A22250,""wealth planning""),""Script 1"",""-"")"),"-")</f>
        <v>-</v>
      </c>
      <c r="C22250" s="74">
        <f t="shared" si="174"/>
        <v>0</v>
      </c>
      <c r="D22250" s="74" t="str">
        <f t="shared" si="175"/>
        <v>You: Hai assalamualaikum Rose,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2251" spans="1:4">
      <c r="A22251" s="74" t="s">
        <v>12093</v>
      </c>
      <c r="B22251" s="74" t="str">
        <f ca="1">IFERROR(__xludf.DUMMYFUNCTION("IF(REGEXMATCH(A22251,""wealth planning""),""Script 1"",""-"")"),"-")</f>
        <v>-</v>
      </c>
      <c r="C22251" s="74">
        <f t="shared" si="174"/>
        <v>0</v>
      </c>
      <c r="D22251" s="74">
        <f t="shared" si="175"/>
        <v>0</v>
      </c>
    </row>
    <row r="22252" spans="1:4">
      <c r="A22252" s="74" t="s">
        <v>12094</v>
      </c>
      <c r="B22252" s="74" t="str">
        <f ca="1">IFERROR(__xludf.DUMMYFUNCTION("IF(REGEXMATCH(A22252,""wealth planning""),""Script 1"",""-"")"),"-")</f>
        <v>-</v>
      </c>
      <c r="C22252" s="74" t="str">
        <f t="shared" si="174"/>
        <v>Hazirah AzizStatus is reachable</v>
      </c>
      <c r="D22252" s="74">
        <f t="shared" si="175"/>
        <v>0</v>
      </c>
    </row>
    <row r="22253" spans="1:4">
      <c r="A22253" s="149">
        <v>45482</v>
      </c>
      <c r="B22253" s="74" t="str">
        <f ca="1">IFERROR(__xludf.DUMMYFUNCTION("IF(REGEXMATCH(A22253,""wealth planning""),""Script 1"",""-"")"),"#VALUE!")</f>
        <v>#VALUE!</v>
      </c>
      <c r="C22253" s="74" t="str">
        <f t="shared" si="174"/>
        <v>Hazirah Aziz</v>
      </c>
      <c r="D22253" s="74">
        <f t="shared" si="175"/>
        <v>0</v>
      </c>
    </row>
    <row r="22254" spans="1:4">
      <c r="A22254" s="149">
        <v>45482</v>
      </c>
      <c r="B22254" s="74" t="str">
        <f ca="1">IFERROR(__xludf.DUMMYFUNCTION("IF(REGEXMATCH(A22254,""wealth planning""),""Script 1"",""-"")"),"#VALUE!")</f>
        <v>#VALUE!</v>
      </c>
      <c r="C22254" s="149">
        <f t="shared" si="174"/>
        <v>45482</v>
      </c>
      <c r="D22254" s="74" t="str">
        <f t="shared" si="175"/>
        <v>Hazirah AzizStatus is reachable</v>
      </c>
    </row>
    <row r="22255" spans="1:4">
      <c r="A22255" s="74" t="s">
        <v>12095</v>
      </c>
      <c r="B22255" s="74" t="str">
        <f ca="1">IFERROR(__xludf.DUMMYFUNCTION("IF(REGEXMATCH(A22255,""wealth planning""),""Script 1"",""-"")"),"Script 1")</f>
        <v>Script 1</v>
      </c>
      <c r="C22255" s="149">
        <f t="shared" si="174"/>
        <v>45482</v>
      </c>
      <c r="D22255" s="74" t="str">
        <f t="shared" si="175"/>
        <v>Hazirah Aziz</v>
      </c>
    </row>
    <row r="22256" spans="1:4">
      <c r="A22256" s="74"/>
      <c r="B22256" s="74" t="str">
        <f ca="1">IFERROR(__xludf.DUMMYFUNCTION("IF(REGEXMATCH(A22256,""wealth planning""),""Script 1"",""-"")"),"-")</f>
        <v>-</v>
      </c>
      <c r="C22256" s="74" t="str">
        <f t="shared" si="174"/>
        <v>You: Hai assalamualaikum Hazirah,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2256" s="149">
        <f t="shared" si="175"/>
        <v>45482</v>
      </c>
    </row>
    <row r="22257" spans="1:4">
      <c r="B22257" s="74" t="str">
        <f ca="1">IFERROR(__xludf.DUMMYFUNCTION("IF(REGEXMATCH(A22257,""wealth planning""),""Script 1"",""-"")"),"-")</f>
        <v>-</v>
      </c>
      <c r="C22257" s="74">
        <f t="shared" si="174"/>
        <v>0</v>
      </c>
      <c r="D22257" s="149">
        <f t="shared" si="175"/>
        <v>45482</v>
      </c>
    </row>
    <row r="22258" spans="1:4">
      <c r="B22258" s="74" t="str">
        <f ca="1">IFERROR(__xludf.DUMMYFUNCTION("IF(REGEXMATCH(A22258,""wealth planning""),""Script 1"",""-"")"),"-")</f>
        <v>-</v>
      </c>
      <c r="C22258" s="74">
        <f t="shared" si="174"/>
        <v>0</v>
      </c>
      <c r="D22258" s="74" t="str">
        <f t="shared" si="175"/>
        <v>You: Hai assalamualaikum Hazirah,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2259" spans="1:4">
      <c r="B22259" s="74" t="str">
        <f ca="1">IFERROR(__xludf.DUMMYFUNCTION("IF(REGEXMATCH(A22259,""wealth planning""),""Script 1"",""-"")"),"-")</f>
        <v>-</v>
      </c>
      <c r="C22259" s="74">
        <f t="shared" si="174"/>
        <v>0</v>
      </c>
      <c r="D22259" s="74">
        <f t="shared" si="175"/>
        <v>0</v>
      </c>
    </row>
    <row r="22260" spans="1:4">
      <c r="A22260" s="74" t="s">
        <v>12098</v>
      </c>
      <c r="B22260" s="74" t="str">
        <f ca="1">IFERROR(__xludf.DUMMYFUNCTION("IF(REGEXMATCH(A22260,""wealth planning""),""Script 1"",""-"")"),"-")</f>
        <v>-</v>
      </c>
      <c r="C22260" s="74">
        <f t="shared" si="174"/>
        <v>0</v>
      </c>
      <c r="D22260" s="74">
        <f t="shared" si="175"/>
        <v>0</v>
      </c>
    </row>
    <row r="22261" spans="1:4">
      <c r="A22261" s="149">
        <v>45482</v>
      </c>
      <c r="B22261" s="74" t="str">
        <f ca="1">IFERROR(__xludf.DUMMYFUNCTION("IF(REGEXMATCH(A22261,""wealth planning""),""Script 1"",""-"")"),"#VALUE!")</f>
        <v>#VALUE!</v>
      </c>
      <c r="C22261" s="74" t="str">
        <f t="shared" si="174"/>
        <v>Syazana Rozlan</v>
      </c>
      <c r="D22261" s="74">
        <f t="shared" si="175"/>
        <v>0</v>
      </c>
    </row>
    <row r="22262" spans="1:4">
      <c r="A22262" s="149">
        <v>45482</v>
      </c>
      <c r="B22262" s="74" t="str">
        <f ca="1">IFERROR(__xludf.DUMMYFUNCTION("IF(REGEXMATCH(A22262,""wealth planning""),""Script 1"",""-"")"),"#VALUE!")</f>
        <v>#VALUE!</v>
      </c>
      <c r="C22262" s="149">
        <f t="shared" si="174"/>
        <v>45482</v>
      </c>
      <c r="D22262" s="74">
        <f t="shared" si="175"/>
        <v>0</v>
      </c>
    </row>
    <row r="22263" spans="1:4">
      <c r="A22263" s="74" t="s">
        <v>12099</v>
      </c>
      <c r="B22263" s="74" t="str">
        <f ca="1">IFERROR(__xludf.DUMMYFUNCTION("IF(REGEXMATCH(A22263,""wealth planning""),""Script 1"",""-"")"),"Script 1")</f>
        <v>Script 1</v>
      </c>
      <c r="C22263" s="149">
        <f t="shared" si="174"/>
        <v>45482</v>
      </c>
      <c r="D22263" s="74" t="str">
        <f t="shared" si="175"/>
        <v>Syazana Rozlan</v>
      </c>
    </row>
    <row r="22264" spans="1:4">
      <c r="A22264" s="74"/>
      <c r="B22264" s="74" t="str">
        <f ca="1">IFERROR(__xludf.DUMMYFUNCTION("IF(REGEXMATCH(A22264,""wealth planning""),""Script 1"",""-"")"),"-")</f>
        <v>-</v>
      </c>
      <c r="C22264" s="74" t="str">
        <f t="shared" si="174"/>
        <v>You: Hai assalamualaikum Syazana,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264" s="149">
        <f t="shared" si="175"/>
        <v>45482</v>
      </c>
    </row>
    <row r="22265" spans="1:4">
      <c r="B22265" s="74" t="str">
        <f ca="1">IFERROR(__xludf.DUMMYFUNCTION("IF(REGEXMATCH(A22265,""wealth planning""),""Script 1"",""-"")"),"-")</f>
        <v>-</v>
      </c>
      <c r="C22265" s="74">
        <f t="shared" si="174"/>
        <v>0</v>
      </c>
      <c r="D22265" s="149">
        <f t="shared" si="175"/>
        <v>45482</v>
      </c>
    </row>
    <row r="22266" spans="1:4">
      <c r="B22266" s="74" t="str">
        <f ca="1">IFERROR(__xludf.DUMMYFUNCTION("IF(REGEXMATCH(A22266,""wealth planning""),""Script 1"",""-"")"),"-")</f>
        <v>-</v>
      </c>
      <c r="C22266" s="74">
        <f t="shared" si="174"/>
        <v>0</v>
      </c>
      <c r="D22266" s="74" t="str">
        <f t="shared" si="175"/>
        <v>You: Hai assalamualaikum Syazana,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267" spans="1:4">
      <c r="A22267" s="74" t="s">
        <v>12101</v>
      </c>
      <c r="B22267" s="74" t="str">
        <f ca="1">IFERROR(__xludf.DUMMYFUNCTION("IF(REGEXMATCH(A22267,""wealth planning""),""Script 1"",""-"")"),"-")</f>
        <v>-</v>
      </c>
      <c r="C22267" s="74">
        <f t="shared" si="174"/>
        <v>0</v>
      </c>
      <c r="D22267" s="74">
        <f t="shared" si="175"/>
        <v>0</v>
      </c>
    </row>
    <row r="22268" spans="1:4">
      <c r="A22268" s="74" t="s">
        <v>12101</v>
      </c>
      <c r="B22268" s="74" t="str">
        <f ca="1">IFERROR(__xludf.DUMMYFUNCTION("IF(REGEXMATCH(A22268,""wealth planning""),""Script 1"",""-"")"),"-")</f>
        <v>-</v>
      </c>
      <c r="C22268" s="74" t="str">
        <f t="shared" si="174"/>
        <v>Ahmad Danish Abu Talib</v>
      </c>
      <c r="D22268" s="74">
        <f t="shared" si="175"/>
        <v>0</v>
      </c>
    </row>
    <row r="22269" spans="1:4">
      <c r="A22269" s="149">
        <v>45478</v>
      </c>
      <c r="B22269" s="74" t="str">
        <f ca="1">IFERROR(__xludf.DUMMYFUNCTION("IF(REGEXMATCH(A22269,""wealth planning""),""Script 1"",""-"")"),"#VALUE!")</f>
        <v>#VALUE!</v>
      </c>
      <c r="C22269" s="74" t="str">
        <f t="shared" si="174"/>
        <v>Ahmad Danish Abu Talib</v>
      </c>
      <c r="D22269" s="74">
        <f t="shared" si="175"/>
        <v>0</v>
      </c>
    </row>
    <row r="22270" spans="1:4">
      <c r="A22270" s="149">
        <v>45478</v>
      </c>
      <c r="B22270" s="74" t="str">
        <f ca="1">IFERROR(__xludf.DUMMYFUNCTION("IF(REGEXMATCH(A22270,""wealth planning""),""Script 1"",""-"")"),"#VALUE!")</f>
        <v>#VALUE!</v>
      </c>
      <c r="C22270" s="149">
        <f t="shared" si="174"/>
        <v>45478</v>
      </c>
      <c r="D22270" s="74" t="str">
        <f t="shared" si="175"/>
        <v>Ahmad Danish Abu Talib</v>
      </c>
    </row>
    <row r="22271" spans="1:4">
      <c r="A22271" s="74" t="s">
        <v>12102</v>
      </c>
      <c r="B22271" s="74" t="str">
        <f ca="1">IFERROR(__xludf.DUMMYFUNCTION("IF(REGEXMATCH(A22271,""wealth planning""),""Script 1"",""-"")"),"Script 1")</f>
        <v>Script 1</v>
      </c>
      <c r="C22271" s="149">
        <f t="shared" si="174"/>
        <v>45478</v>
      </c>
      <c r="D22271" s="74" t="str">
        <f t="shared" si="175"/>
        <v>Ahmad Danish Abu Talib</v>
      </c>
    </row>
    <row r="22272" spans="1:4">
      <c r="A22272" s="74"/>
      <c r="B22272" s="74" t="str">
        <f ca="1">IFERROR(__xludf.DUMMYFUNCTION("IF(REGEXMATCH(A22272,""wealth planning""),""Script 1"",""-"")"),"-")</f>
        <v>-</v>
      </c>
      <c r="C22272" s="74" t="str">
        <f t="shared" si="174"/>
        <v>You: Hai assalamualaikum Ahmad Danish,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c r="D22272" s="149">
        <f t="shared" si="175"/>
        <v>45478</v>
      </c>
    </row>
    <row r="22273" spans="1:4">
      <c r="B22273" s="74" t="str">
        <f ca="1">IFERROR(__xludf.DUMMYFUNCTION("IF(REGEXMATCH(A22273,""wealth planning""),""Script 1"",""-"")"),"-")</f>
        <v>-</v>
      </c>
      <c r="C22273" s="74">
        <f t="shared" si="174"/>
        <v>0</v>
      </c>
      <c r="D22273" s="149">
        <f t="shared" si="175"/>
        <v>45478</v>
      </c>
    </row>
    <row r="22274" spans="1:4">
      <c r="B22274" s="74" t="str">
        <f ca="1">IFERROR(__xludf.DUMMYFUNCTION("IF(REGEXMATCH(A22274,""wealth planning""),""Script 1"",""-"")"),"-")</f>
        <v>-</v>
      </c>
      <c r="C22274" s="74">
        <f t="shared" si="174"/>
        <v>0</v>
      </c>
      <c r="D22274" s="74" t="str">
        <f t="shared" si="175"/>
        <v>You: Hai assalamualaikum Ahmad Danish,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row>
    <row r="22275" spans="1:4">
      <c r="A22275" s="74" t="s">
        <v>12104</v>
      </c>
      <c r="B22275" s="74" t="str">
        <f ca="1">IFERROR(__xludf.DUMMYFUNCTION("IF(REGEXMATCH(A22275,""wealth planning""),""Script 1"",""-"")"),"-")</f>
        <v>-</v>
      </c>
      <c r="C22275" s="74">
        <f t="shared" si="174"/>
        <v>0</v>
      </c>
      <c r="D22275" s="74">
        <f t="shared" si="175"/>
        <v>0</v>
      </c>
    </row>
    <row r="22276" spans="1:4">
      <c r="A22276" s="74" t="s">
        <v>12105</v>
      </c>
      <c r="B22276" s="74" t="str">
        <f ca="1">IFERROR(__xludf.DUMMYFUNCTION("IF(REGEXMATCH(A22276,""wealth planning""),""Script 1"",""-"")"),"-")</f>
        <v>-</v>
      </c>
      <c r="C22276" s="74" t="str">
        <f t="shared" si="174"/>
        <v>Izzad Shah MokhtarStatus is reachable</v>
      </c>
      <c r="D22276" s="74">
        <f t="shared" si="175"/>
        <v>0</v>
      </c>
    </row>
    <row r="22277" spans="1:4">
      <c r="A22277" s="149">
        <v>45478</v>
      </c>
      <c r="B22277" s="74" t="str">
        <f ca="1">IFERROR(__xludf.DUMMYFUNCTION("IF(REGEXMATCH(A22277,""wealth planning""),""Script 1"",""-"")"),"#VALUE!")</f>
        <v>#VALUE!</v>
      </c>
      <c r="C22277" s="74" t="str">
        <f t="shared" si="174"/>
        <v>Izzad Shah Mokhtar</v>
      </c>
      <c r="D22277" s="74">
        <f t="shared" si="175"/>
        <v>0</v>
      </c>
    </row>
    <row r="22278" spans="1:4">
      <c r="A22278" s="149">
        <v>45478</v>
      </c>
      <c r="B22278" s="74" t="str">
        <f ca="1">IFERROR(__xludf.DUMMYFUNCTION("IF(REGEXMATCH(A22278,""wealth planning""),""Script 1"",""-"")"),"#VALUE!")</f>
        <v>#VALUE!</v>
      </c>
      <c r="C22278" s="149">
        <f t="shared" si="174"/>
        <v>45478</v>
      </c>
      <c r="D22278" s="74" t="str">
        <f t="shared" si="175"/>
        <v>Izzad Shah MokhtarStatus is reachable</v>
      </c>
    </row>
    <row r="22279" spans="1:4">
      <c r="A22279" s="74" t="s">
        <v>12106</v>
      </c>
      <c r="B22279" s="74" t="str">
        <f ca="1">IFERROR(__xludf.DUMMYFUNCTION("IF(REGEXMATCH(A22279,""wealth planning""),""Script 1"",""-"")"),"Script 1")</f>
        <v>Script 1</v>
      </c>
      <c r="C22279" s="149">
        <f t="shared" si="174"/>
        <v>45478</v>
      </c>
      <c r="D22279" s="74" t="str">
        <f t="shared" si="175"/>
        <v>Izzad Shah Mokhtar</v>
      </c>
    </row>
    <row r="22280" spans="1:4">
      <c r="A22280" s="74"/>
      <c r="B22280" s="74" t="str">
        <f ca="1">IFERROR(__xludf.DUMMYFUNCTION("IF(REGEXMATCH(A22280,""wealth planning""),""Script 1"",""-"")"),"-")</f>
        <v>-</v>
      </c>
      <c r="C22280" s="74" t="str">
        <f t="shared" si="174"/>
        <v>You: Hai assalamualaikum Izzad,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2280" s="149">
        <f t="shared" si="175"/>
        <v>45478</v>
      </c>
    </row>
    <row r="22281" spans="1:4">
      <c r="B22281" s="74" t="str">
        <f ca="1">IFERROR(__xludf.DUMMYFUNCTION("IF(REGEXMATCH(A22281,""wealth planning""),""Script 1"",""-"")"),"-")</f>
        <v>-</v>
      </c>
      <c r="C22281" s="74">
        <f t="shared" si="174"/>
        <v>0</v>
      </c>
      <c r="D22281" s="149">
        <f t="shared" si="175"/>
        <v>45478</v>
      </c>
    </row>
    <row r="22282" spans="1:4">
      <c r="B22282" s="74" t="str">
        <f ca="1">IFERROR(__xludf.DUMMYFUNCTION("IF(REGEXMATCH(A22282,""wealth planning""),""Script 1"",""-"")"),"-")</f>
        <v>-</v>
      </c>
      <c r="C22282" s="74">
        <f t="shared" si="174"/>
        <v>0</v>
      </c>
      <c r="D22282" s="74" t="str">
        <f t="shared" si="175"/>
        <v>You: Hai assalamualaikum Izzad,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2283" spans="1:4">
      <c r="A22283" s="74" t="s">
        <v>12108</v>
      </c>
      <c r="B22283" s="74" t="str">
        <f ca="1">IFERROR(__xludf.DUMMYFUNCTION("IF(REGEXMATCH(A22283,""wealth planning""),""Script 1"",""-"")"),"-")</f>
        <v>-</v>
      </c>
      <c r="C22283" s="74">
        <f t="shared" si="174"/>
        <v>0</v>
      </c>
      <c r="D22283" s="74">
        <f t="shared" si="175"/>
        <v>0</v>
      </c>
    </row>
    <row r="22284" spans="1:4">
      <c r="A22284" s="74" t="s">
        <v>12109</v>
      </c>
      <c r="B22284" s="74" t="str">
        <f ca="1">IFERROR(__xludf.DUMMYFUNCTION("IF(REGEXMATCH(A22284,""wealth planning""),""Script 1"",""-"")"),"-")</f>
        <v>-</v>
      </c>
      <c r="C22284" s="74" t="str">
        <f t="shared" si="174"/>
        <v>Nazrul AnwarStatus is reachable</v>
      </c>
      <c r="D22284" s="74">
        <f t="shared" si="175"/>
        <v>0</v>
      </c>
    </row>
    <row r="22285" spans="1:4">
      <c r="A22285" s="149">
        <v>45478</v>
      </c>
      <c r="B22285" s="74" t="str">
        <f ca="1">IFERROR(__xludf.DUMMYFUNCTION("IF(REGEXMATCH(A22285,""wealth planning""),""Script 1"",""-"")"),"#VALUE!")</f>
        <v>#VALUE!</v>
      </c>
      <c r="C22285" s="74" t="str">
        <f t="shared" si="174"/>
        <v>Nazrul Anwar</v>
      </c>
      <c r="D22285" s="74">
        <f t="shared" si="175"/>
        <v>0</v>
      </c>
    </row>
    <row r="22286" spans="1:4">
      <c r="A22286" s="149">
        <v>45478</v>
      </c>
      <c r="B22286" s="74" t="str">
        <f ca="1">IFERROR(__xludf.DUMMYFUNCTION("IF(REGEXMATCH(A22286,""wealth planning""),""Script 1"",""-"")"),"#VALUE!")</f>
        <v>#VALUE!</v>
      </c>
      <c r="C22286" s="149">
        <f t="shared" si="174"/>
        <v>45478</v>
      </c>
      <c r="D22286" s="74" t="str">
        <f t="shared" si="175"/>
        <v>Nazrul AnwarStatus is reachable</v>
      </c>
    </row>
    <row r="22287" spans="1:4">
      <c r="A22287" s="74" t="s">
        <v>12110</v>
      </c>
      <c r="B22287" s="74" t="str">
        <f ca="1">IFERROR(__xludf.DUMMYFUNCTION("IF(REGEXMATCH(A22287,""wealth planning""),""Script 1"",""-"")"),"Script 1")</f>
        <v>Script 1</v>
      </c>
      <c r="C22287" s="149">
        <f t="shared" si="174"/>
        <v>45478</v>
      </c>
      <c r="D22287" s="74" t="str">
        <f t="shared" si="175"/>
        <v>Nazrul Anwar</v>
      </c>
    </row>
    <row r="22288" spans="1:4">
      <c r="A22288" s="74"/>
      <c r="B22288" s="74" t="str">
        <f ca="1">IFERROR(__xludf.DUMMYFUNCTION("IF(REGEXMATCH(A22288,""wealth planning""),""Script 1"",""-"")"),"-")</f>
        <v>-</v>
      </c>
      <c r="C22288" s="74" t="str">
        <f t="shared" si="174"/>
        <v>You: Hai assalamualaikum Nazrul,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288" s="149">
        <f t="shared" si="175"/>
        <v>45478</v>
      </c>
    </row>
    <row r="22289" spans="1:4">
      <c r="B22289" s="74" t="str">
        <f ca="1">IFERROR(__xludf.DUMMYFUNCTION("IF(REGEXMATCH(A22289,""wealth planning""),""Script 1"",""-"")"),"-")</f>
        <v>-</v>
      </c>
      <c r="C22289" s="74">
        <f t="shared" si="174"/>
        <v>0</v>
      </c>
      <c r="D22289" s="149">
        <f t="shared" si="175"/>
        <v>45478</v>
      </c>
    </row>
    <row r="22290" spans="1:4">
      <c r="B22290" s="74" t="str">
        <f ca="1">IFERROR(__xludf.DUMMYFUNCTION("IF(REGEXMATCH(A22290,""wealth planning""),""Script 1"",""-"")"),"-")</f>
        <v>-</v>
      </c>
      <c r="C22290" s="74">
        <f t="shared" si="174"/>
        <v>0</v>
      </c>
      <c r="D22290" s="74" t="str">
        <f t="shared" si="175"/>
        <v>You: Hai assalamualaikum Nazrul,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291" spans="1:4">
      <c r="B22291" s="74" t="str">
        <f ca="1">IFERROR(__xludf.DUMMYFUNCTION("IF(REGEXMATCH(A22291,""wealth planning""),""Script 1"",""-"")"),"-")</f>
        <v>-</v>
      </c>
      <c r="C22291" s="74">
        <f t="shared" si="174"/>
        <v>0</v>
      </c>
      <c r="D22291" s="74">
        <f t="shared" si="175"/>
        <v>0</v>
      </c>
    </row>
    <row r="22292" spans="1:4">
      <c r="A22292" s="74" t="s">
        <v>12113</v>
      </c>
      <c r="B22292" s="74" t="str">
        <f ca="1">IFERROR(__xludf.DUMMYFUNCTION("IF(REGEXMATCH(A22292,""wealth planning""),""Script 1"",""-"")"),"-")</f>
        <v>-</v>
      </c>
      <c r="C22292" s="74">
        <f t="shared" si="174"/>
        <v>0</v>
      </c>
      <c r="D22292" s="74">
        <f t="shared" si="175"/>
        <v>0</v>
      </c>
    </row>
    <row r="22293" spans="1:4">
      <c r="A22293" s="149">
        <v>45478</v>
      </c>
      <c r="B22293" s="74" t="str">
        <f ca="1">IFERROR(__xludf.DUMMYFUNCTION("IF(REGEXMATCH(A22293,""wealth planning""),""Script 1"",""-"")"),"#VALUE!")</f>
        <v>#VALUE!</v>
      </c>
      <c r="C22293" s="74" t="str">
        <f t="shared" si="174"/>
        <v>Shahrul Ridzwan</v>
      </c>
      <c r="D22293" s="74">
        <f t="shared" si="175"/>
        <v>0</v>
      </c>
    </row>
    <row r="22294" spans="1:4">
      <c r="A22294" s="149">
        <v>45478</v>
      </c>
      <c r="B22294" s="74" t="str">
        <f ca="1">IFERROR(__xludf.DUMMYFUNCTION("IF(REGEXMATCH(A22294,""wealth planning""),""Script 1"",""-"")"),"#VALUE!")</f>
        <v>#VALUE!</v>
      </c>
      <c r="C22294" s="149">
        <f t="shared" si="174"/>
        <v>45478</v>
      </c>
      <c r="D22294" s="74">
        <f t="shared" si="175"/>
        <v>0</v>
      </c>
    </row>
    <row r="22295" spans="1:4">
      <c r="A22295" s="74" t="s">
        <v>12114</v>
      </c>
      <c r="B22295" s="74" t="str">
        <f ca="1">IFERROR(__xludf.DUMMYFUNCTION("IF(REGEXMATCH(A22295,""wealth planning""),""Script 1"",""-"")"),"Script 1")</f>
        <v>Script 1</v>
      </c>
      <c r="C22295" s="149">
        <f t="shared" si="174"/>
        <v>45478</v>
      </c>
      <c r="D22295" s="74" t="str">
        <f t="shared" si="175"/>
        <v>Shahrul Ridzwan</v>
      </c>
    </row>
    <row r="22296" spans="1:4">
      <c r="A22296" s="74"/>
      <c r="B22296" s="74" t="str">
        <f ca="1">IFERROR(__xludf.DUMMYFUNCTION("IF(REGEXMATCH(A22296,""wealth planning""),""Script 1"",""-"")"),"-")</f>
        <v>-</v>
      </c>
      <c r="C22296" s="74" t="str">
        <f t="shared" si="174"/>
        <v>You: Hai assalamualaikum Shahrul,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296" s="149">
        <f t="shared" si="175"/>
        <v>45478</v>
      </c>
    </row>
    <row r="22297" spans="1:4">
      <c r="B22297" s="74" t="str">
        <f ca="1">IFERROR(__xludf.DUMMYFUNCTION("IF(REGEXMATCH(A22297,""wealth planning""),""Script 1"",""-"")"),"-")</f>
        <v>-</v>
      </c>
      <c r="C22297" s="74">
        <f t="shared" si="174"/>
        <v>0</v>
      </c>
      <c r="D22297" s="149">
        <f t="shared" si="175"/>
        <v>45478</v>
      </c>
    </row>
    <row r="22298" spans="1:4">
      <c r="B22298" s="74" t="str">
        <f ca="1">IFERROR(__xludf.DUMMYFUNCTION("IF(REGEXMATCH(A22298,""wealth planning""),""Script 1"",""-"")"),"-")</f>
        <v>-</v>
      </c>
      <c r="C22298" s="74">
        <f t="shared" si="174"/>
        <v>0</v>
      </c>
      <c r="D22298" s="74" t="str">
        <f t="shared" si="175"/>
        <v>You: Hai assalamualaikum Shahrul,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299" spans="1:4">
      <c r="A22299" s="74" t="s">
        <v>12116</v>
      </c>
      <c r="B22299" s="74" t="str">
        <f ca="1">IFERROR(__xludf.DUMMYFUNCTION("IF(REGEXMATCH(A22299,""wealth planning""),""Script 1"",""-"")"),"-")</f>
        <v>-</v>
      </c>
      <c r="C22299" s="74">
        <f t="shared" si="174"/>
        <v>0</v>
      </c>
      <c r="D22299" s="74">
        <f t="shared" si="175"/>
        <v>0</v>
      </c>
    </row>
    <row r="22300" spans="1:4">
      <c r="A22300" s="74" t="s">
        <v>12116</v>
      </c>
      <c r="B22300" s="74" t="str">
        <f ca="1">IFERROR(__xludf.DUMMYFUNCTION("IF(REGEXMATCH(A22300,""wealth planning""),""Script 1"",""-"")"),"-")</f>
        <v>-</v>
      </c>
      <c r="C22300" s="74" t="str">
        <f t="shared" si="174"/>
        <v>Nur Naimi Najwa</v>
      </c>
      <c r="D22300" s="74">
        <f t="shared" si="175"/>
        <v>0</v>
      </c>
    </row>
    <row r="22301" spans="1:4">
      <c r="A22301" s="149">
        <v>45478</v>
      </c>
      <c r="B22301" s="74" t="str">
        <f ca="1">IFERROR(__xludf.DUMMYFUNCTION("IF(REGEXMATCH(A22301,""wealth planning""),""Script 1"",""-"")"),"#VALUE!")</f>
        <v>#VALUE!</v>
      </c>
      <c r="C22301" s="74" t="str">
        <f t="shared" si="174"/>
        <v>Nur Naimi Najwa</v>
      </c>
      <c r="D22301" s="74">
        <f t="shared" si="175"/>
        <v>0</v>
      </c>
    </row>
    <row r="22302" spans="1:4">
      <c r="A22302" s="149">
        <v>45478</v>
      </c>
      <c r="B22302" s="74" t="str">
        <f ca="1">IFERROR(__xludf.DUMMYFUNCTION("IF(REGEXMATCH(A22302,""wealth planning""),""Script 1"",""-"")"),"#VALUE!")</f>
        <v>#VALUE!</v>
      </c>
      <c r="C22302" s="149">
        <f t="shared" si="174"/>
        <v>45478</v>
      </c>
      <c r="D22302" s="74" t="str">
        <f t="shared" si="175"/>
        <v>Nur Naimi Najwa</v>
      </c>
    </row>
    <row r="22303" spans="1:4">
      <c r="A22303" s="74" t="s">
        <v>12117</v>
      </c>
      <c r="B22303" s="74" t="str">
        <f ca="1">IFERROR(__xludf.DUMMYFUNCTION("IF(REGEXMATCH(A22303,""wealth planning""),""Script 1"",""-"")"),"Script 1")</f>
        <v>Script 1</v>
      </c>
      <c r="C22303" s="149">
        <f t="shared" si="174"/>
        <v>45478</v>
      </c>
      <c r="D22303" s="74" t="str">
        <f t="shared" si="175"/>
        <v>Nur Naimi Najwa</v>
      </c>
    </row>
    <row r="22304" spans="1:4">
      <c r="A22304" s="74"/>
      <c r="B22304" s="74" t="str">
        <f ca="1">IFERROR(__xludf.DUMMYFUNCTION("IF(REGEXMATCH(A22304,""wealth planning""),""Script 1"",""-"")"),"-")</f>
        <v>-</v>
      </c>
      <c r="C22304" s="74" t="str">
        <f t="shared" si="174"/>
        <v>You: Hai assalamualaikum Nur Naimi,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304" s="149">
        <f t="shared" si="175"/>
        <v>45478</v>
      </c>
    </row>
    <row r="22305" spans="1:4">
      <c r="B22305" s="74" t="str">
        <f ca="1">IFERROR(__xludf.DUMMYFUNCTION("IF(REGEXMATCH(A22305,""wealth planning""),""Script 1"",""-"")"),"-")</f>
        <v>-</v>
      </c>
      <c r="C22305" s="74">
        <f t="shared" si="174"/>
        <v>0</v>
      </c>
      <c r="D22305" s="149">
        <f t="shared" si="175"/>
        <v>45478</v>
      </c>
    </row>
    <row r="22306" spans="1:4">
      <c r="B22306" s="74" t="str">
        <f ca="1">IFERROR(__xludf.DUMMYFUNCTION("IF(REGEXMATCH(A22306,""wealth planning""),""Script 1"",""-"")"),"-")</f>
        <v>-</v>
      </c>
      <c r="C22306" s="74">
        <f t="shared" si="174"/>
        <v>0</v>
      </c>
      <c r="D22306" s="74" t="str">
        <f t="shared" si="175"/>
        <v>You: Hai assalamualaikum Nur Naimi,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307" spans="1:4">
      <c r="B22307" s="74" t="str">
        <f ca="1">IFERROR(__xludf.DUMMYFUNCTION("IF(REGEXMATCH(A22307,""wealth planning""),""Script 1"",""-"")"),"-")</f>
        <v>-</v>
      </c>
      <c r="C22307" s="74">
        <f t="shared" si="174"/>
        <v>0</v>
      </c>
      <c r="D22307" s="74">
        <f t="shared" si="175"/>
        <v>0</v>
      </c>
    </row>
    <row r="22308" spans="1:4">
      <c r="A22308" s="74" t="s">
        <v>12120</v>
      </c>
      <c r="B22308" s="74" t="str">
        <f ca="1">IFERROR(__xludf.DUMMYFUNCTION("IF(REGEXMATCH(A22308,""wealth planning""),""Script 1"",""-"")"),"-")</f>
        <v>-</v>
      </c>
      <c r="C22308" s="74">
        <f t="shared" si="174"/>
        <v>0</v>
      </c>
      <c r="D22308" s="74">
        <f t="shared" si="175"/>
        <v>0</v>
      </c>
    </row>
    <row r="22309" spans="1:4">
      <c r="A22309" s="149">
        <v>45478</v>
      </c>
      <c r="B22309" s="74" t="str">
        <f ca="1">IFERROR(__xludf.DUMMYFUNCTION("IF(REGEXMATCH(A22309,""wealth planning""),""Script 1"",""-"")"),"#VALUE!")</f>
        <v>#VALUE!</v>
      </c>
      <c r="C22309" s="74" t="str">
        <f t="shared" si="174"/>
        <v>Siti Rose Airyn Binti Omariza</v>
      </c>
      <c r="D22309" s="74">
        <f t="shared" si="175"/>
        <v>0</v>
      </c>
    </row>
    <row r="22310" spans="1:4">
      <c r="A22310" s="149">
        <v>45478</v>
      </c>
      <c r="B22310" s="74" t="str">
        <f ca="1">IFERROR(__xludf.DUMMYFUNCTION("IF(REGEXMATCH(A22310,""wealth planning""),""Script 1"",""-"")"),"#VALUE!")</f>
        <v>#VALUE!</v>
      </c>
      <c r="C22310" s="149">
        <f t="shared" si="174"/>
        <v>45478</v>
      </c>
      <c r="D22310" s="74">
        <f t="shared" si="175"/>
        <v>0</v>
      </c>
    </row>
    <row r="22311" spans="1:4">
      <c r="A22311" s="74" t="s">
        <v>12121</v>
      </c>
      <c r="B22311" s="74" t="str">
        <f ca="1">IFERROR(__xludf.DUMMYFUNCTION("IF(REGEXMATCH(A22311,""wealth planning""),""Script 1"",""-"")"),"Script 1")</f>
        <v>Script 1</v>
      </c>
      <c r="C22311" s="149">
        <f t="shared" si="174"/>
        <v>45478</v>
      </c>
      <c r="D22311" s="74" t="str">
        <f t="shared" si="175"/>
        <v>Siti Rose Airyn Binti Omariza</v>
      </c>
    </row>
    <row r="22312" spans="1:4">
      <c r="A22312" s="74"/>
      <c r="B22312" s="74" t="str">
        <f ca="1">IFERROR(__xludf.DUMMYFUNCTION("IF(REGEXMATCH(A22312,""wealth planning""),""Script 1"",""-"")"),"-")</f>
        <v>-</v>
      </c>
      <c r="C22312" s="74" t="str">
        <f t="shared" si="174"/>
        <v>You: Hai assalamualaikum Siti Rose Airyn,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2312" s="149">
        <f t="shared" si="175"/>
        <v>45478</v>
      </c>
    </row>
    <row r="22313" spans="1:4">
      <c r="B22313" s="74" t="str">
        <f ca="1">IFERROR(__xludf.DUMMYFUNCTION("IF(REGEXMATCH(A22313,""wealth planning""),""Script 1"",""-"")"),"-")</f>
        <v>-</v>
      </c>
      <c r="C22313" s="74">
        <f t="shared" si="174"/>
        <v>0</v>
      </c>
      <c r="D22313" s="149">
        <f t="shared" si="175"/>
        <v>45478</v>
      </c>
    </row>
    <row r="22314" spans="1:4">
      <c r="B22314" s="74" t="str">
        <f ca="1">IFERROR(__xludf.DUMMYFUNCTION("IF(REGEXMATCH(A22314,""wealth planning""),""Script 1"",""-"")"),"-")</f>
        <v>-</v>
      </c>
      <c r="C22314" s="74">
        <f t="shared" si="174"/>
        <v>0</v>
      </c>
      <c r="D22314" s="74" t="str">
        <f t="shared" si="175"/>
        <v>You: Hai assalamualaikum Siti Rose Airyn,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2315" spans="1:4">
      <c r="A22315" s="74" t="s">
        <v>12123</v>
      </c>
      <c r="B22315" s="74" t="str">
        <f ca="1">IFERROR(__xludf.DUMMYFUNCTION("IF(REGEXMATCH(A22315,""wealth planning""),""Script 1"",""-"")"),"-")</f>
        <v>-</v>
      </c>
      <c r="C22315" s="74">
        <f t="shared" si="174"/>
        <v>0</v>
      </c>
      <c r="D22315" s="74">
        <f t="shared" si="175"/>
        <v>0</v>
      </c>
    </row>
    <row r="22316" spans="1:4">
      <c r="A22316" s="74" t="s">
        <v>12124</v>
      </c>
      <c r="B22316" s="74" t="str">
        <f ca="1">IFERROR(__xludf.DUMMYFUNCTION("IF(REGEXMATCH(A22316,""wealth planning""),""Script 1"",""-"")"),"-")</f>
        <v>-</v>
      </c>
      <c r="C22316" s="74" t="str">
        <f t="shared" si="174"/>
        <v>Amirrudin Mat YatimStatus is reachable</v>
      </c>
      <c r="D22316" s="74">
        <f t="shared" si="175"/>
        <v>0</v>
      </c>
    </row>
    <row r="22317" spans="1:4">
      <c r="A22317" s="149">
        <v>45478</v>
      </c>
      <c r="B22317" s="74" t="str">
        <f ca="1">IFERROR(__xludf.DUMMYFUNCTION("IF(REGEXMATCH(A22317,""wealth planning""),""Script 1"",""-"")"),"#VALUE!")</f>
        <v>#VALUE!</v>
      </c>
      <c r="C22317" s="74" t="str">
        <f t="shared" si="174"/>
        <v>Amirrudin Mat Yatim</v>
      </c>
      <c r="D22317" s="74">
        <f t="shared" si="175"/>
        <v>0</v>
      </c>
    </row>
    <row r="22318" spans="1:4">
      <c r="A22318" s="149">
        <v>45478</v>
      </c>
      <c r="B22318" s="74" t="str">
        <f ca="1">IFERROR(__xludf.DUMMYFUNCTION("IF(REGEXMATCH(A22318,""wealth planning""),""Script 1"",""-"")"),"#VALUE!")</f>
        <v>#VALUE!</v>
      </c>
      <c r="C22318" s="149">
        <f t="shared" si="174"/>
        <v>45478</v>
      </c>
      <c r="D22318" s="74" t="str">
        <f t="shared" si="175"/>
        <v>Amirrudin Mat YatimStatus is reachable</v>
      </c>
    </row>
    <row r="22319" spans="1:4">
      <c r="A22319" s="74" t="s">
        <v>12125</v>
      </c>
      <c r="B22319" s="74" t="str">
        <f ca="1">IFERROR(__xludf.DUMMYFUNCTION("IF(REGEXMATCH(A22319,""wealth planning""),""Script 1"",""-"")"),"Script 1")</f>
        <v>Script 1</v>
      </c>
      <c r="C22319" s="149">
        <f t="shared" si="174"/>
        <v>45478</v>
      </c>
      <c r="D22319" s="74" t="str">
        <f t="shared" si="175"/>
        <v>Amirrudin Mat Yatim</v>
      </c>
    </row>
    <row r="22320" spans="1:4">
      <c r="A22320" s="74"/>
      <c r="B22320" s="74" t="str">
        <f ca="1">IFERROR(__xludf.DUMMYFUNCTION("IF(REGEXMATCH(A22320,""wealth planning""),""Script 1"",""-"")"),"-")</f>
        <v>-</v>
      </c>
      <c r="C22320" s="74" t="str">
        <f t="shared" si="174"/>
        <v>You: Hai assalamualaikum Amirrudin,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2320" s="149">
        <f t="shared" si="175"/>
        <v>45478</v>
      </c>
    </row>
    <row r="22321" spans="1:4">
      <c r="B22321" s="74" t="str">
        <f ca="1">IFERROR(__xludf.DUMMYFUNCTION("IF(REGEXMATCH(A22321,""wealth planning""),""Script 1"",""-"")"),"-")</f>
        <v>-</v>
      </c>
      <c r="C22321" s="74">
        <f t="shared" si="174"/>
        <v>0</v>
      </c>
      <c r="D22321" s="149">
        <f t="shared" si="175"/>
        <v>45478</v>
      </c>
    </row>
    <row r="22322" spans="1:4">
      <c r="B22322" s="74" t="str">
        <f ca="1">IFERROR(__xludf.DUMMYFUNCTION("IF(REGEXMATCH(A22322,""wealth planning""),""Script 1"",""-"")"),"-")</f>
        <v>-</v>
      </c>
      <c r="C22322" s="74">
        <f t="shared" si="174"/>
        <v>0</v>
      </c>
      <c r="D22322" s="74" t="str">
        <f t="shared" si="175"/>
        <v>You: Hai assalamualaikum Amirrudin,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2323" spans="1:4">
      <c r="A22323" s="74" t="s">
        <v>12127</v>
      </c>
      <c r="B22323" s="74" t="str">
        <f ca="1">IFERROR(__xludf.DUMMYFUNCTION("IF(REGEXMATCH(A22323,""wealth planning""),""Script 1"",""-"")"),"-")</f>
        <v>-</v>
      </c>
      <c r="C22323" s="74">
        <f t="shared" si="174"/>
        <v>0</v>
      </c>
      <c r="D22323" s="74">
        <f t="shared" si="175"/>
        <v>0</v>
      </c>
    </row>
    <row r="22324" spans="1:4">
      <c r="A22324" s="74" t="s">
        <v>12127</v>
      </c>
      <c r="B22324" s="74" t="str">
        <f ca="1">IFERROR(__xludf.DUMMYFUNCTION("IF(REGEXMATCH(A22324,""wealth planning""),""Script 1"",""-"")"),"-")</f>
        <v>-</v>
      </c>
      <c r="C22324" s="74" t="str">
        <f t="shared" si="174"/>
        <v>Aqil Haziq</v>
      </c>
      <c r="D22324" s="74">
        <f t="shared" si="175"/>
        <v>0</v>
      </c>
    </row>
    <row r="22325" spans="1:4">
      <c r="A22325" s="149">
        <v>45478</v>
      </c>
      <c r="B22325" s="74" t="str">
        <f ca="1">IFERROR(__xludf.DUMMYFUNCTION("IF(REGEXMATCH(A22325,""wealth planning""),""Script 1"",""-"")"),"#VALUE!")</f>
        <v>#VALUE!</v>
      </c>
      <c r="C22325" s="74" t="str">
        <f t="shared" si="174"/>
        <v>Aqil Haziq</v>
      </c>
      <c r="D22325" s="74">
        <f t="shared" si="175"/>
        <v>0</v>
      </c>
    </row>
    <row r="22326" spans="1:4">
      <c r="A22326" s="149">
        <v>45478</v>
      </c>
      <c r="B22326" s="74" t="str">
        <f ca="1">IFERROR(__xludf.DUMMYFUNCTION("IF(REGEXMATCH(A22326,""wealth planning""),""Script 1"",""-"")"),"#VALUE!")</f>
        <v>#VALUE!</v>
      </c>
      <c r="C22326" s="149">
        <f t="shared" si="174"/>
        <v>45478</v>
      </c>
      <c r="D22326" s="74" t="str">
        <f t="shared" si="175"/>
        <v>Aqil Haziq</v>
      </c>
    </row>
    <row r="22327" spans="1:4">
      <c r="A22327" s="74" t="s">
        <v>12128</v>
      </c>
      <c r="B22327" s="74" t="str">
        <f ca="1">IFERROR(__xludf.DUMMYFUNCTION("IF(REGEXMATCH(A22327,""wealth planning""),""Script 1"",""-"")"),"Script 1")</f>
        <v>Script 1</v>
      </c>
      <c r="C22327" s="149">
        <f t="shared" si="174"/>
        <v>45478</v>
      </c>
      <c r="D22327" s="74" t="str">
        <f t="shared" si="175"/>
        <v>Aqil Haziq</v>
      </c>
    </row>
    <row r="22328" spans="1:4">
      <c r="A22328" s="74"/>
      <c r="B22328" s="74" t="str">
        <f ca="1">IFERROR(__xludf.DUMMYFUNCTION("IF(REGEXMATCH(A22328,""wealth planning""),""Script 1"",""-"")"),"-")</f>
        <v>-</v>
      </c>
      <c r="C22328" s="74" t="str">
        <f t="shared" si="174"/>
        <v>You: Hai assalamualaikum Aqil,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c r="D22328" s="149">
        <f t="shared" si="175"/>
        <v>45478</v>
      </c>
    </row>
    <row r="22329" spans="1:4">
      <c r="B22329" s="74" t="str">
        <f ca="1">IFERROR(__xludf.DUMMYFUNCTION("IF(REGEXMATCH(A22329,""wealth planning""),""Script 1"",""-"")"),"-")</f>
        <v>-</v>
      </c>
      <c r="C22329" s="74">
        <f t="shared" si="174"/>
        <v>0</v>
      </c>
      <c r="D22329" s="149">
        <f t="shared" si="175"/>
        <v>45478</v>
      </c>
    </row>
    <row r="22330" spans="1:4">
      <c r="B22330" s="74" t="str">
        <f ca="1">IFERROR(__xludf.DUMMYFUNCTION("IF(REGEXMATCH(A22330,""wealth planning""),""Script 1"",""-"")"),"-")</f>
        <v>-</v>
      </c>
      <c r="C22330" s="74">
        <f t="shared" si="174"/>
        <v>0</v>
      </c>
      <c r="D22330" s="74" t="str">
        <f t="shared" si="175"/>
        <v>You: Hai assalamualaikum Aqil,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row>
    <row r="22331" spans="1:4">
      <c r="A22331" s="74" t="s">
        <v>12130</v>
      </c>
      <c r="B22331" s="74" t="str">
        <f ca="1">IFERROR(__xludf.DUMMYFUNCTION("IF(REGEXMATCH(A22331,""wealth planning""),""Script 1"",""-"")"),"-")</f>
        <v>-</v>
      </c>
      <c r="C22331" s="74">
        <f t="shared" si="174"/>
        <v>0</v>
      </c>
      <c r="D22331" s="74">
        <f t="shared" si="175"/>
        <v>0</v>
      </c>
    </row>
    <row r="22332" spans="1:4">
      <c r="A22332" s="74" t="s">
        <v>12131</v>
      </c>
      <c r="B22332" s="74" t="str">
        <f ca="1">IFERROR(__xludf.DUMMYFUNCTION("IF(REGEXMATCH(A22332,""wealth planning""),""Script 1"",""-"")"),"-")</f>
        <v>-</v>
      </c>
      <c r="C22332" s="74" t="str">
        <f t="shared" si="174"/>
        <v>Wardina ZaliaStatus is reachable</v>
      </c>
      <c r="D22332" s="74">
        <f t="shared" si="175"/>
        <v>0</v>
      </c>
    </row>
    <row r="22333" spans="1:4">
      <c r="A22333" s="149">
        <v>45478</v>
      </c>
      <c r="B22333" s="74" t="str">
        <f ca="1">IFERROR(__xludf.DUMMYFUNCTION("IF(REGEXMATCH(A22333,""wealth planning""),""Script 1"",""-"")"),"#VALUE!")</f>
        <v>#VALUE!</v>
      </c>
      <c r="C22333" s="74" t="str">
        <f t="shared" si="174"/>
        <v>Wardina Zalia</v>
      </c>
      <c r="D22333" s="74">
        <f t="shared" si="175"/>
        <v>0</v>
      </c>
    </row>
    <row r="22334" spans="1:4">
      <c r="A22334" s="149">
        <v>45478</v>
      </c>
      <c r="B22334" s="74" t="str">
        <f ca="1">IFERROR(__xludf.DUMMYFUNCTION("IF(REGEXMATCH(A22334,""wealth planning""),""Script 1"",""-"")"),"#VALUE!")</f>
        <v>#VALUE!</v>
      </c>
      <c r="C22334" s="149">
        <f t="shared" si="174"/>
        <v>45478</v>
      </c>
      <c r="D22334" s="74" t="str">
        <f t="shared" si="175"/>
        <v>Wardina ZaliaStatus is reachable</v>
      </c>
    </row>
    <row r="22335" spans="1:4">
      <c r="A22335" s="74" t="s">
        <v>12132</v>
      </c>
      <c r="B22335" s="74" t="str">
        <f ca="1">IFERROR(__xludf.DUMMYFUNCTION("IF(REGEXMATCH(A22335,""wealth planning""),""Script 1"",""-"")"),"Script 1")</f>
        <v>Script 1</v>
      </c>
      <c r="C22335" s="149">
        <f t="shared" si="174"/>
        <v>45478</v>
      </c>
      <c r="D22335" s="74" t="str">
        <f t="shared" si="175"/>
        <v>Wardina Zalia</v>
      </c>
    </row>
    <row r="22336" spans="1:4">
      <c r="A22336" s="74"/>
      <c r="B22336" s="74" t="str">
        <f ca="1">IFERROR(__xludf.DUMMYFUNCTION("IF(REGEXMATCH(A22336,""wealth planning""),""Script 1"",""-"")"),"-")</f>
        <v>-</v>
      </c>
      <c r="C22336" s="74" t="str">
        <f t="shared" si="174"/>
        <v>You: Hai assalamualaikum Wardina,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2336" s="149">
        <f t="shared" si="175"/>
        <v>45478</v>
      </c>
    </row>
    <row r="22337" spans="1:4">
      <c r="B22337" s="74" t="str">
        <f ca="1">IFERROR(__xludf.DUMMYFUNCTION("IF(REGEXMATCH(A22337,""wealth planning""),""Script 1"",""-"")"),"-")</f>
        <v>-</v>
      </c>
      <c r="C22337" s="74">
        <f t="shared" si="174"/>
        <v>0</v>
      </c>
      <c r="D22337" s="149">
        <f t="shared" si="175"/>
        <v>45478</v>
      </c>
    </row>
    <row r="22338" spans="1:4">
      <c r="B22338" s="74" t="str">
        <f ca="1">IFERROR(__xludf.DUMMYFUNCTION("IF(REGEXMATCH(A22338,""wealth planning""),""Script 1"",""-"")"),"-")</f>
        <v>-</v>
      </c>
      <c r="C22338" s="74">
        <f t="shared" si="174"/>
        <v>0</v>
      </c>
      <c r="D22338" s="74" t="str">
        <f t="shared" si="175"/>
        <v>You: Hai assalamualaikum Wardina,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2339" spans="1:4">
      <c r="A22339" s="74" t="s">
        <v>12134</v>
      </c>
      <c r="B22339" s="74" t="str">
        <f ca="1">IFERROR(__xludf.DUMMYFUNCTION("IF(REGEXMATCH(A22339,""wealth planning""),""Script 1"",""-"")"),"-")</f>
        <v>-</v>
      </c>
      <c r="C22339" s="74">
        <f t="shared" si="174"/>
        <v>0</v>
      </c>
      <c r="D22339" s="74">
        <f t="shared" si="175"/>
        <v>0</v>
      </c>
    </row>
    <row r="22340" spans="1:4">
      <c r="A22340" s="74" t="s">
        <v>12135</v>
      </c>
      <c r="B22340" s="74" t="str">
        <f ca="1">IFERROR(__xludf.DUMMYFUNCTION("IF(REGEXMATCH(A22340,""wealth planning""),""Script 1"",""-"")"),"-")</f>
        <v>-</v>
      </c>
      <c r="C22340" s="74" t="str">
        <f t="shared" si="174"/>
        <v>Arifah EliyanaStatus is reachable</v>
      </c>
      <c r="D22340" s="74">
        <f t="shared" si="175"/>
        <v>0</v>
      </c>
    </row>
    <row r="22341" spans="1:4">
      <c r="A22341" s="149">
        <v>45478</v>
      </c>
      <c r="B22341" s="74" t="str">
        <f ca="1">IFERROR(__xludf.DUMMYFUNCTION("IF(REGEXMATCH(A22341,""wealth planning""),""Script 1"",""-"")"),"#VALUE!")</f>
        <v>#VALUE!</v>
      </c>
      <c r="C22341" s="74" t="str">
        <f t="shared" si="174"/>
        <v>Arifah Eliyana</v>
      </c>
      <c r="D22341" s="74">
        <f t="shared" si="175"/>
        <v>0</v>
      </c>
    </row>
    <row r="22342" spans="1:4">
      <c r="A22342" s="149">
        <v>45478</v>
      </c>
      <c r="B22342" s="74" t="str">
        <f ca="1">IFERROR(__xludf.DUMMYFUNCTION("IF(REGEXMATCH(A22342,""wealth planning""),""Script 1"",""-"")"),"#VALUE!")</f>
        <v>#VALUE!</v>
      </c>
      <c r="C22342" s="149">
        <f t="shared" si="174"/>
        <v>45478</v>
      </c>
      <c r="D22342" s="74" t="str">
        <f t="shared" si="175"/>
        <v>Arifah EliyanaStatus is reachable</v>
      </c>
    </row>
    <row r="22343" spans="1:4">
      <c r="A22343" s="74" t="s">
        <v>12136</v>
      </c>
      <c r="B22343" s="74" t="str">
        <f ca="1">IFERROR(__xludf.DUMMYFUNCTION("IF(REGEXMATCH(A22343,""wealth planning""),""Script 1"",""-"")"),"Script 1")</f>
        <v>Script 1</v>
      </c>
      <c r="C22343" s="149">
        <f t="shared" si="174"/>
        <v>45478</v>
      </c>
      <c r="D22343" s="74" t="str">
        <f t="shared" si="175"/>
        <v>Arifah Eliyana</v>
      </c>
    </row>
    <row r="22344" spans="1:4">
      <c r="A22344" s="74"/>
      <c r="B22344" s="74" t="str">
        <f ca="1">IFERROR(__xludf.DUMMYFUNCTION("IF(REGEXMATCH(A22344,""wealth planning""),""Script 1"",""-"")"),"-")</f>
        <v>-</v>
      </c>
      <c r="C22344" s="74" t="str">
        <f t="shared" si="174"/>
        <v>You: Hai assalamualaikum Arifah,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2344" s="149">
        <f t="shared" si="175"/>
        <v>45478</v>
      </c>
    </row>
    <row r="22345" spans="1:4">
      <c r="B22345" s="74" t="str">
        <f ca="1">IFERROR(__xludf.DUMMYFUNCTION("IF(REGEXMATCH(A22345,""wealth planning""),""Script 1"",""-"")"),"-")</f>
        <v>-</v>
      </c>
      <c r="C22345" s="74">
        <f t="shared" si="174"/>
        <v>0</v>
      </c>
      <c r="D22345" s="149">
        <f t="shared" si="175"/>
        <v>45478</v>
      </c>
    </row>
    <row r="22346" spans="1:4">
      <c r="B22346" s="74" t="str">
        <f ca="1">IFERROR(__xludf.DUMMYFUNCTION("IF(REGEXMATCH(A22346,""wealth planning""),""Script 1"",""-"")"),"-")</f>
        <v>-</v>
      </c>
      <c r="C22346" s="74">
        <f t="shared" si="174"/>
        <v>0</v>
      </c>
      <c r="D22346" s="74" t="str">
        <f t="shared" si="175"/>
        <v>You: Hai assalamualaikum Arifah,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2347" spans="1:4">
      <c r="A22347" s="74" t="s">
        <v>12138</v>
      </c>
      <c r="B22347" s="74" t="str">
        <f ca="1">IFERROR(__xludf.DUMMYFUNCTION("IF(REGEXMATCH(A22347,""wealth planning""),""Script 1"",""-"")"),"-")</f>
        <v>-</v>
      </c>
      <c r="C22347" s="74">
        <f t="shared" si="174"/>
        <v>0</v>
      </c>
      <c r="D22347" s="74">
        <f t="shared" si="175"/>
        <v>0</v>
      </c>
    </row>
    <row r="22348" spans="1:4">
      <c r="A22348" s="74" t="s">
        <v>12139</v>
      </c>
      <c r="B22348" s="74" t="str">
        <f ca="1">IFERROR(__xludf.DUMMYFUNCTION("IF(REGEXMATCH(A22348,""wealth planning""),""Script 1"",""-"")"),"-")</f>
        <v>-</v>
      </c>
      <c r="C22348" s="74" t="str">
        <f t="shared" si="174"/>
        <v>Putri Anis NadiaStatus is reachable</v>
      </c>
      <c r="D22348" s="74">
        <f t="shared" si="175"/>
        <v>0</v>
      </c>
    </row>
    <row r="22349" spans="1:4">
      <c r="A22349" s="149">
        <v>45478</v>
      </c>
      <c r="B22349" s="74" t="str">
        <f ca="1">IFERROR(__xludf.DUMMYFUNCTION("IF(REGEXMATCH(A22349,""wealth planning""),""Script 1"",""-"")"),"#VALUE!")</f>
        <v>#VALUE!</v>
      </c>
      <c r="C22349" s="74" t="str">
        <f t="shared" si="174"/>
        <v>Putri Anis Nadia</v>
      </c>
      <c r="D22349" s="74">
        <f t="shared" si="175"/>
        <v>0</v>
      </c>
    </row>
    <row r="22350" spans="1:4">
      <c r="A22350" s="149">
        <v>45478</v>
      </c>
      <c r="B22350" s="74" t="str">
        <f ca="1">IFERROR(__xludf.DUMMYFUNCTION("IF(REGEXMATCH(A22350,""wealth planning""),""Script 1"",""-"")"),"#VALUE!")</f>
        <v>#VALUE!</v>
      </c>
      <c r="C22350" s="149">
        <f t="shared" si="174"/>
        <v>45478</v>
      </c>
      <c r="D22350" s="74" t="str">
        <f t="shared" si="175"/>
        <v>Putri Anis NadiaStatus is reachable</v>
      </c>
    </row>
    <row r="22351" spans="1:4">
      <c r="A22351" s="74" t="s">
        <v>12140</v>
      </c>
      <c r="B22351" s="74" t="str">
        <f ca="1">IFERROR(__xludf.DUMMYFUNCTION("IF(REGEXMATCH(A22351,""wealth planning""),""Script 1"",""-"")"),"Script 1")</f>
        <v>Script 1</v>
      </c>
      <c r="C22351" s="149">
        <f t="shared" si="174"/>
        <v>45478</v>
      </c>
      <c r="D22351" s="74" t="str">
        <f t="shared" si="175"/>
        <v>Putri Anis Nadia</v>
      </c>
    </row>
    <row r="22352" spans="1:4">
      <c r="A22352" s="74"/>
      <c r="B22352" s="74" t="str">
        <f ca="1">IFERROR(__xludf.DUMMYFUNCTION("IF(REGEXMATCH(A22352,""wealth planning""),""Script 1"",""-"")"),"-")</f>
        <v>-</v>
      </c>
      <c r="C22352" s="74" t="str">
        <f t="shared" si="174"/>
        <v>You: Hai assalamualaikum Putri Anis,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2352" s="149">
        <f t="shared" si="175"/>
        <v>45478</v>
      </c>
    </row>
    <row r="22353" spans="1:4">
      <c r="B22353" s="74" t="str">
        <f ca="1">IFERROR(__xludf.DUMMYFUNCTION("IF(REGEXMATCH(A22353,""wealth planning""),""Script 1"",""-"")"),"-")</f>
        <v>-</v>
      </c>
      <c r="C22353" s="74">
        <f t="shared" si="174"/>
        <v>0</v>
      </c>
      <c r="D22353" s="149">
        <f t="shared" si="175"/>
        <v>45478</v>
      </c>
    </row>
    <row r="22354" spans="1:4">
      <c r="B22354" s="74" t="str">
        <f ca="1">IFERROR(__xludf.DUMMYFUNCTION("IF(REGEXMATCH(A22354,""wealth planning""),""Script 1"",""-"")"),"-")</f>
        <v>-</v>
      </c>
      <c r="C22354" s="74">
        <f t="shared" si="174"/>
        <v>0</v>
      </c>
      <c r="D22354" s="74" t="str">
        <f t="shared" si="175"/>
        <v>You: Hai assalamualaikum Putri Anis,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2355" spans="1:4">
      <c r="A22355" s="74" t="s">
        <v>12142</v>
      </c>
      <c r="B22355" s="74" t="str">
        <f ca="1">IFERROR(__xludf.DUMMYFUNCTION("IF(REGEXMATCH(A22355,""wealth planning""),""Script 1"",""-"")"),"-")</f>
        <v>-</v>
      </c>
      <c r="C22355" s="74">
        <f t="shared" si="174"/>
        <v>0</v>
      </c>
      <c r="D22355" s="74">
        <f t="shared" si="175"/>
        <v>0</v>
      </c>
    </row>
    <row r="22356" spans="1:4">
      <c r="A22356" s="74" t="s">
        <v>12142</v>
      </c>
      <c r="B22356" s="74" t="str">
        <f ca="1">IFERROR(__xludf.DUMMYFUNCTION("IF(REGEXMATCH(A22356,""wealth planning""),""Script 1"",""-"")"),"-")</f>
        <v>-</v>
      </c>
      <c r="C22356" s="74" t="str">
        <f t="shared" si="174"/>
        <v>Sharifah Khairunnisa</v>
      </c>
      <c r="D22356" s="74">
        <f t="shared" si="175"/>
        <v>0</v>
      </c>
    </row>
    <row r="22357" spans="1:4">
      <c r="A22357" s="149">
        <v>45478</v>
      </c>
      <c r="B22357" s="74" t="str">
        <f ca="1">IFERROR(__xludf.DUMMYFUNCTION("IF(REGEXMATCH(A22357,""wealth planning""),""Script 1"",""-"")"),"#VALUE!")</f>
        <v>#VALUE!</v>
      </c>
      <c r="C22357" s="74" t="str">
        <f t="shared" si="174"/>
        <v>Sharifah Khairunnisa</v>
      </c>
      <c r="D22357" s="74">
        <f t="shared" si="175"/>
        <v>0</v>
      </c>
    </row>
    <row r="22358" spans="1:4">
      <c r="A22358" s="149">
        <v>45478</v>
      </c>
      <c r="B22358" s="74" t="str">
        <f ca="1">IFERROR(__xludf.DUMMYFUNCTION("IF(REGEXMATCH(A22358,""wealth planning""),""Script 1"",""-"")"),"#VALUE!")</f>
        <v>#VALUE!</v>
      </c>
      <c r="C22358" s="149">
        <f t="shared" si="174"/>
        <v>45478</v>
      </c>
      <c r="D22358" s="74" t="str">
        <f t="shared" si="175"/>
        <v>Sharifah Khairunnisa</v>
      </c>
    </row>
    <row r="22359" spans="1:4">
      <c r="A22359" s="74" t="s">
        <v>12143</v>
      </c>
      <c r="B22359" s="74" t="str">
        <f ca="1">IFERROR(__xludf.DUMMYFUNCTION("IF(REGEXMATCH(A22359,""wealth planning""),""Script 1"",""-"")"),"-")</f>
        <v>-</v>
      </c>
      <c r="C22359" s="149">
        <f t="shared" si="174"/>
        <v>45478</v>
      </c>
      <c r="D22359" s="74" t="str">
        <f t="shared" si="175"/>
        <v>Sharifah Khairunnisa</v>
      </c>
    </row>
    <row r="22360" spans="1:4">
      <c r="A22360" s="74"/>
      <c r="B22360" s="74" t="str">
        <f ca="1">IFERROR(__xludf.DUMMYFUNCTION("IF(REGEXMATCH(A22360,""wealth planning""),""Script 1"",""-"")"),"-")</f>
        <v>-</v>
      </c>
      <c r="C22360" s="74" t="str">
        <f t="shared" si="174"/>
        <v>You: Hai assalamualaikum Puan Sharifah, saya Azhad dari PruBSN. Sorry kalau ganggu. Actually sekarang saya tengah mencari founder atau HR department untuk dapatkan peluang sharing berkaitan company benefit dan SME takaful. Adakah puan berminat untuk dengar dahulu sharing dari saya?</v>
      </c>
      <c r="D22360" s="149">
        <f t="shared" si="175"/>
        <v>45478</v>
      </c>
    </row>
    <row r="22361" spans="1:4">
      <c r="B22361" s="74" t="str">
        <f ca="1">IFERROR(__xludf.DUMMYFUNCTION("IF(REGEXMATCH(A22361,""wealth planning""),""Script 1"",""-"")"),"-")</f>
        <v>-</v>
      </c>
      <c r="C22361" s="74">
        <f t="shared" si="174"/>
        <v>0</v>
      </c>
      <c r="D22361" s="149">
        <f t="shared" si="175"/>
        <v>45478</v>
      </c>
    </row>
    <row r="22362" spans="1:4">
      <c r="B22362" s="74" t="str">
        <f ca="1">IFERROR(__xludf.DUMMYFUNCTION("IF(REGEXMATCH(A22362,""wealth planning""),""Script 1"",""-"")"),"-")</f>
        <v>-</v>
      </c>
      <c r="C22362" s="74">
        <f t="shared" si="174"/>
        <v>0</v>
      </c>
      <c r="D22362" s="74" t="str">
        <f t="shared" si="175"/>
        <v>You: Hai assalamualaikum Puan Sharifah, saya Azhad dari PruBSN. Sorry kalau ganggu. Actually sekarang saya tengah mencari founder atau HR department untuk dapatkan peluang sharing berkaitan company benefit dan SME takaful. Adakah puan berminat untuk dengar dahulu sharing dari saya?</v>
      </c>
    </row>
    <row r="22363" spans="1:4">
      <c r="A22363" s="74" t="s">
        <v>12145</v>
      </c>
      <c r="B22363" s="74" t="str">
        <f ca="1">IFERROR(__xludf.DUMMYFUNCTION("IF(REGEXMATCH(A22363,""wealth planning""),""Script 1"",""-"")"),"-")</f>
        <v>-</v>
      </c>
      <c r="C22363" s="74">
        <f t="shared" si="174"/>
        <v>0</v>
      </c>
      <c r="D22363" s="74">
        <f t="shared" si="175"/>
        <v>0</v>
      </c>
    </row>
    <row r="22364" spans="1:4">
      <c r="A22364" s="74" t="s">
        <v>12146</v>
      </c>
      <c r="B22364" s="74" t="str">
        <f ca="1">IFERROR(__xludf.DUMMYFUNCTION("IF(REGEXMATCH(A22364,""wealth planning""),""Script 1"",""-"")"),"-")</f>
        <v>-</v>
      </c>
      <c r="C22364" s="74" t="str">
        <f t="shared" si="174"/>
        <v>Sheikh Muhammad Aiman Haiqal Bin Seh Abd AzizStatus is reachable</v>
      </c>
      <c r="D22364" s="74">
        <f t="shared" si="175"/>
        <v>0</v>
      </c>
    </row>
    <row r="22365" spans="1:4">
      <c r="A22365" s="149">
        <v>45478</v>
      </c>
      <c r="B22365" s="74" t="str">
        <f ca="1">IFERROR(__xludf.DUMMYFUNCTION("IF(REGEXMATCH(A22365,""wealth planning""),""Script 1"",""-"")"),"#VALUE!")</f>
        <v>#VALUE!</v>
      </c>
      <c r="C22365" s="74" t="str">
        <f t="shared" si="174"/>
        <v>Sheikh Muhammad Aiman Haiqal Bin Seh Abd Aziz</v>
      </c>
      <c r="D22365" s="74">
        <f t="shared" si="175"/>
        <v>0</v>
      </c>
    </row>
    <row r="22366" spans="1:4">
      <c r="A22366" s="149">
        <v>45478</v>
      </c>
      <c r="B22366" s="74" t="str">
        <f ca="1">IFERROR(__xludf.DUMMYFUNCTION("IF(REGEXMATCH(A22366,""wealth planning""),""Script 1"",""-"")"),"#VALUE!")</f>
        <v>#VALUE!</v>
      </c>
      <c r="C22366" s="149">
        <f t="shared" si="174"/>
        <v>45478</v>
      </c>
      <c r="D22366" s="74" t="str">
        <f t="shared" si="175"/>
        <v>Sheikh Muhammad Aiman Haiqal Bin Seh Abd AzizStatus is reachable</v>
      </c>
    </row>
    <row r="22367" spans="1:4">
      <c r="A22367" s="74" t="s">
        <v>11808</v>
      </c>
      <c r="B22367" s="74" t="str">
        <f ca="1">IFERROR(__xludf.DUMMYFUNCTION("IF(REGEXMATCH(A22367,""wealth planning""),""Script 1"",""-"")"),"Script 1")</f>
        <v>Script 1</v>
      </c>
      <c r="C22367" s="149">
        <f t="shared" si="174"/>
        <v>45478</v>
      </c>
      <c r="D22367" s="74" t="str">
        <f t="shared" si="175"/>
        <v>Sheikh Muhammad Aiman Haiqal Bin Seh Abd Aziz</v>
      </c>
    </row>
    <row r="22368" spans="1:4">
      <c r="A22368" s="74"/>
      <c r="B22368" s="74" t="str">
        <f ca="1">IFERROR(__xludf.DUMMYFUNCTION("IF(REGEXMATCH(A22368,""wealth planning""),""Script 1"",""-"")"),"-")</f>
        <v>-</v>
      </c>
      <c r="C22368" s="74" t="str">
        <f t="shared" si="174"/>
        <v>You: Hai assalamualaikum Aiman,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2368" s="149">
        <f t="shared" si="175"/>
        <v>45478</v>
      </c>
    </row>
    <row r="22369" spans="1:4">
      <c r="B22369" s="74" t="str">
        <f ca="1">IFERROR(__xludf.DUMMYFUNCTION("IF(REGEXMATCH(A22369,""wealth planning""),""Script 1"",""-"")"),"-")</f>
        <v>-</v>
      </c>
      <c r="C22369" s="74">
        <f t="shared" si="174"/>
        <v>0</v>
      </c>
      <c r="D22369" s="149">
        <f t="shared" si="175"/>
        <v>45478</v>
      </c>
    </row>
    <row r="22370" spans="1:4">
      <c r="B22370" s="74" t="str">
        <f ca="1">IFERROR(__xludf.DUMMYFUNCTION("IF(REGEXMATCH(A22370,""wealth planning""),""Script 1"",""-"")"),"-")</f>
        <v>-</v>
      </c>
      <c r="C22370" s="74">
        <f t="shared" si="174"/>
        <v>0</v>
      </c>
      <c r="D22370" s="74" t="str">
        <f t="shared" si="175"/>
        <v>You: Hai assalamualaikum Aiman,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2371" spans="1:4">
      <c r="B22371" s="74" t="str">
        <f ca="1">IFERROR(__xludf.DUMMYFUNCTION("IF(REGEXMATCH(A22371,""wealth planning""),""Script 1"",""-"")"),"-")</f>
        <v>-</v>
      </c>
      <c r="C22371" s="74">
        <f t="shared" si="174"/>
        <v>0</v>
      </c>
      <c r="D22371" s="74">
        <f t="shared" si="175"/>
        <v>0</v>
      </c>
    </row>
    <row r="22372" spans="1:4">
      <c r="A22372" s="74" t="s">
        <v>12149</v>
      </c>
      <c r="B22372" s="74" t="str">
        <f ca="1">IFERROR(__xludf.DUMMYFUNCTION("IF(REGEXMATCH(A22372,""wealth planning""),""Script 1"",""-"")"),"-")</f>
        <v>-</v>
      </c>
      <c r="C22372" s="74">
        <f t="shared" si="174"/>
        <v>0</v>
      </c>
      <c r="D22372" s="74">
        <f t="shared" si="175"/>
        <v>0</v>
      </c>
    </row>
    <row r="22373" spans="1:4">
      <c r="A22373" s="149">
        <v>45477</v>
      </c>
      <c r="B22373" s="74" t="str">
        <f ca="1">IFERROR(__xludf.DUMMYFUNCTION("IF(REGEXMATCH(A22373,""wealth planning""),""Script 1"",""-"")"),"#VALUE!")</f>
        <v>#VALUE!</v>
      </c>
      <c r="C22373" s="74" t="str">
        <f t="shared" si="174"/>
        <v>NURUL HUDA AWALUDIN</v>
      </c>
      <c r="D22373" s="74">
        <f t="shared" si="175"/>
        <v>0</v>
      </c>
    </row>
    <row r="22374" spans="1:4">
      <c r="A22374" s="149">
        <v>45477</v>
      </c>
      <c r="B22374" s="74" t="str">
        <f ca="1">IFERROR(__xludf.DUMMYFUNCTION("IF(REGEXMATCH(A22374,""wealth planning""),""Script 1"",""-"")"),"#VALUE!")</f>
        <v>#VALUE!</v>
      </c>
      <c r="C22374" s="149">
        <f t="shared" si="174"/>
        <v>45477</v>
      </c>
      <c r="D22374" s="74">
        <f t="shared" si="175"/>
        <v>0</v>
      </c>
    </row>
    <row r="22375" spans="1:4">
      <c r="A22375" s="74" t="s">
        <v>12150</v>
      </c>
      <c r="B22375" s="74" t="str">
        <f ca="1">IFERROR(__xludf.DUMMYFUNCTION("IF(REGEXMATCH(A22375,""wealth planning""),""Script 1"",""-"")"),"Script 1")</f>
        <v>Script 1</v>
      </c>
      <c r="C22375" s="149">
        <f t="shared" si="174"/>
        <v>45477</v>
      </c>
      <c r="D22375" s="74" t="str">
        <f t="shared" si="175"/>
        <v>NURUL HUDA AWALUDIN</v>
      </c>
    </row>
    <row r="22376" spans="1:4">
      <c r="A22376" s="74"/>
      <c r="B22376" s="74" t="str">
        <f ca="1">IFERROR(__xludf.DUMMYFUNCTION("IF(REGEXMATCH(A22376,""wealth planning""),""Script 1"",""-"")"),"-")</f>
        <v>-</v>
      </c>
      <c r="C22376" s="74" t="str">
        <f t="shared" si="174"/>
        <v>You: Hai assalamualaikum Nurul Huda,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2376" s="149">
        <f t="shared" si="175"/>
        <v>45477</v>
      </c>
    </row>
    <row r="22377" spans="1:4">
      <c r="B22377" s="74" t="str">
        <f ca="1">IFERROR(__xludf.DUMMYFUNCTION("IF(REGEXMATCH(A22377,""wealth planning""),""Script 1"",""-"")"),"-")</f>
        <v>-</v>
      </c>
      <c r="C22377" s="74">
        <f t="shared" si="174"/>
        <v>0</v>
      </c>
      <c r="D22377" s="149">
        <f t="shared" si="175"/>
        <v>45477</v>
      </c>
    </row>
    <row r="22378" spans="1:4">
      <c r="B22378" s="74" t="str">
        <f ca="1">IFERROR(__xludf.DUMMYFUNCTION("IF(REGEXMATCH(A22378,""wealth planning""),""Script 1"",""-"")"),"-")</f>
        <v>-</v>
      </c>
      <c r="C22378" s="74">
        <f t="shared" si="174"/>
        <v>0</v>
      </c>
      <c r="D22378" s="74" t="str">
        <f t="shared" si="175"/>
        <v>You: Hai assalamualaikum Nurul Huda,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2379" spans="1:4">
      <c r="A22379" s="74" t="s">
        <v>12152</v>
      </c>
      <c r="B22379" s="74" t="str">
        <f ca="1">IFERROR(__xludf.DUMMYFUNCTION("IF(REGEXMATCH(A22379,""wealth planning""),""Script 1"",""-"")"),"-")</f>
        <v>-</v>
      </c>
      <c r="C22379" s="74">
        <f t="shared" si="174"/>
        <v>0</v>
      </c>
      <c r="D22379" s="74">
        <f t="shared" si="175"/>
        <v>0</v>
      </c>
    </row>
    <row r="22380" spans="1:4">
      <c r="A22380" s="74" t="s">
        <v>12153</v>
      </c>
      <c r="B22380" s="74" t="str">
        <f ca="1">IFERROR(__xludf.DUMMYFUNCTION("IF(REGEXMATCH(A22380,""wealth planning""),""Script 1"",""-"")"),"-")</f>
        <v>-</v>
      </c>
      <c r="C22380" s="74" t="str">
        <f t="shared" si="174"/>
        <v>Sufia ZulaikhaStatus is reachable</v>
      </c>
      <c r="D22380" s="74">
        <f t="shared" si="175"/>
        <v>0</v>
      </c>
    </row>
    <row r="22381" spans="1:4">
      <c r="A22381" s="149">
        <v>45477</v>
      </c>
      <c r="B22381" s="74" t="str">
        <f ca="1">IFERROR(__xludf.DUMMYFUNCTION("IF(REGEXMATCH(A22381,""wealth planning""),""Script 1"",""-"")"),"#VALUE!")</f>
        <v>#VALUE!</v>
      </c>
      <c r="C22381" s="74" t="str">
        <f t="shared" si="174"/>
        <v>Sufia Zulaikha</v>
      </c>
      <c r="D22381" s="74">
        <f t="shared" si="175"/>
        <v>0</v>
      </c>
    </row>
    <row r="22382" spans="1:4">
      <c r="A22382" s="149">
        <v>45477</v>
      </c>
      <c r="B22382" s="74" t="str">
        <f ca="1">IFERROR(__xludf.DUMMYFUNCTION("IF(REGEXMATCH(A22382,""wealth planning""),""Script 1"",""-"")"),"#VALUE!")</f>
        <v>#VALUE!</v>
      </c>
      <c r="C22382" s="149">
        <f t="shared" si="174"/>
        <v>45477</v>
      </c>
      <c r="D22382" s="74" t="str">
        <f t="shared" si="175"/>
        <v>Sufia ZulaikhaStatus is reachable</v>
      </c>
    </row>
    <row r="22383" spans="1:4">
      <c r="A22383" s="74" t="s">
        <v>12154</v>
      </c>
      <c r="B22383" s="74" t="str">
        <f ca="1">IFERROR(__xludf.DUMMYFUNCTION("IF(REGEXMATCH(A22383,""wealth planning""),""Script 1"",""-"")"),"Script 1")</f>
        <v>Script 1</v>
      </c>
      <c r="C22383" s="149">
        <f t="shared" si="174"/>
        <v>45477</v>
      </c>
      <c r="D22383" s="74" t="str">
        <f t="shared" si="175"/>
        <v>Sufia Zulaikha</v>
      </c>
    </row>
    <row r="22384" spans="1:4">
      <c r="A22384" s="74"/>
      <c r="B22384" s="74" t="str">
        <f ca="1">IFERROR(__xludf.DUMMYFUNCTION("IF(REGEXMATCH(A22384,""wealth planning""),""Script 1"",""-"")"),"-")</f>
        <v>-</v>
      </c>
      <c r="C22384" s="74" t="str">
        <f t="shared" si="174"/>
        <v>You: Hai assalamualaikum Sufia,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2384" s="149">
        <f t="shared" si="175"/>
        <v>45477</v>
      </c>
    </row>
    <row r="22385" spans="1:4">
      <c r="B22385" s="74" t="str">
        <f ca="1">IFERROR(__xludf.DUMMYFUNCTION("IF(REGEXMATCH(A22385,""wealth planning""),""Script 1"",""-"")"),"-")</f>
        <v>-</v>
      </c>
      <c r="C22385" s="74">
        <f t="shared" si="174"/>
        <v>0</v>
      </c>
      <c r="D22385" s="149">
        <f t="shared" si="175"/>
        <v>45477</v>
      </c>
    </row>
    <row r="22386" spans="1:4">
      <c r="B22386" s="74" t="str">
        <f ca="1">IFERROR(__xludf.DUMMYFUNCTION("IF(REGEXMATCH(A22386,""wealth planning""),""Script 1"",""-"")"),"-")</f>
        <v>-</v>
      </c>
      <c r="C22386" s="74">
        <f t="shared" si="174"/>
        <v>0</v>
      </c>
      <c r="D22386" s="74" t="str">
        <f t="shared" si="175"/>
        <v>You: Hai assalamualaikum Sufia,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2387" spans="1:4">
      <c r="B22387" s="74" t="str">
        <f ca="1">IFERROR(__xludf.DUMMYFUNCTION("IF(REGEXMATCH(A22387,""wealth planning""),""Script 1"",""-"")"),"-")</f>
        <v>-</v>
      </c>
      <c r="C22387" s="74">
        <f t="shared" si="174"/>
        <v>0</v>
      </c>
      <c r="D22387" s="74">
        <f t="shared" si="175"/>
        <v>0</v>
      </c>
    </row>
    <row r="22388" spans="1:4">
      <c r="A22388" s="74" t="s">
        <v>12157</v>
      </c>
      <c r="B22388" s="74" t="str">
        <f ca="1">IFERROR(__xludf.DUMMYFUNCTION("IF(REGEXMATCH(A22388,""wealth planning""),""Script 1"",""-"")"),"-")</f>
        <v>-</v>
      </c>
      <c r="C22388" s="74">
        <f t="shared" si="174"/>
        <v>0</v>
      </c>
      <c r="D22388" s="74">
        <f t="shared" si="175"/>
        <v>0</v>
      </c>
    </row>
    <row r="22389" spans="1:4">
      <c r="A22389" s="149">
        <v>45477</v>
      </c>
      <c r="B22389" s="74" t="str">
        <f ca="1">IFERROR(__xludf.DUMMYFUNCTION("IF(REGEXMATCH(A22389,""wealth planning""),""Script 1"",""-"")"),"#VALUE!")</f>
        <v>#VALUE!</v>
      </c>
      <c r="C22389" s="74" t="str">
        <f t="shared" si="174"/>
        <v>QISTINA AISHA ABDUL SUKUR</v>
      </c>
      <c r="D22389" s="74">
        <f t="shared" si="175"/>
        <v>0</v>
      </c>
    </row>
    <row r="22390" spans="1:4">
      <c r="A22390" s="149">
        <v>45477</v>
      </c>
      <c r="B22390" s="74" t="str">
        <f ca="1">IFERROR(__xludf.DUMMYFUNCTION("IF(REGEXMATCH(A22390,""wealth planning""),""Script 1"",""-"")"),"#VALUE!")</f>
        <v>#VALUE!</v>
      </c>
      <c r="C22390" s="149">
        <f t="shared" si="174"/>
        <v>45477</v>
      </c>
      <c r="D22390" s="74">
        <f t="shared" si="175"/>
        <v>0</v>
      </c>
    </row>
    <row r="22391" spans="1:4">
      <c r="A22391" s="74" t="s">
        <v>10764</v>
      </c>
      <c r="B22391" s="74" t="str">
        <f ca="1">IFERROR(__xludf.DUMMYFUNCTION("IF(REGEXMATCH(A22391,""wealth planning""),""Script 1"",""-"")"),"Script 1")</f>
        <v>Script 1</v>
      </c>
      <c r="C22391" s="149">
        <f t="shared" si="174"/>
        <v>45477</v>
      </c>
      <c r="D22391" s="74" t="str">
        <f t="shared" si="175"/>
        <v>QISTINA AISHA ABDUL SUKUR</v>
      </c>
    </row>
    <row r="22392" spans="1:4">
      <c r="A22392" s="74"/>
      <c r="B22392" s="74" t="str">
        <f ca="1">IFERROR(__xludf.DUMMYFUNCTION("IF(REGEXMATCH(A22392,""wealth planning""),""Script 1"",""-"")"),"-")</f>
        <v>-</v>
      </c>
      <c r="C22392" s="74" t="str">
        <f t="shared" si="174"/>
        <v>You: Hai assalamualaikum Qistina,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2392" s="149">
        <f t="shared" si="175"/>
        <v>45477</v>
      </c>
    </row>
    <row r="22393" spans="1:4">
      <c r="B22393" s="74" t="str">
        <f ca="1">IFERROR(__xludf.DUMMYFUNCTION("IF(REGEXMATCH(A22393,""wealth planning""),""Script 1"",""-"")"),"-")</f>
        <v>-</v>
      </c>
      <c r="C22393" s="74">
        <f t="shared" si="174"/>
        <v>0</v>
      </c>
      <c r="D22393" s="149">
        <f t="shared" si="175"/>
        <v>45477</v>
      </c>
    </row>
    <row r="22394" spans="1:4">
      <c r="B22394" s="74" t="str">
        <f ca="1">IFERROR(__xludf.DUMMYFUNCTION("IF(REGEXMATCH(A22394,""wealth planning""),""Script 1"",""-"")"),"-")</f>
        <v>-</v>
      </c>
      <c r="C22394" s="74">
        <f t="shared" si="174"/>
        <v>0</v>
      </c>
      <c r="D22394" s="74" t="str">
        <f t="shared" si="175"/>
        <v>You: Hai assalamualaikum Qistina,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2395" spans="1:4">
      <c r="A22395" s="74" t="s">
        <v>12159</v>
      </c>
      <c r="B22395" s="74" t="str">
        <f ca="1">IFERROR(__xludf.DUMMYFUNCTION("IF(REGEXMATCH(A22395,""wealth planning""),""Script 1"",""-"")"),"-")</f>
        <v>-</v>
      </c>
      <c r="C22395" s="74">
        <f t="shared" si="174"/>
        <v>0</v>
      </c>
      <c r="D22395" s="74">
        <f t="shared" si="175"/>
        <v>0</v>
      </c>
    </row>
    <row r="22396" spans="1:4">
      <c r="A22396" s="74" t="s">
        <v>12160</v>
      </c>
      <c r="B22396" s="74" t="str">
        <f ca="1">IFERROR(__xludf.DUMMYFUNCTION("IF(REGEXMATCH(A22396,""wealth planning""),""Script 1"",""-"")"),"-")</f>
        <v>-</v>
      </c>
      <c r="C22396" s="74" t="str">
        <f t="shared" si="174"/>
        <v>Nurul Hannani IsmailStatus is reachable</v>
      </c>
      <c r="D22396" s="74">
        <f t="shared" si="175"/>
        <v>0</v>
      </c>
    </row>
    <row r="22397" spans="1:4">
      <c r="A22397" s="149">
        <v>45477</v>
      </c>
      <c r="B22397" s="74" t="str">
        <f ca="1">IFERROR(__xludf.DUMMYFUNCTION("IF(REGEXMATCH(A22397,""wealth planning""),""Script 1"",""-"")"),"#VALUE!")</f>
        <v>#VALUE!</v>
      </c>
      <c r="C22397" s="74" t="str">
        <f t="shared" si="174"/>
        <v>Nurul Hannani Ismail</v>
      </c>
      <c r="D22397" s="74">
        <f t="shared" si="175"/>
        <v>0</v>
      </c>
    </row>
    <row r="22398" spans="1:4">
      <c r="A22398" s="149">
        <v>45477</v>
      </c>
      <c r="B22398" s="74" t="str">
        <f ca="1">IFERROR(__xludf.DUMMYFUNCTION("IF(REGEXMATCH(A22398,""wealth planning""),""Script 1"",""-"")"),"#VALUE!")</f>
        <v>#VALUE!</v>
      </c>
      <c r="C22398" s="149">
        <f t="shared" si="174"/>
        <v>45477</v>
      </c>
      <c r="D22398" s="74" t="str">
        <f t="shared" si="175"/>
        <v>Nurul Hannani IsmailStatus is reachable</v>
      </c>
    </row>
    <row r="22399" spans="1:4">
      <c r="A22399" s="74" t="s">
        <v>12161</v>
      </c>
      <c r="B22399" s="74" t="str">
        <f ca="1">IFERROR(__xludf.DUMMYFUNCTION("IF(REGEXMATCH(A22399,""wealth planning""),""Script 1"",""-"")"),"Script 1")</f>
        <v>Script 1</v>
      </c>
      <c r="C22399" s="149">
        <f t="shared" si="174"/>
        <v>45477</v>
      </c>
      <c r="D22399" s="74" t="str">
        <f t="shared" si="175"/>
        <v>Nurul Hannani Ismail</v>
      </c>
    </row>
    <row r="22400" spans="1:4">
      <c r="A22400" s="74"/>
      <c r="B22400" s="74" t="str">
        <f ca="1">IFERROR(__xludf.DUMMYFUNCTION("IF(REGEXMATCH(A22400,""wealth planning""),""Script 1"",""-"")"),"-")</f>
        <v>-</v>
      </c>
      <c r="C22400" s="74" t="str">
        <f t="shared" si="174"/>
        <v>You: Hai assalamualaikum Hannani,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2400" s="149">
        <f t="shared" si="175"/>
        <v>45477</v>
      </c>
    </row>
    <row r="22401" spans="1:4">
      <c r="B22401" s="74" t="str">
        <f ca="1">IFERROR(__xludf.DUMMYFUNCTION("IF(REGEXMATCH(A22401,""wealth planning""),""Script 1"",""-"")"),"-")</f>
        <v>-</v>
      </c>
      <c r="C22401" s="74">
        <f t="shared" si="174"/>
        <v>0</v>
      </c>
      <c r="D22401" s="149">
        <f t="shared" si="175"/>
        <v>45477</v>
      </c>
    </row>
    <row r="22402" spans="1:4">
      <c r="B22402" s="74" t="str">
        <f ca="1">IFERROR(__xludf.DUMMYFUNCTION("IF(REGEXMATCH(A22402,""wealth planning""),""Script 1"",""-"")"),"-")</f>
        <v>-</v>
      </c>
      <c r="C22402" s="74">
        <f t="shared" si="174"/>
        <v>0</v>
      </c>
      <c r="D22402" s="74" t="str">
        <f t="shared" si="175"/>
        <v>You: Hai assalamualaikum Hannani,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2403" spans="1:4">
      <c r="A22403" s="74" t="s">
        <v>12163</v>
      </c>
      <c r="B22403" s="74" t="str">
        <f ca="1">IFERROR(__xludf.DUMMYFUNCTION("IF(REGEXMATCH(A22403,""wealth planning""),""Script 1"",""-"")"),"-")</f>
        <v>-</v>
      </c>
      <c r="C22403" s="74">
        <f t="shared" si="174"/>
        <v>0</v>
      </c>
      <c r="D22403" s="74">
        <f t="shared" si="175"/>
        <v>0</v>
      </c>
    </row>
    <row r="22404" spans="1:4">
      <c r="A22404" s="74" t="s">
        <v>12164</v>
      </c>
      <c r="B22404" s="74" t="str">
        <f ca="1">IFERROR(__xludf.DUMMYFUNCTION("IF(REGEXMATCH(A22404,""wealth planning""),""Script 1"",""-"")"),"-")</f>
        <v>-</v>
      </c>
      <c r="C22404" s="74" t="str">
        <f t="shared" si="174"/>
        <v>Nabila Husna Mohd Fazli, #HIRINGStatus is online</v>
      </c>
      <c r="D22404" s="74">
        <f t="shared" si="175"/>
        <v>0</v>
      </c>
    </row>
    <row r="22405" spans="1:4">
      <c r="A22405" s="149">
        <v>45477</v>
      </c>
      <c r="B22405" s="74" t="str">
        <f ca="1">IFERROR(__xludf.DUMMYFUNCTION("IF(REGEXMATCH(A22405,""wealth planning""),""Script 1"",""-"")"),"#VALUE!")</f>
        <v>#VALUE!</v>
      </c>
      <c r="C22405" s="74" t="str">
        <f t="shared" si="174"/>
        <v>Nabila Husna Mohd Fazli</v>
      </c>
      <c r="D22405" s="74">
        <f t="shared" si="175"/>
        <v>0</v>
      </c>
    </row>
    <row r="22406" spans="1:4">
      <c r="A22406" s="149">
        <v>45477</v>
      </c>
      <c r="B22406" s="74" t="str">
        <f ca="1">IFERROR(__xludf.DUMMYFUNCTION("IF(REGEXMATCH(A22406,""wealth planning""),""Script 1"",""-"")"),"#VALUE!")</f>
        <v>#VALUE!</v>
      </c>
      <c r="C22406" s="149">
        <f t="shared" si="174"/>
        <v>45477</v>
      </c>
      <c r="D22406" s="74" t="str">
        <f t="shared" si="175"/>
        <v>Nabila Husna Mohd Fazli, #HIRINGStatus is online</v>
      </c>
    </row>
    <row r="22407" spans="1:4">
      <c r="A22407" s="74" t="s">
        <v>12165</v>
      </c>
      <c r="B22407" s="74" t="str">
        <f ca="1">IFERROR(__xludf.DUMMYFUNCTION("IF(REGEXMATCH(A22407,""wealth planning""),""Script 1"",""-"")"),"Script 1")</f>
        <v>Script 1</v>
      </c>
      <c r="C22407" s="149">
        <f t="shared" si="174"/>
        <v>45477</v>
      </c>
      <c r="D22407" s="74" t="str">
        <f t="shared" si="175"/>
        <v>Nabila Husna Mohd Fazli</v>
      </c>
    </row>
    <row r="22408" spans="1:4">
      <c r="A22408" s="74"/>
      <c r="B22408" s="74" t="str">
        <f ca="1">IFERROR(__xludf.DUMMYFUNCTION("IF(REGEXMATCH(A22408,""wealth planning""),""Script 1"",""-"")"),"-")</f>
        <v>-</v>
      </c>
      <c r="C22408" s="74" t="str">
        <f t="shared" si="174"/>
        <v>You: Hai assalamualaikum Nabila,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408" s="149">
        <f t="shared" si="175"/>
        <v>45477</v>
      </c>
    </row>
    <row r="22409" spans="1:4">
      <c r="B22409" s="74" t="str">
        <f ca="1">IFERROR(__xludf.DUMMYFUNCTION("IF(REGEXMATCH(A22409,""wealth planning""),""Script 1"",""-"")"),"-")</f>
        <v>-</v>
      </c>
      <c r="C22409" s="74">
        <f t="shared" si="174"/>
        <v>0</v>
      </c>
      <c r="D22409" s="149">
        <f t="shared" si="175"/>
        <v>45477</v>
      </c>
    </row>
    <row r="22410" spans="1:4">
      <c r="B22410" s="74" t="str">
        <f ca="1">IFERROR(__xludf.DUMMYFUNCTION("IF(REGEXMATCH(A22410,""wealth planning""),""Script 1"",""-"")"),"-")</f>
        <v>-</v>
      </c>
      <c r="C22410" s="74">
        <f t="shared" si="174"/>
        <v>0</v>
      </c>
      <c r="D22410" s="74" t="str">
        <f t="shared" si="175"/>
        <v>You: Hai assalamualaikum Nabila,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411" spans="1:4">
      <c r="A22411" s="74" t="s">
        <v>12167</v>
      </c>
      <c r="B22411" s="74" t="str">
        <f ca="1">IFERROR(__xludf.DUMMYFUNCTION("IF(REGEXMATCH(A22411,""wealth planning""),""Script 1"",""-"")"),"-")</f>
        <v>-</v>
      </c>
      <c r="C22411" s="74">
        <f t="shared" si="174"/>
        <v>0</v>
      </c>
      <c r="D22411" s="74">
        <f t="shared" si="175"/>
        <v>0</v>
      </c>
    </row>
    <row r="22412" spans="1:4">
      <c r="A22412" s="74" t="s">
        <v>12167</v>
      </c>
      <c r="B22412" s="74" t="str">
        <f ca="1">IFERROR(__xludf.DUMMYFUNCTION("IF(REGEXMATCH(A22412,""wealth planning""),""Script 1"",""-"")"),"-")</f>
        <v>-</v>
      </c>
      <c r="C22412" s="74" t="str">
        <f t="shared" si="174"/>
        <v>Mira Kadri</v>
      </c>
      <c r="D22412" s="74">
        <f t="shared" si="175"/>
        <v>0</v>
      </c>
    </row>
    <row r="22413" spans="1:4">
      <c r="A22413" s="149">
        <v>45477</v>
      </c>
      <c r="B22413" s="74" t="str">
        <f ca="1">IFERROR(__xludf.DUMMYFUNCTION("IF(REGEXMATCH(A22413,""wealth planning""),""Script 1"",""-"")"),"#VALUE!")</f>
        <v>#VALUE!</v>
      </c>
      <c r="C22413" s="74" t="str">
        <f t="shared" si="174"/>
        <v>Mira Kadri</v>
      </c>
      <c r="D22413" s="74">
        <f t="shared" si="175"/>
        <v>0</v>
      </c>
    </row>
    <row r="22414" spans="1:4">
      <c r="A22414" s="149">
        <v>45477</v>
      </c>
      <c r="B22414" s="74" t="str">
        <f ca="1">IFERROR(__xludf.DUMMYFUNCTION("IF(REGEXMATCH(A22414,""wealth planning""),""Script 1"",""-"")"),"#VALUE!")</f>
        <v>#VALUE!</v>
      </c>
      <c r="C22414" s="149">
        <f t="shared" si="174"/>
        <v>45477</v>
      </c>
      <c r="D22414" s="74" t="str">
        <f t="shared" si="175"/>
        <v>Mira Kadri</v>
      </c>
    </row>
    <row r="22415" spans="1:4">
      <c r="A22415" s="74" t="s">
        <v>12168</v>
      </c>
      <c r="B22415" s="74" t="str">
        <f ca="1">IFERROR(__xludf.DUMMYFUNCTION("IF(REGEXMATCH(A22415,""wealth planning""),""Script 1"",""-"")"),"Script 1")</f>
        <v>Script 1</v>
      </c>
      <c r="C22415" s="149">
        <f t="shared" si="174"/>
        <v>45477</v>
      </c>
      <c r="D22415" s="74" t="str">
        <f t="shared" si="175"/>
        <v>Mira Kadri</v>
      </c>
    </row>
    <row r="22416" spans="1:4">
      <c r="A22416" s="74"/>
      <c r="B22416" s="74" t="str">
        <f ca="1">IFERROR(__xludf.DUMMYFUNCTION("IF(REGEXMATCH(A22416,""wealth planning""),""Script 1"",""-"")"),"-")</f>
        <v>-</v>
      </c>
      <c r="C22416" s="74" t="str">
        <f t="shared" si="174"/>
        <v>You: Hai assalamualaikum Mira,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416" s="149">
        <f t="shared" si="175"/>
        <v>45477</v>
      </c>
    </row>
    <row r="22417" spans="1:4">
      <c r="B22417" s="74" t="str">
        <f ca="1">IFERROR(__xludf.DUMMYFUNCTION("IF(REGEXMATCH(A22417,""wealth planning""),""Script 1"",""-"")"),"-")</f>
        <v>-</v>
      </c>
      <c r="C22417" s="74">
        <f t="shared" si="174"/>
        <v>0</v>
      </c>
      <c r="D22417" s="149">
        <f t="shared" si="175"/>
        <v>45477</v>
      </c>
    </row>
    <row r="22418" spans="1:4">
      <c r="B22418" s="74" t="str">
        <f ca="1">IFERROR(__xludf.DUMMYFUNCTION("IF(REGEXMATCH(A22418,""wealth planning""),""Script 1"",""-"")"),"-")</f>
        <v>-</v>
      </c>
      <c r="C22418" s="74">
        <f t="shared" si="174"/>
        <v>0</v>
      </c>
      <c r="D22418" s="74" t="str">
        <f t="shared" si="175"/>
        <v>You: Hai assalamualaikum Mira,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419" spans="1:4">
      <c r="A22419" s="74" t="s">
        <v>12170</v>
      </c>
      <c r="B22419" s="74" t="str">
        <f ca="1">IFERROR(__xludf.DUMMYFUNCTION("IF(REGEXMATCH(A22419,""wealth planning""),""Script 1"",""-"")"),"-")</f>
        <v>-</v>
      </c>
      <c r="C22419" s="74">
        <f t="shared" si="174"/>
        <v>0</v>
      </c>
      <c r="D22419" s="74">
        <f t="shared" si="175"/>
        <v>0</v>
      </c>
    </row>
    <row r="22420" spans="1:4">
      <c r="A22420" s="74" t="s">
        <v>12170</v>
      </c>
      <c r="B22420" s="74" t="str">
        <f ca="1">IFERROR(__xludf.DUMMYFUNCTION("IF(REGEXMATCH(A22420,""wealth planning""),""Script 1"",""-"")"),"-")</f>
        <v>-</v>
      </c>
      <c r="C22420" s="74" t="str">
        <f t="shared" si="174"/>
        <v>Allifah Ajrina</v>
      </c>
      <c r="D22420" s="74">
        <f t="shared" si="175"/>
        <v>0</v>
      </c>
    </row>
    <row r="22421" spans="1:4">
      <c r="A22421" s="149">
        <v>45477</v>
      </c>
      <c r="B22421" s="74" t="str">
        <f ca="1">IFERROR(__xludf.DUMMYFUNCTION("IF(REGEXMATCH(A22421,""wealth planning""),""Script 1"",""-"")"),"#VALUE!")</f>
        <v>#VALUE!</v>
      </c>
      <c r="C22421" s="74" t="str">
        <f t="shared" si="174"/>
        <v>Allifah Ajrina</v>
      </c>
      <c r="D22421" s="74">
        <f t="shared" si="175"/>
        <v>0</v>
      </c>
    </row>
    <row r="22422" spans="1:4">
      <c r="A22422" s="149">
        <v>45477</v>
      </c>
      <c r="B22422" s="74" t="str">
        <f ca="1">IFERROR(__xludf.DUMMYFUNCTION("IF(REGEXMATCH(A22422,""wealth planning""),""Script 1"",""-"")"),"#VALUE!")</f>
        <v>#VALUE!</v>
      </c>
      <c r="C22422" s="149">
        <f t="shared" si="174"/>
        <v>45477</v>
      </c>
      <c r="D22422" s="74" t="str">
        <f t="shared" si="175"/>
        <v>Allifah Ajrina</v>
      </c>
    </row>
    <row r="22423" spans="1:4">
      <c r="A22423" s="74" t="s">
        <v>12171</v>
      </c>
      <c r="B22423" s="74" t="str">
        <f ca="1">IFERROR(__xludf.DUMMYFUNCTION("IF(REGEXMATCH(A22423,""wealth planning""),""Script 1"",""-"")"),"Script 1")</f>
        <v>Script 1</v>
      </c>
      <c r="C22423" s="149">
        <f t="shared" si="174"/>
        <v>45477</v>
      </c>
      <c r="D22423" s="74" t="str">
        <f t="shared" si="175"/>
        <v>Allifah Ajrina</v>
      </c>
    </row>
    <row r="22424" spans="1:4">
      <c r="A22424" s="74"/>
      <c r="B22424" s="74" t="str">
        <f ca="1">IFERROR(__xludf.DUMMYFUNCTION("IF(REGEXMATCH(A22424,""wealth planning""),""Script 1"",""-"")"),"-")</f>
        <v>-</v>
      </c>
      <c r="C22424" s="74" t="str">
        <f t="shared" si="174"/>
        <v>You: Hai assalamualaikum Allifah,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2424" s="149">
        <f t="shared" si="175"/>
        <v>45477</v>
      </c>
    </row>
    <row r="22425" spans="1:4">
      <c r="B22425" s="74" t="str">
        <f ca="1">IFERROR(__xludf.DUMMYFUNCTION("IF(REGEXMATCH(A22425,""wealth planning""),""Script 1"",""-"")"),"-")</f>
        <v>-</v>
      </c>
      <c r="C22425" s="74">
        <f t="shared" si="174"/>
        <v>0</v>
      </c>
      <c r="D22425" s="149">
        <f t="shared" si="175"/>
        <v>45477</v>
      </c>
    </row>
    <row r="22426" spans="1:4">
      <c r="B22426" s="74" t="str">
        <f ca="1">IFERROR(__xludf.DUMMYFUNCTION("IF(REGEXMATCH(A22426,""wealth planning""),""Script 1"",""-"")"),"-")</f>
        <v>-</v>
      </c>
      <c r="C22426" s="74">
        <f t="shared" si="174"/>
        <v>0</v>
      </c>
      <c r="D22426" s="74" t="str">
        <f t="shared" si="175"/>
        <v>You: Hai assalamualaikum Allifah,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2427" spans="1:4">
      <c r="B22427" s="74" t="str">
        <f ca="1">IFERROR(__xludf.DUMMYFUNCTION("IF(REGEXMATCH(A22427,""wealth planning""),""Script 1"",""-"")"),"-")</f>
        <v>-</v>
      </c>
      <c r="C22427" s="74">
        <f t="shared" si="174"/>
        <v>0</v>
      </c>
      <c r="D22427" s="74">
        <f t="shared" si="175"/>
        <v>0</v>
      </c>
    </row>
    <row r="22428" spans="1:4">
      <c r="A22428" s="74" t="s">
        <v>12174</v>
      </c>
      <c r="B22428" s="74" t="str">
        <f ca="1">IFERROR(__xludf.DUMMYFUNCTION("IF(REGEXMATCH(A22428,""wealth planning""),""Script 1"",""-"")"),"-")</f>
        <v>-</v>
      </c>
      <c r="C22428" s="74">
        <f t="shared" si="174"/>
        <v>0</v>
      </c>
      <c r="D22428" s="74">
        <f t="shared" si="175"/>
        <v>0</v>
      </c>
    </row>
    <row r="22429" spans="1:4">
      <c r="A22429" s="149">
        <v>45477</v>
      </c>
      <c r="B22429" s="74" t="str">
        <f ca="1">IFERROR(__xludf.DUMMYFUNCTION("IF(REGEXMATCH(A22429,""wealth planning""),""Script 1"",""-"")"),"#VALUE!")</f>
        <v>#VALUE!</v>
      </c>
      <c r="C22429" s="74" t="str">
        <f t="shared" si="174"/>
        <v>Afifah Roznan</v>
      </c>
      <c r="D22429" s="74">
        <f t="shared" si="175"/>
        <v>0</v>
      </c>
    </row>
    <row r="22430" spans="1:4">
      <c r="A22430" s="149">
        <v>45477</v>
      </c>
      <c r="B22430" s="74" t="str">
        <f ca="1">IFERROR(__xludf.DUMMYFUNCTION("IF(REGEXMATCH(A22430,""wealth planning""),""Script 1"",""-"")"),"#VALUE!")</f>
        <v>#VALUE!</v>
      </c>
      <c r="C22430" s="149">
        <f t="shared" si="174"/>
        <v>45477</v>
      </c>
      <c r="D22430" s="74">
        <f t="shared" si="175"/>
        <v>0</v>
      </c>
    </row>
    <row r="22431" spans="1:4">
      <c r="A22431" s="74" t="s">
        <v>12175</v>
      </c>
      <c r="B22431" s="74" t="str">
        <f ca="1">IFERROR(__xludf.DUMMYFUNCTION("IF(REGEXMATCH(A22431,""wealth planning""),""Script 1"",""-"")"),"Script 1")</f>
        <v>Script 1</v>
      </c>
      <c r="C22431" s="149">
        <f t="shared" si="174"/>
        <v>45477</v>
      </c>
      <c r="D22431" s="74" t="str">
        <f t="shared" si="175"/>
        <v>Afifah Roznan</v>
      </c>
    </row>
    <row r="22432" spans="1:4">
      <c r="A22432" s="74"/>
      <c r="B22432" s="74" t="str">
        <f ca="1">IFERROR(__xludf.DUMMYFUNCTION("IF(REGEXMATCH(A22432,""wealth planning""),""Script 1"",""-"")"),"-")</f>
        <v>-</v>
      </c>
      <c r="C22432" s="74" t="str">
        <f t="shared" si="174"/>
        <v>You: Hai assalamualaikum Afifah,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2432" s="149">
        <f t="shared" si="175"/>
        <v>45477</v>
      </c>
    </row>
    <row r="22433" spans="1:4">
      <c r="B22433" s="74" t="str">
        <f ca="1">IFERROR(__xludf.DUMMYFUNCTION("IF(REGEXMATCH(A22433,""wealth planning""),""Script 1"",""-"")"),"-")</f>
        <v>-</v>
      </c>
      <c r="C22433" s="74">
        <f t="shared" si="174"/>
        <v>0</v>
      </c>
      <c r="D22433" s="149">
        <f t="shared" si="175"/>
        <v>45477</v>
      </c>
    </row>
    <row r="22434" spans="1:4">
      <c r="B22434" s="74" t="str">
        <f ca="1">IFERROR(__xludf.DUMMYFUNCTION("IF(REGEXMATCH(A22434,""wealth planning""),""Script 1"",""-"")"),"-")</f>
        <v>-</v>
      </c>
      <c r="C22434" s="74">
        <f t="shared" si="174"/>
        <v>0</v>
      </c>
      <c r="D22434" s="74" t="str">
        <f t="shared" si="175"/>
        <v>You: Hai assalamualaikum Afifah,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2435" spans="1:4">
      <c r="B22435" s="74" t="str">
        <f ca="1">IFERROR(__xludf.DUMMYFUNCTION("IF(REGEXMATCH(A22435,""wealth planning""),""Script 1"",""-"")"),"-")</f>
        <v>-</v>
      </c>
      <c r="C22435" s="74">
        <f t="shared" si="174"/>
        <v>0</v>
      </c>
      <c r="D22435" s="74">
        <f t="shared" si="175"/>
        <v>0</v>
      </c>
    </row>
    <row r="22436" spans="1:4">
      <c r="A22436" s="74" t="s">
        <v>12178</v>
      </c>
      <c r="B22436" s="74" t="str">
        <f ca="1">IFERROR(__xludf.DUMMYFUNCTION("IF(REGEXMATCH(A22436,""wealth planning""),""Script 1"",""-"")"),"-")</f>
        <v>-</v>
      </c>
      <c r="C22436" s="74">
        <f t="shared" si="174"/>
        <v>0</v>
      </c>
      <c r="D22436" s="74">
        <f t="shared" si="175"/>
        <v>0</v>
      </c>
    </row>
    <row r="22437" spans="1:4">
      <c r="A22437" s="149">
        <v>45477</v>
      </c>
      <c r="B22437" s="74" t="str">
        <f ca="1">IFERROR(__xludf.DUMMYFUNCTION("IF(REGEXMATCH(A22437,""wealth planning""),""Script 1"",""-"")"),"#VALUE!")</f>
        <v>#VALUE!</v>
      </c>
      <c r="C22437" s="74" t="str">
        <f t="shared" si="174"/>
        <v>Haziq Hamdi</v>
      </c>
      <c r="D22437" s="74">
        <f t="shared" si="175"/>
        <v>0</v>
      </c>
    </row>
    <row r="22438" spans="1:4">
      <c r="A22438" s="149">
        <v>45477</v>
      </c>
      <c r="B22438" s="74" t="str">
        <f ca="1">IFERROR(__xludf.DUMMYFUNCTION("IF(REGEXMATCH(A22438,""wealth planning""),""Script 1"",""-"")"),"#VALUE!")</f>
        <v>#VALUE!</v>
      </c>
      <c r="C22438" s="149">
        <f t="shared" si="174"/>
        <v>45477</v>
      </c>
      <c r="D22438" s="74">
        <f t="shared" si="175"/>
        <v>0</v>
      </c>
    </row>
    <row r="22439" spans="1:4">
      <c r="A22439" s="74" t="s">
        <v>12179</v>
      </c>
      <c r="B22439" s="74" t="str">
        <f ca="1">IFERROR(__xludf.DUMMYFUNCTION("IF(REGEXMATCH(A22439,""wealth planning""),""Script 1"",""-"")"),"Script 1")</f>
        <v>Script 1</v>
      </c>
      <c r="C22439" s="149">
        <f t="shared" si="174"/>
        <v>45477</v>
      </c>
      <c r="D22439" s="74" t="str">
        <f t="shared" si="175"/>
        <v>Haziq Hamdi</v>
      </c>
    </row>
    <row r="22440" spans="1:4">
      <c r="A22440" s="74"/>
      <c r="B22440" s="74" t="str">
        <f ca="1">IFERROR(__xludf.DUMMYFUNCTION("IF(REGEXMATCH(A22440,""wealth planning""),""Script 1"",""-"")"),"-")</f>
        <v>-</v>
      </c>
      <c r="C22440" s="74" t="str">
        <f t="shared" si="174"/>
        <v>You: Hai assalamualaikum Haziq,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2440" s="149">
        <f t="shared" si="175"/>
        <v>45477</v>
      </c>
    </row>
    <row r="22441" spans="1:4">
      <c r="B22441" s="74" t="str">
        <f ca="1">IFERROR(__xludf.DUMMYFUNCTION("IF(REGEXMATCH(A22441,""wealth planning""),""Script 1"",""-"")"),"-")</f>
        <v>-</v>
      </c>
      <c r="C22441" s="74">
        <f t="shared" si="174"/>
        <v>0</v>
      </c>
      <c r="D22441" s="149">
        <f t="shared" si="175"/>
        <v>45477</v>
      </c>
    </row>
    <row r="22442" spans="1:4">
      <c r="B22442" s="74" t="str">
        <f ca="1">IFERROR(__xludf.DUMMYFUNCTION("IF(REGEXMATCH(A22442,""wealth planning""),""Script 1"",""-"")"),"-")</f>
        <v>-</v>
      </c>
      <c r="C22442" s="74">
        <f t="shared" si="174"/>
        <v>0</v>
      </c>
      <c r="D22442" s="74" t="str">
        <f t="shared" si="175"/>
        <v>You: Hai assalamualaikum Haziq,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2443" spans="1:4">
      <c r="A22443" s="74" t="s">
        <v>12181</v>
      </c>
      <c r="B22443" s="74" t="str">
        <f ca="1">IFERROR(__xludf.DUMMYFUNCTION("IF(REGEXMATCH(A22443,""wealth planning""),""Script 1"",""-"")"),"-")</f>
        <v>-</v>
      </c>
      <c r="C22443" s="74">
        <f t="shared" si="174"/>
        <v>0</v>
      </c>
      <c r="D22443" s="74">
        <f t="shared" si="175"/>
        <v>0</v>
      </c>
    </row>
    <row r="22444" spans="1:4">
      <c r="A22444" s="74" t="s">
        <v>12182</v>
      </c>
      <c r="B22444" s="74" t="str">
        <f ca="1">IFERROR(__xludf.DUMMYFUNCTION("IF(REGEXMATCH(A22444,""wealth planning""),""Script 1"",""-"")"),"-")</f>
        <v>-</v>
      </c>
      <c r="C22444" s="74" t="str">
        <f t="shared" ref="C22444:C22698" si="176">A22443</f>
        <v>Maslinda KamsiakimStatus is reachable</v>
      </c>
      <c r="D22444" s="74">
        <f t="shared" ref="D22444:D22698" si="177">A22441</f>
        <v>0</v>
      </c>
    </row>
    <row r="22445" spans="1:4">
      <c r="A22445" s="149">
        <v>45477</v>
      </c>
      <c r="B22445" s="74" t="str">
        <f ca="1">IFERROR(__xludf.DUMMYFUNCTION("IF(REGEXMATCH(A22445,""wealth planning""),""Script 1"",""-"")"),"#VALUE!")</f>
        <v>#VALUE!</v>
      </c>
      <c r="C22445" s="74" t="str">
        <f t="shared" si="176"/>
        <v>Maslinda Kamsiakim</v>
      </c>
      <c r="D22445" s="74">
        <f t="shared" si="177"/>
        <v>0</v>
      </c>
    </row>
    <row r="22446" spans="1:4">
      <c r="A22446" s="149">
        <v>45477</v>
      </c>
      <c r="B22446" s="74" t="str">
        <f ca="1">IFERROR(__xludf.DUMMYFUNCTION("IF(REGEXMATCH(A22446,""wealth planning""),""Script 1"",""-"")"),"#VALUE!")</f>
        <v>#VALUE!</v>
      </c>
      <c r="C22446" s="149">
        <f t="shared" si="176"/>
        <v>45477</v>
      </c>
      <c r="D22446" s="74" t="str">
        <f t="shared" si="177"/>
        <v>Maslinda KamsiakimStatus is reachable</v>
      </c>
    </row>
    <row r="22447" spans="1:4">
      <c r="A22447" s="74" t="s">
        <v>12183</v>
      </c>
      <c r="B22447" s="74" t="str">
        <f ca="1">IFERROR(__xludf.DUMMYFUNCTION("IF(REGEXMATCH(A22447,""wealth planning""),""Script 1"",""-"")"),"Script 1")</f>
        <v>Script 1</v>
      </c>
      <c r="C22447" s="149">
        <f t="shared" si="176"/>
        <v>45477</v>
      </c>
      <c r="D22447" s="74" t="str">
        <f t="shared" si="177"/>
        <v>Maslinda Kamsiakim</v>
      </c>
    </row>
    <row r="22448" spans="1:4">
      <c r="A22448" s="74"/>
      <c r="B22448" s="74" t="str">
        <f ca="1">IFERROR(__xludf.DUMMYFUNCTION("IF(REGEXMATCH(A22448,""wealth planning""),""Script 1"",""-"")"),"-")</f>
        <v>-</v>
      </c>
      <c r="C22448" s="74" t="str">
        <f t="shared" si="176"/>
        <v>You: Hai assalamualaikum Maslinda,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448" s="149">
        <f t="shared" si="177"/>
        <v>45477</v>
      </c>
    </row>
    <row r="22449" spans="1:4">
      <c r="B22449" s="74" t="str">
        <f ca="1">IFERROR(__xludf.DUMMYFUNCTION("IF(REGEXMATCH(A22449,""wealth planning""),""Script 1"",""-"")"),"-")</f>
        <v>-</v>
      </c>
      <c r="C22449" s="74">
        <f t="shared" si="176"/>
        <v>0</v>
      </c>
      <c r="D22449" s="149">
        <f t="shared" si="177"/>
        <v>45477</v>
      </c>
    </row>
    <row r="22450" spans="1:4">
      <c r="B22450" s="74" t="str">
        <f ca="1">IFERROR(__xludf.DUMMYFUNCTION("IF(REGEXMATCH(A22450,""wealth planning""),""Script 1"",""-"")"),"-")</f>
        <v>-</v>
      </c>
      <c r="C22450" s="74">
        <f t="shared" si="176"/>
        <v>0</v>
      </c>
      <c r="D22450" s="74" t="str">
        <f t="shared" si="177"/>
        <v>You: Hai assalamualaikum Maslinda,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451" spans="1:4">
      <c r="A22451" s="74" t="s">
        <v>12185</v>
      </c>
      <c r="B22451" s="74" t="str">
        <f ca="1">IFERROR(__xludf.DUMMYFUNCTION("IF(REGEXMATCH(A22451,""wealth planning""),""Script 1"",""-"")"),"-")</f>
        <v>-</v>
      </c>
      <c r="C22451" s="74">
        <f t="shared" si="176"/>
        <v>0</v>
      </c>
      <c r="D22451" s="74">
        <f t="shared" si="177"/>
        <v>0</v>
      </c>
    </row>
    <row r="22452" spans="1:4">
      <c r="A22452" s="74" t="s">
        <v>12186</v>
      </c>
      <c r="B22452" s="74" t="str">
        <f ca="1">IFERROR(__xludf.DUMMYFUNCTION("IF(REGEXMATCH(A22452,""wealth planning""),""Script 1"",""-"")"),"-")</f>
        <v>-</v>
      </c>
      <c r="C22452" s="74" t="str">
        <f t="shared" si="176"/>
        <v>Nur Atiqah NordinStatus is reachable</v>
      </c>
      <c r="D22452" s="74">
        <f t="shared" si="177"/>
        <v>0</v>
      </c>
    </row>
    <row r="22453" spans="1:4">
      <c r="A22453" s="149">
        <v>45477</v>
      </c>
      <c r="B22453" s="74" t="str">
        <f ca="1">IFERROR(__xludf.DUMMYFUNCTION("IF(REGEXMATCH(A22453,""wealth planning""),""Script 1"",""-"")"),"#VALUE!")</f>
        <v>#VALUE!</v>
      </c>
      <c r="C22453" s="74" t="str">
        <f t="shared" si="176"/>
        <v>Nur Atiqah Nordin</v>
      </c>
      <c r="D22453" s="74">
        <f t="shared" si="177"/>
        <v>0</v>
      </c>
    </row>
    <row r="22454" spans="1:4">
      <c r="A22454" s="149">
        <v>45477</v>
      </c>
      <c r="B22454" s="74" t="str">
        <f ca="1">IFERROR(__xludf.DUMMYFUNCTION("IF(REGEXMATCH(A22454,""wealth planning""),""Script 1"",""-"")"),"#VALUE!")</f>
        <v>#VALUE!</v>
      </c>
      <c r="C22454" s="149">
        <f t="shared" si="176"/>
        <v>45477</v>
      </c>
      <c r="D22454" s="74" t="str">
        <f t="shared" si="177"/>
        <v>Nur Atiqah NordinStatus is reachable</v>
      </c>
    </row>
    <row r="22455" spans="1:4">
      <c r="A22455" s="74" t="s">
        <v>12187</v>
      </c>
      <c r="B22455" s="74" t="str">
        <f ca="1">IFERROR(__xludf.DUMMYFUNCTION("IF(REGEXMATCH(A22455,""wealth planning""),""Script 1"",""-"")"),"-")</f>
        <v>-</v>
      </c>
      <c r="C22455" s="149">
        <f t="shared" si="176"/>
        <v>45477</v>
      </c>
      <c r="D22455" s="74" t="str">
        <f t="shared" si="177"/>
        <v>Nur Atiqah Nordin</v>
      </c>
    </row>
    <row r="22456" spans="1:4">
      <c r="A22456" s="74"/>
      <c r="B22456" s="74" t="str">
        <f ca="1">IFERROR(__xludf.DUMMYFUNCTION("IF(REGEXMATCH(A22456,""wealth planning""),""Script 1"",""-"")"),"-")</f>
        <v>-</v>
      </c>
      <c r="C22456" s="74" t="str">
        <f t="shared" si="176"/>
        <v>You: Hai assalamualaikum Atiqah, saya Azhad dari PruBSN. Sorry kalau ganggu. Actually sekarang saya tengah mencari individu yang sudah ada takaful untuk saya offer sevice saya iaitu review dan summary balik semua polisi takaful since ini kerja hakiki saya dan kpi saya pada tahun ini. Boleh ke kalau saya nak set appointment secara bersemuka ataupun online?</v>
      </c>
      <c r="D22456" s="149">
        <f t="shared" si="177"/>
        <v>45477</v>
      </c>
    </row>
    <row r="22457" spans="1:4">
      <c r="B22457" s="74" t="str">
        <f ca="1">IFERROR(__xludf.DUMMYFUNCTION("IF(REGEXMATCH(A22457,""wealth planning""),""Script 1"",""-"")"),"-")</f>
        <v>-</v>
      </c>
      <c r="C22457" s="74">
        <f t="shared" si="176"/>
        <v>0</v>
      </c>
      <c r="D22457" s="149">
        <f t="shared" si="177"/>
        <v>45477</v>
      </c>
    </row>
    <row r="22458" spans="1:4">
      <c r="B22458" s="74" t="str">
        <f ca="1">IFERROR(__xludf.DUMMYFUNCTION("IF(REGEXMATCH(A22458,""wealth planning""),""Script 1"",""-"")"),"-")</f>
        <v>-</v>
      </c>
      <c r="C22458" s="74">
        <f t="shared" si="176"/>
        <v>0</v>
      </c>
      <c r="D22458" s="74" t="str">
        <f t="shared" si="177"/>
        <v>You: Hai assalamualaikum Atiqah, saya Azhad dari PruBSN. Sorry kalau ganggu. Actually sekarang saya tengah mencari individu yang sudah ada takaful untuk saya offer sevice saya iaitu review dan summary balik semua polisi takaful since ini kerja hakiki saya dan kpi saya pada tahun ini. Boleh ke kalau saya nak set appointment secara bersemuka ataupun online?</v>
      </c>
    </row>
    <row r="22459" spans="1:4">
      <c r="B22459" s="74" t="str">
        <f ca="1">IFERROR(__xludf.DUMMYFUNCTION("IF(REGEXMATCH(A22459,""wealth planning""),""Script 1"",""-"")"),"-")</f>
        <v>-</v>
      </c>
      <c r="C22459" s="74">
        <f t="shared" si="176"/>
        <v>0</v>
      </c>
      <c r="D22459" s="74">
        <f t="shared" si="177"/>
        <v>0</v>
      </c>
    </row>
    <row r="22460" spans="1:4">
      <c r="A22460" s="74" t="s">
        <v>12190</v>
      </c>
      <c r="B22460" s="74" t="str">
        <f ca="1">IFERROR(__xludf.DUMMYFUNCTION("IF(REGEXMATCH(A22460,""wealth planning""),""Script 1"",""-"")"),"-")</f>
        <v>-</v>
      </c>
      <c r="C22460" s="74">
        <f t="shared" si="176"/>
        <v>0</v>
      </c>
      <c r="D22460" s="74">
        <f t="shared" si="177"/>
        <v>0</v>
      </c>
    </row>
    <row r="22461" spans="1:4">
      <c r="A22461" s="149">
        <v>45477</v>
      </c>
      <c r="B22461" s="74" t="str">
        <f ca="1">IFERROR(__xludf.DUMMYFUNCTION("IF(REGEXMATCH(A22461,""wealth planning""),""Script 1"",""-"")"),"#VALUE!")</f>
        <v>#VALUE!</v>
      </c>
      <c r="C22461" s="74" t="str">
        <f t="shared" si="176"/>
        <v>Muhammad Naim</v>
      </c>
      <c r="D22461" s="74">
        <f t="shared" si="177"/>
        <v>0</v>
      </c>
    </row>
    <row r="22462" spans="1:4">
      <c r="A22462" s="149">
        <v>45477</v>
      </c>
      <c r="B22462" s="74" t="str">
        <f ca="1">IFERROR(__xludf.DUMMYFUNCTION("IF(REGEXMATCH(A22462,""wealth planning""),""Script 1"",""-"")"),"#VALUE!")</f>
        <v>#VALUE!</v>
      </c>
      <c r="C22462" s="149">
        <f t="shared" si="176"/>
        <v>45477</v>
      </c>
      <c r="D22462" s="74">
        <f t="shared" si="177"/>
        <v>0</v>
      </c>
    </row>
    <row r="22463" spans="1:4">
      <c r="A22463" s="74" t="s">
        <v>12191</v>
      </c>
      <c r="B22463" s="74" t="str">
        <f ca="1">IFERROR(__xludf.DUMMYFUNCTION("IF(REGEXMATCH(A22463,""wealth planning""),""Script 1"",""-"")"),"-")</f>
        <v>-</v>
      </c>
      <c r="C22463" s="149">
        <f t="shared" si="176"/>
        <v>45477</v>
      </c>
      <c r="D22463" s="74" t="str">
        <f t="shared" si="177"/>
        <v>Muhammad Naim</v>
      </c>
    </row>
    <row r="22464" spans="1:4">
      <c r="A22464" s="74"/>
      <c r="B22464" s="74" t="str">
        <f ca="1">IFERROR(__xludf.DUMMYFUNCTION("IF(REGEXMATCH(A22464,""wealth planning""),""Script 1"",""-"")"),"-")</f>
        <v>-</v>
      </c>
      <c r="C22464" s="74" t="str">
        <f t="shared" si="176"/>
        <v>You: Hai assalamualaikum Naim, saya Azhad dari PruBSN. Sorry kalau ganggu. Actually sekarang saya tengah mencari individu yang sudah ada takaful untuk saya offer sevice saya iaitu review dan summary balik semua polisi takaful since ini kerja hakiki saya dan kpi saya pada tahun ini. Boleh ke kalau saya nak set appointment secara bersemuka ataupun online?</v>
      </c>
      <c r="D22464" s="149">
        <f t="shared" si="177"/>
        <v>45477</v>
      </c>
    </row>
    <row r="22465" spans="1:4">
      <c r="B22465" s="74" t="str">
        <f ca="1">IFERROR(__xludf.DUMMYFUNCTION("IF(REGEXMATCH(A22465,""wealth planning""),""Script 1"",""-"")"),"-")</f>
        <v>-</v>
      </c>
      <c r="C22465" s="74">
        <f t="shared" si="176"/>
        <v>0</v>
      </c>
      <c r="D22465" s="149">
        <f t="shared" si="177"/>
        <v>45477</v>
      </c>
    </row>
    <row r="22466" spans="1:4">
      <c r="B22466" s="74" t="str">
        <f ca="1">IFERROR(__xludf.DUMMYFUNCTION("IF(REGEXMATCH(A22466,""wealth planning""),""Script 1"",""-"")"),"-")</f>
        <v>-</v>
      </c>
      <c r="C22466" s="74">
        <f t="shared" si="176"/>
        <v>0</v>
      </c>
      <c r="D22466" s="74" t="str">
        <f t="shared" si="177"/>
        <v>You: Hai assalamualaikum Naim, saya Azhad dari PruBSN. Sorry kalau ganggu. Actually sekarang saya tengah mencari individu yang sudah ada takaful untuk saya offer sevice saya iaitu review dan summary balik semua polisi takaful since ini kerja hakiki saya dan kpi saya pada tahun ini. Boleh ke kalau saya nak set appointment secara bersemuka ataupun online?</v>
      </c>
    </row>
    <row r="22467" spans="1:4">
      <c r="A22467" s="74" t="s">
        <v>12193</v>
      </c>
      <c r="B22467" s="74" t="str">
        <f ca="1">IFERROR(__xludf.DUMMYFUNCTION("IF(REGEXMATCH(A22467,""wealth planning""),""Script 1"",""-"")"),"-")</f>
        <v>-</v>
      </c>
      <c r="C22467" s="74">
        <f t="shared" si="176"/>
        <v>0</v>
      </c>
      <c r="D22467" s="74">
        <f t="shared" si="177"/>
        <v>0</v>
      </c>
    </row>
    <row r="22468" spans="1:4">
      <c r="A22468" s="74" t="s">
        <v>12194</v>
      </c>
      <c r="B22468" s="74" t="str">
        <f ca="1">IFERROR(__xludf.DUMMYFUNCTION("IF(REGEXMATCH(A22468,""wealth planning""),""Script 1"",""-"")"),"-")</f>
        <v>-</v>
      </c>
      <c r="C22468" s="74" t="str">
        <f t="shared" si="176"/>
        <v>Mohammad Alimudin Bin Mohd AliStatus is reachable</v>
      </c>
      <c r="D22468" s="74">
        <f t="shared" si="177"/>
        <v>0</v>
      </c>
    </row>
    <row r="22469" spans="1:4">
      <c r="A22469" s="149">
        <v>45477</v>
      </c>
      <c r="B22469" s="74" t="str">
        <f ca="1">IFERROR(__xludf.DUMMYFUNCTION("IF(REGEXMATCH(A22469,""wealth planning""),""Script 1"",""-"")"),"#VALUE!")</f>
        <v>#VALUE!</v>
      </c>
      <c r="C22469" s="74" t="str">
        <f t="shared" si="176"/>
        <v>Mohammad Alimudin Bin Mohd Ali</v>
      </c>
      <c r="D22469" s="74">
        <f t="shared" si="177"/>
        <v>0</v>
      </c>
    </row>
    <row r="22470" spans="1:4">
      <c r="A22470" s="149">
        <v>45477</v>
      </c>
      <c r="B22470" s="74" t="str">
        <f ca="1">IFERROR(__xludf.DUMMYFUNCTION("IF(REGEXMATCH(A22470,""wealth planning""),""Script 1"",""-"")"),"#VALUE!")</f>
        <v>#VALUE!</v>
      </c>
      <c r="C22470" s="149">
        <f t="shared" si="176"/>
        <v>45477</v>
      </c>
      <c r="D22470" s="74" t="str">
        <f t="shared" si="177"/>
        <v>Mohammad Alimudin Bin Mohd AliStatus is reachable</v>
      </c>
    </row>
    <row r="22471" spans="1:4">
      <c r="A22471" s="74" t="s">
        <v>12195</v>
      </c>
      <c r="B22471" s="74" t="str">
        <f ca="1">IFERROR(__xludf.DUMMYFUNCTION("IF(REGEXMATCH(A22471,""wealth planning""),""Script 1"",""-"")"),"-")</f>
        <v>-</v>
      </c>
      <c r="C22471" s="149">
        <f t="shared" si="176"/>
        <v>45477</v>
      </c>
      <c r="D22471" s="74" t="str">
        <f t="shared" si="177"/>
        <v>Mohammad Alimudin Bin Mohd Ali</v>
      </c>
    </row>
    <row r="22472" spans="1:4">
      <c r="A22472" s="74"/>
      <c r="B22472" s="74" t="str">
        <f ca="1">IFERROR(__xludf.DUMMYFUNCTION("IF(REGEXMATCH(A22472,""wealth planning""),""Script 1"",""-"")"),"-")</f>
        <v>-</v>
      </c>
      <c r="C22472" s="74" t="str">
        <f t="shared" si="176"/>
        <v>You: Hai assalamualaikum Alimudin, saya Azhad dari PruBSN. Sorry kalau ganggu. Actually sekarang saya tengah mencari individu yang sudah ada takaful untuk saya offer sevice saya iaitu review dan summary balik semua polisi takaful since ini kerja hakiki saya dan kpi saya pada tahun ini. Boleh ke kalau saya nak set appointment secara bersemuka ataupun online?</v>
      </c>
      <c r="D22472" s="149">
        <f t="shared" si="177"/>
        <v>45477</v>
      </c>
    </row>
    <row r="22473" spans="1:4">
      <c r="B22473" s="74" t="str">
        <f ca="1">IFERROR(__xludf.DUMMYFUNCTION("IF(REGEXMATCH(A22473,""wealth planning""),""Script 1"",""-"")"),"-")</f>
        <v>-</v>
      </c>
      <c r="C22473" s="74">
        <f t="shared" si="176"/>
        <v>0</v>
      </c>
      <c r="D22473" s="149">
        <f t="shared" si="177"/>
        <v>45477</v>
      </c>
    </row>
    <row r="22474" spans="1:4">
      <c r="B22474" s="74" t="str">
        <f ca="1">IFERROR(__xludf.DUMMYFUNCTION("IF(REGEXMATCH(A22474,""wealth planning""),""Script 1"",""-"")"),"-")</f>
        <v>-</v>
      </c>
      <c r="C22474" s="74">
        <f t="shared" si="176"/>
        <v>0</v>
      </c>
      <c r="D22474" s="74" t="str">
        <f t="shared" si="177"/>
        <v>You: Hai assalamualaikum Alimudin, saya Azhad dari PruBSN. Sorry kalau ganggu. Actually sekarang saya tengah mencari individu yang sudah ada takaful untuk saya offer sevice saya iaitu review dan summary balik semua polisi takaful since ini kerja hakiki saya dan kpi saya pada tahun ini. Boleh ke kalau saya nak set appointment secara bersemuka ataupun online?</v>
      </c>
    </row>
    <row r="22475" spans="1:4">
      <c r="A22475" s="74" t="s">
        <v>12197</v>
      </c>
      <c r="B22475" s="74" t="str">
        <f ca="1">IFERROR(__xludf.DUMMYFUNCTION("IF(REGEXMATCH(A22475,""wealth planning""),""Script 1"",""-"")"),"-")</f>
        <v>-</v>
      </c>
      <c r="C22475" s="74">
        <f t="shared" si="176"/>
        <v>0</v>
      </c>
      <c r="D22475" s="74">
        <f t="shared" si="177"/>
        <v>0</v>
      </c>
    </row>
    <row r="22476" spans="1:4">
      <c r="A22476" s="74" t="s">
        <v>12197</v>
      </c>
      <c r="B22476" s="74" t="str">
        <f ca="1">IFERROR(__xludf.DUMMYFUNCTION("IF(REGEXMATCH(A22476,""wealth planning""),""Script 1"",""-"")"),"-")</f>
        <v>-</v>
      </c>
      <c r="C22476" s="74" t="str">
        <f t="shared" si="176"/>
        <v>Noor Nasrin Ishak</v>
      </c>
      <c r="D22476" s="74">
        <f t="shared" si="177"/>
        <v>0</v>
      </c>
    </row>
    <row r="22477" spans="1:4">
      <c r="A22477" s="149">
        <v>45477</v>
      </c>
      <c r="B22477" s="74" t="str">
        <f ca="1">IFERROR(__xludf.DUMMYFUNCTION("IF(REGEXMATCH(A22477,""wealth planning""),""Script 1"",""-"")"),"#VALUE!")</f>
        <v>#VALUE!</v>
      </c>
      <c r="C22477" s="74" t="str">
        <f t="shared" si="176"/>
        <v>Noor Nasrin Ishak</v>
      </c>
      <c r="D22477" s="74">
        <f t="shared" si="177"/>
        <v>0</v>
      </c>
    </row>
    <row r="22478" spans="1:4">
      <c r="A22478" s="149">
        <v>45477</v>
      </c>
      <c r="B22478" s="74" t="str">
        <f ca="1">IFERROR(__xludf.DUMMYFUNCTION("IF(REGEXMATCH(A22478,""wealth planning""),""Script 1"",""-"")"),"#VALUE!")</f>
        <v>#VALUE!</v>
      </c>
      <c r="C22478" s="149">
        <f t="shared" si="176"/>
        <v>45477</v>
      </c>
      <c r="D22478" s="74" t="str">
        <f t="shared" si="177"/>
        <v>Noor Nasrin Ishak</v>
      </c>
    </row>
    <row r="22479" spans="1:4">
      <c r="A22479" s="74" t="s">
        <v>12198</v>
      </c>
      <c r="B22479" s="74" t="str">
        <f ca="1">IFERROR(__xludf.DUMMYFUNCTION("IF(REGEXMATCH(A22479,""wealth planning""),""Script 1"",""-"")"),"-")</f>
        <v>-</v>
      </c>
      <c r="C22479" s="149">
        <f t="shared" si="176"/>
        <v>45477</v>
      </c>
      <c r="D22479" s="74" t="str">
        <f t="shared" si="177"/>
        <v>Noor Nasrin Ishak</v>
      </c>
    </row>
    <row r="22480" spans="1:4">
      <c r="A22480" s="74"/>
      <c r="B22480" s="74" t="str">
        <f ca="1">IFERROR(__xludf.DUMMYFUNCTION("IF(REGEXMATCH(A22480,""wealth planning""),""Script 1"",""-"")"),"-")</f>
        <v>-</v>
      </c>
      <c r="C22480" s="74" t="str">
        <f t="shared" si="176"/>
        <v>You: Hai assalamualaikum Noor Nasrin, saya Azhad dari PruBSN. Sorry kalau ganggu. Actually sekarang saya tengah mencari individu yang sudah ada takaful untuk saya offer sevice saya iaitu review dan summary balik semua polisi takaful since ini kerja hakiki saya dan kpi saya pada tahun ini. Boleh ke kalau saya nak set appointment secara bersemuka ataupun online?</v>
      </c>
      <c r="D22480" s="149">
        <f t="shared" si="177"/>
        <v>45477</v>
      </c>
    </row>
    <row r="22481" spans="1:4">
      <c r="B22481" s="74" t="str">
        <f ca="1">IFERROR(__xludf.DUMMYFUNCTION("IF(REGEXMATCH(A22481,""wealth planning""),""Script 1"",""-"")"),"-")</f>
        <v>-</v>
      </c>
      <c r="C22481" s="74">
        <f t="shared" si="176"/>
        <v>0</v>
      </c>
      <c r="D22481" s="149">
        <f t="shared" si="177"/>
        <v>45477</v>
      </c>
    </row>
    <row r="22482" spans="1:4">
      <c r="B22482" s="74" t="str">
        <f ca="1">IFERROR(__xludf.DUMMYFUNCTION("IF(REGEXMATCH(A22482,""wealth planning""),""Script 1"",""-"")"),"-")</f>
        <v>-</v>
      </c>
      <c r="C22482" s="74">
        <f t="shared" si="176"/>
        <v>0</v>
      </c>
      <c r="D22482" s="74" t="str">
        <f t="shared" si="177"/>
        <v>You: Hai assalamualaikum Noor Nasrin, saya Azhad dari PruBSN. Sorry kalau ganggu. Actually sekarang saya tengah mencari individu yang sudah ada takaful untuk saya offer sevice saya iaitu review dan summary balik semua polisi takaful since ini kerja hakiki saya dan kpi saya pada tahun ini. Boleh ke kalau saya nak set appointment secara bersemuka ataupun online?</v>
      </c>
    </row>
    <row r="22483" spans="1:4">
      <c r="A22483" s="74" t="s">
        <v>12200</v>
      </c>
      <c r="B22483" s="74" t="str">
        <f ca="1">IFERROR(__xludf.DUMMYFUNCTION("IF(REGEXMATCH(A22483,""wealth planning""),""Script 1"",""-"")"),"-")</f>
        <v>-</v>
      </c>
      <c r="C22483" s="74">
        <f t="shared" si="176"/>
        <v>0</v>
      </c>
      <c r="D22483" s="74">
        <f t="shared" si="177"/>
        <v>0</v>
      </c>
    </row>
    <row r="22484" spans="1:4">
      <c r="A22484" s="74" t="s">
        <v>12201</v>
      </c>
      <c r="B22484" s="74" t="str">
        <f ca="1">IFERROR(__xludf.DUMMYFUNCTION("IF(REGEXMATCH(A22484,""wealth planning""),""Script 1"",""-"")"),"-")</f>
        <v>-</v>
      </c>
      <c r="C22484" s="74" t="str">
        <f t="shared" si="176"/>
        <v>Afiqah AkmaStatus is reachable</v>
      </c>
      <c r="D22484" s="74">
        <f t="shared" si="177"/>
        <v>0</v>
      </c>
    </row>
    <row r="22485" spans="1:4">
      <c r="A22485" s="149">
        <v>45477</v>
      </c>
      <c r="B22485" s="74" t="str">
        <f ca="1">IFERROR(__xludf.DUMMYFUNCTION("IF(REGEXMATCH(A22485,""wealth planning""),""Script 1"",""-"")"),"#VALUE!")</f>
        <v>#VALUE!</v>
      </c>
      <c r="C22485" s="74" t="str">
        <f t="shared" si="176"/>
        <v>Afiqah Akma</v>
      </c>
      <c r="D22485" s="74">
        <f t="shared" si="177"/>
        <v>0</v>
      </c>
    </row>
    <row r="22486" spans="1:4">
      <c r="A22486" s="149">
        <v>45477</v>
      </c>
      <c r="B22486" s="74" t="str">
        <f ca="1">IFERROR(__xludf.DUMMYFUNCTION("IF(REGEXMATCH(A22486,""wealth planning""),""Script 1"",""-"")"),"#VALUE!")</f>
        <v>#VALUE!</v>
      </c>
      <c r="C22486" s="149">
        <f t="shared" si="176"/>
        <v>45477</v>
      </c>
      <c r="D22486" s="74" t="str">
        <f t="shared" si="177"/>
        <v>Afiqah AkmaStatus is reachable</v>
      </c>
    </row>
    <row r="22487" spans="1:4">
      <c r="A22487" s="74" t="s">
        <v>11632</v>
      </c>
      <c r="B22487" s="74" t="str">
        <f ca="1">IFERROR(__xludf.DUMMYFUNCTION("IF(REGEXMATCH(A22487,""wealth planning""),""Script 1"",""-"")"),"Script 1")</f>
        <v>Script 1</v>
      </c>
      <c r="C22487" s="149">
        <f t="shared" si="176"/>
        <v>45477</v>
      </c>
      <c r="D22487" s="74" t="str">
        <f t="shared" si="177"/>
        <v>Afiqah Akma</v>
      </c>
    </row>
    <row r="22488" spans="1:4">
      <c r="A22488" s="74"/>
      <c r="B22488" s="74" t="str">
        <f ca="1">IFERROR(__xludf.DUMMYFUNCTION("IF(REGEXMATCH(A22488,""wealth planning""),""Script 1"",""-"")"),"-")</f>
        <v>-</v>
      </c>
      <c r="C22488" s="74" t="str">
        <f t="shared" si="176"/>
        <v>You: Hai assalamualaikum Afiqah,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2488" s="149">
        <f t="shared" si="177"/>
        <v>45477</v>
      </c>
    </row>
    <row r="22489" spans="1:4">
      <c r="B22489" s="74" t="str">
        <f ca="1">IFERROR(__xludf.DUMMYFUNCTION("IF(REGEXMATCH(A22489,""wealth planning""),""Script 1"",""-"")"),"-")</f>
        <v>-</v>
      </c>
      <c r="C22489" s="74">
        <f t="shared" si="176"/>
        <v>0</v>
      </c>
      <c r="D22489" s="149">
        <f t="shared" si="177"/>
        <v>45477</v>
      </c>
    </row>
    <row r="22490" spans="1:4">
      <c r="B22490" s="74" t="str">
        <f ca="1">IFERROR(__xludf.DUMMYFUNCTION("IF(REGEXMATCH(A22490,""wealth planning""),""Script 1"",""-"")"),"-")</f>
        <v>-</v>
      </c>
      <c r="C22490" s="74">
        <f t="shared" si="176"/>
        <v>0</v>
      </c>
      <c r="D22490" s="74" t="str">
        <f t="shared" si="177"/>
        <v>You: Hai assalamualaikum Afiqah,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2491" spans="1:4">
      <c r="A22491" s="74" t="s">
        <v>12203</v>
      </c>
      <c r="B22491" s="74" t="str">
        <f ca="1">IFERROR(__xludf.DUMMYFUNCTION("IF(REGEXMATCH(A22491,""wealth planning""),""Script 1"",""-"")"),"-")</f>
        <v>-</v>
      </c>
      <c r="C22491" s="74">
        <f t="shared" si="176"/>
        <v>0</v>
      </c>
      <c r="D22491" s="74">
        <f t="shared" si="177"/>
        <v>0</v>
      </c>
    </row>
    <row r="22492" spans="1:4">
      <c r="A22492" s="74" t="s">
        <v>12204</v>
      </c>
      <c r="B22492" s="74" t="str">
        <f ca="1">IFERROR(__xludf.DUMMYFUNCTION("IF(REGEXMATCH(A22492,""wealth planning""),""Script 1"",""-"")"),"-")</f>
        <v>-</v>
      </c>
      <c r="C22492" s="74" t="str">
        <f t="shared" si="176"/>
        <v>Iqlia HKStatus is reachable</v>
      </c>
      <c r="D22492" s="74">
        <f t="shared" si="177"/>
        <v>0</v>
      </c>
    </row>
    <row r="22493" spans="1:4">
      <c r="A22493" s="149">
        <v>45477</v>
      </c>
      <c r="B22493" s="74" t="str">
        <f ca="1">IFERROR(__xludf.DUMMYFUNCTION("IF(REGEXMATCH(A22493,""wealth planning""),""Script 1"",""-"")"),"#VALUE!")</f>
        <v>#VALUE!</v>
      </c>
      <c r="C22493" s="74" t="str">
        <f t="shared" si="176"/>
        <v>Iqlia HK</v>
      </c>
      <c r="D22493" s="74">
        <f t="shared" si="177"/>
        <v>0</v>
      </c>
    </row>
    <row r="22494" spans="1:4">
      <c r="A22494" s="149">
        <v>45477</v>
      </c>
      <c r="B22494" s="74" t="str">
        <f ca="1">IFERROR(__xludf.DUMMYFUNCTION("IF(REGEXMATCH(A22494,""wealth planning""),""Script 1"",""-"")"),"#VALUE!")</f>
        <v>#VALUE!</v>
      </c>
      <c r="C22494" s="149">
        <f t="shared" si="176"/>
        <v>45477</v>
      </c>
      <c r="D22494" s="74" t="str">
        <f t="shared" si="177"/>
        <v>Iqlia HKStatus is reachable</v>
      </c>
    </row>
    <row r="22495" spans="1:4">
      <c r="A22495" s="74" t="s">
        <v>12205</v>
      </c>
      <c r="B22495" s="74" t="str">
        <f ca="1">IFERROR(__xludf.DUMMYFUNCTION("IF(REGEXMATCH(A22495,""wealth planning""),""Script 1"",""-"")"),"Script 1")</f>
        <v>Script 1</v>
      </c>
      <c r="C22495" s="149">
        <f t="shared" si="176"/>
        <v>45477</v>
      </c>
      <c r="D22495" s="74" t="str">
        <f t="shared" si="177"/>
        <v>Iqlia HK</v>
      </c>
    </row>
    <row r="22496" spans="1:4">
      <c r="A22496" s="74"/>
      <c r="B22496" s="74" t="str">
        <f ca="1">IFERROR(__xludf.DUMMYFUNCTION("IF(REGEXMATCH(A22496,""wealth planning""),""Script 1"",""-"")"),"-")</f>
        <v>-</v>
      </c>
      <c r="C22496" s="74" t="str">
        <f t="shared" si="176"/>
        <v>You: Hai assalamualaikum Iqlia,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496" s="149">
        <f t="shared" si="177"/>
        <v>45477</v>
      </c>
    </row>
    <row r="22497" spans="1:4">
      <c r="B22497" s="74" t="str">
        <f ca="1">IFERROR(__xludf.DUMMYFUNCTION("IF(REGEXMATCH(A22497,""wealth planning""),""Script 1"",""-"")"),"-")</f>
        <v>-</v>
      </c>
      <c r="C22497" s="74">
        <f t="shared" si="176"/>
        <v>0</v>
      </c>
      <c r="D22497" s="149">
        <f t="shared" si="177"/>
        <v>45477</v>
      </c>
    </row>
    <row r="22498" spans="1:4">
      <c r="B22498" s="74" t="str">
        <f ca="1">IFERROR(__xludf.DUMMYFUNCTION("IF(REGEXMATCH(A22498,""wealth planning""),""Script 1"",""-"")"),"-")</f>
        <v>-</v>
      </c>
      <c r="C22498" s="74">
        <f t="shared" si="176"/>
        <v>0</v>
      </c>
      <c r="D22498" s="74" t="str">
        <f t="shared" si="177"/>
        <v>You: Hai assalamualaikum Iqlia,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499" spans="1:4">
      <c r="A22499" s="74" t="s">
        <v>12207</v>
      </c>
      <c r="B22499" s="74" t="str">
        <f ca="1">IFERROR(__xludf.DUMMYFUNCTION("IF(REGEXMATCH(A22499,""wealth planning""),""Script 1"",""-"")"),"-")</f>
        <v>-</v>
      </c>
      <c r="C22499" s="74">
        <f t="shared" si="176"/>
        <v>0</v>
      </c>
      <c r="D22499" s="74">
        <f t="shared" si="177"/>
        <v>0</v>
      </c>
    </row>
    <row r="22500" spans="1:4">
      <c r="A22500" s="74" t="s">
        <v>12208</v>
      </c>
      <c r="B22500" s="74" t="str">
        <f ca="1">IFERROR(__xludf.DUMMYFUNCTION("IF(REGEXMATCH(A22500,""wealth planning""),""Script 1"",""-"")"),"-")</f>
        <v>-</v>
      </c>
      <c r="C22500" s="74" t="str">
        <f t="shared" si="176"/>
        <v>Putri Aiman Najihah Megat MudzaffarStatus is reachable</v>
      </c>
      <c r="D22500" s="74">
        <f t="shared" si="177"/>
        <v>0</v>
      </c>
    </row>
    <row r="22501" spans="1:4">
      <c r="A22501" s="149">
        <v>45477</v>
      </c>
      <c r="B22501" s="74" t="str">
        <f ca="1">IFERROR(__xludf.DUMMYFUNCTION("IF(REGEXMATCH(A22501,""wealth planning""),""Script 1"",""-"")"),"#VALUE!")</f>
        <v>#VALUE!</v>
      </c>
      <c r="C22501" s="74" t="str">
        <f t="shared" si="176"/>
        <v>Putri Aiman Najihah Megat Mudzaffar</v>
      </c>
      <c r="D22501" s="74">
        <f t="shared" si="177"/>
        <v>0</v>
      </c>
    </row>
    <row r="22502" spans="1:4">
      <c r="A22502" s="149">
        <v>45477</v>
      </c>
      <c r="B22502" s="74" t="str">
        <f ca="1">IFERROR(__xludf.DUMMYFUNCTION("IF(REGEXMATCH(A22502,""wealth planning""),""Script 1"",""-"")"),"#VALUE!")</f>
        <v>#VALUE!</v>
      </c>
      <c r="C22502" s="149">
        <f t="shared" si="176"/>
        <v>45477</v>
      </c>
      <c r="D22502" s="74" t="str">
        <f t="shared" si="177"/>
        <v>Putri Aiman Najihah Megat MudzaffarStatus is reachable</v>
      </c>
    </row>
    <row r="22503" spans="1:4">
      <c r="A22503" s="74" t="s">
        <v>12209</v>
      </c>
      <c r="B22503" s="74" t="str">
        <f ca="1">IFERROR(__xludf.DUMMYFUNCTION("IF(REGEXMATCH(A22503,""wealth planning""),""Script 1"",""-"")"),"Script 1")</f>
        <v>Script 1</v>
      </c>
      <c r="C22503" s="149">
        <f t="shared" si="176"/>
        <v>45477</v>
      </c>
      <c r="D22503" s="74" t="str">
        <f t="shared" si="177"/>
        <v>Putri Aiman Najihah Megat Mudzaffar</v>
      </c>
    </row>
    <row r="22504" spans="1:4">
      <c r="A22504" s="74"/>
      <c r="B22504" s="74" t="str">
        <f ca="1">IFERROR(__xludf.DUMMYFUNCTION("IF(REGEXMATCH(A22504,""wealth planning""),""Script 1"",""-"")"),"-")</f>
        <v>-</v>
      </c>
      <c r="C22504" s="74" t="str">
        <f t="shared" si="176"/>
        <v>You: Hai assalamualaikum Putri,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2504" s="149">
        <f t="shared" si="177"/>
        <v>45477</v>
      </c>
    </row>
    <row r="22505" spans="1:4">
      <c r="B22505" s="74" t="str">
        <f ca="1">IFERROR(__xludf.DUMMYFUNCTION("IF(REGEXMATCH(A22505,""wealth planning""),""Script 1"",""-"")"),"-")</f>
        <v>-</v>
      </c>
      <c r="C22505" s="74">
        <f t="shared" si="176"/>
        <v>0</v>
      </c>
      <c r="D22505" s="149">
        <f t="shared" si="177"/>
        <v>45477</v>
      </c>
    </row>
    <row r="22506" spans="1:4">
      <c r="B22506" s="74" t="str">
        <f ca="1">IFERROR(__xludf.DUMMYFUNCTION("IF(REGEXMATCH(A22506,""wealth planning""),""Script 1"",""-"")"),"-")</f>
        <v>-</v>
      </c>
      <c r="C22506" s="74">
        <f t="shared" si="176"/>
        <v>0</v>
      </c>
      <c r="D22506" s="74" t="str">
        <f t="shared" si="177"/>
        <v>You: Hai assalamualaikum Putri,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2507" spans="1:4">
      <c r="A22507" s="74" t="s">
        <v>12211</v>
      </c>
      <c r="B22507" s="74" t="str">
        <f ca="1">IFERROR(__xludf.DUMMYFUNCTION("IF(REGEXMATCH(A22507,""wealth planning""),""Script 1"",""-"")"),"-")</f>
        <v>-</v>
      </c>
      <c r="C22507" s="74">
        <f t="shared" si="176"/>
        <v>0</v>
      </c>
      <c r="D22507" s="74">
        <f t="shared" si="177"/>
        <v>0</v>
      </c>
    </row>
    <row r="22508" spans="1:4">
      <c r="A22508" s="74" t="s">
        <v>12211</v>
      </c>
      <c r="B22508" s="74" t="str">
        <f ca="1">IFERROR(__xludf.DUMMYFUNCTION("IF(REGEXMATCH(A22508,""wealth planning""),""Script 1"",""-"")"),"-")</f>
        <v>-</v>
      </c>
      <c r="C22508" s="74" t="str">
        <f t="shared" si="176"/>
        <v>Hasnisha Ladeheng</v>
      </c>
      <c r="D22508" s="74">
        <f t="shared" si="177"/>
        <v>0</v>
      </c>
    </row>
    <row r="22509" spans="1:4">
      <c r="A22509" s="149">
        <v>45477</v>
      </c>
      <c r="B22509" s="74" t="str">
        <f ca="1">IFERROR(__xludf.DUMMYFUNCTION("IF(REGEXMATCH(A22509,""wealth planning""),""Script 1"",""-"")"),"#VALUE!")</f>
        <v>#VALUE!</v>
      </c>
      <c r="C22509" s="74" t="str">
        <f t="shared" si="176"/>
        <v>Hasnisha Ladeheng</v>
      </c>
      <c r="D22509" s="74">
        <f t="shared" si="177"/>
        <v>0</v>
      </c>
    </row>
    <row r="22510" spans="1:4">
      <c r="A22510" s="149">
        <v>45477</v>
      </c>
      <c r="B22510" s="74" t="str">
        <f ca="1">IFERROR(__xludf.DUMMYFUNCTION("IF(REGEXMATCH(A22510,""wealth planning""),""Script 1"",""-"")"),"#VALUE!")</f>
        <v>#VALUE!</v>
      </c>
      <c r="C22510" s="149">
        <f t="shared" si="176"/>
        <v>45477</v>
      </c>
      <c r="D22510" s="74" t="str">
        <f t="shared" si="177"/>
        <v>Hasnisha Ladeheng</v>
      </c>
    </row>
    <row r="22511" spans="1:4">
      <c r="A22511" s="74" t="s">
        <v>12212</v>
      </c>
      <c r="B22511" s="74" t="str">
        <f ca="1">IFERROR(__xludf.DUMMYFUNCTION("IF(REGEXMATCH(A22511,""wealth planning""),""Script 1"",""-"")"),"Script 1")</f>
        <v>Script 1</v>
      </c>
      <c r="C22511" s="149">
        <f t="shared" si="176"/>
        <v>45477</v>
      </c>
      <c r="D22511" s="74" t="str">
        <f t="shared" si="177"/>
        <v>Hasnisha Ladeheng</v>
      </c>
    </row>
    <row r="22512" spans="1:4">
      <c r="A22512" s="74"/>
      <c r="B22512" s="74" t="str">
        <f ca="1">IFERROR(__xludf.DUMMYFUNCTION("IF(REGEXMATCH(A22512,""wealth planning""),""Script 1"",""-"")"),"-")</f>
        <v>-</v>
      </c>
      <c r="C22512" s="74" t="str">
        <f t="shared" si="176"/>
        <v>You: Hai assalamualaikum Hasnida,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512" s="149">
        <f t="shared" si="177"/>
        <v>45477</v>
      </c>
    </row>
    <row r="22513" spans="1:4">
      <c r="B22513" s="74" t="str">
        <f ca="1">IFERROR(__xludf.DUMMYFUNCTION("IF(REGEXMATCH(A22513,""wealth planning""),""Script 1"",""-"")"),"-")</f>
        <v>-</v>
      </c>
      <c r="C22513" s="74">
        <f t="shared" si="176"/>
        <v>0</v>
      </c>
      <c r="D22513" s="149">
        <f t="shared" si="177"/>
        <v>45477</v>
      </c>
    </row>
    <row r="22514" spans="1:4">
      <c r="B22514" s="74" t="str">
        <f ca="1">IFERROR(__xludf.DUMMYFUNCTION("IF(REGEXMATCH(A22514,""wealth planning""),""Script 1"",""-"")"),"-")</f>
        <v>-</v>
      </c>
      <c r="C22514" s="74">
        <f t="shared" si="176"/>
        <v>0</v>
      </c>
      <c r="D22514" s="74" t="str">
        <f t="shared" si="177"/>
        <v>You: Hai assalamualaikum Hasnida,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515" spans="1:4">
      <c r="A22515" s="74" t="s">
        <v>12214</v>
      </c>
      <c r="B22515" s="74" t="str">
        <f ca="1">IFERROR(__xludf.DUMMYFUNCTION("IF(REGEXMATCH(A22515,""wealth planning""),""Script 1"",""-"")"),"-")</f>
        <v>-</v>
      </c>
      <c r="C22515" s="74">
        <f t="shared" si="176"/>
        <v>0</v>
      </c>
      <c r="D22515" s="74">
        <f t="shared" si="177"/>
        <v>0</v>
      </c>
    </row>
    <row r="22516" spans="1:4">
      <c r="A22516" s="74" t="s">
        <v>12214</v>
      </c>
      <c r="B22516" s="74" t="str">
        <f ca="1">IFERROR(__xludf.DUMMYFUNCTION("IF(REGEXMATCH(A22516,""wealth planning""),""Script 1"",""-"")"),"-")</f>
        <v>-</v>
      </c>
      <c r="C22516" s="74" t="str">
        <f t="shared" si="176"/>
        <v>Diana Mustaffa</v>
      </c>
      <c r="D22516" s="74">
        <f t="shared" si="177"/>
        <v>0</v>
      </c>
    </row>
    <row r="22517" spans="1:4">
      <c r="A22517" s="149">
        <v>45476</v>
      </c>
      <c r="B22517" s="74" t="str">
        <f ca="1">IFERROR(__xludf.DUMMYFUNCTION("IF(REGEXMATCH(A22517,""wealth planning""),""Script 1"",""-"")"),"#VALUE!")</f>
        <v>#VALUE!</v>
      </c>
      <c r="C22517" s="74" t="str">
        <f t="shared" si="176"/>
        <v>Diana Mustaffa</v>
      </c>
      <c r="D22517" s="74">
        <f t="shared" si="177"/>
        <v>0</v>
      </c>
    </row>
    <row r="22518" spans="1:4">
      <c r="A22518" s="149">
        <v>45476</v>
      </c>
      <c r="B22518" s="74" t="str">
        <f ca="1">IFERROR(__xludf.DUMMYFUNCTION("IF(REGEXMATCH(A22518,""wealth planning""),""Script 1"",""-"")"),"#VALUE!")</f>
        <v>#VALUE!</v>
      </c>
      <c r="C22518" s="149">
        <f t="shared" si="176"/>
        <v>45476</v>
      </c>
      <c r="D22518" s="74" t="str">
        <f t="shared" si="177"/>
        <v>Diana Mustaffa</v>
      </c>
    </row>
    <row r="22519" spans="1:4">
      <c r="A22519" s="74" t="s">
        <v>10889</v>
      </c>
      <c r="B22519" s="74" t="str">
        <f ca="1">IFERROR(__xludf.DUMMYFUNCTION("IF(REGEXMATCH(A22519,""wealth planning""),""Script 1"",""-"")"),"Script 1")</f>
        <v>Script 1</v>
      </c>
      <c r="C22519" s="149">
        <f t="shared" si="176"/>
        <v>45476</v>
      </c>
      <c r="D22519" s="74" t="str">
        <f t="shared" si="177"/>
        <v>Diana Mustaffa</v>
      </c>
    </row>
    <row r="22520" spans="1:4">
      <c r="A22520" s="74"/>
      <c r="B22520" s="74" t="str">
        <f ca="1">IFERROR(__xludf.DUMMYFUNCTION("IF(REGEXMATCH(A22520,""wealth planning""),""Script 1"",""-"")"),"-")</f>
        <v>-</v>
      </c>
      <c r="C22520" s="74" t="str">
        <f t="shared" si="176"/>
        <v>You: Hai assalamualaikum Diana,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2520" s="149">
        <f t="shared" si="177"/>
        <v>45476</v>
      </c>
    </row>
    <row r="22521" spans="1:4">
      <c r="B22521" s="74" t="str">
        <f ca="1">IFERROR(__xludf.DUMMYFUNCTION("IF(REGEXMATCH(A22521,""wealth planning""),""Script 1"",""-"")"),"-")</f>
        <v>-</v>
      </c>
      <c r="C22521" s="74">
        <f t="shared" si="176"/>
        <v>0</v>
      </c>
      <c r="D22521" s="149">
        <f t="shared" si="177"/>
        <v>45476</v>
      </c>
    </row>
    <row r="22522" spans="1:4">
      <c r="B22522" s="74" t="str">
        <f ca="1">IFERROR(__xludf.DUMMYFUNCTION("IF(REGEXMATCH(A22522,""wealth planning""),""Script 1"",""-"")"),"-")</f>
        <v>-</v>
      </c>
      <c r="C22522" s="74">
        <f t="shared" si="176"/>
        <v>0</v>
      </c>
      <c r="D22522" s="74" t="str">
        <f t="shared" si="177"/>
        <v>You: Hai assalamualaikum Diana,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2523" spans="1:4">
      <c r="A22523" s="74" t="s">
        <v>12216</v>
      </c>
      <c r="B22523" s="74" t="str">
        <f ca="1">IFERROR(__xludf.DUMMYFUNCTION("IF(REGEXMATCH(A22523,""wealth planning""),""Script 1"",""-"")"),"-")</f>
        <v>-</v>
      </c>
      <c r="C22523" s="74">
        <f t="shared" si="176"/>
        <v>0</v>
      </c>
      <c r="D22523" s="74">
        <f t="shared" si="177"/>
        <v>0</v>
      </c>
    </row>
    <row r="22524" spans="1:4">
      <c r="A22524" s="74" t="s">
        <v>12217</v>
      </c>
      <c r="B22524" s="74" t="str">
        <f ca="1">IFERROR(__xludf.DUMMYFUNCTION("IF(REGEXMATCH(A22524,""wealth planning""),""Script 1"",""-"")"),"-")</f>
        <v>-</v>
      </c>
      <c r="C22524" s="74" t="str">
        <f t="shared" si="176"/>
        <v>Sarah Amalina AdliStatus is reachable</v>
      </c>
      <c r="D22524" s="74">
        <f t="shared" si="177"/>
        <v>0</v>
      </c>
    </row>
    <row r="22525" spans="1:4">
      <c r="A22525" s="149">
        <v>45476</v>
      </c>
      <c r="B22525" s="74" t="str">
        <f ca="1">IFERROR(__xludf.DUMMYFUNCTION("IF(REGEXMATCH(A22525,""wealth planning""),""Script 1"",""-"")"),"#VALUE!")</f>
        <v>#VALUE!</v>
      </c>
      <c r="C22525" s="74" t="str">
        <f t="shared" si="176"/>
        <v>Sarah Amalina Adli</v>
      </c>
      <c r="D22525" s="74">
        <f t="shared" si="177"/>
        <v>0</v>
      </c>
    </row>
    <row r="22526" spans="1:4">
      <c r="A22526" s="149">
        <v>45476</v>
      </c>
      <c r="B22526" s="74" t="str">
        <f ca="1">IFERROR(__xludf.DUMMYFUNCTION("IF(REGEXMATCH(A22526,""wealth planning""),""Script 1"",""-"")"),"#VALUE!")</f>
        <v>#VALUE!</v>
      </c>
      <c r="C22526" s="149">
        <f t="shared" si="176"/>
        <v>45476</v>
      </c>
      <c r="D22526" s="74" t="str">
        <f t="shared" si="177"/>
        <v>Sarah Amalina AdliStatus is reachable</v>
      </c>
    </row>
    <row r="22527" spans="1:4">
      <c r="A22527" s="74" t="s">
        <v>12218</v>
      </c>
      <c r="B22527" s="74" t="str">
        <f ca="1">IFERROR(__xludf.DUMMYFUNCTION("IF(REGEXMATCH(A22527,""wealth planning""),""Script 1"",""-"")"),"Script 1")</f>
        <v>Script 1</v>
      </c>
      <c r="C22527" s="149">
        <f t="shared" si="176"/>
        <v>45476</v>
      </c>
      <c r="D22527" s="74" t="str">
        <f t="shared" si="177"/>
        <v>Sarah Amalina Adli</v>
      </c>
    </row>
    <row r="22528" spans="1:4">
      <c r="A22528" s="74"/>
      <c r="B22528" s="74" t="str">
        <f ca="1">IFERROR(__xludf.DUMMYFUNCTION("IF(REGEXMATCH(A22528,""wealth planning""),""Script 1"",""-"")"),"-")</f>
        <v>-</v>
      </c>
      <c r="C22528" s="74" t="str">
        <f t="shared" si="176"/>
        <v>You: Hai assalamualaikum Sarah,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528" s="149">
        <f t="shared" si="177"/>
        <v>45476</v>
      </c>
    </row>
    <row r="22529" spans="1:4">
      <c r="B22529" s="74" t="str">
        <f ca="1">IFERROR(__xludf.DUMMYFUNCTION("IF(REGEXMATCH(A22529,""wealth planning""),""Script 1"",""-"")"),"-")</f>
        <v>-</v>
      </c>
      <c r="C22529" s="74">
        <f t="shared" si="176"/>
        <v>0</v>
      </c>
      <c r="D22529" s="149">
        <f t="shared" si="177"/>
        <v>45476</v>
      </c>
    </row>
    <row r="22530" spans="1:4">
      <c r="B22530" s="74" t="str">
        <f ca="1">IFERROR(__xludf.DUMMYFUNCTION("IF(REGEXMATCH(A22530,""wealth planning""),""Script 1"",""-"")"),"-")</f>
        <v>-</v>
      </c>
      <c r="C22530" s="74">
        <f t="shared" si="176"/>
        <v>0</v>
      </c>
      <c r="D22530" s="74" t="str">
        <f t="shared" si="177"/>
        <v>You: Hai assalamualaikum Sarah,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531" spans="1:4">
      <c r="A22531" s="74" t="s">
        <v>12220</v>
      </c>
      <c r="B22531" s="74" t="str">
        <f ca="1">IFERROR(__xludf.DUMMYFUNCTION("IF(REGEXMATCH(A22531,""wealth planning""),""Script 1"",""-"")"),"-")</f>
        <v>-</v>
      </c>
      <c r="C22531" s="74">
        <f t="shared" si="176"/>
        <v>0</v>
      </c>
      <c r="D22531" s="74">
        <f t="shared" si="177"/>
        <v>0</v>
      </c>
    </row>
    <row r="22532" spans="1:4">
      <c r="A22532" s="74" t="s">
        <v>12221</v>
      </c>
      <c r="B22532" s="74" t="str">
        <f ca="1">IFERROR(__xludf.DUMMYFUNCTION("IF(REGEXMATCH(A22532,""wealth planning""),""Script 1"",""-"")"),"-")</f>
        <v>-</v>
      </c>
      <c r="C22532" s="74" t="str">
        <f t="shared" si="176"/>
        <v>Shamsul AmriStatus is reachable</v>
      </c>
      <c r="D22532" s="74">
        <f t="shared" si="177"/>
        <v>0</v>
      </c>
    </row>
    <row r="22533" spans="1:4">
      <c r="A22533" s="149">
        <v>45476</v>
      </c>
      <c r="B22533" s="74" t="str">
        <f ca="1">IFERROR(__xludf.DUMMYFUNCTION("IF(REGEXMATCH(A22533,""wealth planning""),""Script 1"",""-"")"),"#VALUE!")</f>
        <v>#VALUE!</v>
      </c>
      <c r="C22533" s="74" t="str">
        <f t="shared" si="176"/>
        <v>Shamsul Amri</v>
      </c>
      <c r="D22533" s="74">
        <f t="shared" si="177"/>
        <v>0</v>
      </c>
    </row>
    <row r="22534" spans="1:4">
      <c r="A22534" s="74" t="s">
        <v>10868</v>
      </c>
      <c r="B22534" s="74" t="str">
        <f ca="1">IFERROR(__xludf.DUMMYFUNCTION("IF(REGEXMATCH(A22534,""wealth planning""),""Script 1"",""-"")"),"Script 1")</f>
        <v>Script 1</v>
      </c>
      <c r="C22534" s="149">
        <f t="shared" si="176"/>
        <v>45476</v>
      </c>
      <c r="D22534" s="74" t="str">
        <f t="shared" si="177"/>
        <v>Shamsul AmriStatus is reachable</v>
      </c>
    </row>
    <row r="22535" spans="1:4">
      <c r="A22535" s="74"/>
      <c r="B22535" s="74" t="str">
        <f ca="1">IFERROR(__xludf.DUMMYFUNCTION("IF(REGEXMATCH(A22535,""wealth planning""),""Script 1"",""-"")"),"-")</f>
        <v>-</v>
      </c>
      <c r="C22535" s="74" t="str">
        <f t="shared" si="176"/>
        <v>You: Hai assalamualaikum Syamsul,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535" s="74" t="str">
        <f t="shared" si="177"/>
        <v>Shamsul Amri</v>
      </c>
    </row>
    <row r="22536" spans="1:4">
      <c r="A22536" s="74" t="s">
        <v>12222</v>
      </c>
      <c r="B22536" s="74" t="str">
        <f ca="1">IFERROR(__xludf.DUMMYFUNCTION("IF(REGEXMATCH(A22536,""wealth planning""),""Script 1"",""-"")"),"-")</f>
        <v>-</v>
      </c>
      <c r="C22536" s="74">
        <f t="shared" si="176"/>
        <v>0</v>
      </c>
      <c r="D22536" s="149">
        <f t="shared" si="177"/>
        <v>45476</v>
      </c>
    </row>
    <row r="22537" spans="1:4">
      <c r="A22537" s="149">
        <v>45476</v>
      </c>
      <c r="B22537" s="74" t="str">
        <f ca="1">IFERROR(__xludf.DUMMYFUNCTION("IF(REGEXMATCH(A22537,""wealth planning""),""Script 1"",""-"")"),"#VALUE!")</f>
        <v>#VALUE!</v>
      </c>
      <c r="C22537" s="74" t="str">
        <f t="shared" si="176"/>
        <v>Nurul Syazwany Kamaluddin</v>
      </c>
      <c r="D22537" s="74" t="str">
        <f t="shared" si="177"/>
        <v>You: Hai assalamualaikum Syamsul,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538" spans="1:4">
      <c r="A22538" s="149">
        <v>45476</v>
      </c>
      <c r="B22538" s="74" t="str">
        <f ca="1">IFERROR(__xludf.DUMMYFUNCTION("IF(REGEXMATCH(A22538,""wealth planning""),""Script 1"",""-"")"),"#VALUE!")</f>
        <v>#VALUE!</v>
      </c>
      <c r="C22538" s="149">
        <f t="shared" si="176"/>
        <v>45476</v>
      </c>
      <c r="D22538" s="74">
        <f t="shared" si="177"/>
        <v>0</v>
      </c>
    </row>
    <row r="22539" spans="1:4">
      <c r="A22539" s="74" t="s">
        <v>12223</v>
      </c>
      <c r="B22539" s="74" t="str">
        <f ca="1">IFERROR(__xludf.DUMMYFUNCTION("IF(REGEXMATCH(A22539,""wealth planning""),""Script 1"",""-"")"),"Script 1")</f>
        <v>Script 1</v>
      </c>
      <c r="C22539" s="149">
        <f t="shared" si="176"/>
        <v>45476</v>
      </c>
      <c r="D22539" s="74" t="str">
        <f t="shared" si="177"/>
        <v>Nurul Syazwany Kamaluddin</v>
      </c>
    </row>
    <row r="22540" spans="1:4">
      <c r="A22540" s="74"/>
      <c r="B22540" s="74" t="str">
        <f ca="1">IFERROR(__xludf.DUMMYFUNCTION("IF(REGEXMATCH(A22540,""wealth planning""),""Script 1"",""-"")"),"-")</f>
        <v>-</v>
      </c>
      <c r="C22540" s="74" t="str">
        <f t="shared" si="176"/>
        <v>You: Hai assalamualaikum Syazwany,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540" s="149">
        <f t="shared" si="177"/>
        <v>45476</v>
      </c>
    </row>
    <row r="22541" spans="1:4">
      <c r="B22541" s="74" t="str">
        <f ca="1">IFERROR(__xludf.DUMMYFUNCTION("IF(REGEXMATCH(A22541,""wealth planning""),""Script 1"",""-"")"),"-")</f>
        <v>-</v>
      </c>
      <c r="C22541" s="74">
        <f t="shared" si="176"/>
        <v>0</v>
      </c>
      <c r="D22541" s="149">
        <f t="shared" si="177"/>
        <v>45476</v>
      </c>
    </row>
    <row r="22542" spans="1:4">
      <c r="B22542" s="74" t="str">
        <f ca="1">IFERROR(__xludf.DUMMYFUNCTION("IF(REGEXMATCH(A22542,""wealth planning""),""Script 1"",""-"")"),"-")</f>
        <v>-</v>
      </c>
      <c r="C22542" s="74">
        <f t="shared" si="176"/>
        <v>0</v>
      </c>
      <c r="D22542" s="74" t="str">
        <f t="shared" si="177"/>
        <v>You: Hai assalamualaikum Syazwany,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543" spans="1:4">
      <c r="A22543" s="74" t="s">
        <v>12225</v>
      </c>
      <c r="B22543" s="74" t="str">
        <f ca="1">IFERROR(__xludf.DUMMYFUNCTION("IF(REGEXMATCH(A22543,""wealth planning""),""Script 1"",""-"")"),"-")</f>
        <v>-</v>
      </c>
      <c r="C22543" s="74">
        <f t="shared" si="176"/>
        <v>0</v>
      </c>
      <c r="D22543" s="74">
        <f t="shared" si="177"/>
        <v>0</v>
      </c>
    </row>
    <row r="22544" spans="1:4">
      <c r="A22544" s="74" t="s">
        <v>12226</v>
      </c>
      <c r="B22544" s="74" t="str">
        <f ca="1">IFERROR(__xludf.DUMMYFUNCTION("IF(REGEXMATCH(A22544,""wealth planning""),""Script 1"",""-"")"),"-")</f>
        <v>-</v>
      </c>
      <c r="C22544" s="74" t="str">
        <f t="shared" si="176"/>
        <v>Farrah Najihah SaifuddinStatus is reachable</v>
      </c>
      <c r="D22544" s="74">
        <f t="shared" si="177"/>
        <v>0</v>
      </c>
    </row>
    <row r="22545" spans="1:4">
      <c r="A22545" s="149">
        <v>45476</v>
      </c>
      <c r="B22545" s="74" t="str">
        <f ca="1">IFERROR(__xludf.DUMMYFUNCTION("IF(REGEXMATCH(A22545,""wealth planning""),""Script 1"",""-"")"),"#VALUE!")</f>
        <v>#VALUE!</v>
      </c>
      <c r="C22545" s="74" t="str">
        <f t="shared" si="176"/>
        <v>Farrah Najihah Saifuddin</v>
      </c>
      <c r="D22545" s="74">
        <f t="shared" si="177"/>
        <v>0</v>
      </c>
    </row>
    <row r="22546" spans="1:4">
      <c r="A22546" s="149">
        <v>45476</v>
      </c>
      <c r="B22546" s="74" t="str">
        <f ca="1">IFERROR(__xludf.DUMMYFUNCTION("IF(REGEXMATCH(A22546,""wealth planning""),""Script 1"",""-"")"),"#VALUE!")</f>
        <v>#VALUE!</v>
      </c>
      <c r="C22546" s="149">
        <f t="shared" si="176"/>
        <v>45476</v>
      </c>
      <c r="D22546" s="74" t="str">
        <f t="shared" si="177"/>
        <v>Farrah Najihah SaifuddinStatus is reachable</v>
      </c>
    </row>
    <row r="22547" spans="1:4">
      <c r="A22547" s="74" t="s">
        <v>12227</v>
      </c>
      <c r="B22547" s="74" t="str">
        <f ca="1">IFERROR(__xludf.DUMMYFUNCTION("IF(REGEXMATCH(A22547,""wealth planning""),""Script 1"",""-"")"),"Script 1")</f>
        <v>Script 1</v>
      </c>
      <c r="C22547" s="149">
        <f t="shared" si="176"/>
        <v>45476</v>
      </c>
      <c r="D22547" s="74" t="str">
        <f t="shared" si="177"/>
        <v>Farrah Najihah Saifuddin</v>
      </c>
    </row>
    <row r="22548" spans="1:4">
      <c r="A22548" s="74"/>
      <c r="B22548" s="74" t="str">
        <f ca="1">IFERROR(__xludf.DUMMYFUNCTION("IF(REGEXMATCH(A22548,""wealth planning""),""Script 1"",""-"")"),"-")</f>
        <v>-</v>
      </c>
      <c r="C22548" s="74" t="str">
        <f t="shared" si="176"/>
        <v>You: Hai assalamualaikum Farrah,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548" s="149">
        <f t="shared" si="177"/>
        <v>45476</v>
      </c>
    </row>
    <row r="22549" spans="1:4">
      <c r="B22549" s="74" t="str">
        <f ca="1">IFERROR(__xludf.DUMMYFUNCTION("IF(REGEXMATCH(A22549,""wealth planning""),""Script 1"",""-"")"),"-")</f>
        <v>-</v>
      </c>
      <c r="C22549" s="74">
        <f t="shared" si="176"/>
        <v>0</v>
      </c>
      <c r="D22549" s="149">
        <f t="shared" si="177"/>
        <v>45476</v>
      </c>
    </row>
    <row r="22550" spans="1:4">
      <c r="B22550" s="74" t="str">
        <f ca="1">IFERROR(__xludf.DUMMYFUNCTION("IF(REGEXMATCH(A22550,""wealth planning""),""Script 1"",""-"")"),"-")</f>
        <v>-</v>
      </c>
      <c r="C22550" s="74">
        <f t="shared" si="176"/>
        <v>0</v>
      </c>
      <c r="D22550" s="74" t="str">
        <f t="shared" si="177"/>
        <v>You: Hai assalamualaikum Farrah,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551" spans="1:4">
      <c r="A22551" s="74" t="s">
        <v>12229</v>
      </c>
      <c r="B22551" s="74" t="str">
        <f ca="1">IFERROR(__xludf.DUMMYFUNCTION("IF(REGEXMATCH(A22551,""wealth planning""),""Script 1"",""-"")"),"-")</f>
        <v>-</v>
      </c>
      <c r="C22551" s="74">
        <f t="shared" si="176"/>
        <v>0</v>
      </c>
      <c r="D22551" s="74">
        <f t="shared" si="177"/>
        <v>0</v>
      </c>
    </row>
    <row r="22552" spans="1:4">
      <c r="A22552" s="74" t="s">
        <v>12229</v>
      </c>
      <c r="B22552" s="74" t="str">
        <f ca="1">IFERROR(__xludf.DUMMYFUNCTION("IF(REGEXMATCH(A22552,""wealth planning""),""Script 1"",""-"")"),"-")</f>
        <v>-</v>
      </c>
      <c r="C22552" s="74" t="str">
        <f t="shared" si="176"/>
        <v>Ahmad Qutaibah Ahmad Azam</v>
      </c>
      <c r="D22552" s="74">
        <f t="shared" si="177"/>
        <v>0</v>
      </c>
    </row>
    <row r="22553" spans="1:4">
      <c r="A22553" s="149">
        <v>45476</v>
      </c>
      <c r="B22553" s="74" t="str">
        <f ca="1">IFERROR(__xludf.DUMMYFUNCTION("IF(REGEXMATCH(A22553,""wealth planning""),""Script 1"",""-"")"),"#VALUE!")</f>
        <v>#VALUE!</v>
      </c>
      <c r="C22553" s="74" t="str">
        <f t="shared" si="176"/>
        <v>Ahmad Qutaibah Ahmad Azam</v>
      </c>
      <c r="D22553" s="74">
        <f t="shared" si="177"/>
        <v>0</v>
      </c>
    </row>
    <row r="22554" spans="1:4">
      <c r="A22554" s="149">
        <v>45476</v>
      </c>
      <c r="B22554" s="74" t="str">
        <f ca="1">IFERROR(__xludf.DUMMYFUNCTION("IF(REGEXMATCH(A22554,""wealth planning""),""Script 1"",""-"")"),"#VALUE!")</f>
        <v>#VALUE!</v>
      </c>
      <c r="C22554" s="149">
        <f t="shared" si="176"/>
        <v>45476</v>
      </c>
      <c r="D22554" s="74" t="str">
        <f t="shared" si="177"/>
        <v>Ahmad Qutaibah Ahmad Azam</v>
      </c>
    </row>
    <row r="22555" spans="1:4">
      <c r="A22555" s="74" t="s">
        <v>12230</v>
      </c>
      <c r="B22555" s="74" t="str">
        <f ca="1">IFERROR(__xludf.DUMMYFUNCTION("IF(REGEXMATCH(A22555,""wealth planning""),""Script 1"",""-"")"),"Script 1")</f>
        <v>Script 1</v>
      </c>
      <c r="C22555" s="149">
        <f t="shared" si="176"/>
        <v>45476</v>
      </c>
      <c r="D22555" s="74" t="str">
        <f t="shared" si="177"/>
        <v>Ahmad Qutaibah Ahmad Azam</v>
      </c>
    </row>
    <row r="22556" spans="1:4">
      <c r="A22556" s="74"/>
      <c r="B22556" s="74" t="str">
        <f ca="1">IFERROR(__xludf.DUMMYFUNCTION("IF(REGEXMATCH(A22556,""wealth planning""),""Script 1"",""-"")"),"-")</f>
        <v>-</v>
      </c>
      <c r="C22556" s="74" t="str">
        <f t="shared" si="176"/>
        <v>You: Hai assalamualaikum Qutaibah,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556" s="149">
        <f t="shared" si="177"/>
        <v>45476</v>
      </c>
    </row>
    <row r="22557" spans="1:4">
      <c r="B22557" s="74" t="str">
        <f ca="1">IFERROR(__xludf.DUMMYFUNCTION("IF(REGEXMATCH(A22557,""wealth planning""),""Script 1"",""-"")"),"-")</f>
        <v>-</v>
      </c>
      <c r="C22557" s="74">
        <f t="shared" si="176"/>
        <v>0</v>
      </c>
      <c r="D22557" s="149">
        <f t="shared" si="177"/>
        <v>45476</v>
      </c>
    </row>
    <row r="22558" spans="1:4">
      <c r="B22558" s="74" t="str">
        <f ca="1">IFERROR(__xludf.DUMMYFUNCTION("IF(REGEXMATCH(A22558,""wealth planning""),""Script 1"",""-"")"),"-")</f>
        <v>-</v>
      </c>
      <c r="C22558" s="74">
        <f t="shared" si="176"/>
        <v>0</v>
      </c>
      <c r="D22558" s="74" t="str">
        <f t="shared" si="177"/>
        <v>You: Hai assalamualaikum Qutaibah,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559" spans="1:4">
      <c r="A22559" s="74" t="s">
        <v>12232</v>
      </c>
      <c r="B22559" s="74" t="str">
        <f ca="1">IFERROR(__xludf.DUMMYFUNCTION("IF(REGEXMATCH(A22559,""wealth planning""),""Script 1"",""-"")"),"-")</f>
        <v>-</v>
      </c>
      <c r="C22559" s="74">
        <f t="shared" si="176"/>
        <v>0</v>
      </c>
      <c r="D22559" s="74">
        <f t="shared" si="177"/>
        <v>0</v>
      </c>
    </row>
    <row r="22560" spans="1:4">
      <c r="A22560" s="74" t="s">
        <v>12233</v>
      </c>
      <c r="B22560" s="74" t="str">
        <f ca="1">IFERROR(__xludf.DUMMYFUNCTION("IF(REGEXMATCH(A22560,""wealth planning""),""Script 1"",""-"")"),"-")</f>
        <v>-</v>
      </c>
      <c r="C22560" s="74" t="str">
        <f t="shared" si="176"/>
        <v>Nur Fatilah Mohd ShukriStatus is reachable</v>
      </c>
      <c r="D22560" s="74">
        <f t="shared" si="177"/>
        <v>0</v>
      </c>
    </row>
    <row r="22561" spans="1:4">
      <c r="A22561" s="149">
        <v>45476</v>
      </c>
      <c r="B22561" s="74" t="str">
        <f ca="1">IFERROR(__xludf.DUMMYFUNCTION("IF(REGEXMATCH(A22561,""wealth planning""),""Script 1"",""-"")"),"#VALUE!")</f>
        <v>#VALUE!</v>
      </c>
      <c r="C22561" s="74" t="str">
        <f t="shared" si="176"/>
        <v>Nur Fatilah Mohd Shukri</v>
      </c>
      <c r="D22561" s="74">
        <f t="shared" si="177"/>
        <v>0</v>
      </c>
    </row>
    <row r="22562" spans="1:4">
      <c r="A22562" s="149">
        <v>45476</v>
      </c>
      <c r="B22562" s="74" t="str">
        <f ca="1">IFERROR(__xludf.DUMMYFUNCTION("IF(REGEXMATCH(A22562,""wealth planning""),""Script 1"",""-"")"),"#VALUE!")</f>
        <v>#VALUE!</v>
      </c>
      <c r="C22562" s="149">
        <f t="shared" si="176"/>
        <v>45476</v>
      </c>
      <c r="D22562" s="74" t="str">
        <f t="shared" si="177"/>
        <v>Nur Fatilah Mohd ShukriStatus is reachable</v>
      </c>
    </row>
    <row r="22563" spans="1:4">
      <c r="A22563" s="74" t="s">
        <v>12234</v>
      </c>
      <c r="B22563" s="74" t="str">
        <f ca="1">IFERROR(__xludf.DUMMYFUNCTION("IF(REGEXMATCH(A22563,""wealth planning""),""Script 1"",""-"")"),"Script 1")</f>
        <v>Script 1</v>
      </c>
      <c r="C22563" s="149">
        <f t="shared" si="176"/>
        <v>45476</v>
      </c>
      <c r="D22563" s="74" t="str">
        <f t="shared" si="177"/>
        <v>Nur Fatilah Mohd Shukri</v>
      </c>
    </row>
    <row r="22564" spans="1:4">
      <c r="A22564" s="74"/>
      <c r="B22564" s="74" t="str">
        <f ca="1">IFERROR(__xludf.DUMMYFUNCTION("IF(REGEXMATCH(A22564,""wealth planning""),""Script 1"",""-"")"),"-")</f>
        <v>-</v>
      </c>
      <c r="C22564" s="74" t="str">
        <f t="shared" si="176"/>
        <v>You: Hai assalamualaikum Nur Fatilah,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2564" s="149">
        <f t="shared" si="177"/>
        <v>45476</v>
      </c>
    </row>
    <row r="22565" spans="1:4">
      <c r="B22565" s="74" t="str">
        <f ca="1">IFERROR(__xludf.DUMMYFUNCTION("IF(REGEXMATCH(A22565,""wealth planning""),""Script 1"",""-"")"),"-")</f>
        <v>-</v>
      </c>
      <c r="C22565" s="74">
        <f t="shared" si="176"/>
        <v>0</v>
      </c>
      <c r="D22565" s="149">
        <f t="shared" si="177"/>
        <v>45476</v>
      </c>
    </row>
    <row r="22566" spans="1:4">
      <c r="B22566" s="74" t="str">
        <f ca="1">IFERROR(__xludf.DUMMYFUNCTION("IF(REGEXMATCH(A22566,""wealth planning""),""Script 1"",""-"")"),"-")</f>
        <v>-</v>
      </c>
      <c r="C22566" s="74">
        <f t="shared" si="176"/>
        <v>0</v>
      </c>
      <c r="D22566" s="74" t="str">
        <f t="shared" si="177"/>
        <v>You: Hai assalamualaikum Nur Fatilah,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2567" spans="1:4">
      <c r="A22567" s="74" t="s">
        <v>12236</v>
      </c>
      <c r="B22567" s="74" t="str">
        <f ca="1">IFERROR(__xludf.DUMMYFUNCTION("IF(REGEXMATCH(A22567,""wealth planning""),""Script 1"",""-"")"),"-")</f>
        <v>-</v>
      </c>
      <c r="C22567" s="74">
        <f t="shared" si="176"/>
        <v>0</v>
      </c>
      <c r="D22567" s="74">
        <f t="shared" si="177"/>
        <v>0</v>
      </c>
    </row>
    <row r="22568" spans="1:4">
      <c r="A22568" s="74" t="s">
        <v>12237</v>
      </c>
      <c r="B22568" s="74" t="str">
        <f ca="1">IFERROR(__xludf.DUMMYFUNCTION("IF(REGEXMATCH(A22568,""wealth planning""),""Script 1"",""-"")"),"-")</f>
        <v>-</v>
      </c>
      <c r="C22568" s="74" t="str">
        <f t="shared" si="176"/>
        <v>Siti Farida Haneem Binti Ab RahimStatus is online</v>
      </c>
      <c r="D22568" s="74">
        <f t="shared" si="177"/>
        <v>0</v>
      </c>
    </row>
    <row r="22569" spans="1:4">
      <c r="A22569" s="149">
        <v>45476</v>
      </c>
      <c r="B22569" s="74" t="str">
        <f ca="1">IFERROR(__xludf.DUMMYFUNCTION("IF(REGEXMATCH(A22569,""wealth planning""),""Script 1"",""-"")"),"#VALUE!")</f>
        <v>#VALUE!</v>
      </c>
      <c r="C22569" s="74" t="str">
        <f t="shared" si="176"/>
        <v>Siti Farida Haneem Binti Ab Rahim</v>
      </c>
      <c r="D22569" s="74">
        <f t="shared" si="177"/>
        <v>0</v>
      </c>
    </row>
    <row r="22570" spans="1:4">
      <c r="A22570" s="149">
        <v>45476</v>
      </c>
      <c r="B22570" s="74" t="str">
        <f ca="1">IFERROR(__xludf.DUMMYFUNCTION("IF(REGEXMATCH(A22570,""wealth planning""),""Script 1"",""-"")"),"#VALUE!")</f>
        <v>#VALUE!</v>
      </c>
      <c r="C22570" s="149">
        <f t="shared" si="176"/>
        <v>45476</v>
      </c>
      <c r="D22570" s="74" t="str">
        <f t="shared" si="177"/>
        <v>Siti Farida Haneem Binti Ab RahimStatus is online</v>
      </c>
    </row>
    <row r="22571" spans="1:4">
      <c r="A22571" s="74" t="s">
        <v>12238</v>
      </c>
      <c r="B22571" s="74" t="str">
        <f ca="1">IFERROR(__xludf.DUMMYFUNCTION("IF(REGEXMATCH(A22571,""wealth planning""),""Script 1"",""-"")"),"Script 1")</f>
        <v>Script 1</v>
      </c>
      <c r="C22571" s="149">
        <f t="shared" si="176"/>
        <v>45476</v>
      </c>
      <c r="D22571" s="74" t="str">
        <f t="shared" si="177"/>
        <v>Siti Farida Haneem Binti Ab Rahim</v>
      </c>
    </row>
    <row r="22572" spans="1:4">
      <c r="A22572" s="74"/>
      <c r="B22572" s="74" t="str">
        <f ca="1">IFERROR(__xludf.DUMMYFUNCTION("IF(REGEXMATCH(A22572,""wealth planning""),""Script 1"",""-"")"),"-")</f>
        <v>-</v>
      </c>
      <c r="C22572" s="74" t="str">
        <f t="shared" si="176"/>
        <v>You: Hai assalamualaikum Farida,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572" s="149">
        <f t="shared" si="177"/>
        <v>45476</v>
      </c>
    </row>
    <row r="22573" spans="1:4">
      <c r="B22573" s="74" t="str">
        <f ca="1">IFERROR(__xludf.DUMMYFUNCTION("IF(REGEXMATCH(A22573,""wealth planning""),""Script 1"",""-"")"),"-")</f>
        <v>-</v>
      </c>
      <c r="C22573" s="74">
        <f t="shared" si="176"/>
        <v>0</v>
      </c>
      <c r="D22573" s="149">
        <f t="shared" si="177"/>
        <v>45476</v>
      </c>
    </row>
    <row r="22574" spans="1:4">
      <c r="B22574" s="74" t="str">
        <f ca="1">IFERROR(__xludf.DUMMYFUNCTION("IF(REGEXMATCH(A22574,""wealth planning""),""Script 1"",""-"")"),"-")</f>
        <v>-</v>
      </c>
      <c r="C22574" s="74">
        <f t="shared" si="176"/>
        <v>0</v>
      </c>
      <c r="D22574" s="74" t="str">
        <f t="shared" si="177"/>
        <v>You: Hai assalamualaikum Farida,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575" spans="1:4">
      <c r="B22575" s="74" t="str">
        <f ca="1">IFERROR(__xludf.DUMMYFUNCTION("IF(REGEXMATCH(A22575,""wealth planning""),""Script 1"",""-"")"),"-")</f>
        <v>-</v>
      </c>
      <c r="C22575" s="74">
        <f t="shared" si="176"/>
        <v>0</v>
      </c>
      <c r="D22575" s="74">
        <f t="shared" si="177"/>
        <v>0</v>
      </c>
    </row>
    <row r="22576" spans="1:4">
      <c r="A22576" s="74" t="s">
        <v>12241</v>
      </c>
      <c r="B22576" s="74" t="str">
        <f ca="1">IFERROR(__xludf.DUMMYFUNCTION("IF(REGEXMATCH(A22576,""wealth planning""),""Script 1"",""-"")"),"-")</f>
        <v>-</v>
      </c>
      <c r="C22576" s="74">
        <f t="shared" si="176"/>
        <v>0</v>
      </c>
      <c r="D22576" s="74">
        <f t="shared" si="177"/>
        <v>0</v>
      </c>
    </row>
    <row r="22577" spans="1:4">
      <c r="A22577" s="149">
        <v>45476</v>
      </c>
      <c r="B22577" s="74" t="str">
        <f ca="1">IFERROR(__xludf.DUMMYFUNCTION("IF(REGEXMATCH(A22577,""wealth planning""),""Script 1"",""-"")"),"#VALUE!")</f>
        <v>#VALUE!</v>
      </c>
      <c r="C22577" s="74" t="str">
        <f t="shared" si="176"/>
        <v>Syazana Adnan</v>
      </c>
      <c r="D22577" s="74">
        <f t="shared" si="177"/>
        <v>0</v>
      </c>
    </row>
    <row r="22578" spans="1:4">
      <c r="A22578" s="149">
        <v>45476</v>
      </c>
      <c r="B22578" s="74" t="str">
        <f ca="1">IFERROR(__xludf.DUMMYFUNCTION("IF(REGEXMATCH(A22578,""wealth planning""),""Script 1"",""-"")"),"#VALUE!")</f>
        <v>#VALUE!</v>
      </c>
      <c r="C22578" s="149">
        <f t="shared" si="176"/>
        <v>45476</v>
      </c>
      <c r="D22578" s="74">
        <f t="shared" si="177"/>
        <v>0</v>
      </c>
    </row>
    <row r="22579" spans="1:4">
      <c r="A22579" s="74" t="s">
        <v>12242</v>
      </c>
      <c r="B22579" s="74" t="str">
        <f ca="1">IFERROR(__xludf.DUMMYFUNCTION("IF(REGEXMATCH(A22579,""wealth planning""),""Script 1"",""-"")"),"Script 1")</f>
        <v>Script 1</v>
      </c>
      <c r="C22579" s="149">
        <f t="shared" si="176"/>
        <v>45476</v>
      </c>
      <c r="D22579" s="74" t="str">
        <f t="shared" si="177"/>
        <v>Syazana Adnan</v>
      </c>
    </row>
    <row r="22580" spans="1:4">
      <c r="A22580" s="74"/>
      <c r="B22580" s="74" t="str">
        <f ca="1">IFERROR(__xludf.DUMMYFUNCTION("IF(REGEXMATCH(A22580,""wealth planning""),""Script 1"",""-"")"),"-")</f>
        <v>-</v>
      </c>
      <c r="C22580" s="74" t="str">
        <f t="shared" si="176"/>
        <v>You: Hai assalamualaikum Syazana,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2580" s="149">
        <f t="shared" si="177"/>
        <v>45476</v>
      </c>
    </row>
    <row r="22581" spans="1:4">
      <c r="B22581" s="74" t="str">
        <f ca="1">IFERROR(__xludf.DUMMYFUNCTION("IF(REGEXMATCH(A22581,""wealth planning""),""Script 1"",""-"")"),"-")</f>
        <v>-</v>
      </c>
      <c r="C22581" s="74">
        <f t="shared" si="176"/>
        <v>0</v>
      </c>
      <c r="D22581" s="149">
        <f t="shared" si="177"/>
        <v>45476</v>
      </c>
    </row>
    <row r="22582" spans="1:4">
      <c r="B22582" s="74" t="str">
        <f ca="1">IFERROR(__xludf.DUMMYFUNCTION("IF(REGEXMATCH(A22582,""wealth planning""),""Script 1"",""-"")"),"-")</f>
        <v>-</v>
      </c>
      <c r="C22582" s="74">
        <f t="shared" si="176"/>
        <v>0</v>
      </c>
      <c r="D22582" s="74" t="str">
        <f t="shared" si="177"/>
        <v>You: Hai assalamualaikum Syazana,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2583" spans="1:4">
      <c r="A22583" s="74" t="s">
        <v>12244</v>
      </c>
      <c r="B22583" s="74" t="str">
        <f ca="1">IFERROR(__xludf.DUMMYFUNCTION("IF(REGEXMATCH(A22583,""wealth planning""),""Script 1"",""-"")"),"-")</f>
        <v>-</v>
      </c>
      <c r="C22583" s="74">
        <f t="shared" si="176"/>
        <v>0</v>
      </c>
      <c r="D22583" s="74">
        <f t="shared" si="177"/>
        <v>0</v>
      </c>
    </row>
    <row r="22584" spans="1:4">
      <c r="A22584" s="74" t="s">
        <v>12245</v>
      </c>
      <c r="B22584" s="74" t="str">
        <f ca="1">IFERROR(__xludf.DUMMYFUNCTION("IF(REGEXMATCH(A22584,""wealth planning""),""Script 1"",""-"")"),"-")</f>
        <v>-</v>
      </c>
      <c r="C22584" s="74" t="str">
        <f t="shared" si="176"/>
        <v>Anas Ridhwan Mohd FauziStatus is reachable</v>
      </c>
      <c r="D22584" s="74">
        <f t="shared" si="177"/>
        <v>0</v>
      </c>
    </row>
    <row r="22585" spans="1:4">
      <c r="A22585" s="149">
        <v>45476</v>
      </c>
      <c r="B22585" s="74" t="str">
        <f ca="1">IFERROR(__xludf.DUMMYFUNCTION("IF(REGEXMATCH(A22585,""wealth planning""),""Script 1"",""-"")"),"#VALUE!")</f>
        <v>#VALUE!</v>
      </c>
      <c r="C22585" s="74" t="str">
        <f t="shared" si="176"/>
        <v>Anas Ridhwan Mohd Fauzi</v>
      </c>
      <c r="D22585" s="74">
        <f t="shared" si="177"/>
        <v>0</v>
      </c>
    </row>
    <row r="22586" spans="1:4">
      <c r="A22586" s="149">
        <v>45476</v>
      </c>
      <c r="B22586" s="74" t="str">
        <f ca="1">IFERROR(__xludf.DUMMYFUNCTION("IF(REGEXMATCH(A22586,""wealth planning""),""Script 1"",""-"")"),"#VALUE!")</f>
        <v>#VALUE!</v>
      </c>
      <c r="C22586" s="149">
        <f t="shared" si="176"/>
        <v>45476</v>
      </c>
      <c r="D22586" s="74" t="str">
        <f t="shared" si="177"/>
        <v>Anas Ridhwan Mohd FauziStatus is reachable</v>
      </c>
    </row>
    <row r="22587" spans="1:4">
      <c r="A22587" s="74" t="s">
        <v>12246</v>
      </c>
      <c r="B22587" s="74" t="str">
        <f ca="1">IFERROR(__xludf.DUMMYFUNCTION("IF(REGEXMATCH(A22587,""wealth planning""),""Script 1"",""-"")"),"Script 1")</f>
        <v>Script 1</v>
      </c>
      <c r="C22587" s="149">
        <f t="shared" si="176"/>
        <v>45476</v>
      </c>
      <c r="D22587" s="74" t="str">
        <f t="shared" si="177"/>
        <v>Anas Ridhwan Mohd Fauzi</v>
      </c>
    </row>
    <row r="22588" spans="1:4">
      <c r="A22588" s="74"/>
      <c r="B22588" s="74" t="str">
        <f ca="1">IFERROR(__xludf.DUMMYFUNCTION("IF(REGEXMATCH(A22588,""wealth planning""),""Script 1"",""-"")"),"-")</f>
        <v>-</v>
      </c>
      <c r="C22588" s="74" t="str">
        <f t="shared" si="176"/>
        <v>You: Hai assalamualaikum Anas,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588" s="149">
        <f t="shared" si="177"/>
        <v>45476</v>
      </c>
    </row>
    <row r="22589" spans="1:4">
      <c r="B22589" s="74" t="str">
        <f ca="1">IFERROR(__xludf.DUMMYFUNCTION("IF(REGEXMATCH(A22589,""wealth planning""),""Script 1"",""-"")"),"-")</f>
        <v>-</v>
      </c>
      <c r="C22589" s="74">
        <f t="shared" si="176"/>
        <v>0</v>
      </c>
      <c r="D22589" s="149">
        <f t="shared" si="177"/>
        <v>45476</v>
      </c>
    </row>
    <row r="22590" spans="1:4">
      <c r="B22590" s="74" t="str">
        <f ca="1">IFERROR(__xludf.DUMMYFUNCTION("IF(REGEXMATCH(A22590,""wealth planning""),""Script 1"",""-"")"),"-")</f>
        <v>-</v>
      </c>
      <c r="C22590" s="74">
        <f t="shared" si="176"/>
        <v>0</v>
      </c>
      <c r="D22590" s="74" t="str">
        <f t="shared" si="177"/>
        <v>You: Hai assalamualaikum Anas,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591" spans="1:4">
      <c r="A22591" s="74" t="s">
        <v>12248</v>
      </c>
      <c r="B22591" s="74" t="str">
        <f ca="1">IFERROR(__xludf.DUMMYFUNCTION("IF(REGEXMATCH(A22591,""wealth planning""),""Script 1"",""-"")"),"-")</f>
        <v>-</v>
      </c>
      <c r="C22591" s="74">
        <f t="shared" si="176"/>
        <v>0</v>
      </c>
      <c r="D22591" s="74">
        <f t="shared" si="177"/>
        <v>0</v>
      </c>
    </row>
    <row r="22592" spans="1:4">
      <c r="A22592" s="74" t="s">
        <v>12249</v>
      </c>
      <c r="B22592" s="74" t="str">
        <f ca="1">IFERROR(__xludf.DUMMYFUNCTION("IF(REGEXMATCH(A22592,""wealth planning""),""Script 1"",""-"")"),"-")</f>
        <v>-</v>
      </c>
      <c r="C22592" s="74" t="str">
        <f t="shared" si="176"/>
        <v>Mohamad Asraf Bin Mohamad AzamStatus is reachable</v>
      </c>
      <c r="D22592" s="74">
        <f t="shared" si="177"/>
        <v>0</v>
      </c>
    </row>
    <row r="22593" spans="1:4">
      <c r="A22593" s="149">
        <v>45476</v>
      </c>
      <c r="B22593" s="74" t="str">
        <f ca="1">IFERROR(__xludf.DUMMYFUNCTION("IF(REGEXMATCH(A22593,""wealth planning""),""Script 1"",""-"")"),"#VALUE!")</f>
        <v>#VALUE!</v>
      </c>
      <c r="C22593" s="74" t="str">
        <f t="shared" si="176"/>
        <v>Mohamad Asraf Bin Mohamad Azam</v>
      </c>
      <c r="D22593" s="74">
        <f t="shared" si="177"/>
        <v>0</v>
      </c>
    </row>
    <row r="22594" spans="1:4">
      <c r="A22594" s="149">
        <v>45476</v>
      </c>
      <c r="B22594" s="74" t="str">
        <f ca="1">IFERROR(__xludf.DUMMYFUNCTION("IF(REGEXMATCH(A22594,""wealth planning""),""Script 1"",""-"")"),"#VALUE!")</f>
        <v>#VALUE!</v>
      </c>
      <c r="C22594" s="149">
        <f t="shared" si="176"/>
        <v>45476</v>
      </c>
      <c r="D22594" s="74" t="str">
        <f t="shared" si="177"/>
        <v>Mohamad Asraf Bin Mohamad AzamStatus is reachable</v>
      </c>
    </row>
    <row r="22595" spans="1:4">
      <c r="A22595" s="74" t="s">
        <v>12250</v>
      </c>
      <c r="B22595" s="74" t="str">
        <f ca="1">IFERROR(__xludf.DUMMYFUNCTION("IF(REGEXMATCH(A22595,""wealth planning""),""Script 1"",""-"")"),"Script 1")</f>
        <v>Script 1</v>
      </c>
      <c r="C22595" s="149">
        <f t="shared" si="176"/>
        <v>45476</v>
      </c>
      <c r="D22595" s="74" t="str">
        <f t="shared" si="177"/>
        <v>Mohamad Asraf Bin Mohamad Azam</v>
      </c>
    </row>
    <row r="22596" spans="1:4">
      <c r="A22596" s="74"/>
      <c r="B22596" s="74" t="str">
        <f ca="1">IFERROR(__xludf.DUMMYFUNCTION("IF(REGEXMATCH(A22596,""wealth planning""),""Script 1"",""-"")"),"-")</f>
        <v>-</v>
      </c>
      <c r="C22596" s="74" t="str">
        <f t="shared" si="176"/>
        <v>You: Hai assalamualaikum Asraf,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596" s="149">
        <f t="shared" si="177"/>
        <v>45476</v>
      </c>
    </row>
    <row r="22597" spans="1:4">
      <c r="B22597" s="74" t="str">
        <f ca="1">IFERROR(__xludf.DUMMYFUNCTION("IF(REGEXMATCH(A22597,""wealth planning""),""Script 1"",""-"")"),"-")</f>
        <v>-</v>
      </c>
      <c r="C22597" s="74">
        <f t="shared" si="176"/>
        <v>0</v>
      </c>
      <c r="D22597" s="149">
        <f t="shared" si="177"/>
        <v>45476</v>
      </c>
    </row>
    <row r="22598" spans="1:4">
      <c r="B22598" s="74" t="str">
        <f ca="1">IFERROR(__xludf.DUMMYFUNCTION("IF(REGEXMATCH(A22598,""wealth planning""),""Script 1"",""-"")"),"-")</f>
        <v>-</v>
      </c>
      <c r="C22598" s="74">
        <f t="shared" si="176"/>
        <v>0</v>
      </c>
      <c r="D22598" s="74" t="str">
        <f t="shared" si="177"/>
        <v>You: Hai assalamualaikum Asraf,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599" spans="1:4">
      <c r="A22599" s="74" t="s">
        <v>12252</v>
      </c>
      <c r="B22599" s="74" t="str">
        <f ca="1">IFERROR(__xludf.DUMMYFUNCTION("IF(REGEXMATCH(A22599,""wealth planning""),""Script 1"",""-"")"),"-")</f>
        <v>-</v>
      </c>
      <c r="C22599" s="74">
        <f t="shared" si="176"/>
        <v>0</v>
      </c>
      <c r="D22599" s="74">
        <f t="shared" si="177"/>
        <v>0</v>
      </c>
    </row>
    <row r="22600" spans="1:4">
      <c r="A22600" s="74" t="s">
        <v>12253</v>
      </c>
      <c r="B22600" s="74" t="str">
        <f ca="1">IFERROR(__xludf.DUMMYFUNCTION("IF(REGEXMATCH(A22600,""wealth planning""),""Script 1"",""-"")"),"-")</f>
        <v>-</v>
      </c>
      <c r="C22600" s="74" t="str">
        <f t="shared" si="176"/>
        <v>Nur Afiqah M. RasitStatus is reachable</v>
      </c>
      <c r="D22600" s="74">
        <f t="shared" si="177"/>
        <v>0</v>
      </c>
    </row>
    <row r="22601" spans="1:4">
      <c r="A22601" s="149">
        <v>45475</v>
      </c>
      <c r="B22601" s="74" t="str">
        <f ca="1">IFERROR(__xludf.DUMMYFUNCTION("IF(REGEXMATCH(A22601,""wealth planning""),""Script 1"",""-"")"),"#VALUE!")</f>
        <v>#VALUE!</v>
      </c>
      <c r="C22601" s="74" t="str">
        <f t="shared" si="176"/>
        <v>Nur Afiqah M. Rasit</v>
      </c>
      <c r="D22601" s="74">
        <f t="shared" si="177"/>
        <v>0</v>
      </c>
    </row>
    <row r="22602" spans="1:4">
      <c r="A22602" s="149">
        <v>45475</v>
      </c>
      <c r="B22602" s="74" t="str">
        <f ca="1">IFERROR(__xludf.DUMMYFUNCTION("IF(REGEXMATCH(A22602,""wealth planning""),""Script 1"",""-"")"),"#VALUE!")</f>
        <v>#VALUE!</v>
      </c>
      <c r="C22602" s="149">
        <f t="shared" si="176"/>
        <v>45475</v>
      </c>
      <c r="D22602" s="74" t="str">
        <f t="shared" si="177"/>
        <v>Nur Afiqah M. RasitStatus is reachable</v>
      </c>
    </row>
    <row r="22603" spans="1:4">
      <c r="A22603" s="74" t="s">
        <v>11632</v>
      </c>
      <c r="B22603" s="74" t="str">
        <f ca="1">IFERROR(__xludf.DUMMYFUNCTION("IF(REGEXMATCH(A22603,""wealth planning""),""Script 1"",""-"")"),"Script 1")</f>
        <v>Script 1</v>
      </c>
      <c r="C22603" s="149">
        <f t="shared" si="176"/>
        <v>45475</v>
      </c>
      <c r="D22603" s="74" t="str">
        <f t="shared" si="177"/>
        <v>Nur Afiqah M. Rasit</v>
      </c>
    </row>
    <row r="22604" spans="1:4">
      <c r="A22604" s="74"/>
      <c r="B22604" s="74" t="str">
        <f ca="1">IFERROR(__xludf.DUMMYFUNCTION("IF(REGEXMATCH(A22604,""wealth planning""),""Script 1"",""-"")"),"-")</f>
        <v>-</v>
      </c>
      <c r="C22604" s="74" t="str">
        <f t="shared" si="176"/>
        <v>You: Hai assalamualaikum Afiqah,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2604" s="149">
        <f t="shared" si="177"/>
        <v>45475</v>
      </c>
    </row>
    <row r="22605" spans="1:4">
      <c r="B22605" s="74" t="str">
        <f ca="1">IFERROR(__xludf.DUMMYFUNCTION("IF(REGEXMATCH(A22605,""wealth planning""),""Script 1"",""-"")"),"-")</f>
        <v>-</v>
      </c>
      <c r="C22605" s="74">
        <f t="shared" si="176"/>
        <v>0</v>
      </c>
      <c r="D22605" s="149">
        <f t="shared" si="177"/>
        <v>45475</v>
      </c>
    </row>
    <row r="22606" spans="1:4">
      <c r="B22606" s="74" t="str">
        <f ca="1">IFERROR(__xludf.DUMMYFUNCTION("IF(REGEXMATCH(A22606,""wealth planning""),""Script 1"",""-"")"),"-")</f>
        <v>-</v>
      </c>
      <c r="C22606" s="74">
        <f t="shared" si="176"/>
        <v>0</v>
      </c>
      <c r="D22606" s="74" t="str">
        <f t="shared" si="177"/>
        <v>You: Hai assalamualaikum Afiqah,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2607" spans="1:4">
      <c r="B22607" s="74" t="str">
        <f ca="1">IFERROR(__xludf.DUMMYFUNCTION("IF(REGEXMATCH(A22607,""wealth planning""),""Script 1"",""-"")"),"-")</f>
        <v>-</v>
      </c>
      <c r="C22607" s="74">
        <f t="shared" si="176"/>
        <v>0</v>
      </c>
      <c r="D22607" s="74">
        <f t="shared" si="177"/>
        <v>0</v>
      </c>
    </row>
    <row r="22608" spans="1:4">
      <c r="A22608" s="74" t="s">
        <v>12256</v>
      </c>
      <c r="B22608" s="74" t="str">
        <f ca="1">IFERROR(__xludf.DUMMYFUNCTION("IF(REGEXMATCH(A22608,""wealth planning""),""Script 1"",""-"")"),"-")</f>
        <v>-</v>
      </c>
      <c r="C22608" s="74">
        <f t="shared" si="176"/>
        <v>0</v>
      </c>
      <c r="D22608" s="74">
        <f t="shared" si="177"/>
        <v>0</v>
      </c>
    </row>
    <row r="22609" spans="1:4">
      <c r="A22609" s="149">
        <v>45475</v>
      </c>
      <c r="B22609" s="74" t="str">
        <f ca="1">IFERROR(__xludf.DUMMYFUNCTION("IF(REGEXMATCH(A22609,""wealth planning""),""Script 1"",""-"")"),"#VALUE!")</f>
        <v>#VALUE!</v>
      </c>
      <c r="C22609" s="74" t="str">
        <f t="shared" si="176"/>
        <v>Qamar Zaki</v>
      </c>
      <c r="D22609" s="74">
        <f t="shared" si="177"/>
        <v>0</v>
      </c>
    </row>
    <row r="22610" spans="1:4">
      <c r="A22610" s="149">
        <v>45475</v>
      </c>
      <c r="B22610" s="74" t="str">
        <f ca="1">IFERROR(__xludf.DUMMYFUNCTION("IF(REGEXMATCH(A22610,""wealth planning""),""Script 1"",""-"")"),"#VALUE!")</f>
        <v>#VALUE!</v>
      </c>
      <c r="C22610" s="149">
        <f t="shared" si="176"/>
        <v>45475</v>
      </c>
      <c r="D22610" s="74">
        <f t="shared" si="177"/>
        <v>0</v>
      </c>
    </row>
    <row r="22611" spans="1:4">
      <c r="A22611" s="74" t="s">
        <v>12257</v>
      </c>
      <c r="B22611" s="74" t="str">
        <f ca="1">IFERROR(__xludf.DUMMYFUNCTION("IF(REGEXMATCH(A22611,""wealth planning""),""Script 1"",""-"")"),"Script 1")</f>
        <v>Script 1</v>
      </c>
      <c r="C22611" s="149">
        <f t="shared" si="176"/>
        <v>45475</v>
      </c>
      <c r="D22611" s="74" t="str">
        <f t="shared" si="177"/>
        <v>Qamar Zaki</v>
      </c>
    </row>
    <row r="22612" spans="1:4">
      <c r="A22612" s="74"/>
      <c r="B22612" s="74" t="str">
        <f ca="1">IFERROR(__xludf.DUMMYFUNCTION("IF(REGEXMATCH(A22612,""wealth planning""),""Script 1"",""-"")"),"-")</f>
        <v>-</v>
      </c>
      <c r="C22612" s="74" t="str">
        <f t="shared" si="176"/>
        <v>You: Hai assalamualaikum Qamar,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612" s="149">
        <f t="shared" si="177"/>
        <v>45475</v>
      </c>
    </row>
    <row r="22613" spans="1:4">
      <c r="B22613" s="74" t="str">
        <f ca="1">IFERROR(__xludf.DUMMYFUNCTION("IF(REGEXMATCH(A22613,""wealth planning""),""Script 1"",""-"")"),"-")</f>
        <v>-</v>
      </c>
      <c r="C22613" s="74">
        <f t="shared" si="176"/>
        <v>0</v>
      </c>
      <c r="D22613" s="149">
        <f t="shared" si="177"/>
        <v>45475</v>
      </c>
    </row>
    <row r="22614" spans="1:4">
      <c r="B22614" s="74" t="str">
        <f ca="1">IFERROR(__xludf.DUMMYFUNCTION("IF(REGEXMATCH(A22614,""wealth planning""),""Script 1"",""-"")"),"-")</f>
        <v>-</v>
      </c>
      <c r="C22614" s="74">
        <f t="shared" si="176"/>
        <v>0</v>
      </c>
      <c r="D22614" s="74" t="str">
        <f t="shared" si="177"/>
        <v>You: Hai assalamualaikum Qamar,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615" spans="1:4">
      <c r="B22615" s="74" t="str">
        <f ca="1">IFERROR(__xludf.DUMMYFUNCTION("IF(REGEXMATCH(A22615,""wealth planning""),""Script 1"",""-"")"),"-")</f>
        <v>-</v>
      </c>
      <c r="C22615" s="74">
        <f t="shared" si="176"/>
        <v>0</v>
      </c>
      <c r="D22615" s="74">
        <f t="shared" si="177"/>
        <v>0</v>
      </c>
    </row>
    <row r="22616" spans="1:4">
      <c r="A22616" s="74" t="s">
        <v>12260</v>
      </c>
      <c r="B22616" s="74" t="str">
        <f ca="1">IFERROR(__xludf.DUMMYFUNCTION("IF(REGEXMATCH(A22616,""wealth planning""),""Script 1"",""-"")"),"-")</f>
        <v>-</v>
      </c>
      <c r="C22616" s="74">
        <f t="shared" si="176"/>
        <v>0</v>
      </c>
      <c r="D22616" s="74">
        <f t="shared" si="177"/>
        <v>0</v>
      </c>
    </row>
    <row r="22617" spans="1:4">
      <c r="A22617" s="149">
        <v>45475</v>
      </c>
      <c r="B22617" s="74" t="str">
        <f ca="1">IFERROR(__xludf.DUMMYFUNCTION("IF(REGEXMATCH(A22617,""wealth planning""),""Script 1"",""-"")"),"#VALUE!")</f>
        <v>#VALUE!</v>
      </c>
      <c r="C22617" s="74" t="str">
        <f t="shared" si="176"/>
        <v>Iyad Mohamed</v>
      </c>
      <c r="D22617" s="74">
        <f t="shared" si="177"/>
        <v>0</v>
      </c>
    </row>
    <row r="22618" spans="1:4">
      <c r="A22618" s="149">
        <v>45475</v>
      </c>
      <c r="B22618" s="74" t="str">
        <f ca="1">IFERROR(__xludf.DUMMYFUNCTION("IF(REGEXMATCH(A22618,""wealth planning""),""Script 1"",""-"")"),"#VALUE!")</f>
        <v>#VALUE!</v>
      </c>
      <c r="C22618" s="149">
        <f t="shared" si="176"/>
        <v>45475</v>
      </c>
      <c r="D22618" s="74">
        <f t="shared" si="177"/>
        <v>0</v>
      </c>
    </row>
    <row r="22619" spans="1:4">
      <c r="A22619" s="74" t="s">
        <v>12261</v>
      </c>
      <c r="B22619" s="74" t="str">
        <f ca="1">IFERROR(__xludf.DUMMYFUNCTION("IF(REGEXMATCH(A22619,""wealth planning""),""Script 1"",""-"")"),"Script 1")</f>
        <v>Script 1</v>
      </c>
      <c r="C22619" s="149">
        <f t="shared" si="176"/>
        <v>45475</v>
      </c>
      <c r="D22619" s="74" t="str">
        <f t="shared" si="177"/>
        <v>Iyad Mohamed</v>
      </c>
    </row>
    <row r="22620" spans="1:4">
      <c r="A22620" s="74"/>
      <c r="B22620" s="74" t="str">
        <f ca="1">IFERROR(__xludf.DUMMYFUNCTION("IF(REGEXMATCH(A22620,""wealth planning""),""Script 1"",""-"")"),"-")</f>
        <v>-</v>
      </c>
      <c r="C22620" s="74" t="str">
        <f t="shared" si="176"/>
        <v>You: Hai assalamualaikum Iyad,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620" s="149">
        <f t="shared" si="177"/>
        <v>45475</v>
      </c>
    </row>
    <row r="22621" spans="1:4">
      <c r="B22621" s="74" t="str">
        <f ca="1">IFERROR(__xludf.DUMMYFUNCTION("IF(REGEXMATCH(A22621,""wealth planning""),""Script 1"",""-"")"),"-")</f>
        <v>-</v>
      </c>
      <c r="C22621" s="74">
        <f t="shared" si="176"/>
        <v>0</v>
      </c>
      <c r="D22621" s="149">
        <f t="shared" si="177"/>
        <v>45475</v>
      </c>
    </row>
    <row r="22622" spans="1:4">
      <c r="B22622" s="74" t="str">
        <f ca="1">IFERROR(__xludf.DUMMYFUNCTION("IF(REGEXMATCH(A22622,""wealth planning""),""Script 1"",""-"")"),"-")</f>
        <v>-</v>
      </c>
      <c r="C22622" s="74">
        <f t="shared" si="176"/>
        <v>0</v>
      </c>
      <c r="D22622" s="74" t="str">
        <f t="shared" si="177"/>
        <v>You: Hai assalamualaikum Iyad,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623" spans="1:4">
      <c r="B22623" s="74" t="str">
        <f ca="1">IFERROR(__xludf.DUMMYFUNCTION("IF(REGEXMATCH(A22623,""wealth planning""),""Script 1"",""-"")"),"-")</f>
        <v>-</v>
      </c>
      <c r="C22623" s="74">
        <f t="shared" si="176"/>
        <v>0</v>
      </c>
      <c r="D22623" s="74">
        <f t="shared" si="177"/>
        <v>0</v>
      </c>
    </row>
    <row r="22624" spans="1:4">
      <c r="A22624" s="74" t="s">
        <v>12264</v>
      </c>
      <c r="B22624" s="74" t="str">
        <f ca="1">IFERROR(__xludf.DUMMYFUNCTION("IF(REGEXMATCH(A22624,""wealth planning""),""Script 1"",""-"")"),"-")</f>
        <v>-</v>
      </c>
      <c r="C22624" s="74">
        <f t="shared" si="176"/>
        <v>0</v>
      </c>
      <c r="D22624" s="74">
        <f t="shared" si="177"/>
        <v>0</v>
      </c>
    </row>
    <row r="22625" spans="1:4">
      <c r="A22625" s="149">
        <v>45475</v>
      </c>
      <c r="B22625" s="74" t="str">
        <f ca="1">IFERROR(__xludf.DUMMYFUNCTION("IF(REGEXMATCH(A22625,""wealth planning""),""Script 1"",""-"")"),"#VALUE!")</f>
        <v>#VALUE!</v>
      </c>
      <c r="C22625" s="74" t="str">
        <f t="shared" si="176"/>
        <v>Nur Syafawati Mat Solleh</v>
      </c>
      <c r="D22625" s="74">
        <f t="shared" si="177"/>
        <v>0</v>
      </c>
    </row>
    <row r="22626" spans="1:4">
      <c r="A22626" s="149">
        <v>45475</v>
      </c>
      <c r="B22626" s="74" t="str">
        <f ca="1">IFERROR(__xludf.DUMMYFUNCTION("IF(REGEXMATCH(A22626,""wealth planning""),""Script 1"",""-"")"),"#VALUE!")</f>
        <v>#VALUE!</v>
      </c>
      <c r="C22626" s="149">
        <f t="shared" si="176"/>
        <v>45475</v>
      </c>
      <c r="D22626" s="74">
        <f t="shared" si="177"/>
        <v>0</v>
      </c>
    </row>
    <row r="22627" spans="1:4">
      <c r="A22627" s="74" t="s">
        <v>12265</v>
      </c>
      <c r="B22627" s="74" t="str">
        <f ca="1">IFERROR(__xludf.DUMMYFUNCTION("IF(REGEXMATCH(A22627,""wealth planning""),""Script 1"",""-"")"),"Script 1")</f>
        <v>Script 1</v>
      </c>
      <c r="C22627" s="149">
        <f t="shared" si="176"/>
        <v>45475</v>
      </c>
      <c r="D22627" s="74" t="str">
        <f t="shared" si="177"/>
        <v>Nur Syafawati Mat Solleh</v>
      </c>
    </row>
    <row r="22628" spans="1:4">
      <c r="A22628" s="74"/>
      <c r="B22628" s="74" t="str">
        <f ca="1">IFERROR(__xludf.DUMMYFUNCTION("IF(REGEXMATCH(A22628,""wealth planning""),""Script 1"",""-"")"),"-")</f>
        <v>-</v>
      </c>
      <c r="C22628" s="74" t="str">
        <f t="shared" si="176"/>
        <v>You: Hai assalamualaikum Syafawati, saya Azhad dari PruBSN. Sorry kalau ganggu. Actually saya ingin mendapatkan peluang sharing berkaitan takaful dan wealth planning since ini kerja hakiki saya sebagai PruBSN wealth planner. Boleh ke kalau saya nak set appointment secara bersemuka ataupun online?</v>
      </c>
      <c r="D22628" s="149">
        <f t="shared" si="177"/>
        <v>45475</v>
      </c>
    </row>
    <row r="22629" spans="1:4">
      <c r="B22629" s="74" t="str">
        <f ca="1">IFERROR(__xludf.DUMMYFUNCTION("IF(REGEXMATCH(A22629,""wealth planning""),""Script 1"",""-"")"),"-")</f>
        <v>-</v>
      </c>
      <c r="C22629" s="74">
        <f t="shared" si="176"/>
        <v>0</v>
      </c>
      <c r="D22629" s="149">
        <f t="shared" si="177"/>
        <v>45475</v>
      </c>
    </row>
    <row r="22630" spans="1:4">
      <c r="B22630" s="74" t="str">
        <f ca="1">IFERROR(__xludf.DUMMYFUNCTION("IF(REGEXMATCH(A22630,""wealth planning""),""Script 1"",""-"")"),"-")</f>
        <v>-</v>
      </c>
      <c r="C22630" s="74">
        <f t="shared" si="176"/>
        <v>0</v>
      </c>
      <c r="D22630" s="74" t="str">
        <f t="shared" si="177"/>
        <v>You: Hai assalamualaikum Syafawati, saya Azhad dari PruBSN. Sorry kalau ganggu. Actually saya ingin mendapatkan peluang sharing berkaitan takaful dan wealth planning since ini kerja hakiki saya sebagai PruBSN wealth planner. Boleh ke kalau saya nak set appointment secara bersemuka ataupun online?</v>
      </c>
    </row>
    <row r="22631" spans="1:4">
      <c r="B22631" s="74" t="str">
        <f ca="1">IFERROR(__xludf.DUMMYFUNCTION("IF(REGEXMATCH(A22631,""wealth planning""),""Script 1"",""-"")"),"-")</f>
        <v>-</v>
      </c>
      <c r="C22631" s="74">
        <f t="shared" si="176"/>
        <v>0</v>
      </c>
      <c r="D22631" s="74">
        <f t="shared" si="177"/>
        <v>0</v>
      </c>
    </row>
    <row r="22632" spans="1:4">
      <c r="A22632" s="74" t="s">
        <v>4060</v>
      </c>
      <c r="B22632" s="74" t="str">
        <f ca="1">IFERROR(__xludf.DUMMYFUNCTION("IF(REGEXMATCH(A22632,""wealth planning""),""Script 1"",""-"")"),"-")</f>
        <v>-</v>
      </c>
      <c r="C22632" s="74">
        <f t="shared" si="176"/>
        <v>0</v>
      </c>
      <c r="D22632" s="74">
        <f t="shared" si="177"/>
        <v>0</v>
      </c>
    </row>
    <row r="22633" spans="1:4">
      <c r="A22633" s="149">
        <v>45475</v>
      </c>
      <c r="B22633" s="74" t="str">
        <f ca="1">IFERROR(__xludf.DUMMYFUNCTION("IF(REGEXMATCH(A22633,""wealth planning""),""Script 1"",""-"")"),"#VALUE!")</f>
        <v>#VALUE!</v>
      </c>
      <c r="C22633" s="74" t="str">
        <f t="shared" si="176"/>
        <v>Amirul Hakim</v>
      </c>
      <c r="D22633" s="74">
        <f t="shared" si="177"/>
        <v>0</v>
      </c>
    </row>
    <row r="22634" spans="1:4">
      <c r="A22634" s="149">
        <v>45475</v>
      </c>
      <c r="B22634" s="74" t="str">
        <f ca="1">IFERROR(__xludf.DUMMYFUNCTION("IF(REGEXMATCH(A22634,""wealth planning""),""Script 1"",""-"")"),"#VALUE!")</f>
        <v>#VALUE!</v>
      </c>
      <c r="C22634" s="149">
        <f t="shared" si="176"/>
        <v>45475</v>
      </c>
      <c r="D22634" s="74">
        <f t="shared" si="177"/>
        <v>0</v>
      </c>
    </row>
    <row r="22635" spans="1:4">
      <c r="A22635" s="74" t="s">
        <v>12268</v>
      </c>
      <c r="B22635" s="74" t="str">
        <f ca="1">IFERROR(__xludf.DUMMYFUNCTION("IF(REGEXMATCH(A22635,""wealth planning""),""Script 1"",""-"")"),"Script 1")</f>
        <v>Script 1</v>
      </c>
      <c r="C22635" s="149">
        <f t="shared" si="176"/>
        <v>45475</v>
      </c>
      <c r="D22635" s="74" t="str">
        <f t="shared" si="177"/>
        <v>Amirul Hakim</v>
      </c>
    </row>
    <row r="22636" spans="1:4">
      <c r="A22636" s="74"/>
      <c r="B22636" s="74" t="str">
        <f ca="1">IFERROR(__xludf.DUMMYFUNCTION("IF(REGEXMATCH(A22636,""wealth planning""),""Script 1"",""-"")"),"-")</f>
        <v>-</v>
      </c>
      <c r="C22636" s="74" t="str">
        <f t="shared" si="176"/>
        <v>You: Hai assalamualaikum Amirul,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2636" s="149">
        <f t="shared" si="177"/>
        <v>45475</v>
      </c>
    </row>
    <row r="22637" spans="1:4">
      <c r="B22637" s="74" t="str">
        <f ca="1">IFERROR(__xludf.DUMMYFUNCTION("IF(REGEXMATCH(A22637,""wealth planning""),""Script 1"",""-"")"),"-")</f>
        <v>-</v>
      </c>
      <c r="C22637" s="74">
        <f t="shared" si="176"/>
        <v>0</v>
      </c>
      <c r="D22637" s="149">
        <f t="shared" si="177"/>
        <v>45475</v>
      </c>
    </row>
    <row r="22638" spans="1:4">
      <c r="B22638" s="74" t="str">
        <f ca="1">IFERROR(__xludf.DUMMYFUNCTION("IF(REGEXMATCH(A22638,""wealth planning""),""Script 1"",""-"")"),"-")</f>
        <v>-</v>
      </c>
      <c r="C22638" s="74">
        <f t="shared" si="176"/>
        <v>0</v>
      </c>
      <c r="D22638" s="74" t="str">
        <f t="shared" si="177"/>
        <v>You: Hai assalamualaikum Amirul,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2639" spans="1:4">
      <c r="A22639" s="74" t="s">
        <v>12269</v>
      </c>
      <c r="B22639" s="74" t="str">
        <f ca="1">IFERROR(__xludf.DUMMYFUNCTION("IF(REGEXMATCH(A22639,""wealth planning""),""Script 1"",""-"")"),"-")</f>
        <v>-</v>
      </c>
      <c r="C22639" s="74">
        <f t="shared" si="176"/>
        <v>0</v>
      </c>
      <c r="D22639" s="74">
        <f t="shared" si="177"/>
        <v>0</v>
      </c>
    </row>
    <row r="22640" spans="1:4">
      <c r="A22640" s="74" t="s">
        <v>12269</v>
      </c>
      <c r="B22640" s="74" t="str">
        <f ca="1">IFERROR(__xludf.DUMMYFUNCTION("IF(REGEXMATCH(A22640,""wealth planning""),""Script 1"",""-"")"),"-")</f>
        <v>-</v>
      </c>
      <c r="C22640" s="74" t="str">
        <f t="shared" si="176"/>
        <v>Jad Musaddiq Jaafar</v>
      </c>
      <c r="D22640" s="74">
        <f t="shared" si="177"/>
        <v>0</v>
      </c>
    </row>
    <row r="22641" spans="1:4">
      <c r="A22641" s="149">
        <v>45474</v>
      </c>
      <c r="B22641" s="74" t="str">
        <f ca="1">IFERROR(__xludf.DUMMYFUNCTION("IF(REGEXMATCH(A22641,""wealth planning""),""Script 1"",""-"")"),"#VALUE!")</f>
        <v>#VALUE!</v>
      </c>
      <c r="C22641" s="74" t="str">
        <f t="shared" si="176"/>
        <v>Jad Musaddiq Jaafar</v>
      </c>
      <c r="D22641" s="74">
        <f t="shared" si="177"/>
        <v>0</v>
      </c>
    </row>
    <row r="22642" spans="1:4">
      <c r="A22642" s="149">
        <v>45474</v>
      </c>
      <c r="B22642" s="74" t="str">
        <f ca="1">IFERROR(__xludf.DUMMYFUNCTION("IF(REGEXMATCH(A22642,""wealth planning""),""Script 1"",""-"")"),"#VALUE!")</f>
        <v>#VALUE!</v>
      </c>
      <c r="C22642" s="149">
        <f t="shared" si="176"/>
        <v>45474</v>
      </c>
      <c r="D22642" s="74" t="str">
        <f t="shared" si="177"/>
        <v>Jad Musaddiq Jaafar</v>
      </c>
    </row>
    <row r="22643" spans="1:4">
      <c r="A22643" s="74" t="s">
        <v>12270</v>
      </c>
      <c r="B22643" s="74" t="str">
        <f ca="1">IFERROR(__xludf.DUMMYFUNCTION("IF(REGEXMATCH(A22643,""wealth planning""),""Script 1"",""-"")"),"Script 1")</f>
        <v>Script 1</v>
      </c>
      <c r="C22643" s="149">
        <f t="shared" si="176"/>
        <v>45474</v>
      </c>
      <c r="D22643" s="74" t="str">
        <f t="shared" si="177"/>
        <v>Jad Musaddiq Jaafar</v>
      </c>
    </row>
    <row r="22644" spans="1:4">
      <c r="A22644" s="74"/>
      <c r="B22644" s="74" t="str">
        <f ca="1">IFERROR(__xludf.DUMMYFUNCTION("IF(REGEXMATCH(A22644,""wealth planning""),""Script 1"",""-"")"),"-")</f>
        <v>-</v>
      </c>
      <c r="C22644" s="74" t="str">
        <f t="shared" si="176"/>
        <v>You: Hai assalamualaikum Jad Musaddiq,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644" s="149">
        <f t="shared" si="177"/>
        <v>45474</v>
      </c>
    </row>
    <row r="22645" spans="1:4">
      <c r="B22645" s="74" t="str">
        <f ca="1">IFERROR(__xludf.DUMMYFUNCTION("IF(REGEXMATCH(A22645,""wealth planning""),""Script 1"",""-"")"),"-")</f>
        <v>-</v>
      </c>
      <c r="C22645" s="74">
        <f t="shared" si="176"/>
        <v>0</v>
      </c>
      <c r="D22645" s="149">
        <f t="shared" si="177"/>
        <v>45474</v>
      </c>
    </row>
    <row r="22646" spans="1:4">
      <c r="B22646" s="74" t="str">
        <f ca="1">IFERROR(__xludf.DUMMYFUNCTION("IF(REGEXMATCH(A22646,""wealth planning""),""Script 1"",""-"")"),"-")</f>
        <v>-</v>
      </c>
      <c r="C22646" s="74">
        <f t="shared" si="176"/>
        <v>0</v>
      </c>
      <c r="D22646" s="74" t="str">
        <f t="shared" si="177"/>
        <v>You: Hai assalamualaikum Jad Musaddiq,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647" spans="1:4">
      <c r="A22647" s="74" t="s">
        <v>12272</v>
      </c>
      <c r="B22647" s="74" t="str">
        <f ca="1">IFERROR(__xludf.DUMMYFUNCTION("IF(REGEXMATCH(A22647,""wealth planning""),""Script 1"",""-"")"),"-")</f>
        <v>-</v>
      </c>
      <c r="C22647" s="74">
        <f t="shared" si="176"/>
        <v>0</v>
      </c>
      <c r="D22647" s="74">
        <f t="shared" si="177"/>
        <v>0</v>
      </c>
    </row>
    <row r="22648" spans="1:4">
      <c r="A22648" s="74" t="s">
        <v>12273</v>
      </c>
      <c r="B22648" s="74" t="str">
        <f ca="1">IFERROR(__xludf.DUMMYFUNCTION("IF(REGEXMATCH(A22648,""wealth planning""),""Script 1"",""-"")"),"-")</f>
        <v>-</v>
      </c>
      <c r="C22648" s="74" t="str">
        <f t="shared" si="176"/>
        <v>Mohammad Haziq Aqmal HazaliStatus is reachable</v>
      </c>
      <c r="D22648" s="74">
        <f t="shared" si="177"/>
        <v>0</v>
      </c>
    </row>
    <row r="22649" spans="1:4">
      <c r="A22649" s="149">
        <v>45474</v>
      </c>
      <c r="B22649" s="74" t="str">
        <f ca="1">IFERROR(__xludf.DUMMYFUNCTION("IF(REGEXMATCH(A22649,""wealth planning""),""Script 1"",""-"")"),"#VALUE!")</f>
        <v>#VALUE!</v>
      </c>
      <c r="C22649" s="74" t="str">
        <f t="shared" si="176"/>
        <v>Mohammad Haziq Aqmal Hazali</v>
      </c>
      <c r="D22649" s="74">
        <f t="shared" si="177"/>
        <v>0</v>
      </c>
    </row>
    <row r="22650" spans="1:4">
      <c r="A22650" s="149">
        <v>45474</v>
      </c>
      <c r="B22650" s="74" t="str">
        <f ca="1">IFERROR(__xludf.DUMMYFUNCTION("IF(REGEXMATCH(A22650,""wealth planning""),""Script 1"",""-"")"),"#VALUE!")</f>
        <v>#VALUE!</v>
      </c>
      <c r="C22650" s="149">
        <f t="shared" si="176"/>
        <v>45474</v>
      </c>
      <c r="D22650" s="74" t="str">
        <f t="shared" si="177"/>
        <v>Mohammad Haziq Aqmal HazaliStatus is reachable</v>
      </c>
    </row>
    <row r="22651" spans="1:4">
      <c r="A22651" s="74" t="s">
        <v>11548</v>
      </c>
      <c r="B22651" s="74" t="str">
        <f ca="1">IFERROR(__xludf.DUMMYFUNCTION("IF(REGEXMATCH(A22651,""wealth planning""),""Script 1"",""-"")"),"Script 1")</f>
        <v>Script 1</v>
      </c>
      <c r="C22651" s="149">
        <f t="shared" si="176"/>
        <v>45474</v>
      </c>
      <c r="D22651" s="74" t="str">
        <f t="shared" si="177"/>
        <v>Mohammad Haziq Aqmal Hazali</v>
      </c>
    </row>
    <row r="22652" spans="1:4">
      <c r="A22652" s="74"/>
      <c r="B22652" s="74" t="str">
        <f ca="1">IFERROR(__xludf.DUMMYFUNCTION("IF(REGEXMATCH(A22652,""wealth planning""),""Script 1"",""-"")"),"-")</f>
        <v>-</v>
      </c>
      <c r="C22652" s="74" t="str">
        <f t="shared" si="176"/>
        <v>You: Hai assalamualaikum Haziq,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652" s="149">
        <f t="shared" si="177"/>
        <v>45474</v>
      </c>
    </row>
    <row r="22653" spans="1:4">
      <c r="B22653" s="74" t="str">
        <f ca="1">IFERROR(__xludf.DUMMYFUNCTION("IF(REGEXMATCH(A22653,""wealth planning""),""Script 1"",""-"")"),"-")</f>
        <v>-</v>
      </c>
      <c r="C22653" s="74">
        <f t="shared" si="176"/>
        <v>0</v>
      </c>
      <c r="D22653" s="149">
        <f t="shared" si="177"/>
        <v>45474</v>
      </c>
    </row>
    <row r="22654" spans="1:4">
      <c r="B22654" s="74" t="str">
        <f ca="1">IFERROR(__xludf.DUMMYFUNCTION("IF(REGEXMATCH(A22654,""wealth planning""),""Script 1"",""-"")"),"-")</f>
        <v>-</v>
      </c>
      <c r="C22654" s="74">
        <f t="shared" si="176"/>
        <v>0</v>
      </c>
      <c r="D22654" s="74" t="str">
        <f t="shared" si="177"/>
        <v>You: Hai assalamualaikum Haziq,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655" spans="1:4">
      <c r="A22655" s="74" t="s">
        <v>12275</v>
      </c>
      <c r="B22655" s="74" t="str">
        <f ca="1">IFERROR(__xludf.DUMMYFUNCTION("IF(REGEXMATCH(A22655,""wealth planning""),""Script 1"",""-"")"),"-")</f>
        <v>-</v>
      </c>
      <c r="C22655" s="74">
        <f t="shared" si="176"/>
        <v>0</v>
      </c>
      <c r="D22655" s="74">
        <f t="shared" si="177"/>
        <v>0</v>
      </c>
    </row>
    <row r="22656" spans="1:4">
      <c r="A22656" s="74" t="s">
        <v>12275</v>
      </c>
      <c r="B22656" s="74" t="str">
        <f ca="1">IFERROR(__xludf.DUMMYFUNCTION("IF(REGEXMATCH(A22656,""wealth planning""),""Script 1"",""-"")"),"-")</f>
        <v>-</v>
      </c>
      <c r="C22656" s="74" t="str">
        <f t="shared" si="176"/>
        <v>MUHAMMAD SYAHIR BIN UMAR</v>
      </c>
      <c r="D22656" s="74">
        <f t="shared" si="177"/>
        <v>0</v>
      </c>
    </row>
    <row r="22657" spans="1:4">
      <c r="A22657" s="149">
        <v>45474</v>
      </c>
      <c r="B22657" s="74" t="str">
        <f ca="1">IFERROR(__xludf.DUMMYFUNCTION("IF(REGEXMATCH(A22657,""wealth planning""),""Script 1"",""-"")"),"#VALUE!")</f>
        <v>#VALUE!</v>
      </c>
      <c r="C22657" s="74" t="str">
        <f t="shared" si="176"/>
        <v>MUHAMMAD SYAHIR BIN UMAR</v>
      </c>
      <c r="D22657" s="74">
        <f t="shared" si="177"/>
        <v>0</v>
      </c>
    </row>
    <row r="22658" spans="1:4">
      <c r="A22658" s="149">
        <v>45474</v>
      </c>
      <c r="B22658" s="74" t="str">
        <f ca="1">IFERROR(__xludf.DUMMYFUNCTION("IF(REGEXMATCH(A22658,""wealth planning""),""Script 1"",""-"")"),"#VALUE!")</f>
        <v>#VALUE!</v>
      </c>
      <c r="C22658" s="149">
        <f t="shared" si="176"/>
        <v>45474</v>
      </c>
      <c r="D22658" s="74" t="str">
        <f t="shared" si="177"/>
        <v>MUHAMMAD SYAHIR BIN UMAR</v>
      </c>
    </row>
    <row r="22659" spans="1:4">
      <c r="A22659" s="74" t="s">
        <v>12276</v>
      </c>
      <c r="B22659" s="74" t="str">
        <f ca="1">IFERROR(__xludf.DUMMYFUNCTION("IF(REGEXMATCH(A22659,""wealth planning""),""Script 1"",""-"")"),"Script 1")</f>
        <v>Script 1</v>
      </c>
      <c r="C22659" s="149">
        <f t="shared" si="176"/>
        <v>45474</v>
      </c>
      <c r="D22659" s="74" t="str">
        <f t="shared" si="177"/>
        <v>MUHAMMAD SYAHIR BIN UMAR</v>
      </c>
    </row>
    <row r="22660" spans="1:4">
      <c r="A22660" s="74"/>
      <c r="B22660" s="74" t="str">
        <f ca="1">IFERROR(__xludf.DUMMYFUNCTION("IF(REGEXMATCH(A22660,""wealth planning""),""Script 1"",""-"")"),"-")</f>
        <v>-</v>
      </c>
      <c r="C22660" s="74" t="str">
        <f t="shared" si="176"/>
        <v>You: Hai assalamualaikum Syahir, saya Azhad nihon sotsu tahun 2017.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2660" s="149">
        <f t="shared" si="177"/>
        <v>45474</v>
      </c>
    </row>
    <row r="22661" spans="1:4">
      <c r="B22661" s="74" t="str">
        <f ca="1">IFERROR(__xludf.DUMMYFUNCTION("IF(REGEXMATCH(A22661,""wealth planning""),""Script 1"",""-"")"),"-")</f>
        <v>-</v>
      </c>
      <c r="C22661" s="74">
        <f t="shared" si="176"/>
        <v>0</v>
      </c>
      <c r="D22661" s="149">
        <f t="shared" si="177"/>
        <v>45474</v>
      </c>
    </row>
    <row r="22662" spans="1:4">
      <c r="B22662" s="74" t="str">
        <f ca="1">IFERROR(__xludf.DUMMYFUNCTION("IF(REGEXMATCH(A22662,""wealth planning""),""Script 1"",""-"")"),"-")</f>
        <v>-</v>
      </c>
      <c r="C22662" s="74">
        <f t="shared" si="176"/>
        <v>0</v>
      </c>
      <c r="D22662" s="74" t="str">
        <f t="shared" si="177"/>
        <v>You: Hai assalamualaikum Syahir, saya Azhad nihon sotsu tahun 2017.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2663" spans="1:4">
      <c r="A22663" s="74" t="s">
        <v>12278</v>
      </c>
      <c r="B22663" s="74" t="str">
        <f ca="1">IFERROR(__xludf.DUMMYFUNCTION("IF(REGEXMATCH(A22663,""wealth planning""),""Script 1"",""-"")"),"-")</f>
        <v>-</v>
      </c>
      <c r="C22663" s="74">
        <f t="shared" si="176"/>
        <v>0</v>
      </c>
      <c r="D22663" s="74">
        <f t="shared" si="177"/>
        <v>0</v>
      </c>
    </row>
    <row r="22664" spans="1:4">
      <c r="A22664" s="74" t="s">
        <v>12279</v>
      </c>
      <c r="B22664" s="74" t="str">
        <f ca="1">IFERROR(__xludf.DUMMYFUNCTION("IF(REGEXMATCH(A22664,""wealth planning""),""Script 1"",""-"")"),"-")</f>
        <v>-</v>
      </c>
      <c r="C22664" s="74" t="str">
        <f t="shared" si="176"/>
        <v>Ayman NurshazwanStatus is reachable</v>
      </c>
      <c r="D22664" s="74">
        <f t="shared" si="177"/>
        <v>0</v>
      </c>
    </row>
    <row r="22665" spans="1:4">
      <c r="A22665" s="149">
        <v>45474</v>
      </c>
      <c r="B22665" s="74" t="str">
        <f ca="1">IFERROR(__xludf.DUMMYFUNCTION("IF(REGEXMATCH(A22665,""wealth planning""),""Script 1"",""-"")"),"#VALUE!")</f>
        <v>#VALUE!</v>
      </c>
      <c r="C22665" s="74" t="str">
        <f t="shared" si="176"/>
        <v>Ayman Nurshazwan</v>
      </c>
      <c r="D22665" s="74">
        <f t="shared" si="177"/>
        <v>0</v>
      </c>
    </row>
    <row r="22666" spans="1:4">
      <c r="A22666" s="149">
        <v>45474</v>
      </c>
      <c r="B22666" s="74" t="str">
        <f ca="1">IFERROR(__xludf.DUMMYFUNCTION("IF(REGEXMATCH(A22666,""wealth planning""),""Script 1"",""-"")"),"#VALUE!")</f>
        <v>#VALUE!</v>
      </c>
      <c r="C22666" s="149">
        <f t="shared" si="176"/>
        <v>45474</v>
      </c>
      <c r="D22666" s="74" t="str">
        <f t="shared" si="177"/>
        <v>Ayman NurshazwanStatus is reachable</v>
      </c>
    </row>
    <row r="22667" spans="1:4">
      <c r="A22667" s="74" t="s">
        <v>12280</v>
      </c>
      <c r="B22667" s="74" t="str">
        <f ca="1">IFERROR(__xludf.DUMMYFUNCTION("IF(REGEXMATCH(A22667,""wealth planning""),""Script 1"",""-"")"),"Script 1")</f>
        <v>Script 1</v>
      </c>
      <c r="C22667" s="149">
        <f t="shared" si="176"/>
        <v>45474</v>
      </c>
      <c r="D22667" s="74" t="str">
        <f t="shared" si="177"/>
        <v>Ayman Nurshazwan</v>
      </c>
    </row>
    <row r="22668" spans="1:4">
      <c r="A22668" s="74"/>
      <c r="B22668" s="74" t="str">
        <f ca="1">IFERROR(__xludf.DUMMYFUNCTION("IF(REGEXMATCH(A22668,""wealth planning""),""Script 1"",""-"")"),"-")</f>
        <v>-</v>
      </c>
      <c r="C22668" s="74" t="str">
        <f t="shared" si="176"/>
        <v>You: Hai assalamualaikum Ayman,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2668" s="149">
        <f t="shared" si="177"/>
        <v>45474</v>
      </c>
    </row>
    <row r="22669" spans="1:4">
      <c r="B22669" s="74" t="str">
        <f ca="1">IFERROR(__xludf.DUMMYFUNCTION("IF(REGEXMATCH(A22669,""wealth planning""),""Script 1"",""-"")"),"-")</f>
        <v>-</v>
      </c>
      <c r="C22669" s="74">
        <f t="shared" si="176"/>
        <v>0</v>
      </c>
      <c r="D22669" s="149">
        <f t="shared" si="177"/>
        <v>45474</v>
      </c>
    </row>
    <row r="22670" spans="1:4">
      <c r="B22670" s="74" t="str">
        <f ca="1">IFERROR(__xludf.DUMMYFUNCTION("IF(REGEXMATCH(A22670,""wealth planning""),""Script 1"",""-"")"),"-")</f>
        <v>-</v>
      </c>
      <c r="C22670" s="74">
        <f t="shared" si="176"/>
        <v>0</v>
      </c>
      <c r="D22670" s="74" t="str">
        <f t="shared" si="177"/>
        <v>You: Hai assalamualaikum Ayman,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2671" spans="1:4">
      <c r="B22671" s="74" t="str">
        <f ca="1">IFERROR(__xludf.DUMMYFUNCTION("IF(REGEXMATCH(A22671,""wealth planning""),""Script 1"",""-"")"),"-")</f>
        <v>-</v>
      </c>
      <c r="C22671" s="74">
        <f t="shared" si="176"/>
        <v>0</v>
      </c>
      <c r="D22671" s="74">
        <f t="shared" si="177"/>
        <v>0</v>
      </c>
    </row>
    <row r="22672" spans="1:4">
      <c r="A22672" s="74" t="s">
        <v>12283</v>
      </c>
      <c r="B22672" s="74" t="str">
        <f ca="1">IFERROR(__xludf.DUMMYFUNCTION("IF(REGEXMATCH(A22672,""wealth planning""),""Script 1"",""-"")"),"-")</f>
        <v>-</v>
      </c>
      <c r="C22672" s="74">
        <f t="shared" si="176"/>
        <v>0</v>
      </c>
      <c r="D22672" s="74">
        <f t="shared" si="177"/>
        <v>0</v>
      </c>
    </row>
    <row r="22673" spans="1:4">
      <c r="A22673" s="149">
        <v>45474</v>
      </c>
      <c r="B22673" s="74" t="str">
        <f ca="1">IFERROR(__xludf.DUMMYFUNCTION("IF(REGEXMATCH(A22673,""wealth planning""),""Script 1"",""-"")"),"#VALUE!")</f>
        <v>#VALUE!</v>
      </c>
      <c r="C22673" s="74" t="str">
        <f t="shared" si="176"/>
        <v>Mohamad Safwan Mohd Zamri</v>
      </c>
      <c r="D22673" s="74">
        <f t="shared" si="177"/>
        <v>0</v>
      </c>
    </row>
    <row r="22674" spans="1:4">
      <c r="A22674" s="149">
        <v>45474</v>
      </c>
      <c r="B22674" s="74" t="str">
        <f ca="1">IFERROR(__xludf.DUMMYFUNCTION("IF(REGEXMATCH(A22674,""wealth planning""),""Script 1"",""-"")"),"#VALUE!")</f>
        <v>#VALUE!</v>
      </c>
      <c r="C22674" s="149">
        <f t="shared" si="176"/>
        <v>45474</v>
      </c>
      <c r="D22674" s="74">
        <f t="shared" si="177"/>
        <v>0</v>
      </c>
    </row>
    <row r="22675" spans="1:4">
      <c r="A22675" s="74" t="s">
        <v>12284</v>
      </c>
      <c r="B22675" s="74" t="str">
        <f ca="1">IFERROR(__xludf.DUMMYFUNCTION("IF(REGEXMATCH(A22675,""wealth planning""),""Script 1"",""-"")"),"Script 1")</f>
        <v>Script 1</v>
      </c>
      <c r="C22675" s="149">
        <f t="shared" si="176"/>
        <v>45474</v>
      </c>
      <c r="D22675" s="74" t="str">
        <f t="shared" si="177"/>
        <v>Mohamad Safwan Mohd Zamri</v>
      </c>
    </row>
    <row r="22676" spans="1:4">
      <c r="A22676" s="74"/>
      <c r="B22676" s="74" t="str">
        <f ca="1">IFERROR(__xludf.DUMMYFUNCTION("IF(REGEXMATCH(A22676,""wealth planning""),""Script 1"",""-"")"),"-")</f>
        <v>-</v>
      </c>
      <c r="C22676" s="74" t="str">
        <f t="shared" si="176"/>
        <v>You: Hai assalamualaikum Safwan,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676" s="149">
        <f t="shared" si="177"/>
        <v>45474</v>
      </c>
    </row>
    <row r="22677" spans="1:4">
      <c r="B22677" s="74" t="str">
        <f ca="1">IFERROR(__xludf.DUMMYFUNCTION("IF(REGEXMATCH(A22677,""wealth planning""),""Script 1"",""-"")"),"-")</f>
        <v>-</v>
      </c>
      <c r="C22677" s="74">
        <f t="shared" si="176"/>
        <v>0</v>
      </c>
      <c r="D22677" s="149">
        <f t="shared" si="177"/>
        <v>45474</v>
      </c>
    </row>
    <row r="22678" spans="1:4">
      <c r="B22678" s="74" t="str">
        <f ca="1">IFERROR(__xludf.DUMMYFUNCTION("IF(REGEXMATCH(A22678,""wealth planning""),""Script 1"",""-"")"),"-")</f>
        <v>-</v>
      </c>
      <c r="C22678" s="74">
        <f t="shared" si="176"/>
        <v>0</v>
      </c>
      <c r="D22678" s="74" t="str">
        <f t="shared" si="177"/>
        <v>You: Hai assalamualaikum Safwan,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679" spans="1:4">
      <c r="A22679" s="74" t="s">
        <v>12286</v>
      </c>
      <c r="B22679" s="74" t="str">
        <f ca="1">IFERROR(__xludf.DUMMYFUNCTION("IF(REGEXMATCH(A22679,""wealth planning""),""Script 1"",""-"")"),"-")</f>
        <v>-</v>
      </c>
      <c r="C22679" s="74">
        <f t="shared" si="176"/>
        <v>0</v>
      </c>
      <c r="D22679" s="74">
        <f t="shared" si="177"/>
        <v>0</v>
      </c>
    </row>
    <row r="22680" spans="1:4">
      <c r="A22680" s="74" t="s">
        <v>12287</v>
      </c>
      <c r="B22680" s="74" t="str">
        <f ca="1">IFERROR(__xludf.DUMMYFUNCTION("IF(REGEXMATCH(A22680,""wealth planning""),""Script 1"",""-"")"),"-")</f>
        <v>-</v>
      </c>
      <c r="C22680" s="74" t="str">
        <f t="shared" si="176"/>
        <v>Wan Muhammad Adham Wan Mohd AlimanStatus is reachable</v>
      </c>
      <c r="D22680" s="74">
        <f t="shared" si="177"/>
        <v>0</v>
      </c>
    </row>
    <row r="22681" spans="1:4">
      <c r="A22681" s="149">
        <v>45474</v>
      </c>
      <c r="B22681" s="74" t="str">
        <f ca="1">IFERROR(__xludf.DUMMYFUNCTION("IF(REGEXMATCH(A22681,""wealth planning""),""Script 1"",""-"")"),"#VALUE!")</f>
        <v>#VALUE!</v>
      </c>
      <c r="C22681" s="74" t="str">
        <f t="shared" si="176"/>
        <v>Wan Muhammad Adham Wan Mohd Aliman</v>
      </c>
      <c r="D22681" s="74">
        <f t="shared" si="177"/>
        <v>0</v>
      </c>
    </row>
    <row r="22682" spans="1:4">
      <c r="A22682" s="149">
        <v>45474</v>
      </c>
      <c r="B22682" s="74" t="str">
        <f ca="1">IFERROR(__xludf.DUMMYFUNCTION("IF(REGEXMATCH(A22682,""wealth planning""),""Script 1"",""-"")"),"#VALUE!")</f>
        <v>#VALUE!</v>
      </c>
      <c r="C22682" s="149">
        <f t="shared" si="176"/>
        <v>45474</v>
      </c>
      <c r="D22682" s="74" t="str">
        <f t="shared" si="177"/>
        <v>Wan Muhammad Adham Wan Mohd AlimanStatus is reachable</v>
      </c>
    </row>
    <row r="22683" spans="1:4">
      <c r="A22683" s="74" t="s">
        <v>12288</v>
      </c>
      <c r="B22683" s="74" t="str">
        <f ca="1">IFERROR(__xludf.DUMMYFUNCTION("IF(REGEXMATCH(A22683,""wealth planning""),""Script 1"",""-"")"),"Script 1")</f>
        <v>Script 1</v>
      </c>
      <c r="C22683" s="149">
        <f t="shared" si="176"/>
        <v>45474</v>
      </c>
      <c r="D22683" s="74" t="str">
        <f t="shared" si="177"/>
        <v>Wan Muhammad Adham Wan Mohd Aliman</v>
      </c>
    </row>
    <row r="22684" spans="1:4">
      <c r="A22684" s="74"/>
      <c r="B22684" s="74" t="str">
        <f ca="1">IFERROR(__xludf.DUMMYFUNCTION("IF(REGEXMATCH(A22684,""wealth planning""),""Script 1"",""-"")"),"-")</f>
        <v>-</v>
      </c>
      <c r="C22684" s="74" t="str">
        <f t="shared" si="176"/>
        <v>You: Hai assalamualaikum Adham,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684" s="149">
        <f t="shared" si="177"/>
        <v>45474</v>
      </c>
    </row>
    <row r="22685" spans="1:4">
      <c r="B22685" s="74" t="str">
        <f ca="1">IFERROR(__xludf.DUMMYFUNCTION("IF(REGEXMATCH(A22685,""wealth planning""),""Script 1"",""-"")"),"-")</f>
        <v>-</v>
      </c>
      <c r="C22685" s="74">
        <f t="shared" si="176"/>
        <v>0</v>
      </c>
      <c r="D22685" s="149">
        <f t="shared" si="177"/>
        <v>45474</v>
      </c>
    </row>
    <row r="22686" spans="1:4">
      <c r="B22686" s="74" t="str">
        <f ca="1">IFERROR(__xludf.DUMMYFUNCTION("IF(REGEXMATCH(A22686,""wealth planning""),""Script 1"",""-"")"),"-")</f>
        <v>-</v>
      </c>
      <c r="C22686" s="74">
        <f t="shared" si="176"/>
        <v>0</v>
      </c>
      <c r="D22686" s="74" t="str">
        <f t="shared" si="177"/>
        <v>You: Hai assalamualaikum Adham,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687" spans="1:4">
      <c r="A22687" s="74" t="s">
        <v>12290</v>
      </c>
      <c r="B22687" s="74" t="str">
        <f ca="1">IFERROR(__xludf.DUMMYFUNCTION("IF(REGEXMATCH(A22687,""wealth planning""),""Script 1"",""-"")"),"-")</f>
        <v>-</v>
      </c>
      <c r="C22687" s="74">
        <f t="shared" si="176"/>
        <v>0</v>
      </c>
      <c r="D22687" s="74">
        <f t="shared" si="177"/>
        <v>0</v>
      </c>
    </row>
    <row r="22688" spans="1:4">
      <c r="A22688" s="74" t="s">
        <v>12290</v>
      </c>
      <c r="B22688" s="74" t="str">
        <f ca="1">IFERROR(__xludf.DUMMYFUNCTION("IF(REGEXMATCH(A22688,""wealth planning""),""Script 1"",""-"")"),"-")</f>
        <v>-</v>
      </c>
      <c r="C22688" s="74" t="str">
        <f t="shared" si="176"/>
        <v>Izyahn Shyamimi Binti Ajeme</v>
      </c>
      <c r="D22688" s="74">
        <f t="shared" si="177"/>
        <v>0</v>
      </c>
    </row>
    <row r="22689" spans="1:4">
      <c r="A22689" s="149">
        <v>45474</v>
      </c>
      <c r="B22689" s="74" t="str">
        <f ca="1">IFERROR(__xludf.DUMMYFUNCTION("IF(REGEXMATCH(A22689,""wealth planning""),""Script 1"",""-"")"),"#VALUE!")</f>
        <v>#VALUE!</v>
      </c>
      <c r="C22689" s="74" t="str">
        <f t="shared" si="176"/>
        <v>Izyahn Shyamimi Binti Ajeme</v>
      </c>
      <c r="D22689" s="74">
        <f t="shared" si="177"/>
        <v>0</v>
      </c>
    </row>
    <row r="22690" spans="1:4">
      <c r="A22690" s="149">
        <v>45474</v>
      </c>
      <c r="B22690" s="74" t="str">
        <f ca="1">IFERROR(__xludf.DUMMYFUNCTION("IF(REGEXMATCH(A22690,""wealth planning""),""Script 1"",""-"")"),"#VALUE!")</f>
        <v>#VALUE!</v>
      </c>
      <c r="C22690" s="149">
        <f t="shared" si="176"/>
        <v>45474</v>
      </c>
      <c r="D22690" s="74" t="str">
        <f t="shared" si="177"/>
        <v>Izyahn Shyamimi Binti Ajeme</v>
      </c>
    </row>
    <row r="22691" spans="1:4">
      <c r="A22691" s="74" t="s">
        <v>12291</v>
      </c>
      <c r="B22691" s="74" t="str">
        <f ca="1">IFERROR(__xludf.DUMMYFUNCTION("IF(REGEXMATCH(A22691,""wealth planning""),""Script 1"",""-"")"),"Script 1")</f>
        <v>Script 1</v>
      </c>
      <c r="C22691" s="149">
        <f t="shared" si="176"/>
        <v>45474</v>
      </c>
      <c r="D22691" s="74" t="str">
        <f t="shared" si="177"/>
        <v>Izyahn Shyamimi Binti Ajeme</v>
      </c>
    </row>
    <row r="22692" spans="1:4">
      <c r="A22692" s="74"/>
      <c r="B22692" s="74" t="str">
        <f ca="1">IFERROR(__xludf.DUMMYFUNCTION("IF(REGEXMATCH(A22692,""wealth planning""),""Script 1"",""-"")"),"-")</f>
        <v>-</v>
      </c>
      <c r="C22692" s="74" t="str">
        <f t="shared" si="176"/>
        <v>You: Hai assalamualaikum Izyahn,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692" s="149">
        <f t="shared" si="177"/>
        <v>45474</v>
      </c>
    </row>
    <row r="22693" spans="1:4">
      <c r="B22693" s="74" t="str">
        <f ca="1">IFERROR(__xludf.DUMMYFUNCTION("IF(REGEXMATCH(A22693,""wealth planning""),""Script 1"",""-"")"),"-")</f>
        <v>-</v>
      </c>
      <c r="C22693" s="74">
        <f t="shared" si="176"/>
        <v>0</v>
      </c>
      <c r="D22693" s="149">
        <f t="shared" si="177"/>
        <v>45474</v>
      </c>
    </row>
    <row r="22694" spans="1:4">
      <c r="B22694" s="74" t="str">
        <f ca="1">IFERROR(__xludf.DUMMYFUNCTION("IF(REGEXMATCH(A22694,""wealth planning""),""Script 1"",""-"")"),"-")</f>
        <v>-</v>
      </c>
      <c r="C22694" s="74">
        <f t="shared" si="176"/>
        <v>0</v>
      </c>
      <c r="D22694" s="74" t="str">
        <f t="shared" si="177"/>
        <v>You: Hai assalamualaikum Izyahn,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695" spans="1:4">
      <c r="A22695" s="74" t="s">
        <v>12293</v>
      </c>
      <c r="B22695" s="74" t="str">
        <f ca="1">IFERROR(__xludf.DUMMYFUNCTION("IF(REGEXMATCH(A22695,""wealth planning""),""Script 1"",""-"")"),"-")</f>
        <v>-</v>
      </c>
      <c r="C22695" s="74">
        <f t="shared" si="176"/>
        <v>0</v>
      </c>
      <c r="D22695" s="74">
        <f t="shared" si="177"/>
        <v>0</v>
      </c>
    </row>
    <row r="22696" spans="1:4">
      <c r="A22696" s="74" t="s">
        <v>12293</v>
      </c>
      <c r="B22696" s="74" t="str">
        <f ca="1">IFERROR(__xludf.DUMMYFUNCTION("IF(REGEXMATCH(A22696,""wealth planning""),""Script 1"",""-"")"),"-")</f>
        <v>-</v>
      </c>
      <c r="C22696" s="74" t="str">
        <f t="shared" si="176"/>
        <v>FATINI ROSLAN</v>
      </c>
      <c r="D22696" s="74">
        <f t="shared" si="177"/>
        <v>0</v>
      </c>
    </row>
    <row r="22697" spans="1:4">
      <c r="A22697" s="149">
        <v>45474</v>
      </c>
      <c r="B22697" s="74" t="str">
        <f ca="1">IFERROR(__xludf.DUMMYFUNCTION("IF(REGEXMATCH(A22697,""wealth planning""),""Script 1"",""-"")"),"#VALUE!")</f>
        <v>#VALUE!</v>
      </c>
      <c r="C22697" s="74" t="str">
        <f t="shared" si="176"/>
        <v>FATINI ROSLAN</v>
      </c>
      <c r="D22697" s="74">
        <f t="shared" si="177"/>
        <v>0</v>
      </c>
    </row>
    <row r="22698" spans="1:4">
      <c r="A22698" s="149">
        <v>45474</v>
      </c>
      <c r="B22698" s="74" t="str">
        <f ca="1">IFERROR(__xludf.DUMMYFUNCTION("IF(REGEXMATCH(A22698,""wealth planning""),""Script 1"",""-"")"),"#VALUE!")</f>
        <v>#VALUE!</v>
      </c>
      <c r="C22698" s="149">
        <f t="shared" si="176"/>
        <v>45474</v>
      </c>
      <c r="D22698" s="74" t="str">
        <f t="shared" si="177"/>
        <v>FATINI ROSLAN</v>
      </c>
    </row>
    <row r="22699" spans="1:4">
      <c r="A22699" s="74" t="s">
        <v>12294</v>
      </c>
      <c r="B22699" s="74" t="str">
        <f ca="1">IFERROR(__xludf.DUMMYFUNCTION("IF(REGEXMATCH(A22699,""wealth planning""),""Script 1"",""-"")"),"Script 1")</f>
        <v>Script 1</v>
      </c>
      <c r="C22699" s="149">
        <f t="shared" ref="C22699:C22953" si="178">A22698</f>
        <v>45474</v>
      </c>
      <c r="D22699" s="74" t="str">
        <f t="shared" ref="D22699:D22953" si="179">A22696</f>
        <v>FATINI ROSLAN</v>
      </c>
    </row>
    <row r="22700" spans="1:4">
      <c r="A22700" s="74"/>
      <c r="B22700" s="74" t="str">
        <f ca="1">IFERROR(__xludf.DUMMYFUNCTION("IF(REGEXMATCH(A22700,""wealth planning""),""Script 1"",""-"")"),"-")</f>
        <v>-</v>
      </c>
      <c r="C22700" s="74" t="str">
        <f t="shared" si="178"/>
        <v>You: Hai assalamualaikum Aina,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c r="D22700" s="149">
        <f t="shared" si="179"/>
        <v>45474</v>
      </c>
    </row>
    <row r="22701" spans="1:4">
      <c r="B22701" s="74" t="str">
        <f ca="1">IFERROR(__xludf.DUMMYFUNCTION("IF(REGEXMATCH(A22701,""wealth planning""),""Script 1"",""-"")"),"-")</f>
        <v>-</v>
      </c>
      <c r="C22701" s="74">
        <f t="shared" si="178"/>
        <v>0</v>
      </c>
      <c r="D22701" s="149">
        <f t="shared" si="179"/>
        <v>45474</v>
      </c>
    </row>
    <row r="22702" spans="1:4">
      <c r="B22702" s="74" t="str">
        <f ca="1">IFERROR(__xludf.DUMMYFUNCTION("IF(REGEXMATCH(A22702,""wealth planning""),""Script 1"",""-"")"),"-")</f>
        <v>-</v>
      </c>
      <c r="C22702" s="74">
        <f t="shared" si="178"/>
        <v>0</v>
      </c>
      <c r="D22702" s="74" t="str">
        <f t="shared" si="179"/>
        <v>You: Hai assalamualaikum Aina, saya Azhad dari PruBSN. Sorry kalau ganggu. Actually sekarang saya tengah mencari individu yang akan mula bekerja untuk saya dapatkan peluang sharing berkaitan takaful dan wealth planning since ini kerja hakiki saya sebagai PruBSN wealth planner. Boleh ke kalau saya nak set appointment secara bersemuka ataupun online?</v>
      </c>
    </row>
    <row r="22703" spans="1:4">
      <c r="A22703" s="74" t="s">
        <v>12296</v>
      </c>
      <c r="B22703" s="74" t="str">
        <f ca="1">IFERROR(__xludf.DUMMYFUNCTION("IF(REGEXMATCH(A22703,""wealth planning""),""Script 1"",""-"")"),"-")</f>
        <v>-</v>
      </c>
      <c r="C22703" s="74">
        <f t="shared" si="178"/>
        <v>0</v>
      </c>
      <c r="D22703" s="74">
        <f t="shared" si="179"/>
        <v>0</v>
      </c>
    </row>
    <row r="22704" spans="1:4">
      <c r="A22704" s="74" t="s">
        <v>12296</v>
      </c>
      <c r="B22704" s="74" t="str">
        <f ca="1">IFERROR(__xludf.DUMMYFUNCTION("IF(REGEXMATCH(A22704,""wealth planning""),""Script 1"",""-"")"),"-")</f>
        <v>-</v>
      </c>
      <c r="C22704" s="74" t="str">
        <f t="shared" si="178"/>
        <v>Muhammad Shauqi Naim</v>
      </c>
      <c r="D22704" s="74">
        <f t="shared" si="179"/>
        <v>0</v>
      </c>
    </row>
    <row r="22705" spans="1:4">
      <c r="A22705" s="149">
        <v>45474</v>
      </c>
      <c r="B22705" s="74" t="str">
        <f ca="1">IFERROR(__xludf.DUMMYFUNCTION("IF(REGEXMATCH(A22705,""wealth planning""),""Script 1"",""-"")"),"#VALUE!")</f>
        <v>#VALUE!</v>
      </c>
      <c r="C22705" s="74" t="str">
        <f t="shared" si="178"/>
        <v>Muhammad Shauqi Naim</v>
      </c>
      <c r="D22705" s="74">
        <f t="shared" si="179"/>
        <v>0</v>
      </c>
    </row>
    <row r="22706" spans="1:4">
      <c r="A22706" s="149">
        <v>45474</v>
      </c>
      <c r="B22706" s="74" t="str">
        <f ca="1">IFERROR(__xludf.DUMMYFUNCTION("IF(REGEXMATCH(A22706,""wealth planning""),""Script 1"",""-"")"),"#VALUE!")</f>
        <v>#VALUE!</v>
      </c>
      <c r="C22706" s="149">
        <f t="shared" si="178"/>
        <v>45474</v>
      </c>
      <c r="D22706" s="74" t="str">
        <f t="shared" si="179"/>
        <v>Muhammad Shauqi Naim</v>
      </c>
    </row>
    <row r="22707" spans="1:4">
      <c r="A22707" s="74" t="s">
        <v>12297</v>
      </c>
      <c r="B22707" s="74" t="str">
        <f ca="1">IFERROR(__xludf.DUMMYFUNCTION("IF(REGEXMATCH(A22707,""wealth planning""),""Script 1"",""-"")"),"Script 1")</f>
        <v>Script 1</v>
      </c>
      <c r="C22707" s="149">
        <f t="shared" si="178"/>
        <v>45474</v>
      </c>
      <c r="D22707" s="74" t="str">
        <f t="shared" si="179"/>
        <v>Muhammad Shauqi Naim</v>
      </c>
    </row>
    <row r="22708" spans="1:4">
      <c r="A22708" s="74"/>
      <c r="B22708" s="74" t="str">
        <f ca="1">IFERROR(__xludf.DUMMYFUNCTION("IF(REGEXMATCH(A22708,""wealth planning""),""Script 1"",""-"")"),"-")</f>
        <v>-</v>
      </c>
      <c r="C22708" s="74" t="str">
        <f t="shared" si="178"/>
        <v>You: Hai assalamualaikum Shauqi,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708" s="149">
        <f t="shared" si="179"/>
        <v>45474</v>
      </c>
    </row>
    <row r="22709" spans="1:4">
      <c r="B22709" s="74" t="str">
        <f ca="1">IFERROR(__xludf.DUMMYFUNCTION("IF(REGEXMATCH(A22709,""wealth planning""),""Script 1"",""-"")"),"-")</f>
        <v>-</v>
      </c>
      <c r="C22709" s="74">
        <f t="shared" si="178"/>
        <v>0</v>
      </c>
      <c r="D22709" s="149">
        <f t="shared" si="179"/>
        <v>45474</v>
      </c>
    </row>
    <row r="22710" spans="1:4">
      <c r="B22710" s="74" t="str">
        <f ca="1">IFERROR(__xludf.DUMMYFUNCTION("IF(REGEXMATCH(A22710,""wealth planning""),""Script 1"",""-"")"),"-")</f>
        <v>-</v>
      </c>
      <c r="C22710" s="74">
        <f t="shared" si="178"/>
        <v>0</v>
      </c>
      <c r="D22710" s="74" t="str">
        <f t="shared" si="179"/>
        <v>You: Hai assalamualaikum Shauqi,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711" spans="1:4">
      <c r="A22711" s="74" t="s">
        <v>12299</v>
      </c>
      <c r="B22711" s="74" t="str">
        <f ca="1">IFERROR(__xludf.DUMMYFUNCTION("IF(REGEXMATCH(A22711,""wealth planning""),""Script 1"",""-"")"),"-")</f>
        <v>-</v>
      </c>
      <c r="C22711" s="74">
        <f t="shared" si="178"/>
        <v>0</v>
      </c>
      <c r="D22711" s="74">
        <f t="shared" si="179"/>
        <v>0</v>
      </c>
    </row>
    <row r="22712" spans="1:4">
      <c r="A22712" s="74" t="s">
        <v>12300</v>
      </c>
      <c r="B22712" s="74" t="str">
        <f ca="1">IFERROR(__xludf.DUMMYFUNCTION("IF(REGEXMATCH(A22712,""wealth planning""),""Script 1"",""-"")"),"-")</f>
        <v>-</v>
      </c>
      <c r="C22712" s="74" t="str">
        <f t="shared" si="178"/>
        <v>Hafiz Adlan Rusyaidi HamidonStatus is reachable</v>
      </c>
      <c r="D22712" s="74">
        <f t="shared" si="179"/>
        <v>0</v>
      </c>
    </row>
    <row r="22713" spans="1:4">
      <c r="A22713" s="149">
        <v>45474</v>
      </c>
      <c r="B22713" s="74" t="str">
        <f ca="1">IFERROR(__xludf.DUMMYFUNCTION("IF(REGEXMATCH(A22713,""wealth planning""),""Script 1"",""-"")"),"#VALUE!")</f>
        <v>#VALUE!</v>
      </c>
      <c r="C22713" s="74" t="str">
        <f t="shared" si="178"/>
        <v>Hafiz Adlan Rusyaidi Hamidon</v>
      </c>
      <c r="D22713" s="74">
        <f t="shared" si="179"/>
        <v>0</v>
      </c>
    </row>
    <row r="22714" spans="1:4">
      <c r="A22714" s="149">
        <v>45474</v>
      </c>
      <c r="B22714" s="74" t="str">
        <f ca="1">IFERROR(__xludf.DUMMYFUNCTION("IF(REGEXMATCH(A22714,""wealth planning""),""Script 1"",""-"")"),"#VALUE!")</f>
        <v>#VALUE!</v>
      </c>
      <c r="C22714" s="149">
        <f t="shared" si="178"/>
        <v>45474</v>
      </c>
      <c r="D22714" s="74" t="str">
        <f t="shared" si="179"/>
        <v>Hafiz Adlan Rusyaidi HamidonStatus is reachable</v>
      </c>
    </row>
    <row r="22715" spans="1:4">
      <c r="A22715" s="74" t="s">
        <v>11502</v>
      </c>
      <c r="B22715" s="74" t="str">
        <f ca="1">IFERROR(__xludf.DUMMYFUNCTION("IF(REGEXMATCH(A22715,""wealth planning""),""Script 1"",""-"")"),"Script 1")</f>
        <v>Script 1</v>
      </c>
      <c r="C22715" s="149">
        <f t="shared" si="178"/>
        <v>45474</v>
      </c>
      <c r="D22715" s="74" t="str">
        <f t="shared" si="179"/>
        <v>Hafiz Adlan Rusyaidi Hamidon</v>
      </c>
    </row>
    <row r="22716" spans="1:4">
      <c r="A22716" s="74"/>
      <c r="B22716" s="74" t="str">
        <f ca="1">IFERROR(__xludf.DUMMYFUNCTION("IF(REGEXMATCH(A22716,""wealth planning""),""Script 1"",""-"")"),"-")</f>
        <v>-</v>
      </c>
      <c r="C22716" s="74" t="str">
        <f t="shared" si="178"/>
        <v>You: Hai assalamualaikum Hafiz,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2716" s="149">
        <f t="shared" si="179"/>
        <v>45474</v>
      </c>
    </row>
    <row r="22717" spans="1:4">
      <c r="B22717" s="74" t="str">
        <f ca="1">IFERROR(__xludf.DUMMYFUNCTION("IF(REGEXMATCH(A22717,""wealth planning""),""Script 1"",""-"")"),"-")</f>
        <v>-</v>
      </c>
      <c r="C22717" s="74">
        <f t="shared" si="178"/>
        <v>0</v>
      </c>
      <c r="D22717" s="149">
        <f t="shared" si="179"/>
        <v>45474</v>
      </c>
    </row>
    <row r="22718" spans="1:4">
      <c r="B22718" s="74" t="str">
        <f ca="1">IFERROR(__xludf.DUMMYFUNCTION("IF(REGEXMATCH(A22718,""wealth planning""),""Script 1"",""-"")"),"-")</f>
        <v>-</v>
      </c>
      <c r="C22718" s="74">
        <f t="shared" si="178"/>
        <v>0</v>
      </c>
      <c r="D22718" s="74" t="str">
        <f t="shared" si="179"/>
        <v>You: Hai assalamualaikum Hafiz,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2719" spans="1:4">
      <c r="B22719" s="74" t="str">
        <f ca="1">IFERROR(__xludf.DUMMYFUNCTION("IF(REGEXMATCH(A22719,""wealth planning""),""Script 1"",""-"")"),"-")</f>
        <v>-</v>
      </c>
      <c r="C22719" s="74">
        <f t="shared" si="178"/>
        <v>0</v>
      </c>
      <c r="D22719" s="74">
        <f t="shared" si="179"/>
        <v>0</v>
      </c>
    </row>
    <row r="22720" spans="1:4">
      <c r="A22720" s="74" t="s">
        <v>12303</v>
      </c>
      <c r="B22720" s="74" t="str">
        <f ca="1">IFERROR(__xludf.DUMMYFUNCTION("IF(REGEXMATCH(A22720,""wealth planning""),""Script 1"",""-"")"),"-")</f>
        <v>-</v>
      </c>
      <c r="C22720" s="74">
        <f t="shared" si="178"/>
        <v>0</v>
      </c>
      <c r="D22720" s="74">
        <f t="shared" si="179"/>
        <v>0</v>
      </c>
    </row>
    <row r="22721" spans="1:4">
      <c r="A22721" s="149">
        <v>45474</v>
      </c>
      <c r="B22721" s="74" t="str">
        <f ca="1">IFERROR(__xludf.DUMMYFUNCTION("IF(REGEXMATCH(A22721,""wealth planning""),""Script 1"",""-"")"),"#VALUE!")</f>
        <v>#VALUE!</v>
      </c>
      <c r="C22721" s="74" t="str">
        <f t="shared" si="178"/>
        <v>Ainaa Balqis Zulkarnain</v>
      </c>
      <c r="D22721" s="74">
        <f t="shared" si="179"/>
        <v>0</v>
      </c>
    </row>
    <row r="22722" spans="1:4">
      <c r="A22722" s="149">
        <v>45474</v>
      </c>
      <c r="B22722" s="74" t="str">
        <f ca="1">IFERROR(__xludf.DUMMYFUNCTION("IF(REGEXMATCH(A22722,""wealth planning""),""Script 1"",""-"")"),"#VALUE!")</f>
        <v>#VALUE!</v>
      </c>
      <c r="C22722" s="149">
        <f t="shared" si="178"/>
        <v>45474</v>
      </c>
      <c r="D22722" s="74">
        <f t="shared" si="179"/>
        <v>0</v>
      </c>
    </row>
    <row r="22723" spans="1:4">
      <c r="A22723" s="74" t="s">
        <v>12304</v>
      </c>
      <c r="B22723" s="74" t="str">
        <f ca="1">IFERROR(__xludf.DUMMYFUNCTION("IF(REGEXMATCH(A22723,""wealth planning""),""Script 1"",""-"")"),"Script 1")</f>
        <v>Script 1</v>
      </c>
      <c r="C22723" s="149">
        <f t="shared" si="178"/>
        <v>45474</v>
      </c>
      <c r="D22723" s="74" t="str">
        <f t="shared" si="179"/>
        <v>Ainaa Balqis Zulkarnain</v>
      </c>
    </row>
    <row r="22724" spans="1:4">
      <c r="A22724" s="74"/>
      <c r="B22724" s="74" t="str">
        <f ca="1">IFERROR(__xludf.DUMMYFUNCTION("IF(REGEXMATCH(A22724,""wealth planning""),""Script 1"",""-"")"),"-")</f>
        <v>-</v>
      </c>
      <c r="C22724" s="74" t="str">
        <f t="shared" si="178"/>
        <v>You: Hai assalamualaikum Ainaa,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2724" s="149">
        <f t="shared" si="179"/>
        <v>45474</v>
      </c>
    </row>
    <row r="22725" spans="1:4">
      <c r="B22725" s="74" t="str">
        <f ca="1">IFERROR(__xludf.DUMMYFUNCTION("IF(REGEXMATCH(A22725,""wealth planning""),""Script 1"",""-"")"),"-")</f>
        <v>-</v>
      </c>
      <c r="C22725" s="74">
        <f t="shared" si="178"/>
        <v>0</v>
      </c>
      <c r="D22725" s="149">
        <f t="shared" si="179"/>
        <v>45474</v>
      </c>
    </row>
    <row r="22726" spans="1:4">
      <c r="B22726" s="74" t="str">
        <f ca="1">IFERROR(__xludf.DUMMYFUNCTION("IF(REGEXMATCH(A22726,""wealth planning""),""Script 1"",""-"")"),"-")</f>
        <v>-</v>
      </c>
      <c r="C22726" s="74">
        <f t="shared" si="178"/>
        <v>0</v>
      </c>
      <c r="D22726" s="74" t="str">
        <f t="shared" si="179"/>
        <v>You: Hai assalamualaikum Ainaa,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2727" spans="1:4">
      <c r="A22727" s="74" t="s">
        <v>7532</v>
      </c>
      <c r="B22727" s="74" t="str">
        <f ca="1">IFERROR(__xludf.DUMMYFUNCTION("IF(REGEXMATCH(A22727,""wealth planning""),""Script 1"",""-"")"),"-")</f>
        <v>-</v>
      </c>
      <c r="C22727" s="74">
        <f t="shared" si="178"/>
        <v>0</v>
      </c>
      <c r="D22727" s="74">
        <f t="shared" si="179"/>
        <v>0</v>
      </c>
    </row>
    <row r="22728" spans="1:4">
      <c r="A22728" s="74" t="s">
        <v>7532</v>
      </c>
      <c r="B22728" s="74" t="str">
        <f ca="1">IFERROR(__xludf.DUMMYFUNCTION("IF(REGEXMATCH(A22728,""wealth planning""),""Script 1"",""-"")"),"-")</f>
        <v>-</v>
      </c>
      <c r="C22728" s="74" t="str">
        <f t="shared" si="178"/>
        <v>LinkedIn Member</v>
      </c>
      <c r="D22728" s="74">
        <f t="shared" si="179"/>
        <v>0</v>
      </c>
    </row>
    <row r="22729" spans="1:4">
      <c r="A22729" s="149">
        <v>45474</v>
      </c>
      <c r="B22729" s="74" t="str">
        <f ca="1">IFERROR(__xludf.DUMMYFUNCTION("IF(REGEXMATCH(A22729,""wealth planning""),""Script 1"",""-"")"),"#VALUE!")</f>
        <v>#VALUE!</v>
      </c>
      <c r="C22729" s="74" t="str">
        <f t="shared" si="178"/>
        <v>LinkedIn Member</v>
      </c>
      <c r="D22729" s="74">
        <f t="shared" si="179"/>
        <v>0</v>
      </c>
    </row>
    <row r="22730" spans="1:4">
      <c r="A22730" s="149">
        <v>45474</v>
      </c>
      <c r="B22730" s="74" t="str">
        <f ca="1">IFERROR(__xludf.DUMMYFUNCTION("IF(REGEXMATCH(A22730,""wealth planning""),""Script 1"",""-"")"),"#VALUE!")</f>
        <v>#VALUE!</v>
      </c>
      <c r="C22730" s="149">
        <f t="shared" si="178"/>
        <v>45474</v>
      </c>
      <c r="D22730" s="74" t="str">
        <f t="shared" si="179"/>
        <v>LinkedIn Member</v>
      </c>
    </row>
    <row r="22731" spans="1:4">
      <c r="A22731" s="74" t="s">
        <v>12306</v>
      </c>
      <c r="B22731" s="74" t="str">
        <f ca="1">IFERROR(__xludf.DUMMYFUNCTION("IF(REGEXMATCH(A22731,""wealth planning""),""Script 1"",""-"")"),"Script 1")</f>
        <v>Script 1</v>
      </c>
      <c r="C22731" s="149">
        <f t="shared" si="178"/>
        <v>45474</v>
      </c>
      <c r="D22731" s="74" t="str">
        <f t="shared" si="179"/>
        <v>LinkedIn Member</v>
      </c>
    </row>
    <row r="22732" spans="1:4">
      <c r="A22732" s="74"/>
      <c r="B22732" s="74" t="str">
        <f ca="1">IFERROR(__xludf.DUMMYFUNCTION("IF(REGEXMATCH(A22732,""wealth planning""),""Script 1"",""-"")"),"-")</f>
        <v>-</v>
      </c>
      <c r="C22732" s="74" t="str">
        <f t="shared" si="178"/>
        <v>You: Hai assalamualaikum Faris,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2732" s="149">
        <f t="shared" si="179"/>
        <v>45474</v>
      </c>
    </row>
    <row r="22733" spans="1:4">
      <c r="B22733" s="74" t="str">
        <f ca="1">IFERROR(__xludf.DUMMYFUNCTION("IF(REGEXMATCH(A22733,""wealth planning""),""Script 1"",""-"")"),"-")</f>
        <v>-</v>
      </c>
      <c r="C22733" s="74">
        <f t="shared" si="178"/>
        <v>0</v>
      </c>
      <c r="D22733" s="149">
        <f t="shared" si="179"/>
        <v>45474</v>
      </c>
    </row>
    <row r="22734" spans="1:4">
      <c r="B22734" s="74" t="str">
        <f ca="1">IFERROR(__xludf.DUMMYFUNCTION("IF(REGEXMATCH(A22734,""wealth planning""),""Script 1"",""-"")"),"-")</f>
        <v>-</v>
      </c>
      <c r="C22734" s="74">
        <f t="shared" si="178"/>
        <v>0</v>
      </c>
      <c r="D22734" s="74" t="str">
        <f t="shared" si="179"/>
        <v>You: Hai assalamualaikum Faris,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2735" spans="1:4">
      <c r="A22735" s="74" t="s">
        <v>12307</v>
      </c>
      <c r="B22735" s="74" t="str">
        <f ca="1">IFERROR(__xludf.DUMMYFUNCTION("IF(REGEXMATCH(A22735,""wealth planning""),""Script 1"",""-"")"),"-")</f>
        <v>-</v>
      </c>
      <c r="C22735" s="74">
        <f t="shared" si="178"/>
        <v>0</v>
      </c>
      <c r="D22735" s="74">
        <f t="shared" si="179"/>
        <v>0</v>
      </c>
    </row>
    <row r="22736" spans="1:4">
      <c r="A22736" s="74" t="s">
        <v>12308</v>
      </c>
      <c r="B22736" s="74" t="str">
        <f ca="1">IFERROR(__xludf.DUMMYFUNCTION("IF(REGEXMATCH(A22736,""wealth planning""),""Script 1"",""-"")"),"-")</f>
        <v>-</v>
      </c>
      <c r="C22736" s="74" t="str">
        <f t="shared" si="178"/>
        <v>Muhammad ZuhairiStatus is reachable</v>
      </c>
      <c r="D22736" s="74">
        <f t="shared" si="179"/>
        <v>0</v>
      </c>
    </row>
    <row r="22737" spans="1:4">
      <c r="A22737" s="149">
        <v>45474</v>
      </c>
      <c r="B22737" s="74" t="str">
        <f ca="1">IFERROR(__xludf.DUMMYFUNCTION("IF(REGEXMATCH(A22737,""wealth planning""),""Script 1"",""-"")"),"#VALUE!")</f>
        <v>#VALUE!</v>
      </c>
      <c r="C22737" s="74" t="str">
        <f t="shared" si="178"/>
        <v>Muhammad Zuhairi</v>
      </c>
      <c r="D22737" s="74">
        <f t="shared" si="179"/>
        <v>0</v>
      </c>
    </row>
    <row r="22738" spans="1:4">
      <c r="A22738" s="149">
        <v>45474</v>
      </c>
      <c r="B22738" s="74" t="str">
        <f ca="1">IFERROR(__xludf.DUMMYFUNCTION("IF(REGEXMATCH(A22738,""wealth planning""),""Script 1"",""-"")"),"#VALUE!")</f>
        <v>#VALUE!</v>
      </c>
      <c r="C22738" s="149">
        <f t="shared" si="178"/>
        <v>45474</v>
      </c>
      <c r="D22738" s="74" t="str">
        <f t="shared" si="179"/>
        <v>Muhammad ZuhairiStatus is reachable</v>
      </c>
    </row>
    <row r="22739" spans="1:4">
      <c r="A22739" s="74" t="s">
        <v>12309</v>
      </c>
      <c r="B22739" s="74" t="str">
        <f ca="1">IFERROR(__xludf.DUMMYFUNCTION("IF(REGEXMATCH(A22739,""wealth planning""),""Script 1"",""-"")"),"Script 1")</f>
        <v>Script 1</v>
      </c>
      <c r="C22739" s="149">
        <f t="shared" si="178"/>
        <v>45474</v>
      </c>
      <c r="D22739" s="74" t="str">
        <f t="shared" si="179"/>
        <v>Muhammad Zuhairi</v>
      </c>
    </row>
    <row r="22740" spans="1:4">
      <c r="A22740" s="74"/>
      <c r="B22740" s="74" t="str">
        <f ca="1">IFERROR(__xludf.DUMMYFUNCTION("IF(REGEXMATCH(A22740,""wealth planning""),""Script 1"",""-"")"),"-")</f>
        <v>-</v>
      </c>
      <c r="C22740" s="74" t="str">
        <f t="shared" si="178"/>
        <v>You: Hai assalamualaikum Zuhairi,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2740" s="149">
        <f t="shared" si="179"/>
        <v>45474</v>
      </c>
    </row>
    <row r="22741" spans="1:4">
      <c r="B22741" s="74" t="str">
        <f ca="1">IFERROR(__xludf.DUMMYFUNCTION("IF(REGEXMATCH(A22741,""wealth planning""),""Script 1"",""-"")"),"-")</f>
        <v>-</v>
      </c>
      <c r="C22741" s="74">
        <f t="shared" si="178"/>
        <v>0</v>
      </c>
      <c r="D22741" s="149">
        <f t="shared" si="179"/>
        <v>45474</v>
      </c>
    </row>
    <row r="22742" spans="1:4">
      <c r="B22742" s="74" t="str">
        <f ca="1">IFERROR(__xludf.DUMMYFUNCTION("IF(REGEXMATCH(A22742,""wealth planning""),""Script 1"",""-"")"),"-")</f>
        <v>-</v>
      </c>
      <c r="C22742" s="74">
        <f t="shared" si="178"/>
        <v>0</v>
      </c>
      <c r="D22742" s="74" t="str">
        <f t="shared" si="179"/>
        <v>You: Hai assalamualaikum Zuhairi,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2743" spans="1:4">
      <c r="A22743" s="74" t="s">
        <v>12311</v>
      </c>
      <c r="B22743" s="74" t="str">
        <f ca="1">IFERROR(__xludf.DUMMYFUNCTION("IF(REGEXMATCH(A22743,""wealth planning""),""Script 1"",""-"")"),"-")</f>
        <v>-</v>
      </c>
      <c r="C22743" s="74">
        <f t="shared" si="178"/>
        <v>0</v>
      </c>
      <c r="D22743" s="74">
        <f t="shared" si="179"/>
        <v>0</v>
      </c>
    </row>
    <row r="22744" spans="1:4">
      <c r="A22744" s="74" t="s">
        <v>12312</v>
      </c>
      <c r="B22744" s="74" t="str">
        <f ca="1">IFERROR(__xludf.DUMMYFUNCTION("IF(REGEXMATCH(A22744,""wealth planning""),""Script 1"",""-"")"),"-")</f>
        <v>-</v>
      </c>
      <c r="C22744" s="74" t="str">
        <f t="shared" si="178"/>
        <v>Ahmad Anaqi Ahmad AfandiStatus is reachable</v>
      </c>
      <c r="D22744" s="74">
        <f t="shared" si="179"/>
        <v>0</v>
      </c>
    </row>
    <row r="22745" spans="1:4">
      <c r="A22745" s="149">
        <v>45474</v>
      </c>
      <c r="B22745" s="74" t="str">
        <f ca="1">IFERROR(__xludf.DUMMYFUNCTION("IF(REGEXMATCH(A22745,""wealth planning""),""Script 1"",""-"")"),"#VALUE!")</f>
        <v>#VALUE!</v>
      </c>
      <c r="C22745" s="74" t="str">
        <f t="shared" si="178"/>
        <v>Ahmad Anaqi Ahmad Afandi</v>
      </c>
      <c r="D22745" s="74">
        <f t="shared" si="179"/>
        <v>0</v>
      </c>
    </row>
    <row r="22746" spans="1:4">
      <c r="A22746" s="149">
        <v>45474</v>
      </c>
      <c r="B22746" s="74" t="str">
        <f ca="1">IFERROR(__xludf.DUMMYFUNCTION("IF(REGEXMATCH(A22746,""wealth planning""),""Script 1"",""-"")"),"#VALUE!")</f>
        <v>#VALUE!</v>
      </c>
      <c r="C22746" s="149">
        <f t="shared" si="178"/>
        <v>45474</v>
      </c>
      <c r="D22746" s="74" t="str">
        <f t="shared" si="179"/>
        <v>Ahmad Anaqi Ahmad AfandiStatus is reachable</v>
      </c>
    </row>
    <row r="22747" spans="1:4">
      <c r="A22747" s="74" t="s">
        <v>12313</v>
      </c>
      <c r="B22747" s="74" t="str">
        <f ca="1">IFERROR(__xludf.DUMMYFUNCTION("IF(REGEXMATCH(A22747,""wealth planning""),""Script 1"",""-"")"),"Script 1")</f>
        <v>Script 1</v>
      </c>
      <c r="C22747" s="149">
        <f t="shared" si="178"/>
        <v>45474</v>
      </c>
      <c r="D22747" s="74" t="str">
        <f t="shared" si="179"/>
        <v>Ahmad Anaqi Ahmad Afandi</v>
      </c>
    </row>
    <row r="22748" spans="1:4">
      <c r="A22748" s="74"/>
      <c r="B22748" s="74" t="str">
        <f ca="1">IFERROR(__xludf.DUMMYFUNCTION("IF(REGEXMATCH(A22748,""wealth planning""),""Script 1"",""-"")"),"-")</f>
        <v>-</v>
      </c>
      <c r="C22748" s="74" t="str">
        <f t="shared" si="178"/>
        <v>You: Hai assalamualaikum Anaqi,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2748" s="149">
        <f t="shared" si="179"/>
        <v>45474</v>
      </c>
    </row>
    <row r="22749" spans="1:4">
      <c r="B22749" s="74" t="str">
        <f ca="1">IFERROR(__xludf.DUMMYFUNCTION("IF(REGEXMATCH(A22749,""wealth planning""),""Script 1"",""-"")"),"-")</f>
        <v>-</v>
      </c>
      <c r="C22749" s="74">
        <f t="shared" si="178"/>
        <v>0</v>
      </c>
      <c r="D22749" s="149">
        <f t="shared" si="179"/>
        <v>45474</v>
      </c>
    </row>
    <row r="22750" spans="1:4">
      <c r="B22750" s="74" t="str">
        <f ca="1">IFERROR(__xludf.DUMMYFUNCTION("IF(REGEXMATCH(A22750,""wealth planning""),""Script 1"",""-"")"),"-")</f>
        <v>-</v>
      </c>
      <c r="C22750" s="74">
        <f t="shared" si="178"/>
        <v>0</v>
      </c>
      <c r="D22750" s="74" t="str">
        <f t="shared" si="179"/>
        <v>You: Hai assalamualaikum Anaqi,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2751" spans="1:4">
      <c r="A22751" s="74" t="s">
        <v>12315</v>
      </c>
      <c r="B22751" s="74" t="str">
        <f ca="1">IFERROR(__xludf.DUMMYFUNCTION("IF(REGEXMATCH(A22751,""wealth planning""),""Script 1"",""-"")"),"-")</f>
        <v>-</v>
      </c>
      <c r="C22751" s="74">
        <f t="shared" si="178"/>
        <v>0</v>
      </c>
      <c r="D22751" s="74">
        <f t="shared" si="179"/>
        <v>0</v>
      </c>
    </row>
    <row r="22752" spans="1:4">
      <c r="A22752" s="74" t="s">
        <v>12316</v>
      </c>
      <c r="B22752" s="74" t="str">
        <f ca="1">IFERROR(__xludf.DUMMYFUNCTION("IF(REGEXMATCH(A22752,""wealth planning""),""Script 1"",""-"")"),"-")</f>
        <v>-</v>
      </c>
      <c r="C22752" s="74" t="str">
        <f t="shared" si="178"/>
        <v>Afiqah FarhanahStatus is reachable</v>
      </c>
      <c r="D22752" s="74">
        <f t="shared" si="179"/>
        <v>0</v>
      </c>
    </row>
    <row r="22753" spans="1:4">
      <c r="A22753" s="149">
        <v>45474</v>
      </c>
      <c r="B22753" s="74" t="str">
        <f ca="1">IFERROR(__xludf.DUMMYFUNCTION("IF(REGEXMATCH(A22753,""wealth planning""),""Script 1"",""-"")"),"#VALUE!")</f>
        <v>#VALUE!</v>
      </c>
      <c r="C22753" s="74" t="str">
        <f t="shared" si="178"/>
        <v>Afiqah Farhanah</v>
      </c>
      <c r="D22753" s="74">
        <f t="shared" si="179"/>
        <v>0</v>
      </c>
    </row>
    <row r="22754" spans="1:4">
      <c r="A22754" s="149">
        <v>45474</v>
      </c>
      <c r="B22754" s="74" t="str">
        <f ca="1">IFERROR(__xludf.DUMMYFUNCTION("IF(REGEXMATCH(A22754,""wealth planning""),""Script 1"",""-"")"),"#VALUE!")</f>
        <v>#VALUE!</v>
      </c>
      <c r="C22754" s="149">
        <f t="shared" si="178"/>
        <v>45474</v>
      </c>
      <c r="D22754" s="74" t="str">
        <f t="shared" si="179"/>
        <v>Afiqah FarhanahStatus is reachable</v>
      </c>
    </row>
    <row r="22755" spans="1:4">
      <c r="A22755" s="74" t="s">
        <v>12317</v>
      </c>
      <c r="B22755" s="74" t="str">
        <f ca="1">IFERROR(__xludf.DUMMYFUNCTION("IF(REGEXMATCH(A22755,""wealth planning""),""Script 1"",""-"")"),"-")</f>
        <v>-</v>
      </c>
      <c r="C22755" s="149">
        <f t="shared" si="178"/>
        <v>45474</v>
      </c>
      <c r="D22755" s="74" t="str">
        <f t="shared" si="179"/>
        <v>Afiqah Farhanah</v>
      </c>
    </row>
    <row r="22756" spans="1:4">
      <c r="A22756" s="74"/>
      <c r="B22756" s="74" t="str">
        <f ca="1">IFERROR(__xludf.DUMMYFUNCTION("IF(REGEXMATCH(A22756,""wealth planning""),""Script 1"",""-"")"),"-")</f>
        <v>-</v>
      </c>
      <c r="C22756" s="74" t="str">
        <f t="shared" si="178"/>
        <v>You: Hai assalamualaikum Afiqah,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v>
      </c>
      <c r="D22756" s="149">
        <f t="shared" si="179"/>
        <v>45474</v>
      </c>
    </row>
    <row r="22757" spans="1:4">
      <c r="B22757" s="74" t="str">
        <f ca="1">IFERROR(__xludf.DUMMYFUNCTION("IF(REGEXMATCH(A22757,""wealth planning""),""Script 1"",""-"")"),"-")</f>
        <v>-</v>
      </c>
      <c r="C22757" s="74">
        <f t="shared" si="178"/>
        <v>0</v>
      </c>
      <c r="D22757" s="149">
        <f t="shared" si="179"/>
        <v>45474</v>
      </c>
    </row>
    <row r="22758" spans="1:4">
      <c r="B22758" s="74" t="str">
        <f ca="1">IFERROR(__xludf.DUMMYFUNCTION("IF(REGEXMATCH(A22758,""wealth planning""),""Script 1"",""-"")"),"-")</f>
        <v>-</v>
      </c>
      <c r="C22758" s="74">
        <f t="shared" si="178"/>
        <v>0</v>
      </c>
      <c r="D22758" s="74" t="str">
        <f t="shared" si="179"/>
        <v>You: Hai assalamualaikum Afiqah,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v>
      </c>
    </row>
    <row r="22759" spans="1:4">
      <c r="A22759" s="74" t="s">
        <v>12319</v>
      </c>
      <c r="B22759" s="74" t="str">
        <f ca="1">IFERROR(__xludf.DUMMYFUNCTION("IF(REGEXMATCH(A22759,""wealth planning""),""Script 1"",""-"")"),"-")</f>
        <v>-</v>
      </c>
      <c r="C22759" s="74">
        <f t="shared" si="178"/>
        <v>0</v>
      </c>
      <c r="D22759" s="74">
        <f t="shared" si="179"/>
        <v>0</v>
      </c>
    </row>
    <row r="22760" spans="1:4">
      <c r="A22760" s="74" t="s">
        <v>12319</v>
      </c>
      <c r="B22760" s="74" t="str">
        <f ca="1">IFERROR(__xludf.DUMMYFUNCTION("IF(REGEXMATCH(A22760,""wealth planning""),""Script 1"",""-"")"),"-")</f>
        <v>-</v>
      </c>
      <c r="C22760" s="74" t="str">
        <f t="shared" si="178"/>
        <v>Asyraf Mohd</v>
      </c>
      <c r="D22760" s="74">
        <f t="shared" si="179"/>
        <v>0</v>
      </c>
    </row>
    <row r="22761" spans="1:4">
      <c r="A22761" s="149">
        <v>45474</v>
      </c>
      <c r="B22761" s="74" t="str">
        <f ca="1">IFERROR(__xludf.DUMMYFUNCTION("IF(REGEXMATCH(A22761,""wealth planning""),""Script 1"",""-"")"),"#VALUE!")</f>
        <v>#VALUE!</v>
      </c>
      <c r="C22761" s="74" t="str">
        <f t="shared" si="178"/>
        <v>Asyraf Mohd</v>
      </c>
      <c r="D22761" s="74">
        <f t="shared" si="179"/>
        <v>0</v>
      </c>
    </row>
    <row r="22762" spans="1:4">
      <c r="A22762" s="149">
        <v>45474</v>
      </c>
      <c r="B22762" s="74" t="str">
        <f ca="1">IFERROR(__xludf.DUMMYFUNCTION("IF(REGEXMATCH(A22762,""wealth planning""),""Script 1"",""-"")"),"#VALUE!")</f>
        <v>#VALUE!</v>
      </c>
      <c r="C22762" s="149">
        <f t="shared" si="178"/>
        <v>45474</v>
      </c>
      <c r="D22762" s="74" t="str">
        <f t="shared" si="179"/>
        <v>Asyraf Mohd</v>
      </c>
    </row>
    <row r="22763" spans="1:4">
      <c r="A22763" s="74" t="s">
        <v>12320</v>
      </c>
      <c r="B22763" s="74" t="str">
        <f ca="1">IFERROR(__xludf.DUMMYFUNCTION("IF(REGEXMATCH(A22763,""wealth planning""),""Script 1"",""-"")"),"-")</f>
        <v>-</v>
      </c>
      <c r="C22763" s="149">
        <f t="shared" si="178"/>
        <v>45474</v>
      </c>
      <c r="D22763" s="74" t="str">
        <f t="shared" si="179"/>
        <v>Asyraf Mohd</v>
      </c>
    </row>
    <row r="22764" spans="1:4">
      <c r="A22764" s="74"/>
      <c r="B22764" s="74" t="str">
        <f ca="1">IFERROR(__xludf.DUMMYFUNCTION("IF(REGEXMATCH(A22764,""wealth planning""),""Script 1"",""-"")"),"-")</f>
        <v>-</v>
      </c>
      <c r="C22764" s="74" t="str">
        <f t="shared" si="178"/>
        <v>You: Hai assalamualaikum tuan Asyraf,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v>
      </c>
      <c r="D22764" s="149">
        <f t="shared" si="179"/>
        <v>45474</v>
      </c>
    </row>
    <row r="22765" spans="1:4">
      <c r="B22765" s="74" t="str">
        <f ca="1">IFERROR(__xludf.DUMMYFUNCTION("IF(REGEXMATCH(A22765,""wealth planning""),""Script 1"",""-"")"),"-")</f>
        <v>-</v>
      </c>
      <c r="C22765" s="74">
        <f t="shared" si="178"/>
        <v>0</v>
      </c>
      <c r="D22765" s="149">
        <f t="shared" si="179"/>
        <v>45474</v>
      </c>
    </row>
    <row r="22766" spans="1:4">
      <c r="B22766" s="74" t="str">
        <f ca="1">IFERROR(__xludf.DUMMYFUNCTION("IF(REGEXMATCH(A22766,""wealth planning""),""Script 1"",""-"")"),"-")</f>
        <v>-</v>
      </c>
      <c r="C22766" s="74">
        <f t="shared" si="178"/>
        <v>0</v>
      </c>
      <c r="D22766" s="74" t="str">
        <f t="shared" si="179"/>
        <v>You: Hai assalamualaikum tuan Asyraf,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v>
      </c>
    </row>
    <row r="22767" spans="1:4">
      <c r="A22767" s="74" t="s">
        <v>12322</v>
      </c>
      <c r="B22767" s="74" t="str">
        <f ca="1">IFERROR(__xludf.DUMMYFUNCTION("IF(REGEXMATCH(A22767,""wealth planning""),""Script 1"",""-"")"),"-")</f>
        <v>-</v>
      </c>
      <c r="C22767" s="74">
        <f t="shared" si="178"/>
        <v>0</v>
      </c>
      <c r="D22767" s="74">
        <f t="shared" si="179"/>
        <v>0</v>
      </c>
    </row>
    <row r="22768" spans="1:4">
      <c r="A22768" s="74" t="s">
        <v>12322</v>
      </c>
      <c r="B22768" s="74" t="str">
        <f ca="1">IFERROR(__xludf.DUMMYFUNCTION("IF(REGEXMATCH(A22768,""wealth planning""),""Script 1"",""-"")"),"-")</f>
        <v>-</v>
      </c>
      <c r="C22768" s="74" t="str">
        <f t="shared" si="178"/>
        <v>Rozie Rohaizad Binti Othman</v>
      </c>
      <c r="D22768" s="74">
        <f t="shared" si="179"/>
        <v>0</v>
      </c>
    </row>
    <row r="22769" spans="1:4">
      <c r="A22769" s="149">
        <v>45474</v>
      </c>
      <c r="B22769" s="74" t="str">
        <f ca="1">IFERROR(__xludf.DUMMYFUNCTION("IF(REGEXMATCH(A22769,""wealth planning""),""Script 1"",""-"")"),"#VALUE!")</f>
        <v>#VALUE!</v>
      </c>
      <c r="C22769" s="74" t="str">
        <f t="shared" si="178"/>
        <v>Rozie Rohaizad Binti Othman</v>
      </c>
      <c r="D22769" s="74">
        <f t="shared" si="179"/>
        <v>0</v>
      </c>
    </row>
    <row r="22770" spans="1:4">
      <c r="A22770" s="149">
        <v>45474</v>
      </c>
      <c r="B22770" s="74" t="str">
        <f ca="1">IFERROR(__xludf.DUMMYFUNCTION("IF(REGEXMATCH(A22770,""wealth planning""),""Script 1"",""-"")"),"#VALUE!")</f>
        <v>#VALUE!</v>
      </c>
      <c r="C22770" s="149">
        <f t="shared" si="178"/>
        <v>45474</v>
      </c>
      <c r="D22770" s="74" t="str">
        <f t="shared" si="179"/>
        <v>Rozie Rohaizad Binti Othman</v>
      </c>
    </row>
    <row r="22771" spans="1:4">
      <c r="A22771" s="74" t="s">
        <v>12323</v>
      </c>
      <c r="B22771" s="74" t="str">
        <f ca="1">IFERROR(__xludf.DUMMYFUNCTION("IF(REGEXMATCH(A22771,""wealth planning""),""Script 1"",""-"")"),"-")</f>
        <v>-</v>
      </c>
      <c r="C22771" s="149">
        <f t="shared" si="178"/>
        <v>45474</v>
      </c>
      <c r="D22771" s="74" t="str">
        <f t="shared" si="179"/>
        <v>Rozie Rohaizad Binti Othman</v>
      </c>
    </row>
    <row r="22772" spans="1:4">
      <c r="A22772" s="74"/>
      <c r="B22772" s="74" t="str">
        <f ca="1">IFERROR(__xludf.DUMMYFUNCTION("IF(REGEXMATCH(A22772,""wealth planning""),""Script 1"",""-"")"),"-")</f>
        <v>-</v>
      </c>
      <c r="C22772" s="74" t="str">
        <f t="shared" si="178"/>
        <v>You: Hai assalamualaikum Rozie,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v>
      </c>
      <c r="D22772" s="149">
        <f t="shared" si="179"/>
        <v>45474</v>
      </c>
    </row>
    <row r="22773" spans="1:4">
      <c r="B22773" s="74" t="str">
        <f ca="1">IFERROR(__xludf.DUMMYFUNCTION("IF(REGEXMATCH(A22773,""wealth planning""),""Script 1"",""-"")"),"-")</f>
        <v>-</v>
      </c>
      <c r="C22773" s="74">
        <f t="shared" si="178"/>
        <v>0</v>
      </c>
      <c r="D22773" s="149">
        <f t="shared" si="179"/>
        <v>45474</v>
      </c>
    </row>
    <row r="22774" spans="1:4">
      <c r="B22774" s="74" t="str">
        <f ca="1">IFERROR(__xludf.DUMMYFUNCTION("IF(REGEXMATCH(A22774,""wealth planning""),""Script 1"",""-"")"),"-")</f>
        <v>-</v>
      </c>
      <c r="C22774" s="74">
        <f t="shared" si="178"/>
        <v>0</v>
      </c>
      <c r="D22774" s="74" t="str">
        <f t="shared" si="179"/>
        <v>You: Hai assalamualaikum Rozie,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v>
      </c>
    </row>
    <row r="22775" spans="1:4">
      <c r="B22775" s="74" t="str">
        <f ca="1">IFERROR(__xludf.DUMMYFUNCTION("IF(REGEXMATCH(A22775,""wealth planning""),""Script 1"",""-"")"),"-")</f>
        <v>-</v>
      </c>
      <c r="C22775" s="74">
        <f t="shared" si="178"/>
        <v>0</v>
      </c>
      <c r="D22775" s="74">
        <f t="shared" si="179"/>
        <v>0</v>
      </c>
    </row>
    <row r="22776" spans="1:4">
      <c r="A22776" s="74" t="s">
        <v>12326</v>
      </c>
      <c r="B22776" s="74" t="str">
        <f ca="1">IFERROR(__xludf.DUMMYFUNCTION("IF(REGEXMATCH(A22776,""wealth planning""),""Script 1"",""-"")"),"-")</f>
        <v>-</v>
      </c>
      <c r="C22776" s="74">
        <f t="shared" si="178"/>
        <v>0</v>
      </c>
      <c r="D22776" s="74">
        <f t="shared" si="179"/>
        <v>0</v>
      </c>
    </row>
    <row r="22777" spans="1:4">
      <c r="A22777" s="149">
        <v>45474</v>
      </c>
      <c r="B22777" s="74" t="str">
        <f ca="1">IFERROR(__xludf.DUMMYFUNCTION("IF(REGEXMATCH(A22777,""wealth planning""),""Script 1"",""-"")"),"#VALUE!")</f>
        <v>#VALUE!</v>
      </c>
      <c r="C22777" s="74" t="str">
        <f t="shared" si="178"/>
        <v>Muhamad Aliff Mursin</v>
      </c>
      <c r="D22777" s="74">
        <f t="shared" si="179"/>
        <v>0</v>
      </c>
    </row>
    <row r="22778" spans="1:4">
      <c r="A22778" s="149">
        <v>45474</v>
      </c>
      <c r="B22778" s="74" t="str">
        <f ca="1">IFERROR(__xludf.DUMMYFUNCTION("IF(REGEXMATCH(A22778,""wealth planning""),""Script 1"",""-"")"),"#VALUE!")</f>
        <v>#VALUE!</v>
      </c>
      <c r="C22778" s="149">
        <f t="shared" si="178"/>
        <v>45474</v>
      </c>
      <c r="D22778" s="74">
        <f t="shared" si="179"/>
        <v>0</v>
      </c>
    </row>
    <row r="22779" spans="1:4">
      <c r="A22779" s="74" t="s">
        <v>12327</v>
      </c>
      <c r="B22779" s="74" t="str">
        <f ca="1">IFERROR(__xludf.DUMMYFUNCTION("IF(REGEXMATCH(A22779,""wealth planning""),""Script 1"",""-"")"),"-")</f>
        <v>-</v>
      </c>
      <c r="C22779" s="149">
        <f t="shared" si="178"/>
        <v>45474</v>
      </c>
      <c r="D22779" s="74" t="str">
        <f t="shared" si="179"/>
        <v>Muhamad Aliff Mursin</v>
      </c>
    </row>
    <row r="22780" spans="1:4">
      <c r="A22780" s="74"/>
      <c r="B22780" s="74" t="str">
        <f ca="1">IFERROR(__xludf.DUMMYFUNCTION("IF(REGEXMATCH(A22780,""wealth planning""),""Script 1"",""-"")"),"-")</f>
        <v>-</v>
      </c>
      <c r="C22780" s="74" t="str">
        <f t="shared" si="178"/>
        <v>You: Hai assalamualaikum tuan Aliff,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v>
      </c>
      <c r="D22780" s="149">
        <f t="shared" si="179"/>
        <v>45474</v>
      </c>
    </row>
    <row r="22781" spans="1:4">
      <c r="B22781" s="74" t="str">
        <f ca="1">IFERROR(__xludf.DUMMYFUNCTION("IF(REGEXMATCH(A22781,""wealth planning""),""Script 1"",""-"")"),"-")</f>
        <v>-</v>
      </c>
      <c r="C22781" s="74">
        <f t="shared" si="178"/>
        <v>0</v>
      </c>
      <c r="D22781" s="149">
        <f t="shared" si="179"/>
        <v>45474</v>
      </c>
    </row>
    <row r="22782" spans="1:4">
      <c r="B22782" s="74" t="str">
        <f ca="1">IFERROR(__xludf.DUMMYFUNCTION("IF(REGEXMATCH(A22782,""wealth planning""),""Script 1"",""-"")"),"-")</f>
        <v>-</v>
      </c>
      <c r="C22782" s="74">
        <f t="shared" si="178"/>
        <v>0</v>
      </c>
      <c r="D22782" s="74" t="str">
        <f t="shared" si="179"/>
        <v>You: Hai assalamualaikum tuan Aliff,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v>
      </c>
    </row>
    <row r="22783" spans="1:4">
      <c r="B22783" s="74" t="str">
        <f ca="1">IFERROR(__xludf.DUMMYFUNCTION("IF(REGEXMATCH(A22783,""wealth planning""),""Script 1"",""-"")"),"-")</f>
        <v>-</v>
      </c>
      <c r="C22783" s="74">
        <f t="shared" si="178"/>
        <v>0</v>
      </c>
      <c r="D22783" s="74">
        <f t="shared" si="179"/>
        <v>0</v>
      </c>
    </row>
    <row r="22784" spans="1:4">
      <c r="A22784" s="74" t="s">
        <v>12330</v>
      </c>
      <c r="B22784" s="74" t="str">
        <f ca="1">IFERROR(__xludf.DUMMYFUNCTION("IF(REGEXMATCH(A22784,""wealth planning""),""Script 1"",""-"")"),"-")</f>
        <v>-</v>
      </c>
      <c r="C22784" s="74">
        <f t="shared" si="178"/>
        <v>0</v>
      </c>
      <c r="D22784" s="74">
        <f t="shared" si="179"/>
        <v>0</v>
      </c>
    </row>
    <row r="22785" spans="1:4">
      <c r="A22785" s="149">
        <v>45474</v>
      </c>
      <c r="B22785" s="74" t="str">
        <f ca="1">IFERROR(__xludf.DUMMYFUNCTION("IF(REGEXMATCH(A22785,""wealth planning""),""Script 1"",""-"")"),"#VALUE!")</f>
        <v>#VALUE!</v>
      </c>
      <c r="C22785" s="74" t="str">
        <f t="shared" si="178"/>
        <v>Ahmad Najwan Hamzah</v>
      </c>
      <c r="D22785" s="74">
        <f t="shared" si="179"/>
        <v>0</v>
      </c>
    </row>
    <row r="22786" spans="1:4">
      <c r="A22786" s="149">
        <v>45474</v>
      </c>
      <c r="B22786" s="74" t="str">
        <f ca="1">IFERROR(__xludf.DUMMYFUNCTION("IF(REGEXMATCH(A22786,""wealth planning""),""Script 1"",""-"")"),"#VALUE!")</f>
        <v>#VALUE!</v>
      </c>
      <c r="C22786" s="149">
        <f t="shared" si="178"/>
        <v>45474</v>
      </c>
      <c r="D22786" s="74">
        <f t="shared" si="179"/>
        <v>0</v>
      </c>
    </row>
    <row r="22787" spans="1:4">
      <c r="A22787" s="74" t="s">
        <v>12331</v>
      </c>
      <c r="B22787" s="74" t="str">
        <f ca="1">IFERROR(__xludf.DUMMYFUNCTION("IF(REGEXMATCH(A22787,""wealth planning""),""Script 1"",""-"")"),"Script 1")</f>
        <v>Script 1</v>
      </c>
      <c r="C22787" s="149">
        <f t="shared" si="178"/>
        <v>45474</v>
      </c>
      <c r="D22787" s="74" t="str">
        <f t="shared" si="179"/>
        <v>Ahmad Najwan Hamzah</v>
      </c>
    </row>
    <row r="22788" spans="1:4">
      <c r="A22788" s="74"/>
      <c r="B22788" s="74" t="str">
        <f ca="1">IFERROR(__xludf.DUMMYFUNCTION("IF(REGEXMATCH(A22788,""wealth planning""),""Script 1"",""-"")"),"-")</f>
        <v>-</v>
      </c>
      <c r="C22788" s="74" t="str">
        <f t="shared" si="178"/>
        <v>You: Hai assalamualaikum Najwan,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c r="D22788" s="149">
        <f t="shared" si="179"/>
        <v>45474</v>
      </c>
    </row>
    <row r="22789" spans="1:4">
      <c r="B22789" s="74" t="str">
        <f ca="1">IFERROR(__xludf.DUMMYFUNCTION("IF(REGEXMATCH(A22789,""wealth planning""),""Script 1"",""-"")"),"-")</f>
        <v>-</v>
      </c>
      <c r="C22789" s="74">
        <f t="shared" si="178"/>
        <v>0</v>
      </c>
      <c r="D22789" s="149">
        <f t="shared" si="179"/>
        <v>45474</v>
      </c>
    </row>
    <row r="22790" spans="1:4">
      <c r="B22790" s="74" t="str">
        <f ca="1">IFERROR(__xludf.DUMMYFUNCTION("IF(REGEXMATCH(A22790,""wealth planning""),""Script 1"",""-"")"),"-")</f>
        <v>-</v>
      </c>
      <c r="C22790" s="74">
        <f t="shared" si="178"/>
        <v>0</v>
      </c>
      <c r="D22790" s="74" t="str">
        <f t="shared" si="179"/>
        <v>You: Hai assalamualaikum Najwan,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row>
    <row r="22791" spans="1:4">
      <c r="A22791" s="74" t="s">
        <v>12333</v>
      </c>
      <c r="B22791" s="74" t="str">
        <f ca="1">IFERROR(__xludf.DUMMYFUNCTION("IF(REGEXMATCH(A22791,""wealth planning""),""Script 1"",""-"")"),"-")</f>
        <v>-</v>
      </c>
      <c r="C22791" s="74">
        <f t="shared" si="178"/>
        <v>0</v>
      </c>
      <c r="D22791" s="74">
        <f t="shared" si="179"/>
        <v>0</v>
      </c>
    </row>
    <row r="22792" spans="1:4">
      <c r="A22792" s="74" t="s">
        <v>12333</v>
      </c>
      <c r="B22792" s="74" t="str">
        <f ca="1">IFERROR(__xludf.DUMMYFUNCTION("IF(REGEXMATCH(A22792,""wealth planning""),""Script 1"",""-"")"),"-")</f>
        <v>-</v>
      </c>
      <c r="C22792" s="74" t="str">
        <f t="shared" si="178"/>
        <v>Faiz Rezlan</v>
      </c>
      <c r="D22792" s="74">
        <f t="shared" si="179"/>
        <v>0</v>
      </c>
    </row>
    <row r="22793" spans="1:4">
      <c r="A22793" s="149">
        <v>45474</v>
      </c>
      <c r="B22793" s="74" t="str">
        <f ca="1">IFERROR(__xludf.DUMMYFUNCTION("IF(REGEXMATCH(A22793,""wealth planning""),""Script 1"",""-"")"),"#VALUE!")</f>
        <v>#VALUE!</v>
      </c>
      <c r="C22793" s="74" t="str">
        <f t="shared" si="178"/>
        <v>Faiz Rezlan</v>
      </c>
      <c r="D22793" s="74">
        <f t="shared" si="179"/>
        <v>0</v>
      </c>
    </row>
    <row r="22794" spans="1:4">
      <c r="A22794" s="149">
        <v>45474</v>
      </c>
      <c r="B22794" s="74" t="str">
        <f ca="1">IFERROR(__xludf.DUMMYFUNCTION("IF(REGEXMATCH(A22794,""wealth planning""),""Script 1"",""-"")"),"#VALUE!")</f>
        <v>#VALUE!</v>
      </c>
      <c r="C22794" s="149">
        <f t="shared" si="178"/>
        <v>45474</v>
      </c>
      <c r="D22794" s="74" t="str">
        <f t="shared" si="179"/>
        <v>Faiz Rezlan</v>
      </c>
    </row>
    <row r="22795" spans="1:4">
      <c r="A22795" s="74" t="s">
        <v>12334</v>
      </c>
      <c r="B22795" s="74" t="str">
        <f ca="1">IFERROR(__xludf.DUMMYFUNCTION("IF(REGEXMATCH(A22795,""wealth planning""),""Script 1"",""-"")"),"-")</f>
        <v>-</v>
      </c>
      <c r="C22795" s="149">
        <f t="shared" si="178"/>
        <v>45474</v>
      </c>
      <c r="D22795" s="74" t="str">
        <f t="shared" si="179"/>
        <v>Faiz Rezlan</v>
      </c>
    </row>
    <row r="22796" spans="1:4">
      <c r="A22796" s="74"/>
      <c r="B22796" s="74" t="str">
        <f ca="1">IFERROR(__xludf.DUMMYFUNCTION("IF(REGEXMATCH(A22796,""wealth planning""),""Script 1"",""-"")"),"-")</f>
        <v>-</v>
      </c>
      <c r="C22796" s="74" t="str">
        <f t="shared" si="178"/>
        <v>You: Hai assalamualaikum tuan Faiz,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v>
      </c>
      <c r="D22796" s="149">
        <f t="shared" si="179"/>
        <v>45474</v>
      </c>
    </row>
    <row r="22797" spans="1:4">
      <c r="B22797" s="74" t="str">
        <f ca="1">IFERROR(__xludf.DUMMYFUNCTION("IF(REGEXMATCH(A22797,""wealth planning""),""Script 1"",""-"")"),"-")</f>
        <v>-</v>
      </c>
      <c r="C22797" s="74">
        <f t="shared" si="178"/>
        <v>0</v>
      </c>
      <c r="D22797" s="149">
        <f t="shared" si="179"/>
        <v>45474</v>
      </c>
    </row>
    <row r="22798" spans="1:4">
      <c r="B22798" s="74" t="str">
        <f ca="1">IFERROR(__xludf.DUMMYFUNCTION("IF(REGEXMATCH(A22798,""wealth planning""),""Script 1"",""-"")"),"-")</f>
        <v>-</v>
      </c>
      <c r="C22798" s="74">
        <f t="shared" si="178"/>
        <v>0</v>
      </c>
      <c r="D22798" s="74" t="str">
        <f t="shared" si="179"/>
        <v>You: Hai assalamualaikum tuan Faiz,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v>
      </c>
    </row>
    <row r="22799" spans="1:4">
      <c r="A22799" s="74" t="s">
        <v>12336</v>
      </c>
      <c r="B22799" s="74" t="str">
        <f ca="1">IFERROR(__xludf.DUMMYFUNCTION("IF(REGEXMATCH(A22799,""wealth planning""),""Script 1"",""-"")"),"-")</f>
        <v>-</v>
      </c>
      <c r="C22799" s="74">
        <f t="shared" si="178"/>
        <v>0</v>
      </c>
      <c r="D22799" s="74">
        <f t="shared" si="179"/>
        <v>0</v>
      </c>
    </row>
    <row r="22800" spans="1:4">
      <c r="A22800" s="74" t="s">
        <v>12337</v>
      </c>
      <c r="B22800" s="74" t="str">
        <f ca="1">IFERROR(__xludf.DUMMYFUNCTION("IF(REGEXMATCH(A22800,""wealth planning""),""Script 1"",""-"")"),"-")</f>
        <v>-</v>
      </c>
      <c r="C22800" s="74" t="str">
        <f t="shared" si="178"/>
        <v>MUHAMMAD FIRDAUS BIN NAZRIStatus is online</v>
      </c>
      <c r="D22800" s="74">
        <f t="shared" si="179"/>
        <v>0</v>
      </c>
    </row>
    <row r="22801" spans="1:4">
      <c r="A22801" s="149">
        <v>45474</v>
      </c>
      <c r="B22801" s="74" t="str">
        <f ca="1">IFERROR(__xludf.DUMMYFUNCTION("IF(REGEXMATCH(A22801,""wealth planning""),""Script 1"",""-"")"),"#VALUE!")</f>
        <v>#VALUE!</v>
      </c>
      <c r="C22801" s="74" t="str">
        <f t="shared" si="178"/>
        <v>MUHAMMAD FIRDAUS BIN NAZRI</v>
      </c>
      <c r="D22801" s="74">
        <f t="shared" si="179"/>
        <v>0</v>
      </c>
    </row>
    <row r="22802" spans="1:4">
      <c r="A22802" s="149">
        <v>45474</v>
      </c>
      <c r="B22802" s="74" t="str">
        <f ca="1">IFERROR(__xludf.DUMMYFUNCTION("IF(REGEXMATCH(A22802,""wealth planning""),""Script 1"",""-"")"),"#VALUE!")</f>
        <v>#VALUE!</v>
      </c>
      <c r="C22802" s="149">
        <f t="shared" si="178"/>
        <v>45474</v>
      </c>
      <c r="D22802" s="74" t="str">
        <f t="shared" si="179"/>
        <v>MUHAMMAD FIRDAUS BIN NAZRIStatus is online</v>
      </c>
    </row>
    <row r="22803" spans="1:4">
      <c r="A22803" s="74" t="s">
        <v>12338</v>
      </c>
      <c r="B22803" s="74" t="str">
        <f ca="1">IFERROR(__xludf.DUMMYFUNCTION("IF(REGEXMATCH(A22803,""wealth planning""),""Script 1"",""-"")"),"-")</f>
        <v>-</v>
      </c>
      <c r="C22803" s="149">
        <f t="shared" si="178"/>
        <v>45474</v>
      </c>
      <c r="D22803" s="74" t="str">
        <f t="shared" si="179"/>
        <v>MUHAMMAD FIRDAUS BIN NAZRI</v>
      </c>
    </row>
    <row r="22804" spans="1:4">
      <c r="A22804" s="74"/>
      <c r="B22804" s="74" t="str">
        <f ca="1">IFERROR(__xludf.DUMMYFUNCTION("IF(REGEXMATCH(A22804,""wealth planning""),""Script 1"",""-"")"),"-")</f>
        <v>-</v>
      </c>
      <c r="C22804" s="74" t="str">
        <f t="shared" si="178"/>
        <v>You: Hai assalamualaikum Firdaus,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v>
      </c>
      <c r="D22804" s="149">
        <f t="shared" si="179"/>
        <v>45474</v>
      </c>
    </row>
    <row r="22805" spans="1:4">
      <c r="B22805" s="74" t="str">
        <f ca="1">IFERROR(__xludf.DUMMYFUNCTION("IF(REGEXMATCH(A22805,""wealth planning""),""Script 1"",""-"")"),"-")</f>
        <v>-</v>
      </c>
      <c r="C22805" s="74">
        <f t="shared" si="178"/>
        <v>0</v>
      </c>
      <c r="D22805" s="149">
        <f t="shared" si="179"/>
        <v>45474</v>
      </c>
    </row>
    <row r="22806" spans="1:4">
      <c r="B22806" s="74" t="str">
        <f ca="1">IFERROR(__xludf.DUMMYFUNCTION("IF(REGEXMATCH(A22806,""wealth planning""),""Script 1"",""-"")"),"-")</f>
        <v>-</v>
      </c>
      <c r="C22806" s="74">
        <f t="shared" si="178"/>
        <v>0</v>
      </c>
      <c r="D22806" s="74" t="str">
        <f t="shared" si="179"/>
        <v>You: Hai assalamualaikum Firdaus,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v>
      </c>
    </row>
    <row r="22807" spans="1:4">
      <c r="A22807" s="74" t="s">
        <v>12340</v>
      </c>
      <c r="B22807" s="74" t="str">
        <f ca="1">IFERROR(__xludf.DUMMYFUNCTION("IF(REGEXMATCH(A22807,""wealth planning""),""Script 1"",""-"")"),"-")</f>
        <v>-</v>
      </c>
      <c r="C22807" s="74">
        <f t="shared" si="178"/>
        <v>0</v>
      </c>
      <c r="D22807" s="74">
        <f t="shared" si="179"/>
        <v>0</v>
      </c>
    </row>
    <row r="22808" spans="1:4">
      <c r="A22808" s="74" t="s">
        <v>12340</v>
      </c>
      <c r="B22808" s="74" t="str">
        <f ca="1">IFERROR(__xludf.DUMMYFUNCTION("IF(REGEXMATCH(A22808,""wealth planning""),""Script 1"",""-"")"),"-")</f>
        <v>-</v>
      </c>
      <c r="C22808" s="74" t="str">
        <f t="shared" si="178"/>
        <v>Nurfarain Kamarul Azali</v>
      </c>
      <c r="D22808" s="74">
        <f t="shared" si="179"/>
        <v>0</v>
      </c>
    </row>
    <row r="22809" spans="1:4">
      <c r="A22809" s="149">
        <v>45474</v>
      </c>
      <c r="B22809" s="74" t="str">
        <f ca="1">IFERROR(__xludf.DUMMYFUNCTION("IF(REGEXMATCH(A22809,""wealth planning""),""Script 1"",""-"")"),"#VALUE!")</f>
        <v>#VALUE!</v>
      </c>
      <c r="C22809" s="74" t="str">
        <f t="shared" si="178"/>
        <v>Nurfarain Kamarul Azali</v>
      </c>
      <c r="D22809" s="74">
        <f t="shared" si="179"/>
        <v>0</v>
      </c>
    </row>
    <row r="22810" spans="1:4">
      <c r="A22810" s="149">
        <v>45474</v>
      </c>
      <c r="B22810" s="74" t="str">
        <f ca="1">IFERROR(__xludf.DUMMYFUNCTION("IF(REGEXMATCH(A22810,""wealth planning""),""Script 1"",""-"")"),"#VALUE!")</f>
        <v>#VALUE!</v>
      </c>
      <c r="C22810" s="149">
        <f t="shared" si="178"/>
        <v>45474</v>
      </c>
      <c r="D22810" s="74" t="str">
        <f t="shared" si="179"/>
        <v>Nurfarain Kamarul Azali</v>
      </c>
    </row>
    <row r="22811" spans="1:4">
      <c r="A22811" s="74" t="s">
        <v>12341</v>
      </c>
      <c r="B22811" s="74" t="str">
        <f ca="1">IFERROR(__xludf.DUMMYFUNCTION("IF(REGEXMATCH(A22811,""wealth planning""),""Script 1"",""-"")"),"-")</f>
        <v>-</v>
      </c>
      <c r="C22811" s="149">
        <f t="shared" si="178"/>
        <v>45474</v>
      </c>
      <c r="D22811" s="74" t="str">
        <f t="shared" si="179"/>
        <v>Nurfarain Kamarul Azali</v>
      </c>
    </row>
    <row r="22812" spans="1:4">
      <c r="A22812" s="74"/>
      <c r="B22812" s="74" t="str">
        <f ca="1">IFERROR(__xludf.DUMMYFUNCTION("IF(REGEXMATCH(A22812,""wealth planning""),""Script 1"",""-"")"),"-")</f>
        <v>-</v>
      </c>
      <c r="C22812" s="74" t="str">
        <f t="shared" si="178"/>
        <v>You: Hai assalamualaikum Nurfarain,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v>
      </c>
      <c r="D22812" s="149">
        <f t="shared" si="179"/>
        <v>45474</v>
      </c>
    </row>
    <row r="22813" spans="1:4">
      <c r="B22813" s="74" t="str">
        <f ca="1">IFERROR(__xludf.DUMMYFUNCTION("IF(REGEXMATCH(A22813,""wealth planning""),""Script 1"",""-"")"),"-")</f>
        <v>-</v>
      </c>
      <c r="C22813" s="74">
        <f t="shared" si="178"/>
        <v>0</v>
      </c>
      <c r="D22813" s="149">
        <f t="shared" si="179"/>
        <v>45474</v>
      </c>
    </row>
    <row r="22814" spans="1:4">
      <c r="B22814" s="74" t="str">
        <f ca="1">IFERROR(__xludf.DUMMYFUNCTION("IF(REGEXMATCH(A22814,""wealth planning""),""Script 1"",""-"")"),"-")</f>
        <v>-</v>
      </c>
      <c r="C22814" s="74">
        <f t="shared" si="178"/>
        <v>0</v>
      </c>
      <c r="D22814" s="74" t="str">
        <f t="shared" si="179"/>
        <v>You: Hai assalamualaikum Nurfarain,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v>
      </c>
    </row>
    <row r="22815" spans="1:4">
      <c r="A22815" s="74" t="s">
        <v>12343</v>
      </c>
      <c r="B22815" s="74" t="str">
        <f ca="1">IFERROR(__xludf.DUMMYFUNCTION("IF(REGEXMATCH(A22815,""wealth planning""),""Script 1"",""-"")"),"-")</f>
        <v>-</v>
      </c>
      <c r="C22815" s="74">
        <f t="shared" si="178"/>
        <v>0</v>
      </c>
      <c r="D22815" s="74">
        <f t="shared" si="179"/>
        <v>0</v>
      </c>
    </row>
    <row r="22816" spans="1:4">
      <c r="A22816" s="74" t="s">
        <v>12343</v>
      </c>
      <c r="B22816" s="74" t="str">
        <f ca="1">IFERROR(__xludf.DUMMYFUNCTION("IF(REGEXMATCH(A22816,""wealth planning""),""Script 1"",""-"")"),"-")</f>
        <v>-</v>
      </c>
      <c r="C22816" s="74" t="str">
        <f t="shared" si="178"/>
        <v>NUR FARA NATASYA BINTI RAUB</v>
      </c>
      <c r="D22816" s="74">
        <f t="shared" si="179"/>
        <v>0</v>
      </c>
    </row>
    <row r="22817" spans="1:4">
      <c r="A22817" s="149">
        <v>45474</v>
      </c>
      <c r="B22817" s="74" t="str">
        <f ca="1">IFERROR(__xludf.DUMMYFUNCTION("IF(REGEXMATCH(A22817,""wealth planning""),""Script 1"",""-"")"),"#VALUE!")</f>
        <v>#VALUE!</v>
      </c>
      <c r="C22817" s="74" t="str">
        <f t="shared" si="178"/>
        <v>NUR FARA NATASYA BINTI RAUB</v>
      </c>
      <c r="D22817" s="74">
        <f t="shared" si="179"/>
        <v>0</v>
      </c>
    </row>
    <row r="22818" spans="1:4">
      <c r="A22818" s="149">
        <v>45474</v>
      </c>
      <c r="B22818" s="74" t="str">
        <f ca="1">IFERROR(__xludf.DUMMYFUNCTION("IF(REGEXMATCH(A22818,""wealth planning""),""Script 1"",""-"")"),"#VALUE!")</f>
        <v>#VALUE!</v>
      </c>
      <c r="C22818" s="149">
        <f t="shared" si="178"/>
        <v>45474</v>
      </c>
      <c r="D22818" s="74" t="str">
        <f t="shared" si="179"/>
        <v>NUR FARA NATASYA BINTI RAUB</v>
      </c>
    </row>
    <row r="22819" spans="1:4">
      <c r="A22819" s="74" t="s">
        <v>12344</v>
      </c>
      <c r="B22819" s="74" t="str">
        <f ca="1">IFERROR(__xludf.DUMMYFUNCTION("IF(REGEXMATCH(A22819,""wealth planning""),""Script 1"",""-"")"),"Script 1")</f>
        <v>Script 1</v>
      </c>
      <c r="C22819" s="149">
        <f t="shared" si="178"/>
        <v>45474</v>
      </c>
      <c r="D22819" s="74" t="str">
        <f t="shared" si="179"/>
        <v>NUR FARA NATASYA BINTI RAUB</v>
      </c>
    </row>
    <row r="22820" spans="1:4">
      <c r="A22820" s="74"/>
      <c r="B22820" s="74" t="str">
        <f ca="1">IFERROR(__xludf.DUMMYFUNCTION("IF(REGEXMATCH(A22820,""wealth planning""),""Script 1"",""-"")"),"-")</f>
        <v>-</v>
      </c>
      <c r="C22820" s="74" t="str">
        <f t="shared" si="178"/>
        <v>You: Hai assalamualaikum Fara Natasya,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c r="D22820" s="149">
        <f t="shared" si="179"/>
        <v>45474</v>
      </c>
    </row>
    <row r="22821" spans="1:4">
      <c r="B22821" s="74" t="str">
        <f ca="1">IFERROR(__xludf.DUMMYFUNCTION("IF(REGEXMATCH(A22821,""wealth planning""),""Script 1"",""-"")"),"-")</f>
        <v>-</v>
      </c>
      <c r="C22821" s="74">
        <f t="shared" si="178"/>
        <v>0</v>
      </c>
      <c r="D22821" s="149">
        <f t="shared" si="179"/>
        <v>45474</v>
      </c>
    </row>
    <row r="22822" spans="1:4">
      <c r="B22822" s="74" t="str">
        <f ca="1">IFERROR(__xludf.DUMMYFUNCTION("IF(REGEXMATCH(A22822,""wealth planning""),""Script 1"",""-"")"),"-")</f>
        <v>-</v>
      </c>
      <c r="C22822" s="74">
        <f t="shared" si="178"/>
        <v>0</v>
      </c>
      <c r="D22822" s="74" t="str">
        <f t="shared" si="179"/>
        <v>You: Hai assalamualaikum Fara Natasya,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row>
    <row r="22823" spans="1:4">
      <c r="A22823" s="74" t="s">
        <v>12346</v>
      </c>
      <c r="B22823" s="74" t="str">
        <f ca="1">IFERROR(__xludf.DUMMYFUNCTION("IF(REGEXMATCH(A22823,""wealth planning""),""Script 1"",""-"")"),"-")</f>
        <v>-</v>
      </c>
      <c r="C22823" s="74">
        <f t="shared" si="178"/>
        <v>0</v>
      </c>
      <c r="D22823" s="74">
        <f t="shared" si="179"/>
        <v>0</v>
      </c>
    </row>
    <row r="22824" spans="1:4">
      <c r="A22824" s="74" t="s">
        <v>12346</v>
      </c>
      <c r="B22824" s="74" t="str">
        <f ca="1">IFERROR(__xludf.DUMMYFUNCTION("IF(REGEXMATCH(A22824,""wealth planning""),""Script 1"",""-"")"),"-")</f>
        <v>-</v>
      </c>
      <c r="C22824" s="74" t="str">
        <f t="shared" si="178"/>
        <v>Mohd Khir Mokhtar</v>
      </c>
      <c r="D22824" s="74">
        <f t="shared" si="179"/>
        <v>0</v>
      </c>
    </row>
    <row r="22825" spans="1:4">
      <c r="A22825" s="149">
        <v>45474</v>
      </c>
      <c r="B22825" s="74" t="str">
        <f ca="1">IFERROR(__xludf.DUMMYFUNCTION("IF(REGEXMATCH(A22825,""wealth planning""),""Script 1"",""-"")"),"#VALUE!")</f>
        <v>#VALUE!</v>
      </c>
      <c r="C22825" s="74" t="str">
        <f t="shared" si="178"/>
        <v>Mohd Khir Mokhtar</v>
      </c>
      <c r="D22825" s="74">
        <f t="shared" si="179"/>
        <v>0</v>
      </c>
    </row>
    <row r="22826" spans="1:4">
      <c r="A22826" s="149">
        <v>45474</v>
      </c>
      <c r="B22826" s="74" t="str">
        <f ca="1">IFERROR(__xludf.DUMMYFUNCTION("IF(REGEXMATCH(A22826,""wealth planning""),""Script 1"",""-"")"),"#VALUE!")</f>
        <v>#VALUE!</v>
      </c>
      <c r="C22826" s="149">
        <f t="shared" si="178"/>
        <v>45474</v>
      </c>
      <c r="D22826" s="74" t="str">
        <f t="shared" si="179"/>
        <v>Mohd Khir Mokhtar</v>
      </c>
    </row>
    <row r="22827" spans="1:4">
      <c r="A22827" s="74" t="s">
        <v>12347</v>
      </c>
      <c r="B22827" s="74" t="str">
        <f ca="1">IFERROR(__xludf.DUMMYFUNCTION("IF(REGEXMATCH(A22827,""wealth planning""),""Script 1"",""-"")"),"-")</f>
        <v>-</v>
      </c>
      <c r="C22827" s="149">
        <f t="shared" si="178"/>
        <v>45474</v>
      </c>
      <c r="D22827" s="74" t="str">
        <f t="shared" si="179"/>
        <v>Mohd Khir Mokhtar</v>
      </c>
    </row>
    <row r="22828" spans="1:4">
      <c r="A22828" s="74"/>
      <c r="B22828" s="74" t="str">
        <f ca="1">IFERROR(__xludf.DUMMYFUNCTION("IF(REGEXMATCH(A22828,""wealth planning""),""Script 1"",""-"")"),"-")</f>
        <v>-</v>
      </c>
      <c r="C22828" s="74" t="str">
        <f t="shared" si="178"/>
        <v>You: Hai assalamualaikum tuan Khir,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v>
      </c>
      <c r="D22828" s="149">
        <f t="shared" si="179"/>
        <v>45474</v>
      </c>
    </row>
    <row r="22829" spans="1:4">
      <c r="B22829" s="74" t="str">
        <f ca="1">IFERROR(__xludf.DUMMYFUNCTION("IF(REGEXMATCH(A22829,""wealth planning""),""Script 1"",""-"")"),"-")</f>
        <v>-</v>
      </c>
      <c r="C22829" s="74">
        <f t="shared" si="178"/>
        <v>0</v>
      </c>
      <c r="D22829" s="149">
        <f t="shared" si="179"/>
        <v>45474</v>
      </c>
    </row>
    <row r="22830" spans="1:4">
      <c r="B22830" s="74" t="str">
        <f ca="1">IFERROR(__xludf.DUMMYFUNCTION("IF(REGEXMATCH(A22830,""wealth planning""),""Script 1"",""-"")"),"-")</f>
        <v>-</v>
      </c>
      <c r="C22830" s="74">
        <f t="shared" si="178"/>
        <v>0</v>
      </c>
      <c r="D22830" s="74" t="str">
        <f t="shared" si="179"/>
        <v>You: Hai assalamualaikum tuan Khir,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v>
      </c>
    </row>
    <row r="22831" spans="1:4">
      <c r="A22831" s="74" t="s">
        <v>12349</v>
      </c>
      <c r="B22831" s="74" t="str">
        <f ca="1">IFERROR(__xludf.DUMMYFUNCTION("IF(REGEXMATCH(A22831,""wealth planning""),""Script 1"",""-"")"),"-")</f>
        <v>-</v>
      </c>
      <c r="C22831" s="74">
        <f t="shared" si="178"/>
        <v>0</v>
      </c>
      <c r="D22831" s="74">
        <f t="shared" si="179"/>
        <v>0</v>
      </c>
    </row>
    <row r="22832" spans="1:4">
      <c r="A22832" s="74" t="s">
        <v>12349</v>
      </c>
      <c r="B22832" s="74" t="str">
        <f ca="1">IFERROR(__xludf.DUMMYFUNCTION("IF(REGEXMATCH(A22832,""wealth planning""),""Script 1"",""-"")"),"-")</f>
        <v>-</v>
      </c>
      <c r="C22832" s="74" t="str">
        <f t="shared" si="178"/>
        <v>Mastura Hussin</v>
      </c>
      <c r="D22832" s="74">
        <f t="shared" si="179"/>
        <v>0</v>
      </c>
    </row>
    <row r="22833" spans="1:4">
      <c r="A22833" s="149">
        <v>45474</v>
      </c>
      <c r="B22833" s="74" t="str">
        <f ca="1">IFERROR(__xludf.DUMMYFUNCTION("IF(REGEXMATCH(A22833,""wealth planning""),""Script 1"",""-"")"),"#VALUE!")</f>
        <v>#VALUE!</v>
      </c>
      <c r="C22833" s="74" t="str">
        <f t="shared" si="178"/>
        <v>Mastura Hussin</v>
      </c>
      <c r="D22833" s="74">
        <f t="shared" si="179"/>
        <v>0</v>
      </c>
    </row>
    <row r="22834" spans="1:4">
      <c r="A22834" s="149">
        <v>45474</v>
      </c>
      <c r="B22834" s="74" t="str">
        <f ca="1">IFERROR(__xludf.DUMMYFUNCTION("IF(REGEXMATCH(A22834,""wealth planning""),""Script 1"",""-"")"),"#VALUE!")</f>
        <v>#VALUE!</v>
      </c>
      <c r="C22834" s="149">
        <f t="shared" si="178"/>
        <v>45474</v>
      </c>
      <c r="D22834" s="74" t="str">
        <f t="shared" si="179"/>
        <v>Mastura Hussin</v>
      </c>
    </row>
    <row r="22835" spans="1:4">
      <c r="A22835" s="74" t="s">
        <v>12350</v>
      </c>
      <c r="B22835" s="74" t="str">
        <f ca="1">IFERROR(__xludf.DUMMYFUNCTION("IF(REGEXMATCH(A22835,""wealth planning""),""Script 1"",""-"")"),"-")</f>
        <v>-</v>
      </c>
      <c r="C22835" s="149">
        <f t="shared" si="178"/>
        <v>45474</v>
      </c>
      <c r="D22835" s="74" t="str">
        <f t="shared" si="179"/>
        <v>Mastura Hussin</v>
      </c>
    </row>
    <row r="22836" spans="1:4">
      <c r="A22836" s="74"/>
      <c r="B22836" s="74" t="str">
        <f ca="1">IFERROR(__xludf.DUMMYFUNCTION("IF(REGEXMATCH(A22836,""wealth planning""),""Script 1"",""-"")"),"-")</f>
        <v>-</v>
      </c>
      <c r="C22836" s="74" t="str">
        <f t="shared" si="178"/>
        <v>You: Hai assalamualaikum Mastura,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v>
      </c>
      <c r="D22836" s="149">
        <f t="shared" si="179"/>
        <v>45474</v>
      </c>
    </row>
    <row r="22837" spans="1:4">
      <c r="B22837" s="74" t="str">
        <f ca="1">IFERROR(__xludf.DUMMYFUNCTION("IF(REGEXMATCH(A22837,""wealth planning""),""Script 1"",""-"")"),"-")</f>
        <v>-</v>
      </c>
      <c r="C22837" s="74">
        <f t="shared" si="178"/>
        <v>0</v>
      </c>
      <c r="D22837" s="149">
        <f t="shared" si="179"/>
        <v>45474</v>
      </c>
    </row>
    <row r="22838" spans="1:4">
      <c r="B22838" s="74" t="str">
        <f ca="1">IFERROR(__xludf.DUMMYFUNCTION("IF(REGEXMATCH(A22838,""wealth planning""),""Script 1"",""-"")"),"-")</f>
        <v>-</v>
      </c>
      <c r="C22838" s="74">
        <f t="shared" si="178"/>
        <v>0</v>
      </c>
      <c r="D22838" s="74" t="str">
        <f t="shared" si="179"/>
        <v>You: Hai assalamualaikum Mastura,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v>
      </c>
    </row>
    <row r="22839" spans="1:4">
      <c r="B22839" s="74" t="str">
        <f ca="1">IFERROR(__xludf.DUMMYFUNCTION("IF(REGEXMATCH(A22839,""wealth planning""),""Script 1"",""-"")"),"-")</f>
        <v>-</v>
      </c>
      <c r="C22839" s="74">
        <f t="shared" si="178"/>
        <v>0</v>
      </c>
      <c r="D22839" s="74">
        <f t="shared" si="179"/>
        <v>0</v>
      </c>
    </row>
    <row r="22840" spans="1:4">
      <c r="A22840" s="74" t="s">
        <v>12353</v>
      </c>
      <c r="B22840" s="74" t="str">
        <f ca="1">IFERROR(__xludf.DUMMYFUNCTION("IF(REGEXMATCH(A22840,""wealth planning""),""Script 1"",""-"")"),"-")</f>
        <v>-</v>
      </c>
      <c r="C22840" s="74">
        <f t="shared" si="178"/>
        <v>0</v>
      </c>
      <c r="D22840" s="74">
        <f t="shared" si="179"/>
        <v>0</v>
      </c>
    </row>
    <row r="22841" spans="1:4">
      <c r="A22841" s="149">
        <v>45474</v>
      </c>
      <c r="B22841" s="74" t="str">
        <f ca="1">IFERROR(__xludf.DUMMYFUNCTION("IF(REGEXMATCH(A22841,""wealth planning""),""Script 1"",""-"")"),"#VALUE!")</f>
        <v>#VALUE!</v>
      </c>
      <c r="C22841" s="74" t="str">
        <f t="shared" si="178"/>
        <v>Syazwana Syaza</v>
      </c>
      <c r="D22841" s="74">
        <f t="shared" si="179"/>
        <v>0</v>
      </c>
    </row>
    <row r="22842" spans="1:4">
      <c r="A22842" s="149">
        <v>45474</v>
      </c>
      <c r="B22842" s="74" t="str">
        <f ca="1">IFERROR(__xludf.DUMMYFUNCTION("IF(REGEXMATCH(A22842,""wealth planning""),""Script 1"",""-"")"),"#VALUE!")</f>
        <v>#VALUE!</v>
      </c>
      <c r="C22842" s="149">
        <f t="shared" si="178"/>
        <v>45474</v>
      </c>
      <c r="D22842" s="74">
        <f t="shared" si="179"/>
        <v>0</v>
      </c>
    </row>
    <row r="22843" spans="1:4">
      <c r="A22843" s="74" t="s">
        <v>12354</v>
      </c>
      <c r="B22843" s="74" t="str">
        <f ca="1">IFERROR(__xludf.DUMMYFUNCTION("IF(REGEXMATCH(A22843,""wealth planning""),""Script 1"",""-"")"),"Script 1")</f>
        <v>Script 1</v>
      </c>
      <c r="C22843" s="149">
        <f t="shared" si="178"/>
        <v>45474</v>
      </c>
      <c r="D22843" s="74" t="str">
        <f t="shared" si="179"/>
        <v>Syazwana Syaza</v>
      </c>
    </row>
    <row r="22844" spans="1:4">
      <c r="A22844" s="74"/>
      <c r="B22844" s="74" t="str">
        <f ca="1">IFERROR(__xludf.DUMMYFUNCTION("IF(REGEXMATCH(A22844,""wealth planning""),""Script 1"",""-"")"),"-")</f>
        <v>-</v>
      </c>
      <c r="C22844" s="74" t="str">
        <f t="shared" si="178"/>
        <v>You: Hai assalamualaikum Syazwana, saya Azhad dari PruBSN. Sorry kalau ganggu. Actually sekarang saya tengah mencari individu yang akan mula bekerja untuk saya dapatkan peluang sharing berkaitan takaful dan wealth planning as preparation sebelum mula kerja nanti. Since ini kerja hakiki saya sebagai PruBSN wealth planner, boleh ke kalau saya nak set appointment secara bersemuka ataupun online?</v>
      </c>
      <c r="D22844" s="149">
        <f t="shared" si="179"/>
        <v>45474</v>
      </c>
    </row>
    <row r="22845" spans="1:4">
      <c r="B22845" s="74" t="str">
        <f ca="1">IFERROR(__xludf.DUMMYFUNCTION("IF(REGEXMATCH(A22845,""wealth planning""),""Script 1"",""-"")"),"-")</f>
        <v>-</v>
      </c>
      <c r="C22845" s="74">
        <f t="shared" si="178"/>
        <v>0</v>
      </c>
      <c r="D22845" s="149">
        <f t="shared" si="179"/>
        <v>45474</v>
      </c>
    </row>
    <row r="22846" spans="1:4">
      <c r="B22846" s="74" t="str">
        <f ca="1">IFERROR(__xludf.DUMMYFUNCTION("IF(REGEXMATCH(A22846,""wealth planning""),""Script 1"",""-"")"),"-")</f>
        <v>-</v>
      </c>
      <c r="C22846" s="74">
        <f t="shared" si="178"/>
        <v>0</v>
      </c>
      <c r="D22846" s="74" t="str">
        <f t="shared" si="179"/>
        <v>You: Hai assalamualaikum Syazwana, saya Azhad dari PruBSN. Sorry kalau ganggu. Actually sekarang saya tengah mencari individu yang akan mula bekerja untuk saya dapatkan peluang sharing berkaitan takaful dan wealth planning as preparation sebelum mula kerja nanti. Since ini kerja hakiki saya sebagai PruBSN wealth planner, boleh ke kalau saya nak set appointment secara bersemuka ataupun online?</v>
      </c>
    </row>
    <row r="22847" spans="1:4">
      <c r="A22847" s="74" t="s">
        <v>12356</v>
      </c>
      <c r="B22847" s="74" t="str">
        <f ca="1">IFERROR(__xludf.DUMMYFUNCTION("IF(REGEXMATCH(A22847,""wealth planning""),""Script 1"",""-"")"),"-")</f>
        <v>-</v>
      </c>
      <c r="C22847" s="74">
        <f t="shared" si="178"/>
        <v>0</v>
      </c>
      <c r="D22847" s="74">
        <f t="shared" si="179"/>
        <v>0</v>
      </c>
    </row>
    <row r="22848" spans="1:4">
      <c r="A22848" s="74" t="s">
        <v>12357</v>
      </c>
      <c r="B22848" s="74" t="str">
        <f ca="1">IFERROR(__xludf.DUMMYFUNCTION("IF(REGEXMATCH(A22848,""wealth planning""),""Script 1"",""-"")"),"-")</f>
        <v>-</v>
      </c>
      <c r="C22848" s="74" t="str">
        <f t="shared" si="178"/>
        <v>Mohamad Adib Md juahirStatus is reachable</v>
      </c>
      <c r="D22848" s="74">
        <f t="shared" si="179"/>
        <v>0</v>
      </c>
    </row>
    <row r="22849" spans="1:4">
      <c r="A22849" s="149">
        <v>45474</v>
      </c>
      <c r="B22849" s="74" t="str">
        <f ca="1">IFERROR(__xludf.DUMMYFUNCTION("IF(REGEXMATCH(A22849,""wealth planning""),""Script 1"",""-"")"),"#VALUE!")</f>
        <v>#VALUE!</v>
      </c>
      <c r="C22849" s="74" t="str">
        <f t="shared" si="178"/>
        <v>Mohamad Adib Md juahir</v>
      </c>
      <c r="D22849" s="74">
        <f t="shared" si="179"/>
        <v>0</v>
      </c>
    </row>
    <row r="22850" spans="1:4">
      <c r="A22850" s="149">
        <v>45474</v>
      </c>
      <c r="B22850" s="74" t="str">
        <f ca="1">IFERROR(__xludf.DUMMYFUNCTION("IF(REGEXMATCH(A22850,""wealth planning""),""Script 1"",""-"")"),"#VALUE!")</f>
        <v>#VALUE!</v>
      </c>
      <c r="C22850" s="149">
        <f t="shared" si="178"/>
        <v>45474</v>
      </c>
      <c r="D22850" s="74" t="str">
        <f t="shared" si="179"/>
        <v>Mohamad Adib Md juahirStatus is reachable</v>
      </c>
    </row>
    <row r="22851" spans="1:4">
      <c r="A22851" s="74" t="s">
        <v>12358</v>
      </c>
      <c r="B22851" s="74" t="str">
        <f ca="1">IFERROR(__xludf.DUMMYFUNCTION("IF(REGEXMATCH(A22851,""wealth planning""),""Script 1"",""-"")"),"-")</f>
        <v>-</v>
      </c>
      <c r="C22851" s="149">
        <f t="shared" si="178"/>
        <v>45474</v>
      </c>
      <c r="D22851" s="74" t="str">
        <f t="shared" si="179"/>
        <v>Mohamad Adib Md juahir</v>
      </c>
    </row>
    <row r="22852" spans="1:4">
      <c r="A22852" s="74"/>
      <c r="B22852" s="74" t="str">
        <f ca="1">IFERROR(__xludf.DUMMYFUNCTION("IF(REGEXMATCH(A22852,""wealth planning""),""Script 1"",""-"")"),"-")</f>
        <v>-</v>
      </c>
      <c r="C22852" s="74" t="str">
        <f t="shared" si="178"/>
        <v>You: Hai assalamualaikum tuan Adib,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v>
      </c>
      <c r="D22852" s="149">
        <f t="shared" si="179"/>
        <v>45474</v>
      </c>
    </row>
    <row r="22853" spans="1:4">
      <c r="B22853" s="74" t="str">
        <f ca="1">IFERROR(__xludf.DUMMYFUNCTION("IF(REGEXMATCH(A22853,""wealth planning""),""Script 1"",""-"")"),"-")</f>
        <v>-</v>
      </c>
      <c r="C22853" s="74">
        <f t="shared" si="178"/>
        <v>0</v>
      </c>
      <c r="D22853" s="149">
        <f t="shared" si="179"/>
        <v>45474</v>
      </c>
    </row>
    <row r="22854" spans="1:4">
      <c r="B22854" s="74" t="str">
        <f ca="1">IFERROR(__xludf.DUMMYFUNCTION("IF(REGEXMATCH(A22854,""wealth planning""),""Script 1"",""-"")"),"-")</f>
        <v>-</v>
      </c>
      <c r="C22854" s="74">
        <f t="shared" si="178"/>
        <v>0</v>
      </c>
      <c r="D22854" s="74" t="str">
        <f t="shared" si="179"/>
        <v>You: Hai assalamualaikum tuan Adib,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v>
      </c>
    </row>
    <row r="22855" spans="1:4">
      <c r="A22855" s="74" t="s">
        <v>12360</v>
      </c>
      <c r="B22855" s="74" t="str">
        <f ca="1">IFERROR(__xludf.DUMMYFUNCTION("IF(REGEXMATCH(A22855,""wealth planning""),""Script 1"",""-"")"),"-")</f>
        <v>-</v>
      </c>
      <c r="C22855" s="74">
        <f t="shared" si="178"/>
        <v>0</v>
      </c>
      <c r="D22855" s="74">
        <f t="shared" si="179"/>
        <v>0</v>
      </c>
    </row>
    <row r="22856" spans="1:4">
      <c r="A22856" s="74" t="s">
        <v>12361</v>
      </c>
      <c r="B22856" s="74" t="str">
        <f ca="1">IFERROR(__xludf.DUMMYFUNCTION("IF(REGEXMATCH(A22856,""wealth planning""),""Script 1"",""-"")"),"-")</f>
        <v>-</v>
      </c>
      <c r="C22856" s="74" t="str">
        <f t="shared" si="178"/>
        <v>Siti NurhayatiStatus is reachable</v>
      </c>
      <c r="D22856" s="74">
        <f t="shared" si="179"/>
        <v>0</v>
      </c>
    </row>
    <row r="22857" spans="1:4">
      <c r="A22857" s="149">
        <v>45474</v>
      </c>
      <c r="B22857" s="74" t="str">
        <f ca="1">IFERROR(__xludf.DUMMYFUNCTION("IF(REGEXMATCH(A22857,""wealth planning""),""Script 1"",""-"")"),"#VALUE!")</f>
        <v>#VALUE!</v>
      </c>
      <c r="C22857" s="74" t="str">
        <f t="shared" si="178"/>
        <v>Siti Nurhayati</v>
      </c>
      <c r="D22857" s="74">
        <f t="shared" si="179"/>
        <v>0</v>
      </c>
    </row>
    <row r="22858" spans="1:4">
      <c r="A22858" s="149">
        <v>45474</v>
      </c>
      <c r="B22858" s="74" t="str">
        <f ca="1">IFERROR(__xludf.DUMMYFUNCTION("IF(REGEXMATCH(A22858,""wealth planning""),""Script 1"",""-"")"),"#VALUE!")</f>
        <v>#VALUE!</v>
      </c>
      <c r="C22858" s="149">
        <f t="shared" si="178"/>
        <v>45474</v>
      </c>
      <c r="D22858" s="74" t="str">
        <f t="shared" si="179"/>
        <v>Siti NurhayatiStatus is reachable</v>
      </c>
    </row>
    <row r="22859" spans="1:4">
      <c r="A22859" s="74" t="s">
        <v>12362</v>
      </c>
      <c r="B22859" s="74" t="str">
        <f ca="1">IFERROR(__xludf.DUMMYFUNCTION("IF(REGEXMATCH(A22859,""wealth planning""),""Script 1"",""-"")"),"Script 1")</f>
        <v>Script 1</v>
      </c>
      <c r="C22859" s="149">
        <f t="shared" si="178"/>
        <v>45474</v>
      </c>
      <c r="D22859" s="74" t="str">
        <f t="shared" si="179"/>
        <v>Siti Nurhayati</v>
      </c>
    </row>
    <row r="22860" spans="1:4">
      <c r="A22860" s="74"/>
      <c r="B22860" s="74" t="str">
        <f ca="1">IFERROR(__xludf.DUMMYFUNCTION("IF(REGEXMATCH(A22860,""wealth planning""),""Script 1"",""-"")"),"-")</f>
        <v>-</v>
      </c>
      <c r="C22860" s="74" t="str">
        <f t="shared" si="178"/>
        <v>You: Hai assalamualaikum Siti,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2860" s="149">
        <f t="shared" si="179"/>
        <v>45474</v>
      </c>
    </row>
    <row r="22861" spans="1:4">
      <c r="B22861" s="74" t="str">
        <f ca="1">IFERROR(__xludf.DUMMYFUNCTION("IF(REGEXMATCH(A22861,""wealth planning""),""Script 1"",""-"")"),"-")</f>
        <v>-</v>
      </c>
      <c r="C22861" s="74">
        <f t="shared" si="178"/>
        <v>0</v>
      </c>
      <c r="D22861" s="149">
        <f t="shared" si="179"/>
        <v>45474</v>
      </c>
    </row>
    <row r="22862" spans="1:4">
      <c r="B22862" s="74" t="str">
        <f ca="1">IFERROR(__xludf.DUMMYFUNCTION("IF(REGEXMATCH(A22862,""wealth planning""),""Script 1"",""-"")"),"-")</f>
        <v>-</v>
      </c>
      <c r="C22862" s="74">
        <f t="shared" si="178"/>
        <v>0</v>
      </c>
      <c r="D22862" s="74" t="str">
        <f t="shared" si="179"/>
        <v>You: Hai assalamualaikum Siti,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2863" spans="1:4">
      <c r="A22863" s="74" t="s">
        <v>12364</v>
      </c>
      <c r="B22863" s="74" t="str">
        <f ca="1">IFERROR(__xludf.DUMMYFUNCTION("IF(REGEXMATCH(A22863,""wealth planning""),""Script 1"",""-"")"),"-")</f>
        <v>-</v>
      </c>
      <c r="C22863" s="74">
        <f t="shared" si="178"/>
        <v>0</v>
      </c>
      <c r="D22863" s="74">
        <f t="shared" si="179"/>
        <v>0</v>
      </c>
    </row>
    <row r="22864" spans="1:4">
      <c r="A22864" s="74" t="s">
        <v>12365</v>
      </c>
      <c r="B22864" s="74" t="str">
        <f ca="1">IFERROR(__xludf.DUMMYFUNCTION("IF(REGEXMATCH(A22864,""wealth planning""),""Script 1"",""-"")"),"-")</f>
        <v>-</v>
      </c>
      <c r="C22864" s="74" t="str">
        <f t="shared" si="178"/>
        <v>Arif Iskandar Bin Abd AzisStatus is reachable</v>
      </c>
      <c r="D22864" s="74">
        <f t="shared" si="179"/>
        <v>0</v>
      </c>
    </row>
    <row r="22865" spans="1:4">
      <c r="A22865" s="149">
        <v>45474</v>
      </c>
      <c r="B22865" s="74" t="str">
        <f ca="1">IFERROR(__xludf.DUMMYFUNCTION("IF(REGEXMATCH(A22865,""wealth planning""),""Script 1"",""-"")"),"#VALUE!")</f>
        <v>#VALUE!</v>
      </c>
      <c r="C22865" s="74" t="str">
        <f t="shared" si="178"/>
        <v>Arif Iskandar Bin Abd Azis</v>
      </c>
      <c r="D22865" s="74">
        <f t="shared" si="179"/>
        <v>0</v>
      </c>
    </row>
    <row r="22866" spans="1:4">
      <c r="A22866" s="149">
        <v>45474</v>
      </c>
      <c r="B22866" s="74" t="str">
        <f ca="1">IFERROR(__xludf.DUMMYFUNCTION("IF(REGEXMATCH(A22866,""wealth planning""),""Script 1"",""-"")"),"#VALUE!")</f>
        <v>#VALUE!</v>
      </c>
      <c r="C22866" s="149">
        <f t="shared" si="178"/>
        <v>45474</v>
      </c>
      <c r="D22866" s="74" t="str">
        <f t="shared" si="179"/>
        <v>Arif Iskandar Bin Abd AzisStatus is reachable</v>
      </c>
    </row>
    <row r="22867" spans="1:4">
      <c r="A22867" s="74" t="s">
        <v>12366</v>
      </c>
      <c r="B22867" s="74" t="str">
        <f ca="1">IFERROR(__xludf.DUMMYFUNCTION("IF(REGEXMATCH(A22867,""wealth planning""),""Script 1"",""-"")"),"-")</f>
        <v>-</v>
      </c>
      <c r="C22867" s="149">
        <f t="shared" si="178"/>
        <v>45474</v>
      </c>
      <c r="D22867" s="74" t="str">
        <f t="shared" si="179"/>
        <v>Arif Iskandar Bin Abd Azis</v>
      </c>
    </row>
    <row r="22868" spans="1:4">
      <c r="A22868" s="74"/>
      <c r="B22868" s="74" t="str">
        <f ca="1">IFERROR(__xludf.DUMMYFUNCTION("IF(REGEXMATCH(A22868,""wealth planning""),""Script 1"",""-"")"),"-")</f>
        <v>-</v>
      </c>
      <c r="C22868" s="74" t="str">
        <f t="shared" si="178"/>
        <v>You: Hai assalamualaikum tuan Arif,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v>
      </c>
      <c r="D22868" s="149">
        <f t="shared" si="179"/>
        <v>45474</v>
      </c>
    </row>
    <row r="22869" spans="1:4">
      <c r="B22869" s="74" t="str">
        <f ca="1">IFERROR(__xludf.DUMMYFUNCTION("IF(REGEXMATCH(A22869,""wealth planning""),""Script 1"",""-"")"),"-")</f>
        <v>-</v>
      </c>
      <c r="C22869" s="74">
        <f t="shared" si="178"/>
        <v>0</v>
      </c>
      <c r="D22869" s="149">
        <f t="shared" si="179"/>
        <v>45474</v>
      </c>
    </row>
    <row r="22870" spans="1:4">
      <c r="B22870" s="74" t="str">
        <f ca="1">IFERROR(__xludf.DUMMYFUNCTION("IF(REGEXMATCH(A22870,""wealth planning""),""Script 1"",""-"")"),"-")</f>
        <v>-</v>
      </c>
      <c r="C22870" s="74">
        <f t="shared" si="178"/>
        <v>0</v>
      </c>
      <c r="D22870" s="74" t="str">
        <f t="shared" si="179"/>
        <v>You: Hai assalamualaikum tuan Arif,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v>
      </c>
    </row>
    <row r="22871" spans="1:4">
      <c r="A22871" s="74" t="s">
        <v>12368</v>
      </c>
      <c r="B22871" s="74" t="str">
        <f ca="1">IFERROR(__xludf.DUMMYFUNCTION("IF(REGEXMATCH(A22871,""wealth planning""),""Script 1"",""-"")"),"-")</f>
        <v>-</v>
      </c>
      <c r="C22871" s="74">
        <f t="shared" si="178"/>
        <v>0</v>
      </c>
      <c r="D22871" s="74">
        <f t="shared" si="179"/>
        <v>0</v>
      </c>
    </row>
    <row r="22872" spans="1:4">
      <c r="A22872" s="74" t="s">
        <v>12368</v>
      </c>
      <c r="B22872" s="74" t="str">
        <f ca="1">IFERROR(__xludf.DUMMYFUNCTION("IF(REGEXMATCH(A22872,""wealth planning""),""Script 1"",""-"")"),"-")</f>
        <v>-</v>
      </c>
      <c r="C22872" s="74" t="str">
        <f t="shared" si="178"/>
        <v>Aqilah Nadhirah Binti Sauffi</v>
      </c>
      <c r="D22872" s="74">
        <f t="shared" si="179"/>
        <v>0</v>
      </c>
    </row>
    <row r="22873" spans="1:4">
      <c r="A22873" s="149">
        <v>45474</v>
      </c>
      <c r="B22873" s="74" t="str">
        <f ca="1">IFERROR(__xludf.DUMMYFUNCTION("IF(REGEXMATCH(A22873,""wealth planning""),""Script 1"",""-"")"),"#VALUE!")</f>
        <v>#VALUE!</v>
      </c>
      <c r="C22873" s="74" t="str">
        <f t="shared" si="178"/>
        <v>Aqilah Nadhirah Binti Sauffi</v>
      </c>
      <c r="D22873" s="74">
        <f t="shared" si="179"/>
        <v>0</v>
      </c>
    </row>
    <row r="22874" spans="1:4">
      <c r="A22874" s="149">
        <v>45474</v>
      </c>
      <c r="B22874" s="74" t="str">
        <f ca="1">IFERROR(__xludf.DUMMYFUNCTION("IF(REGEXMATCH(A22874,""wealth planning""),""Script 1"",""-"")"),"#VALUE!")</f>
        <v>#VALUE!</v>
      </c>
      <c r="C22874" s="149">
        <f t="shared" si="178"/>
        <v>45474</v>
      </c>
      <c r="D22874" s="74" t="str">
        <f t="shared" si="179"/>
        <v>Aqilah Nadhirah Binti Sauffi</v>
      </c>
    </row>
    <row r="22875" spans="1:4">
      <c r="A22875" s="74" t="s">
        <v>12369</v>
      </c>
      <c r="B22875" s="74" t="str">
        <f ca="1">IFERROR(__xludf.DUMMYFUNCTION("IF(REGEXMATCH(A22875,""wealth planning""),""Script 1"",""-"")"),"-")</f>
        <v>-</v>
      </c>
      <c r="C22875" s="149">
        <f t="shared" si="178"/>
        <v>45474</v>
      </c>
      <c r="D22875" s="74" t="str">
        <f t="shared" si="179"/>
        <v>Aqilah Nadhirah Binti Sauffi</v>
      </c>
    </row>
    <row r="22876" spans="1:4">
      <c r="A22876" s="74"/>
      <c r="B22876" s="74" t="str">
        <f ca="1">IFERROR(__xludf.DUMMYFUNCTION("IF(REGEXMATCH(A22876,""wealth planning""),""Script 1"",""-"")"),"-")</f>
        <v>-</v>
      </c>
      <c r="C22876" s="74" t="str">
        <f t="shared" si="178"/>
        <v>You: Hai assalamualaikum Aqilah,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v>
      </c>
      <c r="D22876" s="149">
        <f t="shared" si="179"/>
        <v>45474</v>
      </c>
    </row>
    <row r="22877" spans="1:4">
      <c r="B22877" s="74" t="str">
        <f ca="1">IFERROR(__xludf.DUMMYFUNCTION("IF(REGEXMATCH(A22877,""wealth planning""),""Script 1"",""-"")"),"-")</f>
        <v>-</v>
      </c>
      <c r="C22877" s="74">
        <f t="shared" si="178"/>
        <v>0</v>
      </c>
      <c r="D22877" s="149">
        <f t="shared" si="179"/>
        <v>45474</v>
      </c>
    </row>
    <row r="22878" spans="1:4">
      <c r="B22878" s="74" t="str">
        <f ca="1">IFERROR(__xludf.DUMMYFUNCTION("IF(REGEXMATCH(A22878,""wealth planning""),""Script 1"",""-"")"),"-")</f>
        <v>-</v>
      </c>
      <c r="C22878" s="74">
        <f t="shared" si="178"/>
        <v>0</v>
      </c>
      <c r="D22878" s="74" t="str">
        <f t="shared" si="179"/>
        <v>You: Hai assalamualaikum Aqilah, saya Azhad dari PruBSN. Sorry kalau ganggu. Actually sekarang saya tengah mencari individu yang sudah ada takaful untuk saya offer sevice saya iaitu review dan summary balik existing polisi takaful since ini kerja hakiki saya dan kpi saya pada tahun ini. Boleh ke kalau saya nak set appointment secara bersemuka ataupun online?</v>
      </c>
    </row>
    <row r="22879" spans="1:4">
      <c r="A22879" s="74" t="s">
        <v>12371</v>
      </c>
      <c r="B22879" s="74" t="str">
        <f ca="1">IFERROR(__xludf.DUMMYFUNCTION("IF(REGEXMATCH(A22879,""wealth planning""),""Script 1"",""-"")"),"-")</f>
        <v>-</v>
      </c>
      <c r="C22879" s="74">
        <f t="shared" si="178"/>
        <v>0</v>
      </c>
      <c r="D22879" s="74">
        <f t="shared" si="179"/>
        <v>0</v>
      </c>
    </row>
    <row r="22880" spans="1:4">
      <c r="A22880" s="74" t="s">
        <v>12372</v>
      </c>
      <c r="B22880" s="74" t="str">
        <f ca="1">IFERROR(__xludf.DUMMYFUNCTION("IF(REGEXMATCH(A22880,""wealth planning""),""Script 1"",""-"")"),"-")</f>
        <v>-</v>
      </c>
      <c r="C22880" s="74" t="str">
        <f t="shared" si="178"/>
        <v>Wan Khairil ArifStatus is reachable</v>
      </c>
      <c r="D22880" s="74">
        <f t="shared" si="179"/>
        <v>0</v>
      </c>
    </row>
    <row r="22881" spans="1:4">
      <c r="A22881" s="149">
        <v>45469</v>
      </c>
      <c r="B22881" s="74" t="str">
        <f ca="1">IFERROR(__xludf.DUMMYFUNCTION("IF(REGEXMATCH(A22881,""wealth planning""),""Script 1"",""-"")"),"#VALUE!")</f>
        <v>#VALUE!</v>
      </c>
      <c r="C22881" s="74" t="str">
        <f t="shared" si="178"/>
        <v>Wan Khairil Arif</v>
      </c>
      <c r="D22881" s="74">
        <f t="shared" si="179"/>
        <v>0</v>
      </c>
    </row>
    <row r="22882" spans="1:4">
      <c r="A22882" s="149">
        <v>45469</v>
      </c>
      <c r="B22882" s="74" t="str">
        <f ca="1">IFERROR(__xludf.DUMMYFUNCTION("IF(REGEXMATCH(A22882,""wealth planning""),""Script 1"",""-"")"),"#VALUE!")</f>
        <v>#VALUE!</v>
      </c>
      <c r="C22882" s="149">
        <f t="shared" si="178"/>
        <v>45469</v>
      </c>
      <c r="D22882" s="74" t="str">
        <f t="shared" si="179"/>
        <v>Wan Khairil ArifStatus is reachable</v>
      </c>
    </row>
    <row r="22883" spans="1:4">
      <c r="A22883" s="74" t="s">
        <v>12373</v>
      </c>
      <c r="B22883" s="74" t="str">
        <f ca="1">IFERROR(__xludf.DUMMYFUNCTION("IF(REGEXMATCH(A22883,""wealth planning""),""Script 1"",""-"")"),"-")</f>
        <v>-</v>
      </c>
      <c r="C22883" s="149">
        <f t="shared" si="178"/>
        <v>45469</v>
      </c>
      <c r="D22883" s="74" t="str">
        <f t="shared" si="179"/>
        <v>Wan Khairil Arif</v>
      </c>
    </row>
    <row r="22884" spans="1:4">
      <c r="A22884" s="74"/>
      <c r="B22884" s="74" t="str">
        <f ca="1">IFERROR(__xludf.DUMMYFUNCTION("IF(REGEXMATCH(A22884,""wealth planning""),""Script 1"",""-"")"),"-")</f>
        <v>-</v>
      </c>
      <c r="C22884" s="74" t="str">
        <f t="shared" si="178"/>
        <v>You: Hai assalamualaikum Khairil, saya Azhad dari PruBSN. Sorry kalau ganggu. Actually sekarang saya tengah mencari individu yang sudah ada takaful untuk saya offer sevice saya iaitu review dan summary balik semua polisi takaful since ini kerja hakiki saya dan kpi saya pada tahun ini. Boleh ke kalau saya nak set appointment secara bersemuka ataupun online?</v>
      </c>
      <c r="D22884" s="149">
        <f t="shared" si="179"/>
        <v>45469</v>
      </c>
    </row>
    <row r="22885" spans="1:4">
      <c r="B22885" s="74" t="str">
        <f ca="1">IFERROR(__xludf.DUMMYFUNCTION("IF(REGEXMATCH(A22885,""wealth planning""),""Script 1"",""-"")"),"-")</f>
        <v>-</v>
      </c>
      <c r="C22885" s="74">
        <f t="shared" si="178"/>
        <v>0</v>
      </c>
      <c r="D22885" s="149">
        <f t="shared" si="179"/>
        <v>45469</v>
      </c>
    </row>
    <row r="22886" spans="1:4">
      <c r="B22886" s="74" t="str">
        <f ca="1">IFERROR(__xludf.DUMMYFUNCTION("IF(REGEXMATCH(A22886,""wealth planning""),""Script 1"",""-"")"),"-")</f>
        <v>-</v>
      </c>
      <c r="C22886" s="74">
        <f t="shared" si="178"/>
        <v>0</v>
      </c>
      <c r="D22886" s="74" t="str">
        <f t="shared" si="179"/>
        <v>You: Hai assalamualaikum Khairil, saya Azhad dari PruBSN. Sorry kalau ganggu. Actually sekarang saya tengah mencari individu yang sudah ada takaful untuk saya offer sevice saya iaitu review dan summary balik semua polisi takaful since ini kerja hakiki saya dan kpi saya pada tahun ini. Boleh ke kalau saya nak set appointment secara bersemuka ataupun online?</v>
      </c>
    </row>
    <row r="22887" spans="1:4">
      <c r="A22887" s="74" t="s">
        <v>12375</v>
      </c>
      <c r="B22887" s="74" t="str">
        <f ca="1">IFERROR(__xludf.DUMMYFUNCTION("IF(REGEXMATCH(A22887,""wealth planning""),""Script 1"",""-"")"),"-")</f>
        <v>-</v>
      </c>
      <c r="C22887" s="74">
        <f t="shared" si="178"/>
        <v>0</v>
      </c>
      <c r="D22887" s="74">
        <f t="shared" si="179"/>
        <v>0</v>
      </c>
    </row>
    <row r="22888" spans="1:4">
      <c r="A22888" s="74" t="s">
        <v>12375</v>
      </c>
      <c r="B22888" s="74" t="str">
        <f ca="1">IFERROR(__xludf.DUMMYFUNCTION("IF(REGEXMATCH(A22888,""wealth planning""),""Script 1"",""-"")"),"-")</f>
        <v>-</v>
      </c>
      <c r="C22888" s="74" t="str">
        <f t="shared" si="178"/>
        <v>Mohd Farhan</v>
      </c>
      <c r="D22888" s="74">
        <f t="shared" si="179"/>
        <v>0</v>
      </c>
    </row>
    <row r="22889" spans="1:4">
      <c r="A22889" s="149">
        <v>45469</v>
      </c>
      <c r="B22889" s="74" t="str">
        <f ca="1">IFERROR(__xludf.DUMMYFUNCTION("IF(REGEXMATCH(A22889,""wealth planning""),""Script 1"",""-"")"),"#VALUE!")</f>
        <v>#VALUE!</v>
      </c>
      <c r="C22889" s="74" t="str">
        <f t="shared" si="178"/>
        <v>Mohd Farhan</v>
      </c>
      <c r="D22889" s="74">
        <f t="shared" si="179"/>
        <v>0</v>
      </c>
    </row>
    <row r="22890" spans="1:4">
      <c r="A22890" s="149">
        <v>45469</v>
      </c>
      <c r="B22890" s="74" t="str">
        <f ca="1">IFERROR(__xludf.DUMMYFUNCTION("IF(REGEXMATCH(A22890,""wealth planning""),""Script 1"",""-"")"),"#VALUE!")</f>
        <v>#VALUE!</v>
      </c>
      <c r="C22890" s="149">
        <f t="shared" si="178"/>
        <v>45469</v>
      </c>
      <c r="D22890" s="74" t="str">
        <f t="shared" si="179"/>
        <v>Mohd Farhan</v>
      </c>
    </row>
    <row r="22891" spans="1:4">
      <c r="A22891" s="74" t="s">
        <v>12376</v>
      </c>
      <c r="B22891" s="74" t="str">
        <f ca="1">IFERROR(__xludf.DUMMYFUNCTION("IF(REGEXMATCH(A22891,""wealth planning""),""Script 1"",""-"")"),"Script 1")</f>
        <v>Script 1</v>
      </c>
      <c r="C22891" s="149">
        <f t="shared" si="178"/>
        <v>45469</v>
      </c>
      <c r="D22891" s="74" t="str">
        <f t="shared" si="179"/>
        <v>Mohd Farhan</v>
      </c>
    </row>
    <row r="22892" spans="1:4">
      <c r="A22892" s="74"/>
      <c r="B22892" s="74" t="str">
        <f ca="1">IFERROR(__xludf.DUMMYFUNCTION("IF(REGEXMATCH(A22892,""wealth planning""),""Script 1"",""-"")"),"-")</f>
        <v>-</v>
      </c>
      <c r="C22892" s="74" t="str">
        <f t="shared" si="178"/>
        <v>You: Hai assalamualaikum tuan Farhan,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c r="D22892" s="149">
        <f t="shared" si="179"/>
        <v>45469</v>
      </c>
    </row>
    <row r="22893" spans="1:4">
      <c r="B22893" s="74" t="str">
        <f ca="1">IFERROR(__xludf.DUMMYFUNCTION("IF(REGEXMATCH(A22893,""wealth planning""),""Script 1"",""-"")"),"-")</f>
        <v>-</v>
      </c>
      <c r="C22893" s="74">
        <f t="shared" si="178"/>
        <v>0</v>
      </c>
      <c r="D22893" s="149">
        <f t="shared" si="179"/>
        <v>45469</v>
      </c>
    </row>
    <row r="22894" spans="1:4">
      <c r="B22894" s="74" t="str">
        <f ca="1">IFERROR(__xludf.DUMMYFUNCTION("IF(REGEXMATCH(A22894,""wealth planning""),""Script 1"",""-"")"),"-")</f>
        <v>-</v>
      </c>
      <c r="C22894" s="74">
        <f t="shared" si="178"/>
        <v>0</v>
      </c>
      <c r="D22894" s="74" t="str">
        <f t="shared" si="179"/>
        <v>You: Hai assalamualaikum tuan Farhan,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row>
    <row r="22895" spans="1:4">
      <c r="A22895" s="74" t="s">
        <v>12378</v>
      </c>
      <c r="B22895" s="74" t="str">
        <f ca="1">IFERROR(__xludf.DUMMYFUNCTION("IF(REGEXMATCH(A22895,""wealth planning""),""Script 1"",""-"")"),"-")</f>
        <v>-</v>
      </c>
      <c r="C22895" s="74">
        <f t="shared" si="178"/>
        <v>0</v>
      </c>
      <c r="D22895" s="74">
        <f t="shared" si="179"/>
        <v>0</v>
      </c>
    </row>
    <row r="22896" spans="1:4">
      <c r="A22896" s="74" t="s">
        <v>12379</v>
      </c>
      <c r="B22896" s="74" t="str">
        <f ca="1">IFERROR(__xludf.DUMMYFUNCTION("IF(REGEXMATCH(A22896,""wealth planning""),""Script 1"",""-"")"),"-")</f>
        <v>-</v>
      </c>
      <c r="C22896" s="74" t="str">
        <f t="shared" si="178"/>
        <v>Luqman Hakim Bin Nor AshikinStatus is reachable</v>
      </c>
      <c r="D22896" s="74">
        <f t="shared" si="179"/>
        <v>0</v>
      </c>
    </row>
    <row r="22897" spans="1:4">
      <c r="A22897" s="149">
        <v>45469</v>
      </c>
      <c r="B22897" s="74" t="str">
        <f ca="1">IFERROR(__xludf.DUMMYFUNCTION("IF(REGEXMATCH(A22897,""wealth planning""),""Script 1"",""-"")"),"#VALUE!")</f>
        <v>#VALUE!</v>
      </c>
      <c r="C22897" s="74" t="str">
        <f t="shared" si="178"/>
        <v>Luqman Hakim Bin Nor Ashikin</v>
      </c>
      <c r="D22897" s="74">
        <f t="shared" si="179"/>
        <v>0</v>
      </c>
    </row>
    <row r="22898" spans="1:4">
      <c r="A22898" s="149">
        <v>45469</v>
      </c>
      <c r="B22898" s="74" t="str">
        <f ca="1">IFERROR(__xludf.DUMMYFUNCTION("IF(REGEXMATCH(A22898,""wealth planning""),""Script 1"",""-"")"),"#VALUE!")</f>
        <v>#VALUE!</v>
      </c>
      <c r="C22898" s="149">
        <f t="shared" si="178"/>
        <v>45469</v>
      </c>
      <c r="D22898" s="74" t="str">
        <f t="shared" si="179"/>
        <v>Luqman Hakim Bin Nor AshikinStatus is reachable</v>
      </c>
    </row>
    <row r="22899" spans="1:4">
      <c r="A22899" s="74" t="s">
        <v>12380</v>
      </c>
      <c r="B22899" s="74" t="str">
        <f ca="1">IFERROR(__xludf.DUMMYFUNCTION("IF(REGEXMATCH(A22899,""wealth planning""),""Script 1"",""-"")"),"-")</f>
        <v>-</v>
      </c>
      <c r="C22899" s="149">
        <f t="shared" si="178"/>
        <v>45469</v>
      </c>
      <c r="D22899" s="74" t="str">
        <f t="shared" si="179"/>
        <v>Luqman Hakim Bin Nor Ashikin</v>
      </c>
    </row>
    <row r="22900" spans="1:4">
      <c r="A22900" s="74"/>
      <c r="B22900" s="74" t="str">
        <f ca="1">IFERROR(__xludf.DUMMYFUNCTION("IF(REGEXMATCH(A22900,""wealth planning""),""Script 1"",""-"")"),"-")</f>
        <v>-</v>
      </c>
      <c r="C22900" s="74" t="str">
        <f t="shared" si="178"/>
        <v>You: Hai assalamualaikum Luqman, saya Azhad dari PruBSN. Sorry kalau ganggu. Actually sekarang saya tengah mencari individu yang sudah ada takaful untuk saya offer sevice saya iaitu review dan summary balik semua polisi takaful since ini kerja hakiki saya dan kpi saya pada tahun ini. Boleh ke kalau saya nak set appointment secara bersemuka ataupun online?</v>
      </c>
      <c r="D22900" s="149">
        <f t="shared" si="179"/>
        <v>45469</v>
      </c>
    </row>
    <row r="22901" spans="1:4">
      <c r="B22901" s="74" t="str">
        <f ca="1">IFERROR(__xludf.DUMMYFUNCTION("IF(REGEXMATCH(A22901,""wealth planning""),""Script 1"",""-"")"),"-")</f>
        <v>-</v>
      </c>
      <c r="C22901" s="74">
        <f t="shared" si="178"/>
        <v>0</v>
      </c>
      <c r="D22901" s="149">
        <f t="shared" si="179"/>
        <v>45469</v>
      </c>
    </row>
    <row r="22902" spans="1:4">
      <c r="B22902" s="74" t="str">
        <f ca="1">IFERROR(__xludf.DUMMYFUNCTION("IF(REGEXMATCH(A22902,""wealth planning""),""Script 1"",""-"")"),"-")</f>
        <v>-</v>
      </c>
      <c r="C22902" s="74">
        <f t="shared" si="178"/>
        <v>0</v>
      </c>
      <c r="D22902" s="74" t="str">
        <f t="shared" si="179"/>
        <v>You: Hai assalamualaikum Luqman, saya Azhad dari PruBSN. Sorry kalau ganggu. Actually sekarang saya tengah mencari individu yang sudah ada takaful untuk saya offer sevice saya iaitu review dan summary balik semua polisi takaful since ini kerja hakiki saya dan kpi saya pada tahun ini. Boleh ke kalau saya nak set appointment secara bersemuka ataupun online?</v>
      </c>
    </row>
    <row r="22903" spans="1:4">
      <c r="A22903" s="74" t="s">
        <v>12382</v>
      </c>
      <c r="B22903" s="74" t="str">
        <f ca="1">IFERROR(__xludf.DUMMYFUNCTION("IF(REGEXMATCH(A22903,""wealth planning""),""Script 1"",""-"")"),"-")</f>
        <v>-</v>
      </c>
      <c r="C22903" s="74">
        <f t="shared" si="178"/>
        <v>0</v>
      </c>
      <c r="D22903" s="74">
        <f t="shared" si="179"/>
        <v>0</v>
      </c>
    </row>
    <row r="22904" spans="1:4">
      <c r="A22904" s="74" t="s">
        <v>12383</v>
      </c>
      <c r="B22904" s="74" t="str">
        <f ca="1">IFERROR(__xludf.DUMMYFUNCTION("IF(REGEXMATCH(A22904,""wealth planning""),""Script 1"",""-"")"),"-")</f>
        <v>-</v>
      </c>
      <c r="C22904" s="74" t="str">
        <f t="shared" si="178"/>
        <v>MUHAMMAD IQMAL AHMAD FUADStatus is reachable</v>
      </c>
      <c r="D22904" s="74">
        <f t="shared" si="179"/>
        <v>0</v>
      </c>
    </row>
    <row r="22905" spans="1:4">
      <c r="A22905" s="149">
        <v>45469</v>
      </c>
      <c r="B22905" s="74" t="str">
        <f ca="1">IFERROR(__xludf.DUMMYFUNCTION("IF(REGEXMATCH(A22905,""wealth planning""),""Script 1"",""-"")"),"#VALUE!")</f>
        <v>#VALUE!</v>
      </c>
      <c r="C22905" s="74" t="str">
        <f t="shared" si="178"/>
        <v>MUHAMMAD IQMAL AHMAD FUAD</v>
      </c>
      <c r="D22905" s="74">
        <f t="shared" si="179"/>
        <v>0</v>
      </c>
    </row>
    <row r="22906" spans="1:4">
      <c r="A22906" s="149">
        <v>45469</v>
      </c>
      <c r="B22906" s="74" t="str">
        <f ca="1">IFERROR(__xludf.DUMMYFUNCTION("IF(REGEXMATCH(A22906,""wealth planning""),""Script 1"",""-"")"),"#VALUE!")</f>
        <v>#VALUE!</v>
      </c>
      <c r="C22906" s="149">
        <f t="shared" si="178"/>
        <v>45469</v>
      </c>
      <c r="D22906" s="74" t="str">
        <f t="shared" si="179"/>
        <v>MUHAMMAD IQMAL AHMAD FUADStatus is reachable</v>
      </c>
    </row>
    <row r="22907" spans="1:4">
      <c r="A22907" s="74" t="s">
        <v>12384</v>
      </c>
      <c r="B22907" s="74" t="str">
        <f ca="1">IFERROR(__xludf.DUMMYFUNCTION("IF(REGEXMATCH(A22907,""wealth planning""),""Script 1"",""-"")"),"-")</f>
        <v>-</v>
      </c>
      <c r="C22907" s="149">
        <f t="shared" si="178"/>
        <v>45469</v>
      </c>
      <c r="D22907" s="74" t="str">
        <f t="shared" si="179"/>
        <v>MUHAMMAD IQMAL AHMAD FUAD</v>
      </c>
    </row>
    <row r="22908" spans="1:4">
      <c r="A22908" s="74"/>
      <c r="B22908" s="74" t="str">
        <f ca="1">IFERROR(__xludf.DUMMYFUNCTION("IF(REGEXMATCH(A22908,""wealth planning""),""Script 1"",""-"")"),"-")</f>
        <v>-</v>
      </c>
      <c r="C22908" s="74" t="str">
        <f t="shared" si="178"/>
        <v>You: Hai assalamualaikum Iqmal, saya Azhad dari PruBSN. Sorry kalau ganggu. Actually sekarang saya tengah mencari individu yang sudah ada takaful untuk saya offer sevice saya iaitu review dan summary balik semua polisi takaful since ini kerja hakiki saya dan kpi saya pada tahun ini. Boleh ke kalau saya nak set appointment secara bersemuka ataupun online?</v>
      </c>
      <c r="D22908" s="149">
        <f t="shared" si="179"/>
        <v>45469</v>
      </c>
    </row>
    <row r="22909" spans="1:4">
      <c r="B22909" s="74" t="str">
        <f ca="1">IFERROR(__xludf.DUMMYFUNCTION("IF(REGEXMATCH(A22909,""wealth planning""),""Script 1"",""-"")"),"-")</f>
        <v>-</v>
      </c>
      <c r="C22909" s="74">
        <f t="shared" si="178"/>
        <v>0</v>
      </c>
      <c r="D22909" s="149">
        <f t="shared" si="179"/>
        <v>45469</v>
      </c>
    </row>
    <row r="22910" spans="1:4">
      <c r="B22910" s="74" t="str">
        <f ca="1">IFERROR(__xludf.DUMMYFUNCTION("IF(REGEXMATCH(A22910,""wealth planning""),""Script 1"",""-"")"),"-")</f>
        <v>-</v>
      </c>
      <c r="C22910" s="74">
        <f t="shared" si="178"/>
        <v>0</v>
      </c>
      <c r="D22910" s="74" t="str">
        <f t="shared" si="179"/>
        <v>You: Hai assalamualaikum Iqmal, saya Azhad dari PruBSN. Sorry kalau ganggu. Actually sekarang saya tengah mencari individu yang sudah ada takaful untuk saya offer sevice saya iaitu review dan summary balik semua polisi takaful since ini kerja hakiki saya dan kpi saya pada tahun ini. Boleh ke kalau saya nak set appointment secara bersemuka ataupun online?</v>
      </c>
    </row>
    <row r="22911" spans="1:4">
      <c r="A22911" s="74" t="s">
        <v>12386</v>
      </c>
      <c r="B22911" s="74" t="str">
        <f ca="1">IFERROR(__xludf.DUMMYFUNCTION("IF(REGEXMATCH(A22911,""wealth planning""),""Script 1"",""-"")"),"-")</f>
        <v>-</v>
      </c>
      <c r="C22911" s="74">
        <f t="shared" si="178"/>
        <v>0</v>
      </c>
      <c r="D22911" s="74">
        <f t="shared" si="179"/>
        <v>0</v>
      </c>
    </row>
    <row r="22912" spans="1:4">
      <c r="A22912" s="74" t="s">
        <v>12386</v>
      </c>
      <c r="B22912" s="74" t="str">
        <f ca="1">IFERROR(__xludf.DUMMYFUNCTION("IF(REGEXMATCH(A22912,""wealth planning""),""Script 1"",""-"")"),"-")</f>
        <v>-</v>
      </c>
      <c r="C22912" s="74" t="str">
        <f t="shared" si="178"/>
        <v>Syazreen Aida</v>
      </c>
      <c r="D22912" s="74">
        <f t="shared" si="179"/>
        <v>0</v>
      </c>
    </row>
    <row r="22913" spans="1:4">
      <c r="A22913" s="149">
        <v>45469</v>
      </c>
      <c r="B22913" s="74" t="str">
        <f ca="1">IFERROR(__xludf.DUMMYFUNCTION("IF(REGEXMATCH(A22913,""wealth planning""),""Script 1"",""-"")"),"#VALUE!")</f>
        <v>#VALUE!</v>
      </c>
      <c r="C22913" s="74" t="str">
        <f t="shared" si="178"/>
        <v>Syazreen Aida</v>
      </c>
      <c r="D22913" s="74">
        <f t="shared" si="179"/>
        <v>0</v>
      </c>
    </row>
    <row r="22914" spans="1:4">
      <c r="A22914" s="149">
        <v>45469</v>
      </c>
      <c r="B22914" s="74" t="str">
        <f ca="1">IFERROR(__xludf.DUMMYFUNCTION("IF(REGEXMATCH(A22914,""wealth planning""),""Script 1"",""-"")"),"#VALUE!")</f>
        <v>#VALUE!</v>
      </c>
      <c r="C22914" s="149">
        <f t="shared" si="178"/>
        <v>45469</v>
      </c>
      <c r="D22914" s="74" t="str">
        <f t="shared" si="179"/>
        <v>Syazreen Aida</v>
      </c>
    </row>
    <row r="22915" spans="1:4">
      <c r="A22915" s="74" t="s">
        <v>12387</v>
      </c>
      <c r="B22915" s="74" t="str">
        <f ca="1">IFERROR(__xludf.DUMMYFUNCTION("IF(REGEXMATCH(A22915,""wealth planning""),""Script 1"",""-"")"),"Script 1")</f>
        <v>Script 1</v>
      </c>
      <c r="C22915" s="149">
        <f t="shared" si="178"/>
        <v>45469</v>
      </c>
      <c r="D22915" s="74" t="str">
        <f t="shared" si="179"/>
        <v>Syazreen Aida</v>
      </c>
    </row>
    <row r="22916" spans="1:4">
      <c r="A22916" s="74"/>
      <c r="B22916" s="74" t="str">
        <f ca="1">IFERROR(__xludf.DUMMYFUNCTION("IF(REGEXMATCH(A22916,""wealth planning""),""Script 1"",""-"")"),"-")</f>
        <v>-</v>
      </c>
      <c r="C22916" s="74" t="str">
        <f t="shared" si="178"/>
        <v>You: Hai assalamualaikum Syazreen,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2916" s="149">
        <f t="shared" si="179"/>
        <v>45469</v>
      </c>
    </row>
    <row r="22917" spans="1:4">
      <c r="B22917" s="74" t="str">
        <f ca="1">IFERROR(__xludf.DUMMYFUNCTION("IF(REGEXMATCH(A22917,""wealth planning""),""Script 1"",""-"")"),"-")</f>
        <v>-</v>
      </c>
      <c r="C22917" s="74">
        <f t="shared" si="178"/>
        <v>0</v>
      </c>
      <c r="D22917" s="149">
        <f t="shared" si="179"/>
        <v>45469</v>
      </c>
    </row>
    <row r="22918" spans="1:4">
      <c r="B22918" s="74" t="str">
        <f ca="1">IFERROR(__xludf.DUMMYFUNCTION("IF(REGEXMATCH(A22918,""wealth planning""),""Script 1"",""-"")"),"-")</f>
        <v>-</v>
      </c>
      <c r="C22918" s="74">
        <f t="shared" si="178"/>
        <v>0</v>
      </c>
      <c r="D22918" s="74" t="str">
        <f t="shared" si="179"/>
        <v>You: Hai assalamualaikum Syazreen,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2919" spans="1:4">
      <c r="A22919" s="74" t="s">
        <v>12389</v>
      </c>
      <c r="B22919" s="74" t="str">
        <f ca="1">IFERROR(__xludf.DUMMYFUNCTION("IF(REGEXMATCH(A22919,""wealth planning""),""Script 1"",""-"")"),"-")</f>
        <v>-</v>
      </c>
      <c r="C22919" s="74">
        <f t="shared" si="178"/>
        <v>0</v>
      </c>
      <c r="D22919" s="74">
        <f t="shared" si="179"/>
        <v>0</v>
      </c>
    </row>
    <row r="22920" spans="1:4">
      <c r="A22920" s="74" t="s">
        <v>12389</v>
      </c>
      <c r="B22920" s="74" t="str">
        <f ca="1">IFERROR(__xludf.DUMMYFUNCTION("IF(REGEXMATCH(A22920,""wealth planning""),""Script 1"",""-"")"),"-")</f>
        <v>-</v>
      </c>
      <c r="C22920" s="74" t="str">
        <f t="shared" si="178"/>
        <v>Nazih Ismail</v>
      </c>
      <c r="D22920" s="74">
        <f t="shared" si="179"/>
        <v>0</v>
      </c>
    </row>
    <row r="22921" spans="1:4">
      <c r="A22921" s="149">
        <v>45469</v>
      </c>
      <c r="B22921" s="74" t="str">
        <f ca="1">IFERROR(__xludf.DUMMYFUNCTION("IF(REGEXMATCH(A22921,""wealth planning""),""Script 1"",""-"")"),"#VALUE!")</f>
        <v>#VALUE!</v>
      </c>
      <c r="C22921" s="74" t="str">
        <f t="shared" si="178"/>
        <v>Nazih Ismail</v>
      </c>
      <c r="D22921" s="74">
        <f t="shared" si="179"/>
        <v>0</v>
      </c>
    </row>
    <row r="22922" spans="1:4">
      <c r="A22922" s="149">
        <v>45469</v>
      </c>
      <c r="B22922" s="74" t="str">
        <f ca="1">IFERROR(__xludf.DUMMYFUNCTION("IF(REGEXMATCH(A22922,""wealth planning""),""Script 1"",""-"")"),"#VALUE!")</f>
        <v>#VALUE!</v>
      </c>
      <c r="C22922" s="149">
        <f t="shared" si="178"/>
        <v>45469</v>
      </c>
      <c r="D22922" s="74" t="str">
        <f t="shared" si="179"/>
        <v>Nazih Ismail</v>
      </c>
    </row>
    <row r="22923" spans="1:4">
      <c r="A22923" s="74" t="s">
        <v>12390</v>
      </c>
      <c r="B22923" s="74" t="str">
        <f ca="1">IFERROR(__xludf.DUMMYFUNCTION("IF(REGEXMATCH(A22923,""wealth planning""),""Script 1"",""-"")"),"-")</f>
        <v>-</v>
      </c>
      <c r="C22923" s="149">
        <f t="shared" si="178"/>
        <v>45469</v>
      </c>
      <c r="D22923" s="74" t="str">
        <f t="shared" si="179"/>
        <v>Nazih Ismail</v>
      </c>
    </row>
    <row r="22924" spans="1:4">
      <c r="A22924" s="74"/>
      <c r="B22924" s="74" t="str">
        <f ca="1">IFERROR(__xludf.DUMMYFUNCTION("IF(REGEXMATCH(A22924,""wealth planning""),""Script 1"",""-"")"),"-")</f>
        <v>-</v>
      </c>
      <c r="C22924" s="74" t="str">
        <f t="shared" si="178"/>
        <v>You: Hai assalamualaikum Nazih, saya Azhad dari PruBSN. Sorry kalau ganggu. Actually sekarang saya tengah mencari individu yang sudah ada takaful untuk saya offer sevice saya iaitu review dan summary balik semua polisi takaful since ini kerja hakiki saya dan kpi saya pada tahun ini. Boleh ke kalau saya nak set appointment secara bersemuka ataupun online?</v>
      </c>
      <c r="D22924" s="149">
        <f t="shared" si="179"/>
        <v>45469</v>
      </c>
    </row>
    <row r="22925" spans="1:4">
      <c r="B22925" s="74" t="str">
        <f ca="1">IFERROR(__xludf.DUMMYFUNCTION("IF(REGEXMATCH(A22925,""wealth planning""),""Script 1"",""-"")"),"-")</f>
        <v>-</v>
      </c>
      <c r="C22925" s="74">
        <f t="shared" si="178"/>
        <v>0</v>
      </c>
      <c r="D22925" s="149">
        <f t="shared" si="179"/>
        <v>45469</v>
      </c>
    </row>
    <row r="22926" spans="1:4">
      <c r="B22926" s="74" t="str">
        <f ca="1">IFERROR(__xludf.DUMMYFUNCTION("IF(REGEXMATCH(A22926,""wealth planning""),""Script 1"",""-"")"),"-")</f>
        <v>-</v>
      </c>
      <c r="C22926" s="74">
        <f t="shared" si="178"/>
        <v>0</v>
      </c>
      <c r="D22926" s="74" t="str">
        <f t="shared" si="179"/>
        <v>You: Hai assalamualaikum Nazih, saya Azhad dari PruBSN. Sorry kalau ganggu. Actually sekarang saya tengah mencari individu yang sudah ada takaful untuk saya offer sevice saya iaitu review dan summary balik semua polisi takaful since ini kerja hakiki saya dan kpi saya pada tahun ini. Boleh ke kalau saya nak set appointment secara bersemuka ataupun online?</v>
      </c>
    </row>
    <row r="22927" spans="1:4">
      <c r="B22927" s="74" t="str">
        <f ca="1">IFERROR(__xludf.DUMMYFUNCTION("IF(REGEXMATCH(A22927,""wealth planning""),""Script 1"",""-"")"),"-")</f>
        <v>-</v>
      </c>
      <c r="C22927" s="74">
        <f t="shared" si="178"/>
        <v>0</v>
      </c>
      <c r="D22927" s="74">
        <f t="shared" si="179"/>
        <v>0</v>
      </c>
    </row>
    <row r="22928" spans="1:4">
      <c r="A22928" s="74" t="s">
        <v>12393</v>
      </c>
      <c r="B22928" s="74" t="str">
        <f ca="1">IFERROR(__xludf.DUMMYFUNCTION("IF(REGEXMATCH(A22928,""wealth planning""),""Script 1"",""-"")"),"-")</f>
        <v>-</v>
      </c>
      <c r="C22928" s="74">
        <f t="shared" si="178"/>
        <v>0</v>
      </c>
      <c r="D22928" s="74">
        <f t="shared" si="179"/>
        <v>0</v>
      </c>
    </row>
    <row r="22929" spans="1:4">
      <c r="A22929" s="149">
        <v>45469</v>
      </c>
      <c r="B22929" s="74" t="str">
        <f ca="1">IFERROR(__xludf.DUMMYFUNCTION("IF(REGEXMATCH(A22929,""wealth planning""),""Script 1"",""-"")"),"#VALUE!")</f>
        <v>#VALUE!</v>
      </c>
      <c r="C22929" s="74" t="str">
        <f t="shared" si="178"/>
        <v>Danish Hafey Mahpudz</v>
      </c>
      <c r="D22929" s="74">
        <f t="shared" si="179"/>
        <v>0</v>
      </c>
    </row>
    <row r="22930" spans="1:4">
      <c r="A22930" s="149">
        <v>45469</v>
      </c>
      <c r="B22930" s="74" t="str">
        <f ca="1">IFERROR(__xludf.DUMMYFUNCTION("IF(REGEXMATCH(A22930,""wealth planning""),""Script 1"",""-"")"),"#VALUE!")</f>
        <v>#VALUE!</v>
      </c>
      <c r="C22930" s="149">
        <f t="shared" si="178"/>
        <v>45469</v>
      </c>
      <c r="D22930" s="74">
        <f t="shared" si="179"/>
        <v>0</v>
      </c>
    </row>
    <row r="22931" spans="1:4">
      <c r="A22931" s="74" t="s">
        <v>12394</v>
      </c>
      <c r="B22931" s="74" t="str">
        <f ca="1">IFERROR(__xludf.DUMMYFUNCTION("IF(REGEXMATCH(A22931,""wealth planning""),""Script 1"",""-"")"),"Script 1")</f>
        <v>Script 1</v>
      </c>
      <c r="C22931" s="149">
        <f t="shared" si="178"/>
        <v>45469</v>
      </c>
      <c r="D22931" s="74" t="str">
        <f t="shared" si="179"/>
        <v>Danish Hafey Mahpudz</v>
      </c>
    </row>
    <row r="22932" spans="1:4">
      <c r="A22932" s="74"/>
      <c r="B22932" s="74" t="str">
        <f ca="1">IFERROR(__xludf.DUMMYFUNCTION("IF(REGEXMATCH(A22932,""wealth planning""),""Script 1"",""-"")"),"-")</f>
        <v>-</v>
      </c>
      <c r="C22932" s="74" t="str">
        <f t="shared" si="178"/>
        <v>You: Hai assalamualaikum Danish,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c r="D22932" s="149">
        <f t="shared" si="179"/>
        <v>45469</v>
      </c>
    </row>
    <row r="22933" spans="1:4">
      <c r="B22933" s="74" t="str">
        <f ca="1">IFERROR(__xludf.DUMMYFUNCTION("IF(REGEXMATCH(A22933,""wealth planning""),""Script 1"",""-"")"),"-")</f>
        <v>-</v>
      </c>
      <c r="C22933" s="74">
        <f t="shared" si="178"/>
        <v>0</v>
      </c>
      <c r="D22933" s="149">
        <f t="shared" si="179"/>
        <v>45469</v>
      </c>
    </row>
    <row r="22934" spans="1:4">
      <c r="B22934" s="74" t="str">
        <f ca="1">IFERROR(__xludf.DUMMYFUNCTION("IF(REGEXMATCH(A22934,""wealth planning""),""Script 1"",""-"")"),"-")</f>
        <v>-</v>
      </c>
      <c r="C22934" s="74">
        <f t="shared" si="178"/>
        <v>0</v>
      </c>
      <c r="D22934" s="74" t="str">
        <f t="shared" si="179"/>
        <v>You: Hai assalamualaikum Danish,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row>
    <row r="22935" spans="1:4">
      <c r="A22935" s="74" t="s">
        <v>12396</v>
      </c>
      <c r="B22935" s="74" t="str">
        <f ca="1">IFERROR(__xludf.DUMMYFUNCTION("IF(REGEXMATCH(A22935,""wealth planning""),""Script 1"",""-"")"),"-")</f>
        <v>-</v>
      </c>
      <c r="C22935" s="74">
        <f t="shared" si="178"/>
        <v>0</v>
      </c>
      <c r="D22935" s="74">
        <f t="shared" si="179"/>
        <v>0</v>
      </c>
    </row>
    <row r="22936" spans="1:4">
      <c r="A22936" s="74" t="s">
        <v>12397</v>
      </c>
      <c r="B22936" s="74" t="str">
        <f ca="1">IFERROR(__xludf.DUMMYFUNCTION("IF(REGEXMATCH(A22936,""wealth planning""),""Script 1"",""-"")"),"-")</f>
        <v>-</v>
      </c>
      <c r="C22936" s="74" t="str">
        <f t="shared" si="178"/>
        <v>AZIZAN MOHAMADStatus is reachable</v>
      </c>
      <c r="D22936" s="74">
        <f t="shared" si="179"/>
        <v>0</v>
      </c>
    </row>
    <row r="22937" spans="1:4">
      <c r="A22937" s="149">
        <v>45469</v>
      </c>
      <c r="B22937" s="74" t="str">
        <f ca="1">IFERROR(__xludf.DUMMYFUNCTION("IF(REGEXMATCH(A22937,""wealth planning""),""Script 1"",""-"")"),"#VALUE!")</f>
        <v>#VALUE!</v>
      </c>
      <c r="C22937" s="74" t="str">
        <f t="shared" si="178"/>
        <v>AZIZAN MOHAMAD</v>
      </c>
      <c r="D22937" s="74">
        <f t="shared" si="179"/>
        <v>0</v>
      </c>
    </row>
    <row r="22938" spans="1:4">
      <c r="A22938" s="149">
        <v>45469</v>
      </c>
      <c r="B22938" s="74" t="str">
        <f ca="1">IFERROR(__xludf.DUMMYFUNCTION("IF(REGEXMATCH(A22938,""wealth planning""),""Script 1"",""-"")"),"#VALUE!")</f>
        <v>#VALUE!</v>
      </c>
      <c r="C22938" s="149">
        <f t="shared" si="178"/>
        <v>45469</v>
      </c>
      <c r="D22938" s="74" t="str">
        <f t="shared" si="179"/>
        <v>AZIZAN MOHAMADStatus is reachable</v>
      </c>
    </row>
    <row r="22939" spans="1:4">
      <c r="A22939" s="74" t="s">
        <v>12398</v>
      </c>
      <c r="B22939" s="74" t="str">
        <f ca="1">IFERROR(__xludf.DUMMYFUNCTION("IF(REGEXMATCH(A22939,""wealth planning""),""Script 1"",""-"")"),"Script 1")</f>
        <v>Script 1</v>
      </c>
      <c r="C22939" s="149">
        <f t="shared" si="178"/>
        <v>45469</v>
      </c>
      <c r="D22939" s="74" t="str">
        <f t="shared" si="179"/>
        <v>AZIZAN MOHAMAD</v>
      </c>
    </row>
    <row r="22940" spans="1:4">
      <c r="A22940" s="74"/>
      <c r="B22940" s="74" t="str">
        <f ca="1">IFERROR(__xludf.DUMMYFUNCTION("IF(REGEXMATCH(A22940,""wealth planning""),""Script 1"",""-"")"),"-")</f>
        <v>-</v>
      </c>
      <c r="C22940" s="74" t="str">
        <f t="shared" si="178"/>
        <v>You: Hai assalamualaikum tuan Azizan,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c r="D22940" s="149">
        <f t="shared" si="179"/>
        <v>45469</v>
      </c>
    </row>
    <row r="22941" spans="1:4">
      <c r="B22941" s="74" t="str">
        <f ca="1">IFERROR(__xludf.DUMMYFUNCTION("IF(REGEXMATCH(A22941,""wealth planning""),""Script 1"",""-"")"),"-")</f>
        <v>-</v>
      </c>
      <c r="C22941" s="74">
        <f t="shared" si="178"/>
        <v>0</v>
      </c>
      <c r="D22941" s="149">
        <f t="shared" si="179"/>
        <v>45469</v>
      </c>
    </row>
    <row r="22942" spans="1:4">
      <c r="B22942" s="74" t="str">
        <f ca="1">IFERROR(__xludf.DUMMYFUNCTION("IF(REGEXMATCH(A22942,""wealth planning""),""Script 1"",""-"")"),"-")</f>
        <v>-</v>
      </c>
      <c r="C22942" s="74">
        <f t="shared" si="178"/>
        <v>0</v>
      </c>
      <c r="D22942" s="74" t="str">
        <f t="shared" si="179"/>
        <v>You: Hai assalamualaikum tuan Azizan,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row>
    <row r="22943" spans="1:4">
      <c r="B22943" s="74" t="str">
        <f ca="1">IFERROR(__xludf.DUMMYFUNCTION("IF(REGEXMATCH(A22943,""wealth planning""),""Script 1"",""-"")"),"-")</f>
        <v>-</v>
      </c>
      <c r="C22943" s="74">
        <f t="shared" si="178"/>
        <v>0</v>
      </c>
      <c r="D22943" s="74">
        <f t="shared" si="179"/>
        <v>0</v>
      </c>
    </row>
    <row r="22944" spans="1:4">
      <c r="A22944" s="74" t="s">
        <v>12401</v>
      </c>
      <c r="B22944" s="74" t="str">
        <f ca="1">IFERROR(__xludf.DUMMYFUNCTION("IF(REGEXMATCH(A22944,""wealth planning""),""Script 1"",""-"")"),"-")</f>
        <v>-</v>
      </c>
      <c r="C22944" s="74">
        <f t="shared" si="178"/>
        <v>0</v>
      </c>
      <c r="D22944" s="74">
        <f t="shared" si="179"/>
        <v>0</v>
      </c>
    </row>
    <row r="22945" spans="1:4">
      <c r="A22945" s="149">
        <v>45469</v>
      </c>
      <c r="B22945" s="74" t="str">
        <f ca="1">IFERROR(__xludf.DUMMYFUNCTION("IF(REGEXMATCH(A22945,""wealth planning""),""Script 1"",""-"")"),"#VALUE!")</f>
        <v>#VALUE!</v>
      </c>
      <c r="C22945" s="74" t="str">
        <f t="shared" si="178"/>
        <v>Farra Adiba</v>
      </c>
      <c r="D22945" s="74">
        <f t="shared" si="179"/>
        <v>0</v>
      </c>
    </row>
    <row r="22946" spans="1:4">
      <c r="A22946" s="149">
        <v>45469</v>
      </c>
      <c r="B22946" s="74" t="str">
        <f ca="1">IFERROR(__xludf.DUMMYFUNCTION("IF(REGEXMATCH(A22946,""wealth planning""),""Script 1"",""-"")"),"#VALUE!")</f>
        <v>#VALUE!</v>
      </c>
      <c r="C22946" s="149">
        <f t="shared" si="178"/>
        <v>45469</v>
      </c>
      <c r="D22946" s="74">
        <f t="shared" si="179"/>
        <v>0</v>
      </c>
    </row>
    <row r="22947" spans="1:4">
      <c r="A22947" s="74" t="s">
        <v>12402</v>
      </c>
      <c r="B22947" s="74" t="str">
        <f ca="1">IFERROR(__xludf.DUMMYFUNCTION("IF(REGEXMATCH(A22947,""wealth planning""),""Script 1"",""-"")"),"Script 1")</f>
        <v>Script 1</v>
      </c>
      <c r="C22947" s="149">
        <f t="shared" si="178"/>
        <v>45469</v>
      </c>
      <c r="D22947" s="74" t="str">
        <f t="shared" si="179"/>
        <v>Farra Adiba</v>
      </c>
    </row>
    <row r="22948" spans="1:4">
      <c r="A22948" s="74"/>
      <c r="B22948" s="74" t="str">
        <f ca="1">IFERROR(__xludf.DUMMYFUNCTION("IF(REGEXMATCH(A22948,""wealth planning""),""Script 1"",""-"")"),"-")</f>
        <v>-</v>
      </c>
      <c r="C22948" s="74" t="str">
        <f t="shared" si="178"/>
        <v>You: Hai assalamualaikum Farra, saya Azhad dari PruBSN. Sorry kalau ganggu. Actually sekarang saya tengah mencari individu yang akan mula bekerja untuk saya dapatkan peluang sharing berkaitan takaful dan wealth planning as preparation sebelum mula kerja nanti. Since ini kerja hakiki saya sebagai PruBSN wealth planner, boleh ke kalau saya nak set appointment secara bersemuka ataupun online?</v>
      </c>
      <c r="D22948" s="149">
        <f t="shared" si="179"/>
        <v>45469</v>
      </c>
    </row>
    <row r="22949" spans="1:4">
      <c r="B22949" s="74" t="str">
        <f ca="1">IFERROR(__xludf.DUMMYFUNCTION("IF(REGEXMATCH(A22949,""wealth planning""),""Script 1"",""-"")"),"-")</f>
        <v>-</v>
      </c>
      <c r="C22949" s="74">
        <f t="shared" si="178"/>
        <v>0</v>
      </c>
      <c r="D22949" s="149">
        <f t="shared" si="179"/>
        <v>45469</v>
      </c>
    </row>
    <row r="22950" spans="1:4">
      <c r="B22950" s="74" t="str">
        <f ca="1">IFERROR(__xludf.DUMMYFUNCTION("IF(REGEXMATCH(A22950,""wealth planning""),""Script 1"",""-"")"),"-")</f>
        <v>-</v>
      </c>
      <c r="C22950" s="74">
        <f t="shared" si="178"/>
        <v>0</v>
      </c>
      <c r="D22950" s="74" t="str">
        <f t="shared" si="179"/>
        <v>You: Hai assalamualaikum Farra, saya Azhad dari PruBSN. Sorry kalau ganggu. Actually sekarang saya tengah mencari individu yang akan mula bekerja untuk saya dapatkan peluang sharing berkaitan takaful dan wealth planning as preparation sebelum mula kerja nanti. Since ini kerja hakiki saya sebagai PruBSN wealth planner, boleh ke kalau saya nak set appointment secara bersemuka ataupun online?</v>
      </c>
    </row>
    <row r="22951" spans="1:4">
      <c r="B22951" s="74" t="str">
        <f ca="1">IFERROR(__xludf.DUMMYFUNCTION("IF(REGEXMATCH(A22951,""wealth planning""),""Script 1"",""-"")"),"-")</f>
        <v>-</v>
      </c>
      <c r="C22951" s="74">
        <f t="shared" si="178"/>
        <v>0</v>
      </c>
      <c r="D22951" s="74">
        <f t="shared" si="179"/>
        <v>0</v>
      </c>
    </row>
    <row r="22952" spans="1:4">
      <c r="A22952" s="74" t="s">
        <v>12405</v>
      </c>
      <c r="B22952" s="74" t="str">
        <f ca="1">IFERROR(__xludf.DUMMYFUNCTION("IF(REGEXMATCH(A22952,""wealth planning""),""Script 1"",""-"")"),"-")</f>
        <v>-</v>
      </c>
      <c r="C22952" s="74">
        <f t="shared" si="178"/>
        <v>0</v>
      </c>
      <c r="D22952" s="74">
        <f t="shared" si="179"/>
        <v>0</v>
      </c>
    </row>
    <row r="22953" spans="1:4">
      <c r="A22953" s="149">
        <v>45469</v>
      </c>
      <c r="B22953" s="74" t="str">
        <f ca="1">IFERROR(__xludf.DUMMYFUNCTION("IF(REGEXMATCH(A22953,""wealth planning""),""Script 1"",""-"")"),"#VALUE!")</f>
        <v>#VALUE!</v>
      </c>
      <c r="C22953" s="74" t="str">
        <f t="shared" si="178"/>
        <v>Anwar Yusof</v>
      </c>
      <c r="D22953" s="74">
        <f t="shared" si="179"/>
        <v>0</v>
      </c>
    </row>
    <row r="22954" spans="1:4">
      <c r="A22954" s="149">
        <v>45469</v>
      </c>
      <c r="B22954" s="74" t="str">
        <f ca="1">IFERROR(__xludf.DUMMYFUNCTION("IF(REGEXMATCH(A22954,""wealth planning""),""Script 1"",""-"")"),"#VALUE!")</f>
        <v>#VALUE!</v>
      </c>
      <c r="C22954" s="149">
        <f t="shared" ref="C22954:C23208" si="180">A22953</f>
        <v>45469</v>
      </c>
      <c r="D22954" s="74">
        <f t="shared" ref="D22954:D23208" si="181">A22951</f>
        <v>0</v>
      </c>
    </row>
    <row r="22955" spans="1:4">
      <c r="A22955" s="74" t="s">
        <v>12406</v>
      </c>
      <c r="B22955" s="74" t="str">
        <f ca="1">IFERROR(__xludf.DUMMYFUNCTION("IF(REGEXMATCH(A22955,""wealth planning""),""Script 1"",""-"")"),"-")</f>
        <v>-</v>
      </c>
      <c r="C22955" s="149">
        <f t="shared" si="180"/>
        <v>45469</v>
      </c>
      <c r="D22955" s="74" t="str">
        <f t="shared" si="181"/>
        <v>Anwar Yusof</v>
      </c>
    </row>
    <row r="22956" spans="1:4">
      <c r="A22956" s="74"/>
      <c r="B22956" s="74" t="str">
        <f ca="1">IFERROR(__xludf.DUMMYFUNCTION("IF(REGEXMATCH(A22956,""wealth planning""),""Script 1"",""-"")"),"-")</f>
        <v>-</v>
      </c>
      <c r="C22956" s="74" t="str">
        <f t="shared" si="180"/>
        <v>You: Hai assalamualaikum Anwar, saya Azhad dari PruBSN. Sorry kalau ganggu. Actually sekarang saya tengah mencari individu yang sudah ada takaful untuk saya offer sevice saya iaitu review dan summary balik semua polisi takaful since ini kerja hakiki saya dan kpi saya pada tahun ini. Boleh ke kalau saya nak set appointment secara bersemuka ataupun online?</v>
      </c>
      <c r="D22956" s="149">
        <f t="shared" si="181"/>
        <v>45469</v>
      </c>
    </row>
    <row r="22957" spans="1:4">
      <c r="B22957" s="74" t="str">
        <f ca="1">IFERROR(__xludf.DUMMYFUNCTION("IF(REGEXMATCH(A22957,""wealth planning""),""Script 1"",""-"")"),"-")</f>
        <v>-</v>
      </c>
      <c r="C22957" s="74">
        <f t="shared" si="180"/>
        <v>0</v>
      </c>
      <c r="D22957" s="149">
        <f t="shared" si="181"/>
        <v>45469</v>
      </c>
    </row>
    <row r="22958" spans="1:4">
      <c r="B22958" s="74" t="str">
        <f ca="1">IFERROR(__xludf.DUMMYFUNCTION("IF(REGEXMATCH(A22958,""wealth planning""),""Script 1"",""-"")"),"-")</f>
        <v>-</v>
      </c>
      <c r="C22958" s="74">
        <f t="shared" si="180"/>
        <v>0</v>
      </c>
      <c r="D22958" s="74" t="str">
        <f t="shared" si="181"/>
        <v>You: Hai assalamualaikum Anwar, saya Azhad dari PruBSN. Sorry kalau ganggu. Actually sekarang saya tengah mencari individu yang sudah ada takaful untuk saya offer sevice saya iaitu review dan summary balik semua polisi takaful since ini kerja hakiki saya dan kpi saya pada tahun ini. Boleh ke kalau saya nak set appointment secara bersemuka ataupun online?</v>
      </c>
    </row>
    <row r="22959" spans="1:4">
      <c r="A22959" s="74" t="s">
        <v>12408</v>
      </c>
      <c r="B22959" s="74" t="str">
        <f ca="1">IFERROR(__xludf.DUMMYFUNCTION("IF(REGEXMATCH(A22959,""wealth planning""),""Script 1"",""-"")"),"-")</f>
        <v>-</v>
      </c>
      <c r="C22959" s="74">
        <f t="shared" si="180"/>
        <v>0</v>
      </c>
      <c r="D22959" s="74">
        <f t="shared" si="181"/>
        <v>0</v>
      </c>
    </row>
    <row r="22960" spans="1:4">
      <c r="A22960" s="74" t="s">
        <v>12409</v>
      </c>
      <c r="B22960" s="74" t="str">
        <f ca="1">IFERROR(__xludf.DUMMYFUNCTION("IF(REGEXMATCH(A22960,""wealth planning""),""Script 1"",""-"")"),"-")</f>
        <v>-</v>
      </c>
      <c r="C22960" s="74" t="str">
        <f t="shared" si="180"/>
        <v>Muhammad RusyaidiStatus is reachable</v>
      </c>
      <c r="D22960" s="74">
        <f t="shared" si="181"/>
        <v>0</v>
      </c>
    </row>
    <row r="22961" spans="1:4">
      <c r="A22961" s="149">
        <v>45469</v>
      </c>
      <c r="B22961" s="74" t="str">
        <f ca="1">IFERROR(__xludf.DUMMYFUNCTION("IF(REGEXMATCH(A22961,""wealth planning""),""Script 1"",""-"")"),"#VALUE!")</f>
        <v>#VALUE!</v>
      </c>
      <c r="C22961" s="74" t="str">
        <f t="shared" si="180"/>
        <v>Muhammad Rusyaidi</v>
      </c>
      <c r="D22961" s="74">
        <f t="shared" si="181"/>
        <v>0</v>
      </c>
    </row>
    <row r="22962" spans="1:4">
      <c r="A22962" s="149">
        <v>45469</v>
      </c>
      <c r="B22962" s="74" t="str">
        <f ca="1">IFERROR(__xludf.DUMMYFUNCTION("IF(REGEXMATCH(A22962,""wealth planning""),""Script 1"",""-"")"),"#VALUE!")</f>
        <v>#VALUE!</v>
      </c>
      <c r="C22962" s="149">
        <f t="shared" si="180"/>
        <v>45469</v>
      </c>
      <c r="D22962" s="74" t="str">
        <f t="shared" si="181"/>
        <v>Muhammad RusyaidiStatus is reachable</v>
      </c>
    </row>
    <row r="22963" spans="1:4">
      <c r="A22963" s="74" t="s">
        <v>12410</v>
      </c>
      <c r="B22963" s="74" t="str">
        <f ca="1">IFERROR(__xludf.DUMMYFUNCTION("IF(REGEXMATCH(A22963,""wealth planning""),""Script 1"",""-"")"),"Script 1")</f>
        <v>Script 1</v>
      </c>
      <c r="C22963" s="149">
        <f t="shared" si="180"/>
        <v>45469</v>
      </c>
      <c r="D22963" s="74" t="str">
        <f t="shared" si="181"/>
        <v>Muhammad Rusyaidi</v>
      </c>
    </row>
    <row r="22964" spans="1:4">
      <c r="A22964" s="74"/>
      <c r="B22964" s="74" t="str">
        <f ca="1">IFERROR(__xludf.DUMMYFUNCTION("IF(REGEXMATCH(A22964,""wealth planning""),""Script 1"",""-"")"),"-")</f>
        <v>-</v>
      </c>
      <c r="C22964" s="74" t="str">
        <f t="shared" si="180"/>
        <v>You: Hai assalamualaikum Rusyaidi,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2964" s="149">
        <f t="shared" si="181"/>
        <v>45469</v>
      </c>
    </row>
    <row r="22965" spans="1:4">
      <c r="B22965" s="74" t="str">
        <f ca="1">IFERROR(__xludf.DUMMYFUNCTION("IF(REGEXMATCH(A22965,""wealth planning""),""Script 1"",""-"")"),"-")</f>
        <v>-</v>
      </c>
      <c r="C22965" s="74">
        <f t="shared" si="180"/>
        <v>0</v>
      </c>
      <c r="D22965" s="149">
        <f t="shared" si="181"/>
        <v>45469</v>
      </c>
    </row>
    <row r="22966" spans="1:4">
      <c r="B22966" s="74" t="str">
        <f ca="1">IFERROR(__xludf.DUMMYFUNCTION("IF(REGEXMATCH(A22966,""wealth planning""),""Script 1"",""-"")"),"-")</f>
        <v>-</v>
      </c>
      <c r="C22966" s="74">
        <f t="shared" si="180"/>
        <v>0</v>
      </c>
      <c r="D22966" s="74" t="str">
        <f t="shared" si="181"/>
        <v>You: Hai assalamualaikum Rusyaidi,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2967" spans="1:4">
      <c r="A22967" s="74" t="s">
        <v>12412</v>
      </c>
      <c r="B22967" s="74" t="str">
        <f ca="1">IFERROR(__xludf.DUMMYFUNCTION("IF(REGEXMATCH(A22967,""wealth planning""),""Script 1"",""-"")"),"-")</f>
        <v>-</v>
      </c>
      <c r="C22967" s="74">
        <f t="shared" si="180"/>
        <v>0</v>
      </c>
      <c r="D22967" s="74">
        <f t="shared" si="181"/>
        <v>0</v>
      </c>
    </row>
    <row r="22968" spans="1:4">
      <c r="A22968" s="74" t="s">
        <v>12413</v>
      </c>
      <c r="B22968" s="74" t="str">
        <f ca="1">IFERROR(__xludf.DUMMYFUNCTION("IF(REGEXMATCH(A22968,""wealth planning""),""Script 1"",""-"")"),"-")</f>
        <v>-</v>
      </c>
      <c r="C22968" s="74" t="str">
        <f t="shared" si="180"/>
        <v>Mohammad Harith Fadzillah Md RaisStatus is reachable</v>
      </c>
      <c r="D22968" s="74">
        <f t="shared" si="181"/>
        <v>0</v>
      </c>
    </row>
    <row r="22969" spans="1:4">
      <c r="A22969" s="149">
        <v>45469</v>
      </c>
      <c r="B22969" s="74" t="str">
        <f ca="1">IFERROR(__xludf.DUMMYFUNCTION("IF(REGEXMATCH(A22969,""wealth planning""),""Script 1"",""-"")"),"#VALUE!")</f>
        <v>#VALUE!</v>
      </c>
      <c r="C22969" s="74" t="str">
        <f t="shared" si="180"/>
        <v>Mohammad Harith Fadzillah Md Rais</v>
      </c>
      <c r="D22969" s="74">
        <f t="shared" si="181"/>
        <v>0</v>
      </c>
    </row>
    <row r="22970" spans="1:4">
      <c r="A22970" s="149">
        <v>45469</v>
      </c>
      <c r="B22970" s="74" t="str">
        <f ca="1">IFERROR(__xludf.DUMMYFUNCTION("IF(REGEXMATCH(A22970,""wealth planning""),""Script 1"",""-"")"),"#VALUE!")</f>
        <v>#VALUE!</v>
      </c>
      <c r="C22970" s="149">
        <f t="shared" si="180"/>
        <v>45469</v>
      </c>
      <c r="D22970" s="74" t="str">
        <f t="shared" si="181"/>
        <v>Mohammad Harith Fadzillah Md RaisStatus is reachable</v>
      </c>
    </row>
    <row r="22971" spans="1:4">
      <c r="A22971" s="74" t="s">
        <v>12414</v>
      </c>
      <c r="B22971" s="74" t="str">
        <f ca="1">IFERROR(__xludf.DUMMYFUNCTION("IF(REGEXMATCH(A22971,""wealth planning""),""Script 1"",""-"")"),"-")</f>
        <v>-</v>
      </c>
      <c r="C22971" s="149">
        <f t="shared" si="180"/>
        <v>45469</v>
      </c>
      <c r="D22971" s="74" t="str">
        <f t="shared" si="181"/>
        <v>Mohammad Harith Fadzillah Md Rais</v>
      </c>
    </row>
    <row r="22972" spans="1:4">
      <c r="A22972" s="74"/>
      <c r="B22972" s="74" t="str">
        <f ca="1">IFERROR(__xludf.DUMMYFUNCTION("IF(REGEXMATCH(A22972,""wealth planning""),""Script 1"",""-"")"),"-")</f>
        <v>-</v>
      </c>
      <c r="C22972" s="74" t="str">
        <f t="shared" si="180"/>
        <v>You: Hai assalamualaikum Harith, saya Azhad dari PruBSN. Sorry kalau ganggu. Actually sekarang saya tengah mencari individu yang sudah ada takaful untuk saya offer sevice saya iaitu review dan summary balik semua polisi takaful since ini kerja hakiki saya dan kpi saya pada tahun ini. Boleh ke kalau saya nak set appointment secara bersemuka ataupun online?</v>
      </c>
      <c r="D22972" s="149">
        <f t="shared" si="181"/>
        <v>45469</v>
      </c>
    </row>
    <row r="22973" spans="1:4">
      <c r="B22973" s="74" t="str">
        <f ca="1">IFERROR(__xludf.DUMMYFUNCTION("IF(REGEXMATCH(A22973,""wealth planning""),""Script 1"",""-"")"),"-")</f>
        <v>-</v>
      </c>
      <c r="C22973" s="74">
        <f t="shared" si="180"/>
        <v>0</v>
      </c>
      <c r="D22973" s="149">
        <f t="shared" si="181"/>
        <v>45469</v>
      </c>
    </row>
    <row r="22974" spans="1:4">
      <c r="B22974" s="74" t="str">
        <f ca="1">IFERROR(__xludf.DUMMYFUNCTION("IF(REGEXMATCH(A22974,""wealth planning""),""Script 1"",""-"")"),"-")</f>
        <v>-</v>
      </c>
      <c r="C22974" s="74">
        <f t="shared" si="180"/>
        <v>0</v>
      </c>
      <c r="D22974" s="74" t="str">
        <f t="shared" si="181"/>
        <v>You: Hai assalamualaikum Harith, saya Azhad dari PruBSN. Sorry kalau ganggu. Actually sekarang saya tengah mencari individu yang sudah ada takaful untuk saya offer sevice saya iaitu review dan summary balik semua polisi takaful since ini kerja hakiki saya dan kpi saya pada tahun ini. Boleh ke kalau saya nak set appointment secara bersemuka ataupun online?</v>
      </c>
    </row>
    <row r="22975" spans="1:4">
      <c r="A22975" s="74" t="s">
        <v>12416</v>
      </c>
      <c r="B22975" s="74" t="str">
        <f ca="1">IFERROR(__xludf.DUMMYFUNCTION("IF(REGEXMATCH(A22975,""wealth planning""),""Script 1"",""-"")"),"-")</f>
        <v>-</v>
      </c>
      <c r="C22975" s="74">
        <f t="shared" si="180"/>
        <v>0</v>
      </c>
      <c r="D22975" s="74">
        <f t="shared" si="181"/>
        <v>0</v>
      </c>
    </row>
    <row r="22976" spans="1:4">
      <c r="A22976" s="74" t="s">
        <v>12417</v>
      </c>
      <c r="B22976" s="74" t="str">
        <f ca="1">IFERROR(__xludf.DUMMYFUNCTION("IF(REGEXMATCH(A22976,""wealth planning""),""Script 1"",""-"")"),"-")</f>
        <v>-</v>
      </c>
      <c r="C22976" s="74" t="str">
        <f t="shared" si="180"/>
        <v>Nabila HudaStatus is reachable</v>
      </c>
      <c r="D22976" s="74">
        <f t="shared" si="181"/>
        <v>0</v>
      </c>
    </row>
    <row r="22977" spans="1:4">
      <c r="A22977" s="149">
        <v>45469</v>
      </c>
      <c r="B22977" s="74" t="str">
        <f ca="1">IFERROR(__xludf.DUMMYFUNCTION("IF(REGEXMATCH(A22977,""wealth planning""),""Script 1"",""-"")"),"#VALUE!")</f>
        <v>#VALUE!</v>
      </c>
      <c r="C22977" s="74" t="str">
        <f t="shared" si="180"/>
        <v>Nabila Huda</v>
      </c>
      <c r="D22977" s="74">
        <f t="shared" si="181"/>
        <v>0</v>
      </c>
    </row>
    <row r="22978" spans="1:4">
      <c r="A22978" s="149">
        <v>45469</v>
      </c>
      <c r="B22978" s="74" t="str">
        <f ca="1">IFERROR(__xludf.DUMMYFUNCTION("IF(REGEXMATCH(A22978,""wealth planning""),""Script 1"",""-"")"),"#VALUE!")</f>
        <v>#VALUE!</v>
      </c>
      <c r="C22978" s="149">
        <f t="shared" si="180"/>
        <v>45469</v>
      </c>
      <c r="D22978" s="74" t="str">
        <f t="shared" si="181"/>
        <v>Nabila HudaStatus is reachable</v>
      </c>
    </row>
    <row r="22979" spans="1:4">
      <c r="A22979" s="74" t="s">
        <v>12418</v>
      </c>
      <c r="B22979" s="74" t="str">
        <f ca="1">IFERROR(__xludf.DUMMYFUNCTION("IF(REGEXMATCH(A22979,""wealth planning""),""Script 1"",""-"")"),"Script 1")</f>
        <v>Script 1</v>
      </c>
      <c r="C22979" s="149">
        <f t="shared" si="180"/>
        <v>45469</v>
      </c>
      <c r="D22979" s="74" t="str">
        <f t="shared" si="181"/>
        <v>Nabila Huda</v>
      </c>
    </row>
    <row r="22980" spans="1:4">
      <c r="A22980" s="74"/>
      <c r="B22980" s="74" t="str">
        <f ca="1">IFERROR(__xludf.DUMMYFUNCTION("IF(REGEXMATCH(A22980,""wealth planning""),""Script 1"",""-"")"),"-")</f>
        <v>-</v>
      </c>
      <c r="C22980" s="74" t="str">
        <f t="shared" si="180"/>
        <v>You: Hai assalamualaikum Nabila, saya Azhad dari PruBSN. Sorry kalau ganggu. Actually sekarang saya tengah mencari individu yang akan mula bekerja untuk saya dapatkan peluang sharing berkaitan takaful dan wealth planning as preparation sebelum mula kerja nanti. Since ini kerja hakiki saya sebagai PruBSN wealth planner, boleh ke kalau saya nak set appointment secara bersemuka ataupun online?</v>
      </c>
      <c r="D22980" s="149">
        <f t="shared" si="181"/>
        <v>45469</v>
      </c>
    </row>
    <row r="22981" spans="1:4">
      <c r="B22981" s="74" t="str">
        <f ca="1">IFERROR(__xludf.DUMMYFUNCTION("IF(REGEXMATCH(A22981,""wealth planning""),""Script 1"",""-"")"),"-")</f>
        <v>-</v>
      </c>
      <c r="C22981" s="74">
        <f t="shared" si="180"/>
        <v>0</v>
      </c>
      <c r="D22981" s="149">
        <f t="shared" si="181"/>
        <v>45469</v>
      </c>
    </row>
    <row r="22982" spans="1:4">
      <c r="B22982" s="74" t="str">
        <f ca="1">IFERROR(__xludf.DUMMYFUNCTION("IF(REGEXMATCH(A22982,""wealth planning""),""Script 1"",""-"")"),"-")</f>
        <v>-</v>
      </c>
      <c r="C22982" s="74">
        <f t="shared" si="180"/>
        <v>0</v>
      </c>
      <c r="D22982" s="74" t="str">
        <f t="shared" si="181"/>
        <v>You: Hai assalamualaikum Nabila, saya Azhad dari PruBSN. Sorry kalau ganggu. Actually sekarang saya tengah mencari individu yang akan mula bekerja untuk saya dapatkan peluang sharing berkaitan takaful dan wealth planning as preparation sebelum mula kerja nanti. Since ini kerja hakiki saya sebagai PruBSN wealth planner, boleh ke kalau saya nak set appointment secara bersemuka ataupun online?</v>
      </c>
    </row>
    <row r="22983" spans="1:4">
      <c r="A22983" s="74" t="s">
        <v>12420</v>
      </c>
      <c r="B22983" s="74" t="str">
        <f ca="1">IFERROR(__xludf.DUMMYFUNCTION("IF(REGEXMATCH(A22983,""wealth planning""),""Script 1"",""-"")"),"-")</f>
        <v>-</v>
      </c>
      <c r="C22983" s="74">
        <f t="shared" si="180"/>
        <v>0</v>
      </c>
      <c r="D22983" s="74">
        <f t="shared" si="181"/>
        <v>0</v>
      </c>
    </row>
    <row r="22984" spans="1:4">
      <c r="A22984" s="74" t="s">
        <v>12420</v>
      </c>
      <c r="B22984" s="74" t="str">
        <f ca="1">IFERROR(__xludf.DUMMYFUNCTION("IF(REGEXMATCH(A22984,""wealth planning""),""Script 1"",""-"")"),"-")</f>
        <v>-</v>
      </c>
      <c r="C22984" s="74" t="str">
        <f t="shared" si="180"/>
        <v>Ahmad Syakir Bin Azmi</v>
      </c>
      <c r="D22984" s="74">
        <f t="shared" si="181"/>
        <v>0</v>
      </c>
    </row>
    <row r="22985" spans="1:4">
      <c r="A22985" s="149">
        <v>45469</v>
      </c>
      <c r="B22985" s="74" t="str">
        <f ca="1">IFERROR(__xludf.DUMMYFUNCTION("IF(REGEXMATCH(A22985,""wealth planning""),""Script 1"",""-"")"),"#VALUE!")</f>
        <v>#VALUE!</v>
      </c>
      <c r="C22985" s="74" t="str">
        <f t="shared" si="180"/>
        <v>Ahmad Syakir Bin Azmi</v>
      </c>
      <c r="D22985" s="74">
        <f t="shared" si="181"/>
        <v>0</v>
      </c>
    </row>
    <row r="22986" spans="1:4">
      <c r="A22986" s="149">
        <v>45469</v>
      </c>
      <c r="B22986" s="74" t="str">
        <f ca="1">IFERROR(__xludf.DUMMYFUNCTION("IF(REGEXMATCH(A22986,""wealth planning""),""Script 1"",""-"")"),"#VALUE!")</f>
        <v>#VALUE!</v>
      </c>
      <c r="C22986" s="149">
        <f t="shared" si="180"/>
        <v>45469</v>
      </c>
      <c r="D22986" s="74" t="str">
        <f t="shared" si="181"/>
        <v>Ahmad Syakir Bin Azmi</v>
      </c>
    </row>
    <row r="22987" spans="1:4">
      <c r="A22987" s="74" t="s">
        <v>12421</v>
      </c>
      <c r="B22987" s="74" t="str">
        <f ca="1">IFERROR(__xludf.DUMMYFUNCTION("IF(REGEXMATCH(A22987,""wealth planning""),""Script 1"",""-"")"),"-")</f>
        <v>-</v>
      </c>
      <c r="C22987" s="149">
        <f t="shared" si="180"/>
        <v>45469</v>
      </c>
      <c r="D22987" s="74" t="str">
        <f t="shared" si="181"/>
        <v>Ahmad Syakir Bin Azmi</v>
      </c>
    </row>
    <row r="22988" spans="1:4">
      <c r="A22988" s="74"/>
      <c r="B22988" s="74" t="str">
        <f ca="1">IFERROR(__xludf.DUMMYFUNCTION("IF(REGEXMATCH(A22988,""wealth planning""),""Script 1"",""-"")"),"-")</f>
        <v>-</v>
      </c>
      <c r="C22988" s="74" t="str">
        <f t="shared" si="180"/>
        <v>You: Hai assalamualaikum tuan Syakir, saya Azhad dari PruBSN. Sorry kalau ganggu. Actually sekarang saya tengah mencari individu yang sudah ada takaful untuk saya offer sevice saya iaitu review dan matomekan balik semua polisi takaful tuan since ini kerja hakiki saya dan kpi saya pada tahun ini. Boleh ke kalau saya nak set appointment secara bersemuka ataupun online?</v>
      </c>
      <c r="D22988" s="149">
        <f t="shared" si="181"/>
        <v>45469</v>
      </c>
    </row>
    <row r="22989" spans="1:4">
      <c r="B22989" s="74" t="str">
        <f ca="1">IFERROR(__xludf.DUMMYFUNCTION("IF(REGEXMATCH(A22989,""wealth planning""),""Script 1"",""-"")"),"-")</f>
        <v>-</v>
      </c>
      <c r="C22989" s="74">
        <f t="shared" si="180"/>
        <v>0</v>
      </c>
      <c r="D22989" s="149">
        <f t="shared" si="181"/>
        <v>45469</v>
      </c>
    </row>
    <row r="22990" spans="1:4">
      <c r="B22990" s="74" t="str">
        <f ca="1">IFERROR(__xludf.DUMMYFUNCTION("IF(REGEXMATCH(A22990,""wealth planning""),""Script 1"",""-"")"),"-")</f>
        <v>-</v>
      </c>
      <c r="C22990" s="74">
        <f t="shared" si="180"/>
        <v>0</v>
      </c>
      <c r="D22990" s="74" t="str">
        <f t="shared" si="181"/>
        <v>You: Hai assalamualaikum tuan Syakir, saya Azhad dari PruBSN. Sorry kalau ganggu. Actually sekarang saya tengah mencari individu yang sudah ada takaful untuk saya offer sevice saya iaitu review dan matomekan balik semua polisi takaful tuan since ini kerja hakiki saya dan kpi saya pada tahun ini. Boleh ke kalau saya nak set appointment secara bersemuka ataupun online?</v>
      </c>
    </row>
    <row r="22991" spans="1:4">
      <c r="A22991" s="74" t="s">
        <v>12423</v>
      </c>
      <c r="B22991" s="74" t="str">
        <f ca="1">IFERROR(__xludf.DUMMYFUNCTION("IF(REGEXMATCH(A22991,""wealth planning""),""Script 1"",""-"")"),"-")</f>
        <v>-</v>
      </c>
      <c r="C22991" s="74">
        <f t="shared" si="180"/>
        <v>0</v>
      </c>
      <c r="D22991" s="74">
        <f t="shared" si="181"/>
        <v>0</v>
      </c>
    </row>
    <row r="22992" spans="1:4">
      <c r="A22992" s="74" t="s">
        <v>12423</v>
      </c>
      <c r="B22992" s="74" t="str">
        <f ca="1">IFERROR(__xludf.DUMMYFUNCTION("IF(REGEXMATCH(A22992,""wealth planning""),""Script 1"",""-"")"),"-")</f>
        <v>-</v>
      </c>
      <c r="C22992" s="74" t="str">
        <f t="shared" si="180"/>
        <v>Maisarah Amira Khalid</v>
      </c>
      <c r="D22992" s="74">
        <f t="shared" si="181"/>
        <v>0</v>
      </c>
    </row>
    <row r="22993" spans="1:4">
      <c r="A22993" s="149">
        <v>45469</v>
      </c>
      <c r="B22993" s="74" t="str">
        <f ca="1">IFERROR(__xludf.DUMMYFUNCTION("IF(REGEXMATCH(A22993,""wealth planning""),""Script 1"",""-"")"),"#VALUE!")</f>
        <v>#VALUE!</v>
      </c>
      <c r="C22993" s="74" t="str">
        <f t="shared" si="180"/>
        <v>Maisarah Amira Khalid</v>
      </c>
      <c r="D22993" s="74">
        <f t="shared" si="181"/>
        <v>0</v>
      </c>
    </row>
    <row r="22994" spans="1:4">
      <c r="A22994" s="149">
        <v>45469</v>
      </c>
      <c r="B22994" s="74" t="str">
        <f ca="1">IFERROR(__xludf.DUMMYFUNCTION("IF(REGEXMATCH(A22994,""wealth planning""),""Script 1"",""-"")"),"#VALUE!")</f>
        <v>#VALUE!</v>
      </c>
      <c r="C22994" s="149">
        <f t="shared" si="180"/>
        <v>45469</v>
      </c>
      <c r="D22994" s="74" t="str">
        <f t="shared" si="181"/>
        <v>Maisarah Amira Khalid</v>
      </c>
    </row>
    <row r="22995" spans="1:4">
      <c r="A22995" s="74" t="s">
        <v>12424</v>
      </c>
      <c r="B22995" s="74" t="str">
        <f ca="1">IFERROR(__xludf.DUMMYFUNCTION("IF(REGEXMATCH(A22995,""wealth planning""),""Script 1"",""-"")"),"Script 1")</f>
        <v>Script 1</v>
      </c>
      <c r="C22995" s="149">
        <f t="shared" si="180"/>
        <v>45469</v>
      </c>
      <c r="D22995" s="74" t="str">
        <f t="shared" si="181"/>
        <v>Maisarah Amira Khalid</v>
      </c>
    </row>
    <row r="22996" spans="1:4">
      <c r="A22996" s="74"/>
      <c r="B22996" s="74" t="str">
        <f ca="1">IFERROR(__xludf.DUMMYFUNCTION("IF(REGEXMATCH(A22996,""wealth planning""),""Script 1"",""-"")"),"-")</f>
        <v>-</v>
      </c>
      <c r="C22996" s="74" t="str">
        <f t="shared" si="180"/>
        <v>You: Hai assalamualaikum Maisarah, saya Azhad dari PruBSN. Sorry kalau ganggu. Actually sekarang saya tengah mencari individu yang akan mula bekerja untuk saya dapatkan peluang sharing berkaitan takaful dan wealth planning as preparation sebelum grad nanti. Since ini kerja hakiki saya sebagai PruBSN wealth planner, boleh ke kalau saya nak set appointment secara bersemuka ataupun online?</v>
      </c>
      <c r="D22996" s="149">
        <f t="shared" si="181"/>
        <v>45469</v>
      </c>
    </row>
    <row r="22997" spans="1:4">
      <c r="B22997" s="74" t="str">
        <f ca="1">IFERROR(__xludf.DUMMYFUNCTION("IF(REGEXMATCH(A22997,""wealth planning""),""Script 1"",""-"")"),"-")</f>
        <v>-</v>
      </c>
      <c r="C22997" s="74">
        <f t="shared" si="180"/>
        <v>0</v>
      </c>
      <c r="D22997" s="149">
        <f t="shared" si="181"/>
        <v>45469</v>
      </c>
    </row>
    <row r="22998" spans="1:4">
      <c r="B22998" s="74" t="str">
        <f ca="1">IFERROR(__xludf.DUMMYFUNCTION("IF(REGEXMATCH(A22998,""wealth planning""),""Script 1"",""-"")"),"-")</f>
        <v>-</v>
      </c>
      <c r="C22998" s="74">
        <f t="shared" si="180"/>
        <v>0</v>
      </c>
      <c r="D22998" s="74" t="str">
        <f t="shared" si="181"/>
        <v>You: Hai assalamualaikum Maisarah, saya Azhad dari PruBSN. Sorry kalau ganggu. Actually sekarang saya tengah mencari individu yang akan mula bekerja untuk saya dapatkan peluang sharing berkaitan takaful dan wealth planning as preparation sebelum grad nanti. Since ini kerja hakiki saya sebagai PruBSN wealth planner, boleh ke kalau saya nak set appointment secara bersemuka ataupun online?</v>
      </c>
    </row>
    <row r="22999" spans="1:4">
      <c r="A22999" s="74" t="s">
        <v>12426</v>
      </c>
      <c r="B22999" s="74" t="str">
        <f ca="1">IFERROR(__xludf.DUMMYFUNCTION("IF(REGEXMATCH(A22999,""wealth planning""),""Script 1"",""-"")"),"-")</f>
        <v>-</v>
      </c>
      <c r="C22999" s="74">
        <f t="shared" si="180"/>
        <v>0</v>
      </c>
      <c r="D22999" s="74">
        <f t="shared" si="181"/>
        <v>0</v>
      </c>
    </row>
    <row r="23000" spans="1:4">
      <c r="A23000" s="74" t="s">
        <v>12426</v>
      </c>
      <c r="B23000" s="74" t="str">
        <f ca="1">IFERROR(__xludf.DUMMYFUNCTION("IF(REGEXMATCH(A23000,""wealth planning""),""Script 1"",""-"")"),"-")</f>
        <v>-</v>
      </c>
      <c r="C23000" s="74" t="str">
        <f t="shared" si="180"/>
        <v>Hazim Azamin</v>
      </c>
      <c r="D23000" s="74">
        <f t="shared" si="181"/>
        <v>0</v>
      </c>
    </row>
    <row r="23001" spans="1:4">
      <c r="A23001" s="149">
        <v>45469</v>
      </c>
      <c r="B23001" s="74" t="str">
        <f ca="1">IFERROR(__xludf.DUMMYFUNCTION("IF(REGEXMATCH(A23001,""wealth planning""),""Script 1"",""-"")"),"#VALUE!")</f>
        <v>#VALUE!</v>
      </c>
      <c r="C23001" s="74" t="str">
        <f t="shared" si="180"/>
        <v>Hazim Azamin</v>
      </c>
      <c r="D23001" s="74">
        <f t="shared" si="181"/>
        <v>0</v>
      </c>
    </row>
    <row r="23002" spans="1:4">
      <c r="A23002" s="149">
        <v>45469</v>
      </c>
      <c r="B23002" s="74" t="str">
        <f ca="1">IFERROR(__xludf.DUMMYFUNCTION("IF(REGEXMATCH(A23002,""wealth planning""),""Script 1"",""-"")"),"#VALUE!")</f>
        <v>#VALUE!</v>
      </c>
      <c r="C23002" s="149">
        <f t="shared" si="180"/>
        <v>45469</v>
      </c>
      <c r="D23002" s="74" t="str">
        <f t="shared" si="181"/>
        <v>Hazim Azamin</v>
      </c>
    </row>
    <row r="23003" spans="1:4">
      <c r="A23003" s="74" t="s">
        <v>12427</v>
      </c>
      <c r="B23003" s="74" t="str">
        <f ca="1">IFERROR(__xludf.DUMMYFUNCTION("IF(REGEXMATCH(A23003,""wealth planning""),""Script 1"",""-"")"),"Script 1")</f>
        <v>Script 1</v>
      </c>
      <c r="C23003" s="149">
        <f t="shared" si="180"/>
        <v>45469</v>
      </c>
      <c r="D23003" s="74" t="str">
        <f t="shared" si="181"/>
        <v>Hazim Azamin</v>
      </c>
    </row>
    <row r="23004" spans="1:4">
      <c r="A23004" s="74"/>
      <c r="B23004" s="74" t="str">
        <f ca="1">IFERROR(__xludf.DUMMYFUNCTION("IF(REGEXMATCH(A23004,""wealth planning""),""Script 1"",""-"")"),"-")</f>
        <v>-</v>
      </c>
      <c r="C23004" s="74" t="str">
        <f t="shared" si="180"/>
        <v>You: Hai assalamualaikum Hazim,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3004" s="149">
        <f t="shared" si="181"/>
        <v>45469</v>
      </c>
    </row>
    <row r="23005" spans="1:4">
      <c r="B23005" s="74" t="str">
        <f ca="1">IFERROR(__xludf.DUMMYFUNCTION("IF(REGEXMATCH(A23005,""wealth planning""),""Script 1"",""-"")"),"-")</f>
        <v>-</v>
      </c>
      <c r="C23005" s="74">
        <f t="shared" si="180"/>
        <v>0</v>
      </c>
      <c r="D23005" s="149">
        <f t="shared" si="181"/>
        <v>45469</v>
      </c>
    </row>
    <row r="23006" spans="1:4">
      <c r="B23006" s="74" t="str">
        <f ca="1">IFERROR(__xludf.DUMMYFUNCTION("IF(REGEXMATCH(A23006,""wealth planning""),""Script 1"",""-"")"),"-")</f>
        <v>-</v>
      </c>
      <c r="C23006" s="74">
        <f t="shared" si="180"/>
        <v>0</v>
      </c>
      <c r="D23006" s="74" t="str">
        <f t="shared" si="181"/>
        <v>You: Hai assalamualaikum Hazim,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3007" spans="1:4">
      <c r="A23007" s="74" t="s">
        <v>12429</v>
      </c>
      <c r="B23007" s="74" t="str">
        <f ca="1">IFERROR(__xludf.DUMMYFUNCTION("IF(REGEXMATCH(A23007,""wealth planning""),""Script 1"",""-"")"),"-")</f>
        <v>-</v>
      </c>
      <c r="C23007" s="74">
        <f t="shared" si="180"/>
        <v>0</v>
      </c>
      <c r="D23007" s="74">
        <f t="shared" si="181"/>
        <v>0</v>
      </c>
    </row>
    <row r="23008" spans="1:4">
      <c r="A23008" s="74" t="s">
        <v>12429</v>
      </c>
      <c r="B23008" s="74" t="str">
        <f ca="1">IFERROR(__xludf.DUMMYFUNCTION("IF(REGEXMATCH(A23008,""wealth planning""),""Script 1"",""-"")"),"-")</f>
        <v>-</v>
      </c>
      <c r="C23008" s="74" t="str">
        <f t="shared" si="180"/>
        <v>NUR AINA AFIQAH BINTI ABDUL RAHMAN</v>
      </c>
      <c r="D23008" s="74">
        <f t="shared" si="181"/>
        <v>0</v>
      </c>
    </row>
    <row r="23009" spans="1:4">
      <c r="A23009" s="149">
        <v>45469</v>
      </c>
      <c r="B23009" s="74" t="str">
        <f ca="1">IFERROR(__xludf.DUMMYFUNCTION("IF(REGEXMATCH(A23009,""wealth planning""),""Script 1"",""-"")"),"#VALUE!")</f>
        <v>#VALUE!</v>
      </c>
      <c r="C23009" s="74" t="str">
        <f t="shared" si="180"/>
        <v>NUR AINA AFIQAH BINTI ABDUL RAHMAN</v>
      </c>
      <c r="D23009" s="74">
        <f t="shared" si="181"/>
        <v>0</v>
      </c>
    </row>
    <row r="23010" spans="1:4">
      <c r="A23010" s="149">
        <v>45469</v>
      </c>
      <c r="B23010" s="74" t="str">
        <f ca="1">IFERROR(__xludf.DUMMYFUNCTION("IF(REGEXMATCH(A23010,""wealth planning""),""Script 1"",""-"")"),"#VALUE!")</f>
        <v>#VALUE!</v>
      </c>
      <c r="C23010" s="149">
        <f t="shared" si="180"/>
        <v>45469</v>
      </c>
      <c r="D23010" s="74" t="str">
        <f t="shared" si="181"/>
        <v>NUR AINA AFIQAH BINTI ABDUL RAHMAN</v>
      </c>
    </row>
    <row r="23011" spans="1:4">
      <c r="A23011" s="74" t="s">
        <v>11466</v>
      </c>
      <c r="B23011" s="74" t="str">
        <f ca="1">IFERROR(__xludf.DUMMYFUNCTION("IF(REGEXMATCH(A23011,""wealth planning""),""Script 1"",""-"")"),"Script 1")</f>
        <v>Script 1</v>
      </c>
      <c r="C23011" s="149">
        <f t="shared" si="180"/>
        <v>45469</v>
      </c>
      <c r="D23011" s="74" t="str">
        <f t="shared" si="181"/>
        <v>NUR AINA AFIQAH BINTI ABDUL RAHMAN</v>
      </c>
    </row>
    <row r="23012" spans="1:4">
      <c r="A23012" s="74"/>
      <c r="B23012" s="74" t="str">
        <f ca="1">IFERROR(__xludf.DUMMYFUNCTION("IF(REGEXMATCH(A23012,""wealth planning""),""Script 1"",""-"")"),"-")</f>
        <v>-</v>
      </c>
      <c r="C23012" s="74" t="str">
        <f t="shared" si="180"/>
        <v>You: Hai assalamualaikum Aina,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3012" s="149">
        <f t="shared" si="181"/>
        <v>45469</v>
      </c>
    </row>
    <row r="23013" spans="1:4">
      <c r="B23013" s="74" t="str">
        <f ca="1">IFERROR(__xludf.DUMMYFUNCTION("IF(REGEXMATCH(A23013,""wealth planning""),""Script 1"",""-"")"),"-")</f>
        <v>-</v>
      </c>
      <c r="C23013" s="74">
        <f t="shared" si="180"/>
        <v>0</v>
      </c>
      <c r="D23013" s="149">
        <f t="shared" si="181"/>
        <v>45469</v>
      </c>
    </row>
    <row r="23014" spans="1:4">
      <c r="B23014" s="74" t="str">
        <f ca="1">IFERROR(__xludf.DUMMYFUNCTION("IF(REGEXMATCH(A23014,""wealth planning""),""Script 1"",""-"")"),"-")</f>
        <v>-</v>
      </c>
      <c r="C23014" s="74">
        <f t="shared" si="180"/>
        <v>0</v>
      </c>
      <c r="D23014" s="74" t="str">
        <f t="shared" si="181"/>
        <v>You: Hai assalamualaikum Aina,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3015" spans="1:4">
      <c r="A23015" s="74" t="s">
        <v>12431</v>
      </c>
      <c r="B23015" s="74" t="str">
        <f ca="1">IFERROR(__xludf.DUMMYFUNCTION("IF(REGEXMATCH(A23015,""wealth planning""),""Script 1"",""-"")"),"-")</f>
        <v>-</v>
      </c>
      <c r="C23015" s="74">
        <f t="shared" si="180"/>
        <v>0</v>
      </c>
      <c r="D23015" s="74">
        <f t="shared" si="181"/>
        <v>0</v>
      </c>
    </row>
    <row r="23016" spans="1:4">
      <c r="A23016" s="74" t="s">
        <v>12431</v>
      </c>
      <c r="B23016" s="74" t="str">
        <f ca="1">IFERROR(__xludf.DUMMYFUNCTION("IF(REGEXMATCH(A23016,""wealth planning""),""Script 1"",""-"")"),"-")</f>
        <v>-</v>
      </c>
      <c r="C23016" s="74" t="str">
        <f t="shared" si="180"/>
        <v>Nabeel Azhar Bin Rijap</v>
      </c>
      <c r="D23016" s="74">
        <f t="shared" si="181"/>
        <v>0</v>
      </c>
    </row>
    <row r="23017" spans="1:4">
      <c r="A23017" s="149">
        <v>45469</v>
      </c>
      <c r="B23017" s="74" t="str">
        <f ca="1">IFERROR(__xludf.DUMMYFUNCTION("IF(REGEXMATCH(A23017,""wealth planning""),""Script 1"",""-"")"),"#VALUE!")</f>
        <v>#VALUE!</v>
      </c>
      <c r="C23017" s="74" t="str">
        <f t="shared" si="180"/>
        <v>Nabeel Azhar Bin Rijap</v>
      </c>
      <c r="D23017" s="74">
        <f t="shared" si="181"/>
        <v>0</v>
      </c>
    </row>
    <row r="23018" spans="1:4">
      <c r="A23018" s="149">
        <v>45469</v>
      </c>
      <c r="B23018" s="74" t="str">
        <f ca="1">IFERROR(__xludf.DUMMYFUNCTION("IF(REGEXMATCH(A23018,""wealth planning""),""Script 1"",""-"")"),"#VALUE!")</f>
        <v>#VALUE!</v>
      </c>
      <c r="C23018" s="149">
        <f t="shared" si="180"/>
        <v>45469</v>
      </c>
      <c r="D23018" s="74" t="str">
        <f t="shared" si="181"/>
        <v>Nabeel Azhar Bin Rijap</v>
      </c>
    </row>
    <row r="23019" spans="1:4">
      <c r="A23019" s="74" t="s">
        <v>12432</v>
      </c>
      <c r="B23019" s="74" t="str">
        <f ca="1">IFERROR(__xludf.DUMMYFUNCTION("IF(REGEXMATCH(A23019,""wealth planning""),""Script 1"",""-"")"),"Script 1")</f>
        <v>Script 1</v>
      </c>
      <c r="C23019" s="149">
        <f t="shared" si="180"/>
        <v>45469</v>
      </c>
      <c r="D23019" s="74" t="str">
        <f t="shared" si="181"/>
        <v>Nabeel Azhar Bin Rijap</v>
      </c>
    </row>
    <row r="23020" spans="1:4">
      <c r="A23020" s="74"/>
      <c r="B23020" s="74" t="str">
        <f ca="1">IFERROR(__xludf.DUMMYFUNCTION("IF(REGEXMATCH(A23020,""wealth planning""),""Script 1"",""-"")"),"-")</f>
        <v>-</v>
      </c>
      <c r="C23020" s="74" t="str">
        <f t="shared" si="180"/>
        <v>You: Hai assalamualaikum Nabeel,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3020" s="149">
        <f t="shared" si="181"/>
        <v>45469</v>
      </c>
    </row>
    <row r="23021" spans="1:4">
      <c r="B23021" s="74" t="str">
        <f ca="1">IFERROR(__xludf.DUMMYFUNCTION("IF(REGEXMATCH(A23021,""wealth planning""),""Script 1"",""-"")"),"-")</f>
        <v>-</v>
      </c>
      <c r="C23021" s="74">
        <f t="shared" si="180"/>
        <v>0</v>
      </c>
      <c r="D23021" s="149">
        <f t="shared" si="181"/>
        <v>45469</v>
      </c>
    </row>
    <row r="23022" spans="1:4">
      <c r="B23022" s="74" t="str">
        <f ca="1">IFERROR(__xludf.DUMMYFUNCTION("IF(REGEXMATCH(A23022,""wealth planning""),""Script 1"",""-"")"),"-")</f>
        <v>-</v>
      </c>
      <c r="C23022" s="74">
        <f t="shared" si="180"/>
        <v>0</v>
      </c>
      <c r="D23022" s="74" t="str">
        <f t="shared" si="181"/>
        <v>You: Hai assalamualaikum Nabeel,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3023" spans="1:4">
      <c r="A23023" s="74" t="s">
        <v>12434</v>
      </c>
      <c r="B23023" s="74" t="str">
        <f ca="1">IFERROR(__xludf.DUMMYFUNCTION("IF(REGEXMATCH(A23023,""wealth planning""),""Script 1"",""-"")"),"-")</f>
        <v>-</v>
      </c>
      <c r="C23023" s="74">
        <f t="shared" si="180"/>
        <v>0</v>
      </c>
      <c r="D23023" s="74">
        <f t="shared" si="181"/>
        <v>0</v>
      </c>
    </row>
    <row r="23024" spans="1:4">
      <c r="A23024" s="74" t="s">
        <v>12435</v>
      </c>
      <c r="B23024" s="74" t="str">
        <f ca="1">IFERROR(__xludf.DUMMYFUNCTION("IF(REGEXMATCH(A23024,""wealth planning""),""Script 1"",""-"")"),"-")</f>
        <v>-</v>
      </c>
      <c r="C23024" s="74" t="str">
        <f t="shared" si="180"/>
        <v>Danial AfiqStatus is reachable</v>
      </c>
      <c r="D23024" s="74">
        <f t="shared" si="181"/>
        <v>0</v>
      </c>
    </row>
    <row r="23025" spans="1:4">
      <c r="A23025" s="149">
        <v>45469</v>
      </c>
      <c r="B23025" s="74" t="str">
        <f ca="1">IFERROR(__xludf.DUMMYFUNCTION("IF(REGEXMATCH(A23025,""wealth planning""),""Script 1"",""-"")"),"#VALUE!")</f>
        <v>#VALUE!</v>
      </c>
      <c r="C23025" s="74" t="str">
        <f t="shared" si="180"/>
        <v>Danial Afiq</v>
      </c>
      <c r="D23025" s="74">
        <f t="shared" si="181"/>
        <v>0</v>
      </c>
    </row>
    <row r="23026" spans="1:4">
      <c r="A23026" s="149">
        <v>45469</v>
      </c>
      <c r="B23026" s="74" t="str">
        <f ca="1">IFERROR(__xludf.DUMMYFUNCTION("IF(REGEXMATCH(A23026,""wealth planning""),""Script 1"",""-"")"),"#VALUE!")</f>
        <v>#VALUE!</v>
      </c>
      <c r="C23026" s="149">
        <f t="shared" si="180"/>
        <v>45469</v>
      </c>
      <c r="D23026" s="74" t="str">
        <f t="shared" si="181"/>
        <v>Danial AfiqStatus is reachable</v>
      </c>
    </row>
    <row r="23027" spans="1:4">
      <c r="A23027" s="74" t="s">
        <v>12436</v>
      </c>
      <c r="B23027" s="74" t="str">
        <f ca="1">IFERROR(__xludf.DUMMYFUNCTION("IF(REGEXMATCH(A23027,""wealth planning""),""Script 1"",""-"")"),"Script 1")</f>
        <v>Script 1</v>
      </c>
      <c r="C23027" s="149">
        <f t="shared" si="180"/>
        <v>45469</v>
      </c>
      <c r="D23027" s="74" t="str">
        <f t="shared" si="181"/>
        <v>Danial Afiq</v>
      </c>
    </row>
    <row r="23028" spans="1:4">
      <c r="A23028" s="74"/>
      <c r="B23028" s="74" t="str">
        <f ca="1">IFERROR(__xludf.DUMMYFUNCTION("IF(REGEXMATCH(A23028,""wealth planning""),""Script 1"",""-"")"),"-")</f>
        <v>-</v>
      </c>
      <c r="C23028" s="74" t="str">
        <f t="shared" si="180"/>
        <v>You: Hai assalamualaikum Danial,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3028" s="149">
        <f t="shared" si="181"/>
        <v>45469</v>
      </c>
    </row>
    <row r="23029" spans="1:4">
      <c r="B23029" s="74" t="str">
        <f ca="1">IFERROR(__xludf.DUMMYFUNCTION("IF(REGEXMATCH(A23029,""wealth planning""),""Script 1"",""-"")"),"-")</f>
        <v>-</v>
      </c>
      <c r="C23029" s="74">
        <f t="shared" si="180"/>
        <v>0</v>
      </c>
      <c r="D23029" s="149">
        <f t="shared" si="181"/>
        <v>45469</v>
      </c>
    </row>
    <row r="23030" spans="1:4">
      <c r="B23030" s="74" t="str">
        <f ca="1">IFERROR(__xludf.DUMMYFUNCTION("IF(REGEXMATCH(A23030,""wealth planning""),""Script 1"",""-"")"),"-")</f>
        <v>-</v>
      </c>
      <c r="C23030" s="74">
        <f t="shared" si="180"/>
        <v>0</v>
      </c>
      <c r="D23030" s="74" t="str">
        <f t="shared" si="181"/>
        <v>You: Hai assalamualaikum Danial,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3031" spans="1:4">
      <c r="A23031" s="74" t="s">
        <v>12438</v>
      </c>
      <c r="B23031" s="74" t="str">
        <f ca="1">IFERROR(__xludf.DUMMYFUNCTION("IF(REGEXMATCH(A23031,""wealth planning""),""Script 1"",""-"")"),"-")</f>
        <v>-</v>
      </c>
      <c r="C23031" s="74">
        <f t="shared" si="180"/>
        <v>0</v>
      </c>
      <c r="D23031" s="74">
        <f t="shared" si="181"/>
        <v>0</v>
      </c>
    </row>
    <row r="23032" spans="1:4">
      <c r="A23032" s="74" t="s">
        <v>12439</v>
      </c>
      <c r="B23032" s="74" t="str">
        <f ca="1">IFERROR(__xludf.DUMMYFUNCTION("IF(REGEXMATCH(A23032,""wealth planning""),""Script 1"",""-"")"),"-")</f>
        <v>-</v>
      </c>
      <c r="C23032" s="74" t="str">
        <f t="shared" si="180"/>
        <v>Nurul SyamimieStatus is reachable</v>
      </c>
      <c r="D23032" s="74">
        <f t="shared" si="181"/>
        <v>0</v>
      </c>
    </row>
    <row r="23033" spans="1:4">
      <c r="A23033" s="149">
        <v>45469</v>
      </c>
      <c r="B23033" s="74" t="str">
        <f ca="1">IFERROR(__xludf.DUMMYFUNCTION("IF(REGEXMATCH(A23033,""wealth planning""),""Script 1"",""-"")"),"#VALUE!")</f>
        <v>#VALUE!</v>
      </c>
      <c r="C23033" s="74" t="str">
        <f t="shared" si="180"/>
        <v>Nurul Syamimie</v>
      </c>
      <c r="D23033" s="74">
        <f t="shared" si="181"/>
        <v>0</v>
      </c>
    </row>
    <row r="23034" spans="1:4">
      <c r="A23034" s="149">
        <v>45469</v>
      </c>
      <c r="B23034" s="74" t="str">
        <f ca="1">IFERROR(__xludf.DUMMYFUNCTION("IF(REGEXMATCH(A23034,""wealth planning""),""Script 1"",""-"")"),"#VALUE!")</f>
        <v>#VALUE!</v>
      </c>
      <c r="C23034" s="149">
        <f t="shared" si="180"/>
        <v>45469</v>
      </c>
      <c r="D23034" s="74" t="str">
        <f t="shared" si="181"/>
        <v>Nurul SyamimieStatus is reachable</v>
      </c>
    </row>
    <row r="23035" spans="1:4">
      <c r="A23035" s="74" t="s">
        <v>12440</v>
      </c>
      <c r="B23035" s="74" t="str">
        <f ca="1">IFERROR(__xludf.DUMMYFUNCTION("IF(REGEXMATCH(A23035,""wealth planning""),""Script 1"",""-"")"),"Script 1")</f>
        <v>Script 1</v>
      </c>
      <c r="C23035" s="149">
        <f t="shared" si="180"/>
        <v>45469</v>
      </c>
      <c r="D23035" s="74" t="str">
        <f t="shared" si="181"/>
        <v>Nurul Syamimie</v>
      </c>
    </row>
    <row r="23036" spans="1:4">
      <c r="A23036" s="74"/>
      <c r="B23036" s="74" t="str">
        <f ca="1">IFERROR(__xludf.DUMMYFUNCTION("IF(REGEXMATCH(A23036,""wealth planning""),""Script 1"",""-"")"),"-")</f>
        <v>-</v>
      </c>
      <c r="C23036" s="74" t="str">
        <f t="shared" si="180"/>
        <v>You: Hai assalamualaikum Syamimie,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3036" s="149">
        <f t="shared" si="181"/>
        <v>45469</v>
      </c>
    </row>
    <row r="23037" spans="1:4">
      <c r="B23037" s="74" t="str">
        <f ca="1">IFERROR(__xludf.DUMMYFUNCTION("IF(REGEXMATCH(A23037,""wealth planning""),""Script 1"",""-"")"),"-")</f>
        <v>-</v>
      </c>
      <c r="C23037" s="74">
        <f t="shared" si="180"/>
        <v>0</v>
      </c>
      <c r="D23037" s="149">
        <f t="shared" si="181"/>
        <v>45469</v>
      </c>
    </row>
    <row r="23038" spans="1:4">
      <c r="B23038" s="74" t="str">
        <f ca="1">IFERROR(__xludf.DUMMYFUNCTION("IF(REGEXMATCH(A23038,""wealth planning""),""Script 1"",""-"")"),"-")</f>
        <v>-</v>
      </c>
      <c r="C23038" s="74">
        <f t="shared" si="180"/>
        <v>0</v>
      </c>
      <c r="D23038" s="74" t="str">
        <f t="shared" si="181"/>
        <v>You: Hai assalamualaikum Syamimie,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3039" spans="1:4">
      <c r="A23039" s="74" t="s">
        <v>12442</v>
      </c>
      <c r="B23039" s="74" t="str">
        <f ca="1">IFERROR(__xludf.DUMMYFUNCTION("IF(REGEXMATCH(A23039,""wealth planning""),""Script 1"",""-"")"),"-")</f>
        <v>-</v>
      </c>
      <c r="C23039" s="74">
        <f t="shared" si="180"/>
        <v>0</v>
      </c>
      <c r="D23039" s="74">
        <f t="shared" si="181"/>
        <v>0</v>
      </c>
    </row>
    <row r="23040" spans="1:4">
      <c r="A23040" s="74" t="s">
        <v>12443</v>
      </c>
      <c r="B23040" s="74" t="str">
        <f ca="1">IFERROR(__xludf.DUMMYFUNCTION("IF(REGEXMATCH(A23040,""wealth planning""),""Script 1"",""-"")"),"-")</f>
        <v>-</v>
      </c>
      <c r="C23040" s="74" t="str">
        <f t="shared" si="180"/>
        <v>Khairul Rahimy KamaruddinStatus is reachable</v>
      </c>
      <c r="D23040" s="74">
        <f t="shared" si="181"/>
        <v>0</v>
      </c>
    </row>
    <row r="23041" spans="1:4">
      <c r="A23041" s="149">
        <v>45469</v>
      </c>
      <c r="B23041" s="74" t="str">
        <f ca="1">IFERROR(__xludf.DUMMYFUNCTION("IF(REGEXMATCH(A23041,""wealth planning""),""Script 1"",""-"")"),"#VALUE!")</f>
        <v>#VALUE!</v>
      </c>
      <c r="C23041" s="74" t="str">
        <f t="shared" si="180"/>
        <v>Khairul Rahimy Kamaruddin</v>
      </c>
      <c r="D23041" s="74">
        <f t="shared" si="181"/>
        <v>0</v>
      </c>
    </row>
    <row r="23042" spans="1:4">
      <c r="A23042" s="149">
        <v>45469</v>
      </c>
      <c r="B23042" s="74" t="str">
        <f ca="1">IFERROR(__xludf.DUMMYFUNCTION("IF(REGEXMATCH(A23042,""wealth planning""),""Script 1"",""-"")"),"#VALUE!")</f>
        <v>#VALUE!</v>
      </c>
      <c r="C23042" s="149">
        <f t="shared" si="180"/>
        <v>45469</v>
      </c>
      <c r="D23042" s="74" t="str">
        <f t="shared" si="181"/>
        <v>Khairul Rahimy KamaruddinStatus is reachable</v>
      </c>
    </row>
    <row r="23043" spans="1:4">
      <c r="A23043" s="74" t="s">
        <v>12444</v>
      </c>
      <c r="B23043" s="74" t="str">
        <f ca="1">IFERROR(__xludf.DUMMYFUNCTION("IF(REGEXMATCH(A23043,""wealth planning""),""Script 1"",""-"")"),"Script 1")</f>
        <v>Script 1</v>
      </c>
      <c r="C23043" s="149">
        <f t="shared" si="180"/>
        <v>45469</v>
      </c>
      <c r="D23043" s="74" t="str">
        <f t="shared" si="181"/>
        <v>Khairul Rahimy Kamaruddin</v>
      </c>
    </row>
    <row r="23044" spans="1:4">
      <c r="A23044" s="74"/>
      <c r="B23044" s="74" t="str">
        <f ca="1">IFERROR(__xludf.DUMMYFUNCTION("IF(REGEXMATCH(A23044,""wealth planning""),""Script 1"",""-"")"),"-")</f>
        <v>-</v>
      </c>
      <c r="C23044" s="74" t="str">
        <f t="shared" si="180"/>
        <v>You: Hai assalamualaikum Khairul,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c r="D23044" s="149">
        <f t="shared" si="181"/>
        <v>45469</v>
      </c>
    </row>
    <row r="23045" spans="1:4">
      <c r="B23045" s="74" t="str">
        <f ca="1">IFERROR(__xludf.DUMMYFUNCTION("IF(REGEXMATCH(A23045,""wealth planning""),""Script 1"",""-"")"),"-")</f>
        <v>-</v>
      </c>
      <c r="C23045" s="74">
        <f t="shared" si="180"/>
        <v>0</v>
      </c>
      <c r="D23045" s="149">
        <f t="shared" si="181"/>
        <v>45469</v>
      </c>
    </row>
    <row r="23046" spans="1:4">
      <c r="B23046" s="74" t="str">
        <f ca="1">IFERROR(__xludf.DUMMYFUNCTION("IF(REGEXMATCH(A23046,""wealth planning""),""Script 1"",""-"")"),"-")</f>
        <v>-</v>
      </c>
      <c r="C23046" s="74">
        <f t="shared" si="180"/>
        <v>0</v>
      </c>
      <c r="D23046" s="74" t="str">
        <f t="shared" si="181"/>
        <v>You: Hai assalamualaikum Khairul, saya Azhad dari PruBSN. Sorry kalau ganggu. Actually sekarang saya tengah mencari individu yang baru mula bekerja untuk saya dapatkan peluang sharing berkaitan takaful dan wealth planning since ini kerja hakiki saya sebagai PruBSN wealth planner. Boleh ke kalau saya nak set appointment secara bersemuka ataupun online?</v>
      </c>
    </row>
    <row r="23047" spans="1:4">
      <c r="A23047" s="74" t="s">
        <v>12446</v>
      </c>
      <c r="B23047" s="74" t="str">
        <f ca="1">IFERROR(__xludf.DUMMYFUNCTION("IF(REGEXMATCH(A23047,""wealth planning""),""Script 1"",""-"")"),"-")</f>
        <v>-</v>
      </c>
      <c r="C23047" s="74">
        <f t="shared" si="180"/>
        <v>0</v>
      </c>
      <c r="D23047" s="74">
        <f t="shared" si="181"/>
        <v>0</v>
      </c>
    </row>
    <row r="23048" spans="1:4">
      <c r="A23048" s="74" t="s">
        <v>12446</v>
      </c>
      <c r="B23048" s="74" t="str">
        <f ca="1">IFERROR(__xludf.DUMMYFUNCTION("IF(REGEXMATCH(A23048,""wealth planning""),""Script 1"",""-"")"),"-")</f>
        <v>-</v>
      </c>
      <c r="C23048" s="74" t="str">
        <f t="shared" si="180"/>
        <v>Connie Kok</v>
      </c>
      <c r="D23048" s="74">
        <f t="shared" si="181"/>
        <v>0</v>
      </c>
    </row>
    <row r="23049" spans="1:4">
      <c r="A23049" s="149">
        <v>45469</v>
      </c>
      <c r="B23049" s="74" t="str">
        <f ca="1">IFERROR(__xludf.DUMMYFUNCTION("IF(REGEXMATCH(A23049,""wealth planning""),""Script 1"",""-"")"),"#VALUE!")</f>
        <v>#VALUE!</v>
      </c>
      <c r="C23049" s="74" t="str">
        <f t="shared" si="180"/>
        <v>Connie Kok</v>
      </c>
      <c r="D23049" s="74">
        <f t="shared" si="181"/>
        <v>0</v>
      </c>
    </row>
    <row r="23050" spans="1:4">
      <c r="A23050" s="149">
        <v>45469</v>
      </c>
      <c r="B23050" s="74" t="str">
        <f ca="1">IFERROR(__xludf.DUMMYFUNCTION("IF(REGEXMATCH(A23050,""wealth planning""),""Script 1"",""-"")"),"#VALUE!")</f>
        <v>#VALUE!</v>
      </c>
      <c r="C23050" s="149">
        <f t="shared" si="180"/>
        <v>45469</v>
      </c>
      <c r="D23050" s="74" t="str">
        <f t="shared" si="181"/>
        <v>Connie Kok</v>
      </c>
    </row>
    <row r="23051" spans="1:4">
      <c r="B23051" s="74" t="str">
        <f ca="1">IFERROR(__xludf.DUMMYFUNCTION("IF(REGEXMATCH(A23051,""wealth planning""),""Script 1"",""-"")"),"-")</f>
        <v>-</v>
      </c>
      <c r="C23051" s="149">
        <f t="shared" si="180"/>
        <v>45469</v>
      </c>
      <c r="D23051" s="74" t="str">
        <f t="shared" si="181"/>
        <v>Connie Kok</v>
      </c>
    </row>
    <row r="23052" spans="1:4">
      <c r="A23052" s="74"/>
      <c r="B23052" s="74" t="str">
        <f ca="1">IFERROR(__xludf.DUMMYFUNCTION("IF(REGEXMATCH(A23052,""wealth planning""),""Script 1"",""-"")"),"-")</f>
        <v>-</v>
      </c>
      <c r="C23052" s="74">
        <f t="shared" si="180"/>
        <v>0</v>
      </c>
      <c r="D23052" s="149">
        <f t="shared" si="181"/>
        <v>45469</v>
      </c>
    </row>
    <row r="23053" spans="1:4">
      <c r="B23053" s="74" t="str">
        <f ca="1">IFERROR(__xludf.DUMMYFUNCTION("IF(REGEXMATCH(A23053,""wealth planning""),""Script 1"",""-"")"),"-")</f>
        <v>-</v>
      </c>
      <c r="C23053" s="74">
        <f t="shared" si="180"/>
        <v>0</v>
      </c>
      <c r="D23053" s="149">
        <f t="shared" si="181"/>
        <v>45469</v>
      </c>
    </row>
    <row r="23054" spans="1:4">
      <c r="B23054" s="74" t="str">
        <f ca="1">IFERROR(__xludf.DUMMYFUNCTION("IF(REGEXMATCH(A23054,""wealth planning""),""Script 1"",""-"")"),"-")</f>
        <v>-</v>
      </c>
      <c r="C23054" s="74">
        <f t="shared" si="180"/>
        <v>0</v>
      </c>
      <c r="D23054" s="74">
        <f t="shared" si="181"/>
        <v>0</v>
      </c>
    </row>
    <row r="23055" spans="1:4">
      <c r="A23055" s="74" t="s">
        <v>12449</v>
      </c>
      <c r="B23055" s="74" t="str">
        <f ca="1">IFERROR(__xludf.DUMMYFUNCTION("IF(REGEXMATCH(A23055,""wealth planning""),""Script 1"",""-"")"),"-")</f>
        <v>-</v>
      </c>
      <c r="C23055" s="74">
        <f t="shared" si="180"/>
        <v>0</v>
      </c>
      <c r="D23055" s="74">
        <f t="shared" si="181"/>
        <v>0</v>
      </c>
    </row>
    <row r="23056" spans="1:4">
      <c r="A23056" s="74" t="s">
        <v>12450</v>
      </c>
      <c r="B23056" s="74" t="str">
        <f ca="1">IFERROR(__xludf.DUMMYFUNCTION("IF(REGEXMATCH(A23056,""wealth planning""),""Script 1"",""-"")"),"-")</f>
        <v>-</v>
      </c>
      <c r="C23056" s="74" t="str">
        <f t="shared" si="180"/>
        <v>Nooradzirah Abdul RashidStatus is reachable</v>
      </c>
      <c r="D23056" s="74">
        <f t="shared" si="181"/>
        <v>0</v>
      </c>
    </row>
    <row r="23057" spans="1:4">
      <c r="A23057" s="149">
        <v>45468</v>
      </c>
      <c r="B23057" s="74" t="str">
        <f ca="1">IFERROR(__xludf.DUMMYFUNCTION("IF(REGEXMATCH(A23057,""wealth planning""),""Script 1"",""-"")"),"#VALUE!")</f>
        <v>#VALUE!</v>
      </c>
      <c r="C23057" s="74" t="str">
        <f t="shared" si="180"/>
        <v>Nooradzirah Abdul Rashid</v>
      </c>
      <c r="D23057" s="74">
        <f t="shared" si="181"/>
        <v>0</v>
      </c>
    </row>
    <row r="23058" spans="1:4">
      <c r="A23058" s="149">
        <v>45468</v>
      </c>
      <c r="B23058" s="74" t="str">
        <f ca="1">IFERROR(__xludf.DUMMYFUNCTION("IF(REGEXMATCH(A23058,""wealth planning""),""Script 1"",""-"")"),"#VALUE!")</f>
        <v>#VALUE!</v>
      </c>
      <c r="C23058" s="149">
        <f t="shared" si="180"/>
        <v>45468</v>
      </c>
      <c r="D23058" s="74" t="str">
        <f t="shared" si="181"/>
        <v>Nooradzirah Abdul RashidStatus is reachable</v>
      </c>
    </row>
    <row r="23059" spans="1:4">
      <c r="A23059" s="74" t="s">
        <v>12451</v>
      </c>
      <c r="B23059" s="74" t="str">
        <f ca="1">IFERROR(__xludf.DUMMYFUNCTION("IF(REGEXMATCH(A23059,""wealth planning""),""Script 1"",""-"")"),"Script 1")</f>
        <v>Script 1</v>
      </c>
      <c r="C23059" s="149">
        <f t="shared" si="180"/>
        <v>45468</v>
      </c>
      <c r="D23059" s="74" t="str">
        <f t="shared" si="181"/>
        <v>Nooradzirah Abdul Rashid</v>
      </c>
    </row>
    <row r="23060" spans="1:4">
      <c r="A23060" s="74"/>
      <c r="B23060" s="74" t="str">
        <f ca="1">IFERROR(__xludf.DUMMYFUNCTION("IF(REGEXMATCH(A23060,""wealth planning""),""Script 1"",""-"")"),"-")</f>
        <v>-</v>
      </c>
      <c r="C23060" s="74" t="str">
        <f t="shared" si="180"/>
        <v>You: Hai assalamualaikum Nooradzirah, saya Azhad dari PruBSN. Sorry kalau ganggu. Actually sekarang saya tengah mencari individu yang akan atau sudah bekerja untuk saya dapatkan peluang sharing berkaitan takaful dan wealth planning since ini kerja hakiki saya sebagai PruBSN wealth planner. Boleh ke kalau saya nak set appointment secara bersemuka ataupun online?</v>
      </c>
      <c r="D23060" s="149">
        <f t="shared" si="181"/>
        <v>45468</v>
      </c>
    </row>
    <row r="23061" spans="1:4">
      <c r="B23061" s="74" t="str">
        <f ca="1">IFERROR(__xludf.DUMMYFUNCTION("IF(REGEXMATCH(A23061,""wealth planning""),""Script 1"",""-"")"),"-")</f>
        <v>-</v>
      </c>
      <c r="C23061" s="74">
        <f t="shared" si="180"/>
        <v>0</v>
      </c>
      <c r="D23061" s="149">
        <f t="shared" si="181"/>
        <v>45468</v>
      </c>
    </row>
    <row r="23062" spans="1:4">
      <c r="B23062" s="74" t="str">
        <f ca="1">IFERROR(__xludf.DUMMYFUNCTION("IF(REGEXMATCH(A23062,""wealth planning""),""Script 1"",""-"")"),"-")</f>
        <v>-</v>
      </c>
      <c r="C23062" s="74">
        <f t="shared" si="180"/>
        <v>0</v>
      </c>
      <c r="D23062" s="74" t="str">
        <f t="shared" si="181"/>
        <v>You: Hai assalamualaikum Nooradzirah, saya Azhad dari PruBSN. Sorry kalau ganggu. Actually sekarang saya tengah mencari individu yang akan atau sudah bekerja untuk saya dapatkan peluang sharing berkaitan takaful dan wealth planning since ini kerja hakiki saya sebagai PruBSN wealth planner. Boleh ke kalau saya nak set appointment secara bersemuka ataupun online?</v>
      </c>
    </row>
    <row r="23063" spans="1:4">
      <c r="A23063" s="74" t="s">
        <v>12453</v>
      </c>
      <c r="B23063" s="74" t="str">
        <f ca="1">IFERROR(__xludf.DUMMYFUNCTION("IF(REGEXMATCH(A23063,""wealth planning""),""Script 1"",""-"")"),"-")</f>
        <v>-</v>
      </c>
      <c r="C23063" s="74">
        <f t="shared" si="180"/>
        <v>0</v>
      </c>
      <c r="D23063" s="74">
        <f t="shared" si="181"/>
        <v>0</v>
      </c>
    </row>
    <row r="23064" spans="1:4">
      <c r="A23064" s="74" t="s">
        <v>12454</v>
      </c>
      <c r="B23064" s="74" t="str">
        <f ca="1">IFERROR(__xludf.DUMMYFUNCTION("IF(REGEXMATCH(A23064,""wealth planning""),""Script 1"",""-"")"),"-")</f>
        <v>-</v>
      </c>
      <c r="C23064" s="74" t="str">
        <f t="shared" si="180"/>
        <v>Mohamad Akbar Bin RazukiStatus is reachable</v>
      </c>
      <c r="D23064" s="74">
        <f t="shared" si="181"/>
        <v>0</v>
      </c>
    </row>
    <row r="23065" spans="1:4">
      <c r="A23065" s="149">
        <v>45468</v>
      </c>
      <c r="B23065" s="74" t="str">
        <f ca="1">IFERROR(__xludf.DUMMYFUNCTION("IF(REGEXMATCH(A23065,""wealth planning""),""Script 1"",""-"")"),"#VALUE!")</f>
        <v>#VALUE!</v>
      </c>
      <c r="C23065" s="74" t="str">
        <f t="shared" si="180"/>
        <v>Mohamad Akbar Bin Razuki</v>
      </c>
      <c r="D23065" s="74">
        <f t="shared" si="181"/>
        <v>0</v>
      </c>
    </row>
    <row r="23066" spans="1:4">
      <c r="A23066" s="149">
        <v>45468</v>
      </c>
      <c r="B23066" s="74" t="str">
        <f ca="1">IFERROR(__xludf.DUMMYFUNCTION("IF(REGEXMATCH(A23066,""wealth planning""),""Script 1"",""-"")"),"#VALUE!")</f>
        <v>#VALUE!</v>
      </c>
      <c r="C23066" s="149">
        <f t="shared" si="180"/>
        <v>45468</v>
      </c>
      <c r="D23066" s="74" t="str">
        <f t="shared" si="181"/>
        <v>Mohamad Akbar Bin RazukiStatus is reachable</v>
      </c>
    </row>
    <row r="23067" spans="1:4">
      <c r="A23067" s="74" t="s">
        <v>12455</v>
      </c>
      <c r="B23067" s="74" t="str">
        <f ca="1">IFERROR(__xludf.DUMMYFUNCTION("IF(REGEXMATCH(A23067,""wealth planning""),""Script 1"",""-"")"),"Script 1")</f>
        <v>Script 1</v>
      </c>
      <c r="C23067" s="149">
        <f t="shared" si="180"/>
        <v>45468</v>
      </c>
      <c r="D23067" s="74" t="str">
        <f t="shared" si="181"/>
        <v>Mohamad Akbar Bin Razuki</v>
      </c>
    </row>
    <row r="23068" spans="1:4">
      <c r="A23068" s="74"/>
      <c r="B23068" s="74" t="str">
        <f ca="1">IFERROR(__xludf.DUMMYFUNCTION("IF(REGEXMATCH(A23068,""wealth planning""),""Script 1"",""-"")"),"-")</f>
        <v>-</v>
      </c>
      <c r="C23068" s="74" t="str">
        <f t="shared" si="180"/>
        <v>You: Hai assalamualaikum tuan Akhbar, saya Azhad dari PruBSN. Sorry kalau ganggu. Actually sekarang saya tengah mencari individu yang bekerja untuk saya dapatkan peluang sharing berkaitan takaful, wealth planning dan income protection plan since ini kerja hakiki saya sebagai PruBSN wealth planner. Boleh ke kalau saya nak set appointment secara bersemuka ataupun online?</v>
      </c>
      <c r="D23068" s="149">
        <f t="shared" si="181"/>
        <v>45468</v>
      </c>
    </row>
    <row r="23069" spans="1:4">
      <c r="B23069" s="74" t="str">
        <f ca="1">IFERROR(__xludf.DUMMYFUNCTION("IF(REGEXMATCH(A23069,""wealth planning""),""Script 1"",""-"")"),"-")</f>
        <v>-</v>
      </c>
      <c r="C23069" s="74">
        <f t="shared" si="180"/>
        <v>0</v>
      </c>
      <c r="D23069" s="149">
        <f t="shared" si="181"/>
        <v>45468</v>
      </c>
    </row>
    <row r="23070" spans="1:4">
      <c r="B23070" s="74" t="str">
        <f ca="1">IFERROR(__xludf.DUMMYFUNCTION("IF(REGEXMATCH(A23070,""wealth planning""),""Script 1"",""-"")"),"-")</f>
        <v>-</v>
      </c>
      <c r="C23070" s="74">
        <f t="shared" si="180"/>
        <v>0</v>
      </c>
      <c r="D23070" s="74" t="str">
        <f t="shared" si="181"/>
        <v>You: Hai assalamualaikum tuan Akhbar, saya Azhad dari PruBSN. Sorry kalau ganggu. Actually sekarang saya tengah mencari individu yang bekerja untuk saya dapatkan peluang sharing berkaitan takaful, wealth planning dan income protection plan since ini kerja hakiki saya sebagai PruBSN wealth planner. Boleh ke kalau saya nak set appointment secara bersemuka ataupun online?</v>
      </c>
    </row>
    <row r="23071" spans="1:4">
      <c r="B23071" s="74" t="str">
        <f ca="1">IFERROR(__xludf.DUMMYFUNCTION("IF(REGEXMATCH(A23071,""wealth planning""),""Script 1"",""-"")"),"-")</f>
        <v>-</v>
      </c>
      <c r="C23071" s="74">
        <f t="shared" si="180"/>
        <v>0</v>
      </c>
      <c r="D23071" s="74">
        <f t="shared" si="181"/>
        <v>0</v>
      </c>
    </row>
    <row r="23072" spans="1:4">
      <c r="A23072" s="74" t="s">
        <v>12458</v>
      </c>
      <c r="B23072" s="74" t="str">
        <f ca="1">IFERROR(__xludf.DUMMYFUNCTION("IF(REGEXMATCH(A23072,""wealth planning""),""Script 1"",""-"")"),"-")</f>
        <v>-</v>
      </c>
      <c r="C23072" s="74">
        <f t="shared" si="180"/>
        <v>0</v>
      </c>
      <c r="D23072" s="74">
        <f t="shared" si="181"/>
        <v>0</v>
      </c>
    </row>
    <row r="23073" spans="1:4">
      <c r="A23073" s="149">
        <v>45468</v>
      </c>
      <c r="B23073" s="74" t="str">
        <f ca="1">IFERROR(__xludf.DUMMYFUNCTION("IF(REGEXMATCH(A23073,""wealth planning""),""Script 1"",""-"")"),"#VALUE!")</f>
        <v>#VALUE!</v>
      </c>
      <c r="C23073" s="74" t="str">
        <f t="shared" si="180"/>
        <v>Zulaikha Razali</v>
      </c>
      <c r="D23073" s="74">
        <f t="shared" si="181"/>
        <v>0</v>
      </c>
    </row>
    <row r="23074" spans="1:4">
      <c r="A23074" s="149">
        <v>45468</v>
      </c>
      <c r="B23074" s="74" t="str">
        <f ca="1">IFERROR(__xludf.DUMMYFUNCTION("IF(REGEXMATCH(A23074,""wealth planning""),""Script 1"",""-"")"),"#VALUE!")</f>
        <v>#VALUE!</v>
      </c>
      <c r="C23074" s="149">
        <f t="shared" si="180"/>
        <v>45468</v>
      </c>
      <c r="D23074" s="74">
        <f t="shared" si="181"/>
        <v>0</v>
      </c>
    </row>
    <row r="23075" spans="1:4">
      <c r="A23075" s="74" t="s">
        <v>12459</v>
      </c>
      <c r="B23075" s="74" t="str">
        <f ca="1">IFERROR(__xludf.DUMMYFUNCTION("IF(REGEXMATCH(A23075,""wealth planning""),""Script 1"",""-"")"),"Script 1")</f>
        <v>Script 1</v>
      </c>
      <c r="C23075" s="149">
        <f t="shared" si="180"/>
        <v>45468</v>
      </c>
      <c r="D23075" s="74" t="str">
        <f t="shared" si="181"/>
        <v>Zulaikha Razali</v>
      </c>
    </row>
    <row r="23076" spans="1:4">
      <c r="A23076" s="74"/>
      <c r="B23076" s="74" t="str">
        <f ca="1">IFERROR(__xludf.DUMMYFUNCTION("IF(REGEXMATCH(A23076,""wealth planning""),""Script 1"",""-"")"),"-")</f>
        <v>-</v>
      </c>
      <c r="C23076" s="74" t="str">
        <f t="shared" si="180"/>
        <v>You: Hai assalamualaikum Zulaikha, saya Azhad dari PruBSN. Sorry kalau ganggu. Actually sekarang saya tengah mencari individu yang akan grad tahun ni untuk saya dapatkan peluang sharing berkaitan takaful dan wealth planning sebelum mula bekerja since ini kerja hakiki saya sebagai PruBSN wealth planner. Boleh ke kalau saya nak set appointment secara bersemuka ataupun online?</v>
      </c>
      <c r="D23076" s="149">
        <f t="shared" si="181"/>
        <v>45468</v>
      </c>
    </row>
    <row r="23077" spans="1:4">
      <c r="B23077" s="74" t="str">
        <f ca="1">IFERROR(__xludf.DUMMYFUNCTION("IF(REGEXMATCH(A23077,""wealth planning""),""Script 1"",""-"")"),"-")</f>
        <v>-</v>
      </c>
      <c r="C23077" s="74">
        <f t="shared" si="180"/>
        <v>0</v>
      </c>
      <c r="D23077" s="149">
        <f t="shared" si="181"/>
        <v>45468</v>
      </c>
    </row>
    <row r="23078" spans="1:4">
      <c r="B23078" s="74" t="str">
        <f ca="1">IFERROR(__xludf.DUMMYFUNCTION("IF(REGEXMATCH(A23078,""wealth planning""),""Script 1"",""-"")"),"-")</f>
        <v>-</v>
      </c>
      <c r="C23078" s="74">
        <f t="shared" si="180"/>
        <v>0</v>
      </c>
      <c r="D23078" s="74" t="str">
        <f t="shared" si="181"/>
        <v>You: Hai assalamualaikum Zulaikha, saya Azhad dari PruBSN. Sorry kalau ganggu. Actually sekarang saya tengah mencari individu yang akan grad tahun ni untuk saya dapatkan peluang sharing berkaitan takaful dan wealth planning sebelum mula bekerja since ini kerja hakiki saya sebagai PruBSN wealth planner. Boleh ke kalau saya nak set appointment secara bersemuka ataupun online?</v>
      </c>
    </row>
    <row r="23079" spans="1:4">
      <c r="B23079" s="74" t="str">
        <f ca="1">IFERROR(__xludf.DUMMYFUNCTION("IF(REGEXMATCH(A23079,""wealth planning""),""Script 1"",""-"")"),"-")</f>
        <v>-</v>
      </c>
      <c r="C23079" s="74">
        <f t="shared" si="180"/>
        <v>0</v>
      </c>
      <c r="D23079" s="74">
        <f t="shared" si="181"/>
        <v>0</v>
      </c>
    </row>
    <row r="23080" spans="1:4">
      <c r="A23080" s="74" t="s">
        <v>12462</v>
      </c>
      <c r="B23080" s="74" t="str">
        <f ca="1">IFERROR(__xludf.DUMMYFUNCTION("IF(REGEXMATCH(A23080,""wealth planning""),""Script 1"",""-"")"),"-")</f>
        <v>-</v>
      </c>
      <c r="C23080" s="74">
        <f t="shared" si="180"/>
        <v>0</v>
      </c>
      <c r="D23080" s="74">
        <f t="shared" si="181"/>
        <v>0</v>
      </c>
    </row>
    <row r="23081" spans="1:4">
      <c r="A23081" s="149">
        <v>45468</v>
      </c>
      <c r="B23081" s="74" t="str">
        <f ca="1">IFERROR(__xludf.DUMMYFUNCTION("IF(REGEXMATCH(A23081,""wealth planning""),""Script 1"",""-"")"),"#VALUE!")</f>
        <v>#VALUE!</v>
      </c>
      <c r="C23081" s="74" t="str">
        <f t="shared" si="180"/>
        <v>Nor Amanina</v>
      </c>
      <c r="D23081" s="74">
        <f t="shared" si="181"/>
        <v>0</v>
      </c>
    </row>
    <row r="23082" spans="1:4">
      <c r="A23082" s="149">
        <v>45468</v>
      </c>
      <c r="B23082" s="74" t="str">
        <f ca="1">IFERROR(__xludf.DUMMYFUNCTION("IF(REGEXMATCH(A23082,""wealth planning""),""Script 1"",""-"")"),"#VALUE!")</f>
        <v>#VALUE!</v>
      </c>
      <c r="C23082" s="149">
        <f t="shared" si="180"/>
        <v>45468</v>
      </c>
      <c r="D23082" s="74">
        <f t="shared" si="181"/>
        <v>0</v>
      </c>
    </row>
    <row r="23083" spans="1:4">
      <c r="A23083" s="74" t="s">
        <v>12463</v>
      </c>
      <c r="B23083" s="74" t="str">
        <f ca="1">IFERROR(__xludf.DUMMYFUNCTION("IF(REGEXMATCH(A23083,""wealth planning""),""Script 1"",""-"")"),"Script 1")</f>
        <v>Script 1</v>
      </c>
      <c r="C23083" s="149">
        <f t="shared" si="180"/>
        <v>45468</v>
      </c>
      <c r="D23083" s="74" t="str">
        <f t="shared" si="181"/>
        <v>Nor Amanina</v>
      </c>
    </row>
    <row r="23084" spans="1:4">
      <c r="A23084" s="74"/>
      <c r="B23084" s="74" t="str">
        <f ca="1">IFERROR(__xludf.DUMMYFUNCTION("IF(REGEXMATCH(A23084,""wealth planning""),""Script 1"",""-"")"),"-")</f>
        <v>-</v>
      </c>
      <c r="C23084" s="74" t="str">
        <f t="shared" si="180"/>
        <v>You: Hai assalamualaikum Amanina, saya Azhad dari PruBSN. Sorry kalau ganggu. Actually sekarang saya tengah mencari individu yang grad tahun ni untuk saya dapatkan peluang sharing berkaitan takaful dan wealth planning sebelum mula bekerja since ini kerja hakiki saya sebagai PruBSN wealth planner. Boleh ke kalau saya nak set appointment secara bersemuka ataupun online?</v>
      </c>
      <c r="D23084" s="149">
        <f t="shared" si="181"/>
        <v>45468</v>
      </c>
    </row>
    <row r="23085" spans="1:4">
      <c r="B23085" s="74" t="str">
        <f ca="1">IFERROR(__xludf.DUMMYFUNCTION("IF(REGEXMATCH(A23085,""wealth planning""),""Script 1"",""-"")"),"-")</f>
        <v>-</v>
      </c>
      <c r="C23085" s="74">
        <f t="shared" si="180"/>
        <v>0</v>
      </c>
      <c r="D23085" s="149">
        <f t="shared" si="181"/>
        <v>45468</v>
      </c>
    </row>
    <row r="23086" spans="1:4">
      <c r="B23086" s="74" t="str">
        <f ca="1">IFERROR(__xludf.DUMMYFUNCTION("IF(REGEXMATCH(A23086,""wealth planning""),""Script 1"",""-"")"),"-")</f>
        <v>-</v>
      </c>
      <c r="C23086" s="74">
        <f t="shared" si="180"/>
        <v>0</v>
      </c>
      <c r="D23086" s="74" t="str">
        <f t="shared" si="181"/>
        <v>You: Hai assalamualaikum Amanina, saya Azhad dari PruBSN. Sorry kalau ganggu. Actually sekarang saya tengah mencari individu yang grad tahun ni untuk saya dapatkan peluang sharing berkaitan takaful dan wealth planning sebelum mula bekerja since ini kerja hakiki saya sebagai PruBSN wealth planner. Boleh ke kalau saya nak set appointment secara bersemuka ataupun online?</v>
      </c>
    </row>
    <row r="23087" spans="1:4">
      <c r="A23087" s="74" t="s">
        <v>12465</v>
      </c>
      <c r="B23087" s="74" t="str">
        <f ca="1">IFERROR(__xludf.DUMMYFUNCTION("IF(REGEXMATCH(A23087,""wealth planning""),""Script 1"",""-"")"),"-")</f>
        <v>-</v>
      </c>
      <c r="C23087" s="74">
        <f t="shared" si="180"/>
        <v>0</v>
      </c>
      <c r="D23087" s="74">
        <f t="shared" si="181"/>
        <v>0</v>
      </c>
    </row>
    <row r="23088" spans="1:4">
      <c r="A23088" s="74" t="s">
        <v>12466</v>
      </c>
      <c r="B23088" s="74" t="str">
        <f ca="1">IFERROR(__xludf.DUMMYFUNCTION("IF(REGEXMATCH(A23088,""wealth planning""),""Script 1"",""-"")"),"-")</f>
        <v>-</v>
      </c>
      <c r="C23088" s="74" t="str">
        <f t="shared" si="180"/>
        <v>Muhammad Zhaffri Zainal Abidin, AMIMechEStatus is reachable</v>
      </c>
      <c r="D23088" s="74">
        <f t="shared" si="181"/>
        <v>0</v>
      </c>
    </row>
    <row r="23089" spans="1:4">
      <c r="A23089" s="149">
        <v>45468</v>
      </c>
      <c r="B23089" s="74" t="str">
        <f ca="1">IFERROR(__xludf.DUMMYFUNCTION("IF(REGEXMATCH(A23089,""wealth planning""),""Script 1"",""-"")"),"#VALUE!")</f>
        <v>#VALUE!</v>
      </c>
      <c r="C23089" s="74" t="str">
        <f t="shared" si="180"/>
        <v>Muhammad Zhaffri Zainal Abidin, AMIMechE</v>
      </c>
      <c r="D23089" s="74">
        <f t="shared" si="181"/>
        <v>0</v>
      </c>
    </row>
    <row r="23090" spans="1:4">
      <c r="A23090" s="149">
        <v>45468</v>
      </c>
      <c r="B23090" s="74" t="str">
        <f ca="1">IFERROR(__xludf.DUMMYFUNCTION("IF(REGEXMATCH(A23090,""wealth planning""),""Script 1"",""-"")"),"#VALUE!")</f>
        <v>#VALUE!</v>
      </c>
      <c r="C23090" s="149">
        <f t="shared" si="180"/>
        <v>45468</v>
      </c>
      <c r="D23090" s="74" t="str">
        <f t="shared" si="181"/>
        <v>Muhammad Zhaffri Zainal Abidin, AMIMechEStatus is reachable</v>
      </c>
    </row>
    <row r="23091" spans="1:4">
      <c r="A23091" s="74" t="s">
        <v>12467</v>
      </c>
      <c r="B23091" s="74" t="str">
        <f ca="1">IFERROR(__xludf.DUMMYFUNCTION("IF(REGEXMATCH(A23091,""wealth planning""),""Script 1"",""-"")"),"Script 1")</f>
        <v>Script 1</v>
      </c>
      <c r="C23091" s="149">
        <f t="shared" si="180"/>
        <v>45468</v>
      </c>
      <c r="D23091" s="74" t="str">
        <f t="shared" si="181"/>
        <v>Muhammad Zhaffri Zainal Abidin, AMIMechE</v>
      </c>
    </row>
    <row r="23092" spans="1:4">
      <c r="A23092" s="74"/>
      <c r="B23092" s="74" t="str">
        <f ca="1">IFERROR(__xludf.DUMMYFUNCTION("IF(REGEXMATCH(A23092,""wealth planning""),""Script 1"",""-"")"),"-")</f>
        <v>-</v>
      </c>
      <c r="C23092" s="74" t="str">
        <f t="shared" si="180"/>
        <v>You: Hai assalamualaikum Zhaffri,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c r="D23092" s="149">
        <f t="shared" si="181"/>
        <v>45468</v>
      </c>
    </row>
    <row r="23093" spans="1:4">
      <c r="B23093" s="74" t="str">
        <f ca="1">IFERROR(__xludf.DUMMYFUNCTION("IF(REGEXMATCH(A23093,""wealth planning""),""Script 1"",""-"")"),"-")</f>
        <v>-</v>
      </c>
      <c r="C23093" s="74">
        <f t="shared" si="180"/>
        <v>0</v>
      </c>
      <c r="D23093" s="149">
        <f t="shared" si="181"/>
        <v>45468</v>
      </c>
    </row>
    <row r="23094" spans="1:4">
      <c r="B23094" s="74" t="str">
        <f ca="1">IFERROR(__xludf.DUMMYFUNCTION("IF(REGEXMATCH(A23094,""wealth planning""),""Script 1"",""-"")"),"-")</f>
        <v>-</v>
      </c>
      <c r="C23094" s="74">
        <f t="shared" si="180"/>
        <v>0</v>
      </c>
      <c r="D23094" s="74" t="str">
        <f t="shared" si="181"/>
        <v>You: Hai assalamualaikum Zhaffri, saya Azhad nihon sotsu tahun 2017. Sorry kalau ganggu. Actually sekarang saya tengah mencari individu yang bekerja di nihon untuk saya dapatkan peluang sharing berkaitan takaful dan wealth planning since ini kerja hakiki saya sebagai PruBSN wealth planner. Boleh ke kalau saya nak set appointment secara bersemuka ataupun online?</v>
      </c>
    </row>
    <row r="23095" spans="1:4">
      <c r="A23095" s="74" t="s">
        <v>12469</v>
      </c>
      <c r="B23095" s="74" t="str">
        <f ca="1">IFERROR(__xludf.DUMMYFUNCTION("IF(REGEXMATCH(A23095,""wealth planning""),""Script 1"",""-"")"),"-")</f>
        <v>-</v>
      </c>
      <c r="C23095" s="74">
        <f t="shared" si="180"/>
        <v>0</v>
      </c>
      <c r="D23095" s="74">
        <f t="shared" si="181"/>
        <v>0</v>
      </c>
    </row>
    <row r="23096" spans="1:4">
      <c r="A23096" s="74" t="s">
        <v>12469</v>
      </c>
      <c r="B23096" s="74" t="str">
        <f ca="1">IFERROR(__xludf.DUMMYFUNCTION("IF(REGEXMATCH(A23096,""wealth planning""),""Script 1"",""-"")"),"-")</f>
        <v>-</v>
      </c>
      <c r="C23096" s="74" t="str">
        <f t="shared" si="180"/>
        <v>Azim Mohd Norzi</v>
      </c>
      <c r="D23096" s="74">
        <f t="shared" si="181"/>
        <v>0</v>
      </c>
    </row>
    <row r="23097" spans="1:4">
      <c r="A23097" s="149">
        <v>45468</v>
      </c>
      <c r="B23097" s="74" t="str">
        <f ca="1">IFERROR(__xludf.DUMMYFUNCTION("IF(REGEXMATCH(A23097,""wealth planning""),""Script 1"",""-"")"),"#VALUE!")</f>
        <v>#VALUE!</v>
      </c>
      <c r="C23097" s="74" t="str">
        <f t="shared" si="180"/>
        <v>Azim Mohd Norzi</v>
      </c>
      <c r="D23097" s="74">
        <f t="shared" si="181"/>
        <v>0</v>
      </c>
    </row>
    <row r="23098" spans="1:4">
      <c r="A23098" s="149">
        <v>45468</v>
      </c>
      <c r="B23098" s="74" t="str">
        <f ca="1">IFERROR(__xludf.DUMMYFUNCTION("IF(REGEXMATCH(A23098,""wealth planning""),""Script 1"",""-"")"),"#VALUE!")</f>
        <v>#VALUE!</v>
      </c>
      <c r="C23098" s="149">
        <f t="shared" si="180"/>
        <v>45468</v>
      </c>
      <c r="D23098" s="74" t="str">
        <f t="shared" si="181"/>
        <v>Azim Mohd Norzi</v>
      </c>
    </row>
    <row r="23099" spans="1:4">
      <c r="A23099" s="74" t="s">
        <v>12470</v>
      </c>
      <c r="B23099" s="74" t="str">
        <f ca="1">IFERROR(__xludf.DUMMYFUNCTION("IF(REGEXMATCH(A23099,""wealth planning""),""Script 1"",""-"")"),"Script 1")</f>
        <v>Script 1</v>
      </c>
      <c r="C23099" s="149">
        <f t="shared" si="180"/>
        <v>45468</v>
      </c>
      <c r="D23099" s="74" t="str">
        <f t="shared" si="181"/>
        <v>Azim Mohd Norzi</v>
      </c>
    </row>
    <row r="23100" spans="1:4">
      <c r="A23100" s="74"/>
      <c r="B23100" s="74" t="str">
        <f ca="1">IFERROR(__xludf.DUMMYFUNCTION("IF(REGEXMATCH(A23100,""wealth planning""),""Script 1"",""-"")"),"-")</f>
        <v>-</v>
      </c>
      <c r="C23100" s="74" t="str">
        <f t="shared" si="180"/>
        <v>You: Hai assalamualaikum Azim, saya Azhad nihon sotsu tahun 2017. Sorry kalau ganggu. Actually sekarang saya tengah mencari individu yang sotsu tahun ni untuk saya dapatkan peluang sharing berkaitan takaful dan wealth planning sebelum start kerja since ini kerja hakiki saya sebagai PruBSN wealth planner. Boleh ke kalau saya nak set appointment secara bersemuka ataupun online?</v>
      </c>
      <c r="D23100" s="149">
        <f t="shared" si="181"/>
        <v>45468</v>
      </c>
    </row>
    <row r="23101" spans="1:4">
      <c r="B23101" s="74" t="str">
        <f ca="1">IFERROR(__xludf.DUMMYFUNCTION("IF(REGEXMATCH(A23101,""wealth planning""),""Script 1"",""-"")"),"-")</f>
        <v>-</v>
      </c>
      <c r="C23101" s="74">
        <f t="shared" si="180"/>
        <v>0</v>
      </c>
      <c r="D23101" s="149">
        <f t="shared" si="181"/>
        <v>45468</v>
      </c>
    </row>
    <row r="23102" spans="1:4">
      <c r="B23102" s="74" t="str">
        <f ca="1">IFERROR(__xludf.DUMMYFUNCTION("IF(REGEXMATCH(A23102,""wealth planning""),""Script 1"",""-"")"),"-")</f>
        <v>-</v>
      </c>
      <c r="C23102" s="74">
        <f t="shared" si="180"/>
        <v>0</v>
      </c>
      <c r="D23102" s="74" t="str">
        <f t="shared" si="181"/>
        <v>You: Hai assalamualaikum Azim, saya Azhad nihon sotsu tahun 2017. Sorry kalau ganggu. Actually sekarang saya tengah mencari individu yang sotsu tahun ni untuk saya dapatkan peluang sharing berkaitan takaful dan wealth planning sebelum start kerja since ini kerja hakiki saya sebagai PruBSN wealth planner. Boleh ke kalau saya nak set appointment secara bersemuka ataupun online?</v>
      </c>
    </row>
    <row r="23103" spans="1:4">
      <c r="A23103" s="74" t="s">
        <v>12472</v>
      </c>
      <c r="B23103" s="74" t="str">
        <f ca="1">IFERROR(__xludf.DUMMYFUNCTION("IF(REGEXMATCH(A23103,""wealth planning""),""Script 1"",""-"")"),"-")</f>
        <v>-</v>
      </c>
      <c r="C23103" s="74">
        <f t="shared" si="180"/>
        <v>0</v>
      </c>
      <c r="D23103" s="74">
        <f t="shared" si="181"/>
        <v>0</v>
      </c>
    </row>
    <row r="23104" spans="1:4">
      <c r="A23104" s="74" t="s">
        <v>12473</v>
      </c>
      <c r="B23104" s="74" t="str">
        <f ca="1">IFERROR(__xludf.DUMMYFUNCTION("IF(REGEXMATCH(A23104,""wealth planning""),""Script 1"",""-"")"),"-")</f>
        <v>-</v>
      </c>
      <c r="C23104" s="74" t="str">
        <f t="shared" si="180"/>
        <v>Nik Ashraf Danial Mohd IzzudinStatus is reachable</v>
      </c>
      <c r="D23104" s="74">
        <f t="shared" si="181"/>
        <v>0</v>
      </c>
    </row>
    <row r="23105" spans="1:4">
      <c r="A23105" s="149">
        <v>45468</v>
      </c>
      <c r="B23105" s="74" t="str">
        <f ca="1">IFERROR(__xludf.DUMMYFUNCTION("IF(REGEXMATCH(A23105,""wealth planning""),""Script 1"",""-"")"),"#VALUE!")</f>
        <v>#VALUE!</v>
      </c>
      <c r="C23105" s="74" t="str">
        <f t="shared" si="180"/>
        <v>Nik Ashraf Danial Mohd Izzudin</v>
      </c>
      <c r="D23105" s="74">
        <f t="shared" si="181"/>
        <v>0</v>
      </c>
    </row>
    <row r="23106" spans="1:4">
      <c r="A23106" s="149">
        <v>45468</v>
      </c>
      <c r="B23106" s="74" t="str">
        <f ca="1">IFERROR(__xludf.DUMMYFUNCTION("IF(REGEXMATCH(A23106,""wealth planning""),""Script 1"",""-"")"),"#VALUE!")</f>
        <v>#VALUE!</v>
      </c>
      <c r="C23106" s="149">
        <f t="shared" si="180"/>
        <v>45468</v>
      </c>
      <c r="D23106" s="74" t="str">
        <f t="shared" si="181"/>
        <v>Nik Ashraf Danial Mohd IzzudinStatus is reachable</v>
      </c>
    </row>
    <row r="23107" spans="1:4">
      <c r="A23107" s="74" t="s">
        <v>12436</v>
      </c>
      <c r="B23107" s="74" t="str">
        <f ca="1">IFERROR(__xludf.DUMMYFUNCTION("IF(REGEXMATCH(A23107,""wealth planning""),""Script 1"",""-"")"),"Script 1")</f>
        <v>Script 1</v>
      </c>
      <c r="C23107" s="149">
        <f t="shared" si="180"/>
        <v>45468</v>
      </c>
      <c r="D23107" s="74" t="str">
        <f t="shared" si="181"/>
        <v>Nik Ashraf Danial Mohd Izzudin</v>
      </c>
    </row>
    <row r="23108" spans="1:4">
      <c r="A23108" s="74"/>
      <c r="B23108" s="74" t="str">
        <f ca="1">IFERROR(__xludf.DUMMYFUNCTION("IF(REGEXMATCH(A23108,""wealth planning""),""Script 1"",""-"")"),"-")</f>
        <v>-</v>
      </c>
      <c r="C23108" s="74" t="str">
        <f t="shared" si="180"/>
        <v>You: Hai assalamualaikum Danial,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c r="D23108" s="149">
        <f t="shared" si="181"/>
        <v>45468</v>
      </c>
    </row>
    <row r="23109" spans="1:4">
      <c r="B23109" s="74" t="str">
        <f ca="1">IFERROR(__xludf.DUMMYFUNCTION("IF(REGEXMATCH(A23109,""wealth planning""),""Script 1"",""-"")"),"-")</f>
        <v>-</v>
      </c>
      <c r="C23109" s="74">
        <f t="shared" si="180"/>
        <v>0</v>
      </c>
      <c r="D23109" s="149">
        <f t="shared" si="181"/>
        <v>45468</v>
      </c>
    </row>
    <row r="23110" spans="1:4">
      <c r="B23110" s="74" t="str">
        <f ca="1">IFERROR(__xludf.DUMMYFUNCTION("IF(REGEXMATCH(A23110,""wealth planning""),""Script 1"",""-"")"),"-")</f>
        <v>-</v>
      </c>
      <c r="C23110" s="74">
        <f t="shared" si="180"/>
        <v>0</v>
      </c>
      <c r="D23110" s="74" t="str">
        <f t="shared" si="181"/>
        <v>You: Hai assalamualaikum Danial, saya Azhad dari PruBSN. Sorry kalau ganggu. Actually sekarang saya tengah mencari individu yang bekerja untuk saya dapatkan peluang sharing berkaitan takaful dan wealth planning since ini kerja hakiki saya sebagai PruBSN wealth planner. Boleh ke kalau saya nak set appointment secara bersemuka ataupun online?</v>
      </c>
    </row>
    <row r="23111" spans="1:4">
      <c r="A23111" s="74" t="s">
        <v>12475</v>
      </c>
      <c r="B23111" s="74" t="str">
        <f ca="1">IFERROR(__xludf.DUMMYFUNCTION("IF(REGEXMATCH(A23111,""wealth planning""),""Script 1"",""-"")"),"-")</f>
        <v>-</v>
      </c>
      <c r="C23111" s="74">
        <f t="shared" si="180"/>
        <v>0</v>
      </c>
      <c r="D23111" s="74">
        <f t="shared" si="181"/>
        <v>0</v>
      </c>
    </row>
    <row r="23112" spans="1:4">
      <c r="A23112" s="74" t="s">
        <v>12475</v>
      </c>
      <c r="B23112" s="74" t="str">
        <f ca="1">IFERROR(__xludf.DUMMYFUNCTION("IF(REGEXMATCH(A23112,""wealth planning""),""Script 1"",""-"")"),"-")</f>
        <v>-</v>
      </c>
      <c r="C23112" s="74" t="str">
        <f t="shared" si="180"/>
        <v>Nur Fatin Ezzani Salim</v>
      </c>
      <c r="D23112" s="74">
        <f t="shared" si="181"/>
        <v>0</v>
      </c>
    </row>
    <row r="23113" spans="1:4">
      <c r="A23113" s="149">
        <v>45467</v>
      </c>
      <c r="B23113" s="74" t="str">
        <f ca="1">IFERROR(__xludf.DUMMYFUNCTION("IF(REGEXMATCH(A23113,""wealth planning""),""Script 1"",""-"")"),"#VALUE!")</f>
        <v>#VALUE!</v>
      </c>
      <c r="C23113" s="74" t="str">
        <f t="shared" si="180"/>
        <v>Nur Fatin Ezzani Salim</v>
      </c>
      <c r="D23113" s="74">
        <f t="shared" si="181"/>
        <v>0</v>
      </c>
    </row>
    <row r="23114" spans="1:4">
      <c r="A23114" s="149">
        <v>45467</v>
      </c>
      <c r="B23114" s="74" t="str">
        <f ca="1">IFERROR(__xludf.DUMMYFUNCTION("IF(REGEXMATCH(A23114,""wealth planning""),""Script 1"",""-"")"),"#VALUE!")</f>
        <v>#VALUE!</v>
      </c>
      <c r="C23114" s="149">
        <f t="shared" si="180"/>
        <v>45467</v>
      </c>
      <c r="D23114" s="74" t="str">
        <f t="shared" si="181"/>
        <v>Nur Fatin Ezzani Salim</v>
      </c>
    </row>
    <row r="23115" spans="1:4">
      <c r="A23115" s="74" t="s">
        <v>12476</v>
      </c>
      <c r="B23115" s="74" t="str">
        <f ca="1">IFERROR(__xludf.DUMMYFUNCTION("IF(REGEXMATCH(A23115,""wealth planning""),""Script 1"",""-"")"),"-")</f>
        <v>-</v>
      </c>
      <c r="C23115" s="149">
        <f t="shared" si="180"/>
        <v>45467</v>
      </c>
      <c r="D23115" s="74" t="str">
        <f t="shared" si="181"/>
        <v>Nur Fatin Ezzani Salim</v>
      </c>
    </row>
    <row r="23116" spans="1:4">
      <c r="A23116" s="74"/>
      <c r="B23116" s="74" t="str">
        <f ca="1">IFERROR(__xludf.DUMMYFUNCTION("IF(REGEXMATCH(A23116,""wealth planning""),""Script 1"",""-"")"),"-")</f>
        <v>-</v>
      </c>
      <c r="C23116" s="74" t="str">
        <f t="shared" si="180"/>
        <v>Nur Fatin Ezzani: Hi, walaikumussalam. Terima kasih atas opportunity ini akan tetapi buat masa sekarang saya tidak mencari any new opportunity. Terima kasih sekali lagi</v>
      </c>
      <c r="D23116" s="149">
        <f t="shared" si="181"/>
        <v>45467</v>
      </c>
    </row>
    <row r="23117" spans="1:4">
      <c r="B23117" s="74" t="str">
        <f ca="1">IFERROR(__xludf.DUMMYFUNCTION("IF(REGEXMATCH(A23117,""wealth planning""),""Script 1"",""-"")"),"-")</f>
        <v>-</v>
      </c>
      <c r="C23117" s="74">
        <f t="shared" si="180"/>
        <v>0</v>
      </c>
      <c r="D23117" s="149">
        <f t="shared" si="181"/>
        <v>45467</v>
      </c>
    </row>
    <row r="23118" spans="1:4">
      <c r="B23118" s="74" t="str">
        <f ca="1">IFERROR(__xludf.DUMMYFUNCTION("IF(REGEXMATCH(A23118,""wealth planning""),""Script 1"",""-"")"),"-")</f>
        <v>-</v>
      </c>
      <c r="C23118" s="74">
        <f t="shared" si="180"/>
        <v>0</v>
      </c>
      <c r="D23118" s="74" t="str">
        <f t="shared" si="181"/>
        <v>Nur Fatin Ezzani: Hi, walaikumussalam. Terima kasih atas opportunity ini akan tetapi buat masa sekarang saya tidak mencari any new opportunity. Terima kasih sekali lagi</v>
      </c>
    </row>
    <row r="23119" spans="1:4">
      <c r="A23119" s="74" t="s">
        <v>12478</v>
      </c>
      <c r="B23119" s="74" t="str">
        <f ca="1">IFERROR(__xludf.DUMMYFUNCTION("IF(REGEXMATCH(A23119,""wealth planning""),""Script 1"",""-"")"),"-")</f>
        <v>-</v>
      </c>
      <c r="C23119" s="74">
        <f t="shared" si="180"/>
        <v>0</v>
      </c>
      <c r="D23119" s="74">
        <f t="shared" si="181"/>
        <v>0</v>
      </c>
    </row>
    <row r="23120" spans="1:4">
      <c r="A23120" s="74" t="s">
        <v>12478</v>
      </c>
      <c r="B23120" s="74" t="str">
        <f ca="1">IFERROR(__xludf.DUMMYFUNCTION("IF(REGEXMATCH(A23120,""wealth planning""),""Script 1"",""-"")"),"-")</f>
        <v>-</v>
      </c>
      <c r="C23120" s="74" t="str">
        <f t="shared" si="180"/>
        <v>Nur Atikah binti Zulkifli</v>
      </c>
      <c r="D23120" s="74">
        <f t="shared" si="181"/>
        <v>0</v>
      </c>
    </row>
    <row r="23121" spans="1:4">
      <c r="A23121" s="149">
        <v>45467</v>
      </c>
      <c r="B23121" s="74" t="str">
        <f ca="1">IFERROR(__xludf.DUMMYFUNCTION("IF(REGEXMATCH(A23121,""wealth planning""),""Script 1"",""-"")"),"#VALUE!")</f>
        <v>#VALUE!</v>
      </c>
      <c r="C23121" s="74" t="str">
        <f t="shared" si="180"/>
        <v>Nur Atikah binti Zulkifli</v>
      </c>
      <c r="D23121" s="74">
        <f t="shared" si="181"/>
        <v>0</v>
      </c>
    </row>
    <row r="23122" spans="1:4">
      <c r="A23122" s="149">
        <v>45467</v>
      </c>
      <c r="B23122" s="74" t="str">
        <f ca="1">IFERROR(__xludf.DUMMYFUNCTION("IF(REGEXMATCH(A23122,""wealth planning""),""Script 1"",""-"")"),"#VALUE!")</f>
        <v>#VALUE!</v>
      </c>
      <c r="C23122" s="149">
        <f t="shared" si="180"/>
        <v>45467</v>
      </c>
      <c r="D23122" s="74" t="str">
        <f t="shared" si="181"/>
        <v>Nur Atikah binti Zulkifli</v>
      </c>
    </row>
    <row r="23123" spans="1:4">
      <c r="A23123" s="74" t="s">
        <v>12479</v>
      </c>
      <c r="B23123" s="74" t="str">
        <f ca="1">IFERROR(__xludf.DUMMYFUNCTION("IF(REGEXMATCH(A23123,""wealth planning""),""Script 1"",""-"")"),"Script 1")</f>
        <v>Script 1</v>
      </c>
      <c r="C23123" s="149">
        <f t="shared" si="180"/>
        <v>45467</v>
      </c>
      <c r="D23123" s="74" t="str">
        <f t="shared" si="181"/>
        <v>Nur Atikah binti Zulkifli</v>
      </c>
    </row>
    <row r="23124" spans="1:4">
      <c r="A23124" s="74"/>
      <c r="B23124" s="74" t="str">
        <f ca="1">IFERROR(__xludf.DUMMYFUNCTION("IF(REGEXMATCH(A23124,""wealth planning""),""Script 1"",""-"")"),"-")</f>
        <v>-</v>
      </c>
      <c r="C23124" s="74" t="str">
        <f t="shared" si="180"/>
        <v>You: Hai assalamualaikum Atikah, saya Azhad nihon sotsu tahun 2017. Sorry kalau ganggu. Actually sekarang saya tengah mencari individu yang bekerja di nihon untuk saya dapatkan opportunity sharing berkaitan takaful dan wealth planning since ini kerja hakiki saya sebagai PruBSN wealth planner. Boleh ke kalau saya nak set appointment secara bersemuka ataupun online?</v>
      </c>
      <c r="D23124" s="149">
        <f t="shared" si="181"/>
        <v>45467</v>
      </c>
    </row>
    <row r="23125" spans="1:4">
      <c r="B23125" s="74" t="str">
        <f ca="1">IFERROR(__xludf.DUMMYFUNCTION("IF(REGEXMATCH(A23125,""wealth planning""),""Script 1"",""-"")"),"-")</f>
        <v>-</v>
      </c>
      <c r="C23125" s="74">
        <f t="shared" si="180"/>
        <v>0</v>
      </c>
      <c r="D23125" s="149">
        <f t="shared" si="181"/>
        <v>45467</v>
      </c>
    </row>
    <row r="23126" spans="1:4">
      <c r="B23126" s="74" t="str">
        <f ca="1">IFERROR(__xludf.DUMMYFUNCTION("IF(REGEXMATCH(A23126,""wealth planning""),""Script 1"",""-"")"),"-")</f>
        <v>-</v>
      </c>
      <c r="C23126" s="74">
        <f t="shared" si="180"/>
        <v>0</v>
      </c>
      <c r="D23126" s="74" t="str">
        <f t="shared" si="181"/>
        <v>You: Hai assalamualaikum Atikah, saya Azhad nihon sotsu tahun 2017. Sorry kalau ganggu. Actually sekarang saya tengah mencari individu yang bekerja di nihon untuk saya dapatkan opportunity sharing berkaitan takaful dan wealth planning since ini kerja hakiki saya sebagai PruBSN wealth planner. Boleh ke kalau saya nak set appointment secara bersemuka ataupun online?</v>
      </c>
    </row>
    <row r="23127" spans="1:4">
      <c r="A23127" s="74" t="s">
        <v>12481</v>
      </c>
      <c r="B23127" s="74" t="str">
        <f ca="1">IFERROR(__xludf.DUMMYFUNCTION("IF(REGEXMATCH(A23127,""wealth planning""),""Script 1"",""-"")"),"-")</f>
        <v>-</v>
      </c>
      <c r="C23127" s="74">
        <f t="shared" si="180"/>
        <v>0</v>
      </c>
      <c r="D23127" s="74">
        <f t="shared" si="181"/>
        <v>0</v>
      </c>
    </row>
    <row r="23128" spans="1:4">
      <c r="A23128" s="74" t="s">
        <v>12482</v>
      </c>
      <c r="B23128" s="74" t="str">
        <f ca="1">IFERROR(__xludf.DUMMYFUNCTION("IF(REGEXMATCH(A23128,""wealth planning""),""Script 1"",""-"")"),"-")</f>
        <v>-</v>
      </c>
      <c r="C23128" s="74" t="str">
        <f t="shared" si="180"/>
        <v>Tasneem MadihahStatus is online</v>
      </c>
      <c r="D23128" s="74">
        <f t="shared" si="181"/>
        <v>0</v>
      </c>
    </row>
    <row r="23129" spans="1:4">
      <c r="A23129" s="149">
        <v>45467</v>
      </c>
      <c r="B23129" s="74" t="str">
        <f ca="1">IFERROR(__xludf.DUMMYFUNCTION("IF(REGEXMATCH(A23129,""wealth planning""),""Script 1"",""-"")"),"#VALUE!")</f>
        <v>#VALUE!</v>
      </c>
      <c r="C23129" s="74" t="str">
        <f t="shared" si="180"/>
        <v>Tasneem Madihah</v>
      </c>
      <c r="D23129" s="74">
        <f t="shared" si="181"/>
        <v>0</v>
      </c>
    </row>
    <row r="23130" spans="1:4">
      <c r="A23130" s="149">
        <v>45467</v>
      </c>
      <c r="B23130" s="74" t="str">
        <f ca="1">IFERROR(__xludf.DUMMYFUNCTION("IF(REGEXMATCH(A23130,""wealth planning""),""Script 1"",""-"")"),"#VALUE!")</f>
        <v>#VALUE!</v>
      </c>
      <c r="C23130" s="149">
        <f t="shared" si="180"/>
        <v>45467</v>
      </c>
      <c r="D23130" s="74" t="str">
        <f t="shared" si="181"/>
        <v>Tasneem MadihahStatus is online</v>
      </c>
    </row>
    <row r="23131" spans="1:4">
      <c r="A23131" s="74" t="s">
        <v>12483</v>
      </c>
      <c r="B23131" s="74" t="str">
        <f ca="1">IFERROR(__xludf.DUMMYFUNCTION("IF(REGEXMATCH(A23131,""wealth planning""),""Script 1"",""-"")"),"Script 1")</f>
        <v>Script 1</v>
      </c>
      <c r="C23131" s="149">
        <f t="shared" si="180"/>
        <v>45467</v>
      </c>
      <c r="D23131" s="74" t="str">
        <f t="shared" si="181"/>
        <v>Tasneem Madihah</v>
      </c>
    </row>
    <row r="23132" spans="1:4">
      <c r="A23132" s="74"/>
      <c r="B23132" s="74" t="str">
        <f ca="1">IFERROR(__xludf.DUMMYFUNCTION("IF(REGEXMATCH(A23132,""wealth planning""),""Script 1"",""-"")"),"-")</f>
        <v>-</v>
      </c>
      <c r="C23132" s="74" t="str">
        <f t="shared" si="180"/>
        <v>You: Hai assalamualaikum Tasneem, saya Azhad dari PruBSN.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c r="D23132" s="149">
        <f t="shared" si="181"/>
        <v>45467</v>
      </c>
    </row>
    <row r="23133" spans="1:4">
      <c r="B23133" s="74" t="str">
        <f ca="1">IFERROR(__xludf.DUMMYFUNCTION("IF(REGEXMATCH(A23133,""wealth planning""),""Script 1"",""-"")"),"-")</f>
        <v>-</v>
      </c>
      <c r="C23133" s="74">
        <f t="shared" si="180"/>
        <v>0</v>
      </c>
      <c r="D23133" s="149">
        <f t="shared" si="181"/>
        <v>45467</v>
      </c>
    </row>
    <row r="23134" spans="1:4">
      <c r="B23134" s="74" t="str">
        <f ca="1">IFERROR(__xludf.DUMMYFUNCTION("IF(REGEXMATCH(A23134,""wealth planning""),""Script 1"",""-"")"),"-")</f>
        <v>-</v>
      </c>
      <c r="C23134" s="74">
        <f t="shared" si="180"/>
        <v>0</v>
      </c>
      <c r="D23134" s="74" t="str">
        <f t="shared" si="181"/>
        <v>You: Hai assalamualaikum Tasneem, saya Azhad dari PruBSN.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row>
    <row r="23135" spans="1:4">
      <c r="A23135" s="74" t="s">
        <v>12485</v>
      </c>
      <c r="B23135" s="74" t="str">
        <f ca="1">IFERROR(__xludf.DUMMYFUNCTION("IF(REGEXMATCH(A23135,""wealth planning""),""Script 1"",""-"")"),"-")</f>
        <v>-</v>
      </c>
      <c r="C23135" s="74">
        <f t="shared" si="180"/>
        <v>0</v>
      </c>
      <c r="D23135" s="74">
        <f t="shared" si="181"/>
        <v>0</v>
      </c>
    </row>
    <row r="23136" spans="1:4">
      <c r="A23136" s="74" t="s">
        <v>12486</v>
      </c>
      <c r="B23136" s="74" t="str">
        <f ca="1">IFERROR(__xludf.DUMMYFUNCTION("IF(REGEXMATCH(A23136,""wealth planning""),""Script 1"",""-"")"),"-")</f>
        <v>-</v>
      </c>
      <c r="C23136" s="74" t="str">
        <f t="shared" si="180"/>
        <v>Manarina Binti Mohamad RidzuanStatus is reachable</v>
      </c>
      <c r="D23136" s="74">
        <f t="shared" si="181"/>
        <v>0</v>
      </c>
    </row>
    <row r="23137" spans="1:4">
      <c r="A23137" s="149">
        <v>45467</v>
      </c>
      <c r="B23137" s="74" t="str">
        <f ca="1">IFERROR(__xludf.DUMMYFUNCTION("IF(REGEXMATCH(A23137,""wealth planning""),""Script 1"",""-"")"),"#VALUE!")</f>
        <v>#VALUE!</v>
      </c>
      <c r="C23137" s="74" t="str">
        <f t="shared" si="180"/>
        <v>Manarina Binti Mohamad Ridzuan</v>
      </c>
      <c r="D23137" s="74">
        <f t="shared" si="181"/>
        <v>0</v>
      </c>
    </row>
    <row r="23138" spans="1:4">
      <c r="A23138" s="149">
        <v>45467</v>
      </c>
      <c r="B23138" s="74" t="str">
        <f ca="1">IFERROR(__xludf.DUMMYFUNCTION("IF(REGEXMATCH(A23138,""wealth planning""),""Script 1"",""-"")"),"#VALUE!")</f>
        <v>#VALUE!</v>
      </c>
      <c r="C23138" s="149">
        <f t="shared" si="180"/>
        <v>45467</v>
      </c>
      <c r="D23138" s="74" t="str">
        <f t="shared" si="181"/>
        <v>Manarina Binti Mohamad RidzuanStatus is reachable</v>
      </c>
    </row>
    <row r="23139" spans="1:4">
      <c r="A23139" s="74" t="s">
        <v>12487</v>
      </c>
      <c r="B23139" s="74" t="str">
        <f ca="1">IFERROR(__xludf.DUMMYFUNCTION("IF(REGEXMATCH(A23139,""wealth planning""),""Script 1"",""-"")"),"Script 1")</f>
        <v>Script 1</v>
      </c>
      <c r="C23139" s="149">
        <f t="shared" si="180"/>
        <v>45467</v>
      </c>
      <c r="D23139" s="74" t="str">
        <f t="shared" si="181"/>
        <v>Manarina Binti Mohamad Ridzuan</v>
      </c>
    </row>
    <row r="23140" spans="1:4">
      <c r="A23140" s="74"/>
      <c r="B23140" s="74" t="str">
        <f ca="1">IFERROR(__xludf.DUMMYFUNCTION("IF(REGEXMATCH(A23140,""wealth planning""),""Script 1"",""-"")"),"-")</f>
        <v>-</v>
      </c>
      <c r="C23140" s="74" t="str">
        <f t="shared" si="180"/>
        <v>You: Hai assalamualaikum Manarina, saya Azhad dari PruBSN.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v>
      </c>
      <c r="D23140" s="149">
        <f t="shared" si="181"/>
        <v>45467</v>
      </c>
    </row>
    <row r="23141" spans="1:4">
      <c r="B23141" s="74" t="str">
        <f ca="1">IFERROR(__xludf.DUMMYFUNCTION("IF(REGEXMATCH(A23141,""wealth planning""),""Script 1"",""-"")"),"-")</f>
        <v>-</v>
      </c>
      <c r="C23141" s="74">
        <f t="shared" si="180"/>
        <v>0</v>
      </c>
      <c r="D23141" s="149">
        <f t="shared" si="181"/>
        <v>45467</v>
      </c>
    </row>
    <row r="23142" spans="1:4">
      <c r="B23142" s="74" t="str">
        <f ca="1">IFERROR(__xludf.DUMMYFUNCTION("IF(REGEXMATCH(A23142,""wealth planning""),""Script 1"",""-"")"),"-")</f>
        <v>-</v>
      </c>
      <c r="C23142" s="74">
        <f t="shared" si="180"/>
        <v>0</v>
      </c>
      <c r="D23142" s="74" t="str">
        <f t="shared" si="181"/>
        <v>You: Hai assalamualaikum Manarina, saya Azhad dari PruBSN.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v>
      </c>
    </row>
    <row r="23143" spans="1:4">
      <c r="A23143" s="74" t="s">
        <v>12489</v>
      </c>
      <c r="B23143" s="74" t="str">
        <f ca="1">IFERROR(__xludf.DUMMYFUNCTION("IF(REGEXMATCH(A23143,""wealth planning""),""Script 1"",""-"")"),"-")</f>
        <v>-</v>
      </c>
      <c r="C23143" s="74">
        <f t="shared" si="180"/>
        <v>0</v>
      </c>
      <c r="D23143" s="74">
        <f t="shared" si="181"/>
        <v>0</v>
      </c>
    </row>
    <row r="23144" spans="1:4">
      <c r="A23144" s="74" t="s">
        <v>12489</v>
      </c>
      <c r="B23144" s="74" t="str">
        <f ca="1">IFERROR(__xludf.DUMMYFUNCTION("IF(REGEXMATCH(A23144,""wealth planning""),""Script 1"",""-"")"),"-")</f>
        <v>-</v>
      </c>
      <c r="C23144" s="74" t="str">
        <f t="shared" si="180"/>
        <v>Muhammad Hazim Iskandar Idris</v>
      </c>
      <c r="D23144" s="74">
        <f t="shared" si="181"/>
        <v>0</v>
      </c>
    </row>
    <row r="23145" spans="1:4">
      <c r="A23145" s="149">
        <v>45467</v>
      </c>
      <c r="B23145" s="74" t="str">
        <f ca="1">IFERROR(__xludf.DUMMYFUNCTION("IF(REGEXMATCH(A23145,""wealth planning""),""Script 1"",""-"")"),"#VALUE!")</f>
        <v>#VALUE!</v>
      </c>
      <c r="C23145" s="74" t="str">
        <f t="shared" si="180"/>
        <v>Muhammad Hazim Iskandar Idris</v>
      </c>
      <c r="D23145" s="74">
        <f t="shared" si="181"/>
        <v>0</v>
      </c>
    </row>
    <row r="23146" spans="1:4">
      <c r="A23146" s="149">
        <v>45467</v>
      </c>
      <c r="B23146" s="74" t="str">
        <f ca="1">IFERROR(__xludf.DUMMYFUNCTION("IF(REGEXMATCH(A23146,""wealth planning""),""Script 1"",""-"")"),"#VALUE!")</f>
        <v>#VALUE!</v>
      </c>
      <c r="C23146" s="149">
        <f t="shared" si="180"/>
        <v>45467</v>
      </c>
      <c r="D23146" s="74" t="str">
        <f t="shared" si="181"/>
        <v>Muhammad Hazim Iskandar Idris</v>
      </c>
    </row>
    <row r="23147" spans="1:4">
      <c r="A23147" s="74" t="s">
        <v>12490</v>
      </c>
      <c r="B23147" s="74" t="str">
        <f ca="1">IFERROR(__xludf.DUMMYFUNCTION("IF(REGEXMATCH(A23147,""wealth planning""),""Script 1"",""-"")"),"Script 1")</f>
        <v>Script 1</v>
      </c>
      <c r="C23147" s="149">
        <f t="shared" si="180"/>
        <v>45467</v>
      </c>
      <c r="D23147" s="74" t="str">
        <f t="shared" si="181"/>
        <v>Muhammad Hazim Iskandar Idris</v>
      </c>
    </row>
    <row r="23148" spans="1:4">
      <c r="A23148" s="74"/>
      <c r="B23148" s="74" t="str">
        <f ca="1">IFERROR(__xludf.DUMMYFUNCTION("IF(REGEXMATCH(A23148,""wealth planning""),""Script 1"",""-"")"),"-")</f>
        <v>-</v>
      </c>
      <c r="C23148" s="74" t="str">
        <f t="shared" si="180"/>
        <v>You: Hai assalamualaikum Hazim, saya Azhad nihon sotsu tahun 2017. Sorry kalau ganggu. Actually sekarang saya tengah mencari kohai yang dah sotsu untuk saya dapatkan opportunity sharing berkaitan takaful dan wealth planning since ini kerja hakiki saya sebagai PruBSN wealth planner. Boleh ke kalau saya nak set appointment secara bersemuka ataupun online?</v>
      </c>
      <c r="D23148" s="149">
        <f t="shared" si="181"/>
        <v>45467</v>
      </c>
    </row>
    <row r="23149" spans="1:4">
      <c r="B23149" s="74" t="str">
        <f ca="1">IFERROR(__xludf.DUMMYFUNCTION("IF(REGEXMATCH(A23149,""wealth planning""),""Script 1"",""-"")"),"-")</f>
        <v>-</v>
      </c>
      <c r="C23149" s="74">
        <f t="shared" si="180"/>
        <v>0</v>
      </c>
      <c r="D23149" s="149">
        <f t="shared" si="181"/>
        <v>45467</v>
      </c>
    </row>
    <row r="23150" spans="1:4">
      <c r="B23150" s="74" t="str">
        <f ca="1">IFERROR(__xludf.DUMMYFUNCTION("IF(REGEXMATCH(A23150,""wealth planning""),""Script 1"",""-"")"),"-")</f>
        <v>-</v>
      </c>
      <c r="C23150" s="74">
        <f t="shared" si="180"/>
        <v>0</v>
      </c>
      <c r="D23150" s="74" t="str">
        <f t="shared" si="181"/>
        <v>You: Hai assalamualaikum Hazim, saya Azhad nihon sotsu tahun 2017. Sorry kalau ganggu. Actually sekarang saya tengah mencari kohai yang dah sotsu untuk saya dapatkan opportunity sharing berkaitan takaful dan wealth planning since ini kerja hakiki saya sebagai PruBSN wealth planner. Boleh ke kalau saya nak set appointment secara bersemuka ataupun online?</v>
      </c>
    </row>
    <row r="23151" spans="1:4">
      <c r="A23151" s="74" t="s">
        <v>12492</v>
      </c>
      <c r="B23151" s="74" t="str">
        <f ca="1">IFERROR(__xludf.DUMMYFUNCTION("IF(REGEXMATCH(A23151,""wealth planning""),""Script 1"",""-"")"),"-")</f>
        <v>-</v>
      </c>
      <c r="C23151" s="74">
        <f t="shared" si="180"/>
        <v>0</v>
      </c>
      <c r="D23151" s="74">
        <f t="shared" si="181"/>
        <v>0</v>
      </c>
    </row>
    <row r="23152" spans="1:4">
      <c r="A23152" s="74" t="s">
        <v>12492</v>
      </c>
      <c r="B23152" s="74" t="str">
        <f ca="1">IFERROR(__xludf.DUMMYFUNCTION("IF(REGEXMATCH(A23152,""wealth planning""),""Script 1"",""-"")"),"-")</f>
        <v>-</v>
      </c>
      <c r="C23152" s="74" t="str">
        <f t="shared" si="180"/>
        <v>Nurul Amelia Binti Jalil</v>
      </c>
      <c r="D23152" s="74">
        <f t="shared" si="181"/>
        <v>0</v>
      </c>
    </row>
    <row r="23153" spans="1:4">
      <c r="A23153" s="149">
        <v>45467</v>
      </c>
      <c r="B23153" s="74" t="str">
        <f ca="1">IFERROR(__xludf.DUMMYFUNCTION("IF(REGEXMATCH(A23153,""wealth planning""),""Script 1"",""-"")"),"#VALUE!")</f>
        <v>#VALUE!</v>
      </c>
      <c r="C23153" s="74" t="str">
        <f t="shared" si="180"/>
        <v>Nurul Amelia Binti Jalil</v>
      </c>
      <c r="D23153" s="74">
        <f t="shared" si="181"/>
        <v>0</v>
      </c>
    </row>
    <row r="23154" spans="1:4">
      <c r="A23154" s="149">
        <v>45467</v>
      </c>
      <c r="B23154" s="74" t="str">
        <f ca="1">IFERROR(__xludf.DUMMYFUNCTION("IF(REGEXMATCH(A23154,""wealth planning""),""Script 1"",""-"")"),"#VALUE!")</f>
        <v>#VALUE!</v>
      </c>
      <c r="C23154" s="149">
        <f t="shared" si="180"/>
        <v>45467</v>
      </c>
      <c r="D23154" s="74" t="str">
        <f t="shared" si="181"/>
        <v>Nurul Amelia Binti Jalil</v>
      </c>
    </row>
    <row r="23155" spans="1:4">
      <c r="A23155" s="74" t="s">
        <v>12493</v>
      </c>
      <c r="B23155" s="74" t="str">
        <f ca="1">IFERROR(__xludf.DUMMYFUNCTION("IF(REGEXMATCH(A23155,""wealth planning""),""Script 1"",""-"")"),"Script 1")</f>
        <v>Script 1</v>
      </c>
      <c r="C23155" s="149">
        <f t="shared" si="180"/>
        <v>45467</v>
      </c>
      <c r="D23155" s="74" t="str">
        <f t="shared" si="181"/>
        <v>Nurul Amelia Binti Jalil</v>
      </c>
    </row>
    <row r="23156" spans="1:4">
      <c r="A23156" s="74"/>
      <c r="B23156" s="74" t="str">
        <f ca="1">IFERROR(__xludf.DUMMYFUNCTION("IF(REGEXMATCH(A23156,""wealth planning""),""Script 1"",""-"")"),"-")</f>
        <v>-</v>
      </c>
      <c r="C23156" s="74" t="str">
        <f t="shared" si="180"/>
        <v>You: Hai assalamualaikum Amelia, saya Azhad nihon sotsu tahun 2017. Sorry kalau ganggu. Actually sekarang saya tengah mencari individu yang bekerja di nihon untuk saya dapatkan opportunity sharing berkaitan takaful dan wealth planning since ini kerja hakiki saya sebagai PruBSN wealth planner. Boleh ke kalau saya nak set appointment secara bersemuka ataupun online?</v>
      </c>
      <c r="D23156" s="149">
        <f t="shared" si="181"/>
        <v>45467</v>
      </c>
    </row>
    <row r="23157" spans="1:4">
      <c r="B23157" s="74" t="str">
        <f ca="1">IFERROR(__xludf.DUMMYFUNCTION("IF(REGEXMATCH(A23157,""wealth planning""),""Script 1"",""-"")"),"-")</f>
        <v>-</v>
      </c>
      <c r="C23157" s="74">
        <f t="shared" si="180"/>
        <v>0</v>
      </c>
      <c r="D23157" s="149">
        <f t="shared" si="181"/>
        <v>45467</v>
      </c>
    </row>
    <row r="23158" spans="1:4">
      <c r="B23158" s="74" t="str">
        <f ca="1">IFERROR(__xludf.DUMMYFUNCTION("IF(REGEXMATCH(A23158,""wealth planning""),""Script 1"",""-"")"),"-")</f>
        <v>-</v>
      </c>
      <c r="C23158" s="74">
        <f t="shared" si="180"/>
        <v>0</v>
      </c>
      <c r="D23158" s="74" t="str">
        <f t="shared" si="181"/>
        <v>You: Hai assalamualaikum Amelia, saya Azhad nihon sotsu tahun 2017. Sorry kalau ganggu. Actually sekarang saya tengah mencari individu yang bekerja di nihon untuk saya dapatkan opportunity sharing berkaitan takaful dan wealth planning since ini kerja hakiki saya sebagai PruBSN wealth planner. Boleh ke kalau saya nak set appointment secara bersemuka ataupun online?</v>
      </c>
    </row>
    <row r="23159" spans="1:4">
      <c r="A23159" s="74" t="s">
        <v>12495</v>
      </c>
      <c r="B23159" s="74" t="str">
        <f ca="1">IFERROR(__xludf.DUMMYFUNCTION("IF(REGEXMATCH(A23159,""wealth planning""),""Script 1"",""-"")"),"-")</f>
        <v>-</v>
      </c>
      <c r="C23159" s="74">
        <f t="shared" si="180"/>
        <v>0</v>
      </c>
      <c r="D23159" s="74">
        <f t="shared" si="181"/>
        <v>0</v>
      </c>
    </row>
    <row r="23160" spans="1:4">
      <c r="A23160" s="74" t="s">
        <v>12495</v>
      </c>
      <c r="B23160" s="74" t="str">
        <f ca="1">IFERROR(__xludf.DUMMYFUNCTION("IF(REGEXMATCH(A23160,""wealth planning""),""Script 1"",""-"")"),"-")</f>
        <v>-</v>
      </c>
      <c r="C23160" s="74" t="str">
        <f t="shared" si="180"/>
        <v>Muhammad Fakhrull Hadi</v>
      </c>
      <c r="D23160" s="74">
        <f t="shared" si="181"/>
        <v>0</v>
      </c>
    </row>
    <row r="23161" spans="1:4">
      <c r="A23161" s="149">
        <v>45467</v>
      </c>
      <c r="B23161" s="74" t="str">
        <f ca="1">IFERROR(__xludf.DUMMYFUNCTION("IF(REGEXMATCH(A23161,""wealth planning""),""Script 1"",""-"")"),"#VALUE!")</f>
        <v>#VALUE!</v>
      </c>
      <c r="C23161" s="74" t="str">
        <f t="shared" si="180"/>
        <v>Muhammad Fakhrull Hadi</v>
      </c>
      <c r="D23161" s="74">
        <f t="shared" si="181"/>
        <v>0</v>
      </c>
    </row>
    <row r="23162" spans="1:4">
      <c r="A23162" s="149">
        <v>45467</v>
      </c>
      <c r="B23162" s="74" t="str">
        <f ca="1">IFERROR(__xludf.DUMMYFUNCTION("IF(REGEXMATCH(A23162,""wealth planning""),""Script 1"",""-"")"),"#VALUE!")</f>
        <v>#VALUE!</v>
      </c>
      <c r="C23162" s="149">
        <f t="shared" si="180"/>
        <v>45467</v>
      </c>
      <c r="D23162" s="74" t="str">
        <f t="shared" si="181"/>
        <v>Muhammad Fakhrull Hadi</v>
      </c>
    </row>
    <row r="23163" spans="1:4">
      <c r="A23163" s="74" t="s">
        <v>12496</v>
      </c>
      <c r="B23163" s="74" t="str">
        <f ca="1">IFERROR(__xludf.DUMMYFUNCTION("IF(REGEXMATCH(A23163,""wealth planning""),""Script 1"",""-"")"),"Script 1")</f>
        <v>Script 1</v>
      </c>
      <c r="C23163" s="149">
        <f t="shared" si="180"/>
        <v>45467</v>
      </c>
      <c r="D23163" s="74" t="str">
        <f t="shared" si="181"/>
        <v>Muhammad Fakhrull Hadi</v>
      </c>
    </row>
    <row r="23164" spans="1:4">
      <c r="A23164" s="74"/>
      <c r="B23164" s="74" t="str">
        <f ca="1">IFERROR(__xludf.DUMMYFUNCTION("IF(REGEXMATCH(A23164,""wealth planning""),""Script 1"",""-"")"),"-")</f>
        <v>-</v>
      </c>
      <c r="C23164" s="74" t="str">
        <f t="shared" si="180"/>
        <v>You: Hai assalamualaikum Fakhrull, saya Azhad dari PruBSN.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c r="D23164" s="149">
        <f t="shared" si="181"/>
        <v>45467</v>
      </c>
    </row>
    <row r="23165" spans="1:4">
      <c r="B23165" s="74" t="str">
        <f ca="1">IFERROR(__xludf.DUMMYFUNCTION("IF(REGEXMATCH(A23165,""wealth planning""),""Script 1"",""-"")"),"-")</f>
        <v>-</v>
      </c>
      <c r="C23165" s="74">
        <f t="shared" si="180"/>
        <v>0</v>
      </c>
      <c r="D23165" s="149">
        <f t="shared" si="181"/>
        <v>45467</v>
      </c>
    </row>
    <row r="23166" spans="1:4">
      <c r="B23166" s="74" t="str">
        <f ca="1">IFERROR(__xludf.DUMMYFUNCTION("IF(REGEXMATCH(A23166,""wealth planning""),""Script 1"",""-"")"),"-")</f>
        <v>-</v>
      </c>
      <c r="C23166" s="74">
        <f t="shared" si="180"/>
        <v>0</v>
      </c>
      <c r="D23166" s="74" t="str">
        <f t="shared" si="181"/>
        <v>You: Hai assalamualaikum Fakhrull, saya Azhad dari PruBSN.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row>
    <row r="23167" spans="1:4">
      <c r="A23167" s="74" t="s">
        <v>12498</v>
      </c>
      <c r="B23167" s="74" t="str">
        <f ca="1">IFERROR(__xludf.DUMMYFUNCTION("IF(REGEXMATCH(A23167,""wealth planning""),""Script 1"",""-"")"),"-")</f>
        <v>-</v>
      </c>
      <c r="C23167" s="74">
        <f t="shared" si="180"/>
        <v>0</v>
      </c>
      <c r="D23167" s="74">
        <f t="shared" si="181"/>
        <v>0</v>
      </c>
    </row>
    <row r="23168" spans="1:4">
      <c r="A23168" s="74" t="s">
        <v>12498</v>
      </c>
      <c r="B23168" s="74" t="str">
        <f ca="1">IFERROR(__xludf.DUMMYFUNCTION("IF(REGEXMATCH(A23168,""wealth planning""),""Script 1"",""-"")"),"-")</f>
        <v>-</v>
      </c>
      <c r="C23168" s="74" t="str">
        <f t="shared" si="180"/>
        <v>Amirul Yusoff</v>
      </c>
      <c r="D23168" s="74">
        <f t="shared" si="181"/>
        <v>0</v>
      </c>
    </row>
    <row r="23169" spans="1:4">
      <c r="A23169" s="149">
        <v>45467</v>
      </c>
      <c r="B23169" s="74" t="str">
        <f ca="1">IFERROR(__xludf.DUMMYFUNCTION("IF(REGEXMATCH(A23169,""wealth planning""),""Script 1"",""-"")"),"#VALUE!")</f>
        <v>#VALUE!</v>
      </c>
      <c r="C23169" s="74" t="str">
        <f t="shared" si="180"/>
        <v>Amirul Yusoff</v>
      </c>
      <c r="D23169" s="74">
        <f t="shared" si="181"/>
        <v>0</v>
      </c>
    </row>
    <row r="23170" spans="1:4">
      <c r="A23170" s="149">
        <v>45467</v>
      </c>
      <c r="B23170" s="74" t="str">
        <f ca="1">IFERROR(__xludf.DUMMYFUNCTION("IF(REGEXMATCH(A23170,""wealth planning""),""Script 1"",""-"")"),"#VALUE!")</f>
        <v>#VALUE!</v>
      </c>
      <c r="C23170" s="149">
        <f t="shared" si="180"/>
        <v>45467</v>
      </c>
      <c r="D23170" s="74" t="str">
        <f t="shared" si="181"/>
        <v>Amirul Yusoff</v>
      </c>
    </row>
    <row r="23171" spans="1:4">
      <c r="A23171" s="74" t="s">
        <v>12499</v>
      </c>
      <c r="B23171" s="74" t="str">
        <f ca="1">IFERROR(__xludf.DUMMYFUNCTION("IF(REGEXMATCH(A23171,""wealth planning""),""Script 1"",""-"")"),"Script 1")</f>
        <v>Script 1</v>
      </c>
      <c r="C23171" s="149">
        <f t="shared" si="180"/>
        <v>45467</v>
      </c>
      <c r="D23171" s="74" t="str">
        <f t="shared" si="181"/>
        <v>Amirul Yusoff</v>
      </c>
    </row>
    <row r="23172" spans="1:4">
      <c r="A23172" s="74"/>
      <c r="B23172" s="74" t="str">
        <f ca="1">IFERROR(__xludf.DUMMYFUNCTION("IF(REGEXMATCH(A23172,""wealth planning""),""Script 1"",""-"")"),"-")</f>
        <v>-</v>
      </c>
      <c r="C23172" s="74" t="str">
        <f t="shared" si="180"/>
        <v>You: Hai assalamualaikum Amirul, saya Azhad dari PruBSN.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c r="D23172" s="149">
        <f t="shared" si="181"/>
        <v>45467</v>
      </c>
    </row>
    <row r="23173" spans="1:4">
      <c r="B23173" s="74" t="str">
        <f ca="1">IFERROR(__xludf.DUMMYFUNCTION("IF(REGEXMATCH(A23173,""wealth planning""),""Script 1"",""-"")"),"-")</f>
        <v>-</v>
      </c>
      <c r="C23173" s="74">
        <f t="shared" si="180"/>
        <v>0</v>
      </c>
      <c r="D23173" s="149">
        <f t="shared" si="181"/>
        <v>45467</v>
      </c>
    </row>
    <row r="23174" spans="1:4">
      <c r="B23174" s="74" t="str">
        <f ca="1">IFERROR(__xludf.DUMMYFUNCTION("IF(REGEXMATCH(A23174,""wealth planning""),""Script 1"",""-"")"),"-")</f>
        <v>-</v>
      </c>
      <c r="C23174" s="74">
        <f t="shared" si="180"/>
        <v>0</v>
      </c>
      <c r="D23174" s="74" t="str">
        <f t="shared" si="181"/>
        <v>You: Hai assalamualaikum Amirul, saya Azhad dari PruBSN.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row>
    <row r="23175" spans="1:4">
      <c r="A23175" s="74" t="s">
        <v>12501</v>
      </c>
      <c r="B23175" s="74" t="str">
        <f ca="1">IFERROR(__xludf.DUMMYFUNCTION("IF(REGEXMATCH(A23175,""wealth planning""),""Script 1"",""-"")"),"-")</f>
        <v>-</v>
      </c>
      <c r="C23175" s="74">
        <f t="shared" si="180"/>
        <v>0</v>
      </c>
      <c r="D23175" s="74">
        <f t="shared" si="181"/>
        <v>0</v>
      </c>
    </row>
    <row r="23176" spans="1:4">
      <c r="A23176" s="74" t="s">
        <v>12501</v>
      </c>
      <c r="B23176" s="74" t="str">
        <f ca="1">IFERROR(__xludf.DUMMYFUNCTION("IF(REGEXMATCH(A23176,""wealth planning""),""Script 1"",""-"")"),"-")</f>
        <v>-</v>
      </c>
      <c r="C23176" s="74" t="str">
        <f t="shared" si="180"/>
        <v>Nor Atiqah Mohiden</v>
      </c>
      <c r="D23176" s="74">
        <f t="shared" si="181"/>
        <v>0</v>
      </c>
    </row>
    <row r="23177" spans="1:4">
      <c r="A23177" s="149">
        <v>45467</v>
      </c>
      <c r="B23177" s="74" t="str">
        <f ca="1">IFERROR(__xludf.DUMMYFUNCTION("IF(REGEXMATCH(A23177,""wealth planning""),""Script 1"",""-"")"),"#VALUE!")</f>
        <v>#VALUE!</v>
      </c>
      <c r="C23177" s="74" t="str">
        <f t="shared" si="180"/>
        <v>Nor Atiqah Mohiden</v>
      </c>
      <c r="D23177" s="74">
        <f t="shared" si="181"/>
        <v>0</v>
      </c>
    </row>
    <row r="23178" spans="1:4">
      <c r="A23178" s="149">
        <v>45467</v>
      </c>
      <c r="B23178" s="74" t="str">
        <f ca="1">IFERROR(__xludf.DUMMYFUNCTION("IF(REGEXMATCH(A23178,""wealth planning""),""Script 1"",""-"")"),"#VALUE!")</f>
        <v>#VALUE!</v>
      </c>
      <c r="C23178" s="149">
        <f t="shared" si="180"/>
        <v>45467</v>
      </c>
      <c r="D23178" s="74" t="str">
        <f t="shared" si="181"/>
        <v>Nor Atiqah Mohiden</v>
      </c>
    </row>
    <row r="23179" spans="1:4">
      <c r="A23179" s="74" t="s">
        <v>12502</v>
      </c>
      <c r="B23179" s="74" t="str">
        <f ca="1">IFERROR(__xludf.DUMMYFUNCTION("IF(REGEXMATCH(A23179,""wealth planning""),""Script 1"",""-"")"),"Script 1")</f>
        <v>Script 1</v>
      </c>
      <c r="C23179" s="149">
        <f t="shared" si="180"/>
        <v>45467</v>
      </c>
      <c r="D23179" s="74" t="str">
        <f t="shared" si="181"/>
        <v>Nor Atiqah Mohiden</v>
      </c>
    </row>
    <row r="23180" spans="1:4">
      <c r="A23180" s="74"/>
      <c r="B23180" s="74" t="str">
        <f ca="1">IFERROR(__xludf.DUMMYFUNCTION("IF(REGEXMATCH(A23180,""wealth planning""),""Script 1"",""-"")"),"-")</f>
        <v>-</v>
      </c>
      <c r="C23180" s="74" t="str">
        <f t="shared" si="180"/>
        <v>You: Hai assalamualaikum Atiqah, saya Azhad dari PruBSN. Sorry kalau ganggu. Actually sekarang saya tengah mencari individu yang akan mula bekerja untuk saya dapatkan opportunity sharing berkaitan takaful dan wealth planning since ini kerja hakiki saya sebagai PruBSN wealth planner. Boleh ke kalau saya nak set appointment secara bersemuka ataupun online?</v>
      </c>
      <c r="D23180" s="149">
        <f t="shared" si="181"/>
        <v>45467</v>
      </c>
    </row>
    <row r="23181" spans="1:4">
      <c r="B23181" s="74" t="str">
        <f ca="1">IFERROR(__xludf.DUMMYFUNCTION("IF(REGEXMATCH(A23181,""wealth planning""),""Script 1"",""-"")"),"-")</f>
        <v>-</v>
      </c>
      <c r="C23181" s="74">
        <f t="shared" si="180"/>
        <v>0</v>
      </c>
      <c r="D23181" s="149">
        <f t="shared" si="181"/>
        <v>45467</v>
      </c>
    </row>
    <row r="23182" spans="1:4">
      <c r="B23182" s="74" t="str">
        <f ca="1">IFERROR(__xludf.DUMMYFUNCTION("IF(REGEXMATCH(A23182,""wealth planning""),""Script 1"",""-"")"),"-")</f>
        <v>-</v>
      </c>
      <c r="C23182" s="74">
        <f t="shared" si="180"/>
        <v>0</v>
      </c>
      <c r="D23182" s="74" t="str">
        <f t="shared" si="181"/>
        <v>You: Hai assalamualaikum Atiqah, saya Azhad dari PruBSN. Sorry kalau ganggu. Actually sekarang saya tengah mencari individu yang akan mula bekerja untuk saya dapatkan opportunity sharing berkaitan takaful dan wealth planning since ini kerja hakiki saya sebagai PruBSN wealth planner. Boleh ke kalau saya nak set appointment secara bersemuka ataupun online?</v>
      </c>
    </row>
    <row r="23183" spans="1:4">
      <c r="A23183" s="74" t="s">
        <v>12504</v>
      </c>
      <c r="B23183" s="74" t="str">
        <f ca="1">IFERROR(__xludf.DUMMYFUNCTION("IF(REGEXMATCH(A23183,""wealth planning""),""Script 1"",""-"")"),"-")</f>
        <v>-</v>
      </c>
      <c r="C23183" s="74">
        <f t="shared" si="180"/>
        <v>0</v>
      </c>
      <c r="D23183" s="74">
        <f t="shared" si="181"/>
        <v>0</v>
      </c>
    </row>
    <row r="23184" spans="1:4">
      <c r="A23184" s="74" t="s">
        <v>12504</v>
      </c>
      <c r="B23184" s="74" t="str">
        <f ca="1">IFERROR(__xludf.DUMMYFUNCTION("IF(REGEXMATCH(A23184,""wealth planning""),""Script 1"",""-"")"),"-")</f>
        <v>-</v>
      </c>
      <c r="C23184" s="74" t="str">
        <f t="shared" si="180"/>
        <v>Muhamad Azri Shamsuddin</v>
      </c>
      <c r="D23184" s="74">
        <f t="shared" si="181"/>
        <v>0</v>
      </c>
    </row>
    <row r="23185" spans="1:4">
      <c r="A23185" s="149">
        <v>45467</v>
      </c>
      <c r="B23185" s="74" t="str">
        <f ca="1">IFERROR(__xludf.DUMMYFUNCTION("IF(REGEXMATCH(A23185,""wealth planning""),""Script 1"",""-"")"),"#VALUE!")</f>
        <v>#VALUE!</v>
      </c>
      <c r="C23185" s="74" t="str">
        <f t="shared" si="180"/>
        <v>Muhamad Azri Shamsuddin</v>
      </c>
      <c r="D23185" s="74">
        <f t="shared" si="181"/>
        <v>0</v>
      </c>
    </row>
    <row r="23186" spans="1:4">
      <c r="A23186" s="149">
        <v>45467</v>
      </c>
      <c r="B23186" s="74" t="str">
        <f ca="1">IFERROR(__xludf.DUMMYFUNCTION("IF(REGEXMATCH(A23186,""wealth planning""),""Script 1"",""-"")"),"#VALUE!")</f>
        <v>#VALUE!</v>
      </c>
      <c r="C23186" s="149">
        <f t="shared" si="180"/>
        <v>45467</v>
      </c>
      <c r="D23186" s="74" t="str">
        <f t="shared" si="181"/>
        <v>Muhamad Azri Shamsuddin</v>
      </c>
    </row>
    <row r="23187" spans="1:4">
      <c r="A23187" s="74" t="s">
        <v>12505</v>
      </c>
      <c r="B23187" s="74" t="str">
        <f ca="1">IFERROR(__xludf.DUMMYFUNCTION("IF(REGEXMATCH(A23187,""wealth planning""),""Script 1"",""-"")"),"Script 1")</f>
        <v>Script 1</v>
      </c>
      <c r="C23187" s="149">
        <f t="shared" si="180"/>
        <v>45467</v>
      </c>
      <c r="D23187" s="74" t="str">
        <f t="shared" si="181"/>
        <v>Muhamad Azri Shamsuddin</v>
      </c>
    </row>
    <row r="23188" spans="1:4">
      <c r="A23188" s="74"/>
      <c r="B23188" s="74" t="str">
        <f ca="1">IFERROR(__xludf.DUMMYFUNCTION("IF(REGEXMATCH(A23188,""wealth planning""),""Script 1"",""-"")"),"-")</f>
        <v>-</v>
      </c>
      <c r="C23188" s="74" t="str">
        <f t="shared" si="180"/>
        <v>You: Hai assalamualaikum Azri, saya Azhad dari PruBSN. Sorry kalau ganggu. Actually sekarang saya tengah mencari individu yang bekerja di luar negara untuk saya dapatkan opportunity sharing berkaitan takaful dan wealth planning since ini kerja hakiki saya sebagai PruBSN wealth planner. Boleh ke kalau saya nak set appointment secara bersemuka ataupun online?</v>
      </c>
      <c r="D23188" s="149">
        <f t="shared" si="181"/>
        <v>45467</v>
      </c>
    </row>
    <row r="23189" spans="1:4">
      <c r="B23189" s="74" t="str">
        <f ca="1">IFERROR(__xludf.DUMMYFUNCTION("IF(REGEXMATCH(A23189,""wealth planning""),""Script 1"",""-"")"),"-")</f>
        <v>-</v>
      </c>
      <c r="C23189" s="74">
        <f t="shared" si="180"/>
        <v>0</v>
      </c>
      <c r="D23189" s="149">
        <f t="shared" si="181"/>
        <v>45467</v>
      </c>
    </row>
    <row r="23190" spans="1:4">
      <c r="B23190" s="74" t="str">
        <f ca="1">IFERROR(__xludf.DUMMYFUNCTION("IF(REGEXMATCH(A23190,""wealth planning""),""Script 1"",""-"")"),"-")</f>
        <v>-</v>
      </c>
      <c r="C23190" s="74">
        <f t="shared" si="180"/>
        <v>0</v>
      </c>
      <c r="D23190" s="74" t="str">
        <f t="shared" si="181"/>
        <v>You: Hai assalamualaikum Azri, saya Azhad dari PruBSN. Sorry kalau ganggu. Actually sekarang saya tengah mencari individu yang bekerja di luar negara untuk saya dapatkan opportunity sharing berkaitan takaful dan wealth planning since ini kerja hakiki saya sebagai PruBSN wealth planner. Boleh ke kalau saya nak set appointment secara bersemuka ataupun online?</v>
      </c>
    </row>
    <row r="23191" spans="1:4">
      <c r="A23191" s="74" t="s">
        <v>12507</v>
      </c>
      <c r="B23191" s="74" t="str">
        <f ca="1">IFERROR(__xludf.DUMMYFUNCTION("IF(REGEXMATCH(A23191,""wealth planning""),""Script 1"",""-"")"),"-")</f>
        <v>-</v>
      </c>
      <c r="C23191" s="74">
        <f t="shared" si="180"/>
        <v>0</v>
      </c>
      <c r="D23191" s="74">
        <f t="shared" si="181"/>
        <v>0</v>
      </c>
    </row>
    <row r="23192" spans="1:4">
      <c r="A23192" s="74" t="s">
        <v>12507</v>
      </c>
      <c r="B23192" s="74" t="str">
        <f ca="1">IFERROR(__xludf.DUMMYFUNCTION("IF(REGEXMATCH(A23192,""wealth planning""),""Script 1"",""-"")"),"-")</f>
        <v>-</v>
      </c>
      <c r="C23192" s="74" t="str">
        <f t="shared" si="180"/>
        <v>Nor Haliza Binti Ali Ibrahim</v>
      </c>
      <c r="D23192" s="74">
        <f t="shared" si="181"/>
        <v>0</v>
      </c>
    </row>
    <row r="23193" spans="1:4">
      <c r="A23193" s="149">
        <v>45467</v>
      </c>
      <c r="B23193" s="74" t="str">
        <f ca="1">IFERROR(__xludf.DUMMYFUNCTION("IF(REGEXMATCH(A23193,""wealth planning""),""Script 1"",""-"")"),"#VALUE!")</f>
        <v>#VALUE!</v>
      </c>
      <c r="C23193" s="74" t="str">
        <f t="shared" si="180"/>
        <v>Nor Haliza Binti Ali Ibrahim</v>
      </c>
      <c r="D23193" s="74">
        <f t="shared" si="181"/>
        <v>0</v>
      </c>
    </row>
    <row r="23194" spans="1:4">
      <c r="A23194" s="149">
        <v>45467</v>
      </c>
      <c r="B23194" s="74" t="str">
        <f ca="1">IFERROR(__xludf.DUMMYFUNCTION("IF(REGEXMATCH(A23194,""wealth planning""),""Script 1"",""-"")"),"#VALUE!")</f>
        <v>#VALUE!</v>
      </c>
      <c r="C23194" s="149">
        <f t="shared" si="180"/>
        <v>45467</v>
      </c>
      <c r="D23194" s="74" t="str">
        <f t="shared" si="181"/>
        <v>Nor Haliza Binti Ali Ibrahim</v>
      </c>
    </row>
    <row r="23195" spans="1:4">
      <c r="A23195" s="74" t="s">
        <v>12508</v>
      </c>
      <c r="B23195" s="74" t="str">
        <f ca="1">IFERROR(__xludf.DUMMYFUNCTION("IF(REGEXMATCH(A23195,""wealth planning""),""Script 1"",""-"")"),"Script 1")</f>
        <v>Script 1</v>
      </c>
      <c r="C23195" s="149">
        <f t="shared" si="180"/>
        <v>45467</v>
      </c>
      <c r="D23195" s="74" t="str">
        <f t="shared" si="181"/>
        <v>Nor Haliza Binti Ali Ibrahim</v>
      </c>
    </row>
    <row r="23196" spans="1:4">
      <c r="A23196" s="74"/>
      <c r="B23196" s="74" t="str">
        <f ca="1">IFERROR(__xludf.DUMMYFUNCTION("IF(REGEXMATCH(A23196,""wealth planning""),""Script 1"",""-"")"),"-")</f>
        <v>-</v>
      </c>
      <c r="C23196" s="74" t="str">
        <f t="shared" si="180"/>
        <v>You: Hai assalamualaikum Haliza, saya Azhad dari PruBSN.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c r="D23196" s="149">
        <f t="shared" si="181"/>
        <v>45467</v>
      </c>
    </row>
    <row r="23197" spans="1:4">
      <c r="B23197" s="74" t="str">
        <f ca="1">IFERROR(__xludf.DUMMYFUNCTION("IF(REGEXMATCH(A23197,""wealth planning""),""Script 1"",""-"")"),"-")</f>
        <v>-</v>
      </c>
      <c r="C23197" s="74">
        <f t="shared" si="180"/>
        <v>0</v>
      </c>
      <c r="D23197" s="149">
        <f t="shared" si="181"/>
        <v>45467</v>
      </c>
    </row>
    <row r="23198" spans="1:4">
      <c r="B23198" s="74" t="str">
        <f ca="1">IFERROR(__xludf.DUMMYFUNCTION("IF(REGEXMATCH(A23198,""wealth planning""),""Script 1"",""-"")"),"-")</f>
        <v>-</v>
      </c>
      <c r="C23198" s="74">
        <f t="shared" si="180"/>
        <v>0</v>
      </c>
      <c r="D23198" s="74" t="str">
        <f t="shared" si="181"/>
        <v>You: Hai assalamualaikum Haliza, saya Azhad dari PruBSN.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row>
    <row r="23199" spans="1:4">
      <c r="A23199" s="74" t="s">
        <v>12510</v>
      </c>
      <c r="B23199" s="74" t="str">
        <f ca="1">IFERROR(__xludf.DUMMYFUNCTION("IF(REGEXMATCH(A23199,""wealth planning""),""Script 1"",""-"")"),"-")</f>
        <v>-</v>
      </c>
      <c r="C23199" s="74">
        <f t="shared" si="180"/>
        <v>0</v>
      </c>
      <c r="D23199" s="74">
        <f t="shared" si="181"/>
        <v>0</v>
      </c>
    </row>
    <row r="23200" spans="1:4">
      <c r="A23200" s="74" t="s">
        <v>12510</v>
      </c>
      <c r="B23200" s="74" t="str">
        <f ca="1">IFERROR(__xludf.DUMMYFUNCTION("IF(REGEXMATCH(A23200,""wealth planning""),""Script 1"",""-"")"),"-")</f>
        <v>-</v>
      </c>
      <c r="C23200" s="74" t="str">
        <f t="shared" si="180"/>
        <v>Mohamad Afiq Bin Mohd Arshad</v>
      </c>
      <c r="D23200" s="74">
        <f t="shared" si="181"/>
        <v>0</v>
      </c>
    </row>
    <row r="23201" spans="1:4">
      <c r="A23201" s="149">
        <v>45467</v>
      </c>
      <c r="B23201" s="74" t="str">
        <f ca="1">IFERROR(__xludf.DUMMYFUNCTION("IF(REGEXMATCH(A23201,""wealth planning""),""Script 1"",""-"")"),"#VALUE!")</f>
        <v>#VALUE!</v>
      </c>
      <c r="C23201" s="74" t="str">
        <f t="shared" si="180"/>
        <v>Mohamad Afiq Bin Mohd Arshad</v>
      </c>
      <c r="D23201" s="74">
        <f t="shared" si="181"/>
        <v>0</v>
      </c>
    </row>
    <row r="23202" spans="1:4">
      <c r="A23202" s="149">
        <v>45467</v>
      </c>
      <c r="B23202" s="74" t="str">
        <f ca="1">IFERROR(__xludf.DUMMYFUNCTION("IF(REGEXMATCH(A23202,""wealth planning""),""Script 1"",""-"")"),"#VALUE!")</f>
        <v>#VALUE!</v>
      </c>
      <c r="C23202" s="149">
        <f t="shared" si="180"/>
        <v>45467</v>
      </c>
      <c r="D23202" s="74" t="str">
        <f t="shared" si="181"/>
        <v>Mohamad Afiq Bin Mohd Arshad</v>
      </c>
    </row>
    <row r="23203" spans="1:4">
      <c r="A23203" s="74" t="s">
        <v>12511</v>
      </c>
      <c r="B23203" s="74" t="str">
        <f ca="1">IFERROR(__xludf.DUMMYFUNCTION("IF(REGEXMATCH(A23203,""wealth planning""),""Script 1"",""-"")"),"Script 1")</f>
        <v>Script 1</v>
      </c>
      <c r="C23203" s="149">
        <f t="shared" si="180"/>
        <v>45467</v>
      </c>
      <c r="D23203" s="74" t="str">
        <f t="shared" si="181"/>
        <v>Mohamad Afiq Bin Mohd Arshad</v>
      </c>
    </row>
    <row r="23204" spans="1:4">
      <c r="A23204" s="74"/>
      <c r="B23204" s="74" t="str">
        <f ca="1">IFERROR(__xludf.DUMMYFUNCTION("IF(REGEXMATCH(A23204,""wealth planning""),""Script 1"",""-"")"),"-")</f>
        <v>-</v>
      </c>
      <c r="C23204" s="74" t="str">
        <f t="shared" si="180"/>
        <v>You: Hai assalamualaikum Afiq, saya Azhad dari PruBSN.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c r="D23204" s="149">
        <f t="shared" si="181"/>
        <v>45467</v>
      </c>
    </row>
    <row r="23205" spans="1:4">
      <c r="B23205" s="74" t="str">
        <f ca="1">IFERROR(__xludf.DUMMYFUNCTION("IF(REGEXMATCH(A23205,""wealth planning""),""Script 1"",""-"")"),"-")</f>
        <v>-</v>
      </c>
      <c r="C23205" s="74">
        <f t="shared" si="180"/>
        <v>0</v>
      </c>
      <c r="D23205" s="149">
        <f t="shared" si="181"/>
        <v>45467</v>
      </c>
    </row>
    <row r="23206" spans="1:4">
      <c r="B23206" s="74" t="str">
        <f ca="1">IFERROR(__xludf.DUMMYFUNCTION("IF(REGEXMATCH(A23206,""wealth planning""),""Script 1"",""-"")"),"-")</f>
        <v>-</v>
      </c>
      <c r="C23206" s="74">
        <f t="shared" si="180"/>
        <v>0</v>
      </c>
      <c r="D23206" s="74" t="str">
        <f t="shared" si="181"/>
        <v>You: Hai assalamualaikum Afiq, saya Azhad dari PruBSN.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row>
    <row r="23207" spans="1:4">
      <c r="B23207" s="74" t="str">
        <f ca="1">IFERROR(__xludf.DUMMYFUNCTION("IF(REGEXMATCH(A23207,""wealth planning""),""Script 1"",""-"")"),"-")</f>
        <v>-</v>
      </c>
      <c r="C23207" s="74">
        <f t="shared" si="180"/>
        <v>0</v>
      </c>
      <c r="D23207" s="74">
        <f t="shared" si="181"/>
        <v>0</v>
      </c>
    </row>
    <row r="23208" spans="1:4">
      <c r="A23208" s="74" t="s">
        <v>12514</v>
      </c>
      <c r="B23208" s="74" t="str">
        <f ca="1">IFERROR(__xludf.DUMMYFUNCTION("IF(REGEXMATCH(A23208,""wealth planning""),""Script 1"",""-"")"),"-")</f>
        <v>-</v>
      </c>
      <c r="C23208" s="74">
        <f t="shared" si="180"/>
        <v>0</v>
      </c>
      <c r="D23208" s="74">
        <f t="shared" si="181"/>
        <v>0</v>
      </c>
    </row>
    <row r="23209" spans="1:4">
      <c r="A23209" s="149">
        <v>45467</v>
      </c>
      <c r="B23209" s="74" t="str">
        <f ca="1">IFERROR(__xludf.DUMMYFUNCTION("IF(REGEXMATCH(A23209,""wealth planning""),""Script 1"",""-"")"),"#VALUE!")</f>
        <v>#VALUE!</v>
      </c>
      <c r="C23209" s="74" t="str">
        <f t="shared" ref="C23209:C23463" si="182">A23208</f>
        <v>MOHAMAD HAKIMI MOHAMAD DAHLAN</v>
      </c>
      <c r="D23209" s="74">
        <f t="shared" ref="D23209:D23463" si="183">A23206</f>
        <v>0</v>
      </c>
    </row>
    <row r="23210" spans="1:4">
      <c r="A23210" s="149">
        <v>45467</v>
      </c>
      <c r="B23210" s="74" t="str">
        <f ca="1">IFERROR(__xludf.DUMMYFUNCTION("IF(REGEXMATCH(A23210,""wealth planning""),""Script 1"",""-"")"),"#VALUE!")</f>
        <v>#VALUE!</v>
      </c>
      <c r="C23210" s="149">
        <f t="shared" si="182"/>
        <v>45467</v>
      </c>
      <c r="D23210" s="74">
        <f t="shared" si="183"/>
        <v>0</v>
      </c>
    </row>
    <row r="23211" spans="1:4">
      <c r="A23211" s="74" t="s">
        <v>12515</v>
      </c>
      <c r="B23211" s="74" t="str">
        <f ca="1">IFERROR(__xludf.DUMMYFUNCTION("IF(REGEXMATCH(A23211,""wealth planning""),""Script 1"",""-"")"),"Script 1")</f>
        <v>Script 1</v>
      </c>
      <c r="C23211" s="149">
        <f t="shared" si="182"/>
        <v>45467</v>
      </c>
      <c r="D23211" s="74" t="str">
        <f t="shared" si="183"/>
        <v>MOHAMAD HAKIMI MOHAMAD DAHLAN</v>
      </c>
    </row>
    <row r="23212" spans="1:4">
      <c r="A23212" s="74"/>
      <c r="B23212" s="74" t="str">
        <f ca="1">IFERROR(__xludf.DUMMYFUNCTION("IF(REGEXMATCH(A23212,""wealth planning""),""Script 1"",""-"")"),"-")</f>
        <v>-</v>
      </c>
      <c r="C23212" s="74" t="str">
        <f t="shared" si="182"/>
        <v>You: Hai assalamualaikum Hakimi, saya Azhad dari PruBSN.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c r="D23212" s="149">
        <f t="shared" si="183"/>
        <v>45467</v>
      </c>
    </row>
    <row r="23213" spans="1:4">
      <c r="B23213" s="74" t="str">
        <f ca="1">IFERROR(__xludf.DUMMYFUNCTION("IF(REGEXMATCH(A23213,""wealth planning""),""Script 1"",""-"")"),"-")</f>
        <v>-</v>
      </c>
      <c r="C23213" s="74">
        <f t="shared" si="182"/>
        <v>0</v>
      </c>
      <c r="D23213" s="149">
        <f t="shared" si="183"/>
        <v>45467</v>
      </c>
    </row>
    <row r="23214" spans="1:4">
      <c r="B23214" s="74" t="str">
        <f ca="1">IFERROR(__xludf.DUMMYFUNCTION("IF(REGEXMATCH(A23214,""wealth planning""),""Script 1"",""-"")"),"-")</f>
        <v>-</v>
      </c>
      <c r="C23214" s="74">
        <f t="shared" si="182"/>
        <v>0</v>
      </c>
      <c r="D23214" s="74" t="str">
        <f t="shared" si="183"/>
        <v>You: Hai assalamualaikum Hakimi, saya Azhad dari PruBSN.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row>
    <row r="23215" spans="1:4">
      <c r="A23215" s="74" t="s">
        <v>12517</v>
      </c>
      <c r="B23215" s="74" t="str">
        <f ca="1">IFERROR(__xludf.DUMMYFUNCTION("IF(REGEXMATCH(A23215,""wealth planning""),""Script 1"",""-"")"),"-")</f>
        <v>-</v>
      </c>
      <c r="C23215" s="74">
        <f t="shared" si="182"/>
        <v>0</v>
      </c>
      <c r="D23215" s="74">
        <f t="shared" si="183"/>
        <v>0</v>
      </c>
    </row>
    <row r="23216" spans="1:4">
      <c r="A23216" s="74" t="s">
        <v>12518</v>
      </c>
      <c r="B23216" s="74" t="str">
        <f ca="1">IFERROR(__xludf.DUMMYFUNCTION("IF(REGEXMATCH(A23216,""wealth planning""),""Script 1"",""-"")"),"-")</f>
        <v>-</v>
      </c>
      <c r="C23216" s="74" t="str">
        <f t="shared" si="182"/>
        <v>Asyura SanadiStatus is reachable</v>
      </c>
      <c r="D23216" s="74">
        <f t="shared" si="183"/>
        <v>0</v>
      </c>
    </row>
    <row r="23217" spans="1:4">
      <c r="A23217" s="149">
        <v>45467</v>
      </c>
      <c r="B23217" s="74" t="str">
        <f ca="1">IFERROR(__xludf.DUMMYFUNCTION("IF(REGEXMATCH(A23217,""wealth planning""),""Script 1"",""-"")"),"#VALUE!")</f>
        <v>#VALUE!</v>
      </c>
      <c r="C23217" s="74" t="str">
        <f t="shared" si="182"/>
        <v>Asyura Sanadi</v>
      </c>
      <c r="D23217" s="74">
        <f t="shared" si="183"/>
        <v>0</v>
      </c>
    </row>
    <row r="23218" spans="1:4">
      <c r="A23218" s="149">
        <v>45467</v>
      </c>
      <c r="B23218" s="74" t="str">
        <f ca="1">IFERROR(__xludf.DUMMYFUNCTION("IF(REGEXMATCH(A23218,""wealth planning""),""Script 1"",""-"")"),"#VALUE!")</f>
        <v>#VALUE!</v>
      </c>
      <c r="C23218" s="149">
        <f t="shared" si="182"/>
        <v>45467</v>
      </c>
      <c r="D23218" s="74" t="str">
        <f t="shared" si="183"/>
        <v>Asyura SanadiStatus is reachable</v>
      </c>
    </row>
    <row r="23219" spans="1:4">
      <c r="A23219" s="74" t="s">
        <v>12519</v>
      </c>
      <c r="B23219" s="74" t="str">
        <f ca="1">IFERROR(__xludf.DUMMYFUNCTION("IF(REGEXMATCH(A23219,""wealth planning""),""Script 1"",""-"")"),"Script 1")</f>
        <v>Script 1</v>
      </c>
      <c r="C23219" s="149">
        <f t="shared" si="182"/>
        <v>45467</v>
      </c>
      <c r="D23219" s="74" t="str">
        <f t="shared" si="183"/>
        <v>Asyura Sanadi</v>
      </c>
    </row>
    <row r="23220" spans="1:4">
      <c r="A23220" s="74"/>
      <c r="B23220" s="74" t="str">
        <f ca="1">IFERROR(__xludf.DUMMYFUNCTION("IF(REGEXMATCH(A23220,""wealth planning""),""Script 1"",""-"")"),"-")</f>
        <v>-</v>
      </c>
      <c r="C23220" s="74" t="str">
        <f t="shared" si="182"/>
        <v>You: Hai assalamualaikum Asyura, saya Azhad dari PruBSN.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v>
      </c>
      <c r="D23220" s="149">
        <f t="shared" si="183"/>
        <v>45467</v>
      </c>
    </row>
    <row r="23221" spans="1:4">
      <c r="B23221" s="74" t="str">
        <f ca="1">IFERROR(__xludf.DUMMYFUNCTION("IF(REGEXMATCH(A23221,""wealth planning""),""Script 1"",""-"")"),"-")</f>
        <v>-</v>
      </c>
      <c r="C23221" s="74">
        <f t="shared" si="182"/>
        <v>0</v>
      </c>
      <c r="D23221" s="149">
        <f t="shared" si="183"/>
        <v>45467</v>
      </c>
    </row>
    <row r="23222" spans="1:4">
      <c r="B23222" s="74" t="str">
        <f ca="1">IFERROR(__xludf.DUMMYFUNCTION("IF(REGEXMATCH(A23222,""wealth planning""),""Script 1"",""-"")"),"-")</f>
        <v>-</v>
      </c>
      <c r="C23222" s="74">
        <f t="shared" si="182"/>
        <v>0</v>
      </c>
      <c r="D23222" s="74" t="str">
        <f t="shared" si="183"/>
        <v>You: Hai assalamualaikum Asyura, saya Azhad dari PruBSN.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v>
      </c>
    </row>
    <row r="23223" spans="1:4">
      <c r="B23223" s="74" t="str">
        <f ca="1">IFERROR(__xludf.DUMMYFUNCTION("IF(REGEXMATCH(A23223,""wealth planning""),""Script 1"",""-"")"),"-")</f>
        <v>-</v>
      </c>
      <c r="C23223" s="74">
        <f t="shared" si="182"/>
        <v>0</v>
      </c>
      <c r="D23223" s="74">
        <f t="shared" si="183"/>
        <v>0</v>
      </c>
    </row>
    <row r="23224" spans="1:4">
      <c r="A23224" s="74" t="s">
        <v>12522</v>
      </c>
      <c r="B23224" s="74" t="str">
        <f ca="1">IFERROR(__xludf.DUMMYFUNCTION("IF(REGEXMATCH(A23224,""wealth planning""),""Script 1"",""-"")"),"-")</f>
        <v>-</v>
      </c>
      <c r="C23224" s="74">
        <f t="shared" si="182"/>
        <v>0</v>
      </c>
      <c r="D23224" s="74">
        <f t="shared" si="183"/>
        <v>0</v>
      </c>
    </row>
    <row r="23225" spans="1:4">
      <c r="A23225" s="149">
        <v>45467</v>
      </c>
      <c r="B23225" s="74" t="str">
        <f ca="1">IFERROR(__xludf.DUMMYFUNCTION("IF(REGEXMATCH(A23225,""wealth planning""),""Script 1"",""-"")"),"#VALUE!")</f>
        <v>#VALUE!</v>
      </c>
      <c r="C23225" s="74" t="str">
        <f t="shared" si="182"/>
        <v>Fathin Najua</v>
      </c>
      <c r="D23225" s="74">
        <f t="shared" si="183"/>
        <v>0</v>
      </c>
    </row>
    <row r="23226" spans="1:4">
      <c r="A23226" s="149">
        <v>45467</v>
      </c>
      <c r="B23226" s="74" t="str">
        <f ca="1">IFERROR(__xludf.DUMMYFUNCTION("IF(REGEXMATCH(A23226,""wealth planning""),""Script 1"",""-"")"),"#VALUE!")</f>
        <v>#VALUE!</v>
      </c>
      <c r="C23226" s="149">
        <f t="shared" si="182"/>
        <v>45467</v>
      </c>
      <c r="D23226" s="74">
        <f t="shared" si="183"/>
        <v>0</v>
      </c>
    </row>
    <row r="23227" spans="1:4">
      <c r="A23227" s="74" t="s">
        <v>12523</v>
      </c>
      <c r="B23227" s="74" t="str">
        <f ca="1">IFERROR(__xludf.DUMMYFUNCTION("IF(REGEXMATCH(A23227,""wealth planning""),""Script 1"",""-"")"),"Script 1")</f>
        <v>Script 1</v>
      </c>
      <c r="C23227" s="149">
        <f t="shared" si="182"/>
        <v>45467</v>
      </c>
      <c r="D23227" s="74" t="str">
        <f t="shared" si="183"/>
        <v>Fathin Najua</v>
      </c>
    </row>
    <row r="23228" spans="1:4">
      <c r="A23228" s="74"/>
      <c r="B23228" s="74" t="str">
        <f ca="1">IFERROR(__xludf.DUMMYFUNCTION("IF(REGEXMATCH(A23228,""wealth planning""),""Script 1"",""-"")"),"-")</f>
        <v>-</v>
      </c>
      <c r="C23228" s="74" t="str">
        <f t="shared" si="182"/>
        <v>You: Hai assalamualaikum Fathin, saya Azhad dari PruBSN.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v>
      </c>
      <c r="D23228" s="149">
        <f t="shared" si="183"/>
        <v>45467</v>
      </c>
    </row>
    <row r="23229" spans="1:4">
      <c r="B23229" s="74" t="str">
        <f ca="1">IFERROR(__xludf.DUMMYFUNCTION("IF(REGEXMATCH(A23229,""wealth planning""),""Script 1"",""-"")"),"-")</f>
        <v>-</v>
      </c>
      <c r="C23229" s="74">
        <f t="shared" si="182"/>
        <v>0</v>
      </c>
      <c r="D23229" s="149">
        <f t="shared" si="183"/>
        <v>45467</v>
      </c>
    </row>
    <row r="23230" spans="1:4">
      <c r="B23230" s="74" t="str">
        <f ca="1">IFERROR(__xludf.DUMMYFUNCTION("IF(REGEXMATCH(A23230,""wealth planning""),""Script 1"",""-"")"),"-")</f>
        <v>-</v>
      </c>
      <c r="C23230" s="74">
        <f t="shared" si="182"/>
        <v>0</v>
      </c>
      <c r="D23230" s="74" t="str">
        <f t="shared" si="183"/>
        <v>You: Hai assalamualaikum Fathin, saya Azhad dari PruBSN.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v>
      </c>
    </row>
    <row r="23231" spans="1:4">
      <c r="B23231" s="74" t="str">
        <f ca="1">IFERROR(__xludf.DUMMYFUNCTION("IF(REGEXMATCH(A23231,""wealth planning""),""Script 1"",""-"")"),"-")</f>
        <v>-</v>
      </c>
      <c r="C23231" s="74">
        <f t="shared" si="182"/>
        <v>0</v>
      </c>
      <c r="D23231" s="74">
        <f t="shared" si="183"/>
        <v>0</v>
      </c>
    </row>
    <row r="23232" spans="1:4">
      <c r="A23232" s="74" t="s">
        <v>12526</v>
      </c>
      <c r="B23232" s="74" t="str">
        <f ca="1">IFERROR(__xludf.DUMMYFUNCTION("IF(REGEXMATCH(A23232,""wealth planning""),""Script 1"",""-"")"),"-")</f>
        <v>-</v>
      </c>
      <c r="C23232" s="74">
        <f t="shared" si="182"/>
        <v>0</v>
      </c>
      <c r="D23232" s="74">
        <f t="shared" si="183"/>
        <v>0</v>
      </c>
    </row>
    <row r="23233" spans="1:4">
      <c r="A23233" s="149">
        <v>45467</v>
      </c>
      <c r="B23233" s="74" t="str">
        <f ca="1">IFERROR(__xludf.DUMMYFUNCTION("IF(REGEXMATCH(A23233,""wealth planning""),""Script 1"",""-"")"),"#VALUE!")</f>
        <v>#VALUE!</v>
      </c>
      <c r="C23233" s="74" t="str">
        <f t="shared" si="182"/>
        <v>Nurfatini Hazwani</v>
      </c>
      <c r="D23233" s="74">
        <f t="shared" si="183"/>
        <v>0</v>
      </c>
    </row>
    <row r="23234" spans="1:4">
      <c r="A23234" s="149">
        <v>45467</v>
      </c>
      <c r="B23234" s="74" t="str">
        <f ca="1">IFERROR(__xludf.DUMMYFUNCTION("IF(REGEXMATCH(A23234,""wealth planning""),""Script 1"",""-"")"),"#VALUE!")</f>
        <v>#VALUE!</v>
      </c>
      <c r="C23234" s="149">
        <f t="shared" si="182"/>
        <v>45467</v>
      </c>
      <c r="D23234" s="74">
        <f t="shared" si="183"/>
        <v>0</v>
      </c>
    </row>
    <row r="23235" spans="1:4">
      <c r="A23235" s="74" t="s">
        <v>12527</v>
      </c>
      <c r="B23235" s="74" t="str">
        <f ca="1">IFERROR(__xludf.DUMMYFUNCTION("IF(REGEXMATCH(A23235,""wealth planning""),""Script 1"",""-"")"),"Script 1")</f>
        <v>Script 1</v>
      </c>
      <c r="C23235" s="149">
        <f t="shared" si="182"/>
        <v>45467</v>
      </c>
      <c r="D23235" s="74" t="str">
        <f t="shared" si="183"/>
        <v>Nurfatini Hazwani</v>
      </c>
    </row>
    <row r="23236" spans="1:4">
      <c r="A23236" s="74"/>
      <c r="B23236" s="74" t="str">
        <f ca="1">IFERROR(__xludf.DUMMYFUNCTION("IF(REGEXMATCH(A23236,""wealth planning""),""Script 1"",""-"")"),"-")</f>
        <v>-</v>
      </c>
      <c r="C23236" s="74" t="str">
        <f t="shared" si="182"/>
        <v>You: Hai assalamualaikum Nurfatini, saya Azhad dari PruBSN.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v>
      </c>
      <c r="D23236" s="149">
        <f t="shared" si="183"/>
        <v>45467</v>
      </c>
    </row>
    <row r="23237" spans="1:4">
      <c r="B23237" s="74" t="str">
        <f ca="1">IFERROR(__xludf.DUMMYFUNCTION("IF(REGEXMATCH(A23237,""wealth planning""),""Script 1"",""-"")"),"-")</f>
        <v>-</v>
      </c>
      <c r="C23237" s="74">
        <f t="shared" si="182"/>
        <v>0</v>
      </c>
      <c r="D23237" s="149">
        <f t="shared" si="183"/>
        <v>45467</v>
      </c>
    </row>
    <row r="23238" spans="1:4">
      <c r="B23238" s="74" t="str">
        <f ca="1">IFERROR(__xludf.DUMMYFUNCTION("IF(REGEXMATCH(A23238,""wealth planning""),""Script 1"",""-"")"),"-")</f>
        <v>-</v>
      </c>
      <c r="C23238" s="74">
        <f t="shared" si="182"/>
        <v>0</v>
      </c>
      <c r="D23238" s="74" t="str">
        <f t="shared" si="183"/>
        <v>You: Hai assalamualaikum Nurfatini, saya Azhad dari PruBSN.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v>
      </c>
    </row>
    <row r="23239" spans="1:4">
      <c r="A23239" s="74" t="s">
        <v>12529</v>
      </c>
      <c r="B23239" s="74" t="str">
        <f ca="1">IFERROR(__xludf.DUMMYFUNCTION("IF(REGEXMATCH(A23239,""wealth planning""),""Script 1"",""-"")"),"-")</f>
        <v>-</v>
      </c>
      <c r="C23239" s="74">
        <f t="shared" si="182"/>
        <v>0</v>
      </c>
      <c r="D23239" s="74">
        <f t="shared" si="183"/>
        <v>0</v>
      </c>
    </row>
    <row r="23240" spans="1:4">
      <c r="A23240" s="74" t="s">
        <v>12530</v>
      </c>
      <c r="B23240" s="74" t="str">
        <f ca="1">IFERROR(__xludf.DUMMYFUNCTION("IF(REGEXMATCH(A23240,""wealth planning""),""Script 1"",""-"")"),"-")</f>
        <v>-</v>
      </c>
      <c r="C23240" s="74" t="str">
        <f t="shared" si="182"/>
        <v>Farah MazelanStatus is reachable</v>
      </c>
      <c r="D23240" s="74">
        <f t="shared" si="183"/>
        <v>0</v>
      </c>
    </row>
    <row r="23241" spans="1:4">
      <c r="A23241" s="149">
        <v>45467</v>
      </c>
      <c r="B23241" s="74" t="str">
        <f ca="1">IFERROR(__xludf.DUMMYFUNCTION("IF(REGEXMATCH(A23241,""wealth planning""),""Script 1"",""-"")"),"#VALUE!")</f>
        <v>#VALUE!</v>
      </c>
      <c r="C23241" s="74" t="str">
        <f t="shared" si="182"/>
        <v>Farah Mazelan</v>
      </c>
      <c r="D23241" s="74">
        <f t="shared" si="183"/>
        <v>0</v>
      </c>
    </row>
    <row r="23242" spans="1:4">
      <c r="A23242" s="149">
        <v>45467</v>
      </c>
      <c r="B23242" s="74" t="str">
        <f ca="1">IFERROR(__xludf.DUMMYFUNCTION("IF(REGEXMATCH(A23242,""wealth planning""),""Script 1"",""-"")"),"#VALUE!")</f>
        <v>#VALUE!</v>
      </c>
      <c r="C23242" s="149">
        <f t="shared" si="182"/>
        <v>45467</v>
      </c>
      <c r="D23242" s="74" t="str">
        <f t="shared" si="183"/>
        <v>Farah MazelanStatus is reachable</v>
      </c>
    </row>
    <row r="23243" spans="1:4">
      <c r="A23243" s="74" t="s">
        <v>12531</v>
      </c>
      <c r="B23243" s="74" t="str">
        <f ca="1">IFERROR(__xludf.DUMMYFUNCTION("IF(REGEXMATCH(A23243,""wealth planning""),""Script 1"",""-"")"),"Script 1")</f>
        <v>Script 1</v>
      </c>
      <c r="C23243" s="149">
        <f t="shared" si="182"/>
        <v>45467</v>
      </c>
      <c r="D23243" s="74" t="str">
        <f t="shared" si="183"/>
        <v>Farah Mazelan</v>
      </c>
    </row>
    <row r="23244" spans="1:4">
      <c r="A23244" s="74"/>
      <c r="B23244" s="74" t="str">
        <f ca="1">IFERROR(__xludf.DUMMYFUNCTION("IF(REGEXMATCH(A23244,""wealth planning""),""Script 1"",""-"")"),"-")</f>
        <v>-</v>
      </c>
      <c r="C23244" s="74" t="str">
        <f t="shared" si="182"/>
        <v>You: Hai assalamualaikum Farah, saya Azhad nihon sotsu tahun 2017. Sorry kalau ganggu. Actually sekarang saya tengah mencari individu yang bekerja dekat nihon untuk saya dapatkan opportunity sharing berkaitan takaful dan wealth planning since ini kerja hakiki saya sebagai PruBSN wealth planner. Boleh ke kalau saya nak set appointment secara bersemuka ataupun online?</v>
      </c>
      <c r="D23244" s="149">
        <f t="shared" si="183"/>
        <v>45467</v>
      </c>
    </row>
    <row r="23245" spans="1:4">
      <c r="B23245" s="74" t="str">
        <f ca="1">IFERROR(__xludf.DUMMYFUNCTION("IF(REGEXMATCH(A23245,""wealth planning""),""Script 1"",""-"")"),"-")</f>
        <v>-</v>
      </c>
      <c r="C23245" s="74">
        <f t="shared" si="182"/>
        <v>0</v>
      </c>
      <c r="D23245" s="149">
        <f t="shared" si="183"/>
        <v>45467</v>
      </c>
    </row>
    <row r="23246" spans="1:4">
      <c r="B23246" s="74" t="str">
        <f ca="1">IFERROR(__xludf.DUMMYFUNCTION("IF(REGEXMATCH(A23246,""wealth planning""),""Script 1"",""-"")"),"-")</f>
        <v>-</v>
      </c>
      <c r="C23246" s="74">
        <f t="shared" si="182"/>
        <v>0</v>
      </c>
      <c r="D23246" s="74" t="str">
        <f t="shared" si="183"/>
        <v>You: Hai assalamualaikum Farah, saya Azhad nihon sotsu tahun 2017. Sorry kalau ganggu. Actually sekarang saya tengah mencari individu yang bekerja dekat nihon untuk saya dapatkan opportunity sharing berkaitan takaful dan wealth planning since ini kerja hakiki saya sebagai PruBSN wealth planner. Boleh ke kalau saya nak set appointment secara bersemuka ataupun online?</v>
      </c>
    </row>
    <row r="23247" spans="1:4">
      <c r="A23247" s="74" t="s">
        <v>12533</v>
      </c>
      <c r="B23247" s="74" t="str">
        <f ca="1">IFERROR(__xludf.DUMMYFUNCTION("IF(REGEXMATCH(A23247,""wealth planning""),""Script 1"",""-"")"),"-")</f>
        <v>-</v>
      </c>
      <c r="C23247" s="74">
        <f t="shared" si="182"/>
        <v>0</v>
      </c>
      <c r="D23247" s="74">
        <f t="shared" si="183"/>
        <v>0</v>
      </c>
    </row>
    <row r="23248" spans="1:4">
      <c r="A23248" s="74" t="s">
        <v>12534</v>
      </c>
      <c r="B23248" s="74" t="str">
        <f ca="1">IFERROR(__xludf.DUMMYFUNCTION("IF(REGEXMATCH(A23248,""wealth planning""),""Script 1"",""-"")"),"-")</f>
        <v>-</v>
      </c>
      <c r="C23248" s="74" t="str">
        <f t="shared" si="182"/>
        <v>Natasha Nor HalimStatus is reachable</v>
      </c>
      <c r="D23248" s="74">
        <f t="shared" si="183"/>
        <v>0</v>
      </c>
    </row>
    <row r="23249" spans="1:4">
      <c r="A23249" s="149">
        <v>45467</v>
      </c>
      <c r="B23249" s="74" t="str">
        <f ca="1">IFERROR(__xludf.DUMMYFUNCTION("IF(REGEXMATCH(A23249,""wealth planning""),""Script 1"",""-"")"),"#VALUE!")</f>
        <v>#VALUE!</v>
      </c>
      <c r="C23249" s="74" t="str">
        <f t="shared" si="182"/>
        <v>Natasha Nor Halim</v>
      </c>
      <c r="D23249" s="74">
        <f t="shared" si="183"/>
        <v>0</v>
      </c>
    </row>
    <row r="23250" spans="1:4">
      <c r="A23250" s="149">
        <v>45467</v>
      </c>
      <c r="B23250" s="74" t="str">
        <f ca="1">IFERROR(__xludf.DUMMYFUNCTION("IF(REGEXMATCH(A23250,""wealth planning""),""Script 1"",""-"")"),"#VALUE!")</f>
        <v>#VALUE!</v>
      </c>
      <c r="C23250" s="149">
        <f t="shared" si="182"/>
        <v>45467</v>
      </c>
      <c r="D23250" s="74" t="str">
        <f t="shared" si="183"/>
        <v>Natasha Nor HalimStatus is reachable</v>
      </c>
    </row>
    <row r="23251" spans="1:4">
      <c r="A23251" s="74" t="s">
        <v>12535</v>
      </c>
      <c r="B23251" s="74" t="str">
        <f ca="1">IFERROR(__xludf.DUMMYFUNCTION("IF(REGEXMATCH(A23251,""wealth planning""),""Script 1"",""-"")"),"Script 1")</f>
        <v>Script 1</v>
      </c>
      <c r="C23251" s="149">
        <f t="shared" si="182"/>
        <v>45467</v>
      </c>
      <c r="D23251" s="74" t="str">
        <f t="shared" si="183"/>
        <v>Natasha Nor Halim</v>
      </c>
    </row>
    <row r="23252" spans="1:4">
      <c r="A23252" s="74"/>
      <c r="B23252" s="74" t="str">
        <f ca="1">IFERROR(__xludf.DUMMYFUNCTION("IF(REGEXMATCH(A23252,""wealth planning""),""Script 1"",""-"")"),"-")</f>
        <v>-</v>
      </c>
      <c r="C23252" s="74" t="str">
        <f t="shared" si="182"/>
        <v>You: Hai assalamualaikum Natasha, saya Azhad dari PruBSN.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c r="D23252" s="149">
        <f t="shared" si="183"/>
        <v>45467</v>
      </c>
    </row>
    <row r="23253" spans="1:4">
      <c r="B23253" s="74" t="str">
        <f ca="1">IFERROR(__xludf.DUMMYFUNCTION("IF(REGEXMATCH(A23253,""wealth planning""),""Script 1"",""-"")"),"-")</f>
        <v>-</v>
      </c>
      <c r="C23253" s="74">
        <f t="shared" si="182"/>
        <v>0</v>
      </c>
      <c r="D23253" s="149">
        <f t="shared" si="183"/>
        <v>45467</v>
      </c>
    </row>
    <row r="23254" spans="1:4">
      <c r="B23254" s="74" t="str">
        <f ca="1">IFERROR(__xludf.DUMMYFUNCTION("IF(REGEXMATCH(A23254,""wealth planning""),""Script 1"",""-"")"),"-")</f>
        <v>-</v>
      </c>
      <c r="C23254" s="74">
        <f t="shared" si="182"/>
        <v>0</v>
      </c>
      <c r="D23254" s="74" t="str">
        <f t="shared" si="183"/>
        <v>You: Hai assalamualaikum Natasha, saya Azhad dari PruBSN.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row>
    <row r="23255" spans="1:4">
      <c r="A23255" s="74" t="s">
        <v>12537</v>
      </c>
      <c r="B23255" s="74" t="str">
        <f ca="1">IFERROR(__xludf.DUMMYFUNCTION("IF(REGEXMATCH(A23255,""wealth planning""),""Script 1"",""-"")"),"-")</f>
        <v>-</v>
      </c>
      <c r="C23255" s="74">
        <f t="shared" si="182"/>
        <v>0</v>
      </c>
      <c r="D23255" s="74">
        <f t="shared" si="183"/>
        <v>0</v>
      </c>
    </row>
    <row r="23256" spans="1:4">
      <c r="A23256" s="74" t="s">
        <v>12538</v>
      </c>
      <c r="B23256" s="74" t="str">
        <f ca="1">IFERROR(__xludf.DUMMYFUNCTION("IF(REGEXMATCH(A23256,""wealth planning""),""Script 1"",""-"")"),"-")</f>
        <v>-</v>
      </c>
      <c r="C23256" s="74" t="str">
        <f t="shared" si="182"/>
        <v>Muhamad HakimiStatus is reachable</v>
      </c>
      <c r="D23256" s="74">
        <f t="shared" si="183"/>
        <v>0</v>
      </c>
    </row>
    <row r="23257" spans="1:4">
      <c r="A23257" s="149">
        <v>45467</v>
      </c>
      <c r="B23257" s="74" t="str">
        <f ca="1">IFERROR(__xludf.DUMMYFUNCTION("IF(REGEXMATCH(A23257,""wealth planning""),""Script 1"",""-"")"),"#VALUE!")</f>
        <v>#VALUE!</v>
      </c>
      <c r="C23257" s="74" t="str">
        <f t="shared" si="182"/>
        <v>Muhamad Hakimi</v>
      </c>
      <c r="D23257" s="74">
        <f t="shared" si="183"/>
        <v>0</v>
      </c>
    </row>
    <row r="23258" spans="1:4">
      <c r="A23258" s="149">
        <v>45467</v>
      </c>
      <c r="B23258" s="74" t="str">
        <f ca="1">IFERROR(__xludf.DUMMYFUNCTION("IF(REGEXMATCH(A23258,""wealth planning""),""Script 1"",""-"")"),"#VALUE!")</f>
        <v>#VALUE!</v>
      </c>
      <c r="C23258" s="149">
        <f t="shared" si="182"/>
        <v>45467</v>
      </c>
      <c r="D23258" s="74" t="str">
        <f t="shared" si="183"/>
        <v>Muhamad HakimiStatus is reachable</v>
      </c>
    </row>
    <row r="23259" spans="1:4">
      <c r="A23259" s="74" t="s">
        <v>12539</v>
      </c>
      <c r="B23259" s="74" t="str">
        <f ca="1">IFERROR(__xludf.DUMMYFUNCTION("IF(REGEXMATCH(A23259,""wealth planning""),""Script 1"",""-"")"),"Script 1")</f>
        <v>Script 1</v>
      </c>
      <c r="C23259" s="149">
        <f t="shared" si="182"/>
        <v>45467</v>
      </c>
      <c r="D23259" s="74" t="str">
        <f t="shared" si="183"/>
        <v>Muhamad Hakimi</v>
      </c>
    </row>
    <row r="23260" spans="1:4">
      <c r="A23260" s="74"/>
      <c r="B23260" s="74" t="str">
        <f ca="1">IFERROR(__xludf.DUMMYFUNCTION("IF(REGEXMATCH(A23260,""wealth planning""),""Script 1"",""-"")"),"-")</f>
        <v>-</v>
      </c>
      <c r="C23260" s="74" t="str">
        <f t="shared" si="182"/>
        <v>You: Hai assalamualaikum Hakimi, saya Azhad nihon sotsu tahun 2017. Sorry kalau ganggu. Actually sekarang saya tengah mencari individu yang bekerja dekat nihon untuk saya dapatkan opportunity sharing berkaitan takaful dan wealth planning since ini kerja hakiki saya sebagai PruBSN wealth planner. Boleh ke kalau saya nak set appointment secara bersemuka ataupun online?</v>
      </c>
      <c r="D23260" s="149">
        <f t="shared" si="183"/>
        <v>45467</v>
      </c>
    </row>
    <row r="23261" spans="1:4">
      <c r="B23261" s="74" t="str">
        <f ca="1">IFERROR(__xludf.DUMMYFUNCTION("IF(REGEXMATCH(A23261,""wealth planning""),""Script 1"",""-"")"),"-")</f>
        <v>-</v>
      </c>
      <c r="C23261" s="74">
        <f t="shared" si="182"/>
        <v>0</v>
      </c>
      <c r="D23261" s="149">
        <f t="shared" si="183"/>
        <v>45467</v>
      </c>
    </row>
    <row r="23262" spans="1:4">
      <c r="B23262" s="74" t="str">
        <f ca="1">IFERROR(__xludf.DUMMYFUNCTION("IF(REGEXMATCH(A23262,""wealth planning""),""Script 1"",""-"")"),"-")</f>
        <v>-</v>
      </c>
      <c r="C23262" s="74">
        <f t="shared" si="182"/>
        <v>0</v>
      </c>
      <c r="D23262" s="74" t="str">
        <f t="shared" si="183"/>
        <v>You: Hai assalamualaikum Hakimi, saya Azhad nihon sotsu tahun 2017. Sorry kalau ganggu. Actually sekarang saya tengah mencari individu yang bekerja dekat nihon untuk saya dapatkan opportunity sharing berkaitan takaful dan wealth planning since ini kerja hakiki saya sebagai PruBSN wealth planner. Boleh ke kalau saya nak set appointment secara bersemuka ataupun online?</v>
      </c>
    </row>
    <row r="23263" spans="1:4">
      <c r="A23263" s="74" t="s">
        <v>12541</v>
      </c>
      <c r="B23263" s="74" t="str">
        <f ca="1">IFERROR(__xludf.DUMMYFUNCTION("IF(REGEXMATCH(A23263,""wealth planning""),""Script 1"",""-"")"),"-")</f>
        <v>-</v>
      </c>
      <c r="C23263" s="74">
        <f t="shared" si="182"/>
        <v>0</v>
      </c>
      <c r="D23263" s="74">
        <f t="shared" si="183"/>
        <v>0</v>
      </c>
    </row>
    <row r="23264" spans="1:4">
      <c r="A23264" s="74" t="s">
        <v>12542</v>
      </c>
      <c r="B23264" s="74" t="str">
        <f ca="1">IFERROR(__xludf.DUMMYFUNCTION("IF(REGEXMATCH(A23264,""wealth planning""),""Script 1"",""-"")"),"-")</f>
        <v>-</v>
      </c>
      <c r="C23264" s="74" t="str">
        <f t="shared" si="182"/>
        <v>Nadia JasniStatus is reachable</v>
      </c>
      <c r="D23264" s="74">
        <f t="shared" si="183"/>
        <v>0</v>
      </c>
    </row>
    <row r="23265" spans="1:4">
      <c r="A23265" s="149">
        <v>45467</v>
      </c>
      <c r="B23265" s="74" t="str">
        <f ca="1">IFERROR(__xludf.DUMMYFUNCTION("IF(REGEXMATCH(A23265,""wealth planning""),""Script 1"",""-"")"),"#VALUE!")</f>
        <v>#VALUE!</v>
      </c>
      <c r="C23265" s="74" t="str">
        <f t="shared" si="182"/>
        <v>Nadia Jasni</v>
      </c>
      <c r="D23265" s="74">
        <f t="shared" si="183"/>
        <v>0</v>
      </c>
    </row>
    <row r="23266" spans="1:4">
      <c r="A23266" s="149">
        <v>45467</v>
      </c>
      <c r="B23266" s="74" t="str">
        <f ca="1">IFERROR(__xludf.DUMMYFUNCTION("IF(REGEXMATCH(A23266,""wealth planning""),""Script 1"",""-"")"),"#VALUE!")</f>
        <v>#VALUE!</v>
      </c>
      <c r="C23266" s="149">
        <f t="shared" si="182"/>
        <v>45467</v>
      </c>
      <c r="D23266" s="74" t="str">
        <f t="shared" si="183"/>
        <v>Nadia JasniStatus is reachable</v>
      </c>
    </row>
    <row r="23267" spans="1:4">
      <c r="A23267" s="74" t="s">
        <v>12543</v>
      </c>
      <c r="B23267" s="74" t="str">
        <f ca="1">IFERROR(__xludf.DUMMYFUNCTION("IF(REGEXMATCH(A23267,""wealth planning""),""Script 1"",""-"")"),"Script 1")</f>
        <v>Script 1</v>
      </c>
      <c r="C23267" s="149">
        <f t="shared" si="182"/>
        <v>45467</v>
      </c>
      <c r="D23267" s="74" t="str">
        <f t="shared" si="183"/>
        <v>Nadia Jasni</v>
      </c>
    </row>
    <row r="23268" spans="1:4">
      <c r="A23268" s="74"/>
      <c r="B23268" s="74" t="str">
        <f ca="1">IFERROR(__xludf.DUMMYFUNCTION("IF(REGEXMATCH(A23268,""wealth planning""),""Script 1"",""-"")"),"-")</f>
        <v>-</v>
      </c>
      <c r="C23268" s="74" t="str">
        <f t="shared" si="182"/>
        <v>You: Hai assalamualaikum Nadia, saya Azhad dari PruBSN.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c r="D23268" s="149">
        <f t="shared" si="183"/>
        <v>45467</v>
      </c>
    </row>
    <row r="23269" spans="1:4">
      <c r="B23269" s="74" t="str">
        <f ca="1">IFERROR(__xludf.DUMMYFUNCTION("IF(REGEXMATCH(A23269,""wealth planning""),""Script 1"",""-"")"),"-")</f>
        <v>-</v>
      </c>
      <c r="C23269" s="74">
        <f t="shared" si="182"/>
        <v>0</v>
      </c>
      <c r="D23269" s="149">
        <f t="shared" si="183"/>
        <v>45467</v>
      </c>
    </row>
    <row r="23270" spans="1:4">
      <c r="B23270" s="74" t="str">
        <f ca="1">IFERROR(__xludf.DUMMYFUNCTION("IF(REGEXMATCH(A23270,""wealth planning""),""Script 1"",""-"")"),"-")</f>
        <v>-</v>
      </c>
      <c r="C23270" s="74">
        <f t="shared" si="182"/>
        <v>0</v>
      </c>
      <c r="D23270" s="74" t="str">
        <f t="shared" si="183"/>
        <v>You: Hai assalamualaikum Nadia, saya Azhad dari PruBSN.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row>
    <row r="23271" spans="1:4">
      <c r="A23271" s="74" t="s">
        <v>12545</v>
      </c>
      <c r="B23271" s="74" t="str">
        <f ca="1">IFERROR(__xludf.DUMMYFUNCTION("IF(REGEXMATCH(A23271,""wealth planning""),""Script 1"",""-"")"),"-")</f>
        <v>-</v>
      </c>
      <c r="C23271" s="74">
        <f t="shared" si="182"/>
        <v>0</v>
      </c>
      <c r="D23271" s="74">
        <f t="shared" si="183"/>
        <v>0</v>
      </c>
    </row>
    <row r="23272" spans="1:4">
      <c r="A23272" s="74" t="s">
        <v>12545</v>
      </c>
      <c r="B23272" s="74" t="str">
        <f ca="1">IFERROR(__xludf.DUMMYFUNCTION("IF(REGEXMATCH(A23272,""wealth planning""),""Script 1"",""-"")"),"-")</f>
        <v>-</v>
      </c>
      <c r="C23272" s="74" t="str">
        <f t="shared" si="182"/>
        <v>Mohammad Syahiran Shah</v>
      </c>
      <c r="D23272" s="74">
        <f t="shared" si="183"/>
        <v>0</v>
      </c>
    </row>
    <row r="23273" spans="1:4">
      <c r="A23273" s="149">
        <v>45467</v>
      </c>
      <c r="B23273" s="74" t="str">
        <f ca="1">IFERROR(__xludf.DUMMYFUNCTION("IF(REGEXMATCH(A23273,""wealth planning""),""Script 1"",""-"")"),"#VALUE!")</f>
        <v>#VALUE!</v>
      </c>
      <c r="C23273" s="74" t="str">
        <f t="shared" si="182"/>
        <v>Mohammad Syahiran Shah</v>
      </c>
      <c r="D23273" s="74">
        <f t="shared" si="183"/>
        <v>0</v>
      </c>
    </row>
    <row r="23274" spans="1:4">
      <c r="A23274" s="149">
        <v>45467</v>
      </c>
      <c r="B23274" s="74" t="str">
        <f ca="1">IFERROR(__xludf.DUMMYFUNCTION("IF(REGEXMATCH(A23274,""wealth planning""),""Script 1"",""-"")"),"#VALUE!")</f>
        <v>#VALUE!</v>
      </c>
      <c r="C23274" s="149">
        <f t="shared" si="182"/>
        <v>45467</v>
      </c>
      <c r="D23274" s="74" t="str">
        <f t="shared" si="183"/>
        <v>Mohammad Syahiran Shah</v>
      </c>
    </row>
    <row r="23275" spans="1:4">
      <c r="A23275" s="74" t="s">
        <v>12546</v>
      </c>
      <c r="B23275" s="74" t="str">
        <f ca="1">IFERROR(__xludf.DUMMYFUNCTION("IF(REGEXMATCH(A23275,""wealth planning""),""Script 1"",""-"")"),"Script 1")</f>
        <v>Script 1</v>
      </c>
      <c r="C23275" s="149">
        <f t="shared" si="182"/>
        <v>45467</v>
      </c>
      <c r="D23275" s="74" t="str">
        <f t="shared" si="183"/>
        <v>Mohammad Syahiran Shah</v>
      </c>
    </row>
    <row r="23276" spans="1:4">
      <c r="A23276" s="74"/>
      <c r="B23276" s="74" t="str">
        <f ca="1">IFERROR(__xludf.DUMMYFUNCTION("IF(REGEXMATCH(A23276,""wealth planning""),""Script 1"",""-"")"),"-")</f>
        <v>-</v>
      </c>
      <c r="C23276" s="74" t="str">
        <f t="shared" si="182"/>
        <v>You: Hai assalamualaikum Syahiran, saya Azhad nihon sotsu tahun 2017. Sorry kalau ganggu. Actually sekarang saya tengah mencari individu yang bekerja dekat nihon untuk saya dapatkan opportunity sharing berkaitan takaful dan wealth planning since ini kerja hakiki saya sebagai PruBSN wealth planner. Boleh ke kalau saya nak set appointment secara bersemuka ataupun online?</v>
      </c>
      <c r="D23276" s="149">
        <f t="shared" si="183"/>
        <v>45467</v>
      </c>
    </row>
    <row r="23277" spans="1:4">
      <c r="B23277" s="74" t="str">
        <f ca="1">IFERROR(__xludf.DUMMYFUNCTION("IF(REGEXMATCH(A23277,""wealth planning""),""Script 1"",""-"")"),"-")</f>
        <v>-</v>
      </c>
      <c r="C23277" s="74">
        <f t="shared" si="182"/>
        <v>0</v>
      </c>
      <c r="D23277" s="149">
        <f t="shared" si="183"/>
        <v>45467</v>
      </c>
    </row>
    <row r="23278" spans="1:4">
      <c r="B23278" s="74" t="str">
        <f ca="1">IFERROR(__xludf.DUMMYFUNCTION("IF(REGEXMATCH(A23278,""wealth planning""),""Script 1"",""-"")"),"-")</f>
        <v>-</v>
      </c>
      <c r="C23278" s="74">
        <f t="shared" si="182"/>
        <v>0</v>
      </c>
      <c r="D23278" s="74" t="str">
        <f t="shared" si="183"/>
        <v>You: Hai assalamualaikum Syahiran, saya Azhad nihon sotsu tahun 2017. Sorry kalau ganggu. Actually sekarang saya tengah mencari individu yang bekerja dekat nihon untuk saya dapatkan opportunity sharing berkaitan takaful dan wealth planning since ini kerja hakiki saya sebagai PruBSN wealth planner. Boleh ke kalau saya nak set appointment secara bersemuka ataupun online?</v>
      </c>
    </row>
    <row r="23279" spans="1:4">
      <c r="A23279" s="74" t="s">
        <v>12548</v>
      </c>
      <c r="B23279" s="74" t="str">
        <f ca="1">IFERROR(__xludf.DUMMYFUNCTION("IF(REGEXMATCH(A23279,""wealth planning""),""Script 1"",""-"")"),"-")</f>
        <v>-</v>
      </c>
      <c r="C23279" s="74">
        <f t="shared" si="182"/>
        <v>0</v>
      </c>
      <c r="D23279" s="74">
        <f t="shared" si="183"/>
        <v>0</v>
      </c>
    </row>
    <row r="23280" spans="1:4">
      <c r="A23280" s="74" t="s">
        <v>12549</v>
      </c>
      <c r="B23280" s="74" t="str">
        <f ca="1">IFERROR(__xludf.DUMMYFUNCTION("IF(REGEXMATCH(A23280,""wealth planning""),""Script 1"",""-"")"),"-")</f>
        <v>-</v>
      </c>
      <c r="C23280" s="74" t="str">
        <f t="shared" si="182"/>
        <v>Arisya JafriStatus is reachable</v>
      </c>
      <c r="D23280" s="74">
        <f t="shared" si="183"/>
        <v>0</v>
      </c>
    </row>
    <row r="23281" spans="1:4">
      <c r="A23281" s="149">
        <v>45463</v>
      </c>
      <c r="B23281" s="74" t="str">
        <f ca="1">IFERROR(__xludf.DUMMYFUNCTION("IF(REGEXMATCH(A23281,""wealth planning""),""Script 1"",""-"")"),"#VALUE!")</f>
        <v>#VALUE!</v>
      </c>
      <c r="C23281" s="74" t="str">
        <f t="shared" si="182"/>
        <v>Arisya Jafri</v>
      </c>
      <c r="D23281" s="74">
        <f t="shared" si="183"/>
        <v>0</v>
      </c>
    </row>
    <row r="23282" spans="1:4">
      <c r="A23282" s="149">
        <v>45463</v>
      </c>
      <c r="B23282" s="74" t="str">
        <f ca="1">IFERROR(__xludf.DUMMYFUNCTION("IF(REGEXMATCH(A23282,""wealth planning""),""Script 1"",""-"")"),"#VALUE!")</f>
        <v>#VALUE!</v>
      </c>
      <c r="C23282" s="149">
        <f t="shared" si="182"/>
        <v>45463</v>
      </c>
      <c r="D23282" s="74" t="str">
        <f t="shared" si="183"/>
        <v>Arisya JafriStatus is reachable</v>
      </c>
    </row>
    <row r="23283" spans="1:4">
      <c r="A23283" s="74" t="s">
        <v>12550</v>
      </c>
      <c r="B23283" s="74" t="str">
        <f ca="1">IFERROR(__xludf.DUMMYFUNCTION("IF(REGEXMATCH(A23283,""wealth planning""),""Script 1"",""-"")"),"Script 1")</f>
        <v>Script 1</v>
      </c>
      <c r="C23283" s="149">
        <f t="shared" si="182"/>
        <v>45463</v>
      </c>
      <c r="D23283" s="74" t="str">
        <f t="shared" si="183"/>
        <v>Arisya Jafri</v>
      </c>
    </row>
    <row r="23284" spans="1:4">
      <c r="A23284" s="74"/>
      <c r="B23284" s="74" t="str">
        <f ca="1">IFERROR(__xludf.DUMMYFUNCTION("IF(REGEXMATCH(A23284,""wealth planning""),""Script 1"",""-"")"),"-")</f>
        <v>-</v>
      </c>
      <c r="C23284" s="74" t="str">
        <f t="shared" si="182"/>
        <v>You: Hai assalamualaikum Arisya, saya Azhad dari PruBSN takaful. Sorry kalau ganggu. Actually sekarang saya tengah mencari individu yang akan mula bekerja untuk saya dapatkan opportunity sharing berkaitan takaful dan wealth planning since ini kerja hakiki saya sebagai PruBSN wealth planner. Boleh ke kalau saya nak set appointment secara bersemuka ataupun online?</v>
      </c>
      <c r="D23284" s="149">
        <f t="shared" si="183"/>
        <v>45463</v>
      </c>
    </row>
    <row r="23285" spans="1:4">
      <c r="B23285" s="74" t="str">
        <f ca="1">IFERROR(__xludf.DUMMYFUNCTION("IF(REGEXMATCH(A23285,""wealth planning""),""Script 1"",""-"")"),"-")</f>
        <v>-</v>
      </c>
      <c r="C23285" s="74">
        <f t="shared" si="182"/>
        <v>0</v>
      </c>
      <c r="D23285" s="149">
        <f t="shared" si="183"/>
        <v>45463</v>
      </c>
    </row>
    <row r="23286" spans="1:4">
      <c r="B23286" s="74" t="str">
        <f ca="1">IFERROR(__xludf.DUMMYFUNCTION("IF(REGEXMATCH(A23286,""wealth planning""),""Script 1"",""-"")"),"-")</f>
        <v>-</v>
      </c>
      <c r="C23286" s="74">
        <f t="shared" si="182"/>
        <v>0</v>
      </c>
      <c r="D23286" s="74" t="str">
        <f t="shared" si="183"/>
        <v>You: Hai assalamualaikum Arisya, saya Azhad dari PruBSN takaful. Sorry kalau ganggu. Actually sekarang saya tengah mencari individu yang akan mula bekerja untuk saya dapatkan opportunity sharing berkaitan takaful dan wealth planning since ini kerja hakiki saya sebagai PruBSN wealth planner. Boleh ke kalau saya nak set appointment secara bersemuka ataupun online?</v>
      </c>
    </row>
    <row r="23287" spans="1:4">
      <c r="B23287" s="74" t="str">
        <f ca="1">IFERROR(__xludf.DUMMYFUNCTION("IF(REGEXMATCH(A23287,""wealth planning""),""Script 1"",""-"")"),"-")</f>
        <v>-</v>
      </c>
      <c r="C23287" s="74">
        <f t="shared" si="182"/>
        <v>0</v>
      </c>
      <c r="D23287" s="74">
        <f t="shared" si="183"/>
        <v>0</v>
      </c>
    </row>
    <row r="23288" spans="1:4">
      <c r="A23288" s="74" t="s">
        <v>12553</v>
      </c>
      <c r="B23288" s="74" t="str">
        <f ca="1">IFERROR(__xludf.DUMMYFUNCTION("IF(REGEXMATCH(A23288,""wealth planning""),""Script 1"",""-"")"),"-")</f>
        <v>-</v>
      </c>
      <c r="C23288" s="74">
        <f t="shared" si="182"/>
        <v>0</v>
      </c>
      <c r="D23288" s="74">
        <f t="shared" si="183"/>
        <v>0</v>
      </c>
    </row>
    <row r="23289" spans="1:4">
      <c r="A23289" s="149">
        <v>45463</v>
      </c>
      <c r="B23289" s="74" t="str">
        <f ca="1">IFERROR(__xludf.DUMMYFUNCTION("IF(REGEXMATCH(A23289,""wealth planning""),""Script 1"",""-"")"),"#VALUE!")</f>
        <v>#VALUE!</v>
      </c>
      <c r="C23289" s="74" t="str">
        <f t="shared" si="182"/>
        <v>Nizan Elma Muaiini</v>
      </c>
      <c r="D23289" s="74">
        <f t="shared" si="183"/>
        <v>0</v>
      </c>
    </row>
    <row r="23290" spans="1:4">
      <c r="A23290" s="149">
        <v>45463</v>
      </c>
      <c r="B23290" s="74" t="str">
        <f ca="1">IFERROR(__xludf.DUMMYFUNCTION("IF(REGEXMATCH(A23290,""wealth planning""),""Script 1"",""-"")"),"#VALUE!")</f>
        <v>#VALUE!</v>
      </c>
      <c r="C23290" s="149">
        <f t="shared" si="182"/>
        <v>45463</v>
      </c>
      <c r="D23290" s="74">
        <f t="shared" si="183"/>
        <v>0</v>
      </c>
    </row>
    <row r="23291" spans="1:4">
      <c r="A23291" s="74" t="s">
        <v>12554</v>
      </c>
      <c r="B23291" s="74" t="str">
        <f ca="1">IFERROR(__xludf.DUMMYFUNCTION("IF(REGEXMATCH(A23291,""wealth planning""),""Script 1"",""-"")"),"Script 1")</f>
        <v>Script 1</v>
      </c>
      <c r="C23291" s="149">
        <f t="shared" si="182"/>
        <v>45463</v>
      </c>
      <c r="D23291" s="74" t="str">
        <f t="shared" si="183"/>
        <v>Nizan Elma Muaiini</v>
      </c>
    </row>
    <row r="23292" spans="1:4">
      <c r="A23292" s="74"/>
      <c r="B23292" s="74" t="str">
        <f ca="1">IFERROR(__xludf.DUMMYFUNCTION("IF(REGEXMATCH(A23292,""wealth planning""),""Script 1"",""-"")"),"-")</f>
        <v>-</v>
      </c>
      <c r="C23292" s="74" t="str">
        <f t="shared" si="182"/>
        <v>You: Hai assalamualaikum Nizan, saya Azhad nihon sotsu tahun 2017. Sorry kalau ganggu. Actually sekarang saya tengah mencari individu yang bekerja di nihon untuk saya dapatkan opportunity sharing berkaitan takaful dan wealth planning since ini kerja hakiki saya sebagai PruBSN wealth planner. Boleh ke kalau saya nak set appointment secara bersemuka ataupun online?</v>
      </c>
      <c r="D23292" s="149">
        <f t="shared" si="183"/>
        <v>45463</v>
      </c>
    </row>
    <row r="23293" spans="1:4">
      <c r="B23293" s="74" t="str">
        <f ca="1">IFERROR(__xludf.DUMMYFUNCTION("IF(REGEXMATCH(A23293,""wealth planning""),""Script 1"",""-"")"),"-")</f>
        <v>-</v>
      </c>
      <c r="C23293" s="74">
        <f t="shared" si="182"/>
        <v>0</v>
      </c>
      <c r="D23293" s="149">
        <f t="shared" si="183"/>
        <v>45463</v>
      </c>
    </row>
    <row r="23294" spans="1:4">
      <c r="B23294" s="74" t="str">
        <f ca="1">IFERROR(__xludf.DUMMYFUNCTION("IF(REGEXMATCH(A23294,""wealth planning""),""Script 1"",""-"")"),"-")</f>
        <v>-</v>
      </c>
      <c r="C23294" s="74">
        <f t="shared" si="182"/>
        <v>0</v>
      </c>
      <c r="D23294" s="74" t="str">
        <f t="shared" si="183"/>
        <v>You: Hai assalamualaikum Nizan, saya Azhad nihon sotsu tahun 2017. Sorry kalau ganggu. Actually sekarang saya tengah mencari individu yang bekerja di nihon untuk saya dapatkan opportunity sharing berkaitan takaful dan wealth planning since ini kerja hakiki saya sebagai PruBSN wealth planner. Boleh ke kalau saya nak set appointment secara bersemuka ataupun online?</v>
      </c>
    </row>
    <row r="23295" spans="1:4">
      <c r="A23295" s="74" t="s">
        <v>12556</v>
      </c>
      <c r="B23295" s="74" t="str">
        <f ca="1">IFERROR(__xludf.DUMMYFUNCTION("IF(REGEXMATCH(A23295,""wealth planning""),""Script 1"",""-"")"),"-")</f>
        <v>-</v>
      </c>
      <c r="C23295" s="74">
        <f t="shared" si="182"/>
        <v>0</v>
      </c>
      <c r="D23295" s="74">
        <f t="shared" si="183"/>
        <v>0</v>
      </c>
    </row>
    <row r="23296" spans="1:4">
      <c r="A23296" s="74" t="s">
        <v>12556</v>
      </c>
      <c r="B23296" s="74" t="str">
        <f ca="1">IFERROR(__xludf.DUMMYFUNCTION("IF(REGEXMATCH(A23296,""wealth planning""),""Script 1"",""-"")"),"-")</f>
        <v>-</v>
      </c>
      <c r="C23296" s="74" t="str">
        <f t="shared" si="182"/>
        <v>Fatin Nurhamizan</v>
      </c>
      <c r="D23296" s="74">
        <f t="shared" si="183"/>
        <v>0</v>
      </c>
    </row>
    <row r="23297" spans="1:4">
      <c r="A23297" s="149">
        <v>45463</v>
      </c>
      <c r="B23297" s="74" t="str">
        <f ca="1">IFERROR(__xludf.DUMMYFUNCTION("IF(REGEXMATCH(A23297,""wealth planning""),""Script 1"",""-"")"),"#VALUE!")</f>
        <v>#VALUE!</v>
      </c>
      <c r="C23297" s="74" t="str">
        <f t="shared" si="182"/>
        <v>Fatin Nurhamizan</v>
      </c>
      <c r="D23297" s="74">
        <f t="shared" si="183"/>
        <v>0</v>
      </c>
    </row>
    <row r="23298" spans="1:4">
      <c r="A23298" s="149">
        <v>45463</v>
      </c>
      <c r="B23298" s="74" t="str">
        <f ca="1">IFERROR(__xludf.DUMMYFUNCTION("IF(REGEXMATCH(A23298,""wealth planning""),""Script 1"",""-"")"),"#VALUE!")</f>
        <v>#VALUE!</v>
      </c>
      <c r="C23298" s="149">
        <f t="shared" si="182"/>
        <v>45463</v>
      </c>
      <c r="D23298" s="74" t="str">
        <f t="shared" si="183"/>
        <v>Fatin Nurhamizan</v>
      </c>
    </row>
    <row r="23299" spans="1:4">
      <c r="A23299" s="74" t="s">
        <v>12557</v>
      </c>
      <c r="B23299" s="74" t="str">
        <f ca="1">IFERROR(__xludf.DUMMYFUNCTION("IF(REGEXMATCH(A23299,""wealth planning""),""Script 1"",""-"")"),"Script 1")</f>
        <v>Script 1</v>
      </c>
      <c r="C23299" s="149">
        <f t="shared" si="182"/>
        <v>45463</v>
      </c>
      <c r="D23299" s="74" t="str">
        <f t="shared" si="183"/>
        <v>Fatin Nurhamizan</v>
      </c>
    </row>
    <row r="23300" spans="1:4">
      <c r="A23300" s="74"/>
      <c r="B23300" s="74" t="str">
        <f ca="1">IFERROR(__xludf.DUMMYFUNCTION("IF(REGEXMATCH(A23300,""wealth planning""),""Script 1"",""-"")"),"-")</f>
        <v>-</v>
      </c>
      <c r="C23300" s="74" t="str">
        <f t="shared" si="182"/>
        <v>You: Hai assalamualaikum Fatin,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c r="D23300" s="149">
        <f t="shared" si="183"/>
        <v>45463</v>
      </c>
    </row>
    <row r="23301" spans="1:4">
      <c r="B23301" s="74" t="str">
        <f ca="1">IFERROR(__xludf.DUMMYFUNCTION("IF(REGEXMATCH(A23301,""wealth planning""),""Script 1"",""-"")"),"-")</f>
        <v>-</v>
      </c>
      <c r="C23301" s="74">
        <f t="shared" si="182"/>
        <v>0</v>
      </c>
      <c r="D23301" s="149">
        <f t="shared" si="183"/>
        <v>45463</v>
      </c>
    </row>
    <row r="23302" spans="1:4">
      <c r="B23302" s="74" t="str">
        <f ca="1">IFERROR(__xludf.DUMMYFUNCTION("IF(REGEXMATCH(A23302,""wealth planning""),""Script 1"",""-"")"),"-")</f>
        <v>-</v>
      </c>
      <c r="C23302" s="74">
        <f t="shared" si="182"/>
        <v>0</v>
      </c>
      <c r="D23302" s="74" t="str">
        <f t="shared" si="183"/>
        <v>You: Hai assalamualaikum Fatin,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row>
    <row r="23303" spans="1:4">
      <c r="A23303" s="74" t="s">
        <v>12559</v>
      </c>
      <c r="B23303" s="74" t="str">
        <f ca="1">IFERROR(__xludf.DUMMYFUNCTION("IF(REGEXMATCH(A23303,""wealth planning""),""Script 1"",""-"")"),"-")</f>
        <v>-</v>
      </c>
      <c r="C23303" s="74">
        <f t="shared" si="182"/>
        <v>0</v>
      </c>
      <c r="D23303" s="74">
        <f t="shared" si="183"/>
        <v>0</v>
      </c>
    </row>
    <row r="23304" spans="1:4">
      <c r="A23304" s="74" t="s">
        <v>12559</v>
      </c>
      <c r="B23304" s="74" t="str">
        <f ca="1">IFERROR(__xludf.DUMMYFUNCTION("IF(REGEXMATCH(A23304,""wealth planning""),""Script 1"",""-"")"),"-")</f>
        <v>-</v>
      </c>
      <c r="C23304" s="74" t="str">
        <f t="shared" si="182"/>
        <v>Nurin Akma Alya Muhammad Akmal</v>
      </c>
      <c r="D23304" s="74">
        <f t="shared" si="183"/>
        <v>0</v>
      </c>
    </row>
    <row r="23305" spans="1:4">
      <c r="A23305" s="149">
        <v>45463</v>
      </c>
      <c r="B23305" s="74" t="str">
        <f ca="1">IFERROR(__xludf.DUMMYFUNCTION("IF(REGEXMATCH(A23305,""wealth planning""),""Script 1"",""-"")"),"#VALUE!")</f>
        <v>#VALUE!</v>
      </c>
      <c r="C23305" s="74" t="str">
        <f t="shared" si="182"/>
        <v>Nurin Akma Alya Muhammad Akmal</v>
      </c>
      <c r="D23305" s="74">
        <f t="shared" si="183"/>
        <v>0</v>
      </c>
    </row>
    <row r="23306" spans="1:4">
      <c r="A23306" s="149">
        <v>45463</v>
      </c>
      <c r="B23306" s="74" t="str">
        <f ca="1">IFERROR(__xludf.DUMMYFUNCTION("IF(REGEXMATCH(A23306,""wealth planning""),""Script 1"",""-"")"),"#VALUE!")</f>
        <v>#VALUE!</v>
      </c>
      <c r="C23306" s="149">
        <f t="shared" si="182"/>
        <v>45463</v>
      </c>
      <c r="D23306" s="74" t="str">
        <f t="shared" si="183"/>
        <v>Nurin Akma Alya Muhammad Akmal</v>
      </c>
    </row>
    <row r="23307" spans="1:4">
      <c r="A23307" s="74" t="s">
        <v>12560</v>
      </c>
      <c r="B23307" s="74" t="str">
        <f ca="1">IFERROR(__xludf.DUMMYFUNCTION("IF(REGEXMATCH(A23307,""wealth planning""),""Script 1"",""-"")"),"Script 1")</f>
        <v>Script 1</v>
      </c>
      <c r="C23307" s="149">
        <f t="shared" si="182"/>
        <v>45463</v>
      </c>
      <c r="D23307" s="74" t="str">
        <f t="shared" si="183"/>
        <v>Nurin Akma Alya Muhammad Akmal</v>
      </c>
    </row>
    <row r="23308" spans="1:4">
      <c r="A23308" s="74"/>
      <c r="B23308" s="74" t="str">
        <f ca="1">IFERROR(__xludf.DUMMYFUNCTION("IF(REGEXMATCH(A23308,""wealth planning""),""Script 1"",""-"")"),"-")</f>
        <v>-</v>
      </c>
      <c r="C23308" s="74" t="str">
        <f t="shared" si="182"/>
        <v>You: Hai assalamualaikum Nurin,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v>
      </c>
      <c r="D23308" s="149">
        <f t="shared" si="183"/>
        <v>45463</v>
      </c>
    </row>
    <row r="23309" spans="1:4">
      <c r="B23309" s="74" t="str">
        <f ca="1">IFERROR(__xludf.DUMMYFUNCTION("IF(REGEXMATCH(A23309,""wealth planning""),""Script 1"",""-"")"),"-")</f>
        <v>-</v>
      </c>
      <c r="C23309" s="74">
        <f t="shared" si="182"/>
        <v>0</v>
      </c>
      <c r="D23309" s="149">
        <f t="shared" si="183"/>
        <v>45463</v>
      </c>
    </row>
    <row r="23310" spans="1:4">
      <c r="B23310" s="74" t="str">
        <f ca="1">IFERROR(__xludf.DUMMYFUNCTION("IF(REGEXMATCH(A23310,""wealth planning""),""Script 1"",""-"")"),"-")</f>
        <v>-</v>
      </c>
      <c r="C23310" s="74">
        <f t="shared" si="182"/>
        <v>0</v>
      </c>
      <c r="D23310" s="74" t="str">
        <f t="shared" si="183"/>
        <v>You: Hai assalamualaikum Nurin,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v>
      </c>
    </row>
    <row r="23311" spans="1:4">
      <c r="A23311" s="74" t="s">
        <v>12562</v>
      </c>
      <c r="B23311" s="74" t="str">
        <f ca="1">IFERROR(__xludf.DUMMYFUNCTION("IF(REGEXMATCH(A23311,""wealth planning""),""Script 1"",""-"")"),"-")</f>
        <v>-</v>
      </c>
      <c r="C23311" s="74">
        <f t="shared" si="182"/>
        <v>0</v>
      </c>
      <c r="D23311" s="74">
        <f t="shared" si="183"/>
        <v>0</v>
      </c>
    </row>
    <row r="23312" spans="1:4">
      <c r="A23312" s="74" t="s">
        <v>12562</v>
      </c>
      <c r="B23312" s="74" t="str">
        <f ca="1">IFERROR(__xludf.DUMMYFUNCTION("IF(REGEXMATCH(A23312,""wealth planning""),""Script 1"",""-"")"),"-")</f>
        <v>-</v>
      </c>
      <c r="C23312" s="74" t="str">
        <f t="shared" si="182"/>
        <v>Yuka Takenaka</v>
      </c>
      <c r="D23312" s="74">
        <f t="shared" si="183"/>
        <v>0</v>
      </c>
    </row>
    <row r="23313" spans="1:4">
      <c r="A23313" s="149">
        <v>45463</v>
      </c>
      <c r="B23313" s="74" t="str">
        <f ca="1">IFERROR(__xludf.DUMMYFUNCTION("IF(REGEXMATCH(A23313,""wealth planning""),""Script 1"",""-"")"),"#VALUE!")</f>
        <v>#VALUE!</v>
      </c>
      <c r="C23313" s="74" t="str">
        <f t="shared" si="182"/>
        <v>Yuka Takenaka</v>
      </c>
      <c r="D23313" s="74">
        <f t="shared" si="183"/>
        <v>0</v>
      </c>
    </row>
    <row r="23314" spans="1:4">
      <c r="A23314" s="149">
        <v>45463</v>
      </c>
      <c r="B23314" s="74" t="str">
        <f ca="1">IFERROR(__xludf.DUMMYFUNCTION("IF(REGEXMATCH(A23314,""wealth planning""),""Script 1"",""-"")"),"#VALUE!")</f>
        <v>#VALUE!</v>
      </c>
      <c r="C23314" s="149">
        <f t="shared" si="182"/>
        <v>45463</v>
      </c>
      <c r="D23314" s="74" t="str">
        <f t="shared" si="183"/>
        <v>Yuka Takenaka</v>
      </c>
    </row>
    <row r="23315" spans="1:4">
      <c r="A23315" s="74" t="s">
        <v>12563</v>
      </c>
      <c r="B23315" s="74" t="str">
        <f ca="1">IFERROR(__xludf.DUMMYFUNCTION("IF(REGEXMATCH(A23315,""wealth planning""),""Script 1"",""-"")"),"-")</f>
        <v>-</v>
      </c>
      <c r="C23315" s="149">
        <f t="shared" si="182"/>
        <v>45463</v>
      </c>
      <c r="D23315" s="74" t="str">
        <f t="shared" si="183"/>
        <v>Yuka Takenaka</v>
      </c>
    </row>
    <row r="23316" spans="1:4">
      <c r="A23316" s="74"/>
      <c r="B23316" s="74" t="str">
        <f ca="1">IFERROR(__xludf.DUMMYFUNCTION("IF(REGEXMATCH(A23316,""wealth planning""),""Script 1"",""-"")"),"-")</f>
        <v>-</v>
      </c>
      <c r="C23316" s="74" t="str">
        <f t="shared" si="182"/>
        <v>Yuka: Thank you for connecting~🌼Please feel free to reach out to me when you get interested in new opportunities!</v>
      </c>
      <c r="D23316" s="149">
        <f t="shared" si="183"/>
        <v>45463</v>
      </c>
    </row>
    <row r="23317" spans="1:4">
      <c r="B23317" s="74" t="str">
        <f ca="1">IFERROR(__xludf.DUMMYFUNCTION("IF(REGEXMATCH(A23317,""wealth planning""),""Script 1"",""-"")"),"-")</f>
        <v>-</v>
      </c>
      <c r="C23317" s="74">
        <f t="shared" si="182"/>
        <v>0</v>
      </c>
      <c r="D23317" s="149">
        <f t="shared" si="183"/>
        <v>45463</v>
      </c>
    </row>
    <row r="23318" spans="1:4">
      <c r="B23318" s="74" t="str">
        <f ca="1">IFERROR(__xludf.DUMMYFUNCTION("IF(REGEXMATCH(A23318,""wealth planning""),""Script 1"",""-"")"),"-")</f>
        <v>-</v>
      </c>
      <c r="C23318" s="74">
        <f t="shared" si="182"/>
        <v>0</v>
      </c>
      <c r="D23318" s="74" t="str">
        <f t="shared" si="183"/>
        <v>Yuka: Thank you for connecting~🌼Please feel free to reach out to me when you get interested in new opportunities!</v>
      </c>
    </row>
    <row r="23319" spans="1:4">
      <c r="A23319" s="74" t="s">
        <v>12565</v>
      </c>
      <c r="B23319" s="74" t="str">
        <f ca="1">IFERROR(__xludf.DUMMYFUNCTION("IF(REGEXMATCH(A23319,""wealth planning""),""Script 1"",""-"")"),"-")</f>
        <v>-</v>
      </c>
      <c r="C23319" s="74">
        <f t="shared" si="182"/>
        <v>0</v>
      </c>
      <c r="D23319" s="74">
        <f t="shared" si="183"/>
        <v>0</v>
      </c>
    </row>
    <row r="23320" spans="1:4">
      <c r="A23320" s="74" t="s">
        <v>12565</v>
      </c>
      <c r="B23320" s="74" t="str">
        <f ca="1">IFERROR(__xludf.DUMMYFUNCTION("IF(REGEXMATCH(A23320,""wealth planning""),""Script 1"",""-"")"),"-")</f>
        <v>-</v>
      </c>
      <c r="C23320" s="74" t="str">
        <f t="shared" si="182"/>
        <v>Farid Zuhdi bin Mohd Nizam</v>
      </c>
      <c r="D23320" s="74">
        <f t="shared" si="183"/>
        <v>0</v>
      </c>
    </row>
    <row r="23321" spans="1:4">
      <c r="A23321" s="149">
        <v>45463</v>
      </c>
      <c r="B23321" s="74" t="str">
        <f ca="1">IFERROR(__xludf.DUMMYFUNCTION("IF(REGEXMATCH(A23321,""wealth planning""),""Script 1"",""-"")"),"#VALUE!")</f>
        <v>#VALUE!</v>
      </c>
      <c r="C23321" s="74" t="str">
        <f t="shared" si="182"/>
        <v>Farid Zuhdi bin Mohd Nizam</v>
      </c>
      <c r="D23321" s="74">
        <f t="shared" si="183"/>
        <v>0</v>
      </c>
    </row>
    <row r="23322" spans="1:4">
      <c r="A23322" s="149">
        <v>45463</v>
      </c>
      <c r="B23322" s="74" t="str">
        <f ca="1">IFERROR(__xludf.DUMMYFUNCTION("IF(REGEXMATCH(A23322,""wealth planning""),""Script 1"",""-"")"),"#VALUE!")</f>
        <v>#VALUE!</v>
      </c>
      <c r="C23322" s="149">
        <f t="shared" si="182"/>
        <v>45463</v>
      </c>
      <c r="D23322" s="74" t="str">
        <f t="shared" si="183"/>
        <v>Farid Zuhdi bin Mohd Nizam</v>
      </c>
    </row>
    <row r="23323" spans="1:4">
      <c r="A23323" s="74" t="s">
        <v>12566</v>
      </c>
      <c r="B23323" s="74" t="str">
        <f ca="1">IFERROR(__xludf.DUMMYFUNCTION("IF(REGEXMATCH(A23323,""wealth planning""),""Script 1"",""-"")"),"Script 1")</f>
        <v>Script 1</v>
      </c>
      <c r="C23323" s="149">
        <f t="shared" si="182"/>
        <v>45463</v>
      </c>
      <c r="D23323" s="74" t="str">
        <f t="shared" si="183"/>
        <v>Farid Zuhdi bin Mohd Nizam</v>
      </c>
    </row>
    <row r="23324" spans="1:4">
      <c r="A23324" s="74"/>
      <c r="B23324" s="74" t="str">
        <f ca="1">IFERROR(__xludf.DUMMYFUNCTION("IF(REGEXMATCH(A23324,""wealth planning""),""Script 1"",""-"")"),"-")</f>
        <v>-</v>
      </c>
      <c r="C23324" s="74" t="str">
        <f t="shared" si="182"/>
        <v>You: Hai assalamualaikum Farid,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c r="D23324" s="149">
        <f t="shared" si="183"/>
        <v>45463</v>
      </c>
    </row>
    <row r="23325" spans="1:4">
      <c r="B23325" s="74" t="str">
        <f ca="1">IFERROR(__xludf.DUMMYFUNCTION("IF(REGEXMATCH(A23325,""wealth planning""),""Script 1"",""-"")"),"-")</f>
        <v>-</v>
      </c>
      <c r="C23325" s="74">
        <f t="shared" si="182"/>
        <v>0</v>
      </c>
      <c r="D23325" s="149">
        <f t="shared" si="183"/>
        <v>45463</v>
      </c>
    </row>
    <row r="23326" spans="1:4">
      <c r="B23326" s="74" t="str">
        <f ca="1">IFERROR(__xludf.DUMMYFUNCTION("IF(REGEXMATCH(A23326,""wealth planning""),""Script 1"",""-"")"),"-")</f>
        <v>-</v>
      </c>
      <c r="C23326" s="74">
        <f t="shared" si="182"/>
        <v>0</v>
      </c>
      <c r="D23326" s="74" t="str">
        <f t="shared" si="183"/>
        <v>You: Hai assalamualaikum Farid,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row>
    <row r="23327" spans="1:4">
      <c r="A23327" s="74" t="s">
        <v>12568</v>
      </c>
      <c r="B23327" s="74" t="str">
        <f ca="1">IFERROR(__xludf.DUMMYFUNCTION("IF(REGEXMATCH(A23327,""wealth planning""),""Script 1"",""-"")"),"-")</f>
        <v>-</v>
      </c>
      <c r="C23327" s="74">
        <f t="shared" si="182"/>
        <v>0</v>
      </c>
      <c r="D23327" s="74">
        <f t="shared" si="183"/>
        <v>0</v>
      </c>
    </row>
    <row r="23328" spans="1:4">
      <c r="A23328" s="74" t="s">
        <v>12568</v>
      </c>
      <c r="B23328" s="74" t="str">
        <f ca="1">IFERROR(__xludf.DUMMYFUNCTION("IF(REGEXMATCH(A23328,""wealth planning""),""Script 1"",""-"")"),"-")</f>
        <v>-</v>
      </c>
      <c r="C23328" s="74" t="str">
        <f t="shared" si="182"/>
        <v>Irna Puteri Shahbudin</v>
      </c>
      <c r="D23328" s="74">
        <f t="shared" si="183"/>
        <v>0</v>
      </c>
    </row>
    <row r="23329" spans="1:4">
      <c r="A23329" s="149">
        <v>45463</v>
      </c>
      <c r="B23329" s="74" t="str">
        <f ca="1">IFERROR(__xludf.DUMMYFUNCTION("IF(REGEXMATCH(A23329,""wealth planning""),""Script 1"",""-"")"),"#VALUE!")</f>
        <v>#VALUE!</v>
      </c>
      <c r="C23329" s="74" t="str">
        <f t="shared" si="182"/>
        <v>Irna Puteri Shahbudin</v>
      </c>
      <c r="D23329" s="74">
        <f t="shared" si="183"/>
        <v>0</v>
      </c>
    </row>
    <row r="23330" spans="1:4">
      <c r="A23330" s="149">
        <v>45463</v>
      </c>
      <c r="B23330" s="74" t="str">
        <f ca="1">IFERROR(__xludf.DUMMYFUNCTION("IF(REGEXMATCH(A23330,""wealth planning""),""Script 1"",""-"")"),"#VALUE!")</f>
        <v>#VALUE!</v>
      </c>
      <c r="C23330" s="149">
        <f t="shared" si="182"/>
        <v>45463</v>
      </c>
      <c r="D23330" s="74" t="str">
        <f t="shared" si="183"/>
        <v>Irna Puteri Shahbudin</v>
      </c>
    </row>
    <row r="23331" spans="1:4">
      <c r="A23331" s="74" t="s">
        <v>12569</v>
      </c>
      <c r="B23331" s="74" t="str">
        <f ca="1">IFERROR(__xludf.DUMMYFUNCTION("IF(REGEXMATCH(A23331,""wealth planning""),""Script 1"",""-"")"),"Script 1")</f>
        <v>Script 1</v>
      </c>
      <c r="C23331" s="149">
        <f t="shared" si="182"/>
        <v>45463</v>
      </c>
      <c r="D23331" s="74" t="str">
        <f t="shared" si="183"/>
        <v>Irna Puteri Shahbudin</v>
      </c>
    </row>
    <row r="23332" spans="1:4">
      <c r="A23332" s="74"/>
      <c r="B23332" s="74" t="str">
        <f ca="1">IFERROR(__xludf.DUMMYFUNCTION("IF(REGEXMATCH(A23332,""wealth planning""),""Script 1"",""-"")"),"-")</f>
        <v>-</v>
      </c>
      <c r="C23332" s="74" t="str">
        <f t="shared" si="182"/>
        <v>You: Hai assalamualaikum Irna,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c r="D23332" s="149">
        <f t="shared" si="183"/>
        <v>45463</v>
      </c>
    </row>
    <row r="23333" spans="1:4">
      <c r="B23333" s="74" t="str">
        <f ca="1">IFERROR(__xludf.DUMMYFUNCTION("IF(REGEXMATCH(A23333,""wealth planning""),""Script 1"",""-"")"),"-")</f>
        <v>-</v>
      </c>
      <c r="C23333" s="74">
        <f t="shared" si="182"/>
        <v>0</v>
      </c>
      <c r="D23333" s="149">
        <f t="shared" si="183"/>
        <v>45463</v>
      </c>
    </row>
    <row r="23334" spans="1:4">
      <c r="B23334" s="74" t="str">
        <f ca="1">IFERROR(__xludf.DUMMYFUNCTION("IF(REGEXMATCH(A23334,""wealth planning""),""Script 1"",""-"")"),"-")</f>
        <v>-</v>
      </c>
      <c r="C23334" s="74">
        <f t="shared" si="182"/>
        <v>0</v>
      </c>
      <c r="D23334" s="74" t="str">
        <f t="shared" si="183"/>
        <v>You: Hai assalamualaikum Irna,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row>
    <row r="23335" spans="1:4">
      <c r="A23335" s="74" t="s">
        <v>12571</v>
      </c>
      <c r="B23335" s="74" t="str">
        <f ca="1">IFERROR(__xludf.DUMMYFUNCTION("IF(REGEXMATCH(A23335,""wealth planning""),""Script 1"",""-"")"),"-")</f>
        <v>-</v>
      </c>
      <c r="C23335" s="74">
        <f t="shared" si="182"/>
        <v>0</v>
      </c>
      <c r="D23335" s="74">
        <f t="shared" si="183"/>
        <v>0</v>
      </c>
    </row>
    <row r="23336" spans="1:4">
      <c r="A23336" s="74" t="s">
        <v>12571</v>
      </c>
      <c r="B23336" s="74" t="str">
        <f ca="1">IFERROR(__xludf.DUMMYFUNCTION("IF(REGEXMATCH(A23336,""wealth planning""),""Script 1"",""-"")"),"-")</f>
        <v>-</v>
      </c>
      <c r="C23336" s="74" t="str">
        <f t="shared" si="182"/>
        <v>Afiq Fadzil</v>
      </c>
      <c r="D23336" s="74">
        <f t="shared" si="183"/>
        <v>0</v>
      </c>
    </row>
    <row r="23337" spans="1:4">
      <c r="A23337" s="149">
        <v>45463</v>
      </c>
      <c r="B23337" s="74" t="str">
        <f ca="1">IFERROR(__xludf.DUMMYFUNCTION("IF(REGEXMATCH(A23337,""wealth planning""),""Script 1"",""-"")"),"#VALUE!")</f>
        <v>#VALUE!</v>
      </c>
      <c r="C23337" s="74" t="str">
        <f t="shared" si="182"/>
        <v>Afiq Fadzil</v>
      </c>
      <c r="D23337" s="74">
        <f t="shared" si="183"/>
        <v>0</v>
      </c>
    </row>
    <row r="23338" spans="1:4">
      <c r="A23338" s="149">
        <v>45463</v>
      </c>
      <c r="B23338" s="74" t="str">
        <f ca="1">IFERROR(__xludf.DUMMYFUNCTION("IF(REGEXMATCH(A23338,""wealth planning""),""Script 1"",""-"")"),"#VALUE!")</f>
        <v>#VALUE!</v>
      </c>
      <c r="C23338" s="149">
        <f t="shared" si="182"/>
        <v>45463</v>
      </c>
      <c r="D23338" s="74" t="str">
        <f t="shared" si="183"/>
        <v>Afiq Fadzil</v>
      </c>
    </row>
    <row r="23339" spans="1:4">
      <c r="A23339" s="74" t="s">
        <v>12572</v>
      </c>
      <c r="B23339" s="74" t="str">
        <f ca="1">IFERROR(__xludf.DUMMYFUNCTION("IF(REGEXMATCH(A23339,""wealth planning""),""Script 1"",""-"")"),"Script 1")</f>
        <v>Script 1</v>
      </c>
      <c r="C23339" s="149">
        <f t="shared" si="182"/>
        <v>45463</v>
      </c>
      <c r="D23339" s="74" t="str">
        <f t="shared" si="183"/>
        <v>Afiq Fadzil</v>
      </c>
    </row>
    <row r="23340" spans="1:4">
      <c r="A23340" s="74"/>
      <c r="B23340" s="74" t="str">
        <f ca="1">IFERROR(__xludf.DUMMYFUNCTION("IF(REGEXMATCH(A23340,""wealth planning""),""Script 1"",""-"")"),"-")</f>
        <v>-</v>
      </c>
      <c r="C23340" s="74" t="str">
        <f t="shared" si="182"/>
        <v>You: Hai assalamualaikum Afiq,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v>
      </c>
      <c r="D23340" s="149">
        <f t="shared" si="183"/>
        <v>45463</v>
      </c>
    </row>
    <row r="23341" spans="1:4">
      <c r="B23341" s="74" t="str">
        <f ca="1">IFERROR(__xludf.DUMMYFUNCTION("IF(REGEXMATCH(A23341,""wealth planning""),""Script 1"",""-"")"),"-")</f>
        <v>-</v>
      </c>
      <c r="C23341" s="74">
        <f t="shared" si="182"/>
        <v>0</v>
      </c>
      <c r="D23341" s="149">
        <f t="shared" si="183"/>
        <v>45463</v>
      </c>
    </row>
    <row r="23342" spans="1:4">
      <c r="B23342" s="74" t="str">
        <f ca="1">IFERROR(__xludf.DUMMYFUNCTION("IF(REGEXMATCH(A23342,""wealth planning""),""Script 1"",""-"")"),"-")</f>
        <v>-</v>
      </c>
      <c r="C23342" s="74">
        <f t="shared" si="182"/>
        <v>0</v>
      </c>
      <c r="D23342" s="74" t="str">
        <f t="shared" si="183"/>
        <v>You: Hai assalamualaikum Afiq,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v>
      </c>
    </row>
    <row r="23343" spans="1:4">
      <c r="B23343" s="74" t="str">
        <f ca="1">IFERROR(__xludf.DUMMYFUNCTION("IF(REGEXMATCH(A23343,""wealth planning""),""Script 1"",""-"")"),"-")</f>
        <v>-</v>
      </c>
      <c r="C23343" s="74">
        <f t="shared" si="182"/>
        <v>0</v>
      </c>
      <c r="D23343" s="74">
        <f t="shared" si="183"/>
        <v>0</v>
      </c>
    </row>
    <row r="23344" spans="1:4">
      <c r="A23344" s="74" t="s">
        <v>12575</v>
      </c>
      <c r="B23344" s="74" t="str">
        <f ca="1">IFERROR(__xludf.DUMMYFUNCTION("IF(REGEXMATCH(A23344,""wealth planning""),""Script 1"",""-"")"),"-")</f>
        <v>-</v>
      </c>
      <c r="C23344" s="74">
        <f t="shared" si="182"/>
        <v>0</v>
      </c>
      <c r="D23344" s="74">
        <f t="shared" si="183"/>
        <v>0</v>
      </c>
    </row>
    <row r="23345" spans="1:4">
      <c r="A23345" s="149">
        <v>45463</v>
      </c>
      <c r="B23345" s="74" t="str">
        <f ca="1">IFERROR(__xludf.DUMMYFUNCTION("IF(REGEXMATCH(A23345,""wealth planning""),""Script 1"",""-"")"),"#VALUE!")</f>
        <v>#VALUE!</v>
      </c>
      <c r="C23345" s="74" t="str">
        <f t="shared" si="182"/>
        <v>Nur Anisya Mohd Riza</v>
      </c>
      <c r="D23345" s="74">
        <f t="shared" si="183"/>
        <v>0</v>
      </c>
    </row>
    <row r="23346" spans="1:4">
      <c r="A23346" s="149">
        <v>45463</v>
      </c>
      <c r="B23346" s="74" t="str">
        <f ca="1">IFERROR(__xludf.DUMMYFUNCTION("IF(REGEXMATCH(A23346,""wealth planning""),""Script 1"",""-"")"),"#VALUE!")</f>
        <v>#VALUE!</v>
      </c>
      <c r="C23346" s="149">
        <f t="shared" si="182"/>
        <v>45463</v>
      </c>
      <c r="D23346" s="74">
        <f t="shared" si="183"/>
        <v>0</v>
      </c>
    </row>
    <row r="23347" spans="1:4">
      <c r="A23347" s="74" t="s">
        <v>12576</v>
      </c>
      <c r="B23347" s="74" t="str">
        <f ca="1">IFERROR(__xludf.DUMMYFUNCTION("IF(REGEXMATCH(A23347,""wealth planning""),""Script 1"",""-"")"),"Script 1")</f>
        <v>Script 1</v>
      </c>
      <c r="C23347" s="149">
        <f t="shared" si="182"/>
        <v>45463</v>
      </c>
      <c r="D23347" s="74" t="str">
        <f t="shared" si="183"/>
        <v>Nur Anisya Mohd Riza</v>
      </c>
    </row>
    <row r="23348" spans="1:4">
      <c r="A23348" s="74"/>
      <c r="B23348" s="74" t="str">
        <f ca="1">IFERROR(__xludf.DUMMYFUNCTION("IF(REGEXMATCH(A23348,""wealth planning""),""Script 1"",""-"")"),"-")</f>
        <v>-</v>
      </c>
      <c r="C23348" s="74" t="str">
        <f t="shared" si="182"/>
        <v>You: Hai assalamualaikum Anisya, saya Azhad dari PruBSN takaful. Sorry kalau ganggu. Actually sekarang saya tengah mencari individu yang akan mula bekerja untuk saya dapatkan opportunity sharing berkaitan takaful dan wealth planning since ini kerja hakiki saya sebagai PruBSN wealth planner. Boleh ke kalau saya nak set appointment secara bersemuka ataupun online?</v>
      </c>
      <c r="D23348" s="149">
        <f t="shared" si="183"/>
        <v>45463</v>
      </c>
    </row>
    <row r="23349" spans="1:4">
      <c r="B23349" s="74" t="str">
        <f ca="1">IFERROR(__xludf.DUMMYFUNCTION("IF(REGEXMATCH(A23349,""wealth planning""),""Script 1"",""-"")"),"-")</f>
        <v>-</v>
      </c>
      <c r="C23349" s="74">
        <f t="shared" si="182"/>
        <v>0</v>
      </c>
      <c r="D23349" s="149">
        <f t="shared" si="183"/>
        <v>45463</v>
      </c>
    </row>
    <row r="23350" spans="1:4">
      <c r="B23350" s="74" t="str">
        <f ca="1">IFERROR(__xludf.DUMMYFUNCTION("IF(REGEXMATCH(A23350,""wealth planning""),""Script 1"",""-"")"),"-")</f>
        <v>-</v>
      </c>
      <c r="C23350" s="74">
        <f t="shared" si="182"/>
        <v>0</v>
      </c>
      <c r="D23350" s="74" t="str">
        <f t="shared" si="183"/>
        <v>You: Hai assalamualaikum Anisya, saya Azhad dari PruBSN takaful. Sorry kalau ganggu. Actually sekarang saya tengah mencari individu yang akan mula bekerja untuk saya dapatkan opportunity sharing berkaitan takaful dan wealth planning since ini kerja hakiki saya sebagai PruBSN wealth planner. Boleh ke kalau saya nak set appointment secara bersemuka ataupun online?</v>
      </c>
    </row>
    <row r="23351" spans="1:4">
      <c r="A23351" s="74" t="s">
        <v>7532</v>
      </c>
      <c r="B23351" s="74" t="str">
        <f ca="1">IFERROR(__xludf.DUMMYFUNCTION("IF(REGEXMATCH(A23351,""wealth planning""),""Script 1"",""-"")"),"-")</f>
        <v>-</v>
      </c>
      <c r="C23351" s="74">
        <f t="shared" si="182"/>
        <v>0</v>
      </c>
      <c r="D23351" s="74">
        <f t="shared" si="183"/>
        <v>0</v>
      </c>
    </row>
    <row r="23352" spans="1:4">
      <c r="A23352" s="74" t="s">
        <v>7532</v>
      </c>
      <c r="B23352" s="74" t="str">
        <f ca="1">IFERROR(__xludf.DUMMYFUNCTION("IF(REGEXMATCH(A23352,""wealth planning""),""Script 1"",""-"")"),"-")</f>
        <v>-</v>
      </c>
      <c r="C23352" s="74" t="str">
        <f t="shared" si="182"/>
        <v>LinkedIn Member</v>
      </c>
      <c r="D23352" s="74">
        <f t="shared" si="183"/>
        <v>0</v>
      </c>
    </row>
    <row r="23353" spans="1:4">
      <c r="A23353" s="149">
        <v>45463</v>
      </c>
      <c r="B23353" s="74" t="str">
        <f ca="1">IFERROR(__xludf.DUMMYFUNCTION("IF(REGEXMATCH(A23353,""wealth planning""),""Script 1"",""-"")"),"#VALUE!")</f>
        <v>#VALUE!</v>
      </c>
      <c r="C23353" s="74" t="str">
        <f t="shared" si="182"/>
        <v>LinkedIn Member</v>
      </c>
      <c r="D23353" s="74">
        <f t="shared" si="183"/>
        <v>0</v>
      </c>
    </row>
    <row r="23354" spans="1:4">
      <c r="A23354" s="149">
        <v>45463</v>
      </c>
      <c r="B23354" s="74" t="str">
        <f ca="1">IFERROR(__xludf.DUMMYFUNCTION("IF(REGEXMATCH(A23354,""wealth planning""),""Script 1"",""-"")"),"#VALUE!")</f>
        <v>#VALUE!</v>
      </c>
      <c r="C23354" s="149">
        <f t="shared" si="182"/>
        <v>45463</v>
      </c>
      <c r="D23354" s="74" t="str">
        <f t="shared" si="183"/>
        <v>LinkedIn Member</v>
      </c>
    </row>
    <row r="23355" spans="1:4">
      <c r="A23355" s="74" t="s">
        <v>12578</v>
      </c>
      <c r="B23355" s="74" t="str">
        <f ca="1">IFERROR(__xludf.DUMMYFUNCTION("IF(REGEXMATCH(A23355,""wealth planning""),""Script 1"",""-"")"),"Script 1")</f>
        <v>Script 1</v>
      </c>
      <c r="C23355" s="149">
        <f t="shared" si="182"/>
        <v>45463</v>
      </c>
      <c r="D23355" s="74" t="str">
        <f t="shared" si="183"/>
        <v>LinkedIn Member</v>
      </c>
    </row>
    <row r="23356" spans="1:4">
      <c r="A23356" s="74"/>
      <c r="B23356" s="74" t="str">
        <f ca="1">IFERROR(__xludf.DUMMYFUNCTION("IF(REGEXMATCH(A23356,""wealth planning""),""Script 1"",""-"")"),"-")</f>
        <v>-</v>
      </c>
      <c r="C23356" s="74" t="str">
        <f t="shared" si="182"/>
        <v>You: Hai assalamualaikum Nurkaishah,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v>
      </c>
      <c r="D23356" s="149">
        <f t="shared" si="183"/>
        <v>45463</v>
      </c>
    </row>
    <row r="23357" spans="1:4">
      <c r="B23357" s="74" t="str">
        <f ca="1">IFERROR(__xludf.DUMMYFUNCTION("IF(REGEXMATCH(A23357,""wealth planning""),""Script 1"",""-"")"),"-")</f>
        <v>-</v>
      </c>
      <c r="C23357" s="74">
        <f t="shared" si="182"/>
        <v>0</v>
      </c>
      <c r="D23357" s="149">
        <f t="shared" si="183"/>
        <v>45463</v>
      </c>
    </row>
    <row r="23358" spans="1:4">
      <c r="B23358" s="74" t="str">
        <f ca="1">IFERROR(__xludf.DUMMYFUNCTION("IF(REGEXMATCH(A23358,""wealth planning""),""Script 1"",""-"")"),"-")</f>
        <v>-</v>
      </c>
      <c r="C23358" s="74">
        <f t="shared" si="182"/>
        <v>0</v>
      </c>
      <c r="D23358" s="74" t="str">
        <f t="shared" si="183"/>
        <v>You: Hai assalamualaikum Nurkaishah,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v>
      </c>
    </row>
    <row r="23359" spans="1:4">
      <c r="A23359" s="74" t="s">
        <v>12579</v>
      </c>
      <c r="B23359" s="74" t="str">
        <f ca="1">IFERROR(__xludf.DUMMYFUNCTION("IF(REGEXMATCH(A23359,""wealth planning""),""Script 1"",""-"")"),"-")</f>
        <v>-</v>
      </c>
      <c r="C23359" s="74">
        <f t="shared" si="182"/>
        <v>0</v>
      </c>
      <c r="D23359" s="74">
        <f t="shared" si="183"/>
        <v>0</v>
      </c>
    </row>
    <row r="23360" spans="1:4">
      <c r="A23360" s="74" t="s">
        <v>12580</v>
      </c>
      <c r="B23360" s="74" t="str">
        <f ca="1">IFERROR(__xludf.DUMMYFUNCTION("IF(REGEXMATCH(A23360,""wealth planning""),""Script 1"",""-"")"),"-")</f>
        <v>-</v>
      </c>
      <c r="C23360" s="74" t="str">
        <f t="shared" si="182"/>
        <v>Thaqif IqbalStatus is reachable</v>
      </c>
      <c r="D23360" s="74">
        <f t="shared" si="183"/>
        <v>0</v>
      </c>
    </row>
    <row r="23361" spans="1:4">
      <c r="A23361" s="149">
        <v>45463</v>
      </c>
      <c r="B23361" s="74" t="str">
        <f ca="1">IFERROR(__xludf.DUMMYFUNCTION("IF(REGEXMATCH(A23361,""wealth planning""),""Script 1"",""-"")"),"#VALUE!")</f>
        <v>#VALUE!</v>
      </c>
      <c r="C23361" s="74" t="str">
        <f t="shared" si="182"/>
        <v>Thaqif Iqbal</v>
      </c>
      <c r="D23361" s="74">
        <f t="shared" si="183"/>
        <v>0</v>
      </c>
    </row>
    <row r="23362" spans="1:4">
      <c r="A23362" s="149">
        <v>45463</v>
      </c>
      <c r="B23362" s="74" t="str">
        <f ca="1">IFERROR(__xludf.DUMMYFUNCTION("IF(REGEXMATCH(A23362,""wealth planning""),""Script 1"",""-"")"),"#VALUE!")</f>
        <v>#VALUE!</v>
      </c>
      <c r="C23362" s="149">
        <f t="shared" si="182"/>
        <v>45463</v>
      </c>
      <c r="D23362" s="74" t="str">
        <f t="shared" si="183"/>
        <v>Thaqif IqbalStatus is reachable</v>
      </c>
    </row>
    <row r="23363" spans="1:4">
      <c r="A23363" s="74" t="s">
        <v>12581</v>
      </c>
      <c r="B23363" s="74" t="str">
        <f ca="1">IFERROR(__xludf.DUMMYFUNCTION("IF(REGEXMATCH(A23363,""wealth planning""),""Script 1"",""-"")"),"Script 1")</f>
        <v>Script 1</v>
      </c>
      <c r="C23363" s="149">
        <f t="shared" si="182"/>
        <v>45463</v>
      </c>
      <c r="D23363" s="74" t="str">
        <f t="shared" si="183"/>
        <v>Thaqif Iqbal</v>
      </c>
    </row>
    <row r="23364" spans="1:4">
      <c r="A23364" s="74"/>
      <c r="B23364" s="74" t="str">
        <f ca="1">IFERROR(__xludf.DUMMYFUNCTION("IF(REGEXMATCH(A23364,""wealth planning""),""Script 1"",""-"")"),"-")</f>
        <v>-</v>
      </c>
      <c r="C23364" s="74" t="str">
        <f t="shared" si="182"/>
        <v>You: Hai assalamualaikum Thaqif,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c r="D23364" s="149">
        <f t="shared" si="183"/>
        <v>45463</v>
      </c>
    </row>
    <row r="23365" spans="1:4">
      <c r="B23365" s="74" t="str">
        <f ca="1">IFERROR(__xludf.DUMMYFUNCTION("IF(REGEXMATCH(A23365,""wealth planning""),""Script 1"",""-"")"),"-")</f>
        <v>-</v>
      </c>
      <c r="C23365" s="74">
        <f t="shared" si="182"/>
        <v>0</v>
      </c>
      <c r="D23365" s="149">
        <f t="shared" si="183"/>
        <v>45463</v>
      </c>
    </row>
    <row r="23366" spans="1:4">
      <c r="B23366" s="74" t="str">
        <f ca="1">IFERROR(__xludf.DUMMYFUNCTION("IF(REGEXMATCH(A23366,""wealth planning""),""Script 1"",""-"")"),"-")</f>
        <v>-</v>
      </c>
      <c r="C23366" s="74">
        <f t="shared" si="182"/>
        <v>0</v>
      </c>
      <c r="D23366" s="74" t="str">
        <f t="shared" si="183"/>
        <v>You: Hai assalamualaikum Thaqif,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row>
    <row r="23367" spans="1:4">
      <c r="A23367" s="74" t="s">
        <v>12583</v>
      </c>
      <c r="B23367" s="74" t="str">
        <f ca="1">IFERROR(__xludf.DUMMYFUNCTION("IF(REGEXMATCH(A23367,""wealth planning""),""Script 1"",""-"")"),"-")</f>
        <v>-</v>
      </c>
      <c r="C23367" s="74">
        <f t="shared" si="182"/>
        <v>0</v>
      </c>
      <c r="D23367" s="74">
        <f t="shared" si="183"/>
        <v>0</v>
      </c>
    </row>
    <row r="23368" spans="1:4">
      <c r="A23368" s="74" t="s">
        <v>12584</v>
      </c>
      <c r="B23368" s="74" t="str">
        <f ca="1">IFERROR(__xludf.DUMMYFUNCTION("IF(REGEXMATCH(A23368,""wealth planning""),""Script 1"",""-"")"),"-")</f>
        <v>-</v>
      </c>
      <c r="C23368" s="74" t="str">
        <f t="shared" si="182"/>
        <v>Annisa NoraniStatus is reachable</v>
      </c>
      <c r="D23368" s="74">
        <f t="shared" si="183"/>
        <v>0</v>
      </c>
    </row>
    <row r="23369" spans="1:4">
      <c r="A23369" s="149">
        <v>45463</v>
      </c>
      <c r="B23369" s="74" t="str">
        <f ca="1">IFERROR(__xludf.DUMMYFUNCTION("IF(REGEXMATCH(A23369,""wealth planning""),""Script 1"",""-"")"),"#VALUE!")</f>
        <v>#VALUE!</v>
      </c>
      <c r="C23369" s="74" t="str">
        <f t="shared" si="182"/>
        <v>Annisa Norani</v>
      </c>
      <c r="D23369" s="74">
        <f t="shared" si="183"/>
        <v>0</v>
      </c>
    </row>
    <row r="23370" spans="1:4">
      <c r="A23370" s="149">
        <v>45463</v>
      </c>
      <c r="B23370" s="74" t="str">
        <f ca="1">IFERROR(__xludf.DUMMYFUNCTION("IF(REGEXMATCH(A23370,""wealth planning""),""Script 1"",""-"")"),"#VALUE!")</f>
        <v>#VALUE!</v>
      </c>
      <c r="C23370" s="149">
        <f t="shared" si="182"/>
        <v>45463</v>
      </c>
      <c r="D23370" s="74" t="str">
        <f t="shared" si="183"/>
        <v>Annisa NoraniStatus is reachable</v>
      </c>
    </row>
    <row r="23371" spans="1:4">
      <c r="A23371" s="74" t="s">
        <v>12585</v>
      </c>
      <c r="B23371" s="74" t="str">
        <f ca="1">IFERROR(__xludf.DUMMYFUNCTION("IF(REGEXMATCH(A23371,""wealth planning""),""Script 1"",""-"")"),"Script 1")</f>
        <v>Script 1</v>
      </c>
      <c r="C23371" s="149">
        <f t="shared" si="182"/>
        <v>45463</v>
      </c>
      <c r="D23371" s="74" t="str">
        <f t="shared" si="183"/>
        <v>Annisa Norani</v>
      </c>
    </row>
    <row r="23372" spans="1:4">
      <c r="A23372" s="74"/>
      <c r="B23372" s="74" t="str">
        <f ca="1">IFERROR(__xludf.DUMMYFUNCTION("IF(REGEXMATCH(A23372,""wealth planning""),""Script 1"",""-"")"),"-")</f>
        <v>-</v>
      </c>
      <c r="C23372" s="74" t="str">
        <f t="shared" si="182"/>
        <v>You: Hai assalamualaikum Annisa,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c r="D23372" s="149">
        <f t="shared" si="183"/>
        <v>45463</v>
      </c>
    </row>
    <row r="23373" spans="1:4">
      <c r="B23373" s="74" t="str">
        <f ca="1">IFERROR(__xludf.DUMMYFUNCTION("IF(REGEXMATCH(A23373,""wealth planning""),""Script 1"",""-"")"),"-")</f>
        <v>-</v>
      </c>
      <c r="C23373" s="74">
        <f t="shared" si="182"/>
        <v>0</v>
      </c>
      <c r="D23373" s="149">
        <f t="shared" si="183"/>
        <v>45463</v>
      </c>
    </row>
    <row r="23374" spans="1:4">
      <c r="B23374" s="74" t="str">
        <f ca="1">IFERROR(__xludf.DUMMYFUNCTION("IF(REGEXMATCH(A23374,""wealth planning""),""Script 1"",""-"")"),"-")</f>
        <v>-</v>
      </c>
      <c r="C23374" s="74">
        <f t="shared" si="182"/>
        <v>0</v>
      </c>
      <c r="D23374" s="74" t="str">
        <f t="shared" si="183"/>
        <v>You: Hai assalamualaikum Annisa,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row>
    <row r="23375" spans="1:4">
      <c r="A23375" s="74" t="s">
        <v>12587</v>
      </c>
      <c r="B23375" s="74" t="str">
        <f ca="1">IFERROR(__xludf.DUMMYFUNCTION("IF(REGEXMATCH(A23375,""wealth planning""),""Script 1"",""-"")"),"-")</f>
        <v>-</v>
      </c>
      <c r="C23375" s="74">
        <f t="shared" si="182"/>
        <v>0</v>
      </c>
      <c r="D23375" s="74">
        <f t="shared" si="183"/>
        <v>0</v>
      </c>
    </row>
    <row r="23376" spans="1:4">
      <c r="A23376" s="74" t="s">
        <v>12588</v>
      </c>
      <c r="B23376" s="74" t="str">
        <f ca="1">IFERROR(__xludf.DUMMYFUNCTION("IF(REGEXMATCH(A23376,""wealth planning""),""Script 1"",""-"")"),"-")</f>
        <v>-</v>
      </c>
      <c r="C23376" s="74" t="str">
        <f t="shared" si="182"/>
        <v>Nurdini HanifStatus is reachable</v>
      </c>
      <c r="D23376" s="74">
        <f t="shared" si="183"/>
        <v>0</v>
      </c>
    </row>
    <row r="23377" spans="1:4">
      <c r="A23377" s="149">
        <v>45463</v>
      </c>
      <c r="B23377" s="74" t="str">
        <f ca="1">IFERROR(__xludf.DUMMYFUNCTION("IF(REGEXMATCH(A23377,""wealth planning""),""Script 1"",""-"")"),"#VALUE!")</f>
        <v>#VALUE!</v>
      </c>
      <c r="C23377" s="74" t="str">
        <f t="shared" si="182"/>
        <v>Nurdini Hanif</v>
      </c>
      <c r="D23377" s="74">
        <f t="shared" si="183"/>
        <v>0</v>
      </c>
    </row>
    <row r="23378" spans="1:4">
      <c r="A23378" s="149">
        <v>45463</v>
      </c>
      <c r="B23378" s="74" t="str">
        <f ca="1">IFERROR(__xludf.DUMMYFUNCTION("IF(REGEXMATCH(A23378,""wealth planning""),""Script 1"",""-"")"),"#VALUE!")</f>
        <v>#VALUE!</v>
      </c>
      <c r="C23378" s="149">
        <f t="shared" si="182"/>
        <v>45463</v>
      </c>
      <c r="D23378" s="74" t="str">
        <f t="shared" si="183"/>
        <v>Nurdini HanifStatus is reachable</v>
      </c>
    </row>
    <row r="23379" spans="1:4">
      <c r="A23379" s="74" t="s">
        <v>12589</v>
      </c>
      <c r="B23379" s="74" t="str">
        <f ca="1">IFERROR(__xludf.DUMMYFUNCTION("IF(REGEXMATCH(A23379,""wealth planning""),""Script 1"",""-"")"),"Script 1")</f>
        <v>Script 1</v>
      </c>
      <c r="C23379" s="149">
        <f t="shared" si="182"/>
        <v>45463</v>
      </c>
      <c r="D23379" s="74" t="str">
        <f t="shared" si="183"/>
        <v>Nurdini Hanif</v>
      </c>
    </row>
    <row r="23380" spans="1:4">
      <c r="A23380" s="74"/>
      <c r="B23380" s="74" t="str">
        <f ca="1">IFERROR(__xludf.DUMMYFUNCTION("IF(REGEXMATCH(A23380,""wealth planning""),""Script 1"",""-"")"),"-")</f>
        <v>-</v>
      </c>
      <c r="C23380" s="74" t="str">
        <f t="shared" si="182"/>
        <v>You: Hai assalamualaikum Nurdini,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c r="D23380" s="149">
        <f t="shared" si="183"/>
        <v>45463</v>
      </c>
    </row>
    <row r="23381" spans="1:4">
      <c r="B23381" s="74" t="str">
        <f ca="1">IFERROR(__xludf.DUMMYFUNCTION("IF(REGEXMATCH(A23381,""wealth planning""),""Script 1"",""-"")"),"-")</f>
        <v>-</v>
      </c>
      <c r="C23381" s="74">
        <f t="shared" si="182"/>
        <v>0</v>
      </c>
      <c r="D23381" s="149">
        <f t="shared" si="183"/>
        <v>45463</v>
      </c>
    </row>
    <row r="23382" spans="1:4">
      <c r="B23382" s="74" t="str">
        <f ca="1">IFERROR(__xludf.DUMMYFUNCTION("IF(REGEXMATCH(A23382,""wealth planning""),""Script 1"",""-"")"),"-")</f>
        <v>-</v>
      </c>
      <c r="C23382" s="74">
        <f t="shared" si="182"/>
        <v>0</v>
      </c>
      <c r="D23382" s="74" t="str">
        <f t="shared" si="183"/>
        <v>You: Hai assalamualaikum Nurdini,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row>
    <row r="23383" spans="1:4">
      <c r="B23383" s="74" t="str">
        <f ca="1">IFERROR(__xludf.DUMMYFUNCTION("IF(REGEXMATCH(A23383,""wealth planning""),""Script 1"",""-"")"),"-")</f>
        <v>-</v>
      </c>
      <c r="C23383" s="74">
        <f t="shared" si="182"/>
        <v>0</v>
      </c>
      <c r="D23383" s="74">
        <f t="shared" si="183"/>
        <v>0</v>
      </c>
    </row>
    <row r="23384" spans="1:4">
      <c r="A23384" s="74" t="s">
        <v>2872</v>
      </c>
      <c r="B23384" s="74" t="str">
        <f ca="1">IFERROR(__xludf.DUMMYFUNCTION("IF(REGEXMATCH(A23384,""wealth planning""),""Script 1"",""-"")"),"-")</f>
        <v>-</v>
      </c>
      <c r="C23384" s="74">
        <f t="shared" si="182"/>
        <v>0</v>
      </c>
      <c r="D23384" s="74">
        <f t="shared" si="183"/>
        <v>0</v>
      </c>
    </row>
    <row r="23385" spans="1:4">
      <c r="A23385" s="149">
        <v>45463</v>
      </c>
      <c r="B23385" s="74" t="str">
        <f ca="1">IFERROR(__xludf.DUMMYFUNCTION("IF(REGEXMATCH(A23385,""wealth planning""),""Script 1"",""-"")"),"#VALUE!")</f>
        <v>#VALUE!</v>
      </c>
      <c r="C23385" s="74" t="str">
        <f t="shared" si="182"/>
        <v>Nur Athirah</v>
      </c>
      <c r="D23385" s="74">
        <f t="shared" si="183"/>
        <v>0</v>
      </c>
    </row>
    <row r="23386" spans="1:4">
      <c r="A23386" s="149">
        <v>45463</v>
      </c>
      <c r="B23386" s="74" t="str">
        <f ca="1">IFERROR(__xludf.DUMMYFUNCTION("IF(REGEXMATCH(A23386,""wealth planning""),""Script 1"",""-"")"),"#VALUE!")</f>
        <v>#VALUE!</v>
      </c>
      <c r="C23386" s="149">
        <f t="shared" si="182"/>
        <v>45463</v>
      </c>
      <c r="D23386" s="74">
        <f t="shared" si="183"/>
        <v>0</v>
      </c>
    </row>
    <row r="23387" spans="1:4">
      <c r="A23387" s="74" t="s">
        <v>12592</v>
      </c>
      <c r="B23387" s="74" t="str">
        <f ca="1">IFERROR(__xludf.DUMMYFUNCTION("IF(REGEXMATCH(A23387,""wealth planning""),""Script 1"",""-"")"),"Script 1")</f>
        <v>Script 1</v>
      </c>
      <c r="C23387" s="149">
        <f t="shared" si="182"/>
        <v>45463</v>
      </c>
      <c r="D23387" s="74" t="str">
        <f t="shared" si="183"/>
        <v>Nur Athirah</v>
      </c>
    </row>
    <row r="23388" spans="1:4">
      <c r="A23388" s="74"/>
      <c r="B23388" s="74" t="str">
        <f ca="1">IFERROR(__xludf.DUMMYFUNCTION("IF(REGEXMATCH(A23388,""wealth planning""),""Script 1"",""-"")"),"-")</f>
        <v>-</v>
      </c>
      <c r="C23388" s="74" t="str">
        <f t="shared" si="182"/>
        <v>You: Hai assalamualaikum Athirah,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v>
      </c>
      <c r="D23388" s="149">
        <f t="shared" si="183"/>
        <v>45463</v>
      </c>
    </row>
    <row r="23389" spans="1:4">
      <c r="B23389" s="74" t="str">
        <f ca="1">IFERROR(__xludf.DUMMYFUNCTION("IF(REGEXMATCH(A23389,""wealth planning""),""Script 1"",""-"")"),"-")</f>
        <v>-</v>
      </c>
      <c r="C23389" s="74">
        <f t="shared" si="182"/>
        <v>0</v>
      </c>
      <c r="D23389" s="149">
        <f t="shared" si="183"/>
        <v>45463</v>
      </c>
    </row>
    <row r="23390" spans="1:4">
      <c r="B23390" s="74" t="str">
        <f ca="1">IFERROR(__xludf.DUMMYFUNCTION("IF(REGEXMATCH(A23390,""wealth planning""),""Script 1"",""-"")"),"-")</f>
        <v>-</v>
      </c>
      <c r="C23390" s="74">
        <f t="shared" si="182"/>
        <v>0</v>
      </c>
      <c r="D23390" s="74" t="str">
        <f t="shared" si="183"/>
        <v>You: Hai assalamualaikum Athirah,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v>
      </c>
    </row>
    <row r="23391" spans="1:4">
      <c r="A23391" s="74" t="s">
        <v>12593</v>
      </c>
      <c r="B23391" s="74" t="str">
        <f ca="1">IFERROR(__xludf.DUMMYFUNCTION("IF(REGEXMATCH(A23391,""wealth planning""),""Script 1"",""-"")"),"-")</f>
        <v>-</v>
      </c>
      <c r="C23391" s="74">
        <f t="shared" si="182"/>
        <v>0</v>
      </c>
      <c r="D23391" s="74">
        <f t="shared" si="183"/>
        <v>0</v>
      </c>
    </row>
    <row r="23392" spans="1:4">
      <c r="A23392" s="74" t="s">
        <v>12594</v>
      </c>
      <c r="B23392" s="74" t="str">
        <f ca="1">IFERROR(__xludf.DUMMYFUNCTION("IF(REGEXMATCH(A23392,""wealth planning""),""Script 1"",""-"")"),"-")</f>
        <v>-</v>
      </c>
      <c r="C23392" s="74" t="str">
        <f t="shared" si="182"/>
        <v>Ayu Lydia Syarma JasniStatus is reachable</v>
      </c>
      <c r="D23392" s="74">
        <f t="shared" si="183"/>
        <v>0</v>
      </c>
    </row>
    <row r="23393" spans="1:4">
      <c r="A23393" s="149">
        <v>45463</v>
      </c>
      <c r="B23393" s="74" t="str">
        <f ca="1">IFERROR(__xludf.DUMMYFUNCTION("IF(REGEXMATCH(A23393,""wealth planning""),""Script 1"",""-"")"),"#VALUE!")</f>
        <v>#VALUE!</v>
      </c>
      <c r="C23393" s="74" t="str">
        <f t="shared" si="182"/>
        <v>Ayu Lydia Syarma Jasni</v>
      </c>
      <c r="D23393" s="74">
        <f t="shared" si="183"/>
        <v>0</v>
      </c>
    </row>
    <row r="23394" spans="1:4">
      <c r="A23394" s="149">
        <v>45463</v>
      </c>
      <c r="B23394" s="74" t="str">
        <f ca="1">IFERROR(__xludf.DUMMYFUNCTION("IF(REGEXMATCH(A23394,""wealth planning""),""Script 1"",""-"")"),"#VALUE!")</f>
        <v>#VALUE!</v>
      </c>
      <c r="C23394" s="149">
        <f t="shared" si="182"/>
        <v>45463</v>
      </c>
      <c r="D23394" s="74" t="str">
        <f t="shared" si="183"/>
        <v>Ayu Lydia Syarma JasniStatus is reachable</v>
      </c>
    </row>
    <row r="23395" spans="1:4">
      <c r="A23395" s="74" t="s">
        <v>12595</v>
      </c>
      <c r="B23395" s="74" t="str">
        <f ca="1">IFERROR(__xludf.DUMMYFUNCTION("IF(REGEXMATCH(A23395,""wealth planning""),""Script 1"",""-"")"),"Script 1")</f>
        <v>Script 1</v>
      </c>
      <c r="C23395" s="149">
        <f t="shared" si="182"/>
        <v>45463</v>
      </c>
      <c r="D23395" s="74" t="str">
        <f t="shared" si="183"/>
        <v>Ayu Lydia Syarma Jasni</v>
      </c>
    </row>
    <row r="23396" spans="1:4">
      <c r="A23396" s="74"/>
      <c r="B23396" s="74" t="str">
        <f ca="1">IFERROR(__xludf.DUMMYFUNCTION("IF(REGEXMATCH(A23396,""wealth planning""),""Script 1"",""-"")"),"-")</f>
        <v>-</v>
      </c>
      <c r="C23396" s="74" t="str">
        <f t="shared" si="182"/>
        <v>You: Hai assalamualaikum Ayu,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v>
      </c>
      <c r="D23396" s="149">
        <f t="shared" si="183"/>
        <v>45463</v>
      </c>
    </row>
    <row r="23397" spans="1:4">
      <c r="B23397" s="74" t="str">
        <f ca="1">IFERROR(__xludf.DUMMYFUNCTION("IF(REGEXMATCH(A23397,""wealth planning""),""Script 1"",""-"")"),"-")</f>
        <v>-</v>
      </c>
      <c r="C23397" s="74">
        <f t="shared" si="182"/>
        <v>0</v>
      </c>
      <c r="D23397" s="149">
        <f t="shared" si="183"/>
        <v>45463</v>
      </c>
    </row>
    <row r="23398" spans="1:4">
      <c r="B23398" s="74" t="str">
        <f ca="1">IFERROR(__xludf.DUMMYFUNCTION("IF(REGEXMATCH(A23398,""wealth planning""),""Script 1"",""-"")"),"-")</f>
        <v>-</v>
      </c>
      <c r="C23398" s="74">
        <f t="shared" si="182"/>
        <v>0</v>
      </c>
      <c r="D23398" s="74" t="str">
        <f t="shared" si="183"/>
        <v>You: Hai assalamualaikum Ayu,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v>
      </c>
    </row>
    <row r="23399" spans="1:4">
      <c r="A23399" s="74" t="s">
        <v>12597</v>
      </c>
      <c r="B23399" s="74" t="str">
        <f ca="1">IFERROR(__xludf.DUMMYFUNCTION("IF(REGEXMATCH(A23399,""wealth planning""),""Script 1"",""-"")"),"-")</f>
        <v>-</v>
      </c>
      <c r="C23399" s="74">
        <f t="shared" si="182"/>
        <v>0</v>
      </c>
      <c r="D23399" s="74">
        <f t="shared" si="183"/>
        <v>0</v>
      </c>
    </row>
    <row r="23400" spans="1:4">
      <c r="A23400" s="74" t="s">
        <v>12598</v>
      </c>
      <c r="B23400" s="74" t="str">
        <f ca="1">IFERROR(__xludf.DUMMYFUNCTION("IF(REGEXMATCH(A23400,""wealth planning""),""Script 1"",""-"")"),"-")</f>
        <v>-</v>
      </c>
      <c r="C23400" s="74" t="str">
        <f t="shared" si="182"/>
        <v>Mursal Rasid, #HIRING</v>
      </c>
      <c r="D23400" s="74">
        <f t="shared" si="183"/>
        <v>0</v>
      </c>
    </row>
    <row r="23401" spans="1:4">
      <c r="A23401" s="149">
        <v>45463</v>
      </c>
      <c r="B23401" s="74" t="str">
        <f ca="1">IFERROR(__xludf.DUMMYFUNCTION("IF(REGEXMATCH(A23401,""wealth planning""),""Script 1"",""-"")"),"#VALUE!")</f>
        <v>#VALUE!</v>
      </c>
      <c r="C23401" s="74" t="str">
        <f t="shared" si="182"/>
        <v>Mursal Rasid</v>
      </c>
      <c r="D23401" s="74">
        <f t="shared" si="183"/>
        <v>0</v>
      </c>
    </row>
    <row r="23402" spans="1:4">
      <c r="A23402" s="149">
        <v>45463</v>
      </c>
      <c r="B23402" s="74" t="str">
        <f ca="1">IFERROR(__xludf.DUMMYFUNCTION("IF(REGEXMATCH(A23402,""wealth planning""),""Script 1"",""-"")"),"#VALUE!")</f>
        <v>#VALUE!</v>
      </c>
      <c r="C23402" s="149">
        <f t="shared" si="182"/>
        <v>45463</v>
      </c>
      <c r="D23402" s="74" t="str">
        <f t="shared" si="183"/>
        <v>Mursal Rasid, #HIRING</v>
      </c>
    </row>
    <row r="23403" spans="1:4">
      <c r="A23403" s="74" t="s">
        <v>12599</v>
      </c>
      <c r="B23403" s="74" t="str">
        <f ca="1">IFERROR(__xludf.DUMMYFUNCTION("IF(REGEXMATCH(A23403,""wealth planning""),""Script 1"",""-"")"),"Script 1")</f>
        <v>Script 1</v>
      </c>
      <c r="C23403" s="149">
        <f t="shared" si="182"/>
        <v>45463</v>
      </c>
      <c r="D23403" s="74" t="str">
        <f t="shared" si="183"/>
        <v>Mursal Rasid</v>
      </c>
    </row>
    <row r="23404" spans="1:4">
      <c r="A23404" s="74"/>
      <c r="B23404" s="74" t="str">
        <f ca="1">IFERROR(__xludf.DUMMYFUNCTION("IF(REGEXMATCH(A23404,""wealth planning""),""Script 1"",""-"")"),"-")</f>
        <v>-</v>
      </c>
      <c r="C23404" s="74" t="str">
        <f t="shared" si="182"/>
        <v>You: Hai assalamualaikum tuan Mursal, saya Azhad dari PruBSN takaful. Sorry kalau ganggu. Actually sekarang saya tengah mencari individu yang bekerja untuk saya dapatkan opportunity sharing berkaitan wealth planning dan income protection planning since ini kerja hakiki saya sebagai PruBSN wealth planner. Boleh ke kalau saya nak set appointment secara bersemuka ataupun online dengan tuan?</v>
      </c>
      <c r="D23404" s="149">
        <f t="shared" si="183"/>
        <v>45463</v>
      </c>
    </row>
    <row r="23405" spans="1:4">
      <c r="B23405" s="74" t="str">
        <f ca="1">IFERROR(__xludf.DUMMYFUNCTION("IF(REGEXMATCH(A23405,""wealth planning""),""Script 1"",""-"")"),"-")</f>
        <v>-</v>
      </c>
      <c r="C23405" s="74">
        <f t="shared" si="182"/>
        <v>0</v>
      </c>
      <c r="D23405" s="149">
        <f t="shared" si="183"/>
        <v>45463</v>
      </c>
    </row>
    <row r="23406" spans="1:4">
      <c r="B23406" s="74" t="str">
        <f ca="1">IFERROR(__xludf.DUMMYFUNCTION("IF(REGEXMATCH(A23406,""wealth planning""),""Script 1"",""-"")"),"-")</f>
        <v>-</v>
      </c>
      <c r="C23406" s="74">
        <f t="shared" si="182"/>
        <v>0</v>
      </c>
      <c r="D23406" s="74" t="str">
        <f t="shared" si="183"/>
        <v>You: Hai assalamualaikum tuan Mursal, saya Azhad dari PruBSN takaful. Sorry kalau ganggu. Actually sekarang saya tengah mencari individu yang bekerja untuk saya dapatkan opportunity sharing berkaitan wealth planning dan income protection planning since ini kerja hakiki saya sebagai PruBSN wealth planner. Boleh ke kalau saya nak set appointment secara bersemuka ataupun online dengan tuan?</v>
      </c>
    </row>
    <row r="23407" spans="1:4">
      <c r="A23407" s="74" t="s">
        <v>12601</v>
      </c>
      <c r="B23407" s="74" t="str">
        <f ca="1">IFERROR(__xludf.DUMMYFUNCTION("IF(REGEXMATCH(A23407,""wealth planning""),""Script 1"",""-"")"),"-")</f>
        <v>-</v>
      </c>
      <c r="C23407" s="74">
        <f t="shared" si="182"/>
        <v>0</v>
      </c>
      <c r="D23407" s="74">
        <f t="shared" si="183"/>
        <v>0</v>
      </c>
    </row>
    <row r="23408" spans="1:4">
      <c r="A23408" s="74" t="s">
        <v>12602</v>
      </c>
      <c r="B23408" s="74" t="str">
        <f ca="1">IFERROR(__xludf.DUMMYFUNCTION("IF(REGEXMATCH(A23408,""wealth planning""),""Script 1"",""-"")"),"-")</f>
        <v>-</v>
      </c>
      <c r="C23408" s="74" t="str">
        <f t="shared" si="182"/>
        <v>SITI NURAISHAH ADNANStatus is reachable</v>
      </c>
      <c r="D23408" s="74">
        <f t="shared" si="183"/>
        <v>0</v>
      </c>
    </row>
    <row r="23409" spans="1:4">
      <c r="A23409" s="149">
        <v>45463</v>
      </c>
      <c r="B23409" s="74" t="str">
        <f ca="1">IFERROR(__xludf.DUMMYFUNCTION("IF(REGEXMATCH(A23409,""wealth planning""),""Script 1"",""-"")"),"#VALUE!")</f>
        <v>#VALUE!</v>
      </c>
      <c r="C23409" s="74" t="str">
        <f t="shared" si="182"/>
        <v>SITI NURAISHAH ADNAN</v>
      </c>
      <c r="D23409" s="74">
        <f t="shared" si="183"/>
        <v>0</v>
      </c>
    </row>
    <row r="23410" spans="1:4">
      <c r="A23410" s="149">
        <v>45463</v>
      </c>
      <c r="B23410" s="74" t="str">
        <f ca="1">IFERROR(__xludf.DUMMYFUNCTION("IF(REGEXMATCH(A23410,""wealth planning""),""Script 1"",""-"")"),"#VALUE!")</f>
        <v>#VALUE!</v>
      </c>
      <c r="C23410" s="149">
        <f t="shared" si="182"/>
        <v>45463</v>
      </c>
      <c r="D23410" s="74" t="str">
        <f t="shared" si="183"/>
        <v>SITI NURAISHAH ADNANStatus is reachable</v>
      </c>
    </row>
    <row r="23411" spans="1:4">
      <c r="A23411" s="74" t="s">
        <v>12603</v>
      </c>
      <c r="B23411" s="74" t="str">
        <f ca="1">IFERROR(__xludf.DUMMYFUNCTION("IF(REGEXMATCH(A23411,""wealth planning""),""Script 1"",""-"")"),"Script 1")</f>
        <v>Script 1</v>
      </c>
      <c r="C23411" s="149">
        <f t="shared" si="182"/>
        <v>45463</v>
      </c>
      <c r="D23411" s="74" t="str">
        <f t="shared" si="183"/>
        <v>SITI NURAISHAH ADNAN</v>
      </c>
    </row>
    <row r="23412" spans="1:4">
      <c r="A23412" s="74"/>
      <c r="B23412" s="74" t="str">
        <f ca="1">IFERROR(__xludf.DUMMYFUNCTION("IF(REGEXMATCH(A23412,""wealth planning""),""Script 1"",""-"")"),"-")</f>
        <v>-</v>
      </c>
      <c r="C23412" s="74" t="str">
        <f t="shared" si="182"/>
        <v>You: Hai assalamualaikum Nuraishah,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v>
      </c>
      <c r="D23412" s="149">
        <f t="shared" si="183"/>
        <v>45463</v>
      </c>
    </row>
    <row r="23413" spans="1:4">
      <c r="B23413" s="74" t="str">
        <f ca="1">IFERROR(__xludf.DUMMYFUNCTION("IF(REGEXMATCH(A23413,""wealth planning""),""Script 1"",""-"")"),"-")</f>
        <v>-</v>
      </c>
      <c r="C23413" s="74">
        <f t="shared" si="182"/>
        <v>0</v>
      </c>
      <c r="D23413" s="149">
        <f t="shared" si="183"/>
        <v>45463</v>
      </c>
    </row>
    <row r="23414" spans="1:4">
      <c r="B23414" s="74" t="str">
        <f ca="1">IFERROR(__xludf.DUMMYFUNCTION("IF(REGEXMATCH(A23414,""wealth planning""),""Script 1"",""-"")"),"-")</f>
        <v>-</v>
      </c>
      <c r="C23414" s="74">
        <f t="shared" si="182"/>
        <v>0</v>
      </c>
      <c r="D23414" s="74" t="str">
        <f t="shared" si="183"/>
        <v>You: Hai assalamualaikum Nuraishah,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v>
      </c>
    </row>
    <row r="23415" spans="1:4">
      <c r="A23415" s="74" t="s">
        <v>12605</v>
      </c>
      <c r="B23415" s="74" t="str">
        <f ca="1">IFERROR(__xludf.DUMMYFUNCTION("IF(REGEXMATCH(A23415,""wealth planning""),""Script 1"",""-"")"),"-")</f>
        <v>-</v>
      </c>
      <c r="C23415" s="74">
        <f t="shared" si="182"/>
        <v>0</v>
      </c>
      <c r="D23415" s="74">
        <f t="shared" si="183"/>
        <v>0</v>
      </c>
    </row>
    <row r="23416" spans="1:4">
      <c r="A23416" s="74" t="s">
        <v>12606</v>
      </c>
      <c r="B23416" s="74" t="str">
        <f ca="1">IFERROR(__xludf.DUMMYFUNCTION("IF(REGEXMATCH(A23416,""wealth planning""),""Script 1"",""-"")"),"-")</f>
        <v>-</v>
      </c>
      <c r="C23416" s="74" t="str">
        <f t="shared" si="182"/>
        <v>Izzatul HusnaStatus is reachable</v>
      </c>
      <c r="D23416" s="74">
        <f t="shared" si="183"/>
        <v>0</v>
      </c>
    </row>
    <row r="23417" spans="1:4">
      <c r="A23417" s="149">
        <v>45463</v>
      </c>
      <c r="B23417" s="74" t="str">
        <f ca="1">IFERROR(__xludf.DUMMYFUNCTION("IF(REGEXMATCH(A23417,""wealth planning""),""Script 1"",""-"")"),"#VALUE!")</f>
        <v>#VALUE!</v>
      </c>
      <c r="C23417" s="74" t="str">
        <f t="shared" si="182"/>
        <v>Izzatul Husna</v>
      </c>
      <c r="D23417" s="74">
        <f t="shared" si="183"/>
        <v>0</v>
      </c>
    </row>
    <row r="23418" spans="1:4">
      <c r="A23418" s="149">
        <v>45463</v>
      </c>
      <c r="B23418" s="74" t="str">
        <f ca="1">IFERROR(__xludf.DUMMYFUNCTION("IF(REGEXMATCH(A23418,""wealth planning""),""Script 1"",""-"")"),"#VALUE!")</f>
        <v>#VALUE!</v>
      </c>
      <c r="C23418" s="149">
        <f t="shared" si="182"/>
        <v>45463</v>
      </c>
      <c r="D23418" s="74" t="str">
        <f t="shared" si="183"/>
        <v>Izzatul HusnaStatus is reachable</v>
      </c>
    </row>
    <row r="23419" spans="1:4">
      <c r="A23419" s="74" t="s">
        <v>12607</v>
      </c>
      <c r="B23419" s="74" t="str">
        <f ca="1">IFERROR(__xludf.DUMMYFUNCTION("IF(REGEXMATCH(A23419,""wealth planning""),""Script 1"",""-"")"),"Script 1")</f>
        <v>Script 1</v>
      </c>
      <c r="C23419" s="149">
        <f t="shared" si="182"/>
        <v>45463</v>
      </c>
      <c r="D23419" s="74" t="str">
        <f t="shared" si="183"/>
        <v>Izzatul Husna</v>
      </c>
    </row>
    <row r="23420" spans="1:4">
      <c r="A23420" s="74"/>
      <c r="B23420" s="74" t="str">
        <f ca="1">IFERROR(__xludf.DUMMYFUNCTION("IF(REGEXMATCH(A23420,""wealth planning""),""Script 1"",""-"")"),"-")</f>
        <v>-</v>
      </c>
      <c r="C23420" s="74" t="str">
        <f t="shared" si="182"/>
        <v>You: Hai assalamualaikum Izzatul, saya Azhad nihon sotsu tahun 2017. Sorry kalau ganggu. Actually sekarang saya tengah mencari individu yang akan mula bekerja untuk saya dapatkan opportunity sharing berkaitan takaful dan wealth planning since ini kerja hakiki saya sebagai PruBSN wealth planner. Boleh ke kalau saya nak set appointment secara bersemuka ataupun online?</v>
      </c>
      <c r="D23420" s="149">
        <f t="shared" si="183"/>
        <v>45463</v>
      </c>
    </row>
    <row r="23421" spans="1:4">
      <c r="B23421" s="74" t="str">
        <f ca="1">IFERROR(__xludf.DUMMYFUNCTION("IF(REGEXMATCH(A23421,""wealth planning""),""Script 1"",""-"")"),"-")</f>
        <v>-</v>
      </c>
      <c r="C23421" s="74">
        <f t="shared" si="182"/>
        <v>0</v>
      </c>
      <c r="D23421" s="149">
        <f t="shared" si="183"/>
        <v>45463</v>
      </c>
    </row>
    <row r="23422" spans="1:4">
      <c r="B23422" s="74" t="str">
        <f ca="1">IFERROR(__xludf.DUMMYFUNCTION("IF(REGEXMATCH(A23422,""wealth planning""),""Script 1"",""-"")"),"-")</f>
        <v>-</v>
      </c>
      <c r="C23422" s="74">
        <f t="shared" si="182"/>
        <v>0</v>
      </c>
      <c r="D23422" s="74" t="str">
        <f t="shared" si="183"/>
        <v>You: Hai assalamualaikum Izzatul, saya Azhad nihon sotsu tahun 2017. Sorry kalau ganggu. Actually sekarang saya tengah mencari individu yang akan mula bekerja untuk saya dapatkan opportunity sharing berkaitan takaful dan wealth planning since ini kerja hakiki saya sebagai PruBSN wealth planner. Boleh ke kalau saya nak set appointment secara bersemuka ataupun online?</v>
      </c>
    </row>
    <row r="23423" spans="1:4">
      <c r="A23423" s="74" t="s">
        <v>12609</v>
      </c>
      <c r="B23423" s="74" t="str">
        <f ca="1">IFERROR(__xludf.DUMMYFUNCTION("IF(REGEXMATCH(A23423,""wealth planning""),""Script 1"",""-"")"),"-")</f>
        <v>-</v>
      </c>
      <c r="C23423" s="74">
        <f t="shared" si="182"/>
        <v>0</v>
      </c>
      <c r="D23423" s="74">
        <f t="shared" si="183"/>
        <v>0</v>
      </c>
    </row>
    <row r="23424" spans="1:4">
      <c r="A23424" s="74" t="s">
        <v>12609</v>
      </c>
      <c r="B23424" s="74" t="str">
        <f ca="1">IFERROR(__xludf.DUMMYFUNCTION("IF(REGEXMATCH(A23424,""wealth planning""),""Script 1"",""-"")"),"-")</f>
        <v>-</v>
      </c>
      <c r="C23424" s="74" t="str">
        <f t="shared" si="182"/>
        <v>Ain Hamizah Hasmi</v>
      </c>
      <c r="D23424" s="74">
        <f t="shared" si="183"/>
        <v>0</v>
      </c>
    </row>
    <row r="23425" spans="1:4">
      <c r="A23425" s="149">
        <v>45463</v>
      </c>
      <c r="B23425" s="74" t="str">
        <f ca="1">IFERROR(__xludf.DUMMYFUNCTION("IF(REGEXMATCH(A23425,""wealth planning""),""Script 1"",""-"")"),"#VALUE!")</f>
        <v>#VALUE!</v>
      </c>
      <c r="C23425" s="74" t="str">
        <f t="shared" si="182"/>
        <v>Ain Hamizah Hasmi</v>
      </c>
      <c r="D23425" s="74">
        <f t="shared" si="183"/>
        <v>0</v>
      </c>
    </row>
    <row r="23426" spans="1:4">
      <c r="A23426" s="149">
        <v>45463</v>
      </c>
      <c r="B23426" s="74" t="str">
        <f ca="1">IFERROR(__xludf.DUMMYFUNCTION("IF(REGEXMATCH(A23426,""wealth planning""),""Script 1"",""-"")"),"#VALUE!")</f>
        <v>#VALUE!</v>
      </c>
      <c r="C23426" s="149">
        <f t="shared" si="182"/>
        <v>45463</v>
      </c>
      <c r="D23426" s="74" t="str">
        <f t="shared" si="183"/>
        <v>Ain Hamizah Hasmi</v>
      </c>
    </row>
    <row r="23427" spans="1:4">
      <c r="A23427" s="74" t="s">
        <v>12610</v>
      </c>
      <c r="B23427" s="74" t="str">
        <f ca="1">IFERROR(__xludf.DUMMYFUNCTION("IF(REGEXMATCH(A23427,""wealth planning""),""Script 1"",""-"")"),"Script 1")</f>
        <v>Script 1</v>
      </c>
      <c r="C23427" s="149">
        <f t="shared" si="182"/>
        <v>45463</v>
      </c>
      <c r="D23427" s="74" t="str">
        <f t="shared" si="183"/>
        <v>Ain Hamizah Hasmi</v>
      </c>
    </row>
    <row r="23428" spans="1:4">
      <c r="A23428" s="74"/>
      <c r="B23428" s="74" t="str">
        <f ca="1">IFERROR(__xludf.DUMMYFUNCTION("IF(REGEXMATCH(A23428,""wealth planning""),""Script 1"",""-"")"),"-")</f>
        <v>-</v>
      </c>
      <c r="C23428" s="74" t="str">
        <f t="shared" si="182"/>
        <v>You: Hai assalamualaikum Ain,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c r="D23428" s="149">
        <f t="shared" si="183"/>
        <v>45463</v>
      </c>
    </row>
    <row r="23429" spans="1:4">
      <c r="B23429" s="74" t="str">
        <f ca="1">IFERROR(__xludf.DUMMYFUNCTION("IF(REGEXMATCH(A23429,""wealth planning""),""Script 1"",""-"")"),"-")</f>
        <v>-</v>
      </c>
      <c r="C23429" s="74">
        <f t="shared" si="182"/>
        <v>0</v>
      </c>
      <c r="D23429" s="149">
        <f t="shared" si="183"/>
        <v>45463</v>
      </c>
    </row>
    <row r="23430" spans="1:4">
      <c r="B23430" s="74" t="str">
        <f ca="1">IFERROR(__xludf.DUMMYFUNCTION("IF(REGEXMATCH(A23430,""wealth planning""),""Script 1"",""-"")"),"-")</f>
        <v>-</v>
      </c>
      <c r="C23430" s="74">
        <f t="shared" si="182"/>
        <v>0</v>
      </c>
      <c r="D23430" s="74" t="str">
        <f t="shared" si="183"/>
        <v>You: Hai assalamualaikum Ain,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row>
    <row r="23431" spans="1:4">
      <c r="B23431" s="74" t="str">
        <f ca="1">IFERROR(__xludf.DUMMYFUNCTION("IF(REGEXMATCH(A23431,""wealth planning""),""Script 1"",""-"")"),"-")</f>
        <v>-</v>
      </c>
      <c r="C23431" s="74">
        <f t="shared" si="182"/>
        <v>0</v>
      </c>
      <c r="D23431" s="74">
        <f t="shared" si="183"/>
        <v>0</v>
      </c>
    </row>
    <row r="23432" spans="1:4">
      <c r="A23432" s="74" t="s">
        <v>12613</v>
      </c>
      <c r="B23432" s="74" t="str">
        <f ca="1">IFERROR(__xludf.DUMMYFUNCTION("IF(REGEXMATCH(A23432,""wealth planning""),""Script 1"",""-"")"),"-")</f>
        <v>-</v>
      </c>
      <c r="C23432" s="74">
        <f t="shared" si="182"/>
        <v>0</v>
      </c>
      <c r="D23432" s="74">
        <f t="shared" si="183"/>
        <v>0</v>
      </c>
    </row>
    <row r="23433" spans="1:4">
      <c r="A23433" s="149">
        <v>45463</v>
      </c>
      <c r="B23433" s="74" t="str">
        <f ca="1">IFERROR(__xludf.DUMMYFUNCTION("IF(REGEXMATCH(A23433,""wealth planning""),""Script 1"",""-"")"),"#VALUE!")</f>
        <v>#VALUE!</v>
      </c>
      <c r="C23433" s="74" t="str">
        <f t="shared" si="182"/>
        <v>Asyraaf Takiyudin</v>
      </c>
      <c r="D23433" s="74">
        <f t="shared" si="183"/>
        <v>0</v>
      </c>
    </row>
    <row r="23434" spans="1:4">
      <c r="A23434" s="149">
        <v>45463</v>
      </c>
      <c r="B23434" s="74" t="str">
        <f ca="1">IFERROR(__xludf.DUMMYFUNCTION("IF(REGEXMATCH(A23434,""wealth planning""),""Script 1"",""-"")"),"#VALUE!")</f>
        <v>#VALUE!</v>
      </c>
      <c r="C23434" s="149">
        <f t="shared" si="182"/>
        <v>45463</v>
      </c>
      <c r="D23434" s="74">
        <f t="shared" si="183"/>
        <v>0</v>
      </c>
    </row>
    <row r="23435" spans="1:4">
      <c r="A23435" s="74" t="s">
        <v>12614</v>
      </c>
      <c r="B23435" s="74" t="str">
        <f ca="1">IFERROR(__xludf.DUMMYFUNCTION("IF(REGEXMATCH(A23435,""wealth planning""),""Script 1"",""-"")"),"Script 1")</f>
        <v>Script 1</v>
      </c>
      <c r="C23435" s="149">
        <f t="shared" si="182"/>
        <v>45463</v>
      </c>
      <c r="D23435" s="74" t="str">
        <f t="shared" si="183"/>
        <v>Asyraaf Takiyudin</v>
      </c>
    </row>
    <row r="23436" spans="1:4">
      <c r="A23436" s="74"/>
      <c r="B23436" s="74" t="str">
        <f ca="1">IFERROR(__xludf.DUMMYFUNCTION("IF(REGEXMATCH(A23436,""wealth planning""),""Script 1"",""-"")"),"-")</f>
        <v>-</v>
      </c>
      <c r="C23436" s="74" t="str">
        <f t="shared" si="182"/>
        <v>You: Hai assalamualaikum Asyraaf,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c r="D23436" s="149">
        <f t="shared" si="183"/>
        <v>45463</v>
      </c>
    </row>
    <row r="23437" spans="1:4">
      <c r="B23437" s="74" t="str">
        <f ca="1">IFERROR(__xludf.DUMMYFUNCTION("IF(REGEXMATCH(A23437,""wealth planning""),""Script 1"",""-"")"),"-")</f>
        <v>-</v>
      </c>
      <c r="C23437" s="74">
        <f t="shared" si="182"/>
        <v>0</v>
      </c>
      <c r="D23437" s="149">
        <f t="shared" si="183"/>
        <v>45463</v>
      </c>
    </row>
    <row r="23438" spans="1:4">
      <c r="B23438" s="74" t="str">
        <f ca="1">IFERROR(__xludf.DUMMYFUNCTION("IF(REGEXMATCH(A23438,""wealth planning""),""Script 1"",""-"")"),"-")</f>
        <v>-</v>
      </c>
      <c r="C23438" s="74">
        <f t="shared" si="182"/>
        <v>0</v>
      </c>
      <c r="D23438" s="74" t="str">
        <f t="shared" si="183"/>
        <v>You: Hai assalamualaikum Asyraaf,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row>
    <row r="23439" spans="1:4">
      <c r="A23439" s="74" t="s">
        <v>12616</v>
      </c>
      <c r="B23439" s="74" t="str">
        <f ca="1">IFERROR(__xludf.DUMMYFUNCTION("IF(REGEXMATCH(A23439,""wealth planning""),""Script 1"",""-"")"),"-")</f>
        <v>-</v>
      </c>
      <c r="C23439" s="74">
        <f t="shared" si="182"/>
        <v>0</v>
      </c>
      <c r="D23439" s="74">
        <f t="shared" si="183"/>
        <v>0</v>
      </c>
    </row>
    <row r="23440" spans="1:4">
      <c r="A23440" s="74" t="s">
        <v>12617</v>
      </c>
      <c r="B23440" s="74" t="str">
        <f ca="1">IFERROR(__xludf.DUMMYFUNCTION("IF(REGEXMATCH(A23440,""wealth planning""),""Script 1"",""-"")"),"-")</f>
        <v>-</v>
      </c>
      <c r="C23440" s="74" t="str">
        <f t="shared" si="182"/>
        <v>Adnan Asyraf FaizStatus is reachable</v>
      </c>
      <c r="D23440" s="74">
        <f t="shared" si="183"/>
        <v>0</v>
      </c>
    </row>
    <row r="23441" spans="1:4">
      <c r="A23441" s="149">
        <v>45463</v>
      </c>
      <c r="B23441" s="74" t="str">
        <f ca="1">IFERROR(__xludf.DUMMYFUNCTION("IF(REGEXMATCH(A23441,""wealth planning""),""Script 1"",""-"")"),"#VALUE!")</f>
        <v>#VALUE!</v>
      </c>
      <c r="C23441" s="74" t="str">
        <f t="shared" si="182"/>
        <v>Adnan Asyraf Faiz</v>
      </c>
      <c r="D23441" s="74">
        <f t="shared" si="183"/>
        <v>0</v>
      </c>
    </row>
    <row r="23442" spans="1:4">
      <c r="A23442" s="149">
        <v>45463</v>
      </c>
      <c r="B23442" s="74" t="str">
        <f ca="1">IFERROR(__xludf.DUMMYFUNCTION("IF(REGEXMATCH(A23442,""wealth planning""),""Script 1"",""-"")"),"#VALUE!")</f>
        <v>#VALUE!</v>
      </c>
      <c r="C23442" s="149">
        <f t="shared" si="182"/>
        <v>45463</v>
      </c>
      <c r="D23442" s="74" t="str">
        <f t="shared" si="183"/>
        <v>Adnan Asyraf FaizStatus is reachable</v>
      </c>
    </row>
    <row r="23443" spans="1:4">
      <c r="A23443" s="74" t="s">
        <v>12618</v>
      </c>
      <c r="B23443" s="74" t="str">
        <f ca="1">IFERROR(__xludf.DUMMYFUNCTION("IF(REGEXMATCH(A23443,""wealth planning""),""Script 1"",""-"")"),"Script 1")</f>
        <v>Script 1</v>
      </c>
      <c r="C23443" s="149">
        <f t="shared" si="182"/>
        <v>45463</v>
      </c>
      <c r="D23443" s="74" t="str">
        <f t="shared" si="183"/>
        <v>Adnan Asyraf Faiz</v>
      </c>
    </row>
    <row r="23444" spans="1:4">
      <c r="A23444" s="74"/>
      <c r="B23444" s="74" t="str">
        <f ca="1">IFERROR(__xludf.DUMMYFUNCTION("IF(REGEXMATCH(A23444,""wealth planning""),""Script 1"",""-"")"),"-")</f>
        <v>-</v>
      </c>
      <c r="C23444" s="74" t="str">
        <f t="shared" si="182"/>
        <v>You: Hai assalamualaikum Adnan,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c r="D23444" s="149">
        <f t="shared" si="183"/>
        <v>45463</v>
      </c>
    </row>
    <row r="23445" spans="1:4">
      <c r="B23445" s="74" t="str">
        <f ca="1">IFERROR(__xludf.DUMMYFUNCTION("IF(REGEXMATCH(A23445,""wealth planning""),""Script 1"",""-"")"),"-")</f>
        <v>-</v>
      </c>
      <c r="C23445" s="74">
        <f t="shared" si="182"/>
        <v>0</v>
      </c>
      <c r="D23445" s="149">
        <f t="shared" si="183"/>
        <v>45463</v>
      </c>
    </row>
    <row r="23446" spans="1:4">
      <c r="B23446" s="74" t="str">
        <f ca="1">IFERROR(__xludf.DUMMYFUNCTION("IF(REGEXMATCH(A23446,""wealth planning""),""Script 1"",""-"")"),"-")</f>
        <v>-</v>
      </c>
      <c r="C23446" s="74">
        <f t="shared" si="182"/>
        <v>0</v>
      </c>
      <c r="D23446" s="74" t="str">
        <f t="shared" si="183"/>
        <v>You: Hai assalamualaikum Adnan,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row>
    <row r="23447" spans="1:4">
      <c r="A23447" s="74" t="s">
        <v>12620</v>
      </c>
      <c r="B23447" s="74" t="str">
        <f ca="1">IFERROR(__xludf.DUMMYFUNCTION("IF(REGEXMATCH(A23447,""wealth planning""),""Script 1"",""-"")"),"-")</f>
        <v>-</v>
      </c>
      <c r="C23447" s="74">
        <f t="shared" si="182"/>
        <v>0</v>
      </c>
      <c r="D23447" s="74">
        <f t="shared" si="183"/>
        <v>0</v>
      </c>
    </row>
    <row r="23448" spans="1:4">
      <c r="A23448" s="74" t="s">
        <v>12620</v>
      </c>
      <c r="B23448" s="74" t="str">
        <f ca="1">IFERROR(__xludf.DUMMYFUNCTION("IF(REGEXMATCH(A23448,""wealth planning""),""Script 1"",""-"")"),"-")</f>
        <v>-</v>
      </c>
      <c r="C23448" s="74" t="str">
        <f t="shared" si="182"/>
        <v>Ridha Azhar</v>
      </c>
      <c r="D23448" s="74">
        <f t="shared" si="183"/>
        <v>0</v>
      </c>
    </row>
    <row r="23449" spans="1:4">
      <c r="A23449" s="149">
        <v>45463</v>
      </c>
      <c r="B23449" s="74" t="str">
        <f ca="1">IFERROR(__xludf.DUMMYFUNCTION("IF(REGEXMATCH(A23449,""wealth planning""),""Script 1"",""-"")"),"#VALUE!")</f>
        <v>#VALUE!</v>
      </c>
      <c r="C23449" s="74" t="str">
        <f t="shared" si="182"/>
        <v>Ridha Azhar</v>
      </c>
      <c r="D23449" s="74">
        <f t="shared" si="183"/>
        <v>0</v>
      </c>
    </row>
    <row r="23450" spans="1:4">
      <c r="A23450" s="149">
        <v>45463</v>
      </c>
      <c r="B23450" s="74" t="str">
        <f ca="1">IFERROR(__xludf.DUMMYFUNCTION("IF(REGEXMATCH(A23450,""wealth planning""),""Script 1"",""-"")"),"#VALUE!")</f>
        <v>#VALUE!</v>
      </c>
      <c r="C23450" s="149">
        <f t="shared" si="182"/>
        <v>45463</v>
      </c>
      <c r="D23450" s="74" t="str">
        <f t="shared" si="183"/>
        <v>Ridha Azhar</v>
      </c>
    </row>
    <row r="23451" spans="1:4">
      <c r="A23451" s="74" t="s">
        <v>12621</v>
      </c>
      <c r="B23451" s="74" t="str">
        <f ca="1">IFERROR(__xludf.DUMMYFUNCTION("IF(REGEXMATCH(A23451,""wealth planning""),""Script 1"",""-"")"),"Script 1")</f>
        <v>Script 1</v>
      </c>
      <c r="C23451" s="149">
        <f t="shared" si="182"/>
        <v>45463</v>
      </c>
      <c r="D23451" s="74" t="str">
        <f t="shared" si="183"/>
        <v>Ridha Azhar</v>
      </c>
    </row>
    <row r="23452" spans="1:4">
      <c r="A23452" s="74"/>
      <c r="B23452" s="74" t="str">
        <f ca="1">IFERROR(__xludf.DUMMYFUNCTION("IF(REGEXMATCH(A23452,""wealth planning""),""Script 1"",""-"")"),"-")</f>
        <v>-</v>
      </c>
      <c r="C23452" s="74" t="str">
        <f t="shared" si="182"/>
        <v>You: Hai assalamualaikum Ridha,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c r="D23452" s="149">
        <f t="shared" si="183"/>
        <v>45463</v>
      </c>
    </row>
    <row r="23453" spans="1:4">
      <c r="B23453" s="74" t="str">
        <f ca="1">IFERROR(__xludf.DUMMYFUNCTION("IF(REGEXMATCH(A23453,""wealth planning""),""Script 1"",""-"")"),"-")</f>
        <v>-</v>
      </c>
      <c r="C23453" s="74">
        <f t="shared" si="182"/>
        <v>0</v>
      </c>
      <c r="D23453" s="149">
        <f t="shared" si="183"/>
        <v>45463</v>
      </c>
    </row>
    <row r="23454" spans="1:4">
      <c r="B23454" s="74" t="str">
        <f ca="1">IFERROR(__xludf.DUMMYFUNCTION("IF(REGEXMATCH(A23454,""wealth planning""),""Script 1"",""-"")"),"-")</f>
        <v>-</v>
      </c>
      <c r="C23454" s="74">
        <f t="shared" si="182"/>
        <v>0</v>
      </c>
      <c r="D23454" s="74" t="str">
        <f t="shared" si="183"/>
        <v>You: Hai assalamualaikum Ridha,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row>
    <row r="23455" spans="1:4">
      <c r="A23455" s="74" t="s">
        <v>12623</v>
      </c>
      <c r="B23455" s="74" t="str">
        <f ca="1">IFERROR(__xludf.DUMMYFUNCTION("IF(REGEXMATCH(A23455,""wealth planning""),""Script 1"",""-"")"),"-")</f>
        <v>-</v>
      </c>
      <c r="C23455" s="74">
        <f t="shared" si="182"/>
        <v>0</v>
      </c>
      <c r="D23455" s="74">
        <f t="shared" si="183"/>
        <v>0</v>
      </c>
    </row>
    <row r="23456" spans="1:4">
      <c r="A23456" s="74" t="s">
        <v>12624</v>
      </c>
      <c r="B23456" s="74" t="str">
        <f ca="1">IFERROR(__xludf.DUMMYFUNCTION("IF(REGEXMATCH(A23456,""wealth planning""),""Script 1"",""-"")"),"-")</f>
        <v>-</v>
      </c>
      <c r="C23456" s="74" t="str">
        <f t="shared" si="182"/>
        <v>Hariz MifzalStatus is reachable</v>
      </c>
      <c r="D23456" s="74">
        <f t="shared" si="183"/>
        <v>0</v>
      </c>
    </row>
    <row r="23457" spans="1:4">
      <c r="A23457" s="149">
        <v>45463</v>
      </c>
      <c r="B23457" s="74" t="str">
        <f ca="1">IFERROR(__xludf.DUMMYFUNCTION("IF(REGEXMATCH(A23457,""wealth planning""),""Script 1"",""-"")"),"#VALUE!")</f>
        <v>#VALUE!</v>
      </c>
      <c r="C23457" s="74" t="str">
        <f t="shared" si="182"/>
        <v>Hariz Mifzal</v>
      </c>
      <c r="D23457" s="74">
        <f t="shared" si="183"/>
        <v>0</v>
      </c>
    </row>
    <row r="23458" spans="1:4">
      <c r="A23458" s="149">
        <v>45463</v>
      </c>
      <c r="B23458" s="74" t="str">
        <f ca="1">IFERROR(__xludf.DUMMYFUNCTION("IF(REGEXMATCH(A23458,""wealth planning""),""Script 1"",""-"")"),"#VALUE!")</f>
        <v>#VALUE!</v>
      </c>
      <c r="C23458" s="149">
        <f t="shared" si="182"/>
        <v>45463</v>
      </c>
      <c r="D23458" s="74" t="str">
        <f t="shared" si="183"/>
        <v>Hariz MifzalStatus is reachable</v>
      </c>
    </row>
    <row r="23459" spans="1:4">
      <c r="A23459" s="74" t="s">
        <v>12625</v>
      </c>
      <c r="B23459" s="74" t="str">
        <f ca="1">IFERROR(__xludf.DUMMYFUNCTION("IF(REGEXMATCH(A23459,""wealth planning""),""Script 1"",""-"")"),"Script 1")</f>
        <v>Script 1</v>
      </c>
      <c r="C23459" s="149">
        <f t="shared" si="182"/>
        <v>45463</v>
      </c>
      <c r="D23459" s="74" t="str">
        <f t="shared" si="183"/>
        <v>Hariz Mifzal</v>
      </c>
    </row>
    <row r="23460" spans="1:4">
      <c r="A23460" s="74"/>
      <c r="B23460" s="74" t="str">
        <f ca="1">IFERROR(__xludf.DUMMYFUNCTION("IF(REGEXMATCH(A23460,""wealth planning""),""Script 1"",""-"")"),"-")</f>
        <v>-</v>
      </c>
      <c r="C23460" s="74" t="str">
        <f t="shared" si="182"/>
        <v>You: Hai assalamualaikum Hariz,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v>
      </c>
      <c r="D23460" s="149">
        <f t="shared" si="183"/>
        <v>45463</v>
      </c>
    </row>
    <row r="23461" spans="1:4">
      <c r="B23461" s="74" t="str">
        <f ca="1">IFERROR(__xludf.DUMMYFUNCTION("IF(REGEXMATCH(A23461,""wealth planning""),""Script 1"",""-"")"),"-")</f>
        <v>-</v>
      </c>
      <c r="C23461" s="74">
        <f t="shared" si="182"/>
        <v>0</v>
      </c>
      <c r="D23461" s="149">
        <f t="shared" si="183"/>
        <v>45463</v>
      </c>
    </row>
    <row r="23462" spans="1:4">
      <c r="B23462" s="74" t="str">
        <f ca="1">IFERROR(__xludf.DUMMYFUNCTION("IF(REGEXMATCH(A23462,""wealth planning""),""Script 1"",""-"")"),"-")</f>
        <v>-</v>
      </c>
      <c r="C23462" s="74">
        <f t="shared" si="182"/>
        <v>0</v>
      </c>
      <c r="D23462" s="74" t="str">
        <f t="shared" si="183"/>
        <v>You: Hai assalamualaikum Hariz,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v>
      </c>
    </row>
    <row r="23463" spans="1:4">
      <c r="A23463" s="74" t="s">
        <v>12627</v>
      </c>
      <c r="B23463" s="74" t="str">
        <f ca="1">IFERROR(__xludf.DUMMYFUNCTION("IF(REGEXMATCH(A23463,""wealth planning""),""Script 1"",""-"")"),"-")</f>
        <v>-</v>
      </c>
      <c r="C23463" s="74">
        <f t="shared" si="182"/>
        <v>0</v>
      </c>
      <c r="D23463" s="74">
        <f t="shared" si="183"/>
        <v>0</v>
      </c>
    </row>
    <row r="23464" spans="1:4">
      <c r="A23464" s="74" t="s">
        <v>12627</v>
      </c>
      <c r="B23464" s="74" t="str">
        <f ca="1">IFERROR(__xludf.DUMMYFUNCTION("IF(REGEXMATCH(A23464,""wealth planning""),""Script 1"",""-"")"),"-")</f>
        <v>-</v>
      </c>
      <c r="C23464" s="74" t="str">
        <f t="shared" ref="C23464:C23718" si="184">A23463</f>
        <v>Rafiq Ruzlan</v>
      </c>
      <c r="D23464" s="74">
        <f t="shared" ref="D23464:D23718" si="185">A23461</f>
        <v>0</v>
      </c>
    </row>
    <row r="23465" spans="1:4">
      <c r="A23465" s="149">
        <v>45463</v>
      </c>
      <c r="B23465" s="74" t="str">
        <f ca="1">IFERROR(__xludf.DUMMYFUNCTION("IF(REGEXMATCH(A23465,""wealth planning""),""Script 1"",""-"")"),"#VALUE!")</f>
        <v>#VALUE!</v>
      </c>
      <c r="C23465" s="74" t="str">
        <f t="shared" si="184"/>
        <v>Rafiq Ruzlan</v>
      </c>
      <c r="D23465" s="74">
        <f t="shared" si="185"/>
        <v>0</v>
      </c>
    </row>
    <row r="23466" spans="1:4">
      <c r="A23466" s="149">
        <v>45463</v>
      </c>
      <c r="B23466" s="74" t="str">
        <f ca="1">IFERROR(__xludf.DUMMYFUNCTION("IF(REGEXMATCH(A23466,""wealth planning""),""Script 1"",""-"")"),"#VALUE!")</f>
        <v>#VALUE!</v>
      </c>
      <c r="C23466" s="149">
        <f t="shared" si="184"/>
        <v>45463</v>
      </c>
      <c r="D23466" s="74" t="str">
        <f t="shared" si="185"/>
        <v>Rafiq Ruzlan</v>
      </c>
    </row>
    <row r="23467" spans="1:4">
      <c r="A23467" s="74" t="s">
        <v>12628</v>
      </c>
      <c r="B23467" s="74" t="str">
        <f ca="1">IFERROR(__xludf.DUMMYFUNCTION("IF(REGEXMATCH(A23467,""wealth planning""),""Script 1"",""-"")"),"Script 1")</f>
        <v>Script 1</v>
      </c>
      <c r="C23467" s="149">
        <f t="shared" si="184"/>
        <v>45463</v>
      </c>
      <c r="D23467" s="74" t="str">
        <f t="shared" si="185"/>
        <v>Rafiq Ruzlan</v>
      </c>
    </row>
    <row r="23468" spans="1:4">
      <c r="A23468" s="74"/>
      <c r="B23468" s="74" t="str">
        <f ca="1">IFERROR(__xludf.DUMMYFUNCTION("IF(REGEXMATCH(A23468,""wealth planning""),""Script 1"",""-"")"),"-")</f>
        <v>-</v>
      </c>
      <c r="C23468" s="74" t="str">
        <f t="shared" si="184"/>
        <v>You: Hai assalamualaikum Rafiq, saya Azhad nihon sotsu tahun 2017. Sorry kalau ganggu. Actually sekarang saya tengah mencari individu yang kerja di nihon untuk saya dapatkan opportunity sharing berkaitan takaful dan wealth planning since ini kerja hakiki saya sebagai PruBSN wealth planner. Boleh ke kalau saya nak set appointment secara bersemuka ataupun online?</v>
      </c>
      <c r="D23468" s="149">
        <f t="shared" si="185"/>
        <v>45463</v>
      </c>
    </row>
    <row r="23469" spans="1:4">
      <c r="B23469" s="74" t="str">
        <f ca="1">IFERROR(__xludf.DUMMYFUNCTION("IF(REGEXMATCH(A23469,""wealth planning""),""Script 1"",""-"")"),"-")</f>
        <v>-</v>
      </c>
      <c r="C23469" s="74">
        <f t="shared" si="184"/>
        <v>0</v>
      </c>
      <c r="D23469" s="149">
        <f t="shared" si="185"/>
        <v>45463</v>
      </c>
    </row>
    <row r="23470" spans="1:4">
      <c r="B23470" s="74" t="str">
        <f ca="1">IFERROR(__xludf.DUMMYFUNCTION("IF(REGEXMATCH(A23470,""wealth planning""),""Script 1"",""-"")"),"-")</f>
        <v>-</v>
      </c>
      <c r="C23470" s="74">
        <f t="shared" si="184"/>
        <v>0</v>
      </c>
      <c r="D23470" s="74" t="str">
        <f t="shared" si="185"/>
        <v>You: Hai assalamualaikum Rafiq, saya Azhad nihon sotsu tahun 2017. Sorry kalau ganggu. Actually sekarang saya tengah mencari individu yang kerja di nihon untuk saya dapatkan opportunity sharing berkaitan takaful dan wealth planning since ini kerja hakiki saya sebagai PruBSN wealth planner. Boleh ke kalau saya nak set appointment secara bersemuka ataupun online?</v>
      </c>
    </row>
    <row r="23471" spans="1:4">
      <c r="B23471" s="74" t="str">
        <f ca="1">IFERROR(__xludf.DUMMYFUNCTION("IF(REGEXMATCH(A23471,""wealth planning""),""Script 1"",""-"")"),"-")</f>
        <v>-</v>
      </c>
      <c r="C23471" s="74">
        <f t="shared" si="184"/>
        <v>0</v>
      </c>
      <c r="D23471" s="74">
        <f t="shared" si="185"/>
        <v>0</v>
      </c>
    </row>
    <row r="23472" spans="1:4">
      <c r="A23472" s="74" t="s">
        <v>12631</v>
      </c>
      <c r="B23472" s="74" t="str">
        <f ca="1">IFERROR(__xludf.DUMMYFUNCTION("IF(REGEXMATCH(A23472,""wealth planning""),""Script 1"",""-"")"),"-")</f>
        <v>-</v>
      </c>
      <c r="C23472" s="74">
        <f t="shared" si="184"/>
        <v>0</v>
      </c>
      <c r="D23472" s="74">
        <f t="shared" si="185"/>
        <v>0</v>
      </c>
    </row>
    <row r="23473" spans="1:4">
      <c r="A23473" s="149">
        <v>45463</v>
      </c>
      <c r="B23473" s="74" t="str">
        <f ca="1">IFERROR(__xludf.DUMMYFUNCTION("IF(REGEXMATCH(A23473,""wealth planning""),""Script 1"",""-"")"),"#VALUE!")</f>
        <v>#VALUE!</v>
      </c>
      <c r="C23473" s="74" t="str">
        <f t="shared" si="184"/>
        <v>Nur Eliyya</v>
      </c>
      <c r="D23473" s="74">
        <f t="shared" si="185"/>
        <v>0</v>
      </c>
    </row>
    <row r="23474" spans="1:4">
      <c r="A23474" s="149">
        <v>45463</v>
      </c>
      <c r="B23474" s="74" t="str">
        <f ca="1">IFERROR(__xludf.DUMMYFUNCTION("IF(REGEXMATCH(A23474,""wealth planning""),""Script 1"",""-"")"),"#VALUE!")</f>
        <v>#VALUE!</v>
      </c>
      <c r="C23474" s="149">
        <f t="shared" si="184"/>
        <v>45463</v>
      </c>
      <c r="D23474" s="74">
        <f t="shared" si="185"/>
        <v>0</v>
      </c>
    </row>
    <row r="23475" spans="1:4">
      <c r="A23475" s="74" t="s">
        <v>12632</v>
      </c>
      <c r="B23475" s="74" t="str">
        <f ca="1">IFERROR(__xludf.DUMMYFUNCTION("IF(REGEXMATCH(A23475,""wealth planning""),""Script 1"",""-"")"),"Script 1")</f>
        <v>Script 1</v>
      </c>
      <c r="C23475" s="149">
        <f t="shared" si="184"/>
        <v>45463</v>
      </c>
      <c r="D23475" s="74" t="str">
        <f t="shared" si="185"/>
        <v>Nur Eliyya</v>
      </c>
    </row>
    <row r="23476" spans="1:4">
      <c r="A23476" s="74"/>
      <c r="B23476" s="74" t="str">
        <f ca="1">IFERROR(__xludf.DUMMYFUNCTION("IF(REGEXMATCH(A23476,""wealth planning""),""Script 1"",""-"")"),"-")</f>
        <v>-</v>
      </c>
      <c r="C23476" s="74" t="str">
        <f t="shared" si="184"/>
        <v>You: Hai assalamualaikum Nur Eliyya,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c r="D23476" s="149">
        <f t="shared" si="185"/>
        <v>45463</v>
      </c>
    </row>
    <row r="23477" spans="1:4">
      <c r="B23477" s="74" t="str">
        <f ca="1">IFERROR(__xludf.DUMMYFUNCTION("IF(REGEXMATCH(A23477,""wealth planning""),""Script 1"",""-"")"),"-")</f>
        <v>-</v>
      </c>
      <c r="C23477" s="74">
        <f t="shared" si="184"/>
        <v>0</v>
      </c>
      <c r="D23477" s="149">
        <f t="shared" si="185"/>
        <v>45463</v>
      </c>
    </row>
    <row r="23478" spans="1:4">
      <c r="B23478" s="74" t="str">
        <f ca="1">IFERROR(__xludf.DUMMYFUNCTION("IF(REGEXMATCH(A23478,""wealth planning""),""Script 1"",""-"")"),"-")</f>
        <v>-</v>
      </c>
      <c r="C23478" s="74">
        <f t="shared" si="184"/>
        <v>0</v>
      </c>
      <c r="D23478" s="74" t="str">
        <f t="shared" si="185"/>
        <v>You: Hai assalamualaikum Nur Eliyya,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row>
    <row r="23479" spans="1:4">
      <c r="A23479" s="74" t="s">
        <v>12634</v>
      </c>
      <c r="B23479" s="74" t="str">
        <f ca="1">IFERROR(__xludf.DUMMYFUNCTION("IF(REGEXMATCH(A23479,""wealth planning""),""Script 1"",""-"")"),"-")</f>
        <v>-</v>
      </c>
      <c r="C23479" s="74">
        <f t="shared" si="184"/>
        <v>0</v>
      </c>
      <c r="D23479" s="74">
        <f t="shared" si="185"/>
        <v>0</v>
      </c>
    </row>
    <row r="23480" spans="1:4">
      <c r="A23480" s="74" t="s">
        <v>12634</v>
      </c>
      <c r="B23480" s="74" t="str">
        <f ca="1">IFERROR(__xludf.DUMMYFUNCTION("IF(REGEXMATCH(A23480,""wealth planning""),""Script 1"",""-"")"),"-")</f>
        <v>-</v>
      </c>
      <c r="C23480" s="74" t="str">
        <f t="shared" si="184"/>
        <v>Sharifah Syed Hassan</v>
      </c>
      <c r="D23480" s="74">
        <f t="shared" si="185"/>
        <v>0</v>
      </c>
    </row>
    <row r="23481" spans="1:4">
      <c r="A23481" s="149">
        <v>45463</v>
      </c>
      <c r="B23481" s="74" t="str">
        <f ca="1">IFERROR(__xludf.DUMMYFUNCTION("IF(REGEXMATCH(A23481,""wealth planning""),""Script 1"",""-"")"),"#VALUE!")</f>
        <v>#VALUE!</v>
      </c>
      <c r="C23481" s="74" t="str">
        <f t="shared" si="184"/>
        <v>Sharifah Syed Hassan</v>
      </c>
      <c r="D23481" s="74">
        <f t="shared" si="185"/>
        <v>0</v>
      </c>
    </row>
    <row r="23482" spans="1:4">
      <c r="A23482" s="149">
        <v>45463</v>
      </c>
      <c r="B23482" s="74" t="str">
        <f ca="1">IFERROR(__xludf.DUMMYFUNCTION("IF(REGEXMATCH(A23482,""wealth planning""),""Script 1"",""-"")"),"#VALUE!")</f>
        <v>#VALUE!</v>
      </c>
      <c r="C23482" s="149">
        <f t="shared" si="184"/>
        <v>45463</v>
      </c>
      <c r="D23482" s="74" t="str">
        <f t="shared" si="185"/>
        <v>Sharifah Syed Hassan</v>
      </c>
    </row>
    <row r="23483" spans="1:4">
      <c r="A23483" s="74" t="s">
        <v>12635</v>
      </c>
      <c r="B23483" s="74" t="str">
        <f ca="1">IFERROR(__xludf.DUMMYFUNCTION("IF(REGEXMATCH(A23483,""wealth planning""),""Script 1"",""-"")"),"Script 1")</f>
        <v>Script 1</v>
      </c>
      <c r="C23483" s="149">
        <f t="shared" si="184"/>
        <v>45463</v>
      </c>
      <c r="D23483" s="74" t="str">
        <f t="shared" si="185"/>
        <v>Sharifah Syed Hassan</v>
      </c>
    </row>
    <row r="23484" spans="1:4">
      <c r="A23484" s="74"/>
      <c r="B23484" s="74" t="str">
        <f ca="1">IFERROR(__xludf.DUMMYFUNCTION("IF(REGEXMATCH(A23484,""wealth planning""),""Script 1"",""-"")"),"-")</f>
        <v>-</v>
      </c>
      <c r="C23484" s="74" t="str">
        <f t="shared" si="184"/>
        <v>You: Hai assalamualaikum Sharifah, saya Azhad dari PruBSN takaful. Sorry kalau ganggu. Actually sekarang saya tengah mencari individu yang akan mula bekerja untuk saya dapatkan opportunity sharing berkaitan takaful dan wealth planning since ini kerja hakiki saya sebagai PruBSN wealth planner. Boleh ke kalau saya nak set appointment secara bersemuka ataupun online?</v>
      </c>
      <c r="D23484" s="149">
        <f t="shared" si="185"/>
        <v>45463</v>
      </c>
    </row>
    <row r="23485" spans="1:4">
      <c r="B23485" s="74" t="str">
        <f ca="1">IFERROR(__xludf.DUMMYFUNCTION("IF(REGEXMATCH(A23485,""wealth planning""),""Script 1"",""-"")"),"-")</f>
        <v>-</v>
      </c>
      <c r="C23485" s="74">
        <f t="shared" si="184"/>
        <v>0</v>
      </c>
      <c r="D23485" s="149">
        <f t="shared" si="185"/>
        <v>45463</v>
      </c>
    </row>
    <row r="23486" spans="1:4">
      <c r="B23486" s="74" t="str">
        <f ca="1">IFERROR(__xludf.DUMMYFUNCTION("IF(REGEXMATCH(A23486,""wealth planning""),""Script 1"",""-"")"),"-")</f>
        <v>-</v>
      </c>
      <c r="C23486" s="74">
        <f t="shared" si="184"/>
        <v>0</v>
      </c>
      <c r="D23486" s="74" t="str">
        <f t="shared" si="185"/>
        <v>You: Hai assalamualaikum Sharifah, saya Azhad dari PruBSN takaful. Sorry kalau ganggu. Actually sekarang saya tengah mencari individu yang akan mula bekerja untuk saya dapatkan opportunity sharing berkaitan takaful dan wealth planning since ini kerja hakiki saya sebagai PruBSN wealth planner. Boleh ke kalau saya nak set appointment secara bersemuka ataupun online?</v>
      </c>
    </row>
    <row r="23487" spans="1:4">
      <c r="A23487" s="74" t="s">
        <v>12637</v>
      </c>
      <c r="B23487" s="74" t="str">
        <f ca="1">IFERROR(__xludf.DUMMYFUNCTION("IF(REGEXMATCH(A23487,""wealth planning""),""Script 1"",""-"")"),"-")</f>
        <v>-</v>
      </c>
      <c r="C23487" s="74">
        <f t="shared" si="184"/>
        <v>0</v>
      </c>
      <c r="D23487" s="74">
        <f t="shared" si="185"/>
        <v>0</v>
      </c>
    </row>
    <row r="23488" spans="1:4">
      <c r="A23488" s="74" t="s">
        <v>12637</v>
      </c>
      <c r="B23488" s="74" t="str">
        <f ca="1">IFERROR(__xludf.DUMMYFUNCTION("IF(REGEXMATCH(A23488,""wealth planning""),""Script 1"",""-"")"),"-")</f>
        <v>-</v>
      </c>
      <c r="C23488" s="74" t="str">
        <f t="shared" si="184"/>
        <v>Farah Damanhuri</v>
      </c>
      <c r="D23488" s="74">
        <f t="shared" si="185"/>
        <v>0</v>
      </c>
    </row>
    <row r="23489" spans="1:4">
      <c r="A23489" s="149">
        <v>45463</v>
      </c>
      <c r="B23489" s="74" t="str">
        <f ca="1">IFERROR(__xludf.DUMMYFUNCTION("IF(REGEXMATCH(A23489,""wealth planning""),""Script 1"",""-"")"),"#VALUE!")</f>
        <v>#VALUE!</v>
      </c>
      <c r="C23489" s="74" t="str">
        <f t="shared" si="184"/>
        <v>Farah Damanhuri</v>
      </c>
      <c r="D23489" s="74">
        <f t="shared" si="185"/>
        <v>0</v>
      </c>
    </row>
    <row r="23490" spans="1:4">
      <c r="A23490" s="149">
        <v>45463</v>
      </c>
      <c r="B23490" s="74" t="str">
        <f ca="1">IFERROR(__xludf.DUMMYFUNCTION("IF(REGEXMATCH(A23490,""wealth planning""),""Script 1"",""-"")"),"#VALUE!")</f>
        <v>#VALUE!</v>
      </c>
      <c r="C23490" s="149">
        <f t="shared" si="184"/>
        <v>45463</v>
      </c>
      <c r="D23490" s="74" t="str">
        <f t="shared" si="185"/>
        <v>Farah Damanhuri</v>
      </c>
    </row>
    <row r="23491" spans="1:4">
      <c r="A23491" s="74" t="s">
        <v>12638</v>
      </c>
      <c r="B23491" s="74" t="str">
        <f ca="1">IFERROR(__xludf.DUMMYFUNCTION("IF(REGEXMATCH(A23491,""wealth planning""),""Script 1"",""-"")"),"Script 1")</f>
        <v>Script 1</v>
      </c>
      <c r="C23491" s="149">
        <f t="shared" si="184"/>
        <v>45463</v>
      </c>
      <c r="D23491" s="74" t="str">
        <f t="shared" si="185"/>
        <v>Farah Damanhuri</v>
      </c>
    </row>
    <row r="23492" spans="1:4">
      <c r="A23492" s="74"/>
      <c r="B23492" s="74" t="str">
        <f ca="1">IFERROR(__xludf.DUMMYFUNCTION("IF(REGEXMATCH(A23492,""wealth planning""),""Script 1"",""-"")"),"-")</f>
        <v>-</v>
      </c>
      <c r="C23492" s="74" t="str">
        <f t="shared" si="184"/>
        <v>You: Hai assalamualaikum Farah,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c r="D23492" s="149">
        <f t="shared" si="185"/>
        <v>45463</v>
      </c>
    </row>
    <row r="23493" spans="1:4">
      <c r="B23493" s="74" t="str">
        <f ca="1">IFERROR(__xludf.DUMMYFUNCTION("IF(REGEXMATCH(A23493,""wealth planning""),""Script 1"",""-"")"),"-")</f>
        <v>-</v>
      </c>
      <c r="C23493" s="74">
        <f t="shared" si="184"/>
        <v>0</v>
      </c>
      <c r="D23493" s="149">
        <f t="shared" si="185"/>
        <v>45463</v>
      </c>
    </row>
    <row r="23494" spans="1:4">
      <c r="B23494" s="74" t="str">
        <f ca="1">IFERROR(__xludf.DUMMYFUNCTION("IF(REGEXMATCH(A23494,""wealth planning""),""Script 1"",""-"")"),"-")</f>
        <v>-</v>
      </c>
      <c r="C23494" s="74">
        <f t="shared" si="184"/>
        <v>0</v>
      </c>
      <c r="D23494" s="74" t="str">
        <f t="shared" si="185"/>
        <v>You: Hai assalamualaikum Farah,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row>
    <row r="23495" spans="1:4">
      <c r="A23495" s="74" t="s">
        <v>12640</v>
      </c>
      <c r="B23495" s="74" t="str">
        <f ca="1">IFERROR(__xludf.DUMMYFUNCTION("IF(REGEXMATCH(A23495,""wealth planning""),""Script 1"",""-"")"),"-")</f>
        <v>-</v>
      </c>
      <c r="C23495" s="74">
        <f t="shared" si="184"/>
        <v>0</v>
      </c>
      <c r="D23495" s="74">
        <f t="shared" si="185"/>
        <v>0</v>
      </c>
    </row>
    <row r="23496" spans="1:4">
      <c r="A23496" s="74" t="s">
        <v>12640</v>
      </c>
      <c r="B23496" s="74" t="str">
        <f ca="1">IFERROR(__xludf.DUMMYFUNCTION("IF(REGEXMATCH(A23496,""wealth planning""),""Script 1"",""-"")"),"-")</f>
        <v>-</v>
      </c>
      <c r="C23496" s="74" t="str">
        <f t="shared" si="184"/>
        <v>Natasya Fikrie</v>
      </c>
      <c r="D23496" s="74">
        <f t="shared" si="185"/>
        <v>0</v>
      </c>
    </row>
    <row r="23497" spans="1:4">
      <c r="A23497" s="149">
        <v>45463</v>
      </c>
      <c r="B23497" s="74" t="str">
        <f ca="1">IFERROR(__xludf.DUMMYFUNCTION("IF(REGEXMATCH(A23497,""wealth planning""),""Script 1"",""-"")"),"#VALUE!")</f>
        <v>#VALUE!</v>
      </c>
      <c r="C23497" s="74" t="str">
        <f t="shared" si="184"/>
        <v>Natasya Fikrie</v>
      </c>
      <c r="D23497" s="74">
        <f t="shared" si="185"/>
        <v>0</v>
      </c>
    </row>
    <row r="23498" spans="1:4">
      <c r="A23498" s="149">
        <v>45463</v>
      </c>
      <c r="B23498" s="74" t="str">
        <f ca="1">IFERROR(__xludf.DUMMYFUNCTION("IF(REGEXMATCH(A23498,""wealth planning""),""Script 1"",""-"")"),"#VALUE!")</f>
        <v>#VALUE!</v>
      </c>
      <c r="C23498" s="149">
        <f t="shared" si="184"/>
        <v>45463</v>
      </c>
      <c r="D23498" s="74" t="str">
        <f t="shared" si="185"/>
        <v>Natasya Fikrie</v>
      </c>
    </row>
    <row r="23499" spans="1:4">
      <c r="A23499" s="74" t="s">
        <v>12641</v>
      </c>
      <c r="B23499" s="74" t="str">
        <f ca="1">IFERROR(__xludf.DUMMYFUNCTION("IF(REGEXMATCH(A23499,""wealth planning""),""Script 1"",""-"")"),"Script 1")</f>
        <v>Script 1</v>
      </c>
      <c r="C23499" s="149">
        <f t="shared" si="184"/>
        <v>45463</v>
      </c>
      <c r="D23499" s="74" t="str">
        <f t="shared" si="185"/>
        <v>Natasya Fikrie</v>
      </c>
    </row>
    <row r="23500" spans="1:4">
      <c r="A23500" s="74"/>
      <c r="B23500" s="74" t="str">
        <f ca="1">IFERROR(__xludf.DUMMYFUNCTION("IF(REGEXMATCH(A23500,""wealth planning""),""Script 1"",""-"")"),"-")</f>
        <v>-</v>
      </c>
      <c r="C23500" s="74" t="str">
        <f t="shared" si="184"/>
        <v>You: Hai assalamualaikum Natasya,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c r="D23500" s="149">
        <f t="shared" si="185"/>
        <v>45463</v>
      </c>
    </row>
    <row r="23501" spans="1:4">
      <c r="B23501" s="74" t="str">
        <f ca="1">IFERROR(__xludf.DUMMYFUNCTION("IF(REGEXMATCH(A23501,""wealth planning""),""Script 1"",""-"")"),"-")</f>
        <v>-</v>
      </c>
      <c r="C23501" s="74">
        <f t="shared" si="184"/>
        <v>0</v>
      </c>
      <c r="D23501" s="149">
        <f t="shared" si="185"/>
        <v>45463</v>
      </c>
    </row>
    <row r="23502" spans="1:4">
      <c r="B23502" s="74" t="str">
        <f ca="1">IFERROR(__xludf.DUMMYFUNCTION("IF(REGEXMATCH(A23502,""wealth planning""),""Script 1"",""-"")"),"-")</f>
        <v>-</v>
      </c>
      <c r="C23502" s="74">
        <f t="shared" si="184"/>
        <v>0</v>
      </c>
      <c r="D23502" s="74" t="str">
        <f t="shared" si="185"/>
        <v>You: Hai assalamualaikum Natasya,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row>
    <row r="23503" spans="1:4">
      <c r="A23503" s="74" t="s">
        <v>12643</v>
      </c>
      <c r="B23503" s="74" t="str">
        <f ca="1">IFERROR(__xludf.DUMMYFUNCTION("IF(REGEXMATCH(A23503,""wealth planning""),""Script 1"",""-"")"),"-")</f>
        <v>-</v>
      </c>
      <c r="C23503" s="74">
        <f t="shared" si="184"/>
        <v>0</v>
      </c>
      <c r="D23503" s="74">
        <f t="shared" si="185"/>
        <v>0</v>
      </c>
    </row>
    <row r="23504" spans="1:4">
      <c r="A23504" s="74" t="s">
        <v>12643</v>
      </c>
      <c r="B23504" s="74" t="str">
        <f ca="1">IFERROR(__xludf.DUMMYFUNCTION("IF(REGEXMATCH(A23504,""wealth planning""),""Script 1"",""-"")"),"-")</f>
        <v>-</v>
      </c>
      <c r="C23504" s="74" t="str">
        <f t="shared" si="184"/>
        <v>See See Tham</v>
      </c>
      <c r="D23504" s="74">
        <f t="shared" si="185"/>
        <v>0</v>
      </c>
    </row>
    <row r="23505" spans="1:4">
      <c r="A23505" s="149">
        <v>45459</v>
      </c>
      <c r="B23505" s="74" t="str">
        <f ca="1">IFERROR(__xludf.DUMMYFUNCTION("IF(REGEXMATCH(A23505,""wealth planning""),""Script 1"",""-"")"),"#VALUE!")</f>
        <v>#VALUE!</v>
      </c>
      <c r="C23505" s="74" t="str">
        <f t="shared" si="184"/>
        <v>See See Tham</v>
      </c>
      <c r="D23505" s="74">
        <f t="shared" si="185"/>
        <v>0</v>
      </c>
    </row>
    <row r="23506" spans="1:4">
      <c r="A23506" s="149">
        <v>45459</v>
      </c>
      <c r="B23506" s="74" t="str">
        <f ca="1">IFERROR(__xludf.DUMMYFUNCTION("IF(REGEXMATCH(A23506,""wealth planning""),""Script 1"",""-"")"),"#VALUE!")</f>
        <v>#VALUE!</v>
      </c>
      <c r="C23506" s="149">
        <f t="shared" si="184"/>
        <v>45459</v>
      </c>
      <c r="D23506" s="74" t="str">
        <f t="shared" si="185"/>
        <v>See See Tham</v>
      </c>
    </row>
    <row r="23507" spans="1:4">
      <c r="A23507" s="74" t="s">
        <v>12644</v>
      </c>
      <c r="B23507" s="74" t="str">
        <f ca="1">IFERROR(__xludf.DUMMYFUNCTION("IF(REGEXMATCH(A23507,""wealth planning""),""Script 1"",""-"")"),"-")</f>
        <v>-</v>
      </c>
      <c r="C23507" s="149">
        <f t="shared" si="184"/>
        <v>45459</v>
      </c>
      <c r="D23507" s="74" t="str">
        <f t="shared" si="185"/>
        <v>See See Tham</v>
      </c>
    </row>
    <row r="23508" spans="1:4">
      <c r="A23508" s="74"/>
      <c r="B23508" s="74" t="str">
        <f ca="1">IFERROR(__xludf.DUMMYFUNCTION("IF(REGEXMATCH(A23508,""wealth planning""),""Script 1"",""-"")"),"-")</f>
        <v>-</v>
      </c>
      <c r="C23508" s="74" t="str">
        <f t="shared" si="184"/>
        <v>You: Hi. Sorry but im not interested</v>
      </c>
      <c r="D23508" s="149">
        <f t="shared" si="185"/>
        <v>45459</v>
      </c>
    </row>
    <row r="23509" spans="1:4">
      <c r="B23509" s="74" t="str">
        <f ca="1">IFERROR(__xludf.DUMMYFUNCTION("IF(REGEXMATCH(A23509,""wealth planning""),""Script 1"",""-"")"),"-")</f>
        <v>-</v>
      </c>
      <c r="C23509" s="74">
        <f t="shared" si="184"/>
        <v>0</v>
      </c>
      <c r="D23509" s="149">
        <f t="shared" si="185"/>
        <v>45459</v>
      </c>
    </row>
    <row r="23510" spans="1:4">
      <c r="B23510" s="74" t="str">
        <f ca="1">IFERROR(__xludf.DUMMYFUNCTION("IF(REGEXMATCH(A23510,""wealth planning""),""Script 1"",""-"")"),"-")</f>
        <v>-</v>
      </c>
      <c r="C23510" s="74">
        <f t="shared" si="184"/>
        <v>0</v>
      </c>
      <c r="D23510" s="74" t="str">
        <f t="shared" si="185"/>
        <v>You: Hi. Sorry but im not interested</v>
      </c>
    </row>
    <row r="23511" spans="1:4">
      <c r="A23511" s="74" t="s">
        <v>12646</v>
      </c>
      <c r="B23511" s="74" t="str">
        <f ca="1">IFERROR(__xludf.DUMMYFUNCTION("IF(REGEXMATCH(A23511,""wealth planning""),""Script 1"",""-"")"),"-")</f>
        <v>-</v>
      </c>
      <c r="C23511" s="74">
        <f t="shared" si="184"/>
        <v>0</v>
      </c>
      <c r="D23511" s="74">
        <f t="shared" si="185"/>
        <v>0</v>
      </c>
    </row>
    <row r="23512" spans="1:4">
      <c r="A23512" s="74" t="s">
        <v>12646</v>
      </c>
      <c r="B23512" s="74" t="str">
        <f ca="1">IFERROR(__xludf.DUMMYFUNCTION("IF(REGEXMATCH(A23512,""wealth planning""),""Script 1"",""-"")"),"-")</f>
        <v>-</v>
      </c>
      <c r="C23512" s="74" t="str">
        <f t="shared" si="184"/>
        <v>Nurul Ain Shalihah</v>
      </c>
      <c r="D23512" s="74">
        <f t="shared" si="185"/>
        <v>0</v>
      </c>
    </row>
    <row r="23513" spans="1:4">
      <c r="A23513" s="149">
        <v>45457</v>
      </c>
      <c r="B23513" s="74" t="str">
        <f ca="1">IFERROR(__xludf.DUMMYFUNCTION("IF(REGEXMATCH(A23513,""wealth planning""),""Script 1"",""-"")"),"#VALUE!")</f>
        <v>#VALUE!</v>
      </c>
      <c r="C23513" s="74" t="str">
        <f t="shared" si="184"/>
        <v>Nurul Ain Shalihah</v>
      </c>
      <c r="D23513" s="74">
        <f t="shared" si="185"/>
        <v>0</v>
      </c>
    </row>
    <row r="23514" spans="1:4">
      <c r="A23514" s="149">
        <v>45457</v>
      </c>
      <c r="B23514" s="74" t="str">
        <f ca="1">IFERROR(__xludf.DUMMYFUNCTION("IF(REGEXMATCH(A23514,""wealth planning""),""Script 1"",""-"")"),"#VALUE!")</f>
        <v>#VALUE!</v>
      </c>
      <c r="C23514" s="149">
        <f t="shared" si="184"/>
        <v>45457</v>
      </c>
      <c r="D23514" s="74" t="str">
        <f t="shared" si="185"/>
        <v>Nurul Ain Shalihah</v>
      </c>
    </row>
    <row r="23515" spans="1:4">
      <c r="A23515" s="74" t="s">
        <v>12647</v>
      </c>
      <c r="B23515" s="74" t="str">
        <f ca="1">IFERROR(__xludf.DUMMYFUNCTION("IF(REGEXMATCH(A23515,""wealth planning""),""Script 1"",""-"")"),"Script 1")</f>
        <v>Script 1</v>
      </c>
      <c r="C23515" s="149">
        <f t="shared" si="184"/>
        <v>45457</v>
      </c>
      <c r="D23515" s="74" t="str">
        <f t="shared" si="185"/>
        <v>Nurul Ain Shalihah</v>
      </c>
    </row>
    <row r="23516" spans="1:4">
      <c r="A23516" s="74"/>
      <c r="B23516" s="74" t="str">
        <f ca="1">IFERROR(__xludf.DUMMYFUNCTION("IF(REGEXMATCH(A23516,""wealth planning""),""Script 1"",""-"")"),"-")</f>
        <v>-</v>
      </c>
      <c r="C23516" s="74" t="str">
        <f t="shared" si="184"/>
        <v>You: Hai assalamualaikum Ain,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v>
      </c>
      <c r="D23516" s="149">
        <f t="shared" si="185"/>
        <v>45457</v>
      </c>
    </row>
    <row r="23517" spans="1:4">
      <c r="B23517" s="74" t="str">
        <f ca="1">IFERROR(__xludf.DUMMYFUNCTION("IF(REGEXMATCH(A23517,""wealth planning""),""Script 1"",""-"")"),"-")</f>
        <v>-</v>
      </c>
      <c r="C23517" s="74">
        <f t="shared" si="184"/>
        <v>0</v>
      </c>
      <c r="D23517" s="149">
        <f t="shared" si="185"/>
        <v>45457</v>
      </c>
    </row>
    <row r="23518" spans="1:4">
      <c r="B23518" s="74" t="str">
        <f ca="1">IFERROR(__xludf.DUMMYFUNCTION("IF(REGEXMATCH(A23518,""wealth planning""),""Script 1"",""-"")"),"-")</f>
        <v>-</v>
      </c>
      <c r="C23518" s="74">
        <f t="shared" si="184"/>
        <v>0</v>
      </c>
      <c r="D23518" s="74" t="str">
        <f t="shared" si="185"/>
        <v>You: Hai assalamualaikum Ain,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v>
      </c>
    </row>
    <row r="23519" spans="1:4">
      <c r="A23519" s="74" t="s">
        <v>12649</v>
      </c>
      <c r="B23519" s="74" t="str">
        <f ca="1">IFERROR(__xludf.DUMMYFUNCTION("IF(REGEXMATCH(A23519,""wealth planning""),""Script 1"",""-"")"),"-")</f>
        <v>-</v>
      </c>
      <c r="C23519" s="74">
        <f t="shared" si="184"/>
        <v>0</v>
      </c>
      <c r="D23519" s="74">
        <f t="shared" si="185"/>
        <v>0</v>
      </c>
    </row>
    <row r="23520" spans="1:4">
      <c r="A23520" s="74" t="s">
        <v>12649</v>
      </c>
      <c r="B23520" s="74" t="str">
        <f ca="1">IFERROR(__xludf.DUMMYFUNCTION("IF(REGEXMATCH(A23520,""wealth planning""),""Script 1"",""-"")"),"-")</f>
        <v>-</v>
      </c>
      <c r="C23520" s="74" t="str">
        <f t="shared" si="184"/>
        <v>Ts. ‘Aqilah Zainuddin</v>
      </c>
      <c r="D23520" s="74">
        <f t="shared" si="185"/>
        <v>0</v>
      </c>
    </row>
    <row r="23521" spans="1:4">
      <c r="A23521" s="149">
        <v>45457</v>
      </c>
      <c r="B23521" s="74" t="str">
        <f ca="1">IFERROR(__xludf.DUMMYFUNCTION("IF(REGEXMATCH(A23521,""wealth planning""),""Script 1"",""-"")"),"#VALUE!")</f>
        <v>#VALUE!</v>
      </c>
      <c r="C23521" s="74" t="str">
        <f t="shared" si="184"/>
        <v>Ts. ‘Aqilah Zainuddin</v>
      </c>
      <c r="D23521" s="74">
        <f t="shared" si="185"/>
        <v>0</v>
      </c>
    </row>
    <row r="23522" spans="1:4">
      <c r="A23522" s="149">
        <v>45457</v>
      </c>
      <c r="B23522" s="74" t="str">
        <f ca="1">IFERROR(__xludf.DUMMYFUNCTION("IF(REGEXMATCH(A23522,""wealth planning""),""Script 1"",""-"")"),"#VALUE!")</f>
        <v>#VALUE!</v>
      </c>
      <c r="C23522" s="149">
        <f t="shared" si="184"/>
        <v>45457</v>
      </c>
      <c r="D23522" s="74" t="str">
        <f t="shared" si="185"/>
        <v>Ts. ‘Aqilah Zainuddin</v>
      </c>
    </row>
    <row r="23523" spans="1:4">
      <c r="A23523" s="74" t="s">
        <v>12650</v>
      </c>
      <c r="B23523" s="74" t="str">
        <f ca="1">IFERROR(__xludf.DUMMYFUNCTION("IF(REGEXMATCH(A23523,""wealth planning""),""Script 1"",""-"")"),"-")</f>
        <v>-</v>
      </c>
      <c r="C23523" s="149">
        <f t="shared" si="184"/>
        <v>45457</v>
      </c>
      <c r="D23523" s="74" t="str">
        <f t="shared" si="185"/>
        <v>Ts. ‘Aqilah Zainuddin</v>
      </c>
    </row>
    <row r="23524" spans="1:4">
      <c r="A23524" s="74"/>
      <c r="B23524" s="74" t="str">
        <f ca="1">IFERROR(__xludf.DUMMYFUNCTION("IF(REGEXMATCH(A23524,""wealth planning""),""Script 1"",""-"")"),"-")</f>
        <v>-</v>
      </c>
      <c r="C23524" s="74" t="str">
        <f t="shared" si="184"/>
        <v>You: Hai assalamualaikum Ms. Aqilah, saya Azhad dari PruBSN takaful. Sorry kalau ganggu. Actually sekarang saya tengah mencari founder company untuk saya dapatkan opportunity sharing berkaitan staff benefit dan keyman polisi since ini kerja hakiki saya sebagai PruBSN wealth planner. Boleh ke kalau saya nak set appointment secara bersemuka ataupun online?</v>
      </c>
      <c r="D23524" s="149">
        <f t="shared" si="185"/>
        <v>45457</v>
      </c>
    </row>
    <row r="23525" spans="1:4">
      <c r="B23525" s="74" t="str">
        <f ca="1">IFERROR(__xludf.DUMMYFUNCTION("IF(REGEXMATCH(A23525,""wealth planning""),""Script 1"",""-"")"),"-")</f>
        <v>-</v>
      </c>
      <c r="C23525" s="74">
        <f t="shared" si="184"/>
        <v>0</v>
      </c>
      <c r="D23525" s="149">
        <f t="shared" si="185"/>
        <v>45457</v>
      </c>
    </row>
    <row r="23526" spans="1:4">
      <c r="B23526" s="74" t="str">
        <f ca="1">IFERROR(__xludf.DUMMYFUNCTION("IF(REGEXMATCH(A23526,""wealth planning""),""Script 1"",""-"")"),"-")</f>
        <v>-</v>
      </c>
      <c r="C23526" s="74">
        <f t="shared" si="184"/>
        <v>0</v>
      </c>
      <c r="D23526" s="74" t="str">
        <f t="shared" si="185"/>
        <v>You: Hai assalamualaikum Ms. Aqilah, saya Azhad dari PruBSN takaful. Sorry kalau ganggu. Actually sekarang saya tengah mencari founder company untuk saya dapatkan opportunity sharing berkaitan staff benefit dan keyman polisi since ini kerja hakiki saya sebagai PruBSN wealth planner. Boleh ke kalau saya nak set appointment secara bersemuka ataupun online?</v>
      </c>
    </row>
    <row r="23527" spans="1:4">
      <c r="B23527" s="74" t="str">
        <f ca="1">IFERROR(__xludf.DUMMYFUNCTION("IF(REGEXMATCH(A23527,""wealth planning""),""Script 1"",""-"")"),"-")</f>
        <v>-</v>
      </c>
      <c r="C23527" s="74">
        <f t="shared" si="184"/>
        <v>0</v>
      </c>
      <c r="D23527" s="74">
        <f t="shared" si="185"/>
        <v>0</v>
      </c>
    </row>
    <row r="23528" spans="1:4">
      <c r="A23528" s="74" t="s">
        <v>12653</v>
      </c>
      <c r="B23528" s="74" t="str">
        <f ca="1">IFERROR(__xludf.DUMMYFUNCTION("IF(REGEXMATCH(A23528,""wealth planning""),""Script 1"",""-"")"),"-")</f>
        <v>-</v>
      </c>
      <c r="C23528" s="74">
        <f t="shared" si="184"/>
        <v>0</v>
      </c>
      <c r="D23528" s="74">
        <f t="shared" si="185"/>
        <v>0</v>
      </c>
    </row>
    <row r="23529" spans="1:4">
      <c r="A23529" s="149">
        <v>45457</v>
      </c>
      <c r="B23529" s="74" t="str">
        <f ca="1">IFERROR(__xludf.DUMMYFUNCTION("IF(REGEXMATCH(A23529,""wealth planning""),""Script 1"",""-"")"),"#VALUE!")</f>
        <v>#VALUE!</v>
      </c>
      <c r="C23529" s="74" t="str">
        <f t="shared" si="184"/>
        <v>Dzuliyana Sabrina</v>
      </c>
      <c r="D23529" s="74">
        <f t="shared" si="185"/>
        <v>0</v>
      </c>
    </row>
    <row r="23530" spans="1:4">
      <c r="A23530" s="149">
        <v>45457</v>
      </c>
      <c r="B23530" s="74" t="str">
        <f ca="1">IFERROR(__xludf.DUMMYFUNCTION("IF(REGEXMATCH(A23530,""wealth planning""),""Script 1"",""-"")"),"#VALUE!")</f>
        <v>#VALUE!</v>
      </c>
      <c r="C23530" s="149">
        <f t="shared" si="184"/>
        <v>45457</v>
      </c>
      <c r="D23530" s="74">
        <f t="shared" si="185"/>
        <v>0</v>
      </c>
    </row>
    <row r="23531" spans="1:4">
      <c r="A23531" s="74" t="s">
        <v>12654</v>
      </c>
      <c r="B23531" s="74" t="str">
        <f ca="1">IFERROR(__xludf.DUMMYFUNCTION("IF(REGEXMATCH(A23531,""wealth planning""),""Script 1"",""-"")"),"Script 1")</f>
        <v>Script 1</v>
      </c>
      <c r="C23531" s="149">
        <f t="shared" si="184"/>
        <v>45457</v>
      </c>
      <c r="D23531" s="74" t="str">
        <f t="shared" si="185"/>
        <v>Dzuliyana Sabrina</v>
      </c>
    </row>
    <row r="23532" spans="1:4">
      <c r="A23532" s="74"/>
      <c r="B23532" s="74" t="str">
        <f ca="1">IFERROR(__xludf.DUMMYFUNCTION("IF(REGEXMATCH(A23532,""wealth planning""),""Script 1"",""-"")"),"-")</f>
        <v>-</v>
      </c>
      <c r="C23532" s="74" t="str">
        <f t="shared" si="184"/>
        <v>You: Hai assalamualaikum cik Dzuliyana, saya Azhad dari PruBSN takaful. Sorry kalau ganggu. Actually sekarang saya tengah mencari individu yang baru nak mula bekerja untuk saya dapatkan opportunity sharing berkaitan takaful dan wealth planning since ini kerja hakiki saya sebagai PruBSN wealth planner. Boleh ke kalau saya nak set appointment secara bersemuka ataupun online dengan cik?</v>
      </c>
      <c r="D23532" s="149">
        <f t="shared" si="185"/>
        <v>45457</v>
      </c>
    </row>
    <row r="23533" spans="1:4">
      <c r="B23533" s="74" t="str">
        <f ca="1">IFERROR(__xludf.DUMMYFUNCTION("IF(REGEXMATCH(A23533,""wealth planning""),""Script 1"",""-"")"),"-")</f>
        <v>-</v>
      </c>
      <c r="C23533" s="74">
        <f t="shared" si="184"/>
        <v>0</v>
      </c>
      <c r="D23533" s="149">
        <f t="shared" si="185"/>
        <v>45457</v>
      </c>
    </row>
    <row r="23534" spans="1:4">
      <c r="B23534" s="74" t="str">
        <f ca="1">IFERROR(__xludf.DUMMYFUNCTION("IF(REGEXMATCH(A23534,""wealth planning""),""Script 1"",""-"")"),"-")</f>
        <v>-</v>
      </c>
      <c r="C23534" s="74">
        <f t="shared" si="184"/>
        <v>0</v>
      </c>
      <c r="D23534" s="74" t="str">
        <f t="shared" si="185"/>
        <v>You: Hai assalamualaikum cik Dzuliyana, saya Azhad dari PruBSN takaful. Sorry kalau ganggu. Actually sekarang saya tengah mencari individu yang baru nak mula bekerja untuk saya dapatkan opportunity sharing berkaitan takaful dan wealth planning since ini kerja hakiki saya sebagai PruBSN wealth planner. Boleh ke kalau saya nak set appointment secara bersemuka ataupun online dengan cik?</v>
      </c>
    </row>
    <row r="23535" spans="1:4">
      <c r="A23535" s="74" t="s">
        <v>12656</v>
      </c>
      <c r="B23535" s="74" t="str">
        <f ca="1">IFERROR(__xludf.DUMMYFUNCTION("IF(REGEXMATCH(A23535,""wealth planning""),""Script 1"",""-"")"),"-")</f>
        <v>-</v>
      </c>
      <c r="C23535" s="74">
        <f t="shared" si="184"/>
        <v>0</v>
      </c>
      <c r="D23535" s="74">
        <f t="shared" si="185"/>
        <v>0</v>
      </c>
    </row>
    <row r="23536" spans="1:4">
      <c r="A23536" s="74" t="s">
        <v>12657</v>
      </c>
      <c r="B23536" s="74" t="str">
        <f ca="1">IFERROR(__xludf.DUMMYFUNCTION("IF(REGEXMATCH(A23536,""wealth planning""),""Script 1"",""-"")"),"-")</f>
        <v>-</v>
      </c>
      <c r="C23536" s="74" t="str">
        <f t="shared" si="184"/>
        <v>Wani HumairahStatus is reachable</v>
      </c>
      <c r="D23536" s="74">
        <f t="shared" si="185"/>
        <v>0</v>
      </c>
    </row>
    <row r="23537" spans="1:4">
      <c r="A23537" s="149">
        <v>45457</v>
      </c>
      <c r="B23537" s="74" t="str">
        <f ca="1">IFERROR(__xludf.DUMMYFUNCTION("IF(REGEXMATCH(A23537,""wealth planning""),""Script 1"",""-"")"),"#VALUE!")</f>
        <v>#VALUE!</v>
      </c>
      <c r="C23537" s="74" t="str">
        <f t="shared" si="184"/>
        <v>Wani Humairah</v>
      </c>
      <c r="D23537" s="74">
        <f t="shared" si="185"/>
        <v>0</v>
      </c>
    </row>
    <row r="23538" spans="1:4">
      <c r="A23538" s="149">
        <v>45457</v>
      </c>
      <c r="B23538" s="74" t="str">
        <f ca="1">IFERROR(__xludf.DUMMYFUNCTION("IF(REGEXMATCH(A23538,""wealth planning""),""Script 1"",""-"")"),"#VALUE!")</f>
        <v>#VALUE!</v>
      </c>
      <c r="C23538" s="149">
        <f t="shared" si="184"/>
        <v>45457</v>
      </c>
      <c r="D23538" s="74" t="str">
        <f t="shared" si="185"/>
        <v>Wani HumairahStatus is reachable</v>
      </c>
    </row>
    <row r="23539" spans="1:4">
      <c r="A23539" s="74" t="s">
        <v>12658</v>
      </c>
      <c r="B23539" s="74" t="str">
        <f ca="1">IFERROR(__xludf.DUMMYFUNCTION("IF(REGEXMATCH(A23539,""wealth planning""),""Script 1"",""-"")"),"Script 1")</f>
        <v>Script 1</v>
      </c>
      <c r="C23539" s="149">
        <f t="shared" si="184"/>
        <v>45457</v>
      </c>
      <c r="D23539" s="74" t="str">
        <f t="shared" si="185"/>
        <v>Wani Humairah</v>
      </c>
    </row>
    <row r="23540" spans="1:4">
      <c r="A23540" s="74"/>
      <c r="B23540" s="74" t="str">
        <f ca="1">IFERROR(__xludf.DUMMYFUNCTION("IF(REGEXMATCH(A23540,""wealth planning""),""Script 1"",""-"")"),"-")</f>
        <v>-</v>
      </c>
      <c r="C23540" s="74" t="str">
        <f t="shared" si="184"/>
        <v>You: Hai assalamualaikum Wani, saya Azhad dari PruBSN takaful. Sorry kalau ganggu. Actually sekarang saya tengah mencari individu yang baru nak mula bekerja untuk saya dapatkan opportunity sharing berkaitan takaful dan wealth planning since ini kerja hakiki saya sebagai PruBSN wealth planner. Boleh ke kalau saya nak set appointment secara bersemuka ataupun online dengan cik?</v>
      </c>
      <c r="D23540" s="149">
        <f t="shared" si="185"/>
        <v>45457</v>
      </c>
    </row>
    <row r="23541" spans="1:4">
      <c r="B23541" s="74" t="str">
        <f ca="1">IFERROR(__xludf.DUMMYFUNCTION("IF(REGEXMATCH(A23541,""wealth planning""),""Script 1"",""-"")"),"-")</f>
        <v>-</v>
      </c>
      <c r="C23541" s="74">
        <f t="shared" si="184"/>
        <v>0</v>
      </c>
      <c r="D23541" s="149">
        <f t="shared" si="185"/>
        <v>45457</v>
      </c>
    </row>
    <row r="23542" spans="1:4">
      <c r="B23542" s="74" t="str">
        <f ca="1">IFERROR(__xludf.DUMMYFUNCTION("IF(REGEXMATCH(A23542,""wealth planning""),""Script 1"",""-"")"),"-")</f>
        <v>-</v>
      </c>
      <c r="C23542" s="74">
        <f t="shared" si="184"/>
        <v>0</v>
      </c>
      <c r="D23542" s="74" t="str">
        <f t="shared" si="185"/>
        <v>You: Hai assalamualaikum Wani, saya Azhad dari PruBSN takaful. Sorry kalau ganggu. Actually sekarang saya tengah mencari individu yang baru nak mula bekerja untuk saya dapatkan opportunity sharing berkaitan takaful dan wealth planning since ini kerja hakiki saya sebagai PruBSN wealth planner. Boleh ke kalau saya nak set appointment secara bersemuka ataupun online dengan cik?</v>
      </c>
    </row>
    <row r="23543" spans="1:4">
      <c r="B23543" s="74" t="str">
        <f ca="1">IFERROR(__xludf.DUMMYFUNCTION("IF(REGEXMATCH(A23543,""wealth planning""),""Script 1"",""-"")"),"-")</f>
        <v>-</v>
      </c>
      <c r="C23543" s="74">
        <f t="shared" si="184"/>
        <v>0</v>
      </c>
      <c r="D23543" s="74">
        <f t="shared" si="185"/>
        <v>0</v>
      </c>
    </row>
    <row r="23544" spans="1:4">
      <c r="A23544" s="74" t="s">
        <v>12661</v>
      </c>
      <c r="B23544" s="74" t="str">
        <f ca="1">IFERROR(__xludf.DUMMYFUNCTION("IF(REGEXMATCH(A23544,""wealth planning""),""Script 1"",""-"")"),"-")</f>
        <v>-</v>
      </c>
      <c r="C23544" s="74">
        <f t="shared" si="184"/>
        <v>0</v>
      </c>
      <c r="D23544" s="74">
        <f t="shared" si="185"/>
        <v>0</v>
      </c>
    </row>
    <row r="23545" spans="1:4">
      <c r="A23545" s="149">
        <v>45457</v>
      </c>
      <c r="B23545" s="74" t="str">
        <f ca="1">IFERROR(__xludf.DUMMYFUNCTION("IF(REGEXMATCH(A23545,""wealth planning""),""Script 1"",""-"")"),"#VALUE!")</f>
        <v>#VALUE!</v>
      </c>
      <c r="C23545" s="74" t="str">
        <f t="shared" si="184"/>
        <v>Nur Shaffi'ah Aqielah</v>
      </c>
      <c r="D23545" s="74">
        <f t="shared" si="185"/>
        <v>0</v>
      </c>
    </row>
    <row r="23546" spans="1:4">
      <c r="A23546" s="149">
        <v>45457</v>
      </c>
      <c r="B23546" s="74" t="str">
        <f ca="1">IFERROR(__xludf.DUMMYFUNCTION("IF(REGEXMATCH(A23546,""wealth planning""),""Script 1"",""-"")"),"#VALUE!")</f>
        <v>#VALUE!</v>
      </c>
      <c r="C23546" s="149">
        <f t="shared" si="184"/>
        <v>45457</v>
      </c>
      <c r="D23546" s="74">
        <f t="shared" si="185"/>
        <v>0</v>
      </c>
    </row>
    <row r="23547" spans="1:4">
      <c r="A23547" s="74" t="s">
        <v>12662</v>
      </c>
      <c r="B23547" s="74" t="str">
        <f ca="1">IFERROR(__xludf.DUMMYFUNCTION("IF(REGEXMATCH(A23547,""wealth planning""),""Script 1"",""-"")"),"Script 1")</f>
        <v>Script 1</v>
      </c>
      <c r="C23547" s="149">
        <f t="shared" si="184"/>
        <v>45457</v>
      </c>
      <c r="D23547" s="74" t="str">
        <f t="shared" si="185"/>
        <v>Nur Shaffi'ah Aqielah</v>
      </c>
    </row>
    <row r="23548" spans="1:4">
      <c r="A23548" s="74"/>
      <c r="B23548" s="74" t="str">
        <f ca="1">IFERROR(__xludf.DUMMYFUNCTION("IF(REGEXMATCH(A23548,""wealth planning""),""Script 1"",""-"")"),"-")</f>
        <v>-</v>
      </c>
      <c r="C23548" s="74" t="str">
        <f t="shared" si="184"/>
        <v>You: Hai assalamualaikum cik Shaffi’ah,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 dengan cik?</v>
      </c>
      <c r="D23548" s="149">
        <f t="shared" si="185"/>
        <v>45457</v>
      </c>
    </row>
    <row r="23549" spans="1:4">
      <c r="B23549" s="74" t="str">
        <f ca="1">IFERROR(__xludf.DUMMYFUNCTION("IF(REGEXMATCH(A23549,""wealth planning""),""Script 1"",""-"")"),"-")</f>
        <v>-</v>
      </c>
      <c r="C23549" s="74">
        <f t="shared" si="184"/>
        <v>0</v>
      </c>
      <c r="D23549" s="149">
        <f t="shared" si="185"/>
        <v>45457</v>
      </c>
    </row>
    <row r="23550" spans="1:4">
      <c r="B23550" s="74" t="str">
        <f ca="1">IFERROR(__xludf.DUMMYFUNCTION("IF(REGEXMATCH(A23550,""wealth planning""),""Script 1"",""-"")"),"-")</f>
        <v>-</v>
      </c>
      <c r="C23550" s="74">
        <f t="shared" si="184"/>
        <v>0</v>
      </c>
      <c r="D23550" s="74" t="str">
        <f t="shared" si="185"/>
        <v>You: Hai assalamualaikum cik Shaffi’ah,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 dengan cik?</v>
      </c>
    </row>
    <row r="23551" spans="1:4">
      <c r="A23551" s="74" t="s">
        <v>12664</v>
      </c>
      <c r="B23551" s="74" t="str">
        <f ca="1">IFERROR(__xludf.DUMMYFUNCTION("IF(REGEXMATCH(A23551,""wealth planning""),""Script 1"",""-"")"),"-")</f>
        <v>-</v>
      </c>
      <c r="C23551" s="74">
        <f t="shared" si="184"/>
        <v>0</v>
      </c>
      <c r="D23551" s="74">
        <f t="shared" si="185"/>
        <v>0</v>
      </c>
    </row>
    <row r="23552" spans="1:4">
      <c r="A23552" s="74" t="s">
        <v>12665</v>
      </c>
      <c r="B23552" s="74" t="str">
        <f ca="1">IFERROR(__xludf.DUMMYFUNCTION("IF(REGEXMATCH(A23552,""wealth planning""),""Script 1"",""-"")"),"-")</f>
        <v>-</v>
      </c>
      <c r="C23552" s="74" t="str">
        <f t="shared" si="184"/>
        <v>Nurul Zahira Binti AnuarStatus is reachable</v>
      </c>
      <c r="D23552" s="74">
        <f t="shared" si="185"/>
        <v>0</v>
      </c>
    </row>
    <row r="23553" spans="1:4">
      <c r="A23553" s="149">
        <v>45457</v>
      </c>
      <c r="B23553" s="74" t="str">
        <f ca="1">IFERROR(__xludf.DUMMYFUNCTION("IF(REGEXMATCH(A23553,""wealth planning""),""Script 1"",""-"")"),"#VALUE!")</f>
        <v>#VALUE!</v>
      </c>
      <c r="C23553" s="74" t="str">
        <f t="shared" si="184"/>
        <v>Nurul Zahira Binti Anuar</v>
      </c>
      <c r="D23553" s="74">
        <f t="shared" si="185"/>
        <v>0</v>
      </c>
    </row>
    <row r="23554" spans="1:4">
      <c r="A23554" s="149">
        <v>45457</v>
      </c>
      <c r="B23554" s="74" t="str">
        <f ca="1">IFERROR(__xludf.DUMMYFUNCTION("IF(REGEXMATCH(A23554,""wealth planning""),""Script 1"",""-"")"),"#VALUE!")</f>
        <v>#VALUE!</v>
      </c>
      <c r="C23554" s="149">
        <f t="shared" si="184"/>
        <v>45457</v>
      </c>
      <c r="D23554" s="74" t="str">
        <f t="shared" si="185"/>
        <v>Nurul Zahira Binti AnuarStatus is reachable</v>
      </c>
    </row>
    <row r="23555" spans="1:4">
      <c r="A23555" s="74" t="s">
        <v>12666</v>
      </c>
      <c r="B23555" s="74" t="str">
        <f ca="1">IFERROR(__xludf.DUMMYFUNCTION("IF(REGEXMATCH(A23555,""wealth planning""),""Script 1"",""-"")"),"Script 1")</f>
        <v>Script 1</v>
      </c>
      <c r="C23555" s="149">
        <f t="shared" si="184"/>
        <v>45457</v>
      </c>
      <c r="D23555" s="74" t="str">
        <f t="shared" si="185"/>
        <v>Nurul Zahira Binti Anuar</v>
      </c>
    </row>
    <row r="23556" spans="1:4">
      <c r="A23556" s="74"/>
      <c r="B23556" s="74" t="str">
        <f ca="1">IFERROR(__xludf.DUMMYFUNCTION("IF(REGEXMATCH(A23556,""wealth planning""),""Script 1"",""-"")"),"-")</f>
        <v>-</v>
      </c>
      <c r="C23556" s="74" t="str">
        <f t="shared" si="184"/>
        <v>You: Hai assalamualaikum cik Zahira, saya Azhad dari PruBSN takaful. Sorry kalau ganggu. Actually sekarang saya tengah mencari individu yang baru nak mula bekerja untuk saya dapatkan opportunity sharing berkaitan takaful dan wealth planning since ini kerja hakiki saya sebagai PruBSN wealth planner. Boleh ke kalau saya nak set appointment secara bersemuka ataupun online dengan cik?</v>
      </c>
      <c r="D23556" s="149">
        <f t="shared" si="185"/>
        <v>45457</v>
      </c>
    </row>
    <row r="23557" spans="1:4">
      <c r="B23557" s="74" t="str">
        <f ca="1">IFERROR(__xludf.DUMMYFUNCTION("IF(REGEXMATCH(A23557,""wealth planning""),""Script 1"",""-"")"),"-")</f>
        <v>-</v>
      </c>
      <c r="C23557" s="74">
        <f t="shared" si="184"/>
        <v>0</v>
      </c>
      <c r="D23557" s="149">
        <f t="shared" si="185"/>
        <v>45457</v>
      </c>
    </row>
    <row r="23558" spans="1:4">
      <c r="B23558" s="74" t="str">
        <f ca="1">IFERROR(__xludf.DUMMYFUNCTION("IF(REGEXMATCH(A23558,""wealth planning""),""Script 1"",""-"")"),"-")</f>
        <v>-</v>
      </c>
      <c r="C23558" s="74">
        <f t="shared" si="184"/>
        <v>0</v>
      </c>
      <c r="D23558" s="74" t="str">
        <f t="shared" si="185"/>
        <v>You: Hai assalamualaikum cik Zahira, saya Azhad dari PruBSN takaful. Sorry kalau ganggu. Actually sekarang saya tengah mencari individu yang baru nak mula bekerja untuk saya dapatkan opportunity sharing berkaitan takaful dan wealth planning since ini kerja hakiki saya sebagai PruBSN wealth planner. Boleh ke kalau saya nak set appointment secara bersemuka ataupun online dengan cik?</v>
      </c>
    </row>
    <row r="23559" spans="1:4">
      <c r="A23559" s="74" t="s">
        <v>12668</v>
      </c>
      <c r="B23559" s="74" t="str">
        <f ca="1">IFERROR(__xludf.DUMMYFUNCTION("IF(REGEXMATCH(A23559,""wealth planning""),""Script 1"",""-"")"),"-")</f>
        <v>-</v>
      </c>
      <c r="C23559" s="74">
        <f t="shared" si="184"/>
        <v>0</v>
      </c>
      <c r="D23559" s="74">
        <f t="shared" si="185"/>
        <v>0</v>
      </c>
    </row>
    <row r="23560" spans="1:4">
      <c r="A23560" s="74" t="s">
        <v>12669</v>
      </c>
      <c r="B23560" s="74" t="str">
        <f ca="1">IFERROR(__xludf.DUMMYFUNCTION("IF(REGEXMATCH(A23560,""wealth planning""),""Script 1"",""-"")"),"-")</f>
        <v>-</v>
      </c>
      <c r="C23560" s="74" t="str">
        <f t="shared" si="184"/>
        <v>Syazatul ArrisyaStatus is reachable</v>
      </c>
      <c r="D23560" s="74">
        <f t="shared" si="185"/>
        <v>0</v>
      </c>
    </row>
    <row r="23561" spans="1:4">
      <c r="A23561" s="149">
        <v>45457</v>
      </c>
      <c r="B23561" s="74" t="str">
        <f ca="1">IFERROR(__xludf.DUMMYFUNCTION("IF(REGEXMATCH(A23561,""wealth planning""),""Script 1"",""-"")"),"#VALUE!")</f>
        <v>#VALUE!</v>
      </c>
      <c r="C23561" s="74" t="str">
        <f t="shared" si="184"/>
        <v>Syazatul Arrisya</v>
      </c>
      <c r="D23561" s="74">
        <f t="shared" si="185"/>
        <v>0</v>
      </c>
    </row>
    <row r="23562" spans="1:4">
      <c r="A23562" s="149">
        <v>45457</v>
      </c>
      <c r="B23562" s="74" t="str">
        <f ca="1">IFERROR(__xludf.DUMMYFUNCTION("IF(REGEXMATCH(A23562,""wealth planning""),""Script 1"",""-"")"),"#VALUE!")</f>
        <v>#VALUE!</v>
      </c>
      <c r="C23562" s="149">
        <f t="shared" si="184"/>
        <v>45457</v>
      </c>
      <c r="D23562" s="74" t="str">
        <f t="shared" si="185"/>
        <v>Syazatul ArrisyaStatus is reachable</v>
      </c>
    </row>
    <row r="23563" spans="1:4">
      <c r="A23563" s="74" t="s">
        <v>12670</v>
      </c>
      <c r="B23563" s="74" t="str">
        <f ca="1">IFERROR(__xludf.DUMMYFUNCTION("IF(REGEXMATCH(A23563,""wealth planning""),""Script 1"",""-"")"),"Script 1")</f>
        <v>Script 1</v>
      </c>
      <c r="C23563" s="149">
        <f t="shared" si="184"/>
        <v>45457</v>
      </c>
      <c r="D23563" s="74" t="str">
        <f t="shared" si="185"/>
        <v>Syazatul Arrisya</v>
      </c>
    </row>
    <row r="23564" spans="1:4">
      <c r="A23564" s="74"/>
      <c r="B23564" s="74" t="str">
        <f ca="1">IFERROR(__xludf.DUMMYFUNCTION("IF(REGEXMATCH(A23564,""wealth planning""),""Script 1"",""-"")"),"-")</f>
        <v>-</v>
      </c>
      <c r="C23564" s="74" t="str">
        <f t="shared" si="184"/>
        <v>You: Hai assalamualaikum Syazatul,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 dengan cik?</v>
      </c>
      <c r="D23564" s="149">
        <f t="shared" si="185"/>
        <v>45457</v>
      </c>
    </row>
    <row r="23565" spans="1:4">
      <c r="B23565" s="74" t="str">
        <f ca="1">IFERROR(__xludf.DUMMYFUNCTION("IF(REGEXMATCH(A23565,""wealth planning""),""Script 1"",""-"")"),"-")</f>
        <v>-</v>
      </c>
      <c r="C23565" s="74">
        <f t="shared" si="184"/>
        <v>0</v>
      </c>
      <c r="D23565" s="149">
        <f t="shared" si="185"/>
        <v>45457</v>
      </c>
    </row>
    <row r="23566" spans="1:4">
      <c r="B23566" s="74" t="str">
        <f ca="1">IFERROR(__xludf.DUMMYFUNCTION("IF(REGEXMATCH(A23566,""wealth planning""),""Script 1"",""-"")"),"-")</f>
        <v>-</v>
      </c>
      <c r="C23566" s="74">
        <f t="shared" si="184"/>
        <v>0</v>
      </c>
      <c r="D23566" s="74" t="str">
        <f t="shared" si="185"/>
        <v>You: Hai assalamualaikum Syazatul,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 dengan cik?</v>
      </c>
    </row>
    <row r="23567" spans="1:4">
      <c r="A23567" s="74" t="s">
        <v>12672</v>
      </c>
      <c r="B23567" s="74" t="str">
        <f ca="1">IFERROR(__xludf.DUMMYFUNCTION("IF(REGEXMATCH(A23567,""wealth planning""),""Script 1"",""-"")"),"-")</f>
        <v>-</v>
      </c>
      <c r="C23567" s="74">
        <f t="shared" si="184"/>
        <v>0</v>
      </c>
      <c r="D23567" s="74">
        <f t="shared" si="185"/>
        <v>0</v>
      </c>
    </row>
    <row r="23568" spans="1:4">
      <c r="A23568" s="74" t="s">
        <v>12673</v>
      </c>
      <c r="B23568" s="74" t="str">
        <f ca="1">IFERROR(__xludf.DUMMYFUNCTION("IF(REGEXMATCH(A23568,""wealth planning""),""Script 1"",""-"")"),"-")</f>
        <v>-</v>
      </c>
      <c r="C23568" s="74" t="str">
        <f t="shared" si="184"/>
        <v>MARYAM SHAFIQAHStatus is reachable</v>
      </c>
      <c r="D23568" s="74">
        <f t="shared" si="185"/>
        <v>0</v>
      </c>
    </row>
    <row r="23569" spans="1:4">
      <c r="A23569" s="149">
        <v>45457</v>
      </c>
      <c r="B23569" s="74" t="str">
        <f ca="1">IFERROR(__xludf.DUMMYFUNCTION("IF(REGEXMATCH(A23569,""wealth planning""),""Script 1"",""-"")"),"#VALUE!")</f>
        <v>#VALUE!</v>
      </c>
      <c r="C23569" s="74" t="str">
        <f t="shared" si="184"/>
        <v>MARYAM SHAFIQAH</v>
      </c>
      <c r="D23569" s="74">
        <f t="shared" si="185"/>
        <v>0</v>
      </c>
    </row>
    <row r="23570" spans="1:4">
      <c r="A23570" s="149">
        <v>45457</v>
      </c>
      <c r="B23570" s="74" t="str">
        <f ca="1">IFERROR(__xludf.DUMMYFUNCTION("IF(REGEXMATCH(A23570,""wealth planning""),""Script 1"",""-"")"),"#VALUE!")</f>
        <v>#VALUE!</v>
      </c>
      <c r="C23570" s="149">
        <f t="shared" si="184"/>
        <v>45457</v>
      </c>
      <c r="D23570" s="74" t="str">
        <f t="shared" si="185"/>
        <v>MARYAM SHAFIQAHStatus is reachable</v>
      </c>
    </row>
    <row r="23571" spans="1:4">
      <c r="A23571" s="74" t="s">
        <v>12674</v>
      </c>
      <c r="B23571" s="74" t="str">
        <f ca="1">IFERROR(__xludf.DUMMYFUNCTION("IF(REGEXMATCH(A23571,""wealth planning""),""Script 1"",""-"")"),"Script 1")</f>
        <v>Script 1</v>
      </c>
      <c r="C23571" s="149">
        <f t="shared" si="184"/>
        <v>45457</v>
      </c>
      <c r="D23571" s="74" t="str">
        <f t="shared" si="185"/>
        <v>MARYAM SHAFIQAH</v>
      </c>
    </row>
    <row r="23572" spans="1:4">
      <c r="A23572" s="74"/>
      <c r="B23572" s="74" t="str">
        <f ca="1">IFERROR(__xludf.DUMMYFUNCTION("IF(REGEXMATCH(A23572,""wealth planning""),""Script 1"",""-"")"),"-")</f>
        <v>-</v>
      </c>
      <c r="C23572" s="74" t="str">
        <f t="shared" si="184"/>
        <v>You: Hai assalamualaikum Maryam,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v>
      </c>
      <c r="D23572" s="149">
        <f t="shared" si="185"/>
        <v>45457</v>
      </c>
    </row>
    <row r="23573" spans="1:4">
      <c r="B23573" s="74" t="str">
        <f ca="1">IFERROR(__xludf.DUMMYFUNCTION("IF(REGEXMATCH(A23573,""wealth planning""),""Script 1"",""-"")"),"-")</f>
        <v>-</v>
      </c>
      <c r="C23573" s="74">
        <f t="shared" si="184"/>
        <v>0</v>
      </c>
      <c r="D23573" s="149">
        <f t="shared" si="185"/>
        <v>45457</v>
      </c>
    </row>
    <row r="23574" spans="1:4">
      <c r="B23574" s="74" t="str">
        <f ca="1">IFERROR(__xludf.DUMMYFUNCTION("IF(REGEXMATCH(A23574,""wealth planning""),""Script 1"",""-"")"),"-")</f>
        <v>-</v>
      </c>
      <c r="C23574" s="74">
        <f t="shared" si="184"/>
        <v>0</v>
      </c>
      <c r="D23574" s="74" t="str">
        <f t="shared" si="185"/>
        <v>You: Hai assalamualaikum Maryam,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v>
      </c>
    </row>
    <row r="23575" spans="1:4">
      <c r="A23575" s="74" t="s">
        <v>12676</v>
      </c>
      <c r="B23575" s="74" t="str">
        <f ca="1">IFERROR(__xludf.DUMMYFUNCTION("IF(REGEXMATCH(A23575,""wealth planning""),""Script 1"",""-"")"),"-")</f>
        <v>-</v>
      </c>
      <c r="C23575" s="74">
        <f t="shared" si="184"/>
        <v>0</v>
      </c>
      <c r="D23575" s="74">
        <f t="shared" si="185"/>
        <v>0</v>
      </c>
    </row>
    <row r="23576" spans="1:4">
      <c r="A23576" s="74" t="s">
        <v>12677</v>
      </c>
      <c r="B23576" s="74" t="str">
        <f ca="1">IFERROR(__xludf.DUMMYFUNCTION("IF(REGEXMATCH(A23576,""wealth planning""),""Script 1"",""-"")"),"-")</f>
        <v>-</v>
      </c>
      <c r="C23576" s="74" t="str">
        <f t="shared" si="184"/>
        <v>Reena ZahariStatus is reachable</v>
      </c>
      <c r="D23576" s="74">
        <f t="shared" si="185"/>
        <v>0</v>
      </c>
    </row>
    <row r="23577" spans="1:4">
      <c r="A23577" s="149">
        <v>45457</v>
      </c>
      <c r="B23577" s="74" t="str">
        <f ca="1">IFERROR(__xludf.DUMMYFUNCTION("IF(REGEXMATCH(A23577,""wealth planning""),""Script 1"",""-"")"),"#VALUE!")</f>
        <v>#VALUE!</v>
      </c>
      <c r="C23577" s="74" t="str">
        <f t="shared" si="184"/>
        <v>Reena Zahari</v>
      </c>
      <c r="D23577" s="74">
        <f t="shared" si="185"/>
        <v>0</v>
      </c>
    </row>
    <row r="23578" spans="1:4">
      <c r="A23578" s="149">
        <v>45457</v>
      </c>
      <c r="B23578" s="74" t="str">
        <f ca="1">IFERROR(__xludf.DUMMYFUNCTION("IF(REGEXMATCH(A23578,""wealth planning""),""Script 1"",""-"")"),"#VALUE!")</f>
        <v>#VALUE!</v>
      </c>
      <c r="C23578" s="149">
        <f t="shared" si="184"/>
        <v>45457</v>
      </c>
      <c r="D23578" s="74" t="str">
        <f t="shared" si="185"/>
        <v>Reena ZahariStatus is reachable</v>
      </c>
    </row>
    <row r="23579" spans="1:4">
      <c r="A23579" s="74" t="s">
        <v>12678</v>
      </c>
      <c r="B23579" s="74" t="str">
        <f ca="1">IFERROR(__xludf.DUMMYFUNCTION("IF(REGEXMATCH(A23579,""wealth planning""),""Script 1"",""-"")"),"Script 1")</f>
        <v>Script 1</v>
      </c>
      <c r="C23579" s="149">
        <f t="shared" si="184"/>
        <v>45457</v>
      </c>
      <c r="D23579" s="74" t="str">
        <f t="shared" si="185"/>
        <v>Reena Zahari</v>
      </c>
    </row>
    <row r="23580" spans="1:4">
      <c r="A23580" s="74"/>
      <c r="B23580" s="74" t="str">
        <f ca="1">IFERROR(__xludf.DUMMYFUNCTION("IF(REGEXMATCH(A23580,""wealth planning""),""Script 1"",""-"")"),"-")</f>
        <v>-</v>
      </c>
      <c r="C23580" s="74" t="str">
        <f t="shared" si="184"/>
        <v>You: Hai assalamualaikum cik Azfa,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cik?</v>
      </c>
      <c r="D23580" s="149">
        <f t="shared" si="185"/>
        <v>45457</v>
      </c>
    </row>
    <row r="23581" spans="1:4">
      <c r="B23581" s="74" t="str">
        <f ca="1">IFERROR(__xludf.DUMMYFUNCTION("IF(REGEXMATCH(A23581,""wealth planning""),""Script 1"",""-"")"),"-")</f>
        <v>-</v>
      </c>
      <c r="C23581" s="74">
        <f t="shared" si="184"/>
        <v>0</v>
      </c>
      <c r="D23581" s="149">
        <f t="shared" si="185"/>
        <v>45457</v>
      </c>
    </row>
    <row r="23582" spans="1:4">
      <c r="B23582" s="74" t="str">
        <f ca="1">IFERROR(__xludf.DUMMYFUNCTION("IF(REGEXMATCH(A23582,""wealth planning""),""Script 1"",""-"")"),"-")</f>
        <v>-</v>
      </c>
      <c r="C23582" s="74">
        <f t="shared" si="184"/>
        <v>0</v>
      </c>
      <c r="D23582" s="74" t="str">
        <f t="shared" si="185"/>
        <v>You: Hai assalamualaikum cik Azfa,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cik?</v>
      </c>
    </row>
    <row r="23583" spans="1:4">
      <c r="A23583" s="74" t="s">
        <v>12680</v>
      </c>
      <c r="B23583" s="74" t="str">
        <f ca="1">IFERROR(__xludf.DUMMYFUNCTION("IF(REGEXMATCH(A23583,""wealth planning""),""Script 1"",""-"")"),"-")</f>
        <v>-</v>
      </c>
      <c r="C23583" s="74">
        <f t="shared" si="184"/>
        <v>0</v>
      </c>
      <c r="D23583" s="74">
        <f t="shared" si="185"/>
        <v>0</v>
      </c>
    </row>
    <row r="23584" spans="1:4">
      <c r="A23584" s="74" t="s">
        <v>12681</v>
      </c>
      <c r="B23584" s="74" t="str">
        <f ca="1">IFERROR(__xludf.DUMMYFUNCTION("IF(REGEXMATCH(A23584,""wealth planning""),""Script 1"",""-"")"),"-")</f>
        <v>-</v>
      </c>
      <c r="C23584" s="74" t="str">
        <f t="shared" si="184"/>
        <v>Aina BaharudinStatus is reachable</v>
      </c>
      <c r="D23584" s="74">
        <f t="shared" si="185"/>
        <v>0</v>
      </c>
    </row>
    <row r="23585" spans="1:4">
      <c r="A23585" s="149">
        <v>45457</v>
      </c>
      <c r="B23585" s="74" t="str">
        <f ca="1">IFERROR(__xludf.DUMMYFUNCTION("IF(REGEXMATCH(A23585,""wealth planning""),""Script 1"",""-"")"),"#VALUE!")</f>
        <v>#VALUE!</v>
      </c>
      <c r="C23585" s="74" t="str">
        <f t="shared" si="184"/>
        <v>Aina Baharudin</v>
      </c>
      <c r="D23585" s="74">
        <f t="shared" si="185"/>
        <v>0</v>
      </c>
    </row>
    <row r="23586" spans="1:4">
      <c r="A23586" s="149">
        <v>45457</v>
      </c>
      <c r="B23586" s="74" t="str">
        <f ca="1">IFERROR(__xludf.DUMMYFUNCTION("IF(REGEXMATCH(A23586,""wealth planning""),""Script 1"",""-"")"),"#VALUE!")</f>
        <v>#VALUE!</v>
      </c>
      <c r="C23586" s="149">
        <f t="shared" si="184"/>
        <v>45457</v>
      </c>
      <c r="D23586" s="74" t="str">
        <f t="shared" si="185"/>
        <v>Aina BaharudinStatus is reachable</v>
      </c>
    </row>
    <row r="23587" spans="1:4">
      <c r="A23587" s="74" t="s">
        <v>12682</v>
      </c>
      <c r="B23587" s="74" t="str">
        <f ca="1">IFERROR(__xludf.DUMMYFUNCTION("IF(REGEXMATCH(A23587,""wealth planning""),""Script 1"",""-"")"),"Script 1")</f>
        <v>Script 1</v>
      </c>
      <c r="C23587" s="149">
        <f t="shared" si="184"/>
        <v>45457</v>
      </c>
      <c r="D23587" s="74" t="str">
        <f t="shared" si="185"/>
        <v>Aina Baharudin</v>
      </c>
    </row>
    <row r="23588" spans="1:4">
      <c r="A23588" s="74"/>
      <c r="B23588" s="74" t="str">
        <f ca="1">IFERROR(__xludf.DUMMYFUNCTION("IF(REGEXMATCH(A23588,""wealth planning""),""Script 1"",""-"")"),"-")</f>
        <v>-</v>
      </c>
      <c r="C23588" s="74" t="str">
        <f t="shared" si="184"/>
        <v>You: Hai assalamualaikum cik Aina, saya Azhad dari PruBSN takaful. Sorry kalau ganggu. Actually sekarang saya tengah mencari individu yang baru nak mula bekerja untuk saya dapatkan opportunity sharing berkaitan takaful dan wealth planning since ini kerja hakiki saya sebagai PruBSN wealth planner. Boleh ke kalau saya nak set appointment secara bersemuka ataupun online dengan cik?</v>
      </c>
      <c r="D23588" s="149">
        <f t="shared" si="185"/>
        <v>45457</v>
      </c>
    </row>
    <row r="23589" spans="1:4">
      <c r="B23589" s="74" t="str">
        <f ca="1">IFERROR(__xludf.DUMMYFUNCTION("IF(REGEXMATCH(A23589,""wealth planning""),""Script 1"",""-"")"),"-")</f>
        <v>-</v>
      </c>
      <c r="C23589" s="74">
        <f t="shared" si="184"/>
        <v>0</v>
      </c>
      <c r="D23589" s="149">
        <f t="shared" si="185"/>
        <v>45457</v>
      </c>
    </row>
    <row r="23590" spans="1:4">
      <c r="B23590" s="74" t="str">
        <f ca="1">IFERROR(__xludf.DUMMYFUNCTION("IF(REGEXMATCH(A23590,""wealth planning""),""Script 1"",""-"")"),"-")</f>
        <v>-</v>
      </c>
      <c r="C23590" s="74">
        <f t="shared" si="184"/>
        <v>0</v>
      </c>
      <c r="D23590" s="74" t="str">
        <f t="shared" si="185"/>
        <v>You: Hai assalamualaikum cik Aina, saya Azhad dari PruBSN takaful. Sorry kalau ganggu. Actually sekarang saya tengah mencari individu yang baru nak mula bekerja untuk saya dapatkan opportunity sharing berkaitan takaful dan wealth planning since ini kerja hakiki saya sebagai PruBSN wealth planner. Boleh ke kalau saya nak set appointment secara bersemuka ataupun online dengan cik?</v>
      </c>
    </row>
    <row r="23591" spans="1:4">
      <c r="A23591" s="74" t="s">
        <v>12684</v>
      </c>
      <c r="B23591" s="74" t="str">
        <f ca="1">IFERROR(__xludf.DUMMYFUNCTION("IF(REGEXMATCH(A23591,""wealth planning""),""Script 1"",""-"")"),"-")</f>
        <v>-</v>
      </c>
      <c r="C23591" s="74">
        <f t="shared" si="184"/>
        <v>0</v>
      </c>
      <c r="D23591" s="74">
        <f t="shared" si="185"/>
        <v>0</v>
      </c>
    </row>
    <row r="23592" spans="1:4">
      <c r="A23592" s="74" t="s">
        <v>12685</v>
      </c>
      <c r="B23592" s="74" t="str">
        <f ca="1">IFERROR(__xludf.DUMMYFUNCTION("IF(REGEXMATCH(A23592,""wealth planning""),""Script 1"",""-"")"),"-")</f>
        <v>-</v>
      </c>
      <c r="C23592" s="74" t="str">
        <f t="shared" si="184"/>
        <v>Nazlan FarizStatus is reachable</v>
      </c>
      <c r="D23592" s="74">
        <f t="shared" si="185"/>
        <v>0</v>
      </c>
    </row>
    <row r="23593" spans="1:4">
      <c r="A23593" s="149">
        <v>45457</v>
      </c>
      <c r="B23593" s="74" t="str">
        <f ca="1">IFERROR(__xludf.DUMMYFUNCTION("IF(REGEXMATCH(A23593,""wealth planning""),""Script 1"",""-"")"),"#VALUE!")</f>
        <v>#VALUE!</v>
      </c>
      <c r="C23593" s="74" t="str">
        <f t="shared" si="184"/>
        <v>Nazlan Fariz</v>
      </c>
      <c r="D23593" s="74">
        <f t="shared" si="185"/>
        <v>0</v>
      </c>
    </row>
    <row r="23594" spans="1:4">
      <c r="A23594" s="149">
        <v>45457</v>
      </c>
      <c r="B23594" s="74" t="str">
        <f ca="1">IFERROR(__xludf.DUMMYFUNCTION("IF(REGEXMATCH(A23594,""wealth planning""),""Script 1"",""-"")"),"#VALUE!")</f>
        <v>#VALUE!</v>
      </c>
      <c r="C23594" s="149">
        <f t="shared" si="184"/>
        <v>45457</v>
      </c>
      <c r="D23594" s="74" t="str">
        <f t="shared" si="185"/>
        <v>Nazlan FarizStatus is reachable</v>
      </c>
    </row>
    <row r="23595" spans="1:4">
      <c r="A23595" s="74" t="s">
        <v>12686</v>
      </c>
      <c r="B23595" s="74" t="str">
        <f ca="1">IFERROR(__xludf.DUMMYFUNCTION("IF(REGEXMATCH(A23595,""wealth planning""),""Script 1"",""-"")"),"Script 1")</f>
        <v>Script 1</v>
      </c>
      <c r="C23595" s="149">
        <f t="shared" si="184"/>
        <v>45457</v>
      </c>
      <c r="D23595" s="74" t="str">
        <f t="shared" si="185"/>
        <v>Nazlan Fariz</v>
      </c>
    </row>
    <row r="23596" spans="1:4">
      <c r="A23596" s="74"/>
      <c r="B23596" s="74" t="str">
        <f ca="1">IFERROR(__xludf.DUMMYFUNCTION("IF(REGEXMATCH(A23596,""wealth planning""),""Script 1"",""-"")"),"-")</f>
        <v>-</v>
      </c>
      <c r="C23596" s="74" t="str">
        <f t="shared" si="184"/>
        <v>You: Hai assalamualaikum Nazlan,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v>
      </c>
      <c r="D23596" s="149">
        <f t="shared" si="185"/>
        <v>45457</v>
      </c>
    </row>
    <row r="23597" spans="1:4">
      <c r="B23597" s="74" t="str">
        <f ca="1">IFERROR(__xludf.DUMMYFUNCTION("IF(REGEXMATCH(A23597,""wealth planning""),""Script 1"",""-"")"),"-")</f>
        <v>-</v>
      </c>
      <c r="C23597" s="74">
        <f t="shared" si="184"/>
        <v>0</v>
      </c>
      <c r="D23597" s="149">
        <f t="shared" si="185"/>
        <v>45457</v>
      </c>
    </row>
    <row r="23598" spans="1:4">
      <c r="B23598" s="74" t="str">
        <f ca="1">IFERROR(__xludf.DUMMYFUNCTION("IF(REGEXMATCH(A23598,""wealth planning""),""Script 1"",""-"")"),"-")</f>
        <v>-</v>
      </c>
      <c r="C23598" s="74">
        <f t="shared" si="184"/>
        <v>0</v>
      </c>
      <c r="D23598" s="74" t="str">
        <f t="shared" si="185"/>
        <v>You: Hai assalamualaikum Nazlan,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v>
      </c>
    </row>
    <row r="23599" spans="1:4">
      <c r="A23599" s="74" t="s">
        <v>12688</v>
      </c>
      <c r="B23599" s="74" t="str">
        <f ca="1">IFERROR(__xludf.DUMMYFUNCTION("IF(REGEXMATCH(A23599,""wealth planning""),""Script 1"",""-"")"),"-")</f>
        <v>-</v>
      </c>
      <c r="C23599" s="74">
        <f t="shared" si="184"/>
        <v>0</v>
      </c>
      <c r="D23599" s="74">
        <f t="shared" si="185"/>
        <v>0</v>
      </c>
    </row>
    <row r="23600" spans="1:4">
      <c r="A23600" s="74" t="s">
        <v>12689</v>
      </c>
      <c r="B23600" s="74" t="str">
        <f ca="1">IFERROR(__xludf.DUMMYFUNCTION("IF(REGEXMATCH(A23600,""wealth planning""),""Script 1"",""-"")"),"-")</f>
        <v>-</v>
      </c>
      <c r="C23600" s="74" t="str">
        <f t="shared" si="184"/>
        <v>Alia HambaliStatus is reachable</v>
      </c>
      <c r="D23600" s="74">
        <f t="shared" si="185"/>
        <v>0</v>
      </c>
    </row>
    <row r="23601" spans="1:4">
      <c r="A23601" s="149">
        <v>45457</v>
      </c>
      <c r="B23601" s="74" t="str">
        <f ca="1">IFERROR(__xludf.DUMMYFUNCTION("IF(REGEXMATCH(A23601,""wealth planning""),""Script 1"",""-"")"),"#VALUE!")</f>
        <v>#VALUE!</v>
      </c>
      <c r="C23601" s="74" t="str">
        <f t="shared" si="184"/>
        <v>Alia Hambali</v>
      </c>
      <c r="D23601" s="74">
        <f t="shared" si="185"/>
        <v>0</v>
      </c>
    </row>
    <row r="23602" spans="1:4">
      <c r="A23602" s="149">
        <v>45457</v>
      </c>
      <c r="B23602" s="74" t="str">
        <f ca="1">IFERROR(__xludf.DUMMYFUNCTION("IF(REGEXMATCH(A23602,""wealth planning""),""Script 1"",""-"")"),"#VALUE!")</f>
        <v>#VALUE!</v>
      </c>
      <c r="C23602" s="149">
        <f t="shared" si="184"/>
        <v>45457</v>
      </c>
      <c r="D23602" s="74" t="str">
        <f t="shared" si="185"/>
        <v>Alia HambaliStatus is reachable</v>
      </c>
    </row>
    <row r="23603" spans="1:4">
      <c r="A23603" s="74" t="s">
        <v>12690</v>
      </c>
      <c r="B23603" s="74" t="str">
        <f ca="1">IFERROR(__xludf.DUMMYFUNCTION("IF(REGEXMATCH(A23603,""wealth planning""),""Script 1"",""-"")"),"Script 1")</f>
        <v>Script 1</v>
      </c>
      <c r="C23603" s="149">
        <f t="shared" si="184"/>
        <v>45457</v>
      </c>
      <c r="D23603" s="74" t="str">
        <f t="shared" si="185"/>
        <v>Alia Hambali</v>
      </c>
    </row>
    <row r="23604" spans="1:4">
      <c r="A23604" s="74"/>
      <c r="B23604" s="74" t="str">
        <f ca="1">IFERROR(__xludf.DUMMYFUNCTION("IF(REGEXMATCH(A23604,""wealth planning""),""Script 1"",""-"")"),"-")</f>
        <v>-</v>
      </c>
      <c r="C23604" s="74" t="str">
        <f t="shared" si="184"/>
        <v>You: Hai assalamualaikum cik Alia,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 dengan cik?</v>
      </c>
      <c r="D23604" s="149">
        <f t="shared" si="185"/>
        <v>45457</v>
      </c>
    </row>
    <row r="23605" spans="1:4">
      <c r="B23605" s="74" t="str">
        <f ca="1">IFERROR(__xludf.DUMMYFUNCTION("IF(REGEXMATCH(A23605,""wealth planning""),""Script 1"",""-"")"),"-")</f>
        <v>-</v>
      </c>
      <c r="C23605" s="74">
        <f t="shared" si="184"/>
        <v>0</v>
      </c>
      <c r="D23605" s="149">
        <f t="shared" si="185"/>
        <v>45457</v>
      </c>
    </row>
    <row r="23606" spans="1:4">
      <c r="B23606" s="74" t="str">
        <f ca="1">IFERROR(__xludf.DUMMYFUNCTION("IF(REGEXMATCH(A23606,""wealth planning""),""Script 1"",""-"")"),"-")</f>
        <v>-</v>
      </c>
      <c r="C23606" s="74">
        <f t="shared" si="184"/>
        <v>0</v>
      </c>
      <c r="D23606" s="74" t="str">
        <f t="shared" si="185"/>
        <v>You: Hai assalamualaikum cik Alia,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 dengan cik?</v>
      </c>
    </row>
    <row r="23607" spans="1:4">
      <c r="B23607" s="74" t="str">
        <f ca="1">IFERROR(__xludf.DUMMYFUNCTION("IF(REGEXMATCH(A23607,""wealth planning""),""Script 1"",""-"")"),"-")</f>
        <v>-</v>
      </c>
      <c r="C23607" s="74">
        <f t="shared" si="184"/>
        <v>0</v>
      </c>
      <c r="D23607" s="74">
        <f t="shared" si="185"/>
        <v>0</v>
      </c>
    </row>
    <row r="23608" spans="1:4">
      <c r="A23608" s="74" t="s">
        <v>12693</v>
      </c>
      <c r="B23608" s="74" t="str">
        <f ca="1">IFERROR(__xludf.DUMMYFUNCTION("IF(REGEXMATCH(A23608,""wealth planning""),""Script 1"",""-"")"),"-")</f>
        <v>-</v>
      </c>
      <c r="C23608" s="74">
        <f t="shared" si="184"/>
        <v>0</v>
      </c>
      <c r="D23608" s="74">
        <f t="shared" si="185"/>
        <v>0</v>
      </c>
    </row>
    <row r="23609" spans="1:4">
      <c r="A23609" s="149">
        <v>45457</v>
      </c>
      <c r="B23609" s="74" t="str">
        <f ca="1">IFERROR(__xludf.DUMMYFUNCTION("IF(REGEXMATCH(A23609,""wealth planning""),""Script 1"",""-"")"),"#VALUE!")</f>
        <v>#VALUE!</v>
      </c>
      <c r="C23609" s="74" t="str">
        <f t="shared" si="184"/>
        <v>Erwin Azuan</v>
      </c>
      <c r="D23609" s="74">
        <f t="shared" si="185"/>
        <v>0</v>
      </c>
    </row>
    <row r="23610" spans="1:4">
      <c r="A23610" s="149">
        <v>45457</v>
      </c>
      <c r="B23610" s="74" t="str">
        <f ca="1">IFERROR(__xludf.DUMMYFUNCTION("IF(REGEXMATCH(A23610,""wealth planning""),""Script 1"",""-"")"),"#VALUE!")</f>
        <v>#VALUE!</v>
      </c>
      <c r="C23610" s="149">
        <f t="shared" si="184"/>
        <v>45457</v>
      </c>
      <c r="D23610" s="74">
        <f t="shared" si="185"/>
        <v>0</v>
      </c>
    </row>
    <row r="23611" spans="1:4">
      <c r="A23611" s="74" t="s">
        <v>12694</v>
      </c>
      <c r="B23611" s="74" t="str">
        <f ca="1">IFERROR(__xludf.DUMMYFUNCTION("IF(REGEXMATCH(A23611,""wealth planning""),""Script 1"",""-"")"),"Script 1")</f>
        <v>Script 1</v>
      </c>
      <c r="C23611" s="149">
        <f t="shared" si="184"/>
        <v>45457</v>
      </c>
      <c r="D23611" s="74" t="str">
        <f t="shared" si="185"/>
        <v>Erwin Azuan</v>
      </c>
    </row>
    <row r="23612" spans="1:4">
      <c r="A23612" s="74"/>
      <c r="B23612" s="74" t="str">
        <f ca="1">IFERROR(__xludf.DUMMYFUNCTION("IF(REGEXMATCH(A23612,""wealth planning""),""Script 1"",""-"")"),"-")</f>
        <v>-</v>
      </c>
      <c r="C23612" s="74" t="str">
        <f t="shared" si="184"/>
        <v>You: Hai Erwin, saya Azhad dari PruBSN takaful. Sorry kalau ganggu. Actually sekarang saya tengah mencari individu yang baru nak mula bekerja untuk saya dapatkan opportunity sharing berkaitan takaful dan wealth planning since ini kerja hakiki saya sebagai PruBSN wealth planner. Boleh ke kalau saya nak set appointment secara bersemuka ataupun online?</v>
      </c>
      <c r="D23612" s="149">
        <f t="shared" si="185"/>
        <v>45457</v>
      </c>
    </row>
    <row r="23613" spans="1:4">
      <c r="B23613" s="74" t="str">
        <f ca="1">IFERROR(__xludf.DUMMYFUNCTION("IF(REGEXMATCH(A23613,""wealth planning""),""Script 1"",""-"")"),"-")</f>
        <v>-</v>
      </c>
      <c r="C23613" s="74">
        <f t="shared" si="184"/>
        <v>0</v>
      </c>
      <c r="D23613" s="149">
        <f t="shared" si="185"/>
        <v>45457</v>
      </c>
    </row>
    <row r="23614" spans="1:4">
      <c r="B23614" s="74" t="str">
        <f ca="1">IFERROR(__xludf.DUMMYFUNCTION("IF(REGEXMATCH(A23614,""wealth planning""),""Script 1"",""-"")"),"-")</f>
        <v>-</v>
      </c>
      <c r="C23614" s="74">
        <f t="shared" si="184"/>
        <v>0</v>
      </c>
      <c r="D23614" s="74" t="str">
        <f t="shared" si="185"/>
        <v>You: Hai Erwin, saya Azhad dari PruBSN takaful. Sorry kalau ganggu. Actually sekarang saya tengah mencari individu yang baru nak mula bekerja untuk saya dapatkan opportunity sharing berkaitan takaful dan wealth planning since ini kerja hakiki saya sebagai PruBSN wealth planner. Boleh ke kalau saya nak set appointment secara bersemuka ataupun online?</v>
      </c>
    </row>
    <row r="23615" spans="1:4">
      <c r="A23615" s="74" t="s">
        <v>12696</v>
      </c>
      <c r="B23615" s="74" t="str">
        <f ca="1">IFERROR(__xludf.DUMMYFUNCTION("IF(REGEXMATCH(A23615,""wealth planning""),""Script 1"",""-"")"),"-")</f>
        <v>-</v>
      </c>
      <c r="C23615" s="74">
        <f t="shared" si="184"/>
        <v>0</v>
      </c>
      <c r="D23615" s="74">
        <f t="shared" si="185"/>
        <v>0</v>
      </c>
    </row>
    <row r="23616" spans="1:4">
      <c r="A23616" s="74" t="s">
        <v>12697</v>
      </c>
      <c r="B23616" s="74" t="str">
        <f ca="1">IFERROR(__xludf.DUMMYFUNCTION("IF(REGEXMATCH(A23616,""wealth planning""),""Script 1"",""-"")"),"-")</f>
        <v>-</v>
      </c>
      <c r="C23616" s="74" t="str">
        <f t="shared" si="184"/>
        <v>Mohd Azam Bin Mohd PauziStatus is reachable</v>
      </c>
      <c r="D23616" s="74">
        <f t="shared" si="185"/>
        <v>0</v>
      </c>
    </row>
    <row r="23617" spans="1:4">
      <c r="A23617" s="149">
        <v>45457</v>
      </c>
      <c r="B23617" s="74" t="str">
        <f ca="1">IFERROR(__xludf.DUMMYFUNCTION("IF(REGEXMATCH(A23617,""wealth planning""),""Script 1"",""-"")"),"#VALUE!")</f>
        <v>#VALUE!</v>
      </c>
      <c r="C23617" s="74" t="str">
        <f t="shared" si="184"/>
        <v>Mohd Azam Bin Mohd Pauzi</v>
      </c>
      <c r="D23617" s="74">
        <f t="shared" si="185"/>
        <v>0</v>
      </c>
    </row>
    <row r="23618" spans="1:4">
      <c r="A23618" s="149">
        <v>45457</v>
      </c>
      <c r="B23618" s="74" t="str">
        <f ca="1">IFERROR(__xludf.DUMMYFUNCTION("IF(REGEXMATCH(A23618,""wealth planning""),""Script 1"",""-"")"),"#VALUE!")</f>
        <v>#VALUE!</v>
      </c>
      <c r="C23618" s="149">
        <f t="shared" si="184"/>
        <v>45457</v>
      </c>
      <c r="D23618" s="74" t="str">
        <f t="shared" si="185"/>
        <v>Mohd Azam Bin Mohd PauziStatus is reachable</v>
      </c>
    </row>
    <row r="23619" spans="1:4">
      <c r="A23619" s="74" t="s">
        <v>12698</v>
      </c>
      <c r="B23619" s="74" t="str">
        <f ca="1">IFERROR(__xludf.DUMMYFUNCTION("IF(REGEXMATCH(A23619,""wealth planning""),""Script 1"",""-"")"),"Script 1")</f>
        <v>Script 1</v>
      </c>
      <c r="C23619" s="149">
        <f t="shared" si="184"/>
        <v>45457</v>
      </c>
      <c r="D23619" s="74" t="str">
        <f t="shared" si="185"/>
        <v>Mohd Azam Bin Mohd Pauzi</v>
      </c>
    </row>
    <row r="23620" spans="1:4">
      <c r="A23620" s="74"/>
      <c r="B23620" s="74" t="str">
        <f ca="1">IFERROR(__xludf.DUMMYFUNCTION("IF(REGEXMATCH(A23620,""wealth planning""),""Script 1"",""-"")"),"-")</f>
        <v>-</v>
      </c>
      <c r="C23620" s="74" t="str">
        <f t="shared" si="184"/>
        <v>You: Hai assalamualaikum Azam,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c r="D23620" s="149">
        <f t="shared" si="185"/>
        <v>45457</v>
      </c>
    </row>
    <row r="23621" spans="1:4">
      <c r="B23621" s="74" t="str">
        <f ca="1">IFERROR(__xludf.DUMMYFUNCTION("IF(REGEXMATCH(A23621,""wealth planning""),""Script 1"",""-"")"),"-")</f>
        <v>-</v>
      </c>
      <c r="C23621" s="74">
        <f t="shared" si="184"/>
        <v>0</v>
      </c>
      <c r="D23621" s="149">
        <f t="shared" si="185"/>
        <v>45457</v>
      </c>
    </row>
    <row r="23622" spans="1:4">
      <c r="B23622" s="74" t="str">
        <f ca="1">IFERROR(__xludf.DUMMYFUNCTION("IF(REGEXMATCH(A23622,""wealth planning""),""Script 1"",""-"")"),"-")</f>
        <v>-</v>
      </c>
      <c r="C23622" s="74">
        <f t="shared" si="184"/>
        <v>0</v>
      </c>
      <c r="D23622" s="74" t="str">
        <f t="shared" si="185"/>
        <v>You: Hai assalamualaikum Azam,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row>
    <row r="23623" spans="1:4">
      <c r="A23623" s="74" t="s">
        <v>12700</v>
      </c>
      <c r="B23623" s="74" t="str">
        <f ca="1">IFERROR(__xludf.DUMMYFUNCTION("IF(REGEXMATCH(A23623,""wealth planning""),""Script 1"",""-"")"),"-")</f>
        <v>-</v>
      </c>
      <c r="C23623" s="74">
        <f t="shared" si="184"/>
        <v>0</v>
      </c>
      <c r="D23623" s="74">
        <f t="shared" si="185"/>
        <v>0</v>
      </c>
    </row>
    <row r="23624" spans="1:4">
      <c r="A23624" s="74" t="s">
        <v>12700</v>
      </c>
      <c r="B23624" s="74" t="str">
        <f ca="1">IFERROR(__xludf.DUMMYFUNCTION("IF(REGEXMATCH(A23624,""wealth planning""),""Script 1"",""-"")"),"-")</f>
        <v>-</v>
      </c>
      <c r="C23624" s="74" t="str">
        <f t="shared" si="184"/>
        <v>Muhammad Dzulhaziq Nor Kamaruzaman</v>
      </c>
      <c r="D23624" s="74">
        <f t="shared" si="185"/>
        <v>0</v>
      </c>
    </row>
    <row r="23625" spans="1:4">
      <c r="A23625" s="149">
        <v>45457</v>
      </c>
      <c r="B23625" s="74" t="str">
        <f ca="1">IFERROR(__xludf.DUMMYFUNCTION("IF(REGEXMATCH(A23625,""wealth planning""),""Script 1"",""-"")"),"#VALUE!")</f>
        <v>#VALUE!</v>
      </c>
      <c r="C23625" s="74" t="str">
        <f t="shared" si="184"/>
        <v>Muhammad Dzulhaziq Nor Kamaruzaman</v>
      </c>
      <c r="D23625" s="74">
        <f t="shared" si="185"/>
        <v>0</v>
      </c>
    </row>
    <row r="23626" spans="1:4">
      <c r="A23626" s="149">
        <v>45457</v>
      </c>
      <c r="B23626" s="74" t="str">
        <f ca="1">IFERROR(__xludf.DUMMYFUNCTION("IF(REGEXMATCH(A23626,""wealth planning""),""Script 1"",""-"")"),"#VALUE!")</f>
        <v>#VALUE!</v>
      </c>
      <c r="C23626" s="149">
        <f t="shared" si="184"/>
        <v>45457</v>
      </c>
      <c r="D23626" s="74" t="str">
        <f t="shared" si="185"/>
        <v>Muhammad Dzulhaziq Nor Kamaruzaman</v>
      </c>
    </row>
    <row r="23627" spans="1:4">
      <c r="A23627" s="74" t="s">
        <v>12701</v>
      </c>
      <c r="B23627" s="74" t="str">
        <f ca="1">IFERROR(__xludf.DUMMYFUNCTION("IF(REGEXMATCH(A23627,""wealth planning""),""Script 1"",""-"")"),"Script 1")</f>
        <v>Script 1</v>
      </c>
      <c r="C23627" s="149">
        <f t="shared" si="184"/>
        <v>45457</v>
      </c>
      <c r="D23627" s="74" t="str">
        <f t="shared" si="185"/>
        <v>Muhammad Dzulhaziq Nor Kamaruzaman</v>
      </c>
    </row>
    <row r="23628" spans="1:4">
      <c r="A23628" s="74"/>
      <c r="B23628" s="74" t="str">
        <f ca="1">IFERROR(__xludf.DUMMYFUNCTION("IF(REGEXMATCH(A23628,""wealth planning""),""Script 1"",""-"")"),"-")</f>
        <v>-</v>
      </c>
      <c r="C23628" s="74" t="str">
        <f t="shared" si="184"/>
        <v>You: Hai assalamualaikum Dzulhaziq,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c r="D23628" s="149">
        <f t="shared" si="185"/>
        <v>45457</v>
      </c>
    </row>
    <row r="23629" spans="1:4">
      <c r="B23629" s="74" t="str">
        <f ca="1">IFERROR(__xludf.DUMMYFUNCTION("IF(REGEXMATCH(A23629,""wealth planning""),""Script 1"",""-"")"),"-")</f>
        <v>-</v>
      </c>
      <c r="C23629" s="74">
        <f t="shared" si="184"/>
        <v>0</v>
      </c>
      <c r="D23629" s="149">
        <f t="shared" si="185"/>
        <v>45457</v>
      </c>
    </row>
    <row r="23630" spans="1:4">
      <c r="B23630" s="74" t="str">
        <f ca="1">IFERROR(__xludf.DUMMYFUNCTION("IF(REGEXMATCH(A23630,""wealth planning""),""Script 1"",""-"")"),"-")</f>
        <v>-</v>
      </c>
      <c r="C23630" s="74">
        <f t="shared" si="184"/>
        <v>0</v>
      </c>
      <c r="D23630" s="74" t="str">
        <f t="shared" si="185"/>
        <v>You: Hai assalamualaikum Dzulhaziq,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v>
      </c>
    </row>
    <row r="23631" spans="1:4">
      <c r="B23631" s="74" t="str">
        <f ca="1">IFERROR(__xludf.DUMMYFUNCTION("IF(REGEXMATCH(A23631,""wealth planning""),""Script 1"",""-"")"),"-")</f>
        <v>-</v>
      </c>
      <c r="C23631" s="74">
        <f t="shared" si="184"/>
        <v>0</v>
      </c>
      <c r="D23631" s="74">
        <f t="shared" si="185"/>
        <v>0</v>
      </c>
    </row>
    <row r="23632" spans="1:4">
      <c r="A23632" s="74" t="s">
        <v>12704</v>
      </c>
      <c r="B23632" s="74" t="str">
        <f ca="1">IFERROR(__xludf.DUMMYFUNCTION("IF(REGEXMATCH(A23632,""wealth planning""),""Script 1"",""-"")"),"-")</f>
        <v>-</v>
      </c>
      <c r="C23632" s="74">
        <f t="shared" si="184"/>
        <v>0</v>
      </c>
      <c r="D23632" s="74">
        <f t="shared" si="185"/>
        <v>0</v>
      </c>
    </row>
    <row r="23633" spans="1:4">
      <c r="A23633" s="149">
        <v>45457</v>
      </c>
      <c r="B23633" s="74" t="str">
        <f ca="1">IFERROR(__xludf.DUMMYFUNCTION("IF(REGEXMATCH(A23633,""wealth planning""),""Script 1"",""-"")"),"#VALUE!")</f>
        <v>#VALUE!</v>
      </c>
      <c r="C23633" s="74" t="str">
        <f t="shared" si="184"/>
        <v>Danish Azraei Mohd Fauzi</v>
      </c>
      <c r="D23633" s="74">
        <f t="shared" si="185"/>
        <v>0</v>
      </c>
    </row>
    <row r="23634" spans="1:4">
      <c r="A23634" s="149">
        <v>45457</v>
      </c>
      <c r="B23634" s="74" t="str">
        <f ca="1">IFERROR(__xludf.DUMMYFUNCTION("IF(REGEXMATCH(A23634,""wealth planning""),""Script 1"",""-"")"),"#VALUE!")</f>
        <v>#VALUE!</v>
      </c>
      <c r="C23634" s="149">
        <f t="shared" si="184"/>
        <v>45457</v>
      </c>
      <c r="D23634" s="74">
        <f t="shared" si="185"/>
        <v>0</v>
      </c>
    </row>
    <row r="23635" spans="1:4">
      <c r="A23635" s="74" t="s">
        <v>12705</v>
      </c>
      <c r="B23635" s="74" t="str">
        <f ca="1">IFERROR(__xludf.DUMMYFUNCTION("IF(REGEXMATCH(A23635,""wealth planning""),""Script 1"",""-"")"),"Script 1")</f>
        <v>Script 1</v>
      </c>
      <c r="C23635" s="149">
        <f t="shared" si="184"/>
        <v>45457</v>
      </c>
      <c r="D23635" s="74" t="str">
        <f t="shared" si="185"/>
        <v>Danish Azraei Mohd Fauzi</v>
      </c>
    </row>
    <row r="23636" spans="1:4">
      <c r="A23636" s="74"/>
      <c r="B23636" s="74" t="str">
        <f ca="1">IFERROR(__xludf.DUMMYFUNCTION("IF(REGEXMATCH(A23636,""wealth planning""),""Script 1"",""-"")"),"-")</f>
        <v>-</v>
      </c>
      <c r="C23636" s="74" t="str">
        <f t="shared" si="184"/>
        <v>You: Hai assalamualaikum Danish,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v>
      </c>
      <c r="D23636" s="149">
        <f t="shared" si="185"/>
        <v>45457</v>
      </c>
    </row>
    <row r="23637" spans="1:4">
      <c r="B23637" s="74" t="str">
        <f ca="1">IFERROR(__xludf.DUMMYFUNCTION("IF(REGEXMATCH(A23637,""wealth planning""),""Script 1"",""-"")"),"-")</f>
        <v>-</v>
      </c>
      <c r="C23637" s="74">
        <f t="shared" si="184"/>
        <v>0</v>
      </c>
      <c r="D23637" s="149">
        <f t="shared" si="185"/>
        <v>45457</v>
      </c>
    </row>
    <row r="23638" spans="1:4">
      <c r="B23638" s="74" t="str">
        <f ca="1">IFERROR(__xludf.DUMMYFUNCTION("IF(REGEXMATCH(A23638,""wealth planning""),""Script 1"",""-"")"),"-")</f>
        <v>-</v>
      </c>
      <c r="C23638" s="74">
        <f t="shared" si="184"/>
        <v>0</v>
      </c>
      <c r="D23638" s="74" t="str">
        <f t="shared" si="185"/>
        <v>You: Hai assalamualaikum Danish,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v>
      </c>
    </row>
    <row r="23639" spans="1:4">
      <c r="A23639" s="74" t="s">
        <v>12707</v>
      </c>
      <c r="B23639" s="74" t="str">
        <f ca="1">IFERROR(__xludf.DUMMYFUNCTION("IF(REGEXMATCH(A23639,""wealth planning""),""Script 1"",""-"")"),"-")</f>
        <v>-</v>
      </c>
      <c r="C23639" s="74">
        <f t="shared" si="184"/>
        <v>0</v>
      </c>
      <c r="D23639" s="74">
        <f t="shared" si="185"/>
        <v>0</v>
      </c>
    </row>
    <row r="23640" spans="1:4">
      <c r="A23640" s="74" t="s">
        <v>12707</v>
      </c>
      <c r="B23640" s="74" t="str">
        <f ca="1">IFERROR(__xludf.DUMMYFUNCTION("IF(REGEXMATCH(A23640,""wealth planning""),""Script 1"",""-"")"),"-")</f>
        <v>-</v>
      </c>
      <c r="C23640" s="74" t="str">
        <f t="shared" si="184"/>
        <v>Nurul Hanis Azhan</v>
      </c>
      <c r="D23640" s="74">
        <f t="shared" si="185"/>
        <v>0</v>
      </c>
    </row>
    <row r="23641" spans="1:4">
      <c r="A23641" s="149">
        <v>45457</v>
      </c>
      <c r="B23641" s="74" t="str">
        <f ca="1">IFERROR(__xludf.DUMMYFUNCTION("IF(REGEXMATCH(A23641,""wealth planning""),""Script 1"",""-"")"),"#VALUE!")</f>
        <v>#VALUE!</v>
      </c>
      <c r="C23641" s="74" t="str">
        <f t="shared" si="184"/>
        <v>Nurul Hanis Azhan</v>
      </c>
      <c r="D23641" s="74">
        <f t="shared" si="185"/>
        <v>0</v>
      </c>
    </row>
    <row r="23642" spans="1:4">
      <c r="A23642" s="149">
        <v>45457</v>
      </c>
      <c r="B23642" s="74" t="str">
        <f ca="1">IFERROR(__xludf.DUMMYFUNCTION("IF(REGEXMATCH(A23642,""wealth planning""),""Script 1"",""-"")"),"#VALUE!")</f>
        <v>#VALUE!</v>
      </c>
      <c r="C23642" s="149">
        <f t="shared" si="184"/>
        <v>45457</v>
      </c>
      <c r="D23642" s="74" t="str">
        <f t="shared" si="185"/>
        <v>Nurul Hanis Azhan</v>
      </c>
    </row>
    <row r="23643" spans="1:4">
      <c r="A23643" s="74" t="s">
        <v>12708</v>
      </c>
      <c r="B23643" s="74" t="str">
        <f ca="1">IFERROR(__xludf.DUMMYFUNCTION("IF(REGEXMATCH(A23643,""wealth planning""),""Script 1"",""-"")"),"Script 1")</f>
        <v>Script 1</v>
      </c>
      <c r="C23643" s="149">
        <f t="shared" si="184"/>
        <v>45457</v>
      </c>
      <c r="D23643" s="74" t="str">
        <f t="shared" si="185"/>
        <v>Nurul Hanis Azhan</v>
      </c>
    </row>
    <row r="23644" spans="1:4">
      <c r="A23644" s="74"/>
      <c r="B23644" s="74" t="str">
        <f ca="1">IFERROR(__xludf.DUMMYFUNCTION("IF(REGEXMATCH(A23644,""wealth planning""),""Script 1"",""-"")"),"-")</f>
        <v>-</v>
      </c>
      <c r="C23644" s="74" t="str">
        <f t="shared" si="184"/>
        <v>You: Hai assalamualaikum cik Hanis,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cik?</v>
      </c>
      <c r="D23644" s="149">
        <f t="shared" si="185"/>
        <v>45457</v>
      </c>
    </row>
    <row r="23645" spans="1:4">
      <c r="B23645" s="74" t="str">
        <f ca="1">IFERROR(__xludf.DUMMYFUNCTION("IF(REGEXMATCH(A23645,""wealth planning""),""Script 1"",""-"")"),"-")</f>
        <v>-</v>
      </c>
      <c r="C23645" s="74">
        <f t="shared" si="184"/>
        <v>0</v>
      </c>
      <c r="D23645" s="149">
        <f t="shared" si="185"/>
        <v>45457</v>
      </c>
    </row>
    <row r="23646" spans="1:4">
      <c r="B23646" s="74" t="str">
        <f ca="1">IFERROR(__xludf.DUMMYFUNCTION("IF(REGEXMATCH(A23646,""wealth planning""),""Script 1"",""-"")"),"-")</f>
        <v>-</v>
      </c>
      <c r="C23646" s="74">
        <f t="shared" si="184"/>
        <v>0</v>
      </c>
      <c r="D23646" s="74" t="str">
        <f t="shared" si="185"/>
        <v>You: Hai assalamualaikum cik Hanis,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cik?</v>
      </c>
    </row>
    <row r="23647" spans="1:4">
      <c r="B23647" s="74" t="str">
        <f ca="1">IFERROR(__xludf.DUMMYFUNCTION("IF(REGEXMATCH(A23647,""wealth planning""),""Script 1"",""-"")"),"-")</f>
        <v>-</v>
      </c>
      <c r="C23647" s="74">
        <f t="shared" si="184"/>
        <v>0</v>
      </c>
      <c r="D23647" s="74">
        <f t="shared" si="185"/>
        <v>0</v>
      </c>
    </row>
    <row r="23648" spans="1:4">
      <c r="A23648" s="74" t="s">
        <v>12711</v>
      </c>
      <c r="B23648" s="74" t="str">
        <f ca="1">IFERROR(__xludf.DUMMYFUNCTION("IF(REGEXMATCH(A23648,""wealth planning""),""Script 1"",""-"")"),"-")</f>
        <v>-</v>
      </c>
      <c r="C23648" s="74">
        <f t="shared" si="184"/>
        <v>0</v>
      </c>
      <c r="D23648" s="74">
        <f t="shared" si="185"/>
        <v>0</v>
      </c>
    </row>
    <row r="23649" spans="1:4">
      <c r="A23649" s="149">
        <v>45457</v>
      </c>
      <c r="B23649" s="74" t="str">
        <f ca="1">IFERROR(__xludf.DUMMYFUNCTION("IF(REGEXMATCH(A23649,""wealth planning""),""Script 1"",""-"")"),"#VALUE!")</f>
        <v>#VALUE!</v>
      </c>
      <c r="C23649" s="74" t="str">
        <f t="shared" si="184"/>
        <v>Akhmal Solehah</v>
      </c>
      <c r="D23649" s="74">
        <f t="shared" si="185"/>
        <v>0</v>
      </c>
    </row>
    <row r="23650" spans="1:4">
      <c r="A23650" s="149">
        <v>45457</v>
      </c>
      <c r="B23650" s="74" t="str">
        <f ca="1">IFERROR(__xludf.DUMMYFUNCTION("IF(REGEXMATCH(A23650,""wealth planning""),""Script 1"",""-"")"),"#VALUE!")</f>
        <v>#VALUE!</v>
      </c>
      <c r="C23650" s="149">
        <f t="shared" si="184"/>
        <v>45457</v>
      </c>
      <c r="D23650" s="74">
        <f t="shared" si="185"/>
        <v>0</v>
      </c>
    </row>
    <row r="23651" spans="1:4">
      <c r="A23651" s="74" t="s">
        <v>12712</v>
      </c>
      <c r="B23651" s="74" t="str">
        <f ca="1">IFERROR(__xludf.DUMMYFUNCTION("IF(REGEXMATCH(A23651,""wealth planning""),""Script 1"",""-"")"),"Script 1")</f>
        <v>Script 1</v>
      </c>
      <c r="C23651" s="149">
        <f t="shared" si="184"/>
        <v>45457</v>
      </c>
      <c r="D23651" s="74" t="str">
        <f t="shared" si="185"/>
        <v>Akhmal Solehah</v>
      </c>
    </row>
    <row r="23652" spans="1:4">
      <c r="A23652" s="74"/>
      <c r="B23652" s="74" t="str">
        <f ca="1">IFERROR(__xludf.DUMMYFUNCTION("IF(REGEXMATCH(A23652,""wealth planning""),""Script 1"",""-"")"),"-")</f>
        <v>-</v>
      </c>
      <c r="C23652" s="74" t="str">
        <f t="shared" si="184"/>
        <v>You: Hai assalamualaikum cik Akhmal,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 dengan cik?</v>
      </c>
      <c r="D23652" s="149">
        <f t="shared" si="185"/>
        <v>45457</v>
      </c>
    </row>
    <row r="23653" spans="1:4">
      <c r="B23653" s="74" t="str">
        <f ca="1">IFERROR(__xludf.DUMMYFUNCTION("IF(REGEXMATCH(A23653,""wealth planning""),""Script 1"",""-"")"),"-")</f>
        <v>-</v>
      </c>
      <c r="C23653" s="74">
        <f t="shared" si="184"/>
        <v>0</v>
      </c>
      <c r="D23653" s="149">
        <f t="shared" si="185"/>
        <v>45457</v>
      </c>
    </row>
    <row r="23654" spans="1:4">
      <c r="B23654" s="74" t="str">
        <f ca="1">IFERROR(__xludf.DUMMYFUNCTION("IF(REGEXMATCH(A23654,""wealth planning""),""Script 1"",""-"")"),"-")</f>
        <v>-</v>
      </c>
      <c r="C23654" s="74">
        <f t="shared" si="184"/>
        <v>0</v>
      </c>
      <c r="D23654" s="74" t="str">
        <f t="shared" si="185"/>
        <v>You: Hai assalamualaikum cik Akhmal,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 dengan cik?</v>
      </c>
    </row>
    <row r="23655" spans="1:4">
      <c r="A23655" s="74" t="s">
        <v>12714</v>
      </c>
      <c r="B23655" s="74" t="str">
        <f ca="1">IFERROR(__xludf.DUMMYFUNCTION("IF(REGEXMATCH(A23655,""wealth planning""),""Script 1"",""-"")"),"-")</f>
        <v>-</v>
      </c>
      <c r="C23655" s="74">
        <f t="shared" si="184"/>
        <v>0</v>
      </c>
      <c r="D23655" s="74">
        <f t="shared" si="185"/>
        <v>0</v>
      </c>
    </row>
    <row r="23656" spans="1:4">
      <c r="A23656" s="74" t="s">
        <v>12714</v>
      </c>
      <c r="B23656" s="74" t="str">
        <f ca="1">IFERROR(__xludf.DUMMYFUNCTION("IF(REGEXMATCH(A23656,""wealth planning""),""Script 1"",""-"")"),"-")</f>
        <v>-</v>
      </c>
      <c r="C23656" s="74" t="str">
        <f t="shared" si="184"/>
        <v>Abdul Eiman Fikri</v>
      </c>
      <c r="D23656" s="74">
        <f t="shared" si="185"/>
        <v>0</v>
      </c>
    </row>
    <row r="23657" spans="1:4">
      <c r="A23657" s="149">
        <v>45453</v>
      </c>
      <c r="B23657" s="74" t="str">
        <f ca="1">IFERROR(__xludf.DUMMYFUNCTION("IF(REGEXMATCH(A23657,""wealth planning""),""Script 1"",""-"")"),"#VALUE!")</f>
        <v>#VALUE!</v>
      </c>
      <c r="C23657" s="74" t="str">
        <f t="shared" si="184"/>
        <v>Abdul Eiman Fikri</v>
      </c>
      <c r="D23657" s="74">
        <f t="shared" si="185"/>
        <v>0</v>
      </c>
    </row>
    <row r="23658" spans="1:4">
      <c r="A23658" s="149">
        <v>45453</v>
      </c>
      <c r="B23658" s="74" t="str">
        <f ca="1">IFERROR(__xludf.DUMMYFUNCTION("IF(REGEXMATCH(A23658,""wealth planning""),""Script 1"",""-"")"),"#VALUE!")</f>
        <v>#VALUE!</v>
      </c>
      <c r="C23658" s="149">
        <f t="shared" si="184"/>
        <v>45453</v>
      </c>
      <c r="D23658" s="74" t="str">
        <f t="shared" si="185"/>
        <v>Abdul Eiman Fikri</v>
      </c>
    </row>
    <row r="23659" spans="1:4">
      <c r="A23659" s="74" t="s">
        <v>12715</v>
      </c>
      <c r="B23659" s="74" t="str">
        <f ca="1">IFERROR(__xludf.DUMMYFUNCTION("IF(REGEXMATCH(A23659,""wealth planning""),""Script 1"",""-"")"),"Script 1")</f>
        <v>Script 1</v>
      </c>
      <c r="C23659" s="149">
        <f t="shared" si="184"/>
        <v>45453</v>
      </c>
      <c r="D23659" s="74" t="str">
        <f t="shared" si="185"/>
        <v>Abdul Eiman Fikri</v>
      </c>
    </row>
    <row r="23660" spans="1:4">
      <c r="A23660" s="74"/>
      <c r="B23660" s="74" t="str">
        <f ca="1">IFERROR(__xludf.DUMMYFUNCTION("IF(REGEXMATCH(A23660,""wealth planning""),""Script 1"",""-"")"),"-")</f>
        <v>-</v>
      </c>
      <c r="C23660" s="74" t="str">
        <f t="shared" si="184"/>
        <v>You: Hai assalamualaikum tuan Abdul Eiman, saya Azhad dari PruBSN takaful. Sorry kalau ganggu. Actually sekarang saya tengah mencari nohon sotsu yang ada di Malaysia untuk saya dapatkan opportunity sharing berkaitan takaful dan wealth planning since ini kerja hakiki saya sebagai PruBSN wealth planner. Boleh ke kalau saya nak set appointment secara bersemuka ataupun online dengan tuan?</v>
      </c>
      <c r="D23660" s="149">
        <f t="shared" si="185"/>
        <v>45453</v>
      </c>
    </row>
    <row r="23661" spans="1:4">
      <c r="B23661" s="74" t="str">
        <f ca="1">IFERROR(__xludf.DUMMYFUNCTION("IF(REGEXMATCH(A23661,""wealth planning""),""Script 1"",""-"")"),"-")</f>
        <v>-</v>
      </c>
      <c r="C23661" s="74">
        <f t="shared" si="184"/>
        <v>0</v>
      </c>
      <c r="D23661" s="149">
        <f t="shared" si="185"/>
        <v>45453</v>
      </c>
    </row>
    <row r="23662" spans="1:4">
      <c r="B23662" s="74" t="str">
        <f ca="1">IFERROR(__xludf.DUMMYFUNCTION("IF(REGEXMATCH(A23662,""wealth planning""),""Script 1"",""-"")"),"-")</f>
        <v>-</v>
      </c>
      <c r="C23662" s="74">
        <f t="shared" si="184"/>
        <v>0</v>
      </c>
      <c r="D23662" s="74" t="str">
        <f t="shared" si="185"/>
        <v>You: Hai assalamualaikum tuan Abdul Eiman, saya Azhad dari PruBSN takaful. Sorry kalau ganggu. Actually sekarang saya tengah mencari nohon sotsu yang ada di Malaysia untuk saya dapatkan opportunity sharing berkaitan takaful dan wealth planning since ini kerja hakiki saya sebagai PruBSN wealth planner. Boleh ke kalau saya nak set appointment secara bersemuka ataupun online dengan tuan?</v>
      </c>
    </row>
    <row r="23663" spans="1:4">
      <c r="A23663" s="74" t="s">
        <v>12717</v>
      </c>
      <c r="B23663" s="74" t="str">
        <f ca="1">IFERROR(__xludf.DUMMYFUNCTION("IF(REGEXMATCH(A23663,""wealth planning""),""Script 1"",""-"")"),"-")</f>
        <v>-</v>
      </c>
      <c r="C23663" s="74">
        <f t="shared" si="184"/>
        <v>0</v>
      </c>
      <c r="D23663" s="74">
        <f t="shared" si="185"/>
        <v>0</v>
      </c>
    </row>
    <row r="23664" spans="1:4">
      <c r="A23664" s="74" t="s">
        <v>12717</v>
      </c>
      <c r="B23664" s="74" t="str">
        <f ca="1">IFERROR(__xludf.DUMMYFUNCTION("IF(REGEXMATCH(A23664,""wealth planning""),""Script 1"",""-"")"),"-")</f>
        <v>-</v>
      </c>
      <c r="C23664" s="74" t="str">
        <f t="shared" si="184"/>
        <v>Aimah Aris</v>
      </c>
      <c r="D23664" s="74">
        <f t="shared" si="185"/>
        <v>0</v>
      </c>
    </row>
    <row r="23665" spans="1:4">
      <c r="A23665" s="149">
        <v>45453</v>
      </c>
      <c r="B23665" s="74" t="str">
        <f ca="1">IFERROR(__xludf.DUMMYFUNCTION("IF(REGEXMATCH(A23665,""wealth planning""),""Script 1"",""-"")"),"#VALUE!")</f>
        <v>#VALUE!</v>
      </c>
      <c r="C23665" s="74" t="str">
        <f t="shared" si="184"/>
        <v>Aimah Aris</v>
      </c>
      <c r="D23665" s="74">
        <f t="shared" si="185"/>
        <v>0</v>
      </c>
    </row>
    <row r="23666" spans="1:4">
      <c r="A23666" s="149">
        <v>45453</v>
      </c>
      <c r="B23666" s="74" t="str">
        <f ca="1">IFERROR(__xludf.DUMMYFUNCTION("IF(REGEXMATCH(A23666,""wealth planning""),""Script 1"",""-"")"),"#VALUE!")</f>
        <v>#VALUE!</v>
      </c>
      <c r="C23666" s="149">
        <f t="shared" si="184"/>
        <v>45453</v>
      </c>
      <c r="D23666" s="74" t="str">
        <f t="shared" si="185"/>
        <v>Aimah Aris</v>
      </c>
    </row>
    <row r="23667" spans="1:4">
      <c r="A23667" s="74" t="s">
        <v>12718</v>
      </c>
      <c r="B23667" s="74" t="str">
        <f ca="1">IFERROR(__xludf.DUMMYFUNCTION("IF(REGEXMATCH(A23667,""wealth planning""),""Script 1"",""-"")"),"Script 1")</f>
        <v>Script 1</v>
      </c>
      <c r="C23667" s="149">
        <f t="shared" si="184"/>
        <v>45453</v>
      </c>
      <c r="D23667" s="74" t="str">
        <f t="shared" si="185"/>
        <v>Aimah Aris</v>
      </c>
    </row>
    <row r="23668" spans="1:4">
      <c r="A23668" s="74"/>
      <c r="B23668" s="74" t="str">
        <f ca="1">IFERROR(__xludf.DUMMYFUNCTION("IF(REGEXMATCH(A23668,""wealth planning""),""Script 1"",""-"")"),"-")</f>
        <v>-</v>
      </c>
      <c r="C23668" s="74" t="str">
        <f t="shared" si="184"/>
        <v>You: Hai assalamualaikum cik Aimah,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 dengan cik?</v>
      </c>
      <c r="D23668" s="149">
        <f t="shared" si="185"/>
        <v>45453</v>
      </c>
    </row>
    <row r="23669" spans="1:4">
      <c r="B23669" s="74" t="str">
        <f ca="1">IFERROR(__xludf.DUMMYFUNCTION("IF(REGEXMATCH(A23669,""wealth planning""),""Script 1"",""-"")"),"-")</f>
        <v>-</v>
      </c>
      <c r="C23669" s="74">
        <f t="shared" si="184"/>
        <v>0</v>
      </c>
      <c r="D23669" s="149">
        <f t="shared" si="185"/>
        <v>45453</v>
      </c>
    </row>
    <row r="23670" spans="1:4">
      <c r="B23670" s="74" t="str">
        <f ca="1">IFERROR(__xludf.DUMMYFUNCTION("IF(REGEXMATCH(A23670,""wealth planning""),""Script 1"",""-"")"),"-")</f>
        <v>-</v>
      </c>
      <c r="C23670" s="74">
        <f t="shared" si="184"/>
        <v>0</v>
      </c>
      <c r="D23670" s="74" t="str">
        <f t="shared" si="185"/>
        <v>You: Hai assalamualaikum cik Aimah,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 dengan cik?</v>
      </c>
    </row>
    <row r="23671" spans="1:4">
      <c r="B23671" s="74" t="str">
        <f ca="1">IFERROR(__xludf.DUMMYFUNCTION("IF(REGEXMATCH(A23671,""wealth planning""),""Script 1"",""-"")"),"-")</f>
        <v>-</v>
      </c>
      <c r="C23671" s="74">
        <f t="shared" si="184"/>
        <v>0</v>
      </c>
      <c r="D23671" s="74">
        <f t="shared" si="185"/>
        <v>0</v>
      </c>
    </row>
    <row r="23672" spans="1:4">
      <c r="A23672" s="74" t="s">
        <v>12721</v>
      </c>
      <c r="B23672" s="74" t="str">
        <f ca="1">IFERROR(__xludf.DUMMYFUNCTION("IF(REGEXMATCH(A23672,""wealth planning""),""Script 1"",""-"")"),"-")</f>
        <v>-</v>
      </c>
      <c r="C23672" s="74">
        <f t="shared" si="184"/>
        <v>0</v>
      </c>
      <c r="D23672" s="74">
        <f t="shared" si="185"/>
        <v>0</v>
      </c>
    </row>
    <row r="23673" spans="1:4">
      <c r="A23673" s="149">
        <v>45453</v>
      </c>
      <c r="B23673" s="74" t="str">
        <f ca="1">IFERROR(__xludf.DUMMYFUNCTION("IF(REGEXMATCH(A23673,""wealth planning""),""Script 1"",""-"")"),"#VALUE!")</f>
        <v>#VALUE!</v>
      </c>
      <c r="C23673" s="74" t="str">
        <f t="shared" si="184"/>
        <v>Afika Madlamin</v>
      </c>
      <c r="D23673" s="74">
        <f t="shared" si="185"/>
        <v>0</v>
      </c>
    </row>
    <row r="23674" spans="1:4">
      <c r="A23674" s="149">
        <v>45453</v>
      </c>
      <c r="B23674" s="74" t="str">
        <f ca="1">IFERROR(__xludf.DUMMYFUNCTION("IF(REGEXMATCH(A23674,""wealth planning""),""Script 1"",""-"")"),"#VALUE!")</f>
        <v>#VALUE!</v>
      </c>
      <c r="C23674" s="149">
        <f t="shared" si="184"/>
        <v>45453</v>
      </c>
      <c r="D23674" s="74">
        <f t="shared" si="185"/>
        <v>0</v>
      </c>
    </row>
    <row r="23675" spans="1:4">
      <c r="A23675" s="74" t="s">
        <v>12722</v>
      </c>
      <c r="B23675" s="74" t="str">
        <f ca="1">IFERROR(__xludf.DUMMYFUNCTION("IF(REGEXMATCH(A23675,""wealth planning""),""Script 1"",""-"")"),"Script 1")</f>
        <v>Script 1</v>
      </c>
      <c r="C23675" s="149">
        <f t="shared" si="184"/>
        <v>45453</v>
      </c>
      <c r="D23675" s="74" t="str">
        <f t="shared" si="185"/>
        <v>Afika Madlamin</v>
      </c>
    </row>
    <row r="23676" spans="1:4">
      <c r="A23676" s="74"/>
      <c r="B23676" s="74" t="str">
        <f ca="1">IFERROR(__xludf.DUMMYFUNCTION("IF(REGEXMATCH(A23676,""wealth planning""),""Script 1"",""-"")"),"-")</f>
        <v>-</v>
      </c>
      <c r="C23676" s="74" t="str">
        <f t="shared" si="184"/>
        <v>You: Hai assalamualaikum cik Afika, saya Azhad dari PruBSN takaful. Sorry kalau ganggu. Actually sekarang saya tengah mencari individu yang baru bekerja untuk saya dapatkan opportunity sharing berkaitan takaful dan wealth planning since ini kerja hakiki saya sebagai PruBSN wealth planner. Boleh ke kalau saya nak set appointment secara bersemuka ataupun online dengan cik?</v>
      </c>
      <c r="D23676" s="149">
        <f t="shared" si="185"/>
        <v>45453</v>
      </c>
    </row>
    <row r="23677" spans="1:4">
      <c r="B23677" s="74" t="str">
        <f ca="1">IFERROR(__xludf.DUMMYFUNCTION("IF(REGEXMATCH(A23677,""wealth planning""),""Script 1"",""-"")"),"-")</f>
        <v>-</v>
      </c>
      <c r="C23677" s="74">
        <f t="shared" si="184"/>
        <v>0</v>
      </c>
      <c r="D23677" s="149">
        <f t="shared" si="185"/>
        <v>45453</v>
      </c>
    </row>
    <row r="23678" spans="1:4">
      <c r="B23678" s="74" t="str">
        <f ca="1">IFERROR(__xludf.DUMMYFUNCTION("IF(REGEXMATCH(A23678,""wealth planning""),""Script 1"",""-"")"),"-")</f>
        <v>-</v>
      </c>
      <c r="C23678" s="74">
        <f t="shared" si="184"/>
        <v>0</v>
      </c>
      <c r="D23678" s="74" t="str">
        <f t="shared" si="185"/>
        <v>You: Hai assalamualaikum cik Afika, saya Azhad dari PruBSN takaful. Sorry kalau ganggu. Actually sekarang saya tengah mencari individu yang baru bekerja untuk saya dapatkan opportunity sharing berkaitan takaful dan wealth planning since ini kerja hakiki saya sebagai PruBSN wealth planner. Boleh ke kalau saya nak set appointment secara bersemuka ataupun online dengan cik?</v>
      </c>
    </row>
    <row r="23679" spans="1:4">
      <c r="A23679" s="74" t="s">
        <v>12724</v>
      </c>
      <c r="B23679" s="74" t="str">
        <f ca="1">IFERROR(__xludf.DUMMYFUNCTION("IF(REGEXMATCH(A23679,""wealth planning""),""Script 1"",""-"")"),"-")</f>
        <v>-</v>
      </c>
      <c r="C23679" s="74">
        <f t="shared" si="184"/>
        <v>0</v>
      </c>
      <c r="D23679" s="74">
        <f t="shared" si="185"/>
        <v>0</v>
      </c>
    </row>
    <row r="23680" spans="1:4">
      <c r="A23680" s="74" t="s">
        <v>12725</v>
      </c>
      <c r="B23680" s="74" t="str">
        <f ca="1">IFERROR(__xludf.DUMMYFUNCTION("IF(REGEXMATCH(A23680,""wealth planning""),""Script 1"",""-"")"),"-")</f>
        <v>-</v>
      </c>
      <c r="C23680" s="74" t="str">
        <f t="shared" si="184"/>
        <v>Nur Arisya SofeaStatus is reachable</v>
      </c>
      <c r="D23680" s="74">
        <f t="shared" si="185"/>
        <v>0</v>
      </c>
    </row>
    <row r="23681" spans="1:4">
      <c r="A23681" s="149">
        <v>45453</v>
      </c>
      <c r="B23681" s="74" t="str">
        <f ca="1">IFERROR(__xludf.DUMMYFUNCTION("IF(REGEXMATCH(A23681,""wealth planning""),""Script 1"",""-"")"),"#VALUE!")</f>
        <v>#VALUE!</v>
      </c>
      <c r="C23681" s="74" t="str">
        <f t="shared" si="184"/>
        <v>Nur Arisya Sofea</v>
      </c>
      <c r="D23681" s="74">
        <f t="shared" si="185"/>
        <v>0</v>
      </c>
    </row>
    <row r="23682" spans="1:4">
      <c r="A23682" s="149">
        <v>45453</v>
      </c>
      <c r="B23682" s="74" t="str">
        <f ca="1">IFERROR(__xludf.DUMMYFUNCTION("IF(REGEXMATCH(A23682,""wealth planning""),""Script 1"",""-"")"),"#VALUE!")</f>
        <v>#VALUE!</v>
      </c>
      <c r="C23682" s="149">
        <f t="shared" si="184"/>
        <v>45453</v>
      </c>
      <c r="D23682" s="74" t="str">
        <f t="shared" si="185"/>
        <v>Nur Arisya SofeaStatus is reachable</v>
      </c>
    </row>
    <row r="23683" spans="1:4">
      <c r="A23683" s="74" t="s">
        <v>12726</v>
      </c>
      <c r="B23683" s="74" t="str">
        <f ca="1">IFERROR(__xludf.DUMMYFUNCTION("IF(REGEXMATCH(A23683,""wealth planning""),""Script 1"",""-"")"),"Script 1")</f>
        <v>Script 1</v>
      </c>
      <c r="C23683" s="149">
        <f t="shared" si="184"/>
        <v>45453</v>
      </c>
      <c r="D23683" s="74" t="str">
        <f t="shared" si="185"/>
        <v>Nur Arisya Sofea</v>
      </c>
    </row>
    <row r="23684" spans="1:4">
      <c r="A23684" s="74"/>
      <c r="B23684" s="74" t="str">
        <f ca="1">IFERROR(__xludf.DUMMYFUNCTION("IF(REGEXMATCH(A23684,""wealth planning""),""Script 1"",""-"")"),"-")</f>
        <v>-</v>
      </c>
      <c r="C23684" s="74" t="str">
        <f t="shared" si="184"/>
        <v>You: Hai assalamualaikum cik Nur Arisya, saya Azhad dari PruBSN takaful. Sorry kalau ganggu. Actually sekarang saya tengah mencari individu yang baru bekerja untuk saya dapatkan opportunity sharing berkaitan takaful dan wealth planning since ini kerja hakiki saya sebagai PruBSN wealth planner. Boleh ke kalau saya nak set appointment secara bersemuka ataupun online dengan cik?</v>
      </c>
      <c r="D23684" s="149">
        <f t="shared" si="185"/>
        <v>45453</v>
      </c>
    </row>
    <row r="23685" spans="1:4">
      <c r="B23685" s="74" t="str">
        <f ca="1">IFERROR(__xludf.DUMMYFUNCTION("IF(REGEXMATCH(A23685,""wealth planning""),""Script 1"",""-"")"),"-")</f>
        <v>-</v>
      </c>
      <c r="C23685" s="74">
        <f t="shared" si="184"/>
        <v>0</v>
      </c>
      <c r="D23685" s="149">
        <f t="shared" si="185"/>
        <v>45453</v>
      </c>
    </row>
    <row r="23686" spans="1:4">
      <c r="B23686" s="74" t="str">
        <f ca="1">IFERROR(__xludf.DUMMYFUNCTION("IF(REGEXMATCH(A23686,""wealth planning""),""Script 1"",""-"")"),"-")</f>
        <v>-</v>
      </c>
      <c r="C23686" s="74">
        <f t="shared" si="184"/>
        <v>0</v>
      </c>
      <c r="D23686" s="74" t="str">
        <f t="shared" si="185"/>
        <v>You: Hai assalamualaikum cik Nur Arisya, saya Azhad dari PruBSN takaful. Sorry kalau ganggu. Actually sekarang saya tengah mencari individu yang baru bekerja untuk saya dapatkan opportunity sharing berkaitan takaful dan wealth planning since ini kerja hakiki saya sebagai PruBSN wealth planner. Boleh ke kalau saya nak set appointment secara bersemuka ataupun online dengan cik?</v>
      </c>
    </row>
    <row r="23687" spans="1:4">
      <c r="A23687" s="74" t="s">
        <v>12728</v>
      </c>
      <c r="B23687" s="74" t="str">
        <f ca="1">IFERROR(__xludf.DUMMYFUNCTION("IF(REGEXMATCH(A23687,""wealth planning""),""Script 1"",""-"")"),"-")</f>
        <v>-</v>
      </c>
      <c r="C23687" s="74">
        <f t="shared" si="184"/>
        <v>0</v>
      </c>
      <c r="D23687" s="74">
        <f t="shared" si="185"/>
        <v>0</v>
      </c>
    </row>
    <row r="23688" spans="1:4">
      <c r="A23688" s="74" t="s">
        <v>12729</v>
      </c>
      <c r="B23688" s="74" t="str">
        <f ca="1">IFERROR(__xludf.DUMMYFUNCTION("IF(REGEXMATCH(A23688,""wealth planning""),""Script 1"",""-"")"),"-")</f>
        <v>-</v>
      </c>
      <c r="C23688" s="74" t="str">
        <f t="shared" si="184"/>
        <v>Redzuan MohamadStatus is reachable</v>
      </c>
      <c r="D23688" s="74">
        <f t="shared" si="185"/>
        <v>0</v>
      </c>
    </row>
    <row r="23689" spans="1:4">
      <c r="A23689" s="149">
        <v>45453</v>
      </c>
      <c r="B23689" s="74" t="str">
        <f ca="1">IFERROR(__xludf.DUMMYFUNCTION("IF(REGEXMATCH(A23689,""wealth planning""),""Script 1"",""-"")"),"#VALUE!")</f>
        <v>#VALUE!</v>
      </c>
      <c r="C23689" s="74" t="str">
        <f t="shared" si="184"/>
        <v>Redzuan Mohamad</v>
      </c>
      <c r="D23689" s="74">
        <f t="shared" si="185"/>
        <v>0</v>
      </c>
    </row>
    <row r="23690" spans="1:4">
      <c r="A23690" s="149">
        <v>45453</v>
      </c>
      <c r="B23690" s="74" t="str">
        <f ca="1">IFERROR(__xludf.DUMMYFUNCTION("IF(REGEXMATCH(A23690,""wealth planning""),""Script 1"",""-"")"),"#VALUE!")</f>
        <v>#VALUE!</v>
      </c>
      <c r="C23690" s="149">
        <f t="shared" si="184"/>
        <v>45453</v>
      </c>
      <c r="D23690" s="74" t="str">
        <f t="shared" si="185"/>
        <v>Redzuan MohamadStatus is reachable</v>
      </c>
    </row>
    <row r="23691" spans="1:4">
      <c r="A23691" s="74" t="s">
        <v>12730</v>
      </c>
      <c r="B23691" s="74" t="str">
        <f ca="1">IFERROR(__xludf.DUMMYFUNCTION("IF(REGEXMATCH(A23691,""wealth planning""),""Script 1"",""-"")"),"Script 1")</f>
        <v>Script 1</v>
      </c>
      <c r="C23691" s="149">
        <f t="shared" si="184"/>
        <v>45453</v>
      </c>
      <c r="D23691" s="74" t="str">
        <f t="shared" si="185"/>
        <v>Redzuan Mohamad</v>
      </c>
    </row>
    <row r="23692" spans="1:4">
      <c r="A23692" s="74"/>
      <c r="B23692" s="74" t="str">
        <f ca="1">IFERROR(__xludf.DUMMYFUNCTION("IF(REGEXMATCH(A23692,""wealth planning""),""Script 1"",""-"")"),"-")</f>
        <v>-</v>
      </c>
      <c r="C23692" s="74" t="str">
        <f t="shared" si="184"/>
        <v>You: Hai assalamualaikum tuan Redzuan,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v>
      </c>
      <c r="D23692" s="149">
        <f t="shared" si="185"/>
        <v>45453</v>
      </c>
    </row>
    <row r="23693" spans="1:4">
      <c r="B23693" s="74" t="str">
        <f ca="1">IFERROR(__xludf.DUMMYFUNCTION("IF(REGEXMATCH(A23693,""wealth planning""),""Script 1"",""-"")"),"-")</f>
        <v>-</v>
      </c>
      <c r="C23693" s="74">
        <f t="shared" si="184"/>
        <v>0</v>
      </c>
      <c r="D23693" s="149">
        <f t="shared" si="185"/>
        <v>45453</v>
      </c>
    </row>
    <row r="23694" spans="1:4">
      <c r="B23694" s="74" t="str">
        <f ca="1">IFERROR(__xludf.DUMMYFUNCTION("IF(REGEXMATCH(A23694,""wealth planning""),""Script 1"",""-"")"),"-")</f>
        <v>-</v>
      </c>
      <c r="C23694" s="74">
        <f t="shared" si="184"/>
        <v>0</v>
      </c>
      <c r="D23694" s="74" t="str">
        <f t="shared" si="185"/>
        <v>You: Hai assalamualaikum tuan Redzuan,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v>
      </c>
    </row>
    <row r="23695" spans="1:4">
      <c r="A23695" s="74" t="s">
        <v>12732</v>
      </c>
      <c r="B23695" s="74" t="str">
        <f ca="1">IFERROR(__xludf.DUMMYFUNCTION("IF(REGEXMATCH(A23695,""wealth planning""),""Script 1"",""-"")"),"-")</f>
        <v>-</v>
      </c>
      <c r="C23695" s="74">
        <f t="shared" si="184"/>
        <v>0</v>
      </c>
      <c r="D23695" s="74">
        <f t="shared" si="185"/>
        <v>0</v>
      </c>
    </row>
    <row r="23696" spans="1:4">
      <c r="A23696" s="74" t="s">
        <v>12733</v>
      </c>
      <c r="B23696" s="74" t="str">
        <f ca="1">IFERROR(__xludf.DUMMYFUNCTION("IF(REGEXMATCH(A23696,""wealth planning""),""Script 1"",""-"")"),"-")</f>
        <v>-</v>
      </c>
      <c r="C23696" s="74" t="str">
        <f t="shared" si="184"/>
        <v>Aidil AminStatus is reachable</v>
      </c>
      <c r="D23696" s="74">
        <f t="shared" si="185"/>
        <v>0</v>
      </c>
    </row>
    <row r="23697" spans="1:4">
      <c r="A23697" s="149">
        <v>45453</v>
      </c>
      <c r="B23697" s="74" t="str">
        <f ca="1">IFERROR(__xludf.DUMMYFUNCTION("IF(REGEXMATCH(A23697,""wealth planning""),""Script 1"",""-"")"),"#VALUE!")</f>
        <v>#VALUE!</v>
      </c>
      <c r="C23697" s="74" t="str">
        <f t="shared" si="184"/>
        <v>Aidil Amin</v>
      </c>
      <c r="D23697" s="74">
        <f t="shared" si="185"/>
        <v>0</v>
      </c>
    </row>
    <row r="23698" spans="1:4">
      <c r="A23698" s="149">
        <v>45453</v>
      </c>
      <c r="B23698" s="74" t="str">
        <f ca="1">IFERROR(__xludf.DUMMYFUNCTION("IF(REGEXMATCH(A23698,""wealth planning""),""Script 1"",""-"")"),"#VALUE!")</f>
        <v>#VALUE!</v>
      </c>
      <c r="C23698" s="149">
        <f t="shared" si="184"/>
        <v>45453</v>
      </c>
      <c r="D23698" s="74" t="str">
        <f t="shared" si="185"/>
        <v>Aidil AminStatus is reachable</v>
      </c>
    </row>
    <row r="23699" spans="1:4">
      <c r="A23699" s="74" t="s">
        <v>12734</v>
      </c>
      <c r="B23699" s="74" t="str">
        <f ca="1">IFERROR(__xludf.DUMMYFUNCTION("IF(REGEXMATCH(A23699,""wealth planning""),""Script 1"",""-"")"),"Script 1")</f>
        <v>Script 1</v>
      </c>
      <c r="C23699" s="149">
        <f t="shared" si="184"/>
        <v>45453</v>
      </c>
      <c r="D23699" s="74" t="str">
        <f t="shared" si="185"/>
        <v>Aidil Amin</v>
      </c>
    </row>
    <row r="23700" spans="1:4">
      <c r="A23700" s="74"/>
      <c r="B23700" s="74" t="str">
        <f ca="1">IFERROR(__xludf.DUMMYFUNCTION("IF(REGEXMATCH(A23700,""wealth planning""),""Script 1"",""-"")"),"-")</f>
        <v>-</v>
      </c>
      <c r="C23700" s="74" t="str">
        <f t="shared" si="184"/>
        <v>You: Hai assalamualaikum tuan Aidil,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v>
      </c>
      <c r="D23700" s="149">
        <f t="shared" si="185"/>
        <v>45453</v>
      </c>
    </row>
    <row r="23701" spans="1:4">
      <c r="B23701" s="74" t="str">
        <f ca="1">IFERROR(__xludf.DUMMYFUNCTION("IF(REGEXMATCH(A23701,""wealth planning""),""Script 1"",""-"")"),"-")</f>
        <v>-</v>
      </c>
      <c r="C23701" s="74">
        <f t="shared" si="184"/>
        <v>0</v>
      </c>
      <c r="D23701" s="149">
        <f t="shared" si="185"/>
        <v>45453</v>
      </c>
    </row>
    <row r="23702" spans="1:4">
      <c r="B23702" s="74" t="str">
        <f ca="1">IFERROR(__xludf.DUMMYFUNCTION("IF(REGEXMATCH(A23702,""wealth planning""),""Script 1"",""-"")"),"-")</f>
        <v>-</v>
      </c>
      <c r="C23702" s="74">
        <f t="shared" si="184"/>
        <v>0</v>
      </c>
      <c r="D23702" s="74" t="str">
        <f t="shared" si="185"/>
        <v>You: Hai assalamualaikum tuan Aidil,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v>
      </c>
    </row>
    <row r="23703" spans="1:4">
      <c r="B23703" s="74" t="str">
        <f ca="1">IFERROR(__xludf.DUMMYFUNCTION("IF(REGEXMATCH(A23703,""wealth planning""),""Script 1"",""-"")"),"-")</f>
        <v>-</v>
      </c>
      <c r="C23703" s="74">
        <f t="shared" si="184"/>
        <v>0</v>
      </c>
      <c r="D23703" s="74">
        <f t="shared" si="185"/>
        <v>0</v>
      </c>
    </row>
    <row r="23704" spans="1:4">
      <c r="A23704" s="74" t="s">
        <v>12737</v>
      </c>
      <c r="B23704" s="74" t="str">
        <f ca="1">IFERROR(__xludf.DUMMYFUNCTION("IF(REGEXMATCH(A23704,""wealth planning""),""Script 1"",""-"")"),"-")</f>
        <v>-</v>
      </c>
      <c r="C23704" s="74">
        <f t="shared" si="184"/>
        <v>0</v>
      </c>
      <c r="D23704" s="74">
        <f t="shared" si="185"/>
        <v>0</v>
      </c>
    </row>
    <row r="23705" spans="1:4">
      <c r="A23705" s="149">
        <v>45453</v>
      </c>
      <c r="B23705" s="74" t="str">
        <f ca="1">IFERROR(__xludf.DUMMYFUNCTION("IF(REGEXMATCH(A23705,""wealth planning""),""Script 1"",""-"")"),"#VALUE!")</f>
        <v>#VALUE!</v>
      </c>
      <c r="C23705" s="74" t="str">
        <f t="shared" si="184"/>
        <v>Aqilah Taufek</v>
      </c>
      <c r="D23705" s="74">
        <f t="shared" si="185"/>
        <v>0</v>
      </c>
    </row>
    <row r="23706" spans="1:4">
      <c r="A23706" s="149">
        <v>45453</v>
      </c>
      <c r="B23706" s="74" t="str">
        <f ca="1">IFERROR(__xludf.DUMMYFUNCTION("IF(REGEXMATCH(A23706,""wealth planning""),""Script 1"",""-"")"),"#VALUE!")</f>
        <v>#VALUE!</v>
      </c>
      <c r="C23706" s="149">
        <f t="shared" si="184"/>
        <v>45453</v>
      </c>
      <c r="D23706" s="74">
        <f t="shared" si="185"/>
        <v>0</v>
      </c>
    </row>
    <row r="23707" spans="1:4">
      <c r="A23707" s="74" t="s">
        <v>12738</v>
      </c>
      <c r="B23707" s="74" t="str">
        <f ca="1">IFERROR(__xludf.DUMMYFUNCTION("IF(REGEXMATCH(A23707,""wealth planning""),""Script 1"",""-"")"),"Script 1")</f>
        <v>Script 1</v>
      </c>
      <c r="C23707" s="149">
        <f t="shared" si="184"/>
        <v>45453</v>
      </c>
      <c r="D23707" s="74" t="str">
        <f t="shared" si="185"/>
        <v>Aqilah Taufek</v>
      </c>
    </row>
    <row r="23708" spans="1:4">
      <c r="A23708" s="74"/>
      <c r="B23708" s="74" t="str">
        <f ca="1">IFERROR(__xludf.DUMMYFUNCTION("IF(REGEXMATCH(A23708,""wealth planning""),""Script 1"",""-"")"),"-")</f>
        <v>-</v>
      </c>
      <c r="C23708" s="74" t="str">
        <f t="shared" si="184"/>
        <v>You: Hai assalamualaikum cik Aqilah,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cik?</v>
      </c>
      <c r="D23708" s="149">
        <f t="shared" si="185"/>
        <v>45453</v>
      </c>
    </row>
    <row r="23709" spans="1:4">
      <c r="B23709" s="74" t="str">
        <f ca="1">IFERROR(__xludf.DUMMYFUNCTION("IF(REGEXMATCH(A23709,""wealth planning""),""Script 1"",""-"")"),"-")</f>
        <v>-</v>
      </c>
      <c r="C23709" s="74">
        <f t="shared" si="184"/>
        <v>0</v>
      </c>
      <c r="D23709" s="149">
        <f t="shared" si="185"/>
        <v>45453</v>
      </c>
    </row>
    <row r="23710" spans="1:4">
      <c r="B23710" s="74" t="str">
        <f ca="1">IFERROR(__xludf.DUMMYFUNCTION("IF(REGEXMATCH(A23710,""wealth planning""),""Script 1"",""-"")"),"-")</f>
        <v>-</v>
      </c>
      <c r="C23710" s="74">
        <f t="shared" si="184"/>
        <v>0</v>
      </c>
      <c r="D23710" s="74" t="str">
        <f t="shared" si="185"/>
        <v>You: Hai assalamualaikum cik Aqilah,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cik?</v>
      </c>
    </row>
    <row r="23711" spans="1:4">
      <c r="B23711" s="74" t="str">
        <f ca="1">IFERROR(__xludf.DUMMYFUNCTION("IF(REGEXMATCH(A23711,""wealth planning""),""Script 1"",""-"")"),"-")</f>
        <v>-</v>
      </c>
      <c r="C23711" s="74">
        <f t="shared" si="184"/>
        <v>0</v>
      </c>
      <c r="D23711" s="74">
        <f t="shared" si="185"/>
        <v>0</v>
      </c>
    </row>
    <row r="23712" spans="1:4">
      <c r="A23712" s="74" t="s">
        <v>12741</v>
      </c>
      <c r="B23712" s="74" t="str">
        <f ca="1">IFERROR(__xludf.DUMMYFUNCTION("IF(REGEXMATCH(A23712,""wealth planning""),""Script 1"",""-"")"),"-")</f>
        <v>-</v>
      </c>
      <c r="C23712" s="74">
        <f t="shared" si="184"/>
        <v>0</v>
      </c>
      <c r="D23712" s="74">
        <f t="shared" si="185"/>
        <v>0</v>
      </c>
    </row>
    <row r="23713" spans="1:4">
      <c r="A23713" s="149">
        <v>45453</v>
      </c>
      <c r="B23713" s="74" t="str">
        <f ca="1">IFERROR(__xludf.DUMMYFUNCTION("IF(REGEXMATCH(A23713,""wealth planning""),""Script 1"",""-"")"),"#VALUE!")</f>
        <v>#VALUE!</v>
      </c>
      <c r="C23713" s="74" t="str">
        <f t="shared" si="184"/>
        <v>Alyaa Aqilah</v>
      </c>
      <c r="D23713" s="74">
        <f t="shared" si="185"/>
        <v>0</v>
      </c>
    </row>
    <row r="23714" spans="1:4">
      <c r="A23714" s="149">
        <v>45453</v>
      </c>
      <c r="B23714" s="74" t="str">
        <f ca="1">IFERROR(__xludf.DUMMYFUNCTION("IF(REGEXMATCH(A23714,""wealth planning""),""Script 1"",""-"")"),"#VALUE!")</f>
        <v>#VALUE!</v>
      </c>
      <c r="C23714" s="149">
        <f t="shared" si="184"/>
        <v>45453</v>
      </c>
      <c r="D23714" s="74">
        <f t="shared" si="185"/>
        <v>0</v>
      </c>
    </row>
    <row r="23715" spans="1:4">
      <c r="A23715" s="74" t="s">
        <v>12742</v>
      </c>
      <c r="B23715" s="74" t="str">
        <f ca="1">IFERROR(__xludf.DUMMYFUNCTION("IF(REGEXMATCH(A23715,""wealth planning""),""Script 1"",""-"")"),"Script 1")</f>
        <v>Script 1</v>
      </c>
      <c r="C23715" s="149">
        <f t="shared" si="184"/>
        <v>45453</v>
      </c>
      <c r="D23715" s="74" t="str">
        <f t="shared" si="185"/>
        <v>Alyaa Aqilah</v>
      </c>
    </row>
    <row r="23716" spans="1:4">
      <c r="A23716" s="74"/>
      <c r="B23716" s="74" t="str">
        <f ca="1">IFERROR(__xludf.DUMMYFUNCTION("IF(REGEXMATCH(A23716,""wealth planning""),""Script 1"",""-"")"),"-")</f>
        <v>-</v>
      </c>
      <c r="C23716" s="74" t="str">
        <f t="shared" si="184"/>
        <v>You: Hai assalamualaikum cik Alyaa,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cik?</v>
      </c>
      <c r="D23716" s="149">
        <f t="shared" si="185"/>
        <v>45453</v>
      </c>
    </row>
    <row r="23717" spans="1:4">
      <c r="B23717" s="74" t="str">
        <f ca="1">IFERROR(__xludf.DUMMYFUNCTION("IF(REGEXMATCH(A23717,""wealth planning""),""Script 1"",""-"")"),"-")</f>
        <v>-</v>
      </c>
      <c r="C23717" s="74">
        <f t="shared" si="184"/>
        <v>0</v>
      </c>
      <c r="D23717" s="149">
        <f t="shared" si="185"/>
        <v>45453</v>
      </c>
    </row>
    <row r="23718" spans="1:4">
      <c r="B23718" s="74" t="str">
        <f ca="1">IFERROR(__xludf.DUMMYFUNCTION("IF(REGEXMATCH(A23718,""wealth planning""),""Script 1"",""-"")"),"-")</f>
        <v>-</v>
      </c>
      <c r="C23718" s="74">
        <f t="shared" si="184"/>
        <v>0</v>
      </c>
      <c r="D23718" s="74" t="str">
        <f t="shared" si="185"/>
        <v>You: Hai assalamualaikum cik Alyaa,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cik?</v>
      </c>
    </row>
    <row r="23719" spans="1:4">
      <c r="A23719" s="74" t="s">
        <v>12744</v>
      </c>
      <c r="B23719" s="74" t="str">
        <f ca="1">IFERROR(__xludf.DUMMYFUNCTION("IF(REGEXMATCH(A23719,""wealth planning""),""Script 1"",""-"")"),"-")</f>
        <v>-</v>
      </c>
      <c r="C23719" s="74">
        <f t="shared" ref="C23719:C23973" si="186">A23718</f>
        <v>0</v>
      </c>
      <c r="D23719" s="74">
        <f t="shared" ref="D23719:D23973" si="187">A23716</f>
        <v>0</v>
      </c>
    </row>
    <row r="23720" spans="1:4">
      <c r="A23720" s="74" t="s">
        <v>12744</v>
      </c>
      <c r="B23720" s="74" t="str">
        <f ca="1">IFERROR(__xludf.DUMMYFUNCTION("IF(REGEXMATCH(A23720,""wealth planning""),""Script 1"",""-"")"),"-")</f>
        <v>-</v>
      </c>
      <c r="C23720" s="74" t="str">
        <f t="shared" si="186"/>
        <v>Hamirudin Haron</v>
      </c>
      <c r="D23720" s="74">
        <f t="shared" si="187"/>
        <v>0</v>
      </c>
    </row>
    <row r="23721" spans="1:4">
      <c r="A23721" s="149">
        <v>45453</v>
      </c>
      <c r="B23721" s="74" t="str">
        <f ca="1">IFERROR(__xludf.DUMMYFUNCTION("IF(REGEXMATCH(A23721,""wealth planning""),""Script 1"",""-"")"),"#VALUE!")</f>
        <v>#VALUE!</v>
      </c>
      <c r="C23721" s="74" t="str">
        <f t="shared" si="186"/>
        <v>Hamirudin Haron</v>
      </c>
      <c r="D23721" s="74">
        <f t="shared" si="187"/>
        <v>0</v>
      </c>
    </row>
    <row r="23722" spans="1:4">
      <c r="A23722" s="149">
        <v>45453</v>
      </c>
      <c r="B23722" s="74" t="str">
        <f ca="1">IFERROR(__xludf.DUMMYFUNCTION("IF(REGEXMATCH(A23722,""wealth planning""),""Script 1"",""-"")"),"#VALUE!")</f>
        <v>#VALUE!</v>
      </c>
      <c r="C23722" s="149">
        <f t="shared" si="186"/>
        <v>45453</v>
      </c>
      <c r="D23722" s="74" t="str">
        <f t="shared" si="187"/>
        <v>Hamirudin Haron</v>
      </c>
    </row>
    <row r="23723" spans="1:4">
      <c r="A23723" s="74" t="s">
        <v>12745</v>
      </c>
      <c r="B23723" s="74" t="str">
        <f ca="1">IFERROR(__xludf.DUMMYFUNCTION("IF(REGEXMATCH(A23723,""wealth planning""),""Script 1"",""-"")"),"Script 1")</f>
        <v>Script 1</v>
      </c>
      <c r="C23723" s="149">
        <f t="shared" si="186"/>
        <v>45453</v>
      </c>
      <c r="D23723" s="74" t="str">
        <f t="shared" si="187"/>
        <v>Hamirudin Haron</v>
      </c>
    </row>
    <row r="23724" spans="1:4">
      <c r="A23724" s="74"/>
      <c r="B23724" s="74" t="str">
        <f ca="1">IFERROR(__xludf.DUMMYFUNCTION("IF(REGEXMATCH(A23724,""wealth planning""),""Script 1"",""-"")"),"-")</f>
        <v>-</v>
      </c>
      <c r="C23724" s="74" t="str">
        <f t="shared" si="186"/>
        <v>You: Hai assalamualaikum tuan Hamirudin,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v>
      </c>
      <c r="D23724" s="149">
        <f t="shared" si="187"/>
        <v>45453</v>
      </c>
    </row>
    <row r="23725" spans="1:4">
      <c r="B23725" s="74" t="str">
        <f ca="1">IFERROR(__xludf.DUMMYFUNCTION("IF(REGEXMATCH(A23725,""wealth planning""),""Script 1"",""-"")"),"-")</f>
        <v>-</v>
      </c>
      <c r="C23725" s="74">
        <f t="shared" si="186"/>
        <v>0</v>
      </c>
      <c r="D23725" s="149">
        <f t="shared" si="187"/>
        <v>45453</v>
      </c>
    </row>
    <row r="23726" spans="1:4">
      <c r="B23726" s="74" t="str">
        <f ca="1">IFERROR(__xludf.DUMMYFUNCTION("IF(REGEXMATCH(A23726,""wealth planning""),""Script 1"",""-"")"),"-")</f>
        <v>-</v>
      </c>
      <c r="C23726" s="74">
        <f t="shared" si="186"/>
        <v>0</v>
      </c>
      <c r="D23726" s="74" t="str">
        <f t="shared" si="187"/>
        <v>You: Hai assalamualaikum tuan Hamirudin,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v>
      </c>
    </row>
    <row r="23727" spans="1:4">
      <c r="B23727" s="74" t="str">
        <f ca="1">IFERROR(__xludf.DUMMYFUNCTION("IF(REGEXMATCH(A23727,""wealth planning""),""Script 1"",""-"")"),"-")</f>
        <v>-</v>
      </c>
      <c r="C23727" s="74">
        <f t="shared" si="186"/>
        <v>0</v>
      </c>
      <c r="D23727" s="74">
        <f t="shared" si="187"/>
        <v>0</v>
      </c>
    </row>
    <row r="23728" spans="1:4">
      <c r="A23728" s="74" t="s">
        <v>12748</v>
      </c>
      <c r="B23728" s="74" t="str">
        <f ca="1">IFERROR(__xludf.DUMMYFUNCTION("IF(REGEXMATCH(A23728,""wealth planning""),""Script 1"",""-"")"),"-")</f>
        <v>-</v>
      </c>
      <c r="C23728" s="74">
        <f t="shared" si="186"/>
        <v>0</v>
      </c>
      <c r="D23728" s="74">
        <f t="shared" si="187"/>
        <v>0</v>
      </c>
    </row>
    <row r="23729" spans="1:4">
      <c r="A23729" s="149">
        <v>45453</v>
      </c>
      <c r="B23729" s="74" t="str">
        <f ca="1">IFERROR(__xludf.DUMMYFUNCTION("IF(REGEXMATCH(A23729,""wealth planning""),""Script 1"",""-"")"),"#VALUE!")</f>
        <v>#VALUE!</v>
      </c>
      <c r="C23729" s="74" t="str">
        <f t="shared" si="186"/>
        <v>Akmal Anuar</v>
      </c>
      <c r="D23729" s="74">
        <f t="shared" si="187"/>
        <v>0</v>
      </c>
    </row>
    <row r="23730" spans="1:4">
      <c r="A23730" s="149">
        <v>45453</v>
      </c>
      <c r="B23730" s="74" t="str">
        <f ca="1">IFERROR(__xludf.DUMMYFUNCTION("IF(REGEXMATCH(A23730,""wealth planning""),""Script 1"",""-"")"),"#VALUE!")</f>
        <v>#VALUE!</v>
      </c>
      <c r="C23730" s="149">
        <f t="shared" si="186"/>
        <v>45453</v>
      </c>
      <c r="D23730" s="74">
        <f t="shared" si="187"/>
        <v>0</v>
      </c>
    </row>
    <row r="23731" spans="1:4">
      <c r="A23731" s="74" t="s">
        <v>12749</v>
      </c>
      <c r="B23731" s="74" t="str">
        <f ca="1">IFERROR(__xludf.DUMMYFUNCTION("IF(REGEXMATCH(A23731,""wealth planning""),""Script 1"",""-"")"),"Script 1")</f>
        <v>Script 1</v>
      </c>
      <c r="C23731" s="149">
        <f t="shared" si="186"/>
        <v>45453</v>
      </c>
      <c r="D23731" s="74" t="str">
        <f t="shared" si="187"/>
        <v>Akmal Anuar</v>
      </c>
    </row>
    <row r="23732" spans="1:4">
      <c r="A23732" s="74"/>
      <c r="B23732" s="74" t="str">
        <f ca="1">IFERROR(__xludf.DUMMYFUNCTION("IF(REGEXMATCH(A23732,""wealth planning""),""Script 1"",""-"")"),"-")</f>
        <v>-</v>
      </c>
      <c r="C23732" s="74" t="str">
        <f t="shared" si="186"/>
        <v>You: Hai assalamualaikum Akmal,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v>
      </c>
      <c r="D23732" s="149">
        <f t="shared" si="187"/>
        <v>45453</v>
      </c>
    </row>
    <row r="23733" spans="1:4">
      <c r="B23733" s="74" t="str">
        <f ca="1">IFERROR(__xludf.DUMMYFUNCTION("IF(REGEXMATCH(A23733,""wealth planning""),""Script 1"",""-"")"),"-")</f>
        <v>-</v>
      </c>
      <c r="C23733" s="74">
        <f t="shared" si="186"/>
        <v>0</v>
      </c>
      <c r="D23733" s="149">
        <f t="shared" si="187"/>
        <v>45453</v>
      </c>
    </row>
    <row r="23734" spans="1:4">
      <c r="B23734" s="74" t="str">
        <f ca="1">IFERROR(__xludf.DUMMYFUNCTION("IF(REGEXMATCH(A23734,""wealth planning""),""Script 1"",""-"")"),"-")</f>
        <v>-</v>
      </c>
      <c r="C23734" s="74">
        <f t="shared" si="186"/>
        <v>0</v>
      </c>
      <c r="D23734" s="74" t="str">
        <f t="shared" si="187"/>
        <v>You: Hai assalamualaikum Akmal,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v>
      </c>
    </row>
    <row r="23735" spans="1:4">
      <c r="A23735" s="74" t="s">
        <v>12751</v>
      </c>
      <c r="B23735" s="74" t="str">
        <f ca="1">IFERROR(__xludf.DUMMYFUNCTION("IF(REGEXMATCH(A23735,""wealth planning""),""Script 1"",""-"")"),"-")</f>
        <v>-</v>
      </c>
      <c r="C23735" s="74">
        <f t="shared" si="186"/>
        <v>0</v>
      </c>
      <c r="D23735" s="74">
        <f t="shared" si="187"/>
        <v>0</v>
      </c>
    </row>
    <row r="23736" spans="1:4">
      <c r="A23736" s="74" t="s">
        <v>12751</v>
      </c>
      <c r="B23736" s="74" t="str">
        <f ca="1">IFERROR(__xludf.DUMMYFUNCTION("IF(REGEXMATCH(A23736,""wealth planning""),""Script 1"",""-"")"),"-")</f>
        <v>-</v>
      </c>
      <c r="C23736" s="74" t="str">
        <f t="shared" si="186"/>
        <v>Nurul Syafiqa Hussin</v>
      </c>
      <c r="D23736" s="74">
        <f t="shared" si="187"/>
        <v>0</v>
      </c>
    </row>
    <row r="23737" spans="1:4">
      <c r="A23737" s="149">
        <v>45453</v>
      </c>
      <c r="B23737" s="74" t="str">
        <f ca="1">IFERROR(__xludf.DUMMYFUNCTION("IF(REGEXMATCH(A23737,""wealth planning""),""Script 1"",""-"")"),"#VALUE!")</f>
        <v>#VALUE!</v>
      </c>
      <c r="C23737" s="74" t="str">
        <f t="shared" si="186"/>
        <v>Nurul Syafiqa Hussin</v>
      </c>
      <c r="D23737" s="74">
        <f t="shared" si="187"/>
        <v>0</v>
      </c>
    </row>
    <row r="23738" spans="1:4">
      <c r="A23738" s="149">
        <v>45453</v>
      </c>
      <c r="B23738" s="74" t="str">
        <f ca="1">IFERROR(__xludf.DUMMYFUNCTION("IF(REGEXMATCH(A23738,""wealth planning""),""Script 1"",""-"")"),"#VALUE!")</f>
        <v>#VALUE!</v>
      </c>
      <c r="C23738" s="149">
        <f t="shared" si="186"/>
        <v>45453</v>
      </c>
      <c r="D23738" s="74" t="str">
        <f t="shared" si="187"/>
        <v>Nurul Syafiqa Hussin</v>
      </c>
    </row>
    <row r="23739" spans="1:4">
      <c r="A23739" s="74" t="s">
        <v>12752</v>
      </c>
      <c r="B23739" s="74" t="str">
        <f ca="1">IFERROR(__xludf.DUMMYFUNCTION("IF(REGEXMATCH(A23739,""wealth planning""),""Script 1"",""-"")"),"Script 1")</f>
        <v>Script 1</v>
      </c>
      <c r="C23739" s="149">
        <f t="shared" si="186"/>
        <v>45453</v>
      </c>
      <c r="D23739" s="74" t="str">
        <f t="shared" si="187"/>
        <v>Nurul Syafiqa Hussin</v>
      </c>
    </row>
    <row r="23740" spans="1:4">
      <c r="A23740" s="74"/>
      <c r="B23740" s="74" t="str">
        <f ca="1">IFERROR(__xludf.DUMMYFUNCTION("IF(REGEXMATCH(A23740,""wealth planning""),""Script 1"",""-"")"),"-")</f>
        <v>-</v>
      </c>
      <c r="C23740" s="74" t="str">
        <f t="shared" si="186"/>
        <v>You: Hai assalamualaikum Nurul Syafiqa,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cik?</v>
      </c>
      <c r="D23740" s="149">
        <f t="shared" si="187"/>
        <v>45453</v>
      </c>
    </row>
    <row r="23741" spans="1:4">
      <c r="B23741" s="74" t="str">
        <f ca="1">IFERROR(__xludf.DUMMYFUNCTION("IF(REGEXMATCH(A23741,""wealth planning""),""Script 1"",""-"")"),"-")</f>
        <v>-</v>
      </c>
      <c r="C23741" s="74">
        <f t="shared" si="186"/>
        <v>0</v>
      </c>
      <c r="D23741" s="149">
        <f t="shared" si="187"/>
        <v>45453</v>
      </c>
    </row>
    <row r="23742" spans="1:4">
      <c r="B23742" s="74" t="str">
        <f ca="1">IFERROR(__xludf.DUMMYFUNCTION("IF(REGEXMATCH(A23742,""wealth planning""),""Script 1"",""-"")"),"-")</f>
        <v>-</v>
      </c>
      <c r="C23742" s="74">
        <f t="shared" si="186"/>
        <v>0</v>
      </c>
      <c r="D23742" s="74" t="str">
        <f t="shared" si="187"/>
        <v>You: Hai assalamualaikum Nurul Syafiqa,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cik?</v>
      </c>
    </row>
    <row r="23743" spans="1:4">
      <c r="A23743" s="74" t="s">
        <v>12754</v>
      </c>
      <c r="B23743" s="74" t="str">
        <f ca="1">IFERROR(__xludf.DUMMYFUNCTION("IF(REGEXMATCH(A23743,""wealth planning""),""Script 1"",""-"")"),"-")</f>
        <v>-</v>
      </c>
      <c r="C23743" s="74">
        <f t="shared" si="186"/>
        <v>0</v>
      </c>
      <c r="D23743" s="74">
        <f t="shared" si="187"/>
        <v>0</v>
      </c>
    </row>
    <row r="23744" spans="1:4">
      <c r="A23744" s="74" t="s">
        <v>12755</v>
      </c>
      <c r="B23744" s="74" t="str">
        <f ca="1">IFERROR(__xludf.DUMMYFUNCTION("IF(REGEXMATCH(A23744,""wealth planning""),""Script 1"",""-"")"),"-")</f>
        <v>-</v>
      </c>
      <c r="C23744" s="74" t="str">
        <f t="shared" si="186"/>
        <v>Farhana SatarStatus is reachable</v>
      </c>
      <c r="D23744" s="74">
        <f t="shared" si="187"/>
        <v>0</v>
      </c>
    </row>
    <row r="23745" spans="1:4">
      <c r="A23745" s="149">
        <v>45453</v>
      </c>
      <c r="B23745" s="74" t="str">
        <f ca="1">IFERROR(__xludf.DUMMYFUNCTION("IF(REGEXMATCH(A23745,""wealth planning""),""Script 1"",""-"")"),"#VALUE!")</f>
        <v>#VALUE!</v>
      </c>
      <c r="C23745" s="74" t="str">
        <f t="shared" si="186"/>
        <v>Farhana Satar</v>
      </c>
      <c r="D23745" s="74">
        <f t="shared" si="187"/>
        <v>0</v>
      </c>
    </row>
    <row r="23746" spans="1:4">
      <c r="A23746" s="149">
        <v>45453</v>
      </c>
      <c r="B23746" s="74" t="str">
        <f ca="1">IFERROR(__xludf.DUMMYFUNCTION("IF(REGEXMATCH(A23746,""wealth planning""),""Script 1"",""-"")"),"#VALUE!")</f>
        <v>#VALUE!</v>
      </c>
      <c r="C23746" s="149">
        <f t="shared" si="186"/>
        <v>45453</v>
      </c>
      <c r="D23746" s="74" t="str">
        <f t="shared" si="187"/>
        <v>Farhana SatarStatus is reachable</v>
      </c>
    </row>
    <row r="23747" spans="1:4">
      <c r="A23747" s="74" t="s">
        <v>12756</v>
      </c>
      <c r="B23747" s="74" t="str">
        <f ca="1">IFERROR(__xludf.DUMMYFUNCTION("IF(REGEXMATCH(A23747,""wealth planning""),""Script 1"",""-"")"),"Script 1")</f>
        <v>Script 1</v>
      </c>
      <c r="C23747" s="149">
        <f t="shared" si="186"/>
        <v>45453</v>
      </c>
      <c r="D23747" s="74" t="str">
        <f t="shared" si="187"/>
        <v>Farhana Satar</v>
      </c>
    </row>
    <row r="23748" spans="1:4">
      <c r="A23748" s="74"/>
      <c r="B23748" s="74" t="str">
        <f ca="1">IFERROR(__xludf.DUMMYFUNCTION("IF(REGEXMATCH(A23748,""wealth planning""),""Script 1"",""-"")"),"-")</f>
        <v>-</v>
      </c>
      <c r="C23748" s="74" t="str">
        <f t="shared" si="186"/>
        <v>You: Hai assalamualaikum Farhana,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cik?</v>
      </c>
      <c r="D23748" s="149">
        <f t="shared" si="187"/>
        <v>45453</v>
      </c>
    </row>
    <row r="23749" spans="1:4">
      <c r="B23749" s="74" t="str">
        <f ca="1">IFERROR(__xludf.DUMMYFUNCTION("IF(REGEXMATCH(A23749,""wealth planning""),""Script 1"",""-"")"),"-")</f>
        <v>-</v>
      </c>
      <c r="C23749" s="74">
        <f t="shared" si="186"/>
        <v>0</v>
      </c>
      <c r="D23749" s="149">
        <f t="shared" si="187"/>
        <v>45453</v>
      </c>
    </row>
    <row r="23750" spans="1:4">
      <c r="B23750" s="74" t="str">
        <f ca="1">IFERROR(__xludf.DUMMYFUNCTION("IF(REGEXMATCH(A23750,""wealth planning""),""Script 1"",""-"")"),"-")</f>
        <v>-</v>
      </c>
      <c r="C23750" s="74">
        <f t="shared" si="186"/>
        <v>0</v>
      </c>
      <c r="D23750" s="74" t="str">
        <f t="shared" si="187"/>
        <v>You: Hai assalamualaikum Farhana,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cik?</v>
      </c>
    </row>
    <row r="23751" spans="1:4">
      <c r="A23751" s="74" t="s">
        <v>12758</v>
      </c>
      <c r="B23751" s="74" t="str">
        <f ca="1">IFERROR(__xludf.DUMMYFUNCTION("IF(REGEXMATCH(A23751,""wealth planning""),""Script 1"",""-"")"),"-")</f>
        <v>-</v>
      </c>
      <c r="C23751" s="74">
        <f t="shared" si="186"/>
        <v>0</v>
      </c>
      <c r="D23751" s="74">
        <f t="shared" si="187"/>
        <v>0</v>
      </c>
    </row>
    <row r="23752" spans="1:4">
      <c r="A23752" s="74" t="s">
        <v>12759</v>
      </c>
      <c r="B23752" s="74" t="str">
        <f ca="1">IFERROR(__xludf.DUMMYFUNCTION("IF(REGEXMATCH(A23752,""wealth planning""),""Script 1"",""-"")"),"-")</f>
        <v>-</v>
      </c>
      <c r="C23752" s="74" t="str">
        <f t="shared" si="186"/>
        <v>Muhammad Nazmir Ahmad FuadStatus is reachable</v>
      </c>
      <c r="D23752" s="74">
        <f t="shared" si="187"/>
        <v>0</v>
      </c>
    </row>
    <row r="23753" spans="1:4">
      <c r="A23753" s="149">
        <v>45453</v>
      </c>
      <c r="B23753" s="74" t="str">
        <f ca="1">IFERROR(__xludf.DUMMYFUNCTION("IF(REGEXMATCH(A23753,""wealth planning""),""Script 1"",""-"")"),"#VALUE!")</f>
        <v>#VALUE!</v>
      </c>
      <c r="C23753" s="74" t="str">
        <f t="shared" si="186"/>
        <v>Muhammad Nazmir Ahmad Fuad</v>
      </c>
      <c r="D23753" s="74">
        <f t="shared" si="187"/>
        <v>0</v>
      </c>
    </row>
    <row r="23754" spans="1:4">
      <c r="A23754" s="149">
        <v>45453</v>
      </c>
      <c r="B23754" s="74" t="str">
        <f ca="1">IFERROR(__xludf.DUMMYFUNCTION("IF(REGEXMATCH(A23754,""wealth planning""),""Script 1"",""-"")"),"#VALUE!")</f>
        <v>#VALUE!</v>
      </c>
      <c r="C23754" s="149">
        <f t="shared" si="186"/>
        <v>45453</v>
      </c>
      <c r="D23754" s="74" t="str">
        <f t="shared" si="187"/>
        <v>Muhammad Nazmir Ahmad FuadStatus is reachable</v>
      </c>
    </row>
    <row r="23755" spans="1:4">
      <c r="A23755" s="74" t="s">
        <v>12760</v>
      </c>
      <c r="B23755" s="74" t="str">
        <f ca="1">IFERROR(__xludf.DUMMYFUNCTION("IF(REGEXMATCH(A23755,""wealth planning""),""Script 1"",""-"")"),"Script 1")</f>
        <v>Script 1</v>
      </c>
      <c r="C23755" s="149">
        <f t="shared" si="186"/>
        <v>45453</v>
      </c>
      <c r="D23755" s="74" t="str">
        <f t="shared" si="187"/>
        <v>Muhammad Nazmir Ahmad Fuad</v>
      </c>
    </row>
    <row r="23756" spans="1:4">
      <c r="A23756" s="74"/>
      <c r="B23756" s="74" t="str">
        <f ca="1">IFERROR(__xludf.DUMMYFUNCTION("IF(REGEXMATCH(A23756,""wealth planning""),""Script 1"",""-"")"),"-")</f>
        <v>-</v>
      </c>
      <c r="C23756" s="74" t="str">
        <f t="shared" si="186"/>
        <v>You: Hai assalamualaikum Nazmir,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v>
      </c>
      <c r="D23756" s="149">
        <f t="shared" si="187"/>
        <v>45453</v>
      </c>
    </row>
    <row r="23757" spans="1:4">
      <c r="B23757" s="74" t="str">
        <f ca="1">IFERROR(__xludf.DUMMYFUNCTION("IF(REGEXMATCH(A23757,""wealth planning""),""Script 1"",""-"")"),"-")</f>
        <v>-</v>
      </c>
      <c r="C23757" s="74">
        <f t="shared" si="186"/>
        <v>0</v>
      </c>
      <c r="D23757" s="149">
        <f t="shared" si="187"/>
        <v>45453</v>
      </c>
    </row>
    <row r="23758" spans="1:4">
      <c r="B23758" s="74" t="str">
        <f ca="1">IFERROR(__xludf.DUMMYFUNCTION("IF(REGEXMATCH(A23758,""wealth planning""),""Script 1"",""-"")"),"-")</f>
        <v>-</v>
      </c>
      <c r="C23758" s="74">
        <f t="shared" si="186"/>
        <v>0</v>
      </c>
      <c r="D23758" s="74" t="str">
        <f t="shared" si="187"/>
        <v>You: Hai assalamualaikum Nazmir,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v>
      </c>
    </row>
    <row r="23759" spans="1:4">
      <c r="A23759" s="74" t="s">
        <v>12762</v>
      </c>
      <c r="B23759" s="74" t="str">
        <f ca="1">IFERROR(__xludf.DUMMYFUNCTION("IF(REGEXMATCH(A23759,""wealth planning""),""Script 1"",""-"")"),"-")</f>
        <v>-</v>
      </c>
      <c r="C23759" s="74">
        <f t="shared" si="186"/>
        <v>0</v>
      </c>
      <c r="D23759" s="74">
        <f t="shared" si="187"/>
        <v>0</v>
      </c>
    </row>
    <row r="23760" spans="1:4">
      <c r="A23760" s="74" t="s">
        <v>12762</v>
      </c>
      <c r="B23760" s="74" t="str">
        <f ca="1">IFERROR(__xludf.DUMMYFUNCTION("IF(REGEXMATCH(A23760,""wealth planning""),""Script 1"",""-"")"),"-")</f>
        <v>-</v>
      </c>
      <c r="C23760" s="74" t="str">
        <f t="shared" si="186"/>
        <v>Ts. Zulhusni Aiman</v>
      </c>
      <c r="D23760" s="74">
        <f t="shared" si="187"/>
        <v>0</v>
      </c>
    </row>
    <row r="23761" spans="1:4">
      <c r="A23761" s="149">
        <v>45453</v>
      </c>
      <c r="B23761" s="74" t="str">
        <f ca="1">IFERROR(__xludf.DUMMYFUNCTION("IF(REGEXMATCH(A23761,""wealth planning""),""Script 1"",""-"")"),"#VALUE!")</f>
        <v>#VALUE!</v>
      </c>
      <c r="C23761" s="74" t="str">
        <f t="shared" si="186"/>
        <v>Ts. Zulhusni Aiman</v>
      </c>
      <c r="D23761" s="74">
        <f t="shared" si="187"/>
        <v>0</v>
      </c>
    </row>
    <row r="23762" spans="1:4">
      <c r="A23762" s="149">
        <v>45453</v>
      </c>
      <c r="B23762" s="74" t="str">
        <f ca="1">IFERROR(__xludf.DUMMYFUNCTION("IF(REGEXMATCH(A23762,""wealth planning""),""Script 1"",""-"")"),"#VALUE!")</f>
        <v>#VALUE!</v>
      </c>
      <c r="C23762" s="149">
        <f t="shared" si="186"/>
        <v>45453</v>
      </c>
      <c r="D23762" s="74" t="str">
        <f t="shared" si="187"/>
        <v>Ts. Zulhusni Aiman</v>
      </c>
    </row>
    <row r="23763" spans="1:4">
      <c r="A23763" s="74" t="s">
        <v>12763</v>
      </c>
      <c r="B23763" s="74" t="str">
        <f ca="1">IFERROR(__xludf.DUMMYFUNCTION("IF(REGEXMATCH(A23763,""wealth planning""),""Script 1"",""-"")"),"Script 1")</f>
        <v>Script 1</v>
      </c>
      <c r="C23763" s="149">
        <f t="shared" si="186"/>
        <v>45453</v>
      </c>
      <c r="D23763" s="74" t="str">
        <f t="shared" si="187"/>
        <v>Ts. Zulhusni Aiman</v>
      </c>
    </row>
    <row r="23764" spans="1:4">
      <c r="A23764" s="74"/>
      <c r="B23764" s="74" t="str">
        <f ca="1">IFERROR(__xludf.DUMMYFUNCTION("IF(REGEXMATCH(A23764,""wealth planning""),""Script 1"",""-"")"),"-")</f>
        <v>-</v>
      </c>
      <c r="C23764" s="74" t="str">
        <f t="shared" si="186"/>
        <v>You: Hai assalamualaikum tuan Zulhusni,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v>
      </c>
      <c r="D23764" s="149">
        <f t="shared" si="187"/>
        <v>45453</v>
      </c>
    </row>
    <row r="23765" spans="1:4">
      <c r="B23765" s="74" t="str">
        <f ca="1">IFERROR(__xludf.DUMMYFUNCTION("IF(REGEXMATCH(A23765,""wealth planning""),""Script 1"",""-"")"),"-")</f>
        <v>-</v>
      </c>
      <c r="C23765" s="74">
        <f t="shared" si="186"/>
        <v>0</v>
      </c>
      <c r="D23765" s="149">
        <f t="shared" si="187"/>
        <v>45453</v>
      </c>
    </row>
    <row r="23766" spans="1:4">
      <c r="B23766" s="74" t="str">
        <f ca="1">IFERROR(__xludf.DUMMYFUNCTION("IF(REGEXMATCH(A23766,""wealth planning""),""Script 1"",""-"")"),"-")</f>
        <v>-</v>
      </c>
      <c r="C23766" s="74">
        <f t="shared" si="186"/>
        <v>0</v>
      </c>
      <c r="D23766" s="74" t="str">
        <f t="shared" si="187"/>
        <v>You: Hai assalamualaikum tuan Zulhusni,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v>
      </c>
    </row>
    <row r="23767" spans="1:4">
      <c r="A23767" s="74" t="s">
        <v>12765</v>
      </c>
      <c r="B23767" s="74" t="str">
        <f ca="1">IFERROR(__xludf.DUMMYFUNCTION("IF(REGEXMATCH(A23767,""wealth planning""),""Script 1"",""-"")"),"-")</f>
        <v>-</v>
      </c>
      <c r="C23767" s="74">
        <f t="shared" si="186"/>
        <v>0</v>
      </c>
      <c r="D23767" s="74">
        <f t="shared" si="187"/>
        <v>0</v>
      </c>
    </row>
    <row r="23768" spans="1:4">
      <c r="A23768" s="74" t="s">
        <v>12766</v>
      </c>
      <c r="B23768" s="74" t="str">
        <f ca="1">IFERROR(__xludf.DUMMYFUNCTION("IF(REGEXMATCH(A23768,""wealth planning""),""Script 1"",""-"")"),"-")</f>
        <v>-</v>
      </c>
      <c r="C23768" s="74" t="str">
        <f t="shared" si="186"/>
        <v>Muhammad Amir Aisar Khalid, D.Eng.Status is reachable</v>
      </c>
      <c r="D23768" s="74">
        <f t="shared" si="187"/>
        <v>0</v>
      </c>
    </row>
    <row r="23769" spans="1:4">
      <c r="A23769" s="149">
        <v>45453</v>
      </c>
      <c r="B23769" s="74" t="str">
        <f ca="1">IFERROR(__xludf.DUMMYFUNCTION("IF(REGEXMATCH(A23769,""wealth planning""),""Script 1"",""-"")"),"#VALUE!")</f>
        <v>#VALUE!</v>
      </c>
      <c r="C23769" s="74" t="str">
        <f t="shared" si="186"/>
        <v>Muhammad Amir Aisar Khalid, D.Eng.</v>
      </c>
      <c r="D23769" s="74">
        <f t="shared" si="187"/>
        <v>0</v>
      </c>
    </row>
    <row r="23770" spans="1:4">
      <c r="A23770" s="149">
        <v>45453</v>
      </c>
      <c r="B23770" s="74" t="str">
        <f ca="1">IFERROR(__xludf.DUMMYFUNCTION("IF(REGEXMATCH(A23770,""wealth planning""),""Script 1"",""-"")"),"#VALUE!")</f>
        <v>#VALUE!</v>
      </c>
      <c r="C23770" s="149">
        <f t="shared" si="186"/>
        <v>45453</v>
      </c>
      <c r="D23770" s="74" t="str">
        <f t="shared" si="187"/>
        <v>Muhammad Amir Aisar Khalid, D.Eng.Status is reachable</v>
      </c>
    </row>
    <row r="23771" spans="1:4">
      <c r="A23771" s="74" t="s">
        <v>12767</v>
      </c>
      <c r="B23771" s="74" t="str">
        <f ca="1">IFERROR(__xludf.DUMMYFUNCTION("IF(REGEXMATCH(A23771,""wealth planning""),""Script 1"",""-"")"),"Script 1")</f>
        <v>Script 1</v>
      </c>
      <c r="C23771" s="149">
        <f t="shared" si="186"/>
        <v>45453</v>
      </c>
      <c r="D23771" s="74" t="str">
        <f t="shared" si="187"/>
        <v>Muhammad Amir Aisar Khalid, D.Eng.</v>
      </c>
    </row>
    <row r="23772" spans="1:4">
      <c r="A23772" s="74"/>
      <c r="B23772" s="74" t="str">
        <f ca="1">IFERROR(__xludf.DUMMYFUNCTION("IF(REGEXMATCH(A23772,""wealth planning""),""Script 1"",""-"")"),"-")</f>
        <v>-</v>
      </c>
      <c r="C23772" s="74" t="str">
        <f t="shared" si="186"/>
        <v>You: Hai assalamualaikum tuan Amir,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v>
      </c>
      <c r="D23772" s="149">
        <f t="shared" si="187"/>
        <v>45453</v>
      </c>
    </row>
    <row r="23773" spans="1:4">
      <c r="B23773" s="74" t="str">
        <f ca="1">IFERROR(__xludf.DUMMYFUNCTION("IF(REGEXMATCH(A23773,""wealth planning""),""Script 1"",""-"")"),"-")</f>
        <v>-</v>
      </c>
      <c r="C23773" s="74">
        <f t="shared" si="186"/>
        <v>0</v>
      </c>
      <c r="D23773" s="149">
        <f t="shared" si="187"/>
        <v>45453</v>
      </c>
    </row>
    <row r="23774" spans="1:4">
      <c r="B23774" s="74" t="str">
        <f ca="1">IFERROR(__xludf.DUMMYFUNCTION("IF(REGEXMATCH(A23774,""wealth planning""),""Script 1"",""-"")"),"-")</f>
        <v>-</v>
      </c>
      <c r="C23774" s="74">
        <f t="shared" si="186"/>
        <v>0</v>
      </c>
      <c r="D23774" s="74" t="str">
        <f t="shared" si="187"/>
        <v>You: Hai assalamualaikum tuan Amir,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v>
      </c>
    </row>
    <row r="23775" spans="1:4">
      <c r="A23775" s="74" t="s">
        <v>12769</v>
      </c>
      <c r="B23775" s="74" t="str">
        <f ca="1">IFERROR(__xludf.DUMMYFUNCTION("IF(REGEXMATCH(A23775,""wealth planning""),""Script 1"",""-"")"),"-")</f>
        <v>-</v>
      </c>
      <c r="C23775" s="74">
        <f t="shared" si="186"/>
        <v>0</v>
      </c>
      <c r="D23775" s="74">
        <f t="shared" si="187"/>
        <v>0</v>
      </c>
    </row>
    <row r="23776" spans="1:4">
      <c r="A23776" s="74" t="s">
        <v>12769</v>
      </c>
      <c r="B23776" s="74" t="str">
        <f ca="1">IFERROR(__xludf.DUMMYFUNCTION("IF(REGEXMATCH(A23776,""wealth planning""),""Script 1"",""-"")"),"-")</f>
        <v>-</v>
      </c>
      <c r="C23776" s="74" t="str">
        <f t="shared" si="186"/>
        <v>Sofea Rahim</v>
      </c>
      <c r="D23776" s="74">
        <f t="shared" si="187"/>
        <v>0</v>
      </c>
    </row>
    <row r="23777" spans="1:4">
      <c r="A23777" s="149">
        <v>45453</v>
      </c>
      <c r="B23777" s="74" t="str">
        <f ca="1">IFERROR(__xludf.DUMMYFUNCTION("IF(REGEXMATCH(A23777,""wealth planning""),""Script 1"",""-"")"),"#VALUE!")</f>
        <v>#VALUE!</v>
      </c>
      <c r="C23777" s="74" t="str">
        <f t="shared" si="186"/>
        <v>Sofea Rahim</v>
      </c>
      <c r="D23777" s="74">
        <f t="shared" si="187"/>
        <v>0</v>
      </c>
    </row>
    <row r="23778" spans="1:4">
      <c r="A23778" s="149">
        <v>45453</v>
      </c>
      <c r="B23778" s="74" t="str">
        <f ca="1">IFERROR(__xludf.DUMMYFUNCTION("IF(REGEXMATCH(A23778,""wealth planning""),""Script 1"",""-"")"),"#VALUE!")</f>
        <v>#VALUE!</v>
      </c>
      <c r="C23778" s="149">
        <f t="shared" si="186"/>
        <v>45453</v>
      </c>
      <c r="D23778" s="74" t="str">
        <f t="shared" si="187"/>
        <v>Sofea Rahim</v>
      </c>
    </row>
    <row r="23779" spans="1:4">
      <c r="A23779" s="74" t="s">
        <v>12770</v>
      </c>
      <c r="B23779" s="74" t="str">
        <f ca="1">IFERROR(__xludf.DUMMYFUNCTION("IF(REGEXMATCH(A23779,""wealth planning""),""Script 1"",""-"")"),"Script 1")</f>
        <v>Script 1</v>
      </c>
      <c r="C23779" s="149">
        <f t="shared" si="186"/>
        <v>45453</v>
      </c>
      <c r="D23779" s="74" t="str">
        <f t="shared" si="187"/>
        <v>Sofea Rahim</v>
      </c>
    </row>
    <row r="23780" spans="1:4">
      <c r="A23780" s="74"/>
      <c r="B23780" s="74" t="str">
        <f ca="1">IFERROR(__xludf.DUMMYFUNCTION("IF(REGEXMATCH(A23780,""wealth planning""),""Script 1"",""-"")"),"-")</f>
        <v>-</v>
      </c>
      <c r="C23780" s="74" t="str">
        <f t="shared" si="186"/>
        <v>You: Hai assalamualaikum Khairianis,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 dengan cik?</v>
      </c>
      <c r="D23780" s="149">
        <f t="shared" si="187"/>
        <v>45453</v>
      </c>
    </row>
    <row r="23781" spans="1:4">
      <c r="B23781" s="74" t="str">
        <f ca="1">IFERROR(__xludf.DUMMYFUNCTION("IF(REGEXMATCH(A23781,""wealth planning""),""Script 1"",""-"")"),"-")</f>
        <v>-</v>
      </c>
      <c r="C23781" s="74">
        <f t="shared" si="186"/>
        <v>0</v>
      </c>
      <c r="D23781" s="149">
        <f t="shared" si="187"/>
        <v>45453</v>
      </c>
    </row>
    <row r="23782" spans="1:4">
      <c r="B23782" s="74" t="str">
        <f ca="1">IFERROR(__xludf.DUMMYFUNCTION("IF(REGEXMATCH(A23782,""wealth planning""),""Script 1"",""-"")"),"-")</f>
        <v>-</v>
      </c>
      <c r="C23782" s="74">
        <f t="shared" si="186"/>
        <v>0</v>
      </c>
      <c r="D23782" s="74" t="str">
        <f t="shared" si="187"/>
        <v>You: Hai assalamualaikum Khairianis,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 dengan cik?</v>
      </c>
    </row>
    <row r="23783" spans="1:4">
      <c r="A23783" s="74" t="s">
        <v>12772</v>
      </c>
      <c r="B23783" s="74" t="str">
        <f ca="1">IFERROR(__xludf.DUMMYFUNCTION("IF(REGEXMATCH(A23783,""wealth planning""),""Script 1"",""-"")"),"-")</f>
        <v>-</v>
      </c>
      <c r="C23783" s="74">
        <f t="shared" si="186"/>
        <v>0</v>
      </c>
      <c r="D23783" s="74">
        <f t="shared" si="187"/>
        <v>0</v>
      </c>
    </row>
    <row r="23784" spans="1:4">
      <c r="A23784" s="74" t="s">
        <v>12772</v>
      </c>
      <c r="B23784" s="74" t="str">
        <f ca="1">IFERROR(__xludf.DUMMYFUNCTION("IF(REGEXMATCH(A23784,""wealth planning""),""Script 1"",""-"")"),"-")</f>
        <v>-</v>
      </c>
      <c r="C23784" s="74" t="str">
        <f t="shared" si="186"/>
        <v>Nor Aizuddin Naqib Norzaid</v>
      </c>
      <c r="D23784" s="74">
        <f t="shared" si="187"/>
        <v>0</v>
      </c>
    </row>
    <row r="23785" spans="1:4">
      <c r="A23785" s="149">
        <v>45453</v>
      </c>
      <c r="B23785" s="74" t="str">
        <f ca="1">IFERROR(__xludf.DUMMYFUNCTION("IF(REGEXMATCH(A23785,""wealth planning""),""Script 1"",""-"")"),"#VALUE!")</f>
        <v>#VALUE!</v>
      </c>
      <c r="C23785" s="74" t="str">
        <f t="shared" si="186"/>
        <v>Nor Aizuddin Naqib Norzaid</v>
      </c>
      <c r="D23785" s="74">
        <f t="shared" si="187"/>
        <v>0</v>
      </c>
    </row>
    <row r="23786" spans="1:4">
      <c r="A23786" s="149">
        <v>45453</v>
      </c>
      <c r="B23786" s="74" t="str">
        <f ca="1">IFERROR(__xludf.DUMMYFUNCTION("IF(REGEXMATCH(A23786,""wealth planning""),""Script 1"",""-"")"),"#VALUE!")</f>
        <v>#VALUE!</v>
      </c>
      <c r="C23786" s="149">
        <f t="shared" si="186"/>
        <v>45453</v>
      </c>
      <c r="D23786" s="74" t="str">
        <f t="shared" si="187"/>
        <v>Nor Aizuddin Naqib Norzaid</v>
      </c>
    </row>
    <row r="23787" spans="1:4">
      <c r="A23787" s="74" t="s">
        <v>12773</v>
      </c>
      <c r="B23787" s="74" t="str">
        <f ca="1">IFERROR(__xludf.DUMMYFUNCTION("IF(REGEXMATCH(A23787,""wealth planning""),""Script 1"",""-"")"),"Script 1")</f>
        <v>Script 1</v>
      </c>
      <c r="C23787" s="149">
        <f t="shared" si="186"/>
        <v>45453</v>
      </c>
      <c r="D23787" s="74" t="str">
        <f t="shared" si="187"/>
        <v>Nor Aizuddin Naqib Norzaid</v>
      </c>
    </row>
    <row r="23788" spans="1:4">
      <c r="A23788" s="74"/>
      <c r="B23788" s="74" t="str">
        <f ca="1">IFERROR(__xludf.DUMMYFUNCTION("IF(REGEXMATCH(A23788,""wealth planning""),""Script 1"",""-"")"),"-")</f>
        <v>-</v>
      </c>
      <c r="C23788" s="74" t="str">
        <f t="shared" si="186"/>
        <v>You: Hai assalamualaikum Aizuddin,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v>
      </c>
      <c r="D23788" s="149">
        <f t="shared" si="187"/>
        <v>45453</v>
      </c>
    </row>
    <row r="23789" spans="1:4">
      <c r="B23789" s="74" t="str">
        <f ca="1">IFERROR(__xludf.DUMMYFUNCTION("IF(REGEXMATCH(A23789,""wealth planning""),""Script 1"",""-"")"),"-")</f>
        <v>-</v>
      </c>
      <c r="C23789" s="74">
        <f t="shared" si="186"/>
        <v>0</v>
      </c>
      <c r="D23789" s="149">
        <f t="shared" si="187"/>
        <v>45453</v>
      </c>
    </row>
    <row r="23790" spans="1:4">
      <c r="B23790" s="74" t="str">
        <f ca="1">IFERROR(__xludf.DUMMYFUNCTION("IF(REGEXMATCH(A23790,""wealth planning""),""Script 1"",""-"")"),"-")</f>
        <v>-</v>
      </c>
      <c r="C23790" s="74">
        <f t="shared" si="186"/>
        <v>0</v>
      </c>
      <c r="D23790" s="74" t="str">
        <f t="shared" si="187"/>
        <v>You: Hai assalamualaikum Aizuddin,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v>
      </c>
    </row>
    <row r="23791" spans="1:4">
      <c r="A23791" s="74" t="s">
        <v>12775</v>
      </c>
      <c r="B23791" s="74" t="str">
        <f ca="1">IFERROR(__xludf.DUMMYFUNCTION("IF(REGEXMATCH(A23791,""wealth planning""),""Script 1"",""-"")"),"-")</f>
        <v>-</v>
      </c>
      <c r="C23791" s="74">
        <f t="shared" si="186"/>
        <v>0</v>
      </c>
      <c r="D23791" s="74">
        <f t="shared" si="187"/>
        <v>0</v>
      </c>
    </row>
    <row r="23792" spans="1:4">
      <c r="A23792" s="74" t="s">
        <v>12775</v>
      </c>
      <c r="B23792" s="74" t="str">
        <f ca="1">IFERROR(__xludf.DUMMYFUNCTION("IF(REGEXMATCH(A23792,""wealth planning""),""Script 1"",""-"")"),"-")</f>
        <v>-</v>
      </c>
      <c r="C23792" s="74" t="str">
        <f t="shared" si="186"/>
        <v>Zakwan Mazlan</v>
      </c>
      <c r="D23792" s="74">
        <f t="shared" si="187"/>
        <v>0</v>
      </c>
    </row>
    <row r="23793" spans="1:4">
      <c r="A23793" s="149">
        <v>45453</v>
      </c>
      <c r="B23793" s="74" t="str">
        <f ca="1">IFERROR(__xludf.DUMMYFUNCTION("IF(REGEXMATCH(A23793,""wealth planning""),""Script 1"",""-"")"),"#VALUE!")</f>
        <v>#VALUE!</v>
      </c>
      <c r="C23793" s="74" t="str">
        <f t="shared" si="186"/>
        <v>Zakwan Mazlan</v>
      </c>
      <c r="D23793" s="74">
        <f t="shared" si="187"/>
        <v>0</v>
      </c>
    </row>
    <row r="23794" spans="1:4">
      <c r="A23794" s="149">
        <v>45453</v>
      </c>
      <c r="B23794" s="74" t="str">
        <f ca="1">IFERROR(__xludf.DUMMYFUNCTION("IF(REGEXMATCH(A23794,""wealth planning""),""Script 1"",""-"")"),"#VALUE!")</f>
        <v>#VALUE!</v>
      </c>
      <c r="C23794" s="149">
        <f t="shared" si="186"/>
        <v>45453</v>
      </c>
      <c r="D23794" s="74" t="str">
        <f t="shared" si="187"/>
        <v>Zakwan Mazlan</v>
      </c>
    </row>
    <row r="23795" spans="1:4">
      <c r="A23795" s="74" t="s">
        <v>12776</v>
      </c>
      <c r="B23795" s="74" t="str">
        <f ca="1">IFERROR(__xludf.DUMMYFUNCTION("IF(REGEXMATCH(A23795,""wealth planning""),""Script 1"",""-"")"),"Script 1")</f>
        <v>Script 1</v>
      </c>
      <c r="C23795" s="149">
        <f t="shared" si="186"/>
        <v>45453</v>
      </c>
      <c r="D23795" s="74" t="str">
        <f t="shared" si="187"/>
        <v>Zakwan Mazlan</v>
      </c>
    </row>
    <row r="23796" spans="1:4">
      <c r="A23796" s="74"/>
      <c r="B23796" s="74" t="str">
        <f ca="1">IFERROR(__xludf.DUMMYFUNCTION("IF(REGEXMATCH(A23796,""wealth planning""),""Script 1"",""-"")"),"-")</f>
        <v>-</v>
      </c>
      <c r="C23796" s="74" t="str">
        <f t="shared" si="186"/>
        <v>You: Hai assalamualaikum Zakwan,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v>
      </c>
      <c r="D23796" s="149">
        <f t="shared" si="187"/>
        <v>45453</v>
      </c>
    </row>
    <row r="23797" spans="1:4">
      <c r="B23797" s="74" t="str">
        <f ca="1">IFERROR(__xludf.DUMMYFUNCTION("IF(REGEXMATCH(A23797,""wealth planning""),""Script 1"",""-"")"),"-")</f>
        <v>-</v>
      </c>
      <c r="C23797" s="74">
        <f t="shared" si="186"/>
        <v>0</v>
      </c>
      <c r="D23797" s="149">
        <f t="shared" si="187"/>
        <v>45453</v>
      </c>
    </row>
    <row r="23798" spans="1:4">
      <c r="B23798" s="74" t="str">
        <f ca="1">IFERROR(__xludf.DUMMYFUNCTION("IF(REGEXMATCH(A23798,""wealth planning""),""Script 1"",""-"")"),"-")</f>
        <v>-</v>
      </c>
      <c r="C23798" s="74">
        <f t="shared" si="186"/>
        <v>0</v>
      </c>
      <c r="D23798" s="74" t="str">
        <f t="shared" si="187"/>
        <v>You: Hai assalamualaikum Zakwan,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v>
      </c>
    </row>
    <row r="23799" spans="1:4">
      <c r="A23799" s="74" t="s">
        <v>12778</v>
      </c>
      <c r="B23799" s="74" t="str">
        <f ca="1">IFERROR(__xludf.DUMMYFUNCTION("IF(REGEXMATCH(A23799,""wealth planning""),""Script 1"",""-"")"),"-")</f>
        <v>-</v>
      </c>
      <c r="C23799" s="74">
        <f t="shared" si="186"/>
        <v>0</v>
      </c>
      <c r="D23799" s="74">
        <f t="shared" si="187"/>
        <v>0</v>
      </c>
    </row>
    <row r="23800" spans="1:4">
      <c r="A23800" s="74" t="s">
        <v>12778</v>
      </c>
      <c r="B23800" s="74" t="str">
        <f ca="1">IFERROR(__xludf.DUMMYFUNCTION("IF(REGEXMATCH(A23800,""wealth planning""),""Script 1"",""-"")"),"-")</f>
        <v>-</v>
      </c>
      <c r="C23800" s="74" t="str">
        <f t="shared" si="186"/>
        <v>Muhammad Zulhariz</v>
      </c>
      <c r="D23800" s="74">
        <f t="shared" si="187"/>
        <v>0</v>
      </c>
    </row>
    <row r="23801" spans="1:4">
      <c r="A23801" s="149">
        <v>45453</v>
      </c>
      <c r="B23801" s="74" t="str">
        <f ca="1">IFERROR(__xludf.DUMMYFUNCTION("IF(REGEXMATCH(A23801,""wealth planning""),""Script 1"",""-"")"),"#VALUE!")</f>
        <v>#VALUE!</v>
      </c>
      <c r="C23801" s="74" t="str">
        <f t="shared" si="186"/>
        <v>Muhammad Zulhariz</v>
      </c>
      <c r="D23801" s="74">
        <f t="shared" si="187"/>
        <v>0</v>
      </c>
    </row>
    <row r="23802" spans="1:4">
      <c r="A23802" s="149">
        <v>45453</v>
      </c>
      <c r="B23802" s="74" t="str">
        <f ca="1">IFERROR(__xludf.DUMMYFUNCTION("IF(REGEXMATCH(A23802,""wealth planning""),""Script 1"",""-"")"),"#VALUE!")</f>
        <v>#VALUE!</v>
      </c>
      <c r="C23802" s="149">
        <f t="shared" si="186"/>
        <v>45453</v>
      </c>
      <c r="D23802" s="74" t="str">
        <f t="shared" si="187"/>
        <v>Muhammad Zulhariz</v>
      </c>
    </row>
    <row r="23803" spans="1:4">
      <c r="A23803" s="74" t="s">
        <v>12779</v>
      </c>
      <c r="B23803" s="74" t="str">
        <f ca="1">IFERROR(__xludf.DUMMYFUNCTION("IF(REGEXMATCH(A23803,""wealth planning""),""Script 1"",""-"")"),"Script 1")</f>
        <v>Script 1</v>
      </c>
      <c r="C23803" s="149">
        <f t="shared" si="186"/>
        <v>45453</v>
      </c>
      <c r="D23803" s="74" t="str">
        <f t="shared" si="187"/>
        <v>Muhammad Zulhariz</v>
      </c>
    </row>
    <row r="23804" spans="1:4">
      <c r="A23804" s="74"/>
      <c r="B23804" s="74" t="str">
        <f ca="1">IFERROR(__xludf.DUMMYFUNCTION("IF(REGEXMATCH(A23804,""wealth planning""),""Script 1"",""-"")"),"-")</f>
        <v>-</v>
      </c>
      <c r="C23804" s="74" t="str">
        <f t="shared" si="186"/>
        <v>You: Hai assalamualaikum Zulhariz,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v>
      </c>
      <c r="D23804" s="149">
        <f t="shared" si="187"/>
        <v>45453</v>
      </c>
    </row>
    <row r="23805" spans="1:4">
      <c r="B23805" s="74" t="str">
        <f ca="1">IFERROR(__xludf.DUMMYFUNCTION("IF(REGEXMATCH(A23805,""wealth planning""),""Script 1"",""-"")"),"-")</f>
        <v>-</v>
      </c>
      <c r="C23805" s="74">
        <f t="shared" si="186"/>
        <v>0</v>
      </c>
      <c r="D23805" s="149">
        <f t="shared" si="187"/>
        <v>45453</v>
      </c>
    </row>
    <row r="23806" spans="1:4">
      <c r="B23806" s="74" t="str">
        <f ca="1">IFERROR(__xludf.DUMMYFUNCTION("IF(REGEXMATCH(A23806,""wealth planning""),""Script 1"",""-"")"),"-")</f>
        <v>-</v>
      </c>
      <c r="C23806" s="74">
        <f t="shared" si="186"/>
        <v>0</v>
      </c>
      <c r="D23806" s="74" t="str">
        <f t="shared" si="187"/>
        <v>You: Hai assalamualaikum Zulhariz,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v>
      </c>
    </row>
    <row r="23807" spans="1:4">
      <c r="A23807" s="74" t="s">
        <v>12781</v>
      </c>
      <c r="B23807" s="74" t="str">
        <f ca="1">IFERROR(__xludf.DUMMYFUNCTION("IF(REGEXMATCH(A23807,""wealth planning""),""Script 1"",""-"")"),"-")</f>
        <v>-</v>
      </c>
      <c r="C23807" s="74">
        <f t="shared" si="186"/>
        <v>0</v>
      </c>
      <c r="D23807" s="74">
        <f t="shared" si="187"/>
        <v>0</v>
      </c>
    </row>
    <row r="23808" spans="1:4">
      <c r="A23808" s="74" t="s">
        <v>12781</v>
      </c>
      <c r="B23808" s="74" t="str">
        <f ca="1">IFERROR(__xludf.DUMMYFUNCTION("IF(REGEXMATCH(A23808,""wealth planning""),""Script 1"",""-"")"),"-")</f>
        <v>-</v>
      </c>
      <c r="C23808" s="74" t="str">
        <f t="shared" si="186"/>
        <v>Mohd Fikri</v>
      </c>
      <c r="D23808" s="74">
        <f t="shared" si="187"/>
        <v>0</v>
      </c>
    </row>
    <row r="23809" spans="1:4">
      <c r="A23809" s="149">
        <v>45453</v>
      </c>
      <c r="B23809" s="74" t="str">
        <f ca="1">IFERROR(__xludf.DUMMYFUNCTION("IF(REGEXMATCH(A23809,""wealth planning""),""Script 1"",""-"")"),"#VALUE!")</f>
        <v>#VALUE!</v>
      </c>
      <c r="C23809" s="74" t="str">
        <f t="shared" si="186"/>
        <v>Mohd Fikri</v>
      </c>
      <c r="D23809" s="74">
        <f t="shared" si="187"/>
        <v>0</v>
      </c>
    </row>
    <row r="23810" spans="1:4">
      <c r="A23810" s="149">
        <v>45453</v>
      </c>
      <c r="B23810" s="74" t="str">
        <f ca="1">IFERROR(__xludf.DUMMYFUNCTION("IF(REGEXMATCH(A23810,""wealth planning""),""Script 1"",""-"")"),"#VALUE!")</f>
        <v>#VALUE!</v>
      </c>
      <c r="C23810" s="149">
        <f t="shared" si="186"/>
        <v>45453</v>
      </c>
      <c r="D23810" s="74" t="str">
        <f t="shared" si="187"/>
        <v>Mohd Fikri</v>
      </c>
    </row>
    <row r="23811" spans="1:4">
      <c r="A23811" s="74" t="s">
        <v>12782</v>
      </c>
      <c r="B23811" s="74" t="str">
        <f ca="1">IFERROR(__xludf.DUMMYFUNCTION("IF(REGEXMATCH(A23811,""wealth planning""),""Script 1"",""-"")"),"Script 1")</f>
        <v>Script 1</v>
      </c>
      <c r="C23811" s="149">
        <f t="shared" si="186"/>
        <v>45453</v>
      </c>
      <c r="D23811" s="74" t="str">
        <f t="shared" si="187"/>
        <v>Mohd Fikri</v>
      </c>
    </row>
    <row r="23812" spans="1:4">
      <c r="A23812" s="74"/>
      <c r="B23812" s="74" t="str">
        <f ca="1">IFERROR(__xludf.DUMMYFUNCTION("IF(REGEXMATCH(A23812,""wealth planning""),""Script 1"",""-"")"),"-")</f>
        <v>-</v>
      </c>
      <c r="C23812" s="74" t="str">
        <f t="shared" si="186"/>
        <v>You: Hai. Assalamualaikum Mohd Fikri, Sorry for the sudden DM. My name is Azhad, and I'm reaching out for business purposes. I came across your LinkedIn profile and wanted to ask if you've heard about takaful and wealth planning? As a PruBSN Wealth Planner, I would like to have opportunity to share with you regarding these topics. May I know if this is something you're interested in? Best regards, Azhad</v>
      </c>
      <c r="D23812" s="149">
        <f t="shared" si="187"/>
        <v>45453</v>
      </c>
    </row>
    <row r="23813" spans="1:4">
      <c r="B23813" s="74" t="str">
        <f ca="1">IFERROR(__xludf.DUMMYFUNCTION("IF(REGEXMATCH(A23813,""wealth planning""),""Script 1"",""-"")"),"-")</f>
        <v>-</v>
      </c>
      <c r="C23813" s="74">
        <f t="shared" si="186"/>
        <v>0</v>
      </c>
      <c r="D23813" s="149">
        <f t="shared" si="187"/>
        <v>45453</v>
      </c>
    </row>
    <row r="23814" spans="1:4">
      <c r="B23814" s="74" t="str">
        <f ca="1">IFERROR(__xludf.DUMMYFUNCTION("IF(REGEXMATCH(A23814,""wealth planning""),""Script 1"",""-"")"),"-")</f>
        <v>-</v>
      </c>
      <c r="C23814" s="74">
        <f t="shared" si="186"/>
        <v>0</v>
      </c>
      <c r="D23814" s="74" t="str">
        <f t="shared" si="187"/>
        <v>You: Hai. Assalamualaikum Mohd Fikri, Sorry for the sudden DM. My name is Azhad, and I'm reaching out for business purposes. I came across your LinkedIn profile and wanted to ask if you've heard about takaful and wealth planning? As a PruBSN Wealth Planner, I would like to have opportunity to share with you regarding these topics. May I know if this is something you're interested in? Best regards, Azhad</v>
      </c>
    </row>
    <row r="23815" spans="1:4">
      <c r="A23815" s="74" t="s">
        <v>12784</v>
      </c>
      <c r="B23815" s="74" t="str">
        <f ca="1">IFERROR(__xludf.DUMMYFUNCTION("IF(REGEXMATCH(A23815,""wealth planning""),""Script 1"",""-"")"),"-")</f>
        <v>-</v>
      </c>
      <c r="C23815" s="74">
        <f t="shared" si="186"/>
        <v>0</v>
      </c>
      <c r="D23815" s="74">
        <f t="shared" si="187"/>
        <v>0</v>
      </c>
    </row>
    <row r="23816" spans="1:4">
      <c r="A23816" s="74" t="s">
        <v>12784</v>
      </c>
      <c r="B23816" s="74" t="str">
        <f ca="1">IFERROR(__xludf.DUMMYFUNCTION("IF(REGEXMATCH(A23816,""wealth planning""),""Script 1"",""-"")"),"-")</f>
        <v>-</v>
      </c>
      <c r="C23816" s="74" t="str">
        <f t="shared" si="186"/>
        <v>Fatdzirul Izzat Abdul Radzi</v>
      </c>
      <c r="D23816" s="74">
        <f t="shared" si="187"/>
        <v>0</v>
      </c>
    </row>
    <row r="23817" spans="1:4">
      <c r="A23817" s="149">
        <v>45453</v>
      </c>
      <c r="B23817" s="74" t="str">
        <f ca="1">IFERROR(__xludf.DUMMYFUNCTION("IF(REGEXMATCH(A23817,""wealth planning""),""Script 1"",""-"")"),"#VALUE!")</f>
        <v>#VALUE!</v>
      </c>
      <c r="C23817" s="74" t="str">
        <f t="shared" si="186"/>
        <v>Fatdzirul Izzat Abdul Radzi</v>
      </c>
      <c r="D23817" s="74">
        <f t="shared" si="187"/>
        <v>0</v>
      </c>
    </row>
    <row r="23818" spans="1:4">
      <c r="A23818" s="149">
        <v>45453</v>
      </c>
      <c r="B23818" s="74" t="str">
        <f ca="1">IFERROR(__xludf.DUMMYFUNCTION("IF(REGEXMATCH(A23818,""wealth planning""),""Script 1"",""-"")"),"#VALUE!")</f>
        <v>#VALUE!</v>
      </c>
      <c r="C23818" s="149">
        <f t="shared" si="186"/>
        <v>45453</v>
      </c>
      <c r="D23818" s="74" t="str">
        <f t="shared" si="187"/>
        <v>Fatdzirul Izzat Abdul Radzi</v>
      </c>
    </row>
    <row r="23819" spans="1:4">
      <c r="A23819" s="74" t="s">
        <v>12785</v>
      </c>
      <c r="B23819" s="74" t="str">
        <f ca="1">IFERROR(__xludf.DUMMYFUNCTION("IF(REGEXMATCH(A23819,""wealth planning""),""Script 1"",""-"")"),"Script 1")</f>
        <v>Script 1</v>
      </c>
      <c r="C23819" s="149">
        <f t="shared" si="186"/>
        <v>45453</v>
      </c>
      <c r="D23819" s="74" t="str">
        <f t="shared" si="187"/>
        <v>Fatdzirul Izzat Abdul Radzi</v>
      </c>
    </row>
    <row r="23820" spans="1:4">
      <c r="A23820" s="74"/>
      <c r="B23820" s="74" t="str">
        <f ca="1">IFERROR(__xludf.DUMMYFUNCTION("IF(REGEXMATCH(A23820,""wealth planning""),""Script 1"",""-"")"),"-")</f>
        <v>-</v>
      </c>
      <c r="C23820" s="74" t="str">
        <f t="shared" si="186"/>
        <v>You: Hai assalamualaikum Fatdzirul,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v>
      </c>
      <c r="D23820" s="149">
        <f t="shared" si="187"/>
        <v>45453</v>
      </c>
    </row>
    <row r="23821" spans="1:4">
      <c r="B23821" s="74" t="str">
        <f ca="1">IFERROR(__xludf.DUMMYFUNCTION("IF(REGEXMATCH(A23821,""wealth planning""),""Script 1"",""-"")"),"-")</f>
        <v>-</v>
      </c>
      <c r="C23821" s="74">
        <f t="shared" si="186"/>
        <v>0</v>
      </c>
      <c r="D23821" s="149">
        <f t="shared" si="187"/>
        <v>45453</v>
      </c>
    </row>
    <row r="23822" spans="1:4">
      <c r="B23822" s="74" t="str">
        <f ca="1">IFERROR(__xludf.DUMMYFUNCTION("IF(REGEXMATCH(A23822,""wealth planning""),""Script 1"",""-"")"),"-")</f>
        <v>-</v>
      </c>
      <c r="C23822" s="74">
        <f t="shared" si="186"/>
        <v>0</v>
      </c>
      <c r="D23822" s="74" t="str">
        <f t="shared" si="187"/>
        <v>You: Hai assalamualaikum Fatdzirul, saya Azhad dari PruBSN takaful. Sorry kalau ganggu. Actually sekarang saya tengah mencari individu yang bekerja untuk saya dapatkan opportunity sharing berkaitan takaful dan wealth planning since ini kerja hakiki saya sebagai PruBSN wealth planner. Boleh ke kalau saya nak set appointment secara bersemuka ataupun online dengan tuan?</v>
      </c>
    </row>
    <row r="23823" spans="1:4">
      <c r="A23823" s="74" t="s">
        <v>12787</v>
      </c>
      <c r="B23823" s="74" t="str">
        <f ca="1">IFERROR(__xludf.DUMMYFUNCTION("IF(REGEXMATCH(A23823,""wealth planning""),""Script 1"",""-"")"),"-")</f>
        <v>-</v>
      </c>
      <c r="C23823" s="74">
        <f t="shared" si="186"/>
        <v>0</v>
      </c>
      <c r="D23823" s="74">
        <f t="shared" si="187"/>
        <v>0</v>
      </c>
    </row>
    <row r="23824" spans="1:4">
      <c r="A23824" s="74" t="s">
        <v>12787</v>
      </c>
      <c r="B23824" s="74" t="str">
        <f ca="1">IFERROR(__xludf.DUMMYFUNCTION("IF(REGEXMATCH(A23824,""wealth planning""),""Script 1"",""-"")"),"-")</f>
        <v>-</v>
      </c>
      <c r="C23824" s="74" t="str">
        <f t="shared" si="186"/>
        <v>Muhammad Zhahirul Zharfan</v>
      </c>
      <c r="D23824" s="74">
        <f t="shared" si="187"/>
        <v>0</v>
      </c>
    </row>
    <row r="23825" spans="1:4">
      <c r="A23825" s="149">
        <v>45453</v>
      </c>
      <c r="B23825" s="74" t="str">
        <f ca="1">IFERROR(__xludf.DUMMYFUNCTION("IF(REGEXMATCH(A23825,""wealth planning""),""Script 1"",""-"")"),"#VALUE!")</f>
        <v>#VALUE!</v>
      </c>
      <c r="C23825" s="74" t="str">
        <f t="shared" si="186"/>
        <v>Muhammad Zhahirul Zharfan</v>
      </c>
      <c r="D23825" s="74">
        <f t="shared" si="187"/>
        <v>0</v>
      </c>
    </row>
    <row r="23826" spans="1:4">
      <c r="A23826" s="149">
        <v>45453</v>
      </c>
      <c r="B23826" s="74" t="str">
        <f ca="1">IFERROR(__xludf.DUMMYFUNCTION("IF(REGEXMATCH(A23826,""wealth planning""),""Script 1"",""-"")"),"#VALUE!")</f>
        <v>#VALUE!</v>
      </c>
      <c r="C23826" s="149">
        <f t="shared" si="186"/>
        <v>45453</v>
      </c>
      <c r="D23826" s="74" t="str">
        <f t="shared" si="187"/>
        <v>Muhammad Zhahirul Zharfan</v>
      </c>
    </row>
    <row r="23827" spans="1:4">
      <c r="A23827" s="74" t="s">
        <v>12788</v>
      </c>
      <c r="B23827" s="74" t="str">
        <f ca="1">IFERROR(__xludf.DUMMYFUNCTION("IF(REGEXMATCH(A23827,""wealth planning""),""Script 1"",""-"")"),"Script 1")</f>
        <v>Script 1</v>
      </c>
      <c r="C23827" s="149">
        <f t="shared" si="186"/>
        <v>45453</v>
      </c>
      <c r="D23827" s="74" t="str">
        <f t="shared" si="187"/>
        <v>Muhammad Zhahirul Zharfan</v>
      </c>
    </row>
    <row r="23828" spans="1:4">
      <c r="A23828" s="74"/>
      <c r="B23828" s="74" t="str">
        <f ca="1">IFERROR(__xludf.DUMMYFUNCTION("IF(REGEXMATCH(A23828,""wealth planning""),""Script 1"",""-"")"),"-")</f>
        <v>-</v>
      </c>
      <c r="C23828" s="74" t="str">
        <f t="shared" si="186"/>
        <v>You: Hai assalamualaikum zhahirul, saya Azhad dari PruBSN takaful. Sorry kalau ganggu. Actually sekarang saya tengah mencari individu bekerja untuk saya dapatkan opportunity sharing berkaitan takaful dan wealth planning since ini kerja hakiki saya sebagai PruBSN wealth planner. Boleh ke kalau saya nak set appointment secara bersemuka ataupun online dengan tuan?</v>
      </c>
      <c r="D23828" s="149">
        <f t="shared" si="187"/>
        <v>45453</v>
      </c>
    </row>
    <row r="23829" spans="1:4">
      <c r="B23829" s="74" t="str">
        <f ca="1">IFERROR(__xludf.DUMMYFUNCTION("IF(REGEXMATCH(A23829,""wealth planning""),""Script 1"",""-"")"),"-")</f>
        <v>-</v>
      </c>
      <c r="C23829" s="74">
        <f t="shared" si="186"/>
        <v>0</v>
      </c>
      <c r="D23829" s="149">
        <f t="shared" si="187"/>
        <v>45453</v>
      </c>
    </row>
    <row r="23830" spans="1:4">
      <c r="B23830" s="74" t="str">
        <f ca="1">IFERROR(__xludf.DUMMYFUNCTION("IF(REGEXMATCH(A23830,""wealth planning""),""Script 1"",""-"")"),"-")</f>
        <v>-</v>
      </c>
      <c r="C23830" s="74">
        <f t="shared" si="186"/>
        <v>0</v>
      </c>
      <c r="D23830" s="74" t="str">
        <f t="shared" si="187"/>
        <v>You: Hai assalamualaikum zhahirul, saya Azhad dari PruBSN takaful. Sorry kalau ganggu. Actually sekarang saya tengah mencari individu bekerja untuk saya dapatkan opportunity sharing berkaitan takaful dan wealth planning since ini kerja hakiki saya sebagai PruBSN wealth planner. Boleh ke kalau saya nak set appointment secara bersemuka ataupun online dengan tuan?</v>
      </c>
    </row>
    <row r="23831" spans="1:4">
      <c r="A23831" s="74" t="s">
        <v>12790</v>
      </c>
      <c r="B23831" s="74" t="str">
        <f ca="1">IFERROR(__xludf.DUMMYFUNCTION("IF(REGEXMATCH(A23831,""wealth planning""),""Script 1"",""-"")"),"-")</f>
        <v>-</v>
      </c>
      <c r="C23831" s="74">
        <f t="shared" si="186"/>
        <v>0</v>
      </c>
      <c r="D23831" s="74">
        <f t="shared" si="187"/>
        <v>0</v>
      </c>
    </row>
    <row r="23832" spans="1:4">
      <c r="A23832" s="74" t="s">
        <v>12791</v>
      </c>
      <c r="B23832" s="74" t="str">
        <f ca="1">IFERROR(__xludf.DUMMYFUNCTION("IF(REGEXMATCH(A23832,""wealth planning""),""Script 1"",""-"")"),"-")</f>
        <v>-</v>
      </c>
      <c r="C23832" s="74" t="str">
        <f t="shared" si="186"/>
        <v>Mohd Muhaimie bin MazlahStatus is reachable</v>
      </c>
      <c r="D23832" s="74">
        <f t="shared" si="187"/>
        <v>0</v>
      </c>
    </row>
    <row r="23833" spans="1:4">
      <c r="A23833" s="149">
        <v>45453</v>
      </c>
      <c r="B23833" s="74" t="str">
        <f ca="1">IFERROR(__xludf.DUMMYFUNCTION("IF(REGEXMATCH(A23833,""wealth planning""),""Script 1"",""-"")"),"#VALUE!")</f>
        <v>#VALUE!</v>
      </c>
      <c r="C23833" s="74" t="str">
        <f t="shared" si="186"/>
        <v>Mohd Muhaimie bin Mazlah</v>
      </c>
      <c r="D23833" s="74">
        <f t="shared" si="187"/>
        <v>0</v>
      </c>
    </row>
    <row r="23834" spans="1:4">
      <c r="A23834" s="149">
        <v>45453</v>
      </c>
      <c r="B23834" s="74" t="str">
        <f ca="1">IFERROR(__xludf.DUMMYFUNCTION("IF(REGEXMATCH(A23834,""wealth planning""),""Script 1"",""-"")"),"#VALUE!")</f>
        <v>#VALUE!</v>
      </c>
      <c r="C23834" s="149">
        <f t="shared" si="186"/>
        <v>45453</v>
      </c>
      <c r="D23834" s="74" t="str">
        <f t="shared" si="187"/>
        <v>Mohd Muhaimie bin MazlahStatus is reachable</v>
      </c>
    </row>
    <row r="23835" spans="1:4">
      <c r="A23835" s="74" t="s">
        <v>12792</v>
      </c>
      <c r="B23835" s="74" t="str">
        <f ca="1">IFERROR(__xludf.DUMMYFUNCTION("IF(REGEXMATCH(A23835,""wealth planning""),""Script 1"",""-"")"),"Script 1")</f>
        <v>Script 1</v>
      </c>
      <c r="C23835" s="149">
        <f t="shared" si="186"/>
        <v>45453</v>
      </c>
      <c r="D23835" s="74" t="str">
        <f t="shared" si="187"/>
        <v>Mohd Muhaimie bin Mazlah</v>
      </c>
    </row>
    <row r="23836" spans="1:4">
      <c r="A23836" s="74"/>
      <c r="B23836" s="74" t="str">
        <f ca="1">IFERROR(__xludf.DUMMYFUNCTION("IF(REGEXMATCH(A23836,""wealth planning""),""Script 1"",""-"")"),"-")</f>
        <v>-</v>
      </c>
      <c r="C23836" s="74" t="str">
        <f t="shared" si="186"/>
        <v>You: Hai assalamualaikum Muhaimie, saya Azhad nihon sotsu grad tahun 2017. Sorry kalau ganggu. Actually sekarang saya tengah mencari nihon sotsu untuk saya dapatkan opportunity sharing berkaitan takaful dan wealth planning since ini kerja hakiki saya sebagai PruBSN wealth planner. Boleh ke kalau saya nak set appointment secara bersemuka ataupun online dengan tuan?</v>
      </c>
      <c r="D23836" s="149">
        <f t="shared" si="187"/>
        <v>45453</v>
      </c>
    </row>
    <row r="23837" spans="1:4">
      <c r="B23837" s="74" t="str">
        <f ca="1">IFERROR(__xludf.DUMMYFUNCTION("IF(REGEXMATCH(A23837,""wealth planning""),""Script 1"",""-"")"),"-")</f>
        <v>-</v>
      </c>
      <c r="C23837" s="74">
        <f t="shared" si="186"/>
        <v>0</v>
      </c>
      <c r="D23837" s="149">
        <f t="shared" si="187"/>
        <v>45453</v>
      </c>
    </row>
    <row r="23838" spans="1:4">
      <c r="B23838" s="74" t="str">
        <f ca="1">IFERROR(__xludf.DUMMYFUNCTION("IF(REGEXMATCH(A23838,""wealth planning""),""Script 1"",""-"")"),"-")</f>
        <v>-</v>
      </c>
      <c r="C23838" s="74">
        <f t="shared" si="186"/>
        <v>0</v>
      </c>
      <c r="D23838" s="74" t="str">
        <f t="shared" si="187"/>
        <v>You: Hai assalamualaikum Muhaimie, saya Azhad nihon sotsu grad tahun 2017. Sorry kalau ganggu. Actually sekarang saya tengah mencari nihon sotsu untuk saya dapatkan opportunity sharing berkaitan takaful dan wealth planning since ini kerja hakiki saya sebagai PruBSN wealth planner. Boleh ke kalau saya nak set appointment secara bersemuka ataupun online dengan tuan?</v>
      </c>
    </row>
    <row r="23839" spans="1:4">
      <c r="A23839" s="74" t="s">
        <v>12794</v>
      </c>
      <c r="B23839" s="74" t="str">
        <f ca="1">IFERROR(__xludf.DUMMYFUNCTION("IF(REGEXMATCH(A23839,""wealth planning""),""Script 1"",""-"")"),"-")</f>
        <v>-</v>
      </c>
      <c r="C23839" s="74">
        <f t="shared" si="186"/>
        <v>0</v>
      </c>
      <c r="D23839" s="74">
        <f t="shared" si="187"/>
        <v>0</v>
      </c>
    </row>
    <row r="23840" spans="1:4">
      <c r="A23840" s="74" t="s">
        <v>12794</v>
      </c>
      <c r="B23840" s="74" t="str">
        <f ca="1">IFERROR(__xludf.DUMMYFUNCTION("IF(REGEXMATCH(A23840,""wealth planning""),""Script 1"",""-"")"),"-")</f>
        <v>-</v>
      </c>
      <c r="C23840" s="74" t="str">
        <f t="shared" si="186"/>
        <v>Harith Zamri</v>
      </c>
      <c r="D23840" s="74">
        <f t="shared" si="187"/>
        <v>0</v>
      </c>
    </row>
    <row r="23841" spans="1:4">
      <c r="A23841" s="149">
        <v>45453</v>
      </c>
      <c r="B23841" s="74" t="str">
        <f ca="1">IFERROR(__xludf.DUMMYFUNCTION("IF(REGEXMATCH(A23841,""wealth planning""),""Script 1"",""-"")"),"#VALUE!")</f>
        <v>#VALUE!</v>
      </c>
      <c r="C23841" s="74" t="str">
        <f t="shared" si="186"/>
        <v>Harith Zamri</v>
      </c>
      <c r="D23841" s="74">
        <f t="shared" si="187"/>
        <v>0</v>
      </c>
    </row>
    <row r="23842" spans="1:4">
      <c r="A23842" s="149">
        <v>45453</v>
      </c>
      <c r="B23842" s="74" t="str">
        <f ca="1">IFERROR(__xludf.DUMMYFUNCTION("IF(REGEXMATCH(A23842,""wealth planning""),""Script 1"",""-"")"),"#VALUE!")</f>
        <v>#VALUE!</v>
      </c>
      <c r="C23842" s="149">
        <f t="shared" si="186"/>
        <v>45453</v>
      </c>
      <c r="D23842" s="74" t="str">
        <f t="shared" si="187"/>
        <v>Harith Zamri</v>
      </c>
    </row>
    <row r="23843" spans="1:4">
      <c r="A23843" s="74" t="s">
        <v>12795</v>
      </c>
      <c r="B23843" s="74" t="str">
        <f ca="1">IFERROR(__xludf.DUMMYFUNCTION("IF(REGEXMATCH(A23843,""wealth planning""),""Script 1"",""-"")"),"Script 1")</f>
        <v>Script 1</v>
      </c>
      <c r="C23843" s="149">
        <f t="shared" si="186"/>
        <v>45453</v>
      </c>
      <c r="D23843" s="74" t="str">
        <f t="shared" si="187"/>
        <v>Harith Zamri</v>
      </c>
    </row>
    <row r="23844" spans="1:4">
      <c r="A23844" s="74"/>
      <c r="B23844" s="74" t="str">
        <f ca="1">IFERROR(__xludf.DUMMYFUNCTION("IF(REGEXMATCH(A23844,""wealth planning""),""Script 1"",""-"")"),"-")</f>
        <v>-</v>
      </c>
      <c r="C23844" s="74" t="str">
        <f t="shared" si="186"/>
        <v>You: Hai assalamualaikum Harith, saya Azhad nihon sotsu grad tahun 2017. Sorry kalau ganggu. Actually sekarang saya tengah mencari nihon sotsu untuk saya dapatkan opportunity sharing berkaitan takaful dan wealth planning since ini kerja hakiki saya sebagai PruBSN wealth planner. Boleh ke kalau saya nak set appointment secara bersemuka ataupun online dengan tuan?</v>
      </c>
      <c r="D23844" s="149">
        <f t="shared" si="187"/>
        <v>45453</v>
      </c>
    </row>
    <row r="23845" spans="1:4">
      <c r="B23845" s="74" t="str">
        <f ca="1">IFERROR(__xludf.DUMMYFUNCTION("IF(REGEXMATCH(A23845,""wealth planning""),""Script 1"",""-"")"),"-")</f>
        <v>-</v>
      </c>
      <c r="C23845" s="74">
        <f t="shared" si="186"/>
        <v>0</v>
      </c>
      <c r="D23845" s="149">
        <f t="shared" si="187"/>
        <v>45453</v>
      </c>
    </row>
    <row r="23846" spans="1:4">
      <c r="B23846" s="74" t="str">
        <f ca="1">IFERROR(__xludf.DUMMYFUNCTION("IF(REGEXMATCH(A23846,""wealth planning""),""Script 1"",""-"")"),"-")</f>
        <v>-</v>
      </c>
      <c r="C23846" s="74">
        <f t="shared" si="186"/>
        <v>0</v>
      </c>
      <c r="D23846" s="74" t="str">
        <f t="shared" si="187"/>
        <v>You: Hai assalamualaikum Harith, saya Azhad nihon sotsu grad tahun 2017. Sorry kalau ganggu. Actually sekarang saya tengah mencari nihon sotsu untuk saya dapatkan opportunity sharing berkaitan takaful dan wealth planning since ini kerja hakiki saya sebagai PruBSN wealth planner. Boleh ke kalau saya nak set appointment secara bersemuka ataupun online dengan tuan?</v>
      </c>
    </row>
    <row r="23847" spans="1:4">
      <c r="A23847" s="74" t="s">
        <v>12797</v>
      </c>
      <c r="B23847" s="74" t="str">
        <f ca="1">IFERROR(__xludf.DUMMYFUNCTION("IF(REGEXMATCH(A23847,""wealth planning""),""Script 1"",""-"")"),"-")</f>
        <v>-</v>
      </c>
      <c r="C23847" s="74">
        <f t="shared" si="186"/>
        <v>0</v>
      </c>
      <c r="D23847" s="74">
        <f t="shared" si="187"/>
        <v>0</v>
      </c>
    </row>
    <row r="23848" spans="1:4">
      <c r="A23848" s="74" t="s">
        <v>12798</v>
      </c>
      <c r="B23848" s="74" t="str">
        <f ca="1">IFERROR(__xludf.DUMMYFUNCTION("IF(REGEXMATCH(A23848,""wealth planning""),""Script 1"",""-"")"),"-")</f>
        <v>-</v>
      </c>
      <c r="C23848" s="74" t="str">
        <f t="shared" si="186"/>
        <v>Syaza TaqiahStatus is reachable</v>
      </c>
      <c r="D23848" s="74">
        <f t="shared" si="187"/>
        <v>0</v>
      </c>
    </row>
    <row r="23849" spans="1:4">
      <c r="A23849" s="149">
        <v>45453</v>
      </c>
      <c r="B23849" s="74" t="str">
        <f ca="1">IFERROR(__xludf.DUMMYFUNCTION("IF(REGEXMATCH(A23849,""wealth planning""),""Script 1"",""-"")"),"#VALUE!")</f>
        <v>#VALUE!</v>
      </c>
      <c r="C23849" s="74" t="str">
        <f t="shared" si="186"/>
        <v>Syaza Taqiah</v>
      </c>
      <c r="D23849" s="74">
        <f t="shared" si="187"/>
        <v>0</v>
      </c>
    </row>
    <row r="23850" spans="1:4">
      <c r="A23850" s="149">
        <v>45453</v>
      </c>
      <c r="B23850" s="74" t="str">
        <f ca="1">IFERROR(__xludf.DUMMYFUNCTION("IF(REGEXMATCH(A23850,""wealth planning""),""Script 1"",""-"")"),"#VALUE!")</f>
        <v>#VALUE!</v>
      </c>
      <c r="C23850" s="149">
        <f t="shared" si="186"/>
        <v>45453</v>
      </c>
      <c r="D23850" s="74" t="str">
        <f t="shared" si="187"/>
        <v>Syaza TaqiahStatus is reachable</v>
      </c>
    </row>
    <row r="23851" spans="1:4">
      <c r="A23851" s="74" t="s">
        <v>12799</v>
      </c>
      <c r="B23851" s="74" t="str">
        <f ca="1">IFERROR(__xludf.DUMMYFUNCTION("IF(REGEXMATCH(A23851,""wealth planning""),""Script 1"",""-"")"),"Script 1")</f>
        <v>Script 1</v>
      </c>
      <c r="C23851" s="149">
        <f t="shared" si="186"/>
        <v>45453</v>
      </c>
      <c r="D23851" s="74" t="str">
        <f t="shared" si="187"/>
        <v>Syaza Taqiah</v>
      </c>
    </row>
    <row r="23852" spans="1:4">
      <c r="A23852" s="74"/>
      <c r="B23852" s="74" t="str">
        <f ca="1">IFERROR(__xludf.DUMMYFUNCTION("IF(REGEXMATCH(A23852,""wealth planning""),""Script 1"",""-"")"),"-")</f>
        <v>-</v>
      </c>
      <c r="C23852" s="74" t="str">
        <f t="shared" si="186"/>
        <v>You: Hai. Assalamualaikum Syaza, Sorry for the sudden DM. My name is Azhad, and I'm reaching out for business purposes. I came across your LinkedIn profile and wanted to ask if you've heard about takaful and wealth planning? As a PruBSN Wealth Planner, I would like to have opportunity to share with you regarding these topics. May I know if this is something you're interested in? Best regards, Azhad</v>
      </c>
      <c r="D23852" s="149">
        <f t="shared" si="187"/>
        <v>45453</v>
      </c>
    </row>
    <row r="23853" spans="1:4">
      <c r="B23853" s="74" t="str">
        <f ca="1">IFERROR(__xludf.DUMMYFUNCTION("IF(REGEXMATCH(A23853,""wealth planning""),""Script 1"",""-"")"),"-")</f>
        <v>-</v>
      </c>
      <c r="C23853" s="74">
        <f t="shared" si="186"/>
        <v>0</v>
      </c>
      <c r="D23853" s="149">
        <f t="shared" si="187"/>
        <v>45453</v>
      </c>
    </row>
    <row r="23854" spans="1:4">
      <c r="B23854" s="74" t="str">
        <f ca="1">IFERROR(__xludf.DUMMYFUNCTION("IF(REGEXMATCH(A23854,""wealth planning""),""Script 1"",""-"")"),"-")</f>
        <v>-</v>
      </c>
      <c r="C23854" s="74">
        <f t="shared" si="186"/>
        <v>0</v>
      </c>
      <c r="D23854" s="74" t="str">
        <f t="shared" si="187"/>
        <v>You: Hai. Assalamualaikum Syaza, Sorry for the sudden DM. My name is Azhad, and I'm reaching out for business purposes. I came across your LinkedIn profile and wanted to ask if you've heard about takaful and wealth planning? As a PruBSN Wealth Planner, I would like to have opportunity to share with you regarding these topics. May I know if this is something you're interested in? Best regards, Azhad</v>
      </c>
    </row>
    <row r="23855" spans="1:4">
      <c r="A23855" s="74" t="s">
        <v>12801</v>
      </c>
      <c r="B23855" s="74" t="str">
        <f ca="1">IFERROR(__xludf.DUMMYFUNCTION("IF(REGEXMATCH(A23855,""wealth planning""),""Script 1"",""-"")"),"-")</f>
        <v>-</v>
      </c>
      <c r="C23855" s="74">
        <f t="shared" si="186"/>
        <v>0</v>
      </c>
      <c r="D23855" s="74">
        <f t="shared" si="187"/>
        <v>0</v>
      </c>
    </row>
    <row r="23856" spans="1:4">
      <c r="A23856" s="74" t="s">
        <v>12802</v>
      </c>
      <c r="B23856" s="74" t="str">
        <f ca="1">IFERROR(__xludf.DUMMYFUNCTION("IF(REGEXMATCH(A23856,""wealth planning""),""Script 1"",""-"")"),"-")</f>
        <v>-</v>
      </c>
      <c r="C23856" s="74" t="str">
        <f t="shared" si="186"/>
        <v>FAHIM NABILStatus is reachable</v>
      </c>
      <c r="D23856" s="74">
        <f t="shared" si="187"/>
        <v>0</v>
      </c>
    </row>
    <row r="23857" spans="1:4">
      <c r="A23857" s="149">
        <v>45453</v>
      </c>
      <c r="B23857" s="74" t="str">
        <f ca="1">IFERROR(__xludf.DUMMYFUNCTION("IF(REGEXMATCH(A23857,""wealth planning""),""Script 1"",""-"")"),"#VALUE!")</f>
        <v>#VALUE!</v>
      </c>
      <c r="C23857" s="74" t="str">
        <f t="shared" si="186"/>
        <v>FAHIM NABIL</v>
      </c>
      <c r="D23857" s="74">
        <f t="shared" si="187"/>
        <v>0</v>
      </c>
    </row>
    <row r="23858" spans="1:4">
      <c r="A23858" s="149">
        <v>45453</v>
      </c>
      <c r="B23858" s="74" t="str">
        <f ca="1">IFERROR(__xludf.DUMMYFUNCTION("IF(REGEXMATCH(A23858,""wealth planning""),""Script 1"",""-"")"),"#VALUE!")</f>
        <v>#VALUE!</v>
      </c>
      <c r="C23858" s="149">
        <f t="shared" si="186"/>
        <v>45453</v>
      </c>
      <c r="D23858" s="74" t="str">
        <f t="shared" si="187"/>
        <v>FAHIM NABILStatus is reachable</v>
      </c>
    </row>
    <row r="23859" spans="1:4">
      <c r="A23859" s="74" t="s">
        <v>12803</v>
      </c>
      <c r="B23859" s="74" t="str">
        <f ca="1">IFERROR(__xludf.DUMMYFUNCTION("IF(REGEXMATCH(A23859,""wealth planning""),""Script 1"",""-"")"),"Script 1")</f>
        <v>Script 1</v>
      </c>
      <c r="C23859" s="149">
        <f t="shared" si="186"/>
        <v>45453</v>
      </c>
      <c r="D23859" s="74" t="str">
        <f t="shared" si="187"/>
        <v>FAHIM NABIL</v>
      </c>
    </row>
    <row r="23860" spans="1:4">
      <c r="A23860" s="74"/>
      <c r="B23860" s="74" t="str">
        <f ca="1">IFERROR(__xludf.DUMMYFUNCTION("IF(REGEXMATCH(A23860,""wealth planning""),""Script 1"",""-"")"),"-")</f>
        <v>-</v>
      </c>
      <c r="C23860" s="74" t="str">
        <f t="shared" si="186"/>
        <v>You: Hai. Assalamualaikum Fahim, Sorry for the sudden DM. My name is Azhad, and I'm reaching out for business purposes. I came across your LinkedIn profile and wanted to ask if you've heard about takaful and wealth planning? As a PruBSN Wealth Planner, I would like to have opportunity to share with you regarding these topics. May I know if this is something you're interested in? Best regards, Azhad</v>
      </c>
      <c r="D23860" s="149">
        <f t="shared" si="187"/>
        <v>45453</v>
      </c>
    </row>
    <row r="23861" spans="1:4">
      <c r="B23861" s="74" t="str">
        <f ca="1">IFERROR(__xludf.DUMMYFUNCTION("IF(REGEXMATCH(A23861,""wealth planning""),""Script 1"",""-"")"),"-")</f>
        <v>-</v>
      </c>
      <c r="C23861" s="74">
        <f t="shared" si="186"/>
        <v>0</v>
      </c>
      <c r="D23861" s="149">
        <f t="shared" si="187"/>
        <v>45453</v>
      </c>
    </row>
    <row r="23862" spans="1:4">
      <c r="B23862" s="74" t="str">
        <f ca="1">IFERROR(__xludf.DUMMYFUNCTION("IF(REGEXMATCH(A23862,""wealth planning""),""Script 1"",""-"")"),"-")</f>
        <v>-</v>
      </c>
      <c r="C23862" s="74">
        <f t="shared" si="186"/>
        <v>0</v>
      </c>
      <c r="D23862" s="74" t="str">
        <f t="shared" si="187"/>
        <v>You: Hai. Assalamualaikum Fahim, Sorry for the sudden DM. My name is Azhad, and I'm reaching out for business purposes. I came across your LinkedIn profile and wanted to ask if you've heard about takaful and wealth planning? As a PruBSN Wealth Planner, I would like to have opportunity to share with you regarding these topics. May I know if this is something you're interested in? Best regards, Azhad</v>
      </c>
    </row>
    <row r="23863" spans="1:4">
      <c r="A23863" s="74" t="s">
        <v>12805</v>
      </c>
      <c r="B23863" s="74" t="str">
        <f ca="1">IFERROR(__xludf.DUMMYFUNCTION("IF(REGEXMATCH(A23863,""wealth planning""),""Script 1"",""-"")"),"-")</f>
        <v>-</v>
      </c>
      <c r="C23863" s="74">
        <f t="shared" si="186"/>
        <v>0</v>
      </c>
      <c r="D23863" s="74">
        <f t="shared" si="187"/>
        <v>0</v>
      </c>
    </row>
    <row r="23864" spans="1:4">
      <c r="A23864" s="74" t="s">
        <v>12806</v>
      </c>
      <c r="B23864" s="74" t="str">
        <f ca="1">IFERROR(__xludf.DUMMYFUNCTION("IF(REGEXMATCH(A23864,""wealth planning""),""Script 1"",""-"")"),"-")</f>
        <v>-</v>
      </c>
      <c r="C23864" s="74" t="str">
        <f t="shared" si="186"/>
        <v>Sheila Ridzuan （シーラ）Status is reachable</v>
      </c>
      <c r="D23864" s="74">
        <f t="shared" si="187"/>
        <v>0</v>
      </c>
    </row>
    <row r="23865" spans="1:4">
      <c r="A23865" s="149">
        <v>45453</v>
      </c>
      <c r="B23865" s="74" t="str">
        <f ca="1">IFERROR(__xludf.DUMMYFUNCTION("IF(REGEXMATCH(A23865,""wealth planning""),""Script 1"",""-"")"),"#VALUE!")</f>
        <v>#VALUE!</v>
      </c>
      <c r="C23865" s="74" t="str">
        <f t="shared" si="186"/>
        <v>Sheila Ridzuan （シーラ）</v>
      </c>
      <c r="D23865" s="74">
        <f t="shared" si="187"/>
        <v>0</v>
      </c>
    </row>
    <row r="23866" spans="1:4">
      <c r="A23866" s="149">
        <v>45453</v>
      </c>
      <c r="B23866" s="74" t="str">
        <f ca="1">IFERROR(__xludf.DUMMYFUNCTION("IF(REGEXMATCH(A23866,""wealth planning""),""Script 1"",""-"")"),"#VALUE!")</f>
        <v>#VALUE!</v>
      </c>
      <c r="C23866" s="149">
        <f t="shared" si="186"/>
        <v>45453</v>
      </c>
      <c r="D23866" s="74" t="str">
        <f t="shared" si="187"/>
        <v>Sheila Ridzuan （シーラ）Status is reachable</v>
      </c>
    </row>
    <row r="23867" spans="1:4">
      <c r="A23867" s="74" t="s">
        <v>12807</v>
      </c>
      <c r="B23867" s="74" t="str">
        <f ca="1">IFERROR(__xludf.DUMMYFUNCTION("IF(REGEXMATCH(A23867,""wealth planning""),""Script 1"",""-"")"),"Script 1")</f>
        <v>Script 1</v>
      </c>
      <c r="C23867" s="149">
        <f t="shared" si="186"/>
        <v>45453</v>
      </c>
      <c r="D23867" s="74" t="str">
        <f t="shared" si="187"/>
        <v>Sheila Ridzuan （シーラ）</v>
      </c>
    </row>
    <row r="23868" spans="1:4">
      <c r="A23868" s="74"/>
      <c r="B23868" s="74" t="str">
        <f ca="1">IFERROR(__xludf.DUMMYFUNCTION("IF(REGEXMATCH(A23868,""wealth planning""),""Script 1"",""-"")"),"-")</f>
        <v>-</v>
      </c>
      <c r="C23868" s="74" t="str">
        <f t="shared" si="186"/>
        <v>You: Hai. Assalamualaikum Sheila, Sorry for the sudden DM. My name is Azhad, and I'm reaching out for business purposes. I came across your LinkedIn profile and wanted to ask if you've heard about takaful and wealth planning? As a PruBSN Wealth Planner, I would like to have opportunity to share with you regarding these topics. May I know if this is something you're interested in? Best regards, Azhad</v>
      </c>
      <c r="D23868" s="149">
        <f t="shared" si="187"/>
        <v>45453</v>
      </c>
    </row>
    <row r="23869" spans="1:4">
      <c r="B23869" s="74" t="str">
        <f ca="1">IFERROR(__xludf.DUMMYFUNCTION("IF(REGEXMATCH(A23869,""wealth planning""),""Script 1"",""-"")"),"-")</f>
        <v>-</v>
      </c>
      <c r="C23869" s="74">
        <f t="shared" si="186"/>
        <v>0</v>
      </c>
      <c r="D23869" s="149">
        <f t="shared" si="187"/>
        <v>45453</v>
      </c>
    </row>
    <row r="23870" spans="1:4">
      <c r="B23870" s="74" t="str">
        <f ca="1">IFERROR(__xludf.DUMMYFUNCTION("IF(REGEXMATCH(A23870,""wealth planning""),""Script 1"",""-"")"),"-")</f>
        <v>-</v>
      </c>
      <c r="C23870" s="74">
        <f t="shared" si="186"/>
        <v>0</v>
      </c>
      <c r="D23870" s="74" t="str">
        <f t="shared" si="187"/>
        <v>You: Hai. Assalamualaikum Sheila, Sorry for the sudden DM. My name is Azhad, and I'm reaching out for business purposes. I came across your LinkedIn profile and wanted to ask if you've heard about takaful and wealth planning? As a PruBSN Wealth Planner, I would like to have opportunity to share with you regarding these topics. May I know if this is something you're interested in? Best regards, Azhad</v>
      </c>
    </row>
    <row r="23871" spans="1:4">
      <c r="A23871" s="74" t="s">
        <v>12809</v>
      </c>
      <c r="B23871" s="74" t="str">
        <f ca="1">IFERROR(__xludf.DUMMYFUNCTION("IF(REGEXMATCH(A23871,""wealth planning""),""Script 1"",""-"")"),"-")</f>
        <v>-</v>
      </c>
      <c r="C23871" s="74">
        <f t="shared" si="186"/>
        <v>0</v>
      </c>
      <c r="D23871" s="74">
        <f t="shared" si="187"/>
        <v>0</v>
      </c>
    </row>
    <row r="23872" spans="1:4">
      <c r="A23872" s="74" t="s">
        <v>12810</v>
      </c>
      <c r="B23872" s="74" t="str">
        <f ca="1">IFERROR(__xludf.DUMMYFUNCTION("IF(REGEXMATCH(A23872,""wealth planning""),""Script 1"",""-"")"),"-")</f>
        <v>-</v>
      </c>
      <c r="C23872" s="74" t="str">
        <f t="shared" si="186"/>
        <v>Muhammad Ilyas JumiranStatus is reachable</v>
      </c>
      <c r="D23872" s="74">
        <f t="shared" si="187"/>
        <v>0</v>
      </c>
    </row>
    <row r="23873" spans="1:4">
      <c r="A23873" s="149">
        <v>45453</v>
      </c>
      <c r="B23873" s="74" t="str">
        <f ca="1">IFERROR(__xludf.DUMMYFUNCTION("IF(REGEXMATCH(A23873,""wealth planning""),""Script 1"",""-"")"),"#VALUE!")</f>
        <v>#VALUE!</v>
      </c>
      <c r="C23873" s="74" t="str">
        <f t="shared" si="186"/>
        <v>Muhammad Ilyas Jumiran</v>
      </c>
      <c r="D23873" s="74">
        <f t="shared" si="187"/>
        <v>0</v>
      </c>
    </row>
    <row r="23874" spans="1:4">
      <c r="A23874" s="149">
        <v>45453</v>
      </c>
      <c r="B23874" s="74" t="str">
        <f ca="1">IFERROR(__xludf.DUMMYFUNCTION("IF(REGEXMATCH(A23874,""wealth planning""),""Script 1"",""-"")"),"#VALUE!")</f>
        <v>#VALUE!</v>
      </c>
      <c r="C23874" s="149">
        <f t="shared" si="186"/>
        <v>45453</v>
      </c>
      <c r="D23874" s="74" t="str">
        <f t="shared" si="187"/>
        <v>Muhammad Ilyas JumiranStatus is reachable</v>
      </c>
    </row>
    <row r="23875" spans="1:4">
      <c r="A23875" s="74" t="s">
        <v>12811</v>
      </c>
      <c r="B23875" s="74" t="str">
        <f ca="1">IFERROR(__xludf.DUMMYFUNCTION("IF(REGEXMATCH(A23875,""wealth planning""),""Script 1"",""-"")"),"Script 1")</f>
        <v>Script 1</v>
      </c>
      <c r="C23875" s="149">
        <f t="shared" si="186"/>
        <v>45453</v>
      </c>
      <c r="D23875" s="74" t="str">
        <f t="shared" si="187"/>
        <v>Muhammad Ilyas Jumiran</v>
      </c>
    </row>
    <row r="23876" spans="1:4">
      <c r="A23876" s="74"/>
      <c r="B23876" s="74" t="str">
        <f ca="1">IFERROR(__xludf.DUMMYFUNCTION("IF(REGEXMATCH(A23876,""wealth planning""),""Script 1"",""-"")"),"-")</f>
        <v>-</v>
      </c>
      <c r="C23876" s="74" t="str">
        <f t="shared" si="186"/>
        <v>You: Hai. Assalamualaikum Ilyas, Sorry for the sudden DM. My name is Azhad, and I'm reaching out for business purposes. I came across your LinkedIn profile and wanted to ask if you've heard about takaful and wealth planning? As a PruBSN Wealth Planner, I would like to have opportunity to share with you regarding these topics. May I know if this is something you're interested in? Best regards, Azhad</v>
      </c>
      <c r="D23876" s="149">
        <f t="shared" si="187"/>
        <v>45453</v>
      </c>
    </row>
    <row r="23877" spans="1:4">
      <c r="B23877" s="74" t="str">
        <f ca="1">IFERROR(__xludf.DUMMYFUNCTION("IF(REGEXMATCH(A23877,""wealth planning""),""Script 1"",""-"")"),"-")</f>
        <v>-</v>
      </c>
      <c r="C23877" s="74">
        <f t="shared" si="186"/>
        <v>0</v>
      </c>
      <c r="D23877" s="149">
        <f t="shared" si="187"/>
        <v>45453</v>
      </c>
    </row>
    <row r="23878" spans="1:4">
      <c r="B23878" s="74" t="str">
        <f ca="1">IFERROR(__xludf.DUMMYFUNCTION("IF(REGEXMATCH(A23878,""wealth planning""),""Script 1"",""-"")"),"-")</f>
        <v>-</v>
      </c>
      <c r="C23878" s="74">
        <f t="shared" si="186"/>
        <v>0</v>
      </c>
      <c r="D23878" s="74" t="str">
        <f t="shared" si="187"/>
        <v>You: Hai. Assalamualaikum Ilyas, Sorry for the sudden DM. My name is Azhad, and I'm reaching out for business purposes. I came across your LinkedIn profile and wanted to ask if you've heard about takaful and wealth planning? As a PruBSN Wealth Planner, I would like to have opportunity to share with you regarding these topics. May I know if this is something you're interested in? Best regards, Azhad</v>
      </c>
    </row>
    <row r="23879" spans="1:4">
      <c r="A23879" s="74" t="s">
        <v>12813</v>
      </c>
      <c r="B23879" s="74" t="str">
        <f ca="1">IFERROR(__xludf.DUMMYFUNCTION("IF(REGEXMATCH(A23879,""wealth planning""),""Script 1"",""-"")"),"-")</f>
        <v>-</v>
      </c>
      <c r="C23879" s="74">
        <f t="shared" si="186"/>
        <v>0</v>
      </c>
      <c r="D23879" s="74">
        <f t="shared" si="187"/>
        <v>0</v>
      </c>
    </row>
    <row r="23880" spans="1:4">
      <c r="A23880" s="74" t="s">
        <v>12814</v>
      </c>
      <c r="B23880" s="74" t="str">
        <f ca="1">IFERROR(__xludf.DUMMYFUNCTION("IF(REGEXMATCH(A23880,""wealth planning""),""Script 1"",""-"")"),"-")</f>
        <v>-</v>
      </c>
      <c r="C23880" s="74" t="str">
        <f t="shared" si="186"/>
        <v>Hudaa Mardhiyah Kamarul ZamanStatus is reachable</v>
      </c>
      <c r="D23880" s="74">
        <f t="shared" si="187"/>
        <v>0</v>
      </c>
    </row>
    <row r="23881" spans="1:4">
      <c r="A23881" s="149">
        <v>45453</v>
      </c>
      <c r="B23881" s="74" t="str">
        <f ca="1">IFERROR(__xludf.DUMMYFUNCTION("IF(REGEXMATCH(A23881,""wealth planning""),""Script 1"",""-"")"),"#VALUE!")</f>
        <v>#VALUE!</v>
      </c>
      <c r="C23881" s="74" t="str">
        <f t="shared" si="186"/>
        <v>Hudaa Mardhiyah Kamarul Zaman</v>
      </c>
      <c r="D23881" s="74">
        <f t="shared" si="187"/>
        <v>0</v>
      </c>
    </row>
    <row r="23882" spans="1:4">
      <c r="A23882" s="149">
        <v>45453</v>
      </c>
      <c r="B23882" s="74" t="str">
        <f ca="1">IFERROR(__xludf.DUMMYFUNCTION("IF(REGEXMATCH(A23882,""wealth planning""),""Script 1"",""-"")"),"#VALUE!")</f>
        <v>#VALUE!</v>
      </c>
      <c r="C23882" s="149">
        <f t="shared" si="186"/>
        <v>45453</v>
      </c>
      <c r="D23882" s="74" t="str">
        <f t="shared" si="187"/>
        <v>Hudaa Mardhiyah Kamarul ZamanStatus is reachable</v>
      </c>
    </row>
    <row r="23883" spans="1:4">
      <c r="A23883" s="74" t="s">
        <v>12815</v>
      </c>
      <c r="B23883" s="74" t="str">
        <f ca="1">IFERROR(__xludf.DUMMYFUNCTION("IF(REGEXMATCH(A23883,""wealth planning""),""Script 1"",""-"")"),"Script 1")</f>
        <v>Script 1</v>
      </c>
      <c r="C23883" s="149">
        <f t="shared" si="186"/>
        <v>45453</v>
      </c>
      <c r="D23883" s="74" t="str">
        <f t="shared" si="187"/>
        <v>Hudaa Mardhiyah Kamarul Zaman</v>
      </c>
    </row>
    <row r="23884" spans="1:4">
      <c r="A23884" s="74"/>
      <c r="B23884" s="74" t="str">
        <f ca="1">IFERROR(__xludf.DUMMYFUNCTION("IF(REGEXMATCH(A23884,""wealth planning""),""Script 1"",""-"")"),"-")</f>
        <v>-</v>
      </c>
      <c r="C23884" s="74" t="str">
        <f t="shared" si="186"/>
        <v>You: Hai assalamualaikum Hudaa, saya Azhad nihon sotsu grad tahun 2017. Sorry kalau ganggu. Actually sekarang saya tengah mencari nihon sotsu untuk saya dapatkan opportunity sharing berkaitan takaful dan wealth planning since ini kerja hakiki saya sebagai PruBSN wealth planner. Boleh ke kalau saya nak set appointment secara bersemuka ataupun online dengan cik?</v>
      </c>
      <c r="D23884" s="149">
        <f t="shared" si="187"/>
        <v>45453</v>
      </c>
    </row>
    <row r="23885" spans="1:4">
      <c r="B23885" s="74" t="str">
        <f ca="1">IFERROR(__xludf.DUMMYFUNCTION("IF(REGEXMATCH(A23885,""wealth planning""),""Script 1"",""-"")"),"-")</f>
        <v>-</v>
      </c>
      <c r="C23885" s="74">
        <f t="shared" si="186"/>
        <v>0</v>
      </c>
      <c r="D23885" s="149">
        <f t="shared" si="187"/>
        <v>45453</v>
      </c>
    </row>
    <row r="23886" spans="1:4">
      <c r="B23886" s="74" t="str">
        <f ca="1">IFERROR(__xludf.DUMMYFUNCTION("IF(REGEXMATCH(A23886,""wealth planning""),""Script 1"",""-"")"),"-")</f>
        <v>-</v>
      </c>
      <c r="C23886" s="74">
        <f t="shared" si="186"/>
        <v>0</v>
      </c>
      <c r="D23886" s="74" t="str">
        <f t="shared" si="187"/>
        <v>You: Hai assalamualaikum Hudaa, saya Azhad nihon sotsu grad tahun 2017. Sorry kalau ganggu. Actually sekarang saya tengah mencari nihon sotsu untuk saya dapatkan opportunity sharing berkaitan takaful dan wealth planning since ini kerja hakiki saya sebagai PruBSN wealth planner. Boleh ke kalau saya nak set appointment secara bersemuka ataupun online dengan cik?</v>
      </c>
    </row>
    <row r="23887" spans="1:4">
      <c r="B23887" s="74" t="str">
        <f ca="1">IFERROR(__xludf.DUMMYFUNCTION("IF(REGEXMATCH(A23887,""wealth planning""),""Script 1"",""-"")"),"-")</f>
        <v>-</v>
      </c>
      <c r="C23887" s="74">
        <f t="shared" si="186"/>
        <v>0</v>
      </c>
      <c r="D23887" s="74">
        <f t="shared" si="187"/>
        <v>0</v>
      </c>
    </row>
    <row r="23888" spans="1:4">
      <c r="A23888" s="74" t="s">
        <v>12818</v>
      </c>
      <c r="B23888" s="74" t="str">
        <f ca="1">IFERROR(__xludf.DUMMYFUNCTION("IF(REGEXMATCH(A23888,""wealth planning""),""Script 1"",""-"")"),"-")</f>
        <v>-</v>
      </c>
      <c r="C23888" s="74">
        <f t="shared" si="186"/>
        <v>0</v>
      </c>
      <c r="D23888" s="74">
        <f t="shared" si="187"/>
        <v>0</v>
      </c>
    </row>
    <row r="23889" spans="1:4">
      <c r="A23889" s="149">
        <v>45453</v>
      </c>
      <c r="B23889" s="74" t="str">
        <f ca="1">IFERROR(__xludf.DUMMYFUNCTION("IF(REGEXMATCH(A23889,""wealth planning""),""Script 1"",""-"")"),"#VALUE!")</f>
        <v>#VALUE!</v>
      </c>
      <c r="C23889" s="74" t="str">
        <f t="shared" si="186"/>
        <v>Tengku Azlan Shah Tengku Nasruhizan</v>
      </c>
      <c r="D23889" s="74">
        <f t="shared" si="187"/>
        <v>0</v>
      </c>
    </row>
    <row r="23890" spans="1:4">
      <c r="A23890" s="149">
        <v>45453</v>
      </c>
      <c r="B23890" s="74" t="str">
        <f ca="1">IFERROR(__xludf.DUMMYFUNCTION("IF(REGEXMATCH(A23890,""wealth planning""),""Script 1"",""-"")"),"#VALUE!")</f>
        <v>#VALUE!</v>
      </c>
      <c r="C23890" s="149">
        <f t="shared" si="186"/>
        <v>45453</v>
      </c>
      <c r="D23890" s="74">
        <f t="shared" si="187"/>
        <v>0</v>
      </c>
    </row>
    <row r="23891" spans="1:4">
      <c r="A23891" s="74" t="s">
        <v>12819</v>
      </c>
      <c r="B23891" s="74" t="str">
        <f ca="1">IFERROR(__xludf.DUMMYFUNCTION("IF(REGEXMATCH(A23891,""wealth planning""),""Script 1"",""-"")"),"Script 1")</f>
        <v>Script 1</v>
      </c>
      <c r="C23891" s="149">
        <f t="shared" si="186"/>
        <v>45453</v>
      </c>
      <c r="D23891" s="74" t="str">
        <f t="shared" si="187"/>
        <v>Tengku Azlan Shah Tengku Nasruhizan</v>
      </c>
    </row>
    <row r="23892" spans="1:4">
      <c r="A23892" s="74"/>
      <c r="B23892" s="74" t="str">
        <f ca="1">IFERROR(__xludf.DUMMYFUNCTION("IF(REGEXMATCH(A23892,""wealth planning""),""Script 1"",""-"")"),"-")</f>
        <v>-</v>
      </c>
      <c r="C23892" s="74" t="str">
        <f t="shared" si="186"/>
        <v>You: Hai. Assalamualaikum Tengku Azlan Shah,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3892" s="149">
        <f t="shared" si="187"/>
        <v>45453</v>
      </c>
    </row>
    <row r="23893" spans="1:4">
      <c r="B23893" s="74" t="str">
        <f ca="1">IFERROR(__xludf.DUMMYFUNCTION("IF(REGEXMATCH(A23893,""wealth planning""),""Script 1"",""-"")"),"-")</f>
        <v>-</v>
      </c>
      <c r="C23893" s="74">
        <f t="shared" si="186"/>
        <v>0</v>
      </c>
      <c r="D23893" s="149">
        <f t="shared" si="187"/>
        <v>45453</v>
      </c>
    </row>
    <row r="23894" spans="1:4">
      <c r="B23894" s="74" t="str">
        <f ca="1">IFERROR(__xludf.DUMMYFUNCTION("IF(REGEXMATCH(A23894,""wealth planning""),""Script 1"",""-"")"),"-")</f>
        <v>-</v>
      </c>
      <c r="C23894" s="74">
        <f t="shared" si="186"/>
        <v>0</v>
      </c>
      <c r="D23894" s="74" t="str">
        <f t="shared" si="187"/>
        <v>You: Hai. Assalamualaikum Tengku Azlan Shah,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3895" spans="1:4">
      <c r="A23895" s="74" t="s">
        <v>12821</v>
      </c>
      <c r="B23895" s="74" t="str">
        <f ca="1">IFERROR(__xludf.DUMMYFUNCTION("IF(REGEXMATCH(A23895,""wealth planning""),""Script 1"",""-"")"),"-")</f>
        <v>-</v>
      </c>
      <c r="C23895" s="74">
        <f t="shared" si="186"/>
        <v>0</v>
      </c>
      <c r="D23895" s="74">
        <f t="shared" si="187"/>
        <v>0</v>
      </c>
    </row>
    <row r="23896" spans="1:4">
      <c r="A23896" s="74" t="s">
        <v>12822</v>
      </c>
      <c r="B23896" s="74" t="str">
        <f ca="1">IFERROR(__xludf.DUMMYFUNCTION("IF(REGEXMATCH(A23896,""wealth planning""),""Script 1"",""-"")"),"-")</f>
        <v>-</v>
      </c>
      <c r="C23896" s="74" t="str">
        <f t="shared" si="186"/>
        <v>Azlyana AhmadStatus is reachable</v>
      </c>
      <c r="D23896" s="74">
        <f t="shared" si="187"/>
        <v>0</v>
      </c>
    </row>
    <row r="23897" spans="1:4">
      <c r="A23897" s="149">
        <v>45453</v>
      </c>
      <c r="B23897" s="74" t="str">
        <f ca="1">IFERROR(__xludf.DUMMYFUNCTION("IF(REGEXMATCH(A23897,""wealth planning""),""Script 1"",""-"")"),"#VALUE!")</f>
        <v>#VALUE!</v>
      </c>
      <c r="C23897" s="74" t="str">
        <f t="shared" si="186"/>
        <v>Azlyana Ahmad</v>
      </c>
      <c r="D23897" s="74">
        <f t="shared" si="187"/>
        <v>0</v>
      </c>
    </row>
    <row r="23898" spans="1:4">
      <c r="A23898" s="149">
        <v>45453</v>
      </c>
      <c r="B23898" s="74" t="str">
        <f ca="1">IFERROR(__xludf.DUMMYFUNCTION("IF(REGEXMATCH(A23898,""wealth planning""),""Script 1"",""-"")"),"#VALUE!")</f>
        <v>#VALUE!</v>
      </c>
      <c r="C23898" s="149">
        <f t="shared" si="186"/>
        <v>45453</v>
      </c>
      <c r="D23898" s="74" t="str">
        <f t="shared" si="187"/>
        <v>Azlyana AhmadStatus is reachable</v>
      </c>
    </row>
    <row r="23899" spans="1:4">
      <c r="A23899" s="74" t="s">
        <v>12823</v>
      </c>
      <c r="B23899" s="74" t="str">
        <f ca="1">IFERROR(__xludf.DUMMYFUNCTION("IF(REGEXMATCH(A23899,""wealth planning""),""Script 1"",""-"")"),"Script 1")</f>
        <v>Script 1</v>
      </c>
      <c r="C23899" s="149">
        <f t="shared" si="186"/>
        <v>45453</v>
      </c>
      <c r="D23899" s="74" t="str">
        <f t="shared" si="187"/>
        <v>Azlyana Ahmad</v>
      </c>
    </row>
    <row r="23900" spans="1:4">
      <c r="A23900" s="74"/>
      <c r="B23900" s="74" t="str">
        <f ca="1">IFERROR(__xludf.DUMMYFUNCTION("IF(REGEXMATCH(A23900,""wealth planning""),""Script 1"",""-"")"),"-")</f>
        <v>-</v>
      </c>
      <c r="C23900" s="74" t="str">
        <f t="shared" si="186"/>
        <v>You: Hai assalamualaikum Azlyana, saya Azhad nihon sotsu grad tahun 2017. Sorry kalau ganggu. Actually sekarang saya tengah mencari nihon sotsu untuk saya dapatkan opportunity sharing berkaitan takaful dan wealth planning since ini kerja hakiki saya sebagai PruBSN wealth planner. Boleh ke kalau saya nak set appointment secara bersemuka ataupun online dengan cik?</v>
      </c>
      <c r="D23900" s="149">
        <f t="shared" si="187"/>
        <v>45453</v>
      </c>
    </row>
    <row r="23901" spans="1:4">
      <c r="B23901" s="74" t="str">
        <f ca="1">IFERROR(__xludf.DUMMYFUNCTION("IF(REGEXMATCH(A23901,""wealth planning""),""Script 1"",""-"")"),"-")</f>
        <v>-</v>
      </c>
      <c r="C23901" s="74">
        <f t="shared" si="186"/>
        <v>0</v>
      </c>
      <c r="D23901" s="149">
        <f t="shared" si="187"/>
        <v>45453</v>
      </c>
    </row>
    <row r="23902" spans="1:4">
      <c r="B23902" s="74" t="str">
        <f ca="1">IFERROR(__xludf.DUMMYFUNCTION("IF(REGEXMATCH(A23902,""wealth planning""),""Script 1"",""-"")"),"-")</f>
        <v>-</v>
      </c>
      <c r="C23902" s="74">
        <f t="shared" si="186"/>
        <v>0</v>
      </c>
      <c r="D23902" s="74" t="str">
        <f t="shared" si="187"/>
        <v>You: Hai assalamualaikum Azlyana, saya Azhad nihon sotsu grad tahun 2017. Sorry kalau ganggu. Actually sekarang saya tengah mencari nihon sotsu untuk saya dapatkan opportunity sharing berkaitan takaful dan wealth planning since ini kerja hakiki saya sebagai PruBSN wealth planner. Boleh ke kalau saya nak set appointment secara bersemuka ataupun online dengan cik?</v>
      </c>
    </row>
    <row r="23903" spans="1:4">
      <c r="A23903" s="74" t="s">
        <v>12825</v>
      </c>
      <c r="B23903" s="74" t="str">
        <f ca="1">IFERROR(__xludf.DUMMYFUNCTION("IF(REGEXMATCH(A23903,""wealth planning""),""Script 1"",""-"")"),"-")</f>
        <v>-</v>
      </c>
      <c r="C23903" s="74">
        <f t="shared" si="186"/>
        <v>0</v>
      </c>
      <c r="D23903" s="74">
        <f t="shared" si="187"/>
        <v>0</v>
      </c>
    </row>
    <row r="23904" spans="1:4">
      <c r="A23904" s="74" t="s">
        <v>12825</v>
      </c>
      <c r="B23904" s="74" t="str">
        <f ca="1">IFERROR(__xludf.DUMMYFUNCTION("IF(REGEXMATCH(A23904,""wealth planning""),""Script 1"",""-"")"),"-")</f>
        <v>-</v>
      </c>
      <c r="C23904" s="74" t="str">
        <f t="shared" si="186"/>
        <v>Ts. Muhammad Nursyazwan Aiman</v>
      </c>
      <c r="D23904" s="74">
        <f t="shared" si="187"/>
        <v>0</v>
      </c>
    </row>
    <row r="23905" spans="1:4">
      <c r="A23905" s="149">
        <v>45453</v>
      </c>
      <c r="B23905" s="74" t="str">
        <f ca="1">IFERROR(__xludf.DUMMYFUNCTION("IF(REGEXMATCH(A23905,""wealth planning""),""Script 1"",""-"")"),"#VALUE!")</f>
        <v>#VALUE!</v>
      </c>
      <c r="C23905" s="74" t="str">
        <f t="shared" si="186"/>
        <v>Ts. Muhammad Nursyazwan Aiman</v>
      </c>
      <c r="D23905" s="74">
        <f t="shared" si="187"/>
        <v>0</v>
      </c>
    </row>
    <row r="23906" spans="1:4">
      <c r="A23906" s="149">
        <v>45453</v>
      </c>
      <c r="B23906" s="74" t="str">
        <f ca="1">IFERROR(__xludf.DUMMYFUNCTION("IF(REGEXMATCH(A23906,""wealth planning""),""Script 1"",""-"")"),"#VALUE!")</f>
        <v>#VALUE!</v>
      </c>
      <c r="C23906" s="149">
        <f t="shared" si="186"/>
        <v>45453</v>
      </c>
      <c r="D23906" s="74" t="str">
        <f t="shared" si="187"/>
        <v>Ts. Muhammad Nursyazwan Aiman</v>
      </c>
    </row>
    <row r="23907" spans="1:4">
      <c r="A23907" s="74" t="s">
        <v>12826</v>
      </c>
      <c r="B23907" s="74" t="str">
        <f ca="1">IFERROR(__xludf.DUMMYFUNCTION("IF(REGEXMATCH(A23907,""wealth planning""),""Script 1"",""-"")"),"Script 1")</f>
        <v>Script 1</v>
      </c>
      <c r="C23907" s="149">
        <f t="shared" si="186"/>
        <v>45453</v>
      </c>
      <c r="D23907" s="74" t="str">
        <f t="shared" si="187"/>
        <v>Ts. Muhammad Nursyazwan Aiman</v>
      </c>
    </row>
    <row r="23908" spans="1:4">
      <c r="A23908" s="74"/>
      <c r="B23908" s="74" t="str">
        <f ca="1">IFERROR(__xludf.DUMMYFUNCTION("IF(REGEXMATCH(A23908,""wealth planning""),""Script 1"",""-"")"),"-")</f>
        <v>-</v>
      </c>
      <c r="C23908" s="74" t="str">
        <f t="shared" si="186"/>
        <v>You: Hai assalamualaikum Nursyazwan, saya Azhad nihon sotsu grad tahun 2017. Sorry kalau ganggu. Actually sekarang saya tengah mencari kohai nihon sotsu untuk saya dapatkan opportunity sharing berkaitan takaful dan wealth planning since ini kerja hakiki saya sebagai PruBSN wealth planner. Boleh ke kalau saya nak set appointment secara bersemuka ataupun online dengan tuan?</v>
      </c>
      <c r="D23908" s="149">
        <f t="shared" si="187"/>
        <v>45453</v>
      </c>
    </row>
    <row r="23909" spans="1:4">
      <c r="B23909" s="74" t="str">
        <f ca="1">IFERROR(__xludf.DUMMYFUNCTION("IF(REGEXMATCH(A23909,""wealth planning""),""Script 1"",""-"")"),"-")</f>
        <v>-</v>
      </c>
      <c r="C23909" s="74">
        <f t="shared" si="186"/>
        <v>0</v>
      </c>
      <c r="D23909" s="149">
        <f t="shared" si="187"/>
        <v>45453</v>
      </c>
    </row>
    <row r="23910" spans="1:4">
      <c r="B23910" s="74" t="str">
        <f ca="1">IFERROR(__xludf.DUMMYFUNCTION("IF(REGEXMATCH(A23910,""wealth planning""),""Script 1"",""-"")"),"-")</f>
        <v>-</v>
      </c>
      <c r="C23910" s="74">
        <f t="shared" si="186"/>
        <v>0</v>
      </c>
      <c r="D23910" s="74" t="str">
        <f t="shared" si="187"/>
        <v>You: Hai assalamualaikum Nursyazwan, saya Azhad nihon sotsu grad tahun 2017. Sorry kalau ganggu. Actually sekarang saya tengah mencari kohai nihon sotsu untuk saya dapatkan opportunity sharing berkaitan takaful dan wealth planning since ini kerja hakiki saya sebagai PruBSN wealth planner. Boleh ke kalau saya nak set appointment secara bersemuka ataupun online dengan tuan?</v>
      </c>
    </row>
    <row r="23911" spans="1:4">
      <c r="A23911" s="74" t="s">
        <v>12828</v>
      </c>
      <c r="B23911" s="74" t="str">
        <f ca="1">IFERROR(__xludf.DUMMYFUNCTION("IF(REGEXMATCH(A23911,""wealth planning""),""Script 1"",""-"")"),"-")</f>
        <v>-</v>
      </c>
      <c r="C23911" s="74">
        <f t="shared" si="186"/>
        <v>0</v>
      </c>
      <c r="D23911" s="74">
        <f t="shared" si="187"/>
        <v>0</v>
      </c>
    </row>
    <row r="23912" spans="1:4">
      <c r="A23912" s="74" t="s">
        <v>12829</v>
      </c>
      <c r="B23912" s="74" t="str">
        <f ca="1">IFERROR(__xludf.DUMMYFUNCTION("IF(REGEXMATCH(A23912,""wealth planning""),""Script 1"",""-"")"),"-")</f>
        <v>-</v>
      </c>
      <c r="C23912" s="74" t="str">
        <f t="shared" si="186"/>
        <v>Izzah ApandiStatus is reachable</v>
      </c>
      <c r="D23912" s="74">
        <f t="shared" si="187"/>
        <v>0</v>
      </c>
    </row>
    <row r="23913" spans="1:4">
      <c r="A23913" s="149">
        <v>45453</v>
      </c>
      <c r="B23913" s="74" t="str">
        <f ca="1">IFERROR(__xludf.DUMMYFUNCTION("IF(REGEXMATCH(A23913,""wealth planning""),""Script 1"",""-"")"),"#VALUE!")</f>
        <v>#VALUE!</v>
      </c>
      <c r="C23913" s="74" t="str">
        <f t="shared" si="186"/>
        <v>Izzah Apandi</v>
      </c>
      <c r="D23913" s="74">
        <f t="shared" si="187"/>
        <v>0</v>
      </c>
    </row>
    <row r="23914" spans="1:4">
      <c r="A23914" s="149">
        <v>45453</v>
      </c>
      <c r="B23914" s="74" t="str">
        <f ca="1">IFERROR(__xludf.DUMMYFUNCTION("IF(REGEXMATCH(A23914,""wealth planning""),""Script 1"",""-"")"),"#VALUE!")</f>
        <v>#VALUE!</v>
      </c>
      <c r="C23914" s="149">
        <f t="shared" si="186"/>
        <v>45453</v>
      </c>
      <c r="D23914" s="74" t="str">
        <f t="shared" si="187"/>
        <v>Izzah ApandiStatus is reachable</v>
      </c>
    </row>
    <row r="23915" spans="1:4">
      <c r="A23915" s="74" t="s">
        <v>12830</v>
      </c>
      <c r="B23915" s="74" t="str">
        <f ca="1">IFERROR(__xludf.DUMMYFUNCTION("IF(REGEXMATCH(A23915,""wealth planning""),""Script 1"",""-"")"),"Script 1")</f>
        <v>Script 1</v>
      </c>
      <c r="C23915" s="149">
        <f t="shared" si="186"/>
        <v>45453</v>
      </c>
      <c r="D23915" s="74" t="str">
        <f t="shared" si="187"/>
        <v>Izzah Apandi</v>
      </c>
    </row>
    <row r="23916" spans="1:4">
      <c r="A23916" s="74"/>
      <c r="B23916" s="74" t="str">
        <f ca="1">IFERROR(__xludf.DUMMYFUNCTION("IF(REGEXMATCH(A23916,""wealth planning""),""Script 1"",""-"")"),"-")</f>
        <v>-</v>
      </c>
      <c r="C23916" s="74" t="str">
        <f t="shared" si="186"/>
        <v>You: Hai assalamualaikum cik Izzah,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 dengan cik?</v>
      </c>
      <c r="D23916" s="149">
        <f t="shared" si="187"/>
        <v>45453</v>
      </c>
    </row>
    <row r="23917" spans="1:4">
      <c r="B23917" s="74" t="str">
        <f ca="1">IFERROR(__xludf.DUMMYFUNCTION("IF(REGEXMATCH(A23917,""wealth planning""),""Script 1"",""-"")"),"-")</f>
        <v>-</v>
      </c>
      <c r="C23917" s="74">
        <f t="shared" si="186"/>
        <v>0</v>
      </c>
      <c r="D23917" s="149">
        <f t="shared" si="187"/>
        <v>45453</v>
      </c>
    </row>
    <row r="23918" spans="1:4">
      <c r="B23918" s="74" t="str">
        <f ca="1">IFERROR(__xludf.DUMMYFUNCTION("IF(REGEXMATCH(A23918,""wealth planning""),""Script 1"",""-"")"),"-")</f>
        <v>-</v>
      </c>
      <c r="C23918" s="74">
        <f t="shared" si="186"/>
        <v>0</v>
      </c>
      <c r="D23918" s="74" t="str">
        <f t="shared" si="187"/>
        <v>You: Hai assalamualaikum cik Izzah, saya Azhad dari PruBSN takaful. Sorry kalau ganggu. Actually sekarang saya tengah mencari individu yang baru mula bekerja untuk saya dapatkan opportunity sharing berkaitan takaful dan wealth planning since ini kerja hakiki saya sebagai PruBSN wealth planner. Boleh ke kalau saya nak set appointment secara bersemuka ataupun online dengan cik?</v>
      </c>
    </row>
    <row r="23919" spans="1:4">
      <c r="A23919" s="74" t="s">
        <v>12832</v>
      </c>
      <c r="B23919" s="74" t="str">
        <f ca="1">IFERROR(__xludf.DUMMYFUNCTION("IF(REGEXMATCH(A23919,""wealth planning""),""Script 1"",""-"")"),"-")</f>
        <v>-</v>
      </c>
      <c r="C23919" s="74">
        <f t="shared" si="186"/>
        <v>0</v>
      </c>
      <c r="D23919" s="74">
        <f t="shared" si="187"/>
        <v>0</v>
      </c>
    </row>
    <row r="23920" spans="1:4">
      <c r="A23920" s="74" t="s">
        <v>12833</v>
      </c>
      <c r="B23920" s="74" t="str">
        <f ca="1">IFERROR(__xludf.DUMMYFUNCTION("IF(REGEXMATCH(A23920,""wealth planning""),""Script 1"",""-"")"),"-")</f>
        <v>-</v>
      </c>
      <c r="C23920" s="74" t="str">
        <f t="shared" si="186"/>
        <v>Nor Hidayah ZulkefliStatus is reachable</v>
      </c>
      <c r="D23920" s="74">
        <f t="shared" si="187"/>
        <v>0</v>
      </c>
    </row>
    <row r="23921" spans="1:4">
      <c r="A23921" s="149">
        <v>45453</v>
      </c>
      <c r="B23921" s="74" t="str">
        <f ca="1">IFERROR(__xludf.DUMMYFUNCTION("IF(REGEXMATCH(A23921,""wealth planning""),""Script 1"",""-"")"),"#VALUE!")</f>
        <v>#VALUE!</v>
      </c>
      <c r="C23921" s="74" t="str">
        <f t="shared" si="186"/>
        <v>Nor Hidayah Zulkefli</v>
      </c>
      <c r="D23921" s="74">
        <f t="shared" si="187"/>
        <v>0</v>
      </c>
    </row>
    <row r="23922" spans="1:4">
      <c r="A23922" s="149">
        <v>45453</v>
      </c>
      <c r="B23922" s="74" t="str">
        <f ca="1">IFERROR(__xludf.DUMMYFUNCTION("IF(REGEXMATCH(A23922,""wealth planning""),""Script 1"",""-"")"),"#VALUE!")</f>
        <v>#VALUE!</v>
      </c>
      <c r="C23922" s="149">
        <f t="shared" si="186"/>
        <v>45453</v>
      </c>
      <c r="D23922" s="74" t="str">
        <f t="shared" si="187"/>
        <v>Nor Hidayah ZulkefliStatus is reachable</v>
      </c>
    </row>
    <row r="23923" spans="1:4">
      <c r="A23923" s="74" t="s">
        <v>12834</v>
      </c>
      <c r="B23923" s="74" t="str">
        <f ca="1">IFERROR(__xludf.DUMMYFUNCTION("IF(REGEXMATCH(A23923,""wealth planning""),""Script 1"",""-"")"),"Script 1")</f>
        <v>Script 1</v>
      </c>
      <c r="C23923" s="149">
        <f t="shared" si="186"/>
        <v>45453</v>
      </c>
      <c r="D23923" s="74" t="str">
        <f t="shared" si="187"/>
        <v>Nor Hidayah Zulkefli</v>
      </c>
    </row>
    <row r="23924" spans="1:4">
      <c r="A23924" s="74"/>
      <c r="B23924" s="74" t="str">
        <f ca="1">IFERROR(__xludf.DUMMYFUNCTION("IF(REGEXMATCH(A23924,""wealth planning""),""Script 1"",""-"")"),"-")</f>
        <v>-</v>
      </c>
      <c r="C23924" s="74" t="str">
        <f t="shared" si="186"/>
        <v>You: Hai assalamualaikum cik Hidayah, saya Azhad dari PruBSN takaful. Sorry kalau ganggu. Actually sekarang saya tengah mencari individu yang baru mula bekerja untuk saya dapatkan opportunity untuk sharing berkaitan takaful dan wealth planning since ini kerja hakiki saya sebagai PruBSN wealth planner. Boleh ke kalau saya nak set appointment secara bersemuka ataupun online dengan cik?</v>
      </c>
      <c r="D23924" s="149">
        <f t="shared" si="187"/>
        <v>45453</v>
      </c>
    </row>
    <row r="23925" spans="1:4">
      <c r="B23925" s="74" t="str">
        <f ca="1">IFERROR(__xludf.DUMMYFUNCTION("IF(REGEXMATCH(A23925,""wealth planning""),""Script 1"",""-"")"),"-")</f>
        <v>-</v>
      </c>
      <c r="C23925" s="74">
        <f t="shared" si="186"/>
        <v>0</v>
      </c>
      <c r="D23925" s="149">
        <f t="shared" si="187"/>
        <v>45453</v>
      </c>
    </row>
    <row r="23926" spans="1:4">
      <c r="B23926" s="74" t="str">
        <f ca="1">IFERROR(__xludf.DUMMYFUNCTION("IF(REGEXMATCH(A23926,""wealth planning""),""Script 1"",""-"")"),"-")</f>
        <v>-</v>
      </c>
      <c r="C23926" s="74">
        <f t="shared" si="186"/>
        <v>0</v>
      </c>
      <c r="D23926" s="74" t="str">
        <f t="shared" si="187"/>
        <v>You: Hai assalamualaikum cik Hidayah, saya Azhad dari PruBSN takaful. Sorry kalau ganggu. Actually sekarang saya tengah mencari individu yang baru mula bekerja untuk saya dapatkan opportunity untuk sharing berkaitan takaful dan wealth planning since ini kerja hakiki saya sebagai PruBSN wealth planner. Boleh ke kalau saya nak set appointment secara bersemuka ataupun online dengan cik?</v>
      </c>
    </row>
    <row r="23927" spans="1:4">
      <c r="B23927" s="74" t="str">
        <f ca="1">IFERROR(__xludf.DUMMYFUNCTION("IF(REGEXMATCH(A23927,""wealth planning""),""Script 1"",""-"")"),"-")</f>
        <v>-</v>
      </c>
      <c r="C23927" s="74">
        <f t="shared" si="186"/>
        <v>0</v>
      </c>
      <c r="D23927" s="74">
        <f t="shared" si="187"/>
        <v>0</v>
      </c>
    </row>
    <row r="23928" spans="1:4">
      <c r="A23928" s="74" t="s">
        <v>10070</v>
      </c>
      <c r="B23928" s="74" t="str">
        <f ca="1">IFERROR(__xludf.DUMMYFUNCTION("IF(REGEXMATCH(A23928,""wealth planning""),""Script 1"",""-"")"),"-")</f>
        <v>-</v>
      </c>
      <c r="C23928" s="74">
        <f t="shared" si="186"/>
        <v>0</v>
      </c>
      <c r="D23928" s="74">
        <f t="shared" si="187"/>
        <v>0</v>
      </c>
    </row>
    <row r="23929" spans="1:4">
      <c r="A23929" s="149">
        <v>45453</v>
      </c>
      <c r="B23929" s="74" t="str">
        <f ca="1">IFERROR(__xludf.DUMMYFUNCTION("IF(REGEXMATCH(A23929,""wealth planning""),""Script 1"",""-"")"),"#VALUE!")</f>
        <v>#VALUE!</v>
      </c>
      <c r="C23929" s="74" t="str">
        <f t="shared" si="186"/>
        <v>Haziq Aiman</v>
      </c>
      <c r="D23929" s="74">
        <f t="shared" si="187"/>
        <v>0</v>
      </c>
    </row>
    <row r="23930" spans="1:4">
      <c r="A23930" s="149">
        <v>45453</v>
      </c>
      <c r="B23930" s="74" t="str">
        <f ca="1">IFERROR(__xludf.DUMMYFUNCTION("IF(REGEXMATCH(A23930,""wealth planning""),""Script 1"",""-"")"),"#VALUE!")</f>
        <v>#VALUE!</v>
      </c>
      <c r="C23930" s="149">
        <f t="shared" si="186"/>
        <v>45453</v>
      </c>
      <c r="D23930" s="74">
        <f t="shared" si="187"/>
        <v>0</v>
      </c>
    </row>
    <row r="23931" spans="1:4">
      <c r="A23931" s="74" t="s">
        <v>12837</v>
      </c>
      <c r="B23931" s="74" t="str">
        <f ca="1">IFERROR(__xludf.DUMMYFUNCTION("IF(REGEXMATCH(A23931,""wealth planning""),""Script 1"",""-"")"),"Script 1")</f>
        <v>Script 1</v>
      </c>
      <c r="C23931" s="149">
        <f t="shared" si="186"/>
        <v>45453</v>
      </c>
      <c r="D23931" s="74" t="str">
        <f t="shared" si="187"/>
        <v>Haziq Aiman</v>
      </c>
    </row>
    <row r="23932" spans="1:4">
      <c r="A23932" s="74"/>
      <c r="B23932" s="74" t="str">
        <f ca="1">IFERROR(__xludf.DUMMYFUNCTION("IF(REGEXMATCH(A23932,""wealth planning""),""Script 1"",""-"")"),"-")</f>
        <v>-</v>
      </c>
      <c r="C23932" s="74" t="str">
        <f t="shared" si="186"/>
        <v>You: Hai assalamualaikum Haziq, saya Azhad dari PruBSN. Sorry kalau ganggu. Actually sekarang saya tengah mencari individu untuk saya dapatkan opportunity untuk sharing berkaitan takaful dan wealth planning since ini kerja hakiki saya sebagai PruBSN wealth planner. Boleh ke kalau saya nak set appointment secara bersemuka ataupun online dengan tuan?</v>
      </c>
      <c r="D23932" s="149">
        <f t="shared" si="187"/>
        <v>45453</v>
      </c>
    </row>
    <row r="23933" spans="1:4">
      <c r="B23933" s="74" t="str">
        <f ca="1">IFERROR(__xludf.DUMMYFUNCTION("IF(REGEXMATCH(A23933,""wealth planning""),""Script 1"",""-"")"),"-")</f>
        <v>-</v>
      </c>
      <c r="C23933" s="74">
        <f t="shared" si="186"/>
        <v>0</v>
      </c>
      <c r="D23933" s="149">
        <f t="shared" si="187"/>
        <v>45453</v>
      </c>
    </row>
    <row r="23934" spans="1:4">
      <c r="B23934" s="74" t="str">
        <f ca="1">IFERROR(__xludf.DUMMYFUNCTION("IF(REGEXMATCH(A23934,""wealth planning""),""Script 1"",""-"")"),"-")</f>
        <v>-</v>
      </c>
      <c r="C23934" s="74">
        <f t="shared" si="186"/>
        <v>0</v>
      </c>
      <c r="D23934" s="74" t="str">
        <f t="shared" si="187"/>
        <v>You: Hai assalamualaikum Haziq, saya Azhad dari PruBSN. Sorry kalau ganggu. Actually sekarang saya tengah mencari individu untuk saya dapatkan opportunity untuk sharing berkaitan takaful dan wealth planning since ini kerja hakiki saya sebagai PruBSN wealth planner. Boleh ke kalau saya nak set appointment secara bersemuka ataupun online dengan tuan?</v>
      </c>
    </row>
    <row r="23935" spans="1:4">
      <c r="B23935" s="74" t="str">
        <f ca="1">IFERROR(__xludf.DUMMYFUNCTION("IF(REGEXMATCH(A23935,""wealth planning""),""Script 1"",""-"")"),"-")</f>
        <v>-</v>
      </c>
      <c r="C23935" s="74">
        <f t="shared" si="186"/>
        <v>0</v>
      </c>
      <c r="D23935" s="74">
        <f t="shared" si="187"/>
        <v>0</v>
      </c>
    </row>
    <row r="23936" spans="1:4">
      <c r="A23936" s="74" t="s">
        <v>12840</v>
      </c>
      <c r="B23936" s="74" t="str">
        <f ca="1">IFERROR(__xludf.DUMMYFUNCTION("IF(REGEXMATCH(A23936,""wealth planning""),""Script 1"",""-"")"),"-")</f>
        <v>-</v>
      </c>
      <c r="C23936" s="74">
        <f t="shared" si="186"/>
        <v>0</v>
      </c>
      <c r="D23936" s="74">
        <f t="shared" si="187"/>
        <v>0</v>
      </c>
    </row>
    <row r="23937" spans="1:4">
      <c r="A23937" s="149">
        <v>45453</v>
      </c>
      <c r="B23937" s="74" t="str">
        <f ca="1">IFERROR(__xludf.DUMMYFUNCTION("IF(REGEXMATCH(A23937,""wealth planning""),""Script 1"",""-"")"),"#VALUE!")</f>
        <v>#VALUE!</v>
      </c>
      <c r="C23937" s="74" t="str">
        <f t="shared" si="186"/>
        <v>Faisal Suris</v>
      </c>
      <c r="D23937" s="74">
        <f t="shared" si="187"/>
        <v>0</v>
      </c>
    </row>
    <row r="23938" spans="1:4">
      <c r="A23938" s="149">
        <v>45453</v>
      </c>
      <c r="B23938" s="74" t="str">
        <f ca="1">IFERROR(__xludf.DUMMYFUNCTION("IF(REGEXMATCH(A23938,""wealth planning""),""Script 1"",""-"")"),"#VALUE!")</f>
        <v>#VALUE!</v>
      </c>
      <c r="C23938" s="149">
        <f t="shared" si="186"/>
        <v>45453</v>
      </c>
      <c r="D23938" s="74">
        <f t="shared" si="187"/>
        <v>0</v>
      </c>
    </row>
    <row r="23939" spans="1:4">
      <c r="A23939" s="74" t="s">
        <v>12841</v>
      </c>
      <c r="B23939" s="74" t="str">
        <f ca="1">IFERROR(__xludf.DUMMYFUNCTION("IF(REGEXMATCH(A23939,""wealth planning""),""Script 1"",""-"")"),"Script 1")</f>
        <v>Script 1</v>
      </c>
      <c r="C23939" s="149">
        <f t="shared" si="186"/>
        <v>45453</v>
      </c>
      <c r="D23939" s="74" t="str">
        <f t="shared" si="187"/>
        <v>Faisal Suris</v>
      </c>
    </row>
    <row r="23940" spans="1:4">
      <c r="A23940" s="74"/>
      <c r="B23940" s="74" t="str">
        <f ca="1">IFERROR(__xludf.DUMMYFUNCTION("IF(REGEXMATCH(A23940,""wealth planning""),""Script 1"",""-"")"),"-")</f>
        <v>-</v>
      </c>
      <c r="C23940" s="74" t="str">
        <f t="shared" si="186"/>
        <v>You: Hai assalamualaikum Faisal, saya Azhad nihon sotsu grad tahun 2017. Sorry kalau ganggu. Actually sekarang saya tengah mencari kohai nihon sotsu untuk saya dapatkan opportunity untuk sharing berkaitan takaful dan wealth planning since ini kerja hakiki saya sebagai PruBSN wealth planner. Boleh ke kalau saya nak set appointment secara bersemuka ataupun online dengan tuan?</v>
      </c>
      <c r="D23940" s="149">
        <f t="shared" si="187"/>
        <v>45453</v>
      </c>
    </row>
    <row r="23941" spans="1:4">
      <c r="B23941" s="74" t="str">
        <f ca="1">IFERROR(__xludf.DUMMYFUNCTION("IF(REGEXMATCH(A23941,""wealth planning""),""Script 1"",""-"")"),"-")</f>
        <v>-</v>
      </c>
      <c r="C23941" s="74">
        <f t="shared" si="186"/>
        <v>0</v>
      </c>
      <c r="D23941" s="149">
        <f t="shared" si="187"/>
        <v>45453</v>
      </c>
    </row>
    <row r="23942" spans="1:4">
      <c r="B23942" s="74" t="str">
        <f ca="1">IFERROR(__xludf.DUMMYFUNCTION("IF(REGEXMATCH(A23942,""wealth planning""),""Script 1"",""-"")"),"-")</f>
        <v>-</v>
      </c>
      <c r="C23942" s="74">
        <f t="shared" si="186"/>
        <v>0</v>
      </c>
      <c r="D23942" s="74" t="str">
        <f t="shared" si="187"/>
        <v>You: Hai assalamualaikum Faisal, saya Azhad nihon sotsu grad tahun 2017. Sorry kalau ganggu. Actually sekarang saya tengah mencari kohai nihon sotsu untuk saya dapatkan opportunity untuk sharing berkaitan takaful dan wealth planning since ini kerja hakiki saya sebagai PruBSN wealth planner. Boleh ke kalau saya nak set appointment secara bersemuka ataupun online dengan tuan?</v>
      </c>
    </row>
    <row r="23943" spans="1:4">
      <c r="A23943" s="74" t="s">
        <v>12843</v>
      </c>
      <c r="B23943" s="74" t="str">
        <f ca="1">IFERROR(__xludf.DUMMYFUNCTION("IF(REGEXMATCH(A23943,""wealth planning""),""Script 1"",""-"")"),"-")</f>
        <v>-</v>
      </c>
      <c r="C23943" s="74">
        <f t="shared" si="186"/>
        <v>0</v>
      </c>
      <c r="D23943" s="74">
        <f t="shared" si="187"/>
        <v>0</v>
      </c>
    </row>
    <row r="23944" spans="1:4">
      <c r="A23944" s="74" t="s">
        <v>12843</v>
      </c>
      <c r="B23944" s="74" t="str">
        <f ca="1">IFERROR(__xludf.DUMMYFUNCTION("IF(REGEXMATCH(A23944,""wealth planning""),""Script 1"",""-"")"),"-")</f>
        <v>-</v>
      </c>
      <c r="C23944" s="74" t="str">
        <f t="shared" si="186"/>
        <v>SYAFIQ BAKRI</v>
      </c>
      <c r="D23944" s="74">
        <f t="shared" si="187"/>
        <v>0</v>
      </c>
    </row>
    <row r="23945" spans="1:4">
      <c r="A23945" s="149">
        <v>45453</v>
      </c>
      <c r="B23945" s="74" t="str">
        <f ca="1">IFERROR(__xludf.DUMMYFUNCTION("IF(REGEXMATCH(A23945,""wealth planning""),""Script 1"",""-"")"),"#VALUE!")</f>
        <v>#VALUE!</v>
      </c>
      <c r="C23945" s="74" t="str">
        <f t="shared" si="186"/>
        <v>SYAFIQ BAKRI</v>
      </c>
      <c r="D23945" s="74">
        <f t="shared" si="187"/>
        <v>0</v>
      </c>
    </row>
    <row r="23946" spans="1:4">
      <c r="A23946" s="149">
        <v>45453</v>
      </c>
      <c r="B23946" s="74" t="str">
        <f ca="1">IFERROR(__xludf.DUMMYFUNCTION("IF(REGEXMATCH(A23946,""wealth planning""),""Script 1"",""-"")"),"#VALUE!")</f>
        <v>#VALUE!</v>
      </c>
      <c r="C23946" s="149">
        <f t="shared" si="186"/>
        <v>45453</v>
      </c>
      <c r="D23946" s="74" t="str">
        <f t="shared" si="187"/>
        <v>SYAFIQ BAKRI</v>
      </c>
    </row>
    <row r="23947" spans="1:4">
      <c r="A23947" s="74" t="s">
        <v>12844</v>
      </c>
      <c r="B23947" s="74" t="str">
        <f ca="1">IFERROR(__xludf.DUMMYFUNCTION("IF(REGEXMATCH(A23947,""wealth planning""),""Script 1"",""-"")"),"Script 1")</f>
        <v>Script 1</v>
      </c>
      <c r="C23947" s="149">
        <f t="shared" si="186"/>
        <v>45453</v>
      </c>
      <c r="D23947" s="74" t="str">
        <f t="shared" si="187"/>
        <v>SYAFIQ BAKRI</v>
      </c>
    </row>
    <row r="23948" spans="1:4">
      <c r="A23948" s="74"/>
      <c r="B23948" s="74" t="str">
        <f ca="1">IFERROR(__xludf.DUMMYFUNCTION("IF(REGEXMATCH(A23948,""wealth planning""),""Script 1"",""-"")"),"-")</f>
        <v>-</v>
      </c>
      <c r="C23948" s="74" t="str">
        <f t="shared" si="186"/>
        <v>You: Hai. Assalamualaikum Mr. Syafiq, Sorry for the sudden DM. My name is Azhad, and I'm reaching out for business purposes. I came across your LinkedIn profile and wanted to ask if you've heard about wealth planning and income replacement plan? As a PruBSN Wealth Planner, it's my job to share information about these important topics. May I know if this is something you're interested in? Best regards, Azhad</v>
      </c>
      <c r="D23948" s="149">
        <f t="shared" si="187"/>
        <v>45453</v>
      </c>
    </row>
    <row r="23949" spans="1:4">
      <c r="B23949" s="74" t="str">
        <f ca="1">IFERROR(__xludf.DUMMYFUNCTION("IF(REGEXMATCH(A23949,""wealth planning""),""Script 1"",""-"")"),"-")</f>
        <v>-</v>
      </c>
      <c r="C23949" s="74">
        <f t="shared" si="186"/>
        <v>0</v>
      </c>
      <c r="D23949" s="149">
        <f t="shared" si="187"/>
        <v>45453</v>
      </c>
    </row>
    <row r="23950" spans="1:4">
      <c r="B23950" s="74" t="str">
        <f ca="1">IFERROR(__xludf.DUMMYFUNCTION("IF(REGEXMATCH(A23950,""wealth planning""),""Script 1"",""-"")"),"-")</f>
        <v>-</v>
      </c>
      <c r="C23950" s="74">
        <f t="shared" si="186"/>
        <v>0</v>
      </c>
      <c r="D23950" s="74" t="str">
        <f t="shared" si="187"/>
        <v>You: Hai. Assalamualaikum Mr. Syafiq, Sorry for the sudden DM. My name is Azhad, and I'm reaching out for business purposes. I came across your LinkedIn profile and wanted to ask if you've heard about wealth planning and income replacement plan? As a PruBSN Wealth Planner, it's my job to share information about these important topics. May I know if this is something you're interested in? Best regards, Azhad</v>
      </c>
    </row>
    <row r="23951" spans="1:4">
      <c r="A23951" s="74" t="s">
        <v>12846</v>
      </c>
      <c r="B23951" s="74" t="str">
        <f ca="1">IFERROR(__xludf.DUMMYFUNCTION("IF(REGEXMATCH(A23951,""wealth planning""),""Script 1"",""-"")"),"-")</f>
        <v>-</v>
      </c>
      <c r="C23951" s="74">
        <f t="shared" si="186"/>
        <v>0</v>
      </c>
      <c r="D23951" s="74">
        <f t="shared" si="187"/>
        <v>0</v>
      </c>
    </row>
    <row r="23952" spans="1:4">
      <c r="A23952" s="74" t="s">
        <v>12846</v>
      </c>
      <c r="B23952" s="74" t="str">
        <f ca="1">IFERROR(__xludf.DUMMYFUNCTION("IF(REGEXMATCH(A23952,""wealth planning""),""Script 1"",""-"")"),"-")</f>
        <v>-</v>
      </c>
      <c r="C23952" s="74" t="str">
        <f t="shared" si="186"/>
        <v>Syazwani Jasni</v>
      </c>
      <c r="D23952" s="74">
        <f t="shared" si="187"/>
        <v>0</v>
      </c>
    </row>
    <row r="23953" spans="1:4">
      <c r="A23953" s="149">
        <v>45453</v>
      </c>
      <c r="B23953" s="74" t="str">
        <f ca="1">IFERROR(__xludf.DUMMYFUNCTION("IF(REGEXMATCH(A23953,""wealth planning""),""Script 1"",""-"")"),"#VALUE!")</f>
        <v>#VALUE!</v>
      </c>
      <c r="C23953" s="74" t="str">
        <f t="shared" si="186"/>
        <v>Syazwani Jasni</v>
      </c>
      <c r="D23953" s="74">
        <f t="shared" si="187"/>
        <v>0</v>
      </c>
    </row>
    <row r="23954" spans="1:4">
      <c r="A23954" s="149">
        <v>45453</v>
      </c>
      <c r="B23954" s="74" t="str">
        <f ca="1">IFERROR(__xludf.DUMMYFUNCTION("IF(REGEXMATCH(A23954,""wealth planning""),""Script 1"",""-"")"),"#VALUE!")</f>
        <v>#VALUE!</v>
      </c>
      <c r="C23954" s="149">
        <f t="shared" si="186"/>
        <v>45453</v>
      </c>
      <c r="D23954" s="74" t="str">
        <f t="shared" si="187"/>
        <v>Syazwani Jasni</v>
      </c>
    </row>
    <row r="23955" spans="1:4">
      <c r="A23955" s="74" t="s">
        <v>12847</v>
      </c>
      <c r="B23955" s="74" t="str">
        <f ca="1">IFERROR(__xludf.DUMMYFUNCTION("IF(REGEXMATCH(A23955,""wealth planning""),""Script 1"",""-"")"),"Script 1")</f>
        <v>Script 1</v>
      </c>
      <c r="C23955" s="149">
        <f t="shared" si="186"/>
        <v>45453</v>
      </c>
      <c r="D23955" s="74" t="str">
        <f t="shared" si="187"/>
        <v>Syazwani Jasni</v>
      </c>
    </row>
    <row r="23956" spans="1:4">
      <c r="A23956" s="74"/>
      <c r="B23956" s="74" t="str">
        <f ca="1">IFERROR(__xludf.DUMMYFUNCTION("IF(REGEXMATCH(A23956,""wealth planning""),""Script 1"",""-"")"),"-")</f>
        <v>-</v>
      </c>
      <c r="C23956" s="74" t="str">
        <f t="shared" si="186"/>
        <v>You: Hai. Assalamualaikum Syazwani,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3956" s="149">
        <f t="shared" si="187"/>
        <v>45453</v>
      </c>
    </row>
    <row r="23957" spans="1:4">
      <c r="B23957" s="74" t="str">
        <f ca="1">IFERROR(__xludf.DUMMYFUNCTION("IF(REGEXMATCH(A23957,""wealth planning""),""Script 1"",""-"")"),"-")</f>
        <v>-</v>
      </c>
      <c r="C23957" s="74">
        <f t="shared" si="186"/>
        <v>0</v>
      </c>
      <c r="D23957" s="149">
        <f t="shared" si="187"/>
        <v>45453</v>
      </c>
    </row>
    <row r="23958" spans="1:4">
      <c r="B23958" s="74" t="str">
        <f ca="1">IFERROR(__xludf.DUMMYFUNCTION("IF(REGEXMATCH(A23958,""wealth planning""),""Script 1"",""-"")"),"-")</f>
        <v>-</v>
      </c>
      <c r="C23958" s="74">
        <f t="shared" si="186"/>
        <v>0</v>
      </c>
      <c r="D23958" s="74" t="str">
        <f t="shared" si="187"/>
        <v>You: Hai. Assalamualaikum Syazwani,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3959" spans="1:4">
      <c r="A23959" s="147" t="s">
        <v>12849</v>
      </c>
      <c r="B23959" s="74" t="str">
        <f ca="1">IFERROR(__xludf.DUMMYFUNCTION("IF(REGEXMATCH(A23959,""wealth planning""),""Script 1"",""-"")"),"-")</f>
        <v>-</v>
      </c>
      <c r="C23959" s="74">
        <f t="shared" si="186"/>
        <v>0</v>
      </c>
      <c r="D23959" s="74">
        <f t="shared" si="187"/>
        <v>0</v>
      </c>
    </row>
    <row r="23960" spans="1:4">
      <c r="A23960" s="147" t="s">
        <v>12849</v>
      </c>
      <c r="B23960" s="74" t="str">
        <f ca="1">IFERROR(__xludf.DUMMYFUNCTION("IF(REGEXMATCH(A23960,""wealth planning""),""Script 1"",""-"")"),"-")</f>
        <v>-</v>
      </c>
      <c r="C23960" s="74" t="str">
        <f t="shared" si="186"/>
        <v>Ammar Asnawi Badruddin</v>
      </c>
      <c r="D23960" s="74">
        <f t="shared" si="187"/>
        <v>0</v>
      </c>
    </row>
    <row r="23961" spans="1:4">
      <c r="A23961" s="149">
        <v>45453</v>
      </c>
      <c r="B23961" s="74" t="str">
        <f ca="1">IFERROR(__xludf.DUMMYFUNCTION("IF(REGEXMATCH(A23961,""wealth planning""),""Script 1"",""-"")"),"#VALUE!")</f>
        <v>#VALUE!</v>
      </c>
      <c r="C23961" s="74" t="str">
        <f t="shared" si="186"/>
        <v>Ammar Asnawi Badruddin</v>
      </c>
      <c r="D23961" s="74">
        <f t="shared" si="187"/>
        <v>0</v>
      </c>
    </row>
    <row r="23962" spans="1:4">
      <c r="A23962" s="149">
        <v>45453</v>
      </c>
      <c r="B23962" s="74" t="str">
        <f ca="1">IFERROR(__xludf.DUMMYFUNCTION("IF(REGEXMATCH(A23962,""wealth planning""),""Script 1"",""-"")"),"#VALUE!")</f>
        <v>#VALUE!</v>
      </c>
      <c r="C23962" s="149">
        <f t="shared" si="186"/>
        <v>45453</v>
      </c>
      <c r="D23962" s="74" t="str">
        <f t="shared" si="187"/>
        <v>Ammar Asnawi Badruddin</v>
      </c>
    </row>
    <row r="23963" spans="1:4">
      <c r="A23963" s="74" t="s">
        <v>12850</v>
      </c>
      <c r="B23963" s="74" t="str">
        <f ca="1">IFERROR(__xludf.DUMMYFUNCTION("IF(REGEXMATCH(A23963,""wealth planning""),""Script 1"",""-"")"),"Script 1")</f>
        <v>Script 1</v>
      </c>
      <c r="C23963" s="149">
        <f t="shared" si="186"/>
        <v>45453</v>
      </c>
      <c r="D23963" s="74" t="str">
        <f t="shared" si="187"/>
        <v>Ammar Asnawi Badruddin</v>
      </c>
    </row>
    <row r="23964" spans="1:4">
      <c r="A23964" s="74"/>
      <c r="B23964" s="74" t="str">
        <f ca="1">IFERROR(__xludf.DUMMYFUNCTION("IF(REGEXMATCH(A23964,""wealth planning""),""Script 1"",""-"")"),"-")</f>
        <v>-</v>
      </c>
      <c r="C23964" s="74" t="str">
        <f t="shared" si="186"/>
        <v>You: Hai assalamualaikum tuan Ammar, saya Azhad nihon sotsu grad tahun 2017. Sorry kalau ganggu. Actually sekarang saya tengah mencari kohai nihon sotsu untuk saya dapatkan opportunity untuk sharing berkaitan takaful dan wealth planning since ini kerja hakiki saya sebagai PruBSN wealth planner. Boleh ke kalau saya nak set appointment secara bersemuka ataupun online dengan tuan?</v>
      </c>
      <c r="D23964" s="149">
        <f t="shared" si="187"/>
        <v>45453</v>
      </c>
    </row>
    <row r="23965" spans="1:4">
      <c r="B23965" s="74" t="str">
        <f ca="1">IFERROR(__xludf.DUMMYFUNCTION("IF(REGEXMATCH(A23965,""wealth planning""),""Script 1"",""-"")"),"-")</f>
        <v>-</v>
      </c>
      <c r="C23965" s="74">
        <f t="shared" si="186"/>
        <v>0</v>
      </c>
      <c r="D23965" s="149">
        <f t="shared" si="187"/>
        <v>45453</v>
      </c>
    </row>
    <row r="23966" spans="1:4">
      <c r="B23966" s="74" t="str">
        <f ca="1">IFERROR(__xludf.DUMMYFUNCTION("IF(REGEXMATCH(A23966,""wealth planning""),""Script 1"",""-"")"),"-")</f>
        <v>-</v>
      </c>
      <c r="C23966" s="74">
        <f t="shared" si="186"/>
        <v>0</v>
      </c>
      <c r="D23966" s="74" t="str">
        <f t="shared" si="187"/>
        <v>You: Hai assalamualaikum tuan Ammar, saya Azhad nihon sotsu grad tahun 2017. Sorry kalau ganggu. Actually sekarang saya tengah mencari kohai nihon sotsu untuk saya dapatkan opportunity untuk sharing berkaitan takaful dan wealth planning since ini kerja hakiki saya sebagai PruBSN wealth planner. Boleh ke kalau saya nak set appointment secara bersemuka ataupun online dengan tuan?</v>
      </c>
    </row>
    <row r="23967" spans="1:4">
      <c r="A23967" s="74" t="s">
        <v>12852</v>
      </c>
      <c r="B23967" s="74" t="str">
        <f ca="1">IFERROR(__xludf.DUMMYFUNCTION("IF(REGEXMATCH(A23967,""wealth planning""),""Script 1"",""-"")"),"-")</f>
        <v>-</v>
      </c>
      <c r="C23967" s="74">
        <f t="shared" si="186"/>
        <v>0</v>
      </c>
      <c r="D23967" s="74">
        <f t="shared" si="187"/>
        <v>0</v>
      </c>
    </row>
    <row r="23968" spans="1:4">
      <c r="A23968" s="74" t="s">
        <v>12852</v>
      </c>
      <c r="B23968" s="74" t="str">
        <f ca="1">IFERROR(__xludf.DUMMYFUNCTION("IF(REGEXMATCH(A23968,""wealth planning""),""Script 1"",""-"")"),"-")</f>
        <v>-</v>
      </c>
      <c r="C23968" s="74" t="str">
        <f t="shared" si="186"/>
        <v>Naziefie Rahim</v>
      </c>
      <c r="D23968" s="74">
        <f t="shared" si="187"/>
        <v>0</v>
      </c>
    </row>
    <row r="23969" spans="1:4">
      <c r="A23969" s="149">
        <v>45453</v>
      </c>
      <c r="B23969" s="74" t="str">
        <f ca="1">IFERROR(__xludf.DUMMYFUNCTION("IF(REGEXMATCH(A23969,""wealth planning""),""Script 1"",""-"")"),"#VALUE!")</f>
        <v>#VALUE!</v>
      </c>
      <c r="C23969" s="74" t="str">
        <f t="shared" si="186"/>
        <v>Naziefie Rahim</v>
      </c>
      <c r="D23969" s="74">
        <f t="shared" si="187"/>
        <v>0</v>
      </c>
    </row>
    <row r="23970" spans="1:4">
      <c r="A23970" s="149">
        <v>45453</v>
      </c>
      <c r="B23970" s="74" t="str">
        <f ca="1">IFERROR(__xludf.DUMMYFUNCTION("IF(REGEXMATCH(A23970,""wealth planning""),""Script 1"",""-"")"),"#VALUE!")</f>
        <v>#VALUE!</v>
      </c>
      <c r="C23970" s="149">
        <f t="shared" si="186"/>
        <v>45453</v>
      </c>
      <c r="D23970" s="74" t="str">
        <f t="shared" si="187"/>
        <v>Naziefie Rahim</v>
      </c>
    </row>
    <row r="23971" spans="1:4">
      <c r="A23971" s="74" t="s">
        <v>12853</v>
      </c>
      <c r="B23971" s="74" t="str">
        <f ca="1">IFERROR(__xludf.DUMMYFUNCTION("IF(REGEXMATCH(A23971,""wealth planning""),""Script 1"",""-"")"),"Script 1")</f>
        <v>Script 1</v>
      </c>
      <c r="C23971" s="149">
        <f t="shared" si="186"/>
        <v>45453</v>
      </c>
      <c r="D23971" s="74" t="str">
        <f t="shared" si="187"/>
        <v>Naziefie Rahim</v>
      </c>
    </row>
    <row r="23972" spans="1:4">
      <c r="A23972" s="74"/>
      <c r="B23972" s="74" t="str">
        <f ca="1">IFERROR(__xludf.DUMMYFUNCTION("IF(REGEXMATCH(A23972,""wealth planning""),""Script 1"",""-"")"),"-")</f>
        <v>-</v>
      </c>
      <c r="C23972" s="74" t="str">
        <f t="shared" si="186"/>
        <v>You: Hai. Assalamualaikum Me. Naziefie, Sorry for the sudden DM. My name is Azhad, and I'm reaching out for business purposes. I came across your LinkedIn profile and wanted to ask if you've heard about wealth planning or staff benefit for your company? As a PruBSN Wealth Planner, it's my job to share information about these important topics. May I know if this is something you're interested in? Best regards, Azhad</v>
      </c>
      <c r="D23972" s="149">
        <f t="shared" si="187"/>
        <v>45453</v>
      </c>
    </row>
    <row r="23973" spans="1:4">
      <c r="B23973" s="74" t="str">
        <f ca="1">IFERROR(__xludf.DUMMYFUNCTION("IF(REGEXMATCH(A23973,""wealth planning""),""Script 1"",""-"")"),"-")</f>
        <v>-</v>
      </c>
      <c r="C23973" s="74">
        <f t="shared" si="186"/>
        <v>0</v>
      </c>
      <c r="D23973" s="149">
        <f t="shared" si="187"/>
        <v>45453</v>
      </c>
    </row>
    <row r="23974" spans="1:4">
      <c r="B23974" s="74" t="str">
        <f ca="1">IFERROR(__xludf.DUMMYFUNCTION("IF(REGEXMATCH(A23974,""wealth planning""),""Script 1"",""-"")"),"-")</f>
        <v>-</v>
      </c>
      <c r="C23974" s="74">
        <f t="shared" ref="C23974:C24228" si="188">A23973</f>
        <v>0</v>
      </c>
      <c r="D23974" s="74" t="str">
        <f t="shared" ref="D23974:D24228" si="189">A23971</f>
        <v>You: Hai. Assalamualaikum Me. Naziefie, Sorry for the sudden DM. My name is Azhad, and I'm reaching out for business purposes. I came across your LinkedIn profile and wanted to ask if you've heard about wealth planning or staff benefit for your company? As a PruBSN Wealth Planner, it's my job to share information about these important topics. May I know if this is something you're interested in? Best regards, Azhad</v>
      </c>
    </row>
    <row r="23975" spans="1:4">
      <c r="A23975" s="74" t="s">
        <v>8167</v>
      </c>
      <c r="B23975" s="74" t="str">
        <f ca="1">IFERROR(__xludf.DUMMYFUNCTION("IF(REGEXMATCH(A23975,""wealth planning""),""Script 1"",""-"")"),"-")</f>
        <v>-</v>
      </c>
      <c r="C23975" s="74">
        <f t="shared" si="188"/>
        <v>0</v>
      </c>
      <c r="D23975" s="74">
        <f t="shared" si="189"/>
        <v>0</v>
      </c>
    </row>
    <row r="23976" spans="1:4">
      <c r="A23976" s="74" t="s">
        <v>8167</v>
      </c>
      <c r="B23976" s="74" t="str">
        <f ca="1">IFERROR(__xludf.DUMMYFUNCTION("IF(REGEXMATCH(A23976,""wealth planning""),""Script 1"",""-"")"),"-")</f>
        <v>-</v>
      </c>
      <c r="C23976" s="74" t="str">
        <f t="shared" si="188"/>
        <v>Muhammad Zikri</v>
      </c>
      <c r="D23976" s="74">
        <f t="shared" si="189"/>
        <v>0</v>
      </c>
    </row>
    <row r="23977" spans="1:4">
      <c r="A23977" s="149">
        <v>45453</v>
      </c>
      <c r="B23977" s="74" t="str">
        <f ca="1">IFERROR(__xludf.DUMMYFUNCTION("IF(REGEXMATCH(A23977,""wealth planning""),""Script 1"",""-"")"),"#VALUE!")</f>
        <v>#VALUE!</v>
      </c>
      <c r="C23977" s="74" t="str">
        <f t="shared" si="188"/>
        <v>Muhammad Zikri</v>
      </c>
      <c r="D23977" s="74">
        <f t="shared" si="189"/>
        <v>0</v>
      </c>
    </row>
    <row r="23978" spans="1:4">
      <c r="A23978" s="149">
        <v>45453</v>
      </c>
      <c r="B23978" s="74" t="str">
        <f ca="1">IFERROR(__xludf.DUMMYFUNCTION("IF(REGEXMATCH(A23978,""wealth planning""),""Script 1"",""-"")"),"#VALUE!")</f>
        <v>#VALUE!</v>
      </c>
      <c r="C23978" s="149">
        <f t="shared" si="188"/>
        <v>45453</v>
      </c>
      <c r="D23978" s="74" t="str">
        <f t="shared" si="189"/>
        <v>Muhammad Zikri</v>
      </c>
    </row>
    <row r="23979" spans="1:4">
      <c r="A23979" s="74" t="s">
        <v>12855</v>
      </c>
      <c r="B23979" s="74" t="str">
        <f ca="1">IFERROR(__xludf.DUMMYFUNCTION("IF(REGEXMATCH(A23979,""wealth planning""),""Script 1"",""-"")"),"Script 1")</f>
        <v>Script 1</v>
      </c>
      <c r="C23979" s="149">
        <f t="shared" si="188"/>
        <v>45453</v>
      </c>
      <c r="D23979" s="74" t="str">
        <f t="shared" si="189"/>
        <v>Muhammad Zikri</v>
      </c>
    </row>
    <row r="23980" spans="1:4">
      <c r="A23980" s="74"/>
      <c r="B23980" s="74" t="str">
        <f ca="1">IFERROR(__xludf.DUMMYFUNCTION("IF(REGEXMATCH(A23980,""wealth planning""),""Script 1"",""-"")"),"-")</f>
        <v>-</v>
      </c>
      <c r="C23980" s="74" t="str">
        <f t="shared" si="188"/>
        <v>You: Hai assalamualaikum Zikri, saya Azhad nihon sotsu grad tahun 2017. Sorry kalau ganggu. Actually sekarang saya tengah mencari kohai nihon sotsu untuk saya dapatkan opportunity untuk sharing berkaitan takaful dan wealth planning since ini kerja hakiki saya sebagai PruBSN wealth planner. Boleh ke kalau saya nak set appointment secara bersemuka ataupun online?</v>
      </c>
      <c r="D23980" s="149">
        <f t="shared" si="189"/>
        <v>45453</v>
      </c>
    </row>
    <row r="23981" spans="1:4">
      <c r="B23981" s="74" t="str">
        <f ca="1">IFERROR(__xludf.DUMMYFUNCTION("IF(REGEXMATCH(A23981,""wealth planning""),""Script 1"",""-"")"),"-")</f>
        <v>-</v>
      </c>
      <c r="C23981" s="74">
        <f t="shared" si="188"/>
        <v>0</v>
      </c>
      <c r="D23981" s="149">
        <f t="shared" si="189"/>
        <v>45453</v>
      </c>
    </row>
    <row r="23982" spans="1:4">
      <c r="B23982" s="74" t="str">
        <f ca="1">IFERROR(__xludf.DUMMYFUNCTION("IF(REGEXMATCH(A23982,""wealth planning""),""Script 1"",""-"")"),"-")</f>
        <v>-</v>
      </c>
      <c r="C23982" s="74">
        <f t="shared" si="188"/>
        <v>0</v>
      </c>
      <c r="D23982" s="74" t="str">
        <f t="shared" si="189"/>
        <v>You: Hai assalamualaikum Zikri, saya Azhad nihon sotsu grad tahun 2017. Sorry kalau ganggu. Actually sekarang saya tengah mencari kohai nihon sotsu untuk saya dapatkan opportunity untuk sharing berkaitan takaful dan wealth planning since ini kerja hakiki saya sebagai PruBSN wealth planner. Boleh ke kalau saya nak set appointment secara bersemuka ataupun online?</v>
      </c>
    </row>
    <row r="23983" spans="1:4">
      <c r="A23983" s="74" t="s">
        <v>12856</v>
      </c>
      <c r="B23983" s="74" t="str">
        <f ca="1">IFERROR(__xludf.DUMMYFUNCTION("IF(REGEXMATCH(A23983,""wealth planning""),""Script 1"",""-"")"),"-")</f>
        <v>-</v>
      </c>
      <c r="C23983" s="74">
        <f t="shared" si="188"/>
        <v>0</v>
      </c>
      <c r="D23983" s="74">
        <f t="shared" si="189"/>
        <v>0</v>
      </c>
    </row>
    <row r="23984" spans="1:4">
      <c r="A23984" s="74" t="s">
        <v>12857</v>
      </c>
      <c r="B23984" s="74" t="str">
        <f ca="1">IFERROR(__xludf.DUMMYFUNCTION("IF(REGEXMATCH(A23984,""wealth planning""),""Script 1"",""-"")"),"-")</f>
        <v>-</v>
      </c>
      <c r="C23984" s="74" t="str">
        <f t="shared" si="188"/>
        <v>Muhammad Arif AzrulStatus is reachable</v>
      </c>
      <c r="D23984" s="74">
        <f t="shared" si="189"/>
        <v>0</v>
      </c>
    </row>
    <row r="23985" spans="1:4">
      <c r="A23985" s="149">
        <v>45453</v>
      </c>
      <c r="B23985" s="74" t="str">
        <f ca="1">IFERROR(__xludf.DUMMYFUNCTION("IF(REGEXMATCH(A23985,""wealth planning""),""Script 1"",""-"")"),"#VALUE!")</f>
        <v>#VALUE!</v>
      </c>
      <c r="C23985" s="74" t="str">
        <f t="shared" si="188"/>
        <v>Muhammad Arif Azrul</v>
      </c>
      <c r="D23985" s="74">
        <f t="shared" si="189"/>
        <v>0</v>
      </c>
    </row>
    <row r="23986" spans="1:4">
      <c r="A23986" s="149">
        <v>45453</v>
      </c>
      <c r="B23986" s="74" t="str">
        <f ca="1">IFERROR(__xludf.DUMMYFUNCTION("IF(REGEXMATCH(A23986,""wealth planning""),""Script 1"",""-"")"),"#VALUE!")</f>
        <v>#VALUE!</v>
      </c>
      <c r="C23986" s="149">
        <f t="shared" si="188"/>
        <v>45453</v>
      </c>
      <c r="D23986" s="74" t="str">
        <f t="shared" si="189"/>
        <v>Muhammad Arif AzrulStatus is reachable</v>
      </c>
    </row>
    <row r="23987" spans="1:4">
      <c r="A23987" s="74" t="s">
        <v>12858</v>
      </c>
      <c r="B23987" s="74" t="str">
        <f ca="1">IFERROR(__xludf.DUMMYFUNCTION("IF(REGEXMATCH(A23987,""wealth planning""),""Script 1"",""-"")"),"Script 1")</f>
        <v>Script 1</v>
      </c>
      <c r="C23987" s="149">
        <f t="shared" si="188"/>
        <v>45453</v>
      </c>
      <c r="D23987" s="74" t="str">
        <f t="shared" si="189"/>
        <v>Muhammad Arif Azrul</v>
      </c>
    </row>
    <row r="23988" spans="1:4">
      <c r="A23988" s="74"/>
      <c r="B23988" s="74" t="str">
        <f ca="1">IFERROR(__xludf.DUMMYFUNCTION("IF(REGEXMATCH(A23988,""wealth planning""),""Script 1"",""-"")"),"-")</f>
        <v>-</v>
      </c>
      <c r="C23988" s="74" t="str">
        <f t="shared" si="188"/>
        <v>You: Hai. Assalamualaikum Muhammad Arif,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3988" s="149">
        <f t="shared" si="189"/>
        <v>45453</v>
      </c>
    </row>
    <row r="23989" spans="1:4">
      <c r="B23989" s="74" t="str">
        <f ca="1">IFERROR(__xludf.DUMMYFUNCTION("IF(REGEXMATCH(A23989,""wealth planning""),""Script 1"",""-"")"),"-")</f>
        <v>-</v>
      </c>
      <c r="C23989" s="74">
        <f t="shared" si="188"/>
        <v>0</v>
      </c>
      <c r="D23989" s="149">
        <f t="shared" si="189"/>
        <v>45453</v>
      </c>
    </row>
    <row r="23990" spans="1:4">
      <c r="B23990" s="74" t="str">
        <f ca="1">IFERROR(__xludf.DUMMYFUNCTION("IF(REGEXMATCH(A23990,""wealth planning""),""Script 1"",""-"")"),"-")</f>
        <v>-</v>
      </c>
      <c r="C23990" s="74">
        <f t="shared" si="188"/>
        <v>0</v>
      </c>
      <c r="D23990" s="74" t="str">
        <f t="shared" si="189"/>
        <v>You: Hai. Assalamualaikum Muhammad Arif,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3991" spans="1:4">
      <c r="A23991" s="74" t="s">
        <v>12860</v>
      </c>
      <c r="B23991" s="74" t="str">
        <f ca="1">IFERROR(__xludf.DUMMYFUNCTION("IF(REGEXMATCH(A23991,""wealth planning""),""Script 1"",""-"")"),"-")</f>
        <v>-</v>
      </c>
      <c r="C23991" s="74">
        <f t="shared" si="188"/>
        <v>0</v>
      </c>
      <c r="D23991" s="74">
        <f t="shared" si="189"/>
        <v>0</v>
      </c>
    </row>
    <row r="23992" spans="1:4">
      <c r="A23992" s="74" t="s">
        <v>12861</v>
      </c>
      <c r="B23992" s="74" t="str">
        <f ca="1">IFERROR(__xludf.DUMMYFUNCTION("IF(REGEXMATCH(A23992,""wealth planning""),""Script 1"",""-"")"),"-")</f>
        <v>-</v>
      </c>
      <c r="C23992" s="74" t="str">
        <f t="shared" si="188"/>
        <v>Nor Nadiah ShafiqahStatus is reachable</v>
      </c>
      <c r="D23992" s="74">
        <f t="shared" si="189"/>
        <v>0</v>
      </c>
    </row>
    <row r="23993" spans="1:4">
      <c r="A23993" s="149">
        <v>45453</v>
      </c>
      <c r="B23993" s="74" t="str">
        <f ca="1">IFERROR(__xludf.DUMMYFUNCTION("IF(REGEXMATCH(A23993,""wealth planning""),""Script 1"",""-"")"),"#VALUE!")</f>
        <v>#VALUE!</v>
      </c>
      <c r="C23993" s="74" t="str">
        <f t="shared" si="188"/>
        <v>Nor Nadiah Shafiqah</v>
      </c>
      <c r="D23993" s="74">
        <f t="shared" si="189"/>
        <v>0</v>
      </c>
    </row>
    <row r="23994" spans="1:4">
      <c r="A23994" s="149">
        <v>45453</v>
      </c>
      <c r="B23994" s="74" t="str">
        <f ca="1">IFERROR(__xludf.DUMMYFUNCTION("IF(REGEXMATCH(A23994,""wealth planning""),""Script 1"",""-"")"),"#VALUE!")</f>
        <v>#VALUE!</v>
      </c>
      <c r="C23994" s="149">
        <f t="shared" si="188"/>
        <v>45453</v>
      </c>
      <c r="D23994" s="74" t="str">
        <f t="shared" si="189"/>
        <v>Nor Nadiah ShafiqahStatus is reachable</v>
      </c>
    </row>
    <row r="23995" spans="1:4">
      <c r="A23995" s="74" t="s">
        <v>12862</v>
      </c>
      <c r="B23995" s="74" t="str">
        <f ca="1">IFERROR(__xludf.DUMMYFUNCTION("IF(REGEXMATCH(A23995,""wealth planning""),""Script 1"",""-"")"),"Script 1")</f>
        <v>Script 1</v>
      </c>
      <c r="C23995" s="149">
        <f t="shared" si="188"/>
        <v>45453</v>
      </c>
      <c r="D23995" s="74" t="str">
        <f t="shared" si="189"/>
        <v>Nor Nadiah Shafiqah</v>
      </c>
    </row>
    <row r="23996" spans="1:4">
      <c r="A23996" s="74"/>
      <c r="B23996" s="74" t="str">
        <f ca="1">IFERROR(__xludf.DUMMYFUNCTION("IF(REGEXMATCH(A23996,""wealth planning""),""Script 1"",""-"")"),"-")</f>
        <v>-</v>
      </c>
      <c r="C23996" s="74" t="str">
        <f t="shared" si="188"/>
        <v>You: Hai. Assalamualaikum Nor Nadiah,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3996" s="149">
        <f t="shared" si="189"/>
        <v>45453</v>
      </c>
    </row>
    <row r="23997" spans="1:4">
      <c r="B23997" s="74" t="str">
        <f ca="1">IFERROR(__xludf.DUMMYFUNCTION("IF(REGEXMATCH(A23997,""wealth planning""),""Script 1"",""-"")"),"-")</f>
        <v>-</v>
      </c>
      <c r="C23997" s="74">
        <f t="shared" si="188"/>
        <v>0</v>
      </c>
      <c r="D23997" s="149">
        <f t="shared" si="189"/>
        <v>45453</v>
      </c>
    </row>
    <row r="23998" spans="1:4">
      <c r="B23998" s="74" t="str">
        <f ca="1">IFERROR(__xludf.DUMMYFUNCTION("IF(REGEXMATCH(A23998,""wealth planning""),""Script 1"",""-"")"),"-")</f>
        <v>-</v>
      </c>
      <c r="C23998" s="74">
        <f t="shared" si="188"/>
        <v>0</v>
      </c>
      <c r="D23998" s="74" t="str">
        <f t="shared" si="189"/>
        <v>You: Hai. Assalamualaikum Nor Nadiah,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3999" spans="1:4">
      <c r="A23999" s="74" t="s">
        <v>12864</v>
      </c>
      <c r="B23999" s="74" t="str">
        <f ca="1">IFERROR(__xludf.DUMMYFUNCTION("IF(REGEXMATCH(A23999,""wealth planning""),""Script 1"",""-"")"),"-")</f>
        <v>-</v>
      </c>
      <c r="C23999" s="74">
        <f t="shared" si="188"/>
        <v>0</v>
      </c>
      <c r="D23999" s="74">
        <f t="shared" si="189"/>
        <v>0</v>
      </c>
    </row>
    <row r="24000" spans="1:4">
      <c r="A24000" s="74" t="s">
        <v>12865</v>
      </c>
      <c r="B24000" s="74" t="str">
        <f ca="1">IFERROR(__xludf.DUMMYFUNCTION("IF(REGEXMATCH(A24000,""wealth planning""),""Script 1"",""-"")"),"-")</f>
        <v>-</v>
      </c>
      <c r="C24000" s="74" t="str">
        <f t="shared" si="188"/>
        <v>Ahmad ZulkifliStatus is reachable</v>
      </c>
      <c r="D24000" s="74">
        <f t="shared" si="189"/>
        <v>0</v>
      </c>
    </row>
    <row r="24001" spans="1:4">
      <c r="A24001" s="149">
        <v>45453</v>
      </c>
      <c r="B24001" s="74" t="str">
        <f ca="1">IFERROR(__xludf.DUMMYFUNCTION("IF(REGEXMATCH(A24001,""wealth planning""),""Script 1"",""-"")"),"#VALUE!")</f>
        <v>#VALUE!</v>
      </c>
      <c r="C24001" s="74" t="str">
        <f t="shared" si="188"/>
        <v>Ahmad Zulkifli</v>
      </c>
      <c r="D24001" s="74">
        <f t="shared" si="189"/>
        <v>0</v>
      </c>
    </row>
    <row r="24002" spans="1:4">
      <c r="A24002" s="149">
        <v>45453</v>
      </c>
      <c r="B24002" s="74" t="str">
        <f ca="1">IFERROR(__xludf.DUMMYFUNCTION("IF(REGEXMATCH(A24002,""wealth planning""),""Script 1"",""-"")"),"#VALUE!")</f>
        <v>#VALUE!</v>
      </c>
      <c r="C24002" s="149">
        <f t="shared" si="188"/>
        <v>45453</v>
      </c>
      <c r="D24002" s="74" t="str">
        <f t="shared" si="189"/>
        <v>Ahmad ZulkifliStatus is reachable</v>
      </c>
    </row>
    <row r="24003" spans="1:4">
      <c r="A24003" s="74" t="s">
        <v>12866</v>
      </c>
      <c r="B24003" s="74" t="str">
        <f ca="1">IFERROR(__xludf.DUMMYFUNCTION("IF(REGEXMATCH(A24003,""wealth planning""),""Script 1"",""-"")"),"Script 1")</f>
        <v>Script 1</v>
      </c>
      <c r="C24003" s="149">
        <f t="shared" si="188"/>
        <v>45453</v>
      </c>
      <c r="D24003" s="74" t="str">
        <f t="shared" si="189"/>
        <v>Ahmad Zulkifli</v>
      </c>
    </row>
    <row r="24004" spans="1:4">
      <c r="A24004" s="74"/>
      <c r="B24004" s="74" t="str">
        <f ca="1">IFERROR(__xludf.DUMMYFUNCTION("IF(REGEXMATCH(A24004,""wealth planning""),""Script 1"",""-"")"),"-")</f>
        <v>-</v>
      </c>
      <c r="C24004" s="74" t="str">
        <f t="shared" si="188"/>
        <v>You: Hai. Assalamualaikum tuan Ahmad,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4004" s="149">
        <f t="shared" si="189"/>
        <v>45453</v>
      </c>
    </row>
    <row r="24005" spans="1:4">
      <c r="B24005" s="74" t="str">
        <f ca="1">IFERROR(__xludf.DUMMYFUNCTION("IF(REGEXMATCH(A24005,""wealth planning""),""Script 1"",""-"")"),"-")</f>
        <v>-</v>
      </c>
      <c r="C24005" s="74">
        <f t="shared" si="188"/>
        <v>0</v>
      </c>
      <c r="D24005" s="149">
        <f t="shared" si="189"/>
        <v>45453</v>
      </c>
    </row>
    <row r="24006" spans="1:4">
      <c r="B24006" s="74" t="str">
        <f ca="1">IFERROR(__xludf.DUMMYFUNCTION("IF(REGEXMATCH(A24006,""wealth planning""),""Script 1"",""-"")"),"-")</f>
        <v>-</v>
      </c>
      <c r="C24006" s="74">
        <f t="shared" si="188"/>
        <v>0</v>
      </c>
      <c r="D24006" s="74" t="str">
        <f t="shared" si="189"/>
        <v>You: Hai. Assalamualaikum tuan Ahmad,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4007" spans="1:4">
      <c r="A24007" s="74" t="s">
        <v>12868</v>
      </c>
      <c r="B24007" s="74" t="str">
        <f ca="1">IFERROR(__xludf.DUMMYFUNCTION("IF(REGEXMATCH(A24007,""wealth planning""),""Script 1"",""-"")"),"-")</f>
        <v>-</v>
      </c>
      <c r="C24007" s="74">
        <f t="shared" si="188"/>
        <v>0</v>
      </c>
      <c r="D24007" s="74">
        <f t="shared" si="189"/>
        <v>0</v>
      </c>
    </row>
    <row r="24008" spans="1:4">
      <c r="A24008" s="74" t="s">
        <v>12869</v>
      </c>
      <c r="B24008" s="74" t="str">
        <f ca="1">IFERROR(__xludf.DUMMYFUNCTION("IF(REGEXMATCH(A24008,""wealth planning""),""Script 1"",""-"")"),"-")</f>
        <v>-</v>
      </c>
      <c r="C24008" s="74" t="str">
        <f t="shared" si="188"/>
        <v>Ruzanna YussofStatus is reachable</v>
      </c>
      <c r="D24008" s="74">
        <f t="shared" si="189"/>
        <v>0</v>
      </c>
    </row>
    <row r="24009" spans="1:4">
      <c r="A24009" s="149">
        <v>45453</v>
      </c>
      <c r="B24009" s="74" t="str">
        <f ca="1">IFERROR(__xludf.DUMMYFUNCTION("IF(REGEXMATCH(A24009,""wealth planning""),""Script 1"",""-"")"),"#VALUE!")</f>
        <v>#VALUE!</v>
      </c>
      <c r="C24009" s="74" t="str">
        <f t="shared" si="188"/>
        <v>Ruzanna Yussof</v>
      </c>
      <c r="D24009" s="74">
        <f t="shared" si="189"/>
        <v>0</v>
      </c>
    </row>
    <row r="24010" spans="1:4">
      <c r="A24010" s="149">
        <v>45453</v>
      </c>
      <c r="B24010" s="74" t="str">
        <f ca="1">IFERROR(__xludf.DUMMYFUNCTION("IF(REGEXMATCH(A24010,""wealth planning""),""Script 1"",""-"")"),"#VALUE!")</f>
        <v>#VALUE!</v>
      </c>
      <c r="C24010" s="149">
        <f t="shared" si="188"/>
        <v>45453</v>
      </c>
      <c r="D24010" s="74" t="str">
        <f t="shared" si="189"/>
        <v>Ruzanna YussofStatus is reachable</v>
      </c>
    </row>
    <row r="24011" spans="1:4">
      <c r="A24011" s="74" t="s">
        <v>12870</v>
      </c>
      <c r="B24011" s="74" t="str">
        <f ca="1">IFERROR(__xludf.DUMMYFUNCTION("IF(REGEXMATCH(A24011,""wealth planning""),""Script 1"",""-"")"),"Script 1")</f>
        <v>Script 1</v>
      </c>
      <c r="C24011" s="149">
        <f t="shared" si="188"/>
        <v>45453</v>
      </c>
      <c r="D24011" s="74" t="str">
        <f t="shared" si="189"/>
        <v>Ruzanna Yussof</v>
      </c>
    </row>
    <row r="24012" spans="1:4">
      <c r="A24012" s="74"/>
      <c r="B24012" s="74" t="str">
        <f ca="1">IFERROR(__xludf.DUMMYFUNCTION("IF(REGEXMATCH(A24012,""wealth planning""),""Script 1"",""-"")"),"-")</f>
        <v>-</v>
      </c>
      <c r="C24012" s="74" t="str">
        <f t="shared" si="188"/>
        <v>You: Hai. Assalamualaikum Ruzanna,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4012" s="149">
        <f t="shared" si="189"/>
        <v>45453</v>
      </c>
    </row>
    <row r="24013" spans="1:4">
      <c r="B24013" s="74" t="str">
        <f ca="1">IFERROR(__xludf.DUMMYFUNCTION("IF(REGEXMATCH(A24013,""wealth planning""),""Script 1"",""-"")"),"-")</f>
        <v>-</v>
      </c>
      <c r="C24013" s="74">
        <f t="shared" si="188"/>
        <v>0</v>
      </c>
      <c r="D24013" s="149">
        <f t="shared" si="189"/>
        <v>45453</v>
      </c>
    </row>
    <row r="24014" spans="1:4">
      <c r="B24014" s="74" t="str">
        <f ca="1">IFERROR(__xludf.DUMMYFUNCTION("IF(REGEXMATCH(A24014,""wealth planning""),""Script 1"",""-"")"),"-")</f>
        <v>-</v>
      </c>
      <c r="C24014" s="74">
        <f t="shared" si="188"/>
        <v>0</v>
      </c>
      <c r="D24014" s="74" t="str">
        <f t="shared" si="189"/>
        <v>You: Hai. Assalamualaikum Ruzanna,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4015" spans="1:4">
      <c r="A24015" s="74" t="s">
        <v>12872</v>
      </c>
      <c r="B24015" s="74" t="str">
        <f ca="1">IFERROR(__xludf.DUMMYFUNCTION("IF(REGEXMATCH(A24015,""wealth planning""),""Script 1"",""-"")"),"-")</f>
        <v>-</v>
      </c>
      <c r="C24015" s="74">
        <f t="shared" si="188"/>
        <v>0</v>
      </c>
      <c r="D24015" s="74">
        <f t="shared" si="189"/>
        <v>0</v>
      </c>
    </row>
    <row r="24016" spans="1:4">
      <c r="A24016" s="74" t="s">
        <v>12872</v>
      </c>
      <c r="B24016" s="74" t="str">
        <f ca="1">IFERROR(__xludf.DUMMYFUNCTION("IF(REGEXMATCH(A24016,""wealth planning""),""Script 1"",""-"")"),"-")</f>
        <v>-</v>
      </c>
      <c r="C24016" s="74" t="str">
        <f t="shared" si="188"/>
        <v>Rayza Diana Rosdi</v>
      </c>
      <c r="D24016" s="74">
        <f t="shared" si="189"/>
        <v>0</v>
      </c>
    </row>
    <row r="24017" spans="1:4">
      <c r="A24017" s="149">
        <v>45453</v>
      </c>
      <c r="B24017" s="74" t="str">
        <f ca="1">IFERROR(__xludf.DUMMYFUNCTION("IF(REGEXMATCH(A24017,""wealth planning""),""Script 1"",""-"")"),"#VALUE!")</f>
        <v>#VALUE!</v>
      </c>
      <c r="C24017" s="74" t="str">
        <f t="shared" si="188"/>
        <v>Rayza Diana Rosdi</v>
      </c>
      <c r="D24017" s="74">
        <f t="shared" si="189"/>
        <v>0</v>
      </c>
    </row>
    <row r="24018" spans="1:4">
      <c r="A24018" s="149">
        <v>45453</v>
      </c>
      <c r="B24018" s="74" t="str">
        <f ca="1">IFERROR(__xludf.DUMMYFUNCTION("IF(REGEXMATCH(A24018,""wealth planning""),""Script 1"",""-"")"),"#VALUE!")</f>
        <v>#VALUE!</v>
      </c>
      <c r="C24018" s="149">
        <f t="shared" si="188"/>
        <v>45453</v>
      </c>
      <c r="D24018" s="74" t="str">
        <f t="shared" si="189"/>
        <v>Rayza Diana Rosdi</v>
      </c>
    </row>
    <row r="24019" spans="1:4">
      <c r="A24019" s="74" t="s">
        <v>12873</v>
      </c>
      <c r="B24019" s="74" t="str">
        <f ca="1">IFERROR(__xludf.DUMMYFUNCTION("IF(REGEXMATCH(A24019,""wealth planning""),""Script 1"",""-"")"),"Script 1")</f>
        <v>Script 1</v>
      </c>
      <c r="C24019" s="149">
        <f t="shared" si="188"/>
        <v>45453</v>
      </c>
      <c r="D24019" s="74" t="str">
        <f t="shared" si="189"/>
        <v>Rayza Diana Rosdi</v>
      </c>
    </row>
    <row r="24020" spans="1:4">
      <c r="A24020" s="74"/>
      <c r="B24020" s="74" t="str">
        <f ca="1">IFERROR(__xludf.DUMMYFUNCTION("IF(REGEXMATCH(A24020,""wealth planning""),""Script 1"",""-"")"),"-")</f>
        <v>-</v>
      </c>
      <c r="C24020" s="74" t="str">
        <f t="shared" si="188"/>
        <v>You: Hai. Assalamualaikum Rayza Diana,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4020" s="149">
        <f t="shared" si="189"/>
        <v>45453</v>
      </c>
    </row>
    <row r="24021" spans="1:4">
      <c r="B24021" s="74" t="str">
        <f ca="1">IFERROR(__xludf.DUMMYFUNCTION("IF(REGEXMATCH(A24021,""wealth planning""),""Script 1"",""-"")"),"-")</f>
        <v>-</v>
      </c>
      <c r="C24021" s="74">
        <f t="shared" si="188"/>
        <v>0</v>
      </c>
      <c r="D24021" s="149">
        <f t="shared" si="189"/>
        <v>45453</v>
      </c>
    </row>
    <row r="24022" spans="1:4">
      <c r="B24022" s="74" t="str">
        <f ca="1">IFERROR(__xludf.DUMMYFUNCTION("IF(REGEXMATCH(A24022,""wealth planning""),""Script 1"",""-"")"),"-")</f>
        <v>-</v>
      </c>
      <c r="C24022" s="74">
        <f t="shared" si="188"/>
        <v>0</v>
      </c>
      <c r="D24022" s="74" t="str">
        <f t="shared" si="189"/>
        <v>You: Hai. Assalamualaikum Rayza Diana,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4023" spans="1:4">
      <c r="A24023" s="74" t="s">
        <v>12875</v>
      </c>
      <c r="B24023" s="74" t="str">
        <f ca="1">IFERROR(__xludf.DUMMYFUNCTION("IF(REGEXMATCH(A24023,""wealth planning""),""Script 1"",""-"")"),"-")</f>
        <v>-</v>
      </c>
      <c r="C24023" s="74">
        <f t="shared" si="188"/>
        <v>0</v>
      </c>
      <c r="D24023" s="74">
        <f t="shared" si="189"/>
        <v>0</v>
      </c>
    </row>
    <row r="24024" spans="1:4">
      <c r="A24024" s="74" t="s">
        <v>12876</v>
      </c>
      <c r="B24024" s="74" t="str">
        <f ca="1">IFERROR(__xludf.DUMMYFUNCTION("IF(REGEXMATCH(A24024,""wealth planning""),""Script 1"",""-"")"),"-")</f>
        <v>-</v>
      </c>
      <c r="C24024" s="74" t="str">
        <f t="shared" si="188"/>
        <v>Mohd Aidil Amin Mohd NasirStatus is reachable</v>
      </c>
      <c r="D24024" s="74">
        <f t="shared" si="189"/>
        <v>0</v>
      </c>
    </row>
    <row r="24025" spans="1:4">
      <c r="A24025" s="149">
        <v>45451</v>
      </c>
      <c r="B24025" s="74" t="str">
        <f ca="1">IFERROR(__xludf.DUMMYFUNCTION("IF(REGEXMATCH(A24025,""wealth planning""),""Script 1"",""-"")"),"#VALUE!")</f>
        <v>#VALUE!</v>
      </c>
      <c r="C24025" s="74" t="str">
        <f t="shared" si="188"/>
        <v>Mohd Aidil Amin Mohd Nasir</v>
      </c>
      <c r="D24025" s="74">
        <f t="shared" si="189"/>
        <v>0</v>
      </c>
    </row>
    <row r="24026" spans="1:4">
      <c r="A24026" s="149">
        <v>45451</v>
      </c>
      <c r="B24026" s="74" t="str">
        <f ca="1">IFERROR(__xludf.DUMMYFUNCTION("IF(REGEXMATCH(A24026,""wealth planning""),""Script 1"",""-"")"),"#VALUE!")</f>
        <v>#VALUE!</v>
      </c>
      <c r="C24026" s="149">
        <f t="shared" si="188"/>
        <v>45451</v>
      </c>
      <c r="D24026" s="74" t="str">
        <f t="shared" si="189"/>
        <v>Mohd Aidil Amin Mohd NasirStatus is reachable</v>
      </c>
    </row>
    <row r="24027" spans="1:4">
      <c r="B24027" s="74" t="str">
        <f ca="1">IFERROR(__xludf.DUMMYFUNCTION("IF(REGEXMATCH(A24027,""wealth planning""),""Script 1"",""-"")"),"-")</f>
        <v>-</v>
      </c>
      <c r="C24027" s="149">
        <f t="shared" si="188"/>
        <v>45451</v>
      </c>
      <c r="D24027" s="74" t="str">
        <f t="shared" si="189"/>
        <v>Mohd Aidil Amin Mohd Nasir</v>
      </c>
    </row>
    <row r="24028" spans="1:4">
      <c r="A24028" s="74"/>
      <c r="B24028" s="74" t="str">
        <f ca="1">IFERROR(__xludf.DUMMYFUNCTION("IF(REGEXMATCH(A24028,""wealth planning""),""Script 1"",""-"")"),"-")</f>
        <v>-</v>
      </c>
      <c r="C24028" s="74">
        <f t="shared" si="188"/>
        <v>0</v>
      </c>
      <c r="D24028" s="149">
        <f t="shared" si="189"/>
        <v>45451</v>
      </c>
    </row>
    <row r="24029" spans="1:4">
      <c r="B24029" s="74" t="str">
        <f ca="1">IFERROR(__xludf.DUMMYFUNCTION("IF(REGEXMATCH(A24029,""wealth planning""),""Script 1"",""-"")"),"-")</f>
        <v>-</v>
      </c>
      <c r="C24029" s="74">
        <f t="shared" si="188"/>
        <v>0</v>
      </c>
      <c r="D24029" s="149">
        <f t="shared" si="189"/>
        <v>45451</v>
      </c>
    </row>
    <row r="24030" spans="1:4">
      <c r="B24030" s="74" t="str">
        <f ca="1">IFERROR(__xludf.DUMMYFUNCTION("IF(REGEXMATCH(A24030,""wealth planning""),""Script 1"",""-"")"),"-")</f>
        <v>-</v>
      </c>
      <c r="C24030" s="74">
        <f t="shared" si="188"/>
        <v>0</v>
      </c>
      <c r="D24030" s="74">
        <f t="shared" si="189"/>
        <v>0</v>
      </c>
    </row>
    <row r="24031" spans="1:4">
      <c r="A24031" s="74" t="s">
        <v>12879</v>
      </c>
      <c r="B24031" s="74" t="str">
        <f ca="1">IFERROR(__xludf.DUMMYFUNCTION("IF(REGEXMATCH(A24031,""wealth planning""),""Script 1"",""-"")"),"-")</f>
        <v>-</v>
      </c>
      <c r="C24031" s="74">
        <f t="shared" si="188"/>
        <v>0</v>
      </c>
      <c r="D24031" s="74">
        <f t="shared" si="189"/>
        <v>0</v>
      </c>
    </row>
    <row r="24032" spans="1:4">
      <c r="A24032" s="74" t="s">
        <v>12879</v>
      </c>
      <c r="B24032" s="74" t="str">
        <f ca="1">IFERROR(__xludf.DUMMYFUNCTION("IF(REGEXMATCH(A24032,""wealth planning""),""Script 1"",""-"")"),"-")</f>
        <v>-</v>
      </c>
      <c r="C24032" s="74" t="str">
        <f t="shared" si="188"/>
        <v>Mohamad Ikram Zharfan</v>
      </c>
      <c r="D24032" s="74">
        <f t="shared" si="189"/>
        <v>0</v>
      </c>
    </row>
    <row r="24033" spans="1:4">
      <c r="A24033" s="149">
        <v>45450</v>
      </c>
      <c r="B24033" s="74" t="str">
        <f ca="1">IFERROR(__xludf.DUMMYFUNCTION("IF(REGEXMATCH(A24033,""wealth planning""),""Script 1"",""-"")"),"#VALUE!")</f>
        <v>#VALUE!</v>
      </c>
      <c r="C24033" s="74" t="str">
        <f t="shared" si="188"/>
        <v>Mohamad Ikram Zharfan</v>
      </c>
      <c r="D24033" s="74">
        <f t="shared" si="189"/>
        <v>0</v>
      </c>
    </row>
    <row r="24034" spans="1:4">
      <c r="A24034" s="149">
        <v>45450</v>
      </c>
      <c r="B24034" s="74" t="str">
        <f ca="1">IFERROR(__xludf.DUMMYFUNCTION("IF(REGEXMATCH(A24034,""wealth planning""),""Script 1"",""-"")"),"#VALUE!")</f>
        <v>#VALUE!</v>
      </c>
      <c r="C24034" s="149">
        <f t="shared" si="188"/>
        <v>45450</v>
      </c>
      <c r="D24034" s="74" t="str">
        <f t="shared" si="189"/>
        <v>Mohamad Ikram Zharfan</v>
      </c>
    </row>
    <row r="24035" spans="1:4">
      <c r="A24035" s="74" t="s">
        <v>12880</v>
      </c>
      <c r="B24035" s="74" t="str">
        <f ca="1">IFERROR(__xludf.DUMMYFUNCTION("IF(REGEXMATCH(A24035,""wealth planning""),""Script 1"",""-"")"),"-")</f>
        <v>-</v>
      </c>
      <c r="C24035" s="149">
        <f t="shared" si="188"/>
        <v>45450</v>
      </c>
      <c r="D24035" s="74" t="str">
        <f t="shared" si="189"/>
        <v>Mohamad Ikram Zharfan</v>
      </c>
    </row>
    <row r="24036" spans="1:4">
      <c r="A24036" s="74"/>
      <c r="B24036" s="74" t="str">
        <f ca="1">IFERROR(__xludf.DUMMYFUNCTION("IF(REGEXMATCH(A24036,""wealth planning""),""Script 1"",""-"")"),"-")</f>
        <v>-</v>
      </c>
      <c r="C24036" s="74" t="str">
        <f t="shared" si="188"/>
        <v>You: Untuk referral tu just bagi someone dari batch Ikram pon okay. Yang Ikram rasa akan benefit dari sharing tak ada obligation untuk amik pape pon. For sharing purpose je</v>
      </c>
      <c r="D24036" s="149">
        <f t="shared" si="189"/>
        <v>45450</v>
      </c>
    </row>
    <row r="24037" spans="1:4">
      <c r="B24037" s="74" t="str">
        <f ca="1">IFERROR(__xludf.DUMMYFUNCTION("IF(REGEXMATCH(A24037,""wealth planning""),""Script 1"",""-"")"),"-")</f>
        <v>-</v>
      </c>
      <c r="C24037" s="74">
        <f t="shared" si="188"/>
        <v>0</v>
      </c>
      <c r="D24037" s="149">
        <f t="shared" si="189"/>
        <v>45450</v>
      </c>
    </row>
    <row r="24038" spans="1:4">
      <c r="B24038" s="74" t="str">
        <f ca="1">IFERROR(__xludf.DUMMYFUNCTION("IF(REGEXMATCH(A24038,""wealth planning""),""Script 1"",""-"")"),"-")</f>
        <v>-</v>
      </c>
      <c r="C24038" s="74">
        <f t="shared" si="188"/>
        <v>0</v>
      </c>
      <c r="D24038" s="74" t="str">
        <f t="shared" si="189"/>
        <v>You: Untuk referral tu just bagi someone dari batch Ikram pon okay. Yang Ikram rasa akan benefit dari sharing tak ada obligation untuk amik pape pon. For sharing purpose je</v>
      </c>
    </row>
    <row r="24039" spans="1:4">
      <c r="A24039" s="74" t="s">
        <v>12882</v>
      </c>
      <c r="B24039" s="74" t="str">
        <f ca="1">IFERROR(__xludf.DUMMYFUNCTION("IF(REGEXMATCH(A24039,""wealth planning""),""Script 1"",""-"")"),"-")</f>
        <v>-</v>
      </c>
      <c r="C24039" s="74">
        <f t="shared" si="188"/>
        <v>0</v>
      </c>
      <c r="D24039" s="74">
        <f t="shared" si="189"/>
        <v>0</v>
      </c>
    </row>
    <row r="24040" spans="1:4">
      <c r="A24040" s="74" t="s">
        <v>12883</v>
      </c>
      <c r="B24040" s="74" t="str">
        <f ca="1">IFERROR(__xludf.DUMMYFUNCTION("IF(REGEXMATCH(A24040,""wealth planning""),""Script 1"",""-"")"),"-")</f>
        <v>-</v>
      </c>
      <c r="C24040" s="74" t="str">
        <f t="shared" si="188"/>
        <v>Khairul Azlan Bin IshakStatus is reachable</v>
      </c>
      <c r="D24040" s="74">
        <f t="shared" si="189"/>
        <v>0</v>
      </c>
    </row>
    <row r="24041" spans="1:4">
      <c r="A24041" s="149">
        <v>45450</v>
      </c>
      <c r="B24041" s="74" t="str">
        <f ca="1">IFERROR(__xludf.DUMMYFUNCTION("IF(REGEXMATCH(A24041,""wealth planning""),""Script 1"",""-"")"),"#VALUE!")</f>
        <v>#VALUE!</v>
      </c>
      <c r="C24041" s="74" t="str">
        <f t="shared" si="188"/>
        <v>Khairul Azlan Bin Ishak</v>
      </c>
      <c r="D24041" s="74">
        <f t="shared" si="189"/>
        <v>0</v>
      </c>
    </row>
    <row r="24042" spans="1:4">
      <c r="A24042" s="149">
        <v>45450</v>
      </c>
      <c r="B24042" s="74" t="str">
        <f ca="1">IFERROR(__xludf.DUMMYFUNCTION("IF(REGEXMATCH(A24042,""wealth planning""),""Script 1"",""-"")"),"#VALUE!")</f>
        <v>#VALUE!</v>
      </c>
      <c r="C24042" s="149">
        <f t="shared" si="188"/>
        <v>45450</v>
      </c>
      <c r="D24042" s="74" t="str">
        <f t="shared" si="189"/>
        <v>Khairul Azlan Bin IshakStatus is reachable</v>
      </c>
    </row>
    <row r="24043" spans="1:4">
      <c r="A24043" s="74" t="s">
        <v>12884</v>
      </c>
      <c r="B24043" s="74" t="str">
        <f ca="1">IFERROR(__xludf.DUMMYFUNCTION("IF(REGEXMATCH(A24043,""wealth planning""),""Script 1"",""-"")"),"-")</f>
        <v>-</v>
      </c>
      <c r="C24043" s="149">
        <f t="shared" si="188"/>
        <v>45450</v>
      </c>
      <c r="D24043" s="74" t="str">
        <f t="shared" si="189"/>
        <v>Khairul Azlan Bin Ishak</v>
      </c>
    </row>
    <row r="24044" spans="1:4">
      <c r="A24044" s="74"/>
      <c r="B24044" s="74" t="str">
        <f ca="1">IFERROR(__xludf.DUMMYFUNCTION("IF(REGEXMATCH(A24044,""wealth planning""),""Script 1"",""-"")"),"-")</f>
        <v>-</v>
      </c>
      <c r="C24044" s="74" t="str">
        <f t="shared" si="188"/>
        <v>You: Thank you for the reply. Really appreciate it. It's okay, hoping we'll cross path again in the future. Wishing you the very best for your life and career</v>
      </c>
      <c r="D24044" s="149">
        <f t="shared" si="189"/>
        <v>45450</v>
      </c>
    </row>
    <row r="24045" spans="1:4">
      <c r="B24045" s="74" t="str">
        <f ca="1">IFERROR(__xludf.DUMMYFUNCTION("IF(REGEXMATCH(A24045,""wealth planning""),""Script 1"",""-"")"),"-")</f>
        <v>-</v>
      </c>
      <c r="C24045" s="74">
        <f t="shared" si="188"/>
        <v>0</v>
      </c>
      <c r="D24045" s="149">
        <f t="shared" si="189"/>
        <v>45450</v>
      </c>
    </row>
    <row r="24046" spans="1:4">
      <c r="B24046" s="74" t="str">
        <f ca="1">IFERROR(__xludf.DUMMYFUNCTION("IF(REGEXMATCH(A24046,""wealth planning""),""Script 1"",""-"")"),"-")</f>
        <v>-</v>
      </c>
      <c r="C24046" s="74">
        <f t="shared" si="188"/>
        <v>0</v>
      </c>
      <c r="D24046" s="74" t="str">
        <f t="shared" si="189"/>
        <v>You: Thank you for the reply. Really appreciate it. It's okay, hoping we'll cross path again in the future. Wishing you the very best for your life and career</v>
      </c>
    </row>
    <row r="24047" spans="1:4">
      <c r="A24047" s="74" t="s">
        <v>12886</v>
      </c>
      <c r="B24047" s="74" t="str">
        <f ca="1">IFERROR(__xludf.DUMMYFUNCTION("IF(REGEXMATCH(A24047,""wealth planning""),""Script 1"",""-"")"),"-")</f>
        <v>-</v>
      </c>
      <c r="C24047" s="74">
        <f t="shared" si="188"/>
        <v>0</v>
      </c>
      <c r="D24047" s="74">
        <f t="shared" si="189"/>
        <v>0</v>
      </c>
    </row>
    <row r="24048" spans="1:4">
      <c r="A24048" s="74" t="s">
        <v>12886</v>
      </c>
      <c r="B24048" s="74" t="str">
        <f ca="1">IFERROR(__xludf.DUMMYFUNCTION("IF(REGEXMATCH(A24048,""wealth planning""),""Script 1"",""-"")"),"-")</f>
        <v>-</v>
      </c>
      <c r="C24048" s="74" t="str">
        <f t="shared" si="188"/>
        <v>AFIQAH NURHAKIM BINTI MOHAMAD ZAINI</v>
      </c>
      <c r="D24048" s="74">
        <f t="shared" si="189"/>
        <v>0</v>
      </c>
    </row>
    <row r="24049" spans="1:4">
      <c r="A24049" s="149">
        <v>45450</v>
      </c>
      <c r="B24049" s="74" t="str">
        <f ca="1">IFERROR(__xludf.DUMMYFUNCTION("IF(REGEXMATCH(A24049,""wealth planning""),""Script 1"",""-"")"),"#VALUE!")</f>
        <v>#VALUE!</v>
      </c>
      <c r="C24049" s="74" t="str">
        <f t="shared" si="188"/>
        <v>AFIQAH NURHAKIM BINTI MOHAMAD ZAINI</v>
      </c>
      <c r="D24049" s="74">
        <f t="shared" si="189"/>
        <v>0</v>
      </c>
    </row>
    <row r="24050" spans="1:4">
      <c r="A24050" s="149">
        <v>45450</v>
      </c>
      <c r="B24050" s="74" t="str">
        <f ca="1">IFERROR(__xludf.DUMMYFUNCTION("IF(REGEXMATCH(A24050,""wealth planning""),""Script 1"",""-"")"),"#VALUE!")</f>
        <v>#VALUE!</v>
      </c>
      <c r="C24050" s="149">
        <f t="shared" si="188"/>
        <v>45450</v>
      </c>
      <c r="D24050" s="74" t="str">
        <f t="shared" si="189"/>
        <v>AFIQAH NURHAKIM BINTI MOHAMAD ZAINI</v>
      </c>
    </row>
    <row r="24051" spans="1:4">
      <c r="A24051" s="74" t="s">
        <v>12887</v>
      </c>
      <c r="B24051" s="74" t="str">
        <f ca="1">IFERROR(__xludf.DUMMYFUNCTION("IF(REGEXMATCH(A24051,""wealth planning""),""Script 1"",""-"")"),"-")</f>
        <v>-</v>
      </c>
      <c r="C24051" s="149">
        <f t="shared" si="188"/>
        <v>45450</v>
      </c>
      <c r="D24051" s="74" t="str">
        <f t="shared" si="189"/>
        <v>AFIQAH NURHAKIM BINTI MOHAMAD ZAINI</v>
      </c>
    </row>
    <row r="24052" spans="1:4">
      <c r="A24052" s="74"/>
      <c r="B24052" s="74" t="str">
        <f ca="1">IFERROR(__xludf.DUMMYFUNCTION("IF(REGEXMATCH(A24052,""wealth planning""),""Script 1"",""-"")"),"-")</f>
        <v>-</v>
      </c>
      <c r="C24052" s="74" t="str">
        <f t="shared" si="188"/>
        <v>You: Hai assalamualaikum Afiqah. Maaf ganggu, saya Azhad alumni MJHEP 2. Sorry out of curiosity, Afiqah pon MJHEP jugak ke? Batch berapa?</v>
      </c>
      <c r="D24052" s="149">
        <f t="shared" si="189"/>
        <v>45450</v>
      </c>
    </row>
    <row r="24053" spans="1:4">
      <c r="B24053" s="74" t="str">
        <f ca="1">IFERROR(__xludf.DUMMYFUNCTION("IF(REGEXMATCH(A24053,""wealth planning""),""Script 1"",""-"")"),"-")</f>
        <v>-</v>
      </c>
      <c r="C24053" s="74">
        <f t="shared" si="188"/>
        <v>0</v>
      </c>
      <c r="D24053" s="149">
        <f t="shared" si="189"/>
        <v>45450</v>
      </c>
    </row>
    <row r="24054" spans="1:4">
      <c r="B24054" s="74" t="str">
        <f ca="1">IFERROR(__xludf.DUMMYFUNCTION("IF(REGEXMATCH(A24054,""wealth planning""),""Script 1"",""-"")"),"-")</f>
        <v>-</v>
      </c>
      <c r="C24054" s="74">
        <f t="shared" si="188"/>
        <v>0</v>
      </c>
      <c r="D24054" s="74" t="str">
        <f t="shared" si="189"/>
        <v>You: Hai assalamualaikum Afiqah. Maaf ganggu, saya Azhad alumni MJHEP 2. Sorry out of curiosity, Afiqah pon MJHEP jugak ke? Batch berapa?</v>
      </c>
    </row>
    <row r="24055" spans="1:4">
      <c r="A24055" s="74" t="s">
        <v>12889</v>
      </c>
      <c r="B24055" s="74" t="str">
        <f ca="1">IFERROR(__xludf.DUMMYFUNCTION("IF(REGEXMATCH(A24055,""wealth planning""),""Script 1"",""-"")"),"-")</f>
        <v>-</v>
      </c>
      <c r="C24055" s="74">
        <f t="shared" si="188"/>
        <v>0</v>
      </c>
      <c r="D24055" s="74">
        <f t="shared" si="189"/>
        <v>0</v>
      </c>
    </row>
    <row r="24056" spans="1:4">
      <c r="A24056" s="74" t="s">
        <v>12889</v>
      </c>
      <c r="B24056" s="74" t="str">
        <f ca="1">IFERROR(__xludf.DUMMYFUNCTION("IF(REGEXMATCH(A24056,""wealth planning""),""Script 1"",""-"")"),"-")</f>
        <v>-</v>
      </c>
      <c r="C24056" s="74" t="str">
        <f t="shared" si="188"/>
        <v>Mahfuzah Che Abdullah</v>
      </c>
      <c r="D24056" s="74">
        <f t="shared" si="189"/>
        <v>0</v>
      </c>
    </row>
    <row r="24057" spans="1:4">
      <c r="A24057" s="149">
        <v>45450</v>
      </c>
      <c r="B24057" s="74" t="str">
        <f ca="1">IFERROR(__xludf.DUMMYFUNCTION("IF(REGEXMATCH(A24057,""wealth planning""),""Script 1"",""-"")"),"#VALUE!")</f>
        <v>#VALUE!</v>
      </c>
      <c r="C24057" s="74" t="str">
        <f t="shared" si="188"/>
        <v>Mahfuzah Che Abdullah</v>
      </c>
      <c r="D24057" s="74">
        <f t="shared" si="189"/>
        <v>0</v>
      </c>
    </row>
    <row r="24058" spans="1:4">
      <c r="A24058" s="149">
        <v>45450</v>
      </c>
      <c r="B24058" s="74" t="str">
        <f ca="1">IFERROR(__xludf.DUMMYFUNCTION("IF(REGEXMATCH(A24058,""wealth planning""),""Script 1"",""-"")"),"#VALUE!")</f>
        <v>#VALUE!</v>
      </c>
      <c r="C24058" s="149">
        <f t="shared" si="188"/>
        <v>45450</v>
      </c>
      <c r="D24058" s="74" t="str">
        <f t="shared" si="189"/>
        <v>Mahfuzah Che Abdullah</v>
      </c>
    </row>
    <row r="24059" spans="1:4">
      <c r="A24059" s="74" t="s">
        <v>12890</v>
      </c>
      <c r="B24059" s="74" t="str">
        <f ca="1">IFERROR(__xludf.DUMMYFUNCTION("IF(REGEXMATCH(A24059,""wealth planning""),""Script 1"",""-"")"),"Script 1")</f>
        <v>Script 1</v>
      </c>
      <c r="C24059" s="149">
        <f t="shared" si="188"/>
        <v>45450</v>
      </c>
      <c r="D24059" s="74" t="str">
        <f t="shared" si="189"/>
        <v>Mahfuzah Che Abdullah</v>
      </c>
    </row>
    <row r="24060" spans="1:4">
      <c r="A24060" s="74"/>
      <c r="B24060" s="74" t="str">
        <f ca="1">IFERROR(__xludf.DUMMYFUNCTION("IF(REGEXMATCH(A24060,""wealth planning""),""Script 1"",""-"")"),"-")</f>
        <v>-</v>
      </c>
      <c r="C24060" s="74" t="str">
        <f t="shared" si="188"/>
        <v>You: Hai. Assalamualaikum Mahfuzah, Sorry for the sudden DM. Saya Azhad dan saya DM ni for business purposes. Saya tengah mencari orang untuk saya spread on awareness tentang takaful dan wealth planning. May i know is this something yang Mahfuzah probably interested ke?</v>
      </c>
      <c r="D24060" s="149">
        <f t="shared" si="189"/>
        <v>45450</v>
      </c>
    </row>
    <row r="24061" spans="1:4">
      <c r="B24061" s="74" t="str">
        <f ca="1">IFERROR(__xludf.DUMMYFUNCTION("IF(REGEXMATCH(A24061,""wealth planning""),""Script 1"",""-"")"),"-")</f>
        <v>-</v>
      </c>
      <c r="C24061" s="74">
        <f t="shared" si="188"/>
        <v>0</v>
      </c>
      <c r="D24061" s="149">
        <f t="shared" si="189"/>
        <v>45450</v>
      </c>
    </row>
    <row r="24062" spans="1:4">
      <c r="B24062" s="74" t="str">
        <f ca="1">IFERROR(__xludf.DUMMYFUNCTION("IF(REGEXMATCH(A24062,""wealth planning""),""Script 1"",""-"")"),"-")</f>
        <v>-</v>
      </c>
      <c r="C24062" s="74">
        <f t="shared" si="188"/>
        <v>0</v>
      </c>
      <c r="D24062" s="74" t="str">
        <f t="shared" si="189"/>
        <v>You: Hai. Assalamualaikum Mahfuzah, Sorry for the sudden DM. Saya Azhad dan saya DM ni for business purposes. Saya tengah mencari orang untuk saya spread on awareness tentang takaful dan wealth planning. May i know is this something yang Mahfuzah probably interested ke?</v>
      </c>
    </row>
    <row r="24063" spans="1:4">
      <c r="A24063" s="74" t="s">
        <v>12892</v>
      </c>
      <c r="B24063" s="74" t="str">
        <f ca="1">IFERROR(__xludf.DUMMYFUNCTION("IF(REGEXMATCH(A24063,""wealth planning""),""Script 1"",""-"")"),"-")</f>
        <v>-</v>
      </c>
      <c r="C24063" s="74">
        <f t="shared" si="188"/>
        <v>0</v>
      </c>
      <c r="D24063" s="74">
        <f t="shared" si="189"/>
        <v>0</v>
      </c>
    </row>
    <row r="24064" spans="1:4">
      <c r="A24064" s="74" t="s">
        <v>12892</v>
      </c>
      <c r="B24064" s="74" t="str">
        <f ca="1">IFERROR(__xludf.DUMMYFUNCTION("IF(REGEXMATCH(A24064,""wealth planning""),""Script 1"",""-"")"),"-")</f>
        <v>-</v>
      </c>
      <c r="C24064" s="74" t="str">
        <f t="shared" si="188"/>
        <v>Siti Mariyah Jasni</v>
      </c>
      <c r="D24064" s="74">
        <f t="shared" si="189"/>
        <v>0</v>
      </c>
    </row>
    <row r="24065" spans="1:4">
      <c r="A24065" s="149">
        <v>45450</v>
      </c>
      <c r="B24065" s="74" t="str">
        <f ca="1">IFERROR(__xludf.DUMMYFUNCTION("IF(REGEXMATCH(A24065,""wealth planning""),""Script 1"",""-"")"),"#VALUE!")</f>
        <v>#VALUE!</v>
      </c>
      <c r="C24065" s="74" t="str">
        <f t="shared" si="188"/>
        <v>Siti Mariyah Jasni</v>
      </c>
      <c r="D24065" s="74">
        <f t="shared" si="189"/>
        <v>0</v>
      </c>
    </row>
    <row r="24066" spans="1:4">
      <c r="A24066" s="149">
        <v>45450</v>
      </c>
      <c r="B24066" s="74" t="str">
        <f ca="1">IFERROR(__xludf.DUMMYFUNCTION("IF(REGEXMATCH(A24066,""wealth planning""),""Script 1"",""-"")"),"#VALUE!")</f>
        <v>#VALUE!</v>
      </c>
      <c r="C24066" s="149">
        <f t="shared" si="188"/>
        <v>45450</v>
      </c>
      <c r="D24066" s="74" t="str">
        <f t="shared" si="189"/>
        <v>Siti Mariyah Jasni</v>
      </c>
    </row>
    <row r="24067" spans="1:4">
      <c r="A24067" s="74" t="s">
        <v>12893</v>
      </c>
      <c r="B24067" s="74" t="str">
        <f ca="1">IFERROR(__xludf.DUMMYFUNCTION("IF(REGEXMATCH(A24067,""wealth planning""),""Script 1"",""-"")"),"Script 1")</f>
        <v>Script 1</v>
      </c>
      <c r="C24067" s="149">
        <f t="shared" si="188"/>
        <v>45450</v>
      </c>
      <c r="D24067" s="74" t="str">
        <f t="shared" si="189"/>
        <v>Siti Mariyah Jasni</v>
      </c>
    </row>
    <row r="24068" spans="1:4">
      <c r="A24068" s="74"/>
      <c r="B24068" s="74" t="str">
        <f ca="1">IFERROR(__xludf.DUMMYFUNCTION("IF(REGEXMATCH(A24068,""wealth planning""),""Script 1"",""-"")"),"-")</f>
        <v>-</v>
      </c>
      <c r="C24068" s="74" t="str">
        <f t="shared" si="188"/>
        <v>You: Hai. Assalamualaikum Siti Mariyah, Sorry for the sudden DM. Saya Azhad dan saya DM ni for business purposes. Saya tengah mencari orang untuk saya spread on awareness tentang takaful dan wealth planning. May i know is this something yang Siti Mariyah probably interested ke?</v>
      </c>
      <c r="D24068" s="149">
        <f t="shared" si="189"/>
        <v>45450</v>
      </c>
    </row>
    <row r="24069" spans="1:4">
      <c r="B24069" s="74" t="str">
        <f ca="1">IFERROR(__xludf.DUMMYFUNCTION("IF(REGEXMATCH(A24069,""wealth planning""),""Script 1"",""-"")"),"-")</f>
        <v>-</v>
      </c>
      <c r="C24069" s="74">
        <f t="shared" si="188"/>
        <v>0</v>
      </c>
      <c r="D24069" s="149">
        <f t="shared" si="189"/>
        <v>45450</v>
      </c>
    </row>
    <row r="24070" spans="1:4">
      <c r="B24070" s="74" t="str">
        <f ca="1">IFERROR(__xludf.DUMMYFUNCTION("IF(REGEXMATCH(A24070,""wealth planning""),""Script 1"",""-"")"),"-")</f>
        <v>-</v>
      </c>
      <c r="C24070" s="74">
        <f t="shared" si="188"/>
        <v>0</v>
      </c>
      <c r="D24070" s="74" t="str">
        <f t="shared" si="189"/>
        <v>You: Hai. Assalamualaikum Siti Mariyah, Sorry for the sudden DM. Saya Azhad dan saya DM ni for business purposes. Saya tengah mencari orang untuk saya spread on awareness tentang takaful dan wealth planning. May i know is this something yang Siti Mariyah probably interested ke?</v>
      </c>
    </row>
    <row r="24071" spans="1:4">
      <c r="A24071" s="74" t="s">
        <v>7556</v>
      </c>
      <c r="B24071" s="74" t="str">
        <f ca="1">IFERROR(__xludf.DUMMYFUNCTION("IF(REGEXMATCH(A24071,""wealth planning""),""Script 1"",""-"")"),"-")</f>
        <v>-</v>
      </c>
      <c r="C24071" s="74">
        <f t="shared" si="188"/>
        <v>0</v>
      </c>
      <c r="D24071" s="74">
        <f t="shared" si="189"/>
        <v>0</v>
      </c>
    </row>
    <row r="24072" spans="1:4">
      <c r="A24072" s="74" t="s">
        <v>7557</v>
      </c>
      <c r="B24072" s="74" t="str">
        <f ca="1">IFERROR(__xludf.DUMMYFUNCTION("IF(REGEXMATCH(A24072,""wealth planning""),""Script 1"",""-"")"),"-")</f>
        <v>-</v>
      </c>
      <c r="C24072" s="74" t="str">
        <f t="shared" si="188"/>
        <v>Nurul NajwaStatus is reachable</v>
      </c>
      <c r="D24072" s="74">
        <f t="shared" si="189"/>
        <v>0</v>
      </c>
    </row>
    <row r="24073" spans="1:4">
      <c r="A24073" s="149">
        <v>45450</v>
      </c>
      <c r="B24073" s="74" t="str">
        <f ca="1">IFERROR(__xludf.DUMMYFUNCTION("IF(REGEXMATCH(A24073,""wealth planning""),""Script 1"",""-"")"),"#VALUE!")</f>
        <v>#VALUE!</v>
      </c>
      <c r="C24073" s="74" t="str">
        <f t="shared" si="188"/>
        <v>Nurul Najwa</v>
      </c>
      <c r="D24073" s="74">
        <f t="shared" si="189"/>
        <v>0</v>
      </c>
    </row>
    <row r="24074" spans="1:4">
      <c r="A24074" s="149">
        <v>45450</v>
      </c>
      <c r="B24074" s="74" t="str">
        <f ca="1">IFERROR(__xludf.DUMMYFUNCTION("IF(REGEXMATCH(A24074,""wealth planning""),""Script 1"",""-"")"),"#VALUE!")</f>
        <v>#VALUE!</v>
      </c>
      <c r="C24074" s="149">
        <f t="shared" si="188"/>
        <v>45450</v>
      </c>
      <c r="D24074" s="74" t="str">
        <f t="shared" si="189"/>
        <v>Nurul NajwaStatus is reachable</v>
      </c>
    </row>
    <row r="24075" spans="1:4">
      <c r="A24075" s="74" t="s">
        <v>12895</v>
      </c>
      <c r="B24075" s="74" t="str">
        <f ca="1">IFERROR(__xludf.DUMMYFUNCTION("IF(REGEXMATCH(A24075,""wealth planning""),""Script 1"",""-"")"),"Script 1")</f>
        <v>Script 1</v>
      </c>
      <c r="C24075" s="149">
        <f t="shared" si="188"/>
        <v>45450</v>
      </c>
      <c r="D24075" s="74" t="str">
        <f t="shared" si="189"/>
        <v>Nurul Najwa</v>
      </c>
    </row>
    <row r="24076" spans="1:4">
      <c r="A24076" s="74"/>
      <c r="B24076" s="74" t="str">
        <f ca="1">IFERROR(__xludf.DUMMYFUNCTION("IF(REGEXMATCH(A24076,""wealth planning""),""Script 1"",""-"")"),"-")</f>
        <v>-</v>
      </c>
      <c r="C24076" s="74" t="str">
        <f t="shared" si="188"/>
        <v>You: Hai. Assalamualaikum Najwa, Sorry for the sudden DM. Saya Azhad dan saya DM ni for business purposes. Saya tengah mencari orang untuk saya spread on awareness tentang takaful dan wealth planning. May i know is this something yang Najwa probably interested ke?</v>
      </c>
      <c r="D24076" s="149">
        <f t="shared" si="189"/>
        <v>45450</v>
      </c>
    </row>
    <row r="24077" spans="1:4">
      <c r="B24077" s="74" t="str">
        <f ca="1">IFERROR(__xludf.DUMMYFUNCTION("IF(REGEXMATCH(A24077,""wealth planning""),""Script 1"",""-"")"),"-")</f>
        <v>-</v>
      </c>
      <c r="C24077" s="74">
        <f t="shared" si="188"/>
        <v>0</v>
      </c>
      <c r="D24077" s="149">
        <f t="shared" si="189"/>
        <v>45450</v>
      </c>
    </row>
    <row r="24078" spans="1:4">
      <c r="B24078" s="74" t="str">
        <f ca="1">IFERROR(__xludf.DUMMYFUNCTION("IF(REGEXMATCH(A24078,""wealth planning""),""Script 1"",""-"")"),"-")</f>
        <v>-</v>
      </c>
      <c r="C24078" s="74">
        <f t="shared" si="188"/>
        <v>0</v>
      </c>
      <c r="D24078" s="74" t="str">
        <f t="shared" si="189"/>
        <v>You: Hai. Assalamualaikum Najwa, Sorry for the sudden DM. Saya Azhad dan saya DM ni for business purposes. Saya tengah mencari orang untuk saya spread on awareness tentang takaful dan wealth planning. May i know is this something yang Najwa probably interested ke?</v>
      </c>
    </row>
    <row r="24079" spans="1:4">
      <c r="A24079" s="74" t="s">
        <v>12896</v>
      </c>
      <c r="B24079" s="74" t="str">
        <f ca="1">IFERROR(__xludf.DUMMYFUNCTION("IF(REGEXMATCH(A24079,""wealth planning""),""Script 1"",""-"")"),"-")</f>
        <v>-</v>
      </c>
      <c r="C24079" s="74">
        <f t="shared" si="188"/>
        <v>0</v>
      </c>
      <c r="D24079" s="74">
        <f t="shared" si="189"/>
        <v>0</v>
      </c>
    </row>
    <row r="24080" spans="1:4">
      <c r="A24080" s="74" t="s">
        <v>12897</v>
      </c>
      <c r="B24080" s="74" t="str">
        <f ca="1">IFERROR(__xludf.DUMMYFUNCTION("IF(REGEXMATCH(A24080,""wealth planning""),""Script 1"",""-"")"),"-")</f>
        <v>-</v>
      </c>
      <c r="C24080" s="74" t="str">
        <f t="shared" si="188"/>
        <v>Danial MuzhaffarStatus is reachable</v>
      </c>
      <c r="D24080" s="74">
        <f t="shared" si="189"/>
        <v>0</v>
      </c>
    </row>
    <row r="24081" spans="1:4">
      <c r="A24081" s="149">
        <v>45450</v>
      </c>
      <c r="B24081" s="74" t="str">
        <f ca="1">IFERROR(__xludf.DUMMYFUNCTION("IF(REGEXMATCH(A24081,""wealth planning""),""Script 1"",""-"")"),"#VALUE!")</f>
        <v>#VALUE!</v>
      </c>
      <c r="C24081" s="74" t="str">
        <f t="shared" si="188"/>
        <v>Danial Muzhaffar</v>
      </c>
      <c r="D24081" s="74">
        <f t="shared" si="189"/>
        <v>0</v>
      </c>
    </row>
    <row r="24082" spans="1:4">
      <c r="A24082" s="149">
        <v>45450</v>
      </c>
      <c r="B24082" s="74" t="str">
        <f ca="1">IFERROR(__xludf.DUMMYFUNCTION("IF(REGEXMATCH(A24082,""wealth planning""),""Script 1"",""-"")"),"#VALUE!")</f>
        <v>#VALUE!</v>
      </c>
      <c r="C24082" s="149">
        <f t="shared" si="188"/>
        <v>45450</v>
      </c>
      <c r="D24082" s="74" t="str">
        <f t="shared" si="189"/>
        <v>Danial MuzhaffarStatus is reachable</v>
      </c>
    </row>
    <row r="24083" spans="1:4">
      <c r="A24083" s="74" t="s">
        <v>12898</v>
      </c>
      <c r="B24083" s="74" t="str">
        <f ca="1">IFERROR(__xludf.DUMMYFUNCTION("IF(REGEXMATCH(A24083,""wealth planning""),""Script 1"",""-"")"),"-")</f>
        <v>-</v>
      </c>
      <c r="C24083" s="149">
        <f t="shared" si="188"/>
        <v>45450</v>
      </c>
      <c r="D24083" s="74" t="str">
        <f t="shared" si="189"/>
        <v>Danial Muzhaffar</v>
      </c>
    </row>
    <row r="24084" spans="1:4">
      <c r="A24084" s="74"/>
      <c r="B24084" s="74" t="str">
        <f ca="1">IFERROR(__xludf.DUMMYFUNCTION("IF(REGEXMATCH(A24084,""wealth planning""),""Script 1"",""-"")"),"-")</f>
        <v>-</v>
      </c>
      <c r="C24084" s="74" t="str">
        <f t="shared" si="188"/>
        <v>You: Bukan sekarang lah, just nak set masa dulu kalau okay</v>
      </c>
      <c r="D24084" s="149">
        <f t="shared" si="189"/>
        <v>45450</v>
      </c>
    </row>
    <row r="24085" spans="1:4">
      <c r="B24085" s="74" t="str">
        <f ca="1">IFERROR(__xludf.DUMMYFUNCTION("IF(REGEXMATCH(A24085,""wealth planning""),""Script 1"",""-"")"),"-")</f>
        <v>-</v>
      </c>
      <c r="C24085" s="74">
        <f t="shared" si="188"/>
        <v>0</v>
      </c>
      <c r="D24085" s="149">
        <f t="shared" si="189"/>
        <v>45450</v>
      </c>
    </row>
    <row r="24086" spans="1:4">
      <c r="B24086" s="74" t="str">
        <f ca="1">IFERROR(__xludf.DUMMYFUNCTION("IF(REGEXMATCH(A24086,""wealth planning""),""Script 1"",""-"")"),"-")</f>
        <v>-</v>
      </c>
      <c r="C24086" s="74">
        <f t="shared" si="188"/>
        <v>0</v>
      </c>
      <c r="D24086" s="74" t="str">
        <f t="shared" si="189"/>
        <v>You: Bukan sekarang lah, just nak set masa dulu kalau okay</v>
      </c>
    </row>
    <row r="24087" spans="1:4">
      <c r="A24087" s="74" t="s">
        <v>12900</v>
      </c>
      <c r="B24087" s="74" t="str">
        <f ca="1">IFERROR(__xludf.DUMMYFUNCTION("IF(REGEXMATCH(A24087,""wealth planning""),""Script 1"",""-"")"),"-")</f>
        <v>-</v>
      </c>
      <c r="C24087" s="74">
        <f t="shared" si="188"/>
        <v>0</v>
      </c>
      <c r="D24087" s="74">
        <f t="shared" si="189"/>
        <v>0</v>
      </c>
    </row>
    <row r="24088" spans="1:4">
      <c r="A24088" s="74" t="s">
        <v>12901</v>
      </c>
      <c r="B24088" s="74" t="str">
        <f ca="1">IFERROR(__xludf.DUMMYFUNCTION("IF(REGEXMATCH(A24088,""wealth planning""),""Script 1"",""-"")"),"-")</f>
        <v>-</v>
      </c>
      <c r="C24088" s="74" t="str">
        <f t="shared" si="188"/>
        <v>Nurul Nadia Mohd KhairulanisStatus is reachable</v>
      </c>
      <c r="D24088" s="74">
        <f t="shared" si="189"/>
        <v>0</v>
      </c>
    </row>
    <row r="24089" spans="1:4">
      <c r="A24089" s="149">
        <v>45449</v>
      </c>
      <c r="B24089" s="74" t="str">
        <f ca="1">IFERROR(__xludf.DUMMYFUNCTION("IF(REGEXMATCH(A24089,""wealth planning""),""Script 1"",""-"")"),"#VALUE!")</f>
        <v>#VALUE!</v>
      </c>
      <c r="C24089" s="74" t="str">
        <f t="shared" si="188"/>
        <v>Nurul Nadia Mohd Khairulanis</v>
      </c>
      <c r="D24089" s="74">
        <f t="shared" si="189"/>
        <v>0</v>
      </c>
    </row>
    <row r="24090" spans="1:4">
      <c r="A24090" s="149">
        <v>45449</v>
      </c>
      <c r="B24090" s="74" t="str">
        <f ca="1">IFERROR(__xludf.DUMMYFUNCTION("IF(REGEXMATCH(A24090,""wealth planning""),""Script 1"",""-"")"),"#VALUE!")</f>
        <v>#VALUE!</v>
      </c>
      <c r="C24090" s="149">
        <f t="shared" si="188"/>
        <v>45449</v>
      </c>
      <c r="D24090" s="74" t="str">
        <f t="shared" si="189"/>
        <v>Nurul Nadia Mohd KhairulanisStatus is reachable</v>
      </c>
    </row>
    <row r="24091" spans="1:4">
      <c r="A24091" s="74" t="s">
        <v>12902</v>
      </c>
      <c r="B24091" s="74" t="str">
        <f ca="1">IFERROR(__xludf.DUMMYFUNCTION("IF(REGEXMATCH(A24091,""wealth planning""),""Script 1"",""-"")"),"-")</f>
        <v>-</v>
      </c>
      <c r="C24091" s="149">
        <f t="shared" si="188"/>
        <v>45449</v>
      </c>
      <c r="D24091" s="74" t="str">
        <f t="shared" si="189"/>
        <v>Nurul Nadia Mohd Khairulanis</v>
      </c>
    </row>
    <row r="24092" spans="1:4">
      <c r="A24092" s="74"/>
      <c r="B24092" s="74" t="str">
        <f ca="1">IFERROR(__xludf.DUMMYFUNCTION("IF(REGEXMATCH(A24092,""wealth planning""),""Script 1"",""-"")"),"-")</f>
        <v>-</v>
      </c>
      <c r="C24092" s="74" t="str">
        <f t="shared" si="188"/>
        <v>You: Currently dekat mana? Macam tak pernah nampak je dengan kohai lain kat area selangor ni</v>
      </c>
      <c r="D24092" s="149">
        <f t="shared" si="189"/>
        <v>45449</v>
      </c>
    </row>
    <row r="24093" spans="1:4">
      <c r="B24093" s="74" t="str">
        <f ca="1">IFERROR(__xludf.DUMMYFUNCTION("IF(REGEXMATCH(A24093,""wealth planning""),""Script 1"",""-"")"),"-")</f>
        <v>-</v>
      </c>
      <c r="C24093" s="74">
        <f t="shared" si="188"/>
        <v>0</v>
      </c>
      <c r="D24093" s="149">
        <f t="shared" si="189"/>
        <v>45449</v>
      </c>
    </row>
    <row r="24094" spans="1:4">
      <c r="B24094" s="74" t="str">
        <f ca="1">IFERROR(__xludf.DUMMYFUNCTION("IF(REGEXMATCH(A24094,""wealth planning""),""Script 1"",""-"")"),"-")</f>
        <v>-</v>
      </c>
      <c r="C24094" s="74">
        <f t="shared" si="188"/>
        <v>0</v>
      </c>
      <c r="D24094" s="74" t="str">
        <f t="shared" si="189"/>
        <v>You: Currently dekat mana? Macam tak pernah nampak je dengan kohai lain kat area selangor ni</v>
      </c>
    </row>
    <row r="24095" spans="1:4">
      <c r="B24095" s="74" t="str">
        <f ca="1">IFERROR(__xludf.DUMMYFUNCTION("IF(REGEXMATCH(A24095,""wealth planning""),""Script 1"",""-"")"),"-")</f>
        <v>-</v>
      </c>
      <c r="C24095" s="74">
        <f t="shared" si="188"/>
        <v>0</v>
      </c>
      <c r="D24095" s="74">
        <f t="shared" si="189"/>
        <v>0</v>
      </c>
    </row>
    <row r="24096" spans="1:4">
      <c r="A24096" s="74" t="s">
        <v>12905</v>
      </c>
      <c r="B24096" s="74" t="str">
        <f ca="1">IFERROR(__xludf.DUMMYFUNCTION("IF(REGEXMATCH(A24096,""wealth planning""),""Script 1"",""-"")"),"-")</f>
        <v>-</v>
      </c>
      <c r="C24096" s="74">
        <f t="shared" si="188"/>
        <v>0</v>
      </c>
      <c r="D24096" s="74">
        <f t="shared" si="189"/>
        <v>0</v>
      </c>
    </row>
    <row r="24097" spans="1:4">
      <c r="A24097" s="149">
        <v>45449</v>
      </c>
      <c r="B24097" s="74" t="str">
        <f ca="1">IFERROR(__xludf.DUMMYFUNCTION("IF(REGEXMATCH(A24097,""wealth planning""),""Script 1"",""-"")"),"#VALUE!")</f>
        <v>#VALUE!</v>
      </c>
      <c r="C24097" s="74" t="str">
        <f t="shared" si="188"/>
        <v>Nurul Amira Mohd Sabri</v>
      </c>
      <c r="D24097" s="74">
        <f t="shared" si="189"/>
        <v>0</v>
      </c>
    </row>
    <row r="24098" spans="1:4">
      <c r="A24098" s="149">
        <v>45449</v>
      </c>
      <c r="B24098" s="74" t="str">
        <f ca="1">IFERROR(__xludf.DUMMYFUNCTION("IF(REGEXMATCH(A24098,""wealth planning""),""Script 1"",""-"")"),"#VALUE!")</f>
        <v>#VALUE!</v>
      </c>
      <c r="C24098" s="149">
        <f t="shared" si="188"/>
        <v>45449</v>
      </c>
      <c r="D24098" s="74">
        <f t="shared" si="189"/>
        <v>0</v>
      </c>
    </row>
    <row r="24099" spans="1:4">
      <c r="A24099" s="74" t="s">
        <v>12906</v>
      </c>
      <c r="B24099" s="74" t="str">
        <f ca="1">IFERROR(__xludf.DUMMYFUNCTION("IF(REGEXMATCH(A24099,""wealth planning""),""Script 1"",""-"")"),"Script 1")</f>
        <v>Script 1</v>
      </c>
      <c r="C24099" s="149">
        <f t="shared" si="188"/>
        <v>45449</v>
      </c>
      <c r="D24099" s="74" t="str">
        <f t="shared" si="189"/>
        <v>Nurul Amira Mohd Sabri</v>
      </c>
    </row>
    <row r="24100" spans="1:4">
      <c r="A24100" s="74"/>
      <c r="B24100" s="74" t="str">
        <f ca="1">IFERROR(__xludf.DUMMYFUNCTION("IF(REGEXMATCH(A24100,""wealth planning""),""Script 1"",""-"")"),"-")</f>
        <v>-</v>
      </c>
      <c r="C24100" s="74" t="str">
        <f t="shared" si="188"/>
        <v>You: Hai. Assalamualaikum Nurul Amira,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4100" s="149">
        <f t="shared" si="189"/>
        <v>45449</v>
      </c>
    </row>
    <row r="24101" spans="1:4">
      <c r="B24101" s="74" t="str">
        <f ca="1">IFERROR(__xludf.DUMMYFUNCTION("IF(REGEXMATCH(A24101,""wealth planning""),""Script 1"",""-"")"),"-")</f>
        <v>-</v>
      </c>
      <c r="C24101" s="74">
        <f t="shared" si="188"/>
        <v>0</v>
      </c>
      <c r="D24101" s="149">
        <f t="shared" si="189"/>
        <v>45449</v>
      </c>
    </row>
    <row r="24102" spans="1:4">
      <c r="B24102" s="74" t="str">
        <f ca="1">IFERROR(__xludf.DUMMYFUNCTION("IF(REGEXMATCH(A24102,""wealth planning""),""Script 1"",""-"")"),"-")</f>
        <v>-</v>
      </c>
      <c r="C24102" s="74">
        <f t="shared" si="188"/>
        <v>0</v>
      </c>
      <c r="D24102" s="74" t="str">
        <f t="shared" si="189"/>
        <v>You: Hai. Assalamualaikum Nurul Amira,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4103" spans="1:4">
      <c r="B24103" s="74" t="str">
        <f ca="1">IFERROR(__xludf.DUMMYFUNCTION("IF(REGEXMATCH(A24103,""wealth planning""),""Script 1"",""-"")"),"-")</f>
        <v>-</v>
      </c>
      <c r="C24103" s="74">
        <f t="shared" si="188"/>
        <v>0</v>
      </c>
      <c r="D24103" s="74">
        <f t="shared" si="189"/>
        <v>0</v>
      </c>
    </row>
    <row r="24104" spans="1:4">
      <c r="A24104" s="74" t="s">
        <v>12909</v>
      </c>
      <c r="B24104" s="74" t="str">
        <f ca="1">IFERROR(__xludf.DUMMYFUNCTION("IF(REGEXMATCH(A24104,""wealth planning""),""Script 1"",""-"")"),"-")</f>
        <v>-</v>
      </c>
      <c r="C24104" s="74">
        <f t="shared" si="188"/>
        <v>0</v>
      </c>
      <c r="D24104" s="74">
        <f t="shared" si="189"/>
        <v>0</v>
      </c>
    </row>
    <row r="24105" spans="1:4">
      <c r="A24105" s="149">
        <v>45449</v>
      </c>
      <c r="B24105" s="74" t="str">
        <f ca="1">IFERROR(__xludf.DUMMYFUNCTION("IF(REGEXMATCH(A24105,""wealth planning""),""Script 1"",""-"")"),"#VALUE!")</f>
        <v>#VALUE!</v>
      </c>
      <c r="C24105" s="74" t="str">
        <f t="shared" si="188"/>
        <v>Nurul Atikah</v>
      </c>
      <c r="D24105" s="74">
        <f t="shared" si="189"/>
        <v>0</v>
      </c>
    </row>
    <row r="24106" spans="1:4">
      <c r="A24106" s="149">
        <v>45449</v>
      </c>
      <c r="B24106" s="74" t="str">
        <f ca="1">IFERROR(__xludf.DUMMYFUNCTION("IF(REGEXMATCH(A24106,""wealth planning""),""Script 1"",""-"")"),"#VALUE!")</f>
        <v>#VALUE!</v>
      </c>
      <c r="C24106" s="149">
        <f t="shared" si="188"/>
        <v>45449</v>
      </c>
      <c r="D24106" s="74">
        <f t="shared" si="189"/>
        <v>0</v>
      </c>
    </row>
    <row r="24107" spans="1:4">
      <c r="A24107" s="74" t="s">
        <v>12910</v>
      </c>
      <c r="B24107" s="74" t="str">
        <f ca="1">IFERROR(__xludf.DUMMYFUNCTION("IF(REGEXMATCH(A24107,""wealth planning""),""Script 1"",""-"")"),"Script 1")</f>
        <v>Script 1</v>
      </c>
      <c r="C24107" s="149">
        <f t="shared" si="188"/>
        <v>45449</v>
      </c>
      <c r="D24107" s="74" t="str">
        <f t="shared" si="189"/>
        <v>Nurul Atikah</v>
      </c>
    </row>
    <row r="24108" spans="1:4">
      <c r="A24108" s="74"/>
      <c r="B24108" s="74" t="str">
        <f ca="1">IFERROR(__xludf.DUMMYFUNCTION("IF(REGEXMATCH(A24108,""wealth planning""),""Script 1"",""-"")"),"-")</f>
        <v>-</v>
      </c>
      <c r="C24108" s="74" t="str">
        <f t="shared" si="188"/>
        <v>You: Hai. Assalamualaikum Nurul Atikah,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4108" s="149">
        <f t="shared" si="189"/>
        <v>45449</v>
      </c>
    </row>
    <row r="24109" spans="1:4">
      <c r="B24109" s="74" t="str">
        <f ca="1">IFERROR(__xludf.DUMMYFUNCTION("IF(REGEXMATCH(A24109,""wealth planning""),""Script 1"",""-"")"),"-")</f>
        <v>-</v>
      </c>
      <c r="C24109" s="74">
        <f t="shared" si="188"/>
        <v>0</v>
      </c>
      <c r="D24109" s="149">
        <f t="shared" si="189"/>
        <v>45449</v>
      </c>
    </row>
    <row r="24110" spans="1:4">
      <c r="B24110" s="74" t="str">
        <f ca="1">IFERROR(__xludf.DUMMYFUNCTION("IF(REGEXMATCH(A24110,""wealth planning""),""Script 1"",""-"")"),"-")</f>
        <v>-</v>
      </c>
      <c r="C24110" s="74">
        <f t="shared" si="188"/>
        <v>0</v>
      </c>
      <c r="D24110" s="74" t="str">
        <f t="shared" si="189"/>
        <v>You: Hai. Assalamualaikum Nurul Atikah,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4111" spans="1:4">
      <c r="A24111" s="74" t="s">
        <v>12912</v>
      </c>
      <c r="B24111" s="74" t="str">
        <f ca="1">IFERROR(__xludf.DUMMYFUNCTION("IF(REGEXMATCH(A24111,""wealth planning""),""Script 1"",""-"")"),"-")</f>
        <v>-</v>
      </c>
      <c r="C24111" s="74">
        <f t="shared" si="188"/>
        <v>0</v>
      </c>
      <c r="D24111" s="74">
        <f t="shared" si="189"/>
        <v>0</v>
      </c>
    </row>
    <row r="24112" spans="1:4">
      <c r="A24112" s="74" t="s">
        <v>12912</v>
      </c>
      <c r="B24112" s="74" t="str">
        <f ca="1">IFERROR(__xludf.DUMMYFUNCTION("IF(REGEXMATCH(A24112,""wealth planning""),""Script 1"",""-"")"),"-")</f>
        <v>-</v>
      </c>
      <c r="C24112" s="74" t="str">
        <f t="shared" si="188"/>
        <v>Eva Natasya</v>
      </c>
      <c r="D24112" s="74">
        <f t="shared" si="189"/>
        <v>0</v>
      </c>
    </row>
    <row r="24113" spans="1:4">
      <c r="A24113" s="149">
        <v>45449</v>
      </c>
      <c r="B24113" s="74" t="str">
        <f ca="1">IFERROR(__xludf.DUMMYFUNCTION("IF(REGEXMATCH(A24113,""wealth planning""),""Script 1"",""-"")"),"#VALUE!")</f>
        <v>#VALUE!</v>
      </c>
      <c r="C24113" s="74" t="str">
        <f t="shared" si="188"/>
        <v>Eva Natasya</v>
      </c>
      <c r="D24113" s="74">
        <f t="shared" si="189"/>
        <v>0</v>
      </c>
    </row>
    <row r="24114" spans="1:4">
      <c r="A24114" s="149">
        <v>45449</v>
      </c>
      <c r="B24114" s="74" t="str">
        <f ca="1">IFERROR(__xludf.DUMMYFUNCTION("IF(REGEXMATCH(A24114,""wealth planning""),""Script 1"",""-"")"),"#VALUE!")</f>
        <v>#VALUE!</v>
      </c>
      <c r="C24114" s="149">
        <f t="shared" si="188"/>
        <v>45449</v>
      </c>
      <c r="D24114" s="74" t="str">
        <f t="shared" si="189"/>
        <v>Eva Natasya</v>
      </c>
    </row>
    <row r="24115" spans="1:4">
      <c r="A24115" s="74" t="s">
        <v>12913</v>
      </c>
      <c r="B24115" s="74" t="str">
        <f ca="1">IFERROR(__xludf.DUMMYFUNCTION("IF(REGEXMATCH(A24115,""wealth planning""),""Script 1"",""-"")"),"Script 1")</f>
        <v>Script 1</v>
      </c>
      <c r="C24115" s="149">
        <f t="shared" si="188"/>
        <v>45449</v>
      </c>
      <c r="D24115" s="74" t="str">
        <f t="shared" si="189"/>
        <v>Eva Natasya</v>
      </c>
    </row>
    <row r="24116" spans="1:4">
      <c r="A24116" s="74"/>
      <c r="B24116" s="74" t="str">
        <f ca="1">IFERROR(__xludf.DUMMYFUNCTION("IF(REGEXMATCH(A24116,""wealth planning""),""Script 1"",""-"")"),"-")</f>
        <v>-</v>
      </c>
      <c r="C24116" s="74" t="str">
        <f t="shared" si="188"/>
        <v>You: Hai. Assalamualaikum Eva Natasya,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4116" s="149">
        <f t="shared" si="189"/>
        <v>45449</v>
      </c>
    </row>
    <row r="24117" spans="1:4">
      <c r="B24117" s="74" t="str">
        <f ca="1">IFERROR(__xludf.DUMMYFUNCTION("IF(REGEXMATCH(A24117,""wealth planning""),""Script 1"",""-"")"),"-")</f>
        <v>-</v>
      </c>
      <c r="C24117" s="74">
        <f t="shared" si="188"/>
        <v>0</v>
      </c>
      <c r="D24117" s="149">
        <f t="shared" si="189"/>
        <v>45449</v>
      </c>
    </row>
    <row r="24118" spans="1:4">
      <c r="B24118" s="74" t="str">
        <f ca="1">IFERROR(__xludf.DUMMYFUNCTION("IF(REGEXMATCH(A24118,""wealth planning""),""Script 1"",""-"")"),"-")</f>
        <v>-</v>
      </c>
      <c r="C24118" s="74">
        <f t="shared" si="188"/>
        <v>0</v>
      </c>
      <c r="D24118" s="74" t="str">
        <f t="shared" si="189"/>
        <v>You: Hai. Assalamualaikum Eva Natasya,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4119" spans="1:4">
      <c r="A24119" s="74" t="s">
        <v>12915</v>
      </c>
      <c r="B24119" s="74" t="str">
        <f ca="1">IFERROR(__xludf.DUMMYFUNCTION("IF(REGEXMATCH(A24119,""wealth planning""),""Script 1"",""-"")"),"-")</f>
        <v>-</v>
      </c>
      <c r="C24119" s="74">
        <f t="shared" si="188"/>
        <v>0</v>
      </c>
      <c r="D24119" s="74">
        <f t="shared" si="189"/>
        <v>0</v>
      </c>
    </row>
    <row r="24120" spans="1:4">
      <c r="A24120" s="74" t="s">
        <v>12915</v>
      </c>
      <c r="B24120" s="74" t="str">
        <f ca="1">IFERROR(__xludf.DUMMYFUNCTION("IF(REGEXMATCH(A24120,""wealth planning""),""Script 1"",""-"")"),"-")</f>
        <v>-</v>
      </c>
      <c r="C24120" s="74" t="str">
        <f t="shared" si="188"/>
        <v>Haizatul Afiqah</v>
      </c>
      <c r="D24120" s="74">
        <f t="shared" si="189"/>
        <v>0</v>
      </c>
    </row>
    <row r="24121" spans="1:4">
      <c r="A24121" s="149">
        <v>45449</v>
      </c>
      <c r="B24121" s="74" t="str">
        <f ca="1">IFERROR(__xludf.DUMMYFUNCTION("IF(REGEXMATCH(A24121,""wealth planning""),""Script 1"",""-"")"),"#VALUE!")</f>
        <v>#VALUE!</v>
      </c>
      <c r="C24121" s="74" t="str">
        <f t="shared" si="188"/>
        <v>Haizatul Afiqah</v>
      </c>
      <c r="D24121" s="74">
        <f t="shared" si="189"/>
        <v>0</v>
      </c>
    </row>
    <row r="24122" spans="1:4">
      <c r="A24122" s="149">
        <v>45449</v>
      </c>
      <c r="B24122" s="74" t="str">
        <f ca="1">IFERROR(__xludf.DUMMYFUNCTION("IF(REGEXMATCH(A24122,""wealth planning""),""Script 1"",""-"")"),"#VALUE!")</f>
        <v>#VALUE!</v>
      </c>
      <c r="C24122" s="149">
        <f t="shared" si="188"/>
        <v>45449</v>
      </c>
      <c r="D24122" s="74" t="str">
        <f t="shared" si="189"/>
        <v>Haizatul Afiqah</v>
      </c>
    </row>
    <row r="24123" spans="1:4">
      <c r="A24123" s="74" t="s">
        <v>12916</v>
      </c>
      <c r="B24123" s="74" t="str">
        <f ca="1">IFERROR(__xludf.DUMMYFUNCTION("IF(REGEXMATCH(A24123,""wealth planning""),""Script 1"",""-"")"),"Script 1")</f>
        <v>Script 1</v>
      </c>
      <c r="C24123" s="149">
        <f t="shared" si="188"/>
        <v>45449</v>
      </c>
      <c r="D24123" s="74" t="str">
        <f t="shared" si="189"/>
        <v>Haizatul Afiqah</v>
      </c>
    </row>
    <row r="24124" spans="1:4">
      <c r="A24124" s="74"/>
      <c r="B24124" s="74" t="str">
        <f ca="1">IFERROR(__xludf.DUMMYFUNCTION("IF(REGEXMATCH(A24124,""wealth planning""),""Script 1"",""-"")"),"-")</f>
        <v>-</v>
      </c>
      <c r="C24124" s="74" t="str">
        <f t="shared" si="188"/>
        <v>You: Hai. Assalamualaikum Haizatul,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4124" s="149">
        <f t="shared" si="189"/>
        <v>45449</v>
      </c>
    </row>
    <row r="24125" spans="1:4">
      <c r="B24125" s="74" t="str">
        <f ca="1">IFERROR(__xludf.DUMMYFUNCTION("IF(REGEXMATCH(A24125,""wealth planning""),""Script 1"",""-"")"),"-")</f>
        <v>-</v>
      </c>
      <c r="C24125" s="74">
        <f t="shared" si="188"/>
        <v>0</v>
      </c>
      <c r="D24125" s="149">
        <f t="shared" si="189"/>
        <v>45449</v>
      </c>
    </row>
    <row r="24126" spans="1:4">
      <c r="B24126" s="74" t="str">
        <f ca="1">IFERROR(__xludf.DUMMYFUNCTION("IF(REGEXMATCH(A24126,""wealth planning""),""Script 1"",""-"")"),"-")</f>
        <v>-</v>
      </c>
      <c r="C24126" s="74">
        <f t="shared" si="188"/>
        <v>0</v>
      </c>
      <c r="D24126" s="74" t="str">
        <f t="shared" si="189"/>
        <v>You: Hai. Assalamualaikum Haizatul,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4127" spans="1:4">
      <c r="B24127" s="74" t="str">
        <f ca="1">IFERROR(__xludf.DUMMYFUNCTION("IF(REGEXMATCH(A24127,""wealth planning""),""Script 1"",""-"")"),"-")</f>
        <v>-</v>
      </c>
      <c r="C24127" s="74">
        <f t="shared" si="188"/>
        <v>0</v>
      </c>
      <c r="D24127" s="74">
        <f t="shared" si="189"/>
        <v>0</v>
      </c>
    </row>
    <row r="24128" spans="1:4">
      <c r="A24128" s="74" t="s">
        <v>8039</v>
      </c>
      <c r="B24128" s="74" t="str">
        <f ca="1">IFERROR(__xludf.DUMMYFUNCTION("IF(REGEXMATCH(A24128,""wealth planning""),""Script 1"",""-"")"),"-")</f>
        <v>-</v>
      </c>
      <c r="C24128" s="74">
        <f t="shared" si="188"/>
        <v>0</v>
      </c>
      <c r="D24128" s="74">
        <f t="shared" si="189"/>
        <v>0</v>
      </c>
    </row>
    <row r="24129" spans="1:4">
      <c r="A24129" s="149">
        <v>45449</v>
      </c>
      <c r="B24129" s="74" t="str">
        <f ca="1">IFERROR(__xludf.DUMMYFUNCTION("IF(REGEXMATCH(A24129,""wealth planning""),""Script 1"",""-"")"),"#VALUE!")</f>
        <v>#VALUE!</v>
      </c>
      <c r="C24129" s="74" t="str">
        <f t="shared" si="188"/>
        <v>Amirul Syafiq</v>
      </c>
      <c r="D24129" s="74">
        <f t="shared" si="189"/>
        <v>0</v>
      </c>
    </row>
    <row r="24130" spans="1:4">
      <c r="A24130" s="149">
        <v>45449</v>
      </c>
      <c r="B24130" s="74" t="str">
        <f ca="1">IFERROR(__xludf.DUMMYFUNCTION("IF(REGEXMATCH(A24130,""wealth planning""),""Script 1"",""-"")"),"#VALUE!")</f>
        <v>#VALUE!</v>
      </c>
      <c r="C24130" s="149">
        <f t="shared" si="188"/>
        <v>45449</v>
      </c>
      <c r="D24130" s="74">
        <f t="shared" si="189"/>
        <v>0</v>
      </c>
    </row>
    <row r="24131" spans="1:4">
      <c r="A24131" s="74" t="s">
        <v>12919</v>
      </c>
      <c r="B24131" s="74" t="str">
        <f ca="1">IFERROR(__xludf.DUMMYFUNCTION("IF(REGEXMATCH(A24131,""wealth planning""),""Script 1"",""-"")"),"Script 1")</f>
        <v>Script 1</v>
      </c>
      <c r="C24131" s="149">
        <f t="shared" si="188"/>
        <v>45449</v>
      </c>
      <c r="D24131" s="74" t="str">
        <f t="shared" si="189"/>
        <v>Amirul Syafiq</v>
      </c>
    </row>
    <row r="24132" spans="1:4">
      <c r="A24132" s="74"/>
      <c r="B24132" s="74" t="str">
        <f ca="1">IFERROR(__xludf.DUMMYFUNCTION("IF(REGEXMATCH(A24132,""wealth planning""),""Script 1"",""-"")"),"-")</f>
        <v>-</v>
      </c>
      <c r="C24132" s="74" t="str">
        <f t="shared" si="188"/>
        <v>You: Hai. Assalamualaikum Amirul Syafiq,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4132" s="149">
        <f t="shared" si="189"/>
        <v>45449</v>
      </c>
    </row>
    <row r="24133" spans="1:4">
      <c r="B24133" s="74" t="str">
        <f ca="1">IFERROR(__xludf.DUMMYFUNCTION("IF(REGEXMATCH(A24133,""wealth planning""),""Script 1"",""-"")"),"-")</f>
        <v>-</v>
      </c>
      <c r="C24133" s="74">
        <f t="shared" si="188"/>
        <v>0</v>
      </c>
      <c r="D24133" s="149">
        <f t="shared" si="189"/>
        <v>45449</v>
      </c>
    </row>
    <row r="24134" spans="1:4">
      <c r="B24134" s="74" t="str">
        <f ca="1">IFERROR(__xludf.DUMMYFUNCTION("IF(REGEXMATCH(A24134,""wealth planning""),""Script 1"",""-"")"),"-")</f>
        <v>-</v>
      </c>
      <c r="C24134" s="74">
        <f t="shared" si="188"/>
        <v>0</v>
      </c>
      <c r="D24134" s="74" t="str">
        <f t="shared" si="189"/>
        <v>You: Hai. Assalamualaikum Amirul Syafiq,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4135" spans="1:4">
      <c r="A24135" s="74" t="s">
        <v>12921</v>
      </c>
      <c r="B24135" s="74" t="str">
        <f ca="1">IFERROR(__xludf.DUMMYFUNCTION("IF(REGEXMATCH(A24135,""wealth planning""),""Script 1"",""-"")"),"-")</f>
        <v>-</v>
      </c>
      <c r="C24135" s="74">
        <f t="shared" si="188"/>
        <v>0</v>
      </c>
      <c r="D24135" s="74">
        <f t="shared" si="189"/>
        <v>0</v>
      </c>
    </row>
    <row r="24136" spans="1:4">
      <c r="A24136" s="74" t="s">
        <v>12921</v>
      </c>
      <c r="B24136" s="74" t="str">
        <f ca="1">IFERROR(__xludf.DUMMYFUNCTION("IF(REGEXMATCH(A24136,""wealth planning""),""Script 1"",""-"")"),"-")</f>
        <v>-</v>
      </c>
      <c r="C24136" s="74" t="str">
        <f t="shared" si="188"/>
        <v>AFIF FIRDAUS MOHD SOHAIMI</v>
      </c>
      <c r="D24136" s="74">
        <f t="shared" si="189"/>
        <v>0</v>
      </c>
    </row>
    <row r="24137" spans="1:4">
      <c r="A24137" s="149">
        <v>45449</v>
      </c>
      <c r="B24137" s="74" t="str">
        <f ca="1">IFERROR(__xludf.DUMMYFUNCTION("IF(REGEXMATCH(A24137,""wealth planning""),""Script 1"",""-"")"),"#VALUE!")</f>
        <v>#VALUE!</v>
      </c>
      <c r="C24137" s="74" t="str">
        <f t="shared" si="188"/>
        <v>AFIF FIRDAUS MOHD SOHAIMI</v>
      </c>
      <c r="D24137" s="74">
        <f t="shared" si="189"/>
        <v>0</v>
      </c>
    </row>
    <row r="24138" spans="1:4">
      <c r="A24138" s="149">
        <v>45449</v>
      </c>
      <c r="B24138" s="74" t="str">
        <f ca="1">IFERROR(__xludf.DUMMYFUNCTION("IF(REGEXMATCH(A24138,""wealth planning""),""Script 1"",""-"")"),"#VALUE!")</f>
        <v>#VALUE!</v>
      </c>
      <c r="C24138" s="149">
        <f t="shared" si="188"/>
        <v>45449</v>
      </c>
      <c r="D24138" s="74" t="str">
        <f t="shared" si="189"/>
        <v>AFIF FIRDAUS MOHD SOHAIMI</v>
      </c>
    </row>
    <row r="24139" spans="1:4">
      <c r="A24139" s="74" t="s">
        <v>12922</v>
      </c>
      <c r="B24139" s="74" t="str">
        <f ca="1">IFERROR(__xludf.DUMMYFUNCTION("IF(REGEXMATCH(A24139,""wealth planning""),""Script 1"",""-"")"),"Script 1")</f>
        <v>Script 1</v>
      </c>
      <c r="C24139" s="149">
        <f t="shared" si="188"/>
        <v>45449</v>
      </c>
      <c r="D24139" s="74" t="str">
        <f t="shared" si="189"/>
        <v>AFIF FIRDAUS MOHD SOHAIMI</v>
      </c>
    </row>
    <row r="24140" spans="1:4">
      <c r="A24140" s="74"/>
      <c r="B24140" s="74" t="str">
        <f ca="1">IFERROR(__xludf.DUMMYFUNCTION("IF(REGEXMATCH(A24140,""wealth planning""),""Script 1"",""-"")"),"-")</f>
        <v>-</v>
      </c>
      <c r="C24140" s="74" t="str">
        <f t="shared" si="188"/>
        <v>You: Hai. Assalamualaikum Afif Firdaus,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4140" s="149">
        <f t="shared" si="189"/>
        <v>45449</v>
      </c>
    </row>
    <row r="24141" spans="1:4">
      <c r="B24141" s="74" t="str">
        <f ca="1">IFERROR(__xludf.DUMMYFUNCTION("IF(REGEXMATCH(A24141,""wealth planning""),""Script 1"",""-"")"),"-")</f>
        <v>-</v>
      </c>
      <c r="C24141" s="74">
        <f t="shared" si="188"/>
        <v>0</v>
      </c>
      <c r="D24141" s="149">
        <f t="shared" si="189"/>
        <v>45449</v>
      </c>
    </row>
    <row r="24142" spans="1:4">
      <c r="B24142" s="74" t="str">
        <f ca="1">IFERROR(__xludf.DUMMYFUNCTION("IF(REGEXMATCH(A24142,""wealth planning""),""Script 1"",""-"")"),"-")</f>
        <v>-</v>
      </c>
      <c r="C24142" s="74">
        <f t="shared" si="188"/>
        <v>0</v>
      </c>
      <c r="D24142" s="74" t="str">
        <f t="shared" si="189"/>
        <v>You: Hai. Assalamualaikum Afif Firdaus,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4143" spans="1:4">
      <c r="A24143" s="74" t="s">
        <v>12924</v>
      </c>
      <c r="B24143" s="74" t="str">
        <f ca="1">IFERROR(__xludf.DUMMYFUNCTION("IF(REGEXMATCH(A24143,""wealth planning""),""Script 1"",""-"")"),"-")</f>
        <v>-</v>
      </c>
      <c r="C24143" s="74">
        <f t="shared" si="188"/>
        <v>0</v>
      </c>
      <c r="D24143" s="74">
        <f t="shared" si="189"/>
        <v>0</v>
      </c>
    </row>
    <row r="24144" spans="1:4">
      <c r="A24144" s="74" t="s">
        <v>12925</v>
      </c>
      <c r="B24144" s="74" t="str">
        <f ca="1">IFERROR(__xludf.DUMMYFUNCTION("IF(REGEXMATCH(A24144,""wealth planning""),""Script 1"",""-"")"),"-")</f>
        <v>-</v>
      </c>
      <c r="C24144" s="74" t="str">
        <f t="shared" si="188"/>
        <v>NURLIYANA IZZATI A. RAHMAN, #HIRING</v>
      </c>
      <c r="D24144" s="74">
        <f t="shared" si="189"/>
        <v>0</v>
      </c>
    </row>
    <row r="24145" spans="1:4">
      <c r="A24145" s="149">
        <v>45449</v>
      </c>
      <c r="B24145" s="74" t="str">
        <f ca="1">IFERROR(__xludf.DUMMYFUNCTION("IF(REGEXMATCH(A24145,""wealth planning""),""Script 1"",""-"")"),"#VALUE!")</f>
        <v>#VALUE!</v>
      </c>
      <c r="C24145" s="74" t="str">
        <f t="shared" si="188"/>
        <v>NURLIYANA IZZATI A. RAHMAN</v>
      </c>
      <c r="D24145" s="74">
        <f t="shared" si="189"/>
        <v>0</v>
      </c>
    </row>
    <row r="24146" spans="1:4">
      <c r="A24146" s="149">
        <v>45449</v>
      </c>
      <c r="B24146" s="74" t="str">
        <f ca="1">IFERROR(__xludf.DUMMYFUNCTION("IF(REGEXMATCH(A24146,""wealth planning""),""Script 1"",""-"")"),"#VALUE!")</f>
        <v>#VALUE!</v>
      </c>
      <c r="C24146" s="149">
        <f t="shared" si="188"/>
        <v>45449</v>
      </c>
      <c r="D24146" s="74" t="str">
        <f t="shared" si="189"/>
        <v>NURLIYANA IZZATI A. RAHMAN, #HIRING</v>
      </c>
    </row>
    <row r="24147" spans="1:4">
      <c r="A24147" s="74" t="s">
        <v>12926</v>
      </c>
      <c r="B24147" s="74" t="str">
        <f ca="1">IFERROR(__xludf.DUMMYFUNCTION("IF(REGEXMATCH(A24147,""wealth planning""),""Script 1"",""-"")"),"Script 1")</f>
        <v>Script 1</v>
      </c>
      <c r="C24147" s="149">
        <f t="shared" si="188"/>
        <v>45449</v>
      </c>
      <c r="D24147" s="74" t="str">
        <f t="shared" si="189"/>
        <v>NURLIYANA IZZATI A. RAHMAN</v>
      </c>
    </row>
    <row r="24148" spans="1:4">
      <c r="A24148" s="74"/>
      <c r="B24148" s="74" t="str">
        <f ca="1">IFERROR(__xludf.DUMMYFUNCTION("IF(REGEXMATCH(A24148,""wealth planning""),""Script 1"",""-"")"),"-")</f>
        <v>-</v>
      </c>
      <c r="C24148" s="74" t="str">
        <f t="shared" si="188"/>
        <v>You: Hai. Assalamualaikum Nurliyana,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4148" s="149">
        <f t="shared" si="189"/>
        <v>45449</v>
      </c>
    </row>
    <row r="24149" spans="1:4">
      <c r="B24149" s="74" t="str">
        <f ca="1">IFERROR(__xludf.DUMMYFUNCTION("IF(REGEXMATCH(A24149,""wealth planning""),""Script 1"",""-"")"),"-")</f>
        <v>-</v>
      </c>
      <c r="C24149" s="74">
        <f t="shared" si="188"/>
        <v>0</v>
      </c>
      <c r="D24149" s="149">
        <f t="shared" si="189"/>
        <v>45449</v>
      </c>
    </row>
    <row r="24150" spans="1:4">
      <c r="B24150" s="74" t="str">
        <f ca="1">IFERROR(__xludf.DUMMYFUNCTION("IF(REGEXMATCH(A24150,""wealth planning""),""Script 1"",""-"")"),"-")</f>
        <v>-</v>
      </c>
      <c r="C24150" s="74">
        <f t="shared" si="188"/>
        <v>0</v>
      </c>
      <c r="D24150" s="74" t="str">
        <f t="shared" si="189"/>
        <v>You: Hai. Assalamualaikum Nurliyana,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4151" spans="1:4">
      <c r="A24151" s="74" t="s">
        <v>12928</v>
      </c>
      <c r="B24151" s="74" t="str">
        <f ca="1">IFERROR(__xludf.DUMMYFUNCTION("IF(REGEXMATCH(A24151,""wealth planning""),""Script 1"",""-"")"),"-")</f>
        <v>-</v>
      </c>
      <c r="C24151" s="74">
        <f t="shared" si="188"/>
        <v>0</v>
      </c>
      <c r="D24151" s="74">
        <f t="shared" si="189"/>
        <v>0</v>
      </c>
    </row>
    <row r="24152" spans="1:4">
      <c r="A24152" s="74" t="s">
        <v>12928</v>
      </c>
      <c r="B24152" s="74" t="str">
        <f ca="1">IFERROR(__xludf.DUMMYFUNCTION("IF(REGEXMATCH(A24152,""wealth planning""),""Script 1"",""-"")"),"-")</f>
        <v>-</v>
      </c>
      <c r="C24152" s="74" t="str">
        <f t="shared" si="188"/>
        <v>Khairul Imran</v>
      </c>
      <c r="D24152" s="74">
        <f t="shared" si="189"/>
        <v>0</v>
      </c>
    </row>
    <row r="24153" spans="1:4">
      <c r="A24153" s="149">
        <v>45449</v>
      </c>
      <c r="B24153" s="74" t="str">
        <f ca="1">IFERROR(__xludf.DUMMYFUNCTION("IF(REGEXMATCH(A24153,""wealth planning""),""Script 1"",""-"")"),"#VALUE!")</f>
        <v>#VALUE!</v>
      </c>
      <c r="C24153" s="74" t="str">
        <f t="shared" si="188"/>
        <v>Khairul Imran</v>
      </c>
      <c r="D24153" s="74">
        <f t="shared" si="189"/>
        <v>0</v>
      </c>
    </row>
    <row r="24154" spans="1:4">
      <c r="A24154" s="149">
        <v>45449</v>
      </c>
      <c r="B24154" s="74" t="str">
        <f ca="1">IFERROR(__xludf.DUMMYFUNCTION("IF(REGEXMATCH(A24154,""wealth planning""),""Script 1"",""-"")"),"#VALUE!")</f>
        <v>#VALUE!</v>
      </c>
      <c r="C24154" s="149">
        <f t="shared" si="188"/>
        <v>45449</v>
      </c>
      <c r="D24154" s="74" t="str">
        <f t="shared" si="189"/>
        <v>Khairul Imran</v>
      </c>
    </row>
    <row r="24155" spans="1:4">
      <c r="A24155" s="74" t="s">
        <v>12929</v>
      </c>
      <c r="B24155" s="74" t="str">
        <f ca="1">IFERROR(__xludf.DUMMYFUNCTION("IF(REGEXMATCH(A24155,""wealth planning""),""Script 1"",""-"")"),"Script 1")</f>
        <v>Script 1</v>
      </c>
      <c r="C24155" s="149">
        <f t="shared" si="188"/>
        <v>45449</v>
      </c>
      <c r="D24155" s="74" t="str">
        <f t="shared" si="189"/>
        <v>Khairul Imran</v>
      </c>
    </row>
    <row r="24156" spans="1:4">
      <c r="A24156" s="74"/>
      <c r="B24156" s="74" t="str">
        <f ca="1">IFERROR(__xludf.DUMMYFUNCTION("IF(REGEXMATCH(A24156,""wealth planning""),""Script 1"",""-"")"),"-")</f>
        <v>-</v>
      </c>
      <c r="C24156" s="74" t="str">
        <f t="shared" si="188"/>
        <v>You: Hai. Assalamualaikum Khairul Imran,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4156" s="149">
        <f t="shared" si="189"/>
        <v>45449</v>
      </c>
    </row>
    <row r="24157" spans="1:4">
      <c r="B24157" s="74" t="str">
        <f ca="1">IFERROR(__xludf.DUMMYFUNCTION("IF(REGEXMATCH(A24157,""wealth planning""),""Script 1"",""-"")"),"-")</f>
        <v>-</v>
      </c>
      <c r="C24157" s="74">
        <f t="shared" si="188"/>
        <v>0</v>
      </c>
      <c r="D24157" s="149">
        <f t="shared" si="189"/>
        <v>45449</v>
      </c>
    </row>
    <row r="24158" spans="1:4">
      <c r="B24158" s="74" t="str">
        <f ca="1">IFERROR(__xludf.DUMMYFUNCTION("IF(REGEXMATCH(A24158,""wealth planning""),""Script 1"",""-"")"),"-")</f>
        <v>-</v>
      </c>
      <c r="C24158" s="74">
        <f t="shared" si="188"/>
        <v>0</v>
      </c>
      <c r="D24158" s="74" t="str">
        <f t="shared" si="189"/>
        <v>You: Hai. Assalamualaikum Khairul Imran,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4159" spans="1:4">
      <c r="A24159" s="74" t="s">
        <v>12931</v>
      </c>
      <c r="B24159" s="74" t="str">
        <f ca="1">IFERROR(__xludf.DUMMYFUNCTION("IF(REGEXMATCH(A24159,""wealth planning""),""Script 1"",""-"")"),"-")</f>
        <v>-</v>
      </c>
      <c r="C24159" s="74">
        <f t="shared" si="188"/>
        <v>0</v>
      </c>
      <c r="D24159" s="74">
        <f t="shared" si="189"/>
        <v>0</v>
      </c>
    </row>
    <row r="24160" spans="1:4">
      <c r="A24160" s="74" t="s">
        <v>12931</v>
      </c>
      <c r="B24160" s="74" t="str">
        <f ca="1">IFERROR(__xludf.DUMMYFUNCTION("IF(REGEXMATCH(A24160,""wealth planning""),""Script 1"",""-"")"),"-")</f>
        <v>-</v>
      </c>
      <c r="C24160" s="74" t="str">
        <f t="shared" si="188"/>
        <v>Nurin Syahirah</v>
      </c>
      <c r="D24160" s="74">
        <f t="shared" si="189"/>
        <v>0</v>
      </c>
    </row>
    <row r="24161" spans="1:4">
      <c r="A24161" s="149">
        <v>45449</v>
      </c>
      <c r="B24161" s="74" t="str">
        <f ca="1">IFERROR(__xludf.DUMMYFUNCTION("IF(REGEXMATCH(A24161,""wealth planning""),""Script 1"",""-"")"),"#VALUE!")</f>
        <v>#VALUE!</v>
      </c>
      <c r="C24161" s="74" t="str">
        <f t="shared" si="188"/>
        <v>Nurin Syahirah</v>
      </c>
      <c r="D24161" s="74">
        <f t="shared" si="189"/>
        <v>0</v>
      </c>
    </row>
    <row r="24162" spans="1:4">
      <c r="A24162" s="149">
        <v>45449</v>
      </c>
      <c r="B24162" s="74" t="str">
        <f ca="1">IFERROR(__xludf.DUMMYFUNCTION("IF(REGEXMATCH(A24162,""wealth planning""),""Script 1"",""-"")"),"#VALUE!")</f>
        <v>#VALUE!</v>
      </c>
      <c r="C24162" s="149">
        <f t="shared" si="188"/>
        <v>45449</v>
      </c>
      <c r="D24162" s="74" t="str">
        <f t="shared" si="189"/>
        <v>Nurin Syahirah</v>
      </c>
    </row>
    <row r="24163" spans="1:4">
      <c r="A24163" s="74" t="s">
        <v>12932</v>
      </c>
      <c r="B24163" s="74" t="str">
        <f ca="1">IFERROR(__xludf.DUMMYFUNCTION("IF(REGEXMATCH(A24163,""wealth planning""),""Script 1"",""-"")"),"Script 1")</f>
        <v>Script 1</v>
      </c>
      <c r="C24163" s="149">
        <f t="shared" si="188"/>
        <v>45449</v>
      </c>
      <c r="D24163" s="74" t="str">
        <f t="shared" si="189"/>
        <v>Nurin Syahirah</v>
      </c>
    </row>
    <row r="24164" spans="1:4">
      <c r="A24164" s="74"/>
      <c r="B24164" s="74" t="str">
        <f ca="1">IFERROR(__xludf.DUMMYFUNCTION("IF(REGEXMATCH(A24164,""wealth planning""),""Script 1"",""-"")"),"-")</f>
        <v>-</v>
      </c>
      <c r="C24164" s="74" t="str">
        <f t="shared" si="188"/>
        <v>You: Hai. Assalamualaikum Nurin,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4164" s="149">
        <f t="shared" si="189"/>
        <v>45449</v>
      </c>
    </row>
    <row r="24165" spans="1:4">
      <c r="B24165" s="74" t="str">
        <f ca="1">IFERROR(__xludf.DUMMYFUNCTION("IF(REGEXMATCH(A24165,""wealth planning""),""Script 1"",""-"")"),"-")</f>
        <v>-</v>
      </c>
      <c r="C24165" s="74">
        <f t="shared" si="188"/>
        <v>0</v>
      </c>
      <c r="D24165" s="149">
        <f t="shared" si="189"/>
        <v>45449</v>
      </c>
    </row>
    <row r="24166" spans="1:4">
      <c r="B24166" s="74" t="str">
        <f ca="1">IFERROR(__xludf.DUMMYFUNCTION("IF(REGEXMATCH(A24166,""wealth planning""),""Script 1"",""-"")"),"-")</f>
        <v>-</v>
      </c>
      <c r="C24166" s="74">
        <f t="shared" si="188"/>
        <v>0</v>
      </c>
      <c r="D24166" s="74" t="str">
        <f t="shared" si="189"/>
        <v>You: Hai. Assalamualaikum Nurin,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4167" spans="1:4">
      <c r="B24167" s="74" t="str">
        <f ca="1">IFERROR(__xludf.DUMMYFUNCTION("IF(REGEXMATCH(A24167,""wealth planning""),""Script 1"",""-"")"),"-")</f>
        <v>-</v>
      </c>
      <c r="C24167" s="74">
        <f t="shared" si="188"/>
        <v>0</v>
      </c>
      <c r="D24167" s="74">
        <f t="shared" si="189"/>
        <v>0</v>
      </c>
    </row>
    <row r="24168" spans="1:4">
      <c r="A24168" s="74" t="s">
        <v>12935</v>
      </c>
      <c r="B24168" s="74" t="str">
        <f ca="1">IFERROR(__xludf.DUMMYFUNCTION("IF(REGEXMATCH(A24168,""wealth planning""),""Script 1"",""-"")"),"-")</f>
        <v>-</v>
      </c>
      <c r="C24168" s="74">
        <f t="shared" si="188"/>
        <v>0</v>
      </c>
      <c r="D24168" s="74">
        <f t="shared" si="189"/>
        <v>0</v>
      </c>
    </row>
    <row r="24169" spans="1:4">
      <c r="A24169" s="149">
        <v>45449</v>
      </c>
      <c r="B24169" s="74" t="str">
        <f ca="1">IFERROR(__xludf.DUMMYFUNCTION("IF(REGEXMATCH(A24169,""wealth planning""),""Script 1"",""-"")"),"#VALUE!")</f>
        <v>#VALUE!</v>
      </c>
      <c r="C24169" s="74" t="str">
        <f t="shared" si="188"/>
        <v>Siti Nabilah Zainal Abiddin</v>
      </c>
      <c r="D24169" s="74">
        <f t="shared" si="189"/>
        <v>0</v>
      </c>
    </row>
    <row r="24170" spans="1:4">
      <c r="A24170" s="149">
        <v>45449</v>
      </c>
      <c r="B24170" s="74" t="str">
        <f ca="1">IFERROR(__xludf.DUMMYFUNCTION("IF(REGEXMATCH(A24170,""wealth planning""),""Script 1"",""-"")"),"#VALUE!")</f>
        <v>#VALUE!</v>
      </c>
      <c r="C24170" s="149">
        <f t="shared" si="188"/>
        <v>45449</v>
      </c>
      <c r="D24170" s="74">
        <f t="shared" si="189"/>
        <v>0</v>
      </c>
    </row>
    <row r="24171" spans="1:4">
      <c r="A24171" s="74" t="s">
        <v>12936</v>
      </c>
      <c r="B24171" s="74" t="str">
        <f ca="1">IFERROR(__xludf.DUMMYFUNCTION("IF(REGEXMATCH(A24171,""wealth planning""),""Script 1"",""-"")"),"Script 1")</f>
        <v>Script 1</v>
      </c>
      <c r="C24171" s="149">
        <f t="shared" si="188"/>
        <v>45449</v>
      </c>
      <c r="D24171" s="74" t="str">
        <f t="shared" si="189"/>
        <v>Siti Nabilah Zainal Abiddin</v>
      </c>
    </row>
    <row r="24172" spans="1:4">
      <c r="A24172" s="74"/>
      <c r="B24172" s="74" t="str">
        <f ca="1">IFERROR(__xludf.DUMMYFUNCTION("IF(REGEXMATCH(A24172,""wealth planning""),""Script 1"",""-"")"),"-")</f>
        <v>-</v>
      </c>
      <c r="C24172" s="74" t="str">
        <f t="shared" si="188"/>
        <v>You: Hai. Assalamualaikum Siti Nabilah,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4172" s="149">
        <f t="shared" si="189"/>
        <v>45449</v>
      </c>
    </row>
    <row r="24173" spans="1:4">
      <c r="B24173" s="74" t="str">
        <f ca="1">IFERROR(__xludf.DUMMYFUNCTION("IF(REGEXMATCH(A24173,""wealth planning""),""Script 1"",""-"")"),"-")</f>
        <v>-</v>
      </c>
      <c r="C24173" s="74">
        <f t="shared" si="188"/>
        <v>0</v>
      </c>
      <c r="D24173" s="149">
        <f t="shared" si="189"/>
        <v>45449</v>
      </c>
    </row>
    <row r="24174" spans="1:4">
      <c r="B24174" s="74" t="str">
        <f ca="1">IFERROR(__xludf.DUMMYFUNCTION("IF(REGEXMATCH(A24174,""wealth planning""),""Script 1"",""-"")"),"-")</f>
        <v>-</v>
      </c>
      <c r="C24174" s="74">
        <f t="shared" si="188"/>
        <v>0</v>
      </c>
      <c r="D24174" s="74" t="str">
        <f t="shared" si="189"/>
        <v>You: Hai. Assalamualaikum Siti Nabilah,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4175" spans="1:4">
      <c r="A24175" s="74" t="s">
        <v>12938</v>
      </c>
      <c r="B24175" s="74" t="str">
        <f ca="1">IFERROR(__xludf.DUMMYFUNCTION("IF(REGEXMATCH(A24175,""wealth planning""),""Script 1"",""-"")"),"-")</f>
        <v>-</v>
      </c>
      <c r="C24175" s="74">
        <f t="shared" si="188"/>
        <v>0</v>
      </c>
      <c r="D24175" s="74">
        <f t="shared" si="189"/>
        <v>0</v>
      </c>
    </row>
    <row r="24176" spans="1:4">
      <c r="A24176" s="74" t="s">
        <v>12939</v>
      </c>
      <c r="B24176" s="74" t="str">
        <f ca="1">IFERROR(__xludf.DUMMYFUNCTION("IF(REGEXMATCH(A24176,""wealth planning""),""Script 1"",""-"")"),"-")</f>
        <v>-</v>
      </c>
      <c r="C24176" s="74" t="str">
        <f t="shared" si="188"/>
        <v>Amirah ミラ Azhar, #HIRING</v>
      </c>
      <c r="D24176" s="74">
        <f t="shared" si="189"/>
        <v>0</v>
      </c>
    </row>
    <row r="24177" spans="1:4">
      <c r="A24177" s="149">
        <v>45449</v>
      </c>
      <c r="B24177" s="74" t="str">
        <f ca="1">IFERROR(__xludf.DUMMYFUNCTION("IF(REGEXMATCH(A24177,""wealth planning""),""Script 1"",""-"")"),"#VALUE!")</f>
        <v>#VALUE!</v>
      </c>
      <c r="C24177" s="74" t="str">
        <f t="shared" si="188"/>
        <v>Amirah ミラ Azhar</v>
      </c>
      <c r="D24177" s="74">
        <f t="shared" si="189"/>
        <v>0</v>
      </c>
    </row>
    <row r="24178" spans="1:4">
      <c r="A24178" s="149">
        <v>45449</v>
      </c>
      <c r="B24178" s="74" t="str">
        <f ca="1">IFERROR(__xludf.DUMMYFUNCTION("IF(REGEXMATCH(A24178,""wealth planning""),""Script 1"",""-"")"),"#VALUE!")</f>
        <v>#VALUE!</v>
      </c>
      <c r="C24178" s="149">
        <f t="shared" si="188"/>
        <v>45449</v>
      </c>
      <c r="D24178" s="74" t="str">
        <f t="shared" si="189"/>
        <v>Amirah ミラ Azhar, #HIRING</v>
      </c>
    </row>
    <row r="24179" spans="1:4">
      <c r="A24179" s="74" t="s">
        <v>12940</v>
      </c>
      <c r="B24179" s="74" t="str">
        <f ca="1">IFERROR(__xludf.DUMMYFUNCTION("IF(REGEXMATCH(A24179,""wealth planning""),""Script 1"",""-"")"),"Script 1")</f>
        <v>Script 1</v>
      </c>
      <c r="C24179" s="149">
        <f t="shared" si="188"/>
        <v>45449</v>
      </c>
      <c r="D24179" s="74" t="str">
        <f t="shared" si="189"/>
        <v>Amirah ミラ Azhar</v>
      </c>
    </row>
    <row r="24180" spans="1:4">
      <c r="A24180" s="74"/>
      <c r="B24180" s="74" t="str">
        <f ca="1">IFERROR(__xludf.DUMMYFUNCTION("IF(REGEXMATCH(A24180,""wealth planning""),""Script 1"",""-"")"),"-")</f>
        <v>-</v>
      </c>
      <c r="C24180" s="74" t="str">
        <f t="shared" si="188"/>
        <v>You: Hai. Assalamualaikum Amirah,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4180" s="149">
        <f t="shared" si="189"/>
        <v>45449</v>
      </c>
    </row>
    <row r="24181" spans="1:4">
      <c r="B24181" s="74" t="str">
        <f ca="1">IFERROR(__xludf.DUMMYFUNCTION("IF(REGEXMATCH(A24181,""wealth planning""),""Script 1"",""-"")"),"-")</f>
        <v>-</v>
      </c>
      <c r="C24181" s="74">
        <f t="shared" si="188"/>
        <v>0</v>
      </c>
      <c r="D24181" s="149">
        <f t="shared" si="189"/>
        <v>45449</v>
      </c>
    </row>
    <row r="24182" spans="1:4">
      <c r="B24182" s="74" t="str">
        <f ca="1">IFERROR(__xludf.DUMMYFUNCTION("IF(REGEXMATCH(A24182,""wealth planning""),""Script 1"",""-"")"),"-")</f>
        <v>-</v>
      </c>
      <c r="C24182" s="74">
        <f t="shared" si="188"/>
        <v>0</v>
      </c>
      <c r="D24182" s="74" t="str">
        <f t="shared" si="189"/>
        <v>You: Hai. Assalamualaikum Amirah,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4183" spans="1:4">
      <c r="A24183" s="74" t="s">
        <v>12942</v>
      </c>
      <c r="B24183" s="74" t="str">
        <f ca="1">IFERROR(__xludf.DUMMYFUNCTION("IF(REGEXMATCH(A24183,""wealth planning""),""Script 1"",""-"")"),"-")</f>
        <v>-</v>
      </c>
      <c r="C24183" s="74">
        <f t="shared" si="188"/>
        <v>0</v>
      </c>
      <c r="D24183" s="74">
        <f t="shared" si="189"/>
        <v>0</v>
      </c>
    </row>
    <row r="24184" spans="1:4">
      <c r="A24184" s="74" t="s">
        <v>12942</v>
      </c>
      <c r="B24184" s="74" t="str">
        <f ca="1">IFERROR(__xludf.DUMMYFUNCTION("IF(REGEXMATCH(A24184,""wealth planning""),""Script 1"",""-"")"),"-")</f>
        <v>-</v>
      </c>
      <c r="C24184" s="74" t="str">
        <f t="shared" si="188"/>
        <v>Mohamad Fadzila Pandalat</v>
      </c>
      <c r="D24184" s="74">
        <f t="shared" si="189"/>
        <v>0</v>
      </c>
    </row>
    <row r="24185" spans="1:4">
      <c r="A24185" s="149">
        <v>45449</v>
      </c>
      <c r="B24185" s="74" t="str">
        <f ca="1">IFERROR(__xludf.DUMMYFUNCTION("IF(REGEXMATCH(A24185,""wealth planning""),""Script 1"",""-"")"),"#VALUE!")</f>
        <v>#VALUE!</v>
      </c>
      <c r="C24185" s="74" t="str">
        <f t="shared" si="188"/>
        <v>Mohamad Fadzila Pandalat</v>
      </c>
      <c r="D24185" s="74">
        <f t="shared" si="189"/>
        <v>0</v>
      </c>
    </row>
    <row r="24186" spans="1:4">
      <c r="A24186" s="149">
        <v>45449</v>
      </c>
      <c r="B24186" s="74" t="str">
        <f ca="1">IFERROR(__xludf.DUMMYFUNCTION("IF(REGEXMATCH(A24186,""wealth planning""),""Script 1"",""-"")"),"#VALUE!")</f>
        <v>#VALUE!</v>
      </c>
      <c r="C24186" s="149">
        <f t="shared" si="188"/>
        <v>45449</v>
      </c>
      <c r="D24186" s="74" t="str">
        <f t="shared" si="189"/>
        <v>Mohamad Fadzila Pandalat</v>
      </c>
    </row>
    <row r="24187" spans="1:4">
      <c r="A24187" s="74" t="s">
        <v>12943</v>
      </c>
      <c r="B24187" s="74" t="str">
        <f ca="1">IFERROR(__xludf.DUMMYFUNCTION("IF(REGEXMATCH(A24187,""wealth planning""),""Script 1"",""-"")"),"-")</f>
        <v>-</v>
      </c>
      <c r="C24187" s="149">
        <f t="shared" si="188"/>
        <v>45449</v>
      </c>
      <c r="D24187" s="74" t="str">
        <f t="shared" si="189"/>
        <v>Mohamad Fadzila Pandalat</v>
      </c>
    </row>
    <row r="24188" spans="1:4">
      <c r="A24188" s="74"/>
      <c r="B24188" s="74" t="str">
        <f ca="1">IFERROR(__xludf.DUMMYFUNCTION("IF(REGEXMATCH(A24188,""wealth planning""),""Script 1"",""-"")"),"-")</f>
        <v>-</v>
      </c>
      <c r="C24188" s="74" t="str">
        <f t="shared" si="188"/>
        <v>You: Beres2. Moga dipermudahkan urusan kau</v>
      </c>
      <c r="D24188" s="149">
        <f t="shared" si="189"/>
        <v>45449</v>
      </c>
    </row>
    <row r="24189" spans="1:4">
      <c r="B24189" s="74" t="str">
        <f ca="1">IFERROR(__xludf.DUMMYFUNCTION("IF(REGEXMATCH(A24189,""wealth planning""),""Script 1"",""-"")"),"-")</f>
        <v>-</v>
      </c>
      <c r="C24189" s="74">
        <f t="shared" si="188"/>
        <v>0</v>
      </c>
      <c r="D24189" s="149">
        <f t="shared" si="189"/>
        <v>45449</v>
      </c>
    </row>
    <row r="24190" spans="1:4">
      <c r="B24190" s="74" t="str">
        <f ca="1">IFERROR(__xludf.DUMMYFUNCTION("IF(REGEXMATCH(A24190,""wealth planning""),""Script 1"",""-"")"),"-")</f>
        <v>-</v>
      </c>
      <c r="C24190" s="74">
        <f t="shared" si="188"/>
        <v>0</v>
      </c>
      <c r="D24190" s="74" t="str">
        <f t="shared" si="189"/>
        <v>You: Beres2. Moga dipermudahkan urusan kau</v>
      </c>
    </row>
    <row r="24191" spans="1:4">
      <c r="A24191" s="74" t="s">
        <v>12945</v>
      </c>
      <c r="B24191" s="74" t="str">
        <f ca="1">IFERROR(__xludf.DUMMYFUNCTION("IF(REGEXMATCH(A24191,""wealth planning""),""Script 1"",""-"")"),"-")</f>
        <v>-</v>
      </c>
      <c r="C24191" s="74">
        <f t="shared" si="188"/>
        <v>0</v>
      </c>
      <c r="D24191" s="74">
        <f t="shared" si="189"/>
        <v>0</v>
      </c>
    </row>
    <row r="24192" spans="1:4">
      <c r="A24192" s="74" t="s">
        <v>12945</v>
      </c>
      <c r="B24192" s="74" t="str">
        <f ca="1">IFERROR(__xludf.DUMMYFUNCTION("IF(REGEXMATCH(A24192,""wealth planning""),""Script 1"",""-"")"),"-")</f>
        <v>-</v>
      </c>
      <c r="C24192" s="74" t="str">
        <f t="shared" si="188"/>
        <v>Ronna Yazid</v>
      </c>
      <c r="D24192" s="74">
        <f t="shared" si="189"/>
        <v>0</v>
      </c>
    </row>
    <row r="24193" spans="1:4">
      <c r="A24193" s="149">
        <v>45449</v>
      </c>
      <c r="B24193" s="74" t="str">
        <f ca="1">IFERROR(__xludf.DUMMYFUNCTION("IF(REGEXMATCH(A24193,""wealth planning""),""Script 1"",""-"")"),"#VALUE!")</f>
        <v>#VALUE!</v>
      </c>
      <c r="C24193" s="74" t="str">
        <f t="shared" si="188"/>
        <v>Ronna Yazid</v>
      </c>
      <c r="D24193" s="74">
        <f t="shared" si="189"/>
        <v>0</v>
      </c>
    </row>
    <row r="24194" spans="1:4">
      <c r="A24194" s="149">
        <v>45449</v>
      </c>
      <c r="B24194" s="74" t="str">
        <f ca="1">IFERROR(__xludf.DUMMYFUNCTION("IF(REGEXMATCH(A24194,""wealth planning""),""Script 1"",""-"")"),"#VALUE!")</f>
        <v>#VALUE!</v>
      </c>
      <c r="C24194" s="149">
        <f t="shared" si="188"/>
        <v>45449</v>
      </c>
      <c r="D24194" s="74" t="str">
        <f t="shared" si="189"/>
        <v>Ronna Yazid</v>
      </c>
    </row>
    <row r="24195" spans="1:4">
      <c r="A24195" s="74" t="s">
        <v>12946</v>
      </c>
      <c r="B24195" s="74" t="str">
        <f ca="1">IFERROR(__xludf.DUMMYFUNCTION("IF(REGEXMATCH(A24195,""wealth planning""),""Script 1"",""-"")"),"Script 1")</f>
        <v>Script 1</v>
      </c>
      <c r="C24195" s="149">
        <f t="shared" si="188"/>
        <v>45449</v>
      </c>
      <c r="D24195" s="74" t="str">
        <f t="shared" si="189"/>
        <v>Ronna Yazid</v>
      </c>
    </row>
    <row r="24196" spans="1:4">
      <c r="A24196" s="74"/>
      <c r="B24196" s="74" t="str">
        <f ca="1">IFERROR(__xludf.DUMMYFUNCTION("IF(REGEXMATCH(A24196,""wealth planning""),""Script 1"",""-"")"),"-")</f>
        <v>-</v>
      </c>
      <c r="C24196" s="74" t="str">
        <f t="shared" si="188"/>
        <v>You: Hai Ronna,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4196" s="149">
        <f t="shared" si="189"/>
        <v>45449</v>
      </c>
    </row>
    <row r="24197" spans="1:4">
      <c r="B24197" s="74" t="str">
        <f ca="1">IFERROR(__xludf.DUMMYFUNCTION("IF(REGEXMATCH(A24197,""wealth planning""),""Script 1"",""-"")"),"-")</f>
        <v>-</v>
      </c>
      <c r="C24197" s="74">
        <f t="shared" si="188"/>
        <v>0</v>
      </c>
      <c r="D24197" s="149">
        <f t="shared" si="189"/>
        <v>45449</v>
      </c>
    </row>
    <row r="24198" spans="1:4">
      <c r="B24198" s="74" t="str">
        <f ca="1">IFERROR(__xludf.DUMMYFUNCTION("IF(REGEXMATCH(A24198,""wealth planning""),""Script 1"",""-"")"),"-")</f>
        <v>-</v>
      </c>
      <c r="C24198" s="74">
        <f t="shared" si="188"/>
        <v>0</v>
      </c>
      <c r="D24198" s="74" t="str">
        <f t="shared" si="189"/>
        <v>You: Hai Ronna,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4199" spans="1:4">
      <c r="A24199" s="74" t="s">
        <v>12948</v>
      </c>
      <c r="B24199" s="74" t="str">
        <f ca="1">IFERROR(__xludf.DUMMYFUNCTION("IF(REGEXMATCH(A24199,""wealth planning""),""Script 1"",""-"")"),"-")</f>
        <v>-</v>
      </c>
      <c r="C24199" s="74">
        <f t="shared" si="188"/>
        <v>0</v>
      </c>
      <c r="D24199" s="74">
        <f t="shared" si="189"/>
        <v>0</v>
      </c>
    </row>
    <row r="24200" spans="1:4">
      <c r="A24200" s="74" t="s">
        <v>12948</v>
      </c>
      <c r="B24200" s="74" t="str">
        <f ca="1">IFERROR(__xludf.DUMMYFUNCTION("IF(REGEXMATCH(A24200,""wealth planning""),""Script 1"",""-"")"),"-")</f>
        <v>-</v>
      </c>
      <c r="C24200" s="74" t="str">
        <f t="shared" si="188"/>
        <v>Faiz Mohd</v>
      </c>
      <c r="D24200" s="74">
        <f t="shared" si="189"/>
        <v>0</v>
      </c>
    </row>
    <row r="24201" spans="1:4">
      <c r="A24201" s="149">
        <v>45449</v>
      </c>
      <c r="B24201" s="74" t="str">
        <f ca="1">IFERROR(__xludf.DUMMYFUNCTION("IF(REGEXMATCH(A24201,""wealth planning""),""Script 1"",""-"")"),"#VALUE!")</f>
        <v>#VALUE!</v>
      </c>
      <c r="C24201" s="74" t="str">
        <f t="shared" si="188"/>
        <v>Faiz Mohd</v>
      </c>
      <c r="D24201" s="74">
        <f t="shared" si="189"/>
        <v>0</v>
      </c>
    </row>
    <row r="24202" spans="1:4">
      <c r="A24202" s="149">
        <v>45449</v>
      </c>
      <c r="B24202" s="74" t="str">
        <f ca="1">IFERROR(__xludf.DUMMYFUNCTION("IF(REGEXMATCH(A24202,""wealth planning""),""Script 1"",""-"")"),"#VALUE!")</f>
        <v>#VALUE!</v>
      </c>
      <c r="C24202" s="149">
        <f t="shared" si="188"/>
        <v>45449</v>
      </c>
      <c r="D24202" s="74" t="str">
        <f t="shared" si="189"/>
        <v>Faiz Mohd</v>
      </c>
    </row>
    <row r="24203" spans="1:4">
      <c r="A24203" s="74" t="s">
        <v>12949</v>
      </c>
      <c r="B24203" s="74" t="str">
        <f ca="1">IFERROR(__xludf.DUMMYFUNCTION("IF(REGEXMATCH(A24203,""wealth planning""),""Script 1"",""-"")"),"Script 1")</f>
        <v>Script 1</v>
      </c>
      <c r="C24203" s="149">
        <f t="shared" si="188"/>
        <v>45449</v>
      </c>
      <c r="D24203" s="74" t="str">
        <f t="shared" si="189"/>
        <v>Faiz Mohd</v>
      </c>
    </row>
    <row r="24204" spans="1:4">
      <c r="A24204" s="74"/>
      <c r="B24204" s="74" t="str">
        <f ca="1">IFERROR(__xludf.DUMMYFUNCTION("IF(REGEXMATCH(A24204,""wealth planning""),""Script 1"",""-"")"),"-")</f>
        <v>-</v>
      </c>
      <c r="C24204" s="74" t="str">
        <f t="shared" si="188"/>
        <v>You: Hai. Assalamualaikum Faiz,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4204" s="149">
        <f t="shared" si="189"/>
        <v>45449</v>
      </c>
    </row>
    <row r="24205" spans="1:4">
      <c r="B24205" s="74" t="str">
        <f ca="1">IFERROR(__xludf.DUMMYFUNCTION("IF(REGEXMATCH(A24205,""wealth planning""),""Script 1"",""-"")"),"-")</f>
        <v>-</v>
      </c>
      <c r="C24205" s="74">
        <f t="shared" si="188"/>
        <v>0</v>
      </c>
      <c r="D24205" s="149">
        <f t="shared" si="189"/>
        <v>45449</v>
      </c>
    </row>
    <row r="24206" spans="1:4">
      <c r="B24206" s="74" t="str">
        <f ca="1">IFERROR(__xludf.DUMMYFUNCTION("IF(REGEXMATCH(A24206,""wealth planning""),""Script 1"",""-"")"),"-")</f>
        <v>-</v>
      </c>
      <c r="C24206" s="74">
        <f t="shared" si="188"/>
        <v>0</v>
      </c>
      <c r="D24206" s="74" t="str">
        <f t="shared" si="189"/>
        <v>You: Hai. Assalamualaikum Faiz,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4207" spans="1:4">
      <c r="B24207" s="74" t="str">
        <f ca="1">IFERROR(__xludf.DUMMYFUNCTION("IF(REGEXMATCH(A24207,""wealth planning""),""Script 1"",""-"")"),"-")</f>
        <v>-</v>
      </c>
      <c r="C24207" s="74">
        <f t="shared" si="188"/>
        <v>0</v>
      </c>
      <c r="D24207" s="74">
        <f t="shared" si="189"/>
        <v>0</v>
      </c>
    </row>
    <row r="24208" spans="1:4">
      <c r="A24208" s="74" t="s">
        <v>12952</v>
      </c>
      <c r="B24208" s="74" t="str">
        <f ca="1">IFERROR(__xludf.DUMMYFUNCTION("IF(REGEXMATCH(A24208,""wealth planning""),""Script 1"",""-"")"),"-")</f>
        <v>-</v>
      </c>
      <c r="C24208" s="74">
        <f t="shared" si="188"/>
        <v>0</v>
      </c>
      <c r="D24208" s="74">
        <f t="shared" si="189"/>
        <v>0</v>
      </c>
    </row>
    <row r="24209" spans="1:4">
      <c r="A24209" s="149">
        <v>45449</v>
      </c>
      <c r="B24209" s="74" t="str">
        <f ca="1">IFERROR(__xludf.DUMMYFUNCTION("IF(REGEXMATCH(A24209,""wealth planning""),""Script 1"",""-"")"),"#VALUE!")</f>
        <v>#VALUE!</v>
      </c>
      <c r="C24209" s="74" t="str">
        <f t="shared" si="188"/>
        <v>Batrisyia Amalina</v>
      </c>
      <c r="D24209" s="74">
        <f t="shared" si="189"/>
        <v>0</v>
      </c>
    </row>
    <row r="24210" spans="1:4">
      <c r="A24210" s="149">
        <v>45449</v>
      </c>
      <c r="B24210" s="74" t="str">
        <f ca="1">IFERROR(__xludf.DUMMYFUNCTION("IF(REGEXMATCH(A24210,""wealth planning""),""Script 1"",""-"")"),"#VALUE!")</f>
        <v>#VALUE!</v>
      </c>
      <c r="C24210" s="149">
        <f t="shared" si="188"/>
        <v>45449</v>
      </c>
      <c r="D24210" s="74">
        <f t="shared" si="189"/>
        <v>0</v>
      </c>
    </row>
    <row r="24211" spans="1:4">
      <c r="A24211" s="74" t="s">
        <v>12953</v>
      </c>
      <c r="B24211" s="74" t="str">
        <f ca="1">IFERROR(__xludf.DUMMYFUNCTION("IF(REGEXMATCH(A24211,""wealth planning""),""Script 1"",""-"")"),"Script 1")</f>
        <v>Script 1</v>
      </c>
      <c r="C24211" s="149">
        <f t="shared" si="188"/>
        <v>45449</v>
      </c>
      <c r="D24211" s="74" t="str">
        <f t="shared" si="189"/>
        <v>Batrisyia Amalina</v>
      </c>
    </row>
    <row r="24212" spans="1:4">
      <c r="A24212" s="74"/>
      <c r="B24212" s="74" t="str">
        <f ca="1">IFERROR(__xludf.DUMMYFUNCTION("IF(REGEXMATCH(A24212,""wealth planning""),""Script 1"",""-"")"),"-")</f>
        <v>-</v>
      </c>
      <c r="C24212" s="74" t="str">
        <f t="shared" si="188"/>
        <v>You: Hai. Assalamualaikum Batrisyia,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4212" s="149">
        <f t="shared" si="189"/>
        <v>45449</v>
      </c>
    </row>
    <row r="24213" spans="1:4">
      <c r="B24213" s="74" t="str">
        <f ca="1">IFERROR(__xludf.DUMMYFUNCTION("IF(REGEXMATCH(A24213,""wealth planning""),""Script 1"",""-"")"),"-")</f>
        <v>-</v>
      </c>
      <c r="C24213" s="74">
        <f t="shared" si="188"/>
        <v>0</v>
      </c>
      <c r="D24213" s="149">
        <f t="shared" si="189"/>
        <v>45449</v>
      </c>
    </row>
    <row r="24214" spans="1:4">
      <c r="B24214" s="74" t="str">
        <f ca="1">IFERROR(__xludf.DUMMYFUNCTION("IF(REGEXMATCH(A24214,""wealth planning""),""Script 1"",""-"")"),"-")</f>
        <v>-</v>
      </c>
      <c r="C24214" s="74">
        <f t="shared" si="188"/>
        <v>0</v>
      </c>
      <c r="D24214" s="74" t="str">
        <f t="shared" si="189"/>
        <v>You: Hai. Assalamualaikum Batrisyia,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4215" spans="1:4">
      <c r="A24215" s="74" t="s">
        <v>12955</v>
      </c>
      <c r="B24215" s="74" t="str">
        <f ca="1">IFERROR(__xludf.DUMMYFUNCTION("IF(REGEXMATCH(A24215,""wealth planning""),""Script 1"",""-"")"),"-")</f>
        <v>-</v>
      </c>
      <c r="C24215" s="74">
        <f t="shared" si="188"/>
        <v>0</v>
      </c>
      <c r="D24215" s="74">
        <f t="shared" si="189"/>
        <v>0</v>
      </c>
    </row>
    <row r="24216" spans="1:4">
      <c r="A24216" s="74" t="s">
        <v>12955</v>
      </c>
      <c r="B24216" s="74" t="str">
        <f ca="1">IFERROR(__xludf.DUMMYFUNCTION("IF(REGEXMATCH(A24216,""wealth planning""),""Script 1"",""-"")"),"-")</f>
        <v>-</v>
      </c>
      <c r="C24216" s="74" t="str">
        <f t="shared" si="188"/>
        <v>Hazwanie Bahari</v>
      </c>
      <c r="D24216" s="74">
        <f t="shared" si="189"/>
        <v>0</v>
      </c>
    </row>
    <row r="24217" spans="1:4">
      <c r="A24217" s="149">
        <v>45449</v>
      </c>
      <c r="B24217" s="74" t="str">
        <f ca="1">IFERROR(__xludf.DUMMYFUNCTION("IF(REGEXMATCH(A24217,""wealth planning""),""Script 1"",""-"")"),"#VALUE!")</f>
        <v>#VALUE!</v>
      </c>
      <c r="C24217" s="74" t="str">
        <f t="shared" si="188"/>
        <v>Hazwanie Bahari</v>
      </c>
      <c r="D24217" s="74">
        <f t="shared" si="189"/>
        <v>0</v>
      </c>
    </row>
    <row r="24218" spans="1:4">
      <c r="A24218" s="149">
        <v>45449</v>
      </c>
      <c r="B24218" s="74" t="str">
        <f ca="1">IFERROR(__xludf.DUMMYFUNCTION("IF(REGEXMATCH(A24218,""wealth planning""),""Script 1"",""-"")"),"#VALUE!")</f>
        <v>#VALUE!</v>
      </c>
      <c r="C24218" s="149">
        <f t="shared" si="188"/>
        <v>45449</v>
      </c>
      <c r="D24218" s="74" t="str">
        <f t="shared" si="189"/>
        <v>Hazwanie Bahari</v>
      </c>
    </row>
    <row r="24219" spans="1:4">
      <c r="A24219" s="74" t="s">
        <v>12956</v>
      </c>
      <c r="B24219" s="74" t="str">
        <f ca="1">IFERROR(__xludf.DUMMYFUNCTION("IF(REGEXMATCH(A24219,""wealth planning""),""Script 1"",""-"")"),"Script 1")</f>
        <v>Script 1</v>
      </c>
      <c r="C24219" s="149">
        <f t="shared" si="188"/>
        <v>45449</v>
      </c>
      <c r="D24219" s="74" t="str">
        <f t="shared" si="189"/>
        <v>Hazwanie Bahari</v>
      </c>
    </row>
    <row r="24220" spans="1:4">
      <c r="A24220" s="74"/>
      <c r="B24220" s="74" t="str">
        <f ca="1">IFERROR(__xludf.DUMMYFUNCTION("IF(REGEXMATCH(A24220,""wealth planning""),""Script 1"",""-"")"),"-")</f>
        <v>-</v>
      </c>
      <c r="C24220" s="74" t="str">
        <f t="shared" si="188"/>
        <v>You: Hai. Assalamualaikum Hazwanie,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4220" s="149">
        <f t="shared" si="189"/>
        <v>45449</v>
      </c>
    </row>
    <row r="24221" spans="1:4">
      <c r="B24221" s="74" t="str">
        <f ca="1">IFERROR(__xludf.DUMMYFUNCTION("IF(REGEXMATCH(A24221,""wealth planning""),""Script 1"",""-"")"),"-")</f>
        <v>-</v>
      </c>
      <c r="C24221" s="74">
        <f t="shared" si="188"/>
        <v>0</v>
      </c>
      <c r="D24221" s="149">
        <f t="shared" si="189"/>
        <v>45449</v>
      </c>
    </row>
    <row r="24222" spans="1:4">
      <c r="B24222" s="74" t="str">
        <f ca="1">IFERROR(__xludf.DUMMYFUNCTION("IF(REGEXMATCH(A24222,""wealth planning""),""Script 1"",""-"")"),"-")</f>
        <v>-</v>
      </c>
      <c r="C24222" s="74">
        <f t="shared" si="188"/>
        <v>0</v>
      </c>
      <c r="D24222" s="74" t="str">
        <f t="shared" si="189"/>
        <v>You: Hai. Assalamualaikum Hazwanie,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4223" spans="1:4">
      <c r="A24223" s="74" t="s">
        <v>12958</v>
      </c>
      <c r="B24223" s="74" t="str">
        <f ca="1">IFERROR(__xludf.DUMMYFUNCTION("IF(REGEXMATCH(A24223,""wealth planning""),""Script 1"",""-"")"),"-")</f>
        <v>-</v>
      </c>
      <c r="C24223" s="74">
        <f t="shared" si="188"/>
        <v>0</v>
      </c>
      <c r="D24223" s="74">
        <f t="shared" si="189"/>
        <v>0</v>
      </c>
    </row>
    <row r="24224" spans="1:4">
      <c r="A24224" s="74" t="s">
        <v>12958</v>
      </c>
      <c r="B24224" s="74" t="str">
        <f ca="1">IFERROR(__xludf.DUMMYFUNCTION("IF(REGEXMATCH(A24224,""wealth planning""),""Script 1"",""-"")"),"-")</f>
        <v>-</v>
      </c>
      <c r="C24224" s="74" t="str">
        <f t="shared" si="188"/>
        <v>Halina Siaman</v>
      </c>
      <c r="D24224" s="74">
        <f t="shared" si="189"/>
        <v>0</v>
      </c>
    </row>
    <row r="24225" spans="1:4">
      <c r="A24225" s="149">
        <v>45449</v>
      </c>
      <c r="B24225" s="74" t="str">
        <f ca="1">IFERROR(__xludf.DUMMYFUNCTION("IF(REGEXMATCH(A24225,""wealth planning""),""Script 1"",""-"")"),"#VALUE!")</f>
        <v>#VALUE!</v>
      </c>
      <c r="C24225" s="74" t="str">
        <f t="shared" si="188"/>
        <v>Halina Siaman</v>
      </c>
      <c r="D24225" s="74">
        <f t="shared" si="189"/>
        <v>0</v>
      </c>
    </row>
    <row r="24226" spans="1:4">
      <c r="A24226" s="149">
        <v>45449</v>
      </c>
      <c r="B24226" s="74" t="str">
        <f ca="1">IFERROR(__xludf.DUMMYFUNCTION("IF(REGEXMATCH(A24226,""wealth planning""),""Script 1"",""-"")"),"#VALUE!")</f>
        <v>#VALUE!</v>
      </c>
      <c r="C24226" s="149">
        <f t="shared" si="188"/>
        <v>45449</v>
      </c>
      <c r="D24226" s="74" t="str">
        <f t="shared" si="189"/>
        <v>Halina Siaman</v>
      </c>
    </row>
    <row r="24227" spans="1:4">
      <c r="A24227" s="74" t="s">
        <v>12959</v>
      </c>
      <c r="B24227" s="74" t="str">
        <f ca="1">IFERROR(__xludf.DUMMYFUNCTION("IF(REGEXMATCH(A24227,""wealth planning""),""Script 1"",""-"")"),"Script 1")</f>
        <v>Script 1</v>
      </c>
      <c r="C24227" s="149">
        <f t="shared" si="188"/>
        <v>45449</v>
      </c>
      <c r="D24227" s="74" t="str">
        <f t="shared" si="189"/>
        <v>Halina Siaman</v>
      </c>
    </row>
    <row r="24228" spans="1:4">
      <c r="A24228" s="74"/>
      <c r="B24228" s="74" t="str">
        <f ca="1">IFERROR(__xludf.DUMMYFUNCTION("IF(REGEXMATCH(A24228,""wealth planning""),""Script 1"",""-"")"),"-")</f>
        <v>-</v>
      </c>
      <c r="C24228" s="74" t="str">
        <f t="shared" si="188"/>
        <v>You: Hai. Assalamualaikum Halina,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4228" s="149">
        <f t="shared" si="189"/>
        <v>45449</v>
      </c>
    </row>
    <row r="24229" spans="1:4">
      <c r="B24229" s="74" t="str">
        <f ca="1">IFERROR(__xludf.DUMMYFUNCTION("IF(REGEXMATCH(A24229,""wealth planning""),""Script 1"",""-"")"),"-")</f>
        <v>-</v>
      </c>
      <c r="C24229" s="74">
        <f t="shared" ref="C24229:C24483" si="190">A24228</f>
        <v>0</v>
      </c>
      <c r="D24229" s="149">
        <f t="shared" ref="D24229:D24483" si="191">A24226</f>
        <v>45449</v>
      </c>
    </row>
    <row r="24230" spans="1:4">
      <c r="B24230" s="74" t="str">
        <f ca="1">IFERROR(__xludf.DUMMYFUNCTION("IF(REGEXMATCH(A24230,""wealth planning""),""Script 1"",""-"")"),"-")</f>
        <v>-</v>
      </c>
      <c r="C24230" s="74">
        <f t="shared" si="190"/>
        <v>0</v>
      </c>
      <c r="D24230" s="74" t="str">
        <f t="shared" si="191"/>
        <v>You: Hai. Assalamualaikum Halina,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4231" spans="1:4">
      <c r="A24231" s="74" t="s">
        <v>12961</v>
      </c>
      <c r="B24231" s="74" t="str">
        <f ca="1">IFERROR(__xludf.DUMMYFUNCTION("IF(REGEXMATCH(A24231,""wealth planning""),""Script 1"",""-"")"),"-")</f>
        <v>-</v>
      </c>
      <c r="C24231" s="74">
        <f t="shared" si="190"/>
        <v>0</v>
      </c>
      <c r="D24231" s="74">
        <f t="shared" si="191"/>
        <v>0</v>
      </c>
    </row>
    <row r="24232" spans="1:4">
      <c r="A24232" s="74" t="s">
        <v>12961</v>
      </c>
      <c r="B24232" s="74" t="str">
        <f ca="1">IFERROR(__xludf.DUMMYFUNCTION("IF(REGEXMATCH(A24232,""wealth planning""),""Script 1"",""-"")"),"-")</f>
        <v>-</v>
      </c>
      <c r="C24232" s="74" t="str">
        <f t="shared" si="190"/>
        <v>Syed Muhammad Syafeeq</v>
      </c>
      <c r="D24232" s="74">
        <f t="shared" si="191"/>
        <v>0</v>
      </c>
    </row>
    <row r="24233" spans="1:4">
      <c r="A24233" s="149">
        <v>45449</v>
      </c>
      <c r="B24233" s="74" t="str">
        <f ca="1">IFERROR(__xludf.DUMMYFUNCTION("IF(REGEXMATCH(A24233,""wealth planning""),""Script 1"",""-"")"),"#VALUE!")</f>
        <v>#VALUE!</v>
      </c>
      <c r="C24233" s="74" t="str">
        <f t="shared" si="190"/>
        <v>Syed Muhammad Syafeeq</v>
      </c>
      <c r="D24233" s="74">
        <f t="shared" si="191"/>
        <v>0</v>
      </c>
    </row>
    <row r="24234" spans="1:4">
      <c r="A24234" s="149">
        <v>45449</v>
      </c>
      <c r="B24234" s="74" t="str">
        <f ca="1">IFERROR(__xludf.DUMMYFUNCTION("IF(REGEXMATCH(A24234,""wealth planning""),""Script 1"",""-"")"),"#VALUE!")</f>
        <v>#VALUE!</v>
      </c>
      <c r="C24234" s="149">
        <f t="shared" si="190"/>
        <v>45449</v>
      </c>
      <c r="D24234" s="74" t="str">
        <f t="shared" si="191"/>
        <v>Syed Muhammad Syafeeq</v>
      </c>
    </row>
    <row r="24235" spans="1:4">
      <c r="A24235" s="74" t="s">
        <v>12962</v>
      </c>
      <c r="B24235" s="74" t="str">
        <f ca="1">IFERROR(__xludf.DUMMYFUNCTION("IF(REGEXMATCH(A24235,""wealth planning""),""Script 1"",""-"")"),"Script 1")</f>
        <v>Script 1</v>
      </c>
      <c r="C24235" s="149">
        <f t="shared" si="190"/>
        <v>45449</v>
      </c>
      <c r="D24235" s="74" t="str">
        <f t="shared" si="191"/>
        <v>Syed Muhammad Syafeeq</v>
      </c>
    </row>
    <row r="24236" spans="1:4">
      <c r="A24236" s="74"/>
      <c r="B24236" s="74" t="str">
        <f ca="1">IFERROR(__xludf.DUMMYFUNCTION("IF(REGEXMATCH(A24236,""wealth planning""),""Script 1"",""-"")"),"-")</f>
        <v>-</v>
      </c>
      <c r="C24236" s="74" t="str">
        <f t="shared" si="190"/>
        <v>You: Hai. Assalamualaikum Syed Muhammad,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4236" s="149">
        <f t="shared" si="191"/>
        <v>45449</v>
      </c>
    </row>
    <row r="24237" spans="1:4">
      <c r="B24237" s="74" t="str">
        <f ca="1">IFERROR(__xludf.DUMMYFUNCTION("IF(REGEXMATCH(A24237,""wealth planning""),""Script 1"",""-"")"),"-")</f>
        <v>-</v>
      </c>
      <c r="C24237" s="74">
        <f t="shared" si="190"/>
        <v>0</v>
      </c>
      <c r="D24237" s="149">
        <f t="shared" si="191"/>
        <v>45449</v>
      </c>
    </row>
    <row r="24238" spans="1:4">
      <c r="B24238" s="74" t="str">
        <f ca="1">IFERROR(__xludf.DUMMYFUNCTION("IF(REGEXMATCH(A24238,""wealth planning""),""Script 1"",""-"")"),"-")</f>
        <v>-</v>
      </c>
      <c r="C24238" s="74">
        <f t="shared" si="190"/>
        <v>0</v>
      </c>
      <c r="D24238" s="74" t="str">
        <f t="shared" si="191"/>
        <v>You: Hai. Assalamualaikum Syed Muhammad,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4239" spans="1:4">
      <c r="A24239" s="74" t="s">
        <v>12964</v>
      </c>
      <c r="B24239" s="74" t="str">
        <f ca="1">IFERROR(__xludf.DUMMYFUNCTION("IF(REGEXMATCH(A24239,""wealth planning""),""Script 1"",""-"")"),"-")</f>
        <v>-</v>
      </c>
      <c r="C24239" s="74">
        <f t="shared" si="190"/>
        <v>0</v>
      </c>
      <c r="D24239" s="74">
        <f t="shared" si="191"/>
        <v>0</v>
      </c>
    </row>
    <row r="24240" spans="1:4">
      <c r="A24240" s="74" t="s">
        <v>12964</v>
      </c>
      <c r="B24240" s="74" t="str">
        <f ca="1">IFERROR(__xludf.DUMMYFUNCTION("IF(REGEXMATCH(A24240,""wealth planning""),""Script 1"",""-"")"),"-")</f>
        <v>-</v>
      </c>
      <c r="C24240" s="74" t="str">
        <f t="shared" si="190"/>
        <v>Nuurul Farhaanah Zulkafli</v>
      </c>
      <c r="D24240" s="74">
        <f t="shared" si="191"/>
        <v>0</v>
      </c>
    </row>
    <row r="24241" spans="1:4">
      <c r="A24241" s="149">
        <v>45449</v>
      </c>
      <c r="B24241" s="74" t="str">
        <f ca="1">IFERROR(__xludf.DUMMYFUNCTION("IF(REGEXMATCH(A24241,""wealth planning""),""Script 1"",""-"")"),"#VALUE!")</f>
        <v>#VALUE!</v>
      </c>
      <c r="C24241" s="74" t="str">
        <f t="shared" si="190"/>
        <v>Nuurul Farhaanah Zulkafli</v>
      </c>
      <c r="D24241" s="74">
        <f t="shared" si="191"/>
        <v>0</v>
      </c>
    </row>
    <row r="24242" spans="1:4">
      <c r="A24242" s="149">
        <v>45449</v>
      </c>
      <c r="B24242" s="74" t="str">
        <f ca="1">IFERROR(__xludf.DUMMYFUNCTION("IF(REGEXMATCH(A24242,""wealth planning""),""Script 1"",""-"")"),"#VALUE!")</f>
        <v>#VALUE!</v>
      </c>
      <c r="C24242" s="149">
        <f t="shared" si="190"/>
        <v>45449</v>
      </c>
      <c r="D24242" s="74" t="str">
        <f t="shared" si="191"/>
        <v>Nuurul Farhaanah Zulkafli</v>
      </c>
    </row>
    <row r="24243" spans="1:4">
      <c r="A24243" s="74" t="s">
        <v>12965</v>
      </c>
      <c r="B24243" s="74" t="str">
        <f ca="1">IFERROR(__xludf.DUMMYFUNCTION("IF(REGEXMATCH(A24243,""wealth planning""),""Script 1"",""-"")"),"Script 1")</f>
        <v>Script 1</v>
      </c>
      <c r="C24243" s="149">
        <f t="shared" si="190"/>
        <v>45449</v>
      </c>
      <c r="D24243" s="74" t="str">
        <f t="shared" si="191"/>
        <v>Nuurul Farhaanah Zulkafli</v>
      </c>
    </row>
    <row r="24244" spans="1:4">
      <c r="A24244" s="74"/>
      <c r="B24244" s="74" t="str">
        <f ca="1">IFERROR(__xludf.DUMMYFUNCTION("IF(REGEXMATCH(A24244,""wealth planning""),""Script 1"",""-"")"),"-")</f>
        <v>-</v>
      </c>
      <c r="C24244" s="74" t="str">
        <f t="shared" si="190"/>
        <v>You: Hai. Assalamualaikum Nurul Farhanah,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4244" s="149">
        <f t="shared" si="191"/>
        <v>45449</v>
      </c>
    </row>
    <row r="24245" spans="1:4">
      <c r="B24245" s="74" t="str">
        <f ca="1">IFERROR(__xludf.DUMMYFUNCTION("IF(REGEXMATCH(A24245,""wealth planning""),""Script 1"",""-"")"),"-")</f>
        <v>-</v>
      </c>
      <c r="C24245" s="74">
        <f t="shared" si="190"/>
        <v>0</v>
      </c>
      <c r="D24245" s="149">
        <f t="shared" si="191"/>
        <v>45449</v>
      </c>
    </row>
    <row r="24246" spans="1:4">
      <c r="B24246" s="74" t="str">
        <f ca="1">IFERROR(__xludf.DUMMYFUNCTION("IF(REGEXMATCH(A24246,""wealth planning""),""Script 1"",""-"")"),"-")</f>
        <v>-</v>
      </c>
      <c r="C24246" s="74">
        <f t="shared" si="190"/>
        <v>0</v>
      </c>
      <c r="D24246" s="74" t="str">
        <f t="shared" si="191"/>
        <v>You: Hai. Assalamualaikum Nurul Farhanah,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4247" spans="1:4">
      <c r="B24247" s="74" t="str">
        <f ca="1">IFERROR(__xludf.DUMMYFUNCTION("IF(REGEXMATCH(A24247,""wealth planning""),""Script 1"",""-"")"),"-")</f>
        <v>-</v>
      </c>
      <c r="C24247" s="74">
        <f t="shared" si="190"/>
        <v>0</v>
      </c>
      <c r="D24247" s="74">
        <f t="shared" si="191"/>
        <v>0</v>
      </c>
    </row>
    <row r="24248" spans="1:4">
      <c r="A24248" s="74" t="s">
        <v>1861</v>
      </c>
      <c r="B24248" s="74" t="str">
        <f ca="1">IFERROR(__xludf.DUMMYFUNCTION("IF(REGEXMATCH(A24248,""wealth planning""),""Script 1"",""-"")"),"-")</f>
        <v>-</v>
      </c>
      <c r="C24248" s="74">
        <f t="shared" si="190"/>
        <v>0</v>
      </c>
      <c r="D24248" s="74">
        <f t="shared" si="191"/>
        <v>0</v>
      </c>
    </row>
    <row r="24249" spans="1:4">
      <c r="A24249" s="149">
        <v>45449</v>
      </c>
      <c r="B24249" s="74" t="str">
        <f ca="1">IFERROR(__xludf.DUMMYFUNCTION("IF(REGEXMATCH(A24249,""wealth planning""),""Script 1"",""-"")"),"#VALUE!")</f>
        <v>#VALUE!</v>
      </c>
      <c r="C24249" s="74" t="str">
        <f t="shared" si="190"/>
        <v>Mohd Faizal</v>
      </c>
      <c r="D24249" s="74">
        <f t="shared" si="191"/>
        <v>0</v>
      </c>
    </row>
    <row r="24250" spans="1:4">
      <c r="A24250" s="149">
        <v>45449</v>
      </c>
      <c r="B24250" s="74" t="str">
        <f ca="1">IFERROR(__xludf.DUMMYFUNCTION("IF(REGEXMATCH(A24250,""wealth planning""),""Script 1"",""-"")"),"#VALUE!")</f>
        <v>#VALUE!</v>
      </c>
      <c r="C24250" s="149">
        <f t="shared" si="190"/>
        <v>45449</v>
      </c>
      <c r="D24250" s="74">
        <f t="shared" si="191"/>
        <v>0</v>
      </c>
    </row>
    <row r="24251" spans="1:4">
      <c r="A24251" s="74" t="s">
        <v>12968</v>
      </c>
      <c r="B24251" s="74" t="str">
        <f ca="1">IFERROR(__xludf.DUMMYFUNCTION("IF(REGEXMATCH(A24251,""wealth planning""),""Script 1"",""-"")"),"Script 1")</f>
        <v>Script 1</v>
      </c>
      <c r="C24251" s="149">
        <f t="shared" si="190"/>
        <v>45449</v>
      </c>
      <c r="D24251" s="74" t="str">
        <f t="shared" si="191"/>
        <v>Mohd Faizal</v>
      </c>
    </row>
    <row r="24252" spans="1:4">
      <c r="A24252" s="74"/>
      <c r="B24252" s="74" t="str">
        <f ca="1">IFERROR(__xludf.DUMMYFUNCTION("IF(REGEXMATCH(A24252,""wealth planning""),""Script 1"",""-"")"),"-")</f>
        <v>-</v>
      </c>
      <c r="C24252" s="74" t="str">
        <f t="shared" si="190"/>
        <v>You: Hai. Assalamualaikum Mohd Faizal,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4252" s="149">
        <f t="shared" si="191"/>
        <v>45449</v>
      </c>
    </row>
    <row r="24253" spans="1:4">
      <c r="B24253" s="74" t="str">
        <f ca="1">IFERROR(__xludf.DUMMYFUNCTION("IF(REGEXMATCH(A24253,""wealth planning""),""Script 1"",""-"")"),"-")</f>
        <v>-</v>
      </c>
      <c r="C24253" s="74">
        <f t="shared" si="190"/>
        <v>0</v>
      </c>
      <c r="D24253" s="149">
        <f t="shared" si="191"/>
        <v>45449</v>
      </c>
    </row>
    <row r="24254" spans="1:4">
      <c r="B24254" s="74" t="str">
        <f ca="1">IFERROR(__xludf.DUMMYFUNCTION("IF(REGEXMATCH(A24254,""wealth planning""),""Script 1"",""-"")"),"-")</f>
        <v>-</v>
      </c>
      <c r="C24254" s="74">
        <f t="shared" si="190"/>
        <v>0</v>
      </c>
      <c r="D24254" s="74" t="str">
        <f t="shared" si="191"/>
        <v>You: Hai. Assalamualaikum Mohd Faizal,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4255" spans="1:4">
      <c r="A24255" s="74" t="s">
        <v>12970</v>
      </c>
      <c r="B24255" s="74" t="str">
        <f ca="1">IFERROR(__xludf.DUMMYFUNCTION("IF(REGEXMATCH(A24255,""wealth planning""),""Script 1"",""-"")"),"-")</f>
        <v>-</v>
      </c>
      <c r="C24255" s="74">
        <f t="shared" si="190"/>
        <v>0</v>
      </c>
      <c r="D24255" s="74">
        <f t="shared" si="191"/>
        <v>0</v>
      </c>
    </row>
    <row r="24256" spans="1:4">
      <c r="A24256" s="74" t="s">
        <v>12970</v>
      </c>
      <c r="B24256" s="74" t="str">
        <f ca="1">IFERROR(__xludf.DUMMYFUNCTION("IF(REGEXMATCH(A24256,""wealth planning""),""Script 1"",""-"")"),"-")</f>
        <v>-</v>
      </c>
      <c r="C24256" s="74" t="str">
        <f t="shared" si="190"/>
        <v>Muhammad Khairuddin</v>
      </c>
      <c r="D24256" s="74">
        <f t="shared" si="191"/>
        <v>0</v>
      </c>
    </row>
    <row r="24257" spans="1:4">
      <c r="A24257" s="149">
        <v>45449</v>
      </c>
      <c r="B24257" s="74" t="str">
        <f ca="1">IFERROR(__xludf.DUMMYFUNCTION("IF(REGEXMATCH(A24257,""wealth planning""),""Script 1"",""-"")"),"#VALUE!")</f>
        <v>#VALUE!</v>
      </c>
      <c r="C24257" s="74" t="str">
        <f t="shared" si="190"/>
        <v>Muhammad Khairuddin</v>
      </c>
      <c r="D24257" s="74">
        <f t="shared" si="191"/>
        <v>0</v>
      </c>
    </row>
    <row r="24258" spans="1:4">
      <c r="A24258" s="149">
        <v>45449</v>
      </c>
      <c r="B24258" s="74" t="str">
        <f ca="1">IFERROR(__xludf.DUMMYFUNCTION("IF(REGEXMATCH(A24258,""wealth planning""),""Script 1"",""-"")"),"#VALUE!")</f>
        <v>#VALUE!</v>
      </c>
      <c r="C24258" s="149">
        <f t="shared" si="190"/>
        <v>45449</v>
      </c>
      <c r="D24258" s="74" t="str">
        <f t="shared" si="191"/>
        <v>Muhammad Khairuddin</v>
      </c>
    </row>
    <row r="24259" spans="1:4">
      <c r="A24259" s="74" t="s">
        <v>12971</v>
      </c>
      <c r="B24259" s="74" t="str">
        <f ca="1">IFERROR(__xludf.DUMMYFUNCTION("IF(REGEXMATCH(A24259,""wealth planning""),""Script 1"",""-"")"),"Script 1")</f>
        <v>Script 1</v>
      </c>
      <c r="C24259" s="149">
        <f t="shared" si="190"/>
        <v>45449</v>
      </c>
      <c r="D24259" s="74" t="str">
        <f t="shared" si="191"/>
        <v>Muhammad Khairuddin</v>
      </c>
    </row>
    <row r="24260" spans="1:4">
      <c r="A24260" s="74"/>
      <c r="B24260" s="74" t="str">
        <f ca="1">IFERROR(__xludf.DUMMYFUNCTION("IF(REGEXMATCH(A24260,""wealth planning""),""Script 1"",""-"")"),"-")</f>
        <v>-</v>
      </c>
      <c r="C24260" s="74" t="str">
        <f t="shared" si="190"/>
        <v>You: Hai. Assalamualaikum Muhammad Khairuddin,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4260" s="149">
        <f t="shared" si="191"/>
        <v>45449</v>
      </c>
    </row>
    <row r="24261" spans="1:4">
      <c r="B24261" s="74" t="str">
        <f ca="1">IFERROR(__xludf.DUMMYFUNCTION("IF(REGEXMATCH(A24261,""wealth planning""),""Script 1"",""-"")"),"-")</f>
        <v>-</v>
      </c>
      <c r="C24261" s="74">
        <f t="shared" si="190"/>
        <v>0</v>
      </c>
      <c r="D24261" s="149">
        <f t="shared" si="191"/>
        <v>45449</v>
      </c>
    </row>
    <row r="24262" spans="1:4">
      <c r="B24262" s="74" t="str">
        <f ca="1">IFERROR(__xludf.DUMMYFUNCTION("IF(REGEXMATCH(A24262,""wealth planning""),""Script 1"",""-"")"),"-")</f>
        <v>-</v>
      </c>
      <c r="C24262" s="74">
        <f t="shared" si="190"/>
        <v>0</v>
      </c>
      <c r="D24262" s="74" t="str">
        <f t="shared" si="191"/>
        <v>You: Hai. Assalamualaikum Muhammad Khairuddin,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4263" spans="1:4">
      <c r="B24263" s="74" t="str">
        <f ca="1">IFERROR(__xludf.DUMMYFUNCTION("IF(REGEXMATCH(A24263,""wealth planning""),""Script 1"",""-"")"),"-")</f>
        <v>-</v>
      </c>
      <c r="C24263" s="74">
        <f t="shared" si="190"/>
        <v>0</v>
      </c>
      <c r="D24263" s="74">
        <f t="shared" si="191"/>
        <v>0</v>
      </c>
    </row>
    <row r="24264" spans="1:4">
      <c r="A24264" s="74" t="s">
        <v>12974</v>
      </c>
      <c r="B24264" s="74" t="str">
        <f ca="1">IFERROR(__xludf.DUMMYFUNCTION("IF(REGEXMATCH(A24264,""wealth planning""),""Script 1"",""-"")"),"-")</f>
        <v>-</v>
      </c>
      <c r="C24264" s="74">
        <f t="shared" si="190"/>
        <v>0</v>
      </c>
      <c r="D24264" s="74">
        <f t="shared" si="191"/>
        <v>0</v>
      </c>
    </row>
    <row r="24265" spans="1:4">
      <c r="A24265" s="149">
        <v>45449</v>
      </c>
      <c r="B24265" s="74" t="str">
        <f ca="1">IFERROR(__xludf.DUMMYFUNCTION("IF(REGEXMATCH(A24265,""wealth planning""),""Script 1"",""-"")"),"#VALUE!")</f>
        <v>#VALUE!</v>
      </c>
      <c r="C24265" s="74" t="str">
        <f t="shared" si="190"/>
        <v>Amir Hakimi Bin Mahadi</v>
      </c>
      <c r="D24265" s="74">
        <f t="shared" si="191"/>
        <v>0</v>
      </c>
    </row>
    <row r="24266" spans="1:4">
      <c r="A24266" s="149">
        <v>45449</v>
      </c>
      <c r="B24266" s="74" t="str">
        <f ca="1">IFERROR(__xludf.DUMMYFUNCTION("IF(REGEXMATCH(A24266,""wealth planning""),""Script 1"",""-"")"),"#VALUE!")</f>
        <v>#VALUE!</v>
      </c>
      <c r="C24266" s="149">
        <f t="shared" si="190"/>
        <v>45449</v>
      </c>
      <c r="D24266" s="74">
        <f t="shared" si="191"/>
        <v>0</v>
      </c>
    </row>
    <row r="24267" spans="1:4">
      <c r="A24267" s="74" t="s">
        <v>12975</v>
      </c>
      <c r="B24267" s="74" t="str">
        <f ca="1">IFERROR(__xludf.DUMMYFUNCTION("IF(REGEXMATCH(A24267,""wealth planning""),""Script 1"",""-"")"),"Script 1")</f>
        <v>Script 1</v>
      </c>
      <c r="C24267" s="149">
        <f t="shared" si="190"/>
        <v>45449</v>
      </c>
      <c r="D24267" s="74" t="str">
        <f t="shared" si="191"/>
        <v>Amir Hakimi Bin Mahadi</v>
      </c>
    </row>
    <row r="24268" spans="1:4">
      <c r="A24268" s="74"/>
      <c r="B24268" s="74" t="str">
        <f ca="1">IFERROR(__xludf.DUMMYFUNCTION("IF(REGEXMATCH(A24268,""wealth planning""),""Script 1"",""-"")"),"-")</f>
        <v>-</v>
      </c>
      <c r="C24268" s="74" t="str">
        <f t="shared" si="190"/>
        <v>You: Hai. Assalamualaikum Amir Hakimi,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4268" s="149">
        <f t="shared" si="191"/>
        <v>45449</v>
      </c>
    </row>
    <row r="24269" spans="1:4">
      <c r="B24269" s="74" t="str">
        <f ca="1">IFERROR(__xludf.DUMMYFUNCTION("IF(REGEXMATCH(A24269,""wealth planning""),""Script 1"",""-"")"),"-")</f>
        <v>-</v>
      </c>
      <c r="C24269" s="74">
        <f t="shared" si="190"/>
        <v>0</v>
      </c>
      <c r="D24269" s="149">
        <f t="shared" si="191"/>
        <v>45449</v>
      </c>
    </row>
    <row r="24270" spans="1:4">
      <c r="B24270" s="74" t="str">
        <f ca="1">IFERROR(__xludf.DUMMYFUNCTION("IF(REGEXMATCH(A24270,""wealth planning""),""Script 1"",""-"")"),"-")</f>
        <v>-</v>
      </c>
      <c r="C24270" s="74">
        <f t="shared" si="190"/>
        <v>0</v>
      </c>
      <c r="D24270" s="74" t="str">
        <f t="shared" si="191"/>
        <v>You: Hai. Assalamualaikum Amir Hakimi,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4271" spans="1:4">
      <c r="B24271" s="74" t="str">
        <f ca="1">IFERROR(__xludf.DUMMYFUNCTION("IF(REGEXMATCH(A24271,""wealth planning""),""Script 1"",""-"")"),"-")</f>
        <v>-</v>
      </c>
      <c r="C24271" s="74">
        <f t="shared" si="190"/>
        <v>0</v>
      </c>
      <c r="D24271" s="74">
        <f t="shared" si="191"/>
        <v>0</v>
      </c>
    </row>
    <row r="24272" spans="1:4">
      <c r="A24272" s="74" t="s">
        <v>12978</v>
      </c>
      <c r="B24272" s="74" t="str">
        <f ca="1">IFERROR(__xludf.DUMMYFUNCTION("IF(REGEXMATCH(A24272,""wealth planning""),""Script 1"",""-"")"),"-")</f>
        <v>-</v>
      </c>
      <c r="C24272" s="74">
        <f t="shared" si="190"/>
        <v>0</v>
      </c>
      <c r="D24272" s="74">
        <f t="shared" si="191"/>
        <v>0</v>
      </c>
    </row>
    <row r="24273" spans="1:4">
      <c r="A24273" s="149">
        <v>45449</v>
      </c>
      <c r="B24273" s="74" t="str">
        <f ca="1">IFERROR(__xludf.DUMMYFUNCTION("IF(REGEXMATCH(A24273,""wealth planning""),""Script 1"",""-"")"),"#VALUE!")</f>
        <v>#VALUE!</v>
      </c>
      <c r="C24273" s="74" t="str">
        <f t="shared" si="190"/>
        <v>Abdul Rahman Hasni</v>
      </c>
      <c r="D24273" s="74">
        <f t="shared" si="191"/>
        <v>0</v>
      </c>
    </row>
    <row r="24274" spans="1:4">
      <c r="A24274" s="149">
        <v>45449</v>
      </c>
      <c r="B24274" s="74" t="str">
        <f ca="1">IFERROR(__xludf.DUMMYFUNCTION("IF(REGEXMATCH(A24274,""wealth planning""),""Script 1"",""-"")"),"#VALUE!")</f>
        <v>#VALUE!</v>
      </c>
      <c r="C24274" s="149">
        <f t="shared" si="190"/>
        <v>45449</v>
      </c>
      <c r="D24274" s="74">
        <f t="shared" si="191"/>
        <v>0</v>
      </c>
    </row>
    <row r="24275" spans="1:4">
      <c r="A24275" s="74" t="s">
        <v>12979</v>
      </c>
      <c r="B24275" s="74" t="str">
        <f ca="1">IFERROR(__xludf.DUMMYFUNCTION("IF(REGEXMATCH(A24275,""wealth planning""),""Script 1"",""-"")"),"Script 1")</f>
        <v>Script 1</v>
      </c>
      <c r="C24275" s="149">
        <f t="shared" si="190"/>
        <v>45449</v>
      </c>
      <c r="D24275" s="74" t="str">
        <f t="shared" si="191"/>
        <v>Abdul Rahman Hasni</v>
      </c>
    </row>
    <row r="24276" spans="1:4">
      <c r="A24276" s="74"/>
      <c r="B24276" s="74" t="str">
        <f ca="1">IFERROR(__xludf.DUMMYFUNCTION("IF(REGEXMATCH(A24276,""wealth planning""),""Script 1"",""-"")"),"-")</f>
        <v>-</v>
      </c>
      <c r="C24276" s="74" t="str">
        <f t="shared" si="190"/>
        <v>You: Hai. Assalamualaikum Abdul Rahman,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4276" s="149">
        <f t="shared" si="191"/>
        <v>45449</v>
      </c>
    </row>
    <row r="24277" spans="1:4">
      <c r="B24277" s="74" t="str">
        <f ca="1">IFERROR(__xludf.DUMMYFUNCTION("IF(REGEXMATCH(A24277,""wealth planning""),""Script 1"",""-"")"),"-")</f>
        <v>-</v>
      </c>
      <c r="C24277" s="74">
        <f t="shared" si="190"/>
        <v>0</v>
      </c>
      <c r="D24277" s="149">
        <f t="shared" si="191"/>
        <v>45449</v>
      </c>
    </row>
    <row r="24278" spans="1:4">
      <c r="B24278" s="74" t="str">
        <f ca="1">IFERROR(__xludf.DUMMYFUNCTION("IF(REGEXMATCH(A24278,""wealth planning""),""Script 1"",""-"")"),"-")</f>
        <v>-</v>
      </c>
      <c r="C24278" s="74">
        <f t="shared" si="190"/>
        <v>0</v>
      </c>
      <c r="D24278" s="74" t="str">
        <f t="shared" si="191"/>
        <v>You: Hai. Assalamualaikum Abdul Rahman,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4279" spans="1:4">
      <c r="A24279" s="74" t="s">
        <v>12981</v>
      </c>
      <c r="B24279" s="74" t="str">
        <f ca="1">IFERROR(__xludf.DUMMYFUNCTION("IF(REGEXMATCH(A24279,""wealth planning""),""Script 1"",""-"")"),"-")</f>
        <v>-</v>
      </c>
      <c r="C24279" s="74">
        <f t="shared" si="190"/>
        <v>0</v>
      </c>
      <c r="D24279" s="74">
        <f t="shared" si="191"/>
        <v>0</v>
      </c>
    </row>
    <row r="24280" spans="1:4">
      <c r="A24280" s="74" t="s">
        <v>12981</v>
      </c>
      <c r="B24280" s="74" t="str">
        <f ca="1">IFERROR(__xludf.DUMMYFUNCTION("IF(REGEXMATCH(A24280,""wealth planning""),""Script 1"",""-"")"),"-")</f>
        <v>-</v>
      </c>
      <c r="C24280" s="74" t="str">
        <f t="shared" si="190"/>
        <v>Akramin Malek</v>
      </c>
      <c r="D24280" s="74">
        <f t="shared" si="191"/>
        <v>0</v>
      </c>
    </row>
    <row r="24281" spans="1:4">
      <c r="A24281" s="149">
        <v>45449</v>
      </c>
      <c r="B24281" s="74" t="str">
        <f ca="1">IFERROR(__xludf.DUMMYFUNCTION("IF(REGEXMATCH(A24281,""wealth planning""),""Script 1"",""-"")"),"#VALUE!")</f>
        <v>#VALUE!</v>
      </c>
      <c r="C24281" s="74" t="str">
        <f t="shared" si="190"/>
        <v>Akramin Malek</v>
      </c>
      <c r="D24281" s="74">
        <f t="shared" si="191"/>
        <v>0</v>
      </c>
    </row>
    <row r="24282" spans="1:4">
      <c r="A24282" s="149">
        <v>45449</v>
      </c>
      <c r="B24282" s="74" t="str">
        <f ca="1">IFERROR(__xludf.DUMMYFUNCTION("IF(REGEXMATCH(A24282,""wealth planning""),""Script 1"",""-"")"),"#VALUE!")</f>
        <v>#VALUE!</v>
      </c>
      <c r="C24282" s="149">
        <f t="shared" si="190"/>
        <v>45449</v>
      </c>
      <c r="D24282" s="74" t="str">
        <f t="shared" si="191"/>
        <v>Akramin Malek</v>
      </c>
    </row>
    <row r="24283" spans="1:4">
      <c r="A24283" s="74" t="s">
        <v>12982</v>
      </c>
      <c r="B24283" s="74" t="str">
        <f ca="1">IFERROR(__xludf.DUMMYFUNCTION("IF(REGEXMATCH(A24283,""wealth planning""),""Script 1"",""-"")"),"Script 1")</f>
        <v>Script 1</v>
      </c>
      <c r="C24283" s="149">
        <f t="shared" si="190"/>
        <v>45449</v>
      </c>
      <c r="D24283" s="74" t="str">
        <f t="shared" si="191"/>
        <v>Akramin Malek</v>
      </c>
    </row>
    <row r="24284" spans="1:4">
      <c r="A24284" s="74"/>
      <c r="B24284" s="74" t="str">
        <f ca="1">IFERROR(__xludf.DUMMYFUNCTION("IF(REGEXMATCH(A24284,""wealth planning""),""Script 1"",""-"")"),"-")</f>
        <v>-</v>
      </c>
      <c r="C24284" s="74" t="str">
        <f t="shared" si="190"/>
        <v>You: Hai. Assalamualaikum Akramin,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4284" s="149">
        <f t="shared" si="191"/>
        <v>45449</v>
      </c>
    </row>
    <row r="24285" spans="1:4">
      <c r="B24285" s="74" t="str">
        <f ca="1">IFERROR(__xludf.DUMMYFUNCTION("IF(REGEXMATCH(A24285,""wealth planning""),""Script 1"",""-"")"),"-")</f>
        <v>-</v>
      </c>
      <c r="C24285" s="74">
        <f t="shared" si="190"/>
        <v>0</v>
      </c>
      <c r="D24285" s="149">
        <f t="shared" si="191"/>
        <v>45449</v>
      </c>
    </row>
    <row r="24286" spans="1:4">
      <c r="B24286" s="74" t="str">
        <f ca="1">IFERROR(__xludf.DUMMYFUNCTION("IF(REGEXMATCH(A24286,""wealth planning""),""Script 1"",""-"")"),"-")</f>
        <v>-</v>
      </c>
      <c r="C24286" s="74">
        <f t="shared" si="190"/>
        <v>0</v>
      </c>
      <c r="D24286" s="74" t="str">
        <f t="shared" si="191"/>
        <v>You: Hai. Assalamualaikum Akramin,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4287" spans="1:4">
      <c r="A24287" s="74" t="s">
        <v>12984</v>
      </c>
      <c r="B24287" s="74" t="str">
        <f ca="1">IFERROR(__xludf.DUMMYFUNCTION("IF(REGEXMATCH(A24287,""wealth planning""),""Script 1"",""-"")"),"-")</f>
        <v>-</v>
      </c>
      <c r="C24287" s="74">
        <f t="shared" si="190"/>
        <v>0</v>
      </c>
      <c r="D24287" s="74">
        <f t="shared" si="191"/>
        <v>0</v>
      </c>
    </row>
    <row r="24288" spans="1:4">
      <c r="A24288" s="74" t="s">
        <v>12984</v>
      </c>
      <c r="B24288" s="74" t="str">
        <f ca="1">IFERROR(__xludf.DUMMYFUNCTION("IF(REGEXMATCH(A24288,""wealth planning""),""Script 1"",""-"")"),"-")</f>
        <v>-</v>
      </c>
      <c r="C24288" s="74" t="str">
        <f t="shared" si="190"/>
        <v>Redzanur Rahman</v>
      </c>
      <c r="D24288" s="74">
        <f t="shared" si="191"/>
        <v>0</v>
      </c>
    </row>
    <row r="24289" spans="1:4">
      <c r="A24289" s="149">
        <v>45449</v>
      </c>
      <c r="B24289" s="74" t="str">
        <f ca="1">IFERROR(__xludf.DUMMYFUNCTION("IF(REGEXMATCH(A24289,""wealth planning""),""Script 1"",""-"")"),"#VALUE!")</f>
        <v>#VALUE!</v>
      </c>
      <c r="C24289" s="74" t="str">
        <f t="shared" si="190"/>
        <v>Redzanur Rahman</v>
      </c>
      <c r="D24289" s="74">
        <f t="shared" si="191"/>
        <v>0</v>
      </c>
    </row>
    <row r="24290" spans="1:4">
      <c r="A24290" s="74" t="s">
        <v>12985</v>
      </c>
      <c r="B24290" s="74" t="str">
        <f ca="1">IFERROR(__xludf.DUMMYFUNCTION("IF(REGEXMATCH(A24290,""wealth planning""),""Script 1"",""-"")"),"Script 1")</f>
        <v>Script 1</v>
      </c>
      <c r="C24290" s="149">
        <f t="shared" si="190"/>
        <v>45449</v>
      </c>
      <c r="D24290" s="74" t="str">
        <f t="shared" si="191"/>
        <v>Redzanur Rahman</v>
      </c>
    </row>
    <row r="24291" spans="1:4">
      <c r="A24291" s="74"/>
      <c r="B24291" s="74" t="str">
        <f ca="1">IFERROR(__xludf.DUMMYFUNCTION("IF(REGEXMATCH(A24291,""wealth planning""),""Script 1"",""-"")"),"-")</f>
        <v>-</v>
      </c>
      <c r="C24291" s="74" t="str">
        <f t="shared" si="190"/>
        <v>You: Hai. Assalamualaikum Redzanur,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c r="D24291" s="74" t="str">
        <f t="shared" si="191"/>
        <v>Redzanur Rahman</v>
      </c>
    </row>
    <row r="24292" spans="1:4">
      <c r="A24292" s="74" t="s">
        <v>12986</v>
      </c>
      <c r="B24292" s="74" t="str">
        <f ca="1">IFERROR(__xludf.DUMMYFUNCTION("IF(REGEXMATCH(A24292,""wealth planning""),""Script 1"",""-"")"),"-")</f>
        <v>-</v>
      </c>
      <c r="C24292" s="74">
        <f t="shared" si="190"/>
        <v>0</v>
      </c>
      <c r="D24292" s="149">
        <f t="shared" si="191"/>
        <v>45449</v>
      </c>
    </row>
    <row r="24293" spans="1:4">
      <c r="A24293" s="148">
        <v>45762</v>
      </c>
      <c r="B24293" s="74" t="str">
        <f ca="1">IFERROR(__xludf.DUMMYFUNCTION("IF(REGEXMATCH(A24293,""wealth planning""),""Script 1"",""-"")"),"#VALUE!")</f>
        <v>#VALUE!</v>
      </c>
      <c r="C24293" s="74" t="str">
        <f t="shared" si="190"/>
        <v>Muhammad Faisal</v>
      </c>
      <c r="D24293" s="74" t="str">
        <f t="shared" si="191"/>
        <v>You: Hai. Assalamualaikum Redzanur, Sorry for the sudden DM. My name is Azhad, and I'm reaching out for business purposes. I came across your LinkedIn profile and wanted to ask if you've heard about wealth planning and legacy planning? As a PruBSN Wealth Planner, it's my job to share information about these important topics. May I know if this is something you're interested in? Best regards, Azhad</v>
      </c>
    </row>
    <row r="24294" spans="1:4">
      <c r="A24294" s="148">
        <v>45762</v>
      </c>
      <c r="B24294" s="74" t="str">
        <f ca="1">IFERROR(__xludf.DUMMYFUNCTION("IF(REGEXMATCH(A24294,""wealth planning""),""Script 1"",""-"")"),"#VALUE!")</f>
        <v>#VALUE!</v>
      </c>
      <c r="C24294" s="148">
        <f t="shared" si="190"/>
        <v>45762</v>
      </c>
      <c r="D24294" s="74">
        <f t="shared" si="191"/>
        <v>0</v>
      </c>
    </row>
    <row r="24295" spans="1:4">
      <c r="A24295" s="74" t="s">
        <v>12987</v>
      </c>
      <c r="B24295" s="74" t="str">
        <f ca="1">IFERROR(__xludf.DUMMYFUNCTION("IF(REGEXMATCH(A24295,""wealth planning""),""Script 1"",""-"")"),"-")</f>
        <v>-</v>
      </c>
      <c r="C24295" s="148">
        <f t="shared" si="190"/>
        <v>45762</v>
      </c>
      <c r="D24295" s="74" t="str">
        <f t="shared" si="191"/>
        <v>Muhammad Faisal</v>
      </c>
    </row>
    <row r="24296" spans="1:4">
      <c r="B24296" s="74" t="str">
        <f ca="1">IFERROR(__xludf.DUMMYFUNCTION("IF(REGEXMATCH(A24296,""wealth planning""),""Script 1"",""-"")"),"-")</f>
        <v>-</v>
      </c>
      <c r="C24296" s="74" t="str">
        <f t="shared" si="190"/>
        <v>You: Tak apa no problem. Kalau berminat untuk jadi agent boleh join online briefing kami isnin depan InshaAllah</v>
      </c>
      <c r="D24296" s="148">
        <f t="shared" si="191"/>
        <v>45762</v>
      </c>
    </row>
    <row r="24297" spans="1:4">
      <c r="B24297" s="74" t="str">
        <f ca="1">IFERROR(__xludf.DUMMYFUNCTION("IF(REGEXMATCH(A24297,""wealth planning""),""Script 1"",""-"")"),"-")</f>
        <v>-</v>
      </c>
      <c r="C24297" s="74">
        <f t="shared" si="190"/>
        <v>0</v>
      </c>
      <c r="D24297" s="148">
        <f t="shared" si="191"/>
        <v>45762</v>
      </c>
    </row>
    <row r="24298" spans="1:4">
      <c r="B24298" s="74" t="str">
        <f ca="1">IFERROR(__xludf.DUMMYFUNCTION("IF(REGEXMATCH(A24298,""wealth planning""),""Script 1"",""-"")"),"-")</f>
        <v>-</v>
      </c>
      <c r="C24298" s="74">
        <f t="shared" si="190"/>
        <v>0</v>
      </c>
      <c r="D24298" s="74" t="str">
        <f t="shared" si="191"/>
        <v>You: Tak apa no problem. Kalau berminat untuk jadi agent boleh join online briefing kami isnin depan InshaAllah</v>
      </c>
    </row>
    <row r="24299" spans="1:4">
      <c r="A24299" s="74" t="s">
        <v>12989</v>
      </c>
      <c r="B24299" s="74" t="str">
        <f ca="1">IFERROR(__xludf.DUMMYFUNCTION("IF(REGEXMATCH(A24299,""wealth planning""),""Script 1"",""-"")"),"-")</f>
        <v>-</v>
      </c>
      <c r="C24299" s="74">
        <f t="shared" si="190"/>
        <v>0</v>
      </c>
      <c r="D24299" s="74">
        <f t="shared" si="191"/>
        <v>0</v>
      </c>
    </row>
    <row r="24300" spans="1:4">
      <c r="A24300" s="74" t="s">
        <v>12990</v>
      </c>
      <c r="B24300" s="74" t="str">
        <f ca="1">IFERROR(__xludf.DUMMYFUNCTION("IF(REGEXMATCH(A24300,""wealth planning""),""Script 1"",""-"")"),"-")</f>
        <v>-</v>
      </c>
      <c r="C24300" s="74" t="str">
        <f t="shared" si="190"/>
        <v>Nadhilah NorependiStatus is reachable</v>
      </c>
      <c r="D24300" s="74">
        <f t="shared" si="191"/>
        <v>0</v>
      </c>
    </row>
    <row r="24301" spans="1:4">
      <c r="A24301" s="148">
        <v>45761</v>
      </c>
      <c r="B24301" s="74" t="str">
        <f ca="1">IFERROR(__xludf.DUMMYFUNCTION("IF(REGEXMATCH(A24301,""wealth planning""),""Script 1"",""-"")"),"#VALUE!")</f>
        <v>#VALUE!</v>
      </c>
      <c r="C24301" s="74" t="str">
        <f t="shared" si="190"/>
        <v>Nadhilah Norependi</v>
      </c>
      <c r="D24301" s="74">
        <f t="shared" si="191"/>
        <v>0</v>
      </c>
    </row>
    <row r="24302" spans="1:4">
      <c r="A24302" s="148">
        <v>45761</v>
      </c>
      <c r="B24302" s="74" t="str">
        <f ca="1">IFERROR(__xludf.DUMMYFUNCTION("IF(REGEXMATCH(A24302,""wealth planning""),""Script 1"",""-"")"),"#VALUE!")</f>
        <v>#VALUE!</v>
      </c>
      <c r="C24302" s="148">
        <f t="shared" si="190"/>
        <v>45761</v>
      </c>
      <c r="D24302" s="74" t="str">
        <f t="shared" si="191"/>
        <v>Nadhilah NorependiStatus is reachable</v>
      </c>
    </row>
    <row r="24303" spans="1:4">
      <c r="A24303" s="74" t="s">
        <v>12991</v>
      </c>
      <c r="B24303" s="74" t="str">
        <f ca="1">IFERROR(__xludf.DUMMYFUNCTION("IF(REGEXMATCH(A24303,""wealth planning""),""Script 1"",""-"")"),"-")</f>
        <v>-</v>
      </c>
      <c r="C24303" s="148">
        <f t="shared" si="190"/>
        <v>45761</v>
      </c>
      <c r="D24303" s="74" t="str">
        <f t="shared" si="191"/>
        <v>Nadhilah Norependi</v>
      </c>
    </row>
    <row r="24304" spans="1:4">
      <c r="B24304" s="74" t="str">
        <f ca="1">IFERROR(__xludf.DUMMYFUNCTION("IF(REGEXMATCH(A24304,""wealth planning""),""Script 1"",""-"")"),"-")</f>
        <v>-</v>
      </c>
      <c r="C24304" s="74" t="str">
        <f t="shared" si="190"/>
        <v>Nadhilah: Firstly, I am sorry sebab taking time to reply your messages on here. It is fine for me if you want to follow up semula after 2-3 months. Thank you for your thoughtful consideration.</v>
      </c>
      <c r="D24304" s="148">
        <f t="shared" si="191"/>
        <v>45761</v>
      </c>
    </row>
    <row r="24305" spans="1:4">
      <c r="B24305" s="74" t="str">
        <f ca="1">IFERROR(__xludf.DUMMYFUNCTION("IF(REGEXMATCH(A24305,""wealth planning""),""Script 1"",""-"")"),"-")</f>
        <v>-</v>
      </c>
      <c r="C24305" s="74">
        <f t="shared" si="190"/>
        <v>0</v>
      </c>
      <c r="D24305" s="148">
        <f t="shared" si="191"/>
        <v>45761</v>
      </c>
    </row>
    <row r="24306" spans="1:4">
      <c r="B24306" s="74" t="str">
        <f ca="1">IFERROR(__xludf.DUMMYFUNCTION("IF(REGEXMATCH(A24306,""wealth planning""),""Script 1"",""-"")"),"-")</f>
        <v>-</v>
      </c>
      <c r="C24306" s="74">
        <f t="shared" si="190"/>
        <v>0</v>
      </c>
      <c r="D24306" s="74" t="str">
        <f t="shared" si="191"/>
        <v>Nadhilah: Firstly, I am sorry sebab taking time to reply your messages on here. It is fine for me if you want to follow up semula after 2-3 months. Thank you for your thoughtful consideration.</v>
      </c>
    </row>
    <row r="24307" spans="1:4">
      <c r="A24307" s="74" t="s">
        <v>12993</v>
      </c>
      <c r="B24307" s="74" t="str">
        <f ca="1">IFERROR(__xludf.DUMMYFUNCTION("IF(REGEXMATCH(A24307,""wealth planning""),""Script 1"",""-"")"),"-")</f>
        <v>-</v>
      </c>
      <c r="C24307" s="74">
        <f t="shared" si="190"/>
        <v>0</v>
      </c>
      <c r="D24307" s="74">
        <f t="shared" si="191"/>
        <v>0</v>
      </c>
    </row>
    <row r="24308" spans="1:4">
      <c r="A24308" s="74" t="s">
        <v>12994</v>
      </c>
      <c r="B24308" s="74" t="str">
        <f ca="1">IFERROR(__xludf.DUMMYFUNCTION("IF(REGEXMATCH(A24308,""wealth planning""),""Script 1"",""-"")"),"-")</f>
        <v>-</v>
      </c>
      <c r="C24308" s="74" t="str">
        <f t="shared" si="190"/>
        <v>Wan Muhammad Adam Bin Wan Mohd BukhariStatus is reachable</v>
      </c>
      <c r="D24308" s="74">
        <f t="shared" si="191"/>
        <v>0</v>
      </c>
    </row>
    <row r="24309" spans="1:4">
      <c r="A24309" s="148">
        <v>45761</v>
      </c>
      <c r="B24309" s="74" t="str">
        <f ca="1">IFERROR(__xludf.DUMMYFUNCTION("IF(REGEXMATCH(A24309,""wealth planning""),""Script 1"",""-"")"),"#VALUE!")</f>
        <v>#VALUE!</v>
      </c>
      <c r="C24309" s="74" t="str">
        <f t="shared" si="190"/>
        <v>Wan Muhammad Adam Bin Wan Mohd Bukhari</v>
      </c>
      <c r="D24309" s="74">
        <f t="shared" si="191"/>
        <v>0</v>
      </c>
    </row>
    <row r="24310" spans="1:4">
      <c r="A24310" s="148">
        <v>45761</v>
      </c>
      <c r="B24310" s="74" t="str">
        <f ca="1">IFERROR(__xludf.DUMMYFUNCTION("IF(REGEXMATCH(A24310,""wealth planning""),""Script 1"",""-"")"),"#VALUE!")</f>
        <v>#VALUE!</v>
      </c>
      <c r="C24310" s="148">
        <f t="shared" si="190"/>
        <v>45761</v>
      </c>
      <c r="D24310" s="74" t="str">
        <f t="shared" si="191"/>
        <v>Wan Muhammad Adam Bin Wan Mohd BukhariStatus is reachable</v>
      </c>
    </row>
    <row r="24311" spans="1:4">
      <c r="A24311" s="74" t="s">
        <v>12995</v>
      </c>
      <c r="B24311" s="74" t="str">
        <f ca="1">IFERROR(__xludf.DUMMYFUNCTION("IF(REGEXMATCH(A24311,""wealth planning""),""Script 1"",""-"")"),"-")</f>
        <v>-</v>
      </c>
      <c r="C24311" s="148">
        <f t="shared" si="190"/>
        <v>45761</v>
      </c>
      <c r="D24311" s="74" t="str">
        <f t="shared" si="191"/>
        <v>Wan Muhammad Adam Bin Wan Mohd Bukhari</v>
      </c>
    </row>
    <row r="24312" spans="1:4">
      <c r="A24312" s="74"/>
      <c r="B24312" s="74" t="str">
        <f ca="1">IFERROR(__xludf.DUMMYFUNCTION("IF(REGEXMATCH(A24312,""wealth planning""),""Script 1"",""-"")"),"-")</f>
        <v>-</v>
      </c>
      <c r="C24312" s="74" t="str">
        <f t="shared" si="190"/>
        <v>Wan Muhammad Adam: 👍</v>
      </c>
      <c r="D24312" s="148">
        <f t="shared" si="191"/>
        <v>45761</v>
      </c>
    </row>
    <row r="24313" spans="1:4">
      <c r="B24313" s="74" t="str">
        <f ca="1">IFERROR(__xludf.DUMMYFUNCTION("IF(REGEXMATCH(A24313,""wealth planning""),""Script 1"",""-"")"),"-")</f>
        <v>-</v>
      </c>
      <c r="C24313" s="74">
        <f t="shared" si="190"/>
        <v>0</v>
      </c>
      <c r="D24313" s="148">
        <f t="shared" si="191"/>
        <v>45761</v>
      </c>
    </row>
    <row r="24314" spans="1:4">
      <c r="B24314" s="74" t="str">
        <f ca="1">IFERROR(__xludf.DUMMYFUNCTION("IF(REGEXMATCH(A24314,""wealth planning""),""Script 1"",""-"")"),"-")</f>
        <v>-</v>
      </c>
      <c r="C24314" s="74">
        <f t="shared" si="190"/>
        <v>0</v>
      </c>
      <c r="D24314" s="74" t="str">
        <f t="shared" si="191"/>
        <v>Wan Muhammad Adam: 👍</v>
      </c>
    </row>
    <row r="24315" spans="1:4">
      <c r="A24315" s="74" t="s">
        <v>12997</v>
      </c>
      <c r="B24315" s="74" t="str">
        <f ca="1">IFERROR(__xludf.DUMMYFUNCTION("IF(REGEXMATCH(A24315,""wealth planning""),""Script 1"",""-"")"),"-")</f>
        <v>-</v>
      </c>
      <c r="C24315" s="74">
        <f t="shared" si="190"/>
        <v>0</v>
      </c>
      <c r="D24315" s="74">
        <f t="shared" si="191"/>
        <v>0</v>
      </c>
    </row>
    <row r="24316" spans="1:4">
      <c r="A24316" s="74" t="s">
        <v>2399</v>
      </c>
      <c r="B24316" s="74" t="str">
        <f ca="1">IFERROR(__xludf.DUMMYFUNCTION("IF(REGEXMATCH(A24316,""wealth planning""),""Script 1"",""-"")"),"-")</f>
        <v>-</v>
      </c>
      <c r="C24316" s="74" t="str">
        <f t="shared" si="190"/>
        <v>Intan Zulaikha MuzafarStatus is reachable</v>
      </c>
      <c r="D24316" s="74">
        <f t="shared" si="191"/>
        <v>0</v>
      </c>
    </row>
    <row r="24317" spans="1:4">
      <c r="A24317" s="148">
        <v>45757</v>
      </c>
      <c r="B24317" s="74" t="str">
        <f ca="1">IFERROR(__xludf.DUMMYFUNCTION("IF(REGEXMATCH(A24317,""wealth planning""),""Script 1"",""-"")"),"#VALUE!")</f>
        <v>#VALUE!</v>
      </c>
      <c r="C24317" s="74" t="str">
        <f t="shared" si="190"/>
        <v>Intan Zulaikha Muzafar</v>
      </c>
      <c r="D24317" s="74">
        <f t="shared" si="191"/>
        <v>0</v>
      </c>
    </row>
    <row r="24318" spans="1:4">
      <c r="A24318" s="148">
        <v>45757</v>
      </c>
      <c r="B24318" s="74" t="str">
        <f ca="1">IFERROR(__xludf.DUMMYFUNCTION("IF(REGEXMATCH(A24318,""wealth planning""),""Script 1"",""-"")"),"#VALUE!")</f>
        <v>#VALUE!</v>
      </c>
      <c r="C24318" s="148">
        <f t="shared" si="190"/>
        <v>45757</v>
      </c>
      <c r="D24318" s="74" t="str">
        <f t="shared" si="191"/>
        <v>Intan Zulaikha MuzafarStatus is reachable</v>
      </c>
    </row>
    <row r="24319" spans="1:4">
      <c r="A24319" s="74" t="s">
        <v>12998</v>
      </c>
      <c r="B24319" s="74" t="str">
        <f ca="1">IFERROR(__xludf.DUMMYFUNCTION("IF(REGEXMATCH(A24319,""wealth planning""),""Script 1"",""-"")"),"-")</f>
        <v>-</v>
      </c>
      <c r="C24319" s="148">
        <f t="shared" si="190"/>
        <v>45757</v>
      </c>
      <c r="D24319" s="74" t="str">
        <f t="shared" si="191"/>
        <v>Intan Zulaikha Muzafar</v>
      </c>
    </row>
    <row r="24320" spans="1:4">
      <c r="A24320" s="74"/>
      <c r="B24320" s="74" t="str">
        <f ca="1">IFERROR(__xludf.DUMMYFUNCTION("IF(REGEXMATCH(A24320,""wealth planning""),""Script 1"",""-"")"),"-")</f>
        <v>-</v>
      </c>
      <c r="C24320" s="74" t="str">
        <f t="shared" si="190"/>
        <v>Intan Zulaikha: 080-6326-2565</v>
      </c>
      <c r="D24320" s="148">
        <f t="shared" si="191"/>
        <v>45757</v>
      </c>
    </row>
    <row r="24321" spans="1:4">
      <c r="B24321" s="74" t="str">
        <f ca="1">IFERROR(__xludf.DUMMYFUNCTION("IF(REGEXMATCH(A24321,""wealth planning""),""Script 1"",""-"")"),"-")</f>
        <v>-</v>
      </c>
      <c r="C24321" s="74">
        <f t="shared" si="190"/>
        <v>0</v>
      </c>
      <c r="D24321" s="148">
        <f t="shared" si="191"/>
        <v>45757</v>
      </c>
    </row>
    <row r="24322" spans="1:4">
      <c r="B24322" s="74" t="str">
        <f ca="1">IFERROR(__xludf.DUMMYFUNCTION("IF(REGEXMATCH(A24322,""wealth planning""),""Script 1"",""-"")"),"-")</f>
        <v>-</v>
      </c>
      <c r="C24322" s="74">
        <f t="shared" si="190"/>
        <v>0</v>
      </c>
      <c r="D24322" s="74" t="str">
        <f t="shared" si="191"/>
        <v>Intan Zulaikha: 080-6326-2565</v>
      </c>
    </row>
    <row r="24323" spans="1:4">
      <c r="A24323" s="74" t="s">
        <v>2424</v>
      </c>
      <c r="B24323" s="74" t="str">
        <f ca="1">IFERROR(__xludf.DUMMYFUNCTION("IF(REGEXMATCH(A24323,""wealth planning""),""Script 1"",""-"")"),"-")</f>
        <v>-</v>
      </c>
      <c r="C24323" s="74">
        <f t="shared" si="190"/>
        <v>0</v>
      </c>
      <c r="D24323" s="74">
        <f t="shared" si="191"/>
        <v>0</v>
      </c>
    </row>
    <row r="24324" spans="1:4">
      <c r="A24324" s="74" t="s">
        <v>2424</v>
      </c>
      <c r="B24324" s="74" t="str">
        <f ca="1">IFERROR(__xludf.DUMMYFUNCTION("IF(REGEXMATCH(A24324,""wealth planning""),""Script 1"",""-"")"),"-")</f>
        <v>-</v>
      </c>
      <c r="C24324" s="74" t="str">
        <f t="shared" si="190"/>
        <v>Nur Syazana Suhaila</v>
      </c>
      <c r="D24324" s="74">
        <f t="shared" si="191"/>
        <v>0</v>
      </c>
    </row>
    <row r="24325" spans="1:4">
      <c r="A24325" s="148">
        <v>45757</v>
      </c>
      <c r="B24325" s="74" t="str">
        <f ca="1">IFERROR(__xludf.DUMMYFUNCTION("IF(REGEXMATCH(A24325,""wealth planning""),""Script 1"",""-"")"),"#VALUE!")</f>
        <v>#VALUE!</v>
      </c>
      <c r="C24325" s="74" t="str">
        <f t="shared" si="190"/>
        <v>Nur Syazana Suhaila</v>
      </c>
      <c r="D24325" s="74">
        <f t="shared" si="191"/>
        <v>0</v>
      </c>
    </row>
    <row r="24326" spans="1:4">
      <c r="A24326" s="148">
        <v>45757</v>
      </c>
      <c r="B24326" s="74" t="str">
        <f ca="1">IFERROR(__xludf.DUMMYFUNCTION("IF(REGEXMATCH(A24326,""wealth planning""),""Script 1"",""-"")"),"#VALUE!")</f>
        <v>#VALUE!</v>
      </c>
      <c r="C24326" s="148">
        <f t="shared" si="190"/>
        <v>45757</v>
      </c>
      <c r="D24326" s="74" t="str">
        <f t="shared" si="191"/>
        <v>Nur Syazana Suhaila</v>
      </c>
    </row>
    <row r="24327" spans="1:4">
      <c r="A24327" s="74" t="s">
        <v>13000</v>
      </c>
      <c r="B24327" s="74" t="str">
        <f ca="1">IFERROR(__xludf.DUMMYFUNCTION("IF(REGEXMATCH(A24327,""wealth planning""),""Script 1"",""-"")"),"-")</f>
        <v>-</v>
      </c>
      <c r="C24327" s="148">
        <f t="shared" si="190"/>
        <v>45757</v>
      </c>
      <c r="D24327" s="74" t="str">
        <f t="shared" si="191"/>
        <v>Nur Syazana Suhaila</v>
      </c>
    </row>
    <row r="24328" spans="1:4">
      <c r="A24328" s="74"/>
      <c r="B24328" s="74" t="str">
        <f ca="1">IFERROR(__xludf.DUMMYFUNCTION("IF(REGEXMATCH(A24328,""wealth planning""),""Script 1"",""-"")"),"-")</f>
        <v>-</v>
      </c>
      <c r="C24328" s="74" t="str">
        <f t="shared" si="190"/>
        <v>Nur Syazana: 👍</v>
      </c>
      <c r="D24328" s="148">
        <f t="shared" si="191"/>
        <v>45757</v>
      </c>
    </row>
    <row r="24329" spans="1:4">
      <c r="B24329" s="74" t="str">
        <f ca="1">IFERROR(__xludf.DUMMYFUNCTION("IF(REGEXMATCH(A24329,""wealth planning""),""Script 1"",""-"")"),"-")</f>
        <v>-</v>
      </c>
      <c r="C24329" s="74">
        <f t="shared" si="190"/>
        <v>0</v>
      </c>
      <c r="D24329" s="148">
        <f t="shared" si="191"/>
        <v>45757</v>
      </c>
    </row>
    <row r="24330" spans="1:4">
      <c r="B24330" s="74" t="str">
        <f ca="1">IFERROR(__xludf.DUMMYFUNCTION("IF(REGEXMATCH(A24330,""wealth planning""),""Script 1"",""-"")"),"-")</f>
        <v>-</v>
      </c>
      <c r="C24330" s="74">
        <f t="shared" si="190"/>
        <v>0</v>
      </c>
      <c r="D24330" s="74" t="str">
        <f t="shared" si="191"/>
        <v>Nur Syazana: 👍</v>
      </c>
    </row>
    <row r="24331" spans="1:4">
      <c r="A24331" s="74" t="s">
        <v>13002</v>
      </c>
      <c r="B24331" s="74" t="str">
        <f ca="1">IFERROR(__xludf.DUMMYFUNCTION("IF(REGEXMATCH(A24331,""wealth planning""),""Script 1"",""-"")"),"-")</f>
        <v>-</v>
      </c>
      <c r="C24331" s="74">
        <f t="shared" si="190"/>
        <v>0</v>
      </c>
      <c r="D24331" s="74">
        <f t="shared" si="191"/>
        <v>0</v>
      </c>
    </row>
    <row r="24332" spans="1:4">
      <c r="A24332" s="74" t="s">
        <v>2423</v>
      </c>
      <c r="B24332" s="74" t="str">
        <f ca="1">IFERROR(__xludf.DUMMYFUNCTION("IF(REGEXMATCH(A24332,""wealth planning""),""Script 1"",""-"")"),"-")</f>
        <v>-</v>
      </c>
      <c r="C24332" s="74" t="str">
        <f t="shared" si="190"/>
        <v>Muhammad Amirul FarisStatus is reachable</v>
      </c>
      <c r="D24332" s="74">
        <f t="shared" si="191"/>
        <v>0</v>
      </c>
    </row>
    <row r="24333" spans="1:4">
      <c r="A24333" s="148">
        <v>45756</v>
      </c>
      <c r="B24333" s="74" t="str">
        <f ca="1">IFERROR(__xludf.DUMMYFUNCTION("IF(REGEXMATCH(A24333,""wealth planning""),""Script 1"",""-"")"),"#VALUE!")</f>
        <v>#VALUE!</v>
      </c>
      <c r="C24333" s="74" t="str">
        <f t="shared" si="190"/>
        <v>Muhammad Amirul Faris</v>
      </c>
      <c r="D24333" s="74">
        <f t="shared" si="191"/>
        <v>0</v>
      </c>
    </row>
    <row r="24334" spans="1:4">
      <c r="A24334" s="148">
        <v>45756</v>
      </c>
      <c r="B24334" s="74" t="str">
        <f ca="1">IFERROR(__xludf.DUMMYFUNCTION("IF(REGEXMATCH(A24334,""wealth planning""),""Script 1"",""-"")"),"#VALUE!")</f>
        <v>#VALUE!</v>
      </c>
      <c r="C24334" s="148">
        <f t="shared" si="190"/>
        <v>45756</v>
      </c>
      <c r="D24334" s="74" t="str">
        <f t="shared" si="191"/>
        <v>Muhammad Amirul FarisStatus is reachable</v>
      </c>
    </row>
    <row r="24335" spans="1:4">
      <c r="A24335" s="74" t="s">
        <v>13003</v>
      </c>
      <c r="B24335" s="74" t="str">
        <f ca="1">IFERROR(__xludf.DUMMYFUNCTION("IF(REGEXMATCH(A24335,""wealth planning""),""Script 1"",""-"")"),"-")</f>
        <v>-</v>
      </c>
      <c r="C24335" s="148">
        <f t="shared" si="190"/>
        <v>45756</v>
      </c>
      <c r="D24335" s="74" t="str">
        <f t="shared" si="191"/>
        <v>Muhammad Amirul Faris</v>
      </c>
    </row>
    <row r="24336" spans="1:4">
      <c r="A24336" s="74"/>
      <c r="B24336" s="74" t="str">
        <f ca="1">IFERROR(__xludf.DUMMYFUNCTION("IF(REGEXMATCH(A24336,""wealth planning""),""Script 1"",""-"")"),"-")</f>
        <v>-</v>
      </c>
      <c r="C24336" s="74" t="str">
        <f t="shared" si="190"/>
        <v>Muhammad: Okey baik!</v>
      </c>
      <c r="D24336" s="148">
        <f t="shared" si="191"/>
        <v>45756</v>
      </c>
    </row>
    <row r="24337" spans="1:4">
      <c r="B24337" s="74" t="str">
        <f ca="1">IFERROR(__xludf.DUMMYFUNCTION("IF(REGEXMATCH(A24337,""wealth planning""),""Script 1"",""-"")"),"-")</f>
        <v>-</v>
      </c>
      <c r="C24337" s="74">
        <f t="shared" si="190"/>
        <v>0</v>
      </c>
      <c r="D24337" s="148">
        <f t="shared" si="191"/>
        <v>45756</v>
      </c>
    </row>
    <row r="24338" spans="1:4">
      <c r="B24338" s="74" t="str">
        <f ca="1">IFERROR(__xludf.DUMMYFUNCTION("IF(REGEXMATCH(A24338,""wealth planning""),""Script 1"",""-"")"),"-")</f>
        <v>-</v>
      </c>
      <c r="C24338" s="74">
        <f t="shared" si="190"/>
        <v>0</v>
      </c>
      <c r="D24338" s="74" t="str">
        <f t="shared" si="191"/>
        <v>Muhammad: Okey baik!</v>
      </c>
    </row>
    <row r="24339" spans="1:4">
      <c r="A24339" s="74" t="s">
        <v>13005</v>
      </c>
      <c r="B24339" s="74" t="str">
        <f ca="1">IFERROR(__xludf.DUMMYFUNCTION("IF(REGEXMATCH(A24339,""wealth planning""),""Script 1"",""-"")"),"-")</f>
        <v>-</v>
      </c>
      <c r="C24339" s="74">
        <f t="shared" si="190"/>
        <v>0</v>
      </c>
      <c r="D24339" s="74">
        <f t="shared" si="191"/>
        <v>0</v>
      </c>
    </row>
    <row r="24340" spans="1:4">
      <c r="A24340" s="74" t="s">
        <v>2433</v>
      </c>
      <c r="B24340" s="74" t="str">
        <f ca="1">IFERROR(__xludf.DUMMYFUNCTION("IF(REGEXMATCH(A24340,""wealth planning""),""Script 1"",""-"")"),"-")</f>
        <v>-</v>
      </c>
      <c r="C24340" s="74" t="str">
        <f t="shared" si="190"/>
        <v>Nurul Syakirin BorhanStatus is reachable</v>
      </c>
      <c r="D24340" s="74">
        <f t="shared" si="191"/>
        <v>0</v>
      </c>
    </row>
    <row r="24341" spans="1:4">
      <c r="A24341" s="148">
        <v>45756</v>
      </c>
      <c r="B24341" s="74" t="str">
        <f ca="1">IFERROR(__xludf.DUMMYFUNCTION("IF(REGEXMATCH(A24341,""wealth planning""),""Script 1"",""-"")"),"#VALUE!")</f>
        <v>#VALUE!</v>
      </c>
      <c r="C24341" s="74" t="str">
        <f t="shared" si="190"/>
        <v>Nurul Syakirin Borhan</v>
      </c>
      <c r="D24341" s="74">
        <f t="shared" si="191"/>
        <v>0</v>
      </c>
    </row>
    <row r="24342" spans="1:4">
      <c r="A24342" s="148">
        <v>45756</v>
      </c>
      <c r="B24342" s="74" t="str">
        <f ca="1">IFERROR(__xludf.DUMMYFUNCTION("IF(REGEXMATCH(A24342,""wealth planning""),""Script 1"",""-"")"),"#VALUE!")</f>
        <v>#VALUE!</v>
      </c>
      <c r="C24342" s="148">
        <f t="shared" si="190"/>
        <v>45756</v>
      </c>
      <c r="D24342" s="74" t="str">
        <f t="shared" si="191"/>
        <v>Nurul Syakirin BorhanStatus is reachable</v>
      </c>
    </row>
    <row r="24343" spans="1:4">
      <c r="A24343" s="74" t="s">
        <v>13006</v>
      </c>
      <c r="B24343" s="74" t="str">
        <f ca="1">IFERROR(__xludf.DUMMYFUNCTION("IF(REGEXMATCH(A24343,""wealth planning""),""Script 1"",""-"")"),"-")</f>
        <v>-</v>
      </c>
      <c r="C24343" s="148">
        <f t="shared" si="190"/>
        <v>45756</v>
      </c>
      <c r="D24343" s="74" t="str">
        <f t="shared" si="191"/>
        <v>Nurul Syakirin Borhan</v>
      </c>
    </row>
    <row r="24344" spans="1:4">
      <c r="A24344" s="74"/>
      <c r="B24344" s="74" t="str">
        <f ca="1">IFERROR(__xludf.DUMMYFUNCTION("IF(REGEXMATCH(A24344,""wealth planning""),""Script 1"",""-"")"),"-")</f>
        <v>-</v>
      </c>
      <c r="C24344" s="74" t="str">
        <f t="shared" si="190"/>
        <v>Nurul Syakirin: +6017-7573858</v>
      </c>
      <c r="D24344" s="148">
        <f t="shared" si="191"/>
        <v>45756</v>
      </c>
    </row>
    <row r="24345" spans="1:4">
      <c r="B24345" s="74" t="str">
        <f ca="1">IFERROR(__xludf.DUMMYFUNCTION("IF(REGEXMATCH(A24345,""wealth planning""),""Script 1"",""-"")"),"-")</f>
        <v>-</v>
      </c>
      <c r="C24345" s="74">
        <f t="shared" si="190"/>
        <v>0</v>
      </c>
      <c r="D24345" s="148">
        <f t="shared" si="191"/>
        <v>45756</v>
      </c>
    </row>
    <row r="24346" spans="1:4">
      <c r="B24346" s="74" t="str">
        <f ca="1">IFERROR(__xludf.DUMMYFUNCTION("IF(REGEXMATCH(A24346,""wealth planning""),""Script 1"",""-"")"),"-")</f>
        <v>-</v>
      </c>
      <c r="C24346" s="74">
        <f t="shared" si="190"/>
        <v>0</v>
      </c>
      <c r="D24346" s="74" t="str">
        <f t="shared" si="191"/>
        <v>Nurul Syakirin: +6017-7573858</v>
      </c>
    </row>
    <row r="24347" spans="1:4">
      <c r="B24347" s="74" t="str">
        <f ca="1">IFERROR(__xludf.DUMMYFUNCTION("IF(REGEXMATCH(A24347,""wealth planning""),""Script 1"",""-"")"),"-")</f>
        <v>-</v>
      </c>
      <c r="C24347" s="74">
        <f t="shared" si="190"/>
        <v>0</v>
      </c>
      <c r="D24347" s="74">
        <f t="shared" si="191"/>
        <v>0</v>
      </c>
    </row>
    <row r="24348" spans="1:4">
      <c r="A24348" s="74" t="s">
        <v>13009</v>
      </c>
      <c r="B24348" s="74" t="str">
        <f ca="1">IFERROR(__xludf.DUMMYFUNCTION("IF(REGEXMATCH(A24348,""wealth planning""),""Script 1"",""-"")"),"-")</f>
        <v>-</v>
      </c>
      <c r="C24348" s="74">
        <f t="shared" si="190"/>
        <v>0</v>
      </c>
      <c r="D24348" s="74">
        <f t="shared" si="191"/>
        <v>0</v>
      </c>
    </row>
    <row r="24349" spans="1:4">
      <c r="A24349" s="148">
        <v>45756</v>
      </c>
      <c r="B24349" s="74" t="str">
        <f ca="1">IFERROR(__xludf.DUMMYFUNCTION("IF(REGEXMATCH(A24349,""wealth planning""),""Script 1"",""-"")"),"#VALUE!")</f>
        <v>#VALUE!</v>
      </c>
      <c r="C24349" s="74" t="str">
        <f t="shared" si="190"/>
        <v>Nafiz Fahmi Sayuti</v>
      </c>
      <c r="D24349" s="74">
        <f t="shared" si="191"/>
        <v>0</v>
      </c>
    </row>
    <row r="24350" spans="1:4">
      <c r="A24350" s="148">
        <v>45756</v>
      </c>
      <c r="B24350" s="74" t="str">
        <f ca="1">IFERROR(__xludf.DUMMYFUNCTION("IF(REGEXMATCH(A24350,""wealth planning""),""Script 1"",""-"")"),"#VALUE!")</f>
        <v>#VALUE!</v>
      </c>
      <c r="C24350" s="148">
        <f t="shared" si="190"/>
        <v>45756</v>
      </c>
      <c r="D24350" s="74">
        <f t="shared" si="191"/>
        <v>0</v>
      </c>
    </row>
    <row r="24351" spans="1:4">
      <c r="A24351" s="74" t="s">
        <v>13010</v>
      </c>
      <c r="B24351" s="74" t="str">
        <f ca="1">IFERROR(__xludf.DUMMYFUNCTION("IF(REGEXMATCH(A24351,""wealth planning""),""Script 1"",""-"")"),"-")</f>
        <v>-</v>
      </c>
      <c r="C24351" s="148">
        <f t="shared" si="190"/>
        <v>45756</v>
      </c>
      <c r="D24351" s="74" t="str">
        <f t="shared" si="191"/>
        <v>Nafiz Fahmi Sayuti</v>
      </c>
    </row>
    <row r="24352" spans="1:4">
      <c r="A24352" s="74"/>
      <c r="B24352" s="74" t="str">
        <f ca="1">IFERROR(__xludf.DUMMYFUNCTION("IF(REGEXMATCH(A24352,""wealth planning""),""Script 1"",""-"")"),"-")</f>
        <v>-</v>
      </c>
      <c r="C24352" s="74" t="str">
        <f t="shared" si="190"/>
        <v>You: Terima kasih</v>
      </c>
      <c r="D24352" s="148">
        <f t="shared" si="191"/>
        <v>45756</v>
      </c>
    </row>
    <row r="24353" spans="1:4">
      <c r="B24353" s="74" t="str">
        <f ca="1">IFERROR(__xludf.DUMMYFUNCTION("IF(REGEXMATCH(A24353,""wealth planning""),""Script 1"",""-"")"),"-")</f>
        <v>-</v>
      </c>
      <c r="C24353" s="74">
        <f t="shared" si="190"/>
        <v>0</v>
      </c>
      <c r="D24353" s="148">
        <f t="shared" si="191"/>
        <v>45756</v>
      </c>
    </row>
    <row r="24354" spans="1:4">
      <c r="B24354" s="74" t="str">
        <f ca="1">IFERROR(__xludf.DUMMYFUNCTION("IF(REGEXMATCH(A24354,""wealth planning""),""Script 1"",""-"")"),"-")</f>
        <v>-</v>
      </c>
      <c r="C24354" s="74">
        <f t="shared" si="190"/>
        <v>0</v>
      </c>
      <c r="D24354" s="74" t="str">
        <f t="shared" si="191"/>
        <v>You: Terima kasih</v>
      </c>
    </row>
    <row r="24355" spans="1:4">
      <c r="B24355" s="74" t="str">
        <f ca="1">IFERROR(__xludf.DUMMYFUNCTION("IF(REGEXMATCH(A24355,""wealth planning""),""Script 1"",""-"")"),"-")</f>
        <v>-</v>
      </c>
      <c r="C24355" s="74">
        <f t="shared" si="190"/>
        <v>0</v>
      </c>
      <c r="D24355" s="74">
        <f t="shared" si="191"/>
        <v>0</v>
      </c>
    </row>
    <row r="24356" spans="1:4">
      <c r="A24356" s="74" t="s">
        <v>2411</v>
      </c>
      <c r="B24356" s="74" t="str">
        <f ca="1">IFERROR(__xludf.DUMMYFUNCTION("IF(REGEXMATCH(A24356,""wealth planning""),""Script 1"",""-"")"),"-")</f>
        <v>-</v>
      </c>
      <c r="C24356" s="74">
        <f t="shared" si="190"/>
        <v>0</v>
      </c>
      <c r="D24356" s="74">
        <f t="shared" si="191"/>
        <v>0</v>
      </c>
    </row>
    <row r="24357" spans="1:4">
      <c r="A24357" s="148">
        <v>45756</v>
      </c>
      <c r="B24357" s="74" t="str">
        <f ca="1">IFERROR(__xludf.DUMMYFUNCTION("IF(REGEXMATCH(A24357,""wealth planning""),""Script 1"",""-"")"),"#VALUE!")</f>
        <v>#VALUE!</v>
      </c>
      <c r="C24357" s="74" t="str">
        <f t="shared" si="190"/>
        <v>Muhammad Rahimi</v>
      </c>
      <c r="D24357" s="74">
        <f t="shared" si="191"/>
        <v>0</v>
      </c>
    </row>
    <row r="24358" spans="1:4">
      <c r="A24358" s="148">
        <v>45756</v>
      </c>
      <c r="B24358" s="74" t="str">
        <f ca="1">IFERROR(__xludf.DUMMYFUNCTION("IF(REGEXMATCH(A24358,""wealth planning""),""Script 1"",""-"")"),"#VALUE!")</f>
        <v>#VALUE!</v>
      </c>
      <c r="C24358" s="148">
        <f t="shared" si="190"/>
        <v>45756</v>
      </c>
      <c r="D24358" s="74">
        <f t="shared" si="191"/>
        <v>0</v>
      </c>
    </row>
    <row r="24359" spans="1:4">
      <c r="A24359" s="74" t="s">
        <v>13013</v>
      </c>
      <c r="B24359" s="74" t="str">
        <f ca="1">IFERROR(__xludf.DUMMYFUNCTION("IF(REGEXMATCH(A24359,""wealth planning""),""Script 1"",""-"")"),"-")</f>
        <v>-</v>
      </c>
      <c r="C24359" s="148">
        <f t="shared" si="190"/>
        <v>45756</v>
      </c>
      <c r="D24359" s="74" t="str">
        <f t="shared" si="191"/>
        <v>Muhammad Rahimi</v>
      </c>
    </row>
    <row r="24360" spans="1:4">
      <c r="A24360" s="74"/>
      <c r="B24360" s="74" t="str">
        <f ca="1">IFERROR(__xludf.DUMMYFUNCTION("IF(REGEXMATCH(A24360,""wealth planning""),""Script 1"",""-"")"),"-")</f>
        <v>-</v>
      </c>
      <c r="C24360" s="74" t="str">
        <f t="shared" si="190"/>
        <v>You: It's okay no problem. Is it okay if i follow up back with you for your availability in the next 2 or 3 months?</v>
      </c>
      <c r="D24360" s="148">
        <f t="shared" si="191"/>
        <v>45756</v>
      </c>
    </row>
    <row r="24361" spans="1:4">
      <c r="B24361" s="74" t="str">
        <f ca="1">IFERROR(__xludf.DUMMYFUNCTION("IF(REGEXMATCH(A24361,""wealth planning""),""Script 1"",""-"")"),"-")</f>
        <v>-</v>
      </c>
      <c r="C24361" s="74">
        <f t="shared" si="190"/>
        <v>0</v>
      </c>
      <c r="D24361" s="148">
        <f t="shared" si="191"/>
        <v>45756</v>
      </c>
    </row>
    <row r="24362" spans="1:4">
      <c r="B24362" s="74" t="str">
        <f ca="1">IFERROR(__xludf.DUMMYFUNCTION("IF(REGEXMATCH(A24362,""wealth planning""),""Script 1"",""-"")"),"-")</f>
        <v>-</v>
      </c>
      <c r="C24362" s="74">
        <f t="shared" si="190"/>
        <v>0</v>
      </c>
      <c r="D24362" s="74" t="str">
        <f t="shared" si="191"/>
        <v>You: It's okay no problem. Is it okay if i follow up back with you for your availability in the next 2 or 3 months?</v>
      </c>
    </row>
    <row r="24363" spans="1:4">
      <c r="A24363" s="74" t="s">
        <v>13015</v>
      </c>
      <c r="B24363" s="74" t="str">
        <f ca="1">IFERROR(__xludf.DUMMYFUNCTION("IF(REGEXMATCH(A24363,""wealth planning""),""Script 1"",""-"")"),"-")</f>
        <v>-</v>
      </c>
      <c r="C24363" s="74">
        <f t="shared" si="190"/>
        <v>0</v>
      </c>
      <c r="D24363" s="74">
        <f t="shared" si="191"/>
        <v>0</v>
      </c>
    </row>
    <row r="24364" spans="1:4">
      <c r="A24364" s="74" t="s">
        <v>2416</v>
      </c>
      <c r="B24364" s="74" t="str">
        <f ca="1">IFERROR(__xludf.DUMMYFUNCTION("IF(REGEXMATCH(A24364,""wealth planning""),""Script 1"",""-"")"),"-")</f>
        <v>-</v>
      </c>
      <c r="C24364" s="74" t="str">
        <f t="shared" si="190"/>
        <v>Nurul Syahmin SuhaimiStatus is reachable</v>
      </c>
      <c r="D24364" s="74">
        <f t="shared" si="191"/>
        <v>0</v>
      </c>
    </row>
    <row r="24365" spans="1:4">
      <c r="A24365" s="148">
        <v>45756</v>
      </c>
      <c r="B24365" s="74" t="str">
        <f ca="1">IFERROR(__xludf.DUMMYFUNCTION("IF(REGEXMATCH(A24365,""wealth planning""),""Script 1"",""-"")"),"#VALUE!")</f>
        <v>#VALUE!</v>
      </c>
      <c r="C24365" s="74" t="str">
        <f t="shared" si="190"/>
        <v>Nurul Syahmin Suhaimi</v>
      </c>
      <c r="D24365" s="74">
        <f t="shared" si="191"/>
        <v>0</v>
      </c>
    </row>
    <row r="24366" spans="1:4">
      <c r="A24366" s="148">
        <v>45756</v>
      </c>
      <c r="B24366" s="74" t="str">
        <f ca="1">IFERROR(__xludf.DUMMYFUNCTION("IF(REGEXMATCH(A24366,""wealth planning""),""Script 1"",""-"")"),"#VALUE!")</f>
        <v>#VALUE!</v>
      </c>
      <c r="C24366" s="148">
        <f t="shared" si="190"/>
        <v>45756</v>
      </c>
      <c r="D24366" s="74" t="str">
        <f t="shared" si="191"/>
        <v>Nurul Syahmin SuhaimiStatus is reachable</v>
      </c>
    </row>
    <row r="24367" spans="1:4">
      <c r="A24367" s="74" t="s">
        <v>13016</v>
      </c>
      <c r="B24367" s="74" t="str">
        <f ca="1">IFERROR(__xludf.DUMMYFUNCTION("IF(REGEXMATCH(A24367,""wealth planning""),""Script 1"",""-"")"),"-")</f>
        <v>-</v>
      </c>
      <c r="C24367" s="148">
        <f t="shared" si="190"/>
        <v>45756</v>
      </c>
      <c r="D24367" s="74" t="str">
        <f t="shared" si="191"/>
        <v>Nurul Syahmin Suhaimi</v>
      </c>
    </row>
    <row r="24368" spans="1:4">
      <c r="A24368" s="74"/>
      <c r="B24368" s="74" t="str">
        <f ca="1">IFERROR(__xludf.DUMMYFUNCTION("IF(REGEXMATCH(A24368,""wealth planning""),""Script 1"",""-"")"),"-")</f>
        <v>-</v>
      </c>
      <c r="C24368" s="74" t="str">
        <f t="shared" si="190"/>
        <v>You: Sorry kalau salah faham. No obligation untuk ambil apa2 dengan saya. Just for sharing purpose sebab this is part of my job kalau tak keberatan</v>
      </c>
      <c r="D24368" s="148">
        <f t="shared" si="191"/>
        <v>45756</v>
      </c>
    </row>
    <row r="24369" spans="1:4">
      <c r="B24369" s="74" t="str">
        <f ca="1">IFERROR(__xludf.DUMMYFUNCTION("IF(REGEXMATCH(A24369,""wealth planning""),""Script 1"",""-"")"),"-")</f>
        <v>-</v>
      </c>
      <c r="C24369" s="74">
        <f t="shared" si="190"/>
        <v>0</v>
      </c>
      <c r="D24369" s="148">
        <f t="shared" si="191"/>
        <v>45756</v>
      </c>
    </row>
    <row r="24370" spans="1:4">
      <c r="B24370" s="74" t="str">
        <f ca="1">IFERROR(__xludf.DUMMYFUNCTION("IF(REGEXMATCH(A24370,""wealth planning""),""Script 1"",""-"")"),"-")</f>
        <v>-</v>
      </c>
      <c r="C24370" s="74">
        <f t="shared" si="190"/>
        <v>0</v>
      </c>
      <c r="D24370" s="74" t="str">
        <f t="shared" si="191"/>
        <v>You: Sorry kalau salah faham. No obligation untuk ambil apa2 dengan saya. Just for sharing purpose sebab this is part of my job kalau tak keberatan</v>
      </c>
    </row>
    <row r="24371" spans="1:4">
      <c r="B24371" s="74" t="str">
        <f ca="1">IFERROR(__xludf.DUMMYFUNCTION("IF(REGEXMATCH(A24371,""wealth planning""),""Script 1"",""-"")"),"-")</f>
        <v>-</v>
      </c>
      <c r="C24371" s="74">
        <f t="shared" si="190"/>
        <v>0</v>
      </c>
      <c r="D24371" s="74">
        <f t="shared" si="191"/>
        <v>0</v>
      </c>
    </row>
    <row r="24372" spans="1:4">
      <c r="A24372" s="74" t="s">
        <v>13019</v>
      </c>
      <c r="B24372" s="74" t="str">
        <f ca="1">IFERROR(__xludf.DUMMYFUNCTION("IF(REGEXMATCH(A24372,""wealth planning""),""Script 1"",""-"")"),"-")</f>
        <v>-</v>
      </c>
      <c r="C24372" s="74">
        <f t="shared" si="190"/>
        <v>0</v>
      </c>
      <c r="D24372" s="74">
        <f t="shared" si="191"/>
        <v>0</v>
      </c>
    </row>
    <row r="24373" spans="1:4">
      <c r="A24373" s="148">
        <v>45756</v>
      </c>
      <c r="B24373" s="74" t="str">
        <f ca="1">IFERROR(__xludf.DUMMYFUNCTION("IF(REGEXMATCH(A24373,""wealth planning""),""Script 1"",""-"")"),"#VALUE!")</f>
        <v>#VALUE!</v>
      </c>
      <c r="C24373" s="74" t="str">
        <f t="shared" si="190"/>
        <v>NURUL MADIHAH MD ZAWAWI</v>
      </c>
      <c r="D24373" s="74">
        <f t="shared" si="191"/>
        <v>0</v>
      </c>
    </row>
    <row r="24374" spans="1:4">
      <c r="A24374" s="148">
        <v>45756</v>
      </c>
      <c r="B24374" s="74" t="str">
        <f ca="1">IFERROR(__xludf.DUMMYFUNCTION("IF(REGEXMATCH(A24374,""wealth planning""),""Script 1"",""-"")"),"#VALUE!")</f>
        <v>#VALUE!</v>
      </c>
      <c r="C24374" s="148">
        <f t="shared" si="190"/>
        <v>45756</v>
      </c>
      <c r="D24374" s="74">
        <f t="shared" si="191"/>
        <v>0</v>
      </c>
    </row>
    <row r="24375" spans="1:4">
      <c r="A24375" s="74" t="s">
        <v>13020</v>
      </c>
      <c r="B24375" s="74" t="str">
        <f ca="1">IFERROR(__xludf.DUMMYFUNCTION("IF(REGEXMATCH(A24375,""wealth planning""),""Script 1"",""-"")"),"-")</f>
        <v>-</v>
      </c>
      <c r="C24375" s="148">
        <f t="shared" si="190"/>
        <v>45756</v>
      </c>
      <c r="D24375" s="74" t="str">
        <f t="shared" si="191"/>
        <v>NURUL MADIHAH MD ZAWAWI</v>
      </c>
    </row>
    <row r="24376" spans="1:4">
      <c r="A24376" s="74"/>
      <c r="B24376" s="74" t="str">
        <f ca="1">IFERROR(__xludf.DUMMYFUNCTION("IF(REGEXMATCH(A24376,""wealth planning""),""Script 1"",""-"")"),"-")</f>
        <v>-</v>
      </c>
      <c r="C24376" s="74" t="str">
        <f t="shared" si="190"/>
        <v>You: Okay no problem. InshaAllah kalau ada masa yang lain kita boleh semula. Semoga dipermudahkan urusan Madihah</v>
      </c>
      <c r="D24376" s="148">
        <f t="shared" si="191"/>
        <v>45756</v>
      </c>
    </row>
    <row r="24377" spans="1:4">
      <c r="B24377" s="74" t="str">
        <f ca="1">IFERROR(__xludf.DUMMYFUNCTION("IF(REGEXMATCH(A24377,""wealth planning""),""Script 1"",""-"")"),"-")</f>
        <v>-</v>
      </c>
      <c r="C24377" s="74">
        <f t="shared" si="190"/>
        <v>0</v>
      </c>
      <c r="D24377" s="148">
        <f t="shared" si="191"/>
        <v>45756</v>
      </c>
    </row>
    <row r="24378" spans="1:4">
      <c r="B24378" s="74" t="str">
        <f ca="1">IFERROR(__xludf.DUMMYFUNCTION("IF(REGEXMATCH(A24378,""wealth planning""),""Script 1"",""-"")"),"-")</f>
        <v>-</v>
      </c>
      <c r="C24378" s="74">
        <f t="shared" si="190"/>
        <v>0</v>
      </c>
      <c r="D24378" s="74" t="str">
        <f t="shared" si="191"/>
        <v>You: Okay no problem. InshaAllah kalau ada masa yang lain kita boleh semula. Semoga dipermudahkan urusan Madihah</v>
      </c>
    </row>
    <row r="24379" spans="1:4">
      <c r="A24379" s="74" t="s">
        <v>13022</v>
      </c>
      <c r="B24379" s="74" t="str">
        <f ca="1">IFERROR(__xludf.DUMMYFUNCTION("IF(REGEXMATCH(A24379,""wealth planning""),""Script 1"",""-"")"),"-")</f>
        <v>-</v>
      </c>
      <c r="C24379" s="74">
        <f t="shared" si="190"/>
        <v>0</v>
      </c>
      <c r="D24379" s="74">
        <f t="shared" si="191"/>
        <v>0</v>
      </c>
    </row>
    <row r="24380" spans="1:4">
      <c r="A24380" s="74" t="s">
        <v>2414</v>
      </c>
      <c r="B24380" s="74" t="str">
        <f ca="1">IFERROR(__xludf.DUMMYFUNCTION("IF(REGEXMATCH(A24380,""wealth planning""),""Script 1"",""-"")"),"-")</f>
        <v>-</v>
      </c>
      <c r="C24380" s="74" t="str">
        <f t="shared" si="190"/>
        <v>Akmal ZunurainStatus is reachable</v>
      </c>
      <c r="D24380" s="74">
        <f t="shared" si="191"/>
        <v>0</v>
      </c>
    </row>
    <row r="24381" spans="1:4">
      <c r="A24381" s="148">
        <v>45755</v>
      </c>
      <c r="B24381" s="74" t="str">
        <f ca="1">IFERROR(__xludf.DUMMYFUNCTION("IF(REGEXMATCH(A24381,""wealth planning""),""Script 1"",""-"")"),"#VALUE!")</f>
        <v>#VALUE!</v>
      </c>
      <c r="C24381" s="74" t="str">
        <f t="shared" si="190"/>
        <v>Akmal Zunurain</v>
      </c>
      <c r="D24381" s="74">
        <f t="shared" si="191"/>
        <v>0</v>
      </c>
    </row>
    <row r="24382" spans="1:4">
      <c r="A24382" s="148">
        <v>45755</v>
      </c>
      <c r="B24382" s="74" t="str">
        <f ca="1">IFERROR(__xludf.DUMMYFUNCTION("IF(REGEXMATCH(A24382,""wealth planning""),""Script 1"",""-"")"),"#VALUE!")</f>
        <v>#VALUE!</v>
      </c>
      <c r="C24382" s="148">
        <f t="shared" si="190"/>
        <v>45755</v>
      </c>
      <c r="D24382" s="74" t="str">
        <f t="shared" si="191"/>
        <v>Akmal ZunurainStatus is reachable</v>
      </c>
    </row>
    <row r="24383" spans="1:4">
      <c r="A24383" s="74" t="s">
        <v>13023</v>
      </c>
      <c r="B24383" s="74" t="str">
        <f ca="1">IFERROR(__xludf.DUMMYFUNCTION("IF(REGEXMATCH(A24383,""wealth planning""),""Script 1"",""-"")"),"-")</f>
        <v>-</v>
      </c>
      <c r="C24383" s="148">
        <f t="shared" si="190"/>
        <v>45755</v>
      </c>
      <c r="D24383" s="74" t="str">
        <f t="shared" si="191"/>
        <v>Akmal Zunurain</v>
      </c>
    </row>
    <row r="24384" spans="1:4">
      <c r="A24384" s="74"/>
      <c r="B24384" s="74" t="str">
        <f ca="1">IFERROR(__xludf.DUMMYFUNCTION("IF(REGEXMATCH(A24384,""wealth planning""),""Script 1"",""-"")"),"-")</f>
        <v>-</v>
      </c>
      <c r="C24384" s="74" t="str">
        <f t="shared" si="190"/>
        <v>You: 👍</v>
      </c>
      <c r="D24384" s="148">
        <f t="shared" si="191"/>
        <v>45755</v>
      </c>
    </row>
    <row r="24385" spans="1:4">
      <c r="B24385" s="74" t="str">
        <f ca="1">IFERROR(__xludf.DUMMYFUNCTION("IF(REGEXMATCH(A24385,""wealth planning""),""Script 1"",""-"")"),"-")</f>
        <v>-</v>
      </c>
      <c r="C24385" s="74">
        <f t="shared" si="190"/>
        <v>0</v>
      </c>
      <c r="D24385" s="148">
        <f t="shared" si="191"/>
        <v>45755</v>
      </c>
    </row>
    <row r="24386" spans="1:4">
      <c r="B24386" s="74" t="str">
        <f ca="1">IFERROR(__xludf.DUMMYFUNCTION("IF(REGEXMATCH(A24386,""wealth planning""),""Script 1"",""-"")"),"-")</f>
        <v>-</v>
      </c>
      <c r="C24386" s="74">
        <f t="shared" si="190"/>
        <v>0</v>
      </c>
      <c r="D24386" s="74" t="str">
        <f t="shared" si="191"/>
        <v>You: 👍</v>
      </c>
    </row>
    <row r="24387" spans="1:4">
      <c r="B24387" s="74" t="str">
        <f ca="1">IFERROR(__xludf.DUMMYFUNCTION("IF(REGEXMATCH(A24387,""wealth planning""),""Script 1"",""-"")"),"-")</f>
        <v>-</v>
      </c>
      <c r="C24387" s="74">
        <f t="shared" si="190"/>
        <v>0</v>
      </c>
      <c r="D24387" s="74">
        <f t="shared" si="191"/>
        <v>0</v>
      </c>
    </row>
    <row r="24388" spans="1:4">
      <c r="A24388" s="74" t="s">
        <v>2393</v>
      </c>
      <c r="B24388" s="74" t="str">
        <f ca="1">IFERROR(__xludf.DUMMYFUNCTION("IF(REGEXMATCH(A24388,""wealth planning""),""Script 1"",""-"")"),"-")</f>
        <v>-</v>
      </c>
      <c r="C24388" s="74">
        <f t="shared" si="190"/>
        <v>0</v>
      </c>
      <c r="D24388" s="74">
        <f t="shared" si="191"/>
        <v>0</v>
      </c>
    </row>
    <row r="24389" spans="1:4">
      <c r="A24389" s="148">
        <v>45755</v>
      </c>
      <c r="B24389" s="74" t="str">
        <f ca="1">IFERROR(__xludf.DUMMYFUNCTION("IF(REGEXMATCH(A24389,""wealth planning""),""Script 1"",""-"")"),"#VALUE!")</f>
        <v>#VALUE!</v>
      </c>
      <c r="C24389" s="74" t="str">
        <f t="shared" si="190"/>
        <v>Muhammad Aiman</v>
      </c>
      <c r="D24389" s="74">
        <f t="shared" si="191"/>
        <v>0</v>
      </c>
    </row>
    <row r="24390" spans="1:4">
      <c r="A24390" s="148">
        <v>45755</v>
      </c>
      <c r="B24390" s="74" t="str">
        <f ca="1">IFERROR(__xludf.DUMMYFUNCTION("IF(REGEXMATCH(A24390,""wealth planning""),""Script 1"",""-"")"),"#VALUE!")</f>
        <v>#VALUE!</v>
      </c>
      <c r="C24390" s="148">
        <f t="shared" si="190"/>
        <v>45755</v>
      </c>
      <c r="D24390" s="74">
        <f t="shared" si="191"/>
        <v>0</v>
      </c>
    </row>
    <row r="24391" spans="1:4">
      <c r="A24391" s="74" t="s">
        <v>13026</v>
      </c>
      <c r="B24391" s="74" t="str">
        <f ca="1">IFERROR(__xludf.DUMMYFUNCTION("IF(REGEXMATCH(A24391,""wealth planning""),""Script 1"",""-"")"),"-")</f>
        <v>-</v>
      </c>
      <c r="C24391" s="148">
        <f t="shared" si="190"/>
        <v>45755</v>
      </c>
      <c r="D24391" s="74" t="str">
        <f t="shared" si="191"/>
        <v>Muhammad Aiman</v>
      </c>
    </row>
    <row r="24392" spans="1:4">
      <c r="A24392" s="74"/>
      <c r="B24392" s="74" t="str">
        <f ca="1">IFERROR(__xludf.DUMMYFUNCTION("IF(REGEXMATCH(A24392,""wealth planning""),""Script 1"",""-"")"),"-")</f>
        <v>-</v>
      </c>
      <c r="C24392" s="74" t="str">
        <f t="shared" si="190"/>
        <v>You: Boleh no problem. Next week pon okay kalau free</v>
      </c>
      <c r="D24392" s="148">
        <f t="shared" si="191"/>
        <v>45755</v>
      </c>
    </row>
    <row r="24393" spans="1:4">
      <c r="B24393" s="74" t="str">
        <f ca="1">IFERROR(__xludf.DUMMYFUNCTION("IF(REGEXMATCH(A24393,""wealth planning""),""Script 1"",""-"")"),"-")</f>
        <v>-</v>
      </c>
      <c r="C24393" s="74">
        <f t="shared" si="190"/>
        <v>0</v>
      </c>
      <c r="D24393" s="148">
        <f t="shared" si="191"/>
        <v>45755</v>
      </c>
    </row>
    <row r="24394" spans="1:4">
      <c r="B24394" s="74" t="str">
        <f ca="1">IFERROR(__xludf.DUMMYFUNCTION("IF(REGEXMATCH(A24394,""wealth planning""),""Script 1"",""-"")"),"-")</f>
        <v>-</v>
      </c>
      <c r="C24394" s="74">
        <f t="shared" si="190"/>
        <v>0</v>
      </c>
      <c r="D24394" s="74" t="str">
        <f t="shared" si="191"/>
        <v>You: Boleh no problem. Next week pon okay kalau free</v>
      </c>
    </row>
    <row r="24395" spans="1:4">
      <c r="B24395" s="74" t="str">
        <f ca="1">IFERROR(__xludf.DUMMYFUNCTION("IF(REGEXMATCH(A24395,""wealth planning""),""Script 1"",""-"")"),"-")</f>
        <v>-</v>
      </c>
      <c r="C24395" s="74">
        <f t="shared" si="190"/>
        <v>0</v>
      </c>
      <c r="D24395" s="74">
        <f t="shared" si="191"/>
        <v>0</v>
      </c>
    </row>
    <row r="24396" spans="1:4">
      <c r="A24396" s="74" t="s">
        <v>13029</v>
      </c>
      <c r="B24396" s="74" t="str">
        <f ca="1">IFERROR(__xludf.DUMMYFUNCTION("IF(REGEXMATCH(A24396,""wealth planning""),""Script 1"",""-"")"),"-")</f>
        <v>-</v>
      </c>
      <c r="C24396" s="74">
        <f t="shared" si="190"/>
        <v>0</v>
      </c>
      <c r="D24396" s="74">
        <f t="shared" si="191"/>
        <v>0</v>
      </c>
    </row>
    <row r="24397" spans="1:4">
      <c r="A24397" s="148">
        <v>45755</v>
      </c>
      <c r="B24397" s="74" t="str">
        <f ca="1">IFERROR(__xludf.DUMMYFUNCTION("IF(REGEXMATCH(A24397,""wealth planning""),""Script 1"",""-"")"),"#VALUE!")</f>
        <v>#VALUE!</v>
      </c>
      <c r="C24397" s="74" t="str">
        <f t="shared" si="190"/>
        <v>WAN MUHAMMAD HAZIQ BIN WAN ABD MANAN</v>
      </c>
      <c r="D24397" s="74">
        <f t="shared" si="191"/>
        <v>0</v>
      </c>
    </row>
    <row r="24398" spans="1:4">
      <c r="A24398" s="148">
        <v>45755</v>
      </c>
      <c r="B24398" s="74" t="str">
        <f ca="1">IFERROR(__xludf.DUMMYFUNCTION("IF(REGEXMATCH(A24398,""wealth planning""),""Script 1"",""-"")"),"#VALUE!")</f>
        <v>#VALUE!</v>
      </c>
      <c r="C24398" s="148">
        <f t="shared" si="190"/>
        <v>45755</v>
      </c>
      <c r="D24398" s="74">
        <f t="shared" si="191"/>
        <v>0</v>
      </c>
    </row>
    <row r="24399" spans="1:4">
      <c r="A24399" s="74" t="s">
        <v>13030</v>
      </c>
      <c r="B24399" s="74" t="str">
        <f ca="1">IFERROR(__xludf.DUMMYFUNCTION("IF(REGEXMATCH(A24399,""wealth planning""),""Script 1"",""-"")"),"-")</f>
        <v>-</v>
      </c>
      <c r="C24399" s="148">
        <f t="shared" si="190"/>
        <v>45755</v>
      </c>
      <c r="D24399" s="74" t="str">
        <f t="shared" si="191"/>
        <v>WAN MUHAMMAD HAZIQ BIN WAN ABD MANAN</v>
      </c>
    </row>
    <row r="24400" spans="1:4">
      <c r="A24400" s="74"/>
      <c r="B24400" s="74" t="str">
        <f ca="1">IFERROR(__xludf.DUMMYFUNCTION("IF(REGEXMATCH(A24400,""wealth planning""),""Script 1"",""-"")"),"-")</f>
        <v>-</v>
      </c>
      <c r="C24400" s="74" t="str">
        <f t="shared" si="190"/>
        <v>You: Yes memang untuk sharing purpose je. No obligation untuk ambil apa2 dengan saya. Currently duduk area mana? Prefer jumpa atau online?</v>
      </c>
      <c r="D24400" s="148">
        <f t="shared" si="191"/>
        <v>45755</v>
      </c>
    </row>
    <row r="24401" spans="1:4">
      <c r="B24401" s="74" t="str">
        <f ca="1">IFERROR(__xludf.DUMMYFUNCTION("IF(REGEXMATCH(A24401,""wealth planning""),""Script 1"",""-"")"),"-")</f>
        <v>-</v>
      </c>
      <c r="C24401" s="74">
        <f t="shared" si="190"/>
        <v>0</v>
      </c>
      <c r="D24401" s="148">
        <f t="shared" si="191"/>
        <v>45755</v>
      </c>
    </row>
    <row r="24402" spans="1:4">
      <c r="B24402" s="74" t="str">
        <f ca="1">IFERROR(__xludf.DUMMYFUNCTION("IF(REGEXMATCH(A24402,""wealth planning""),""Script 1"",""-"")"),"-")</f>
        <v>-</v>
      </c>
      <c r="C24402" s="74">
        <f t="shared" si="190"/>
        <v>0</v>
      </c>
      <c r="D24402" s="74" t="str">
        <f t="shared" si="191"/>
        <v>You: Yes memang untuk sharing purpose je. No obligation untuk ambil apa2 dengan saya. Currently duduk area mana? Prefer jumpa atau online?</v>
      </c>
    </row>
    <row r="24403" spans="1:4">
      <c r="A24403" s="74" t="s">
        <v>13032</v>
      </c>
      <c r="B24403" s="74" t="str">
        <f ca="1">IFERROR(__xludf.DUMMYFUNCTION("IF(REGEXMATCH(A24403,""wealth planning""),""Script 1"",""-"")"),"-")</f>
        <v>-</v>
      </c>
      <c r="C24403" s="74">
        <f t="shared" si="190"/>
        <v>0</v>
      </c>
      <c r="D24403" s="74">
        <f t="shared" si="191"/>
        <v>0</v>
      </c>
    </row>
    <row r="24404" spans="1:4">
      <c r="A24404" s="74" t="s">
        <v>2498</v>
      </c>
      <c r="B24404" s="74" t="str">
        <f ca="1">IFERROR(__xludf.DUMMYFUNCTION("IF(REGEXMATCH(A24404,""wealth planning""),""Script 1"",""-"")"),"-")</f>
        <v>-</v>
      </c>
      <c r="C24404" s="74" t="str">
        <f t="shared" si="190"/>
        <v>Siti NursyakirahStatus is reachable</v>
      </c>
      <c r="D24404" s="74">
        <f t="shared" si="191"/>
        <v>0</v>
      </c>
    </row>
    <row r="24405" spans="1:4">
      <c r="A24405" s="148">
        <v>45755</v>
      </c>
      <c r="B24405" s="74" t="str">
        <f ca="1">IFERROR(__xludf.DUMMYFUNCTION("IF(REGEXMATCH(A24405,""wealth planning""),""Script 1"",""-"")"),"#VALUE!")</f>
        <v>#VALUE!</v>
      </c>
      <c r="C24405" s="74" t="str">
        <f t="shared" si="190"/>
        <v>Siti Nursyakirah</v>
      </c>
      <c r="D24405" s="74">
        <f t="shared" si="191"/>
        <v>0</v>
      </c>
    </row>
    <row r="24406" spans="1:4">
      <c r="A24406" s="148">
        <v>45755</v>
      </c>
      <c r="B24406" s="74" t="str">
        <f ca="1">IFERROR(__xludf.DUMMYFUNCTION("IF(REGEXMATCH(A24406,""wealth planning""),""Script 1"",""-"")"),"#VALUE!")</f>
        <v>#VALUE!</v>
      </c>
      <c r="C24406" s="148">
        <f t="shared" si="190"/>
        <v>45755</v>
      </c>
      <c r="D24406" s="74" t="str">
        <f t="shared" si="191"/>
        <v>Siti NursyakirahStatus is reachable</v>
      </c>
    </row>
    <row r="24407" spans="1:4">
      <c r="A24407" s="74" t="s">
        <v>13033</v>
      </c>
      <c r="B24407" s="74" t="str">
        <f ca="1">IFERROR(__xludf.DUMMYFUNCTION("IF(REGEXMATCH(A24407,""wealth planning""),""Script 1"",""-"")"),"-")</f>
        <v>-</v>
      </c>
      <c r="C24407" s="148">
        <f t="shared" si="190"/>
        <v>45755</v>
      </c>
      <c r="D24407" s="74" t="str">
        <f t="shared" si="191"/>
        <v>Siti Nursyakirah</v>
      </c>
    </row>
    <row r="24408" spans="1:4">
      <c r="A24408" s="74"/>
      <c r="B24408" s="74" t="str">
        <f ca="1">IFERROR(__xludf.DUMMYFUNCTION("IF(REGEXMATCH(A24408,""wealth planning""),""Script 1"",""-"")"),"-")</f>
        <v>-</v>
      </c>
      <c r="C24408" s="74" t="str">
        <f t="shared" si="190"/>
        <v>You: Tak apa no problem. Terima kasih jugak sudi reply. InshaAllah kalau ada masa lain kali pon tak ada masalah. Semoga dipermudahkan urusan</v>
      </c>
      <c r="D24408" s="148">
        <f t="shared" si="191"/>
        <v>45755</v>
      </c>
    </row>
    <row r="24409" spans="1:4">
      <c r="B24409" s="74" t="str">
        <f ca="1">IFERROR(__xludf.DUMMYFUNCTION("IF(REGEXMATCH(A24409,""wealth planning""),""Script 1"",""-"")"),"-")</f>
        <v>-</v>
      </c>
      <c r="C24409" s="74">
        <f t="shared" si="190"/>
        <v>0</v>
      </c>
      <c r="D24409" s="148">
        <f t="shared" si="191"/>
        <v>45755</v>
      </c>
    </row>
    <row r="24410" spans="1:4">
      <c r="B24410" s="74" t="str">
        <f ca="1">IFERROR(__xludf.DUMMYFUNCTION("IF(REGEXMATCH(A24410,""wealth planning""),""Script 1"",""-"")"),"-")</f>
        <v>-</v>
      </c>
      <c r="C24410" s="74">
        <f t="shared" si="190"/>
        <v>0</v>
      </c>
      <c r="D24410" s="74" t="str">
        <f t="shared" si="191"/>
        <v>You: Tak apa no problem. Terima kasih jugak sudi reply. InshaAllah kalau ada masa lain kali pon tak ada masalah. Semoga dipermudahkan urusan</v>
      </c>
    </row>
    <row r="24411" spans="1:4">
      <c r="A24411" s="74" t="s">
        <v>13035</v>
      </c>
      <c r="B24411" s="74" t="str">
        <f ca="1">IFERROR(__xludf.DUMMYFUNCTION("IF(REGEXMATCH(A24411,""wealth planning""),""Script 1"",""-"")"),"-")</f>
        <v>-</v>
      </c>
      <c r="C24411" s="74">
        <f t="shared" si="190"/>
        <v>0</v>
      </c>
      <c r="D24411" s="74">
        <f t="shared" si="191"/>
        <v>0</v>
      </c>
    </row>
    <row r="24412" spans="1:4">
      <c r="A24412" s="74" t="s">
        <v>13036</v>
      </c>
      <c r="B24412" s="74" t="str">
        <f ca="1">IFERROR(__xludf.DUMMYFUNCTION("IF(REGEXMATCH(A24412,""wealth planning""),""Script 1"",""-"")"),"-")</f>
        <v>-</v>
      </c>
      <c r="C24412" s="74" t="str">
        <f t="shared" si="190"/>
        <v>Farhan HaqimStatus is reachable</v>
      </c>
      <c r="D24412" s="74">
        <f t="shared" si="191"/>
        <v>0</v>
      </c>
    </row>
    <row r="24413" spans="1:4">
      <c r="A24413" s="148">
        <v>45741</v>
      </c>
      <c r="B24413" s="74" t="str">
        <f ca="1">IFERROR(__xludf.DUMMYFUNCTION("IF(REGEXMATCH(A24413,""wealth planning""),""Script 1"",""-"")"),"#VALUE!")</f>
        <v>#VALUE!</v>
      </c>
      <c r="C24413" s="74" t="str">
        <f t="shared" si="190"/>
        <v>Farhan Haqim</v>
      </c>
      <c r="D24413" s="74">
        <f t="shared" si="191"/>
        <v>0</v>
      </c>
    </row>
    <row r="24414" spans="1:4">
      <c r="A24414" s="148">
        <v>45741</v>
      </c>
      <c r="B24414" s="74" t="str">
        <f ca="1">IFERROR(__xludf.DUMMYFUNCTION("IF(REGEXMATCH(A24414,""wealth planning""),""Script 1"",""-"")"),"#VALUE!")</f>
        <v>#VALUE!</v>
      </c>
      <c r="C24414" s="148">
        <f t="shared" si="190"/>
        <v>45741</v>
      </c>
      <c r="D24414" s="74" t="str">
        <f t="shared" si="191"/>
        <v>Farhan HaqimStatus is reachable</v>
      </c>
    </row>
    <row r="24415" spans="1:4">
      <c r="A24415" s="74" t="s">
        <v>13037</v>
      </c>
      <c r="B24415" s="74" t="str">
        <f ca="1">IFERROR(__xludf.DUMMYFUNCTION("IF(REGEXMATCH(A24415,""wealth planning""),""Script 1"",""-"")"),"-")</f>
        <v>-</v>
      </c>
      <c r="C24415" s="148">
        <f t="shared" si="190"/>
        <v>45741</v>
      </c>
      <c r="D24415" s="74" t="str">
        <f t="shared" si="191"/>
        <v>Farhan Haqim</v>
      </c>
    </row>
    <row r="24416" spans="1:4">
      <c r="A24416" s="74"/>
      <c r="B24416" s="74" t="str">
        <f ca="1">IFERROR(__xludf.DUMMYFUNCTION("IF(REGEXMATCH(A24416,""wealth planning""),""Script 1"",""-"")"),"-")</f>
        <v>-</v>
      </c>
      <c r="C24416" s="74" t="str">
        <f t="shared" si="190"/>
        <v>You: Can we set time on April 8th?</v>
      </c>
      <c r="D24416" s="148">
        <f t="shared" si="191"/>
        <v>45741</v>
      </c>
    </row>
    <row r="24417" spans="1:4">
      <c r="B24417" s="74" t="str">
        <f ca="1">IFERROR(__xludf.DUMMYFUNCTION("IF(REGEXMATCH(A24417,""wealth planning""),""Script 1"",""-"")"),"-")</f>
        <v>-</v>
      </c>
      <c r="C24417" s="74">
        <f t="shared" si="190"/>
        <v>0</v>
      </c>
      <c r="D24417" s="148">
        <f t="shared" si="191"/>
        <v>45741</v>
      </c>
    </row>
    <row r="24418" spans="1:4">
      <c r="B24418" s="74" t="str">
        <f ca="1">IFERROR(__xludf.DUMMYFUNCTION("IF(REGEXMATCH(A24418,""wealth planning""),""Script 1"",""-"")"),"-")</f>
        <v>-</v>
      </c>
      <c r="C24418" s="74">
        <f t="shared" si="190"/>
        <v>0</v>
      </c>
      <c r="D24418" s="74" t="str">
        <f t="shared" si="191"/>
        <v>You: Can we set time on April 8th?</v>
      </c>
    </row>
    <row r="24419" spans="1:4">
      <c r="B24419" s="74" t="str">
        <f ca="1">IFERROR(__xludf.DUMMYFUNCTION("IF(REGEXMATCH(A24419,""wealth planning""),""Script 1"",""-"")"),"-")</f>
        <v>-</v>
      </c>
      <c r="C24419" s="74">
        <f t="shared" si="190"/>
        <v>0</v>
      </c>
      <c r="D24419" s="74">
        <f t="shared" si="191"/>
        <v>0</v>
      </c>
    </row>
    <row r="24420" spans="1:4">
      <c r="A24420" s="74" t="s">
        <v>13040</v>
      </c>
      <c r="B24420" s="74" t="str">
        <f ca="1">IFERROR(__xludf.DUMMYFUNCTION("IF(REGEXMATCH(A24420,""wealth planning""),""Script 1"",""-"")"),"-")</f>
        <v>-</v>
      </c>
      <c r="C24420" s="74">
        <f t="shared" si="190"/>
        <v>0</v>
      </c>
      <c r="D24420" s="74">
        <f t="shared" si="191"/>
        <v>0</v>
      </c>
    </row>
    <row r="24421" spans="1:4">
      <c r="A24421" s="148">
        <v>45739</v>
      </c>
      <c r="B24421" s="74" t="str">
        <f ca="1">IFERROR(__xludf.DUMMYFUNCTION("IF(REGEXMATCH(A24421,""wealth planning""),""Script 1"",""-"")"),"#VALUE!")</f>
        <v>#VALUE!</v>
      </c>
      <c r="C24421" s="74" t="str">
        <f t="shared" si="190"/>
        <v>Dayang Suhana</v>
      </c>
      <c r="D24421" s="74">
        <f t="shared" si="191"/>
        <v>0</v>
      </c>
    </row>
    <row r="24422" spans="1:4">
      <c r="A24422" s="148">
        <v>45739</v>
      </c>
      <c r="B24422" s="74" t="str">
        <f ca="1">IFERROR(__xludf.DUMMYFUNCTION("IF(REGEXMATCH(A24422,""wealth planning""),""Script 1"",""-"")"),"#VALUE!")</f>
        <v>#VALUE!</v>
      </c>
      <c r="C24422" s="148">
        <f t="shared" si="190"/>
        <v>45739</v>
      </c>
      <c r="D24422" s="74">
        <f t="shared" si="191"/>
        <v>0</v>
      </c>
    </row>
    <row r="24423" spans="1:4">
      <c r="A24423" s="74" t="s">
        <v>13041</v>
      </c>
      <c r="B24423" s="74" t="str">
        <f ca="1">IFERROR(__xludf.DUMMYFUNCTION("IF(REGEXMATCH(A24423,""wealth planning""),""Script 1"",""-"")"),"-")</f>
        <v>-</v>
      </c>
      <c r="C24423" s="148">
        <f t="shared" si="190"/>
        <v>45739</v>
      </c>
      <c r="D24423" s="74" t="str">
        <f t="shared" si="191"/>
        <v>Dayang Suhana</v>
      </c>
    </row>
    <row r="24424" spans="1:4">
      <c r="A24424" s="74"/>
      <c r="B24424" s="74" t="str">
        <f ca="1">IFERROR(__xludf.DUMMYFUNCTION("IF(REGEXMATCH(A24424,""wealth planning""),""Script 1"",""-"")"),"-")</f>
        <v>-</v>
      </c>
      <c r="C24424" s="74" t="str">
        <f t="shared" si="190"/>
        <v>You: Tak apa its okay. Okay ke untuk kita set masa for sharing?</v>
      </c>
      <c r="D24424" s="148">
        <f t="shared" si="191"/>
        <v>45739</v>
      </c>
    </row>
    <row r="24425" spans="1:4">
      <c r="B24425" s="74" t="str">
        <f ca="1">IFERROR(__xludf.DUMMYFUNCTION("IF(REGEXMATCH(A24425,""wealth planning""),""Script 1"",""-"")"),"-")</f>
        <v>-</v>
      </c>
      <c r="C24425" s="74">
        <f t="shared" si="190"/>
        <v>0</v>
      </c>
      <c r="D24425" s="148">
        <f t="shared" si="191"/>
        <v>45739</v>
      </c>
    </row>
    <row r="24426" spans="1:4">
      <c r="B24426" s="74" t="str">
        <f ca="1">IFERROR(__xludf.DUMMYFUNCTION("IF(REGEXMATCH(A24426,""wealth planning""),""Script 1"",""-"")"),"-")</f>
        <v>-</v>
      </c>
      <c r="C24426" s="74">
        <f t="shared" si="190"/>
        <v>0</v>
      </c>
      <c r="D24426" s="74" t="str">
        <f t="shared" si="191"/>
        <v>You: Tak apa its okay. Okay ke untuk kita set masa for sharing?</v>
      </c>
    </row>
    <row r="24427" spans="1:4">
      <c r="A24427" s="74" t="s">
        <v>13043</v>
      </c>
      <c r="B24427" s="74" t="str">
        <f ca="1">IFERROR(__xludf.DUMMYFUNCTION("IF(REGEXMATCH(A24427,""wealth planning""),""Script 1"",""-"")"),"-")</f>
        <v>-</v>
      </c>
      <c r="C24427" s="74">
        <f t="shared" si="190"/>
        <v>0</v>
      </c>
      <c r="D24427" s="74">
        <f t="shared" si="191"/>
        <v>0</v>
      </c>
    </row>
    <row r="24428" spans="1:4">
      <c r="A24428" s="74" t="s">
        <v>13044</v>
      </c>
      <c r="B24428" s="74" t="str">
        <f ca="1">IFERROR(__xludf.DUMMYFUNCTION("IF(REGEXMATCH(A24428,""wealth planning""),""Script 1"",""-"")"),"-")</f>
        <v>-</v>
      </c>
      <c r="C24428" s="74" t="str">
        <f t="shared" si="190"/>
        <v>Hafid AzmanStatus is reachable</v>
      </c>
      <c r="D24428" s="74">
        <f t="shared" si="191"/>
        <v>0</v>
      </c>
    </row>
    <row r="24429" spans="1:4">
      <c r="A24429" s="148">
        <v>45739</v>
      </c>
      <c r="B24429" s="74" t="str">
        <f ca="1">IFERROR(__xludf.DUMMYFUNCTION("IF(REGEXMATCH(A24429,""wealth planning""),""Script 1"",""-"")"),"#VALUE!")</f>
        <v>#VALUE!</v>
      </c>
      <c r="C24429" s="74" t="str">
        <f t="shared" si="190"/>
        <v>Hafid Azman</v>
      </c>
      <c r="D24429" s="74">
        <f t="shared" si="191"/>
        <v>0</v>
      </c>
    </row>
    <row r="24430" spans="1:4">
      <c r="A24430" s="148">
        <v>45739</v>
      </c>
      <c r="B24430" s="74" t="str">
        <f ca="1">IFERROR(__xludf.DUMMYFUNCTION("IF(REGEXMATCH(A24430,""wealth planning""),""Script 1"",""-"")"),"#VALUE!")</f>
        <v>#VALUE!</v>
      </c>
      <c r="C24430" s="148">
        <f t="shared" si="190"/>
        <v>45739</v>
      </c>
      <c r="D24430" s="74" t="str">
        <f t="shared" si="191"/>
        <v>Hafid AzmanStatus is reachable</v>
      </c>
    </row>
    <row r="24431" spans="1:4">
      <c r="A24431" s="74" t="s">
        <v>13045</v>
      </c>
      <c r="B24431" s="74" t="str">
        <f ca="1">IFERROR(__xludf.DUMMYFUNCTION("IF(REGEXMATCH(A24431,""wealth planning""),""Script 1"",""-"")"),"Script 1")</f>
        <v>Script 1</v>
      </c>
      <c r="C24431" s="148">
        <f t="shared" si="190"/>
        <v>45739</v>
      </c>
      <c r="D24431" s="74" t="str">
        <f t="shared" si="191"/>
        <v>Hafid Azman</v>
      </c>
    </row>
    <row r="24432" spans="1:4">
      <c r="A24432" s="74"/>
      <c r="B24432" s="74" t="str">
        <f ca="1">IFERROR(__xludf.DUMMYFUNCTION("IF(REGEXMATCH(A24432,""wealth planning""),""Script 1"",""-"")"),"-")</f>
        <v>-</v>
      </c>
      <c r="C24432" s="74" t="str">
        <f t="shared" si="190"/>
        <v>You: Untuk sharing berkaitan takaful dan wealth planning sahaja. No obligation untuk ambik apa2 dengan saya. Main objective untuk spread awareness dan gain connection</v>
      </c>
      <c r="D24432" s="148">
        <f t="shared" si="191"/>
        <v>45739</v>
      </c>
    </row>
    <row r="24433" spans="1:4">
      <c r="B24433" s="74" t="str">
        <f ca="1">IFERROR(__xludf.DUMMYFUNCTION("IF(REGEXMATCH(A24433,""wealth planning""),""Script 1"",""-"")"),"-")</f>
        <v>-</v>
      </c>
      <c r="C24433" s="74">
        <f t="shared" si="190"/>
        <v>0</v>
      </c>
      <c r="D24433" s="148">
        <f t="shared" si="191"/>
        <v>45739</v>
      </c>
    </row>
    <row r="24434" spans="1:4">
      <c r="B24434" s="74" t="str">
        <f ca="1">IFERROR(__xludf.DUMMYFUNCTION("IF(REGEXMATCH(A24434,""wealth planning""),""Script 1"",""-"")"),"-")</f>
        <v>-</v>
      </c>
      <c r="C24434" s="74">
        <f t="shared" si="190"/>
        <v>0</v>
      </c>
      <c r="D24434" s="74" t="str">
        <f t="shared" si="191"/>
        <v>You: Untuk sharing berkaitan takaful dan wealth planning sahaja. No obligation untuk ambik apa2 dengan saya. Main objective untuk spread awareness dan gain connection</v>
      </c>
    </row>
    <row r="24435" spans="1:4">
      <c r="A24435" s="74" t="s">
        <v>13047</v>
      </c>
      <c r="B24435" s="74" t="str">
        <f ca="1">IFERROR(__xludf.DUMMYFUNCTION("IF(REGEXMATCH(A24435,""wealth planning""),""Script 1"",""-"")"),"-")</f>
        <v>-</v>
      </c>
      <c r="C24435" s="74">
        <f t="shared" si="190"/>
        <v>0</v>
      </c>
      <c r="D24435" s="74">
        <f t="shared" si="191"/>
        <v>0</v>
      </c>
    </row>
    <row r="24436" spans="1:4">
      <c r="A24436" s="74" t="s">
        <v>13048</v>
      </c>
      <c r="B24436" s="74" t="str">
        <f ca="1">IFERROR(__xludf.DUMMYFUNCTION("IF(REGEXMATCH(A24436,""wealth planning""),""Script 1"",""-"")"),"-")</f>
        <v>-</v>
      </c>
      <c r="C24436" s="74" t="str">
        <f t="shared" si="190"/>
        <v>WAN AISYAH NUR AINIStatus is reachable</v>
      </c>
      <c r="D24436" s="74">
        <f t="shared" si="191"/>
        <v>0</v>
      </c>
    </row>
    <row r="24437" spans="1:4">
      <c r="A24437" s="148">
        <v>45737</v>
      </c>
      <c r="B24437" s="74" t="str">
        <f ca="1">IFERROR(__xludf.DUMMYFUNCTION("IF(REGEXMATCH(A24437,""wealth planning""),""Script 1"",""-"")"),"#VALUE!")</f>
        <v>#VALUE!</v>
      </c>
      <c r="C24437" s="74" t="str">
        <f t="shared" si="190"/>
        <v>WAN AISYAH NUR AINI</v>
      </c>
      <c r="D24437" s="74">
        <f t="shared" si="191"/>
        <v>0</v>
      </c>
    </row>
    <row r="24438" spans="1:4">
      <c r="A24438" s="148">
        <v>45737</v>
      </c>
      <c r="B24438" s="74" t="str">
        <f ca="1">IFERROR(__xludf.DUMMYFUNCTION("IF(REGEXMATCH(A24438,""wealth planning""),""Script 1"",""-"")"),"#VALUE!")</f>
        <v>#VALUE!</v>
      </c>
      <c r="C24438" s="148">
        <f t="shared" si="190"/>
        <v>45737</v>
      </c>
      <c r="D24438" s="74" t="str">
        <f t="shared" si="191"/>
        <v>WAN AISYAH NUR AINIStatus is reachable</v>
      </c>
    </row>
    <row r="24439" spans="1:4">
      <c r="A24439" s="74" t="s">
        <v>2873</v>
      </c>
      <c r="B24439" s="74" t="str">
        <f ca="1">IFERROR(__xludf.DUMMYFUNCTION("IF(REGEXMATCH(A24439,""wealth planning""),""Script 1"",""-"")"),"-")</f>
        <v>-</v>
      </c>
      <c r="C24439" s="148">
        <f t="shared" si="190"/>
        <v>45737</v>
      </c>
      <c r="D24439" s="74" t="str">
        <f t="shared" si="191"/>
        <v>WAN AISYAH NUR AINI</v>
      </c>
    </row>
    <row r="24440" spans="1:4">
      <c r="A24440" s="74"/>
      <c r="B24440" s="74" t="str">
        <f ca="1">IFERROR(__xludf.DUMMYFUNCTION("IF(REGEXMATCH(A24440,""wealth planning""),""Script 1"",""-"")"),"-")</f>
        <v>-</v>
      </c>
      <c r="C24440" s="74" t="str">
        <f t="shared" si="190"/>
        <v>You: I see. Since dah ada, how about saya just offer free service on review dan summary kan sahaja polisi yang ada boleh?</v>
      </c>
      <c r="D24440" s="148">
        <f t="shared" si="191"/>
        <v>45737</v>
      </c>
    </row>
    <row r="24441" spans="1:4">
      <c r="B24441" s="74" t="str">
        <f ca="1">IFERROR(__xludf.DUMMYFUNCTION("IF(REGEXMATCH(A24441,""wealth planning""),""Script 1"",""-"")"),"-")</f>
        <v>-</v>
      </c>
      <c r="C24441" s="74">
        <f t="shared" si="190"/>
        <v>0</v>
      </c>
      <c r="D24441" s="148">
        <f t="shared" si="191"/>
        <v>45737</v>
      </c>
    </row>
    <row r="24442" spans="1:4">
      <c r="B24442" s="74" t="str">
        <f ca="1">IFERROR(__xludf.DUMMYFUNCTION("IF(REGEXMATCH(A24442,""wealth planning""),""Script 1"",""-"")"),"-")</f>
        <v>-</v>
      </c>
      <c r="C24442" s="74">
        <f t="shared" si="190"/>
        <v>0</v>
      </c>
      <c r="D24442" s="74" t="str">
        <f t="shared" si="191"/>
        <v>You: I see. Since dah ada, how about saya just offer free service on review dan summary kan sahaja polisi yang ada boleh?</v>
      </c>
    </row>
    <row r="24443" spans="1:4">
      <c r="A24443" s="74" t="s">
        <v>13050</v>
      </c>
      <c r="B24443" s="74" t="str">
        <f ca="1">IFERROR(__xludf.DUMMYFUNCTION("IF(REGEXMATCH(A24443,""wealth planning""),""Script 1"",""-"")"),"-")</f>
        <v>-</v>
      </c>
      <c r="C24443" s="74">
        <f t="shared" si="190"/>
        <v>0</v>
      </c>
      <c r="D24443" s="74">
        <f t="shared" si="191"/>
        <v>0</v>
      </c>
    </row>
    <row r="24444" spans="1:4">
      <c r="A24444" s="74" t="s">
        <v>13051</v>
      </c>
      <c r="B24444" s="74" t="str">
        <f ca="1">IFERROR(__xludf.DUMMYFUNCTION("IF(REGEXMATCH(A24444,""wealth planning""),""Script 1"",""-"")"),"-")</f>
        <v>-</v>
      </c>
      <c r="C24444" s="74" t="str">
        <f t="shared" si="190"/>
        <v>Muhammad Yusri Nuqman Mohd YusofStatus is reachable</v>
      </c>
      <c r="D24444" s="74">
        <f t="shared" si="191"/>
        <v>0</v>
      </c>
    </row>
    <row r="24445" spans="1:4">
      <c r="A24445" s="148">
        <v>45737</v>
      </c>
      <c r="B24445" s="74" t="str">
        <f ca="1">IFERROR(__xludf.DUMMYFUNCTION("IF(REGEXMATCH(A24445,""wealth planning""),""Script 1"",""-"")"),"#VALUE!")</f>
        <v>#VALUE!</v>
      </c>
      <c r="C24445" s="74" t="str">
        <f t="shared" si="190"/>
        <v>Muhammad Yusri Nuqman Mohd Yusof</v>
      </c>
      <c r="D24445" s="74">
        <f t="shared" si="191"/>
        <v>0</v>
      </c>
    </row>
    <row r="24446" spans="1:4">
      <c r="A24446" s="148">
        <v>45737</v>
      </c>
      <c r="B24446" s="74" t="str">
        <f ca="1">IFERROR(__xludf.DUMMYFUNCTION("IF(REGEXMATCH(A24446,""wealth planning""),""Script 1"",""-"")"),"#VALUE!")</f>
        <v>#VALUE!</v>
      </c>
      <c r="C24446" s="148">
        <f t="shared" si="190"/>
        <v>45737</v>
      </c>
      <c r="D24446" s="74" t="str">
        <f t="shared" si="191"/>
        <v>Muhammad Yusri Nuqman Mohd YusofStatus is reachable</v>
      </c>
    </row>
    <row r="24447" spans="1:4">
      <c r="A24447" s="74" t="s">
        <v>13052</v>
      </c>
      <c r="B24447" s="74" t="str">
        <f ca="1">IFERROR(__xludf.DUMMYFUNCTION("IF(REGEXMATCH(A24447,""wealth planning""),""Script 1"",""-"")"),"-")</f>
        <v>-</v>
      </c>
      <c r="C24447" s="148">
        <f t="shared" si="190"/>
        <v>45737</v>
      </c>
      <c r="D24447" s="74" t="str">
        <f t="shared" si="191"/>
        <v>Muhammad Yusri Nuqman Mohd Yusof</v>
      </c>
    </row>
    <row r="24448" spans="1:4">
      <c r="A24448" s="74"/>
      <c r="B24448" s="74" t="str">
        <f ca="1">IFERROR(__xludf.DUMMYFUNCTION("IF(REGEXMATCH(A24448,""wealth planning""),""Script 1"",""-"")"),"-")</f>
        <v>-</v>
      </c>
      <c r="C24448" s="74" t="str">
        <f t="shared" si="190"/>
        <v>You: Maksudnya boleh ke tu untuk review?</v>
      </c>
      <c r="D24448" s="148">
        <f t="shared" si="191"/>
        <v>45737</v>
      </c>
    </row>
    <row r="24449" spans="1:4">
      <c r="B24449" s="74" t="str">
        <f ca="1">IFERROR(__xludf.DUMMYFUNCTION("IF(REGEXMATCH(A24449,""wealth planning""),""Script 1"",""-"")"),"-")</f>
        <v>-</v>
      </c>
      <c r="C24449" s="74">
        <f t="shared" si="190"/>
        <v>0</v>
      </c>
      <c r="D24449" s="148">
        <f t="shared" si="191"/>
        <v>45737</v>
      </c>
    </row>
    <row r="24450" spans="1:4">
      <c r="B24450" s="74" t="str">
        <f ca="1">IFERROR(__xludf.DUMMYFUNCTION("IF(REGEXMATCH(A24450,""wealth planning""),""Script 1"",""-"")"),"-")</f>
        <v>-</v>
      </c>
      <c r="C24450" s="74">
        <f t="shared" si="190"/>
        <v>0</v>
      </c>
      <c r="D24450" s="74" t="str">
        <f t="shared" si="191"/>
        <v>You: Maksudnya boleh ke tu untuk review?</v>
      </c>
    </row>
    <row r="24451" spans="1:4">
      <c r="B24451" s="74" t="str">
        <f ca="1">IFERROR(__xludf.DUMMYFUNCTION("IF(REGEXMATCH(A24451,""wealth planning""),""Script 1"",""-"")"),"-")</f>
        <v>-</v>
      </c>
      <c r="C24451" s="74">
        <f t="shared" si="190"/>
        <v>0</v>
      </c>
      <c r="D24451" s="74">
        <f t="shared" si="191"/>
        <v>0</v>
      </c>
    </row>
    <row r="24452" spans="1:4">
      <c r="A24452" s="74" t="s">
        <v>13055</v>
      </c>
      <c r="B24452" s="74" t="str">
        <f ca="1">IFERROR(__xludf.DUMMYFUNCTION("IF(REGEXMATCH(A24452,""wealth planning""),""Script 1"",""-"")"),"-")</f>
        <v>-</v>
      </c>
      <c r="C24452" s="74">
        <f t="shared" si="190"/>
        <v>0</v>
      </c>
      <c r="D24452" s="74">
        <f t="shared" si="191"/>
        <v>0</v>
      </c>
    </row>
    <row r="24453" spans="1:4">
      <c r="A24453" s="148">
        <v>45737</v>
      </c>
      <c r="B24453" s="74" t="str">
        <f ca="1">IFERROR(__xludf.DUMMYFUNCTION("IF(REGEXMATCH(A24453,""wealth planning""),""Script 1"",""-"")"),"#VALUE!")</f>
        <v>#VALUE!</v>
      </c>
      <c r="C24453" s="74" t="str">
        <f t="shared" si="190"/>
        <v>Shasha Qistina</v>
      </c>
      <c r="D24453" s="74">
        <f t="shared" si="191"/>
        <v>0</v>
      </c>
    </row>
    <row r="24454" spans="1:4">
      <c r="A24454" s="148">
        <v>45737</v>
      </c>
      <c r="B24454" s="74" t="str">
        <f ca="1">IFERROR(__xludf.DUMMYFUNCTION("IF(REGEXMATCH(A24454,""wealth planning""),""Script 1"",""-"")"),"#VALUE!")</f>
        <v>#VALUE!</v>
      </c>
      <c r="C24454" s="148">
        <f t="shared" si="190"/>
        <v>45737</v>
      </c>
      <c r="D24454" s="74">
        <f t="shared" si="191"/>
        <v>0</v>
      </c>
    </row>
    <row r="24455" spans="1:4">
      <c r="A24455" s="74" t="s">
        <v>13056</v>
      </c>
      <c r="B24455" s="74" t="str">
        <f ca="1">IFERROR(__xludf.DUMMYFUNCTION("IF(REGEXMATCH(A24455,""wealth planning""),""Script 1"",""-"")"),"-")</f>
        <v>-</v>
      </c>
      <c r="C24455" s="148">
        <f t="shared" si="190"/>
        <v>45737</v>
      </c>
      <c r="D24455" s="74" t="str">
        <f t="shared" si="191"/>
        <v>Shasha Qistina</v>
      </c>
    </row>
    <row r="24456" spans="1:4">
      <c r="A24456" s="74"/>
      <c r="B24456" s="74" t="str">
        <f ca="1">IFERROR(__xludf.DUMMYFUNCTION("IF(REGEXMATCH(A24456,""wealth planning""),""Script 1"",""-"")"),"-")</f>
        <v>-</v>
      </c>
      <c r="C24456" s="74" t="str">
        <f t="shared" si="190"/>
        <v>You: Baik tak ada masalah. Kalau saya follow up semula lepas raya boleh ye?</v>
      </c>
      <c r="D24456" s="148">
        <f t="shared" si="191"/>
        <v>45737</v>
      </c>
    </row>
    <row r="24457" spans="1:4">
      <c r="B24457" s="74" t="str">
        <f ca="1">IFERROR(__xludf.DUMMYFUNCTION("IF(REGEXMATCH(A24457,""wealth planning""),""Script 1"",""-"")"),"-")</f>
        <v>-</v>
      </c>
      <c r="C24457" s="74">
        <f t="shared" si="190"/>
        <v>0</v>
      </c>
      <c r="D24457" s="148">
        <f t="shared" si="191"/>
        <v>45737</v>
      </c>
    </row>
    <row r="24458" spans="1:4">
      <c r="B24458" s="74" t="str">
        <f ca="1">IFERROR(__xludf.DUMMYFUNCTION("IF(REGEXMATCH(A24458,""wealth planning""),""Script 1"",""-"")"),"-")</f>
        <v>-</v>
      </c>
      <c r="C24458" s="74">
        <f t="shared" si="190"/>
        <v>0</v>
      </c>
      <c r="D24458" s="74" t="str">
        <f t="shared" si="191"/>
        <v>You: Baik tak ada masalah. Kalau saya follow up semula lepas raya boleh ye?</v>
      </c>
    </row>
    <row r="24459" spans="1:4">
      <c r="B24459" s="74" t="str">
        <f ca="1">IFERROR(__xludf.DUMMYFUNCTION("IF(REGEXMATCH(A24459,""wealth planning""),""Script 1"",""-"")"),"-")</f>
        <v>-</v>
      </c>
      <c r="C24459" s="74">
        <f t="shared" si="190"/>
        <v>0</v>
      </c>
      <c r="D24459" s="74">
        <f t="shared" si="191"/>
        <v>0</v>
      </c>
    </row>
    <row r="24460" spans="1:4">
      <c r="A24460" s="74" t="s">
        <v>13059</v>
      </c>
      <c r="B24460" s="74" t="str">
        <f ca="1">IFERROR(__xludf.DUMMYFUNCTION("IF(REGEXMATCH(A24460,""wealth planning""),""Script 1"",""-"")"),"-")</f>
        <v>-</v>
      </c>
      <c r="C24460" s="74">
        <f t="shared" si="190"/>
        <v>0</v>
      </c>
      <c r="D24460" s="74">
        <f t="shared" si="191"/>
        <v>0</v>
      </c>
    </row>
    <row r="24461" spans="1:4">
      <c r="A24461" s="148">
        <v>45737</v>
      </c>
      <c r="B24461" s="74" t="str">
        <f ca="1">IFERROR(__xludf.DUMMYFUNCTION("IF(REGEXMATCH(A24461,""wealth planning""),""Script 1"",""-"")"),"#VALUE!")</f>
        <v>#VALUE!</v>
      </c>
      <c r="C24461" s="74" t="str">
        <f t="shared" si="190"/>
        <v>Syahmi Aiman Samsudin</v>
      </c>
      <c r="D24461" s="74">
        <f t="shared" si="191"/>
        <v>0</v>
      </c>
    </row>
    <row r="24462" spans="1:4">
      <c r="A24462" s="148">
        <v>45737</v>
      </c>
      <c r="B24462" s="74" t="str">
        <f ca="1">IFERROR(__xludf.DUMMYFUNCTION("IF(REGEXMATCH(A24462,""wealth planning""),""Script 1"",""-"")"),"#VALUE!")</f>
        <v>#VALUE!</v>
      </c>
      <c r="C24462" s="148">
        <f t="shared" si="190"/>
        <v>45737</v>
      </c>
      <c r="D24462" s="74">
        <f t="shared" si="191"/>
        <v>0</v>
      </c>
    </row>
    <row r="24463" spans="1:4">
      <c r="A24463" s="74" t="s">
        <v>13060</v>
      </c>
      <c r="B24463" s="74" t="str">
        <f ca="1">IFERROR(__xludf.DUMMYFUNCTION("IF(REGEXMATCH(A24463,""wealth planning""),""Script 1"",""-"")"),"-")</f>
        <v>-</v>
      </c>
      <c r="C24463" s="148">
        <f t="shared" si="190"/>
        <v>45737</v>
      </c>
      <c r="D24463" s="74" t="str">
        <f t="shared" si="191"/>
        <v>Syahmi Aiman Samsudin</v>
      </c>
    </row>
    <row r="24464" spans="1:4">
      <c r="A24464" s="74"/>
      <c r="B24464" s="74" t="str">
        <f ca="1">IFERROR(__xludf.DUMMYFUNCTION("IF(REGEXMATCH(A24464,""wealth planning""),""Script 1"",""-"")"),"-")</f>
        <v>-</v>
      </c>
      <c r="C24464" s="74" t="str">
        <f t="shared" si="190"/>
        <v>You: Tak apa jangan risau. Ada rezeki lain nanti inshaAllah</v>
      </c>
      <c r="D24464" s="148">
        <f t="shared" si="191"/>
        <v>45737</v>
      </c>
    </row>
    <row r="24465" spans="1:4">
      <c r="B24465" s="74" t="str">
        <f ca="1">IFERROR(__xludf.DUMMYFUNCTION("IF(REGEXMATCH(A24465,""wealth planning""),""Script 1"",""-"")"),"-")</f>
        <v>-</v>
      </c>
      <c r="C24465" s="74">
        <f t="shared" si="190"/>
        <v>0</v>
      </c>
      <c r="D24465" s="148">
        <f t="shared" si="191"/>
        <v>45737</v>
      </c>
    </row>
    <row r="24466" spans="1:4">
      <c r="B24466" s="74" t="str">
        <f ca="1">IFERROR(__xludf.DUMMYFUNCTION("IF(REGEXMATCH(A24466,""wealth planning""),""Script 1"",""-"")"),"-")</f>
        <v>-</v>
      </c>
      <c r="C24466" s="74">
        <f t="shared" si="190"/>
        <v>0</v>
      </c>
      <c r="D24466" s="74" t="str">
        <f t="shared" si="191"/>
        <v>You: Tak apa jangan risau. Ada rezeki lain nanti inshaAllah</v>
      </c>
    </row>
    <row r="24467" spans="1:4">
      <c r="A24467" s="74" t="s">
        <v>13062</v>
      </c>
      <c r="B24467" s="74" t="str">
        <f ca="1">IFERROR(__xludf.DUMMYFUNCTION("IF(REGEXMATCH(A24467,""wealth planning""),""Script 1"",""-"")"),"-")</f>
        <v>-</v>
      </c>
      <c r="C24467" s="74">
        <f t="shared" si="190"/>
        <v>0</v>
      </c>
      <c r="D24467" s="74">
        <f t="shared" si="191"/>
        <v>0</v>
      </c>
    </row>
    <row r="24468" spans="1:4">
      <c r="A24468" s="74" t="s">
        <v>13063</v>
      </c>
      <c r="B24468" s="74" t="str">
        <f ca="1">IFERROR(__xludf.DUMMYFUNCTION("IF(REGEXMATCH(A24468,""wealth planning""),""Script 1"",""-"")"),"-")</f>
        <v>-</v>
      </c>
      <c r="C24468" s="74" t="str">
        <f t="shared" si="190"/>
        <v>NOR AFZALIZA ABDUL WAHABStatus is reachable</v>
      </c>
      <c r="D24468" s="74">
        <f t="shared" si="191"/>
        <v>0</v>
      </c>
    </row>
    <row r="24469" spans="1:4">
      <c r="A24469" s="148">
        <v>45735</v>
      </c>
      <c r="B24469" s="74" t="str">
        <f ca="1">IFERROR(__xludf.DUMMYFUNCTION("IF(REGEXMATCH(A24469,""wealth planning""),""Script 1"",""-"")"),"#VALUE!")</f>
        <v>#VALUE!</v>
      </c>
      <c r="C24469" s="74" t="str">
        <f t="shared" si="190"/>
        <v>NOR AFZALIZA ABDUL WAHAB</v>
      </c>
      <c r="D24469" s="74">
        <f t="shared" si="191"/>
        <v>0</v>
      </c>
    </row>
    <row r="24470" spans="1:4">
      <c r="A24470" s="148">
        <v>45735</v>
      </c>
      <c r="B24470" s="74" t="str">
        <f ca="1">IFERROR(__xludf.DUMMYFUNCTION("IF(REGEXMATCH(A24470,""wealth planning""),""Script 1"",""-"")"),"#VALUE!")</f>
        <v>#VALUE!</v>
      </c>
      <c r="C24470" s="148">
        <f t="shared" si="190"/>
        <v>45735</v>
      </c>
      <c r="D24470" s="74" t="str">
        <f t="shared" si="191"/>
        <v>NOR AFZALIZA ABDUL WAHABStatus is reachable</v>
      </c>
    </row>
    <row r="24471" spans="1:4">
      <c r="A24471" s="74" t="s">
        <v>13064</v>
      </c>
      <c r="B24471" s="74" t="str">
        <f ca="1">IFERROR(__xludf.DUMMYFUNCTION("IF(REGEXMATCH(A24471,""wealth planning""),""Script 1"",""-"")"),"-")</f>
        <v>-</v>
      </c>
      <c r="C24471" s="148">
        <f t="shared" si="190"/>
        <v>45735</v>
      </c>
      <c r="D24471" s="74" t="str">
        <f t="shared" si="191"/>
        <v>NOR AFZALIZA ABDUL WAHAB</v>
      </c>
    </row>
    <row r="24472" spans="1:4">
      <c r="A24472" s="74"/>
      <c r="B24472" s="74" t="str">
        <f ca="1">IFERROR(__xludf.DUMMYFUNCTION("IF(REGEXMATCH(A24472,""wealth planning""),""Script 1"",""-"")"),"-")</f>
        <v>-</v>
      </c>
      <c r="C24472" s="74" t="str">
        <f t="shared" si="190"/>
        <v>You: Baik. Terima kasih atas reply. Semoga dipermudahkan urusan</v>
      </c>
      <c r="D24472" s="148">
        <f t="shared" si="191"/>
        <v>45735</v>
      </c>
    </row>
    <row r="24473" spans="1:4">
      <c r="B24473" s="74" t="str">
        <f ca="1">IFERROR(__xludf.DUMMYFUNCTION("IF(REGEXMATCH(A24473,""wealth planning""),""Script 1"",""-"")"),"-")</f>
        <v>-</v>
      </c>
      <c r="C24473" s="74">
        <f t="shared" si="190"/>
        <v>0</v>
      </c>
      <c r="D24473" s="148">
        <f t="shared" si="191"/>
        <v>45735</v>
      </c>
    </row>
    <row r="24474" spans="1:4">
      <c r="B24474" s="74" t="str">
        <f ca="1">IFERROR(__xludf.DUMMYFUNCTION("IF(REGEXMATCH(A24474,""wealth planning""),""Script 1"",""-"")"),"-")</f>
        <v>-</v>
      </c>
      <c r="C24474" s="74">
        <f t="shared" si="190"/>
        <v>0</v>
      </c>
      <c r="D24474" s="74" t="str">
        <f t="shared" si="191"/>
        <v>You: Baik. Terima kasih atas reply. Semoga dipermudahkan urusan</v>
      </c>
    </row>
    <row r="24475" spans="1:4">
      <c r="B24475" s="74" t="str">
        <f ca="1">IFERROR(__xludf.DUMMYFUNCTION("IF(REGEXMATCH(A24475,""wealth planning""),""Script 1"",""-"")"),"-")</f>
        <v>-</v>
      </c>
      <c r="C24475" s="74">
        <f t="shared" si="190"/>
        <v>0</v>
      </c>
      <c r="D24475" s="74">
        <f t="shared" si="191"/>
        <v>0</v>
      </c>
    </row>
    <row r="24476" spans="1:4">
      <c r="A24476" s="74" t="s">
        <v>13067</v>
      </c>
      <c r="B24476" s="74" t="str">
        <f ca="1">IFERROR(__xludf.DUMMYFUNCTION("IF(REGEXMATCH(A24476,""wealth planning""),""Script 1"",""-"")"),"-")</f>
        <v>-</v>
      </c>
      <c r="C24476" s="74">
        <f t="shared" si="190"/>
        <v>0</v>
      </c>
      <c r="D24476" s="74">
        <f t="shared" si="191"/>
        <v>0</v>
      </c>
    </row>
    <row r="24477" spans="1:4">
      <c r="A24477" s="148">
        <v>45735</v>
      </c>
      <c r="B24477" s="74" t="str">
        <f ca="1">IFERROR(__xludf.DUMMYFUNCTION("IF(REGEXMATCH(A24477,""wealth planning""),""Script 1"",""-"")"),"#VALUE!")</f>
        <v>#VALUE!</v>
      </c>
      <c r="C24477" s="74" t="str">
        <f t="shared" si="190"/>
        <v>Wan Nuraihan Hajidah</v>
      </c>
      <c r="D24477" s="74">
        <f t="shared" si="191"/>
        <v>0</v>
      </c>
    </row>
    <row r="24478" spans="1:4">
      <c r="A24478" s="148">
        <v>45735</v>
      </c>
      <c r="B24478" s="74" t="str">
        <f ca="1">IFERROR(__xludf.DUMMYFUNCTION("IF(REGEXMATCH(A24478,""wealth planning""),""Script 1"",""-"")"),"#VALUE!")</f>
        <v>#VALUE!</v>
      </c>
      <c r="C24478" s="148">
        <f t="shared" si="190"/>
        <v>45735</v>
      </c>
      <c r="D24478" s="74">
        <f t="shared" si="191"/>
        <v>0</v>
      </c>
    </row>
    <row r="24479" spans="1:4">
      <c r="A24479" s="74" t="s">
        <v>13068</v>
      </c>
      <c r="B24479" s="74" t="str">
        <f ca="1">IFERROR(__xludf.DUMMYFUNCTION("IF(REGEXMATCH(A24479,""wealth planning""),""Script 1"",""-"")"),"-")</f>
        <v>-</v>
      </c>
      <c r="C24479" s="148">
        <f t="shared" si="190"/>
        <v>45735</v>
      </c>
      <c r="D24479" s="74" t="str">
        <f t="shared" si="191"/>
        <v>Wan Nuraihan Hajidah</v>
      </c>
    </row>
    <row r="24480" spans="1:4">
      <c r="A24480" s="74"/>
      <c r="B24480" s="74" t="str">
        <f ca="1">IFERROR(__xludf.DUMMYFUNCTION("IF(REGEXMATCH(A24480,""wealth planning""),""Script 1"",""-"")"),"-")</f>
        <v>-</v>
      </c>
      <c r="C24480" s="74" t="str">
        <f t="shared" si="190"/>
        <v>You: Boleh inshaAllah. Prefer on weekdays or weekend?</v>
      </c>
      <c r="D24480" s="148">
        <f t="shared" si="191"/>
        <v>45735</v>
      </c>
    </row>
    <row r="24481" spans="1:4">
      <c r="B24481" s="74" t="str">
        <f ca="1">IFERROR(__xludf.DUMMYFUNCTION("IF(REGEXMATCH(A24481,""wealth planning""),""Script 1"",""-"")"),"-")</f>
        <v>-</v>
      </c>
      <c r="C24481" s="74">
        <f t="shared" si="190"/>
        <v>0</v>
      </c>
      <c r="D24481" s="148">
        <f t="shared" si="191"/>
        <v>45735</v>
      </c>
    </row>
    <row r="24482" spans="1:4">
      <c r="B24482" s="74" t="str">
        <f ca="1">IFERROR(__xludf.DUMMYFUNCTION("IF(REGEXMATCH(A24482,""wealth planning""),""Script 1"",""-"")"),"-")</f>
        <v>-</v>
      </c>
      <c r="C24482" s="74">
        <f t="shared" si="190"/>
        <v>0</v>
      </c>
      <c r="D24482" s="74" t="str">
        <f t="shared" si="191"/>
        <v>You: Boleh inshaAllah. Prefer on weekdays or weekend?</v>
      </c>
    </row>
    <row r="24483" spans="1:4">
      <c r="A24483" s="74" t="s">
        <v>13070</v>
      </c>
      <c r="B24483" s="74" t="str">
        <f ca="1">IFERROR(__xludf.DUMMYFUNCTION("IF(REGEXMATCH(A24483,""wealth planning""),""Script 1"",""-"")"),"-")</f>
        <v>-</v>
      </c>
      <c r="C24483" s="74">
        <f t="shared" si="190"/>
        <v>0</v>
      </c>
      <c r="D24483" s="74">
        <f t="shared" si="191"/>
        <v>0</v>
      </c>
    </row>
    <row r="24484" spans="1:4">
      <c r="A24484" s="74" t="s">
        <v>13071</v>
      </c>
      <c r="B24484" s="74" t="str">
        <f ca="1">IFERROR(__xludf.DUMMYFUNCTION("IF(REGEXMATCH(A24484,""wealth planning""),""Script 1"",""-"")"),"-")</f>
        <v>-</v>
      </c>
      <c r="C24484" s="74" t="str">
        <f t="shared" ref="C24484:C24738" si="192">A24483</f>
        <v>Khairul IkhwanStatus is reachable</v>
      </c>
      <c r="D24484" s="74">
        <f t="shared" ref="D24484:D24738" si="193">A24481</f>
        <v>0</v>
      </c>
    </row>
    <row r="24485" spans="1:4">
      <c r="A24485" s="148">
        <v>45735</v>
      </c>
      <c r="B24485" s="74" t="str">
        <f ca="1">IFERROR(__xludf.DUMMYFUNCTION("IF(REGEXMATCH(A24485,""wealth planning""),""Script 1"",""-"")"),"#VALUE!")</f>
        <v>#VALUE!</v>
      </c>
      <c r="C24485" s="74" t="str">
        <f t="shared" si="192"/>
        <v>Khairul Ikhwan</v>
      </c>
      <c r="D24485" s="74">
        <f t="shared" si="193"/>
        <v>0</v>
      </c>
    </row>
    <row r="24486" spans="1:4">
      <c r="A24486" s="148">
        <v>45735</v>
      </c>
      <c r="B24486" s="74" t="str">
        <f ca="1">IFERROR(__xludf.DUMMYFUNCTION("IF(REGEXMATCH(A24486,""wealth planning""),""Script 1"",""-"")"),"#VALUE!")</f>
        <v>#VALUE!</v>
      </c>
      <c r="C24486" s="148">
        <f t="shared" si="192"/>
        <v>45735</v>
      </c>
      <c r="D24486" s="74" t="str">
        <f t="shared" si="193"/>
        <v>Khairul IkhwanStatus is reachable</v>
      </c>
    </row>
    <row r="24487" spans="1:4">
      <c r="A24487" s="74" t="s">
        <v>13023</v>
      </c>
      <c r="B24487" s="74" t="str">
        <f ca="1">IFERROR(__xludf.DUMMYFUNCTION("IF(REGEXMATCH(A24487,""wealth planning""),""Script 1"",""-"")"),"-")</f>
        <v>-</v>
      </c>
      <c r="C24487" s="148">
        <f t="shared" si="192"/>
        <v>45735</v>
      </c>
      <c r="D24487" s="74" t="str">
        <f t="shared" si="193"/>
        <v>Khairul Ikhwan</v>
      </c>
    </row>
    <row r="24488" spans="1:4">
      <c r="A24488" s="74"/>
      <c r="B24488" s="74" t="str">
        <f ca="1">IFERROR(__xludf.DUMMYFUNCTION("IF(REGEXMATCH(A24488,""wealth planning""),""Script 1"",""-"")"),"-")</f>
        <v>-</v>
      </c>
      <c r="C24488" s="74" t="str">
        <f t="shared" si="192"/>
        <v>You: 👍</v>
      </c>
      <c r="D24488" s="148">
        <f t="shared" si="193"/>
        <v>45735</v>
      </c>
    </row>
    <row r="24489" spans="1:4">
      <c r="B24489" s="74" t="str">
        <f ca="1">IFERROR(__xludf.DUMMYFUNCTION("IF(REGEXMATCH(A24489,""wealth planning""),""Script 1"",""-"")"),"-")</f>
        <v>-</v>
      </c>
      <c r="C24489" s="74">
        <f t="shared" si="192"/>
        <v>0</v>
      </c>
      <c r="D24489" s="148">
        <f t="shared" si="193"/>
        <v>45735</v>
      </c>
    </row>
    <row r="24490" spans="1:4">
      <c r="B24490" s="74" t="str">
        <f ca="1">IFERROR(__xludf.DUMMYFUNCTION("IF(REGEXMATCH(A24490,""wealth planning""),""Script 1"",""-"")"),"-")</f>
        <v>-</v>
      </c>
      <c r="C24490" s="74">
        <f t="shared" si="192"/>
        <v>0</v>
      </c>
      <c r="D24490" s="74" t="str">
        <f t="shared" si="193"/>
        <v>You: 👍</v>
      </c>
    </row>
    <row r="24491" spans="1:4">
      <c r="A24491" s="74" t="s">
        <v>13073</v>
      </c>
      <c r="B24491" s="74" t="str">
        <f ca="1">IFERROR(__xludf.DUMMYFUNCTION("IF(REGEXMATCH(A24491,""wealth planning""),""Script 1"",""-"")"),"-")</f>
        <v>-</v>
      </c>
      <c r="C24491" s="74">
        <f t="shared" si="192"/>
        <v>0</v>
      </c>
      <c r="D24491" s="74">
        <f t="shared" si="193"/>
        <v>0</v>
      </c>
    </row>
    <row r="24492" spans="1:4">
      <c r="A24492" s="74" t="s">
        <v>13074</v>
      </c>
      <c r="B24492" s="74" t="str">
        <f ca="1">IFERROR(__xludf.DUMMYFUNCTION("IF(REGEXMATCH(A24492,""wealth planning""),""Script 1"",""-"")"),"-")</f>
        <v>-</v>
      </c>
      <c r="C24492" s="74" t="str">
        <f t="shared" si="192"/>
        <v>Ainnur ShasyaStatus is reachable</v>
      </c>
      <c r="D24492" s="74">
        <f t="shared" si="193"/>
        <v>0</v>
      </c>
    </row>
    <row r="24493" spans="1:4">
      <c r="A24493" s="148">
        <v>45735</v>
      </c>
      <c r="B24493" s="74" t="str">
        <f ca="1">IFERROR(__xludf.DUMMYFUNCTION("IF(REGEXMATCH(A24493,""wealth planning""),""Script 1"",""-"")"),"#VALUE!")</f>
        <v>#VALUE!</v>
      </c>
      <c r="C24493" s="74" t="str">
        <f t="shared" si="192"/>
        <v>Ainnur Shasya</v>
      </c>
      <c r="D24493" s="74">
        <f t="shared" si="193"/>
        <v>0</v>
      </c>
    </row>
    <row r="24494" spans="1:4">
      <c r="A24494" s="148">
        <v>45735</v>
      </c>
      <c r="B24494" s="74" t="str">
        <f ca="1">IFERROR(__xludf.DUMMYFUNCTION("IF(REGEXMATCH(A24494,""wealth planning""),""Script 1"",""-"")"),"#VALUE!")</f>
        <v>#VALUE!</v>
      </c>
      <c r="C24494" s="148">
        <f t="shared" si="192"/>
        <v>45735</v>
      </c>
      <c r="D24494" s="74" t="str">
        <f t="shared" si="193"/>
        <v>Ainnur ShasyaStatus is reachable</v>
      </c>
    </row>
    <row r="24495" spans="1:4">
      <c r="A24495" s="74" t="s">
        <v>13075</v>
      </c>
      <c r="B24495" s="74" t="str">
        <f ca="1">IFERROR(__xludf.DUMMYFUNCTION("IF(REGEXMATCH(A24495,""wealth planning""),""Script 1"",""-"")"),"-")</f>
        <v>-</v>
      </c>
      <c r="C24495" s="148">
        <f t="shared" si="192"/>
        <v>45735</v>
      </c>
      <c r="D24495" s="74" t="str">
        <f t="shared" si="193"/>
        <v>Ainnur Shasya</v>
      </c>
    </row>
    <row r="24496" spans="1:4">
      <c r="A24496" s="74"/>
      <c r="B24496" s="74" t="str">
        <f ca="1">IFERROR(__xludf.DUMMYFUNCTION("IF(REGEXMATCH(A24496,""wealth planning""),""Script 1"",""-"")"),"-")</f>
        <v>-</v>
      </c>
      <c r="C24496" s="74" t="str">
        <f t="shared" si="192"/>
        <v>You: Oh tak apa. Kalau weekdays okay ke?</v>
      </c>
      <c r="D24496" s="148">
        <f t="shared" si="193"/>
        <v>45735</v>
      </c>
    </row>
    <row r="24497" spans="1:4">
      <c r="B24497" s="74" t="str">
        <f ca="1">IFERROR(__xludf.DUMMYFUNCTION("IF(REGEXMATCH(A24497,""wealth planning""),""Script 1"",""-"")"),"-")</f>
        <v>-</v>
      </c>
      <c r="C24497" s="74">
        <f t="shared" si="192"/>
        <v>0</v>
      </c>
      <c r="D24497" s="148">
        <f t="shared" si="193"/>
        <v>45735</v>
      </c>
    </row>
    <row r="24498" spans="1:4">
      <c r="B24498" s="74" t="str">
        <f ca="1">IFERROR(__xludf.DUMMYFUNCTION("IF(REGEXMATCH(A24498,""wealth planning""),""Script 1"",""-"")"),"-")</f>
        <v>-</v>
      </c>
      <c r="C24498" s="74">
        <f t="shared" si="192"/>
        <v>0</v>
      </c>
      <c r="D24498" s="74" t="str">
        <f t="shared" si="193"/>
        <v>You: Oh tak apa. Kalau weekdays okay ke?</v>
      </c>
    </row>
    <row r="24499" spans="1:4">
      <c r="A24499" s="74" t="s">
        <v>13077</v>
      </c>
      <c r="B24499" s="74" t="str">
        <f ca="1">IFERROR(__xludf.DUMMYFUNCTION("IF(REGEXMATCH(A24499,""wealth planning""),""Script 1"",""-"")"),"-")</f>
        <v>-</v>
      </c>
      <c r="C24499" s="74">
        <f t="shared" si="192"/>
        <v>0</v>
      </c>
      <c r="D24499" s="74">
        <f t="shared" si="193"/>
        <v>0</v>
      </c>
    </row>
    <row r="24500" spans="1:4">
      <c r="A24500" s="74" t="s">
        <v>13078</v>
      </c>
      <c r="B24500" s="74" t="str">
        <f ca="1">IFERROR(__xludf.DUMMYFUNCTION("IF(REGEXMATCH(A24500,""wealth planning""),""Script 1"",""-"")"),"-")</f>
        <v>-</v>
      </c>
      <c r="C24500" s="74" t="str">
        <f t="shared" si="192"/>
        <v>Ariessa JezzemineStatus is reachable</v>
      </c>
      <c r="D24500" s="74">
        <f t="shared" si="193"/>
        <v>0</v>
      </c>
    </row>
    <row r="24501" spans="1:4">
      <c r="A24501" s="148">
        <v>45734</v>
      </c>
      <c r="B24501" s="74" t="str">
        <f ca="1">IFERROR(__xludf.DUMMYFUNCTION("IF(REGEXMATCH(A24501,""wealth planning""),""Script 1"",""-"")"),"#VALUE!")</f>
        <v>#VALUE!</v>
      </c>
      <c r="C24501" s="74" t="str">
        <f t="shared" si="192"/>
        <v>Ariessa Jezzemine</v>
      </c>
      <c r="D24501" s="74">
        <f t="shared" si="193"/>
        <v>0</v>
      </c>
    </row>
    <row r="24502" spans="1:4">
      <c r="A24502" s="148">
        <v>45734</v>
      </c>
      <c r="B24502" s="74" t="str">
        <f ca="1">IFERROR(__xludf.DUMMYFUNCTION("IF(REGEXMATCH(A24502,""wealth planning""),""Script 1"",""-"")"),"#VALUE!")</f>
        <v>#VALUE!</v>
      </c>
      <c r="C24502" s="148">
        <f t="shared" si="192"/>
        <v>45734</v>
      </c>
      <c r="D24502" s="74" t="str">
        <f t="shared" si="193"/>
        <v>Ariessa JezzemineStatus is reachable</v>
      </c>
    </row>
    <row r="24503" spans="1:4">
      <c r="A24503" s="74" t="s">
        <v>13079</v>
      </c>
      <c r="B24503" s="74" t="str">
        <f ca="1">IFERROR(__xludf.DUMMYFUNCTION("IF(REGEXMATCH(A24503,""wealth planning""),""Script 1"",""-"")"),"-")</f>
        <v>-</v>
      </c>
      <c r="C24503" s="148">
        <f t="shared" si="192"/>
        <v>45734</v>
      </c>
      <c r="D24503" s="74" t="str">
        <f t="shared" si="193"/>
        <v>Ariessa Jezzemine</v>
      </c>
    </row>
    <row r="24504" spans="1:4">
      <c r="A24504" s="74"/>
      <c r="B24504" s="74" t="str">
        <f ca="1">IFERROR(__xludf.DUMMYFUNCTION("IF(REGEXMATCH(A24504,""wealth planning""),""Script 1"",""-"")"),"-")</f>
        <v>-</v>
      </c>
      <c r="C24504" s="74" t="str">
        <f t="shared" si="192"/>
        <v>You: Hai assalamualaikum. Maaf ganggu. Just nak follow up on our last conversation. Okay ke kalau kita set masa for appointment weekend ni?</v>
      </c>
      <c r="D24504" s="148">
        <f t="shared" si="193"/>
        <v>45734</v>
      </c>
    </row>
    <row r="24505" spans="1:4">
      <c r="B24505" s="74" t="str">
        <f ca="1">IFERROR(__xludf.DUMMYFUNCTION("IF(REGEXMATCH(A24505,""wealth planning""),""Script 1"",""-"")"),"-")</f>
        <v>-</v>
      </c>
      <c r="C24505" s="74">
        <f t="shared" si="192"/>
        <v>0</v>
      </c>
      <c r="D24505" s="148">
        <f t="shared" si="193"/>
        <v>45734</v>
      </c>
    </row>
    <row r="24506" spans="1:4">
      <c r="B24506" s="74" t="str">
        <f ca="1">IFERROR(__xludf.DUMMYFUNCTION("IF(REGEXMATCH(A24506,""wealth planning""),""Script 1"",""-"")"),"-")</f>
        <v>-</v>
      </c>
      <c r="C24506" s="74">
        <f t="shared" si="192"/>
        <v>0</v>
      </c>
      <c r="D24506" s="74" t="str">
        <f t="shared" si="193"/>
        <v>You: Hai assalamualaikum. Maaf ganggu. Just nak follow up on our last conversation. Okay ke kalau kita set masa for appointment weekend ni?</v>
      </c>
    </row>
    <row r="24507" spans="1:4">
      <c r="B24507" s="74" t="str">
        <f ca="1">IFERROR(__xludf.DUMMYFUNCTION("IF(REGEXMATCH(A24507,""wealth planning""),""Script 1"",""-"")"),"-")</f>
        <v>-</v>
      </c>
      <c r="C24507" s="74">
        <f t="shared" si="192"/>
        <v>0</v>
      </c>
      <c r="D24507" s="74">
        <f t="shared" si="193"/>
        <v>0</v>
      </c>
    </row>
    <row r="24508" spans="1:4">
      <c r="A24508" s="74" t="s">
        <v>2365</v>
      </c>
      <c r="B24508" s="74" t="str">
        <f ca="1">IFERROR(__xludf.DUMMYFUNCTION("IF(REGEXMATCH(A24508,""wealth planning""),""Script 1"",""-"")"),"-")</f>
        <v>-</v>
      </c>
      <c r="C24508" s="74">
        <f t="shared" si="192"/>
        <v>0</v>
      </c>
      <c r="D24508" s="74">
        <f t="shared" si="193"/>
        <v>0</v>
      </c>
    </row>
    <row r="24509" spans="1:4">
      <c r="A24509" s="148">
        <v>45734</v>
      </c>
      <c r="B24509" s="74" t="str">
        <f ca="1">IFERROR(__xludf.DUMMYFUNCTION("IF(REGEXMATCH(A24509,""wealth planning""),""Script 1"",""-"")"),"#VALUE!")</f>
        <v>#VALUE!</v>
      </c>
      <c r="C24509" s="74" t="str">
        <f t="shared" si="192"/>
        <v>Mirza Shamina Mohd Yazid</v>
      </c>
      <c r="D24509" s="74">
        <f t="shared" si="193"/>
        <v>0</v>
      </c>
    </row>
    <row r="24510" spans="1:4">
      <c r="A24510" s="148">
        <v>45734</v>
      </c>
      <c r="B24510" s="74" t="str">
        <f ca="1">IFERROR(__xludf.DUMMYFUNCTION("IF(REGEXMATCH(A24510,""wealth planning""),""Script 1"",""-"")"),"#VALUE!")</f>
        <v>#VALUE!</v>
      </c>
      <c r="C24510" s="148">
        <f t="shared" si="192"/>
        <v>45734</v>
      </c>
      <c r="D24510" s="74">
        <f t="shared" si="193"/>
        <v>0</v>
      </c>
    </row>
    <row r="24511" spans="1:4">
      <c r="A24511" s="74" t="s">
        <v>13079</v>
      </c>
      <c r="B24511" s="74" t="str">
        <f ca="1">IFERROR(__xludf.DUMMYFUNCTION("IF(REGEXMATCH(A24511,""wealth planning""),""Script 1"",""-"")"),"-")</f>
        <v>-</v>
      </c>
      <c r="C24511" s="148">
        <f t="shared" si="192"/>
        <v>45734</v>
      </c>
      <c r="D24511" s="74" t="str">
        <f t="shared" si="193"/>
        <v>Mirza Shamina Mohd Yazid</v>
      </c>
    </row>
    <row r="24512" spans="1:4">
      <c r="A24512" s="74"/>
      <c r="B24512" s="74" t="str">
        <f ca="1">IFERROR(__xludf.DUMMYFUNCTION("IF(REGEXMATCH(A24512,""wealth planning""),""Script 1"",""-"")"),"-")</f>
        <v>-</v>
      </c>
      <c r="C24512" s="74" t="str">
        <f t="shared" si="192"/>
        <v>You: Hai assalamualaikum. Maaf ganggu. Just nak follow up on our last conversation. Okay ke kalau kita set masa for appointment weekend ni?</v>
      </c>
      <c r="D24512" s="148">
        <f t="shared" si="193"/>
        <v>45734</v>
      </c>
    </row>
    <row r="24513" spans="1:4">
      <c r="B24513" s="74" t="str">
        <f ca="1">IFERROR(__xludf.DUMMYFUNCTION("IF(REGEXMATCH(A24513,""wealth planning""),""Script 1"",""-"")"),"-")</f>
        <v>-</v>
      </c>
      <c r="C24513" s="74">
        <f t="shared" si="192"/>
        <v>0</v>
      </c>
      <c r="D24513" s="148">
        <f t="shared" si="193"/>
        <v>45734</v>
      </c>
    </row>
    <row r="24514" spans="1:4">
      <c r="B24514" s="74" t="str">
        <f ca="1">IFERROR(__xludf.DUMMYFUNCTION("IF(REGEXMATCH(A24514,""wealth planning""),""Script 1"",""-"")"),"-")</f>
        <v>-</v>
      </c>
      <c r="C24514" s="74">
        <f t="shared" si="192"/>
        <v>0</v>
      </c>
      <c r="D24514" s="74" t="str">
        <f t="shared" si="193"/>
        <v>You: Hai assalamualaikum. Maaf ganggu. Just nak follow up on our last conversation. Okay ke kalau kita set masa for appointment weekend ni?</v>
      </c>
    </row>
    <row r="24515" spans="1:4">
      <c r="A24515" s="74" t="s">
        <v>13083</v>
      </c>
      <c r="B24515" s="74" t="str">
        <f ca="1">IFERROR(__xludf.DUMMYFUNCTION("IF(REGEXMATCH(A24515,""wealth planning""),""Script 1"",""-"")"),"-")</f>
        <v>-</v>
      </c>
      <c r="C24515" s="74">
        <f t="shared" si="192"/>
        <v>0</v>
      </c>
      <c r="D24515" s="74">
        <f t="shared" si="193"/>
        <v>0</v>
      </c>
    </row>
    <row r="24516" spans="1:4">
      <c r="A24516" s="74" t="s">
        <v>13084</v>
      </c>
      <c r="B24516" s="74" t="str">
        <f ca="1">IFERROR(__xludf.DUMMYFUNCTION("IF(REGEXMATCH(A24516,""wealth planning""),""Script 1"",""-"")"),"-")</f>
        <v>-</v>
      </c>
      <c r="C24516" s="74" t="str">
        <f t="shared" si="192"/>
        <v>Ellya Sabrinna RamlanStatus is reachable</v>
      </c>
      <c r="D24516" s="74">
        <f t="shared" si="193"/>
        <v>0</v>
      </c>
    </row>
    <row r="24517" spans="1:4">
      <c r="A24517" s="148">
        <v>45734</v>
      </c>
      <c r="B24517" s="74" t="str">
        <f ca="1">IFERROR(__xludf.DUMMYFUNCTION("IF(REGEXMATCH(A24517,""wealth planning""),""Script 1"",""-"")"),"#VALUE!")</f>
        <v>#VALUE!</v>
      </c>
      <c r="C24517" s="74" t="str">
        <f t="shared" si="192"/>
        <v>Ellya Sabrinna Ramlan</v>
      </c>
      <c r="D24517" s="74">
        <f t="shared" si="193"/>
        <v>0</v>
      </c>
    </row>
    <row r="24518" spans="1:4">
      <c r="A24518" s="148">
        <v>45734</v>
      </c>
      <c r="B24518" s="74" t="str">
        <f ca="1">IFERROR(__xludf.DUMMYFUNCTION("IF(REGEXMATCH(A24518,""wealth planning""),""Script 1"",""-"")"),"#VALUE!")</f>
        <v>#VALUE!</v>
      </c>
      <c r="C24518" s="148">
        <f t="shared" si="192"/>
        <v>45734</v>
      </c>
      <c r="D24518" s="74" t="str">
        <f t="shared" si="193"/>
        <v>Ellya Sabrinna RamlanStatus is reachable</v>
      </c>
    </row>
    <row r="24519" spans="1:4">
      <c r="A24519" s="74" t="s">
        <v>13079</v>
      </c>
      <c r="B24519" s="74" t="str">
        <f ca="1">IFERROR(__xludf.DUMMYFUNCTION("IF(REGEXMATCH(A24519,""wealth planning""),""Script 1"",""-"")"),"-")</f>
        <v>-</v>
      </c>
      <c r="C24519" s="148">
        <f t="shared" si="192"/>
        <v>45734</v>
      </c>
      <c r="D24519" s="74" t="str">
        <f t="shared" si="193"/>
        <v>Ellya Sabrinna Ramlan</v>
      </c>
    </row>
    <row r="24520" spans="1:4">
      <c r="A24520" s="74"/>
      <c r="B24520" s="74" t="str">
        <f ca="1">IFERROR(__xludf.DUMMYFUNCTION("IF(REGEXMATCH(A24520,""wealth planning""),""Script 1"",""-"")"),"-")</f>
        <v>-</v>
      </c>
      <c r="C24520" s="74" t="str">
        <f t="shared" si="192"/>
        <v>You: Hai assalamualaikum. Maaf ganggu. Just nak follow up on our last conversation. Okay ke kalau kita set masa for appointment weekend ni?</v>
      </c>
      <c r="D24520" s="148">
        <f t="shared" si="193"/>
        <v>45734</v>
      </c>
    </row>
    <row r="24521" spans="1:4">
      <c r="B24521" s="74" t="str">
        <f ca="1">IFERROR(__xludf.DUMMYFUNCTION("IF(REGEXMATCH(A24521,""wealth planning""),""Script 1"",""-"")"),"-")</f>
        <v>-</v>
      </c>
      <c r="C24521" s="74">
        <f t="shared" si="192"/>
        <v>0</v>
      </c>
      <c r="D24521" s="148">
        <f t="shared" si="193"/>
        <v>45734</v>
      </c>
    </row>
    <row r="24522" spans="1:4">
      <c r="B24522" s="74" t="str">
        <f ca="1">IFERROR(__xludf.DUMMYFUNCTION("IF(REGEXMATCH(A24522,""wealth planning""),""Script 1"",""-"")"),"-")</f>
        <v>-</v>
      </c>
      <c r="C24522" s="74">
        <f t="shared" si="192"/>
        <v>0</v>
      </c>
      <c r="D24522" s="74" t="str">
        <f t="shared" si="193"/>
        <v>You: Hai assalamualaikum. Maaf ganggu. Just nak follow up on our last conversation. Okay ke kalau kita set masa for appointment weekend ni?</v>
      </c>
    </row>
    <row r="24523" spans="1:4">
      <c r="B24523" s="74" t="str">
        <f ca="1">IFERROR(__xludf.DUMMYFUNCTION("IF(REGEXMATCH(A24523,""wealth planning""),""Script 1"",""-"")"),"-")</f>
        <v>-</v>
      </c>
      <c r="C24523" s="74">
        <f t="shared" si="192"/>
        <v>0</v>
      </c>
      <c r="D24523" s="74">
        <f t="shared" si="193"/>
        <v>0</v>
      </c>
    </row>
    <row r="24524" spans="1:4">
      <c r="A24524" s="74" t="s">
        <v>13087</v>
      </c>
      <c r="B24524" s="74" t="str">
        <f ca="1">IFERROR(__xludf.DUMMYFUNCTION("IF(REGEXMATCH(A24524,""wealth planning""),""Script 1"",""-"")"),"-")</f>
        <v>-</v>
      </c>
      <c r="C24524" s="74">
        <f t="shared" si="192"/>
        <v>0</v>
      </c>
      <c r="D24524" s="74">
        <f t="shared" si="193"/>
        <v>0</v>
      </c>
    </row>
    <row r="24525" spans="1:4">
      <c r="A24525" s="148">
        <v>45734</v>
      </c>
      <c r="B24525" s="74" t="str">
        <f ca="1">IFERROR(__xludf.DUMMYFUNCTION("IF(REGEXMATCH(A24525,""wealth planning""),""Script 1"",""-"")"),"#VALUE!")</f>
        <v>#VALUE!</v>
      </c>
      <c r="C24525" s="74" t="str">
        <f t="shared" si="192"/>
        <v>Ayu Haziqah</v>
      </c>
      <c r="D24525" s="74">
        <f t="shared" si="193"/>
        <v>0</v>
      </c>
    </row>
    <row r="24526" spans="1:4">
      <c r="A24526" s="148">
        <v>45734</v>
      </c>
      <c r="B24526" s="74" t="str">
        <f ca="1">IFERROR(__xludf.DUMMYFUNCTION("IF(REGEXMATCH(A24526,""wealth planning""),""Script 1"",""-"")"),"#VALUE!")</f>
        <v>#VALUE!</v>
      </c>
      <c r="C24526" s="148">
        <f t="shared" si="192"/>
        <v>45734</v>
      </c>
      <c r="D24526" s="74">
        <f t="shared" si="193"/>
        <v>0</v>
      </c>
    </row>
    <row r="24527" spans="1:4">
      <c r="A24527" s="74" t="s">
        <v>13079</v>
      </c>
      <c r="B24527" s="74" t="str">
        <f ca="1">IFERROR(__xludf.DUMMYFUNCTION("IF(REGEXMATCH(A24527,""wealth planning""),""Script 1"",""-"")"),"-")</f>
        <v>-</v>
      </c>
      <c r="C24527" s="148">
        <f t="shared" si="192"/>
        <v>45734</v>
      </c>
      <c r="D24527" s="74" t="str">
        <f t="shared" si="193"/>
        <v>Ayu Haziqah</v>
      </c>
    </row>
    <row r="24528" spans="1:4">
      <c r="A24528" s="74"/>
      <c r="B24528" s="74" t="str">
        <f ca="1">IFERROR(__xludf.DUMMYFUNCTION("IF(REGEXMATCH(A24528,""wealth planning""),""Script 1"",""-"")"),"-")</f>
        <v>-</v>
      </c>
      <c r="C24528" s="74" t="str">
        <f t="shared" si="192"/>
        <v>You: Hai assalamualaikum. Maaf ganggu. Just nak follow up on our last conversation. Okay ke kalau kita set masa for appointment weekend ni?</v>
      </c>
      <c r="D24528" s="148">
        <f t="shared" si="193"/>
        <v>45734</v>
      </c>
    </row>
    <row r="24529" spans="1:4">
      <c r="B24529" s="74" t="str">
        <f ca="1">IFERROR(__xludf.DUMMYFUNCTION("IF(REGEXMATCH(A24529,""wealth planning""),""Script 1"",""-"")"),"-")</f>
        <v>-</v>
      </c>
      <c r="C24529" s="74">
        <f t="shared" si="192"/>
        <v>0</v>
      </c>
      <c r="D24529" s="148">
        <f t="shared" si="193"/>
        <v>45734</v>
      </c>
    </row>
    <row r="24530" spans="1:4">
      <c r="B24530" s="74" t="str">
        <f ca="1">IFERROR(__xludf.DUMMYFUNCTION("IF(REGEXMATCH(A24530,""wealth planning""),""Script 1"",""-"")"),"-")</f>
        <v>-</v>
      </c>
      <c r="C24530" s="74">
        <f t="shared" si="192"/>
        <v>0</v>
      </c>
      <c r="D24530" s="74" t="str">
        <f t="shared" si="193"/>
        <v>You: Hai assalamualaikum. Maaf ganggu. Just nak follow up on our last conversation. Okay ke kalau kita set masa for appointment weekend ni?</v>
      </c>
    </row>
    <row r="24531" spans="1:4">
      <c r="A24531" s="74" t="s">
        <v>13089</v>
      </c>
      <c r="B24531" s="74" t="str">
        <f ca="1">IFERROR(__xludf.DUMMYFUNCTION("IF(REGEXMATCH(A24531,""wealth planning""),""Script 1"",""-"")"),"-")</f>
        <v>-</v>
      </c>
      <c r="C24531" s="74">
        <f t="shared" si="192"/>
        <v>0</v>
      </c>
      <c r="D24531" s="74">
        <f t="shared" si="193"/>
        <v>0</v>
      </c>
    </row>
    <row r="24532" spans="1:4">
      <c r="A24532" s="74" t="s">
        <v>13090</v>
      </c>
      <c r="B24532" s="74" t="str">
        <f ca="1">IFERROR(__xludf.DUMMYFUNCTION("IF(REGEXMATCH(A24532,""wealth planning""),""Script 1"",""-"")"),"-")</f>
        <v>-</v>
      </c>
      <c r="C24532" s="74" t="str">
        <f t="shared" si="192"/>
        <v>Nurul Alliya Binti SabriStatus is reachable</v>
      </c>
      <c r="D24532" s="74">
        <f t="shared" si="193"/>
        <v>0</v>
      </c>
    </row>
    <row r="24533" spans="1:4">
      <c r="A24533" s="148">
        <v>45734</v>
      </c>
      <c r="B24533" s="74" t="str">
        <f ca="1">IFERROR(__xludf.DUMMYFUNCTION("IF(REGEXMATCH(A24533,""wealth planning""),""Script 1"",""-"")"),"#VALUE!")</f>
        <v>#VALUE!</v>
      </c>
      <c r="C24533" s="74" t="str">
        <f t="shared" si="192"/>
        <v>Nurul Alliya Binti Sabri</v>
      </c>
      <c r="D24533" s="74">
        <f t="shared" si="193"/>
        <v>0</v>
      </c>
    </row>
    <row r="24534" spans="1:4">
      <c r="A24534" s="148">
        <v>45734</v>
      </c>
      <c r="B24534" s="74" t="str">
        <f ca="1">IFERROR(__xludf.DUMMYFUNCTION("IF(REGEXMATCH(A24534,""wealth planning""),""Script 1"",""-"")"),"#VALUE!")</f>
        <v>#VALUE!</v>
      </c>
      <c r="C24534" s="148">
        <f t="shared" si="192"/>
        <v>45734</v>
      </c>
      <c r="D24534" s="74" t="str">
        <f t="shared" si="193"/>
        <v>Nurul Alliya Binti SabriStatus is reachable</v>
      </c>
    </row>
    <row r="24535" spans="1:4">
      <c r="A24535" s="74" t="s">
        <v>13079</v>
      </c>
      <c r="B24535" s="74" t="str">
        <f ca="1">IFERROR(__xludf.DUMMYFUNCTION("IF(REGEXMATCH(A24535,""wealth planning""),""Script 1"",""-"")"),"-")</f>
        <v>-</v>
      </c>
      <c r="C24535" s="148">
        <f t="shared" si="192"/>
        <v>45734</v>
      </c>
      <c r="D24535" s="74" t="str">
        <f t="shared" si="193"/>
        <v>Nurul Alliya Binti Sabri</v>
      </c>
    </row>
    <row r="24536" spans="1:4">
      <c r="A24536" s="74"/>
      <c r="B24536" s="74" t="str">
        <f ca="1">IFERROR(__xludf.DUMMYFUNCTION("IF(REGEXMATCH(A24536,""wealth planning""),""Script 1"",""-"")"),"-")</f>
        <v>-</v>
      </c>
      <c r="C24536" s="74" t="str">
        <f t="shared" si="192"/>
        <v>You: Hai assalamualaikum. Maaf ganggu. Just nak follow up on our last conversation. Okay ke kalau kita set masa for appointment weekend ni?</v>
      </c>
      <c r="D24536" s="148">
        <f t="shared" si="193"/>
        <v>45734</v>
      </c>
    </row>
    <row r="24537" spans="1:4">
      <c r="B24537" s="74" t="str">
        <f ca="1">IFERROR(__xludf.DUMMYFUNCTION("IF(REGEXMATCH(A24537,""wealth planning""),""Script 1"",""-"")"),"-")</f>
        <v>-</v>
      </c>
      <c r="C24537" s="74">
        <f t="shared" si="192"/>
        <v>0</v>
      </c>
      <c r="D24537" s="148">
        <f t="shared" si="193"/>
        <v>45734</v>
      </c>
    </row>
    <row r="24538" spans="1:4">
      <c r="B24538" s="74" t="str">
        <f ca="1">IFERROR(__xludf.DUMMYFUNCTION("IF(REGEXMATCH(A24538,""wealth planning""),""Script 1"",""-"")"),"-")</f>
        <v>-</v>
      </c>
      <c r="C24538" s="74">
        <f t="shared" si="192"/>
        <v>0</v>
      </c>
      <c r="D24538" s="74" t="str">
        <f t="shared" si="193"/>
        <v>You: Hai assalamualaikum. Maaf ganggu. Just nak follow up on our last conversation. Okay ke kalau kita set masa for appointment weekend ni?</v>
      </c>
    </row>
    <row r="24539" spans="1:4">
      <c r="A24539" s="74" t="s">
        <v>13092</v>
      </c>
      <c r="B24539" s="74" t="str">
        <f ca="1">IFERROR(__xludf.DUMMYFUNCTION("IF(REGEXMATCH(A24539,""wealth planning""),""Script 1"",""-"")"),"-")</f>
        <v>-</v>
      </c>
      <c r="C24539" s="74">
        <f t="shared" si="192"/>
        <v>0</v>
      </c>
      <c r="D24539" s="74">
        <f t="shared" si="193"/>
        <v>0</v>
      </c>
    </row>
    <row r="24540" spans="1:4">
      <c r="A24540" s="74" t="s">
        <v>13093</v>
      </c>
      <c r="B24540" s="74" t="str">
        <f ca="1">IFERROR(__xludf.DUMMYFUNCTION("IF(REGEXMATCH(A24540,""wealth planning""),""Script 1"",""-"")"),"-")</f>
        <v>-</v>
      </c>
      <c r="C24540" s="74" t="str">
        <f t="shared" si="192"/>
        <v>Norman HakimStatus is reachable</v>
      </c>
      <c r="D24540" s="74">
        <f t="shared" si="193"/>
        <v>0</v>
      </c>
    </row>
    <row r="24541" spans="1:4">
      <c r="A24541" s="148">
        <v>45734</v>
      </c>
      <c r="B24541" s="74" t="str">
        <f ca="1">IFERROR(__xludf.DUMMYFUNCTION("IF(REGEXMATCH(A24541,""wealth planning""),""Script 1"",""-"")"),"#VALUE!")</f>
        <v>#VALUE!</v>
      </c>
      <c r="C24541" s="74" t="str">
        <f t="shared" si="192"/>
        <v>Norman Hakim</v>
      </c>
      <c r="D24541" s="74">
        <f t="shared" si="193"/>
        <v>0</v>
      </c>
    </row>
    <row r="24542" spans="1:4">
      <c r="A24542" s="148">
        <v>45734</v>
      </c>
      <c r="B24542" s="74" t="str">
        <f ca="1">IFERROR(__xludf.DUMMYFUNCTION("IF(REGEXMATCH(A24542,""wealth planning""),""Script 1"",""-"")"),"#VALUE!")</f>
        <v>#VALUE!</v>
      </c>
      <c r="C24542" s="148">
        <f t="shared" si="192"/>
        <v>45734</v>
      </c>
      <c r="D24542" s="74" t="str">
        <f t="shared" si="193"/>
        <v>Norman HakimStatus is reachable</v>
      </c>
    </row>
    <row r="24543" spans="1:4">
      <c r="A24543" s="74" t="s">
        <v>13094</v>
      </c>
      <c r="B24543" s="74" t="str">
        <f ca="1">IFERROR(__xludf.DUMMYFUNCTION("IF(REGEXMATCH(A24543,""wealth planning""),""Script 1"",""-"")"),"-")</f>
        <v>-</v>
      </c>
      <c r="C24543" s="148">
        <f t="shared" si="192"/>
        <v>45734</v>
      </c>
      <c r="D24543" s="74" t="str">
        <f t="shared" si="193"/>
        <v>Norman Hakim</v>
      </c>
    </row>
    <row r="24544" spans="1:4">
      <c r="A24544" s="74"/>
      <c r="B24544" s="74" t="str">
        <f ca="1">IFERROR(__xludf.DUMMYFUNCTION("IF(REGEXMATCH(A24544,""wealth planning""),""Script 1"",""-"")"),"-")</f>
        <v>-</v>
      </c>
      <c r="C24544" s="74" t="str">
        <f t="shared" si="192"/>
        <v>You: Hai assalamualaikum. Maaf ganggu. Just nak follow up on our last conversation. So far untuk quotation tu, ada any figure nak try to adjust?</v>
      </c>
      <c r="D24544" s="148">
        <f t="shared" si="193"/>
        <v>45734</v>
      </c>
    </row>
    <row r="24545" spans="1:4">
      <c r="B24545" s="74" t="str">
        <f ca="1">IFERROR(__xludf.DUMMYFUNCTION("IF(REGEXMATCH(A24545,""wealth planning""),""Script 1"",""-"")"),"-")</f>
        <v>-</v>
      </c>
      <c r="C24545" s="74">
        <f t="shared" si="192"/>
        <v>0</v>
      </c>
      <c r="D24545" s="148">
        <f t="shared" si="193"/>
        <v>45734</v>
      </c>
    </row>
    <row r="24546" spans="1:4">
      <c r="B24546" s="74" t="str">
        <f ca="1">IFERROR(__xludf.DUMMYFUNCTION("IF(REGEXMATCH(A24546,""wealth planning""),""Script 1"",""-"")"),"-")</f>
        <v>-</v>
      </c>
      <c r="C24546" s="74">
        <f t="shared" si="192"/>
        <v>0</v>
      </c>
      <c r="D24546" s="74" t="str">
        <f t="shared" si="193"/>
        <v>You: Hai assalamualaikum. Maaf ganggu. Just nak follow up on our last conversation. So far untuk quotation tu, ada any figure nak try to adjust?</v>
      </c>
    </row>
    <row r="24547" spans="1:4">
      <c r="A24547" s="74" t="s">
        <v>13096</v>
      </c>
      <c r="B24547" s="74" t="str">
        <f ca="1">IFERROR(__xludf.DUMMYFUNCTION("IF(REGEXMATCH(A24547,""wealth planning""),""Script 1"",""-"")"),"-")</f>
        <v>-</v>
      </c>
      <c r="C24547" s="74">
        <f t="shared" si="192"/>
        <v>0</v>
      </c>
      <c r="D24547" s="74">
        <f t="shared" si="193"/>
        <v>0</v>
      </c>
    </row>
    <row r="24548" spans="1:4">
      <c r="A24548" s="74" t="s">
        <v>13097</v>
      </c>
      <c r="B24548" s="74" t="str">
        <f ca="1">IFERROR(__xludf.DUMMYFUNCTION("IF(REGEXMATCH(A24548,""wealth planning""),""Script 1"",""-"")"),"-")</f>
        <v>-</v>
      </c>
      <c r="C24548" s="74" t="str">
        <f t="shared" si="192"/>
        <v>Anis Syelliza SakmaniStatus is reachable</v>
      </c>
      <c r="D24548" s="74">
        <f t="shared" si="193"/>
        <v>0</v>
      </c>
    </row>
    <row r="24549" spans="1:4">
      <c r="A24549" s="148">
        <v>45734</v>
      </c>
      <c r="B24549" s="74" t="str">
        <f ca="1">IFERROR(__xludf.DUMMYFUNCTION("IF(REGEXMATCH(A24549,""wealth planning""),""Script 1"",""-"")"),"#VALUE!")</f>
        <v>#VALUE!</v>
      </c>
      <c r="C24549" s="74" t="str">
        <f t="shared" si="192"/>
        <v>Anis Syelliza Sakmani</v>
      </c>
      <c r="D24549" s="74">
        <f t="shared" si="193"/>
        <v>0</v>
      </c>
    </row>
    <row r="24550" spans="1:4">
      <c r="A24550" s="148">
        <v>45734</v>
      </c>
      <c r="B24550" s="74" t="str">
        <f ca="1">IFERROR(__xludf.DUMMYFUNCTION("IF(REGEXMATCH(A24550,""wealth planning""),""Script 1"",""-"")"),"#VALUE!")</f>
        <v>#VALUE!</v>
      </c>
      <c r="C24550" s="148">
        <f t="shared" si="192"/>
        <v>45734</v>
      </c>
      <c r="D24550" s="74" t="str">
        <f t="shared" si="193"/>
        <v>Anis Syelliza SakmaniStatus is reachable</v>
      </c>
    </row>
    <row r="24551" spans="1:4">
      <c r="A24551" s="74" t="s">
        <v>13079</v>
      </c>
      <c r="B24551" s="74" t="str">
        <f ca="1">IFERROR(__xludf.DUMMYFUNCTION("IF(REGEXMATCH(A24551,""wealth planning""),""Script 1"",""-"")"),"-")</f>
        <v>-</v>
      </c>
      <c r="C24551" s="148">
        <f t="shared" si="192"/>
        <v>45734</v>
      </c>
      <c r="D24551" s="74" t="str">
        <f t="shared" si="193"/>
        <v>Anis Syelliza Sakmani</v>
      </c>
    </row>
    <row r="24552" spans="1:4">
      <c r="A24552" s="74"/>
      <c r="B24552" s="74" t="str">
        <f ca="1">IFERROR(__xludf.DUMMYFUNCTION("IF(REGEXMATCH(A24552,""wealth planning""),""Script 1"",""-"")"),"-")</f>
        <v>-</v>
      </c>
      <c r="C24552" s="74" t="str">
        <f t="shared" si="192"/>
        <v>You: Hai assalamualaikum. Maaf ganggu. Just nak follow up on our last conversation. Okay ke kalau kita set masa for appointment weekend ni?</v>
      </c>
      <c r="D24552" s="148">
        <f t="shared" si="193"/>
        <v>45734</v>
      </c>
    </row>
    <row r="24553" spans="1:4">
      <c r="B24553" s="74" t="str">
        <f ca="1">IFERROR(__xludf.DUMMYFUNCTION("IF(REGEXMATCH(A24553,""wealth planning""),""Script 1"",""-"")"),"-")</f>
        <v>-</v>
      </c>
      <c r="C24553" s="74">
        <f t="shared" si="192"/>
        <v>0</v>
      </c>
      <c r="D24553" s="148">
        <f t="shared" si="193"/>
        <v>45734</v>
      </c>
    </row>
    <row r="24554" spans="1:4">
      <c r="B24554" s="74" t="str">
        <f ca="1">IFERROR(__xludf.DUMMYFUNCTION("IF(REGEXMATCH(A24554,""wealth planning""),""Script 1"",""-"")"),"-")</f>
        <v>-</v>
      </c>
      <c r="C24554" s="74">
        <f t="shared" si="192"/>
        <v>0</v>
      </c>
      <c r="D24554" s="74" t="str">
        <f t="shared" si="193"/>
        <v>You: Hai assalamualaikum. Maaf ganggu. Just nak follow up on our last conversation. Okay ke kalau kita set masa for appointment weekend ni?</v>
      </c>
    </row>
    <row r="24555" spans="1:4">
      <c r="B24555" s="74" t="str">
        <f ca="1">IFERROR(__xludf.DUMMYFUNCTION("IF(REGEXMATCH(A24555,""wealth planning""),""Script 1"",""-"")"),"-")</f>
        <v>-</v>
      </c>
      <c r="C24555" s="74">
        <f t="shared" si="192"/>
        <v>0</v>
      </c>
      <c r="D24555" s="74">
        <f t="shared" si="193"/>
        <v>0</v>
      </c>
    </row>
    <row r="24556" spans="1:4">
      <c r="A24556" s="74" t="s">
        <v>13100</v>
      </c>
      <c r="B24556" s="74" t="str">
        <f ca="1">IFERROR(__xludf.DUMMYFUNCTION("IF(REGEXMATCH(A24556,""wealth planning""),""Script 1"",""-"")"),"-")</f>
        <v>-</v>
      </c>
      <c r="C24556" s="74">
        <f t="shared" si="192"/>
        <v>0</v>
      </c>
      <c r="D24556" s="74">
        <f t="shared" si="193"/>
        <v>0</v>
      </c>
    </row>
    <row r="24557" spans="1:4">
      <c r="A24557" s="148">
        <v>45734</v>
      </c>
      <c r="B24557" s="74" t="str">
        <f ca="1">IFERROR(__xludf.DUMMYFUNCTION("IF(REGEXMATCH(A24557,""wealth planning""),""Script 1"",""-"")"),"#VALUE!")</f>
        <v>#VALUE!</v>
      </c>
      <c r="C24557" s="74" t="str">
        <f t="shared" si="192"/>
        <v>Muhammad Luqman Ariffin</v>
      </c>
      <c r="D24557" s="74">
        <f t="shared" si="193"/>
        <v>0</v>
      </c>
    </row>
    <row r="24558" spans="1:4">
      <c r="A24558" s="148">
        <v>45734</v>
      </c>
      <c r="B24558" s="74" t="str">
        <f ca="1">IFERROR(__xludf.DUMMYFUNCTION("IF(REGEXMATCH(A24558,""wealth planning""),""Script 1"",""-"")"),"#VALUE!")</f>
        <v>#VALUE!</v>
      </c>
      <c r="C24558" s="148">
        <f t="shared" si="192"/>
        <v>45734</v>
      </c>
      <c r="D24558" s="74">
        <f t="shared" si="193"/>
        <v>0</v>
      </c>
    </row>
    <row r="24559" spans="1:4">
      <c r="A24559" s="74" t="s">
        <v>13079</v>
      </c>
      <c r="B24559" s="74" t="str">
        <f ca="1">IFERROR(__xludf.DUMMYFUNCTION("IF(REGEXMATCH(A24559,""wealth planning""),""Script 1"",""-"")"),"-")</f>
        <v>-</v>
      </c>
      <c r="C24559" s="148">
        <f t="shared" si="192"/>
        <v>45734</v>
      </c>
      <c r="D24559" s="74" t="str">
        <f t="shared" si="193"/>
        <v>Muhammad Luqman Ariffin</v>
      </c>
    </row>
    <row r="24560" spans="1:4">
      <c r="A24560" s="74"/>
      <c r="B24560" s="74" t="str">
        <f ca="1">IFERROR(__xludf.DUMMYFUNCTION("IF(REGEXMATCH(A24560,""wealth planning""),""Script 1"",""-"")"),"-")</f>
        <v>-</v>
      </c>
      <c r="C24560" s="74" t="str">
        <f t="shared" si="192"/>
        <v>You: Hai assalamualaikum. Maaf ganggu. Just nak follow up on our last conversation. Okay ke kalau kita set masa for appointment weekend ni?</v>
      </c>
      <c r="D24560" s="148">
        <f t="shared" si="193"/>
        <v>45734</v>
      </c>
    </row>
    <row r="24561" spans="1:4">
      <c r="B24561" s="74" t="str">
        <f ca="1">IFERROR(__xludf.DUMMYFUNCTION("IF(REGEXMATCH(A24561,""wealth planning""),""Script 1"",""-"")"),"-")</f>
        <v>-</v>
      </c>
      <c r="C24561" s="74">
        <f t="shared" si="192"/>
        <v>0</v>
      </c>
      <c r="D24561" s="148">
        <f t="shared" si="193"/>
        <v>45734</v>
      </c>
    </row>
    <row r="24562" spans="1:4">
      <c r="B24562" s="74" t="str">
        <f ca="1">IFERROR(__xludf.DUMMYFUNCTION("IF(REGEXMATCH(A24562,""wealth planning""),""Script 1"",""-"")"),"-")</f>
        <v>-</v>
      </c>
      <c r="C24562" s="74">
        <f t="shared" si="192"/>
        <v>0</v>
      </c>
      <c r="D24562" s="74" t="str">
        <f t="shared" si="193"/>
        <v>You: Hai assalamualaikum. Maaf ganggu. Just nak follow up on our last conversation. Okay ke kalau kita set masa for appointment weekend ni?</v>
      </c>
    </row>
    <row r="24563" spans="1:4">
      <c r="A24563" s="74" t="s">
        <v>13102</v>
      </c>
      <c r="B24563" s="74" t="str">
        <f ca="1">IFERROR(__xludf.DUMMYFUNCTION("IF(REGEXMATCH(A24563,""wealth planning""),""Script 1"",""-"")"),"-")</f>
        <v>-</v>
      </c>
      <c r="C24563" s="74">
        <f t="shared" si="192"/>
        <v>0</v>
      </c>
      <c r="D24563" s="74">
        <f t="shared" si="193"/>
        <v>0</v>
      </c>
    </row>
    <row r="24564" spans="1:4">
      <c r="A24564" s="74" t="s">
        <v>13103</v>
      </c>
      <c r="B24564" s="74" t="str">
        <f ca="1">IFERROR(__xludf.DUMMYFUNCTION("IF(REGEXMATCH(A24564,""wealth planning""),""Script 1"",""-"")"),"-")</f>
        <v>-</v>
      </c>
      <c r="C24564" s="74" t="str">
        <f t="shared" si="192"/>
        <v>Amirul Ariff RazakStatus is reachable</v>
      </c>
      <c r="D24564" s="74">
        <f t="shared" si="193"/>
        <v>0</v>
      </c>
    </row>
    <row r="24565" spans="1:4">
      <c r="A24565" s="148">
        <v>45734</v>
      </c>
      <c r="B24565" s="74" t="str">
        <f ca="1">IFERROR(__xludf.DUMMYFUNCTION("IF(REGEXMATCH(A24565,""wealth planning""),""Script 1"",""-"")"),"#VALUE!")</f>
        <v>#VALUE!</v>
      </c>
      <c r="C24565" s="74" t="str">
        <f t="shared" si="192"/>
        <v>Amirul Ariff Razak</v>
      </c>
      <c r="D24565" s="74">
        <f t="shared" si="193"/>
        <v>0</v>
      </c>
    </row>
    <row r="24566" spans="1:4">
      <c r="A24566" s="148">
        <v>45734</v>
      </c>
      <c r="B24566" s="74" t="str">
        <f ca="1">IFERROR(__xludf.DUMMYFUNCTION("IF(REGEXMATCH(A24566,""wealth planning""),""Script 1"",""-"")"),"#VALUE!")</f>
        <v>#VALUE!</v>
      </c>
      <c r="C24566" s="148">
        <f t="shared" si="192"/>
        <v>45734</v>
      </c>
      <c r="D24566" s="74" t="str">
        <f t="shared" si="193"/>
        <v>Amirul Ariff RazakStatus is reachable</v>
      </c>
    </row>
    <row r="24567" spans="1:4">
      <c r="A24567" s="74" t="s">
        <v>13079</v>
      </c>
      <c r="B24567" s="74" t="str">
        <f ca="1">IFERROR(__xludf.DUMMYFUNCTION("IF(REGEXMATCH(A24567,""wealth planning""),""Script 1"",""-"")"),"-")</f>
        <v>-</v>
      </c>
      <c r="C24567" s="148">
        <f t="shared" si="192"/>
        <v>45734</v>
      </c>
      <c r="D24567" s="74" t="str">
        <f t="shared" si="193"/>
        <v>Amirul Ariff Razak</v>
      </c>
    </row>
    <row r="24568" spans="1:4">
      <c r="A24568" s="74"/>
      <c r="B24568" s="74" t="str">
        <f ca="1">IFERROR(__xludf.DUMMYFUNCTION("IF(REGEXMATCH(A24568,""wealth planning""),""Script 1"",""-"")"),"-")</f>
        <v>-</v>
      </c>
      <c r="C24568" s="74" t="str">
        <f t="shared" si="192"/>
        <v>You: Hai assalamualaikum. Maaf ganggu. Just nak follow up on our last conversation. Okay ke kalau kita set masa for appointment weekend ni?</v>
      </c>
      <c r="D24568" s="148">
        <f t="shared" si="193"/>
        <v>45734</v>
      </c>
    </row>
    <row r="24569" spans="1:4">
      <c r="B24569" s="74" t="str">
        <f ca="1">IFERROR(__xludf.DUMMYFUNCTION("IF(REGEXMATCH(A24569,""wealth planning""),""Script 1"",""-"")"),"-")</f>
        <v>-</v>
      </c>
      <c r="C24569" s="74">
        <f t="shared" si="192"/>
        <v>0</v>
      </c>
      <c r="D24569" s="148">
        <f t="shared" si="193"/>
        <v>45734</v>
      </c>
    </row>
    <row r="24570" spans="1:4">
      <c r="B24570" s="74" t="str">
        <f ca="1">IFERROR(__xludf.DUMMYFUNCTION("IF(REGEXMATCH(A24570,""wealth planning""),""Script 1"",""-"")"),"-")</f>
        <v>-</v>
      </c>
      <c r="C24570" s="74">
        <f t="shared" si="192"/>
        <v>0</v>
      </c>
      <c r="D24570" s="74" t="str">
        <f t="shared" si="193"/>
        <v>You: Hai assalamualaikum. Maaf ganggu. Just nak follow up on our last conversation. Okay ke kalau kita set masa for appointment weekend ni?</v>
      </c>
    </row>
    <row r="24571" spans="1:4">
      <c r="A24571" s="74" t="s">
        <v>13105</v>
      </c>
      <c r="B24571" s="74" t="str">
        <f ca="1">IFERROR(__xludf.DUMMYFUNCTION("IF(REGEXMATCH(A24571,""wealth planning""),""Script 1"",""-"")"),"-")</f>
        <v>-</v>
      </c>
      <c r="C24571" s="74">
        <f t="shared" si="192"/>
        <v>0</v>
      </c>
      <c r="D24571" s="74">
        <f t="shared" si="193"/>
        <v>0</v>
      </c>
    </row>
    <row r="24572" spans="1:4">
      <c r="A24572" s="74" t="s">
        <v>13105</v>
      </c>
      <c r="B24572" s="74" t="str">
        <f ca="1">IFERROR(__xludf.DUMMYFUNCTION("IF(REGEXMATCH(A24572,""wealth planning""),""Script 1"",""-"")"),"-")</f>
        <v>-</v>
      </c>
      <c r="C24572" s="74" t="str">
        <f t="shared" si="192"/>
        <v>Nik Hazimi</v>
      </c>
      <c r="D24572" s="74">
        <f t="shared" si="193"/>
        <v>0</v>
      </c>
    </row>
    <row r="24573" spans="1:4">
      <c r="A24573" s="148">
        <v>45734</v>
      </c>
      <c r="B24573" s="74" t="str">
        <f ca="1">IFERROR(__xludf.DUMMYFUNCTION("IF(REGEXMATCH(A24573,""wealth planning""),""Script 1"",""-"")"),"#VALUE!")</f>
        <v>#VALUE!</v>
      </c>
      <c r="C24573" s="74" t="str">
        <f t="shared" si="192"/>
        <v>Nik Hazimi</v>
      </c>
      <c r="D24573" s="74">
        <f t="shared" si="193"/>
        <v>0</v>
      </c>
    </row>
    <row r="24574" spans="1:4">
      <c r="A24574" s="148">
        <v>45734</v>
      </c>
      <c r="B24574" s="74" t="str">
        <f ca="1">IFERROR(__xludf.DUMMYFUNCTION("IF(REGEXMATCH(A24574,""wealth planning""),""Script 1"",""-"")"),"#VALUE!")</f>
        <v>#VALUE!</v>
      </c>
      <c r="C24574" s="148">
        <f t="shared" si="192"/>
        <v>45734</v>
      </c>
      <c r="D24574" s="74" t="str">
        <f t="shared" si="193"/>
        <v>Nik Hazimi</v>
      </c>
    </row>
    <row r="24575" spans="1:4">
      <c r="A24575" s="74" t="s">
        <v>13079</v>
      </c>
      <c r="B24575" s="74" t="str">
        <f ca="1">IFERROR(__xludf.DUMMYFUNCTION("IF(REGEXMATCH(A24575,""wealth planning""),""Script 1"",""-"")"),"-")</f>
        <v>-</v>
      </c>
      <c r="C24575" s="148">
        <f t="shared" si="192"/>
        <v>45734</v>
      </c>
      <c r="D24575" s="74" t="str">
        <f t="shared" si="193"/>
        <v>Nik Hazimi</v>
      </c>
    </row>
    <row r="24576" spans="1:4">
      <c r="A24576" s="74"/>
      <c r="B24576" s="74" t="str">
        <f ca="1">IFERROR(__xludf.DUMMYFUNCTION("IF(REGEXMATCH(A24576,""wealth planning""),""Script 1"",""-"")"),"-")</f>
        <v>-</v>
      </c>
      <c r="C24576" s="74" t="str">
        <f t="shared" si="192"/>
        <v>You: Hai assalamualaikum. Maaf ganggu. Just nak follow up on our last conversation. Okay ke kalau kita set masa for appointment weekend ni?</v>
      </c>
      <c r="D24576" s="148">
        <f t="shared" si="193"/>
        <v>45734</v>
      </c>
    </row>
    <row r="24577" spans="1:4">
      <c r="B24577" s="74" t="str">
        <f ca="1">IFERROR(__xludf.DUMMYFUNCTION("IF(REGEXMATCH(A24577,""wealth planning""),""Script 1"",""-"")"),"-")</f>
        <v>-</v>
      </c>
      <c r="C24577" s="74">
        <f t="shared" si="192"/>
        <v>0</v>
      </c>
      <c r="D24577" s="148">
        <f t="shared" si="193"/>
        <v>45734</v>
      </c>
    </row>
    <row r="24578" spans="1:4">
      <c r="B24578" s="74" t="str">
        <f ca="1">IFERROR(__xludf.DUMMYFUNCTION("IF(REGEXMATCH(A24578,""wealth planning""),""Script 1"",""-"")"),"-")</f>
        <v>-</v>
      </c>
      <c r="C24578" s="74">
        <f t="shared" si="192"/>
        <v>0</v>
      </c>
      <c r="D24578" s="74" t="str">
        <f t="shared" si="193"/>
        <v>You: Hai assalamualaikum. Maaf ganggu. Just nak follow up on our last conversation. Okay ke kalau kita set masa for appointment weekend ni?</v>
      </c>
    </row>
    <row r="24579" spans="1:4">
      <c r="A24579" s="74" t="s">
        <v>13107</v>
      </c>
      <c r="B24579" s="74" t="str">
        <f ca="1">IFERROR(__xludf.DUMMYFUNCTION("IF(REGEXMATCH(A24579,""wealth planning""),""Script 1"",""-"")"),"-")</f>
        <v>-</v>
      </c>
      <c r="C24579" s="74">
        <f t="shared" si="192"/>
        <v>0</v>
      </c>
      <c r="D24579" s="74">
        <f t="shared" si="193"/>
        <v>0</v>
      </c>
    </row>
    <row r="24580" spans="1:4">
      <c r="A24580" s="74" t="s">
        <v>13107</v>
      </c>
      <c r="B24580" s="74" t="str">
        <f ca="1">IFERROR(__xludf.DUMMYFUNCTION("IF(REGEXMATCH(A24580,""wealth planning""),""Script 1"",""-"")"),"-")</f>
        <v>-</v>
      </c>
      <c r="C24580" s="74" t="str">
        <f t="shared" si="192"/>
        <v>Ahmad Shahmie Adahudinsa</v>
      </c>
      <c r="D24580" s="74">
        <f t="shared" si="193"/>
        <v>0</v>
      </c>
    </row>
    <row r="24581" spans="1:4">
      <c r="A24581" s="148">
        <v>45734</v>
      </c>
      <c r="B24581" s="74" t="str">
        <f ca="1">IFERROR(__xludf.DUMMYFUNCTION("IF(REGEXMATCH(A24581,""wealth planning""),""Script 1"",""-"")"),"#VALUE!")</f>
        <v>#VALUE!</v>
      </c>
      <c r="C24581" s="74" t="str">
        <f t="shared" si="192"/>
        <v>Ahmad Shahmie Adahudinsa</v>
      </c>
      <c r="D24581" s="74">
        <f t="shared" si="193"/>
        <v>0</v>
      </c>
    </row>
    <row r="24582" spans="1:4">
      <c r="A24582" s="148">
        <v>45734</v>
      </c>
      <c r="B24582" s="74" t="str">
        <f ca="1">IFERROR(__xludf.DUMMYFUNCTION("IF(REGEXMATCH(A24582,""wealth planning""),""Script 1"",""-"")"),"#VALUE!")</f>
        <v>#VALUE!</v>
      </c>
      <c r="C24582" s="148">
        <f t="shared" si="192"/>
        <v>45734</v>
      </c>
      <c r="D24582" s="74" t="str">
        <f t="shared" si="193"/>
        <v>Ahmad Shahmie Adahudinsa</v>
      </c>
    </row>
    <row r="24583" spans="1:4">
      <c r="A24583" s="74" t="s">
        <v>13108</v>
      </c>
      <c r="B24583" s="74" t="str">
        <f ca="1">IFERROR(__xludf.DUMMYFUNCTION("IF(REGEXMATCH(A24583,""wealth planning""),""Script 1"",""-"")"),"-")</f>
        <v>-</v>
      </c>
      <c r="C24583" s="148">
        <f t="shared" si="192"/>
        <v>45734</v>
      </c>
      <c r="D24583" s="74" t="str">
        <f t="shared" si="193"/>
        <v>Ahmad Shahmie Adahudinsa</v>
      </c>
    </row>
    <row r="24584" spans="1:4">
      <c r="A24584" s="74"/>
      <c r="B24584" s="74" t="str">
        <f ca="1">IFERROR(__xludf.DUMMYFUNCTION("IF(REGEXMATCH(A24584,""wealth planning""),""Script 1"",""-"")"),"-")</f>
        <v>-</v>
      </c>
      <c r="C24584" s="74" t="str">
        <f t="shared" si="192"/>
        <v>You: Hai assalamualaikum. Maaf ganggu. Just nak follow up on our last conversation. Okay ke kalau kita set masa for appointment weekend ni atau saya share sahaja all the details dulu?</v>
      </c>
      <c r="D24584" s="148">
        <f t="shared" si="193"/>
        <v>45734</v>
      </c>
    </row>
    <row r="24585" spans="1:4">
      <c r="B24585" s="74" t="str">
        <f ca="1">IFERROR(__xludf.DUMMYFUNCTION("IF(REGEXMATCH(A24585,""wealth planning""),""Script 1"",""-"")"),"-")</f>
        <v>-</v>
      </c>
      <c r="C24585" s="74">
        <f t="shared" si="192"/>
        <v>0</v>
      </c>
      <c r="D24585" s="148">
        <f t="shared" si="193"/>
        <v>45734</v>
      </c>
    </row>
    <row r="24586" spans="1:4">
      <c r="B24586" s="74" t="str">
        <f ca="1">IFERROR(__xludf.DUMMYFUNCTION("IF(REGEXMATCH(A24586,""wealth planning""),""Script 1"",""-"")"),"-")</f>
        <v>-</v>
      </c>
      <c r="C24586" s="74">
        <f t="shared" si="192"/>
        <v>0</v>
      </c>
      <c r="D24586" s="74" t="str">
        <f t="shared" si="193"/>
        <v>You: Hai assalamualaikum. Maaf ganggu. Just nak follow up on our last conversation. Okay ke kalau kita set masa for appointment weekend ni atau saya share sahaja all the details dulu?</v>
      </c>
    </row>
    <row r="24587" spans="1:4">
      <c r="B24587" s="74" t="str">
        <f ca="1">IFERROR(__xludf.DUMMYFUNCTION("IF(REGEXMATCH(A24587,""wealth planning""),""Script 1"",""-"")"),"-")</f>
        <v>-</v>
      </c>
      <c r="C24587" s="74">
        <f t="shared" si="192"/>
        <v>0</v>
      </c>
      <c r="D24587" s="74">
        <f t="shared" si="193"/>
        <v>0</v>
      </c>
    </row>
    <row r="24588" spans="1:4">
      <c r="A24588" s="74" t="s">
        <v>13111</v>
      </c>
      <c r="B24588" s="74" t="str">
        <f ca="1">IFERROR(__xludf.DUMMYFUNCTION("IF(REGEXMATCH(A24588,""wealth planning""),""Script 1"",""-"")"),"-")</f>
        <v>-</v>
      </c>
      <c r="C24588" s="74">
        <f t="shared" si="192"/>
        <v>0</v>
      </c>
      <c r="D24588" s="74">
        <f t="shared" si="193"/>
        <v>0</v>
      </c>
    </row>
    <row r="24589" spans="1:4">
      <c r="A24589" s="148">
        <v>45734</v>
      </c>
      <c r="B24589" s="74" t="str">
        <f ca="1">IFERROR(__xludf.DUMMYFUNCTION("IF(REGEXMATCH(A24589,""wealth planning""),""Script 1"",""-"")"),"#VALUE!")</f>
        <v>#VALUE!</v>
      </c>
      <c r="C24589" s="74" t="str">
        <f t="shared" si="192"/>
        <v>Nur Hamizah</v>
      </c>
      <c r="D24589" s="74">
        <f t="shared" si="193"/>
        <v>0</v>
      </c>
    </row>
    <row r="24590" spans="1:4">
      <c r="A24590" s="148">
        <v>45734</v>
      </c>
      <c r="B24590" s="74" t="str">
        <f ca="1">IFERROR(__xludf.DUMMYFUNCTION("IF(REGEXMATCH(A24590,""wealth planning""),""Script 1"",""-"")"),"#VALUE!")</f>
        <v>#VALUE!</v>
      </c>
      <c r="C24590" s="148">
        <f t="shared" si="192"/>
        <v>45734</v>
      </c>
      <c r="D24590" s="74">
        <f t="shared" si="193"/>
        <v>0</v>
      </c>
    </row>
    <row r="24591" spans="1:4">
      <c r="A24591" s="74" t="s">
        <v>13112</v>
      </c>
      <c r="B24591" s="74" t="str">
        <f ca="1">IFERROR(__xludf.DUMMYFUNCTION("IF(REGEXMATCH(A24591,""wealth planning""),""Script 1"",""-"")"),"-")</f>
        <v>-</v>
      </c>
      <c r="C24591" s="148">
        <f t="shared" si="192"/>
        <v>45734</v>
      </c>
      <c r="D24591" s="74" t="str">
        <f t="shared" si="193"/>
        <v>Nur Hamizah</v>
      </c>
    </row>
    <row r="24592" spans="1:4">
      <c r="A24592" s="74"/>
      <c r="B24592" s="74" t="str">
        <f ca="1">IFERROR(__xludf.DUMMYFUNCTION("IF(REGEXMATCH(A24592,""wealth planning""),""Script 1"",""-"")"),"-")</f>
        <v>-</v>
      </c>
      <c r="C24592" s="74" t="str">
        <f t="shared" si="192"/>
        <v>You: Hai assalamualaikum. Maaf ganggu. Just nak follow up sahaja. Boleh ke kalau kita set appointment secara online this weekend?</v>
      </c>
      <c r="D24592" s="148">
        <f t="shared" si="193"/>
        <v>45734</v>
      </c>
    </row>
    <row r="24593" spans="1:4">
      <c r="B24593" s="74" t="str">
        <f ca="1">IFERROR(__xludf.DUMMYFUNCTION("IF(REGEXMATCH(A24593,""wealth planning""),""Script 1"",""-"")"),"-")</f>
        <v>-</v>
      </c>
      <c r="C24593" s="74">
        <f t="shared" si="192"/>
        <v>0</v>
      </c>
      <c r="D24593" s="148">
        <f t="shared" si="193"/>
        <v>45734</v>
      </c>
    </row>
    <row r="24594" spans="1:4">
      <c r="B24594" s="74" t="str">
        <f ca="1">IFERROR(__xludf.DUMMYFUNCTION("IF(REGEXMATCH(A24594,""wealth planning""),""Script 1"",""-"")"),"-")</f>
        <v>-</v>
      </c>
      <c r="C24594" s="74">
        <f t="shared" si="192"/>
        <v>0</v>
      </c>
      <c r="D24594" s="74" t="str">
        <f t="shared" si="193"/>
        <v>You: Hai assalamualaikum. Maaf ganggu. Just nak follow up sahaja. Boleh ke kalau kita set appointment secara online this weekend?</v>
      </c>
    </row>
    <row r="24595" spans="1:4">
      <c r="B24595" s="74" t="str">
        <f ca="1">IFERROR(__xludf.DUMMYFUNCTION("IF(REGEXMATCH(A24595,""wealth planning""),""Script 1"",""-"")"),"-")</f>
        <v>-</v>
      </c>
      <c r="C24595" s="74">
        <f t="shared" si="192"/>
        <v>0</v>
      </c>
      <c r="D24595" s="74">
        <f t="shared" si="193"/>
        <v>0</v>
      </c>
    </row>
    <row r="24596" spans="1:4">
      <c r="A24596" s="74" t="s">
        <v>13115</v>
      </c>
      <c r="B24596" s="74" t="str">
        <f ca="1">IFERROR(__xludf.DUMMYFUNCTION("IF(REGEXMATCH(A24596,""wealth planning""),""Script 1"",""-"")"),"-")</f>
        <v>-</v>
      </c>
      <c r="C24596" s="74">
        <f t="shared" si="192"/>
        <v>0</v>
      </c>
      <c r="D24596" s="74">
        <f t="shared" si="193"/>
        <v>0</v>
      </c>
    </row>
    <row r="24597" spans="1:4">
      <c r="A24597" s="148">
        <v>45734</v>
      </c>
      <c r="B24597" s="74" t="str">
        <f ca="1">IFERROR(__xludf.DUMMYFUNCTION("IF(REGEXMATCH(A24597,""wealth planning""),""Script 1"",""-"")"),"#VALUE!")</f>
        <v>#VALUE!</v>
      </c>
      <c r="C24597" s="74" t="str">
        <f t="shared" si="192"/>
        <v>ZAHIRUL HAZMI ZAHIR HUSSEIN</v>
      </c>
      <c r="D24597" s="74">
        <f t="shared" si="193"/>
        <v>0</v>
      </c>
    </row>
    <row r="24598" spans="1:4">
      <c r="A24598" s="148">
        <v>45734</v>
      </c>
      <c r="B24598" s="74" t="str">
        <f ca="1">IFERROR(__xludf.DUMMYFUNCTION("IF(REGEXMATCH(A24598,""wealth planning""),""Script 1"",""-"")"),"#VALUE!")</f>
        <v>#VALUE!</v>
      </c>
      <c r="C24598" s="148">
        <f t="shared" si="192"/>
        <v>45734</v>
      </c>
      <c r="D24598" s="74">
        <f t="shared" si="193"/>
        <v>0</v>
      </c>
    </row>
    <row r="24599" spans="1:4">
      <c r="A24599" s="74" t="s">
        <v>13079</v>
      </c>
      <c r="B24599" s="74" t="str">
        <f ca="1">IFERROR(__xludf.DUMMYFUNCTION("IF(REGEXMATCH(A24599,""wealth planning""),""Script 1"",""-"")"),"-")</f>
        <v>-</v>
      </c>
      <c r="C24599" s="148">
        <f t="shared" si="192"/>
        <v>45734</v>
      </c>
      <c r="D24599" s="74" t="str">
        <f t="shared" si="193"/>
        <v>ZAHIRUL HAZMI ZAHIR HUSSEIN</v>
      </c>
    </row>
    <row r="24600" spans="1:4">
      <c r="A24600" s="74"/>
      <c r="B24600" s="74" t="str">
        <f ca="1">IFERROR(__xludf.DUMMYFUNCTION("IF(REGEXMATCH(A24600,""wealth planning""),""Script 1"",""-"")"),"-")</f>
        <v>-</v>
      </c>
      <c r="C24600" s="74" t="str">
        <f t="shared" si="192"/>
        <v>You: Hai assalamualaikum. Maaf ganggu. Just nak follow up on our last conversation. Okay ke kalau kita set masa for appointment weekend ni?</v>
      </c>
      <c r="D24600" s="148">
        <f t="shared" si="193"/>
        <v>45734</v>
      </c>
    </row>
    <row r="24601" spans="1:4">
      <c r="B24601" s="74" t="str">
        <f ca="1">IFERROR(__xludf.DUMMYFUNCTION("IF(REGEXMATCH(A24601,""wealth planning""),""Script 1"",""-"")"),"-")</f>
        <v>-</v>
      </c>
      <c r="C24601" s="74">
        <f t="shared" si="192"/>
        <v>0</v>
      </c>
      <c r="D24601" s="148">
        <f t="shared" si="193"/>
        <v>45734</v>
      </c>
    </row>
    <row r="24602" spans="1:4">
      <c r="B24602" s="74" t="str">
        <f ca="1">IFERROR(__xludf.DUMMYFUNCTION("IF(REGEXMATCH(A24602,""wealth planning""),""Script 1"",""-"")"),"-")</f>
        <v>-</v>
      </c>
      <c r="C24602" s="74">
        <f t="shared" si="192"/>
        <v>0</v>
      </c>
      <c r="D24602" s="74" t="str">
        <f t="shared" si="193"/>
        <v>You: Hai assalamualaikum. Maaf ganggu. Just nak follow up on our last conversation. Okay ke kalau kita set masa for appointment weekend ni?</v>
      </c>
    </row>
    <row r="24603" spans="1:4">
      <c r="B24603" s="74" t="str">
        <f ca="1">IFERROR(__xludf.DUMMYFUNCTION("IF(REGEXMATCH(A24603,""wealth planning""),""Script 1"",""-"")"),"-")</f>
        <v>-</v>
      </c>
      <c r="C24603" s="74">
        <f t="shared" si="192"/>
        <v>0</v>
      </c>
      <c r="D24603" s="74">
        <f t="shared" si="193"/>
        <v>0</v>
      </c>
    </row>
    <row r="24604" spans="1:4">
      <c r="A24604" s="74" t="s">
        <v>3003</v>
      </c>
      <c r="B24604" s="74" t="str">
        <f ca="1">IFERROR(__xludf.DUMMYFUNCTION("IF(REGEXMATCH(A24604,""wealth planning""),""Script 1"",""-"")"),"-")</f>
        <v>-</v>
      </c>
      <c r="C24604" s="74">
        <f t="shared" si="192"/>
        <v>0</v>
      </c>
      <c r="D24604" s="74">
        <f t="shared" si="193"/>
        <v>0</v>
      </c>
    </row>
    <row r="24605" spans="1:4">
      <c r="A24605" s="148">
        <v>45734</v>
      </c>
      <c r="B24605" s="74" t="str">
        <f ca="1">IFERROR(__xludf.DUMMYFUNCTION("IF(REGEXMATCH(A24605,""wealth planning""),""Script 1"",""-"")"),"#VALUE!")</f>
        <v>#VALUE!</v>
      </c>
      <c r="C24605" s="74" t="str">
        <f t="shared" si="192"/>
        <v>Fatin Syafiqah</v>
      </c>
      <c r="D24605" s="74">
        <f t="shared" si="193"/>
        <v>0</v>
      </c>
    </row>
    <row r="24606" spans="1:4">
      <c r="A24606" s="148">
        <v>45734</v>
      </c>
      <c r="B24606" s="74" t="str">
        <f ca="1">IFERROR(__xludf.DUMMYFUNCTION("IF(REGEXMATCH(A24606,""wealth planning""),""Script 1"",""-"")"),"#VALUE!")</f>
        <v>#VALUE!</v>
      </c>
      <c r="C24606" s="148">
        <f t="shared" si="192"/>
        <v>45734</v>
      </c>
      <c r="D24606" s="74">
        <f t="shared" si="193"/>
        <v>0</v>
      </c>
    </row>
    <row r="24607" spans="1:4">
      <c r="A24607" s="74" t="s">
        <v>13079</v>
      </c>
      <c r="B24607" s="74" t="str">
        <f ca="1">IFERROR(__xludf.DUMMYFUNCTION("IF(REGEXMATCH(A24607,""wealth planning""),""Script 1"",""-"")"),"-")</f>
        <v>-</v>
      </c>
      <c r="C24607" s="148">
        <f t="shared" si="192"/>
        <v>45734</v>
      </c>
      <c r="D24607" s="74" t="str">
        <f t="shared" si="193"/>
        <v>Fatin Syafiqah</v>
      </c>
    </row>
    <row r="24608" spans="1:4">
      <c r="A24608" s="74"/>
      <c r="B24608" s="74" t="str">
        <f ca="1">IFERROR(__xludf.DUMMYFUNCTION("IF(REGEXMATCH(A24608,""wealth planning""),""Script 1"",""-"")"),"-")</f>
        <v>-</v>
      </c>
      <c r="C24608" s="74" t="str">
        <f t="shared" si="192"/>
        <v>You: Hai assalamualaikum. Maaf ganggu. Just nak follow up on our last conversation. Okay ke kalau kita set masa for appointment weekend ni?</v>
      </c>
      <c r="D24608" s="148">
        <f t="shared" si="193"/>
        <v>45734</v>
      </c>
    </row>
    <row r="24609" spans="1:4">
      <c r="B24609" s="74" t="str">
        <f ca="1">IFERROR(__xludf.DUMMYFUNCTION("IF(REGEXMATCH(A24609,""wealth planning""),""Script 1"",""-"")"),"-")</f>
        <v>-</v>
      </c>
      <c r="C24609" s="74">
        <f t="shared" si="192"/>
        <v>0</v>
      </c>
      <c r="D24609" s="148">
        <f t="shared" si="193"/>
        <v>45734</v>
      </c>
    </row>
    <row r="24610" spans="1:4">
      <c r="B24610" s="74" t="str">
        <f ca="1">IFERROR(__xludf.DUMMYFUNCTION("IF(REGEXMATCH(A24610,""wealth planning""),""Script 1"",""-"")"),"-")</f>
        <v>-</v>
      </c>
      <c r="C24610" s="74">
        <f t="shared" si="192"/>
        <v>0</v>
      </c>
      <c r="D24610" s="74" t="str">
        <f t="shared" si="193"/>
        <v>You: Hai assalamualaikum. Maaf ganggu. Just nak follow up on our last conversation. Okay ke kalau kita set masa for appointment weekend ni?</v>
      </c>
    </row>
    <row r="24611" spans="1:4">
      <c r="B24611" s="74" t="str">
        <f ca="1">IFERROR(__xludf.DUMMYFUNCTION("IF(REGEXMATCH(A24611,""wealth planning""),""Script 1"",""-"")"),"-")</f>
        <v>-</v>
      </c>
      <c r="C24611" s="74">
        <f t="shared" si="192"/>
        <v>0</v>
      </c>
      <c r="D24611" s="74">
        <f t="shared" si="193"/>
        <v>0</v>
      </c>
    </row>
    <row r="24612" spans="1:4">
      <c r="A24612" s="74" t="s">
        <v>13119</v>
      </c>
      <c r="B24612" s="74" t="str">
        <f ca="1">IFERROR(__xludf.DUMMYFUNCTION("IF(REGEXMATCH(A24612,""wealth planning""),""Script 1"",""-"")"),"-")</f>
        <v>-</v>
      </c>
      <c r="C24612" s="74">
        <f t="shared" si="192"/>
        <v>0</v>
      </c>
      <c r="D24612" s="74">
        <f t="shared" si="193"/>
        <v>0</v>
      </c>
    </row>
    <row r="24613" spans="1:4">
      <c r="A24613" s="148">
        <v>45734</v>
      </c>
      <c r="B24613" s="74" t="str">
        <f ca="1">IFERROR(__xludf.DUMMYFUNCTION("IF(REGEXMATCH(A24613,""wealth planning""),""Script 1"",""-"")"),"#VALUE!")</f>
        <v>#VALUE!</v>
      </c>
      <c r="C24613" s="74" t="str">
        <f t="shared" si="192"/>
        <v>Mohamad Gifari Bin Minggu</v>
      </c>
      <c r="D24613" s="74">
        <f t="shared" si="193"/>
        <v>0</v>
      </c>
    </row>
    <row r="24614" spans="1:4">
      <c r="A24614" s="148">
        <v>45734</v>
      </c>
      <c r="B24614" s="74" t="str">
        <f ca="1">IFERROR(__xludf.DUMMYFUNCTION("IF(REGEXMATCH(A24614,""wealth planning""),""Script 1"",""-"")"),"#VALUE!")</f>
        <v>#VALUE!</v>
      </c>
      <c r="C24614" s="148">
        <f t="shared" si="192"/>
        <v>45734</v>
      </c>
      <c r="D24614" s="74">
        <f t="shared" si="193"/>
        <v>0</v>
      </c>
    </row>
    <row r="24615" spans="1:4">
      <c r="A24615" s="74" t="s">
        <v>13079</v>
      </c>
      <c r="B24615" s="74" t="str">
        <f ca="1">IFERROR(__xludf.DUMMYFUNCTION("IF(REGEXMATCH(A24615,""wealth planning""),""Script 1"",""-"")"),"-")</f>
        <v>-</v>
      </c>
      <c r="C24615" s="148">
        <f t="shared" si="192"/>
        <v>45734</v>
      </c>
      <c r="D24615" s="74" t="str">
        <f t="shared" si="193"/>
        <v>Mohamad Gifari Bin Minggu</v>
      </c>
    </row>
    <row r="24616" spans="1:4">
      <c r="A24616" s="74"/>
      <c r="B24616" s="74" t="str">
        <f ca="1">IFERROR(__xludf.DUMMYFUNCTION("IF(REGEXMATCH(A24616,""wealth planning""),""Script 1"",""-"")"),"-")</f>
        <v>-</v>
      </c>
      <c r="C24616" s="74" t="str">
        <f t="shared" si="192"/>
        <v>You: Hai assalamualaikum. Maaf ganggu. Just nak follow up on our last conversation. Okay ke kalau kita set masa for appointment weekend ni?</v>
      </c>
      <c r="D24616" s="148">
        <f t="shared" si="193"/>
        <v>45734</v>
      </c>
    </row>
    <row r="24617" spans="1:4">
      <c r="B24617" s="74" t="str">
        <f ca="1">IFERROR(__xludf.DUMMYFUNCTION("IF(REGEXMATCH(A24617,""wealth planning""),""Script 1"",""-"")"),"-")</f>
        <v>-</v>
      </c>
      <c r="C24617" s="74">
        <f t="shared" si="192"/>
        <v>0</v>
      </c>
      <c r="D24617" s="148">
        <f t="shared" si="193"/>
        <v>45734</v>
      </c>
    </row>
    <row r="24618" spans="1:4">
      <c r="B24618" s="74" t="str">
        <f ca="1">IFERROR(__xludf.DUMMYFUNCTION("IF(REGEXMATCH(A24618,""wealth planning""),""Script 1"",""-"")"),"-")</f>
        <v>-</v>
      </c>
      <c r="C24618" s="74">
        <f t="shared" si="192"/>
        <v>0</v>
      </c>
      <c r="D24618" s="74" t="str">
        <f t="shared" si="193"/>
        <v>You: Hai assalamualaikum. Maaf ganggu. Just nak follow up on our last conversation. Okay ke kalau kita set masa for appointment weekend ni?</v>
      </c>
    </row>
    <row r="24619" spans="1:4">
      <c r="A24619" s="74" t="s">
        <v>13121</v>
      </c>
      <c r="B24619" s="74" t="str">
        <f ca="1">IFERROR(__xludf.DUMMYFUNCTION("IF(REGEXMATCH(A24619,""wealth planning""),""Script 1"",""-"")"),"-")</f>
        <v>-</v>
      </c>
      <c r="C24619" s="74">
        <f t="shared" si="192"/>
        <v>0</v>
      </c>
      <c r="D24619" s="74">
        <f t="shared" si="193"/>
        <v>0</v>
      </c>
    </row>
    <row r="24620" spans="1:4">
      <c r="A24620" s="74" t="s">
        <v>13122</v>
      </c>
      <c r="B24620" s="74" t="str">
        <f ca="1">IFERROR(__xludf.DUMMYFUNCTION("IF(REGEXMATCH(A24620,""wealth planning""),""Script 1"",""-"")"),"-")</f>
        <v>-</v>
      </c>
      <c r="C24620" s="74" t="str">
        <f t="shared" si="192"/>
        <v>Ezleen ZulkefliStatus is reachable</v>
      </c>
      <c r="D24620" s="74">
        <f t="shared" si="193"/>
        <v>0</v>
      </c>
    </row>
    <row r="24621" spans="1:4">
      <c r="A24621" s="148">
        <v>45734</v>
      </c>
      <c r="B24621" s="74" t="str">
        <f ca="1">IFERROR(__xludf.DUMMYFUNCTION("IF(REGEXMATCH(A24621,""wealth planning""),""Script 1"",""-"")"),"#VALUE!")</f>
        <v>#VALUE!</v>
      </c>
      <c r="C24621" s="74" t="str">
        <f t="shared" si="192"/>
        <v>Ezleen Zulkefli</v>
      </c>
      <c r="D24621" s="74">
        <f t="shared" si="193"/>
        <v>0</v>
      </c>
    </row>
    <row r="24622" spans="1:4">
      <c r="A24622" s="148">
        <v>45734</v>
      </c>
      <c r="B24622" s="74" t="str">
        <f ca="1">IFERROR(__xludf.DUMMYFUNCTION("IF(REGEXMATCH(A24622,""wealth planning""),""Script 1"",""-"")"),"#VALUE!")</f>
        <v>#VALUE!</v>
      </c>
      <c r="C24622" s="148">
        <f t="shared" si="192"/>
        <v>45734</v>
      </c>
      <c r="D24622" s="74" t="str">
        <f t="shared" si="193"/>
        <v>Ezleen ZulkefliStatus is reachable</v>
      </c>
    </row>
    <row r="24623" spans="1:4">
      <c r="A24623" s="74" t="s">
        <v>13079</v>
      </c>
      <c r="B24623" s="74" t="str">
        <f ca="1">IFERROR(__xludf.DUMMYFUNCTION("IF(REGEXMATCH(A24623,""wealth planning""),""Script 1"",""-"")"),"-")</f>
        <v>-</v>
      </c>
      <c r="C24623" s="148">
        <f t="shared" si="192"/>
        <v>45734</v>
      </c>
      <c r="D24623" s="74" t="str">
        <f t="shared" si="193"/>
        <v>Ezleen Zulkefli</v>
      </c>
    </row>
    <row r="24624" spans="1:4">
      <c r="A24624" s="74"/>
      <c r="B24624" s="74" t="str">
        <f ca="1">IFERROR(__xludf.DUMMYFUNCTION("IF(REGEXMATCH(A24624,""wealth planning""),""Script 1"",""-"")"),"-")</f>
        <v>-</v>
      </c>
      <c r="C24624" s="74" t="str">
        <f t="shared" si="192"/>
        <v>You: Hai assalamualaikum. Maaf ganggu. Just nak follow up on our last conversation. Okay ke kalau kita set masa for appointment weekend ni?</v>
      </c>
      <c r="D24624" s="148">
        <f t="shared" si="193"/>
        <v>45734</v>
      </c>
    </row>
    <row r="24625" spans="1:4">
      <c r="B24625" s="74" t="str">
        <f ca="1">IFERROR(__xludf.DUMMYFUNCTION("IF(REGEXMATCH(A24625,""wealth planning""),""Script 1"",""-"")"),"-")</f>
        <v>-</v>
      </c>
      <c r="C24625" s="74">
        <f t="shared" si="192"/>
        <v>0</v>
      </c>
      <c r="D24625" s="148">
        <f t="shared" si="193"/>
        <v>45734</v>
      </c>
    </row>
    <row r="24626" spans="1:4">
      <c r="B24626" s="74" t="str">
        <f ca="1">IFERROR(__xludf.DUMMYFUNCTION("IF(REGEXMATCH(A24626,""wealth planning""),""Script 1"",""-"")"),"-")</f>
        <v>-</v>
      </c>
      <c r="C24626" s="74">
        <f t="shared" si="192"/>
        <v>0</v>
      </c>
      <c r="D24626" s="74" t="str">
        <f t="shared" si="193"/>
        <v>You: Hai assalamualaikum. Maaf ganggu. Just nak follow up on our last conversation. Okay ke kalau kita set masa for appointment weekend ni?</v>
      </c>
    </row>
    <row r="24627" spans="1:4">
      <c r="A24627" s="74" t="s">
        <v>13124</v>
      </c>
      <c r="B24627" s="74" t="str">
        <f ca="1">IFERROR(__xludf.DUMMYFUNCTION("IF(REGEXMATCH(A24627,""wealth planning""),""Script 1"",""-"")"),"-")</f>
        <v>-</v>
      </c>
      <c r="C24627" s="74">
        <f t="shared" si="192"/>
        <v>0</v>
      </c>
      <c r="D24627" s="74">
        <f t="shared" si="193"/>
        <v>0</v>
      </c>
    </row>
    <row r="24628" spans="1:4">
      <c r="A24628" s="74" t="s">
        <v>13124</v>
      </c>
      <c r="B24628" s="74" t="str">
        <f ca="1">IFERROR(__xludf.DUMMYFUNCTION("IF(REGEXMATCH(A24628,""wealth planning""),""Script 1"",""-"")"),"-")</f>
        <v>-</v>
      </c>
      <c r="C24628" s="74" t="str">
        <f t="shared" si="192"/>
        <v>Elisya A.</v>
      </c>
      <c r="D24628" s="74">
        <f t="shared" si="193"/>
        <v>0</v>
      </c>
    </row>
    <row r="24629" spans="1:4">
      <c r="A24629" s="148">
        <v>45734</v>
      </c>
      <c r="B24629" s="74" t="str">
        <f ca="1">IFERROR(__xludf.DUMMYFUNCTION("IF(REGEXMATCH(A24629,""wealth planning""),""Script 1"",""-"")"),"#VALUE!")</f>
        <v>#VALUE!</v>
      </c>
      <c r="C24629" s="74" t="str">
        <f t="shared" si="192"/>
        <v>Elisya A.</v>
      </c>
      <c r="D24629" s="74">
        <f t="shared" si="193"/>
        <v>0</v>
      </c>
    </row>
    <row r="24630" spans="1:4">
      <c r="A24630" s="148">
        <v>45734</v>
      </c>
      <c r="B24630" s="74" t="str">
        <f ca="1">IFERROR(__xludf.DUMMYFUNCTION("IF(REGEXMATCH(A24630,""wealth planning""),""Script 1"",""-"")"),"#VALUE!")</f>
        <v>#VALUE!</v>
      </c>
      <c r="C24630" s="148">
        <f t="shared" si="192"/>
        <v>45734</v>
      </c>
      <c r="D24630" s="74" t="str">
        <f t="shared" si="193"/>
        <v>Elisya A.</v>
      </c>
    </row>
    <row r="24631" spans="1:4">
      <c r="A24631" s="74" t="s">
        <v>13125</v>
      </c>
      <c r="B24631" s="74" t="str">
        <f ca="1">IFERROR(__xludf.DUMMYFUNCTION("IF(REGEXMATCH(A24631,""wealth planning""),""Script 1"",""-"")"),"-")</f>
        <v>-</v>
      </c>
      <c r="C24631" s="148">
        <f t="shared" si="192"/>
        <v>45734</v>
      </c>
      <c r="D24631" s="74" t="str">
        <f t="shared" si="193"/>
        <v>Elisya A.</v>
      </c>
    </row>
    <row r="24632" spans="1:4">
      <c r="A24632" s="74"/>
      <c r="B24632" s="74" t="str">
        <f ca="1">IFERROR(__xludf.DUMMYFUNCTION("IF(REGEXMATCH(A24632,""wealth planning""),""Script 1"",""-"")"),"-")</f>
        <v>-</v>
      </c>
      <c r="C24632" s="74" t="str">
        <f t="shared" si="192"/>
        <v>You: Hai assalamualaikum. Sorry just nak follow up on our last conversation. It is okay if we set appointment on this weekend?</v>
      </c>
      <c r="D24632" s="148">
        <f t="shared" si="193"/>
        <v>45734</v>
      </c>
    </row>
    <row r="24633" spans="1:4">
      <c r="B24633" s="74" t="str">
        <f ca="1">IFERROR(__xludf.DUMMYFUNCTION("IF(REGEXMATCH(A24633,""wealth planning""),""Script 1"",""-"")"),"-")</f>
        <v>-</v>
      </c>
      <c r="C24633" s="74">
        <f t="shared" si="192"/>
        <v>0</v>
      </c>
      <c r="D24633" s="148">
        <f t="shared" si="193"/>
        <v>45734</v>
      </c>
    </row>
    <row r="24634" spans="1:4">
      <c r="B24634" s="74" t="str">
        <f ca="1">IFERROR(__xludf.DUMMYFUNCTION("IF(REGEXMATCH(A24634,""wealth planning""),""Script 1"",""-"")"),"-")</f>
        <v>-</v>
      </c>
      <c r="C24634" s="74">
        <f t="shared" si="192"/>
        <v>0</v>
      </c>
      <c r="D24634" s="74" t="str">
        <f t="shared" si="193"/>
        <v>You: Hai assalamualaikum. Sorry just nak follow up on our last conversation. It is okay if we set appointment on this weekend?</v>
      </c>
    </row>
    <row r="24635" spans="1:4">
      <c r="A24635" s="74" t="s">
        <v>13127</v>
      </c>
      <c r="B24635" s="74" t="str">
        <f ca="1">IFERROR(__xludf.DUMMYFUNCTION("IF(REGEXMATCH(A24635,""wealth planning""),""Script 1"",""-"")"),"-")</f>
        <v>-</v>
      </c>
      <c r="C24635" s="74">
        <f t="shared" si="192"/>
        <v>0</v>
      </c>
      <c r="D24635" s="74">
        <f t="shared" si="193"/>
        <v>0</v>
      </c>
    </row>
    <row r="24636" spans="1:4">
      <c r="A24636" s="74" t="s">
        <v>13128</v>
      </c>
      <c r="B24636" s="74" t="str">
        <f ca="1">IFERROR(__xludf.DUMMYFUNCTION("IF(REGEXMATCH(A24636,""wealth planning""),""Script 1"",""-"")"),"-")</f>
        <v>-</v>
      </c>
      <c r="C24636" s="74" t="str">
        <f t="shared" si="192"/>
        <v>Umar MuzaffarStatus is reachable</v>
      </c>
      <c r="D24636" s="74">
        <f t="shared" si="193"/>
        <v>0</v>
      </c>
    </row>
    <row r="24637" spans="1:4">
      <c r="A24637" s="148">
        <v>45734</v>
      </c>
      <c r="B24637" s="74" t="str">
        <f ca="1">IFERROR(__xludf.DUMMYFUNCTION("IF(REGEXMATCH(A24637,""wealth planning""),""Script 1"",""-"")"),"#VALUE!")</f>
        <v>#VALUE!</v>
      </c>
      <c r="C24637" s="74" t="str">
        <f t="shared" si="192"/>
        <v>Umar Muzaffar</v>
      </c>
      <c r="D24637" s="74">
        <f t="shared" si="193"/>
        <v>0</v>
      </c>
    </row>
    <row r="24638" spans="1:4">
      <c r="A24638" s="148">
        <v>45734</v>
      </c>
      <c r="B24638" s="74" t="str">
        <f ca="1">IFERROR(__xludf.DUMMYFUNCTION("IF(REGEXMATCH(A24638,""wealth planning""),""Script 1"",""-"")"),"#VALUE!")</f>
        <v>#VALUE!</v>
      </c>
      <c r="C24638" s="148">
        <f t="shared" si="192"/>
        <v>45734</v>
      </c>
      <c r="D24638" s="74" t="str">
        <f t="shared" si="193"/>
        <v>Umar MuzaffarStatus is reachable</v>
      </c>
    </row>
    <row r="24639" spans="1:4">
      <c r="A24639" s="74" t="s">
        <v>13079</v>
      </c>
      <c r="B24639" s="74" t="str">
        <f ca="1">IFERROR(__xludf.DUMMYFUNCTION("IF(REGEXMATCH(A24639,""wealth planning""),""Script 1"",""-"")"),"-")</f>
        <v>-</v>
      </c>
      <c r="C24639" s="148">
        <f t="shared" si="192"/>
        <v>45734</v>
      </c>
      <c r="D24639" s="74" t="str">
        <f t="shared" si="193"/>
        <v>Umar Muzaffar</v>
      </c>
    </row>
    <row r="24640" spans="1:4">
      <c r="A24640" s="74"/>
      <c r="B24640" s="74" t="str">
        <f ca="1">IFERROR(__xludf.DUMMYFUNCTION("IF(REGEXMATCH(A24640,""wealth planning""),""Script 1"",""-"")"),"-")</f>
        <v>-</v>
      </c>
      <c r="C24640" s="74" t="str">
        <f t="shared" si="192"/>
        <v>You: Hai assalamualaikum. Maaf ganggu. Just nak follow up on our last conversation. Okay ke kalau kita set masa for appointment weekend ni?</v>
      </c>
      <c r="D24640" s="148">
        <f t="shared" si="193"/>
        <v>45734</v>
      </c>
    </row>
    <row r="24641" spans="1:4">
      <c r="B24641" s="74" t="str">
        <f ca="1">IFERROR(__xludf.DUMMYFUNCTION("IF(REGEXMATCH(A24641,""wealth planning""),""Script 1"",""-"")"),"-")</f>
        <v>-</v>
      </c>
      <c r="C24641" s="74">
        <f t="shared" si="192"/>
        <v>0</v>
      </c>
      <c r="D24641" s="148">
        <f t="shared" si="193"/>
        <v>45734</v>
      </c>
    </row>
    <row r="24642" spans="1:4">
      <c r="B24642" s="74" t="str">
        <f ca="1">IFERROR(__xludf.DUMMYFUNCTION("IF(REGEXMATCH(A24642,""wealth planning""),""Script 1"",""-"")"),"-")</f>
        <v>-</v>
      </c>
      <c r="C24642" s="74">
        <f t="shared" si="192"/>
        <v>0</v>
      </c>
      <c r="D24642" s="74" t="str">
        <f t="shared" si="193"/>
        <v>You: Hai assalamualaikum. Maaf ganggu. Just nak follow up on our last conversation. Okay ke kalau kita set masa for appointment weekend ni?</v>
      </c>
    </row>
    <row r="24643" spans="1:4">
      <c r="B24643" s="74" t="str">
        <f ca="1">IFERROR(__xludf.DUMMYFUNCTION("IF(REGEXMATCH(A24643,""wealth planning""),""Script 1"",""-"")"),"-")</f>
        <v>-</v>
      </c>
      <c r="C24643" s="74">
        <f t="shared" si="192"/>
        <v>0</v>
      </c>
      <c r="D24643" s="74">
        <f t="shared" si="193"/>
        <v>0</v>
      </c>
    </row>
    <row r="24644" spans="1:4">
      <c r="A24644" s="74" t="s">
        <v>13131</v>
      </c>
      <c r="B24644" s="74" t="str">
        <f ca="1">IFERROR(__xludf.DUMMYFUNCTION("IF(REGEXMATCH(A24644,""wealth planning""),""Script 1"",""-"")"),"-")</f>
        <v>-</v>
      </c>
      <c r="C24644" s="74">
        <f t="shared" si="192"/>
        <v>0</v>
      </c>
      <c r="D24644" s="74">
        <f t="shared" si="193"/>
        <v>0</v>
      </c>
    </row>
    <row r="24645" spans="1:4">
      <c r="A24645" s="148">
        <v>45734</v>
      </c>
      <c r="B24645" s="74" t="str">
        <f ca="1">IFERROR(__xludf.DUMMYFUNCTION("IF(REGEXMATCH(A24645,""wealth planning""),""Script 1"",""-"")"),"#VALUE!")</f>
        <v>#VALUE!</v>
      </c>
      <c r="C24645" s="74" t="str">
        <f t="shared" si="192"/>
        <v>Mina Azmi</v>
      </c>
      <c r="D24645" s="74">
        <f t="shared" si="193"/>
        <v>0</v>
      </c>
    </row>
    <row r="24646" spans="1:4">
      <c r="A24646" s="148">
        <v>45734</v>
      </c>
      <c r="B24646" s="74" t="str">
        <f ca="1">IFERROR(__xludf.DUMMYFUNCTION("IF(REGEXMATCH(A24646,""wealth planning""),""Script 1"",""-"")"),"#VALUE!")</f>
        <v>#VALUE!</v>
      </c>
      <c r="C24646" s="148">
        <f t="shared" si="192"/>
        <v>45734</v>
      </c>
      <c r="D24646" s="74">
        <f t="shared" si="193"/>
        <v>0</v>
      </c>
    </row>
    <row r="24647" spans="1:4">
      <c r="A24647" s="74" t="s">
        <v>13079</v>
      </c>
      <c r="B24647" s="74" t="str">
        <f ca="1">IFERROR(__xludf.DUMMYFUNCTION("IF(REGEXMATCH(A24647,""wealth planning""),""Script 1"",""-"")"),"-")</f>
        <v>-</v>
      </c>
      <c r="C24647" s="148">
        <f t="shared" si="192"/>
        <v>45734</v>
      </c>
      <c r="D24647" s="74" t="str">
        <f t="shared" si="193"/>
        <v>Mina Azmi</v>
      </c>
    </row>
    <row r="24648" spans="1:4">
      <c r="A24648" s="74"/>
      <c r="B24648" s="74" t="str">
        <f ca="1">IFERROR(__xludf.DUMMYFUNCTION("IF(REGEXMATCH(A24648,""wealth planning""),""Script 1"",""-"")"),"-")</f>
        <v>-</v>
      </c>
      <c r="C24648" s="74" t="str">
        <f t="shared" si="192"/>
        <v>You: Hai assalamualaikum. Maaf ganggu. Just nak follow up on our last conversation. Okay ke kalau kita set masa for appointment weekend ni?</v>
      </c>
      <c r="D24648" s="148">
        <f t="shared" si="193"/>
        <v>45734</v>
      </c>
    </row>
    <row r="24649" spans="1:4">
      <c r="B24649" s="74" t="str">
        <f ca="1">IFERROR(__xludf.DUMMYFUNCTION("IF(REGEXMATCH(A24649,""wealth planning""),""Script 1"",""-"")"),"-")</f>
        <v>-</v>
      </c>
      <c r="C24649" s="74">
        <f t="shared" si="192"/>
        <v>0</v>
      </c>
      <c r="D24649" s="148">
        <f t="shared" si="193"/>
        <v>45734</v>
      </c>
    </row>
    <row r="24650" spans="1:4">
      <c r="B24650" s="74" t="str">
        <f ca="1">IFERROR(__xludf.DUMMYFUNCTION("IF(REGEXMATCH(A24650,""wealth planning""),""Script 1"",""-"")"),"-")</f>
        <v>-</v>
      </c>
      <c r="C24650" s="74">
        <f t="shared" si="192"/>
        <v>0</v>
      </c>
      <c r="D24650" s="74" t="str">
        <f t="shared" si="193"/>
        <v>You: Hai assalamualaikum. Maaf ganggu. Just nak follow up on our last conversation. Okay ke kalau kita set masa for appointment weekend ni?</v>
      </c>
    </row>
    <row r="24651" spans="1:4">
      <c r="A24651" s="74" t="s">
        <v>13133</v>
      </c>
      <c r="B24651" s="74" t="str">
        <f ca="1">IFERROR(__xludf.DUMMYFUNCTION("IF(REGEXMATCH(A24651,""wealth planning""),""Script 1"",""-"")"),"-")</f>
        <v>-</v>
      </c>
      <c r="C24651" s="74">
        <f t="shared" si="192"/>
        <v>0</v>
      </c>
      <c r="D24651" s="74">
        <f t="shared" si="193"/>
        <v>0</v>
      </c>
    </row>
    <row r="24652" spans="1:4">
      <c r="A24652" s="74" t="s">
        <v>13134</v>
      </c>
      <c r="B24652" s="74" t="str">
        <f ca="1">IFERROR(__xludf.DUMMYFUNCTION("IF(REGEXMATCH(A24652,""wealth planning""),""Script 1"",""-"")"),"-")</f>
        <v>-</v>
      </c>
      <c r="C24652" s="74" t="str">
        <f t="shared" si="192"/>
        <v>Hanis SuffiaStatus is reachable</v>
      </c>
      <c r="D24652" s="74">
        <f t="shared" si="193"/>
        <v>0</v>
      </c>
    </row>
    <row r="24653" spans="1:4">
      <c r="A24653" s="148">
        <v>45734</v>
      </c>
      <c r="B24653" s="74" t="str">
        <f ca="1">IFERROR(__xludf.DUMMYFUNCTION("IF(REGEXMATCH(A24653,""wealth planning""),""Script 1"",""-"")"),"#VALUE!")</f>
        <v>#VALUE!</v>
      </c>
      <c r="C24653" s="74" t="str">
        <f t="shared" si="192"/>
        <v>Hanis Suffia</v>
      </c>
      <c r="D24653" s="74">
        <f t="shared" si="193"/>
        <v>0</v>
      </c>
    </row>
    <row r="24654" spans="1:4">
      <c r="A24654" s="148">
        <v>45734</v>
      </c>
      <c r="B24654" s="74" t="str">
        <f ca="1">IFERROR(__xludf.DUMMYFUNCTION("IF(REGEXMATCH(A24654,""wealth planning""),""Script 1"",""-"")"),"#VALUE!")</f>
        <v>#VALUE!</v>
      </c>
      <c r="C24654" s="148">
        <f t="shared" si="192"/>
        <v>45734</v>
      </c>
      <c r="D24654" s="74" t="str">
        <f t="shared" si="193"/>
        <v>Hanis SuffiaStatus is reachable</v>
      </c>
    </row>
    <row r="24655" spans="1:4">
      <c r="A24655" s="74" t="s">
        <v>13079</v>
      </c>
      <c r="B24655" s="74" t="str">
        <f ca="1">IFERROR(__xludf.DUMMYFUNCTION("IF(REGEXMATCH(A24655,""wealth planning""),""Script 1"",""-"")"),"-")</f>
        <v>-</v>
      </c>
      <c r="C24655" s="148">
        <f t="shared" si="192"/>
        <v>45734</v>
      </c>
      <c r="D24655" s="74" t="str">
        <f t="shared" si="193"/>
        <v>Hanis Suffia</v>
      </c>
    </row>
    <row r="24656" spans="1:4">
      <c r="A24656" s="74"/>
      <c r="B24656" s="74" t="str">
        <f ca="1">IFERROR(__xludf.DUMMYFUNCTION("IF(REGEXMATCH(A24656,""wealth planning""),""Script 1"",""-"")"),"-")</f>
        <v>-</v>
      </c>
      <c r="C24656" s="74" t="str">
        <f t="shared" si="192"/>
        <v>You: Hai assalamualaikum. Maaf ganggu. Just nak follow up on our last conversation. Okay ke kalau kita set masa for appointment weekend ni?</v>
      </c>
      <c r="D24656" s="148">
        <f t="shared" si="193"/>
        <v>45734</v>
      </c>
    </row>
    <row r="24657" spans="1:4">
      <c r="B24657" s="74" t="str">
        <f ca="1">IFERROR(__xludf.DUMMYFUNCTION("IF(REGEXMATCH(A24657,""wealth planning""),""Script 1"",""-"")"),"-")</f>
        <v>-</v>
      </c>
      <c r="C24657" s="74">
        <f t="shared" si="192"/>
        <v>0</v>
      </c>
      <c r="D24657" s="148">
        <f t="shared" si="193"/>
        <v>45734</v>
      </c>
    </row>
    <row r="24658" spans="1:4">
      <c r="B24658" s="74" t="str">
        <f ca="1">IFERROR(__xludf.DUMMYFUNCTION("IF(REGEXMATCH(A24658,""wealth planning""),""Script 1"",""-"")"),"-")</f>
        <v>-</v>
      </c>
      <c r="C24658" s="74">
        <f t="shared" si="192"/>
        <v>0</v>
      </c>
      <c r="D24658" s="74" t="str">
        <f t="shared" si="193"/>
        <v>You: Hai assalamualaikum. Maaf ganggu. Just nak follow up on our last conversation. Okay ke kalau kita set masa for appointment weekend ni?</v>
      </c>
    </row>
    <row r="24659" spans="1:4">
      <c r="A24659" s="74" t="s">
        <v>13136</v>
      </c>
      <c r="B24659" s="74" t="str">
        <f ca="1">IFERROR(__xludf.DUMMYFUNCTION("IF(REGEXMATCH(A24659,""wealth planning""),""Script 1"",""-"")"),"-")</f>
        <v>-</v>
      </c>
      <c r="C24659" s="74">
        <f t="shared" si="192"/>
        <v>0</v>
      </c>
      <c r="D24659" s="74">
        <f t="shared" si="193"/>
        <v>0</v>
      </c>
    </row>
    <row r="24660" spans="1:4">
      <c r="A24660" s="74" t="s">
        <v>13136</v>
      </c>
      <c r="B24660" s="74" t="str">
        <f ca="1">IFERROR(__xludf.DUMMYFUNCTION("IF(REGEXMATCH(A24660,""wealth planning""),""Script 1"",""-"")"),"-")</f>
        <v>-</v>
      </c>
      <c r="C24660" s="74" t="str">
        <f t="shared" si="192"/>
        <v>Amir Sufi</v>
      </c>
      <c r="D24660" s="74">
        <f t="shared" si="193"/>
        <v>0</v>
      </c>
    </row>
    <row r="24661" spans="1:4">
      <c r="A24661" s="148">
        <v>45734</v>
      </c>
      <c r="B24661" s="74" t="str">
        <f ca="1">IFERROR(__xludf.DUMMYFUNCTION("IF(REGEXMATCH(A24661,""wealth planning""),""Script 1"",""-"")"),"#VALUE!")</f>
        <v>#VALUE!</v>
      </c>
      <c r="C24661" s="74" t="str">
        <f t="shared" si="192"/>
        <v>Amir Sufi</v>
      </c>
      <c r="D24661" s="74">
        <f t="shared" si="193"/>
        <v>0</v>
      </c>
    </row>
    <row r="24662" spans="1:4">
      <c r="A24662" s="148">
        <v>45734</v>
      </c>
      <c r="B24662" s="74" t="str">
        <f ca="1">IFERROR(__xludf.DUMMYFUNCTION("IF(REGEXMATCH(A24662,""wealth planning""),""Script 1"",""-"")"),"#VALUE!")</f>
        <v>#VALUE!</v>
      </c>
      <c r="C24662" s="148">
        <f t="shared" si="192"/>
        <v>45734</v>
      </c>
      <c r="D24662" s="74" t="str">
        <f t="shared" si="193"/>
        <v>Amir Sufi</v>
      </c>
    </row>
    <row r="24663" spans="1:4">
      <c r="A24663" s="74" t="s">
        <v>13079</v>
      </c>
      <c r="B24663" s="74" t="str">
        <f ca="1">IFERROR(__xludf.DUMMYFUNCTION("IF(REGEXMATCH(A24663,""wealth planning""),""Script 1"",""-"")"),"-")</f>
        <v>-</v>
      </c>
      <c r="C24663" s="148">
        <f t="shared" si="192"/>
        <v>45734</v>
      </c>
      <c r="D24663" s="74" t="str">
        <f t="shared" si="193"/>
        <v>Amir Sufi</v>
      </c>
    </row>
    <row r="24664" spans="1:4">
      <c r="A24664" s="74"/>
      <c r="B24664" s="74" t="str">
        <f ca="1">IFERROR(__xludf.DUMMYFUNCTION("IF(REGEXMATCH(A24664,""wealth planning""),""Script 1"",""-"")"),"-")</f>
        <v>-</v>
      </c>
      <c r="C24664" s="74" t="str">
        <f t="shared" si="192"/>
        <v>You: Hai assalamualaikum. Maaf ganggu. Just nak follow up on our last conversation. Okay ke kalau kita set masa for appointment weekend ni?</v>
      </c>
      <c r="D24664" s="148">
        <f t="shared" si="193"/>
        <v>45734</v>
      </c>
    </row>
    <row r="24665" spans="1:4">
      <c r="B24665" s="74" t="str">
        <f ca="1">IFERROR(__xludf.DUMMYFUNCTION("IF(REGEXMATCH(A24665,""wealth planning""),""Script 1"",""-"")"),"-")</f>
        <v>-</v>
      </c>
      <c r="C24665" s="74">
        <f t="shared" si="192"/>
        <v>0</v>
      </c>
      <c r="D24665" s="148">
        <f t="shared" si="193"/>
        <v>45734</v>
      </c>
    </row>
    <row r="24666" spans="1:4">
      <c r="B24666" s="74" t="str">
        <f ca="1">IFERROR(__xludf.DUMMYFUNCTION("IF(REGEXMATCH(A24666,""wealth planning""),""Script 1"",""-"")"),"-")</f>
        <v>-</v>
      </c>
      <c r="C24666" s="74">
        <f t="shared" si="192"/>
        <v>0</v>
      </c>
      <c r="D24666" s="74" t="str">
        <f t="shared" si="193"/>
        <v>You: Hai assalamualaikum. Maaf ganggu. Just nak follow up on our last conversation. Okay ke kalau kita set masa for appointment weekend ni?</v>
      </c>
    </row>
    <row r="24667" spans="1:4">
      <c r="A24667" s="74" t="s">
        <v>13138</v>
      </c>
      <c r="B24667" s="74" t="str">
        <f ca="1">IFERROR(__xludf.DUMMYFUNCTION("IF(REGEXMATCH(A24667,""wealth planning""),""Script 1"",""-"")"),"-")</f>
        <v>-</v>
      </c>
      <c r="C24667" s="74">
        <f t="shared" si="192"/>
        <v>0</v>
      </c>
      <c r="D24667" s="74">
        <f t="shared" si="193"/>
        <v>0</v>
      </c>
    </row>
    <row r="24668" spans="1:4">
      <c r="A24668" s="74" t="s">
        <v>13139</v>
      </c>
      <c r="B24668" s="74" t="str">
        <f ca="1">IFERROR(__xludf.DUMMYFUNCTION("IF(REGEXMATCH(A24668,""wealth planning""),""Script 1"",""-"")"),"-")</f>
        <v>-</v>
      </c>
      <c r="C24668" s="74" t="str">
        <f t="shared" si="192"/>
        <v>Muhammad Al-Amin Mohd IdrusStatus is reachable</v>
      </c>
      <c r="D24668" s="74">
        <f t="shared" si="193"/>
        <v>0</v>
      </c>
    </row>
    <row r="24669" spans="1:4">
      <c r="A24669" s="148">
        <v>45731</v>
      </c>
      <c r="B24669" s="74" t="str">
        <f ca="1">IFERROR(__xludf.DUMMYFUNCTION("IF(REGEXMATCH(A24669,""wealth planning""),""Script 1"",""-"")"),"#VALUE!")</f>
        <v>#VALUE!</v>
      </c>
      <c r="C24669" s="74" t="str">
        <f t="shared" si="192"/>
        <v>Muhammad Al-Amin Mohd Idrus</v>
      </c>
      <c r="D24669" s="74">
        <f t="shared" si="193"/>
        <v>0</v>
      </c>
    </row>
    <row r="24670" spans="1:4">
      <c r="A24670" s="148">
        <v>45731</v>
      </c>
      <c r="B24670" s="74" t="str">
        <f ca="1">IFERROR(__xludf.DUMMYFUNCTION("IF(REGEXMATCH(A24670,""wealth planning""),""Script 1"",""-"")"),"#VALUE!")</f>
        <v>#VALUE!</v>
      </c>
      <c r="C24670" s="148">
        <f t="shared" si="192"/>
        <v>45731</v>
      </c>
      <c r="D24670" s="74" t="str">
        <f t="shared" si="193"/>
        <v>Muhammad Al-Amin Mohd IdrusStatus is reachable</v>
      </c>
    </row>
    <row r="24671" spans="1:4">
      <c r="A24671" s="74" t="s">
        <v>13140</v>
      </c>
      <c r="B24671" s="74" t="str">
        <f ca="1">IFERROR(__xludf.DUMMYFUNCTION("IF(REGEXMATCH(A24671,""wealth planning""),""Script 1"",""-"")"),"-")</f>
        <v>-</v>
      </c>
      <c r="C24671" s="148">
        <f t="shared" si="192"/>
        <v>45731</v>
      </c>
      <c r="D24671" s="74" t="str">
        <f t="shared" si="193"/>
        <v>Muhammad Al-Amin Mohd Idrus</v>
      </c>
    </row>
    <row r="24672" spans="1:4">
      <c r="A24672" s="74"/>
      <c r="B24672" s="74" t="str">
        <f ca="1">IFERROR(__xludf.DUMMYFUNCTION("IF(REGEXMATCH(A24672,""wealth planning""),""Script 1"",""-"")"),"-")</f>
        <v>-</v>
      </c>
      <c r="C24672" s="74" t="str">
        <f t="shared" si="192"/>
        <v>Muhammad Al-Amin: Ok baik</v>
      </c>
      <c r="D24672" s="148">
        <f t="shared" si="193"/>
        <v>45731</v>
      </c>
    </row>
    <row r="24673" spans="1:4">
      <c r="B24673" s="74" t="str">
        <f ca="1">IFERROR(__xludf.DUMMYFUNCTION("IF(REGEXMATCH(A24673,""wealth planning""),""Script 1"",""-"")"),"-")</f>
        <v>-</v>
      </c>
      <c r="C24673" s="74">
        <f t="shared" si="192"/>
        <v>0</v>
      </c>
      <c r="D24673" s="148">
        <f t="shared" si="193"/>
        <v>45731</v>
      </c>
    </row>
    <row r="24674" spans="1:4">
      <c r="B24674" s="74" t="str">
        <f ca="1">IFERROR(__xludf.DUMMYFUNCTION("IF(REGEXMATCH(A24674,""wealth planning""),""Script 1"",""-"")"),"-")</f>
        <v>-</v>
      </c>
      <c r="C24674" s="74">
        <f t="shared" si="192"/>
        <v>0</v>
      </c>
      <c r="D24674" s="74" t="str">
        <f t="shared" si="193"/>
        <v>Muhammad Al-Amin: Ok baik</v>
      </c>
    </row>
    <row r="24675" spans="1:4">
      <c r="A24675" s="74" t="s">
        <v>13142</v>
      </c>
      <c r="B24675" s="74" t="str">
        <f ca="1">IFERROR(__xludf.DUMMYFUNCTION("IF(REGEXMATCH(A24675,""wealth planning""),""Script 1"",""-"")"),"-")</f>
        <v>-</v>
      </c>
      <c r="C24675" s="74">
        <f t="shared" si="192"/>
        <v>0</v>
      </c>
      <c r="D24675" s="74">
        <f t="shared" si="193"/>
        <v>0</v>
      </c>
    </row>
    <row r="24676" spans="1:4">
      <c r="A24676" s="74" t="s">
        <v>13143</v>
      </c>
      <c r="B24676" s="74" t="str">
        <f ca="1">IFERROR(__xludf.DUMMYFUNCTION("IF(REGEXMATCH(A24676,""wealth planning""),""Script 1"",""-"")"),"-")</f>
        <v>-</v>
      </c>
      <c r="C24676" s="74" t="str">
        <f t="shared" si="192"/>
        <v>Aiman Hakim AdenanStatus is reachable</v>
      </c>
      <c r="D24676" s="74">
        <f t="shared" si="193"/>
        <v>0</v>
      </c>
    </row>
    <row r="24677" spans="1:4">
      <c r="A24677" s="148">
        <v>45730</v>
      </c>
      <c r="B24677" s="74" t="str">
        <f ca="1">IFERROR(__xludf.DUMMYFUNCTION("IF(REGEXMATCH(A24677,""wealth planning""),""Script 1"",""-"")"),"#VALUE!")</f>
        <v>#VALUE!</v>
      </c>
      <c r="C24677" s="74" t="str">
        <f t="shared" si="192"/>
        <v>Aiman Hakim Adenan</v>
      </c>
      <c r="D24677" s="74">
        <f t="shared" si="193"/>
        <v>0</v>
      </c>
    </row>
    <row r="24678" spans="1:4">
      <c r="A24678" s="148">
        <v>45730</v>
      </c>
      <c r="B24678" s="74" t="str">
        <f ca="1">IFERROR(__xludf.DUMMYFUNCTION("IF(REGEXMATCH(A24678,""wealth planning""),""Script 1"",""-"")"),"#VALUE!")</f>
        <v>#VALUE!</v>
      </c>
      <c r="C24678" s="148">
        <f t="shared" si="192"/>
        <v>45730</v>
      </c>
      <c r="D24678" s="74" t="str">
        <f t="shared" si="193"/>
        <v>Aiman Hakim AdenanStatus is reachable</v>
      </c>
    </row>
    <row r="24679" spans="1:4">
      <c r="A24679" s="74" t="s">
        <v>13144</v>
      </c>
      <c r="B24679" s="74" t="str">
        <f ca="1">IFERROR(__xludf.DUMMYFUNCTION("IF(REGEXMATCH(A24679,""wealth planning""),""Script 1"",""-"")"),"-")</f>
        <v>-</v>
      </c>
      <c r="C24679" s="148">
        <f t="shared" si="192"/>
        <v>45730</v>
      </c>
      <c r="D24679" s="74" t="str">
        <f t="shared" si="193"/>
        <v>Aiman Hakim Adenan</v>
      </c>
    </row>
    <row r="24680" spans="1:4">
      <c r="A24680" s="74"/>
      <c r="B24680" s="74" t="str">
        <f ca="1">IFERROR(__xludf.DUMMYFUNCTION("IF(REGEXMATCH(A24680,""wealth planning""),""Script 1"",""-"")"),"-")</f>
        <v>-</v>
      </c>
      <c r="C24680" s="74" t="str">
        <f t="shared" si="192"/>
        <v>You: Hai. Okay ke kalau kita set masa untuk appointment?</v>
      </c>
      <c r="D24680" s="148">
        <f t="shared" si="193"/>
        <v>45730</v>
      </c>
    </row>
    <row r="24681" spans="1:4">
      <c r="B24681" s="74" t="str">
        <f ca="1">IFERROR(__xludf.DUMMYFUNCTION("IF(REGEXMATCH(A24681,""wealth planning""),""Script 1"",""-"")"),"-")</f>
        <v>-</v>
      </c>
      <c r="C24681" s="74">
        <f t="shared" si="192"/>
        <v>0</v>
      </c>
      <c r="D24681" s="148">
        <f t="shared" si="193"/>
        <v>45730</v>
      </c>
    </row>
    <row r="24682" spans="1:4">
      <c r="B24682" s="74" t="str">
        <f ca="1">IFERROR(__xludf.DUMMYFUNCTION("IF(REGEXMATCH(A24682,""wealth planning""),""Script 1"",""-"")"),"-")</f>
        <v>-</v>
      </c>
      <c r="C24682" s="74">
        <f t="shared" si="192"/>
        <v>0</v>
      </c>
      <c r="D24682" s="74" t="str">
        <f t="shared" si="193"/>
        <v>You: Hai. Okay ke kalau kita set masa untuk appointment?</v>
      </c>
    </row>
    <row r="24683" spans="1:4">
      <c r="A24683" s="74" t="s">
        <v>13146</v>
      </c>
      <c r="B24683" s="74" t="str">
        <f ca="1">IFERROR(__xludf.DUMMYFUNCTION("IF(REGEXMATCH(A24683,""wealth planning""),""Script 1"",""-"")"),"-")</f>
        <v>-</v>
      </c>
      <c r="C24683" s="74">
        <f t="shared" si="192"/>
        <v>0</v>
      </c>
      <c r="D24683" s="74">
        <f t="shared" si="193"/>
        <v>0</v>
      </c>
    </row>
    <row r="24684" spans="1:4">
      <c r="A24684" s="74" t="s">
        <v>13146</v>
      </c>
      <c r="B24684" s="74" t="str">
        <f ca="1">IFERROR(__xludf.DUMMYFUNCTION("IF(REGEXMATCH(A24684,""wealth planning""),""Script 1"",""-"")"),"-")</f>
        <v>-</v>
      </c>
      <c r="C24684" s="74" t="str">
        <f t="shared" si="192"/>
        <v>Hanun Hamizah Binti Zakria</v>
      </c>
      <c r="D24684" s="74">
        <f t="shared" si="193"/>
        <v>0</v>
      </c>
    </row>
    <row r="24685" spans="1:4">
      <c r="A24685" s="148">
        <v>45728</v>
      </c>
      <c r="B24685" s="74" t="str">
        <f ca="1">IFERROR(__xludf.DUMMYFUNCTION("IF(REGEXMATCH(A24685,""wealth planning""),""Script 1"",""-"")"),"#VALUE!")</f>
        <v>#VALUE!</v>
      </c>
      <c r="C24685" s="74" t="str">
        <f t="shared" si="192"/>
        <v>Hanun Hamizah Binti Zakria</v>
      </c>
      <c r="D24685" s="74">
        <f t="shared" si="193"/>
        <v>0</v>
      </c>
    </row>
    <row r="24686" spans="1:4">
      <c r="A24686" s="148">
        <v>45728</v>
      </c>
      <c r="B24686" s="74" t="str">
        <f ca="1">IFERROR(__xludf.DUMMYFUNCTION("IF(REGEXMATCH(A24686,""wealth planning""),""Script 1"",""-"")"),"#VALUE!")</f>
        <v>#VALUE!</v>
      </c>
      <c r="C24686" s="148">
        <f t="shared" si="192"/>
        <v>45728</v>
      </c>
      <c r="D24686" s="74" t="str">
        <f t="shared" si="193"/>
        <v>Hanun Hamizah Binti Zakria</v>
      </c>
    </row>
    <row r="24687" spans="1:4">
      <c r="A24687" s="74" t="s">
        <v>13147</v>
      </c>
      <c r="B24687" s="74" t="str">
        <f ca="1">IFERROR(__xludf.DUMMYFUNCTION("IF(REGEXMATCH(A24687,""wealth planning""),""Script 1"",""-"")"),"-")</f>
        <v>-</v>
      </c>
      <c r="C24687" s="148">
        <f t="shared" si="192"/>
        <v>45728</v>
      </c>
      <c r="D24687" s="74" t="str">
        <f t="shared" si="193"/>
        <v>Hanun Hamizah Binti Zakria</v>
      </c>
    </row>
    <row r="24688" spans="1:4">
      <c r="A24688" s="74"/>
      <c r="B24688" s="74" t="str">
        <f ca="1">IFERROR(__xludf.DUMMYFUNCTION("IF(REGEXMATCH(A24688,""wealth planning""),""Script 1"",""-"")"),"-")</f>
        <v>-</v>
      </c>
      <c r="C24688" s="74" t="str">
        <f t="shared" si="192"/>
        <v>You: Assalamualaikum. Maaf ganggu. Just nak follow on our last conversation. Kalau kita set masa next week okay ke?</v>
      </c>
      <c r="D24688" s="148">
        <f t="shared" si="193"/>
        <v>45728</v>
      </c>
    </row>
    <row r="24689" spans="1:4">
      <c r="B24689" s="74" t="str">
        <f ca="1">IFERROR(__xludf.DUMMYFUNCTION("IF(REGEXMATCH(A24689,""wealth planning""),""Script 1"",""-"")"),"-")</f>
        <v>-</v>
      </c>
      <c r="C24689" s="74">
        <f t="shared" si="192"/>
        <v>0</v>
      </c>
      <c r="D24689" s="148">
        <f t="shared" si="193"/>
        <v>45728</v>
      </c>
    </row>
    <row r="24690" spans="1:4">
      <c r="B24690" s="74" t="str">
        <f ca="1">IFERROR(__xludf.DUMMYFUNCTION("IF(REGEXMATCH(A24690,""wealth planning""),""Script 1"",""-"")"),"-")</f>
        <v>-</v>
      </c>
      <c r="C24690" s="74">
        <f t="shared" si="192"/>
        <v>0</v>
      </c>
      <c r="D24690" s="74" t="str">
        <f t="shared" si="193"/>
        <v>You: Assalamualaikum. Maaf ganggu. Just nak follow on our last conversation. Kalau kita set masa next week okay ke?</v>
      </c>
    </row>
    <row r="24691" spans="1:4">
      <c r="B24691" s="74" t="str">
        <f ca="1">IFERROR(__xludf.DUMMYFUNCTION("IF(REGEXMATCH(A24691,""wealth planning""),""Script 1"",""-"")"),"-")</f>
        <v>-</v>
      </c>
      <c r="C24691" s="74">
        <f t="shared" si="192"/>
        <v>0</v>
      </c>
      <c r="D24691" s="74">
        <f t="shared" si="193"/>
        <v>0</v>
      </c>
    </row>
    <row r="24692" spans="1:4">
      <c r="A24692" s="74" t="s">
        <v>13150</v>
      </c>
      <c r="B24692" s="74" t="str">
        <f ca="1">IFERROR(__xludf.DUMMYFUNCTION("IF(REGEXMATCH(A24692,""wealth planning""),""Script 1"",""-"")"),"-")</f>
        <v>-</v>
      </c>
      <c r="C24692" s="74">
        <f t="shared" si="192"/>
        <v>0</v>
      </c>
      <c r="D24692" s="74">
        <f t="shared" si="193"/>
        <v>0</v>
      </c>
    </row>
    <row r="24693" spans="1:4">
      <c r="A24693" s="148">
        <v>45728</v>
      </c>
      <c r="B24693" s="74" t="str">
        <f ca="1">IFERROR(__xludf.DUMMYFUNCTION("IF(REGEXMATCH(A24693,""wealth planning""),""Script 1"",""-"")"),"#VALUE!")</f>
        <v>#VALUE!</v>
      </c>
      <c r="C24693" s="74" t="str">
        <f t="shared" si="192"/>
        <v>Syakirah Zuhayra Suarel</v>
      </c>
      <c r="D24693" s="74">
        <f t="shared" si="193"/>
        <v>0</v>
      </c>
    </row>
    <row r="24694" spans="1:4">
      <c r="A24694" s="148">
        <v>45728</v>
      </c>
      <c r="B24694" s="74" t="str">
        <f ca="1">IFERROR(__xludf.DUMMYFUNCTION("IF(REGEXMATCH(A24694,""wealth planning""),""Script 1"",""-"")"),"#VALUE!")</f>
        <v>#VALUE!</v>
      </c>
      <c r="C24694" s="148">
        <f t="shared" si="192"/>
        <v>45728</v>
      </c>
      <c r="D24694" s="74">
        <f t="shared" si="193"/>
        <v>0</v>
      </c>
    </row>
    <row r="24695" spans="1:4">
      <c r="A24695" s="74" t="s">
        <v>13151</v>
      </c>
      <c r="B24695" s="74" t="str">
        <f ca="1">IFERROR(__xludf.DUMMYFUNCTION("IF(REGEXMATCH(A24695,""wealth planning""),""Script 1"",""-"")"),"-")</f>
        <v>-</v>
      </c>
      <c r="C24695" s="148">
        <f t="shared" si="192"/>
        <v>45728</v>
      </c>
      <c r="D24695" s="74" t="str">
        <f t="shared" si="193"/>
        <v>Syakirah Zuhayra Suarel</v>
      </c>
    </row>
    <row r="24696" spans="1:4">
      <c r="A24696" s="74"/>
      <c r="B24696" s="74" t="str">
        <f ca="1">IFERROR(__xludf.DUMMYFUNCTION("IF(REGEXMATCH(A24696,""wealth planning""),""Script 1"",""-"")"),"-")</f>
        <v>-</v>
      </c>
      <c r="C24696" s="74" t="str">
        <f t="shared" si="192"/>
        <v>You: Assalamualaikum. Yang quotation tu so far ada apa2 nak clarify?</v>
      </c>
      <c r="D24696" s="148">
        <f t="shared" si="193"/>
        <v>45728</v>
      </c>
    </row>
    <row r="24697" spans="1:4">
      <c r="B24697" s="74" t="str">
        <f ca="1">IFERROR(__xludf.DUMMYFUNCTION("IF(REGEXMATCH(A24697,""wealth planning""),""Script 1"",""-"")"),"-")</f>
        <v>-</v>
      </c>
      <c r="C24697" s="74">
        <f t="shared" si="192"/>
        <v>0</v>
      </c>
      <c r="D24697" s="148">
        <f t="shared" si="193"/>
        <v>45728</v>
      </c>
    </row>
    <row r="24698" spans="1:4">
      <c r="B24698" s="74" t="str">
        <f ca="1">IFERROR(__xludf.DUMMYFUNCTION("IF(REGEXMATCH(A24698,""wealth planning""),""Script 1"",""-"")"),"-")</f>
        <v>-</v>
      </c>
      <c r="C24698" s="74">
        <f t="shared" si="192"/>
        <v>0</v>
      </c>
      <c r="D24698" s="74" t="str">
        <f t="shared" si="193"/>
        <v>You: Assalamualaikum. Yang quotation tu so far ada apa2 nak clarify?</v>
      </c>
    </row>
    <row r="24699" spans="1:4">
      <c r="B24699" s="74" t="str">
        <f ca="1">IFERROR(__xludf.DUMMYFUNCTION("IF(REGEXMATCH(A24699,""wealth planning""),""Script 1"",""-"")"),"-")</f>
        <v>-</v>
      </c>
      <c r="C24699" s="74">
        <f t="shared" si="192"/>
        <v>0</v>
      </c>
      <c r="D24699" s="74">
        <f t="shared" si="193"/>
        <v>0</v>
      </c>
    </row>
    <row r="24700" spans="1:4">
      <c r="A24700" s="74" t="s">
        <v>13154</v>
      </c>
      <c r="B24700" s="74" t="str">
        <f ca="1">IFERROR(__xludf.DUMMYFUNCTION("IF(REGEXMATCH(A24700,""wealth planning""),""Script 1"",""-"")"),"-")</f>
        <v>-</v>
      </c>
      <c r="C24700" s="74">
        <f t="shared" si="192"/>
        <v>0</v>
      </c>
      <c r="D24700" s="74">
        <f t="shared" si="193"/>
        <v>0</v>
      </c>
    </row>
    <row r="24701" spans="1:4">
      <c r="A24701" s="148">
        <v>45728</v>
      </c>
      <c r="B24701" s="74" t="str">
        <f ca="1">IFERROR(__xludf.DUMMYFUNCTION("IF(REGEXMATCH(A24701,""wealth planning""),""Script 1"",""-"")"),"#VALUE!")</f>
        <v>#VALUE!</v>
      </c>
      <c r="C24701" s="74" t="str">
        <f t="shared" si="192"/>
        <v>Amin Haikal</v>
      </c>
      <c r="D24701" s="74">
        <f t="shared" si="193"/>
        <v>0</v>
      </c>
    </row>
    <row r="24702" spans="1:4">
      <c r="A24702" s="148">
        <v>45728</v>
      </c>
      <c r="B24702" s="74" t="str">
        <f ca="1">IFERROR(__xludf.DUMMYFUNCTION("IF(REGEXMATCH(A24702,""wealth planning""),""Script 1"",""-"")"),"#VALUE!")</f>
        <v>#VALUE!</v>
      </c>
      <c r="C24702" s="148">
        <f t="shared" si="192"/>
        <v>45728</v>
      </c>
      <c r="D24702" s="74">
        <f t="shared" si="193"/>
        <v>0</v>
      </c>
    </row>
    <row r="24703" spans="1:4">
      <c r="A24703" s="74" t="s">
        <v>13155</v>
      </c>
      <c r="B24703" s="74" t="str">
        <f ca="1">IFERROR(__xludf.DUMMYFUNCTION("IF(REGEXMATCH(A24703,""wealth planning""),""Script 1"",""-"")"),"-")</f>
        <v>-</v>
      </c>
      <c r="C24703" s="148">
        <f t="shared" si="192"/>
        <v>45728</v>
      </c>
      <c r="D24703" s="74" t="str">
        <f t="shared" si="193"/>
        <v>Amin Haikal</v>
      </c>
    </row>
    <row r="24704" spans="1:4">
      <c r="A24704" s="74"/>
      <c r="B24704" s="74" t="str">
        <f ca="1">IFERROR(__xludf.DUMMYFUNCTION("IF(REGEXMATCH(A24704,""wealth planning""),""Script 1"",""-"")"),"-")</f>
        <v>-</v>
      </c>
      <c r="C24704" s="74" t="str">
        <f t="shared" si="192"/>
        <v>You: Maaf saya tak dapat nak summarize di sini. Mungkin saya boleh check semula lepas raya ni. Terima kasih atas reply. Semoga dipermudahkan segala urusan</v>
      </c>
      <c r="D24704" s="148">
        <f t="shared" si="193"/>
        <v>45728</v>
      </c>
    </row>
    <row r="24705" spans="1:4">
      <c r="B24705" s="74" t="str">
        <f ca="1">IFERROR(__xludf.DUMMYFUNCTION("IF(REGEXMATCH(A24705,""wealth planning""),""Script 1"",""-"")"),"-")</f>
        <v>-</v>
      </c>
      <c r="C24705" s="74">
        <f t="shared" si="192"/>
        <v>0</v>
      </c>
      <c r="D24705" s="148">
        <f t="shared" si="193"/>
        <v>45728</v>
      </c>
    </row>
    <row r="24706" spans="1:4">
      <c r="B24706" s="74" t="str">
        <f ca="1">IFERROR(__xludf.DUMMYFUNCTION("IF(REGEXMATCH(A24706,""wealth planning""),""Script 1"",""-"")"),"-")</f>
        <v>-</v>
      </c>
      <c r="C24706" s="74">
        <f t="shared" si="192"/>
        <v>0</v>
      </c>
      <c r="D24706" s="74" t="str">
        <f t="shared" si="193"/>
        <v>You: Maaf saya tak dapat nak summarize di sini. Mungkin saya boleh check semula lepas raya ni. Terima kasih atas reply. Semoga dipermudahkan segala urusan</v>
      </c>
    </row>
    <row r="24707" spans="1:4">
      <c r="A24707" s="74" t="s">
        <v>13157</v>
      </c>
      <c r="B24707" s="74" t="str">
        <f ca="1">IFERROR(__xludf.DUMMYFUNCTION("IF(REGEXMATCH(A24707,""wealth planning""),""Script 1"",""-"")"),"-")</f>
        <v>-</v>
      </c>
      <c r="C24707" s="74">
        <f t="shared" si="192"/>
        <v>0</v>
      </c>
      <c r="D24707" s="74">
        <f t="shared" si="193"/>
        <v>0</v>
      </c>
    </row>
    <row r="24708" spans="1:4">
      <c r="A24708" s="74" t="s">
        <v>13158</v>
      </c>
      <c r="B24708" s="74" t="str">
        <f ca="1">IFERROR(__xludf.DUMMYFUNCTION("IF(REGEXMATCH(A24708,""wealth planning""),""Script 1"",""-"")"),"-")</f>
        <v>-</v>
      </c>
      <c r="C24708" s="74" t="str">
        <f t="shared" si="192"/>
        <v>Azamuddin Abd KamalStatus is reachable</v>
      </c>
      <c r="D24708" s="74">
        <f t="shared" si="193"/>
        <v>0</v>
      </c>
    </row>
    <row r="24709" spans="1:4">
      <c r="A24709" s="148">
        <v>45727</v>
      </c>
      <c r="B24709" s="74" t="str">
        <f ca="1">IFERROR(__xludf.DUMMYFUNCTION("IF(REGEXMATCH(A24709,""wealth planning""),""Script 1"",""-"")"),"#VALUE!")</f>
        <v>#VALUE!</v>
      </c>
      <c r="C24709" s="74" t="str">
        <f t="shared" si="192"/>
        <v>Azamuddin Abd Kamal</v>
      </c>
      <c r="D24709" s="74">
        <f t="shared" si="193"/>
        <v>0</v>
      </c>
    </row>
    <row r="24710" spans="1:4">
      <c r="A24710" s="148">
        <v>45727</v>
      </c>
      <c r="B24710" s="74" t="str">
        <f ca="1">IFERROR(__xludf.DUMMYFUNCTION("IF(REGEXMATCH(A24710,""wealth planning""),""Script 1"",""-"")"),"#VALUE!")</f>
        <v>#VALUE!</v>
      </c>
      <c r="C24710" s="148">
        <f t="shared" si="192"/>
        <v>45727</v>
      </c>
      <c r="D24710" s="74" t="str">
        <f t="shared" si="193"/>
        <v>Azamuddin Abd KamalStatus is reachable</v>
      </c>
    </row>
    <row r="24711" spans="1:4">
      <c r="A24711" s="74" t="s">
        <v>13159</v>
      </c>
      <c r="B24711" s="74" t="str">
        <f ca="1">IFERROR(__xludf.DUMMYFUNCTION("IF(REGEXMATCH(A24711,""wealth planning""),""Script 1"",""-"")"),"-")</f>
        <v>-</v>
      </c>
      <c r="C24711" s="148">
        <f t="shared" si="192"/>
        <v>45727</v>
      </c>
      <c r="D24711" s="74" t="str">
        <f t="shared" si="193"/>
        <v>Azamuddin Abd Kamal</v>
      </c>
    </row>
    <row r="24712" spans="1:4">
      <c r="A24712" s="74"/>
      <c r="B24712" s="74" t="str">
        <f ca="1">IFERROR(__xludf.DUMMYFUNCTION("IF(REGEXMATCH(A24712,""wealth planning""),""Script 1"",""-"")"),"-")</f>
        <v>-</v>
      </c>
      <c r="C24712" s="74" t="str">
        <f t="shared" si="192"/>
        <v>Azamuddin: 013-4527648, Azam</v>
      </c>
      <c r="D24712" s="148">
        <f t="shared" si="193"/>
        <v>45727</v>
      </c>
    </row>
    <row r="24713" spans="1:4">
      <c r="B24713" s="74" t="str">
        <f ca="1">IFERROR(__xludf.DUMMYFUNCTION("IF(REGEXMATCH(A24713,""wealth planning""),""Script 1"",""-"")"),"-")</f>
        <v>-</v>
      </c>
      <c r="C24713" s="74">
        <f t="shared" si="192"/>
        <v>0</v>
      </c>
      <c r="D24713" s="148">
        <f t="shared" si="193"/>
        <v>45727</v>
      </c>
    </row>
    <row r="24714" spans="1:4">
      <c r="B24714" s="74" t="str">
        <f ca="1">IFERROR(__xludf.DUMMYFUNCTION("IF(REGEXMATCH(A24714,""wealth planning""),""Script 1"",""-"")"),"-")</f>
        <v>-</v>
      </c>
      <c r="C24714" s="74">
        <f t="shared" si="192"/>
        <v>0</v>
      </c>
      <c r="D24714" s="74" t="str">
        <f t="shared" si="193"/>
        <v>Azamuddin: 013-4527648, Azam</v>
      </c>
    </row>
    <row r="24715" spans="1:4">
      <c r="A24715" s="74" t="s">
        <v>13161</v>
      </c>
      <c r="B24715" s="74" t="str">
        <f ca="1">IFERROR(__xludf.DUMMYFUNCTION("IF(REGEXMATCH(A24715,""wealth planning""),""Script 1"",""-"")"),"-")</f>
        <v>-</v>
      </c>
      <c r="C24715" s="74">
        <f t="shared" si="192"/>
        <v>0</v>
      </c>
      <c r="D24715" s="74">
        <f t="shared" si="193"/>
        <v>0</v>
      </c>
    </row>
    <row r="24716" spans="1:4">
      <c r="A24716" s="74" t="s">
        <v>13162</v>
      </c>
      <c r="B24716" s="74" t="str">
        <f ca="1">IFERROR(__xludf.DUMMYFUNCTION("IF(REGEXMATCH(A24716,""wealth planning""),""Script 1"",""-"")"),"-")</f>
        <v>-</v>
      </c>
      <c r="C24716" s="74" t="str">
        <f t="shared" si="192"/>
        <v>Mohammad Shahritz RizalStatus is reachable</v>
      </c>
      <c r="D24716" s="74">
        <f t="shared" si="193"/>
        <v>0</v>
      </c>
    </row>
    <row r="24717" spans="1:4">
      <c r="A24717" s="148">
        <v>45722</v>
      </c>
      <c r="B24717" s="74" t="str">
        <f ca="1">IFERROR(__xludf.DUMMYFUNCTION("IF(REGEXMATCH(A24717,""wealth planning""),""Script 1"",""-"")"),"#VALUE!")</f>
        <v>#VALUE!</v>
      </c>
      <c r="C24717" s="74" t="str">
        <f t="shared" si="192"/>
        <v>Mohammad Shahritz Rizal</v>
      </c>
      <c r="D24717" s="74">
        <f t="shared" si="193"/>
        <v>0</v>
      </c>
    </row>
    <row r="24718" spans="1:4">
      <c r="A24718" s="148">
        <v>45722</v>
      </c>
      <c r="B24718" s="74" t="str">
        <f ca="1">IFERROR(__xludf.DUMMYFUNCTION("IF(REGEXMATCH(A24718,""wealth planning""),""Script 1"",""-"")"),"#VALUE!")</f>
        <v>#VALUE!</v>
      </c>
      <c r="C24718" s="148">
        <f t="shared" si="192"/>
        <v>45722</v>
      </c>
      <c r="D24718" s="74" t="str">
        <f t="shared" si="193"/>
        <v>Mohammad Shahritz RizalStatus is reachable</v>
      </c>
    </row>
    <row r="24719" spans="1:4">
      <c r="A24719" s="74" t="s">
        <v>13163</v>
      </c>
      <c r="B24719" s="74" t="str">
        <f ca="1">IFERROR(__xludf.DUMMYFUNCTION("IF(REGEXMATCH(A24719,""wealth planning""),""Script 1"",""-"")"),"Script 1")</f>
        <v>Script 1</v>
      </c>
      <c r="C24719" s="148">
        <f t="shared" si="192"/>
        <v>45722</v>
      </c>
      <c r="D24719" s="74" t="str">
        <f t="shared" si="193"/>
        <v>Mohammad Shahritz Rizal</v>
      </c>
    </row>
    <row r="24720" spans="1:4">
      <c r="A24720" s="74"/>
      <c r="B24720" s="74" t="str">
        <f ca="1">IFERROR(__xludf.DUMMYFUNCTION("IF(REGEXMATCH(A24720,""wealth planning""),""Script 1"",""-"")"),"-")</f>
        <v>-</v>
      </c>
      <c r="C24720" s="74" t="str">
        <f t="shared" si="192"/>
        <v>You: Sharing berkaitan takaful dan wealth planning. Dalam 30-40 minit gitu exclude q&amp;a. Boleh online atau face to face. No obligation untuk ambil apa2 cuma nak jalankan tugas saya untuk spread awareness sahaja. Is that okay with you?</v>
      </c>
      <c r="D24720" s="148">
        <f t="shared" si="193"/>
        <v>45722</v>
      </c>
    </row>
    <row r="24721" spans="1:4">
      <c r="B24721" s="74" t="str">
        <f ca="1">IFERROR(__xludf.DUMMYFUNCTION("IF(REGEXMATCH(A24721,""wealth planning""),""Script 1"",""-"")"),"-")</f>
        <v>-</v>
      </c>
      <c r="C24721" s="74">
        <f t="shared" si="192"/>
        <v>0</v>
      </c>
      <c r="D24721" s="148">
        <f t="shared" si="193"/>
        <v>45722</v>
      </c>
    </row>
    <row r="24722" spans="1:4">
      <c r="B24722" s="74" t="str">
        <f ca="1">IFERROR(__xludf.DUMMYFUNCTION("IF(REGEXMATCH(A24722,""wealth planning""),""Script 1"",""-"")"),"-")</f>
        <v>-</v>
      </c>
      <c r="C24722" s="74">
        <f t="shared" si="192"/>
        <v>0</v>
      </c>
      <c r="D24722" s="74" t="str">
        <f t="shared" si="193"/>
        <v>You: Sharing berkaitan takaful dan wealth planning. Dalam 30-40 minit gitu exclude q&amp;a. Boleh online atau face to face. No obligation untuk ambil apa2 cuma nak jalankan tugas saya untuk spread awareness sahaja. Is that okay with you?</v>
      </c>
    </row>
    <row r="24723" spans="1:4">
      <c r="B24723" s="74" t="str">
        <f ca="1">IFERROR(__xludf.DUMMYFUNCTION("IF(REGEXMATCH(A24723,""wealth planning""),""Script 1"",""-"")"),"-")</f>
        <v>-</v>
      </c>
      <c r="C24723" s="74">
        <f t="shared" si="192"/>
        <v>0</v>
      </c>
      <c r="D24723" s="74">
        <f t="shared" si="193"/>
        <v>0</v>
      </c>
    </row>
    <row r="24724" spans="1:4">
      <c r="A24724" s="74" t="s">
        <v>13166</v>
      </c>
      <c r="B24724" s="74" t="str">
        <f ca="1">IFERROR(__xludf.DUMMYFUNCTION("IF(REGEXMATCH(A24724,""wealth planning""),""Script 1"",""-"")"),"-")</f>
        <v>-</v>
      </c>
      <c r="C24724" s="74">
        <f t="shared" si="192"/>
        <v>0</v>
      </c>
      <c r="D24724" s="74">
        <f t="shared" si="193"/>
        <v>0</v>
      </c>
    </row>
    <row r="24725" spans="1:4">
      <c r="A24725" s="148">
        <v>45722</v>
      </c>
      <c r="B24725" s="74" t="str">
        <f ca="1">IFERROR(__xludf.DUMMYFUNCTION("IF(REGEXMATCH(A24725,""wealth planning""),""Script 1"",""-"")"),"#VALUE!")</f>
        <v>#VALUE!</v>
      </c>
      <c r="C24725" s="74" t="str">
        <f t="shared" si="192"/>
        <v>Mohamad Kamal Aiman</v>
      </c>
      <c r="D24725" s="74">
        <f t="shared" si="193"/>
        <v>0</v>
      </c>
    </row>
    <row r="24726" spans="1:4">
      <c r="A24726" s="148">
        <v>45722</v>
      </c>
      <c r="B24726" s="74" t="str">
        <f ca="1">IFERROR(__xludf.DUMMYFUNCTION("IF(REGEXMATCH(A24726,""wealth planning""),""Script 1"",""-"")"),"#VALUE!")</f>
        <v>#VALUE!</v>
      </c>
      <c r="C24726" s="148">
        <f t="shared" si="192"/>
        <v>45722</v>
      </c>
      <c r="D24726" s="74">
        <f t="shared" si="193"/>
        <v>0</v>
      </c>
    </row>
    <row r="24727" spans="1:4">
      <c r="A24727" s="74" t="s">
        <v>13167</v>
      </c>
      <c r="B24727" s="74" t="str">
        <f ca="1">IFERROR(__xludf.DUMMYFUNCTION("IF(REGEXMATCH(A24727,""wealth planning""),""Script 1"",""-"")"),"-")</f>
        <v>-</v>
      </c>
      <c r="C24727" s="148">
        <f t="shared" si="192"/>
        <v>45722</v>
      </c>
      <c r="D24727" s="74" t="str">
        <f t="shared" si="193"/>
        <v>Mohamad Kamal Aiman</v>
      </c>
    </row>
    <row r="24728" spans="1:4">
      <c r="A24728" s="74"/>
      <c r="B24728" s="74" t="str">
        <f ca="1">IFERROR(__xludf.DUMMYFUNCTION("IF(REGEXMATCH(A24728,""wealth planning""),""Script 1"",""-"")"),"-")</f>
        <v>-</v>
      </c>
      <c r="C24728" s="74" t="str">
        <f t="shared" si="192"/>
        <v>You: Baik InshaAllah. Semoga dipermudahkan urusan dan selamat berpuasa</v>
      </c>
      <c r="D24728" s="148">
        <f t="shared" si="193"/>
        <v>45722</v>
      </c>
    </row>
    <row r="24729" spans="1:4">
      <c r="B24729" s="74" t="str">
        <f ca="1">IFERROR(__xludf.DUMMYFUNCTION("IF(REGEXMATCH(A24729,""wealth planning""),""Script 1"",""-"")"),"-")</f>
        <v>-</v>
      </c>
      <c r="C24729" s="74">
        <f t="shared" si="192"/>
        <v>0</v>
      </c>
      <c r="D24729" s="148">
        <f t="shared" si="193"/>
        <v>45722</v>
      </c>
    </row>
    <row r="24730" spans="1:4">
      <c r="B24730" s="74" t="str">
        <f ca="1">IFERROR(__xludf.DUMMYFUNCTION("IF(REGEXMATCH(A24730,""wealth planning""),""Script 1"",""-"")"),"-")</f>
        <v>-</v>
      </c>
      <c r="C24730" s="74">
        <f t="shared" si="192"/>
        <v>0</v>
      </c>
      <c r="D24730" s="74" t="str">
        <f t="shared" si="193"/>
        <v>You: Baik InshaAllah. Semoga dipermudahkan urusan dan selamat berpuasa</v>
      </c>
    </row>
    <row r="24731" spans="1:4">
      <c r="B24731" s="74" t="str">
        <f ca="1">IFERROR(__xludf.DUMMYFUNCTION("IF(REGEXMATCH(A24731,""wealth planning""),""Script 1"",""-"")"),"-")</f>
        <v>-</v>
      </c>
      <c r="C24731" s="74">
        <f t="shared" si="192"/>
        <v>0</v>
      </c>
      <c r="D24731" s="74">
        <f t="shared" si="193"/>
        <v>0</v>
      </c>
    </row>
    <row r="24732" spans="1:4">
      <c r="A24732" s="74" t="s">
        <v>13170</v>
      </c>
      <c r="B24732" s="74" t="str">
        <f ca="1">IFERROR(__xludf.DUMMYFUNCTION("IF(REGEXMATCH(A24732,""wealth planning""),""Script 1"",""-"")"),"-")</f>
        <v>-</v>
      </c>
      <c r="C24732" s="74">
        <f t="shared" si="192"/>
        <v>0</v>
      </c>
      <c r="D24732" s="74">
        <f t="shared" si="193"/>
        <v>0</v>
      </c>
    </row>
    <row r="24733" spans="1:4">
      <c r="A24733" s="148">
        <v>45717</v>
      </c>
      <c r="B24733" s="74" t="str">
        <f ca="1">IFERROR(__xludf.DUMMYFUNCTION("IF(REGEXMATCH(A24733,""wealth planning""),""Script 1"",""-"")"),"#VALUE!")</f>
        <v>#VALUE!</v>
      </c>
      <c r="C24733" s="74" t="str">
        <f t="shared" si="192"/>
        <v>Adib Zaki</v>
      </c>
      <c r="D24733" s="74">
        <f t="shared" si="193"/>
        <v>0</v>
      </c>
    </row>
    <row r="24734" spans="1:4">
      <c r="A24734" s="148">
        <v>45717</v>
      </c>
      <c r="B24734" s="74" t="str">
        <f ca="1">IFERROR(__xludf.DUMMYFUNCTION("IF(REGEXMATCH(A24734,""wealth planning""),""Script 1"",""-"")"),"#VALUE!")</f>
        <v>#VALUE!</v>
      </c>
      <c r="C24734" s="148">
        <f t="shared" si="192"/>
        <v>45717</v>
      </c>
      <c r="D24734" s="74">
        <f t="shared" si="193"/>
        <v>0</v>
      </c>
    </row>
    <row r="24735" spans="1:4">
      <c r="A24735" s="74" t="s">
        <v>13023</v>
      </c>
      <c r="B24735" s="74" t="str">
        <f ca="1">IFERROR(__xludf.DUMMYFUNCTION("IF(REGEXMATCH(A24735,""wealth planning""),""Script 1"",""-"")"),"-")</f>
        <v>-</v>
      </c>
      <c r="C24735" s="148">
        <f t="shared" si="192"/>
        <v>45717</v>
      </c>
      <c r="D24735" s="74" t="str">
        <f t="shared" si="193"/>
        <v>Adib Zaki</v>
      </c>
    </row>
    <row r="24736" spans="1:4">
      <c r="A24736" s="74"/>
      <c r="B24736" s="74" t="str">
        <f ca="1">IFERROR(__xludf.DUMMYFUNCTION("IF(REGEXMATCH(A24736,""wealth planning""),""Script 1"",""-"")"),"-")</f>
        <v>-</v>
      </c>
      <c r="C24736" s="74" t="str">
        <f t="shared" si="192"/>
        <v>You: 👍</v>
      </c>
      <c r="D24736" s="148">
        <f t="shared" si="193"/>
        <v>45717</v>
      </c>
    </row>
    <row r="24737" spans="1:4">
      <c r="B24737" s="74" t="str">
        <f ca="1">IFERROR(__xludf.DUMMYFUNCTION("IF(REGEXMATCH(A24737,""wealth planning""),""Script 1"",""-"")"),"-")</f>
        <v>-</v>
      </c>
      <c r="C24737" s="74">
        <f t="shared" si="192"/>
        <v>0</v>
      </c>
      <c r="D24737" s="148">
        <f t="shared" si="193"/>
        <v>45717</v>
      </c>
    </row>
    <row r="24738" spans="1:4">
      <c r="B24738" s="74" t="str">
        <f ca="1">IFERROR(__xludf.DUMMYFUNCTION("IF(REGEXMATCH(A24738,""wealth planning""),""Script 1"",""-"")"),"-")</f>
        <v>-</v>
      </c>
      <c r="C24738" s="74">
        <f t="shared" si="192"/>
        <v>0</v>
      </c>
      <c r="D24738" s="74" t="str">
        <f t="shared" si="193"/>
        <v>You: 👍</v>
      </c>
    </row>
    <row r="24739" spans="1:4">
      <c r="B24739" s="74" t="str">
        <f ca="1">IFERROR(__xludf.DUMMYFUNCTION("IF(REGEXMATCH(A24739,""wealth planning""),""Script 1"",""-"")"),"-")</f>
        <v>-</v>
      </c>
      <c r="C24739" s="74">
        <f t="shared" ref="C24739:C24993" si="194">A24738</f>
        <v>0</v>
      </c>
      <c r="D24739" s="74">
        <f t="shared" ref="D24739:D24993" si="195">A24736</f>
        <v>0</v>
      </c>
    </row>
    <row r="24740" spans="1:4">
      <c r="A24740" s="74" t="s">
        <v>13173</v>
      </c>
      <c r="B24740" s="74" t="str">
        <f ca="1">IFERROR(__xludf.DUMMYFUNCTION("IF(REGEXMATCH(A24740,""wealth planning""),""Script 1"",""-"")"),"-")</f>
        <v>-</v>
      </c>
      <c r="C24740" s="74">
        <f t="shared" si="194"/>
        <v>0</v>
      </c>
      <c r="D24740" s="74">
        <f t="shared" si="195"/>
        <v>0</v>
      </c>
    </row>
    <row r="24741" spans="1:4">
      <c r="A24741" s="148">
        <v>45716</v>
      </c>
      <c r="B24741" s="74" t="str">
        <f ca="1">IFERROR(__xludf.DUMMYFUNCTION("IF(REGEXMATCH(A24741,""wealth planning""),""Script 1"",""-"")"),"#VALUE!")</f>
        <v>#VALUE!</v>
      </c>
      <c r="C24741" s="74" t="str">
        <f t="shared" si="194"/>
        <v>Hanis Nurina Mohamad Rozi</v>
      </c>
      <c r="D24741" s="74">
        <f t="shared" si="195"/>
        <v>0</v>
      </c>
    </row>
    <row r="24742" spans="1:4">
      <c r="A24742" s="148">
        <v>45716</v>
      </c>
      <c r="B24742" s="74" t="str">
        <f ca="1">IFERROR(__xludf.DUMMYFUNCTION("IF(REGEXMATCH(A24742,""wealth planning""),""Script 1"",""-"")"),"#VALUE!")</f>
        <v>#VALUE!</v>
      </c>
      <c r="C24742" s="148">
        <f t="shared" si="194"/>
        <v>45716</v>
      </c>
      <c r="D24742" s="74">
        <f t="shared" si="195"/>
        <v>0</v>
      </c>
    </row>
    <row r="24743" spans="1:4">
      <c r="A24743" s="74" t="s">
        <v>13174</v>
      </c>
      <c r="B24743" s="74" t="str">
        <f ca="1">IFERROR(__xludf.DUMMYFUNCTION("IF(REGEXMATCH(A24743,""wealth planning""),""Script 1"",""-"")"),"-")</f>
        <v>-</v>
      </c>
      <c r="C24743" s="148">
        <f t="shared" si="194"/>
        <v>45716</v>
      </c>
      <c r="D24743" s="74" t="str">
        <f t="shared" si="195"/>
        <v>Hanis Nurina Mohamad Rozi</v>
      </c>
    </row>
    <row r="24744" spans="1:4">
      <c r="A24744" s="74"/>
      <c r="B24744" s="74" t="str">
        <f ca="1">IFERROR(__xludf.DUMMYFUNCTION("IF(REGEXMATCH(A24744,""wealth planning""),""Script 1"",""-"")"),"-")</f>
        <v>-</v>
      </c>
      <c r="C24744" s="74" t="str">
        <f t="shared" si="194"/>
        <v>You: Thank you jugak for the reply. So it is okay kalau kita set appointment?</v>
      </c>
      <c r="D24744" s="148">
        <f t="shared" si="195"/>
        <v>45716</v>
      </c>
    </row>
    <row r="24745" spans="1:4">
      <c r="B24745" s="74" t="str">
        <f ca="1">IFERROR(__xludf.DUMMYFUNCTION("IF(REGEXMATCH(A24745,""wealth planning""),""Script 1"",""-"")"),"-")</f>
        <v>-</v>
      </c>
      <c r="C24745" s="74">
        <f t="shared" si="194"/>
        <v>0</v>
      </c>
      <c r="D24745" s="148">
        <f t="shared" si="195"/>
        <v>45716</v>
      </c>
    </row>
    <row r="24746" spans="1:4">
      <c r="B24746" s="74" t="str">
        <f ca="1">IFERROR(__xludf.DUMMYFUNCTION("IF(REGEXMATCH(A24746,""wealth planning""),""Script 1"",""-"")"),"-")</f>
        <v>-</v>
      </c>
      <c r="C24746" s="74">
        <f t="shared" si="194"/>
        <v>0</v>
      </c>
      <c r="D24746" s="74" t="str">
        <f t="shared" si="195"/>
        <v>You: Thank you jugak for the reply. So it is okay kalau kita set appointment?</v>
      </c>
    </row>
    <row r="24747" spans="1:4">
      <c r="A24747" s="74" t="s">
        <v>13176</v>
      </c>
      <c r="B24747" s="74" t="str">
        <f ca="1">IFERROR(__xludf.DUMMYFUNCTION("IF(REGEXMATCH(A24747,""wealth planning""),""Script 1"",""-"")"),"-")</f>
        <v>-</v>
      </c>
      <c r="C24747" s="74">
        <f t="shared" si="194"/>
        <v>0</v>
      </c>
      <c r="D24747" s="74">
        <f t="shared" si="195"/>
        <v>0</v>
      </c>
    </row>
    <row r="24748" spans="1:4">
      <c r="A24748" s="74" t="s">
        <v>2345</v>
      </c>
      <c r="B24748" s="74" t="str">
        <f ca="1">IFERROR(__xludf.DUMMYFUNCTION("IF(REGEXMATCH(A24748,""wealth planning""),""Script 1"",""-"")"),"-")</f>
        <v>-</v>
      </c>
      <c r="C24748" s="74" t="str">
        <f t="shared" si="194"/>
        <v>Wan KamaliaStatus is reachable</v>
      </c>
      <c r="D24748" s="74">
        <f t="shared" si="195"/>
        <v>0</v>
      </c>
    </row>
    <row r="24749" spans="1:4">
      <c r="A24749" s="148">
        <v>45715</v>
      </c>
      <c r="B24749" s="74" t="str">
        <f ca="1">IFERROR(__xludf.DUMMYFUNCTION("IF(REGEXMATCH(A24749,""wealth planning""),""Script 1"",""-"")"),"#VALUE!")</f>
        <v>#VALUE!</v>
      </c>
      <c r="C24749" s="74" t="str">
        <f t="shared" si="194"/>
        <v>Wan Kamalia</v>
      </c>
      <c r="D24749" s="74">
        <f t="shared" si="195"/>
        <v>0</v>
      </c>
    </row>
    <row r="24750" spans="1:4">
      <c r="A24750" s="148">
        <v>45715</v>
      </c>
      <c r="B24750" s="74" t="str">
        <f ca="1">IFERROR(__xludf.DUMMYFUNCTION("IF(REGEXMATCH(A24750,""wealth planning""),""Script 1"",""-"")"),"#VALUE!")</f>
        <v>#VALUE!</v>
      </c>
      <c r="C24750" s="148">
        <f t="shared" si="194"/>
        <v>45715</v>
      </c>
      <c r="D24750" s="74" t="str">
        <f t="shared" si="195"/>
        <v>Wan KamaliaStatus is reachable</v>
      </c>
    </row>
    <row r="24751" spans="1:4">
      <c r="A24751" s="74" t="s">
        <v>13177</v>
      </c>
      <c r="B24751" s="74" t="str">
        <f ca="1">IFERROR(__xludf.DUMMYFUNCTION("IF(REGEXMATCH(A24751,""wealth planning""),""Script 1"",""-"")"),"-")</f>
        <v>-</v>
      </c>
      <c r="C24751" s="148">
        <f t="shared" si="194"/>
        <v>45715</v>
      </c>
      <c r="D24751" s="74" t="str">
        <f t="shared" si="195"/>
        <v>Wan Kamalia</v>
      </c>
    </row>
    <row r="24752" spans="1:4">
      <c r="A24752" s="74"/>
      <c r="B24752" s="74" t="str">
        <f ca="1">IFERROR(__xludf.DUMMYFUNCTION("IF(REGEXMATCH(A24752,""wealth planning""),""Script 1"",""-"")"),"-")</f>
        <v>-</v>
      </c>
      <c r="C24752" s="74" t="str">
        <f t="shared" si="194"/>
        <v>You: Hai. Its okay tak apa. It is okay kalau saya follow up semula lepas raya nanti?</v>
      </c>
      <c r="D24752" s="148">
        <f t="shared" si="195"/>
        <v>45715</v>
      </c>
    </row>
    <row r="24753" spans="1:4">
      <c r="B24753" s="74" t="str">
        <f ca="1">IFERROR(__xludf.DUMMYFUNCTION("IF(REGEXMATCH(A24753,""wealth planning""),""Script 1"",""-"")"),"-")</f>
        <v>-</v>
      </c>
      <c r="C24753" s="74">
        <f t="shared" si="194"/>
        <v>0</v>
      </c>
      <c r="D24753" s="148">
        <f t="shared" si="195"/>
        <v>45715</v>
      </c>
    </row>
    <row r="24754" spans="1:4">
      <c r="B24754" s="74" t="str">
        <f ca="1">IFERROR(__xludf.DUMMYFUNCTION("IF(REGEXMATCH(A24754,""wealth planning""),""Script 1"",""-"")"),"-")</f>
        <v>-</v>
      </c>
      <c r="C24754" s="74">
        <f t="shared" si="194"/>
        <v>0</v>
      </c>
      <c r="D24754" s="74" t="str">
        <f t="shared" si="195"/>
        <v>You: Hai. Its okay tak apa. It is okay kalau saya follow up semula lepas raya nanti?</v>
      </c>
    </row>
    <row r="24755" spans="1:4">
      <c r="B24755" s="74" t="str">
        <f ca="1">IFERROR(__xludf.DUMMYFUNCTION("IF(REGEXMATCH(A24755,""wealth planning""),""Script 1"",""-"")"),"-")</f>
        <v>-</v>
      </c>
      <c r="C24755" s="74">
        <f t="shared" si="194"/>
        <v>0</v>
      </c>
      <c r="D24755" s="74">
        <f t="shared" si="195"/>
        <v>0</v>
      </c>
    </row>
    <row r="24756" spans="1:4">
      <c r="A24756" s="74" t="s">
        <v>2376</v>
      </c>
      <c r="B24756" s="74" t="str">
        <f ca="1">IFERROR(__xludf.DUMMYFUNCTION("IF(REGEXMATCH(A24756,""wealth planning""),""Script 1"",""-"")"),"-")</f>
        <v>-</v>
      </c>
      <c r="C24756" s="74">
        <f t="shared" si="194"/>
        <v>0</v>
      </c>
      <c r="D24756" s="74">
        <f t="shared" si="195"/>
        <v>0</v>
      </c>
    </row>
    <row r="24757" spans="1:4">
      <c r="A24757" s="148">
        <v>45714</v>
      </c>
      <c r="B24757" s="74" t="str">
        <f ca="1">IFERROR(__xludf.DUMMYFUNCTION("IF(REGEXMATCH(A24757,""wealth planning""),""Script 1"",""-"")"),"#VALUE!")</f>
        <v>#VALUE!</v>
      </c>
      <c r="C24757" s="74" t="str">
        <f t="shared" si="194"/>
        <v>Aressa Sofea</v>
      </c>
      <c r="D24757" s="74">
        <f t="shared" si="195"/>
        <v>0</v>
      </c>
    </row>
    <row r="24758" spans="1:4">
      <c r="A24758" s="148">
        <v>45714</v>
      </c>
      <c r="B24758" s="74" t="str">
        <f ca="1">IFERROR(__xludf.DUMMYFUNCTION("IF(REGEXMATCH(A24758,""wealth planning""),""Script 1"",""-"")"),"#VALUE!")</f>
        <v>#VALUE!</v>
      </c>
      <c r="C24758" s="148">
        <f t="shared" si="194"/>
        <v>45714</v>
      </c>
      <c r="D24758" s="74">
        <f t="shared" si="195"/>
        <v>0</v>
      </c>
    </row>
    <row r="24759" spans="1:4">
      <c r="A24759" s="74" t="s">
        <v>13180</v>
      </c>
      <c r="B24759" s="74" t="str">
        <f ca="1">IFERROR(__xludf.DUMMYFUNCTION("IF(REGEXMATCH(A24759,""wealth planning""),""Script 1"",""-"")"),"-")</f>
        <v>-</v>
      </c>
      <c r="C24759" s="148">
        <f t="shared" si="194"/>
        <v>45714</v>
      </c>
      <c r="D24759" s="74" t="str">
        <f t="shared" si="195"/>
        <v>Aressa Sofea</v>
      </c>
    </row>
    <row r="24760" spans="1:4">
      <c r="A24760" s="74"/>
      <c r="B24760" s="74" t="str">
        <f ca="1">IFERROR(__xludf.DUMMYFUNCTION("IF(REGEXMATCH(A24760,""wealth planning""),""Script 1"",""-"")"),"-")</f>
        <v>-</v>
      </c>
      <c r="C24760" s="74" t="str">
        <f t="shared" si="194"/>
        <v>You: Hai. Terima kasih atas reply. Boleh ke kalau saya nak set masa untuk sharing ni? Prefer online atau jumpa?</v>
      </c>
      <c r="D24760" s="148">
        <f t="shared" si="195"/>
        <v>45714</v>
      </c>
    </row>
    <row r="24761" spans="1:4">
      <c r="B24761" s="74" t="str">
        <f ca="1">IFERROR(__xludf.DUMMYFUNCTION("IF(REGEXMATCH(A24761,""wealth planning""),""Script 1"",""-"")"),"-")</f>
        <v>-</v>
      </c>
      <c r="C24761" s="74">
        <f t="shared" si="194"/>
        <v>0</v>
      </c>
      <c r="D24761" s="148">
        <f t="shared" si="195"/>
        <v>45714</v>
      </c>
    </row>
    <row r="24762" spans="1:4">
      <c r="B24762" s="74" t="str">
        <f ca="1">IFERROR(__xludf.DUMMYFUNCTION("IF(REGEXMATCH(A24762,""wealth planning""),""Script 1"",""-"")"),"-")</f>
        <v>-</v>
      </c>
      <c r="C24762" s="74">
        <f t="shared" si="194"/>
        <v>0</v>
      </c>
      <c r="D24762" s="74" t="str">
        <f t="shared" si="195"/>
        <v>You: Hai. Terima kasih atas reply. Boleh ke kalau saya nak set masa untuk sharing ni? Prefer online atau jumpa?</v>
      </c>
    </row>
    <row r="24763" spans="1:4">
      <c r="A24763" s="74" t="s">
        <v>13182</v>
      </c>
      <c r="B24763" s="74" t="str">
        <f ca="1">IFERROR(__xludf.DUMMYFUNCTION("IF(REGEXMATCH(A24763,""wealth planning""),""Script 1"",""-"")"),"-")</f>
        <v>-</v>
      </c>
      <c r="C24763" s="74">
        <f t="shared" si="194"/>
        <v>0</v>
      </c>
      <c r="D24763" s="74">
        <f t="shared" si="195"/>
        <v>0</v>
      </c>
    </row>
    <row r="24764" spans="1:4">
      <c r="A24764" s="74" t="s">
        <v>2328</v>
      </c>
      <c r="B24764" s="74" t="str">
        <f ca="1">IFERROR(__xludf.DUMMYFUNCTION("IF(REGEXMATCH(A24764,""wealth planning""),""Script 1"",""-"")"),"-")</f>
        <v>-</v>
      </c>
      <c r="C24764" s="74" t="str">
        <f t="shared" si="194"/>
        <v>Muhammad LuqmanStatus is reachable</v>
      </c>
      <c r="D24764" s="74">
        <f t="shared" si="195"/>
        <v>0</v>
      </c>
    </row>
    <row r="24765" spans="1:4">
      <c r="A24765" s="148">
        <v>45714</v>
      </c>
      <c r="B24765" s="74" t="str">
        <f ca="1">IFERROR(__xludf.DUMMYFUNCTION("IF(REGEXMATCH(A24765,""wealth planning""),""Script 1"",""-"")"),"#VALUE!")</f>
        <v>#VALUE!</v>
      </c>
      <c r="C24765" s="74" t="str">
        <f t="shared" si="194"/>
        <v>Muhammad Luqman</v>
      </c>
      <c r="D24765" s="74">
        <f t="shared" si="195"/>
        <v>0</v>
      </c>
    </row>
    <row r="24766" spans="1:4">
      <c r="A24766" s="148">
        <v>45714</v>
      </c>
      <c r="B24766" s="74" t="str">
        <f ca="1">IFERROR(__xludf.DUMMYFUNCTION("IF(REGEXMATCH(A24766,""wealth planning""),""Script 1"",""-"")"),"#VALUE!")</f>
        <v>#VALUE!</v>
      </c>
      <c r="C24766" s="148">
        <f t="shared" si="194"/>
        <v>45714</v>
      </c>
      <c r="D24766" s="74" t="str">
        <f t="shared" si="195"/>
        <v>Muhammad LuqmanStatus is reachable</v>
      </c>
    </row>
    <row r="24767" spans="1:4">
      <c r="A24767" s="74" t="s">
        <v>13023</v>
      </c>
      <c r="B24767" s="74" t="str">
        <f ca="1">IFERROR(__xludf.DUMMYFUNCTION("IF(REGEXMATCH(A24767,""wealth planning""),""Script 1"",""-"")"),"-")</f>
        <v>-</v>
      </c>
      <c r="C24767" s="148">
        <f t="shared" si="194"/>
        <v>45714</v>
      </c>
      <c r="D24767" s="74" t="str">
        <f t="shared" si="195"/>
        <v>Muhammad Luqman</v>
      </c>
    </row>
    <row r="24768" spans="1:4">
      <c r="A24768" s="74"/>
      <c r="B24768" s="74" t="str">
        <f ca="1">IFERROR(__xludf.DUMMYFUNCTION("IF(REGEXMATCH(A24768,""wealth planning""),""Script 1"",""-"")"),"-")</f>
        <v>-</v>
      </c>
      <c r="C24768" s="74" t="str">
        <f t="shared" si="194"/>
        <v>You: 👍</v>
      </c>
      <c r="D24768" s="148">
        <f t="shared" si="195"/>
        <v>45714</v>
      </c>
    </row>
    <row r="24769" spans="1:4">
      <c r="B24769" s="74" t="str">
        <f ca="1">IFERROR(__xludf.DUMMYFUNCTION("IF(REGEXMATCH(A24769,""wealth planning""),""Script 1"",""-"")"),"-")</f>
        <v>-</v>
      </c>
      <c r="C24769" s="74">
        <f t="shared" si="194"/>
        <v>0</v>
      </c>
      <c r="D24769" s="148">
        <f t="shared" si="195"/>
        <v>45714</v>
      </c>
    </row>
    <row r="24770" spans="1:4">
      <c r="B24770" s="74" t="str">
        <f ca="1">IFERROR(__xludf.DUMMYFUNCTION("IF(REGEXMATCH(A24770,""wealth planning""),""Script 1"",""-"")"),"-")</f>
        <v>-</v>
      </c>
      <c r="C24770" s="74">
        <f t="shared" si="194"/>
        <v>0</v>
      </c>
      <c r="D24770" s="74" t="str">
        <f t="shared" si="195"/>
        <v>You: 👍</v>
      </c>
    </row>
    <row r="24771" spans="1:4">
      <c r="A24771" s="74" t="s">
        <v>13184</v>
      </c>
      <c r="B24771" s="74" t="str">
        <f ca="1">IFERROR(__xludf.DUMMYFUNCTION("IF(REGEXMATCH(A24771,""wealth planning""),""Script 1"",""-"")"),"-")</f>
        <v>-</v>
      </c>
      <c r="C24771" s="74">
        <f t="shared" si="194"/>
        <v>0</v>
      </c>
      <c r="D24771" s="74">
        <f t="shared" si="195"/>
        <v>0</v>
      </c>
    </row>
    <row r="24772" spans="1:4">
      <c r="A24772" s="74" t="s">
        <v>2319</v>
      </c>
      <c r="B24772" s="74" t="str">
        <f ca="1">IFERROR(__xludf.DUMMYFUNCTION("IF(REGEXMATCH(A24772,""wealth planning""),""Script 1"",""-"")"),"-")</f>
        <v>-</v>
      </c>
      <c r="C24772" s="74" t="str">
        <f t="shared" si="194"/>
        <v>Nur Fatin Izzati Muhamad RusdanStatus is reachable</v>
      </c>
      <c r="D24772" s="74">
        <f t="shared" si="195"/>
        <v>0</v>
      </c>
    </row>
    <row r="24773" spans="1:4">
      <c r="A24773" s="148">
        <v>45703</v>
      </c>
      <c r="B24773" s="74" t="str">
        <f ca="1">IFERROR(__xludf.DUMMYFUNCTION("IF(REGEXMATCH(A24773,""wealth planning""),""Script 1"",""-"")"),"#VALUE!")</f>
        <v>#VALUE!</v>
      </c>
      <c r="C24773" s="74" t="str">
        <f t="shared" si="194"/>
        <v>Nur Fatin Izzati Muhamad Rusdan</v>
      </c>
      <c r="D24773" s="74">
        <f t="shared" si="195"/>
        <v>0</v>
      </c>
    </row>
    <row r="24774" spans="1:4">
      <c r="A24774" s="148">
        <v>45703</v>
      </c>
      <c r="B24774" s="74" t="str">
        <f ca="1">IFERROR(__xludf.DUMMYFUNCTION("IF(REGEXMATCH(A24774,""wealth planning""),""Script 1"",""-"")"),"#VALUE!")</f>
        <v>#VALUE!</v>
      </c>
      <c r="C24774" s="148">
        <f t="shared" si="194"/>
        <v>45703</v>
      </c>
      <c r="D24774" s="74" t="str">
        <f t="shared" si="195"/>
        <v>Nur Fatin Izzati Muhamad RusdanStatus is reachable</v>
      </c>
    </row>
    <row r="24775" spans="1:4">
      <c r="A24775" s="74" t="s">
        <v>13185</v>
      </c>
      <c r="B24775" s="74" t="str">
        <f ca="1">IFERROR(__xludf.DUMMYFUNCTION("IF(REGEXMATCH(A24775,""wealth planning""),""Script 1"",""-"")"),"-")</f>
        <v>-</v>
      </c>
      <c r="C24775" s="148">
        <f t="shared" si="194"/>
        <v>45703</v>
      </c>
      <c r="D24775" s="74" t="str">
        <f t="shared" si="195"/>
        <v>Nur Fatin Izzati Muhamad Rusdan</v>
      </c>
    </row>
    <row r="24776" spans="1:4">
      <c r="A24776" s="74"/>
      <c r="B24776" s="74" t="str">
        <f ca="1">IFERROR(__xludf.DUMMYFUNCTION("IF(REGEXMATCH(A24776,""wealth planning""),""Script 1"",""-"")"),"-")</f>
        <v>-</v>
      </c>
      <c r="C24776" s="74" t="str">
        <f t="shared" si="194"/>
        <v>You: Hai. Terima kasih for reply. InshaAllah kalau ada soalan atau inquiry in the future, boleh je contact saya. Semoga dipermudahkan urusan</v>
      </c>
      <c r="D24776" s="148">
        <f t="shared" si="195"/>
        <v>45703</v>
      </c>
    </row>
    <row r="24777" spans="1:4">
      <c r="B24777" s="74" t="str">
        <f ca="1">IFERROR(__xludf.DUMMYFUNCTION("IF(REGEXMATCH(A24777,""wealth planning""),""Script 1"",""-"")"),"-")</f>
        <v>-</v>
      </c>
      <c r="C24777" s="74">
        <f t="shared" si="194"/>
        <v>0</v>
      </c>
      <c r="D24777" s="148">
        <f t="shared" si="195"/>
        <v>45703</v>
      </c>
    </row>
    <row r="24778" spans="1:4">
      <c r="B24778" s="74" t="str">
        <f ca="1">IFERROR(__xludf.DUMMYFUNCTION("IF(REGEXMATCH(A24778,""wealth planning""),""Script 1"",""-"")"),"-")</f>
        <v>-</v>
      </c>
      <c r="C24778" s="74">
        <f t="shared" si="194"/>
        <v>0</v>
      </c>
      <c r="D24778" s="74" t="str">
        <f t="shared" si="195"/>
        <v>You: Hai. Terima kasih for reply. InshaAllah kalau ada soalan atau inquiry in the future, boleh je contact saya. Semoga dipermudahkan urusan</v>
      </c>
    </row>
    <row r="24779" spans="1:4">
      <c r="A24779" s="74" t="s">
        <v>13187</v>
      </c>
      <c r="B24779" s="74" t="str">
        <f ca="1">IFERROR(__xludf.DUMMYFUNCTION("IF(REGEXMATCH(A24779,""wealth planning""),""Script 1"",""-"")"),"-")</f>
        <v>-</v>
      </c>
      <c r="C24779" s="74">
        <f t="shared" si="194"/>
        <v>0</v>
      </c>
      <c r="D24779" s="74">
        <f t="shared" si="195"/>
        <v>0</v>
      </c>
    </row>
    <row r="24780" spans="1:4">
      <c r="A24780" s="74" t="s">
        <v>13188</v>
      </c>
      <c r="B24780" s="74" t="str">
        <f ca="1">IFERROR(__xludf.DUMMYFUNCTION("IF(REGEXMATCH(A24780,""wealth planning""),""Script 1"",""-"")"),"-")</f>
        <v>-</v>
      </c>
      <c r="C24780" s="74" t="str">
        <f t="shared" si="194"/>
        <v>Aisyatul Humaira AlzafriStatus is reachable</v>
      </c>
      <c r="D24780" s="74">
        <f t="shared" si="195"/>
        <v>0</v>
      </c>
    </row>
    <row r="24781" spans="1:4">
      <c r="A24781" s="148">
        <v>45703</v>
      </c>
      <c r="B24781" s="74" t="str">
        <f ca="1">IFERROR(__xludf.DUMMYFUNCTION("IF(REGEXMATCH(A24781,""wealth planning""),""Script 1"",""-"")"),"#VALUE!")</f>
        <v>#VALUE!</v>
      </c>
      <c r="C24781" s="74" t="str">
        <f t="shared" si="194"/>
        <v>Aisyatul Humaira Alzafri</v>
      </c>
      <c r="D24781" s="74">
        <f t="shared" si="195"/>
        <v>0</v>
      </c>
    </row>
    <row r="24782" spans="1:4">
      <c r="A24782" s="148">
        <v>45703</v>
      </c>
      <c r="B24782" s="74" t="str">
        <f ca="1">IFERROR(__xludf.DUMMYFUNCTION("IF(REGEXMATCH(A24782,""wealth planning""),""Script 1"",""-"")"),"#VALUE!")</f>
        <v>#VALUE!</v>
      </c>
      <c r="C24782" s="148">
        <f t="shared" si="194"/>
        <v>45703</v>
      </c>
      <c r="D24782" s="74" t="str">
        <f t="shared" si="195"/>
        <v>Aisyatul Humaira AlzafriStatus is reachable</v>
      </c>
    </row>
    <row r="24783" spans="1:4">
      <c r="A24783" s="74" t="s">
        <v>13189</v>
      </c>
      <c r="B24783" s="74" t="str">
        <f ca="1">IFERROR(__xludf.DUMMYFUNCTION("IF(REGEXMATCH(A24783,""wealth planning""),""Script 1"",""-"")"),"-")</f>
        <v>-</v>
      </c>
      <c r="C24783" s="148">
        <f t="shared" si="194"/>
        <v>45703</v>
      </c>
      <c r="D24783" s="74" t="str">
        <f t="shared" si="195"/>
        <v>Aisyatul Humaira Alzafri</v>
      </c>
    </row>
    <row r="24784" spans="1:4">
      <c r="A24784" s="74"/>
      <c r="B24784" s="74" t="str">
        <f ca="1">IFERROR(__xludf.DUMMYFUNCTION("IF(REGEXMATCH(A24784,""wealth planning""),""Script 1"",""-"")"),"-")</f>
        <v>-</v>
      </c>
      <c r="C24784" s="74" t="str">
        <f t="shared" si="194"/>
        <v>Aisyatul Humaira: Baik, minta maaf ye 🙏🏻</v>
      </c>
      <c r="D24784" s="148">
        <f t="shared" si="195"/>
        <v>45703</v>
      </c>
    </row>
    <row r="24785" spans="1:4">
      <c r="B24785" s="74" t="str">
        <f ca="1">IFERROR(__xludf.DUMMYFUNCTION("IF(REGEXMATCH(A24785,""wealth planning""),""Script 1"",""-"")"),"-")</f>
        <v>-</v>
      </c>
      <c r="C24785" s="74">
        <f t="shared" si="194"/>
        <v>0</v>
      </c>
      <c r="D24785" s="148">
        <f t="shared" si="195"/>
        <v>45703</v>
      </c>
    </row>
    <row r="24786" spans="1:4">
      <c r="B24786" s="74" t="str">
        <f ca="1">IFERROR(__xludf.DUMMYFUNCTION("IF(REGEXMATCH(A24786,""wealth planning""),""Script 1"",""-"")"),"-")</f>
        <v>-</v>
      </c>
      <c r="C24786" s="74">
        <f t="shared" si="194"/>
        <v>0</v>
      </c>
      <c r="D24786" s="74" t="str">
        <f t="shared" si="195"/>
        <v>Aisyatul Humaira: Baik, minta maaf ye 🙏🏻</v>
      </c>
    </row>
    <row r="24787" spans="1:4">
      <c r="B24787" s="74" t="str">
        <f ca="1">IFERROR(__xludf.DUMMYFUNCTION("IF(REGEXMATCH(A24787,""wealth planning""),""Script 1"",""-"")"),"-")</f>
        <v>-</v>
      </c>
      <c r="C24787" s="74">
        <f t="shared" si="194"/>
        <v>0</v>
      </c>
      <c r="D24787" s="74">
        <f t="shared" si="195"/>
        <v>0</v>
      </c>
    </row>
    <row r="24788" spans="1:4">
      <c r="A24788" s="74" t="s">
        <v>13192</v>
      </c>
      <c r="B24788" s="74" t="str">
        <f ca="1">IFERROR(__xludf.DUMMYFUNCTION("IF(REGEXMATCH(A24788,""wealth planning""),""Script 1"",""-"")"),"-")</f>
        <v>-</v>
      </c>
      <c r="C24788" s="74">
        <f t="shared" si="194"/>
        <v>0</v>
      </c>
      <c r="D24788" s="74">
        <f t="shared" si="195"/>
        <v>0</v>
      </c>
    </row>
    <row r="24789" spans="1:4">
      <c r="A24789" s="148">
        <v>45702</v>
      </c>
      <c r="B24789" s="74" t="str">
        <f ca="1">IFERROR(__xludf.DUMMYFUNCTION("IF(REGEXMATCH(A24789,""wealth planning""),""Script 1"",""-"")"),"#VALUE!")</f>
        <v>#VALUE!</v>
      </c>
      <c r="C24789" s="74" t="str">
        <f t="shared" si="194"/>
        <v>AQEEF MDISA</v>
      </c>
      <c r="D24789" s="74">
        <f t="shared" si="195"/>
        <v>0</v>
      </c>
    </row>
    <row r="24790" spans="1:4">
      <c r="A24790" s="148">
        <v>45702</v>
      </c>
      <c r="B24790" s="74" t="str">
        <f ca="1">IFERROR(__xludf.DUMMYFUNCTION("IF(REGEXMATCH(A24790,""wealth planning""),""Script 1"",""-"")"),"#VALUE!")</f>
        <v>#VALUE!</v>
      </c>
      <c r="C24790" s="148">
        <f t="shared" si="194"/>
        <v>45702</v>
      </c>
      <c r="D24790" s="74">
        <f t="shared" si="195"/>
        <v>0</v>
      </c>
    </row>
    <row r="24791" spans="1:4">
      <c r="A24791" s="74" t="s">
        <v>13193</v>
      </c>
      <c r="B24791" s="74" t="str">
        <f ca="1">IFERROR(__xludf.DUMMYFUNCTION("IF(REGEXMATCH(A24791,""wealth planning""),""Script 1"",""-"")"),"-")</f>
        <v>-</v>
      </c>
      <c r="C24791" s="148">
        <f t="shared" si="194"/>
        <v>45702</v>
      </c>
      <c r="D24791" s="74" t="str">
        <f t="shared" si="195"/>
        <v>AQEEF MDISA</v>
      </c>
    </row>
    <row r="24792" spans="1:4">
      <c r="A24792" s="74"/>
      <c r="B24792" s="74" t="str">
        <f ca="1">IFERROR(__xludf.DUMMYFUNCTION("IF(REGEXMATCH(A24792,""wealth planning""),""Script 1"",""-"")"),"-")</f>
        <v>-</v>
      </c>
      <c r="C24792" s="74" t="str">
        <f t="shared" si="194"/>
        <v>You: Sure no problem. Terima kasih jugak atas reply. Semoga dipermudahkan urusan</v>
      </c>
      <c r="D24792" s="148">
        <f t="shared" si="195"/>
        <v>45702</v>
      </c>
    </row>
    <row r="24793" spans="1:4">
      <c r="B24793" s="74" t="str">
        <f ca="1">IFERROR(__xludf.DUMMYFUNCTION("IF(REGEXMATCH(A24793,""wealth planning""),""Script 1"",""-"")"),"-")</f>
        <v>-</v>
      </c>
      <c r="C24793" s="74">
        <f t="shared" si="194"/>
        <v>0</v>
      </c>
      <c r="D24793" s="148">
        <f t="shared" si="195"/>
        <v>45702</v>
      </c>
    </row>
    <row r="24794" spans="1:4">
      <c r="B24794" s="74" t="str">
        <f ca="1">IFERROR(__xludf.DUMMYFUNCTION("IF(REGEXMATCH(A24794,""wealth planning""),""Script 1"",""-"")"),"-")</f>
        <v>-</v>
      </c>
      <c r="C24794" s="74">
        <f t="shared" si="194"/>
        <v>0</v>
      </c>
      <c r="D24794" s="74" t="str">
        <f t="shared" si="195"/>
        <v>You: Sure no problem. Terima kasih jugak atas reply. Semoga dipermudahkan urusan</v>
      </c>
    </row>
    <row r="24795" spans="1:4">
      <c r="A24795" s="74" t="s">
        <v>2314</v>
      </c>
      <c r="B24795" s="74" t="str">
        <f ca="1">IFERROR(__xludf.DUMMYFUNCTION("IF(REGEXMATCH(A24795,""wealth planning""),""Script 1"",""-"")"),"-")</f>
        <v>-</v>
      </c>
      <c r="C24795" s="74">
        <f t="shared" si="194"/>
        <v>0</v>
      </c>
      <c r="D24795" s="74">
        <f t="shared" si="195"/>
        <v>0</v>
      </c>
    </row>
    <row r="24796" spans="1:4">
      <c r="A24796" s="74" t="s">
        <v>2314</v>
      </c>
      <c r="B24796" s="74" t="str">
        <f ca="1">IFERROR(__xludf.DUMMYFUNCTION("IF(REGEXMATCH(A24796,""wealth planning""),""Script 1"",""-"")"),"-")</f>
        <v>-</v>
      </c>
      <c r="C24796" s="74" t="str">
        <f t="shared" si="194"/>
        <v>Ayuni Auni</v>
      </c>
      <c r="D24796" s="74">
        <f t="shared" si="195"/>
        <v>0</v>
      </c>
    </row>
    <row r="24797" spans="1:4">
      <c r="A24797" s="148">
        <v>45702</v>
      </c>
      <c r="B24797" s="74" t="str">
        <f ca="1">IFERROR(__xludf.DUMMYFUNCTION("IF(REGEXMATCH(A24797,""wealth planning""),""Script 1"",""-"")"),"#VALUE!")</f>
        <v>#VALUE!</v>
      </c>
      <c r="C24797" s="74" t="str">
        <f t="shared" si="194"/>
        <v>Ayuni Auni</v>
      </c>
      <c r="D24797" s="74">
        <f t="shared" si="195"/>
        <v>0</v>
      </c>
    </row>
    <row r="24798" spans="1:4">
      <c r="A24798" s="148">
        <v>45702</v>
      </c>
      <c r="B24798" s="74" t="str">
        <f ca="1">IFERROR(__xludf.DUMMYFUNCTION("IF(REGEXMATCH(A24798,""wealth planning""),""Script 1"",""-"")"),"#VALUE!")</f>
        <v>#VALUE!</v>
      </c>
      <c r="C24798" s="148">
        <f t="shared" si="194"/>
        <v>45702</v>
      </c>
      <c r="D24798" s="74" t="str">
        <f t="shared" si="195"/>
        <v>Ayuni Auni</v>
      </c>
    </row>
    <row r="24799" spans="1:4">
      <c r="A24799" s="74" t="s">
        <v>13195</v>
      </c>
      <c r="B24799" s="74" t="str">
        <f ca="1">IFERROR(__xludf.DUMMYFUNCTION("IF(REGEXMATCH(A24799,""wealth planning""),""Script 1"",""-"")"),"-")</f>
        <v>-</v>
      </c>
      <c r="C24799" s="148">
        <f t="shared" si="194"/>
        <v>45702</v>
      </c>
      <c r="D24799" s="74" t="str">
        <f t="shared" si="195"/>
        <v>Ayuni Auni</v>
      </c>
    </row>
    <row r="24800" spans="1:4">
      <c r="A24800" s="74"/>
      <c r="B24800" s="74" t="str">
        <f ca="1">IFERROR(__xludf.DUMMYFUNCTION("IF(REGEXMATCH(A24800,""wealth planning""),""Script 1"",""-"")"),"-")</f>
        <v>-</v>
      </c>
      <c r="C24800" s="74" t="str">
        <f t="shared" si="194"/>
        <v>You: Hai assalamualaikum. Maaf ganggu. Just nak follow up semula on our last conversation. It is okay kalau saya nak set masa for appointment bulan ni?</v>
      </c>
      <c r="D24800" s="148">
        <f t="shared" si="195"/>
        <v>45702</v>
      </c>
    </row>
    <row r="24801" spans="1:4">
      <c r="B24801" s="74" t="str">
        <f ca="1">IFERROR(__xludf.DUMMYFUNCTION("IF(REGEXMATCH(A24801,""wealth planning""),""Script 1"",""-"")"),"-")</f>
        <v>-</v>
      </c>
      <c r="C24801" s="74">
        <f t="shared" si="194"/>
        <v>0</v>
      </c>
      <c r="D24801" s="148">
        <f t="shared" si="195"/>
        <v>45702</v>
      </c>
    </row>
    <row r="24802" spans="1:4">
      <c r="B24802" s="74" t="str">
        <f ca="1">IFERROR(__xludf.DUMMYFUNCTION("IF(REGEXMATCH(A24802,""wealth planning""),""Script 1"",""-"")"),"-")</f>
        <v>-</v>
      </c>
      <c r="C24802" s="74">
        <f t="shared" si="194"/>
        <v>0</v>
      </c>
      <c r="D24802" s="74" t="str">
        <f t="shared" si="195"/>
        <v>You: Hai assalamualaikum. Maaf ganggu. Just nak follow up semula on our last conversation. It is okay kalau saya nak set masa for appointment bulan ni?</v>
      </c>
    </row>
    <row r="24803" spans="1:4">
      <c r="A24803" s="74" t="s">
        <v>13197</v>
      </c>
      <c r="B24803" s="74" t="str">
        <f ca="1">IFERROR(__xludf.DUMMYFUNCTION("IF(REGEXMATCH(A24803,""wealth planning""),""Script 1"",""-"")"),"-")</f>
        <v>-</v>
      </c>
      <c r="C24803" s="74">
        <f t="shared" si="194"/>
        <v>0</v>
      </c>
      <c r="D24803" s="74">
        <f t="shared" si="195"/>
        <v>0</v>
      </c>
    </row>
    <row r="24804" spans="1:4">
      <c r="A24804" s="74" t="s">
        <v>13197</v>
      </c>
      <c r="B24804" s="74" t="str">
        <f ca="1">IFERROR(__xludf.DUMMYFUNCTION("IF(REGEXMATCH(A24804,""wealth planning""),""Script 1"",""-"")"),"-")</f>
        <v>-</v>
      </c>
      <c r="C24804" s="74" t="str">
        <f t="shared" si="194"/>
        <v>Muhammad Haziq Furqan Bin Mohd Haizal</v>
      </c>
      <c r="D24804" s="74">
        <f t="shared" si="195"/>
        <v>0</v>
      </c>
    </row>
    <row r="24805" spans="1:4">
      <c r="A24805" s="148">
        <v>45702</v>
      </c>
      <c r="B24805" s="74" t="str">
        <f ca="1">IFERROR(__xludf.DUMMYFUNCTION("IF(REGEXMATCH(A24805,""wealth planning""),""Script 1"",""-"")"),"#VALUE!")</f>
        <v>#VALUE!</v>
      </c>
      <c r="C24805" s="74" t="str">
        <f t="shared" si="194"/>
        <v>Muhammad Haziq Furqan Bin Mohd Haizal</v>
      </c>
      <c r="D24805" s="74">
        <f t="shared" si="195"/>
        <v>0</v>
      </c>
    </row>
    <row r="24806" spans="1:4">
      <c r="A24806" s="148">
        <v>45702</v>
      </c>
      <c r="B24806" s="74" t="str">
        <f ca="1">IFERROR(__xludf.DUMMYFUNCTION("IF(REGEXMATCH(A24806,""wealth planning""),""Script 1"",""-"")"),"#VALUE!")</f>
        <v>#VALUE!</v>
      </c>
      <c r="C24806" s="148">
        <f t="shared" si="194"/>
        <v>45702</v>
      </c>
      <c r="D24806" s="74" t="str">
        <f t="shared" si="195"/>
        <v>Muhammad Haziq Furqan Bin Mohd Haizal</v>
      </c>
    </row>
    <row r="24807" spans="1:4">
      <c r="A24807" s="74" t="s">
        <v>13198</v>
      </c>
      <c r="B24807" s="74" t="str">
        <f ca="1">IFERROR(__xludf.DUMMYFUNCTION("IF(REGEXMATCH(A24807,""wealth planning""),""Script 1"",""-"")"),"-")</f>
        <v>-</v>
      </c>
      <c r="C24807" s="148">
        <f t="shared" si="194"/>
        <v>45702</v>
      </c>
      <c r="D24807" s="74" t="str">
        <f t="shared" si="195"/>
        <v>Muhammad Haziq Furqan Bin Mohd Haizal</v>
      </c>
    </row>
    <row r="24808" spans="1:4">
      <c r="A24808" s="74"/>
      <c r="B24808" s="74" t="str">
        <f ca="1">IFERROR(__xludf.DUMMYFUNCTION("IF(REGEXMATCH(A24808,""wealth planning""),""Script 1"",""-"")"),"-")</f>
        <v>-</v>
      </c>
      <c r="C24808" s="74" t="str">
        <f t="shared" si="194"/>
        <v>You: Hai assalamualaikum Haziq. Maaf ganggu. Saya just nak follow up semula on our last conversation. It is okay untuk kita set masa untuk appointment bulan ni?</v>
      </c>
      <c r="D24808" s="148">
        <f t="shared" si="195"/>
        <v>45702</v>
      </c>
    </row>
    <row r="24809" spans="1:4">
      <c r="B24809" s="74" t="str">
        <f ca="1">IFERROR(__xludf.DUMMYFUNCTION("IF(REGEXMATCH(A24809,""wealth planning""),""Script 1"",""-"")"),"-")</f>
        <v>-</v>
      </c>
      <c r="C24809" s="74">
        <f t="shared" si="194"/>
        <v>0</v>
      </c>
      <c r="D24809" s="148">
        <f t="shared" si="195"/>
        <v>45702</v>
      </c>
    </row>
    <row r="24810" spans="1:4">
      <c r="B24810" s="74" t="str">
        <f ca="1">IFERROR(__xludf.DUMMYFUNCTION("IF(REGEXMATCH(A24810,""wealth planning""),""Script 1"",""-"")"),"-")</f>
        <v>-</v>
      </c>
      <c r="C24810" s="74">
        <f t="shared" si="194"/>
        <v>0</v>
      </c>
      <c r="D24810" s="74" t="str">
        <f t="shared" si="195"/>
        <v>You: Hai assalamualaikum Haziq. Maaf ganggu. Saya just nak follow up semula on our last conversation. It is okay untuk kita set masa untuk appointment bulan ni?</v>
      </c>
    </row>
    <row r="24811" spans="1:4">
      <c r="B24811" s="74" t="str">
        <f ca="1">IFERROR(__xludf.DUMMYFUNCTION("IF(REGEXMATCH(A24811,""wealth planning""),""Script 1"",""-"")"),"-")</f>
        <v>-</v>
      </c>
      <c r="C24811" s="74">
        <f t="shared" si="194"/>
        <v>0</v>
      </c>
      <c r="D24811" s="74">
        <f t="shared" si="195"/>
        <v>0</v>
      </c>
    </row>
    <row r="24812" spans="1:4">
      <c r="A24812" s="74" t="s">
        <v>13201</v>
      </c>
      <c r="B24812" s="74" t="str">
        <f ca="1">IFERROR(__xludf.DUMMYFUNCTION("IF(REGEXMATCH(A24812,""wealth planning""),""Script 1"",""-"")"),"-")</f>
        <v>-</v>
      </c>
      <c r="C24812" s="74">
        <f t="shared" si="194"/>
        <v>0</v>
      </c>
      <c r="D24812" s="74">
        <f t="shared" si="195"/>
        <v>0</v>
      </c>
    </row>
    <row r="24813" spans="1:4">
      <c r="A24813" s="148">
        <v>45690</v>
      </c>
      <c r="B24813" s="74" t="str">
        <f ca="1">IFERROR(__xludf.DUMMYFUNCTION("IF(REGEXMATCH(A24813,""wealth planning""),""Script 1"",""-"")"),"#VALUE!")</f>
        <v>#VALUE!</v>
      </c>
      <c r="C24813" s="74" t="str">
        <f t="shared" si="194"/>
        <v>Mustaqim Izani</v>
      </c>
      <c r="D24813" s="74">
        <f t="shared" si="195"/>
        <v>0</v>
      </c>
    </row>
    <row r="24814" spans="1:4">
      <c r="A24814" s="148">
        <v>45690</v>
      </c>
      <c r="B24814" s="74" t="str">
        <f ca="1">IFERROR(__xludf.DUMMYFUNCTION("IF(REGEXMATCH(A24814,""wealth planning""),""Script 1"",""-"")"),"#VALUE!")</f>
        <v>#VALUE!</v>
      </c>
      <c r="C24814" s="148">
        <f t="shared" si="194"/>
        <v>45690</v>
      </c>
      <c r="D24814" s="74">
        <f t="shared" si="195"/>
        <v>0</v>
      </c>
    </row>
    <row r="24815" spans="1:4">
      <c r="A24815" s="74" t="s">
        <v>13202</v>
      </c>
      <c r="B24815" s="74" t="str">
        <f ca="1">IFERROR(__xludf.DUMMYFUNCTION("IF(REGEXMATCH(A24815,""wealth planning""),""Script 1"",""-"")"),"-")</f>
        <v>-</v>
      </c>
      <c r="C24815" s="148">
        <f t="shared" si="194"/>
        <v>45690</v>
      </c>
      <c r="D24815" s="74" t="str">
        <f t="shared" si="195"/>
        <v>Mustaqim Izani</v>
      </c>
    </row>
    <row r="24816" spans="1:4">
      <c r="A24816" s="74"/>
      <c r="B24816" s="74" t="str">
        <f ca="1">IFERROR(__xludf.DUMMYFUNCTION("IF(REGEXMATCH(A24816,""wealth planning""),""Script 1"",""-"")"),"-")</f>
        <v>-</v>
      </c>
      <c r="C24816" s="74" t="str">
        <f t="shared" si="194"/>
        <v>Mustaqim: Thanks</v>
      </c>
      <c r="D24816" s="148">
        <f t="shared" si="195"/>
        <v>45690</v>
      </c>
    </row>
    <row r="24817" spans="1:4">
      <c r="B24817" s="74" t="str">
        <f ca="1">IFERROR(__xludf.DUMMYFUNCTION("IF(REGEXMATCH(A24817,""wealth planning""),""Script 1"",""-"")"),"-")</f>
        <v>-</v>
      </c>
      <c r="C24817" s="74">
        <f t="shared" si="194"/>
        <v>0</v>
      </c>
      <c r="D24817" s="148">
        <f t="shared" si="195"/>
        <v>45690</v>
      </c>
    </row>
    <row r="24818" spans="1:4">
      <c r="B24818" s="74" t="str">
        <f ca="1">IFERROR(__xludf.DUMMYFUNCTION("IF(REGEXMATCH(A24818,""wealth planning""),""Script 1"",""-"")"),"-")</f>
        <v>-</v>
      </c>
      <c r="C24818" s="74">
        <f t="shared" si="194"/>
        <v>0</v>
      </c>
      <c r="D24818" s="74" t="str">
        <f t="shared" si="195"/>
        <v>Mustaqim: Thanks</v>
      </c>
    </row>
    <row r="24819" spans="1:4">
      <c r="B24819" s="74" t="str">
        <f ca="1">IFERROR(__xludf.DUMMYFUNCTION("IF(REGEXMATCH(A24819,""wealth planning""),""Script 1"",""-"")"),"-")</f>
        <v>-</v>
      </c>
      <c r="C24819" s="74">
        <f t="shared" si="194"/>
        <v>0</v>
      </c>
      <c r="D24819" s="74">
        <f t="shared" si="195"/>
        <v>0</v>
      </c>
    </row>
    <row r="24820" spans="1:4">
      <c r="A24820" s="74" t="s">
        <v>13205</v>
      </c>
      <c r="B24820" s="74" t="str">
        <f ca="1">IFERROR(__xludf.DUMMYFUNCTION("IF(REGEXMATCH(A24820,""wealth planning""),""Script 1"",""-"")"),"-")</f>
        <v>-</v>
      </c>
      <c r="C24820" s="74">
        <f t="shared" si="194"/>
        <v>0</v>
      </c>
      <c r="D24820" s="74">
        <f t="shared" si="195"/>
        <v>0</v>
      </c>
    </row>
    <row r="24821" spans="1:4">
      <c r="A24821" s="148">
        <v>45686</v>
      </c>
      <c r="B24821" s="74" t="str">
        <f ca="1">IFERROR(__xludf.DUMMYFUNCTION("IF(REGEXMATCH(A24821,""wealth planning""),""Script 1"",""-"")"),"#VALUE!")</f>
        <v>#VALUE!</v>
      </c>
      <c r="C24821" s="74" t="str">
        <f t="shared" si="194"/>
        <v>Aliya Suraya</v>
      </c>
      <c r="D24821" s="74">
        <f t="shared" si="195"/>
        <v>0</v>
      </c>
    </row>
    <row r="24822" spans="1:4">
      <c r="A24822" s="148">
        <v>45686</v>
      </c>
      <c r="B24822" s="74" t="str">
        <f ca="1">IFERROR(__xludf.DUMMYFUNCTION("IF(REGEXMATCH(A24822,""wealth planning""),""Script 1"",""-"")"),"#VALUE!")</f>
        <v>#VALUE!</v>
      </c>
      <c r="C24822" s="148">
        <f t="shared" si="194"/>
        <v>45686</v>
      </c>
      <c r="D24822" s="74">
        <f t="shared" si="195"/>
        <v>0</v>
      </c>
    </row>
    <row r="24823" spans="1:4">
      <c r="A24823" s="74" t="s">
        <v>13206</v>
      </c>
      <c r="B24823" s="74" t="str">
        <f ca="1">IFERROR(__xludf.DUMMYFUNCTION("IF(REGEXMATCH(A24823,""wealth planning""),""Script 1"",""-"")"),"-")</f>
        <v>-</v>
      </c>
      <c r="C24823" s="148">
        <f t="shared" si="194"/>
        <v>45686</v>
      </c>
      <c r="D24823" s="74" t="str">
        <f t="shared" si="195"/>
        <v>Aliya Suraya</v>
      </c>
    </row>
    <row r="24824" spans="1:4">
      <c r="A24824" s="74"/>
      <c r="B24824" s="74" t="str">
        <f ca="1">IFERROR(__xludf.DUMMYFUNCTION("IF(REGEXMATCH(A24824,""wealth planning""),""Script 1"",""-"")"),"-")</f>
        <v>-</v>
      </c>
      <c r="C24824" s="74" t="str">
        <f t="shared" si="194"/>
        <v>You: Terima kasih sangat2 atas maklum balas doa. InshaAllah nanti andai kata kalau ada soalan atau inquiry berkenaan takaful, boleh la tanya saya. Semoga urusan Aliya pon dipermudahkan. Terima kasih lagi sekali</v>
      </c>
      <c r="D24824" s="148">
        <f t="shared" si="195"/>
        <v>45686</v>
      </c>
    </row>
    <row r="24825" spans="1:4">
      <c r="B24825" s="74" t="str">
        <f ca="1">IFERROR(__xludf.DUMMYFUNCTION("IF(REGEXMATCH(A24825,""wealth planning""),""Script 1"",""-"")"),"-")</f>
        <v>-</v>
      </c>
      <c r="C24825" s="74">
        <f t="shared" si="194"/>
        <v>0</v>
      </c>
      <c r="D24825" s="148">
        <f t="shared" si="195"/>
        <v>45686</v>
      </c>
    </row>
    <row r="24826" spans="1:4">
      <c r="B24826" s="74" t="str">
        <f ca="1">IFERROR(__xludf.DUMMYFUNCTION("IF(REGEXMATCH(A24826,""wealth planning""),""Script 1"",""-"")"),"-")</f>
        <v>-</v>
      </c>
      <c r="C24826" s="74">
        <f t="shared" si="194"/>
        <v>0</v>
      </c>
      <c r="D24826" s="74" t="str">
        <f t="shared" si="195"/>
        <v>You: Terima kasih sangat2 atas maklum balas doa. InshaAllah nanti andai kata kalau ada soalan atau inquiry berkenaan takaful, boleh la tanya saya. Semoga urusan Aliya pon dipermudahkan. Terima kasih lagi sekali</v>
      </c>
    </row>
    <row r="24827" spans="1:4">
      <c r="B24827" s="74" t="str">
        <f ca="1">IFERROR(__xludf.DUMMYFUNCTION("IF(REGEXMATCH(A24827,""wealth planning""),""Script 1"",""-"")"),"-")</f>
        <v>-</v>
      </c>
      <c r="C24827" s="74">
        <f t="shared" si="194"/>
        <v>0</v>
      </c>
      <c r="D24827" s="74">
        <f t="shared" si="195"/>
        <v>0</v>
      </c>
    </row>
    <row r="24828" spans="1:4">
      <c r="A24828" s="74" t="s">
        <v>13209</v>
      </c>
      <c r="B24828" s="74" t="str">
        <f ca="1">IFERROR(__xludf.DUMMYFUNCTION("IF(REGEXMATCH(A24828,""wealth planning""),""Script 1"",""-"")"),"-")</f>
        <v>-</v>
      </c>
      <c r="C24828" s="74">
        <f t="shared" si="194"/>
        <v>0</v>
      </c>
      <c r="D24828" s="74">
        <f t="shared" si="195"/>
        <v>0</v>
      </c>
    </row>
    <row r="24829" spans="1:4">
      <c r="A24829" s="148">
        <v>45685</v>
      </c>
      <c r="B24829" s="74" t="str">
        <f ca="1">IFERROR(__xludf.DUMMYFUNCTION("IF(REGEXMATCH(A24829,""wealth planning""),""Script 1"",""-"")"),"#VALUE!")</f>
        <v>#VALUE!</v>
      </c>
      <c r="C24829" s="74" t="str">
        <f t="shared" si="194"/>
        <v>Amirul Syahmi Muhsin</v>
      </c>
      <c r="D24829" s="74">
        <f t="shared" si="195"/>
        <v>0</v>
      </c>
    </row>
    <row r="24830" spans="1:4">
      <c r="A24830" s="148">
        <v>45685</v>
      </c>
      <c r="B24830" s="74" t="str">
        <f ca="1">IFERROR(__xludf.DUMMYFUNCTION("IF(REGEXMATCH(A24830,""wealth planning""),""Script 1"",""-"")"),"#VALUE!")</f>
        <v>#VALUE!</v>
      </c>
      <c r="C24830" s="148">
        <f t="shared" si="194"/>
        <v>45685</v>
      </c>
      <c r="D24830" s="74">
        <f t="shared" si="195"/>
        <v>0</v>
      </c>
    </row>
    <row r="24831" spans="1:4">
      <c r="A24831" s="74" t="s">
        <v>13210</v>
      </c>
      <c r="B24831" s="74" t="str">
        <f ca="1">IFERROR(__xludf.DUMMYFUNCTION("IF(REGEXMATCH(A24831,""wealth planning""),""Script 1"",""-"")"),"-")</f>
        <v>-</v>
      </c>
      <c r="C24831" s="148">
        <f t="shared" si="194"/>
        <v>45685</v>
      </c>
      <c r="D24831" s="74" t="str">
        <f t="shared" si="195"/>
        <v>Amirul Syahmi Muhsin</v>
      </c>
    </row>
    <row r="24832" spans="1:4">
      <c r="A24832" s="74"/>
      <c r="B24832" s="74" t="str">
        <f ca="1">IFERROR(__xludf.DUMMYFUNCTION("IF(REGEXMATCH(A24832,""wealth planning""),""Script 1"",""-"")"),"-")</f>
        <v>-</v>
      </c>
      <c r="C24832" s="74" t="str">
        <f t="shared" si="194"/>
        <v>You: Terima kasih sangat2 atas maklum balas and ucapan. InshaAllah jika ada kesempatan di masa hadapan. Semoga dipermudahkan urusan</v>
      </c>
      <c r="D24832" s="148">
        <f t="shared" si="195"/>
        <v>45685</v>
      </c>
    </row>
    <row r="24833" spans="1:4">
      <c r="B24833" s="74" t="str">
        <f ca="1">IFERROR(__xludf.DUMMYFUNCTION("IF(REGEXMATCH(A24833,""wealth planning""),""Script 1"",""-"")"),"-")</f>
        <v>-</v>
      </c>
      <c r="C24833" s="74">
        <f t="shared" si="194"/>
        <v>0</v>
      </c>
      <c r="D24833" s="148">
        <f t="shared" si="195"/>
        <v>45685</v>
      </c>
    </row>
    <row r="24834" spans="1:4">
      <c r="B24834" s="74" t="str">
        <f ca="1">IFERROR(__xludf.DUMMYFUNCTION("IF(REGEXMATCH(A24834,""wealth planning""),""Script 1"",""-"")"),"-")</f>
        <v>-</v>
      </c>
      <c r="C24834" s="74">
        <f t="shared" si="194"/>
        <v>0</v>
      </c>
      <c r="D24834" s="74" t="str">
        <f t="shared" si="195"/>
        <v>You: Terima kasih sangat2 atas maklum balas and ucapan. InshaAllah jika ada kesempatan di masa hadapan. Semoga dipermudahkan urusan</v>
      </c>
    </row>
    <row r="24835" spans="1:4">
      <c r="B24835" s="74" t="str">
        <f ca="1">IFERROR(__xludf.DUMMYFUNCTION("IF(REGEXMATCH(A24835,""wealth planning""),""Script 1"",""-"")"),"-")</f>
        <v>-</v>
      </c>
      <c r="C24835" s="74">
        <f t="shared" si="194"/>
        <v>0</v>
      </c>
      <c r="D24835" s="74">
        <f t="shared" si="195"/>
        <v>0</v>
      </c>
    </row>
    <row r="24836" spans="1:4">
      <c r="A24836" s="74" t="s">
        <v>13213</v>
      </c>
      <c r="B24836" s="74" t="str">
        <f ca="1">IFERROR(__xludf.DUMMYFUNCTION("IF(REGEXMATCH(A24836,""wealth planning""),""Script 1"",""-"")"),"-")</f>
        <v>-</v>
      </c>
      <c r="C24836" s="74">
        <f t="shared" si="194"/>
        <v>0</v>
      </c>
      <c r="D24836" s="74">
        <f t="shared" si="195"/>
        <v>0</v>
      </c>
    </row>
    <row r="24837" spans="1:4">
      <c r="A24837" s="148">
        <v>45685</v>
      </c>
      <c r="B24837" s="74" t="str">
        <f ca="1">IFERROR(__xludf.DUMMYFUNCTION("IF(REGEXMATCH(A24837,""wealth planning""),""Script 1"",""-"")"),"#VALUE!")</f>
        <v>#VALUE!</v>
      </c>
      <c r="C24837" s="74" t="str">
        <f t="shared" si="194"/>
        <v>Ammar Raes Zahari</v>
      </c>
      <c r="D24837" s="74">
        <f t="shared" si="195"/>
        <v>0</v>
      </c>
    </row>
    <row r="24838" spans="1:4">
      <c r="A24838" s="148">
        <v>45685</v>
      </c>
      <c r="B24838" s="74" t="str">
        <f ca="1">IFERROR(__xludf.DUMMYFUNCTION("IF(REGEXMATCH(A24838,""wealth planning""),""Script 1"",""-"")"),"#VALUE!")</f>
        <v>#VALUE!</v>
      </c>
      <c r="C24838" s="148">
        <f t="shared" si="194"/>
        <v>45685</v>
      </c>
      <c r="D24838" s="74">
        <f t="shared" si="195"/>
        <v>0</v>
      </c>
    </row>
    <row r="24839" spans="1:4">
      <c r="A24839" s="74" t="s">
        <v>13214</v>
      </c>
      <c r="B24839" s="74" t="str">
        <f ca="1">IFERROR(__xludf.DUMMYFUNCTION("IF(REGEXMATCH(A24839,""wealth planning""),""Script 1"",""-"")"),"-")</f>
        <v>-</v>
      </c>
      <c r="C24839" s="148">
        <f t="shared" si="194"/>
        <v>45685</v>
      </c>
      <c r="D24839" s="74" t="str">
        <f t="shared" si="195"/>
        <v>Ammar Raes Zahari</v>
      </c>
    </row>
    <row r="24840" spans="1:4">
      <c r="A24840" s="74"/>
      <c r="B24840" s="74" t="str">
        <f ca="1">IFERROR(__xludf.DUMMYFUNCTION("IF(REGEXMATCH(A24840,""wealth planning""),""Script 1"",""-"")"),"-")</f>
        <v>-</v>
      </c>
      <c r="C24840" s="74" t="str">
        <f t="shared" si="194"/>
        <v>Ammar Raes: Thanks, you too</v>
      </c>
      <c r="D24840" s="148">
        <f t="shared" si="195"/>
        <v>45685</v>
      </c>
    </row>
    <row r="24841" spans="1:4">
      <c r="B24841" s="74" t="str">
        <f ca="1">IFERROR(__xludf.DUMMYFUNCTION("IF(REGEXMATCH(A24841,""wealth planning""),""Script 1"",""-"")"),"-")</f>
        <v>-</v>
      </c>
      <c r="C24841" s="74">
        <f t="shared" si="194"/>
        <v>0</v>
      </c>
      <c r="D24841" s="148">
        <f t="shared" si="195"/>
        <v>45685</v>
      </c>
    </row>
    <row r="24842" spans="1:4">
      <c r="B24842" s="74" t="str">
        <f ca="1">IFERROR(__xludf.DUMMYFUNCTION("IF(REGEXMATCH(A24842,""wealth planning""),""Script 1"",""-"")"),"-")</f>
        <v>-</v>
      </c>
      <c r="C24842" s="74">
        <f t="shared" si="194"/>
        <v>0</v>
      </c>
      <c r="D24842" s="74" t="str">
        <f t="shared" si="195"/>
        <v>Ammar Raes: Thanks, you too</v>
      </c>
    </row>
    <row r="24843" spans="1:4">
      <c r="A24843" s="74" t="s">
        <v>13216</v>
      </c>
      <c r="B24843" s="74" t="str">
        <f ca="1">IFERROR(__xludf.DUMMYFUNCTION("IF(REGEXMATCH(A24843,""wealth planning""),""Script 1"",""-"")"),"-")</f>
        <v>-</v>
      </c>
      <c r="C24843" s="74">
        <f t="shared" si="194"/>
        <v>0</v>
      </c>
      <c r="D24843" s="74">
        <f t="shared" si="195"/>
        <v>0</v>
      </c>
    </row>
    <row r="24844" spans="1:4">
      <c r="A24844" s="74" t="s">
        <v>13217</v>
      </c>
      <c r="B24844" s="74" t="str">
        <f ca="1">IFERROR(__xludf.DUMMYFUNCTION("IF(REGEXMATCH(A24844,""wealth planning""),""Script 1"",""-"")"),"-")</f>
        <v>-</v>
      </c>
      <c r="C24844" s="74" t="str">
        <f t="shared" si="194"/>
        <v>Nur ShafidahStatus is reachable</v>
      </c>
      <c r="D24844" s="74">
        <f t="shared" si="195"/>
        <v>0</v>
      </c>
    </row>
    <row r="24845" spans="1:4">
      <c r="A24845" s="148">
        <v>45684</v>
      </c>
      <c r="B24845" s="74" t="str">
        <f ca="1">IFERROR(__xludf.DUMMYFUNCTION("IF(REGEXMATCH(A24845,""wealth planning""),""Script 1"",""-"")"),"#VALUE!")</f>
        <v>#VALUE!</v>
      </c>
      <c r="C24845" s="74" t="str">
        <f t="shared" si="194"/>
        <v>Nur Shafidah</v>
      </c>
      <c r="D24845" s="74">
        <f t="shared" si="195"/>
        <v>0</v>
      </c>
    </row>
    <row r="24846" spans="1:4">
      <c r="A24846" s="148">
        <v>45684</v>
      </c>
      <c r="B24846" s="74" t="str">
        <f ca="1">IFERROR(__xludf.DUMMYFUNCTION("IF(REGEXMATCH(A24846,""wealth planning""),""Script 1"",""-"")"),"#VALUE!")</f>
        <v>#VALUE!</v>
      </c>
      <c r="C24846" s="148">
        <f t="shared" si="194"/>
        <v>45684</v>
      </c>
      <c r="D24846" s="74" t="str">
        <f t="shared" si="195"/>
        <v>Nur ShafidahStatus is reachable</v>
      </c>
    </row>
    <row r="24847" spans="1:4">
      <c r="A24847" s="74" t="s">
        <v>13218</v>
      </c>
      <c r="B24847" s="74" t="str">
        <f ca="1">IFERROR(__xludf.DUMMYFUNCTION("IF(REGEXMATCH(A24847,""wealth planning""),""Script 1"",""-"")"),"-")</f>
        <v>-</v>
      </c>
      <c r="C24847" s="148">
        <f t="shared" si="194"/>
        <v>45684</v>
      </c>
      <c r="D24847" s="74" t="str">
        <f t="shared" si="195"/>
        <v>Nur Shafidah</v>
      </c>
    </row>
    <row r="24848" spans="1:4">
      <c r="A24848" s="74"/>
      <c r="B24848" s="74" t="str">
        <f ca="1">IFERROR(__xludf.DUMMYFUNCTION("IF(REGEXMATCH(A24848,""wealth planning""),""Script 1"",""-"")"),"-")</f>
        <v>-</v>
      </c>
      <c r="C24848" s="74" t="str">
        <f t="shared" si="194"/>
        <v>You: Nak try dengar dulu?</v>
      </c>
      <c r="D24848" s="148">
        <f t="shared" si="195"/>
        <v>45684</v>
      </c>
    </row>
    <row r="24849" spans="1:4">
      <c r="B24849" s="74" t="str">
        <f ca="1">IFERROR(__xludf.DUMMYFUNCTION("IF(REGEXMATCH(A24849,""wealth planning""),""Script 1"",""-"")"),"-")</f>
        <v>-</v>
      </c>
      <c r="C24849" s="74">
        <f t="shared" si="194"/>
        <v>0</v>
      </c>
      <c r="D24849" s="148">
        <f t="shared" si="195"/>
        <v>45684</v>
      </c>
    </row>
    <row r="24850" spans="1:4">
      <c r="B24850" s="74" t="str">
        <f ca="1">IFERROR(__xludf.DUMMYFUNCTION("IF(REGEXMATCH(A24850,""wealth planning""),""Script 1"",""-"")"),"-")</f>
        <v>-</v>
      </c>
      <c r="C24850" s="74">
        <f t="shared" si="194"/>
        <v>0</v>
      </c>
      <c r="D24850" s="74" t="str">
        <f t="shared" si="195"/>
        <v>You: Nak try dengar dulu?</v>
      </c>
    </row>
    <row r="24851" spans="1:4">
      <c r="B24851" s="74" t="str">
        <f ca="1">IFERROR(__xludf.DUMMYFUNCTION("IF(REGEXMATCH(A24851,""wealth planning""),""Script 1"",""-"")"),"-")</f>
        <v>-</v>
      </c>
      <c r="C24851" s="74">
        <f t="shared" si="194"/>
        <v>0</v>
      </c>
      <c r="D24851" s="74">
        <f t="shared" si="195"/>
        <v>0</v>
      </c>
    </row>
    <row r="24852" spans="1:4">
      <c r="A24852" s="74" t="s">
        <v>13221</v>
      </c>
      <c r="B24852" s="74" t="str">
        <f ca="1">IFERROR(__xludf.DUMMYFUNCTION("IF(REGEXMATCH(A24852,""wealth planning""),""Script 1"",""-"")"),"-")</f>
        <v>-</v>
      </c>
      <c r="C24852" s="74">
        <f t="shared" si="194"/>
        <v>0</v>
      </c>
      <c r="D24852" s="74">
        <f t="shared" si="195"/>
        <v>0</v>
      </c>
    </row>
    <row r="24853" spans="1:4">
      <c r="A24853" s="149">
        <v>45645</v>
      </c>
      <c r="B24853" s="74" t="str">
        <f ca="1">IFERROR(__xludf.DUMMYFUNCTION("IF(REGEXMATCH(A24853,""wealth planning""),""Script 1"",""-"")"),"#VALUE!")</f>
        <v>#VALUE!</v>
      </c>
      <c r="C24853" s="74" t="str">
        <f t="shared" si="194"/>
        <v>Shazwina Adlyna</v>
      </c>
      <c r="D24853" s="74">
        <f t="shared" si="195"/>
        <v>0</v>
      </c>
    </row>
    <row r="24854" spans="1:4">
      <c r="A24854" s="149">
        <v>45645</v>
      </c>
      <c r="B24854" s="74" t="str">
        <f ca="1">IFERROR(__xludf.DUMMYFUNCTION("IF(REGEXMATCH(A24854,""wealth planning""),""Script 1"",""-"")"),"#VALUE!")</f>
        <v>#VALUE!</v>
      </c>
      <c r="C24854" s="149">
        <f t="shared" si="194"/>
        <v>45645</v>
      </c>
      <c r="D24854" s="74">
        <f t="shared" si="195"/>
        <v>0</v>
      </c>
    </row>
    <row r="24855" spans="1:4">
      <c r="A24855" s="74" t="s">
        <v>13222</v>
      </c>
      <c r="B24855" s="74" t="str">
        <f ca="1">IFERROR(__xludf.DUMMYFUNCTION("IF(REGEXMATCH(A24855,""wealth planning""),""Script 1"",""-"")"),"Script 1")</f>
        <v>Script 1</v>
      </c>
      <c r="C24855" s="149">
        <f t="shared" si="194"/>
        <v>45645</v>
      </c>
      <c r="D24855" s="74" t="str">
        <f t="shared" si="195"/>
        <v>Shazwina Adlyna</v>
      </c>
    </row>
    <row r="24856" spans="1:4">
      <c r="A24856" s="74"/>
      <c r="B24856" s="74" t="str">
        <f ca="1">IFERROR(__xludf.DUMMYFUNCTION("IF(REGEXMATCH(A24856,""wealth planning""),""Script 1"",""-"")"),"-")</f>
        <v>-</v>
      </c>
      <c r="C24856" s="74" t="str">
        <f t="shared" si="194"/>
        <v>Shazwina: Terima kasih atas penjelasan dan tawaran anda. Buat masa sekarang, saya tidak berminat untuk melibatkan diri dalam takaful atau wealth planning. Saya hargai pemahaman anda.</v>
      </c>
      <c r="D24856" s="149">
        <f t="shared" si="195"/>
        <v>45645</v>
      </c>
    </row>
    <row r="24857" spans="1:4">
      <c r="B24857" s="74" t="str">
        <f ca="1">IFERROR(__xludf.DUMMYFUNCTION("IF(REGEXMATCH(A24857,""wealth planning""),""Script 1"",""-"")"),"-")</f>
        <v>-</v>
      </c>
      <c r="C24857" s="74">
        <f t="shared" si="194"/>
        <v>0</v>
      </c>
      <c r="D24857" s="149">
        <f t="shared" si="195"/>
        <v>45645</v>
      </c>
    </row>
    <row r="24858" spans="1:4">
      <c r="B24858" s="74" t="str">
        <f ca="1">IFERROR(__xludf.DUMMYFUNCTION("IF(REGEXMATCH(A24858,""wealth planning""),""Script 1"",""-"")"),"-")</f>
        <v>-</v>
      </c>
      <c r="C24858" s="74">
        <f t="shared" si="194"/>
        <v>0</v>
      </c>
      <c r="D24858" s="74" t="str">
        <f t="shared" si="195"/>
        <v>Shazwina: Terima kasih atas penjelasan dan tawaran anda. Buat masa sekarang, saya tidak berminat untuk melibatkan diri dalam takaful atau wealth planning. Saya hargai pemahaman anda.</v>
      </c>
    </row>
    <row r="24859" spans="1:4">
      <c r="A24859" s="74" t="s">
        <v>13224</v>
      </c>
      <c r="B24859" s="74" t="str">
        <f ca="1">IFERROR(__xludf.DUMMYFUNCTION("IF(REGEXMATCH(A24859,""wealth planning""),""Script 1"",""-"")"),"-")</f>
        <v>-</v>
      </c>
      <c r="C24859" s="74">
        <f t="shared" si="194"/>
        <v>0</v>
      </c>
      <c r="D24859" s="74">
        <f t="shared" si="195"/>
        <v>0</v>
      </c>
    </row>
    <row r="24860" spans="1:4">
      <c r="A24860" s="74" t="s">
        <v>13224</v>
      </c>
      <c r="B24860" s="74" t="str">
        <f ca="1">IFERROR(__xludf.DUMMYFUNCTION("IF(REGEXMATCH(A24860,""wealth planning""),""Script 1"",""-"")"),"-")</f>
        <v>-</v>
      </c>
      <c r="C24860" s="74" t="str">
        <f t="shared" si="194"/>
        <v>Athirah Sazalee</v>
      </c>
      <c r="D24860" s="74">
        <f t="shared" si="195"/>
        <v>0</v>
      </c>
    </row>
    <row r="24861" spans="1:4">
      <c r="A24861" s="149">
        <v>45624</v>
      </c>
      <c r="B24861" s="74" t="str">
        <f ca="1">IFERROR(__xludf.DUMMYFUNCTION("IF(REGEXMATCH(A24861,""wealth planning""),""Script 1"",""-"")"),"#VALUE!")</f>
        <v>#VALUE!</v>
      </c>
      <c r="C24861" s="74" t="str">
        <f t="shared" si="194"/>
        <v>Athirah Sazalee</v>
      </c>
      <c r="D24861" s="74">
        <f t="shared" si="195"/>
        <v>0</v>
      </c>
    </row>
    <row r="24862" spans="1:4">
      <c r="A24862" s="149">
        <v>45624</v>
      </c>
      <c r="B24862" s="74" t="str">
        <f ca="1">IFERROR(__xludf.DUMMYFUNCTION("IF(REGEXMATCH(A24862,""wealth planning""),""Script 1"",""-"")"),"#VALUE!")</f>
        <v>#VALUE!</v>
      </c>
      <c r="C24862" s="149">
        <f t="shared" si="194"/>
        <v>45624</v>
      </c>
      <c r="D24862" s="74" t="str">
        <f t="shared" si="195"/>
        <v>Athirah Sazalee</v>
      </c>
    </row>
    <row r="24863" spans="1:4">
      <c r="A24863" s="74" t="s">
        <v>13225</v>
      </c>
      <c r="B24863" s="74" t="str">
        <f ca="1">IFERROR(__xludf.DUMMYFUNCTION("IF(REGEXMATCH(A24863,""wealth planning""),""Script 1"",""-"")"),"-")</f>
        <v>-</v>
      </c>
      <c r="C24863" s="149">
        <f t="shared" si="194"/>
        <v>45624</v>
      </c>
      <c r="D24863" s="74" t="str">
        <f t="shared" si="195"/>
        <v>Athirah Sazalee</v>
      </c>
    </row>
    <row r="24864" spans="1:4">
      <c r="A24864" s="74"/>
      <c r="B24864" s="74" t="str">
        <f ca="1">IFERROR(__xludf.DUMMYFUNCTION("IF(REGEXMATCH(A24864,""wealth planning""),""Script 1"",""-"")"),"-")</f>
        <v>-</v>
      </c>
      <c r="C24864" s="74" t="str">
        <f t="shared" si="194"/>
        <v>Athirah: 011-2057-8009</v>
      </c>
      <c r="D24864" s="149">
        <f t="shared" si="195"/>
        <v>45624</v>
      </c>
    </row>
    <row r="24865" spans="1:4">
      <c r="B24865" s="74" t="str">
        <f ca="1">IFERROR(__xludf.DUMMYFUNCTION("IF(REGEXMATCH(A24865,""wealth planning""),""Script 1"",""-"")"),"-")</f>
        <v>-</v>
      </c>
      <c r="C24865" s="74">
        <f t="shared" si="194"/>
        <v>0</v>
      </c>
      <c r="D24865" s="149">
        <f t="shared" si="195"/>
        <v>45624</v>
      </c>
    </row>
    <row r="24866" spans="1:4">
      <c r="B24866" s="74" t="str">
        <f ca="1">IFERROR(__xludf.DUMMYFUNCTION("IF(REGEXMATCH(A24866,""wealth planning""),""Script 1"",""-"")"),"-")</f>
        <v>-</v>
      </c>
      <c r="C24866" s="74">
        <f t="shared" si="194"/>
        <v>0</v>
      </c>
      <c r="D24866" s="74" t="str">
        <f t="shared" si="195"/>
        <v>Athirah: 011-2057-8009</v>
      </c>
    </row>
    <row r="24867" spans="1:4">
      <c r="B24867" s="74" t="str">
        <f ca="1">IFERROR(__xludf.DUMMYFUNCTION("IF(REGEXMATCH(A24867,""wealth planning""),""Script 1"",""-"")"),"-")</f>
        <v>-</v>
      </c>
      <c r="C24867" s="74">
        <f t="shared" si="194"/>
        <v>0</v>
      </c>
      <c r="D24867" s="74">
        <f t="shared" si="195"/>
        <v>0</v>
      </c>
    </row>
    <row r="24868" spans="1:4">
      <c r="A24868" s="74" t="s">
        <v>13228</v>
      </c>
      <c r="B24868" s="74" t="str">
        <f ca="1">IFERROR(__xludf.DUMMYFUNCTION("IF(REGEXMATCH(A24868,""wealth planning""),""Script 1"",""-"")"),"-")</f>
        <v>-</v>
      </c>
      <c r="C24868" s="74">
        <f t="shared" si="194"/>
        <v>0</v>
      </c>
      <c r="D24868" s="74">
        <f t="shared" si="195"/>
        <v>0</v>
      </c>
    </row>
    <row r="24869" spans="1:4">
      <c r="A24869" s="149">
        <v>45623</v>
      </c>
      <c r="B24869" s="74" t="str">
        <f ca="1">IFERROR(__xludf.DUMMYFUNCTION("IF(REGEXMATCH(A24869,""wealth planning""),""Script 1"",""-"")"),"#VALUE!")</f>
        <v>#VALUE!</v>
      </c>
      <c r="C24869" s="74" t="str">
        <f t="shared" si="194"/>
        <v>Danial Kayam</v>
      </c>
      <c r="D24869" s="74">
        <f t="shared" si="195"/>
        <v>0</v>
      </c>
    </row>
    <row r="24870" spans="1:4">
      <c r="A24870" s="149">
        <v>45623</v>
      </c>
      <c r="B24870" s="74" t="str">
        <f ca="1">IFERROR(__xludf.DUMMYFUNCTION("IF(REGEXMATCH(A24870,""wealth planning""),""Script 1"",""-"")"),"#VALUE!")</f>
        <v>#VALUE!</v>
      </c>
      <c r="C24870" s="149">
        <f t="shared" si="194"/>
        <v>45623</v>
      </c>
      <c r="D24870" s="74">
        <f t="shared" si="195"/>
        <v>0</v>
      </c>
    </row>
    <row r="24871" spans="1:4">
      <c r="A24871" s="74" t="s">
        <v>13229</v>
      </c>
      <c r="B24871" s="74" t="str">
        <f ca="1">IFERROR(__xludf.DUMMYFUNCTION("IF(REGEXMATCH(A24871,""wealth planning""),""Script 1"",""-"")"),"-")</f>
        <v>-</v>
      </c>
      <c r="C24871" s="149">
        <f t="shared" si="194"/>
        <v>45623</v>
      </c>
      <c r="D24871" s="74" t="str">
        <f t="shared" si="195"/>
        <v>Danial Kayam</v>
      </c>
    </row>
    <row r="24872" spans="1:4">
      <c r="A24872" s="74"/>
      <c r="B24872" s="74" t="str">
        <f ca="1">IFERROR(__xludf.DUMMYFUNCTION("IF(REGEXMATCH(A24872,""wealth planning""),""Script 1"",""-"")"),"-")</f>
        <v>-</v>
      </c>
      <c r="C24872" s="74" t="str">
        <f t="shared" si="194"/>
        <v>You: Hai assalamualaikum Danial. Saya just nak follow up on your availability. Boleh ke kalau kita masa untuk appointment?</v>
      </c>
      <c r="D24872" s="149">
        <f t="shared" si="195"/>
        <v>45623</v>
      </c>
    </row>
    <row r="24873" spans="1:4">
      <c r="B24873" s="74" t="str">
        <f ca="1">IFERROR(__xludf.DUMMYFUNCTION("IF(REGEXMATCH(A24873,""wealth planning""),""Script 1"",""-"")"),"-")</f>
        <v>-</v>
      </c>
      <c r="C24873" s="74">
        <f t="shared" si="194"/>
        <v>0</v>
      </c>
      <c r="D24873" s="149">
        <f t="shared" si="195"/>
        <v>45623</v>
      </c>
    </row>
    <row r="24874" spans="1:4">
      <c r="B24874" s="74" t="str">
        <f ca="1">IFERROR(__xludf.DUMMYFUNCTION("IF(REGEXMATCH(A24874,""wealth planning""),""Script 1"",""-"")"),"-")</f>
        <v>-</v>
      </c>
      <c r="C24874" s="74">
        <f t="shared" si="194"/>
        <v>0</v>
      </c>
      <c r="D24874" s="74" t="str">
        <f t="shared" si="195"/>
        <v>You: Hai assalamualaikum Danial. Saya just nak follow up on your availability. Boleh ke kalau kita masa untuk appointment?</v>
      </c>
    </row>
    <row r="24875" spans="1:4">
      <c r="A24875" s="74" t="s">
        <v>13231</v>
      </c>
      <c r="B24875" s="74" t="str">
        <f ca="1">IFERROR(__xludf.DUMMYFUNCTION("IF(REGEXMATCH(A24875,""wealth planning""),""Script 1"",""-"")"),"-")</f>
        <v>-</v>
      </c>
      <c r="C24875" s="74">
        <f t="shared" si="194"/>
        <v>0</v>
      </c>
      <c r="D24875" s="74">
        <f t="shared" si="195"/>
        <v>0</v>
      </c>
    </row>
    <row r="24876" spans="1:4">
      <c r="A24876" s="74" t="s">
        <v>13232</v>
      </c>
      <c r="B24876" s="74" t="str">
        <f ca="1">IFERROR(__xludf.DUMMYFUNCTION("IF(REGEXMATCH(A24876,""wealth planning""),""Script 1"",""-"")"),"-")</f>
        <v>-</v>
      </c>
      <c r="C24876" s="74" t="str">
        <f t="shared" si="194"/>
        <v>Ahmad ikram HatimStatus is reachable</v>
      </c>
      <c r="D24876" s="74">
        <f t="shared" si="195"/>
        <v>0</v>
      </c>
    </row>
    <row r="24877" spans="1:4">
      <c r="A24877" s="149">
        <v>45622</v>
      </c>
      <c r="B24877" s="74" t="str">
        <f ca="1">IFERROR(__xludf.DUMMYFUNCTION("IF(REGEXMATCH(A24877,""wealth planning""),""Script 1"",""-"")"),"#VALUE!")</f>
        <v>#VALUE!</v>
      </c>
      <c r="C24877" s="74" t="str">
        <f t="shared" si="194"/>
        <v>Ahmad ikram Hatim</v>
      </c>
      <c r="D24877" s="74">
        <f t="shared" si="195"/>
        <v>0</v>
      </c>
    </row>
    <row r="24878" spans="1:4">
      <c r="A24878" s="149">
        <v>45622</v>
      </c>
      <c r="B24878" s="74" t="str">
        <f ca="1">IFERROR(__xludf.DUMMYFUNCTION("IF(REGEXMATCH(A24878,""wealth planning""),""Script 1"",""-"")"),"#VALUE!")</f>
        <v>#VALUE!</v>
      </c>
      <c r="C24878" s="149">
        <f t="shared" si="194"/>
        <v>45622</v>
      </c>
      <c r="D24878" s="74" t="str">
        <f t="shared" si="195"/>
        <v>Ahmad ikram HatimStatus is reachable</v>
      </c>
    </row>
    <row r="24879" spans="1:4">
      <c r="A24879" s="74" t="s">
        <v>13233</v>
      </c>
      <c r="B24879" s="74" t="str">
        <f ca="1">IFERROR(__xludf.DUMMYFUNCTION("IF(REGEXMATCH(A24879,""wealth planning""),""Script 1"",""-"")"),"-")</f>
        <v>-</v>
      </c>
      <c r="C24879" s="149">
        <f t="shared" si="194"/>
        <v>45622</v>
      </c>
      <c r="D24879" s="74" t="str">
        <f t="shared" si="195"/>
        <v>Ahmad ikram Hatim</v>
      </c>
    </row>
    <row r="24880" spans="1:4">
      <c r="A24880" s="74"/>
      <c r="B24880" s="74" t="str">
        <f ca="1">IFERROR(__xludf.DUMMYFUNCTION("IF(REGEXMATCH(A24880,""wealth planning""),""Script 1"",""-"")"),"-")</f>
        <v>-</v>
      </c>
      <c r="C24880" s="74" t="str">
        <f t="shared" si="194"/>
        <v>You sent an attachment</v>
      </c>
      <c r="D24880" s="149">
        <f t="shared" si="195"/>
        <v>45622</v>
      </c>
    </row>
    <row r="24881" spans="1:4">
      <c r="B24881" s="74" t="str">
        <f ca="1">IFERROR(__xludf.DUMMYFUNCTION("IF(REGEXMATCH(A24881,""wealth planning""),""Script 1"",""-"")"),"-")</f>
        <v>-</v>
      </c>
      <c r="C24881" s="74">
        <f t="shared" si="194"/>
        <v>0</v>
      </c>
      <c r="D24881" s="149">
        <f t="shared" si="195"/>
        <v>45622</v>
      </c>
    </row>
    <row r="24882" spans="1:4">
      <c r="B24882" s="74" t="str">
        <f ca="1">IFERROR(__xludf.DUMMYFUNCTION("IF(REGEXMATCH(A24882,""wealth planning""),""Script 1"",""-"")"),"-")</f>
        <v>-</v>
      </c>
      <c r="C24882" s="74">
        <f t="shared" si="194"/>
        <v>0</v>
      </c>
      <c r="D24882" s="74" t="str">
        <f t="shared" si="195"/>
        <v>You sent an attachment</v>
      </c>
    </row>
    <row r="24883" spans="1:4">
      <c r="A24883" s="74" t="s">
        <v>13235</v>
      </c>
      <c r="B24883" s="74" t="str">
        <f ca="1">IFERROR(__xludf.DUMMYFUNCTION("IF(REGEXMATCH(A24883,""wealth planning""),""Script 1"",""-"")"),"-")</f>
        <v>-</v>
      </c>
      <c r="C24883" s="74">
        <f t="shared" si="194"/>
        <v>0</v>
      </c>
      <c r="D24883" s="74">
        <f t="shared" si="195"/>
        <v>0</v>
      </c>
    </row>
    <row r="24884" spans="1:4">
      <c r="A24884" s="74" t="s">
        <v>13236</v>
      </c>
      <c r="B24884" s="74" t="str">
        <f ca="1">IFERROR(__xludf.DUMMYFUNCTION("IF(REGEXMATCH(A24884,""wealth planning""),""Script 1"",""-"")"),"-")</f>
        <v>-</v>
      </c>
      <c r="C24884" s="74" t="str">
        <f t="shared" si="194"/>
        <v>Aidil HusseinStatus is reachable</v>
      </c>
      <c r="D24884" s="74">
        <f t="shared" si="195"/>
        <v>0</v>
      </c>
    </row>
    <row r="24885" spans="1:4">
      <c r="A24885" s="149">
        <v>45622</v>
      </c>
      <c r="B24885" s="74" t="str">
        <f ca="1">IFERROR(__xludf.DUMMYFUNCTION("IF(REGEXMATCH(A24885,""wealth planning""),""Script 1"",""-"")"),"#VALUE!")</f>
        <v>#VALUE!</v>
      </c>
      <c r="C24885" s="74" t="str">
        <f t="shared" si="194"/>
        <v>Aidil Hussein</v>
      </c>
      <c r="D24885" s="74">
        <f t="shared" si="195"/>
        <v>0</v>
      </c>
    </row>
    <row r="24886" spans="1:4">
      <c r="A24886" s="149">
        <v>45622</v>
      </c>
      <c r="B24886" s="74" t="str">
        <f ca="1">IFERROR(__xludf.DUMMYFUNCTION("IF(REGEXMATCH(A24886,""wealth planning""),""Script 1"",""-"")"),"#VALUE!")</f>
        <v>#VALUE!</v>
      </c>
      <c r="C24886" s="149">
        <f t="shared" si="194"/>
        <v>45622</v>
      </c>
      <c r="D24886" s="74" t="str">
        <f t="shared" si="195"/>
        <v>Aidil HusseinStatus is reachable</v>
      </c>
    </row>
    <row r="24887" spans="1:4">
      <c r="A24887" s="74" t="s">
        <v>13237</v>
      </c>
      <c r="B24887" s="74" t="str">
        <f ca="1">IFERROR(__xludf.DUMMYFUNCTION("IF(REGEXMATCH(A24887,""wealth planning""),""Script 1"",""-"")"),"-")</f>
        <v>-</v>
      </c>
      <c r="C24887" s="149">
        <f t="shared" si="194"/>
        <v>45622</v>
      </c>
      <c r="D24887" s="74" t="str">
        <f t="shared" si="195"/>
        <v>Aidil Hussein</v>
      </c>
    </row>
    <row r="24888" spans="1:4">
      <c r="A24888" s="74"/>
      <c r="B24888" s="74" t="str">
        <f ca="1">IFERROR(__xludf.DUMMYFUNCTION("IF(REGEXMATCH(A24888,""wealth planning""),""Script 1"",""-"")"),"-")</f>
        <v>-</v>
      </c>
      <c r="C24888" s="74" t="str">
        <f t="shared" si="194"/>
        <v>You: Hai assalamualaikum tuan. Maaf ganggu. Just nak follow up balik tentang our last conversation. Agak2 bila kita boleh set appointment?</v>
      </c>
      <c r="D24888" s="149">
        <f t="shared" si="195"/>
        <v>45622</v>
      </c>
    </row>
    <row r="24889" spans="1:4">
      <c r="B24889" s="74" t="str">
        <f ca="1">IFERROR(__xludf.DUMMYFUNCTION("IF(REGEXMATCH(A24889,""wealth planning""),""Script 1"",""-"")"),"-")</f>
        <v>-</v>
      </c>
      <c r="C24889" s="74">
        <f t="shared" si="194"/>
        <v>0</v>
      </c>
      <c r="D24889" s="149">
        <f t="shared" si="195"/>
        <v>45622</v>
      </c>
    </row>
    <row r="24890" spans="1:4">
      <c r="B24890" s="74" t="str">
        <f ca="1">IFERROR(__xludf.DUMMYFUNCTION("IF(REGEXMATCH(A24890,""wealth planning""),""Script 1"",""-"")"),"-")</f>
        <v>-</v>
      </c>
      <c r="C24890" s="74">
        <f t="shared" si="194"/>
        <v>0</v>
      </c>
      <c r="D24890" s="74" t="str">
        <f t="shared" si="195"/>
        <v>You: Hai assalamualaikum tuan. Maaf ganggu. Just nak follow up balik tentang our last conversation. Agak2 bila kita boleh set appointment?</v>
      </c>
    </row>
    <row r="24891" spans="1:4">
      <c r="A24891" s="74" t="s">
        <v>13239</v>
      </c>
      <c r="B24891" s="74" t="str">
        <f ca="1">IFERROR(__xludf.DUMMYFUNCTION("IF(REGEXMATCH(A24891,""wealth planning""),""Script 1"",""-"")"),"-")</f>
        <v>-</v>
      </c>
      <c r="C24891" s="74">
        <f t="shared" si="194"/>
        <v>0</v>
      </c>
      <c r="D24891" s="74">
        <f t="shared" si="195"/>
        <v>0</v>
      </c>
    </row>
    <row r="24892" spans="1:4">
      <c r="A24892" s="74" t="s">
        <v>13240</v>
      </c>
      <c r="B24892" s="74" t="str">
        <f ca="1">IFERROR(__xludf.DUMMYFUNCTION("IF(REGEXMATCH(A24892,""wealth planning""),""Script 1"",""-"")"),"-")</f>
        <v>-</v>
      </c>
      <c r="C24892" s="74" t="str">
        <f t="shared" si="194"/>
        <v>Faris RosleStatus is reachable</v>
      </c>
      <c r="D24892" s="74">
        <f t="shared" si="195"/>
        <v>0</v>
      </c>
    </row>
    <row r="24893" spans="1:4">
      <c r="A24893" s="149">
        <v>45620</v>
      </c>
      <c r="B24893" s="74" t="str">
        <f ca="1">IFERROR(__xludf.DUMMYFUNCTION("IF(REGEXMATCH(A24893,""wealth planning""),""Script 1"",""-"")"),"#VALUE!")</f>
        <v>#VALUE!</v>
      </c>
      <c r="C24893" s="74" t="str">
        <f t="shared" si="194"/>
        <v>Faris Rosle</v>
      </c>
      <c r="D24893" s="74">
        <f t="shared" si="195"/>
        <v>0</v>
      </c>
    </row>
    <row r="24894" spans="1:4">
      <c r="A24894" s="149">
        <v>45620</v>
      </c>
      <c r="B24894" s="74" t="str">
        <f ca="1">IFERROR(__xludf.DUMMYFUNCTION("IF(REGEXMATCH(A24894,""wealth planning""),""Script 1"",""-"")"),"#VALUE!")</f>
        <v>#VALUE!</v>
      </c>
      <c r="C24894" s="149">
        <f t="shared" si="194"/>
        <v>45620</v>
      </c>
      <c r="D24894" s="74" t="str">
        <f t="shared" si="195"/>
        <v>Faris RosleStatus is reachable</v>
      </c>
    </row>
    <row r="24895" spans="1:4">
      <c r="A24895" s="74" t="s">
        <v>6192</v>
      </c>
      <c r="B24895" s="74" t="str">
        <f ca="1">IFERROR(__xludf.DUMMYFUNCTION("IF(REGEXMATCH(A24895,""wealth planning""),""Script 1"",""-"")"),"-")</f>
        <v>-</v>
      </c>
      <c r="C24895" s="149">
        <f t="shared" si="194"/>
        <v>45620</v>
      </c>
      <c r="D24895" s="74" t="str">
        <f t="shared" si="195"/>
        <v>Faris Rosle</v>
      </c>
    </row>
    <row r="24896" spans="1:4">
      <c r="A24896" s="74"/>
      <c r="B24896" s="74" t="str">
        <f ca="1">IFERROR(__xludf.DUMMYFUNCTION("IF(REGEXMATCH(A24896,""wealth planning""),""Script 1"",""-"")"),"-")</f>
        <v>-</v>
      </c>
      <c r="C24896" s="74" t="str">
        <f t="shared" si="194"/>
        <v>You: Semoga dipermudahkan urusan</v>
      </c>
      <c r="D24896" s="149">
        <f t="shared" si="195"/>
        <v>45620</v>
      </c>
    </row>
    <row r="24897" spans="1:4">
      <c r="B24897" s="74" t="str">
        <f ca="1">IFERROR(__xludf.DUMMYFUNCTION("IF(REGEXMATCH(A24897,""wealth planning""),""Script 1"",""-"")"),"-")</f>
        <v>-</v>
      </c>
      <c r="C24897" s="74">
        <f t="shared" si="194"/>
        <v>0</v>
      </c>
      <c r="D24897" s="149">
        <f t="shared" si="195"/>
        <v>45620</v>
      </c>
    </row>
    <row r="24898" spans="1:4">
      <c r="B24898" s="74" t="str">
        <f ca="1">IFERROR(__xludf.DUMMYFUNCTION("IF(REGEXMATCH(A24898,""wealth planning""),""Script 1"",""-"")"),"-")</f>
        <v>-</v>
      </c>
      <c r="C24898" s="74">
        <f t="shared" si="194"/>
        <v>0</v>
      </c>
      <c r="D24898" s="74" t="str">
        <f t="shared" si="195"/>
        <v>You: Semoga dipermudahkan urusan</v>
      </c>
    </row>
    <row r="24899" spans="1:4">
      <c r="A24899" s="74" t="s">
        <v>13242</v>
      </c>
      <c r="B24899" s="74" t="str">
        <f ca="1">IFERROR(__xludf.DUMMYFUNCTION("IF(REGEXMATCH(A24899,""wealth planning""),""Script 1"",""-"")"),"-")</f>
        <v>-</v>
      </c>
      <c r="C24899" s="74">
        <f t="shared" si="194"/>
        <v>0</v>
      </c>
      <c r="D24899" s="74">
        <f t="shared" si="195"/>
        <v>0</v>
      </c>
    </row>
    <row r="24900" spans="1:4">
      <c r="A24900" s="74" t="s">
        <v>13242</v>
      </c>
      <c r="B24900" s="74" t="str">
        <f ca="1">IFERROR(__xludf.DUMMYFUNCTION("IF(REGEXMATCH(A24900,""wealth planning""),""Script 1"",""-"")"),"-")</f>
        <v>-</v>
      </c>
      <c r="C24900" s="74" t="str">
        <f t="shared" si="194"/>
        <v>Fitri Naufal Mansor</v>
      </c>
      <c r="D24900" s="74">
        <f t="shared" si="195"/>
        <v>0</v>
      </c>
    </row>
    <row r="24901" spans="1:4">
      <c r="A24901" s="149">
        <v>45620</v>
      </c>
      <c r="B24901" s="74" t="str">
        <f ca="1">IFERROR(__xludf.DUMMYFUNCTION("IF(REGEXMATCH(A24901,""wealth planning""),""Script 1"",""-"")"),"#VALUE!")</f>
        <v>#VALUE!</v>
      </c>
      <c r="C24901" s="74" t="str">
        <f t="shared" si="194"/>
        <v>Fitri Naufal Mansor</v>
      </c>
      <c r="D24901" s="74">
        <f t="shared" si="195"/>
        <v>0</v>
      </c>
    </row>
    <row r="24902" spans="1:4">
      <c r="A24902" s="149">
        <v>45620</v>
      </c>
      <c r="B24902" s="74" t="str">
        <f ca="1">IFERROR(__xludf.DUMMYFUNCTION("IF(REGEXMATCH(A24902,""wealth planning""),""Script 1"",""-"")"),"#VALUE!")</f>
        <v>#VALUE!</v>
      </c>
      <c r="C24902" s="149">
        <f t="shared" si="194"/>
        <v>45620</v>
      </c>
      <c r="D24902" s="74" t="str">
        <f t="shared" si="195"/>
        <v>Fitri Naufal Mansor</v>
      </c>
    </row>
    <row r="24903" spans="1:4">
      <c r="A24903" s="74" t="s">
        <v>13243</v>
      </c>
      <c r="B24903" s="74" t="str">
        <f ca="1">IFERROR(__xludf.DUMMYFUNCTION("IF(REGEXMATCH(A24903,""wealth planning""),""Script 1"",""-"")"),"-")</f>
        <v>-</v>
      </c>
      <c r="C24903" s="149">
        <f t="shared" si="194"/>
        <v>45620</v>
      </c>
      <c r="D24903" s="74" t="str">
        <f t="shared" si="195"/>
        <v>Fitri Naufal Mansor</v>
      </c>
    </row>
    <row r="24904" spans="1:4">
      <c r="A24904" s="74"/>
      <c r="B24904" s="74" t="str">
        <f ca="1">IFERROR(__xludf.DUMMYFUNCTION("IF(REGEXMATCH(A24904,""wealth planning""),""Script 1"",""-"")"),"-")</f>
        <v>-</v>
      </c>
      <c r="C24904" s="74" t="str">
        <f t="shared" si="194"/>
        <v>You: Okay baik. Terima kasih reply. Semoga dipermudahkan urusan</v>
      </c>
      <c r="D24904" s="149">
        <f t="shared" si="195"/>
        <v>45620</v>
      </c>
    </row>
    <row r="24905" spans="1:4">
      <c r="B24905" s="74" t="str">
        <f ca="1">IFERROR(__xludf.DUMMYFUNCTION("IF(REGEXMATCH(A24905,""wealth planning""),""Script 1"",""-"")"),"-")</f>
        <v>-</v>
      </c>
      <c r="C24905" s="74">
        <f t="shared" si="194"/>
        <v>0</v>
      </c>
      <c r="D24905" s="149">
        <f t="shared" si="195"/>
        <v>45620</v>
      </c>
    </row>
    <row r="24906" spans="1:4">
      <c r="B24906" s="74" t="str">
        <f ca="1">IFERROR(__xludf.DUMMYFUNCTION("IF(REGEXMATCH(A24906,""wealth planning""),""Script 1"",""-"")"),"-")</f>
        <v>-</v>
      </c>
      <c r="C24906" s="74">
        <f t="shared" si="194"/>
        <v>0</v>
      </c>
      <c r="D24906" s="74" t="str">
        <f t="shared" si="195"/>
        <v>You: Okay baik. Terima kasih reply. Semoga dipermudahkan urusan</v>
      </c>
    </row>
    <row r="24907" spans="1:4">
      <c r="A24907" s="74" t="s">
        <v>13245</v>
      </c>
      <c r="B24907" s="74" t="str">
        <f ca="1">IFERROR(__xludf.DUMMYFUNCTION("IF(REGEXMATCH(A24907,""wealth planning""),""Script 1"",""-"")"),"-")</f>
        <v>-</v>
      </c>
      <c r="C24907" s="74">
        <f t="shared" si="194"/>
        <v>0</v>
      </c>
      <c r="D24907" s="74">
        <f t="shared" si="195"/>
        <v>0</v>
      </c>
    </row>
    <row r="24908" spans="1:4">
      <c r="A24908" s="74" t="s">
        <v>13245</v>
      </c>
      <c r="B24908" s="74" t="str">
        <f ca="1">IFERROR(__xludf.DUMMYFUNCTION("IF(REGEXMATCH(A24908,""wealth planning""),""Script 1"",""-"")"),"-")</f>
        <v>-</v>
      </c>
      <c r="C24908" s="74" t="str">
        <f t="shared" si="194"/>
        <v>Iman Ramlee</v>
      </c>
      <c r="D24908" s="74">
        <f t="shared" si="195"/>
        <v>0</v>
      </c>
    </row>
    <row r="24909" spans="1:4">
      <c r="A24909" s="149">
        <v>45620</v>
      </c>
      <c r="B24909" s="74" t="str">
        <f ca="1">IFERROR(__xludf.DUMMYFUNCTION("IF(REGEXMATCH(A24909,""wealth planning""),""Script 1"",""-"")"),"#VALUE!")</f>
        <v>#VALUE!</v>
      </c>
      <c r="C24909" s="74" t="str">
        <f t="shared" si="194"/>
        <v>Iman Ramlee</v>
      </c>
      <c r="D24909" s="74">
        <f t="shared" si="195"/>
        <v>0</v>
      </c>
    </row>
    <row r="24910" spans="1:4">
      <c r="A24910" s="149">
        <v>45620</v>
      </c>
      <c r="B24910" s="74" t="str">
        <f ca="1">IFERROR(__xludf.DUMMYFUNCTION("IF(REGEXMATCH(A24910,""wealth planning""),""Script 1"",""-"")"),"#VALUE!")</f>
        <v>#VALUE!</v>
      </c>
      <c r="C24910" s="149">
        <f t="shared" si="194"/>
        <v>45620</v>
      </c>
      <c r="D24910" s="74" t="str">
        <f t="shared" si="195"/>
        <v>Iman Ramlee</v>
      </c>
    </row>
    <row r="24911" spans="1:4">
      <c r="A24911" s="74" t="s">
        <v>13246</v>
      </c>
      <c r="B24911" s="74" t="str">
        <f ca="1">IFERROR(__xludf.DUMMYFUNCTION("IF(REGEXMATCH(A24911,""wealth planning""),""Script 1"",""-"")"),"-")</f>
        <v>-</v>
      </c>
      <c r="C24911" s="149">
        <f t="shared" si="194"/>
        <v>45620</v>
      </c>
      <c r="D24911" s="74" t="str">
        <f t="shared" si="195"/>
        <v>Iman Ramlee</v>
      </c>
    </row>
    <row r="24912" spans="1:4">
      <c r="A24912" s="74"/>
      <c r="B24912" s="74" t="str">
        <f ca="1">IFERROR(__xludf.DUMMYFUNCTION("IF(REGEXMATCH(A24912,""wealth planning""),""Script 1"",""-"")"),"-")</f>
        <v>-</v>
      </c>
      <c r="C24912" s="74" t="str">
        <f t="shared" si="194"/>
        <v>You: Hai assalamualaikum. Maaf ganggu. Just nak follow up semula on our previous conversation, is it okay kalau saya nak set masa for appointment?</v>
      </c>
      <c r="D24912" s="149">
        <f t="shared" si="195"/>
        <v>45620</v>
      </c>
    </row>
    <row r="24913" spans="1:4">
      <c r="B24913" s="74" t="str">
        <f ca="1">IFERROR(__xludf.DUMMYFUNCTION("IF(REGEXMATCH(A24913,""wealth planning""),""Script 1"",""-"")"),"-")</f>
        <v>-</v>
      </c>
      <c r="C24913" s="74">
        <f t="shared" si="194"/>
        <v>0</v>
      </c>
      <c r="D24913" s="149">
        <f t="shared" si="195"/>
        <v>45620</v>
      </c>
    </row>
    <row r="24914" spans="1:4">
      <c r="B24914" s="74" t="str">
        <f ca="1">IFERROR(__xludf.DUMMYFUNCTION("IF(REGEXMATCH(A24914,""wealth planning""),""Script 1"",""-"")"),"-")</f>
        <v>-</v>
      </c>
      <c r="C24914" s="74">
        <f t="shared" si="194"/>
        <v>0</v>
      </c>
      <c r="D24914" s="74" t="str">
        <f t="shared" si="195"/>
        <v>You: Hai assalamualaikum. Maaf ganggu. Just nak follow up semula on our previous conversation, is it okay kalau saya nak set masa for appointment?</v>
      </c>
    </row>
    <row r="24915" spans="1:4">
      <c r="B24915" s="74" t="str">
        <f ca="1">IFERROR(__xludf.DUMMYFUNCTION("IF(REGEXMATCH(A24915,""wealth planning""),""Script 1"",""-"")"),"-")</f>
        <v>-</v>
      </c>
      <c r="C24915" s="74">
        <f t="shared" si="194"/>
        <v>0</v>
      </c>
      <c r="D24915" s="74">
        <f t="shared" si="195"/>
        <v>0</v>
      </c>
    </row>
    <row r="24916" spans="1:4">
      <c r="A24916" s="74" t="s">
        <v>13249</v>
      </c>
      <c r="B24916" s="74" t="str">
        <f ca="1">IFERROR(__xludf.DUMMYFUNCTION("IF(REGEXMATCH(A24916,""wealth planning""),""Script 1"",""-"")"),"-")</f>
        <v>-</v>
      </c>
      <c r="C24916" s="74">
        <f t="shared" si="194"/>
        <v>0</v>
      </c>
      <c r="D24916" s="74">
        <f t="shared" si="195"/>
        <v>0</v>
      </c>
    </row>
    <row r="24917" spans="1:4">
      <c r="A24917" s="149">
        <v>45620</v>
      </c>
      <c r="B24917" s="74" t="str">
        <f ca="1">IFERROR(__xludf.DUMMYFUNCTION("IF(REGEXMATCH(A24917,""wealth planning""),""Script 1"",""-"")"),"#VALUE!")</f>
        <v>#VALUE!</v>
      </c>
      <c r="C24917" s="74" t="str">
        <f t="shared" si="194"/>
        <v>Noor Asma Rahimi</v>
      </c>
      <c r="D24917" s="74">
        <f t="shared" si="195"/>
        <v>0</v>
      </c>
    </row>
    <row r="24918" spans="1:4">
      <c r="A24918" s="149">
        <v>45620</v>
      </c>
      <c r="B24918" s="74" t="str">
        <f ca="1">IFERROR(__xludf.DUMMYFUNCTION("IF(REGEXMATCH(A24918,""wealth planning""),""Script 1"",""-"")"),"#VALUE!")</f>
        <v>#VALUE!</v>
      </c>
      <c r="C24918" s="149">
        <f t="shared" si="194"/>
        <v>45620</v>
      </c>
      <c r="D24918" s="74">
        <f t="shared" si="195"/>
        <v>0</v>
      </c>
    </row>
    <row r="24919" spans="1:4">
      <c r="A24919" s="74" t="s">
        <v>13246</v>
      </c>
      <c r="B24919" s="74" t="str">
        <f ca="1">IFERROR(__xludf.DUMMYFUNCTION("IF(REGEXMATCH(A24919,""wealth planning""),""Script 1"",""-"")"),"-")</f>
        <v>-</v>
      </c>
      <c r="C24919" s="149">
        <f t="shared" si="194"/>
        <v>45620</v>
      </c>
      <c r="D24919" s="74" t="str">
        <f t="shared" si="195"/>
        <v>Noor Asma Rahimi</v>
      </c>
    </row>
    <row r="24920" spans="1:4">
      <c r="A24920" s="74"/>
      <c r="B24920" s="74" t="str">
        <f ca="1">IFERROR(__xludf.DUMMYFUNCTION("IF(REGEXMATCH(A24920,""wealth planning""),""Script 1"",""-"")"),"-")</f>
        <v>-</v>
      </c>
      <c r="C24920" s="74" t="str">
        <f t="shared" si="194"/>
        <v>You: Hai assalamualaikum. Maaf ganggu. Just nak follow up semula on our previous conversation, is it okay kalau saya nak set masa for appointment?</v>
      </c>
      <c r="D24920" s="149">
        <f t="shared" si="195"/>
        <v>45620</v>
      </c>
    </row>
    <row r="24921" spans="1:4">
      <c r="B24921" s="74" t="str">
        <f ca="1">IFERROR(__xludf.DUMMYFUNCTION("IF(REGEXMATCH(A24921,""wealth planning""),""Script 1"",""-"")"),"-")</f>
        <v>-</v>
      </c>
      <c r="C24921" s="74">
        <f t="shared" si="194"/>
        <v>0</v>
      </c>
      <c r="D24921" s="149">
        <f t="shared" si="195"/>
        <v>45620</v>
      </c>
    </row>
    <row r="24922" spans="1:4">
      <c r="B24922" s="74" t="str">
        <f ca="1">IFERROR(__xludf.DUMMYFUNCTION("IF(REGEXMATCH(A24922,""wealth planning""),""Script 1"",""-"")"),"-")</f>
        <v>-</v>
      </c>
      <c r="C24922" s="74">
        <f t="shared" si="194"/>
        <v>0</v>
      </c>
      <c r="D24922" s="74" t="str">
        <f t="shared" si="195"/>
        <v>You: Hai assalamualaikum. Maaf ganggu. Just nak follow up semula on our previous conversation, is it okay kalau saya nak set masa for appointment?</v>
      </c>
    </row>
    <row r="24923" spans="1:4">
      <c r="A24923" s="74" t="s">
        <v>13251</v>
      </c>
      <c r="B24923" s="74" t="str">
        <f ca="1">IFERROR(__xludf.DUMMYFUNCTION("IF(REGEXMATCH(A24923,""wealth planning""),""Script 1"",""-"")"),"-")</f>
        <v>-</v>
      </c>
      <c r="C24923" s="74">
        <f t="shared" si="194"/>
        <v>0</v>
      </c>
      <c r="D24923" s="74">
        <f t="shared" si="195"/>
        <v>0</v>
      </c>
    </row>
    <row r="24924" spans="1:4">
      <c r="A24924" s="74" t="s">
        <v>13251</v>
      </c>
      <c r="B24924" s="74" t="str">
        <f ca="1">IFERROR(__xludf.DUMMYFUNCTION("IF(REGEXMATCH(A24924,""wealth planning""),""Script 1"",""-"")"),"-")</f>
        <v>-</v>
      </c>
      <c r="C24924" s="74" t="str">
        <f t="shared" si="194"/>
        <v>Anissa Rosman</v>
      </c>
      <c r="D24924" s="74">
        <f t="shared" si="195"/>
        <v>0</v>
      </c>
    </row>
    <row r="24925" spans="1:4">
      <c r="A24925" s="149">
        <v>45617</v>
      </c>
      <c r="B24925" s="74" t="str">
        <f ca="1">IFERROR(__xludf.DUMMYFUNCTION("IF(REGEXMATCH(A24925,""wealth planning""),""Script 1"",""-"")"),"#VALUE!")</f>
        <v>#VALUE!</v>
      </c>
      <c r="C24925" s="74" t="str">
        <f t="shared" si="194"/>
        <v>Anissa Rosman</v>
      </c>
      <c r="D24925" s="74">
        <f t="shared" si="195"/>
        <v>0</v>
      </c>
    </row>
    <row r="24926" spans="1:4">
      <c r="A24926" s="149">
        <v>45617</v>
      </c>
      <c r="B24926" s="74" t="str">
        <f ca="1">IFERROR(__xludf.DUMMYFUNCTION("IF(REGEXMATCH(A24926,""wealth planning""),""Script 1"",""-"")"),"#VALUE!")</f>
        <v>#VALUE!</v>
      </c>
      <c r="C24926" s="149">
        <f t="shared" si="194"/>
        <v>45617</v>
      </c>
      <c r="D24926" s="74" t="str">
        <f t="shared" si="195"/>
        <v>Anissa Rosman</v>
      </c>
    </row>
    <row r="24927" spans="1:4">
      <c r="A24927" s="74" t="s">
        <v>13252</v>
      </c>
      <c r="B24927" s="74" t="str">
        <f ca="1">IFERROR(__xludf.DUMMYFUNCTION("IF(REGEXMATCH(A24927,""wealth planning""),""Script 1"",""-"")"),"-")</f>
        <v>-</v>
      </c>
      <c r="C24927" s="149">
        <f t="shared" si="194"/>
        <v>45617</v>
      </c>
      <c r="D24927" s="74" t="str">
        <f t="shared" si="195"/>
        <v>Anissa Rosman</v>
      </c>
    </row>
    <row r="24928" spans="1:4">
      <c r="A24928" s="74"/>
      <c r="B24928" s="74" t="str">
        <f ca="1">IFERROR(__xludf.DUMMYFUNCTION("IF(REGEXMATCH(A24928,""wealth planning""),""Script 1"",""-"")"),"-")</f>
        <v>-</v>
      </c>
      <c r="C24928" s="74" t="str">
        <f t="shared" si="194"/>
        <v>You: Hai assalamualaikum Anissa. Maaf ganggu. Just nak follow up semula on our last conversation, ada any free time yang mungkin kita boleh set bulan ni?</v>
      </c>
      <c r="D24928" s="149">
        <f t="shared" si="195"/>
        <v>45617</v>
      </c>
    </row>
    <row r="24929" spans="1:4">
      <c r="B24929" s="74" t="str">
        <f ca="1">IFERROR(__xludf.DUMMYFUNCTION("IF(REGEXMATCH(A24929,""wealth planning""),""Script 1"",""-"")"),"-")</f>
        <v>-</v>
      </c>
      <c r="C24929" s="74">
        <f t="shared" si="194"/>
        <v>0</v>
      </c>
      <c r="D24929" s="149">
        <f t="shared" si="195"/>
        <v>45617</v>
      </c>
    </row>
    <row r="24930" spans="1:4">
      <c r="B24930" s="74" t="str">
        <f ca="1">IFERROR(__xludf.DUMMYFUNCTION("IF(REGEXMATCH(A24930,""wealth planning""),""Script 1"",""-"")"),"-")</f>
        <v>-</v>
      </c>
      <c r="C24930" s="74">
        <f t="shared" si="194"/>
        <v>0</v>
      </c>
      <c r="D24930" s="74" t="str">
        <f t="shared" si="195"/>
        <v>You: Hai assalamualaikum Anissa. Maaf ganggu. Just nak follow up semula on our last conversation, ada any free time yang mungkin kita boleh set bulan ni?</v>
      </c>
    </row>
    <row r="24931" spans="1:4">
      <c r="B24931" s="74" t="str">
        <f ca="1">IFERROR(__xludf.DUMMYFUNCTION("IF(REGEXMATCH(A24931,""wealth planning""),""Script 1"",""-"")"),"-")</f>
        <v>-</v>
      </c>
      <c r="C24931" s="74">
        <f t="shared" si="194"/>
        <v>0</v>
      </c>
      <c r="D24931" s="74">
        <f t="shared" si="195"/>
        <v>0</v>
      </c>
    </row>
    <row r="24932" spans="1:4">
      <c r="A24932" s="74" t="s">
        <v>13255</v>
      </c>
      <c r="B24932" s="74" t="str">
        <f ca="1">IFERROR(__xludf.DUMMYFUNCTION("IF(REGEXMATCH(A24932,""wealth planning""),""Script 1"",""-"")"),"-")</f>
        <v>-</v>
      </c>
      <c r="C24932" s="74">
        <f t="shared" si="194"/>
        <v>0</v>
      </c>
      <c r="D24932" s="74">
        <f t="shared" si="195"/>
        <v>0</v>
      </c>
    </row>
    <row r="24933" spans="1:4">
      <c r="A24933" s="149">
        <v>45615</v>
      </c>
      <c r="B24933" s="74" t="str">
        <f ca="1">IFERROR(__xludf.DUMMYFUNCTION("IF(REGEXMATCH(A24933,""wealth planning""),""Script 1"",""-"")"),"#VALUE!")</f>
        <v>#VALUE!</v>
      </c>
      <c r="C24933" s="74" t="str">
        <f t="shared" si="194"/>
        <v>Farzana Izaz</v>
      </c>
      <c r="D24933" s="74">
        <f t="shared" si="195"/>
        <v>0</v>
      </c>
    </row>
    <row r="24934" spans="1:4">
      <c r="A24934" s="149">
        <v>45615</v>
      </c>
      <c r="B24934" s="74" t="str">
        <f ca="1">IFERROR(__xludf.DUMMYFUNCTION("IF(REGEXMATCH(A24934,""wealth planning""),""Script 1"",""-"")"),"#VALUE!")</f>
        <v>#VALUE!</v>
      </c>
      <c r="C24934" s="149">
        <f t="shared" si="194"/>
        <v>45615</v>
      </c>
      <c r="D24934" s="74">
        <f t="shared" si="195"/>
        <v>0</v>
      </c>
    </row>
    <row r="24935" spans="1:4">
      <c r="A24935" s="74" t="s">
        <v>13256</v>
      </c>
      <c r="B24935" s="74" t="str">
        <f ca="1">IFERROR(__xludf.DUMMYFUNCTION("IF(REGEXMATCH(A24935,""wealth planning""),""Script 1"",""-"")"),"-")</f>
        <v>-</v>
      </c>
      <c r="C24935" s="149">
        <f t="shared" si="194"/>
        <v>45615</v>
      </c>
      <c r="D24935" s="74" t="str">
        <f t="shared" si="195"/>
        <v>Farzana Izaz</v>
      </c>
    </row>
    <row r="24936" spans="1:4">
      <c r="A24936" s="74"/>
      <c r="B24936" s="74" t="str">
        <f ca="1">IFERROR(__xludf.DUMMYFUNCTION("IF(REGEXMATCH(A24936,""wealth planning""),""Script 1"",""-"")"),"-")</f>
        <v>-</v>
      </c>
      <c r="C24936" s="74" t="str">
        <f t="shared" si="194"/>
        <v>You: Saya berniat untuk sharing session. It is okay?</v>
      </c>
      <c r="D24936" s="149">
        <f t="shared" si="195"/>
        <v>45615</v>
      </c>
    </row>
    <row r="24937" spans="1:4">
      <c r="B24937" s="74" t="str">
        <f ca="1">IFERROR(__xludf.DUMMYFUNCTION("IF(REGEXMATCH(A24937,""wealth planning""),""Script 1"",""-"")"),"-")</f>
        <v>-</v>
      </c>
      <c r="C24937" s="74">
        <f t="shared" si="194"/>
        <v>0</v>
      </c>
      <c r="D24937" s="149">
        <f t="shared" si="195"/>
        <v>45615</v>
      </c>
    </row>
    <row r="24938" spans="1:4">
      <c r="B24938" s="74" t="str">
        <f ca="1">IFERROR(__xludf.DUMMYFUNCTION("IF(REGEXMATCH(A24938,""wealth planning""),""Script 1"",""-"")"),"-")</f>
        <v>-</v>
      </c>
      <c r="C24938" s="74">
        <f t="shared" si="194"/>
        <v>0</v>
      </c>
      <c r="D24938" s="74" t="str">
        <f t="shared" si="195"/>
        <v>You: Saya berniat untuk sharing session. It is okay?</v>
      </c>
    </row>
    <row r="24939" spans="1:4">
      <c r="A24939" s="74" t="s">
        <v>13258</v>
      </c>
      <c r="B24939" s="74" t="str">
        <f ca="1">IFERROR(__xludf.DUMMYFUNCTION("IF(REGEXMATCH(A24939,""wealth planning""),""Script 1"",""-"")"),"-")</f>
        <v>-</v>
      </c>
      <c r="C24939" s="74">
        <f t="shared" si="194"/>
        <v>0</v>
      </c>
      <c r="D24939" s="74">
        <f t="shared" si="195"/>
        <v>0</v>
      </c>
    </row>
    <row r="24940" spans="1:4">
      <c r="A24940" s="74" t="s">
        <v>13259</v>
      </c>
      <c r="B24940" s="74" t="str">
        <f ca="1">IFERROR(__xludf.DUMMYFUNCTION("IF(REGEXMATCH(A24940,""wealth planning""),""Script 1"",""-"")"),"-")</f>
        <v>-</v>
      </c>
      <c r="C24940" s="74" t="str">
        <f t="shared" si="194"/>
        <v>Asma FakhiraStatus is reachable</v>
      </c>
      <c r="D24940" s="74">
        <f t="shared" si="195"/>
        <v>0</v>
      </c>
    </row>
    <row r="24941" spans="1:4">
      <c r="A24941" s="149">
        <v>45615</v>
      </c>
      <c r="B24941" s="74" t="str">
        <f ca="1">IFERROR(__xludf.DUMMYFUNCTION("IF(REGEXMATCH(A24941,""wealth planning""),""Script 1"",""-"")"),"#VALUE!")</f>
        <v>#VALUE!</v>
      </c>
      <c r="C24941" s="74" t="str">
        <f t="shared" si="194"/>
        <v>Asma Fakhira</v>
      </c>
      <c r="D24941" s="74">
        <f t="shared" si="195"/>
        <v>0</v>
      </c>
    </row>
    <row r="24942" spans="1:4">
      <c r="A24942" s="149">
        <v>45615</v>
      </c>
      <c r="B24942" s="74" t="str">
        <f ca="1">IFERROR(__xludf.DUMMYFUNCTION("IF(REGEXMATCH(A24942,""wealth planning""),""Script 1"",""-"")"),"#VALUE!")</f>
        <v>#VALUE!</v>
      </c>
      <c r="C24942" s="149">
        <f t="shared" si="194"/>
        <v>45615</v>
      </c>
      <c r="D24942" s="74" t="str">
        <f t="shared" si="195"/>
        <v>Asma FakhiraStatus is reachable</v>
      </c>
    </row>
    <row r="24943" spans="1:4">
      <c r="A24943" s="74" t="s">
        <v>13260</v>
      </c>
      <c r="B24943" s="74" t="str">
        <f ca="1">IFERROR(__xludf.DUMMYFUNCTION("IF(REGEXMATCH(A24943,""wealth planning""),""Script 1"",""-"")"),"-")</f>
        <v>-</v>
      </c>
      <c r="C24943" s="149">
        <f t="shared" si="194"/>
        <v>45615</v>
      </c>
      <c r="D24943" s="74" t="str">
        <f t="shared" si="195"/>
        <v>Asma Fakhira</v>
      </c>
    </row>
    <row r="24944" spans="1:4">
      <c r="A24944" s="74"/>
      <c r="B24944" s="74" t="str">
        <f ca="1">IFERROR(__xludf.DUMMYFUNCTION("IF(REGEXMATCH(A24944,""wealth planning""),""Script 1"",""-"")"),"-")</f>
        <v>-</v>
      </c>
      <c r="C24944" s="74" t="str">
        <f t="shared" si="194"/>
        <v>You: Sure boleh je invite kawan untuk join sekali. Prefer jumpa atau online?</v>
      </c>
      <c r="D24944" s="149">
        <f t="shared" si="195"/>
        <v>45615</v>
      </c>
    </row>
    <row r="24945" spans="1:4">
      <c r="B24945" s="74" t="str">
        <f ca="1">IFERROR(__xludf.DUMMYFUNCTION("IF(REGEXMATCH(A24945,""wealth planning""),""Script 1"",""-"")"),"-")</f>
        <v>-</v>
      </c>
      <c r="C24945" s="74">
        <f t="shared" si="194"/>
        <v>0</v>
      </c>
      <c r="D24945" s="149">
        <f t="shared" si="195"/>
        <v>45615</v>
      </c>
    </row>
    <row r="24946" spans="1:4">
      <c r="B24946" s="74" t="str">
        <f ca="1">IFERROR(__xludf.DUMMYFUNCTION("IF(REGEXMATCH(A24946,""wealth planning""),""Script 1"",""-"")"),"-")</f>
        <v>-</v>
      </c>
      <c r="C24946" s="74">
        <f t="shared" si="194"/>
        <v>0</v>
      </c>
      <c r="D24946" s="74" t="str">
        <f t="shared" si="195"/>
        <v>You: Sure boleh je invite kawan untuk join sekali. Prefer jumpa atau online?</v>
      </c>
    </row>
    <row r="24947" spans="1:4">
      <c r="A24947" s="74" t="s">
        <v>13262</v>
      </c>
      <c r="B24947" s="74" t="str">
        <f ca="1">IFERROR(__xludf.DUMMYFUNCTION("IF(REGEXMATCH(A24947,""wealth planning""),""Script 1"",""-"")"),"-")</f>
        <v>-</v>
      </c>
      <c r="C24947" s="74">
        <f t="shared" si="194"/>
        <v>0</v>
      </c>
      <c r="D24947" s="74">
        <f t="shared" si="195"/>
        <v>0</v>
      </c>
    </row>
    <row r="24948" spans="1:4">
      <c r="A24948" s="74" t="s">
        <v>13263</v>
      </c>
      <c r="B24948" s="74" t="str">
        <f ca="1">IFERROR(__xludf.DUMMYFUNCTION("IF(REGEXMATCH(A24948,""wealth planning""),""Script 1"",""-"")"),"-")</f>
        <v>-</v>
      </c>
      <c r="C24948" s="74" t="str">
        <f t="shared" si="194"/>
        <v>MUHAMMAD DANISH DANIALStatus is reachable</v>
      </c>
      <c r="D24948" s="74">
        <f t="shared" si="195"/>
        <v>0</v>
      </c>
    </row>
    <row r="24949" spans="1:4">
      <c r="A24949" s="149">
        <v>45615</v>
      </c>
      <c r="B24949" s="74" t="str">
        <f ca="1">IFERROR(__xludf.DUMMYFUNCTION("IF(REGEXMATCH(A24949,""wealth planning""),""Script 1"",""-"")"),"#VALUE!")</f>
        <v>#VALUE!</v>
      </c>
      <c r="C24949" s="74" t="str">
        <f t="shared" si="194"/>
        <v>MUHAMMAD DANISH DANIAL</v>
      </c>
      <c r="D24949" s="74">
        <f t="shared" si="195"/>
        <v>0</v>
      </c>
    </row>
    <row r="24950" spans="1:4">
      <c r="A24950" s="149">
        <v>45615</v>
      </c>
      <c r="B24950" s="74" t="str">
        <f ca="1">IFERROR(__xludf.DUMMYFUNCTION("IF(REGEXMATCH(A24950,""wealth planning""),""Script 1"",""-"")"),"#VALUE!")</f>
        <v>#VALUE!</v>
      </c>
      <c r="C24950" s="149">
        <f t="shared" si="194"/>
        <v>45615</v>
      </c>
      <c r="D24950" s="74" t="str">
        <f t="shared" si="195"/>
        <v>MUHAMMAD DANISH DANIALStatus is reachable</v>
      </c>
    </row>
    <row r="24951" spans="1:4">
      <c r="A24951" s="74" t="s">
        <v>13264</v>
      </c>
      <c r="B24951" s="74" t="str">
        <f ca="1">IFERROR(__xludf.DUMMYFUNCTION("IF(REGEXMATCH(A24951,""wealth planning""),""Script 1"",""-"")"),"-")</f>
        <v>-</v>
      </c>
      <c r="C24951" s="149">
        <f t="shared" si="194"/>
        <v>45615</v>
      </c>
      <c r="D24951" s="74" t="str">
        <f t="shared" si="195"/>
        <v>MUHAMMAD DANISH DANIAL</v>
      </c>
    </row>
    <row r="24952" spans="1:4">
      <c r="A24952" s="74"/>
      <c r="B24952" s="74" t="str">
        <f ca="1">IFERROR(__xludf.DUMMYFUNCTION("IF(REGEXMATCH(A24952,""wealth planning""),""Script 1"",""-"")"),"-")</f>
        <v>-</v>
      </c>
      <c r="C24952" s="74" t="str">
        <f t="shared" si="194"/>
        <v>You: Terima kasih atas reply. InshaAllah jika ada rezeki nanti. Semoga dipermudahkan urusan</v>
      </c>
      <c r="D24952" s="149">
        <f t="shared" si="195"/>
        <v>45615</v>
      </c>
    </row>
    <row r="24953" spans="1:4">
      <c r="B24953" s="74" t="str">
        <f ca="1">IFERROR(__xludf.DUMMYFUNCTION("IF(REGEXMATCH(A24953,""wealth planning""),""Script 1"",""-"")"),"-")</f>
        <v>-</v>
      </c>
      <c r="C24953" s="74">
        <f t="shared" si="194"/>
        <v>0</v>
      </c>
      <c r="D24953" s="149">
        <f t="shared" si="195"/>
        <v>45615</v>
      </c>
    </row>
    <row r="24954" spans="1:4">
      <c r="B24954" s="74" t="str">
        <f ca="1">IFERROR(__xludf.DUMMYFUNCTION("IF(REGEXMATCH(A24954,""wealth planning""),""Script 1"",""-"")"),"-")</f>
        <v>-</v>
      </c>
      <c r="C24954" s="74">
        <f t="shared" si="194"/>
        <v>0</v>
      </c>
      <c r="D24954" s="74" t="str">
        <f t="shared" si="195"/>
        <v>You: Terima kasih atas reply. InshaAllah jika ada rezeki nanti. Semoga dipermudahkan urusan</v>
      </c>
    </row>
    <row r="24955" spans="1:4">
      <c r="A24955" s="74" t="s">
        <v>13266</v>
      </c>
      <c r="B24955" s="74" t="str">
        <f ca="1">IFERROR(__xludf.DUMMYFUNCTION("IF(REGEXMATCH(A24955,""wealth planning""),""Script 1"",""-"")"),"-")</f>
        <v>-</v>
      </c>
      <c r="C24955" s="74">
        <f t="shared" si="194"/>
        <v>0</v>
      </c>
      <c r="D24955" s="74">
        <f t="shared" si="195"/>
        <v>0</v>
      </c>
    </row>
    <row r="24956" spans="1:4">
      <c r="A24956" s="74" t="s">
        <v>13267</v>
      </c>
      <c r="B24956" s="74" t="str">
        <f ca="1">IFERROR(__xludf.DUMMYFUNCTION("IF(REGEXMATCH(A24956,""wealth planning""),""Script 1"",""-"")"),"-")</f>
        <v>-</v>
      </c>
      <c r="C24956" s="74" t="str">
        <f t="shared" si="194"/>
        <v>Hanim FarhanaStatus is reachable</v>
      </c>
      <c r="D24956" s="74">
        <f t="shared" si="195"/>
        <v>0</v>
      </c>
    </row>
    <row r="24957" spans="1:4">
      <c r="A24957" s="149">
        <v>45609</v>
      </c>
      <c r="B24957" s="74" t="str">
        <f ca="1">IFERROR(__xludf.DUMMYFUNCTION("IF(REGEXMATCH(A24957,""wealth planning""),""Script 1"",""-"")"),"#VALUE!")</f>
        <v>#VALUE!</v>
      </c>
      <c r="C24957" s="74" t="str">
        <f t="shared" si="194"/>
        <v>Hanim Farhana</v>
      </c>
      <c r="D24957" s="74">
        <f t="shared" si="195"/>
        <v>0</v>
      </c>
    </row>
    <row r="24958" spans="1:4">
      <c r="A24958" s="149">
        <v>45609</v>
      </c>
      <c r="B24958" s="74" t="str">
        <f ca="1">IFERROR(__xludf.DUMMYFUNCTION("IF(REGEXMATCH(A24958,""wealth planning""),""Script 1"",""-"")"),"#VALUE!")</f>
        <v>#VALUE!</v>
      </c>
      <c r="C24958" s="149">
        <f t="shared" si="194"/>
        <v>45609</v>
      </c>
      <c r="D24958" s="74" t="str">
        <f t="shared" si="195"/>
        <v>Hanim FarhanaStatus is reachable</v>
      </c>
    </row>
    <row r="24959" spans="1:4">
      <c r="A24959" s="74" t="s">
        <v>13268</v>
      </c>
      <c r="B24959" s="74" t="str">
        <f ca="1">IFERROR(__xludf.DUMMYFUNCTION("IF(REGEXMATCH(A24959,""wealth planning""),""Script 1"",""-"")"),"-")</f>
        <v>-</v>
      </c>
      <c r="C24959" s="149">
        <f t="shared" si="194"/>
        <v>45609</v>
      </c>
      <c r="D24959" s="74" t="str">
        <f t="shared" si="195"/>
        <v>Hanim Farhana</v>
      </c>
    </row>
    <row r="24960" spans="1:4">
      <c r="A24960" s="74"/>
      <c r="B24960" s="74" t="str">
        <f ca="1">IFERROR(__xludf.DUMMYFUNCTION("IF(REGEXMATCH(A24960,""wealth planning""),""Script 1"",""-"")"),"-")</f>
        <v>-</v>
      </c>
      <c r="C24960" s="74" t="str">
        <f t="shared" si="194"/>
        <v>You: I see alhamdulillah kalau dah ada. Dah lama ada ke?</v>
      </c>
      <c r="D24960" s="149">
        <f t="shared" si="195"/>
        <v>45609</v>
      </c>
    </row>
    <row r="24961" spans="1:4">
      <c r="B24961" s="74" t="str">
        <f ca="1">IFERROR(__xludf.DUMMYFUNCTION("IF(REGEXMATCH(A24961,""wealth planning""),""Script 1"",""-"")"),"-")</f>
        <v>-</v>
      </c>
      <c r="C24961" s="74">
        <f t="shared" si="194"/>
        <v>0</v>
      </c>
      <c r="D24961" s="149">
        <f t="shared" si="195"/>
        <v>45609</v>
      </c>
    </row>
    <row r="24962" spans="1:4">
      <c r="B24962" s="74" t="str">
        <f ca="1">IFERROR(__xludf.DUMMYFUNCTION("IF(REGEXMATCH(A24962,""wealth planning""),""Script 1"",""-"")"),"-")</f>
        <v>-</v>
      </c>
      <c r="C24962" s="74">
        <f t="shared" si="194"/>
        <v>0</v>
      </c>
      <c r="D24962" s="74" t="str">
        <f t="shared" si="195"/>
        <v>You: I see alhamdulillah kalau dah ada. Dah lama ada ke?</v>
      </c>
    </row>
    <row r="24963" spans="1:4">
      <c r="A24963" s="74" t="s">
        <v>8167</v>
      </c>
      <c r="B24963" s="74" t="str">
        <f ca="1">IFERROR(__xludf.DUMMYFUNCTION("IF(REGEXMATCH(A24963,""wealth planning""),""Script 1"",""-"")"),"-")</f>
        <v>-</v>
      </c>
      <c r="C24963" s="74">
        <f t="shared" si="194"/>
        <v>0</v>
      </c>
      <c r="D24963" s="74">
        <f t="shared" si="195"/>
        <v>0</v>
      </c>
    </row>
    <row r="24964" spans="1:4">
      <c r="A24964" s="74" t="s">
        <v>8167</v>
      </c>
      <c r="B24964" s="74" t="str">
        <f ca="1">IFERROR(__xludf.DUMMYFUNCTION("IF(REGEXMATCH(A24964,""wealth planning""),""Script 1"",""-"")"),"-")</f>
        <v>-</v>
      </c>
      <c r="C24964" s="74" t="str">
        <f t="shared" si="194"/>
        <v>Muhammad Zikri</v>
      </c>
      <c r="D24964" s="74">
        <f t="shared" si="195"/>
        <v>0</v>
      </c>
    </row>
    <row r="24965" spans="1:4">
      <c r="A24965" s="149">
        <v>45602</v>
      </c>
      <c r="B24965" s="74" t="str">
        <f ca="1">IFERROR(__xludf.DUMMYFUNCTION("IF(REGEXMATCH(A24965,""wealth planning""),""Script 1"",""-"")"),"#VALUE!")</f>
        <v>#VALUE!</v>
      </c>
      <c r="C24965" s="74" t="str">
        <f t="shared" si="194"/>
        <v>Muhammad Zikri</v>
      </c>
      <c r="D24965" s="74">
        <f t="shared" si="195"/>
        <v>0</v>
      </c>
    </row>
    <row r="24966" spans="1:4">
      <c r="A24966" s="149">
        <v>45602</v>
      </c>
      <c r="B24966" s="74" t="str">
        <f ca="1">IFERROR(__xludf.DUMMYFUNCTION("IF(REGEXMATCH(A24966,""wealth planning""),""Script 1"",""-"")"),"#VALUE!")</f>
        <v>#VALUE!</v>
      </c>
      <c r="C24966" s="149">
        <f t="shared" si="194"/>
        <v>45602</v>
      </c>
      <c r="D24966" s="74" t="str">
        <f t="shared" si="195"/>
        <v>Muhammad Zikri</v>
      </c>
    </row>
    <row r="24967" spans="1:4">
      <c r="A24967" s="74" t="s">
        <v>13270</v>
      </c>
      <c r="B24967" s="74" t="str">
        <f ca="1">IFERROR(__xludf.DUMMYFUNCTION("IF(REGEXMATCH(A24967,""wealth planning""),""Script 1"",""-"")"),"-")</f>
        <v>-</v>
      </c>
      <c r="C24967" s="149">
        <f t="shared" si="194"/>
        <v>45602</v>
      </c>
      <c r="D24967" s="74" t="str">
        <f t="shared" si="195"/>
        <v>Muhammad Zikri</v>
      </c>
    </row>
    <row r="24968" spans="1:4">
      <c r="A24968" s="74"/>
      <c r="B24968" s="74" t="str">
        <f ca="1">IFERROR(__xludf.DUMMYFUNCTION("IF(REGEXMATCH(A24968,""wealth planning""),""Script 1"",""-"")"),"-")</f>
        <v>-</v>
      </c>
      <c r="C24968" s="74" t="str">
        <f t="shared" si="194"/>
        <v>Muhammad: 0162856478-zikri</v>
      </c>
      <c r="D24968" s="149">
        <f t="shared" si="195"/>
        <v>45602</v>
      </c>
    </row>
    <row r="24969" spans="1:4">
      <c r="B24969" s="74" t="str">
        <f ca="1">IFERROR(__xludf.DUMMYFUNCTION("IF(REGEXMATCH(A24969,""wealth planning""),""Script 1"",""-"")"),"-")</f>
        <v>-</v>
      </c>
      <c r="C24969" s="74">
        <f t="shared" si="194"/>
        <v>0</v>
      </c>
      <c r="D24969" s="149">
        <f t="shared" si="195"/>
        <v>45602</v>
      </c>
    </row>
    <row r="24970" spans="1:4">
      <c r="B24970" s="74" t="str">
        <f ca="1">IFERROR(__xludf.DUMMYFUNCTION("IF(REGEXMATCH(A24970,""wealth planning""),""Script 1"",""-"")"),"-")</f>
        <v>-</v>
      </c>
      <c r="C24970" s="74">
        <f t="shared" si="194"/>
        <v>0</v>
      </c>
      <c r="D24970" s="74" t="str">
        <f t="shared" si="195"/>
        <v>Muhammad: 0162856478-zikri</v>
      </c>
    </row>
    <row r="24971" spans="1:4">
      <c r="A24971" s="74" t="s">
        <v>13271</v>
      </c>
      <c r="B24971" s="74" t="str">
        <f ca="1">IFERROR(__xludf.DUMMYFUNCTION("IF(REGEXMATCH(A24971,""wealth planning""),""Script 1"",""-"")"),"-")</f>
        <v>-</v>
      </c>
      <c r="C24971" s="74">
        <f t="shared" si="194"/>
        <v>0</v>
      </c>
      <c r="D24971" s="74">
        <f t="shared" si="195"/>
        <v>0</v>
      </c>
    </row>
    <row r="24972" spans="1:4">
      <c r="A24972" s="74" t="s">
        <v>13272</v>
      </c>
      <c r="B24972" s="74" t="str">
        <f ca="1">IFERROR(__xludf.DUMMYFUNCTION("IF(REGEXMATCH(A24972,""wealth planning""),""Script 1"",""-"")"),"-")</f>
        <v>-</v>
      </c>
      <c r="C24972" s="74" t="str">
        <f t="shared" si="194"/>
        <v>MUHAMMAD ARIEF FIQRI BIN KADARUDDINStatus is reachable</v>
      </c>
      <c r="D24972" s="74">
        <f t="shared" si="195"/>
        <v>0</v>
      </c>
    </row>
    <row r="24973" spans="1:4">
      <c r="A24973" s="149">
        <v>45602</v>
      </c>
      <c r="B24973" s="74" t="str">
        <f ca="1">IFERROR(__xludf.DUMMYFUNCTION("IF(REGEXMATCH(A24973,""wealth planning""),""Script 1"",""-"")"),"#VALUE!")</f>
        <v>#VALUE!</v>
      </c>
      <c r="C24973" s="74" t="str">
        <f t="shared" si="194"/>
        <v>MUHAMMAD ARIEF FIQRI BIN KADARUDDIN</v>
      </c>
      <c r="D24973" s="74">
        <f t="shared" si="195"/>
        <v>0</v>
      </c>
    </row>
    <row r="24974" spans="1:4">
      <c r="A24974" s="149">
        <v>45602</v>
      </c>
      <c r="B24974" s="74" t="str">
        <f ca="1">IFERROR(__xludf.DUMMYFUNCTION("IF(REGEXMATCH(A24974,""wealth planning""),""Script 1"",""-"")"),"#VALUE!")</f>
        <v>#VALUE!</v>
      </c>
      <c r="C24974" s="149">
        <f t="shared" si="194"/>
        <v>45602</v>
      </c>
      <c r="D24974" s="74" t="str">
        <f t="shared" si="195"/>
        <v>MUHAMMAD ARIEF FIQRI BIN KADARUDDINStatus is reachable</v>
      </c>
    </row>
    <row r="24975" spans="1:4">
      <c r="A24975" s="74" t="s">
        <v>13273</v>
      </c>
      <c r="B24975" s="74" t="str">
        <f ca="1">IFERROR(__xludf.DUMMYFUNCTION("IF(REGEXMATCH(A24975,""wealth planning""),""Script 1"",""-"")"),"-")</f>
        <v>-</v>
      </c>
      <c r="C24975" s="149">
        <f t="shared" si="194"/>
        <v>45602</v>
      </c>
      <c r="D24975" s="74" t="str">
        <f t="shared" si="195"/>
        <v>MUHAMMAD ARIEF FIQRI BIN KADARUDDIN</v>
      </c>
    </row>
    <row r="24976" spans="1:4">
      <c r="A24976" s="74"/>
      <c r="B24976" s="74" t="str">
        <f ca="1">IFERROR(__xludf.DUMMYFUNCTION("IF(REGEXMATCH(A24976,""wealth planning""),""Script 1"",""-"")"),"-")</f>
        <v>-</v>
      </c>
      <c r="C24976" s="74" t="str">
        <f t="shared" si="194"/>
        <v>MUHAMMAD ARIEF FIQRI: Insya Allah boleh</v>
      </c>
      <c r="D24976" s="149">
        <f t="shared" si="195"/>
        <v>45602</v>
      </c>
    </row>
    <row r="24977" spans="1:4">
      <c r="B24977" s="74" t="str">
        <f ca="1">IFERROR(__xludf.DUMMYFUNCTION("IF(REGEXMATCH(A24977,""wealth planning""),""Script 1"",""-"")"),"-")</f>
        <v>-</v>
      </c>
      <c r="C24977" s="74">
        <f t="shared" si="194"/>
        <v>0</v>
      </c>
      <c r="D24977" s="149">
        <f t="shared" si="195"/>
        <v>45602</v>
      </c>
    </row>
    <row r="24978" spans="1:4">
      <c r="B24978" s="74" t="str">
        <f ca="1">IFERROR(__xludf.DUMMYFUNCTION("IF(REGEXMATCH(A24978,""wealth planning""),""Script 1"",""-"")"),"-")</f>
        <v>-</v>
      </c>
      <c r="C24978" s="74">
        <f t="shared" si="194"/>
        <v>0</v>
      </c>
      <c r="D24978" s="74" t="str">
        <f t="shared" si="195"/>
        <v>MUHAMMAD ARIEF FIQRI: Insya Allah boleh</v>
      </c>
    </row>
    <row r="24979" spans="1:4">
      <c r="A24979" s="74" t="s">
        <v>13275</v>
      </c>
      <c r="B24979" s="74" t="str">
        <f ca="1">IFERROR(__xludf.DUMMYFUNCTION("IF(REGEXMATCH(A24979,""wealth planning""),""Script 1"",""-"")"),"-")</f>
        <v>-</v>
      </c>
      <c r="C24979" s="74">
        <f t="shared" si="194"/>
        <v>0</v>
      </c>
      <c r="D24979" s="74">
        <f t="shared" si="195"/>
        <v>0</v>
      </c>
    </row>
    <row r="24980" spans="1:4">
      <c r="A24980" s="74" t="s">
        <v>13276</v>
      </c>
      <c r="B24980" s="74" t="str">
        <f ca="1">IFERROR(__xludf.DUMMYFUNCTION("IF(REGEXMATCH(A24980,""wealth planning""),""Script 1"",""-"")"),"-")</f>
        <v>-</v>
      </c>
      <c r="C24980" s="74" t="str">
        <f t="shared" si="194"/>
        <v>MUHAMMAD NURDINStatus is reachable</v>
      </c>
      <c r="D24980" s="74">
        <f t="shared" si="195"/>
        <v>0</v>
      </c>
    </row>
    <row r="24981" spans="1:4">
      <c r="A24981" s="149">
        <v>45598</v>
      </c>
      <c r="B24981" s="74" t="str">
        <f ca="1">IFERROR(__xludf.DUMMYFUNCTION("IF(REGEXMATCH(A24981,""wealth planning""),""Script 1"",""-"")"),"#VALUE!")</f>
        <v>#VALUE!</v>
      </c>
      <c r="C24981" s="74" t="str">
        <f t="shared" si="194"/>
        <v>MUHAMMAD NURDIN</v>
      </c>
      <c r="D24981" s="74">
        <f t="shared" si="195"/>
        <v>0</v>
      </c>
    </row>
    <row r="24982" spans="1:4">
      <c r="A24982" s="149">
        <v>45598</v>
      </c>
      <c r="B24982" s="74" t="str">
        <f ca="1">IFERROR(__xludf.DUMMYFUNCTION("IF(REGEXMATCH(A24982,""wealth planning""),""Script 1"",""-"")"),"#VALUE!")</f>
        <v>#VALUE!</v>
      </c>
      <c r="C24982" s="149">
        <f t="shared" si="194"/>
        <v>45598</v>
      </c>
      <c r="D24982" s="74" t="str">
        <f t="shared" si="195"/>
        <v>MUHAMMAD NURDINStatus is reachable</v>
      </c>
    </row>
    <row r="24983" spans="1:4">
      <c r="A24983" s="74" t="s">
        <v>13277</v>
      </c>
      <c r="B24983" s="74" t="str">
        <f ca="1">IFERROR(__xludf.DUMMYFUNCTION("IF(REGEXMATCH(A24983,""wealth planning""),""Script 1"",""-"")"),"-")</f>
        <v>-</v>
      </c>
      <c r="C24983" s="149">
        <f t="shared" si="194"/>
        <v>45598</v>
      </c>
      <c r="D24983" s="74" t="str">
        <f t="shared" si="195"/>
        <v>MUHAMMAD NURDIN</v>
      </c>
    </row>
    <row r="24984" spans="1:4">
      <c r="A24984" s="74"/>
      <c r="B24984" s="74" t="str">
        <f ca="1">IFERROR(__xludf.DUMMYFUNCTION("IF(REGEXMATCH(A24984,""wealth planning""),""Script 1"",""-"")"),"-")</f>
        <v>-</v>
      </c>
      <c r="C24984" s="74" t="str">
        <f t="shared" si="194"/>
        <v>You: https://docs.google.com/forms/d/e/1FAIpQLSfEcARvZLBl-NdwGkJWLIxxhKyFSwHHX5lrzIGmFtKjio1Otw/viewform Code : U005</v>
      </c>
      <c r="D24984" s="149">
        <f t="shared" si="195"/>
        <v>45598</v>
      </c>
    </row>
    <row r="24985" spans="1:4">
      <c r="B24985" s="74" t="str">
        <f ca="1">IFERROR(__xludf.DUMMYFUNCTION("IF(REGEXMATCH(A24985,""wealth planning""),""Script 1"",""-"")"),"-")</f>
        <v>-</v>
      </c>
      <c r="C24985" s="74">
        <f t="shared" si="194"/>
        <v>0</v>
      </c>
      <c r="D24985" s="149">
        <f t="shared" si="195"/>
        <v>45598</v>
      </c>
    </row>
    <row r="24986" spans="1:4">
      <c r="B24986" s="74" t="str">
        <f ca="1">IFERROR(__xludf.DUMMYFUNCTION("IF(REGEXMATCH(A24986,""wealth planning""),""Script 1"",""-"")"),"-")</f>
        <v>-</v>
      </c>
      <c r="C24986" s="74">
        <f t="shared" si="194"/>
        <v>0</v>
      </c>
      <c r="D24986" s="74" t="str">
        <f t="shared" si="195"/>
        <v>You: https://docs.google.com/forms/d/e/1FAIpQLSfEcARvZLBl-NdwGkJWLIxxhKyFSwHHX5lrzIGmFtKjio1Otw/viewform Code : U005</v>
      </c>
    </row>
    <row r="24987" spans="1:4">
      <c r="B24987" s="74" t="str">
        <f ca="1">IFERROR(__xludf.DUMMYFUNCTION("IF(REGEXMATCH(A24987,""wealth planning""),""Script 1"",""-"")"),"-")</f>
        <v>-</v>
      </c>
      <c r="C24987" s="74">
        <f t="shared" si="194"/>
        <v>0</v>
      </c>
      <c r="D24987" s="74">
        <f t="shared" si="195"/>
        <v>0</v>
      </c>
    </row>
    <row r="24988" spans="1:4">
      <c r="A24988" s="74" t="s">
        <v>13280</v>
      </c>
      <c r="B24988" s="74" t="str">
        <f ca="1">IFERROR(__xludf.DUMMYFUNCTION("IF(REGEXMATCH(A24988,""wealth planning""),""Script 1"",""-"")"),"-")</f>
        <v>-</v>
      </c>
      <c r="C24988" s="74">
        <f t="shared" si="194"/>
        <v>0</v>
      </c>
      <c r="D24988" s="74">
        <f t="shared" si="195"/>
        <v>0</v>
      </c>
    </row>
    <row r="24989" spans="1:4">
      <c r="A24989" s="149">
        <v>45595</v>
      </c>
      <c r="B24989" s="74" t="str">
        <f ca="1">IFERROR(__xludf.DUMMYFUNCTION("IF(REGEXMATCH(A24989,""wealth planning""),""Script 1"",""-"")"),"#VALUE!")</f>
        <v>#VALUE!</v>
      </c>
      <c r="C24989" s="74" t="str">
        <f t="shared" si="194"/>
        <v>Muhamad Muqri Marbawi</v>
      </c>
      <c r="D24989" s="74">
        <f t="shared" si="195"/>
        <v>0</v>
      </c>
    </row>
    <row r="24990" spans="1:4">
      <c r="A24990" s="149">
        <v>45595</v>
      </c>
      <c r="B24990" s="74" t="str">
        <f ca="1">IFERROR(__xludf.DUMMYFUNCTION("IF(REGEXMATCH(A24990,""wealth planning""),""Script 1"",""-"")"),"#VALUE!")</f>
        <v>#VALUE!</v>
      </c>
      <c r="C24990" s="149">
        <f t="shared" si="194"/>
        <v>45595</v>
      </c>
      <c r="D24990" s="74">
        <f t="shared" si="195"/>
        <v>0</v>
      </c>
    </row>
    <row r="24991" spans="1:4">
      <c r="A24991" s="74" t="s">
        <v>13281</v>
      </c>
      <c r="B24991" s="74" t="str">
        <f ca="1">IFERROR(__xludf.DUMMYFUNCTION("IF(REGEXMATCH(A24991,""wealth planning""),""Script 1"",""-"")"),"-")</f>
        <v>-</v>
      </c>
      <c r="C24991" s="149">
        <f t="shared" si="194"/>
        <v>45595</v>
      </c>
      <c r="D24991" s="74" t="str">
        <f t="shared" si="195"/>
        <v>Muhamad Muqri Marbawi</v>
      </c>
    </row>
    <row r="24992" spans="1:4">
      <c r="A24992" s="74"/>
      <c r="B24992" s="74" t="str">
        <f ca="1">IFERROR(__xludf.DUMMYFUNCTION("IF(REGEXMATCH(A24992,""wealth planning""),""Script 1"",""-"")"),"-")</f>
        <v>-</v>
      </c>
      <c r="C24992" s="74" t="str">
        <f t="shared" si="194"/>
        <v>You: Assalamualaikum. Malam ni nak try join tak? Santai2 je</v>
      </c>
      <c r="D24992" s="149">
        <f t="shared" si="195"/>
        <v>45595</v>
      </c>
    </row>
    <row r="24993" spans="1:4">
      <c r="B24993" s="74" t="str">
        <f ca="1">IFERROR(__xludf.DUMMYFUNCTION("IF(REGEXMATCH(A24993,""wealth planning""),""Script 1"",""-"")"),"-")</f>
        <v>-</v>
      </c>
      <c r="C24993" s="74">
        <f t="shared" si="194"/>
        <v>0</v>
      </c>
      <c r="D24993" s="149">
        <f t="shared" si="195"/>
        <v>45595</v>
      </c>
    </row>
    <row r="24994" spans="1:4">
      <c r="B24994" s="74" t="str">
        <f ca="1">IFERROR(__xludf.DUMMYFUNCTION("IF(REGEXMATCH(A24994,""wealth planning""),""Script 1"",""-"")"),"-")</f>
        <v>-</v>
      </c>
      <c r="C24994" s="74">
        <f t="shared" ref="C24994:C25248" si="196">A24993</f>
        <v>0</v>
      </c>
      <c r="D24994" s="74" t="str">
        <f t="shared" ref="D24994:D25248" si="197">A24991</f>
        <v>You: Assalamualaikum. Malam ni nak try join tak? Santai2 je</v>
      </c>
    </row>
    <row r="24995" spans="1:4">
      <c r="A24995" s="74" t="s">
        <v>13283</v>
      </c>
      <c r="B24995" s="74" t="str">
        <f ca="1">IFERROR(__xludf.DUMMYFUNCTION("IF(REGEXMATCH(A24995,""wealth planning""),""Script 1"",""-"")"),"-")</f>
        <v>-</v>
      </c>
      <c r="C24995" s="74">
        <f t="shared" si="196"/>
        <v>0</v>
      </c>
      <c r="D24995" s="74">
        <f t="shared" si="197"/>
        <v>0</v>
      </c>
    </row>
    <row r="24996" spans="1:4">
      <c r="A24996" s="74" t="s">
        <v>13284</v>
      </c>
      <c r="B24996" s="74" t="str">
        <f ca="1">IFERROR(__xludf.DUMMYFUNCTION("IF(REGEXMATCH(A24996,""wealth planning""),""Script 1"",""-"")"),"-")</f>
        <v>-</v>
      </c>
      <c r="C24996" s="74" t="str">
        <f t="shared" si="196"/>
        <v>Nurul AtiqahStatus is reachable</v>
      </c>
      <c r="D24996" s="74">
        <f t="shared" si="197"/>
        <v>0</v>
      </c>
    </row>
    <row r="24997" spans="1:4">
      <c r="A24997" s="149">
        <v>45594</v>
      </c>
      <c r="B24997" s="74" t="str">
        <f ca="1">IFERROR(__xludf.DUMMYFUNCTION("IF(REGEXMATCH(A24997,""wealth planning""),""Script 1"",""-"")"),"#VALUE!")</f>
        <v>#VALUE!</v>
      </c>
      <c r="C24997" s="74" t="str">
        <f t="shared" si="196"/>
        <v>Nurul Atiqah</v>
      </c>
      <c r="D24997" s="74">
        <f t="shared" si="197"/>
        <v>0</v>
      </c>
    </row>
    <row r="24998" spans="1:4">
      <c r="A24998" s="149">
        <v>45594</v>
      </c>
      <c r="B24998" s="74" t="str">
        <f ca="1">IFERROR(__xludf.DUMMYFUNCTION("IF(REGEXMATCH(A24998,""wealth planning""),""Script 1"",""-"")"),"#VALUE!")</f>
        <v>#VALUE!</v>
      </c>
      <c r="C24998" s="149">
        <f t="shared" si="196"/>
        <v>45594</v>
      </c>
      <c r="D24998" s="74" t="str">
        <f t="shared" si="197"/>
        <v>Nurul AtiqahStatus is reachable</v>
      </c>
    </row>
    <row r="24999" spans="1:4">
      <c r="A24999" s="74" t="s">
        <v>13285</v>
      </c>
      <c r="B24999" s="74" t="str">
        <f ca="1">IFERROR(__xludf.DUMMYFUNCTION("IF(REGEXMATCH(A24999,""wealth planning""),""Script 1"",""-"")"),"-")</f>
        <v>-</v>
      </c>
      <c r="C24999" s="149">
        <f t="shared" si="196"/>
        <v>45594</v>
      </c>
      <c r="D24999" s="74" t="str">
        <f t="shared" si="197"/>
        <v>Nurul Atiqah</v>
      </c>
    </row>
    <row r="25000" spans="1:4">
      <c r="A25000" s="74"/>
      <c r="B25000" s="74" t="str">
        <f ca="1">IFERROR(__xludf.DUMMYFUNCTION("IF(REGEXMATCH(A25000,""wealth planning""),""Script 1"",""-"")"),"-")</f>
        <v>-</v>
      </c>
      <c r="C25000" s="74" t="str">
        <f t="shared" si="196"/>
        <v>Nurul: boleh boleh. 01154541189</v>
      </c>
      <c r="D25000" s="149">
        <f t="shared" si="197"/>
        <v>45594</v>
      </c>
    </row>
    <row r="25001" spans="1:4">
      <c r="B25001" s="74" t="str">
        <f ca="1">IFERROR(__xludf.DUMMYFUNCTION("IF(REGEXMATCH(A25001,""wealth planning""),""Script 1"",""-"")"),"-")</f>
        <v>-</v>
      </c>
      <c r="C25001" s="74">
        <f t="shared" si="196"/>
        <v>0</v>
      </c>
      <c r="D25001" s="149">
        <f t="shared" si="197"/>
        <v>45594</v>
      </c>
    </row>
    <row r="25002" spans="1:4">
      <c r="B25002" s="74" t="str">
        <f ca="1">IFERROR(__xludf.DUMMYFUNCTION("IF(REGEXMATCH(A25002,""wealth planning""),""Script 1"",""-"")"),"-")</f>
        <v>-</v>
      </c>
      <c r="C25002" s="74">
        <f t="shared" si="196"/>
        <v>0</v>
      </c>
      <c r="D25002" s="74" t="str">
        <f t="shared" si="197"/>
        <v>Nurul: boleh boleh. 01154541189</v>
      </c>
    </row>
    <row r="25003" spans="1:4">
      <c r="B25003" s="74" t="str">
        <f ca="1">IFERROR(__xludf.DUMMYFUNCTION("IF(REGEXMATCH(A25003,""wealth planning""),""Script 1"",""-"")"),"-")</f>
        <v>-</v>
      </c>
      <c r="C25003" s="74">
        <f t="shared" si="196"/>
        <v>0</v>
      </c>
      <c r="D25003" s="74">
        <f t="shared" si="197"/>
        <v>0</v>
      </c>
    </row>
    <row r="25004" spans="1:4">
      <c r="A25004" s="74" t="s">
        <v>13288</v>
      </c>
      <c r="B25004" s="74" t="str">
        <f ca="1">IFERROR(__xludf.DUMMYFUNCTION("IF(REGEXMATCH(A25004,""wealth planning""),""Script 1"",""-"")"),"-")</f>
        <v>-</v>
      </c>
      <c r="C25004" s="74">
        <f t="shared" si="196"/>
        <v>0</v>
      </c>
      <c r="D25004" s="74">
        <f t="shared" si="197"/>
        <v>0</v>
      </c>
    </row>
    <row r="25005" spans="1:4">
      <c r="A25005" s="149">
        <v>45593</v>
      </c>
      <c r="B25005" s="74" t="str">
        <f ca="1">IFERROR(__xludf.DUMMYFUNCTION("IF(REGEXMATCH(A25005,""wealth planning""),""Script 1"",""-"")"),"#VALUE!")</f>
        <v>#VALUE!</v>
      </c>
      <c r="C25005" s="74" t="str">
        <f t="shared" si="196"/>
        <v>Nurul Norshamieza</v>
      </c>
      <c r="D25005" s="74">
        <f t="shared" si="197"/>
        <v>0</v>
      </c>
    </row>
    <row r="25006" spans="1:4">
      <c r="A25006" s="149">
        <v>45593</v>
      </c>
      <c r="B25006" s="74" t="str">
        <f ca="1">IFERROR(__xludf.DUMMYFUNCTION("IF(REGEXMATCH(A25006,""wealth planning""),""Script 1"",""-"")"),"#VALUE!")</f>
        <v>#VALUE!</v>
      </c>
      <c r="C25006" s="149">
        <f t="shared" si="196"/>
        <v>45593</v>
      </c>
      <c r="D25006" s="74">
        <f t="shared" si="197"/>
        <v>0</v>
      </c>
    </row>
    <row r="25007" spans="1:4">
      <c r="A25007" s="74" t="s">
        <v>13289</v>
      </c>
      <c r="B25007" s="74" t="str">
        <f ca="1">IFERROR(__xludf.DUMMYFUNCTION("IF(REGEXMATCH(A25007,""wealth planning""),""Script 1"",""-"")"),"-")</f>
        <v>-</v>
      </c>
      <c r="C25007" s="149">
        <f t="shared" si="196"/>
        <v>45593</v>
      </c>
      <c r="D25007" s="74" t="str">
        <f t="shared" si="197"/>
        <v>Nurul Norshamieza</v>
      </c>
    </row>
    <row r="25008" spans="1:4">
      <c r="A25008" s="74"/>
      <c r="B25008" s="74" t="str">
        <f ca="1">IFERROR(__xludf.DUMMYFUNCTION("IF(REGEXMATCH(A25008,""wealth planning""),""Script 1"",""-"")"),"-")</f>
        <v>-</v>
      </c>
      <c r="C25008" s="74" t="str">
        <f t="shared" si="196"/>
        <v>You: Assalamualaikum. Malam ni jadi ye appointment?</v>
      </c>
      <c r="D25008" s="149">
        <f t="shared" si="197"/>
        <v>45593</v>
      </c>
    </row>
    <row r="25009" spans="1:4">
      <c r="B25009" s="74" t="str">
        <f ca="1">IFERROR(__xludf.DUMMYFUNCTION("IF(REGEXMATCH(A25009,""wealth planning""),""Script 1"",""-"")"),"-")</f>
        <v>-</v>
      </c>
      <c r="C25009" s="74">
        <f t="shared" si="196"/>
        <v>0</v>
      </c>
      <c r="D25009" s="149">
        <f t="shared" si="197"/>
        <v>45593</v>
      </c>
    </row>
    <row r="25010" spans="1:4">
      <c r="B25010" s="74" t="str">
        <f ca="1">IFERROR(__xludf.DUMMYFUNCTION("IF(REGEXMATCH(A25010,""wealth planning""),""Script 1"",""-"")"),"-")</f>
        <v>-</v>
      </c>
      <c r="C25010" s="74">
        <f t="shared" si="196"/>
        <v>0</v>
      </c>
      <c r="D25010" s="74" t="str">
        <f t="shared" si="197"/>
        <v>You: Assalamualaikum. Malam ni jadi ye appointment?</v>
      </c>
    </row>
    <row r="25011" spans="1:4">
      <c r="A25011" s="74" t="s">
        <v>13291</v>
      </c>
      <c r="B25011" s="74" t="str">
        <f ca="1">IFERROR(__xludf.DUMMYFUNCTION("IF(REGEXMATCH(A25011,""wealth planning""),""Script 1"",""-"")"),"-")</f>
        <v>-</v>
      </c>
      <c r="C25011" s="74">
        <f t="shared" si="196"/>
        <v>0</v>
      </c>
      <c r="D25011" s="74">
        <f t="shared" si="197"/>
        <v>0</v>
      </c>
    </row>
    <row r="25012" spans="1:4">
      <c r="A25012" s="74" t="s">
        <v>2611</v>
      </c>
      <c r="B25012" s="74" t="str">
        <f ca="1">IFERROR(__xludf.DUMMYFUNCTION("IF(REGEXMATCH(A25012,""wealth planning""),""Script 1"",""-"")"),"-")</f>
        <v>-</v>
      </c>
      <c r="C25012" s="74" t="str">
        <f t="shared" si="196"/>
        <v>Muhammad FahimStatus is reachable</v>
      </c>
      <c r="D25012" s="74">
        <f t="shared" si="197"/>
        <v>0</v>
      </c>
    </row>
    <row r="25013" spans="1:4">
      <c r="A25013" s="149">
        <v>45590</v>
      </c>
      <c r="B25013" s="74" t="str">
        <f ca="1">IFERROR(__xludf.DUMMYFUNCTION("IF(REGEXMATCH(A25013,""wealth planning""),""Script 1"",""-"")"),"#VALUE!")</f>
        <v>#VALUE!</v>
      </c>
      <c r="C25013" s="74" t="str">
        <f t="shared" si="196"/>
        <v>Muhammad Fahim</v>
      </c>
      <c r="D25013" s="74">
        <f t="shared" si="197"/>
        <v>0</v>
      </c>
    </row>
    <row r="25014" spans="1:4">
      <c r="A25014" s="149">
        <v>45590</v>
      </c>
      <c r="B25014" s="74" t="str">
        <f ca="1">IFERROR(__xludf.DUMMYFUNCTION("IF(REGEXMATCH(A25014,""wealth planning""),""Script 1"",""-"")"),"#VALUE!")</f>
        <v>#VALUE!</v>
      </c>
      <c r="C25014" s="149">
        <f t="shared" si="196"/>
        <v>45590</v>
      </c>
      <c r="D25014" s="74" t="str">
        <f t="shared" si="197"/>
        <v>Muhammad FahimStatus is reachable</v>
      </c>
    </row>
    <row r="25015" spans="1:4">
      <c r="A25015" s="74" t="s">
        <v>13023</v>
      </c>
      <c r="B25015" s="74" t="str">
        <f ca="1">IFERROR(__xludf.DUMMYFUNCTION("IF(REGEXMATCH(A25015,""wealth planning""),""Script 1"",""-"")"),"-")</f>
        <v>-</v>
      </c>
      <c r="C25015" s="149">
        <f t="shared" si="196"/>
        <v>45590</v>
      </c>
      <c r="D25015" s="74" t="str">
        <f t="shared" si="197"/>
        <v>Muhammad Fahim</v>
      </c>
    </row>
    <row r="25016" spans="1:4">
      <c r="A25016" s="74"/>
      <c r="B25016" s="74" t="str">
        <f ca="1">IFERROR(__xludf.DUMMYFUNCTION("IF(REGEXMATCH(A25016,""wealth planning""),""Script 1"",""-"")"),"-")</f>
        <v>-</v>
      </c>
      <c r="C25016" s="74" t="str">
        <f t="shared" si="196"/>
        <v>You: 👍</v>
      </c>
      <c r="D25016" s="149">
        <f t="shared" si="197"/>
        <v>45590</v>
      </c>
    </row>
    <row r="25017" spans="1:4">
      <c r="B25017" s="74" t="str">
        <f ca="1">IFERROR(__xludf.DUMMYFUNCTION("IF(REGEXMATCH(A25017,""wealth planning""),""Script 1"",""-"")"),"-")</f>
        <v>-</v>
      </c>
      <c r="C25017" s="74">
        <f t="shared" si="196"/>
        <v>0</v>
      </c>
      <c r="D25017" s="149">
        <f t="shared" si="197"/>
        <v>45590</v>
      </c>
    </row>
    <row r="25018" spans="1:4">
      <c r="B25018" s="74" t="str">
        <f ca="1">IFERROR(__xludf.DUMMYFUNCTION("IF(REGEXMATCH(A25018,""wealth planning""),""Script 1"",""-"")"),"-")</f>
        <v>-</v>
      </c>
      <c r="C25018" s="74">
        <f t="shared" si="196"/>
        <v>0</v>
      </c>
      <c r="D25018" s="74" t="str">
        <f t="shared" si="197"/>
        <v>You: 👍</v>
      </c>
    </row>
    <row r="25019" spans="1:4">
      <c r="A25019" s="74" t="s">
        <v>13293</v>
      </c>
      <c r="B25019" s="74" t="str">
        <f ca="1">IFERROR(__xludf.DUMMYFUNCTION("IF(REGEXMATCH(A25019,""wealth planning""),""Script 1"",""-"")"),"-")</f>
        <v>-</v>
      </c>
      <c r="C25019" s="74">
        <f t="shared" si="196"/>
        <v>0</v>
      </c>
      <c r="D25019" s="74">
        <f t="shared" si="197"/>
        <v>0</v>
      </c>
    </row>
    <row r="25020" spans="1:4">
      <c r="A25020" s="74" t="s">
        <v>13294</v>
      </c>
      <c r="B25020" s="74" t="str">
        <f ca="1">IFERROR(__xludf.DUMMYFUNCTION("IF(REGEXMATCH(A25020,""wealth planning""),""Script 1"",""-"")"),"-")</f>
        <v>-</v>
      </c>
      <c r="C25020" s="74" t="str">
        <f t="shared" si="196"/>
        <v>Siti Syuhada Binti AzharStatus is reachable</v>
      </c>
      <c r="D25020" s="74">
        <f t="shared" si="197"/>
        <v>0</v>
      </c>
    </row>
    <row r="25021" spans="1:4">
      <c r="A25021" s="149">
        <v>45589</v>
      </c>
      <c r="B25021" s="74" t="str">
        <f ca="1">IFERROR(__xludf.DUMMYFUNCTION("IF(REGEXMATCH(A25021,""wealth planning""),""Script 1"",""-"")"),"#VALUE!")</f>
        <v>#VALUE!</v>
      </c>
      <c r="C25021" s="74" t="str">
        <f t="shared" si="196"/>
        <v>Siti Syuhada Binti Azhar</v>
      </c>
      <c r="D25021" s="74">
        <f t="shared" si="197"/>
        <v>0</v>
      </c>
    </row>
    <row r="25022" spans="1:4">
      <c r="A25022" s="149">
        <v>45589</v>
      </c>
      <c r="B25022" s="74" t="str">
        <f ca="1">IFERROR(__xludf.DUMMYFUNCTION("IF(REGEXMATCH(A25022,""wealth planning""),""Script 1"",""-"")"),"#VALUE!")</f>
        <v>#VALUE!</v>
      </c>
      <c r="C25022" s="149">
        <f t="shared" si="196"/>
        <v>45589</v>
      </c>
      <c r="D25022" s="74" t="str">
        <f t="shared" si="197"/>
        <v>Siti Syuhada Binti AzharStatus is reachable</v>
      </c>
    </row>
    <row r="25023" spans="1:4">
      <c r="A25023" s="74" t="s">
        <v>13295</v>
      </c>
      <c r="B25023" s="74" t="str">
        <f ca="1">IFERROR(__xludf.DUMMYFUNCTION("IF(REGEXMATCH(A25023,""wealth planning""),""Script 1"",""-"")"),"-")</f>
        <v>-</v>
      </c>
      <c r="C25023" s="149">
        <f t="shared" si="196"/>
        <v>45589</v>
      </c>
      <c r="D25023" s="74" t="str">
        <f t="shared" si="197"/>
        <v>Siti Syuhada Binti Azhar</v>
      </c>
    </row>
    <row r="25024" spans="1:4">
      <c r="A25024" s="74"/>
      <c r="B25024" s="74" t="str">
        <f ca="1">IFERROR(__xludf.DUMMYFUNCTION("IF(REGEXMATCH(A25024,""wealth planning""),""Script 1"",""-"")"),"-")</f>
        <v>-</v>
      </c>
      <c r="C25024" s="74" t="str">
        <f t="shared" si="196"/>
        <v>Siti Syuhada: +818058310294</v>
      </c>
      <c r="D25024" s="149">
        <f t="shared" si="197"/>
        <v>45589</v>
      </c>
    </row>
    <row r="25025" spans="1:4">
      <c r="B25025" s="74" t="str">
        <f ca="1">IFERROR(__xludf.DUMMYFUNCTION("IF(REGEXMATCH(A25025,""wealth planning""),""Script 1"",""-"")"),"-")</f>
        <v>-</v>
      </c>
      <c r="C25025" s="74">
        <f t="shared" si="196"/>
        <v>0</v>
      </c>
      <c r="D25025" s="149">
        <f t="shared" si="197"/>
        <v>45589</v>
      </c>
    </row>
    <row r="25026" spans="1:4">
      <c r="B25026" s="74" t="str">
        <f ca="1">IFERROR(__xludf.DUMMYFUNCTION("IF(REGEXMATCH(A25026,""wealth planning""),""Script 1"",""-"")"),"-")</f>
        <v>-</v>
      </c>
      <c r="C25026" s="74">
        <f t="shared" si="196"/>
        <v>0</v>
      </c>
      <c r="D25026" s="74" t="str">
        <f t="shared" si="197"/>
        <v>Siti Syuhada: +818058310294</v>
      </c>
    </row>
    <row r="25027" spans="1:4">
      <c r="A25027" s="74" t="s">
        <v>13297</v>
      </c>
      <c r="B25027" s="74" t="str">
        <f ca="1">IFERROR(__xludf.DUMMYFUNCTION("IF(REGEXMATCH(A25027,""wealth planning""),""Script 1"",""-"")"),"-")</f>
        <v>-</v>
      </c>
      <c r="C25027" s="74">
        <f t="shared" si="196"/>
        <v>0</v>
      </c>
      <c r="D25027" s="74">
        <f t="shared" si="197"/>
        <v>0</v>
      </c>
    </row>
    <row r="25028" spans="1:4">
      <c r="A25028" s="74" t="s">
        <v>13298</v>
      </c>
      <c r="B25028" s="74" t="str">
        <f ca="1">IFERROR(__xludf.DUMMYFUNCTION("IF(REGEXMATCH(A25028,""wealth planning""),""Script 1"",""-"")"),"-")</f>
        <v>-</v>
      </c>
      <c r="C25028" s="74" t="str">
        <f t="shared" si="196"/>
        <v>Muhammad HuzairiStatus is reachable</v>
      </c>
      <c r="D25028" s="74">
        <f t="shared" si="197"/>
        <v>0</v>
      </c>
    </row>
    <row r="25029" spans="1:4">
      <c r="A25029" s="149">
        <v>45589</v>
      </c>
      <c r="B25029" s="74" t="str">
        <f ca="1">IFERROR(__xludf.DUMMYFUNCTION("IF(REGEXMATCH(A25029,""wealth planning""),""Script 1"",""-"")"),"#VALUE!")</f>
        <v>#VALUE!</v>
      </c>
      <c r="C25029" s="74" t="str">
        <f t="shared" si="196"/>
        <v>Muhammad Huzairi</v>
      </c>
      <c r="D25029" s="74">
        <f t="shared" si="197"/>
        <v>0</v>
      </c>
    </row>
    <row r="25030" spans="1:4">
      <c r="A25030" s="149">
        <v>45589</v>
      </c>
      <c r="B25030" s="74" t="str">
        <f ca="1">IFERROR(__xludf.DUMMYFUNCTION("IF(REGEXMATCH(A25030,""wealth planning""),""Script 1"",""-"")"),"#VALUE!")</f>
        <v>#VALUE!</v>
      </c>
      <c r="C25030" s="149">
        <f t="shared" si="196"/>
        <v>45589</v>
      </c>
      <c r="D25030" s="74" t="str">
        <f t="shared" si="197"/>
        <v>Muhammad HuzairiStatus is reachable</v>
      </c>
    </row>
    <row r="25031" spans="1:4">
      <c r="A25031" s="74" t="s">
        <v>13299</v>
      </c>
      <c r="B25031" s="74" t="str">
        <f ca="1">IFERROR(__xludf.DUMMYFUNCTION("IF(REGEXMATCH(A25031,""wealth planning""),""Script 1"",""-"")"),"-")</f>
        <v>-</v>
      </c>
      <c r="C25031" s="149">
        <f t="shared" si="196"/>
        <v>45589</v>
      </c>
      <c r="D25031" s="74" t="str">
        <f t="shared" si="197"/>
        <v>Muhammad Huzairi</v>
      </c>
    </row>
    <row r="25032" spans="1:4">
      <c r="A25032" s="74"/>
      <c r="B25032" s="74" t="str">
        <f ca="1">IFERROR(__xludf.DUMMYFUNCTION("IF(REGEXMATCH(A25032,""wealth planning""),""Script 1"",""-"")"),"-")</f>
        <v>-</v>
      </c>
      <c r="C25032" s="74" t="str">
        <f t="shared" si="196"/>
        <v>You: Okay baik no problem. Kalau saya follow up semula bulan depan boleh ke?</v>
      </c>
      <c r="D25032" s="149">
        <f t="shared" si="197"/>
        <v>45589</v>
      </c>
    </row>
    <row r="25033" spans="1:4">
      <c r="B25033" s="74" t="str">
        <f ca="1">IFERROR(__xludf.DUMMYFUNCTION("IF(REGEXMATCH(A25033,""wealth planning""),""Script 1"",""-"")"),"-")</f>
        <v>-</v>
      </c>
      <c r="C25033" s="74">
        <f t="shared" si="196"/>
        <v>0</v>
      </c>
      <c r="D25033" s="149">
        <f t="shared" si="197"/>
        <v>45589</v>
      </c>
    </row>
    <row r="25034" spans="1:4">
      <c r="B25034" s="74" t="str">
        <f ca="1">IFERROR(__xludf.DUMMYFUNCTION("IF(REGEXMATCH(A25034,""wealth planning""),""Script 1"",""-"")"),"-")</f>
        <v>-</v>
      </c>
      <c r="C25034" s="74">
        <f t="shared" si="196"/>
        <v>0</v>
      </c>
      <c r="D25034" s="74" t="str">
        <f t="shared" si="197"/>
        <v>You: Okay baik no problem. Kalau saya follow up semula bulan depan boleh ke?</v>
      </c>
    </row>
    <row r="25035" spans="1:4">
      <c r="B25035" s="74" t="str">
        <f ca="1">IFERROR(__xludf.DUMMYFUNCTION("IF(REGEXMATCH(A25035,""wealth planning""),""Script 1"",""-"")"),"-")</f>
        <v>-</v>
      </c>
      <c r="C25035" s="74">
        <f t="shared" si="196"/>
        <v>0</v>
      </c>
      <c r="D25035" s="74">
        <f t="shared" si="197"/>
        <v>0</v>
      </c>
    </row>
    <row r="25036" spans="1:4">
      <c r="A25036" s="74" t="s">
        <v>13302</v>
      </c>
      <c r="B25036" s="74" t="str">
        <f ca="1">IFERROR(__xludf.DUMMYFUNCTION("IF(REGEXMATCH(A25036,""wealth planning""),""Script 1"",""-"")"),"-")</f>
        <v>-</v>
      </c>
      <c r="C25036" s="74">
        <f t="shared" si="196"/>
        <v>0</v>
      </c>
      <c r="D25036" s="74">
        <f t="shared" si="197"/>
        <v>0</v>
      </c>
    </row>
    <row r="25037" spans="1:4">
      <c r="A25037" s="149">
        <v>45588</v>
      </c>
      <c r="B25037" s="74" t="str">
        <f ca="1">IFERROR(__xludf.DUMMYFUNCTION("IF(REGEXMATCH(A25037,""wealth planning""),""Script 1"",""-"")"),"#VALUE!")</f>
        <v>#VALUE!</v>
      </c>
      <c r="C25037" s="74" t="str">
        <f t="shared" si="196"/>
        <v>Mohamad Amin A Hamid,CISSP</v>
      </c>
      <c r="D25037" s="74">
        <f t="shared" si="197"/>
        <v>0</v>
      </c>
    </row>
    <row r="25038" spans="1:4">
      <c r="A25038" s="149">
        <v>45588</v>
      </c>
      <c r="B25038" s="74" t="str">
        <f ca="1">IFERROR(__xludf.DUMMYFUNCTION("IF(REGEXMATCH(A25038,""wealth planning""),""Script 1"",""-"")"),"#VALUE!")</f>
        <v>#VALUE!</v>
      </c>
      <c r="C25038" s="149">
        <f t="shared" si="196"/>
        <v>45588</v>
      </c>
      <c r="D25038" s="74">
        <f t="shared" si="197"/>
        <v>0</v>
      </c>
    </row>
    <row r="25039" spans="1:4">
      <c r="A25039" s="74" t="s">
        <v>13303</v>
      </c>
      <c r="B25039" s="74" t="str">
        <f ca="1">IFERROR(__xludf.DUMMYFUNCTION("IF(REGEXMATCH(A25039,""wealth planning""),""Script 1"",""-"")"),"-")</f>
        <v>-</v>
      </c>
      <c r="C25039" s="149">
        <f t="shared" si="196"/>
        <v>45588</v>
      </c>
      <c r="D25039" s="74" t="str">
        <f t="shared" si="197"/>
        <v>Mohamad Amin A Hamid,CISSP</v>
      </c>
    </row>
    <row r="25040" spans="1:4">
      <c r="A25040" s="74"/>
      <c r="B25040" s="74" t="str">
        <f ca="1">IFERROR(__xludf.DUMMYFUNCTION("IF(REGEXMATCH(A25040,""wealth planning""),""Script 1"",""-"")"),"-")</f>
        <v>-</v>
      </c>
      <c r="C25040" s="74" t="str">
        <f t="shared" si="196"/>
        <v>Mohamad Amin: 0145174799</v>
      </c>
      <c r="D25040" s="149">
        <f t="shared" si="197"/>
        <v>45588</v>
      </c>
    </row>
    <row r="25041" spans="1:4">
      <c r="B25041" s="74" t="str">
        <f ca="1">IFERROR(__xludf.DUMMYFUNCTION("IF(REGEXMATCH(A25041,""wealth planning""),""Script 1"",""-"")"),"-")</f>
        <v>-</v>
      </c>
      <c r="C25041" s="74">
        <f t="shared" si="196"/>
        <v>0</v>
      </c>
      <c r="D25041" s="149">
        <f t="shared" si="197"/>
        <v>45588</v>
      </c>
    </row>
    <row r="25042" spans="1:4">
      <c r="B25042" s="74" t="str">
        <f ca="1">IFERROR(__xludf.DUMMYFUNCTION("IF(REGEXMATCH(A25042,""wealth planning""),""Script 1"",""-"")"),"-")</f>
        <v>-</v>
      </c>
      <c r="C25042" s="74">
        <f t="shared" si="196"/>
        <v>0</v>
      </c>
      <c r="D25042" s="74" t="str">
        <f t="shared" si="197"/>
        <v>Mohamad Amin: 0145174799</v>
      </c>
    </row>
    <row r="25043" spans="1:4">
      <c r="B25043" s="74" t="str">
        <f ca="1">IFERROR(__xludf.DUMMYFUNCTION("IF(REGEXMATCH(A25043,""wealth planning""),""Script 1"",""-"")"),"-")</f>
        <v>-</v>
      </c>
      <c r="C25043" s="74">
        <f t="shared" si="196"/>
        <v>0</v>
      </c>
      <c r="D25043" s="74">
        <f t="shared" si="197"/>
        <v>0</v>
      </c>
    </row>
    <row r="25044" spans="1:4">
      <c r="A25044" s="74" t="s">
        <v>13306</v>
      </c>
      <c r="B25044" s="74" t="str">
        <f ca="1">IFERROR(__xludf.DUMMYFUNCTION("IF(REGEXMATCH(A25044,""wealth planning""),""Script 1"",""-"")"),"-")</f>
        <v>-</v>
      </c>
      <c r="C25044" s="74">
        <f t="shared" si="196"/>
        <v>0</v>
      </c>
      <c r="D25044" s="74">
        <f t="shared" si="197"/>
        <v>0</v>
      </c>
    </row>
    <row r="25045" spans="1:4">
      <c r="A25045" s="149">
        <v>45588</v>
      </c>
      <c r="B25045" s="74" t="str">
        <f ca="1">IFERROR(__xludf.DUMMYFUNCTION("IF(REGEXMATCH(A25045,""wealth planning""),""Script 1"",""-"")"),"#VALUE!")</f>
        <v>#VALUE!</v>
      </c>
      <c r="C25045" s="74" t="str">
        <f t="shared" si="196"/>
        <v>Hidayatul Hakim Hamka</v>
      </c>
      <c r="D25045" s="74">
        <f t="shared" si="197"/>
        <v>0</v>
      </c>
    </row>
    <row r="25046" spans="1:4">
      <c r="A25046" s="149">
        <v>45588</v>
      </c>
      <c r="B25046" s="74" t="str">
        <f ca="1">IFERROR(__xludf.DUMMYFUNCTION("IF(REGEXMATCH(A25046,""wealth planning""),""Script 1"",""-"")"),"#VALUE!")</f>
        <v>#VALUE!</v>
      </c>
      <c r="C25046" s="149">
        <f t="shared" si="196"/>
        <v>45588</v>
      </c>
      <c r="D25046" s="74">
        <f t="shared" si="197"/>
        <v>0</v>
      </c>
    </row>
    <row r="25047" spans="1:4">
      <c r="A25047" s="74" t="s">
        <v>13307</v>
      </c>
      <c r="B25047" s="74" t="str">
        <f ca="1">IFERROR(__xludf.DUMMYFUNCTION("IF(REGEXMATCH(A25047,""wealth planning""),""Script 1"",""-"")"),"-")</f>
        <v>-</v>
      </c>
      <c r="C25047" s="149">
        <f t="shared" si="196"/>
        <v>45588</v>
      </c>
      <c r="D25047" s="74" t="str">
        <f t="shared" si="197"/>
        <v>Hidayatul Hakim Hamka</v>
      </c>
    </row>
    <row r="25048" spans="1:4">
      <c r="A25048" s="74"/>
      <c r="B25048" s="74" t="str">
        <f ca="1">IFERROR(__xludf.DUMMYFUNCTION("IF(REGEXMATCH(A25048,""wealth planning""),""Script 1"",""-"")"),"-")</f>
        <v>-</v>
      </c>
      <c r="C25048" s="74" t="str">
        <f t="shared" si="196"/>
        <v>You: Sure no problem. May Allah ease everything</v>
      </c>
      <c r="D25048" s="149">
        <f t="shared" si="197"/>
        <v>45588</v>
      </c>
    </row>
    <row r="25049" spans="1:4">
      <c r="B25049" s="74" t="str">
        <f ca="1">IFERROR(__xludf.DUMMYFUNCTION("IF(REGEXMATCH(A25049,""wealth planning""),""Script 1"",""-"")"),"-")</f>
        <v>-</v>
      </c>
      <c r="C25049" s="74">
        <f t="shared" si="196"/>
        <v>0</v>
      </c>
      <c r="D25049" s="149">
        <f t="shared" si="197"/>
        <v>45588</v>
      </c>
    </row>
    <row r="25050" spans="1:4">
      <c r="B25050" s="74" t="str">
        <f ca="1">IFERROR(__xludf.DUMMYFUNCTION("IF(REGEXMATCH(A25050,""wealth planning""),""Script 1"",""-"")"),"-")</f>
        <v>-</v>
      </c>
      <c r="C25050" s="74">
        <f t="shared" si="196"/>
        <v>0</v>
      </c>
      <c r="D25050" s="74" t="str">
        <f t="shared" si="197"/>
        <v>You: Sure no problem. May Allah ease everything</v>
      </c>
    </row>
    <row r="25051" spans="1:4">
      <c r="A25051" s="74" t="s">
        <v>13309</v>
      </c>
      <c r="B25051" s="74" t="str">
        <f ca="1">IFERROR(__xludf.DUMMYFUNCTION("IF(REGEXMATCH(A25051,""wealth planning""),""Script 1"",""-"")"),"-")</f>
        <v>-</v>
      </c>
      <c r="C25051" s="74">
        <f t="shared" si="196"/>
        <v>0</v>
      </c>
      <c r="D25051" s="74">
        <f t="shared" si="197"/>
        <v>0</v>
      </c>
    </row>
    <row r="25052" spans="1:4">
      <c r="A25052" s="74" t="s">
        <v>13309</v>
      </c>
      <c r="B25052" s="74" t="str">
        <f ca="1">IFERROR(__xludf.DUMMYFUNCTION("IF(REGEXMATCH(A25052,""wealth planning""),""Script 1"",""-"")"),"-")</f>
        <v>-</v>
      </c>
      <c r="C25052" s="74" t="str">
        <f t="shared" si="196"/>
        <v>Muhammad Firdaus Din</v>
      </c>
      <c r="D25052" s="74">
        <f t="shared" si="197"/>
        <v>0</v>
      </c>
    </row>
    <row r="25053" spans="1:4">
      <c r="A25053" s="149">
        <v>45588</v>
      </c>
      <c r="B25053" s="74" t="str">
        <f ca="1">IFERROR(__xludf.DUMMYFUNCTION("IF(REGEXMATCH(A25053,""wealth planning""),""Script 1"",""-"")"),"#VALUE!")</f>
        <v>#VALUE!</v>
      </c>
      <c r="C25053" s="74" t="str">
        <f t="shared" si="196"/>
        <v>Muhammad Firdaus Din</v>
      </c>
      <c r="D25053" s="74">
        <f t="shared" si="197"/>
        <v>0</v>
      </c>
    </row>
    <row r="25054" spans="1:4">
      <c r="A25054" s="149">
        <v>45588</v>
      </c>
      <c r="B25054" s="74" t="str">
        <f ca="1">IFERROR(__xludf.DUMMYFUNCTION("IF(REGEXMATCH(A25054,""wealth planning""),""Script 1"",""-"")"),"#VALUE!")</f>
        <v>#VALUE!</v>
      </c>
      <c r="C25054" s="149">
        <f t="shared" si="196"/>
        <v>45588</v>
      </c>
      <c r="D25054" s="74" t="str">
        <f t="shared" si="197"/>
        <v>Muhammad Firdaus Din</v>
      </c>
    </row>
    <row r="25055" spans="1:4">
      <c r="A25055" s="74" t="s">
        <v>13310</v>
      </c>
      <c r="B25055" s="74" t="str">
        <f ca="1">IFERROR(__xludf.DUMMYFUNCTION("IF(REGEXMATCH(A25055,""wealth planning""),""Script 1"",""-"")"),"-")</f>
        <v>-</v>
      </c>
      <c r="C25055" s="149">
        <f t="shared" si="196"/>
        <v>45588</v>
      </c>
      <c r="D25055" s="74" t="str">
        <f t="shared" si="197"/>
        <v>Muhammad Firdaus Din</v>
      </c>
    </row>
    <row r="25056" spans="1:4">
      <c r="A25056" s="74"/>
      <c r="B25056" s="74" t="str">
        <f ca="1">IFERROR(__xludf.DUMMYFUNCTION("IF(REGEXMATCH(A25056,""wealth planning""),""Script 1"",""-"")"),"-")</f>
        <v>-</v>
      </c>
      <c r="C25056" s="74" t="str">
        <f t="shared" si="196"/>
        <v>You: Hai assalamualaikum Firdaus. Just nak follow up balik on your availability. Boleh ke kalau saya nak set appointment next week?</v>
      </c>
      <c r="D25056" s="149">
        <f t="shared" si="197"/>
        <v>45588</v>
      </c>
    </row>
    <row r="25057" spans="1:4">
      <c r="B25057" s="74" t="str">
        <f ca="1">IFERROR(__xludf.DUMMYFUNCTION("IF(REGEXMATCH(A25057,""wealth planning""),""Script 1"",""-"")"),"-")</f>
        <v>-</v>
      </c>
      <c r="C25057" s="74">
        <f t="shared" si="196"/>
        <v>0</v>
      </c>
      <c r="D25057" s="149">
        <f t="shared" si="197"/>
        <v>45588</v>
      </c>
    </row>
    <row r="25058" spans="1:4">
      <c r="B25058" s="74" t="str">
        <f ca="1">IFERROR(__xludf.DUMMYFUNCTION("IF(REGEXMATCH(A25058,""wealth planning""),""Script 1"",""-"")"),"-")</f>
        <v>-</v>
      </c>
      <c r="C25058" s="74">
        <f t="shared" si="196"/>
        <v>0</v>
      </c>
      <c r="D25058" s="74" t="str">
        <f t="shared" si="197"/>
        <v>You: Hai assalamualaikum Firdaus. Just nak follow up balik on your availability. Boleh ke kalau saya nak set appointment next week?</v>
      </c>
    </row>
    <row r="25059" spans="1:4">
      <c r="A25059" s="74" t="s">
        <v>13312</v>
      </c>
      <c r="B25059" s="74" t="str">
        <f ca="1">IFERROR(__xludf.DUMMYFUNCTION("IF(REGEXMATCH(A25059,""wealth planning""),""Script 1"",""-"")"),"-")</f>
        <v>-</v>
      </c>
      <c r="C25059" s="74">
        <f t="shared" si="196"/>
        <v>0</v>
      </c>
      <c r="D25059" s="74">
        <f t="shared" si="197"/>
        <v>0</v>
      </c>
    </row>
    <row r="25060" spans="1:4">
      <c r="A25060" s="74" t="s">
        <v>13312</v>
      </c>
      <c r="B25060" s="74" t="str">
        <f ca="1">IFERROR(__xludf.DUMMYFUNCTION("IF(REGEXMATCH(A25060,""wealth planning""),""Script 1"",""-"")"),"-")</f>
        <v>-</v>
      </c>
      <c r="C25060" s="74" t="str">
        <f t="shared" si="196"/>
        <v>Solihin Malik</v>
      </c>
      <c r="D25060" s="74">
        <f t="shared" si="197"/>
        <v>0</v>
      </c>
    </row>
    <row r="25061" spans="1:4">
      <c r="A25061" s="149">
        <v>45588</v>
      </c>
      <c r="B25061" s="74" t="str">
        <f ca="1">IFERROR(__xludf.DUMMYFUNCTION("IF(REGEXMATCH(A25061,""wealth planning""),""Script 1"",""-"")"),"#VALUE!")</f>
        <v>#VALUE!</v>
      </c>
      <c r="C25061" s="74" t="str">
        <f t="shared" si="196"/>
        <v>Solihin Malik</v>
      </c>
      <c r="D25061" s="74">
        <f t="shared" si="197"/>
        <v>0</v>
      </c>
    </row>
    <row r="25062" spans="1:4">
      <c r="A25062" s="149">
        <v>45588</v>
      </c>
      <c r="B25062" s="74" t="str">
        <f ca="1">IFERROR(__xludf.DUMMYFUNCTION("IF(REGEXMATCH(A25062,""wealth planning""),""Script 1"",""-"")"),"#VALUE!")</f>
        <v>#VALUE!</v>
      </c>
      <c r="C25062" s="149">
        <f t="shared" si="196"/>
        <v>45588</v>
      </c>
      <c r="D25062" s="74" t="str">
        <f t="shared" si="197"/>
        <v>Solihin Malik</v>
      </c>
    </row>
    <row r="25063" spans="1:4">
      <c r="A25063" s="74" t="s">
        <v>13313</v>
      </c>
      <c r="B25063" s="74" t="str">
        <f ca="1">IFERROR(__xludf.DUMMYFUNCTION("IF(REGEXMATCH(A25063,""wealth planning""),""Script 1"",""-"")"),"-")</f>
        <v>-</v>
      </c>
      <c r="C25063" s="149">
        <f t="shared" si="196"/>
        <v>45588</v>
      </c>
      <c r="D25063" s="74" t="str">
        <f t="shared" si="197"/>
        <v>Solihin Malik</v>
      </c>
    </row>
    <row r="25064" spans="1:4">
      <c r="A25064" s="74"/>
      <c r="B25064" s="74" t="str">
        <f ca="1">IFERROR(__xludf.DUMMYFUNCTION("IF(REGEXMATCH(A25064,""wealth planning""),""Script 1"",""-"")"),"-")</f>
        <v>-</v>
      </c>
      <c r="C25064" s="74" t="str">
        <f t="shared" si="196"/>
        <v>You: Hai assalamualaikum. Maaf ganggu. Just nak follow up semula schedule appointment kita sebelum ni. Boleh ke saya nak set appointment sabtu malam atau ahad petang minggu ni?</v>
      </c>
      <c r="D25064" s="149">
        <f t="shared" si="197"/>
        <v>45588</v>
      </c>
    </row>
    <row r="25065" spans="1:4">
      <c r="B25065" s="74" t="str">
        <f ca="1">IFERROR(__xludf.DUMMYFUNCTION("IF(REGEXMATCH(A25065,""wealth planning""),""Script 1"",""-"")"),"-")</f>
        <v>-</v>
      </c>
      <c r="C25065" s="74">
        <f t="shared" si="196"/>
        <v>0</v>
      </c>
      <c r="D25065" s="149">
        <f t="shared" si="197"/>
        <v>45588</v>
      </c>
    </row>
    <row r="25066" spans="1:4">
      <c r="B25066" s="74" t="str">
        <f ca="1">IFERROR(__xludf.DUMMYFUNCTION("IF(REGEXMATCH(A25066,""wealth planning""),""Script 1"",""-"")"),"-")</f>
        <v>-</v>
      </c>
      <c r="C25066" s="74">
        <f t="shared" si="196"/>
        <v>0</v>
      </c>
      <c r="D25066" s="74" t="str">
        <f t="shared" si="197"/>
        <v>You: Hai assalamualaikum. Maaf ganggu. Just nak follow up semula schedule appointment kita sebelum ni. Boleh ke saya nak set appointment sabtu malam atau ahad petang minggu ni?</v>
      </c>
    </row>
    <row r="25067" spans="1:4">
      <c r="B25067" s="74" t="str">
        <f ca="1">IFERROR(__xludf.DUMMYFUNCTION("IF(REGEXMATCH(A25067,""wealth planning""),""Script 1"",""-"")"),"-")</f>
        <v>-</v>
      </c>
      <c r="C25067" s="74">
        <f t="shared" si="196"/>
        <v>0</v>
      </c>
      <c r="D25067" s="74">
        <f t="shared" si="197"/>
        <v>0</v>
      </c>
    </row>
    <row r="25068" spans="1:4">
      <c r="A25068" s="74" t="s">
        <v>13316</v>
      </c>
      <c r="B25068" s="74" t="str">
        <f ca="1">IFERROR(__xludf.DUMMYFUNCTION("IF(REGEXMATCH(A25068,""wealth planning""),""Script 1"",""-"")"),"-")</f>
        <v>-</v>
      </c>
      <c r="C25068" s="74">
        <f t="shared" si="196"/>
        <v>0</v>
      </c>
      <c r="D25068" s="74">
        <f t="shared" si="197"/>
        <v>0</v>
      </c>
    </row>
    <row r="25069" spans="1:4">
      <c r="A25069" s="149">
        <v>45587</v>
      </c>
      <c r="B25069" s="74" t="str">
        <f ca="1">IFERROR(__xludf.DUMMYFUNCTION("IF(REGEXMATCH(A25069,""wealth planning""),""Script 1"",""-"")"),"#VALUE!")</f>
        <v>#VALUE!</v>
      </c>
      <c r="C25069" s="74" t="str">
        <f t="shared" si="196"/>
        <v>Syazwan Asyraf</v>
      </c>
      <c r="D25069" s="74">
        <f t="shared" si="197"/>
        <v>0</v>
      </c>
    </row>
    <row r="25070" spans="1:4">
      <c r="A25070" s="149">
        <v>45587</v>
      </c>
      <c r="B25070" s="74" t="str">
        <f ca="1">IFERROR(__xludf.DUMMYFUNCTION("IF(REGEXMATCH(A25070,""wealth planning""),""Script 1"",""-"")"),"#VALUE!")</f>
        <v>#VALUE!</v>
      </c>
      <c r="C25070" s="149">
        <f t="shared" si="196"/>
        <v>45587</v>
      </c>
      <c r="D25070" s="74">
        <f t="shared" si="197"/>
        <v>0</v>
      </c>
    </row>
    <row r="25071" spans="1:4">
      <c r="A25071" s="74" t="s">
        <v>13317</v>
      </c>
      <c r="B25071" s="74" t="str">
        <f ca="1">IFERROR(__xludf.DUMMYFUNCTION("IF(REGEXMATCH(A25071,""wealth planning""),""Script 1"",""-"")"),"-")</f>
        <v>-</v>
      </c>
      <c r="C25071" s="149">
        <f t="shared" si="196"/>
        <v>45587</v>
      </c>
      <c r="D25071" s="74" t="str">
        <f t="shared" si="197"/>
        <v>Syazwan Asyraf</v>
      </c>
    </row>
    <row r="25072" spans="1:4">
      <c r="A25072" s="74"/>
      <c r="B25072" s="74" t="str">
        <f ca="1">IFERROR(__xludf.DUMMYFUNCTION("IF(REGEXMATCH(A25072,""wealth planning""),""Script 1"",""-"")"),"-")</f>
        <v>-</v>
      </c>
      <c r="C25072" s="74" t="str">
        <f t="shared" si="196"/>
        <v>Syazwan: Sure, no problem</v>
      </c>
      <c r="D25072" s="149">
        <f t="shared" si="197"/>
        <v>45587</v>
      </c>
    </row>
    <row r="25073" spans="1:4">
      <c r="B25073" s="74" t="str">
        <f ca="1">IFERROR(__xludf.DUMMYFUNCTION("IF(REGEXMATCH(A25073,""wealth planning""),""Script 1"",""-"")"),"-")</f>
        <v>-</v>
      </c>
      <c r="C25073" s="74">
        <f t="shared" si="196"/>
        <v>0</v>
      </c>
      <c r="D25073" s="149">
        <f t="shared" si="197"/>
        <v>45587</v>
      </c>
    </row>
    <row r="25074" spans="1:4">
      <c r="B25074" s="74" t="str">
        <f ca="1">IFERROR(__xludf.DUMMYFUNCTION("IF(REGEXMATCH(A25074,""wealth planning""),""Script 1"",""-"")"),"-")</f>
        <v>-</v>
      </c>
      <c r="C25074" s="74">
        <f t="shared" si="196"/>
        <v>0</v>
      </c>
      <c r="D25074" s="74" t="str">
        <f t="shared" si="197"/>
        <v>Syazwan: Sure, no problem</v>
      </c>
    </row>
    <row r="25075" spans="1:4">
      <c r="A25075" s="74" t="s">
        <v>13319</v>
      </c>
      <c r="B25075" s="74" t="str">
        <f ca="1">IFERROR(__xludf.DUMMYFUNCTION("IF(REGEXMATCH(A25075,""wealth planning""),""Script 1"",""-"")"),"-")</f>
        <v>-</v>
      </c>
      <c r="C25075" s="74">
        <f t="shared" si="196"/>
        <v>0</v>
      </c>
      <c r="D25075" s="74">
        <f t="shared" si="197"/>
        <v>0</v>
      </c>
    </row>
    <row r="25076" spans="1:4">
      <c r="A25076" s="74" t="s">
        <v>13319</v>
      </c>
      <c r="B25076" s="74" t="str">
        <f ca="1">IFERROR(__xludf.DUMMYFUNCTION("IF(REGEXMATCH(A25076,""wealth planning""),""Script 1"",""-"")"),"-")</f>
        <v>-</v>
      </c>
      <c r="C25076" s="74" t="str">
        <f t="shared" si="196"/>
        <v>AIMI AMIRAH BINTI ABDULLAH</v>
      </c>
      <c r="D25076" s="74">
        <f t="shared" si="197"/>
        <v>0</v>
      </c>
    </row>
    <row r="25077" spans="1:4">
      <c r="A25077" s="149">
        <v>45584</v>
      </c>
      <c r="B25077" s="74" t="str">
        <f ca="1">IFERROR(__xludf.DUMMYFUNCTION("IF(REGEXMATCH(A25077,""wealth planning""),""Script 1"",""-"")"),"#VALUE!")</f>
        <v>#VALUE!</v>
      </c>
      <c r="C25077" s="74" t="str">
        <f t="shared" si="196"/>
        <v>AIMI AMIRAH BINTI ABDULLAH</v>
      </c>
      <c r="D25077" s="74">
        <f t="shared" si="197"/>
        <v>0</v>
      </c>
    </row>
    <row r="25078" spans="1:4">
      <c r="A25078" s="149">
        <v>45584</v>
      </c>
      <c r="B25078" s="74" t="str">
        <f ca="1">IFERROR(__xludf.DUMMYFUNCTION("IF(REGEXMATCH(A25078,""wealth planning""),""Script 1"",""-"")"),"#VALUE!")</f>
        <v>#VALUE!</v>
      </c>
      <c r="C25078" s="149">
        <f t="shared" si="196"/>
        <v>45584</v>
      </c>
      <c r="D25078" s="74" t="str">
        <f t="shared" si="197"/>
        <v>AIMI AMIRAH BINTI ABDULLAH</v>
      </c>
    </row>
    <row r="25079" spans="1:4">
      <c r="A25079" s="74" t="s">
        <v>13320</v>
      </c>
      <c r="B25079" s="74" t="str">
        <f ca="1">IFERROR(__xludf.DUMMYFUNCTION("IF(REGEXMATCH(A25079,""wealth planning""),""Script 1"",""-"")"),"-")</f>
        <v>-</v>
      </c>
      <c r="C25079" s="149">
        <f t="shared" si="196"/>
        <v>45584</v>
      </c>
      <c r="D25079" s="74" t="str">
        <f t="shared" si="197"/>
        <v>AIMI AMIRAH BINTI ABDULLAH</v>
      </c>
    </row>
    <row r="25080" spans="1:4">
      <c r="A25080" s="74"/>
      <c r="B25080" s="74" t="str">
        <f ca="1">IFERROR(__xludf.DUMMYFUNCTION("IF(REGEXMATCH(A25080,""wealth planning""),""Script 1"",""-"")"),"-")</f>
        <v>-</v>
      </c>
      <c r="C25080" s="74" t="str">
        <f t="shared" si="196"/>
        <v>AIMI AMIRAH: encik juga ya</v>
      </c>
      <c r="D25080" s="149">
        <f t="shared" si="197"/>
        <v>45584</v>
      </c>
    </row>
    <row r="25081" spans="1:4">
      <c r="B25081" s="74" t="str">
        <f ca="1">IFERROR(__xludf.DUMMYFUNCTION("IF(REGEXMATCH(A25081,""wealth planning""),""Script 1"",""-"")"),"-")</f>
        <v>-</v>
      </c>
      <c r="C25081" s="74">
        <f t="shared" si="196"/>
        <v>0</v>
      </c>
      <c r="D25081" s="149">
        <f t="shared" si="197"/>
        <v>45584</v>
      </c>
    </row>
    <row r="25082" spans="1:4">
      <c r="B25082" s="74" t="str">
        <f ca="1">IFERROR(__xludf.DUMMYFUNCTION("IF(REGEXMATCH(A25082,""wealth planning""),""Script 1"",""-"")"),"-")</f>
        <v>-</v>
      </c>
      <c r="C25082" s="74">
        <f t="shared" si="196"/>
        <v>0</v>
      </c>
      <c r="D25082" s="74" t="str">
        <f t="shared" si="197"/>
        <v>AIMI AMIRAH: encik juga ya</v>
      </c>
    </row>
    <row r="25083" spans="1:4">
      <c r="B25083" s="74" t="str">
        <f ca="1">IFERROR(__xludf.DUMMYFUNCTION("IF(REGEXMATCH(A25083,""wealth planning""),""Script 1"",""-"")"),"-")</f>
        <v>-</v>
      </c>
      <c r="C25083" s="74">
        <f t="shared" si="196"/>
        <v>0</v>
      </c>
      <c r="D25083" s="74">
        <f t="shared" si="197"/>
        <v>0</v>
      </c>
    </row>
    <row r="25084" spans="1:4">
      <c r="A25084" s="74" t="s">
        <v>0</v>
      </c>
      <c r="B25084" s="74" t="str">
        <f ca="1">IFERROR(__xludf.DUMMYFUNCTION("IF(REGEXMATCH(A25084,""wealth planning""),""Script 1"",""-"")"),"-")</f>
        <v>-</v>
      </c>
      <c r="C25084" s="74">
        <f t="shared" si="196"/>
        <v>0</v>
      </c>
      <c r="D25084" s="74">
        <f t="shared" si="197"/>
        <v>0</v>
      </c>
    </row>
    <row r="25085" spans="1:4">
      <c r="A25085" s="149">
        <v>45581</v>
      </c>
      <c r="B25085" s="74" t="str">
        <f ca="1">IFERROR(__xludf.DUMMYFUNCTION("IF(REGEXMATCH(A25085,""wealth planning""),""Script 1"",""-"")"),"#VALUE!")</f>
        <v>#VALUE!</v>
      </c>
      <c r="C25085" s="74" t="str">
        <f t="shared" si="196"/>
        <v>Muhammad Haziq</v>
      </c>
      <c r="D25085" s="74">
        <f t="shared" si="197"/>
        <v>0</v>
      </c>
    </row>
    <row r="25086" spans="1:4">
      <c r="A25086" s="149">
        <v>45581</v>
      </c>
      <c r="B25086" s="74" t="str">
        <f ca="1">IFERROR(__xludf.DUMMYFUNCTION("IF(REGEXMATCH(A25086,""wealth planning""),""Script 1"",""-"")"),"#VALUE!")</f>
        <v>#VALUE!</v>
      </c>
      <c r="C25086" s="149">
        <f t="shared" si="196"/>
        <v>45581</v>
      </c>
      <c r="D25086" s="74">
        <f t="shared" si="197"/>
        <v>0</v>
      </c>
    </row>
    <row r="25087" spans="1:4">
      <c r="A25087" s="74" t="s">
        <v>13323</v>
      </c>
      <c r="B25087" s="74" t="str">
        <f ca="1">IFERROR(__xludf.DUMMYFUNCTION("IF(REGEXMATCH(A25087,""wealth planning""),""Script 1"",""-"")"),"-")</f>
        <v>-</v>
      </c>
      <c r="C25087" s="149">
        <f t="shared" si="196"/>
        <v>45581</v>
      </c>
      <c r="D25087" s="74" t="str">
        <f t="shared" si="197"/>
        <v>Muhammad Haziq</v>
      </c>
    </row>
    <row r="25088" spans="1:4">
      <c r="A25088" s="74"/>
      <c r="B25088" s="74" t="str">
        <f ca="1">IFERROR(__xludf.DUMMYFUNCTION("IF(REGEXMATCH(A25088,""wealth planning""),""Script 1"",""-"")"),"-")</f>
        <v>-</v>
      </c>
      <c r="C25088" s="74" t="str">
        <f t="shared" si="196"/>
        <v>Muhammad: InsyaAllah</v>
      </c>
      <c r="D25088" s="149">
        <f t="shared" si="197"/>
        <v>45581</v>
      </c>
    </row>
    <row r="25089" spans="1:4">
      <c r="B25089" s="74" t="str">
        <f ca="1">IFERROR(__xludf.DUMMYFUNCTION("IF(REGEXMATCH(A25089,""wealth planning""),""Script 1"",""-"")"),"-")</f>
        <v>-</v>
      </c>
      <c r="C25089" s="74">
        <f t="shared" si="196"/>
        <v>0</v>
      </c>
      <c r="D25089" s="149">
        <f t="shared" si="197"/>
        <v>45581</v>
      </c>
    </row>
    <row r="25090" spans="1:4">
      <c r="B25090" s="74" t="str">
        <f ca="1">IFERROR(__xludf.DUMMYFUNCTION("IF(REGEXMATCH(A25090,""wealth planning""),""Script 1"",""-"")"),"-")</f>
        <v>-</v>
      </c>
      <c r="C25090" s="74">
        <f t="shared" si="196"/>
        <v>0</v>
      </c>
      <c r="D25090" s="74" t="str">
        <f t="shared" si="197"/>
        <v>Muhammad: InsyaAllah</v>
      </c>
    </row>
    <row r="25091" spans="1:4">
      <c r="A25091" s="74" t="s">
        <v>13325</v>
      </c>
      <c r="B25091" s="74" t="str">
        <f ca="1">IFERROR(__xludf.DUMMYFUNCTION("IF(REGEXMATCH(A25091,""wealth planning""),""Script 1"",""-"")"),"-")</f>
        <v>-</v>
      </c>
      <c r="C25091" s="74">
        <f t="shared" si="196"/>
        <v>0</v>
      </c>
      <c r="D25091" s="74">
        <f t="shared" si="197"/>
        <v>0</v>
      </c>
    </row>
    <row r="25092" spans="1:4">
      <c r="A25092" s="74" t="s">
        <v>13325</v>
      </c>
      <c r="B25092" s="74" t="str">
        <f ca="1">IFERROR(__xludf.DUMMYFUNCTION("IF(REGEXMATCH(A25092,""wealth planning""),""Script 1"",""-"")"),"-")</f>
        <v>-</v>
      </c>
      <c r="C25092" s="74" t="str">
        <f t="shared" si="196"/>
        <v>Syufira Law</v>
      </c>
      <c r="D25092" s="74">
        <f t="shared" si="197"/>
        <v>0</v>
      </c>
    </row>
    <row r="25093" spans="1:4">
      <c r="A25093" s="149">
        <v>45578</v>
      </c>
      <c r="B25093" s="74" t="str">
        <f ca="1">IFERROR(__xludf.DUMMYFUNCTION("IF(REGEXMATCH(A25093,""wealth planning""),""Script 1"",""-"")"),"#VALUE!")</f>
        <v>#VALUE!</v>
      </c>
      <c r="C25093" s="74" t="str">
        <f t="shared" si="196"/>
        <v>Syufira Law</v>
      </c>
      <c r="D25093" s="74">
        <f t="shared" si="197"/>
        <v>0</v>
      </c>
    </row>
    <row r="25094" spans="1:4">
      <c r="A25094" s="149">
        <v>45578</v>
      </c>
      <c r="B25094" s="74" t="str">
        <f ca="1">IFERROR(__xludf.DUMMYFUNCTION("IF(REGEXMATCH(A25094,""wealth planning""),""Script 1"",""-"")"),"#VALUE!")</f>
        <v>#VALUE!</v>
      </c>
      <c r="C25094" s="149">
        <f t="shared" si="196"/>
        <v>45578</v>
      </c>
      <c r="D25094" s="74" t="str">
        <f t="shared" si="197"/>
        <v>Syufira Law</v>
      </c>
    </row>
    <row r="25095" spans="1:4">
      <c r="A25095" s="74" t="s">
        <v>13326</v>
      </c>
      <c r="B25095" s="74" t="str">
        <f ca="1">IFERROR(__xludf.DUMMYFUNCTION("IF(REGEXMATCH(A25095,""wealth planning""),""Script 1"",""-"")"),"-")</f>
        <v>-</v>
      </c>
      <c r="C25095" s="149">
        <f t="shared" si="196"/>
        <v>45578</v>
      </c>
      <c r="D25095" s="74" t="str">
        <f t="shared" si="197"/>
        <v>Syufira Law</v>
      </c>
    </row>
    <row r="25096" spans="1:4">
      <c r="A25096" s="74"/>
      <c r="B25096" s="74" t="str">
        <f ca="1">IFERROR(__xludf.DUMMYFUNCTION("IF(REGEXMATCH(A25096,""wealth planning""),""Script 1"",""-"")"),"-")</f>
        <v>-</v>
      </c>
      <c r="C25096" s="74" t="str">
        <f t="shared" si="196"/>
        <v>Syufira: aminn, thanks ye !</v>
      </c>
      <c r="D25096" s="149">
        <f t="shared" si="197"/>
        <v>45578</v>
      </c>
    </row>
    <row r="25097" spans="1:4">
      <c r="B25097" s="74" t="str">
        <f ca="1">IFERROR(__xludf.DUMMYFUNCTION("IF(REGEXMATCH(A25097,""wealth planning""),""Script 1"",""-"")"),"-")</f>
        <v>-</v>
      </c>
      <c r="C25097" s="74">
        <f t="shared" si="196"/>
        <v>0</v>
      </c>
      <c r="D25097" s="149">
        <f t="shared" si="197"/>
        <v>45578</v>
      </c>
    </row>
    <row r="25098" spans="1:4">
      <c r="B25098" s="74" t="str">
        <f ca="1">IFERROR(__xludf.DUMMYFUNCTION("IF(REGEXMATCH(A25098,""wealth planning""),""Script 1"",""-"")"),"-")</f>
        <v>-</v>
      </c>
      <c r="C25098" s="74">
        <f t="shared" si="196"/>
        <v>0</v>
      </c>
      <c r="D25098" s="74" t="str">
        <f t="shared" si="197"/>
        <v>Syufira: aminn, thanks ye !</v>
      </c>
    </row>
    <row r="25099" spans="1:4">
      <c r="A25099" s="74" t="s">
        <v>13328</v>
      </c>
      <c r="B25099" s="74" t="str">
        <f ca="1">IFERROR(__xludf.DUMMYFUNCTION("IF(REGEXMATCH(A25099,""wealth planning""),""Script 1"",""-"")"),"-")</f>
        <v>-</v>
      </c>
      <c r="C25099" s="74">
        <f t="shared" si="196"/>
        <v>0</v>
      </c>
      <c r="D25099" s="74">
        <f t="shared" si="197"/>
        <v>0</v>
      </c>
    </row>
    <row r="25100" spans="1:4">
      <c r="A25100" s="74" t="s">
        <v>13328</v>
      </c>
      <c r="B25100" s="74" t="str">
        <f ca="1">IFERROR(__xludf.DUMMYFUNCTION("IF(REGEXMATCH(A25100,""wealth planning""),""Script 1"",""-"")"),"-")</f>
        <v>-</v>
      </c>
      <c r="C25100" s="74" t="str">
        <f t="shared" si="196"/>
        <v>Md. Zahin Ramle</v>
      </c>
      <c r="D25100" s="74">
        <f t="shared" si="197"/>
        <v>0</v>
      </c>
    </row>
    <row r="25101" spans="1:4">
      <c r="A25101" s="149">
        <v>45574</v>
      </c>
      <c r="B25101" s="74" t="str">
        <f ca="1">IFERROR(__xludf.DUMMYFUNCTION("IF(REGEXMATCH(A25101,""wealth planning""),""Script 1"",""-"")"),"#VALUE!")</f>
        <v>#VALUE!</v>
      </c>
      <c r="C25101" s="74" t="str">
        <f t="shared" si="196"/>
        <v>Md. Zahin Ramle</v>
      </c>
      <c r="D25101" s="74">
        <f t="shared" si="197"/>
        <v>0</v>
      </c>
    </row>
    <row r="25102" spans="1:4">
      <c r="A25102" s="149">
        <v>45574</v>
      </c>
      <c r="B25102" s="74" t="str">
        <f ca="1">IFERROR(__xludf.DUMMYFUNCTION("IF(REGEXMATCH(A25102,""wealth planning""),""Script 1"",""-"")"),"#VALUE!")</f>
        <v>#VALUE!</v>
      </c>
      <c r="C25102" s="149">
        <f t="shared" si="196"/>
        <v>45574</v>
      </c>
      <c r="D25102" s="74" t="str">
        <f t="shared" si="197"/>
        <v>Md. Zahin Ramle</v>
      </c>
    </row>
    <row r="25103" spans="1:4">
      <c r="A25103" s="74" t="s">
        <v>13329</v>
      </c>
      <c r="B25103" s="74" t="str">
        <f ca="1">IFERROR(__xludf.DUMMYFUNCTION("IF(REGEXMATCH(A25103,""wealth planning""),""Script 1"",""-"")"),"-")</f>
        <v>-</v>
      </c>
      <c r="C25103" s="149">
        <f t="shared" si="196"/>
        <v>45574</v>
      </c>
      <c r="D25103" s="74" t="str">
        <f t="shared" si="197"/>
        <v>Md. Zahin Ramle</v>
      </c>
    </row>
    <row r="25104" spans="1:4">
      <c r="A25104" s="74"/>
      <c r="B25104" s="74" t="str">
        <f ca="1">IFERROR(__xludf.DUMMYFUNCTION("IF(REGEXMATCH(A25104,""wealth planning""),""Script 1"",""-"")"),"-")</f>
        <v>-</v>
      </c>
      <c r="C25104" s="74" t="str">
        <f t="shared" si="196"/>
        <v>Md. Zahin: Sure.</v>
      </c>
      <c r="D25104" s="149">
        <f t="shared" si="197"/>
        <v>45574</v>
      </c>
    </row>
    <row r="25105" spans="1:4">
      <c r="B25105" s="74" t="str">
        <f ca="1">IFERROR(__xludf.DUMMYFUNCTION("IF(REGEXMATCH(A25105,""wealth planning""),""Script 1"",""-"")"),"-")</f>
        <v>-</v>
      </c>
      <c r="C25105" s="74">
        <f t="shared" si="196"/>
        <v>0</v>
      </c>
      <c r="D25105" s="149">
        <f t="shared" si="197"/>
        <v>45574</v>
      </c>
    </row>
    <row r="25106" spans="1:4">
      <c r="B25106" s="74" t="str">
        <f ca="1">IFERROR(__xludf.DUMMYFUNCTION("IF(REGEXMATCH(A25106,""wealth planning""),""Script 1"",""-"")"),"-")</f>
        <v>-</v>
      </c>
      <c r="C25106" s="74">
        <f t="shared" si="196"/>
        <v>0</v>
      </c>
      <c r="D25106" s="74" t="str">
        <f t="shared" si="197"/>
        <v>Md. Zahin: Sure.</v>
      </c>
    </row>
    <row r="25107" spans="1:4">
      <c r="A25107" s="74" t="s">
        <v>13331</v>
      </c>
      <c r="B25107" s="74" t="str">
        <f ca="1">IFERROR(__xludf.DUMMYFUNCTION("IF(REGEXMATCH(A25107,""wealth planning""),""Script 1"",""-"")"),"-")</f>
        <v>-</v>
      </c>
      <c r="C25107" s="74">
        <f t="shared" si="196"/>
        <v>0</v>
      </c>
      <c r="D25107" s="74">
        <f t="shared" si="197"/>
        <v>0</v>
      </c>
    </row>
    <row r="25108" spans="1:4">
      <c r="A25108" s="74" t="s">
        <v>13331</v>
      </c>
      <c r="B25108" s="74" t="str">
        <f ca="1">IFERROR(__xludf.DUMMYFUNCTION("IF(REGEXMATCH(A25108,""wealth planning""),""Script 1"",""-"")"),"-")</f>
        <v>-</v>
      </c>
      <c r="C25108" s="74" t="str">
        <f t="shared" si="196"/>
        <v>Luqman Hakim Radzi</v>
      </c>
      <c r="D25108" s="74">
        <f t="shared" si="197"/>
        <v>0</v>
      </c>
    </row>
    <row r="25109" spans="1:4">
      <c r="A25109" s="149">
        <v>45574</v>
      </c>
      <c r="B25109" s="74" t="str">
        <f ca="1">IFERROR(__xludf.DUMMYFUNCTION("IF(REGEXMATCH(A25109,""wealth planning""),""Script 1"",""-"")"),"#VALUE!")</f>
        <v>#VALUE!</v>
      </c>
      <c r="C25109" s="74" t="str">
        <f t="shared" si="196"/>
        <v>Luqman Hakim Radzi</v>
      </c>
      <c r="D25109" s="74">
        <f t="shared" si="197"/>
        <v>0</v>
      </c>
    </row>
    <row r="25110" spans="1:4">
      <c r="A25110" s="149">
        <v>45574</v>
      </c>
      <c r="B25110" s="74" t="str">
        <f ca="1">IFERROR(__xludf.DUMMYFUNCTION("IF(REGEXMATCH(A25110,""wealth planning""),""Script 1"",""-"")"),"#VALUE!")</f>
        <v>#VALUE!</v>
      </c>
      <c r="C25110" s="149">
        <f t="shared" si="196"/>
        <v>45574</v>
      </c>
      <c r="D25110" s="74" t="str">
        <f t="shared" si="197"/>
        <v>Luqman Hakim Radzi</v>
      </c>
    </row>
    <row r="25111" spans="1:4">
      <c r="A25111" s="74" t="s">
        <v>6192</v>
      </c>
      <c r="B25111" s="74" t="str">
        <f ca="1">IFERROR(__xludf.DUMMYFUNCTION("IF(REGEXMATCH(A25111,""wealth planning""),""Script 1"",""-"")"),"-")</f>
        <v>-</v>
      </c>
      <c r="C25111" s="149">
        <f t="shared" si="196"/>
        <v>45574</v>
      </c>
      <c r="D25111" s="74" t="str">
        <f t="shared" si="197"/>
        <v>Luqman Hakim Radzi</v>
      </c>
    </row>
    <row r="25112" spans="1:4">
      <c r="A25112" s="74"/>
      <c r="B25112" s="74" t="str">
        <f ca="1">IFERROR(__xludf.DUMMYFUNCTION("IF(REGEXMATCH(A25112,""wealth planning""),""Script 1"",""-"")"),"-")</f>
        <v>-</v>
      </c>
      <c r="C25112" s="74" t="str">
        <f t="shared" si="196"/>
        <v>You: Semoga dipermudahkan urusan</v>
      </c>
      <c r="D25112" s="149">
        <f t="shared" si="197"/>
        <v>45574</v>
      </c>
    </row>
    <row r="25113" spans="1:4">
      <c r="B25113" s="74" t="str">
        <f ca="1">IFERROR(__xludf.DUMMYFUNCTION("IF(REGEXMATCH(A25113,""wealth planning""),""Script 1"",""-"")"),"-")</f>
        <v>-</v>
      </c>
      <c r="C25113" s="74">
        <f t="shared" si="196"/>
        <v>0</v>
      </c>
      <c r="D25113" s="149">
        <f t="shared" si="197"/>
        <v>45574</v>
      </c>
    </row>
    <row r="25114" spans="1:4">
      <c r="B25114" s="74" t="str">
        <f ca="1">IFERROR(__xludf.DUMMYFUNCTION("IF(REGEXMATCH(A25114,""wealth planning""),""Script 1"",""-"")"),"-")</f>
        <v>-</v>
      </c>
      <c r="C25114" s="74">
        <f t="shared" si="196"/>
        <v>0</v>
      </c>
      <c r="D25114" s="74" t="str">
        <f t="shared" si="197"/>
        <v>You: Semoga dipermudahkan urusan</v>
      </c>
    </row>
    <row r="25115" spans="1:4">
      <c r="A25115" s="74" t="s">
        <v>13333</v>
      </c>
      <c r="B25115" s="74" t="str">
        <f ca="1">IFERROR(__xludf.DUMMYFUNCTION("IF(REGEXMATCH(A25115,""wealth planning""),""Script 1"",""-"")"),"-")</f>
        <v>-</v>
      </c>
      <c r="C25115" s="74">
        <f t="shared" si="196"/>
        <v>0</v>
      </c>
      <c r="D25115" s="74">
        <f t="shared" si="197"/>
        <v>0</v>
      </c>
    </row>
    <row r="25116" spans="1:4">
      <c r="A25116" s="74" t="s">
        <v>13334</v>
      </c>
      <c r="B25116" s="74" t="str">
        <f ca="1">IFERROR(__xludf.DUMMYFUNCTION("IF(REGEXMATCH(A25116,""wealth planning""),""Script 1"",""-"")"),"-")</f>
        <v>-</v>
      </c>
      <c r="C25116" s="74" t="str">
        <f t="shared" si="196"/>
        <v>siti izwaStatus is reachable</v>
      </c>
      <c r="D25116" s="74">
        <f t="shared" si="197"/>
        <v>0</v>
      </c>
    </row>
    <row r="25117" spans="1:4">
      <c r="A25117" s="149">
        <v>45574</v>
      </c>
      <c r="B25117" s="74" t="str">
        <f ca="1">IFERROR(__xludf.DUMMYFUNCTION("IF(REGEXMATCH(A25117,""wealth planning""),""Script 1"",""-"")"),"#VALUE!")</f>
        <v>#VALUE!</v>
      </c>
      <c r="C25117" s="74" t="str">
        <f t="shared" si="196"/>
        <v>siti izwa</v>
      </c>
      <c r="D25117" s="74">
        <f t="shared" si="197"/>
        <v>0</v>
      </c>
    </row>
    <row r="25118" spans="1:4">
      <c r="A25118" s="149">
        <v>45574</v>
      </c>
      <c r="B25118" s="74" t="str">
        <f ca="1">IFERROR(__xludf.DUMMYFUNCTION("IF(REGEXMATCH(A25118,""wealth planning""),""Script 1"",""-"")"),"#VALUE!")</f>
        <v>#VALUE!</v>
      </c>
      <c r="C25118" s="149">
        <f t="shared" si="196"/>
        <v>45574</v>
      </c>
      <c r="D25118" s="74" t="str">
        <f t="shared" si="197"/>
        <v>siti izwaStatus is reachable</v>
      </c>
    </row>
    <row r="25119" spans="1:4">
      <c r="A25119" s="74" t="s">
        <v>13335</v>
      </c>
      <c r="B25119" s="74" t="str">
        <f ca="1">IFERROR(__xludf.DUMMYFUNCTION("IF(REGEXMATCH(A25119,""wealth planning""),""Script 1"",""-"")"),"-")</f>
        <v>-</v>
      </c>
      <c r="C25119" s="149">
        <f t="shared" si="196"/>
        <v>45574</v>
      </c>
      <c r="D25119" s="74" t="str">
        <f t="shared" si="197"/>
        <v>siti izwa</v>
      </c>
    </row>
    <row r="25120" spans="1:4">
      <c r="A25120" s="74"/>
      <c r="B25120" s="74" t="str">
        <f ca="1">IFERROR(__xludf.DUMMYFUNCTION("IF(REGEXMATCH(A25120,""wealth planning""),""Script 1"",""-"")"),"-")</f>
        <v>-</v>
      </c>
      <c r="C25120" s="74" t="str">
        <f t="shared" si="196"/>
        <v>You: Hai assalamualaikum. Maaf ganggu. Just nak follow up balik tentang our last conversation. Boleh ke kalau saya nak reschedule balik on our last appointment?</v>
      </c>
      <c r="D25120" s="149">
        <f t="shared" si="197"/>
        <v>45574</v>
      </c>
    </row>
    <row r="25121" spans="1:4">
      <c r="B25121" s="74" t="str">
        <f ca="1">IFERROR(__xludf.DUMMYFUNCTION("IF(REGEXMATCH(A25121,""wealth planning""),""Script 1"",""-"")"),"-")</f>
        <v>-</v>
      </c>
      <c r="C25121" s="74">
        <f t="shared" si="196"/>
        <v>0</v>
      </c>
      <c r="D25121" s="149">
        <f t="shared" si="197"/>
        <v>45574</v>
      </c>
    </row>
    <row r="25122" spans="1:4">
      <c r="B25122" s="74" t="str">
        <f ca="1">IFERROR(__xludf.DUMMYFUNCTION("IF(REGEXMATCH(A25122,""wealth planning""),""Script 1"",""-"")"),"-")</f>
        <v>-</v>
      </c>
      <c r="C25122" s="74">
        <f t="shared" si="196"/>
        <v>0</v>
      </c>
      <c r="D25122" s="74" t="str">
        <f t="shared" si="197"/>
        <v>You: Hai assalamualaikum. Maaf ganggu. Just nak follow up balik tentang our last conversation. Boleh ke kalau saya nak reschedule balik on our last appointment?</v>
      </c>
    </row>
    <row r="25123" spans="1:4">
      <c r="A25123" s="74"/>
      <c r="B25123" s="74" t="str">
        <f ca="1">IFERROR(__xludf.DUMMYFUNCTION("IF(REGEXMATCH(A25123,""wealth planning""),""Script 1"",""-"")"),"-")</f>
        <v>-</v>
      </c>
      <c r="C25123" s="74">
        <f t="shared" si="196"/>
        <v>0</v>
      </c>
      <c r="D25123" s="74">
        <f t="shared" si="197"/>
        <v>0</v>
      </c>
    </row>
    <row r="25124" spans="1:4">
      <c r="A25124" s="74" t="s">
        <v>3514</v>
      </c>
      <c r="B25124" s="74" t="str">
        <f ca="1">IFERROR(__xludf.DUMMYFUNCTION("IF(REGEXMATCH(A25124,""wealth planning""),""Script 1"",""-"")"),"-")</f>
        <v>-</v>
      </c>
      <c r="C25124" s="74">
        <f t="shared" si="196"/>
        <v>0</v>
      </c>
      <c r="D25124" s="74">
        <f t="shared" si="197"/>
        <v>0</v>
      </c>
    </row>
    <row r="25125" spans="1:4">
      <c r="A25125" s="149">
        <v>45574</v>
      </c>
      <c r="B25125" s="74" t="str">
        <f ca="1">IFERROR(__xludf.DUMMYFUNCTION("IF(REGEXMATCH(A25125,""wealth planning""),""Script 1"",""-"")"),"#VALUE!")</f>
        <v>#VALUE!</v>
      </c>
      <c r="C25125" s="74" t="str">
        <f t="shared" si="196"/>
        <v>Just you now</v>
      </c>
      <c r="D25125" s="74">
        <f t="shared" si="197"/>
        <v>0</v>
      </c>
    </row>
    <row r="25126" spans="1:4">
      <c r="A25126" s="149">
        <v>45574</v>
      </c>
      <c r="B25126" s="74" t="str">
        <f ca="1">IFERROR(__xludf.DUMMYFUNCTION("IF(REGEXMATCH(A25126,""wealth planning""),""Script 1"",""-"")"),"#VALUE!")</f>
        <v>#VALUE!</v>
      </c>
      <c r="C25126" s="149">
        <f t="shared" si="196"/>
        <v>45574</v>
      </c>
      <c r="D25126" s="74">
        <f t="shared" si="197"/>
        <v>0</v>
      </c>
    </row>
    <row r="25127" spans="1:4">
      <c r="A25127" s="74" t="s">
        <v>13337</v>
      </c>
      <c r="B25127" s="74" t="str">
        <f ca="1">IFERROR(__xludf.DUMMYFUNCTION("IF(REGEXMATCH(A25127,""wealth planning""),""Script 1"",""-"")"),"-")</f>
        <v>-</v>
      </c>
      <c r="C25127" s="149">
        <f t="shared" si="196"/>
        <v>45574</v>
      </c>
      <c r="D25127" s="74" t="str">
        <f t="shared" si="197"/>
        <v>Just you now</v>
      </c>
    </row>
    <row r="25128" spans="1:4">
      <c r="A25128" s="74"/>
      <c r="B25128" s="74" t="str">
        <f ca="1">IFERROR(__xludf.DUMMYFUNCTION("IF(REGEXMATCH(A25128,""wealth planning""),""Script 1"",""-"")"),"-")</f>
        <v>-</v>
      </c>
      <c r="C25128" s="74" t="str">
        <f t="shared" si="196"/>
        <v>You: Hai assalamualaikum. Maaf ganggu. Just nak follow up balik tentang our last conversation. Boleh ke kalau saya nak set masa appointment?</v>
      </c>
      <c r="D25128" s="149">
        <f t="shared" si="197"/>
        <v>45574</v>
      </c>
    </row>
    <row r="25129" spans="1:4">
      <c r="B25129" s="74" t="str">
        <f ca="1">IFERROR(__xludf.DUMMYFUNCTION("IF(REGEXMATCH(A25129,""wealth planning""),""Script 1"",""-"")"),"-")</f>
        <v>-</v>
      </c>
      <c r="C25129" s="74">
        <f t="shared" si="196"/>
        <v>0</v>
      </c>
      <c r="D25129" s="149">
        <f t="shared" si="197"/>
        <v>45574</v>
      </c>
    </row>
    <row r="25130" spans="1:4">
      <c r="B25130" s="74" t="str">
        <f ca="1">IFERROR(__xludf.DUMMYFUNCTION("IF(REGEXMATCH(A25130,""wealth planning""),""Script 1"",""-"")"),"-")</f>
        <v>-</v>
      </c>
      <c r="C25130" s="74">
        <f t="shared" si="196"/>
        <v>0</v>
      </c>
      <c r="D25130" s="74" t="str">
        <f t="shared" si="197"/>
        <v>You: Hai assalamualaikum. Maaf ganggu. Just nak follow up balik tentang our last conversation. Boleh ke kalau saya nak set masa appointment?</v>
      </c>
    </row>
    <row r="25131" spans="1:4">
      <c r="A25131" s="74" t="s">
        <v>13338</v>
      </c>
      <c r="B25131" s="74" t="str">
        <f ca="1">IFERROR(__xludf.DUMMYFUNCTION("IF(REGEXMATCH(A25131,""wealth planning""),""Script 1"",""-"")"),"-")</f>
        <v>-</v>
      </c>
      <c r="C25131" s="74">
        <f t="shared" si="196"/>
        <v>0</v>
      </c>
      <c r="D25131" s="74">
        <f t="shared" si="197"/>
        <v>0</v>
      </c>
    </row>
    <row r="25132" spans="1:4">
      <c r="A25132" s="74" t="s">
        <v>13338</v>
      </c>
      <c r="B25132" s="74" t="str">
        <f ca="1">IFERROR(__xludf.DUMMYFUNCTION("IF(REGEXMATCH(A25132,""wealth planning""),""Script 1"",""-"")"),"-")</f>
        <v>-</v>
      </c>
      <c r="C25132" s="74" t="str">
        <f t="shared" si="196"/>
        <v>Nurul Intan Shima Ellyna Jumain</v>
      </c>
      <c r="D25132" s="74">
        <f t="shared" si="197"/>
        <v>0</v>
      </c>
    </row>
    <row r="25133" spans="1:4">
      <c r="A25133" s="149">
        <v>45574</v>
      </c>
      <c r="B25133" s="74" t="str">
        <f ca="1">IFERROR(__xludf.DUMMYFUNCTION("IF(REGEXMATCH(A25133,""wealth planning""),""Script 1"",""-"")"),"#VALUE!")</f>
        <v>#VALUE!</v>
      </c>
      <c r="C25133" s="74" t="str">
        <f t="shared" si="196"/>
        <v>Nurul Intan Shima Ellyna Jumain</v>
      </c>
      <c r="D25133" s="74">
        <f t="shared" si="197"/>
        <v>0</v>
      </c>
    </row>
    <row r="25134" spans="1:4">
      <c r="A25134" s="149">
        <v>45574</v>
      </c>
      <c r="B25134" s="74" t="str">
        <f ca="1">IFERROR(__xludf.DUMMYFUNCTION("IF(REGEXMATCH(A25134,""wealth planning""),""Script 1"",""-"")"),"#VALUE!")</f>
        <v>#VALUE!</v>
      </c>
      <c r="C25134" s="149">
        <f t="shared" si="196"/>
        <v>45574</v>
      </c>
      <c r="D25134" s="74" t="str">
        <f t="shared" si="197"/>
        <v>Nurul Intan Shima Ellyna Jumain</v>
      </c>
    </row>
    <row r="25135" spans="1:4">
      <c r="A25135" s="74" t="s">
        <v>13339</v>
      </c>
      <c r="B25135" s="74" t="str">
        <f ca="1">IFERROR(__xludf.DUMMYFUNCTION("IF(REGEXMATCH(A25135,""wealth planning""),""Script 1"",""-"")"),"-")</f>
        <v>-</v>
      </c>
      <c r="C25135" s="149">
        <f t="shared" si="196"/>
        <v>45574</v>
      </c>
      <c r="D25135" s="74" t="str">
        <f t="shared" si="197"/>
        <v>Nurul Intan Shima Ellyna Jumain</v>
      </c>
    </row>
    <row r="25136" spans="1:4">
      <c r="A25136" s="74"/>
      <c r="B25136" s="74" t="str">
        <f ca="1">IFERROR(__xludf.DUMMYFUNCTION("IF(REGEXMATCH(A25136,""wealth planning""),""Script 1"",""-"")"),"-")</f>
        <v>-</v>
      </c>
      <c r="C25136" s="74" t="str">
        <f t="shared" si="196"/>
        <v>You: Hai assalamualaikum. Maaf ganggu. Just nak follow up balik tentang our last conversation. Boleh ke kalau saya nak set masa appointment? Maybe kita boleh buat online je</v>
      </c>
      <c r="D25136" s="149">
        <f t="shared" si="197"/>
        <v>45574</v>
      </c>
    </row>
    <row r="25137" spans="1:4">
      <c r="B25137" s="74" t="str">
        <f ca="1">IFERROR(__xludf.DUMMYFUNCTION("IF(REGEXMATCH(A25137,""wealth planning""),""Script 1"",""-"")"),"-")</f>
        <v>-</v>
      </c>
      <c r="C25137" s="74">
        <f t="shared" si="196"/>
        <v>0</v>
      </c>
      <c r="D25137" s="149">
        <f t="shared" si="197"/>
        <v>45574</v>
      </c>
    </row>
    <row r="25138" spans="1:4">
      <c r="B25138" s="74" t="str">
        <f ca="1">IFERROR(__xludf.DUMMYFUNCTION("IF(REGEXMATCH(A25138,""wealth planning""),""Script 1"",""-"")"),"-")</f>
        <v>-</v>
      </c>
      <c r="C25138" s="74">
        <f t="shared" si="196"/>
        <v>0</v>
      </c>
      <c r="D25138" s="74" t="str">
        <f t="shared" si="197"/>
        <v>You: Hai assalamualaikum. Maaf ganggu. Just nak follow up balik tentang our last conversation. Boleh ke kalau saya nak set masa appointment? Maybe kita boleh buat online je</v>
      </c>
    </row>
    <row r="25139" spans="1:4">
      <c r="A25139" s="74" t="s">
        <v>13341</v>
      </c>
      <c r="B25139" s="74" t="str">
        <f ca="1">IFERROR(__xludf.DUMMYFUNCTION("IF(REGEXMATCH(A25139,""wealth planning""),""Script 1"",""-"")"),"-")</f>
        <v>-</v>
      </c>
      <c r="C25139" s="74">
        <f t="shared" si="196"/>
        <v>0</v>
      </c>
      <c r="D25139" s="74">
        <f t="shared" si="197"/>
        <v>0</v>
      </c>
    </row>
    <row r="25140" spans="1:4">
      <c r="A25140" s="74" t="s">
        <v>13342</v>
      </c>
      <c r="B25140" s="74" t="str">
        <f ca="1">IFERROR(__xludf.DUMMYFUNCTION("IF(REGEXMATCH(A25140,""wealth planning""),""Script 1"",""-"")"),"-")</f>
        <v>-</v>
      </c>
      <c r="C25140" s="74" t="str">
        <f t="shared" si="196"/>
        <v>Fatin Mohamad JamilStatus is reachable</v>
      </c>
      <c r="D25140" s="74">
        <f t="shared" si="197"/>
        <v>0</v>
      </c>
    </row>
    <row r="25141" spans="1:4">
      <c r="A25141" s="149">
        <v>45567</v>
      </c>
      <c r="B25141" s="74" t="str">
        <f ca="1">IFERROR(__xludf.DUMMYFUNCTION("IF(REGEXMATCH(A25141,""wealth planning""),""Script 1"",""-"")"),"#VALUE!")</f>
        <v>#VALUE!</v>
      </c>
      <c r="C25141" s="74" t="str">
        <f t="shared" si="196"/>
        <v>Fatin Mohamad Jamil</v>
      </c>
      <c r="D25141" s="74">
        <f t="shared" si="197"/>
        <v>0</v>
      </c>
    </row>
    <row r="25142" spans="1:4">
      <c r="A25142" s="149">
        <v>45567</v>
      </c>
      <c r="B25142" s="74" t="str">
        <f ca="1">IFERROR(__xludf.DUMMYFUNCTION("IF(REGEXMATCH(A25142,""wealth planning""),""Script 1"",""-"")"),"#VALUE!")</f>
        <v>#VALUE!</v>
      </c>
      <c r="C25142" s="149">
        <f t="shared" si="196"/>
        <v>45567</v>
      </c>
      <c r="D25142" s="74" t="str">
        <f t="shared" si="197"/>
        <v>Fatin Mohamad JamilStatus is reachable</v>
      </c>
    </row>
    <row r="25143" spans="1:4">
      <c r="A25143" s="74" t="s">
        <v>13343</v>
      </c>
      <c r="B25143" s="74" t="str">
        <f ca="1">IFERROR(__xludf.DUMMYFUNCTION("IF(REGEXMATCH(A25143,""wealth planning""),""Script 1"",""-"")"),"-")</f>
        <v>-</v>
      </c>
      <c r="C25143" s="149">
        <f t="shared" si="196"/>
        <v>45567</v>
      </c>
      <c r="D25143" s="74" t="str">
        <f t="shared" si="197"/>
        <v>Fatin Mohamad Jamil</v>
      </c>
    </row>
    <row r="25144" spans="1:4">
      <c r="A25144" s="74"/>
      <c r="B25144" s="74" t="str">
        <f ca="1">IFERROR(__xludf.DUMMYFUNCTION("IF(REGEXMATCH(A25144,""wealth planning""),""Script 1"",""-"")"),"-")</f>
        <v>-</v>
      </c>
      <c r="C25144" s="74" t="str">
        <f t="shared" si="196"/>
        <v>Fatin: sure</v>
      </c>
      <c r="D25144" s="149">
        <f t="shared" si="197"/>
        <v>45567</v>
      </c>
    </row>
    <row r="25145" spans="1:4">
      <c r="B25145" s="74" t="str">
        <f ca="1">IFERROR(__xludf.DUMMYFUNCTION("IF(REGEXMATCH(A25145,""wealth planning""),""Script 1"",""-"")"),"-")</f>
        <v>-</v>
      </c>
      <c r="C25145" s="74">
        <f t="shared" si="196"/>
        <v>0</v>
      </c>
      <c r="D25145" s="149">
        <f t="shared" si="197"/>
        <v>45567</v>
      </c>
    </row>
    <row r="25146" spans="1:4">
      <c r="B25146" s="74" t="str">
        <f ca="1">IFERROR(__xludf.DUMMYFUNCTION("IF(REGEXMATCH(A25146,""wealth planning""),""Script 1"",""-"")"),"-")</f>
        <v>-</v>
      </c>
      <c r="C25146" s="74">
        <f t="shared" si="196"/>
        <v>0</v>
      </c>
      <c r="D25146" s="74" t="str">
        <f t="shared" si="197"/>
        <v>Fatin: sure</v>
      </c>
    </row>
    <row r="25147" spans="1:4">
      <c r="B25147" s="74" t="str">
        <f ca="1">IFERROR(__xludf.DUMMYFUNCTION("IF(REGEXMATCH(A25147,""wealth planning""),""Script 1"",""-"")"),"-")</f>
        <v>-</v>
      </c>
      <c r="C25147" s="74">
        <f t="shared" si="196"/>
        <v>0</v>
      </c>
      <c r="D25147" s="74">
        <f t="shared" si="197"/>
        <v>0</v>
      </c>
    </row>
    <row r="25148" spans="1:4">
      <c r="A25148" s="74" t="s">
        <v>13346</v>
      </c>
      <c r="B25148" s="74" t="str">
        <f ca="1">IFERROR(__xludf.DUMMYFUNCTION("IF(REGEXMATCH(A25148,""wealth planning""),""Script 1"",""-"")"),"-")</f>
        <v>-</v>
      </c>
      <c r="C25148" s="74">
        <f t="shared" si="196"/>
        <v>0</v>
      </c>
      <c r="D25148" s="74">
        <f t="shared" si="197"/>
        <v>0</v>
      </c>
    </row>
    <row r="25149" spans="1:4">
      <c r="A25149" s="149">
        <v>45565</v>
      </c>
      <c r="B25149" s="74" t="str">
        <f ca="1">IFERROR(__xludf.DUMMYFUNCTION("IF(REGEXMATCH(A25149,""wealth planning""),""Script 1"",""-"")"),"#VALUE!")</f>
        <v>#VALUE!</v>
      </c>
      <c r="C25149" s="74" t="str">
        <f t="shared" si="196"/>
        <v>Fatin Amirah</v>
      </c>
      <c r="D25149" s="74">
        <f t="shared" si="197"/>
        <v>0</v>
      </c>
    </row>
    <row r="25150" spans="1:4">
      <c r="A25150" s="149">
        <v>45565</v>
      </c>
      <c r="B25150" s="74" t="str">
        <f ca="1">IFERROR(__xludf.DUMMYFUNCTION("IF(REGEXMATCH(A25150,""wealth planning""),""Script 1"",""-"")"),"#VALUE!")</f>
        <v>#VALUE!</v>
      </c>
      <c r="C25150" s="149">
        <f t="shared" si="196"/>
        <v>45565</v>
      </c>
      <c r="D25150" s="74">
        <f t="shared" si="197"/>
        <v>0</v>
      </c>
    </row>
    <row r="25151" spans="1:4">
      <c r="A25151" s="74" t="s">
        <v>13347</v>
      </c>
      <c r="B25151" s="74" t="str">
        <f ca="1">IFERROR(__xludf.DUMMYFUNCTION("IF(REGEXMATCH(A25151,""wealth planning""),""Script 1"",""-"")"),"-")</f>
        <v>-</v>
      </c>
      <c r="C25151" s="149">
        <f t="shared" si="196"/>
        <v>45565</v>
      </c>
      <c r="D25151" s="74" t="str">
        <f t="shared" si="197"/>
        <v>Fatin Amirah</v>
      </c>
    </row>
    <row r="25152" spans="1:4">
      <c r="A25152" s="74"/>
      <c r="B25152" s="74" t="str">
        <f ca="1">IFERROR(__xludf.DUMMYFUNCTION("IF(REGEXMATCH(A25152,""wealth planning""),""Script 1"",""-"")"),"-")</f>
        <v>-</v>
      </c>
      <c r="C25152" s="74" t="str">
        <f t="shared" si="196"/>
        <v>Fatin: 👍🏻</v>
      </c>
      <c r="D25152" s="149">
        <f t="shared" si="197"/>
        <v>45565</v>
      </c>
    </row>
    <row r="25153" spans="1:4">
      <c r="B25153" s="74" t="str">
        <f ca="1">IFERROR(__xludf.DUMMYFUNCTION("IF(REGEXMATCH(A25153,""wealth planning""),""Script 1"",""-"")"),"-")</f>
        <v>-</v>
      </c>
      <c r="C25153" s="74">
        <f t="shared" si="196"/>
        <v>0</v>
      </c>
      <c r="D25153" s="149">
        <f t="shared" si="197"/>
        <v>45565</v>
      </c>
    </row>
    <row r="25154" spans="1:4">
      <c r="B25154" s="74" t="str">
        <f ca="1">IFERROR(__xludf.DUMMYFUNCTION("IF(REGEXMATCH(A25154,""wealth planning""),""Script 1"",""-"")"),"-")</f>
        <v>-</v>
      </c>
      <c r="C25154" s="74">
        <f t="shared" si="196"/>
        <v>0</v>
      </c>
      <c r="D25154" s="74" t="str">
        <f t="shared" si="197"/>
        <v>Fatin: 👍🏻</v>
      </c>
    </row>
    <row r="25155" spans="1:4">
      <c r="A25155" s="74" t="s">
        <v>13349</v>
      </c>
      <c r="B25155" s="74" t="str">
        <f ca="1">IFERROR(__xludf.DUMMYFUNCTION("IF(REGEXMATCH(A25155,""wealth planning""),""Script 1"",""-"")"),"-")</f>
        <v>-</v>
      </c>
      <c r="C25155" s="74">
        <f t="shared" si="196"/>
        <v>0</v>
      </c>
      <c r="D25155" s="74">
        <f t="shared" si="197"/>
        <v>0</v>
      </c>
    </row>
    <row r="25156" spans="1:4">
      <c r="A25156" s="74" t="s">
        <v>13350</v>
      </c>
      <c r="B25156" s="74" t="str">
        <f ca="1">IFERROR(__xludf.DUMMYFUNCTION("IF(REGEXMATCH(A25156,""wealth planning""),""Script 1"",""-"")"),"-")</f>
        <v>-</v>
      </c>
      <c r="C25156" s="74" t="str">
        <f t="shared" si="196"/>
        <v>FIRDAUS NAZMI AHMAD FAZALI SHAHStatus is reachable</v>
      </c>
      <c r="D25156" s="74">
        <f t="shared" si="197"/>
        <v>0</v>
      </c>
    </row>
    <row r="25157" spans="1:4">
      <c r="A25157" s="149">
        <v>45565</v>
      </c>
      <c r="B25157" s="74" t="str">
        <f ca="1">IFERROR(__xludf.DUMMYFUNCTION("IF(REGEXMATCH(A25157,""wealth planning""),""Script 1"",""-"")"),"#VALUE!")</f>
        <v>#VALUE!</v>
      </c>
      <c r="C25157" s="74" t="str">
        <f t="shared" si="196"/>
        <v>FIRDAUS NAZMI AHMAD FAZALI SHAH</v>
      </c>
      <c r="D25157" s="74">
        <f t="shared" si="197"/>
        <v>0</v>
      </c>
    </row>
    <row r="25158" spans="1:4">
      <c r="A25158" s="149">
        <v>45565</v>
      </c>
      <c r="B25158" s="74" t="str">
        <f ca="1">IFERROR(__xludf.DUMMYFUNCTION("IF(REGEXMATCH(A25158,""wealth planning""),""Script 1"",""-"")"),"#VALUE!")</f>
        <v>#VALUE!</v>
      </c>
      <c r="C25158" s="149">
        <f t="shared" si="196"/>
        <v>45565</v>
      </c>
      <c r="D25158" s="74" t="str">
        <f t="shared" si="197"/>
        <v>FIRDAUS NAZMI AHMAD FAZALI SHAHStatus is reachable</v>
      </c>
    </row>
    <row r="25159" spans="1:4">
      <c r="A25159" s="74" t="s">
        <v>13351</v>
      </c>
      <c r="B25159" s="74" t="str">
        <f ca="1">IFERROR(__xludf.DUMMYFUNCTION("IF(REGEXMATCH(A25159,""wealth planning""),""Script 1"",""-"")"),"-")</f>
        <v>-</v>
      </c>
      <c r="C25159" s="149">
        <f t="shared" si="196"/>
        <v>45565</v>
      </c>
      <c r="D25159" s="74" t="str">
        <f t="shared" si="197"/>
        <v>FIRDAUS NAZMI AHMAD FAZALI SHAH</v>
      </c>
    </row>
    <row r="25160" spans="1:4">
      <c r="A25160" s="74"/>
      <c r="B25160" s="74" t="str">
        <f ca="1">IFERROR(__xludf.DUMMYFUNCTION("IF(REGEXMATCH(A25160,""wealth planning""),""Script 1"",""-"")"),"-")</f>
        <v>-</v>
      </c>
      <c r="C25160" s="74" t="str">
        <f t="shared" si="196"/>
        <v>You: Oh tak apa. Tak ada masalah. Kalau saya follow up semula bulan depan boleh?</v>
      </c>
      <c r="D25160" s="149">
        <f t="shared" si="197"/>
        <v>45565</v>
      </c>
    </row>
    <row r="25161" spans="1:4">
      <c r="B25161" s="74" t="str">
        <f ca="1">IFERROR(__xludf.DUMMYFUNCTION("IF(REGEXMATCH(A25161,""wealth planning""),""Script 1"",""-"")"),"-")</f>
        <v>-</v>
      </c>
      <c r="C25161" s="74">
        <f t="shared" si="196"/>
        <v>0</v>
      </c>
      <c r="D25161" s="149">
        <f t="shared" si="197"/>
        <v>45565</v>
      </c>
    </row>
    <row r="25162" spans="1:4">
      <c r="B25162" s="74" t="str">
        <f ca="1">IFERROR(__xludf.DUMMYFUNCTION("IF(REGEXMATCH(A25162,""wealth planning""),""Script 1"",""-"")"),"-")</f>
        <v>-</v>
      </c>
      <c r="C25162" s="74">
        <f t="shared" si="196"/>
        <v>0</v>
      </c>
      <c r="D25162" s="74" t="str">
        <f t="shared" si="197"/>
        <v>You: Oh tak apa. Tak ada masalah. Kalau saya follow up semula bulan depan boleh?</v>
      </c>
    </row>
    <row r="25163" spans="1:4">
      <c r="B25163" s="74" t="str">
        <f ca="1">IFERROR(__xludf.DUMMYFUNCTION("IF(REGEXMATCH(A25163,""wealth planning""),""Script 1"",""-"")"),"-")</f>
        <v>-</v>
      </c>
      <c r="C25163" s="74">
        <f t="shared" si="196"/>
        <v>0</v>
      </c>
      <c r="D25163" s="74">
        <f t="shared" si="197"/>
        <v>0</v>
      </c>
    </row>
    <row r="25164" spans="1:4">
      <c r="A25164" s="74" t="s">
        <v>13354</v>
      </c>
      <c r="B25164" s="74" t="str">
        <f ca="1">IFERROR(__xludf.DUMMYFUNCTION("IF(REGEXMATCH(A25164,""wealth planning""),""Script 1"",""-"")"),"-")</f>
        <v>-</v>
      </c>
      <c r="C25164" s="74">
        <f t="shared" si="196"/>
        <v>0</v>
      </c>
      <c r="D25164" s="74">
        <f t="shared" si="197"/>
        <v>0</v>
      </c>
    </row>
    <row r="25165" spans="1:4">
      <c r="A25165" s="149">
        <v>45561</v>
      </c>
      <c r="B25165" s="74" t="str">
        <f ca="1">IFERROR(__xludf.DUMMYFUNCTION("IF(REGEXMATCH(A25165,""wealth planning""),""Script 1"",""-"")"),"#VALUE!")</f>
        <v>#VALUE!</v>
      </c>
      <c r="C25165" s="74" t="str">
        <f t="shared" si="196"/>
        <v>Nur Ellysha Putri Adlin Kamarudin</v>
      </c>
      <c r="D25165" s="74">
        <f t="shared" si="197"/>
        <v>0</v>
      </c>
    </row>
    <row r="25166" spans="1:4">
      <c r="A25166" s="149">
        <v>45561</v>
      </c>
      <c r="B25166" s="74" t="str">
        <f ca="1">IFERROR(__xludf.DUMMYFUNCTION("IF(REGEXMATCH(A25166,""wealth planning""),""Script 1"",""-"")"),"#VALUE!")</f>
        <v>#VALUE!</v>
      </c>
      <c r="C25166" s="149">
        <f t="shared" si="196"/>
        <v>45561</v>
      </c>
      <c r="D25166" s="74">
        <f t="shared" si="197"/>
        <v>0</v>
      </c>
    </row>
    <row r="25167" spans="1:4">
      <c r="A25167" s="74" t="s">
        <v>13355</v>
      </c>
      <c r="B25167" s="74" t="str">
        <f ca="1">IFERROR(__xludf.DUMMYFUNCTION("IF(REGEXMATCH(A25167,""wealth planning""),""Script 1"",""-"")"),"-")</f>
        <v>-</v>
      </c>
      <c r="C25167" s="149">
        <f t="shared" si="196"/>
        <v>45561</v>
      </c>
      <c r="D25167" s="74" t="str">
        <f t="shared" si="197"/>
        <v>Nur Ellysha Putri Adlin Kamarudin</v>
      </c>
    </row>
    <row r="25168" spans="1:4">
      <c r="A25168" s="74"/>
      <c r="B25168" s="74" t="str">
        <f ca="1">IFERROR(__xludf.DUMMYFUNCTION("IF(REGEXMATCH(A25168,""wealth planning""),""Script 1"",""-"")"),"-")</f>
        <v>-</v>
      </c>
      <c r="C25168" s="74" t="str">
        <f t="shared" si="196"/>
        <v>You: Congrats on the new role. Boleh inshaAllah no problem. Semoga dipermudahkan urusan</v>
      </c>
      <c r="D25168" s="149">
        <f t="shared" si="197"/>
        <v>45561</v>
      </c>
    </row>
    <row r="25169" spans="1:4">
      <c r="B25169" s="74" t="str">
        <f ca="1">IFERROR(__xludf.DUMMYFUNCTION("IF(REGEXMATCH(A25169,""wealth planning""),""Script 1"",""-"")"),"-")</f>
        <v>-</v>
      </c>
      <c r="C25169" s="74">
        <f t="shared" si="196"/>
        <v>0</v>
      </c>
      <c r="D25169" s="149">
        <f t="shared" si="197"/>
        <v>45561</v>
      </c>
    </row>
    <row r="25170" spans="1:4">
      <c r="B25170" s="74" t="str">
        <f ca="1">IFERROR(__xludf.DUMMYFUNCTION("IF(REGEXMATCH(A25170,""wealth planning""),""Script 1"",""-"")"),"-")</f>
        <v>-</v>
      </c>
      <c r="C25170" s="74">
        <f t="shared" si="196"/>
        <v>0</v>
      </c>
      <c r="D25170" s="74" t="str">
        <f t="shared" si="197"/>
        <v>You: Congrats on the new role. Boleh inshaAllah no problem. Semoga dipermudahkan urusan</v>
      </c>
    </row>
    <row r="25171" spans="1:4">
      <c r="B25171" s="74" t="str">
        <f ca="1">IFERROR(__xludf.DUMMYFUNCTION("IF(REGEXMATCH(A25171,""wealth planning""),""Script 1"",""-"")"),"-")</f>
        <v>-</v>
      </c>
      <c r="C25171" s="74">
        <f t="shared" si="196"/>
        <v>0</v>
      </c>
      <c r="D25171" s="74">
        <f t="shared" si="197"/>
        <v>0</v>
      </c>
    </row>
    <row r="25172" spans="1:4">
      <c r="A25172" s="74" t="s">
        <v>13358</v>
      </c>
      <c r="B25172" s="74" t="str">
        <f ca="1">IFERROR(__xludf.DUMMYFUNCTION("IF(REGEXMATCH(A25172,""wealth planning""),""Script 1"",""-"")"),"-")</f>
        <v>-</v>
      </c>
      <c r="C25172" s="74">
        <f t="shared" si="196"/>
        <v>0</v>
      </c>
      <c r="D25172" s="74">
        <f t="shared" si="197"/>
        <v>0</v>
      </c>
    </row>
    <row r="25173" spans="1:4">
      <c r="A25173" s="149">
        <v>45561</v>
      </c>
      <c r="B25173" s="74" t="str">
        <f ca="1">IFERROR(__xludf.DUMMYFUNCTION("IF(REGEXMATCH(A25173,""wealth planning""),""Script 1"",""-"")"),"#VALUE!")</f>
        <v>#VALUE!</v>
      </c>
      <c r="C25173" s="74" t="str">
        <f t="shared" si="196"/>
        <v>NURIN ATHIRAH</v>
      </c>
      <c r="D25173" s="74">
        <f t="shared" si="197"/>
        <v>0</v>
      </c>
    </row>
    <row r="25174" spans="1:4">
      <c r="A25174" s="149">
        <v>45561</v>
      </c>
      <c r="B25174" s="74" t="str">
        <f ca="1">IFERROR(__xludf.DUMMYFUNCTION("IF(REGEXMATCH(A25174,""wealth planning""),""Script 1"",""-"")"),"#VALUE!")</f>
        <v>#VALUE!</v>
      </c>
      <c r="C25174" s="149">
        <f t="shared" si="196"/>
        <v>45561</v>
      </c>
      <c r="D25174" s="74">
        <f t="shared" si="197"/>
        <v>0</v>
      </c>
    </row>
    <row r="25175" spans="1:4">
      <c r="A25175" s="74" t="s">
        <v>8702</v>
      </c>
      <c r="B25175" s="74" t="str">
        <f ca="1">IFERROR(__xludf.DUMMYFUNCTION("IF(REGEXMATCH(A25175,""wealth planning""),""Script 1"",""-"")"),"-")</f>
        <v>-</v>
      </c>
      <c r="C25175" s="149">
        <f t="shared" si="196"/>
        <v>45561</v>
      </c>
      <c r="D25175" s="74" t="str">
        <f t="shared" si="197"/>
        <v>NURIN ATHIRAH</v>
      </c>
    </row>
    <row r="25176" spans="1:4">
      <c r="A25176" s="74"/>
      <c r="B25176" s="74" t="str">
        <f ca="1">IFERROR(__xludf.DUMMYFUNCTION("IF(REGEXMATCH(A25176,""wealth planning""),""Script 1"",""-"")"),"-")</f>
        <v>-</v>
      </c>
      <c r="C25176" s="74" t="str">
        <f t="shared" si="196"/>
        <v>You: Okay no problem. Terima kasih atas reply. Saya hargainya. InshaAllah kalau ada inquiry atau soalan berkaitan takaful in the future boleh je contact saya semula. Semoga dipermudahkan urusan</v>
      </c>
      <c r="D25176" s="149">
        <f t="shared" si="197"/>
        <v>45561</v>
      </c>
    </row>
    <row r="25177" spans="1:4">
      <c r="B25177" s="74" t="str">
        <f ca="1">IFERROR(__xludf.DUMMYFUNCTION("IF(REGEXMATCH(A25177,""wealth planning""),""Script 1"",""-"")"),"-")</f>
        <v>-</v>
      </c>
      <c r="C25177" s="74">
        <f t="shared" si="196"/>
        <v>0</v>
      </c>
      <c r="D25177" s="149">
        <f t="shared" si="197"/>
        <v>45561</v>
      </c>
    </row>
    <row r="25178" spans="1:4">
      <c r="B25178" s="74" t="str">
        <f ca="1">IFERROR(__xludf.DUMMYFUNCTION("IF(REGEXMATCH(A25178,""wealth planning""),""Script 1"",""-"")"),"-")</f>
        <v>-</v>
      </c>
      <c r="C25178" s="74">
        <f t="shared" si="196"/>
        <v>0</v>
      </c>
      <c r="D25178" s="74" t="str">
        <f t="shared" si="197"/>
        <v>You: Okay no problem. Terima kasih atas reply. Saya hargainya. InshaAllah kalau ada inquiry atau soalan berkaitan takaful in the future boleh je contact saya semula. Semoga dipermudahkan urusan</v>
      </c>
    </row>
    <row r="25179" spans="1:4">
      <c r="A25179" s="74" t="s">
        <v>13360</v>
      </c>
      <c r="B25179" s="74" t="str">
        <f ca="1">IFERROR(__xludf.DUMMYFUNCTION("IF(REGEXMATCH(A25179,""wealth planning""),""Script 1"",""-"")"),"-")</f>
        <v>-</v>
      </c>
      <c r="C25179" s="74">
        <f t="shared" si="196"/>
        <v>0</v>
      </c>
      <c r="D25179" s="74">
        <f t="shared" si="197"/>
        <v>0</v>
      </c>
    </row>
    <row r="25180" spans="1:4">
      <c r="A25180" s="74" t="s">
        <v>13361</v>
      </c>
      <c r="B25180" s="74" t="str">
        <f ca="1">IFERROR(__xludf.DUMMYFUNCTION("IF(REGEXMATCH(A25180,""wealth planning""),""Script 1"",""-"")"),"-")</f>
        <v>-</v>
      </c>
      <c r="C25180" s="74" t="str">
        <f t="shared" si="196"/>
        <v>Khairul EzatyStatus is reachable</v>
      </c>
      <c r="D25180" s="74">
        <f t="shared" si="197"/>
        <v>0</v>
      </c>
    </row>
    <row r="25181" spans="1:4">
      <c r="A25181" s="149">
        <v>45561</v>
      </c>
      <c r="B25181" s="74" t="str">
        <f ca="1">IFERROR(__xludf.DUMMYFUNCTION("IF(REGEXMATCH(A25181,""wealth planning""),""Script 1"",""-"")"),"#VALUE!")</f>
        <v>#VALUE!</v>
      </c>
      <c r="C25181" s="74" t="str">
        <f t="shared" si="196"/>
        <v>Khairul Ezaty</v>
      </c>
      <c r="D25181" s="74">
        <f t="shared" si="197"/>
        <v>0</v>
      </c>
    </row>
    <row r="25182" spans="1:4">
      <c r="A25182" s="149">
        <v>45561</v>
      </c>
      <c r="B25182" s="74" t="str">
        <f ca="1">IFERROR(__xludf.DUMMYFUNCTION("IF(REGEXMATCH(A25182,""wealth planning""),""Script 1"",""-"")"),"#VALUE!")</f>
        <v>#VALUE!</v>
      </c>
      <c r="C25182" s="149">
        <f t="shared" si="196"/>
        <v>45561</v>
      </c>
      <c r="D25182" s="74" t="str">
        <f t="shared" si="197"/>
        <v>Khairul EzatyStatus is reachable</v>
      </c>
    </row>
    <row r="25183" spans="1:4">
      <c r="A25183" s="74" t="s">
        <v>13362</v>
      </c>
      <c r="B25183" s="74" t="str">
        <f ca="1">IFERROR(__xludf.DUMMYFUNCTION("IF(REGEXMATCH(A25183,""wealth planning""),""Script 1"",""-"")"),"-")</f>
        <v>-</v>
      </c>
      <c r="C25183" s="149">
        <f t="shared" si="196"/>
        <v>45561</v>
      </c>
      <c r="D25183" s="74" t="str">
        <f t="shared" si="197"/>
        <v>Khairul Ezaty</v>
      </c>
    </row>
    <row r="25184" spans="1:4">
      <c r="A25184" s="74"/>
      <c r="B25184" s="74" t="str">
        <f ca="1">IFERROR(__xludf.DUMMYFUNCTION("IF(REGEXMATCH(A25184,""wealth planning""),""Script 1"",""-"")"),"-")</f>
        <v>-</v>
      </c>
      <c r="C25184" s="74" t="str">
        <f t="shared" si="196"/>
        <v>You: Hai assalamualaikum. Sorry for disturbing. Just want to follow up back on our last conversation. Is it okay if i want to set appointment online?</v>
      </c>
      <c r="D25184" s="149">
        <f t="shared" si="197"/>
        <v>45561</v>
      </c>
    </row>
    <row r="25185" spans="1:4">
      <c r="B25185" s="74" t="str">
        <f ca="1">IFERROR(__xludf.DUMMYFUNCTION("IF(REGEXMATCH(A25185,""wealth planning""),""Script 1"",""-"")"),"-")</f>
        <v>-</v>
      </c>
      <c r="C25185" s="74">
        <f t="shared" si="196"/>
        <v>0</v>
      </c>
      <c r="D25185" s="149">
        <f t="shared" si="197"/>
        <v>45561</v>
      </c>
    </row>
    <row r="25186" spans="1:4">
      <c r="B25186" s="74" t="str">
        <f ca="1">IFERROR(__xludf.DUMMYFUNCTION("IF(REGEXMATCH(A25186,""wealth planning""),""Script 1"",""-"")"),"-")</f>
        <v>-</v>
      </c>
      <c r="C25186" s="74">
        <f t="shared" si="196"/>
        <v>0</v>
      </c>
      <c r="D25186" s="74" t="str">
        <f t="shared" si="197"/>
        <v>You: Hai assalamualaikum. Sorry for disturbing. Just want to follow up back on our last conversation. Is it okay if i want to set appointment online?</v>
      </c>
    </row>
    <row r="25187" spans="1:4">
      <c r="A25187" s="74" t="s">
        <v>13364</v>
      </c>
      <c r="B25187" s="74" t="str">
        <f ca="1">IFERROR(__xludf.DUMMYFUNCTION("IF(REGEXMATCH(A25187,""wealth planning""),""Script 1"",""-"")"),"-")</f>
        <v>-</v>
      </c>
      <c r="C25187" s="74">
        <f t="shared" si="196"/>
        <v>0</v>
      </c>
      <c r="D25187" s="74">
        <f t="shared" si="197"/>
        <v>0</v>
      </c>
    </row>
    <row r="25188" spans="1:4">
      <c r="A25188" s="74" t="s">
        <v>13365</v>
      </c>
      <c r="B25188" s="74" t="str">
        <f ca="1">IFERROR(__xludf.DUMMYFUNCTION("IF(REGEXMATCH(A25188,""wealth planning""),""Script 1"",""-"")"),"-")</f>
        <v>-</v>
      </c>
      <c r="C25188" s="74" t="str">
        <f t="shared" si="196"/>
        <v>ANIQ ZIKRY HAKIMStatus is reachable</v>
      </c>
      <c r="D25188" s="74">
        <f t="shared" si="197"/>
        <v>0</v>
      </c>
    </row>
    <row r="25189" spans="1:4">
      <c r="A25189" s="149">
        <v>45561</v>
      </c>
      <c r="B25189" s="74" t="str">
        <f ca="1">IFERROR(__xludf.DUMMYFUNCTION("IF(REGEXMATCH(A25189,""wealth planning""),""Script 1"",""-"")"),"#VALUE!")</f>
        <v>#VALUE!</v>
      </c>
      <c r="C25189" s="74" t="str">
        <f t="shared" si="196"/>
        <v>ANIQ ZIKRY HAKIM</v>
      </c>
      <c r="D25189" s="74">
        <f t="shared" si="197"/>
        <v>0</v>
      </c>
    </row>
    <row r="25190" spans="1:4">
      <c r="A25190" s="149">
        <v>45561</v>
      </c>
      <c r="B25190" s="74" t="str">
        <f ca="1">IFERROR(__xludf.DUMMYFUNCTION("IF(REGEXMATCH(A25190,""wealth planning""),""Script 1"",""-"")"),"#VALUE!")</f>
        <v>#VALUE!</v>
      </c>
      <c r="C25190" s="149">
        <f t="shared" si="196"/>
        <v>45561</v>
      </c>
      <c r="D25190" s="74" t="str">
        <f t="shared" si="197"/>
        <v>ANIQ ZIKRY HAKIMStatus is reachable</v>
      </c>
    </row>
    <row r="25191" spans="1:4">
      <c r="A25191" s="74" t="s">
        <v>13366</v>
      </c>
      <c r="B25191" s="74" t="str">
        <f ca="1">IFERROR(__xludf.DUMMYFUNCTION("IF(REGEXMATCH(A25191,""wealth planning""),""Script 1"",""-"")"),"-")</f>
        <v>-</v>
      </c>
      <c r="C25191" s="149">
        <f t="shared" si="196"/>
        <v>45561</v>
      </c>
      <c r="D25191" s="74" t="str">
        <f t="shared" si="197"/>
        <v>ANIQ ZIKRY HAKIM</v>
      </c>
    </row>
    <row r="25192" spans="1:4">
      <c r="A25192" s="74"/>
      <c r="B25192" s="74" t="str">
        <f ca="1">IFERROR(__xludf.DUMMYFUNCTION("IF(REGEXMATCH(A25192,""wealth planning""),""Script 1"",""-"")"),"-")</f>
        <v>-</v>
      </c>
      <c r="C25192" s="74" t="str">
        <f t="shared" si="196"/>
        <v>You: Hai assalamualaikum. Maaf ganggu. Just nak follow up balik tentang our last conversation. Boleh ke kalau saya nak set appointment secara bersemuka ataupun online?</v>
      </c>
      <c r="D25192" s="149">
        <f t="shared" si="197"/>
        <v>45561</v>
      </c>
    </row>
    <row r="25193" spans="1:4">
      <c r="B25193" s="74" t="str">
        <f ca="1">IFERROR(__xludf.DUMMYFUNCTION("IF(REGEXMATCH(A25193,""wealth planning""),""Script 1"",""-"")"),"-")</f>
        <v>-</v>
      </c>
      <c r="C25193" s="74">
        <f t="shared" si="196"/>
        <v>0</v>
      </c>
      <c r="D25193" s="149">
        <f t="shared" si="197"/>
        <v>45561</v>
      </c>
    </row>
    <row r="25194" spans="1:4">
      <c r="B25194" s="74" t="str">
        <f ca="1">IFERROR(__xludf.DUMMYFUNCTION("IF(REGEXMATCH(A25194,""wealth planning""),""Script 1"",""-"")"),"-")</f>
        <v>-</v>
      </c>
      <c r="C25194" s="74">
        <f t="shared" si="196"/>
        <v>0</v>
      </c>
      <c r="D25194" s="74" t="str">
        <f t="shared" si="197"/>
        <v>You: Hai assalamualaikum. Maaf ganggu. Just nak follow up balik tentang our last conversation. Boleh ke kalau saya nak set appointment secara bersemuka ataupun online?</v>
      </c>
    </row>
    <row r="25195" spans="1:4">
      <c r="A25195" s="74" t="s">
        <v>13368</v>
      </c>
      <c r="B25195" s="74" t="str">
        <f ca="1">IFERROR(__xludf.DUMMYFUNCTION("IF(REGEXMATCH(A25195,""wealth planning""),""Script 1"",""-"")"),"-")</f>
        <v>-</v>
      </c>
      <c r="C25195" s="74">
        <f t="shared" si="196"/>
        <v>0</v>
      </c>
      <c r="D25195" s="74">
        <f t="shared" si="197"/>
        <v>0</v>
      </c>
    </row>
    <row r="25196" spans="1:4">
      <c r="A25196" s="74" t="s">
        <v>13368</v>
      </c>
      <c r="B25196" s="74" t="str">
        <f ca="1">IFERROR(__xludf.DUMMYFUNCTION("IF(REGEXMATCH(A25196,""wealth planning""),""Script 1"",""-"")"),"-")</f>
        <v>-</v>
      </c>
      <c r="C25196" s="74" t="str">
        <f t="shared" si="196"/>
        <v>Amirul Danian</v>
      </c>
      <c r="D25196" s="74">
        <f t="shared" si="197"/>
        <v>0</v>
      </c>
    </row>
    <row r="25197" spans="1:4">
      <c r="A25197" s="149">
        <v>45561</v>
      </c>
      <c r="B25197" s="74" t="str">
        <f ca="1">IFERROR(__xludf.DUMMYFUNCTION("IF(REGEXMATCH(A25197,""wealth planning""),""Script 1"",""-"")"),"#VALUE!")</f>
        <v>#VALUE!</v>
      </c>
      <c r="C25197" s="74" t="str">
        <f t="shared" si="196"/>
        <v>Amirul Danian</v>
      </c>
      <c r="D25197" s="74">
        <f t="shared" si="197"/>
        <v>0</v>
      </c>
    </row>
    <row r="25198" spans="1:4">
      <c r="A25198" s="149">
        <v>45561</v>
      </c>
      <c r="B25198" s="74" t="str">
        <f ca="1">IFERROR(__xludf.DUMMYFUNCTION("IF(REGEXMATCH(A25198,""wealth planning""),""Script 1"",""-"")"),"#VALUE!")</f>
        <v>#VALUE!</v>
      </c>
      <c r="C25198" s="149">
        <f t="shared" si="196"/>
        <v>45561</v>
      </c>
      <c r="D25198" s="74" t="str">
        <f t="shared" si="197"/>
        <v>Amirul Danian</v>
      </c>
    </row>
    <row r="25199" spans="1:4">
      <c r="A25199" s="74" t="s">
        <v>13366</v>
      </c>
      <c r="B25199" s="74" t="str">
        <f ca="1">IFERROR(__xludf.DUMMYFUNCTION("IF(REGEXMATCH(A25199,""wealth planning""),""Script 1"",""-"")"),"-")</f>
        <v>-</v>
      </c>
      <c r="C25199" s="149">
        <f t="shared" si="196"/>
        <v>45561</v>
      </c>
      <c r="D25199" s="74" t="str">
        <f t="shared" si="197"/>
        <v>Amirul Danian</v>
      </c>
    </row>
    <row r="25200" spans="1:4">
      <c r="A25200" s="74"/>
      <c r="B25200" s="74" t="str">
        <f ca="1">IFERROR(__xludf.DUMMYFUNCTION("IF(REGEXMATCH(A25200,""wealth planning""),""Script 1"",""-"")"),"-")</f>
        <v>-</v>
      </c>
      <c r="C25200" s="74" t="str">
        <f t="shared" si="196"/>
        <v>You: Hai assalamualaikum. Maaf ganggu. Just nak follow up balik tentang our last conversation. Boleh ke kalau saya nak set appointment secara bersemuka ataupun online?</v>
      </c>
      <c r="D25200" s="149">
        <f t="shared" si="197"/>
        <v>45561</v>
      </c>
    </row>
    <row r="25201" spans="1:4">
      <c r="B25201" s="74" t="str">
        <f ca="1">IFERROR(__xludf.DUMMYFUNCTION("IF(REGEXMATCH(A25201,""wealth planning""),""Script 1"",""-"")"),"-")</f>
        <v>-</v>
      </c>
      <c r="C25201" s="74">
        <f t="shared" si="196"/>
        <v>0</v>
      </c>
      <c r="D25201" s="149">
        <f t="shared" si="197"/>
        <v>45561</v>
      </c>
    </row>
    <row r="25202" spans="1:4">
      <c r="B25202" s="74" t="str">
        <f ca="1">IFERROR(__xludf.DUMMYFUNCTION("IF(REGEXMATCH(A25202,""wealth planning""),""Script 1"",""-"")"),"-")</f>
        <v>-</v>
      </c>
      <c r="C25202" s="74">
        <f t="shared" si="196"/>
        <v>0</v>
      </c>
      <c r="D25202" s="74" t="str">
        <f t="shared" si="197"/>
        <v>You: Hai assalamualaikum. Maaf ganggu. Just nak follow up balik tentang our last conversation. Boleh ke kalau saya nak set appointment secara bersemuka ataupun online?</v>
      </c>
    </row>
    <row r="25203" spans="1:4">
      <c r="B25203" s="74" t="str">
        <f ca="1">IFERROR(__xludf.DUMMYFUNCTION("IF(REGEXMATCH(A25203,""wealth planning""),""Script 1"",""-"")"),"-")</f>
        <v>-</v>
      </c>
      <c r="C25203" s="74">
        <f t="shared" si="196"/>
        <v>0</v>
      </c>
      <c r="D25203" s="74">
        <f t="shared" si="197"/>
        <v>0</v>
      </c>
    </row>
    <row r="25204" spans="1:4">
      <c r="A25204" s="74" t="s">
        <v>13371</v>
      </c>
      <c r="B25204" s="74" t="str">
        <f ca="1">IFERROR(__xludf.DUMMYFUNCTION("IF(REGEXMATCH(A25204,""wealth planning""),""Script 1"",""-"")"),"-")</f>
        <v>-</v>
      </c>
      <c r="C25204" s="74">
        <f t="shared" si="196"/>
        <v>0</v>
      </c>
      <c r="D25204" s="74">
        <f t="shared" si="197"/>
        <v>0</v>
      </c>
    </row>
    <row r="25205" spans="1:4">
      <c r="A25205" s="149">
        <v>45561</v>
      </c>
      <c r="B25205" s="74" t="str">
        <f ca="1">IFERROR(__xludf.DUMMYFUNCTION("IF(REGEXMATCH(A25205,""wealth planning""),""Script 1"",""-"")"),"#VALUE!")</f>
        <v>#VALUE!</v>
      </c>
      <c r="C25205" s="74" t="str">
        <f t="shared" si="196"/>
        <v>Ammar Kamarudin</v>
      </c>
      <c r="D25205" s="74">
        <f t="shared" si="197"/>
        <v>0</v>
      </c>
    </row>
    <row r="25206" spans="1:4">
      <c r="A25206" s="149">
        <v>45561</v>
      </c>
      <c r="B25206" s="74" t="str">
        <f ca="1">IFERROR(__xludf.DUMMYFUNCTION("IF(REGEXMATCH(A25206,""wealth planning""),""Script 1"",""-"")"),"#VALUE!")</f>
        <v>#VALUE!</v>
      </c>
      <c r="C25206" s="149">
        <f t="shared" si="196"/>
        <v>45561</v>
      </c>
      <c r="D25206" s="74">
        <f t="shared" si="197"/>
        <v>0</v>
      </c>
    </row>
    <row r="25207" spans="1:4">
      <c r="A25207" s="74" t="s">
        <v>13372</v>
      </c>
      <c r="B25207" s="74" t="str">
        <f ca="1">IFERROR(__xludf.DUMMYFUNCTION("IF(REGEXMATCH(A25207,""wealth planning""),""Script 1"",""-"")"),"-")</f>
        <v>-</v>
      </c>
      <c r="C25207" s="149">
        <f t="shared" si="196"/>
        <v>45561</v>
      </c>
      <c r="D25207" s="74" t="str">
        <f t="shared" si="197"/>
        <v>Ammar Kamarudin</v>
      </c>
    </row>
    <row r="25208" spans="1:4">
      <c r="A25208" s="74"/>
      <c r="B25208" s="74" t="str">
        <f ca="1">IFERROR(__xludf.DUMMYFUNCTION("IF(REGEXMATCH(A25208,""wealth planning""),""Script 1"",""-"")"),"-")</f>
        <v>-</v>
      </c>
      <c r="C25208" s="74" t="str">
        <f t="shared" si="196"/>
        <v>You: Hai assalamualaikum. Sorry for disturbing. Just want to follow up back on our last conversation. It is okay if i want to set an appointment online?</v>
      </c>
      <c r="D25208" s="149">
        <f t="shared" si="197"/>
        <v>45561</v>
      </c>
    </row>
    <row r="25209" spans="1:4">
      <c r="B25209" s="74" t="str">
        <f ca="1">IFERROR(__xludf.DUMMYFUNCTION("IF(REGEXMATCH(A25209,""wealth planning""),""Script 1"",""-"")"),"-")</f>
        <v>-</v>
      </c>
      <c r="C25209" s="74">
        <f t="shared" si="196"/>
        <v>0</v>
      </c>
      <c r="D25209" s="149">
        <f t="shared" si="197"/>
        <v>45561</v>
      </c>
    </row>
    <row r="25210" spans="1:4">
      <c r="B25210" s="74" t="str">
        <f ca="1">IFERROR(__xludf.DUMMYFUNCTION("IF(REGEXMATCH(A25210,""wealth planning""),""Script 1"",""-"")"),"-")</f>
        <v>-</v>
      </c>
      <c r="C25210" s="74">
        <f t="shared" si="196"/>
        <v>0</v>
      </c>
      <c r="D25210" s="74" t="str">
        <f t="shared" si="197"/>
        <v>You: Hai assalamualaikum. Sorry for disturbing. Just want to follow up back on our last conversation. It is okay if i want to set an appointment online?</v>
      </c>
    </row>
    <row r="25211" spans="1:4">
      <c r="A25211" s="74" t="s">
        <v>13374</v>
      </c>
      <c r="B25211" s="74" t="str">
        <f ca="1">IFERROR(__xludf.DUMMYFUNCTION("IF(REGEXMATCH(A25211,""wealth planning""),""Script 1"",""-"")"),"-")</f>
        <v>-</v>
      </c>
      <c r="C25211" s="74">
        <f t="shared" si="196"/>
        <v>0</v>
      </c>
      <c r="D25211" s="74">
        <f t="shared" si="197"/>
        <v>0</v>
      </c>
    </row>
    <row r="25212" spans="1:4">
      <c r="A25212" s="74" t="s">
        <v>13375</v>
      </c>
      <c r="B25212" s="74" t="str">
        <f ca="1">IFERROR(__xludf.DUMMYFUNCTION("IF(REGEXMATCH(A25212,""wealth planning""),""Script 1"",""-"")"),"-")</f>
        <v>-</v>
      </c>
      <c r="C25212" s="74" t="str">
        <f t="shared" si="196"/>
        <v>Ehsyan MustafaStatus is reachable</v>
      </c>
      <c r="D25212" s="74">
        <f t="shared" si="197"/>
        <v>0</v>
      </c>
    </row>
    <row r="25213" spans="1:4">
      <c r="A25213" s="149">
        <v>45561</v>
      </c>
      <c r="B25213" s="74" t="str">
        <f ca="1">IFERROR(__xludf.DUMMYFUNCTION("IF(REGEXMATCH(A25213,""wealth planning""),""Script 1"",""-"")"),"#VALUE!")</f>
        <v>#VALUE!</v>
      </c>
      <c r="C25213" s="74" t="str">
        <f t="shared" si="196"/>
        <v>Ehsyan Mustafa</v>
      </c>
      <c r="D25213" s="74">
        <f t="shared" si="197"/>
        <v>0</v>
      </c>
    </row>
    <row r="25214" spans="1:4">
      <c r="A25214" s="149">
        <v>45561</v>
      </c>
      <c r="B25214" s="74" t="str">
        <f ca="1">IFERROR(__xludf.DUMMYFUNCTION("IF(REGEXMATCH(A25214,""wealth planning""),""Script 1"",""-"")"),"#VALUE!")</f>
        <v>#VALUE!</v>
      </c>
      <c r="C25214" s="149">
        <f t="shared" si="196"/>
        <v>45561</v>
      </c>
      <c r="D25214" s="74" t="str">
        <f t="shared" si="197"/>
        <v>Ehsyan MustafaStatus is reachable</v>
      </c>
    </row>
    <row r="25215" spans="1:4">
      <c r="A25215" s="74" t="s">
        <v>13366</v>
      </c>
      <c r="B25215" s="74" t="str">
        <f ca="1">IFERROR(__xludf.DUMMYFUNCTION("IF(REGEXMATCH(A25215,""wealth planning""),""Script 1"",""-"")"),"-")</f>
        <v>-</v>
      </c>
      <c r="C25215" s="149">
        <f t="shared" si="196"/>
        <v>45561</v>
      </c>
      <c r="D25215" s="74" t="str">
        <f t="shared" si="197"/>
        <v>Ehsyan Mustafa</v>
      </c>
    </row>
    <row r="25216" spans="1:4">
      <c r="A25216" s="74"/>
      <c r="B25216" s="74" t="str">
        <f ca="1">IFERROR(__xludf.DUMMYFUNCTION("IF(REGEXMATCH(A25216,""wealth planning""),""Script 1"",""-"")"),"-")</f>
        <v>-</v>
      </c>
      <c r="C25216" s="74" t="str">
        <f t="shared" si="196"/>
        <v>You: Hai assalamualaikum. Maaf ganggu. Just nak follow up balik tentang our last conversation. Boleh ke kalau saya nak set appointment secara bersemuka ataupun online?</v>
      </c>
      <c r="D25216" s="149">
        <f t="shared" si="197"/>
        <v>45561</v>
      </c>
    </row>
    <row r="25217" spans="1:4">
      <c r="B25217" s="74" t="str">
        <f ca="1">IFERROR(__xludf.DUMMYFUNCTION("IF(REGEXMATCH(A25217,""wealth planning""),""Script 1"",""-"")"),"-")</f>
        <v>-</v>
      </c>
      <c r="C25217" s="74">
        <f t="shared" si="196"/>
        <v>0</v>
      </c>
      <c r="D25217" s="149">
        <f t="shared" si="197"/>
        <v>45561</v>
      </c>
    </row>
    <row r="25218" spans="1:4">
      <c r="B25218" s="74" t="str">
        <f ca="1">IFERROR(__xludf.DUMMYFUNCTION("IF(REGEXMATCH(A25218,""wealth planning""),""Script 1"",""-"")"),"-")</f>
        <v>-</v>
      </c>
      <c r="C25218" s="74">
        <f t="shared" si="196"/>
        <v>0</v>
      </c>
      <c r="D25218" s="74" t="str">
        <f t="shared" si="197"/>
        <v>You: Hai assalamualaikum. Maaf ganggu. Just nak follow up balik tentang our last conversation. Boleh ke kalau saya nak set appointment secara bersemuka ataupun online?</v>
      </c>
    </row>
    <row r="25219" spans="1:4">
      <c r="B25219" s="74" t="str">
        <f ca="1">IFERROR(__xludf.DUMMYFUNCTION("IF(REGEXMATCH(A25219,""wealth planning""),""Script 1"",""-"")"),"-")</f>
        <v>-</v>
      </c>
      <c r="C25219" s="74">
        <f t="shared" si="196"/>
        <v>0</v>
      </c>
      <c r="D25219" s="74">
        <f t="shared" si="197"/>
        <v>0</v>
      </c>
    </row>
    <row r="25220" spans="1:4">
      <c r="A25220" s="74" t="s">
        <v>13378</v>
      </c>
      <c r="B25220" s="74" t="str">
        <f ca="1">IFERROR(__xludf.DUMMYFUNCTION("IF(REGEXMATCH(A25220,""wealth planning""),""Script 1"",""-"")"),"-")</f>
        <v>-</v>
      </c>
      <c r="C25220" s="74">
        <f t="shared" si="196"/>
        <v>0</v>
      </c>
      <c r="D25220" s="74">
        <f t="shared" si="197"/>
        <v>0</v>
      </c>
    </row>
    <row r="25221" spans="1:4">
      <c r="A25221" s="149">
        <v>45561</v>
      </c>
      <c r="B25221" s="74" t="str">
        <f ca="1">IFERROR(__xludf.DUMMYFUNCTION("IF(REGEXMATCH(A25221,""wealth planning""),""Script 1"",""-"")"),"#VALUE!")</f>
        <v>#VALUE!</v>
      </c>
      <c r="C25221" s="74" t="str">
        <f t="shared" si="196"/>
        <v>Adam Fathi</v>
      </c>
      <c r="D25221" s="74">
        <f t="shared" si="197"/>
        <v>0</v>
      </c>
    </row>
    <row r="25222" spans="1:4">
      <c r="A25222" s="149">
        <v>45561</v>
      </c>
      <c r="B25222" s="74" t="str">
        <f ca="1">IFERROR(__xludf.DUMMYFUNCTION("IF(REGEXMATCH(A25222,""wealth planning""),""Script 1"",""-"")"),"#VALUE!")</f>
        <v>#VALUE!</v>
      </c>
      <c r="C25222" s="149">
        <f t="shared" si="196"/>
        <v>45561</v>
      </c>
      <c r="D25222" s="74">
        <f t="shared" si="197"/>
        <v>0</v>
      </c>
    </row>
    <row r="25223" spans="1:4">
      <c r="A25223" s="74" t="s">
        <v>13366</v>
      </c>
      <c r="B25223" s="74" t="str">
        <f ca="1">IFERROR(__xludf.DUMMYFUNCTION("IF(REGEXMATCH(A25223,""wealth planning""),""Script 1"",""-"")"),"-")</f>
        <v>-</v>
      </c>
      <c r="C25223" s="149">
        <f t="shared" si="196"/>
        <v>45561</v>
      </c>
      <c r="D25223" s="74" t="str">
        <f t="shared" si="197"/>
        <v>Adam Fathi</v>
      </c>
    </row>
    <row r="25224" spans="1:4">
      <c r="A25224" s="74"/>
      <c r="B25224" s="74" t="str">
        <f ca="1">IFERROR(__xludf.DUMMYFUNCTION("IF(REGEXMATCH(A25224,""wealth planning""),""Script 1"",""-"")"),"-")</f>
        <v>-</v>
      </c>
      <c r="C25224" s="74" t="str">
        <f t="shared" si="196"/>
        <v>You: Hai assalamualaikum. Maaf ganggu. Just nak follow up balik tentang our last conversation. Boleh ke kalau saya nak set appointment secara bersemuka ataupun online?</v>
      </c>
      <c r="D25224" s="149">
        <f t="shared" si="197"/>
        <v>45561</v>
      </c>
    </row>
    <row r="25225" spans="1:4">
      <c r="B25225" s="74" t="str">
        <f ca="1">IFERROR(__xludf.DUMMYFUNCTION("IF(REGEXMATCH(A25225,""wealth planning""),""Script 1"",""-"")"),"-")</f>
        <v>-</v>
      </c>
      <c r="C25225" s="74">
        <f t="shared" si="196"/>
        <v>0</v>
      </c>
      <c r="D25225" s="149">
        <f t="shared" si="197"/>
        <v>45561</v>
      </c>
    </row>
    <row r="25226" spans="1:4">
      <c r="B25226" s="74" t="str">
        <f ca="1">IFERROR(__xludf.DUMMYFUNCTION("IF(REGEXMATCH(A25226,""wealth planning""),""Script 1"",""-"")"),"-")</f>
        <v>-</v>
      </c>
      <c r="C25226" s="74">
        <f t="shared" si="196"/>
        <v>0</v>
      </c>
      <c r="D25226" s="74" t="str">
        <f t="shared" si="197"/>
        <v>You: Hai assalamualaikum. Maaf ganggu. Just nak follow up balik tentang our last conversation. Boleh ke kalau saya nak set appointment secara bersemuka ataupun online?</v>
      </c>
    </row>
    <row r="25227" spans="1:4">
      <c r="A25227" s="74" t="s">
        <v>13380</v>
      </c>
      <c r="B25227" s="74" t="str">
        <f ca="1">IFERROR(__xludf.DUMMYFUNCTION("IF(REGEXMATCH(A25227,""wealth planning""),""Script 1"",""-"")"),"-")</f>
        <v>-</v>
      </c>
      <c r="C25227" s="74">
        <f t="shared" si="196"/>
        <v>0</v>
      </c>
      <c r="D25227" s="74">
        <f t="shared" si="197"/>
        <v>0</v>
      </c>
    </row>
    <row r="25228" spans="1:4">
      <c r="A25228" s="74" t="s">
        <v>13380</v>
      </c>
      <c r="B25228" s="74" t="str">
        <f ca="1">IFERROR(__xludf.DUMMYFUNCTION("IF(REGEXMATCH(A25228,""wealth planning""),""Script 1"",""-"")"),"-")</f>
        <v>-</v>
      </c>
      <c r="C25228" s="74" t="str">
        <f t="shared" si="196"/>
        <v>Muhd Aiman Izzudin Zulkifli</v>
      </c>
      <c r="D25228" s="74">
        <f t="shared" si="197"/>
        <v>0</v>
      </c>
    </row>
    <row r="25229" spans="1:4">
      <c r="A25229" s="149">
        <v>45561</v>
      </c>
      <c r="B25229" s="74" t="str">
        <f ca="1">IFERROR(__xludf.DUMMYFUNCTION("IF(REGEXMATCH(A25229,""wealth planning""),""Script 1"",""-"")"),"#VALUE!")</f>
        <v>#VALUE!</v>
      </c>
      <c r="C25229" s="74" t="str">
        <f t="shared" si="196"/>
        <v>Muhd Aiman Izzudin Zulkifli</v>
      </c>
      <c r="D25229" s="74">
        <f t="shared" si="197"/>
        <v>0</v>
      </c>
    </row>
    <row r="25230" spans="1:4">
      <c r="A25230" s="149">
        <v>45561</v>
      </c>
      <c r="B25230" s="74" t="str">
        <f ca="1">IFERROR(__xludf.DUMMYFUNCTION("IF(REGEXMATCH(A25230,""wealth planning""),""Script 1"",""-"")"),"#VALUE!")</f>
        <v>#VALUE!</v>
      </c>
      <c r="C25230" s="149">
        <f t="shared" si="196"/>
        <v>45561</v>
      </c>
      <c r="D25230" s="74" t="str">
        <f t="shared" si="197"/>
        <v>Muhd Aiman Izzudin Zulkifli</v>
      </c>
    </row>
    <row r="25231" spans="1:4">
      <c r="A25231" s="74" t="s">
        <v>13366</v>
      </c>
      <c r="B25231" s="74" t="str">
        <f ca="1">IFERROR(__xludf.DUMMYFUNCTION("IF(REGEXMATCH(A25231,""wealth planning""),""Script 1"",""-"")"),"-")</f>
        <v>-</v>
      </c>
      <c r="C25231" s="149">
        <f t="shared" si="196"/>
        <v>45561</v>
      </c>
      <c r="D25231" s="74" t="str">
        <f t="shared" si="197"/>
        <v>Muhd Aiman Izzudin Zulkifli</v>
      </c>
    </row>
    <row r="25232" spans="1:4">
      <c r="A25232" s="74"/>
      <c r="B25232" s="74" t="str">
        <f ca="1">IFERROR(__xludf.DUMMYFUNCTION("IF(REGEXMATCH(A25232,""wealth planning""),""Script 1"",""-"")"),"-")</f>
        <v>-</v>
      </c>
      <c r="C25232" s="74" t="str">
        <f t="shared" si="196"/>
        <v>You: Hai assalamualaikum. Maaf ganggu. Just nak follow up balik tentang our last conversation. Boleh ke kalau saya nak set appointment secara bersemuka ataupun online?</v>
      </c>
      <c r="D25232" s="149">
        <f t="shared" si="197"/>
        <v>45561</v>
      </c>
    </row>
    <row r="25233" spans="1:4">
      <c r="B25233" s="74" t="str">
        <f ca="1">IFERROR(__xludf.DUMMYFUNCTION("IF(REGEXMATCH(A25233,""wealth planning""),""Script 1"",""-"")"),"-")</f>
        <v>-</v>
      </c>
      <c r="C25233" s="74">
        <f t="shared" si="196"/>
        <v>0</v>
      </c>
      <c r="D25233" s="149">
        <f t="shared" si="197"/>
        <v>45561</v>
      </c>
    </row>
    <row r="25234" spans="1:4">
      <c r="B25234" s="74" t="str">
        <f ca="1">IFERROR(__xludf.DUMMYFUNCTION("IF(REGEXMATCH(A25234,""wealth planning""),""Script 1"",""-"")"),"-")</f>
        <v>-</v>
      </c>
      <c r="C25234" s="74">
        <f t="shared" si="196"/>
        <v>0</v>
      </c>
      <c r="D25234" s="74" t="str">
        <f t="shared" si="197"/>
        <v>You: Hai assalamualaikum. Maaf ganggu. Just nak follow up balik tentang our last conversation. Boleh ke kalau saya nak set appointment secara bersemuka ataupun online?</v>
      </c>
    </row>
    <row r="25235" spans="1:4">
      <c r="B25235" s="74" t="str">
        <f ca="1">IFERROR(__xludf.DUMMYFUNCTION("IF(REGEXMATCH(A25235,""wealth planning""),""Script 1"",""-"")"),"-")</f>
        <v>-</v>
      </c>
      <c r="C25235" s="74">
        <f t="shared" si="196"/>
        <v>0</v>
      </c>
      <c r="D25235" s="74">
        <f t="shared" si="197"/>
        <v>0</v>
      </c>
    </row>
    <row r="25236" spans="1:4">
      <c r="A25236" s="74" t="s">
        <v>13383</v>
      </c>
      <c r="B25236" s="74" t="str">
        <f ca="1">IFERROR(__xludf.DUMMYFUNCTION("IF(REGEXMATCH(A25236,""wealth planning""),""Script 1"",""-"")"),"-")</f>
        <v>-</v>
      </c>
      <c r="C25236" s="74">
        <f t="shared" si="196"/>
        <v>0</v>
      </c>
      <c r="D25236" s="74">
        <f t="shared" si="197"/>
        <v>0</v>
      </c>
    </row>
    <row r="25237" spans="1:4">
      <c r="A25237" s="149">
        <v>45561</v>
      </c>
      <c r="B25237" s="74" t="str">
        <f ca="1">IFERROR(__xludf.DUMMYFUNCTION("IF(REGEXMATCH(A25237,""wealth planning""),""Script 1"",""-"")"),"#VALUE!")</f>
        <v>#VALUE!</v>
      </c>
      <c r="C25237" s="74" t="str">
        <f t="shared" si="196"/>
        <v>Solehah Rasid</v>
      </c>
      <c r="D25237" s="74">
        <f t="shared" si="197"/>
        <v>0</v>
      </c>
    </row>
    <row r="25238" spans="1:4">
      <c r="A25238" s="149">
        <v>45561</v>
      </c>
      <c r="B25238" s="74" t="str">
        <f ca="1">IFERROR(__xludf.DUMMYFUNCTION("IF(REGEXMATCH(A25238,""wealth planning""),""Script 1"",""-"")"),"#VALUE!")</f>
        <v>#VALUE!</v>
      </c>
      <c r="C25238" s="149">
        <f t="shared" si="196"/>
        <v>45561</v>
      </c>
      <c r="D25238" s="74">
        <f t="shared" si="197"/>
        <v>0</v>
      </c>
    </row>
    <row r="25239" spans="1:4">
      <c r="A25239" s="74" t="s">
        <v>13366</v>
      </c>
      <c r="B25239" s="74" t="str">
        <f ca="1">IFERROR(__xludf.DUMMYFUNCTION("IF(REGEXMATCH(A25239,""wealth planning""),""Script 1"",""-"")"),"-")</f>
        <v>-</v>
      </c>
      <c r="C25239" s="149">
        <f t="shared" si="196"/>
        <v>45561</v>
      </c>
      <c r="D25239" s="74" t="str">
        <f t="shared" si="197"/>
        <v>Solehah Rasid</v>
      </c>
    </row>
    <row r="25240" spans="1:4">
      <c r="A25240" s="74"/>
      <c r="B25240" s="74" t="str">
        <f ca="1">IFERROR(__xludf.DUMMYFUNCTION("IF(REGEXMATCH(A25240,""wealth planning""),""Script 1"",""-"")"),"-")</f>
        <v>-</v>
      </c>
      <c r="C25240" s="74" t="str">
        <f t="shared" si="196"/>
        <v>You: Hai assalamualaikum. Maaf ganggu. Just nak follow up balik tentang our last conversation. Boleh ke kalau saya nak set appointment secara bersemuka ataupun online?</v>
      </c>
      <c r="D25240" s="149">
        <f t="shared" si="197"/>
        <v>45561</v>
      </c>
    </row>
    <row r="25241" spans="1:4">
      <c r="B25241" s="74" t="str">
        <f ca="1">IFERROR(__xludf.DUMMYFUNCTION("IF(REGEXMATCH(A25241,""wealth planning""),""Script 1"",""-"")"),"-")</f>
        <v>-</v>
      </c>
      <c r="C25241" s="74">
        <f t="shared" si="196"/>
        <v>0</v>
      </c>
      <c r="D25241" s="149">
        <f t="shared" si="197"/>
        <v>45561</v>
      </c>
    </row>
    <row r="25242" spans="1:4">
      <c r="B25242" s="74" t="str">
        <f ca="1">IFERROR(__xludf.DUMMYFUNCTION("IF(REGEXMATCH(A25242,""wealth planning""),""Script 1"",""-"")"),"-")</f>
        <v>-</v>
      </c>
      <c r="C25242" s="74">
        <f t="shared" si="196"/>
        <v>0</v>
      </c>
      <c r="D25242" s="74" t="str">
        <f t="shared" si="197"/>
        <v>You: Hai assalamualaikum. Maaf ganggu. Just nak follow up balik tentang our last conversation. Boleh ke kalau saya nak set appointment secara bersemuka ataupun online?</v>
      </c>
    </row>
    <row r="25243" spans="1:4">
      <c r="A25243" s="74" t="s">
        <v>13385</v>
      </c>
      <c r="B25243" s="74" t="str">
        <f ca="1">IFERROR(__xludf.DUMMYFUNCTION("IF(REGEXMATCH(A25243,""wealth planning""),""Script 1"",""-"")"),"-")</f>
        <v>-</v>
      </c>
      <c r="C25243" s="74">
        <f t="shared" si="196"/>
        <v>0</v>
      </c>
      <c r="D25243" s="74">
        <f t="shared" si="197"/>
        <v>0</v>
      </c>
    </row>
    <row r="25244" spans="1:4">
      <c r="A25244" s="74" t="s">
        <v>13385</v>
      </c>
      <c r="B25244" s="74" t="str">
        <f ca="1">IFERROR(__xludf.DUMMYFUNCTION("IF(REGEXMATCH(A25244,""wealth planning""),""Script 1"",""-"")"),"-")</f>
        <v>-</v>
      </c>
      <c r="C25244" s="74" t="str">
        <f t="shared" si="196"/>
        <v>Wan Abdul Aziz Sidqi</v>
      </c>
      <c r="D25244" s="74">
        <f t="shared" si="197"/>
        <v>0</v>
      </c>
    </row>
    <row r="25245" spans="1:4">
      <c r="A25245" s="149">
        <v>45561</v>
      </c>
      <c r="B25245" s="74" t="str">
        <f ca="1">IFERROR(__xludf.DUMMYFUNCTION("IF(REGEXMATCH(A25245,""wealth planning""),""Script 1"",""-"")"),"#VALUE!")</f>
        <v>#VALUE!</v>
      </c>
      <c r="C25245" s="74" t="str">
        <f t="shared" si="196"/>
        <v>Wan Abdul Aziz Sidqi</v>
      </c>
      <c r="D25245" s="74">
        <f t="shared" si="197"/>
        <v>0</v>
      </c>
    </row>
    <row r="25246" spans="1:4">
      <c r="A25246" s="149">
        <v>45561</v>
      </c>
      <c r="B25246" s="74" t="str">
        <f ca="1">IFERROR(__xludf.DUMMYFUNCTION("IF(REGEXMATCH(A25246,""wealth planning""),""Script 1"",""-"")"),"#VALUE!")</f>
        <v>#VALUE!</v>
      </c>
      <c r="C25246" s="149">
        <f t="shared" si="196"/>
        <v>45561</v>
      </c>
      <c r="D25246" s="74" t="str">
        <f t="shared" si="197"/>
        <v>Wan Abdul Aziz Sidqi</v>
      </c>
    </row>
    <row r="25247" spans="1:4">
      <c r="A25247" s="74" t="s">
        <v>13366</v>
      </c>
      <c r="B25247" s="74" t="str">
        <f ca="1">IFERROR(__xludf.DUMMYFUNCTION("IF(REGEXMATCH(A25247,""wealth planning""),""Script 1"",""-"")"),"-")</f>
        <v>-</v>
      </c>
      <c r="C25247" s="149">
        <f t="shared" si="196"/>
        <v>45561</v>
      </c>
      <c r="D25247" s="74" t="str">
        <f t="shared" si="197"/>
        <v>Wan Abdul Aziz Sidqi</v>
      </c>
    </row>
    <row r="25248" spans="1:4">
      <c r="A25248" s="74"/>
      <c r="B25248" s="74" t="str">
        <f ca="1">IFERROR(__xludf.DUMMYFUNCTION("IF(REGEXMATCH(A25248,""wealth planning""),""Script 1"",""-"")"),"-")</f>
        <v>-</v>
      </c>
      <c r="C25248" s="74" t="str">
        <f t="shared" si="196"/>
        <v>You: Hai assalamualaikum. Maaf ganggu. Just nak follow up balik tentang our last conversation. Boleh ke kalau saya nak set appointment secara bersemuka ataupun online?</v>
      </c>
      <c r="D25248" s="149">
        <f t="shared" si="197"/>
        <v>45561</v>
      </c>
    </row>
    <row r="25249" spans="1:4">
      <c r="B25249" s="74" t="str">
        <f ca="1">IFERROR(__xludf.DUMMYFUNCTION("IF(REGEXMATCH(A25249,""wealth planning""),""Script 1"",""-"")"),"-")</f>
        <v>-</v>
      </c>
      <c r="C25249" s="74">
        <f t="shared" ref="C25249:C25503" si="198">A25248</f>
        <v>0</v>
      </c>
      <c r="D25249" s="149">
        <f t="shared" ref="D25249:D25503" si="199">A25246</f>
        <v>45561</v>
      </c>
    </row>
    <row r="25250" spans="1:4">
      <c r="B25250" s="74" t="str">
        <f ca="1">IFERROR(__xludf.DUMMYFUNCTION("IF(REGEXMATCH(A25250,""wealth planning""),""Script 1"",""-"")"),"-")</f>
        <v>-</v>
      </c>
      <c r="C25250" s="74">
        <f t="shared" si="198"/>
        <v>0</v>
      </c>
      <c r="D25250" s="74" t="str">
        <f t="shared" si="199"/>
        <v>You: Hai assalamualaikum. Maaf ganggu. Just nak follow up balik tentang our last conversation. Boleh ke kalau saya nak set appointment secara bersemuka ataupun online?</v>
      </c>
    </row>
    <row r="25251" spans="1:4">
      <c r="B25251" s="74" t="str">
        <f ca="1">IFERROR(__xludf.DUMMYFUNCTION("IF(REGEXMATCH(A25251,""wealth planning""),""Script 1"",""-"")"),"-")</f>
        <v>-</v>
      </c>
      <c r="C25251" s="74">
        <f t="shared" si="198"/>
        <v>0</v>
      </c>
      <c r="D25251" s="74">
        <f t="shared" si="199"/>
        <v>0</v>
      </c>
    </row>
    <row r="25252" spans="1:4">
      <c r="A25252" s="74" t="s">
        <v>13388</v>
      </c>
      <c r="B25252" s="74" t="str">
        <f ca="1">IFERROR(__xludf.DUMMYFUNCTION("IF(REGEXMATCH(A25252,""wealth planning""),""Script 1"",""-"")"),"-")</f>
        <v>-</v>
      </c>
      <c r="C25252" s="74">
        <f t="shared" si="198"/>
        <v>0</v>
      </c>
      <c r="D25252" s="74">
        <f t="shared" si="199"/>
        <v>0</v>
      </c>
    </row>
    <row r="25253" spans="1:4">
      <c r="A25253" s="149">
        <v>45561</v>
      </c>
      <c r="B25253" s="74" t="str">
        <f ca="1">IFERROR(__xludf.DUMMYFUNCTION("IF(REGEXMATCH(A25253,""wealth planning""),""Script 1"",""-"")"),"#VALUE!")</f>
        <v>#VALUE!</v>
      </c>
      <c r="C25253" s="74" t="str">
        <f t="shared" si="198"/>
        <v>Madiha Zulkefli</v>
      </c>
      <c r="D25253" s="74">
        <f t="shared" si="199"/>
        <v>0</v>
      </c>
    </row>
    <row r="25254" spans="1:4">
      <c r="A25254" s="149">
        <v>45561</v>
      </c>
      <c r="B25254" s="74" t="str">
        <f ca="1">IFERROR(__xludf.DUMMYFUNCTION("IF(REGEXMATCH(A25254,""wealth planning""),""Script 1"",""-"")"),"#VALUE!")</f>
        <v>#VALUE!</v>
      </c>
      <c r="C25254" s="149">
        <f t="shared" si="198"/>
        <v>45561</v>
      </c>
      <c r="D25254" s="74">
        <f t="shared" si="199"/>
        <v>0</v>
      </c>
    </row>
    <row r="25255" spans="1:4">
      <c r="A25255" s="74" t="s">
        <v>13366</v>
      </c>
      <c r="B25255" s="74" t="str">
        <f ca="1">IFERROR(__xludf.DUMMYFUNCTION("IF(REGEXMATCH(A25255,""wealth planning""),""Script 1"",""-"")"),"-")</f>
        <v>-</v>
      </c>
      <c r="C25255" s="149">
        <f t="shared" si="198"/>
        <v>45561</v>
      </c>
      <c r="D25255" s="74" t="str">
        <f t="shared" si="199"/>
        <v>Madiha Zulkefli</v>
      </c>
    </row>
    <row r="25256" spans="1:4">
      <c r="A25256" s="74"/>
      <c r="B25256" s="74" t="str">
        <f ca="1">IFERROR(__xludf.DUMMYFUNCTION("IF(REGEXMATCH(A25256,""wealth planning""),""Script 1"",""-"")"),"-")</f>
        <v>-</v>
      </c>
      <c r="C25256" s="74" t="str">
        <f t="shared" si="198"/>
        <v>You: Hai assalamualaikum. Maaf ganggu. Just nak follow up balik tentang our last conversation. Boleh ke kalau saya nak set appointment secara bersemuka ataupun online?</v>
      </c>
      <c r="D25256" s="149">
        <f t="shared" si="199"/>
        <v>45561</v>
      </c>
    </row>
    <row r="25257" spans="1:4">
      <c r="B25257" s="74" t="str">
        <f ca="1">IFERROR(__xludf.DUMMYFUNCTION("IF(REGEXMATCH(A25257,""wealth planning""),""Script 1"",""-"")"),"-")</f>
        <v>-</v>
      </c>
      <c r="C25257" s="74">
        <f t="shared" si="198"/>
        <v>0</v>
      </c>
      <c r="D25257" s="149">
        <f t="shared" si="199"/>
        <v>45561</v>
      </c>
    </row>
    <row r="25258" spans="1:4">
      <c r="B25258" s="74" t="str">
        <f ca="1">IFERROR(__xludf.DUMMYFUNCTION("IF(REGEXMATCH(A25258,""wealth planning""),""Script 1"",""-"")"),"-")</f>
        <v>-</v>
      </c>
      <c r="C25258" s="74">
        <f t="shared" si="198"/>
        <v>0</v>
      </c>
      <c r="D25258" s="74" t="str">
        <f t="shared" si="199"/>
        <v>You: Hai assalamualaikum. Maaf ganggu. Just nak follow up balik tentang our last conversation. Boleh ke kalau saya nak set appointment secara bersemuka ataupun online?</v>
      </c>
    </row>
    <row r="25259" spans="1:4">
      <c r="B25259" s="74" t="str">
        <f ca="1">IFERROR(__xludf.DUMMYFUNCTION("IF(REGEXMATCH(A25259,""wealth planning""),""Script 1"",""-"")"),"-")</f>
        <v>-</v>
      </c>
      <c r="C25259" s="74">
        <f t="shared" si="198"/>
        <v>0</v>
      </c>
      <c r="D25259" s="74">
        <f t="shared" si="199"/>
        <v>0</v>
      </c>
    </row>
    <row r="25260" spans="1:4">
      <c r="A25260" s="74" t="s">
        <v>13391</v>
      </c>
      <c r="B25260" s="74" t="str">
        <f ca="1">IFERROR(__xludf.DUMMYFUNCTION("IF(REGEXMATCH(A25260,""wealth planning""),""Script 1"",""-"")"),"-")</f>
        <v>-</v>
      </c>
      <c r="C25260" s="74">
        <f t="shared" si="198"/>
        <v>0</v>
      </c>
      <c r="D25260" s="74">
        <f t="shared" si="199"/>
        <v>0</v>
      </c>
    </row>
    <row r="25261" spans="1:4">
      <c r="A25261" s="149">
        <v>45561</v>
      </c>
      <c r="B25261" s="74" t="str">
        <f ca="1">IFERROR(__xludf.DUMMYFUNCTION("IF(REGEXMATCH(A25261,""wealth planning""),""Script 1"",""-"")"),"#VALUE!")</f>
        <v>#VALUE!</v>
      </c>
      <c r="C25261" s="74" t="str">
        <f t="shared" si="198"/>
        <v>Wan Nuralysa Qamarina</v>
      </c>
      <c r="D25261" s="74">
        <f t="shared" si="199"/>
        <v>0</v>
      </c>
    </row>
    <row r="25262" spans="1:4">
      <c r="A25262" s="149">
        <v>45561</v>
      </c>
      <c r="B25262" s="74" t="str">
        <f ca="1">IFERROR(__xludf.DUMMYFUNCTION("IF(REGEXMATCH(A25262,""wealth planning""),""Script 1"",""-"")"),"#VALUE!")</f>
        <v>#VALUE!</v>
      </c>
      <c r="C25262" s="149">
        <f t="shared" si="198"/>
        <v>45561</v>
      </c>
      <c r="D25262" s="74">
        <f t="shared" si="199"/>
        <v>0</v>
      </c>
    </row>
    <row r="25263" spans="1:4">
      <c r="A25263" s="74" t="s">
        <v>13366</v>
      </c>
      <c r="B25263" s="74" t="str">
        <f ca="1">IFERROR(__xludf.DUMMYFUNCTION("IF(REGEXMATCH(A25263,""wealth planning""),""Script 1"",""-"")"),"-")</f>
        <v>-</v>
      </c>
      <c r="C25263" s="149">
        <f t="shared" si="198"/>
        <v>45561</v>
      </c>
      <c r="D25263" s="74" t="str">
        <f t="shared" si="199"/>
        <v>Wan Nuralysa Qamarina</v>
      </c>
    </row>
    <row r="25264" spans="1:4">
      <c r="A25264" s="74"/>
      <c r="B25264" s="74" t="str">
        <f ca="1">IFERROR(__xludf.DUMMYFUNCTION("IF(REGEXMATCH(A25264,""wealth planning""),""Script 1"",""-"")"),"-")</f>
        <v>-</v>
      </c>
      <c r="C25264" s="74" t="str">
        <f t="shared" si="198"/>
        <v>You: Hai assalamualaikum. Maaf ganggu. Just nak follow up balik tentang our last conversation. Boleh ke kalau saya nak set appointment secara bersemuka ataupun online?</v>
      </c>
      <c r="D25264" s="149">
        <f t="shared" si="199"/>
        <v>45561</v>
      </c>
    </row>
    <row r="25265" spans="1:4">
      <c r="B25265" s="74" t="str">
        <f ca="1">IFERROR(__xludf.DUMMYFUNCTION("IF(REGEXMATCH(A25265,""wealth planning""),""Script 1"",""-"")"),"-")</f>
        <v>-</v>
      </c>
      <c r="C25265" s="74">
        <f t="shared" si="198"/>
        <v>0</v>
      </c>
      <c r="D25265" s="149">
        <f t="shared" si="199"/>
        <v>45561</v>
      </c>
    </row>
    <row r="25266" spans="1:4">
      <c r="B25266" s="74" t="str">
        <f ca="1">IFERROR(__xludf.DUMMYFUNCTION("IF(REGEXMATCH(A25266,""wealth planning""),""Script 1"",""-"")"),"-")</f>
        <v>-</v>
      </c>
      <c r="C25266" s="74">
        <f t="shared" si="198"/>
        <v>0</v>
      </c>
      <c r="D25266" s="74" t="str">
        <f t="shared" si="199"/>
        <v>You: Hai assalamualaikum. Maaf ganggu. Just nak follow up balik tentang our last conversation. Boleh ke kalau saya nak set appointment secara bersemuka ataupun online?</v>
      </c>
    </row>
    <row r="25267" spans="1:4">
      <c r="A25267" s="74" t="s">
        <v>13393</v>
      </c>
      <c r="B25267" s="74" t="str">
        <f ca="1">IFERROR(__xludf.DUMMYFUNCTION("IF(REGEXMATCH(A25267,""wealth planning""),""Script 1"",""-"")"),"-")</f>
        <v>-</v>
      </c>
      <c r="C25267" s="74">
        <f t="shared" si="198"/>
        <v>0</v>
      </c>
      <c r="D25267" s="74">
        <f t="shared" si="199"/>
        <v>0</v>
      </c>
    </row>
    <row r="25268" spans="1:4">
      <c r="A25268" s="74" t="s">
        <v>13394</v>
      </c>
      <c r="B25268" s="74" t="str">
        <f ca="1">IFERROR(__xludf.DUMMYFUNCTION("IF(REGEXMATCH(A25268,""wealth planning""),""Script 1"",""-"")"),"-")</f>
        <v>-</v>
      </c>
      <c r="C25268" s="74" t="str">
        <f t="shared" si="198"/>
        <v>MUHAMMAD AMIRUL ROSMANStatus is reachable</v>
      </c>
      <c r="D25268" s="74">
        <f t="shared" si="199"/>
        <v>0</v>
      </c>
    </row>
    <row r="25269" spans="1:4">
      <c r="A25269" s="149">
        <v>45561</v>
      </c>
      <c r="B25269" s="74" t="str">
        <f ca="1">IFERROR(__xludf.DUMMYFUNCTION("IF(REGEXMATCH(A25269,""wealth planning""),""Script 1"",""-"")"),"#VALUE!")</f>
        <v>#VALUE!</v>
      </c>
      <c r="C25269" s="74" t="str">
        <f t="shared" si="198"/>
        <v>MUHAMMAD AMIRUL ROSMAN</v>
      </c>
      <c r="D25269" s="74">
        <f t="shared" si="199"/>
        <v>0</v>
      </c>
    </row>
    <row r="25270" spans="1:4">
      <c r="A25270" s="149">
        <v>45561</v>
      </c>
      <c r="B25270" s="74" t="str">
        <f ca="1">IFERROR(__xludf.DUMMYFUNCTION("IF(REGEXMATCH(A25270,""wealth planning""),""Script 1"",""-"")"),"#VALUE!")</f>
        <v>#VALUE!</v>
      </c>
      <c r="C25270" s="149">
        <f t="shared" si="198"/>
        <v>45561</v>
      </c>
      <c r="D25270" s="74" t="str">
        <f t="shared" si="199"/>
        <v>MUHAMMAD AMIRUL ROSMANStatus is reachable</v>
      </c>
    </row>
    <row r="25271" spans="1:4">
      <c r="A25271" s="74" t="s">
        <v>13366</v>
      </c>
      <c r="B25271" s="74" t="str">
        <f ca="1">IFERROR(__xludf.DUMMYFUNCTION("IF(REGEXMATCH(A25271,""wealth planning""),""Script 1"",""-"")"),"-")</f>
        <v>-</v>
      </c>
      <c r="C25271" s="149">
        <f t="shared" si="198"/>
        <v>45561</v>
      </c>
      <c r="D25271" s="74" t="str">
        <f t="shared" si="199"/>
        <v>MUHAMMAD AMIRUL ROSMAN</v>
      </c>
    </row>
    <row r="25272" spans="1:4">
      <c r="A25272" s="74"/>
      <c r="B25272" s="74" t="str">
        <f ca="1">IFERROR(__xludf.DUMMYFUNCTION("IF(REGEXMATCH(A25272,""wealth planning""),""Script 1"",""-"")"),"-")</f>
        <v>-</v>
      </c>
      <c r="C25272" s="74" t="str">
        <f t="shared" si="198"/>
        <v>You: Hai assalamualaikum. Maaf ganggu. Just nak follow up balik tentang our last conversation. Boleh ke kalau saya nak set appointment secara bersemuka ataupun online?</v>
      </c>
      <c r="D25272" s="149">
        <f t="shared" si="199"/>
        <v>45561</v>
      </c>
    </row>
    <row r="25273" spans="1:4">
      <c r="B25273" s="74" t="str">
        <f ca="1">IFERROR(__xludf.DUMMYFUNCTION("IF(REGEXMATCH(A25273,""wealth planning""),""Script 1"",""-"")"),"-")</f>
        <v>-</v>
      </c>
      <c r="C25273" s="74">
        <f t="shared" si="198"/>
        <v>0</v>
      </c>
      <c r="D25273" s="149">
        <f t="shared" si="199"/>
        <v>45561</v>
      </c>
    </row>
    <row r="25274" spans="1:4">
      <c r="B25274" s="74" t="str">
        <f ca="1">IFERROR(__xludf.DUMMYFUNCTION("IF(REGEXMATCH(A25274,""wealth planning""),""Script 1"",""-"")"),"-")</f>
        <v>-</v>
      </c>
      <c r="C25274" s="74">
        <f t="shared" si="198"/>
        <v>0</v>
      </c>
      <c r="D25274" s="74" t="str">
        <f t="shared" si="199"/>
        <v>You: Hai assalamualaikum. Maaf ganggu. Just nak follow up balik tentang our last conversation. Boleh ke kalau saya nak set appointment secara bersemuka ataupun online?</v>
      </c>
    </row>
    <row r="25275" spans="1:4">
      <c r="A25275" s="74" t="s">
        <v>13396</v>
      </c>
      <c r="B25275" s="74" t="str">
        <f ca="1">IFERROR(__xludf.DUMMYFUNCTION("IF(REGEXMATCH(A25275,""wealth planning""),""Script 1"",""-"")"),"-")</f>
        <v>-</v>
      </c>
      <c r="C25275" s="74">
        <f t="shared" si="198"/>
        <v>0</v>
      </c>
      <c r="D25275" s="74">
        <f t="shared" si="199"/>
        <v>0</v>
      </c>
    </row>
    <row r="25276" spans="1:4">
      <c r="A25276" s="74" t="s">
        <v>13396</v>
      </c>
      <c r="B25276" s="74" t="str">
        <f ca="1">IFERROR(__xludf.DUMMYFUNCTION("IF(REGEXMATCH(A25276,""wealth planning""),""Script 1"",""-"")"),"-")</f>
        <v>-</v>
      </c>
      <c r="C25276" s="74" t="str">
        <f t="shared" si="198"/>
        <v>Nur Aliasyaheera Ibrahim</v>
      </c>
      <c r="D25276" s="74">
        <f t="shared" si="199"/>
        <v>0</v>
      </c>
    </row>
    <row r="25277" spans="1:4">
      <c r="A25277" s="149">
        <v>45561</v>
      </c>
      <c r="B25277" s="74" t="str">
        <f ca="1">IFERROR(__xludf.DUMMYFUNCTION("IF(REGEXMATCH(A25277,""wealth planning""),""Script 1"",""-"")"),"#VALUE!")</f>
        <v>#VALUE!</v>
      </c>
      <c r="C25277" s="74" t="str">
        <f t="shared" si="198"/>
        <v>Nur Aliasyaheera Ibrahim</v>
      </c>
      <c r="D25277" s="74">
        <f t="shared" si="199"/>
        <v>0</v>
      </c>
    </row>
    <row r="25278" spans="1:4">
      <c r="A25278" s="149">
        <v>45561</v>
      </c>
      <c r="B25278" s="74" t="str">
        <f ca="1">IFERROR(__xludf.DUMMYFUNCTION("IF(REGEXMATCH(A25278,""wealth planning""),""Script 1"",""-"")"),"#VALUE!")</f>
        <v>#VALUE!</v>
      </c>
      <c r="C25278" s="149">
        <f t="shared" si="198"/>
        <v>45561</v>
      </c>
      <c r="D25278" s="74" t="str">
        <f t="shared" si="199"/>
        <v>Nur Aliasyaheera Ibrahim</v>
      </c>
    </row>
    <row r="25279" spans="1:4">
      <c r="A25279" s="74" t="s">
        <v>13366</v>
      </c>
      <c r="B25279" s="74" t="str">
        <f ca="1">IFERROR(__xludf.DUMMYFUNCTION("IF(REGEXMATCH(A25279,""wealth planning""),""Script 1"",""-"")"),"-")</f>
        <v>-</v>
      </c>
      <c r="C25279" s="149">
        <f t="shared" si="198"/>
        <v>45561</v>
      </c>
      <c r="D25279" s="74" t="str">
        <f t="shared" si="199"/>
        <v>Nur Aliasyaheera Ibrahim</v>
      </c>
    </row>
    <row r="25280" spans="1:4">
      <c r="A25280" s="74"/>
      <c r="B25280" s="74" t="str">
        <f ca="1">IFERROR(__xludf.DUMMYFUNCTION("IF(REGEXMATCH(A25280,""wealth planning""),""Script 1"",""-"")"),"-")</f>
        <v>-</v>
      </c>
      <c r="C25280" s="74" t="str">
        <f t="shared" si="198"/>
        <v>You: Hai assalamualaikum. Maaf ganggu. Just nak follow up balik tentang our last conversation. Boleh ke kalau saya nak set appointment secara bersemuka ataupun online?</v>
      </c>
      <c r="D25280" s="149">
        <f t="shared" si="199"/>
        <v>45561</v>
      </c>
    </row>
    <row r="25281" spans="1:4">
      <c r="B25281" s="74" t="str">
        <f ca="1">IFERROR(__xludf.DUMMYFUNCTION("IF(REGEXMATCH(A25281,""wealth planning""),""Script 1"",""-"")"),"-")</f>
        <v>-</v>
      </c>
      <c r="C25281" s="74">
        <f t="shared" si="198"/>
        <v>0</v>
      </c>
      <c r="D25281" s="149">
        <f t="shared" si="199"/>
        <v>45561</v>
      </c>
    </row>
    <row r="25282" spans="1:4">
      <c r="B25282" s="74" t="str">
        <f ca="1">IFERROR(__xludf.DUMMYFUNCTION("IF(REGEXMATCH(A25282,""wealth planning""),""Script 1"",""-"")"),"-")</f>
        <v>-</v>
      </c>
      <c r="C25282" s="74">
        <f t="shared" si="198"/>
        <v>0</v>
      </c>
      <c r="D25282" s="74" t="str">
        <f t="shared" si="199"/>
        <v>You: Hai assalamualaikum. Maaf ganggu. Just nak follow up balik tentang our last conversation. Boleh ke kalau saya nak set appointment secara bersemuka ataupun online?</v>
      </c>
    </row>
    <row r="25283" spans="1:4">
      <c r="A25283" s="74" t="s">
        <v>13398</v>
      </c>
      <c r="B25283" s="74" t="str">
        <f ca="1">IFERROR(__xludf.DUMMYFUNCTION("IF(REGEXMATCH(A25283,""wealth planning""),""Script 1"",""-"")"),"-")</f>
        <v>-</v>
      </c>
      <c r="C25283" s="74">
        <f t="shared" si="198"/>
        <v>0</v>
      </c>
      <c r="D25283" s="74">
        <f t="shared" si="199"/>
        <v>0</v>
      </c>
    </row>
    <row r="25284" spans="1:4">
      <c r="A25284" s="74" t="s">
        <v>13399</v>
      </c>
      <c r="B25284" s="74" t="str">
        <f ca="1">IFERROR(__xludf.DUMMYFUNCTION("IF(REGEXMATCH(A25284,""wealth planning""),""Script 1"",""-"")"),"-")</f>
        <v>-</v>
      </c>
      <c r="C25284" s="74" t="str">
        <f t="shared" si="198"/>
        <v>Johan NazrinStatus is reachable</v>
      </c>
      <c r="D25284" s="74">
        <f t="shared" si="199"/>
        <v>0</v>
      </c>
    </row>
    <row r="25285" spans="1:4">
      <c r="A25285" s="149">
        <v>45561</v>
      </c>
      <c r="B25285" s="74" t="str">
        <f ca="1">IFERROR(__xludf.DUMMYFUNCTION("IF(REGEXMATCH(A25285,""wealth planning""),""Script 1"",""-"")"),"#VALUE!")</f>
        <v>#VALUE!</v>
      </c>
      <c r="C25285" s="74" t="str">
        <f t="shared" si="198"/>
        <v>Johan Nazrin</v>
      </c>
      <c r="D25285" s="74">
        <f t="shared" si="199"/>
        <v>0</v>
      </c>
    </row>
    <row r="25286" spans="1:4">
      <c r="A25286" s="149">
        <v>45561</v>
      </c>
      <c r="B25286" s="74" t="str">
        <f ca="1">IFERROR(__xludf.DUMMYFUNCTION("IF(REGEXMATCH(A25286,""wealth planning""),""Script 1"",""-"")"),"#VALUE!")</f>
        <v>#VALUE!</v>
      </c>
      <c r="C25286" s="149">
        <f t="shared" si="198"/>
        <v>45561</v>
      </c>
      <c r="D25286" s="74" t="str">
        <f t="shared" si="199"/>
        <v>Johan NazrinStatus is reachable</v>
      </c>
    </row>
    <row r="25287" spans="1:4">
      <c r="A25287" s="74" t="s">
        <v>13400</v>
      </c>
      <c r="B25287" s="74" t="str">
        <f ca="1">IFERROR(__xludf.DUMMYFUNCTION("IF(REGEXMATCH(A25287,""wealth planning""),""Script 1"",""-"")"),"-")</f>
        <v>-</v>
      </c>
      <c r="C25287" s="149">
        <f t="shared" si="198"/>
        <v>45561</v>
      </c>
      <c r="D25287" s="74" t="str">
        <f t="shared" si="199"/>
        <v>Johan Nazrin</v>
      </c>
    </row>
    <row r="25288" spans="1:4">
      <c r="A25288" s="74"/>
      <c r="B25288" s="74" t="str">
        <f ca="1">IFERROR(__xludf.DUMMYFUNCTION("IF(REGEXMATCH(A25288,""wealth planning""),""Script 1"",""-"")"),"-")</f>
        <v>-</v>
      </c>
      <c r="C25288" s="74" t="str">
        <f t="shared" si="198"/>
        <v>You: Hai assalamualaikum. Sorry for disturbing . Just want to follow up back on our last conversation. It is okay if i want to set appointment online?</v>
      </c>
      <c r="D25288" s="149">
        <f t="shared" si="199"/>
        <v>45561</v>
      </c>
    </row>
    <row r="25289" spans="1:4">
      <c r="B25289" s="74" t="str">
        <f ca="1">IFERROR(__xludf.DUMMYFUNCTION("IF(REGEXMATCH(A25289,""wealth planning""),""Script 1"",""-"")"),"-")</f>
        <v>-</v>
      </c>
      <c r="C25289" s="74">
        <f t="shared" si="198"/>
        <v>0</v>
      </c>
      <c r="D25289" s="149">
        <f t="shared" si="199"/>
        <v>45561</v>
      </c>
    </row>
    <row r="25290" spans="1:4">
      <c r="B25290" s="74" t="str">
        <f ca="1">IFERROR(__xludf.DUMMYFUNCTION("IF(REGEXMATCH(A25290,""wealth planning""),""Script 1"",""-"")"),"-")</f>
        <v>-</v>
      </c>
      <c r="C25290" s="74">
        <f t="shared" si="198"/>
        <v>0</v>
      </c>
      <c r="D25290" s="74" t="str">
        <f t="shared" si="199"/>
        <v>You: Hai assalamualaikum. Sorry for disturbing . Just want to follow up back on our last conversation. It is okay if i want to set appointment online?</v>
      </c>
    </row>
    <row r="25291" spans="1:4">
      <c r="A25291" s="74" t="s">
        <v>13402</v>
      </c>
      <c r="B25291" s="74" t="str">
        <f ca="1">IFERROR(__xludf.DUMMYFUNCTION("IF(REGEXMATCH(A25291,""wealth planning""),""Script 1"",""-"")"),"-")</f>
        <v>-</v>
      </c>
      <c r="C25291" s="74">
        <f t="shared" si="198"/>
        <v>0</v>
      </c>
      <c r="D25291" s="74">
        <f t="shared" si="199"/>
        <v>0</v>
      </c>
    </row>
    <row r="25292" spans="1:4">
      <c r="A25292" s="74" t="s">
        <v>13403</v>
      </c>
      <c r="B25292" s="74" t="str">
        <f ca="1">IFERROR(__xludf.DUMMYFUNCTION("IF(REGEXMATCH(A25292,""wealth planning""),""Script 1"",""-"")"),"-")</f>
        <v>-</v>
      </c>
      <c r="C25292" s="74" t="str">
        <f t="shared" si="198"/>
        <v>Zunnurain Bin ZainorStatus is reachable</v>
      </c>
      <c r="D25292" s="74">
        <f t="shared" si="199"/>
        <v>0</v>
      </c>
    </row>
    <row r="25293" spans="1:4">
      <c r="A25293" s="149">
        <v>45561</v>
      </c>
      <c r="B25293" s="74" t="str">
        <f ca="1">IFERROR(__xludf.DUMMYFUNCTION("IF(REGEXMATCH(A25293,""wealth planning""),""Script 1"",""-"")"),"#VALUE!")</f>
        <v>#VALUE!</v>
      </c>
      <c r="C25293" s="74" t="str">
        <f t="shared" si="198"/>
        <v>Zunnurain Bin Zainor</v>
      </c>
      <c r="D25293" s="74">
        <f t="shared" si="199"/>
        <v>0</v>
      </c>
    </row>
    <row r="25294" spans="1:4">
      <c r="A25294" s="149">
        <v>45561</v>
      </c>
      <c r="B25294" s="74" t="str">
        <f ca="1">IFERROR(__xludf.DUMMYFUNCTION("IF(REGEXMATCH(A25294,""wealth planning""),""Script 1"",""-"")"),"#VALUE!")</f>
        <v>#VALUE!</v>
      </c>
      <c r="C25294" s="149">
        <f t="shared" si="198"/>
        <v>45561</v>
      </c>
      <c r="D25294" s="74" t="str">
        <f t="shared" si="199"/>
        <v>Zunnurain Bin ZainorStatus is reachable</v>
      </c>
    </row>
    <row r="25295" spans="1:4">
      <c r="A25295" s="74" t="s">
        <v>13366</v>
      </c>
      <c r="B25295" s="74" t="str">
        <f ca="1">IFERROR(__xludf.DUMMYFUNCTION("IF(REGEXMATCH(A25295,""wealth planning""),""Script 1"",""-"")"),"-")</f>
        <v>-</v>
      </c>
      <c r="C25295" s="149">
        <f t="shared" si="198"/>
        <v>45561</v>
      </c>
      <c r="D25295" s="74" t="str">
        <f t="shared" si="199"/>
        <v>Zunnurain Bin Zainor</v>
      </c>
    </row>
    <row r="25296" spans="1:4">
      <c r="A25296" s="74"/>
      <c r="B25296" s="74" t="str">
        <f ca="1">IFERROR(__xludf.DUMMYFUNCTION("IF(REGEXMATCH(A25296,""wealth planning""),""Script 1"",""-"")"),"-")</f>
        <v>-</v>
      </c>
      <c r="C25296" s="74" t="str">
        <f t="shared" si="198"/>
        <v>You: Hai assalamualaikum. Maaf ganggu. Just nak follow up balik tentang our last conversation. Boleh ke kalau saya nak set appointment secara bersemuka ataupun online?</v>
      </c>
      <c r="D25296" s="149">
        <f t="shared" si="199"/>
        <v>45561</v>
      </c>
    </row>
    <row r="25297" spans="1:4">
      <c r="B25297" s="74" t="str">
        <f ca="1">IFERROR(__xludf.DUMMYFUNCTION("IF(REGEXMATCH(A25297,""wealth planning""),""Script 1"",""-"")"),"-")</f>
        <v>-</v>
      </c>
      <c r="C25297" s="74">
        <f t="shared" si="198"/>
        <v>0</v>
      </c>
      <c r="D25297" s="149">
        <f t="shared" si="199"/>
        <v>45561</v>
      </c>
    </row>
    <row r="25298" spans="1:4">
      <c r="B25298" s="74" t="str">
        <f ca="1">IFERROR(__xludf.DUMMYFUNCTION("IF(REGEXMATCH(A25298,""wealth planning""),""Script 1"",""-"")"),"-")</f>
        <v>-</v>
      </c>
      <c r="C25298" s="74">
        <f t="shared" si="198"/>
        <v>0</v>
      </c>
      <c r="D25298" s="74" t="str">
        <f t="shared" si="199"/>
        <v>You: Hai assalamualaikum. Maaf ganggu. Just nak follow up balik tentang our last conversation. Boleh ke kalau saya nak set appointment secara bersemuka ataupun online?</v>
      </c>
    </row>
    <row r="25299" spans="1:4">
      <c r="B25299" s="74" t="str">
        <f ca="1">IFERROR(__xludf.DUMMYFUNCTION("IF(REGEXMATCH(A25299,""wealth planning""),""Script 1"",""-"")"),"-")</f>
        <v>-</v>
      </c>
      <c r="C25299" s="74">
        <f t="shared" si="198"/>
        <v>0</v>
      </c>
      <c r="D25299" s="74">
        <f t="shared" si="199"/>
        <v>0</v>
      </c>
    </row>
    <row r="25300" spans="1:4">
      <c r="A25300" s="74" t="s">
        <v>13406</v>
      </c>
      <c r="B25300" s="74" t="str">
        <f ca="1">IFERROR(__xludf.DUMMYFUNCTION("IF(REGEXMATCH(A25300,""wealth planning""),""Script 1"",""-"")"),"-")</f>
        <v>-</v>
      </c>
      <c r="C25300" s="74">
        <f t="shared" si="198"/>
        <v>0</v>
      </c>
      <c r="D25300" s="74">
        <f t="shared" si="199"/>
        <v>0</v>
      </c>
    </row>
    <row r="25301" spans="1:4">
      <c r="A25301" s="149">
        <v>45561</v>
      </c>
      <c r="B25301" s="74" t="str">
        <f ca="1">IFERROR(__xludf.DUMMYFUNCTION("IF(REGEXMATCH(A25301,""wealth planning""),""Script 1"",""-"")"),"#VALUE!")</f>
        <v>#VALUE!</v>
      </c>
      <c r="C25301" s="74" t="str">
        <f t="shared" si="198"/>
        <v>Nur Syahindah Syamsul</v>
      </c>
      <c r="D25301" s="74">
        <f t="shared" si="199"/>
        <v>0</v>
      </c>
    </row>
    <row r="25302" spans="1:4">
      <c r="A25302" s="149">
        <v>45561</v>
      </c>
      <c r="B25302" s="74" t="str">
        <f ca="1">IFERROR(__xludf.DUMMYFUNCTION("IF(REGEXMATCH(A25302,""wealth planning""),""Script 1"",""-"")"),"#VALUE!")</f>
        <v>#VALUE!</v>
      </c>
      <c r="C25302" s="149">
        <f t="shared" si="198"/>
        <v>45561</v>
      </c>
      <c r="D25302" s="74">
        <f t="shared" si="199"/>
        <v>0</v>
      </c>
    </row>
    <row r="25303" spans="1:4">
      <c r="A25303" s="74" t="s">
        <v>13407</v>
      </c>
      <c r="B25303" s="74" t="str">
        <f ca="1">IFERROR(__xludf.DUMMYFUNCTION("IF(REGEXMATCH(A25303,""wealth planning""),""Script 1"",""-"")"),"-")</f>
        <v>-</v>
      </c>
      <c r="C25303" s="149">
        <f t="shared" si="198"/>
        <v>45561</v>
      </c>
      <c r="D25303" s="74" t="str">
        <f t="shared" si="199"/>
        <v>Nur Syahindah Syamsul</v>
      </c>
    </row>
    <row r="25304" spans="1:4">
      <c r="A25304" s="74"/>
      <c r="B25304" s="74" t="str">
        <f ca="1">IFERROR(__xludf.DUMMYFUNCTION("IF(REGEXMATCH(A25304,""wealth planning""),""Script 1"",""-"")"),"-")</f>
        <v>-</v>
      </c>
      <c r="C25304" s="74" t="str">
        <f t="shared" si="198"/>
        <v>You: Hai assalamualaikum. Maaf ganggu. Just nak follow up balik tentang our last conversation. It is okay kalau saya nak set masa untuk appointment?</v>
      </c>
      <c r="D25304" s="149">
        <f t="shared" si="199"/>
        <v>45561</v>
      </c>
    </row>
    <row r="25305" spans="1:4">
      <c r="B25305" s="74" t="str">
        <f ca="1">IFERROR(__xludf.DUMMYFUNCTION("IF(REGEXMATCH(A25305,""wealth planning""),""Script 1"",""-"")"),"-")</f>
        <v>-</v>
      </c>
      <c r="C25305" s="74">
        <f t="shared" si="198"/>
        <v>0</v>
      </c>
      <c r="D25305" s="149">
        <f t="shared" si="199"/>
        <v>45561</v>
      </c>
    </row>
    <row r="25306" spans="1:4">
      <c r="B25306" s="74" t="str">
        <f ca="1">IFERROR(__xludf.DUMMYFUNCTION("IF(REGEXMATCH(A25306,""wealth planning""),""Script 1"",""-"")"),"-")</f>
        <v>-</v>
      </c>
      <c r="C25306" s="74">
        <f t="shared" si="198"/>
        <v>0</v>
      </c>
      <c r="D25306" s="74" t="str">
        <f t="shared" si="199"/>
        <v>You: Hai assalamualaikum. Maaf ganggu. Just nak follow up balik tentang our last conversation. It is okay kalau saya nak set masa untuk appointment?</v>
      </c>
    </row>
    <row r="25307" spans="1:4">
      <c r="B25307" s="74" t="str">
        <f ca="1">IFERROR(__xludf.DUMMYFUNCTION("IF(REGEXMATCH(A25307,""wealth planning""),""Script 1"",""-"")"),"-")</f>
        <v>-</v>
      </c>
      <c r="C25307" s="74">
        <f t="shared" si="198"/>
        <v>0</v>
      </c>
      <c r="D25307" s="74">
        <f t="shared" si="199"/>
        <v>0</v>
      </c>
    </row>
    <row r="25308" spans="1:4">
      <c r="A25308" s="74" t="s">
        <v>13410</v>
      </c>
      <c r="B25308" s="74" t="str">
        <f ca="1">IFERROR(__xludf.DUMMYFUNCTION("IF(REGEXMATCH(A25308,""wealth planning""),""Script 1"",""-"")"),"-")</f>
        <v>-</v>
      </c>
      <c r="C25308" s="74">
        <f t="shared" si="198"/>
        <v>0</v>
      </c>
      <c r="D25308" s="74">
        <f t="shared" si="199"/>
        <v>0</v>
      </c>
    </row>
    <row r="25309" spans="1:4">
      <c r="A25309" s="149">
        <v>45561</v>
      </c>
      <c r="B25309" s="74" t="str">
        <f ca="1">IFERROR(__xludf.DUMMYFUNCTION("IF(REGEXMATCH(A25309,""wealth planning""),""Script 1"",""-"")"),"#VALUE!")</f>
        <v>#VALUE!</v>
      </c>
      <c r="C25309" s="74" t="str">
        <f t="shared" si="198"/>
        <v>Atiqah Nadhirah</v>
      </c>
      <c r="D25309" s="74">
        <f t="shared" si="199"/>
        <v>0</v>
      </c>
    </row>
    <row r="25310" spans="1:4">
      <c r="A25310" s="149">
        <v>45561</v>
      </c>
      <c r="B25310" s="74" t="str">
        <f ca="1">IFERROR(__xludf.DUMMYFUNCTION("IF(REGEXMATCH(A25310,""wealth planning""),""Script 1"",""-"")"),"#VALUE!")</f>
        <v>#VALUE!</v>
      </c>
      <c r="C25310" s="149">
        <f t="shared" si="198"/>
        <v>45561</v>
      </c>
      <c r="D25310" s="74">
        <f t="shared" si="199"/>
        <v>0</v>
      </c>
    </row>
    <row r="25311" spans="1:4">
      <c r="A25311" s="74" t="s">
        <v>13366</v>
      </c>
      <c r="B25311" s="74" t="str">
        <f ca="1">IFERROR(__xludf.DUMMYFUNCTION("IF(REGEXMATCH(A25311,""wealth planning""),""Script 1"",""-"")"),"-")</f>
        <v>-</v>
      </c>
      <c r="C25311" s="149">
        <f t="shared" si="198"/>
        <v>45561</v>
      </c>
      <c r="D25311" s="74" t="str">
        <f t="shared" si="199"/>
        <v>Atiqah Nadhirah</v>
      </c>
    </row>
    <row r="25312" spans="1:4">
      <c r="A25312" s="74"/>
      <c r="B25312" s="74" t="str">
        <f ca="1">IFERROR(__xludf.DUMMYFUNCTION("IF(REGEXMATCH(A25312,""wealth planning""),""Script 1"",""-"")"),"-")</f>
        <v>-</v>
      </c>
      <c r="C25312" s="74" t="str">
        <f t="shared" si="198"/>
        <v>You: Hai assalamualaikum. Maaf ganggu. Just nak follow up balik tentang our last conversation. Boleh ke kalau saya nak set appointment secara bersemuka ataupun online?</v>
      </c>
      <c r="D25312" s="149">
        <f t="shared" si="199"/>
        <v>45561</v>
      </c>
    </row>
    <row r="25313" spans="1:4">
      <c r="B25313" s="74" t="str">
        <f ca="1">IFERROR(__xludf.DUMMYFUNCTION("IF(REGEXMATCH(A25313,""wealth planning""),""Script 1"",""-"")"),"-")</f>
        <v>-</v>
      </c>
      <c r="C25313" s="74">
        <f t="shared" si="198"/>
        <v>0</v>
      </c>
      <c r="D25313" s="149">
        <f t="shared" si="199"/>
        <v>45561</v>
      </c>
    </row>
    <row r="25314" spans="1:4">
      <c r="B25314" s="74" t="str">
        <f ca="1">IFERROR(__xludf.DUMMYFUNCTION("IF(REGEXMATCH(A25314,""wealth planning""),""Script 1"",""-"")"),"-")</f>
        <v>-</v>
      </c>
      <c r="C25314" s="74">
        <f t="shared" si="198"/>
        <v>0</v>
      </c>
      <c r="D25314" s="74" t="str">
        <f t="shared" si="199"/>
        <v>You: Hai assalamualaikum. Maaf ganggu. Just nak follow up balik tentang our last conversation. Boleh ke kalau saya nak set appointment secara bersemuka ataupun online?</v>
      </c>
    </row>
    <row r="25315" spans="1:4">
      <c r="A25315" s="74" t="s">
        <v>13412</v>
      </c>
      <c r="B25315" s="74" t="str">
        <f ca="1">IFERROR(__xludf.DUMMYFUNCTION("IF(REGEXMATCH(A25315,""wealth planning""),""Script 1"",""-"")"),"-")</f>
        <v>-</v>
      </c>
      <c r="C25315" s="74">
        <f t="shared" si="198"/>
        <v>0</v>
      </c>
      <c r="D25315" s="74">
        <f t="shared" si="199"/>
        <v>0</v>
      </c>
    </row>
    <row r="25316" spans="1:4">
      <c r="A25316" s="74" t="s">
        <v>13413</v>
      </c>
      <c r="B25316" s="74" t="str">
        <f ca="1">IFERROR(__xludf.DUMMYFUNCTION("IF(REGEXMATCH(A25316,""wealth planning""),""Script 1"",""-"")"),"-")</f>
        <v>-</v>
      </c>
      <c r="C25316" s="74" t="str">
        <f t="shared" si="198"/>
        <v>Farah EmelisStatus is reachable</v>
      </c>
      <c r="D25316" s="74">
        <f t="shared" si="199"/>
        <v>0</v>
      </c>
    </row>
    <row r="25317" spans="1:4">
      <c r="A25317" s="149">
        <v>45561</v>
      </c>
      <c r="B25317" s="74" t="str">
        <f ca="1">IFERROR(__xludf.DUMMYFUNCTION("IF(REGEXMATCH(A25317,""wealth planning""),""Script 1"",""-"")"),"#VALUE!")</f>
        <v>#VALUE!</v>
      </c>
      <c r="C25317" s="74" t="str">
        <f t="shared" si="198"/>
        <v>Farah Emelis</v>
      </c>
      <c r="D25317" s="74">
        <f t="shared" si="199"/>
        <v>0</v>
      </c>
    </row>
    <row r="25318" spans="1:4">
      <c r="A25318" s="149">
        <v>45561</v>
      </c>
      <c r="B25318" s="74" t="str">
        <f ca="1">IFERROR(__xludf.DUMMYFUNCTION("IF(REGEXMATCH(A25318,""wealth planning""),""Script 1"",""-"")"),"#VALUE!")</f>
        <v>#VALUE!</v>
      </c>
      <c r="C25318" s="149">
        <f t="shared" si="198"/>
        <v>45561</v>
      </c>
      <c r="D25318" s="74" t="str">
        <f t="shared" si="199"/>
        <v>Farah EmelisStatus is reachable</v>
      </c>
    </row>
    <row r="25319" spans="1:4">
      <c r="A25319" s="74" t="s">
        <v>13366</v>
      </c>
      <c r="B25319" s="74" t="str">
        <f ca="1">IFERROR(__xludf.DUMMYFUNCTION("IF(REGEXMATCH(A25319,""wealth planning""),""Script 1"",""-"")"),"-")</f>
        <v>-</v>
      </c>
      <c r="C25319" s="149">
        <f t="shared" si="198"/>
        <v>45561</v>
      </c>
      <c r="D25319" s="74" t="str">
        <f t="shared" si="199"/>
        <v>Farah Emelis</v>
      </c>
    </row>
    <row r="25320" spans="1:4">
      <c r="A25320" s="74"/>
      <c r="B25320" s="74" t="str">
        <f ca="1">IFERROR(__xludf.DUMMYFUNCTION("IF(REGEXMATCH(A25320,""wealth planning""),""Script 1"",""-"")"),"-")</f>
        <v>-</v>
      </c>
      <c r="C25320" s="74" t="str">
        <f t="shared" si="198"/>
        <v>You: Hai assalamualaikum. Maaf ganggu. Just nak follow up balik tentang our last conversation. Boleh ke kalau saya nak set appointment secara bersemuka ataupun online?</v>
      </c>
      <c r="D25320" s="149">
        <f t="shared" si="199"/>
        <v>45561</v>
      </c>
    </row>
    <row r="25321" spans="1:4">
      <c r="B25321" s="74" t="str">
        <f ca="1">IFERROR(__xludf.DUMMYFUNCTION("IF(REGEXMATCH(A25321,""wealth planning""),""Script 1"",""-"")"),"-")</f>
        <v>-</v>
      </c>
      <c r="C25321" s="74">
        <f t="shared" si="198"/>
        <v>0</v>
      </c>
      <c r="D25321" s="149">
        <f t="shared" si="199"/>
        <v>45561</v>
      </c>
    </row>
    <row r="25322" spans="1:4">
      <c r="B25322" s="74" t="str">
        <f ca="1">IFERROR(__xludf.DUMMYFUNCTION("IF(REGEXMATCH(A25322,""wealth planning""),""Script 1"",""-"")"),"-")</f>
        <v>-</v>
      </c>
      <c r="C25322" s="74">
        <f t="shared" si="198"/>
        <v>0</v>
      </c>
      <c r="D25322" s="74" t="str">
        <f t="shared" si="199"/>
        <v>You: Hai assalamualaikum. Maaf ganggu. Just nak follow up balik tentang our last conversation. Boleh ke kalau saya nak set appointment secara bersemuka ataupun online?</v>
      </c>
    </row>
    <row r="25323" spans="1:4">
      <c r="B25323" s="74" t="str">
        <f ca="1">IFERROR(__xludf.DUMMYFUNCTION("IF(REGEXMATCH(A25323,""wealth planning""),""Script 1"",""-"")"),"-")</f>
        <v>-</v>
      </c>
      <c r="C25323" s="74">
        <f t="shared" si="198"/>
        <v>0</v>
      </c>
      <c r="D25323" s="74">
        <f t="shared" si="199"/>
        <v>0</v>
      </c>
    </row>
    <row r="25324" spans="1:4">
      <c r="A25324" s="74" t="s">
        <v>13416</v>
      </c>
      <c r="B25324" s="74" t="str">
        <f ca="1">IFERROR(__xludf.DUMMYFUNCTION("IF(REGEXMATCH(A25324,""wealth planning""),""Script 1"",""-"")"),"-")</f>
        <v>-</v>
      </c>
      <c r="C25324" s="74">
        <f t="shared" si="198"/>
        <v>0</v>
      </c>
      <c r="D25324" s="74">
        <f t="shared" si="199"/>
        <v>0</v>
      </c>
    </row>
    <row r="25325" spans="1:4">
      <c r="A25325" s="149">
        <v>45561</v>
      </c>
      <c r="B25325" s="74" t="str">
        <f ca="1">IFERROR(__xludf.DUMMYFUNCTION("IF(REGEXMATCH(A25325,""wealth planning""),""Script 1"",""-"")"),"#VALUE!")</f>
        <v>#VALUE!</v>
      </c>
      <c r="C25325" s="74" t="str">
        <f t="shared" si="198"/>
        <v>Aqilah Safiah</v>
      </c>
      <c r="D25325" s="74">
        <f t="shared" si="199"/>
        <v>0</v>
      </c>
    </row>
    <row r="25326" spans="1:4">
      <c r="A25326" s="149">
        <v>45561</v>
      </c>
      <c r="B25326" s="74" t="str">
        <f ca="1">IFERROR(__xludf.DUMMYFUNCTION("IF(REGEXMATCH(A25326,""wealth planning""),""Script 1"",""-"")"),"#VALUE!")</f>
        <v>#VALUE!</v>
      </c>
      <c r="C25326" s="149">
        <f t="shared" si="198"/>
        <v>45561</v>
      </c>
      <c r="D25326" s="74">
        <f t="shared" si="199"/>
        <v>0</v>
      </c>
    </row>
    <row r="25327" spans="1:4">
      <c r="A25327" s="74" t="s">
        <v>13417</v>
      </c>
      <c r="B25327" s="74" t="str">
        <f ca="1">IFERROR(__xludf.DUMMYFUNCTION("IF(REGEXMATCH(A25327,""wealth planning""),""Script 1"",""-"")"),"-")</f>
        <v>-</v>
      </c>
      <c r="C25327" s="149">
        <f t="shared" si="198"/>
        <v>45561</v>
      </c>
      <c r="D25327" s="74" t="str">
        <f t="shared" si="199"/>
        <v>Aqilah Safiah</v>
      </c>
    </row>
    <row r="25328" spans="1:4">
      <c r="A25328" s="74"/>
      <c r="B25328" s="74" t="str">
        <f ca="1">IFERROR(__xludf.DUMMYFUNCTION("IF(REGEXMATCH(A25328,""wealth planning""),""Script 1"",""-"")"),"-")</f>
        <v>-</v>
      </c>
      <c r="C25328" s="74" t="str">
        <f t="shared" si="198"/>
        <v>You: Baguslah kalau dah ada. Ni kira dah amik dari kecik ke?</v>
      </c>
      <c r="D25328" s="149">
        <f t="shared" si="199"/>
        <v>45561</v>
      </c>
    </row>
    <row r="25329" spans="1:4">
      <c r="B25329" s="74" t="str">
        <f ca="1">IFERROR(__xludf.DUMMYFUNCTION("IF(REGEXMATCH(A25329,""wealth planning""),""Script 1"",""-"")"),"-")</f>
        <v>-</v>
      </c>
      <c r="C25329" s="74">
        <f t="shared" si="198"/>
        <v>0</v>
      </c>
      <c r="D25329" s="149">
        <f t="shared" si="199"/>
        <v>45561</v>
      </c>
    </row>
    <row r="25330" spans="1:4">
      <c r="B25330" s="74" t="str">
        <f ca="1">IFERROR(__xludf.DUMMYFUNCTION("IF(REGEXMATCH(A25330,""wealth planning""),""Script 1"",""-"")"),"-")</f>
        <v>-</v>
      </c>
      <c r="C25330" s="74">
        <f t="shared" si="198"/>
        <v>0</v>
      </c>
      <c r="D25330" s="74" t="str">
        <f t="shared" si="199"/>
        <v>You: Baguslah kalau dah ada. Ni kira dah amik dari kecik ke?</v>
      </c>
    </row>
    <row r="25331" spans="1:4">
      <c r="B25331" s="74" t="str">
        <f ca="1">IFERROR(__xludf.DUMMYFUNCTION("IF(REGEXMATCH(A25331,""wealth planning""),""Script 1"",""-"")"),"-")</f>
        <v>-</v>
      </c>
      <c r="C25331" s="74">
        <f t="shared" si="198"/>
        <v>0</v>
      </c>
      <c r="D25331" s="74">
        <f t="shared" si="199"/>
        <v>0</v>
      </c>
    </row>
    <row r="25332" spans="1:4">
      <c r="A25332" s="74" t="s">
        <v>13420</v>
      </c>
      <c r="B25332" s="74" t="str">
        <f ca="1">IFERROR(__xludf.DUMMYFUNCTION("IF(REGEXMATCH(A25332,""wealth planning""),""Script 1"",""-"")"),"-")</f>
        <v>-</v>
      </c>
      <c r="C25332" s="74">
        <f t="shared" si="198"/>
        <v>0</v>
      </c>
      <c r="D25332" s="74">
        <f t="shared" si="199"/>
        <v>0</v>
      </c>
    </row>
    <row r="25333" spans="1:4">
      <c r="A25333" s="149">
        <v>45560</v>
      </c>
      <c r="B25333" s="74" t="str">
        <f ca="1">IFERROR(__xludf.DUMMYFUNCTION("IF(REGEXMATCH(A25333,""wealth planning""),""Script 1"",""-"")"),"#VALUE!")</f>
        <v>#VALUE!</v>
      </c>
      <c r="C25333" s="74" t="str">
        <f t="shared" si="198"/>
        <v>Nadirah Aisyah</v>
      </c>
      <c r="D25333" s="74">
        <f t="shared" si="199"/>
        <v>0</v>
      </c>
    </row>
    <row r="25334" spans="1:4">
      <c r="A25334" s="149">
        <v>45560</v>
      </c>
      <c r="B25334" s="74" t="str">
        <f ca="1">IFERROR(__xludf.DUMMYFUNCTION("IF(REGEXMATCH(A25334,""wealth planning""),""Script 1"",""-"")"),"#VALUE!")</f>
        <v>#VALUE!</v>
      </c>
      <c r="C25334" s="149">
        <f t="shared" si="198"/>
        <v>45560</v>
      </c>
      <c r="D25334" s="74">
        <f t="shared" si="199"/>
        <v>0</v>
      </c>
    </row>
    <row r="25335" spans="1:4">
      <c r="A25335" s="74" t="s">
        <v>13421</v>
      </c>
      <c r="B25335" s="74" t="str">
        <f ca="1">IFERROR(__xludf.DUMMYFUNCTION("IF(REGEXMATCH(A25335,""wealth planning""),""Script 1"",""-"")"),"-")</f>
        <v>-</v>
      </c>
      <c r="C25335" s="149">
        <f t="shared" si="198"/>
        <v>45560</v>
      </c>
      <c r="D25335" s="74" t="str">
        <f t="shared" si="199"/>
        <v>Nadirah Aisyah</v>
      </c>
    </row>
    <row r="25336" spans="1:4">
      <c r="A25336" s="74"/>
      <c r="B25336" s="74" t="str">
        <f ca="1">IFERROR(__xludf.DUMMYFUNCTION("IF(REGEXMATCH(A25336,""wealth planning""),""Script 1"",""-"")"),"-")</f>
        <v>-</v>
      </c>
      <c r="C25336" s="74" t="str">
        <f t="shared" si="198"/>
        <v>You: Terima kasih atas maklum balas. Saya sangat hargainya. Boleh ke kalau saya follow up semula bulan depan? Harapnya ada waktu free untuk saya dapatkan peluang untuk sharing ni inshaAllah</v>
      </c>
      <c r="D25336" s="149">
        <f t="shared" si="199"/>
        <v>45560</v>
      </c>
    </row>
    <row r="25337" spans="1:4">
      <c r="B25337" s="74" t="str">
        <f ca="1">IFERROR(__xludf.DUMMYFUNCTION("IF(REGEXMATCH(A25337,""wealth planning""),""Script 1"",""-"")"),"-")</f>
        <v>-</v>
      </c>
      <c r="C25337" s="74">
        <f t="shared" si="198"/>
        <v>0</v>
      </c>
      <c r="D25337" s="149">
        <f t="shared" si="199"/>
        <v>45560</v>
      </c>
    </row>
    <row r="25338" spans="1:4">
      <c r="B25338" s="74" t="str">
        <f ca="1">IFERROR(__xludf.DUMMYFUNCTION("IF(REGEXMATCH(A25338,""wealth planning""),""Script 1"",""-"")"),"-")</f>
        <v>-</v>
      </c>
      <c r="C25338" s="74">
        <f t="shared" si="198"/>
        <v>0</v>
      </c>
      <c r="D25338" s="74" t="str">
        <f t="shared" si="199"/>
        <v>You: Terima kasih atas maklum balas. Saya sangat hargainya. Boleh ke kalau saya follow up semula bulan depan? Harapnya ada waktu free untuk saya dapatkan peluang untuk sharing ni inshaAllah</v>
      </c>
    </row>
    <row r="25339" spans="1:4">
      <c r="B25339" s="74" t="str">
        <f ca="1">IFERROR(__xludf.DUMMYFUNCTION("IF(REGEXMATCH(A25339,""wealth planning""),""Script 1"",""-"")"),"-")</f>
        <v>-</v>
      </c>
      <c r="C25339" s="74">
        <f t="shared" si="198"/>
        <v>0</v>
      </c>
      <c r="D25339" s="74">
        <f t="shared" si="199"/>
        <v>0</v>
      </c>
    </row>
    <row r="25340" spans="1:4">
      <c r="A25340" s="74" t="s">
        <v>13424</v>
      </c>
      <c r="B25340" s="74" t="str">
        <f ca="1">IFERROR(__xludf.DUMMYFUNCTION("IF(REGEXMATCH(A25340,""wealth planning""),""Script 1"",""-"")"),"-")</f>
        <v>-</v>
      </c>
      <c r="C25340" s="74">
        <f t="shared" si="198"/>
        <v>0</v>
      </c>
      <c r="D25340" s="74">
        <f t="shared" si="199"/>
        <v>0</v>
      </c>
    </row>
    <row r="25341" spans="1:4">
      <c r="A25341" s="149">
        <v>45546</v>
      </c>
      <c r="B25341" s="74" t="str">
        <f ca="1">IFERROR(__xludf.DUMMYFUNCTION("IF(REGEXMATCH(A25341,""wealth planning""),""Script 1"",""-"")"),"#VALUE!")</f>
        <v>#VALUE!</v>
      </c>
      <c r="C25341" s="74" t="str">
        <f t="shared" si="198"/>
        <v>Narmeen Sopyada</v>
      </c>
      <c r="D25341" s="74">
        <f t="shared" si="199"/>
        <v>0</v>
      </c>
    </row>
    <row r="25342" spans="1:4">
      <c r="A25342" s="149">
        <v>45546</v>
      </c>
      <c r="B25342" s="74" t="str">
        <f ca="1">IFERROR(__xludf.DUMMYFUNCTION("IF(REGEXMATCH(A25342,""wealth planning""),""Script 1"",""-"")"),"#VALUE!")</f>
        <v>#VALUE!</v>
      </c>
      <c r="C25342" s="149">
        <f t="shared" si="198"/>
        <v>45546</v>
      </c>
      <c r="D25342" s="74">
        <f t="shared" si="199"/>
        <v>0</v>
      </c>
    </row>
    <row r="25343" spans="1:4">
      <c r="A25343" s="74" t="s">
        <v>13425</v>
      </c>
      <c r="B25343" s="74" t="str">
        <f ca="1">IFERROR(__xludf.DUMMYFUNCTION("IF(REGEXMATCH(A25343,""wealth planning""),""Script 1"",""-"")"),"Script 1")</f>
        <v>Script 1</v>
      </c>
      <c r="C25343" s="149">
        <f t="shared" si="198"/>
        <v>45546</v>
      </c>
      <c r="D25343" s="74" t="str">
        <f t="shared" si="199"/>
        <v>Narmeen Sopyada</v>
      </c>
    </row>
    <row r="25344" spans="1:4">
      <c r="A25344" s="74"/>
      <c r="B25344" s="74" t="str">
        <f ca="1">IFERROR(__xludf.DUMMYFUNCTION("IF(REGEXMATCH(A25344,""wealth planning""),""Script 1"",""-"")"),"-")</f>
        <v>-</v>
      </c>
      <c r="C25344" s="74" t="str">
        <f t="shared" si="198"/>
        <v>You: Oh sorry for the confusion. My name is Azhad from PruBSN takaful. I’m currently searching people for opportunity on sharing regarding takaful and wealth planning since this is my main job as PruBSN wealth planner. I would like to set an appointment with you face to face or via online. Which one do you prefer?</v>
      </c>
      <c r="D25344" s="149">
        <f t="shared" si="199"/>
        <v>45546</v>
      </c>
    </row>
    <row r="25345" spans="1:4">
      <c r="B25345" s="74" t="str">
        <f ca="1">IFERROR(__xludf.DUMMYFUNCTION("IF(REGEXMATCH(A25345,""wealth planning""),""Script 1"",""-"")"),"-")</f>
        <v>-</v>
      </c>
      <c r="C25345" s="74">
        <f t="shared" si="198"/>
        <v>0</v>
      </c>
      <c r="D25345" s="149">
        <f t="shared" si="199"/>
        <v>45546</v>
      </c>
    </row>
    <row r="25346" spans="1:4">
      <c r="B25346" s="74" t="str">
        <f ca="1">IFERROR(__xludf.DUMMYFUNCTION("IF(REGEXMATCH(A25346,""wealth planning""),""Script 1"",""-"")"),"-")</f>
        <v>-</v>
      </c>
      <c r="C25346" s="74">
        <f t="shared" si="198"/>
        <v>0</v>
      </c>
      <c r="D25346" s="74" t="str">
        <f t="shared" si="199"/>
        <v>You: Oh sorry for the confusion. My name is Azhad from PruBSN takaful. I’m currently searching people for opportunity on sharing regarding takaful and wealth planning since this is my main job as PruBSN wealth planner. I would like to set an appointment with you face to face or via online. Which one do you prefer?</v>
      </c>
    </row>
    <row r="25347" spans="1:4">
      <c r="B25347" s="74" t="str">
        <f ca="1">IFERROR(__xludf.DUMMYFUNCTION("IF(REGEXMATCH(A25347,""wealth planning""),""Script 1"",""-"")"),"-")</f>
        <v>-</v>
      </c>
      <c r="C25347" s="74">
        <f t="shared" si="198"/>
        <v>0</v>
      </c>
      <c r="D25347" s="74">
        <f t="shared" si="199"/>
        <v>0</v>
      </c>
    </row>
    <row r="25348" spans="1:4">
      <c r="A25348" s="74" t="s">
        <v>13428</v>
      </c>
      <c r="B25348" s="74" t="str">
        <f ca="1">IFERROR(__xludf.DUMMYFUNCTION("IF(REGEXMATCH(A25348,""wealth planning""),""Script 1"",""-"")"),"-")</f>
        <v>-</v>
      </c>
      <c r="C25348" s="74">
        <f t="shared" si="198"/>
        <v>0</v>
      </c>
      <c r="D25348" s="74">
        <f t="shared" si="199"/>
        <v>0</v>
      </c>
    </row>
    <row r="25349" spans="1:4">
      <c r="A25349" s="149">
        <v>45546</v>
      </c>
      <c r="B25349" s="74" t="str">
        <f ca="1">IFERROR(__xludf.DUMMYFUNCTION("IF(REGEXMATCH(A25349,""wealth planning""),""Script 1"",""-"")"),"#VALUE!")</f>
        <v>#VALUE!</v>
      </c>
      <c r="C25349" s="74" t="str">
        <f t="shared" si="198"/>
        <v>Nazreen Sofea Syazly</v>
      </c>
      <c r="D25349" s="74">
        <f t="shared" si="199"/>
        <v>0</v>
      </c>
    </row>
    <row r="25350" spans="1:4">
      <c r="A25350" s="149">
        <v>45546</v>
      </c>
      <c r="B25350" s="74" t="str">
        <f ca="1">IFERROR(__xludf.DUMMYFUNCTION("IF(REGEXMATCH(A25350,""wealth planning""),""Script 1"",""-"")"),"#VALUE!")</f>
        <v>#VALUE!</v>
      </c>
      <c r="C25350" s="149">
        <f t="shared" si="198"/>
        <v>45546</v>
      </c>
      <c r="D25350" s="74">
        <f t="shared" si="199"/>
        <v>0</v>
      </c>
    </row>
    <row r="25351" spans="1:4">
      <c r="A25351" s="74" t="s">
        <v>13429</v>
      </c>
      <c r="B25351" s="74" t="str">
        <f ca="1">IFERROR(__xludf.DUMMYFUNCTION("IF(REGEXMATCH(A25351,""wealth planning""),""Script 1"",""-"")"),"-")</f>
        <v>-</v>
      </c>
      <c r="C25351" s="149">
        <f t="shared" si="198"/>
        <v>45546</v>
      </c>
      <c r="D25351" s="74" t="str">
        <f t="shared" si="199"/>
        <v>Nazreen Sofea Syazly</v>
      </c>
    </row>
    <row r="25352" spans="1:4">
      <c r="A25352" s="74"/>
      <c r="B25352" s="74" t="str">
        <f ca="1">IFERROR(__xludf.DUMMYFUNCTION("IF(REGEXMATCH(A25352,""wealth planning""),""Script 1"",""-"")"),"-")</f>
        <v>-</v>
      </c>
      <c r="C25352" s="74" t="str">
        <f t="shared" si="198"/>
        <v>You: Terima kasih atas reply. Saya maklum atas kekangan masa sekarang. Boleh ke kalau saya follow up semula akhir tahun ni?</v>
      </c>
      <c r="D25352" s="149">
        <f t="shared" si="199"/>
        <v>45546</v>
      </c>
    </row>
    <row r="25353" spans="1:4">
      <c r="B25353" s="74" t="str">
        <f ca="1">IFERROR(__xludf.DUMMYFUNCTION("IF(REGEXMATCH(A25353,""wealth planning""),""Script 1"",""-"")"),"-")</f>
        <v>-</v>
      </c>
      <c r="C25353" s="74">
        <f t="shared" si="198"/>
        <v>0</v>
      </c>
      <c r="D25353" s="149">
        <f t="shared" si="199"/>
        <v>45546</v>
      </c>
    </row>
    <row r="25354" spans="1:4">
      <c r="B25354" s="74" t="str">
        <f ca="1">IFERROR(__xludf.DUMMYFUNCTION("IF(REGEXMATCH(A25354,""wealth planning""),""Script 1"",""-"")"),"-")</f>
        <v>-</v>
      </c>
      <c r="C25354" s="74">
        <f t="shared" si="198"/>
        <v>0</v>
      </c>
      <c r="D25354" s="74" t="str">
        <f t="shared" si="199"/>
        <v>You: Terima kasih atas reply. Saya maklum atas kekangan masa sekarang. Boleh ke kalau saya follow up semula akhir tahun ni?</v>
      </c>
    </row>
    <row r="25355" spans="1:4">
      <c r="A25355" s="74" t="s">
        <v>13431</v>
      </c>
      <c r="B25355" s="74" t="str">
        <f ca="1">IFERROR(__xludf.DUMMYFUNCTION("IF(REGEXMATCH(A25355,""wealth planning""),""Script 1"",""-"")"),"-")</f>
        <v>-</v>
      </c>
      <c r="C25355" s="74">
        <f t="shared" si="198"/>
        <v>0</v>
      </c>
      <c r="D25355" s="74">
        <f t="shared" si="199"/>
        <v>0</v>
      </c>
    </row>
    <row r="25356" spans="1:4">
      <c r="A25356" s="74" t="s">
        <v>13432</v>
      </c>
      <c r="B25356" s="74" t="str">
        <f ca="1">IFERROR(__xludf.DUMMYFUNCTION("IF(REGEXMATCH(A25356,""wealth planning""),""Script 1"",""-"")"),"-")</f>
        <v>-</v>
      </c>
      <c r="C25356" s="74" t="str">
        <f t="shared" si="198"/>
        <v>Muhamad Nor Fidel Ferhad Bin Muhamad FaiziStatus is reachable</v>
      </c>
      <c r="D25356" s="74">
        <f t="shared" si="199"/>
        <v>0</v>
      </c>
    </row>
    <row r="25357" spans="1:4">
      <c r="A25357" s="149">
        <v>45540</v>
      </c>
      <c r="B25357" s="74" t="str">
        <f ca="1">IFERROR(__xludf.DUMMYFUNCTION("IF(REGEXMATCH(A25357,""wealth planning""),""Script 1"",""-"")"),"#VALUE!")</f>
        <v>#VALUE!</v>
      </c>
      <c r="C25357" s="74" t="str">
        <f t="shared" si="198"/>
        <v>Muhamad Nor Fidel Ferhad Bin Muhamad Faizi</v>
      </c>
      <c r="D25357" s="74">
        <f t="shared" si="199"/>
        <v>0</v>
      </c>
    </row>
    <row r="25358" spans="1:4">
      <c r="A25358" s="149">
        <v>45540</v>
      </c>
      <c r="B25358" s="74" t="str">
        <f ca="1">IFERROR(__xludf.DUMMYFUNCTION("IF(REGEXMATCH(A25358,""wealth planning""),""Script 1"",""-"")"),"#VALUE!")</f>
        <v>#VALUE!</v>
      </c>
      <c r="C25358" s="149">
        <f t="shared" si="198"/>
        <v>45540</v>
      </c>
      <c r="D25358" s="74" t="str">
        <f t="shared" si="199"/>
        <v>Muhamad Nor Fidel Ferhad Bin Muhamad FaiziStatus is reachable</v>
      </c>
    </row>
    <row r="25359" spans="1:4">
      <c r="A25359" s="74" t="s">
        <v>13433</v>
      </c>
      <c r="B25359" s="74" t="str">
        <f ca="1">IFERROR(__xludf.DUMMYFUNCTION("IF(REGEXMATCH(A25359,""wealth planning""),""Script 1"",""-"")"),"-")</f>
        <v>-</v>
      </c>
      <c r="C25359" s="149">
        <f t="shared" si="198"/>
        <v>45540</v>
      </c>
      <c r="D25359" s="74" t="str">
        <f t="shared" si="199"/>
        <v>Muhamad Nor Fidel Ferhad Bin Muhamad Faizi</v>
      </c>
    </row>
    <row r="25360" spans="1:4">
      <c r="A25360" s="74"/>
      <c r="B25360" s="74" t="str">
        <f ca="1">IFERROR(__xludf.DUMMYFUNCTION("IF(REGEXMATCH(A25360,""wealth planning""),""Script 1"",""-"")"),"-")</f>
        <v>-</v>
      </c>
      <c r="C25360" s="74" t="str">
        <f t="shared" si="198"/>
        <v>You: Student pon boleh je dengar sharing ni. InshaAllah boleh guna for future reference</v>
      </c>
      <c r="D25360" s="149">
        <f t="shared" si="199"/>
        <v>45540</v>
      </c>
    </row>
    <row r="25361" spans="1:4">
      <c r="B25361" s="74" t="str">
        <f ca="1">IFERROR(__xludf.DUMMYFUNCTION("IF(REGEXMATCH(A25361,""wealth planning""),""Script 1"",""-"")"),"-")</f>
        <v>-</v>
      </c>
      <c r="C25361" s="74">
        <f t="shared" si="198"/>
        <v>0</v>
      </c>
      <c r="D25361" s="149">
        <f t="shared" si="199"/>
        <v>45540</v>
      </c>
    </row>
    <row r="25362" spans="1:4">
      <c r="B25362" s="74" t="str">
        <f ca="1">IFERROR(__xludf.DUMMYFUNCTION("IF(REGEXMATCH(A25362,""wealth planning""),""Script 1"",""-"")"),"-")</f>
        <v>-</v>
      </c>
      <c r="C25362" s="74">
        <f t="shared" si="198"/>
        <v>0</v>
      </c>
      <c r="D25362" s="74" t="str">
        <f t="shared" si="199"/>
        <v>You: Student pon boleh je dengar sharing ni. InshaAllah boleh guna for future reference</v>
      </c>
    </row>
    <row r="25363" spans="1:4">
      <c r="B25363" s="74" t="str">
        <f ca="1">IFERROR(__xludf.DUMMYFUNCTION("IF(REGEXMATCH(A25363,""wealth planning""),""Script 1"",""-"")"),"-")</f>
        <v>-</v>
      </c>
      <c r="C25363" s="74">
        <f t="shared" si="198"/>
        <v>0</v>
      </c>
      <c r="D25363" s="74">
        <f t="shared" si="199"/>
        <v>0</v>
      </c>
    </row>
    <row r="25364" spans="1:4">
      <c r="A25364" s="74" t="s">
        <v>13436</v>
      </c>
      <c r="B25364" s="74" t="str">
        <f ca="1">IFERROR(__xludf.DUMMYFUNCTION("IF(REGEXMATCH(A25364,""wealth planning""),""Script 1"",""-"")"),"-")</f>
        <v>-</v>
      </c>
      <c r="C25364" s="74">
        <f t="shared" si="198"/>
        <v>0</v>
      </c>
      <c r="D25364" s="74">
        <f t="shared" si="199"/>
        <v>0</v>
      </c>
    </row>
    <row r="25365" spans="1:4">
      <c r="A25365" s="149">
        <v>45539</v>
      </c>
      <c r="B25365" s="74" t="str">
        <f ca="1">IFERROR(__xludf.DUMMYFUNCTION("IF(REGEXMATCH(A25365,""wealth planning""),""Script 1"",""-"")"),"#VALUE!")</f>
        <v>#VALUE!</v>
      </c>
      <c r="C25365" s="74" t="str">
        <f t="shared" si="198"/>
        <v>MUHAMMAD SAIFUL MOHAMAD</v>
      </c>
      <c r="D25365" s="74">
        <f t="shared" si="199"/>
        <v>0</v>
      </c>
    </row>
    <row r="25366" spans="1:4">
      <c r="A25366" s="149">
        <v>45539</v>
      </c>
      <c r="B25366" s="74" t="str">
        <f ca="1">IFERROR(__xludf.DUMMYFUNCTION("IF(REGEXMATCH(A25366,""wealth planning""),""Script 1"",""-"")"),"#VALUE!")</f>
        <v>#VALUE!</v>
      </c>
      <c r="C25366" s="149">
        <f t="shared" si="198"/>
        <v>45539</v>
      </c>
      <c r="D25366" s="74">
        <f t="shared" si="199"/>
        <v>0</v>
      </c>
    </row>
    <row r="25367" spans="1:4">
      <c r="A25367" s="74" t="s">
        <v>13023</v>
      </c>
      <c r="B25367" s="74" t="str">
        <f ca="1">IFERROR(__xludf.DUMMYFUNCTION("IF(REGEXMATCH(A25367,""wealth planning""),""Script 1"",""-"")"),"-")</f>
        <v>-</v>
      </c>
      <c r="C25367" s="149">
        <f t="shared" si="198"/>
        <v>45539</v>
      </c>
      <c r="D25367" s="74" t="str">
        <f t="shared" si="199"/>
        <v>MUHAMMAD SAIFUL MOHAMAD</v>
      </c>
    </row>
    <row r="25368" spans="1:4">
      <c r="A25368" s="74"/>
      <c r="B25368" s="74" t="str">
        <f ca="1">IFERROR(__xludf.DUMMYFUNCTION("IF(REGEXMATCH(A25368,""wealth planning""),""Script 1"",""-"")"),"-")</f>
        <v>-</v>
      </c>
      <c r="C25368" s="74" t="str">
        <f t="shared" si="198"/>
        <v>You: 👍</v>
      </c>
      <c r="D25368" s="149">
        <f t="shared" si="199"/>
        <v>45539</v>
      </c>
    </row>
    <row r="25369" spans="1:4">
      <c r="B25369" s="74" t="str">
        <f ca="1">IFERROR(__xludf.DUMMYFUNCTION("IF(REGEXMATCH(A25369,""wealth planning""),""Script 1"",""-"")"),"-")</f>
        <v>-</v>
      </c>
      <c r="C25369" s="74">
        <f t="shared" si="198"/>
        <v>0</v>
      </c>
      <c r="D25369" s="149">
        <f t="shared" si="199"/>
        <v>45539</v>
      </c>
    </row>
    <row r="25370" spans="1:4">
      <c r="B25370" s="74" t="str">
        <f ca="1">IFERROR(__xludf.DUMMYFUNCTION("IF(REGEXMATCH(A25370,""wealth planning""),""Script 1"",""-"")"),"-")</f>
        <v>-</v>
      </c>
      <c r="C25370" s="74">
        <f t="shared" si="198"/>
        <v>0</v>
      </c>
      <c r="D25370" s="74" t="str">
        <f t="shared" si="199"/>
        <v>You: 👍</v>
      </c>
    </row>
    <row r="25371" spans="1:4">
      <c r="B25371" s="74" t="str">
        <f ca="1">IFERROR(__xludf.DUMMYFUNCTION("IF(REGEXMATCH(A25371,""wealth planning""),""Script 1"",""-"")"),"-")</f>
        <v>-</v>
      </c>
      <c r="C25371" s="74">
        <f t="shared" si="198"/>
        <v>0</v>
      </c>
      <c r="D25371" s="74">
        <f t="shared" si="199"/>
        <v>0</v>
      </c>
    </row>
    <row r="25372" spans="1:4">
      <c r="A25372" s="74" t="s">
        <v>13439</v>
      </c>
      <c r="B25372" s="74" t="str">
        <f ca="1">IFERROR(__xludf.DUMMYFUNCTION("IF(REGEXMATCH(A25372,""wealth planning""),""Script 1"",""-"")"),"-")</f>
        <v>-</v>
      </c>
      <c r="C25372" s="74">
        <f t="shared" si="198"/>
        <v>0</v>
      </c>
      <c r="D25372" s="74">
        <f t="shared" si="199"/>
        <v>0</v>
      </c>
    </row>
    <row r="25373" spans="1:4">
      <c r="A25373" s="149">
        <v>45539</v>
      </c>
      <c r="B25373" s="74" t="str">
        <f ca="1">IFERROR(__xludf.DUMMYFUNCTION("IF(REGEXMATCH(A25373,""wealth planning""),""Script 1"",""-"")"),"#VALUE!")</f>
        <v>#VALUE!</v>
      </c>
      <c r="C25373" s="74" t="str">
        <f t="shared" si="198"/>
        <v>Nur Syafiqah Amirah Azmi</v>
      </c>
      <c r="D25373" s="74">
        <f t="shared" si="199"/>
        <v>0</v>
      </c>
    </row>
    <row r="25374" spans="1:4">
      <c r="A25374" s="149">
        <v>45539</v>
      </c>
      <c r="B25374" s="74" t="str">
        <f ca="1">IFERROR(__xludf.DUMMYFUNCTION("IF(REGEXMATCH(A25374,""wealth planning""),""Script 1"",""-"")"),"#VALUE!")</f>
        <v>#VALUE!</v>
      </c>
      <c r="C25374" s="149">
        <f t="shared" si="198"/>
        <v>45539</v>
      </c>
      <c r="D25374" s="74">
        <f t="shared" si="199"/>
        <v>0</v>
      </c>
    </row>
    <row r="25375" spans="1:4">
      <c r="A25375" s="74" t="s">
        <v>13440</v>
      </c>
      <c r="B25375" s="74" t="str">
        <f ca="1">IFERROR(__xludf.DUMMYFUNCTION("IF(REGEXMATCH(A25375,""wealth planning""),""Script 1"",""-"")"),"-")</f>
        <v>-</v>
      </c>
      <c r="C25375" s="149">
        <f t="shared" si="198"/>
        <v>45539</v>
      </c>
      <c r="D25375" s="74" t="str">
        <f t="shared" si="199"/>
        <v>Nur Syafiqah Amirah Azmi</v>
      </c>
    </row>
    <row r="25376" spans="1:4">
      <c r="A25376" s="74"/>
      <c r="B25376" s="74" t="str">
        <f ca="1">IFERROR(__xludf.DUMMYFUNCTION("IF(REGEXMATCH(A25376,""wealth planning""),""Script 1"",""-"")"),"-")</f>
        <v>-</v>
      </c>
      <c r="C25376" s="74" t="str">
        <f t="shared" si="198"/>
        <v>Nur Syafiqah Amirah: InsyaAllah</v>
      </c>
      <c r="D25376" s="149">
        <f t="shared" si="199"/>
        <v>45539</v>
      </c>
    </row>
    <row r="25377" spans="1:4">
      <c r="B25377" s="74" t="str">
        <f ca="1">IFERROR(__xludf.DUMMYFUNCTION("IF(REGEXMATCH(A25377,""wealth planning""),""Script 1"",""-"")"),"-")</f>
        <v>-</v>
      </c>
      <c r="C25377" s="74">
        <f t="shared" si="198"/>
        <v>0</v>
      </c>
      <c r="D25377" s="149">
        <f t="shared" si="199"/>
        <v>45539</v>
      </c>
    </row>
    <row r="25378" spans="1:4">
      <c r="B25378" s="74" t="str">
        <f ca="1">IFERROR(__xludf.DUMMYFUNCTION("IF(REGEXMATCH(A25378,""wealth planning""),""Script 1"",""-"")"),"-")</f>
        <v>-</v>
      </c>
      <c r="C25378" s="74">
        <f t="shared" si="198"/>
        <v>0</v>
      </c>
      <c r="D25378" s="74" t="str">
        <f t="shared" si="199"/>
        <v>Nur Syafiqah Amirah: InsyaAllah</v>
      </c>
    </row>
    <row r="25379" spans="1:4">
      <c r="A25379" s="74" t="s">
        <v>13442</v>
      </c>
      <c r="B25379" s="74" t="str">
        <f ca="1">IFERROR(__xludf.DUMMYFUNCTION("IF(REGEXMATCH(A25379,""wealth planning""),""Script 1"",""-"")"),"-")</f>
        <v>-</v>
      </c>
      <c r="C25379" s="74">
        <f t="shared" si="198"/>
        <v>0</v>
      </c>
      <c r="D25379" s="74">
        <f t="shared" si="199"/>
        <v>0</v>
      </c>
    </row>
    <row r="25380" spans="1:4">
      <c r="A25380" s="74" t="s">
        <v>13443</v>
      </c>
      <c r="B25380" s="74" t="str">
        <f ca="1">IFERROR(__xludf.DUMMYFUNCTION("IF(REGEXMATCH(A25380,""wealth planning""),""Script 1"",""-"")"),"-")</f>
        <v>-</v>
      </c>
      <c r="C25380" s="74" t="str">
        <f t="shared" si="198"/>
        <v>Faris HakimiStatus is reachable</v>
      </c>
      <c r="D25380" s="74">
        <f t="shared" si="199"/>
        <v>0</v>
      </c>
    </row>
    <row r="25381" spans="1:4">
      <c r="A25381" s="149">
        <v>45539</v>
      </c>
      <c r="B25381" s="74" t="str">
        <f ca="1">IFERROR(__xludf.DUMMYFUNCTION("IF(REGEXMATCH(A25381,""wealth planning""),""Script 1"",""-"")"),"#VALUE!")</f>
        <v>#VALUE!</v>
      </c>
      <c r="C25381" s="74" t="str">
        <f t="shared" si="198"/>
        <v>Faris Hakimi</v>
      </c>
      <c r="D25381" s="74">
        <f t="shared" si="199"/>
        <v>0</v>
      </c>
    </row>
    <row r="25382" spans="1:4">
      <c r="A25382" s="149">
        <v>45539</v>
      </c>
      <c r="B25382" s="74" t="str">
        <f ca="1">IFERROR(__xludf.DUMMYFUNCTION("IF(REGEXMATCH(A25382,""wealth planning""),""Script 1"",""-"")"),"#VALUE!")</f>
        <v>#VALUE!</v>
      </c>
      <c r="C25382" s="149">
        <f t="shared" si="198"/>
        <v>45539</v>
      </c>
      <c r="D25382" s="74" t="str">
        <f t="shared" si="199"/>
        <v>Faris HakimiStatus is reachable</v>
      </c>
    </row>
    <row r="25383" spans="1:4">
      <c r="A25383" s="74" t="s">
        <v>13444</v>
      </c>
      <c r="B25383" s="74" t="str">
        <f ca="1">IFERROR(__xludf.DUMMYFUNCTION("IF(REGEXMATCH(A25383,""wealth planning""),""Script 1"",""-"")"),"-")</f>
        <v>-</v>
      </c>
      <c r="C25383" s="149">
        <f t="shared" si="198"/>
        <v>45539</v>
      </c>
      <c r="D25383" s="74" t="str">
        <f t="shared" si="199"/>
        <v>Faris Hakimi</v>
      </c>
    </row>
    <row r="25384" spans="1:4">
      <c r="A25384" s="74"/>
      <c r="B25384" s="74" t="str">
        <f ca="1">IFERROR(__xludf.DUMMYFUNCTION("IF(REGEXMATCH(A25384,""wealth planning""),""Script 1"",""-"")"),"-")</f>
        <v>-</v>
      </c>
      <c r="C25384" s="74" t="str">
        <f t="shared" si="198"/>
        <v>You: Prefer weekend malam atau weekend?</v>
      </c>
      <c r="D25384" s="149">
        <f t="shared" si="199"/>
        <v>45539</v>
      </c>
    </row>
    <row r="25385" spans="1:4">
      <c r="B25385" s="74" t="str">
        <f ca="1">IFERROR(__xludf.DUMMYFUNCTION("IF(REGEXMATCH(A25385,""wealth planning""),""Script 1"",""-"")"),"-")</f>
        <v>-</v>
      </c>
      <c r="C25385" s="74">
        <f t="shared" si="198"/>
        <v>0</v>
      </c>
      <c r="D25385" s="149">
        <f t="shared" si="199"/>
        <v>45539</v>
      </c>
    </row>
    <row r="25386" spans="1:4">
      <c r="B25386" s="74" t="str">
        <f ca="1">IFERROR(__xludf.DUMMYFUNCTION("IF(REGEXMATCH(A25386,""wealth planning""),""Script 1"",""-"")"),"-")</f>
        <v>-</v>
      </c>
      <c r="C25386" s="74">
        <f t="shared" si="198"/>
        <v>0</v>
      </c>
      <c r="D25386" s="74" t="str">
        <f t="shared" si="199"/>
        <v>You: Prefer weekend malam atau weekend?</v>
      </c>
    </row>
    <row r="25387" spans="1:4">
      <c r="A25387" s="74" t="s">
        <v>13446</v>
      </c>
      <c r="B25387" s="74" t="str">
        <f ca="1">IFERROR(__xludf.DUMMYFUNCTION("IF(REGEXMATCH(A25387,""wealth planning""),""Script 1"",""-"")"),"-")</f>
        <v>-</v>
      </c>
      <c r="C25387" s="74">
        <f t="shared" si="198"/>
        <v>0</v>
      </c>
      <c r="D25387" s="74">
        <f t="shared" si="199"/>
        <v>0</v>
      </c>
    </row>
    <row r="25388" spans="1:4">
      <c r="A25388" s="74" t="s">
        <v>13447</v>
      </c>
      <c r="B25388" s="74" t="str">
        <f ca="1">IFERROR(__xludf.DUMMYFUNCTION("IF(REGEXMATCH(A25388,""wealth planning""),""Script 1"",""-"")"),"-")</f>
        <v>-</v>
      </c>
      <c r="C25388" s="74" t="str">
        <f t="shared" si="198"/>
        <v>Noor Hafizah Mohd RazaliStatus is reachable</v>
      </c>
      <c r="D25388" s="74">
        <f t="shared" si="199"/>
        <v>0</v>
      </c>
    </row>
    <row r="25389" spans="1:4">
      <c r="A25389" s="149">
        <v>45538</v>
      </c>
      <c r="B25389" s="74" t="str">
        <f ca="1">IFERROR(__xludf.DUMMYFUNCTION("IF(REGEXMATCH(A25389,""wealth planning""),""Script 1"",""-"")"),"#VALUE!")</f>
        <v>#VALUE!</v>
      </c>
      <c r="C25389" s="74" t="str">
        <f t="shared" si="198"/>
        <v>Noor Hafizah Mohd Razali</v>
      </c>
      <c r="D25389" s="74">
        <f t="shared" si="199"/>
        <v>0</v>
      </c>
    </row>
    <row r="25390" spans="1:4">
      <c r="A25390" s="149">
        <v>45538</v>
      </c>
      <c r="B25390" s="74" t="str">
        <f ca="1">IFERROR(__xludf.DUMMYFUNCTION("IF(REGEXMATCH(A25390,""wealth planning""),""Script 1"",""-"")"),"#VALUE!")</f>
        <v>#VALUE!</v>
      </c>
      <c r="C25390" s="149">
        <f t="shared" si="198"/>
        <v>45538</v>
      </c>
      <c r="D25390" s="74" t="str">
        <f t="shared" si="199"/>
        <v>Noor Hafizah Mohd RazaliStatus is reachable</v>
      </c>
    </row>
    <row r="25391" spans="1:4">
      <c r="A25391" s="74" t="s">
        <v>13448</v>
      </c>
      <c r="B25391" s="74" t="str">
        <f ca="1">IFERROR(__xludf.DUMMYFUNCTION("IF(REGEXMATCH(A25391,""wealth planning""),""Script 1"",""-"")"),"-")</f>
        <v>-</v>
      </c>
      <c r="C25391" s="149">
        <f t="shared" si="198"/>
        <v>45538</v>
      </c>
      <c r="D25391" s="74" t="str">
        <f t="shared" si="199"/>
        <v>Noor Hafizah Mohd Razali</v>
      </c>
    </row>
    <row r="25392" spans="1:4">
      <c r="A25392" s="74"/>
      <c r="B25392" s="74" t="str">
        <f ca="1">IFERROR(__xludf.DUMMYFUNCTION("IF(REGEXMATCH(A25392,""wealth planning""),""Script 1"",""-"")"),"-")</f>
        <v>-</v>
      </c>
      <c r="C25392" s="74" t="str">
        <f t="shared" si="198"/>
        <v>You: Alhamdulillah good enough dah ada takaful. Boleh saya review dan summary kan semua takaful yang puan ada? Bagi lagi senang untuk puan refer balik in the future</v>
      </c>
      <c r="D25392" s="149">
        <f t="shared" si="199"/>
        <v>45538</v>
      </c>
    </row>
    <row r="25393" spans="1:4">
      <c r="B25393" s="74" t="str">
        <f ca="1">IFERROR(__xludf.DUMMYFUNCTION("IF(REGEXMATCH(A25393,""wealth planning""),""Script 1"",""-"")"),"-")</f>
        <v>-</v>
      </c>
      <c r="C25393" s="74">
        <f t="shared" si="198"/>
        <v>0</v>
      </c>
      <c r="D25393" s="149">
        <f t="shared" si="199"/>
        <v>45538</v>
      </c>
    </row>
    <row r="25394" spans="1:4">
      <c r="B25394" s="74" t="str">
        <f ca="1">IFERROR(__xludf.DUMMYFUNCTION("IF(REGEXMATCH(A25394,""wealth planning""),""Script 1"",""-"")"),"-")</f>
        <v>-</v>
      </c>
      <c r="C25394" s="74">
        <f t="shared" si="198"/>
        <v>0</v>
      </c>
      <c r="D25394" s="74" t="str">
        <f t="shared" si="199"/>
        <v>You: Alhamdulillah good enough dah ada takaful. Boleh saya review dan summary kan semua takaful yang puan ada? Bagi lagi senang untuk puan refer balik in the future</v>
      </c>
    </row>
    <row r="25395" spans="1:4">
      <c r="A25395" s="74" t="s">
        <v>13450</v>
      </c>
      <c r="B25395" s="74" t="str">
        <f ca="1">IFERROR(__xludf.DUMMYFUNCTION("IF(REGEXMATCH(A25395,""wealth planning""),""Script 1"",""-"")"),"-")</f>
        <v>-</v>
      </c>
      <c r="C25395" s="74">
        <f t="shared" si="198"/>
        <v>0</v>
      </c>
      <c r="D25395" s="74">
        <f t="shared" si="199"/>
        <v>0</v>
      </c>
    </row>
    <row r="25396" spans="1:4">
      <c r="A25396" s="74" t="s">
        <v>13451</v>
      </c>
      <c r="B25396" s="74" t="str">
        <f ca="1">IFERROR(__xludf.DUMMYFUNCTION("IF(REGEXMATCH(A25396,""wealth planning""),""Script 1"",""-"")"),"-")</f>
        <v>-</v>
      </c>
      <c r="C25396" s="74" t="str">
        <f t="shared" si="198"/>
        <v>Alyssa SabrinaStatus is reachable</v>
      </c>
      <c r="D25396" s="74">
        <f t="shared" si="199"/>
        <v>0</v>
      </c>
    </row>
    <row r="25397" spans="1:4">
      <c r="A25397" s="149">
        <v>45534</v>
      </c>
      <c r="B25397" s="74" t="str">
        <f ca="1">IFERROR(__xludf.DUMMYFUNCTION("IF(REGEXMATCH(A25397,""wealth planning""),""Script 1"",""-"")"),"#VALUE!")</f>
        <v>#VALUE!</v>
      </c>
      <c r="C25397" s="74" t="str">
        <f t="shared" si="198"/>
        <v>Alyssa Sabrina</v>
      </c>
      <c r="D25397" s="74">
        <f t="shared" si="199"/>
        <v>0</v>
      </c>
    </row>
    <row r="25398" spans="1:4">
      <c r="A25398" s="149">
        <v>45534</v>
      </c>
      <c r="B25398" s="74" t="str">
        <f ca="1">IFERROR(__xludf.DUMMYFUNCTION("IF(REGEXMATCH(A25398,""wealth planning""),""Script 1"",""-"")"),"#VALUE!")</f>
        <v>#VALUE!</v>
      </c>
      <c r="C25398" s="149">
        <f t="shared" si="198"/>
        <v>45534</v>
      </c>
      <c r="D25398" s="74" t="str">
        <f t="shared" si="199"/>
        <v>Alyssa SabrinaStatus is reachable</v>
      </c>
    </row>
    <row r="25399" spans="1:4">
      <c r="A25399" s="74" t="s">
        <v>13452</v>
      </c>
      <c r="B25399" s="74" t="str">
        <f ca="1">IFERROR(__xludf.DUMMYFUNCTION("IF(REGEXMATCH(A25399,""wealth planning""),""Script 1"",""-"")"),"-")</f>
        <v>-</v>
      </c>
      <c r="C25399" s="149">
        <f t="shared" si="198"/>
        <v>45534</v>
      </c>
      <c r="D25399" s="74" t="str">
        <f t="shared" si="199"/>
        <v>Alyssa Sabrina</v>
      </c>
    </row>
    <row r="25400" spans="1:4">
      <c r="A25400" s="74"/>
      <c r="B25400" s="74" t="str">
        <f ca="1">IFERROR(__xludf.DUMMYFUNCTION("IF(REGEXMATCH(A25400,""wealth planning""),""Script 1"",""-"")"),"-")</f>
        <v>-</v>
      </c>
      <c r="C25400" s="74" t="str">
        <f t="shared" si="198"/>
        <v>Alyssa: May Allah ease your day too</v>
      </c>
      <c r="D25400" s="149">
        <f t="shared" si="199"/>
        <v>45534</v>
      </c>
    </row>
    <row r="25401" spans="1:4">
      <c r="B25401" s="74" t="str">
        <f ca="1">IFERROR(__xludf.DUMMYFUNCTION("IF(REGEXMATCH(A25401,""wealth planning""),""Script 1"",""-"")"),"-")</f>
        <v>-</v>
      </c>
      <c r="C25401" s="74">
        <f t="shared" si="198"/>
        <v>0</v>
      </c>
      <c r="D25401" s="149">
        <f t="shared" si="199"/>
        <v>45534</v>
      </c>
    </row>
    <row r="25402" spans="1:4">
      <c r="B25402" s="74" t="str">
        <f ca="1">IFERROR(__xludf.DUMMYFUNCTION("IF(REGEXMATCH(A25402,""wealth planning""),""Script 1"",""-"")"),"-")</f>
        <v>-</v>
      </c>
      <c r="C25402" s="74">
        <f t="shared" si="198"/>
        <v>0</v>
      </c>
      <c r="D25402" s="74" t="str">
        <f t="shared" si="199"/>
        <v>Alyssa: May Allah ease your day too</v>
      </c>
    </row>
    <row r="25403" spans="1:4">
      <c r="B25403" s="74" t="str">
        <f ca="1">IFERROR(__xludf.DUMMYFUNCTION("IF(REGEXMATCH(A25403,""wealth planning""),""Script 1"",""-"")"),"-")</f>
        <v>-</v>
      </c>
      <c r="C25403" s="74">
        <f t="shared" si="198"/>
        <v>0</v>
      </c>
      <c r="D25403" s="74">
        <f t="shared" si="199"/>
        <v>0</v>
      </c>
    </row>
    <row r="25404" spans="1:4">
      <c r="A25404" s="74" t="s">
        <v>13455</v>
      </c>
      <c r="B25404" s="74" t="str">
        <f ca="1">IFERROR(__xludf.DUMMYFUNCTION("IF(REGEXMATCH(A25404,""wealth planning""),""Script 1"",""-"")"),"-")</f>
        <v>-</v>
      </c>
      <c r="C25404" s="74">
        <f t="shared" si="198"/>
        <v>0</v>
      </c>
      <c r="D25404" s="74">
        <f t="shared" si="199"/>
        <v>0</v>
      </c>
    </row>
    <row r="25405" spans="1:4">
      <c r="A25405" s="149">
        <v>45533</v>
      </c>
      <c r="B25405" s="74" t="str">
        <f ca="1">IFERROR(__xludf.DUMMYFUNCTION("IF(REGEXMATCH(A25405,""wealth planning""),""Script 1"",""-"")"),"#VALUE!")</f>
        <v>#VALUE!</v>
      </c>
      <c r="C25405" s="74" t="str">
        <f t="shared" si="198"/>
        <v>Dayini Irdina</v>
      </c>
      <c r="D25405" s="74">
        <f t="shared" si="199"/>
        <v>0</v>
      </c>
    </row>
    <row r="25406" spans="1:4">
      <c r="A25406" s="149">
        <v>45533</v>
      </c>
      <c r="B25406" s="74" t="str">
        <f ca="1">IFERROR(__xludf.DUMMYFUNCTION("IF(REGEXMATCH(A25406,""wealth planning""),""Script 1"",""-"")"),"#VALUE!")</f>
        <v>#VALUE!</v>
      </c>
      <c r="C25406" s="149">
        <f t="shared" si="198"/>
        <v>45533</v>
      </c>
      <c r="D25406" s="74">
        <f t="shared" si="199"/>
        <v>0</v>
      </c>
    </row>
    <row r="25407" spans="1:4">
      <c r="A25407" s="74" t="s">
        <v>13456</v>
      </c>
      <c r="B25407" s="74" t="str">
        <f ca="1">IFERROR(__xludf.DUMMYFUNCTION("IF(REGEXMATCH(A25407,""wealth planning""),""Script 1"",""-"")"),"-")</f>
        <v>-</v>
      </c>
      <c r="C25407" s="149">
        <f t="shared" si="198"/>
        <v>45533</v>
      </c>
      <c r="D25407" s="74" t="str">
        <f t="shared" si="199"/>
        <v>Dayini Irdina</v>
      </c>
    </row>
    <row r="25408" spans="1:4">
      <c r="A25408" s="74"/>
      <c r="B25408" s="74" t="str">
        <f ca="1">IFERROR(__xludf.DUMMYFUNCTION("IF(REGEXMATCH(A25408,""wealth planning""),""Script 1"",""-"")"),"-")</f>
        <v>-</v>
      </c>
      <c r="C25408" s="74" t="str">
        <f t="shared" si="198"/>
        <v>Dayini: Amin, terima kasih. Semoga urusan Encik Azhad dipermudahkan juga</v>
      </c>
      <c r="D25408" s="149">
        <f t="shared" si="199"/>
        <v>45533</v>
      </c>
    </row>
    <row r="25409" spans="1:4">
      <c r="B25409" s="74" t="str">
        <f ca="1">IFERROR(__xludf.DUMMYFUNCTION("IF(REGEXMATCH(A25409,""wealth planning""),""Script 1"",""-"")"),"-")</f>
        <v>-</v>
      </c>
      <c r="C25409" s="74">
        <f t="shared" si="198"/>
        <v>0</v>
      </c>
      <c r="D25409" s="149">
        <f t="shared" si="199"/>
        <v>45533</v>
      </c>
    </row>
    <row r="25410" spans="1:4">
      <c r="B25410" s="74" t="str">
        <f ca="1">IFERROR(__xludf.DUMMYFUNCTION("IF(REGEXMATCH(A25410,""wealth planning""),""Script 1"",""-"")"),"-")</f>
        <v>-</v>
      </c>
      <c r="C25410" s="74">
        <f t="shared" si="198"/>
        <v>0</v>
      </c>
      <c r="D25410" s="74" t="str">
        <f t="shared" si="199"/>
        <v>Dayini: Amin, terima kasih. Semoga urusan Encik Azhad dipermudahkan juga</v>
      </c>
    </row>
    <row r="25411" spans="1:4">
      <c r="A25411" s="74" t="s">
        <v>13458</v>
      </c>
      <c r="B25411" s="74" t="str">
        <f ca="1">IFERROR(__xludf.DUMMYFUNCTION("IF(REGEXMATCH(A25411,""wealth planning""),""Script 1"",""-"")"),"-")</f>
        <v>-</v>
      </c>
      <c r="C25411" s="74">
        <f t="shared" si="198"/>
        <v>0</v>
      </c>
      <c r="D25411" s="74">
        <f t="shared" si="199"/>
        <v>0</v>
      </c>
    </row>
    <row r="25412" spans="1:4">
      <c r="A25412" s="74" t="s">
        <v>13459</v>
      </c>
      <c r="B25412" s="74" t="str">
        <f ca="1">IFERROR(__xludf.DUMMYFUNCTION("IF(REGEXMATCH(A25412,""wealth planning""),""Script 1"",""-"")"),"-")</f>
        <v>-</v>
      </c>
      <c r="C25412" s="74" t="str">
        <f t="shared" si="198"/>
        <v>Nor AsyikinStatus is reachable</v>
      </c>
      <c r="D25412" s="74">
        <f t="shared" si="199"/>
        <v>0</v>
      </c>
    </row>
    <row r="25413" spans="1:4">
      <c r="A25413" s="149">
        <v>45533</v>
      </c>
      <c r="B25413" s="74" t="str">
        <f ca="1">IFERROR(__xludf.DUMMYFUNCTION("IF(REGEXMATCH(A25413,""wealth planning""),""Script 1"",""-"")"),"#VALUE!")</f>
        <v>#VALUE!</v>
      </c>
      <c r="C25413" s="74" t="str">
        <f t="shared" si="198"/>
        <v>Nor Asyikin</v>
      </c>
      <c r="D25413" s="74">
        <f t="shared" si="199"/>
        <v>0</v>
      </c>
    </row>
    <row r="25414" spans="1:4">
      <c r="A25414" s="149">
        <v>45533</v>
      </c>
      <c r="B25414" s="74" t="str">
        <f ca="1">IFERROR(__xludf.DUMMYFUNCTION("IF(REGEXMATCH(A25414,""wealth planning""),""Script 1"",""-"")"),"#VALUE!")</f>
        <v>#VALUE!</v>
      </c>
      <c r="C25414" s="149">
        <f t="shared" si="198"/>
        <v>45533</v>
      </c>
      <c r="D25414" s="74" t="str">
        <f t="shared" si="199"/>
        <v>Nor AsyikinStatus is reachable</v>
      </c>
    </row>
    <row r="25415" spans="1:4">
      <c r="A25415" s="74" t="s">
        <v>13460</v>
      </c>
      <c r="B25415" s="74" t="str">
        <f ca="1">IFERROR(__xludf.DUMMYFUNCTION("IF(REGEXMATCH(A25415,""wealth planning""),""Script 1"",""-"")"),"Script 1")</f>
        <v>Script 1</v>
      </c>
      <c r="C25415" s="149">
        <f t="shared" si="198"/>
        <v>45533</v>
      </c>
      <c r="D25415" s="74" t="str">
        <f t="shared" si="199"/>
        <v>Nor Asyikin</v>
      </c>
    </row>
    <row r="25416" spans="1:4">
      <c r="A25416" s="74"/>
      <c r="B25416" s="74" t="str">
        <f ca="1">IFERROR(__xludf.DUMMYFUNCTION("IF(REGEXMATCH(A25416,""wealth planning""),""Script 1"",""-"")"),"-")</f>
        <v>-</v>
      </c>
      <c r="C25416" s="74" t="str">
        <f t="shared" si="198"/>
        <v>You: Baik no problem. Jika ada soalan mahupun inquiry berkenaan wealth planning atau takaful, boleh je contact saya. Saya doakan semoga dipermudahkan segala urusan Nor Asyikin</v>
      </c>
      <c r="D25416" s="149">
        <f t="shared" si="199"/>
        <v>45533</v>
      </c>
    </row>
    <row r="25417" spans="1:4">
      <c r="B25417" s="74" t="str">
        <f ca="1">IFERROR(__xludf.DUMMYFUNCTION("IF(REGEXMATCH(A25417,""wealth planning""),""Script 1"",""-"")"),"-")</f>
        <v>-</v>
      </c>
      <c r="C25417" s="74">
        <f t="shared" si="198"/>
        <v>0</v>
      </c>
      <c r="D25417" s="149">
        <f t="shared" si="199"/>
        <v>45533</v>
      </c>
    </row>
    <row r="25418" spans="1:4">
      <c r="B25418" s="74" t="str">
        <f ca="1">IFERROR(__xludf.DUMMYFUNCTION("IF(REGEXMATCH(A25418,""wealth planning""),""Script 1"",""-"")"),"-")</f>
        <v>-</v>
      </c>
      <c r="C25418" s="74">
        <f t="shared" si="198"/>
        <v>0</v>
      </c>
      <c r="D25418" s="74" t="str">
        <f t="shared" si="199"/>
        <v>You: Baik no problem. Jika ada soalan mahupun inquiry berkenaan wealth planning atau takaful, boleh je contact saya. Saya doakan semoga dipermudahkan segala urusan Nor Asyikin</v>
      </c>
    </row>
    <row r="25419" spans="1:4">
      <c r="B25419" s="74" t="str">
        <f ca="1">IFERROR(__xludf.DUMMYFUNCTION("IF(REGEXMATCH(A25419,""wealth planning""),""Script 1"",""-"")"),"-")</f>
        <v>-</v>
      </c>
      <c r="C25419" s="74">
        <f t="shared" si="198"/>
        <v>0</v>
      </c>
      <c r="D25419" s="74">
        <f t="shared" si="199"/>
        <v>0</v>
      </c>
    </row>
    <row r="25420" spans="1:4">
      <c r="A25420" s="74" t="s">
        <v>13463</v>
      </c>
      <c r="B25420" s="74" t="str">
        <f ca="1">IFERROR(__xludf.DUMMYFUNCTION("IF(REGEXMATCH(A25420,""wealth planning""),""Script 1"",""-"")"),"-")</f>
        <v>-</v>
      </c>
      <c r="C25420" s="74">
        <f t="shared" si="198"/>
        <v>0</v>
      </c>
      <c r="D25420" s="74">
        <f t="shared" si="199"/>
        <v>0</v>
      </c>
    </row>
    <row r="25421" spans="1:4">
      <c r="A25421" s="149">
        <v>45533</v>
      </c>
      <c r="B25421" s="74" t="str">
        <f ca="1">IFERROR(__xludf.DUMMYFUNCTION("IF(REGEXMATCH(A25421,""wealth planning""),""Script 1"",""-"")"),"#VALUE!")</f>
        <v>#VALUE!</v>
      </c>
      <c r="C25421" s="74" t="str">
        <f t="shared" si="198"/>
        <v>Muhamad Faez Rosdi</v>
      </c>
      <c r="D25421" s="74">
        <f t="shared" si="199"/>
        <v>0</v>
      </c>
    </row>
    <row r="25422" spans="1:4">
      <c r="A25422" s="149">
        <v>45533</v>
      </c>
      <c r="B25422" s="74" t="str">
        <f ca="1">IFERROR(__xludf.DUMMYFUNCTION("IF(REGEXMATCH(A25422,""wealth planning""),""Script 1"",""-"")"),"#VALUE!")</f>
        <v>#VALUE!</v>
      </c>
      <c r="C25422" s="149">
        <f t="shared" si="198"/>
        <v>45533</v>
      </c>
      <c r="D25422" s="74">
        <f t="shared" si="199"/>
        <v>0</v>
      </c>
    </row>
    <row r="25423" spans="1:4">
      <c r="A25423" s="74" t="s">
        <v>13464</v>
      </c>
      <c r="B25423" s="74" t="str">
        <f ca="1">IFERROR(__xludf.DUMMYFUNCTION("IF(REGEXMATCH(A25423,""wealth planning""),""Script 1"",""-"")"),"-")</f>
        <v>-</v>
      </c>
      <c r="C25423" s="149">
        <f t="shared" si="198"/>
        <v>45533</v>
      </c>
      <c r="D25423" s="74" t="str">
        <f t="shared" si="199"/>
        <v>Muhamad Faez Rosdi</v>
      </c>
    </row>
    <row r="25424" spans="1:4">
      <c r="A25424" s="74"/>
      <c r="B25424" s="74" t="str">
        <f ca="1">IFERROR(__xludf.DUMMYFUNCTION("IF(REGEXMATCH(A25424,""wealth planning""),""Script 1"",""-"")"),"-")</f>
        <v>-</v>
      </c>
      <c r="C25424" s="74" t="str">
        <f t="shared" si="198"/>
        <v>You: Baik Faez. Terima kasih atas reply. Harapnya kita ada rezeki untuk berhubung di masa hadapan nanti inshaAllah. Saya doakan semoga dipermudahkan segala urusan Faez</v>
      </c>
      <c r="D25424" s="149">
        <f t="shared" si="199"/>
        <v>45533</v>
      </c>
    </row>
    <row r="25425" spans="1:4">
      <c r="B25425" s="74" t="str">
        <f ca="1">IFERROR(__xludf.DUMMYFUNCTION("IF(REGEXMATCH(A25425,""wealth planning""),""Script 1"",""-"")"),"-")</f>
        <v>-</v>
      </c>
      <c r="C25425" s="74">
        <f t="shared" si="198"/>
        <v>0</v>
      </c>
      <c r="D25425" s="149">
        <f t="shared" si="199"/>
        <v>45533</v>
      </c>
    </row>
    <row r="25426" spans="1:4">
      <c r="B25426" s="74" t="str">
        <f ca="1">IFERROR(__xludf.DUMMYFUNCTION("IF(REGEXMATCH(A25426,""wealth planning""),""Script 1"",""-"")"),"-")</f>
        <v>-</v>
      </c>
      <c r="C25426" s="74">
        <f t="shared" si="198"/>
        <v>0</v>
      </c>
      <c r="D25426" s="74" t="str">
        <f t="shared" si="199"/>
        <v>You: Baik Faez. Terima kasih atas reply. Harapnya kita ada rezeki untuk berhubung di masa hadapan nanti inshaAllah. Saya doakan semoga dipermudahkan segala urusan Faez</v>
      </c>
    </row>
    <row r="25427" spans="1:4">
      <c r="A25427" s="74" t="s">
        <v>13466</v>
      </c>
      <c r="B25427" s="74" t="str">
        <f ca="1">IFERROR(__xludf.DUMMYFUNCTION("IF(REGEXMATCH(A25427,""wealth planning""),""Script 1"",""-"")"),"-")</f>
        <v>-</v>
      </c>
      <c r="C25427" s="74">
        <f t="shared" si="198"/>
        <v>0</v>
      </c>
      <c r="D25427" s="74">
        <f t="shared" si="199"/>
        <v>0</v>
      </c>
    </row>
    <row r="25428" spans="1:4">
      <c r="A25428" s="74" t="s">
        <v>13466</v>
      </c>
      <c r="B25428" s="74" t="str">
        <f ca="1">IFERROR(__xludf.DUMMYFUNCTION("IF(REGEXMATCH(A25428,""wealth planning""),""Script 1"",""-"")"),"-")</f>
        <v>-</v>
      </c>
      <c r="C25428" s="74" t="str">
        <f t="shared" si="198"/>
        <v>Naimi Munazah</v>
      </c>
      <c r="D25428" s="74">
        <f t="shared" si="199"/>
        <v>0</v>
      </c>
    </row>
    <row r="25429" spans="1:4">
      <c r="A25429" s="149">
        <v>45526</v>
      </c>
      <c r="B25429" s="74" t="str">
        <f ca="1">IFERROR(__xludf.DUMMYFUNCTION("IF(REGEXMATCH(A25429,""wealth planning""),""Script 1"",""-"")"),"#VALUE!")</f>
        <v>#VALUE!</v>
      </c>
      <c r="C25429" s="74" t="str">
        <f t="shared" si="198"/>
        <v>Naimi Munazah</v>
      </c>
      <c r="D25429" s="74">
        <f t="shared" si="199"/>
        <v>0</v>
      </c>
    </row>
    <row r="25430" spans="1:4">
      <c r="A25430" s="149">
        <v>45526</v>
      </c>
      <c r="B25430" s="74" t="str">
        <f ca="1">IFERROR(__xludf.DUMMYFUNCTION("IF(REGEXMATCH(A25430,""wealth planning""),""Script 1"",""-"")"),"#VALUE!")</f>
        <v>#VALUE!</v>
      </c>
      <c r="C25430" s="149">
        <f t="shared" si="198"/>
        <v>45526</v>
      </c>
      <c r="D25430" s="74" t="str">
        <f t="shared" si="199"/>
        <v>Naimi Munazah</v>
      </c>
    </row>
    <row r="25431" spans="1:4">
      <c r="A25431" s="74" t="s">
        <v>13467</v>
      </c>
      <c r="B25431" s="74" t="str">
        <f ca="1">IFERROR(__xludf.DUMMYFUNCTION("IF(REGEXMATCH(A25431,""wealth planning""),""Script 1"",""-"")"),"-")</f>
        <v>-</v>
      </c>
      <c r="C25431" s="149">
        <f t="shared" si="198"/>
        <v>45526</v>
      </c>
      <c r="D25431" s="74" t="str">
        <f t="shared" si="199"/>
        <v>Naimi Munazah</v>
      </c>
    </row>
    <row r="25432" spans="1:4">
      <c r="A25432" s="74"/>
      <c r="B25432" s="74" t="str">
        <f ca="1">IFERROR(__xludf.DUMMYFUNCTION("IF(REGEXMATCH(A25432,""wealth planning""),""Script 1"",""-"")"),"-")</f>
        <v>-</v>
      </c>
      <c r="C25432" s="74" t="str">
        <f t="shared" si="198"/>
        <v>You: Thank you for the reply. Hopefully we’ll get other opportunity in the future inshaAllah. Best of luck in your journey and may Allah ease everything</v>
      </c>
      <c r="D25432" s="149">
        <f t="shared" si="199"/>
        <v>45526</v>
      </c>
    </row>
    <row r="25433" spans="1:4">
      <c r="B25433" s="74" t="str">
        <f ca="1">IFERROR(__xludf.DUMMYFUNCTION("IF(REGEXMATCH(A25433,""wealth planning""),""Script 1"",""-"")"),"-")</f>
        <v>-</v>
      </c>
      <c r="C25433" s="74">
        <f t="shared" si="198"/>
        <v>0</v>
      </c>
      <c r="D25433" s="149">
        <f t="shared" si="199"/>
        <v>45526</v>
      </c>
    </row>
    <row r="25434" spans="1:4">
      <c r="B25434" s="74" t="str">
        <f ca="1">IFERROR(__xludf.DUMMYFUNCTION("IF(REGEXMATCH(A25434,""wealth planning""),""Script 1"",""-"")"),"-")</f>
        <v>-</v>
      </c>
      <c r="C25434" s="74">
        <f t="shared" si="198"/>
        <v>0</v>
      </c>
      <c r="D25434" s="74" t="str">
        <f t="shared" si="199"/>
        <v>You: Thank you for the reply. Hopefully we’ll get other opportunity in the future inshaAllah. Best of luck in your journey and may Allah ease everything</v>
      </c>
    </row>
    <row r="25435" spans="1:4">
      <c r="B25435" s="74" t="str">
        <f ca="1">IFERROR(__xludf.DUMMYFUNCTION("IF(REGEXMATCH(A25435,""wealth planning""),""Script 1"",""-"")"),"-")</f>
        <v>-</v>
      </c>
      <c r="C25435" s="74">
        <f t="shared" si="198"/>
        <v>0</v>
      </c>
      <c r="D25435" s="74">
        <f t="shared" si="199"/>
        <v>0</v>
      </c>
    </row>
    <row r="25436" spans="1:4">
      <c r="A25436" s="74" t="s">
        <v>13470</v>
      </c>
      <c r="B25436" s="74" t="str">
        <f ca="1">IFERROR(__xludf.DUMMYFUNCTION("IF(REGEXMATCH(A25436,""wealth planning""),""Script 1"",""-"")"),"-")</f>
        <v>-</v>
      </c>
      <c r="C25436" s="74">
        <f t="shared" si="198"/>
        <v>0</v>
      </c>
      <c r="D25436" s="74">
        <f t="shared" si="199"/>
        <v>0</v>
      </c>
    </row>
    <row r="25437" spans="1:4">
      <c r="A25437" s="149">
        <v>45526</v>
      </c>
      <c r="B25437" s="74" t="str">
        <f ca="1">IFERROR(__xludf.DUMMYFUNCTION("IF(REGEXMATCH(A25437,""wealth planning""),""Script 1"",""-"")"),"#VALUE!")</f>
        <v>#VALUE!</v>
      </c>
      <c r="C25437" s="74" t="str">
        <f t="shared" si="198"/>
        <v>Aqilah Yusoff</v>
      </c>
      <c r="D25437" s="74">
        <f t="shared" si="199"/>
        <v>0</v>
      </c>
    </row>
    <row r="25438" spans="1:4">
      <c r="A25438" s="149">
        <v>45526</v>
      </c>
      <c r="B25438" s="74" t="str">
        <f ca="1">IFERROR(__xludf.DUMMYFUNCTION("IF(REGEXMATCH(A25438,""wealth planning""),""Script 1"",""-"")"),"#VALUE!")</f>
        <v>#VALUE!</v>
      </c>
      <c r="C25438" s="149">
        <f t="shared" si="198"/>
        <v>45526</v>
      </c>
      <c r="D25438" s="74">
        <f t="shared" si="199"/>
        <v>0</v>
      </c>
    </row>
    <row r="25439" spans="1:4">
      <c r="A25439" s="74" t="s">
        <v>13471</v>
      </c>
      <c r="B25439" s="74" t="str">
        <f ca="1">IFERROR(__xludf.DUMMYFUNCTION("IF(REGEXMATCH(A25439,""wealth planning""),""Script 1"",""-"")"),"-")</f>
        <v>-</v>
      </c>
      <c r="C25439" s="149">
        <f t="shared" si="198"/>
        <v>45526</v>
      </c>
      <c r="D25439" s="74" t="str">
        <f t="shared" si="199"/>
        <v>Aqilah Yusoff</v>
      </c>
    </row>
    <row r="25440" spans="1:4">
      <c r="A25440" s="74"/>
      <c r="B25440" s="74" t="str">
        <f ca="1">IFERROR(__xludf.DUMMYFUNCTION("IF(REGEXMATCH(A25440,""wealth planning""),""Script 1"",""-"")"),"-")</f>
        <v>-</v>
      </c>
      <c r="C25440" s="74" t="str">
        <f t="shared" si="198"/>
        <v>Aqilah: Thank youu</v>
      </c>
      <c r="D25440" s="149">
        <f t="shared" si="199"/>
        <v>45526</v>
      </c>
    </row>
    <row r="25441" spans="1:4">
      <c r="B25441" s="74" t="str">
        <f ca="1">IFERROR(__xludf.DUMMYFUNCTION("IF(REGEXMATCH(A25441,""wealth planning""),""Script 1"",""-"")"),"-")</f>
        <v>-</v>
      </c>
      <c r="C25441" s="74">
        <f t="shared" si="198"/>
        <v>0</v>
      </c>
      <c r="D25441" s="149">
        <f t="shared" si="199"/>
        <v>45526</v>
      </c>
    </row>
    <row r="25442" spans="1:4">
      <c r="B25442" s="74" t="str">
        <f ca="1">IFERROR(__xludf.DUMMYFUNCTION("IF(REGEXMATCH(A25442,""wealth planning""),""Script 1"",""-"")"),"-")</f>
        <v>-</v>
      </c>
      <c r="C25442" s="74">
        <f t="shared" si="198"/>
        <v>0</v>
      </c>
      <c r="D25442" s="74" t="str">
        <f t="shared" si="199"/>
        <v>Aqilah: Thank youu</v>
      </c>
    </row>
    <row r="25443" spans="1:4">
      <c r="A25443" s="74" t="s">
        <v>13473</v>
      </c>
      <c r="B25443" s="74" t="str">
        <f ca="1">IFERROR(__xludf.DUMMYFUNCTION("IF(REGEXMATCH(A25443,""wealth planning""),""Script 1"",""-"")"),"-")</f>
        <v>-</v>
      </c>
      <c r="C25443" s="74">
        <f t="shared" si="198"/>
        <v>0</v>
      </c>
      <c r="D25443" s="74">
        <f t="shared" si="199"/>
        <v>0</v>
      </c>
    </row>
    <row r="25444" spans="1:4">
      <c r="A25444" s="74" t="s">
        <v>13474</v>
      </c>
      <c r="B25444" s="74" t="str">
        <f ca="1">IFERROR(__xludf.DUMMYFUNCTION("IF(REGEXMATCH(A25444,""wealth planning""),""Script 1"",""-"")"),"-")</f>
        <v>-</v>
      </c>
      <c r="C25444" s="74" t="str">
        <f t="shared" si="198"/>
        <v>Irfan HaniStatus is reachable</v>
      </c>
      <c r="D25444" s="74">
        <f t="shared" si="199"/>
        <v>0</v>
      </c>
    </row>
    <row r="25445" spans="1:4">
      <c r="A25445" s="149">
        <v>45526</v>
      </c>
      <c r="B25445" s="74" t="str">
        <f ca="1">IFERROR(__xludf.DUMMYFUNCTION("IF(REGEXMATCH(A25445,""wealth planning""),""Script 1"",""-"")"),"#VALUE!")</f>
        <v>#VALUE!</v>
      </c>
      <c r="C25445" s="74" t="str">
        <f t="shared" si="198"/>
        <v>Irfan Hani</v>
      </c>
      <c r="D25445" s="74">
        <f t="shared" si="199"/>
        <v>0</v>
      </c>
    </row>
    <row r="25446" spans="1:4">
      <c r="A25446" s="149">
        <v>45526</v>
      </c>
      <c r="B25446" s="74" t="str">
        <f ca="1">IFERROR(__xludf.DUMMYFUNCTION("IF(REGEXMATCH(A25446,""wealth planning""),""Script 1"",""-"")"),"#VALUE!")</f>
        <v>#VALUE!</v>
      </c>
      <c r="C25446" s="149">
        <f t="shared" si="198"/>
        <v>45526</v>
      </c>
      <c r="D25446" s="74" t="str">
        <f t="shared" si="199"/>
        <v>Irfan HaniStatus is reachable</v>
      </c>
    </row>
    <row r="25447" spans="1:4">
      <c r="A25447" s="74" t="s">
        <v>13475</v>
      </c>
      <c r="B25447" s="74" t="str">
        <f ca="1">IFERROR(__xludf.DUMMYFUNCTION("IF(REGEXMATCH(A25447,""wealth planning""),""Script 1"",""-"")"),"-")</f>
        <v>-</v>
      </c>
      <c r="C25447" s="149">
        <f t="shared" si="198"/>
        <v>45526</v>
      </c>
      <c r="D25447" s="74" t="str">
        <f t="shared" si="199"/>
        <v>Irfan Hani</v>
      </c>
    </row>
    <row r="25448" spans="1:4">
      <c r="A25448" s="74"/>
      <c r="B25448" s="74" t="str">
        <f ca="1">IFERROR(__xludf.DUMMYFUNCTION("IF(REGEXMATCH(A25448,""wealth planning""),""Script 1"",""-"")"),"-")</f>
        <v>-</v>
      </c>
      <c r="C25448" s="74" t="str">
        <f t="shared" si="198"/>
        <v>Irfan: 頑張って下さい。</v>
      </c>
      <c r="D25448" s="149">
        <f t="shared" si="199"/>
        <v>45526</v>
      </c>
    </row>
    <row r="25449" spans="1:4">
      <c r="B25449" s="74" t="str">
        <f ca="1">IFERROR(__xludf.DUMMYFUNCTION("IF(REGEXMATCH(A25449,""wealth planning""),""Script 1"",""-"")"),"-")</f>
        <v>-</v>
      </c>
      <c r="C25449" s="74">
        <f t="shared" si="198"/>
        <v>0</v>
      </c>
      <c r="D25449" s="149">
        <f t="shared" si="199"/>
        <v>45526</v>
      </c>
    </row>
    <row r="25450" spans="1:4">
      <c r="B25450" s="74" t="str">
        <f ca="1">IFERROR(__xludf.DUMMYFUNCTION("IF(REGEXMATCH(A25450,""wealth planning""),""Script 1"",""-"")"),"-")</f>
        <v>-</v>
      </c>
      <c r="C25450" s="74">
        <f t="shared" si="198"/>
        <v>0</v>
      </c>
      <c r="D25450" s="74" t="str">
        <f t="shared" si="199"/>
        <v>Irfan: 頑張って下さい。</v>
      </c>
    </row>
    <row r="25451" spans="1:4">
      <c r="A25451" s="74" t="s">
        <v>13477</v>
      </c>
      <c r="B25451" s="74" t="str">
        <f ca="1">IFERROR(__xludf.DUMMYFUNCTION("IF(REGEXMATCH(A25451,""wealth planning""),""Script 1"",""-"")"),"-")</f>
        <v>-</v>
      </c>
      <c r="C25451" s="74">
        <f t="shared" si="198"/>
        <v>0</v>
      </c>
      <c r="D25451" s="74">
        <f t="shared" si="199"/>
        <v>0</v>
      </c>
    </row>
    <row r="25452" spans="1:4">
      <c r="A25452" s="74" t="s">
        <v>13478</v>
      </c>
      <c r="B25452" s="74" t="str">
        <f ca="1">IFERROR(__xludf.DUMMYFUNCTION("IF(REGEXMATCH(A25452,""wealth planning""),""Script 1"",""-"")"),"-")</f>
        <v>-</v>
      </c>
      <c r="C25452" s="74" t="str">
        <f t="shared" si="198"/>
        <v>Muhammad Amirul ShafiqStatus is reachable</v>
      </c>
      <c r="D25452" s="74">
        <f t="shared" si="199"/>
        <v>0</v>
      </c>
    </row>
    <row r="25453" spans="1:4">
      <c r="A25453" s="149">
        <v>45525</v>
      </c>
      <c r="B25453" s="74" t="str">
        <f ca="1">IFERROR(__xludf.DUMMYFUNCTION("IF(REGEXMATCH(A25453,""wealth planning""),""Script 1"",""-"")"),"#VALUE!")</f>
        <v>#VALUE!</v>
      </c>
      <c r="C25453" s="74" t="str">
        <f t="shared" si="198"/>
        <v>Muhammad Amirul Shafiq</v>
      </c>
      <c r="D25453" s="74">
        <f t="shared" si="199"/>
        <v>0</v>
      </c>
    </row>
    <row r="25454" spans="1:4">
      <c r="A25454" s="149">
        <v>45525</v>
      </c>
      <c r="B25454" s="74" t="str">
        <f ca="1">IFERROR(__xludf.DUMMYFUNCTION("IF(REGEXMATCH(A25454,""wealth planning""),""Script 1"",""-"")"),"#VALUE!")</f>
        <v>#VALUE!</v>
      </c>
      <c r="C25454" s="149">
        <f t="shared" si="198"/>
        <v>45525</v>
      </c>
      <c r="D25454" s="74" t="str">
        <f t="shared" si="199"/>
        <v>Muhammad Amirul ShafiqStatus is reachable</v>
      </c>
    </row>
    <row r="25455" spans="1:4">
      <c r="A25455" s="74" t="s">
        <v>13479</v>
      </c>
      <c r="B25455" s="74" t="str">
        <f ca="1">IFERROR(__xludf.DUMMYFUNCTION("IF(REGEXMATCH(A25455,""wealth planning""),""Script 1"",""-"")"),"-")</f>
        <v>-</v>
      </c>
      <c r="C25455" s="149">
        <f t="shared" si="198"/>
        <v>45525</v>
      </c>
      <c r="D25455" s="74" t="str">
        <f t="shared" si="199"/>
        <v>Muhammad Amirul Shafiq</v>
      </c>
    </row>
    <row r="25456" spans="1:4">
      <c r="A25456" s="74"/>
      <c r="B25456" s="74" t="str">
        <f ca="1">IFERROR(__xludf.DUMMYFUNCTION("IF(REGEXMATCH(A25456,""wealth planning""),""Script 1"",""-"")"),"-")</f>
        <v>-</v>
      </c>
      <c r="C25456" s="74" t="str">
        <f t="shared" si="198"/>
        <v>Muhammad Amirul: Terima kasih, semoga Azhad juga dipermudahkan urusan</v>
      </c>
      <c r="D25456" s="149">
        <f t="shared" si="199"/>
        <v>45525</v>
      </c>
    </row>
    <row r="25457" spans="1:4">
      <c r="B25457" s="74" t="str">
        <f ca="1">IFERROR(__xludf.DUMMYFUNCTION("IF(REGEXMATCH(A25457,""wealth planning""),""Script 1"",""-"")"),"-")</f>
        <v>-</v>
      </c>
      <c r="C25457" s="74">
        <f t="shared" si="198"/>
        <v>0</v>
      </c>
      <c r="D25457" s="149">
        <f t="shared" si="199"/>
        <v>45525</v>
      </c>
    </row>
    <row r="25458" spans="1:4">
      <c r="B25458" s="74" t="str">
        <f ca="1">IFERROR(__xludf.DUMMYFUNCTION("IF(REGEXMATCH(A25458,""wealth planning""),""Script 1"",""-"")"),"-")</f>
        <v>-</v>
      </c>
      <c r="C25458" s="74">
        <f t="shared" si="198"/>
        <v>0</v>
      </c>
      <c r="D25458" s="74" t="str">
        <f t="shared" si="199"/>
        <v>Muhammad Amirul: Terima kasih, semoga Azhad juga dipermudahkan urusan</v>
      </c>
    </row>
    <row r="25459" spans="1:4">
      <c r="A25459" s="74" t="s">
        <v>13481</v>
      </c>
      <c r="B25459" s="74" t="str">
        <f ca="1">IFERROR(__xludf.DUMMYFUNCTION("IF(REGEXMATCH(A25459,""wealth planning""),""Script 1"",""-"")"),"-")</f>
        <v>-</v>
      </c>
      <c r="C25459" s="74">
        <f t="shared" si="198"/>
        <v>0</v>
      </c>
      <c r="D25459" s="74">
        <f t="shared" si="199"/>
        <v>0</v>
      </c>
    </row>
    <row r="25460" spans="1:4">
      <c r="A25460" s="74" t="s">
        <v>13482</v>
      </c>
      <c r="B25460" s="74" t="str">
        <f ca="1">IFERROR(__xludf.DUMMYFUNCTION("IF(REGEXMATCH(A25460,""wealth planning""),""Script 1"",""-"")"),"-")</f>
        <v>-</v>
      </c>
      <c r="C25460" s="74" t="str">
        <f t="shared" si="198"/>
        <v>Sara Aisyah NoraniStatus is reachable</v>
      </c>
      <c r="D25460" s="74">
        <f t="shared" si="199"/>
        <v>0</v>
      </c>
    </row>
    <row r="25461" spans="1:4">
      <c r="A25461" s="149">
        <v>45525</v>
      </c>
      <c r="B25461" s="74" t="str">
        <f ca="1">IFERROR(__xludf.DUMMYFUNCTION("IF(REGEXMATCH(A25461,""wealth planning""),""Script 1"",""-"")"),"#VALUE!")</f>
        <v>#VALUE!</v>
      </c>
      <c r="C25461" s="74" t="str">
        <f t="shared" si="198"/>
        <v>Sara Aisyah Norani</v>
      </c>
      <c r="D25461" s="74">
        <f t="shared" si="199"/>
        <v>0</v>
      </c>
    </row>
    <row r="25462" spans="1:4">
      <c r="A25462" s="149">
        <v>45525</v>
      </c>
      <c r="B25462" s="74" t="str">
        <f ca="1">IFERROR(__xludf.DUMMYFUNCTION("IF(REGEXMATCH(A25462,""wealth planning""),""Script 1"",""-"")"),"#VALUE!")</f>
        <v>#VALUE!</v>
      </c>
      <c r="C25462" s="149">
        <f t="shared" si="198"/>
        <v>45525</v>
      </c>
      <c r="D25462" s="74" t="str">
        <f t="shared" si="199"/>
        <v>Sara Aisyah NoraniStatus is reachable</v>
      </c>
    </row>
    <row r="25463" spans="1:4">
      <c r="A25463" s="74" t="s">
        <v>13483</v>
      </c>
      <c r="B25463" s="74" t="str">
        <f ca="1">IFERROR(__xludf.DUMMYFUNCTION("IF(REGEXMATCH(A25463,""wealth planning""),""Script 1"",""-"")"),"-")</f>
        <v>-</v>
      </c>
      <c r="C25463" s="149">
        <f t="shared" si="198"/>
        <v>45525</v>
      </c>
      <c r="D25463" s="74" t="str">
        <f t="shared" si="199"/>
        <v>Sara Aisyah Norani</v>
      </c>
    </row>
    <row r="25464" spans="1:4">
      <c r="A25464" s="74"/>
      <c r="B25464" s="74" t="str">
        <f ca="1">IFERROR(__xludf.DUMMYFUNCTION("IF(REGEXMATCH(A25464,""wealth planning""),""Script 1"",""-"")"),"-")</f>
        <v>-</v>
      </c>
      <c r="C25464" s="74" t="str">
        <f t="shared" si="198"/>
        <v>You: Tak ada masalah. InshaAllah ada rezeki kita nanti. Terima kasih atas reply. Saya doakan semoga dipermudahkan urusan Sara</v>
      </c>
      <c r="D25464" s="149">
        <f t="shared" si="199"/>
        <v>45525</v>
      </c>
    </row>
    <row r="25465" spans="1:4">
      <c r="B25465" s="74" t="str">
        <f ca="1">IFERROR(__xludf.DUMMYFUNCTION("IF(REGEXMATCH(A25465,""wealth planning""),""Script 1"",""-"")"),"-")</f>
        <v>-</v>
      </c>
      <c r="C25465" s="74">
        <f t="shared" si="198"/>
        <v>0</v>
      </c>
      <c r="D25465" s="149">
        <f t="shared" si="199"/>
        <v>45525</v>
      </c>
    </row>
    <row r="25466" spans="1:4">
      <c r="B25466" s="74" t="str">
        <f ca="1">IFERROR(__xludf.DUMMYFUNCTION("IF(REGEXMATCH(A25466,""wealth planning""),""Script 1"",""-"")"),"-")</f>
        <v>-</v>
      </c>
      <c r="C25466" s="74">
        <f t="shared" si="198"/>
        <v>0</v>
      </c>
      <c r="D25466" s="74" t="str">
        <f t="shared" si="199"/>
        <v>You: Tak ada masalah. InshaAllah ada rezeki kita nanti. Terima kasih atas reply. Saya doakan semoga dipermudahkan urusan Sara</v>
      </c>
    </row>
    <row r="25467" spans="1:4">
      <c r="A25467" s="74" t="s">
        <v>13485</v>
      </c>
      <c r="B25467" s="74" t="str">
        <f ca="1">IFERROR(__xludf.DUMMYFUNCTION("IF(REGEXMATCH(A25467,""wealth planning""),""Script 1"",""-"")"),"-")</f>
        <v>-</v>
      </c>
      <c r="C25467" s="74">
        <f t="shared" si="198"/>
        <v>0</v>
      </c>
      <c r="D25467" s="74">
        <f t="shared" si="199"/>
        <v>0</v>
      </c>
    </row>
    <row r="25468" spans="1:4">
      <c r="A25468" s="74" t="s">
        <v>13486</v>
      </c>
      <c r="B25468" s="74" t="str">
        <f ca="1">IFERROR(__xludf.DUMMYFUNCTION("IF(REGEXMATCH(A25468,""wealth planning""),""Script 1"",""-"")"),"-")</f>
        <v>-</v>
      </c>
      <c r="C25468" s="74" t="str">
        <f t="shared" si="198"/>
        <v>Isma RazmanStatus is reachable</v>
      </c>
      <c r="D25468" s="74">
        <f t="shared" si="199"/>
        <v>0</v>
      </c>
    </row>
    <row r="25469" spans="1:4">
      <c r="A25469" s="149">
        <v>45525</v>
      </c>
      <c r="B25469" s="74" t="str">
        <f ca="1">IFERROR(__xludf.DUMMYFUNCTION("IF(REGEXMATCH(A25469,""wealth planning""),""Script 1"",""-"")"),"#VALUE!")</f>
        <v>#VALUE!</v>
      </c>
      <c r="C25469" s="74" t="str">
        <f t="shared" si="198"/>
        <v>Isma Razman</v>
      </c>
      <c r="D25469" s="74">
        <f t="shared" si="199"/>
        <v>0</v>
      </c>
    </row>
    <row r="25470" spans="1:4">
      <c r="A25470" s="149">
        <v>45525</v>
      </c>
      <c r="B25470" s="74" t="str">
        <f ca="1">IFERROR(__xludf.DUMMYFUNCTION("IF(REGEXMATCH(A25470,""wealth planning""),""Script 1"",""-"")"),"#VALUE!")</f>
        <v>#VALUE!</v>
      </c>
      <c r="C25470" s="149">
        <f t="shared" si="198"/>
        <v>45525</v>
      </c>
      <c r="D25470" s="74" t="str">
        <f t="shared" si="199"/>
        <v>Isma RazmanStatus is reachable</v>
      </c>
    </row>
    <row r="25471" spans="1:4">
      <c r="A25471" s="74" t="s">
        <v>13487</v>
      </c>
      <c r="B25471" s="74" t="str">
        <f ca="1">IFERROR(__xludf.DUMMYFUNCTION("IF(REGEXMATCH(A25471,""wealth planning""),""Script 1"",""-"")"),"-")</f>
        <v>-</v>
      </c>
      <c r="C25471" s="149">
        <f t="shared" si="198"/>
        <v>45525</v>
      </c>
      <c r="D25471" s="74" t="str">
        <f t="shared" si="199"/>
        <v>Isma Razman</v>
      </c>
    </row>
    <row r="25472" spans="1:4">
      <c r="A25472" s="74"/>
      <c r="B25472" s="74" t="str">
        <f ca="1">IFERROR(__xludf.DUMMYFUNCTION("IF(REGEXMATCH(A25472,""wealth planning""),""Script 1"",""-"")"),"-")</f>
        <v>-</v>
      </c>
      <c r="C25472" s="74" t="str">
        <f t="shared" si="198"/>
        <v>You: Jumpa boleh, online pon boleh</v>
      </c>
      <c r="D25472" s="149">
        <f t="shared" si="199"/>
        <v>45525</v>
      </c>
    </row>
    <row r="25473" spans="1:4">
      <c r="B25473" s="74" t="str">
        <f ca="1">IFERROR(__xludf.DUMMYFUNCTION("IF(REGEXMATCH(A25473,""wealth planning""),""Script 1"",""-"")"),"-")</f>
        <v>-</v>
      </c>
      <c r="C25473" s="74">
        <f t="shared" si="198"/>
        <v>0</v>
      </c>
      <c r="D25473" s="149">
        <f t="shared" si="199"/>
        <v>45525</v>
      </c>
    </row>
    <row r="25474" spans="1:4">
      <c r="B25474" s="74" t="str">
        <f ca="1">IFERROR(__xludf.DUMMYFUNCTION("IF(REGEXMATCH(A25474,""wealth planning""),""Script 1"",""-"")"),"-")</f>
        <v>-</v>
      </c>
      <c r="C25474" s="74">
        <f t="shared" si="198"/>
        <v>0</v>
      </c>
      <c r="D25474" s="74" t="str">
        <f t="shared" si="199"/>
        <v>You: Jumpa boleh, online pon boleh</v>
      </c>
    </row>
    <row r="25475" spans="1:4">
      <c r="B25475" s="74" t="str">
        <f ca="1">IFERROR(__xludf.DUMMYFUNCTION("IF(REGEXMATCH(A25475,""wealth planning""),""Script 1"",""-"")"),"-")</f>
        <v>-</v>
      </c>
      <c r="C25475" s="74">
        <f t="shared" si="198"/>
        <v>0</v>
      </c>
      <c r="D25475" s="74">
        <f t="shared" si="199"/>
        <v>0</v>
      </c>
    </row>
    <row r="25476" spans="1:4">
      <c r="A25476" s="74" t="s">
        <v>13490</v>
      </c>
      <c r="B25476" s="74" t="str">
        <f ca="1">IFERROR(__xludf.DUMMYFUNCTION("IF(REGEXMATCH(A25476,""wealth planning""),""Script 1"",""-"")"),"-")</f>
        <v>-</v>
      </c>
      <c r="C25476" s="74">
        <f t="shared" si="198"/>
        <v>0</v>
      </c>
      <c r="D25476" s="74">
        <f t="shared" si="199"/>
        <v>0</v>
      </c>
    </row>
    <row r="25477" spans="1:4">
      <c r="A25477" s="149">
        <v>45525</v>
      </c>
      <c r="B25477" s="74" t="str">
        <f ca="1">IFERROR(__xludf.DUMMYFUNCTION("IF(REGEXMATCH(A25477,""wealth planning""),""Script 1"",""-"")"),"#VALUE!")</f>
        <v>#VALUE!</v>
      </c>
      <c r="C25477" s="74" t="str">
        <f t="shared" si="198"/>
        <v>AZIAN TAJUL MULOK</v>
      </c>
      <c r="D25477" s="74">
        <f t="shared" si="199"/>
        <v>0</v>
      </c>
    </row>
    <row r="25478" spans="1:4">
      <c r="A25478" s="149">
        <v>45525</v>
      </c>
      <c r="B25478" s="74" t="str">
        <f ca="1">IFERROR(__xludf.DUMMYFUNCTION("IF(REGEXMATCH(A25478,""wealth planning""),""Script 1"",""-"")"),"#VALUE!")</f>
        <v>#VALUE!</v>
      </c>
      <c r="C25478" s="149">
        <f t="shared" si="198"/>
        <v>45525</v>
      </c>
      <c r="D25478" s="74">
        <f t="shared" si="199"/>
        <v>0</v>
      </c>
    </row>
    <row r="25479" spans="1:4">
      <c r="A25479" s="74" t="s">
        <v>13491</v>
      </c>
      <c r="B25479" s="74" t="str">
        <f ca="1">IFERROR(__xludf.DUMMYFUNCTION("IF(REGEXMATCH(A25479,""wealth planning""),""Script 1"",""-"")"),"-")</f>
        <v>-</v>
      </c>
      <c r="C25479" s="149">
        <f t="shared" si="198"/>
        <v>45525</v>
      </c>
      <c r="D25479" s="74" t="str">
        <f t="shared" si="199"/>
        <v>AZIAN TAJUL MULOK</v>
      </c>
    </row>
    <row r="25480" spans="1:4">
      <c r="A25480" s="74"/>
      <c r="B25480" s="74" t="str">
        <f ca="1">IFERROR(__xludf.DUMMYFUNCTION("IF(REGEXMATCH(A25480,""wealth planning""),""Script 1"",""-"")"),"-")</f>
        <v>-</v>
      </c>
      <c r="C25480" s="74" t="str">
        <f t="shared" si="198"/>
        <v>AZIAN: Terima kasih Azhad. Same goes to you too</v>
      </c>
      <c r="D25480" s="149">
        <f t="shared" si="199"/>
        <v>45525</v>
      </c>
    </row>
    <row r="25481" spans="1:4">
      <c r="B25481" s="74" t="str">
        <f ca="1">IFERROR(__xludf.DUMMYFUNCTION("IF(REGEXMATCH(A25481,""wealth planning""),""Script 1"",""-"")"),"-")</f>
        <v>-</v>
      </c>
      <c r="C25481" s="74">
        <f t="shared" si="198"/>
        <v>0</v>
      </c>
      <c r="D25481" s="149">
        <f t="shared" si="199"/>
        <v>45525</v>
      </c>
    </row>
    <row r="25482" spans="1:4">
      <c r="B25482" s="74" t="str">
        <f ca="1">IFERROR(__xludf.DUMMYFUNCTION("IF(REGEXMATCH(A25482,""wealth planning""),""Script 1"",""-"")"),"-")</f>
        <v>-</v>
      </c>
      <c r="C25482" s="74">
        <f t="shared" si="198"/>
        <v>0</v>
      </c>
      <c r="D25482" s="74" t="str">
        <f t="shared" si="199"/>
        <v>AZIAN: Terima kasih Azhad. Same goes to you too</v>
      </c>
    </row>
    <row r="25483" spans="1:4">
      <c r="A25483" s="74" t="s">
        <v>13493</v>
      </c>
      <c r="B25483" s="74" t="str">
        <f ca="1">IFERROR(__xludf.DUMMYFUNCTION("IF(REGEXMATCH(A25483,""wealth planning""),""Script 1"",""-"")"),"-")</f>
        <v>-</v>
      </c>
      <c r="C25483" s="74">
        <f t="shared" si="198"/>
        <v>0</v>
      </c>
      <c r="D25483" s="74">
        <f t="shared" si="199"/>
        <v>0</v>
      </c>
    </row>
    <row r="25484" spans="1:4">
      <c r="A25484" s="74" t="s">
        <v>13493</v>
      </c>
      <c r="B25484" s="74" t="str">
        <f ca="1">IFERROR(__xludf.DUMMYFUNCTION("IF(REGEXMATCH(A25484,""wealth planning""),""Script 1"",""-"")"),"-")</f>
        <v>-</v>
      </c>
      <c r="C25484" s="74" t="str">
        <f t="shared" si="198"/>
        <v>Adilah Shafi</v>
      </c>
      <c r="D25484" s="74">
        <f t="shared" si="199"/>
        <v>0</v>
      </c>
    </row>
    <row r="25485" spans="1:4">
      <c r="A25485" s="149">
        <v>45525</v>
      </c>
      <c r="B25485" s="74" t="str">
        <f ca="1">IFERROR(__xludf.DUMMYFUNCTION("IF(REGEXMATCH(A25485,""wealth planning""),""Script 1"",""-"")"),"#VALUE!")</f>
        <v>#VALUE!</v>
      </c>
      <c r="C25485" s="74" t="str">
        <f t="shared" si="198"/>
        <v>Adilah Shafi</v>
      </c>
      <c r="D25485" s="74">
        <f t="shared" si="199"/>
        <v>0</v>
      </c>
    </row>
    <row r="25486" spans="1:4">
      <c r="A25486" s="149">
        <v>45525</v>
      </c>
      <c r="B25486" s="74" t="str">
        <f ca="1">IFERROR(__xludf.DUMMYFUNCTION("IF(REGEXMATCH(A25486,""wealth planning""),""Script 1"",""-"")"),"#VALUE!")</f>
        <v>#VALUE!</v>
      </c>
      <c r="C25486" s="149">
        <f t="shared" si="198"/>
        <v>45525</v>
      </c>
      <c r="D25486" s="74" t="str">
        <f t="shared" si="199"/>
        <v>Adilah Shafi</v>
      </c>
    </row>
    <row r="25487" spans="1:4">
      <c r="A25487" s="74" t="s">
        <v>13494</v>
      </c>
      <c r="B25487" s="74" t="str">
        <f ca="1">IFERROR(__xludf.DUMMYFUNCTION("IF(REGEXMATCH(A25487,""wealth planning""),""Script 1"",""-"")"),"-")</f>
        <v>-</v>
      </c>
      <c r="C25487" s="149">
        <f t="shared" si="198"/>
        <v>45525</v>
      </c>
      <c r="D25487" s="74" t="str">
        <f t="shared" si="199"/>
        <v>Adilah Shafi</v>
      </c>
    </row>
    <row r="25488" spans="1:4">
      <c r="A25488" s="74"/>
      <c r="B25488" s="74" t="str">
        <f ca="1">IFERROR(__xludf.DUMMYFUNCTION("IF(REGEXMATCH(A25488,""wealth planning""),""Script 1"",""-"")"),"-")</f>
        <v>-</v>
      </c>
      <c r="C25488" s="74" t="str">
        <f t="shared" si="198"/>
        <v>Adilah: in shaa Allah will do😊 thank you!</v>
      </c>
      <c r="D25488" s="149">
        <f t="shared" si="199"/>
        <v>45525</v>
      </c>
    </row>
    <row r="25489" spans="1:4">
      <c r="B25489" s="74" t="str">
        <f ca="1">IFERROR(__xludf.DUMMYFUNCTION("IF(REGEXMATCH(A25489,""wealth planning""),""Script 1"",""-"")"),"-")</f>
        <v>-</v>
      </c>
      <c r="C25489" s="74">
        <f t="shared" si="198"/>
        <v>0</v>
      </c>
      <c r="D25489" s="149">
        <f t="shared" si="199"/>
        <v>45525</v>
      </c>
    </row>
    <row r="25490" spans="1:4">
      <c r="B25490" s="74" t="str">
        <f ca="1">IFERROR(__xludf.DUMMYFUNCTION("IF(REGEXMATCH(A25490,""wealth planning""),""Script 1"",""-"")"),"-")</f>
        <v>-</v>
      </c>
      <c r="C25490" s="74">
        <f t="shared" si="198"/>
        <v>0</v>
      </c>
      <c r="D25490" s="74" t="str">
        <f t="shared" si="199"/>
        <v>Adilah: in shaa Allah will do😊 thank you!</v>
      </c>
    </row>
    <row r="25491" spans="1:4">
      <c r="A25491" s="74" t="s">
        <v>13496</v>
      </c>
      <c r="B25491" s="74" t="str">
        <f ca="1">IFERROR(__xludf.DUMMYFUNCTION("IF(REGEXMATCH(A25491,""wealth planning""),""Script 1"",""-"")"),"-")</f>
        <v>-</v>
      </c>
      <c r="C25491" s="74">
        <f t="shared" si="198"/>
        <v>0</v>
      </c>
      <c r="D25491" s="74">
        <f t="shared" si="199"/>
        <v>0</v>
      </c>
    </row>
    <row r="25492" spans="1:4">
      <c r="A25492" s="74" t="s">
        <v>13496</v>
      </c>
      <c r="B25492" s="74" t="str">
        <f ca="1">IFERROR(__xludf.DUMMYFUNCTION("IF(REGEXMATCH(A25492,""wealth planning""),""Script 1"",""-"")"),"-")</f>
        <v>-</v>
      </c>
      <c r="C25492" s="74" t="str">
        <f t="shared" si="198"/>
        <v>Zulhafiz Zolkepeli</v>
      </c>
      <c r="D25492" s="74">
        <f t="shared" si="199"/>
        <v>0</v>
      </c>
    </row>
    <row r="25493" spans="1:4">
      <c r="A25493" s="149">
        <v>45524</v>
      </c>
      <c r="B25493" s="74" t="str">
        <f ca="1">IFERROR(__xludf.DUMMYFUNCTION("IF(REGEXMATCH(A25493,""wealth planning""),""Script 1"",""-"")"),"#VALUE!")</f>
        <v>#VALUE!</v>
      </c>
      <c r="C25493" s="74" t="str">
        <f t="shared" si="198"/>
        <v>Zulhafiz Zolkepeli</v>
      </c>
      <c r="D25493" s="74">
        <f t="shared" si="199"/>
        <v>0</v>
      </c>
    </row>
    <row r="25494" spans="1:4">
      <c r="A25494" s="149">
        <v>45524</v>
      </c>
      <c r="B25494" s="74" t="str">
        <f ca="1">IFERROR(__xludf.DUMMYFUNCTION("IF(REGEXMATCH(A25494,""wealth planning""),""Script 1"",""-"")"),"#VALUE!")</f>
        <v>#VALUE!</v>
      </c>
      <c r="C25494" s="149">
        <f t="shared" si="198"/>
        <v>45524</v>
      </c>
      <c r="D25494" s="74" t="str">
        <f t="shared" si="199"/>
        <v>Zulhafiz Zolkepeli</v>
      </c>
    </row>
    <row r="25495" spans="1:4">
      <c r="A25495" s="74" t="s">
        <v>13497</v>
      </c>
      <c r="B25495" s="74" t="str">
        <f ca="1">IFERROR(__xludf.DUMMYFUNCTION("IF(REGEXMATCH(A25495,""wealth planning""),""Script 1"",""-"")"),"-")</f>
        <v>-</v>
      </c>
      <c r="C25495" s="149">
        <f t="shared" si="198"/>
        <v>45524</v>
      </c>
      <c r="D25495" s="74" t="str">
        <f t="shared" si="199"/>
        <v>Zulhafiz Zolkepeli</v>
      </c>
    </row>
    <row r="25496" spans="1:4">
      <c r="A25496" s="74"/>
      <c r="B25496" s="74" t="str">
        <f ca="1">IFERROR(__xludf.DUMMYFUNCTION("IF(REGEXMATCH(A25496,""wealth planning""),""Script 1"",""-"")"),"-")</f>
        <v>-</v>
      </c>
      <c r="C25496" s="74" t="str">
        <f t="shared" si="198"/>
        <v>You: Oh dah balik ke. Untuk yang ni just for sharing purpose je. Bukan untuk apply sekarang pon. Maybe boleh guna for future reference</v>
      </c>
      <c r="D25496" s="149">
        <f t="shared" si="199"/>
        <v>45524</v>
      </c>
    </row>
    <row r="25497" spans="1:4">
      <c r="B25497" s="74" t="str">
        <f ca="1">IFERROR(__xludf.DUMMYFUNCTION("IF(REGEXMATCH(A25497,""wealth planning""),""Script 1"",""-"")"),"-")</f>
        <v>-</v>
      </c>
      <c r="C25497" s="74">
        <f t="shared" si="198"/>
        <v>0</v>
      </c>
      <c r="D25497" s="149">
        <f t="shared" si="199"/>
        <v>45524</v>
      </c>
    </row>
    <row r="25498" spans="1:4">
      <c r="B25498" s="74" t="str">
        <f ca="1">IFERROR(__xludf.DUMMYFUNCTION("IF(REGEXMATCH(A25498,""wealth planning""),""Script 1"",""-"")"),"-")</f>
        <v>-</v>
      </c>
      <c r="C25498" s="74">
        <f t="shared" si="198"/>
        <v>0</v>
      </c>
      <c r="D25498" s="74" t="str">
        <f t="shared" si="199"/>
        <v>You: Oh dah balik ke. Untuk yang ni just for sharing purpose je. Bukan untuk apply sekarang pon. Maybe boleh guna for future reference</v>
      </c>
    </row>
    <row r="25499" spans="1:4">
      <c r="B25499" s="74" t="str">
        <f ca="1">IFERROR(__xludf.DUMMYFUNCTION("IF(REGEXMATCH(A25499,""wealth planning""),""Script 1"",""-"")"),"-")</f>
        <v>-</v>
      </c>
      <c r="C25499" s="74">
        <f t="shared" si="198"/>
        <v>0</v>
      </c>
      <c r="D25499" s="74">
        <f t="shared" si="199"/>
        <v>0</v>
      </c>
    </row>
    <row r="25500" spans="1:4">
      <c r="A25500" s="74" t="s">
        <v>13500</v>
      </c>
      <c r="B25500" s="74" t="str">
        <f ca="1">IFERROR(__xludf.DUMMYFUNCTION("IF(REGEXMATCH(A25500,""wealth planning""),""Script 1"",""-"")"),"-")</f>
        <v>-</v>
      </c>
      <c r="C25500" s="74">
        <f t="shared" si="198"/>
        <v>0</v>
      </c>
      <c r="D25500" s="74">
        <f t="shared" si="199"/>
        <v>0</v>
      </c>
    </row>
    <row r="25501" spans="1:4">
      <c r="A25501" s="149">
        <v>45524</v>
      </c>
      <c r="B25501" s="74" t="str">
        <f ca="1">IFERROR(__xludf.DUMMYFUNCTION("IF(REGEXMATCH(A25501,""wealth planning""),""Script 1"",""-"")"),"#VALUE!")</f>
        <v>#VALUE!</v>
      </c>
      <c r="C25501" s="74" t="str">
        <f t="shared" si="198"/>
        <v>Muhammad alif aiman Mihad</v>
      </c>
      <c r="D25501" s="74">
        <f t="shared" si="199"/>
        <v>0</v>
      </c>
    </row>
    <row r="25502" spans="1:4">
      <c r="A25502" s="149">
        <v>45524</v>
      </c>
      <c r="B25502" s="74" t="str">
        <f ca="1">IFERROR(__xludf.DUMMYFUNCTION("IF(REGEXMATCH(A25502,""wealth planning""),""Script 1"",""-"")"),"#VALUE!")</f>
        <v>#VALUE!</v>
      </c>
      <c r="C25502" s="149">
        <f t="shared" si="198"/>
        <v>45524</v>
      </c>
      <c r="D25502" s="74">
        <f t="shared" si="199"/>
        <v>0</v>
      </c>
    </row>
    <row r="25503" spans="1:4">
      <c r="A25503" s="74" t="s">
        <v>13501</v>
      </c>
      <c r="B25503" s="74" t="str">
        <f ca="1">IFERROR(__xludf.DUMMYFUNCTION("IF(REGEXMATCH(A25503,""wealth planning""),""Script 1"",""-"")"),"-")</f>
        <v>-</v>
      </c>
      <c r="C25503" s="149">
        <f t="shared" si="198"/>
        <v>45524</v>
      </c>
      <c r="D25503" s="74" t="str">
        <f t="shared" si="199"/>
        <v>Muhammad alif aiman Mihad</v>
      </c>
    </row>
    <row r="25504" spans="1:4">
      <c r="A25504" s="74"/>
      <c r="B25504" s="74" t="str">
        <f ca="1">IFERROR(__xludf.DUMMYFUNCTION("IF(REGEXMATCH(A25504,""wealth planning""),""Script 1"",""-"")"),"-")</f>
        <v>-</v>
      </c>
      <c r="C25504" s="74" t="str">
        <f t="shared" ref="C25504:C25758" si="200">A25503</f>
        <v>You: Alhamdulillah kalau dah ada. Kalau polisi dah lama atau agent dah tak aktif, mungkin saya boleh tolong reviewkan semula polisi sedia ada. Jika tak, tak apa</v>
      </c>
      <c r="D25504" s="149">
        <f t="shared" ref="D25504:D25758" si="201">A25501</f>
        <v>45524</v>
      </c>
    </row>
    <row r="25505" spans="1:4">
      <c r="B25505" s="74" t="str">
        <f ca="1">IFERROR(__xludf.DUMMYFUNCTION("IF(REGEXMATCH(A25505,""wealth planning""),""Script 1"",""-"")"),"-")</f>
        <v>-</v>
      </c>
      <c r="C25505" s="74">
        <f t="shared" si="200"/>
        <v>0</v>
      </c>
      <c r="D25505" s="149">
        <f t="shared" si="201"/>
        <v>45524</v>
      </c>
    </row>
    <row r="25506" spans="1:4">
      <c r="B25506" s="74" t="str">
        <f ca="1">IFERROR(__xludf.DUMMYFUNCTION("IF(REGEXMATCH(A25506,""wealth planning""),""Script 1"",""-"")"),"-")</f>
        <v>-</v>
      </c>
      <c r="C25506" s="74">
        <f t="shared" si="200"/>
        <v>0</v>
      </c>
      <c r="D25506" s="74" t="str">
        <f t="shared" si="201"/>
        <v>You: Alhamdulillah kalau dah ada. Kalau polisi dah lama atau agent dah tak aktif, mungkin saya boleh tolong reviewkan semula polisi sedia ada. Jika tak, tak apa</v>
      </c>
    </row>
    <row r="25507" spans="1:4">
      <c r="A25507" s="74" t="s">
        <v>13503</v>
      </c>
      <c r="B25507" s="74" t="str">
        <f ca="1">IFERROR(__xludf.DUMMYFUNCTION("IF(REGEXMATCH(A25507,""wealth planning""),""Script 1"",""-"")"),"-")</f>
        <v>-</v>
      </c>
      <c r="C25507" s="74">
        <f t="shared" si="200"/>
        <v>0</v>
      </c>
      <c r="D25507" s="74">
        <f t="shared" si="201"/>
        <v>0</v>
      </c>
    </row>
    <row r="25508" spans="1:4">
      <c r="A25508" s="74" t="s">
        <v>13504</v>
      </c>
      <c r="B25508" s="74" t="str">
        <f ca="1">IFERROR(__xludf.DUMMYFUNCTION("IF(REGEXMATCH(A25508,""wealth planning""),""Script 1"",""-"")"),"-")</f>
        <v>-</v>
      </c>
      <c r="C25508" s="74" t="str">
        <f t="shared" si="200"/>
        <v>Muhammad Nazhan SyahmiStatus is reachable</v>
      </c>
      <c r="D25508" s="74">
        <f t="shared" si="201"/>
        <v>0</v>
      </c>
    </row>
    <row r="25509" spans="1:4">
      <c r="A25509" s="149">
        <v>45524</v>
      </c>
      <c r="B25509" s="74" t="str">
        <f ca="1">IFERROR(__xludf.DUMMYFUNCTION("IF(REGEXMATCH(A25509,""wealth planning""),""Script 1"",""-"")"),"#VALUE!")</f>
        <v>#VALUE!</v>
      </c>
      <c r="C25509" s="74" t="str">
        <f t="shared" si="200"/>
        <v>Muhammad Nazhan Syahmi</v>
      </c>
      <c r="D25509" s="74">
        <f t="shared" si="201"/>
        <v>0</v>
      </c>
    </row>
    <row r="25510" spans="1:4">
      <c r="A25510" s="149">
        <v>45524</v>
      </c>
      <c r="B25510" s="74" t="str">
        <f ca="1">IFERROR(__xludf.DUMMYFUNCTION("IF(REGEXMATCH(A25510,""wealth planning""),""Script 1"",""-"")"),"#VALUE!")</f>
        <v>#VALUE!</v>
      </c>
      <c r="C25510" s="149">
        <f t="shared" si="200"/>
        <v>45524</v>
      </c>
      <c r="D25510" s="74" t="str">
        <f t="shared" si="201"/>
        <v>Muhammad Nazhan SyahmiStatus is reachable</v>
      </c>
    </row>
    <row r="25511" spans="1:4">
      <c r="A25511" s="74" t="s">
        <v>13505</v>
      </c>
      <c r="B25511" s="74" t="str">
        <f ca="1">IFERROR(__xludf.DUMMYFUNCTION("IF(REGEXMATCH(A25511,""wealth planning""),""Script 1"",""-"")"),"-")</f>
        <v>-</v>
      </c>
      <c r="C25511" s="149">
        <f t="shared" si="200"/>
        <v>45524</v>
      </c>
      <c r="D25511" s="74" t="str">
        <f t="shared" si="201"/>
        <v>Muhammad Nazhan Syahmi</v>
      </c>
    </row>
    <row r="25512" spans="1:4">
      <c r="A25512" s="74"/>
      <c r="B25512" s="74" t="str">
        <f ca="1">IFERROR(__xludf.DUMMYFUNCTION("IF(REGEXMATCH(A25512,""wealth planning""),""Script 1"",""-"")"),"-")</f>
        <v>-</v>
      </c>
      <c r="C25512" s="74" t="str">
        <f t="shared" si="200"/>
        <v>You: Faham on your condition. Cuma just for sharing purpose dan boleh jadi reference nanti bila dah dapat kerja. InshaAllah dalam 30 minit je sharing kalau tak keberatan</v>
      </c>
      <c r="D25512" s="149">
        <f t="shared" si="201"/>
        <v>45524</v>
      </c>
    </row>
    <row r="25513" spans="1:4">
      <c r="B25513" s="74" t="str">
        <f ca="1">IFERROR(__xludf.DUMMYFUNCTION("IF(REGEXMATCH(A25513,""wealth planning""),""Script 1"",""-"")"),"-")</f>
        <v>-</v>
      </c>
      <c r="C25513" s="74">
        <f t="shared" si="200"/>
        <v>0</v>
      </c>
      <c r="D25513" s="149">
        <f t="shared" si="201"/>
        <v>45524</v>
      </c>
    </row>
    <row r="25514" spans="1:4">
      <c r="B25514" s="74" t="str">
        <f ca="1">IFERROR(__xludf.DUMMYFUNCTION("IF(REGEXMATCH(A25514,""wealth planning""),""Script 1"",""-"")"),"-")</f>
        <v>-</v>
      </c>
      <c r="C25514" s="74">
        <f t="shared" si="200"/>
        <v>0</v>
      </c>
      <c r="D25514" s="74" t="str">
        <f t="shared" si="201"/>
        <v>You: Faham on your condition. Cuma just for sharing purpose dan boleh jadi reference nanti bila dah dapat kerja. InshaAllah dalam 30 minit je sharing kalau tak keberatan</v>
      </c>
    </row>
    <row r="25515" spans="1:4">
      <c r="A25515" s="74" t="s">
        <v>13507</v>
      </c>
      <c r="B25515" s="74" t="str">
        <f ca="1">IFERROR(__xludf.DUMMYFUNCTION("IF(REGEXMATCH(A25515,""wealth planning""),""Script 1"",""-"")"),"-")</f>
        <v>-</v>
      </c>
      <c r="C25515" s="74">
        <f t="shared" si="200"/>
        <v>0</v>
      </c>
      <c r="D25515" s="74">
        <f t="shared" si="201"/>
        <v>0</v>
      </c>
    </row>
    <row r="25516" spans="1:4">
      <c r="A25516" s="74" t="s">
        <v>13508</v>
      </c>
      <c r="B25516" s="74" t="str">
        <f ca="1">IFERROR(__xludf.DUMMYFUNCTION("IF(REGEXMATCH(A25516,""wealth planning""),""Script 1"",""-"")"),"-")</f>
        <v>-</v>
      </c>
      <c r="C25516" s="74" t="str">
        <f t="shared" si="200"/>
        <v>RIDZWAN ZULKEFLYStatus is reachable</v>
      </c>
      <c r="D25516" s="74">
        <f t="shared" si="201"/>
        <v>0</v>
      </c>
    </row>
    <row r="25517" spans="1:4">
      <c r="A25517" s="149">
        <v>45522</v>
      </c>
      <c r="B25517" s="74" t="str">
        <f ca="1">IFERROR(__xludf.DUMMYFUNCTION("IF(REGEXMATCH(A25517,""wealth planning""),""Script 1"",""-"")"),"#VALUE!")</f>
        <v>#VALUE!</v>
      </c>
      <c r="C25517" s="74" t="str">
        <f t="shared" si="200"/>
        <v>RIDZWAN ZULKEFLY</v>
      </c>
      <c r="D25517" s="74">
        <f t="shared" si="201"/>
        <v>0</v>
      </c>
    </row>
    <row r="25518" spans="1:4">
      <c r="A25518" s="149">
        <v>45522</v>
      </c>
      <c r="B25518" s="74" t="str">
        <f ca="1">IFERROR(__xludf.DUMMYFUNCTION("IF(REGEXMATCH(A25518,""wealth planning""),""Script 1"",""-"")"),"#VALUE!")</f>
        <v>#VALUE!</v>
      </c>
      <c r="C25518" s="149">
        <f t="shared" si="200"/>
        <v>45522</v>
      </c>
      <c r="D25518" s="74" t="str">
        <f t="shared" si="201"/>
        <v>RIDZWAN ZULKEFLYStatus is reachable</v>
      </c>
    </row>
    <row r="25519" spans="1:4">
      <c r="A25519" s="74" t="s">
        <v>13509</v>
      </c>
      <c r="B25519" s="74" t="str">
        <f ca="1">IFERROR(__xludf.DUMMYFUNCTION("IF(REGEXMATCH(A25519,""wealth planning""),""Script 1"",""-"")"),"-")</f>
        <v>-</v>
      </c>
      <c r="C25519" s="149">
        <f t="shared" si="200"/>
        <v>45522</v>
      </c>
      <c r="D25519" s="74" t="str">
        <f t="shared" si="201"/>
        <v>RIDZWAN ZULKEFLY</v>
      </c>
    </row>
    <row r="25520" spans="1:4">
      <c r="A25520" s="74"/>
      <c r="B25520" s="74" t="str">
        <f ca="1">IFERROR(__xludf.DUMMYFUNCTION("IF(REGEXMATCH(A25520,""wealth planning""),""Script 1"",""-"")"),"-")</f>
        <v>-</v>
      </c>
      <c r="C25520" s="74" t="str">
        <f t="shared" si="200"/>
        <v>RIDZWAN: 0134451252</v>
      </c>
      <c r="D25520" s="149">
        <f t="shared" si="201"/>
        <v>45522</v>
      </c>
    </row>
    <row r="25521" spans="1:4">
      <c r="B25521" s="74" t="str">
        <f ca="1">IFERROR(__xludf.DUMMYFUNCTION("IF(REGEXMATCH(A25521,""wealth planning""),""Script 1"",""-"")"),"-")</f>
        <v>-</v>
      </c>
      <c r="C25521" s="74">
        <f t="shared" si="200"/>
        <v>0</v>
      </c>
      <c r="D25521" s="149">
        <f t="shared" si="201"/>
        <v>45522</v>
      </c>
    </row>
    <row r="25522" spans="1:4">
      <c r="B25522" s="74" t="str">
        <f ca="1">IFERROR(__xludf.DUMMYFUNCTION("IF(REGEXMATCH(A25522,""wealth planning""),""Script 1"",""-"")"),"-")</f>
        <v>-</v>
      </c>
      <c r="C25522" s="74">
        <f t="shared" si="200"/>
        <v>0</v>
      </c>
      <c r="D25522" s="74" t="str">
        <f t="shared" si="201"/>
        <v>RIDZWAN: 0134451252</v>
      </c>
    </row>
    <row r="25523" spans="1:4">
      <c r="A25523" s="74" t="s">
        <v>13511</v>
      </c>
      <c r="B25523" s="74" t="str">
        <f ca="1">IFERROR(__xludf.DUMMYFUNCTION("IF(REGEXMATCH(A25523,""wealth planning""),""Script 1"",""-"")"),"-")</f>
        <v>-</v>
      </c>
      <c r="C25523" s="74">
        <f t="shared" si="200"/>
        <v>0</v>
      </c>
      <c r="D25523" s="74">
        <f t="shared" si="201"/>
        <v>0</v>
      </c>
    </row>
    <row r="25524" spans="1:4">
      <c r="A25524" s="74" t="s">
        <v>13511</v>
      </c>
      <c r="B25524" s="74" t="str">
        <f ca="1">IFERROR(__xludf.DUMMYFUNCTION("IF(REGEXMATCH(A25524,""wealth planning""),""Script 1"",""-"")"),"-")</f>
        <v>-</v>
      </c>
      <c r="C25524" s="74" t="str">
        <f t="shared" si="200"/>
        <v>Izzat Ibtisyam</v>
      </c>
      <c r="D25524" s="74">
        <f t="shared" si="201"/>
        <v>0</v>
      </c>
    </row>
    <row r="25525" spans="1:4">
      <c r="A25525" s="149">
        <v>45522</v>
      </c>
      <c r="B25525" s="74" t="str">
        <f ca="1">IFERROR(__xludf.DUMMYFUNCTION("IF(REGEXMATCH(A25525,""wealth planning""),""Script 1"",""-"")"),"#VALUE!")</f>
        <v>#VALUE!</v>
      </c>
      <c r="C25525" s="74" t="str">
        <f t="shared" si="200"/>
        <v>Izzat Ibtisyam</v>
      </c>
      <c r="D25525" s="74">
        <f t="shared" si="201"/>
        <v>0</v>
      </c>
    </row>
    <row r="25526" spans="1:4">
      <c r="A25526" s="149">
        <v>45522</v>
      </c>
      <c r="B25526" s="74" t="str">
        <f ca="1">IFERROR(__xludf.DUMMYFUNCTION("IF(REGEXMATCH(A25526,""wealth planning""),""Script 1"",""-"")"),"#VALUE!")</f>
        <v>#VALUE!</v>
      </c>
      <c r="C25526" s="149">
        <f t="shared" si="200"/>
        <v>45522</v>
      </c>
      <c r="D25526" s="74" t="str">
        <f t="shared" si="201"/>
        <v>Izzat Ibtisyam</v>
      </c>
    </row>
    <row r="25527" spans="1:4">
      <c r="A25527" s="74" t="s">
        <v>13512</v>
      </c>
      <c r="B25527" s="74" t="str">
        <f ca="1">IFERROR(__xludf.DUMMYFUNCTION("IF(REGEXMATCH(A25527,""wealth planning""),""Script 1"",""-"")"),"-")</f>
        <v>-</v>
      </c>
      <c r="C25527" s="149">
        <f t="shared" si="200"/>
        <v>45522</v>
      </c>
      <c r="D25527" s="74" t="str">
        <f t="shared" si="201"/>
        <v>Izzat Ibtisyam</v>
      </c>
    </row>
    <row r="25528" spans="1:4">
      <c r="A25528" s="74"/>
      <c r="B25528" s="74" t="str">
        <f ca="1">IFERROR(__xludf.DUMMYFUNCTION("IF(REGEXMATCH(A25528,""wealth planning""),""Script 1"",""-"")"),"-")</f>
        <v>-</v>
      </c>
      <c r="C25528" s="74" t="str">
        <f t="shared" si="200"/>
        <v>Izzat: Salam, Thanks for the offer. Maaf saya dah secured pruBSN takaful/insurans dengan colleagues saya. Maaf ya</v>
      </c>
      <c r="D25528" s="149">
        <f t="shared" si="201"/>
        <v>45522</v>
      </c>
    </row>
    <row r="25529" spans="1:4">
      <c r="B25529" s="74" t="str">
        <f ca="1">IFERROR(__xludf.DUMMYFUNCTION("IF(REGEXMATCH(A25529,""wealth planning""),""Script 1"",""-"")"),"-")</f>
        <v>-</v>
      </c>
      <c r="C25529" s="74">
        <f t="shared" si="200"/>
        <v>0</v>
      </c>
      <c r="D25529" s="149">
        <f t="shared" si="201"/>
        <v>45522</v>
      </c>
    </row>
    <row r="25530" spans="1:4">
      <c r="B25530" s="74" t="str">
        <f ca="1">IFERROR(__xludf.DUMMYFUNCTION("IF(REGEXMATCH(A25530,""wealth planning""),""Script 1"",""-"")"),"-")</f>
        <v>-</v>
      </c>
      <c r="C25530" s="74">
        <f t="shared" si="200"/>
        <v>0</v>
      </c>
      <c r="D25530" s="74" t="str">
        <f t="shared" si="201"/>
        <v>Izzat: Salam, Thanks for the offer. Maaf saya dah secured pruBSN takaful/insurans dengan colleagues saya. Maaf ya</v>
      </c>
    </row>
    <row r="25531" spans="1:4">
      <c r="A25531" s="74" t="s">
        <v>13514</v>
      </c>
      <c r="B25531" s="74" t="str">
        <f ca="1">IFERROR(__xludf.DUMMYFUNCTION("IF(REGEXMATCH(A25531,""wealth planning""),""Script 1"",""-"")"),"-")</f>
        <v>-</v>
      </c>
      <c r="C25531" s="74">
        <f t="shared" si="200"/>
        <v>0</v>
      </c>
      <c r="D25531" s="74">
        <f t="shared" si="201"/>
        <v>0</v>
      </c>
    </row>
    <row r="25532" spans="1:4">
      <c r="A25532" s="74" t="s">
        <v>13515</v>
      </c>
      <c r="B25532" s="74" t="str">
        <f ca="1">IFERROR(__xludf.DUMMYFUNCTION("IF(REGEXMATCH(A25532,""wealth planning""),""Script 1"",""-"")"),"-")</f>
        <v>-</v>
      </c>
      <c r="C25532" s="74" t="str">
        <f t="shared" si="200"/>
        <v>Illya SyazanaStatus is reachable</v>
      </c>
      <c r="D25532" s="74">
        <f t="shared" si="201"/>
        <v>0</v>
      </c>
    </row>
    <row r="25533" spans="1:4">
      <c r="A25533" s="149">
        <v>45520</v>
      </c>
      <c r="B25533" s="74" t="str">
        <f ca="1">IFERROR(__xludf.DUMMYFUNCTION("IF(REGEXMATCH(A25533,""wealth planning""),""Script 1"",""-"")"),"#VALUE!")</f>
        <v>#VALUE!</v>
      </c>
      <c r="C25533" s="74" t="str">
        <f t="shared" si="200"/>
        <v>Illya Syazana</v>
      </c>
      <c r="D25533" s="74">
        <f t="shared" si="201"/>
        <v>0</v>
      </c>
    </row>
    <row r="25534" spans="1:4">
      <c r="A25534" s="149">
        <v>45520</v>
      </c>
      <c r="B25534" s="74" t="str">
        <f ca="1">IFERROR(__xludf.DUMMYFUNCTION("IF(REGEXMATCH(A25534,""wealth planning""),""Script 1"",""-"")"),"#VALUE!")</f>
        <v>#VALUE!</v>
      </c>
      <c r="C25534" s="149">
        <f t="shared" si="200"/>
        <v>45520</v>
      </c>
      <c r="D25534" s="74" t="str">
        <f t="shared" si="201"/>
        <v>Illya SyazanaStatus is reachable</v>
      </c>
    </row>
    <row r="25535" spans="1:4">
      <c r="A25535" s="74" t="s">
        <v>13516</v>
      </c>
      <c r="B25535" s="74" t="str">
        <f ca="1">IFERROR(__xludf.DUMMYFUNCTION("IF(REGEXMATCH(A25535,""wealth planning""),""Script 1"",""-"")"),"-")</f>
        <v>-</v>
      </c>
      <c r="C25535" s="149">
        <f t="shared" si="200"/>
        <v>45520</v>
      </c>
      <c r="D25535" s="74" t="str">
        <f t="shared" si="201"/>
        <v>Illya Syazana</v>
      </c>
    </row>
    <row r="25536" spans="1:4">
      <c r="A25536" s="74"/>
      <c r="B25536" s="74" t="str">
        <f ca="1">IFERROR(__xludf.DUMMYFUNCTION("IF(REGEXMATCH(A25536,""wealth planning""),""Script 1"",""-"")"),"-")</f>
        <v>-</v>
      </c>
      <c r="C25536" s="74" t="str">
        <f t="shared" si="200"/>
        <v>Illya: Terima kasih encik azhad. Semoga encik dipermudahkan segala urusan juga.</v>
      </c>
      <c r="D25536" s="149">
        <f t="shared" si="201"/>
        <v>45520</v>
      </c>
    </row>
    <row r="25537" spans="1:4">
      <c r="B25537" s="74" t="str">
        <f ca="1">IFERROR(__xludf.DUMMYFUNCTION("IF(REGEXMATCH(A25537,""wealth planning""),""Script 1"",""-"")"),"-")</f>
        <v>-</v>
      </c>
      <c r="C25537" s="74">
        <f t="shared" si="200"/>
        <v>0</v>
      </c>
      <c r="D25537" s="149">
        <f t="shared" si="201"/>
        <v>45520</v>
      </c>
    </row>
    <row r="25538" spans="1:4">
      <c r="B25538" s="74" t="str">
        <f ca="1">IFERROR(__xludf.DUMMYFUNCTION("IF(REGEXMATCH(A25538,""wealth planning""),""Script 1"",""-"")"),"-")</f>
        <v>-</v>
      </c>
      <c r="C25538" s="74">
        <f t="shared" si="200"/>
        <v>0</v>
      </c>
      <c r="D25538" s="74" t="str">
        <f t="shared" si="201"/>
        <v>Illya: Terima kasih encik azhad. Semoga encik dipermudahkan segala urusan juga.</v>
      </c>
    </row>
    <row r="25539" spans="1:4">
      <c r="A25539" s="74" t="s">
        <v>13518</v>
      </c>
      <c r="B25539" s="74" t="str">
        <f ca="1">IFERROR(__xludf.DUMMYFUNCTION("IF(REGEXMATCH(A25539,""wealth planning""),""Script 1"",""-"")"),"-")</f>
        <v>-</v>
      </c>
      <c r="C25539" s="74">
        <f t="shared" si="200"/>
        <v>0</v>
      </c>
      <c r="D25539" s="74">
        <f t="shared" si="201"/>
        <v>0</v>
      </c>
    </row>
    <row r="25540" spans="1:4">
      <c r="A25540" s="74" t="s">
        <v>13518</v>
      </c>
      <c r="B25540" s="74" t="str">
        <f ca="1">IFERROR(__xludf.DUMMYFUNCTION("IF(REGEXMATCH(A25540,""wealth planning""),""Script 1"",""-"")"),"-")</f>
        <v>-</v>
      </c>
      <c r="C25540" s="74" t="str">
        <f t="shared" si="200"/>
        <v>Amirul Luqman</v>
      </c>
      <c r="D25540" s="74">
        <f t="shared" si="201"/>
        <v>0</v>
      </c>
    </row>
    <row r="25541" spans="1:4">
      <c r="A25541" s="149">
        <v>45519</v>
      </c>
      <c r="B25541" s="74" t="str">
        <f ca="1">IFERROR(__xludf.DUMMYFUNCTION("IF(REGEXMATCH(A25541,""wealth planning""),""Script 1"",""-"")"),"#VALUE!")</f>
        <v>#VALUE!</v>
      </c>
      <c r="C25541" s="74" t="str">
        <f t="shared" si="200"/>
        <v>Amirul Luqman</v>
      </c>
      <c r="D25541" s="74">
        <f t="shared" si="201"/>
        <v>0</v>
      </c>
    </row>
    <row r="25542" spans="1:4">
      <c r="A25542" s="149">
        <v>45519</v>
      </c>
      <c r="B25542" s="74" t="str">
        <f ca="1">IFERROR(__xludf.DUMMYFUNCTION("IF(REGEXMATCH(A25542,""wealth planning""),""Script 1"",""-"")"),"#VALUE!")</f>
        <v>#VALUE!</v>
      </c>
      <c r="C25542" s="149">
        <f t="shared" si="200"/>
        <v>45519</v>
      </c>
      <c r="D25542" s="74" t="str">
        <f t="shared" si="201"/>
        <v>Amirul Luqman</v>
      </c>
    </row>
    <row r="25543" spans="1:4">
      <c r="A25543" s="74" t="s">
        <v>13519</v>
      </c>
      <c r="B25543" s="74" t="str">
        <f ca="1">IFERROR(__xludf.DUMMYFUNCTION("IF(REGEXMATCH(A25543,""wealth planning""),""Script 1"",""-"")"),"-")</f>
        <v>-</v>
      </c>
      <c r="C25543" s="149">
        <f t="shared" si="200"/>
        <v>45519</v>
      </c>
      <c r="D25543" s="74" t="str">
        <f t="shared" si="201"/>
        <v>Amirul Luqman</v>
      </c>
    </row>
    <row r="25544" spans="1:4">
      <c r="A25544" s="74"/>
      <c r="B25544" s="74" t="str">
        <f ca="1">IFERROR(__xludf.DUMMYFUNCTION("IF(REGEXMATCH(A25544,""wealth planning""),""Script 1"",""-"")"),"-")</f>
        <v>-</v>
      </c>
      <c r="C25544" s="74" t="str">
        <f t="shared" si="200"/>
        <v>You: Okay baik. If ada inquiry atau mungkin perlukan second opinion nanti, feel free to contact me inshaAllah. Semoga dipermudahkan segala urusan</v>
      </c>
      <c r="D25544" s="149">
        <f t="shared" si="201"/>
        <v>45519</v>
      </c>
    </row>
    <row r="25545" spans="1:4">
      <c r="B25545" s="74" t="str">
        <f ca="1">IFERROR(__xludf.DUMMYFUNCTION("IF(REGEXMATCH(A25545,""wealth planning""),""Script 1"",""-"")"),"-")</f>
        <v>-</v>
      </c>
      <c r="C25545" s="74">
        <f t="shared" si="200"/>
        <v>0</v>
      </c>
      <c r="D25545" s="149">
        <f t="shared" si="201"/>
        <v>45519</v>
      </c>
    </row>
    <row r="25546" spans="1:4">
      <c r="B25546" s="74" t="str">
        <f ca="1">IFERROR(__xludf.DUMMYFUNCTION("IF(REGEXMATCH(A25546,""wealth planning""),""Script 1"",""-"")"),"-")</f>
        <v>-</v>
      </c>
      <c r="C25546" s="74">
        <f t="shared" si="200"/>
        <v>0</v>
      </c>
      <c r="D25546" s="74" t="str">
        <f t="shared" si="201"/>
        <v>You: Okay baik. If ada inquiry atau mungkin perlukan second opinion nanti, feel free to contact me inshaAllah. Semoga dipermudahkan segala urusan</v>
      </c>
    </row>
    <row r="25547" spans="1:4">
      <c r="A25547" s="74" t="s">
        <v>13521</v>
      </c>
      <c r="B25547" s="74" t="str">
        <f ca="1">IFERROR(__xludf.DUMMYFUNCTION("IF(REGEXMATCH(A25547,""wealth planning""),""Script 1"",""-"")"),"-")</f>
        <v>-</v>
      </c>
      <c r="C25547" s="74">
        <f t="shared" si="200"/>
        <v>0</v>
      </c>
      <c r="D25547" s="74">
        <f t="shared" si="201"/>
        <v>0</v>
      </c>
    </row>
    <row r="25548" spans="1:4">
      <c r="A25548" s="74" t="s">
        <v>13521</v>
      </c>
      <c r="B25548" s="74" t="str">
        <f ca="1">IFERROR(__xludf.DUMMYFUNCTION("IF(REGEXMATCH(A25548,""wealth planning""),""Script 1"",""-"")"),"-")</f>
        <v>-</v>
      </c>
      <c r="C25548" s="74" t="str">
        <f t="shared" si="200"/>
        <v>Noor Afifah</v>
      </c>
      <c r="D25548" s="74">
        <f t="shared" si="201"/>
        <v>0</v>
      </c>
    </row>
    <row r="25549" spans="1:4">
      <c r="A25549" s="149">
        <v>45519</v>
      </c>
      <c r="B25549" s="74" t="str">
        <f ca="1">IFERROR(__xludf.DUMMYFUNCTION("IF(REGEXMATCH(A25549,""wealth planning""),""Script 1"",""-"")"),"#VALUE!")</f>
        <v>#VALUE!</v>
      </c>
      <c r="C25549" s="74" t="str">
        <f t="shared" si="200"/>
        <v>Noor Afifah</v>
      </c>
      <c r="D25549" s="74">
        <f t="shared" si="201"/>
        <v>0</v>
      </c>
    </row>
    <row r="25550" spans="1:4">
      <c r="A25550" s="149">
        <v>45519</v>
      </c>
      <c r="B25550" s="74" t="str">
        <f ca="1">IFERROR(__xludf.DUMMYFUNCTION("IF(REGEXMATCH(A25550,""wealth planning""),""Script 1"",""-"")"),"#VALUE!")</f>
        <v>#VALUE!</v>
      </c>
      <c r="C25550" s="149">
        <f t="shared" si="200"/>
        <v>45519</v>
      </c>
      <c r="D25550" s="74" t="str">
        <f t="shared" si="201"/>
        <v>Noor Afifah</v>
      </c>
    </row>
    <row r="25551" spans="1:4">
      <c r="A25551" s="74" t="s">
        <v>13522</v>
      </c>
      <c r="B25551" s="74" t="str">
        <f ca="1">IFERROR(__xludf.DUMMYFUNCTION("IF(REGEXMATCH(A25551,""wealth planning""),""Script 1"",""-"")"),"-")</f>
        <v>-</v>
      </c>
      <c r="C25551" s="149">
        <f t="shared" si="200"/>
        <v>45519</v>
      </c>
      <c r="D25551" s="74" t="str">
        <f t="shared" si="201"/>
        <v>Noor Afifah</v>
      </c>
    </row>
    <row r="25552" spans="1:4">
      <c r="A25552" s="74"/>
      <c r="B25552" s="74" t="str">
        <f ca="1">IFERROR(__xludf.DUMMYFUNCTION("IF(REGEXMATCH(A25552,""wealth planning""),""Script 1"",""-"")"),"-")</f>
        <v>-</v>
      </c>
      <c r="C25552" s="74" t="str">
        <f t="shared" si="200"/>
        <v>Noor: okay boleh, 011 1665 2616</v>
      </c>
      <c r="D25552" s="149">
        <f t="shared" si="201"/>
        <v>45519</v>
      </c>
    </row>
    <row r="25553" spans="1:4">
      <c r="B25553" s="74" t="str">
        <f ca="1">IFERROR(__xludf.DUMMYFUNCTION("IF(REGEXMATCH(A25553,""wealth planning""),""Script 1"",""-"")"),"-")</f>
        <v>-</v>
      </c>
      <c r="C25553" s="74">
        <f t="shared" si="200"/>
        <v>0</v>
      </c>
      <c r="D25553" s="149">
        <f t="shared" si="201"/>
        <v>45519</v>
      </c>
    </row>
    <row r="25554" spans="1:4">
      <c r="B25554" s="74" t="str">
        <f ca="1">IFERROR(__xludf.DUMMYFUNCTION("IF(REGEXMATCH(A25554,""wealth planning""),""Script 1"",""-"")"),"-")</f>
        <v>-</v>
      </c>
      <c r="C25554" s="74">
        <f t="shared" si="200"/>
        <v>0</v>
      </c>
      <c r="D25554" s="74" t="str">
        <f t="shared" si="201"/>
        <v>Noor: okay boleh, 011 1665 2616</v>
      </c>
    </row>
    <row r="25555" spans="1:4">
      <c r="B25555" s="74" t="str">
        <f ca="1">IFERROR(__xludf.DUMMYFUNCTION("IF(REGEXMATCH(A25555,""wealth planning""),""Script 1"",""-"")"),"-")</f>
        <v>-</v>
      </c>
      <c r="C25555" s="74">
        <f t="shared" si="200"/>
        <v>0</v>
      </c>
      <c r="D25555" s="74">
        <f t="shared" si="201"/>
        <v>0</v>
      </c>
    </row>
    <row r="25556" spans="1:4">
      <c r="A25556" s="74" t="s">
        <v>13525</v>
      </c>
      <c r="B25556" s="74" t="str">
        <f ca="1">IFERROR(__xludf.DUMMYFUNCTION("IF(REGEXMATCH(A25556,""wealth planning""),""Script 1"",""-"")"),"-")</f>
        <v>-</v>
      </c>
      <c r="C25556" s="74">
        <f t="shared" si="200"/>
        <v>0</v>
      </c>
      <c r="D25556" s="74">
        <f t="shared" si="201"/>
        <v>0</v>
      </c>
    </row>
    <row r="25557" spans="1:4">
      <c r="A25557" s="149">
        <v>45519</v>
      </c>
      <c r="B25557" s="74" t="str">
        <f ca="1">IFERROR(__xludf.DUMMYFUNCTION("IF(REGEXMATCH(A25557,""wealth planning""),""Script 1"",""-"")"),"#VALUE!")</f>
        <v>#VALUE!</v>
      </c>
      <c r="C25557" s="74" t="str">
        <f t="shared" si="200"/>
        <v>Mohamad Nurshaqir Mohamad Hanif</v>
      </c>
      <c r="D25557" s="74">
        <f t="shared" si="201"/>
        <v>0</v>
      </c>
    </row>
    <row r="25558" spans="1:4">
      <c r="A25558" s="149">
        <v>45519</v>
      </c>
      <c r="B25558" s="74" t="str">
        <f ca="1">IFERROR(__xludf.DUMMYFUNCTION("IF(REGEXMATCH(A25558,""wealth planning""),""Script 1"",""-"")"),"#VALUE!")</f>
        <v>#VALUE!</v>
      </c>
      <c r="C25558" s="149">
        <f t="shared" si="200"/>
        <v>45519</v>
      </c>
      <c r="D25558" s="74">
        <f t="shared" si="201"/>
        <v>0</v>
      </c>
    </row>
    <row r="25559" spans="1:4">
      <c r="A25559" s="74" t="s">
        <v>13526</v>
      </c>
      <c r="B25559" s="74" t="str">
        <f ca="1">IFERROR(__xludf.DUMMYFUNCTION("IF(REGEXMATCH(A25559,""wealth planning""),""Script 1"",""-"")"),"-")</f>
        <v>-</v>
      </c>
      <c r="C25559" s="149">
        <f t="shared" si="200"/>
        <v>45519</v>
      </c>
      <c r="D25559" s="74" t="str">
        <f t="shared" si="201"/>
        <v>Mohamad Nurshaqir Mohamad Hanif</v>
      </c>
    </row>
    <row r="25560" spans="1:4">
      <c r="A25560" s="74"/>
      <c r="B25560" s="74" t="str">
        <f ca="1">IFERROR(__xludf.DUMMYFUNCTION("IF(REGEXMATCH(A25560,""wealth planning""),""Script 1"",""-"")"),"-")</f>
        <v>-</v>
      </c>
      <c r="C25560" s="74" t="str">
        <f t="shared" si="200"/>
        <v>Mohamad Nurshaqir: No hp saya 019-444 1887</v>
      </c>
      <c r="D25560" s="149">
        <f t="shared" si="201"/>
        <v>45519</v>
      </c>
    </row>
    <row r="25561" spans="1:4">
      <c r="B25561" s="74" t="str">
        <f ca="1">IFERROR(__xludf.DUMMYFUNCTION("IF(REGEXMATCH(A25561,""wealth planning""),""Script 1"",""-"")"),"-")</f>
        <v>-</v>
      </c>
      <c r="C25561" s="74">
        <f t="shared" si="200"/>
        <v>0</v>
      </c>
      <c r="D25561" s="149">
        <f t="shared" si="201"/>
        <v>45519</v>
      </c>
    </row>
    <row r="25562" spans="1:4">
      <c r="B25562" s="74" t="str">
        <f ca="1">IFERROR(__xludf.DUMMYFUNCTION("IF(REGEXMATCH(A25562,""wealth planning""),""Script 1"",""-"")"),"-")</f>
        <v>-</v>
      </c>
      <c r="C25562" s="74">
        <f t="shared" si="200"/>
        <v>0</v>
      </c>
      <c r="D25562" s="74" t="str">
        <f t="shared" si="201"/>
        <v>Mohamad Nurshaqir: No hp saya 019-444 1887</v>
      </c>
    </row>
    <row r="25563" spans="1:4">
      <c r="A25563" s="74" t="s">
        <v>13528</v>
      </c>
      <c r="B25563" s="74" t="str">
        <f ca="1">IFERROR(__xludf.DUMMYFUNCTION("IF(REGEXMATCH(A25563,""wealth planning""),""Script 1"",""-"")"),"-")</f>
        <v>-</v>
      </c>
      <c r="C25563" s="74">
        <f t="shared" si="200"/>
        <v>0</v>
      </c>
      <c r="D25563" s="74">
        <f t="shared" si="201"/>
        <v>0</v>
      </c>
    </row>
    <row r="25564" spans="1:4">
      <c r="A25564" s="74" t="s">
        <v>13528</v>
      </c>
      <c r="B25564" s="74" t="str">
        <f ca="1">IFERROR(__xludf.DUMMYFUNCTION("IF(REGEXMATCH(A25564,""wealth planning""),""Script 1"",""-"")"),"-")</f>
        <v>-</v>
      </c>
      <c r="C25564" s="74" t="str">
        <f t="shared" si="200"/>
        <v>Amir Ikram</v>
      </c>
      <c r="D25564" s="74">
        <f t="shared" si="201"/>
        <v>0</v>
      </c>
    </row>
    <row r="25565" spans="1:4">
      <c r="A25565" s="149">
        <v>45518</v>
      </c>
      <c r="B25565" s="74" t="str">
        <f ca="1">IFERROR(__xludf.DUMMYFUNCTION("IF(REGEXMATCH(A25565,""wealth planning""),""Script 1"",""-"")"),"#VALUE!")</f>
        <v>#VALUE!</v>
      </c>
      <c r="C25565" s="74" t="str">
        <f t="shared" si="200"/>
        <v>Amir Ikram</v>
      </c>
      <c r="D25565" s="74">
        <f t="shared" si="201"/>
        <v>0</v>
      </c>
    </row>
    <row r="25566" spans="1:4">
      <c r="A25566" s="149">
        <v>45518</v>
      </c>
      <c r="B25566" s="74" t="str">
        <f ca="1">IFERROR(__xludf.DUMMYFUNCTION("IF(REGEXMATCH(A25566,""wealth planning""),""Script 1"",""-"")"),"#VALUE!")</f>
        <v>#VALUE!</v>
      </c>
      <c r="C25566" s="149">
        <f t="shared" si="200"/>
        <v>45518</v>
      </c>
      <c r="D25566" s="74" t="str">
        <f t="shared" si="201"/>
        <v>Amir Ikram</v>
      </c>
    </row>
    <row r="25567" spans="1:4">
      <c r="A25567" s="74" t="s">
        <v>13529</v>
      </c>
      <c r="B25567" s="74" t="str">
        <f ca="1">IFERROR(__xludf.DUMMYFUNCTION("IF(REGEXMATCH(A25567,""wealth planning""),""Script 1"",""-"")"),"-")</f>
        <v>-</v>
      </c>
      <c r="C25567" s="149">
        <f t="shared" si="200"/>
        <v>45518</v>
      </c>
      <c r="D25567" s="74" t="str">
        <f t="shared" si="201"/>
        <v>Amir Ikram</v>
      </c>
    </row>
    <row r="25568" spans="1:4">
      <c r="A25568" s="74"/>
      <c r="B25568" s="74" t="str">
        <f ca="1">IFERROR(__xludf.DUMMYFUNCTION("IF(REGEXMATCH(A25568,""wealth planning""),""Script 1"",""-"")"),"-")</f>
        <v>-</v>
      </c>
      <c r="C25568" s="74" t="str">
        <f t="shared" si="200"/>
        <v>You: I see. No problem. Kalau just nak mintak opportunity for sharing je boleh?</v>
      </c>
      <c r="D25568" s="149">
        <f t="shared" si="201"/>
        <v>45518</v>
      </c>
    </row>
    <row r="25569" spans="1:4">
      <c r="B25569" s="74" t="str">
        <f ca="1">IFERROR(__xludf.DUMMYFUNCTION("IF(REGEXMATCH(A25569,""wealth planning""),""Script 1"",""-"")"),"-")</f>
        <v>-</v>
      </c>
      <c r="C25569" s="74">
        <f t="shared" si="200"/>
        <v>0</v>
      </c>
      <c r="D25569" s="149">
        <f t="shared" si="201"/>
        <v>45518</v>
      </c>
    </row>
    <row r="25570" spans="1:4">
      <c r="B25570" s="74" t="str">
        <f ca="1">IFERROR(__xludf.DUMMYFUNCTION("IF(REGEXMATCH(A25570,""wealth planning""),""Script 1"",""-"")"),"-")</f>
        <v>-</v>
      </c>
      <c r="C25570" s="74">
        <f t="shared" si="200"/>
        <v>0</v>
      </c>
      <c r="D25570" s="74" t="str">
        <f t="shared" si="201"/>
        <v>You: I see. No problem. Kalau just nak mintak opportunity for sharing je boleh?</v>
      </c>
    </row>
    <row r="25571" spans="1:4">
      <c r="A25571" s="74" t="s">
        <v>13531</v>
      </c>
      <c r="B25571" s="74" t="str">
        <f ca="1">IFERROR(__xludf.DUMMYFUNCTION("IF(REGEXMATCH(A25571,""wealth planning""),""Script 1"",""-"")"),"-")</f>
        <v>-</v>
      </c>
      <c r="C25571" s="74">
        <f t="shared" si="200"/>
        <v>0</v>
      </c>
      <c r="D25571" s="74">
        <f t="shared" si="201"/>
        <v>0</v>
      </c>
    </row>
    <row r="25572" spans="1:4">
      <c r="A25572" s="74" t="s">
        <v>13532</v>
      </c>
      <c r="B25572" s="74" t="str">
        <f ca="1">IFERROR(__xludf.DUMMYFUNCTION("IF(REGEXMATCH(A25572,""wealth planning""),""Script 1"",""-"")"),"-")</f>
        <v>-</v>
      </c>
      <c r="C25572" s="74" t="str">
        <f t="shared" si="200"/>
        <v>MUHD RIDZA SYAUQI SHAHARUDINStatus is reachable</v>
      </c>
      <c r="D25572" s="74">
        <f t="shared" si="201"/>
        <v>0</v>
      </c>
    </row>
    <row r="25573" spans="1:4">
      <c r="A25573" s="149">
        <v>45518</v>
      </c>
      <c r="B25573" s="74" t="str">
        <f ca="1">IFERROR(__xludf.DUMMYFUNCTION("IF(REGEXMATCH(A25573,""wealth planning""),""Script 1"",""-"")"),"#VALUE!")</f>
        <v>#VALUE!</v>
      </c>
      <c r="C25573" s="74" t="str">
        <f t="shared" si="200"/>
        <v>MUHD RIDZA SYAUQI SHAHARUDIN</v>
      </c>
      <c r="D25573" s="74">
        <f t="shared" si="201"/>
        <v>0</v>
      </c>
    </row>
    <row r="25574" spans="1:4">
      <c r="A25574" s="149">
        <v>45518</v>
      </c>
      <c r="B25574" s="74" t="str">
        <f ca="1">IFERROR(__xludf.DUMMYFUNCTION("IF(REGEXMATCH(A25574,""wealth planning""),""Script 1"",""-"")"),"#VALUE!")</f>
        <v>#VALUE!</v>
      </c>
      <c r="C25574" s="149">
        <f t="shared" si="200"/>
        <v>45518</v>
      </c>
      <c r="D25574" s="74" t="str">
        <f t="shared" si="201"/>
        <v>MUHD RIDZA SYAUQI SHAHARUDINStatus is reachable</v>
      </c>
    </row>
    <row r="25575" spans="1:4">
      <c r="A25575" s="74" t="s">
        <v>13533</v>
      </c>
      <c r="B25575" s="74" t="str">
        <f ca="1">IFERROR(__xludf.DUMMYFUNCTION("IF(REGEXMATCH(A25575,""wealth planning""),""Script 1"",""-"")"),"-")</f>
        <v>-</v>
      </c>
      <c r="C25575" s="149">
        <f t="shared" si="200"/>
        <v>45518</v>
      </c>
      <c r="D25575" s="74" t="str">
        <f t="shared" si="201"/>
        <v>MUHD RIDZA SYAUQI SHAHARUDIN</v>
      </c>
    </row>
    <row r="25576" spans="1:4">
      <c r="A25576" s="74"/>
      <c r="B25576" s="74" t="str">
        <f ca="1">IFERROR(__xludf.DUMMYFUNCTION("IF(REGEXMATCH(A25576,""wealth planning""),""Script 1"",""-"")"),"-")</f>
        <v>-</v>
      </c>
      <c r="C25576" s="74" t="str">
        <f t="shared" si="200"/>
        <v>You: Hai assalamualaikum Ridza. Moga sentiasa sihat dan dilindungi dengan rahmat Allah inshaAllah. Cuma nak follow up semula on our last conversation, boleh ke kalau saya nak set masa dalam minggu ni atau minggu depan?</v>
      </c>
      <c r="D25576" s="149">
        <f t="shared" si="201"/>
        <v>45518</v>
      </c>
    </row>
    <row r="25577" spans="1:4">
      <c r="B25577" s="74" t="str">
        <f ca="1">IFERROR(__xludf.DUMMYFUNCTION("IF(REGEXMATCH(A25577,""wealth planning""),""Script 1"",""-"")"),"-")</f>
        <v>-</v>
      </c>
      <c r="C25577" s="74">
        <f t="shared" si="200"/>
        <v>0</v>
      </c>
      <c r="D25577" s="149">
        <f t="shared" si="201"/>
        <v>45518</v>
      </c>
    </row>
    <row r="25578" spans="1:4">
      <c r="B25578" s="74" t="str">
        <f ca="1">IFERROR(__xludf.DUMMYFUNCTION("IF(REGEXMATCH(A25578,""wealth planning""),""Script 1"",""-"")"),"-")</f>
        <v>-</v>
      </c>
      <c r="C25578" s="74">
        <f t="shared" si="200"/>
        <v>0</v>
      </c>
      <c r="D25578" s="74" t="str">
        <f t="shared" si="201"/>
        <v>You: Hai assalamualaikum Ridza. Moga sentiasa sihat dan dilindungi dengan rahmat Allah inshaAllah. Cuma nak follow up semula on our last conversation, boleh ke kalau saya nak set masa dalam minggu ni atau minggu depan?</v>
      </c>
    </row>
    <row r="25579" spans="1:4">
      <c r="B25579" s="74" t="str">
        <f ca="1">IFERROR(__xludf.DUMMYFUNCTION("IF(REGEXMATCH(A25579,""wealth planning""),""Script 1"",""-"")"),"-")</f>
        <v>-</v>
      </c>
      <c r="C25579" s="74">
        <f t="shared" si="200"/>
        <v>0</v>
      </c>
      <c r="D25579" s="74">
        <f t="shared" si="201"/>
        <v>0</v>
      </c>
    </row>
    <row r="25580" spans="1:4">
      <c r="A25580" s="74" t="s">
        <v>13536</v>
      </c>
      <c r="B25580" s="74" t="str">
        <f ca="1">IFERROR(__xludf.DUMMYFUNCTION("IF(REGEXMATCH(A25580,""wealth planning""),""Script 1"",""-"")"),"-")</f>
        <v>-</v>
      </c>
      <c r="C25580" s="74">
        <f t="shared" si="200"/>
        <v>0</v>
      </c>
      <c r="D25580" s="74">
        <f t="shared" si="201"/>
        <v>0</v>
      </c>
    </row>
    <row r="25581" spans="1:4">
      <c r="A25581" s="149">
        <v>45518</v>
      </c>
      <c r="B25581" s="74" t="str">
        <f ca="1">IFERROR(__xludf.DUMMYFUNCTION("IF(REGEXMATCH(A25581,""wealth planning""),""Script 1"",""-"")"),"#VALUE!")</f>
        <v>#VALUE!</v>
      </c>
      <c r="C25581" s="74" t="str">
        <f t="shared" si="200"/>
        <v>Zulfadly Hassan</v>
      </c>
      <c r="D25581" s="74">
        <f t="shared" si="201"/>
        <v>0</v>
      </c>
    </row>
    <row r="25582" spans="1:4">
      <c r="A25582" s="149">
        <v>45518</v>
      </c>
      <c r="B25582" s="74" t="str">
        <f ca="1">IFERROR(__xludf.DUMMYFUNCTION("IF(REGEXMATCH(A25582,""wealth planning""),""Script 1"",""-"")"),"#VALUE!")</f>
        <v>#VALUE!</v>
      </c>
      <c r="C25582" s="149">
        <f t="shared" si="200"/>
        <v>45518</v>
      </c>
      <c r="D25582" s="74">
        <f t="shared" si="201"/>
        <v>0</v>
      </c>
    </row>
    <row r="25583" spans="1:4">
      <c r="A25583" s="74" t="s">
        <v>13537</v>
      </c>
      <c r="B25583" s="74" t="str">
        <f ca="1">IFERROR(__xludf.DUMMYFUNCTION("IF(REGEXMATCH(A25583,""wealth planning""),""Script 1"",""-"")"),"-")</f>
        <v>-</v>
      </c>
      <c r="C25583" s="149">
        <f t="shared" si="200"/>
        <v>45518</v>
      </c>
      <c r="D25583" s="74" t="str">
        <f t="shared" si="201"/>
        <v>Zulfadly Hassan</v>
      </c>
    </row>
    <row r="25584" spans="1:4">
      <c r="A25584" s="74"/>
      <c r="B25584" s="74" t="str">
        <f ca="1">IFERROR(__xludf.DUMMYFUNCTION("IF(REGEXMATCH(A25584,""wealth planning""),""Script 1"",""-"")"),"-")</f>
        <v>-</v>
      </c>
      <c r="C25584" s="74" t="str">
        <f t="shared" si="200"/>
        <v>You: Hai assalamualaikum Zulfadly. Moga sentiasa sihat dan dilindungi dengan rahmat Allah inshaAllah. Cuma nak follow up semula on our last conversation, boleh ke kalau saya nak set masa dalam minggu ni atau minggu depan?</v>
      </c>
      <c r="D25584" s="149">
        <f t="shared" si="201"/>
        <v>45518</v>
      </c>
    </row>
    <row r="25585" spans="1:4">
      <c r="B25585" s="74" t="str">
        <f ca="1">IFERROR(__xludf.DUMMYFUNCTION("IF(REGEXMATCH(A25585,""wealth planning""),""Script 1"",""-"")"),"-")</f>
        <v>-</v>
      </c>
      <c r="C25585" s="74">
        <f t="shared" si="200"/>
        <v>0</v>
      </c>
      <c r="D25585" s="149">
        <f t="shared" si="201"/>
        <v>45518</v>
      </c>
    </row>
    <row r="25586" spans="1:4">
      <c r="B25586" s="74" t="str">
        <f ca="1">IFERROR(__xludf.DUMMYFUNCTION("IF(REGEXMATCH(A25586,""wealth planning""),""Script 1"",""-"")"),"-")</f>
        <v>-</v>
      </c>
      <c r="C25586" s="74">
        <f t="shared" si="200"/>
        <v>0</v>
      </c>
      <c r="D25586" s="74" t="str">
        <f t="shared" si="201"/>
        <v>You: Hai assalamualaikum Zulfadly. Moga sentiasa sihat dan dilindungi dengan rahmat Allah inshaAllah. Cuma nak follow up semula on our last conversation, boleh ke kalau saya nak set masa dalam minggu ni atau minggu depan?</v>
      </c>
    </row>
    <row r="25587" spans="1:4">
      <c r="A25587" s="74" t="s">
        <v>13539</v>
      </c>
      <c r="B25587" s="74" t="str">
        <f ca="1">IFERROR(__xludf.DUMMYFUNCTION("IF(REGEXMATCH(A25587,""wealth planning""),""Script 1"",""-"")"),"-")</f>
        <v>-</v>
      </c>
      <c r="C25587" s="74">
        <f t="shared" si="200"/>
        <v>0</v>
      </c>
      <c r="D25587" s="74">
        <f t="shared" si="201"/>
        <v>0</v>
      </c>
    </row>
    <row r="25588" spans="1:4">
      <c r="A25588" s="74" t="s">
        <v>13540</v>
      </c>
      <c r="B25588" s="74" t="str">
        <f ca="1">IFERROR(__xludf.DUMMYFUNCTION("IF(REGEXMATCH(A25588,""wealth planning""),""Script 1"",""-"")"),"-")</f>
        <v>-</v>
      </c>
      <c r="C25588" s="74" t="str">
        <f t="shared" si="200"/>
        <v>Isma Hafiy ZulazmiStatus is reachable</v>
      </c>
      <c r="D25588" s="74">
        <f t="shared" si="201"/>
        <v>0</v>
      </c>
    </row>
    <row r="25589" spans="1:4">
      <c r="A25589" s="149">
        <v>45518</v>
      </c>
      <c r="B25589" s="74" t="str">
        <f ca="1">IFERROR(__xludf.DUMMYFUNCTION("IF(REGEXMATCH(A25589,""wealth planning""),""Script 1"",""-"")"),"#VALUE!")</f>
        <v>#VALUE!</v>
      </c>
      <c r="C25589" s="74" t="str">
        <f t="shared" si="200"/>
        <v>Isma Hafiy Zulazmi</v>
      </c>
      <c r="D25589" s="74">
        <f t="shared" si="201"/>
        <v>0</v>
      </c>
    </row>
    <row r="25590" spans="1:4">
      <c r="A25590" s="149">
        <v>45518</v>
      </c>
      <c r="B25590" s="74" t="str">
        <f ca="1">IFERROR(__xludf.DUMMYFUNCTION("IF(REGEXMATCH(A25590,""wealth planning""),""Script 1"",""-"")"),"#VALUE!")</f>
        <v>#VALUE!</v>
      </c>
      <c r="C25590" s="149">
        <f t="shared" si="200"/>
        <v>45518</v>
      </c>
      <c r="D25590" s="74" t="str">
        <f t="shared" si="201"/>
        <v>Isma Hafiy ZulazmiStatus is reachable</v>
      </c>
    </row>
    <row r="25591" spans="1:4">
      <c r="A25591" s="74" t="s">
        <v>13541</v>
      </c>
      <c r="B25591" s="74" t="str">
        <f ca="1">IFERROR(__xludf.DUMMYFUNCTION("IF(REGEXMATCH(A25591,""wealth planning""),""Script 1"",""-"")"),"-")</f>
        <v>-</v>
      </c>
      <c r="C25591" s="149">
        <f t="shared" si="200"/>
        <v>45518</v>
      </c>
      <c r="D25591" s="74" t="str">
        <f t="shared" si="201"/>
        <v>Isma Hafiy Zulazmi</v>
      </c>
    </row>
    <row r="25592" spans="1:4">
      <c r="A25592" s="74"/>
      <c r="B25592" s="74" t="str">
        <f ca="1">IFERROR(__xludf.DUMMYFUNCTION("IF(REGEXMATCH(A25592,""wealth planning""),""Script 1"",""-"")"),"-")</f>
        <v>-</v>
      </c>
      <c r="C25592" s="74" t="str">
        <f t="shared" si="200"/>
        <v>You: Hai assalamualaikum. Moga sentiasa sihat dan dilindungi dengan rahmat Allah inshaAllah. Cuma nak follow up semula on our last conversation, boleh ke kalau saya nak set masa dalam minggu ni atau minggu depan?</v>
      </c>
      <c r="D25592" s="149">
        <f t="shared" si="201"/>
        <v>45518</v>
      </c>
    </row>
    <row r="25593" spans="1:4">
      <c r="B25593" s="74" t="str">
        <f ca="1">IFERROR(__xludf.DUMMYFUNCTION("IF(REGEXMATCH(A25593,""wealth planning""),""Script 1"",""-"")"),"-")</f>
        <v>-</v>
      </c>
      <c r="C25593" s="74">
        <f t="shared" si="200"/>
        <v>0</v>
      </c>
      <c r="D25593" s="149">
        <f t="shared" si="201"/>
        <v>45518</v>
      </c>
    </row>
    <row r="25594" spans="1:4">
      <c r="B25594" s="74" t="str">
        <f ca="1">IFERROR(__xludf.DUMMYFUNCTION("IF(REGEXMATCH(A25594,""wealth planning""),""Script 1"",""-"")"),"-")</f>
        <v>-</v>
      </c>
      <c r="C25594" s="74">
        <f t="shared" si="200"/>
        <v>0</v>
      </c>
      <c r="D25594" s="74" t="str">
        <f t="shared" si="201"/>
        <v>You: Hai assalamualaikum. Moga sentiasa sihat dan dilindungi dengan rahmat Allah inshaAllah. Cuma nak follow up semula on our last conversation, boleh ke kalau saya nak set masa dalam minggu ni atau minggu depan?</v>
      </c>
    </row>
    <row r="25595" spans="1:4">
      <c r="B25595" s="74" t="str">
        <f ca="1">IFERROR(__xludf.DUMMYFUNCTION("IF(REGEXMATCH(A25595,""wealth planning""),""Script 1"",""-"")"),"-")</f>
        <v>-</v>
      </c>
      <c r="C25595" s="74">
        <f t="shared" si="200"/>
        <v>0</v>
      </c>
      <c r="D25595" s="74">
        <f t="shared" si="201"/>
        <v>0</v>
      </c>
    </row>
    <row r="25596" spans="1:4">
      <c r="A25596" s="74" t="s">
        <v>13544</v>
      </c>
      <c r="B25596" s="74" t="str">
        <f ca="1">IFERROR(__xludf.DUMMYFUNCTION("IF(REGEXMATCH(A25596,""wealth planning""),""Script 1"",""-"")"),"-")</f>
        <v>-</v>
      </c>
      <c r="C25596" s="74">
        <f t="shared" si="200"/>
        <v>0</v>
      </c>
      <c r="D25596" s="74">
        <f t="shared" si="201"/>
        <v>0</v>
      </c>
    </row>
    <row r="25597" spans="1:4">
      <c r="A25597" s="149">
        <v>45518</v>
      </c>
      <c r="B25597" s="74" t="str">
        <f ca="1">IFERROR(__xludf.DUMMYFUNCTION("IF(REGEXMATCH(A25597,""wealth planning""),""Script 1"",""-"")"),"#VALUE!")</f>
        <v>#VALUE!</v>
      </c>
      <c r="C25597" s="74" t="str">
        <f t="shared" si="200"/>
        <v>Shariff Zain</v>
      </c>
      <c r="D25597" s="74">
        <f t="shared" si="201"/>
        <v>0</v>
      </c>
    </row>
    <row r="25598" spans="1:4">
      <c r="A25598" s="149">
        <v>45518</v>
      </c>
      <c r="B25598" s="74" t="str">
        <f ca="1">IFERROR(__xludf.DUMMYFUNCTION("IF(REGEXMATCH(A25598,""wealth planning""),""Script 1"",""-"")"),"#VALUE!")</f>
        <v>#VALUE!</v>
      </c>
      <c r="C25598" s="149">
        <f t="shared" si="200"/>
        <v>45518</v>
      </c>
      <c r="D25598" s="74">
        <f t="shared" si="201"/>
        <v>0</v>
      </c>
    </row>
    <row r="25599" spans="1:4">
      <c r="A25599" s="74" t="s">
        <v>13545</v>
      </c>
      <c r="B25599" s="74" t="str">
        <f ca="1">IFERROR(__xludf.DUMMYFUNCTION("IF(REGEXMATCH(A25599,""wealth planning""),""Script 1"",""-"")"),"-")</f>
        <v>-</v>
      </c>
      <c r="C25599" s="149">
        <f t="shared" si="200"/>
        <v>45518</v>
      </c>
      <c r="D25599" s="74" t="str">
        <f t="shared" si="201"/>
        <v>Shariff Zain</v>
      </c>
    </row>
    <row r="25600" spans="1:4">
      <c r="A25600" s="74"/>
      <c r="B25600" s="74" t="str">
        <f ca="1">IFERROR(__xludf.DUMMYFUNCTION("IF(REGEXMATCH(A25600,""wealth planning""),""Script 1"",""-"")"),"-")</f>
        <v>-</v>
      </c>
      <c r="C25600" s="74" t="str">
        <f t="shared" si="200"/>
        <v>You: Hai assalamualaikum Shariff. Moga sentiasa sihat dan dilindungi dengan rahmat Allah inshaAllah. Cuma nak follow up semula on our last conversation, boleh ke kalau saya nak set masa dalam minggu ni atau minggu depan?</v>
      </c>
      <c r="D25600" s="149">
        <f t="shared" si="201"/>
        <v>45518</v>
      </c>
    </row>
    <row r="25601" spans="1:4">
      <c r="B25601" s="74" t="str">
        <f ca="1">IFERROR(__xludf.DUMMYFUNCTION("IF(REGEXMATCH(A25601,""wealth planning""),""Script 1"",""-"")"),"-")</f>
        <v>-</v>
      </c>
      <c r="C25601" s="74">
        <f t="shared" si="200"/>
        <v>0</v>
      </c>
      <c r="D25601" s="149">
        <f t="shared" si="201"/>
        <v>45518</v>
      </c>
    </row>
    <row r="25602" spans="1:4">
      <c r="B25602" s="74" t="str">
        <f ca="1">IFERROR(__xludf.DUMMYFUNCTION("IF(REGEXMATCH(A25602,""wealth planning""),""Script 1"",""-"")"),"-")</f>
        <v>-</v>
      </c>
      <c r="C25602" s="74">
        <f t="shared" si="200"/>
        <v>0</v>
      </c>
      <c r="D25602" s="74" t="str">
        <f t="shared" si="201"/>
        <v>You: Hai assalamualaikum Shariff. Moga sentiasa sihat dan dilindungi dengan rahmat Allah inshaAllah. Cuma nak follow up semula on our last conversation, boleh ke kalau saya nak set masa dalam minggu ni atau minggu depan?</v>
      </c>
    </row>
    <row r="25603" spans="1:4">
      <c r="A25603" s="74" t="s">
        <v>13547</v>
      </c>
      <c r="B25603" s="74" t="str">
        <f ca="1">IFERROR(__xludf.DUMMYFUNCTION("IF(REGEXMATCH(A25603,""wealth planning""),""Script 1"",""-"")"),"-")</f>
        <v>-</v>
      </c>
      <c r="C25603" s="74">
        <f t="shared" si="200"/>
        <v>0</v>
      </c>
      <c r="D25603" s="74">
        <f t="shared" si="201"/>
        <v>0</v>
      </c>
    </row>
    <row r="25604" spans="1:4">
      <c r="A25604" s="74" t="s">
        <v>13548</v>
      </c>
      <c r="B25604" s="74" t="str">
        <f ca="1">IFERROR(__xludf.DUMMYFUNCTION("IF(REGEXMATCH(A25604,""wealth planning""),""Script 1"",""-"")"),"-")</f>
        <v>-</v>
      </c>
      <c r="C25604" s="74" t="str">
        <f t="shared" si="200"/>
        <v>Haziq HazbauniStatus is reachable</v>
      </c>
      <c r="D25604" s="74">
        <f t="shared" si="201"/>
        <v>0</v>
      </c>
    </row>
    <row r="25605" spans="1:4">
      <c r="A25605" s="149">
        <v>45518</v>
      </c>
      <c r="B25605" s="74" t="str">
        <f ca="1">IFERROR(__xludf.DUMMYFUNCTION("IF(REGEXMATCH(A25605,""wealth planning""),""Script 1"",""-"")"),"#VALUE!")</f>
        <v>#VALUE!</v>
      </c>
      <c r="C25605" s="74" t="str">
        <f t="shared" si="200"/>
        <v>Haziq Hazbauni</v>
      </c>
      <c r="D25605" s="74">
        <f t="shared" si="201"/>
        <v>0</v>
      </c>
    </row>
    <row r="25606" spans="1:4">
      <c r="A25606" s="149">
        <v>45518</v>
      </c>
      <c r="B25606" s="74" t="str">
        <f ca="1">IFERROR(__xludf.DUMMYFUNCTION("IF(REGEXMATCH(A25606,""wealth planning""),""Script 1"",""-"")"),"#VALUE!")</f>
        <v>#VALUE!</v>
      </c>
      <c r="C25606" s="149">
        <f t="shared" si="200"/>
        <v>45518</v>
      </c>
      <c r="D25606" s="74" t="str">
        <f t="shared" si="201"/>
        <v>Haziq HazbauniStatus is reachable</v>
      </c>
    </row>
    <row r="25607" spans="1:4">
      <c r="A25607" s="74" t="s">
        <v>13549</v>
      </c>
      <c r="B25607" s="74" t="str">
        <f ca="1">IFERROR(__xludf.DUMMYFUNCTION("IF(REGEXMATCH(A25607,""wealth planning""),""Script 1"",""-"")"),"-")</f>
        <v>-</v>
      </c>
      <c r="C25607" s="149">
        <f t="shared" si="200"/>
        <v>45518</v>
      </c>
      <c r="D25607" s="74" t="str">
        <f t="shared" si="201"/>
        <v>Haziq Hazbauni</v>
      </c>
    </row>
    <row r="25608" spans="1:4">
      <c r="A25608" s="74"/>
      <c r="B25608" s="74" t="str">
        <f ca="1">IFERROR(__xludf.DUMMYFUNCTION("IF(REGEXMATCH(A25608,""wealth planning""),""Script 1"",""-"")"),"-")</f>
        <v>-</v>
      </c>
      <c r="C25608" s="74" t="str">
        <f t="shared" si="200"/>
        <v>You: Hai assalamualaikum Anissa. Moga sentiasa sihat dan dilindungi dengan rahmat Allah inshaAllah. Cuma nak follow up semula on our last conversation, boleh ke kalau saya nak set masa dalam minggu ni atau minggu depan?</v>
      </c>
      <c r="D25608" s="149">
        <f t="shared" si="201"/>
        <v>45518</v>
      </c>
    </row>
    <row r="25609" spans="1:4">
      <c r="B25609" s="74" t="str">
        <f ca="1">IFERROR(__xludf.DUMMYFUNCTION("IF(REGEXMATCH(A25609,""wealth planning""),""Script 1"",""-"")"),"-")</f>
        <v>-</v>
      </c>
      <c r="C25609" s="74">
        <f t="shared" si="200"/>
        <v>0</v>
      </c>
      <c r="D25609" s="149">
        <f t="shared" si="201"/>
        <v>45518</v>
      </c>
    </row>
    <row r="25610" spans="1:4">
      <c r="B25610" s="74" t="str">
        <f ca="1">IFERROR(__xludf.DUMMYFUNCTION("IF(REGEXMATCH(A25610,""wealth planning""),""Script 1"",""-"")"),"-")</f>
        <v>-</v>
      </c>
      <c r="C25610" s="74">
        <f t="shared" si="200"/>
        <v>0</v>
      </c>
      <c r="D25610" s="74" t="str">
        <f t="shared" si="201"/>
        <v>You: Hai assalamualaikum Anissa. Moga sentiasa sihat dan dilindungi dengan rahmat Allah inshaAllah. Cuma nak follow up semula on our last conversation, boleh ke kalau saya nak set masa dalam minggu ni atau minggu depan?</v>
      </c>
    </row>
    <row r="25611" spans="1:4">
      <c r="B25611" s="74" t="str">
        <f ca="1">IFERROR(__xludf.DUMMYFUNCTION("IF(REGEXMATCH(A25611,""wealth planning""),""Script 1"",""-"")"),"-")</f>
        <v>-</v>
      </c>
      <c r="C25611" s="74">
        <f t="shared" si="200"/>
        <v>0</v>
      </c>
      <c r="D25611" s="74">
        <f t="shared" si="201"/>
        <v>0</v>
      </c>
    </row>
    <row r="25612" spans="1:4">
      <c r="A25612" s="74" t="s">
        <v>13552</v>
      </c>
      <c r="B25612" s="74" t="str">
        <f ca="1">IFERROR(__xludf.DUMMYFUNCTION("IF(REGEXMATCH(A25612,""wealth planning""),""Script 1"",""-"")"),"-")</f>
        <v>-</v>
      </c>
      <c r="C25612" s="74">
        <f t="shared" si="200"/>
        <v>0</v>
      </c>
      <c r="D25612" s="74">
        <f t="shared" si="201"/>
        <v>0</v>
      </c>
    </row>
    <row r="25613" spans="1:4">
      <c r="A25613" s="149">
        <v>45518</v>
      </c>
      <c r="B25613" s="74" t="str">
        <f ca="1">IFERROR(__xludf.DUMMYFUNCTION("IF(REGEXMATCH(A25613,""wealth planning""),""Script 1"",""-"")"),"#VALUE!")</f>
        <v>#VALUE!</v>
      </c>
      <c r="C25613" s="74" t="str">
        <f t="shared" si="200"/>
        <v>Nur Iz Fitri</v>
      </c>
      <c r="D25613" s="74">
        <f t="shared" si="201"/>
        <v>0</v>
      </c>
    </row>
    <row r="25614" spans="1:4">
      <c r="A25614" s="149">
        <v>45518</v>
      </c>
      <c r="B25614" s="74" t="str">
        <f ca="1">IFERROR(__xludf.DUMMYFUNCTION("IF(REGEXMATCH(A25614,""wealth planning""),""Script 1"",""-"")"),"#VALUE!")</f>
        <v>#VALUE!</v>
      </c>
      <c r="C25614" s="149">
        <f t="shared" si="200"/>
        <v>45518</v>
      </c>
      <c r="D25614" s="74">
        <f t="shared" si="201"/>
        <v>0</v>
      </c>
    </row>
    <row r="25615" spans="1:4">
      <c r="A25615" s="74" t="s">
        <v>13553</v>
      </c>
      <c r="B25615" s="74" t="str">
        <f ca="1">IFERROR(__xludf.DUMMYFUNCTION("IF(REGEXMATCH(A25615,""wealth planning""),""Script 1"",""-"")"),"-")</f>
        <v>-</v>
      </c>
      <c r="C25615" s="149">
        <f t="shared" si="200"/>
        <v>45518</v>
      </c>
      <c r="D25615" s="74" t="str">
        <f t="shared" si="201"/>
        <v>Nur Iz Fitri</v>
      </c>
    </row>
    <row r="25616" spans="1:4">
      <c r="A25616" s="74"/>
      <c r="B25616" s="74" t="str">
        <f ca="1">IFERROR(__xludf.DUMMYFUNCTION("IF(REGEXMATCH(A25616,""wealth planning""),""Script 1"",""-"")"),"-")</f>
        <v>-</v>
      </c>
      <c r="C25616" s="74" t="str">
        <f t="shared" si="200"/>
        <v>You: Hai assalamualaikum. Maaf just nak tanya, is it okay kalau saya nak dapatkan peluang untuk sharing berkaitan takaful?</v>
      </c>
      <c r="D25616" s="149">
        <f t="shared" si="201"/>
        <v>45518</v>
      </c>
    </row>
    <row r="25617" spans="1:4">
      <c r="B25617" s="74" t="str">
        <f ca="1">IFERROR(__xludf.DUMMYFUNCTION("IF(REGEXMATCH(A25617,""wealth planning""),""Script 1"",""-"")"),"-")</f>
        <v>-</v>
      </c>
      <c r="C25617" s="74">
        <f t="shared" si="200"/>
        <v>0</v>
      </c>
      <c r="D25617" s="149">
        <f t="shared" si="201"/>
        <v>45518</v>
      </c>
    </row>
    <row r="25618" spans="1:4">
      <c r="B25618" s="74" t="str">
        <f ca="1">IFERROR(__xludf.DUMMYFUNCTION("IF(REGEXMATCH(A25618,""wealth planning""),""Script 1"",""-"")"),"-")</f>
        <v>-</v>
      </c>
      <c r="C25618" s="74">
        <f t="shared" si="200"/>
        <v>0</v>
      </c>
      <c r="D25618" s="74" t="str">
        <f t="shared" si="201"/>
        <v>You: Hai assalamualaikum. Maaf just nak tanya, is it okay kalau saya nak dapatkan peluang untuk sharing berkaitan takaful?</v>
      </c>
    </row>
    <row r="25619" spans="1:4">
      <c r="A25619" s="74" t="s">
        <v>13555</v>
      </c>
      <c r="B25619" s="74" t="str">
        <f ca="1">IFERROR(__xludf.DUMMYFUNCTION("IF(REGEXMATCH(A25619,""wealth planning""),""Script 1"",""-"")"),"-")</f>
        <v>-</v>
      </c>
      <c r="C25619" s="74">
        <f t="shared" si="200"/>
        <v>0</v>
      </c>
      <c r="D25619" s="74">
        <f t="shared" si="201"/>
        <v>0</v>
      </c>
    </row>
    <row r="25620" spans="1:4">
      <c r="A25620" s="74" t="s">
        <v>13556</v>
      </c>
      <c r="B25620" s="74" t="str">
        <f ca="1">IFERROR(__xludf.DUMMYFUNCTION("IF(REGEXMATCH(A25620,""wealth planning""),""Script 1"",""-"")"),"-")</f>
        <v>-</v>
      </c>
      <c r="C25620" s="74" t="str">
        <f t="shared" si="200"/>
        <v>Luqman HakimStatus is reachable</v>
      </c>
      <c r="D25620" s="74">
        <f t="shared" si="201"/>
        <v>0</v>
      </c>
    </row>
    <row r="25621" spans="1:4">
      <c r="A25621" s="149">
        <v>45518</v>
      </c>
      <c r="B25621" s="74" t="str">
        <f ca="1">IFERROR(__xludf.DUMMYFUNCTION("IF(REGEXMATCH(A25621,""wealth planning""),""Script 1"",""-"")"),"#VALUE!")</f>
        <v>#VALUE!</v>
      </c>
      <c r="C25621" s="74" t="str">
        <f t="shared" si="200"/>
        <v>Luqman Hakim</v>
      </c>
      <c r="D25621" s="74">
        <f t="shared" si="201"/>
        <v>0</v>
      </c>
    </row>
    <row r="25622" spans="1:4">
      <c r="A25622" s="149">
        <v>45518</v>
      </c>
      <c r="B25622" s="74" t="str">
        <f ca="1">IFERROR(__xludf.DUMMYFUNCTION("IF(REGEXMATCH(A25622,""wealth planning""),""Script 1"",""-"")"),"#VALUE!")</f>
        <v>#VALUE!</v>
      </c>
      <c r="C25622" s="149">
        <f t="shared" si="200"/>
        <v>45518</v>
      </c>
      <c r="D25622" s="74" t="str">
        <f t="shared" si="201"/>
        <v>Luqman HakimStatus is reachable</v>
      </c>
    </row>
    <row r="25623" spans="1:4">
      <c r="A25623" s="74" t="s">
        <v>13557</v>
      </c>
      <c r="B25623" s="74" t="str">
        <f ca="1">IFERROR(__xludf.DUMMYFUNCTION("IF(REGEXMATCH(A25623,""wealth planning""),""Script 1"",""-"")"),"-")</f>
        <v>-</v>
      </c>
      <c r="C25623" s="149">
        <f t="shared" si="200"/>
        <v>45518</v>
      </c>
      <c r="D25623" s="74" t="str">
        <f t="shared" si="201"/>
        <v>Luqman Hakim</v>
      </c>
    </row>
    <row r="25624" spans="1:4">
      <c r="A25624" s="74"/>
      <c r="B25624" s="74" t="str">
        <f ca="1">IFERROR(__xludf.DUMMYFUNCTION("IF(REGEXMATCH(A25624,""wealth planning""),""Script 1"",""-"")"),"-")</f>
        <v>-</v>
      </c>
      <c r="C25624" s="74" t="str">
        <f t="shared" si="200"/>
        <v>You: Sorry ganggu just nak follow up semula on our last conversation. Minggu ni atau minggu depan ada waktu free untuk kita set masa?</v>
      </c>
      <c r="D25624" s="149">
        <f t="shared" si="201"/>
        <v>45518</v>
      </c>
    </row>
    <row r="25625" spans="1:4">
      <c r="B25625" s="74" t="str">
        <f ca="1">IFERROR(__xludf.DUMMYFUNCTION("IF(REGEXMATCH(A25625,""wealth planning""),""Script 1"",""-"")"),"-")</f>
        <v>-</v>
      </c>
      <c r="C25625" s="74">
        <f t="shared" si="200"/>
        <v>0</v>
      </c>
      <c r="D25625" s="149">
        <f t="shared" si="201"/>
        <v>45518</v>
      </c>
    </row>
    <row r="25626" spans="1:4">
      <c r="B25626" s="74" t="str">
        <f ca="1">IFERROR(__xludf.DUMMYFUNCTION("IF(REGEXMATCH(A25626,""wealth planning""),""Script 1"",""-"")"),"-")</f>
        <v>-</v>
      </c>
      <c r="C25626" s="74">
        <f t="shared" si="200"/>
        <v>0</v>
      </c>
      <c r="D25626" s="74" t="str">
        <f t="shared" si="201"/>
        <v>You: Sorry ganggu just nak follow up semula on our last conversation. Minggu ni atau minggu depan ada waktu free untuk kita set masa?</v>
      </c>
    </row>
    <row r="25627" spans="1:4">
      <c r="A25627" s="74" t="s">
        <v>13559</v>
      </c>
      <c r="B25627" s="74" t="str">
        <f ca="1">IFERROR(__xludf.DUMMYFUNCTION("IF(REGEXMATCH(A25627,""wealth planning""),""Script 1"",""-"")"),"-")</f>
        <v>-</v>
      </c>
      <c r="C25627" s="74">
        <f t="shared" si="200"/>
        <v>0</v>
      </c>
      <c r="D25627" s="74">
        <f t="shared" si="201"/>
        <v>0</v>
      </c>
    </row>
    <row r="25628" spans="1:4">
      <c r="A25628" s="74" t="s">
        <v>13560</v>
      </c>
      <c r="B25628" s="74" t="str">
        <f ca="1">IFERROR(__xludf.DUMMYFUNCTION("IF(REGEXMATCH(A25628,""wealth planning""),""Script 1"",""-"")"),"-")</f>
        <v>-</v>
      </c>
      <c r="C25628" s="74" t="str">
        <f t="shared" si="200"/>
        <v>Hairul AziziStatus is reachable</v>
      </c>
      <c r="D25628" s="74">
        <f t="shared" si="201"/>
        <v>0</v>
      </c>
    </row>
    <row r="25629" spans="1:4">
      <c r="A25629" s="149">
        <v>45518</v>
      </c>
      <c r="B25629" s="74" t="str">
        <f ca="1">IFERROR(__xludf.DUMMYFUNCTION("IF(REGEXMATCH(A25629,""wealth planning""),""Script 1"",""-"")"),"#VALUE!")</f>
        <v>#VALUE!</v>
      </c>
      <c r="C25629" s="74" t="str">
        <f t="shared" si="200"/>
        <v>Hairul Azizi</v>
      </c>
      <c r="D25629" s="74">
        <f t="shared" si="201"/>
        <v>0</v>
      </c>
    </row>
    <row r="25630" spans="1:4">
      <c r="A25630" s="149">
        <v>45518</v>
      </c>
      <c r="B25630" s="74" t="str">
        <f ca="1">IFERROR(__xludf.DUMMYFUNCTION("IF(REGEXMATCH(A25630,""wealth planning""),""Script 1"",""-"")"),"#VALUE!")</f>
        <v>#VALUE!</v>
      </c>
      <c r="C25630" s="149">
        <f t="shared" si="200"/>
        <v>45518</v>
      </c>
      <c r="D25630" s="74" t="str">
        <f t="shared" si="201"/>
        <v>Hairul AziziStatus is reachable</v>
      </c>
    </row>
    <row r="25631" spans="1:4">
      <c r="A25631" s="74" t="s">
        <v>13561</v>
      </c>
      <c r="B25631" s="74" t="str">
        <f ca="1">IFERROR(__xludf.DUMMYFUNCTION("IF(REGEXMATCH(A25631,""wealth planning""),""Script 1"",""-"")"),"-")</f>
        <v>-</v>
      </c>
      <c r="C25631" s="149">
        <f t="shared" si="200"/>
        <v>45518</v>
      </c>
      <c r="D25631" s="74" t="str">
        <f t="shared" si="201"/>
        <v>Hairul Azizi</v>
      </c>
    </row>
    <row r="25632" spans="1:4">
      <c r="A25632" s="74"/>
      <c r="B25632" s="74" t="str">
        <f ca="1">IFERROR(__xludf.DUMMYFUNCTION("IF(REGEXMATCH(A25632,""wealth planning""),""Script 1"",""-"")"),"-")</f>
        <v>-</v>
      </c>
      <c r="C25632" s="74" t="str">
        <f t="shared" si="200"/>
        <v>You: Salam jiji senpai. Osewani natte orimasu. Sorry, kalau aku nak no hp kau boleh? Ada benda yang kalau kau tak keberatan aku nak mintak tolong sikit.</v>
      </c>
      <c r="D25632" s="149">
        <f t="shared" si="201"/>
        <v>45518</v>
      </c>
    </row>
    <row r="25633" spans="1:4">
      <c r="B25633" s="74" t="str">
        <f ca="1">IFERROR(__xludf.DUMMYFUNCTION("IF(REGEXMATCH(A25633,""wealth planning""),""Script 1"",""-"")"),"-")</f>
        <v>-</v>
      </c>
      <c r="C25633" s="74">
        <f t="shared" si="200"/>
        <v>0</v>
      </c>
      <c r="D25633" s="149">
        <f t="shared" si="201"/>
        <v>45518</v>
      </c>
    </row>
    <row r="25634" spans="1:4">
      <c r="B25634" s="74" t="str">
        <f ca="1">IFERROR(__xludf.DUMMYFUNCTION("IF(REGEXMATCH(A25634,""wealth planning""),""Script 1"",""-"")"),"-")</f>
        <v>-</v>
      </c>
      <c r="C25634" s="74">
        <f t="shared" si="200"/>
        <v>0</v>
      </c>
      <c r="D25634" s="74" t="str">
        <f t="shared" si="201"/>
        <v>You: Salam jiji senpai. Osewani natte orimasu. Sorry, kalau aku nak no hp kau boleh? Ada benda yang kalau kau tak keberatan aku nak mintak tolong sikit.</v>
      </c>
    </row>
    <row r="25635" spans="1:4">
      <c r="A25635" s="74" t="s">
        <v>13563</v>
      </c>
      <c r="B25635" s="74" t="str">
        <f ca="1">IFERROR(__xludf.DUMMYFUNCTION("IF(REGEXMATCH(A25635,""wealth planning""),""Script 1"",""-"")"),"-")</f>
        <v>-</v>
      </c>
      <c r="C25635" s="74">
        <f t="shared" si="200"/>
        <v>0</v>
      </c>
      <c r="D25635" s="74">
        <f t="shared" si="201"/>
        <v>0</v>
      </c>
    </row>
    <row r="25636" spans="1:4">
      <c r="A25636" s="74" t="s">
        <v>13563</v>
      </c>
      <c r="B25636" s="74" t="str">
        <f ca="1">IFERROR(__xludf.DUMMYFUNCTION("IF(REGEXMATCH(A25636,""wealth planning""),""Script 1"",""-"")"),"-")</f>
        <v>-</v>
      </c>
      <c r="C25636" s="74" t="str">
        <f t="shared" si="200"/>
        <v>Zakira Mazlan</v>
      </c>
      <c r="D25636" s="74">
        <f t="shared" si="201"/>
        <v>0</v>
      </c>
    </row>
    <row r="25637" spans="1:4">
      <c r="A25637" s="149">
        <v>45518</v>
      </c>
      <c r="B25637" s="74" t="str">
        <f ca="1">IFERROR(__xludf.DUMMYFUNCTION("IF(REGEXMATCH(A25637,""wealth planning""),""Script 1"",""-"")"),"#VALUE!")</f>
        <v>#VALUE!</v>
      </c>
      <c r="C25637" s="74" t="str">
        <f t="shared" si="200"/>
        <v>Zakira Mazlan</v>
      </c>
      <c r="D25637" s="74">
        <f t="shared" si="201"/>
        <v>0</v>
      </c>
    </row>
    <row r="25638" spans="1:4">
      <c r="A25638" s="149">
        <v>45518</v>
      </c>
      <c r="B25638" s="74" t="str">
        <f ca="1">IFERROR(__xludf.DUMMYFUNCTION("IF(REGEXMATCH(A25638,""wealth planning""),""Script 1"",""-"")"),"#VALUE!")</f>
        <v>#VALUE!</v>
      </c>
      <c r="C25638" s="149">
        <f t="shared" si="200"/>
        <v>45518</v>
      </c>
      <c r="D25638" s="74" t="str">
        <f t="shared" si="201"/>
        <v>Zakira Mazlan</v>
      </c>
    </row>
    <row r="25639" spans="1:4">
      <c r="A25639" s="74" t="s">
        <v>13564</v>
      </c>
      <c r="B25639" s="74" t="str">
        <f ca="1">IFERROR(__xludf.DUMMYFUNCTION("IF(REGEXMATCH(A25639,""wealth planning""),""Script 1"",""-"")"),"-")</f>
        <v>-</v>
      </c>
      <c r="C25639" s="149">
        <f t="shared" si="200"/>
        <v>45518</v>
      </c>
      <c r="D25639" s="74" t="str">
        <f t="shared" si="201"/>
        <v>Zakira Mazlan</v>
      </c>
    </row>
    <row r="25640" spans="1:4">
      <c r="A25640" s="74"/>
      <c r="B25640" s="74" t="str">
        <f ca="1">IFERROR(__xludf.DUMMYFUNCTION("IF(REGEXMATCH(A25640,""wealth planning""),""Script 1"",""-"")"),"-")</f>
        <v>-</v>
      </c>
      <c r="C25640" s="74" t="str">
        <f t="shared" si="200"/>
        <v>Zakira: 👍🏻👍🏻</v>
      </c>
      <c r="D25640" s="149">
        <f t="shared" si="201"/>
        <v>45518</v>
      </c>
    </row>
    <row r="25641" spans="1:4">
      <c r="B25641" s="74" t="str">
        <f ca="1">IFERROR(__xludf.DUMMYFUNCTION("IF(REGEXMATCH(A25641,""wealth planning""),""Script 1"",""-"")"),"-")</f>
        <v>-</v>
      </c>
      <c r="C25641" s="74">
        <f t="shared" si="200"/>
        <v>0</v>
      </c>
      <c r="D25641" s="149">
        <f t="shared" si="201"/>
        <v>45518</v>
      </c>
    </row>
    <row r="25642" spans="1:4">
      <c r="B25642" s="74" t="str">
        <f ca="1">IFERROR(__xludf.DUMMYFUNCTION("IF(REGEXMATCH(A25642,""wealth planning""),""Script 1"",""-"")"),"-")</f>
        <v>-</v>
      </c>
      <c r="C25642" s="74">
        <f t="shared" si="200"/>
        <v>0</v>
      </c>
      <c r="D25642" s="74" t="str">
        <f t="shared" si="201"/>
        <v>Zakira: 👍🏻👍🏻</v>
      </c>
    </row>
    <row r="25643" spans="1:4">
      <c r="B25643" s="74" t="str">
        <f ca="1">IFERROR(__xludf.DUMMYFUNCTION("IF(REGEXMATCH(A25643,""wealth planning""),""Script 1"",""-"")"),"-")</f>
        <v>-</v>
      </c>
      <c r="C25643" s="74">
        <f t="shared" si="200"/>
        <v>0</v>
      </c>
      <c r="D25643" s="74">
        <f t="shared" si="201"/>
        <v>0</v>
      </c>
    </row>
    <row r="25644" spans="1:4">
      <c r="A25644" s="74" t="s">
        <v>13567</v>
      </c>
      <c r="B25644" s="74" t="str">
        <f ca="1">IFERROR(__xludf.DUMMYFUNCTION("IF(REGEXMATCH(A25644,""wealth planning""),""Script 1"",""-"")"),"-")</f>
        <v>-</v>
      </c>
      <c r="C25644" s="74">
        <f t="shared" si="200"/>
        <v>0</v>
      </c>
      <c r="D25644" s="74">
        <f t="shared" si="201"/>
        <v>0</v>
      </c>
    </row>
    <row r="25645" spans="1:4">
      <c r="A25645" s="149">
        <v>45517</v>
      </c>
      <c r="B25645" s="74" t="str">
        <f ca="1">IFERROR(__xludf.DUMMYFUNCTION("IF(REGEXMATCH(A25645,""wealth planning""),""Script 1"",""-"")"),"#VALUE!")</f>
        <v>#VALUE!</v>
      </c>
      <c r="C25645" s="74" t="str">
        <f t="shared" si="200"/>
        <v>Muhammad Azizan bin Azmi</v>
      </c>
      <c r="D25645" s="74">
        <f t="shared" si="201"/>
        <v>0</v>
      </c>
    </row>
    <row r="25646" spans="1:4">
      <c r="A25646" s="149">
        <v>45517</v>
      </c>
      <c r="B25646" s="74" t="str">
        <f ca="1">IFERROR(__xludf.DUMMYFUNCTION("IF(REGEXMATCH(A25646,""wealth planning""),""Script 1"",""-"")"),"#VALUE!")</f>
        <v>#VALUE!</v>
      </c>
      <c r="C25646" s="149">
        <f t="shared" si="200"/>
        <v>45517</v>
      </c>
      <c r="D25646" s="74">
        <f t="shared" si="201"/>
        <v>0</v>
      </c>
    </row>
    <row r="25647" spans="1:4">
      <c r="A25647" s="74" t="s">
        <v>13568</v>
      </c>
      <c r="B25647" s="74" t="str">
        <f ca="1">IFERROR(__xludf.DUMMYFUNCTION("IF(REGEXMATCH(A25647,""wealth planning""),""Script 1"",""-"")"),"-")</f>
        <v>-</v>
      </c>
      <c r="C25647" s="149">
        <f t="shared" si="200"/>
        <v>45517</v>
      </c>
      <c r="D25647" s="74" t="str">
        <f t="shared" si="201"/>
        <v>Muhammad Azizan bin Azmi</v>
      </c>
    </row>
    <row r="25648" spans="1:4">
      <c r="A25648" s="74"/>
      <c r="B25648" s="74" t="str">
        <f ca="1">IFERROR(__xludf.DUMMYFUNCTION("IF(REGEXMATCH(A25648,""wealth planning""),""Script 1"",""-"")"),"-")</f>
        <v>-</v>
      </c>
      <c r="C25648" s="74" t="str">
        <f t="shared" si="200"/>
        <v>You: Okay baik. Terima kasih atas reply. Semoga dipermudahkan urusan inshaAllah</v>
      </c>
      <c r="D25648" s="149">
        <f t="shared" si="201"/>
        <v>45517</v>
      </c>
    </row>
    <row r="25649" spans="1:4">
      <c r="B25649" s="74" t="str">
        <f ca="1">IFERROR(__xludf.DUMMYFUNCTION("IF(REGEXMATCH(A25649,""wealth planning""),""Script 1"",""-"")"),"-")</f>
        <v>-</v>
      </c>
      <c r="C25649" s="74">
        <f t="shared" si="200"/>
        <v>0</v>
      </c>
      <c r="D25649" s="149">
        <f t="shared" si="201"/>
        <v>45517</v>
      </c>
    </row>
    <row r="25650" spans="1:4">
      <c r="B25650" s="74" t="str">
        <f ca="1">IFERROR(__xludf.DUMMYFUNCTION("IF(REGEXMATCH(A25650,""wealth planning""),""Script 1"",""-"")"),"-")</f>
        <v>-</v>
      </c>
      <c r="C25650" s="74">
        <f t="shared" si="200"/>
        <v>0</v>
      </c>
      <c r="D25650" s="74" t="str">
        <f t="shared" si="201"/>
        <v>You: Okay baik. Terima kasih atas reply. Semoga dipermudahkan urusan inshaAllah</v>
      </c>
    </row>
    <row r="25651" spans="1:4">
      <c r="A25651" s="74" t="s">
        <v>13570</v>
      </c>
      <c r="B25651" s="74" t="str">
        <f ca="1">IFERROR(__xludf.DUMMYFUNCTION("IF(REGEXMATCH(A25651,""wealth planning""),""Script 1"",""-"")"),"-")</f>
        <v>-</v>
      </c>
      <c r="C25651" s="74">
        <f t="shared" si="200"/>
        <v>0</v>
      </c>
      <c r="D25651" s="74">
        <f t="shared" si="201"/>
        <v>0</v>
      </c>
    </row>
    <row r="25652" spans="1:4">
      <c r="A25652" s="74" t="s">
        <v>13571</v>
      </c>
      <c r="B25652" s="74" t="str">
        <f ca="1">IFERROR(__xludf.DUMMYFUNCTION("IF(REGEXMATCH(A25652,""wealth planning""),""Script 1"",""-"")"),"-")</f>
        <v>-</v>
      </c>
      <c r="C25652" s="74" t="str">
        <f t="shared" si="200"/>
        <v>Damia DalilahStatus is reachable</v>
      </c>
      <c r="D25652" s="74">
        <f t="shared" si="201"/>
        <v>0</v>
      </c>
    </row>
    <row r="25653" spans="1:4">
      <c r="A25653" s="149">
        <v>45517</v>
      </c>
      <c r="B25653" s="74" t="str">
        <f ca="1">IFERROR(__xludf.DUMMYFUNCTION("IF(REGEXMATCH(A25653,""wealth planning""),""Script 1"",""-"")"),"#VALUE!")</f>
        <v>#VALUE!</v>
      </c>
      <c r="C25653" s="74" t="str">
        <f t="shared" si="200"/>
        <v>Damia Dalilah</v>
      </c>
      <c r="D25653" s="74">
        <f t="shared" si="201"/>
        <v>0</v>
      </c>
    </row>
    <row r="25654" spans="1:4">
      <c r="A25654" s="149">
        <v>45517</v>
      </c>
      <c r="B25654" s="74" t="str">
        <f ca="1">IFERROR(__xludf.DUMMYFUNCTION("IF(REGEXMATCH(A25654,""wealth planning""),""Script 1"",""-"")"),"#VALUE!")</f>
        <v>#VALUE!</v>
      </c>
      <c r="C25654" s="149">
        <f t="shared" si="200"/>
        <v>45517</v>
      </c>
      <c r="D25654" s="74" t="str">
        <f t="shared" si="201"/>
        <v>Damia DalilahStatus is reachable</v>
      </c>
    </row>
    <row r="25655" spans="1:4">
      <c r="A25655" s="74" t="s">
        <v>13572</v>
      </c>
      <c r="B25655" s="74" t="str">
        <f ca="1">IFERROR(__xludf.DUMMYFUNCTION("IF(REGEXMATCH(A25655,""wealth planning""),""Script 1"",""-"")"),"-")</f>
        <v>-</v>
      </c>
      <c r="C25655" s="149">
        <f t="shared" si="200"/>
        <v>45517</v>
      </c>
      <c r="D25655" s="74" t="str">
        <f t="shared" si="201"/>
        <v>Damia Dalilah</v>
      </c>
    </row>
    <row r="25656" spans="1:4">
      <c r="A25656" s="74"/>
      <c r="B25656" s="74" t="str">
        <f ca="1">IFERROR(__xludf.DUMMYFUNCTION("IF(REGEXMATCH(A25656,""wealth planning""),""Script 1"",""-"")"),"-")</f>
        <v>-</v>
      </c>
      <c r="C25656" s="74" t="str">
        <f t="shared" si="200"/>
        <v>You: Terima kasih atas reply. Saya doakan semoga dipermudahkan urusan</v>
      </c>
      <c r="D25656" s="149">
        <f t="shared" si="201"/>
        <v>45517</v>
      </c>
    </row>
    <row r="25657" spans="1:4">
      <c r="B25657" s="74" t="str">
        <f ca="1">IFERROR(__xludf.DUMMYFUNCTION("IF(REGEXMATCH(A25657,""wealth planning""),""Script 1"",""-"")"),"-")</f>
        <v>-</v>
      </c>
      <c r="C25657" s="74">
        <f t="shared" si="200"/>
        <v>0</v>
      </c>
      <c r="D25657" s="149">
        <f t="shared" si="201"/>
        <v>45517</v>
      </c>
    </row>
    <row r="25658" spans="1:4">
      <c r="B25658" s="74" t="str">
        <f ca="1">IFERROR(__xludf.DUMMYFUNCTION("IF(REGEXMATCH(A25658,""wealth planning""),""Script 1"",""-"")"),"-")</f>
        <v>-</v>
      </c>
      <c r="C25658" s="74">
        <f t="shared" si="200"/>
        <v>0</v>
      </c>
      <c r="D25658" s="74" t="str">
        <f t="shared" si="201"/>
        <v>You: Terima kasih atas reply. Saya doakan semoga dipermudahkan urusan</v>
      </c>
    </row>
    <row r="25659" spans="1:4">
      <c r="A25659" s="74" t="s">
        <v>13574</v>
      </c>
      <c r="B25659" s="74" t="str">
        <f ca="1">IFERROR(__xludf.DUMMYFUNCTION("IF(REGEXMATCH(A25659,""wealth planning""),""Script 1"",""-"")"),"-")</f>
        <v>-</v>
      </c>
      <c r="C25659" s="74">
        <f t="shared" si="200"/>
        <v>0</v>
      </c>
      <c r="D25659" s="74">
        <f t="shared" si="201"/>
        <v>0</v>
      </c>
    </row>
    <row r="25660" spans="1:4">
      <c r="A25660" s="74" t="s">
        <v>13574</v>
      </c>
      <c r="B25660" s="74" t="str">
        <f ca="1">IFERROR(__xludf.DUMMYFUNCTION("IF(REGEXMATCH(A25660,""wealth planning""),""Script 1"",""-"")"),"-")</f>
        <v>-</v>
      </c>
      <c r="C25660" s="74" t="str">
        <f t="shared" si="200"/>
        <v>Aina Syazzween</v>
      </c>
      <c r="D25660" s="74">
        <f t="shared" si="201"/>
        <v>0</v>
      </c>
    </row>
    <row r="25661" spans="1:4">
      <c r="A25661" s="149">
        <v>45517</v>
      </c>
      <c r="B25661" s="74" t="str">
        <f ca="1">IFERROR(__xludf.DUMMYFUNCTION("IF(REGEXMATCH(A25661,""wealth planning""),""Script 1"",""-"")"),"#VALUE!")</f>
        <v>#VALUE!</v>
      </c>
      <c r="C25661" s="74" t="str">
        <f t="shared" si="200"/>
        <v>Aina Syazzween</v>
      </c>
      <c r="D25661" s="74">
        <f t="shared" si="201"/>
        <v>0</v>
      </c>
    </row>
    <row r="25662" spans="1:4">
      <c r="A25662" s="149">
        <v>45517</v>
      </c>
      <c r="B25662" s="74" t="str">
        <f ca="1">IFERROR(__xludf.DUMMYFUNCTION("IF(REGEXMATCH(A25662,""wealth planning""),""Script 1"",""-"")"),"#VALUE!")</f>
        <v>#VALUE!</v>
      </c>
      <c r="C25662" s="149">
        <f t="shared" si="200"/>
        <v>45517</v>
      </c>
      <c r="D25662" s="74" t="str">
        <f t="shared" si="201"/>
        <v>Aina Syazzween</v>
      </c>
    </row>
    <row r="25663" spans="1:4">
      <c r="A25663" s="74" t="s">
        <v>13575</v>
      </c>
      <c r="B25663" s="74" t="str">
        <f ca="1">IFERROR(__xludf.DUMMYFUNCTION("IF(REGEXMATCH(A25663,""wealth planning""),""Script 1"",""-"")"),"-")</f>
        <v>-</v>
      </c>
      <c r="C25663" s="149">
        <f t="shared" si="200"/>
        <v>45517</v>
      </c>
      <c r="D25663" s="74" t="str">
        <f t="shared" si="201"/>
        <v>Aina Syazzween</v>
      </c>
    </row>
    <row r="25664" spans="1:4">
      <c r="A25664" s="74"/>
      <c r="B25664" s="74" t="str">
        <f ca="1">IFERROR(__xludf.DUMMYFUNCTION("IF(REGEXMATCH(A25664,""wealth planning""),""Script 1"",""-"")"),"-")</f>
        <v>-</v>
      </c>
      <c r="C25664" s="74" t="str">
        <f t="shared" si="200"/>
        <v>You: Pernah dengar anything tentang takaful?</v>
      </c>
      <c r="D25664" s="149">
        <f t="shared" si="201"/>
        <v>45517</v>
      </c>
    </row>
    <row r="25665" spans="1:4">
      <c r="B25665" s="74" t="str">
        <f ca="1">IFERROR(__xludf.DUMMYFUNCTION("IF(REGEXMATCH(A25665,""wealth planning""),""Script 1"",""-"")"),"-")</f>
        <v>-</v>
      </c>
      <c r="C25665" s="74">
        <f t="shared" si="200"/>
        <v>0</v>
      </c>
      <c r="D25665" s="149">
        <f t="shared" si="201"/>
        <v>45517</v>
      </c>
    </row>
    <row r="25666" spans="1:4">
      <c r="B25666" s="74" t="str">
        <f ca="1">IFERROR(__xludf.DUMMYFUNCTION("IF(REGEXMATCH(A25666,""wealth planning""),""Script 1"",""-"")"),"-")</f>
        <v>-</v>
      </c>
      <c r="C25666" s="74">
        <f t="shared" si="200"/>
        <v>0</v>
      </c>
      <c r="D25666" s="74" t="str">
        <f t="shared" si="201"/>
        <v>You: Pernah dengar anything tentang takaful?</v>
      </c>
    </row>
    <row r="25667" spans="1:4">
      <c r="A25667" s="74" t="s">
        <v>13577</v>
      </c>
      <c r="B25667" s="74" t="str">
        <f ca="1">IFERROR(__xludf.DUMMYFUNCTION("IF(REGEXMATCH(A25667,""wealth planning""),""Script 1"",""-"")"),"-")</f>
        <v>-</v>
      </c>
      <c r="C25667" s="74">
        <f t="shared" si="200"/>
        <v>0</v>
      </c>
      <c r="D25667" s="74">
        <f t="shared" si="201"/>
        <v>0</v>
      </c>
    </row>
    <row r="25668" spans="1:4">
      <c r="A25668" s="74" t="s">
        <v>13578</v>
      </c>
      <c r="B25668" s="74" t="str">
        <f ca="1">IFERROR(__xludf.DUMMYFUNCTION("IF(REGEXMATCH(A25668,""wealth planning""),""Script 1"",""-"")"),"-")</f>
        <v>-</v>
      </c>
      <c r="C25668" s="74" t="str">
        <f t="shared" si="200"/>
        <v>FARZANA S.Status is reachable</v>
      </c>
      <c r="D25668" s="74">
        <f t="shared" si="201"/>
        <v>0</v>
      </c>
    </row>
    <row r="25669" spans="1:4">
      <c r="A25669" s="149">
        <v>45516</v>
      </c>
      <c r="B25669" s="74" t="str">
        <f ca="1">IFERROR(__xludf.DUMMYFUNCTION("IF(REGEXMATCH(A25669,""wealth planning""),""Script 1"",""-"")"),"#VALUE!")</f>
        <v>#VALUE!</v>
      </c>
      <c r="C25669" s="74" t="str">
        <f t="shared" si="200"/>
        <v>FARZANA S.</v>
      </c>
      <c r="D25669" s="74">
        <f t="shared" si="201"/>
        <v>0</v>
      </c>
    </row>
    <row r="25670" spans="1:4">
      <c r="A25670" s="149">
        <v>45516</v>
      </c>
      <c r="B25670" s="74" t="str">
        <f ca="1">IFERROR(__xludf.DUMMYFUNCTION("IF(REGEXMATCH(A25670,""wealth planning""),""Script 1"",""-"")"),"#VALUE!")</f>
        <v>#VALUE!</v>
      </c>
      <c r="C25670" s="149">
        <f t="shared" si="200"/>
        <v>45516</v>
      </c>
      <c r="D25670" s="74" t="str">
        <f t="shared" si="201"/>
        <v>FARZANA S.Status is reachable</v>
      </c>
    </row>
    <row r="25671" spans="1:4">
      <c r="A25671" s="74" t="s">
        <v>13579</v>
      </c>
      <c r="B25671" s="74" t="str">
        <f ca="1">IFERROR(__xludf.DUMMYFUNCTION("IF(REGEXMATCH(A25671,""wealth planning""),""Script 1"",""-"")"),"-")</f>
        <v>-</v>
      </c>
      <c r="C25671" s="149">
        <f t="shared" si="200"/>
        <v>45516</v>
      </c>
      <c r="D25671" s="74" t="str">
        <f t="shared" si="201"/>
        <v>FARZANA S.</v>
      </c>
    </row>
    <row r="25672" spans="1:4">
      <c r="A25672" s="74"/>
      <c r="B25672" s="74" t="str">
        <f ca="1">IFERROR(__xludf.DUMMYFUNCTION("IF(REGEXMATCH(A25672,""wealth planning""),""Script 1"",""-"")"),"-")</f>
        <v>-</v>
      </c>
      <c r="C25672" s="74" t="str">
        <f t="shared" si="200"/>
        <v>You: Oh faham. Boleh saya mintak izin untuk tolong review dan summary semula coverage yang ada? Since dah lama ada and most probably dah tak ingat benefit yang ada dalam tu kan</v>
      </c>
      <c r="D25672" s="149">
        <f t="shared" si="201"/>
        <v>45516</v>
      </c>
    </row>
    <row r="25673" spans="1:4">
      <c r="B25673" s="74" t="str">
        <f ca="1">IFERROR(__xludf.DUMMYFUNCTION("IF(REGEXMATCH(A25673,""wealth planning""),""Script 1"",""-"")"),"-")</f>
        <v>-</v>
      </c>
      <c r="C25673" s="74">
        <f t="shared" si="200"/>
        <v>0</v>
      </c>
      <c r="D25673" s="149">
        <f t="shared" si="201"/>
        <v>45516</v>
      </c>
    </row>
    <row r="25674" spans="1:4">
      <c r="B25674" s="74" t="str">
        <f ca="1">IFERROR(__xludf.DUMMYFUNCTION("IF(REGEXMATCH(A25674,""wealth planning""),""Script 1"",""-"")"),"-")</f>
        <v>-</v>
      </c>
      <c r="C25674" s="74">
        <f t="shared" si="200"/>
        <v>0</v>
      </c>
      <c r="D25674" s="74" t="str">
        <f t="shared" si="201"/>
        <v>You: Oh faham. Boleh saya mintak izin untuk tolong review dan summary semula coverage yang ada? Since dah lama ada and most probably dah tak ingat benefit yang ada dalam tu kan</v>
      </c>
    </row>
    <row r="25675" spans="1:4">
      <c r="A25675" s="74" t="s">
        <v>13581</v>
      </c>
      <c r="B25675" s="74" t="str">
        <f ca="1">IFERROR(__xludf.DUMMYFUNCTION("IF(REGEXMATCH(A25675,""wealth planning""),""Script 1"",""-"")"),"-")</f>
        <v>-</v>
      </c>
      <c r="C25675" s="74">
        <f t="shared" si="200"/>
        <v>0</v>
      </c>
      <c r="D25675" s="74">
        <f t="shared" si="201"/>
        <v>0</v>
      </c>
    </row>
    <row r="25676" spans="1:4">
      <c r="A25676" s="74" t="s">
        <v>13581</v>
      </c>
      <c r="B25676" s="74" t="str">
        <f ca="1">IFERROR(__xludf.DUMMYFUNCTION("IF(REGEXMATCH(A25676,""wealth planning""),""Script 1"",""-"")"),"-")</f>
        <v>-</v>
      </c>
      <c r="C25676" s="74" t="str">
        <f t="shared" si="200"/>
        <v>Syamil Roslan</v>
      </c>
      <c r="D25676" s="74">
        <f t="shared" si="201"/>
        <v>0</v>
      </c>
    </row>
    <row r="25677" spans="1:4">
      <c r="A25677" s="149">
        <v>45516</v>
      </c>
      <c r="B25677" s="74" t="str">
        <f ca="1">IFERROR(__xludf.DUMMYFUNCTION("IF(REGEXMATCH(A25677,""wealth planning""),""Script 1"",""-"")"),"#VALUE!")</f>
        <v>#VALUE!</v>
      </c>
      <c r="C25677" s="74" t="str">
        <f t="shared" si="200"/>
        <v>Syamil Roslan</v>
      </c>
      <c r="D25677" s="74">
        <f t="shared" si="201"/>
        <v>0</v>
      </c>
    </row>
    <row r="25678" spans="1:4">
      <c r="A25678" s="149">
        <v>45516</v>
      </c>
      <c r="B25678" s="74" t="str">
        <f ca="1">IFERROR(__xludf.DUMMYFUNCTION("IF(REGEXMATCH(A25678,""wealth planning""),""Script 1"",""-"")"),"#VALUE!")</f>
        <v>#VALUE!</v>
      </c>
      <c r="C25678" s="149">
        <f t="shared" si="200"/>
        <v>45516</v>
      </c>
      <c r="D25678" s="74" t="str">
        <f t="shared" si="201"/>
        <v>Syamil Roslan</v>
      </c>
    </row>
    <row r="25679" spans="1:4">
      <c r="A25679" s="74" t="s">
        <v>13582</v>
      </c>
      <c r="B25679" s="74" t="str">
        <f ca="1">IFERROR(__xludf.DUMMYFUNCTION("IF(REGEXMATCH(A25679,""wealth planning""),""Script 1"",""-"")"),"Script 1")</f>
        <v>Script 1</v>
      </c>
      <c r="C25679" s="149">
        <f t="shared" si="200"/>
        <v>45516</v>
      </c>
      <c r="D25679" s="74" t="str">
        <f t="shared" si="201"/>
        <v>Syamil Roslan</v>
      </c>
    </row>
    <row r="25680" spans="1:4">
      <c r="A25680" s="74"/>
      <c r="B25680" s="74" t="str">
        <f ca="1">IFERROR(__xludf.DUMMYFUNCTION("IF(REGEXMATCH(A25680,""wealth planning""),""Script 1"",""-"")"),"-")</f>
        <v>-</v>
      </c>
      <c r="C25680" s="74" t="str">
        <f t="shared" si="200"/>
        <v>You: Maaf mungkin saya tersalah ayat. Saya bukan nak mencari ahli. Saya nak dapatkan peluang untuk saya share sahaja berkenan takaful dan wealth planning dengan Syamil. Sekadar sesi knowledge sharing sahaja bukan untuk mencari ahli</v>
      </c>
      <c r="D25680" s="149">
        <f t="shared" si="201"/>
        <v>45516</v>
      </c>
    </row>
    <row r="25681" spans="1:4">
      <c r="B25681" s="74" t="str">
        <f ca="1">IFERROR(__xludf.DUMMYFUNCTION("IF(REGEXMATCH(A25681,""wealth planning""),""Script 1"",""-"")"),"-")</f>
        <v>-</v>
      </c>
      <c r="C25681" s="74">
        <f t="shared" si="200"/>
        <v>0</v>
      </c>
      <c r="D25681" s="149">
        <f t="shared" si="201"/>
        <v>45516</v>
      </c>
    </row>
    <row r="25682" spans="1:4">
      <c r="B25682" s="74" t="str">
        <f ca="1">IFERROR(__xludf.DUMMYFUNCTION("IF(REGEXMATCH(A25682,""wealth planning""),""Script 1"",""-"")"),"-")</f>
        <v>-</v>
      </c>
      <c r="C25682" s="74">
        <f t="shared" si="200"/>
        <v>0</v>
      </c>
      <c r="D25682" s="74" t="str">
        <f t="shared" si="201"/>
        <v>You: Maaf mungkin saya tersalah ayat. Saya bukan nak mencari ahli. Saya nak dapatkan peluang untuk saya share sahaja berkenan takaful dan wealth planning dengan Syamil. Sekadar sesi knowledge sharing sahaja bukan untuk mencari ahli</v>
      </c>
    </row>
    <row r="25683" spans="1:4">
      <c r="A25683" s="74" t="s">
        <v>13584</v>
      </c>
      <c r="B25683" s="74" t="str">
        <f ca="1">IFERROR(__xludf.DUMMYFUNCTION("IF(REGEXMATCH(A25683,""wealth planning""),""Script 1"",""-"")"),"-")</f>
        <v>-</v>
      </c>
      <c r="C25683" s="74">
        <f t="shared" si="200"/>
        <v>0</v>
      </c>
      <c r="D25683" s="74">
        <f t="shared" si="201"/>
        <v>0</v>
      </c>
    </row>
    <row r="25684" spans="1:4">
      <c r="A25684" s="74" t="s">
        <v>13585</v>
      </c>
      <c r="B25684" s="74" t="str">
        <f ca="1">IFERROR(__xludf.DUMMYFUNCTION("IF(REGEXMATCH(A25684,""wealth planning""),""Script 1"",""-"")"),"-")</f>
        <v>-</v>
      </c>
      <c r="C25684" s="74" t="str">
        <f t="shared" si="200"/>
        <v>Zailan MohamedStatus is reachable</v>
      </c>
      <c r="D25684" s="74">
        <f t="shared" si="201"/>
        <v>0</v>
      </c>
    </row>
    <row r="25685" spans="1:4">
      <c r="A25685" s="149">
        <v>45512</v>
      </c>
      <c r="B25685" s="74" t="str">
        <f ca="1">IFERROR(__xludf.DUMMYFUNCTION("IF(REGEXMATCH(A25685,""wealth planning""),""Script 1"",""-"")"),"#VALUE!")</f>
        <v>#VALUE!</v>
      </c>
      <c r="C25685" s="74" t="str">
        <f t="shared" si="200"/>
        <v>Zailan Mohamed</v>
      </c>
      <c r="D25685" s="74">
        <f t="shared" si="201"/>
        <v>0</v>
      </c>
    </row>
    <row r="25686" spans="1:4">
      <c r="A25686" s="149">
        <v>45512</v>
      </c>
      <c r="B25686" s="74" t="str">
        <f ca="1">IFERROR(__xludf.DUMMYFUNCTION("IF(REGEXMATCH(A25686,""wealth planning""),""Script 1"",""-"")"),"#VALUE!")</f>
        <v>#VALUE!</v>
      </c>
      <c r="C25686" s="149">
        <f t="shared" si="200"/>
        <v>45512</v>
      </c>
      <c r="D25686" s="74" t="str">
        <f t="shared" si="201"/>
        <v>Zailan MohamedStatus is reachable</v>
      </c>
    </row>
    <row r="25687" spans="1:4">
      <c r="A25687" s="74" t="s">
        <v>13586</v>
      </c>
      <c r="B25687" s="74" t="str">
        <f ca="1">IFERROR(__xludf.DUMMYFUNCTION("IF(REGEXMATCH(A25687,""wealth planning""),""Script 1"",""-"")"),"-")</f>
        <v>-</v>
      </c>
      <c r="C25687" s="149">
        <f t="shared" si="200"/>
        <v>45512</v>
      </c>
      <c r="D25687" s="74" t="str">
        <f t="shared" si="201"/>
        <v>Zailan Mohamed</v>
      </c>
    </row>
    <row r="25688" spans="1:4">
      <c r="A25688" s="74"/>
      <c r="B25688" s="74" t="str">
        <f ca="1">IFERROR(__xludf.DUMMYFUNCTION("IF(REGEXMATCH(A25688,""wealth planning""),""Script 1"",""-"")"),"-")</f>
        <v>-</v>
      </c>
      <c r="C25688" s="74" t="str">
        <f t="shared" si="200"/>
        <v>You: Faham tuan. Kalau saya nak tolong review semula semua polisi takaful tuan boleh? Mesti dah ambik lama kan. Ada kemungkinan dah terlupa benefit yang ada. Saya review dan buatkan summary sahaja since ini pon sebahagian dari kerja saya</v>
      </c>
      <c r="D25688" s="149">
        <f t="shared" si="201"/>
        <v>45512</v>
      </c>
    </row>
    <row r="25689" spans="1:4">
      <c r="B25689" s="74" t="str">
        <f ca="1">IFERROR(__xludf.DUMMYFUNCTION("IF(REGEXMATCH(A25689,""wealth planning""),""Script 1"",""-"")"),"-")</f>
        <v>-</v>
      </c>
      <c r="C25689" s="74">
        <f t="shared" si="200"/>
        <v>0</v>
      </c>
      <c r="D25689" s="149">
        <f t="shared" si="201"/>
        <v>45512</v>
      </c>
    </row>
    <row r="25690" spans="1:4">
      <c r="B25690" s="74" t="str">
        <f ca="1">IFERROR(__xludf.DUMMYFUNCTION("IF(REGEXMATCH(A25690,""wealth planning""),""Script 1"",""-"")"),"-")</f>
        <v>-</v>
      </c>
      <c r="C25690" s="74">
        <f t="shared" si="200"/>
        <v>0</v>
      </c>
      <c r="D25690" s="74" t="str">
        <f t="shared" si="201"/>
        <v>You: Faham tuan. Kalau saya nak tolong review semula semua polisi takaful tuan boleh? Mesti dah ambik lama kan. Ada kemungkinan dah terlupa benefit yang ada. Saya review dan buatkan summary sahaja since ini pon sebahagian dari kerja saya</v>
      </c>
    </row>
    <row r="25691" spans="1:4">
      <c r="B25691" s="74" t="str">
        <f ca="1">IFERROR(__xludf.DUMMYFUNCTION("IF(REGEXMATCH(A25691,""wealth planning""),""Script 1"",""-"")"),"-")</f>
        <v>-</v>
      </c>
      <c r="C25691" s="74">
        <f t="shared" si="200"/>
        <v>0</v>
      </c>
      <c r="D25691" s="74">
        <f t="shared" si="201"/>
        <v>0</v>
      </c>
    </row>
    <row r="25692" spans="1:4">
      <c r="A25692" s="74" t="s">
        <v>13589</v>
      </c>
      <c r="B25692" s="74" t="str">
        <f ca="1">IFERROR(__xludf.DUMMYFUNCTION("IF(REGEXMATCH(A25692,""wealth planning""),""Script 1"",""-"")"),"-")</f>
        <v>-</v>
      </c>
      <c r="C25692" s="74">
        <f t="shared" si="200"/>
        <v>0</v>
      </c>
      <c r="D25692" s="74">
        <f t="shared" si="201"/>
        <v>0</v>
      </c>
    </row>
    <row r="25693" spans="1:4">
      <c r="A25693" s="149">
        <v>45512</v>
      </c>
      <c r="B25693" s="74" t="str">
        <f ca="1">IFERROR(__xludf.DUMMYFUNCTION("IF(REGEXMATCH(A25693,""wealth planning""),""Script 1"",""-"")"),"#VALUE!")</f>
        <v>#VALUE!</v>
      </c>
      <c r="C25693" s="74" t="str">
        <f t="shared" si="200"/>
        <v>Zainal Aizat</v>
      </c>
      <c r="D25693" s="74">
        <f t="shared" si="201"/>
        <v>0</v>
      </c>
    </row>
    <row r="25694" spans="1:4">
      <c r="A25694" s="149">
        <v>45512</v>
      </c>
      <c r="B25694" s="74" t="str">
        <f ca="1">IFERROR(__xludf.DUMMYFUNCTION("IF(REGEXMATCH(A25694,""wealth planning""),""Script 1"",""-"")"),"#VALUE!")</f>
        <v>#VALUE!</v>
      </c>
      <c r="C25694" s="149">
        <f t="shared" si="200"/>
        <v>45512</v>
      </c>
      <c r="D25694" s="74">
        <f t="shared" si="201"/>
        <v>0</v>
      </c>
    </row>
    <row r="25695" spans="1:4">
      <c r="A25695" s="74" t="s">
        <v>13590</v>
      </c>
      <c r="B25695" s="74" t="str">
        <f ca="1">IFERROR(__xludf.DUMMYFUNCTION("IF(REGEXMATCH(A25695,""wealth planning""),""Script 1"",""-"")"),"-")</f>
        <v>-</v>
      </c>
      <c r="C25695" s="149">
        <f t="shared" si="200"/>
        <v>45512</v>
      </c>
      <c r="D25695" s="74" t="str">
        <f t="shared" si="201"/>
        <v>Zainal Aizat</v>
      </c>
    </row>
    <row r="25696" spans="1:4">
      <c r="A25696" s="74"/>
      <c r="B25696" s="74" t="str">
        <f ca="1">IFERROR(__xludf.DUMMYFUNCTION("IF(REGEXMATCH(A25696,""wealth planning""),""Script 1"",""-"")"),"-")</f>
        <v>-</v>
      </c>
      <c r="C25696" s="74" t="str">
        <f t="shared" si="200"/>
        <v>Zainal: 👍</v>
      </c>
      <c r="D25696" s="149">
        <f t="shared" si="201"/>
        <v>45512</v>
      </c>
    </row>
    <row r="25697" spans="1:4">
      <c r="B25697" s="74" t="str">
        <f ca="1">IFERROR(__xludf.DUMMYFUNCTION("IF(REGEXMATCH(A25697,""wealth planning""),""Script 1"",""-"")"),"-")</f>
        <v>-</v>
      </c>
      <c r="C25697" s="74">
        <f t="shared" si="200"/>
        <v>0</v>
      </c>
      <c r="D25697" s="149">
        <f t="shared" si="201"/>
        <v>45512</v>
      </c>
    </row>
    <row r="25698" spans="1:4">
      <c r="B25698" s="74" t="str">
        <f ca="1">IFERROR(__xludf.DUMMYFUNCTION("IF(REGEXMATCH(A25698,""wealth planning""),""Script 1"",""-"")"),"-")</f>
        <v>-</v>
      </c>
      <c r="C25698" s="74">
        <f t="shared" si="200"/>
        <v>0</v>
      </c>
      <c r="D25698" s="74" t="str">
        <f t="shared" si="201"/>
        <v>Zainal: 👍</v>
      </c>
    </row>
    <row r="25699" spans="1:4">
      <c r="B25699" s="74" t="str">
        <f ca="1">IFERROR(__xludf.DUMMYFUNCTION("IF(REGEXMATCH(A25699,""wealth planning""),""Script 1"",""-"")"),"-")</f>
        <v>-</v>
      </c>
      <c r="C25699" s="74">
        <f t="shared" si="200"/>
        <v>0</v>
      </c>
      <c r="D25699" s="74">
        <f t="shared" si="201"/>
        <v>0</v>
      </c>
    </row>
    <row r="25700" spans="1:4">
      <c r="A25700" s="74"/>
      <c r="B25700" s="74" t="str">
        <f ca="1">IFERROR(__xludf.DUMMYFUNCTION("IF(REGEXMATCH(A25700,""wealth planning""),""Script 1"",""-"")"),"-")</f>
        <v>-</v>
      </c>
      <c r="C25700" s="74">
        <f t="shared" si="200"/>
        <v>0</v>
      </c>
      <c r="D25700" s="74">
        <f t="shared" si="201"/>
        <v>0</v>
      </c>
    </row>
    <row r="25701" spans="1:4">
      <c r="A25701" s="74" t="s">
        <v>13593</v>
      </c>
      <c r="B25701" s="74" t="str">
        <f ca="1">IFERROR(__xludf.DUMMYFUNCTION("IF(REGEXMATCH(A25701,""wealth planning""),""Script 1"",""-"")"),"-")</f>
        <v>-</v>
      </c>
      <c r="C25701" s="74">
        <f t="shared" si="200"/>
        <v>0</v>
      </c>
      <c r="D25701" s="74">
        <f t="shared" si="201"/>
        <v>0</v>
      </c>
    </row>
    <row r="25702" spans="1:4">
      <c r="A25702" s="149">
        <v>45511</v>
      </c>
      <c r="B25702" s="74" t="str">
        <f ca="1">IFERROR(__xludf.DUMMYFUNCTION("IF(REGEXMATCH(A25702,""wealth planning""),""Script 1"",""-"")"),"#VALUE!")</f>
        <v>#VALUE!</v>
      </c>
      <c r="C25702" s="74" t="str">
        <f t="shared" si="200"/>
        <v>Mohammed Almansouri</v>
      </c>
      <c r="D25702" s="74">
        <f t="shared" si="201"/>
        <v>0</v>
      </c>
    </row>
    <row r="25703" spans="1:4">
      <c r="A25703" s="149">
        <v>45511</v>
      </c>
      <c r="B25703" s="74" t="str">
        <f ca="1">IFERROR(__xludf.DUMMYFUNCTION("IF(REGEXMATCH(A25703,""wealth planning""),""Script 1"",""-"")"),"#VALUE!")</f>
        <v>#VALUE!</v>
      </c>
      <c r="C25703" s="149">
        <f t="shared" si="200"/>
        <v>45511</v>
      </c>
      <c r="D25703" s="74">
        <f t="shared" si="201"/>
        <v>0</v>
      </c>
    </row>
    <row r="25704" spans="1:4">
      <c r="A25704" s="74" t="s">
        <v>13594</v>
      </c>
      <c r="B25704" s="74" t="str">
        <f ca="1">IFERROR(__xludf.DUMMYFUNCTION("IF(REGEXMATCH(A25704,""wealth planning""),""Script 1"",""-"")"),"-")</f>
        <v>-</v>
      </c>
      <c r="C25704" s="149">
        <f t="shared" si="200"/>
        <v>45511</v>
      </c>
      <c r="D25704" s="74" t="str">
        <f t="shared" si="201"/>
        <v>Mohammed Almansouri</v>
      </c>
    </row>
    <row r="25705" spans="1:4">
      <c r="A25705" s="74"/>
      <c r="B25705" s="74" t="str">
        <f ca="1">IFERROR(__xludf.DUMMYFUNCTION("IF(REGEXMATCH(A25705,""wealth planning""),""Script 1"",""-"")"),"-")</f>
        <v>-</v>
      </c>
      <c r="C25705" s="74" t="str">
        <f t="shared" si="200"/>
        <v>Mohammed: Hi, I see you are from Malaysia, are you living in Malaysia now?</v>
      </c>
      <c r="D25705" s="149">
        <f t="shared" si="201"/>
        <v>45511</v>
      </c>
    </row>
    <row r="25706" spans="1:4">
      <c r="B25706" s="74" t="str">
        <f ca="1">IFERROR(__xludf.DUMMYFUNCTION("IF(REGEXMATCH(A25706,""wealth planning""),""Script 1"",""-"")"),"-")</f>
        <v>-</v>
      </c>
      <c r="C25706" s="74">
        <f t="shared" si="200"/>
        <v>0</v>
      </c>
      <c r="D25706" s="149">
        <f t="shared" si="201"/>
        <v>45511</v>
      </c>
    </row>
    <row r="25707" spans="1:4">
      <c r="B25707" s="74" t="str">
        <f ca="1">IFERROR(__xludf.DUMMYFUNCTION("IF(REGEXMATCH(A25707,""wealth planning""),""Script 1"",""-"")"),"-")</f>
        <v>-</v>
      </c>
      <c r="C25707" s="74">
        <f t="shared" si="200"/>
        <v>0</v>
      </c>
      <c r="D25707" s="74" t="str">
        <f t="shared" si="201"/>
        <v>Mohammed: Hi, I see you are from Malaysia, are you living in Malaysia now?</v>
      </c>
    </row>
    <row r="25708" spans="1:4">
      <c r="A25708" s="74" t="s">
        <v>13596</v>
      </c>
      <c r="B25708" s="74" t="str">
        <f ca="1">IFERROR(__xludf.DUMMYFUNCTION("IF(REGEXMATCH(A25708,""wealth planning""),""Script 1"",""-"")"),"-")</f>
        <v>-</v>
      </c>
      <c r="C25708" s="74">
        <f t="shared" si="200"/>
        <v>0</v>
      </c>
      <c r="D25708" s="74">
        <f t="shared" si="201"/>
        <v>0</v>
      </c>
    </row>
    <row r="25709" spans="1:4">
      <c r="A25709" s="74" t="s">
        <v>13596</v>
      </c>
      <c r="B25709" s="74" t="str">
        <f ca="1">IFERROR(__xludf.DUMMYFUNCTION("IF(REGEXMATCH(A25709,""wealth planning""),""Script 1"",""-"")"),"-")</f>
        <v>-</v>
      </c>
      <c r="C25709" s="74" t="str">
        <f t="shared" si="200"/>
        <v>Idham Aishamuddin</v>
      </c>
      <c r="D25709" s="74">
        <f t="shared" si="201"/>
        <v>0</v>
      </c>
    </row>
    <row r="25710" spans="1:4">
      <c r="A25710" s="149">
        <v>45511</v>
      </c>
      <c r="B25710" s="74" t="str">
        <f ca="1">IFERROR(__xludf.DUMMYFUNCTION("IF(REGEXMATCH(A25710,""wealth planning""),""Script 1"",""-"")"),"#VALUE!")</f>
        <v>#VALUE!</v>
      </c>
      <c r="C25710" s="74" t="str">
        <f t="shared" si="200"/>
        <v>Idham Aishamuddin</v>
      </c>
      <c r="D25710" s="74">
        <f t="shared" si="201"/>
        <v>0</v>
      </c>
    </row>
    <row r="25711" spans="1:4">
      <c r="A25711" s="149">
        <v>45511</v>
      </c>
      <c r="B25711" s="74" t="str">
        <f ca="1">IFERROR(__xludf.DUMMYFUNCTION("IF(REGEXMATCH(A25711,""wealth planning""),""Script 1"",""-"")"),"#VALUE!")</f>
        <v>#VALUE!</v>
      </c>
      <c r="C25711" s="149">
        <f t="shared" si="200"/>
        <v>45511</v>
      </c>
      <c r="D25711" s="74" t="str">
        <f t="shared" si="201"/>
        <v>Idham Aishamuddin</v>
      </c>
    </row>
    <row r="25712" spans="1:4">
      <c r="A25712" s="74" t="s">
        <v>13597</v>
      </c>
      <c r="B25712" s="74" t="str">
        <f ca="1">IFERROR(__xludf.DUMMYFUNCTION("IF(REGEXMATCH(A25712,""wealth planning""),""Script 1"",""-"")"),"-")</f>
        <v>-</v>
      </c>
      <c r="C25712" s="149">
        <f t="shared" si="200"/>
        <v>45511</v>
      </c>
      <c r="D25712" s="74" t="str">
        <f t="shared" si="201"/>
        <v>Idham Aishamuddin</v>
      </c>
    </row>
    <row r="25713" spans="1:4">
      <c r="A25713" s="74"/>
      <c r="B25713" s="74" t="str">
        <f ca="1">IFERROR(__xludf.DUMMYFUNCTION("IF(REGEXMATCH(A25713,""wealth planning""),""Script 1"",""-"")"),"-")</f>
        <v>-</v>
      </c>
      <c r="C25713" s="74" t="str">
        <f t="shared" si="200"/>
        <v>You: Hi. Thank you for your reply. Semoga dipermudahkan segala urusan</v>
      </c>
      <c r="D25713" s="149">
        <f t="shared" si="201"/>
        <v>45511</v>
      </c>
    </row>
    <row r="25714" spans="1:4">
      <c r="B25714" s="74" t="str">
        <f ca="1">IFERROR(__xludf.DUMMYFUNCTION("IF(REGEXMATCH(A25714,""wealth planning""),""Script 1"",""-"")"),"-")</f>
        <v>-</v>
      </c>
      <c r="C25714" s="74">
        <f t="shared" si="200"/>
        <v>0</v>
      </c>
      <c r="D25714" s="149">
        <f t="shared" si="201"/>
        <v>45511</v>
      </c>
    </row>
    <row r="25715" spans="1:4">
      <c r="B25715" s="74" t="str">
        <f ca="1">IFERROR(__xludf.DUMMYFUNCTION("IF(REGEXMATCH(A25715,""wealth planning""),""Script 1"",""-"")"),"-")</f>
        <v>-</v>
      </c>
      <c r="C25715" s="74">
        <f t="shared" si="200"/>
        <v>0</v>
      </c>
      <c r="D25715" s="74" t="str">
        <f t="shared" si="201"/>
        <v>You: Hi. Thank you for your reply. Semoga dipermudahkan segala urusan</v>
      </c>
    </row>
    <row r="25716" spans="1:4">
      <c r="A25716" s="74" t="s">
        <v>13599</v>
      </c>
      <c r="B25716" s="74" t="str">
        <f ca="1">IFERROR(__xludf.DUMMYFUNCTION("IF(REGEXMATCH(A25716,""wealth planning""),""Script 1"",""-"")"),"-")</f>
        <v>-</v>
      </c>
      <c r="C25716" s="74">
        <f t="shared" si="200"/>
        <v>0</v>
      </c>
      <c r="D25716" s="74">
        <f t="shared" si="201"/>
        <v>0</v>
      </c>
    </row>
    <row r="25717" spans="1:4">
      <c r="A25717" s="74" t="s">
        <v>13599</v>
      </c>
      <c r="B25717" s="74" t="str">
        <f ca="1">IFERROR(__xludf.DUMMYFUNCTION("IF(REGEXMATCH(A25717,""wealth planning""),""Script 1"",""-"")"),"-")</f>
        <v>-</v>
      </c>
      <c r="C25717" s="74" t="str">
        <f t="shared" si="200"/>
        <v>Sarah Shuhaibul</v>
      </c>
      <c r="D25717" s="74">
        <f t="shared" si="201"/>
        <v>0</v>
      </c>
    </row>
    <row r="25718" spans="1:4">
      <c r="A25718" s="149">
        <v>45510</v>
      </c>
      <c r="B25718" s="74" t="str">
        <f ca="1">IFERROR(__xludf.DUMMYFUNCTION("IF(REGEXMATCH(A25718,""wealth planning""),""Script 1"",""-"")"),"#VALUE!")</f>
        <v>#VALUE!</v>
      </c>
      <c r="C25718" s="74" t="str">
        <f t="shared" si="200"/>
        <v>Sarah Shuhaibul</v>
      </c>
      <c r="D25718" s="74">
        <f t="shared" si="201"/>
        <v>0</v>
      </c>
    </row>
    <row r="25719" spans="1:4">
      <c r="A25719" s="149">
        <v>45510</v>
      </c>
      <c r="B25719" s="74" t="str">
        <f ca="1">IFERROR(__xludf.DUMMYFUNCTION("IF(REGEXMATCH(A25719,""wealth planning""),""Script 1"",""-"")"),"#VALUE!")</f>
        <v>#VALUE!</v>
      </c>
      <c r="C25719" s="149">
        <f t="shared" si="200"/>
        <v>45510</v>
      </c>
      <c r="D25719" s="74" t="str">
        <f t="shared" si="201"/>
        <v>Sarah Shuhaibul</v>
      </c>
    </row>
    <row r="25720" spans="1:4">
      <c r="A25720" s="74" t="s">
        <v>13600</v>
      </c>
      <c r="B25720" s="74" t="str">
        <f ca="1">IFERROR(__xludf.DUMMYFUNCTION("IF(REGEXMATCH(A25720,""wealth planning""),""Script 1"",""-"")"),"Script 1")</f>
        <v>Script 1</v>
      </c>
      <c r="C25720" s="149">
        <f t="shared" si="200"/>
        <v>45510</v>
      </c>
      <c r="D25720" s="74" t="str">
        <f t="shared" si="201"/>
        <v>Sarah Shuhaibul</v>
      </c>
    </row>
    <row r="25721" spans="1:4">
      <c r="A25721" s="74"/>
      <c r="B25721" s="74" t="str">
        <f ca="1">IFERROR(__xludf.DUMMYFUNCTION("IF(REGEXMATCH(A25721,""wealth planning""),""Script 1"",""-"")"),"-")</f>
        <v>-</v>
      </c>
      <c r="C25721" s="74" t="str">
        <f t="shared" si="200"/>
        <v>You: Okay no problem. Maybe in the future kalau ada inquiry atau soalan tentang takaful atau wealth planning, feel free to contact me. Semoga dipermudahkan urusan</v>
      </c>
      <c r="D25721" s="149">
        <f t="shared" si="201"/>
        <v>45510</v>
      </c>
    </row>
    <row r="25722" spans="1:4">
      <c r="B25722" s="74" t="str">
        <f ca="1">IFERROR(__xludf.DUMMYFUNCTION("IF(REGEXMATCH(A25722,""wealth planning""),""Script 1"",""-"")"),"-")</f>
        <v>-</v>
      </c>
      <c r="C25722" s="74">
        <f t="shared" si="200"/>
        <v>0</v>
      </c>
      <c r="D25722" s="149">
        <f t="shared" si="201"/>
        <v>45510</v>
      </c>
    </row>
    <row r="25723" spans="1:4">
      <c r="B25723" s="74" t="str">
        <f ca="1">IFERROR(__xludf.DUMMYFUNCTION("IF(REGEXMATCH(A25723,""wealth planning""),""Script 1"",""-"")"),"-")</f>
        <v>-</v>
      </c>
      <c r="C25723" s="74">
        <f t="shared" si="200"/>
        <v>0</v>
      </c>
      <c r="D25723" s="74" t="str">
        <f t="shared" si="201"/>
        <v>You: Okay no problem. Maybe in the future kalau ada inquiry atau soalan tentang takaful atau wealth planning, feel free to contact me. Semoga dipermudahkan urusan</v>
      </c>
    </row>
    <row r="25724" spans="1:4">
      <c r="A25724" s="74" t="s">
        <v>13602</v>
      </c>
      <c r="B25724" s="74" t="str">
        <f ca="1">IFERROR(__xludf.DUMMYFUNCTION("IF(REGEXMATCH(A25724,""wealth planning""),""Script 1"",""-"")"),"-")</f>
        <v>-</v>
      </c>
      <c r="C25724" s="74">
        <f t="shared" si="200"/>
        <v>0</v>
      </c>
      <c r="D25724" s="74">
        <f t="shared" si="201"/>
        <v>0</v>
      </c>
    </row>
    <row r="25725" spans="1:4">
      <c r="A25725" s="74" t="s">
        <v>13602</v>
      </c>
      <c r="B25725" s="74" t="str">
        <f ca="1">IFERROR(__xludf.DUMMYFUNCTION("IF(REGEXMATCH(A25725,""wealth planning""),""Script 1"",""-"")"),"-")</f>
        <v>-</v>
      </c>
      <c r="C25725" s="74" t="str">
        <f t="shared" si="200"/>
        <v>Muhammad Azrul Hamzi</v>
      </c>
      <c r="D25725" s="74">
        <f t="shared" si="201"/>
        <v>0</v>
      </c>
    </row>
    <row r="25726" spans="1:4">
      <c r="A25726" s="149">
        <v>45509</v>
      </c>
      <c r="B25726" s="74" t="str">
        <f ca="1">IFERROR(__xludf.DUMMYFUNCTION("IF(REGEXMATCH(A25726,""wealth planning""),""Script 1"",""-"")"),"#VALUE!")</f>
        <v>#VALUE!</v>
      </c>
      <c r="C25726" s="74" t="str">
        <f t="shared" si="200"/>
        <v>Muhammad Azrul Hamzi</v>
      </c>
      <c r="D25726" s="74">
        <f t="shared" si="201"/>
        <v>0</v>
      </c>
    </row>
    <row r="25727" spans="1:4">
      <c r="A25727" s="149">
        <v>45509</v>
      </c>
      <c r="B25727" s="74" t="str">
        <f ca="1">IFERROR(__xludf.DUMMYFUNCTION("IF(REGEXMATCH(A25727,""wealth planning""),""Script 1"",""-"")"),"#VALUE!")</f>
        <v>#VALUE!</v>
      </c>
      <c r="C25727" s="149">
        <f t="shared" si="200"/>
        <v>45509</v>
      </c>
      <c r="D25727" s="74" t="str">
        <f t="shared" si="201"/>
        <v>Muhammad Azrul Hamzi</v>
      </c>
    </row>
    <row r="25728" spans="1:4">
      <c r="A25728" s="74" t="s">
        <v>13603</v>
      </c>
      <c r="B25728" s="74" t="str">
        <f ca="1">IFERROR(__xludf.DUMMYFUNCTION("IF(REGEXMATCH(A25728,""wealth planning""),""Script 1"",""-"")"),"-")</f>
        <v>-</v>
      </c>
      <c r="C25728" s="149">
        <f t="shared" si="200"/>
        <v>45509</v>
      </c>
      <c r="D25728" s="74" t="str">
        <f t="shared" si="201"/>
        <v>Muhammad Azrul Hamzi</v>
      </c>
    </row>
    <row r="25729" spans="1:4">
      <c r="A25729" s="74"/>
      <c r="B25729" s="74" t="str">
        <f ca="1">IFERROR(__xludf.DUMMYFUNCTION("IF(REGEXMATCH(A25729,""wealth planning""),""Script 1"",""-"")"),"-")</f>
        <v>-</v>
      </c>
      <c r="C25729" s="74" t="str">
        <f t="shared" si="200"/>
        <v>You: Alhamdulillah good enough jika sudah ada. Kalau saya sekadar ingin knowledge sharing sahaja boleh? Mungkin ada perspektif lain atau boleh jadi sebagai second opinion</v>
      </c>
      <c r="D25729" s="149">
        <f t="shared" si="201"/>
        <v>45509</v>
      </c>
    </row>
    <row r="25730" spans="1:4">
      <c r="B25730" s="74" t="str">
        <f ca="1">IFERROR(__xludf.DUMMYFUNCTION("IF(REGEXMATCH(A25730,""wealth planning""),""Script 1"",""-"")"),"-")</f>
        <v>-</v>
      </c>
      <c r="C25730" s="74">
        <f t="shared" si="200"/>
        <v>0</v>
      </c>
      <c r="D25730" s="149">
        <f t="shared" si="201"/>
        <v>45509</v>
      </c>
    </row>
    <row r="25731" spans="1:4">
      <c r="B25731" s="74" t="str">
        <f ca="1">IFERROR(__xludf.DUMMYFUNCTION("IF(REGEXMATCH(A25731,""wealth planning""),""Script 1"",""-"")"),"-")</f>
        <v>-</v>
      </c>
      <c r="C25731" s="74">
        <f t="shared" si="200"/>
        <v>0</v>
      </c>
      <c r="D25731" s="74" t="str">
        <f t="shared" si="201"/>
        <v>You: Alhamdulillah good enough jika sudah ada. Kalau saya sekadar ingin knowledge sharing sahaja boleh? Mungkin ada perspektif lain atau boleh jadi sebagai second opinion</v>
      </c>
    </row>
    <row r="25732" spans="1:4">
      <c r="A25732" s="74" t="s">
        <v>13605</v>
      </c>
      <c r="B25732" s="74" t="str">
        <f ca="1">IFERROR(__xludf.DUMMYFUNCTION("IF(REGEXMATCH(A25732,""wealth planning""),""Script 1"",""-"")"),"-")</f>
        <v>-</v>
      </c>
      <c r="C25732" s="74">
        <f t="shared" si="200"/>
        <v>0</v>
      </c>
      <c r="D25732" s="74">
        <f t="shared" si="201"/>
        <v>0</v>
      </c>
    </row>
    <row r="25733" spans="1:4">
      <c r="A25733" s="74" t="s">
        <v>13606</v>
      </c>
      <c r="B25733" s="74" t="str">
        <f ca="1">IFERROR(__xludf.DUMMYFUNCTION("IF(REGEXMATCH(A25733,""wealth planning""),""Script 1"",""-"")"),"-")</f>
        <v>-</v>
      </c>
      <c r="C25733" s="74" t="str">
        <f t="shared" si="200"/>
        <v>Faiqah Athirah Binti JohaminStatus is reachable</v>
      </c>
      <c r="D25733" s="74">
        <f t="shared" si="201"/>
        <v>0</v>
      </c>
    </row>
    <row r="25734" spans="1:4">
      <c r="A25734" s="149">
        <v>45509</v>
      </c>
      <c r="B25734" s="74" t="str">
        <f ca="1">IFERROR(__xludf.DUMMYFUNCTION("IF(REGEXMATCH(A25734,""wealth planning""),""Script 1"",""-"")"),"#VALUE!")</f>
        <v>#VALUE!</v>
      </c>
      <c r="C25734" s="74" t="str">
        <f t="shared" si="200"/>
        <v>Faiqah Athirah Binti Johamin</v>
      </c>
      <c r="D25734" s="74">
        <f t="shared" si="201"/>
        <v>0</v>
      </c>
    </row>
    <row r="25735" spans="1:4">
      <c r="A25735" s="149">
        <v>45509</v>
      </c>
      <c r="B25735" s="74" t="str">
        <f ca="1">IFERROR(__xludf.DUMMYFUNCTION("IF(REGEXMATCH(A25735,""wealth planning""),""Script 1"",""-"")"),"#VALUE!")</f>
        <v>#VALUE!</v>
      </c>
      <c r="C25735" s="149">
        <f t="shared" si="200"/>
        <v>45509</v>
      </c>
      <c r="D25735" s="74" t="str">
        <f t="shared" si="201"/>
        <v>Faiqah Athirah Binti JohaminStatus is reachable</v>
      </c>
    </row>
    <row r="25736" spans="1:4">
      <c r="A25736" s="74" t="s">
        <v>13607</v>
      </c>
      <c r="B25736" s="74" t="str">
        <f ca="1">IFERROR(__xludf.DUMMYFUNCTION("IF(REGEXMATCH(A25736,""wealth planning""),""Script 1"",""-"")"),"-")</f>
        <v>-</v>
      </c>
      <c r="C25736" s="149">
        <f t="shared" si="200"/>
        <v>45509</v>
      </c>
      <c r="D25736" s="74" t="str">
        <f t="shared" si="201"/>
        <v>Faiqah Athirah Binti Johamin</v>
      </c>
    </row>
    <row r="25737" spans="1:4">
      <c r="A25737" s="74"/>
      <c r="B25737" s="74" t="str">
        <f ca="1">IFERROR(__xludf.DUMMYFUNCTION("IF(REGEXMATCH(A25737,""wealth planning""),""Script 1"",""-"")"),"-")</f>
        <v>-</v>
      </c>
      <c r="C25737" s="74" t="str">
        <f t="shared" si="200"/>
        <v>You: I see. Maybe kalau tak keberatan mungkin saya boleh share on saya punya side pulak. Just knowledge sharing sahaja dari perspektif nihon sotsu. Mungkin boleh take it as second opinion ke kan?</v>
      </c>
      <c r="D25737" s="149">
        <f t="shared" si="201"/>
        <v>45509</v>
      </c>
    </row>
    <row r="25738" spans="1:4">
      <c r="B25738" s="74" t="str">
        <f ca="1">IFERROR(__xludf.DUMMYFUNCTION("IF(REGEXMATCH(A25738,""wealth planning""),""Script 1"",""-"")"),"-")</f>
        <v>-</v>
      </c>
      <c r="C25738" s="74">
        <f t="shared" si="200"/>
        <v>0</v>
      </c>
      <c r="D25738" s="149">
        <f t="shared" si="201"/>
        <v>45509</v>
      </c>
    </row>
    <row r="25739" spans="1:4">
      <c r="B25739" s="74" t="str">
        <f ca="1">IFERROR(__xludf.DUMMYFUNCTION("IF(REGEXMATCH(A25739,""wealth planning""),""Script 1"",""-"")"),"-")</f>
        <v>-</v>
      </c>
      <c r="C25739" s="74">
        <f t="shared" si="200"/>
        <v>0</v>
      </c>
      <c r="D25739" s="74" t="str">
        <f t="shared" si="201"/>
        <v>You: I see. Maybe kalau tak keberatan mungkin saya boleh share on saya punya side pulak. Just knowledge sharing sahaja dari perspektif nihon sotsu. Mungkin boleh take it as second opinion ke kan?</v>
      </c>
    </row>
    <row r="25740" spans="1:4">
      <c r="A25740" s="74" t="s">
        <v>13609</v>
      </c>
      <c r="B25740" s="74" t="str">
        <f ca="1">IFERROR(__xludf.DUMMYFUNCTION("IF(REGEXMATCH(A25740,""wealth planning""),""Script 1"",""-"")"),"-")</f>
        <v>-</v>
      </c>
      <c r="C25740" s="74">
        <f t="shared" si="200"/>
        <v>0</v>
      </c>
      <c r="D25740" s="74">
        <f t="shared" si="201"/>
        <v>0</v>
      </c>
    </row>
    <row r="25741" spans="1:4">
      <c r="A25741" s="74" t="s">
        <v>13610</v>
      </c>
      <c r="B25741" s="74" t="str">
        <f ca="1">IFERROR(__xludf.DUMMYFUNCTION("IF(REGEXMATCH(A25741,""wealth planning""),""Script 1"",""-"")"),"-")</f>
        <v>-</v>
      </c>
      <c r="C25741" s="74" t="str">
        <f t="shared" si="200"/>
        <v>Farah RusleeStatus is reachable</v>
      </c>
      <c r="D25741" s="74">
        <f t="shared" si="201"/>
        <v>0</v>
      </c>
    </row>
    <row r="25742" spans="1:4">
      <c r="A25742" s="149">
        <v>45509</v>
      </c>
      <c r="B25742" s="74" t="str">
        <f ca="1">IFERROR(__xludf.DUMMYFUNCTION("IF(REGEXMATCH(A25742,""wealth planning""),""Script 1"",""-"")"),"#VALUE!")</f>
        <v>#VALUE!</v>
      </c>
      <c r="C25742" s="74" t="str">
        <f t="shared" si="200"/>
        <v>Farah Ruslee</v>
      </c>
      <c r="D25742" s="74">
        <f t="shared" si="201"/>
        <v>0</v>
      </c>
    </row>
    <row r="25743" spans="1:4">
      <c r="A25743" s="149">
        <v>45509</v>
      </c>
      <c r="B25743" s="74" t="str">
        <f ca="1">IFERROR(__xludf.DUMMYFUNCTION("IF(REGEXMATCH(A25743,""wealth planning""),""Script 1"",""-"")"),"#VALUE!")</f>
        <v>#VALUE!</v>
      </c>
      <c r="C25743" s="149">
        <f t="shared" si="200"/>
        <v>45509</v>
      </c>
      <c r="D25743" s="74" t="str">
        <f t="shared" si="201"/>
        <v>Farah RusleeStatus is reachable</v>
      </c>
    </row>
    <row r="25744" spans="1:4">
      <c r="A25744" s="74" t="s">
        <v>13611</v>
      </c>
      <c r="B25744" s="74" t="str">
        <f ca="1">IFERROR(__xludf.DUMMYFUNCTION("IF(REGEXMATCH(A25744,""wealth planning""),""Script 1"",""-"")"),"-")</f>
        <v>-</v>
      </c>
      <c r="C25744" s="149">
        <f t="shared" si="200"/>
        <v>45509</v>
      </c>
      <c r="D25744" s="74" t="str">
        <f t="shared" si="201"/>
        <v>Farah Ruslee</v>
      </c>
    </row>
    <row r="25745" spans="1:4">
      <c r="A25745" s="74"/>
      <c r="B25745" s="74" t="str">
        <f ca="1">IFERROR(__xludf.DUMMYFUNCTION("IF(REGEXMATCH(A25745,""wealth planning""),""Script 1"",""-"")"),"-")</f>
        <v>-</v>
      </c>
      <c r="C25745" s="74" t="str">
        <f t="shared" si="200"/>
        <v>Farah: So xpelah</v>
      </c>
      <c r="D25745" s="149">
        <f t="shared" si="201"/>
        <v>45509</v>
      </c>
    </row>
    <row r="25746" spans="1:4">
      <c r="B25746" s="74" t="str">
        <f ca="1">IFERROR(__xludf.DUMMYFUNCTION("IF(REGEXMATCH(A25746,""wealth planning""),""Script 1"",""-"")"),"-")</f>
        <v>-</v>
      </c>
      <c r="C25746" s="74">
        <f t="shared" si="200"/>
        <v>0</v>
      </c>
      <c r="D25746" s="149">
        <f t="shared" si="201"/>
        <v>45509</v>
      </c>
    </row>
    <row r="25747" spans="1:4">
      <c r="B25747" s="74" t="str">
        <f ca="1">IFERROR(__xludf.DUMMYFUNCTION("IF(REGEXMATCH(A25747,""wealth planning""),""Script 1"",""-"")"),"-")</f>
        <v>-</v>
      </c>
      <c r="C25747" s="74">
        <f t="shared" si="200"/>
        <v>0</v>
      </c>
      <c r="D25747" s="74" t="str">
        <f t="shared" si="201"/>
        <v>Farah: So xpelah</v>
      </c>
    </row>
    <row r="25748" spans="1:4">
      <c r="A25748" s="74" t="s">
        <v>13613</v>
      </c>
      <c r="B25748" s="74" t="str">
        <f ca="1">IFERROR(__xludf.DUMMYFUNCTION("IF(REGEXMATCH(A25748,""wealth planning""),""Script 1"",""-"")"),"-")</f>
        <v>-</v>
      </c>
      <c r="C25748" s="74">
        <f t="shared" si="200"/>
        <v>0</v>
      </c>
      <c r="D25748" s="74">
        <f t="shared" si="201"/>
        <v>0</v>
      </c>
    </row>
    <row r="25749" spans="1:4">
      <c r="A25749" s="74" t="s">
        <v>13613</v>
      </c>
      <c r="B25749" s="74" t="str">
        <f ca="1">IFERROR(__xludf.DUMMYFUNCTION("IF(REGEXMATCH(A25749,""wealth planning""),""Script 1"",""-"")"),"-")</f>
        <v>-</v>
      </c>
      <c r="C25749" s="74" t="str">
        <f t="shared" si="200"/>
        <v>Aidiel Ziat</v>
      </c>
      <c r="D25749" s="74">
        <f t="shared" si="201"/>
        <v>0</v>
      </c>
    </row>
    <row r="25750" spans="1:4">
      <c r="A25750" s="149">
        <v>45509</v>
      </c>
      <c r="B25750" s="74" t="str">
        <f ca="1">IFERROR(__xludf.DUMMYFUNCTION("IF(REGEXMATCH(A25750,""wealth planning""),""Script 1"",""-"")"),"#VALUE!")</f>
        <v>#VALUE!</v>
      </c>
      <c r="C25750" s="74" t="str">
        <f t="shared" si="200"/>
        <v>Aidiel Ziat</v>
      </c>
      <c r="D25750" s="74">
        <f t="shared" si="201"/>
        <v>0</v>
      </c>
    </row>
    <row r="25751" spans="1:4">
      <c r="A25751" s="149">
        <v>45509</v>
      </c>
      <c r="B25751" s="74" t="str">
        <f ca="1">IFERROR(__xludf.DUMMYFUNCTION("IF(REGEXMATCH(A25751,""wealth planning""),""Script 1"",""-"")"),"#VALUE!")</f>
        <v>#VALUE!</v>
      </c>
      <c r="C25751" s="149">
        <f t="shared" si="200"/>
        <v>45509</v>
      </c>
      <c r="D25751" s="74" t="str">
        <f t="shared" si="201"/>
        <v>Aidiel Ziat</v>
      </c>
    </row>
    <row r="25752" spans="1:4">
      <c r="A25752" s="74" t="s">
        <v>13614</v>
      </c>
      <c r="B25752" s="74" t="str">
        <f ca="1">IFERROR(__xludf.DUMMYFUNCTION("IF(REGEXMATCH(A25752,""wealth planning""),""Script 1"",""-"")"),"-")</f>
        <v>-</v>
      </c>
      <c r="C25752" s="149">
        <f t="shared" si="200"/>
        <v>45509</v>
      </c>
      <c r="D25752" s="74" t="str">
        <f t="shared" si="201"/>
        <v>Aidiel Ziat</v>
      </c>
    </row>
    <row r="25753" spans="1:4">
      <c r="A25753" s="74"/>
      <c r="B25753" s="74" t="str">
        <f ca="1">IFERROR(__xludf.DUMMYFUNCTION("IF(REGEXMATCH(A25753,""wealth planning""),""Script 1"",""-"")"),"-")</f>
        <v>-</v>
      </c>
      <c r="C25753" s="74" t="str">
        <f t="shared" si="200"/>
        <v>You: I see. For knowledge sharing sahaja pon should be no problem kan?</v>
      </c>
      <c r="D25753" s="149">
        <f t="shared" si="201"/>
        <v>45509</v>
      </c>
    </row>
    <row r="25754" spans="1:4">
      <c r="B25754" s="74" t="str">
        <f ca="1">IFERROR(__xludf.DUMMYFUNCTION("IF(REGEXMATCH(A25754,""wealth planning""),""Script 1"",""-"")"),"-")</f>
        <v>-</v>
      </c>
      <c r="C25754" s="74">
        <f t="shared" si="200"/>
        <v>0</v>
      </c>
      <c r="D25754" s="149">
        <f t="shared" si="201"/>
        <v>45509</v>
      </c>
    </row>
    <row r="25755" spans="1:4">
      <c r="B25755" s="74" t="str">
        <f ca="1">IFERROR(__xludf.DUMMYFUNCTION("IF(REGEXMATCH(A25755,""wealth planning""),""Script 1"",""-"")"),"-")</f>
        <v>-</v>
      </c>
      <c r="C25755" s="74">
        <f t="shared" si="200"/>
        <v>0</v>
      </c>
      <c r="D25755" s="74" t="str">
        <f t="shared" si="201"/>
        <v>You: I see. For knowledge sharing sahaja pon should be no problem kan?</v>
      </c>
    </row>
    <row r="25756" spans="1:4">
      <c r="B25756" s="74" t="str">
        <f ca="1">IFERROR(__xludf.DUMMYFUNCTION("IF(REGEXMATCH(A25756,""wealth planning""),""Script 1"",""-"")"),"-")</f>
        <v>-</v>
      </c>
      <c r="C25756" s="74">
        <f t="shared" si="200"/>
        <v>0</v>
      </c>
      <c r="D25756" s="74">
        <f t="shared" si="201"/>
        <v>0</v>
      </c>
    </row>
    <row r="25757" spans="1:4">
      <c r="A25757" s="74" t="s">
        <v>13617</v>
      </c>
      <c r="B25757" s="74" t="str">
        <f ca="1">IFERROR(__xludf.DUMMYFUNCTION("IF(REGEXMATCH(A25757,""wealth planning""),""Script 1"",""-"")"),"-")</f>
        <v>-</v>
      </c>
      <c r="C25757" s="74">
        <f t="shared" si="200"/>
        <v>0</v>
      </c>
      <c r="D25757" s="74">
        <f t="shared" si="201"/>
        <v>0</v>
      </c>
    </row>
    <row r="25758" spans="1:4">
      <c r="A25758" s="149">
        <v>45509</v>
      </c>
      <c r="B25758" s="74" t="str">
        <f ca="1">IFERROR(__xludf.DUMMYFUNCTION("IF(REGEXMATCH(A25758,""wealth planning""),""Script 1"",""-"")"),"#VALUE!")</f>
        <v>#VALUE!</v>
      </c>
      <c r="C25758" s="74" t="str">
        <f t="shared" si="200"/>
        <v>Fatini Nadiatun Nazirah Zulkifli</v>
      </c>
      <c r="D25758" s="74">
        <f t="shared" si="201"/>
        <v>0</v>
      </c>
    </row>
    <row r="25759" spans="1:4">
      <c r="A25759" s="149">
        <v>45509</v>
      </c>
      <c r="B25759" s="74" t="str">
        <f ca="1">IFERROR(__xludf.DUMMYFUNCTION("IF(REGEXMATCH(A25759,""wealth planning""),""Script 1"",""-"")"),"#VALUE!")</f>
        <v>#VALUE!</v>
      </c>
      <c r="C25759" s="149">
        <f t="shared" ref="C25759:C26005" si="202">A25758</f>
        <v>45509</v>
      </c>
      <c r="D25759" s="74">
        <f t="shared" ref="D25759:D26005" si="203">A25756</f>
        <v>0</v>
      </c>
    </row>
    <row r="25760" spans="1:4">
      <c r="A25760" s="74" t="s">
        <v>13618</v>
      </c>
      <c r="B25760" s="74" t="str">
        <f ca="1">IFERROR(__xludf.DUMMYFUNCTION("IF(REGEXMATCH(A25760,""wealth planning""),""Script 1"",""-"")"),"-")</f>
        <v>-</v>
      </c>
      <c r="C25760" s="149">
        <f t="shared" si="202"/>
        <v>45509</v>
      </c>
      <c r="D25760" s="74" t="str">
        <f t="shared" si="203"/>
        <v>Fatini Nadiatun Nazirah Zulkifli</v>
      </c>
    </row>
    <row r="25761" spans="1:4">
      <c r="A25761" s="74"/>
      <c r="B25761" s="74" t="str">
        <f ca="1">IFERROR(__xludf.DUMMYFUNCTION("IF(REGEXMATCH(A25761,""wealth planning""),""Script 1"",""-"")"),"-")</f>
        <v>-</v>
      </c>
      <c r="C25761" s="74" t="str">
        <f t="shared" si="202"/>
        <v>You: I see. No problem. Best of luck untuk exam nanti. Semoga dipermudahkan segala urusan</v>
      </c>
      <c r="D25761" s="149">
        <f t="shared" si="203"/>
        <v>45509</v>
      </c>
    </row>
    <row r="25762" spans="1:4">
      <c r="B25762" s="74" t="str">
        <f ca="1">IFERROR(__xludf.DUMMYFUNCTION("IF(REGEXMATCH(A25762,""wealth planning""),""Script 1"",""-"")"),"-")</f>
        <v>-</v>
      </c>
      <c r="C25762" s="74">
        <f t="shared" si="202"/>
        <v>0</v>
      </c>
      <c r="D25762" s="149">
        <f t="shared" si="203"/>
        <v>45509</v>
      </c>
    </row>
    <row r="25763" spans="1:4">
      <c r="B25763" s="74" t="str">
        <f ca="1">IFERROR(__xludf.DUMMYFUNCTION("IF(REGEXMATCH(A25763,""wealth planning""),""Script 1"",""-"")"),"-")</f>
        <v>-</v>
      </c>
      <c r="C25763" s="74">
        <f t="shared" si="202"/>
        <v>0</v>
      </c>
      <c r="D25763" s="74" t="str">
        <f t="shared" si="203"/>
        <v>You: I see. No problem. Best of luck untuk exam nanti. Semoga dipermudahkan segala urusan</v>
      </c>
    </row>
    <row r="25764" spans="1:4">
      <c r="B25764" s="74" t="str">
        <f ca="1">IFERROR(__xludf.DUMMYFUNCTION("IF(REGEXMATCH(A25764,""wealth planning""),""Script 1"",""-"")"),"-")</f>
        <v>-</v>
      </c>
      <c r="C25764" s="74">
        <f t="shared" si="202"/>
        <v>0</v>
      </c>
      <c r="D25764" s="74">
        <f t="shared" si="203"/>
        <v>0</v>
      </c>
    </row>
    <row r="25765" spans="1:4">
      <c r="A25765" s="74" t="s">
        <v>13621</v>
      </c>
      <c r="B25765" s="74" t="str">
        <f ca="1">IFERROR(__xludf.DUMMYFUNCTION("IF(REGEXMATCH(A25765,""wealth planning""),""Script 1"",""-"")"),"-")</f>
        <v>-</v>
      </c>
      <c r="C25765" s="74">
        <f t="shared" si="202"/>
        <v>0</v>
      </c>
      <c r="D25765" s="74">
        <f t="shared" si="203"/>
        <v>0</v>
      </c>
    </row>
    <row r="25766" spans="1:4">
      <c r="A25766" s="149">
        <v>45509</v>
      </c>
      <c r="B25766" s="74" t="str">
        <f ca="1">IFERROR(__xludf.DUMMYFUNCTION("IF(REGEXMATCH(A25766,""wealth planning""),""Script 1"",""-"")"),"#VALUE!")</f>
        <v>#VALUE!</v>
      </c>
      <c r="C25766" s="74" t="str">
        <f t="shared" si="202"/>
        <v>Muhammad Haziq Zayani</v>
      </c>
      <c r="D25766" s="74">
        <f t="shared" si="203"/>
        <v>0</v>
      </c>
    </row>
    <row r="25767" spans="1:4">
      <c r="A25767" s="149">
        <v>45509</v>
      </c>
      <c r="B25767" s="74" t="str">
        <f ca="1">IFERROR(__xludf.DUMMYFUNCTION("IF(REGEXMATCH(A25767,""wealth planning""),""Script 1"",""-"")"),"#VALUE!")</f>
        <v>#VALUE!</v>
      </c>
      <c r="C25767" s="149">
        <f t="shared" si="202"/>
        <v>45509</v>
      </c>
      <c r="D25767" s="74">
        <f t="shared" si="203"/>
        <v>0</v>
      </c>
    </row>
    <row r="25768" spans="1:4">
      <c r="A25768" s="74" t="s">
        <v>13622</v>
      </c>
      <c r="B25768" s="74" t="str">
        <f ca="1">IFERROR(__xludf.DUMMYFUNCTION("IF(REGEXMATCH(A25768,""wealth planning""),""Script 1"",""-"")"),"-")</f>
        <v>-</v>
      </c>
      <c r="C25768" s="149">
        <f t="shared" si="202"/>
        <v>45509</v>
      </c>
      <c r="D25768" s="74" t="str">
        <f t="shared" si="203"/>
        <v>Muhammad Haziq Zayani</v>
      </c>
    </row>
    <row r="25769" spans="1:4">
      <c r="A25769" s="74"/>
      <c r="B25769" s="74" t="str">
        <f ca="1">IFERROR(__xludf.DUMMYFUNCTION("IF(REGEXMATCH(A25769,""wealth planning""),""Script 1"",""-"")"),"-")</f>
        <v>-</v>
      </c>
      <c r="C25769" s="74" t="str">
        <f t="shared" si="202"/>
        <v>You: Thanks for the reply. Semoga dipermudahkan urusan Haziq</v>
      </c>
      <c r="D25769" s="149">
        <f t="shared" si="203"/>
        <v>45509</v>
      </c>
    </row>
    <row r="25770" spans="1:4">
      <c r="B25770" s="74" t="str">
        <f ca="1">IFERROR(__xludf.DUMMYFUNCTION("IF(REGEXMATCH(A25770,""wealth planning""),""Script 1"",""-"")"),"-")</f>
        <v>-</v>
      </c>
      <c r="C25770" s="74">
        <f t="shared" si="202"/>
        <v>0</v>
      </c>
      <c r="D25770" s="149">
        <f t="shared" si="203"/>
        <v>45509</v>
      </c>
    </row>
    <row r="25771" spans="1:4">
      <c r="B25771" s="74" t="str">
        <f ca="1">IFERROR(__xludf.DUMMYFUNCTION("IF(REGEXMATCH(A25771,""wealth planning""),""Script 1"",""-"")"),"-")</f>
        <v>-</v>
      </c>
      <c r="C25771" s="74">
        <f t="shared" si="202"/>
        <v>0</v>
      </c>
      <c r="D25771" s="74" t="str">
        <f t="shared" si="203"/>
        <v>You: Thanks for the reply. Semoga dipermudahkan urusan Haziq</v>
      </c>
    </row>
    <row r="25772" spans="1:4">
      <c r="A25772" s="74" t="s">
        <v>13624</v>
      </c>
      <c r="B25772" s="74" t="str">
        <f ca="1">IFERROR(__xludf.DUMMYFUNCTION("IF(REGEXMATCH(A25772,""wealth planning""),""Script 1"",""-"")"),"-")</f>
        <v>-</v>
      </c>
      <c r="C25772" s="74">
        <f t="shared" si="202"/>
        <v>0</v>
      </c>
      <c r="D25772" s="74">
        <f t="shared" si="203"/>
        <v>0</v>
      </c>
    </row>
    <row r="25773" spans="1:4">
      <c r="A25773" s="74" t="s">
        <v>13625</v>
      </c>
      <c r="B25773" s="74" t="str">
        <f ca="1">IFERROR(__xludf.DUMMYFUNCTION("IF(REGEXMATCH(A25773,""wealth planning""),""Script 1"",""-"")"),"-")</f>
        <v>-</v>
      </c>
      <c r="C25773" s="74" t="str">
        <f t="shared" si="202"/>
        <v>Mas Nur Izzaty Binti SopianStatus is reachable</v>
      </c>
      <c r="D25773" s="74">
        <f t="shared" si="203"/>
        <v>0</v>
      </c>
    </row>
    <row r="25774" spans="1:4">
      <c r="A25774" s="149">
        <v>45506</v>
      </c>
      <c r="B25774" s="74" t="str">
        <f ca="1">IFERROR(__xludf.DUMMYFUNCTION("IF(REGEXMATCH(A25774,""wealth planning""),""Script 1"",""-"")"),"#VALUE!")</f>
        <v>#VALUE!</v>
      </c>
      <c r="C25774" s="74" t="str">
        <f t="shared" si="202"/>
        <v>Mas Nur Izzaty Binti Sopian</v>
      </c>
      <c r="D25774" s="74">
        <f t="shared" si="203"/>
        <v>0</v>
      </c>
    </row>
    <row r="25775" spans="1:4">
      <c r="A25775" s="149">
        <v>45506</v>
      </c>
      <c r="B25775" s="74" t="str">
        <f ca="1">IFERROR(__xludf.DUMMYFUNCTION("IF(REGEXMATCH(A25775,""wealth planning""),""Script 1"",""-"")"),"#VALUE!")</f>
        <v>#VALUE!</v>
      </c>
      <c r="C25775" s="149">
        <f t="shared" si="202"/>
        <v>45506</v>
      </c>
      <c r="D25775" s="74" t="str">
        <f t="shared" si="203"/>
        <v>Mas Nur Izzaty Binti SopianStatus is reachable</v>
      </c>
    </row>
    <row r="25776" spans="1:4">
      <c r="A25776" s="74" t="s">
        <v>13626</v>
      </c>
      <c r="B25776" s="74" t="str">
        <f ca="1">IFERROR(__xludf.DUMMYFUNCTION("IF(REGEXMATCH(A25776,""wealth planning""),""Script 1"",""-"")"),"-")</f>
        <v>-</v>
      </c>
      <c r="C25776" s="149">
        <f t="shared" si="202"/>
        <v>45506</v>
      </c>
      <c r="D25776" s="74" t="str">
        <f t="shared" si="203"/>
        <v>Mas Nur Izzaty Binti Sopian</v>
      </c>
    </row>
    <row r="25777" spans="1:4">
      <c r="A25777" s="74"/>
      <c r="B25777" s="74" t="str">
        <f ca="1">IFERROR(__xludf.DUMMYFUNCTION("IF(REGEXMATCH(A25777,""wealth planning""),""Script 1"",""-"")"),"-")</f>
        <v>-</v>
      </c>
      <c r="C25777" s="74" t="str">
        <f t="shared" si="202"/>
        <v>You: Prefer jumpa atau online untuk appointment?</v>
      </c>
      <c r="D25777" s="149">
        <f t="shared" si="203"/>
        <v>45506</v>
      </c>
    </row>
    <row r="25778" spans="1:4">
      <c r="B25778" s="74" t="str">
        <f ca="1">IFERROR(__xludf.DUMMYFUNCTION("IF(REGEXMATCH(A25778,""wealth planning""),""Script 1"",""-"")"),"-")</f>
        <v>-</v>
      </c>
      <c r="C25778" s="74">
        <f t="shared" si="202"/>
        <v>0</v>
      </c>
      <c r="D25778" s="149">
        <f t="shared" si="203"/>
        <v>45506</v>
      </c>
    </row>
    <row r="25779" spans="1:4">
      <c r="B25779" s="74" t="str">
        <f ca="1">IFERROR(__xludf.DUMMYFUNCTION("IF(REGEXMATCH(A25779,""wealth planning""),""Script 1"",""-"")"),"-")</f>
        <v>-</v>
      </c>
      <c r="C25779" s="74">
        <f t="shared" si="202"/>
        <v>0</v>
      </c>
      <c r="D25779" s="74" t="str">
        <f t="shared" si="203"/>
        <v>You: Prefer jumpa atau online untuk appointment?</v>
      </c>
    </row>
    <row r="25780" spans="1:4">
      <c r="A25780" s="74" t="s">
        <v>13628</v>
      </c>
      <c r="B25780" s="74" t="str">
        <f ca="1">IFERROR(__xludf.DUMMYFUNCTION("IF(REGEXMATCH(A25780,""wealth planning""),""Script 1"",""-"")"),"-")</f>
        <v>-</v>
      </c>
      <c r="C25780" s="74">
        <f t="shared" si="202"/>
        <v>0</v>
      </c>
      <c r="D25780" s="74">
        <f t="shared" si="203"/>
        <v>0</v>
      </c>
    </row>
    <row r="25781" spans="1:4">
      <c r="A25781" s="74" t="s">
        <v>13629</v>
      </c>
      <c r="B25781" s="74" t="str">
        <f ca="1">IFERROR(__xludf.DUMMYFUNCTION("IF(REGEXMATCH(A25781,""wealth planning""),""Script 1"",""-"")"),"-")</f>
        <v>-</v>
      </c>
      <c r="C25781" s="74" t="str">
        <f t="shared" si="202"/>
        <v>Nur Azwani Binti ShukorStatus is reachable</v>
      </c>
      <c r="D25781" s="74">
        <f t="shared" si="203"/>
        <v>0</v>
      </c>
    </row>
    <row r="25782" spans="1:4">
      <c r="A25782" s="149">
        <v>45506</v>
      </c>
      <c r="B25782" s="74" t="str">
        <f ca="1">IFERROR(__xludf.DUMMYFUNCTION("IF(REGEXMATCH(A25782,""wealth planning""),""Script 1"",""-"")"),"#VALUE!")</f>
        <v>#VALUE!</v>
      </c>
      <c r="C25782" s="74" t="str">
        <f t="shared" si="202"/>
        <v>Nur Azwani Binti Shukor</v>
      </c>
      <c r="D25782" s="74">
        <f t="shared" si="203"/>
        <v>0</v>
      </c>
    </row>
    <row r="25783" spans="1:4">
      <c r="A25783" s="149">
        <v>45506</v>
      </c>
      <c r="B25783" s="74" t="str">
        <f ca="1">IFERROR(__xludf.DUMMYFUNCTION("IF(REGEXMATCH(A25783,""wealth planning""),""Script 1"",""-"")"),"#VALUE!")</f>
        <v>#VALUE!</v>
      </c>
      <c r="C25783" s="149">
        <f t="shared" si="202"/>
        <v>45506</v>
      </c>
      <c r="D25783" s="74" t="str">
        <f t="shared" si="203"/>
        <v>Nur Azwani Binti ShukorStatus is reachable</v>
      </c>
    </row>
    <row r="25784" spans="1:4">
      <c r="A25784" s="74" t="s">
        <v>13630</v>
      </c>
      <c r="B25784" s="74" t="str">
        <f ca="1">IFERROR(__xludf.DUMMYFUNCTION("IF(REGEXMATCH(A25784,""wealth planning""),""Script 1"",""-"")"),"-")</f>
        <v>-</v>
      </c>
      <c r="C25784" s="149">
        <f t="shared" si="202"/>
        <v>45506</v>
      </c>
      <c r="D25784" s="74" t="str">
        <f t="shared" si="203"/>
        <v>Nur Azwani Binti Shukor</v>
      </c>
    </row>
    <row r="25785" spans="1:4">
      <c r="A25785" s="74"/>
      <c r="B25785" s="74" t="str">
        <f ca="1">IFERROR(__xludf.DUMMYFUNCTION("IF(REGEXMATCH(A25785,""wealth planning""),""Script 1"",""-"")"),"-")</f>
        <v>-</v>
      </c>
      <c r="C25785" s="74" t="str">
        <f t="shared" si="202"/>
        <v>You: Abang awak tolong buatkan atau abang awak yang agent?</v>
      </c>
      <c r="D25785" s="149">
        <f t="shared" si="203"/>
        <v>45506</v>
      </c>
    </row>
    <row r="25786" spans="1:4">
      <c r="B25786" s="74" t="str">
        <f ca="1">IFERROR(__xludf.DUMMYFUNCTION("IF(REGEXMATCH(A25786,""wealth planning""),""Script 1"",""-"")"),"-")</f>
        <v>-</v>
      </c>
      <c r="C25786" s="74">
        <f t="shared" si="202"/>
        <v>0</v>
      </c>
      <c r="D25786" s="149">
        <f t="shared" si="203"/>
        <v>45506</v>
      </c>
    </row>
    <row r="25787" spans="1:4">
      <c r="B25787" s="74" t="str">
        <f ca="1">IFERROR(__xludf.DUMMYFUNCTION("IF(REGEXMATCH(A25787,""wealth planning""),""Script 1"",""-"")"),"-")</f>
        <v>-</v>
      </c>
      <c r="C25787" s="74">
        <f t="shared" si="202"/>
        <v>0</v>
      </c>
      <c r="D25787" s="74" t="str">
        <f t="shared" si="203"/>
        <v>You: Abang awak tolong buatkan atau abang awak yang agent?</v>
      </c>
    </row>
    <row r="25788" spans="1:4">
      <c r="A25788" s="74" t="s">
        <v>13632</v>
      </c>
      <c r="B25788" s="74" t="str">
        <f ca="1">IFERROR(__xludf.DUMMYFUNCTION("IF(REGEXMATCH(A25788,""wealth planning""),""Script 1"",""-"")"),"-")</f>
        <v>-</v>
      </c>
      <c r="C25788" s="74">
        <f t="shared" si="202"/>
        <v>0</v>
      </c>
      <c r="D25788" s="74">
        <f t="shared" si="203"/>
        <v>0</v>
      </c>
    </row>
    <row r="25789" spans="1:4">
      <c r="A25789" s="74" t="s">
        <v>13632</v>
      </c>
      <c r="B25789" s="74" t="str">
        <f ca="1">IFERROR(__xludf.DUMMYFUNCTION("IF(REGEXMATCH(A25789,""wealth planning""),""Script 1"",""-"")"),"-")</f>
        <v>-</v>
      </c>
      <c r="C25789" s="74" t="str">
        <f t="shared" si="202"/>
        <v>Faizul Nahar Bin Muhammad Dzulkifli</v>
      </c>
      <c r="D25789" s="74">
        <f t="shared" si="203"/>
        <v>0</v>
      </c>
    </row>
    <row r="25790" spans="1:4">
      <c r="A25790" s="149">
        <v>45506</v>
      </c>
      <c r="B25790" s="74" t="str">
        <f ca="1">IFERROR(__xludf.DUMMYFUNCTION("IF(REGEXMATCH(A25790,""wealth planning""),""Script 1"",""-"")"),"#VALUE!")</f>
        <v>#VALUE!</v>
      </c>
      <c r="C25790" s="74" t="str">
        <f t="shared" si="202"/>
        <v>Faizul Nahar Bin Muhammad Dzulkifli</v>
      </c>
      <c r="D25790" s="74">
        <f t="shared" si="203"/>
        <v>0</v>
      </c>
    </row>
    <row r="25791" spans="1:4">
      <c r="A25791" s="149">
        <v>45506</v>
      </c>
      <c r="B25791" s="74" t="str">
        <f ca="1">IFERROR(__xludf.DUMMYFUNCTION("IF(REGEXMATCH(A25791,""wealth planning""),""Script 1"",""-"")"),"#VALUE!")</f>
        <v>#VALUE!</v>
      </c>
      <c r="C25791" s="149">
        <f t="shared" si="202"/>
        <v>45506</v>
      </c>
      <c r="D25791" s="74" t="str">
        <f t="shared" si="203"/>
        <v>Faizul Nahar Bin Muhammad Dzulkifli</v>
      </c>
    </row>
    <row r="25792" spans="1:4">
      <c r="A25792" s="74" t="s">
        <v>13633</v>
      </c>
      <c r="B25792" s="74" t="str">
        <f ca="1">IFERROR(__xludf.DUMMYFUNCTION("IF(REGEXMATCH(A25792,""wealth planning""),""Script 1"",""-"")"),"-")</f>
        <v>-</v>
      </c>
      <c r="C25792" s="149">
        <f t="shared" si="202"/>
        <v>45506</v>
      </c>
      <c r="D25792" s="74" t="str">
        <f t="shared" si="203"/>
        <v>Faizul Nahar Bin Muhammad Dzulkifli</v>
      </c>
    </row>
    <row r="25793" spans="1:4">
      <c r="A25793" s="74"/>
      <c r="B25793" s="74" t="str">
        <f ca="1">IFERROR(__xludf.DUMMYFUNCTION("IF(REGEXMATCH(A25793,""wealth planning""),""Script 1"",""-"")"),"-")</f>
        <v>-</v>
      </c>
      <c r="C25793" s="74" t="str">
        <f t="shared" si="202"/>
        <v>You: Naruhodo. Wei nak no hp kau. Mana tau aku gi sana boleh ajak lepak</v>
      </c>
      <c r="D25793" s="149">
        <f t="shared" si="203"/>
        <v>45506</v>
      </c>
    </row>
    <row r="25794" spans="1:4">
      <c r="B25794" s="74" t="str">
        <f ca="1">IFERROR(__xludf.DUMMYFUNCTION("IF(REGEXMATCH(A25794,""wealth planning""),""Script 1"",""-"")"),"-")</f>
        <v>-</v>
      </c>
      <c r="C25794" s="74">
        <f t="shared" si="202"/>
        <v>0</v>
      </c>
      <c r="D25794" s="149">
        <f t="shared" si="203"/>
        <v>45506</v>
      </c>
    </row>
    <row r="25795" spans="1:4">
      <c r="B25795" s="74" t="str">
        <f ca="1">IFERROR(__xludf.DUMMYFUNCTION("IF(REGEXMATCH(A25795,""wealth planning""),""Script 1"",""-"")"),"-")</f>
        <v>-</v>
      </c>
      <c r="C25795" s="74">
        <f t="shared" si="202"/>
        <v>0</v>
      </c>
      <c r="D25795" s="74" t="str">
        <f t="shared" si="203"/>
        <v>You: Naruhodo. Wei nak no hp kau. Mana tau aku gi sana boleh ajak lepak</v>
      </c>
    </row>
    <row r="25796" spans="1:4">
      <c r="A25796" s="74" t="s">
        <v>13635</v>
      </c>
      <c r="B25796" s="74" t="str">
        <f ca="1">IFERROR(__xludf.DUMMYFUNCTION("IF(REGEXMATCH(A25796,""wealth planning""),""Script 1"",""-"")"),"-")</f>
        <v>-</v>
      </c>
      <c r="C25796" s="74">
        <f t="shared" si="202"/>
        <v>0</v>
      </c>
      <c r="D25796" s="74">
        <f t="shared" si="203"/>
        <v>0</v>
      </c>
    </row>
    <row r="25797" spans="1:4">
      <c r="A25797" s="74" t="s">
        <v>13635</v>
      </c>
      <c r="B25797" s="74" t="str">
        <f ca="1">IFERROR(__xludf.DUMMYFUNCTION("IF(REGEXMATCH(A25797,""wealth planning""),""Script 1"",""-"")"),"-")</f>
        <v>-</v>
      </c>
      <c r="C25797" s="74" t="str">
        <f t="shared" si="202"/>
        <v>Siti Aishah Zahirun</v>
      </c>
      <c r="D25797" s="74">
        <f t="shared" si="203"/>
        <v>0</v>
      </c>
    </row>
    <row r="25798" spans="1:4">
      <c r="A25798" s="149">
        <v>45505</v>
      </c>
      <c r="B25798" s="74" t="str">
        <f ca="1">IFERROR(__xludf.DUMMYFUNCTION("IF(REGEXMATCH(A25798,""wealth planning""),""Script 1"",""-"")"),"#VALUE!")</f>
        <v>#VALUE!</v>
      </c>
      <c r="C25798" s="74" t="str">
        <f t="shared" si="202"/>
        <v>Siti Aishah Zahirun</v>
      </c>
      <c r="D25798" s="74">
        <f t="shared" si="203"/>
        <v>0</v>
      </c>
    </row>
    <row r="25799" spans="1:4">
      <c r="A25799" s="149">
        <v>45505</v>
      </c>
      <c r="B25799" s="74" t="str">
        <f ca="1">IFERROR(__xludf.DUMMYFUNCTION("IF(REGEXMATCH(A25799,""wealth planning""),""Script 1"",""-"")"),"#VALUE!")</f>
        <v>#VALUE!</v>
      </c>
      <c r="C25799" s="149">
        <f t="shared" si="202"/>
        <v>45505</v>
      </c>
      <c r="D25799" s="74" t="str">
        <f t="shared" si="203"/>
        <v>Siti Aishah Zahirun</v>
      </c>
    </row>
    <row r="25800" spans="1:4">
      <c r="A25800" s="74" t="s">
        <v>13636</v>
      </c>
      <c r="B25800" s="74" t="str">
        <f ca="1">IFERROR(__xludf.DUMMYFUNCTION("IF(REGEXMATCH(A25800,""wealth planning""),""Script 1"",""-"")"),"-")</f>
        <v>-</v>
      </c>
      <c r="C25800" s="149">
        <f t="shared" si="202"/>
        <v>45505</v>
      </c>
      <c r="D25800" s="74" t="str">
        <f t="shared" si="203"/>
        <v>Siti Aishah Zahirun</v>
      </c>
    </row>
    <row r="25801" spans="1:4">
      <c r="A25801" s="74"/>
      <c r="B25801" s="74" t="str">
        <f ca="1">IFERROR(__xludf.DUMMYFUNCTION("IF(REGEXMATCH(A25801,""wealth planning""),""Script 1"",""-"")"),"-")</f>
        <v>-</v>
      </c>
      <c r="C25801" s="74" t="str">
        <f t="shared" si="202"/>
        <v>You: Terima kasih atas reply. Saya doakan moga dipermudahkan segala urusan cik Siti Aishah InshaAllah</v>
      </c>
      <c r="D25801" s="149">
        <f t="shared" si="203"/>
        <v>45505</v>
      </c>
    </row>
    <row r="25802" spans="1:4">
      <c r="B25802" s="74" t="str">
        <f ca="1">IFERROR(__xludf.DUMMYFUNCTION("IF(REGEXMATCH(A25802,""wealth planning""),""Script 1"",""-"")"),"-")</f>
        <v>-</v>
      </c>
      <c r="C25802" s="74">
        <f t="shared" si="202"/>
        <v>0</v>
      </c>
      <c r="D25802" s="149">
        <f t="shared" si="203"/>
        <v>45505</v>
      </c>
    </row>
    <row r="25803" spans="1:4">
      <c r="B25803" s="74" t="str">
        <f ca="1">IFERROR(__xludf.DUMMYFUNCTION("IF(REGEXMATCH(A25803,""wealth planning""),""Script 1"",""-"")"),"-")</f>
        <v>-</v>
      </c>
      <c r="C25803" s="74">
        <f t="shared" si="202"/>
        <v>0</v>
      </c>
      <c r="D25803" s="74" t="str">
        <f t="shared" si="203"/>
        <v>You: Terima kasih atas reply. Saya doakan moga dipermudahkan segala urusan cik Siti Aishah InshaAllah</v>
      </c>
    </row>
    <row r="25804" spans="1:4">
      <c r="A25804" s="74" t="s">
        <v>13638</v>
      </c>
      <c r="B25804" s="74" t="str">
        <f ca="1">IFERROR(__xludf.DUMMYFUNCTION("IF(REGEXMATCH(A25804,""wealth planning""),""Script 1"",""-"")"),"-")</f>
        <v>-</v>
      </c>
      <c r="C25804" s="74">
        <f t="shared" si="202"/>
        <v>0</v>
      </c>
      <c r="D25804" s="74">
        <f t="shared" si="203"/>
        <v>0</v>
      </c>
    </row>
    <row r="25805" spans="1:4">
      <c r="A25805" s="74" t="s">
        <v>13639</v>
      </c>
      <c r="B25805" s="74" t="str">
        <f ca="1">IFERROR(__xludf.DUMMYFUNCTION("IF(REGEXMATCH(A25805,""wealth planning""),""Script 1"",""-"")"),"-")</f>
        <v>-</v>
      </c>
      <c r="C25805" s="74" t="str">
        <f t="shared" si="202"/>
        <v>Mohd Faiz Mohd BakhiStatus is reachable</v>
      </c>
      <c r="D25805" s="74">
        <f t="shared" si="203"/>
        <v>0</v>
      </c>
    </row>
    <row r="25806" spans="1:4">
      <c r="A25806" s="149">
        <v>45505</v>
      </c>
      <c r="B25806" s="74" t="str">
        <f ca="1">IFERROR(__xludf.DUMMYFUNCTION("IF(REGEXMATCH(A25806,""wealth planning""),""Script 1"",""-"")"),"#VALUE!")</f>
        <v>#VALUE!</v>
      </c>
      <c r="C25806" s="74" t="str">
        <f t="shared" si="202"/>
        <v>Mohd Faiz Mohd Bakhi</v>
      </c>
      <c r="D25806" s="74">
        <f t="shared" si="203"/>
        <v>0</v>
      </c>
    </row>
    <row r="25807" spans="1:4">
      <c r="A25807" s="149">
        <v>45505</v>
      </c>
      <c r="B25807" s="74" t="str">
        <f ca="1">IFERROR(__xludf.DUMMYFUNCTION("IF(REGEXMATCH(A25807,""wealth planning""),""Script 1"",""-"")"),"#VALUE!")</f>
        <v>#VALUE!</v>
      </c>
      <c r="C25807" s="149">
        <f t="shared" si="202"/>
        <v>45505</v>
      </c>
      <c r="D25807" s="74" t="str">
        <f t="shared" si="203"/>
        <v>Mohd Faiz Mohd BakhiStatus is reachable</v>
      </c>
    </row>
    <row r="25808" spans="1:4">
      <c r="A25808" s="74" t="s">
        <v>13640</v>
      </c>
      <c r="B25808" s="74" t="str">
        <f ca="1">IFERROR(__xludf.DUMMYFUNCTION("IF(REGEXMATCH(A25808,""wealth planning""),""Script 1"",""-"")"),"-")</f>
        <v>-</v>
      </c>
      <c r="C25808" s="149">
        <f t="shared" si="202"/>
        <v>45505</v>
      </c>
      <c r="D25808" s="74" t="str">
        <f t="shared" si="203"/>
        <v>Mohd Faiz Mohd Bakhi</v>
      </c>
    </row>
    <row r="25809" spans="1:4">
      <c r="A25809" s="74"/>
      <c r="B25809" s="74" t="str">
        <f ca="1">IFERROR(__xludf.DUMMYFUNCTION("IF(REGEXMATCH(A25809,""wealth planning""),""Script 1"",""-"")"),"-")</f>
        <v>-</v>
      </c>
      <c r="C25809" s="74" t="str">
        <f t="shared" si="202"/>
        <v>You: Baik tuan. Terima kasih atas reply. Saya doakan semoga dipermudahkan urusan tuan semuanya</v>
      </c>
      <c r="D25809" s="149">
        <f t="shared" si="203"/>
        <v>45505</v>
      </c>
    </row>
    <row r="25810" spans="1:4">
      <c r="B25810" s="74" t="str">
        <f ca="1">IFERROR(__xludf.DUMMYFUNCTION("IF(REGEXMATCH(A25810,""wealth planning""),""Script 1"",""-"")"),"-")</f>
        <v>-</v>
      </c>
      <c r="C25810" s="74">
        <f t="shared" si="202"/>
        <v>0</v>
      </c>
      <c r="D25810" s="149">
        <f t="shared" si="203"/>
        <v>45505</v>
      </c>
    </row>
    <row r="25811" spans="1:4">
      <c r="B25811" s="74" t="str">
        <f ca="1">IFERROR(__xludf.DUMMYFUNCTION("IF(REGEXMATCH(A25811,""wealth planning""),""Script 1"",""-"")"),"-")</f>
        <v>-</v>
      </c>
      <c r="C25811" s="74">
        <f t="shared" si="202"/>
        <v>0</v>
      </c>
      <c r="D25811" s="74" t="str">
        <f t="shared" si="203"/>
        <v>You: Baik tuan. Terima kasih atas reply. Saya doakan semoga dipermudahkan urusan tuan semuanya</v>
      </c>
    </row>
    <row r="25812" spans="1:4">
      <c r="A25812" s="74" t="s">
        <v>13642</v>
      </c>
      <c r="B25812" s="74" t="str">
        <f ca="1">IFERROR(__xludf.DUMMYFUNCTION("IF(REGEXMATCH(A25812,""wealth planning""),""Script 1"",""-"")"),"-")</f>
        <v>-</v>
      </c>
      <c r="C25812" s="74">
        <f t="shared" si="202"/>
        <v>0</v>
      </c>
      <c r="D25812" s="74">
        <f t="shared" si="203"/>
        <v>0</v>
      </c>
    </row>
    <row r="25813" spans="1:4">
      <c r="A25813" s="74" t="s">
        <v>13643</v>
      </c>
      <c r="B25813" s="74" t="str">
        <f ca="1">IFERROR(__xludf.DUMMYFUNCTION("IF(REGEXMATCH(A25813,""wealth planning""),""Script 1"",""-"")"),"-")</f>
        <v>-</v>
      </c>
      <c r="C25813" s="74" t="str">
        <f t="shared" si="202"/>
        <v>Muhammad Afiq Syabil NawawiStatus is reachable</v>
      </c>
      <c r="D25813" s="74">
        <f t="shared" si="203"/>
        <v>0</v>
      </c>
    </row>
    <row r="25814" spans="1:4">
      <c r="A25814" s="149">
        <v>45505</v>
      </c>
      <c r="B25814" s="74" t="str">
        <f ca="1">IFERROR(__xludf.DUMMYFUNCTION("IF(REGEXMATCH(A25814,""wealth planning""),""Script 1"",""-"")"),"#VALUE!")</f>
        <v>#VALUE!</v>
      </c>
      <c r="C25814" s="74" t="str">
        <f t="shared" si="202"/>
        <v>Muhammad Afiq Syabil Nawawi</v>
      </c>
      <c r="D25814" s="74">
        <f t="shared" si="203"/>
        <v>0</v>
      </c>
    </row>
    <row r="25815" spans="1:4">
      <c r="A25815" s="149">
        <v>45505</v>
      </c>
      <c r="B25815" s="74" t="str">
        <f ca="1">IFERROR(__xludf.DUMMYFUNCTION("IF(REGEXMATCH(A25815,""wealth planning""),""Script 1"",""-"")"),"#VALUE!")</f>
        <v>#VALUE!</v>
      </c>
      <c r="C25815" s="149">
        <f t="shared" si="202"/>
        <v>45505</v>
      </c>
      <c r="D25815" s="74" t="str">
        <f t="shared" si="203"/>
        <v>Muhammad Afiq Syabil NawawiStatus is reachable</v>
      </c>
    </row>
    <row r="25816" spans="1:4">
      <c r="A25816" s="74" t="s">
        <v>13644</v>
      </c>
      <c r="B25816" s="74" t="str">
        <f ca="1">IFERROR(__xludf.DUMMYFUNCTION("IF(REGEXMATCH(A25816,""wealth planning""),""Script 1"",""-"")"),"Script 1")</f>
        <v>Script 1</v>
      </c>
      <c r="C25816" s="149">
        <f t="shared" si="202"/>
        <v>45505</v>
      </c>
      <c r="D25816" s="74" t="str">
        <f t="shared" si="203"/>
        <v>Muhammad Afiq Syabil Nawawi</v>
      </c>
    </row>
    <row r="25817" spans="1:4">
      <c r="A25817" s="74"/>
      <c r="B25817" s="74" t="str">
        <f ca="1">IFERROR(__xludf.DUMMYFUNCTION("IF(REGEXMATCH(A25817,""wealth planning""),""Script 1"",""-"")"),"-")</f>
        <v>-</v>
      </c>
      <c r="C25817" s="74" t="str">
        <f t="shared" si="202"/>
        <v>You: Baik2. Kalau nanti ada inquiry atau soalan berkaitan takaful atau wealth planning, boleh la contact saya di 0137654477. Saya doakan semoga dipermudahkan urusan Afiq</v>
      </c>
      <c r="D25817" s="149">
        <f t="shared" si="203"/>
        <v>45505</v>
      </c>
    </row>
    <row r="25818" spans="1:4">
      <c r="B25818" s="74" t="str">
        <f ca="1">IFERROR(__xludf.DUMMYFUNCTION("IF(REGEXMATCH(A25818,""wealth planning""),""Script 1"",""-"")"),"-")</f>
        <v>-</v>
      </c>
      <c r="C25818" s="74">
        <f t="shared" si="202"/>
        <v>0</v>
      </c>
      <c r="D25818" s="149">
        <f t="shared" si="203"/>
        <v>45505</v>
      </c>
    </row>
    <row r="25819" spans="1:4">
      <c r="B25819" s="74" t="str">
        <f ca="1">IFERROR(__xludf.DUMMYFUNCTION("IF(REGEXMATCH(A25819,""wealth planning""),""Script 1"",""-"")"),"-")</f>
        <v>-</v>
      </c>
      <c r="C25819" s="74">
        <f t="shared" si="202"/>
        <v>0</v>
      </c>
      <c r="D25819" s="74" t="str">
        <f t="shared" si="203"/>
        <v>You: Baik2. Kalau nanti ada inquiry atau soalan berkaitan takaful atau wealth planning, boleh la contact saya di 0137654477. Saya doakan semoga dipermudahkan urusan Afiq</v>
      </c>
    </row>
    <row r="25820" spans="1:4">
      <c r="A25820" s="74" t="s">
        <v>13646</v>
      </c>
      <c r="B25820" s="74" t="str">
        <f ca="1">IFERROR(__xludf.DUMMYFUNCTION("IF(REGEXMATCH(A25820,""wealth planning""),""Script 1"",""-"")"),"-")</f>
        <v>-</v>
      </c>
      <c r="C25820" s="74">
        <f t="shared" si="202"/>
        <v>0</v>
      </c>
      <c r="D25820" s="74">
        <f t="shared" si="203"/>
        <v>0</v>
      </c>
    </row>
    <row r="25821" spans="1:4">
      <c r="A25821" s="74" t="s">
        <v>13647</v>
      </c>
      <c r="B25821" s="74" t="str">
        <f ca="1">IFERROR(__xludf.DUMMYFUNCTION("IF(REGEXMATCH(A25821,""wealth planning""),""Script 1"",""-"")"),"-")</f>
        <v>-</v>
      </c>
      <c r="C25821" s="74" t="str">
        <f t="shared" si="202"/>
        <v>MUHAMMAD SHAFIZ ZAINAL ABIDINStatus is reachable</v>
      </c>
      <c r="D25821" s="74">
        <f t="shared" si="203"/>
        <v>0</v>
      </c>
    </row>
    <row r="25822" spans="1:4">
      <c r="A25822" s="149">
        <v>45504</v>
      </c>
      <c r="B25822" s="74" t="str">
        <f ca="1">IFERROR(__xludf.DUMMYFUNCTION("IF(REGEXMATCH(A25822,""wealth planning""),""Script 1"",""-"")"),"#VALUE!")</f>
        <v>#VALUE!</v>
      </c>
      <c r="C25822" s="74" t="str">
        <f t="shared" si="202"/>
        <v>MUHAMMAD SHAFIZ ZAINAL ABIDIN</v>
      </c>
      <c r="D25822" s="74">
        <f t="shared" si="203"/>
        <v>0</v>
      </c>
    </row>
    <row r="25823" spans="1:4">
      <c r="A25823" s="149">
        <v>45504</v>
      </c>
      <c r="B25823" s="74" t="str">
        <f ca="1">IFERROR(__xludf.DUMMYFUNCTION("IF(REGEXMATCH(A25823,""wealth planning""),""Script 1"",""-"")"),"#VALUE!")</f>
        <v>#VALUE!</v>
      </c>
      <c r="C25823" s="149">
        <f t="shared" si="202"/>
        <v>45504</v>
      </c>
      <c r="D25823" s="74" t="str">
        <f t="shared" si="203"/>
        <v>MUHAMMAD SHAFIZ ZAINAL ABIDINStatus is reachable</v>
      </c>
    </row>
    <row r="25824" spans="1:4">
      <c r="A25824" s="74" t="s">
        <v>13648</v>
      </c>
      <c r="B25824" s="74" t="str">
        <f ca="1">IFERROR(__xludf.DUMMYFUNCTION("IF(REGEXMATCH(A25824,""wealth planning""),""Script 1"",""-"")"),"-")</f>
        <v>-</v>
      </c>
      <c r="C25824" s="149">
        <f t="shared" si="202"/>
        <v>45504</v>
      </c>
      <c r="D25824" s="74" t="str">
        <f t="shared" si="203"/>
        <v>MUHAMMAD SHAFIZ ZAINAL ABIDIN</v>
      </c>
    </row>
    <row r="25825" spans="1:4">
      <c r="A25825" s="74"/>
      <c r="B25825" s="74" t="str">
        <f ca="1">IFERROR(__xludf.DUMMYFUNCTION("IF(REGEXMATCH(A25825,""wealth planning""),""Script 1"",""-"")"),"-")</f>
        <v>-</v>
      </c>
      <c r="C25825" s="74" t="str">
        <f t="shared" si="202"/>
        <v>You: Alhamdulillah jika sudah ada semuanya. Terima kasih atas reply. Semoga dipermudahkan urusan inshaAllah</v>
      </c>
      <c r="D25825" s="149">
        <f t="shared" si="203"/>
        <v>45504</v>
      </c>
    </row>
    <row r="25826" spans="1:4">
      <c r="B25826" s="74" t="str">
        <f ca="1">IFERROR(__xludf.DUMMYFUNCTION("IF(REGEXMATCH(A25826,""wealth planning""),""Script 1"",""-"")"),"-")</f>
        <v>-</v>
      </c>
      <c r="C25826" s="74">
        <f t="shared" si="202"/>
        <v>0</v>
      </c>
      <c r="D25826" s="149">
        <f t="shared" si="203"/>
        <v>45504</v>
      </c>
    </row>
    <row r="25827" spans="1:4">
      <c r="B25827" s="74" t="str">
        <f ca="1">IFERROR(__xludf.DUMMYFUNCTION("IF(REGEXMATCH(A25827,""wealth planning""),""Script 1"",""-"")"),"-")</f>
        <v>-</v>
      </c>
      <c r="C25827" s="74">
        <f t="shared" si="202"/>
        <v>0</v>
      </c>
      <c r="D25827" s="74" t="str">
        <f t="shared" si="203"/>
        <v>You: Alhamdulillah jika sudah ada semuanya. Terima kasih atas reply. Semoga dipermudahkan urusan inshaAllah</v>
      </c>
    </row>
    <row r="25828" spans="1:4">
      <c r="A25828" s="74" t="s">
        <v>13650</v>
      </c>
      <c r="B25828" s="74" t="str">
        <f ca="1">IFERROR(__xludf.DUMMYFUNCTION("IF(REGEXMATCH(A25828,""wealth planning""),""Script 1"",""-"")"),"-")</f>
        <v>-</v>
      </c>
      <c r="C25828" s="74">
        <f t="shared" si="202"/>
        <v>0</v>
      </c>
      <c r="D25828" s="74">
        <f t="shared" si="203"/>
        <v>0</v>
      </c>
    </row>
    <row r="25829" spans="1:4">
      <c r="A25829" s="74" t="s">
        <v>13650</v>
      </c>
      <c r="B25829" s="74" t="str">
        <f ca="1">IFERROR(__xludf.DUMMYFUNCTION("IF(REGEXMATCH(A25829,""wealth planning""),""Script 1"",""-"")"),"-")</f>
        <v>-</v>
      </c>
      <c r="C25829" s="74" t="str">
        <f t="shared" si="202"/>
        <v>Fitri Azrai</v>
      </c>
      <c r="D25829" s="74">
        <f t="shared" si="203"/>
        <v>0</v>
      </c>
    </row>
    <row r="25830" spans="1:4">
      <c r="A25830" s="149">
        <v>45501</v>
      </c>
      <c r="B25830" s="74" t="str">
        <f ca="1">IFERROR(__xludf.DUMMYFUNCTION("IF(REGEXMATCH(A25830,""wealth planning""),""Script 1"",""-"")"),"#VALUE!")</f>
        <v>#VALUE!</v>
      </c>
      <c r="C25830" s="74" t="str">
        <f t="shared" si="202"/>
        <v>Fitri Azrai</v>
      </c>
      <c r="D25830" s="74">
        <f t="shared" si="203"/>
        <v>0</v>
      </c>
    </row>
    <row r="25831" spans="1:4">
      <c r="A25831" s="149">
        <v>45501</v>
      </c>
      <c r="B25831" s="74" t="str">
        <f ca="1">IFERROR(__xludf.DUMMYFUNCTION("IF(REGEXMATCH(A25831,""wealth planning""),""Script 1"",""-"")"),"#VALUE!")</f>
        <v>#VALUE!</v>
      </c>
      <c r="C25831" s="149">
        <f t="shared" si="202"/>
        <v>45501</v>
      </c>
      <c r="D25831" s="74" t="str">
        <f t="shared" si="203"/>
        <v>Fitri Azrai</v>
      </c>
    </row>
    <row r="25832" spans="1:4">
      <c r="A25832" s="74" t="s">
        <v>13651</v>
      </c>
      <c r="B25832" s="74" t="str">
        <f ca="1">IFERROR(__xludf.DUMMYFUNCTION("IF(REGEXMATCH(A25832,""wealth planning""),""Script 1"",""-"")"),"-")</f>
        <v>-</v>
      </c>
      <c r="C25832" s="149">
        <f t="shared" si="202"/>
        <v>45501</v>
      </c>
      <c r="D25832" s="74" t="str">
        <f t="shared" si="203"/>
        <v>Fitri Azrai</v>
      </c>
    </row>
    <row r="25833" spans="1:4">
      <c r="A25833" s="74"/>
      <c r="B25833" s="74" t="str">
        <f ca="1">IFERROR(__xludf.DUMMYFUNCTION("IF(REGEXMATCH(A25833,""wealth planning""),""Script 1"",""-"")"),"-")</f>
        <v>-</v>
      </c>
      <c r="C25833" s="74" t="str">
        <f t="shared" si="202"/>
        <v>Fitri: +821062495957</v>
      </c>
      <c r="D25833" s="149">
        <f t="shared" si="203"/>
        <v>45501</v>
      </c>
    </row>
    <row r="25834" spans="1:4">
      <c r="B25834" s="74" t="str">
        <f ca="1">IFERROR(__xludf.DUMMYFUNCTION("IF(REGEXMATCH(A25834,""wealth planning""),""Script 1"",""-"")"),"-")</f>
        <v>-</v>
      </c>
      <c r="C25834" s="74">
        <f t="shared" si="202"/>
        <v>0</v>
      </c>
      <c r="D25834" s="149">
        <f t="shared" si="203"/>
        <v>45501</v>
      </c>
    </row>
    <row r="25835" spans="1:4">
      <c r="B25835" s="74" t="str">
        <f ca="1">IFERROR(__xludf.DUMMYFUNCTION("IF(REGEXMATCH(A25835,""wealth planning""),""Script 1"",""-"")"),"-")</f>
        <v>-</v>
      </c>
      <c r="C25835" s="74">
        <f t="shared" si="202"/>
        <v>0</v>
      </c>
      <c r="D25835" s="74" t="str">
        <f t="shared" si="203"/>
        <v>Fitri: +821062495957</v>
      </c>
    </row>
    <row r="25836" spans="1:4">
      <c r="A25836" s="74" t="s">
        <v>13653</v>
      </c>
      <c r="B25836" s="74" t="str">
        <f ca="1">IFERROR(__xludf.DUMMYFUNCTION("IF(REGEXMATCH(A25836,""wealth planning""),""Script 1"",""-"")"),"-")</f>
        <v>-</v>
      </c>
      <c r="C25836" s="74">
        <f t="shared" si="202"/>
        <v>0</v>
      </c>
      <c r="D25836" s="74">
        <f t="shared" si="203"/>
        <v>0</v>
      </c>
    </row>
    <row r="25837" spans="1:4">
      <c r="A25837" s="74" t="s">
        <v>13653</v>
      </c>
      <c r="B25837" s="74" t="str">
        <f ca="1">IFERROR(__xludf.DUMMYFUNCTION("IF(REGEXMATCH(A25837,""wealth planning""),""Script 1"",""-"")"),"-")</f>
        <v>-</v>
      </c>
      <c r="C25837" s="74" t="str">
        <f t="shared" si="202"/>
        <v>Hanif Taib</v>
      </c>
      <c r="D25837" s="74">
        <f t="shared" si="203"/>
        <v>0</v>
      </c>
    </row>
    <row r="25838" spans="1:4">
      <c r="A25838" s="149">
        <v>45501</v>
      </c>
      <c r="B25838" s="74" t="str">
        <f ca="1">IFERROR(__xludf.DUMMYFUNCTION("IF(REGEXMATCH(A25838,""wealth planning""),""Script 1"",""-"")"),"#VALUE!")</f>
        <v>#VALUE!</v>
      </c>
      <c r="C25838" s="74" t="str">
        <f t="shared" si="202"/>
        <v>Hanif Taib</v>
      </c>
      <c r="D25838" s="74">
        <f t="shared" si="203"/>
        <v>0</v>
      </c>
    </row>
    <row r="25839" spans="1:4">
      <c r="A25839" s="149">
        <v>45501</v>
      </c>
      <c r="B25839" s="74" t="str">
        <f ca="1">IFERROR(__xludf.DUMMYFUNCTION("IF(REGEXMATCH(A25839,""wealth planning""),""Script 1"",""-"")"),"#VALUE!")</f>
        <v>#VALUE!</v>
      </c>
      <c r="C25839" s="149">
        <f t="shared" si="202"/>
        <v>45501</v>
      </c>
      <c r="D25839" s="74" t="str">
        <f t="shared" si="203"/>
        <v>Hanif Taib</v>
      </c>
    </row>
    <row r="25840" spans="1:4">
      <c r="A25840" s="74" t="s">
        <v>13654</v>
      </c>
      <c r="B25840" s="74" t="str">
        <f ca="1">IFERROR(__xludf.DUMMYFUNCTION("IF(REGEXMATCH(A25840,""wealth planning""),""Script 1"",""-"")"),"-")</f>
        <v>-</v>
      </c>
      <c r="C25840" s="149">
        <f t="shared" si="202"/>
        <v>45501</v>
      </c>
      <c r="D25840" s="74" t="str">
        <f t="shared" si="203"/>
        <v>Hanif Taib</v>
      </c>
    </row>
    <row r="25841" spans="1:4">
      <c r="A25841" s="74"/>
      <c r="B25841" s="74" t="str">
        <f ca="1">IFERROR(__xludf.DUMMYFUNCTION("IF(REGEXMATCH(A25841,""wealth planning""),""Script 1"",""-"")"),"-")</f>
        <v>-</v>
      </c>
      <c r="C25841" s="74" t="str">
        <f t="shared" si="202"/>
        <v>You: Terima kasih atas reply tuan. Maybe in the future jika perlukan second opinion atau ingin tahu lebih lanjut tentang product dari PruBSN, boleh je contact saya. Semoga dipermudahkan urusan InshaAllah</v>
      </c>
      <c r="D25841" s="149">
        <f t="shared" si="203"/>
        <v>45501</v>
      </c>
    </row>
    <row r="25842" spans="1:4">
      <c r="B25842" s="74" t="str">
        <f ca="1">IFERROR(__xludf.DUMMYFUNCTION("IF(REGEXMATCH(A25842,""wealth planning""),""Script 1"",""-"")"),"-")</f>
        <v>-</v>
      </c>
      <c r="C25842" s="74">
        <f t="shared" si="202"/>
        <v>0</v>
      </c>
      <c r="D25842" s="149">
        <f t="shared" si="203"/>
        <v>45501</v>
      </c>
    </row>
    <row r="25843" spans="1:4">
      <c r="B25843" s="74" t="str">
        <f ca="1">IFERROR(__xludf.DUMMYFUNCTION("IF(REGEXMATCH(A25843,""wealth planning""),""Script 1"",""-"")"),"-")</f>
        <v>-</v>
      </c>
      <c r="C25843" s="74">
        <f t="shared" si="202"/>
        <v>0</v>
      </c>
      <c r="D25843" s="74" t="str">
        <f t="shared" si="203"/>
        <v>You: Terima kasih atas reply tuan. Maybe in the future jika perlukan second opinion atau ingin tahu lebih lanjut tentang product dari PruBSN, boleh je contact saya. Semoga dipermudahkan urusan InshaAllah</v>
      </c>
    </row>
    <row r="25844" spans="1:4">
      <c r="A25844" s="74" t="s">
        <v>13656</v>
      </c>
      <c r="B25844" s="74" t="str">
        <f ca="1">IFERROR(__xludf.DUMMYFUNCTION("IF(REGEXMATCH(A25844,""wealth planning""),""Script 1"",""-"")"),"-")</f>
        <v>-</v>
      </c>
      <c r="C25844" s="74">
        <f t="shared" si="202"/>
        <v>0</v>
      </c>
      <c r="D25844" s="74">
        <f t="shared" si="203"/>
        <v>0</v>
      </c>
    </row>
    <row r="25845" spans="1:4">
      <c r="A25845" s="74" t="s">
        <v>13657</v>
      </c>
      <c r="B25845" s="74" t="str">
        <f ca="1">IFERROR(__xludf.DUMMYFUNCTION("IF(REGEXMATCH(A25845,""wealth planning""),""Script 1"",""-"")"),"-")</f>
        <v>-</v>
      </c>
      <c r="C25845" s="74" t="str">
        <f t="shared" si="202"/>
        <v>Roslina Abdul RazakStatus is reachable</v>
      </c>
      <c r="D25845" s="74">
        <f t="shared" si="203"/>
        <v>0</v>
      </c>
    </row>
    <row r="25846" spans="1:4">
      <c r="A25846" s="149">
        <v>45500</v>
      </c>
      <c r="B25846" s="74" t="str">
        <f ca="1">IFERROR(__xludf.DUMMYFUNCTION("IF(REGEXMATCH(A25846,""wealth planning""),""Script 1"",""-"")"),"#VALUE!")</f>
        <v>#VALUE!</v>
      </c>
      <c r="C25846" s="74" t="str">
        <f t="shared" si="202"/>
        <v>Roslina Abdul Razak</v>
      </c>
      <c r="D25846" s="74">
        <f t="shared" si="203"/>
        <v>0</v>
      </c>
    </row>
    <row r="25847" spans="1:4">
      <c r="A25847" s="149">
        <v>45500</v>
      </c>
      <c r="B25847" s="74" t="str">
        <f ca="1">IFERROR(__xludf.DUMMYFUNCTION("IF(REGEXMATCH(A25847,""wealth planning""),""Script 1"",""-"")"),"#VALUE!")</f>
        <v>#VALUE!</v>
      </c>
      <c r="C25847" s="149">
        <f t="shared" si="202"/>
        <v>45500</v>
      </c>
      <c r="D25847" s="74" t="str">
        <f t="shared" si="203"/>
        <v>Roslina Abdul RazakStatus is reachable</v>
      </c>
    </row>
    <row r="25848" spans="1:4">
      <c r="A25848" s="74" t="s">
        <v>13658</v>
      </c>
      <c r="B25848" s="74" t="str">
        <f ca="1">IFERROR(__xludf.DUMMYFUNCTION("IF(REGEXMATCH(A25848,""wealth planning""),""Script 1"",""-"")"),"-")</f>
        <v>-</v>
      </c>
      <c r="C25848" s="149">
        <f t="shared" si="202"/>
        <v>45500</v>
      </c>
      <c r="D25848" s="74" t="str">
        <f t="shared" si="203"/>
        <v>Roslina Abdul Razak</v>
      </c>
    </row>
    <row r="25849" spans="1:4">
      <c r="A25849" s="74"/>
      <c r="B25849" s="74" t="str">
        <f ca="1">IFERROR(__xludf.DUMMYFUNCTION("IF(REGEXMATCH(A25849,""wealth planning""),""Script 1"",""-"")"),"-")</f>
        <v>-</v>
      </c>
      <c r="C25849" s="74" t="str">
        <f t="shared" si="202"/>
        <v>Roslina: 👍</v>
      </c>
      <c r="D25849" s="149">
        <f t="shared" si="203"/>
        <v>45500</v>
      </c>
    </row>
    <row r="25850" spans="1:4">
      <c r="B25850" s="74" t="str">
        <f ca="1">IFERROR(__xludf.DUMMYFUNCTION("IF(REGEXMATCH(A25850,""wealth planning""),""Script 1"",""-"")"),"-")</f>
        <v>-</v>
      </c>
      <c r="C25850" s="74">
        <f t="shared" si="202"/>
        <v>0</v>
      </c>
      <c r="D25850" s="149">
        <f t="shared" si="203"/>
        <v>45500</v>
      </c>
    </row>
    <row r="25851" spans="1:4">
      <c r="B25851" s="74" t="str">
        <f ca="1">IFERROR(__xludf.DUMMYFUNCTION("IF(REGEXMATCH(A25851,""wealth planning""),""Script 1"",""-"")"),"-")</f>
        <v>-</v>
      </c>
      <c r="C25851" s="74">
        <f t="shared" si="202"/>
        <v>0</v>
      </c>
      <c r="D25851" s="74" t="str">
        <f t="shared" si="203"/>
        <v>Roslina: 👍</v>
      </c>
    </row>
    <row r="25852" spans="1:4">
      <c r="A25852" s="74" t="s">
        <v>13660</v>
      </c>
      <c r="B25852" s="74" t="str">
        <f ca="1">IFERROR(__xludf.DUMMYFUNCTION("IF(REGEXMATCH(A25852,""wealth planning""),""Script 1"",""-"")"),"-")</f>
        <v>-</v>
      </c>
      <c r="C25852" s="74">
        <f t="shared" si="202"/>
        <v>0</v>
      </c>
      <c r="D25852" s="74">
        <f t="shared" si="203"/>
        <v>0</v>
      </c>
    </row>
    <row r="25853" spans="1:4">
      <c r="A25853" s="74" t="s">
        <v>13660</v>
      </c>
      <c r="B25853" s="74" t="str">
        <f ca="1">IFERROR(__xludf.DUMMYFUNCTION("IF(REGEXMATCH(A25853,""wealth planning""),""Script 1"",""-"")"),"-")</f>
        <v>-</v>
      </c>
      <c r="C25853" s="74" t="str">
        <f t="shared" si="202"/>
        <v>Fatin Maisarah</v>
      </c>
      <c r="D25853" s="74">
        <f t="shared" si="203"/>
        <v>0</v>
      </c>
    </row>
    <row r="25854" spans="1:4">
      <c r="A25854" s="149">
        <v>45499</v>
      </c>
      <c r="B25854" s="74" t="str">
        <f ca="1">IFERROR(__xludf.DUMMYFUNCTION("IF(REGEXMATCH(A25854,""wealth planning""),""Script 1"",""-"")"),"#VALUE!")</f>
        <v>#VALUE!</v>
      </c>
      <c r="C25854" s="74" t="str">
        <f t="shared" si="202"/>
        <v>Fatin Maisarah</v>
      </c>
      <c r="D25854" s="74">
        <f t="shared" si="203"/>
        <v>0</v>
      </c>
    </row>
    <row r="25855" spans="1:4">
      <c r="A25855" s="149">
        <v>45499</v>
      </c>
      <c r="B25855" s="74" t="str">
        <f ca="1">IFERROR(__xludf.DUMMYFUNCTION("IF(REGEXMATCH(A25855,""wealth planning""),""Script 1"",""-"")"),"#VALUE!")</f>
        <v>#VALUE!</v>
      </c>
      <c r="C25855" s="149">
        <f t="shared" si="202"/>
        <v>45499</v>
      </c>
      <c r="D25855" s="74" t="str">
        <f t="shared" si="203"/>
        <v>Fatin Maisarah</v>
      </c>
    </row>
    <row r="25856" spans="1:4">
      <c r="A25856" s="74" t="s">
        <v>13661</v>
      </c>
      <c r="B25856" s="74" t="str">
        <f ca="1">IFERROR(__xludf.DUMMYFUNCTION("IF(REGEXMATCH(A25856,""wealth planning""),""Script 1"",""-"")"),"-")</f>
        <v>-</v>
      </c>
      <c r="C25856" s="149">
        <f t="shared" si="202"/>
        <v>45499</v>
      </c>
      <c r="D25856" s="74" t="str">
        <f t="shared" si="203"/>
        <v>Fatin Maisarah</v>
      </c>
    </row>
    <row r="25857" spans="1:4">
      <c r="A25857" s="74"/>
      <c r="B25857" s="74" t="str">
        <f ca="1">IFERROR(__xludf.DUMMYFUNCTION("IF(REGEXMATCH(A25857,""wealth planning""),""Script 1"",""-"")"),"-")</f>
        <v>-</v>
      </c>
      <c r="C25857" s="74" t="str">
        <f t="shared" si="202"/>
        <v>You: Iye betul. Hanya sharing session sahaja no obligation untuk ambil apa2 pon dari saya</v>
      </c>
      <c r="D25857" s="149">
        <f t="shared" si="203"/>
        <v>45499</v>
      </c>
    </row>
    <row r="25858" spans="1:4">
      <c r="B25858" s="74" t="str">
        <f ca="1">IFERROR(__xludf.DUMMYFUNCTION("IF(REGEXMATCH(A25858,""wealth planning""),""Script 1"",""-"")"),"-")</f>
        <v>-</v>
      </c>
      <c r="C25858" s="74">
        <f t="shared" si="202"/>
        <v>0</v>
      </c>
      <c r="D25858" s="149">
        <f t="shared" si="203"/>
        <v>45499</v>
      </c>
    </row>
    <row r="25859" spans="1:4">
      <c r="B25859" s="74" t="str">
        <f ca="1">IFERROR(__xludf.DUMMYFUNCTION("IF(REGEXMATCH(A25859,""wealth planning""),""Script 1"",""-"")"),"-")</f>
        <v>-</v>
      </c>
      <c r="C25859" s="74">
        <f t="shared" si="202"/>
        <v>0</v>
      </c>
      <c r="D25859" s="74" t="str">
        <f t="shared" si="203"/>
        <v>You: Iye betul. Hanya sharing session sahaja no obligation untuk ambil apa2 pon dari saya</v>
      </c>
    </row>
    <row r="25860" spans="1:4">
      <c r="B25860" s="74" t="str">
        <f ca="1">IFERROR(__xludf.DUMMYFUNCTION("IF(REGEXMATCH(A25860,""wealth planning""),""Script 1"",""-"")"),"-")</f>
        <v>-</v>
      </c>
      <c r="C25860" s="74">
        <f t="shared" si="202"/>
        <v>0</v>
      </c>
      <c r="D25860" s="74">
        <f t="shared" si="203"/>
        <v>0</v>
      </c>
    </row>
    <row r="25861" spans="1:4">
      <c r="A25861" s="74" t="s">
        <v>13664</v>
      </c>
      <c r="B25861" s="74" t="str">
        <f ca="1">IFERROR(__xludf.DUMMYFUNCTION("IF(REGEXMATCH(A25861,""wealth planning""),""Script 1"",""-"")"),"-")</f>
        <v>-</v>
      </c>
      <c r="C25861" s="74">
        <f t="shared" si="202"/>
        <v>0</v>
      </c>
      <c r="D25861" s="74">
        <f t="shared" si="203"/>
        <v>0</v>
      </c>
    </row>
    <row r="25862" spans="1:4">
      <c r="A25862" s="149">
        <v>45499</v>
      </c>
      <c r="B25862" s="74" t="str">
        <f ca="1">IFERROR(__xludf.DUMMYFUNCTION("IF(REGEXMATCH(A25862,""wealth planning""),""Script 1"",""-"")"),"#VALUE!")</f>
        <v>#VALUE!</v>
      </c>
      <c r="C25862" s="74" t="str">
        <f t="shared" si="202"/>
        <v>Nabilah Kamal</v>
      </c>
      <c r="D25862" s="74">
        <f t="shared" si="203"/>
        <v>0</v>
      </c>
    </row>
    <row r="25863" spans="1:4">
      <c r="A25863" s="149">
        <v>45499</v>
      </c>
      <c r="B25863" s="74" t="str">
        <f ca="1">IFERROR(__xludf.DUMMYFUNCTION("IF(REGEXMATCH(A25863,""wealth planning""),""Script 1"",""-"")"),"#VALUE!")</f>
        <v>#VALUE!</v>
      </c>
      <c r="C25863" s="149">
        <f t="shared" si="202"/>
        <v>45499</v>
      </c>
      <c r="D25863" s="74">
        <f t="shared" si="203"/>
        <v>0</v>
      </c>
    </row>
    <row r="25864" spans="1:4">
      <c r="A25864" s="74" t="s">
        <v>13665</v>
      </c>
      <c r="B25864" s="74" t="str">
        <f ca="1">IFERROR(__xludf.DUMMYFUNCTION("IF(REGEXMATCH(A25864,""wealth planning""),""Script 1"",""-"")"),"Script 1")</f>
        <v>Script 1</v>
      </c>
      <c r="C25864" s="149">
        <f t="shared" si="202"/>
        <v>45499</v>
      </c>
      <c r="D25864" s="74" t="str">
        <f t="shared" si="203"/>
        <v>Nabilah Kamal</v>
      </c>
    </row>
    <row r="25865" spans="1:4">
      <c r="A25865" s="74"/>
      <c r="B25865" s="74" t="str">
        <f ca="1">IFERROR(__xludf.DUMMYFUNCTION("IF(REGEXMATCH(A25865,""wealth planning""),""Script 1"",""-"")"),"-")</f>
        <v>-</v>
      </c>
      <c r="C25865" s="74" t="str">
        <f t="shared" si="202"/>
        <v>You: Terima kasih atas reply. Jika ada inquiry atau soalan berkaitan takaful atau wealth planning, boleh la contact saya. Semoga dipermudahkan urusan inshaAllah</v>
      </c>
      <c r="D25865" s="149">
        <f t="shared" si="203"/>
        <v>45499</v>
      </c>
    </row>
    <row r="25866" spans="1:4">
      <c r="B25866" s="74" t="str">
        <f ca="1">IFERROR(__xludf.DUMMYFUNCTION("IF(REGEXMATCH(A25866,""wealth planning""),""Script 1"",""-"")"),"-")</f>
        <v>-</v>
      </c>
      <c r="C25866" s="74">
        <f t="shared" si="202"/>
        <v>0</v>
      </c>
      <c r="D25866" s="149">
        <f t="shared" si="203"/>
        <v>45499</v>
      </c>
    </row>
    <row r="25867" spans="1:4">
      <c r="B25867" s="74" t="str">
        <f ca="1">IFERROR(__xludf.DUMMYFUNCTION("IF(REGEXMATCH(A25867,""wealth planning""),""Script 1"",""-"")"),"-")</f>
        <v>-</v>
      </c>
      <c r="C25867" s="74">
        <f t="shared" si="202"/>
        <v>0</v>
      </c>
      <c r="D25867" s="74" t="str">
        <f t="shared" si="203"/>
        <v>You: Terima kasih atas reply. Jika ada inquiry atau soalan berkaitan takaful atau wealth planning, boleh la contact saya. Semoga dipermudahkan urusan inshaAllah</v>
      </c>
    </row>
    <row r="25868" spans="1:4">
      <c r="A25868" s="74" t="s">
        <v>13667</v>
      </c>
      <c r="B25868" s="74" t="str">
        <f ca="1">IFERROR(__xludf.DUMMYFUNCTION("IF(REGEXMATCH(A25868,""wealth planning""),""Script 1"",""-"")"),"-")</f>
        <v>-</v>
      </c>
      <c r="C25868" s="74">
        <f t="shared" si="202"/>
        <v>0</v>
      </c>
      <c r="D25868" s="74">
        <f t="shared" si="203"/>
        <v>0</v>
      </c>
    </row>
    <row r="25869" spans="1:4">
      <c r="A25869" s="74" t="s">
        <v>13667</v>
      </c>
      <c r="B25869" s="74" t="str">
        <f ca="1">IFERROR(__xludf.DUMMYFUNCTION("IF(REGEXMATCH(A25869,""wealth planning""),""Script 1"",""-"")"),"-")</f>
        <v>-</v>
      </c>
      <c r="C25869" s="74" t="str">
        <f t="shared" si="202"/>
        <v>FAIZUL NAWWAL BIN MUHAMMAD DZULKIFLI</v>
      </c>
      <c r="D25869" s="74">
        <f t="shared" si="203"/>
        <v>0</v>
      </c>
    </row>
    <row r="25870" spans="1:4">
      <c r="A25870" s="149">
        <v>45498</v>
      </c>
      <c r="B25870" s="74" t="str">
        <f ca="1">IFERROR(__xludf.DUMMYFUNCTION("IF(REGEXMATCH(A25870,""wealth planning""),""Script 1"",""-"")"),"#VALUE!")</f>
        <v>#VALUE!</v>
      </c>
      <c r="C25870" s="74" t="str">
        <f t="shared" si="202"/>
        <v>FAIZUL NAWWAL BIN MUHAMMAD DZULKIFLI</v>
      </c>
      <c r="D25870" s="74">
        <f t="shared" si="203"/>
        <v>0</v>
      </c>
    </row>
    <row r="25871" spans="1:4">
      <c r="A25871" s="149">
        <v>45498</v>
      </c>
      <c r="B25871" s="74" t="str">
        <f ca="1">IFERROR(__xludf.DUMMYFUNCTION("IF(REGEXMATCH(A25871,""wealth planning""),""Script 1"",""-"")"),"#VALUE!")</f>
        <v>#VALUE!</v>
      </c>
      <c r="C25871" s="149">
        <f t="shared" si="202"/>
        <v>45498</v>
      </c>
      <c r="D25871" s="74" t="str">
        <f t="shared" si="203"/>
        <v>FAIZUL NAWWAL BIN MUHAMMAD DZULKIFLI</v>
      </c>
    </row>
    <row r="25872" spans="1:4">
      <c r="A25872" s="74" t="s">
        <v>13668</v>
      </c>
      <c r="B25872" s="74" t="str">
        <f ca="1">IFERROR(__xludf.DUMMYFUNCTION("IF(REGEXMATCH(A25872,""wealth planning""),""Script 1"",""-"")"),"-")</f>
        <v>-</v>
      </c>
      <c r="C25872" s="149">
        <f t="shared" si="202"/>
        <v>45498</v>
      </c>
      <c r="D25872" s="74" t="str">
        <f t="shared" si="203"/>
        <v>FAIZUL NAWWAL BIN MUHAMMAD DZULKIFLI</v>
      </c>
    </row>
    <row r="25873" spans="1:4">
      <c r="A25873" s="74"/>
      <c r="B25873" s="74" t="str">
        <f ca="1">IFERROR(__xludf.DUMMYFUNCTION("IF(REGEXMATCH(A25873,""wealth planning""),""Script 1"",""-"")"),"-")</f>
        <v>-</v>
      </c>
      <c r="C25873" s="74" t="str">
        <f t="shared" si="202"/>
        <v>You: Oh tak ada masalah pon. Ini for sharing purpose sahaja. Dah ada lagi better sebab boleh dapat another opinion. Btw sorry nak tanya sikit. Faizul ni 1 batch Adib Mokhali dengan Berg ke?</v>
      </c>
      <c r="D25873" s="149">
        <f t="shared" si="203"/>
        <v>45498</v>
      </c>
    </row>
    <row r="25874" spans="1:4">
      <c r="B25874" s="74" t="str">
        <f ca="1">IFERROR(__xludf.DUMMYFUNCTION("IF(REGEXMATCH(A25874,""wealth planning""),""Script 1"",""-"")"),"-")</f>
        <v>-</v>
      </c>
      <c r="C25874" s="74">
        <f t="shared" si="202"/>
        <v>0</v>
      </c>
      <c r="D25874" s="149">
        <f t="shared" si="203"/>
        <v>45498</v>
      </c>
    </row>
    <row r="25875" spans="1:4">
      <c r="B25875" s="74" t="str">
        <f ca="1">IFERROR(__xludf.DUMMYFUNCTION("IF(REGEXMATCH(A25875,""wealth planning""),""Script 1"",""-"")"),"-")</f>
        <v>-</v>
      </c>
      <c r="C25875" s="74">
        <f t="shared" si="202"/>
        <v>0</v>
      </c>
      <c r="D25875" s="74" t="str">
        <f t="shared" si="203"/>
        <v>You: Oh tak ada masalah pon. Ini for sharing purpose sahaja. Dah ada lagi better sebab boleh dapat another opinion. Btw sorry nak tanya sikit. Faizul ni 1 batch Adib Mokhali dengan Berg ke?</v>
      </c>
    </row>
    <row r="25876" spans="1:4">
      <c r="A25876" s="74" t="s">
        <v>13670</v>
      </c>
      <c r="B25876" s="74" t="str">
        <f ca="1">IFERROR(__xludf.DUMMYFUNCTION("IF(REGEXMATCH(A25876,""wealth planning""),""Script 1"",""-"")"),"-")</f>
        <v>-</v>
      </c>
      <c r="C25876" s="74">
        <f t="shared" si="202"/>
        <v>0</v>
      </c>
      <c r="D25876" s="74">
        <f t="shared" si="203"/>
        <v>0</v>
      </c>
    </row>
    <row r="25877" spans="1:4">
      <c r="A25877" s="74" t="s">
        <v>13670</v>
      </c>
      <c r="B25877" s="74" t="str">
        <f ca="1">IFERROR(__xludf.DUMMYFUNCTION("IF(REGEXMATCH(A25877,""wealth planning""),""Script 1"",""-"")"),"-")</f>
        <v>-</v>
      </c>
      <c r="C25877" s="74" t="str">
        <f t="shared" si="202"/>
        <v>Norfazirah Khan Binti Rahman</v>
      </c>
      <c r="D25877" s="74">
        <f t="shared" si="203"/>
        <v>0</v>
      </c>
    </row>
    <row r="25878" spans="1:4">
      <c r="A25878" s="149">
        <v>45498</v>
      </c>
      <c r="B25878" s="74" t="str">
        <f ca="1">IFERROR(__xludf.DUMMYFUNCTION("IF(REGEXMATCH(A25878,""wealth planning""),""Script 1"",""-"")"),"#VALUE!")</f>
        <v>#VALUE!</v>
      </c>
      <c r="C25878" s="74" t="str">
        <f t="shared" si="202"/>
        <v>Norfazirah Khan Binti Rahman</v>
      </c>
      <c r="D25878" s="74">
        <f t="shared" si="203"/>
        <v>0</v>
      </c>
    </row>
    <row r="25879" spans="1:4">
      <c r="A25879" s="149">
        <v>45498</v>
      </c>
      <c r="B25879" s="74" t="str">
        <f ca="1">IFERROR(__xludf.DUMMYFUNCTION("IF(REGEXMATCH(A25879,""wealth planning""),""Script 1"",""-"")"),"#VALUE!")</f>
        <v>#VALUE!</v>
      </c>
      <c r="C25879" s="149">
        <f t="shared" si="202"/>
        <v>45498</v>
      </c>
      <c r="D25879" s="74" t="str">
        <f t="shared" si="203"/>
        <v>Norfazirah Khan Binti Rahman</v>
      </c>
    </row>
    <row r="25880" spans="1:4">
      <c r="A25880" s="74" t="s">
        <v>13671</v>
      </c>
      <c r="B25880" s="74" t="str">
        <f ca="1">IFERROR(__xludf.DUMMYFUNCTION("IF(REGEXMATCH(A25880,""wealth planning""),""Script 1"",""-"")"),"-")</f>
        <v>-</v>
      </c>
      <c r="C25880" s="149">
        <f t="shared" si="202"/>
        <v>45498</v>
      </c>
      <c r="D25880" s="74" t="str">
        <f t="shared" si="203"/>
        <v>Norfazirah Khan Binti Rahman</v>
      </c>
    </row>
    <row r="25881" spans="1:4">
      <c r="A25881" s="74"/>
      <c r="B25881" s="74" t="str">
        <f ca="1">IFERROR(__xludf.DUMMYFUNCTION("IF(REGEXMATCH(A25881,""wealth planning""),""Script 1"",""-"")"),"-")</f>
        <v>-</v>
      </c>
      <c r="C25881" s="74" t="str">
        <f t="shared" si="202"/>
        <v>You: Sama sotsu dengan nasru ke?</v>
      </c>
      <c r="D25881" s="149">
        <f t="shared" si="203"/>
        <v>45498</v>
      </c>
    </row>
    <row r="25882" spans="1:4">
      <c r="B25882" s="74" t="str">
        <f ca="1">IFERROR(__xludf.DUMMYFUNCTION("IF(REGEXMATCH(A25882,""wealth planning""),""Script 1"",""-"")"),"-")</f>
        <v>-</v>
      </c>
      <c r="C25882" s="74">
        <f t="shared" si="202"/>
        <v>0</v>
      </c>
      <c r="D25882" s="149">
        <f t="shared" si="203"/>
        <v>45498</v>
      </c>
    </row>
    <row r="25883" spans="1:4">
      <c r="B25883" s="74" t="str">
        <f ca="1">IFERROR(__xludf.DUMMYFUNCTION("IF(REGEXMATCH(A25883,""wealth planning""),""Script 1"",""-"")"),"-")</f>
        <v>-</v>
      </c>
      <c r="C25883" s="74">
        <f t="shared" si="202"/>
        <v>0</v>
      </c>
      <c r="D25883" s="74" t="str">
        <f t="shared" si="203"/>
        <v>You: Sama sotsu dengan nasru ke?</v>
      </c>
    </row>
    <row r="25884" spans="1:4">
      <c r="A25884" s="74" t="s">
        <v>13673</v>
      </c>
      <c r="B25884" s="74" t="str">
        <f ca="1">IFERROR(__xludf.DUMMYFUNCTION("IF(REGEXMATCH(A25884,""wealth planning""),""Script 1"",""-"")"),"-")</f>
        <v>-</v>
      </c>
      <c r="C25884" s="74">
        <f t="shared" si="202"/>
        <v>0</v>
      </c>
      <c r="D25884" s="74">
        <f t="shared" si="203"/>
        <v>0</v>
      </c>
    </row>
    <row r="25885" spans="1:4">
      <c r="A25885" s="74" t="s">
        <v>13673</v>
      </c>
      <c r="B25885" s="74" t="str">
        <f ca="1">IFERROR(__xludf.DUMMYFUNCTION("IF(REGEXMATCH(A25885,""wealth planning""),""Script 1"",""-"")"),"-")</f>
        <v>-</v>
      </c>
      <c r="C25885" s="74" t="str">
        <f t="shared" si="202"/>
        <v>Nurul Fazlika Syahira Abdullah</v>
      </c>
      <c r="D25885" s="74">
        <f t="shared" si="203"/>
        <v>0</v>
      </c>
    </row>
    <row r="25886" spans="1:4">
      <c r="A25886" s="149">
        <v>45497</v>
      </c>
      <c r="B25886" s="74" t="str">
        <f ca="1">IFERROR(__xludf.DUMMYFUNCTION("IF(REGEXMATCH(A25886,""wealth planning""),""Script 1"",""-"")"),"#VALUE!")</f>
        <v>#VALUE!</v>
      </c>
      <c r="C25886" s="74" t="str">
        <f t="shared" si="202"/>
        <v>Nurul Fazlika Syahira Abdullah</v>
      </c>
      <c r="D25886" s="74">
        <f t="shared" si="203"/>
        <v>0</v>
      </c>
    </row>
    <row r="25887" spans="1:4">
      <c r="A25887" s="149">
        <v>45497</v>
      </c>
      <c r="B25887" s="74" t="str">
        <f ca="1">IFERROR(__xludf.DUMMYFUNCTION("IF(REGEXMATCH(A25887,""wealth planning""),""Script 1"",""-"")"),"#VALUE!")</f>
        <v>#VALUE!</v>
      </c>
      <c r="C25887" s="149">
        <f t="shared" si="202"/>
        <v>45497</v>
      </c>
      <c r="D25887" s="74" t="str">
        <f t="shared" si="203"/>
        <v>Nurul Fazlika Syahira Abdullah</v>
      </c>
    </row>
    <row r="25888" spans="1:4">
      <c r="A25888" s="74" t="s">
        <v>13023</v>
      </c>
      <c r="B25888" s="74" t="str">
        <f ca="1">IFERROR(__xludf.DUMMYFUNCTION("IF(REGEXMATCH(A25888,""wealth planning""),""Script 1"",""-"")"),"-")</f>
        <v>-</v>
      </c>
      <c r="C25888" s="149">
        <f t="shared" si="202"/>
        <v>45497</v>
      </c>
      <c r="D25888" s="74" t="str">
        <f t="shared" si="203"/>
        <v>Nurul Fazlika Syahira Abdullah</v>
      </c>
    </row>
    <row r="25889" spans="1:4">
      <c r="A25889" s="74"/>
      <c r="B25889" s="74" t="str">
        <f ca="1">IFERROR(__xludf.DUMMYFUNCTION("IF(REGEXMATCH(A25889,""wealth planning""),""Script 1"",""-"")"),"-")</f>
        <v>-</v>
      </c>
      <c r="C25889" s="74" t="str">
        <f t="shared" si="202"/>
        <v>You: 👍</v>
      </c>
      <c r="D25889" s="149">
        <f t="shared" si="203"/>
        <v>45497</v>
      </c>
    </row>
    <row r="25890" spans="1:4">
      <c r="B25890" s="74" t="str">
        <f ca="1">IFERROR(__xludf.DUMMYFUNCTION("IF(REGEXMATCH(A25890,""wealth planning""),""Script 1"",""-"")"),"-")</f>
        <v>-</v>
      </c>
      <c r="C25890" s="74">
        <f t="shared" si="202"/>
        <v>0</v>
      </c>
      <c r="D25890" s="149">
        <f t="shared" si="203"/>
        <v>45497</v>
      </c>
    </row>
    <row r="25891" spans="1:4">
      <c r="B25891" s="74" t="str">
        <f ca="1">IFERROR(__xludf.DUMMYFUNCTION("IF(REGEXMATCH(A25891,""wealth planning""),""Script 1"",""-"")"),"-")</f>
        <v>-</v>
      </c>
      <c r="C25891" s="74">
        <f t="shared" si="202"/>
        <v>0</v>
      </c>
      <c r="D25891" s="74" t="str">
        <f t="shared" si="203"/>
        <v>You: 👍</v>
      </c>
    </row>
    <row r="25892" spans="1:4">
      <c r="B25892" s="74" t="str">
        <f ca="1">IFERROR(__xludf.DUMMYFUNCTION("IF(REGEXMATCH(A25892,""wealth planning""),""Script 1"",""-"")"),"-")</f>
        <v>-</v>
      </c>
      <c r="C25892" s="74">
        <f t="shared" si="202"/>
        <v>0</v>
      </c>
      <c r="D25892" s="74">
        <f t="shared" si="203"/>
        <v>0</v>
      </c>
    </row>
    <row r="25893" spans="1:4">
      <c r="A25893" s="74" t="s">
        <v>13676</v>
      </c>
      <c r="B25893" s="74" t="str">
        <f ca="1">IFERROR(__xludf.DUMMYFUNCTION("IF(REGEXMATCH(A25893,""wealth planning""),""Script 1"",""-"")"),"-")</f>
        <v>-</v>
      </c>
      <c r="C25893" s="74">
        <f t="shared" si="202"/>
        <v>0</v>
      </c>
      <c r="D25893" s="74">
        <f t="shared" si="203"/>
        <v>0</v>
      </c>
    </row>
    <row r="25894" spans="1:4">
      <c r="A25894" s="149">
        <v>45496</v>
      </c>
      <c r="B25894" s="74" t="str">
        <f ca="1">IFERROR(__xludf.DUMMYFUNCTION("IF(REGEXMATCH(A25894,""wealth planning""),""Script 1"",""-"")"),"#VALUE!")</f>
        <v>#VALUE!</v>
      </c>
      <c r="C25894" s="74" t="str">
        <f t="shared" si="202"/>
        <v>Nur Ainaa Jafri</v>
      </c>
      <c r="D25894" s="74">
        <f t="shared" si="203"/>
        <v>0</v>
      </c>
    </row>
    <row r="25895" spans="1:4">
      <c r="A25895" s="149">
        <v>45496</v>
      </c>
      <c r="B25895" s="74" t="str">
        <f ca="1">IFERROR(__xludf.DUMMYFUNCTION("IF(REGEXMATCH(A25895,""wealth planning""),""Script 1"",""-"")"),"#VALUE!")</f>
        <v>#VALUE!</v>
      </c>
      <c r="C25895" s="149">
        <f t="shared" si="202"/>
        <v>45496</v>
      </c>
      <c r="D25895" s="74">
        <f t="shared" si="203"/>
        <v>0</v>
      </c>
    </row>
    <row r="25896" spans="1:4">
      <c r="A25896" s="74" t="s">
        <v>13677</v>
      </c>
      <c r="B25896" s="74" t="str">
        <f ca="1">IFERROR(__xludf.DUMMYFUNCTION("IF(REGEXMATCH(A25896,""wealth planning""),""Script 1"",""-"")"),"Script 1")</f>
        <v>Script 1</v>
      </c>
      <c r="C25896" s="149">
        <f t="shared" si="202"/>
        <v>45496</v>
      </c>
      <c r="D25896" s="74" t="str">
        <f t="shared" si="203"/>
        <v>Nur Ainaa Jafri</v>
      </c>
    </row>
    <row r="25897" spans="1:4">
      <c r="A25897" s="74"/>
      <c r="B25897" s="74" t="str">
        <f ca="1">IFERROR(__xludf.DUMMYFUNCTION("IF(REGEXMATCH(A25897,""wealth planning""),""Script 1"",""-"")"),"-")</f>
        <v>-</v>
      </c>
      <c r="C25897" s="74" t="str">
        <f t="shared" si="202"/>
        <v>You: Hi. No problem. Terima kasih atas reply. Jika ada soalan atau perlukan pendapat tentang takaful atau wealth planning, feel free to contact me. Semoga dipermudahkan urusan InshaAllah</v>
      </c>
      <c r="D25897" s="149">
        <f t="shared" si="203"/>
        <v>45496</v>
      </c>
    </row>
    <row r="25898" spans="1:4">
      <c r="B25898" s="74" t="str">
        <f ca="1">IFERROR(__xludf.DUMMYFUNCTION("IF(REGEXMATCH(A25898,""wealth planning""),""Script 1"",""-"")"),"-")</f>
        <v>-</v>
      </c>
      <c r="C25898" s="74">
        <f t="shared" si="202"/>
        <v>0</v>
      </c>
      <c r="D25898" s="149">
        <f t="shared" si="203"/>
        <v>45496</v>
      </c>
    </row>
    <row r="25899" spans="1:4">
      <c r="B25899" s="74" t="str">
        <f ca="1">IFERROR(__xludf.DUMMYFUNCTION("IF(REGEXMATCH(A25899,""wealth planning""),""Script 1"",""-"")"),"-")</f>
        <v>-</v>
      </c>
      <c r="C25899" s="74">
        <f t="shared" si="202"/>
        <v>0</v>
      </c>
      <c r="D25899" s="74" t="str">
        <f t="shared" si="203"/>
        <v>You: Hi. No problem. Terima kasih atas reply. Jika ada soalan atau perlukan pendapat tentang takaful atau wealth planning, feel free to contact me. Semoga dipermudahkan urusan InshaAllah</v>
      </c>
    </row>
    <row r="25900" spans="1:4">
      <c r="A25900" s="74" t="s">
        <v>13679</v>
      </c>
      <c r="B25900" s="74" t="str">
        <f ca="1">IFERROR(__xludf.DUMMYFUNCTION("IF(REGEXMATCH(A25900,""wealth planning""),""Script 1"",""-"")"),"-")</f>
        <v>-</v>
      </c>
      <c r="C25900" s="74">
        <f t="shared" si="202"/>
        <v>0</v>
      </c>
      <c r="D25900" s="74">
        <f t="shared" si="203"/>
        <v>0</v>
      </c>
    </row>
    <row r="25901" spans="1:4">
      <c r="A25901" s="74" t="s">
        <v>13680</v>
      </c>
      <c r="B25901" s="74" t="str">
        <f ca="1">IFERROR(__xludf.DUMMYFUNCTION("IF(REGEXMATCH(A25901,""wealth planning""),""Script 1"",""-"")"),"-")</f>
        <v>-</v>
      </c>
      <c r="C25901" s="74" t="str">
        <f t="shared" si="202"/>
        <v>Afiqah FaizalStatus is reachable</v>
      </c>
      <c r="D25901" s="74">
        <f t="shared" si="203"/>
        <v>0</v>
      </c>
    </row>
    <row r="25902" spans="1:4">
      <c r="A25902" s="149">
        <v>45496</v>
      </c>
      <c r="B25902" s="74" t="str">
        <f ca="1">IFERROR(__xludf.DUMMYFUNCTION("IF(REGEXMATCH(A25902,""wealth planning""),""Script 1"",""-"")"),"#VALUE!")</f>
        <v>#VALUE!</v>
      </c>
      <c r="C25902" s="74" t="str">
        <f t="shared" si="202"/>
        <v>Afiqah Faizal</v>
      </c>
      <c r="D25902" s="74">
        <f t="shared" si="203"/>
        <v>0</v>
      </c>
    </row>
    <row r="25903" spans="1:4">
      <c r="A25903" s="149">
        <v>45496</v>
      </c>
      <c r="B25903" s="74" t="str">
        <f ca="1">IFERROR(__xludf.DUMMYFUNCTION("IF(REGEXMATCH(A25903,""wealth planning""),""Script 1"",""-"")"),"#VALUE!")</f>
        <v>#VALUE!</v>
      </c>
      <c r="C25903" s="149">
        <f t="shared" si="202"/>
        <v>45496</v>
      </c>
      <c r="D25903" s="74" t="str">
        <f t="shared" si="203"/>
        <v>Afiqah FaizalStatus is reachable</v>
      </c>
    </row>
    <row r="25904" spans="1:4">
      <c r="A25904" s="74" t="s">
        <v>13681</v>
      </c>
      <c r="B25904" s="74" t="str">
        <f ca="1">IFERROR(__xludf.DUMMYFUNCTION("IF(REGEXMATCH(A25904,""wealth planning""),""Script 1"",""-"")"),"-")</f>
        <v>-</v>
      </c>
      <c r="C25904" s="149">
        <f t="shared" si="202"/>
        <v>45496</v>
      </c>
      <c r="D25904" s="74" t="str">
        <f t="shared" si="203"/>
        <v>Afiqah Faizal</v>
      </c>
    </row>
    <row r="25905" spans="1:4">
      <c r="A25905" s="74"/>
      <c r="B25905" s="74" t="str">
        <f ca="1">IFERROR(__xludf.DUMMYFUNCTION("IF(REGEXMATCH(A25905,""wealth planning""),""Script 1"",""-"")"),"-")</f>
        <v>-</v>
      </c>
      <c r="C25905" s="74" t="str">
        <f t="shared" si="202"/>
        <v>Afiqah: Okay Terima kasih</v>
      </c>
      <c r="D25905" s="149">
        <f t="shared" si="203"/>
        <v>45496</v>
      </c>
    </row>
    <row r="25906" spans="1:4">
      <c r="B25906" s="74" t="str">
        <f ca="1">IFERROR(__xludf.DUMMYFUNCTION("IF(REGEXMATCH(A25906,""wealth planning""),""Script 1"",""-"")"),"-")</f>
        <v>-</v>
      </c>
      <c r="C25906" s="74">
        <f t="shared" si="202"/>
        <v>0</v>
      </c>
      <c r="D25906" s="149">
        <f t="shared" si="203"/>
        <v>45496</v>
      </c>
    </row>
    <row r="25907" spans="1:4">
      <c r="B25907" s="74" t="str">
        <f ca="1">IFERROR(__xludf.DUMMYFUNCTION("IF(REGEXMATCH(A25907,""wealth planning""),""Script 1"",""-"")"),"-")</f>
        <v>-</v>
      </c>
      <c r="C25907" s="74">
        <f t="shared" si="202"/>
        <v>0</v>
      </c>
      <c r="D25907" s="74" t="str">
        <f t="shared" si="203"/>
        <v>Afiqah: Okay Terima kasih</v>
      </c>
    </row>
    <row r="25908" spans="1:4">
      <c r="A25908" s="74" t="s">
        <v>13683</v>
      </c>
      <c r="B25908" s="74" t="str">
        <f ca="1">IFERROR(__xludf.DUMMYFUNCTION("IF(REGEXMATCH(A25908,""wealth planning""),""Script 1"",""-"")"),"-")</f>
        <v>-</v>
      </c>
      <c r="C25908" s="74">
        <f t="shared" si="202"/>
        <v>0</v>
      </c>
      <c r="D25908" s="74">
        <f t="shared" si="203"/>
        <v>0</v>
      </c>
    </row>
    <row r="25909" spans="1:4">
      <c r="A25909" s="74" t="s">
        <v>13683</v>
      </c>
      <c r="B25909" s="74" t="str">
        <f ca="1">IFERROR(__xludf.DUMMYFUNCTION("IF(REGEXMATCH(A25909,""wealth planning""),""Script 1"",""-"")"),"-")</f>
        <v>-</v>
      </c>
      <c r="C25909" s="74" t="str">
        <f t="shared" si="202"/>
        <v>Nur Afifah Kamaron</v>
      </c>
      <c r="D25909" s="74">
        <f t="shared" si="203"/>
        <v>0</v>
      </c>
    </row>
    <row r="25910" spans="1:4">
      <c r="A25910" s="149">
        <v>45495</v>
      </c>
      <c r="B25910" s="74" t="str">
        <f ca="1">IFERROR(__xludf.DUMMYFUNCTION("IF(REGEXMATCH(A25910,""wealth planning""),""Script 1"",""-"")"),"#VALUE!")</f>
        <v>#VALUE!</v>
      </c>
      <c r="C25910" s="74" t="str">
        <f t="shared" si="202"/>
        <v>Nur Afifah Kamaron</v>
      </c>
      <c r="D25910" s="74">
        <f t="shared" si="203"/>
        <v>0</v>
      </c>
    </row>
    <row r="25911" spans="1:4">
      <c r="A25911" s="149">
        <v>45495</v>
      </c>
      <c r="B25911" s="74" t="str">
        <f ca="1">IFERROR(__xludf.DUMMYFUNCTION("IF(REGEXMATCH(A25911,""wealth planning""),""Script 1"",""-"")"),"#VALUE!")</f>
        <v>#VALUE!</v>
      </c>
      <c r="C25911" s="149">
        <f t="shared" si="202"/>
        <v>45495</v>
      </c>
      <c r="D25911" s="74" t="str">
        <f t="shared" si="203"/>
        <v>Nur Afifah Kamaron</v>
      </c>
    </row>
    <row r="25912" spans="1:4">
      <c r="A25912" s="74" t="s">
        <v>13684</v>
      </c>
      <c r="B25912" s="74" t="str">
        <f ca="1">IFERROR(__xludf.DUMMYFUNCTION("IF(REGEXMATCH(A25912,""wealth planning""),""Script 1"",""-"")"),"-")</f>
        <v>-</v>
      </c>
      <c r="C25912" s="149">
        <f t="shared" si="202"/>
        <v>45495</v>
      </c>
      <c r="D25912" s="74" t="str">
        <f t="shared" si="203"/>
        <v>Nur Afifah Kamaron</v>
      </c>
    </row>
    <row r="25913" spans="1:4">
      <c r="A25913" s="74"/>
      <c r="B25913" s="74" t="str">
        <f ca="1">IFERROR(__xludf.DUMMYFUNCTION("IF(REGEXMATCH(A25913,""wealth planning""),""Script 1"",""-"")"),"-")</f>
        <v>-</v>
      </c>
      <c r="C25913" s="74" t="str">
        <f t="shared" si="202"/>
        <v>Nur Afifah: Waalaikumsalam. sumimasen baru habis kelas.  01135316651</v>
      </c>
      <c r="D25913" s="149">
        <f t="shared" si="203"/>
        <v>45495</v>
      </c>
    </row>
    <row r="25914" spans="1:4">
      <c r="B25914" s="74" t="str">
        <f ca="1">IFERROR(__xludf.DUMMYFUNCTION("IF(REGEXMATCH(A25914,""wealth planning""),""Script 1"",""-"")"),"-")</f>
        <v>-</v>
      </c>
      <c r="C25914" s="74">
        <f t="shared" si="202"/>
        <v>0</v>
      </c>
      <c r="D25914" s="149">
        <f t="shared" si="203"/>
        <v>45495</v>
      </c>
    </row>
    <row r="25915" spans="1:4">
      <c r="B25915" s="74" t="str">
        <f ca="1">IFERROR(__xludf.DUMMYFUNCTION("IF(REGEXMATCH(A25915,""wealth planning""),""Script 1"",""-"")"),"-")</f>
        <v>-</v>
      </c>
      <c r="C25915" s="74">
        <f t="shared" si="202"/>
        <v>0</v>
      </c>
      <c r="D25915" s="74" t="str">
        <f t="shared" si="203"/>
        <v>Nur Afifah: Waalaikumsalam. sumimasen baru habis kelas.  01135316651</v>
      </c>
    </row>
    <row r="25916" spans="1:4">
      <c r="A25916" s="74" t="s">
        <v>13686</v>
      </c>
      <c r="B25916" s="74" t="str">
        <f ca="1">IFERROR(__xludf.DUMMYFUNCTION("IF(REGEXMATCH(A25916,""wealth planning""),""Script 1"",""-"")"),"-")</f>
        <v>-</v>
      </c>
      <c r="C25916" s="74">
        <f t="shared" si="202"/>
        <v>0</v>
      </c>
      <c r="D25916" s="74">
        <f t="shared" si="203"/>
        <v>0</v>
      </c>
    </row>
    <row r="25917" spans="1:4">
      <c r="A25917" s="74" t="s">
        <v>13686</v>
      </c>
      <c r="B25917" s="74" t="str">
        <f ca="1">IFERROR(__xludf.DUMMYFUNCTION("IF(REGEXMATCH(A25917,""wealth planning""),""Script 1"",""-"")"),"-")</f>
        <v>-</v>
      </c>
      <c r="C25917" s="74" t="str">
        <f t="shared" si="202"/>
        <v>Syahir Azri</v>
      </c>
      <c r="D25917" s="74">
        <f t="shared" si="203"/>
        <v>0</v>
      </c>
    </row>
    <row r="25918" spans="1:4">
      <c r="A25918" s="149">
        <v>45492</v>
      </c>
      <c r="B25918" s="74" t="str">
        <f ca="1">IFERROR(__xludf.DUMMYFUNCTION("IF(REGEXMATCH(A25918,""wealth planning""),""Script 1"",""-"")"),"#VALUE!")</f>
        <v>#VALUE!</v>
      </c>
      <c r="C25918" s="74" t="str">
        <f t="shared" si="202"/>
        <v>Syahir Azri</v>
      </c>
      <c r="D25918" s="74">
        <f t="shared" si="203"/>
        <v>0</v>
      </c>
    </row>
    <row r="25919" spans="1:4">
      <c r="A25919" s="149">
        <v>45492</v>
      </c>
      <c r="B25919" s="74" t="str">
        <f ca="1">IFERROR(__xludf.DUMMYFUNCTION("IF(REGEXMATCH(A25919,""wealth planning""),""Script 1"",""-"")"),"#VALUE!")</f>
        <v>#VALUE!</v>
      </c>
      <c r="C25919" s="149">
        <f t="shared" si="202"/>
        <v>45492</v>
      </c>
      <c r="D25919" s="74" t="str">
        <f t="shared" si="203"/>
        <v>Syahir Azri</v>
      </c>
    </row>
    <row r="25920" spans="1:4">
      <c r="A25920" s="74" t="s">
        <v>13687</v>
      </c>
      <c r="B25920" s="74" t="str">
        <f ca="1">IFERROR(__xludf.DUMMYFUNCTION("IF(REGEXMATCH(A25920,""wealth planning""),""Script 1"",""-"")"),"-")</f>
        <v>-</v>
      </c>
      <c r="C25920" s="149">
        <f t="shared" si="202"/>
        <v>45492</v>
      </c>
      <c r="D25920" s="74" t="str">
        <f t="shared" si="203"/>
        <v>Syahir Azri</v>
      </c>
    </row>
    <row r="25921" spans="1:4">
      <c r="A25921" s="74"/>
      <c r="B25921" s="74" t="str">
        <f ca="1">IFERROR(__xludf.DUMMYFUNCTION("IF(REGEXMATCH(A25921,""wealth planning""),""Script 1"",""-"")"),"-")</f>
        <v>-</v>
      </c>
      <c r="C25921" s="74" t="str">
        <f t="shared" si="202"/>
        <v>Syahir: Baik, sama2 ya En Azhad</v>
      </c>
      <c r="D25921" s="149">
        <f t="shared" si="203"/>
        <v>45492</v>
      </c>
    </row>
    <row r="25922" spans="1:4">
      <c r="B25922" s="74" t="str">
        <f ca="1">IFERROR(__xludf.DUMMYFUNCTION("IF(REGEXMATCH(A25922,""wealth planning""),""Script 1"",""-"")"),"-")</f>
        <v>-</v>
      </c>
      <c r="C25922" s="74">
        <f t="shared" si="202"/>
        <v>0</v>
      </c>
      <c r="D25922" s="149">
        <f t="shared" si="203"/>
        <v>45492</v>
      </c>
    </row>
    <row r="25923" spans="1:4">
      <c r="B25923" s="74" t="str">
        <f ca="1">IFERROR(__xludf.DUMMYFUNCTION("IF(REGEXMATCH(A25923,""wealth planning""),""Script 1"",""-"")"),"-")</f>
        <v>-</v>
      </c>
      <c r="C25923" s="74">
        <f t="shared" si="202"/>
        <v>0</v>
      </c>
      <c r="D25923" s="74" t="str">
        <f t="shared" si="203"/>
        <v>Syahir: Baik, sama2 ya En Azhad</v>
      </c>
    </row>
    <row r="25924" spans="1:4">
      <c r="A25924" s="74" t="s">
        <v>13689</v>
      </c>
      <c r="B25924" s="74" t="str">
        <f ca="1">IFERROR(__xludf.DUMMYFUNCTION("IF(REGEXMATCH(A25924,""wealth planning""),""Script 1"",""-"")"),"-")</f>
        <v>-</v>
      </c>
      <c r="C25924" s="74">
        <f t="shared" si="202"/>
        <v>0</v>
      </c>
      <c r="D25924" s="74">
        <f t="shared" si="203"/>
        <v>0</v>
      </c>
    </row>
    <row r="25925" spans="1:4">
      <c r="A25925" s="74" t="s">
        <v>13690</v>
      </c>
      <c r="B25925" s="74" t="str">
        <f ca="1">IFERROR(__xludf.DUMMYFUNCTION("IF(REGEXMATCH(A25925,""wealth planning""),""Script 1"",""-"")"),"-")</f>
        <v>-</v>
      </c>
      <c r="C25925" s="74" t="str">
        <f t="shared" si="202"/>
        <v>Athirah HusnaStatus is reachable</v>
      </c>
      <c r="D25925" s="74">
        <f t="shared" si="203"/>
        <v>0</v>
      </c>
    </row>
    <row r="25926" spans="1:4">
      <c r="A25926" s="149">
        <v>45492</v>
      </c>
      <c r="B25926" s="74" t="str">
        <f ca="1">IFERROR(__xludf.DUMMYFUNCTION("IF(REGEXMATCH(A25926,""wealth planning""),""Script 1"",""-"")"),"#VALUE!")</f>
        <v>#VALUE!</v>
      </c>
      <c r="C25926" s="74" t="str">
        <f t="shared" si="202"/>
        <v>Athirah Husna</v>
      </c>
      <c r="D25926" s="74">
        <f t="shared" si="203"/>
        <v>0</v>
      </c>
    </row>
    <row r="25927" spans="1:4">
      <c r="A25927" s="149">
        <v>45492</v>
      </c>
      <c r="B25927" s="74" t="str">
        <f ca="1">IFERROR(__xludf.DUMMYFUNCTION("IF(REGEXMATCH(A25927,""wealth planning""),""Script 1"",""-"")"),"#VALUE!")</f>
        <v>#VALUE!</v>
      </c>
      <c r="C25927" s="149">
        <f t="shared" si="202"/>
        <v>45492</v>
      </c>
      <c r="D25927" s="74" t="str">
        <f t="shared" si="203"/>
        <v>Athirah HusnaStatus is reachable</v>
      </c>
    </row>
    <row r="25928" spans="1:4">
      <c r="A25928" s="74" t="s">
        <v>13691</v>
      </c>
      <c r="B25928" s="74" t="str">
        <f ca="1">IFERROR(__xludf.DUMMYFUNCTION("IF(REGEXMATCH(A25928,""wealth planning""),""Script 1"",""-"")"),"-")</f>
        <v>-</v>
      </c>
      <c r="C25928" s="149">
        <f t="shared" si="202"/>
        <v>45492</v>
      </c>
      <c r="D25928" s="74" t="str">
        <f t="shared" si="203"/>
        <v>Athirah Husna</v>
      </c>
    </row>
    <row r="25929" spans="1:4">
      <c r="A25929" s="74"/>
      <c r="B25929" s="74" t="str">
        <f ca="1">IFERROR(__xludf.DUMMYFUNCTION("IF(REGEXMATCH(A25929,""wealth planning""),""Script 1"",""-"")"),"-")</f>
        <v>-</v>
      </c>
      <c r="C25929" s="74" t="str">
        <f t="shared" si="202"/>
        <v>You: It’s okay. Terima kasih atas maklum balas. Saya doakan semoga sentiasa dipermudahkan urusan</v>
      </c>
      <c r="D25929" s="149">
        <f t="shared" si="203"/>
        <v>45492</v>
      </c>
    </row>
    <row r="25930" spans="1:4">
      <c r="B25930" s="74" t="str">
        <f ca="1">IFERROR(__xludf.DUMMYFUNCTION("IF(REGEXMATCH(A25930,""wealth planning""),""Script 1"",""-"")"),"-")</f>
        <v>-</v>
      </c>
      <c r="C25930" s="74">
        <f t="shared" si="202"/>
        <v>0</v>
      </c>
      <c r="D25930" s="149">
        <f t="shared" si="203"/>
        <v>45492</v>
      </c>
    </row>
    <row r="25931" spans="1:4">
      <c r="B25931" s="74" t="str">
        <f ca="1">IFERROR(__xludf.DUMMYFUNCTION("IF(REGEXMATCH(A25931,""wealth planning""),""Script 1"",""-"")"),"-")</f>
        <v>-</v>
      </c>
      <c r="C25931" s="74">
        <f t="shared" si="202"/>
        <v>0</v>
      </c>
      <c r="D25931" s="74" t="str">
        <f t="shared" si="203"/>
        <v>You: It’s okay. Terima kasih atas maklum balas. Saya doakan semoga sentiasa dipermudahkan urusan</v>
      </c>
    </row>
    <row r="25932" spans="1:4">
      <c r="A25932" s="74" t="s">
        <v>13693</v>
      </c>
      <c r="B25932" s="74" t="str">
        <f ca="1">IFERROR(__xludf.DUMMYFUNCTION("IF(REGEXMATCH(A25932,""wealth planning""),""Script 1"",""-"")"),"-")</f>
        <v>-</v>
      </c>
      <c r="C25932" s="74">
        <f t="shared" si="202"/>
        <v>0</v>
      </c>
      <c r="D25932" s="74">
        <f t="shared" si="203"/>
        <v>0</v>
      </c>
    </row>
    <row r="25933" spans="1:4">
      <c r="A25933" s="74" t="s">
        <v>13694</v>
      </c>
      <c r="B25933" s="74" t="str">
        <f ca="1">IFERROR(__xludf.DUMMYFUNCTION("IF(REGEXMATCH(A25933,""wealth planning""),""Script 1"",""-"")"),"-")</f>
        <v>-</v>
      </c>
      <c r="C25933" s="74" t="str">
        <f t="shared" si="202"/>
        <v>Muhammad Zubair bin Mohamad ZairoStatus is reachable</v>
      </c>
      <c r="D25933" s="74">
        <f t="shared" si="203"/>
        <v>0</v>
      </c>
    </row>
    <row r="25934" spans="1:4">
      <c r="A25934" s="149">
        <v>45491</v>
      </c>
      <c r="B25934" s="74" t="str">
        <f ca="1">IFERROR(__xludf.DUMMYFUNCTION("IF(REGEXMATCH(A25934,""wealth planning""),""Script 1"",""-"")"),"#VALUE!")</f>
        <v>#VALUE!</v>
      </c>
      <c r="C25934" s="74" t="str">
        <f t="shared" si="202"/>
        <v>Muhammad Zubair bin Mohamad Zairo</v>
      </c>
      <c r="D25934" s="74">
        <f t="shared" si="203"/>
        <v>0</v>
      </c>
    </row>
    <row r="25935" spans="1:4">
      <c r="A25935" s="149">
        <v>45491</v>
      </c>
      <c r="B25935" s="74" t="str">
        <f ca="1">IFERROR(__xludf.DUMMYFUNCTION("IF(REGEXMATCH(A25935,""wealth planning""),""Script 1"",""-"")"),"#VALUE!")</f>
        <v>#VALUE!</v>
      </c>
      <c r="C25935" s="149">
        <f t="shared" si="202"/>
        <v>45491</v>
      </c>
      <c r="D25935" s="74" t="str">
        <f t="shared" si="203"/>
        <v>Muhammad Zubair bin Mohamad ZairoStatus is reachable</v>
      </c>
    </row>
    <row r="25936" spans="1:4">
      <c r="A25936" s="74" t="s">
        <v>13695</v>
      </c>
      <c r="B25936" s="74" t="str">
        <f ca="1">IFERROR(__xludf.DUMMYFUNCTION("IF(REGEXMATCH(A25936,""wealth planning""),""Script 1"",""-"")"),"-")</f>
        <v>-</v>
      </c>
      <c r="C25936" s="149">
        <f t="shared" si="202"/>
        <v>45491</v>
      </c>
      <c r="D25936" s="74" t="str">
        <f t="shared" si="203"/>
        <v>Muhammad Zubair bin Mohamad Zairo</v>
      </c>
    </row>
    <row r="25937" spans="1:4">
      <c r="A25937" s="74"/>
      <c r="B25937" s="74" t="str">
        <f ca="1">IFERROR(__xludf.DUMMYFUNCTION("IF(REGEXMATCH(A25937,""wealth planning""),""Script 1"",""-"")"),"-")</f>
        <v>-</v>
      </c>
      <c r="C25937" s="74" t="str">
        <f t="shared" si="202"/>
        <v>You: Bila last review polisi?</v>
      </c>
      <c r="D25937" s="149">
        <f t="shared" si="203"/>
        <v>45491</v>
      </c>
    </row>
    <row r="25938" spans="1:4">
      <c r="B25938" s="74" t="str">
        <f ca="1">IFERROR(__xludf.DUMMYFUNCTION("IF(REGEXMATCH(A25938,""wealth planning""),""Script 1"",""-"")"),"-")</f>
        <v>-</v>
      </c>
      <c r="C25938" s="74">
        <f t="shared" si="202"/>
        <v>0</v>
      </c>
      <c r="D25938" s="149">
        <f t="shared" si="203"/>
        <v>45491</v>
      </c>
    </row>
    <row r="25939" spans="1:4">
      <c r="B25939" s="74" t="str">
        <f ca="1">IFERROR(__xludf.DUMMYFUNCTION("IF(REGEXMATCH(A25939,""wealth planning""),""Script 1"",""-"")"),"-")</f>
        <v>-</v>
      </c>
      <c r="C25939" s="74">
        <f t="shared" si="202"/>
        <v>0</v>
      </c>
      <c r="D25939" s="74" t="str">
        <f t="shared" si="203"/>
        <v>You: Bila last review polisi?</v>
      </c>
    </row>
    <row r="25940" spans="1:4">
      <c r="A25940" s="74" t="s">
        <v>13697</v>
      </c>
      <c r="B25940" s="74" t="str">
        <f ca="1">IFERROR(__xludf.DUMMYFUNCTION("IF(REGEXMATCH(A25940,""wealth planning""),""Script 1"",""-"")"),"-")</f>
        <v>-</v>
      </c>
      <c r="C25940" s="74">
        <f t="shared" si="202"/>
        <v>0</v>
      </c>
      <c r="D25940" s="74">
        <f t="shared" si="203"/>
        <v>0</v>
      </c>
    </row>
    <row r="25941" spans="1:4">
      <c r="B25941" s="74" t="str">
        <f ca="1">IFERROR(__xludf.DUMMYFUNCTION("IF(REGEXMATCH(A25941,""wealth planning""),""Script 1"",""-"")"),"-")</f>
        <v>-</v>
      </c>
      <c r="C25941" s="74" t="str">
        <f t="shared" si="202"/>
        <v>Fahiera Mohd Faisal</v>
      </c>
      <c r="D25941" s="74">
        <f t="shared" si="203"/>
        <v>0</v>
      </c>
    </row>
    <row r="25942" spans="1:4">
      <c r="B25942" s="74" t="str">
        <f ca="1">IFERROR(__xludf.DUMMYFUNCTION("IF(REGEXMATCH(A25942,""wealth planning""),""Script 1"",""-"")"),"-")</f>
        <v>-</v>
      </c>
      <c r="C25942" s="74">
        <f t="shared" si="202"/>
        <v>0</v>
      </c>
      <c r="D25942" s="74">
        <f t="shared" si="203"/>
        <v>0</v>
      </c>
    </row>
    <row r="25943" spans="1:4">
      <c r="B25943" s="74" t="str">
        <f ca="1">IFERROR(__xludf.DUMMYFUNCTION("IF(REGEXMATCH(A25943,""wealth planning""),""Script 1"",""-"")"),"-")</f>
        <v>-</v>
      </c>
      <c r="C25943" s="74">
        <f t="shared" si="202"/>
        <v>0</v>
      </c>
      <c r="D25943" s="74" t="str">
        <f t="shared" si="203"/>
        <v>Fahiera Mohd Faisal</v>
      </c>
    </row>
    <row r="25944" spans="1:4">
      <c r="B25944" s="74" t="str">
        <f ca="1">IFERROR(__xludf.DUMMYFUNCTION("IF(REGEXMATCH(A25944,""wealth planning""),""Script 1"",""-"")"),"-")</f>
        <v>-</v>
      </c>
      <c r="C25944" s="74">
        <f t="shared" si="202"/>
        <v>0</v>
      </c>
      <c r="D25944" s="74">
        <f t="shared" si="203"/>
        <v>0</v>
      </c>
    </row>
    <row r="25945" spans="1:4">
      <c r="B25945" s="74" t="str">
        <f ca="1">IFERROR(__xludf.DUMMYFUNCTION("IF(REGEXMATCH(A25945,""wealth planning""),""Script 1"",""-"")"),"-")</f>
        <v>-</v>
      </c>
      <c r="C25945" s="74">
        <f t="shared" si="202"/>
        <v>0</v>
      </c>
      <c r="D25945" s="74">
        <f t="shared" si="203"/>
        <v>0</v>
      </c>
    </row>
    <row r="25946" spans="1:4">
      <c r="B25946" s="74" t="str">
        <f ca="1">IFERROR(__xludf.DUMMYFUNCTION("IF(REGEXMATCH(A25946,""wealth planning""),""Script 1"",""-"")"),"-")</f>
        <v>-</v>
      </c>
      <c r="C25946" s="74">
        <f t="shared" si="202"/>
        <v>0</v>
      </c>
      <c r="D25946" s="74">
        <f t="shared" si="203"/>
        <v>0</v>
      </c>
    </row>
    <row r="25947" spans="1:4">
      <c r="B25947" s="74" t="str">
        <f ca="1">IFERROR(__xludf.DUMMYFUNCTION("IF(REGEXMATCH(A25947,""wealth planning""),""Script 1"",""-"")"),"-")</f>
        <v>-</v>
      </c>
      <c r="C25947" s="74">
        <f t="shared" si="202"/>
        <v>0</v>
      </c>
      <c r="D25947" s="74">
        <f t="shared" si="203"/>
        <v>0</v>
      </c>
    </row>
    <row r="25948" spans="1:4">
      <c r="B25948" s="74" t="str">
        <f ca="1">IFERROR(__xludf.DUMMYFUNCTION("IF(REGEXMATCH(A25948,""wealth planning""),""Script 1"",""-"")"),"-")</f>
        <v>-</v>
      </c>
      <c r="C25948" s="74">
        <f t="shared" si="202"/>
        <v>0</v>
      </c>
      <c r="D25948" s="74">
        <f t="shared" si="203"/>
        <v>0</v>
      </c>
    </row>
    <row r="25949" spans="1:4">
      <c r="B25949" s="74" t="str">
        <f ca="1">IFERROR(__xludf.DUMMYFUNCTION("IF(REGEXMATCH(A25949,""wealth planning""),""Script 1"",""-"")"),"-")</f>
        <v>-</v>
      </c>
      <c r="C25949" s="74">
        <f t="shared" si="202"/>
        <v>0</v>
      </c>
      <c r="D25949" s="74">
        <f t="shared" si="203"/>
        <v>0</v>
      </c>
    </row>
    <row r="25950" spans="1:4">
      <c r="B25950" s="74" t="str">
        <f ca="1">IFERROR(__xludf.DUMMYFUNCTION("IF(REGEXMATCH(A25950,""wealth planning""),""Script 1"",""-"")"),"-")</f>
        <v>-</v>
      </c>
      <c r="C25950" s="74">
        <f t="shared" si="202"/>
        <v>0</v>
      </c>
      <c r="D25950" s="74">
        <f t="shared" si="203"/>
        <v>0</v>
      </c>
    </row>
    <row r="25951" spans="1:4">
      <c r="B25951" s="74" t="str">
        <f ca="1">IFERROR(__xludf.DUMMYFUNCTION("IF(REGEXMATCH(A25951,""wealth planning""),""Script 1"",""-"")"),"-")</f>
        <v>-</v>
      </c>
      <c r="C25951" s="74">
        <f t="shared" si="202"/>
        <v>0</v>
      </c>
      <c r="D25951" s="74">
        <f t="shared" si="203"/>
        <v>0</v>
      </c>
    </row>
    <row r="25952" spans="1:4">
      <c r="B25952" s="74" t="str">
        <f ca="1">IFERROR(__xludf.DUMMYFUNCTION("IF(REGEXMATCH(A25952,""wealth planning""),""Script 1"",""-"")"),"-")</f>
        <v>-</v>
      </c>
      <c r="C25952" s="74">
        <f t="shared" si="202"/>
        <v>0</v>
      </c>
      <c r="D25952" s="74">
        <f t="shared" si="203"/>
        <v>0</v>
      </c>
    </row>
    <row r="25953" spans="2:4">
      <c r="B25953" s="74" t="str">
        <f ca="1">IFERROR(__xludf.DUMMYFUNCTION("IF(REGEXMATCH(A25953,""wealth planning""),""Script 1"",""-"")"),"-")</f>
        <v>-</v>
      </c>
      <c r="C25953" s="74">
        <f t="shared" si="202"/>
        <v>0</v>
      </c>
      <c r="D25953" s="74">
        <f t="shared" si="203"/>
        <v>0</v>
      </c>
    </row>
    <row r="25954" spans="2:4">
      <c r="B25954" s="74" t="str">
        <f ca="1">IFERROR(__xludf.DUMMYFUNCTION("IF(REGEXMATCH(A25954,""wealth planning""),""Script 1"",""-"")"),"-")</f>
        <v>-</v>
      </c>
      <c r="C25954" s="74">
        <f t="shared" si="202"/>
        <v>0</v>
      </c>
      <c r="D25954" s="74">
        <f t="shared" si="203"/>
        <v>0</v>
      </c>
    </row>
    <row r="25955" spans="2:4">
      <c r="B25955" s="74" t="str">
        <f ca="1">IFERROR(__xludf.DUMMYFUNCTION("IF(REGEXMATCH(A25955,""wealth planning""),""Script 1"",""-"")"),"-")</f>
        <v>-</v>
      </c>
      <c r="C25955" s="74">
        <f t="shared" si="202"/>
        <v>0</v>
      </c>
      <c r="D25955" s="74">
        <f t="shared" si="203"/>
        <v>0</v>
      </c>
    </row>
    <row r="25956" spans="2:4">
      <c r="B25956" s="74" t="str">
        <f ca="1">IFERROR(__xludf.DUMMYFUNCTION("IF(REGEXMATCH(A25956,""wealth planning""),""Script 1"",""-"")"),"-")</f>
        <v>-</v>
      </c>
      <c r="C25956" s="74">
        <f t="shared" si="202"/>
        <v>0</v>
      </c>
      <c r="D25956" s="74">
        <f t="shared" si="203"/>
        <v>0</v>
      </c>
    </row>
    <row r="25957" spans="2:4">
      <c r="B25957" s="74" t="str">
        <f ca="1">IFERROR(__xludf.DUMMYFUNCTION("IF(REGEXMATCH(A25957,""wealth planning""),""Script 1"",""-"")"),"-")</f>
        <v>-</v>
      </c>
      <c r="C25957" s="74">
        <f t="shared" si="202"/>
        <v>0</v>
      </c>
      <c r="D25957" s="74">
        <f t="shared" si="203"/>
        <v>0</v>
      </c>
    </row>
    <row r="25958" spans="2:4">
      <c r="B25958" s="74" t="str">
        <f ca="1">IFERROR(__xludf.DUMMYFUNCTION("IF(REGEXMATCH(A25958,""wealth planning""),""Script 1"",""-"")"),"-")</f>
        <v>-</v>
      </c>
      <c r="C25958" s="74">
        <f t="shared" si="202"/>
        <v>0</v>
      </c>
      <c r="D25958" s="74">
        <f t="shared" si="203"/>
        <v>0</v>
      </c>
    </row>
    <row r="25959" spans="2:4">
      <c r="B25959" s="74" t="str">
        <f ca="1">IFERROR(__xludf.DUMMYFUNCTION("IF(REGEXMATCH(A25959,""wealth planning""),""Script 1"",""-"")"),"-")</f>
        <v>-</v>
      </c>
      <c r="C25959" s="74">
        <f t="shared" si="202"/>
        <v>0</v>
      </c>
      <c r="D25959" s="74">
        <f t="shared" si="203"/>
        <v>0</v>
      </c>
    </row>
    <row r="25960" spans="2:4">
      <c r="B25960" s="74" t="str">
        <f ca="1">IFERROR(__xludf.DUMMYFUNCTION("IF(REGEXMATCH(A25960,""wealth planning""),""Script 1"",""-"")"),"-")</f>
        <v>-</v>
      </c>
      <c r="C25960" s="74">
        <f t="shared" si="202"/>
        <v>0</v>
      </c>
      <c r="D25960" s="74">
        <f t="shared" si="203"/>
        <v>0</v>
      </c>
    </row>
    <row r="25961" spans="2:4">
      <c r="B25961" s="74" t="str">
        <f ca="1">IFERROR(__xludf.DUMMYFUNCTION("IF(REGEXMATCH(A25961,""wealth planning""),""Script 1"",""-"")"),"-")</f>
        <v>-</v>
      </c>
      <c r="C25961" s="74">
        <f t="shared" si="202"/>
        <v>0</v>
      </c>
      <c r="D25961" s="74">
        <f t="shared" si="203"/>
        <v>0</v>
      </c>
    </row>
    <row r="25962" spans="2:4">
      <c r="B25962" s="74" t="str">
        <f ca="1">IFERROR(__xludf.DUMMYFUNCTION("IF(REGEXMATCH(A25962,""wealth planning""),""Script 1"",""-"")"),"-")</f>
        <v>-</v>
      </c>
      <c r="C25962" s="74">
        <f t="shared" si="202"/>
        <v>0</v>
      </c>
      <c r="D25962" s="74">
        <f t="shared" si="203"/>
        <v>0</v>
      </c>
    </row>
    <row r="25963" spans="2:4">
      <c r="B25963" s="74" t="str">
        <f ca="1">IFERROR(__xludf.DUMMYFUNCTION("IF(REGEXMATCH(A25963,""wealth planning""),""Script 1"",""-"")"),"-")</f>
        <v>-</v>
      </c>
      <c r="C25963" s="74">
        <f t="shared" si="202"/>
        <v>0</v>
      </c>
      <c r="D25963" s="74">
        <f t="shared" si="203"/>
        <v>0</v>
      </c>
    </row>
    <row r="25964" spans="2:4">
      <c r="B25964" s="74" t="str">
        <f ca="1">IFERROR(__xludf.DUMMYFUNCTION("IF(REGEXMATCH(A25964,""wealth planning""),""Script 1"",""-"")"),"-")</f>
        <v>-</v>
      </c>
      <c r="C25964" s="74">
        <f t="shared" si="202"/>
        <v>0</v>
      </c>
      <c r="D25964" s="74">
        <f t="shared" si="203"/>
        <v>0</v>
      </c>
    </row>
    <row r="25965" spans="2:4">
      <c r="B25965" s="74" t="str">
        <f ca="1">IFERROR(__xludf.DUMMYFUNCTION("IF(REGEXMATCH(A25965,""wealth planning""),""Script 1"",""-"")"),"-")</f>
        <v>-</v>
      </c>
      <c r="C25965" s="74">
        <f t="shared" si="202"/>
        <v>0</v>
      </c>
      <c r="D25965" s="74">
        <f t="shared" si="203"/>
        <v>0</v>
      </c>
    </row>
    <row r="25966" spans="2:4">
      <c r="B25966" s="74" t="str">
        <f ca="1">IFERROR(__xludf.DUMMYFUNCTION("IF(REGEXMATCH(A25966,""wealth planning""),""Script 1"",""-"")"),"-")</f>
        <v>-</v>
      </c>
      <c r="C25966" s="74">
        <f t="shared" si="202"/>
        <v>0</v>
      </c>
      <c r="D25966" s="74">
        <f t="shared" si="203"/>
        <v>0</v>
      </c>
    </row>
    <row r="25967" spans="2:4">
      <c r="B25967" s="74" t="str">
        <f ca="1">IFERROR(__xludf.DUMMYFUNCTION("IF(REGEXMATCH(A25967,""wealth planning""),""Script 1"",""-"")"),"-")</f>
        <v>-</v>
      </c>
      <c r="C25967" s="74">
        <f t="shared" si="202"/>
        <v>0</v>
      </c>
      <c r="D25967" s="74">
        <f t="shared" si="203"/>
        <v>0</v>
      </c>
    </row>
    <row r="25968" spans="2:4">
      <c r="B25968" s="74" t="str">
        <f ca="1">IFERROR(__xludf.DUMMYFUNCTION("IF(REGEXMATCH(A25968,""wealth planning""),""Script 1"",""-"")"),"-")</f>
        <v>-</v>
      </c>
      <c r="C25968" s="74">
        <f t="shared" si="202"/>
        <v>0</v>
      </c>
      <c r="D25968" s="74">
        <f t="shared" si="203"/>
        <v>0</v>
      </c>
    </row>
    <row r="25969" spans="2:4">
      <c r="B25969" s="74" t="str">
        <f ca="1">IFERROR(__xludf.DUMMYFUNCTION("IF(REGEXMATCH(A25969,""wealth planning""),""Script 1"",""-"")"),"-")</f>
        <v>-</v>
      </c>
      <c r="C25969" s="74">
        <f t="shared" si="202"/>
        <v>0</v>
      </c>
      <c r="D25969" s="74">
        <f t="shared" si="203"/>
        <v>0</v>
      </c>
    </row>
    <row r="25970" spans="2:4">
      <c r="B25970" s="74" t="str">
        <f ca="1">IFERROR(__xludf.DUMMYFUNCTION("IF(REGEXMATCH(A25970,""wealth planning""),""Script 1"",""-"")"),"-")</f>
        <v>-</v>
      </c>
      <c r="C25970" s="74">
        <f t="shared" si="202"/>
        <v>0</v>
      </c>
      <c r="D25970" s="74">
        <f t="shared" si="203"/>
        <v>0</v>
      </c>
    </row>
    <row r="25971" spans="2:4">
      <c r="B25971" s="74" t="str">
        <f ca="1">IFERROR(__xludf.DUMMYFUNCTION("IF(REGEXMATCH(A25971,""wealth planning""),""Script 1"",""-"")"),"-")</f>
        <v>-</v>
      </c>
      <c r="C25971" s="74">
        <f t="shared" si="202"/>
        <v>0</v>
      </c>
      <c r="D25971" s="74">
        <f t="shared" si="203"/>
        <v>0</v>
      </c>
    </row>
    <row r="25972" spans="2:4">
      <c r="B25972" s="74" t="str">
        <f ca="1">IFERROR(__xludf.DUMMYFUNCTION("IF(REGEXMATCH(A25972,""wealth planning""),""Script 1"",""-"")"),"-")</f>
        <v>-</v>
      </c>
      <c r="C25972" s="74">
        <f t="shared" si="202"/>
        <v>0</v>
      </c>
      <c r="D25972" s="74">
        <f t="shared" si="203"/>
        <v>0</v>
      </c>
    </row>
    <row r="25973" spans="2:4">
      <c r="B25973" s="74" t="str">
        <f ca="1">IFERROR(__xludf.DUMMYFUNCTION("IF(REGEXMATCH(A25973,""wealth planning""),""Script 1"",""-"")"),"-")</f>
        <v>-</v>
      </c>
      <c r="C25973" s="74">
        <f t="shared" si="202"/>
        <v>0</v>
      </c>
      <c r="D25973" s="74">
        <f t="shared" si="203"/>
        <v>0</v>
      </c>
    </row>
    <row r="25974" spans="2:4">
      <c r="B25974" s="74" t="str">
        <f ca="1">IFERROR(__xludf.DUMMYFUNCTION("IF(REGEXMATCH(A25974,""wealth planning""),""Script 1"",""-"")"),"-")</f>
        <v>-</v>
      </c>
      <c r="C25974" s="74">
        <f t="shared" si="202"/>
        <v>0</v>
      </c>
      <c r="D25974" s="74">
        <f t="shared" si="203"/>
        <v>0</v>
      </c>
    </row>
    <row r="25975" spans="2:4">
      <c r="B25975" s="74" t="str">
        <f ca="1">IFERROR(__xludf.DUMMYFUNCTION("IF(REGEXMATCH(A25975,""wealth planning""),""Script 1"",""-"")"),"-")</f>
        <v>-</v>
      </c>
      <c r="C25975" s="74">
        <f t="shared" si="202"/>
        <v>0</v>
      </c>
      <c r="D25975" s="74">
        <f t="shared" si="203"/>
        <v>0</v>
      </c>
    </row>
    <row r="25976" spans="2:4">
      <c r="B25976" s="74" t="str">
        <f ca="1">IFERROR(__xludf.DUMMYFUNCTION("IF(REGEXMATCH(A25976,""wealth planning""),""Script 1"",""-"")"),"-")</f>
        <v>-</v>
      </c>
      <c r="C25976" s="74">
        <f t="shared" si="202"/>
        <v>0</v>
      </c>
      <c r="D25976" s="74">
        <f t="shared" si="203"/>
        <v>0</v>
      </c>
    </row>
    <row r="25977" spans="2:4">
      <c r="B25977" s="74" t="str">
        <f ca="1">IFERROR(__xludf.DUMMYFUNCTION("IF(REGEXMATCH(A25977,""wealth planning""),""Script 1"",""-"")"),"-")</f>
        <v>-</v>
      </c>
      <c r="C25977" s="74">
        <f t="shared" si="202"/>
        <v>0</v>
      </c>
      <c r="D25977" s="74">
        <f t="shared" si="203"/>
        <v>0</v>
      </c>
    </row>
    <row r="25978" spans="2:4">
      <c r="B25978" s="74" t="str">
        <f ca="1">IFERROR(__xludf.DUMMYFUNCTION("IF(REGEXMATCH(A25978,""wealth planning""),""Script 1"",""-"")"),"-")</f>
        <v>-</v>
      </c>
      <c r="C25978" s="74">
        <f t="shared" si="202"/>
        <v>0</v>
      </c>
      <c r="D25978" s="74">
        <f t="shared" si="203"/>
        <v>0</v>
      </c>
    </row>
    <row r="25979" spans="2:4">
      <c r="B25979" s="74" t="str">
        <f ca="1">IFERROR(__xludf.DUMMYFUNCTION("IF(REGEXMATCH(A25979,""wealth planning""),""Script 1"",""-"")"),"-")</f>
        <v>-</v>
      </c>
      <c r="C25979" s="74">
        <f t="shared" si="202"/>
        <v>0</v>
      </c>
      <c r="D25979" s="74">
        <f t="shared" si="203"/>
        <v>0</v>
      </c>
    </row>
    <row r="25980" spans="2:4">
      <c r="B25980" s="74" t="str">
        <f ca="1">IFERROR(__xludf.DUMMYFUNCTION("IF(REGEXMATCH(A25980,""wealth planning""),""Script 1"",""-"")"),"-")</f>
        <v>-</v>
      </c>
      <c r="C25980" s="74">
        <f t="shared" si="202"/>
        <v>0</v>
      </c>
      <c r="D25980" s="74">
        <f t="shared" si="203"/>
        <v>0</v>
      </c>
    </row>
    <row r="25981" spans="2:4">
      <c r="B25981" s="74" t="str">
        <f ca="1">IFERROR(__xludf.DUMMYFUNCTION("IF(REGEXMATCH(A25981,""wealth planning""),""Script 1"",""-"")"),"-")</f>
        <v>-</v>
      </c>
      <c r="C25981" s="74">
        <f t="shared" si="202"/>
        <v>0</v>
      </c>
      <c r="D25981" s="74">
        <f t="shared" si="203"/>
        <v>0</v>
      </c>
    </row>
    <row r="25982" spans="2:4">
      <c r="B25982" s="74" t="str">
        <f ca="1">IFERROR(__xludf.DUMMYFUNCTION("IF(REGEXMATCH(A25982,""wealth planning""),""Script 1"",""-"")"),"-")</f>
        <v>-</v>
      </c>
      <c r="C25982" s="74">
        <f t="shared" si="202"/>
        <v>0</v>
      </c>
      <c r="D25982" s="74">
        <f t="shared" si="203"/>
        <v>0</v>
      </c>
    </row>
    <row r="25983" spans="2:4">
      <c r="B25983" s="74" t="str">
        <f ca="1">IFERROR(__xludf.DUMMYFUNCTION("IF(REGEXMATCH(A25983,""wealth planning""),""Script 1"",""-"")"),"-")</f>
        <v>-</v>
      </c>
      <c r="C25983" s="74">
        <f t="shared" si="202"/>
        <v>0</v>
      </c>
      <c r="D25983" s="74">
        <f t="shared" si="203"/>
        <v>0</v>
      </c>
    </row>
    <row r="25984" spans="2:4">
      <c r="B25984" s="74" t="str">
        <f ca="1">IFERROR(__xludf.DUMMYFUNCTION("IF(REGEXMATCH(A25984,""wealth planning""),""Script 1"",""-"")"),"-")</f>
        <v>-</v>
      </c>
      <c r="C25984" s="74">
        <f t="shared" si="202"/>
        <v>0</v>
      </c>
      <c r="D25984" s="74">
        <f t="shared" si="203"/>
        <v>0</v>
      </c>
    </row>
    <row r="25985" spans="2:4">
      <c r="B25985" s="74" t="str">
        <f ca="1">IFERROR(__xludf.DUMMYFUNCTION("IF(REGEXMATCH(A25985,""wealth planning""),""Script 1"",""-"")"),"-")</f>
        <v>-</v>
      </c>
      <c r="C25985" s="74">
        <f t="shared" si="202"/>
        <v>0</v>
      </c>
      <c r="D25985" s="74">
        <f t="shared" si="203"/>
        <v>0</v>
      </c>
    </row>
    <row r="25986" spans="2:4">
      <c r="B25986" s="74" t="str">
        <f ca="1">IFERROR(__xludf.DUMMYFUNCTION("IF(REGEXMATCH(A25986,""wealth planning""),""Script 1"",""-"")"),"-")</f>
        <v>-</v>
      </c>
      <c r="C25986" s="74">
        <f t="shared" si="202"/>
        <v>0</v>
      </c>
      <c r="D25986" s="74">
        <f t="shared" si="203"/>
        <v>0</v>
      </c>
    </row>
    <row r="25987" spans="2:4">
      <c r="B25987" s="74" t="str">
        <f ca="1">IFERROR(__xludf.DUMMYFUNCTION("IF(REGEXMATCH(A25987,""wealth planning""),""Script 1"",""-"")"),"-")</f>
        <v>-</v>
      </c>
      <c r="C25987" s="74">
        <f t="shared" si="202"/>
        <v>0</v>
      </c>
      <c r="D25987" s="74">
        <f t="shared" si="203"/>
        <v>0</v>
      </c>
    </row>
    <row r="25988" spans="2:4">
      <c r="B25988" s="74" t="str">
        <f ca="1">IFERROR(__xludf.DUMMYFUNCTION("IF(REGEXMATCH(A25988,""wealth planning""),""Script 1"",""-"")"),"-")</f>
        <v>-</v>
      </c>
      <c r="C25988" s="74">
        <f t="shared" si="202"/>
        <v>0</v>
      </c>
      <c r="D25988" s="74">
        <f t="shared" si="203"/>
        <v>0</v>
      </c>
    </row>
    <row r="25989" spans="2:4">
      <c r="B25989" s="74" t="str">
        <f ca="1">IFERROR(__xludf.DUMMYFUNCTION("IF(REGEXMATCH(A25989,""wealth planning""),""Script 1"",""-"")"),"-")</f>
        <v>-</v>
      </c>
      <c r="C25989" s="74">
        <f t="shared" si="202"/>
        <v>0</v>
      </c>
      <c r="D25989" s="74">
        <f t="shared" si="203"/>
        <v>0</v>
      </c>
    </row>
    <row r="25990" spans="2:4">
      <c r="B25990" s="74" t="str">
        <f ca="1">IFERROR(__xludf.DUMMYFUNCTION("IF(REGEXMATCH(A25990,""wealth planning""),""Script 1"",""-"")"),"-")</f>
        <v>-</v>
      </c>
      <c r="C25990" s="74">
        <f t="shared" si="202"/>
        <v>0</v>
      </c>
      <c r="D25990" s="74">
        <f t="shared" si="203"/>
        <v>0</v>
      </c>
    </row>
    <row r="25991" spans="2:4">
      <c r="B25991" s="74" t="str">
        <f ca="1">IFERROR(__xludf.DUMMYFUNCTION("IF(REGEXMATCH(A25991,""wealth planning""),""Script 1"",""-"")"),"-")</f>
        <v>-</v>
      </c>
      <c r="C25991" s="74">
        <f t="shared" si="202"/>
        <v>0</v>
      </c>
      <c r="D25991" s="74">
        <f t="shared" si="203"/>
        <v>0</v>
      </c>
    </row>
    <row r="25992" spans="2:4">
      <c r="B25992" s="74" t="str">
        <f ca="1">IFERROR(__xludf.DUMMYFUNCTION("IF(REGEXMATCH(A25992,""wealth planning""),""Script 1"",""-"")"),"-")</f>
        <v>-</v>
      </c>
      <c r="C25992" s="74">
        <f t="shared" si="202"/>
        <v>0</v>
      </c>
      <c r="D25992" s="74">
        <f t="shared" si="203"/>
        <v>0</v>
      </c>
    </row>
    <row r="25993" spans="2:4">
      <c r="B25993" s="74" t="str">
        <f ca="1">IFERROR(__xludf.DUMMYFUNCTION("IF(REGEXMATCH(A25993,""wealth planning""),""Script 1"",""-"")"),"-")</f>
        <v>-</v>
      </c>
      <c r="C25993" s="74">
        <f t="shared" si="202"/>
        <v>0</v>
      </c>
      <c r="D25993" s="74">
        <f t="shared" si="203"/>
        <v>0</v>
      </c>
    </row>
    <row r="25994" spans="2:4">
      <c r="B25994" s="74" t="str">
        <f ca="1">IFERROR(__xludf.DUMMYFUNCTION("IF(REGEXMATCH(A25994,""wealth planning""),""Script 1"",""-"")"),"-")</f>
        <v>-</v>
      </c>
      <c r="C25994" s="74">
        <f t="shared" si="202"/>
        <v>0</v>
      </c>
      <c r="D25994" s="74">
        <f t="shared" si="203"/>
        <v>0</v>
      </c>
    </row>
    <row r="25995" spans="2:4">
      <c r="B25995" s="74" t="str">
        <f ca="1">IFERROR(__xludf.DUMMYFUNCTION("IF(REGEXMATCH(A25995,""wealth planning""),""Script 1"",""-"")"),"-")</f>
        <v>-</v>
      </c>
      <c r="C25995" s="74">
        <f t="shared" si="202"/>
        <v>0</v>
      </c>
      <c r="D25995" s="74">
        <f t="shared" si="203"/>
        <v>0</v>
      </c>
    </row>
    <row r="25996" spans="2:4">
      <c r="B25996" s="74" t="str">
        <f ca="1">IFERROR(__xludf.DUMMYFUNCTION("IF(REGEXMATCH(A25996,""wealth planning""),""Script 1"",""-"")"),"-")</f>
        <v>-</v>
      </c>
      <c r="C25996" s="74">
        <f t="shared" si="202"/>
        <v>0</v>
      </c>
      <c r="D25996" s="74">
        <f t="shared" si="203"/>
        <v>0</v>
      </c>
    </row>
    <row r="25997" spans="2:4">
      <c r="B25997" s="74" t="str">
        <f ca="1">IFERROR(__xludf.DUMMYFUNCTION("IF(REGEXMATCH(A25997,""wealth planning""),""Script 1"",""-"")"),"-")</f>
        <v>-</v>
      </c>
      <c r="C25997" s="74">
        <f t="shared" si="202"/>
        <v>0</v>
      </c>
      <c r="D25997" s="74">
        <f t="shared" si="203"/>
        <v>0</v>
      </c>
    </row>
    <row r="25998" spans="2:4">
      <c r="B25998" s="74" t="str">
        <f ca="1">IFERROR(__xludf.DUMMYFUNCTION("IF(REGEXMATCH(A25998,""wealth planning""),""Script 1"",""-"")"),"-")</f>
        <v>-</v>
      </c>
      <c r="C25998" s="74">
        <f t="shared" si="202"/>
        <v>0</v>
      </c>
      <c r="D25998" s="74">
        <f t="shared" si="203"/>
        <v>0</v>
      </c>
    </row>
    <row r="25999" spans="2:4">
      <c r="B25999" s="74" t="str">
        <f ca="1">IFERROR(__xludf.DUMMYFUNCTION("IF(REGEXMATCH(A25999,""wealth planning""),""Script 1"",""-"")"),"-")</f>
        <v>-</v>
      </c>
      <c r="C25999" s="74">
        <f t="shared" si="202"/>
        <v>0</v>
      </c>
      <c r="D25999" s="74">
        <f t="shared" si="203"/>
        <v>0</v>
      </c>
    </row>
    <row r="26000" spans="2:4">
      <c r="B26000" s="74" t="str">
        <f ca="1">IFERROR(__xludf.DUMMYFUNCTION("IF(REGEXMATCH(A26000,""wealth planning""),""Script 1"",""-"")"),"-")</f>
        <v>-</v>
      </c>
      <c r="C26000" s="74">
        <f t="shared" si="202"/>
        <v>0</v>
      </c>
      <c r="D26000" s="74">
        <f t="shared" si="203"/>
        <v>0</v>
      </c>
    </row>
    <row r="26001" spans="2:4">
      <c r="B26001" s="74" t="str">
        <f ca="1">IFERROR(__xludf.DUMMYFUNCTION("IF(REGEXMATCH(A26001,""wealth planning""),""Script 1"",""-"")"),"-")</f>
        <v>-</v>
      </c>
      <c r="C26001" s="74">
        <f t="shared" si="202"/>
        <v>0</v>
      </c>
      <c r="D26001" s="74">
        <f t="shared" si="203"/>
        <v>0</v>
      </c>
    </row>
    <row r="26002" spans="2:4">
      <c r="B26002" s="74" t="str">
        <f ca="1">IFERROR(__xludf.DUMMYFUNCTION("IF(REGEXMATCH(A26002,""wealth planning""),""Script 1"",""-"")"),"-")</f>
        <v>-</v>
      </c>
      <c r="C26002" s="74">
        <f t="shared" si="202"/>
        <v>0</v>
      </c>
      <c r="D26002" s="74">
        <f t="shared" si="203"/>
        <v>0</v>
      </c>
    </row>
    <row r="26003" spans="2:4">
      <c r="B26003" s="74" t="str">
        <f ca="1">IFERROR(__xludf.DUMMYFUNCTION("IF(REGEXMATCH(A26003,""wealth planning""),""Script 1"",""-"")"),"-")</f>
        <v>-</v>
      </c>
      <c r="C26003" s="74">
        <f t="shared" si="202"/>
        <v>0</v>
      </c>
      <c r="D26003" s="74">
        <f t="shared" si="203"/>
        <v>0</v>
      </c>
    </row>
    <row r="26004" spans="2:4">
      <c r="B26004" s="74" t="str">
        <f ca="1">IFERROR(__xludf.DUMMYFUNCTION("IF(REGEXMATCH(A26004,""wealth planning""),""Script 1"",""-"")"),"-")</f>
        <v>-</v>
      </c>
      <c r="C26004" s="74">
        <f t="shared" si="202"/>
        <v>0</v>
      </c>
      <c r="D26004" s="74">
        <f t="shared" si="203"/>
        <v>0</v>
      </c>
    </row>
    <row r="26005" spans="2:4">
      <c r="B26005" s="74" t="str">
        <f ca="1">IFERROR(__xludf.DUMMYFUNCTION("IF(REGEXMATCH(A26005,""wealth planning""),""Script 1"",""-"")"),"-")</f>
        <v>-</v>
      </c>
      <c r="C26005" s="74">
        <f t="shared" si="202"/>
        <v>0</v>
      </c>
      <c r="D26005" s="74">
        <f t="shared" si="203"/>
        <v>0</v>
      </c>
    </row>
  </sheetData>
  <autoFilter ref="A1:B26005"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A3313"/>
  <sheetViews>
    <sheetView showGridLines="0" workbookViewId="0"/>
  </sheetViews>
  <sheetFormatPr defaultColWidth="12.5703125" defaultRowHeight="15.75" customHeight="1"/>
  <cols>
    <col min="3" max="3" width="42.7109375" customWidth="1"/>
    <col min="4" max="4" width="15.85546875" customWidth="1"/>
    <col min="5" max="5" width="19.140625" customWidth="1"/>
    <col min="6" max="6" width="15.85546875" customWidth="1"/>
    <col min="7" max="7" width="16" customWidth="1"/>
    <col min="8" max="8" width="15.42578125" customWidth="1"/>
    <col min="9" max="9" width="15.85546875" customWidth="1"/>
    <col min="10" max="10" width="17" customWidth="1"/>
    <col min="11" max="11" width="17.42578125" customWidth="1"/>
    <col min="12" max="12" width="21" customWidth="1"/>
    <col min="13" max="13" width="14.28515625" customWidth="1"/>
  </cols>
  <sheetData>
    <row r="1" spans="1:27" ht="12.75">
      <c r="A1" s="150"/>
      <c r="B1" s="150"/>
      <c r="C1" s="151"/>
      <c r="D1" s="150"/>
      <c r="E1" s="150"/>
      <c r="F1" s="150"/>
      <c r="G1" s="150"/>
      <c r="H1" s="150"/>
      <c r="I1" s="150"/>
      <c r="J1" s="150"/>
      <c r="K1" s="150"/>
      <c r="L1" s="150"/>
      <c r="M1" s="152"/>
      <c r="N1" s="150"/>
      <c r="O1" s="150"/>
      <c r="P1" s="150"/>
      <c r="Q1" s="150"/>
      <c r="R1" s="150"/>
      <c r="S1" s="150"/>
      <c r="T1" s="150"/>
      <c r="U1" s="150"/>
      <c r="V1" s="150"/>
      <c r="W1" s="150"/>
      <c r="X1" s="150"/>
      <c r="Y1" s="150"/>
      <c r="Z1" s="150"/>
      <c r="AA1" s="150"/>
    </row>
    <row r="2" spans="1:27">
      <c r="A2" s="150"/>
      <c r="B2" s="153" t="s">
        <v>13699</v>
      </c>
      <c r="C2" s="202" t="s">
        <v>13700</v>
      </c>
      <c r="D2" s="203"/>
      <c r="E2" s="203"/>
      <c r="F2" s="203"/>
      <c r="G2" s="204"/>
      <c r="H2" s="150"/>
      <c r="I2" s="150"/>
      <c r="J2" s="150"/>
      <c r="K2" s="150"/>
      <c r="L2" s="150"/>
      <c r="M2" s="152"/>
      <c r="N2" s="150"/>
      <c r="O2" s="150"/>
      <c r="P2" s="150"/>
      <c r="Q2" s="150"/>
      <c r="R2" s="150"/>
      <c r="S2" s="150"/>
      <c r="T2" s="150"/>
      <c r="U2" s="150"/>
      <c r="V2" s="150"/>
      <c r="W2" s="150"/>
      <c r="X2" s="150"/>
      <c r="Y2" s="150"/>
      <c r="Z2" s="150"/>
      <c r="AA2" s="150"/>
    </row>
    <row r="3" spans="1:27" ht="12.75">
      <c r="A3" s="150"/>
      <c r="B3" s="154">
        <v>1</v>
      </c>
      <c r="C3" s="205" t="s">
        <v>13701</v>
      </c>
      <c r="D3" s="203"/>
      <c r="E3" s="203"/>
      <c r="F3" s="203"/>
      <c r="G3" s="204"/>
      <c r="H3" s="150"/>
      <c r="I3" s="150"/>
      <c r="J3" s="150"/>
      <c r="K3" s="150"/>
      <c r="L3" s="150"/>
      <c r="M3" s="152"/>
      <c r="N3" s="150"/>
      <c r="O3" s="150"/>
      <c r="P3" s="150"/>
      <c r="Q3" s="150"/>
      <c r="R3" s="150"/>
      <c r="S3" s="150"/>
      <c r="T3" s="150"/>
      <c r="U3" s="150"/>
      <c r="V3" s="150"/>
      <c r="W3" s="150"/>
      <c r="X3" s="150"/>
      <c r="Y3" s="150"/>
      <c r="Z3" s="150"/>
      <c r="AA3" s="150"/>
    </row>
    <row r="4" spans="1:27" ht="12.75">
      <c r="A4" s="150"/>
      <c r="B4" s="154">
        <v>2</v>
      </c>
      <c r="C4" s="206"/>
      <c r="D4" s="203"/>
      <c r="E4" s="203"/>
      <c r="F4" s="203"/>
      <c r="G4" s="204"/>
      <c r="H4" s="150"/>
      <c r="I4" s="150"/>
      <c r="J4" s="150"/>
      <c r="K4" s="150"/>
      <c r="L4" s="150"/>
      <c r="M4" s="152"/>
      <c r="N4" s="150"/>
      <c r="O4" s="150"/>
      <c r="P4" s="150"/>
      <c r="Q4" s="150"/>
      <c r="R4" s="150"/>
      <c r="S4" s="150"/>
      <c r="T4" s="150"/>
      <c r="U4" s="150"/>
      <c r="V4" s="150"/>
      <c r="W4" s="150"/>
      <c r="X4" s="150"/>
      <c r="Y4" s="150"/>
      <c r="Z4" s="150"/>
      <c r="AA4" s="150"/>
    </row>
    <row r="5" spans="1:27" ht="12.75">
      <c r="A5" s="150"/>
      <c r="B5" s="154">
        <v>3</v>
      </c>
      <c r="C5" s="206"/>
      <c r="D5" s="203"/>
      <c r="E5" s="203"/>
      <c r="F5" s="203"/>
      <c r="G5" s="204"/>
      <c r="H5" s="150"/>
      <c r="I5" s="150"/>
      <c r="J5" s="150"/>
      <c r="K5" s="150"/>
      <c r="L5" s="150"/>
      <c r="M5" s="152"/>
      <c r="N5" s="150"/>
      <c r="O5" s="150"/>
      <c r="P5" s="150"/>
      <c r="Q5" s="150"/>
      <c r="R5" s="150"/>
      <c r="S5" s="150"/>
      <c r="T5" s="150"/>
      <c r="U5" s="150"/>
      <c r="V5" s="150"/>
      <c r="W5" s="150"/>
      <c r="X5" s="150"/>
      <c r="Y5" s="150"/>
      <c r="Z5" s="150"/>
      <c r="AA5" s="150"/>
    </row>
    <row r="6" spans="1:27" ht="12.75">
      <c r="A6" s="150"/>
      <c r="B6" s="154">
        <v>4</v>
      </c>
      <c r="C6" s="206"/>
      <c r="D6" s="203"/>
      <c r="E6" s="203"/>
      <c r="F6" s="203"/>
      <c r="G6" s="204"/>
      <c r="H6" s="150"/>
      <c r="I6" s="150"/>
      <c r="J6" s="150"/>
      <c r="K6" s="150"/>
      <c r="L6" s="150"/>
      <c r="M6" s="152"/>
      <c r="N6" s="150"/>
      <c r="O6" s="150"/>
      <c r="P6" s="150"/>
      <c r="Q6" s="150"/>
      <c r="R6" s="150"/>
      <c r="S6" s="150"/>
      <c r="T6" s="150"/>
      <c r="U6" s="150"/>
      <c r="V6" s="150"/>
      <c r="W6" s="150"/>
      <c r="X6" s="150"/>
      <c r="Y6" s="150"/>
      <c r="Z6" s="150"/>
      <c r="AA6" s="150"/>
    </row>
    <row r="7" spans="1:27" ht="12.75">
      <c r="A7" s="150"/>
      <c r="B7" s="150"/>
      <c r="C7" s="151"/>
      <c r="D7" s="150"/>
      <c r="E7" s="150"/>
      <c r="F7" s="150"/>
      <c r="G7" s="150"/>
      <c r="H7" s="150"/>
      <c r="I7" s="150"/>
      <c r="J7" s="150"/>
      <c r="K7" s="150"/>
      <c r="L7" s="150"/>
      <c r="M7" s="152"/>
      <c r="N7" s="150"/>
      <c r="O7" s="150"/>
      <c r="P7" s="150"/>
      <c r="Q7" s="150"/>
      <c r="R7" s="150"/>
      <c r="S7" s="150"/>
      <c r="T7" s="150"/>
      <c r="U7" s="150"/>
      <c r="V7" s="150"/>
      <c r="W7" s="150"/>
      <c r="X7" s="150"/>
      <c r="Y7" s="150"/>
      <c r="Z7" s="150"/>
      <c r="AA7" s="150"/>
    </row>
    <row r="8" spans="1:27" ht="24" customHeight="1">
      <c r="A8" s="150"/>
      <c r="B8" s="155" t="s">
        <v>13702</v>
      </c>
      <c r="C8" s="156" t="s">
        <v>13703</v>
      </c>
      <c r="D8" s="156" t="s">
        <v>13704</v>
      </c>
      <c r="E8" s="156" t="s">
        <v>13705</v>
      </c>
      <c r="F8" s="156" t="s">
        <v>13706</v>
      </c>
      <c r="G8" s="156" t="s">
        <v>13705</v>
      </c>
      <c r="H8" s="156" t="s">
        <v>13707</v>
      </c>
      <c r="I8" s="156" t="s">
        <v>13705</v>
      </c>
      <c r="J8" s="156" t="s">
        <v>13708</v>
      </c>
      <c r="K8" s="156" t="s">
        <v>13705</v>
      </c>
      <c r="L8" s="156" t="s">
        <v>13709</v>
      </c>
      <c r="M8" s="157" t="s">
        <v>13710</v>
      </c>
      <c r="N8" s="150"/>
      <c r="O8" s="150"/>
      <c r="P8" s="150"/>
      <c r="Q8" s="150"/>
      <c r="R8" s="150"/>
      <c r="S8" s="150"/>
      <c r="T8" s="150"/>
      <c r="U8" s="150"/>
      <c r="V8" s="150"/>
      <c r="W8" s="150"/>
      <c r="X8" s="150"/>
      <c r="Y8" s="150"/>
      <c r="Z8" s="150"/>
      <c r="AA8" s="150"/>
    </row>
    <row r="9" spans="1:27" ht="12.75">
      <c r="A9" s="150"/>
      <c r="B9" s="158">
        <f t="shared" ref="B9:B263" si="0">ROW()-ROW($B$8)</f>
        <v>1</v>
      </c>
      <c r="C9" s="159" t="str">
        <f ca="1">IFERROR(__xludf.DUMMYFUNCTION("QUERY(Test!B4:D3313,""select Col3,Col2,Col1 where Col1='Script 1'"")"),"Aina Hanisah Apr 8")</f>
        <v>Aina Hanisah Apr 8</v>
      </c>
      <c r="D9" s="160" t="str">
        <f ca="1">IFERROR(__xludf.DUMMYFUNCTION("""COMPUTED_VALUE"""),"Apr 8")</f>
        <v>Apr 8</v>
      </c>
      <c r="E9" s="160" t="str">
        <f ca="1">IFERROR(__xludf.DUMMYFUNCTION("""COMPUTED_VALUE"""),"Script 1")</f>
        <v>Script 1</v>
      </c>
      <c r="F9" s="160"/>
      <c r="G9" s="160"/>
      <c r="H9" s="160"/>
      <c r="I9" s="160"/>
      <c r="J9" s="160"/>
      <c r="K9" s="160"/>
      <c r="L9" s="160" t="str">
        <f t="shared" ref="L9:L263" ca="1" si="1">IF(K9&lt;&gt;"",IF(I9&lt;&gt;"",IF(G9&lt;&gt;"",IF(E9&lt;&gt;"","-"),K9),G9),E9)</f>
        <v>Script 1</v>
      </c>
      <c r="M9" s="161"/>
      <c r="N9" s="150"/>
      <c r="O9" s="150"/>
      <c r="P9" s="150"/>
      <c r="Q9" s="150"/>
      <c r="R9" s="150"/>
      <c r="S9" s="150"/>
      <c r="T9" s="150"/>
      <c r="U9" s="150"/>
      <c r="V9" s="150"/>
      <c r="W9" s="150"/>
      <c r="X9" s="150"/>
      <c r="Y9" s="150"/>
      <c r="Z9" s="150"/>
      <c r="AA9" s="150"/>
    </row>
    <row r="10" spans="1:27" ht="12.75">
      <c r="A10" s="150"/>
      <c r="B10" s="158">
        <f t="shared" si="0"/>
        <v>2</v>
      </c>
      <c r="C10" s="159" t="str">
        <f ca="1">IFERROR(__xludf.DUMMYFUNCTION("""COMPUTED_VALUE"""),"Fifeey Aneesa Mohd Reezam")</f>
        <v>Fifeey Aneesa Mohd Reezam</v>
      </c>
      <c r="D10" s="160" t="str">
        <f ca="1">IFERROR(__xludf.DUMMYFUNCTION("""COMPUTED_VALUE"""),"Apr 8")</f>
        <v>Apr 8</v>
      </c>
      <c r="E10" s="160" t="str">
        <f ca="1">IFERROR(__xludf.DUMMYFUNCTION("""COMPUTED_VALUE"""),"Script 1")</f>
        <v>Script 1</v>
      </c>
      <c r="F10" s="160"/>
      <c r="G10" s="160"/>
      <c r="H10" s="160"/>
      <c r="I10" s="160"/>
      <c r="J10" s="160"/>
      <c r="K10" s="160"/>
      <c r="L10" s="160" t="str">
        <f t="shared" ca="1" si="1"/>
        <v>Script 1</v>
      </c>
      <c r="M10" s="161"/>
      <c r="N10" s="150"/>
      <c r="O10" s="150"/>
      <c r="P10" s="150"/>
      <c r="Q10" s="150"/>
      <c r="R10" s="150"/>
      <c r="S10" s="150"/>
      <c r="T10" s="150"/>
      <c r="U10" s="150"/>
      <c r="V10" s="150"/>
      <c r="W10" s="150"/>
      <c r="X10" s="150"/>
      <c r="Y10" s="150"/>
      <c r="Z10" s="150"/>
      <c r="AA10" s="150"/>
    </row>
    <row r="11" spans="1:27" ht="12.75">
      <c r="A11" s="150"/>
      <c r="B11" s="158">
        <f t="shared" si="0"/>
        <v>3</v>
      </c>
      <c r="C11" s="159" t="str">
        <f ca="1">IFERROR(__xludf.DUMMYFUNCTION("""COMPUTED_VALUE"""),"Norhayati Mohd Nazar")</f>
        <v>Norhayati Mohd Nazar</v>
      </c>
      <c r="D11" s="160" t="str">
        <f ca="1">IFERROR(__xludf.DUMMYFUNCTION("""COMPUTED_VALUE"""),"Apr 8")</f>
        <v>Apr 8</v>
      </c>
      <c r="E11" s="160" t="str">
        <f ca="1">IFERROR(__xludf.DUMMYFUNCTION("""COMPUTED_VALUE"""),"Script 1")</f>
        <v>Script 1</v>
      </c>
      <c r="F11" s="160"/>
      <c r="G11" s="160"/>
      <c r="H11" s="160"/>
      <c r="I11" s="160"/>
      <c r="J11" s="160"/>
      <c r="K11" s="160"/>
      <c r="L11" s="160" t="str">
        <f t="shared" ca="1" si="1"/>
        <v>Script 1</v>
      </c>
      <c r="M11" s="161"/>
      <c r="N11" s="150"/>
      <c r="O11" s="150"/>
      <c r="P11" s="150"/>
      <c r="Q11" s="150"/>
      <c r="R11" s="150"/>
      <c r="S11" s="150"/>
      <c r="T11" s="150"/>
      <c r="U11" s="150"/>
      <c r="V11" s="150"/>
      <c r="W11" s="150"/>
      <c r="X11" s="150"/>
      <c r="Y11" s="150"/>
      <c r="Z11" s="150"/>
      <c r="AA11" s="150"/>
    </row>
    <row r="12" spans="1:27" ht="12.75">
      <c r="A12" s="150"/>
      <c r="B12" s="158">
        <f t="shared" si="0"/>
        <v>4</v>
      </c>
      <c r="C12" s="159" t="str">
        <f ca="1">IFERROR(__xludf.DUMMYFUNCTION("""COMPUTED_VALUE"""),"Haziq Haikal Hadnan")</f>
        <v>Haziq Haikal Hadnan</v>
      </c>
      <c r="D12" s="160" t="str">
        <f ca="1">IFERROR(__xludf.DUMMYFUNCTION("""COMPUTED_VALUE"""),"Apr 8")</f>
        <v>Apr 8</v>
      </c>
      <c r="E12" s="160" t="str">
        <f ca="1">IFERROR(__xludf.DUMMYFUNCTION("""COMPUTED_VALUE"""),"Script 1")</f>
        <v>Script 1</v>
      </c>
      <c r="F12" s="160"/>
      <c r="G12" s="160"/>
      <c r="H12" s="160"/>
      <c r="I12" s="160"/>
      <c r="J12" s="160"/>
      <c r="K12" s="160"/>
      <c r="L12" s="160" t="str">
        <f t="shared" ca="1" si="1"/>
        <v>Script 1</v>
      </c>
      <c r="M12" s="161"/>
      <c r="N12" s="150"/>
      <c r="O12" s="150"/>
      <c r="P12" s="150"/>
      <c r="Q12" s="150"/>
      <c r="R12" s="150"/>
      <c r="S12" s="150"/>
      <c r="T12" s="150"/>
      <c r="U12" s="150"/>
      <c r="V12" s="150"/>
      <c r="W12" s="150"/>
      <c r="X12" s="150"/>
      <c r="Y12" s="150"/>
      <c r="Z12" s="150"/>
      <c r="AA12" s="150"/>
    </row>
    <row r="13" spans="1:27" ht="12.75">
      <c r="A13" s="150"/>
      <c r="B13" s="158">
        <f t="shared" si="0"/>
        <v>5</v>
      </c>
      <c r="C13" s="159" t="str">
        <f ca="1">IFERROR(__xludf.DUMMYFUNCTION("""COMPUTED_VALUE"""),"Nur Syafiqah")</f>
        <v>Nur Syafiqah</v>
      </c>
      <c r="D13" s="160" t="str">
        <f ca="1">IFERROR(__xludf.DUMMYFUNCTION("""COMPUTED_VALUE"""),"Apr 8")</f>
        <v>Apr 8</v>
      </c>
      <c r="E13" s="160" t="str">
        <f ca="1">IFERROR(__xludf.DUMMYFUNCTION("""COMPUTED_VALUE"""),"Script 1")</f>
        <v>Script 1</v>
      </c>
      <c r="F13" s="160"/>
      <c r="G13" s="160"/>
      <c r="H13" s="160"/>
      <c r="I13" s="160"/>
      <c r="J13" s="160"/>
      <c r="K13" s="160"/>
      <c r="L13" s="160" t="str">
        <f t="shared" ca="1" si="1"/>
        <v>Script 1</v>
      </c>
      <c r="M13" s="161"/>
      <c r="N13" s="150"/>
      <c r="O13" s="150"/>
      <c r="P13" s="150"/>
      <c r="Q13" s="150"/>
      <c r="R13" s="150"/>
      <c r="S13" s="150"/>
      <c r="T13" s="150"/>
      <c r="U13" s="150"/>
      <c r="V13" s="150"/>
      <c r="W13" s="150"/>
      <c r="X13" s="150"/>
      <c r="Y13" s="150"/>
      <c r="Z13" s="150"/>
      <c r="AA13" s="150"/>
    </row>
    <row r="14" spans="1:27" ht="12.75">
      <c r="A14" s="150"/>
      <c r="B14" s="158">
        <f t="shared" si="0"/>
        <v>6</v>
      </c>
      <c r="C14" s="159" t="str">
        <f ca="1">IFERROR(__xludf.DUMMYFUNCTION("""COMPUTED_VALUE"""),"Nur Amirah")</f>
        <v>Nur Amirah</v>
      </c>
      <c r="D14" s="160" t="str">
        <f ca="1">IFERROR(__xludf.DUMMYFUNCTION("""COMPUTED_VALUE"""),"Apr 8")</f>
        <v>Apr 8</v>
      </c>
      <c r="E14" s="160" t="str">
        <f ca="1">IFERROR(__xludf.DUMMYFUNCTION("""COMPUTED_VALUE"""),"Script 1")</f>
        <v>Script 1</v>
      </c>
      <c r="F14" s="160"/>
      <c r="G14" s="160"/>
      <c r="H14" s="160"/>
      <c r="I14" s="160"/>
      <c r="J14" s="160"/>
      <c r="K14" s="160"/>
      <c r="L14" s="160" t="str">
        <f t="shared" ca="1" si="1"/>
        <v>Script 1</v>
      </c>
      <c r="M14" s="161"/>
      <c r="N14" s="150"/>
      <c r="O14" s="150"/>
      <c r="P14" s="150"/>
      <c r="Q14" s="150"/>
      <c r="R14" s="150"/>
      <c r="S14" s="150"/>
      <c r="T14" s="150"/>
      <c r="U14" s="150"/>
      <c r="V14" s="150"/>
      <c r="W14" s="150"/>
      <c r="X14" s="150"/>
      <c r="Y14" s="150"/>
      <c r="Z14" s="150"/>
      <c r="AA14" s="150"/>
    </row>
    <row r="15" spans="1:27" ht="12.75">
      <c r="A15" s="150"/>
      <c r="B15" s="158">
        <f t="shared" si="0"/>
        <v>7</v>
      </c>
      <c r="C15" s="159" t="str">
        <f ca="1">IFERROR(__xludf.DUMMYFUNCTION("""COMPUTED_VALUE"""),"Nurfaizah Mohd Imran")</f>
        <v>Nurfaizah Mohd Imran</v>
      </c>
      <c r="D15" s="160" t="str">
        <f ca="1">IFERROR(__xludf.DUMMYFUNCTION("""COMPUTED_VALUE"""),"Apr 8")</f>
        <v>Apr 8</v>
      </c>
      <c r="E15" s="160" t="str">
        <f ca="1">IFERROR(__xludf.DUMMYFUNCTION("""COMPUTED_VALUE"""),"Script 1")</f>
        <v>Script 1</v>
      </c>
      <c r="F15" s="160"/>
      <c r="G15" s="160"/>
      <c r="H15" s="160"/>
      <c r="I15" s="160"/>
      <c r="J15" s="160"/>
      <c r="K15" s="160"/>
      <c r="L15" s="160" t="str">
        <f t="shared" ca="1" si="1"/>
        <v>Script 1</v>
      </c>
      <c r="M15" s="161"/>
      <c r="N15" s="150"/>
      <c r="O15" s="150"/>
      <c r="P15" s="150"/>
      <c r="Q15" s="150"/>
      <c r="R15" s="150"/>
      <c r="S15" s="150"/>
      <c r="T15" s="150"/>
      <c r="U15" s="150"/>
      <c r="V15" s="150"/>
      <c r="W15" s="150"/>
      <c r="X15" s="150"/>
      <c r="Y15" s="150"/>
      <c r="Z15" s="150"/>
      <c r="AA15" s="150"/>
    </row>
    <row r="16" spans="1:27" ht="12.75">
      <c r="A16" s="150"/>
      <c r="B16" s="158">
        <f t="shared" si="0"/>
        <v>8</v>
      </c>
      <c r="C16" s="159" t="str">
        <f ca="1">IFERROR(__xludf.DUMMYFUNCTION("""COMPUTED_VALUE"""),"Hadif Azhar")</f>
        <v>Hadif Azhar</v>
      </c>
      <c r="D16" s="160" t="str">
        <f ca="1">IFERROR(__xludf.DUMMYFUNCTION("""COMPUTED_VALUE"""),"Apr 8")</f>
        <v>Apr 8</v>
      </c>
      <c r="E16" s="160" t="str">
        <f ca="1">IFERROR(__xludf.DUMMYFUNCTION("""COMPUTED_VALUE"""),"Script 1")</f>
        <v>Script 1</v>
      </c>
      <c r="F16" s="160"/>
      <c r="G16" s="160"/>
      <c r="H16" s="160"/>
      <c r="I16" s="160"/>
      <c r="J16" s="160"/>
      <c r="K16" s="160"/>
      <c r="L16" s="160" t="str">
        <f t="shared" ca="1" si="1"/>
        <v>Script 1</v>
      </c>
      <c r="M16" s="161"/>
      <c r="N16" s="150"/>
      <c r="O16" s="150"/>
      <c r="P16" s="150"/>
      <c r="Q16" s="150"/>
      <c r="R16" s="150"/>
      <c r="S16" s="150"/>
      <c r="T16" s="150"/>
      <c r="U16" s="150"/>
      <c r="V16" s="150"/>
      <c r="W16" s="150"/>
      <c r="X16" s="150"/>
      <c r="Y16" s="150"/>
      <c r="Z16" s="150"/>
      <c r="AA16" s="150"/>
    </row>
    <row r="17" spans="1:27" ht="12.75">
      <c r="A17" s="150"/>
      <c r="B17" s="158">
        <f t="shared" si="0"/>
        <v>9</v>
      </c>
      <c r="C17" s="159" t="str">
        <f ca="1">IFERROR(__xludf.DUMMYFUNCTION("""COMPUTED_VALUE"""),"Zulaika Izzati")</f>
        <v>Zulaika Izzati</v>
      </c>
      <c r="D17" s="160" t="str">
        <f ca="1">IFERROR(__xludf.DUMMYFUNCTION("""COMPUTED_VALUE"""),"Apr 8")</f>
        <v>Apr 8</v>
      </c>
      <c r="E17" s="160" t="str">
        <f ca="1">IFERROR(__xludf.DUMMYFUNCTION("""COMPUTED_VALUE"""),"Script 1")</f>
        <v>Script 1</v>
      </c>
      <c r="F17" s="160"/>
      <c r="G17" s="160"/>
      <c r="H17" s="160"/>
      <c r="I17" s="160"/>
      <c r="J17" s="160"/>
      <c r="K17" s="160"/>
      <c r="L17" s="160" t="str">
        <f t="shared" ca="1" si="1"/>
        <v>Script 1</v>
      </c>
      <c r="M17" s="161"/>
      <c r="N17" s="150"/>
      <c r="O17" s="150"/>
      <c r="P17" s="150"/>
      <c r="Q17" s="150"/>
      <c r="R17" s="150"/>
      <c r="S17" s="150"/>
      <c r="T17" s="150"/>
      <c r="U17" s="150"/>
      <c r="V17" s="150"/>
      <c r="W17" s="150"/>
      <c r="X17" s="150"/>
      <c r="Y17" s="150"/>
      <c r="Z17" s="150"/>
      <c r="AA17" s="150"/>
    </row>
    <row r="18" spans="1:27" ht="12.75">
      <c r="A18" s="150"/>
      <c r="B18" s="158">
        <f t="shared" si="0"/>
        <v>10</v>
      </c>
      <c r="C18" s="159" t="str">
        <f ca="1">IFERROR(__xludf.DUMMYFUNCTION("""COMPUTED_VALUE"""),"Nursyafiqah Adilah Azizul")</f>
        <v>Nursyafiqah Adilah Azizul</v>
      </c>
      <c r="D18" s="160" t="str">
        <f ca="1">IFERROR(__xludf.DUMMYFUNCTION("""COMPUTED_VALUE"""),"Apr 8")</f>
        <v>Apr 8</v>
      </c>
      <c r="E18" s="160" t="str">
        <f ca="1">IFERROR(__xludf.DUMMYFUNCTION("""COMPUTED_VALUE"""),"Script 1")</f>
        <v>Script 1</v>
      </c>
      <c r="F18" s="160"/>
      <c r="G18" s="160"/>
      <c r="H18" s="160"/>
      <c r="I18" s="160"/>
      <c r="J18" s="160"/>
      <c r="K18" s="160"/>
      <c r="L18" s="160" t="str">
        <f t="shared" ca="1" si="1"/>
        <v>Script 1</v>
      </c>
      <c r="M18" s="161"/>
      <c r="N18" s="150"/>
      <c r="O18" s="150"/>
      <c r="P18" s="150"/>
      <c r="Q18" s="150"/>
      <c r="R18" s="150"/>
      <c r="S18" s="150"/>
      <c r="T18" s="150"/>
      <c r="U18" s="150"/>
      <c r="V18" s="150"/>
      <c r="W18" s="150"/>
      <c r="X18" s="150"/>
      <c r="Y18" s="150"/>
      <c r="Z18" s="150"/>
      <c r="AA18" s="150"/>
    </row>
    <row r="19" spans="1:27" ht="12.75">
      <c r="A19" s="150"/>
      <c r="B19" s="158">
        <f t="shared" si="0"/>
        <v>11</v>
      </c>
      <c r="C19" s="159" t="str">
        <f ca="1">IFERROR(__xludf.DUMMYFUNCTION("""COMPUTED_VALUE"""),"Siti Nor Zubaidah Zaharrudin")</f>
        <v>Siti Nor Zubaidah Zaharrudin</v>
      </c>
      <c r="D19" s="160" t="str">
        <f ca="1">IFERROR(__xludf.DUMMYFUNCTION("""COMPUTED_VALUE"""),"Apr 8")</f>
        <v>Apr 8</v>
      </c>
      <c r="E19" s="160" t="str">
        <f ca="1">IFERROR(__xludf.DUMMYFUNCTION("""COMPUTED_VALUE"""),"Script 1")</f>
        <v>Script 1</v>
      </c>
      <c r="F19" s="160"/>
      <c r="G19" s="160"/>
      <c r="H19" s="160"/>
      <c r="I19" s="160"/>
      <c r="J19" s="160"/>
      <c r="K19" s="160"/>
      <c r="L19" s="160" t="str">
        <f t="shared" ca="1" si="1"/>
        <v>Script 1</v>
      </c>
      <c r="M19" s="161"/>
      <c r="N19" s="150"/>
      <c r="O19" s="150"/>
      <c r="P19" s="150"/>
      <c r="Q19" s="150"/>
      <c r="R19" s="150"/>
      <c r="S19" s="150"/>
      <c r="T19" s="150"/>
      <c r="U19" s="150"/>
      <c r="V19" s="150"/>
      <c r="W19" s="150"/>
      <c r="X19" s="150"/>
      <c r="Y19" s="150"/>
      <c r="Z19" s="150"/>
      <c r="AA19" s="150"/>
    </row>
    <row r="20" spans="1:27" ht="12.75">
      <c r="A20" s="150"/>
      <c r="B20" s="158">
        <f t="shared" si="0"/>
        <v>12</v>
      </c>
      <c r="C20" s="159" t="str">
        <f ca="1">IFERROR(__xludf.DUMMYFUNCTION("""COMPUTED_VALUE"""),"Hanani Azmi")</f>
        <v>Hanani Azmi</v>
      </c>
      <c r="D20" s="160" t="str">
        <f ca="1">IFERROR(__xludf.DUMMYFUNCTION("""COMPUTED_VALUE"""),"Apr 8")</f>
        <v>Apr 8</v>
      </c>
      <c r="E20" s="160" t="str">
        <f ca="1">IFERROR(__xludf.DUMMYFUNCTION("""COMPUTED_VALUE"""),"Script 1")</f>
        <v>Script 1</v>
      </c>
      <c r="F20" s="160"/>
      <c r="G20" s="160"/>
      <c r="H20" s="160"/>
      <c r="I20" s="160"/>
      <c r="J20" s="160"/>
      <c r="K20" s="160"/>
      <c r="L20" s="160" t="str">
        <f t="shared" ca="1" si="1"/>
        <v>Script 1</v>
      </c>
      <c r="M20" s="161"/>
      <c r="N20" s="150"/>
      <c r="O20" s="150"/>
      <c r="P20" s="150"/>
      <c r="Q20" s="150"/>
      <c r="R20" s="150"/>
      <c r="S20" s="150"/>
      <c r="T20" s="150"/>
      <c r="U20" s="150"/>
      <c r="V20" s="150"/>
      <c r="W20" s="150"/>
      <c r="X20" s="150"/>
      <c r="Y20" s="150"/>
      <c r="Z20" s="150"/>
      <c r="AA20" s="150"/>
    </row>
    <row r="21" spans="1:27" ht="12.75">
      <c r="A21" s="150"/>
      <c r="B21" s="158">
        <f t="shared" si="0"/>
        <v>13</v>
      </c>
      <c r="C21" s="159" t="str">
        <f ca="1">IFERROR(__xludf.DUMMYFUNCTION("""COMPUTED_VALUE"""),"Hanani Azmi")</f>
        <v>Hanani Azmi</v>
      </c>
      <c r="D21" s="160" t="str">
        <f ca="1">IFERROR(__xludf.DUMMYFUNCTION("""COMPUTED_VALUE"""),"Apr 8")</f>
        <v>Apr 8</v>
      </c>
      <c r="E21" s="160" t="str">
        <f ca="1">IFERROR(__xludf.DUMMYFUNCTION("""COMPUTED_VALUE"""),"Script 1")</f>
        <v>Script 1</v>
      </c>
      <c r="F21" s="160"/>
      <c r="G21" s="160"/>
      <c r="H21" s="160"/>
      <c r="I21" s="160"/>
      <c r="J21" s="160"/>
      <c r="K21" s="160"/>
      <c r="L21" s="160" t="str">
        <f t="shared" ca="1" si="1"/>
        <v>Script 1</v>
      </c>
      <c r="M21" s="161"/>
      <c r="N21" s="150"/>
      <c r="O21" s="150"/>
      <c r="P21" s="150"/>
      <c r="Q21" s="150"/>
      <c r="R21" s="150"/>
      <c r="S21" s="150"/>
      <c r="T21" s="150"/>
      <c r="U21" s="150"/>
      <c r="V21" s="150"/>
      <c r="W21" s="150"/>
      <c r="X21" s="150"/>
      <c r="Y21" s="150"/>
      <c r="Z21" s="150"/>
      <c r="AA21" s="150"/>
    </row>
    <row r="22" spans="1:27" ht="12.75">
      <c r="A22" s="150"/>
      <c r="B22" s="158">
        <f t="shared" si="0"/>
        <v>14</v>
      </c>
      <c r="C22" s="159" t="str">
        <f ca="1">IFERROR(__xludf.DUMMYFUNCTION("""COMPUTED_VALUE"""),"Aiman Yusof")</f>
        <v>Aiman Yusof</v>
      </c>
      <c r="D22" s="160" t="str">
        <f ca="1">IFERROR(__xludf.DUMMYFUNCTION("""COMPUTED_VALUE"""),"Apr 8")</f>
        <v>Apr 8</v>
      </c>
      <c r="E22" s="160" t="str">
        <f ca="1">IFERROR(__xludf.DUMMYFUNCTION("""COMPUTED_VALUE"""),"Script 1")</f>
        <v>Script 1</v>
      </c>
      <c r="F22" s="160"/>
      <c r="G22" s="160"/>
      <c r="H22" s="160"/>
      <c r="I22" s="160"/>
      <c r="J22" s="160"/>
      <c r="K22" s="160"/>
      <c r="L22" s="160" t="str">
        <f t="shared" ca="1" si="1"/>
        <v>Script 1</v>
      </c>
      <c r="M22" s="161"/>
      <c r="N22" s="150"/>
      <c r="O22" s="150"/>
      <c r="P22" s="150"/>
      <c r="Q22" s="150"/>
      <c r="R22" s="150"/>
      <c r="S22" s="150"/>
      <c r="T22" s="150"/>
      <c r="U22" s="150"/>
      <c r="V22" s="150"/>
      <c r="W22" s="150"/>
      <c r="X22" s="150"/>
      <c r="Y22" s="150"/>
      <c r="Z22" s="150"/>
      <c r="AA22" s="150"/>
    </row>
    <row r="23" spans="1:27" ht="12.75">
      <c r="A23" s="150"/>
      <c r="B23" s="158">
        <f t="shared" si="0"/>
        <v>15</v>
      </c>
      <c r="C23" s="159" t="str">
        <f ca="1">IFERROR(__xludf.DUMMYFUNCTION("""COMPUTED_VALUE"""),"Muhammad Faris Haziq Zulkifli")</f>
        <v>Muhammad Faris Haziq Zulkifli</v>
      </c>
      <c r="D23" s="160" t="str">
        <f ca="1">IFERROR(__xludf.DUMMYFUNCTION("""COMPUTED_VALUE"""),"Apr 8")</f>
        <v>Apr 8</v>
      </c>
      <c r="E23" s="160" t="str">
        <f ca="1">IFERROR(__xludf.DUMMYFUNCTION("""COMPUTED_VALUE"""),"Script 1")</f>
        <v>Script 1</v>
      </c>
      <c r="F23" s="160"/>
      <c r="G23" s="160"/>
      <c r="H23" s="160"/>
      <c r="I23" s="160"/>
      <c r="J23" s="160"/>
      <c r="K23" s="160"/>
      <c r="L23" s="160" t="str">
        <f t="shared" ca="1" si="1"/>
        <v>Script 1</v>
      </c>
      <c r="M23" s="161"/>
      <c r="N23" s="150"/>
      <c r="O23" s="150"/>
      <c r="P23" s="150"/>
      <c r="Q23" s="150"/>
      <c r="R23" s="150"/>
      <c r="S23" s="150"/>
      <c r="T23" s="150"/>
      <c r="U23" s="150"/>
      <c r="V23" s="150"/>
      <c r="W23" s="150"/>
      <c r="X23" s="150"/>
      <c r="Y23" s="150"/>
      <c r="Z23" s="150"/>
      <c r="AA23" s="150"/>
    </row>
    <row r="24" spans="1:27" ht="12.75">
      <c r="A24" s="150"/>
      <c r="B24" s="158">
        <f t="shared" si="0"/>
        <v>16</v>
      </c>
      <c r="C24" s="159" t="str">
        <f ca="1">IFERROR(__xludf.DUMMYFUNCTION("""COMPUTED_VALUE"""),"A'isyah A'qilah Abdul Jalil")</f>
        <v>A'isyah A'qilah Abdul Jalil</v>
      </c>
      <c r="D24" s="160" t="str">
        <f ca="1">IFERROR(__xludf.DUMMYFUNCTION("""COMPUTED_VALUE"""),"Apr 8")</f>
        <v>Apr 8</v>
      </c>
      <c r="E24" s="160" t="str">
        <f ca="1">IFERROR(__xludf.DUMMYFUNCTION("""COMPUTED_VALUE"""),"Script 1")</f>
        <v>Script 1</v>
      </c>
      <c r="F24" s="160"/>
      <c r="G24" s="160"/>
      <c r="H24" s="160"/>
      <c r="I24" s="160"/>
      <c r="J24" s="160"/>
      <c r="K24" s="160"/>
      <c r="L24" s="160" t="str">
        <f t="shared" ca="1" si="1"/>
        <v>Script 1</v>
      </c>
      <c r="M24" s="161"/>
      <c r="N24" s="150"/>
      <c r="O24" s="150"/>
      <c r="P24" s="150"/>
      <c r="Q24" s="150"/>
      <c r="R24" s="150"/>
      <c r="S24" s="150"/>
      <c r="T24" s="150"/>
      <c r="U24" s="150"/>
      <c r="V24" s="150"/>
      <c r="W24" s="150"/>
      <c r="X24" s="150"/>
      <c r="Y24" s="150"/>
      <c r="Z24" s="150"/>
      <c r="AA24" s="150"/>
    </row>
    <row r="25" spans="1:27" ht="12.75">
      <c r="A25" s="150"/>
      <c r="B25" s="158">
        <f t="shared" si="0"/>
        <v>17</v>
      </c>
      <c r="C25" s="159" t="str">
        <f ca="1">IFERROR(__xludf.DUMMYFUNCTION("""COMPUTED_VALUE"""),"ANIS AMIRA BINTI AHMAD")</f>
        <v>ANIS AMIRA BINTI AHMAD</v>
      </c>
      <c r="D25" s="160" t="str">
        <f ca="1">IFERROR(__xludf.DUMMYFUNCTION("""COMPUTED_VALUE"""),"Apr 8")</f>
        <v>Apr 8</v>
      </c>
      <c r="E25" s="160" t="str">
        <f ca="1">IFERROR(__xludf.DUMMYFUNCTION("""COMPUTED_VALUE"""),"Script 1")</f>
        <v>Script 1</v>
      </c>
      <c r="F25" s="160"/>
      <c r="G25" s="160"/>
      <c r="H25" s="160"/>
      <c r="I25" s="160"/>
      <c r="J25" s="160"/>
      <c r="K25" s="160"/>
      <c r="L25" s="160" t="str">
        <f t="shared" ca="1" si="1"/>
        <v>Script 1</v>
      </c>
      <c r="M25" s="161"/>
      <c r="N25" s="150"/>
      <c r="O25" s="150"/>
      <c r="P25" s="150"/>
      <c r="Q25" s="150"/>
      <c r="R25" s="150"/>
      <c r="S25" s="150"/>
      <c r="T25" s="150"/>
      <c r="U25" s="150"/>
      <c r="V25" s="150"/>
      <c r="W25" s="150"/>
      <c r="X25" s="150"/>
      <c r="Y25" s="150"/>
      <c r="Z25" s="150"/>
      <c r="AA25" s="150"/>
    </row>
    <row r="26" spans="1:27" ht="12.75">
      <c r="A26" s="150"/>
      <c r="B26" s="158">
        <f t="shared" si="0"/>
        <v>18</v>
      </c>
      <c r="C26" s="159" t="str">
        <f ca="1">IFERROR(__xludf.DUMMYFUNCTION("""COMPUTED_VALUE"""),"Khairun Nabila")</f>
        <v>Khairun Nabila</v>
      </c>
      <c r="D26" s="160" t="str">
        <f ca="1">IFERROR(__xludf.DUMMYFUNCTION("""COMPUTED_VALUE"""),"Apr 8")</f>
        <v>Apr 8</v>
      </c>
      <c r="E26" s="160" t="str">
        <f ca="1">IFERROR(__xludf.DUMMYFUNCTION("""COMPUTED_VALUE"""),"Script 1")</f>
        <v>Script 1</v>
      </c>
      <c r="F26" s="160"/>
      <c r="G26" s="160"/>
      <c r="H26" s="160"/>
      <c r="I26" s="160"/>
      <c r="J26" s="160"/>
      <c r="K26" s="160"/>
      <c r="L26" s="160" t="str">
        <f t="shared" ca="1" si="1"/>
        <v>Script 1</v>
      </c>
      <c r="M26" s="161"/>
      <c r="N26" s="150"/>
      <c r="O26" s="150"/>
      <c r="P26" s="150"/>
      <c r="Q26" s="150"/>
      <c r="R26" s="150"/>
      <c r="S26" s="150"/>
      <c r="T26" s="150"/>
      <c r="U26" s="150"/>
      <c r="V26" s="150"/>
      <c r="W26" s="150"/>
      <c r="X26" s="150"/>
      <c r="Y26" s="150"/>
      <c r="Z26" s="150"/>
      <c r="AA26" s="150"/>
    </row>
    <row r="27" spans="1:27" ht="12.75">
      <c r="A27" s="150"/>
      <c r="B27" s="158">
        <f t="shared" si="0"/>
        <v>19</v>
      </c>
      <c r="C27" s="159" t="str">
        <f ca="1">IFERROR(__xludf.DUMMYFUNCTION("""COMPUTED_VALUE"""),"Madihah Aryssa")</f>
        <v>Madihah Aryssa</v>
      </c>
      <c r="D27" s="160" t="str">
        <f ca="1">IFERROR(__xludf.DUMMYFUNCTION("""COMPUTED_VALUE"""),"Apr 8")</f>
        <v>Apr 8</v>
      </c>
      <c r="E27" s="160" t="str">
        <f ca="1">IFERROR(__xludf.DUMMYFUNCTION("""COMPUTED_VALUE"""),"Script 1")</f>
        <v>Script 1</v>
      </c>
      <c r="F27" s="160"/>
      <c r="G27" s="160"/>
      <c r="H27" s="160"/>
      <c r="I27" s="160"/>
      <c r="J27" s="160"/>
      <c r="K27" s="160"/>
      <c r="L27" s="160" t="str">
        <f t="shared" ca="1" si="1"/>
        <v>Script 1</v>
      </c>
      <c r="M27" s="161"/>
      <c r="N27" s="150"/>
      <c r="O27" s="150"/>
      <c r="P27" s="150"/>
      <c r="Q27" s="150"/>
      <c r="R27" s="150"/>
      <c r="S27" s="150"/>
      <c r="T27" s="150"/>
      <c r="U27" s="150"/>
      <c r="V27" s="150"/>
      <c r="W27" s="150"/>
      <c r="X27" s="150"/>
      <c r="Y27" s="150"/>
      <c r="Z27" s="150"/>
      <c r="AA27" s="150"/>
    </row>
    <row r="28" spans="1:27" ht="12.75">
      <c r="A28" s="150"/>
      <c r="B28" s="158">
        <f t="shared" si="0"/>
        <v>20</v>
      </c>
      <c r="C28" s="159" t="str">
        <f ca="1">IFERROR(__xludf.DUMMYFUNCTION("""COMPUTED_VALUE"""),"Adam Bazil")</f>
        <v>Adam Bazil</v>
      </c>
      <c r="D28" s="160" t="str">
        <f ca="1">IFERROR(__xludf.DUMMYFUNCTION("""COMPUTED_VALUE"""),"Apr 8")</f>
        <v>Apr 8</v>
      </c>
      <c r="E28" s="160" t="str">
        <f ca="1">IFERROR(__xludf.DUMMYFUNCTION("""COMPUTED_VALUE"""),"Script 1")</f>
        <v>Script 1</v>
      </c>
      <c r="F28" s="160"/>
      <c r="G28" s="160"/>
      <c r="H28" s="160"/>
      <c r="I28" s="160"/>
      <c r="J28" s="160"/>
      <c r="K28" s="160"/>
      <c r="L28" s="160" t="str">
        <f t="shared" ca="1" si="1"/>
        <v>Script 1</v>
      </c>
      <c r="M28" s="161"/>
      <c r="N28" s="150"/>
      <c r="O28" s="150"/>
      <c r="P28" s="150"/>
      <c r="Q28" s="150"/>
      <c r="R28" s="150"/>
      <c r="S28" s="150"/>
      <c r="T28" s="150"/>
      <c r="U28" s="150"/>
      <c r="V28" s="150"/>
      <c r="W28" s="150"/>
      <c r="X28" s="150"/>
      <c r="Y28" s="150"/>
      <c r="Z28" s="150"/>
      <c r="AA28" s="150"/>
    </row>
    <row r="29" spans="1:27" ht="12.75">
      <c r="A29" s="150"/>
      <c r="B29" s="158">
        <f t="shared" si="0"/>
        <v>21</v>
      </c>
      <c r="C29" s="159" t="str">
        <f ca="1">IFERROR(__xludf.DUMMYFUNCTION("""COMPUTED_VALUE"""),"Muhammad Iqbal Bin Hazlan")</f>
        <v>Muhammad Iqbal Bin Hazlan</v>
      </c>
      <c r="D29" s="160" t="str">
        <f ca="1">IFERROR(__xludf.DUMMYFUNCTION("""COMPUTED_VALUE"""),"Apr 8")</f>
        <v>Apr 8</v>
      </c>
      <c r="E29" s="160" t="str">
        <f ca="1">IFERROR(__xludf.DUMMYFUNCTION("""COMPUTED_VALUE"""),"Script 1")</f>
        <v>Script 1</v>
      </c>
      <c r="F29" s="160"/>
      <c r="G29" s="160"/>
      <c r="H29" s="160"/>
      <c r="I29" s="160"/>
      <c r="J29" s="160"/>
      <c r="K29" s="160"/>
      <c r="L29" s="160" t="str">
        <f t="shared" ca="1" si="1"/>
        <v>Script 1</v>
      </c>
      <c r="M29" s="161"/>
      <c r="N29" s="150"/>
      <c r="O29" s="150"/>
      <c r="P29" s="150"/>
      <c r="Q29" s="150"/>
      <c r="R29" s="150"/>
      <c r="S29" s="150"/>
      <c r="T29" s="150"/>
      <c r="U29" s="150"/>
      <c r="V29" s="150"/>
      <c r="W29" s="150"/>
      <c r="X29" s="150"/>
      <c r="Y29" s="150"/>
      <c r="Z29" s="150"/>
      <c r="AA29" s="150"/>
    </row>
    <row r="30" spans="1:27" ht="12.75">
      <c r="A30" s="150"/>
      <c r="B30" s="158">
        <f t="shared" si="0"/>
        <v>22</v>
      </c>
      <c r="C30" s="159" t="str">
        <f ca="1">IFERROR(__xludf.DUMMYFUNCTION("""COMPUTED_VALUE"""),"Imdad Azman")</f>
        <v>Imdad Azman</v>
      </c>
      <c r="D30" s="160" t="str">
        <f ca="1">IFERROR(__xludf.DUMMYFUNCTION("""COMPUTED_VALUE"""),"Apr 8")</f>
        <v>Apr 8</v>
      </c>
      <c r="E30" s="160" t="str">
        <f ca="1">IFERROR(__xludf.DUMMYFUNCTION("""COMPUTED_VALUE"""),"Script 1")</f>
        <v>Script 1</v>
      </c>
      <c r="F30" s="160"/>
      <c r="G30" s="160"/>
      <c r="H30" s="160"/>
      <c r="I30" s="160"/>
      <c r="J30" s="160"/>
      <c r="K30" s="160"/>
      <c r="L30" s="160" t="str">
        <f t="shared" ca="1" si="1"/>
        <v>Script 1</v>
      </c>
      <c r="M30" s="161"/>
      <c r="N30" s="150"/>
      <c r="O30" s="150"/>
      <c r="P30" s="150"/>
      <c r="Q30" s="150"/>
      <c r="R30" s="150"/>
      <c r="S30" s="150"/>
      <c r="T30" s="150"/>
      <c r="U30" s="150"/>
      <c r="V30" s="150"/>
      <c r="W30" s="150"/>
      <c r="X30" s="150"/>
      <c r="Y30" s="150"/>
      <c r="Z30" s="150"/>
      <c r="AA30" s="150"/>
    </row>
    <row r="31" spans="1:27" ht="12.75">
      <c r="A31" s="150"/>
      <c r="B31" s="158">
        <f t="shared" si="0"/>
        <v>23</v>
      </c>
      <c r="C31" s="159" t="str">
        <f ca="1">IFERROR(__xludf.DUMMYFUNCTION("""COMPUTED_VALUE"""),"Syahmi Nasir")</f>
        <v>Syahmi Nasir</v>
      </c>
      <c r="D31" s="160" t="str">
        <f ca="1">IFERROR(__xludf.DUMMYFUNCTION("""COMPUTED_VALUE"""),"Apr 8")</f>
        <v>Apr 8</v>
      </c>
      <c r="E31" s="160" t="str">
        <f ca="1">IFERROR(__xludf.DUMMYFUNCTION("""COMPUTED_VALUE"""),"Script 1")</f>
        <v>Script 1</v>
      </c>
      <c r="F31" s="160"/>
      <c r="G31" s="160"/>
      <c r="H31" s="160"/>
      <c r="I31" s="160"/>
      <c r="J31" s="160"/>
      <c r="K31" s="160"/>
      <c r="L31" s="160" t="str">
        <f t="shared" ca="1" si="1"/>
        <v>Script 1</v>
      </c>
      <c r="M31" s="161"/>
      <c r="N31" s="150"/>
      <c r="O31" s="150"/>
      <c r="P31" s="150"/>
      <c r="Q31" s="150"/>
      <c r="R31" s="150"/>
      <c r="S31" s="150"/>
      <c r="T31" s="150"/>
      <c r="U31" s="150"/>
      <c r="V31" s="150"/>
      <c r="W31" s="150"/>
      <c r="X31" s="150"/>
      <c r="Y31" s="150"/>
      <c r="Z31" s="150"/>
      <c r="AA31" s="150"/>
    </row>
    <row r="32" spans="1:27" ht="12.75">
      <c r="A32" s="150"/>
      <c r="B32" s="158">
        <f t="shared" si="0"/>
        <v>24</v>
      </c>
      <c r="C32" s="159" t="str">
        <f ca="1">IFERROR(__xludf.DUMMYFUNCTION("""COMPUTED_VALUE"""),"Danish Zulkifly")</f>
        <v>Danish Zulkifly</v>
      </c>
      <c r="D32" s="160" t="str">
        <f ca="1">IFERROR(__xludf.DUMMYFUNCTION("""COMPUTED_VALUE"""),"Apr 8")</f>
        <v>Apr 8</v>
      </c>
      <c r="E32" s="160" t="str">
        <f ca="1">IFERROR(__xludf.DUMMYFUNCTION("""COMPUTED_VALUE"""),"Script 1")</f>
        <v>Script 1</v>
      </c>
      <c r="F32" s="160"/>
      <c r="G32" s="160"/>
      <c r="H32" s="160"/>
      <c r="I32" s="160"/>
      <c r="J32" s="160"/>
      <c r="K32" s="160"/>
      <c r="L32" s="160" t="str">
        <f t="shared" ca="1" si="1"/>
        <v>Script 1</v>
      </c>
      <c r="M32" s="161"/>
      <c r="N32" s="150"/>
      <c r="O32" s="150"/>
      <c r="P32" s="150"/>
      <c r="Q32" s="150"/>
      <c r="R32" s="150"/>
      <c r="S32" s="150"/>
      <c r="T32" s="150"/>
      <c r="U32" s="150"/>
      <c r="V32" s="150"/>
      <c r="W32" s="150"/>
      <c r="X32" s="150"/>
      <c r="Y32" s="150"/>
      <c r="Z32" s="150"/>
      <c r="AA32" s="150"/>
    </row>
    <row r="33" spans="1:27" ht="12.75">
      <c r="A33" s="150"/>
      <c r="B33" s="158">
        <f t="shared" si="0"/>
        <v>25</v>
      </c>
      <c r="C33" s="159" t="str">
        <f ca="1">IFERROR(__xludf.DUMMYFUNCTION("""COMPUTED_VALUE"""),"Khairul Idlan")</f>
        <v>Khairul Idlan</v>
      </c>
      <c r="D33" s="160" t="str">
        <f ca="1">IFERROR(__xludf.DUMMYFUNCTION("""COMPUTED_VALUE"""),"Apr 8")</f>
        <v>Apr 8</v>
      </c>
      <c r="E33" s="160" t="str">
        <f ca="1">IFERROR(__xludf.DUMMYFUNCTION("""COMPUTED_VALUE"""),"Script 1")</f>
        <v>Script 1</v>
      </c>
      <c r="F33" s="160"/>
      <c r="G33" s="160"/>
      <c r="H33" s="160"/>
      <c r="I33" s="160"/>
      <c r="J33" s="160"/>
      <c r="K33" s="160"/>
      <c r="L33" s="160" t="str">
        <f t="shared" ca="1" si="1"/>
        <v>Script 1</v>
      </c>
      <c r="M33" s="161"/>
      <c r="N33" s="150"/>
      <c r="O33" s="150"/>
      <c r="P33" s="150"/>
      <c r="Q33" s="150"/>
      <c r="R33" s="150"/>
      <c r="S33" s="150"/>
      <c r="T33" s="150"/>
      <c r="U33" s="150"/>
      <c r="V33" s="150"/>
      <c r="W33" s="150"/>
      <c r="X33" s="150"/>
      <c r="Y33" s="150"/>
      <c r="Z33" s="150"/>
      <c r="AA33" s="150"/>
    </row>
    <row r="34" spans="1:27" ht="12.75">
      <c r="A34" s="150"/>
      <c r="B34" s="158">
        <f t="shared" si="0"/>
        <v>26</v>
      </c>
      <c r="C34" s="159" t="str">
        <f ca="1">IFERROR(__xludf.DUMMYFUNCTION("""COMPUTED_VALUE"""),"Mohamad Haziq Azri bin Mohamed Thoriq")</f>
        <v>Mohamad Haziq Azri bin Mohamed Thoriq</v>
      </c>
      <c r="D34" s="160" t="str">
        <f ca="1">IFERROR(__xludf.DUMMYFUNCTION("""COMPUTED_VALUE"""),"Apr 8")</f>
        <v>Apr 8</v>
      </c>
      <c r="E34" s="160" t="str">
        <f ca="1">IFERROR(__xludf.DUMMYFUNCTION("""COMPUTED_VALUE"""),"Script 1")</f>
        <v>Script 1</v>
      </c>
      <c r="F34" s="160"/>
      <c r="G34" s="160"/>
      <c r="H34" s="160"/>
      <c r="I34" s="160"/>
      <c r="J34" s="160"/>
      <c r="K34" s="160"/>
      <c r="L34" s="160" t="str">
        <f t="shared" ca="1" si="1"/>
        <v>Script 1</v>
      </c>
      <c r="M34" s="161"/>
      <c r="N34" s="150"/>
      <c r="O34" s="150"/>
      <c r="P34" s="150"/>
      <c r="Q34" s="150"/>
      <c r="R34" s="150"/>
      <c r="S34" s="150"/>
      <c r="T34" s="150"/>
      <c r="U34" s="150"/>
      <c r="V34" s="150"/>
      <c r="W34" s="150"/>
      <c r="X34" s="150"/>
      <c r="Y34" s="150"/>
      <c r="Z34" s="150"/>
      <c r="AA34" s="150"/>
    </row>
    <row r="35" spans="1:27" ht="12.75">
      <c r="A35" s="150"/>
      <c r="B35" s="158">
        <f t="shared" si="0"/>
        <v>27</v>
      </c>
      <c r="C35" s="159" t="str">
        <f ca="1">IFERROR(__xludf.DUMMYFUNCTION("""COMPUTED_VALUE"""),"Alya Mohd Noor")</f>
        <v>Alya Mohd Noor</v>
      </c>
      <c r="D35" s="160" t="str">
        <f ca="1">IFERROR(__xludf.DUMMYFUNCTION("""COMPUTED_VALUE"""),"Apr 8")</f>
        <v>Apr 8</v>
      </c>
      <c r="E35" s="160" t="str">
        <f ca="1">IFERROR(__xludf.DUMMYFUNCTION("""COMPUTED_VALUE"""),"Script 1")</f>
        <v>Script 1</v>
      </c>
      <c r="F35" s="160"/>
      <c r="G35" s="160"/>
      <c r="H35" s="160"/>
      <c r="I35" s="160"/>
      <c r="J35" s="160"/>
      <c r="K35" s="160"/>
      <c r="L35" s="160" t="str">
        <f t="shared" ca="1" si="1"/>
        <v>Script 1</v>
      </c>
      <c r="M35" s="161"/>
      <c r="N35" s="150"/>
      <c r="O35" s="150"/>
      <c r="P35" s="150"/>
      <c r="Q35" s="150"/>
      <c r="R35" s="150"/>
      <c r="S35" s="150"/>
      <c r="T35" s="150"/>
      <c r="U35" s="150"/>
      <c r="V35" s="150"/>
      <c r="W35" s="150"/>
      <c r="X35" s="150"/>
      <c r="Y35" s="150"/>
      <c r="Z35" s="150"/>
      <c r="AA35" s="150"/>
    </row>
    <row r="36" spans="1:27" ht="12.75">
      <c r="A36" s="150"/>
      <c r="B36" s="158">
        <f t="shared" si="0"/>
        <v>28</v>
      </c>
      <c r="C36" s="159" t="str">
        <f ca="1">IFERROR(__xludf.DUMMYFUNCTION("""COMPUTED_VALUE"""),"Amyra Alisha")</f>
        <v>Amyra Alisha</v>
      </c>
      <c r="D36" s="160" t="str">
        <f ca="1">IFERROR(__xludf.DUMMYFUNCTION("""COMPUTED_VALUE"""),"Apr 8")</f>
        <v>Apr 8</v>
      </c>
      <c r="E36" s="160" t="str">
        <f ca="1">IFERROR(__xludf.DUMMYFUNCTION("""COMPUTED_VALUE"""),"Script 1")</f>
        <v>Script 1</v>
      </c>
      <c r="F36" s="160"/>
      <c r="G36" s="160"/>
      <c r="H36" s="160"/>
      <c r="I36" s="160"/>
      <c r="J36" s="160"/>
      <c r="K36" s="160"/>
      <c r="L36" s="160" t="str">
        <f t="shared" ca="1" si="1"/>
        <v>Script 1</v>
      </c>
      <c r="M36" s="161"/>
      <c r="N36" s="150"/>
      <c r="O36" s="150"/>
      <c r="P36" s="150"/>
      <c r="Q36" s="150"/>
      <c r="R36" s="150"/>
      <c r="S36" s="150"/>
      <c r="T36" s="150"/>
      <c r="U36" s="150"/>
      <c r="V36" s="150"/>
      <c r="W36" s="150"/>
      <c r="X36" s="150"/>
      <c r="Y36" s="150"/>
      <c r="Z36" s="150"/>
      <c r="AA36" s="150"/>
    </row>
    <row r="37" spans="1:27" ht="12.75">
      <c r="A37" s="150"/>
      <c r="B37" s="158">
        <f t="shared" si="0"/>
        <v>29</v>
      </c>
      <c r="C37" s="159" t="str">
        <f ca="1">IFERROR(__xludf.DUMMYFUNCTION("""COMPUTED_VALUE"""),"Sharmine Pang")</f>
        <v>Sharmine Pang</v>
      </c>
      <c r="D37" s="160" t="str">
        <f ca="1">IFERROR(__xludf.DUMMYFUNCTION("""COMPUTED_VALUE"""),"Apr 8")</f>
        <v>Apr 8</v>
      </c>
      <c r="E37" s="160" t="str">
        <f ca="1">IFERROR(__xludf.DUMMYFUNCTION("""COMPUTED_VALUE"""),"Script 1")</f>
        <v>Script 1</v>
      </c>
      <c r="F37" s="160"/>
      <c r="G37" s="160"/>
      <c r="H37" s="160"/>
      <c r="I37" s="160"/>
      <c r="J37" s="160"/>
      <c r="K37" s="160"/>
      <c r="L37" s="160" t="str">
        <f t="shared" ca="1" si="1"/>
        <v>Script 1</v>
      </c>
      <c r="M37" s="161"/>
      <c r="N37" s="150"/>
      <c r="O37" s="150"/>
      <c r="P37" s="150"/>
      <c r="Q37" s="150"/>
      <c r="R37" s="150"/>
      <c r="S37" s="150"/>
      <c r="T37" s="150"/>
      <c r="U37" s="150"/>
      <c r="V37" s="150"/>
      <c r="W37" s="150"/>
      <c r="X37" s="150"/>
      <c r="Y37" s="150"/>
      <c r="Z37" s="150"/>
      <c r="AA37" s="150"/>
    </row>
    <row r="38" spans="1:27" ht="12.75">
      <c r="A38" s="150"/>
      <c r="B38" s="158">
        <f t="shared" si="0"/>
        <v>30</v>
      </c>
      <c r="C38" s="159" t="str">
        <f ca="1">IFERROR(__xludf.DUMMYFUNCTION("""COMPUTED_VALUE"""),"Ainnur Fatihin")</f>
        <v>Ainnur Fatihin</v>
      </c>
      <c r="D38" s="160" t="str">
        <f ca="1">IFERROR(__xludf.DUMMYFUNCTION("""COMPUTED_VALUE"""),"Apr 8")</f>
        <v>Apr 8</v>
      </c>
      <c r="E38" s="160" t="str">
        <f ca="1">IFERROR(__xludf.DUMMYFUNCTION("""COMPUTED_VALUE"""),"Script 1")</f>
        <v>Script 1</v>
      </c>
      <c r="F38" s="160"/>
      <c r="G38" s="160"/>
      <c r="H38" s="160"/>
      <c r="I38" s="160"/>
      <c r="J38" s="160"/>
      <c r="K38" s="160"/>
      <c r="L38" s="160" t="str">
        <f t="shared" ca="1" si="1"/>
        <v>Script 1</v>
      </c>
      <c r="M38" s="161"/>
      <c r="N38" s="150"/>
      <c r="O38" s="150"/>
      <c r="P38" s="150"/>
      <c r="Q38" s="150"/>
      <c r="R38" s="150"/>
      <c r="S38" s="150"/>
      <c r="T38" s="150"/>
      <c r="U38" s="150"/>
      <c r="V38" s="150"/>
      <c r="W38" s="150"/>
      <c r="X38" s="150"/>
      <c r="Y38" s="150"/>
      <c r="Z38" s="150"/>
      <c r="AA38" s="150"/>
    </row>
    <row r="39" spans="1:27" ht="12.75">
      <c r="A39" s="150"/>
      <c r="B39" s="158">
        <f t="shared" si="0"/>
        <v>31</v>
      </c>
      <c r="C39" s="159" t="str">
        <f ca="1">IFERROR(__xludf.DUMMYFUNCTION("""COMPUTED_VALUE"""),"Erisya Nadira Efendi")</f>
        <v>Erisya Nadira Efendi</v>
      </c>
      <c r="D39" s="160" t="str">
        <f ca="1">IFERROR(__xludf.DUMMYFUNCTION("""COMPUTED_VALUE"""),"Apr 8")</f>
        <v>Apr 8</v>
      </c>
      <c r="E39" s="160" t="str">
        <f ca="1">IFERROR(__xludf.DUMMYFUNCTION("""COMPUTED_VALUE"""),"Script 1")</f>
        <v>Script 1</v>
      </c>
      <c r="F39" s="160"/>
      <c r="G39" s="160"/>
      <c r="H39" s="160"/>
      <c r="I39" s="160"/>
      <c r="J39" s="160"/>
      <c r="K39" s="160"/>
      <c r="L39" s="160" t="str">
        <f t="shared" ca="1" si="1"/>
        <v>Script 1</v>
      </c>
      <c r="M39" s="161"/>
      <c r="N39" s="150"/>
      <c r="O39" s="150"/>
      <c r="P39" s="150"/>
      <c r="Q39" s="150"/>
      <c r="R39" s="150"/>
      <c r="S39" s="150"/>
      <c r="T39" s="150"/>
      <c r="U39" s="150"/>
      <c r="V39" s="150"/>
      <c r="W39" s="150"/>
      <c r="X39" s="150"/>
      <c r="Y39" s="150"/>
      <c r="Z39" s="150"/>
      <c r="AA39" s="150"/>
    </row>
    <row r="40" spans="1:27" ht="12.75">
      <c r="A40" s="150"/>
      <c r="B40" s="158">
        <f t="shared" si="0"/>
        <v>32</v>
      </c>
      <c r="C40" s="159" t="str">
        <f ca="1">IFERROR(__xludf.DUMMYFUNCTION("""COMPUTED_VALUE"""),"Nurul Ain Md Noor")</f>
        <v>Nurul Ain Md Noor</v>
      </c>
      <c r="D40" s="160" t="str">
        <f ca="1">IFERROR(__xludf.DUMMYFUNCTION("""COMPUTED_VALUE"""),"Apr 8")</f>
        <v>Apr 8</v>
      </c>
      <c r="E40" s="160" t="str">
        <f ca="1">IFERROR(__xludf.DUMMYFUNCTION("""COMPUTED_VALUE"""),"Script 1")</f>
        <v>Script 1</v>
      </c>
      <c r="F40" s="160"/>
      <c r="G40" s="160"/>
      <c r="H40" s="160"/>
      <c r="I40" s="160"/>
      <c r="J40" s="160"/>
      <c r="K40" s="160"/>
      <c r="L40" s="160" t="str">
        <f t="shared" ca="1" si="1"/>
        <v>Script 1</v>
      </c>
      <c r="M40" s="161"/>
      <c r="N40" s="150"/>
      <c r="O40" s="150"/>
      <c r="P40" s="150"/>
      <c r="Q40" s="150"/>
      <c r="R40" s="150"/>
      <c r="S40" s="150"/>
      <c r="T40" s="150"/>
      <c r="U40" s="150"/>
      <c r="V40" s="150"/>
      <c r="W40" s="150"/>
      <c r="X40" s="150"/>
      <c r="Y40" s="150"/>
      <c r="Z40" s="150"/>
      <c r="AA40" s="150"/>
    </row>
    <row r="41" spans="1:27" ht="12.75">
      <c r="A41" s="150"/>
      <c r="B41" s="158">
        <f t="shared" si="0"/>
        <v>33</v>
      </c>
      <c r="C41" s="159" t="str">
        <f ca="1">IFERROR(__xludf.DUMMYFUNCTION("""COMPUTED_VALUE"""),"Farid Fithrie")</f>
        <v>Farid Fithrie</v>
      </c>
      <c r="D41" s="160" t="str">
        <f ca="1">IFERROR(__xludf.DUMMYFUNCTION("""COMPUTED_VALUE"""),"Apr 8")</f>
        <v>Apr 8</v>
      </c>
      <c r="E41" s="160" t="str">
        <f ca="1">IFERROR(__xludf.DUMMYFUNCTION("""COMPUTED_VALUE"""),"Script 1")</f>
        <v>Script 1</v>
      </c>
      <c r="F41" s="160"/>
      <c r="G41" s="160"/>
      <c r="H41" s="160"/>
      <c r="I41" s="160"/>
      <c r="J41" s="160"/>
      <c r="K41" s="160"/>
      <c r="L41" s="160" t="str">
        <f t="shared" ca="1" si="1"/>
        <v>Script 1</v>
      </c>
      <c r="M41" s="161"/>
      <c r="N41" s="150"/>
      <c r="O41" s="150"/>
      <c r="P41" s="150"/>
      <c r="Q41" s="150"/>
      <c r="R41" s="150"/>
      <c r="S41" s="150"/>
      <c r="T41" s="150"/>
      <c r="U41" s="150"/>
      <c r="V41" s="150"/>
      <c r="W41" s="150"/>
      <c r="X41" s="150"/>
      <c r="Y41" s="150"/>
      <c r="Z41" s="150"/>
      <c r="AA41" s="150"/>
    </row>
    <row r="42" spans="1:27" ht="12.75">
      <c r="A42" s="150"/>
      <c r="B42" s="158">
        <f t="shared" si="0"/>
        <v>34</v>
      </c>
      <c r="C42" s="159" t="str">
        <f ca="1">IFERROR(__xludf.DUMMYFUNCTION("""COMPUTED_VALUE"""),"MOHAMED KAMAL IRFAN BIN MOHD ASRI")</f>
        <v>MOHAMED KAMAL IRFAN BIN MOHD ASRI</v>
      </c>
      <c r="D42" s="160" t="str">
        <f ca="1">IFERROR(__xludf.DUMMYFUNCTION("""COMPUTED_VALUE"""),"Apr 8")</f>
        <v>Apr 8</v>
      </c>
      <c r="E42" s="160" t="str">
        <f ca="1">IFERROR(__xludf.DUMMYFUNCTION("""COMPUTED_VALUE"""),"Script 1")</f>
        <v>Script 1</v>
      </c>
      <c r="F42" s="160"/>
      <c r="G42" s="160"/>
      <c r="H42" s="160"/>
      <c r="I42" s="160"/>
      <c r="J42" s="160"/>
      <c r="K42" s="160"/>
      <c r="L42" s="160" t="str">
        <f t="shared" ca="1" si="1"/>
        <v>Script 1</v>
      </c>
      <c r="M42" s="161"/>
      <c r="N42" s="150"/>
      <c r="O42" s="150"/>
      <c r="P42" s="150"/>
      <c r="Q42" s="150"/>
      <c r="R42" s="150"/>
      <c r="S42" s="150"/>
      <c r="T42" s="150"/>
      <c r="U42" s="150"/>
      <c r="V42" s="150"/>
      <c r="W42" s="150"/>
      <c r="X42" s="150"/>
      <c r="Y42" s="150"/>
      <c r="Z42" s="150"/>
      <c r="AA42" s="150"/>
    </row>
    <row r="43" spans="1:27" ht="12.75">
      <c r="A43" s="150"/>
      <c r="B43" s="158">
        <f t="shared" si="0"/>
        <v>35</v>
      </c>
      <c r="C43" s="159" t="str">
        <f ca="1">IFERROR(__xludf.DUMMYFUNCTION("""COMPUTED_VALUE"""),"Abbas Sufian Akmal Irfan")</f>
        <v>Abbas Sufian Akmal Irfan</v>
      </c>
      <c r="D43" s="160" t="str">
        <f ca="1">IFERROR(__xludf.DUMMYFUNCTION("""COMPUTED_VALUE"""),"Apr 8")</f>
        <v>Apr 8</v>
      </c>
      <c r="E43" s="160" t="str">
        <f ca="1">IFERROR(__xludf.DUMMYFUNCTION("""COMPUTED_VALUE"""),"Script 1")</f>
        <v>Script 1</v>
      </c>
      <c r="F43" s="160"/>
      <c r="G43" s="160"/>
      <c r="H43" s="160"/>
      <c r="I43" s="160"/>
      <c r="J43" s="160"/>
      <c r="K43" s="160"/>
      <c r="L43" s="160" t="str">
        <f t="shared" ca="1" si="1"/>
        <v>Script 1</v>
      </c>
      <c r="M43" s="161"/>
      <c r="N43" s="150"/>
      <c r="O43" s="150"/>
      <c r="P43" s="150"/>
      <c r="Q43" s="150"/>
      <c r="R43" s="150"/>
      <c r="S43" s="150"/>
      <c r="T43" s="150"/>
      <c r="U43" s="150"/>
      <c r="V43" s="150"/>
      <c r="W43" s="150"/>
      <c r="X43" s="150"/>
      <c r="Y43" s="150"/>
      <c r="Z43" s="150"/>
      <c r="AA43" s="150"/>
    </row>
    <row r="44" spans="1:27" ht="12.75">
      <c r="A44" s="150"/>
      <c r="B44" s="158">
        <f t="shared" si="0"/>
        <v>36</v>
      </c>
      <c r="C44" s="159" t="str">
        <f ca="1">IFERROR(__xludf.DUMMYFUNCTION("""COMPUTED_VALUE"""),"Aiman Syafiq")</f>
        <v>Aiman Syafiq</v>
      </c>
      <c r="D44" s="160" t="str">
        <f ca="1">IFERROR(__xludf.DUMMYFUNCTION("""COMPUTED_VALUE"""),"Apr 8")</f>
        <v>Apr 8</v>
      </c>
      <c r="E44" s="160" t="str">
        <f ca="1">IFERROR(__xludf.DUMMYFUNCTION("""COMPUTED_VALUE"""),"Script 1")</f>
        <v>Script 1</v>
      </c>
      <c r="F44" s="160"/>
      <c r="G44" s="160"/>
      <c r="H44" s="160"/>
      <c r="I44" s="160"/>
      <c r="J44" s="160"/>
      <c r="K44" s="160"/>
      <c r="L44" s="160" t="str">
        <f t="shared" ca="1" si="1"/>
        <v>Script 1</v>
      </c>
      <c r="M44" s="161"/>
      <c r="N44" s="150"/>
      <c r="O44" s="150"/>
      <c r="P44" s="150"/>
      <c r="Q44" s="150"/>
      <c r="R44" s="150"/>
      <c r="S44" s="150"/>
      <c r="T44" s="150"/>
      <c r="U44" s="150"/>
      <c r="V44" s="150"/>
      <c r="W44" s="150"/>
      <c r="X44" s="150"/>
      <c r="Y44" s="150"/>
      <c r="Z44" s="150"/>
      <c r="AA44" s="150"/>
    </row>
    <row r="45" spans="1:27" ht="12.75">
      <c r="A45" s="150"/>
      <c r="B45" s="158">
        <f t="shared" si="0"/>
        <v>37</v>
      </c>
      <c r="C45" s="159" t="str">
        <f ca="1">IFERROR(__xludf.DUMMYFUNCTION("""COMPUTED_VALUE"""),"Iwanina Binti Mohamad Saleh")</f>
        <v>Iwanina Binti Mohamad Saleh</v>
      </c>
      <c r="D45" s="160" t="str">
        <f ca="1">IFERROR(__xludf.DUMMYFUNCTION("""COMPUTED_VALUE"""),"Apr 8")</f>
        <v>Apr 8</v>
      </c>
      <c r="E45" s="160" t="str">
        <f ca="1">IFERROR(__xludf.DUMMYFUNCTION("""COMPUTED_VALUE"""),"Script 1")</f>
        <v>Script 1</v>
      </c>
      <c r="F45" s="160"/>
      <c r="G45" s="160"/>
      <c r="H45" s="160"/>
      <c r="I45" s="160"/>
      <c r="J45" s="160"/>
      <c r="K45" s="160"/>
      <c r="L45" s="160" t="str">
        <f t="shared" ca="1" si="1"/>
        <v>Script 1</v>
      </c>
      <c r="M45" s="161"/>
      <c r="N45" s="150"/>
      <c r="O45" s="150"/>
      <c r="P45" s="150"/>
      <c r="Q45" s="150"/>
      <c r="R45" s="150"/>
      <c r="S45" s="150"/>
      <c r="T45" s="150"/>
      <c r="U45" s="150"/>
      <c r="V45" s="150"/>
      <c r="W45" s="150"/>
      <c r="X45" s="150"/>
      <c r="Y45" s="150"/>
      <c r="Z45" s="150"/>
      <c r="AA45" s="150"/>
    </row>
    <row r="46" spans="1:27" ht="12.75">
      <c r="A46" s="150"/>
      <c r="B46" s="158">
        <f t="shared" si="0"/>
        <v>38</v>
      </c>
      <c r="C46" s="159" t="str">
        <f ca="1">IFERROR(__xludf.DUMMYFUNCTION("""COMPUTED_VALUE"""),"Iman Fatini Meor Zaidi")</f>
        <v>Iman Fatini Meor Zaidi</v>
      </c>
      <c r="D46" s="160" t="str">
        <f ca="1">IFERROR(__xludf.DUMMYFUNCTION("""COMPUTED_VALUE"""),"Apr 8")</f>
        <v>Apr 8</v>
      </c>
      <c r="E46" s="160" t="str">
        <f ca="1">IFERROR(__xludf.DUMMYFUNCTION("""COMPUTED_VALUE"""),"Script 1")</f>
        <v>Script 1</v>
      </c>
      <c r="F46" s="160"/>
      <c r="G46" s="160"/>
      <c r="H46" s="160"/>
      <c r="I46" s="160"/>
      <c r="J46" s="160"/>
      <c r="K46" s="160"/>
      <c r="L46" s="160" t="str">
        <f t="shared" ca="1" si="1"/>
        <v>Script 1</v>
      </c>
      <c r="M46" s="161"/>
      <c r="N46" s="150"/>
      <c r="O46" s="150"/>
      <c r="P46" s="150"/>
      <c r="Q46" s="150"/>
      <c r="R46" s="150"/>
      <c r="S46" s="150"/>
      <c r="T46" s="150"/>
      <c r="U46" s="150"/>
      <c r="V46" s="150"/>
      <c r="W46" s="150"/>
      <c r="X46" s="150"/>
      <c r="Y46" s="150"/>
      <c r="Z46" s="150"/>
      <c r="AA46" s="150"/>
    </row>
    <row r="47" spans="1:27" ht="12.75">
      <c r="A47" s="150"/>
      <c r="B47" s="158">
        <f t="shared" si="0"/>
        <v>39</v>
      </c>
      <c r="C47" s="159" t="str">
        <f ca="1">IFERROR(__xludf.DUMMYFUNCTION("""COMPUTED_VALUE"""),"Alif El-Hadi")</f>
        <v>Alif El-Hadi</v>
      </c>
      <c r="D47" s="160" t="str">
        <f ca="1">IFERROR(__xludf.DUMMYFUNCTION("""COMPUTED_VALUE"""),"Apr 8")</f>
        <v>Apr 8</v>
      </c>
      <c r="E47" s="160" t="str">
        <f ca="1">IFERROR(__xludf.DUMMYFUNCTION("""COMPUTED_VALUE"""),"Script 1")</f>
        <v>Script 1</v>
      </c>
      <c r="F47" s="160"/>
      <c r="G47" s="160"/>
      <c r="H47" s="160"/>
      <c r="I47" s="160"/>
      <c r="J47" s="160"/>
      <c r="K47" s="160"/>
      <c r="L47" s="160" t="str">
        <f t="shared" ca="1" si="1"/>
        <v>Script 1</v>
      </c>
      <c r="M47" s="161"/>
      <c r="N47" s="150"/>
      <c r="O47" s="150"/>
      <c r="P47" s="150"/>
      <c r="Q47" s="150"/>
      <c r="R47" s="150"/>
      <c r="S47" s="150"/>
      <c r="T47" s="150"/>
      <c r="U47" s="150"/>
      <c r="V47" s="150"/>
      <c r="W47" s="150"/>
      <c r="X47" s="150"/>
      <c r="Y47" s="150"/>
      <c r="Z47" s="150"/>
      <c r="AA47" s="150"/>
    </row>
    <row r="48" spans="1:27" ht="12.75">
      <c r="A48" s="150"/>
      <c r="B48" s="158">
        <f t="shared" si="0"/>
        <v>40</v>
      </c>
      <c r="C48" s="159" t="str">
        <f ca="1">IFERROR(__xludf.DUMMYFUNCTION("""COMPUTED_VALUE"""),"Iman Daniel")</f>
        <v>Iman Daniel</v>
      </c>
      <c r="D48" s="160" t="str">
        <f ca="1">IFERROR(__xludf.DUMMYFUNCTION("""COMPUTED_VALUE"""),"Apr 8")</f>
        <v>Apr 8</v>
      </c>
      <c r="E48" s="160" t="str">
        <f ca="1">IFERROR(__xludf.DUMMYFUNCTION("""COMPUTED_VALUE"""),"Script 1")</f>
        <v>Script 1</v>
      </c>
      <c r="F48" s="160"/>
      <c r="G48" s="160"/>
      <c r="H48" s="160"/>
      <c r="I48" s="160"/>
      <c r="J48" s="160"/>
      <c r="K48" s="160"/>
      <c r="L48" s="160" t="str">
        <f t="shared" ca="1" si="1"/>
        <v>Script 1</v>
      </c>
      <c r="M48" s="161"/>
      <c r="N48" s="150"/>
      <c r="O48" s="150"/>
      <c r="P48" s="150"/>
      <c r="Q48" s="150"/>
      <c r="R48" s="150"/>
      <c r="S48" s="150"/>
      <c r="T48" s="150"/>
      <c r="U48" s="150"/>
      <c r="V48" s="150"/>
      <c r="W48" s="150"/>
      <c r="X48" s="150"/>
      <c r="Y48" s="150"/>
      <c r="Z48" s="150"/>
      <c r="AA48" s="150"/>
    </row>
    <row r="49" spans="1:27" ht="12.75">
      <c r="A49" s="150"/>
      <c r="B49" s="158">
        <f t="shared" si="0"/>
        <v>41</v>
      </c>
      <c r="C49" s="159" t="str">
        <f ca="1">IFERROR(__xludf.DUMMYFUNCTION("""COMPUTED_VALUE"""),"Amiera Amani")</f>
        <v>Amiera Amani</v>
      </c>
      <c r="D49" s="160" t="str">
        <f ca="1">IFERROR(__xludf.DUMMYFUNCTION("""COMPUTED_VALUE"""),"Apr 8")</f>
        <v>Apr 8</v>
      </c>
      <c r="E49" s="160" t="str">
        <f ca="1">IFERROR(__xludf.DUMMYFUNCTION("""COMPUTED_VALUE"""),"Script 1")</f>
        <v>Script 1</v>
      </c>
      <c r="F49" s="160"/>
      <c r="G49" s="160"/>
      <c r="H49" s="160"/>
      <c r="I49" s="160"/>
      <c r="J49" s="160"/>
      <c r="K49" s="160"/>
      <c r="L49" s="160" t="str">
        <f t="shared" ca="1" si="1"/>
        <v>Script 1</v>
      </c>
      <c r="M49" s="161"/>
      <c r="N49" s="150"/>
      <c r="O49" s="150"/>
      <c r="P49" s="150"/>
      <c r="Q49" s="150"/>
      <c r="R49" s="150"/>
      <c r="S49" s="150"/>
      <c r="T49" s="150"/>
      <c r="U49" s="150"/>
      <c r="V49" s="150"/>
      <c r="W49" s="150"/>
      <c r="X49" s="150"/>
      <c r="Y49" s="150"/>
      <c r="Z49" s="150"/>
      <c r="AA49" s="150"/>
    </row>
    <row r="50" spans="1:27" ht="12.75">
      <c r="A50" s="150"/>
      <c r="B50" s="158">
        <f t="shared" si="0"/>
        <v>42</v>
      </c>
      <c r="C50" s="159" t="str">
        <f ca="1">IFERROR(__xludf.DUMMYFUNCTION("""COMPUTED_VALUE"""),"Iman Farhana Juanih")</f>
        <v>Iman Farhana Juanih</v>
      </c>
      <c r="D50" s="160" t="str">
        <f ca="1">IFERROR(__xludf.DUMMYFUNCTION("""COMPUTED_VALUE"""),"Apr 8")</f>
        <v>Apr 8</v>
      </c>
      <c r="E50" s="160" t="str">
        <f ca="1">IFERROR(__xludf.DUMMYFUNCTION("""COMPUTED_VALUE"""),"Script 1")</f>
        <v>Script 1</v>
      </c>
      <c r="F50" s="160"/>
      <c r="G50" s="160"/>
      <c r="H50" s="160"/>
      <c r="I50" s="160"/>
      <c r="J50" s="160"/>
      <c r="K50" s="160"/>
      <c r="L50" s="160" t="str">
        <f t="shared" ca="1" si="1"/>
        <v>Script 1</v>
      </c>
      <c r="M50" s="161"/>
      <c r="N50" s="150"/>
      <c r="O50" s="150"/>
      <c r="P50" s="150"/>
      <c r="Q50" s="150"/>
      <c r="R50" s="150"/>
      <c r="S50" s="150"/>
      <c r="T50" s="150"/>
      <c r="U50" s="150"/>
      <c r="V50" s="150"/>
      <c r="W50" s="150"/>
      <c r="X50" s="150"/>
      <c r="Y50" s="150"/>
      <c r="Z50" s="150"/>
      <c r="AA50" s="150"/>
    </row>
    <row r="51" spans="1:27" ht="12.75">
      <c r="A51" s="150"/>
      <c r="B51" s="158">
        <f t="shared" si="0"/>
        <v>43</v>
      </c>
      <c r="C51" s="159" t="str">
        <f ca="1">IFERROR(__xludf.DUMMYFUNCTION("""COMPUTED_VALUE"""),"Farahin Zamani")</f>
        <v>Farahin Zamani</v>
      </c>
      <c r="D51" s="160" t="str">
        <f ca="1">IFERROR(__xludf.DUMMYFUNCTION("""COMPUTED_VALUE"""),"Apr 8")</f>
        <v>Apr 8</v>
      </c>
      <c r="E51" s="160" t="str">
        <f ca="1">IFERROR(__xludf.DUMMYFUNCTION("""COMPUTED_VALUE"""),"Script 1")</f>
        <v>Script 1</v>
      </c>
      <c r="F51" s="160"/>
      <c r="G51" s="160"/>
      <c r="H51" s="160"/>
      <c r="I51" s="160"/>
      <c r="J51" s="160"/>
      <c r="K51" s="160"/>
      <c r="L51" s="160" t="str">
        <f t="shared" ca="1" si="1"/>
        <v>Script 1</v>
      </c>
      <c r="M51" s="161"/>
      <c r="N51" s="150"/>
      <c r="O51" s="150"/>
      <c r="P51" s="150"/>
      <c r="Q51" s="150"/>
      <c r="R51" s="150"/>
      <c r="S51" s="150"/>
      <c r="T51" s="150"/>
      <c r="U51" s="150"/>
      <c r="V51" s="150"/>
      <c r="W51" s="150"/>
      <c r="X51" s="150"/>
      <c r="Y51" s="150"/>
      <c r="Z51" s="150"/>
      <c r="AA51" s="150"/>
    </row>
    <row r="52" spans="1:27" ht="12.75">
      <c r="A52" s="150"/>
      <c r="B52" s="158">
        <f t="shared" si="0"/>
        <v>44</v>
      </c>
      <c r="C52" s="159" t="str">
        <f ca="1">IFERROR(__xludf.DUMMYFUNCTION("""COMPUTED_VALUE"""),"Fariq Asyraaf")</f>
        <v>Fariq Asyraaf</v>
      </c>
      <c r="D52" s="160" t="str">
        <f ca="1">IFERROR(__xludf.DUMMYFUNCTION("""COMPUTED_VALUE"""),"Apr 8")</f>
        <v>Apr 8</v>
      </c>
      <c r="E52" s="160" t="str">
        <f ca="1">IFERROR(__xludf.DUMMYFUNCTION("""COMPUTED_VALUE"""),"Script 1")</f>
        <v>Script 1</v>
      </c>
      <c r="F52" s="160"/>
      <c r="G52" s="160"/>
      <c r="H52" s="160"/>
      <c r="I52" s="160"/>
      <c r="J52" s="160"/>
      <c r="K52" s="160"/>
      <c r="L52" s="160" t="str">
        <f t="shared" ca="1" si="1"/>
        <v>Script 1</v>
      </c>
      <c r="M52" s="161"/>
      <c r="N52" s="150"/>
      <c r="O52" s="150"/>
      <c r="P52" s="150"/>
      <c r="Q52" s="150"/>
      <c r="R52" s="150"/>
      <c r="S52" s="150"/>
      <c r="T52" s="150"/>
      <c r="U52" s="150"/>
      <c r="V52" s="150"/>
      <c r="W52" s="150"/>
      <c r="X52" s="150"/>
      <c r="Y52" s="150"/>
      <c r="Z52" s="150"/>
      <c r="AA52" s="150"/>
    </row>
    <row r="53" spans="1:27" ht="12.75">
      <c r="A53" s="150"/>
      <c r="B53" s="158">
        <f t="shared" si="0"/>
        <v>45</v>
      </c>
      <c r="C53" s="159" t="str">
        <f ca="1">IFERROR(__xludf.DUMMYFUNCTION("""COMPUTED_VALUE"""),"Wan Nur Aliyah")</f>
        <v>Wan Nur Aliyah</v>
      </c>
      <c r="D53" s="160" t="str">
        <f ca="1">IFERROR(__xludf.DUMMYFUNCTION("""COMPUTED_VALUE"""),"Apr 8")</f>
        <v>Apr 8</v>
      </c>
      <c r="E53" s="160" t="str">
        <f ca="1">IFERROR(__xludf.DUMMYFUNCTION("""COMPUTED_VALUE"""),"Script 1")</f>
        <v>Script 1</v>
      </c>
      <c r="F53" s="160"/>
      <c r="G53" s="160"/>
      <c r="H53" s="160"/>
      <c r="I53" s="160"/>
      <c r="J53" s="160"/>
      <c r="K53" s="160"/>
      <c r="L53" s="160" t="str">
        <f t="shared" ca="1" si="1"/>
        <v>Script 1</v>
      </c>
      <c r="M53" s="161"/>
      <c r="N53" s="150"/>
      <c r="O53" s="150"/>
      <c r="P53" s="150"/>
      <c r="Q53" s="150"/>
      <c r="R53" s="150"/>
      <c r="S53" s="150"/>
      <c r="T53" s="150"/>
      <c r="U53" s="150"/>
      <c r="V53" s="150"/>
      <c r="W53" s="150"/>
      <c r="X53" s="150"/>
      <c r="Y53" s="150"/>
      <c r="Z53" s="150"/>
      <c r="AA53" s="150"/>
    </row>
    <row r="54" spans="1:27" ht="12.75">
      <c r="A54" s="150"/>
      <c r="B54" s="158">
        <f t="shared" si="0"/>
        <v>46</v>
      </c>
      <c r="C54" s="159" t="str">
        <f ca="1">IFERROR(__xludf.DUMMYFUNCTION("""COMPUTED_VALUE"""),"Muhammad Suhail Bin Ahmad Sharifuddin")</f>
        <v>Muhammad Suhail Bin Ahmad Sharifuddin</v>
      </c>
      <c r="D54" s="160" t="str">
        <f ca="1">IFERROR(__xludf.DUMMYFUNCTION("""COMPUTED_VALUE"""),"Apr 8")</f>
        <v>Apr 8</v>
      </c>
      <c r="E54" s="160" t="str">
        <f ca="1">IFERROR(__xludf.DUMMYFUNCTION("""COMPUTED_VALUE"""),"Script 1")</f>
        <v>Script 1</v>
      </c>
      <c r="F54" s="160"/>
      <c r="G54" s="160"/>
      <c r="H54" s="160"/>
      <c r="I54" s="160"/>
      <c r="J54" s="160"/>
      <c r="K54" s="160"/>
      <c r="L54" s="160" t="str">
        <f t="shared" ca="1" si="1"/>
        <v>Script 1</v>
      </c>
      <c r="M54" s="161"/>
      <c r="N54" s="150"/>
      <c r="O54" s="150"/>
      <c r="P54" s="150"/>
      <c r="Q54" s="150"/>
      <c r="R54" s="150"/>
      <c r="S54" s="150"/>
      <c r="T54" s="150"/>
      <c r="U54" s="150"/>
      <c r="V54" s="150"/>
      <c r="W54" s="150"/>
      <c r="X54" s="150"/>
      <c r="Y54" s="150"/>
      <c r="Z54" s="150"/>
      <c r="AA54" s="150"/>
    </row>
    <row r="55" spans="1:27" ht="12.75">
      <c r="A55" s="150"/>
      <c r="B55" s="158">
        <f t="shared" si="0"/>
        <v>47</v>
      </c>
      <c r="C55" s="159" t="str">
        <f ca="1">IFERROR(__xludf.DUMMYFUNCTION("""COMPUTED_VALUE"""),"Farah Aqilah Zainor")</f>
        <v>Farah Aqilah Zainor</v>
      </c>
      <c r="D55" s="160" t="str">
        <f ca="1">IFERROR(__xludf.DUMMYFUNCTION("""COMPUTED_VALUE"""),"Mar 21")</f>
        <v>Mar 21</v>
      </c>
      <c r="E55" s="160" t="str">
        <f ca="1">IFERROR(__xludf.DUMMYFUNCTION("""COMPUTED_VALUE"""),"Script 1")</f>
        <v>Script 1</v>
      </c>
      <c r="F55" s="160"/>
      <c r="G55" s="160"/>
      <c r="H55" s="160"/>
      <c r="I55" s="160"/>
      <c r="J55" s="160"/>
      <c r="K55" s="160"/>
      <c r="L55" s="160" t="str">
        <f t="shared" ca="1" si="1"/>
        <v>Script 1</v>
      </c>
      <c r="M55" s="161"/>
      <c r="N55" s="150"/>
      <c r="O55" s="150"/>
      <c r="P55" s="150"/>
      <c r="Q55" s="150"/>
      <c r="R55" s="150"/>
      <c r="S55" s="150"/>
      <c r="T55" s="150"/>
      <c r="U55" s="150"/>
      <c r="V55" s="150"/>
      <c r="W55" s="150"/>
      <c r="X55" s="150"/>
      <c r="Y55" s="150"/>
      <c r="Z55" s="150"/>
      <c r="AA55" s="150"/>
    </row>
    <row r="56" spans="1:27" ht="12.75">
      <c r="A56" s="150"/>
      <c r="B56" s="158">
        <f t="shared" si="0"/>
        <v>48</v>
      </c>
      <c r="C56" s="159" t="str">
        <f ca="1">IFERROR(__xludf.DUMMYFUNCTION("""COMPUTED_VALUE"""),"Nur Alif")</f>
        <v>Nur Alif</v>
      </c>
      <c r="D56" s="160" t="str">
        <f ca="1">IFERROR(__xludf.DUMMYFUNCTION("""COMPUTED_VALUE"""),"Mar 21")</f>
        <v>Mar 21</v>
      </c>
      <c r="E56" s="160" t="str">
        <f ca="1">IFERROR(__xludf.DUMMYFUNCTION("""COMPUTED_VALUE"""),"Script 1")</f>
        <v>Script 1</v>
      </c>
      <c r="F56" s="160"/>
      <c r="G56" s="160"/>
      <c r="H56" s="160"/>
      <c r="I56" s="160"/>
      <c r="J56" s="160"/>
      <c r="K56" s="160"/>
      <c r="L56" s="160" t="str">
        <f t="shared" ca="1" si="1"/>
        <v>Script 1</v>
      </c>
      <c r="M56" s="161"/>
      <c r="N56" s="150"/>
      <c r="O56" s="150"/>
      <c r="P56" s="150"/>
      <c r="Q56" s="150"/>
      <c r="R56" s="150"/>
      <c r="S56" s="150"/>
      <c r="T56" s="150"/>
      <c r="U56" s="150"/>
      <c r="V56" s="150"/>
      <c r="W56" s="150"/>
      <c r="X56" s="150"/>
      <c r="Y56" s="150"/>
      <c r="Z56" s="150"/>
      <c r="AA56" s="150"/>
    </row>
    <row r="57" spans="1:27" ht="12.75">
      <c r="A57" s="150"/>
      <c r="B57" s="158">
        <f t="shared" si="0"/>
        <v>49</v>
      </c>
      <c r="C57" s="159" t="str">
        <f ca="1">IFERROR(__xludf.DUMMYFUNCTION("""COMPUTED_VALUE"""),"Muhammad Fakhrul Ariffin")</f>
        <v>Muhammad Fakhrul Ariffin</v>
      </c>
      <c r="D57" s="160" t="str">
        <f ca="1">IFERROR(__xludf.DUMMYFUNCTION("""COMPUTED_VALUE"""),"Mar 21")</f>
        <v>Mar 21</v>
      </c>
      <c r="E57" s="160" t="str">
        <f ca="1">IFERROR(__xludf.DUMMYFUNCTION("""COMPUTED_VALUE"""),"Script 1")</f>
        <v>Script 1</v>
      </c>
      <c r="F57" s="160"/>
      <c r="G57" s="160"/>
      <c r="H57" s="160"/>
      <c r="I57" s="160"/>
      <c r="J57" s="160"/>
      <c r="K57" s="160"/>
      <c r="L57" s="160" t="str">
        <f t="shared" ca="1" si="1"/>
        <v>Script 1</v>
      </c>
      <c r="M57" s="161"/>
      <c r="N57" s="150"/>
      <c r="O57" s="150"/>
      <c r="P57" s="150"/>
      <c r="Q57" s="150"/>
      <c r="R57" s="150"/>
      <c r="S57" s="150"/>
      <c r="T57" s="150"/>
      <c r="U57" s="150"/>
      <c r="V57" s="150"/>
      <c r="W57" s="150"/>
      <c r="X57" s="150"/>
      <c r="Y57" s="150"/>
      <c r="Z57" s="150"/>
      <c r="AA57" s="150"/>
    </row>
    <row r="58" spans="1:27" ht="12.75">
      <c r="A58" s="150"/>
      <c r="B58" s="158">
        <f t="shared" si="0"/>
        <v>50</v>
      </c>
      <c r="C58" s="159" t="str">
        <f ca="1">IFERROR(__xludf.DUMMYFUNCTION("""COMPUTED_VALUE"""),"Sharifah Nur Atikah Syed Khaidzir")</f>
        <v>Sharifah Nur Atikah Syed Khaidzir</v>
      </c>
      <c r="D58" s="160" t="str">
        <f ca="1">IFERROR(__xludf.DUMMYFUNCTION("""COMPUTED_VALUE"""),"Mar 21")</f>
        <v>Mar 21</v>
      </c>
      <c r="E58" s="160" t="str">
        <f ca="1">IFERROR(__xludf.DUMMYFUNCTION("""COMPUTED_VALUE"""),"Script 1")</f>
        <v>Script 1</v>
      </c>
      <c r="F58" s="160"/>
      <c r="G58" s="160"/>
      <c r="H58" s="160"/>
      <c r="I58" s="160"/>
      <c r="J58" s="160"/>
      <c r="K58" s="160"/>
      <c r="L58" s="160" t="str">
        <f t="shared" ca="1" si="1"/>
        <v>Script 1</v>
      </c>
      <c r="M58" s="161"/>
      <c r="N58" s="150"/>
      <c r="O58" s="150"/>
      <c r="P58" s="150"/>
      <c r="Q58" s="150"/>
      <c r="R58" s="150"/>
      <c r="S58" s="150"/>
      <c r="T58" s="150"/>
      <c r="U58" s="150"/>
      <c r="V58" s="150"/>
      <c r="W58" s="150"/>
      <c r="X58" s="150"/>
      <c r="Y58" s="150"/>
      <c r="Z58" s="150"/>
      <c r="AA58" s="150"/>
    </row>
    <row r="59" spans="1:27" ht="12.75">
      <c r="A59" s="150"/>
      <c r="B59" s="158">
        <f t="shared" si="0"/>
        <v>51</v>
      </c>
      <c r="C59" s="159" t="str">
        <f ca="1">IFERROR(__xludf.DUMMYFUNCTION("""COMPUTED_VALUE"""),"Siti Hajar Shamsul Azman")</f>
        <v>Siti Hajar Shamsul Azman</v>
      </c>
      <c r="D59" s="160" t="str">
        <f ca="1">IFERROR(__xludf.DUMMYFUNCTION("""COMPUTED_VALUE"""),"Mar 21")</f>
        <v>Mar 21</v>
      </c>
      <c r="E59" s="160" t="str">
        <f ca="1">IFERROR(__xludf.DUMMYFUNCTION("""COMPUTED_VALUE"""),"Script 1")</f>
        <v>Script 1</v>
      </c>
      <c r="F59" s="160"/>
      <c r="G59" s="160"/>
      <c r="H59" s="160"/>
      <c r="I59" s="160"/>
      <c r="J59" s="160"/>
      <c r="K59" s="160"/>
      <c r="L59" s="160" t="str">
        <f t="shared" ca="1" si="1"/>
        <v>Script 1</v>
      </c>
      <c r="M59" s="161"/>
      <c r="N59" s="150"/>
      <c r="O59" s="150"/>
      <c r="P59" s="150"/>
      <c r="Q59" s="150"/>
      <c r="R59" s="150"/>
      <c r="S59" s="150"/>
      <c r="T59" s="150"/>
      <c r="U59" s="150"/>
      <c r="V59" s="150"/>
      <c r="W59" s="150"/>
      <c r="X59" s="150"/>
      <c r="Y59" s="150"/>
      <c r="Z59" s="150"/>
      <c r="AA59" s="150"/>
    </row>
    <row r="60" spans="1:27" ht="12.75">
      <c r="A60" s="150"/>
      <c r="B60" s="158">
        <f t="shared" si="0"/>
        <v>52</v>
      </c>
      <c r="C60" s="159" t="str">
        <f ca="1">IFERROR(__xludf.DUMMYFUNCTION("""COMPUTED_VALUE"""),"Siti Nurhidayah")</f>
        <v>Siti Nurhidayah</v>
      </c>
      <c r="D60" s="160" t="str">
        <f ca="1">IFERROR(__xludf.DUMMYFUNCTION("""COMPUTED_VALUE"""),"Mar 21")</f>
        <v>Mar 21</v>
      </c>
      <c r="E60" s="160" t="str">
        <f ca="1">IFERROR(__xludf.DUMMYFUNCTION("""COMPUTED_VALUE"""),"Script 1")</f>
        <v>Script 1</v>
      </c>
      <c r="F60" s="160"/>
      <c r="G60" s="160"/>
      <c r="H60" s="160"/>
      <c r="I60" s="160"/>
      <c r="J60" s="160"/>
      <c r="K60" s="160"/>
      <c r="L60" s="160" t="str">
        <f t="shared" ca="1" si="1"/>
        <v>Script 1</v>
      </c>
      <c r="M60" s="161"/>
      <c r="N60" s="150"/>
      <c r="O60" s="150"/>
      <c r="P60" s="150"/>
      <c r="Q60" s="150"/>
      <c r="R60" s="150"/>
      <c r="S60" s="150"/>
      <c r="T60" s="150"/>
      <c r="U60" s="150"/>
      <c r="V60" s="150"/>
      <c r="W60" s="150"/>
      <c r="X60" s="150"/>
      <c r="Y60" s="150"/>
      <c r="Z60" s="150"/>
      <c r="AA60" s="150"/>
    </row>
    <row r="61" spans="1:27" ht="12.75">
      <c r="A61" s="150"/>
      <c r="B61" s="158">
        <f t="shared" si="0"/>
        <v>53</v>
      </c>
      <c r="C61" s="159" t="str">
        <f ca="1">IFERROR(__xludf.DUMMYFUNCTION("""COMPUTED_VALUE"""),"Asmah Fatinnurlisa Binti Abu Bakar")</f>
        <v>Asmah Fatinnurlisa Binti Abu Bakar</v>
      </c>
      <c r="D61" s="160" t="str">
        <f ca="1">IFERROR(__xludf.DUMMYFUNCTION("""COMPUTED_VALUE"""),"Mar 21")</f>
        <v>Mar 21</v>
      </c>
      <c r="E61" s="160" t="str">
        <f ca="1">IFERROR(__xludf.DUMMYFUNCTION("""COMPUTED_VALUE"""),"Script 1")</f>
        <v>Script 1</v>
      </c>
      <c r="F61" s="160"/>
      <c r="G61" s="160"/>
      <c r="H61" s="160"/>
      <c r="I61" s="160"/>
      <c r="J61" s="160"/>
      <c r="K61" s="160"/>
      <c r="L61" s="160" t="str">
        <f t="shared" ca="1" si="1"/>
        <v>Script 1</v>
      </c>
      <c r="M61" s="161"/>
      <c r="N61" s="150"/>
      <c r="O61" s="150"/>
      <c r="P61" s="150"/>
      <c r="Q61" s="150"/>
      <c r="R61" s="150"/>
      <c r="S61" s="150"/>
      <c r="T61" s="150"/>
      <c r="U61" s="150"/>
      <c r="V61" s="150"/>
      <c r="W61" s="150"/>
      <c r="X61" s="150"/>
      <c r="Y61" s="150"/>
      <c r="Z61" s="150"/>
      <c r="AA61" s="150"/>
    </row>
    <row r="62" spans="1:27" ht="12.75">
      <c r="A62" s="150"/>
      <c r="B62" s="158">
        <f t="shared" si="0"/>
        <v>54</v>
      </c>
      <c r="C62" s="159" t="str">
        <f ca="1">IFERROR(__xludf.DUMMYFUNCTION("""COMPUTED_VALUE"""),"Nur Irdina Mahazi")</f>
        <v>Nur Irdina Mahazi</v>
      </c>
      <c r="D62" s="160" t="str">
        <f ca="1">IFERROR(__xludf.DUMMYFUNCTION("""COMPUTED_VALUE"""),"Mar 21")</f>
        <v>Mar 21</v>
      </c>
      <c r="E62" s="160" t="str">
        <f ca="1">IFERROR(__xludf.DUMMYFUNCTION("""COMPUTED_VALUE"""),"Script 1")</f>
        <v>Script 1</v>
      </c>
      <c r="F62" s="160"/>
      <c r="G62" s="160"/>
      <c r="H62" s="160"/>
      <c r="I62" s="160"/>
      <c r="J62" s="160"/>
      <c r="K62" s="160"/>
      <c r="L62" s="160" t="str">
        <f t="shared" ca="1" si="1"/>
        <v>Script 1</v>
      </c>
      <c r="M62" s="161"/>
      <c r="N62" s="150"/>
      <c r="O62" s="150"/>
      <c r="P62" s="150"/>
      <c r="Q62" s="150"/>
      <c r="R62" s="150"/>
      <c r="S62" s="150"/>
      <c r="T62" s="150"/>
      <c r="U62" s="150"/>
      <c r="V62" s="150"/>
      <c r="W62" s="150"/>
      <c r="X62" s="150"/>
      <c r="Y62" s="150"/>
      <c r="Z62" s="150"/>
      <c r="AA62" s="150"/>
    </row>
    <row r="63" spans="1:27" ht="12.75">
      <c r="A63" s="150"/>
      <c r="B63" s="158">
        <f t="shared" si="0"/>
        <v>55</v>
      </c>
      <c r="C63" s="159" t="str">
        <f ca="1">IFERROR(__xludf.DUMMYFUNCTION("""COMPUTED_VALUE"""),"Zafris Amani Hamidon")</f>
        <v>Zafris Amani Hamidon</v>
      </c>
      <c r="D63" s="160" t="str">
        <f ca="1">IFERROR(__xludf.DUMMYFUNCTION("""COMPUTED_VALUE"""),"Mar 21")</f>
        <v>Mar 21</v>
      </c>
      <c r="E63" s="160" t="str">
        <f ca="1">IFERROR(__xludf.DUMMYFUNCTION("""COMPUTED_VALUE"""),"Script 1")</f>
        <v>Script 1</v>
      </c>
      <c r="F63" s="160"/>
      <c r="G63" s="160"/>
      <c r="H63" s="160"/>
      <c r="I63" s="160"/>
      <c r="J63" s="160"/>
      <c r="K63" s="160"/>
      <c r="L63" s="160" t="str">
        <f t="shared" ca="1" si="1"/>
        <v>Script 1</v>
      </c>
      <c r="M63" s="161"/>
      <c r="N63" s="150"/>
      <c r="O63" s="150"/>
      <c r="P63" s="150"/>
      <c r="Q63" s="150"/>
      <c r="R63" s="150"/>
      <c r="S63" s="150"/>
      <c r="T63" s="150"/>
      <c r="U63" s="150"/>
      <c r="V63" s="150"/>
      <c r="W63" s="150"/>
      <c r="X63" s="150"/>
      <c r="Y63" s="150"/>
      <c r="Z63" s="150"/>
      <c r="AA63" s="150"/>
    </row>
    <row r="64" spans="1:27" ht="12.75">
      <c r="A64" s="150"/>
      <c r="B64" s="158">
        <f t="shared" si="0"/>
        <v>56</v>
      </c>
      <c r="C64" s="159" t="str">
        <f ca="1">IFERROR(__xludf.DUMMYFUNCTION("""COMPUTED_VALUE"""),"Nina Nasir")</f>
        <v>Nina Nasir</v>
      </c>
      <c r="D64" s="160" t="str">
        <f ca="1">IFERROR(__xludf.DUMMYFUNCTION("""COMPUTED_VALUE"""),"Mar 21")</f>
        <v>Mar 21</v>
      </c>
      <c r="E64" s="160" t="str">
        <f ca="1">IFERROR(__xludf.DUMMYFUNCTION("""COMPUTED_VALUE"""),"Script 1")</f>
        <v>Script 1</v>
      </c>
      <c r="F64" s="160"/>
      <c r="G64" s="160"/>
      <c r="H64" s="160"/>
      <c r="I64" s="160"/>
      <c r="J64" s="160"/>
      <c r="K64" s="160"/>
      <c r="L64" s="160" t="str">
        <f t="shared" ca="1" si="1"/>
        <v>Script 1</v>
      </c>
      <c r="M64" s="161"/>
      <c r="N64" s="150"/>
      <c r="O64" s="150"/>
      <c r="P64" s="150"/>
      <c r="Q64" s="150"/>
      <c r="R64" s="150"/>
      <c r="S64" s="150"/>
      <c r="T64" s="150"/>
      <c r="U64" s="150"/>
      <c r="V64" s="150"/>
      <c r="W64" s="150"/>
      <c r="X64" s="150"/>
      <c r="Y64" s="150"/>
      <c r="Z64" s="150"/>
      <c r="AA64" s="150"/>
    </row>
    <row r="65" spans="1:27" ht="12.75">
      <c r="A65" s="150"/>
      <c r="B65" s="158">
        <f t="shared" si="0"/>
        <v>57</v>
      </c>
      <c r="C65" s="159" t="str">
        <f ca="1">IFERROR(__xludf.DUMMYFUNCTION("""COMPUTED_VALUE"""),"Amirul Hafiz")</f>
        <v>Amirul Hafiz</v>
      </c>
      <c r="D65" s="160" t="str">
        <f ca="1">IFERROR(__xludf.DUMMYFUNCTION("""COMPUTED_VALUE"""),"Mar 21")</f>
        <v>Mar 21</v>
      </c>
      <c r="E65" s="160" t="str">
        <f ca="1">IFERROR(__xludf.DUMMYFUNCTION("""COMPUTED_VALUE"""),"Script 1")</f>
        <v>Script 1</v>
      </c>
      <c r="F65" s="160"/>
      <c r="G65" s="160"/>
      <c r="H65" s="160"/>
      <c r="I65" s="160"/>
      <c r="J65" s="160"/>
      <c r="K65" s="160"/>
      <c r="L65" s="160" t="str">
        <f t="shared" ca="1" si="1"/>
        <v>Script 1</v>
      </c>
      <c r="M65" s="161"/>
      <c r="N65" s="150"/>
      <c r="O65" s="150"/>
      <c r="P65" s="150"/>
      <c r="Q65" s="150"/>
      <c r="R65" s="150"/>
      <c r="S65" s="150"/>
      <c r="T65" s="150"/>
      <c r="U65" s="150"/>
      <c r="V65" s="150"/>
      <c r="W65" s="150"/>
      <c r="X65" s="150"/>
      <c r="Y65" s="150"/>
      <c r="Z65" s="150"/>
      <c r="AA65" s="150"/>
    </row>
    <row r="66" spans="1:27" ht="12.75">
      <c r="A66" s="150"/>
      <c r="B66" s="158">
        <f t="shared" si="0"/>
        <v>58</v>
      </c>
      <c r="C66" s="159" t="str">
        <f ca="1">IFERROR(__xludf.DUMMYFUNCTION("""COMPUTED_VALUE"""),"Yunus Badee")</f>
        <v>Yunus Badee</v>
      </c>
      <c r="D66" s="160" t="str">
        <f ca="1">IFERROR(__xludf.DUMMYFUNCTION("""COMPUTED_VALUE"""),"Mar 21")</f>
        <v>Mar 21</v>
      </c>
      <c r="E66" s="160" t="str">
        <f ca="1">IFERROR(__xludf.DUMMYFUNCTION("""COMPUTED_VALUE"""),"Script 1")</f>
        <v>Script 1</v>
      </c>
      <c r="F66" s="160"/>
      <c r="G66" s="160"/>
      <c r="H66" s="160"/>
      <c r="I66" s="160"/>
      <c r="J66" s="160"/>
      <c r="K66" s="160"/>
      <c r="L66" s="160" t="str">
        <f t="shared" ca="1" si="1"/>
        <v>Script 1</v>
      </c>
      <c r="M66" s="161"/>
      <c r="N66" s="150"/>
      <c r="O66" s="150"/>
      <c r="P66" s="150"/>
      <c r="Q66" s="150"/>
      <c r="R66" s="150"/>
      <c r="S66" s="150"/>
      <c r="T66" s="150"/>
      <c r="U66" s="150"/>
      <c r="V66" s="150"/>
      <c r="W66" s="150"/>
      <c r="X66" s="150"/>
      <c r="Y66" s="150"/>
      <c r="Z66" s="150"/>
      <c r="AA66" s="150"/>
    </row>
    <row r="67" spans="1:27" ht="12.75">
      <c r="A67" s="150"/>
      <c r="B67" s="158">
        <f t="shared" si="0"/>
        <v>59</v>
      </c>
      <c r="C67" s="159" t="str">
        <f ca="1">IFERROR(__xludf.DUMMYFUNCTION("""COMPUTED_VALUE"""),"Syahirah Zamri")</f>
        <v>Syahirah Zamri</v>
      </c>
      <c r="D67" s="160" t="str">
        <f ca="1">IFERROR(__xludf.DUMMYFUNCTION("""COMPUTED_VALUE"""),"Mar 21")</f>
        <v>Mar 21</v>
      </c>
      <c r="E67" s="160" t="str">
        <f ca="1">IFERROR(__xludf.DUMMYFUNCTION("""COMPUTED_VALUE"""),"Script 1")</f>
        <v>Script 1</v>
      </c>
      <c r="F67" s="160"/>
      <c r="G67" s="160"/>
      <c r="H67" s="160"/>
      <c r="I67" s="160"/>
      <c r="J67" s="160"/>
      <c r="K67" s="160"/>
      <c r="L67" s="160" t="str">
        <f t="shared" ca="1" si="1"/>
        <v>Script 1</v>
      </c>
      <c r="M67" s="161"/>
      <c r="N67" s="150"/>
      <c r="O67" s="150"/>
      <c r="P67" s="150"/>
      <c r="Q67" s="150"/>
      <c r="R67" s="150"/>
      <c r="S67" s="150"/>
      <c r="T67" s="150"/>
      <c r="U67" s="150"/>
      <c r="V67" s="150"/>
      <c r="W67" s="150"/>
      <c r="X67" s="150"/>
      <c r="Y67" s="150"/>
      <c r="Z67" s="150"/>
      <c r="AA67" s="150"/>
    </row>
    <row r="68" spans="1:27" ht="12.75">
      <c r="A68" s="150"/>
      <c r="B68" s="158">
        <f t="shared" si="0"/>
        <v>60</v>
      </c>
      <c r="C68" s="159" t="str">
        <f ca="1">IFERROR(__xludf.DUMMYFUNCTION("""COMPUTED_VALUE"""),"AJA SOFEA ANISSA")</f>
        <v>AJA SOFEA ANISSA</v>
      </c>
      <c r="D68" s="160" t="str">
        <f ca="1">IFERROR(__xludf.DUMMYFUNCTION("""COMPUTED_VALUE"""),"Mar 21")</f>
        <v>Mar 21</v>
      </c>
      <c r="E68" s="160" t="str">
        <f ca="1">IFERROR(__xludf.DUMMYFUNCTION("""COMPUTED_VALUE"""),"Script 1")</f>
        <v>Script 1</v>
      </c>
      <c r="F68" s="160"/>
      <c r="G68" s="160"/>
      <c r="H68" s="160"/>
      <c r="I68" s="160"/>
      <c r="J68" s="160"/>
      <c r="K68" s="160"/>
      <c r="L68" s="160" t="str">
        <f t="shared" ca="1" si="1"/>
        <v>Script 1</v>
      </c>
      <c r="M68" s="161"/>
      <c r="N68" s="150"/>
      <c r="O68" s="150"/>
      <c r="P68" s="150"/>
      <c r="Q68" s="150"/>
      <c r="R68" s="150"/>
      <c r="S68" s="150"/>
      <c r="T68" s="150"/>
      <c r="U68" s="150"/>
      <c r="V68" s="150"/>
      <c r="W68" s="150"/>
      <c r="X68" s="150"/>
      <c r="Y68" s="150"/>
      <c r="Z68" s="150"/>
      <c r="AA68" s="150"/>
    </row>
    <row r="69" spans="1:27" ht="12.75">
      <c r="A69" s="150"/>
      <c r="B69" s="158">
        <f t="shared" si="0"/>
        <v>61</v>
      </c>
      <c r="C69" s="159" t="str">
        <f ca="1">IFERROR(__xludf.DUMMYFUNCTION("""COMPUTED_VALUE"""),"Nur Habibatul Muluk")</f>
        <v>Nur Habibatul Muluk</v>
      </c>
      <c r="D69" s="160" t="str">
        <f ca="1">IFERROR(__xludf.DUMMYFUNCTION("""COMPUTED_VALUE"""),"Mar 21")</f>
        <v>Mar 21</v>
      </c>
      <c r="E69" s="160" t="str">
        <f ca="1">IFERROR(__xludf.DUMMYFUNCTION("""COMPUTED_VALUE"""),"Script 1")</f>
        <v>Script 1</v>
      </c>
      <c r="F69" s="160"/>
      <c r="G69" s="160"/>
      <c r="H69" s="160"/>
      <c r="I69" s="160"/>
      <c r="J69" s="160"/>
      <c r="K69" s="160"/>
      <c r="L69" s="160" t="str">
        <f t="shared" ca="1" si="1"/>
        <v>Script 1</v>
      </c>
      <c r="M69" s="161"/>
      <c r="N69" s="150"/>
      <c r="O69" s="150"/>
      <c r="P69" s="150"/>
      <c r="Q69" s="150"/>
      <c r="R69" s="150"/>
      <c r="S69" s="150"/>
      <c r="T69" s="150"/>
      <c r="U69" s="150"/>
      <c r="V69" s="150"/>
      <c r="W69" s="150"/>
      <c r="X69" s="150"/>
      <c r="Y69" s="150"/>
      <c r="Z69" s="150"/>
      <c r="AA69" s="150"/>
    </row>
    <row r="70" spans="1:27" ht="12.75">
      <c r="A70" s="150"/>
      <c r="B70" s="158">
        <f t="shared" si="0"/>
        <v>62</v>
      </c>
      <c r="C70" s="159" t="str">
        <f ca="1">IFERROR(__xludf.DUMMYFUNCTION("""COMPUTED_VALUE"""),"Puteri Rosdi")</f>
        <v>Puteri Rosdi</v>
      </c>
      <c r="D70" s="160" t="str">
        <f ca="1">IFERROR(__xludf.DUMMYFUNCTION("""COMPUTED_VALUE"""),"Mar 21")</f>
        <v>Mar 21</v>
      </c>
      <c r="E70" s="160" t="str">
        <f ca="1">IFERROR(__xludf.DUMMYFUNCTION("""COMPUTED_VALUE"""),"Script 1")</f>
        <v>Script 1</v>
      </c>
      <c r="F70" s="160"/>
      <c r="G70" s="160"/>
      <c r="H70" s="160"/>
      <c r="I70" s="160"/>
      <c r="J70" s="160"/>
      <c r="K70" s="160"/>
      <c r="L70" s="160" t="str">
        <f t="shared" ca="1" si="1"/>
        <v>Script 1</v>
      </c>
      <c r="M70" s="161"/>
      <c r="N70" s="150"/>
      <c r="O70" s="150"/>
      <c r="P70" s="150"/>
      <c r="Q70" s="150"/>
      <c r="R70" s="150"/>
      <c r="S70" s="150"/>
      <c r="T70" s="150"/>
      <c r="U70" s="150"/>
      <c r="V70" s="150"/>
      <c r="W70" s="150"/>
      <c r="X70" s="150"/>
      <c r="Y70" s="150"/>
      <c r="Z70" s="150"/>
      <c r="AA70" s="150"/>
    </row>
    <row r="71" spans="1:27" ht="12.75">
      <c r="A71" s="150"/>
      <c r="B71" s="158">
        <f t="shared" si="0"/>
        <v>63</v>
      </c>
      <c r="C71" s="159" t="str">
        <f ca="1">IFERROR(__xludf.DUMMYFUNCTION("""COMPUTED_VALUE"""),"Syahanim Zahari")</f>
        <v>Syahanim Zahari</v>
      </c>
      <c r="D71" s="160" t="str">
        <f ca="1">IFERROR(__xludf.DUMMYFUNCTION("""COMPUTED_VALUE"""),"Mar 21")</f>
        <v>Mar 21</v>
      </c>
      <c r="E71" s="160" t="str">
        <f ca="1">IFERROR(__xludf.DUMMYFUNCTION("""COMPUTED_VALUE"""),"Script 1")</f>
        <v>Script 1</v>
      </c>
      <c r="F71" s="160"/>
      <c r="G71" s="160"/>
      <c r="H71" s="160"/>
      <c r="I71" s="160"/>
      <c r="J71" s="160"/>
      <c r="K71" s="160"/>
      <c r="L71" s="160" t="str">
        <f t="shared" ca="1" si="1"/>
        <v>Script 1</v>
      </c>
      <c r="M71" s="161"/>
      <c r="N71" s="150"/>
      <c r="O71" s="150"/>
      <c r="P71" s="150"/>
      <c r="Q71" s="150"/>
      <c r="R71" s="150"/>
      <c r="S71" s="150"/>
      <c r="T71" s="150"/>
      <c r="U71" s="150"/>
      <c r="V71" s="150"/>
      <c r="W71" s="150"/>
      <c r="X71" s="150"/>
      <c r="Y71" s="150"/>
      <c r="Z71" s="150"/>
      <c r="AA71" s="150"/>
    </row>
    <row r="72" spans="1:27" ht="12.75">
      <c r="A72" s="150"/>
      <c r="B72" s="158">
        <f t="shared" si="0"/>
        <v>64</v>
      </c>
      <c r="C72" s="159" t="str">
        <f ca="1">IFERROR(__xludf.DUMMYFUNCTION("""COMPUTED_VALUE"""),"Alisya Wan Amran")</f>
        <v>Alisya Wan Amran</v>
      </c>
      <c r="D72" s="160" t="str">
        <f ca="1">IFERROR(__xludf.DUMMYFUNCTION("""COMPUTED_VALUE"""),"Mar 21")</f>
        <v>Mar 21</v>
      </c>
      <c r="E72" s="160" t="str">
        <f ca="1">IFERROR(__xludf.DUMMYFUNCTION("""COMPUTED_VALUE"""),"Script 1")</f>
        <v>Script 1</v>
      </c>
      <c r="F72" s="160"/>
      <c r="G72" s="160"/>
      <c r="H72" s="160"/>
      <c r="I72" s="160"/>
      <c r="J72" s="160"/>
      <c r="K72" s="160"/>
      <c r="L72" s="160" t="str">
        <f t="shared" ca="1" si="1"/>
        <v>Script 1</v>
      </c>
      <c r="M72" s="161"/>
      <c r="N72" s="150"/>
      <c r="O72" s="150"/>
      <c r="P72" s="150"/>
      <c r="Q72" s="150"/>
      <c r="R72" s="150"/>
      <c r="S72" s="150"/>
      <c r="T72" s="150"/>
      <c r="U72" s="150"/>
      <c r="V72" s="150"/>
      <c r="W72" s="150"/>
      <c r="X72" s="150"/>
      <c r="Y72" s="150"/>
      <c r="Z72" s="150"/>
      <c r="AA72" s="150"/>
    </row>
    <row r="73" spans="1:27" ht="12.75">
      <c r="A73" s="150"/>
      <c r="B73" s="158">
        <f t="shared" si="0"/>
        <v>65</v>
      </c>
      <c r="C73" s="159" t="str">
        <f ca="1">IFERROR(__xludf.DUMMYFUNCTION("""COMPUTED_VALUE"""),"MUHAMAD QHAIROUL KULAH")</f>
        <v>MUHAMAD QHAIROUL KULAH</v>
      </c>
      <c r="D73" s="160" t="str">
        <f ca="1">IFERROR(__xludf.DUMMYFUNCTION("""COMPUTED_VALUE"""),"Mar 21")</f>
        <v>Mar 21</v>
      </c>
      <c r="E73" s="160" t="str">
        <f ca="1">IFERROR(__xludf.DUMMYFUNCTION("""COMPUTED_VALUE"""),"Script 1")</f>
        <v>Script 1</v>
      </c>
      <c r="F73" s="160"/>
      <c r="G73" s="160"/>
      <c r="H73" s="160"/>
      <c r="I73" s="160"/>
      <c r="J73" s="160"/>
      <c r="K73" s="160"/>
      <c r="L73" s="160" t="str">
        <f t="shared" ca="1" si="1"/>
        <v>Script 1</v>
      </c>
      <c r="M73" s="161"/>
      <c r="N73" s="150"/>
      <c r="O73" s="150"/>
      <c r="P73" s="150"/>
      <c r="Q73" s="150"/>
      <c r="R73" s="150"/>
      <c r="S73" s="150"/>
      <c r="T73" s="150"/>
      <c r="U73" s="150"/>
      <c r="V73" s="150"/>
      <c r="W73" s="150"/>
      <c r="X73" s="150"/>
      <c r="Y73" s="150"/>
      <c r="Z73" s="150"/>
      <c r="AA73" s="150"/>
    </row>
    <row r="74" spans="1:27" ht="12.75">
      <c r="A74" s="150"/>
      <c r="B74" s="158">
        <f t="shared" si="0"/>
        <v>66</v>
      </c>
      <c r="C74" s="159" t="str">
        <f ca="1">IFERROR(__xludf.DUMMYFUNCTION("""COMPUTED_VALUE"""),"Muhammad Hanafi Bin Mohd Yunus")</f>
        <v>Muhammad Hanafi Bin Mohd Yunus</v>
      </c>
      <c r="D74" s="160" t="str">
        <f ca="1">IFERROR(__xludf.DUMMYFUNCTION("""COMPUTED_VALUE"""),"Mar 21")</f>
        <v>Mar 21</v>
      </c>
      <c r="E74" s="160" t="str">
        <f ca="1">IFERROR(__xludf.DUMMYFUNCTION("""COMPUTED_VALUE"""),"Script 1")</f>
        <v>Script 1</v>
      </c>
      <c r="F74" s="160"/>
      <c r="G74" s="160"/>
      <c r="H74" s="160"/>
      <c r="I74" s="160"/>
      <c r="J74" s="160"/>
      <c r="K74" s="160"/>
      <c r="L74" s="160" t="str">
        <f t="shared" ca="1" si="1"/>
        <v>Script 1</v>
      </c>
      <c r="M74" s="161"/>
      <c r="N74" s="150"/>
      <c r="O74" s="150"/>
      <c r="P74" s="150"/>
      <c r="Q74" s="150"/>
      <c r="R74" s="150"/>
      <c r="S74" s="150"/>
      <c r="T74" s="150"/>
      <c r="U74" s="150"/>
      <c r="V74" s="150"/>
      <c r="W74" s="150"/>
      <c r="X74" s="150"/>
      <c r="Y74" s="150"/>
      <c r="Z74" s="150"/>
      <c r="AA74" s="150"/>
    </row>
    <row r="75" spans="1:27" ht="12.75">
      <c r="A75" s="150"/>
      <c r="B75" s="158">
        <f t="shared" si="0"/>
        <v>67</v>
      </c>
      <c r="C75" s="159" t="str">
        <f ca="1">IFERROR(__xludf.DUMMYFUNCTION("""COMPUTED_VALUE"""),"Tengku Farihah")</f>
        <v>Tengku Farihah</v>
      </c>
      <c r="D75" s="160" t="str">
        <f ca="1">IFERROR(__xludf.DUMMYFUNCTION("""COMPUTED_VALUE"""),"Mar 21")</f>
        <v>Mar 21</v>
      </c>
      <c r="E75" s="160" t="str">
        <f ca="1">IFERROR(__xludf.DUMMYFUNCTION("""COMPUTED_VALUE"""),"Script 1")</f>
        <v>Script 1</v>
      </c>
      <c r="F75" s="160"/>
      <c r="G75" s="160"/>
      <c r="H75" s="160"/>
      <c r="I75" s="160"/>
      <c r="J75" s="160"/>
      <c r="K75" s="160"/>
      <c r="L75" s="160" t="str">
        <f t="shared" ca="1" si="1"/>
        <v>Script 1</v>
      </c>
      <c r="M75" s="161"/>
      <c r="N75" s="150"/>
      <c r="O75" s="150"/>
      <c r="P75" s="150"/>
      <c r="Q75" s="150"/>
      <c r="R75" s="150"/>
      <c r="S75" s="150"/>
      <c r="T75" s="150"/>
      <c r="U75" s="150"/>
      <c r="V75" s="150"/>
      <c r="W75" s="150"/>
      <c r="X75" s="150"/>
      <c r="Y75" s="150"/>
      <c r="Z75" s="150"/>
      <c r="AA75" s="150"/>
    </row>
    <row r="76" spans="1:27" ht="12.75">
      <c r="A76" s="150"/>
      <c r="B76" s="158">
        <f t="shared" si="0"/>
        <v>68</v>
      </c>
      <c r="C76" s="159" t="str">
        <f ca="1">IFERROR(__xludf.DUMMYFUNCTION("""COMPUTED_VALUE"""),"Shaheezul Shahrom")</f>
        <v>Shaheezul Shahrom</v>
      </c>
      <c r="D76" s="160" t="str">
        <f ca="1">IFERROR(__xludf.DUMMYFUNCTION("""COMPUTED_VALUE"""),"Mar 21")</f>
        <v>Mar 21</v>
      </c>
      <c r="E76" s="160" t="str">
        <f ca="1">IFERROR(__xludf.DUMMYFUNCTION("""COMPUTED_VALUE"""),"Script 1")</f>
        <v>Script 1</v>
      </c>
      <c r="F76" s="160"/>
      <c r="G76" s="160"/>
      <c r="H76" s="160"/>
      <c r="I76" s="160"/>
      <c r="J76" s="160"/>
      <c r="K76" s="160"/>
      <c r="L76" s="160" t="str">
        <f t="shared" ca="1" si="1"/>
        <v>Script 1</v>
      </c>
      <c r="M76" s="161"/>
      <c r="N76" s="150"/>
      <c r="O76" s="150"/>
      <c r="P76" s="150"/>
      <c r="Q76" s="150"/>
      <c r="R76" s="150"/>
      <c r="S76" s="150"/>
      <c r="T76" s="150"/>
      <c r="U76" s="150"/>
      <c r="V76" s="150"/>
      <c r="W76" s="150"/>
      <c r="X76" s="150"/>
      <c r="Y76" s="150"/>
      <c r="Z76" s="150"/>
      <c r="AA76" s="150"/>
    </row>
    <row r="77" spans="1:27" ht="12.75">
      <c r="A77" s="150"/>
      <c r="B77" s="158">
        <f t="shared" si="0"/>
        <v>69</v>
      </c>
      <c r="C77" s="159" t="str">
        <f ca="1">IFERROR(__xludf.DUMMYFUNCTION("""COMPUTED_VALUE"""),"Nazratul Nisa Razak")</f>
        <v>Nazratul Nisa Razak</v>
      </c>
      <c r="D77" s="160" t="str">
        <f ca="1">IFERROR(__xludf.DUMMYFUNCTION("""COMPUTED_VALUE"""),"Mar 21")</f>
        <v>Mar 21</v>
      </c>
      <c r="E77" s="160" t="str">
        <f ca="1">IFERROR(__xludf.DUMMYFUNCTION("""COMPUTED_VALUE"""),"Script 1")</f>
        <v>Script 1</v>
      </c>
      <c r="F77" s="160"/>
      <c r="G77" s="160"/>
      <c r="H77" s="160"/>
      <c r="I77" s="160"/>
      <c r="J77" s="160"/>
      <c r="K77" s="160"/>
      <c r="L77" s="160" t="str">
        <f t="shared" ca="1" si="1"/>
        <v>Script 1</v>
      </c>
      <c r="M77" s="161"/>
      <c r="N77" s="150"/>
      <c r="O77" s="150"/>
      <c r="P77" s="150"/>
      <c r="Q77" s="150"/>
      <c r="R77" s="150"/>
      <c r="S77" s="150"/>
      <c r="T77" s="150"/>
      <c r="U77" s="150"/>
      <c r="V77" s="150"/>
      <c r="W77" s="150"/>
      <c r="X77" s="150"/>
      <c r="Y77" s="150"/>
      <c r="Z77" s="150"/>
      <c r="AA77" s="150"/>
    </row>
    <row r="78" spans="1:27" ht="12.75">
      <c r="A78" s="150"/>
      <c r="B78" s="158">
        <f t="shared" si="0"/>
        <v>70</v>
      </c>
      <c r="C78" s="159" t="str">
        <f ca="1">IFERROR(__xludf.DUMMYFUNCTION("""COMPUTED_VALUE"""),"Nurul Shuhaida Md Harith")</f>
        <v>Nurul Shuhaida Md Harith</v>
      </c>
      <c r="D78" s="160" t="str">
        <f ca="1">IFERROR(__xludf.DUMMYFUNCTION("""COMPUTED_VALUE"""),"Mar 21")</f>
        <v>Mar 21</v>
      </c>
      <c r="E78" s="160" t="str">
        <f ca="1">IFERROR(__xludf.DUMMYFUNCTION("""COMPUTED_VALUE"""),"Script 1")</f>
        <v>Script 1</v>
      </c>
      <c r="F78" s="160"/>
      <c r="G78" s="160"/>
      <c r="H78" s="160"/>
      <c r="I78" s="160"/>
      <c r="J78" s="160"/>
      <c r="K78" s="160"/>
      <c r="L78" s="160" t="str">
        <f t="shared" ca="1" si="1"/>
        <v>Script 1</v>
      </c>
      <c r="M78" s="161"/>
      <c r="N78" s="150"/>
      <c r="O78" s="150"/>
      <c r="P78" s="150"/>
      <c r="Q78" s="150"/>
      <c r="R78" s="150"/>
      <c r="S78" s="150"/>
      <c r="T78" s="150"/>
      <c r="U78" s="150"/>
      <c r="V78" s="150"/>
      <c r="W78" s="150"/>
      <c r="X78" s="150"/>
      <c r="Y78" s="150"/>
      <c r="Z78" s="150"/>
      <c r="AA78" s="150"/>
    </row>
    <row r="79" spans="1:27" ht="12.75">
      <c r="A79" s="150"/>
      <c r="B79" s="158">
        <f t="shared" si="0"/>
        <v>71</v>
      </c>
      <c r="C79" s="159" t="str">
        <f ca="1">IFERROR(__xludf.DUMMYFUNCTION("""COMPUTED_VALUE"""),"Farah Husna Azhar")</f>
        <v>Farah Husna Azhar</v>
      </c>
      <c r="D79" s="160" t="str">
        <f ca="1">IFERROR(__xludf.DUMMYFUNCTION("""COMPUTED_VALUE"""),"Mar 21")</f>
        <v>Mar 21</v>
      </c>
      <c r="E79" s="160" t="str">
        <f ca="1">IFERROR(__xludf.DUMMYFUNCTION("""COMPUTED_VALUE"""),"Script 1")</f>
        <v>Script 1</v>
      </c>
      <c r="F79" s="160"/>
      <c r="G79" s="160"/>
      <c r="H79" s="160"/>
      <c r="I79" s="160"/>
      <c r="J79" s="160"/>
      <c r="K79" s="160"/>
      <c r="L79" s="160" t="str">
        <f t="shared" ca="1" si="1"/>
        <v>Script 1</v>
      </c>
      <c r="M79" s="161"/>
      <c r="N79" s="150"/>
      <c r="O79" s="150"/>
      <c r="P79" s="150"/>
      <c r="Q79" s="150"/>
      <c r="R79" s="150"/>
      <c r="S79" s="150"/>
      <c r="T79" s="150"/>
      <c r="U79" s="150"/>
      <c r="V79" s="150"/>
      <c r="W79" s="150"/>
      <c r="X79" s="150"/>
      <c r="Y79" s="150"/>
      <c r="Z79" s="150"/>
      <c r="AA79" s="150"/>
    </row>
    <row r="80" spans="1:27" ht="12.75">
      <c r="A80" s="150"/>
      <c r="B80" s="158">
        <f t="shared" si="0"/>
        <v>72</v>
      </c>
      <c r="C80" s="159" t="str">
        <f ca="1">IFERROR(__xludf.DUMMYFUNCTION("""COMPUTED_VALUE"""),"Nadzirah Mohd Nazeri")</f>
        <v>Nadzirah Mohd Nazeri</v>
      </c>
      <c r="D80" s="160" t="str">
        <f ca="1">IFERROR(__xludf.DUMMYFUNCTION("""COMPUTED_VALUE"""),"Mar 21")</f>
        <v>Mar 21</v>
      </c>
      <c r="E80" s="160" t="str">
        <f ca="1">IFERROR(__xludf.DUMMYFUNCTION("""COMPUTED_VALUE"""),"Script 1")</f>
        <v>Script 1</v>
      </c>
      <c r="F80" s="160"/>
      <c r="G80" s="160"/>
      <c r="H80" s="160"/>
      <c r="I80" s="160"/>
      <c r="J80" s="160"/>
      <c r="K80" s="160"/>
      <c r="L80" s="160" t="str">
        <f t="shared" ca="1" si="1"/>
        <v>Script 1</v>
      </c>
      <c r="M80" s="161"/>
      <c r="N80" s="150"/>
      <c r="O80" s="150"/>
      <c r="P80" s="150"/>
      <c r="Q80" s="150"/>
      <c r="R80" s="150"/>
      <c r="S80" s="150"/>
      <c r="T80" s="150"/>
      <c r="U80" s="150"/>
      <c r="V80" s="150"/>
      <c r="W80" s="150"/>
      <c r="X80" s="150"/>
      <c r="Y80" s="150"/>
      <c r="Z80" s="150"/>
      <c r="AA80" s="150"/>
    </row>
    <row r="81" spans="1:27" ht="12.75">
      <c r="A81" s="150"/>
      <c r="B81" s="158">
        <f t="shared" si="0"/>
        <v>73</v>
      </c>
      <c r="C81" s="159" t="str">
        <f ca="1">IFERROR(__xludf.DUMMYFUNCTION("""COMPUTED_VALUE"""),"Hanani Arshad")</f>
        <v>Hanani Arshad</v>
      </c>
      <c r="D81" s="160" t="str">
        <f ca="1">IFERROR(__xludf.DUMMYFUNCTION("""COMPUTED_VALUE"""),"Mar 21")</f>
        <v>Mar 21</v>
      </c>
      <c r="E81" s="160" t="str">
        <f ca="1">IFERROR(__xludf.DUMMYFUNCTION("""COMPUTED_VALUE"""),"Script 1")</f>
        <v>Script 1</v>
      </c>
      <c r="F81" s="160"/>
      <c r="G81" s="160"/>
      <c r="H81" s="160"/>
      <c r="I81" s="160"/>
      <c r="J81" s="160"/>
      <c r="K81" s="160"/>
      <c r="L81" s="160" t="str">
        <f t="shared" ca="1" si="1"/>
        <v>Script 1</v>
      </c>
      <c r="M81" s="161"/>
      <c r="N81" s="150"/>
      <c r="O81" s="150"/>
      <c r="P81" s="150"/>
      <c r="Q81" s="150"/>
      <c r="R81" s="150"/>
      <c r="S81" s="150"/>
      <c r="T81" s="150"/>
      <c r="U81" s="150"/>
      <c r="V81" s="150"/>
      <c r="W81" s="150"/>
      <c r="X81" s="150"/>
      <c r="Y81" s="150"/>
      <c r="Z81" s="150"/>
      <c r="AA81" s="150"/>
    </row>
    <row r="82" spans="1:27" ht="12.75">
      <c r="A82" s="150"/>
      <c r="B82" s="158">
        <f t="shared" si="0"/>
        <v>74</v>
      </c>
      <c r="C82" s="159" t="str">
        <f ca="1">IFERROR(__xludf.DUMMYFUNCTION("""COMPUTED_VALUE"""),"Muhammad Norazim")</f>
        <v>Muhammad Norazim</v>
      </c>
      <c r="D82" s="160" t="str">
        <f ca="1">IFERROR(__xludf.DUMMYFUNCTION("""COMPUTED_VALUE"""),"Mar 21")</f>
        <v>Mar 21</v>
      </c>
      <c r="E82" s="160" t="str">
        <f ca="1">IFERROR(__xludf.DUMMYFUNCTION("""COMPUTED_VALUE"""),"Script 1")</f>
        <v>Script 1</v>
      </c>
      <c r="F82" s="160"/>
      <c r="G82" s="160"/>
      <c r="H82" s="160"/>
      <c r="I82" s="160"/>
      <c r="J82" s="160"/>
      <c r="K82" s="160"/>
      <c r="L82" s="160" t="str">
        <f t="shared" ca="1" si="1"/>
        <v>Script 1</v>
      </c>
      <c r="M82" s="161"/>
      <c r="N82" s="150"/>
      <c r="O82" s="150"/>
      <c r="P82" s="150"/>
      <c r="Q82" s="150"/>
      <c r="R82" s="150"/>
      <c r="S82" s="150"/>
      <c r="T82" s="150"/>
      <c r="U82" s="150"/>
      <c r="V82" s="150"/>
      <c r="W82" s="150"/>
      <c r="X82" s="150"/>
      <c r="Y82" s="150"/>
      <c r="Z82" s="150"/>
      <c r="AA82" s="150"/>
    </row>
    <row r="83" spans="1:27" ht="12.75">
      <c r="A83" s="150"/>
      <c r="B83" s="158">
        <f t="shared" si="0"/>
        <v>75</v>
      </c>
      <c r="C83" s="159" t="str">
        <f ca="1">IFERROR(__xludf.DUMMYFUNCTION("""COMPUTED_VALUE"""),"NORFATIN AKILA HALIM")</f>
        <v>NORFATIN AKILA HALIM</v>
      </c>
      <c r="D83" s="160" t="str">
        <f ca="1">IFERROR(__xludf.DUMMYFUNCTION("""COMPUTED_VALUE"""),"Mar 21")</f>
        <v>Mar 21</v>
      </c>
      <c r="E83" s="160" t="str">
        <f ca="1">IFERROR(__xludf.DUMMYFUNCTION("""COMPUTED_VALUE"""),"Script 1")</f>
        <v>Script 1</v>
      </c>
      <c r="F83" s="160"/>
      <c r="G83" s="160"/>
      <c r="H83" s="160"/>
      <c r="I83" s="160"/>
      <c r="J83" s="160"/>
      <c r="K83" s="160"/>
      <c r="L83" s="160" t="str">
        <f t="shared" ca="1" si="1"/>
        <v>Script 1</v>
      </c>
      <c r="M83" s="161"/>
      <c r="N83" s="150"/>
      <c r="O83" s="150"/>
      <c r="P83" s="150"/>
      <c r="Q83" s="150"/>
      <c r="R83" s="150"/>
      <c r="S83" s="150"/>
      <c r="T83" s="150"/>
      <c r="U83" s="150"/>
      <c r="V83" s="150"/>
      <c r="W83" s="150"/>
      <c r="X83" s="150"/>
      <c r="Y83" s="150"/>
      <c r="Z83" s="150"/>
      <c r="AA83" s="150"/>
    </row>
    <row r="84" spans="1:27" ht="12.75">
      <c r="A84" s="150"/>
      <c r="B84" s="158">
        <f t="shared" si="0"/>
        <v>76</v>
      </c>
      <c r="C84" s="159" t="str">
        <f ca="1">IFERROR(__xludf.DUMMYFUNCTION("""COMPUTED_VALUE"""),"Nur Aisyah Abd Rahim")</f>
        <v>Nur Aisyah Abd Rahim</v>
      </c>
      <c r="D84" s="160" t="str">
        <f ca="1">IFERROR(__xludf.DUMMYFUNCTION("""COMPUTED_VALUE"""),"Mar 21")</f>
        <v>Mar 21</v>
      </c>
      <c r="E84" s="160" t="str">
        <f ca="1">IFERROR(__xludf.DUMMYFUNCTION("""COMPUTED_VALUE"""),"Script 1")</f>
        <v>Script 1</v>
      </c>
      <c r="F84" s="160"/>
      <c r="G84" s="160"/>
      <c r="H84" s="160"/>
      <c r="I84" s="160"/>
      <c r="J84" s="160"/>
      <c r="K84" s="160"/>
      <c r="L84" s="160" t="str">
        <f t="shared" ca="1" si="1"/>
        <v>Script 1</v>
      </c>
      <c r="M84" s="161"/>
      <c r="N84" s="150"/>
      <c r="O84" s="150"/>
      <c r="P84" s="150"/>
      <c r="Q84" s="150"/>
      <c r="R84" s="150"/>
      <c r="S84" s="150"/>
      <c r="T84" s="150"/>
      <c r="U84" s="150"/>
      <c r="V84" s="150"/>
      <c r="W84" s="150"/>
      <c r="X84" s="150"/>
      <c r="Y84" s="150"/>
      <c r="Z84" s="150"/>
      <c r="AA84" s="150"/>
    </row>
    <row r="85" spans="1:27" ht="12.75">
      <c r="A85" s="150"/>
      <c r="B85" s="158">
        <f t="shared" si="0"/>
        <v>77</v>
      </c>
      <c r="C85" s="159" t="str">
        <f ca="1">IFERROR(__xludf.DUMMYFUNCTION("""COMPUTED_VALUE"""),"Syamimi Nadrah")</f>
        <v>Syamimi Nadrah</v>
      </c>
      <c r="D85" s="160" t="str">
        <f ca="1">IFERROR(__xludf.DUMMYFUNCTION("""COMPUTED_VALUE"""),"Mar 21")</f>
        <v>Mar 21</v>
      </c>
      <c r="E85" s="160" t="str">
        <f ca="1">IFERROR(__xludf.DUMMYFUNCTION("""COMPUTED_VALUE"""),"Script 1")</f>
        <v>Script 1</v>
      </c>
      <c r="F85" s="160"/>
      <c r="G85" s="160"/>
      <c r="H85" s="160"/>
      <c r="I85" s="160"/>
      <c r="J85" s="160"/>
      <c r="K85" s="160"/>
      <c r="L85" s="160" t="str">
        <f t="shared" ca="1" si="1"/>
        <v>Script 1</v>
      </c>
      <c r="M85" s="161"/>
      <c r="N85" s="150"/>
      <c r="O85" s="150"/>
      <c r="P85" s="150"/>
      <c r="Q85" s="150"/>
      <c r="R85" s="150"/>
      <c r="S85" s="150"/>
      <c r="T85" s="150"/>
      <c r="U85" s="150"/>
      <c r="V85" s="150"/>
      <c r="W85" s="150"/>
      <c r="X85" s="150"/>
      <c r="Y85" s="150"/>
      <c r="Z85" s="150"/>
      <c r="AA85" s="150"/>
    </row>
    <row r="86" spans="1:27" ht="12.75">
      <c r="A86" s="150"/>
      <c r="B86" s="158">
        <f t="shared" si="0"/>
        <v>78</v>
      </c>
      <c r="C86" s="159" t="str">
        <f ca="1">IFERROR(__xludf.DUMMYFUNCTION("""COMPUTED_VALUE"""),"Ameera Adriana")</f>
        <v>Ameera Adriana</v>
      </c>
      <c r="D86" s="160" t="str">
        <f ca="1">IFERROR(__xludf.DUMMYFUNCTION("""COMPUTED_VALUE"""),"Mar 21")</f>
        <v>Mar 21</v>
      </c>
      <c r="E86" s="160" t="str">
        <f ca="1">IFERROR(__xludf.DUMMYFUNCTION("""COMPUTED_VALUE"""),"Script 1")</f>
        <v>Script 1</v>
      </c>
      <c r="F86" s="160"/>
      <c r="G86" s="160"/>
      <c r="H86" s="160"/>
      <c r="I86" s="160"/>
      <c r="J86" s="160"/>
      <c r="K86" s="160"/>
      <c r="L86" s="160" t="str">
        <f t="shared" ca="1" si="1"/>
        <v>Script 1</v>
      </c>
      <c r="M86" s="161"/>
      <c r="N86" s="150"/>
      <c r="O86" s="150"/>
      <c r="P86" s="150"/>
      <c r="Q86" s="150"/>
      <c r="R86" s="150"/>
      <c r="S86" s="150"/>
      <c r="T86" s="150"/>
      <c r="U86" s="150"/>
      <c r="V86" s="150"/>
      <c r="W86" s="150"/>
      <c r="X86" s="150"/>
      <c r="Y86" s="150"/>
      <c r="Z86" s="150"/>
      <c r="AA86" s="150"/>
    </row>
    <row r="87" spans="1:27" ht="12.75">
      <c r="A87" s="150"/>
      <c r="B87" s="158">
        <f t="shared" si="0"/>
        <v>79</v>
      </c>
      <c r="C87" s="159" t="str">
        <f ca="1">IFERROR(__xludf.DUMMYFUNCTION("""COMPUTED_VALUE"""),"Misha Ridzuan")</f>
        <v>Misha Ridzuan</v>
      </c>
      <c r="D87" s="160" t="str">
        <f ca="1">IFERROR(__xludf.DUMMYFUNCTION("""COMPUTED_VALUE"""),"Mar 21")</f>
        <v>Mar 21</v>
      </c>
      <c r="E87" s="160" t="str">
        <f ca="1">IFERROR(__xludf.DUMMYFUNCTION("""COMPUTED_VALUE"""),"Script 1")</f>
        <v>Script 1</v>
      </c>
      <c r="F87" s="160"/>
      <c r="G87" s="160"/>
      <c r="H87" s="160"/>
      <c r="I87" s="160"/>
      <c r="J87" s="160"/>
      <c r="K87" s="160"/>
      <c r="L87" s="160" t="str">
        <f t="shared" ca="1" si="1"/>
        <v>Script 1</v>
      </c>
      <c r="M87" s="161"/>
      <c r="N87" s="150"/>
      <c r="O87" s="150"/>
      <c r="P87" s="150"/>
      <c r="Q87" s="150"/>
      <c r="R87" s="150"/>
      <c r="S87" s="150"/>
      <c r="T87" s="150"/>
      <c r="U87" s="150"/>
      <c r="V87" s="150"/>
      <c r="W87" s="150"/>
      <c r="X87" s="150"/>
      <c r="Y87" s="150"/>
      <c r="Z87" s="150"/>
      <c r="AA87" s="150"/>
    </row>
    <row r="88" spans="1:27" ht="12.75">
      <c r="A88" s="150"/>
      <c r="B88" s="158">
        <f t="shared" si="0"/>
        <v>80</v>
      </c>
      <c r="C88" s="159" t="str">
        <f ca="1">IFERROR(__xludf.DUMMYFUNCTION("""COMPUTED_VALUE"""),"Rabiatul Arifah")</f>
        <v>Rabiatul Arifah</v>
      </c>
      <c r="D88" s="160" t="str">
        <f ca="1">IFERROR(__xludf.DUMMYFUNCTION("""COMPUTED_VALUE"""),"Mar 21")</f>
        <v>Mar 21</v>
      </c>
      <c r="E88" s="160" t="str">
        <f ca="1">IFERROR(__xludf.DUMMYFUNCTION("""COMPUTED_VALUE"""),"Script 1")</f>
        <v>Script 1</v>
      </c>
      <c r="F88" s="160"/>
      <c r="G88" s="160"/>
      <c r="H88" s="160"/>
      <c r="I88" s="160"/>
      <c r="J88" s="160"/>
      <c r="K88" s="160"/>
      <c r="L88" s="160" t="str">
        <f t="shared" ca="1" si="1"/>
        <v>Script 1</v>
      </c>
      <c r="M88" s="161"/>
      <c r="N88" s="150"/>
      <c r="O88" s="150"/>
      <c r="P88" s="150"/>
      <c r="Q88" s="150"/>
      <c r="R88" s="150"/>
      <c r="S88" s="150"/>
      <c r="T88" s="150"/>
      <c r="U88" s="150"/>
      <c r="V88" s="150"/>
      <c r="W88" s="150"/>
      <c r="X88" s="150"/>
      <c r="Y88" s="150"/>
      <c r="Z88" s="150"/>
      <c r="AA88" s="150"/>
    </row>
    <row r="89" spans="1:27" ht="12.75">
      <c r="A89" s="150"/>
      <c r="B89" s="158">
        <f t="shared" si="0"/>
        <v>81</v>
      </c>
      <c r="C89" s="159" t="str">
        <f ca="1">IFERROR(__xludf.DUMMYFUNCTION("""COMPUTED_VALUE"""),"Ainnur Shahirah")</f>
        <v>Ainnur Shahirah</v>
      </c>
      <c r="D89" s="160" t="str">
        <f ca="1">IFERROR(__xludf.DUMMYFUNCTION("""COMPUTED_VALUE"""),"Mar 21")</f>
        <v>Mar 21</v>
      </c>
      <c r="E89" s="160" t="str">
        <f ca="1">IFERROR(__xludf.DUMMYFUNCTION("""COMPUTED_VALUE"""),"Script 1")</f>
        <v>Script 1</v>
      </c>
      <c r="F89" s="160"/>
      <c r="G89" s="160"/>
      <c r="H89" s="160"/>
      <c r="I89" s="160"/>
      <c r="J89" s="160"/>
      <c r="K89" s="160"/>
      <c r="L89" s="160" t="str">
        <f t="shared" ca="1" si="1"/>
        <v>Script 1</v>
      </c>
      <c r="M89" s="161"/>
      <c r="N89" s="150"/>
      <c r="O89" s="150"/>
      <c r="P89" s="150"/>
      <c r="Q89" s="150"/>
      <c r="R89" s="150"/>
      <c r="S89" s="150"/>
      <c r="T89" s="150"/>
      <c r="U89" s="150"/>
      <c r="V89" s="150"/>
      <c r="W89" s="150"/>
      <c r="X89" s="150"/>
      <c r="Y89" s="150"/>
      <c r="Z89" s="150"/>
      <c r="AA89" s="150"/>
    </row>
    <row r="90" spans="1:27" ht="12.75">
      <c r="A90" s="150"/>
      <c r="B90" s="158">
        <f t="shared" si="0"/>
        <v>82</v>
      </c>
      <c r="C90" s="159" t="str">
        <f ca="1">IFERROR(__xludf.DUMMYFUNCTION("""COMPUTED_VALUE"""),"Fatin Syafiqah")</f>
        <v>Fatin Syafiqah</v>
      </c>
      <c r="D90" s="160" t="str">
        <f ca="1">IFERROR(__xludf.DUMMYFUNCTION("""COMPUTED_VALUE"""),"Mar 21")</f>
        <v>Mar 21</v>
      </c>
      <c r="E90" s="160" t="str">
        <f ca="1">IFERROR(__xludf.DUMMYFUNCTION("""COMPUTED_VALUE"""),"Script 1")</f>
        <v>Script 1</v>
      </c>
      <c r="F90" s="160"/>
      <c r="G90" s="160"/>
      <c r="H90" s="160"/>
      <c r="I90" s="160"/>
      <c r="J90" s="160"/>
      <c r="K90" s="160"/>
      <c r="L90" s="160" t="str">
        <f t="shared" ca="1" si="1"/>
        <v>Script 1</v>
      </c>
      <c r="M90" s="161"/>
      <c r="N90" s="150"/>
      <c r="O90" s="150"/>
      <c r="P90" s="150"/>
      <c r="Q90" s="150"/>
      <c r="R90" s="150"/>
      <c r="S90" s="150"/>
      <c r="T90" s="150"/>
      <c r="U90" s="150"/>
      <c r="V90" s="150"/>
      <c r="W90" s="150"/>
      <c r="X90" s="150"/>
      <c r="Y90" s="150"/>
      <c r="Z90" s="150"/>
      <c r="AA90" s="150"/>
    </row>
    <row r="91" spans="1:27" ht="12.75">
      <c r="A91" s="150"/>
      <c r="B91" s="158">
        <f t="shared" si="0"/>
        <v>83</v>
      </c>
      <c r="C91" s="159" t="str">
        <f ca="1">IFERROR(__xludf.DUMMYFUNCTION("""COMPUTED_VALUE"""),"Aleeya Zaini")</f>
        <v>Aleeya Zaini</v>
      </c>
      <c r="D91" s="160" t="str">
        <f ca="1">IFERROR(__xludf.DUMMYFUNCTION("""COMPUTED_VALUE"""),"Mar 21")</f>
        <v>Mar 21</v>
      </c>
      <c r="E91" s="160" t="str">
        <f ca="1">IFERROR(__xludf.DUMMYFUNCTION("""COMPUTED_VALUE"""),"Script 1")</f>
        <v>Script 1</v>
      </c>
      <c r="F91" s="160"/>
      <c r="G91" s="160"/>
      <c r="H91" s="160"/>
      <c r="I91" s="160"/>
      <c r="J91" s="160"/>
      <c r="K91" s="160"/>
      <c r="L91" s="160" t="str">
        <f t="shared" ca="1" si="1"/>
        <v>Script 1</v>
      </c>
      <c r="M91" s="161"/>
      <c r="N91" s="150"/>
      <c r="O91" s="150"/>
      <c r="P91" s="150"/>
      <c r="Q91" s="150"/>
      <c r="R91" s="150"/>
      <c r="S91" s="150"/>
      <c r="T91" s="150"/>
      <c r="U91" s="150"/>
      <c r="V91" s="150"/>
      <c r="W91" s="150"/>
      <c r="X91" s="150"/>
      <c r="Y91" s="150"/>
      <c r="Z91" s="150"/>
      <c r="AA91" s="150"/>
    </row>
    <row r="92" spans="1:27" ht="12.75">
      <c r="A92" s="150"/>
      <c r="B92" s="158">
        <f t="shared" si="0"/>
        <v>84</v>
      </c>
      <c r="C92" s="159" t="str">
        <f ca="1">IFERROR(__xludf.DUMMYFUNCTION("""COMPUTED_VALUE"""),"shuhada shuhaimi")</f>
        <v>shuhada shuhaimi</v>
      </c>
      <c r="D92" s="160" t="str">
        <f ca="1">IFERROR(__xludf.DUMMYFUNCTION("""COMPUTED_VALUE"""),"Mar 21")</f>
        <v>Mar 21</v>
      </c>
      <c r="E92" s="160" t="str">
        <f ca="1">IFERROR(__xludf.DUMMYFUNCTION("""COMPUTED_VALUE"""),"Script 1")</f>
        <v>Script 1</v>
      </c>
      <c r="F92" s="160"/>
      <c r="G92" s="160"/>
      <c r="H92" s="160"/>
      <c r="I92" s="160"/>
      <c r="J92" s="160"/>
      <c r="K92" s="160"/>
      <c r="L92" s="160" t="str">
        <f t="shared" ca="1" si="1"/>
        <v>Script 1</v>
      </c>
      <c r="M92" s="161"/>
      <c r="N92" s="150"/>
      <c r="O92" s="150"/>
      <c r="P92" s="150"/>
      <c r="Q92" s="150"/>
      <c r="R92" s="150"/>
      <c r="S92" s="150"/>
      <c r="T92" s="150"/>
      <c r="U92" s="150"/>
      <c r="V92" s="150"/>
      <c r="W92" s="150"/>
      <c r="X92" s="150"/>
      <c r="Y92" s="150"/>
      <c r="Z92" s="150"/>
      <c r="AA92" s="150"/>
    </row>
    <row r="93" spans="1:27" ht="12.75">
      <c r="A93" s="150"/>
      <c r="B93" s="158">
        <f t="shared" si="0"/>
        <v>85</v>
      </c>
      <c r="C93" s="159" t="str">
        <f ca="1">IFERROR(__xludf.DUMMYFUNCTION("""COMPUTED_VALUE"""),"NUR HAMIZA BINTI ZAINUDIN")</f>
        <v>NUR HAMIZA BINTI ZAINUDIN</v>
      </c>
      <c r="D93" s="160" t="str">
        <f ca="1">IFERROR(__xludf.DUMMYFUNCTION("""COMPUTED_VALUE"""),"Mar 21")</f>
        <v>Mar 21</v>
      </c>
      <c r="E93" s="160" t="str">
        <f ca="1">IFERROR(__xludf.DUMMYFUNCTION("""COMPUTED_VALUE"""),"Script 1")</f>
        <v>Script 1</v>
      </c>
      <c r="F93" s="160"/>
      <c r="G93" s="160"/>
      <c r="H93" s="160"/>
      <c r="I93" s="160"/>
      <c r="J93" s="160"/>
      <c r="K93" s="160"/>
      <c r="L93" s="160" t="str">
        <f t="shared" ca="1" si="1"/>
        <v>Script 1</v>
      </c>
      <c r="M93" s="161"/>
      <c r="N93" s="150"/>
      <c r="O93" s="150"/>
      <c r="P93" s="150"/>
      <c r="Q93" s="150"/>
      <c r="R93" s="150"/>
      <c r="S93" s="150"/>
      <c r="T93" s="150"/>
      <c r="U93" s="150"/>
      <c r="V93" s="150"/>
      <c r="W93" s="150"/>
      <c r="X93" s="150"/>
      <c r="Y93" s="150"/>
      <c r="Z93" s="150"/>
      <c r="AA93" s="150"/>
    </row>
    <row r="94" spans="1:27" ht="12.75">
      <c r="A94" s="150"/>
      <c r="B94" s="158">
        <f t="shared" si="0"/>
        <v>86</v>
      </c>
      <c r="C94" s="159" t="str">
        <f ca="1">IFERROR(__xludf.DUMMYFUNCTION("""COMPUTED_VALUE"""),"Emylia Ilianii")</f>
        <v>Emylia Ilianii</v>
      </c>
      <c r="D94" s="160" t="str">
        <f ca="1">IFERROR(__xludf.DUMMYFUNCTION("""COMPUTED_VALUE"""),"Mar 21")</f>
        <v>Mar 21</v>
      </c>
      <c r="E94" s="160" t="str">
        <f ca="1">IFERROR(__xludf.DUMMYFUNCTION("""COMPUTED_VALUE"""),"Script 1")</f>
        <v>Script 1</v>
      </c>
      <c r="F94" s="160"/>
      <c r="G94" s="160"/>
      <c r="H94" s="160"/>
      <c r="I94" s="160"/>
      <c r="J94" s="160"/>
      <c r="K94" s="160"/>
      <c r="L94" s="160" t="str">
        <f t="shared" ca="1" si="1"/>
        <v>Script 1</v>
      </c>
      <c r="M94" s="161"/>
      <c r="N94" s="150"/>
      <c r="O94" s="150"/>
      <c r="P94" s="150"/>
      <c r="Q94" s="150"/>
      <c r="R94" s="150"/>
      <c r="S94" s="150"/>
      <c r="T94" s="150"/>
      <c r="U94" s="150"/>
      <c r="V94" s="150"/>
      <c r="W94" s="150"/>
      <c r="X94" s="150"/>
      <c r="Y94" s="150"/>
      <c r="Z94" s="150"/>
      <c r="AA94" s="150"/>
    </row>
    <row r="95" spans="1:27" ht="12.75">
      <c r="A95" s="150"/>
      <c r="B95" s="158">
        <f t="shared" si="0"/>
        <v>87</v>
      </c>
      <c r="C95" s="159" t="str">
        <f ca="1">IFERROR(__xludf.DUMMYFUNCTION("""COMPUTED_VALUE"""),"Nur Suriya")</f>
        <v>Nur Suriya</v>
      </c>
      <c r="D95" s="160" t="str">
        <f ca="1">IFERROR(__xludf.DUMMYFUNCTION("""COMPUTED_VALUE"""),"Mar 21")</f>
        <v>Mar 21</v>
      </c>
      <c r="E95" s="160" t="str">
        <f ca="1">IFERROR(__xludf.DUMMYFUNCTION("""COMPUTED_VALUE"""),"Script 1")</f>
        <v>Script 1</v>
      </c>
      <c r="F95" s="160"/>
      <c r="G95" s="160"/>
      <c r="H95" s="160"/>
      <c r="I95" s="160"/>
      <c r="J95" s="160"/>
      <c r="K95" s="160"/>
      <c r="L95" s="160" t="str">
        <f t="shared" ca="1" si="1"/>
        <v>Script 1</v>
      </c>
      <c r="M95" s="161"/>
      <c r="N95" s="150"/>
      <c r="O95" s="150"/>
      <c r="P95" s="150"/>
      <c r="Q95" s="150"/>
      <c r="R95" s="150"/>
      <c r="S95" s="150"/>
      <c r="T95" s="150"/>
      <c r="U95" s="150"/>
      <c r="V95" s="150"/>
      <c r="W95" s="150"/>
      <c r="X95" s="150"/>
      <c r="Y95" s="150"/>
      <c r="Z95" s="150"/>
      <c r="AA95" s="150"/>
    </row>
    <row r="96" spans="1:27" ht="12.75">
      <c r="A96" s="150"/>
      <c r="B96" s="158">
        <f t="shared" si="0"/>
        <v>88</v>
      </c>
      <c r="C96" s="159" t="str">
        <f ca="1">IFERROR(__xludf.DUMMYFUNCTION("""COMPUTED_VALUE"""),"Abdullah bin Amirhamza, ASA")</f>
        <v>Abdullah bin Amirhamza, ASA</v>
      </c>
      <c r="D96" s="160" t="str">
        <f ca="1">IFERROR(__xludf.DUMMYFUNCTION("""COMPUTED_VALUE"""),"Mar 21")</f>
        <v>Mar 21</v>
      </c>
      <c r="E96" s="160" t="str">
        <f ca="1">IFERROR(__xludf.DUMMYFUNCTION("""COMPUTED_VALUE"""),"Script 1")</f>
        <v>Script 1</v>
      </c>
      <c r="F96" s="160"/>
      <c r="G96" s="160"/>
      <c r="H96" s="160"/>
      <c r="I96" s="160"/>
      <c r="J96" s="160"/>
      <c r="K96" s="160"/>
      <c r="L96" s="160" t="str">
        <f t="shared" ca="1" si="1"/>
        <v>Script 1</v>
      </c>
      <c r="M96" s="161"/>
      <c r="N96" s="150"/>
      <c r="O96" s="150"/>
      <c r="P96" s="150"/>
      <c r="Q96" s="150"/>
      <c r="R96" s="150"/>
      <c r="S96" s="150"/>
      <c r="T96" s="150"/>
      <c r="U96" s="150"/>
      <c r="V96" s="150"/>
      <c r="W96" s="150"/>
      <c r="X96" s="150"/>
      <c r="Y96" s="150"/>
      <c r="Z96" s="150"/>
      <c r="AA96" s="150"/>
    </row>
    <row r="97" spans="1:27" ht="12.75">
      <c r="A97" s="150"/>
      <c r="B97" s="158">
        <f t="shared" si="0"/>
        <v>89</v>
      </c>
      <c r="C97" s="159" t="str">
        <f ca="1">IFERROR(__xludf.DUMMYFUNCTION("""COMPUTED_VALUE"""),"Alia Izzura")</f>
        <v>Alia Izzura</v>
      </c>
      <c r="D97" s="160" t="str">
        <f ca="1">IFERROR(__xludf.DUMMYFUNCTION("""COMPUTED_VALUE"""),"Mar 21")</f>
        <v>Mar 21</v>
      </c>
      <c r="E97" s="160" t="str">
        <f ca="1">IFERROR(__xludf.DUMMYFUNCTION("""COMPUTED_VALUE"""),"Script 1")</f>
        <v>Script 1</v>
      </c>
      <c r="F97" s="160"/>
      <c r="G97" s="160"/>
      <c r="H97" s="160"/>
      <c r="I97" s="160"/>
      <c r="J97" s="160"/>
      <c r="K97" s="160"/>
      <c r="L97" s="160" t="str">
        <f t="shared" ca="1" si="1"/>
        <v>Script 1</v>
      </c>
      <c r="M97" s="161"/>
      <c r="N97" s="150"/>
      <c r="O97" s="150"/>
      <c r="P97" s="150"/>
      <c r="Q97" s="150"/>
      <c r="R97" s="150"/>
      <c r="S97" s="150"/>
      <c r="T97" s="150"/>
      <c r="U97" s="150"/>
      <c r="V97" s="150"/>
      <c r="W97" s="150"/>
      <c r="X97" s="150"/>
      <c r="Y97" s="150"/>
      <c r="Z97" s="150"/>
      <c r="AA97" s="150"/>
    </row>
    <row r="98" spans="1:27" ht="12.75">
      <c r="A98" s="150"/>
      <c r="B98" s="158">
        <f t="shared" si="0"/>
        <v>90</v>
      </c>
      <c r="C98" s="159" t="str">
        <f ca="1">IFERROR(__xludf.DUMMYFUNCTION("""COMPUTED_VALUE"""),"Alya Batrisyia")</f>
        <v>Alya Batrisyia</v>
      </c>
      <c r="D98" s="160" t="str">
        <f ca="1">IFERROR(__xludf.DUMMYFUNCTION("""COMPUTED_VALUE"""),"Mar 19")</f>
        <v>Mar 19</v>
      </c>
      <c r="E98" s="160" t="str">
        <f ca="1">IFERROR(__xludf.DUMMYFUNCTION("""COMPUTED_VALUE"""),"Script 1")</f>
        <v>Script 1</v>
      </c>
      <c r="F98" s="160"/>
      <c r="G98" s="160"/>
      <c r="H98" s="160"/>
      <c r="I98" s="160"/>
      <c r="J98" s="160"/>
      <c r="K98" s="160"/>
      <c r="L98" s="160" t="str">
        <f t="shared" ca="1" si="1"/>
        <v>Script 1</v>
      </c>
      <c r="M98" s="161"/>
      <c r="N98" s="150"/>
      <c r="O98" s="150"/>
      <c r="P98" s="150"/>
      <c r="Q98" s="150"/>
      <c r="R98" s="150"/>
      <c r="S98" s="150"/>
      <c r="T98" s="150"/>
      <c r="U98" s="150"/>
      <c r="V98" s="150"/>
      <c r="W98" s="150"/>
      <c r="X98" s="150"/>
      <c r="Y98" s="150"/>
      <c r="Z98" s="150"/>
      <c r="AA98" s="150"/>
    </row>
    <row r="99" spans="1:27" ht="12.75">
      <c r="A99" s="150"/>
      <c r="B99" s="158">
        <f t="shared" si="0"/>
        <v>91</v>
      </c>
      <c r="C99" s="159" t="str">
        <f ca="1">IFERROR(__xludf.DUMMYFUNCTION("""COMPUTED_VALUE"""),"Arif Danial Bin Ismail")</f>
        <v>Arif Danial Bin Ismail</v>
      </c>
      <c r="D99" s="160" t="str">
        <f ca="1">IFERROR(__xludf.DUMMYFUNCTION("""COMPUTED_VALUE"""),"Mar 19")</f>
        <v>Mar 19</v>
      </c>
      <c r="E99" s="160" t="str">
        <f ca="1">IFERROR(__xludf.DUMMYFUNCTION("""COMPUTED_VALUE"""),"Script 1")</f>
        <v>Script 1</v>
      </c>
      <c r="F99" s="160"/>
      <c r="G99" s="160"/>
      <c r="H99" s="160"/>
      <c r="I99" s="160"/>
      <c r="J99" s="160"/>
      <c r="K99" s="160"/>
      <c r="L99" s="160" t="str">
        <f t="shared" ca="1" si="1"/>
        <v>Script 1</v>
      </c>
      <c r="M99" s="161"/>
      <c r="N99" s="150"/>
      <c r="O99" s="150"/>
      <c r="P99" s="150"/>
      <c r="Q99" s="150"/>
      <c r="R99" s="150"/>
      <c r="S99" s="150"/>
      <c r="T99" s="150"/>
      <c r="U99" s="150"/>
      <c r="V99" s="150"/>
      <c r="W99" s="150"/>
      <c r="X99" s="150"/>
      <c r="Y99" s="150"/>
      <c r="Z99" s="150"/>
      <c r="AA99" s="150"/>
    </row>
    <row r="100" spans="1:27" ht="12.75">
      <c r="A100" s="150"/>
      <c r="B100" s="158">
        <f t="shared" si="0"/>
        <v>92</v>
      </c>
      <c r="C100" s="159" t="str">
        <f ca="1">IFERROR(__xludf.DUMMYFUNCTION("""COMPUTED_VALUE"""),"Ariffin Abdul Rashid")</f>
        <v>Ariffin Abdul Rashid</v>
      </c>
      <c r="D100" s="160" t="str">
        <f ca="1">IFERROR(__xludf.DUMMYFUNCTION("""COMPUTED_VALUE"""),"Mar 19")</f>
        <v>Mar 19</v>
      </c>
      <c r="E100" s="160" t="str">
        <f ca="1">IFERROR(__xludf.DUMMYFUNCTION("""COMPUTED_VALUE"""),"Script 1")</f>
        <v>Script 1</v>
      </c>
      <c r="F100" s="160"/>
      <c r="G100" s="160"/>
      <c r="H100" s="160"/>
      <c r="I100" s="160"/>
      <c r="J100" s="160"/>
      <c r="K100" s="160"/>
      <c r="L100" s="160" t="str">
        <f t="shared" ca="1" si="1"/>
        <v>Script 1</v>
      </c>
      <c r="M100" s="161"/>
      <c r="N100" s="150"/>
      <c r="O100" s="150"/>
      <c r="P100" s="150"/>
      <c r="Q100" s="150"/>
      <c r="R100" s="150"/>
      <c r="S100" s="150"/>
      <c r="T100" s="150"/>
      <c r="U100" s="150"/>
      <c r="V100" s="150"/>
      <c r="W100" s="150"/>
      <c r="X100" s="150"/>
      <c r="Y100" s="150"/>
      <c r="Z100" s="150"/>
      <c r="AA100" s="150"/>
    </row>
    <row r="101" spans="1:27" ht="12.75">
      <c r="A101" s="150"/>
      <c r="B101" s="158">
        <f t="shared" si="0"/>
        <v>93</v>
      </c>
      <c r="C101" s="159" t="str">
        <f ca="1">IFERROR(__xludf.DUMMYFUNCTION("""COMPUTED_VALUE"""),"Hajar Hafizan")</f>
        <v>Hajar Hafizan</v>
      </c>
      <c r="D101" s="160" t="str">
        <f ca="1">IFERROR(__xludf.DUMMYFUNCTION("""COMPUTED_VALUE"""),"Mar 19")</f>
        <v>Mar 19</v>
      </c>
      <c r="E101" s="160" t="str">
        <f ca="1">IFERROR(__xludf.DUMMYFUNCTION("""COMPUTED_VALUE"""),"Script 1")</f>
        <v>Script 1</v>
      </c>
      <c r="F101" s="160"/>
      <c r="G101" s="160"/>
      <c r="H101" s="160"/>
      <c r="I101" s="160"/>
      <c r="J101" s="160"/>
      <c r="K101" s="160"/>
      <c r="L101" s="160" t="str">
        <f t="shared" ca="1" si="1"/>
        <v>Script 1</v>
      </c>
      <c r="M101" s="161"/>
      <c r="N101" s="150"/>
      <c r="O101" s="150"/>
      <c r="P101" s="150"/>
      <c r="Q101" s="150"/>
      <c r="R101" s="150"/>
      <c r="S101" s="150"/>
      <c r="T101" s="150"/>
      <c r="U101" s="150"/>
      <c r="V101" s="150"/>
      <c r="W101" s="150"/>
      <c r="X101" s="150"/>
      <c r="Y101" s="150"/>
      <c r="Z101" s="150"/>
      <c r="AA101" s="150"/>
    </row>
    <row r="102" spans="1:27" ht="12.75">
      <c r="A102" s="150"/>
      <c r="B102" s="158">
        <f t="shared" si="0"/>
        <v>94</v>
      </c>
      <c r="C102" s="159" t="str">
        <f ca="1">IFERROR(__xludf.DUMMYFUNCTION("""COMPUTED_VALUE"""),"Muhamad Khairulamirin Hassan")</f>
        <v>Muhamad Khairulamirin Hassan</v>
      </c>
      <c r="D102" s="160" t="str">
        <f ca="1">IFERROR(__xludf.DUMMYFUNCTION("""COMPUTED_VALUE"""),"Mar 19")</f>
        <v>Mar 19</v>
      </c>
      <c r="E102" s="160" t="str">
        <f ca="1">IFERROR(__xludf.DUMMYFUNCTION("""COMPUTED_VALUE"""),"Script 1")</f>
        <v>Script 1</v>
      </c>
      <c r="F102" s="160"/>
      <c r="G102" s="160"/>
      <c r="H102" s="160"/>
      <c r="I102" s="160"/>
      <c r="J102" s="160"/>
      <c r="K102" s="160"/>
      <c r="L102" s="160" t="str">
        <f t="shared" ca="1" si="1"/>
        <v>Script 1</v>
      </c>
      <c r="M102" s="161"/>
      <c r="N102" s="150"/>
      <c r="O102" s="150"/>
      <c r="P102" s="150"/>
      <c r="Q102" s="150"/>
      <c r="R102" s="150"/>
      <c r="S102" s="150"/>
      <c r="T102" s="150"/>
      <c r="U102" s="150"/>
      <c r="V102" s="150"/>
      <c r="W102" s="150"/>
      <c r="X102" s="150"/>
      <c r="Y102" s="150"/>
      <c r="Z102" s="150"/>
      <c r="AA102" s="150"/>
    </row>
    <row r="103" spans="1:27" ht="12.75">
      <c r="A103" s="150"/>
      <c r="B103" s="158">
        <f t="shared" si="0"/>
        <v>95</v>
      </c>
      <c r="C103" s="159" t="str">
        <f ca="1">IFERROR(__xludf.DUMMYFUNCTION("""COMPUTED_VALUE"""),"Norhafiza Hamzah")</f>
        <v>Norhafiza Hamzah</v>
      </c>
      <c r="D103" s="160" t="str">
        <f ca="1">IFERROR(__xludf.DUMMYFUNCTION("""COMPUTED_VALUE"""),"Mar 19")</f>
        <v>Mar 19</v>
      </c>
      <c r="E103" s="160" t="str">
        <f ca="1">IFERROR(__xludf.DUMMYFUNCTION("""COMPUTED_VALUE"""),"Script 1")</f>
        <v>Script 1</v>
      </c>
      <c r="F103" s="160"/>
      <c r="G103" s="160"/>
      <c r="H103" s="160"/>
      <c r="I103" s="160"/>
      <c r="J103" s="160"/>
      <c r="K103" s="160"/>
      <c r="L103" s="160" t="str">
        <f t="shared" ca="1" si="1"/>
        <v>Script 1</v>
      </c>
      <c r="M103" s="161"/>
      <c r="N103" s="150"/>
      <c r="O103" s="150"/>
      <c r="P103" s="150"/>
      <c r="Q103" s="150"/>
      <c r="R103" s="150"/>
      <c r="S103" s="150"/>
      <c r="T103" s="150"/>
      <c r="U103" s="150"/>
      <c r="V103" s="150"/>
      <c r="W103" s="150"/>
      <c r="X103" s="150"/>
      <c r="Y103" s="150"/>
      <c r="Z103" s="150"/>
      <c r="AA103" s="150"/>
    </row>
    <row r="104" spans="1:27" ht="12.75">
      <c r="A104" s="150"/>
      <c r="B104" s="158">
        <f t="shared" si="0"/>
        <v>96</v>
      </c>
      <c r="C104" s="159" t="str">
        <f ca="1">IFERROR(__xludf.DUMMYFUNCTION("""COMPUTED_VALUE"""),"Adi Azwari")</f>
        <v>Adi Azwari</v>
      </c>
      <c r="D104" s="160" t="str">
        <f ca="1">IFERROR(__xludf.DUMMYFUNCTION("""COMPUTED_VALUE"""),"Mar 19")</f>
        <v>Mar 19</v>
      </c>
      <c r="E104" s="160" t="str">
        <f ca="1">IFERROR(__xludf.DUMMYFUNCTION("""COMPUTED_VALUE"""),"Script 1")</f>
        <v>Script 1</v>
      </c>
      <c r="F104" s="160"/>
      <c r="G104" s="160"/>
      <c r="H104" s="160"/>
      <c r="I104" s="160"/>
      <c r="J104" s="160"/>
      <c r="K104" s="160"/>
      <c r="L104" s="160" t="str">
        <f t="shared" ca="1" si="1"/>
        <v>Script 1</v>
      </c>
      <c r="M104" s="161"/>
      <c r="N104" s="150"/>
      <c r="O104" s="150"/>
      <c r="P104" s="150"/>
      <c r="Q104" s="150"/>
      <c r="R104" s="150"/>
      <c r="S104" s="150"/>
      <c r="T104" s="150"/>
      <c r="U104" s="150"/>
      <c r="V104" s="150"/>
      <c r="W104" s="150"/>
      <c r="X104" s="150"/>
      <c r="Y104" s="150"/>
      <c r="Z104" s="150"/>
      <c r="AA104" s="150"/>
    </row>
    <row r="105" spans="1:27" ht="12.75">
      <c r="A105" s="150"/>
      <c r="B105" s="158">
        <f t="shared" si="0"/>
        <v>97</v>
      </c>
      <c r="C105" s="159" t="str">
        <f ca="1">IFERROR(__xludf.DUMMYFUNCTION("""COMPUTED_VALUE"""),"Hani Hazirah")</f>
        <v>Hani Hazirah</v>
      </c>
      <c r="D105" s="160" t="str">
        <f ca="1">IFERROR(__xludf.DUMMYFUNCTION("""COMPUTED_VALUE"""),"Mar 19")</f>
        <v>Mar 19</v>
      </c>
      <c r="E105" s="160" t="str">
        <f ca="1">IFERROR(__xludf.DUMMYFUNCTION("""COMPUTED_VALUE"""),"Script 1")</f>
        <v>Script 1</v>
      </c>
      <c r="F105" s="160"/>
      <c r="G105" s="160"/>
      <c r="H105" s="160"/>
      <c r="I105" s="160"/>
      <c r="J105" s="160"/>
      <c r="K105" s="160"/>
      <c r="L105" s="160" t="str">
        <f t="shared" ca="1" si="1"/>
        <v>Script 1</v>
      </c>
      <c r="M105" s="161"/>
      <c r="N105" s="150"/>
      <c r="O105" s="150"/>
      <c r="P105" s="150"/>
      <c r="Q105" s="150"/>
      <c r="R105" s="150"/>
      <c r="S105" s="150"/>
      <c r="T105" s="150"/>
      <c r="U105" s="150"/>
      <c r="V105" s="150"/>
      <c r="W105" s="150"/>
      <c r="X105" s="150"/>
      <c r="Y105" s="150"/>
      <c r="Z105" s="150"/>
      <c r="AA105" s="150"/>
    </row>
    <row r="106" spans="1:27" ht="12.75">
      <c r="A106" s="150"/>
      <c r="B106" s="158">
        <f t="shared" si="0"/>
        <v>98</v>
      </c>
      <c r="C106" s="159" t="str">
        <f ca="1">IFERROR(__xludf.DUMMYFUNCTION("""COMPUTED_VALUE"""),"Siti Faqihah Mohd Rosdi")</f>
        <v>Siti Faqihah Mohd Rosdi</v>
      </c>
      <c r="D106" s="160" t="str">
        <f ca="1">IFERROR(__xludf.DUMMYFUNCTION("""COMPUTED_VALUE"""),"Mar 19")</f>
        <v>Mar 19</v>
      </c>
      <c r="E106" s="160" t="str">
        <f ca="1">IFERROR(__xludf.DUMMYFUNCTION("""COMPUTED_VALUE"""),"Script 1")</f>
        <v>Script 1</v>
      </c>
      <c r="F106" s="160"/>
      <c r="G106" s="160"/>
      <c r="H106" s="160"/>
      <c r="I106" s="160"/>
      <c r="J106" s="160"/>
      <c r="K106" s="160"/>
      <c r="L106" s="160" t="str">
        <f t="shared" ca="1" si="1"/>
        <v>Script 1</v>
      </c>
      <c r="M106" s="161"/>
      <c r="N106" s="150"/>
      <c r="O106" s="150"/>
      <c r="P106" s="150"/>
      <c r="Q106" s="150"/>
      <c r="R106" s="150"/>
      <c r="S106" s="150"/>
      <c r="T106" s="150"/>
      <c r="U106" s="150"/>
      <c r="V106" s="150"/>
      <c r="W106" s="150"/>
      <c r="X106" s="150"/>
      <c r="Y106" s="150"/>
      <c r="Z106" s="150"/>
      <c r="AA106" s="150"/>
    </row>
    <row r="107" spans="1:27" ht="12.75">
      <c r="A107" s="150"/>
      <c r="B107" s="158">
        <f t="shared" si="0"/>
        <v>99</v>
      </c>
      <c r="C107" s="159" t="str">
        <f ca="1">IFERROR(__xludf.DUMMYFUNCTION("""COMPUTED_VALUE"""),"Auni Zakieah")</f>
        <v>Auni Zakieah</v>
      </c>
      <c r="D107" s="160" t="str">
        <f ca="1">IFERROR(__xludf.DUMMYFUNCTION("""COMPUTED_VALUE"""),"Mar 19")</f>
        <v>Mar 19</v>
      </c>
      <c r="E107" s="160" t="str">
        <f ca="1">IFERROR(__xludf.DUMMYFUNCTION("""COMPUTED_VALUE"""),"Script 1")</f>
        <v>Script 1</v>
      </c>
      <c r="F107" s="160"/>
      <c r="G107" s="160"/>
      <c r="H107" s="160"/>
      <c r="I107" s="160"/>
      <c r="J107" s="160"/>
      <c r="K107" s="160"/>
      <c r="L107" s="160" t="str">
        <f t="shared" ca="1" si="1"/>
        <v>Script 1</v>
      </c>
      <c r="M107" s="161"/>
      <c r="N107" s="150"/>
      <c r="O107" s="150"/>
      <c r="P107" s="150"/>
      <c r="Q107" s="150"/>
      <c r="R107" s="150"/>
      <c r="S107" s="150"/>
      <c r="T107" s="150"/>
      <c r="U107" s="150"/>
      <c r="V107" s="150"/>
      <c r="W107" s="150"/>
      <c r="X107" s="150"/>
      <c r="Y107" s="150"/>
      <c r="Z107" s="150"/>
      <c r="AA107" s="150"/>
    </row>
    <row r="108" spans="1:27" ht="12.75">
      <c r="A108" s="150"/>
      <c r="B108" s="158">
        <f t="shared" si="0"/>
        <v>100</v>
      </c>
      <c r="C108" s="159" t="str">
        <f ca="1">IFERROR(__xludf.DUMMYFUNCTION("""COMPUTED_VALUE"""),"Nurulhusna Izati Azmi")</f>
        <v>Nurulhusna Izati Azmi</v>
      </c>
      <c r="D108" s="160" t="str">
        <f ca="1">IFERROR(__xludf.DUMMYFUNCTION("""COMPUTED_VALUE"""),"Mar 19")</f>
        <v>Mar 19</v>
      </c>
      <c r="E108" s="160" t="str">
        <f ca="1">IFERROR(__xludf.DUMMYFUNCTION("""COMPUTED_VALUE"""),"Script 1")</f>
        <v>Script 1</v>
      </c>
      <c r="F108" s="160"/>
      <c r="G108" s="160"/>
      <c r="H108" s="160"/>
      <c r="I108" s="160"/>
      <c r="J108" s="160"/>
      <c r="K108" s="160"/>
      <c r="L108" s="160" t="str">
        <f t="shared" ca="1" si="1"/>
        <v>Script 1</v>
      </c>
      <c r="M108" s="161"/>
      <c r="N108" s="150"/>
      <c r="O108" s="150"/>
      <c r="P108" s="150"/>
      <c r="Q108" s="150"/>
      <c r="R108" s="150"/>
      <c r="S108" s="150"/>
      <c r="T108" s="150"/>
      <c r="U108" s="150"/>
      <c r="V108" s="150"/>
      <c r="W108" s="150"/>
      <c r="X108" s="150"/>
      <c r="Y108" s="150"/>
      <c r="Z108" s="150"/>
      <c r="AA108" s="150"/>
    </row>
    <row r="109" spans="1:27" ht="12.75">
      <c r="A109" s="150"/>
      <c r="B109" s="158">
        <f t="shared" si="0"/>
        <v>101</v>
      </c>
      <c r="C109" s="159" t="str">
        <f ca="1">IFERROR(__xludf.DUMMYFUNCTION("""COMPUTED_VALUE"""),"Wan Maisarah Wan Muhammad Faisal")</f>
        <v>Wan Maisarah Wan Muhammad Faisal</v>
      </c>
      <c r="D109" s="160" t="str">
        <f ca="1">IFERROR(__xludf.DUMMYFUNCTION("""COMPUTED_VALUE"""),"Mar 19")</f>
        <v>Mar 19</v>
      </c>
      <c r="E109" s="160" t="str">
        <f ca="1">IFERROR(__xludf.DUMMYFUNCTION("""COMPUTED_VALUE"""),"Script 1")</f>
        <v>Script 1</v>
      </c>
      <c r="F109" s="160"/>
      <c r="G109" s="160"/>
      <c r="H109" s="160"/>
      <c r="I109" s="160"/>
      <c r="J109" s="160"/>
      <c r="K109" s="160"/>
      <c r="L109" s="160" t="str">
        <f t="shared" ca="1" si="1"/>
        <v>Script 1</v>
      </c>
      <c r="M109" s="161"/>
      <c r="N109" s="150"/>
      <c r="O109" s="150"/>
      <c r="P109" s="150"/>
      <c r="Q109" s="150"/>
      <c r="R109" s="150"/>
      <c r="S109" s="150"/>
      <c r="T109" s="150"/>
      <c r="U109" s="150"/>
      <c r="V109" s="150"/>
      <c r="W109" s="150"/>
      <c r="X109" s="150"/>
      <c r="Y109" s="150"/>
      <c r="Z109" s="150"/>
      <c r="AA109" s="150"/>
    </row>
    <row r="110" spans="1:27" ht="12.75">
      <c r="A110" s="150"/>
      <c r="B110" s="158">
        <f t="shared" si="0"/>
        <v>102</v>
      </c>
      <c r="C110" s="159" t="str">
        <f ca="1">IFERROR(__xludf.DUMMYFUNCTION("""COMPUTED_VALUE"""),"Muhammad Nur Ruzaini Mohamed Jamil")</f>
        <v>Muhammad Nur Ruzaini Mohamed Jamil</v>
      </c>
      <c r="D110" s="160" t="str">
        <f ca="1">IFERROR(__xludf.DUMMYFUNCTION("""COMPUTED_VALUE"""),"Mar 19")</f>
        <v>Mar 19</v>
      </c>
      <c r="E110" s="160" t="str">
        <f ca="1">IFERROR(__xludf.DUMMYFUNCTION("""COMPUTED_VALUE"""),"Script 1")</f>
        <v>Script 1</v>
      </c>
      <c r="F110" s="160"/>
      <c r="G110" s="160"/>
      <c r="H110" s="160"/>
      <c r="I110" s="160"/>
      <c r="J110" s="160"/>
      <c r="K110" s="160"/>
      <c r="L110" s="160" t="str">
        <f t="shared" ca="1" si="1"/>
        <v>Script 1</v>
      </c>
      <c r="M110" s="161"/>
      <c r="N110" s="150"/>
      <c r="O110" s="150"/>
      <c r="P110" s="150"/>
      <c r="Q110" s="150"/>
      <c r="R110" s="150"/>
      <c r="S110" s="150"/>
      <c r="T110" s="150"/>
      <c r="U110" s="150"/>
      <c r="V110" s="150"/>
      <c r="W110" s="150"/>
      <c r="X110" s="150"/>
      <c r="Y110" s="150"/>
      <c r="Z110" s="150"/>
      <c r="AA110" s="150"/>
    </row>
    <row r="111" spans="1:27" ht="12.75">
      <c r="A111" s="150"/>
      <c r="B111" s="158">
        <f t="shared" si="0"/>
        <v>103</v>
      </c>
      <c r="C111" s="159" t="str">
        <f ca="1">IFERROR(__xludf.DUMMYFUNCTION("""COMPUTED_VALUE"""),"Adam Amir")</f>
        <v>Adam Amir</v>
      </c>
      <c r="D111" s="160" t="str">
        <f ca="1">IFERROR(__xludf.DUMMYFUNCTION("""COMPUTED_VALUE"""),"Mar 19")</f>
        <v>Mar 19</v>
      </c>
      <c r="E111" s="160" t="str">
        <f ca="1">IFERROR(__xludf.DUMMYFUNCTION("""COMPUTED_VALUE"""),"Script 1")</f>
        <v>Script 1</v>
      </c>
      <c r="F111" s="160"/>
      <c r="G111" s="160"/>
      <c r="H111" s="160"/>
      <c r="I111" s="160"/>
      <c r="J111" s="160"/>
      <c r="K111" s="160"/>
      <c r="L111" s="160" t="str">
        <f t="shared" ca="1" si="1"/>
        <v>Script 1</v>
      </c>
      <c r="M111" s="161"/>
      <c r="N111" s="150"/>
      <c r="O111" s="150"/>
      <c r="P111" s="150"/>
      <c r="Q111" s="150"/>
      <c r="R111" s="150"/>
      <c r="S111" s="150"/>
      <c r="T111" s="150"/>
      <c r="U111" s="150"/>
      <c r="V111" s="150"/>
      <c r="W111" s="150"/>
      <c r="X111" s="150"/>
      <c r="Y111" s="150"/>
      <c r="Z111" s="150"/>
      <c r="AA111" s="150"/>
    </row>
    <row r="112" spans="1:27" ht="12.75">
      <c r="A112" s="150"/>
      <c r="B112" s="158">
        <f t="shared" si="0"/>
        <v>104</v>
      </c>
      <c r="C112" s="159" t="str">
        <f ca="1">IFERROR(__xludf.DUMMYFUNCTION("""COMPUTED_VALUE"""),"Raudatul Qistina")</f>
        <v>Raudatul Qistina</v>
      </c>
      <c r="D112" s="160" t="str">
        <f ca="1">IFERROR(__xludf.DUMMYFUNCTION("""COMPUTED_VALUE"""),"Mar 19")</f>
        <v>Mar 19</v>
      </c>
      <c r="E112" s="160" t="str">
        <f ca="1">IFERROR(__xludf.DUMMYFUNCTION("""COMPUTED_VALUE"""),"Script 1")</f>
        <v>Script 1</v>
      </c>
      <c r="F112" s="160"/>
      <c r="G112" s="160"/>
      <c r="H112" s="160"/>
      <c r="I112" s="160"/>
      <c r="J112" s="160"/>
      <c r="K112" s="160"/>
      <c r="L112" s="160" t="str">
        <f t="shared" ca="1" si="1"/>
        <v>Script 1</v>
      </c>
      <c r="M112" s="161"/>
      <c r="N112" s="150"/>
      <c r="O112" s="150"/>
      <c r="P112" s="150"/>
      <c r="Q112" s="150"/>
      <c r="R112" s="150"/>
      <c r="S112" s="150"/>
      <c r="T112" s="150"/>
      <c r="U112" s="150"/>
      <c r="V112" s="150"/>
      <c r="W112" s="150"/>
      <c r="X112" s="150"/>
      <c r="Y112" s="150"/>
      <c r="Z112" s="150"/>
      <c r="AA112" s="150"/>
    </row>
    <row r="113" spans="1:27" ht="12.75">
      <c r="A113" s="150"/>
      <c r="B113" s="158">
        <f t="shared" si="0"/>
        <v>105</v>
      </c>
      <c r="C113" s="159" t="str">
        <f ca="1">IFERROR(__xludf.DUMMYFUNCTION("""COMPUTED_VALUE"""),"Farina Suleiman")</f>
        <v>Farina Suleiman</v>
      </c>
      <c r="D113" s="160" t="str">
        <f ca="1">IFERROR(__xludf.DUMMYFUNCTION("""COMPUTED_VALUE"""),"Mar 19")</f>
        <v>Mar 19</v>
      </c>
      <c r="E113" s="160" t="str">
        <f ca="1">IFERROR(__xludf.DUMMYFUNCTION("""COMPUTED_VALUE"""),"Script 1")</f>
        <v>Script 1</v>
      </c>
      <c r="F113" s="160"/>
      <c r="G113" s="160"/>
      <c r="H113" s="160"/>
      <c r="I113" s="160"/>
      <c r="J113" s="160"/>
      <c r="K113" s="160"/>
      <c r="L113" s="160" t="str">
        <f t="shared" ca="1" si="1"/>
        <v>Script 1</v>
      </c>
      <c r="M113" s="161"/>
      <c r="N113" s="150"/>
      <c r="O113" s="150"/>
      <c r="P113" s="150"/>
      <c r="Q113" s="150"/>
      <c r="R113" s="150"/>
      <c r="S113" s="150"/>
      <c r="T113" s="150"/>
      <c r="U113" s="150"/>
      <c r="V113" s="150"/>
      <c r="W113" s="150"/>
      <c r="X113" s="150"/>
      <c r="Y113" s="150"/>
      <c r="Z113" s="150"/>
      <c r="AA113" s="150"/>
    </row>
    <row r="114" spans="1:27" ht="12.75">
      <c r="A114" s="150"/>
      <c r="B114" s="158">
        <f t="shared" si="0"/>
        <v>106</v>
      </c>
      <c r="C114" s="159" t="str">
        <f ca="1">IFERROR(__xludf.DUMMYFUNCTION("""COMPUTED_VALUE"""),"Noor Zulaikha")</f>
        <v>Noor Zulaikha</v>
      </c>
      <c r="D114" s="160" t="str">
        <f ca="1">IFERROR(__xludf.DUMMYFUNCTION("""COMPUTED_VALUE"""),"Mar 19")</f>
        <v>Mar 19</v>
      </c>
      <c r="E114" s="160" t="str">
        <f ca="1">IFERROR(__xludf.DUMMYFUNCTION("""COMPUTED_VALUE"""),"Script 1")</f>
        <v>Script 1</v>
      </c>
      <c r="F114" s="160"/>
      <c r="G114" s="160"/>
      <c r="H114" s="160"/>
      <c r="I114" s="160"/>
      <c r="J114" s="160"/>
      <c r="K114" s="160"/>
      <c r="L114" s="160" t="str">
        <f t="shared" ca="1" si="1"/>
        <v>Script 1</v>
      </c>
      <c r="M114" s="161"/>
      <c r="N114" s="150"/>
      <c r="O114" s="150"/>
      <c r="P114" s="150"/>
      <c r="Q114" s="150"/>
      <c r="R114" s="150"/>
      <c r="S114" s="150"/>
      <c r="T114" s="150"/>
      <c r="U114" s="150"/>
      <c r="V114" s="150"/>
      <c r="W114" s="150"/>
      <c r="X114" s="150"/>
      <c r="Y114" s="150"/>
      <c r="Z114" s="150"/>
      <c r="AA114" s="150"/>
    </row>
    <row r="115" spans="1:27" ht="12.75">
      <c r="A115" s="150"/>
      <c r="B115" s="158">
        <f t="shared" si="0"/>
        <v>107</v>
      </c>
      <c r="C115" s="159" t="str">
        <f ca="1">IFERROR(__xludf.DUMMYFUNCTION("""COMPUTED_VALUE"""),"Aimi Najihah Suhaimi")</f>
        <v>Aimi Najihah Suhaimi</v>
      </c>
      <c r="D115" s="160" t="str">
        <f ca="1">IFERROR(__xludf.DUMMYFUNCTION("""COMPUTED_VALUE"""),"Mar 19")</f>
        <v>Mar 19</v>
      </c>
      <c r="E115" s="160" t="str">
        <f ca="1">IFERROR(__xludf.DUMMYFUNCTION("""COMPUTED_VALUE"""),"Script 1")</f>
        <v>Script 1</v>
      </c>
      <c r="F115" s="160"/>
      <c r="G115" s="160"/>
      <c r="H115" s="160"/>
      <c r="I115" s="160"/>
      <c r="J115" s="160"/>
      <c r="K115" s="160"/>
      <c r="L115" s="160" t="str">
        <f t="shared" ca="1" si="1"/>
        <v>Script 1</v>
      </c>
      <c r="M115" s="161"/>
      <c r="N115" s="150"/>
      <c r="O115" s="150"/>
      <c r="P115" s="150"/>
      <c r="Q115" s="150"/>
      <c r="R115" s="150"/>
      <c r="S115" s="150"/>
      <c r="T115" s="150"/>
      <c r="U115" s="150"/>
      <c r="V115" s="150"/>
      <c r="W115" s="150"/>
      <c r="X115" s="150"/>
      <c r="Y115" s="150"/>
      <c r="Z115" s="150"/>
      <c r="AA115" s="150"/>
    </row>
    <row r="116" spans="1:27" ht="12.75">
      <c r="A116" s="150"/>
      <c r="B116" s="158">
        <f t="shared" si="0"/>
        <v>108</v>
      </c>
      <c r="C116" s="159" t="str">
        <f ca="1">IFERROR(__xludf.DUMMYFUNCTION("""COMPUTED_VALUE"""),"Nur Syafiah Salma")</f>
        <v>Nur Syafiah Salma</v>
      </c>
      <c r="D116" s="160" t="str">
        <f ca="1">IFERROR(__xludf.DUMMYFUNCTION("""COMPUTED_VALUE"""),"Mar 19")</f>
        <v>Mar 19</v>
      </c>
      <c r="E116" s="160" t="str">
        <f ca="1">IFERROR(__xludf.DUMMYFUNCTION("""COMPUTED_VALUE"""),"Script 1")</f>
        <v>Script 1</v>
      </c>
      <c r="F116" s="160"/>
      <c r="G116" s="160"/>
      <c r="H116" s="160"/>
      <c r="I116" s="160"/>
      <c r="J116" s="160"/>
      <c r="K116" s="160"/>
      <c r="L116" s="160" t="str">
        <f t="shared" ca="1" si="1"/>
        <v>Script 1</v>
      </c>
      <c r="M116" s="161"/>
      <c r="N116" s="150"/>
      <c r="O116" s="150"/>
      <c r="P116" s="150"/>
      <c r="Q116" s="150"/>
      <c r="R116" s="150"/>
      <c r="S116" s="150"/>
      <c r="T116" s="150"/>
      <c r="U116" s="150"/>
      <c r="V116" s="150"/>
      <c r="W116" s="150"/>
      <c r="X116" s="150"/>
      <c r="Y116" s="150"/>
      <c r="Z116" s="150"/>
      <c r="AA116" s="150"/>
    </row>
    <row r="117" spans="1:27" ht="12.75">
      <c r="A117" s="150"/>
      <c r="B117" s="158">
        <f t="shared" si="0"/>
        <v>109</v>
      </c>
      <c r="C117" s="159" t="str">
        <f ca="1">IFERROR(__xludf.DUMMYFUNCTION("""COMPUTED_VALUE"""),"Ahmad Shah Bullah Mohd Yaakub")</f>
        <v>Ahmad Shah Bullah Mohd Yaakub</v>
      </c>
      <c r="D117" s="160" t="str">
        <f ca="1">IFERROR(__xludf.DUMMYFUNCTION("""COMPUTED_VALUE"""),"Mar 19")</f>
        <v>Mar 19</v>
      </c>
      <c r="E117" s="160" t="str">
        <f ca="1">IFERROR(__xludf.DUMMYFUNCTION("""COMPUTED_VALUE"""),"Script 1")</f>
        <v>Script 1</v>
      </c>
      <c r="F117" s="160"/>
      <c r="G117" s="160"/>
      <c r="H117" s="160"/>
      <c r="I117" s="160"/>
      <c r="J117" s="160"/>
      <c r="K117" s="160"/>
      <c r="L117" s="160" t="str">
        <f t="shared" ca="1" si="1"/>
        <v>Script 1</v>
      </c>
      <c r="M117" s="161"/>
      <c r="N117" s="150"/>
      <c r="O117" s="150"/>
      <c r="P117" s="150"/>
      <c r="Q117" s="150"/>
      <c r="R117" s="150"/>
      <c r="S117" s="150"/>
      <c r="T117" s="150"/>
      <c r="U117" s="150"/>
      <c r="V117" s="150"/>
      <c r="W117" s="150"/>
      <c r="X117" s="150"/>
      <c r="Y117" s="150"/>
      <c r="Z117" s="150"/>
      <c r="AA117" s="150"/>
    </row>
    <row r="118" spans="1:27" ht="12.75">
      <c r="A118" s="150"/>
      <c r="B118" s="158">
        <f t="shared" si="0"/>
        <v>110</v>
      </c>
      <c r="C118" s="159" t="str">
        <f ca="1">IFERROR(__xludf.DUMMYFUNCTION("""COMPUTED_VALUE"""),"Afiqah Annuar")</f>
        <v>Afiqah Annuar</v>
      </c>
      <c r="D118" s="160" t="str">
        <f ca="1">IFERROR(__xludf.DUMMYFUNCTION("""COMPUTED_VALUE"""),"Mar 19")</f>
        <v>Mar 19</v>
      </c>
      <c r="E118" s="160" t="str">
        <f ca="1">IFERROR(__xludf.DUMMYFUNCTION("""COMPUTED_VALUE"""),"Script 1")</f>
        <v>Script 1</v>
      </c>
      <c r="F118" s="160"/>
      <c r="G118" s="160"/>
      <c r="H118" s="160"/>
      <c r="I118" s="160"/>
      <c r="J118" s="160"/>
      <c r="K118" s="160"/>
      <c r="L118" s="160" t="str">
        <f t="shared" ca="1" si="1"/>
        <v>Script 1</v>
      </c>
      <c r="M118" s="161"/>
      <c r="N118" s="150"/>
      <c r="O118" s="150"/>
      <c r="P118" s="150"/>
      <c r="Q118" s="150"/>
      <c r="R118" s="150"/>
      <c r="S118" s="150"/>
      <c r="T118" s="150"/>
      <c r="U118" s="150"/>
      <c r="V118" s="150"/>
      <c r="W118" s="150"/>
      <c r="X118" s="150"/>
      <c r="Y118" s="150"/>
      <c r="Z118" s="150"/>
      <c r="AA118" s="150"/>
    </row>
    <row r="119" spans="1:27" ht="12.75">
      <c r="A119" s="150"/>
      <c r="B119" s="158">
        <f t="shared" si="0"/>
        <v>111</v>
      </c>
      <c r="C119" s="159" t="str">
        <f ca="1">IFERROR(__xludf.DUMMYFUNCTION("""COMPUTED_VALUE"""),"Nur Ain Natasha")</f>
        <v>Nur Ain Natasha</v>
      </c>
      <c r="D119" s="160" t="str">
        <f ca="1">IFERROR(__xludf.DUMMYFUNCTION("""COMPUTED_VALUE"""),"Mar 19")</f>
        <v>Mar 19</v>
      </c>
      <c r="E119" s="160" t="str">
        <f ca="1">IFERROR(__xludf.DUMMYFUNCTION("""COMPUTED_VALUE"""),"Script 1")</f>
        <v>Script 1</v>
      </c>
      <c r="F119" s="160"/>
      <c r="G119" s="160"/>
      <c r="H119" s="160"/>
      <c r="I119" s="160"/>
      <c r="J119" s="160"/>
      <c r="K119" s="160"/>
      <c r="L119" s="160" t="str">
        <f t="shared" ca="1" si="1"/>
        <v>Script 1</v>
      </c>
      <c r="M119" s="161"/>
      <c r="N119" s="150"/>
      <c r="O119" s="150"/>
      <c r="P119" s="150"/>
      <c r="Q119" s="150"/>
      <c r="R119" s="150"/>
      <c r="S119" s="150"/>
      <c r="T119" s="150"/>
      <c r="U119" s="150"/>
      <c r="V119" s="150"/>
      <c r="W119" s="150"/>
      <c r="X119" s="150"/>
      <c r="Y119" s="150"/>
      <c r="Z119" s="150"/>
      <c r="AA119" s="150"/>
    </row>
    <row r="120" spans="1:27" ht="12.75">
      <c r="A120" s="150"/>
      <c r="B120" s="158">
        <f t="shared" si="0"/>
        <v>112</v>
      </c>
      <c r="C120" s="159" t="str">
        <f ca="1">IFERROR(__xludf.DUMMYFUNCTION("""COMPUTED_VALUE"""),"Ridzwan Radzi")</f>
        <v>Ridzwan Radzi</v>
      </c>
      <c r="D120" s="160" t="str">
        <f ca="1">IFERROR(__xludf.DUMMYFUNCTION("""COMPUTED_VALUE"""),"Mar 19")</f>
        <v>Mar 19</v>
      </c>
      <c r="E120" s="160" t="str">
        <f ca="1">IFERROR(__xludf.DUMMYFUNCTION("""COMPUTED_VALUE"""),"Script 1")</f>
        <v>Script 1</v>
      </c>
      <c r="F120" s="160"/>
      <c r="G120" s="160"/>
      <c r="H120" s="160"/>
      <c r="I120" s="160"/>
      <c r="J120" s="160"/>
      <c r="K120" s="160"/>
      <c r="L120" s="160" t="str">
        <f t="shared" ca="1" si="1"/>
        <v>Script 1</v>
      </c>
      <c r="M120" s="161"/>
      <c r="N120" s="150"/>
      <c r="O120" s="150"/>
      <c r="P120" s="150"/>
      <c r="Q120" s="150"/>
      <c r="R120" s="150"/>
      <c r="S120" s="150"/>
      <c r="T120" s="150"/>
      <c r="U120" s="150"/>
      <c r="V120" s="150"/>
      <c r="W120" s="150"/>
      <c r="X120" s="150"/>
      <c r="Y120" s="150"/>
      <c r="Z120" s="150"/>
      <c r="AA120" s="150"/>
    </row>
    <row r="121" spans="1:27" ht="12.75">
      <c r="A121" s="150"/>
      <c r="B121" s="158">
        <f t="shared" si="0"/>
        <v>113</v>
      </c>
      <c r="C121" s="159" t="str">
        <f ca="1">IFERROR(__xludf.DUMMYFUNCTION("""COMPUTED_VALUE"""),"Intan Rashidah")</f>
        <v>Intan Rashidah</v>
      </c>
      <c r="D121" s="160" t="str">
        <f ca="1">IFERROR(__xludf.DUMMYFUNCTION("""COMPUTED_VALUE"""),"Mar 19")</f>
        <v>Mar 19</v>
      </c>
      <c r="E121" s="160" t="str">
        <f ca="1">IFERROR(__xludf.DUMMYFUNCTION("""COMPUTED_VALUE"""),"Script 1")</f>
        <v>Script 1</v>
      </c>
      <c r="F121" s="160"/>
      <c r="G121" s="160"/>
      <c r="H121" s="160"/>
      <c r="I121" s="160"/>
      <c r="J121" s="160"/>
      <c r="K121" s="160"/>
      <c r="L121" s="160" t="str">
        <f t="shared" ca="1" si="1"/>
        <v>Script 1</v>
      </c>
      <c r="M121" s="161"/>
      <c r="N121" s="150"/>
      <c r="O121" s="150"/>
      <c r="P121" s="150"/>
      <c r="Q121" s="150"/>
      <c r="R121" s="150"/>
      <c r="S121" s="150"/>
      <c r="T121" s="150"/>
      <c r="U121" s="150"/>
      <c r="V121" s="150"/>
      <c r="W121" s="150"/>
      <c r="X121" s="150"/>
      <c r="Y121" s="150"/>
      <c r="Z121" s="150"/>
      <c r="AA121" s="150"/>
    </row>
    <row r="122" spans="1:27" ht="12.75">
      <c r="A122" s="150"/>
      <c r="B122" s="158">
        <f t="shared" si="0"/>
        <v>114</v>
      </c>
      <c r="C122" s="159" t="str">
        <f ca="1">IFERROR(__xludf.DUMMYFUNCTION("""COMPUTED_VALUE"""),"MOHAMAD FIRDAUS ZULKIFLI")</f>
        <v>MOHAMAD FIRDAUS ZULKIFLI</v>
      </c>
      <c r="D122" s="160" t="str">
        <f ca="1">IFERROR(__xludf.DUMMYFUNCTION("""COMPUTED_VALUE"""),"Mar 19")</f>
        <v>Mar 19</v>
      </c>
      <c r="E122" s="160" t="str">
        <f ca="1">IFERROR(__xludf.DUMMYFUNCTION("""COMPUTED_VALUE"""),"Script 1")</f>
        <v>Script 1</v>
      </c>
      <c r="F122" s="160"/>
      <c r="G122" s="160"/>
      <c r="H122" s="160"/>
      <c r="I122" s="160"/>
      <c r="J122" s="160"/>
      <c r="K122" s="160"/>
      <c r="L122" s="160" t="str">
        <f t="shared" ca="1" si="1"/>
        <v>Script 1</v>
      </c>
      <c r="M122" s="161"/>
      <c r="N122" s="150"/>
      <c r="O122" s="150"/>
      <c r="P122" s="150"/>
      <c r="Q122" s="150"/>
      <c r="R122" s="150"/>
      <c r="S122" s="150"/>
      <c r="T122" s="150"/>
      <c r="U122" s="150"/>
      <c r="V122" s="150"/>
      <c r="W122" s="150"/>
      <c r="X122" s="150"/>
      <c r="Y122" s="150"/>
      <c r="Z122" s="150"/>
      <c r="AA122" s="150"/>
    </row>
    <row r="123" spans="1:27" ht="12.75">
      <c r="A123" s="150"/>
      <c r="B123" s="158">
        <f t="shared" si="0"/>
        <v>115</v>
      </c>
      <c r="C123" s="159" t="str">
        <f ca="1">IFERROR(__xludf.DUMMYFUNCTION("""COMPUTED_VALUE"""),"Nur Suhaida")</f>
        <v>Nur Suhaida</v>
      </c>
      <c r="D123" s="160" t="str">
        <f ca="1">IFERROR(__xludf.DUMMYFUNCTION("""COMPUTED_VALUE"""),"Mar 19")</f>
        <v>Mar 19</v>
      </c>
      <c r="E123" s="160" t="str">
        <f ca="1">IFERROR(__xludf.DUMMYFUNCTION("""COMPUTED_VALUE"""),"Script 1")</f>
        <v>Script 1</v>
      </c>
      <c r="F123" s="160"/>
      <c r="G123" s="160"/>
      <c r="H123" s="160"/>
      <c r="I123" s="160"/>
      <c r="J123" s="160"/>
      <c r="K123" s="160"/>
      <c r="L123" s="160" t="str">
        <f t="shared" ca="1" si="1"/>
        <v>Script 1</v>
      </c>
      <c r="M123" s="161"/>
      <c r="N123" s="150"/>
      <c r="O123" s="150"/>
      <c r="P123" s="150"/>
      <c r="Q123" s="150"/>
      <c r="R123" s="150"/>
      <c r="S123" s="150"/>
      <c r="T123" s="150"/>
      <c r="U123" s="150"/>
      <c r="V123" s="150"/>
      <c r="W123" s="150"/>
      <c r="X123" s="150"/>
      <c r="Y123" s="150"/>
      <c r="Z123" s="150"/>
      <c r="AA123" s="150"/>
    </row>
    <row r="124" spans="1:27" ht="12.75">
      <c r="A124" s="150"/>
      <c r="B124" s="158">
        <f t="shared" si="0"/>
        <v>116</v>
      </c>
      <c r="C124" s="159" t="str">
        <f ca="1">IFERROR(__xludf.DUMMYFUNCTION("""COMPUTED_VALUE"""),"Ilyanna Aizam")</f>
        <v>Ilyanna Aizam</v>
      </c>
      <c r="D124" s="160" t="str">
        <f ca="1">IFERROR(__xludf.DUMMYFUNCTION("""COMPUTED_VALUE"""),"Mar 19")</f>
        <v>Mar 19</v>
      </c>
      <c r="E124" s="160" t="str">
        <f ca="1">IFERROR(__xludf.DUMMYFUNCTION("""COMPUTED_VALUE"""),"Script 1")</f>
        <v>Script 1</v>
      </c>
      <c r="F124" s="160"/>
      <c r="G124" s="160"/>
      <c r="H124" s="160"/>
      <c r="I124" s="160"/>
      <c r="J124" s="160"/>
      <c r="K124" s="160"/>
      <c r="L124" s="160" t="str">
        <f t="shared" ca="1" si="1"/>
        <v>Script 1</v>
      </c>
      <c r="M124" s="161"/>
      <c r="N124" s="150"/>
      <c r="O124" s="150"/>
      <c r="P124" s="150"/>
      <c r="Q124" s="150"/>
      <c r="R124" s="150"/>
      <c r="S124" s="150"/>
      <c r="T124" s="150"/>
      <c r="U124" s="150"/>
      <c r="V124" s="150"/>
      <c r="W124" s="150"/>
      <c r="X124" s="150"/>
      <c r="Y124" s="150"/>
      <c r="Z124" s="150"/>
      <c r="AA124" s="150"/>
    </row>
    <row r="125" spans="1:27" ht="12.75">
      <c r="A125" s="150"/>
      <c r="B125" s="158">
        <f t="shared" si="0"/>
        <v>117</v>
      </c>
      <c r="C125" s="159" t="str">
        <f ca="1">IFERROR(__xludf.DUMMYFUNCTION("""COMPUTED_VALUE"""),"Adreena Amal")</f>
        <v>Adreena Amal</v>
      </c>
      <c r="D125" s="160" t="str">
        <f ca="1">IFERROR(__xludf.DUMMYFUNCTION("""COMPUTED_VALUE"""),"Mar 19")</f>
        <v>Mar 19</v>
      </c>
      <c r="E125" s="160" t="str">
        <f ca="1">IFERROR(__xludf.DUMMYFUNCTION("""COMPUTED_VALUE"""),"Script 1")</f>
        <v>Script 1</v>
      </c>
      <c r="F125" s="160"/>
      <c r="G125" s="160"/>
      <c r="H125" s="160"/>
      <c r="I125" s="160"/>
      <c r="J125" s="160"/>
      <c r="K125" s="160"/>
      <c r="L125" s="160" t="str">
        <f t="shared" ca="1" si="1"/>
        <v>Script 1</v>
      </c>
      <c r="M125" s="161"/>
      <c r="N125" s="150"/>
      <c r="O125" s="150"/>
      <c r="P125" s="150"/>
      <c r="Q125" s="150"/>
      <c r="R125" s="150"/>
      <c r="S125" s="150"/>
      <c r="T125" s="150"/>
      <c r="U125" s="150"/>
      <c r="V125" s="150"/>
      <c r="W125" s="150"/>
      <c r="X125" s="150"/>
      <c r="Y125" s="150"/>
      <c r="Z125" s="150"/>
      <c r="AA125" s="150"/>
    </row>
    <row r="126" spans="1:27" ht="12.75">
      <c r="A126" s="150"/>
      <c r="B126" s="158">
        <f t="shared" si="0"/>
        <v>118</v>
      </c>
      <c r="C126" s="159" t="str">
        <f ca="1">IFERROR(__xludf.DUMMYFUNCTION("""COMPUTED_VALUE"""),"Nur Azhanie Azmi")</f>
        <v>Nur Azhanie Azmi</v>
      </c>
      <c r="D126" s="160" t="str">
        <f ca="1">IFERROR(__xludf.DUMMYFUNCTION("""COMPUTED_VALUE"""),"Mar 19")</f>
        <v>Mar 19</v>
      </c>
      <c r="E126" s="160" t="str">
        <f ca="1">IFERROR(__xludf.DUMMYFUNCTION("""COMPUTED_VALUE"""),"Script 1")</f>
        <v>Script 1</v>
      </c>
      <c r="F126" s="160"/>
      <c r="G126" s="160"/>
      <c r="H126" s="160"/>
      <c r="I126" s="160"/>
      <c r="J126" s="160"/>
      <c r="K126" s="160"/>
      <c r="L126" s="160" t="str">
        <f t="shared" ca="1" si="1"/>
        <v>Script 1</v>
      </c>
      <c r="M126" s="161"/>
      <c r="N126" s="150"/>
      <c r="O126" s="150"/>
      <c r="P126" s="150"/>
      <c r="Q126" s="150"/>
      <c r="R126" s="150"/>
      <c r="S126" s="150"/>
      <c r="T126" s="150"/>
      <c r="U126" s="150"/>
      <c r="V126" s="150"/>
      <c r="W126" s="150"/>
      <c r="X126" s="150"/>
      <c r="Y126" s="150"/>
      <c r="Z126" s="150"/>
      <c r="AA126" s="150"/>
    </row>
    <row r="127" spans="1:27" ht="12.75">
      <c r="A127" s="150"/>
      <c r="B127" s="158">
        <f t="shared" si="0"/>
        <v>119</v>
      </c>
      <c r="C127" s="159" t="str">
        <f ca="1">IFERROR(__xludf.DUMMYFUNCTION("""COMPUTED_VALUE"""),"NUR AZLIYANA")</f>
        <v>NUR AZLIYANA</v>
      </c>
      <c r="D127" s="160" t="str">
        <f ca="1">IFERROR(__xludf.DUMMYFUNCTION("""COMPUTED_VALUE"""),"Mar 19")</f>
        <v>Mar 19</v>
      </c>
      <c r="E127" s="160" t="str">
        <f ca="1">IFERROR(__xludf.DUMMYFUNCTION("""COMPUTED_VALUE"""),"Script 1")</f>
        <v>Script 1</v>
      </c>
      <c r="F127" s="160"/>
      <c r="G127" s="160"/>
      <c r="H127" s="160"/>
      <c r="I127" s="160"/>
      <c r="J127" s="160"/>
      <c r="K127" s="160"/>
      <c r="L127" s="160" t="str">
        <f t="shared" ca="1" si="1"/>
        <v>Script 1</v>
      </c>
      <c r="M127" s="161"/>
      <c r="N127" s="150"/>
      <c r="O127" s="150"/>
      <c r="P127" s="150"/>
      <c r="Q127" s="150"/>
      <c r="R127" s="150"/>
      <c r="S127" s="150"/>
      <c r="T127" s="150"/>
      <c r="U127" s="150"/>
      <c r="V127" s="150"/>
      <c r="W127" s="150"/>
      <c r="X127" s="150"/>
      <c r="Y127" s="150"/>
      <c r="Z127" s="150"/>
      <c r="AA127" s="150"/>
    </row>
    <row r="128" spans="1:27" ht="12.75">
      <c r="A128" s="150"/>
      <c r="B128" s="158">
        <f t="shared" si="0"/>
        <v>120</v>
      </c>
      <c r="C128" s="159" t="str">
        <f ca="1">IFERROR(__xludf.DUMMYFUNCTION("""COMPUTED_VALUE"""),"Absarina Suhaili")</f>
        <v>Absarina Suhaili</v>
      </c>
      <c r="D128" s="160" t="str">
        <f ca="1">IFERROR(__xludf.DUMMYFUNCTION("""COMPUTED_VALUE"""),"Mar 19")</f>
        <v>Mar 19</v>
      </c>
      <c r="E128" s="160" t="str">
        <f ca="1">IFERROR(__xludf.DUMMYFUNCTION("""COMPUTED_VALUE"""),"Script 1")</f>
        <v>Script 1</v>
      </c>
      <c r="F128" s="160"/>
      <c r="G128" s="160"/>
      <c r="H128" s="160"/>
      <c r="I128" s="160"/>
      <c r="J128" s="160"/>
      <c r="K128" s="160"/>
      <c r="L128" s="160" t="str">
        <f t="shared" ca="1" si="1"/>
        <v>Script 1</v>
      </c>
      <c r="M128" s="161"/>
      <c r="N128" s="150"/>
      <c r="O128" s="150"/>
      <c r="P128" s="150"/>
      <c r="Q128" s="150"/>
      <c r="R128" s="150"/>
      <c r="S128" s="150"/>
      <c r="T128" s="150"/>
      <c r="U128" s="150"/>
      <c r="V128" s="150"/>
      <c r="W128" s="150"/>
      <c r="X128" s="150"/>
      <c r="Y128" s="150"/>
      <c r="Z128" s="150"/>
      <c r="AA128" s="150"/>
    </row>
    <row r="129" spans="1:27" ht="12.75">
      <c r="A129" s="150"/>
      <c r="B129" s="158">
        <f t="shared" si="0"/>
        <v>121</v>
      </c>
      <c r="C129" s="159" t="str">
        <f ca="1">IFERROR(__xludf.DUMMYFUNCTION("""COMPUTED_VALUE"""),"Nur Naqiyatul Najihah")</f>
        <v>Nur Naqiyatul Najihah</v>
      </c>
      <c r="D129" s="160" t="str">
        <f ca="1">IFERROR(__xludf.DUMMYFUNCTION("""COMPUTED_VALUE"""),"Mar 19")</f>
        <v>Mar 19</v>
      </c>
      <c r="E129" s="160" t="str">
        <f ca="1">IFERROR(__xludf.DUMMYFUNCTION("""COMPUTED_VALUE"""),"Script 1")</f>
        <v>Script 1</v>
      </c>
      <c r="F129" s="160"/>
      <c r="G129" s="160"/>
      <c r="H129" s="160"/>
      <c r="I129" s="160"/>
      <c r="J129" s="160"/>
      <c r="K129" s="160"/>
      <c r="L129" s="160" t="str">
        <f t="shared" ca="1" si="1"/>
        <v>Script 1</v>
      </c>
      <c r="M129" s="161"/>
      <c r="N129" s="150"/>
      <c r="O129" s="150"/>
      <c r="P129" s="150"/>
      <c r="Q129" s="150"/>
      <c r="R129" s="150"/>
      <c r="S129" s="150"/>
      <c r="T129" s="150"/>
      <c r="U129" s="150"/>
      <c r="V129" s="150"/>
      <c r="W129" s="150"/>
      <c r="X129" s="150"/>
      <c r="Y129" s="150"/>
      <c r="Z129" s="150"/>
      <c r="AA129" s="150"/>
    </row>
    <row r="130" spans="1:27" ht="12.75">
      <c r="A130" s="150"/>
      <c r="B130" s="158">
        <f t="shared" si="0"/>
        <v>122</v>
      </c>
      <c r="C130" s="159" t="str">
        <f ca="1">IFERROR(__xludf.DUMMYFUNCTION("""COMPUTED_VALUE"""),"Nurul Najiha Azman")</f>
        <v>Nurul Najiha Azman</v>
      </c>
      <c r="D130" s="160" t="str">
        <f ca="1">IFERROR(__xludf.DUMMYFUNCTION("""COMPUTED_VALUE"""),"Mar 19")</f>
        <v>Mar 19</v>
      </c>
      <c r="E130" s="160" t="str">
        <f ca="1">IFERROR(__xludf.DUMMYFUNCTION("""COMPUTED_VALUE"""),"Script 1")</f>
        <v>Script 1</v>
      </c>
      <c r="F130" s="160"/>
      <c r="G130" s="160"/>
      <c r="H130" s="160"/>
      <c r="I130" s="160"/>
      <c r="J130" s="160"/>
      <c r="K130" s="160"/>
      <c r="L130" s="160" t="str">
        <f t="shared" ca="1" si="1"/>
        <v>Script 1</v>
      </c>
      <c r="M130" s="161"/>
      <c r="N130" s="150"/>
      <c r="O130" s="150"/>
      <c r="P130" s="150"/>
      <c r="Q130" s="150"/>
      <c r="R130" s="150"/>
      <c r="S130" s="150"/>
      <c r="T130" s="150"/>
      <c r="U130" s="150"/>
      <c r="V130" s="150"/>
      <c r="W130" s="150"/>
      <c r="X130" s="150"/>
      <c r="Y130" s="150"/>
      <c r="Z130" s="150"/>
      <c r="AA130" s="150"/>
    </row>
    <row r="131" spans="1:27" ht="12.75">
      <c r="A131" s="150"/>
      <c r="B131" s="158">
        <f t="shared" si="0"/>
        <v>123</v>
      </c>
      <c r="C131" s="159" t="str">
        <f ca="1">IFERROR(__xludf.DUMMYFUNCTION("""COMPUTED_VALUE"""),"Nur Hanim")</f>
        <v>Nur Hanim</v>
      </c>
      <c r="D131" s="160" t="str">
        <f ca="1">IFERROR(__xludf.DUMMYFUNCTION("""COMPUTED_VALUE"""),"Mar 19")</f>
        <v>Mar 19</v>
      </c>
      <c r="E131" s="160" t="str">
        <f ca="1">IFERROR(__xludf.DUMMYFUNCTION("""COMPUTED_VALUE"""),"Script 1")</f>
        <v>Script 1</v>
      </c>
      <c r="F131" s="160"/>
      <c r="G131" s="160"/>
      <c r="H131" s="160"/>
      <c r="I131" s="160"/>
      <c r="J131" s="160"/>
      <c r="K131" s="160"/>
      <c r="L131" s="160" t="str">
        <f t="shared" ca="1" si="1"/>
        <v>Script 1</v>
      </c>
      <c r="M131" s="161"/>
      <c r="N131" s="150"/>
      <c r="O131" s="150"/>
      <c r="P131" s="150"/>
      <c r="Q131" s="150"/>
      <c r="R131" s="150"/>
      <c r="S131" s="150"/>
      <c r="T131" s="150"/>
      <c r="U131" s="150"/>
      <c r="V131" s="150"/>
      <c r="W131" s="150"/>
      <c r="X131" s="150"/>
      <c r="Y131" s="150"/>
      <c r="Z131" s="150"/>
      <c r="AA131" s="150"/>
    </row>
    <row r="132" spans="1:27" ht="12.75">
      <c r="A132" s="150"/>
      <c r="B132" s="158">
        <f t="shared" si="0"/>
        <v>124</v>
      </c>
      <c r="C132" s="159" t="str">
        <f ca="1">IFERROR(__xludf.DUMMYFUNCTION("""COMPUTED_VALUE"""),"Muhammad Afiq Aizat Khairuddin")</f>
        <v>Muhammad Afiq Aizat Khairuddin</v>
      </c>
      <c r="D132" s="160" t="str">
        <f ca="1">IFERROR(__xludf.DUMMYFUNCTION("""COMPUTED_VALUE"""),"Mar 19")</f>
        <v>Mar 19</v>
      </c>
      <c r="E132" s="160" t="str">
        <f ca="1">IFERROR(__xludf.DUMMYFUNCTION("""COMPUTED_VALUE"""),"Script 1")</f>
        <v>Script 1</v>
      </c>
      <c r="F132" s="160"/>
      <c r="G132" s="160"/>
      <c r="H132" s="160"/>
      <c r="I132" s="160"/>
      <c r="J132" s="160"/>
      <c r="K132" s="160"/>
      <c r="L132" s="160" t="str">
        <f t="shared" ca="1" si="1"/>
        <v>Script 1</v>
      </c>
      <c r="M132" s="161"/>
      <c r="N132" s="150"/>
      <c r="O132" s="150"/>
      <c r="P132" s="150"/>
      <c r="Q132" s="150"/>
      <c r="R132" s="150"/>
      <c r="S132" s="150"/>
      <c r="T132" s="150"/>
      <c r="U132" s="150"/>
      <c r="V132" s="150"/>
      <c r="W132" s="150"/>
      <c r="X132" s="150"/>
      <c r="Y132" s="150"/>
      <c r="Z132" s="150"/>
      <c r="AA132" s="150"/>
    </row>
    <row r="133" spans="1:27" ht="12.75">
      <c r="A133" s="150"/>
      <c r="B133" s="158">
        <f t="shared" si="0"/>
        <v>125</v>
      </c>
      <c r="C133" s="159" t="str">
        <f ca="1">IFERROR(__xludf.DUMMYFUNCTION("""COMPUTED_VALUE"""),"Nor erna amira Binti amram")</f>
        <v>Nor erna amira Binti amram</v>
      </c>
      <c r="D133" s="160" t="str">
        <f ca="1">IFERROR(__xludf.DUMMYFUNCTION("""COMPUTED_VALUE"""),"Mar 19")</f>
        <v>Mar 19</v>
      </c>
      <c r="E133" s="160" t="str">
        <f ca="1">IFERROR(__xludf.DUMMYFUNCTION("""COMPUTED_VALUE"""),"Script 1")</f>
        <v>Script 1</v>
      </c>
      <c r="F133" s="160"/>
      <c r="G133" s="160"/>
      <c r="H133" s="160"/>
      <c r="I133" s="160"/>
      <c r="J133" s="160"/>
      <c r="K133" s="160"/>
      <c r="L133" s="160" t="str">
        <f t="shared" ca="1" si="1"/>
        <v>Script 1</v>
      </c>
      <c r="M133" s="161"/>
      <c r="N133" s="150"/>
      <c r="O133" s="150"/>
      <c r="P133" s="150"/>
      <c r="Q133" s="150"/>
      <c r="R133" s="150"/>
      <c r="S133" s="150"/>
      <c r="T133" s="150"/>
      <c r="U133" s="150"/>
      <c r="V133" s="150"/>
      <c r="W133" s="150"/>
      <c r="X133" s="150"/>
      <c r="Y133" s="150"/>
      <c r="Z133" s="150"/>
      <c r="AA133" s="150"/>
    </row>
    <row r="134" spans="1:27" ht="12.75">
      <c r="A134" s="150"/>
      <c r="B134" s="158">
        <f t="shared" si="0"/>
        <v>126</v>
      </c>
      <c r="C134" s="159" t="str">
        <f ca="1">IFERROR(__xludf.DUMMYFUNCTION("""COMPUTED_VALUE"""),"BATRISYIA ATHIRAH BINTI ZAMUDIN")</f>
        <v>BATRISYIA ATHIRAH BINTI ZAMUDIN</v>
      </c>
      <c r="D134" s="160" t="str">
        <f ca="1">IFERROR(__xludf.DUMMYFUNCTION("""COMPUTED_VALUE"""),"Mar 19")</f>
        <v>Mar 19</v>
      </c>
      <c r="E134" s="160" t="str">
        <f ca="1">IFERROR(__xludf.DUMMYFUNCTION("""COMPUTED_VALUE"""),"Script 1")</f>
        <v>Script 1</v>
      </c>
      <c r="F134" s="160"/>
      <c r="G134" s="160"/>
      <c r="H134" s="160"/>
      <c r="I134" s="160"/>
      <c r="J134" s="160"/>
      <c r="K134" s="160"/>
      <c r="L134" s="160" t="str">
        <f t="shared" ca="1" si="1"/>
        <v>Script 1</v>
      </c>
      <c r="M134" s="161"/>
      <c r="N134" s="150"/>
      <c r="O134" s="150"/>
      <c r="P134" s="150"/>
      <c r="Q134" s="150"/>
      <c r="R134" s="150"/>
      <c r="S134" s="150"/>
      <c r="T134" s="150"/>
      <c r="U134" s="150"/>
      <c r="V134" s="150"/>
      <c r="W134" s="150"/>
      <c r="X134" s="150"/>
      <c r="Y134" s="150"/>
      <c r="Z134" s="150"/>
      <c r="AA134" s="150"/>
    </row>
    <row r="135" spans="1:27" ht="12.75">
      <c r="A135" s="150"/>
      <c r="B135" s="158">
        <f t="shared" si="0"/>
        <v>127</v>
      </c>
      <c r="C135" s="159" t="str">
        <f ca="1">IFERROR(__xludf.DUMMYFUNCTION("""COMPUTED_VALUE"""),"Noor Safwa Hidayah")</f>
        <v>Noor Safwa Hidayah</v>
      </c>
      <c r="D135" s="160" t="str">
        <f ca="1">IFERROR(__xludf.DUMMYFUNCTION("""COMPUTED_VALUE"""),"Mar 19")</f>
        <v>Mar 19</v>
      </c>
      <c r="E135" s="160" t="str">
        <f ca="1">IFERROR(__xludf.DUMMYFUNCTION("""COMPUTED_VALUE"""),"Script 1")</f>
        <v>Script 1</v>
      </c>
      <c r="F135" s="160"/>
      <c r="G135" s="160"/>
      <c r="H135" s="160"/>
      <c r="I135" s="160"/>
      <c r="J135" s="160"/>
      <c r="K135" s="160"/>
      <c r="L135" s="160" t="str">
        <f t="shared" ca="1" si="1"/>
        <v>Script 1</v>
      </c>
      <c r="M135" s="161"/>
      <c r="N135" s="150"/>
      <c r="O135" s="150"/>
      <c r="P135" s="150"/>
      <c r="Q135" s="150"/>
      <c r="R135" s="150"/>
      <c r="S135" s="150"/>
      <c r="T135" s="150"/>
      <c r="U135" s="150"/>
      <c r="V135" s="150"/>
      <c r="W135" s="150"/>
      <c r="X135" s="150"/>
      <c r="Y135" s="150"/>
      <c r="Z135" s="150"/>
      <c r="AA135" s="150"/>
    </row>
    <row r="136" spans="1:27" ht="12.75">
      <c r="A136" s="150"/>
      <c r="B136" s="158">
        <f t="shared" si="0"/>
        <v>128</v>
      </c>
      <c r="C136" s="159" t="str">
        <f ca="1">IFERROR(__xludf.DUMMYFUNCTION("""COMPUTED_VALUE"""),"Siti Aisyah Hamidon")</f>
        <v>Siti Aisyah Hamidon</v>
      </c>
      <c r="D136" s="160" t="str">
        <f ca="1">IFERROR(__xludf.DUMMYFUNCTION("""COMPUTED_VALUE"""),"Mar 19")</f>
        <v>Mar 19</v>
      </c>
      <c r="E136" s="160" t="str">
        <f ca="1">IFERROR(__xludf.DUMMYFUNCTION("""COMPUTED_VALUE"""),"Script 1")</f>
        <v>Script 1</v>
      </c>
      <c r="F136" s="160"/>
      <c r="G136" s="160"/>
      <c r="H136" s="160"/>
      <c r="I136" s="160"/>
      <c r="J136" s="160"/>
      <c r="K136" s="160"/>
      <c r="L136" s="160" t="str">
        <f t="shared" ca="1" si="1"/>
        <v>Script 1</v>
      </c>
      <c r="M136" s="161"/>
      <c r="N136" s="150"/>
      <c r="O136" s="150"/>
      <c r="P136" s="150"/>
      <c r="Q136" s="150"/>
      <c r="R136" s="150"/>
      <c r="S136" s="150"/>
      <c r="T136" s="150"/>
      <c r="U136" s="150"/>
      <c r="V136" s="150"/>
      <c r="W136" s="150"/>
      <c r="X136" s="150"/>
      <c r="Y136" s="150"/>
      <c r="Z136" s="150"/>
      <c r="AA136" s="150"/>
    </row>
    <row r="137" spans="1:27" ht="12.75">
      <c r="A137" s="150"/>
      <c r="B137" s="158">
        <f t="shared" si="0"/>
        <v>129</v>
      </c>
      <c r="C137" s="159" t="str">
        <f ca="1">IFERROR(__xludf.DUMMYFUNCTION("""COMPUTED_VALUE"""),"Zulfadhli Ibrahim")</f>
        <v>Zulfadhli Ibrahim</v>
      </c>
      <c r="D137" s="160" t="str">
        <f ca="1">IFERROR(__xludf.DUMMYFUNCTION("""COMPUTED_VALUE"""),"Mar 19")</f>
        <v>Mar 19</v>
      </c>
      <c r="E137" s="160" t="str">
        <f ca="1">IFERROR(__xludf.DUMMYFUNCTION("""COMPUTED_VALUE"""),"Script 1")</f>
        <v>Script 1</v>
      </c>
      <c r="F137" s="160"/>
      <c r="G137" s="160"/>
      <c r="H137" s="160"/>
      <c r="I137" s="160"/>
      <c r="J137" s="160"/>
      <c r="K137" s="160"/>
      <c r="L137" s="160" t="str">
        <f t="shared" ca="1" si="1"/>
        <v>Script 1</v>
      </c>
      <c r="M137" s="161"/>
      <c r="N137" s="150"/>
      <c r="O137" s="150"/>
      <c r="P137" s="150"/>
      <c r="Q137" s="150"/>
      <c r="R137" s="150"/>
      <c r="S137" s="150"/>
      <c r="T137" s="150"/>
      <c r="U137" s="150"/>
      <c r="V137" s="150"/>
      <c r="W137" s="150"/>
      <c r="X137" s="150"/>
      <c r="Y137" s="150"/>
      <c r="Z137" s="150"/>
      <c r="AA137" s="150"/>
    </row>
    <row r="138" spans="1:27" ht="12.75">
      <c r="A138" s="150"/>
      <c r="B138" s="158">
        <f t="shared" si="0"/>
        <v>130</v>
      </c>
      <c r="C138" s="159" t="str">
        <f ca="1">IFERROR(__xludf.DUMMYFUNCTION("""COMPUTED_VALUE"""),"Aina Nerina")</f>
        <v>Aina Nerina</v>
      </c>
      <c r="D138" s="160" t="str">
        <f ca="1">IFERROR(__xludf.DUMMYFUNCTION("""COMPUTED_VALUE"""),"Mar 19")</f>
        <v>Mar 19</v>
      </c>
      <c r="E138" s="160" t="str">
        <f ca="1">IFERROR(__xludf.DUMMYFUNCTION("""COMPUTED_VALUE"""),"Script 1")</f>
        <v>Script 1</v>
      </c>
      <c r="F138" s="160"/>
      <c r="G138" s="160"/>
      <c r="H138" s="160"/>
      <c r="I138" s="160"/>
      <c r="J138" s="160"/>
      <c r="K138" s="160"/>
      <c r="L138" s="160" t="str">
        <f t="shared" ca="1" si="1"/>
        <v>Script 1</v>
      </c>
      <c r="M138" s="161"/>
      <c r="N138" s="150"/>
      <c r="O138" s="150"/>
      <c r="P138" s="150"/>
      <c r="Q138" s="150"/>
      <c r="R138" s="150"/>
      <c r="S138" s="150"/>
      <c r="T138" s="150"/>
      <c r="U138" s="150"/>
      <c r="V138" s="150"/>
      <c r="W138" s="150"/>
      <c r="X138" s="150"/>
      <c r="Y138" s="150"/>
      <c r="Z138" s="150"/>
      <c r="AA138" s="150"/>
    </row>
    <row r="139" spans="1:27" ht="12.75">
      <c r="A139" s="150"/>
      <c r="B139" s="158">
        <f t="shared" si="0"/>
        <v>131</v>
      </c>
      <c r="C139" s="159" t="str">
        <f ca="1">IFERROR(__xludf.DUMMYFUNCTION("""COMPUTED_VALUE"""),"Nazatul Shahera")</f>
        <v>Nazatul Shahera</v>
      </c>
      <c r="D139" s="160" t="str">
        <f ca="1">IFERROR(__xludf.DUMMYFUNCTION("""COMPUTED_VALUE"""),"Mar 19")</f>
        <v>Mar 19</v>
      </c>
      <c r="E139" s="160" t="str">
        <f ca="1">IFERROR(__xludf.DUMMYFUNCTION("""COMPUTED_VALUE"""),"Script 1")</f>
        <v>Script 1</v>
      </c>
      <c r="F139" s="160"/>
      <c r="G139" s="160"/>
      <c r="H139" s="160"/>
      <c r="I139" s="160"/>
      <c r="J139" s="160"/>
      <c r="K139" s="160"/>
      <c r="L139" s="160" t="str">
        <f t="shared" ca="1" si="1"/>
        <v>Script 1</v>
      </c>
      <c r="M139" s="161"/>
      <c r="N139" s="150"/>
      <c r="O139" s="150"/>
      <c r="P139" s="150"/>
      <c r="Q139" s="150"/>
      <c r="R139" s="150"/>
      <c r="S139" s="150"/>
      <c r="T139" s="150"/>
      <c r="U139" s="150"/>
      <c r="V139" s="150"/>
      <c r="W139" s="150"/>
      <c r="X139" s="150"/>
      <c r="Y139" s="150"/>
      <c r="Z139" s="150"/>
      <c r="AA139" s="150"/>
    </row>
    <row r="140" spans="1:27" ht="12.75">
      <c r="A140" s="150"/>
      <c r="B140" s="158">
        <f t="shared" si="0"/>
        <v>132</v>
      </c>
      <c r="C140" s="159" t="str">
        <f ca="1">IFERROR(__xludf.DUMMYFUNCTION("""COMPUTED_VALUE"""),"Muhammad Soleh Mufleh Noor Anuar")</f>
        <v>Muhammad Soleh Mufleh Noor Anuar</v>
      </c>
      <c r="D140" s="160" t="str">
        <f ca="1">IFERROR(__xludf.DUMMYFUNCTION("""COMPUTED_VALUE"""),"Mar 19")</f>
        <v>Mar 19</v>
      </c>
      <c r="E140" s="160" t="str">
        <f ca="1">IFERROR(__xludf.DUMMYFUNCTION("""COMPUTED_VALUE"""),"Script 1")</f>
        <v>Script 1</v>
      </c>
      <c r="F140" s="160"/>
      <c r="G140" s="160"/>
      <c r="H140" s="160"/>
      <c r="I140" s="160"/>
      <c r="J140" s="160"/>
      <c r="K140" s="160"/>
      <c r="L140" s="160" t="str">
        <f t="shared" ca="1" si="1"/>
        <v>Script 1</v>
      </c>
      <c r="M140" s="161"/>
      <c r="N140" s="150"/>
      <c r="O140" s="150"/>
      <c r="P140" s="150"/>
      <c r="Q140" s="150"/>
      <c r="R140" s="150"/>
      <c r="S140" s="150"/>
      <c r="T140" s="150"/>
      <c r="U140" s="150"/>
      <c r="V140" s="150"/>
      <c r="W140" s="150"/>
      <c r="X140" s="150"/>
      <c r="Y140" s="150"/>
      <c r="Z140" s="150"/>
      <c r="AA140" s="150"/>
    </row>
    <row r="141" spans="1:27" ht="12.75">
      <c r="A141" s="150"/>
      <c r="B141" s="158">
        <f t="shared" si="0"/>
        <v>133</v>
      </c>
      <c r="C141" s="159" t="str">
        <f ca="1">IFERROR(__xludf.DUMMYFUNCTION("""COMPUTED_VALUE"""),"Azrai Zulfadli")</f>
        <v>Azrai Zulfadli</v>
      </c>
      <c r="D141" s="160" t="str">
        <f ca="1">IFERROR(__xludf.DUMMYFUNCTION("""COMPUTED_VALUE"""),"Mar 19")</f>
        <v>Mar 19</v>
      </c>
      <c r="E141" s="160" t="str">
        <f ca="1">IFERROR(__xludf.DUMMYFUNCTION("""COMPUTED_VALUE"""),"Script 1")</f>
        <v>Script 1</v>
      </c>
      <c r="F141" s="160"/>
      <c r="G141" s="160"/>
      <c r="H141" s="160"/>
      <c r="I141" s="160"/>
      <c r="J141" s="160"/>
      <c r="K141" s="160"/>
      <c r="L141" s="160" t="str">
        <f t="shared" ca="1" si="1"/>
        <v>Script 1</v>
      </c>
      <c r="M141" s="161"/>
      <c r="N141" s="150"/>
      <c r="O141" s="150"/>
      <c r="P141" s="150"/>
      <c r="Q141" s="150"/>
      <c r="R141" s="150"/>
      <c r="S141" s="150"/>
      <c r="T141" s="150"/>
      <c r="U141" s="150"/>
      <c r="V141" s="150"/>
      <c r="W141" s="150"/>
      <c r="X141" s="150"/>
      <c r="Y141" s="150"/>
      <c r="Z141" s="150"/>
      <c r="AA141" s="150"/>
    </row>
    <row r="142" spans="1:27" ht="12.75">
      <c r="A142" s="150"/>
      <c r="B142" s="158">
        <f t="shared" si="0"/>
        <v>134</v>
      </c>
      <c r="C142" s="159" t="str">
        <f ca="1">IFERROR(__xludf.DUMMYFUNCTION("""COMPUTED_VALUE"""),"Fatin Norain")</f>
        <v>Fatin Norain</v>
      </c>
      <c r="D142" s="160" t="str">
        <f ca="1">IFERROR(__xludf.DUMMYFUNCTION("""COMPUTED_VALUE"""),"Mar 19")</f>
        <v>Mar 19</v>
      </c>
      <c r="E142" s="160" t="str">
        <f ca="1">IFERROR(__xludf.DUMMYFUNCTION("""COMPUTED_VALUE"""),"Script 1")</f>
        <v>Script 1</v>
      </c>
      <c r="F142" s="160"/>
      <c r="G142" s="160"/>
      <c r="H142" s="160"/>
      <c r="I142" s="160"/>
      <c r="J142" s="160"/>
      <c r="K142" s="160"/>
      <c r="L142" s="160" t="str">
        <f t="shared" ca="1" si="1"/>
        <v>Script 1</v>
      </c>
      <c r="M142" s="161"/>
      <c r="N142" s="150"/>
      <c r="O142" s="150"/>
      <c r="P142" s="150"/>
      <c r="Q142" s="150"/>
      <c r="R142" s="150"/>
      <c r="S142" s="150"/>
      <c r="T142" s="150"/>
      <c r="U142" s="150"/>
      <c r="V142" s="150"/>
      <c r="W142" s="150"/>
      <c r="X142" s="150"/>
      <c r="Y142" s="150"/>
      <c r="Z142" s="150"/>
      <c r="AA142" s="150"/>
    </row>
    <row r="143" spans="1:27" ht="12.75">
      <c r="A143" s="150"/>
      <c r="B143" s="158">
        <f t="shared" si="0"/>
        <v>135</v>
      </c>
      <c r="C143" s="159" t="str">
        <f ca="1">IFERROR(__xludf.DUMMYFUNCTION("""COMPUTED_VALUE"""),"Zaidi Hamid")</f>
        <v>Zaidi Hamid</v>
      </c>
      <c r="D143" s="160" t="str">
        <f ca="1">IFERROR(__xludf.DUMMYFUNCTION("""COMPUTED_VALUE"""),"Mar 19")</f>
        <v>Mar 19</v>
      </c>
      <c r="E143" s="160" t="str">
        <f ca="1">IFERROR(__xludf.DUMMYFUNCTION("""COMPUTED_VALUE"""),"Script 1")</f>
        <v>Script 1</v>
      </c>
      <c r="F143" s="160"/>
      <c r="G143" s="160"/>
      <c r="H143" s="160"/>
      <c r="I143" s="160"/>
      <c r="J143" s="160"/>
      <c r="K143" s="160"/>
      <c r="L143" s="160" t="str">
        <f t="shared" ca="1" si="1"/>
        <v>Script 1</v>
      </c>
      <c r="M143" s="161"/>
      <c r="N143" s="150"/>
      <c r="O143" s="150"/>
      <c r="P143" s="150"/>
      <c r="Q143" s="150"/>
      <c r="R143" s="150"/>
      <c r="S143" s="150"/>
      <c r="T143" s="150"/>
      <c r="U143" s="150"/>
      <c r="V143" s="150"/>
      <c r="W143" s="150"/>
      <c r="X143" s="150"/>
      <c r="Y143" s="150"/>
      <c r="Z143" s="150"/>
      <c r="AA143" s="150"/>
    </row>
    <row r="144" spans="1:27" ht="12.75">
      <c r="A144" s="150"/>
      <c r="B144" s="158">
        <f t="shared" si="0"/>
        <v>136</v>
      </c>
      <c r="C144" s="159" t="str">
        <f ca="1">IFERROR(__xludf.DUMMYFUNCTION("""COMPUTED_VALUE"""),"SITI AISYAH ROSLIN")</f>
        <v>SITI AISYAH ROSLIN</v>
      </c>
      <c r="D144" s="160" t="str">
        <f ca="1">IFERROR(__xludf.DUMMYFUNCTION("""COMPUTED_VALUE"""),"Mar 19")</f>
        <v>Mar 19</v>
      </c>
      <c r="E144" s="160" t="str">
        <f ca="1">IFERROR(__xludf.DUMMYFUNCTION("""COMPUTED_VALUE"""),"Script 1")</f>
        <v>Script 1</v>
      </c>
      <c r="F144" s="160"/>
      <c r="G144" s="160"/>
      <c r="H144" s="160"/>
      <c r="I144" s="160"/>
      <c r="J144" s="160"/>
      <c r="K144" s="160"/>
      <c r="L144" s="160" t="str">
        <f t="shared" ca="1" si="1"/>
        <v>Script 1</v>
      </c>
      <c r="M144" s="161"/>
      <c r="N144" s="150"/>
      <c r="O144" s="150"/>
      <c r="P144" s="150"/>
      <c r="Q144" s="150"/>
      <c r="R144" s="150"/>
      <c r="S144" s="150"/>
      <c r="T144" s="150"/>
      <c r="U144" s="150"/>
      <c r="V144" s="150"/>
      <c r="W144" s="150"/>
      <c r="X144" s="150"/>
      <c r="Y144" s="150"/>
      <c r="Z144" s="150"/>
      <c r="AA144" s="150"/>
    </row>
    <row r="145" spans="1:27" ht="12.75">
      <c r="A145" s="150"/>
      <c r="B145" s="158">
        <f t="shared" si="0"/>
        <v>137</v>
      </c>
      <c r="C145" s="159" t="str">
        <f ca="1">IFERROR(__xludf.DUMMYFUNCTION("""COMPUTED_VALUE"""),"Maizatul Syamimie")</f>
        <v>Maizatul Syamimie</v>
      </c>
      <c r="D145" s="160" t="str">
        <f ca="1">IFERROR(__xludf.DUMMYFUNCTION("""COMPUTED_VALUE"""),"Mar 19")</f>
        <v>Mar 19</v>
      </c>
      <c r="E145" s="160" t="str">
        <f ca="1">IFERROR(__xludf.DUMMYFUNCTION("""COMPUTED_VALUE"""),"Script 1")</f>
        <v>Script 1</v>
      </c>
      <c r="F145" s="160"/>
      <c r="G145" s="160"/>
      <c r="H145" s="160"/>
      <c r="I145" s="160"/>
      <c r="J145" s="160"/>
      <c r="K145" s="160"/>
      <c r="L145" s="160" t="str">
        <f t="shared" ca="1" si="1"/>
        <v>Script 1</v>
      </c>
      <c r="M145" s="161"/>
      <c r="N145" s="150"/>
      <c r="O145" s="150"/>
      <c r="P145" s="150"/>
      <c r="Q145" s="150"/>
      <c r="R145" s="150"/>
      <c r="S145" s="150"/>
      <c r="T145" s="150"/>
      <c r="U145" s="150"/>
      <c r="V145" s="150"/>
      <c r="W145" s="150"/>
      <c r="X145" s="150"/>
      <c r="Y145" s="150"/>
      <c r="Z145" s="150"/>
      <c r="AA145" s="150"/>
    </row>
    <row r="146" spans="1:27" ht="12.75">
      <c r="A146" s="150"/>
      <c r="B146" s="158">
        <f t="shared" si="0"/>
        <v>138</v>
      </c>
      <c r="C146" s="159" t="str">
        <f ca="1">IFERROR(__xludf.DUMMYFUNCTION("""COMPUTED_VALUE"""),"Irfan Hakim")</f>
        <v>Irfan Hakim</v>
      </c>
      <c r="D146" s="160" t="str">
        <f ca="1">IFERROR(__xludf.DUMMYFUNCTION("""COMPUTED_VALUE"""),"Mar 19")</f>
        <v>Mar 19</v>
      </c>
      <c r="E146" s="160" t="str">
        <f ca="1">IFERROR(__xludf.DUMMYFUNCTION("""COMPUTED_VALUE"""),"Script 1")</f>
        <v>Script 1</v>
      </c>
      <c r="F146" s="160"/>
      <c r="G146" s="160"/>
      <c r="H146" s="160"/>
      <c r="I146" s="160"/>
      <c r="J146" s="160"/>
      <c r="K146" s="160"/>
      <c r="L146" s="160" t="str">
        <f t="shared" ca="1" si="1"/>
        <v>Script 1</v>
      </c>
      <c r="M146" s="161"/>
      <c r="N146" s="150"/>
      <c r="O146" s="150"/>
      <c r="P146" s="150"/>
      <c r="Q146" s="150"/>
      <c r="R146" s="150"/>
      <c r="S146" s="150"/>
      <c r="T146" s="150"/>
      <c r="U146" s="150"/>
      <c r="V146" s="150"/>
      <c r="W146" s="150"/>
      <c r="X146" s="150"/>
      <c r="Y146" s="150"/>
      <c r="Z146" s="150"/>
      <c r="AA146" s="150"/>
    </row>
    <row r="147" spans="1:27" ht="12.75">
      <c r="A147" s="150"/>
      <c r="B147" s="158">
        <f t="shared" si="0"/>
        <v>139</v>
      </c>
      <c r="C147" s="159" t="str">
        <f ca="1">IFERROR(__xludf.DUMMYFUNCTION("""COMPUTED_VALUE"""),"Iqbal Tasyrik")</f>
        <v>Iqbal Tasyrik</v>
      </c>
      <c r="D147" s="160" t="str">
        <f ca="1">IFERROR(__xludf.DUMMYFUNCTION("""COMPUTED_VALUE"""),"Mar 19")</f>
        <v>Mar 19</v>
      </c>
      <c r="E147" s="160" t="str">
        <f ca="1">IFERROR(__xludf.DUMMYFUNCTION("""COMPUTED_VALUE"""),"Script 1")</f>
        <v>Script 1</v>
      </c>
      <c r="F147" s="160"/>
      <c r="G147" s="160"/>
      <c r="H147" s="160"/>
      <c r="I147" s="160"/>
      <c r="J147" s="160"/>
      <c r="K147" s="160"/>
      <c r="L147" s="160" t="str">
        <f t="shared" ca="1" si="1"/>
        <v>Script 1</v>
      </c>
      <c r="M147" s="161"/>
      <c r="N147" s="150"/>
      <c r="O147" s="150"/>
      <c r="P147" s="150"/>
      <c r="Q147" s="150"/>
      <c r="R147" s="150"/>
      <c r="S147" s="150"/>
      <c r="T147" s="150"/>
      <c r="U147" s="150"/>
      <c r="V147" s="150"/>
      <c r="W147" s="150"/>
      <c r="X147" s="150"/>
      <c r="Y147" s="150"/>
      <c r="Z147" s="150"/>
      <c r="AA147" s="150"/>
    </row>
    <row r="148" spans="1:27" ht="12.75">
      <c r="A148" s="150"/>
      <c r="B148" s="158">
        <f t="shared" si="0"/>
        <v>140</v>
      </c>
      <c r="C148" s="159" t="str">
        <f ca="1">IFERROR(__xludf.DUMMYFUNCTION("""COMPUTED_VALUE"""),"SAFIRA SAFIE")</f>
        <v>SAFIRA SAFIE</v>
      </c>
      <c r="D148" s="160" t="str">
        <f ca="1">IFERROR(__xludf.DUMMYFUNCTION("""COMPUTED_VALUE"""),"Mar 19")</f>
        <v>Mar 19</v>
      </c>
      <c r="E148" s="160" t="str">
        <f ca="1">IFERROR(__xludf.DUMMYFUNCTION("""COMPUTED_VALUE"""),"Script 1")</f>
        <v>Script 1</v>
      </c>
      <c r="F148" s="160"/>
      <c r="G148" s="160"/>
      <c r="H148" s="160"/>
      <c r="I148" s="160"/>
      <c r="J148" s="160"/>
      <c r="K148" s="160"/>
      <c r="L148" s="160" t="str">
        <f t="shared" ca="1" si="1"/>
        <v>Script 1</v>
      </c>
      <c r="M148" s="161"/>
      <c r="N148" s="150"/>
      <c r="O148" s="150"/>
      <c r="P148" s="150"/>
      <c r="Q148" s="150"/>
      <c r="R148" s="150"/>
      <c r="S148" s="150"/>
      <c r="T148" s="150"/>
      <c r="U148" s="150"/>
      <c r="V148" s="150"/>
      <c r="W148" s="150"/>
      <c r="X148" s="150"/>
      <c r="Y148" s="150"/>
      <c r="Z148" s="150"/>
      <c r="AA148" s="150"/>
    </row>
    <row r="149" spans="1:27" ht="12.75">
      <c r="A149" s="150"/>
      <c r="B149" s="158">
        <f t="shared" si="0"/>
        <v>141</v>
      </c>
      <c r="C149" s="159" t="str">
        <f ca="1">IFERROR(__xludf.DUMMYFUNCTION("""COMPUTED_VALUE"""),"Izzatul Farahin Iskandar")</f>
        <v>Izzatul Farahin Iskandar</v>
      </c>
      <c r="D149" s="160" t="str">
        <f ca="1">IFERROR(__xludf.DUMMYFUNCTION("""COMPUTED_VALUE"""),"Mar 19")</f>
        <v>Mar 19</v>
      </c>
      <c r="E149" s="160" t="str">
        <f ca="1">IFERROR(__xludf.DUMMYFUNCTION("""COMPUTED_VALUE"""),"Script 1")</f>
        <v>Script 1</v>
      </c>
      <c r="F149" s="160"/>
      <c r="G149" s="160"/>
      <c r="H149" s="160"/>
      <c r="I149" s="160"/>
      <c r="J149" s="160"/>
      <c r="K149" s="160"/>
      <c r="L149" s="160" t="str">
        <f t="shared" ca="1" si="1"/>
        <v>Script 1</v>
      </c>
      <c r="M149" s="161"/>
      <c r="N149" s="150"/>
      <c r="O149" s="150"/>
      <c r="P149" s="150"/>
      <c r="Q149" s="150"/>
      <c r="R149" s="150"/>
      <c r="S149" s="150"/>
      <c r="T149" s="150"/>
      <c r="U149" s="150"/>
      <c r="V149" s="150"/>
      <c r="W149" s="150"/>
      <c r="X149" s="150"/>
      <c r="Y149" s="150"/>
      <c r="Z149" s="150"/>
      <c r="AA149" s="150"/>
    </row>
    <row r="150" spans="1:27" ht="12.75">
      <c r="A150" s="150"/>
      <c r="B150" s="158">
        <f t="shared" si="0"/>
        <v>142</v>
      </c>
      <c r="C150" s="159" t="str">
        <f ca="1">IFERROR(__xludf.DUMMYFUNCTION("""COMPUTED_VALUE"""),"Razali Ahmad")</f>
        <v>Razali Ahmad</v>
      </c>
      <c r="D150" s="160" t="str">
        <f ca="1">IFERROR(__xludf.DUMMYFUNCTION("""COMPUTED_VALUE"""),"Mar 19")</f>
        <v>Mar 19</v>
      </c>
      <c r="E150" s="160" t="str">
        <f ca="1">IFERROR(__xludf.DUMMYFUNCTION("""COMPUTED_VALUE"""),"Script 1")</f>
        <v>Script 1</v>
      </c>
      <c r="F150" s="160"/>
      <c r="G150" s="160"/>
      <c r="H150" s="160"/>
      <c r="I150" s="160"/>
      <c r="J150" s="160"/>
      <c r="K150" s="160"/>
      <c r="L150" s="160" t="str">
        <f t="shared" ca="1" si="1"/>
        <v>Script 1</v>
      </c>
      <c r="M150" s="161"/>
      <c r="N150" s="150"/>
      <c r="O150" s="150"/>
      <c r="P150" s="150"/>
      <c r="Q150" s="150"/>
      <c r="R150" s="150"/>
      <c r="S150" s="150"/>
      <c r="T150" s="150"/>
      <c r="U150" s="150"/>
      <c r="V150" s="150"/>
      <c r="W150" s="150"/>
      <c r="X150" s="150"/>
      <c r="Y150" s="150"/>
      <c r="Z150" s="150"/>
      <c r="AA150" s="150"/>
    </row>
    <row r="151" spans="1:27" ht="12.75">
      <c r="A151" s="150"/>
      <c r="B151" s="158">
        <f t="shared" si="0"/>
        <v>143</v>
      </c>
      <c r="C151" s="159" t="str">
        <f ca="1">IFERROR(__xludf.DUMMYFUNCTION("""COMPUTED_VALUE"""),"Aqillah Razali")</f>
        <v>Aqillah Razali</v>
      </c>
      <c r="D151" s="160" t="str">
        <f ca="1">IFERROR(__xludf.DUMMYFUNCTION("""COMPUTED_VALUE"""),"Mar 19")</f>
        <v>Mar 19</v>
      </c>
      <c r="E151" s="160" t="str">
        <f ca="1">IFERROR(__xludf.DUMMYFUNCTION("""COMPUTED_VALUE"""),"Script 1")</f>
        <v>Script 1</v>
      </c>
      <c r="F151" s="160"/>
      <c r="G151" s="160"/>
      <c r="H151" s="160"/>
      <c r="I151" s="160"/>
      <c r="J151" s="160"/>
      <c r="K151" s="160"/>
      <c r="L151" s="160" t="str">
        <f t="shared" ca="1" si="1"/>
        <v>Script 1</v>
      </c>
      <c r="M151" s="161"/>
      <c r="N151" s="150"/>
      <c r="O151" s="150"/>
      <c r="P151" s="150"/>
      <c r="Q151" s="150"/>
      <c r="R151" s="150"/>
      <c r="S151" s="150"/>
      <c r="T151" s="150"/>
      <c r="U151" s="150"/>
      <c r="V151" s="150"/>
      <c r="W151" s="150"/>
      <c r="X151" s="150"/>
      <c r="Y151" s="150"/>
      <c r="Z151" s="150"/>
      <c r="AA151" s="150"/>
    </row>
    <row r="152" spans="1:27" ht="12.75">
      <c r="A152" s="150"/>
      <c r="B152" s="158">
        <f t="shared" si="0"/>
        <v>144</v>
      </c>
      <c r="C152" s="159" t="str">
        <f ca="1">IFERROR(__xludf.DUMMYFUNCTION("""COMPUTED_VALUE"""),"Afieqah Abdul Rahman")</f>
        <v>Afieqah Abdul Rahman</v>
      </c>
      <c r="D152" s="160" t="str">
        <f ca="1">IFERROR(__xludf.DUMMYFUNCTION("""COMPUTED_VALUE"""),"Mar 19")</f>
        <v>Mar 19</v>
      </c>
      <c r="E152" s="160" t="str">
        <f ca="1">IFERROR(__xludf.DUMMYFUNCTION("""COMPUTED_VALUE"""),"Script 1")</f>
        <v>Script 1</v>
      </c>
      <c r="F152" s="160"/>
      <c r="G152" s="160"/>
      <c r="H152" s="160"/>
      <c r="I152" s="160"/>
      <c r="J152" s="160"/>
      <c r="K152" s="160"/>
      <c r="L152" s="160" t="str">
        <f t="shared" ca="1" si="1"/>
        <v>Script 1</v>
      </c>
      <c r="M152" s="161"/>
      <c r="N152" s="150"/>
      <c r="O152" s="150"/>
      <c r="P152" s="150"/>
      <c r="Q152" s="150"/>
      <c r="R152" s="150"/>
      <c r="S152" s="150"/>
      <c r="T152" s="150"/>
      <c r="U152" s="150"/>
      <c r="V152" s="150"/>
      <c r="W152" s="150"/>
      <c r="X152" s="150"/>
      <c r="Y152" s="150"/>
      <c r="Z152" s="150"/>
      <c r="AA152" s="150"/>
    </row>
    <row r="153" spans="1:27" ht="12.75">
      <c r="A153" s="150"/>
      <c r="B153" s="158">
        <f t="shared" si="0"/>
        <v>145</v>
      </c>
      <c r="C153" s="159" t="str">
        <f ca="1">IFERROR(__xludf.DUMMYFUNCTION("""COMPUTED_VALUE"""),"Athira Farahiyah Saharudin")</f>
        <v>Athira Farahiyah Saharudin</v>
      </c>
      <c r="D153" s="160" t="str">
        <f ca="1">IFERROR(__xludf.DUMMYFUNCTION("""COMPUTED_VALUE"""),"Mar 19")</f>
        <v>Mar 19</v>
      </c>
      <c r="E153" s="160" t="str">
        <f ca="1">IFERROR(__xludf.DUMMYFUNCTION("""COMPUTED_VALUE"""),"Script 1")</f>
        <v>Script 1</v>
      </c>
      <c r="F153" s="160"/>
      <c r="G153" s="160"/>
      <c r="H153" s="160"/>
      <c r="I153" s="160"/>
      <c r="J153" s="160"/>
      <c r="K153" s="160"/>
      <c r="L153" s="160" t="str">
        <f t="shared" ca="1" si="1"/>
        <v>Script 1</v>
      </c>
      <c r="M153" s="161"/>
      <c r="N153" s="150"/>
      <c r="O153" s="150"/>
      <c r="P153" s="150"/>
      <c r="Q153" s="150"/>
      <c r="R153" s="150"/>
      <c r="S153" s="150"/>
      <c r="T153" s="150"/>
      <c r="U153" s="150"/>
      <c r="V153" s="150"/>
      <c r="W153" s="150"/>
      <c r="X153" s="150"/>
      <c r="Y153" s="150"/>
      <c r="Z153" s="150"/>
      <c r="AA153" s="150"/>
    </row>
    <row r="154" spans="1:27" ht="12.75">
      <c r="A154" s="150"/>
      <c r="B154" s="158">
        <f t="shared" si="0"/>
        <v>146</v>
      </c>
      <c r="C154" s="159" t="str">
        <f ca="1">IFERROR(__xludf.DUMMYFUNCTION("""COMPUTED_VALUE"""),"Zal Hasmi")</f>
        <v>Zal Hasmi</v>
      </c>
      <c r="D154" s="160" t="str">
        <f ca="1">IFERROR(__xludf.DUMMYFUNCTION("""COMPUTED_VALUE"""),"Mar 19")</f>
        <v>Mar 19</v>
      </c>
      <c r="E154" s="160" t="str">
        <f ca="1">IFERROR(__xludf.DUMMYFUNCTION("""COMPUTED_VALUE"""),"Script 1")</f>
        <v>Script 1</v>
      </c>
      <c r="F154" s="160"/>
      <c r="G154" s="160"/>
      <c r="H154" s="160"/>
      <c r="I154" s="160"/>
      <c r="J154" s="160"/>
      <c r="K154" s="160"/>
      <c r="L154" s="160" t="str">
        <f t="shared" ca="1" si="1"/>
        <v>Script 1</v>
      </c>
      <c r="M154" s="161"/>
      <c r="N154" s="150"/>
      <c r="O154" s="150"/>
      <c r="P154" s="150"/>
      <c r="Q154" s="150"/>
      <c r="R154" s="150"/>
      <c r="S154" s="150"/>
      <c r="T154" s="150"/>
      <c r="U154" s="150"/>
      <c r="V154" s="150"/>
      <c r="W154" s="150"/>
      <c r="X154" s="150"/>
      <c r="Y154" s="150"/>
      <c r="Z154" s="150"/>
      <c r="AA154" s="150"/>
    </row>
    <row r="155" spans="1:27" ht="12.75">
      <c r="A155" s="150"/>
      <c r="B155" s="158">
        <f t="shared" si="0"/>
        <v>147</v>
      </c>
      <c r="C155" s="159" t="str">
        <f ca="1">IFERROR(__xludf.DUMMYFUNCTION("""COMPUTED_VALUE"""),"MUHAMMAD MUADZZIN MOHD ZAINI")</f>
        <v>MUHAMMAD MUADZZIN MOHD ZAINI</v>
      </c>
      <c r="D155" s="160" t="str">
        <f ca="1">IFERROR(__xludf.DUMMYFUNCTION("""COMPUTED_VALUE"""),"Mar 19")</f>
        <v>Mar 19</v>
      </c>
      <c r="E155" s="160" t="str">
        <f ca="1">IFERROR(__xludf.DUMMYFUNCTION("""COMPUTED_VALUE"""),"Script 1")</f>
        <v>Script 1</v>
      </c>
      <c r="F155" s="160"/>
      <c r="G155" s="160"/>
      <c r="H155" s="160"/>
      <c r="I155" s="160"/>
      <c r="J155" s="160"/>
      <c r="K155" s="160"/>
      <c r="L155" s="160" t="str">
        <f t="shared" ca="1" si="1"/>
        <v>Script 1</v>
      </c>
      <c r="M155" s="161"/>
      <c r="N155" s="150"/>
      <c r="O155" s="150"/>
      <c r="P155" s="150"/>
      <c r="Q155" s="150"/>
      <c r="R155" s="150"/>
      <c r="S155" s="150"/>
      <c r="T155" s="150"/>
      <c r="U155" s="150"/>
      <c r="V155" s="150"/>
      <c r="W155" s="150"/>
      <c r="X155" s="150"/>
      <c r="Y155" s="150"/>
      <c r="Z155" s="150"/>
      <c r="AA155" s="150"/>
    </row>
    <row r="156" spans="1:27" ht="12.75">
      <c r="A156" s="150"/>
      <c r="B156" s="158">
        <f t="shared" si="0"/>
        <v>148</v>
      </c>
      <c r="C156" s="159" t="str">
        <f ca="1">IFERROR(__xludf.DUMMYFUNCTION("""COMPUTED_VALUE"""),"Amyzatul Husna Zulkifli")</f>
        <v>Amyzatul Husna Zulkifli</v>
      </c>
      <c r="D156" s="160" t="str">
        <f ca="1">IFERROR(__xludf.DUMMYFUNCTION("""COMPUTED_VALUE"""),"Mar 19")</f>
        <v>Mar 19</v>
      </c>
      <c r="E156" s="160" t="str">
        <f ca="1">IFERROR(__xludf.DUMMYFUNCTION("""COMPUTED_VALUE"""),"Script 1")</f>
        <v>Script 1</v>
      </c>
      <c r="F156" s="160"/>
      <c r="G156" s="160"/>
      <c r="H156" s="160"/>
      <c r="I156" s="160"/>
      <c r="J156" s="160"/>
      <c r="K156" s="160"/>
      <c r="L156" s="160" t="str">
        <f t="shared" ca="1" si="1"/>
        <v>Script 1</v>
      </c>
      <c r="M156" s="161"/>
      <c r="N156" s="150"/>
      <c r="O156" s="150"/>
      <c r="P156" s="150"/>
      <c r="Q156" s="150"/>
      <c r="R156" s="150"/>
      <c r="S156" s="150"/>
      <c r="T156" s="150"/>
      <c r="U156" s="150"/>
      <c r="V156" s="150"/>
      <c r="W156" s="150"/>
      <c r="X156" s="150"/>
      <c r="Y156" s="150"/>
      <c r="Z156" s="150"/>
      <c r="AA156" s="150"/>
    </row>
    <row r="157" spans="1:27" ht="12.75">
      <c r="A157" s="150"/>
      <c r="B157" s="158">
        <f t="shared" si="0"/>
        <v>149</v>
      </c>
      <c r="C157" s="159" t="str">
        <f ca="1">IFERROR(__xludf.DUMMYFUNCTION("""COMPUTED_VALUE"""),"Umar Hadhari Zuhairi")</f>
        <v>Umar Hadhari Zuhairi</v>
      </c>
      <c r="D157" s="160" t="str">
        <f ca="1">IFERROR(__xludf.DUMMYFUNCTION("""COMPUTED_VALUE"""),"Mar 14")</f>
        <v>Mar 14</v>
      </c>
      <c r="E157" s="160" t="str">
        <f ca="1">IFERROR(__xludf.DUMMYFUNCTION("""COMPUTED_VALUE"""),"Script 1")</f>
        <v>Script 1</v>
      </c>
      <c r="F157" s="160"/>
      <c r="G157" s="160"/>
      <c r="H157" s="160"/>
      <c r="I157" s="160"/>
      <c r="J157" s="160"/>
      <c r="K157" s="160"/>
      <c r="L157" s="160" t="str">
        <f t="shared" ca="1" si="1"/>
        <v>Script 1</v>
      </c>
      <c r="M157" s="161"/>
      <c r="N157" s="150"/>
      <c r="O157" s="150"/>
      <c r="P157" s="150"/>
      <c r="Q157" s="150"/>
      <c r="R157" s="150"/>
      <c r="S157" s="150"/>
      <c r="T157" s="150"/>
      <c r="U157" s="150"/>
      <c r="V157" s="150"/>
      <c r="W157" s="150"/>
      <c r="X157" s="150"/>
      <c r="Y157" s="150"/>
      <c r="Z157" s="150"/>
      <c r="AA157" s="150"/>
    </row>
    <row r="158" spans="1:27" ht="12.75">
      <c r="A158" s="150"/>
      <c r="B158" s="158">
        <f t="shared" si="0"/>
        <v>150</v>
      </c>
      <c r="C158" s="159" t="str">
        <f ca="1">IFERROR(__xludf.DUMMYFUNCTION("""COMPUTED_VALUE"""),"Nuraina Suraya Suhaimi")</f>
        <v>Nuraina Suraya Suhaimi</v>
      </c>
      <c r="D158" s="160" t="str">
        <f ca="1">IFERROR(__xludf.DUMMYFUNCTION("""COMPUTED_VALUE"""),"Mar 14")</f>
        <v>Mar 14</v>
      </c>
      <c r="E158" s="160" t="str">
        <f ca="1">IFERROR(__xludf.DUMMYFUNCTION("""COMPUTED_VALUE"""),"Script 1")</f>
        <v>Script 1</v>
      </c>
      <c r="F158" s="160"/>
      <c r="G158" s="160"/>
      <c r="H158" s="160"/>
      <c r="I158" s="160"/>
      <c r="J158" s="160"/>
      <c r="K158" s="160"/>
      <c r="L158" s="160" t="str">
        <f t="shared" ca="1" si="1"/>
        <v>Script 1</v>
      </c>
      <c r="M158" s="161"/>
      <c r="N158" s="150"/>
      <c r="O158" s="150"/>
      <c r="P158" s="150"/>
      <c r="Q158" s="150"/>
      <c r="R158" s="150"/>
      <c r="S158" s="150"/>
      <c r="T158" s="150"/>
      <c r="U158" s="150"/>
      <c r="V158" s="150"/>
      <c r="W158" s="150"/>
      <c r="X158" s="150"/>
      <c r="Y158" s="150"/>
      <c r="Z158" s="150"/>
      <c r="AA158" s="150"/>
    </row>
    <row r="159" spans="1:27" ht="12.75">
      <c r="A159" s="150"/>
      <c r="B159" s="158">
        <f t="shared" si="0"/>
        <v>151</v>
      </c>
      <c r="C159" s="159" t="str">
        <f ca="1">IFERROR(__xludf.DUMMYFUNCTION("""COMPUTED_VALUE"""),"Nurliyana Bt Mohd Azam")</f>
        <v>Nurliyana Bt Mohd Azam</v>
      </c>
      <c r="D159" s="160" t="str">
        <f ca="1">IFERROR(__xludf.DUMMYFUNCTION("""COMPUTED_VALUE"""),"Mar 14")</f>
        <v>Mar 14</v>
      </c>
      <c r="E159" s="160" t="str">
        <f ca="1">IFERROR(__xludf.DUMMYFUNCTION("""COMPUTED_VALUE"""),"Script 1")</f>
        <v>Script 1</v>
      </c>
      <c r="F159" s="160"/>
      <c r="G159" s="160"/>
      <c r="H159" s="160"/>
      <c r="I159" s="160"/>
      <c r="J159" s="160"/>
      <c r="K159" s="160"/>
      <c r="L159" s="160" t="str">
        <f t="shared" ca="1" si="1"/>
        <v>Script 1</v>
      </c>
      <c r="M159" s="161"/>
      <c r="N159" s="150"/>
      <c r="O159" s="150"/>
      <c r="P159" s="150"/>
      <c r="Q159" s="150"/>
      <c r="R159" s="150"/>
      <c r="S159" s="150"/>
      <c r="T159" s="150"/>
      <c r="U159" s="150"/>
      <c r="V159" s="150"/>
      <c r="W159" s="150"/>
      <c r="X159" s="150"/>
      <c r="Y159" s="150"/>
      <c r="Z159" s="150"/>
      <c r="AA159" s="150"/>
    </row>
    <row r="160" spans="1:27" ht="12.75">
      <c r="A160" s="150"/>
      <c r="B160" s="158">
        <f t="shared" si="0"/>
        <v>152</v>
      </c>
      <c r="C160" s="159" t="str">
        <f ca="1">IFERROR(__xludf.DUMMYFUNCTION("""COMPUTED_VALUE"""),"Muhammad Haziq Abbas Bin Azmi")</f>
        <v>Muhammad Haziq Abbas Bin Azmi</v>
      </c>
      <c r="D160" s="160" t="str">
        <f ca="1">IFERROR(__xludf.DUMMYFUNCTION("""COMPUTED_VALUE"""),"Mar 14")</f>
        <v>Mar 14</v>
      </c>
      <c r="E160" s="160" t="str">
        <f ca="1">IFERROR(__xludf.DUMMYFUNCTION("""COMPUTED_VALUE"""),"Script 1")</f>
        <v>Script 1</v>
      </c>
      <c r="F160" s="160"/>
      <c r="G160" s="160"/>
      <c r="H160" s="160"/>
      <c r="I160" s="160"/>
      <c r="J160" s="160"/>
      <c r="K160" s="160"/>
      <c r="L160" s="160" t="str">
        <f t="shared" ca="1" si="1"/>
        <v>Script 1</v>
      </c>
      <c r="M160" s="161"/>
      <c r="N160" s="150"/>
      <c r="O160" s="150"/>
      <c r="P160" s="150"/>
      <c r="Q160" s="150"/>
      <c r="R160" s="150"/>
      <c r="S160" s="150"/>
      <c r="T160" s="150"/>
      <c r="U160" s="150"/>
      <c r="V160" s="150"/>
      <c r="W160" s="150"/>
      <c r="X160" s="150"/>
      <c r="Y160" s="150"/>
      <c r="Z160" s="150"/>
      <c r="AA160" s="150"/>
    </row>
    <row r="161" spans="1:27" ht="12.75">
      <c r="A161" s="150"/>
      <c r="B161" s="158">
        <f t="shared" si="0"/>
        <v>153</v>
      </c>
      <c r="C161" s="159" t="str">
        <f ca="1">IFERROR(__xludf.DUMMYFUNCTION("""COMPUTED_VALUE"""),"Hilmi Ilman Kamal")</f>
        <v>Hilmi Ilman Kamal</v>
      </c>
      <c r="D161" s="160" t="str">
        <f ca="1">IFERROR(__xludf.DUMMYFUNCTION("""COMPUTED_VALUE"""),"Mar 14")</f>
        <v>Mar 14</v>
      </c>
      <c r="E161" s="160" t="str">
        <f ca="1">IFERROR(__xludf.DUMMYFUNCTION("""COMPUTED_VALUE"""),"Script 1")</f>
        <v>Script 1</v>
      </c>
      <c r="F161" s="160"/>
      <c r="G161" s="160"/>
      <c r="H161" s="160"/>
      <c r="I161" s="160"/>
      <c r="J161" s="160"/>
      <c r="K161" s="160"/>
      <c r="L161" s="160" t="str">
        <f t="shared" ca="1" si="1"/>
        <v>Script 1</v>
      </c>
      <c r="M161" s="161"/>
      <c r="N161" s="150"/>
      <c r="O161" s="150"/>
      <c r="P161" s="150"/>
      <c r="Q161" s="150"/>
      <c r="R161" s="150"/>
      <c r="S161" s="150"/>
      <c r="T161" s="150"/>
      <c r="U161" s="150"/>
      <c r="V161" s="150"/>
      <c r="W161" s="150"/>
      <c r="X161" s="150"/>
      <c r="Y161" s="150"/>
      <c r="Z161" s="150"/>
      <c r="AA161" s="150"/>
    </row>
    <row r="162" spans="1:27" ht="12.75">
      <c r="A162" s="150"/>
      <c r="B162" s="158">
        <f t="shared" si="0"/>
        <v>154</v>
      </c>
      <c r="C162" s="159" t="str">
        <f ca="1">IFERROR(__xludf.DUMMYFUNCTION("""COMPUTED_VALUE"""),"Aida Azmi")</f>
        <v>Aida Azmi</v>
      </c>
      <c r="D162" s="160" t="str">
        <f ca="1">IFERROR(__xludf.DUMMYFUNCTION("""COMPUTED_VALUE"""),"Mar 14")</f>
        <v>Mar 14</v>
      </c>
      <c r="E162" s="160" t="str">
        <f ca="1">IFERROR(__xludf.DUMMYFUNCTION("""COMPUTED_VALUE"""),"Script 1")</f>
        <v>Script 1</v>
      </c>
      <c r="F162" s="160"/>
      <c r="G162" s="160"/>
      <c r="H162" s="160"/>
      <c r="I162" s="160"/>
      <c r="J162" s="160"/>
      <c r="K162" s="160"/>
      <c r="L162" s="160" t="str">
        <f t="shared" ca="1" si="1"/>
        <v>Script 1</v>
      </c>
      <c r="M162" s="161"/>
      <c r="N162" s="150"/>
      <c r="O162" s="150"/>
      <c r="P162" s="150"/>
      <c r="Q162" s="150"/>
      <c r="R162" s="150"/>
      <c r="S162" s="150"/>
      <c r="T162" s="150"/>
      <c r="U162" s="150"/>
      <c r="V162" s="150"/>
      <c r="W162" s="150"/>
      <c r="X162" s="150"/>
      <c r="Y162" s="150"/>
      <c r="Z162" s="150"/>
      <c r="AA162" s="150"/>
    </row>
    <row r="163" spans="1:27" ht="12.75">
      <c r="A163" s="150"/>
      <c r="B163" s="158">
        <f t="shared" si="0"/>
        <v>155</v>
      </c>
      <c r="C163" s="159" t="str">
        <f ca="1">IFERROR(__xludf.DUMMYFUNCTION("""COMPUTED_VALUE"""),"Nurin Nazifa Talib")</f>
        <v>Nurin Nazifa Talib</v>
      </c>
      <c r="D163" s="160" t="str">
        <f ca="1">IFERROR(__xludf.DUMMYFUNCTION("""COMPUTED_VALUE"""),"Mar 14")</f>
        <v>Mar 14</v>
      </c>
      <c r="E163" s="160" t="str">
        <f ca="1">IFERROR(__xludf.DUMMYFUNCTION("""COMPUTED_VALUE"""),"Script 1")</f>
        <v>Script 1</v>
      </c>
      <c r="F163" s="160"/>
      <c r="G163" s="160"/>
      <c r="H163" s="160"/>
      <c r="I163" s="160"/>
      <c r="J163" s="160"/>
      <c r="K163" s="160"/>
      <c r="L163" s="160" t="str">
        <f t="shared" ca="1" si="1"/>
        <v>Script 1</v>
      </c>
      <c r="M163" s="161"/>
      <c r="N163" s="150"/>
      <c r="O163" s="150"/>
      <c r="P163" s="150"/>
      <c r="Q163" s="150"/>
      <c r="R163" s="150"/>
      <c r="S163" s="150"/>
      <c r="T163" s="150"/>
      <c r="U163" s="150"/>
      <c r="V163" s="150"/>
      <c r="W163" s="150"/>
      <c r="X163" s="150"/>
      <c r="Y163" s="150"/>
      <c r="Z163" s="150"/>
      <c r="AA163" s="150"/>
    </row>
    <row r="164" spans="1:27" ht="12.75">
      <c r="A164" s="150"/>
      <c r="B164" s="158">
        <f t="shared" si="0"/>
        <v>156</v>
      </c>
      <c r="C164" s="159" t="str">
        <f ca="1">IFERROR(__xludf.DUMMYFUNCTION("""COMPUTED_VALUE"""),"Adibah Azali")</f>
        <v>Adibah Azali</v>
      </c>
      <c r="D164" s="160" t="str">
        <f ca="1">IFERROR(__xludf.DUMMYFUNCTION("""COMPUTED_VALUE"""),"Mar 14")</f>
        <v>Mar 14</v>
      </c>
      <c r="E164" s="160" t="str">
        <f ca="1">IFERROR(__xludf.DUMMYFUNCTION("""COMPUTED_VALUE"""),"Script 1")</f>
        <v>Script 1</v>
      </c>
      <c r="F164" s="160"/>
      <c r="G164" s="160"/>
      <c r="H164" s="160"/>
      <c r="I164" s="160"/>
      <c r="J164" s="160"/>
      <c r="K164" s="160"/>
      <c r="L164" s="160" t="str">
        <f t="shared" ca="1" si="1"/>
        <v>Script 1</v>
      </c>
      <c r="M164" s="161"/>
      <c r="N164" s="150"/>
      <c r="O164" s="150"/>
      <c r="P164" s="150"/>
      <c r="Q164" s="150"/>
      <c r="R164" s="150"/>
      <c r="S164" s="150"/>
      <c r="T164" s="150"/>
      <c r="U164" s="150"/>
      <c r="V164" s="150"/>
      <c r="W164" s="150"/>
      <c r="X164" s="150"/>
      <c r="Y164" s="150"/>
      <c r="Z164" s="150"/>
      <c r="AA164" s="150"/>
    </row>
    <row r="165" spans="1:27" ht="12.75">
      <c r="A165" s="150"/>
      <c r="B165" s="158">
        <f t="shared" si="0"/>
        <v>157</v>
      </c>
      <c r="C165" s="159" t="str">
        <f ca="1">IFERROR(__xludf.DUMMYFUNCTION("""COMPUTED_VALUE"""),"Nur Fikri Daniel bin Azam")</f>
        <v>Nur Fikri Daniel bin Azam</v>
      </c>
      <c r="D165" s="160" t="str">
        <f ca="1">IFERROR(__xludf.DUMMYFUNCTION("""COMPUTED_VALUE"""),"Mar 14")</f>
        <v>Mar 14</v>
      </c>
      <c r="E165" s="160" t="str">
        <f ca="1">IFERROR(__xludf.DUMMYFUNCTION("""COMPUTED_VALUE"""),"Script 1")</f>
        <v>Script 1</v>
      </c>
      <c r="F165" s="160"/>
      <c r="G165" s="160"/>
      <c r="H165" s="160"/>
      <c r="I165" s="160"/>
      <c r="J165" s="160"/>
      <c r="K165" s="160"/>
      <c r="L165" s="160" t="str">
        <f t="shared" ca="1" si="1"/>
        <v>Script 1</v>
      </c>
      <c r="M165" s="161"/>
      <c r="N165" s="150"/>
      <c r="O165" s="150"/>
      <c r="P165" s="150"/>
      <c r="Q165" s="150"/>
      <c r="R165" s="150"/>
      <c r="S165" s="150"/>
      <c r="T165" s="150"/>
      <c r="U165" s="150"/>
      <c r="V165" s="150"/>
      <c r="W165" s="150"/>
      <c r="X165" s="150"/>
      <c r="Y165" s="150"/>
      <c r="Z165" s="150"/>
      <c r="AA165" s="150"/>
    </row>
    <row r="166" spans="1:27" ht="12.75">
      <c r="A166" s="150"/>
      <c r="B166" s="158">
        <f t="shared" si="0"/>
        <v>158</v>
      </c>
      <c r="C166" s="159" t="str">
        <f ca="1">IFERROR(__xludf.DUMMYFUNCTION("""COMPUTED_VALUE"""),"Najib Sulaiman")</f>
        <v>Najib Sulaiman</v>
      </c>
      <c r="D166" s="160" t="str">
        <f ca="1">IFERROR(__xludf.DUMMYFUNCTION("""COMPUTED_VALUE"""),"Mar 14")</f>
        <v>Mar 14</v>
      </c>
      <c r="E166" s="160" t="str">
        <f ca="1">IFERROR(__xludf.DUMMYFUNCTION("""COMPUTED_VALUE"""),"Script 1")</f>
        <v>Script 1</v>
      </c>
      <c r="F166" s="160"/>
      <c r="G166" s="160"/>
      <c r="H166" s="160"/>
      <c r="I166" s="160"/>
      <c r="J166" s="160"/>
      <c r="K166" s="160"/>
      <c r="L166" s="160" t="str">
        <f t="shared" ca="1" si="1"/>
        <v>Script 1</v>
      </c>
      <c r="M166" s="161"/>
      <c r="N166" s="150"/>
      <c r="O166" s="150"/>
      <c r="P166" s="150"/>
      <c r="Q166" s="150"/>
      <c r="R166" s="150"/>
      <c r="S166" s="150"/>
      <c r="T166" s="150"/>
      <c r="U166" s="150"/>
      <c r="V166" s="150"/>
      <c r="W166" s="150"/>
      <c r="X166" s="150"/>
      <c r="Y166" s="150"/>
      <c r="Z166" s="150"/>
      <c r="AA166" s="150"/>
    </row>
    <row r="167" spans="1:27" ht="12.75">
      <c r="A167" s="150"/>
      <c r="B167" s="158">
        <f t="shared" si="0"/>
        <v>159</v>
      </c>
      <c r="C167" s="159" t="str">
        <f ca="1">IFERROR(__xludf.DUMMYFUNCTION("""COMPUTED_VALUE"""),"NOOR DALILA CHE HALIM")</f>
        <v>NOOR DALILA CHE HALIM</v>
      </c>
      <c r="D167" s="160" t="str">
        <f ca="1">IFERROR(__xludf.DUMMYFUNCTION("""COMPUTED_VALUE"""),"Mar 14")</f>
        <v>Mar 14</v>
      </c>
      <c r="E167" s="160" t="str">
        <f ca="1">IFERROR(__xludf.DUMMYFUNCTION("""COMPUTED_VALUE"""),"Script 1")</f>
        <v>Script 1</v>
      </c>
      <c r="F167" s="160"/>
      <c r="G167" s="160"/>
      <c r="H167" s="160"/>
      <c r="I167" s="160"/>
      <c r="J167" s="160"/>
      <c r="K167" s="160"/>
      <c r="L167" s="160" t="str">
        <f t="shared" ca="1" si="1"/>
        <v>Script 1</v>
      </c>
      <c r="M167" s="161"/>
      <c r="N167" s="150"/>
      <c r="O167" s="150"/>
      <c r="P167" s="150"/>
      <c r="Q167" s="150"/>
      <c r="R167" s="150"/>
      <c r="S167" s="150"/>
      <c r="T167" s="150"/>
      <c r="U167" s="150"/>
      <c r="V167" s="150"/>
      <c r="W167" s="150"/>
      <c r="X167" s="150"/>
      <c r="Y167" s="150"/>
      <c r="Z167" s="150"/>
      <c r="AA167" s="150"/>
    </row>
    <row r="168" spans="1:27" ht="12.75">
      <c r="A168" s="150"/>
      <c r="B168" s="158">
        <f t="shared" si="0"/>
        <v>160</v>
      </c>
      <c r="C168" s="159" t="str">
        <f ca="1">IFERROR(__xludf.DUMMYFUNCTION("""COMPUTED_VALUE"""),"Aliff Najmi")</f>
        <v>Aliff Najmi</v>
      </c>
      <c r="D168" s="160" t="str">
        <f ca="1">IFERROR(__xludf.DUMMYFUNCTION("""COMPUTED_VALUE"""),"Mar 14")</f>
        <v>Mar 14</v>
      </c>
      <c r="E168" s="160" t="str">
        <f ca="1">IFERROR(__xludf.DUMMYFUNCTION("""COMPUTED_VALUE"""),"Script 1")</f>
        <v>Script 1</v>
      </c>
      <c r="F168" s="160"/>
      <c r="G168" s="160"/>
      <c r="H168" s="160"/>
      <c r="I168" s="160"/>
      <c r="J168" s="160"/>
      <c r="K168" s="160"/>
      <c r="L168" s="160" t="str">
        <f t="shared" ca="1" si="1"/>
        <v>Script 1</v>
      </c>
      <c r="M168" s="161"/>
      <c r="N168" s="150"/>
      <c r="O168" s="150"/>
      <c r="P168" s="150"/>
      <c r="Q168" s="150"/>
      <c r="R168" s="150"/>
      <c r="S168" s="150"/>
      <c r="T168" s="150"/>
      <c r="U168" s="150"/>
      <c r="V168" s="150"/>
      <c r="W168" s="150"/>
      <c r="X168" s="150"/>
      <c r="Y168" s="150"/>
      <c r="Z168" s="150"/>
      <c r="AA168" s="150"/>
    </row>
    <row r="169" spans="1:27" ht="12.75">
      <c r="A169" s="150"/>
      <c r="B169" s="158">
        <f t="shared" si="0"/>
        <v>161</v>
      </c>
      <c r="C169" s="159" t="str">
        <f ca="1">IFERROR(__xludf.DUMMYFUNCTION("""COMPUTED_VALUE"""),"Anis Syuhada Ishak")</f>
        <v>Anis Syuhada Ishak</v>
      </c>
      <c r="D169" s="160" t="str">
        <f ca="1">IFERROR(__xludf.DUMMYFUNCTION("""COMPUTED_VALUE"""),"Mar 14")</f>
        <v>Mar 14</v>
      </c>
      <c r="E169" s="160" t="str">
        <f ca="1">IFERROR(__xludf.DUMMYFUNCTION("""COMPUTED_VALUE"""),"Script 1")</f>
        <v>Script 1</v>
      </c>
      <c r="F169" s="160"/>
      <c r="G169" s="160"/>
      <c r="H169" s="160"/>
      <c r="I169" s="160"/>
      <c r="J169" s="160"/>
      <c r="K169" s="160"/>
      <c r="L169" s="160" t="str">
        <f t="shared" ca="1" si="1"/>
        <v>Script 1</v>
      </c>
      <c r="M169" s="161"/>
      <c r="N169" s="150"/>
      <c r="O169" s="150"/>
      <c r="P169" s="150"/>
      <c r="Q169" s="150"/>
      <c r="R169" s="150"/>
      <c r="S169" s="150"/>
      <c r="T169" s="150"/>
      <c r="U169" s="150"/>
      <c r="V169" s="150"/>
      <c r="W169" s="150"/>
      <c r="X169" s="150"/>
      <c r="Y169" s="150"/>
      <c r="Z169" s="150"/>
      <c r="AA169" s="150"/>
    </row>
    <row r="170" spans="1:27" ht="12.75">
      <c r="A170" s="150"/>
      <c r="B170" s="158">
        <f t="shared" si="0"/>
        <v>162</v>
      </c>
      <c r="C170" s="159" t="str">
        <f ca="1">IFERROR(__xludf.DUMMYFUNCTION("""COMPUTED_VALUE"""),"Muhammad Iqbal Mahazi")</f>
        <v>Muhammad Iqbal Mahazi</v>
      </c>
      <c r="D170" s="160" t="str">
        <f ca="1">IFERROR(__xludf.DUMMYFUNCTION("""COMPUTED_VALUE"""),"Mar 14")</f>
        <v>Mar 14</v>
      </c>
      <c r="E170" s="160" t="str">
        <f ca="1">IFERROR(__xludf.DUMMYFUNCTION("""COMPUTED_VALUE"""),"Script 1")</f>
        <v>Script 1</v>
      </c>
      <c r="F170" s="160"/>
      <c r="G170" s="160"/>
      <c r="H170" s="160"/>
      <c r="I170" s="160"/>
      <c r="J170" s="160"/>
      <c r="K170" s="160"/>
      <c r="L170" s="160" t="str">
        <f t="shared" ca="1" si="1"/>
        <v>Script 1</v>
      </c>
      <c r="M170" s="161"/>
      <c r="N170" s="150"/>
      <c r="O170" s="150"/>
      <c r="P170" s="150"/>
      <c r="Q170" s="150"/>
      <c r="R170" s="150"/>
      <c r="S170" s="150"/>
      <c r="T170" s="150"/>
      <c r="U170" s="150"/>
      <c r="V170" s="150"/>
      <c r="W170" s="150"/>
      <c r="X170" s="150"/>
      <c r="Y170" s="150"/>
      <c r="Z170" s="150"/>
      <c r="AA170" s="150"/>
    </row>
    <row r="171" spans="1:27" ht="12.75">
      <c r="A171" s="150"/>
      <c r="B171" s="158">
        <f t="shared" si="0"/>
        <v>163</v>
      </c>
      <c r="C171" s="159" t="str">
        <f ca="1">IFERROR(__xludf.DUMMYFUNCTION("""COMPUTED_VALUE"""),"Nurul Aina Majura")</f>
        <v>Nurul Aina Majura</v>
      </c>
      <c r="D171" s="160" t="str">
        <f ca="1">IFERROR(__xludf.DUMMYFUNCTION("""COMPUTED_VALUE"""),"Mar 14")</f>
        <v>Mar 14</v>
      </c>
      <c r="E171" s="160" t="str">
        <f ca="1">IFERROR(__xludf.DUMMYFUNCTION("""COMPUTED_VALUE"""),"Script 1")</f>
        <v>Script 1</v>
      </c>
      <c r="F171" s="160"/>
      <c r="G171" s="160"/>
      <c r="H171" s="160"/>
      <c r="I171" s="160"/>
      <c r="J171" s="160"/>
      <c r="K171" s="160"/>
      <c r="L171" s="160" t="str">
        <f t="shared" ca="1" si="1"/>
        <v>Script 1</v>
      </c>
      <c r="M171" s="161"/>
      <c r="N171" s="150"/>
      <c r="O171" s="150"/>
      <c r="P171" s="150"/>
      <c r="Q171" s="150"/>
      <c r="R171" s="150"/>
      <c r="S171" s="150"/>
      <c r="T171" s="150"/>
      <c r="U171" s="150"/>
      <c r="V171" s="150"/>
      <c r="W171" s="150"/>
      <c r="X171" s="150"/>
      <c r="Y171" s="150"/>
      <c r="Z171" s="150"/>
      <c r="AA171" s="150"/>
    </row>
    <row r="172" spans="1:27" ht="12.75">
      <c r="A172" s="150"/>
      <c r="B172" s="158">
        <f t="shared" si="0"/>
        <v>164</v>
      </c>
      <c r="C172" s="159" t="str">
        <f ca="1">IFERROR(__xludf.DUMMYFUNCTION("""COMPUTED_VALUE"""),"Nur Nisha Nabila Misdon")</f>
        <v>Nur Nisha Nabila Misdon</v>
      </c>
      <c r="D172" s="160" t="str">
        <f ca="1">IFERROR(__xludf.DUMMYFUNCTION("""COMPUTED_VALUE"""),"Mar 14")</f>
        <v>Mar 14</v>
      </c>
      <c r="E172" s="160" t="str">
        <f ca="1">IFERROR(__xludf.DUMMYFUNCTION("""COMPUTED_VALUE"""),"Script 1")</f>
        <v>Script 1</v>
      </c>
      <c r="F172" s="160"/>
      <c r="G172" s="160"/>
      <c r="H172" s="160"/>
      <c r="I172" s="160"/>
      <c r="J172" s="160"/>
      <c r="K172" s="160"/>
      <c r="L172" s="160" t="str">
        <f t="shared" ca="1" si="1"/>
        <v>Script 1</v>
      </c>
      <c r="M172" s="161"/>
      <c r="N172" s="150"/>
      <c r="O172" s="150"/>
      <c r="P172" s="150"/>
      <c r="Q172" s="150"/>
      <c r="R172" s="150"/>
      <c r="S172" s="150"/>
      <c r="T172" s="150"/>
      <c r="U172" s="150"/>
      <c r="V172" s="150"/>
      <c r="W172" s="150"/>
      <c r="X172" s="150"/>
      <c r="Y172" s="150"/>
      <c r="Z172" s="150"/>
      <c r="AA172" s="150"/>
    </row>
    <row r="173" spans="1:27" ht="12.75">
      <c r="A173" s="150"/>
      <c r="B173" s="158">
        <f t="shared" si="0"/>
        <v>165</v>
      </c>
      <c r="C173" s="159" t="str">
        <f ca="1">IFERROR(__xludf.DUMMYFUNCTION("""COMPUTED_VALUE"""),"Marwani Rashid")</f>
        <v>Marwani Rashid</v>
      </c>
      <c r="D173" s="160" t="str">
        <f ca="1">IFERROR(__xludf.DUMMYFUNCTION("""COMPUTED_VALUE"""),"Mar 14")</f>
        <v>Mar 14</v>
      </c>
      <c r="E173" s="160" t="str">
        <f ca="1">IFERROR(__xludf.DUMMYFUNCTION("""COMPUTED_VALUE"""),"Script 1")</f>
        <v>Script 1</v>
      </c>
      <c r="F173" s="160"/>
      <c r="G173" s="160"/>
      <c r="H173" s="160"/>
      <c r="I173" s="160"/>
      <c r="J173" s="160"/>
      <c r="K173" s="160"/>
      <c r="L173" s="160" t="str">
        <f t="shared" ca="1" si="1"/>
        <v>Script 1</v>
      </c>
      <c r="M173" s="161"/>
      <c r="N173" s="150"/>
      <c r="O173" s="150"/>
      <c r="P173" s="150"/>
      <c r="Q173" s="150"/>
      <c r="R173" s="150"/>
      <c r="S173" s="150"/>
      <c r="T173" s="150"/>
      <c r="U173" s="150"/>
      <c r="V173" s="150"/>
      <c r="W173" s="150"/>
      <c r="X173" s="150"/>
      <c r="Y173" s="150"/>
      <c r="Z173" s="150"/>
      <c r="AA173" s="150"/>
    </row>
    <row r="174" spans="1:27" ht="12.75">
      <c r="A174" s="150"/>
      <c r="B174" s="158">
        <f t="shared" si="0"/>
        <v>166</v>
      </c>
      <c r="C174" s="159" t="str">
        <f ca="1">IFERROR(__xludf.DUMMYFUNCTION("""COMPUTED_VALUE"""),"Azim Nazmi")</f>
        <v>Azim Nazmi</v>
      </c>
      <c r="D174" s="160" t="str">
        <f ca="1">IFERROR(__xludf.DUMMYFUNCTION("""COMPUTED_VALUE"""),"Mar 14")</f>
        <v>Mar 14</v>
      </c>
      <c r="E174" s="160" t="str">
        <f ca="1">IFERROR(__xludf.DUMMYFUNCTION("""COMPUTED_VALUE"""),"Script 1")</f>
        <v>Script 1</v>
      </c>
      <c r="F174" s="160"/>
      <c r="G174" s="160"/>
      <c r="H174" s="160"/>
      <c r="I174" s="160"/>
      <c r="J174" s="160"/>
      <c r="K174" s="160"/>
      <c r="L174" s="160" t="str">
        <f t="shared" ca="1" si="1"/>
        <v>Script 1</v>
      </c>
      <c r="M174" s="161"/>
      <c r="N174" s="150"/>
      <c r="O174" s="150"/>
      <c r="P174" s="150"/>
      <c r="Q174" s="150"/>
      <c r="R174" s="150"/>
      <c r="S174" s="150"/>
      <c r="T174" s="150"/>
      <c r="U174" s="150"/>
      <c r="V174" s="150"/>
      <c r="W174" s="150"/>
      <c r="X174" s="150"/>
      <c r="Y174" s="150"/>
      <c r="Z174" s="150"/>
      <c r="AA174" s="150"/>
    </row>
    <row r="175" spans="1:27" ht="12.75">
      <c r="A175" s="150"/>
      <c r="B175" s="158">
        <f t="shared" si="0"/>
        <v>167</v>
      </c>
      <c r="C175" s="159" t="str">
        <f ca="1">IFERROR(__xludf.DUMMYFUNCTION("""COMPUTED_VALUE"""),"Zubayr Afiq Zakaria")</f>
        <v>Zubayr Afiq Zakaria</v>
      </c>
      <c r="D175" s="160" t="str">
        <f ca="1">IFERROR(__xludf.DUMMYFUNCTION("""COMPUTED_VALUE"""),"Mar 14")</f>
        <v>Mar 14</v>
      </c>
      <c r="E175" s="160" t="str">
        <f ca="1">IFERROR(__xludf.DUMMYFUNCTION("""COMPUTED_VALUE"""),"Script 1")</f>
        <v>Script 1</v>
      </c>
      <c r="F175" s="160"/>
      <c r="G175" s="160"/>
      <c r="H175" s="160"/>
      <c r="I175" s="160"/>
      <c r="J175" s="160"/>
      <c r="K175" s="160"/>
      <c r="L175" s="160" t="str">
        <f t="shared" ca="1" si="1"/>
        <v>Script 1</v>
      </c>
      <c r="M175" s="161"/>
      <c r="N175" s="150"/>
      <c r="O175" s="150"/>
      <c r="P175" s="150"/>
      <c r="Q175" s="150"/>
      <c r="R175" s="150"/>
      <c r="S175" s="150"/>
      <c r="T175" s="150"/>
      <c r="U175" s="150"/>
      <c r="V175" s="150"/>
      <c r="W175" s="150"/>
      <c r="X175" s="150"/>
      <c r="Y175" s="150"/>
      <c r="Z175" s="150"/>
      <c r="AA175" s="150"/>
    </row>
    <row r="176" spans="1:27" ht="12.75">
      <c r="A176" s="150"/>
      <c r="B176" s="158">
        <f t="shared" si="0"/>
        <v>168</v>
      </c>
      <c r="C176" s="159" t="str">
        <f ca="1">IFERROR(__xludf.DUMMYFUNCTION("""COMPUTED_VALUE"""),"NUR NAQIBAH SYAMEEM ABD MALIK")</f>
        <v>NUR NAQIBAH SYAMEEM ABD MALIK</v>
      </c>
      <c r="D176" s="160" t="str">
        <f ca="1">IFERROR(__xludf.DUMMYFUNCTION("""COMPUTED_VALUE"""),"Mar 14")</f>
        <v>Mar 14</v>
      </c>
      <c r="E176" s="160" t="str">
        <f ca="1">IFERROR(__xludf.DUMMYFUNCTION("""COMPUTED_VALUE"""),"Script 1")</f>
        <v>Script 1</v>
      </c>
      <c r="F176" s="160"/>
      <c r="G176" s="160"/>
      <c r="H176" s="160"/>
      <c r="I176" s="160"/>
      <c r="J176" s="160"/>
      <c r="K176" s="160"/>
      <c r="L176" s="160" t="str">
        <f t="shared" ca="1" si="1"/>
        <v>Script 1</v>
      </c>
      <c r="M176" s="161"/>
      <c r="N176" s="150"/>
      <c r="O176" s="150"/>
      <c r="P176" s="150"/>
      <c r="Q176" s="150"/>
      <c r="R176" s="150"/>
      <c r="S176" s="150"/>
      <c r="T176" s="150"/>
      <c r="U176" s="150"/>
      <c r="V176" s="150"/>
      <c r="W176" s="150"/>
      <c r="X176" s="150"/>
      <c r="Y176" s="150"/>
      <c r="Z176" s="150"/>
      <c r="AA176" s="150"/>
    </row>
    <row r="177" spans="1:27" ht="12.75">
      <c r="A177" s="150"/>
      <c r="B177" s="158">
        <f t="shared" si="0"/>
        <v>169</v>
      </c>
      <c r="C177" s="159" t="str">
        <f ca="1">IFERROR(__xludf.DUMMYFUNCTION("""COMPUTED_VALUE"""),"Elfi Zuraidha")</f>
        <v>Elfi Zuraidha</v>
      </c>
      <c r="D177" s="160" t="str">
        <f ca="1">IFERROR(__xludf.DUMMYFUNCTION("""COMPUTED_VALUE"""),"Mar 14")</f>
        <v>Mar 14</v>
      </c>
      <c r="E177" s="160" t="str">
        <f ca="1">IFERROR(__xludf.DUMMYFUNCTION("""COMPUTED_VALUE"""),"Script 1")</f>
        <v>Script 1</v>
      </c>
      <c r="F177" s="160"/>
      <c r="G177" s="160"/>
      <c r="H177" s="160"/>
      <c r="I177" s="160"/>
      <c r="J177" s="160"/>
      <c r="K177" s="160"/>
      <c r="L177" s="160" t="str">
        <f t="shared" ca="1" si="1"/>
        <v>Script 1</v>
      </c>
      <c r="M177" s="161"/>
      <c r="N177" s="150"/>
      <c r="O177" s="150"/>
      <c r="P177" s="150"/>
      <c r="Q177" s="150"/>
      <c r="R177" s="150"/>
      <c r="S177" s="150"/>
      <c r="T177" s="150"/>
      <c r="U177" s="150"/>
      <c r="V177" s="150"/>
      <c r="W177" s="150"/>
      <c r="X177" s="150"/>
      <c r="Y177" s="150"/>
      <c r="Z177" s="150"/>
      <c r="AA177" s="150"/>
    </row>
    <row r="178" spans="1:27" ht="12.75">
      <c r="A178" s="150"/>
      <c r="B178" s="158">
        <f t="shared" si="0"/>
        <v>170</v>
      </c>
      <c r="C178" s="159" t="str">
        <f ca="1">IFERROR(__xludf.DUMMYFUNCTION("""COMPUTED_VALUE"""),"Atiqah Roslan")</f>
        <v>Atiqah Roslan</v>
      </c>
      <c r="D178" s="160" t="str">
        <f ca="1">IFERROR(__xludf.DUMMYFUNCTION("""COMPUTED_VALUE"""),"Mar 14")</f>
        <v>Mar 14</v>
      </c>
      <c r="E178" s="160" t="str">
        <f ca="1">IFERROR(__xludf.DUMMYFUNCTION("""COMPUTED_VALUE"""),"Script 1")</f>
        <v>Script 1</v>
      </c>
      <c r="F178" s="160"/>
      <c r="G178" s="160"/>
      <c r="H178" s="160"/>
      <c r="I178" s="160"/>
      <c r="J178" s="160"/>
      <c r="K178" s="160"/>
      <c r="L178" s="160" t="str">
        <f t="shared" ca="1" si="1"/>
        <v>Script 1</v>
      </c>
      <c r="M178" s="161"/>
      <c r="N178" s="150"/>
      <c r="O178" s="150"/>
      <c r="P178" s="150"/>
      <c r="Q178" s="150"/>
      <c r="R178" s="150"/>
      <c r="S178" s="150"/>
      <c r="T178" s="150"/>
      <c r="U178" s="150"/>
      <c r="V178" s="150"/>
      <c r="W178" s="150"/>
      <c r="X178" s="150"/>
      <c r="Y178" s="150"/>
      <c r="Z178" s="150"/>
      <c r="AA178" s="150"/>
    </row>
    <row r="179" spans="1:27" ht="12.75">
      <c r="A179" s="150"/>
      <c r="B179" s="158">
        <f t="shared" si="0"/>
        <v>171</v>
      </c>
      <c r="C179" s="159" t="str">
        <f ca="1">IFERROR(__xludf.DUMMYFUNCTION("""COMPUTED_VALUE"""),"Batrisya Mazlee")</f>
        <v>Batrisya Mazlee</v>
      </c>
      <c r="D179" s="160" t="str">
        <f ca="1">IFERROR(__xludf.DUMMYFUNCTION("""COMPUTED_VALUE"""),"Mar 14")</f>
        <v>Mar 14</v>
      </c>
      <c r="E179" s="160" t="str">
        <f ca="1">IFERROR(__xludf.DUMMYFUNCTION("""COMPUTED_VALUE"""),"Script 1")</f>
        <v>Script 1</v>
      </c>
      <c r="F179" s="160"/>
      <c r="G179" s="160"/>
      <c r="H179" s="160"/>
      <c r="I179" s="160"/>
      <c r="J179" s="160"/>
      <c r="K179" s="160"/>
      <c r="L179" s="160" t="str">
        <f t="shared" ca="1" si="1"/>
        <v>Script 1</v>
      </c>
      <c r="M179" s="161"/>
      <c r="N179" s="150"/>
      <c r="O179" s="150"/>
      <c r="P179" s="150"/>
      <c r="Q179" s="150"/>
      <c r="R179" s="150"/>
      <c r="S179" s="150"/>
      <c r="T179" s="150"/>
      <c r="U179" s="150"/>
      <c r="V179" s="150"/>
      <c r="W179" s="150"/>
      <c r="X179" s="150"/>
      <c r="Y179" s="150"/>
      <c r="Z179" s="150"/>
      <c r="AA179" s="150"/>
    </row>
    <row r="180" spans="1:27" ht="12.75">
      <c r="A180" s="150"/>
      <c r="B180" s="158">
        <f t="shared" si="0"/>
        <v>172</v>
      </c>
      <c r="C180" s="159" t="str">
        <f ca="1">IFERROR(__xludf.DUMMYFUNCTION("""COMPUTED_VALUE"""),"Muhammad Razif Abdul Razak")</f>
        <v>Muhammad Razif Abdul Razak</v>
      </c>
      <c r="D180" s="160" t="str">
        <f ca="1">IFERROR(__xludf.DUMMYFUNCTION("""COMPUTED_VALUE"""),"Mar 11")</f>
        <v>Mar 11</v>
      </c>
      <c r="E180" s="160" t="str">
        <f ca="1">IFERROR(__xludf.DUMMYFUNCTION("""COMPUTED_VALUE"""),"Script 1")</f>
        <v>Script 1</v>
      </c>
      <c r="F180" s="160"/>
      <c r="G180" s="160"/>
      <c r="H180" s="160"/>
      <c r="I180" s="160"/>
      <c r="J180" s="160"/>
      <c r="K180" s="160"/>
      <c r="L180" s="160" t="str">
        <f t="shared" ca="1" si="1"/>
        <v>Script 1</v>
      </c>
      <c r="M180" s="161"/>
      <c r="N180" s="150"/>
      <c r="O180" s="150"/>
      <c r="P180" s="150"/>
      <c r="Q180" s="150"/>
      <c r="R180" s="150"/>
      <c r="S180" s="150"/>
      <c r="T180" s="150"/>
      <c r="U180" s="150"/>
      <c r="V180" s="150"/>
      <c r="W180" s="150"/>
      <c r="X180" s="150"/>
      <c r="Y180" s="150"/>
      <c r="Z180" s="150"/>
      <c r="AA180" s="150"/>
    </row>
    <row r="181" spans="1:27" ht="12.75">
      <c r="A181" s="150"/>
      <c r="B181" s="158">
        <f t="shared" si="0"/>
        <v>173</v>
      </c>
      <c r="C181" s="159" t="str">
        <f ca="1">IFERROR(__xludf.DUMMYFUNCTION("""COMPUTED_VALUE"""),"Asyraf Wahab")</f>
        <v>Asyraf Wahab</v>
      </c>
      <c r="D181" s="160" t="str">
        <f ca="1">IFERROR(__xludf.DUMMYFUNCTION("""COMPUTED_VALUE"""),"Mar 11")</f>
        <v>Mar 11</v>
      </c>
      <c r="E181" s="160" t="str">
        <f ca="1">IFERROR(__xludf.DUMMYFUNCTION("""COMPUTED_VALUE"""),"Script 1")</f>
        <v>Script 1</v>
      </c>
      <c r="F181" s="160"/>
      <c r="G181" s="160"/>
      <c r="H181" s="160"/>
      <c r="I181" s="160"/>
      <c r="J181" s="160"/>
      <c r="K181" s="160"/>
      <c r="L181" s="160" t="str">
        <f t="shared" ca="1" si="1"/>
        <v>Script 1</v>
      </c>
      <c r="M181" s="161"/>
      <c r="N181" s="150"/>
      <c r="O181" s="150"/>
      <c r="P181" s="150"/>
      <c r="Q181" s="150"/>
      <c r="R181" s="150"/>
      <c r="S181" s="150"/>
      <c r="T181" s="150"/>
      <c r="U181" s="150"/>
      <c r="V181" s="150"/>
      <c r="W181" s="150"/>
      <c r="X181" s="150"/>
      <c r="Y181" s="150"/>
      <c r="Z181" s="150"/>
      <c r="AA181" s="150"/>
    </row>
    <row r="182" spans="1:27" ht="12.75">
      <c r="A182" s="150"/>
      <c r="B182" s="158">
        <f t="shared" si="0"/>
        <v>174</v>
      </c>
      <c r="C182" s="159" t="str">
        <f ca="1">IFERROR(__xludf.DUMMYFUNCTION("""COMPUTED_VALUE"""),"Amirah Z")</f>
        <v>Amirah Z</v>
      </c>
      <c r="D182" s="160" t="str">
        <f ca="1">IFERROR(__xludf.DUMMYFUNCTION("""COMPUTED_VALUE"""),"Mar 11")</f>
        <v>Mar 11</v>
      </c>
      <c r="E182" s="160" t="str">
        <f ca="1">IFERROR(__xludf.DUMMYFUNCTION("""COMPUTED_VALUE"""),"Script 1")</f>
        <v>Script 1</v>
      </c>
      <c r="F182" s="160"/>
      <c r="G182" s="160"/>
      <c r="H182" s="160"/>
      <c r="I182" s="160"/>
      <c r="J182" s="160"/>
      <c r="K182" s="160"/>
      <c r="L182" s="160" t="str">
        <f t="shared" ca="1" si="1"/>
        <v>Script 1</v>
      </c>
      <c r="M182" s="161"/>
      <c r="N182" s="150"/>
      <c r="O182" s="150"/>
      <c r="P182" s="150"/>
      <c r="Q182" s="150"/>
      <c r="R182" s="150"/>
      <c r="S182" s="150"/>
      <c r="T182" s="150"/>
      <c r="U182" s="150"/>
      <c r="V182" s="150"/>
      <c r="W182" s="150"/>
      <c r="X182" s="150"/>
      <c r="Y182" s="150"/>
      <c r="Z182" s="150"/>
      <c r="AA182" s="150"/>
    </row>
    <row r="183" spans="1:27" ht="12.75">
      <c r="A183" s="150"/>
      <c r="B183" s="158">
        <f t="shared" si="0"/>
        <v>175</v>
      </c>
      <c r="C183" s="159" t="str">
        <f ca="1">IFERROR(__xludf.DUMMYFUNCTION("""COMPUTED_VALUE"""),"Siti Noralia")</f>
        <v>Siti Noralia</v>
      </c>
      <c r="D183" s="160" t="str">
        <f ca="1">IFERROR(__xludf.DUMMYFUNCTION("""COMPUTED_VALUE"""),"Mar 11")</f>
        <v>Mar 11</v>
      </c>
      <c r="E183" s="160" t="str">
        <f ca="1">IFERROR(__xludf.DUMMYFUNCTION("""COMPUTED_VALUE"""),"Script 1")</f>
        <v>Script 1</v>
      </c>
      <c r="F183" s="160"/>
      <c r="G183" s="160"/>
      <c r="H183" s="160"/>
      <c r="I183" s="160"/>
      <c r="J183" s="160"/>
      <c r="K183" s="160"/>
      <c r="L183" s="160" t="str">
        <f t="shared" ca="1" si="1"/>
        <v>Script 1</v>
      </c>
      <c r="M183" s="161"/>
      <c r="N183" s="150"/>
      <c r="O183" s="150"/>
      <c r="P183" s="150"/>
      <c r="Q183" s="150"/>
      <c r="R183" s="150"/>
      <c r="S183" s="150"/>
      <c r="T183" s="150"/>
      <c r="U183" s="150"/>
      <c r="V183" s="150"/>
      <c r="W183" s="150"/>
      <c r="X183" s="150"/>
      <c r="Y183" s="150"/>
      <c r="Z183" s="150"/>
      <c r="AA183" s="150"/>
    </row>
    <row r="184" spans="1:27" ht="12.75">
      <c r="A184" s="150"/>
      <c r="B184" s="158">
        <f t="shared" si="0"/>
        <v>176</v>
      </c>
      <c r="C184" s="159" t="str">
        <f ca="1">IFERROR(__xludf.DUMMYFUNCTION("""COMPUTED_VALUE"""),"Nur Afiqah Amira")</f>
        <v>Nur Afiqah Amira</v>
      </c>
      <c r="D184" s="160" t="str">
        <f ca="1">IFERROR(__xludf.DUMMYFUNCTION("""COMPUTED_VALUE"""),"Mar 11")</f>
        <v>Mar 11</v>
      </c>
      <c r="E184" s="160" t="str">
        <f ca="1">IFERROR(__xludf.DUMMYFUNCTION("""COMPUTED_VALUE"""),"Script 1")</f>
        <v>Script 1</v>
      </c>
      <c r="F184" s="160"/>
      <c r="G184" s="160"/>
      <c r="H184" s="160"/>
      <c r="I184" s="160"/>
      <c r="J184" s="160"/>
      <c r="K184" s="160"/>
      <c r="L184" s="160" t="str">
        <f t="shared" ca="1" si="1"/>
        <v>Script 1</v>
      </c>
      <c r="M184" s="161"/>
      <c r="N184" s="150"/>
      <c r="O184" s="150"/>
      <c r="P184" s="150"/>
      <c r="Q184" s="150"/>
      <c r="R184" s="150"/>
      <c r="S184" s="150"/>
      <c r="T184" s="150"/>
      <c r="U184" s="150"/>
      <c r="V184" s="150"/>
      <c r="W184" s="150"/>
      <c r="X184" s="150"/>
      <c r="Y184" s="150"/>
      <c r="Z184" s="150"/>
      <c r="AA184" s="150"/>
    </row>
    <row r="185" spans="1:27" ht="12.75">
      <c r="A185" s="150"/>
      <c r="B185" s="158">
        <f t="shared" si="0"/>
        <v>177</v>
      </c>
      <c r="C185" s="159" t="str">
        <f ca="1">IFERROR(__xludf.DUMMYFUNCTION("""COMPUTED_VALUE"""),"Puteri Nur Iman")</f>
        <v>Puteri Nur Iman</v>
      </c>
      <c r="D185" s="160" t="str">
        <f ca="1">IFERROR(__xludf.DUMMYFUNCTION("""COMPUTED_VALUE"""),"Mar 11")</f>
        <v>Mar 11</v>
      </c>
      <c r="E185" s="160" t="str">
        <f ca="1">IFERROR(__xludf.DUMMYFUNCTION("""COMPUTED_VALUE"""),"Script 1")</f>
        <v>Script 1</v>
      </c>
      <c r="F185" s="160"/>
      <c r="G185" s="160"/>
      <c r="H185" s="160"/>
      <c r="I185" s="160"/>
      <c r="J185" s="160"/>
      <c r="K185" s="160"/>
      <c r="L185" s="160" t="str">
        <f t="shared" ca="1" si="1"/>
        <v>Script 1</v>
      </c>
      <c r="M185" s="161"/>
      <c r="N185" s="150"/>
      <c r="O185" s="150"/>
      <c r="P185" s="150"/>
      <c r="Q185" s="150"/>
      <c r="R185" s="150"/>
      <c r="S185" s="150"/>
      <c r="T185" s="150"/>
      <c r="U185" s="150"/>
      <c r="V185" s="150"/>
      <c r="W185" s="150"/>
      <c r="X185" s="150"/>
      <c r="Y185" s="150"/>
      <c r="Z185" s="150"/>
      <c r="AA185" s="150"/>
    </row>
    <row r="186" spans="1:27" ht="12.75">
      <c r="A186" s="150"/>
      <c r="B186" s="158">
        <f t="shared" si="0"/>
        <v>178</v>
      </c>
      <c r="C186" s="159" t="str">
        <f ca="1">IFERROR(__xludf.DUMMYFUNCTION("""COMPUTED_VALUE"""),"Aiman Hafiz Muhamad")</f>
        <v>Aiman Hafiz Muhamad</v>
      </c>
      <c r="D186" s="160" t="str">
        <f ca="1">IFERROR(__xludf.DUMMYFUNCTION("""COMPUTED_VALUE"""),"Mar 11")</f>
        <v>Mar 11</v>
      </c>
      <c r="E186" s="160" t="str">
        <f ca="1">IFERROR(__xludf.DUMMYFUNCTION("""COMPUTED_VALUE"""),"Script 1")</f>
        <v>Script 1</v>
      </c>
      <c r="F186" s="160"/>
      <c r="G186" s="160"/>
      <c r="H186" s="160"/>
      <c r="I186" s="160"/>
      <c r="J186" s="160"/>
      <c r="K186" s="160"/>
      <c r="L186" s="160" t="str">
        <f t="shared" ca="1" si="1"/>
        <v>Script 1</v>
      </c>
      <c r="M186" s="161"/>
      <c r="N186" s="150"/>
      <c r="O186" s="150"/>
      <c r="P186" s="150"/>
      <c r="Q186" s="150"/>
      <c r="R186" s="150"/>
      <c r="S186" s="150"/>
      <c r="T186" s="150"/>
      <c r="U186" s="150"/>
      <c r="V186" s="150"/>
      <c r="W186" s="150"/>
      <c r="X186" s="150"/>
      <c r="Y186" s="150"/>
      <c r="Z186" s="150"/>
      <c r="AA186" s="150"/>
    </row>
    <row r="187" spans="1:27" ht="12.75">
      <c r="A187" s="150"/>
      <c r="B187" s="158">
        <f t="shared" si="0"/>
        <v>179</v>
      </c>
      <c r="C187" s="159" t="str">
        <f ca="1">IFERROR(__xludf.DUMMYFUNCTION("""COMPUTED_VALUE"""),"AININ FARIHAH")</f>
        <v>AININ FARIHAH</v>
      </c>
      <c r="D187" s="160" t="str">
        <f ca="1">IFERROR(__xludf.DUMMYFUNCTION("""COMPUTED_VALUE"""),"Mar 11")</f>
        <v>Mar 11</v>
      </c>
      <c r="E187" s="160" t="str">
        <f ca="1">IFERROR(__xludf.DUMMYFUNCTION("""COMPUTED_VALUE"""),"Script 1")</f>
        <v>Script 1</v>
      </c>
      <c r="F187" s="160"/>
      <c r="G187" s="160"/>
      <c r="H187" s="160"/>
      <c r="I187" s="160"/>
      <c r="J187" s="160"/>
      <c r="K187" s="160"/>
      <c r="L187" s="160" t="str">
        <f t="shared" ca="1" si="1"/>
        <v>Script 1</v>
      </c>
      <c r="M187" s="161"/>
      <c r="N187" s="150"/>
      <c r="O187" s="150"/>
      <c r="P187" s="150"/>
      <c r="Q187" s="150"/>
      <c r="R187" s="150"/>
      <c r="S187" s="150"/>
      <c r="T187" s="150"/>
      <c r="U187" s="150"/>
      <c r="V187" s="150"/>
      <c r="W187" s="150"/>
      <c r="X187" s="150"/>
      <c r="Y187" s="150"/>
      <c r="Z187" s="150"/>
      <c r="AA187" s="150"/>
    </row>
    <row r="188" spans="1:27" ht="12.75">
      <c r="A188" s="150"/>
      <c r="B188" s="158">
        <f t="shared" si="0"/>
        <v>180</v>
      </c>
      <c r="C188" s="159" t="str">
        <f ca="1">IFERROR(__xludf.DUMMYFUNCTION("""COMPUTED_VALUE"""),"Irenea Maisarah")</f>
        <v>Irenea Maisarah</v>
      </c>
      <c r="D188" s="160" t="str">
        <f ca="1">IFERROR(__xludf.DUMMYFUNCTION("""COMPUTED_VALUE"""),"Mar 11")</f>
        <v>Mar 11</v>
      </c>
      <c r="E188" s="160" t="str">
        <f ca="1">IFERROR(__xludf.DUMMYFUNCTION("""COMPUTED_VALUE"""),"Script 1")</f>
        <v>Script 1</v>
      </c>
      <c r="F188" s="160"/>
      <c r="G188" s="160"/>
      <c r="H188" s="160"/>
      <c r="I188" s="160"/>
      <c r="J188" s="160"/>
      <c r="K188" s="160"/>
      <c r="L188" s="160" t="str">
        <f t="shared" ca="1" si="1"/>
        <v>Script 1</v>
      </c>
      <c r="M188" s="161"/>
      <c r="N188" s="150"/>
      <c r="O188" s="150"/>
      <c r="P188" s="150"/>
      <c r="Q188" s="150"/>
      <c r="R188" s="150"/>
      <c r="S188" s="150"/>
      <c r="T188" s="150"/>
      <c r="U188" s="150"/>
      <c r="V188" s="150"/>
      <c r="W188" s="150"/>
      <c r="X188" s="150"/>
      <c r="Y188" s="150"/>
      <c r="Z188" s="150"/>
      <c r="AA188" s="150"/>
    </row>
    <row r="189" spans="1:27" ht="12.75">
      <c r="A189" s="150"/>
      <c r="B189" s="158">
        <f t="shared" si="0"/>
        <v>181</v>
      </c>
      <c r="C189" s="159" t="str">
        <f ca="1">IFERROR(__xludf.DUMMYFUNCTION("""COMPUTED_VALUE"""),"Hajar Sadoon")</f>
        <v>Hajar Sadoon</v>
      </c>
      <c r="D189" s="160" t="str">
        <f ca="1">IFERROR(__xludf.DUMMYFUNCTION("""COMPUTED_VALUE"""),"Mar 11")</f>
        <v>Mar 11</v>
      </c>
      <c r="E189" s="160" t="str">
        <f ca="1">IFERROR(__xludf.DUMMYFUNCTION("""COMPUTED_VALUE"""),"Script 1")</f>
        <v>Script 1</v>
      </c>
      <c r="F189" s="160"/>
      <c r="G189" s="160"/>
      <c r="H189" s="160"/>
      <c r="I189" s="160"/>
      <c r="J189" s="160"/>
      <c r="K189" s="160"/>
      <c r="L189" s="160" t="str">
        <f t="shared" ca="1" si="1"/>
        <v>Script 1</v>
      </c>
      <c r="M189" s="161"/>
      <c r="N189" s="150"/>
      <c r="O189" s="150"/>
      <c r="P189" s="150"/>
      <c r="Q189" s="150"/>
      <c r="R189" s="150"/>
      <c r="S189" s="150"/>
      <c r="T189" s="150"/>
      <c r="U189" s="150"/>
      <c r="V189" s="150"/>
      <c r="W189" s="150"/>
      <c r="X189" s="150"/>
      <c r="Y189" s="150"/>
      <c r="Z189" s="150"/>
      <c r="AA189" s="150"/>
    </row>
    <row r="190" spans="1:27" ht="12.75">
      <c r="A190" s="150"/>
      <c r="B190" s="158">
        <f t="shared" si="0"/>
        <v>182</v>
      </c>
      <c r="C190" s="159" t="str">
        <f ca="1">IFERROR(__xludf.DUMMYFUNCTION("""COMPUTED_VALUE"""),"Eryna Musfirah")</f>
        <v>Eryna Musfirah</v>
      </c>
      <c r="D190" s="160" t="str">
        <f ca="1">IFERROR(__xludf.DUMMYFUNCTION("""COMPUTED_VALUE"""),"Mar 11")</f>
        <v>Mar 11</v>
      </c>
      <c r="E190" s="160" t="str">
        <f ca="1">IFERROR(__xludf.DUMMYFUNCTION("""COMPUTED_VALUE"""),"Script 1")</f>
        <v>Script 1</v>
      </c>
      <c r="F190" s="160"/>
      <c r="G190" s="160"/>
      <c r="H190" s="160"/>
      <c r="I190" s="160"/>
      <c r="J190" s="160"/>
      <c r="K190" s="160"/>
      <c r="L190" s="160" t="str">
        <f t="shared" ca="1" si="1"/>
        <v>Script 1</v>
      </c>
      <c r="M190" s="161"/>
      <c r="N190" s="150"/>
      <c r="O190" s="150"/>
      <c r="P190" s="150"/>
      <c r="Q190" s="150"/>
      <c r="R190" s="150"/>
      <c r="S190" s="150"/>
      <c r="T190" s="150"/>
      <c r="U190" s="150"/>
      <c r="V190" s="150"/>
      <c r="W190" s="150"/>
      <c r="X190" s="150"/>
      <c r="Y190" s="150"/>
      <c r="Z190" s="150"/>
      <c r="AA190" s="150"/>
    </row>
    <row r="191" spans="1:27" ht="12.75">
      <c r="A191" s="150"/>
      <c r="B191" s="158">
        <f t="shared" si="0"/>
        <v>183</v>
      </c>
      <c r="C191" s="159" t="str">
        <f ca="1">IFERROR(__xludf.DUMMYFUNCTION("""COMPUTED_VALUE"""),"Nur Athirah Zulriadi")</f>
        <v>Nur Athirah Zulriadi</v>
      </c>
      <c r="D191" s="160" t="str">
        <f ca="1">IFERROR(__xludf.DUMMYFUNCTION("""COMPUTED_VALUE"""),"Mar 11")</f>
        <v>Mar 11</v>
      </c>
      <c r="E191" s="160" t="str">
        <f ca="1">IFERROR(__xludf.DUMMYFUNCTION("""COMPUTED_VALUE"""),"Script 1")</f>
        <v>Script 1</v>
      </c>
      <c r="F191" s="160"/>
      <c r="G191" s="160"/>
      <c r="H191" s="160"/>
      <c r="I191" s="160"/>
      <c r="J191" s="160"/>
      <c r="K191" s="160"/>
      <c r="L191" s="160" t="str">
        <f t="shared" ca="1" si="1"/>
        <v>Script 1</v>
      </c>
      <c r="M191" s="161"/>
      <c r="N191" s="150"/>
      <c r="O191" s="150"/>
      <c r="P191" s="150"/>
      <c r="Q191" s="150"/>
      <c r="R191" s="150"/>
      <c r="S191" s="150"/>
      <c r="T191" s="150"/>
      <c r="U191" s="150"/>
      <c r="V191" s="150"/>
      <c r="W191" s="150"/>
      <c r="X191" s="150"/>
      <c r="Y191" s="150"/>
      <c r="Z191" s="150"/>
      <c r="AA191" s="150"/>
    </row>
    <row r="192" spans="1:27" ht="12.75">
      <c r="A192" s="150"/>
      <c r="B192" s="158">
        <f t="shared" si="0"/>
        <v>184</v>
      </c>
      <c r="C192" s="159" t="str">
        <f ca="1">IFERROR(__xludf.DUMMYFUNCTION("""COMPUTED_VALUE"""),"Faiz Dhiyauddin")</f>
        <v>Faiz Dhiyauddin</v>
      </c>
      <c r="D192" s="160" t="str">
        <f ca="1">IFERROR(__xludf.DUMMYFUNCTION("""COMPUTED_VALUE"""),"Mar 11")</f>
        <v>Mar 11</v>
      </c>
      <c r="E192" s="160" t="str">
        <f ca="1">IFERROR(__xludf.DUMMYFUNCTION("""COMPUTED_VALUE"""),"Script 1")</f>
        <v>Script 1</v>
      </c>
      <c r="F192" s="160"/>
      <c r="G192" s="160"/>
      <c r="H192" s="160"/>
      <c r="I192" s="160"/>
      <c r="J192" s="160"/>
      <c r="K192" s="160"/>
      <c r="L192" s="160" t="str">
        <f t="shared" ca="1" si="1"/>
        <v>Script 1</v>
      </c>
      <c r="M192" s="161"/>
      <c r="N192" s="150"/>
      <c r="O192" s="150"/>
      <c r="P192" s="150"/>
      <c r="Q192" s="150"/>
      <c r="R192" s="150"/>
      <c r="S192" s="150"/>
      <c r="T192" s="150"/>
      <c r="U192" s="150"/>
      <c r="V192" s="150"/>
      <c r="W192" s="150"/>
      <c r="X192" s="150"/>
      <c r="Y192" s="150"/>
      <c r="Z192" s="150"/>
      <c r="AA192" s="150"/>
    </row>
    <row r="193" spans="1:27" ht="12.75">
      <c r="A193" s="150"/>
      <c r="B193" s="158">
        <f t="shared" si="0"/>
        <v>185</v>
      </c>
      <c r="C193" s="159" t="str">
        <f ca="1">IFERROR(__xludf.DUMMYFUNCTION("""COMPUTED_VALUE"""),"mohd nazrol Alias")</f>
        <v>mohd nazrol Alias</v>
      </c>
      <c r="D193" s="160" t="str">
        <f ca="1">IFERROR(__xludf.DUMMYFUNCTION("""COMPUTED_VALUE"""),"Mar 11")</f>
        <v>Mar 11</v>
      </c>
      <c r="E193" s="160" t="str">
        <f ca="1">IFERROR(__xludf.DUMMYFUNCTION("""COMPUTED_VALUE"""),"Script 1")</f>
        <v>Script 1</v>
      </c>
      <c r="F193" s="160"/>
      <c r="G193" s="160"/>
      <c r="H193" s="160"/>
      <c r="I193" s="160"/>
      <c r="J193" s="160"/>
      <c r="K193" s="160"/>
      <c r="L193" s="160" t="str">
        <f t="shared" ca="1" si="1"/>
        <v>Script 1</v>
      </c>
      <c r="M193" s="161"/>
      <c r="N193" s="150"/>
      <c r="O193" s="150"/>
      <c r="P193" s="150"/>
      <c r="Q193" s="150"/>
      <c r="R193" s="150"/>
      <c r="S193" s="150"/>
      <c r="T193" s="150"/>
      <c r="U193" s="150"/>
      <c r="V193" s="150"/>
      <c r="W193" s="150"/>
      <c r="X193" s="150"/>
      <c r="Y193" s="150"/>
      <c r="Z193" s="150"/>
      <c r="AA193" s="150"/>
    </row>
    <row r="194" spans="1:27" ht="12.75">
      <c r="A194" s="150"/>
      <c r="B194" s="158">
        <f t="shared" si="0"/>
        <v>186</v>
      </c>
      <c r="C194" s="159" t="str">
        <f ca="1">IFERROR(__xludf.DUMMYFUNCTION("""COMPUTED_VALUE"""),"Azim Oslan")</f>
        <v>Azim Oslan</v>
      </c>
      <c r="D194" s="160" t="str">
        <f ca="1">IFERROR(__xludf.DUMMYFUNCTION("""COMPUTED_VALUE"""),"Mar 11")</f>
        <v>Mar 11</v>
      </c>
      <c r="E194" s="160" t="str">
        <f ca="1">IFERROR(__xludf.DUMMYFUNCTION("""COMPUTED_VALUE"""),"Script 1")</f>
        <v>Script 1</v>
      </c>
      <c r="F194" s="160"/>
      <c r="G194" s="160"/>
      <c r="H194" s="160"/>
      <c r="I194" s="160"/>
      <c r="J194" s="160"/>
      <c r="K194" s="160"/>
      <c r="L194" s="160" t="str">
        <f t="shared" ca="1" si="1"/>
        <v>Script 1</v>
      </c>
      <c r="M194" s="161"/>
      <c r="N194" s="150"/>
      <c r="O194" s="150"/>
      <c r="P194" s="150"/>
      <c r="Q194" s="150"/>
      <c r="R194" s="150"/>
      <c r="S194" s="150"/>
      <c r="T194" s="150"/>
      <c r="U194" s="150"/>
      <c r="V194" s="150"/>
      <c r="W194" s="150"/>
      <c r="X194" s="150"/>
      <c r="Y194" s="150"/>
      <c r="Z194" s="150"/>
      <c r="AA194" s="150"/>
    </row>
    <row r="195" spans="1:27" ht="12.75">
      <c r="A195" s="150"/>
      <c r="B195" s="158">
        <f t="shared" si="0"/>
        <v>187</v>
      </c>
      <c r="C195" s="159" t="str">
        <f ca="1">IFERROR(__xludf.DUMMYFUNCTION("""COMPUTED_VALUE"""),"Haziq Ilham Aziz Azhar")</f>
        <v>Haziq Ilham Aziz Azhar</v>
      </c>
      <c r="D195" s="160" t="str">
        <f ca="1">IFERROR(__xludf.DUMMYFUNCTION("""COMPUTED_VALUE"""),"Mar 11")</f>
        <v>Mar 11</v>
      </c>
      <c r="E195" s="160" t="str">
        <f ca="1">IFERROR(__xludf.DUMMYFUNCTION("""COMPUTED_VALUE"""),"Script 1")</f>
        <v>Script 1</v>
      </c>
      <c r="F195" s="160"/>
      <c r="G195" s="160"/>
      <c r="H195" s="160"/>
      <c r="I195" s="160"/>
      <c r="J195" s="160"/>
      <c r="K195" s="160"/>
      <c r="L195" s="160" t="str">
        <f t="shared" ca="1" si="1"/>
        <v>Script 1</v>
      </c>
      <c r="M195" s="161"/>
      <c r="N195" s="150"/>
      <c r="O195" s="150"/>
      <c r="P195" s="150"/>
      <c r="Q195" s="150"/>
      <c r="R195" s="150"/>
      <c r="S195" s="150"/>
      <c r="T195" s="150"/>
      <c r="U195" s="150"/>
      <c r="V195" s="150"/>
      <c r="W195" s="150"/>
      <c r="X195" s="150"/>
      <c r="Y195" s="150"/>
      <c r="Z195" s="150"/>
      <c r="AA195" s="150"/>
    </row>
    <row r="196" spans="1:27" ht="12.75">
      <c r="A196" s="150"/>
      <c r="B196" s="158">
        <f t="shared" si="0"/>
        <v>188</v>
      </c>
      <c r="C196" s="159" t="str">
        <f ca="1">IFERROR(__xludf.DUMMYFUNCTION("""COMPUTED_VALUE"""),"Ilham Nasrin")</f>
        <v>Ilham Nasrin</v>
      </c>
      <c r="D196" s="160" t="str">
        <f ca="1">IFERROR(__xludf.DUMMYFUNCTION("""COMPUTED_VALUE"""),"Mar 11")</f>
        <v>Mar 11</v>
      </c>
      <c r="E196" s="160" t="str">
        <f ca="1">IFERROR(__xludf.DUMMYFUNCTION("""COMPUTED_VALUE"""),"Script 1")</f>
        <v>Script 1</v>
      </c>
      <c r="F196" s="160"/>
      <c r="G196" s="160"/>
      <c r="H196" s="160"/>
      <c r="I196" s="160"/>
      <c r="J196" s="160"/>
      <c r="K196" s="160"/>
      <c r="L196" s="160" t="str">
        <f t="shared" ca="1" si="1"/>
        <v>Script 1</v>
      </c>
      <c r="M196" s="161"/>
      <c r="N196" s="150"/>
      <c r="O196" s="150"/>
      <c r="P196" s="150"/>
      <c r="Q196" s="150"/>
      <c r="R196" s="150"/>
      <c r="S196" s="150"/>
      <c r="T196" s="150"/>
      <c r="U196" s="150"/>
      <c r="V196" s="150"/>
      <c r="W196" s="150"/>
      <c r="X196" s="150"/>
      <c r="Y196" s="150"/>
      <c r="Z196" s="150"/>
      <c r="AA196" s="150"/>
    </row>
    <row r="197" spans="1:27" ht="12.75">
      <c r="A197" s="150"/>
      <c r="B197" s="158">
        <f t="shared" si="0"/>
        <v>189</v>
      </c>
      <c r="C197" s="159" t="str">
        <f ca="1">IFERROR(__xludf.DUMMYFUNCTION("""COMPUTED_VALUE"""),"Abdullah Akram Azman")</f>
        <v>Abdullah Akram Azman</v>
      </c>
      <c r="D197" s="160" t="str">
        <f ca="1">IFERROR(__xludf.DUMMYFUNCTION("""COMPUTED_VALUE"""),"Mar 11")</f>
        <v>Mar 11</v>
      </c>
      <c r="E197" s="160" t="str">
        <f ca="1">IFERROR(__xludf.DUMMYFUNCTION("""COMPUTED_VALUE"""),"Script 1")</f>
        <v>Script 1</v>
      </c>
      <c r="F197" s="160"/>
      <c r="G197" s="160"/>
      <c r="H197" s="160"/>
      <c r="I197" s="160"/>
      <c r="J197" s="160"/>
      <c r="K197" s="160"/>
      <c r="L197" s="160" t="str">
        <f t="shared" ca="1" si="1"/>
        <v>Script 1</v>
      </c>
      <c r="M197" s="161"/>
      <c r="N197" s="150"/>
      <c r="O197" s="150"/>
      <c r="P197" s="150"/>
      <c r="Q197" s="150"/>
      <c r="R197" s="150"/>
      <c r="S197" s="150"/>
      <c r="T197" s="150"/>
      <c r="U197" s="150"/>
      <c r="V197" s="150"/>
      <c r="W197" s="150"/>
      <c r="X197" s="150"/>
      <c r="Y197" s="150"/>
      <c r="Z197" s="150"/>
      <c r="AA197" s="150"/>
    </row>
    <row r="198" spans="1:27" ht="12.75">
      <c r="A198" s="150"/>
      <c r="B198" s="158">
        <f t="shared" si="0"/>
        <v>190</v>
      </c>
      <c r="C198" s="159" t="str">
        <f ca="1">IFERROR(__xludf.DUMMYFUNCTION("""COMPUTED_VALUE"""),"Nur Hidayah Saharuddin")</f>
        <v>Nur Hidayah Saharuddin</v>
      </c>
      <c r="D198" s="160" t="str">
        <f ca="1">IFERROR(__xludf.DUMMYFUNCTION("""COMPUTED_VALUE"""),"Mar 11")</f>
        <v>Mar 11</v>
      </c>
      <c r="E198" s="160" t="str">
        <f ca="1">IFERROR(__xludf.DUMMYFUNCTION("""COMPUTED_VALUE"""),"Script 1")</f>
        <v>Script 1</v>
      </c>
      <c r="F198" s="160"/>
      <c r="G198" s="160"/>
      <c r="H198" s="160"/>
      <c r="I198" s="160"/>
      <c r="J198" s="160"/>
      <c r="K198" s="160"/>
      <c r="L198" s="160" t="str">
        <f t="shared" ca="1" si="1"/>
        <v>Script 1</v>
      </c>
      <c r="M198" s="161"/>
      <c r="N198" s="150"/>
      <c r="O198" s="150"/>
      <c r="P198" s="150"/>
      <c r="Q198" s="150"/>
      <c r="R198" s="150"/>
      <c r="S198" s="150"/>
      <c r="T198" s="150"/>
      <c r="U198" s="150"/>
      <c r="V198" s="150"/>
      <c r="W198" s="150"/>
      <c r="X198" s="150"/>
      <c r="Y198" s="150"/>
      <c r="Z198" s="150"/>
      <c r="AA198" s="150"/>
    </row>
    <row r="199" spans="1:27" ht="12.75">
      <c r="A199" s="150"/>
      <c r="B199" s="158">
        <f t="shared" si="0"/>
        <v>191</v>
      </c>
      <c r="C199" s="159" t="str">
        <f ca="1">IFERROR(__xludf.DUMMYFUNCTION("""COMPUTED_VALUE"""),"Izzah Azdi")</f>
        <v>Izzah Azdi</v>
      </c>
      <c r="D199" s="160" t="str">
        <f ca="1">IFERROR(__xludf.DUMMYFUNCTION("""COMPUTED_VALUE"""),"Mar 11")</f>
        <v>Mar 11</v>
      </c>
      <c r="E199" s="160" t="str">
        <f ca="1">IFERROR(__xludf.DUMMYFUNCTION("""COMPUTED_VALUE"""),"Script 1")</f>
        <v>Script 1</v>
      </c>
      <c r="F199" s="160"/>
      <c r="G199" s="160"/>
      <c r="H199" s="160"/>
      <c r="I199" s="160"/>
      <c r="J199" s="160"/>
      <c r="K199" s="160"/>
      <c r="L199" s="160" t="str">
        <f t="shared" ca="1" si="1"/>
        <v>Script 1</v>
      </c>
      <c r="M199" s="161"/>
      <c r="N199" s="150"/>
      <c r="O199" s="150"/>
      <c r="P199" s="150"/>
      <c r="Q199" s="150"/>
      <c r="R199" s="150"/>
      <c r="S199" s="150"/>
      <c r="T199" s="150"/>
      <c r="U199" s="150"/>
      <c r="V199" s="150"/>
      <c r="W199" s="150"/>
      <c r="X199" s="150"/>
      <c r="Y199" s="150"/>
      <c r="Z199" s="150"/>
      <c r="AA199" s="150"/>
    </row>
    <row r="200" spans="1:27" ht="12.75">
      <c r="A200" s="150"/>
      <c r="B200" s="158">
        <f t="shared" si="0"/>
        <v>192</v>
      </c>
      <c r="C200" s="159" t="str">
        <f ca="1">IFERROR(__xludf.DUMMYFUNCTION("""COMPUTED_VALUE"""),"Fairuz Zukri")</f>
        <v>Fairuz Zukri</v>
      </c>
      <c r="D200" s="160" t="str">
        <f ca="1">IFERROR(__xludf.DUMMYFUNCTION("""COMPUTED_VALUE"""),"Mar 11")</f>
        <v>Mar 11</v>
      </c>
      <c r="E200" s="160" t="str">
        <f ca="1">IFERROR(__xludf.DUMMYFUNCTION("""COMPUTED_VALUE"""),"Script 1")</f>
        <v>Script 1</v>
      </c>
      <c r="F200" s="160"/>
      <c r="G200" s="160"/>
      <c r="H200" s="160"/>
      <c r="I200" s="160"/>
      <c r="J200" s="160"/>
      <c r="K200" s="160"/>
      <c r="L200" s="160" t="str">
        <f t="shared" ca="1" si="1"/>
        <v>Script 1</v>
      </c>
      <c r="M200" s="161"/>
      <c r="N200" s="150"/>
      <c r="O200" s="150"/>
      <c r="P200" s="150"/>
      <c r="Q200" s="150"/>
      <c r="R200" s="150"/>
      <c r="S200" s="150"/>
      <c r="T200" s="150"/>
      <c r="U200" s="150"/>
      <c r="V200" s="150"/>
      <c r="W200" s="150"/>
      <c r="X200" s="150"/>
      <c r="Y200" s="150"/>
      <c r="Z200" s="150"/>
      <c r="AA200" s="150"/>
    </row>
    <row r="201" spans="1:27" ht="12.75">
      <c r="A201" s="150"/>
      <c r="B201" s="158">
        <f t="shared" si="0"/>
        <v>193</v>
      </c>
      <c r="C201" s="159" t="str">
        <f ca="1">IFERROR(__xludf.DUMMYFUNCTION("""COMPUTED_VALUE"""),"Azairul Hafiz")</f>
        <v>Azairul Hafiz</v>
      </c>
      <c r="D201" s="160" t="str">
        <f ca="1">IFERROR(__xludf.DUMMYFUNCTION("""COMPUTED_VALUE"""),"Mar 11")</f>
        <v>Mar 11</v>
      </c>
      <c r="E201" s="160" t="str">
        <f ca="1">IFERROR(__xludf.DUMMYFUNCTION("""COMPUTED_VALUE"""),"Script 1")</f>
        <v>Script 1</v>
      </c>
      <c r="F201" s="160"/>
      <c r="G201" s="160"/>
      <c r="H201" s="160"/>
      <c r="I201" s="160"/>
      <c r="J201" s="160"/>
      <c r="K201" s="160"/>
      <c r="L201" s="160" t="str">
        <f t="shared" ca="1" si="1"/>
        <v>Script 1</v>
      </c>
      <c r="M201" s="161"/>
      <c r="N201" s="150"/>
      <c r="O201" s="150"/>
      <c r="P201" s="150"/>
      <c r="Q201" s="150"/>
      <c r="R201" s="150"/>
      <c r="S201" s="150"/>
      <c r="T201" s="150"/>
      <c r="U201" s="150"/>
      <c r="V201" s="150"/>
      <c r="W201" s="150"/>
      <c r="X201" s="150"/>
      <c r="Y201" s="150"/>
      <c r="Z201" s="150"/>
      <c r="AA201" s="150"/>
    </row>
    <row r="202" spans="1:27" ht="12.75">
      <c r="A202" s="150"/>
      <c r="B202" s="158">
        <f t="shared" si="0"/>
        <v>194</v>
      </c>
      <c r="C202" s="159" t="str">
        <f ca="1">IFERROR(__xludf.DUMMYFUNCTION("""COMPUTED_VALUE"""),"Muhammad Faris Aiman")</f>
        <v>Muhammad Faris Aiman</v>
      </c>
      <c r="D202" s="160" t="str">
        <f ca="1">IFERROR(__xludf.DUMMYFUNCTION("""COMPUTED_VALUE"""),"Mar 11")</f>
        <v>Mar 11</v>
      </c>
      <c r="E202" s="160" t="str">
        <f ca="1">IFERROR(__xludf.DUMMYFUNCTION("""COMPUTED_VALUE"""),"Script 1")</f>
        <v>Script 1</v>
      </c>
      <c r="F202" s="160"/>
      <c r="G202" s="160"/>
      <c r="H202" s="160"/>
      <c r="I202" s="160"/>
      <c r="J202" s="160"/>
      <c r="K202" s="160"/>
      <c r="L202" s="160" t="str">
        <f t="shared" ca="1" si="1"/>
        <v>Script 1</v>
      </c>
      <c r="M202" s="161"/>
      <c r="N202" s="150"/>
      <c r="O202" s="150"/>
      <c r="P202" s="150"/>
      <c r="Q202" s="150"/>
      <c r="R202" s="150"/>
      <c r="S202" s="150"/>
      <c r="T202" s="150"/>
      <c r="U202" s="150"/>
      <c r="V202" s="150"/>
      <c r="W202" s="150"/>
      <c r="X202" s="150"/>
      <c r="Y202" s="150"/>
      <c r="Z202" s="150"/>
      <c r="AA202" s="150"/>
    </row>
    <row r="203" spans="1:27" ht="12.75">
      <c r="A203" s="150"/>
      <c r="B203" s="158">
        <f t="shared" si="0"/>
        <v>195</v>
      </c>
      <c r="C203" s="159" t="str">
        <f ca="1">IFERROR(__xludf.DUMMYFUNCTION("""COMPUTED_VALUE"""),"Raimi Rawandi Bin Khalid")</f>
        <v>Raimi Rawandi Bin Khalid</v>
      </c>
      <c r="D203" s="160" t="str">
        <f ca="1">IFERROR(__xludf.DUMMYFUNCTION("""COMPUTED_VALUE"""),"Mar 11")</f>
        <v>Mar 11</v>
      </c>
      <c r="E203" s="160" t="str">
        <f ca="1">IFERROR(__xludf.DUMMYFUNCTION("""COMPUTED_VALUE"""),"Script 1")</f>
        <v>Script 1</v>
      </c>
      <c r="F203" s="160"/>
      <c r="G203" s="160"/>
      <c r="H203" s="160"/>
      <c r="I203" s="160"/>
      <c r="J203" s="160"/>
      <c r="K203" s="160"/>
      <c r="L203" s="160" t="str">
        <f t="shared" ca="1" si="1"/>
        <v>Script 1</v>
      </c>
      <c r="M203" s="161"/>
      <c r="N203" s="150"/>
      <c r="O203" s="150"/>
      <c r="P203" s="150"/>
      <c r="Q203" s="150"/>
      <c r="R203" s="150"/>
      <c r="S203" s="150"/>
      <c r="T203" s="150"/>
      <c r="U203" s="150"/>
      <c r="V203" s="150"/>
      <c r="W203" s="150"/>
      <c r="X203" s="150"/>
      <c r="Y203" s="150"/>
      <c r="Z203" s="150"/>
      <c r="AA203" s="150"/>
    </row>
    <row r="204" spans="1:27" ht="12.75">
      <c r="A204" s="150"/>
      <c r="B204" s="158">
        <f t="shared" si="0"/>
        <v>196</v>
      </c>
      <c r="C204" s="159" t="str">
        <f ca="1">IFERROR(__xludf.DUMMYFUNCTION("""COMPUTED_VALUE"""),"Luqman Hakim Agus Purwanto")</f>
        <v>Luqman Hakim Agus Purwanto</v>
      </c>
      <c r="D204" s="160" t="str">
        <f ca="1">IFERROR(__xludf.DUMMYFUNCTION("""COMPUTED_VALUE"""),"Mar 11")</f>
        <v>Mar 11</v>
      </c>
      <c r="E204" s="160" t="str">
        <f ca="1">IFERROR(__xludf.DUMMYFUNCTION("""COMPUTED_VALUE"""),"Script 1")</f>
        <v>Script 1</v>
      </c>
      <c r="F204" s="160"/>
      <c r="G204" s="160"/>
      <c r="H204" s="160"/>
      <c r="I204" s="160"/>
      <c r="J204" s="160"/>
      <c r="K204" s="160"/>
      <c r="L204" s="160" t="str">
        <f t="shared" ca="1" si="1"/>
        <v>Script 1</v>
      </c>
      <c r="M204" s="161"/>
      <c r="N204" s="150"/>
      <c r="O204" s="150"/>
      <c r="P204" s="150"/>
      <c r="Q204" s="150"/>
      <c r="R204" s="150"/>
      <c r="S204" s="150"/>
      <c r="T204" s="150"/>
      <c r="U204" s="150"/>
      <c r="V204" s="150"/>
      <c r="W204" s="150"/>
      <c r="X204" s="150"/>
      <c r="Y204" s="150"/>
      <c r="Z204" s="150"/>
      <c r="AA204" s="150"/>
    </row>
    <row r="205" spans="1:27" ht="12.75">
      <c r="A205" s="150"/>
      <c r="B205" s="158">
        <f t="shared" si="0"/>
        <v>197</v>
      </c>
      <c r="C205" s="159" t="str">
        <f ca="1">IFERROR(__xludf.DUMMYFUNCTION("""COMPUTED_VALUE"""),"Nur Athirah bt Nur Ismail")</f>
        <v>Nur Athirah bt Nur Ismail</v>
      </c>
      <c r="D205" s="160" t="str">
        <f ca="1">IFERROR(__xludf.DUMMYFUNCTION("""COMPUTED_VALUE"""),"Mar 11")</f>
        <v>Mar 11</v>
      </c>
      <c r="E205" s="160" t="str">
        <f ca="1">IFERROR(__xludf.DUMMYFUNCTION("""COMPUTED_VALUE"""),"Script 1")</f>
        <v>Script 1</v>
      </c>
      <c r="F205" s="160"/>
      <c r="G205" s="160"/>
      <c r="H205" s="160"/>
      <c r="I205" s="160"/>
      <c r="J205" s="160"/>
      <c r="K205" s="160"/>
      <c r="L205" s="160" t="str">
        <f t="shared" ca="1" si="1"/>
        <v>Script 1</v>
      </c>
      <c r="M205" s="161"/>
      <c r="N205" s="150"/>
      <c r="O205" s="150"/>
      <c r="P205" s="150"/>
      <c r="Q205" s="150"/>
      <c r="R205" s="150"/>
      <c r="S205" s="150"/>
      <c r="T205" s="150"/>
      <c r="U205" s="150"/>
      <c r="V205" s="150"/>
      <c r="W205" s="150"/>
      <c r="X205" s="150"/>
      <c r="Y205" s="150"/>
      <c r="Z205" s="150"/>
      <c r="AA205" s="150"/>
    </row>
    <row r="206" spans="1:27" ht="12.75">
      <c r="A206" s="150"/>
      <c r="B206" s="158">
        <f t="shared" si="0"/>
        <v>198</v>
      </c>
      <c r="C206" s="159" t="str">
        <f ca="1">IFERROR(__xludf.DUMMYFUNCTION("""COMPUTED_VALUE"""),"Nurul Farhanah")</f>
        <v>Nurul Farhanah</v>
      </c>
      <c r="D206" s="160" t="str">
        <f ca="1">IFERROR(__xludf.DUMMYFUNCTION("""COMPUTED_VALUE"""),"Mar 11")</f>
        <v>Mar 11</v>
      </c>
      <c r="E206" s="160" t="str">
        <f ca="1">IFERROR(__xludf.DUMMYFUNCTION("""COMPUTED_VALUE"""),"Script 1")</f>
        <v>Script 1</v>
      </c>
      <c r="F206" s="160"/>
      <c r="G206" s="160"/>
      <c r="H206" s="160"/>
      <c r="I206" s="160"/>
      <c r="J206" s="160"/>
      <c r="K206" s="160"/>
      <c r="L206" s="160" t="str">
        <f t="shared" ca="1" si="1"/>
        <v>Script 1</v>
      </c>
      <c r="M206" s="161"/>
      <c r="N206" s="150"/>
      <c r="O206" s="150"/>
      <c r="P206" s="150"/>
      <c r="Q206" s="150"/>
      <c r="R206" s="150"/>
      <c r="S206" s="150"/>
      <c r="T206" s="150"/>
      <c r="U206" s="150"/>
      <c r="V206" s="150"/>
      <c r="W206" s="150"/>
      <c r="X206" s="150"/>
      <c r="Y206" s="150"/>
      <c r="Z206" s="150"/>
      <c r="AA206" s="150"/>
    </row>
    <row r="207" spans="1:27" ht="12.75">
      <c r="A207" s="150"/>
      <c r="B207" s="158">
        <f t="shared" si="0"/>
        <v>199</v>
      </c>
      <c r="C207" s="159" t="str">
        <f ca="1">IFERROR(__xludf.DUMMYFUNCTION("""COMPUTED_VALUE"""),"Nurul Faiqah")</f>
        <v>Nurul Faiqah</v>
      </c>
      <c r="D207" s="160" t="str">
        <f ca="1">IFERROR(__xludf.DUMMYFUNCTION("""COMPUTED_VALUE"""),"Mar 11")</f>
        <v>Mar 11</v>
      </c>
      <c r="E207" s="160" t="str">
        <f ca="1">IFERROR(__xludf.DUMMYFUNCTION("""COMPUTED_VALUE"""),"Script 1")</f>
        <v>Script 1</v>
      </c>
      <c r="F207" s="160"/>
      <c r="G207" s="160"/>
      <c r="H207" s="160"/>
      <c r="I207" s="160"/>
      <c r="J207" s="160"/>
      <c r="K207" s="160"/>
      <c r="L207" s="160" t="str">
        <f t="shared" ca="1" si="1"/>
        <v>Script 1</v>
      </c>
      <c r="M207" s="161"/>
      <c r="N207" s="150"/>
      <c r="O207" s="150"/>
      <c r="P207" s="150"/>
      <c r="Q207" s="150"/>
      <c r="R207" s="150"/>
      <c r="S207" s="150"/>
      <c r="T207" s="150"/>
      <c r="U207" s="150"/>
      <c r="V207" s="150"/>
      <c r="W207" s="150"/>
      <c r="X207" s="150"/>
      <c r="Y207" s="150"/>
      <c r="Z207" s="150"/>
      <c r="AA207" s="150"/>
    </row>
    <row r="208" spans="1:27" ht="12.75">
      <c r="A208" s="150"/>
      <c r="B208" s="158">
        <f t="shared" si="0"/>
        <v>200</v>
      </c>
      <c r="C208" s="159" t="str">
        <f ca="1">IFERROR(__xludf.DUMMYFUNCTION("""COMPUTED_VALUE"""),"Mohamad Syahrul Amir Mohamad Ariff")</f>
        <v>Mohamad Syahrul Amir Mohamad Ariff</v>
      </c>
      <c r="D208" s="160" t="str">
        <f ca="1">IFERROR(__xludf.DUMMYFUNCTION("""COMPUTED_VALUE"""),"Mar 11")</f>
        <v>Mar 11</v>
      </c>
      <c r="E208" s="160" t="str">
        <f ca="1">IFERROR(__xludf.DUMMYFUNCTION("""COMPUTED_VALUE"""),"Script 1")</f>
        <v>Script 1</v>
      </c>
      <c r="F208" s="160"/>
      <c r="G208" s="160"/>
      <c r="H208" s="160"/>
      <c r="I208" s="160"/>
      <c r="J208" s="160"/>
      <c r="K208" s="160"/>
      <c r="L208" s="160" t="str">
        <f t="shared" ca="1" si="1"/>
        <v>Script 1</v>
      </c>
      <c r="M208" s="161"/>
      <c r="N208" s="150"/>
      <c r="O208" s="150"/>
      <c r="P208" s="150"/>
      <c r="Q208" s="150"/>
      <c r="R208" s="150"/>
      <c r="S208" s="150"/>
      <c r="T208" s="150"/>
      <c r="U208" s="150"/>
      <c r="V208" s="150"/>
      <c r="W208" s="150"/>
      <c r="X208" s="150"/>
      <c r="Y208" s="150"/>
      <c r="Z208" s="150"/>
      <c r="AA208" s="150"/>
    </row>
    <row r="209" spans="1:27" ht="12.75">
      <c r="A209" s="150"/>
      <c r="B209" s="158">
        <f t="shared" si="0"/>
        <v>201</v>
      </c>
      <c r="C209" s="159" t="str">
        <f ca="1">IFERROR(__xludf.DUMMYFUNCTION("""COMPUTED_VALUE"""),"Muhammad Aniq Nasri")</f>
        <v>Muhammad Aniq Nasri</v>
      </c>
      <c r="D209" s="160" t="str">
        <f ca="1">IFERROR(__xludf.DUMMYFUNCTION("""COMPUTED_VALUE"""),"Mar 11")</f>
        <v>Mar 11</v>
      </c>
      <c r="E209" s="160" t="str">
        <f ca="1">IFERROR(__xludf.DUMMYFUNCTION("""COMPUTED_VALUE"""),"Script 1")</f>
        <v>Script 1</v>
      </c>
      <c r="F209" s="160"/>
      <c r="G209" s="160"/>
      <c r="H209" s="160"/>
      <c r="I209" s="160"/>
      <c r="J209" s="160"/>
      <c r="K209" s="160"/>
      <c r="L209" s="160" t="str">
        <f t="shared" ca="1" si="1"/>
        <v>Script 1</v>
      </c>
      <c r="M209" s="161"/>
      <c r="N209" s="150"/>
      <c r="O209" s="150"/>
      <c r="P209" s="150"/>
      <c r="Q209" s="150"/>
      <c r="R209" s="150"/>
      <c r="S209" s="150"/>
      <c r="T209" s="150"/>
      <c r="U209" s="150"/>
      <c r="V209" s="150"/>
      <c r="W209" s="150"/>
      <c r="X209" s="150"/>
      <c r="Y209" s="150"/>
      <c r="Z209" s="150"/>
      <c r="AA209" s="150"/>
    </row>
    <row r="210" spans="1:27" ht="12.75">
      <c r="A210" s="150"/>
      <c r="B210" s="158">
        <f t="shared" si="0"/>
        <v>202</v>
      </c>
      <c r="C210" s="159" t="str">
        <f ca="1">IFERROR(__xludf.DUMMYFUNCTION("""COMPUTED_VALUE"""),"Ros Zainab Emira")</f>
        <v>Ros Zainab Emira</v>
      </c>
      <c r="D210" s="160" t="str">
        <f ca="1">IFERROR(__xludf.DUMMYFUNCTION("""COMPUTED_VALUE"""),"Mar 11")</f>
        <v>Mar 11</v>
      </c>
      <c r="E210" s="160" t="str">
        <f ca="1">IFERROR(__xludf.DUMMYFUNCTION("""COMPUTED_VALUE"""),"Script 1")</f>
        <v>Script 1</v>
      </c>
      <c r="F210" s="160"/>
      <c r="G210" s="160"/>
      <c r="H210" s="160"/>
      <c r="I210" s="160"/>
      <c r="J210" s="160"/>
      <c r="K210" s="160"/>
      <c r="L210" s="160" t="str">
        <f t="shared" ca="1" si="1"/>
        <v>Script 1</v>
      </c>
      <c r="M210" s="161"/>
      <c r="N210" s="150"/>
      <c r="O210" s="150"/>
      <c r="P210" s="150"/>
      <c r="Q210" s="150"/>
      <c r="R210" s="150"/>
      <c r="S210" s="150"/>
      <c r="T210" s="150"/>
      <c r="U210" s="150"/>
      <c r="V210" s="150"/>
      <c r="W210" s="150"/>
      <c r="X210" s="150"/>
      <c r="Y210" s="150"/>
      <c r="Z210" s="150"/>
      <c r="AA210" s="150"/>
    </row>
    <row r="211" spans="1:27" ht="12.75">
      <c r="A211" s="150"/>
      <c r="B211" s="158">
        <f t="shared" si="0"/>
        <v>203</v>
      </c>
      <c r="C211" s="159" t="str">
        <f ca="1">IFERROR(__xludf.DUMMYFUNCTION("""COMPUTED_VALUE"""),"Muhammad Aizuddin")</f>
        <v>Muhammad Aizuddin</v>
      </c>
      <c r="D211" s="160" t="str">
        <f ca="1">IFERROR(__xludf.DUMMYFUNCTION("""COMPUTED_VALUE"""),"Mar 11")</f>
        <v>Mar 11</v>
      </c>
      <c r="E211" s="160" t="str">
        <f ca="1">IFERROR(__xludf.DUMMYFUNCTION("""COMPUTED_VALUE"""),"Script 1")</f>
        <v>Script 1</v>
      </c>
      <c r="F211" s="160"/>
      <c r="G211" s="160"/>
      <c r="H211" s="160"/>
      <c r="I211" s="160"/>
      <c r="J211" s="160"/>
      <c r="K211" s="160"/>
      <c r="L211" s="160" t="str">
        <f t="shared" ca="1" si="1"/>
        <v>Script 1</v>
      </c>
      <c r="M211" s="161"/>
      <c r="N211" s="150"/>
      <c r="O211" s="150"/>
      <c r="P211" s="150"/>
      <c r="Q211" s="150"/>
      <c r="R211" s="150"/>
      <c r="S211" s="150"/>
      <c r="T211" s="150"/>
      <c r="U211" s="150"/>
      <c r="V211" s="150"/>
      <c r="W211" s="150"/>
      <c r="X211" s="150"/>
      <c r="Y211" s="150"/>
      <c r="Z211" s="150"/>
      <c r="AA211" s="150"/>
    </row>
    <row r="212" spans="1:27" ht="12.75">
      <c r="A212" s="150"/>
      <c r="B212" s="158">
        <f t="shared" si="0"/>
        <v>204</v>
      </c>
      <c r="C212" s="159" t="str">
        <f ca="1">IFERROR(__xludf.DUMMYFUNCTION("""COMPUTED_VALUE"""),"Nur Amni Bahirah Ab Wahit")</f>
        <v>Nur Amni Bahirah Ab Wahit</v>
      </c>
      <c r="D212" s="160" t="str">
        <f ca="1">IFERROR(__xludf.DUMMYFUNCTION("""COMPUTED_VALUE"""),"Mar 11")</f>
        <v>Mar 11</v>
      </c>
      <c r="E212" s="160" t="str">
        <f ca="1">IFERROR(__xludf.DUMMYFUNCTION("""COMPUTED_VALUE"""),"Script 1")</f>
        <v>Script 1</v>
      </c>
      <c r="F212" s="160"/>
      <c r="G212" s="160"/>
      <c r="H212" s="160"/>
      <c r="I212" s="160"/>
      <c r="J212" s="160"/>
      <c r="K212" s="160"/>
      <c r="L212" s="160" t="str">
        <f t="shared" ca="1" si="1"/>
        <v>Script 1</v>
      </c>
      <c r="M212" s="161"/>
      <c r="N212" s="150"/>
      <c r="O212" s="150"/>
      <c r="P212" s="150"/>
      <c r="Q212" s="150"/>
      <c r="R212" s="150"/>
      <c r="S212" s="150"/>
      <c r="T212" s="150"/>
      <c r="U212" s="150"/>
      <c r="V212" s="150"/>
      <c r="W212" s="150"/>
      <c r="X212" s="150"/>
      <c r="Y212" s="150"/>
      <c r="Z212" s="150"/>
      <c r="AA212" s="150"/>
    </row>
    <row r="213" spans="1:27" ht="12.75">
      <c r="A213" s="150"/>
      <c r="B213" s="158">
        <f t="shared" si="0"/>
        <v>205</v>
      </c>
      <c r="C213" s="159" t="str">
        <f ca="1">IFERROR(__xludf.DUMMYFUNCTION("""COMPUTED_VALUE"""),"AMIERUL SHAFIQ BIN MOHAMED NASSIR")</f>
        <v>AMIERUL SHAFIQ BIN MOHAMED NASSIR</v>
      </c>
      <c r="D213" s="160" t="str">
        <f ca="1">IFERROR(__xludf.DUMMYFUNCTION("""COMPUTED_VALUE"""),"Mar 11")</f>
        <v>Mar 11</v>
      </c>
      <c r="E213" s="160" t="str">
        <f ca="1">IFERROR(__xludf.DUMMYFUNCTION("""COMPUTED_VALUE"""),"Script 1")</f>
        <v>Script 1</v>
      </c>
      <c r="F213" s="160"/>
      <c r="G213" s="160"/>
      <c r="H213" s="160"/>
      <c r="I213" s="160"/>
      <c r="J213" s="160"/>
      <c r="K213" s="160"/>
      <c r="L213" s="160" t="str">
        <f t="shared" ca="1" si="1"/>
        <v>Script 1</v>
      </c>
      <c r="M213" s="161"/>
      <c r="N213" s="150"/>
      <c r="O213" s="150"/>
      <c r="P213" s="150"/>
      <c r="Q213" s="150"/>
      <c r="R213" s="150"/>
      <c r="S213" s="150"/>
      <c r="T213" s="150"/>
      <c r="U213" s="150"/>
      <c r="V213" s="150"/>
      <c r="W213" s="150"/>
      <c r="X213" s="150"/>
      <c r="Y213" s="150"/>
      <c r="Z213" s="150"/>
      <c r="AA213" s="150"/>
    </row>
    <row r="214" spans="1:27" ht="12.75">
      <c r="A214" s="150"/>
      <c r="B214" s="158">
        <f t="shared" si="0"/>
        <v>206</v>
      </c>
      <c r="C214" s="159" t="str">
        <f ca="1">IFERROR(__xludf.DUMMYFUNCTION("""COMPUTED_VALUE"""),"Syarifah Nur Najwa Syed Alwi")</f>
        <v>Syarifah Nur Najwa Syed Alwi</v>
      </c>
      <c r="D214" s="160" t="str">
        <f ca="1">IFERROR(__xludf.DUMMYFUNCTION("""COMPUTED_VALUE"""),"Mar 11")</f>
        <v>Mar 11</v>
      </c>
      <c r="E214" s="160" t="str">
        <f ca="1">IFERROR(__xludf.DUMMYFUNCTION("""COMPUTED_VALUE"""),"Script 1")</f>
        <v>Script 1</v>
      </c>
      <c r="F214" s="160"/>
      <c r="G214" s="160"/>
      <c r="H214" s="160"/>
      <c r="I214" s="160"/>
      <c r="J214" s="160"/>
      <c r="K214" s="160"/>
      <c r="L214" s="160" t="str">
        <f t="shared" ca="1" si="1"/>
        <v>Script 1</v>
      </c>
      <c r="M214" s="161"/>
      <c r="N214" s="150"/>
      <c r="O214" s="150"/>
      <c r="P214" s="150"/>
      <c r="Q214" s="150"/>
      <c r="R214" s="150"/>
      <c r="S214" s="150"/>
      <c r="T214" s="150"/>
      <c r="U214" s="150"/>
      <c r="V214" s="150"/>
      <c r="W214" s="150"/>
      <c r="X214" s="150"/>
      <c r="Y214" s="150"/>
      <c r="Z214" s="150"/>
      <c r="AA214" s="150"/>
    </row>
    <row r="215" spans="1:27" ht="12.75">
      <c r="A215" s="150"/>
      <c r="B215" s="158">
        <f t="shared" si="0"/>
        <v>207</v>
      </c>
      <c r="C215" s="159" t="str">
        <f ca="1">IFERROR(__xludf.DUMMYFUNCTION("""COMPUTED_VALUE"""),"Danial Haqim")</f>
        <v>Danial Haqim</v>
      </c>
      <c r="D215" s="160" t="str">
        <f ca="1">IFERROR(__xludf.DUMMYFUNCTION("""COMPUTED_VALUE"""),"Mar 11")</f>
        <v>Mar 11</v>
      </c>
      <c r="E215" s="160" t="str">
        <f ca="1">IFERROR(__xludf.DUMMYFUNCTION("""COMPUTED_VALUE"""),"Script 1")</f>
        <v>Script 1</v>
      </c>
      <c r="F215" s="160"/>
      <c r="G215" s="160"/>
      <c r="H215" s="160"/>
      <c r="I215" s="160"/>
      <c r="J215" s="160"/>
      <c r="K215" s="160"/>
      <c r="L215" s="160" t="str">
        <f t="shared" ca="1" si="1"/>
        <v>Script 1</v>
      </c>
      <c r="M215" s="161"/>
      <c r="N215" s="150"/>
      <c r="O215" s="150"/>
      <c r="P215" s="150"/>
      <c r="Q215" s="150"/>
      <c r="R215" s="150"/>
      <c r="S215" s="150"/>
      <c r="T215" s="150"/>
      <c r="U215" s="150"/>
      <c r="V215" s="150"/>
      <c r="W215" s="150"/>
      <c r="X215" s="150"/>
      <c r="Y215" s="150"/>
      <c r="Z215" s="150"/>
      <c r="AA215" s="150"/>
    </row>
    <row r="216" spans="1:27" ht="12.75">
      <c r="A216" s="150"/>
      <c r="B216" s="158">
        <f t="shared" si="0"/>
        <v>208</v>
      </c>
      <c r="C216" s="159" t="str">
        <f ca="1">IFERROR(__xludf.DUMMYFUNCTION("""COMPUTED_VALUE"""),"Amerul Izwan Afiq Amiruddin")</f>
        <v>Amerul Izwan Afiq Amiruddin</v>
      </c>
      <c r="D216" s="160" t="str">
        <f ca="1">IFERROR(__xludf.DUMMYFUNCTION("""COMPUTED_VALUE"""),"Mar 11")</f>
        <v>Mar 11</v>
      </c>
      <c r="E216" s="160" t="str">
        <f ca="1">IFERROR(__xludf.DUMMYFUNCTION("""COMPUTED_VALUE"""),"Script 1")</f>
        <v>Script 1</v>
      </c>
      <c r="F216" s="160"/>
      <c r="G216" s="160"/>
      <c r="H216" s="160"/>
      <c r="I216" s="160"/>
      <c r="J216" s="160"/>
      <c r="K216" s="160"/>
      <c r="L216" s="160" t="str">
        <f t="shared" ca="1" si="1"/>
        <v>Script 1</v>
      </c>
      <c r="M216" s="161"/>
      <c r="N216" s="150"/>
      <c r="O216" s="150"/>
      <c r="P216" s="150"/>
      <c r="Q216" s="150"/>
      <c r="R216" s="150"/>
      <c r="S216" s="150"/>
      <c r="T216" s="150"/>
      <c r="U216" s="150"/>
      <c r="V216" s="150"/>
      <c r="W216" s="150"/>
      <c r="X216" s="150"/>
      <c r="Y216" s="150"/>
      <c r="Z216" s="150"/>
      <c r="AA216" s="150"/>
    </row>
    <row r="217" spans="1:27" ht="12.75">
      <c r="A217" s="150"/>
      <c r="B217" s="158">
        <f t="shared" si="0"/>
        <v>209</v>
      </c>
      <c r="C217" s="159" t="str">
        <f ca="1">IFERROR(__xludf.DUMMYFUNCTION("""COMPUTED_VALUE"""),"Muhammad Hifzhan Jamaluddin")</f>
        <v>Muhammad Hifzhan Jamaluddin</v>
      </c>
      <c r="D217" s="160" t="str">
        <f ca="1">IFERROR(__xludf.DUMMYFUNCTION("""COMPUTED_VALUE"""),"Mar 11")</f>
        <v>Mar 11</v>
      </c>
      <c r="E217" s="160" t="str">
        <f ca="1">IFERROR(__xludf.DUMMYFUNCTION("""COMPUTED_VALUE"""),"Script 1")</f>
        <v>Script 1</v>
      </c>
      <c r="F217" s="160"/>
      <c r="G217" s="160"/>
      <c r="H217" s="160"/>
      <c r="I217" s="160"/>
      <c r="J217" s="160"/>
      <c r="K217" s="160"/>
      <c r="L217" s="160" t="str">
        <f t="shared" ca="1" si="1"/>
        <v>Script 1</v>
      </c>
      <c r="M217" s="161"/>
      <c r="N217" s="150"/>
      <c r="O217" s="150"/>
      <c r="P217" s="150"/>
      <c r="Q217" s="150"/>
      <c r="R217" s="150"/>
      <c r="S217" s="150"/>
      <c r="T217" s="150"/>
      <c r="U217" s="150"/>
      <c r="V217" s="150"/>
      <c r="W217" s="150"/>
      <c r="X217" s="150"/>
      <c r="Y217" s="150"/>
      <c r="Z217" s="150"/>
      <c r="AA217" s="150"/>
    </row>
    <row r="218" spans="1:27" ht="12.75">
      <c r="A218" s="150"/>
      <c r="B218" s="158">
        <f t="shared" si="0"/>
        <v>210</v>
      </c>
      <c r="C218" s="159" t="str">
        <f ca="1">IFERROR(__xludf.DUMMYFUNCTION("""COMPUTED_VALUE"""),"AZ ZAHRA SOFIA")</f>
        <v>AZ ZAHRA SOFIA</v>
      </c>
      <c r="D218" s="160" t="str">
        <f ca="1">IFERROR(__xludf.DUMMYFUNCTION("""COMPUTED_VALUE"""),"Mar 11")</f>
        <v>Mar 11</v>
      </c>
      <c r="E218" s="160" t="str">
        <f ca="1">IFERROR(__xludf.DUMMYFUNCTION("""COMPUTED_VALUE"""),"Script 1")</f>
        <v>Script 1</v>
      </c>
      <c r="F218" s="160"/>
      <c r="G218" s="160"/>
      <c r="H218" s="160"/>
      <c r="I218" s="160"/>
      <c r="J218" s="160"/>
      <c r="K218" s="160"/>
      <c r="L218" s="160" t="str">
        <f t="shared" ca="1" si="1"/>
        <v>Script 1</v>
      </c>
      <c r="M218" s="161"/>
      <c r="N218" s="150"/>
      <c r="O218" s="150"/>
      <c r="P218" s="150"/>
      <c r="Q218" s="150"/>
      <c r="R218" s="150"/>
      <c r="S218" s="150"/>
      <c r="T218" s="150"/>
      <c r="U218" s="150"/>
      <c r="V218" s="150"/>
      <c r="W218" s="150"/>
      <c r="X218" s="150"/>
      <c r="Y218" s="150"/>
      <c r="Z218" s="150"/>
      <c r="AA218" s="150"/>
    </row>
    <row r="219" spans="1:27" ht="12.75">
      <c r="A219" s="150"/>
      <c r="B219" s="158">
        <f t="shared" si="0"/>
        <v>211</v>
      </c>
      <c r="C219" s="159" t="str">
        <f ca="1">IFERROR(__xludf.DUMMYFUNCTION("""COMPUTED_VALUE"""),"Nurul Syafiqah")</f>
        <v>Nurul Syafiqah</v>
      </c>
      <c r="D219" s="160" t="str">
        <f ca="1">IFERROR(__xludf.DUMMYFUNCTION("""COMPUTED_VALUE"""),"Mar 11")</f>
        <v>Mar 11</v>
      </c>
      <c r="E219" s="160" t="str">
        <f ca="1">IFERROR(__xludf.DUMMYFUNCTION("""COMPUTED_VALUE"""),"Script 1")</f>
        <v>Script 1</v>
      </c>
      <c r="F219" s="160"/>
      <c r="G219" s="160"/>
      <c r="H219" s="160"/>
      <c r="I219" s="160"/>
      <c r="J219" s="160"/>
      <c r="K219" s="160"/>
      <c r="L219" s="160" t="str">
        <f t="shared" ca="1" si="1"/>
        <v>Script 1</v>
      </c>
      <c r="M219" s="161"/>
      <c r="N219" s="150"/>
      <c r="O219" s="150"/>
      <c r="P219" s="150"/>
      <c r="Q219" s="150"/>
      <c r="R219" s="150"/>
      <c r="S219" s="150"/>
      <c r="T219" s="150"/>
      <c r="U219" s="150"/>
      <c r="V219" s="150"/>
      <c r="W219" s="150"/>
      <c r="X219" s="150"/>
      <c r="Y219" s="150"/>
      <c r="Z219" s="150"/>
      <c r="AA219" s="150"/>
    </row>
    <row r="220" spans="1:27" ht="12.75">
      <c r="A220" s="150"/>
      <c r="B220" s="158">
        <f t="shared" si="0"/>
        <v>212</v>
      </c>
      <c r="C220" s="159" t="str">
        <f ca="1">IFERROR(__xludf.DUMMYFUNCTION("""COMPUTED_VALUE"""),"Nurfarah Hanisah")</f>
        <v>Nurfarah Hanisah</v>
      </c>
      <c r="D220" s="160" t="str">
        <f ca="1">IFERROR(__xludf.DUMMYFUNCTION("""COMPUTED_VALUE"""),"Mar 11")</f>
        <v>Mar 11</v>
      </c>
      <c r="E220" s="160" t="str">
        <f ca="1">IFERROR(__xludf.DUMMYFUNCTION("""COMPUTED_VALUE"""),"Script 1")</f>
        <v>Script 1</v>
      </c>
      <c r="F220" s="160"/>
      <c r="G220" s="160"/>
      <c r="H220" s="160"/>
      <c r="I220" s="160"/>
      <c r="J220" s="160"/>
      <c r="K220" s="160"/>
      <c r="L220" s="160" t="str">
        <f t="shared" ca="1" si="1"/>
        <v>Script 1</v>
      </c>
      <c r="M220" s="161"/>
      <c r="N220" s="150"/>
      <c r="O220" s="150"/>
      <c r="P220" s="150"/>
      <c r="Q220" s="150"/>
      <c r="R220" s="150"/>
      <c r="S220" s="150"/>
      <c r="T220" s="150"/>
      <c r="U220" s="150"/>
      <c r="V220" s="150"/>
      <c r="W220" s="150"/>
      <c r="X220" s="150"/>
      <c r="Y220" s="150"/>
      <c r="Z220" s="150"/>
      <c r="AA220" s="150"/>
    </row>
    <row r="221" spans="1:27" ht="12.75">
      <c r="A221" s="150"/>
      <c r="B221" s="158">
        <f t="shared" si="0"/>
        <v>213</v>
      </c>
      <c r="C221" s="159" t="str">
        <f ca="1">IFERROR(__xludf.DUMMYFUNCTION("""COMPUTED_VALUE"""),"Just you now")</f>
        <v>Just you now</v>
      </c>
      <c r="D221" s="160" t="str">
        <f ca="1">IFERROR(__xludf.DUMMYFUNCTION("""COMPUTED_VALUE"""),"Mar 11")</f>
        <v>Mar 11</v>
      </c>
      <c r="E221" s="160" t="str">
        <f ca="1">IFERROR(__xludf.DUMMYFUNCTION("""COMPUTED_VALUE"""),"Script 1")</f>
        <v>Script 1</v>
      </c>
      <c r="F221" s="160"/>
      <c r="G221" s="160"/>
      <c r="H221" s="160"/>
      <c r="I221" s="160"/>
      <c r="J221" s="160"/>
      <c r="K221" s="160"/>
      <c r="L221" s="160" t="str">
        <f t="shared" ca="1" si="1"/>
        <v>Script 1</v>
      </c>
      <c r="M221" s="161"/>
      <c r="N221" s="150"/>
      <c r="O221" s="150"/>
      <c r="P221" s="150"/>
      <c r="Q221" s="150"/>
      <c r="R221" s="150"/>
      <c r="S221" s="150"/>
      <c r="T221" s="150"/>
      <c r="U221" s="150"/>
      <c r="V221" s="150"/>
      <c r="W221" s="150"/>
      <c r="X221" s="150"/>
      <c r="Y221" s="150"/>
      <c r="Z221" s="150"/>
      <c r="AA221" s="150"/>
    </row>
    <row r="222" spans="1:27" ht="12.75">
      <c r="A222" s="150"/>
      <c r="B222" s="158">
        <f t="shared" si="0"/>
        <v>214</v>
      </c>
      <c r="C222" s="159" t="str">
        <f ca="1">IFERROR(__xludf.DUMMYFUNCTION("""COMPUTED_VALUE"""),"Shazerin Farhan")</f>
        <v>Shazerin Farhan</v>
      </c>
      <c r="D222" s="160" t="str">
        <f ca="1">IFERROR(__xludf.DUMMYFUNCTION("""COMPUTED_VALUE"""),"Mar 11")</f>
        <v>Mar 11</v>
      </c>
      <c r="E222" s="160" t="str">
        <f ca="1">IFERROR(__xludf.DUMMYFUNCTION("""COMPUTED_VALUE"""),"Script 1")</f>
        <v>Script 1</v>
      </c>
      <c r="F222" s="160"/>
      <c r="G222" s="160"/>
      <c r="H222" s="160"/>
      <c r="I222" s="160"/>
      <c r="J222" s="160"/>
      <c r="K222" s="160"/>
      <c r="L222" s="160" t="str">
        <f t="shared" ca="1" si="1"/>
        <v>Script 1</v>
      </c>
      <c r="M222" s="161"/>
      <c r="N222" s="150"/>
      <c r="O222" s="150"/>
      <c r="P222" s="150"/>
      <c r="Q222" s="150"/>
      <c r="R222" s="150"/>
      <c r="S222" s="150"/>
      <c r="T222" s="150"/>
      <c r="U222" s="150"/>
      <c r="V222" s="150"/>
      <c r="W222" s="150"/>
      <c r="X222" s="150"/>
      <c r="Y222" s="150"/>
      <c r="Z222" s="150"/>
      <c r="AA222" s="150"/>
    </row>
    <row r="223" spans="1:27" ht="12.75">
      <c r="A223" s="150"/>
      <c r="B223" s="158">
        <f t="shared" si="0"/>
        <v>215</v>
      </c>
      <c r="C223" s="159" t="str">
        <f ca="1">IFERROR(__xludf.DUMMYFUNCTION("""COMPUTED_VALUE"""),"Luqman Nordin")</f>
        <v>Luqman Nordin</v>
      </c>
      <c r="D223" s="160" t="str">
        <f ca="1">IFERROR(__xludf.DUMMYFUNCTION("""COMPUTED_VALUE"""),"Mar 11")</f>
        <v>Mar 11</v>
      </c>
      <c r="E223" s="160" t="str">
        <f ca="1">IFERROR(__xludf.DUMMYFUNCTION("""COMPUTED_VALUE"""),"Script 1")</f>
        <v>Script 1</v>
      </c>
      <c r="F223" s="160"/>
      <c r="G223" s="160"/>
      <c r="H223" s="160"/>
      <c r="I223" s="160"/>
      <c r="J223" s="160"/>
      <c r="K223" s="160"/>
      <c r="L223" s="160" t="str">
        <f t="shared" ca="1" si="1"/>
        <v>Script 1</v>
      </c>
      <c r="M223" s="161"/>
      <c r="N223" s="150"/>
      <c r="O223" s="150"/>
      <c r="P223" s="150"/>
      <c r="Q223" s="150"/>
      <c r="R223" s="150"/>
      <c r="S223" s="150"/>
      <c r="T223" s="150"/>
      <c r="U223" s="150"/>
      <c r="V223" s="150"/>
      <c r="W223" s="150"/>
      <c r="X223" s="150"/>
      <c r="Y223" s="150"/>
      <c r="Z223" s="150"/>
      <c r="AA223" s="150"/>
    </row>
    <row r="224" spans="1:27" ht="12.75">
      <c r="A224" s="150"/>
      <c r="B224" s="158">
        <f t="shared" si="0"/>
        <v>216</v>
      </c>
      <c r="C224" s="159" t="str">
        <f ca="1">IFERROR(__xludf.DUMMYFUNCTION("""COMPUTED_VALUE"""),"Nurul Hafizah")</f>
        <v>Nurul Hafizah</v>
      </c>
      <c r="D224" s="160" t="str">
        <f ca="1">IFERROR(__xludf.DUMMYFUNCTION("""COMPUTED_VALUE"""),"Mar 11")</f>
        <v>Mar 11</v>
      </c>
      <c r="E224" s="160" t="str">
        <f ca="1">IFERROR(__xludf.DUMMYFUNCTION("""COMPUTED_VALUE"""),"Script 1")</f>
        <v>Script 1</v>
      </c>
      <c r="F224" s="160"/>
      <c r="G224" s="160"/>
      <c r="H224" s="160"/>
      <c r="I224" s="160"/>
      <c r="J224" s="160"/>
      <c r="K224" s="160"/>
      <c r="L224" s="160" t="str">
        <f t="shared" ca="1" si="1"/>
        <v>Script 1</v>
      </c>
      <c r="M224" s="161"/>
      <c r="N224" s="150"/>
      <c r="O224" s="150"/>
      <c r="P224" s="150"/>
      <c r="Q224" s="150"/>
      <c r="R224" s="150"/>
      <c r="S224" s="150"/>
      <c r="T224" s="150"/>
      <c r="U224" s="150"/>
      <c r="V224" s="150"/>
      <c r="W224" s="150"/>
      <c r="X224" s="150"/>
      <c r="Y224" s="150"/>
      <c r="Z224" s="150"/>
      <c r="AA224" s="150"/>
    </row>
    <row r="225" spans="1:27" ht="12.75">
      <c r="A225" s="150"/>
      <c r="B225" s="158">
        <f t="shared" si="0"/>
        <v>217</v>
      </c>
      <c r="C225" s="159" t="str">
        <f ca="1">IFERROR(__xludf.DUMMYFUNCTION("""COMPUTED_VALUE"""),"NURIN SYUHADA ISA")</f>
        <v>NURIN SYUHADA ISA</v>
      </c>
      <c r="D225" s="160" t="str">
        <f ca="1">IFERROR(__xludf.DUMMYFUNCTION("""COMPUTED_VALUE"""),"Mar 11")</f>
        <v>Mar 11</v>
      </c>
      <c r="E225" s="160" t="str">
        <f ca="1">IFERROR(__xludf.DUMMYFUNCTION("""COMPUTED_VALUE"""),"Script 1")</f>
        <v>Script 1</v>
      </c>
      <c r="F225" s="160"/>
      <c r="G225" s="160"/>
      <c r="H225" s="160"/>
      <c r="I225" s="160"/>
      <c r="J225" s="160"/>
      <c r="K225" s="160"/>
      <c r="L225" s="160" t="str">
        <f t="shared" ca="1" si="1"/>
        <v>Script 1</v>
      </c>
      <c r="M225" s="161"/>
      <c r="N225" s="150"/>
      <c r="O225" s="150"/>
      <c r="P225" s="150"/>
      <c r="Q225" s="150"/>
      <c r="R225" s="150"/>
      <c r="S225" s="150"/>
      <c r="T225" s="150"/>
      <c r="U225" s="150"/>
      <c r="V225" s="150"/>
      <c r="W225" s="150"/>
      <c r="X225" s="150"/>
      <c r="Y225" s="150"/>
      <c r="Z225" s="150"/>
      <c r="AA225" s="150"/>
    </row>
    <row r="226" spans="1:27" ht="12.75">
      <c r="A226" s="150"/>
      <c r="B226" s="158">
        <f t="shared" si="0"/>
        <v>218</v>
      </c>
      <c r="C226" s="159" t="str">
        <f ca="1">IFERROR(__xludf.DUMMYFUNCTION("""COMPUTED_VALUE"""),"Raja Nurul Amirah RI")</f>
        <v>Raja Nurul Amirah RI</v>
      </c>
      <c r="D226" s="160" t="str">
        <f ca="1">IFERROR(__xludf.DUMMYFUNCTION("""COMPUTED_VALUE"""),"Mar 11")</f>
        <v>Mar 11</v>
      </c>
      <c r="E226" s="160" t="str">
        <f ca="1">IFERROR(__xludf.DUMMYFUNCTION("""COMPUTED_VALUE"""),"Script 1")</f>
        <v>Script 1</v>
      </c>
      <c r="F226" s="160"/>
      <c r="G226" s="160"/>
      <c r="H226" s="160"/>
      <c r="I226" s="160"/>
      <c r="J226" s="160"/>
      <c r="K226" s="160"/>
      <c r="L226" s="160" t="str">
        <f t="shared" ca="1" si="1"/>
        <v>Script 1</v>
      </c>
      <c r="M226" s="161"/>
      <c r="N226" s="150"/>
      <c r="O226" s="150"/>
      <c r="P226" s="150"/>
      <c r="Q226" s="150"/>
      <c r="R226" s="150"/>
      <c r="S226" s="150"/>
      <c r="T226" s="150"/>
      <c r="U226" s="150"/>
      <c r="V226" s="150"/>
      <c r="W226" s="150"/>
      <c r="X226" s="150"/>
      <c r="Y226" s="150"/>
      <c r="Z226" s="150"/>
      <c r="AA226" s="150"/>
    </row>
    <row r="227" spans="1:27" ht="12.75">
      <c r="A227" s="150"/>
      <c r="B227" s="158">
        <f t="shared" si="0"/>
        <v>219</v>
      </c>
      <c r="C227" s="159" t="str">
        <f ca="1">IFERROR(__xludf.DUMMYFUNCTION("""COMPUTED_VALUE"""),"Muhammad Amirul Arif")</f>
        <v>Muhammad Amirul Arif</v>
      </c>
      <c r="D227" s="160" t="str">
        <f ca="1">IFERROR(__xludf.DUMMYFUNCTION("""COMPUTED_VALUE"""),"Mar 11")</f>
        <v>Mar 11</v>
      </c>
      <c r="E227" s="160" t="str">
        <f ca="1">IFERROR(__xludf.DUMMYFUNCTION("""COMPUTED_VALUE"""),"Script 1")</f>
        <v>Script 1</v>
      </c>
      <c r="F227" s="160"/>
      <c r="G227" s="160"/>
      <c r="H227" s="160"/>
      <c r="I227" s="160"/>
      <c r="J227" s="160"/>
      <c r="K227" s="160"/>
      <c r="L227" s="160" t="str">
        <f t="shared" ca="1" si="1"/>
        <v>Script 1</v>
      </c>
      <c r="M227" s="161"/>
      <c r="N227" s="150"/>
      <c r="O227" s="150"/>
      <c r="P227" s="150"/>
      <c r="Q227" s="150"/>
      <c r="R227" s="150"/>
      <c r="S227" s="150"/>
      <c r="T227" s="150"/>
      <c r="U227" s="150"/>
      <c r="V227" s="150"/>
      <c r="W227" s="150"/>
      <c r="X227" s="150"/>
      <c r="Y227" s="150"/>
      <c r="Z227" s="150"/>
      <c r="AA227" s="150"/>
    </row>
    <row r="228" spans="1:27" ht="12.75">
      <c r="A228" s="150"/>
      <c r="B228" s="158">
        <f t="shared" si="0"/>
        <v>220</v>
      </c>
      <c r="C228" s="159" t="str">
        <f ca="1">IFERROR(__xludf.DUMMYFUNCTION("""COMPUTED_VALUE"""),"Nabihah Abdul Rahman")</f>
        <v>Nabihah Abdul Rahman</v>
      </c>
      <c r="D228" s="160" t="str">
        <f ca="1">IFERROR(__xludf.DUMMYFUNCTION("""COMPUTED_VALUE"""),"Mar 11")</f>
        <v>Mar 11</v>
      </c>
      <c r="E228" s="160" t="str">
        <f ca="1">IFERROR(__xludf.DUMMYFUNCTION("""COMPUTED_VALUE"""),"Script 1")</f>
        <v>Script 1</v>
      </c>
      <c r="F228" s="160"/>
      <c r="G228" s="160"/>
      <c r="H228" s="160"/>
      <c r="I228" s="160"/>
      <c r="J228" s="160"/>
      <c r="K228" s="160"/>
      <c r="L228" s="160" t="str">
        <f t="shared" ca="1" si="1"/>
        <v>Script 1</v>
      </c>
      <c r="M228" s="161"/>
      <c r="N228" s="150"/>
      <c r="O228" s="150"/>
      <c r="P228" s="150"/>
      <c r="Q228" s="150"/>
      <c r="R228" s="150"/>
      <c r="S228" s="150"/>
      <c r="T228" s="150"/>
      <c r="U228" s="150"/>
      <c r="V228" s="150"/>
      <c r="W228" s="150"/>
      <c r="X228" s="150"/>
      <c r="Y228" s="150"/>
      <c r="Z228" s="150"/>
      <c r="AA228" s="150"/>
    </row>
    <row r="229" spans="1:27" ht="12.75">
      <c r="A229" s="150"/>
      <c r="B229" s="158">
        <f t="shared" si="0"/>
        <v>221</v>
      </c>
      <c r="C229" s="159" t="str">
        <f ca="1">IFERROR(__xludf.DUMMYFUNCTION("""COMPUTED_VALUE"""),"NUR AIN NATASYA RAMZAM")</f>
        <v>NUR AIN NATASYA RAMZAM</v>
      </c>
      <c r="D229" s="160" t="str">
        <f ca="1">IFERROR(__xludf.DUMMYFUNCTION("""COMPUTED_VALUE"""),"Mar 11")</f>
        <v>Mar 11</v>
      </c>
      <c r="E229" s="160" t="str">
        <f ca="1">IFERROR(__xludf.DUMMYFUNCTION("""COMPUTED_VALUE"""),"Script 1")</f>
        <v>Script 1</v>
      </c>
      <c r="F229" s="160"/>
      <c r="G229" s="160"/>
      <c r="H229" s="160"/>
      <c r="I229" s="160"/>
      <c r="J229" s="160"/>
      <c r="K229" s="160"/>
      <c r="L229" s="160" t="str">
        <f t="shared" ca="1" si="1"/>
        <v>Script 1</v>
      </c>
      <c r="M229" s="161"/>
      <c r="N229" s="150"/>
      <c r="O229" s="150"/>
      <c r="P229" s="150"/>
      <c r="Q229" s="150"/>
      <c r="R229" s="150"/>
      <c r="S229" s="150"/>
      <c r="T229" s="150"/>
      <c r="U229" s="150"/>
      <c r="V229" s="150"/>
      <c r="W229" s="150"/>
      <c r="X229" s="150"/>
      <c r="Y229" s="150"/>
      <c r="Z229" s="150"/>
      <c r="AA229" s="150"/>
    </row>
    <row r="230" spans="1:27" ht="12.75">
      <c r="A230" s="150"/>
      <c r="B230" s="158">
        <f t="shared" si="0"/>
        <v>222</v>
      </c>
      <c r="C230" s="159" t="str">
        <f ca="1">IFERROR(__xludf.DUMMYFUNCTION("""COMPUTED_VALUE"""),"sakinah suhaimi")</f>
        <v>sakinah suhaimi</v>
      </c>
      <c r="D230" s="160" t="str">
        <f ca="1">IFERROR(__xludf.DUMMYFUNCTION("""COMPUTED_VALUE"""),"Mar 11")</f>
        <v>Mar 11</v>
      </c>
      <c r="E230" s="160" t="str">
        <f ca="1">IFERROR(__xludf.DUMMYFUNCTION("""COMPUTED_VALUE"""),"Script 1")</f>
        <v>Script 1</v>
      </c>
      <c r="F230" s="160"/>
      <c r="G230" s="160"/>
      <c r="H230" s="160"/>
      <c r="I230" s="160"/>
      <c r="J230" s="160"/>
      <c r="K230" s="160"/>
      <c r="L230" s="160" t="str">
        <f t="shared" ca="1" si="1"/>
        <v>Script 1</v>
      </c>
      <c r="M230" s="161"/>
      <c r="N230" s="150"/>
      <c r="O230" s="150"/>
      <c r="P230" s="150"/>
      <c r="Q230" s="150"/>
      <c r="R230" s="150"/>
      <c r="S230" s="150"/>
      <c r="T230" s="150"/>
      <c r="U230" s="150"/>
      <c r="V230" s="150"/>
      <c r="W230" s="150"/>
      <c r="X230" s="150"/>
      <c r="Y230" s="150"/>
      <c r="Z230" s="150"/>
      <c r="AA230" s="150"/>
    </row>
    <row r="231" spans="1:27" ht="12.75">
      <c r="A231" s="150"/>
      <c r="B231" s="158">
        <f t="shared" si="0"/>
        <v>223</v>
      </c>
      <c r="C231" s="159" t="str">
        <f ca="1">IFERROR(__xludf.DUMMYFUNCTION("""COMPUTED_VALUE"""),"Hafawati Rosdi")</f>
        <v>Hafawati Rosdi</v>
      </c>
      <c r="D231" s="160" t="str">
        <f ca="1">IFERROR(__xludf.DUMMYFUNCTION("""COMPUTED_VALUE"""),"Mar 11")</f>
        <v>Mar 11</v>
      </c>
      <c r="E231" s="160" t="str">
        <f ca="1">IFERROR(__xludf.DUMMYFUNCTION("""COMPUTED_VALUE"""),"Script 1")</f>
        <v>Script 1</v>
      </c>
      <c r="F231" s="160"/>
      <c r="G231" s="160"/>
      <c r="H231" s="160"/>
      <c r="I231" s="160"/>
      <c r="J231" s="160"/>
      <c r="K231" s="160"/>
      <c r="L231" s="160" t="str">
        <f t="shared" ca="1" si="1"/>
        <v>Script 1</v>
      </c>
      <c r="M231" s="161"/>
      <c r="N231" s="150"/>
      <c r="O231" s="150"/>
      <c r="P231" s="150"/>
      <c r="Q231" s="150"/>
      <c r="R231" s="150"/>
      <c r="S231" s="150"/>
      <c r="T231" s="150"/>
      <c r="U231" s="150"/>
      <c r="V231" s="150"/>
      <c r="W231" s="150"/>
      <c r="X231" s="150"/>
      <c r="Y231" s="150"/>
      <c r="Z231" s="150"/>
      <c r="AA231" s="150"/>
    </row>
    <row r="232" spans="1:27" ht="12.75">
      <c r="A232" s="150"/>
      <c r="B232" s="158">
        <f t="shared" si="0"/>
        <v>224</v>
      </c>
      <c r="C232" s="159" t="str">
        <f ca="1">IFERROR(__xludf.DUMMYFUNCTION("""COMPUTED_VALUE"""),"Ali imran")</f>
        <v>Ali imran</v>
      </c>
      <c r="D232" s="160" t="str">
        <f ca="1">IFERROR(__xludf.DUMMYFUNCTION("""COMPUTED_VALUE"""),"Mar 11")</f>
        <v>Mar 11</v>
      </c>
      <c r="E232" s="160" t="str">
        <f ca="1">IFERROR(__xludf.DUMMYFUNCTION("""COMPUTED_VALUE"""),"Script 1")</f>
        <v>Script 1</v>
      </c>
      <c r="F232" s="160"/>
      <c r="G232" s="160"/>
      <c r="H232" s="160"/>
      <c r="I232" s="160"/>
      <c r="J232" s="160"/>
      <c r="K232" s="160"/>
      <c r="L232" s="160" t="str">
        <f t="shared" ca="1" si="1"/>
        <v>Script 1</v>
      </c>
      <c r="M232" s="161"/>
      <c r="N232" s="150"/>
      <c r="O232" s="150"/>
      <c r="P232" s="150"/>
      <c r="Q232" s="150"/>
      <c r="R232" s="150"/>
      <c r="S232" s="150"/>
      <c r="T232" s="150"/>
      <c r="U232" s="150"/>
      <c r="V232" s="150"/>
      <c r="W232" s="150"/>
      <c r="X232" s="150"/>
      <c r="Y232" s="150"/>
      <c r="Z232" s="150"/>
      <c r="AA232" s="150"/>
    </row>
    <row r="233" spans="1:27" ht="12.75">
      <c r="A233" s="150"/>
      <c r="B233" s="158">
        <f t="shared" si="0"/>
        <v>225</v>
      </c>
      <c r="C233" s="159" t="str">
        <f ca="1">IFERROR(__xludf.DUMMYFUNCTION("""COMPUTED_VALUE"""),"Hanee Huwaina")</f>
        <v>Hanee Huwaina</v>
      </c>
      <c r="D233" s="160" t="str">
        <f ca="1">IFERROR(__xludf.DUMMYFUNCTION("""COMPUTED_VALUE"""),"Mar 11")</f>
        <v>Mar 11</v>
      </c>
      <c r="E233" s="160" t="str">
        <f ca="1">IFERROR(__xludf.DUMMYFUNCTION("""COMPUTED_VALUE"""),"Script 1")</f>
        <v>Script 1</v>
      </c>
      <c r="F233" s="160"/>
      <c r="G233" s="160"/>
      <c r="H233" s="160"/>
      <c r="I233" s="160"/>
      <c r="J233" s="160"/>
      <c r="K233" s="160"/>
      <c r="L233" s="160" t="str">
        <f t="shared" ca="1" si="1"/>
        <v>Script 1</v>
      </c>
      <c r="M233" s="161"/>
      <c r="N233" s="150"/>
      <c r="O233" s="150"/>
      <c r="P233" s="150"/>
      <c r="Q233" s="150"/>
      <c r="R233" s="150"/>
      <c r="S233" s="150"/>
      <c r="T233" s="150"/>
      <c r="U233" s="150"/>
      <c r="V233" s="150"/>
      <c r="W233" s="150"/>
      <c r="X233" s="150"/>
      <c r="Y233" s="150"/>
      <c r="Z233" s="150"/>
      <c r="AA233" s="150"/>
    </row>
    <row r="234" spans="1:27" ht="12.75">
      <c r="A234" s="150"/>
      <c r="B234" s="158">
        <f t="shared" si="0"/>
        <v>226</v>
      </c>
      <c r="C234" s="159" t="str">
        <f ca="1">IFERROR(__xludf.DUMMYFUNCTION("""COMPUTED_VALUE"""),"Muhamad Iskandar Ariffin")</f>
        <v>Muhamad Iskandar Ariffin</v>
      </c>
      <c r="D234" s="160" t="str">
        <f ca="1">IFERROR(__xludf.DUMMYFUNCTION("""COMPUTED_VALUE"""),"Mar 11")</f>
        <v>Mar 11</v>
      </c>
      <c r="E234" s="160" t="str">
        <f ca="1">IFERROR(__xludf.DUMMYFUNCTION("""COMPUTED_VALUE"""),"Script 1")</f>
        <v>Script 1</v>
      </c>
      <c r="F234" s="160"/>
      <c r="G234" s="160"/>
      <c r="H234" s="160"/>
      <c r="I234" s="160"/>
      <c r="J234" s="160"/>
      <c r="K234" s="160"/>
      <c r="L234" s="160" t="str">
        <f t="shared" ca="1" si="1"/>
        <v>Script 1</v>
      </c>
      <c r="M234" s="161"/>
      <c r="N234" s="150"/>
      <c r="O234" s="150"/>
      <c r="P234" s="150"/>
      <c r="Q234" s="150"/>
      <c r="R234" s="150"/>
      <c r="S234" s="150"/>
      <c r="T234" s="150"/>
      <c r="U234" s="150"/>
      <c r="V234" s="150"/>
      <c r="W234" s="150"/>
      <c r="X234" s="150"/>
      <c r="Y234" s="150"/>
      <c r="Z234" s="150"/>
      <c r="AA234" s="150"/>
    </row>
    <row r="235" spans="1:27" ht="12.75">
      <c r="A235" s="150"/>
      <c r="B235" s="158">
        <f t="shared" si="0"/>
        <v>227</v>
      </c>
      <c r="C235" s="159" t="str">
        <f ca="1">IFERROR(__xludf.DUMMYFUNCTION("""COMPUTED_VALUE"""),"Iqbal Haziq")</f>
        <v>Iqbal Haziq</v>
      </c>
      <c r="D235" s="160" t="str">
        <f ca="1">IFERROR(__xludf.DUMMYFUNCTION("""COMPUTED_VALUE"""),"Mar 6")</f>
        <v>Mar 6</v>
      </c>
      <c r="E235" s="160" t="str">
        <f ca="1">IFERROR(__xludf.DUMMYFUNCTION("""COMPUTED_VALUE"""),"Script 1")</f>
        <v>Script 1</v>
      </c>
      <c r="F235" s="160"/>
      <c r="G235" s="160"/>
      <c r="H235" s="160"/>
      <c r="I235" s="160"/>
      <c r="J235" s="160"/>
      <c r="K235" s="160"/>
      <c r="L235" s="160" t="str">
        <f t="shared" ca="1" si="1"/>
        <v>Script 1</v>
      </c>
      <c r="M235" s="161"/>
      <c r="N235" s="150"/>
      <c r="O235" s="150"/>
      <c r="P235" s="150"/>
      <c r="Q235" s="150"/>
      <c r="R235" s="150"/>
      <c r="S235" s="150"/>
      <c r="T235" s="150"/>
      <c r="U235" s="150"/>
      <c r="V235" s="150"/>
      <c r="W235" s="150"/>
      <c r="X235" s="150"/>
      <c r="Y235" s="150"/>
      <c r="Z235" s="150"/>
      <c r="AA235" s="150"/>
    </row>
    <row r="236" spans="1:27" ht="12.75">
      <c r="A236" s="150"/>
      <c r="B236" s="158">
        <f t="shared" si="0"/>
        <v>228</v>
      </c>
      <c r="C236" s="159" t="str">
        <f ca="1">IFERROR(__xludf.DUMMYFUNCTION("""COMPUTED_VALUE"""),"Sheila Shahzreen")</f>
        <v>Sheila Shahzreen</v>
      </c>
      <c r="D236" s="160" t="str">
        <f ca="1">IFERROR(__xludf.DUMMYFUNCTION("""COMPUTED_VALUE"""),"Mar 6")</f>
        <v>Mar 6</v>
      </c>
      <c r="E236" s="160" t="str">
        <f ca="1">IFERROR(__xludf.DUMMYFUNCTION("""COMPUTED_VALUE"""),"Script 1")</f>
        <v>Script 1</v>
      </c>
      <c r="F236" s="160"/>
      <c r="G236" s="160"/>
      <c r="H236" s="160"/>
      <c r="I236" s="160"/>
      <c r="J236" s="160"/>
      <c r="K236" s="160"/>
      <c r="L236" s="160" t="str">
        <f t="shared" ca="1" si="1"/>
        <v>Script 1</v>
      </c>
      <c r="M236" s="161"/>
      <c r="N236" s="150"/>
      <c r="O236" s="150"/>
      <c r="P236" s="150"/>
      <c r="Q236" s="150"/>
      <c r="R236" s="150"/>
      <c r="S236" s="150"/>
      <c r="T236" s="150"/>
      <c r="U236" s="150"/>
      <c r="V236" s="150"/>
      <c r="W236" s="150"/>
      <c r="X236" s="150"/>
      <c r="Y236" s="150"/>
      <c r="Z236" s="150"/>
      <c r="AA236" s="150"/>
    </row>
    <row r="237" spans="1:27" ht="12.75">
      <c r="A237" s="150"/>
      <c r="B237" s="158">
        <f t="shared" si="0"/>
        <v>229</v>
      </c>
      <c r="C237" s="159" t="str">
        <f ca="1">IFERROR(__xludf.DUMMYFUNCTION("""COMPUTED_VALUE"""),"Hani Karmila")</f>
        <v>Hani Karmila</v>
      </c>
      <c r="D237" s="160" t="str">
        <f ca="1">IFERROR(__xludf.DUMMYFUNCTION("""COMPUTED_VALUE"""),"Mar 6")</f>
        <v>Mar 6</v>
      </c>
      <c r="E237" s="160" t="str">
        <f ca="1">IFERROR(__xludf.DUMMYFUNCTION("""COMPUTED_VALUE"""),"Script 1")</f>
        <v>Script 1</v>
      </c>
      <c r="F237" s="160"/>
      <c r="G237" s="160"/>
      <c r="H237" s="160"/>
      <c r="I237" s="160"/>
      <c r="J237" s="160"/>
      <c r="K237" s="160"/>
      <c r="L237" s="160" t="str">
        <f t="shared" ca="1" si="1"/>
        <v>Script 1</v>
      </c>
      <c r="M237" s="161"/>
      <c r="N237" s="150"/>
      <c r="O237" s="150"/>
      <c r="P237" s="150"/>
      <c r="Q237" s="150"/>
      <c r="R237" s="150"/>
      <c r="S237" s="150"/>
      <c r="T237" s="150"/>
      <c r="U237" s="150"/>
      <c r="V237" s="150"/>
      <c r="W237" s="150"/>
      <c r="X237" s="150"/>
      <c r="Y237" s="150"/>
      <c r="Z237" s="150"/>
      <c r="AA237" s="150"/>
    </row>
    <row r="238" spans="1:27" ht="12.75">
      <c r="A238" s="150"/>
      <c r="B238" s="158">
        <f t="shared" si="0"/>
        <v>230</v>
      </c>
      <c r="C238" s="159" t="str">
        <f ca="1">IFERROR(__xludf.DUMMYFUNCTION("""COMPUTED_VALUE"""),"Puteri Athirah")</f>
        <v>Puteri Athirah</v>
      </c>
      <c r="D238" s="160" t="str">
        <f ca="1">IFERROR(__xludf.DUMMYFUNCTION("""COMPUTED_VALUE"""),"Mar 6")</f>
        <v>Mar 6</v>
      </c>
      <c r="E238" s="160" t="str">
        <f ca="1">IFERROR(__xludf.DUMMYFUNCTION("""COMPUTED_VALUE"""),"Script 1")</f>
        <v>Script 1</v>
      </c>
      <c r="F238" s="160"/>
      <c r="G238" s="160"/>
      <c r="H238" s="160"/>
      <c r="I238" s="160"/>
      <c r="J238" s="160"/>
      <c r="K238" s="160"/>
      <c r="L238" s="160" t="str">
        <f t="shared" ca="1" si="1"/>
        <v>Script 1</v>
      </c>
      <c r="M238" s="161"/>
      <c r="N238" s="150"/>
      <c r="O238" s="150"/>
      <c r="P238" s="150"/>
      <c r="Q238" s="150"/>
      <c r="R238" s="150"/>
      <c r="S238" s="150"/>
      <c r="T238" s="150"/>
      <c r="U238" s="150"/>
      <c r="V238" s="150"/>
      <c r="W238" s="150"/>
      <c r="X238" s="150"/>
      <c r="Y238" s="150"/>
      <c r="Z238" s="150"/>
      <c r="AA238" s="150"/>
    </row>
    <row r="239" spans="1:27" ht="12.75">
      <c r="A239" s="150"/>
      <c r="B239" s="158">
        <f t="shared" si="0"/>
        <v>231</v>
      </c>
      <c r="C239" s="159" t="str">
        <f ca="1">IFERROR(__xludf.DUMMYFUNCTION("""COMPUTED_VALUE"""),"Azzarima Rahim")</f>
        <v>Azzarima Rahim</v>
      </c>
      <c r="D239" s="160" t="str">
        <f ca="1">IFERROR(__xludf.DUMMYFUNCTION("""COMPUTED_VALUE"""),"Mar 6")</f>
        <v>Mar 6</v>
      </c>
      <c r="E239" s="160" t="str">
        <f ca="1">IFERROR(__xludf.DUMMYFUNCTION("""COMPUTED_VALUE"""),"Script 1")</f>
        <v>Script 1</v>
      </c>
      <c r="F239" s="160"/>
      <c r="G239" s="160"/>
      <c r="H239" s="160"/>
      <c r="I239" s="160"/>
      <c r="J239" s="160"/>
      <c r="K239" s="160"/>
      <c r="L239" s="160" t="str">
        <f t="shared" ca="1" si="1"/>
        <v>Script 1</v>
      </c>
      <c r="M239" s="161"/>
      <c r="N239" s="150"/>
      <c r="O239" s="150"/>
      <c r="P239" s="150"/>
      <c r="Q239" s="150"/>
      <c r="R239" s="150"/>
      <c r="S239" s="150"/>
      <c r="T239" s="150"/>
      <c r="U239" s="150"/>
      <c r="V239" s="150"/>
      <c r="W239" s="150"/>
      <c r="X239" s="150"/>
      <c r="Y239" s="150"/>
      <c r="Z239" s="150"/>
      <c r="AA239" s="150"/>
    </row>
    <row r="240" spans="1:27" ht="12.75">
      <c r="A240" s="150"/>
      <c r="B240" s="158">
        <f t="shared" si="0"/>
        <v>232</v>
      </c>
      <c r="C240" s="159" t="str">
        <f ca="1">IFERROR(__xludf.DUMMYFUNCTION("""COMPUTED_VALUE"""),"Aliff Meerza Maysnan")</f>
        <v>Aliff Meerza Maysnan</v>
      </c>
      <c r="D240" s="160" t="str">
        <f ca="1">IFERROR(__xludf.DUMMYFUNCTION("""COMPUTED_VALUE"""),"Mar 6")</f>
        <v>Mar 6</v>
      </c>
      <c r="E240" s="160" t="str">
        <f ca="1">IFERROR(__xludf.DUMMYFUNCTION("""COMPUTED_VALUE"""),"Script 1")</f>
        <v>Script 1</v>
      </c>
      <c r="F240" s="160"/>
      <c r="G240" s="160"/>
      <c r="H240" s="160"/>
      <c r="I240" s="160"/>
      <c r="J240" s="160"/>
      <c r="K240" s="160"/>
      <c r="L240" s="160" t="str">
        <f t="shared" ca="1" si="1"/>
        <v>Script 1</v>
      </c>
      <c r="M240" s="161"/>
      <c r="N240" s="150"/>
      <c r="O240" s="150"/>
      <c r="P240" s="150"/>
      <c r="Q240" s="150"/>
      <c r="R240" s="150"/>
      <c r="S240" s="150"/>
      <c r="T240" s="150"/>
      <c r="U240" s="150"/>
      <c r="V240" s="150"/>
      <c r="W240" s="150"/>
      <c r="X240" s="150"/>
      <c r="Y240" s="150"/>
      <c r="Z240" s="150"/>
      <c r="AA240" s="150"/>
    </row>
    <row r="241" spans="1:27" ht="12.75">
      <c r="A241" s="150"/>
      <c r="B241" s="158">
        <f t="shared" si="0"/>
        <v>233</v>
      </c>
      <c r="C241" s="159" t="str">
        <f ca="1">IFERROR(__xludf.DUMMYFUNCTION("""COMPUTED_VALUE"""),"Nurul Fatihah")</f>
        <v>Nurul Fatihah</v>
      </c>
      <c r="D241" s="160" t="str">
        <f ca="1">IFERROR(__xludf.DUMMYFUNCTION("""COMPUTED_VALUE"""),"Mar 6")</f>
        <v>Mar 6</v>
      </c>
      <c r="E241" s="160" t="str">
        <f ca="1">IFERROR(__xludf.DUMMYFUNCTION("""COMPUTED_VALUE"""),"Script 1")</f>
        <v>Script 1</v>
      </c>
      <c r="F241" s="160"/>
      <c r="G241" s="160"/>
      <c r="H241" s="160"/>
      <c r="I241" s="160"/>
      <c r="J241" s="160"/>
      <c r="K241" s="160"/>
      <c r="L241" s="160" t="str">
        <f t="shared" ca="1" si="1"/>
        <v>Script 1</v>
      </c>
      <c r="M241" s="161"/>
      <c r="N241" s="150"/>
      <c r="O241" s="150"/>
      <c r="P241" s="150"/>
      <c r="Q241" s="150"/>
      <c r="R241" s="150"/>
      <c r="S241" s="150"/>
      <c r="T241" s="150"/>
      <c r="U241" s="150"/>
      <c r="V241" s="150"/>
      <c r="W241" s="150"/>
      <c r="X241" s="150"/>
      <c r="Y241" s="150"/>
      <c r="Z241" s="150"/>
      <c r="AA241" s="150"/>
    </row>
    <row r="242" spans="1:27" ht="12.75">
      <c r="A242" s="150"/>
      <c r="B242" s="158">
        <f t="shared" si="0"/>
        <v>234</v>
      </c>
      <c r="C242" s="159" t="str">
        <f ca="1">IFERROR(__xludf.DUMMYFUNCTION("""COMPUTED_VALUE"""),"Naim Ruhaizad")</f>
        <v>Naim Ruhaizad</v>
      </c>
      <c r="D242" s="160" t="str">
        <f ca="1">IFERROR(__xludf.DUMMYFUNCTION("""COMPUTED_VALUE"""),"Mar 6")</f>
        <v>Mar 6</v>
      </c>
      <c r="E242" s="160" t="str">
        <f ca="1">IFERROR(__xludf.DUMMYFUNCTION("""COMPUTED_VALUE"""),"Script 1")</f>
        <v>Script 1</v>
      </c>
      <c r="F242" s="160"/>
      <c r="G242" s="160"/>
      <c r="H242" s="160"/>
      <c r="I242" s="160"/>
      <c r="J242" s="160"/>
      <c r="K242" s="160"/>
      <c r="L242" s="160" t="str">
        <f t="shared" ca="1" si="1"/>
        <v>Script 1</v>
      </c>
      <c r="M242" s="161"/>
      <c r="N242" s="150"/>
      <c r="O242" s="150"/>
      <c r="P242" s="150"/>
      <c r="Q242" s="150"/>
      <c r="R242" s="150"/>
      <c r="S242" s="150"/>
      <c r="T242" s="150"/>
      <c r="U242" s="150"/>
      <c r="V242" s="150"/>
      <c r="W242" s="150"/>
      <c r="X242" s="150"/>
      <c r="Y242" s="150"/>
      <c r="Z242" s="150"/>
      <c r="AA242" s="150"/>
    </row>
    <row r="243" spans="1:27" ht="12.75">
      <c r="A243" s="150"/>
      <c r="B243" s="158">
        <f t="shared" si="0"/>
        <v>235</v>
      </c>
      <c r="C243" s="159" t="str">
        <f ca="1">IFERROR(__xludf.DUMMYFUNCTION("""COMPUTED_VALUE"""),"Ahmad Muaz")</f>
        <v>Ahmad Muaz</v>
      </c>
      <c r="D243" s="160" t="str">
        <f ca="1">IFERROR(__xludf.DUMMYFUNCTION("""COMPUTED_VALUE"""),"Mar 6")</f>
        <v>Mar 6</v>
      </c>
      <c r="E243" s="160" t="str">
        <f ca="1">IFERROR(__xludf.DUMMYFUNCTION("""COMPUTED_VALUE"""),"Script 1")</f>
        <v>Script 1</v>
      </c>
      <c r="F243" s="160"/>
      <c r="G243" s="160"/>
      <c r="H243" s="160"/>
      <c r="I243" s="160"/>
      <c r="J243" s="160"/>
      <c r="K243" s="160"/>
      <c r="L243" s="160" t="str">
        <f t="shared" ca="1" si="1"/>
        <v>Script 1</v>
      </c>
      <c r="M243" s="161"/>
      <c r="N243" s="150"/>
      <c r="O243" s="150"/>
      <c r="P243" s="150"/>
      <c r="Q243" s="150"/>
      <c r="R243" s="150"/>
      <c r="S243" s="150"/>
      <c r="T243" s="150"/>
      <c r="U243" s="150"/>
      <c r="V243" s="150"/>
      <c r="W243" s="150"/>
      <c r="X243" s="150"/>
      <c r="Y243" s="150"/>
      <c r="Z243" s="150"/>
      <c r="AA243" s="150"/>
    </row>
    <row r="244" spans="1:27" ht="12.75">
      <c r="A244" s="150"/>
      <c r="B244" s="158">
        <f t="shared" si="0"/>
        <v>236</v>
      </c>
      <c r="C244" s="159" t="str">
        <f ca="1">IFERROR(__xludf.DUMMYFUNCTION("""COMPUTED_VALUE"""),"Nurul Syuhada Binti Arifin")</f>
        <v>Nurul Syuhada Binti Arifin</v>
      </c>
      <c r="D244" s="160" t="str">
        <f ca="1">IFERROR(__xludf.DUMMYFUNCTION("""COMPUTED_VALUE"""),"Mar 6")</f>
        <v>Mar 6</v>
      </c>
      <c r="E244" s="160" t="str">
        <f ca="1">IFERROR(__xludf.DUMMYFUNCTION("""COMPUTED_VALUE"""),"Script 1")</f>
        <v>Script 1</v>
      </c>
      <c r="F244" s="160"/>
      <c r="G244" s="160"/>
      <c r="H244" s="160"/>
      <c r="I244" s="160"/>
      <c r="J244" s="160"/>
      <c r="K244" s="160"/>
      <c r="L244" s="160" t="str">
        <f t="shared" ca="1" si="1"/>
        <v>Script 1</v>
      </c>
      <c r="M244" s="161"/>
      <c r="N244" s="150"/>
      <c r="O244" s="150"/>
      <c r="P244" s="150"/>
      <c r="Q244" s="150"/>
      <c r="R244" s="150"/>
      <c r="S244" s="150"/>
      <c r="T244" s="150"/>
      <c r="U244" s="150"/>
      <c r="V244" s="150"/>
      <c r="W244" s="150"/>
      <c r="X244" s="150"/>
      <c r="Y244" s="150"/>
      <c r="Z244" s="150"/>
      <c r="AA244" s="150"/>
    </row>
    <row r="245" spans="1:27" ht="12.75">
      <c r="A245" s="150"/>
      <c r="B245" s="158">
        <f t="shared" si="0"/>
        <v>237</v>
      </c>
      <c r="C245" s="159" t="str">
        <f ca="1">IFERROR(__xludf.DUMMYFUNCTION("""COMPUTED_VALUE"""),"Muhammad Amir Naqiuddin Salleh")</f>
        <v>Muhammad Amir Naqiuddin Salleh</v>
      </c>
      <c r="D245" s="160" t="str">
        <f ca="1">IFERROR(__xludf.DUMMYFUNCTION("""COMPUTED_VALUE"""),"Mar 6")</f>
        <v>Mar 6</v>
      </c>
      <c r="E245" s="160" t="str">
        <f ca="1">IFERROR(__xludf.DUMMYFUNCTION("""COMPUTED_VALUE"""),"Script 1")</f>
        <v>Script 1</v>
      </c>
      <c r="F245" s="160"/>
      <c r="G245" s="160"/>
      <c r="H245" s="160"/>
      <c r="I245" s="160"/>
      <c r="J245" s="160"/>
      <c r="K245" s="160"/>
      <c r="L245" s="160" t="str">
        <f t="shared" ca="1" si="1"/>
        <v>Script 1</v>
      </c>
      <c r="M245" s="161"/>
      <c r="N245" s="150"/>
      <c r="O245" s="150"/>
      <c r="P245" s="150"/>
      <c r="Q245" s="150"/>
      <c r="R245" s="150"/>
      <c r="S245" s="150"/>
      <c r="T245" s="150"/>
      <c r="U245" s="150"/>
      <c r="V245" s="150"/>
      <c r="W245" s="150"/>
      <c r="X245" s="150"/>
      <c r="Y245" s="150"/>
      <c r="Z245" s="150"/>
      <c r="AA245" s="150"/>
    </row>
    <row r="246" spans="1:27" ht="12.75">
      <c r="A246" s="150"/>
      <c r="B246" s="158">
        <f t="shared" si="0"/>
        <v>238</v>
      </c>
      <c r="C246" s="159" t="str">
        <f ca="1">IFERROR(__xludf.DUMMYFUNCTION("""COMPUTED_VALUE"""),"Aiman Aqil")</f>
        <v>Aiman Aqil</v>
      </c>
      <c r="D246" s="160" t="str">
        <f ca="1">IFERROR(__xludf.DUMMYFUNCTION("""COMPUTED_VALUE"""),"Mar 6")</f>
        <v>Mar 6</v>
      </c>
      <c r="E246" s="160" t="str">
        <f ca="1">IFERROR(__xludf.DUMMYFUNCTION("""COMPUTED_VALUE"""),"Script 1")</f>
        <v>Script 1</v>
      </c>
      <c r="F246" s="160"/>
      <c r="G246" s="160"/>
      <c r="H246" s="160"/>
      <c r="I246" s="160"/>
      <c r="J246" s="160"/>
      <c r="K246" s="160"/>
      <c r="L246" s="160" t="str">
        <f t="shared" ca="1" si="1"/>
        <v>Script 1</v>
      </c>
      <c r="M246" s="161"/>
      <c r="N246" s="150"/>
      <c r="O246" s="150"/>
      <c r="P246" s="150"/>
      <c r="Q246" s="150"/>
      <c r="R246" s="150"/>
      <c r="S246" s="150"/>
      <c r="T246" s="150"/>
      <c r="U246" s="150"/>
      <c r="V246" s="150"/>
      <c r="W246" s="150"/>
      <c r="X246" s="150"/>
      <c r="Y246" s="150"/>
      <c r="Z246" s="150"/>
      <c r="AA246" s="150"/>
    </row>
    <row r="247" spans="1:27" ht="12.75">
      <c r="A247" s="150"/>
      <c r="B247" s="158">
        <f t="shared" si="0"/>
        <v>239</v>
      </c>
      <c r="C247" s="159" t="str">
        <f ca="1">IFERROR(__xludf.DUMMYFUNCTION("""COMPUTED_VALUE"""),"Daniel Shah")</f>
        <v>Daniel Shah</v>
      </c>
      <c r="D247" s="160" t="str">
        <f ca="1">IFERROR(__xludf.DUMMYFUNCTION("""COMPUTED_VALUE"""),"Mar 6")</f>
        <v>Mar 6</v>
      </c>
      <c r="E247" s="160" t="str">
        <f ca="1">IFERROR(__xludf.DUMMYFUNCTION("""COMPUTED_VALUE"""),"Script 1")</f>
        <v>Script 1</v>
      </c>
      <c r="F247" s="160"/>
      <c r="G247" s="160"/>
      <c r="H247" s="160"/>
      <c r="I247" s="160"/>
      <c r="J247" s="160"/>
      <c r="K247" s="160"/>
      <c r="L247" s="160" t="str">
        <f t="shared" ca="1" si="1"/>
        <v>Script 1</v>
      </c>
      <c r="M247" s="161"/>
      <c r="N247" s="150"/>
      <c r="O247" s="150"/>
      <c r="P247" s="150"/>
      <c r="Q247" s="150"/>
      <c r="R247" s="150"/>
      <c r="S247" s="150"/>
      <c r="T247" s="150"/>
      <c r="U247" s="150"/>
      <c r="V247" s="150"/>
      <c r="W247" s="150"/>
      <c r="X247" s="150"/>
      <c r="Y247" s="150"/>
      <c r="Z247" s="150"/>
      <c r="AA247" s="150"/>
    </row>
    <row r="248" spans="1:27" ht="12.75">
      <c r="A248" s="150"/>
      <c r="B248" s="158">
        <f t="shared" si="0"/>
        <v>240</v>
      </c>
      <c r="C248" s="159" t="str">
        <f ca="1">IFERROR(__xludf.DUMMYFUNCTION("""COMPUTED_VALUE"""),"Muhammad Azri Bin Abdullah")</f>
        <v>Muhammad Azri Bin Abdullah</v>
      </c>
      <c r="D248" s="160" t="str">
        <f ca="1">IFERROR(__xludf.DUMMYFUNCTION("""COMPUTED_VALUE"""),"Mar 6")</f>
        <v>Mar 6</v>
      </c>
      <c r="E248" s="160" t="str">
        <f ca="1">IFERROR(__xludf.DUMMYFUNCTION("""COMPUTED_VALUE"""),"Script 1")</f>
        <v>Script 1</v>
      </c>
      <c r="F248" s="160"/>
      <c r="G248" s="160"/>
      <c r="H248" s="160"/>
      <c r="I248" s="160"/>
      <c r="J248" s="160"/>
      <c r="K248" s="160"/>
      <c r="L248" s="160" t="str">
        <f t="shared" ca="1" si="1"/>
        <v>Script 1</v>
      </c>
      <c r="M248" s="161"/>
      <c r="N248" s="150"/>
      <c r="O248" s="150"/>
      <c r="P248" s="150"/>
      <c r="Q248" s="150"/>
      <c r="R248" s="150"/>
      <c r="S248" s="150"/>
      <c r="T248" s="150"/>
      <c r="U248" s="150"/>
      <c r="V248" s="150"/>
      <c r="W248" s="150"/>
      <c r="X248" s="150"/>
      <c r="Y248" s="150"/>
      <c r="Z248" s="150"/>
      <c r="AA248" s="150"/>
    </row>
    <row r="249" spans="1:27" ht="12.75">
      <c r="A249" s="150"/>
      <c r="B249" s="158">
        <f t="shared" si="0"/>
        <v>241</v>
      </c>
      <c r="C249" s="159" t="str">
        <f ca="1">IFERROR(__xludf.DUMMYFUNCTION("""COMPUTED_VALUE"""),"arif khushairy")</f>
        <v>arif khushairy</v>
      </c>
      <c r="D249" s="160" t="str">
        <f ca="1">IFERROR(__xludf.DUMMYFUNCTION("""COMPUTED_VALUE"""),"Mar 6")</f>
        <v>Mar 6</v>
      </c>
      <c r="E249" s="160" t="str">
        <f ca="1">IFERROR(__xludf.DUMMYFUNCTION("""COMPUTED_VALUE"""),"Script 1")</f>
        <v>Script 1</v>
      </c>
      <c r="F249" s="160"/>
      <c r="G249" s="160"/>
      <c r="H249" s="160"/>
      <c r="I249" s="160"/>
      <c r="J249" s="160"/>
      <c r="K249" s="160"/>
      <c r="L249" s="160" t="str">
        <f t="shared" ca="1" si="1"/>
        <v>Script 1</v>
      </c>
      <c r="M249" s="161"/>
      <c r="N249" s="150"/>
      <c r="O249" s="150"/>
      <c r="P249" s="150"/>
      <c r="Q249" s="150"/>
      <c r="R249" s="150"/>
      <c r="S249" s="150"/>
      <c r="T249" s="150"/>
      <c r="U249" s="150"/>
      <c r="V249" s="150"/>
      <c r="W249" s="150"/>
      <c r="X249" s="150"/>
      <c r="Y249" s="150"/>
      <c r="Z249" s="150"/>
      <c r="AA249" s="150"/>
    </row>
    <row r="250" spans="1:27" ht="12.75">
      <c r="A250" s="150"/>
      <c r="B250" s="158">
        <f t="shared" si="0"/>
        <v>242</v>
      </c>
      <c r="C250" s="159" t="str">
        <f ca="1">IFERROR(__xludf.DUMMYFUNCTION("""COMPUTED_VALUE"""),"AHMAD AZZAM BIN ZAIDI")</f>
        <v>AHMAD AZZAM BIN ZAIDI</v>
      </c>
      <c r="D250" s="160" t="str">
        <f ca="1">IFERROR(__xludf.DUMMYFUNCTION("""COMPUTED_VALUE"""),"Mar 6")</f>
        <v>Mar 6</v>
      </c>
      <c r="E250" s="160" t="str">
        <f ca="1">IFERROR(__xludf.DUMMYFUNCTION("""COMPUTED_VALUE"""),"Script 1")</f>
        <v>Script 1</v>
      </c>
      <c r="F250" s="160"/>
      <c r="G250" s="160"/>
      <c r="H250" s="160"/>
      <c r="I250" s="160"/>
      <c r="J250" s="160"/>
      <c r="K250" s="160"/>
      <c r="L250" s="160" t="str">
        <f t="shared" ca="1" si="1"/>
        <v>Script 1</v>
      </c>
      <c r="M250" s="161"/>
      <c r="N250" s="150"/>
      <c r="O250" s="150"/>
      <c r="P250" s="150"/>
      <c r="Q250" s="150"/>
      <c r="R250" s="150"/>
      <c r="S250" s="150"/>
      <c r="T250" s="150"/>
      <c r="U250" s="150"/>
      <c r="V250" s="150"/>
      <c r="W250" s="150"/>
      <c r="X250" s="150"/>
      <c r="Y250" s="150"/>
      <c r="Z250" s="150"/>
      <c r="AA250" s="150"/>
    </row>
    <row r="251" spans="1:27" ht="12.75">
      <c r="A251" s="150"/>
      <c r="B251" s="158">
        <f t="shared" si="0"/>
        <v>243</v>
      </c>
      <c r="C251" s="159" t="str">
        <f ca="1">IFERROR(__xludf.DUMMYFUNCTION("""COMPUTED_VALUE"""),"Nur Alia Syafika")</f>
        <v>Nur Alia Syafika</v>
      </c>
      <c r="D251" s="160" t="str">
        <f ca="1">IFERROR(__xludf.DUMMYFUNCTION("""COMPUTED_VALUE"""),"Mar 6")</f>
        <v>Mar 6</v>
      </c>
      <c r="E251" s="160" t="str">
        <f ca="1">IFERROR(__xludf.DUMMYFUNCTION("""COMPUTED_VALUE"""),"Script 1")</f>
        <v>Script 1</v>
      </c>
      <c r="F251" s="160"/>
      <c r="G251" s="160"/>
      <c r="H251" s="160"/>
      <c r="I251" s="160"/>
      <c r="J251" s="160"/>
      <c r="K251" s="160"/>
      <c r="L251" s="160" t="str">
        <f t="shared" ca="1" si="1"/>
        <v>Script 1</v>
      </c>
      <c r="M251" s="161"/>
      <c r="N251" s="150"/>
      <c r="O251" s="150"/>
      <c r="P251" s="150"/>
      <c r="Q251" s="150"/>
      <c r="R251" s="150"/>
      <c r="S251" s="150"/>
      <c r="T251" s="150"/>
      <c r="U251" s="150"/>
      <c r="V251" s="150"/>
      <c r="W251" s="150"/>
      <c r="X251" s="150"/>
      <c r="Y251" s="150"/>
      <c r="Z251" s="150"/>
      <c r="AA251" s="150"/>
    </row>
    <row r="252" spans="1:27" ht="12.75">
      <c r="A252" s="150"/>
      <c r="B252" s="158">
        <f t="shared" si="0"/>
        <v>244</v>
      </c>
      <c r="C252" s="159" t="str">
        <f ca="1">IFERROR(__xludf.DUMMYFUNCTION("""COMPUTED_VALUE"""),"Ayu Musa")</f>
        <v>Ayu Musa</v>
      </c>
      <c r="D252" s="160" t="str">
        <f ca="1">IFERROR(__xludf.DUMMYFUNCTION("""COMPUTED_VALUE"""),"Mar 6")</f>
        <v>Mar 6</v>
      </c>
      <c r="E252" s="160" t="str">
        <f ca="1">IFERROR(__xludf.DUMMYFUNCTION("""COMPUTED_VALUE"""),"Script 1")</f>
        <v>Script 1</v>
      </c>
      <c r="F252" s="160"/>
      <c r="G252" s="160"/>
      <c r="H252" s="160"/>
      <c r="I252" s="160"/>
      <c r="J252" s="160"/>
      <c r="K252" s="160"/>
      <c r="L252" s="160" t="str">
        <f t="shared" ca="1" si="1"/>
        <v>Script 1</v>
      </c>
      <c r="M252" s="161"/>
      <c r="N252" s="150"/>
      <c r="O252" s="150"/>
      <c r="P252" s="150"/>
      <c r="Q252" s="150"/>
      <c r="R252" s="150"/>
      <c r="S252" s="150"/>
      <c r="T252" s="150"/>
      <c r="U252" s="150"/>
      <c r="V252" s="150"/>
      <c r="W252" s="150"/>
      <c r="X252" s="150"/>
      <c r="Y252" s="150"/>
      <c r="Z252" s="150"/>
      <c r="AA252" s="150"/>
    </row>
    <row r="253" spans="1:27" ht="12.75">
      <c r="A253" s="150"/>
      <c r="B253" s="158">
        <f t="shared" si="0"/>
        <v>245</v>
      </c>
      <c r="C253" s="159" t="str">
        <f ca="1">IFERROR(__xludf.DUMMYFUNCTION("""COMPUTED_VALUE"""),"Sara Nur Imani")</f>
        <v>Sara Nur Imani</v>
      </c>
      <c r="D253" s="160" t="str">
        <f ca="1">IFERROR(__xludf.DUMMYFUNCTION("""COMPUTED_VALUE"""),"Mar 6")</f>
        <v>Mar 6</v>
      </c>
      <c r="E253" s="160" t="str">
        <f ca="1">IFERROR(__xludf.DUMMYFUNCTION("""COMPUTED_VALUE"""),"Script 1")</f>
        <v>Script 1</v>
      </c>
      <c r="F253" s="160"/>
      <c r="G253" s="160"/>
      <c r="H253" s="160"/>
      <c r="I253" s="160"/>
      <c r="J253" s="160"/>
      <c r="K253" s="160"/>
      <c r="L253" s="160" t="str">
        <f t="shared" ca="1" si="1"/>
        <v>Script 1</v>
      </c>
      <c r="M253" s="161"/>
      <c r="N253" s="150"/>
      <c r="O253" s="150"/>
      <c r="P253" s="150"/>
      <c r="Q253" s="150"/>
      <c r="R253" s="150"/>
      <c r="S253" s="150"/>
      <c r="T253" s="150"/>
      <c r="U253" s="150"/>
      <c r="V253" s="150"/>
      <c r="W253" s="150"/>
      <c r="X253" s="150"/>
      <c r="Y253" s="150"/>
      <c r="Z253" s="150"/>
      <c r="AA253" s="150"/>
    </row>
    <row r="254" spans="1:27" ht="12.75">
      <c r="A254" s="150"/>
      <c r="B254" s="158">
        <f t="shared" si="0"/>
        <v>246</v>
      </c>
      <c r="C254" s="159" t="str">
        <f ca="1">IFERROR(__xludf.DUMMYFUNCTION("""COMPUTED_VALUE"""),"muhammad asywad")</f>
        <v>muhammad asywad</v>
      </c>
      <c r="D254" s="160" t="str">
        <f ca="1">IFERROR(__xludf.DUMMYFUNCTION("""COMPUTED_VALUE"""),"Mar 6")</f>
        <v>Mar 6</v>
      </c>
      <c r="E254" s="160" t="str">
        <f ca="1">IFERROR(__xludf.DUMMYFUNCTION("""COMPUTED_VALUE"""),"Script 1")</f>
        <v>Script 1</v>
      </c>
      <c r="F254" s="160"/>
      <c r="G254" s="160"/>
      <c r="H254" s="160"/>
      <c r="I254" s="160"/>
      <c r="J254" s="160"/>
      <c r="K254" s="160"/>
      <c r="L254" s="160" t="str">
        <f t="shared" ca="1" si="1"/>
        <v>Script 1</v>
      </c>
      <c r="M254" s="161"/>
      <c r="N254" s="150"/>
      <c r="O254" s="150"/>
      <c r="P254" s="150"/>
      <c r="Q254" s="150"/>
      <c r="R254" s="150"/>
      <c r="S254" s="150"/>
      <c r="T254" s="150"/>
      <c r="U254" s="150"/>
      <c r="V254" s="150"/>
      <c r="W254" s="150"/>
      <c r="X254" s="150"/>
      <c r="Y254" s="150"/>
      <c r="Z254" s="150"/>
      <c r="AA254" s="150"/>
    </row>
    <row r="255" spans="1:27" ht="12.75">
      <c r="A255" s="150"/>
      <c r="B255" s="158">
        <f t="shared" si="0"/>
        <v>247</v>
      </c>
      <c r="C255" s="159" t="str">
        <f ca="1">IFERROR(__xludf.DUMMYFUNCTION("""COMPUTED_VALUE"""),"Daleen Natalia")</f>
        <v>Daleen Natalia</v>
      </c>
      <c r="D255" s="160" t="str">
        <f ca="1">IFERROR(__xludf.DUMMYFUNCTION("""COMPUTED_VALUE"""),"Mar 6")</f>
        <v>Mar 6</v>
      </c>
      <c r="E255" s="160" t="str">
        <f ca="1">IFERROR(__xludf.DUMMYFUNCTION("""COMPUTED_VALUE"""),"Script 1")</f>
        <v>Script 1</v>
      </c>
      <c r="F255" s="160"/>
      <c r="G255" s="160"/>
      <c r="H255" s="160"/>
      <c r="I255" s="160"/>
      <c r="J255" s="160"/>
      <c r="K255" s="160"/>
      <c r="L255" s="160" t="str">
        <f t="shared" ca="1" si="1"/>
        <v>Script 1</v>
      </c>
      <c r="M255" s="161"/>
      <c r="N255" s="150"/>
      <c r="O255" s="150"/>
      <c r="P255" s="150"/>
      <c r="Q255" s="150"/>
      <c r="R255" s="150"/>
      <c r="S255" s="150"/>
      <c r="T255" s="150"/>
      <c r="U255" s="150"/>
      <c r="V255" s="150"/>
      <c r="W255" s="150"/>
      <c r="X255" s="150"/>
      <c r="Y255" s="150"/>
      <c r="Z255" s="150"/>
      <c r="AA255" s="150"/>
    </row>
    <row r="256" spans="1:27" ht="12.75">
      <c r="A256" s="150"/>
      <c r="B256" s="158">
        <f t="shared" si="0"/>
        <v>248</v>
      </c>
      <c r="C256" s="159" t="str">
        <f ca="1">IFERROR(__xludf.DUMMYFUNCTION("""COMPUTED_VALUE"""),"Siti Diyanah Shamsuddin")</f>
        <v>Siti Diyanah Shamsuddin</v>
      </c>
      <c r="D256" s="160" t="str">
        <f ca="1">IFERROR(__xludf.DUMMYFUNCTION("""COMPUTED_VALUE"""),"Mar 6")</f>
        <v>Mar 6</v>
      </c>
      <c r="E256" s="160" t="str">
        <f ca="1">IFERROR(__xludf.DUMMYFUNCTION("""COMPUTED_VALUE"""),"Script 1")</f>
        <v>Script 1</v>
      </c>
      <c r="F256" s="160"/>
      <c r="G256" s="160"/>
      <c r="H256" s="160"/>
      <c r="I256" s="160"/>
      <c r="J256" s="160"/>
      <c r="K256" s="160"/>
      <c r="L256" s="160" t="str">
        <f t="shared" ca="1" si="1"/>
        <v>Script 1</v>
      </c>
      <c r="M256" s="161"/>
      <c r="N256" s="150"/>
      <c r="O256" s="150"/>
      <c r="P256" s="150"/>
      <c r="Q256" s="150"/>
      <c r="R256" s="150"/>
      <c r="S256" s="150"/>
      <c r="T256" s="150"/>
      <c r="U256" s="150"/>
      <c r="V256" s="150"/>
      <c r="W256" s="150"/>
      <c r="X256" s="150"/>
      <c r="Y256" s="150"/>
      <c r="Z256" s="150"/>
      <c r="AA256" s="150"/>
    </row>
    <row r="257" spans="1:27" ht="12.75">
      <c r="A257" s="150"/>
      <c r="B257" s="158">
        <f t="shared" si="0"/>
        <v>249</v>
      </c>
      <c r="C257" s="159" t="str">
        <f ca="1">IFERROR(__xludf.DUMMYFUNCTION("""COMPUTED_VALUE"""),"Mohamad Firdaus")</f>
        <v>Mohamad Firdaus</v>
      </c>
      <c r="D257" s="160" t="str">
        <f ca="1">IFERROR(__xludf.DUMMYFUNCTION("""COMPUTED_VALUE"""),"Mar 6")</f>
        <v>Mar 6</v>
      </c>
      <c r="E257" s="160" t="str">
        <f ca="1">IFERROR(__xludf.DUMMYFUNCTION("""COMPUTED_VALUE"""),"Script 1")</f>
        <v>Script 1</v>
      </c>
      <c r="F257" s="160"/>
      <c r="G257" s="160"/>
      <c r="H257" s="160"/>
      <c r="I257" s="160"/>
      <c r="J257" s="160"/>
      <c r="K257" s="160"/>
      <c r="L257" s="160" t="str">
        <f t="shared" ca="1" si="1"/>
        <v>Script 1</v>
      </c>
      <c r="M257" s="161"/>
      <c r="N257" s="150"/>
      <c r="O257" s="150"/>
      <c r="P257" s="150"/>
      <c r="Q257" s="150"/>
      <c r="R257" s="150"/>
      <c r="S257" s="150"/>
      <c r="T257" s="150"/>
      <c r="U257" s="150"/>
      <c r="V257" s="150"/>
      <c r="W257" s="150"/>
      <c r="X257" s="150"/>
      <c r="Y257" s="150"/>
      <c r="Z257" s="150"/>
      <c r="AA257" s="150"/>
    </row>
    <row r="258" spans="1:27" ht="12.75">
      <c r="A258" s="150"/>
      <c r="B258" s="158">
        <f t="shared" si="0"/>
        <v>250</v>
      </c>
      <c r="C258" s="159" t="str">
        <f ca="1">IFERROR(__xludf.DUMMYFUNCTION("""COMPUTED_VALUE"""),"NUR ALYA SYAZWANI")</f>
        <v>NUR ALYA SYAZWANI</v>
      </c>
      <c r="D258" s="160" t="str">
        <f ca="1">IFERROR(__xludf.DUMMYFUNCTION("""COMPUTED_VALUE"""),"Mar 6")</f>
        <v>Mar 6</v>
      </c>
      <c r="E258" s="160" t="str">
        <f ca="1">IFERROR(__xludf.DUMMYFUNCTION("""COMPUTED_VALUE"""),"Script 1")</f>
        <v>Script 1</v>
      </c>
      <c r="F258" s="160"/>
      <c r="G258" s="160"/>
      <c r="H258" s="160"/>
      <c r="I258" s="160"/>
      <c r="J258" s="160"/>
      <c r="K258" s="160"/>
      <c r="L258" s="160" t="str">
        <f t="shared" ca="1" si="1"/>
        <v>Script 1</v>
      </c>
      <c r="M258" s="161"/>
      <c r="N258" s="150"/>
      <c r="O258" s="150"/>
      <c r="P258" s="150"/>
      <c r="Q258" s="150"/>
      <c r="R258" s="150"/>
      <c r="S258" s="150"/>
      <c r="T258" s="150"/>
      <c r="U258" s="150"/>
      <c r="V258" s="150"/>
      <c r="W258" s="150"/>
      <c r="X258" s="150"/>
      <c r="Y258" s="150"/>
      <c r="Z258" s="150"/>
      <c r="AA258" s="150"/>
    </row>
    <row r="259" spans="1:27" ht="12.75">
      <c r="A259" s="150"/>
      <c r="B259" s="158">
        <f t="shared" si="0"/>
        <v>251</v>
      </c>
      <c r="C259" s="159" t="str">
        <f ca="1">IFERROR(__xludf.DUMMYFUNCTION("""COMPUTED_VALUE"""),"NUR SHAZWANI")</f>
        <v>NUR SHAZWANI</v>
      </c>
      <c r="D259" s="160" t="str">
        <f ca="1">IFERROR(__xludf.DUMMYFUNCTION("""COMPUTED_VALUE"""),"Mar 6")</f>
        <v>Mar 6</v>
      </c>
      <c r="E259" s="160" t="str">
        <f ca="1">IFERROR(__xludf.DUMMYFUNCTION("""COMPUTED_VALUE"""),"Script 1")</f>
        <v>Script 1</v>
      </c>
      <c r="F259" s="160"/>
      <c r="G259" s="160"/>
      <c r="H259" s="160"/>
      <c r="I259" s="160"/>
      <c r="J259" s="160"/>
      <c r="K259" s="160"/>
      <c r="L259" s="160" t="str">
        <f t="shared" ca="1" si="1"/>
        <v>Script 1</v>
      </c>
      <c r="M259" s="161"/>
      <c r="N259" s="150"/>
      <c r="O259" s="150"/>
      <c r="P259" s="150"/>
      <c r="Q259" s="150"/>
      <c r="R259" s="150"/>
      <c r="S259" s="150"/>
      <c r="T259" s="150"/>
      <c r="U259" s="150"/>
      <c r="V259" s="150"/>
      <c r="W259" s="150"/>
      <c r="X259" s="150"/>
      <c r="Y259" s="150"/>
      <c r="Z259" s="150"/>
      <c r="AA259" s="150"/>
    </row>
    <row r="260" spans="1:27" ht="12.75">
      <c r="A260" s="150"/>
      <c r="B260" s="158">
        <f t="shared" si="0"/>
        <v>252</v>
      </c>
      <c r="C260" s="159" t="str">
        <f ca="1">IFERROR(__xludf.DUMMYFUNCTION("""COMPUTED_VALUE"""),"Nur Irdayu Noorhisam")</f>
        <v>Nur Irdayu Noorhisam</v>
      </c>
      <c r="D260" s="160" t="str">
        <f ca="1">IFERROR(__xludf.DUMMYFUNCTION("""COMPUTED_VALUE"""),"Mar 6")</f>
        <v>Mar 6</v>
      </c>
      <c r="E260" s="160" t="str">
        <f ca="1">IFERROR(__xludf.DUMMYFUNCTION("""COMPUTED_VALUE"""),"Script 1")</f>
        <v>Script 1</v>
      </c>
      <c r="F260" s="160"/>
      <c r="G260" s="160"/>
      <c r="H260" s="160"/>
      <c r="I260" s="160"/>
      <c r="J260" s="160"/>
      <c r="K260" s="160"/>
      <c r="L260" s="160" t="str">
        <f t="shared" ca="1" si="1"/>
        <v>Script 1</v>
      </c>
      <c r="M260" s="161"/>
      <c r="N260" s="150"/>
      <c r="O260" s="150"/>
      <c r="P260" s="150"/>
      <c r="Q260" s="150"/>
      <c r="R260" s="150"/>
      <c r="S260" s="150"/>
      <c r="T260" s="150"/>
      <c r="U260" s="150"/>
      <c r="V260" s="150"/>
      <c r="W260" s="150"/>
      <c r="X260" s="150"/>
      <c r="Y260" s="150"/>
      <c r="Z260" s="150"/>
      <c r="AA260" s="150"/>
    </row>
    <row r="261" spans="1:27" ht="12.75">
      <c r="A261" s="150"/>
      <c r="B261" s="158">
        <f t="shared" si="0"/>
        <v>253</v>
      </c>
      <c r="C261" s="159" t="str">
        <f ca="1">IFERROR(__xludf.DUMMYFUNCTION("""COMPUTED_VALUE"""),"NOR ARIFATUL ISMA")</f>
        <v>NOR ARIFATUL ISMA</v>
      </c>
      <c r="D261" s="160" t="str">
        <f ca="1">IFERROR(__xludf.DUMMYFUNCTION("""COMPUTED_VALUE"""),"Mar 6")</f>
        <v>Mar 6</v>
      </c>
      <c r="E261" s="160" t="str">
        <f ca="1">IFERROR(__xludf.DUMMYFUNCTION("""COMPUTED_VALUE"""),"Script 1")</f>
        <v>Script 1</v>
      </c>
      <c r="F261" s="160"/>
      <c r="G261" s="160"/>
      <c r="H261" s="160"/>
      <c r="I261" s="160"/>
      <c r="J261" s="160"/>
      <c r="K261" s="160"/>
      <c r="L261" s="160" t="str">
        <f t="shared" ca="1" si="1"/>
        <v>Script 1</v>
      </c>
      <c r="M261" s="161"/>
      <c r="N261" s="150"/>
      <c r="O261" s="150"/>
      <c r="P261" s="150"/>
      <c r="Q261" s="150"/>
      <c r="R261" s="150"/>
      <c r="S261" s="150"/>
      <c r="T261" s="150"/>
      <c r="U261" s="150"/>
      <c r="V261" s="150"/>
      <c r="W261" s="150"/>
      <c r="X261" s="150"/>
      <c r="Y261" s="150"/>
      <c r="Z261" s="150"/>
      <c r="AA261" s="150"/>
    </row>
    <row r="262" spans="1:27" ht="12.75">
      <c r="A262" s="150"/>
      <c r="B262" s="158">
        <f t="shared" si="0"/>
        <v>254</v>
      </c>
      <c r="C262" s="159" t="str">
        <f ca="1">IFERROR(__xludf.DUMMYFUNCTION("""COMPUTED_VALUE"""),"NURUL AISYAH ZAINUDDIN")</f>
        <v>NURUL AISYAH ZAINUDDIN</v>
      </c>
      <c r="D262" s="160" t="str">
        <f ca="1">IFERROR(__xludf.DUMMYFUNCTION("""COMPUTED_VALUE"""),"Mar 6")</f>
        <v>Mar 6</v>
      </c>
      <c r="E262" s="160" t="str">
        <f ca="1">IFERROR(__xludf.DUMMYFUNCTION("""COMPUTED_VALUE"""),"Script 1")</f>
        <v>Script 1</v>
      </c>
      <c r="F262" s="160"/>
      <c r="G262" s="160"/>
      <c r="H262" s="160"/>
      <c r="I262" s="160"/>
      <c r="J262" s="160"/>
      <c r="K262" s="160"/>
      <c r="L262" s="160" t="str">
        <f t="shared" ca="1" si="1"/>
        <v>Script 1</v>
      </c>
      <c r="M262" s="161"/>
      <c r="N262" s="150"/>
      <c r="O262" s="150"/>
      <c r="P262" s="150"/>
      <c r="Q262" s="150"/>
      <c r="R262" s="150"/>
      <c r="S262" s="150"/>
      <c r="T262" s="150"/>
      <c r="U262" s="150"/>
      <c r="V262" s="150"/>
      <c r="W262" s="150"/>
      <c r="X262" s="150"/>
      <c r="Y262" s="150"/>
      <c r="Z262" s="150"/>
      <c r="AA262" s="150"/>
    </row>
    <row r="263" spans="1:27" ht="12.75">
      <c r="A263" s="150"/>
      <c r="B263" s="158">
        <f t="shared" si="0"/>
        <v>255</v>
      </c>
      <c r="C263" s="159" t="str">
        <f ca="1">IFERROR(__xludf.DUMMYFUNCTION("""COMPUTED_VALUE"""),"Siti Amirah")</f>
        <v>Siti Amirah</v>
      </c>
      <c r="D263" s="160" t="str">
        <f ca="1">IFERROR(__xludf.DUMMYFUNCTION("""COMPUTED_VALUE"""),"Mar 6")</f>
        <v>Mar 6</v>
      </c>
      <c r="E263" s="160" t="str">
        <f ca="1">IFERROR(__xludf.DUMMYFUNCTION("""COMPUTED_VALUE"""),"Script 1")</f>
        <v>Script 1</v>
      </c>
      <c r="F263" s="160"/>
      <c r="G263" s="160"/>
      <c r="H263" s="160"/>
      <c r="I263" s="160"/>
      <c r="J263" s="160"/>
      <c r="K263" s="160"/>
      <c r="L263" s="160" t="str">
        <f t="shared" ca="1" si="1"/>
        <v>Script 1</v>
      </c>
      <c r="M263" s="161"/>
      <c r="N263" s="150"/>
      <c r="O263" s="150"/>
      <c r="P263" s="150"/>
      <c r="Q263" s="150"/>
      <c r="R263" s="150"/>
      <c r="S263" s="150"/>
      <c r="T263" s="150"/>
      <c r="U263" s="150"/>
      <c r="V263" s="150"/>
      <c r="W263" s="150"/>
      <c r="X263" s="150"/>
      <c r="Y263" s="150"/>
      <c r="Z263" s="150"/>
      <c r="AA263" s="150"/>
    </row>
    <row r="264" spans="1:27" ht="12.75">
      <c r="A264" s="150"/>
      <c r="B264" s="158">
        <f t="shared" ref="B264:B518" si="2">ROW()-ROW($B$8)</f>
        <v>256</v>
      </c>
      <c r="C264" s="159" t="str">
        <f ca="1">IFERROR(__xludf.DUMMYFUNCTION("""COMPUTED_VALUE"""),"Nashrul Hazim Bin A. Aziz")</f>
        <v>Nashrul Hazim Bin A. Aziz</v>
      </c>
      <c r="D264" s="160" t="str">
        <f ca="1">IFERROR(__xludf.DUMMYFUNCTION("""COMPUTED_VALUE"""),"Mar 6")</f>
        <v>Mar 6</v>
      </c>
      <c r="E264" s="160" t="str">
        <f ca="1">IFERROR(__xludf.DUMMYFUNCTION("""COMPUTED_VALUE"""),"Script 1")</f>
        <v>Script 1</v>
      </c>
      <c r="F264" s="160"/>
      <c r="G264" s="160"/>
      <c r="H264" s="160"/>
      <c r="I264" s="160"/>
      <c r="J264" s="160"/>
      <c r="K264" s="160"/>
      <c r="L264" s="160" t="str">
        <f t="shared" ref="L264:L518" ca="1" si="3">IF(K264&lt;&gt;"",IF(I264&lt;&gt;"",IF(G264&lt;&gt;"",IF(E264&lt;&gt;"","-"),K264),G264),E264)</f>
        <v>Script 1</v>
      </c>
      <c r="M264" s="161"/>
      <c r="N264" s="150"/>
      <c r="O264" s="150"/>
      <c r="P264" s="150"/>
      <c r="Q264" s="150"/>
      <c r="R264" s="150"/>
      <c r="S264" s="150"/>
      <c r="T264" s="150"/>
      <c r="U264" s="150"/>
      <c r="V264" s="150"/>
      <c r="W264" s="150"/>
      <c r="X264" s="150"/>
      <c r="Y264" s="150"/>
      <c r="Z264" s="150"/>
      <c r="AA264" s="150"/>
    </row>
    <row r="265" spans="1:27" ht="12.75">
      <c r="A265" s="150"/>
      <c r="B265" s="158">
        <f t="shared" si="2"/>
        <v>257</v>
      </c>
      <c r="C265" s="159" t="str">
        <f ca="1">IFERROR(__xludf.DUMMYFUNCTION("""COMPUTED_VALUE"""),"Khairul Izzaty")</f>
        <v>Khairul Izzaty</v>
      </c>
      <c r="D265" s="160" t="str">
        <f ca="1">IFERROR(__xludf.DUMMYFUNCTION("""COMPUTED_VALUE"""),"Mar 6")</f>
        <v>Mar 6</v>
      </c>
      <c r="E265" s="160" t="str">
        <f ca="1">IFERROR(__xludf.DUMMYFUNCTION("""COMPUTED_VALUE"""),"Script 1")</f>
        <v>Script 1</v>
      </c>
      <c r="F265" s="160"/>
      <c r="G265" s="160"/>
      <c r="H265" s="160"/>
      <c r="I265" s="160"/>
      <c r="J265" s="160"/>
      <c r="K265" s="160"/>
      <c r="L265" s="160" t="str">
        <f t="shared" ca="1" si="3"/>
        <v>Script 1</v>
      </c>
      <c r="M265" s="161"/>
      <c r="N265" s="150"/>
      <c r="O265" s="150"/>
      <c r="P265" s="150"/>
      <c r="Q265" s="150"/>
      <c r="R265" s="150"/>
      <c r="S265" s="150"/>
      <c r="T265" s="150"/>
      <c r="U265" s="150"/>
      <c r="V265" s="150"/>
      <c r="W265" s="150"/>
      <c r="X265" s="150"/>
      <c r="Y265" s="150"/>
      <c r="Z265" s="150"/>
      <c r="AA265" s="150"/>
    </row>
    <row r="266" spans="1:27" ht="12.75">
      <c r="A266" s="150"/>
      <c r="B266" s="158">
        <f t="shared" si="2"/>
        <v>258</v>
      </c>
      <c r="C266" s="159" t="str">
        <f ca="1">IFERROR(__xludf.DUMMYFUNCTION("""COMPUTED_VALUE"""),"Nur Jihan Mazuki")</f>
        <v>Nur Jihan Mazuki</v>
      </c>
      <c r="D266" s="160" t="str">
        <f ca="1">IFERROR(__xludf.DUMMYFUNCTION("""COMPUTED_VALUE"""),"Mar 6")</f>
        <v>Mar 6</v>
      </c>
      <c r="E266" s="160" t="str">
        <f ca="1">IFERROR(__xludf.DUMMYFUNCTION("""COMPUTED_VALUE"""),"Script 1")</f>
        <v>Script 1</v>
      </c>
      <c r="F266" s="160"/>
      <c r="G266" s="160"/>
      <c r="H266" s="160"/>
      <c r="I266" s="160"/>
      <c r="J266" s="160"/>
      <c r="K266" s="160"/>
      <c r="L266" s="160" t="str">
        <f t="shared" ca="1" si="3"/>
        <v>Script 1</v>
      </c>
      <c r="M266" s="161"/>
      <c r="N266" s="150"/>
      <c r="O266" s="150"/>
      <c r="P266" s="150"/>
      <c r="Q266" s="150"/>
      <c r="R266" s="150"/>
      <c r="S266" s="150"/>
      <c r="T266" s="150"/>
      <c r="U266" s="150"/>
      <c r="V266" s="150"/>
      <c r="W266" s="150"/>
      <c r="X266" s="150"/>
      <c r="Y266" s="150"/>
      <c r="Z266" s="150"/>
      <c r="AA266" s="150"/>
    </row>
    <row r="267" spans="1:27" ht="12.75">
      <c r="A267" s="150"/>
      <c r="B267" s="158">
        <f t="shared" si="2"/>
        <v>259</v>
      </c>
      <c r="C267" s="159" t="str">
        <f ca="1">IFERROR(__xludf.DUMMYFUNCTION("""COMPUTED_VALUE"""),"Izzati Fauzi")</f>
        <v>Izzati Fauzi</v>
      </c>
      <c r="D267" s="160" t="str">
        <f ca="1">IFERROR(__xludf.DUMMYFUNCTION("""COMPUTED_VALUE"""),"Mar 6")</f>
        <v>Mar 6</v>
      </c>
      <c r="E267" s="160" t="str">
        <f ca="1">IFERROR(__xludf.DUMMYFUNCTION("""COMPUTED_VALUE"""),"Script 1")</f>
        <v>Script 1</v>
      </c>
      <c r="F267" s="160"/>
      <c r="G267" s="160"/>
      <c r="H267" s="160"/>
      <c r="I267" s="160"/>
      <c r="J267" s="160"/>
      <c r="K267" s="160"/>
      <c r="L267" s="160" t="str">
        <f t="shared" ca="1" si="3"/>
        <v>Script 1</v>
      </c>
      <c r="M267" s="161"/>
      <c r="N267" s="150"/>
      <c r="O267" s="150"/>
      <c r="P267" s="150"/>
      <c r="Q267" s="150"/>
      <c r="R267" s="150"/>
      <c r="S267" s="150"/>
      <c r="T267" s="150"/>
      <c r="U267" s="150"/>
      <c r="V267" s="150"/>
      <c r="W267" s="150"/>
      <c r="X267" s="150"/>
      <c r="Y267" s="150"/>
      <c r="Z267" s="150"/>
      <c r="AA267" s="150"/>
    </row>
    <row r="268" spans="1:27" ht="12.75">
      <c r="A268" s="150"/>
      <c r="B268" s="158">
        <f t="shared" si="2"/>
        <v>260</v>
      </c>
      <c r="C268" s="159" t="str">
        <f ca="1">IFERROR(__xludf.DUMMYFUNCTION("""COMPUTED_VALUE"""),"Megat Zarif")</f>
        <v>Megat Zarif</v>
      </c>
      <c r="D268" s="160" t="str">
        <f ca="1">IFERROR(__xludf.DUMMYFUNCTION("""COMPUTED_VALUE"""),"Mar 6")</f>
        <v>Mar 6</v>
      </c>
      <c r="E268" s="160" t="str">
        <f ca="1">IFERROR(__xludf.DUMMYFUNCTION("""COMPUTED_VALUE"""),"Script 1")</f>
        <v>Script 1</v>
      </c>
      <c r="F268" s="160"/>
      <c r="G268" s="160"/>
      <c r="H268" s="160"/>
      <c r="I268" s="160"/>
      <c r="J268" s="160"/>
      <c r="K268" s="160"/>
      <c r="L268" s="160" t="str">
        <f t="shared" ca="1" si="3"/>
        <v>Script 1</v>
      </c>
      <c r="M268" s="161"/>
      <c r="N268" s="150"/>
      <c r="O268" s="150"/>
      <c r="P268" s="150"/>
      <c r="Q268" s="150"/>
      <c r="R268" s="150"/>
      <c r="S268" s="150"/>
      <c r="T268" s="150"/>
      <c r="U268" s="150"/>
      <c r="V268" s="150"/>
      <c r="W268" s="150"/>
      <c r="X268" s="150"/>
      <c r="Y268" s="150"/>
      <c r="Z268" s="150"/>
      <c r="AA268" s="150"/>
    </row>
    <row r="269" spans="1:27" ht="12.75">
      <c r="A269" s="150"/>
      <c r="B269" s="158">
        <f t="shared" si="2"/>
        <v>261</v>
      </c>
      <c r="C269" s="159" t="str">
        <f ca="1">IFERROR(__xludf.DUMMYFUNCTION("""COMPUTED_VALUE"""),"Zarul Aswad")</f>
        <v>Zarul Aswad</v>
      </c>
      <c r="D269" s="160" t="str">
        <f ca="1">IFERROR(__xludf.DUMMYFUNCTION("""COMPUTED_VALUE"""),"Mar 6")</f>
        <v>Mar 6</v>
      </c>
      <c r="E269" s="160" t="str">
        <f ca="1">IFERROR(__xludf.DUMMYFUNCTION("""COMPUTED_VALUE"""),"Script 1")</f>
        <v>Script 1</v>
      </c>
      <c r="F269" s="160"/>
      <c r="G269" s="160"/>
      <c r="H269" s="160"/>
      <c r="I269" s="160"/>
      <c r="J269" s="160"/>
      <c r="K269" s="160"/>
      <c r="L269" s="160" t="str">
        <f t="shared" ca="1" si="3"/>
        <v>Script 1</v>
      </c>
      <c r="M269" s="161"/>
      <c r="N269" s="150"/>
      <c r="O269" s="150"/>
      <c r="P269" s="150"/>
      <c r="Q269" s="150"/>
      <c r="R269" s="150"/>
      <c r="S269" s="150"/>
      <c r="T269" s="150"/>
      <c r="U269" s="150"/>
      <c r="V269" s="150"/>
      <c r="W269" s="150"/>
      <c r="X269" s="150"/>
      <c r="Y269" s="150"/>
      <c r="Z269" s="150"/>
      <c r="AA269" s="150"/>
    </row>
    <row r="270" spans="1:27" ht="12.75">
      <c r="A270" s="150"/>
      <c r="B270" s="158">
        <f t="shared" si="2"/>
        <v>262</v>
      </c>
      <c r="C270" s="159" t="str">
        <f ca="1">IFERROR(__xludf.DUMMYFUNCTION("""COMPUTED_VALUE"""),"Nadhirah Husaimi")</f>
        <v>Nadhirah Husaimi</v>
      </c>
      <c r="D270" s="160" t="str">
        <f ca="1">IFERROR(__xludf.DUMMYFUNCTION("""COMPUTED_VALUE"""),"Mar 6")</f>
        <v>Mar 6</v>
      </c>
      <c r="E270" s="160" t="str">
        <f ca="1">IFERROR(__xludf.DUMMYFUNCTION("""COMPUTED_VALUE"""),"Script 1")</f>
        <v>Script 1</v>
      </c>
      <c r="F270" s="160"/>
      <c r="G270" s="160"/>
      <c r="H270" s="160"/>
      <c r="I270" s="160"/>
      <c r="J270" s="160"/>
      <c r="K270" s="160"/>
      <c r="L270" s="160" t="str">
        <f t="shared" ca="1" si="3"/>
        <v>Script 1</v>
      </c>
      <c r="M270" s="161"/>
      <c r="N270" s="150"/>
      <c r="O270" s="150"/>
      <c r="P270" s="150"/>
      <c r="Q270" s="150"/>
      <c r="R270" s="150"/>
      <c r="S270" s="150"/>
      <c r="T270" s="150"/>
      <c r="U270" s="150"/>
      <c r="V270" s="150"/>
      <c r="W270" s="150"/>
      <c r="X270" s="150"/>
      <c r="Y270" s="150"/>
      <c r="Z270" s="150"/>
      <c r="AA270" s="150"/>
    </row>
    <row r="271" spans="1:27" ht="12.75">
      <c r="A271" s="150"/>
      <c r="B271" s="158">
        <f t="shared" si="2"/>
        <v>263</v>
      </c>
      <c r="C271" s="159" t="str">
        <f ca="1">IFERROR(__xludf.DUMMYFUNCTION("""COMPUTED_VALUE"""),"Muhamad Zulfazlie Ismail .")</f>
        <v>Muhamad Zulfazlie Ismail .</v>
      </c>
      <c r="D271" s="160" t="str">
        <f ca="1">IFERROR(__xludf.DUMMYFUNCTION("""COMPUTED_VALUE"""),"Mar 6")</f>
        <v>Mar 6</v>
      </c>
      <c r="E271" s="160" t="str">
        <f ca="1">IFERROR(__xludf.DUMMYFUNCTION("""COMPUTED_VALUE"""),"Script 1")</f>
        <v>Script 1</v>
      </c>
      <c r="F271" s="160"/>
      <c r="G271" s="160"/>
      <c r="H271" s="160"/>
      <c r="I271" s="160"/>
      <c r="J271" s="160"/>
      <c r="K271" s="160"/>
      <c r="L271" s="160" t="str">
        <f t="shared" ca="1" si="3"/>
        <v>Script 1</v>
      </c>
      <c r="M271" s="161"/>
      <c r="N271" s="150"/>
      <c r="O271" s="150"/>
      <c r="P271" s="150"/>
      <c r="Q271" s="150"/>
      <c r="R271" s="150"/>
      <c r="S271" s="150"/>
      <c r="T271" s="150"/>
      <c r="U271" s="150"/>
      <c r="V271" s="150"/>
      <c r="W271" s="150"/>
      <c r="X271" s="150"/>
      <c r="Y271" s="150"/>
      <c r="Z271" s="150"/>
      <c r="AA271" s="150"/>
    </row>
    <row r="272" spans="1:27" ht="12.75">
      <c r="A272" s="150"/>
      <c r="B272" s="158">
        <f t="shared" si="2"/>
        <v>264</v>
      </c>
      <c r="C272" s="159" t="str">
        <f ca="1">IFERROR(__xludf.DUMMYFUNCTION("""COMPUTED_VALUE"""),"Farid Bajuri")</f>
        <v>Farid Bajuri</v>
      </c>
      <c r="D272" s="160" t="str">
        <f ca="1">IFERROR(__xludf.DUMMYFUNCTION("""COMPUTED_VALUE"""),"Mar 6")</f>
        <v>Mar 6</v>
      </c>
      <c r="E272" s="160" t="str">
        <f ca="1">IFERROR(__xludf.DUMMYFUNCTION("""COMPUTED_VALUE"""),"Script 1")</f>
        <v>Script 1</v>
      </c>
      <c r="F272" s="160"/>
      <c r="G272" s="160"/>
      <c r="H272" s="160"/>
      <c r="I272" s="160"/>
      <c r="J272" s="160"/>
      <c r="K272" s="160"/>
      <c r="L272" s="160" t="str">
        <f t="shared" ca="1" si="3"/>
        <v>Script 1</v>
      </c>
      <c r="M272" s="161"/>
      <c r="N272" s="150"/>
      <c r="O272" s="150"/>
      <c r="P272" s="150"/>
      <c r="Q272" s="150"/>
      <c r="R272" s="150"/>
      <c r="S272" s="150"/>
      <c r="T272" s="150"/>
      <c r="U272" s="150"/>
      <c r="V272" s="150"/>
      <c r="W272" s="150"/>
      <c r="X272" s="150"/>
      <c r="Y272" s="150"/>
      <c r="Z272" s="150"/>
      <c r="AA272" s="150"/>
    </row>
    <row r="273" spans="1:27" ht="12.75">
      <c r="A273" s="150"/>
      <c r="B273" s="158">
        <f t="shared" si="2"/>
        <v>265</v>
      </c>
      <c r="C273" s="159" t="str">
        <f ca="1">IFERROR(__xludf.DUMMYFUNCTION("""COMPUTED_VALUE"""),"Izat Firdaus")</f>
        <v>Izat Firdaus</v>
      </c>
      <c r="D273" s="160" t="str">
        <f ca="1">IFERROR(__xludf.DUMMYFUNCTION("""COMPUTED_VALUE"""),"Mar 6")</f>
        <v>Mar 6</v>
      </c>
      <c r="E273" s="160" t="str">
        <f ca="1">IFERROR(__xludf.DUMMYFUNCTION("""COMPUTED_VALUE"""),"Script 1")</f>
        <v>Script 1</v>
      </c>
      <c r="F273" s="160"/>
      <c r="G273" s="160"/>
      <c r="H273" s="160"/>
      <c r="I273" s="160"/>
      <c r="J273" s="160"/>
      <c r="K273" s="160"/>
      <c r="L273" s="160" t="str">
        <f t="shared" ca="1" si="3"/>
        <v>Script 1</v>
      </c>
      <c r="M273" s="161"/>
      <c r="N273" s="150"/>
      <c r="O273" s="150"/>
      <c r="P273" s="150"/>
      <c r="Q273" s="150"/>
      <c r="R273" s="150"/>
      <c r="S273" s="150"/>
      <c r="T273" s="150"/>
      <c r="U273" s="150"/>
      <c r="V273" s="150"/>
      <c r="W273" s="150"/>
      <c r="X273" s="150"/>
      <c r="Y273" s="150"/>
      <c r="Z273" s="150"/>
      <c r="AA273" s="150"/>
    </row>
    <row r="274" spans="1:27" ht="12.75">
      <c r="A274" s="150"/>
      <c r="B274" s="158">
        <f t="shared" si="2"/>
        <v>266</v>
      </c>
      <c r="C274" s="159" t="str">
        <f ca="1">IFERROR(__xludf.DUMMYFUNCTION("""COMPUTED_VALUE"""),"Irfan Fadzli")</f>
        <v>Irfan Fadzli</v>
      </c>
      <c r="D274" s="160" t="str">
        <f ca="1">IFERROR(__xludf.DUMMYFUNCTION("""COMPUTED_VALUE"""),"Mar 6")</f>
        <v>Mar 6</v>
      </c>
      <c r="E274" s="160" t="str">
        <f ca="1">IFERROR(__xludf.DUMMYFUNCTION("""COMPUTED_VALUE"""),"Script 1")</f>
        <v>Script 1</v>
      </c>
      <c r="F274" s="160"/>
      <c r="G274" s="160"/>
      <c r="H274" s="160"/>
      <c r="I274" s="160"/>
      <c r="J274" s="160"/>
      <c r="K274" s="160"/>
      <c r="L274" s="160" t="str">
        <f t="shared" ca="1" si="3"/>
        <v>Script 1</v>
      </c>
      <c r="M274" s="161"/>
      <c r="N274" s="150"/>
      <c r="O274" s="150"/>
      <c r="P274" s="150"/>
      <c r="Q274" s="150"/>
      <c r="R274" s="150"/>
      <c r="S274" s="150"/>
      <c r="T274" s="150"/>
      <c r="U274" s="150"/>
      <c r="V274" s="150"/>
      <c r="W274" s="150"/>
      <c r="X274" s="150"/>
      <c r="Y274" s="150"/>
      <c r="Z274" s="150"/>
      <c r="AA274" s="150"/>
    </row>
    <row r="275" spans="1:27" ht="12.75">
      <c r="A275" s="150"/>
      <c r="B275" s="158">
        <f t="shared" si="2"/>
        <v>267</v>
      </c>
      <c r="C275" s="159" t="str">
        <f ca="1">IFERROR(__xludf.DUMMYFUNCTION("""COMPUTED_VALUE"""),"Nur Aqilah")</f>
        <v>Nur Aqilah</v>
      </c>
      <c r="D275" s="160" t="str">
        <f ca="1">IFERROR(__xludf.DUMMYFUNCTION("""COMPUTED_VALUE"""),"Mar 6")</f>
        <v>Mar 6</v>
      </c>
      <c r="E275" s="160" t="str">
        <f ca="1">IFERROR(__xludf.DUMMYFUNCTION("""COMPUTED_VALUE"""),"Script 1")</f>
        <v>Script 1</v>
      </c>
      <c r="F275" s="160"/>
      <c r="G275" s="160"/>
      <c r="H275" s="160"/>
      <c r="I275" s="160"/>
      <c r="J275" s="160"/>
      <c r="K275" s="160"/>
      <c r="L275" s="160" t="str">
        <f t="shared" ca="1" si="3"/>
        <v>Script 1</v>
      </c>
      <c r="M275" s="161"/>
      <c r="N275" s="150"/>
      <c r="O275" s="150"/>
      <c r="P275" s="150"/>
      <c r="Q275" s="150"/>
      <c r="R275" s="150"/>
      <c r="S275" s="150"/>
      <c r="T275" s="150"/>
      <c r="U275" s="150"/>
      <c r="V275" s="150"/>
      <c r="W275" s="150"/>
      <c r="X275" s="150"/>
      <c r="Y275" s="150"/>
      <c r="Z275" s="150"/>
      <c r="AA275" s="150"/>
    </row>
    <row r="276" spans="1:27" ht="12.75">
      <c r="A276" s="150"/>
      <c r="B276" s="158">
        <f t="shared" si="2"/>
        <v>268</v>
      </c>
      <c r="C276" s="159" t="str">
        <f ca="1">IFERROR(__xludf.DUMMYFUNCTION("""COMPUTED_VALUE"""),"Danial Ezani")</f>
        <v>Danial Ezani</v>
      </c>
      <c r="D276" s="160" t="str">
        <f ca="1">IFERROR(__xludf.DUMMYFUNCTION("""COMPUTED_VALUE"""),"Mar 5")</f>
        <v>Mar 5</v>
      </c>
      <c r="E276" s="160" t="str">
        <f ca="1">IFERROR(__xludf.DUMMYFUNCTION("""COMPUTED_VALUE"""),"Script 1")</f>
        <v>Script 1</v>
      </c>
      <c r="F276" s="160"/>
      <c r="G276" s="160"/>
      <c r="H276" s="160"/>
      <c r="I276" s="160"/>
      <c r="J276" s="160"/>
      <c r="K276" s="160"/>
      <c r="L276" s="160" t="str">
        <f t="shared" ca="1" si="3"/>
        <v>Script 1</v>
      </c>
      <c r="M276" s="161"/>
      <c r="N276" s="150"/>
      <c r="O276" s="150"/>
      <c r="P276" s="150"/>
      <c r="Q276" s="150"/>
      <c r="R276" s="150"/>
      <c r="S276" s="150"/>
      <c r="T276" s="150"/>
      <c r="U276" s="150"/>
      <c r="V276" s="150"/>
      <c r="W276" s="150"/>
      <c r="X276" s="150"/>
      <c r="Y276" s="150"/>
      <c r="Z276" s="150"/>
      <c r="AA276" s="150"/>
    </row>
    <row r="277" spans="1:27" ht="12.75">
      <c r="A277" s="150"/>
      <c r="B277" s="158">
        <f t="shared" si="2"/>
        <v>269</v>
      </c>
      <c r="C277" s="159" t="str">
        <f ca="1">IFERROR(__xludf.DUMMYFUNCTION("""COMPUTED_VALUE"""),"Norhidayahtul Sakinah")</f>
        <v>Norhidayahtul Sakinah</v>
      </c>
      <c r="D277" s="160" t="str">
        <f ca="1">IFERROR(__xludf.DUMMYFUNCTION("""COMPUTED_VALUE"""),"Mar 5")</f>
        <v>Mar 5</v>
      </c>
      <c r="E277" s="160" t="str">
        <f ca="1">IFERROR(__xludf.DUMMYFUNCTION("""COMPUTED_VALUE"""),"Script 1")</f>
        <v>Script 1</v>
      </c>
      <c r="F277" s="160"/>
      <c r="G277" s="160"/>
      <c r="H277" s="160"/>
      <c r="I277" s="160"/>
      <c r="J277" s="160"/>
      <c r="K277" s="160"/>
      <c r="L277" s="160" t="str">
        <f t="shared" ca="1" si="3"/>
        <v>Script 1</v>
      </c>
      <c r="M277" s="161"/>
      <c r="N277" s="150"/>
      <c r="O277" s="150"/>
      <c r="P277" s="150"/>
      <c r="Q277" s="150"/>
      <c r="R277" s="150"/>
      <c r="S277" s="150"/>
      <c r="T277" s="150"/>
      <c r="U277" s="150"/>
      <c r="V277" s="150"/>
      <c r="W277" s="150"/>
      <c r="X277" s="150"/>
      <c r="Y277" s="150"/>
      <c r="Z277" s="150"/>
      <c r="AA277" s="150"/>
    </row>
    <row r="278" spans="1:27" ht="12.75">
      <c r="A278" s="150"/>
      <c r="B278" s="158">
        <f t="shared" si="2"/>
        <v>270</v>
      </c>
      <c r="C278" s="159" t="str">
        <f ca="1">IFERROR(__xludf.DUMMYFUNCTION("""COMPUTED_VALUE"""),"Alif Ahmad")</f>
        <v>Alif Ahmad</v>
      </c>
      <c r="D278" s="160" t="str">
        <f ca="1">IFERROR(__xludf.DUMMYFUNCTION("""COMPUTED_VALUE"""),"Mar 5")</f>
        <v>Mar 5</v>
      </c>
      <c r="E278" s="160" t="str">
        <f ca="1">IFERROR(__xludf.DUMMYFUNCTION("""COMPUTED_VALUE"""),"Script 1")</f>
        <v>Script 1</v>
      </c>
      <c r="F278" s="160"/>
      <c r="G278" s="160"/>
      <c r="H278" s="160"/>
      <c r="I278" s="160"/>
      <c r="J278" s="160"/>
      <c r="K278" s="160"/>
      <c r="L278" s="160" t="str">
        <f t="shared" ca="1" si="3"/>
        <v>Script 1</v>
      </c>
      <c r="M278" s="161"/>
      <c r="N278" s="150"/>
      <c r="O278" s="150"/>
      <c r="P278" s="150"/>
      <c r="Q278" s="150"/>
      <c r="R278" s="150"/>
      <c r="S278" s="150"/>
      <c r="T278" s="150"/>
      <c r="U278" s="150"/>
      <c r="V278" s="150"/>
      <c r="W278" s="150"/>
      <c r="X278" s="150"/>
      <c r="Y278" s="150"/>
      <c r="Z278" s="150"/>
      <c r="AA278" s="150"/>
    </row>
    <row r="279" spans="1:27" ht="12.75">
      <c r="A279" s="150"/>
      <c r="B279" s="158">
        <f t="shared" si="2"/>
        <v>271</v>
      </c>
      <c r="C279" s="159" t="str">
        <f ca="1">IFERROR(__xludf.DUMMYFUNCTION("""COMPUTED_VALUE"""),"Mohamad Sodiqul Aufa Fadillah")</f>
        <v>Mohamad Sodiqul Aufa Fadillah</v>
      </c>
      <c r="D279" s="160" t="str">
        <f ca="1">IFERROR(__xludf.DUMMYFUNCTION("""COMPUTED_VALUE"""),"Mar 5")</f>
        <v>Mar 5</v>
      </c>
      <c r="E279" s="160" t="str">
        <f ca="1">IFERROR(__xludf.DUMMYFUNCTION("""COMPUTED_VALUE"""),"Script 1")</f>
        <v>Script 1</v>
      </c>
      <c r="F279" s="160"/>
      <c r="G279" s="160"/>
      <c r="H279" s="160"/>
      <c r="I279" s="160"/>
      <c r="J279" s="160"/>
      <c r="K279" s="160"/>
      <c r="L279" s="160" t="str">
        <f t="shared" ca="1" si="3"/>
        <v>Script 1</v>
      </c>
      <c r="M279" s="161"/>
      <c r="N279" s="150"/>
      <c r="O279" s="150"/>
      <c r="P279" s="150"/>
      <c r="Q279" s="150"/>
      <c r="R279" s="150"/>
      <c r="S279" s="150"/>
      <c r="T279" s="150"/>
      <c r="U279" s="150"/>
      <c r="V279" s="150"/>
      <c r="W279" s="150"/>
      <c r="X279" s="150"/>
      <c r="Y279" s="150"/>
      <c r="Z279" s="150"/>
      <c r="AA279" s="150"/>
    </row>
    <row r="280" spans="1:27" ht="12.75">
      <c r="A280" s="150"/>
      <c r="B280" s="158">
        <f t="shared" si="2"/>
        <v>272</v>
      </c>
      <c r="C280" s="159" t="str">
        <f ca="1">IFERROR(__xludf.DUMMYFUNCTION("""COMPUTED_VALUE"""),"shafizah safingi")</f>
        <v>shafizah safingi</v>
      </c>
      <c r="D280" s="160" t="str">
        <f ca="1">IFERROR(__xludf.DUMMYFUNCTION("""COMPUTED_VALUE"""),"Mar 5")</f>
        <v>Mar 5</v>
      </c>
      <c r="E280" s="160" t="str">
        <f ca="1">IFERROR(__xludf.DUMMYFUNCTION("""COMPUTED_VALUE"""),"Script 1")</f>
        <v>Script 1</v>
      </c>
      <c r="F280" s="160"/>
      <c r="G280" s="160"/>
      <c r="H280" s="160"/>
      <c r="I280" s="160"/>
      <c r="J280" s="160"/>
      <c r="K280" s="160"/>
      <c r="L280" s="160" t="str">
        <f t="shared" ca="1" si="3"/>
        <v>Script 1</v>
      </c>
      <c r="M280" s="161"/>
      <c r="N280" s="150"/>
      <c r="O280" s="150"/>
      <c r="P280" s="150"/>
      <c r="Q280" s="150"/>
      <c r="R280" s="150"/>
      <c r="S280" s="150"/>
      <c r="T280" s="150"/>
      <c r="U280" s="150"/>
      <c r="V280" s="150"/>
      <c r="W280" s="150"/>
      <c r="X280" s="150"/>
      <c r="Y280" s="150"/>
      <c r="Z280" s="150"/>
      <c r="AA280" s="150"/>
    </row>
    <row r="281" spans="1:27" ht="12.75">
      <c r="A281" s="150"/>
      <c r="B281" s="158">
        <f t="shared" si="2"/>
        <v>273</v>
      </c>
      <c r="C281" s="159" t="str">
        <f ca="1">IFERROR(__xludf.DUMMYFUNCTION("""COMPUTED_VALUE"""),"Nadzirah Afiqah")</f>
        <v>Nadzirah Afiqah</v>
      </c>
      <c r="D281" s="160" t="str">
        <f ca="1">IFERROR(__xludf.DUMMYFUNCTION("""COMPUTED_VALUE"""),"Mar 5")</f>
        <v>Mar 5</v>
      </c>
      <c r="E281" s="160" t="str">
        <f ca="1">IFERROR(__xludf.DUMMYFUNCTION("""COMPUTED_VALUE"""),"Script 1")</f>
        <v>Script 1</v>
      </c>
      <c r="F281" s="160"/>
      <c r="G281" s="160"/>
      <c r="H281" s="160"/>
      <c r="I281" s="160"/>
      <c r="J281" s="160"/>
      <c r="K281" s="160"/>
      <c r="L281" s="160" t="str">
        <f t="shared" ca="1" si="3"/>
        <v>Script 1</v>
      </c>
      <c r="M281" s="161"/>
      <c r="N281" s="150"/>
      <c r="O281" s="150"/>
      <c r="P281" s="150"/>
      <c r="Q281" s="150"/>
      <c r="R281" s="150"/>
      <c r="S281" s="150"/>
      <c r="T281" s="150"/>
      <c r="U281" s="150"/>
      <c r="V281" s="150"/>
      <c r="W281" s="150"/>
      <c r="X281" s="150"/>
      <c r="Y281" s="150"/>
      <c r="Z281" s="150"/>
      <c r="AA281" s="150"/>
    </row>
    <row r="282" spans="1:27" ht="12.75">
      <c r="A282" s="150"/>
      <c r="B282" s="158">
        <f t="shared" si="2"/>
        <v>274</v>
      </c>
      <c r="C282" s="159" t="str">
        <f ca="1">IFERROR(__xludf.DUMMYFUNCTION("""COMPUTED_VALUE"""),"Alia Maisarah Ahmad Junaidi")</f>
        <v>Alia Maisarah Ahmad Junaidi</v>
      </c>
      <c r="D282" s="160" t="str">
        <f ca="1">IFERROR(__xludf.DUMMYFUNCTION("""COMPUTED_VALUE"""),"Mar 5")</f>
        <v>Mar 5</v>
      </c>
      <c r="E282" s="160" t="str">
        <f ca="1">IFERROR(__xludf.DUMMYFUNCTION("""COMPUTED_VALUE"""),"Script 1")</f>
        <v>Script 1</v>
      </c>
      <c r="F282" s="160"/>
      <c r="G282" s="160"/>
      <c r="H282" s="160"/>
      <c r="I282" s="160"/>
      <c r="J282" s="160"/>
      <c r="K282" s="160"/>
      <c r="L282" s="160" t="str">
        <f t="shared" ca="1" si="3"/>
        <v>Script 1</v>
      </c>
      <c r="M282" s="161"/>
      <c r="N282" s="150"/>
      <c r="O282" s="150"/>
      <c r="P282" s="150"/>
      <c r="Q282" s="150"/>
      <c r="R282" s="150"/>
      <c r="S282" s="150"/>
      <c r="T282" s="150"/>
      <c r="U282" s="150"/>
      <c r="V282" s="150"/>
      <c r="W282" s="150"/>
      <c r="X282" s="150"/>
      <c r="Y282" s="150"/>
      <c r="Z282" s="150"/>
      <c r="AA282" s="150"/>
    </row>
    <row r="283" spans="1:27" ht="12.75">
      <c r="A283" s="150"/>
      <c r="B283" s="158">
        <f t="shared" si="2"/>
        <v>275</v>
      </c>
      <c r="C283" s="159" t="str">
        <f ca="1">IFERROR(__xludf.DUMMYFUNCTION("""COMPUTED_VALUE"""),"Nik Nur Athirah Nik Muhd Radzi")</f>
        <v>Nik Nur Athirah Nik Muhd Radzi</v>
      </c>
      <c r="D283" s="160" t="str">
        <f ca="1">IFERROR(__xludf.DUMMYFUNCTION("""COMPUTED_VALUE"""),"Mar 5")</f>
        <v>Mar 5</v>
      </c>
      <c r="E283" s="160" t="str">
        <f ca="1">IFERROR(__xludf.DUMMYFUNCTION("""COMPUTED_VALUE"""),"Script 1")</f>
        <v>Script 1</v>
      </c>
      <c r="F283" s="160"/>
      <c r="G283" s="160"/>
      <c r="H283" s="160"/>
      <c r="I283" s="160"/>
      <c r="J283" s="160"/>
      <c r="K283" s="160"/>
      <c r="L283" s="160" t="str">
        <f t="shared" ca="1" si="3"/>
        <v>Script 1</v>
      </c>
      <c r="M283" s="161"/>
      <c r="N283" s="150"/>
      <c r="O283" s="150"/>
      <c r="P283" s="150"/>
      <c r="Q283" s="150"/>
      <c r="R283" s="150"/>
      <c r="S283" s="150"/>
      <c r="T283" s="150"/>
      <c r="U283" s="150"/>
      <c r="V283" s="150"/>
      <c r="W283" s="150"/>
      <c r="X283" s="150"/>
      <c r="Y283" s="150"/>
      <c r="Z283" s="150"/>
      <c r="AA283" s="150"/>
    </row>
    <row r="284" spans="1:27" ht="12.75">
      <c r="A284" s="150"/>
      <c r="B284" s="158">
        <f t="shared" si="2"/>
        <v>276</v>
      </c>
      <c r="C284" s="159" t="str">
        <f ca="1">IFERROR(__xludf.DUMMYFUNCTION("""COMPUTED_VALUE"""),"Siti Aisyah")</f>
        <v>Siti Aisyah</v>
      </c>
      <c r="D284" s="160" t="str">
        <f ca="1">IFERROR(__xludf.DUMMYFUNCTION("""COMPUTED_VALUE"""),"Mar 5")</f>
        <v>Mar 5</v>
      </c>
      <c r="E284" s="160" t="str">
        <f ca="1">IFERROR(__xludf.DUMMYFUNCTION("""COMPUTED_VALUE"""),"Script 1")</f>
        <v>Script 1</v>
      </c>
      <c r="F284" s="160"/>
      <c r="G284" s="160"/>
      <c r="H284" s="160"/>
      <c r="I284" s="160"/>
      <c r="J284" s="160"/>
      <c r="K284" s="160"/>
      <c r="L284" s="160" t="str">
        <f t="shared" ca="1" si="3"/>
        <v>Script 1</v>
      </c>
      <c r="M284" s="161"/>
      <c r="N284" s="150"/>
      <c r="O284" s="150"/>
      <c r="P284" s="150"/>
      <c r="Q284" s="150"/>
      <c r="R284" s="150"/>
      <c r="S284" s="150"/>
      <c r="T284" s="150"/>
      <c r="U284" s="150"/>
      <c r="V284" s="150"/>
      <c r="W284" s="150"/>
      <c r="X284" s="150"/>
      <c r="Y284" s="150"/>
      <c r="Z284" s="150"/>
      <c r="AA284" s="150"/>
    </row>
    <row r="285" spans="1:27" ht="12.75">
      <c r="A285" s="150"/>
      <c r="B285" s="158">
        <f t="shared" si="2"/>
        <v>277</v>
      </c>
      <c r="C285" s="159" t="str">
        <f ca="1">IFERROR(__xludf.DUMMYFUNCTION("""COMPUTED_VALUE"""),"Amir Hamzah Zuraini")</f>
        <v>Amir Hamzah Zuraini</v>
      </c>
      <c r="D285" s="160" t="str">
        <f ca="1">IFERROR(__xludf.DUMMYFUNCTION("""COMPUTED_VALUE"""),"Mar 5")</f>
        <v>Mar 5</v>
      </c>
      <c r="E285" s="160" t="str">
        <f ca="1">IFERROR(__xludf.DUMMYFUNCTION("""COMPUTED_VALUE"""),"Script 1")</f>
        <v>Script 1</v>
      </c>
      <c r="F285" s="160"/>
      <c r="G285" s="160"/>
      <c r="H285" s="160"/>
      <c r="I285" s="160"/>
      <c r="J285" s="160"/>
      <c r="K285" s="160"/>
      <c r="L285" s="160" t="str">
        <f t="shared" ca="1" si="3"/>
        <v>Script 1</v>
      </c>
      <c r="M285" s="161"/>
      <c r="N285" s="150"/>
      <c r="O285" s="150"/>
      <c r="P285" s="150"/>
      <c r="Q285" s="150"/>
      <c r="R285" s="150"/>
      <c r="S285" s="150"/>
      <c r="T285" s="150"/>
      <c r="U285" s="150"/>
      <c r="V285" s="150"/>
      <c r="W285" s="150"/>
      <c r="X285" s="150"/>
      <c r="Y285" s="150"/>
      <c r="Z285" s="150"/>
      <c r="AA285" s="150"/>
    </row>
    <row r="286" spans="1:27" ht="12.75">
      <c r="A286" s="150"/>
      <c r="B286" s="158">
        <f t="shared" si="2"/>
        <v>278</v>
      </c>
      <c r="C286" s="159" t="str">
        <f ca="1">IFERROR(__xludf.DUMMYFUNCTION("""COMPUTED_VALUE"""),"Azhad Alif")</f>
        <v>Azhad Alif</v>
      </c>
      <c r="D286" s="160" t="str">
        <f ca="1">IFERROR(__xludf.DUMMYFUNCTION("""COMPUTED_VALUE"""),"Mar 5")</f>
        <v>Mar 5</v>
      </c>
      <c r="E286" s="160" t="str">
        <f ca="1">IFERROR(__xludf.DUMMYFUNCTION("""COMPUTED_VALUE"""),"Script 1")</f>
        <v>Script 1</v>
      </c>
      <c r="F286" s="160"/>
      <c r="G286" s="160"/>
      <c r="H286" s="160"/>
      <c r="I286" s="160"/>
      <c r="J286" s="160"/>
      <c r="K286" s="160"/>
      <c r="L286" s="160" t="str">
        <f t="shared" ca="1" si="3"/>
        <v>Script 1</v>
      </c>
      <c r="M286" s="161"/>
      <c r="N286" s="150"/>
      <c r="O286" s="150"/>
      <c r="P286" s="150"/>
      <c r="Q286" s="150"/>
      <c r="R286" s="150"/>
      <c r="S286" s="150"/>
      <c r="T286" s="150"/>
      <c r="U286" s="150"/>
      <c r="V286" s="150"/>
      <c r="W286" s="150"/>
      <c r="X286" s="150"/>
      <c r="Y286" s="150"/>
      <c r="Z286" s="150"/>
      <c r="AA286" s="150"/>
    </row>
    <row r="287" spans="1:27" ht="12.75">
      <c r="A287" s="150"/>
      <c r="B287" s="158">
        <f t="shared" si="2"/>
        <v>279</v>
      </c>
      <c r="C287" s="159" t="str">
        <f ca="1">IFERROR(__xludf.DUMMYFUNCTION("""COMPUTED_VALUE"""),"ARIEF HAIKAL")</f>
        <v>ARIEF HAIKAL</v>
      </c>
      <c r="D287" s="160" t="str">
        <f ca="1">IFERROR(__xludf.DUMMYFUNCTION("""COMPUTED_VALUE"""),"Mar 5")</f>
        <v>Mar 5</v>
      </c>
      <c r="E287" s="160" t="str">
        <f ca="1">IFERROR(__xludf.DUMMYFUNCTION("""COMPUTED_VALUE"""),"Script 1")</f>
        <v>Script 1</v>
      </c>
      <c r="F287" s="160"/>
      <c r="G287" s="160"/>
      <c r="H287" s="160"/>
      <c r="I287" s="160"/>
      <c r="J287" s="160"/>
      <c r="K287" s="160"/>
      <c r="L287" s="160" t="str">
        <f t="shared" ca="1" si="3"/>
        <v>Script 1</v>
      </c>
      <c r="M287" s="161"/>
      <c r="N287" s="150"/>
      <c r="O287" s="150"/>
      <c r="P287" s="150"/>
      <c r="Q287" s="150"/>
      <c r="R287" s="150"/>
      <c r="S287" s="150"/>
      <c r="T287" s="150"/>
      <c r="U287" s="150"/>
      <c r="V287" s="150"/>
      <c r="W287" s="150"/>
      <c r="X287" s="150"/>
      <c r="Y287" s="150"/>
      <c r="Z287" s="150"/>
      <c r="AA287" s="150"/>
    </row>
    <row r="288" spans="1:27" ht="12.75">
      <c r="A288" s="150"/>
      <c r="B288" s="158">
        <f t="shared" si="2"/>
        <v>280</v>
      </c>
      <c r="C288" s="159" t="str">
        <f ca="1">IFERROR(__xludf.DUMMYFUNCTION("""COMPUTED_VALUE"""),"Hafiz Suhairol")</f>
        <v>Hafiz Suhairol</v>
      </c>
      <c r="D288" s="160" t="str">
        <f ca="1">IFERROR(__xludf.DUMMYFUNCTION("""COMPUTED_VALUE"""),"Mar 5")</f>
        <v>Mar 5</v>
      </c>
      <c r="E288" s="160" t="str">
        <f ca="1">IFERROR(__xludf.DUMMYFUNCTION("""COMPUTED_VALUE"""),"Script 1")</f>
        <v>Script 1</v>
      </c>
      <c r="F288" s="160"/>
      <c r="G288" s="160"/>
      <c r="H288" s="160"/>
      <c r="I288" s="160"/>
      <c r="J288" s="160"/>
      <c r="K288" s="160"/>
      <c r="L288" s="160" t="str">
        <f t="shared" ca="1" si="3"/>
        <v>Script 1</v>
      </c>
      <c r="M288" s="161"/>
      <c r="N288" s="150"/>
      <c r="O288" s="150"/>
      <c r="P288" s="150"/>
      <c r="Q288" s="150"/>
      <c r="R288" s="150"/>
      <c r="S288" s="150"/>
      <c r="T288" s="150"/>
      <c r="U288" s="150"/>
      <c r="V288" s="150"/>
      <c r="W288" s="150"/>
      <c r="X288" s="150"/>
      <c r="Y288" s="150"/>
      <c r="Z288" s="150"/>
      <c r="AA288" s="150"/>
    </row>
    <row r="289" spans="1:27" ht="12.75">
      <c r="A289" s="150"/>
      <c r="B289" s="158">
        <f t="shared" si="2"/>
        <v>281</v>
      </c>
      <c r="C289" s="159" t="str">
        <f ca="1">IFERROR(__xludf.DUMMYFUNCTION("""COMPUTED_VALUE"""),"Danial Hakimi Shahzool Hazimin")</f>
        <v>Danial Hakimi Shahzool Hazimin</v>
      </c>
      <c r="D289" s="160" t="str">
        <f ca="1">IFERROR(__xludf.DUMMYFUNCTION("""COMPUTED_VALUE"""),"Mar 5")</f>
        <v>Mar 5</v>
      </c>
      <c r="E289" s="160" t="str">
        <f ca="1">IFERROR(__xludf.DUMMYFUNCTION("""COMPUTED_VALUE"""),"Script 1")</f>
        <v>Script 1</v>
      </c>
      <c r="F289" s="160"/>
      <c r="G289" s="160"/>
      <c r="H289" s="160"/>
      <c r="I289" s="160"/>
      <c r="J289" s="160"/>
      <c r="K289" s="160"/>
      <c r="L289" s="160" t="str">
        <f t="shared" ca="1" si="3"/>
        <v>Script 1</v>
      </c>
      <c r="M289" s="161"/>
      <c r="N289" s="150"/>
      <c r="O289" s="150"/>
      <c r="P289" s="150"/>
      <c r="Q289" s="150"/>
      <c r="R289" s="150"/>
      <c r="S289" s="150"/>
      <c r="T289" s="150"/>
      <c r="U289" s="150"/>
      <c r="V289" s="150"/>
      <c r="W289" s="150"/>
      <c r="X289" s="150"/>
      <c r="Y289" s="150"/>
      <c r="Z289" s="150"/>
      <c r="AA289" s="150"/>
    </row>
    <row r="290" spans="1:27" ht="12.75">
      <c r="A290" s="150"/>
      <c r="B290" s="158">
        <f t="shared" si="2"/>
        <v>282</v>
      </c>
      <c r="C290" s="159" t="str">
        <f ca="1">IFERROR(__xludf.DUMMYFUNCTION("""COMPUTED_VALUE"""),"Mashitah Jani")</f>
        <v>Mashitah Jani</v>
      </c>
      <c r="D290" s="160" t="str">
        <f ca="1">IFERROR(__xludf.DUMMYFUNCTION("""COMPUTED_VALUE"""),"Mar 5")</f>
        <v>Mar 5</v>
      </c>
      <c r="E290" s="160" t="str">
        <f ca="1">IFERROR(__xludf.DUMMYFUNCTION("""COMPUTED_VALUE"""),"Script 1")</f>
        <v>Script 1</v>
      </c>
      <c r="F290" s="160"/>
      <c r="G290" s="160"/>
      <c r="H290" s="160"/>
      <c r="I290" s="160"/>
      <c r="J290" s="160"/>
      <c r="K290" s="160"/>
      <c r="L290" s="160" t="str">
        <f t="shared" ca="1" si="3"/>
        <v>Script 1</v>
      </c>
      <c r="M290" s="161"/>
      <c r="N290" s="150"/>
      <c r="O290" s="150"/>
      <c r="P290" s="150"/>
      <c r="Q290" s="150"/>
      <c r="R290" s="150"/>
      <c r="S290" s="150"/>
      <c r="T290" s="150"/>
      <c r="U290" s="150"/>
      <c r="V290" s="150"/>
      <c r="W290" s="150"/>
      <c r="X290" s="150"/>
      <c r="Y290" s="150"/>
      <c r="Z290" s="150"/>
      <c r="AA290" s="150"/>
    </row>
    <row r="291" spans="1:27" ht="12.75">
      <c r="A291" s="150"/>
      <c r="B291" s="158">
        <f t="shared" si="2"/>
        <v>283</v>
      </c>
      <c r="C291" s="159" t="str">
        <f ca="1">IFERROR(__xludf.DUMMYFUNCTION("""COMPUTED_VALUE"""),"Amreel Amsyar")</f>
        <v>Amreel Amsyar</v>
      </c>
      <c r="D291" s="160" t="str">
        <f ca="1">IFERROR(__xludf.DUMMYFUNCTION("""COMPUTED_VALUE"""),"Mar 5")</f>
        <v>Mar 5</v>
      </c>
      <c r="E291" s="160" t="str">
        <f ca="1">IFERROR(__xludf.DUMMYFUNCTION("""COMPUTED_VALUE"""),"Script 1")</f>
        <v>Script 1</v>
      </c>
      <c r="F291" s="160"/>
      <c r="G291" s="160"/>
      <c r="H291" s="160"/>
      <c r="I291" s="160"/>
      <c r="J291" s="160"/>
      <c r="K291" s="160"/>
      <c r="L291" s="160" t="str">
        <f t="shared" ca="1" si="3"/>
        <v>Script 1</v>
      </c>
      <c r="M291" s="161"/>
      <c r="N291" s="150"/>
      <c r="O291" s="150"/>
      <c r="P291" s="150"/>
      <c r="Q291" s="150"/>
      <c r="R291" s="150"/>
      <c r="S291" s="150"/>
      <c r="T291" s="150"/>
      <c r="U291" s="150"/>
      <c r="V291" s="150"/>
      <c r="W291" s="150"/>
      <c r="X291" s="150"/>
      <c r="Y291" s="150"/>
      <c r="Z291" s="150"/>
      <c r="AA291" s="150"/>
    </row>
    <row r="292" spans="1:27" ht="12.75">
      <c r="A292" s="150"/>
      <c r="B292" s="158">
        <f t="shared" si="2"/>
        <v>284</v>
      </c>
      <c r="C292" s="159" t="str">
        <f ca="1">IFERROR(__xludf.DUMMYFUNCTION("""COMPUTED_VALUE"""),"Aqif Anaqin")</f>
        <v>Aqif Anaqin</v>
      </c>
      <c r="D292" s="160" t="str">
        <f ca="1">IFERROR(__xludf.DUMMYFUNCTION("""COMPUTED_VALUE"""),"Mar 5")</f>
        <v>Mar 5</v>
      </c>
      <c r="E292" s="160" t="str">
        <f ca="1">IFERROR(__xludf.DUMMYFUNCTION("""COMPUTED_VALUE"""),"Script 1")</f>
        <v>Script 1</v>
      </c>
      <c r="F292" s="160"/>
      <c r="G292" s="160"/>
      <c r="H292" s="160"/>
      <c r="I292" s="160"/>
      <c r="J292" s="160"/>
      <c r="K292" s="160"/>
      <c r="L292" s="160" t="str">
        <f t="shared" ca="1" si="3"/>
        <v>Script 1</v>
      </c>
      <c r="M292" s="161"/>
      <c r="N292" s="150"/>
      <c r="O292" s="150"/>
      <c r="P292" s="150"/>
      <c r="Q292" s="150"/>
      <c r="R292" s="150"/>
      <c r="S292" s="150"/>
      <c r="T292" s="150"/>
      <c r="U292" s="150"/>
      <c r="V292" s="150"/>
      <c r="W292" s="150"/>
      <c r="X292" s="150"/>
      <c r="Y292" s="150"/>
      <c r="Z292" s="150"/>
      <c r="AA292" s="150"/>
    </row>
    <row r="293" spans="1:27" ht="12.75">
      <c r="A293" s="150"/>
      <c r="B293" s="158">
        <f t="shared" si="2"/>
        <v>285</v>
      </c>
      <c r="C293" s="159" t="str">
        <f ca="1">IFERROR(__xludf.DUMMYFUNCTION("""COMPUTED_VALUE"""),"MUHAMMAD IQHMAL BIN SAMRIN")</f>
        <v>MUHAMMAD IQHMAL BIN SAMRIN</v>
      </c>
      <c r="D293" s="160" t="str">
        <f ca="1">IFERROR(__xludf.DUMMYFUNCTION("""COMPUTED_VALUE"""),"Mar 5")</f>
        <v>Mar 5</v>
      </c>
      <c r="E293" s="160" t="str">
        <f ca="1">IFERROR(__xludf.DUMMYFUNCTION("""COMPUTED_VALUE"""),"Script 1")</f>
        <v>Script 1</v>
      </c>
      <c r="F293" s="160"/>
      <c r="G293" s="160"/>
      <c r="H293" s="160"/>
      <c r="I293" s="160"/>
      <c r="J293" s="160"/>
      <c r="K293" s="160"/>
      <c r="L293" s="160" t="str">
        <f t="shared" ca="1" si="3"/>
        <v>Script 1</v>
      </c>
      <c r="M293" s="161"/>
      <c r="N293" s="150"/>
      <c r="O293" s="150"/>
      <c r="P293" s="150"/>
      <c r="Q293" s="150"/>
      <c r="R293" s="150"/>
      <c r="S293" s="150"/>
      <c r="T293" s="150"/>
      <c r="U293" s="150"/>
      <c r="V293" s="150"/>
      <c r="W293" s="150"/>
      <c r="X293" s="150"/>
      <c r="Y293" s="150"/>
      <c r="Z293" s="150"/>
      <c r="AA293" s="150"/>
    </row>
    <row r="294" spans="1:27" ht="12.75">
      <c r="A294" s="150"/>
      <c r="B294" s="158">
        <f t="shared" si="2"/>
        <v>286</v>
      </c>
      <c r="C294" s="159" t="str">
        <f ca="1">IFERROR(__xludf.DUMMYFUNCTION("""COMPUTED_VALUE"""),"Madihah Jamian")</f>
        <v>Madihah Jamian</v>
      </c>
      <c r="D294" s="160" t="str">
        <f ca="1">IFERROR(__xludf.DUMMYFUNCTION("""COMPUTED_VALUE"""),"Mar 5")</f>
        <v>Mar 5</v>
      </c>
      <c r="E294" s="160" t="str">
        <f ca="1">IFERROR(__xludf.DUMMYFUNCTION("""COMPUTED_VALUE"""),"Script 1")</f>
        <v>Script 1</v>
      </c>
      <c r="F294" s="160"/>
      <c r="G294" s="160"/>
      <c r="H294" s="160"/>
      <c r="I294" s="160"/>
      <c r="J294" s="160"/>
      <c r="K294" s="160"/>
      <c r="L294" s="160" t="str">
        <f t="shared" ca="1" si="3"/>
        <v>Script 1</v>
      </c>
      <c r="M294" s="161"/>
      <c r="N294" s="150"/>
      <c r="O294" s="150"/>
      <c r="P294" s="150"/>
      <c r="Q294" s="150"/>
      <c r="R294" s="150"/>
      <c r="S294" s="150"/>
      <c r="T294" s="150"/>
      <c r="U294" s="150"/>
      <c r="V294" s="150"/>
      <c r="W294" s="150"/>
      <c r="X294" s="150"/>
      <c r="Y294" s="150"/>
      <c r="Z294" s="150"/>
      <c r="AA294" s="150"/>
    </row>
    <row r="295" spans="1:27" ht="12.75">
      <c r="A295" s="150"/>
      <c r="B295" s="158">
        <f t="shared" si="2"/>
        <v>287</v>
      </c>
      <c r="C295" s="159" t="str">
        <f ca="1">IFERROR(__xludf.DUMMYFUNCTION("""COMPUTED_VALUE"""),"Aisyah Zaril")</f>
        <v>Aisyah Zaril</v>
      </c>
      <c r="D295" s="160" t="str">
        <f ca="1">IFERROR(__xludf.DUMMYFUNCTION("""COMPUTED_VALUE"""),"Mar 5")</f>
        <v>Mar 5</v>
      </c>
      <c r="E295" s="160" t="str">
        <f ca="1">IFERROR(__xludf.DUMMYFUNCTION("""COMPUTED_VALUE"""),"Script 1")</f>
        <v>Script 1</v>
      </c>
      <c r="F295" s="160"/>
      <c r="G295" s="160"/>
      <c r="H295" s="160"/>
      <c r="I295" s="160"/>
      <c r="J295" s="160"/>
      <c r="K295" s="160"/>
      <c r="L295" s="160" t="str">
        <f t="shared" ca="1" si="3"/>
        <v>Script 1</v>
      </c>
      <c r="M295" s="161"/>
      <c r="N295" s="150"/>
      <c r="O295" s="150"/>
      <c r="P295" s="150"/>
      <c r="Q295" s="150"/>
      <c r="R295" s="150"/>
      <c r="S295" s="150"/>
      <c r="T295" s="150"/>
      <c r="U295" s="150"/>
      <c r="V295" s="150"/>
      <c r="W295" s="150"/>
      <c r="X295" s="150"/>
      <c r="Y295" s="150"/>
      <c r="Z295" s="150"/>
      <c r="AA295" s="150"/>
    </row>
    <row r="296" spans="1:27" ht="12.75">
      <c r="A296" s="150"/>
      <c r="B296" s="158">
        <f t="shared" si="2"/>
        <v>288</v>
      </c>
      <c r="C296" s="159" t="str">
        <f ca="1">IFERROR(__xludf.DUMMYFUNCTION("""COMPUTED_VALUE"""),"Muhamad Syazwan Mohd Sahid")</f>
        <v>Muhamad Syazwan Mohd Sahid</v>
      </c>
      <c r="D296" s="160" t="str">
        <f ca="1">IFERROR(__xludf.DUMMYFUNCTION("""COMPUTED_VALUE"""),"Mar 5")</f>
        <v>Mar 5</v>
      </c>
      <c r="E296" s="160" t="str">
        <f ca="1">IFERROR(__xludf.DUMMYFUNCTION("""COMPUTED_VALUE"""),"Script 1")</f>
        <v>Script 1</v>
      </c>
      <c r="F296" s="160"/>
      <c r="G296" s="160"/>
      <c r="H296" s="160"/>
      <c r="I296" s="160"/>
      <c r="J296" s="160"/>
      <c r="K296" s="160"/>
      <c r="L296" s="160" t="str">
        <f t="shared" ca="1" si="3"/>
        <v>Script 1</v>
      </c>
      <c r="M296" s="161"/>
      <c r="N296" s="150"/>
      <c r="O296" s="150"/>
      <c r="P296" s="150"/>
      <c r="Q296" s="150"/>
      <c r="R296" s="150"/>
      <c r="S296" s="150"/>
      <c r="T296" s="150"/>
      <c r="U296" s="150"/>
      <c r="V296" s="150"/>
      <c r="W296" s="150"/>
      <c r="X296" s="150"/>
      <c r="Y296" s="150"/>
      <c r="Z296" s="150"/>
      <c r="AA296" s="150"/>
    </row>
    <row r="297" spans="1:27" ht="12.75">
      <c r="A297" s="150"/>
      <c r="B297" s="158">
        <f t="shared" si="2"/>
        <v>289</v>
      </c>
      <c r="C297" s="159" t="str">
        <f ca="1">IFERROR(__xludf.DUMMYFUNCTION("""COMPUTED_VALUE"""),"Nurul Hafifah")</f>
        <v>Nurul Hafifah</v>
      </c>
      <c r="D297" s="160" t="str">
        <f ca="1">IFERROR(__xludf.DUMMYFUNCTION("""COMPUTED_VALUE"""),"Mar 5")</f>
        <v>Mar 5</v>
      </c>
      <c r="E297" s="160" t="str">
        <f ca="1">IFERROR(__xludf.DUMMYFUNCTION("""COMPUTED_VALUE"""),"Script 1")</f>
        <v>Script 1</v>
      </c>
      <c r="F297" s="160"/>
      <c r="G297" s="160"/>
      <c r="H297" s="160"/>
      <c r="I297" s="160"/>
      <c r="J297" s="160"/>
      <c r="K297" s="160"/>
      <c r="L297" s="160" t="str">
        <f t="shared" ca="1" si="3"/>
        <v>Script 1</v>
      </c>
      <c r="M297" s="161"/>
      <c r="N297" s="150"/>
      <c r="O297" s="150"/>
      <c r="P297" s="150"/>
      <c r="Q297" s="150"/>
      <c r="R297" s="150"/>
      <c r="S297" s="150"/>
      <c r="T297" s="150"/>
      <c r="U297" s="150"/>
      <c r="V297" s="150"/>
      <c r="W297" s="150"/>
      <c r="X297" s="150"/>
      <c r="Y297" s="150"/>
      <c r="Z297" s="150"/>
      <c r="AA297" s="150"/>
    </row>
    <row r="298" spans="1:27" ht="12.75">
      <c r="A298" s="150"/>
      <c r="B298" s="158">
        <f t="shared" si="2"/>
        <v>290</v>
      </c>
      <c r="C298" s="159" t="str">
        <f ca="1">IFERROR(__xludf.DUMMYFUNCTION("""COMPUTED_VALUE"""),"Farzana NurAliah")</f>
        <v>Farzana NurAliah</v>
      </c>
      <c r="D298" s="160" t="str">
        <f ca="1">IFERROR(__xludf.DUMMYFUNCTION("""COMPUTED_VALUE"""),"Mar 5")</f>
        <v>Mar 5</v>
      </c>
      <c r="E298" s="160" t="str">
        <f ca="1">IFERROR(__xludf.DUMMYFUNCTION("""COMPUTED_VALUE"""),"Script 1")</f>
        <v>Script 1</v>
      </c>
      <c r="F298" s="160"/>
      <c r="G298" s="160"/>
      <c r="H298" s="160"/>
      <c r="I298" s="160"/>
      <c r="J298" s="160"/>
      <c r="K298" s="160"/>
      <c r="L298" s="160" t="str">
        <f t="shared" ca="1" si="3"/>
        <v>Script 1</v>
      </c>
      <c r="M298" s="161"/>
      <c r="N298" s="150"/>
      <c r="O298" s="150"/>
      <c r="P298" s="150"/>
      <c r="Q298" s="150"/>
      <c r="R298" s="150"/>
      <c r="S298" s="150"/>
      <c r="T298" s="150"/>
      <c r="U298" s="150"/>
      <c r="V298" s="150"/>
      <c r="W298" s="150"/>
      <c r="X298" s="150"/>
      <c r="Y298" s="150"/>
      <c r="Z298" s="150"/>
      <c r="AA298" s="150"/>
    </row>
    <row r="299" spans="1:27" ht="12.75">
      <c r="A299" s="150"/>
      <c r="B299" s="158">
        <f t="shared" si="2"/>
        <v>291</v>
      </c>
      <c r="C299" s="159" t="str">
        <f ca="1">IFERROR(__xludf.DUMMYFUNCTION("""COMPUTED_VALUE"""),"NorFatin Shazwany")</f>
        <v>NorFatin Shazwany</v>
      </c>
      <c r="D299" s="160" t="str">
        <f ca="1">IFERROR(__xludf.DUMMYFUNCTION("""COMPUTED_VALUE"""),"Mar 5")</f>
        <v>Mar 5</v>
      </c>
      <c r="E299" s="160" t="str">
        <f ca="1">IFERROR(__xludf.DUMMYFUNCTION("""COMPUTED_VALUE"""),"Script 1")</f>
        <v>Script 1</v>
      </c>
      <c r="F299" s="160"/>
      <c r="G299" s="160"/>
      <c r="H299" s="160"/>
      <c r="I299" s="160"/>
      <c r="J299" s="160"/>
      <c r="K299" s="160"/>
      <c r="L299" s="160" t="str">
        <f t="shared" ca="1" si="3"/>
        <v>Script 1</v>
      </c>
      <c r="M299" s="161"/>
      <c r="N299" s="150"/>
      <c r="O299" s="150"/>
      <c r="P299" s="150"/>
      <c r="Q299" s="150"/>
      <c r="R299" s="150"/>
      <c r="S299" s="150"/>
      <c r="T299" s="150"/>
      <c r="U299" s="150"/>
      <c r="V299" s="150"/>
      <c r="W299" s="150"/>
      <c r="X299" s="150"/>
      <c r="Y299" s="150"/>
      <c r="Z299" s="150"/>
      <c r="AA299" s="150"/>
    </row>
    <row r="300" spans="1:27" ht="12.75">
      <c r="A300" s="150"/>
      <c r="B300" s="158">
        <f t="shared" si="2"/>
        <v>292</v>
      </c>
      <c r="C300" s="159" t="str">
        <f ca="1">IFERROR(__xludf.DUMMYFUNCTION("""COMPUTED_VALUE"""),"Muhammad Irfan Hakimi")</f>
        <v>Muhammad Irfan Hakimi</v>
      </c>
      <c r="D300" s="160" t="str">
        <f ca="1">IFERROR(__xludf.DUMMYFUNCTION("""COMPUTED_VALUE"""),"Mar 5")</f>
        <v>Mar 5</v>
      </c>
      <c r="E300" s="160" t="str">
        <f ca="1">IFERROR(__xludf.DUMMYFUNCTION("""COMPUTED_VALUE"""),"Script 1")</f>
        <v>Script 1</v>
      </c>
      <c r="F300" s="160"/>
      <c r="G300" s="160"/>
      <c r="H300" s="160"/>
      <c r="I300" s="160"/>
      <c r="J300" s="160"/>
      <c r="K300" s="160"/>
      <c r="L300" s="160" t="str">
        <f t="shared" ca="1" si="3"/>
        <v>Script 1</v>
      </c>
      <c r="M300" s="161"/>
      <c r="N300" s="150"/>
      <c r="O300" s="150"/>
      <c r="P300" s="150"/>
      <c r="Q300" s="150"/>
      <c r="R300" s="150"/>
      <c r="S300" s="150"/>
      <c r="T300" s="150"/>
      <c r="U300" s="150"/>
      <c r="V300" s="150"/>
      <c r="W300" s="150"/>
      <c r="X300" s="150"/>
      <c r="Y300" s="150"/>
      <c r="Z300" s="150"/>
      <c r="AA300" s="150"/>
    </row>
    <row r="301" spans="1:27" ht="12.75">
      <c r="A301" s="150"/>
      <c r="B301" s="158">
        <f t="shared" si="2"/>
        <v>293</v>
      </c>
      <c r="C301" s="159" t="str">
        <f ca="1">IFERROR(__xludf.DUMMYFUNCTION("""COMPUTED_VALUE"""),"ASMA' NAJIHA BINTI KHAHARUDDIN")</f>
        <v>ASMA' NAJIHA BINTI KHAHARUDDIN</v>
      </c>
      <c r="D301" s="160" t="str">
        <f ca="1">IFERROR(__xludf.DUMMYFUNCTION("""COMPUTED_VALUE"""),"Mar 5")</f>
        <v>Mar 5</v>
      </c>
      <c r="E301" s="160" t="str">
        <f ca="1">IFERROR(__xludf.DUMMYFUNCTION("""COMPUTED_VALUE"""),"Script 1")</f>
        <v>Script 1</v>
      </c>
      <c r="F301" s="160"/>
      <c r="G301" s="160"/>
      <c r="H301" s="160"/>
      <c r="I301" s="160"/>
      <c r="J301" s="160"/>
      <c r="K301" s="160"/>
      <c r="L301" s="160" t="str">
        <f t="shared" ca="1" si="3"/>
        <v>Script 1</v>
      </c>
      <c r="M301" s="161"/>
      <c r="N301" s="150"/>
      <c r="O301" s="150"/>
      <c r="P301" s="150"/>
      <c r="Q301" s="150"/>
      <c r="R301" s="150"/>
      <c r="S301" s="150"/>
      <c r="T301" s="150"/>
      <c r="U301" s="150"/>
      <c r="V301" s="150"/>
      <c r="W301" s="150"/>
      <c r="X301" s="150"/>
      <c r="Y301" s="150"/>
      <c r="Z301" s="150"/>
      <c r="AA301" s="150"/>
    </row>
    <row r="302" spans="1:27" ht="12.75">
      <c r="A302" s="150"/>
      <c r="B302" s="158">
        <f t="shared" si="2"/>
        <v>294</v>
      </c>
      <c r="C302" s="159" t="str">
        <f ca="1">IFERROR(__xludf.DUMMYFUNCTION("""COMPUTED_VALUE"""),"Aliah Hanani")</f>
        <v>Aliah Hanani</v>
      </c>
      <c r="D302" s="160" t="str">
        <f ca="1">IFERROR(__xludf.DUMMYFUNCTION("""COMPUTED_VALUE"""),"Mar 5")</f>
        <v>Mar 5</v>
      </c>
      <c r="E302" s="160" t="str">
        <f ca="1">IFERROR(__xludf.DUMMYFUNCTION("""COMPUTED_VALUE"""),"Script 1")</f>
        <v>Script 1</v>
      </c>
      <c r="F302" s="160"/>
      <c r="G302" s="160"/>
      <c r="H302" s="160"/>
      <c r="I302" s="160"/>
      <c r="J302" s="160"/>
      <c r="K302" s="160"/>
      <c r="L302" s="160" t="str">
        <f t="shared" ca="1" si="3"/>
        <v>Script 1</v>
      </c>
      <c r="M302" s="161"/>
      <c r="N302" s="150"/>
      <c r="O302" s="150"/>
      <c r="P302" s="150"/>
      <c r="Q302" s="150"/>
      <c r="R302" s="150"/>
      <c r="S302" s="150"/>
      <c r="T302" s="150"/>
      <c r="U302" s="150"/>
      <c r="V302" s="150"/>
      <c r="W302" s="150"/>
      <c r="X302" s="150"/>
      <c r="Y302" s="150"/>
      <c r="Z302" s="150"/>
      <c r="AA302" s="150"/>
    </row>
    <row r="303" spans="1:27" ht="12.75">
      <c r="A303" s="150"/>
      <c r="B303" s="158">
        <f t="shared" si="2"/>
        <v>295</v>
      </c>
      <c r="C303" s="159" t="str">
        <f ca="1">IFERROR(__xludf.DUMMYFUNCTION("""COMPUTED_VALUE"""),"Auni Najwa")</f>
        <v>Auni Najwa</v>
      </c>
      <c r="D303" s="160" t="str">
        <f ca="1">IFERROR(__xludf.DUMMYFUNCTION("""COMPUTED_VALUE"""),"Mar 5")</f>
        <v>Mar 5</v>
      </c>
      <c r="E303" s="160" t="str">
        <f ca="1">IFERROR(__xludf.DUMMYFUNCTION("""COMPUTED_VALUE"""),"Script 1")</f>
        <v>Script 1</v>
      </c>
      <c r="F303" s="160"/>
      <c r="G303" s="160"/>
      <c r="H303" s="160"/>
      <c r="I303" s="160"/>
      <c r="J303" s="160"/>
      <c r="K303" s="160"/>
      <c r="L303" s="160" t="str">
        <f t="shared" ca="1" si="3"/>
        <v>Script 1</v>
      </c>
      <c r="M303" s="161"/>
      <c r="N303" s="150"/>
      <c r="O303" s="150"/>
      <c r="P303" s="150"/>
      <c r="Q303" s="150"/>
      <c r="R303" s="150"/>
      <c r="S303" s="150"/>
      <c r="T303" s="150"/>
      <c r="U303" s="150"/>
      <c r="V303" s="150"/>
      <c r="W303" s="150"/>
      <c r="X303" s="150"/>
      <c r="Y303" s="150"/>
      <c r="Z303" s="150"/>
      <c r="AA303" s="150"/>
    </row>
    <row r="304" spans="1:27" ht="12.75">
      <c r="A304" s="150"/>
      <c r="B304" s="158">
        <f t="shared" si="2"/>
        <v>296</v>
      </c>
      <c r="C304" s="159" t="str">
        <f ca="1">IFERROR(__xludf.DUMMYFUNCTION("""COMPUTED_VALUE"""),"Nurina Fathini Binti Umar")</f>
        <v>Nurina Fathini Binti Umar</v>
      </c>
      <c r="D304" s="160" t="str">
        <f ca="1">IFERROR(__xludf.DUMMYFUNCTION("""COMPUTED_VALUE"""),"Mar 5")</f>
        <v>Mar 5</v>
      </c>
      <c r="E304" s="160" t="str">
        <f ca="1">IFERROR(__xludf.DUMMYFUNCTION("""COMPUTED_VALUE"""),"Script 1")</f>
        <v>Script 1</v>
      </c>
      <c r="F304" s="160"/>
      <c r="G304" s="160"/>
      <c r="H304" s="160"/>
      <c r="I304" s="160"/>
      <c r="J304" s="160"/>
      <c r="K304" s="160"/>
      <c r="L304" s="160" t="str">
        <f t="shared" ca="1" si="3"/>
        <v>Script 1</v>
      </c>
      <c r="M304" s="161"/>
      <c r="N304" s="150"/>
      <c r="O304" s="150"/>
      <c r="P304" s="150"/>
      <c r="Q304" s="150"/>
      <c r="R304" s="150"/>
      <c r="S304" s="150"/>
      <c r="T304" s="150"/>
      <c r="U304" s="150"/>
      <c r="V304" s="150"/>
      <c r="W304" s="150"/>
      <c r="X304" s="150"/>
      <c r="Y304" s="150"/>
      <c r="Z304" s="150"/>
      <c r="AA304" s="150"/>
    </row>
    <row r="305" spans="1:27" ht="12.75">
      <c r="A305" s="150"/>
      <c r="B305" s="158">
        <f t="shared" si="2"/>
        <v>297</v>
      </c>
      <c r="C305" s="159" t="str">
        <f ca="1">IFERROR(__xludf.DUMMYFUNCTION("""COMPUTED_VALUE"""),"NUR ELLYANA SYAHEERA RAZAFIZI")</f>
        <v>NUR ELLYANA SYAHEERA RAZAFIZI</v>
      </c>
      <c r="D305" s="160" t="str">
        <f ca="1">IFERROR(__xludf.DUMMYFUNCTION("""COMPUTED_VALUE"""),"Mar 5")</f>
        <v>Mar 5</v>
      </c>
      <c r="E305" s="160" t="str">
        <f ca="1">IFERROR(__xludf.DUMMYFUNCTION("""COMPUTED_VALUE"""),"Script 1")</f>
        <v>Script 1</v>
      </c>
      <c r="F305" s="160"/>
      <c r="G305" s="160"/>
      <c r="H305" s="160"/>
      <c r="I305" s="160"/>
      <c r="J305" s="160"/>
      <c r="K305" s="160"/>
      <c r="L305" s="160" t="str">
        <f t="shared" ca="1" si="3"/>
        <v>Script 1</v>
      </c>
      <c r="M305" s="161"/>
      <c r="N305" s="150"/>
      <c r="O305" s="150"/>
      <c r="P305" s="150"/>
      <c r="Q305" s="150"/>
      <c r="R305" s="150"/>
      <c r="S305" s="150"/>
      <c r="T305" s="150"/>
      <c r="U305" s="150"/>
      <c r="V305" s="150"/>
      <c r="W305" s="150"/>
      <c r="X305" s="150"/>
      <c r="Y305" s="150"/>
      <c r="Z305" s="150"/>
      <c r="AA305" s="150"/>
    </row>
    <row r="306" spans="1:27" ht="12.75">
      <c r="A306" s="150"/>
      <c r="B306" s="158">
        <f t="shared" si="2"/>
        <v>298</v>
      </c>
      <c r="C306" s="159" t="str">
        <f ca="1">IFERROR(__xludf.DUMMYFUNCTION("""COMPUTED_VALUE"""),"Khairul Hakimi")</f>
        <v>Khairul Hakimi</v>
      </c>
      <c r="D306" s="160" t="str">
        <f ca="1">IFERROR(__xludf.DUMMYFUNCTION("""COMPUTED_VALUE"""),"Mar 5")</f>
        <v>Mar 5</v>
      </c>
      <c r="E306" s="160" t="str">
        <f ca="1">IFERROR(__xludf.DUMMYFUNCTION("""COMPUTED_VALUE"""),"Script 1")</f>
        <v>Script 1</v>
      </c>
      <c r="F306" s="160"/>
      <c r="G306" s="160"/>
      <c r="H306" s="160"/>
      <c r="I306" s="160"/>
      <c r="J306" s="160"/>
      <c r="K306" s="160"/>
      <c r="L306" s="160" t="str">
        <f t="shared" ca="1" si="3"/>
        <v>Script 1</v>
      </c>
      <c r="M306" s="161"/>
      <c r="N306" s="150"/>
      <c r="O306" s="150"/>
      <c r="P306" s="150"/>
      <c r="Q306" s="150"/>
      <c r="R306" s="150"/>
      <c r="S306" s="150"/>
      <c r="T306" s="150"/>
      <c r="U306" s="150"/>
      <c r="V306" s="150"/>
      <c r="W306" s="150"/>
      <c r="X306" s="150"/>
      <c r="Y306" s="150"/>
      <c r="Z306" s="150"/>
      <c r="AA306" s="150"/>
    </row>
    <row r="307" spans="1:27" ht="12.75">
      <c r="A307" s="150"/>
      <c r="B307" s="158">
        <f t="shared" si="2"/>
        <v>299</v>
      </c>
      <c r="C307" s="159" t="str">
        <f ca="1">IFERROR(__xludf.DUMMYFUNCTION("""COMPUTED_VALUE"""),"Muhammad Nurakmal")</f>
        <v>Muhammad Nurakmal</v>
      </c>
      <c r="D307" s="160" t="str">
        <f ca="1">IFERROR(__xludf.DUMMYFUNCTION("""COMPUTED_VALUE"""),"Mar 5")</f>
        <v>Mar 5</v>
      </c>
      <c r="E307" s="160" t="str">
        <f ca="1">IFERROR(__xludf.DUMMYFUNCTION("""COMPUTED_VALUE"""),"Script 1")</f>
        <v>Script 1</v>
      </c>
      <c r="F307" s="160"/>
      <c r="G307" s="160"/>
      <c r="H307" s="160"/>
      <c r="I307" s="160"/>
      <c r="J307" s="160"/>
      <c r="K307" s="160"/>
      <c r="L307" s="160" t="str">
        <f t="shared" ca="1" si="3"/>
        <v>Script 1</v>
      </c>
      <c r="M307" s="161"/>
      <c r="N307" s="150"/>
      <c r="O307" s="150"/>
      <c r="P307" s="150"/>
      <c r="Q307" s="150"/>
      <c r="R307" s="150"/>
      <c r="S307" s="150"/>
      <c r="T307" s="150"/>
      <c r="U307" s="150"/>
      <c r="V307" s="150"/>
      <c r="W307" s="150"/>
      <c r="X307" s="150"/>
      <c r="Y307" s="150"/>
      <c r="Z307" s="150"/>
      <c r="AA307" s="150"/>
    </row>
    <row r="308" spans="1:27" ht="12.75">
      <c r="A308" s="150"/>
      <c r="B308" s="158">
        <f t="shared" si="2"/>
        <v>300</v>
      </c>
      <c r="C308" s="159" t="str">
        <f ca="1">IFERROR(__xludf.DUMMYFUNCTION("""COMPUTED_VALUE"""),"Mar`ie Izzati Zakaria")</f>
        <v>Mar`ie Izzati Zakaria</v>
      </c>
      <c r="D308" s="160" t="str">
        <f ca="1">IFERROR(__xludf.DUMMYFUNCTION("""COMPUTED_VALUE"""),"Mar 5")</f>
        <v>Mar 5</v>
      </c>
      <c r="E308" s="160" t="str">
        <f ca="1">IFERROR(__xludf.DUMMYFUNCTION("""COMPUTED_VALUE"""),"Script 1")</f>
        <v>Script 1</v>
      </c>
      <c r="F308" s="160"/>
      <c r="G308" s="160"/>
      <c r="H308" s="160"/>
      <c r="I308" s="160"/>
      <c r="J308" s="160"/>
      <c r="K308" s="160"/>
      <c r="L308" s="160" t="str">
        <f t="shared" ca="1" si="3"/>
        <v>Script 1</v>
      </c>
      <c r="M308" s="161"/>
      <c r="N308" s="150"/>
      <c r="O308" s="150"/>
      <c r="P308" s="150"/>
      <c r="Q308" s="150"/>
      <c r="R308" s="150"/>
      <c r="S308" s="150"/>
      <c r="T308" s="150"/>
      <c r="U308" s="150"/>
      <c r="V308" s="150"/>
      <c r="W308" s="150"/>
      <c r="X308" s="150"/>
      <c r="Y308" s="150"/>
      <c r="Z308" s="150"/>
      <c r="AA308" s="150"/>
    </row>
    <row r="309" spans="1:27" ht="12.75">
      <c r="A309" s="150"/>
      <c r="B309" s="158">
        <f t="shared" si="2"/>
        <v>301</v>
      </c>
      <c r="C309" s="159" t="str">
        <f ca="1">IFERROR(__xludf.DUMMYFUNCTION("""COMPUTED_VALUE"""),"Najiha Safia")</f>
        <v>Najiha Safia</v>
      </c>
      <c r="D309" s="160" t="str">
        <f ca="1">IFERROR(__xludf.DUMMYFUNCTION("""COMPUTED_VALUE"""),"Mar 5")</f>
        <v>Mar 5</v>
      </c>
      <c r="E309" s="160" t="str">
        <f ca="1">IFERROR(__xludf.DUMMYFUNCTION("""COMPUTED_VALUE"""),"Script 1")</f>
        <v>Script 1</v>
      </c>
      <c r="F309" s="160"/>
      <c r="G309" s="160"/>
      <c r="H309" s="160"/>
      <c r="I309" s="160"/>
      <c r="J309" s="160"/>
      <c r="K309" s="160"/>
      <c r="L309" s="160" t="str">
        <f t="shared" ca="1" si="3"/>
        <v>Script 1</v>
      </c>
      <c r="M309" s="161"/>
      <c r="N309" s="150"/>
      <c r="O309" s="150"/>
      <c r="P309" s="150"/>
      <c r="Q309" s="150"/>
      <c r="R309" s="150"/>
      <c r="S309" s="150"/>
      <c r="T309" s="150"/>
      <c r="U309" s="150"/>
      <c r="V309" s="150"/>
      <c r="W309" s="150"/>
      <c r="X309" s="150"/>
      <c r="Y309" s="150"/>
      <c r="Z309" s="150"/>
      <c r="AA309" s="150"/>
    </row>
    <row r="310" spans="1:27" ht="12.75">
      <c r="A310" s="150"/>
      <c r="B310" s="158">
        <f t="shared" si="2"/>
        <v>302</v>
      </c>
      <c r="C310" s="159" t="str">
        <f ca="1">IFERROR(__xludf.DUMMYFUNCTION("""COMPUTED_VALUE"""),"Muhammad Asri Bin Zainudin")</f>
        <v>Muhammad Asri Bin Zainudin</v>
      </c>
      <c r="D310" s="160" t="str">
        <f ca="1">IFERROR(__xludf.DUMMYFUNCTION("""COMPUTED_VALUE"""),"Mar 5")</f>
        <v>Mar 5</v>
      </c>
      <c r="E310" s="160" t="str">
        <f ca="1">IFERROR(__xludf.DUMMYFUNCTION("""COMPUTED_VALUE"""),"Script 1")</f>
        <v>Script 1</v>
      </c>
      <c r="F310" s="160"/>
      <c r="G310" s="160"/>
      <c r="H310" s="160"/>
      <c r="I310" s="160"/>
      <c r="J310" s="160"/>
      <c r="K310" s="160"/>
      <c r="L310" s="160" t="str">
        <f t="shared" ca="1" si="3"/>
        <v>Script 1</v>
      </c>
      <c r="M310" s="161"/>
      <c r="N310" s="150"/>
      <c r="O310" s="150"/>
      <c r="P310" s="150"/>
      <c r="Q310" s="150"/>
      <c r="R310" s="150"/>
      <c r="S310" s="150"/>
      <c r="T310" s="150"/>
      <c r="U310" s="150"/>
      <c r="V310" s="150"/>
      <c r="W310" s="150"/>
      <c r="X310" s="150"/>
      <c r="Y310" s="150"/>
      <c r="Z310" s="150"/>
      <c r="AA310" s="150"/>
    </row>
    <row r="311" spans="1:27" ht="12.75">
      <c r="A311" s="150"/>
      <c r="B311" s="158">
        <f t="shared" si="2"/>
        <v>303</v>
      </c>
      <c r="C311" s="159" t="str">
        <f ca="1">IFERROR(__xludf.DUMMYFUNCTION("""COMPUTED_VALUE"""),"Ainatul Radhiah")</f>
        <v>Ainatul Radhiah</v>
      </c>
      <c r="D311" s="160" t="str">
        <f ca="1">IFERROR(__xludf.DUMMYFUNCTION("""COMPUTED_VALUE"""),"Mar 5")</f>
        <v>Mar 5</v>
      </c>
      <c r="E311" s="160" t="str">
        <f ca="1">IFERROR(__xludf.DUMMYFUNCTION("""COMPUTED_VALUE"""),"Script 1")</f>
        <v>Script 1</v>
      </c>
      <c r="F311" s="160"/>
      <c r="G311" s="160"/>
      <c r="H311" s="160"/>
      <c r="I311" s="160"/>
      <c r="J311" s="160"/>
      <c r="K311" s="160"/>
      <c r="L311" s="160" t="str">
        <f t="shared" ca="1" si="3"/>
        <v>Script 1</v>
      </c>
      <c r="M311" s="161"/>
      <c r="N311" s="150"/>
      <c r="O311" s="150"/>
      <c r="P311" s="150"/>
      <c r="Q311" s="150"/>
      <c r="R311" s="150"/>
      <c r="S311" s="150"/>
      <c r="T311" s="150"/>
      <c r="U311" s="150"/>
      <c r="V311" s="150"/>
      <c r="W311" s="150"/>
      <c r="X311" s="150"/>
      <c r="Y311" s="150"/>
      <c r="Z311" s="150"/>
      <c r="AA311" s="150"/>
    </row>
    <row r="312" spans="1:27" ht="12.75">
      <c r="A312" s="150"/>
      <c r="B312" s="158">
        <f t="shared" si="2"/>
        <v>304</v>
      </c>
      <c r="C312" s="159" t="str">
        <f ca="1">IFERROR(__xludf.DUMMYFUNCTION("""COMPUTED_VALUE"""),"Afisya Hannani Huszaini")</f>
        <v>Afisya Hannani Huszaini</v>
      </c>
      <c r="D312" s="160" t="str">
        <f ca="1">IFERROR(__xludf.DUMMYFUNCTION("""COMPUTED_VALUE"""),"Mar 5")</f>
        <v>Mar 5</v>
      </c>
      <c r="E312" s="160" t="str">
        <f ca="1">IFERROR(__xludf.DUMMYFUNCTION("""COMPUTED_VALUE"""),"Script 1")</f>
        <v>Script 1</v>
      </c>
      <c r="F312" s="160"/>
      <c r="G312" s="160"/>
      <c r="H312" s="160"/>
      <c r="I312" s="160"/>
      <c r="J312" s="160"/>
      <c r="K312" s="160"/>
      <c r="L312" s="160" t="str">
        <f t="shared" ca="1" si="3"/>
        <v>Script 1</v>
      </c>
      <c r="M312" s="161"/>
      <c r="N312" s="150"/>
      <c r="O312" s="150"/>
      <c r="P312" s="150"/>
      <c r="Q312" s="150"/>
      <c r="R312" s="150"/>
      <c r="S312" s="150"/>
      <c r="T312" s="150"/>
      <c r="U312" s="150"/>
      <c r="V312" s="150"/>
      <c r="W312" s="150"/>
      <c r="X312" s="150"/>
      <c r="Y312" s="150"/>
      <c r="Z312" s="150"/>
      <c r="AA312" s="150"/>
    </row>
    <row r="313" spans="1:27" ht="12.75">
      <c r="A313" s="150"/>
      <c r="B313" s="158">
        <f t="shared" si="2"/>
        <v>305</v>
      </c>
      <c r="C313" s="159" t="str">
        <f ca="1">IFERROR(__xludf.DUMMYFUNCTION("""COMPUTED_VALUE"""),"Sarah Najwa Junaidey")</f>
        <v>Sarah Najwa Junaidey</v>
      </c>
      <c r="D313" s="160" t="str">
        <f ca="1">IFERROR(__xludf.DUMMYFUNCTION("""COMPUTED_VALUE"""),"Mar 5")</f>
        <v>Mar 5</v>
      </c>
      <c r="E313" s="160" t="str">
        <f ca="1">IFERROR(__xludf.DUMMYFUNCTION("""COMPUTED_VALUE"""),"Script 1")</f>
        <v>Script 1</v>
      </c>
      <c r="F313" s="160"/>
      <c r="G313" s="160"/>
      <c r="H313" s="160"/>
      <c r="I313" s="160"/>
      <c r="J313" s="160"/>
      <c r="K313" s="160"/>
      <c r="L313" s="160" t="str">
        <f t="shared" ca="1" si="3"/>
        <v>Script 1</v>
      </c>
      <c r="M313" s="161"/>
      <c r="N313" s="150"/>
      <c r="O313" s="150"/>
      <c r="P313" s="150"/>
      <c r="Q313" s="150"/>
      <c r="R313" s="150"/>
      <c r="S313" s="150"/>
      <c r="T313" s="150"/>
      <c r="U313" s="150"/>
      <c r="V313" s="150"/>
      <c r="W313" s="150"/>
      <c r="X313" s="150"/>
      <c r="Y313" s="150"/>
      <c r="Z313" s="150"/>
      <c r="AA313" s="150"/>
    </row>
    <row r="314" spans="1:27" ht="12.75">
      <c r="A314" s="150"/>
      <c r="B314" s="158">
        <f t="shared" si="2"/>
        <v>306</v>
      </c>
      <c r="C314" s="159" t="str">
        <f ca="1">IFERROR(__xludf.DUMMYFUNCTION("""COMPUTED_VALUE"""),"MOHD AKMAL AFIQ HASHIM")</f>
        <v>MOHD AKMAL AFIQ HASHIM</v>
      </c>
      <c r="D314" s="160" t="str">
        <f ca="1">IFERROR(__xludf.DUMMYFUNCTION("""COMPUTED_VALUE"""),"Mar 5")</f>
        <v>Mar 5</v>
      </c>
      <c r="E314" s="160" t="str">
        <f ca="1">IFERROR(__xludf.DUMMYFUNCTION("""COMPUTED_VALUE"""),"Script 1")</f>
        <v>Script 1</v>
      </c>
      <c r="F314" s="160"/>
      <c r="G314" s="160"/>
      <c r="H314" s="160"/>
      <c r="I314" s="160"/>
      <c r="J314" s="160"/>
      <c r="K314" s="160"/>
      <c r="L314" s="160" t="str">
        <f t="shared" ca="1" si="3"/>
        <v>Script 1</v>
      </c>
      <c r="M314" s="161"/>
      <c r="N314" s="150"/>
      <c r="O314" s="150"/>
      <c r="P314" s="150"/>
      <c r="Q314" s="150"/>
      <c r="R314" s="150"/>
      <c r="S314" s="150"/>
      <c r="T314" s="150"/>
      <c r="U314" s="150"/>
      <c r="V314" s="150"/>
      <c r="W314" s="150"/>
      <c r="X314" s="150"/>
      <c r="Y314" s="150"/>
      <c r="Z314" s="150"/>
      <c r="AA314" s="150"/>
    </row>
    <row r="315" spans="1:27" ht="12.75">
      <c r="A315" s="150"/>
      <c r="B315" s="158">
        <f t="shared" si="2"/>
        <v>307</v>
      </c>
      <c r="C315" s="159" t="str">
        <f ca="1">IFERROR(__xludf.DUMMYFUNCTION("""COMPUTED_VALUE"""),"Muhammad Faris Bin Abdul Hadi")</f>
        <v>Muhammad Faris Bin Abdul Hadi</v>
      </c>
      <c r="D315" s="160" t="str">
        <f ca="1">IFERROR(__xludf.DUMMYFUNCTION("""COMPUTED_VALUE"""),"Mar 5")</f>
        <v>Mar 5</v>
      </c>
      <c r="E315" s="160" t="str">
        <f ca="1">IFERROR(__xludf.DUMMYFUNCTION("""COMPUTED_VALUE"""),"Script 1")</f>
        <v>Script 1</v>
      </c>
      <c r="F315" s="160"/>
      <c r="G315" s="160"/>
      <c r="H315" s="160"/>
      <c r="I315" s="160"/>
      <c r="J315" s="160"/>
      <c r="K315" s="160"/>
      <c r="L315" s="160" t="str">
        <f t="shared" ca="1" si="3"/>
        <v>Script 1</v>
      </c>
      <c r="M315" s="161"/>
      <c r="N315" s="150"/>
      <c r="O315" s="150"/>
      <c r="P315" s="150"/>
      <c r="Q315" s="150"/>
      <c r="R315" s="150"/>
      <c r="S315" s="150"/>
      <c r="T315" s="150"/>
      <c r="U315" s="150"/>
      <c r="V315" s="150"/>
      <c r="W315" s="150"/>
      <c r="X315" s="150"/>
      <c r="Y315" s="150"/>
      <c r="Z315" s="150"/>
      <c r="AA315" s="150"/>
    </row>
    <row r="316" spans="1:27" ht="12.75">
      <c r="A316" s="150"/>
      <c r="B316" s="158">
        <f t="shared" si="2"/>
        <v>308</v>
      </c>
      <c r="C316" s="159" t="str">
        <f ca="1">IFERROR(__xludf.DUMMYFUNCTION("""COMPUTED_VALUE"""),"Nazarrul Fahmi")</f>
        <v>Nazarrul Fahmi</v>
      </c>
      <c r="D316" s="160" t="str">
        <f ca="1">IFERROR(__xludf.DUMMYFUNCTION("""COMPUTED_VALUE"""),"Mar 5")</f>
        <v>Mar 5</v>
      </c>
      <c r="E316" s="160" t="str">
        <f ca="1">IFERROR(__xludf.DUMMYFUNCTION("""COMPUTED_VALUE"""),"Script 1")</f>
        <v>Script 1</v>
      </c>
      <c r="F316" s="160"/>
      <c r="G316" s="160"/>
      <c r="H316" s="160"/>
      <c r="I316" s="160"/>
      <c r="J316" s="160"/>
      <c r="K316" s="160"/>
      <c r="L316" s="160" t="str">
        <f t="shared" ca="1" si="3"/>
        <v>Script 1</v>
      </c>
      <c r="M316" s="161"/>
      <c r="N316" s="150"/>
      <c r="O316" s="150"/>
      <c r="P316" s="150"/>
      <c r="Q316" s="150"/>
      <c r="R316" s="150"/>
      <c r="S316" s="150"/>
      <c r="T316" s="150"/>
      <c r="U316" s="150"/>
      <c r="V316" s="150"/>
      <c r="W316" s="150"/>
      <c r="X316" s="150"/>
      <c r="Y316" s="150"/>
      <c r="Z316" s="150"/>
      <c r="AA316" s="150"/>
    </row>
    <row r="317" spans="1:27" ht="12.75">
      <c r="A317" s="150"/>
      <c r="B317" s="158">
        <f t="shared" si="2"/>
        <v>309</v>
      </c>
      <c r="C317" s="159" t="str">
        <f ca="1">IFERROR(__xludf.DUMMYFUNCTION("""COMPUTED_VALUE"""),"Nurimanudin Ishmuddin")</f>
        <v>Nurimanudin Ishmuddin</v>
      </c>
      <c r="D317" s="160" t="str">
        <f ca="1">IFERROR(__xludf.DUMMYFUNCTION("""COMPUTED_VALUE"""),"Mar 5")</f>
        <v>Mar 5</v>
      </c>
      <c r="E317" s="160" t="str">
        <f ca="1">IFERROR(__xludf.DUMMYFUNCTION("""COMPUTED_VALUE"""),"Script 1")</f>
        <v>Script 1</v>
      </c>
      <c r="F317" s="160"/>
      <c r="G317" s="160"/>
      <c r="H317" s="160"/>
      <c r="I317" s="160"/>
      <c r="J317" s="160"/>
      <c r="K317" s="160"/>
      <c r="L317" s="160" t="str">
        <f t="shared" ca="1" si="3"/>
        <v>Script 1</v>
      </c>
      <c r="M317" s="161"/>
      <c r="N317" s="150"/>
      <c r="O317" s="150"/>
      <c r="P317" s="150"/>
      <c r="Q317" s="150"/>
      <c r="R317" s="150"/>
      <c r="S317" s="150"/>
      <c r="T317" s="150"/>
      <c r="U317" s="150"/>
      <c r="V317" s="150"/>
      <c r="W317" s="150"/>
      <c r="X317" s="150"/>
      <c r="Y317" s="150"/>
      <c r="Z317" s="150"/>
      <c r="AA317" s="150"/>
    </row>
    <row r="318" spans="1:27" ht="12.75">
      <c r="A318" s="150"/>
      <c r="B318" s="158">
        <f t="shared" si="2"/>
        <v>310</v>
      </c>
      <c r="C318" s="159" t="str">
        <f ca="1">IFERROR(__xludf.DUMMYFUNCTION("""COMPUTED_VALUE"""),"Aqidah Liman")</f>
        <v>Aqidah Liman</v>
      </c>
      <c r="D318" s="160" t="str">
        <f ca="1">IFERROR(__xludf.DUMMYFUNCTION("""COMPUTED_VALUE"""),"Mar 5")</f>
        <v>Mar 5</v>
      </c>
      <c r="E318" s="160" t="str">
        <f ca="1">IFERROR(__xludf.DUMMYFUNCTION("""COMPUTED_VALUE"""),"Script 1")</f>
        <v>Script 1</v>
      </c>
      <c r="F318" s="160"/>
      <c r="G318" s="160"/>
      <c r="H318" s="160"/>
      <c r="I318" s="160"/>
      <c r="J318" s="160"/>
      <c r="K318" s="160"/>
      <c r="L318" s="160" t="str">
        <f t="shared" ca="1" si="3"/>
        <v>Script 1</v>
      </c>
      <c r="M318" s="161"/>
      <c r="N318" s="150"/>
      <c r="O318" s="150"/>
      <c r="P318" s="150"/>
      <c r="Q318" s="150"/>
      <c r="R318" s="150"/>
      <c r="S318" s="150"/>
      <c r="T318" s="150"/>
      <c r="U318" s="150"/>
      <c r="V318" s="150"/>
      <c r="W318" s="150"/>
      <c r="X318" s="150"/>
      <c r="Y318" s="150"/>
      <c r="Z318" s="150"/>
      <c r="AA318" s="150"/>
    </row>
    <row r="319" spans="1:27" ht="12.75">
      <c r="A319" s="150"/>
      <c r="B319" s="158">
        <f t="shared" si="2"/>
        <v>311</v>
      </c>
      <c r="C319" s="159" t="str">
        <f ca="1">IFERROR(__xludf.DUMMYFUNCTION("""COMPUTED_VALUE"""),"Ammar Amsyar Ramlan")</f>
        <v>Ammar Amsyar Ramlan</v>
      </c>
      <c r="D319" s="160" t="str">
        <f ca="1">IFERROR(__xludf.DUMMYFUNCTION("""COMPUTED_VALUE"""),"Mar 5")</f>
        <v>Mar 5</v>
      </c>
      <c r="E319" s="160" t="str">
        <f ca="1">IFERROR(__xludf.DUMMYFUNCTION("""COMPUTED_VALUE"""),"Script 1")</f>
        <v>Script 1</v>
      </c>
      <c r="F319" s="160"/>
      <c r="G319" s="160"/>
      <c r="H319" s="160"/>
      <c r="I319" s="160"/>
      <c r="J319" s="160"/>
      <c r="K319" s="160"/>
      <c r="L319" s="160" t="str">
        <f t="shared" ca="1" si="3"/>
        <v>Script 1</v>
      </c>
      <c r="M319" s="161"/>
      <c r="N319" s="150"/>
      <c r="O319" s="150"/>
      <c r="P319" s="150"/>
      <c r="Q319" s="150"/>
      <c r="R319" s="150"/>
      <c r="S319" s="150"/>
      <c r="T319" s="150"/>
      <c r="U319" s="150"/>
      <c r="V319" s="150"/>
      <c r="W319" s="150"/>
      <c r="X319" s="150"/>
      <c r="Y319" s="150"/>
      <c r="Z319" s="150"/>
      <c r="AA319" s="150"/>
    </row>
    <row r="320" spans="1:27" ht="12.75">
      <c r="A320" s="150"/>
      <c r="B320" s="158">
        <f t="shared" si="2"/>
        <v>312</v>
      </c>
      <c r="C320" s="159" t="str">
        <f ca="1">IFERROR(__xludf.DUMMYFUNCTION("""COMPUTED_VALUE"""),"Arina Haziqah binti Mohd Selamat")</f>
        <v>Arina Haziqah binti Mohd Selamat</v>
      </c>
      <c r="D320" s="160" t="str">
        <f ca="1">IFERROR(__xludf.DUMMYFUNCTION("""COMPUTED_VALUE"""),"Mar 5")</f>
        <v>Mar 5</v>
      </c>
      <c r="E320" s="160" t="str">
        <f ca="1">IFERROR(__xludf.DUMMYFUNCTION("""COMPUTED_VALUE"""),"Script 1")</f>
        <v>Script 1</v>
      </c>
      <c r="F320" s="160"/>
      <c r="G320" s="160"/>
      <c r="H320" s="160"/>
      <c r="I320" s="160"/>
      <c r="J320" s="160"/>
      <c r="K320" s="160"/>
      <c r="L320" s="160" t="str">
        <f t="shared" ca="1" si="3"/>
        <v>Script 1</v>
      </c>
      <c r="M320" s="161"/>
      <c r="N320" s="150"/>
      <c r="O320" s="150"/>
      <c r="P320" s="150"/>
      <c r="Q320" s="150"/>
      <c r="R320" s="150"/>
      <c r="S320" s="150"/>
      <c r="T320" s="150"/>
      <c r="U320" s="150"/>
      <c r="V320" s="150"/>
      <c r="W320" s="150"/>
      <c r="X320" s="150"/>
      <c r="Y320" s="150"/>
      <c r="Z320" s="150"/>
      <c r="AA320" s="150"/>
    </row>
    <row r="321" spans="1:27" ht="12.75">
      <c r="A321" s="150"/>
      <c r="B321" s="158">
        <f t="shared" si="2"/>
        <v>313</v>
      </c>
      <c r="C321" s="159" t="str">
        <f ca="1">IFERROR(__xludf.DUMMYFUNCTION("""COMPUTED_VALUE"""),"Fatin Khadijah binti Roslan")</f>
        <v>Fatin Khadijah binti Roslan</v>
      </c>
      <c r="D321" s="160" t="str">
        <f ca="1">IFERROR(__xludf.DUMMYFUNCTION("""COMPUTED_VALUE"""),"Mar 5")</f>
        <v>Mar 5</v>
      </c>
      <c r="E321" s="160" t="str">
        <f ca="1">IFERROR(__xludf.DUMMYFUNCTION("""COMPUTED_VALUE"""),"Script 1")</f>
        <v>Script 1</v>
      </c>
      <c r="F321" s="160"/>
      <c r="G321" s="160"/>
      <c r="H321" s="160"/>
      <c r="I321" s="160"/>
      <c r="J321" s="160"/>
      <c r="K321" s="160"/>
      <c r="L321" s="160" t="str">
        <f t="shared" ca="1" si="3"/>
        <v>Script 1</v>
      </c>
      <c r="M321" s="161"/>
      <c r="N321" s="150"/>
      <c r="O321" s="150"/>
      <c r="P321" s="150"/>
      <c r="Q321" s="150"/>
      <c r="R321" s="150"/>
      <c r="S321" s="150"/>
      <c r="T321" s="150"/>
      <c r="U321" s="150"/>
      <c r="V321" s="150"/>
      <c r="W321" s="150"/>
      <c r="X321" s="150"/>
      <c r="Y321" s="150"/>
      <c r="Z321" s="150"/>
      <c r="AA321" s="150"/>
    </row>
    <row r="322" spans="1:27" ht="12.75">
      <c r="A322" s="150"/>
      <c r="B322" s="158">
        <f t="shared" si="2"/>
        <v>314</v>
      </c>
      <c r="C322" s="159" t="str">
        <f ca="1">IFERROR(__xludf.DUMMYFUNCTION("""COMPUTED_VALUE"""),"Ahmad Afiq Zafri Bin Mohd Zainuddin")</f>
        <v>Ahmad Afiq Zafri Bin Mohd Zainuddin</v>
      </c>
      <c r="D322" s="160" t="str">
        <f ca="1">IFERROR(__xludf.DUMMYFUNCTION("""COMPUTED_VALUE"""),"Mar 5")</f>
        <v>Mar 5</v>
      </c>
      <c r="E322" s="160" t="str">
        <f ca="1">IFERROR(__xludf.DUMMYFUNCTION("""COMPUTED_VALUE"""),"Script 1")</f>
        <v>Script 1</v>
      </c>
      <c r="F322" s="160"/>
      <c r="G322" s="160"/>
      <c r="H322" s="160"/>
      <c r="I322" s="160"/>
      <c r="J322" s="160"/>
      <c r="K322" s="160"/>
      <c r="L322" s="160" t="str">
        <f t="shared" ca="1" si="3"/>
        <v>Script 1</v>
      </c>
      <c r="M322" s="161"/>
      <c r="N322" s="150"/>
      <c r="O322" s="150"/>
      <c r="P322" s="150"/>
      <c r="Q322" s="150"/>
      <c r="R322" s="150"/>
      <c r="S322" s="150"/>
      <c r="T322" s="150"/>
      <c r="U322" s="150"/>
      <c r="V322" s="150"/>
      <c r="W322" s="150"/>
      <c r="X322" s="150"/>
      <c r="Y322" s="150"/>
      <c r="Z322" s="150"/>
      <c r="AA322" s="150"/>
    </row>
    <row r="323" spans="1:27" ht="12.75">
      <c r="A323" s="150"/>
      <c r="B323" s="158">
        <f t="shared" si="2"/>
        <v>315</v>
      </c>
      <c r="C323" s="159" t="str">
        <f ca="1">IFERROR(__xludf.DUMMYFUNCTION("""COMPUTED_VALUE"""),"Nur Husnina Norishak")</f>
        <v>Nur Husnina Norishak</v>
      </c>
      <c r="D323" s="160" t="str">
        <f ca="1">IFERROR(__xludf.DUMMYFUNCTION("""COMPUTED_VALUE"""),"Mar 5")</f>
        <v>Mar 5</v>
      </c>
      <c r="E323" s="160" t="str">
        <f ca="1">IFERROR(__xludf.DUMMYFUNCTION("""COMPUTED_VALUE"""),"Script 1")</f>
        <v>Script 1</v>
      </c>
      <c r="F323" s="160"/>
      <c r="G323" s="160"/>
      <c r="H323" s="160"/>
      <c r="I323" s="160"/>
      <c r="J323" s="160"/>
      <c r="K323" s="160"/>
      <c r="L323" s="160" t="str">
        <f t="shared" ca="1" si="3"/>
        <v>Script 1</v>
      </c>
      <c r="M323" s="161"/>
      <c r="N323" s="150"/>
      <c r="O323" s="150"/>
      <c r="P323" s="150"/>
      <c r="Q323" s="150"/>
      <c r="R323" s="150"/>
      <c r="S323" s="150"/>
      <c r="T323" s="150"/>
      <c r="U323" s="150"/>
      <c r="V323" s="150"/>
      <c r="W323" s="150"/>
      <c r="X323" s="150"/>
      <c r="Y323" s="150"/>
      <c r="Z323" s="150"/>
      <c r="AA323" s="150"/>
    </row>
    <row r="324" spans="1:27" ht="12.75">
      <c r="A324" s="150"/>
      <c r="B324" s="158">
        <f t="shared" si="2"/>
        <v>316</v>
      </c>
      <c r="C324" s="159" t="str">
        <f ca="1">IFERROR(__xludf.DUMMYFUNCTION("""COMPUTED_VALUE"""),"Amir Annuar")</f>
        <v>Amir Annuar</v>
      </c>
      <c r="D324" s="160" t="str">
        <f ca="1">IFERROR(__xludf.DUMMYFUNCTION("""COMPUTED_VALUE"""),"Mar 5")</f>
        <v>Mar 5</v>
      </c>
      <c r="E324" s="160" t="str">
        <f ca="1">IFERROR(__xludf.DUMMYFUNCTION("""COMPUTED_VALUE"""),"Script 1")</f>
        <v>Script 1</v>
      </c>
      <c r="F324" s="160"/>
      <c r="G324" s="160"/>
      <c r="H324" s="160"/>
      <c r="I324" s="160"/>
      <c r="J324" s="160"/>
      <c r="K324" s="160"/>
      <c r="L324" s="160" t="str">
        <f t="shared" ca="1" si="3"/>
        <v>Script 1</v>
      </c>
      <c r="M324" s="161"/>
      <c r="N324" s="150"/>
      <c r="O324" s="150"/>
      <c r="P324" s="150"/>
      <c r="Q324" s="150"/>
      <c r="R324" s="150"/>
      <c r="S324" s="150"/>
      <c r="T324" s="150"/>
      <c r="U324" s="150"/>
      <c r="V324" s="150"/>
      <c r="W324" s="150"/>
      <c r="X324" s="150"/>
      <c r="Y324" s="150"/>
      <c r="Z324" s="150"/>
      <c r="AA324" s="150"/>
    </row>
    <row r="325" spans="1:27" ht="12.75">
      <c r="A325" s="150"/>
      <c r="B325" s="158">
        <f t="shared" si="2"/>
        <v>317</v>
      </c>
      <c r="C325" s="159" t="str">
        <f ca="1">IFERROR(__xludf.DUMMYFUNCTION("""COMPUTED_VALUE"""),"Wan Muhammad Faizal")</f>
        <v>Wan Muhammad Faizal</v>
      </c>
      <c r="D325" s="160" t="str">
        <f ca="1">IFERROR(__xludf.DUMMYFUNCTION("""COMPUTED_VALUE"""),"Mar 3")</f>
        <v>Mar 3</v>
      </c>
      <c r="E325" s="160" t="str">
        <f ca="1">IFERROR(__xludf.DUMMYFUNCTION("""COMPUTED_VALUE"""),"Script 1")</f>
        <v>Script 1</v>
      </c>
      <c r="F325" s="160"/>
      <c r="G325" s="160"/>
      <c r="H325" s="160"/>
      <c r="I325" s="160"/>
      <c r="J325" s="160"/>
      <c r="K325" s="160"/>
      <c r="L325" s="160" t="str">
        <f t="shared" ca="1" si="3"/>
        <v>Script 1</v>
      </c>
      <c r="M325" s="161"/>
      <c r="N325" s="150"/>
      <c r="O325" s="150"/>
      <c r="P325" s="150"/>
      <c r="Q325" s="150"/>
      <c r="R325" s="150"/>
      <c r="S325" s="150"/>
      <c r="T325" s="150"/>
      <c r="U325" s="150"/>
      <c r="V325" s="150"/>
      <c r="W325" s="150"/>
      <c r="X325" s="150"/>
      <c r="Y325" s="150"/>
      <c r="Z325" s="150"/>
      <c r="AA325" s="150"/>
    </row>
    <row r="326" spans="1:27" ht="12.75">
      <c r="A326" s="150"/>
      <c r="B326" s="158">
        <f t="shared" si="2"/>
        <v>318</v>
      </c>
      <c r="C326" s="159" t="str">
        <f ca="1">IFERROR(__xludf.DUMMYFUNCTION("""COMPUTED_VALUE"""),"Muhammad Nasrul Bin Azmi")</f>
        <v>Muhammad Nasrul Bin Azmi</v>
      </c>
      <c r="D326" s="160" t="str">
        <f ca="1">IFERROR(__xludf.DUMMYFUNCTION("""COMPUTED_VALUE"""),"Mar 3")</f>
        <v>Mar 3</v>
      </c>
      <c r="E326" s="160" t="str">
        <f ca="1">IFERROR(__xludf.DUMMYFUNCTION("""COMPUTED_VALUE"""),"Script 1")</f>
        <v>Script 1</v>
      </c>
      <c r="F326" s="160"/>
      <c r="G326" s="160"/>
      <c r="H326" s="160"/>
      <c r="I326" s="160"/>
      <c r="J326" s="160"/>
      <c r="K326" s="160"/>
      <c r="L326" s="160" t="str">
        <f t="shared" ca="1" si="3"/>
        <v>Script 1</v>
      </c>
      <c r="M326" s="161"/>
      <c r="N326" s="150"/>
      <c r="O326" s="150"/>
      <c r="P326" s="150"/>
      <c r="Q326" s="150"/>
      <c r="R326" s="150"/>
      <c r="S326" s="150"/>
      <c r="T326" s="150"/>
      <c r="U326" s="150"/>
      <c r="V326" s="150"/>
      <c r="W326" s="150"/>
      <c r="X326" s="150"/>
      <c r="Y326" s="150"/>
      <c r="Z326" s="150"/>
      <c r="AA326" s="150"/>
    </row>
    <row r="327" spans="1:27" ht="12.75">
      <c r="A327" s="150"/>
      <c r="B327" s="158">
        <f t="shared" si="2"/>
        <v>319</v>
      </c>
      <c r="C327" s="159" t="str">
        <f ca="1">IFERROR(__xludf.DUMMYFUNCTION("""COMPUTED_VALUE"""),"Adib Iqbal")</f>
        <v>Adib Iqbal</v>
      </c>
      <c r="D327" s="160" t="str">
        <f ca="1">IFERROR(__xludf.DUMMYFUNCTION("""COMPUTED_VALUE"""),"Mar 3")</f>
        <v>Mar 3</v>
      </c>
      <c r="E327" s="160" t="str">
        <f ca="1">IFERROR(__xludf.DUMMYFUNCTION("""COMPUTED_VALUE"""),"Script 1")</f>
        <v>Script 1</v>
      </c>
      <c r="F327" s="160"/>
      <c r="G327" s="160"/>
      <c r="H327" s="160"/>
      <c r="I327" s="160"/>
      <c r="J327" s="160"/>
      <c r="K327" s="160"/>
      <c r="L327" s="160" t="str">
        <f t="shared" ca="1" si="3"/>
        <v>Script 1</v>
      </c>
      <c r="M327" s="161"/>
      <c r="N327" s="150"/>
      <c r="O327" s="150"/>
      <c r="P327" s="150"/>
      <c r="Q327" s="150"/>
      <c r="R327" s="150"/>
      <c r="S327" s="150"/>
      <c r="T327" s="150"/>
      <c r="U327" s="150"/>
      <c r="V327" s="150"/>
      <c r="W327" s="150"/>
      <c r="X327" s="150"/>
      <c r="Y327" s="150"/>
      <c r="Z327" s="150"/>
      <c r="AA327" s="150"/>
    </row>
    <row r="328" spans="1:27" ht="12.75">
      <c r="A328" s="150"/>
      <c r="B328" s="158">
        <f t="shared" si="2"/>
        <v>320</v>
      </c>
      <c r="C328" s="159" t="str">
        <f ca="1">IFERROR(__xludf.DUMMYFUNCTION("""COMPUTED_VALUE"""),"Azrol Azmi")</f>
        <v>Azrol Azmi</v>
      </c>
      <c r="D328" s="160" t="str">
        <f ca="1">IFERROR(__xludf.DUMMYFUNCTION("""COMPUTED_VALUE"""),"Mar 3")</f>
        <v>Mar 3</v>
      </c>
      <c r="E328" s="160" t="str">
        <f ca="1">IFERROR(__xludf.DUMMYFUNCTION("""COMPUTED_VALUE"""),"Script 1")</f>
        <v>Script 1</v>
      </c>
      <c r="F328" s="160"/>
      <c r="G328" s="160"/>
      <c r="H328" s="160"/>
      <c r="I328" s="160"/>
      <c r="J328" s="160"/>
      <c r="K328" s="160"/>
      <c r="L328" s="160" t="str">
        <f t="shared" ca="1" si="3"/>
        <v>Script 1</v>
      </c>
      <c r="M328" s="161"/>
      <c r="N328" s="150"/>
      <c r="O328" s="150"/>
      <c r="P328" s="150"/>
      <c r="Q328" s="150"/>
      <c r="R328" s="150"/>
      <c r="S328" s="150"/>
      <c r="T328" s="150"/>
      <c r="U328" s="150"/>
      <c r="V328" s="150"/>
      <c r="W328" s="150"/>
      <c r="X328" s="150"/>
      <c r="Y328" s="150"/>
      <c r="Z328" s="150"/>
      <c r="AA328" s="150"/>
    </row>
    <row r="329" spans="1:27" ht="12.75">
      <c r="A329" s="150"/>
      <c r="B329" s="158">
        <f t="shared" si="2"/>
        <v>321</v>
      </c>
      <c r="C329" s="159" t="str">
        <f ca="1">IFERROR(__xludf.DUMMYFUNCTION("""COMPUTED_VALUE"""),"Muhammad Azri Husaini Bin Azzuadi")</f>
        <v>Muhammad Azri Husaini Bin Azzuadi</v>
      </c>
      <c r="D329" s="160" t="str">
        <f ca="1">IFERROR(__xludf.DUMMYFUNCTION("""COMPUTED_VALUE"""),"Mar 3")</f>
        <v>Mar 3</v>
      </c>
      <c r="E329" s="160" t="str">
        <f ca="1">IFERROR(__xludf.DUMMYFUNCTION("""COMPUTED_VALUE"""),"Script 1")</f>
        <v>Script 1</v>
      </c>
      <c r="F329" s="160"/>
      <c r="G329" s="160"/>
      <c r="H329" s="160"/>
      <c r="I329" s="160"/>
      <c r="J329" s="160"/>
      <c r="K329" s="160"/>
      <c r="L329" s="160" t="str">
        <f t="shared" ca="1" si="3"/>
        <v>Script 1</v>
      </c>
      <c r="M329" s="161"/>
      <c r="N329" s="150"/>
      <c r="O329" s="150"/>
      <c r="P329" s="150"/>
      <c r="Q329" s="150"/>
      <c r="R329" s="150"/>
      <c r="S329" s="150"/>
      <c r="T329" s="150"/>
      <c r="U329" s="150"/>
      <c r="V329" s="150"/>
      <c r="W329" s="150"/>
      <c r="X329" s="150"/>
      <c r="Y329" s="150"/>
      <c r="Z329" s="150"/>
      <c r="AA329" s="150"/>
    </row>
    <row r="330" spans="1:27" ht="12.75">
      <c r="A330" s="150"/>
      <c r="B330" s="158">
        <f t="shared" si="2"/>
        <v>322</v>
      </c>
      <c r="C330" s="159" t="str">
        <f ca="1">IFERROR(__xludf.DUMMYFUNCTION("""COMPUTED_VALUE"""),"Fatin Najihah")</f>
        <v>Fatin Najihah</v>
      </c>
      <c r="D330" s="160" t="str">
        <f ca="1">IFERROR(__xludf.DUMMYFUNCTION("""COMPUTED_VALUE"""),"Mar 3")</f>
        <v>Mar 3</v>
      </c>
      <c r="E330" s="160" t="str">
        <f ca="1">IFERROR(__xludf.DUMMYFUNCTION("""COMPUTED_VALUE"""),"Script 1")</f>
        <v>Script 1</v>
      </c>
      <c r="F330" s="160"/>
      <c r="G330" s="160"/>
      <c r="H330" s="160"/>
      <c r="I330" s="160"/>
      <c r="J330" s="160"/>
      <c r="K330" s="160"/>
      <c r="L330" s="160" t="str">
        <f t="shared" ca="1" si="3"/>
        <v>Script 1</v>
      </c>
      <c r="M330" s="161"/>
      <c r="N330" s="150"/>
      <c r="O330" s="150"/>
      <c r="P330" s="150"/>
      <c r="Q330" s="150"/>
      <c r="R330" s="150"/>
      <c r="S330" s="150"/>
      <c r="T330" s="150"/>
      <c r="U330" s="150"/>
      <c r="V330" s="150"/>
      <c r="W330" s="150"/>
      <c r="X330" s="150"/>
      <c r="Y330" s="150"/>
      <c r="Z330" s="150"/>
      <c r="AA330" s="150"/>
    </row>
    <row r="331" spans="1:27" ht="12.75">
      <c r="A331" s="150"/>
      <c r="B331" s="158">
        <f t="shared" si="2"/>
        <v>323</v>
      </c>
      <c r="C331" s="159" t="str">
        <f ca="1">IFERROR(__xludf.DUMMYFUNCTION("""COMPUTED_VALUE"""),"Muhammad Farouq")</f>
        <v>Muhammad Farouq</v>
      </c>
      <c r="D331" s="160" t="str">
        <f ca="1">IFERROR(__xludf.DUMMYFUNCTION("""COMPUTED_VALUE"""),"Mar 3")</f>
        <v>Mar 3</v>
      </c>
      <c r="E331" s="160" t="str">
        <f ca="1">IFERROR(__xludf.DUMMYFUNCTION("""COMPUTED_VALUE"""),"Script 1")</f>
        <v>Script 1</v>
      </c>
      <c r="F331" s="160"/>
      <c r="G331" s="160"/>
      <c r="H331" s="160"/>
      <c r="I331" s="160"/>
      <c r="J331" s="160"/>
      <c r="K331" s="160"/>
      <c r="L331" s="160" t="str">
        <f t="shared" ca="1" si="3"/>
        <v>Script 1</v>
      </c>
      <c r="M331" s="161"/>
      <c r="N331" s="150"/>
      <c r="O331" s="150"/>
      <c r="P331" s="150"/>
      <c r="Q331" s="150"/>
      <c r="R331" s="150"/>
      <c r="S331" s="150"/>
      <c r="T331" s="150"/>
      <c r="U331" s="150"/>
      <c r="V331" s="150"/>
      <c r="W331" s="150"/>
      <c r="X331" s="150"/>
      <c r="Y331" s="150"/>
      <c r="Z331" s="150"/>
      <c r="AA331" s="150"/>
    </row>
    <row r="332" spans="1:27" ht="12.75">
      <c r="A332" s="150"/>
      <c r="B332" s="158">
        <f t="shared" si="2"/>
        <v>324</v>
      </c>
      <c r="C332" s="159" t="str">
        <f ca="1">IFERROR(__xludf.DUMMYFUNCTION("""COMPUTED_VALUE"""),"Zallin Zainudin")</f>
        <v>Zallin Zainudin</v>
      </c>
      <c r="D332" s="160" t="str">
        <f ca="1">IFERROR(__xludf.DUMMYFUNCTION("""COMPUTED_VALUE"""),"Mar 3")</f>
        <v>Mar 3</v>
      </c>
      <c r="E332" s="160" t="str">
        <f ca="1">IFERROR(__xludf.DUMMYFUNCTION("""COMPUTED_VALUE"""),"Script 1")</f>
        <v>Script 1</v>
      </c>
      <c r="F332" s="160"/>
      <c r="G332" s="160"/>
      <c r="H332" s="160"/>
      <c r="I332" s="160"/>
      <c r="J332" s="160"/>
      <c r="K332" s="160"/>
      <c r="L332" s="160" t="str">
        <f t="shared" ca="1" si="3"/>
        <v>Script 1</v>
      </c>
      <c r="M332" s="161"/>
      <c r="N332" s="150"/>
      <c r="O332" s="150"/>
      <c r="P332" s="150"/>
      <c r="Q332" s="150"/>
      <c r="R332" s="150"/>
      <c r="S332" s="150"/>
      <c r="T332" s="150"/>
      <c r="U332" s="150"/>
      <c r="V332" s="150"/>
      <c r="W332" s="150"/>
      <c r="X332" s="150"/>
      <c r="Y332" s="150"/>
      <c r="Z332" s="150"/>
      <c r="AA332" s="150"/>
    </row>
    <row r="333" spans="1:27" ht="12.75">
      <c r="A333" s="150"/>
      <c r="B333" s="158">
        <f t="shared" si="2"/>
        <v>325</v>
      </c>
      <c r="C333" s="159" t="str">
        <f ca="1">IFERROR(__xludf.DUMMYFUNCTION("""COMPUTED_VALUE"""),"MUHAMMAD DANIEL BIN BAHUDDIN")</f>
        <v>MUHAMMAD DANIEL BIN BAHUDDIN</v>
      </c>
      <c r="D333" s="160" t="str">
        <f ca="1">IFERROR(__xludf.DUMMYFUNCTION("""COMPUTED_VALUE"""),"Mar 3")</f>
        <v>Mar 3</v>
      </c>
      <c r="E333" s="160" t="str">
        <f ca="1">IFERROR(__xludf.DUMMYFUNCTION("""COMPUTED_VALUE"""),"Script 1")</f>
        <v>Script 1</v>
      </c>
      <c r="F333" s="160"/>
      <c r="G333" s="160"/>
      <c r="H333" s="160"/>
      <c r="I333" s="160"/>
      <c r="J333" s="160"/>
      <c r="K333" s="160"/>
      <c r="L333" s="160" t="str">
        <f t="shared" ca="1" si="3"/>
        <v>Script 1</v>
      </c>
      <c r="M333" s="161"/>
      <c r="N333" s="150"/>
      <c r="O333" s="150"/>
      <c r="P333" s="150"/>
      <c r="Q333" s="150"/>
      <c r="R333" s="150"/>
      <c r="S333" s="150"/>
      <c r="T333" s="150"/>
      <c r="U333" s="150"/>
      <c r="V333" s="150"/>
      <c r="W333" s="150"/>
      <c r="X333" s="150"/>
      <c r="Y333" s="150"/>
      <c r="Z333" s="150"/>
      <c r="AA333" s="150"/>
    </row>
    <row r="334" spans="1:27" ht="12.75">
      <c r="A334" s="150"/>
      <c r="B334" s="158">
        <f t="shared" si="2"/>
        <v>326</v>
      </c>
      <c r="C334" s="159" t="str">
        <f ca="1">IFERROR(__xludf.DUMMYFUNCTION("""COMPUTED_VALUE"""),"Nazrun Naim")</f>
        <v>Nazrun Naim</v>
      </c>
      <c r="D334" s="160" t="str">
        <f ca="1">IFERROR(__xludf.DUMMYFUNCTION("""COMPUTED_VALUE"""),"Mar 3")</f>
        <v>Mar 3</v>
      </c>
      <c r="E334" s="160" t="str">
        <f ca="1">IFERROR(__xludf.DUMMYFUNCTION("""COMPUTED_VALUE"""),"Script 1")</f>
        <v>Script 1</v>
      </c>
      <c r="F334" s="160"/>
      <c r="G334" s="160"/>
      <c r="H334" s="160"/>
      <c r="I334" s="160"/>
      <c r="J334" s="160"/>
      <c r="K334" s="160"/>
      <c r="L334" s="160" t="str">
        <f t="shared" ca="1" si="3"/>
        <v>Script 1</v>
      </c>
      <c r="M334" s="161"/>
      <c r="N334" s="150"/>
      <c r="O334" s="150"/>
      <c r="P334" s="150"/>
      <c r="Q334" s="150"/>
      <c r="R334" s="150"/>
      <c r="S334" s="150"/>
      <c r="T334" s="150"/>
      <c r="U334" s="150"/>
      <c r="V334" s="150"/>
      <c r="W334" s="150"/>
      <c r="X334" s="150"/>
      <c r="Y334" s="150"/>
      <c r="Z334" s="150"/>
      <c r="AA334" s="150"/>
    </row>
    <row r="335" spans="1:27" ht="12.75">
      <c r="A335" s="150"/>
      <c r="B335" s="158">
        <f t="shared" si="2"/>
        <v>327</v>
      </c>
      <c r="C335" s="159" t="str">
        <f ca="1">IFERROR(__xludf.DUMMYFUNCTION("""COMPUTED_VALUE"""),"Yumni Abd Aziz")</f>
        <v>Yumni Abd Aziz</v>
      </c>
      <c r="D335" s="160" t="str">
        <f ca="1">IFERROR(__xludf.DUMMYFUNCTION("""COMPUTED_VALUE"""),"Mar 3")</f>
        <v>Mar 3</v>
      </c>
      <c r="E335" s="160" t="str">
        <f ca="1">IFERROR(__xludf.DUMMYFUNCTION("""COMPUTED_VALUE"""),"Script 1")</f>
        <v>Script 1</v>
      </c>
      <c r="F335" s="160"/>
      <c r="G335" s="160"/>
      <c r="H335" s="160"/>
      <c r="I335" s="160"/>
      <c r="J335" s="160"/>
      <c r="K335" s="160"/>
      <c r="L335" s="160" t="str">
        <f t="shared" ca="1" si="3"/>
        <v>Script 1</v>
      </c>
      <c r="M335" s="161"/>
      <c r="N335" s="150"/>
      <c r="O335" s="150"/>
      <c r="P335" s="150"/>
      <c r="Q335" s="150"/>
      <c r="R335" s="150"/>
      <c r="S335" s="150"/>
      <c r="T335" s="150"/>
      <c r="U335" s="150"/>
      <c r="V335" s="150"/>
      <c r="W335" s="150"/>
      <c r="X335" s="150"/>
      <c r="Y335" s="150"/>
      <c r="Z335" s="150"/>
      <c r="AA335" s="150"/>
    </row>
    <row r="336" spans="1:27" ht="12.75">
      <c r="A336" s="150"/>
      <c r="B336" s="158">
        <f t="shared" si="2"/>
        <v>328</v>
      </c>
      <c r="C336" s="159" t="str">
        <f ca="1">IFERROR(__xludf.DUMMYFUNCTION("""COMPUTED_VALUE"""),"Fareez Johari")</f>
        <v>Fareez Johari</v>
      </c>
      <c r="D336" s="160" t="str">
        <f ca="1">IFERROR(__xludf.DUMMYFUNCTION("""COMPUTED_VALUE"""),"Mar 3")</f>
        <v>Mar 3</v>
      </c>
      <c r="E336" s="160" t="str">
        <f ca="1">IFERROR(__xludf.DUMMYFUNCTION("""COMPUTED_VALUE"""),"Script 1")</f>
        <v>Script 1</v>
      </c>
      <c r="F336" s="160"/>
      <c r="G336" s="160"/>
      <c r="H336" s="160"/>
      <c r="I336" s="160"/>
      <c r="J336" s="160"/>
      <c r="K336" s="160"/>
      <c r="L336" s="160" t="str">
        <f t="shared" ca="1" si="3"/>
        <v>Script 1</v>
      </c>
      <c r="M336" s="161"/>
      <c r="N336" s="150"/>
      <c r="O336" s="150"/>
      <c r="P336" s="150"/>
      <c r="Q336" s="150"/>
      <c r="R336" s="150"/>
      <c r="S336" s="150"/>
      <c r="T336" s="150"/>
      <c r="U336" s="150"/>
      <c r="V336" s="150"/>
      <c r="W336" s="150"/>
      <c r="X336" s="150"/>
      <c r="Y336" s="150"/>
      <c r="Z336" s="150"/>
      <c r="AA336" s="150"/>
    </row>
    <row r="337" spans="1:27" ht="12.75">
      <c r="A337" s="150"/>
      <c r="B337" s="158">
        <f t="shared" si="2"/>
        <v>329</v>
      </c>
      <c r="C337" s="159" t="str">
        <f ca="1">IFERROR(__xludf.DUMMYFUNCTION("""COMPUTED_VALUE"""),"muhd aiman mohd shahizam")</f>
        <v>muhd aiman mohd shahizam</v>
      </c>
      <c r="D337" s="160" t="str">
        <f ca="1">IFERROR(__xludf.DUMMYFUNCTION("""COMPUTED_VALUE"""),"Mar 3")</f>
        <v>Mar 3</v>
      </c>
      <c r="E337" s="160" t="str">
        <f ca="1">IFERROR(__xludf.DUMMYFUNCTION("""COMPUTED_VALUE"""),"Script 1")</f>
        <v>Script 1</v>
      </c>
      <c r="F337" s="160"/>
      <c r="G337" s="160"/>
      <c r="H337" s="160"/>
      <c r="I337" s="160"/>
      <c r="J337" s="160"/>
      <c r="K337" s="160"/>
      <c r="L337" s="160" t="str">
        <f t="shared" ca="1" si="3"/>
        <v>Script 1</v>
      </c>
      <c r="M337" s="161"/>
      <c r="N337" s="150"/>
      <c r="O337" s="150"/>
      <c r="P337" s="150"/>
      <c r="Q337" s="150"/>
      <c r="R337" s="150"/>
      <c r="S337" s="150"/>
      <c r="T337" s="150"/>
      <c r="U337" s="150"/>
      <c r="V337" s="150"/>
      <c r="W337" s="150"/>
      <c r="X337" s="150"/>
      <c r="Y337" s="150"/>
      <c r="Z337" s="150"/>
      <c r="AA337" s="150"/>
    </row>
    <row r="338" spans="1:27" ht="12.75">
      <c r="A338" s="150"/>
      <c r="B338" s="158">
        <f t="shared" si="2"/>
        <v>330</v>
      </c>
      <c r="C338" s="159" t="str">
        <f ca="1">IFERROR(__xludf.DUMMYFUNCTION("""COMPUTED_VALUE"""),"Amirul Hakim Hamzah")</f>
        <v>Amirul Hakim Hamzah</v>
      </c>
      <c r="D338" s="160" t="str">
        <f ca="1">IFERROR(__xludf.DUMMYFUNCTION("""COMPUTED_VALUE"""),"Mar 3")</f>
        <v>Mar 3</v>
      </c>
      <c r="E338" s="160" t="str">
        <f ca="1">IFERROR(__xludf.DUMMYFUNCTION("""COMPUTED_VALUE"""),"Script 1")</f>
        <v>Script 1</v>
      </c>
      <c r="F338" s="160"/>
      <c r="G338" s="160"/>
      <c r="H338" s="160"/>
      <c r="I338" s="160"/>
      <c r="J338" s="160"/>
      <c r="K338" s="160"/>
      <c r="L338" s="160" t="str">
        <f t="shared" ca="1" si="3"/>
        <v>Script 1</v>
      </c>
      <c r="M338" s="161"/>
      <c r="N338" s="150"/>
      <c r="O338" s="150"/>
      <c r="P338" s="150"/>
      <c r="Q338" s="150"/>
      <c r="R338" s="150"/>
      <c r="S338" s="150"/>
      <c r="T338" s="150"/>
      <c r="U338" s="150"/>
      <c r="V338" s="150"/>
      <c r="W338" s="150"/>
      <c r="X338" s="150"/>
      <c r="Y338" s="150"/>
      <c r="Z338" s="150"/>
      <c r="AA338" s="150"/>
    </row>
    <row r="339" spans="1:27" ht="12.75">
      <c r="A339" s="150"/>
      <c r="B339" s="158">
        <f t="shared" si="2"/>
        <v>331</v>
      </c>
      <c r="C339" s="159" t="str">
        <f ca="1">IFERROR(__xludf.DUMMYFUNCTION("""COMPUTED_VALUE"""),"Irfan Arshad")</f>
        <v>Irfan Arshad</v>
      </c>
      <c r="D339" s="160" t="str">
        <f ca="1">IFERROR(__xludf.DUMMYFUNCTION("""COMPUTED_VALUE"""),"Mar 3")</f>
        <v>Mar 3</v>
      </c>
      <c r="E339" s="160" t="str">
        <f ca="1">IFERROR(__xludf.DUMMYFUNCTION("""COMPUTED_VALUE"""),"Script 1")</f>
        <v>Script 1</v>
      </c>
      <c r="F339" s="160"/>
      <c r="G339" s="160"/>
      <c r="H339" s="160"/>
      <c r="I339" s="160"/>
      <c r="J339" s="160"/>
      <c r="K339" s="160"/>
      <c r="L339" s="160" t="str">
        <f t="shared" ca="1" si="3"/>
        <v>Script 1</v>
      </c>
      <c r="M339" s="161"/>
      <c r="N339" s="150"/>
      <c r="O339" s="150"/>
      <c r="P339" s="150"/>
      <c r="Q339" s="150"/>
      <c r="R339" s="150"/>
      <c r="S339" s="150"/>
      <c r="T339" s="150"/>
      <c r="U339" s="150"/>
      <c r="V339" s="150"/>
      <c r="W339" s="150"/>
      <c r="X339" s="150"/>
      <c r="Y339" s="150"/>
      <c r="Z339" s="150"/>
      <c r="AA339" s="150"/>
    </row>
    <row r="340" spans="1:27" ht="12.75">
      <c r="A340" s="150"/>
      <c r="B340" s="158">
        <f t="shared" si="2"/>
        <v>332</v>
      </c>
      <c r="C340" s="159" t="str">
        <f ca="1">IFERROR(__xludf.DUMMYFUNCTION("""COMPUTED_VALUE"""),"Anis Nabihah")</f>
        <v>Anis Nabihah</v>
      </c>
      <c r="D340" s="160" t="str">
        <f ca="1">IFERROR(__xludf.DUMMYFUNCTION("""COMPUTED_VALUE"""),"Mar 3")</f>
        <v>Mar 3</v>
      </c>
      <c r="E340" s="160" t="str">
        <f ca="1">IFERROR(__xludf.DUMMYFUNCTION("""COMPUTED_VALUE"""),"Script 1")</f>
        <v>Script 1</v>
      </c>
      <c r="F340" s="160"/>
      <c r="G340" s="160"/>
      <c r="H340" s="160"/>
      <c r="I340" s="160"/>
      <c r="J340" s="160"/>
      <c r="K340" s="160"/>
      <c r="L340" s="160" t="str">
        <f t="shared" ca="1" si="3"/>
        <v>Script 1</v>
      </c>
      <c r="M340" s="161"/>
      <c r="N340" s="150"/>
      <c r="O340" s="150"/>
      <c r="P340" s="150"/>
      <c r="Q340" s="150"/>
      <c r="R340" s="150"/>
      <c r="S340" s="150"/>
      <c r="T340" s="150"/>
      <c r="U340" s="150"/>
      <c r="V340" s="150"/>
      <c r="W340" s="150"/>
      <c r="X340" s="150"/>
      <c r="Y340" s="150"/>
      <c r="Z340" s="150"/>
      <c r="AA340" s="150"/>
    </row>
    <row r="341" spans="1:27" ht="12.75">
      <c r="A341" s="150"/>
      <c r="B341" s="158">
        <f t="shared" si="2"/>
        <v>333</v>
      </c>
      <c r="C341" s="159" t="str">
        <f ca="1">IFERROR(__xludf.DUMMYFUNCTION("""COMPUTED_VALUE"""),"Mohd Khairul Asyraf Bujairimi")</f>
        <v>Mohd Khairul Asyraf Bujairimi</v>
      </c>
      <c r="D341" s="160" t="str">
        <f ca="1">IFERROR(__xludf.DUMMYFUNCTION("""COMPUTED_VALUE"""),"Mar 3")</f>
        <v>Mar 3</v>
      </c>
      <c r="E341" s="160" t="str">
        <f ca="1">IFERROR(__xludf.DUMMYFUNCTION("""COMPUTED_VALUE"""),"Script 1")</f>
        <v>Script 1</v>
      </c>
      <c r="F341" s="160"/>
      <c r="G341" s="160"/>
      <c r="H341" s="160"/>
      <c r="I341" s="160"/>
      <c r="J341" s="160"/>
      <c r="K341" s="160"/>
      <c r="L341" s="160" t="str">
        <f t="shared" ca="1" si="3"/>
        <v>Script 1</v>
      </c>
      <c r="M341" s="161"/>
      <c r="N341" s="150"/>
      <c r="O341" s="150"/>
      <c r="P341" s="150"/>
      <c r="Q341" s="150"/>
      <c r="R341" s="150"/>
      <c r="S341" s="150"/>
      <c r="T341" s="150"/>
      <c r="U341" s="150"/>
      <c r="V341" s="150"/>
      <c r="W341" s="150"/>
      <c r="X341" s="150"/>
      <c r="Y341" s="150"/>
      <c r="Z341" s="150"/>
      <c r="AA341" s="150"/>
    </row>
    <row r="342" spans="1:27" ht="12.75">
      <c r="A342" s="150"/>
      <c r="B342" s="158">
        <f t="shared" si="2"/>
        <v>334</v>
      </c>
      <c r="C342" s="159" t="str">
        <f ca="1">IFERROR(__xludf.DUMMYFUNCTION("""COMPUTED_VALUE"""),"Siti Sorfina Johari")</f>
        <v>Siti Sorfina Johari</v>
      </c>
      <c r="D342" s="160" t="str">
        <f ca="1">IFERROR(__xludf.DUMMYFUNCTION("""COMPUTED_VALUE"""),"Mar 3")</f>
        <v>Mar 3</v>
      </c>
      <c r="E342" s="160" t="str">
        <f ca="1">IFERROR(__xludf.DUMMYFUNCTION("""COMPUTED_VALUE"""),"Script 1")</f>
        <v>Script 1</v>
      </c>
      <c r="F342" s="160"/>
      <c r="G342" s="160"/>
      <c r="H342" s="160"/>
      <c r="I342" s="160"/>
      <c r="J342" s="160"/>
      <c r="K342" s="160"/>
      <c r="L342" s="160" t="str">
        <f t="shared" ca="1" si="3"/>
        <v>Script 1</v>
      </c>
      <c r="M342" s="161"/>
      <c r="N342" s="150"/>
      <c r="O342" s="150"/>
      <c r="P342" s="150"/>
      <c r="Q342" s="150"/>
      <c r="R342" s="150"/>
      <c r="S342" s="150"/>
      <c r="T342" s="150"/>
      <c r="U342" s="150"/>
      <c r="V342" s="150"/>
      <c r="W342" s="150"/>
      <c r="X342" s="150"/>
      <c r="Y342" s="150"/>
      <c r="Z342" s="150"/>
      <c r="AA342" s="150"/>
    </row>
    <row r="343" spans="1:27" ht="12.75">
      <c r="A343" s="150"/>
      <c r="B343" s="158">
        <f t="shared" si="2"/>
        <v>335</v>
      </c>
      <c r="C343" s="159" t="str">
        <f ca="1">IFERROR(__xludf.DUMMYFUNCTION("""COMPUTED_VALUE"""),"Najwa Asyilah Yusof")</f>
        <v>Najwa Asyilah Yusof</v>
      </c>
      <c r="D343" s="160" t="str">
        <f ca="1">IFERROR(__xludf.DUMMYFUNCTION("""COMPUTED_VALUE"""),"Mar 3")</f>
        <v>Mar 3</v>
      </c>
      <c r="E343" s="160" t="str">
        <f ca="1">IFERROR(__xludf.DUMMYFUNCTION("""COMPUTED_VALUE"""),"Script 1")</f>
        <v>Script 1</v>
      </c>
      <c r="F343" s="160"/>
      <c r="G343" s="160"/>
      <c r="H343" s="160"/>
      <c r="I343" s="160"/>
      <c r="J343" s="160"/>
      <c r="K343" s="160"/>
      <c r="L343" s="160" t="str">
        <f t="shared" ca="1" si="3"/>
        <v>Script 1</v>
      </c>
      <c r="M343" s="161"/>
      <c r="N343" s="150"/>
      <c r="O343" s="150"/>
      <c r="P343" s="150"/>
      <c r="Q343" s="150"/>
      <c r="R343" s="150"/>
      <c r="S343" s="150"/>
      <c r="T343" s="150"/>
      <c r="U343" s="150"/>
      <c r="V343" s="150"/>
      <c r="W343" s="150"/>
      <c r="X343" s="150"/>
      <c r="Y343" s="150"/>
      <c r="Z343" s="150"/>
      <c r="AA343" s="150"/>
    </row>
    <row r="344" spans="1:27" ht="12.75">
      <c r="A344" s="150"/>
      <c r="B344" s="158">
        <f t="shared" si="2"/>
        <v>336</v>
      </c>
      <c r="C344" s="159" t="str">
        <f ca="1">IFERROR(__xludf.DUMMYFUNCTION("""COMPUTED_VALUE"""),"Syazwan Shahrol")</f>
        <v>Syazwan Shahrol</v>
      </c>
      <c r="D344" s="160" t="str">
        <f ca="1">IFERROR(__xludf.DUMMYFUNCTION("""COMPUTED_VALUE"""),"Mar 3")</f>
        <v>Mar 3</v>
      </c>
      <c r="E344" s="160" t="str">
        <f ca="1">IFERROR(__xludf.DUMMYFUNCTION("""COMPUTED_VALUE"""),"Script 1")</f>
        <v>Script 1</v>
      </c>
      <c r="F344" s="160"/>
      <c r="G344" s="160"/>
      <c r="H344" s="160"/>
      <c r="I344" s="160"/>
      <c r="J344" s="160"/>
      <c r="K344" s="160"/>
      <c r="L344" s="160" t="str">
        <f t="shared" ca="1" si="3"/>
        <v>Script 1</v>
      </c>
      <c r="M344" s="161"/>
      <c r="N344" s="150"/>
      <c r="O344" s="150"/>
      <c r="P344" s="150"/>
      <c r="Q344" s="150"/>
      <c r="R344" s="150"/>
      <c r="S344" s="150"/>
      <c r="T344" s="150"/>
      <c r="U344" s="150"/>
      <c r="V344" s="150"/>
      <c r="W344" s="150"/>
      <c r="X344" s="150"/>
      <c r="Y344" s="150"/>
      <c r="Z344" s="150"/>
      <c r="AA344" s="150"/>
    </row>
    <row r="345" spans="1:27" ht="12.75">
      <c r="A345" s="150"/>
      <c r="B345" s="158">
        <f t="shared" si="2"/>
        <v>337</v>
      </c>
      <c r="C345" s="159" t="str">
        <f ca="1">IFERROR(__xludf.DUMMYFUNCTION("""COMPUTED_VALUE"""),"Ijadd Radzuan")</f>
        <v>Ijadd Radzuan</v>
      </c>
      <c r="D345" s="160" t="str">
        <f ca="1">IFERROR(__xludf.DUMMYFUNCTION("""COMPUTED_VALUE"""),"Mar 3")</f>
        <v>Mar 3</v>
      </c>
      <c r="E345" s="160" t="str">
        <f ca="1">IFERROR(__xludf.DUMMYFUNCTION("""COMPUTED_VALUE"""),"Script 1")</f>
        <v>Script 1</v>
      </c>
      <c r="F345" s="160"/>
      <c r="G345" s="160"/>
      <c r="H345" s="160"/>
      <c r="I345" s="160"/>
      <c r="J345" s="160"/>
      <c r="K345" s="160"/>
      <c r="L345" s="160" t="str">
        <f t="shared" ca="1" si="3"/>
        <v>Script 1</v>
      </c>
      <c r="M345" s="161"/>
      <c r="N345" s="150"/>
      <c r="O345" s="150"/>
      <c r="P345" s="150"/>
      <c r="Q345" s="150"/>
      <c r="R345" s="150"/>
      <c r="S345" s="150"/>
      <c r="T345" s="150"/>
      <c r="U345" s="150"/>
      <c r="V345" s="150"/>
      <c r="W345" s="150"/>
      <c r="X345" s="150"/>
      <c r="Y345" s="150"/>
      <c r="Z345" s="150"/>
      <c r="AA345" s="150"/>
    </row>
    <row r="346" spans="1:27" ht="12.75">
      <c r="A346" s="150"/>
      <c r="B346" s="158">
        <f t="shared" si="2"/>
        <v>338</v>
      </c>
      <c r="C346" s="159" t="str">
        <f ca="1">IFERROR(__xludf.DUMMYFUNCTION("""COMPUTED_VALUE"""),"Mohd Alif Aiman")</f>
        <v>Mohd Alif Aiman</v>
      </c>
      <c r="D346" s="160" t="str">
        <f ca="1">IFERROR(__xludf.DUMMYFUNCTION("""COMPUTED_VALUE"""),"Feb 28")</f>
        <v>Feb 28</v>
      </c>
      <c r="E346" s="160" t="str">
        <f ca="1">IFERROR(__xludf.DUMMYFUNCTION("""COMPUTED_VALUE"""),"Script 1")</f>
        <v>Script 1</v>
      </c>
      <c r="F346" s="160"/>
      <c r="G346" s="160"/>
      <c r="H346" s="160"/>
      <c r="I346" s="160"/>
      <c r="J346" s="160"/>
      <c r="K346" s="160"/>
      <c r="L346" s="160" t="str">
        <f t="shared" ca="1" si="3"/>
        <v>Script 1</v>
      </c>
      <c r="M346" s="161"/>
      <c r="N346" s="150"/>
      <c r="O346" s="150"/>
      <c r="P346" s="150"/>
      <c r="Q346" s="150"/>
      <c r="R346" s="150"/>
      <c r="S346" s="150"/>
      <c r="T346" s="150"/>
      <c r="U346" s="150"/>
      <c r="V346" s="150"/>
      <c r="W346" s="150"/>
      <c r="X346" s="150"/>
      <c r="Y346" s="150"/>
      <c r="Z346" s="150"/>
      <c r="AA346" s="150"/>
    </row>
    <row r="347" spans="1:27" ht="12.75">
      <c r="A347" s="150"/>
      <c r="B347" s="158">
        <f t="shared" si="2"/>
        <v>339</v>
      </c>
      <c r="C347" s="159" t="str">
        <f ca="1">IFERROR(__xludf.DUMMYFUNCTION("""COMPUTED_VALUE"""),"Muhammad Danish Iman")</f>
        <v>Muhammad Danish Iman</v>
      </c>
      <c r="D347" s="160" t="str">
        <f ca="1">IFERROR(__xludf.DUMMYFUNCTION("""COMPUTED_VALUE"""),"Feb 28")</f>
        <v>Feb 28</v>
      </c>
      <c r="E347" s="160" t="str">
        <f ca="1">IFERROR(__xludf.DUMMYFUNCTION("""COMPUTED_VALUE"""),"Script 1")</f>
        <v>Script 1</v>
      </c>
      <c r="F347" s="160"/>
      <c r="G347" s="160"/>
      <c r="H347" s="160"/>
      <c r="I347" s="160"/>
      <c r="J347" s="160"/>
      <c r="K347" s="160"/>
      <c r="L347" s="160" t="str">
        <f t="shared" ca="1" si="3"/>
        <v>Script 1</v>
      </c>
      <c r="M347" s="161"/>
      <c r="N347" s="150"/>
      <c r="O347" s="150"/>
      <c r="P347" s="150"/>
      <c r="Q347" s="150"/>
      <c r="R347" s="150"/>
      <c r="S347" s="150"/>
      <c r="T347" s="150"/>
      <c r="U347" s="150"/>
      <c r="V347" s="150"/>
      <c r="W347" s="150"/>
      <c r="X347" s="150"/>
      <c r="Y347" s="150"/>
      <c r="Z347" s="150"/>
      <c r="AA347" s="150"/>
    </row>
    <row r="348" spans="1:27" ht="12.75">
      <c r="A348" s="150"/>
      <c r="B348" s="158">
        <f t="shared" si="2"/>
        <v>340</v>
      </c>
      <c r="C348" s="159" t="str">
        <f ca="1">IFERROR(__xludf.DUMMYFUNCTION("""COMPUTED_VALUE"""),"NUR LUTFIYAH MELYNA MOHD JAMIL")</f>
        <v>NUR LUTFIYAH MELYNA MOHD JAMIL</v>
      </c>
      <c r="D348" s="160" t="str">
        <f ca="1">IFERROR(__xludf.DUMMYFUNCTION("""COMPUTED_VALUE"""),"Feb 28")</f>
        <v>Feb 28</v>
      </c>
      <c r="E348" s="160" t="str">
        <f ca="1">IFERROR(__xludf.DUMMYFUNCTION("""COMPUTED_VALUE"""),"Script 1")</f>
        <v>Script 1</v>
      </c>
      <c r="F348" s="160"/>
      <c r="G348" s="160"/>
      <c r="H348" s="160"/>
      <c r="I348" s="160"/>
      <c r="J348" s="160"/>
      <c r="K348" s="160"/>
      <c r="L348" s="160" t="str">
        <f t="shared" ca="1" si="3"/>
        <v>Script 1</v>
      </c>
      <c r="M348" s="161"/>
      <c r="N348" s="150"/>
      <c r="O348" s="150"/>
      <c r="P348" s="150"/>
      <c r="Q348" s="150"/>
      <c r="R348" s="150"/>
      <c r="S348" s="150"/>
      <c r="T348" s="150"/>
      <c r="U348" s="150"/>
      <c r="V348" s="150"/>
      <c r="W348" s="150"/>
      <c r="X348" s="150"/>
      <c r="Y348" s="150"/>
      <c r="Z348" s="150"/>
      <c r="AA348" s="150"/>
    </row>
    <row r="349" spans="1:27" ht="12.75">
      <c r="A349" s="150"/>
      <c r="B349" s="158">
        <f t="shared" si="2"/>
        <v>341</v>
      </c>
      <c r="C349" s="159" t="str">
        <f ca="1">IFERROR(__xludf.DUMMYFUNCTION("""COMPUTED_VALUE"""),"Kasyful Yussof")</f>
        <v>Kasyful Yussof</v>
      </c>
      <c r="D349" s="160" t="str">
        <f ca="1">IFERROR(__xludf.DUMMYFUNCTION("""COMPUTED_VALUE"""),"Feb 28")</f>
        <v>Feb 28</v>
      </c>
      <c r="E349" s="160" t="str">
        <f ca="1">IFERROR(__xludf.DUMMYFUNCTION("""COMPUTED_VALUE"""),"Script 1")</f>
        <v>Script 1</v>
      </c>
      <c r="F349" s="160"/>
      <c r="G349" s="160"/>
      <c r="H349" s="160"/>
      <c r="I349" s="160"/>
      <c r="J349" s="160"/>
      <c r="K349" s="160"/>
      <c r="L349" s="160" t="str">
        <f t="shared" ca="1" si="3"/>
        <v>Script 1</v>
      </c>
      <c r="M349" s="161"/>
      <c r="N349" s="150"/>
      <c r="O349" s="150"/>
      <c r="P349" s="150"/>
      <c r="Q349" s="150"/>
      <c r="R349" s="150"/>
      <c r="S349" s="150"/>
      <c r="T349" s="150"/>
      <c r="U349" s="150"/>
      <c r="V349" s="150"/>
      <c r="W349" s="150"/>
      <c r="X349" s="150"/>
      <c r="Y349" s="150"/>
      <c r="Z349" s="150"/>
      <c r="AA349" s="150"/>
    </row>
    <row r="350" spans="1:27" ht="12.75">
      <c r="A350" s="150"/>
      <c r="B350" s="158">
        <f t="shared" si="2"/>
        <v>342</v>
      </c>
      <c r="C350" s="159" t="str">
        <f ca="1">IFERROR(__xludf.DUMMYFUNCTION("""COMPUTED_VALUE"""),"Muhammad Nur Fitri Bin Mohd Yunus")</f>
        <v>Muhammad Nur Fitri Bin Mohd Yunus</v>
      </c>
      <c r="D350" s="160" t="str">
        <f ca="1">IFERROR(__xludf.DUMMYFUNCTION("""COMPUTED_VALUE"""),"Feb 28")</f>
        <v>Feb 28</v>
      </c>
      <c r="E350" s="160" t="str">
        <f ca="1">IFERROR(__xludf.DUMMYFUNCTION("""COMPUTED_VALUE"""),"Script 1")</f>
        <v>Script 1</v>
      </c>
      <c r="F350" s="160"/>
      <c r="G350" s="160"/>
      <c r="H350" s="160"/>
      <c r="I350" s="160"/>
      <c r="J350" s="160"/>
      <c r="K350" s="160"/>
      <c r="L350" s="160" t="str">
        <f t="shared" ca="1" si="3"/>
        <v>Script 1</v>
      </c>
      <c r="M350" s="161"/>
      <c r="N350" s="150"/>
      <c r="O350" s="150"/>
      <c r="P350" s="150"/>
      <c r="Q350" s="150"/>
      <c r="R350" s="150"/>
      <c r="S350" s="150"/>
      <c r="T350" s="150"/>
      <c r="U350" s="150"/>
      <c r="V350" s="150"/>
      <c r="W350" s="150"/>
      <c r="X350" s="150"/>
      <c r="Y350" s="150"/>
      <c r="Z350" s="150"/>
      <c r="AA350" s="150"/>
    </row>
    <row r="351" spans="1:27" ht="12.75">
      <c r="A351" s="150"/>
      <c r="B351" s="158">
        <f t="shared" si="2"/>
        <v>343</v>
      </c>
      <c r="C351" s="159" t="str">
        <f ca="1">IFERROR(__xludf.DUMMYFUNCTION("""COMPUTED_VALUE"""),"MOHAMAD FARIDZUAN ALI")</f>
        <v>MOHAMAD FARIDZUAN ALI</v>
      </c>
      <c r="D351" s="160" t="str">
        <f ca="1">IFERROR(__xludf.DUMMYFUNCTION("""COMPUTED_VALUE"""),"Feb 28")</f>
        <v>Feb 28</v>
      </c>
      <c r="E351" s="160" t="str">
        <f ca="1">IFERROR(__xludf.DUMMYFUNCTION("""COMPUTED_VALUE"""),"Script 1")</f>
        <v>Script 1</v>
      </c>
      <c r="F351" s="160"/>
      <c r="G351" s="160"/>
      <c r="H351" s="160"/>
      <c r="I351" s="160"/>
      <c r="J351" s="160"/>
      <c r="K351" s="160"/>
      <c r="L351" s="160" t="str">
        <f t="shared" ca="1" si="3"/>
        <v>Script 1</v>
      </c>
      <c r="M351" s="161"/>
      <c r="N351" s="150"/>
      <c r="O351" s="150"/>
      <c r="P351" s="150"/>
      <c r="Q351" s="150"/>
      <c r="R351" s="150"/>
      <c r="S351" s="150"/>
      <c r="T351" s="150"/>
      <c r="U351" s="150"/>
      <c r="V351" s="150"/>
      <c r="W351" s="150"/>
      <c r="X351" s="150"/>
      <c r="Y351" s="150"/>
      <c r="Z351" s="150"/>
      <c r="AA351" s="150"/>
    </row>
    <row r="352" spans="1:27" ht="12.75">
      <c r="A352" s="150"/>
      <c r="B352" s="158">
        <f t="shared" si="2"/>
        <v>344</v>
      </c>
      <c r="C352" s="159" t="str">
        <f ca="1">IFERROR(__xludf.DUMMYFUNCTION("""COMPUTED_VALUE"""),"Muhammad Hazman")</f>
        <v>Muhammad Hazman</v>
      </c>
      <c r="D352" s="160" t="str">
        <f ca="1">IFERROR(__xludf.DUMMYFUNCTION("""COMPUTED_VALUE"""),"Feb 28")</f>
        <v>Feb 28</v>
      </c>
      <c r="E352" s="160" t="str">
        <f ca="1">IFERROR(__xludf.DUMMYFUNCTION("""COMPUTED_VALUE"""),"Script 1")</f>
        <v>Script 1</v>
      </c>
      <c r="F352" s="160"/>
      <c r="G352" s="160"/>
      <c r="H352" s="160"/>
      <c r="I352" s="160"/>
      <c r="J352" s="160"/>
      <c r="K352" s="160"/>
      <c r="L352" s="160" t="str">
        <f t="shared" ca="1" si="3"/>
        <v>Script 1</v>
      </c>
      <c r="M352" s="161"/>
      <c r="N352" s="150"/>
      <c r="O352" s="150"/>
      <c r="P352" s="150"/>
      <c r="Q352" s="150"/>
      <c r="R352" s="150"/>
      <c r="S352" s="150"/>
      <c r="T352" s="150"/>
      <c r="U352" s="150"/>
      <c r="V352" s="150"/>
      <c r="W352" s="150"/>
      <c r="X352" s="150"/>
      <c r="Y352" s="150"/>
      <c r="Z352" s="150"/>
      <c r="AA352" s="150"/>
    </row>
    <row r="353" spans="1:27" ht="12.75">
      <c r="A353" s="150"/>
      <c r="B353" s="158">
        <f t="shared" si="2"/>
        <v>345</v>
      </c>
      <c r="C353" s="159" t="str">
        <f ca="1">IFERROR(__xludf.DUMMYFUNCTION("""COMPUTED_VALUE"""),"Aisyah Rahim")</f>
        <v>Aisyah Rahim</v>
      </c>
      <c r="D353" s="160" t="str">
        <f ca="1">IFERROR(__xludf.DUMMYFUNCTION("""COMPUTED_VALUE"""),"Feb 28")</f>
        <v>Feb 28</v>
      </c>
      <c r="E353" s="160" t="str">
        <f ca="1">IFERROR(__xludf.DUMMYFUNCTION("""COMPUTED_VALUE"""),"Script 1")</f>
        <v>Script 1</v>
      </c>
      <c r="F353" s="160"/>
      <c r="G353" s="160"/>
      <c r="H353" s="160"/>
      <c r="I353" s="160"/>
      <c r="J353" s="160"/>
      <c r="K353" s="160"/>
      <c r="L353" s="160" t="str">
        <f t="shared" ca="1" si="3"/>
        <v>Script 1</v>
      </c>
      <c r="M353" s="161"/>
      <c r="N353" s="150"/>
      <c r="O353" s="150"/>
      <c r="P353" s="150"/>
      <c r="Q353" s="150"/>
      <c r="R353" s="150"/>
      <c r="S353" s="150"/>
      <c r="T353" s="150"/>
      <c r="U353" s="150"/>
      <c r="V353" s="150"/>
      <c r="W353" s="150"/>
      <c r="X353" s="150"/>
      <c r="Y353" s="150"/>
      <c r="Z353" s="150"/>
      <c r="AA353" s="150"/>
    </row>
    <row r="354" spans="1:27" ht="12.75">
      <c r="A354" s="150"/>
      <c r="B354" s="158">
        <f t="shared" si="2"/>
        <v>346</v>
      </c>
      <c r="C354" s="159" t="str">
        <f ca="1">IFERROR(__xludf.DUMMYFUNCTION("""COMPUTED_VALUE"""),"Arif Ghazali")</f>
        <v>Arif Ghazali</v>
      </c>
      <c r="D354" s="160" t="str">
        <f ca="1">IFERROR(__xludf.DUMMYFUNCTION("""COMPUTED_VALUE"""),"Feb 28")</f>
        <v>Feb 28</v>
      </c>
      <c r="E354" s="160" t="str">
        <f ca="1">IFERROR(__xludf.DUMMYFUNCTION("""COMPUTED_VALUE"""),"Script 1")</f>
        <v>Script 1</v>
      </c>
      <c r="F354" s="160"/>
      <c r="G354" s="160"/>
      <c r="H354" s="160"/>
      <c r="I354" s="160"/>
      <c r="J354" s="160"/>
      <c r="K354" s="160"/>
      <c r="L354" s="160" t="str">
        <f t="shared" ca="1" si="3"/>
        <v>Script 1</v>
      </c>
      <c r="M354" s="161"/>
      <c r="N354" s="150"/>
      <c r="O354" s="150"/>
      <c r="P354" s="150"/>
      <c r="Q354" s="150"/>
      <c r="R354" s="150"/>
      <c r="S354" s="150"/>
      <c r="T354" s="150"/>
      <c r="U354" s="150"/>
      <c r="V354" s="150"/>
      <c r="W354" s="150"/>
      <c r="X354" s="150"/>
      <c r="Y354" s="150"/>
      <c r="Z354" s="150"/>
      <c r="AA354" s="150"/>
    </row>
    <row r="355" spans="1:27" ht="12.75">
      <c r="A355" s="150"/>
      <c r="B355" s="158">
        <f t="shared" si="2"/>
        <v>347</v>
      </c>
      <c r="C355" s="159" t="str">
        <f ca="1">IFERROR(__xludf.DUMMYFUNCTION("""COMPUTED_VALUE"""),"Atheerah Aziz")</f>
        <v>Atheerah Aziz</v>
      </c>
      <c r="D355" s="160" t="str">
        <f ca="1">IFERROR(__xludf.DUMMYFUNCTION("""COMPUTED_VALUE"""),"Feb 28")</f>
        <v>Feb 28</v>
      </c>
      <c r="E355" s="160" t="str">
        <f ca="1">IFERROR(__xludf.DUMMYFUNCTION("""COMPUTED_VALUE"""),"Script 1")</f>
        <v>Script 1</v>
      </c>
      <c r="F355" s="160"/>
      <c r="G355" s="160"/>
      <c r="H355" s="160"/>
      <c r="I355" s="160"/>
      <c r="J355" s="160"/>
      <c r="K355" s="160"/>
      <c r="L355" s="160" t="str">
        <f t="shared" ca="1" si="3"/>
        <v>Script 1</v>
      </c>
      <c r="M355" s="161"/>
      <c r="N355" s="150"/>
      <c r="O355" s="150"/>
      <c r="P355" s="150"/>
      <c r="Q355" s="150"/>
      <c r="R355" s="150"/>
      <c r="S355" s="150"/>
      <c r="T355" s="150"/>
      <c r="U355" s="150"/>
      <c r="V355" s="150"/>
      <c r="W355" s="150"/>
      <c r="X355" s="150"/>
      <c r="Y355" s="150"/>
      <c r="Z355" s="150"/>
      <c r="AA355" s="150"/>
    </row>
    <row r="356" spans="1:27" ht="12.75">
      <c r="A356" s="150"/>
      <c r="B356" s="158">
        <f t="shared" si="2"/>
        <v>348</v>
      </c>
      <c r="C356" s="159" t="str">
        <f ca="1">IFERROR(__xludf.DUMMYFUNCTION("""COMPUTED_VALUE"""),"Zainur Aziza Zainuddin")</f>
        <v>Zainur Aziza Zainuddin</v>
      </c>
      <c r="D356" s="160" t="str">
        <f ca="1">IFERROR(__xludf.DUMMYFUNCTION("""COMPUTED_VALUE"""),"Feb 28")</f>
        <v>Feb 28</v>
      </c>
      <c r="E356" s="160" t="str">
        <f ca="1">IFERROR(__xludf.DUMMYFUNCTION("""COMPUTED_VALUE"""),"Script 1")</f>
        <v>Script 1</v>
      </c>
      <c r="F356" s="160"/>
      <c r="G356" s="160"/>
      <c r="H356" s="160"/>
      <c r="I356" s="160"/>
      <c r="J356" s="160"/>
      <c r="K356" s="160"/>
      <c r="L356" s="160" t="str">
        <f t="shared" ca="1" si="3"/>
        <v>Script 1</v>
      </c>
      <c r="M356" s="161"/>
      <c r="N356" s="150"/>
      <c r="O356" s="150"/>
      <c r="P356" s="150"/>
      <c r="Q356" s="150"/>
      <c r="R356" s="150"/>
      <c r="S356" s="150"/>
      <c r="T356" s="150"/>
      <c r="U356" s="150"/>
      <c r="V356" s="150"/>
      <c r="W356" s="150"/>
      <c r="X356" s="150"/>
      <c r="Y356" s="150"/>
      <c r="Z356" s="150"/>
      <c r="AA356" s="150"/>
    </row>
    <row r="357" spans="1:27" ht="12.75">
      <c r="A357" s="150"/>
      <c r="B357" s="158">
        <f t="shared" si="2"/>
        <v>349</v>
      </c>
      <c r="C357" s="159" t="str">
        <f ca="1">IFERROR(__xludf.DUMMYFUNCTION("""COMPUTED_VALUE"""),"Shafiq Azizi")</f>
        <v>Shafiq Azizi</v>
      </c>
      <c r="D357" s="160" t="str">
        <f ca="1">IFERROR(__xludf.DUMMYFUNCTION("""COMPUTED_VALUE"""),"Feb 28")</f>
        <v>Feb 28</v>
      </c>
      <c r="E357" s="160" t="str">
        <f ca="1">IFERROR(__xludf.DUMMYFUNCTION("""COMPUTED_VALUE"""),"Script 1")</f>
        <v>Script 1</v>
      </c>
      <c r="F357" s="160"/>
      <c r="G357" s="160"/>
      <c r="H357" s="160"/>
      <c r="I357" s="160"/>
      <c r="J357" s="160"/>
      <c r="K357" s="160"/>
      <c r="L357" s="160" t="str">
        <f t="shared" ca="1" si="3"/>
        <v>Script 1</v>
      </c>
      <c r="M357" s="161"/>
      <c r="N357" s="150"/>
      <c r="O357" s="150"/>
      <c r="P357" s="150"/>
      <c r="Q357" s="150"/>
      <c r="R357" s="150"/>
      <c r="S357" s="150"/>
      <c r="T357" s="150"/>
      <c r="U357" s="150"/>
      <c r="V357" s="150"/>
      <c r="W357" s="150"/>
      <c r="X357" s="150"/>
      <c r="Y357" s="150"/>
      <c r="Z357" s="150"/>
      <c r="AA357" s="150"/>
    </row>
    <row r="358" spans="1:27" ht="12.75">
      <c r="A358" s="150"/>
      <c r="B358" s="158">
        <f t="shared" si="2"/>
        <v>350</v>
      </c>
      <c r="C358" s="159" t="str">
        <f ca="1">IFERROR(__xludf.DUMMYFUNCTION("""COMPUTED_VALUE"""),"IZZUDDIN AZIZI")</f>
        <v>IZZUDDIN AZIZI</v>
      </c>
      <c r="D358" s="160" t="str">
        <f ca="1">IFERROR(__xludf.DUMMYFUNCTION("""COMPUTED_VALUE"""),"Feb 28")</f>
        <v>Feb 28</v>
      </c>
      <c r="E358" s="160" t="str">
        <f ca="1">IFERROR(__xludf.DUMMYFUNCTION("""COMPUTED_VALUE"""),"Script 1")</f>
        <v>Script 1</v>
      </c>
      <c r="F358" s="160"/>
      <c r="G358" s="160"/>
      <c r="H358" s="160"/>
      <c r="I358" s="160"/>
      <c r="J358" s="160"/>
      <c r="K358" s="160"/>
      <c r="L358" s="160" t="str">
        <f t="shared" ca="1" si="3"/>
        <v>Script 1</v>
      </c>
      <c r="M358" s="161"/>
      <c r="N358" s="150"/>
      <c r="O358" s="150"/>
      <c r="P358" s="150"/>
      <c r="Q358" s="150"/>
      <c r="R358" s="150"/>
      <c r="S358" s="150"/>
      <c r="T358" s="150"/>
      <c r="U358" s="150"/>
      <c r="V358" s="150"/>
      <c r="W358" s="150"/>
      <c r="X358" s="150"/>
      <c r="Y358" s="150"/>
      <c r="Z358" s="150"/>
      <c r="AA358" s="150"/>
    </row>
    <row r="359" spans="1:27" ht="12.75">
      <c r="A359" s="150"/>
      <c r="B359" s="158">
        <f t="shared" si="2"/>
        <v>351</v>
      </c>
      <c r="C359" s="159" t="str">
        <f ca="1">IFERROR(__xludf.DUMMYFUNCTION("""COMPUTED_VALUE"""),"Mawar Zarith")</f>
        <v>Mawar Zarith</v>
      </c>
      <c r="D359" s="160" t="str">
        <f ca="1">IFERROR(__xludf.DUMMYFUNCTION("""COMPUTED_VALUE"""),"Feb 28")</f>
        <v>Feb 28</v>
      </c>
      <c r="E359" s="160" t="str">
        <f ca="1">IFERROR(__xludf.DUMMYFUNCTION("""COMPUTED_VALUE"""),"Script 1")</f>
        <v>Script 1</v>
      </c>
      <c r="F359" s="160"/>
      <c r="G359" s="160"/>
      <c r="H359" s="160"/>
      <c r="I359" s="160"/>
      <c r="J359" s="160"/>
      <c r="K359" s="160"/>
      <c r="L359" s="160" t="str">
        <f t="shared" ca="1" si="3"/>
        <v>Script 1</v>
      </c>
      <c r="M359" s="161"/>
      <c r="N359" s="150"/>
      <c r="O359" s="150"/>
      <c r="P359" s="150"/>
      <c r="Q359" s="150"/>
      <c r="R359" s="150"/>
      <c r="S359" s="150"/>
      <c r="T359" s="150"/>
      <c r="U359" s="150"/>
      <c r="V359" s="150"/>
      <c r="W359" s="150"/>
      <c r="X359" s="150"/>
      <c r="Y359" s="150"/>
      <c r="Z359" s="150"/>
      <c r="AA359" s="150"/>
    </row>
    <row r="360" spans="1:27" ht="12.75">
      <c r="A360" s="150"/>
      <c r="B360" s="158">
        <f t="shared" si="2"/>
        <v>352</v>
      </c>
      <c r="C360" s="159" t="str">
        <f ca="1">IFERROR(__xludf.DUMMYFUNCTION("""COMPUTED_VALUE"""),"Wan Nur Nabila")</f>
        <v>Wan Nur Nabila</v>
      </c>
      <c r="D360" s="160" t="str">
        <f ca="1">IFERROR(__xludf.DUMMYFUNCTION("""COMPUTED_VALUE"""),"Feb 28")</f>
        <v>Feb 28</v>
      </c>
      <c r="E360" s="160" t="str">
        <f ca="1">IFERROR(__xludf.DUMMYFUNCTION("""COMPUTED_VALUE"""),"Script 1")</f>
        <v>Script 1</v>
      </c>
      <c r="F360" s="160"/>
      <c r="G360" s="160"/>
      <c r="H360" s="160"/>
      <c r="I360" s="160"/>
      <c r="J360" s="160"/>
      <c r="K360" s="160"/>
      <c r="L360" s="160" t="str">
        <f t="shared" ca="1" si="3"/>
        <v>Script 1</v>
      </c>
      <c r="M360" s="161"/>
      <c r="N360" s="150"/>
      <c r="O360" s="150"/>
      <c r="P360" s="150"/>
      <c r="Q360" s="150"/>
      <c r="R360" s="150"/>
      <c r="S360" s="150"/>
      <c r="T360" s="150"/>
      <c r="U360" s="150"/>
      <c r="V360" s="150"/>
      <c r="W360" s="150"/>
      <c r="X360" s="150"/>
      <c r="Y360" s="150"/>
      <c r="Z360" s="150"/>
      <c r="AA360" s="150"/>
    </row>
    <row r="361" spans="1:27" ht="12.75">
      <c r="A361" s="150"/>
      <c r="B361" s="158">
        <f t="shared" si="2"/>
        <v>353</v>
      </c>
      <c r="C361" s="159" t="str">
        <f ca="1">IFERROR(__xludf.DUMMYFUNCTION("""COMPUTED_VALUE"""),"Faezah Ayub")</f>
        <v>Faezah Ayub</v>
      </c>
      <c r="D361" s="160" t="str">
        <f ca="1">IFERROR(__xludf.DUMMYFUNCTION("""COMPUTED_VALUE"""),"Feb 28")</f>
        <v>Feb 28</v>
      </c>
      <c r="E361" s="160" t="str">
        <f ca="1">IFERROR(__xludf.DUMMYFUNCTION("""COMPUTED_VALUE"""),"Script 1")</f>
        <v>Script 1</v>
      </c>
      <c r="F361" s="160"/>
      <c r="G361" s="160"/>
      <c r="H361" s="160"/>
      <c r="I361" s="160"/>
      <c r="J361" s="160"/>
      <c r="K361" s="160"/>
      <c r="L361" s="160" t="str">
        <f t="shared" ca="1" si="3"/>
        <v>Script 1</v>
      </c>
      <c r="M361" s="161"/>
      <c r="N361" s="150"/>
      <c r="O361" s="150"/>
      <c r="P361" s="150"/>
      <c r="Q361" s="150"/>
      <c r="R361" s="150"/>
      <c r="S361" s="150"/>
      <c r="T361" s="150"/>
      <c r="U361" s="150"/>
      <c r="V361" s="150"/>
      <c r="W361" s="150"/>
      <c r="X361" s="150"/>
      <c r="Y361" s="150"/>
      <c r="Z361" s="150"/>
      <c r="AA361" s="150"/>
    </row>
    <row r="362" spans="1:27" ht="12.75">
      <c r="A362" s="150"/>
      <c r="B362" s="158">
        <f t="shared" si="2"/>
        <v>354</v>
      </c>
      <c r="C362" s="159" t="str">
        <f ca="1">IFERROR(__xludf.DUMMYFUNCTION("""COMPUTED_VALUE"""),"Ainn Ms")</f>
        <v>Ainn Ms</v>
      </c>
      <c r="D362" s="160" t="str">
        <f ca="1">IFERROR(__xludf.DUMMYFUNCTION("""COMPUTED_VALUE"""),"Feb 28")</f>
        <v>Feb 28</v>
      </c>
      <c r="E362" s="160" t="str">
        <f ca="1">IFERROR(__xludf.DUMMYFUNCTION("""COMPUTED_VALUE"""),"Script 1")</f>
        <v>Script 1</v>
      </c>
      <c r="F362" s="160"/>
      <c r="G362" s="160"/>
      <c r="H362" s="160"/>
      <c r="I362" s="160"/>
      <c r="J362" s="160"/>
      <c r="K362" s="160"/>
      <c r="L362" s="160" t="str">
        <f t="shared" ca="1" si="3"/>
        <v>Script 1</v>
      </c>
      <c r="M362" s="161"/>
      <c r="N362" s="150"/>
      <c r="O362" s="150"/>
      <c r="P362" s="150"/>
      <c r="Q362" s="150"/>
      <c r="R362" s="150"/>
      <c r="S362" s="150"/>
      <c r="T362" s="150"/>
      <c r="U362" s="150"/>
      <c r="V362" s="150"/>
      <c r="W362" s="150"/>
      <c r="X362" s="150"/>
      <c r="Y362" s="150"/>
      <c r="Z362" s="150"/>
      <c r="AA362" s="150"/>
    </row>
    <row r="363" spans="1:27" ht="12.75">
      <c r="A363" s="150"/>
      <c r="B363" s="158">
        <f t="shared" si="2"/>
        <v>355</v>
      </c>
      <c r="C363" s="159" t="str">
        <f ca="1">IFERROR(__xludf.DUMMYFUNCTION("""COMPUTED_VALUE"""),"Zafirah Zaini")</f>
        <v>Zafirah Zaini</v>
      </c>
      <c r="D363" s="160" t="str">
        <f ca="1">IFERROR(__xludf.DUMMYFUNCTION("""COMPUTED_VALUE"""),"Feb 28")</f>
        <v>Feb 28</v>
      </c>
      <c r="E363" s="160" t="str">
        <f ca="1">IFERROR(__xludf.DUMMYFUNCTION("""COMPUTED_VALUE"""),"Script 1")</f>
        <v>Script 1</v>
      </c>
      <c r="F363" s="160"/>
      <c r="G363" s="160"/>
      <c r="H363" s="160"/>
      <c r="I363" s="160"/>
      <c r="J363" s="160"/>
      <c r="K363" s="160"/>
      <c r="L363" s="160" t="str">
        <f t="shared" ca="1" si="3"/>
        <v>Script 1</v>
      </c>
      <c r="M363" s="161"/>
      <c r="N363" s="150"/>
      <c r="O363" s="150"/>
      <c r="P363" s="150"/>
      <c r="Q363" s="150"/>
      <c r="R363" s="150"/>
      <c r="S363" s="150"/>
      <c r="T363" s="150"/>
      <c r="U363" s="150"/>
      <c r="V363" s="150"/>
      <c r="W363" s="150"/>
      <c r="X363" s="150"/>
      <c r="Y363" s="150"/>
      <c r="Z363" s="150"/>
      <c r="AA363" s="150"/>
    </row>
    <row r="364" spans="1:27" ht="12.75">
      <c r="A364" s="150"/>
      <c r="B364" s="158">
        <f t="shared" si="2"/>
        <v>356</v>
      </c>
      <c r="C364" s="159" t="str">
        <f ca="1">IFERROR(__xludf.DUMMYFUNCTION("""COMPUTED_VALUE"""),"Izzati Azmi")</f>
        <v>Izzati Azmi</v>
      </c>
      <c r="D364" s="160" t="str">
        <f ca="1">IFERROR(__xludf.DUMMYFUNCTION("""COMPUTED_VALUE"""),"Feb 28")</f>
        <v>Feb 28</v>
      </c>
      <c r="E364" s="160" t="str">
        <f ca="1">IFERROR(__xludf.DUMMYFUNCTION("""COMPUTED_VALUE"""),"Script 1")</f>
        <v>Script 1</v>
      </c>
      <c r="F364" s="160"/>
      <c r="G364" s="160"/>
      <c r="H364" s="160"/>
      <c r="I364" s="160"/>
      <c r="J364" s="160"/>
      <c r="K364" s="160"/>
      <c r="L364" s="160" t="str">
        <f t="shared" ca="1" si="3"/>
        <v>Script 1</v>
      </c>
      <c r="M364" s="161"/>
      <c r="N364" s="150"/>
      <c r="O364" s="150"/>
      <c r="P364" s="150"/>
      <c r="Q364" s="150"/>
      <c r="R364" s="150"/>
      <c r="S364" s="150"/>
      <c r="T364" s="150"/>
      <c r="U364" s="150"/>
      <c r="V364" s="150"/>
      <c r="W364" s="150"/>
      <c r="X364" s="150"/>
      <c r="Y364" s="150"/>
      <c r="Z364" s="150"/>
      <c r="AA364" s="150"/>
    </row>
    <row r="365" spans="1:27" ht="12.75">
      <c r="A365" s="150"/>
      <c r="B365" s="158">
        <f t="shared" si="2"/>
        <v>357</v>
      </c>
      <c r="C365" s="159" t="str">
        <f ca="1">IFERROR(__xludf.DUMMYFUNCTION("""COMPUTED_VALUE"""),"Zahid Hissam")</f>
        <v>Zahid Hissam</v>
      </c>
      <c r="D365" s="160" t="str">
        <f ca="1">IFERROR(__xludf.DUMMYFUNCTION("""COMPUTED_VALUE"""),"Feb 28")</f>
        <v>Feb 28</v>
      </c>
      <c r="E365" s="160" t="str">
        <f ca="1">IFERROR(__xludf.DUMMYFUNCTION("""COMPUTED_VALUE"""),"Script 1")</f>
        <v>Script 1</v>
      </c>
      <c r="F365" s="160"/>
      <c r="G365" s="160"/>
      <c r="H365" s="160"/>
      <c r="I365" s="160"/>
      <c r="J365" s="160"/>
      <c r="K365" s="160"/>
      <c r="L365" s="160" t="str">
        <f t="shared" ca="1" si="3"/>
        <v>Script 1</v>
      </c>
      <c r="M365" s="161"/>
      <c r="N365" s="150"/>
      <c r="O365" s="150"/>
      <c r="P365" s="150"/>
      <c r="Q365" s="150"/>
      <c r="R365" s="150"/>
      <c r="S365" s="150"/>
      <c r="T365" s="150"/>
      <c r="U365" s="150"/>
      <c r="V365" s="150"/>
      <c r="W365" s="150"/>
      <c r="X365" s="150"/>
      <c r="Y365" s="150"/>
      <c r="Z365" s="150"/>
      <c r="AA365" s="150"/>
    </row>
    <row r="366" spans="1:27" ht="12.75">
      <c r="A366" s="150"/>
      <c r="B366" s="158">
        <f t="shared" si="2"/>
        <v>358</v>
      </c>
      <c r="C366" s="159" t="str">
        <f ca="1">IFERROR(__xludf.DUMMYFUNCTION("""COMPUTED_VALUE"""),"Nuraufa Mohamed Zuki, MCCS")</f>
        <v>Nuraufa Mohamed Zuki, MCCS</v>
      </c>
      <c r="D366" s="160" t="str">
        <f ca="1">IFERROR(__xludf.DUMMYFUNCTION("""COMPUTED_VALUE"""),"Feb 28")</f>
        <v>Feb 28</v>
      </c>
      <c r="E366" s="160" t="str">
        <f ca="1">IFERROR(__xludf.DUMMYFUNCTION("""COMPUTED_VALUE"""),"Script 1")</f>
        <v>Script 1</v>
      </c>
      <c r="F366" s="160"/>
      <c r="G366" s="160"/>
      <c r="H366" s="160"/>
      <c r="I366" s="160"/>
      <c r="J366" s="160"/>
      <c r="K366" s="160"/>
      <c r="L366" s="160" t="str">
        <f t="shared" ca="1" si="3"/>
        <v>Script 1</v>
      </c>
      <c r="M366" s="161"/>
      <c r="N366" s="150"/>
      <c r="O366" s="150"/>
      <c r="P366" s="150"/>
      <c r="Q366" s="150"/>
      <c r="R366" s="150"/>
      <c r="S366" s="150"/>
      <c r="T366" s="150"/>
      <c r="U366" s="150"/>
      <c r="V366" s="150"/>
      <c r="W366" s="150"/>
      <c r="X366" s="150"/>
      <c r="Y366" s="150"/>
      <c r="Z366" s="150"/>
      <c r="AA366" s="150"/>
    </row>
    <row r="367" spans="1:27" ht="12.75">
      <c r="A367" s="150"/>
      <c r="B367" s="158">
        <f t="shared" si="2"/>
        <v>359</v>
      </c>
      <c r="C367" s="159" t="str">
        <f ca="1">IFERROR(__xludf.DUMMYFUNCTION("""COMPUTED_VALUE"""),"Noor Hanisya")</f>
        <v>Noor Hanisya</v>
      </c>
      <c r="D367" s="160" t="str">
        <f ca="1">IFERROR(__xludf.DUMMYFUNCTION("""COMPUTED_VALUE"""),"Feb 28")</f>
        <v>Feb 28</v>
      </c>
      <c r="E367" s="160" t="str">
        <f ca="1">IFERROR(__xludf.DUMMYFUNCTION("""COMPUTED_VALUE"""),"Script 1")</f>
        <v>Script 1</v>
      </c>
      <c r="F367" s="160"/>
      <c r="G367" s="160"/>
      <c r="H367" s="160"/>
      <c r="I367" s="160"/>
      <c r="J367" s="160"/>
      <c r="K367" s="160"/>
      <c r="L367" s="160" t="str">
        <f t="shared" ca="1" si="3"/>
        <v>Script 1</v>
      </c>
      <c r="M367" s="161"/>
      <c r="N367" s="150"/>
      <c r="O367" s="150"/>
      <c r="P367" s="150"/>
      <c r="Q367" s="150"/>
      <c r="R367" s="150"/>
      <c r="S367" s="150"/>
      <c r="T367" s="150"/>
      <c r="U367" s="150"/>
      <c r="V367" s="150"/>
      <c r="W367" s="150"/>
      <c r="X367" s="150"/>
      <c r="Y367" s="150"/>
      <c r="Z367" s="150"/>
      <c r="AA367" s="150"/>
    </row>
    <row r="368" spans="1:27" ht="12.75">
      <c r="A368" s="150"/>
      <c r="B368" s="158">
        <f t="shared" si="2"/>
        <v>360</v>
      </c>
      <c r="C368" s="159" t="str">
        <f ca="1">IFERROR(__xludf.DUMMYFUNCTION("""COMPUTED_VALUE"""),"Amirah Syafiqah Mohd Nazim")</f>
        <v>Amirah Syafiqah Mohd Nazim</v>
      </c>
      <c r="D368" s="160" t="str">
        <f ca="1">IFERROR(__xludf.DUMMYFUNCTION("""COMPUTED_VALUE"""),"Feb 28")</f>
        <v>Feb 28</v>
      </c>
      <c r="E368" s="160" t="str">
        <f ca="1">IFERROR(__xludf.DUMMYFUNCTION("""COMPUTED_VALUE"""),"Script 1")</f>
        <v>Script 1</v>
      </c>
      <c r="F368" s="160"/>
      <c r="G368" s="160"/>
      <c r="H368" s="160"/>
      <c r="I368" s="160"/>
      <c r="J368" s="160"/>
      <c r="K368" s="160"/>
      <c r="L368" s="160" t="str">
        <f t="shared" ca="1" si="3"/>
        <v>Script 1</v>
      </c>
      <c r="M368" s="161"/>
      <c r="N368" s="150"/>
      <c r="O368" s="150"/>
      <c r="P368" s="150"/>
      <c r="Q368" s="150"/>
      <c r="R368" s="150"/>
      <c r="S368" s="150"/>
      <c r="T368" s="150"/>
      <c r="U368" s="150"/>
      <c r="V368" s="150"/>
      <c r="W368" s="150"/>
      <c r="X368" s="150"/>
      <c r="Y368" s="150"/>
      <c r="Z368" s="150"/>
      <c r="AA368" s="150"/>
    </row>
    <row r="369" spans="1:27" ht="12.75">
      <c r="A369" s="150"/>
      <c r="B369" s="158">
        <f t="shared" si="2"/>
        <v>361</v>
      </c>
      <c r="C369" s="159" t="str">
        <f ca="1">IFERROR(__xludf.DUMMYFUNCTION("""COMPUTED_VALUE"""),"Syania Saiful")</f>
        <v>Syania Saiful</v>
      </c>
      <c r="D369" s="160" t="str">
        <f ca="1">IFERROR(__xludf.DUMMYFUNCTION("""COMPUTED_VALUE"""),"Feb 28")</f>
        <v>Feb 28</v>
      </c>
      <c r="E369" s="160" t="str">
        <f ca="1">IFERROR(__xludf.DUMMYFUNCTION("""COMPUTED_VALUE"""),"Script 1")</f>
        <v>Script 1</v>
      </c>
      <c r="F369" s="160"/>
      <c r="G369" s="160"/>
      <c r="H369" s="160"/>
      <c r="I369" s="160"/>
      <c r="J369" s="160"/>
      <c r="K369" s="160"/>
      <c r="L369" s="160" t="str">
        <f t="shared" ca="1" si="3"/>
        <v>Script 1</v>
      </c>
      <c r="M369" s="161"/>
      <c r="N369" s="150"/>
      <c r="O369" s="150"/>
      <c r="P369" s="150"/>
      <c r="Q369" s="150"/>
      <c r="R369" s="150"/>
      <c r="S369" s="150"/>
      <c r="T369" s="150"/>
      <c r="U369" s="150"/>
      <c r="V369" s="150"/>
      <c r="W369" s="150"/>
      <c r="X369" s="150"/>
      <c r="Y369" s="150"/>
      <c r="Z369" s="150"/>
      <c r="AA369" s="150"/>
    </row>
    <row r="370" spans="1:27" ht="12.75">
      <c r="A370" s="150"/>
      <c r="B370" s="158">
        <f t="shared" si="2"/>
        <v>362</v>
      </c>
      <c r="C370" s="159" t="str">
        <f ca="1">IFERROR(__xludf.DUMMYFUNCTION("""COMPUTED_VALUE"""),"NurulJannah Johan")</f>
        <v>NurulJannah Johan</v>
      </c>
      <c r="D370" s="160" t="str">
        <f ca="1">IFERROR(__xludf.DUMMYFUNCTION("""COMPUTED_VALUE"""),"Feb 28")</f>
        <v>Feb 28</v>
      </c>
      <c r="E370" s="160" t="str">
        <f ca="1">IFERROR(__xludf.DUMMYFUNCTION("""COMPUTED_VALUE"""),"Script 1")</f>
        <v>Script 1</v>
      </c>
      <c r="F370" s="160"/>
      <c r="G370" s="160"/>
      <c r="H370" s="160"/>
      <c r="I370" s="160"/>
      <c r="J370" s="160"/>
      <c r="K370" s="160"/>
      <c r="L370" s="160" t="str">
        <f t="shared" ca="1" si="3"/>
        <v>Script 1</v>
      </c>
      <c r="M370" s="161"/>
      <c r="N370" s="150"/>
      <c r="O370" s="150"/>
      <c r="P370" s="150"/>
      <c r="Q370" s="150"/>
      <c r="R370" s="150"/>
      <c r="S370" s="150"/>
      <c r="T370" s="150"/>
      <c r="U370" s="150"/>
      <c r="V370" s="150"/>
      <c r="W370" s="150"/>
      <c r="X370" s="150"/>
      <c r="Y370" s="150"/>
      <c r="Z370" s="150"/>
      <c r="AA370" s="150"/>
    </row>
    <row r="371" spans="1:27" ht="12.75">
      <c r="A371" s="150"/>
      <c r="B371" s="158">
        <f t="shared" si="2"/>
        <v>363</v>
      </c>
      <c r="C371" s="159" t="str">
        <f ca="1">IFERROR(__xludf.DUMMYFUNCTION("""COMPUTED_VALUE"""),"Nur Athirah")</f>
        <v>Nur Athirah</v>
      </c>
      <c r="D371" s="160" t="str">
        <f ca="1">IFERROR(__xludf.DUMMYFUNCTION("""COMPUTED_VALUE"""),"Feb 28")</f>
        <v>Feb 28</v>
      </c>
      <c r="E371" s="160" t="str">
        <f ca="1">IFERROR(__xludf.DUMMYFUNCTION("""COMPUTED_VALUE"""),"Script 1")</f>
        <v>Script 1</v>
      </c>
      <c r="F371" s="160"/>
      <c r="G371" s="160"/>
      <c r="H371" s="160"/>
      <c r="I371" s="160"/>
      <c r="J371" s="160"/>
      <c r="K371" s="160"/>
      <c r="L371" s="160" t="str">
        <f t="shared" ca="1" si="3"/>
        <v>Script 1</v>
      </c>
      <c r="M371" s="161"/>
      <c r="N371" s="150"/>
      <c r="O371" s="150"/>
      <c r="P371" s="150"/>
      <c r="Q371" s="150"/>
      <c r="R371" s="150"/>
      <c r="S371" s="150"/>
      <c r="T371" s="150"/>
      <c r="U371" s="150"/>
      <c r="V371" s="150"/>
      <c r="W371" s="150"/>
      <c r="X371" s="150"/>
      <c r="Y371" s="150"/>
      <c r="Z371" s="150"/>
      <c r="AA371" s="150"/>
    </row>
    <row r="372" spans="1:27" ht="12.75">
      <c r="A372" s="150"/>
      <c r="B372" s="158">
        <f t="shared" si="2"/>
        <v>364</v>
      </c>
      <c r="C372" s="159" t="str">
        <f ca="1">IFERROR(__xludf.DUMMYFUNCTION("""COMPUTED_VALUE"""),"Nik Muhammad Faris Hakimi")</f>
        <v>Nik Muhammad Faris Hakimi</v>
      </c>
      <c r="D372" s="160" t="str">
        <f ca="1">IFERROR(__xludf.DUMMYFUNCTION("""COMPUTED_VALUE"""),"Feb 28")</f>
        <v>Feb 28</v>
      </c>
      <c r="E372" s="160" t="str">
        <f ca="1">IFERROR(__xludf.DUMMYFUNCTION("""COMPUTED_VALUE"""),"Script 1")</f>
        <v>Script 1</v>
      </c>
      <c r="F372" s="160"/>
      <c r="G372" s="160"/>
      <c r="H372" s="160"/>
      <c r="I372" s="160"/>
      <c r="J372" s="160"/>
      <c r="K372" s="160"/>
      <c r="L372" s="160" t="str">
        <f t="shared" ca="1" si="3"/>
        <v>Script 1</v>
      </c>
      <c r="M372" s="161"/>
      <c r="N372" s="150"/>
      <c r="O372" s="150"/>
      <c r="P372" s="150"/>
      <c r="Q372" s="150"/>
      <c r="R372" s="150"/>
      <c r="S372" s="150"/>
      <c r="T372" s="150"/>
      <c r="U372" s="150"/>
      <c r="V372" s="150"/>
      <c r="W372" s="150"/>
      <c r="X372" s="150"/>
      <c r="Y372" s="150"/>
      <c r="Z372" s="150"/>
      <c r="AA372" s="150"/>
    </row>
    <row r="373" spans="1:27" ht="12.75">
      <c r="A373" s="150"/>
      <c r="B373" s="158">
        <f t="shared" si="2"/>
        <v>365</v>
      </c>
      <c r="C373" s="159" t="str">
        <f ca="1">IFERROR(__xludf.DUMMYFUNCTION("""COMPUTED_VALUE"""),"Amirul Hakim")</f>
        <v>Amirul Hakim</v>
      </c>
      <c r="D373" s="160" t="str">
        <f ca="1">IFERROR(__xludf.DUMMYFUNCTION("""COMPUTED_VALUE"""),"Feb 28")</f>
        <v>Feb 28</v>
      </c>
      <c r="E373" s="160" t="str">
        <f ca="1">IFERROR(__xludf.DUMMYFUNCTION("""COMPUTED_VALUE"""),"Script 1")</f>
        <v>Script 1</v>
      </c>
      <c r="F373" s="160"/>
      <c r="G373" s="160"/>
      <c r="H373" s="160"/>
      <c r="I373" s="160"/>
      <c r="J373" s="160"/>
      <c r="K373" s="160"/>
      <c r="L373" s="160" t="str">
        <f t="shared" ca="1" si="3"/>
        <v>Script 1</v>
      </c>
      <c r="M373" s="161"/>
      <c r="N373" s="150"/>
      <c r="O373" s="150"/>
      <c r="P373" s="150"/>
      <c r="Q373" s="150"/>
      <c r="R373" s="150"/>
      <c r="S373" s="150"/>
      <c r="T373" s="150"/>
      <c r="U373" s="150"/>
      <c r="V373" s="150"/>
      <c r="W373" s="150"/>
      <c r="X373" s="150"/>
      <c r="Y373" s="150"/>
      <c r="Z373" s="150"/>
      <c r="AA373" s="150"/>
    </row>
    <row r="374" spans="1:27" ht="12.75">
      <c r="A374" s="150"/>
      <c r="B374" s="158">
        <f t="shared" si="2"/>
        <v>366</v>
      </c>
      <c r="C374" s="159" t="str">
        <f ca="1">IFERROR(__xludf.DUMMYFUNCTION("""COMPUTED_VALUE"""),"Nuriman Zakilfaton")</f>
        <v>Nuriman Zakilfaton</v>
      </c>
      <c r="D374" s="160" t="str">
        <f ca="1">IFERROR(__xludf.DUMMYFUNCTION("""COMPUTED_VALUE"""),"Feb 28")</f>
        <v>Feb 28</v>
      </c>
      <c r="E374" s="160" t="str">
        <f ca="1">IFERROR(__xludf.DUMMYFUNCTION("""COMPUTED_VALUE"""),"Script 1")</f>
        <v>Script 1</v>
      </c>
      <c r="F374" s="160"/>
      <c r="G374" s="160"/>
      <c r="H374" s="160"/>
      <c r="I374" s="160"/>
      <c r="J374" s="160"/>
      <c r="K374" s="160"/>
      <c r="L374" s="160" t="str">
        <f t="shared" ca="1" si="3"/>
        <v>Script 1</v>
      </c>
      <c r="M374" s="161"/>
      <c r="N374" s="150"/>
      <c r="O374" s="150"/>
      <c r="P374" s="150"/>
      <c r="Q374" s="150"/>
      <c r="R374" s="150"/>
      <c r="S374" s="150"/>
      <c r="T374" s="150"/>
      <c r="U374" s="150"/>
      <c r="V374" s="150"/>
      <c r="W374" s="150"/>
      <c r="X374" s="150"/>
      <c r="Y374" s="150"/>
      <c r="Z374" s="150"/>
      <c r="AA374" s="150"/>
    </row>
    <row r="375" spans="1:27" ht="12.75">
      <c r="A375" s="150"/>
      <c r="B375" s="158">
        <f t="shared" si="2"/>
        <v>367</v>
      </c>
      <c r="C375" s="159" t="str">
        <f ca="1">IFERROR(__xludf.DUMMYFUNCTION("""COMPUTED_VALUE"""),"Alyaa Abdul Rahman")</f>
        <v>Alyaa Abdul Rahman</v>
      </c>
      <c r="D375" s="160" t="str">
        <f ca="1">IFERROR(__xludf.DUMMYFUNCTION("""COMPUTED_VALUE"""),"Feb 28")</f>
        <v>Feb 28</v>
      </c>
      <c r="E375" s="160" t="str">
        <f ca="1">IFERROR(__xludf.DUMMYFUNCTION("""COMPUTED_VALUE"""),"Script 1")</f>
        <v>Script 1</v>
      </c>
      <c r="F375" s="160"/>
      <c r="G375" s="160"/>
      <c r="H375" s="160"/>
      <c r="I375" s="160"/>
      <c r="J375" s="160"/>
      <c r="K375" s="160"/>
      <c r="L375" s="160" t="str">
        <f t="shared" ca="1" si="3"/>
        <v>Script 1</v>
      </c>
      <c r="M375" s="161"/>
      <c r="N375" s="150"/>
      <c r="O375" s="150"/>
      <c r="P375" s="150"/>
      <c r="Q375" s="150"/>
      <c r="R375" s="150"/>
      <c r="S375" s="150"/>
      <c r="T375" s="150"/>
      <c r="U375" s="150"/>
      <c r="V375" s="150"/>
      <c r="W375" s="150"/>
      <c r="X375" s="150"/>
      <c r="Y375" s="150"/>
      <c r="Z375" s="150"/>
      <c r="AA375" s="150"/>
    </row>
    <row r="376" spans="1:27" ht="12.75">
      <c r="A376" s="150"/>
      <c r="B376" s="158">
        <f t="shared" si="2"/>
        <v>368</v>
      </c>
      <c r="C376" s="159" t="str">
        <f ca="1">IFERROR(__xludf.DUMMYFUNCTION("""COMPUTED_VALUE"""),"Nur Arifah Kamal Din")</f>
        <v>Nur Arifah Kamal Din</v>
      </c>
      <c r="D376" s="160" t="str">
        <f ca="1">IFERROR(__xludf.DUMMYFUNCTION("""COMPUTED_VALUE"""),"Feb 28")</f>
        <v>Feb 28</v>
      </c>
      <c r="E376" s="160" t="str">
        <f ca="1">IFERROR(__xludf.DUMMYFUNCTION("""COMPUTED_VALUE"""),"Script 1")</f>
        <v>Script 1</v>
      </c>
      <c r="F376" s="160"/>
      <c r="G376" s="160"/>
      <c r="H376" s="160"/>
      <c r="I376" s="160"/>
      <c r="J376" s="160"/>
      <c r="K376" s="160"/>
      <c r="L376" s="160" t="str">
        <f t="shared" ca="1" si="3"/>
        <v>Script 1</v>
      </c>
      <c r="M376" s="161"/>
      <c r="N376" s="150"/>
      <c r="O376" s="150"/>
      <c r="P376" s="150"/>
      <c r="Q376" s="150"/>
      <c r="R376" s="150"/>
      <c r="S376" s="150"/>
      <c r="T376" s="150"/>
      <c r="U376" s="150"/>
      <c r="V376" s="150"/>
      <c r="W376" s="150"/>
      <c r="X376" s="150"/>
      <c r="Y376" s="150"/>
      <c r="Z376" s="150"/>
      <c r="AA376" s="150"/>
    </row>
    <row r="377" spans="1:27" ht="12.75">
      <c r="A377" s="150"/>
      <c r="B377" s="158">
        <f t="shared" si="2"/>
        <v>369</v>
      </c>
      <c r="C377" s="159" t="str">
        <f ca="1">IFERROR(__xludf.DUMMYFUNCTION("""COMPUTED_VALUE"""),"Nor Farha")</f>
        <v>Nor Farha</v>
      </c>
      <c r="D377" s="160" t="str">
        <f ca="1">IFERROR(__xludf.DUMMYFUNCTION("""COMPUTED_VALUE"""),"Feb 28")</f>
        <v>Feb 28</v>
      </c>
      <c r="E377" s="160" t="str">
        <f ca="1">IFERROR(__xludf.DUMMYFUNCTION("""COMPUTED_VALUE"""),"Script 1")</f>
        <v>Script 1</v>
      </c>
      <c r="F377" s="160"/>
      <c r="G377" s="160"/>
      <c r="H377" s="160"/>
      <c r="I377" s="160"/>
      <c r="J377" s="160"/>
      <c r="K377" s="160"/>
      <c r="L377" s="160" t="str">
        <f t="shared" ca="1" si="3"/>
        <v>Script 1</v>
      </c>
      <c r="M377" s="161"/>
      <c r="N377" s="150"/>
      <c r="O377" s="150"/>
      <c r="P377" s="150"/>
      <c r="Q377" s="150"/>
      <c r="R377" s="150"/>
      <c r="S377" s="150"/>
      <c r="T377" s="150"/>
      <c r="U377" s="150"/>
      <c r="V377" s="150"/>
      <c r="W377" s="150"/>
      <c r="X377" s="150"/>
      <c r="Y377" s="150"/>
      <c r="Z377" s="150"/>
      <c r="AA377" s="150"/>
    </row>
    <row r="378" spans="1:27" ht="12.75">
      <c r="A378" s="150"/>
      <c r="B378" s="158">
        <f t="shared" si="2"/>
        <v>370</v>
      </c>
      <c r="C378" s="159" t="str">
        <f ca="1">IFERROR(__xludf.DUMMYFUNCTION("""COMPUTED_VALUE"""),"Balqis Zakaria")</f>
        <v>Balqis Zakaria</v>
      </c>
      <c r="D378" s="160" t="str">
        <f ca="1">IFERROR(__xludf.DUMMYFUNCTION("""COMPUTED_VALUE"""),"Feb 28")</f>
        <v>Feb 28</v>
      </c>
      <c r="E378" s="160" t="str">
        <f ca="1">IFERROR(__xludf.DUMMYFUNCTION("""COMPUTED_VALUE"""),"Script 1")</f>
        <v>Script 1</v>
      </c>
      <c r="F378" s="160"/>
      <c r="G378" s="160"/>
      <c r="H378" s="160"/>
      <c r="I378" s="160"/>
      <c r="J378" s="160"/>
      <c r="K378" s="160"/>
      <c r="L378" s="160" t="str">
        <f t="shared" ca="1" si="3"/>
        <v>Script 1</v>
      </c>
      <c r="M378" s="161"/>
      <c r="N378" s="150"/>
      <c r="O378" s="150"/>
      <c r="P378" s="150"/>
      <c r="Q378" s="150"/>
      <c r="R378" s="150"/>
      <c r="S378" s="150"/>
      <c r="T378" s="150"/>
      <c r="U378" s="150"/>
      <c r="V378" s="150"/>
      <c r="W378" s="150"/>
      <c r="X378" s="150"/>
      <c r="Y378" s="150"/>
      <c r="Z378" s="150"/>
      <c r="AA378" s="150"/>
    </row>
    <row r="379" spans="1:27" ht="12.75">
      <c r="A379" s="150"/>
      <c r="B379" s="158">
        <f t="shared" si="2"/>
        <v>371</v>
      </c>
      <c r="C379" s="159" t="str">
        <f ca="1">IFERROR(__xludf.DUMMYFUNCTION("""COMPUTED_VALUE"""),"SARAH QISTINA")</f>
        <v>SARAH QISTINA</v>
      </c>
      <c r="D379" s="160" t="str">
        <f ca="1">IFERROR(__xludf.DUMMYFUNCTION("""COMPUTED_VALUE"""),"Feb 28")</f>
        <v>Feb 28</v>
      </c>
      <c r="E379" s="160" t="str">
        <f ca="1">IFERROR(__xludf.DUMMYFUNCTION("""COMPUTED_VALUE"""),"Script 1")</f>
        <v>Script 1</v>
      </c>
      <c r="F379" s="160"/>
      <c r="G379" s="160"/>
      <c r="H379" s="160"/>
      <c r="I379" s="160"/>
      <c r="J379" s="160"/>
      <c r="K379" s="160"/>
      <c r="L379" s="160" t="str">
        <f t="shared" ca="1" si="3"/>
        <v>Script 1</v>
      </c>
      <c r="M379" s="161"/>
      <c r="N379" s="150"/>
      <c r="O379" s="150"/>
      <c r="P379" s="150"/>
      <c r="Q379" s="150"/>
      <c r="R379" s="150"/>
      <c r="S379" s="150"/>
      <c r="T379" s="150"/>
      <c r="U379" s="150"/>
      <c r="V379" s="150"/>
      <c r="W379" s="150"/>
      <c r="X379" s="150"/>
      <c r="Y379" s="150"/>
      <c r="Z379" s="150"/>
      <c r="AA379" s="150"/>
    </row>
    <row r="380" spans="1:27" ht="12.75">
      <c r="A380" s="150"/>
      <c r="B380" s="158">
        <f t="shared" si="2"/>
        <v>372</v>
      </c>
      <c r="C380" s="159" t="str">
        <f ca="1">IFERROR(__xludf.DUMMYFUNCTION("""COMPUTED_VALUE"""),"Nur Azariah Natasha Zakariah")</f>
        <v>Nur Azariah Natasha Zakariah</v>
      </c>
      <c r="D380" s="160" t="str">
        <f ca="1">IFERROR(__xludf.DUMMYFUNCTION("""COMPUTED_VALUE"""),"Feb 28")</f>
        <v>Feb 28</v>
      </c>
      <c r="E380" s="160" t="str">
        <f ca="1">IFERROR(__xludf.DUMMYFUNCTION("""COMPUTED_VALUE"""),"Script 1")</f>
        <v>Script 1</v>
      </c>
      <c r="F380" s="160"/>
      <c r="G380" s="160"/>
      <c r="H380" s="160"/>
      <c r="I380" s="160"/>
      <c r="J380" s="160"/>
      <c r="K380" s="160"/>
      <c r="L380" s="160" t="str">
        <f t="shared" ca="1" si="3"/>
        <v>Script 1</v>
      </c>
      <c r="M380" s="161"/>
      <c r="N380" s="150"/>
      <c r="O380" s="150"/>
      <c r="P380" s="150"/>
      <c r="Q380" s="150"/>
      <c r="R380" s="150"/>
      <c r="S380" s="150"/>
      <c r="T380" s="150"/>
      <c r="U380" s="150"/>
      <c r="V380" s="150"/>
      <c r="W380" s="150"/>
      <c r="X380" s="150"/>
      <c r="Y380" s="150"/>
      <c r="Z380" s="150"/>
      <c r="AA380" s="150"/>
    </row>
    <row r="381" spans="1:27" ht="12.75">
      <c r="A381" s="150"/>
      <c r="B381" s="158">
        <f t="shared" si="2"/>
        <v>373</v>
      </c>
      <c r="C381" s="159" t="str">
        <f ca="1">IFERROR(__xludf.DUMMYFUNCTION("""COMPUTED_VALUE"""),"Nur Syamimi")</f>
        <v>Nur Syamimi</v>
      </c>
      <c r="D381" s="160" t="str">
        <f ca="1">IFERROR(__xludf.DUMMYFUNCTION("""COMPUTED_VALUE"""),"Feb 28")</f>
        <v>Feb 28</v>
      </c>
      <c r="E381" s="160" t="str">
        <f ca="1">IFERROR(__xludf.DUMMYFUNCTION("""COMPUTED_VALUE"""),"Script 1")</f>
        <v>Script 1</v>
      </c>
      <c r="F381" s="160"/>
      <c r="G381" s="160"/>
      <c r="H381" s="160"/>
      <c r="I381" s="160"/>
      <c r="J381" s="160"/>
      <c r="K381" s="160"/>
      <c r="L381" s="160" t="str">
        <f t="shared" ca="1" si="3"/>
        <v>Script 1</v>
      </c>
      <c r="M381" s="161"/>
      <c r="N381" s="150"/>
      <c r="O381" s="150"/>
      <c r="P381" s="150"/>
      <c r="Q381" s="150"/>
      <c r="R381" s="150"/>
      <c r="S381" s="150"/>
      <c r="T381" s="150"/>
      <c r="U381" s="150"/>
      <c r="V381" s="150"/>
      <c r="W381" s="150"/>
      <c r="X381" s="150"/>
      <c r="Y381" s="150"/>
      <c r="Z381" s="150"/>
      <c r="AA381" s="150"/>
    </row>
    <row r="382" spans="1:27" ht="12.75">
      <c r="A382" s="150"/>
      <c r="B382" s="158">
        <f t="shared" si="2"/>
        <v>374</v>
      </c>
      <c r="C382" s="159" t="str">
        <f ca="1">IFERROR(__xludf.DUMMYFUNCTION("""COMPUTED_VALUE"""),"AZIM ZAINAL")</f>
        <v>AZIM ZAINAL</v>
      </c>
      <c r="D382" s="160" t="str">
        <f ca="1">IFERROR(__xludf.DUMMYFUNCTION("""COMPUTED_VALUE"""),"Feb 28")</f>
        <v>Feb 28</v>
      </c>
      <c r="E382" s="160" t="str">
        <f ca="1">IFERROR(__xludf.DUMMYFUNCTION("""COMPUTED_VALUE"""),"Script 1")</f>
        <v>Script 1</v>
      </c>
      <c r="F382" s="160"/>
      <c r="G382" s="160"/>
      <c r="H382" s="160"/>
      <c r="I382" s="160"/>
      <c r="J382" s="160"/>
      <c r="K382" s="160"/>
      <c r="L382" s="160" t="str">
        <f t="shared" ca="1" si="3"/>
        <v>Script 1</v>
      </c>
      <c r="M382" s="161"/>
      <c r="N382" s="150"/>
      <c r="O382" s="150"/>
      <c r="P382" s="150"/>
      <c r="Q382" s="150"/>
      <c r="R382" s="150"/>
      <c r="S382" s="150"/>
      <c r="T382" s="150"/>
      <c r="U382" s="150"/>
      <c r="V382" s="150"/>
      <c r="W382" s="150"/>
      <c r="X382" s="150"/>
      <c r="Y382" s="150"/>
      <c r="Z382" s="150"/>
      <c r="AA382" s="150"/>
    </row>
    <row r="383" spans="1:27" ht="12.75">
      <c r="A383" s="150"/>
      <c r="B383" s="158">
        <f t="shared" si="2"/>
        <v>375</v>
      </c>
      <c r="C383" s="159" t="str">
        <f ca="1">IFERROR(__xludf.DUMMYFUNCTION("""COMPUTED_VALUE"""),"Annur Nadhirah")</f>
        <v>Annur Nadhirah</v>
      </c>
      <c r="D383" s="160" t="str">
        <f ca="1">IFERROR(__xludf.DUMMYFUNCTION("""COMPUTED_VALUE"""),"Feb 28")</f>
        <v>Feb 28</v>
      </c>
      <c r="E383" s="160" t="str">
        <f ca="1">IFERROR(__xludf.DUMMYFUNCTION("""COMPUTED_VALUE"""),"Script 1")</f>
        <v>Script 1</v>
      </c>
      <c r="F383" s="160"/>
      <c r="G383" s="160"/>
      <c r="H383" s="160"/>
      <c r="I383" s="160"/>
      <c r="J383" s="160"/>
      <c r="K383" s="160"/>
      <c r="L383" s="160" t="str">
        <f t="shared" ca="1" si="3"/>
        <v>Script 1</v>
      </c>
      <c r="M383" s="161"/>
      <c r="N383" s="150"/>
      <c r="O383" s="150"/>
      <c r="P383" s="150"/>
      <c r="Q383" s="150"/>
      <c r="R383" s="150"/>
      <c r="S383" s="150"/>
      <c r="T383" s="150"/>
      <c r="U383" s="150"/>
      <c r="V383" s="150"/>
      <c r="W383" s="150"/>
      <c r="X383" s="150"/>
      <c r="Y383" s="150"/>
      <c r="Z383" s="150"/>
      <c r="AA383" s="150"/>
    </row>
    <row r="384" spans="1:27" ht="12.75">
      <c r="A384" s="150"/>
      <c r="B384" s="158">
        <f t="shared" si="2"/>
        <v>376</v>
      </c>
      <c r="C384" s="159" t="str">
        <f ca="1">IFERROR(__xludf.DUMMYFUNCTION("""COMPUTED_VALUE"""),"Ahmad Azman")</f>
        <v>Ahmad Azman</v>
      </c>
      <c r="D384" s="160" t="str">
        <f ca="1">IFERROR(__xludf.DUMMYFUNCTION("""COMPUTED_VALUE"""),"Feb 27")</f>
        <v>Feb 27</v>
      </c>
      <c r="E384" s="160" t="str">
        <f ca="1">IFERROR(__xludf.DUMMYFUNCTION("""COMPUTED_VALUE"""),"Script 1")</f>
        <v>Script 1</v>
      </c>
      <c r="F384" s="160"/>
      <c r="G384" s="160"/>
      <c r="H384" s="160"/>
      <c r="I384" s="160"/>
      <c r="J384" s="160"/>
      <c r="K384" s="160"/>
      <c r="L384" s="160" t="str">
        <f t="shared" ca="1" si="3"/>
        <v>Script 1</v>
      </c>
      <c r="M384" s="161"/>
      <c r="N384" s="150"/>
      <c r="O384" s="150"/>
      <c r="P384" s="150"/>
      <c r="Q384" s="150"/>
      <c r="R384" s="150"/>
      <c r="S384" s="150"/>
      <c r="T384" s="150"/>
      <c r="U384" s="150"/>
      <c r="V384" s="150"/>
      <c r="W384" s="150"/>
      <c r="X384" s="150"/>
      <c r="Y384" s="150"/>
      <c r="Z384" s="150"/>
      <c r="AA384" s="150"/>
    </row>
    <row r="385" spans="1:27" ht="12.75">
      <c r="A385" s="150"/>
      <c r="B385" s="158">
        <f t="shared" si="2"/>
        <v>377</v>
      </c>
      <c r="C385" s="159" t="str">
        <f ca="1">IFERROR(__xludf.DUMMYFUNCTION("""COMPUTED_VALUE"""),"Faridahanin Fauzi")</f>
        <v>Faridahanin Fauzi</v>
      </c>
      <c r="D385" s="160" t="str">
        <f ca="1">IFERROR(__xludf.DUMMYFUNCTION("""COMPUTED_VALUE"""),"Feb 27")</f>
        <v>Feb 27</v>
      </c>
      <c r="E385" s="160" t="str">
        <f ca="1">IFERROR(__xludf.DUMMYFUNCTION("""COMPUTED_VALUE"""),"Script 1")</f>
        <v>Script 1</v>
      </c>
      <c r="F385" s="160"/>
      <c r="G385" s="160"/>
      <c r="H385" s="160"/>
      <c r="I385" s="160"/>
      <c r="J385" s="160"/>
      <c r="K385" s="160"/>
      <c r="L385" s="160" t="str">
        <f t="shared" ca="1" si="3"/>
        <v>Script 1</v>
      </c>
      <c r="M385" s="161"/>
      <c r="N385" s="150"/>
      <c r="O385" s="150"/>
      <c r="P385" s="150"/>
      <c r="Q385" s="150"/>
      <c r="R385" s="150"/>
      <c r="S385" s="150"/>
      <c r="T385" s="150"/>
      <c r="U385" s="150"/>
      <c r="V385" s="150"/>
      <c r="W385" s="150"/>
      <c r="X385" s="150"/>
      <c r="Y385" s="150"/>
      <c r="Z385" s="150"/>
      <c r="AA385" s="150"/>
    </row>
    <row r="386" spans="1:27" ht="12.75">
      <c r="A386" s="150"/>
      <c r="B386" s="158">
        <f t="shared" si="2"/>
        <v>378</v>
      </c>
      <c r="C386" s="159" t="str">
        <f ca="1">IFERROR(__xludf.DUMMYFUNCTION("""COMPUTED_VALUE"""),"MUHAMMAD DANISH MUHAIMI")</f>
        <v>MUHAMMAD DANISH MUHAIMI</v>
      </c>
      <c r="D386" s="160" t="str">
        <f ca="1">IFERROR(__xludf.DUMMYFUNCTION("""COMPUTED_VALUE"""),"Feb 27")</f>
        <v>Feb 27</v>
      </c>
      <c r="E386" s="160" t="str">
        <f ca="1">IFERROR(__xludf.DUMMYFUNCTION("""COMPUTED_VALUE"""),"Script 1")</f>
        <v>Script 1</v>
      </c>
      <c r="F386" s="160"/>
      <c r="G386" s="160"/>
      <c r="H386" s="160"/>
      <c r="I386" s="160"/>
      <c r="J386" s="160"/>
      <c r="K386" s="160"/>
      <c r="L386" s="160" t="str">
        <f t="shared" ca="1" si="3"/>
        <v>Script 1</v>
      </c>
      <c r="M386" s="161"/>
      <c r="N386" s="150"/>
      <c r="O386" s="150"/>
      <c r="P386" s="150"/>
      <c r="Q386" s="150"/>
      <c r="R386" s="150"/>
      <c r="S386" s="150"/>
      <c r="T386" s="150"/>
      <c r="U386" s="150"/>
      <c r="V386" s="150"/>
      <c r="W386" s="150"/>
      <c r="X386" s="150"/>
      <c r="Y386" s="150"/>
      <c r="Z386" s="150"/>
      <c r="AA386" s="150"/>
    </row>
    <row r="387" spans="1:27" ht="12.75">
      <c r="A387" s="150"/>
      <c r="B387" s="158">
        <f t="shared" si="2"/>
        <v>379</v>
      </c>
      <c r="C387" s="159" t="str">
        <f ca="1">IFERROR(__xludf.DUMMYFUNCTION("""COMPUTED_VALUE"""),"Firdaus Zuhaimi")</f>
        <v>Firdaus Zuhaimi</v>
      </c>
      <c r="D387" s="160" t="str">
        <f ca="1">IFERROR(__xludf.DUMMYFUNCTION("""COMPUTED_VALUE"""),"Feb 27")</f>
        <v>Feb 27</v>
      </c>
      <c r="E387" s="160" t="str">
        <f ca="1">IFERROR(__xludf.DUMMYFUNCTION("""COMPUTED_VALUE"""),"Script 1")</f>
        <v>Script 1</v>
      </c>
      <c r="F387" s="160"/>
      <c r="G387" s="160"/>
      <c r="H387" s="160"/>
      <c r="I387" s="160"/>
      <c r="J387" s="160"/>
      <c r="K387" s="160"/>
      <c r="L387" s="160" t="str">
        <f t="shared" ca="1" si="3"/>
        <v>Script 1</v>
      </c>
      <c r="M387" s="161"/>
      <c r="N387" s="150"/>
      <c r="O387" s="150"/>
      <c r="P387" s="150"/>
      <c r="Q387" s="150"/>
      <c r="R387" s="150"/>
      <c r="S387" s="150"/>
      <c r="T387" s="150"/>
      <c r="U387" s="150"/>
      <c r="V387" s="150"/>
      <c r="W387" s="150"/>
      <c r="X387" s="150"/>
      <c r="Y387" s="150"/>
      <c r="Z387" s="150"/>
      <c r="AA387" s="150"/>
    </row>
    <row r="388" spans="1:27" ht="12.75">
      <c r="A388" s="150"/>
      <c r="B388" s="158">
        <f t="shared" si="2"/>
        <v>380</v>
      </c>
      <c r="C388" s="159" t="str">
        <f ca="1">IFERROR(__xludf.DUMMYFUNCTION("""COMPUTED_VALUE"""),"Farra Syamina")</f>
        <v>Farra Syamina</v>
      </c>
      <c r="D388" s="160" t="str">
        <f ca="1">IFERROR(__xludf.DUMMYFUNCTION("""COMPUTED_VALUE"""),"Feb 27")</f>
        <v>Feb 27</v>
      </c>
      <c r="E388" s="160" t="str">
        <f ca="1">IFERROR(__xludf.DUMMYFUNCTION("""COMPUTED_VALUE"""),"Script 1")</f>
        <v>Script 1</v>
      </c>
      <c r="F388" s="160"/>
      <c r="G388" s="160"/>
      <c r="H388" s="160"/>
      <c r="I388" s="160"/>
      <c r="J388" s="160"/>
      <c r="K388" s="160"/>
      <c r="L388" s="160" t="str">
        <f t="shared" ca="1" si="3"/>
        <v>Script 1</v>
      </c>
      <c r="M388" s="161"/>
      <c r="N388" s="150"/>
      <c r="O388" s="150"/>
      <c r="P388" s="150"/>
      <c r="Q388" s="150"/>
      <c r="R388" s="150"/>
      <c r="S388" s="150"/>
      <c r="T388" s="150"/>
      <c r="U388" s="150"/>
      <c r="V388" s="150"/>
      <c r="W388" s="150"/>
      <c r="X388" s="150"/>
      <c r="Y388" s="150"/>
      <c r="Z388" s="150"/>
      <c r="AA388" s="150"/>
    </row>
    <row r="389" spans="1:27" ht="12.75">
      <c r="A389" s="150"/>
      <c r="B389" s="158">
        <f t="shared" si="2"/>
        <v>381</v>
      </c>
      <c r="C389" s="159" t="str">
        <f ca="1">IFERROR(__xludf.DUMMYFUNCTION("""COMPUTED_VALUE"""),"Abdul Faqih")</f>
        <v>Abdul Faqih</v>
      </c>
      <c r="D389" s="160" t="str">
        <f ca="1">IFERROR(__xludf.DUMMYFUNCTION("""COMPUTED_VALUE"""),"Feb 27")</f>
        <v>Feb 27</v>
      </c>
      <c r="E389" s="160" t="str">
        <f ca="1">IFERROR(__xludf.DUMMYFUNCTION("""COMPUTED_VALUE"""),"Script 1")</f>
        <v>Script 1</v>
      </c>
      <c r="F389" s="160"/>
      <c r="G389" s="160"/>
      <c r="H389" s="160"/>
      <c r="I389" s="160"/>
      <c r="J389" s="160"/>
      <c r="K389" s="160"/>
      <c r="L389" s="160" t="str">
        <f t="shared" ca="1" si="3"/>
        <v>Script 1</v>
      </c>
      <c r="M389" s="161"/>
      <c r="N389" s="150"/>
      <c r="O389" s="150"/>
      <c r="P389" s="150"/>
      <c r="Q389" s="150"/>
      <c r="R389" s="150"/>
      <c r="S389" s="150"/>
      <c r="T389" s="150"/>
      <c r="U389" s="150"/>
      <c r="V389" s="150"/>
      <c r="W389" s="150"/>
      <c r="X389" s="150"/>
      <c r="Y389" s="150"/>
      <c r="Z389" s="150"/>
      <c r="AA389" s="150"/>
    </row>
    <row r="390" spans="1:27" ht="12.75">
      <c r="A390" s="150"/>
      <c r="B390" s="158">
        <f t="shared" si="2"/>
        <v>382</v>
      </c>
      <c r="C390" s="159" t="str">
        <f ca="1">IFERROR(__xludf.DUMMYFUNCTION("""COMPUTED_VALUE"""),"Tengku Ayu Tengku Yusoff")</f>
        <v>Tengku Ayu Tengku Yusoff</v>
      </c>
      <c r="D390" s="160" t="str">
        <f ca="1">IFERROR(__xludf.DUMMYFUNCTION("""COMPUTED_VALUE"""),"Feb 27")</f>
        <v>Feb 27</v>
      </c>
      <c r="E390" s="160" t="str">
        <f ca="1">IFERROR(__xludf.DUMMYFUNCTION("""COMPUTED_VALUE"""),"Script 1")</f>
        <v>Script 1</v>
      </c>
      <c r="F390" s="160"/>
      <c r="G390" s="160"/>
      <c r="H390" s="160"/>
      <c r="I390" s="160"/>
      <c r="J390" s="160"/>
      <c r="K390" s="160"/>
      <c r="L390" s="160" t="str">
        <f t="shared" ca="1" si="3"/>
        <v>Script 1</v>
      </c>
      <c r="M390" s="161"/>
      <c r="N390" s="150"/>
      <c r="O390" s="150"/>
      <c r="P390" s="150"/>
      <c r="Q390" s="150"/>
      <c r="R390" s="150"/>
      <c r="S390" s="150"/>
      <c r="T390" s="150"/>
      <c r="U390" s="150"/>
      <c r="V390" s="150"/>
      <c r="W390" s="150"/>
      <c r="X390" s="150"/>
      <c r="Y390" s="150"/>
      <c r="Z390" s="150"/>
      <c r="AA390" s="150"/>
    </row>
    <row r="391" spans="1:27" ht="12.75">
      <c r="A391" s="150"/>
      <c r="B391" s="158">
        <f t="shared" si="2"/>
        <v>383</v>
      </c>
      <c r="C391" s="159" t="str">
        <f ca="1">IFERROR(__xludf.DUMMYFUNCTION("""COMPUTED_VALUE"""),"Nur Hana")</f>
        <v>Nur Hana</v>
      </c>
      <c r="D391" s="160" t="str">
        <f ca="1">IFERROR(__xludf.DUMMYFUNCTION("""COMPUTED_VALUE"""),"Feb 27")</f>
        <v>Feb 27</v>
      </c>
      <c r="E391" s="160" t="str">
        <f ca="1">IFERROR(__xludf.DUMMYFUNCTION("""COMPUTED_VALUE"""),"Script 1")</f>
        <v>Script 1</v>
      </c>
      <c r="F391" s="160"/>
      <c r="G391" s="160"/>
      <c r="H391" s="160"/>
      <c r="I391" s="160"/>
      <c r="J391" s="160"/>
      <c r="K391" s="160"/>
      <c r="L391" s="160" t="str">
        <f t="shared" ca="1" si="3"/>
        <v>Script 1</v>
      </c>
      <c r="M391" s="161"/>
      <c r="N391" s="150"/>
      <c r="O391" s="150"/>
      <c r="P391" s="150"/>
      <c r="Q391" s="150"/>
      <c r="R391" s="150"/>
      <c r="S391" s="150"/>
      <c r="T391" s="150"/>
      <c r="U391" s="150"/>
      <c r="V391" s="150"/>
      <c r="W391" s="150"/>
      <c r="X391" s="150"/>
      <c r="Y391" s="150"/>
      <c r="Z391" s="150"/>
      <c r="AA391" s="150"/>
    </row>
    <row r="392" spans="1:27" ht="12.75">
      <c r="A392" s="150"/>
      <c r="B392" s="158">
        <f t="shared" si="2"/>
        <v>384</v>
      </c>
      <c r="C392" s="159" t="str">
        <f ca="1">IFERROR(__xludf.DUMMYFUNCTION("""COMPUTED_VALUE"""),"Nurfakhira Adzami")</f>
        <v>Nurfakhira Adzami</v>
      </c>
      <c r="D392" s="160" t="str">
        <f ca="1">IFERROR(__xludf.DUMMYFUNCTION("""COMPUTED_VALUE"""),"Feb 27")</f>
        <v>Feb 27</v>
      </c>
      <c r="E392" s="160" t="str">
        <f ca="1">IFERROR(__xludf.DUMMYFUNCTION("""COMPUTED_VALUE"""),"Script 1")</f>
        <v>Script 1</v>
      </c>
      <c r="F392" s="160"/>
      <c r="G392" s="160"/>
      <c r="H392" s="160"/>
      <c r="I392" s="160"/>
      <c r="J392" s="160"/>
      <c r="K392" s="160"/>
      <c r="L392" s="160" t="str">
        <f t="shared" ca="1" si="3"/>
        <v>Script 1</v>
      </c>
      <c r="M392" s="161"/>
      <c r="N392" s="150"/>
      <c r="O392" s="150"/>
      <c r="P392" s="150"/>
      <c r="Q392" s="150"/>
      <c r="R392" s="150"/>
      <c r="S392" s="150"/>
      <c r="T392" s="150"/>
      <c r="U392" s="150"/>
      <c r="V392" s="150"/>
      <c r="W392" s="150"/>
      <c r="X392" s="150"/>
      <c r="Y392" s="150"/>
      <c r="Z392" s="150"/>
      <c r="AA392" s="150"/>
    </row>
    <row r="393" spans="1:27" ht="12.75">
      <c r="A393" s="150"/>
      <c r="B393" s="158">
        <f t="shared" si="2"/>
        <v>385</v>
      </c>
      <c r="C393" s="159" t="str">
        <f ca="1">IFERROR(__xludf.DUMMYFUNCTION("""COMPUTED_VALUE"""),"Farisya Mirza Lokman")</f>
        <v>Farisya Mirza Lokman</v>
      </c>
      <c r="D393" s="160" t="str">
        <f ca="1">IFERROR(__xludf.DUMMYFUNCTION("""COMPUTED_VALUE"""),"Feb 27")</f>
        <v>Feb 27</v>
      </c>
      <c r="E393" s="160" t="str">
        <f ca="1">IFERROR(__xludf.DUMMYFUNCTION("""COMPUTED_VALUE"""),"Script 1")</f>
        <v>Script 1</v>
      </c>
      <c r="F393" s="160"/>
      <c r="G393" s="160"/>
      <c r="H393" s="160"/>
      <c r="I393" s="160"/>
      <c r="J393" s="160"/>
      <c r="K393" s="160"/>
      <c r="L393" s="160" t="str">
        <f t="shared" ca="1" si="3"/>
        <v>Script 1</v>
      </c>
      <c r="M393" s="161"/>
      <c r="N393" s="150"/>
      <c r="O393" s="150"/>
      <c r="P393" s="150"/>
      <c r="Q393" s="150"/>
      <c r="R393" s="150"/>
      <c r="S393" s="150"/>
      <c r="T393" s="150"/>
      <c r="U393" s="150"/>
      <c r="V393" s="150"/>
      <c r="W393" s="150"/>
      <c r="X393" s="150"/>
      <c r="Y393" s="150"/>
      <c r="Z393" s="150"/>
      <c r="AA393" s="150"/>
    </row>
    <row r="394" spans="1:27" ht="12.75">
      <c r="A394" s="150"/>
      <c r="B394" s="158">
        <f t="shared" si="2"/>
        <v>386</v>
      </c>
      <c r="C394" s="159" t="str">
        <f ca="1">IFERROR(__xludf.DUMMYFUNCTION("""COMPUTED_VALUE"""),"Farah Hamizah")</f>
        <v>Farah Hamizah</v>
      </c>
      <c r="D394" s="160" t="str">
        <f ca="1">IFERROR(__xludf.DUMMYFUNCTION("""COMPUTED_VALUE"""),"Feb 27")</f>
        <v>Feb 27</v>
      </c>
      <c r="E394" s="160" t="str">
        <f ca="1">IFERROR(__xludf.DUMMYFUNCTION("""COMPUTED_VALUE"""),"Script 1")</f>
        <v>Script 1</v>
      </c>
      <c r="F394" s="160"/>
      <c r="G394" s="160"/>
      <c r="H394" s="160"/>
      <c r="I394" s="160"/>
      <c r="J394" s="160"/>
      <c r="K394" s="160"/>
      <c r="L394" s="160" t="str">
        <f t="shared" ca="1" si="3"/>
        <v>Script 1</v>
      </c>
      <c r="M394" s="161"/>
      <c r="N394" s="150"/>
      <c r="O394" s="150"/>
      <c r="P394" s="150"/>
      <c r="Q394" s="150"/>
      <c r="R394" s="150"/>
      <c r="S394" s="150"/>
      <c r="T394" s="150"/>
      <c r="U394" s="150"/>
      <c r="V394" s="150"/>
      <c r="W394" s="150"/>
      <c r="X394" s="150"/>
      <c r="Y394" s="150"/>
      <c r="Z394" s="150"/>
      <c r="AA394" s="150"/>
    </row>
    <row r="395" spans="1:27" ht="12.75">
      <c r="A395" s="150"/>
      <c r="B395" s="158">
        <f t="shared" si="2"/>
        <v>387</v>
      </c>
      <c r="C395" s="159" t="str">
        <f ca="1">IFERROR(__xludf.DUMMYFUNCTION("""COMPUTED_VALUE"""),"Ahmad Hasif Norzli")</f>
        <v>Ahmad Hasif Norzli</v>
      </c>
      <c r="D395" s="160" t="str">
        <f ca="1">IFERROR(__xludf.DUMMYFUNCTION("""COMPUTED_VALUE"""),"Feb 27")</f>
        <v>Feb 27</v>
      </c>
      <c r="E395" s="160" t="str">
        <f ca="1">IFERROR(__xludf.DUMMYFUNCTION("""COMPUTED_VALUE"""),"Script 1")</f>
        <v>Script 1</v>
      </c>
      <c r="F395" s="160"/>
      <c r="G395" s="160"/>
      <c r="H395" s="160"/>
      <c r="I395" s="160"/>
      <c r="J395" s="160"/>
      <c r="K395" s="160"/>
      <c r="L395" s="160" t="str">
        <f t="shared" ca="1" si="3"/>
        <v>Script 1</v>
      </c>
      <c r="M395" s="161"/>
      <c r="N395" s="150"/>
      <c r="O395" s="150"/>
      <c r="P395" s="150"/>
      <c r="Q395" s="150"/>
      <c r="R395" s="150"/>
      <c r="S395" s="150"/>
      <c r="T395" s="150"/>
      <c r="U395" s="150"/>
      <c r="V395" s="150"/>
      <c r="W395" s="150"/>
      <c r="X395" s="150"/>
      <c r="Y395" s="150"/>
      <c r="Z395" s="150"/>
      <c r="AA395" s="150"/>
    </row>
    <row r="396" spans="1:27" ht="12.75">
      <c r="A396" s="150"/>
      <c r="B396" s="158">
        <f t="shared" si="2"/>
        <v>388</v>
      </c>
      <c r="C396" s="159" t="str">
        <f ca="1">IFERROR(__xludf.DUMMYFUNCTION("""COMPUTED_VALUE"""),"Fatihah Prajudi")</f>
        <v>Fatihah Prajudi</v>
      </c>
      <c r="D396" s="160" t="str">
        <f ca="1">IFERROR(__xludf.DUMMYFUNCTION("""COMPUTED_VALUE"""),"Feb 27")</f>
        <v>Feb 27</v>
      </c>
      <c r="E396" s="160" t="str">
        <f ca="1">IFERROR(__xludf.DUMMYFUNCTION("""COMPUTED_VALUE"""),"Script 1")</f>
        <v>Script 1</v>
      </c>
      <c r="F396" s="160"/>
      <c r="G396" s="160"/>
      <c r="H396" s="160"/>
      <c r="I396" s="160"/>
      <c r="J396" s="160"/>
      <c r="K396" s="160"/>
      <c r="L396" s="160" t="str">
        <f t="shared" ca="1" si="3"/>
        <v>Script 1</v>
      </c>
      <c r="M396" s="161"/>
      <c r="N396" s="150"/>
      <c r="O396" s="150"/>
      <c r="P396" s="150"/>
      <c r="Q396" s="150"/>
      <c r="R396" s="150"/>
      <c r="S396" s="150"/>
      <c r="T396" s="150"/>
      <c r="U396" s="150"/>
      <c r="V396" s="150"/>
      <c r="W396" s="150"/>
      <c r="X396" s="150"/>
      <c r="Y396" s="150"/>
      <c r="Z396" s="150"/>
      <c r="AA396" s="150"/>
    </row>
    <row r="397" spans="1:27" ht="12.75">
      <c r="A397" s="150"/>
      <c r="B397" s="158">
        <f t="shared" si="2"/>
        <v>389</v>
      </c>
      <c r="C397" s="159" t="str">
        <f ca="1">IFERROR(__xludf.DUMMYFUNCTION("""COMPUTED_VALUE"""),"Ariff Haikal")</f>
        <v>Ariff Haikal</v>
      </c>
      <c r="D397" s="160" t="str">
        <f ca="1">IFERROR(__xludf.DUMMYFUNCTION("""COMPUTED_VALUE"""),"Feb 27")</f>
        <v>Feb 27</v>
      </c>
      <c r="E397" s="160" t="str">
        <f ca="1">IFERROR(__xludf.DUMMYFUNCTION("""COMPUTED_VALUE"""),"Script 1")</f>
        <v>Script 1</v>
      </c>
      <c r="F397" s="160"/>
      <c r="G397" s="160"/>
      <c r="H397" s="160"/>
      <c r="I397" s="160"/>
      <c r="J397" s="160"/>
      <c r="K397" s="160"/>
      <c r="L397" s="160" t="str">
        <f t="shared" ca="1" si="3"/>
        <v>Script 1</v>
      </c>
      <c r="M397" s="161"/>
      <c r="N397" s="150"/>
      <c r="O397" s="150"/>
      <c r="P397" s="150"/>
      <c r="Q397" s="150"/>
      <c r="R397" s="150"/>
      <c r="S397" s="150"/>
      <c r="T397" s="150"/>
      <c r="U397" s="150"/>
      <c r="V397" s="150"/>
      <c r="W397" s="150"/>
      <c r="X397" s="150"/>
      <c r="Y397" s="150"/>
      <c r="Z397" s="150"/>
      <c r="AA397" s="150"/>
    </row>
    <row r="398" spans="1:27" ht="12.75">
      <c r="A398" s="150"/>
      <c r="B398" s="158">
        <f t="shared" si="2"/>
        <v>390</v>
      </c>
      <c r="C398" s="159" t="str">
        <f ca="1">IFERROR(__xludf.DUMMYFUNCTION("""COMPUTED_VALUE"""),"NUR AFIQAH KHAIRUL AZMI")</f>
        <v>NUR AFIQAH KHAIRUL AZMI</v>
      </c>
      <c r="D398" s="160" t="str">
        <f ca="1">IFERROR(__xludf.DUMMYFUNCTION("""COMPUTED_VALUE"""),"Feb 27")</f>
        <v>Feb 27</v>
      </c>
      <c r="E398" s="160" t="str">
        <f ca="1">IFERROR(__xludf.DUMMYFUNCTION("""COMPUTED_VALUE"""),"Script 1")</f>
        <v>Script 1</v>
      </c>
      <c r="F398" s="160"/>
      <c r="G398" s="160"/>
      <c r="H398" s="160"/>
      <c r="I398" s="160"/>
      <c r="J398" s="160"/>
      <c r="K398" s="160"/>
      <c r="L398" s="160" t="str">
        <f t="shared" ca="1" si="3"/>
        <v>Script 1</v>
      </c>
      <c r="M398" s="161"/>
      <c r="N398" s="150"/>
      <c r="O398" s="150"/>
      <c r="P398" s="150"/>
      <c r="Q398" s="150"/>
      <c r="R398" s="150"/>
      <c r="S398" s="150"/>
      <c r="T398" s="150"/>
      <c r="U398" s="150"/>
      <c r="V398" s="150"/>
      <c r="W398" s="150"/>
      <c r="X398" s="150"/>
      <c r="Y398" s="150"/>
      <c r="Z398" s="150"/>
      <c r="AA398" s="150"/>
    </row>
    <row r="399" spans="1:27" ht="12.75">
      <c r="A399" s="150"/>
      <c r="B399" s="158">
        <f t="shared" si="2"/>
        <v>391</v>
      </c>
      <c r="C399" s="159" t="str">
        <f ca="1">IFERROR(__xludf.DUMMYFUNCTION("""COMPUTED_VALUE"""),"Adilah Rosli")</f>
        <v>Adilah Rosli</v>
      </c>
      <c r="D399" s="160" t="str">
        <f ca="1">IFERROR(__xludf.DUMMYFUNCTION("""COMPUTED_VALUE"""),"Feb 27")</f>
        <v>Feb 27</v>
      </c>
      <c r="E399" s="160" t="str">
        <f ca="1">IFERROR(__xludf.DUMMYFUNCTION("""COMPUTED_VALUE"""),"Script 1")</f>
        <v>Script 1</v>
      </c>
      <c r="F399" s="160"/>
      <c r="G399" s="160"/>
      <c r="H399" s="160"/>
      <c r="I399" s="160"/>
      <c r="J399" s="160"/>
      <c r="K399" s="160"/>
      <c r="L399" s="160" t="str">
        <f t="shared" ca="1" si="3"/>
        <v>Script 1</v>
      </c>
      <c r="M399" s="161"/>
      <c r="N399" s="150"/>
      <c r="O399" s="150"/>
      <c r="P399" s="150"/>
      <c r="Q399" s="150"/>
      <c r="R399" s="150"/>
      <c r="S399" s="150"/>
      <c r="T399" s="150"/>
      <c r="U399" s="150"/>
      <c r="V399" s="150"/>
      <c r="W399" s="150"/>
      <c r="X399" s="150"/>
      <c r="Y399" s="150"/>
      <c r="Z399" s="150"/>
      <c r="AA399" s="150"/>
    </row>
    <row r="400" spans="1:27" ht="12.75">
      <c r="A400" s="150"/>
      <c r="B400" s="158">
        <f t="shared" si="2"/>
        <v>392</v>
      </c>
      <c r="C400" s="159" t="str">
        <f ca="1">IFERROR(__xludf.DUMMYFUNCTION("""COMPUTED_VALUE"""),"Aiman Ihsan")</f>
        <v>Aiman Ihsan</v>
      </c>
      <c r="D400" s="160" t="str">
        <f ca="1">IFERROR(__xludf.DUMMYFUNCTION("""COMPUTED_VALUE"""),"Feb 27")</f>
        <v>Feb 27</v>
      </c>
      <c r="E400" s="160" t="str">
        <f ca="1">IFERROR(__xludf.DUMMYFUNCTION("""COMPUTED_VALUE"""),"Script 1")</f>
        <v>Script 1</v>
      </c>
      <c r="F400" s="160"/>
      <c r="G400" s="160"/>
      <c r="H400" s="160"/>
      <c r="I400" s="160"/>
      <c r="J400" s="160"/>
      <c r="K400" s="160"/>
      <c r="L400" s="160" t="str">
        <f t="shared" ca="1" si="3"/>
        <v>Script 1</v>
      </c>
      <c r="M400" s="161"/>
      <c r="N400" s="150"/>
      <c r="O400" s="150"/>
      <c r="P400" s="150"/>
      <c r="Q400" s="150"/>
      <c r="R400" s="150"/>
      <c r="S400" s="150"/>
      <c r="T400" s="150"/>
      <c r="U400" s="150"/>
      <c r="V400" s="150"/>
      <c r="W400" s="150"/>
      <c r="X400" s="150"/>
      <c r="Y400" s="150"/>
      <c r="Z400" s="150"/>
      <c r="AA400" s="150"/>
    </row>
    <row r="401" spans="1:27" ht="12.75">
      <c r="A401" s="150"/>
      <c r="B401" s="158">
        <f t="shared" si="2"/>
        <v>393</v>
      </c>
      <c r="C401" s="159" t="str">
        <f ca="1">IFERROR(__xludf.DUMMYFUNCTION("""COMPUTED_VALUE"""),"LUQMAN HAKIM MUHAIYUDDIN")</f>
        <v>LUQMAN HAKIM MUHAIYUDDIN</v>
      </c>
      <c r="D401" s="160" t="str">
        <f ca="1">IFERROR(__xludf.DUMMYFUNCTION("""COMPUTED_VALUE"""),"Feb 27")</f>
        <v>Feb 27</v>
      </c>
      <c r="E401" s="160" t="str">
        <f ca="1">IFERROR(__xludf.DUMMYFUNCTION("""COMPUTED_VALUE"""),"Script 1")</f>
        <v>Script 1</v>
      </c>
      <c r="F401" s="160"/>
      <c r="G401" s="160"/>
      <c r="H401" s="160"/>
      <c r="I401" s="160"/>
      <c r="J401" s="160"/>
      <c r="K401" s="160"/>
      <c r="L401" s="160" t="str">
        <f t="shared" ca="1" si="3"/>
        <v>Script 1</v>
      </c>
      <c r="M401" s="161"/>
      <c r="N401" s="150"/>
      <c r="O401" s="150"/>
      <c r="P401" s="150"/>
      <c r="Q401" s="150"/>
      <c r="R401" s="150"/>
      <c r="S401" s="150"/>
      <c r="T401" s="150"/>
      <c r="U401" s="150"/>
      <c r="V401" s="150"/>
      <c r="W401" s="150"/>
      <c r="X401" s="150"/>
      <c r="Y401" s="150"/>
      <c r="Z401" s="150"/>
      <c r="AA401" s="150"/>
    </row>
    <row r="402" spans="1:27" ht="12.75">
      <c r="A402" s="150"/>
      <c r="B402" s="158">
        <f t="shared" si="2"/>
        <v>394</v>
      </c>
      <c r="C402" s="159" t="str">
        <f ca="1">IFERROR(__xludf.DUMMYFUNCTION("""COMPUTED_VALUE"""),"Nurul Qistina")</f>
        <v>Nurul Qistina</v>
      </c>
      <c r="D402" s="160" t="str">
        <f ca="1">IFERROR(__xludf.DUMMYFUNCTION("""COMPUTED_VALUE"""),"Feb 27")</f>
        <v>Feb 27</v>
      </c>
      <c r="E402" s="160" t="str">
        <f ca="1">IFERROR(__xludf.DUMMYFUNCTION("""COMPUTED_VALUE"""),"Script 1")</f>
        <v>Script 1</v>
      </c>
      <c r="F402" s="160"/>
      <c r="G402" s="160"/>
      <c r="H402" s="160"/>
      <c r="I402" s="160"/>
      <c r="J402" s="160"/>
      <c r="K402" s="160"/>
      <c r="L402" s="160" t="str">
        <f t="shared" ca="1" si="3"/>
        <v>Script 1</v>
      </c>
      <c r="M402" s="161"/>
      <c r="N402" s="150"/>
      <c r="O402" s="150"/>
      <c r="P402" s="150"/>
      <c r="Q402" s="150"/>
      <c r="R402" s="150"/>
      <c r="S402" s="150"/>
      <c r="T402" s="150"/>
      <c r="U402" s="150"/>
      <c r="V402" s="150"/>
      <c r="W402" s="150"/>
      <c r="X402" s="150"/>
      <c r="Y402" s="150"/>
      <c r="Z402" s="150"/>
      <c r="AA402" s="150"/>
    </row>
    <row r="403" spans="1:27" ht="12.75">
      <c r="A403" s="150"/>
      <c r="B403" s="158">
        <f t="shared" si="2"/>
        <v>395</v>
      </c>
      <c r="C403" s="159" t="str">
        <f ca="1">IFERROR(__xludf.DUMMYFUNCTION("""COMPUTED_VALUE"""),"Alia Natasya")</f>
        <v>Alia Natasya</v>
      </c>
      <c r="D403" s="160" t="str">
        <f ca="1">IFERROR(__xludf.DUMMYFUNCTION("""COMPUTED_VALUE"""),"Feb 27")</f>
        <v>Feb 27</v>
      </c>
      <c r="E403" s="160" t="str">
        <f ca="1">IFERROR(__xludf.DUMMYFUNCTION("""COMPUTED_VALUE"""),"Script 1")</f>
        <v>Script 1</v>
      </c>
      <c r="F403" s="160"/>
      <c r="G403" s="160"/>
      <c r="H403" s="160"/>
      <c r="I403" s="160"/>
      <c r="J403" s="160"/>
      <c r="K403" s="160"/>
      <c r="L403" s="160" t="str">
        <f t="shared" ca="1" si="3"/>
        <v>Script 1</v>
      </c>
      <c r="M403" s="161"/>
      <c r="N403" s="150"/>
      <c r="O403" s="150"/>
      <c r="P403" s="150"/>
      <c r="Q403" s="150"/>
      <c r="R403" s="150"/>
      <c r="S403" s="150"/>
      <c r="T403" s="150"/>
      <c r="U403" s="150"/>
      <c r="V403" s="150"/>
      <c r="W403" s="150"/>
      <c r="X403" s="150"/>
      <c r="Y403" s="150"/>
      <c r="Z403" s="150"/>
      <c r="AA403" s="150"/>
    </row>
    <row r="404" spans="1:27" ht="12.75">
      <c r="A404" s="150"/>
      <c r="B404" s="158">
        <f t="shared" si="2"/>
        <v>396</v>
      </c>
      <c r="C404" s="159" t="str">
        <f ca="1">IFERROR(__xludf.DUMMYFUNCTION("""COMPUTED_VALUE"""),"Lina Izzaty")</f>
        <v>Lina Izzaty</v>
      </c>
      <c r="D404" s="160" t="str">
        <f ca="1">IFERROR(__xludf.DUMMYFUNCTION("""COMPUTED_VALUE"""),"Feb 27")</f>
        <v>Feb 27</v>
      </c>
      <c r="E404" s="160" t="str">
        <f ca="1">IFERROR(__xludf.DUMMYFUNCTION("""COMPUTED_VALUE"""),"Script 1")</f>
        <v>Script 1</v>
      </c>
      <c r="F404" s="160"/>
      <c r="G404" s="160"/>
      <c r="H404" s="160"/>
      <c r="I404" s="160"/>
      <c r="J404" s="160"/>
      <c r="K404" s="160"/>
      <c r="L404" s="160" t="str">
        <f t="shared" ca="1" si="3"/>
        <v>Script 1</v>
      </c>
      <c r="M404" s="161"/>
      <c r="N404" s="150"/>
      <c r="O404" s="150"/>
      <c r="P404" s="150"/>
      <c r="Q404" s="150"/>
      <c r="R404" s="150"/>
      <c r="S404" s="150"/>
      <c r="T404" s="150"/>
      <c r="U404" s="150"/>
      <c r="V404" s="150"/>
      <c r="W404" s="150"/>
      <c r="X404" s="150"/>
      <c r="Y404" s="150"/>
      <c r="Z404" s="150"/>
      <c r="AA404" s="150"/>
    </row>
    <row r="405" spans="1:27" ht="12.75">
      <c r="A405" s="150"/>
      <c r="B405" s="158">
        <f t="shared" si="2"/>
        <v>397</v>
      </c>
      <c r="C405" s="159" t="str">
        <f ca="1">IFERROR(__xludf.DUMMYFUNCTION("""COMPUTED_VALUE"""),"Siti Najwa Zakaria")</f>
        <v>Siti Najwa Zakaria</v>
      </c>
      <c r="D405" s="160" t="str">
        <f ca="1">IFERROR(__xludf.DUMMYFUNCTION("""COMPUTED_VALUE"""),"Feb 27")</f>
        <v>Feb 27</v>
      </c>
      <c r="E405" s="160" t="str">
        <f ca="1">IFERROR(__xludf.DUMMYFUNCTION("""COMPUTED_VALUE"""),"Script 1")</f>
        <v>Script 1</v>
      </c>
      <c r="F405" s="160"/>
      <c r="G405" s="160"/>
      <c r="H405" s="160"/>
      <c r="I405" s="160"/>
      <c r="J405" s="160"/>
      <c r="K405" s="160"/>
      <c r="L405" s="160" t="str">
        <f t="shared" ca="1" si="3"/>
        <v>Script 1</v>
      </c>
      <c r="M405" s="161"/>
      <c r="N405" s="150"/>
      <c r="O405" s="150"/>
      <c r="P405" s="150"/>
      <c r="Q405" s="150"/>
      <c r="R405" s="150"/>
      <c r="S405" s="150"/>
      <c r="T405" s="150"/>
      <c r="U405" s="150"/>
      <c r="V405" s="150"/>
      <c r="W405" s="150"/>
      <c r="X405" s="150"/>
      <c r="Y405" s="150"/>
      <c r="Z405" s="150"/>
      <c r="AA405" s="150"/>
    </row>
    <row r="406" spans="1:27" ht="12.75">
      <c r="A406" s="150"/>
      <c r="B406" s="158">
        <f t="shared" si="2"/>
        <v>398</v>
      </c>
      <c r="C406" s="159" t="str">
        <f ca="1">IFERROR(__xludf.DUMMYFUNCTION("""COMPUTED_VALUE"""),"Nur Afiqah Khairul Arif")</f>
        <v>Nur Afiqah Khairul Arif</v>
      </c>
      <c r="D406" s="160" t="str">
        <f ca="1">IFERROR(__xludf.DUMMYFUNCTION("""COMPUTED_VALUE"""),"Feb 27")</f>
        <v>Feb 27</v>
      </c>
      <c r="E406" s="160" t="str">
        <f ca="1">IFERROR(__xludf.DUMMYFUNCTION("""COMPUTED_VALUE"""),"Script 1")</f>
        <v>Script 1</v>
      </c>
      <c r="F406" s="160"/>
      <c r="G406" s="160"/>
      <c r="H406" s="160"/>
      <c r="I406" s="160"/>
      <c r="J406" s="160"/>
      <c r="K406" s="160"/>
      <c r="L406" s="160" t="str">
        <f t="shared" ca="1" si="3"/>
        <v>Script 1</v>
      </c>
      <c r="M406" s="161"/>
      <c r="N406" s="150"/>
      <c r="O406" s="150"/>
      <c r="P406" s="150"/>
      <c r="Q406" s="150"/>
      <c r="R406" s="150"/>
      <c r="S406" s="150"/>
      <c r="T406" s="150"/>
      <c r="U406" s="150"/>
      <c r="V406" s="150"/>
      <c r="W406" s="150"/>
      <c r="X406" s="150"/>
      <c r="Y406" s="150"/>
      <c r="Z406" s="150"/>
      <c r="AA406" s="150"/>
    </row>
    <row r="407" spans="1:27" ht="12.75">
      <c r="A407" s="150"/>
      <c r="B407" s="158">
        <f t="shared" si="2"/>
        <v>399</v>
      </c>
      <c r="C407" s="159" t="str">
        <f ca="1">IFERROR(__xludf.DUMMYFUNCTION("""COMPUTED_VALUE"""),"Syahira Halimin")</f>
        <v>Syahira Halimin</v>
      </c>
      <c r="D407" s="160" t="str">
        <f ca="1">IFERROR(__xludf.DUMMYFUNCTION("""COMPUTED_VALUE"""),"Feb 27")</f>
        <v>Feb 27</v>
      </c>
      <c r="E407" s="160" t="str">
        <f ca="1">IFERROR(__xludf.DUMMYFUNCTION("""COMPUTED_VALUE"""),"Script 1")</f>
        <v>Script 1</v>
      </c>
      <c r="F407" s="160"/>
      <c r="G407" s="160"/>
      <c r="H407" s="160"/>
      <c r="I407" s="160"/>
      <c r="J407" s="160"/>
      <c r="K407" s="160"/>
      <c r="L407" s="160" t="str">
        <f t="shared" ca="1" si="3"/>
        <v>Script 1</v>
      </c>
      <c r="M407" s="161"/>
      <c r="N407" s="150"/>
      <c r="O407" s="150"/>
      <c r="P407" s="150"/>
      <c r="Q407" s="150"/>
      <c r="R407" s="150"/>
      <c r="S407" s="150"/>
      <c r="T407" s="150"/>
      <c r="U407" s="150"/>
      <c r="V407" s="150"/>
      <c r="W407" s="150"/>
      <c r="X407" s="150"/>
      <c r="Y407" s="150"/>
      <c r="Z407" s="150"/>
      <c r="AA407" s="150"/>
    </row>
    <row r="408" spans="1:27" ht="12.75">
      <c r="A408" s="150"/>
      <c r="B408" s="158">
        <f t="shared" si="2"/>
        <v>400</v>
      </c>
      <c r="C408" s="159" t="str">
        <f ca="1">IFERROR(__xludf.DUMMYFUNCTION("""COMPUTED_VALUE"""),"Nur Illiyin Baharin")</f>
        <v>Nur Illiyin Baharin</v>
      </c>
      <c r="D408" s="160" t="str">
        <f ca="1">IFERROR(__xludf.DUMMYFUNCTION("""COMPUTED_VALUE"""),"Feb 27")</f>
        <v>Feb 27</v>
      </c>
      <c r="E408" s="160" t="str">
        <f ca="1">IFERROR(__xludf.DUMMYFUNCTION("""COMPUTED_VALUE"""),"Script 1")</f>
        <v>Script 1</v>
      </c>
      <c r="F408" s="160"/>
      <c r="G408" s="160"/>
      <c r="H408" s="160"/>
      <c r="I408" s="160"/>
      <c r="J408" s="160"/>
      <c r="K408" s="160"/>
      <c r="L408" s="160" t="str">
        <f t="shared" ca="1" si="3"/>
        <v>Script 1</v>
      </c>
      <c r="M408" s="161"/>
      <c r="N408" s="150"/>
      <c r="O408" s="150"/>
      <c r="P408" s="150"/>
      <c r="Q408" s="150"/>
      <c r="R408" s="150"/>
      <c r="S408" s="150"/>
      <c r="T408" s="150"/>
      <c r="U408" s="150"/>
      <c r="V408" s="150"/>
      <c r="W408" s="150"/>
      <c r="X408" s="150"/>
      <c r="Y408" s="150"/>
      <c r="Z408" s="150"/>
      <c r="AA408" s="150"/>
    </row>
    <row r="409" spans="1:27" ht="12.75">
      <c r="A409" s="150"/>
      <c r="B409" s="158">
        <f t="shared" si="2"/>
        <v>401</v>
      </c>
      <c r="C409" s="159" t="str">
        <f ca="1">IFERROR(__xludf.DUMMYFUNCTION("""COMPUTED_VALUE"""),"Siti Anis")</f>
        <v>Siti Anis</v>
      </c>
      <c r="D409" s="160" t="str">
        <f ca="1">IFERROR(__xludf.DUMMYFUNCTION("""COMPUTED_VALUE"""),"Feb 27")</f>
        <v>Feb 27</v>
      </c>
      <c r="E409" s="160" t="str">
        <f ca="1">IFERROR(__xludf.DUMMYFUNCTION("""COMPUTED_VALUE"""),"Script 1")</f>
        <v>Script 1</v>
      </c>
      <c r="F409" s="160"/>
      <c r="G409" s="160"/>
      <c r="H409" s="160"/>
      <c r="I409" s="160"/>
      <c r="J409" s="160"/>
      <c r="K409" s="160"/>
      <c r="L409" s="160" t="str">
        <f t="shared" ca="1" si="3"/>
        <v>Script 1</v>
      </c>
      <c r="M409" s="161"/>
      <c r="N409" s="150"/>
      <c r="O409" s="150"/>
      <c r="P409" s="150"/>
      <c r="Q409" s="150"/>
      <c r="R409" s="150"/>
      <c r="S409" s="150"/>
      <c r="T409" s="150"/>
      <c r="U409" s="150"/>
      <c r="V409" s="150"/>
      <c r="W409" s="150"/>
      <c r="X409" s="150"/>
      <c r="Y409" s="150"/>
      <c r="Z409" s="150"/>
      <c r="AA409" s="150"/>
    </row>
    <row r="410" spans="1:27" ht="12.75">
      <c r="A410" s="150"/>
      <c r="B410" s="158">
        <f t="shared" si="2"/>
        <v>402</v>
      </c>
      <c r="C410" s="159" t="str">
        <f ca="1">IFERROR(__xludf.DUMMYFUNCTION("""COMPUTED_VALUE"""),"Nadrah Mohd Fairus")</f>
        <v>Nadrah Mohd Fairus</v>
      </c>
      <c r="D410" s="160" t="str">
        <f ca="1">IFERROR(__xludf.DUMMYFUNCTION("""COMPUTED_VALUE"""),"Feb 27")</f>
        <v>Feb 27</v>
      </c>
      <c r="E410" s="160" t="str">
        <f ca="1">IFERROR(__xludf.DUMMYFUNCTION("""COMPUTED_VALUE"""),"Script 1")</f>
        <v>Script 1</v>
      </c>
      <c r="F410" s="160"/>
      <c r="G410" s="160"/>
      <c r="H410" s="160"/>
      <c r="I410" s="160"/>
      <c r="J410" s="160"/>
      <c r="K410" s="160"/>
      <c r="L410" s="160" t="str">
        <f t="shared" ca="1" si="3"/>
        <v>Script 1</v>
      </c>
      <c r="M410" s="161"/>
      <c r="N410" s="150"/>
      <c r="O410" s="150"/>
      <c r="P410" s="150"/>
      <c r="Q410" s="150"/>
      <c r="R410" s="150"/>
      <c r="S410" s="150"/>
      <c r="T410" s="150"/>
      <c r="U410" s="150"/>
      <c r="V410" s="150"/>
      <c r="W410" s="150"/>
      <c r="X410" s="150"/>
      <c r="Y410" s="150"/>
      <c r="Z410" s="150"/>
      <c r="AA410" s="150"/>
    </row>
    <row r="411" spans="1:27" ht="12.75">
      <c r="A411" s="150"/>
      <c r="B411" s="158">
        <f t="shared" si="2"/>
        <v>403</v>
      </c>
      <c r="C411" s="159" t="str">
        <f ca="1">IFERROR(__xludf.DUMMYFUNCTION("""COMPUTED_VALUE"""),"Nurfatini binti Mohd Sukri")</f>
        <v>Nurfatini binti Mohd Sukri</v>
      </c>
      <c r="D411" s="160" t="str">
        <f ca="1">IFERROR(__xludf.DUMMYFUNCTION("""COMPUTED_VALUE"""),"Feb 27")</f>
        <v>Feb 27</v>
      </c>
      <c r="E411" s="160" t="str">
        <f ca="1">IFERROR(__xludf.DUMMYFUNCTION("""COMPUTED_VALUE"""),"Script 1")</f>
        <v>Script 1</v>
      </c>
      <c r="F411" s="160"/>
      <c r="G411" s="160"/>
      <c r="H411" s="160"/>
      <c r="I411" s="160"/>
      <c r="J411" s="160"/>
      <c r="K411" s="160"/>
      <c r="L411" s="160" t="str">
        <f t="shared" ca="1" si="3"/>
        <v>Script 1</v>
      </c>
      <c r="M411" s="161"/>
      <c r="N411" s="150"/>
      <c r="O411" s="150"/>
      <c r="P411" s="150"/>
      <c r="Q411" s="150"/>
      <c r="R411" s="150"/>
      <c r="S411" s="150"/>
      <c r="T411" s="150"/>
      <c r="U411" s="150"/>
      <c r="V411" s="150"/>
      <c r="W411" s="150"/>
      <c r="X411" s="150"/>
      <c r="Y411" s="150"/>
      <c r="Z411" s="150"/>
      <c r="AA411" s="150"/>
    </row>
    <row r="412" spans="1:27" ht="12.75">
      <c r="A412" s="150"/>
      <c r="B412" s="158">
        <f t="shared" si="2"/>
        <v>404</v>
      </c>
      <c r="C412" s="159" t="str">
        <f ca="1">IFERROR(__xludf.DUMMYFUNCTION("""COMPUTED_VALUE"""),"Azril Rizar")</f>
        <v>Azril Rizar</v>
      </c>
      <c r="D412" s="160" t="str">
        <f ca="1">IFERROR(__xludf.DUMMYFUNCTION("""COMPUTED_VALUE"""),"Feb 27")</f>
        <v>Feb 27</v>
      </c>
      <c r="E412" s="160" t="str">
        <f ca="1">IFERROR(__xludf.DUMMYFUNCTION("""COMPUTED_VALUE"""),"Script 1")</f>
        <v>Script 1</v>
      </c>
      <c r="F412" s="160"/>
      <c r="G412" s="160"/>
      <c r="H412" s="160"/>
      <c r="I412" s="160"/>
      <c r="J412" s="160"/>
      <c r="K412" s="160"/>
      <c r="L412" s="160" t="str">
        <f t="shared" ca="1" si="3"/>
        <v>Script 1</v>
      </c>
      <c r="M412" s="161"/>
      <c r="N412" s="150"/>
      <c r="O412" s="150"/>
      <c r="P412" s="150"/>
      <c r="Q412" s="150"/>
      <c r="R412" s="150"/>
      <c r="S412" s="150"/>
      <c r="T412" s="150"/>
      <c r="U412" s="150"/>
      <c r="V412" s="150"/>
      <c r="W412" s="150"/>
      <c r="X412" s="150"/>
      <c r="Y412" s="150"/>
      <c r="Z412" s="150"/>
      <c r="AA412" s="150"/>
    </row>
    <row r="413" spans="1:27" ht="12.75">
      <c r="A413" s="150"/>
      <c r="B413" s="158">
        <f t="shared" si="2"/>
        <v>405</v>
      </c>
      <c r="C413" s="159" t="str">
        <f ca="1">IFERROR(__xludf.DUMMYFUNCTION("""COMPUTED_VALUE"""),"Imanina Filza Ibrahim")</f>
        <v>Imanina Filza Ibrahim</v>
      </c>
      <c r="D413" s="160" t="str">
        <f ca="1">IFERROR(__xludf.DUMMYFUNCTION("""COMPUTED_VALUE"""),"Feb 27")</f>
        <v>Feb 27</v>
      </c>
      <c r="E413" s="160" t="str">
        <f ca="1">IFERROR(__xludf.DUMMYFUNCTION("""COMPUTED_VALUE"""),"Script 1")</f>
        <v>Script 1</v>
      </c>
      <c r="F413" s="160"/>
      <c r="G413" s="160"/>
      <c r="H413" s="160"/>
      <c r="I413" s="160"/>
      <c r="J413" s="160"/>
      <c r="K413" s="160"/>
      <c r="L413" s="160" t="str">
        <f t="shared" ca="1" si="3"/>
        <v>Script 1</v>
      </c>
      <c r="M413" s="161"/>
      <c r="N413" s="150"/>
      <c r="O413" s="150"/>
      <c r="P413" s="150"/>
      <c r="Q413" s="150"/>
      <c r="R413" s="150"/>
      <c r="S413" s="150"/>
      <c r="T413" s="150"/>
      <c r="U413" s="150"/>
      <c r="V413" s="150"/>
      <c r="W413" s="150"/>
      <c r="X413" s="150"/>
      <c r="Y413" s="150"/>
      <c r="Z413" s="150"/>
      <c r="AA413" s="150"/>
    </row>
    <row r="414" spans="1:27" ht="12.75">
      <c r="A414" s="150"/>
      <c r="B414" s="158">
        <f t="shared" si="2"/>
        <v>406</v>
      </c>
      <c r="C414" s="159" t="str">
        <f ca="1">IFERROR(__xludf.DUMMYFUNCTION("""COMPUTED_VALUE"""),"Nur Aliah Abu Bakar")</f>
        <v>Nur Aliah Abu Bakar</v>
      </c>
      <c r="D414" s="160" t="str">
        <f ca="1">IFERROR(__xludf.DUMMYFUNCTION("""COMPUTED_VALUE"""),"Feb 27")</f>
        <v>Feb 27</v>
      </c>
      <c r="E414" s="160" t="str">
        <f ca="1">IFERROR(__xludf.DUMMYFUNCTION("""COMPUTED_VALUE"""),"Script 1")</f>
        <v>Script 1</v>
      </c>
      <c r="F414" s="160"/>
      <c r="G414" s="160"/>
      <c r="H414" s="160"/>
      <c r="I414" s="160"/>
      <c r="J414" s="160"/>
      <c r="K414" s="160"/>
      <c r="L414" s="160" t="str">
        <f t="shared" ca="1" si="3"/>
        <v>Script 1</v>
      </c>
      <c r="M414" s="161"/>
      <c r="N414" s="150"/>
      <c r="O414" s="150"/>
      <c r="P414" s="150"/>
      <c r="Q414" s="150"/>
      <c r="R414" s="150"/>
      <c r="S414" s="150"/>
      <c r="T414" s="150"/>
      <c r="U414" s="150"/>
      <c r="V414" s="150"/>
      <c r="W414" s="150"/>
      <c r="X414" s="150"/>
      <c r="Y414" s="150"/>
      <c r="Z414" s="150"/>
      <c r="AA414" s="150"/>
    </row>
    <row r="415" spans="1:27" ht="12.75">
      <c r="A415" s="150"/>
      <c r="B415" s="158">
        <f t="shared" si="2"/>
        <v>407</v>
      </c>
      <c r="C415" s="159" t="str">
        <f ca="1">IFERROR(__xludf.DUMMYFUNCTION("""COMPUTED_VALUE"""),"Fatin Adilah Anuar")</f>
        <v>Fatin Adilah Anuar</v>
      </c>
      <c r="D415" s="160" t="str">
        <f ca="1">IFERROR(__xludf.DUMMYFUNCTION("""COMPUTED_VALUE"""),"Feb 27")</f>
        <v>Feb 27</v>
      </c>
      <c r="E415" s="160" t="str">
        <f ca="1">IFERROR(__xludf.DUMMYFUNCTION("""COMPUTED_VALUE"""),"Script 1")</f>
        <v>Script 1</v>
      </c>
      <c r="F415" s="160"/>
      <c r="G415" s="160"/>
      <c r="H415" s="160"/>
      <c r="I415" s="160"/>
      <c r="J415" s="160"/>
      <c r="K415" s="160"/>
      <c r="L415" s="160" t="str">
        <f t="shared" ca="1" si="3"/>
        <v>Script 1</v>
      </c>
      <c r="M415" s="161"/>
      <c r="N415" s="150"/>
      <c r="O415" s="150"/>
      <c r="P415" s="150"/>
      <c r="Q415" s="150"/>
      <c r="R415" s="150"/>
      <c r="S415" s="150"/>
      <c r="T415" s="150"/>
      <c r="U415" s="150"/>
      <c r="V415" s="150"/>
      <c r="W415" s="150"/>
      <c r="X415" s="150"/>
      <c r="Y415" s="150"/>
      <c r="Z415" s="150"/>
      <c r="AA415" s="150"/>
    </row>
    <row r="416" spans="1:27" ht="12.75">
      <c r="A416" s="150"/>
      <c r="B416" s="158">
        <f t="shared" si="2"/>
        <v>408</v>
      </c>
      <c r="C416" s="159" t="str">
        <f ca="1">IFERROR(__xludf.DUMMYFUNCTION("""COMPUTED_VALUE"""),"Zuhrah Musfirah")</f>
        <v>Zuhrah Musfirah</v>
      </c>
      <c r="D416" s="160" t="str">
        <f ca="1">IFERROR(__xludf.DUMMYFUNCTION("""COMPUTED_VALUE"""),"Feb 27")</f>
        <v>Feb 27</v>
      </c>
      <c r="E416" s="160" t="str">
        <f ca="1">IFERROR(__xludf.DUMMYFUNCTION("""COMPUTED_VALUE"""),"Script 1")</f>
        <v>Script 1</v>
      </c>
      <c r="F416" s="160"/>
      <c r="G416" s="160"/>
      <c r="H416" s="160"/>
      <c r="I416" s="160"/>
      <c r="J416" s="160"/>
      <c r="K416" s="160"/>
      <c r="L416" s="160" t="str">
        <f t="shared" ca="1" si="3"/>
        <v>Script 1</v>
      </c>
      <c r="M416" s="161"/>
      <c r="N416" s="150"/>
      <c r="O416" s="150"/>
      <c r="P416" s="150"/>
      <c r="Q416" s="150"/>
      <c r="R416" s="150"/>
      <c r="S416" s="150"/>
      <c r="T416" s="150"/>
      <c r="U416" s="150"/>
      <c r="V416" s="150"/>
      <c r="W416" s="150"/>
      <c r="X416" s="150"/>
      <c r="Y416" s="150"/>
      <c r="Z416" s="150"/>
      <c r="AA416" s="150"/>
    </row>
    <row r="417" spans="1:27" ht="12.75">
      <c r="A417" s="150"/>
      <c r="B417" s="158">
        <f t="shared" si="2"/>
        <v>409</v>
      </c>
      <c r="C417" s="159" t="str">
        <f ca="1">IFERROR(__xludf.DUMMYFUNCTION("""COMPUTED_VALUE"""),"Husnina Batrisyia Wan Asmuri")</f>
        <v>Husnina Batrisyia Wan Asmuri</v>
      </c>
      <c r="D417" s="160" t="str">
        <f ca="1">IFERROR(__xludf.DUMMYFUNCTION("""COMPUTED_VALUE"""),"Feb 27")</f>
        <v>Feb 27</v>
      </c>
      <c r="E417" s="160" t="str">
        <f ca="1">IFERROR(__xludf.DUMMYFUNCTION("""COMPUTED_VALUE"""),"Script 1")</f>
        <v>Script 1</v>
      </c>
      <c r="F417" s="160"/>
      <c r="G417" s="160"/>
      <c r="H417" s="160"/>
      <c r="I417" s="160"/>
      <c r="J417" s="160"/>
      <c r="K417" s="160"/>
      <c r="L417" s="160" t="str">
        <f t="shared" ca="1" si="3"/>
        <v>Script 1</v>
      </c>
      <c r="M417" s="161"/>
      <c r="N417" s="150"/>
      <c r="O417" s="150"/>
      <c r="P417" s="150"/>
      <c r="Q417" s="150"/>
      <c r="R417" s="150"/>
      <c r="S417" s="150"/>
      <c r="T417" s="150"/>
      <c r="U417" s="150"/>
      <c r="V417" s="150"/>
      <c r="W417" s="150"/>
      <c r="X417" s="150"/>
      <c r="Y417" s="150"/>
      <c r="Z417" s="150"/>
      <c r="AA417" s="150"/>
    </row>
    <row r="418" spans="1:27" ht="12.75">
      <c r="A418" s="150"/>
      <c r="B418" s="158">
        <f t="shared" si="2"/>
        <v>410</v>
      </c>
      <c r="C418" s="159" t="str">
        <f ca="1">IFERROR(__xludf.DUMMYFUNCTION("""COMPUTED_VALUE"""),"Ayu Wirfani Sani")</f>
        <v>Ayu Wirfani Sani</v>
      </c>
      <c r="D418" s="160" t="str">
        <f ca="1">IFERROR(__xludf.DUMMYFUNCTION("""COMPUTED_VALUE"""),"Feb 27")</f>
        <v>Feb 27</v>
      </c>
      <c r="E418" s="160" t="str">
        <f ca="1">IFERROR(__xludf.DUMMYFUNCTION("""COMPUTED_VALUE"""),"Script 1")</f>
        <v>Script 1</v>
      </c>
      <c r="F418" s="160"/>
      <c r="G418" s="160"/>
      <c r="H418" s="160"/>
      <c r="I418" s="160"/>
      <c r="J418" s="160"/>
      <c r="K418" s="160"/>
      <c r="L418" s="160" t="str">
        <f t="shared" ca="1" si="3"/>
        <v>Script 1</v>
      </c>
      <c r="M418" s="161"/>
      <c r="N418" s="150"/>
      <c r="O418" s="150"/>
      <c r="P418" s="150"/>
      <c r="Q418" s="150"/>
      <c r="R418" s="150"/>
      <c r="S418" s="150"/>
      <c r="T418" s="150"/>
      <c r="U418" s="150"/>
      <c r="V418" s="150"/>
      <c r="W418" s="150"/>
      <c r="X418" s="150"/>
      <c r="Y418" s="150"/>
      <c r="Z418" s="150"/>
      <c r="AA418" s="150"/>
    </row>
    <row r="419" spans="1:27" ht="12.75">
      <c r="A419" s="150"/>
      <c r="B419" s="158">
        <f t="shared" si="2"/>
        <v>411</v>
      </c>
      <c r="C419" s="159" t="str">
        <f ca="1">IFERROR(__xludf.DUMMYFUNCTION("""COMPUTED_VALUE"""),"Nur Fatihah Syafiqa")</f>
        <v>Nur Fatihah Syafiqa</v>
      </c>
      <c r="D419" s="160" t="str">
        <f ca="1">IFERROR(__xludf.DUMMYFUNCTION("""COMPUTED_VALUE"""),"Feb 27")</f>
        <v>Feb 27</v>
      </c>
      <c r="E419" s="160" t="str">
        <f ca="1">IFERROR(__xludf.DUMMYFUNCTION("""COMPUTED_VALUE"""),"Script 1")</f>
        <v>Script 1</v>
      </c>
      <c r="F419" s="160"/>
      <c r="G419" s="160"/>
      <c r="H419" s="160"/>
      <c r="I419" s="160"/>
      <c r="J419" s="160"/>
      <c r="K419" s="160"/>
      <c r="L419" s="160" t="str">
        <f t="shared" ca="1" si="3"/>
        <v>Script 1</v>
      </c>
      <c r="M419" s="161"/>
      <c r="N419" s="150"/>
      <c r="O419" s="150"/>
      <c r="P419" s="150"/>
      <c r="Q419" s="150"/>
      <c r="R419" s="150"/>
      <c r="S419" s="150"/>
      <c r="T419" s="150"/>
      <c r="U419" s="150"/>
      <c r="V419" s="150"/>
      <c r="W419" s="150"/>
      <c r="X419" s="150"/>
      <c r="Y419" s="150"/>
      <c r="Z419" s="150"/>
      <c r="AA419" s="150"/>
    </row>
    <row r="420" spans="1:27" ht="12.75">
      <c r="A420" s="150"/>
      <c r="B420" s="158">
        <f t="shared" si="2"/>
        <v>412</v>
      </c>
      <c r="C420" s="159" t="str">
        <f ca="1">IFERROR(__xludf.DUMMYFUNCTION("""COMPUTED_VALUE"""),"Shariena Azwany")</f>
        <v>Shariena Azwany</v>
      </c>
      <c r="D420" s="160" t="str">
        <f ca="1">IFERROR(__xludf.DUMMYFUNCTION("""COMPUTED_VALUE"""),"Feb 27")</f>
        <v>Feb 27</v>
      </c>
      <c r="E420" s="160" t="str">
        <f ca="1">IFERROR(__xludf.DUMMYFUNCTION("""COMPUTED_VALUE"""),"Script 1")</f>
        <v>Script 1</v>
      </c>
      <c r="F420" s="160"/>
      <c r="G420" s="160"/>
      <c r="H420" s="160"/>
      <c r="I420" s="160"/>
      <c r="J420" s="160"/>
      <c r="K420" s="160"/>
      <c r="L420" s="160" t="str">
        <f t="shared" ca="1" si="3"/>
        <v>Script 1</v>
      </c>
      <c r="M420" s="161"/>
      <c r="N420" s="150"/>
      <c r="O420" s="150"/>
      <c r="P420" s="150"/>
      <c r="Q420" s="150"/>
      <c r="R420" s="150"/>
      <c r="S420" s="150"/>
      <c r="T420" s="150"/>
      <c r="U420" s="150"/>
      <c r="V420" s="150"/>
      <c r="W420" s="150"/>
      <c r="X420" s="150"/>
      <c r="Y420" s="150"/>
      <c r="Z420" s="150"/>
      <c r="AA420" s="150"/>
    </row>
    <row r="421" spans="1:27" ht="12.75">
      <c r="A421" s="150"/>
      <c r="B421" s="158">
        <f t="shared" si="2"/>
        <v>413</v>
      </c>
      <c r="C421" s="159" t="str">
        <f ca="1">IFERROR(__xludf.DUMMYFUNCTION("""COMPUTED_VALUE"""),"Farid Roslan")</f>
        <v>Farid Roslan</v>
      </c>
      <c r="D421" s="160" t="str">
        <f ca="1">IFERROR(__xludf.DUMMYFUNCTION("""COMPUTED_VALUE"""),"Feb 27")</f>
        <v>Feb 27</v>
      </c>
      <c r="E421" s="160" t="str">
        <f ca="1">IFERROR(__xludf.DUMMYFUNCTION("""COMPUTED_VALUE"""),"Script 1")</f>
        <v>Script 1</v>
      </c>
      <c r="F421" s="160"/>
      <c r="G421" s="160"/>
      <c r="H421" s="160"/>
      <c r="I421" s="160"/>
      <c r="J421" s="160"/>
      <c r="K421" s="160"/>
      <c r="L421" s="160" t="str">
        <f t="shared" ca="1" si="3"/>
        <v>Script 1</v>
      </c>
      <c r="M421" s="161"/>
      <c r="N421" s="150"/>
      <c r="O421" s="150"/>
      <c r="P421" s="150"/>
      <c r="Q421" s="150"/>
      <c r="R421" s="150"/>
      <c r="S421" s="150"/>
      <c r="T421" s="150"/>
      <c r="U421" s="150"/>
      <c r="V421" s="150"/>
      <c r="W421" s="150"/>
      <c r="X421" s="150"/>
      <c r="Y421" s="150"/>
      <c r="Z421" s="150"/>
      <c r="AA421" s="150"/>
    </row>
    <row r="422" spans="1:27" ht="12.75">
      <c r="A422" s="150"/>
      <c r="B422" s="158">
        <f t="shared" si="2"/>
        <v>414</v>
      </c>
      <c r="C422" s="159" t="str">
        <f ca="1">IFERROR(__xludf.DUMMYFUNCTION("""COMPUTED_VALUE"""),"MUHAMMAD KHAIRUL IMAN")</f>
        <v>MUHAMMAD KHAIRUL IMAN</v>
      </c>
      <c r="D422" s="160" t="str">
        <f ca="1">IFERROR(__xludf.DUMMYFUNCTION("""COMPUTED_VALUE"""),"Feb 27")</f>
        <v>Feb 27</v>
      </c>
      <c r="E422" s="160" t="str">
        <f ca="1">IFERROR(__xludf.DUMMYFUNCTION("""COMPUTED_VALUE"""),"Script 1")</f>
        <v>Script 1</v>
      </c>
      <c r="F422" s="160"/>
      <c r="G422" s="160"/>
      <c r="H422" s="160"/>
      <c r="I422" s="160"/>
      <c r="J422" s="160"/>
      <c r="K422" s="160"/>
      <c r="L422" s="160" t="str">
        <f t="shared" ca="1" si="3"/>
        <v>Script 1</v>
      </c>
      <c r="M422" s="161"/>
      <c r="N422" s="150"/>
      <c r="O422" s="150"/>
      <c r="P422" s="150"/>
      <c r="Q422" s="150"/>
      <c r="R422" s="150"/>
      <c r="S422" s="150"/>
      <c r="T422" s="150"/>
      <c r="U422" s="150"/>
      <c r="V422" s="150"/>
      <c r="W422" s="150"/>
      <c r="X422" s="150"/>
      <c r="Y422" s="150"/>
      <c r="Z422" s="150"/>
      <c r="AA422" s="150"/>
    </row>
    <row r="423" spans="1:27" ht="12.75">
      <c r="A423" s="150"/>
      <c r="B423" s="158">
        <f t="shared" si="2"/>
        <v>415</v>
      </c>
      <c r="C423" s="159" t="str">
        <f ca="1">IFERROR(__xludf.DUMMYFUNCTION("""COMPUTED_VALUE"""),"Umi Balqis")</f>
        <v>Umi Balqis</v>
      </c>
      <c r="D423" s="160" t="str">
        <f ca="1">IFERROR(__xludf.DUMMYFUNCTION("""COMPUTED_VALUE"""),"Feb 27")</f>
        <v>Feb 27</v>
      </c>
      <c r="E423" s="160" t="str">
        <f ca="1">IFERROR(__xludf.DUMMYFUNCTION("""COMPUTED_VALUE"""),"Script 1")</f>
        <v>Script 1</v>
      </c>
      <c r="F423" s="160"/>
      <c r="G423" s="160"/>
      <c r="H423" s="160"/>
      <c r="I423" s="160"/>
      <c r="J423" s="160"/>
      <c r="K423" s="160"/>
      <c r="L423" s="160" t="str">
        <f t="shared" ca="1" si="3"/>
        <v>Script 1</v>
      </c>
      <c r="M423" s="161"/>
      <c r="N423" s="150"/>
      <c r="O423" s="150"/>
      <c r="P423" s="150"/>
      <c r="Q423" s="150"/>
      <c r="R423" s="150"/>
      <c r="S423" s="150"/>
      <c r="T423" s="150"/>
      <c r="U423" s="150"/>
      <c r="V423" s="150"/>
      <c r="W423" s="150"/>
      <c r="X423" s="150"/>
      <c r="Y423" s="150"/>
      <c r="Z423" s="150"/>
      <c r="AA423" s="150"/>
    </row>
    <row r="424" spans="1:27" ht="12.75">
      <c r="A424" s="150"/>
      <c r="B424" s="158">
        <f t="shared" si="2"/>
        <v>416</v>
      </c>
      <c r="C424" s="159" t="str">
        <f ca="1">IFERROR(__xludf.DUMMYFUNCTION("""COMPUTED_VALUE"""),"Najmi Naim")</f>
        <v>Najmi Naim</v>
      </c>
      <c r="D424" s="160" t="str">
        <f ca="1">IFERROR(__xludf.DUMMYFUNCTION("""COMPUTED_VALUE"""),"Feb 27")</f>
        <v>Feb 27</v>
      </c>
      <c r="E424" s="160" t="str">
        <f ca="1">IFERROR(__xludf.DUMMYFUNCTION("""COMPUTED_VALUE"""),"Script 1")</f>
        <v>Script 1</v>
      </c>
      <c r="F424" s="160"/>
      <c r="G424" s="160"/>
      <c r="H424" s="160"/>
      <c r="I424" s="160"/>
      <c r="J424" s="160"/>
      <c r="K424" s="160"/>
      <c r="L424" s="160" t="str">
        <f t="shared" ca="1" si="3"/>
        <v>Script 1</v>
      </c>
      <c r="M424" s="161"/>
      <c r="N424" s="150"/>
      <c r="O424" s="150"/>
      <c r="P424" s="150"/>
      <c r="Q424" s="150"/>
      <c r="R424" s="150"/>
      <c r="S424" s="150"/>
      <c r="T424" s="150"/>
      <c r="U424" s="150"/>
      <c r="V424" s="150"/>
      <c r="W424" s="150"/>
      <c r="X424" s="150"/>
      <c r="Y424" s="150"/>
      <c r="Z424" s="150"/>
      <c r="AA424" s="150"/>
    </row>
    <row r="425" spans="1:27" ht="12.75">
      <c r="A425" s="150"/>
      <c r="B425" s="158">
        <f t="shared" si="2"/>
        <v>417</v>
      </c>
      <c r="C425" s="159" t="str">
        <f ca="1">IFERROR(__xludf.DUMMYFUNCTION("""COMPUTED_VALUE"""),"Siti Marjan Ahmad Kamal")</f>
        <v>Siti Marjan Ahmad Kamal</v>
      </c>
      <c r="D425" s="160" t="str">
        <f ca="1">IFERROR(__xludf.DUMMYFUNCTION("""COMPUTED_VALUE"""),"Feb 27")</f>
        <v>Feb 27</v>
      </c>
      <c r="E425" s="160" t="str">
        <f ca="1">IFERROR(__xludf.DUMMYFUNCTION("""COMPUTED_VALUE"""),"Script 1")</f>
        <v>Script 1</v>
      </c>
      <c r="F425" s="160"/>
      <c r="G425" s="160"/>
      <c r="H425" s="160"/>
      <c r="I425" s="160"/>
      <c r="J425" s="160"/>
      <c r="K425" s="160"/>
      <c r="L425" s="160" t="str">
        <f t="shared" ca="1" si="3"/>
        <v>Script 1</v>
      </c>
      <c r="M425" s="161"/>
      <c r="N425" s="150"/>
      <c r="O425" s="150"/>
      <c r="P425" s="150"/>
      <c r="Q425" s="150"/>
      <c r="R425" s="150"/>
      <c r="S425" s="150"/>
      <c r="T425" s="150"/>
      <c r="U425" s="150"/>
      <c r="V425" s="150"/>
      <c r="W425" s="150"/>
      <c r="X425" s="150"/>
      <c r="Y425" s="150"/>
      <c r="Z425" s="150"/>
      <c r="AA425" s="150"/>
    </row>
    <row r="426" spans="1:27" ht="12.75">
      <c r="A426" s="150"/>
      <c r="B426" s="158">
        <f t="shared" si="2"/>
        <v>418</v>
      </c>
      <c r="C426" s="159" t="str">
        <f ca="1">IFERROR(__xludf.DUMMYFUNCTION("""COMPUTED_VALUE"""),"Muhammad Adam")</f>
        <v>Muhammad Adam</v>
      </c>
      <c r="D426" s="160" t="str">
        <f ca="1">IFERROR(__xludf.DUMMYFUNCTION("""COMPUTED_VALUE"""),"Feb 27")</f>
        <v>Feb 27</v>
      </c>
      <c r="E426" s="160" t="str">
        <f ca="1">IFERROR(__xludf.DUMMYFUNCTION("""COMPUTED_VALUE"""),"Script 1")</f>
        <v>Script 1</v>
      </c>
      <c r="F426" s="160"/>
      <c r="G426" s="160"/>
      <c r="H426" s="160"/>
      <c r="I426" s="160"/>
      <c r="J426" s="160"/>
      <c r="K426" s="160"/>
      <c r="L426" s="160" t="str">
        <f t="shared" ca="1" si="3"/>
        <v>Script 1</v>
      </c>
      <c r="M426" s="161"/>
      <c r="N426" s="150"/>
      <c r="O426" s="150"/>
      <c r="P426" s="150"/>
      <c r="Q426" s="150"/>
      <c r="R426" s="150"/>
      <c r="S426" s="150"/>
      <c r="T426" s="150"/>
      <c r="U426" s="150"/>
      <c r="V426" s="150"/>
      <c r="W426" s="150"/>
      <c r="X426" s="150"/>
      <c r="Y426" s="150"/>
      <c r="Z426" s="150"/>
      <c r="AA426" s="150"/>
    </row>
    <row r="427" spans="1:27" ht="12.75">
      <c r="A427" s="150"/>
      <c r="B427" s="158">
        <f t="shared" si="2"/>
        <v>419</v>
      </c>
      <c r="C427" s="159" t="str">
        <f ca="1">IFERROR(__xludf.DUMMYFUNCTION("""COMPUTED_VALUE"""),"Muhammad Razin Naif")</f>
        <v>Muhammad Razin Naif</v>
      </c>
      <c r="D427" s="160" t="str">
        <f ca="1">IFERROR(__xludf.DUMMYFUNCTION("""COMPUTED_VALUE"""),"Feb 27")</f>
        <v>Feb 27</v>
      </c>
      <c r="E427" s="160" t="str">
        <f ca="1">IFERROR(__xludf.DUMMYFUNCTION("""COMPUTED_VALUE"""),"Script 1")</f>
        <v>Script 1</v>
      </c>
      <c r="F427" s="160"/>
      <c r="G427" s="160"/>
      <c r="H427" s="160"/>
      <c r="I427" s="160"/>
      <c r="J427" s="160"/>
      <c r="K427" s="160"/>
      <c r="L427" s="160" t="str">
        <f t="shared" ca="1" si="3"/>
        <v>Script 1</v>
      </c>
      <c r="M427" s="161"/>
      <c r="N427" s="150"/>
      <c r="O427" s="150"/>
      <c r="P427" s="150"/>
      <c r="Q427" s="150"/>
      <c r="R427" s="150"/>
      <c r="S427" s="150"/>
      <c r="T427" s="150"/>
      <c r="U427" s="150"/>
      <c r="V427" s="150"/>
      <c r="W427" s="150"/>
      <c r="X427" s="150"/>
      <c r="Y427" s="150"/>
      <c r="Z427" s="150"/>
      <c r="AA427" s="150"/>
    </row>
    <row r="428" spans="1:27" ht="12.75">
      <c r="A428" s="150"/>
      <c r="B428" s="158">
        <f t="shared" si="2"/>
        <v>420</v>
      </c>
      <c r="C428" s="159" t="str">
        <f ca="1">IFERROR(__xludf.DUMMYFUNCTION("""COMPUTED_VALUE"""),"Haziq Zakaria")</f>
        <v>Haziq Zakaria</v>
      </c>
      <c r="D428" s="160" t="str">
        <f ca="1">IFERROR(__xludf.DUMMYFUNCTION("""COMPUTED_VALUE"""),"Feb 26")</f>
        <v>Feb 26</v>
      </c>
      <c r="E428" s="160" t="str">
        <f ca="1">IFERROR(__xludf.DUMMYFUNCTION("""COMPUTED_VALUE"""),"Script 1")</f>
        <v>Script 1</v>
      </c>
      <c r="F428" s="160"/>
      <c r="G428" s="160"/>
      <c r="H428" s="160"/>
      <c r="I428" s="160"/>
      <c r="J428" s="160"/>
      <c r="K428" s="160"/>
      <c r="L428" s="160" t="str">
        <f t="shared" ca="1" si="3"/>
        <v>Script 1</v>
      </c>
      <c r="M428" s="161"/>
      <c r="N428" s="150"/>
      <c r="O428" s="150"/>
      <c r="P428" s="150"/>
      <c r="Q428" s="150"/>
      <c r="R428" s="150"/>
      <c r="S428" s="150"/>
      <c r="T428" s="150"/>
      <c r="U428" s="150"/>
      <c r="V428" s="150"/>
      <c r="W428" s="150"/>
      <c r="X428" s="150"/>
      <c r="Y428" s="150"/>
      <c r="Z428" s="150"/>
      <c r="AA428" s="150"/>
    </row>
    <row r="429" spans="1:27" ht="12.75">
      <c r="A429" s="150"/>
      <c r="B429" s="158">
        <f t="shared" si="2"/>
        <v>421</v>
      </c>
      <c r="C429" s="159" t="str">
        <f ca="1">IFERROR(__xludf.DUMMYFUNCTION("""COMPUTED_VALUE"""),"Muaz Omar")</f>
        <v>Muaz Omar</v>
      </c>
      <c r="D429" s="160" t="str">
        <f ca="1">IFERROR(__xludf.DUMMYFUNCTION("""COMPUTED_VALUE"""),"Feb 26")</f>
        <v>Feb 26</v>
      </c>
      <c r="E429" s="160" t="str">
        <f ca="1">IFERROR(__xludf.DUMMYFUNCTION("""COMPUTED_VALUE"""),"Script 1")</f>
        <v>Script 1</v>
      </c>
      <c r="F429" s="160"/>
      <c r="G429" s="160"/>
      <c r="H429" s="160"/>
      <c r="I429" s="160"/>
      <c r="J429" s="160"/>
      <c r="K429" s="160"/>
      <c r="L429" s="160" t="str">
        <f t="shared" ca="1" si="3"/>
        <v>Script 1</v>
      </c>
      <c r="M429" s="161"/>
      <c r="N429" s="150"/>
      <c r="O429" s="150"/>
      <c r="P429" s="150"/>
      <c r="Q429" s="150"/>
      <c r="R429" s="150"/>
      <c r="S429" s="150"/>
      <c r="T429" s="150"/>
      <c r="U429" s="150"/>
      <c r="V429" s="150"/>
      <c r="W429" s="150"/>
      <c r="X429" s="150"/>
      <c r="Y429" s="150"/>
      <c r="Z429" s="150"/>
      <c r="AA429" s="150"/>
    </row>
    <row r="430" spans="1:27" ht="12.75">
      <c r="A430" s="150"/>
      <c r="B430" s="158">
        <f t="shared" si="2"/>
        <v>422</v>
      </c>
      <c r="C430" s="159" t="str">
        <f ca="1">IFERROR(__xludf.DUMMYFUNCTION("""COMPUTED_VALUE"""),"Nursorfina Ismail")</f>
        <v>Nursorfina Ismail</v>
      </c>
      <c r="D430" s="160" t="str">
        <f ca="1">IFERROR(__xludf.DUMMYFUNCTION("""COMPUTED_VALUE"""),"Feb 26")</f>
        <v>Feb 26</v>
      </c>
      <c r="E430" s="160" t="str">
        <f ca="1">IFERROR(__xludf.DUMMYFUNCTION("""COMPUTED_VALUE"""),"Script 1")</f>
        <v>Script 1</v>
      </c>
      <c r="F430" s="160"/>
      <c r="G430" s="160"/>
      <c r="H430" s="160"/>
      <c r="I430" s="160"/>
      <c r="J430" s="160"/>
      <c r="K430" s="160"/>
      <c r="L430" s="160" t="str">
        <f t="shared" ca="1" si="3"/>
        <v>Script 1</v>
      </c>
      <c r="M430" s="161"/>
      <c r="N430" s="150"/>
      <c r="O430" s="150"/>
      <c r="P430" s="150"/>
      <c r="Q430" s="150"/>
      <c r="R430" s="150"/>
      <c r="S430" s="150"/>
      <c r="T430" s="150"/>
      <c r="U430" s="150"/>
      <c r="V430" s="150"/>
      <c r="W430" s="150"/>
      <c r="X430" s="150"/>
      <c r="Y430" s="150"/>
      <c r="Z430" s="150"/>
      <c r="AA430" s="150"/>
    </row>
    <row r="431" spans="1:27" ht="12.75">
      <c r="A431" s="150"/>
      <c r="B431" s="158">
        <f t="shared" si="2"/>
        <v>423</v>
      </c>
      <c r="C431" s="159" t="str">
        <f ca="1">IFERROR(__xludf.DUMMYFUNCTION("""COMPUTED_VALUE"""),"Fatin Fatihah Sarkawi")</f>
        <v>Fatin Fatihah Sarkawi</v>
      </c>
      <c r="D431" s="160" t="str">
        <f ca="1">IFERROR(__xludf.DUMMYFUNCTION("""COMPUTED_VALUE"""),"Feb 26")</f>
        <v>Feb 26</v>
      </c>
      <c r="E431" s="160" t="str">
        <f ca="1">IFERROR(__xludf.DUMMYFUNCTION("""COMPUTED_VALUE"""),"Script 1")</f>
        <v>Script 1</v>
      </c>
      <c r="F431" s="160"/>
      <c r="G431" s="160"/>
      <c r="H431" s="160"/>
      <c r="I431" s="160"/>
      <c r="J431" s="160"/>
      <c r="K431" s="160"/>
      <c r="L431" s="160" t="str">
        <f t="shared" ca="1" si="3"/>
        <v>Script 1</v>
      </c>
      <c r="M431" s="161"/>
      <c r="N431" s="150"/>
      <c r="O431" s="150"/>
      <c r="P431" s="150"/>
      <c r="Q431" s="150"/>
      <c r="R431" s="150"/>
      <c r="S431" s="150"/>
      <c r="T431" s="150"/>
      <c r="U431" s="150"/>
      <c r="V431" s="150"/>
      <c r="W431" s="150"/>
      <c r="X431" s="150"/>
      <c r="Y431" s="150"/>
      <c r="Z431" s="150"/>
      <c r="AA431" s="150"/>
    </row>
    <row r="432" spans="1:27" ht="12.75">
      <c r="A432" s="150"/>
      <c r="B432" s="158">
        <f t="shared" si="2"/>
        <v>424</v>
      </c>
      <c r="C432" s="159" t="str">
        <f ca="1">IFERROR(__xludf.DUMMYFUNCTION("""COMPUTED_VALUE"""),"Muhammad Saifuddin Zamzuri")</f>
        <v>Muhammad Saifuddin Zamzuri</v>
      </c>
      <c r="D432" s="160" t="str">
        <f ca="1">IFERROR(__xludf.DUMMYFUNCTION("""COMPUTED_VALUE"""),"Feb 26")</f>
        <v>Feb 26</v>
      </c>
      <c r="E432" s="160" t="str">
        <f ca="1">IFERROR(__xludf.DUMMYFUNCTION("""COMPUTED_VALUE"""),"Script 1")</f>
        <v>Script 1</v>
      </c>
      <c r="F432" s="160"/>
      <c r="G432" s="160"/>
      <c r="H432" s="160"/>
      <c r="I432" s="160"/>
      <c r="J432" s="160"/>
      <c r="K432" s="160"/>
      <c r="L432" s="160" t="str">
        <f t="shared" ca="1" si="3"/>
        <v>Script 1</v>
      </c>
      <c r="M432" s="161"/>
      <c r="N432" s="150"/>
      <c r="O432" s="150"/>
      <c r="P432" s="150"/>
      <c r="Q432" s="150"/>
      <c r="R432" s="150"/>
      <c r="S432" s="150"/>
      <c r="T432" s="150"/>
      <c r="U432" s="150"/>
      <c r="V432" s="150"/>
      <c r="W432" s="150"/>
      <c r="X432" s="150"/>
      <c r="Y432" s="150"/>
      <c r="Z432" s="150"/>
      <c r="AA432" s="150"/>
    </row>
    <row r="433" spans="1:27" ht="12.75">
      <c r="A433" s="150"/>
      <c r="B433" s="158">
        <f t="shared" si="2"/>
        <v>425</v>
      </c>
      <c r="C433" s="159" t="str">
        <f ca="1">IFERROR(__xludf.DUMMYFUNCTION("""COMPUTED_VALUE"""),"Ammar Danial")</f>
        <v>Ammar Danial</v>
      </c>
      <c r="D433" s="160" t="str">
        <f ca="1">IFERROR(__xludf.DUMMYFUNCTION("""COMPUTED_VALUE"""),"Feb 26")</f>
        <v>Feb 26</v>
      </c>
      <c r="E433" s="160" t="str">
        <f ca="1">IFERROR(__xludf.DUMMYFUNCTION("""COMPUTED_VALUE"""),"Script 1")</f>
        <v>Script 1</v>
      </c>
      <c r="F433" s="160"/>
      <c r="G433" s="160"/>
      <c r="H433" s="160"/>
      <c r="I433" s="160"/>
      <c r="J433" s="160"/>
      <c r="K433" s="160"/>
      <c r="L433" s="160" t="str">
        <f t="shared" ca="1" si="3"/>
        <v>Script 1</v>
      </c>
      <c r="M433" s="161"/>
      <c r="N433" s="150"/>
      <c r="O433" s="150"/>
      <c r="P433" s="150"/>
      <c r="Q433" s="150"/>
      <c r="R433" s="150"/>
      <c r="S433" s="150"/>
      <c r="T433" s="150"/>
      <c r="U433" s="150"/>
      <c r="V433" s="150"/>
      <c r="W433" s="150"/>
      <c r="X433" s="150"/>
      <c r="Y433" s="150"/>
      <c r="Z433" s="150"/>
      <c r="AA433" s="150"/>
    </row>
    <row r="434" spans="1:27" ht="12.75">
      <c r="A434" s="150"/>
      <c r="B434" s="158">
        <f t="shared" si="2"/>
        <v>426</v>
      </c>
      <c r="C434" s="159" t="str">
        <f ca="1">IFERROR(__xludf.DUMMYFUNCTION("""COMPUTED_VALUE"""),"ADAM AIMAN NAZMI")</f>
        <v>ADAM AIMAN NAZMI</v>
      </c>
      <c r="D434" s="160" t="str">
        <f ca="1">IFERROR(__xludf.DUMMYFUNCTION("""COMPUTED_VALUE"""),"Feb 26")</f>
        <v>Feb 26</v>
      </c>
      <c r="E434" s="160" t="str">
        <f ca="1">IFERROR(__xludf.DUMMYFUNCTION("""COMPUTED_VALUE"""),"Script 1")</f>
        <v>Script 1</v>
      </c>
      <c r="F434" s="160"/>
      <c r="G434" s="160"/>
      <c r="H434" s="160"/>
      <c r="I434" s="160"/>
      <c r="J434" s="160"/>
      <c r="K434" s="160"/>
      <c r="L434" s="160" t="str">
        <f t="shared" ca="1" si="3"/>
        <v>Script 1</v>
      </c>
      <c r="M434" s="161"/>
      <c r="N434" s="150"/>
      <c r="O434" s="150"/>
      <c r="P434" s="150"/>
      <c r="Q434" s="150"/>
      <c r="R434" s="150"/>
      <c r="S434" s="150"/>
      <c r="T434" s="150"/>
      <c r="U434" s="150"/>
      <c r="V434" s="150"/>
      <c r="W434" s="150"/>
      <c r="X434" s="150"/>
      <c r="Y434" s="150"/>
      <c r="Z434" s="150"/>
      <c r="AA434" s="150"/>
    </row>
    <row r="435" spans="1:27" ht="12.75">
      <c r="A435" s="150"/>
      <c r="B435" s="158">
        <f t="shared" si="2"/>
        <v>427</v>
      </c>
      <c r="C435" s="159" t="str">
        <f ca="1">IFERROR(__xludf.DUMMYFUNCTION("""COMPUTED_VALUE"""),"Nur Fatin Amalin")</f>
        <v>Nur Fatin Amalin</v>
      </c>
      <c r="D435" s="160" t="str">
        <f ca="1">IFERROR(__xludf.DUMMYFUNCTION("""COMPUTED_VALUE"""),"Feb 26")</f>
        <v>Feb 26</v>
      </c>
      <c r="E435" s="160" t="str">
        <f ca="1">IFERROR(__xludf.DUMMYFUNCTION("""COMPUTED_VALUE"""),"Script 1")</f>
        <v>Script 1</v>
      </c>
      <c r="F435" s="160"/>
      <c r="G435" s="160"/>
      <c r="H435" s="160"/>
      <c r="I435" s="160"/>
      <c r="J435" s="160"/>
      <c r="K435" s="160"/>
      <c r="L435" s="160" t="str">
        <f t="shared" ca="1" si="3"/>
        <v>Script 1</v>
      </c>
      <c r="M435" s="161"/>
      <c r="N435" s="150"/>
      <c r="O435" s="150"/>
      <c r="P435" s="150"/>
      <c r="Q435" s="150"/>
      <c r="R435" s="150"/>
      <c r="S435" s="150"/>
      <c r="T435" s="150"/>
      <c r="U435" s="150"/>
      <c r="V435" s="150"/>
      <c r="W435" s="150"/>
      <c r="X435" s="150"/>
      <c r="Y435" s="150"/>
      <c r="Z435" s="150"/>
      <c r="AA435" s="150"/>
    </row>
    <row r="436" spans="1:27" ht="12.75">
      <c r="A436" s="150"/>
      <c r="B436" s="158">
        <f t="shared" si="2"/>
        <v>428</v>
      </c>
      <c r="C436" s="159" t="str">
        <f ca="1">IFERROR(__xludf.DUMMYFUNCTION("""COMPUTED_VALUE"""),"Razeen Rafidi")</f>
        <v>Razeen Rafidi</v>
      </c>
      <c r="D436" s="160" t="str">
        <f ca="1">IFERROR(__xludf.DUMMYFUNCTION("""COMPUTED_VALUE"""),"Feb 26")</f>
        <v>Feb 26</v>
      </c>
      <c r="E436" s="160" t="str">
        <f ca="1">IFERROR(__xludf.DUMMYFUNCTION("""COMPUTED_VALUE"""),"Script 1")</f>
        <v>Script 1</v>
      </c>
      <c r="F436" s="160"/>
      <c r="G436" s="160"/>
      <c r="H436" s="160"/>
      <c r="I436" s="160"/>
      <c r="J436" s="160"/>
      <c r="K436" s="160"/>
      <c r="L436" s="160" t="str">
        <f t="shared" ca="1" si="3"/>
        <v>Script 1</v>
      </c>
      <c r="M436" s="161"/>
      <c r="N436" s="150"/>
      <c r="O436" s="150"/>
      <c r="P436" s="150"/>
      <c r="Q436" s="150"/>
      <c r="R436" s="150"/>
      <c r="S436" s="150"/>
      <c r="T436" s="150"/>
      <c r="U436" s="150"/>
      <c r="V436" s="150"/>
      <c r="W436" s="150"/>
      <c r="X436" s="150"/>
      <c r="Y436" s="150"/>
      <c r="Z436" s="150"/>
      <c r="AA436" s="150"/>
    </row>
    <row r="437" spans="1:27" ht="12.75">
      <c r="A437" s="150"/>
      <c r="B437" s="158">
        <f t="shared" si="2"/>
        <v>429</v>
      </c>
      <c r="C437" s="159" t="str">
        <f ca="1">IFERROR(__xludf.DUMMYFUNCTION("""COMPUTED_VALUE"""),"Aidil Safwan")</f>
        <v>Aidil Safwan</v>
      </c>
      <c r="D437" s="160" t="str">
        <f ca="1">IFERROR(__xludf.DUMMYFUNCTION("""COMPUTED_VALUE"""),"Feb 26")</f>
        <v>Feb 26</v>
      </c>
      <c r="E437" s="160" t="str">
        <f ca="1">IFERROR(__xludf.DUMMYFUNCTION("""COMPUTED_VALUE"""),"Script 1")</f>
        <v>Script 1</v>
      </c>
      <c r="F437" s="160"/>
      <c r="G437" s="160"/>
      <c r="H437" s="160"/>
      <c r="I437" s="160"/>
      <c r="J437" s="160"/>
      <c r="K437" s="160"/>
      <c r="L437" s="160" t="str">
        <f t="shared" ca="1" si="3"/>
        <v>Script 1</v>
      </c>
      <c r="M437" s="161"/>
      <c r="N437" s="150"/>
      <c r="O437" s="150"/>
      <c r="P437" s="150"/>
      <c r="Q437" s="150"/>
      <c r="R437" s="150"/>
      <c r="S437" s="150"/>
      <c r="T437" s="150"/>
      <c r="U437" s="150"/>
      <c r="V437" s="150"/>
      <c r="W437" s="150"/>
      <c r="X437" s="150"/>
      <c r="Y437" s="150"/>
      <c r="Z437" s="150"/>
      <c r="AA437" s="150"/>
    </row>
    <row r="438" spans="1:27" ht="12.75">
      <c r="A438" s="150"/>
      <c r="B438" s="158">
        <f t="shared" si="2"/>
        <v>430</v>
      </c>
      <c r="C438" s="159" t="str">
        <f ca="1">IFERROR(__xludf.DUMMYFUNCTION("""COMPUTED_VALUE"""),"Siti Intan Suraya")</f>
        <v>Siti Intan Suraya</v>
      </c>
      <c r="D438" s="160" t="str">
        <f ca="1">IFERROR(__xludf.DUMMYFUNCTION("""COMPUTED_VALUE"""),"Feb 26")</f>
        <v>Feb 26</v>
      </c>
      <c r="E438" s="160" t="str">
        <f ca="1">IFERROR(__xludf.DUMMYFUNCTION("""COMPUTED_VALUE"""),"Script 1")</f>
        <v>Script 1</v>
      </c>
      <c r="F438" s="160"/>
      <c r="G438" s="160"/>
      <c r="H438" s="160"/>
      <c r="I438" s="160"/>
      <c r="J438" s="160"/>
      <c r="K438" s="160"/>
      <c r="L438" s="160" t="str">
        <f t="shared" ca="1" si="3"/>
        <v>Script 1</v>
      </c>
      <c r="M438" s="161"/>
      <c r="N438" s="150"/>
      <c r="O438" s="150"/>
      <c r="P438" s="150"/>
      <c r="Q438" s="150"/>
      <c r="R438" s="150"/>
      <c r="S438" s="150"/>
      <c r="T438" s="150"/>
      <c r="U438" s="150"/>
      <c r="V438" s="150"/>
      <c r="W438" s="150"/>
      <c r="X438" s="150"/>
      <c r="Y438" s="150"/>
      <c r="Z438" s="150"/>
      <c r="AA438" s="150"/>
    </row>
    <row r="439" spans="1:27" ht="12.75">
      <c r="A439" s="150"/>
      <c r="B439" s="158">
        <f t="shared" si="2"/>
        <v>431</v>
      </c>
      <c r="C439" s="159" t="str">
        <f ca="1">IFERROR(__xludf.DUMMYFUNCTION("""COMPUTED_VALUE"""),"Nik Muhammad Alawi")</f>
        <v>Nik Muhammad Alawi</v>
      </c>
      <c r="D439" s="160" t="str">
        <f ca="1">IFERROR(__xludf.DUMMYFUNCTION("""COMPUTED_VALUE"""),"Feb 26")</f>
        <v>Feb 26</v>
      </c>
      <c r="E439" s="160" t="str">
        <f ca="1">IFERROR(__xludf.DUMMYFUNCTION("""COMPUTED_VALUE"""),"Script 1")</f>
        <v>Script 1</v>
      </c>
      <c r="F439" s="160"/>
      <c r="G439" s="160"/>
      <c r="H439" s="160"/>
      <c r="I439" s="160"/>
      <c r="J439" s="160"/>
      <c r="K439" s="160"/>
      <c r="L439" s="160" t="str">
        <f t="shared" ca="1" si="3"/>
        <v>Script 1</v>
      </c>
      <c r="M439" s="161"/>
      <c r="N439" s="150"/>
      <c r="O439" s="150"/>
      <c r="P439" s="150"/>
      <c r="Q439" s="150"/>
      <c r="R439" s="150"/>
      <c r="S439" s="150"/>
      <c r="T439" s="150"/>
      <c r="U439" s="150"/>
      <c r="V439" s="150"/>
      <c r="W439" s="150"/>
      <c r="X439" s="150"/>
      <c r="Y439" s="150"/>
      <c r="Z439" s="150"/>
      <c r="AA439" s="150"/>
    </row>
    <row r="440" spans="1:27" ht="12.75">
      <c r="A440" s="150"/>
      <c r="B440" s="158">
        <f t="shared" si="2"/>
        <v>432</v>
      </c>
      <c r="C440" s="159" t="str">
        <f ca="1">IFERROR(__xludf.DUMMYFUNCTION("""COMPUTED_VALUE"""),"Anas Azhari")</f>
        <v>Anas Azhari</v>
      </c>
      <c r="D440" s="160" t="str">
        <f ca="1">IFERROR(__xludf.DUMMYFUNCTION("""COMPUTED_VALUE"""),"Feb 26")</f>
        <v>Feb 26</v>
      </c>
      <c r="E440" s="160" t="str">
        <f ca="1">IFERROR(__xludf.DUMMYFUNCTION("""COMPUTED_VALUE"""),"Script 1")</f>
        <v>Script 1</v>
      </c>
      <c r="F440" s="160"/>
      <c r="G440" s="160"/>
      <c r="H440" s="160"/>
      <c r="I440" s="160"/>
      <c r="J440" s="160"/>
      <c r="K440" s="160"/>
      <c r="L440" s="160" t="str">
        <f t="shared" ca="1" si="3"/>
        <v>Script 1</v>
      </c>
      <c r="M440" s="161"/>
      <c r="N440" s="150"/>
      <c r="O440" s="150"/>
      <c r="P440" s="150"/>
      <c r="Q440" s="150"/>
      <c r="R440" s="150"/>
      <c r="S440" s="150"/>
      <c r="T440" s="150"/>
      <c r="U440" s="150"/>
      <c r="V440" s="150"/>
      <c r="W440" s="150"/>
      <c r="X440" s="150"/>
      <c r="Y440" s="150"/>
      <c r="Z440" s="150"/>
      <c r="AA440" s="150"/>
    </row>
    <row r="441" spans="1:27" ht="12.75">
      <c r="A441" s="150"/>
      <c r="B441" s="158">
        <f t="shared" si="2"/>
        <v>433</v>
      </c>
      <c r="C441" s="159" t="str">
        <f ca="1">IFERROR(__xludf.DUMMYFUNCTION("""COMPUTED_VALUE"""),"Nurin Awang")</f>
        <v>Nurin Awang</v>
      </c>
      <c r="D441" s="160" t="str">
        <f ca="1">IFERROR(__xludf.DUMMYFUNCTION("""COMPUTED_VALUE"""),"Feb 26")</f>
        <v>Feb 26</v>
      </c>
      <c r="E441" s="160" t="str">
        <f ca="1">IFERROR(__xludf.DUMMYFUNCTION("""COMPUTED_VALUE"""),"Script 1")</f>
        <v>Script 1</v>
      </c>
      <c r="F441" s="160"/>
      <c r="G441" s="160"/>
      <c r="H441" s="160"/>
      <c r="I441" s="160"/>
      <c r="J441" s="160"/>
      <c r="K441" s="160"/>
      <c r="L441" s="160" t="str">
        <f t="shared" ca="1" si="3"/>
        <v>Script 1</v>
      </c>
      <c r="M441" s="161"/>
      <c r="N441" s="150"/>
      <c r="O441" s="150"/>
      <c r="P441" s="150"/>
      <c r="Q441" s="150"/>
      <c r="R441" s="150"/>
      <c r="S441" s="150"/>
      <c r="T441" s="150"/>
      <c r="U441" s="150"/>
      <c r="V441" s="150"/>
      <c r="W441" s="150"/>
      <c r="X441" s="150"/>
      <c r="Y441" s="150"/>
      <c r="Z441" s="150"/>
      <c r="AA441" s="150"/>
    </row>
    <row r="442" spans="1:27" ht="12.75">
      <c r="A442" s="150"/>
      <c r="B442" s="158">
        <f t="shared" si="2"/>
        <v>434</v>
      </c>
      <c r="C442" s="159" t="str">
        <f ca="1">IFERROR(__xludf.DUMMYFUNCTION("""COMPUTED_VALUE"""),"NUR ANIS LIYANA MOHAMAD")</f>
        <v>NUR ANIS LIYANA MOHAMAD</v>
      </c>
      <c r="D442" s="160" t="str">
        <f ca="1">IFERROR(__xludf.DUMMYFUNCTION("""COMPUTED_VALUE"""),"Feb 26")</f>
        <v>Feb 26</v>
      </c>
      <c r="E442" s="160" t="str">
        <f ca="1">IFERROR(__xludf.DUMMYFUNCTION("""COMPUTED_VALUE"""),"Script 1")</f>
        <v>Script 1</v>
      </c>
      <c r="F442" s="160"/>
      <c r="G442" s="160"/>
      <c r="H442" s="160"/>
      <c r="I442" s="160"/>
      <c r="J442" s="160"/>
      <c r="K442" s="160"/>
      <c r="L442" s="160" t="str">
        <f t="shared" ca="1" si="3"/>
        <v>Script 1</v>
      </c>
      <c r="M442" s="161"/>
      <c r="N442" s="150"/>
      <c r="O442" s="150"/>
      <c r="P442" s="150"/>
      <c r="Q442" s="150"/>
      <c r="R442" s="150"/>
      <c r="S442" s="150"/>
      <c r="T442" s="150"/>
      <c r="U442" s="150"/>
      <c r="V442" s="150"/>
      <c r="W442" s="150"/>
      <c r="X442" s="150"/>
      <c r="Y442" s="150"/>
      <c r="Z442" s="150"/>
      <c r="AA442" s="150"/>
    </row>
    <row r="443" spans="1:27" ht="12.75">
      <c r="A443" s="150"/>
      <c r="B443" s="158">
        <f t="shared" si="2"/>
        <v>435</v>
      </c>
      <c r="C443" s="159" t="str">
        <f ca="1">IFERROR(__xludf.DUMMYFUNCTION("""COMPUTED_VALUE"""),"Siti Aisyah Abdul Ghaffar")</f>
        <v>Siti Aisyah Abdul Ghaffar</v>
      </c>
      <c r="D443" s="160" t="str">
        <f ca="1">IFERROR(__xludf.DUMMYFUNCTION("""COMPUTED_VALUE"""),"Feb 26")</f>
        <v>Feb 26</v>
      </c>
      <c r="E443" s="160" t="str">
        <f ca="1">IFERROR(__xludf.DUMMYFUNCTION("""COMPUTED_VALUE"""),"Script 1")</f>
        <v>Script 1</v>
      </c>
      <c r="F443" s="160"/>
      <c r="G443" s="160"/>
      <c r="H443" s="160"/>
      <c r="I443" s="160"/>
      <c r="J443" s="160"/>
      <c r="K443" s="160"/>
      <c r="L443" s="160" t="str">
        <f t="shared" ca="1" si="3"/>
        <v>Script 1</v>
      </c>
      <c r="M443" s="161"/>
      <c r="N443" s="150"/>
      <c r="O443" s="150"/>
      <c r="P443" s="150"/>
      <c r="Q443" s="150"/>
      <c r="R443" s="150"/>
      <c r="S443" s="150"/>
      <c r="T443" s="150"/>
      <c r="U443" s="150"/>
      <c r="V443" s="150"/>
      <c r="W443" s="150"/>
      <c r="X443" s="150"/>
      <c r="Y443" s="150"/>
      <c r="Z443" s="150"/>
      <c r="AA443" s="150"/>
    </row>
    <row r="444" spans="1:27" ht="12.75">
      <c r="A444" s="150"/>
      <c r="B444" s="158">
        <f t="shared" si="2"/>
        <v>436</v>
      </c>
      <c r="C444" s="159" t="str">
        <f ca="1">IFERROR(__xludf.DUMMYFUNCTION("""COMPUTED_VALUE"""),"Nurshuhadah Anuar")</f>
        <v>Nurshuhadah Anuar</v>
      </c>
      <c r="D444" s="160" t="str">
        <f ca="1">IFERROR(__xludf.DUMMYFUNCTION("""COMPUTED_VALUE"""),"Feb 26")</f>
        <v>Feb 26</v>
      </c>
      <c r="E444" s="160" t="str">
        <f ca="1">IFERROR(__xludf.DUMMYFUNCTION("""COMPUTED_VALUE"""),"Script 1")</f>
        <v>Script 1</v>
      </c>
      <c r="F444" s="160"/>
      <c r="G444" s="160"/>
      <c r="H444" s="160"/>
      <c r="I444" s="160"/>
      <c r="J444" s="160"/>
      <c r="K444" s="160"/>
      <c r="L444" s="160" t="str">
        <f t="shared" ca="1" si="3"/>
        <v>Script 1</v>
      </c>
      <c r="M444" s="161"/>
      <c r="N444" s="150"/>
      <c r="O444" s="150"/>
      <c r="P444" s="150"/>
      <c r="Q444" s="150"/>
      <c r="R444" s="150"/>
      <c r="S444" s="150"/>
      <c r="T444" s="150"/>
      <c r="U444" s="150"/>
      <c r="V444" s="150"/>
      <c r="W444" s="150"/>
      <c r="X444" s="150"/>
      <c r="Y444" s="150"/>
      <c r="Z444" s="150"/>
      <c r="AA444" s="150"/>
    </row>
    <row r="445" spans="1:27" ht="12.75">
      <c r="A445" s="150"/>
      <c r="B445" s="158">
        <f t="shared" si="2"/>
        <v>437</v>
      </c>
      <c r="C445" s="159" t="str">
        <f ca="1">IFERROR(__xludf.DUMMYFUNCTION("""COMPUTED_VALUE"""),"A’ishah Raudhah")</f>
        <v>A’ishah Raudhah</v>
      </c>
      <c r="D445" s="160" t="str">
        <f ca="1">IFERROR(__xludf.DUMMYFUNCTION("""COMPUTED_VALUE"""),"Feb 26")</f>
        <v>Feb 26</v>
      </c>
      <c r="E445" s="160" t="str">
        <f ca="1">IFERROR(__xludf.DUMMYFUNCTION("""COMPUTED_VALUE"""),"Script 1")</f>
        <v>Script 1</v>
      </c>
      <c r="F445" s="160"/>
      <c r="G445" s="160"/>
      <c r="H445" s="160"/>
      <c r="I445" s="160"/>
      <c r="J445" s="160"/>
      <c r="K445" s="160"/>
      <c r="L445" s="160" t="str">
        <f t="shared" ca="1" si="3"/>
        <v>Script 1</v>
      </c>
      <c r="M445" s="161"/>
      <c r="N445" s="150"/>
      <c r="O445" s="150"/>
      <c r="P445" s="150"/>
      <c r="Q445" s="150"/>
      <c r="R445" s="150"/>
      <c r="S445" s="150"/>
      <c r="T445" s="150"/>
      <c r="U445" s="150"/>
      <c r="V445" s="150"/>
      <c r="W445" s="150"/>
      <c r="X445" s="150"/>
      <c r="Y445" s="150"/>
      <c r="Z445" s="150"/>
      <c r="AA445" s="150"/>
    </row>
    <row r="446" spans="1:27" ht="12.75">
      <c r="A446" s="150"/>
      <c r="B446" s="158">
        <f t="shared" si="2"/>
        <v>438</v>
      </c>
      <c r="C446" s="159" t="str">
        <f ca="1">IFERROR(__xludf.DUMMYFUNCTION("""COMPUTED_VALUE"""),"Ain Nur Hawa Ishak")</f>
        <v>Ain Nur Hawa Ishak</v>
      </c>
      <c r="D446" s="160" t="str">
        <f ca="1">IFERROR(__xludf.DUMMYFUNCTION("""COMPUTED_VALUE"""),"Feb 26")</f>
        <v>Feb 26</v>
      </c>
      <c r="E446" s="160" t="str">
        <f ca="1">IFERROR(__xludf.DUMMYFUNCTION("""COMPUTED_VALUE"""),"Script 1")</f>
        <v>Script 1</v>
      </c>
      <c r="F446" s="160"/>
      <c r="G446" s="160"/>
      <c r="H446" s="160"/>
      <c r="I446" s="160"/>
      <c r="J446" s="160"/>
      <c r="K446" s="160"/>
      <c r="L446" s="160" t="str">
        <f t="shared" ca="1" si="3"/>
        <v>Script 1</v>
      </c>
      <c r="M446" s="161"/>
      <c r="N446" s="150"/>
      <c r="O446" s="150"/>
      <c r="P446" s="150"/>
      <c r="Q446" s="150"/>
      <c r="R446" s="150"/>
      <c r="S446" s="150"/>
      <c r="T446" s="150"/>
      <c r="U446" s="150"/>
      <c r="V446" s="150"/>
      <c r="W446" s="150"/>
      <c r="X446" s="150"/>
      <c r="Y446" s="150"/>
      <c r="Z446" s="150"/>
      <c r="AA446" s="150"/>
    </row>
    <row r="447" spans="1:27" ht="12.75">
      <c r="A447" s="150"/>
      <c r="B447" s="158">
        <f t="shared" si="2"/>
        <v>439</v>
      </c>
      <c r="C447" s="159" t="str">
        <f ca="1">IFERROR(__xludf.DUMMYFUNCTION("""COMPUTED_VALUE"""),"Izzat Fikry")</f>
        <v>Izzat Fikry</v>
      </c>
      <c r="D447" s="160" t="str">
        <f ca="1">IFERROR(__xludf.DUMMYFUNCTION("""COMPUTED_VALUE"""),"Feb 26")</f>
        <v>Feb 26</v>
      </c>
      <c r="E447" s="160" t="str">
        <f ca="1">IFERROR(__xludf.DUMMYFUNCTION("""COMPUTED_VALUE"""),"Script 1")</f>
        <v>Script 1</v>
      </c>
      <c r="F447" s="160"/>
      <c r="G447" s="160"/>
      <c r="H447" s="160"/>
      <c r="I447" s="160"/>
      <c r="J447" s="160"/>
      <c r="K447" s="160"/>
      <c r="L447" s="160" t="str">
        <f t="shared" ca="1" si="3"/>
        <v>Script 1</v>
      </c>
      <c r="M447" s="161"/>
      <c r="N447" s="150"/>
      <c r="O447" s="150"/>
      <c r="P447" s="150"/>
      <c r="Q447" s="150"/>
      <c r="R447" s="150"/>
      <c r="S447" s="150"/>
      <c r="T447" s="150"/>
      <c r="U447" s="150"/>
      <c r="V447" s="150"/>
      <c r="W447" s="150"/>
      <c r="X447" s="150"/>
      <c r="Y447" s="150"/>
      <c r="Z447" s="150"/>
      <c r="AA447" s="150"/>
    </row>
    <row r="448" spans="1:27" ht="12.75">
      <c r="A448" s="150"/>
      <c r="B448" s="158">
        <f t="shared" si="2"/>
        <v>440</v>
      </c>
      <c r="C448" s="159" t="str">
        <f ca="1">IFERROR(__xludf.DUMMYFUNCTION("""COMPUTED_VALUE"""),"Sofea Anastasia Mohd Said")</f>
        <v>Sofea Anastasia Mohd Said</v>
      </c>
      <c r="D448" s="160" t="str">
        <f ca="1">IFERROR(__xludf.DUMMYFUNCTION("""COMPUTED_VALUE"""),"Feb 26")</f>
        <v>Feb 26</v>
      </c>
      <c r="E448" s="160" t="str">
        <f ca="1">IFERROR(__xludf.DUMMYFUNCTION("""COMPUTED_VALUE"""),"Script 1")</f>
        <v>Script 1</v>
      </c>
      <c r="F448" s="160"/>
      <c r="G448" s="160"/>
      <c r="H448" s="160"/>
      <c r="I448" s="160"/>
      <c r="J448" s="160"/>
      <c r="K448" s="160"/>
      <c r="L448" s="160" t="str">
        <f t="shared" ca="1" si="3"/>
        <v>Script 1</v>
      </c>
      <c r="M448" s="161"/>
      <c r="N448" s="150"/>
      <c r="O448" s="150"/>
      <c r="P448" s="150"/>
      <c r="Q448" s="150"/>
      <c r="R448" s="150"/>
      <c r="S448" s="150"/>
      <c r="T448" s="150"/>
      <c r="U448" s="150"/>
      <c r="V448" s="150"/>
      <c r="W448" s="150"/>
      <c r="X448" s="150"/>
      <c r="Y448" s="150"/>
      <c r="Z448" s="150"/>
      <c r="AA448" s="150"/>
    </row>
    <row r="449" spans="1:27" ht="12.75">
      <c r="A449" s="150"/>
      <c r="B449" s="158">
        <f t="shared" si="2"/>
        <v>441</v>
      </c>
      <c r="C449" s="159" t="str">
        <f ca="1">IFERROR(__xludf.DUMMYFUNCTION("""COMPUTED_VALUE"""),"Ezzatie Nordin")</f>
        <v>Ezzatie Nordin</v>
      </c>
      <c r="D449" s="160" t="str">
        <f ca="1">IFERROR(__xludf.DUMMYFUNCTION("""COMPUTED_VALUE"""),"Feb 26")</f>
        <v>Feb 26</v>
      </c>
      <c r="E449" s="160" t="str">
        <f ca="1">IFERROR(__xludf.DUMMYFUNCTION("""COMPUTED_VALUE"""),"Script 1")</f>
        <v>Script 1</v>
      </c>
      <c r="F449" s="160"/>
      <c r="G449" s="160"/>
      <c r="H449" s="160"/>
      <c r="I449" s="160"/>
      <c r="J449" s="160"/>
      <c r="K449" s="160"/>
      <c r="L449" s="160" t="str">
        <f t="shared" ca="1" si="3"/>
        <v>Script 1</v>
      </c>
      <c r="M449" s="161"/>
      <c r="N449" s="150"/>
      <c r="O449" s="150"/>
      <c r="P449" s="150"/>
      <c r="Q449" s="150"/>
      <c r="R449" s="150"/>
      <c r="S449" s="150"/>
      <c r="T449" s="150"/>
      <c r="U449" s="150"/>
      <c r="V449" s="150"/>
      <c r="W449" s="150"/>
      <c r="X449" s="150"/>
      <c r="Y449" s="150"/>
      <c r="Z449" s="150"/>
      <c r="AA449" s="150"/>
    </row>
    <row r="450" spans="1:27" ht="12.75">
      <c r="A450" s="150"/>
      <c r="B450" s="158">
        <f t="shared" si="2"/>
        <v>442</v>
      </c>
      <c r="C450" s="159" t="str">
        <f ca="1">IFERROR(__xludf.DUMMYFUNCTION("""COMPUTED_VALUE"""),"Zuhairi Naim")</f>
        <v>Zuhairi Naim</v>
      </c>
      <c r="D450" s="160" t="str">
        <f ca="1">IFERROR(__xludf.DUMMYFUNCTION("""COMPUTED_VALUE"""),"Feb 26")</f>
        <v>Feb 26</v>
      </c>
      <c r="E450" s="160" t="str">
        <f ca="1">IFERROR(__xludf.DUMMYFUNCTION("""COMPUTED_VALUE"""),"Script 1")</f>
        <v>Script 1</v>
      </c>
      <c r="F450" s="160"/>
      <c r="G450" s="160"/>
      <c r="H450" s="160"/>
      <c r="I450" s="160"/>
      <c r="J450" s="160"/>
      <c r="K450" s="160"/>
      <c r="L450" s="160" t="str">
        <f t="shared" ca="1" si="3"/>
        <v>Script 1</v>
      </c>
      <c r="M450" s="161"/>
      <c r="N450" s="150"/>
      <c r="O450" s="150"/>
      <c r="P450" s="150"/>
      <c r="Q450" s="150"/>
      <c r="R450" s="150"/>
      <c r="S450" s="150"/>
      <c r="T450" s="150"/>
      <c r="U450" s="150"/>
      <c r="V450" s="150"/>
      <c r="W450" s="150"/>
      <c r="X450" s="150"/>
      <c r="Y450" s="150"/>
      <c r="Z450" s="150"/>
      <c r="AA450" s="150"/>
    </row>
    <row r="451" spans="1:27" ht="12.75">
      <c r="A451" s="150"/>
      <c r="B451" s="158">
        <f t="shared" si="2"/>
        <v>443</v>
      </c>
      <c r="C451" s="159" t="str">
        <f ca="1">IFERROR(__xludf.DUMMYFUNCTION("""COMPUTED_VALUE"""),"Amirah Izzaty Muhd Azidin")</f>
        <v>Amirah Izzaty Muhd Azidin</v>
      </c>
      <c r="D451" s="160" t="str">
        <f ca="1">IFERROR(__xludf.DUMMYFUNCTION("""COMPUTED_VALUE"""),"Feb 26")</f>
        <v>Feb 26</v>
      </c>
      <c r="E451" s="160" t="str">
        <f ca="1">IFERROR(__xludf.DUMMYFUNCTION("""COMPUTED_VALUE"""),"Script 1")</f>
        <v>Script 1</v>
      </c>
      <c r="F451" s="160"/>
      <c r="G451" s="160"/>
      <c r="H451" s="160"/>
      <c r="I451" s="160"/>
      <c r="J451" s="160"/>
      <c r="K451" s="160"/>
      <c r="L451" s="160" t="str">
        <f t="shared" ca="1" si="3"/>
        <v>Script 1</v>
      </c>
      <c r="M451" s="161"/>
      <c r="N451" s="150"/>
      <c r="O451" s="150"/>
      <c r="P451" s="150"/>
      <c r="Q451" s="150"/>
      <c r="R451" s="150"/>
      <c r="S451" s="150"/>
      <c r="T451" s="150"/>
      <c r="U451" s="150"/>
      <c r="V451" s="150"/>
      <c r="W451" s="150"/>
      <c r="X451" s="150"/>
      <c r="Y451" s="150"/>
      <c r="Z451" s="150"/>
      <c r="AA451" s="150"/>
    </row>
    <row r="452" spans="1:27" ht="12.75">
      <c r="A452" s="150"/>
      <c r="B452" s="158">
        <f t="shared" si="2"/>
        <v>444</v>
      </c>
      <c r="C452" s="159" t="str">
        <f ca="1">IFERROR(__xludf.DUMMYFUNCTION("""COMPUTED_VALUE"""),"Amirah Qistina")</f>
        <v>Amirah Qistina</v>
      </c>
      <c r="D452" s="160" t="str">
        <f ca="1">IFERROR(__xludf.DUMMYFUNCTION("""COMPUTED_VALUE"""),"Feb 26")</f>
        <v>Feb 26</v>
      </c>
      <c r="E452" s="160" t="str">
        <f ca="1">IFERROR(__xludf.DUMMYFUNCTION("""COMPUTED_VALUE"""),"Script 1")</f>
        <v>Script 1</v>
      </c>
      <c r="F452" s="160"/>
      <c r="G452" s="160"/>
      <c r="H452" s="160"/>
      <c r="I452" s="160"/>
      <c r="J452" s="160"/>
      <c r="K452" s="160"/>
      <c r="L452" s="160" t="str">
        <f t="shared" ca="1" si="3"/>
        <v>Script 1</v>
      </c>
      <c r="M452" s="161"/>
      <c r="N452" s="150"/>
      <c r="O452" s="150"/>
      <c r="P452" s="150"/>
      <c r="Q452" s="150"/>
      <c r="R452" s="150"/>
      <c r="S452" s="150"/>
      <c r="T452" s="150"/>
      <c r="U452" s="150"/>
      <c r="V452" s="150"/>
      <c r="W452" s="150"/>
      <c r="X452" s="150"/>
      <c r="Y452" s="150"/>
      <c r="Z452" s="150"/>
      <c r="AA452" s="150"/>
    </row>
    <row r="453" spans="1:27" ht="12.75">
      <c r="A453" s="150"/>
      <c r="B453" s="158">
        <f t="shared" si="2"/>
        <v>445</v>
      </c>
      <c r="C453" s="159" t="str">
        <f ca="1">IFERROR(__xludf.DUMMYFUNCTION("""COMPUTED_VALUE"""),"Asma Zulkifli")</f>
        <v>Asma Zulkifli</v>
      </c>
      <c r="D453" s="160" t="str">
        <f ca="1">IFERROR(__xludf.DUMMYFUNCTION("""COMPUTED_VALUE"""),"Feb 26")</f>
        <v>Feb 26</v>
      </c>
      <c r="E453" s="160" t="str">
        <f ca="1">IFERROR(__xludf.DUMMYFUNCTION("""COMPUTED_VALUE"""),"Script 1")</f>
        <v>Script 1</v>
      </c>
      <c r="F453" s="160"/>
      <c r="G453" s="160"/>
      <c r="H453" s="160"/>
      <c r="I453" s="160"/>
      <c r="J453" s="160"/>
      <c r="K453" s="160"/>
      <c r="L453" s="160" t="str">
        <f t="shared" ca="1" si="3"/>
        <v>Script 1</v>
      </c>
      <c r="M453" s="161"/>
      <c r="N453" s="150"/>
      <c r="O453" s="150"/>
      <c r="P453" s="150"/>
      <c r="Q453" s="150"/>
      <c r="R453" s="150"/>
      <c r="S453" s="150"/>
      <c r="T453" s="150"/>
      <c r="U453" s="150"/>
      <c r="V453" s="150"/>
      <c r="W453" s="150"/>
      <c r="X453" s="150"/>
      <c r="Y453" s="150"/>
      <c r="Z453" s="150"/>
      <c r="AA453" s="150"/>
    </row>
    <row r="454" spans="1:27" ht="12.75">
      <c r="A454" s="150"/>
      <c r="B454" s="158">
        <f t="shared" si="2"/>
        <v>446</v>
      </c>
      <c r="C454" s="159" t="str">
        <f ca="1">IFERROR(__xludf.DUMMYFUNCTION("""COMPUTED_VALUE"""),"Aliff Haqimee")</f>
        <v>Aliff Haqimee</v>
      </c>
      <c r="D454" s="160" t="str">
        <f ca="1">IFERROR(__xludf.DUMMYFUNCTION("""COMPUTED_VALUE"""),"Feb 26")</f>
        <v>Feb 26</v>
      </c>
      <c r="E454" s="160" t="str">
        <f ca="1">IFERROR(__xludf.DUMMYFUNCTION("""COMPUTED_VALUE"""),"Script 1")</f>
        <v>Script 1</v>
      </c>
      <c r="F454" s="160"/>
      <c r="G454" s="160"/>
      <c r="H454" s="160"/>
      <c r="I454" s="160"/>
      <c r="J454" s="160"/>
      <c r="K454" s="160"/>
      <c r="L454" s="160" t="str">
        <f t="shared" ca="1" si="3"/>
        <v>Script 1</v>
      </c>
      <c r="M454" s="161"/>
      <c r="N454" s="150"/>
      <c r="O454" s="150"/>
      <c r="P454" s="150"/>
      <c r="Q454" s="150"/>
      <c r="R454" s="150"/>
      <c r="S454" s="150"/>
      <c r="T454" s="150"/>
      <c r="U454" s="150"/>
      <c r="V454" s="150"/>
      <c r="W454" s="150"/>
      <c r="X454" s="150"/>
      <c r="Y454" s="150"/>
      <c r="Z454" s="150"/>
      <c r="AA454" s="150"/>
    </row>
    <row r="455" spans="1:27" ht="12.75">
      <c r="A455" s="150"/>
      <c r="B455" s="158">
        <f t="shared" si="2"/>
        <v>447</v>
      </c>
      <c r="C455" s="159" t="str">
        <f ca="1">IFERROR(__xludf.DUMMYFUNCTION("""COMPUTED_VALUE"""),"Afnan Haiqal")</f>
        <v>Afnan Haiqal</v>
      </c>
      <c r="D455" s="160" t="str">
        <f ca="1">IFERROR(__xludf.DUMMYFUNCTION("""COMPUTED_VALUE"""),"Feb 26")</f>
        <v>Feb 26</v>
      </c>
      <c r="E455" s="160" t="str">
        <f ca="1">IFERROR(__xludf.DUMMYFUNCTION("""COMPUTED_VALUE"""),"Script 1")</f>
        <v>Script 1</v>
      </c>
      <c r="F455" s="160"/>
      <c r="G455" s="160"/>
      <c r="H455" s="160"/>
      <c r="I455" s="160"/>
      <c r="J455" s="160"/>
      <c r="K455" s="160"/>
      <c r="L455" s="160" t="str">
        <f t="shared" ca="1" si="3"/>
        <v>Script 1</v>
      </c>
      <c r="M455" s="161"/>
      <c r="N455" s="150"/>
      <c r="O455" s="150"/>
      <c r="P455" s="150"/>
      <c r="Q455" s="150"/>
      <c r="R455" s="150"/>
      <c r="S455" s="150"/>
      <c r="T455" s="150"/>
      <c r="U455" s="150"/>
      <c r="V455" s="150"/>
      <c r="W455" s="150"/>
      <c r="X455" s="150"/>
      <c r="Y455" s="150"/>
      <c r="Z455" s="150"/>
      <c r="AA455" s="150"/>
    </row>
    <row r="456" spans="1:27" ht="12.75">
      <c r="A456" s="150"/>
      <c r="B456" s="158">
        <f t="shared" si="2"/>
        <v>448</v>
      </c>
      <c r="C456" s="159" t="str">
        <f ca="1">IFERROR(__xludf.DUMMYFUNCTION("""COMPUTED_VALUE"""),"KHAIRUN NAZWA ASYIKIN BINTI KHAIRULNAZLI")</f>
        <v>KHAIRUN NAZWA ASYIKIN BINTI KHAIRULNAZLI</v>
      </c>
      <c r="D456" s="160" t="str">
        <f ca="1">IFERROR(__xludf.DUMMYFUNCTION("""COMPUTED_VALUE"""),"Feb 26")</f>
        <v>Feb 26</v>
      </c>
      <c r="E456" s="160" t="str">
        <f ca="1">IFERROR(__xludf.DUMMYFUNCTION("""COMPUTED_VALUE"""),"Script 1")</f>
        <v>Script 1</v>
      </c>
      <c r="F456" s="160"/>
      <c r="G456" s="160"/>
      <c r="H456" s="160"/>
      <c r="I456" s="160"/>
      <c r="J456" s="160"/>
      <c r="K456" s="160"/>
      <c r="L456" s="160" t="str">
        <f t="shared" ca="1" si="3"/>
        <v>Script 1</v>
      </c>
      <c r="M456" s="161"/>
      <c r="N456" s="150"/>
      <c r="O456" s="150"/>
      <c r="P456" s="150"/>
      <c r="Q456" s="150"/>
      <c r="R456" s="150"/>
      <c r="S456" s="150"/>
      <c r="T456" s="150"/>
      <c r="U456" s="150"/>
      <c r="V456" s="150"/>
      <c r="W456" s="150"/>
      <c r="X456" s="150"/>
      <c r="Y456" s="150"/>
      <c r="Z456" s="150"/>
      <c r="AA456" s="150"/>
    </row>
    <row r="457" spans="1:27" ht="12.75">
      <c r="A457" s="150"/>
      <c r="B457" s="158">
        <f t="shared" si="2"/>
        <v>449</v>
      </c>
      <c r="C457" s="159" t="str">
        <f ca="1">IFERROR(__xludf.DUMMYFUNCTION("""COMPUTED_VALUE"""),"Ain Farhana")</f>
        <v>Ain Farhana</v>
      </c>
      <c r="D457" s="160" t="str">
        <f ca="1">IFERROR(__xludf.DUMMYFUNCTION("""COMPUTED_VALUE"""),"Feb 26")</f>
        <v>Feb 26</v>
      </c>
      <c r="E457" s="160" t="str">
        <f ca="1">IFERROR(__xludf.DUMMYFUNCTION("""COMPUTED_VALUE"""),"Script 1")</f>
        <v>Script 1</v>
      </c>
      <c r="F457" s="160"/>
      <c r="G457" s="160"/>
      <c r="H457" s="160"/>
      <c r="I457" s="160"/>
      <c r="J457" s="160"/>
      <c r="K457" s="160"/>
      <c r="L457" s="160" t="str">
        <f t="shared" ca="1" si="3"/>
        <v>Script 1</v>
      </c>
      <c r="M457" s="161"/>
      <c r="N457" s="150"/>
      <c r="O457" s="150"/>
      <c r="P457" s="150"/>
      <c r="Q457" s="150"/>
      <c r="R457" s="150"/>
      <c r="S457" s="150"/>
      <c r="T457" s="150"/>
      <c r="U457" s="150"/>
      <c r="V457" s="150"/>
      <c r="W457" s="150"/>
      <c r="X457" s="150"/>
      <c r="Y457" s="150"/>
      <c r="Z457" s="150"/>
      <c r="AA457" s="150"/>
    </row>
    <row r="458" spans="1:27" ht="12.75">
      <c r="A458" s="150"/>
      <c r="B458" s="158">
        <f t="shared" si="2"/>
        <v>450</v>
      </c>
      <c r="C458" s="159" t="str">
        <f ca="1">IFERROR(__xludf.DUMMYFUNCTION("""COMPUTED_VALUE"""),"Hanis Nadhirah")</f>
        <v>Hanis Nadhirah</v>
      </c>
      <c r="D458" s="160" t="str">
        <f ca="1">IFERROR(__xludf.DUMMYFUNCTION("""COMPUTED_VALUE"""),"Feb 26")</f>
        <v>Feb 26</v>
      </c>
      <c r="E458" s="160" t="str">
        <f ca="1">IFERROR(__xludf.DUMMYFUNCTION("""COMPUTED_VALUE"""),"Script 1")</f>
        <v>Script 1</v>
      </c>
      <c r="F458" s="160"/>
      <c r="G458" s="160"/>
      <c r="H458" s="160"/>
      <c r="I458" s="160"/>
      <c r="J458" s="160"/>
      <c r="K458" s="160"/>
      <c r="L458" s="160" t="str">
        <f t="shared" ca="1" si="3"/>
        <v>Script 1</v>
      </c>
      <c r="M458" s="161"/>
      <c r="N458" s="150"/>
      <c r="O458" s="150"/>
      <c r="P458" s="150"/>
      <c r="Q458" s="150"/>
      <c r="R458" s="150"/>
      <c r="S458" s="150"/>
      <c r="T458" s="150"/>
      <c r="U458" s="150"/>
      <c r="V458" s="150"/>
      <c r="W458" s="150"/>
      <c r="X458" s="150"/>
      <c r="Y458" s="150"/>
      <c r="Z458" s="150"/>
      <c r="AA458" s="150"/>
    </row>
    <row r="459" spans="1:27" ht="12.75">
      <c r="A459" s="150"/>
      <c r="B459" s="158">
        <f t="shared" si="2"/>
        <v>451</v>
      </c>
      <c r="C459" s="159" t="str">
        <f ca="1">IFERROR(__xludf.DUMMYFUNCTION("""COMPUTED_VALUE"""),"Amirul Adli Roslan")</f>
        <v>Amirul Adli Roslan</v>
      </c>
      <c r="D459" s="160" t="str">
        <f ca="1">IFERROR(__xludf.DUMMYFUNCTION("""COMPUTED_VALUE"""),"Feb 26")</f>
        <v>Feb 26</v>
      </c>
      <c r="E459" s="160" t="str">
        <f ca="1">IFERROR(__xludf.DUMMYFUNCTION("""COMPUTED_VALUE"""),"Script 1")</f>
        <v>Script 1</v>
      </c>
      <c r="F459" s="160"/>
      <c r="G459" s="160"/>
      <c r="H459" s="160"/>
      <c r="I459" s="160"/>
      <c r="J459" s="160"/>
      <c r="K459" s="160"/>
      <c r="L459" s="160" t="str">
        <f t="shared" ca="1" si="3"/>
        <v>Script 1</v>
      </c>
      <c r="M459" s="161"/>
      <c r="N459" s="150"/>
      <c r="O459" s="150"/>
      <c r="P459" s="150"/>
      <c r="Q459" s="150"/>
      <c r="R459" s="150"/>
      <c r="S459" s="150"/>
      <c r="T459" s="150"/>
      <c r="U459" s="150"/>
      <c r="V459" s="150"/>
      <c r="W459" s="150"/>
      <c r="X459" s="150"/>
      <c r="Y459" s="150"/>
      <c r="Z459" s="150"/>
      <c r="AA459" s="150"/>
    </row>
    <row r="460" spans="1:27" ht="12.75">
      <c r="A460" s="150"/>
      <c r="B460" s="158">
        <f t="shared" si="2"/>
        <v>452</v>
      </c>
      <c r="C460" s="159" t="str">
        <f ca="1">IFERROR(__xludf.DUMMYFUNCTION("""COMPUTED_VALUE"""),"Azhan Syakirin")</f>
        <v>Azhan Syakirin</v>
      </c>
      <c r="D460" s="160" t="str">
        <f ca="1">IFERROR(__xludf.DUMMYFUNCTION("""COMPUTED_VALUE"""),"Feb 26")</f>
        <v>Feb 26</v>
      </c>
      <c r="E460" s="160" t="str">
        <f ca="1">IFERROR(__xludf.DUMMYFUNCTION("""COMPUTED_VALUE"""),"Script 1")</f>
        <v>Script 1</v>
      </c>
      <c r="F460" s="160"/>
      <c r="G460" s="160"/>
      <c r="H460" s="160"/>
      <c r="I460" s="160"/>
      <c r="J460" s="160"/>
      <c r="K460" s="160"/>
      <c r="L460" s="160" t="str">
        <f t="shared" ca="1" si="3"/>
        <v>Script 1</v>
      </c>
      <c r="M460" s="161"/>
      <c r="N460" s="150"/>
      <c r="O460" s="150"/>
      <c r="P460" s="150"/>
      <c r="Q460" s="150"/>
      <c r="R460" s="150"/>
      <c r="S460" s="150"/>
      <c r="T460" s="150"/>
      <c r="U460" s="150"/>
      <c r="V460" s="150"/>
      <c r="W460" s="150"/>
      <c r="X460" s="150"/>
      <c r="Y460" s="150"/>
      <c r="Z460" s="150"/>
      <c r="AA460" s="150"/>
    </row>
    <row r="461" spans="1:27" ht="12.75">
      <c r="A461" s="150"/>
      <c r="B461" s="158">
        <f t="shared" si="2"/>
        <v>453</v>
      </c>
      <c r="C461" s="159" t="str">
        <f ca="1">IFERROR(__xludf.DUMMYFUNCTION("""COMPUTED_VALUE"""),"Fazrul Naim")</f>
        <v>Fazrul Naim</v>
      </c>
      <c r="D461" s="160" t="str">
        <f ca="1">IFERROR(__xludf.DUMMYFUNCTION("""COMPUTED_VALUE"""),"Feb 26")</f>
        <v>Feb 26</v>
      </c>
      <c r="E461" s="160" t="str">
        <f ca="1">IFERROR(__xludf.DUMMYFUNCTION("""COMPUTED_VALUE"""),"Script 1")</f>
        <v>Script 1</v>
      </c>
      <c r="F461" s="160"/>
      <c r="G461" s="160"/>
      <c r="H461" s="160"/>
      <c r="I461" s="160"/>
      <c r="J461" s="160"/>
      <c r="K461" s="160"/>
      <c r="L461" s="160" t="str">
        <f t="shared" ca="1" si="3"/>
        <v>Script 1</v>
      </c>
      <c r="M461" s="161"/>
      <c r="N461" s="150"/>
      <c r="O461" s="150"/>
      <c r="P461" s="150"/>
      <c r="Q461" s="150"/>
      <c r="R461" s="150"/>
      <c r="S461" s="150"/>
      <c r="T461" s="150"/>
      <c r="U461" s="150"/>
      <c r="V461" s="150"/>
      <c r="W461" s="150"/>
      <c r="X461" s="150"/>
      <c r="Y461" s="150"/>
      <c r="Z461" s="150"/>
      <c r="AA461" s="150"/>
    </row>
    <row r="462" spans="1:27" ht="12.75">
      <c r="A462" s="150"/>
      <c r="B462" s="158">
        <f t="shared" si="2"/>
        <v>454</v>
      </c>
      <c r="C462" s="159" t="str">
        <f ca="1">IFERROR(__xludf.DUMMYFUNCTION("""COMPUTED_VALUE"""),"Amira Izzah Zakaria")</f>
        <v>Amira Izzah Zakaria</v>
      </c>
      <c r="D462" s="160" t="str">
        <f ca="1">IFERROR(__xludf.DUMMYFUNCTION("""COMPUTED_VALUE"""),"Feb 26")</f>
        <v>Feb 26</v>
      </c>
      <c r="E462" s="160" t="str">
        <f ca="1">IFERROR(__xludf.DUMMYFUNCTION("""COMPUTED_VALUE"""),"Script 1")</f>
        <v>Script 1</v>
      </c>
      <c r="F462" s="160"/>
      <c r="G462" s="160"/>
      <c r="H462" s="160"/>
      <c r="I462" s="160"/>
      <c r="J462" s="160"/>
      <c r="K462" s="160"/>
      <c r="L462" s="160" t="str">
        <f t="shared" ca="1" si="3"/>
        <v>Script 1</v>
      </c>
      <c r="M462" s="161"/>
      <c r="N462" s="150"/>
      <c r="O462" s="150"/>
      <c r="P462" s="150"/>
      <c r="Q462" s="150"/>
      <c r="R462" s="150"/>
      <c r="S462" s="150"/>
      <c r="T462" s="150"/>
      <c r="U462" s="150"/>
      <c r="V462" s="150"/>
      <c r="W462" s="150"/>
      <c r="X462" s="150"/>
      <c r="Y462" s="150"/>
      <c r="Z462" s="150"/>
      <c r="AA462" s="150"/>
    </row>
    <row r="463" spans="1:27" ht="12.75">
      <c r="A463" s="150"/>
      <c r="B463" s="158">
        <f t="shared" si="2"/>
        <v>455</v>
      </c>
      <c r="C463" s="159" t="str">
        <f ca="1">IFERROR(__xludf.DUMMYFUNCTION("""COMPUTED_VALUE"""),"Muhammad Afiquddin Nor Azman")</f>
        <v>Muhammad Afiquddin Nor Azman</v>
      </c>
      <c r="D463" s="160" t="str">
        <f ca="1">IFERROR(__xludf.DUMMYFUNCTION("""COMPUTED_VALUE"""),"Feb 26")</f>
        <v>Feb 26</v>
      </c>
      <c r="E463" s="160" t="str">
        <f ca="1">IFERROR(__xludf.DUMMYFUNCTION("""COMPUTED_VALUE"""),"Script 1")</f>
        <v>Script 1</v>
      </c>
      <c r="F463" s="160"/>
      <c r="G463" s="160"/>
      <c r="H463" s="160"/>
      <c r="I463" s="160"/>
      <c r="J463" s="160"/>
      <c r="K463" s="160"/>
      <c r="L463" s="160" t="str">
        <f t="shared" ca="1" si="3"/>
        <v>Script 1</v>
      </c>
      <c r="M463" s="161"/>
      <c r="N463" s="150"/>
      <c r="O463" s="150"/>
      <c r="P463" s="150"/>
      <c r="Q463" s="150"/>
      <c r="R463" s="150"/>
      <c r="S463" s="150"/>
      <c r="T463" s="150"/>
      <c r="U463" s="150"/>
      <c r="V463" s="150"/>
      <c r="W463" s="150"/>
      <c r="X463" s="150"/>
      <c r="Y463" s="150"/>
      <c r="Z463" s="150"/>
      <c r="AA463" s="150"/>
    </row>
    <row r="464" spans="1:27" ht="12.75">
      <c r="A464" s="150"/>
      <c r="B464" s="158">
        <f t="shared" si="2"/>
        <v>456</v>
      </c>
      <c r="C464" s="159" t="str">
        <f ca="1">IFERROR(__xludf.DUMMYFUNCTION("""COMPUTED_VALUE"""),"Muhammad Farhan Farihin")</f>
        <v>Muhammad Farhan Farihin</v>
      </c>
      <c r="D464" s="160" t="str">
        <f ca="1">IFERROR(__xludf.DUMMYFUNCTION("""COMPUTED_VALUE"""),"Feb 26")</f>
        <v>Feb 26</v>
      </c>
      <c r="E464" s="160" t="str">
        <f ca="1">IFERROR(__xludf.DUMMYFUNCTION("""COMPUTED_VALUE"""),"Script 1")</f>
        <v>Script 1</v>
      </c>
      <c r="F464" s="160"/>
      <c r="G464" s="160"/>
      <c r="H464" s="160"/>
      <c r="I464" s="160"/>
      <c r="J464" s="160"/>
      <c r="K464" s="160"/>
      <c r="L464" s="160" t="str">
        <f t="shared" ca="1" si="3"/>
        <v>Script 1</v>
      </c>
      <c r="M464" s="161"/>
      <c r="N464" s="150"/>
      <c r="O464" s="150"/>
      <c r="P464" s="150"/>
      <c r="Q464" s="150"/>
      <c r="R464" s="150"/>
      <c r="S464" s="150"/>
      <c r="T464" s="150"/>
      <c r="U464" s="150"/>
      <c r="V464" s="150"/>
      <c r="W464" s="150"/>
      <c r="X464" s="150"/>
      <c r="Y464" s="150"/>
      <c r="Z464" s="150"/>
      <c r="AA464" s="150"/>
    </row>
    <row r="465" spans="1:27" ht="12.75">
      <c r="A465" s="150"/>
      <c r="B465" s="158">
        <f t="shared" si="2"/>
        <v>457</v>
      </c>
      <c r="C465" s="159" t="str">
        <f ca="1">IFERROR(__xludf.DUMMYFUNCTION("""COMPUTED_VALUE"""),"Amiera Aqiela")</f>
        <v>Amiera Aqiela</v>
      </c>
      <c r="D465" s="160" t="str">
        <f ca="1">IFERROR(__xludf.DUMMYFUNCTION("""COMPUTED_VALUE"""),"Feb 26")</f>
        <v>Feb 26</v>
      </c>
      <c r="E465" s="160" t="str">
        <f ca="1">IFERROR(__xludf.DUMMYFUNCTION("""COMPUTED_VALUE"""),"Script 1")</f>
        <v>Script 1</v>
      </c>
      <c r="F465" s="160"/>
      <c r="G465" s="160"/>
      <c r="H465" s="160"/>
      <c r="I465" s="160"/>
      <c r="J465" s="160"/>
      <c r="K465" s="160"/>
      <c r="L465" s="160" t="str">
        <f t="shared" ca="1" si="3"/>
        <v>Script 1</v>
      </c>
      <c r="M465" s="161"/>
      <c r="N465" s="150"/>
      <c r="O465" s="150"/>
      <c r="P465" s="150"/>
      <c r="Q465" s="150"/>
      <c r="R465" s="150"/>
      <c r="S465" s="150"/>
      <c r="T465" s="150"/>
      <c r="U465" s="150"/>
      <c r="V465" s="150"/>
      <c r="W465" s="150"/>
      <c r="X465" s="150"/>
      <c r="Y465" s="150"/>
      <c r="Z465" s="150"/>
      <c r="AA465" s="150"/>
    </row>
    <row r="466" spans="1:27" ht="12.75">
      <c r="A466" s="150"/>
      <c r="B466" s="158">
        <f t="shared" si="2"/>
        <v>458</v>
      </c>
      <c r="C466" s="159" t="str">
        <f ca="1">IFERROR(__xludf.DUMMYFUNCTION("""COMPUTED_VALUE"""),"Nur Haziqah")</f>
        <v>Nur Haziqah</v>
      </c>
      <c r="D466" s="160" t="str">
        <f ca="1">IFERROR(__xludf.DUMMYFUNCTION("""COMPUTED_VALUE"""),"Feb 26")</f>
        <v>Feb 26</v>
      </c>
      <c r="E466" s="160" t="str">
        <f ca="1">IFERROR(__xludf.DUMMYFUNCTION("""COMPUTED_VALUE"""),"Script 1")</f>
        <v>Script 1</v>
      </c>
      <c r="F466" s="160"/>
      <c r="G466" s="160"/>
      <c r="H466" s="160"/>
      <c r="I466" s="160"/>
      <c r="J466" s="160"/>
      <c r="K466" s="160"/>
      <c r="L466" s="160" t="str">
        <f t="shared" ca="1" si="3"/>
        <v>Script 1</v>
      </c>
      <c r="M466" s="161"/>
      <c r="N466" s="150"/>
      <c r="O466" s="150"/>
      <c r="P466" s="150"/>
      <c r="Q466" s="150"/>
      <c r="R466" s="150"/>
      <c r="S466" s="150"/>
      <c r="T466" s="150"/>
      <c r="U466" s="150"/>
      <c r="V466" s="150"/>
      <c r="W466" s="150"/>
      <c r="X466" s="150"/>
      <c r="Y466" s="150"/>
      <c r="Z466" s="150"/>
      <c r="AA466" s="150"/>
    </row>
    <row r="467" spans="1:27" ht="12.75">
      <c r="A467" s="150"/>
      <c r="B467" s="158">
        <f t="shared" si="2"/>
        <v>459</v>
      </c>
      <c r="C467" s="159" t="str">
        <f ca="1">IFERROR(__xludf.DUMMYFUNCTION("""COMPUTED_VALUE"""),"Nurul Faizi")</f>
        <v>Nurul Faizi</v>
      </c>
      <c r="D467" s="160" t="str">
        <f ca="1">IFERROR(__xludf.DUMMYFUNCTION("""COMPUTED_VALUE"""),"Feb 26")</f>
        <v>Feb 26</v>
      </c>
      <c r="E467" s="160" t="str">
        <f ca="1">IFERROR(__xludf.DUMMYFUNCTION("""COMPUTED_VALUE"""),"Script 1")</f>
        <v>Script 1</v>
      </c>
      <c r="F467" s="160"/>
      <c r="G467" s="160"/>
      <c r="H467" s="160"/>
      <c r="I467" s="160"/>
      <c r="J467" s="160"/>
      <c r="K467" s="160"/>
      <c r="L467" s="160" t="str">
        <f t="shared" ca="1" si="3"/>
        <v>Script 1</v>
      </c>
      <c r="M467" s="161"/>
      <c r="N467" s="150"/>
      <c r="O467" s="150"/>
      <c r="P467" s="150"/>
      <c r="Q467" s="150"/>
      <c r="R467" s="150"/>
      <c r="S467" s="150"/>
      <c r="T467" s="150"/>
      <c r="U467" s="150"/>
      <c r="V467" s="150"/>
      <c r="W467" s="150"/>
      <c r="X467" s="150"/>
      <c r="Y467" s="150"/>
      <c r="Z467" s="150"/>
      <c r="AA467" s="150"/>
    </row>
    <row r="468" spans="1:27" ht="12.75">
      <c r="A468" s="150"/>
      <c r="B468" s="158">
        <f t="shared" si="2"/>
        <v>460</v>
      </c>
      <c r="C468" s="159" t="str">
        <f ca="1">IFERROR(__xludf.DUMMYFUNCTION("""COMPUTED_VALUE"""),"Asfarina Nasha")</f>
        <v>Asfarina Nasha</v>
      </c>
      <c r="D468" s="160" t="str">
        <f ca="1">IFERROR(__xludf.DUMMYFUNCTION("""COMPUTED_VALUE"""),"Feb 26")</f>
        <v>Feb 26</v>
      </c>
      <c r="E468" s="160" t="str">
        <f ca="1">IFERROR(__xludf.DUMMYFUNCTION("""COMPUTED_VALUE"""),"Script 1")</f>
        <v>Script 1</v>
      </c>
      <c r="F468" s="160"/>
      <c r="G468" s="160"/>
      <c r="H468" s="160"/>
      <c r="I468" s="160"/>
      <c r="J468" s="160"/>
      <c r="K468" s="160"/>
      <c r="L468" s="160" t="str">
        <f t="shared" ca="1" si="3"/>
        <v>Script 1</v>
      </c>
      <c r="M468" s="161"/>
      <c r="N468" s="150"/>
      <c r="O468" s="150"/>
      <c r="P468" s="150"/>
      <c r="Q468" s="150"/>
      <c r="R468" s="150"/>
      <c r="S468" s="150"/>
      <c r="T468" s="150"/>
      <c r="U468" s="150"/>
      <c r="V468" s="150"/>
      <c r="W468" s="150"/>
      <c r="X468" s="150"/>
      <c r="Y468" s="150"/>
      <c r="Z468" s="150"/>
      <c r="AA468" s="150"/>
    </row>
    <row r="469" spans="1:27" ht="12.75">
      <c r="A469" s="150"/>
      <c r="B469" s="158">
        <f t="shared" si="2"/>
        <v>461</v>
      </c>
      <c r="C469" s="159" t="str">
        <f ca="1">IFERROR(__xludf.DUMMYFUNCTION("""COMPUTED_VALUE"""),"Suhailah Asri")</f>
        <v>Suhailah Asri</v>
      </c>
      <c r="D469" s="160" t="str">
        <f ca="1">IFERROR(__xludf.DUMMYFUNCTION("""COMPUTED_VALUE"""),"Feb 26")</f>
        <v>Feb 26</v>
      </c>
      <c r="E469" s="160" t="str">
        <f ca="1">IFERROR(__xludf.DUMMYFUNCTION("""COMPUTED_VALUE"""),"Script 1")</f>
        <v>Script 1</v>
      </c>
      <c r="F469" s="160"/>
      <c r="G469" s="160"/>
      <c r="H469" s="160"/>
      <c r="I469" s="160"/>
      <c r="J469" s="160"/>
      <c r="K469" s="160"/>
      <c r="L469" s="160" t="str">
        <f t="shared" ca="1" si="3"/>
        <v>Script 1</v>
      </c>
      <c r="M469" s="161"/>
      <c r="N469" s="150"/>
      <c r="O469" s="150"/>
      <c r="P469" s="150"/>
      <c r="Q469" s="150"/>
      <c r="R469" s="150"/>
      <c r="S469" s="150"/>
      <c r="T469" s="150"/>
      <c r="U469" s="150"/>
      <c r="V469" s="150"/>
      <c r="W469" s="150"/>
      <c r="X469" s="150"/>
      <c r="Y469" s="150"/>
      <c r="Z469" s="150"/>
      <c r="AA469" s="150"/>
    </row>
    <row r="470" spans="1:27" ht="12.75">
      <c r="A470" s="150"/>
      <c r="B470" s="158">
        <f t="shared" si="2"/>
        <v>462</v>
      </c>
      <c r="C470" s="159" t="str">
        <f ca="1">IFERROR(__xludf.DUMMYFUNCTION("""COMPUTED_VALUE"""),"Nur Intan Azzahana Balqis")</f>
        <v>Nur Intan Azzahana Balqis</v>
      </c>
      <c r="D470" s="160" t="str">
        <f ca="1">IFERROR(__xludf.DUMMYFUNCTION("""COMPUTED_VALUE"""),"Feb 26")</f>
        <v>Feb 26</v>
      </c>
      <c r="E470" s="160" t="str">
        <f ca="1">IFERROR(__xludf.DUMMYFUNCTION("""COMPUTED_VALUE"""),"Script 1")</f>
        <v>Script 1</v>
      </c>
      <c r="F470" s="160"/>
      <c r="G470" s="160"/>
      <c r="H470" s="160"/>
      <c r="I470" s="160"/>
      <c r="J470" s="160"/>
      <c r="K470" s="160"/>
      <c r="L470" s="160" t="str">
        <f t="shared" ca="1" si="3"/>
        <v>Script 1</v>
      </c>
      <c r="M470" s="161"/>
      <c r="N470" s="150"/>
      <c r="O470" s="150"/>
      <c r="P470" s="150"/>
      <c r="Q470" s="150"/>
      <c r="R470" s="150"/>
      <c r="S470" s="150"/>
      <c r="T470" s="150"/>
      <c r="U470" s="150"/>
      <c r="V470" s="150"/>
      <c r="W470" s="150"/>
      <c r="X470" s="150"/>
      <c r="Y470" s="150"/>
      <c r="Z470" s="150"/>
      <c r="AA470" s="150"/>
    </row>
    <row r="471" spans="1:27" ht="12.75">
      <c r="A471" s="150"/>
      <c r="B471" s="158">
        <f t="shared" si="2"/>
        <v>463</v>
      </c>
      <c r="C471" s="159" t="str">
        <f ca="1">IFERROR(__xludf.DUMMYFUNCTION("""COMPUTED_VALUE"""),"Nabil Hadi Zakaria")</f>
        <v>Nabil Hadi Zakaria</v>
      </c>
      <c r="D471" s="160" t="str">
        <f ca="1">IFERROR(__xludf.DUMMYFUNCTION("""COMPUTED_VALUE"""),"Feb 26")</f>
        <v>Feb 26</v>
      </c>
      <c r="E471" s="160" t="str">
        <f ca="1">IFERROR(__xludf.DUMMYFUNCTION("""COMPUTED_VALUE"""),"Script 1")</f>
        <v>Script 1</v>
      </c>
      <c r="F471" s="160"/>
      <c r="G471" s="160"/>
      <c r="H471" s="160"/>
      <c r="I471" s="160"/>
      <c r="J471" s="160"/>
      <c r="K471" s="160"/>
      <c r="L471" s="160" t="str">
        <f t="shared" ca="1" si="3"/>
        <v>Script 1</v>
      </c>
      <c r="M471" s="161"/>
      <c r="N471" s="150"/>
      <c r="O471" s="150"/>
      <c r="P471" s="150"/>
      <c r="Q471" s="150"/>
      <c r="R471" s="150"/>
      <c r="S471" s="150"/>
      <c r="T471" s="150"/>
      <c r="U471" s="150"/>
      <c r="V471" s="150"/>
      <c r="W471" s="150"/>
      <c r="X471" s="150"/>
      <c r="Y471" s="150"/>
      <c r="Z471" s="150"/>
      <c r="AA471" s="150"/>
    </row>
    <row r="472" spans="1:27" ht="12.75">
      <c r="A472" s="150"/>
      <c r="B472" s="158">
        <f t="shared" si="2"/>
        <v>464</v>
      </c>
      <c r="C472" s="159" t="str">
        <f ca="1">IFERROR(__xludf.DUMMYFUNCTION("""COMPUTED_VALUE"""),"Syahirul Akmal")</f>
        <v>Syahirul Akmal</v>
      </c>
      <c r="D472" s="160" t="str">
        <f ca="1">IFERROR(__xludf.DUMMYFUNCTION("""COMPUTED_VALUE"""),"Feb 26")</f>
        <v>Feb 26</v>
      </c>
      <c r="E472" s="160" t="str">
        <f ca="1">IFERROR(__xludf.DUMMYFUNCTION("""COMPUTED_VALUE"""),"Script 1")</f>
        <v>Script 1</v>
      </c>
      <c r="F472" s="160"/>
      <c r="G472" s="160"/>
      <c r="H472" s="160"/>
      <c r="I472" s="160"/>
      <c r="J472" s="160"/>
      <c r="K472" s="160"/>
      <c r="L472" s="160" t="str">
        <f t="shared" ca="1" si="3"/>
        <v>Script 1</v>
      </c>
      <c r="M472" s="161"/>
      <c r="N472" s="150"/>
      <c r="O472" s="150"/>
      <c r="P472" s="150"/>
      <c r="Q472" s="150"/>
      <c r="R472" s="150"/>
      <c r="S472" s="150"/>
      <c r="T472" s="150"/>
      <c r="U472" s="150"/>
      <c r="V472" s="150"/>
      <c r="W472" s="150"/>
      <c r="X472" s="150"/>
      <c r="Y472" s="150"/>
      <c r="Z472" s="150"/>
      <c r="AA472" s="150"/>
    </row>
    <row r="473" spans="1:27" ht="12.75">
      <c r="A473" s="150"/>
      <c r="B473" s="158">
        <f t="shared" si="2"/>
        <v>465</v>
      </c>
      <c r="C473" s="159" t="str">
        <f ca="1">IFERROR(__xludf.DUMMYFUNCTION("""COMPUTED_VALUE"""),"Adira Amani Hamizat")</f>
        <v>Adira Amani Hamizat</v>
      </c>
      <c r="D473" s="160" t="str">
        <f ca="1">IFERROR(__xludf.DUMMYFUNCTION("""COMPUTED_VALUE"""),"Feb 26")</f>
        <v>Feb 26</v>
      </c>
      <c r="E473" s="160" t="str">
        <f ca="1">IFERROR(__xludf.DUMMYFUNCTION("""COMPUTED_VALUE"""),"Script 1")</f>
        <v>Script 1</v>
      </c>
      <c r="F473" s="160"/>
      <c r="G473" s="160"/>
      <c r="H473" s="160"/>
      <c r="I473" s="160"/>
      <c r="J473" s="160"/>
      <c r="K473" s="160"/>
      <c r="L473" s="160" t="str">
        <f t="shared" ca="1" si="3"/>
        <v>Script 1</v>
      </c>
      <c r="M473" s="161"/>
      <c r="N473" s="150"/>
      <c r="O473" s="150"/>
      <c r="P473" s="150"/>
      <c r="Q473" s="150"/>
      <c r="R473" s="150"/>
      <c r="S473" s="150"/>
      <c r="T473" s="150"/>
      <c r="U473" s="150"/>
      <c r="V473" s="150"/>
      <c r="W473" s="150"/>
      <c r="X473" s="150"/>
      <c r="Y473" s="150"/>
      <c r="Z473" s="150"/>
      <c r="AA473" s="150"/>
    </row>
    <row r="474" spans="1:27" ht="12.75">
      <c r="A474" s="150"/>
      <c r="B474" s="158">
        <f t="shared" si="2"/>
        <v>466</v>
      </c>
      <c r="C474" s="159" t="str">
        <f ca="1">IFERROR(__xludf.DUMMYFUNCTION("""COMPUTED_VALUE"""),"Nazrul Hafeez Rosly")</f>
        <v>Nazrul Hafeez Rosly</v>
      </c>
      <c r="D474" s="160" t="str">
        <f ca="1">IFERROR(__xludf.DUMMYFUNCTION("""COMPUTED_VALUE"""),"Feb 26")</f>
        <v>Feb 26</v>
      </c>
      <c r="E474" s="160" t="str">
        <f ca="1">IFERROR(__xludf.DUMMYFUNCTION("""COMPUTED_VALUE"""),"Script 1")</f>
        <v>Script 1</v>
      </c>
      <c r="F474" s="160"/>
      <c r="G474" s="160"/>
      <c r="H474" s="160"/>
      <c r="I474" s="160"/>
      <c r="J474" s="160"/>
      <c r="K474" s="160"/>
      <c r="L474" s="160" t="str">
        <f t="shared" ca="1" si="3"/>
        <v>Script 1</v>
      </c>
      <c r="M474" s="161"/>
      <c r="N474" s="150"/>
      <c r="O474" s="150"/>
      <c r="P474" s="150"/>
      <c r="Q474" s="150"/>
      <c r="R474" s="150"/>
      <c r="S474" s="150"/>
      <c r="T474" s="150"/>
      <c r="U474" s="150"/>
      <c r="V474" s="150"/>
      <c r="W474" s="150"/>
      <c r="X474" s="150"/>
      <c r="Y474" s="150"/>
      <c r="Z474" s="150"/>
      <c r="AA474" s="150"/>
    </row>
    <row r="475" spans="1:27" ht="12.75">
      <c r="A475" s="150"/>
      <c r="B475" s="158">
        <f t="shared" si="2"/>
        <v>467</v>
      </c>
      <c r="C475" s="159" t="str">
        <f ca="1">IFERROR(__xludf.DUMMYFUNCTION("""COMPUTED_VALUE"""),"Nur Syafiqah Sofea")</f>
        <v>Nur Syafiqah Sofea</v>
      </c>
      <c r="D475" s="160" t="str">
        <f ca="1">IFERROR(__xludf.DUMMYFUNCTION("""COMPUTED_VALUE"""),"Feb 26")</f>
        <v>Feb 26</v>
      </c>
      <c r="E475" s="160" t="str">
        <f ca="1">IFERROR(__xludf.DUMMYFUNCTION("""COMPUTED_VALUE"""),"Script 1")</f>
        <v>Script 1</v>
      </c>
      <c r="F475" s="160"/>
      <c r="G475" s="160"/>
      <c r="H475" s="160"/>
      <c r="I475" s="160"/>
      <c r="J475" s="160"/>
      <c r="K475" s="160"/>
      <c r="L475" s="160" t="str">
        <f t="shared" ca="1" si="3"/>
        <v>Script 1</v>
      </c>
      <c r="M475" s="161"/>
      <c r="N475" s="150"/>
      <c r="O475" s="150"/>
      <c r="P475" s="150"/>
      <c r="Q475" s="150"/>
      <c r="R475" s="150"/>
      <c r="S475" s="150"/>
      <c r="T475" s="150"/>
      <c r="U475" s="150"/>
      <c r="V475" s="150"/>
      <c r="W475" s="150"/>
      <c r="X475" s="150"/>
      <c r="Y475" s="150"/>
      <c r="Z475" s="150"/>
      <c r="AA475" s="150"/>
    </row>
    <row r="476" spans="1:27" ht="12.75">
      <c r="A476" s="150"/>
      <c r="B476" s="158">
        <f t="shared" si="2"/>
        <v>468</v>
      </c>
      <c r="C476" s="159" t="str">
        <f ca="1">IFERROR(__xludf.DUMMYFUNCTION("""COMPUTED_VALUE"""),"Nur Aisya Sofea")</f>
        <v>Nur Aisya Sofea</v>
      </c>
      <c r="D476" s="160" t="str">
        <f ca="1">IFERROR(__xludf.DUMMYFUNCTION("""COMPUTED_VALUE"""),"Feb 26")</f>
        <v>Feb 26</v>
      </c>
      <c r="E476" s="160" t="str">
        <f ca="1">IFERROR(__xludf.DUMMYFUNCTION("""COMPUTED_VALUE"""),"Script 1")</f>
        <v>Script 1</v>
      </c>
      <c r="F476" s="160"/>
      <c r="G476" s="160"/>
      <c r="H476" s="160"/>
      <c r="I476" s="160"/>
      <c r="J476" s="160"/>
      <c r="K476" s="160"/>
      <c r="L476" s="160" t="str">
        <f t="shared" ca="1" si="3"/>
        <v>Script 1</v>
      </c>
      <c r="M476" s="161"/>
      <c r="N476" s="150"/>
      <c r="O476" s="150"/>
      <c r="P476" s="150"/>
      <c r="Q476" s="150"/>
      <c r="R476" s="150"/>
      <c r="S476" s="150"/>
      <c r="T476" s="150"/>
      <c r="U476" s="150"/>
      <c r="V476" s="150"/>
      <c r="W476" s="150"/>
      <c r="X476" s="150"/>
      <c r="Y476" s="150"/>
      <c r="Z476" s="150"/>
      <c r="AA476" s="150"/>
    </row>
    <row r="477" spans="1:27" ht="12.75">
      <c r="A477" s="150"/>
      <c r="B477" s="158">
        <f t="shared" si="2"/>
        <v>469</v>
      </c>
      <c r="C477" s="159" t="str">
        <f ca="1">IFERROR(__xludf.DUMMYFUNCTION("""COMPUTED_VALUE"""),"Nur Ainin Sofea")</f>
        <v>Nur Ainin Sofea</v>
      </c>
      <c r="D477" s="160" t="str">
        <f ca="1">IFERROR(__xludf.DUMMYFUNCTION("""COMPUTED_VALUE"""),"Feb 26")</f>
        <v>Feb 26</v>
      </c>
      <c r="E477" s="160" t="str">
        <f ca="1">IFERROR(__xludf.DUMMYFUNCTION("""COMPUTED_VALUE"""),"Script 1")</f>
        <v>Script 1</v>
      </c>
      <c r="F477" s="160"/>
      <c r="G477" s="160"/>
      <c r="H477" s="160"/>
      <c r="I477" s="160"/>
      <c r="J477" s="160"/>
      <c r="K477" s="160"/>
      <c r="L477" s="160" t="str">
        <f t="shared" ca="1" si="3"/>
        <v>Script 1</v>
      </c>
      <c r="M477" s="161"/>
      <c r="N477" s="150"/>
      <c r="O477" s="150"/>
      <c r="P477" s="150"/>
      <c r="Q477" s="150"/>
      <c r="R477" s="150"/>
      <c r="S477" s="150"/>
      <c r="T477" s="150"/>
      <c r="U477" s="150"/>
      <c r="V477" s="150"/>
      <c r="W477" s="150"/>
      <c r="X477" s="150"/>
      <c r="Y477" s="150"/>
      <c r="Z477" s="150"/>
      <c r="AA477" s="150"/>
    </row>
    <row r="478" spans="1:27" ht="12.75">
      <c r="A478" s="150"/>
      <c r="B478" s="158">
        <f t="shared" si="2"/>
        <v>470</v>
      </c>
      <c r="C478" s="159" t="str">
        <f ca="1">IFERROR(__xludf.DUMMYFUNCTION("""COMPUTED_VALUE"""),"Nur Sofea")</f>
        <v>Nur Sofea</v>
      </c>
      <c r="D478" s="160" t="str">
        <f ca="1">IFERROR(__xludf.DUMMYFUNCTION("""COMPUTED_VALUE"""),"Feb 26")</f>
        <v>Feb 26</v>
      </c>
      <c r="E478" s="160" t="str">
        <f ca="1">IFERROR(__xludf.DUMMYFUNCTION("""COMPUTED_VALUE"""),"Script 1")</f>
        <v>Script 1</v>
      </c>
      <c r="F478" s="160"/>
      <c r="G478" s="160"/>
      <c r="H478" s="160"/>
      <c r="I478" s="160"/>
      <c r="J478" s="160"/>
      <c r="K478" s="160"/>
      <c r="L478" s="160" t="str">
        <f t="shared" ca="1" si="3"/>
        <v>Script 1</v>
      </c>
      <c r="M478" s="161"/>
      <c r="N478" s="150"/>
      <c r="O478" s="150"/>
      <c r="P478" s="150"/>
      <c r="Q478" s="150"/>
      <c r="R478" s="150"/>
      <c r="S478" s="150"/>
      <c r="T478" s="150"/>
      <c r="U478" s="150"/>
      <c r="V478" s="150"/>
      <c r="W478" s="150"/>
      <c r="X478" s="150"/>
      <c r="Y478" s="150"/>
      <c r="Z478" s="150"/>
      <c r="AA478" s="150"/>
    </row>
    <row r="479" spans="1:27" ht="12.75">
      <c r="A479" s="150"/>
      <c r="B479" s="158">
        <f t="shared" si="2"/>
        <v>471</v>
      </c>
      <c r="C479" s="159" t="str">
        <f ca="1">IFERROR(__xludf.DUMMYFUNCTION("""COMPUTED_VALUE"""),"RADEN SOFEA ARISSA RADEN ELLY SHAH")</f>
        <v>RADEN SOFEA ARISSA RADEN ELLY SHAH</v>
      </c>
      <c r="D479" s="160" t="str">
        <f ca="1">IFERROR(__xludf.DUMMYFUNCTION("""COMPUTED_VALUE"""),"Feb 26")</f>
        <v>Feb 26</v>
      </c>
      <c r="E479" s="160" t="str">
        <f ca="1">IFERROR(__xludf.DUMMYFUNCTION("""COMPUTED_VALUE"""),"Script 1")</f>
        <v>Script 1</v>
      </c>
      <c r="F479" s="160"/>
      <c r="G479" s="160"/>
      <c r="H479" s="160"/>
      <c r="I479" s="160"/>
      <c r="J479" s="160"/>
      <c r="K479" s="160"/>
      <c r="L479" s="160" t="str">
        <f t="shared" ca="1" si="3"/>
        <v>Script 1</v>
      </c>
      <c r="M479" s="161"/>
      <c r="N479" s="150"/>
      <c r="O479" s="150"/>
      <c r="P479" s="150"/>
      <c r="Q479" s="150"/>
      <c r="R479" s="150"/>
      <c r="S479" s="150"/>
      <c r="T479" s="150"/>
      <c r="U479" s="150"/>
      <c r="V479" s="150"/>
      <c r="W479" s="150"/>
      <c r="X479" s="150"/>
      <c r="Y479" s="150"/>
      <c r="Z479" s="150"/>
      <c r="AA479" s="150"/>
    </row>
    <row r="480" spans="1:27" ht="12.75">
      <c r="A480" s="150"/>
      <c r="B480" s="158">
        <f t="shared" si="2"/>
        <v>472</v>
      </c>
      <c r="C480" s="159" t="str">
        <f ca="1">IFERROR(__xludf.DUMMYFUNCTION("""COMPUTED_VALUE"""),"Arissa Sofea Azhar")</f>
        <v>Arissa Sofea Azhar</v>
      </c>
      <c r="D480" s="160" t="str">
        <f ca="1">IFERROR(__xludf.DUMMYFUNCTION("""COMPUTED_VALUE"""),"Feb 26")</f>
        <v>Feb 26</v>
      </c>
      <c r="E480" s="160" t="str">
        <f ca="1">IFERROR(__xludf.DUMMYFUNCTION("""COMPUTED_VALUE"""),"Script 1")</f>
        <v>Script 1</v>
      </c>
      <c r="F480" s="160"/>
      <c r="G480" s="160"/>
      <c r="H480" s="160"/>
      <c r="I480" s="160"/>
      <c r="J480" s="160"/>
      <c r="K480" s="160"/>
      <c r="L480" s="160" t="str">
        <f t="shared" ca="1" si="3"/>
        <v>Script 1</v>
      </c>
      <c r="M480" s="161"/>
      <c r="N480" s="150"/>
      <c r="O480" s="150"/>
      <c r="P480" s="150"/>
      <c r="Q480" s="150"/>
      <c r="R480" s="150"/>
      <c r="S480" s="150"/>
      <c r="T480" s="150"/>
      <c r="U480" s="150"/>
      <c r="V480" s="150"/>
      <c r="W480" s="150"/>
      <c r="X480" s="150"/>
      <c r="Y480" s="150"/>
      <c r="Z480" s="150"/>
      <c r="AA480" s="150"/>
    </row>
    <row r="481" spans="1:27" ht="12.75">
      <c r="A481" s="150"/>
      <c r="B481" s="158">
        <f t="shared" si="2"/>
        <v>473</v>
      </c>
      <c r="C481" s="159" t="str">
        <f ca="1">IFERROR(__xludf.DUMMYFUNCTION("""COMPUTED_VALUE"""),"Yasir Isyraf Basori")</f>
        <v>Yasir Isyraf Basori</v>
      </c>
      <c r="D481" s="160" t="str">
        <f ca="1">IFERROR(__xludf.DUMMYFUNCTION("""COMPUTED_VALUE"""),"Feb 26")</f>
        <v>Feb 26</v>
      </c>
      <c r="E481" s="160" t="str">
        <f ca="1">IFERROR(__xludf.DUMMYFUNCTION("""COMPUTED_VALUE"""),"Script 1")</f>
        <v>Script 1</v>
      </c>
      <c r="F481" s="160"/>
      <c r="G481" s="160"/>
      <c r="H481" s="160"/>
      <c r="I481" s="160"/>
      <c r="J481" s="160"/>
      <c r="K481" s="160"/>
      <c r="L481" s="160" t="str">
        <f t="shared" ca="1" si="3"/>
        <v>Script 1</v>
      </c>
      <c r="M481" s="161"/>
      <c r="N481" s="150"/>
      <c r="O481" s="150"/>
      <c r="P481" s="150"/>
      <c r="Q481" s="150"/>
      <c r="R481" s="150"/>
      <c r="S481" s="150"/>
      <c r="T481" s="150"/>
      <c r="U481" s="150"/>
      <c r="V481" s="150"/>
      <c r="W481" s="150"/>
      <c r="X481" s="150"/>
      <c r="Y481" s="150"/>
      <c r="Z481" s="150"/>
      <c r="AA481" s="150"/>
    </row>
    <row r="482" spans="1:27" ht="12.75">
      <c r="A482" s="150"/>
      <c r="B482" s="158">
        <f t="shared" si="2"/>
        <v>474</v>
      </c>
      <c r="C482" s="159" t="str">
        <f ca="1">IFERROR(__xludf.DUMMYFUNCTION("""COMPUTED_VALUE"""),"Amira Liyana")</f>
        <v>Amira Liyana</v>
      </c>
      <c r="D482" s="160" t="str">
        <f ca="1">IFERROR(__xludf.DUMMYFUNCTION("""COMPUTED_VALUE"""),"Feb 26")</f>
        <v>Feb 26</v>
      </c>
      <c r="E482" s="160" t="str">
        <f ca="1">IFERROR(__xludf.DUMMYFUNCTION("""COMPUTED_VALUE"""),"Script 1")</f>
        <v>Script 1</v>
      </c>
      <c r="F482" s="160"/>
      <c r="G482" s="160"/>
      <c r="H482" s="160"/>
      <c r="I482" s="160"/>
      <c r="J482" s="160"/>
      <c r="K482" s="160"/>
      <c r="L482" s="160" t="str">
        <f t="shared" ca="1" si="3"/>
        <v>Script 1</v>
      </c>
      <c r="M482" s="161"/>
      <c r="N482" s="150"/>
      <c r="O482" s="150"/>
      <c r="P482" s="150"/>
      <c r="Q482" s="150"/>
      <c r="R482" s="150"/>
      <c r="S482" s="150"/>
      <c r="T482" s="150"/>
      <c r="U482" s="150"/>
      <c r="V482" s="150"/>
      <c r="W482" s="150"/>
      <c r="X482" s="150"/>
      <c r="Y482" s="150"/>
      <c r="Z482" s="150"/>
      <c r="AA482" s="150"/>
    </row>
    <row r="483" spans="1:27" ht="12.75">
      <c r="A483" s="150"/>
      <c r="B483" s="158">
        <f t="shared" si="2"/>
        <v>475</v>
      </c>
      <c r="C483" s="159" t="str">
        <f ca="1">IFERROR(__xludf.DUMMYFUNCTION("""COMPUTED_VALUE"""),"NOR AIZUDDIN NAZIF Norzaid")</f>
        <v>NOR AIZUDDIN NAZIF Norzaid</v>
      </c>
      <c r="D483" s="160" t="str">
        <f ca="1">IFERROR(__xludf.DUMMYFUNCTION("""COMPUTED_VALUE"""),"Feb 26")</f>
        <v>Feb 26</v>
      </c>
      <c r="E483" s="160" t="str">
        <f ca="1">IFERROR(__xludf.DUMMYFUNCTION("""COMPUTED_VALUE"""),"Script 1")</f>
        <v>Script 1</v>
      </c>
      <c r="F483" s="160"/>
      <c r="G483" s="160"/>
      <c r="H483" s="160"/>
      <c r="I483" s="160"/>
      <c r="J483" s="160"/>
      <c r="K483" s="160"/>
      <c r="L483" s="160" t="str">
        <f t="shared" ca="1" si="3"/>
        <v>Script 1</v>
      </c>
      <c r="M483" s="161"/>
      <c r="N483" s="150"/>
      <c r="O483" s="150"/>
      <c r="P483" s="150"/>
      <c r="Q483" s="150"/>
      <c r="R483" s="150"/>
      <c r="S483" s="150"/>
      <c r="T483" s="150"/>
      <c r="U483" s="150"/>
      <c r="V483" s="150"/>
      <c r="W483" s="150"/>
      <c r="X483" s="150"/>
      <c r="Y483" s="150"/>
      <c r="Z483" s="150"/>
      <c r="AA483" s="150"/>
    </row>
    <row r="484" spans="1:27" ht="12.75">
      <c r="A484" s="150"/>
      <c r="B484" s="158">
        <f t="shared" si="2"/>
        <v>476</v>
      </c>
      <c r="C484" s="159" t="str">
        <f ca="1">IFERROR(__xludf.DUMMYFUNCTION("""COMPUTED_VALUE"""),"Arisya Farhana Binti Rosli")</f>
        <v>Arisya Farhana Binti Rosli</v>
      </c>
      <c r="D484" s="160" t="str">
        <f ca="1">IFERROR(__xludf.DUMMYFUNCTION("""COMPUTED_VALUE"""),"Feb 26")</f>
        <v>Feb 26</v>
      </c>
      <c r="E484" s="160" t="str">
        <f ca="1">IFERROR(__xludf.DUMMYFUNCTION("""COMPUTED_VALUE"""),"Script 1")</f>
        <v>Script 1</v>
      </c>
      <c r="F484" s="160"/>
      <c r="G484" s="160"/>
      <c r="H484" s="160"/>
      <c r="I484" s="160"/>
      <c r="J484" s="160"/>
      <c r="K484" s="160"/>
      <c r="L484" s="160" t="str">
        <f t="shared" ca="1" si="3"/>
        <v>Script 1</v>
      </c>
      <c r="M484" s="161"/>
      <c r="N484" s="150"/>
      <c r="O484" s="150"/>
      <c r="P484" s="150"/>
      <c r="Q484" s="150"/>
      <c r="R484" s="150"/>
      <c r="S484" s="150"/>
      <c r="T484" s="150"/>
      <c r="U484" s="150"/>
      <c r="V484" s="150"/>
      <c r="W484" s="150"/>
      <c r="X484" s="150"/>
      <c r="Y484" s="150"/>
      <c r="Z484" s="150"/>
      <c r="AA484" s="150"/>
    </row>
    <row r="485" spans="1:27" ht="12.75">
      <c r="A485" s="150"/>
      <c r="B485" s="158">
        <f t="shared" si="2"/>
        <v>477</v>
      </c>
      <c r="C485" s="159" t="str">
        <f ca="1">IFERROR(__xludf.DUMMYFUNCTION("""COMPUTED_VALUE"""),"Siti Fatihah Binti Fathy")</f>
        <v>Siti Fatihah Binti Fathy</v>
      </c>
      <c r="D485" s="160" t="str">
        <f ca="1">IFERROR(__xludf.DUMMYFUNCTION("""COMPUTED_VALUE"""),"Feb 26")</f>
        <v>Feb 26</v>
      </c>
      <c r="E485" s="160" t="str">
        <f ca="1">IFERROR(__xludf.DUMMYFUNCTION("""COMPUTED_VALUE"""),"Script 1")</f>
        <v>Script 1</v>
      </c>
      <c r="F485" s="160"/>
      <c r="G485" s="160"/>
      <c r="H485" s="160"/>
      <c r="I485" s="160"/>
      <c r="J485" s="160"/>
      <c r="K485" s="160"/>
      <c r="L485" s="160" t="str">
        <f t="shared" ca="1" si="3"/>
        <v>Script 1</v>
      </c>
      <c r="M485" s="161"/>
      <c r="N485" s="150"/>
      <c r="O485" s="150"/>
      <c r="P485" s="150"/>
      <c r="Q485" s="150"/>
      <c r="R485" s="150"/>
      <c r="S485" s="150"/>
      <c r="T485" s="150"/>
      <c r="U485" s="150"/>
      <c r="V485" s="150"/>
      <c r="W485" s="150"/>
      <c r="X485" s="150"/>
      <c r="Y485" s="150"/>
      <c r="Z485" s="150"/>
      <c r="AA485" s="150"/>
    </row>
    <row r="486" spans="1:27" ht="12.75">
      <c r="A486" s="150"/>
      <c r="B486" s="158">
        <f t="shared" si="2"/>
        <v>478</v>
      </c>
      <c r="C486" s="159" t="str">
        <f ca="1">IFERROR(__xludf.DUMMYFUNCTION("""COMPUTED_VALUE"""),"Siti Fatihah")</f>
        <v>Siti Fatihah</v>
      </c>
      <c r="D486" s="160" t="str">
        <f ca="1">IFERROR(__xludf.DUMMYFUNCTION("""COMPUTED_VALUE"""),"Feb 26")</f>
        <v>Feb 26</v>
      </c>
      <c r="E486" s="160" t="str">
        <f ca="1">IFERROR(__xludf.DUMMYFUNCTION("""COMPUTED_VALUE"""),"Script 1")</f>
        <v>Script 1</v>
      </c>
      <c r="F486" s="160"/>
      <c r="G486" s="160"/>
      <c r="H486" s="160"/>
      <c r="I486" s="160"/>
      <c r="J486" s="160"/>
      <c r="K486" s="160"/>
      <c r="L486" s="160" t="str">
        <f t="shared" ca="1" si="3"/>
        <v>Script 1</v>
      </c>
      <c r="M486" s="161"/>
      <c r="N486" s="150"/>
      <c r="O486" s="150"/>
      <c r="P486" s="150"/>
      <c r="Q486" s="150"/>
      <c r="R486" s="150"/>
      <c r="S486" s="150"/>
      <c r="T486" s="150"/>
      <c r="U486" s="150"/>
      <c r="V486" s="150"/>
      <c r="W486" s="150"/>
      <c r="X486" s="150"/>
      <c r="Y486" s="150"/>
      <c r="Z486" s="150"/>
      <c r="AA486" s="150"/>
    </row>
    <row r="487" spans="1:27" ht="12.75">
      <c r="A487" s="150"/>
      <c r="B487" s="158">
        <f t="shared" si="2"/>
        <v>479</v>
      </c>
      <c r="C487" s="159" t="str">
        <f ca="1">IFERROR(__xludf.DUMMYFUNCTION("""COMPUTED_VALUE"""),"Aidil Hakimi Zamri")</f>
        <v>Aidil Hakimi Zamri</v>
      </c>
      <c r="D487" s="160" t="str">
        <f ca="1">IFERROR(__xludf.DUMMYFUNCTION("""COMPUTED_VALUE"""),"Feb 26")</f>
        <v>Feb 26</v>
      </c>
      <c r="E487" s="160" t="str">
        <f ca="1">IFERROR(__xludf.DUMMYFUNCTION("""COMPUTED_VALUE"""),"Script 1")</f>
        <v>Script 1</v>
      </c>
      <c r="F487" s="160"/>
      <c r="G487" s="160"/>
      <c r="H487" s="160"/>
      <c r="I487" s="160"/>
      <c r="J487" s="160"/>
      <c r="K487" s="160"/>
      <c r="L487" s="160" t="str">
        <f t="shared" ca="1" si="3"/>
        <v>Script 1</v>
      </c>
      <c r="M487" s="161"/>
      <c r="N487" s="150"/>
      <c r="O487" s="150"/>
      <c r="P487" s="150"/>
      <c r="Q487" s="150"/>
      <c r="R487" s="150"/>
      <c r="S487" s="150"/>
      <c r="T487" s="150"/>
      <c r="U487" s="150"/>
      <c r="V487" s="150"/>
      <c r="W487" s="150"/>
      <c r="X487" s="150"/>
      <c r="Y487" s="150"/>
      <c r="Z487" s="150"/>
      <c r="AA487" s="150"/>
    </row>
    <row r="488" spans="1:27" ht="12.75">
      <c r="A488" s="150"/>
      <c r="B488" s="158">
        <f t="shared" si="2"/>
        <v>480</v>
      </c>
      <c r="C488" s="159" t="str">
        <f ca="1">IFERROR(__xludf.DUMMYFUNCTION("""COMPUTED_VALUE"""),"Nur Batrisyia")</f>
        <v>Nur Batrisyia</v>
      </c>
      <c r="D488" s="160" t="str">
        <f ca="1">IFERROR(__xludf.DUMMYFUNCTION("""COMPUTED_VALUE"""),"Feb 26")</f>
        <v>Feb 26</v>
      </c>
      <c r="E488" s="160" t="str">
        <f ca="1">IFERROR(__xludf.DUMMYFUNCTION("""COMPUTED_VALUE"""),"Script 1")</f>
        <v>Script 1</v>
      </c>
      <c r="F488" s="160"/>
      <c r="G488" s="160"/>
      <c r="H488" s="160"/>
      <c r="I488" s="160"/>
      <c r="J488" s="160"/>
      <c r="K488" s="160"/>
      <c r="L488" s="160" t="str">
        <f t="shared" ca="1" si="3"/>
        <v>Script 1</v>
      </c>
      <c r="M488" s="161"/>
      <c r="N488" s="150"/>
      <c r="O488" s="150"/>
      <c r="P488" s="150"/>
      <c r="Q488" s="150"/>
      <c r="R488" s="150"/>
      <c r="S488" s="150"/>
      <c r="T488" s="150"/>
      <c r="U488" s="150"/>
      <c r="V488" s="150"/>
      <c r="W488" s="150"/>
      <c r="X488" s="150"/>
      <c r="Y488" s="150"/>
      <c r="Z488" s="150"/>
      <c r="AA488" s="150"/>
    </row>
    <row r="489" spans="1:27" ht="12.75">
      <c r="A489" s="150"/>
      <c r="B489" s="158">
        <f t="shared" si="2"/>
        <v>481</v>
      </c>
      <c r="C489" s="159" t="str">
        <f ca="1">IFERROR(__xludf.DUMMYFUNCTION("""COMPUTED_VALUE"""),"Nur Azmina Batrisyia")</f>
        <v>Nur Azmina Batrisyia</v>
      </c>
      <c r="D489" s="160" t="str">
        <f ca="1">IFERROR(__xludf.DUMMYFUNCTION("""COMPUTED_VALUE"""),"Feb 26")</f>
        <v>Feb 26</v>
      </c>
      <c r="E489" s="160" t="str">
        <f ca="1">IFERROR(__xludf.DUMMYFUNCTION("""COMPUTED_VALUE"""),"Script 1")</f>
        <v>Script 1</v>
      </c>
      <c r="F489" s="160"/>
      <c r="G489" s="160"/>
      <c r="H489" s="160"/>
      <c r="I489" s="160"/>
      <c r="J489" s="160"/>
      <c r="K489" s="160"/>
      <c r="L489" s="160" t="str">
        <f t="shared" ca="1" si="3"/>
        <v>Script 1</v>
      </c>
      <c r="M489" s="161"/>
      <c r="N489" s="150"/>
      <c r="O489" s="150"/>
      <c r="P489" s="150"/>
      <c r="Q489" s="150"/>
      <c r="R489" s="150"/>
      <c r="S489" s="150"/>
      <c r="T489" s="150"/>
      <c r="U489" s="150"/>
      <c r="V489" s="150"/>
      <c r="W489" s="150"/>
      <c r="X489" s="150"/>
      <c r="Y489" s="150"/>
      <c r="Z489" s="150"/>
      <c r="AA489" s="150"/>
    </row>
    <row r="490" spans="1:27" ht="12.75">
      <c r="A490" s="150"/>
      <c r="B490" s="158">
        <f t="shared" si="2"/>
        <v>482</v>
      </c>
      <c r="C490" s="159" t="str">
        <f ca="1">IFERROR(__xludf.DUMMYFUNCTION("""COMPUTED_VALUE"""),"Nurin Sakinah Harusalleh")</f>
        <v>Nurin Sakinah Harusalleh</v>
      </c>
      <c r="D490" s="160" t="str">
        <f ca="1">IFERROR(__xludf.DUMMYFUNCTION("""COMPUTED_VALUE"""),"Feb 26")</f>
        <v>Feb 26</v>
      </c>
      <c r="E490" s="160" t="str">
        <f ca="1">IFERROR(__xludf.DUMMYFUNCTION("""COMPUTED_VALUE"""),"Script 1")</f>
        <v>Script 1</v>
      </c>
      <c r="F490" s="160"/>
      <c r="G490" s="160"/>
      <c r="H490" s="160"/>
      <c r="I490" s="160"/>
      <c r="J490" s="160"/>
      <c r="K490" s="160"/>
      <c r="L490" s="160" t="str">
        <f t="shared" ca="1" si="3"/>
        <v>Script 1</v>
      </c>
      <c r="M490" s="161"/>
      <c r="N490" s="150"/>
      <c r="O490" s="150"/>
      <c r="P490" s="150"/>
      <c r="Q490" s="150"/>
      <c r="R490" s="150"/>
      <c r="S490" s="150"/>
      <c r="T490" s="150"/>
      <c r="U490" s="150"/>
      <c r="V490" s="150"/>
      <c r="W490" s="150"/>
      <c r="X490" s="150"/>
      <c r="Y490" s="150"/>
      <c r="Z490" s="150"/>
      <c r="AA490" s="150"/>
    </row>
    <row r="491" spans="1:27" ht="12.75">
      <c r="A491" s="150"/>
      <c r="B491" s="158">
        <f t="shared" si="2"/>
        <v>483</v>
      </c>
      <c r="C491" s="159" t="str">
        <f ca="1">IFERROR(__xludf.DUMMYFUNCTION("""COMPUTED_VALUE"""),"Nur Liyana Rusydina")</f>
        <v>Nur Liyana Rusydina</v>
      </c>
      <c r="D491" s="160" t="str">
        <f ca="1">IFERROR(__xludf.DUMMYFUNCTION("""COMPUTED_VALUE"""),"Feb 26")</f>
        <v>Feb 26</v>
      </c>
      <c r="E491" s="160" t="str">
        <f ca="1">IFERROR(__xludf.DUMMYFUNCTION("""COMPUTED_VALUE"""),"Script 1")</f>
        <v>Script 1</v>
      </c>
      <c r="F491" s="160"/>
      <c r="G491" s="160"/>
      <c r="H491" s="160"/>
      <c r="I491" s="160"/>
      <c r="J491" s="160"/>
      <c r="K491" s="160"/>
      <c r="L491" s="160" t="str">
        <f t="shared" ca="1" si="3"/>
        <v>Script 1</v>
      </c>
      <c r="M491" s="161"/>
      <c r="N491" s="150"/>
      <c r="O491" s="150"/>
      <c r="P491" s="150"/>
      <c r="Q491" s="150"/>
      <c r="R491" s="150"/>
      <c r="S491" s="150"/>
      <c r="T491" s="150"/>
      <c r="U491" s="150"/>
      <c r="V491" s="150"/>
      <c r="W491" s="150"/>
      <c r="X491" s="150"/>
      <c r="Y491" s="150"/>
      <c r="Z491" s="150"/>
      <c r="AA491" s="150"/>
    </row>
    <row r="492" spans="1:27" ht="12.75">
      <c r="A492" s="150"/>
      <c r="B492" s="158">
        <f t="shared" si="2"/>
        <v>484</v>
      </c>
      <c r="C492" s="159" t="str">
        <f ca="1">IFERROR(__xludf.DUMMYFUNCTION("""COMPUTED_VALUE"""),"Anis Farizah Mohd Hazlin")</f>
        <v>Anis Farizah Mohd Hazlin</v>
      </c>
      <c r="D492" s="160" t="str">
        <f ca="1">IFERROR(__xludf.DUMMYFUNCTION("""COMPUTED_VALUE"""),"Feb 26")</f>
        <v>Feb 26</v>
      </c>
      <c r="E492" s="160" t="str">
        <f ca="1">IFERROR(__xludf.DUMMYFUNCTION("""COMPUTED_VALUE"""),"Script 1")</f>
        <v>Script 1</v>
      </c>
      <c r="F492" s="160"/>
      <c r="G492" s="160"/>
      <c r="H492" s="160"/>
      <c r="I492" s="160"/>
      <c r="J492" s="160"/>
      <c r="K492" s="160"/>
      <c r="L492" s="160" t="str">
        <f t="shared" ca="1" si="3"/>
        <v>Script 1</v>
      </c>
      <c r="M492" s="161"/>
      <c r="N492" s="150"/>
      <c r="O492" s="150"/>
      <c r="P492" s="150"/>
      <c r="Q492" s="150"/>
      <c r="R492" s="150"/>
      <c r="S492" s="150"/>
      <c r="T492" s="150"/>
      <c r="U492" s="150"/>
      <c r="V492" s="150"/>
      <c r="W492" s="150"/>
      <c r="X492" s="150"/>
      <c r="Y492" s="150"/>
      <c r="Z492" s="150"/>
      <c r="AA492" s="150"/>
    </row>
    <row r="493" spans="1:27" ht="12.75">
      <c r="A493" s="150"/>
      <c r="B493" s="158">
        <f t="shared" si="2"/>
        <v>485</v>
      </c>
      <c r="C493" s="159" t="str">
        <f ca="1">IFERROR(__xludf.DUMMYFUNCTION("""COMPUTED_VALUE"""),"Nur Afrina")</f>
        <v>Nur Afrina</v>
      </c>
      <c r="D493" s="160" t="str">
        <f ca="1">IFERROR(__xludf.DUMMYFUNCTION("""COMPUTED_VALUE"""),"Feb 26")</f>
        <v>Feb 26</v>
      </c>
      <c r="E493" s="160" t="str">
        <f ca="1">IFERROR(__xludf.DUMMYFUNCTION("""COMPUTED_VALUE"""),"Script 1")</f>
        <v>Script 1</v>
      </c>
      <c r="F493" s="160"/>
      <c r="G493" s="160"/>
      <c r="H493" s="160"/>
      <c r="I493" s="160"/>
      <c r="J493" s="160"/>
      <c r="K493" s="160"/>
      <c r="L493" s="160" t="str">
        <f t="shared" ca="1" si="3"/>
        <v>Script 1</v>
      </c>
      <c r="M493" s="161"/>
      <c r="N493" s="150"/>
      <c r="O493" s="150"/>
      <c r="P493" s="150"/>
      <c r="Q493" s="150"/>
      <c r="R493" s="150"/>
      <c r="S493" s="150"/>
      <c r="T493" s="150"/>
      <c r="U493" s="150"/>
      <c r="V493" s="150"/>
      <c r="W493" s="150"/>
      <c r="X493" s="150"/>
      <c r="Y493" s="150"/>
      <c r="Z493" s="150"/>
      <c r="AA493" s="150"/>
    </row>
    <row r="494" spans="1:27" ht="12.75">
      <c r="A494" s="150"/>
      <c r="B494" s="158">
        <f t="shared" si="2"/>
        <v>486</v>
      </c>
      <c r="C494" s="159" t="str">
        <f ca="1">IFERROR(__xludf.DUMMYFUNCTION("""COMPUTED_VALUE"""),"Ahmad Najwan Bin Nordin")</f>
        <v>Ahmad Najwan Bin Nordin</v>
      </c>
      <c r="D494" s="160" t="str">
        <f ca="1">IFERROR(__xludf.DUMMYFUNCTION("""COMPUTED_VALUE"""),"Feb 26")</f>
        <v>Feb 26</v>
      </c>
      <c r="E494" s="160" t="str">
        <f ca="1">IFERROR(__xludf.DUMMYFUNCTION("""COMPUTED_VALUE"""),"Script 1")</f>
        <v>Script 1</v>
      </c>
      <c r="F494" s="160"/>
      <c r="G494" s="160"/>
      <c r="H494" s="160"/>
      <c r="I494" s="160"/>
      <c r="J494" s="160"/>
      <c r="K494" s="160"/>
      <c r="L494" s="160" t="str">
        <f t="shared" ca="1" si="3"/>
        <v>Script 1</v>
      </c>
      <c r="M494" s="161"/>
      <c r="N494" s="150"/>
      <c r="O494" s="150"/>
      <c r="P494" s="150"/>
      <c r="Q494" s="150"/>
      <c r="R494" s="150"/>
      <c r="S494" s="150"/>
      <c r="T494" s="150"/>
      <c r="U494" s="150"/>
      <c r="V494" s="150"/>
      <c r="W494" s="150"/>
      <c r="X494" s="150"/>
      <c r="Y494" s="150"/>
      <c r="Z494" s="150"/>
      <c r="AA494" s="150"/>
    </row>
    <row r="495" spans="1:27" ht="12.75">
      <c r="A495" s="150"/>
      <c r="B495" s="158">
        <f t="shared" si="2"/>
        <v>487</v>
      </c>
      <c r="C495" s="159" t="str">
        <f ca="1">IFERROR(__xludf.DUMMYFUNCTION("""COMPUTED_VALUE"""),"Muhammad Danial Eirfan (다니엘)")</f>
        <v>Muhammad Danial Eirfan (다니엘)</v>
      </c>
      <c r="D495" s="160" t="str">
        <f ca="1">IFERROR(__xludf.DUMMYFUNCTION("""COMPUTED_VALUE"""),"Feb 26")</f>
        <v>Feb 26</v>
      </c>
      <c r="E495" s="160" t="str">
        <f ca="1">IFERROR(__xludf.DUMMYFUNCTION("""COMPUTED_VALUE"""),"Script 1")</f>
        <v>Script 1</v>
      </c>
      <c r="F495" s="160"/>
      <c r="G495" s="160"/>
      <c r="H495" s="160"/>
      <c r="I495" s="160"/>
      <c r="J495" s="160"/>
      <c r="K495" s="160"/>
      <c r="L495" s="160" t="str">
        <f t="shared" ca="1" si="3"/>
        <v>Script 1</v>
      </c>
      <c r="M495" s="161"/>
      <c r="N495" s="150"/>
      <c r="O495" s="150"/>
      <c r="P495" s="150"/>
      <c r="Q495" s="150"/>
      <c r="R495" s="150"/>
      <c r="S495" s="150"/>
      <c r="T495" s="150"/>
      <c r="U495" s="150"/>
      <c r="V495" s="150"/>
      <c r="W495" s="150"/>
      <c r="X495" s="150"/>
      <c r="Y495" s="150"/>
      <c r="Z495" s="150"/>
      <c r="AA495" s="150"/>
    </row>
    <row r="496" spans="1:27" ht="12.75">
      <c r="A496" s="150"/>
      <c r="B496" s="158">
        <f t="shared" si="2"/>
        <v>488</v>
      </c>
      <c r="C496" s="159" t="str">
        <f ca="1">IFERROR(__xludf.DUMMYFUNCTION("""COMPUTED_VALUE"""),"Nabila Abd Ghani")</f>
        <v>Nabila Abd Ghani</v>
      </c>
      <c r="D496" s="160" t="str">
        <f ca="1">IFERROR(__xludf.DUMMYFUNCTION("""COMPUTED_VALUE"""),"Feb 26")</f>
        <v>Feb 26</v>
      </c>
      <c r="E496" s="160" t="str">
        <f ca="1">IFERROR(__xludf.DUMMYFUNCTION("""COMPUTED_VALUE"""),"Script 1")</f>
        <v>Script 1</v>
      </c>
      <c r="F496" s="160"/>
      <c r="G496" s="160"/>
      <c r="H496" s="160"/>
      <c r="I496" s="160"/>
      <c r="J496" s="160"/>
      <c r="K496" s="160"/>
      <c r="L496" s="160" t="str">
        <f t="shared" ca="1" si="3"/>
        <v>Script 1</v>
      </c>
      <c r="M496" s="161"/>
      <c r="N496" s="150"/>
      <c r="O496" s="150"/>
      <c r="P496" s="150"/>
      <c r="Q496" s="150"/>
      <c r="R496" s="150"/>
      <c r="S496" s="150"/>
      <c r="T496" s="150"/>
      <c r="U496" s="150"/>
      <c r="V496" s="150"/>
      <c r="W496" s="150"/>
      <c r="X496" s="150"/>
      <c r="Y496" s="150"/>
      <c r="Z496" s="150"/>
      <c r="AA496" s="150"/>
    </row>
    <row r="497" spans="1:27" ht="12.75">
      <c r="A497" s="150"/>
      <c r="B497" s="158">
        <f t="shared" si="2"/>
        <v>489</v>
      </c>
      <c r="C497" s="159" t="str">
        <f ca="1">IFERROR(__xludf.DUMMYFUNCTION("""COMPUTED_VALUE"""),"Tunku Faris Izzuddin Shah")</f>
        <v>Tunku Faris Izzuddin Shah</v>
      </c>
      <c r="D497" s="160" t="str">
        <f ca="1">IFERROR(__xludf.DUMMYFUNCTION("""COMPUTED_VALUE"""),"Feb 26")</f>
        <v>Feb 26</v>
      </c>
      <c r="E497" s="160" t="str">
        <f ca="1">IFERROR(__xludf.DUMMYFUNCTION("""COMPUTED_VALUE"""),"Script 1")</f>
        <v>Script 1</v>
      </c>
      <c r="F497" s="160"/>
      <c r="G497" s="160"/>
      <c r="H497" s="160"/>
      <c r="I497" s="160"/>
      <c r="J497" s="160"/>
      <c r="K497" s="160"/>
      <c r="L497" s="160" t="str">
        <f t="shared" ca="1" si="3"/>
        <v>Script 1</v>
      </c>
      <c r="M497" s="161"/>
      <c r="N497" s="150"/>
      <c r="O497" s="150"/>
      <c r="P497" s="150"/>
      <c r="Q497" s="150"/>
      <c r="R497" s="150"/>
      <c r="S497" s="150"/>
      <c r="T497" s="150"/>
      <c r="U497" s="150"/>
      <c r="V497" s="150"/>
      <c r="W497" s="150"/>
      <c r="X497" s="150"/>
      <c r="Y497" s="150"/>
      <c r="Z497" s="150"/>
      <c r="AA497" s="150"/>
    </row>
    <row r="498" spans="1:27" ht="12.75">
      <c r="A498" s="150"/>
      <c r="B498" s="158">
        <f t="shared" si="2"/>
        <v>490</v>
      </c>
      <c r="C498" s="159" t="str">
        <f ca="1">IFERROR(__xludf.DUMMYFUNCTION("""COMPUTED_VALUE"""),"Aina Suraiya Azman")</f>
        <v>Aina Suraiya Azman</v>
      </c>
      <c r="D498" s="160" t="str">
        <f ca="1">IFERROR(__xludf.DUMMYFUNCTION("""COMPUTED_VALUE"""),"Feb 26")</f>
        <v>Feb 26</v>
      </c>
      <c r="E498" s="160" t="str">
        <f ca="1">IFERROR(__xludf.DUMMYFUNCTION("""COMPUTED_VALUE"""),"Script 1")</f>
        <v>Script 1</v>
      </c>
      <c r="F498" s="160"/>
      <c r="G498" s="160"/>
      <c r="H498" s="160"/>
      <c r="I498" s="160"/>
      <c r="J498" s="160"/>
      <c r="K498" s="160"/>
      <c r="L498" s="160" t="str">
        <f t="shared" ca="1" si="3"/>
        <v>Script 1</v>
      </c>
      <c r="M498" s="161"/>
      <c r="N498" s="150"/>
      <c r="O498" s="150"/>
      <c r="P498" s="150"/>
      <c r="Q498" s="150"/>
      <c r="R498" s="150"/>
      <c r="S498" s="150"/>
      <c r="T498" s="150"/>
      <c r="U498" s="150"/>
      <c r="V498" s="150"/>
      <c r="W498" s="150"/>
      <c r="X498" s="150"/>
      <c r="Y498" s="150"/>
      <c r="Z498" s="150"/>
      <c r="AA498" s="150"/>
    </row>
    <row r="499" spans="1:27" ht="12.75">
      <c r="A499" s="150"/>
      <c r="B499" s="158">
        <f t="shared" si="2"/>
        <v>491</v>
      </c>
      <c r="C499" s="159" t="str">
        <f ca="1">IFERROR(__xludf.DUMMYFUNCTION("""COMPUTED_VALUE"""),"Sarah Anisah Syaiful Azwan")</f>
        <v>Sarah Anisah Syaiful Azwan</v>
      </c>
      <c r="D499" s="160" t="str">
        <f ca="1">IFERROR(__xludf.DUMMYFUNCTION("""COMPUTED_VALUE"""),"Feb 26")</f>
        <v>Feb 26</v>
      </c>
      <c r="E499" s="160" t="str">
        <f ca="1">IFERROR(__xludf.DUMMYFUNCTION("""COMPUTED_VALUE"""),"Script 1")</f>
        <v>Script 1</v>
      </c>
      <c r="F499" s="160"/>
      <c r="G499" s="160"/>
      <c r="H499" s="160"/>
      <c r="I499" s="160"/>
      <c r="J499" s="160"/>
      <c r="K499" s="160"/>
      <c r="L499" s="160" t="str">
        <f t="shared" ca="1" si="3"/>
        <v>Script 1</v>
      </c>
      <c r="M499" s="161"/>
      <c r="N499" s="150"/>
      <c r="O499" s="150"/>
      <c r="P499" s="150"/>
      <c r="Q499" s="150"/>
      <c r="R499" s="150"/>
      <c r="S499" s="150"/>
      <c r="T499" s="150"/>
      <c r="U499" s="150"/>
      <c r="V499" s="150"/>
      <c r="W499" s="150"/>
      <c r="X499" s="150"/>
      <c r="Y499" s="150"/>
      <c r="Z499" s="150"/>
      <c r="AA499" s="150"/>
    </row>
    <row r="500" spans="1:27" ht="12.75">
      <c r="A500" s="150"/>
      <c r="B500" s="158">
        <f t="shared" si="2"/>
        <v>492</v>
      </c>
      <c r="C500" s="159" t="str">
        <f ca="1">IFERROR(__xludf.DUMMYFUNCTION("""COMPUTED_VALUE"""),"Sastina Masran")</f>
        <v>Sastina Masran</v>
      </c>
      <c r="D500" s="160" t="str">
        <f ca="1">IFERROR(__xludf.DUMMYFUNCTION("""COMPUTED_VALUE"""),"Feb 26")</f>
        <v>Feb 26</v>
      </c>
      <c r="E500" s="160" t="str">
        <f ca="1">IFERROR(__xludf.DUMMYFUNCTION("""COMPUTED_VALUE"""),"Script 1")</f>
        <v>Script 1</v>
      </c>
      <c r="F500" s="160"/>
      <c r="G500" s="160"/>
      <c r="H500" s="160"/>
      <c r="I500" s="160"/>
      <c r="J500" s="160"/>
      <c r="K500" s="160"/>
      <c r="L500" s="160" t="str">
        <f t="shared" ca="1" si="3"/>
        <v>Script 1</v>
      </c>
      <c r="M500" s="161"/>
      <c r="N500" s="150"/>
      <c r="O500" s="150"/>
      <c r="P500" s="150"/>
      <c r="Q500" s="150"/>
      <c r="R500" s="150"/>
      <c r="S500" s="150"/>
      <c r="T500" s="150"/>
      <c r="U500" s="150"/>
      <c r="V500" s="150"/>
      <c r="W500" s="150"/>
      <c r="X500" s="150"/>
      <c r="Y500" s="150"/>
      <c r="Z500" s="150"/>
      <c r="AA500" s="150"/>
    </row>
    <row r="501" spans="1:27" ht="12.75">
      <c r="A501" s="150"/>
      <c r="B501" s="158">
        <f t="shared" si="2"/>
        <v>493</v>
      </c>
      <c r="C501" s="159" t="str">
        <f ca="1">IFERROR(__xludf.DUMMYFUNCTION("""COMPUTED_VALUE"""),"Alysha Azham")</f>
        <v>Alysha Azham</v>
      </c>
      <c r="D501" s="160" t="str">
        <f ca="1">IFERROR(__xludf.DUMMYFUNCTION("""COMPUTED_VALUE"""),"Feb 26")</f>
        <v>Feb 26</v>
      </c>
      <c r="E501" s="160" t="str">
        <f ca="1">IFERROR(__xludf.DUMMYFUNCTION("""COMPUTED_VALUE"""),"Script 1")</f>
        <v>Script 1</v>
      </c>
      <c r="F501" s="160"/>
      <c r="G501" s="160"/>
      <c r="H501" s="160"/>
      <c r="I501" s="160"/>
      <c r="J501" s="160"/>
      <c r="K501" s="160"/>
      <c r="L501" s="160" t="str">
        <f t="shared" ca="1" si="3"/>
        <v>Script 1</v>
      </c>
      <c r="M501" s="161"/>
      <c r="N501" s="150"/>
      <c r="O501" s="150"/>
      <c r="P501" s="150"/>
      <c r="Q501" s="150"/>
      <c r="R501" s="150"/>
      <c r="S501" s="150"/>
      <c r="T501" s="150"/>
      <c r="U501" s="150"/>
      <c r="V501" s="150"/>
      <c r="W501" s="150"/>
      <c r="X501" s="150"/>
      <c r="Y501" s="150"/>
      <c r="Z501" s="150"/>
      <c r="AA501" s="150"/>
    </row>
    <row r="502" spans="1:27" ht="12.75">
      <c r="A502" s="150"/>
      <c r="B502" s="158">
        <f t="shared" si="2"/>
        <v>494</v>
      </c>
      <c r="C502" s="159" t="str">
        <f ca="1">IFERROR(__xludf.DUMMYFUNCTION("""COMPUTED_VALUE"""),"Nur Eilzhraa")</f>
        <v>Nur Eilzhraa</v>
      </c>
      <c r="D502" s="160" t="str">
        <f ca="1">IFERROR(__xludf.DUMMYFUNCTION("""COMPUTED_VALUE"""),"Feb 26")</f>
        <v>Feb 26</v>
      </c>
      <c r="E502" s="160" t="str">
        <f ca="1">IFERROR(__xludf.DUMMYFUNCTION("""COMPUTED_VALUE"""),"Script 1")</f>
        <v>Script 1</v>
      </c>
      <c r="F502" s="160"/>
      <c r="G502" s="160"/>
      <c r="H502" s="160"/>
      <c r="I502" s="160"/>
      <c r="J502" s="160"/>
      <c r="K502" s="160"/>
      <c r="L502" s="160" t="str">
        <f t="shared" ca="1" si="3"/>
        <v>Script 1</v>
      </c>
      <c r="M502" s="161"/>
      <c r="N502" s="150"/>
      <c r="O502" s="150"/>
      <c r="P502" s="150"/>
      <c r="Q502" s="150"/>
      <c r="R502" s="150"/>
      <c r="S502" s="150"/>
      <c r="T502" s="150"/>
      <c r="U502" s="150"/>
      <c r="V502" s="150"/>
      <c r="W502" s="150"/>
      <c r="X502" s="150"/>
      <c r="Y502" s="150"/>
      <c r="Z502" s="150"/>
      <c r="AA502" s="150"/>
    </row>
    <row r="503" spans="1:27" ht="12.75">
      <c r="A503" s="150"/>
      <c r="B503" s="158">
        <f t="shared" si="2"/>
        <v>495</v>
      </c>
      <c r="C503" s="159" t="str">
        <f ca="1">IFERROR(__xludf.DUMMYFUNCTION("""COMPUTED_VALUE"""),"Mazarina insyirah Idris")</f>
        <v>Mazarina insyirah Idris</v>
      </c>
      <c r="D503" s="160" t="str">
        <f ca="1">IFERROR(__xludf.DUMMYFUNCTION("""COMPUTED_VALUE"""),"Feb 26")</f>
        <v>Feb 26</v>
      </c>
      <c r="E503" s="160" t="str">
        <f ca="1">IFERROR(__xludf.DUMMYFUNCTION("""COMPUTED_VALUE"""),"Script 1")</f>
        <v>Script 1</v>
      </c>
      <c r="F503" s="160"/>
      <c r="G503" s="160"/>
      <c r="H503" s="160"/>
      <c r="I503" s="160"/>
      <c r="J503" s="160"/>
      <c r="K503" s="160"/>
      <c r="L503" s="160" t="str">
        <f t="shared" ca="1" si="3"/>
        <v>Script 1</v>
      </c>
      <c r="M503" s="161"/>
      <c r="N503" s="150"/>
      <c r="O503" s="150"/>
      <c r="P503" s="150"/>
      <c r="Q503" s="150"/>
      <c r="R503" s="150"/>
      <c r="S503" s="150"/>
      <c r="T503" s="150"/>
      <c r="U503" s="150"/>
      <c r="V503" s="150"/>
      <c r="W503" s="150"/>
      <c r="X503" s="150"/>
      <c r="Y503" s="150"/>
      <c r="Z503" s="150"/>
      <c r="AA503" s="150"/>
    </row>
    <row r="504" spans="1:27" ht="12.75">
      <c r="A504" s="150"/>
      <c r="B504" s="158">
        <f t="shared" si="2"/>
        <v>496</v>
      </c>
      <c r="C504" s="159" t="str">
        <f ca="1">IFERROR(__xludf.DUMMYFUNCTION("""COMPUTED_VALUE"""),"Azim Syahimi")</f>
        <v>Azim Syahimi</v>
      </c>
      <c r="D504" s="160" t="str">
        <f ca="1">IFERROR(__xludf.DUMMYFUNCTION("""COMPUTED_VALUE"""),"Feb 26")</f>
        <v>Feb 26</v>
      </c>
      <c r="E504" s="160" t="str">
        <f ca="1">IFERROR(__xludf.DUMMYFUNCTION("""COMPUTED_VALUE"""),"Script 1")</f>
        <v>Script 1</v>
      </c>
      <c r="F504" s="160"/>
      <c r="G504" s="160"/>
      <c r="H504" s="160"/>
      <c r="I504" s="160"/>
      <c r="J504" s="160"/>
      <c r="K504" s="160"/>
      <c r="L504" s="160" t="str">
        <f t="shared" ca="1" si="3"/>
        <v>Script 1</v>
      </c>
      <c r="M504" s="161"/>
      <c r="N504" s="150"/>
      <c r="O504" s="150"/>
      <c r="P504" s="150"/>
      <c r="Q504" s="150"/>
      <c r="R504" s="150"/>
      <c r="S504" s="150"/>
      <c r="T504" s="150"/>
      <c r="U504" s="150"/>
      <c r="V504" s="150"/>
      <c r="W504" s="150"/>
      <c r="X504" s="150"/>
      <c r="Y504" s="150"/>
      <c r="Z504" s="150"/>
      <c r="AA504" s="150"/>
    </row>
    <row r="505" spans="1:27" ht="12.75">
      <c r="A505" s="150"/>
      <c r="B505" s="158">
        <f t="shared" si="2"/>
        <v>497</v>
      </c>
      <c r="C505" s="159" t="str">
        <f ca="1">IFERROR(__xludf.DUMMYFUNCTION("""COMPUTED_VALUE"""),"Hilman Nawar")</f>
        <v>Hilman Nawar</v>
      </c>
      <c r="D505" s="160" t="str">
        <f ca="1">IFERROR(__xludf.DUMMYFUNCTION("""COMPUTED_VALUE"""),"Feb 26")</f>
        <v>Feb 26</v>
      </c>
      <c r="E505" s="160" t="str">
        <f ca="1">IFERROR(__xludf.DUMMYFUNCTION("""COMPUTED_VALUE"""),"Script 1")</f>
        <v>Script 1</v>
      </c>
      <c r="F505" s="160"/>
      <c r="G505" s="160"/>
      <c r="H505" s="160"/>
      <c r="I505" s="160"/>
      <c r="J505" s="160"/>
      <c r="K505" s="160"/>
      <c r="L505" s="160" t="str">
        <f t="shared" ca="1" si="3"/>
        <v>Script 1</v>
      </c>
      <c r="M505" s="161"/>
      <c r="N505" s="150"/>
      <c r="O505" s="150"/>
      <c r="P505" s="150"/>
      <c r="Q505" s="150"/>
      <c r="R505" s="150"/>
      <c r="S505" s="150"/>
      <c r="T505" s="150"/>
      <c r="U505" s="150"/>
      <c r="V505" s="150"/>
      <c r="W505" s="150"/>
      <c r="X505" s="150"/>
      <c r="Y505" s="150"/>
      <c r="Z505" s="150"/>
      <c r="AA505" s="150"/>
    </row>
    <row r="506" spans="1:27" ht="12.75">
      <c r="A506" s="150"/>
      <c r="B506" s="158">
        <f t="shared" si="2"/>
        <v>498</v>
      </c>
      <c r="C506" s="159" t="str">
        <f ca="1">IFERROR(__xludf.DUMMYFUNCTION("""COMPUTED_VALUE"""),"Saadiah Lazim")</f>
        <v>Saadiah Lazim</v>
      </c>
      <c r="D506" s="160" t="str">
        <f ca="1">IFERROR(__xludf.DUMMYFUNCTION("""COMPUTED_VALUE"""),"Feb 26")</f>
        <v>Feb 26</v>
      </c>
      <c r="E506" s="160" t="str">
        <f ca="1">IFERROR(__xludf.DUMMYFUNCTION("""COMPUTED_VALUE"""),"Script 1")</f>
        <v>Script 1</v>
      </c>
      <c r="F506" s="160"/>
      <c r="G506" s="160"/>
      <c r="H506" s="160"/>
      <c r="I506" s="160"/>
      <c r="J506" s="160"/>
      <c r="K506" s="160"/>
      <c r="L506" s="160" t="str">
        <f t="shared" ca="1" si="3"/>
        <v>Script 1</v>
      </c>
      <c r="M506" s="161"/>
      <c r="N506" s="150"/>
      <c r="O506" s="150"/>
      <c r="P506" s="150"/>
      <c r="Q506" s="150"/>
      <c r="R506" s="150"/>
      <c r="S506" s="150"/>
      <c r="T506" s="150"/>
      <c r="U506" s="150"/>
      <c r="V506" s="150"/>
      <c r="W506" s="150"/>
      <c r="X506" s="150"/>
      <c r="Y506" s="150"/>
      <c r="Z506" s="150"/>
      <c r="AA506" s="150"/>
    </row>
    <row r="507" spans="1:27" ht="12.75">
      <c r="A507" s="150"/>
      <c r="B507" s="158">
        <f t="shared" si="2"/>
        <v>499</v>
      </c>
      <c r="C507" s="159" t="str">
        <f ca="1">IFERROR(__xludf.DUMMYFUNCTION("""COMPUTED_VALUE"""),"Nureen Damiya")</f>
        <v>Nureen Damiya</v>
      </c>
      <c r="D507" s="160" t="str">
        <f ca="1">IFERROR(__xludf.DUMMYFUNCTION("""COMPUTED_VALUE"""),"Feb 26")</f>
        <v>Feb 26</v>
      </c>
      <c r="E507" s="160" t="str">
        <f ca="1">IFERROR(__xludf.DUMMYFUNCTION("""COMPUTED_VALUE"""),"Script 1")</f>
        <v>Script 1</v>
      </c>
      <c r="F507" s="160"/>
      <c r="G507" s="160"/>
      <c r="H507" s="160"/>
      <c r="I507" s="160"/>
      <c r="J507" s="160"/>
      <c r="K507" s="160"/>
      <c r="L507" s="160" t="str">
        <f t="shared" ca="1" si="3"/>
        <v>Script 1</v>
      </c>
      <c r="M507" s="161"/>
      <c r="N507" s="150"/>
      <c r="O507" s="150"/>
      <c r="P507" s="150"/>
      <c r="Q507" s="150"/>
      <c r="R507" s="150"/>
      <c r="S507" s="150"/>
      <c r="T507" s="150"/>
      <c r="U507" s="150"/>
      <c r="V507" s="150"/>
      <c r="W507" s="150"/>
      <c r="X507" s="150"/>
      <c r="Y507" s="150"/>
      <c r="Z507" s="150"/>
      <c r="AA507" s="150"/>
    </row>
    <row r="508" spans="1:27" ht="12.75">
      <c r="A508" s="150"/>
      <c r="B508" s="158">
        <f t="shared" si="2"/>
        <v>500</v>
      </c>
      <c r="C508" s="159" t="str">
        <f ca="1">IFERROR(__xludf.DUMMYFUNCTION("""COMPUTED_VALUE"""),"Alya Afira Shamshir")</f>
        <v>Alya Afira Shamshir</v>
      </c>
      <c r="D508" s="160" t="str">
        <f ca="1">IFERROR(__xludf.DUMMYFUNCTION("""COMPUTED_VALUE"""),"Feb 26")</f>
        <v>Feb 26</v>
      </c>
      <c r="E508" s="160" t="str">
        <f ca="1">IFERROR(__xludf.DUMMYFUNCTION("""COMPUTED_VALUE"""),"Script 1")</f>
        <v>Script 1</v>
      </c>
      <c r="F508" s="160"/>
      <c r="G508" s="160"/>
      <c r="H508" s="160"/>
      <c r="I508" s="160"/>
      <c r="J508" s="160"/>
      <c r="K508" s="160"/>
      <c r="L508" s="160" t="str">
        <f t="shared" ca="1" si="3"/>
        <v>Script 1</v>
      </c>
      <c r="M508" s="161"/>
      <c r="N508" s="150"/>
      <c r="O508" s="150"/>
      <c r="P508" s="150"/>
      <c r="Q508" s="150"/>
      <c r="R508" s="150"/>
      <c r="S508" s="150"/>
      <c r="T508" s="150"/>
      <c r="U508" s="150"/>
      <c r="V508" s="150"/>
      <c r="W508" s="150"/>
      <c r="X508" s="150"/>
      <c r="Y508" s="150"/>
      <c r="Z508" s="150"/>
      <c r="AA508" s="150"/>
    </row>
    <row r="509" spans="1:27" ht="12.75">
      <c r="A509" s="150"/>
      <c r="B509" s="158">
        <f t="shared" si="2"/>
        <v>501</v>
      </c>
      <c r="C509" s="159" t="str">
        <f ca="1">IFERROR(__xludf.DUMMYFUNCTION("""COMPUTED_VALUE"""),"Arif Firdaus")</f>
        <v>Arif Firdaus</v>
      </c>
      <c r="D509" s="160" t="str">
        <f ca="1">IFERROR(__xludf.DUMMYFUNCTION("""COMPUTED_VALUE"""),"Feb 26")</f>
        <v>Feb 26</v>
      </c>
      <c r="E509" s="160" t="str">
        <f ca="1">IFERROR(__xludf.DUMMYFUNCTION("""COMPUTED_VALUE"""),"Script 1")</f>
        <v>Script 1</v>
      </c>
      <c r="F509" s="160"/>
      <c r="G509" s="160"/>
      <c r="H509" s="160"/>
      <c r="I509" s="160"/>
      <c r="J509" s="160"/>
      <c r="K509" s="160"/>
      <c r="L509" s="160" t="str">
        <f t="shared" ca="1" si="3"/>
        <v>Script 1</v>
      </c>
      <c r="M509" s="161"/>
      <c r="N509" s="150"/>
      <c r="O509" s="150"/>
      <c r="P509" s="150"/>
      <c r="Q509" s="150"/>
      <c r="R509" s="150"/>
      <c r="S509" s="150"/>
      <c r="T509" s="150"/>
      <c r="U509" s="150"/>
      <c r="V509" s="150"/>
      <c r="W509" s="150"/>
      <c r="X509" s="150"/>
      <c r="Y509" s="150"/>
      <c r="Z509" s="150"/>
      <c r="AA509" s="150"/>
    </row>
    <row r="510" spans="1:27" ht="12.75">
      <c r="A510" s="150"/>
      <c r="B510" s="158">
        <f t="shared" si="2"/>
        <v>502</v>
      </c>
      <c r="C510" s="159" t="str">
        <f ca="1">IFERROR(__xludf.DUMMYFUNCTION("""COMPUTED_VALUE"""),"Nur Fatin Syakirah Aminuddin")</f>
        <v>Nur Fatin Syakirah Aminuddin</v>
      </c>
      <c r="D510" s="160" t="str">
        <f ca="1">IFERROR(__xludf.DUMMYFUNCTION("""COMPUTED_VALUE"""),"Feb 26")</f>
        <v>Feb 26</v>
      </c>
      <c r="E510" s="160" t="str">
        <f ca="1">IFERROR(__xludf.DUMMYFUNCTION("""COMPUTED_VALUE"""),"Script 1")</f>
        <v>Script 1</v>
      </c>
      <c r="F510" s="160"/>
      <c r="G510" s="160"/>
      <c r="H510" s="160"/>
      <c r="I510" s="160"/>
      <c r="J510" s="160"/>
      <c r="K510" s="160"/>
      <c r="L510" s="160" t="str">
        <f t="shared" ca="1" si="3"/>
        <v>Script 1</v>
      </c>
      <c r="M510" s="161"/>
      <c r="N510" s="150"/>
      <c r="O510" s="150"/>
      <c r="P510" s="150"/>
      <c r="Q510" s="150"/>
      <c r="R510" s="150"/>
      <c r="S510" s="150"/>
      <c r="T510" s="150"/>
      <c r="U510" s="150"/>
      <c r="V510" s="150"/>
      <c r="W510" s="150"/>
      <c r="X510" s="150"/>
      <c r="Y510" s="150"/>
      <c r="Z510" s="150"/>
      <c r="AA510" s="150"/>
    </row>
    <row r="511" spans="1:27" ht="12.75">
      <c r="A511" s="150"/>
      <c r="B511" s="158">
        <f t="shared" si="2"/>
        <v>503</v>
      </c>
      <c r="C511" s="159" t="str">
        <f ca="1">IFERROR(__xludf.DUMMYFUNCTION("""COMPUTED_VALUE"""),"Fatihah Nabilah Hamid")</f>
        <v>Fatihah Nabilah Hamid</v>
      </c>
      <c r="D511" s="160" t="str">
        <f ca="1">IFERROR(__xludf.DUMMYFUNCTION("""COMPUTED_VALUE"""),"Feb 26")</f>
        <v>Feb 26</v>
      </c>
      <c r="E511" s="160" t="str">
        <f ca="1">IFERROR(__xludf.DUMMYFUNCTION("""COMPUTED_VALUE"""),"Script 1")</f>
        <v>Script 1</v>
      </c>
      <c r="F511" s="160"/>
      <c r="G511" s="160"/>
      <c r="H511" s="160"/>
      <c r="I511" s="160"/>
      <c r="J511" s="160"/>
      <c r="K511" s="160"/>
      <c r="L511" s="160" t="str">
        <f t="shared" ca="1" si="3"/>
        <v>Script 1</v>
      </c>
      <c r="M511" s="161"/>
      <c r="N511" s="150"/>
      <c r="O511" s="150"/>
      <c r="P511" s="150"/>
      <c r="Q511" s="150"/>
      <c r="R511" s="150"/>
      <c r="S511" s="150"/>
      <c r="T511" s="150"/>
      <c r="U511" s="150"/>
      <c r="V511" s="150"/>
      <c r="W511" s="150"/>
      <c r="X511" s="150"/>
      <c r="Y511" s="150"/>
      <c r="Z511" s="150"/>
      <c r="AA511" s="150"/>
    </row>
    <row r="512" spans="1:27" ht="12.75">
      <c r="A512" s="150"/>
      <c r="B512" s="158">
        <f t="shared" si="2"/>
        <v>504</v>
      </c>
      <c r="C512" s="159" t="str">
        <f ca="1">IFERROR(__xludf.DUMMYFUNCTION("""COMPUTED_VALUE"""),"Ahmad Basyeer")</f>
        <v>Ahmad Basyeer</v>
      </c>
      <c r="D512" s="160" t="str">
        <f ca="1">IFERROR(__xludf.DUMMYFUNCTION("""COMPUTED_VALUE"""),"Feb 26")</f>
        <v>Feb 26</v>
      </c>
      <c r="E512" s="160" t="str">
        <f ca="1">IFERROR(__xludf.DUMMYFUNCTION("""COMPUTED_VALUE"""),"Script 1")</f>
        <v>Script 1</v>
      </c>
      <c r="F512" s="160"/>
      <c r="G512" s="160"/>
      <c r="H512" s="160"/>
      <c r="I512" s="160"/>
      <c r="J512" s="160"/>
      <c r="K512" s="160"/>
      <c r="L512" s="160" t="str">
        <f t="shared" ca="1" si="3"/>
        <v>Script 1</v>
      </c>
      <c r="M512" s="161"/>
      <c r="N512" s="150"/>
      <c r="O512" s="150"/>
      <c r="P512" s="150"/>
      <c r="Q512" s="150"/>
      <c r="R512" s="150"/>
      <c r="S512" s="150"/>
      <c r="T512" s="150"/>
      <c r="U512" s="150"/>
      <c r="V512" s="150"/>
      <c r="W512" s="150"/>
      <c r="X512" s="150"/>
      <c r="Y512" s="150"/>
      <c r="Z512" s="150"/>
      <c r="AA512" s="150"/>
    </row>
    <row r="513" spans="1:27" ht="12.75">
      <c r="A513" s="150"/>
      <c r="B513" s="158">
        <f t="shared" si="2"/>
        <v>505</v>
      </c>
      <c r="C513" s="159" t="str">
        <f ca="1">IFERROR(__xludf.DUMMYFUNCTION("""COMPUTED_VALUE"""),"Anis Nur Aqilah Mohd Hilmi")</f>
        <v>Anis Nur Aqilah Mohd Hilmi</v>
      </c>
      <c r="D513" s="160" t="str">
        <f ca="1">IFERROR(__xludf.DUMMYFUNCTION("""COMPUTED_VALUE"""),"Feb 26")</f>
        <v>Feb 26</v>
      </c>
      <c r="E513" s="160" t="str">
        <f ca="1">IFERROR(__xludf.DUMMYFUNCTION("""COMPUTED_VALUE"""),"Script 1")</f>
        <v>Script 1</v>
      </c>
      <c r="F513" s="160"/>
      <c r="G513" s="160"/>
      <c r="H513" s="160"/>
      <c r="I513" s="160"/>
      <c r="J513" s="160"/>
      <c r="K513" s="160"/>
      <c r="L513" s="160" t="str">
        <f t="shared" ca="1" si="3"/>
        <v>Script 1</v>
      </c>
      <c r="M513" s="161"/>
      <c r="N513" s="150"/>
      <c r="O513" s="150"/>
      <c r="P513" s="150"/>
      <c r="Q513" s="150"/>
      <c r="R513" s="150"/>
      <c r="S513" s="150"/>
      <c r="T513" s="150"/>
      <c r="U513" s="150"/>
      <c r="V513" s="150"/>
      <c r="W513" s="150"/>
      <c r="X513" s="150"/>
      <c r="Y513" s="150"/>
      <c r="Z513" s="150"/>
      <c r="AA513" s="150"/>
    </row>
    <row r="514" spans="1:27" ht="12.75">
      <c r="A514" s="150"/>
      <c r="B514" s="158">
        <f t="shared" si="2"/>
        <v>506</v>
      </c>
      <c r="C514" s="159" t="str">
        <f ca="1">IFERROR(__xludf.DUMMYFUNCTION("""COMPUTED_VALUE"""),"Anis Aqilah Tasnimuddin")</f>
        <v>Anis Aqilah Tasnimuddin</v>
      </c>
      <c r="D514" s="160" t="str">
        <f ca="1">IFERROR(__xludf.DUMMYFUNCTION("""COMPUTED_VALUE"""),"Feb 26")</f>
        <v>Feb 26</v>
      </c>
      <c r="E514" s="160" t="str">
        <f ca="1">IFERROR(__xludf.DUMMYFUNCTION("""COMPUTED_VALUE"""),"Script 1")</f>
        <v>Script 1</v>
      </c>
      <c r="F514" s="160"/>
      <c r="G514" s="160"/>
      <c r="H514" s="160"/>
      <c r="I514" s="160"/>
      <c r="J514" s="160"/>
      <c r="K514" s="160"/>
      <c r="L514" s="160" t="str">
        <f t="shared" ca="1" si="3"/>
        <v>Script 1</v>
      </c>
      <c r="M514" s="161"/>
      <c r="N514" s="150"/>
      <c r="O514" s="150"/>
      <c r="P514" s="150"/>
      <c r="Q514" s="150"/>
      <c r="R514" s="150"/>
      <c r="S514" s="150"/>
      <c r="T514" s="150"/>
      <c r="U514" s="150"/>
      <c r="V514" s="150"/>
      <c r="W514" s="150"/>
      <c r="X514" s="150"/>
      <c r="Y514" s="150"/>
      <c r="Z514" s="150"/>
      <c r="AA514" s="150"/>
    </row>
    <row r="515" spans="1:27" ht="12.75">
      <c r="A515" s="150"/>
      <c r="B515" s="158">
        <f t="shared" si="2"/>
        <v>507</v>
      </c>
      <c r="C515" s="159" t="str">
        <f ca="1">IFERROR(__xludf.DUMMYFUNCTION("""COMPUTED_VALUE"""),"Adlina Farhani Amirudin")</f>
        <v>Adlina Farhani Amirudin</v>
      </c>
      <c r="D515" s="160" t="str">
        <f ca="1">IFERROR(__xludf.DUMMYFUNCTION("""COMPUTED_VALUE"""),"Feb 26")</f>
        <v>Feb 26</v>
      </c>
      <c r="E515" s="160" t="str">
        <f ca="1">IFERROR(__xludf.DUMMYFUNCTION("""COMPUTED_VALUE"""),"Script 1")</f>
        <v>Script 1</v>
      </c>
      <c r="F515" s="160"/>
      <c r="G515" s="160"/>
      <c r="H515" s="160"/>
      <c r="I515" s="160"/>
      <c r="J515" s="160"/>
      <c r="K515" s="160"/>
      <c r="L515" s="160" t="str">
        <f t="shared" ca="1" si="3"/>
        <v>Script 1</v>
      </c>
      <c r="M515" s="161"/>
      <c r="N515" s="150"/>
      <c r="O515" s="150"/>
      <c r="P515" s="150"/>
      <c r="Q515" s="150"/>
      <c r="R515" s="150"/>
      <c r="S515" s="150"/>
      <c r="T515" s="150"/>
      <c r="U515" s="150"/>
      <c r="V515" s="150"/>
      <c r="W515" s="150"/>
      <c r="X515" s="150"/>
      <c r="Y515" s="150"/>
      <c r="Z515" s="150"/>
      <c r="AA515" s="150"/>
    </row>
    <row r="516" spans="1:27" ht="12.75">
      <c r="A516" s="150"/>
      <c r="B516" s="158">
        <f t="shared" si="2"/>
        <v>508</v>
      </c>
      <c r="C516" s="159" t="str">
        <f ca="1">IFERROR(__xludf.DUMMYFUNCTION("""COMPUTED_VALUE"""),"Nur Ain Syafiqah Yusof")</f>
        <v>Nur Ain Syafiqah Yusof</v>
      </c>
      <c r="D516" s="160" t="str">
        <f ca="1">IFERROR(__xludf.DUMMYFUNCTION("""COMPUTED_VALUE"""),"Feb 26")</f>
        <v>Feb 26</v>
      </c>
      <c r="E516" s="160" t="str">
        <f ca="1">IFERROR(__xludf.DUMMYFUNCTION("""COMPUTED_VALUE"""),"Script 1")</f>
        <v>Script 1</v>
      </c>
      <c r="F516" s="160"/>
      <c r="G516" s="160"/>
      <c r="H516" s="160"/>
      <c r="I516" s="160"/>
      <c r="J516" s="160"/>
      <c r="K516" s="160"/>
      <c r="L516" s="160" t="str">
        <f t="shared" ca="1" si="3"/>
        <v>Script 1</v>
      </c>
      <c r="M516" s="161"/>
      <c r="N516" s="150"/>
      <c r="O516" s="150"/>
      <c r="P516" s="150"/>
      <c r="Q516" s="150"/>
      <c r="R516" s="150"/>
      <c r="S516" s="150"/>
      <c r="T516" s="150"/>
      <c r="U516" s="150"/>
      <c r="V516" s="150"/>
      <c r="W516" s="150"/>
      <c r="X516" s="150"/>
      <c r="Y516" s="150"/>
      <c r="Z516" s="150"/>
      <c r="AA516" s="150"/>
    </row>
    <row r="517" spans="1:27" ht="12.75">
      <c r="A517" s="150"/>
      <c r="B517" s="158">
        <f t="shared" si="2"/>
        <v>509</v>
      </c>
      <c r="C517" s="159" t="str">
        <f ca="1">IFERROR(__xludf.DUMMYFUNCTION("""COMPUTED_VALUE"""),"Aina Zulaikha")</f>
        <v>Aina Zulaikha</v>
      </c>
      <c r="D517" s="160" t="str">
        <f ca="1">IFERROR(__xludf.DUMMYFUNCTION("""COMPUTED_VALUE"""),"Feb 26")</f>
        <v>Feb 26</v>
      </c>
      <c r="E517" s="160" t="str">
        <f ca="1">IFERROR(__xludf.DUMMYFUNCTION("""COMPUTED_VALUE"""),"Script 1")</f>
        <v>Script 1</v>
      </c>
      <c r="F517" s="160"/>
      <c r="G517" s="160"/>
      <c r="H517" s="160"/>
      <c r="I517" s="160"/>
      <c r="J517" s="160"/>
      <c r="K517" s="160"/>
      <c r="L517" s="160" t="str">
        <f t="shared" ca="1" si="3"/>
        <v>Script 1</v>
      </c>
      <c r="M517" s="161"/>
      <c r="N517" s="150"/>
      <c r="O517" s="150"/>
      <c r="P517" s="150"/>
      <c r="Q517" s="150"/>
      <c r="R517" s="150"/>
      <c r="S517" s="150"/>
      <c r="T517" s="150"/>
      <c r="U517" s="150"/>
      <c r="V517" s="150"/>
      <c r="W517" s="150"/>
      <c r="X517" s="150"/>
      <c r="Y517" s="150"/>
      <c r="Z517" s="150"/>
      <c r="AA517" s="150"/>
    </row>
    <row r="518" spans="1:27" ht="12.75">
      <c r="A518" s="150"/>
      <c r="B518" s="158">
        <f t="shared" si="2"/>
        <v>510</v>
      </c>
      <c r="C518" s="159" t="str">
        <f ca="1">IFERROR(__xludf.DUMMYFUNCTION("""COMPUTED_VALUE"""),"Aina Zulaikha")</f>
        <v>Aina Zulaikha</v>
      </c>
      <c r="D518" s="160" t="str">
        <f ca="1">IFERROR(__xludf.DUMMYFUNCTION("""COMPUTED_VALUE"""),"Feb 26")</f>
        <v>Feb 26</v>
      </c>
      <c r="E518" s="160" t="str">
        <f ca="1">IFERROR(__xludf.DUMMYFUNCTION("""COMPUTED_VALUE"""),"Script 1")</f>
        <v>Script 1</v>
      </c>
      <c r="F518" s="160"/>
      <c r="G518" s="160"/>
      <c r="H518" s="160"/>
      <c r="I518" s="160"/>
      <c r="J518" s="160"/>
      <c r="K518" s="160"/>
      <c r="L518" s="160" t="str">
        <f t="shared" ca="1" si="3"/>
        <v>Script 1</v>
      </c>
      <c r="M518" s="161"/>
      <c r="N518" s="150"/>
      <c r="O518" s="150"/>
      <c r="P518" s="150"/>
      <c r="Q518" s="150"/>
      <c r="R518" s="150"/>
      <c r="S518" s="150"/>
      <c r="T518" s="150"/>
      <c r="U518" s="150"/>
      <c r="V518" s="150"/>
      <c r="W518" s="150"/>
      <c r="X518" s="150"/>
      <c r="Y518" s="150"/>
      <c r="Z518" s="150"/>
      <c r="AA518" s="150"/>
    </row>
    <row r="519" spans="1:27" ht="12.75">
      <c r="A519" s="150"/>
      <c r="B519" s="158">
        <f t="shared" ref="B519:B773" si="4">ROW()-ROW($B$8)</f>
        <v>511</v>
      </c>
      <c r="C519" s="159" t="str">
        <f ca="1">IFERROR(__xludf.DUMMYFUNCTION("""COMPUTED_VALUE"""),"Asma Husna")</f>
        <v>Asma Husna</v>
      </c>
      <c r="D519" s="160" t="str">
        <f ca="1">IFERROR(__xludf.DUMMYFUNCTION("""COMPUTED_VALUE"""),"Feb 26")</f>
        <v>Feb 26</v>
      </c>
      <c r="E519" s="160" t="str">
        <f ca="1">IFERROR(__xludf.DUMMYFUNCTION("""COMPUTED_VALUE"""),"Script 1")</f>
        <v>Script 1</v>
      </c>
      <c r="F519" s="160"/>
      <c r="G519" s="160"/>
      <c r="H519" s="160"/>
      <c r="I519" s="160"/>
      <c r="J519" s="160"/>
      <c r="K519" s="160"/>
      <c r="L519" s="160" t="str">
        <f t="shared" ref="L519:L773" ca="1" si="5">IF(K519&lt;&gt;"",IF(I519&lt;&gt;"",IF(G519&lt;&gt;"",IF(E519&lt;&gt;"","-"),K519),G519),E519)</f>
        <v>Script 1</v>
      </c>
      <c r="M519" s="161"/>
      <c r="N519" s="150"/>
      <c r="O519" s="150"/>
      <c r="P519" s="150"/>
      <c r="Q519" s="150"/>
      <c r="R519" s="150"/>
      <c r="S519" s="150"/>
      <c r="T519" s="150"/>
      <c r="U519" s="150"/>
      <c r="V519" s="150"/>
      <c r="W519" s="150"/>
      <c r="X519" s="150"/>
      <c r="Y519" s="150"/>
      <c r="Z519" s="150"/>
      <c r="AA519" s="150"/>
    </row>
    <row r="520" spans="1:27" ht="12.75">
      <c r="A520" s="150"/>
      <c r="B520" s="158">
        <f t="shared" si="4"/>
        <v>512</v>
      </c>
      <c r="C520" s="159" t="str">
        <f ca="1">IFERROR(__xludf.DUMMYFUNCTION("""COMPUTED_VALUE"""),"Syakrah Mohd Isa")</f>
        <v>Syakrah Mohd Isa</v>
      </c>
      <c r="D520" s="160" t="str">
        <f ca="1">IFERROR(__xludf.DUMMYFUNCTION("""COMPUTED_VALUE"""),"Feb 26")</f>
        <v>Feb 26</v>
      </c>
      <c r="E520" s="160" t="str">
        <f ca="1">IFERROR(__xludf.DUMMYFUNCTION("""COMPUTED_VALUE"""),"Script 1")</f>
        <v>Script 1</v>
      </c>
      <c r="F520" s="160"/>
      <c r="G520" s="160"/>
      <c r="H520" s="160"/>
      <c r="I520" s="160"/>
      <c r="J520" s="160"/>
      <c r="K520" s="160"/>
      <c r="L520" s="160" t="str">
        <f t="shared" ca="1" si="5"/>
        <v>Script 1</v>
      </c>
      <c r="M520" s="161"/>
      <c r="N520" s="150"/>
      <c r="O520" s="150"/>
      <c r="P520" s="150"/>
      <c r="Q520" s="150"/>
      <c r="R520" s="150"/>
      <c r="S520" s="150"/>
      <c r="T520" s="150"/>
      <c r="U520" s="150"/>
      <c r="V520" s="150"/>
      <c r="W520" s="150"/>
      <c r="X520" s="150"/>
      <c r="Y520" s="150"/>
      <c r="Z520" s="150"/>
      <c r="AA520" s="150"/>
    </row>
    <row r="521" spans="1:27" ht="12.75">
      <c r="A521" s="150"/>
      <c r="B521" s="158">
        <f t="shared" si="4"/>
        <v>513</v>
      </c>
      <c r="C521" s="159" t="str">
        <f ca="1">IFERROR(__xludf.DUMMYFUNCTION("""COMPUTED_VALUE"""),"Nor Aina Safiah Saihuddin")</f>
        <v>Nor Aina Safiah Saihuddin</v>
      </c>
      <c r="D521" s="160" t="str">
        <f ca="1">IFERROR(__xludf.DUMMYFUNCTION("""COMPUTED_VALUE"""),"Feb 26")</f>
        <v>Feb 26</v>
      </c>
      <c r="E521" s="160" t="str">
        <f ca="1">IFERROR(__xludf.DUMMYFUNCTION("""COMPUTED_VALUE"""),"Script 1")</f>
        <v>Script 1</v>
      </c>
      <c r="F521" s="160"/>
      <c r="G521" s="160"/>
      <c r="H521" s="160"/>
      <c r="I521" s="160"/>
      <c r="J521" s="160"/>
      <c r="K521" s="160"/>
      <c r="L521" s="160" t="str">
        <f t="shared" ca="1" si="5"/>
        <v>Script 1</v>
      </c>
      <c r="M521" s="161"/>
      <c r="N521" s="150"/>
      <c r="O521" s="150"/>
      <c r="P521" s="150"/>
      <c r="Q521" s="150"/>
      <c r="R521" s="150"/>
      <c r="S521" s="150"/>
      <c r="T521" s="150"/>
      <c r="U521" s="150"/>
      <c r="V521" s="150"/>
      <c r="W521" s="150"/>
      <c r="X521" s="150"/>
      <c r="Y521" s="150"/>
      <c r="Z521" s="150"/>
      <c r="AA521" s="150"/>
    </row>
    <row r="522" spans="1:27" ht="12.75">
      <c r="A522" s="150"/>
      <c r="B522" s="158">
        <f t="shared" si="4"/>
        <v>514</v>
      </c>
      <c r="C522" s="159" t="str">
        <f ca="1">IFERROR(__xludf.DUMMYFUNCTION("""COMPUTED_VALUE"""),"Aiman Yaacob")</f>
        <v>Aiman Yaacob</v>
      </c>
      <c r="D522" s="160" t="str">
        <f ca="1">IFERROR(__xludf.DUMMYFUNCTION("""COMPUTED_VALUE"""),"Feb 20")</f>
        <v>Feb 20</v>
      </c>
      <c r="E522" s="160" t="str">
        <f ca="1">IFERROR(__xludf.DUMMYFUNCTION("""COMPUTED_VALUE"""),"Script 1")</f>
        <v>Script 1</v>
      </c>
      <c r="F522" s="160"/>
      <c r="G522" s="160"/>
      <c r="H522" s="160"/>
      <c r="I522" s="160"/>
      <c r="J522" s="160"/>
      <c r="K522" s="160"/>
      <c r="L522" s="160" t="str">
        <f t="shared" ca="1" si="5"/>
        <v>Script 1</v>
      </c>
      <c r="M522" s="161"/>
      <c r="N522" s="150"/>
      <c r="O522" s="150"/>
      <c r="P522" s="150"/>
      <c r="Q522" s="150"/>
      <c r="R522" s="150"/>
      <c r="S522" s="150"/>
      <c r="T522" s="150"/>
      <c r="U522" s="150"/>
      <c r="V522" s="150"/>
      <c r="W522" s="150"/>
      <c r="X522" s="150"/>
      <c r="Y522" s="150"/>
      <c r="Z522" s="150"/>
      <c r="AA522" s="150"/>
    </row>
    <row r="523" spans="1:27" ht="12.75">
      <c r="A523" s="150"/>
      <c r="B523" s="158">
        <f t="shared" si="4"/>
        <v>515</v>
      </c>
      <c r="C523" s="159" t="str">
        <f ca="1">IFERROR(__xludf.DUMMYFUNCTION("""COMPUTED_VALUE"""),"Farihin Zuki")</f>
        <v>Farihin Zuki</v>
      </c>
      <c r="D523" s="160" t="str">
        <f ca="1">IFERROR(__xludf.DUMMYFUNCTION("""COMPUTED_VALUE"""),"Feb 20")</f>
        <v>Feb 20</v>
      </c>
      <c r="E523" s="160" t="str">
        <f ca="1">IFERROR(__xludf.DUMMYFUNCTION("""COMPUTED_VALUE"""),"Script 1")</f>
        <v>Script 1</v>
      </c>
      <c r="F523" s="160"/>
      <c r="G523" s="160"/>
      <c r="H523" s="160"/>
      <c r="I523" s="160"/>
      <c r="J523" s="160"/>
      <c r="K523" s="160"/>
      <c r="L523" s="160" t="str">
        <f t="shared" ca="1" si="5"/>
        <v>Script 1</v>
      </c>
      <c r="M523" s="161"/>
      <c r="N523" s="150"/>
      <c r="O523" s="150"/>
      <c r="P523" s="150"/>
      <c r="Q523" s="150"/>
      <c r="R523" s="150"/>
      <c r="S523" s="150"/>
      <c r="T523" s="150"/>
      <c r="U523" s="150"/>
      <c r="V523" s="150"/>
      <c r="W523" s="150"/>
      <c r="X523" s="150"/>
      <c r="Y523" s="150"/>
      <c r="Z523" s="150"/>
      <c r="AA523" s="150"/>
    </row>
    <row r="524" spans="1:27" ht="12.75">
      <c r="A524" s="150"/>
      <c r="B524" s="158">
        <f t="shared" si="4"/>
        <v>516</v>
      </c>
      <c r="C524" s="159" t="str">
        <f ca="1">IFERROR(__xludf.DUMMYFUNCTION("""COMPUTED_VALUE"""),"Farah Nadzirah")</f>
        <v>Farah Nadzirah</v>
      </c>
      <c r="D524" s="160" t="str">
        <f ca="1">IFERROR(__xludf.DUMMYFUNCTION("""COMPUTED_VALUE"""),"Feb 20")</f>
        <v>Feb 20</v>
      </c>
      <c r="E524" s="160" t="str">
        <f ca="1">IFERROR(__xludf.DUMMYFUNCTION("""COMPUTED_VALUE"""),"Script 1")</f>
        <v>Script 1</v>
      </c>
      <c r="F524" s="160"/>
      <c r="G524" s="160"/>
      <c r="H524" s="160"/>
      <c r="I524" s="160"/>
      <c r="J524" s="160"/>
      <c r="K524" s="160"/>
      <c r="L524" s="160" t="str">
        <f t="shared" ca="1" si="5"/>
        <v>Script 1</v>
      </c>
      <c r="M524" s="161"/>
      <c r="N524" s="150"/>
      <c r="O524" s="150"/>
      <c r="P524" s="150"/>
      <c r="Q524" s="150"/>
      <c r="R524" s="150"/>
      <c r="S524" s="150"/>
      <c r="T524" s="150"/>
      <c r="U524" s="150"/>
      <c r="V524" s="150"/>
      <c r="W524" s="150"/>
      <c r="X524" s="150"/>
      <c r="Y524" s="150"/>
      <c r="Z524" s="150"/>
      <c r="AA524" s="150"/>
    </row>
    <row r="525" spans="1:27" ht="12.75">
      <c r="A525" s="150"/>
      <c r="B525" s="158">
        <f t="shared" si="4"/>
        <v>517</v>
      </c>
      <c r="C525" s="159" t="str">
        <f ca="1">IFERROR(__xludf.DUMMYFUNCTION("""COMPUTED_VALUE"""),"Julita Nabila Ismail")</f>
        <v>Julita Nabila Ismail</v>
      </c>
      <c r="D525" s="160" t="str">
        <f ca="1">IFERROR(__xludf.DUMMYFUNCTION("""COMPUTED_VALUE"""),"Feb 20")</f>
        <v>Feb 20</v>
      </c>
      <c r="E525" s="160" t="str">
        <f ca="1">IFERROR(__xludf.DUMMYFUNCTION("""COMPUTED_VALUE"""),"Script 1")</f>
        <v>Script 1</v>
      </c>
      <c r="F525" s="160"/>
      <c r="G525" s="160"/>
      <c r="H525" s="160"/>
      <c r="I525" s="160"/>
      <c r="J525" s="160"/>
      <c r="K525" s="160"/>
      <c r="L525" s="160" t="str">
        <f t="shared" ca="1" si="5"/>
        <v>Script 1</v>
      </c>
      <c r="M525" s="161"/>
      <c r="N525" s="150"/>
      <c r="O525" s="150"/>
      <c r="P525" s="150"/>
      <c r="Q525" s="150"/>
      <c r="R525" s="150"/>
      <c r="S525" s="150"/>
      <c r="T525" s="150"/>
      <c r="U525" s="150"/>
      <c r="V525" s="150"/>
      <c r="W525" s="150"/>
      <c r="X525" s="150"/>
      <c r="Y525" s="150"/>
      <c r="Z525" s="150"/>
      <c r="AA525" s="150"/>
    </row>
    <row r="526" spans="1:27" ht="12.75">
      <c r="A526" s="150"/>
      <c r="B526" s="158">
        <f t="shared" si="4"/>
        <v>518</v>
      </c>
      <c r="C526" s="159" t="str">
        <f ca="1">IFERROR(__xludf.DUMMYFUNCTION("""COMPUTED_VALUE"""),"Rysha Amira Azmi")</f>
        <v>Rysha Amira Azmi</v>
      </c>
      <c r="D526" s="160" t="str">
        <f ca="1">IFERROR(__xludf.DUMMYFUNCTION("""COMPUTED_VALUE"""),"Feb 20")</f>
        <v>Feb 20</v>
      </c>
      <c r="E526" s="160" t="str">
        <f ca="1">IFERROR(__xludf.DUMMYFUNCTION("""COMPUTED_VALUE"""),"Script 1")</f>
        <v>Script 1</v>
      </c>
      <c r="F526" s="160"/>
      <c r="G526" s="160"/>
      <c r="H526" s="160"/>
      <c r="I526" s="160"/>
      <c r="J526" s="160"/>
      <c r="K526" s="160"/>
      <c r="L526" s="160" t="str">
        <f t="shared" ca="1" si="5"/>
        <v>Script 1</v>
      </c>
      <c r="M526" s="161"/>
      <c r="N526" s="150"/>
      <c r="O526" s="150"/>
      <c r="P526" s="150"/>
      <c r="Q526" s="150"/>
      <c r="R526" s="150"/>
      <c r="S526" s="150"/>
      <c r="T526" s="150"/>
      <c r="U526" s="150"/>
      <c r="V526" s="150"/>
      <c r="W526" s="150"/>
      <c r="X526" s="150"/>
      <c r="Y526" s="150"/>
      <c r="Z526" s="150"/>
      <c r="AA526" s="150"/>
    </row>
    <row r="527" spans="1:27" ht="12.75">
      <c r="A527" s="150"/>
      <c r="B527" s="158">
        <f t="shared" si="4"/>
        <v>519</v>
      </c>
      <c r="C527" s="159" t="str">
        <f ca="1">IFERROR(__xludf.DUMMYFUNCTION("""COMPUTED_VALUE"""),"Yong Ahmad Firdaus")</f>
        <v>Yong Ahmad Firdaus</v>
      </c>
      <c r="D527" s="160" t="str">
        <f ca="1">IFERROR(__xludf.DUMMYFUNCTION("""COMPUTED_VALUE"""),"Feb 20")</f>
        <v>Feb 20</v>
      </c>
      <c r="E527" s="160" t="str">
        <f ca="1">IFERROR(__xludf.DUMMYFUNCTION("""COMPUTED_VALUE"""),"Script 1")</f>
        <v>Script 1</v>
      </c>
      <c r="F527" s="160"/>
      <c r="G527" s="160"/>
      <c r="H527" s="160"/>
      <c r="I527" s="160"/>
      <c r="J527" s="160"/>
      <c r="K527" s="160"/>
      <c r="L527" s="160" t="str">
        <f t="shared" ca="1" si="5"/>
        <v>Script 1</v>
      </c>
      <c r="M527" s="161"/>
      <c r="N527" s="150"/>
      <c r="O527" s="150"/>
      <c r="P527" s="150"/>
      <c r="Q527" s="150"/>
      <c r="R527" s="150"/>
      <c r="S527" s="150"/>
      <c r="T527" s="150"/>
      <c r="U527" s="150"/>
      <c r="V527" s="150"/>
      <c r="W527" s="150"/>
      <c r="X527" s="150"/>
      <c r="Y527" s="150"/>
      <c r="Z527" s="150"/>
      <c r="AA527" s="150"/>
    </row>
    <row r="528" spans="1:27" ht="12.75">
      <c r="A528" s="150"/>
      <c r="B528" s="158">
        <f t="shared" si="4"/>
        <v>520</v>
      </c>
      <c r="C528" s="159" t="str">
        <f ca="1">IFERROR(__xludf.DUMMYFUNCTION("""COMPUTED_VALUE"""),"Zalikha Hanis")</f>
        <v>Zalikha Hanis</v>
      </c>
      <c r="D528" s="160" t="str">
        <f ca="1">IFERROR(__xludf.DUMMYFUNCTION("""COMPUTED_VALUE"""),"Feb 20")</f>
        <v>Feb 20</v>
      </c>
      <c r="E528" s="160" t="str">
        <f ca="1">IFERROR(__xludf.DUMMYFUNCTION("""COMPUTED_VALUE"""),"Script 1")</f>
        <v>Script 1</v>
      </c>
      <c r="F528" s="160"/>
      <c r="G528" s="160"/>
      <c r="H528" s="160"/>
      <c r="I528" s="160"/>
      <c r="J528" s="160"/>
      <c r="K528" s="160"/>
      <c r="L528" s="160" t="str">
        <f t="shared" ca="1" si="5"/>
        <v>Script 1</v>
      </c>
      <c r="M528" s="161"/>
      <c r="N528" s="150"/>
      <c r="O528" s="150"/>
      <c r="P528" s="150"/>
      <c r="Q528" s="150"/>
      <c r="R528" s="150"/>
      <c r="S528" s="150"/>
      <c r="T528" s="150"/>
      <c r="U528" s="150"/>
      <c r="V528" s="150"/>
      <c r="W528" s="150"/>
      <c r="X528" s="150"/>
      <c r="Y528" s="150"/>
      <c r="Z528" s="150"/>
      <c r="AA528" s="150"/>
    </row>
    <row r="529" spans="1:27" ht="12.75">
      <c r="A529" s="150"/>
      <c r="B529" s="158">
        <f t="shared" si="4"/>
        <v>521</v>
      </c>
      <c r="C529" s="159" t="str">
        <f ca="1">IFERROR(__xludf.DUMMYFUNCTION("""COMPUTED_VALUE"""),"Aliah Izzati")</f>
        <v>Aliah Izzati</v>
      </c>
      <c r="D529" s="160" t="str">
        <f ca="1">IFERROR(__xludf.DUMMYFUNCTION("""COMPUTED_VALUE"""),"Feb 20")</f>
        <v>Feb 20</v>
      </c>
      <c r="E529" s="160" t="str">
        <f ca="1">IFERROR(__xludf.DUMMYFUNCTION("""COMPUTED_VALUE"""),"Script 1")</f>
        <v>Script 1</v>
      </c>
      <c r="F529" s="160"/>
      <c r="G529" s="160"/>
      <c r="H529" s="160"/>
      <c r="I529" s="160"/>
      <c r="J529" s="160"/>
      <c r="K529" s="160"/>
      <c r="L529" s="160" t="str">
        <f t="shared" ca="1" si="5"/>
        <v>Script 1</v>
      </c>
      <c r="M529" s="161"/>
      <c r="N529" s="150"/>
      <c r="O529" s="150"/>
      <c r="P529" s="150"/>
      <c r="Q529" s="150"/>
      <c r="R529" s="150"/>
      <c r="S529" s="150"/>
      <c r="T529" s="150"/>
      <c r="U529" s="150"/>
      <c r="V529" s="150"/>
      <c r="W529" s="150"/>
      <c r="X529" s="150"/>
      <c r="Y529" s="150"/>
      <c r="Z529" s="150"/>
      <c r="AA529" s="150"/>
    </row>
    <row r="530" spans="1:27" ht="12.75">
      <c r="A530" s="150"/>
      <c r="B530" s="158">
        <f t="shared" si="4"/>
        <v>522</v>
      </c>
      <c r="C530" s="159" t="str">
        <f ca="1">IFERROR(__xludf.DUMMYFUNCTION("""COMPUTED_VALUE"""),"MUHAMMAD AMIRUL")</f>
        <v>MUHAMMAD AMIRUL</v>
      </c>
      <c r="D530" s="160" t="str">
        <f ca="1">IFERROR(__xludf.DUMMYFUNCTION("""COMPUTED_VALUE"""),"Feb 20")</f>
        <v>Feb 20</v>
      </c>
      <c r="E530" s="160" t="str">
        <f ca="1">IFERROR(__xludf.DUMMYFUNCTION("""COMPUTED_VALUE"""),"Script 1")</f>
        <v>Script 1</v>
      </c>
      <c r="F530" s="160"/>
      <c r="G530" s="160"/>
      <c r="H530" s="160"/>
      <c r="I530" s="160"/>
      <c r="J530" s="160"/>
      <c r="K530" s="160"/>
      <c r="L530" s="160" t="str">
        <f t="shared" ca="1" si="5"/>
        <v>Script 1</v>
      </c>
      <c r="M530" s="161"/>
      <c r="N530" s="150"/>
      <c r="O530" s="150"/>
      <c r="P530" s="150"/>
      <c r="Q530" s="150"/>
      <c r="R530" s="150"/>
      <c r="S530" s="150"/>
      <c r="T530" s="150"/>
      <c r="U530" s="150"/>
      <c r="V530" s="150"/>
      <c r="W530" s="150"/>
      <c r="X530" s="150"/>
      <c r="Y530" s="150"/>
      <c r="Z530" s="150"/>
      <c r="AA530" s="150"/>
    </row>
    <row r="531" spans="1:27" ht="12.75">
      <c r="A531" s="150"/>
      <c r="B531" s="158">
        <f t="shared" si="4"/>
        <v>523</v>
      </c>
      <c r="C531" s="159" t="str">
        <f ca="1">IFERROR(__xludf.DUMMYFUNCTION("""COMPUTED_VALUE"""),"Azma Nazirah")</f>
        <v>Azma Nazirah</v>
      </c>
      <c r="D531" s="160" t="str">
        <f ca="1">IFERROR(__xludf.DUMMYFUNCTION("""COMPUTED_VALUE"""),"Feb 20")</f>
        <v>Feb 20</v>
      </c>
      <c r="E531" s="160" t="str">
        <f ca="1">IFERROR(__xludf.DUMMYFUNCTION("""COMPUTED_VALUE"""),"Script 1")</f>
        <v>Script 1</v>
      </c>
      <c r="F531" s="160"/>
      <c r="G531" s="160"/>
      <c r="H531" s="160"/>
      <c r="I531" s="160"/>
      <c r="J531" s="160"/>
      <c r="K531" s="160"/>
      <c r="L531" s="160" t="str">
        <f t="shared" ca="1" si="5"/>
        <v>Script 1</v>
      </c>
      <c r="M531" s="161"/>
      <c r="N531" s="150"/>
      <c r="O531" s="150"/>
      <c r="P531" s="150"/>
      <c r="Q531" s="150"/>
      <c r="R531" s="150"/>
      <c r="S531" s="150"/>
      <c r="T531" s="150"/>
      <c r="U531" s="150"/>
      <c r="V531" s="150"/>
      <c r="W531" s="150"/>
      <c r="X531" s="150"/>
      <c r="Y531" s="150"/>
      <c r="Z531" s="150"/>
      <c r="AA531" s="150"/>
    </row>
    <row r="532" spans="1:27" ht="12.75">
      <c r="A532" s="150"/>
      <c r="B532" s="158">
        <f t="shared" si="4"/>
        <v>524</v>
      </c>
      <c r="C532" s="159" t="str">
        <f ca="1">IFERROR(__xludf.DUMMYFUNCTION("""COMPUTED_VALUE"""),"Syafiq Suprman")</f>
        <v>Syafiq Suprman</v>
      </c>
      <c r="D532" s="160" t="str">
        <f ca="1">IFERROR(__xludf.DUMMYFUNCTION("""COMPUTED_VALUE"""),"Feb 20")</f>
        <v>Feb 20</v>
      </c>
      <c r="E532" s="160" t="str">
        <f ca="1">IFERROR(__xludf.DUMMYFUNCTION("""COMPUTED_VALUE"""),"Script 1")</f>
        <v>Script 1</v>
      </c>
      <c r="F532" s="160"/>
      <c r="G532" s="160"/>
      <c r="H532" s="160"/>
      <c r="I532" s="160"/>
      <c r="J532" s="160"/>
      <c r="K532" s="160"/>
      <c r="L532" s="160" t="str">
        <f t="shared" ca="1" si="5"/>
        <v>Script 1</v>
      </c>
      <c r="M532" s="161"/>
      <c r="N532" s="150"/>
      <c r="O532" s="150"/>
      <c r="P532" s="150"/>
      <c r="Q532" s="150"/>
      <c r="R532" s="150"/>
      <c r="S532" s="150"/>
      <c r="T532" s="150"/>
      <c r="U532" s="150"/>
      <c r="V532" s="150"/>
      <c r="W532" s="150"/>
      <c r="X532" s="150"/>
      <c r="Y532" s="150"/>
      <c r="Z532" s="150"/>
      <c r="AA532" s="150"/>
    </row>
    <row r="533" spans="1:27" ht="12.75">
      <c r="A533" s="150"/>
      <c r="B533" s="158">
        <f t="shared" si="4"/>
        <v>525</v>
      </c>
      <c r="C533" s="159" t="str">
        <f ca="1">IFERROR(__xludf.DUMMYFUNCTION("""COMPUTED_VALUE"""),"Siti Noratikah")</f>
        <v>Siti Noratikah</v>
      </c>
      <c r="D533" s="160" t="str">
        <f ca="1">IFERROR(__xludf.DUMMYFUNCTION("""COMPUTED_VALUE"""),"Feb 20")</f>
        <v>Feb 20</v>
      </c>
      <c r="E533" s="160" t="str">
        <f ca="1">IFERROR(__xludf.DUMMYFUNCTION("""COMPUTED_VALUE"""),"Script 1")</f>
        <v>Script 1</v>
      </c>
      <c r="F533" s="160"/>
      <c r="G533" s="160"/>
      <c r="H533" s="160"/>
      <c r="I533" s="160"/>
      <c r="J533" s="160"/>
      <c r="K533" s="160"/>
      <c r="L533" s="160" t="str">
        <f t="shared" ca="1" si="5"/>
        <v>Script 1</v>
      </c>
      <c r="M533" s="161"/>
      <c r="N533" s="150"/>
      <c r="O533" s="150"/>
      <c r="P533" s="150"/>
      <c r="Q533" s="150"/>
      <c r="R533" s="150"/>
      <c r="S533" s="150"/>
      <c r="T533" s="150"/>
      <c r="U533" s="150"/>
      <c r="V533" s="150"/>
      <c r="W533" s="150"/>
      <c r="X533" s="150"/>
      <c r="Y533" s="150"/>
      <c r="Z533" s="150"/>
      <c r="AA533" s="150"/>
    </row>
    <row r="534" spans="1:27" ht="12.75">
      <c r="A534" s="150"/>
      <c r="B534" s="158">
        <f t="shared" si="4"/>
        <v>526</v>
      </c>
      <c r="C534" s="159" t="str">
        <f ca="1">IFERROR(__xludf.DUMMYFUNCTION("""COMPUTED_VALUE"""),"NURIN AMIRA AREZAN NORIZAM")</f>
        <v>NURIN AMIRA AREZAN NORIZAM</v>
      </c>
      <c r="D534" s="160" t="str">
        <f ca="1">IFERROR(__xludf.DUMMYFUNCTION("""COMPUTED_VALUE"""),"Feb 20")</f>
        <v>Feb 20</v>
      </c>
      <c r="E534" s="160" t="str">
        <f ca="1">IFERROR(__xludf.DUMMYFUNCTION("""COMPUTED_VALUE"""),"Script 1")</f>
        <v>Script 1</v>
      </c>
      <c r="F534" s="160"/>
      <c r="G534" s="160"/>
      <c r="H534" s="160"/>
      <c r="I534" s="160"/>
      <c r="J534" s="160"/>
      <c r="K534" s="160"/>
      <c r="L534" s="160" t="str">
        <f t="shared" ca="1" si="5"/>
        <v>Script 1</v>
      </c>
      <c r="M534" s="161"/>
      <c r="N534" s="150"/>
      <c r="O534" s="150"/>
      <c r="P534" s="150"/>
      <c r="Q534" s="150"/>
      <c r="R534" s="150"/>
      <c r="S534" s="150"/>
      <c r="T534" s="150"/>
      <c r="U534" s="150"/>
      <c r="V534" s="150"/>
      <c r="W534" s="150"/>
      <c r="X534" s="150"/>
      <c r="Y534" s="150"/>
      <c r="Z534" s="150"/>
      <c r="AA534" s="150"/>
    </row>
    <row r="535" spans="1:27" ht="12.75">
      <c r="A535" s="150"/>
      <c r="B535" s="158">
        <f t="shared" si="4"/>
        <v>527</v>
      </c>
      <c r="C535" s="159" t="str">
        <f ca="1">IFERROR(__xludf.DUMMYFUNCTION("""COMPUTED_VALUE"""),"Amira Shuhaimi")</f>
        <v>Amira Shuhaimi</v>
      </c>
      <c r="D535" s="160" t="str">
        <f ca="1">IFERROR(__xludf.DUMMYFUNCTION("""COMPUTED_VALUE"""),"Feb 20")</f>
        <v>Feb 20</v>
      </c>
      <c r="E535" s="160" t="str">
        <f ca="1">IFERROR(__xludf.DUMMYFUNCTION("""COMPUTED_VALUE"""),"Script 1")</f>
        <v>Script 1</v>
      </c>
      <c r="F535" s="160"/>
      <c r="G535" s="160"/>
      <c r="H535" s="160"/>
      <c r="I535" s="160"/>
      <c r="J535" s="160"/>
      <c r="K535" s="160"/>
      <c r="L535" s="160" t="str">
        <f t="shared" ca="1" si="5"/>
        <v>Script 1</v>
      </c>
      <c r="M535" s="161"/>
      <c r="N535" s="150"/>
      <c r="O535" s="150"/>
      <c r="P535" s="150"/>
      <c r="Q535" s="150"/>
      <c r="R535" s="150"/>
      <c r="S535" s="150"/>
      <c r="T535" s="150"/>
      <c r="U535" s="150"/>
      <c r="V535" s="150"/>
      <c r="W535" s="150"/>
      <c r="X535" s="150"/>
      <c r="Y535" s="150"/>
      <c r="Z535" s="150"/>
      <c r="AA535" s="150"/>
    </row>
    <row r="536" spans="1:27" ht="12.75">
      <c r="A536" s="150"/>
      <c r="B536" s="158">
        <f t="shared" si="4"/>
        <v>528</v>
      </c>
      <c r="C536" s="159" t="str">
        <f ca="1">IFERROR(__xludf.DUMMYFUNCTION("""COMPUTED_VALUE"""),"Nurul Farihah")</f>
        <v>Nurul Farihah</v>
      </c>
      <c r="D536" s="160" t="str">
        <f ca="1">IFERROR(__xludf.DUMMYFUNCTION("""COMPUTED_VALUE"""),"Feb 20")</f>
        <v>Feb 20</v>
      </c>
      <c r="E536" s="160" t="str">
        <f ca="1">IFERROR(__xludf.DUMMYFUNCTION("""COMPUTED_VALUE"""),"Script 1")</f>
        <v>Script 1</v>
      </c>
      <c r="F536" s="160"/>
      <c r="G536" s="160"/>
      <c r="H536" s="160"/>
      <c r="I536" s="160"/>
      <c r="J536" s="160"/>
      <c r="K536" s="160"/>
      <c r="L536" s="160" t="str">
        <f t="shared" ca="1" si="5"/>
        <v>Script 1</v>
      </c>
      <c r="M536" s="161"/>
      <c r="N536" s="150"/>
      <c r="O536" s="150"/>
      <c r="P536" s="150"/>
      <c r="Q536" s="150"/>
      <c r="R536" s="150"/>
      <c r="S536" s="150"/>
      <c r="T536" s="150"/>
      <c r="U536" s="150"/>
      <c r="V536" s="150"/>
      <c r="W536" s="150"/>
      <c r="X536" s="150"/>
      <c r="Y536" s="150"/>
      <c r="Z536" s="150"/>
      <c r="AA536" s="150"/>
    </row>
    <row r="537" spans="1:27" ht="12.75">
      <c r="A537" s="150"/>
      <c r="B537" s="158">
        <f t="shared" si="4"/>
        <v>529</v>
      </c>
      <c r="C537" s="159" t="str">
        <f ca="1">IFERROR(__xludf.DUMMYFUNCTION("""COMPUTED_VALUE"""),"Nur Saniah Athirah Zaki")</f>
        <v>Nur Saniah Athirah Zaki</v>
      </c>
      <c r="D537" s="160" t="str">
        <f ca="1">IFERROR(__xludf.DUMMYFUNCTION("""COMPUTED_VALUE"""),"Feb 20")</f>
        <v>Feb 20</v>
      </c>
      <c r="E537" s="160" t="str">
        <f ca="1">IFERROR(__xludf.DUMMYFUNCTION("""COMPUTED_VALUE"""),"Script 1")</f>
        <v>Script 1</v>
      </c>
      <c r="F537" s="160"/>
      <c r="G537" s="160"/>
      <c r="H537" s="160"/>
      <c r="I537" s="160"/>
      <c r="J537" s="160"/>
      <c r="K537" s="160"/>
      <c r="L537" s="160" t="str">
        <f t="shared" ca="1" si="5"/>
        <v>Script 1</v>
      </c>
      <c r="M537" s="161"/>
      <c r="N537" s="150"/>
      <c r="O537" s="150"/>
      <c r="P537" s="150"/>
      <c r="Q537" s="150"/>
      <c r="R537" s="150"/>
      <c r="S537" s="150"/>
      <c r="T537" s="150"/>
      <c r="U537" s="150"/>
      <c r="V537" s="150"/>
      <c r="W537" s="150"/>
      <c r="X537" s="150"/>
      <c r="Y537" s="150"/>
      <c r="Z537" s="150"/>
      <c r="AA537" s="150"/>
    </row>
    <row r="538" spans="1:27" ht="12.75">
      <c r="A538" s="150"/>
      <c r="B538" s="158">
        <f t="shared" si="4"/>
        <v>530</v>
      </c>
      <c r="C538" s="159" t="str">
        <f ca="1">IFERROR(__xludf.DUMMYFUNCTION("""COMPUTED_VALUE"""),"Hazmi Bahri")</f>
        <v>Hazmi Bahri</v>
      </c>
      <c r="D538" s="160" t="str">
        <f ca="1">IFERROR(__xludf.DUMMYFUNCTION("""COMPUTED_VALUE"""),"Feb 20")</f>
        <v>Feb 20</v>
      </c>
      <c r="E538" s="160" t="str">
        <f ca="1">IFERROR(__xludf.DUMMYFUNCTION("""COMPUTED_VALUE"""),"Script 1")</f>
        <v>Script 1</v>
      </c>
      <c r="F538" s="160"/>
      <c r="G538" s="160"/>
      <c r="H538" s="160"/>
      <c r="I538" s="160"/>
      <c r="J538" s="160"/>
      <c r="K538" s="160"/>
      <c r="L538" s="160" t="str">
        <f t="shared" ca="1" si="5"/>
        <v>Script 1</v>
      </c>
      <c r="M538" s="161"/>
      <c r="N538" s="150"/>
      <c r="O538" s="150"/>
      <c r="P538" s="150"/>
      <c r="Q538" s="150"/>
      <c r="R538" s="150"/>
      <c r="S538" s="150"/>
      <c r="T538" s="150"/>
      <c r="U538" s="150"/>
      <c r="V538" s="150"/>
      <c r="W538" s="150"/>
      <c r="X538" s="150"/>
      <c r="Y538" s="150"/>
      <c r="Z538" s="150"/>
      <c r="AA538" s="150"/>
    </row>
    <row r="539" spans="1:27" ht="12.75">
      <c r="A539" s="150"/>
      <c r="B539" s="158">
        <f t="shared" si="4"/>
        <v>531</v>
      </c>
      <c r="C539" s="159" t="str">
        <f ca="1">IFERROR(__xludf.DUMMYFUNCTION("""COMPUTED_VALUE"""),"Izzati Azlan")</f>
        <v>Izzati Azlan</v>
      </c>
      <c r="D539" s="160" t="str">
        <f ca="1">IFERROR(__xludf.DUMMYFUNCTION("""COMPUTED_VALUE"""),"Feb 20")</f>
        <v>Feb 20</v>
      </c>
      <c r="E539" s="160" t="str">
        <f ca="1">IFERROR(__xludf.DUMMYFUNCTION("""COMPUTED_VALUE"""),"Script 1")</f>
        <v>Script 1</v>
      </c>
      <c r="F539" s="160"/>
      <c r="G539" s="160"/>
      <c r="H539" s="160"/>
      <c r="I539" s="160"/>
      <c r="J539" s="160"/>
      <c r="K539" s="160"/>
      <c r="L539" s="160" t="str">
        <f t="shared" ca="1" si="5"/>
        <v>Script 1</v>
      </c>
      <c r="M539" s="161"/>
      <c r="N539" s="150"/>
      <c r="O539" s="150"/>
      <c r="P539" s="150"/>
      <c r="Q539" s="150"/>
      <c r="R539" s="150"/>
      <c r="S539" s="150"/>
      <c r="T539" s="150"/>
      <c r="U539" s="150"/>
      <c r="V539" s="150"/>
      <c r="W539" s="150"/>
      <c r="X539" s="150"/>
      <c r="Y539" s="150"/>
      <c r="Z539" s="150"/>
      <c r="AA539" s="150"/>
    </row>
    <row r="540" spans="1:27" ht="12.75">
      <c r="A540" s="150"/>
      <c r="B540" s="158">
        <f t="shared" si="4"/>
        <v>532</v>
      </c>
      <c r="C540" s="159" t="str">
        <f ca="1">IFERROR(__xludf.DUMMYFUNCTION("""COMPUTED_VALUE"""),"Nur Ameera Abdul Rasid")</f>
        <v>Nur Ameera Abdul Rasid</v>
      </c>
      <c r="D540" s="160" t="str">
        <f ca="1">IFERROR(__xludf.DUMMYFUNCTION("""COMPUTED_VALUE"""),"Feb 20")</f>
        <v>Feb 20</v>
      </c>
      <c r="E540" s="160" t="str">
        <f ca="1">IFERROR(__xludf.DUMMYFUNCTION("""COMPUTED_VALUE"""),"Script 1")</f>
        <v>Script 1</v>
      </c>
      <c r="F540" s="160"/>
      <c r="G540" s="160"/>
      <c r="H540" s="160"/>
      <c r="I540" s="160"/>
      <c r="J540" s="160"/>
      <c r="K540" s="160"/>
      <c r="L540" s="160" t="str">
        <f t="shared" ca="1" si="5"/>
        <v>Script 1</v>
      </c>
      <c r="M540" s="161"/>
      <c r="N540" s="150"/>
      <c r="O540" s="150"/>
      <c r="P540" s="150"/>
      <c r="Q540" s="150"/>
      <c r="R540" s="150"/>
      <c r="S540" s="150"/>
      <c r="T540" s="150"/>
      <c r="U540" s="150"/>
      <c r="V540" s="150"/>
      <c r="W540" s="150"/>
      <c r="X540" s="150"/>
      <c r="Y540" s="150"/>
      <c r="Z540" s="150"/>
      <c r="AA540" s="150"/>
    </row>
    <row r="541" spans="1:27" ht="12.75">
      <c r="A541" s="150"/>
      <c r="B541" s="158">
        <f t="shared" si="4"/>
        <v>533</v>
      </c>
      <c r="C541" s="159" t="str">
        <f ca="1">IFERROR(__xludf.DUMMYFUNCTION("""COMPUTED_VALUE"""),"Nur Najwa Mohd Robi")</f>
        <v>Nur Najwa Mohd Robi</v>
      </c>
      <c r="D541" s="160" t="str">
        <f ca="1">IFERROR(__xludf.DUMMYFUNCTION("""COMPUTED_VALUE"""),"Feb 20")</f>
        <v>Feb 20</v>
      </c>
      <c r="E541" s="160" t="str">
        <f ca="1">IFERROR(__xludf.DUMMYFUNCTION("""COMPUTED_VALUE"""),"Script 1")</f>
        <v>Script 1</v>
      </c>
      <c r="F541" s="160"/>
      <c r="G541" s="160"/>
      <c r="H541" s="160"/>
      <c r="I541" s="160"/>
      <c r="J541" s="160"/>
      <c r="K541" s="160"/>
      <c r="L541" s="160" t="str">
        <f t="shared" ca="1" si="5"/>
        <v>Script 1</v>
      </c>
      <c r="M541" s="161"/>
      <c r="N541" s="150"/>
      <c r="O541" s="150"/>
      <c r="P541" s="150"/>
      <c r="Q541" s="150"/>
      <c r="R541" s="150"/>
      <c r="S541" s="150"/>
      <c r="T541" s="150"/>
      <c r="U541" s="150"/>
      <c r="V541" s="150"/>
      <c r="W541" s="150"/>
      <c r="X541" s="150"/>
      <c r="Y541" s="150"/>
      <c r="Z541" s="150"/>
      <c r="AA541" s="150"/>
    </row>
    <row r="542" spans="1:27" ht="12.75">
      <c r="A542" s="150"/>
      <c r="B542" s="158">
        <f t="shared" si="4"/>
        <v>534</v>
      </c>
      <c r="C542" s="159" t="str">
        <f ca="1">IFERROR(__xludf.DUMMYFUNCTION("""COMPUTED_VALUE"""),"NUR FATIHAH ZULKAFLI")</f>
        <v>NUR FATIHAH ZULKAFLI</v>
      </c>
      <c r="D542" s="160" t="str">
        <f ca="1">IFERROR(__xludf.DUMMYFUNCTION("""COMPUTED_VALUE"""),"Feb 20")</f>
        <v>Feb 20</v>
      </c>
      <c r="E542" s="160" t="str">
        <f ca="1">IFERROR(__xludf.DUMMYFUNCTION("""COMPUTED_VALUE"""),"Script 1")</f>
        <v>Script 1</v>
      </c>
      <c r="F542" s="160"/>
      <c r="G542" s="160"/>
      <c r="H542" s="160"/>
      <c r="I542" s="160"/>
      <c r="J542" s="160"/>
      <c r="K542" s="160"/>
      <c r="L542" s="160" t="str">
        <f t="shared" ca="1" si="5"/>
        <v>Script 1</v>
      </c>
      <c r="M542" s="161"/>
      <c r="N542" s="150"/>
      <c r="O542" s="150"/>
      <c r="P542" s="150"/>
      <c r="Q542" s="150"/>
      <c r="R542" s="150"/>
      <c r="S542" s="150"/>
      <c r="T542" s="150"/>
      <c r="U542" s="150"/>
      <c r="V542" s="150"/>
      <c r="W542" s="150"/>
      <c r="X542" s="150"/>
      <c r="Y542" s="150"/>
      <c r="Z542" s="150"/>
      <c r="AA542" s="150"/>
    </row>
    <row r="543" spans="1:27" ht="12.75">
      <c r="A543" s="150"/>
      <c r="B543" s="158">
        <f t="shared" si="4"/>
        <v>535</v>
      </c>
      <c r="C543" s="159" t="str">
        <f ca="1">IFERROR(__xludf.DUMMYFUNCTION("""COMPUTED_VALUE"""),"Riana Azzirah Mohd Fauzi")</f>
        <v>Riana Azzirah Mohd Fauzi</v>
      </c>
      <c r="D543" s="160" t="str">
        <f ca="1">IFERROR(__xludf.DUMMYFUNCTION("""COMPUTED_VALUE"""),"Feb 20")</f>
        <v>Feb 20</v>
      </c>
      <c r="E543" s="160" t="str">
        <f ca="1">IFERROR(__xludf.DUMMYFUNCTION("""COMPUTED_VALUE"""),"Script 1")</f>
        <v>Script 1</v>
      </c>
      <c r="F543" s="160"/>
      <c r="G543" s="160"/>
      <c r="H543" s="160"/>
      <c r="I543" s="160"/>
      <c r="J543" s="160"/>
      <c r="K543" s="160"/>
      <c r="L543" s="160" t="str">
        <f t="shared" ca="1" si="5"/>
        <v>Script 1</v>
      </c>
      <c r="M543" s="161"/>
      <c r="N543" s="150"/>
      <c r="O543" s="150"/>
      <c r="P543" s="150"/>
      <c r="Q543" s="150"/>
      <c r="R543" s="150"/>
      <c r="S543" s="150"/>
      <c r="T543" s="150"/>
      <c r="U543" s="150"/>
      <c r="V543" s="150"/>
      <c r="W543" s="150"/>
      <c r="X543" s="150"/>
      <c r="Y543" s="150"/>
      <c r="Z543" s="150"/>
      <c r="AA543" s="150"/>
    </row>
    <row r="544" spans="1:27" ht="12.75">
      <c r="A544" s="150"/>
      <c r="B544" s="158">
        <f t="shared" si="4"/>
        <v>536</v>
      </c>
      <c r="C544" s="159" t="str">
        <f ca="1">IFERROR(__xludf.DUMMYFUNCTION("""COMPUTED_VALUE"""),"Wan Sofina Azmei")</f>
        <v>Wan Sofina Azmei</v>
      </c>
      <c r="D544" s="160" t="str">
        <f ca="1">IFERROR(__xludf.DUMMYFUNCTION("""COMPUTED_VALUE"""),"Feb 20")</f>
        <v>Feb 20</v>
      </c>
      <c r="E544" s="160" t="str">
        <f ca="1">IFERROR(__xludf.DUMMYFUNCTION("""COMPUTED_VALUE"""),"Script 1")</f>
        <v>Script 1</v>
      </c>
      <c r="F544" s="160"/>
      <c r="G544" s="160"/>
      <c r="H544" s="160"/>
      <c r="I544" s="160"/>
      <c r="J544" s="160"/>
      <c r="K544" s="160"/>
      <c r="L544" s="160" t="str">
        <f t="shared" ca="1" si="5"/>
        <v>Script 1</v>
      </c>
      <c r="M544" s="161"/>
      <c r="N544" s="150"/>
      <c r="O544" s="150"/>
      <c r="P544" s="150"/>
      <c r="Q544" s="150"/>
      <c r="R544" s="150"/>
      <c r="S544" s="150"/>
      <c r="T544" s="150"/>
      <c r="U544" s="150"/>
      <c r="V544" s="150"/>
      <c r="W544" s="150"/>
      <c r="X544" s="150"/>
      <c r="Y544" s="150"/>
      <c r="Z544" s="150"/>
      <c r="AA544" s="150"/>
    </row>
    <row r="545" spans="1:27" ht="12.75">
      <c r="A545" s="150"/>
      <c r="B545" s="158">
        <f t="shared" si="4"/>
        <v>537</v>
      </c>
      <c r="C545" s="159" t="str">
        <f ca="1">IFERROR(__xludf.DUMMYFUNCTION("""COMPUTED_VALUE"""),"Siti Mariyam Zazaly")</f>
        <v>Siti Mariyam Zazaly</v>
      </c>
      <c r="D545" s="160" t="str">
        <f ca="1">IFERROR(__xludf.DUMMYFUNCTION("""COMPUTED_VALUE"""),"Feb 20")</f>
        <v>Feb 20</v>
      </c>
      <c r="E545" s="160" t="str">
        <f ca="1">IFERROR(__xludf.DUMMYFUNCTION("""COMPUTED_VALUE"""),"Script 1")</f>
        <v>Script 1</v>
      </c>
      <c r="F545" s="160"/>
      <c r="G545" s="160"/>
      <c r="H545" s="160"/>
      <c r="I545" s="160"/>
      <c r="J545" s="160"/>
      <c r="K545" s="160"/>
      <c r="L545" s="160" t="str">
        <f t="shared" ca="1" si="5"/>
        <v>Script 1</v>
      </c>
      <c r="M545" s="161"/>
      <c r="N545" s="150"/>
      <c r="O545" s="150"/>
      <c r="P545" s="150"/>
      <c r="Q545" s="150"/>
      <c r="R545" s="150"/>
      <c r="S545" s="150"/>
      <c r="T545" s="150"/>
      <c r="U545" s="150"/>
      <c r="V545" s="150"/>
      <c r="W545" s="150"/>
      <c r="X545" s="150"/>
      <c r="Y545" s="150"/>
      <c r="Z545" s="150"/>
      <c r="AA545" s="150"/>
    </row>
    <row r="546" spans="1:27" ht="12.75">
      <c r="A546" s="150"/>
      <c r="B546" s="158">
        <f t="shared" si="4"/>
        <v>538</v>
      </c>
      <c r="C546" s="159" t="str">
        <f ca="1">IFERROR(__xludf.DUMMYFUNCTION("""COMPUTED_VALUE"""),"Zaim Fatihah")</f>
        <v>Zaim Fatihah</v>
      </c>
      <c r="D546" s="160" t="str">
        <f ca="1">IFERROR(__xludf.DUMMYFUNCTION("""COMPUTED_VALUE"""),"Feb 20")</f>
        <v>Feb 20</v>
      </c>
      <c r="E546" s="160" t="str">
        <f ca="1">IFERROR(__xludf.DUMMYFUNCTION("""COMPUTED_VALUE"""),"Script 1")</f>
        <v>Script 1</v>
      </c>
      <c r="F546" s="160"/>
      <c r="G546" s="160"/>
      <c r="H546" s="160"/>
      <c r="I546" s="160"/>
      <c r="J546" s="160"/>
      <c r="K546" s="160"/>
      <c r="L546" s="160" t="str">
        <f t="shared" ca="1" si="5"/>
        <v>Script 1</v>
      </c>
      <c r="M546" s="161"/>
      <c r="N546" s="150"/>
      <c r="O546" s="150"/>
      <c r="P546" s="150"/>
      <c r="Q546" s="150"/>
      <c r="R546" s="150"/>
      <c r="S546" s="150"/>
      <c r="T546" s="150"/>
      <c r="U546" s="150"/>
      <c r="V546" s="150"/>
      <c r="W546" s="150"/>
      <c r="X546" s="150"/>
      <c r="Y546" s="150"/>
      <c r="Z546" s="150"/>
      <c r="AA546" s="150"/>
    </row>
    <row r="547" spans="1:27" ht="12.75">
      <c r="A547" s="150"/>
      <c r="B547" s="158">
        <f t="shared" si="4"/>
        <v>539</v>
      </c>
      <c r="C547" s="159" t="str">
        <f ca="1">IFERROR(__xludf.DUMMYFUNCTION("""COMPUTED_VALUE"""),"FARAH FARZANA HAMZOL ASWAR")</f>
        <v>FARAH FARZANA HAMZOL ASWAR</v>
      </c>
      <c r="D547" s="160" t="str">
        <f ca="1">IFERROR(__xludf.DUMMYFUNCTION("""COMPUTED_VALUE"""),"Feb 20")</f>
        <v>Feb 20</v>
      </c>
      <c r="E547" s="160" t="str">
        <f ca="1">IFERROR(__xludf.DUMMYFUNCTION("""COMPUTED_VALUE"""),"Script 1")</f>
        <v>Script 1</v>
      </c>
      <c r="F547" s="160"/>
      <c r="G547" s="160"/>
      <c r="H547" s="160"/>
      <c r="I547" s="160"/>
      <c r="J547" s="160"/>
      <c r="K547" s="160"/>
      <c r="L547" s="160" t="str">
        <f t="shared" ca="1" si="5"/>
        <v>Script 1</v>
      </c>
      <c r="M547" s="161"/>
      <c r="N547" s="150"/>
      <c r="O547" s="150"/>
      <c r="P547" s="150"/>
      <c r="Q547" s="150"/>
      <c r="R547" s="150"/>
      <c r="S547" s="150"/>
      <c r="T547" s="150"/>
      <c r="U547" s="150"/>
      <c r="V547" s="150"/>
      <c r="W547" s="150"/>
      <c r="X547" s="150"/>
      <c r="Y547" s="150"/>
      <c r="Z547" s="150"/>
      <c r="AA547" s="150"/>
    </row>
    <row r="548" spans="1:27" ht="12.75">
      <c r="A548" s="150"/>
      <c r="B548" s="158">
        <f t="shared" si="4"/>
        <v>540</v>
      </c>
      <c r="C548" s="159" t="str">
        <f ca="1">IFERROR(__xludf.DUMMYFUNCTION("""COMPUTED_VALUE"""),"Nur Aliah Farhana")</f>
        <v>Nur Aliah Farhana</v>
      </c>
      <c r="D548" s="160" t="str">
        <f ca="1">IFERROR(__xludf.DUMMYFUNCTION("""COMPUTED_VALUE"""),"Feb 20")</f>
        <v>Feb 20</v>
      </c>
      <c r="E548" s="160" t="str">
        <f ca="1">IFERROR(__xludf.DUMMYFUNCTION("""COMPUTED_VALUE"""),"Script 1")</f>
        <v>Script 1</v>
      </c>
      <c r="F548" s="160"/>
      <c r="G548" s="160"/>
      <c r="H548" s="160"/>
      <c r="I548" s="160"/>
      <c r="J548" s="160"/>
      <c r="K548" s="160"/>
      <c r="L548" s="160" t="str">
        <f t="shared" ca="1" si="5"/>
        <v>Script 1</v>
      </c>
      <c r="M548" s="161"/>
      <c r="N548" s="150"/>
      <c r="O548" s="150"/>
      <c r="P548" s="150"/>
      <c r="Q548" s="150"/>
      <c r="R548" s="150"/>
      <c r="S548" s="150"/>
      <c r="T548" s="150"/>
      <c r="U548" s="150"/>
      <c r="V548" s="150"/>
      <c r="W548" s="150"/>
      <c r="X548" s="150"/>
      <c r="Y548" s="150"/>
      <c r="Z548" s="150"/>
      <c r="AA548" s="150"/>
    </row>
    <row r="549" spans="1:27" ht="12.75">
      <c r="A549" s="150"/>
      <c r="B549" s="158">
        <f t="shared" si="4"/>
        <v>541</v>
      </c>
      <c r="C549" s="159" t="str">
        <f ca="1">IFERROR(__xludf.DUMMYFUNCTION("""COMPUTED_VALUE"""),"Ros Amirah")</f>
        <v>Ros Amirah</v>
      </c>
      <c r="D549" s="160" t="str">
        <f ca="1">IFERROR(__xludf.DUMMYFUNCTION("""COMPUTED_VALUE"""),"Feb 20")</f>
        <v>Feb 20</v>
      </c>
      <c r="E549" s="160" t="str">
        <f ca="1">IFERROR(__xludf.DUMMYFUNCTION("""COMPUTED_VALUE"""),"Script 1")</f>
        <v>Script 1</v>
      </c>
      <c r="F549" s="160"/>
      <c r="G549" s="160"/>
      <c r="H549" s="160"/>
      <c r="I549" s="160"/>
      <c r="J549" s="160"/>
      <c r="K549" s="160"/>
      <c r="L549" s="160" t="str">
        <f t="shared" ca="1" si="5"/>
        <v>Script 1</v>
      </c>
      <c r="M549" s="161"/>
      <c r="N549" s="150"/>
      <c r="O549" s="150"/>
      <c r="P549" s="150"/>
      <c r="Q549" s="150"/>
      <c r="R549" s="150"/>
      <c r="S549" s="150"/>
      <c r="T549" s="150"/>
      <c r="U549" s="150"/>
      <c r="V549" s="150"/>
      <c r="W549" s="150"/>
      <c r="X549" s="150"/>
      <c r="Y549" s="150"/>
      <c r="Z549" s="150"/>
      <c r="AA549" s="150"/>
    </row>
    <row r="550" spans="1:27" ht="12.75">
      <c r="A550" s="150"/>
      <c r="B550" s="158">
        <f t="shared" si="4"/>
        <v>542</v>
      </c>
      <c r="C550" s="159" t="str">
        <f ca="1">IFERROR(__xludf.DUMMYFUNCTION("""COMPUTED_VALUE"""),"MUHAMMAD AMIR FARHAN YUSRI")</f>
        <v>MUHAMMAD AMIR FARHAN YUSRI</v>
      </c>
      <c r="D550" s="160" t="str">
        <f ca="1">IFERROR(__xludf.DUMMYFUNCTION("""COMPUTED_VALUE"""),"Feb 20")</f>
        <v>Feb 20</v>
      </c>
      <c r="E550" s="160" t="str">
        <f ca="1">IFERROR(__xludf.DUMMYFUNCTION("""COMPUTED_VALUE"""),"Script 1")</f>
        <v>Script 1</v>
      </c>
      <c r="F550" s="160"/>
      <c r="G550" s="160"/>
      <c r="H550" s="160"/>
      <c r="I550" s="160"/>
      <c r="J550" s="160"/>
      <c r="K550" s="160"/>
      <c r="L550" s="160" t="str">
        <f t="shared" ca="1" si="5"/>
        <v>Script 1</v>
      </c>
      <c r="M550" s="161"/>
      <c r="N550" s="150"/>
      <c r="O550" s="150"/>
      <c r="P550" s="150"/>
      <c r="Q550" s="150"/>
      <c r="R550" s="150"/>
      <c r="S550" s="150"/>
      <c r="T550" s="150"/>
      <c r="U550" s="150"/>
      <c r="V550" s="150"/>
      <c r="W550" s="150"/>
      <c r="X550" s="150"/>
      <c r="Y550" s="150"/>
      <c r="Z550" s="150"/>
      <c r="AA550" s="150"/>
    </row>
    <row r="551" spans="1:27" ht="12.75">
      <c r="A551" s="150"/>
      <c r="B551" s="158">
        <f t="shared" si="4"/>
        <v>543</v>
      </c>
      <c r="C551" s="159" t="str">
        <f ca="1">IFERROR(__xludf.DUMMYFUNCTION("""COMPUTED_VALUE"""),"Wan Nurizzati")</f>
        <v>Wan Nurizzati</v>
      </c>
      <c r="D551" s="160" t="str">
        <f ca="1">IFERROR(__xludf.DUMMYFUNCTION("""COMPUTED_VALUE"""),"Feb 20")</f>
        <v>Feb 20</v>
      </c>
      <c r="E551" s="160" t="str">
        <f ca="1">IFERROR(__xludf.DUMMYFUNCTION("""COMPUTED_VALUE"""),"Script 1")</f>
        <v>Script 1</v>
      </c>
      <c r="F551" s="160"/>
      <c r="G551" s="160"/>
      <c r="H551" s="160"/>
      <c r="I551" s="160"/>
      <c r="J551" s="160"/>
      <c r="K551" s="160"/>
      <c r="L551" s="160" t="str">
        <f t="shared" ca="1" si="5"/>
        <v>Script 1</v>
      </c>
      <c r="M551" s="161"/>
      <c r="N551" s="150"/>
      <c r="O551" s="150"/>
      <c r="P551" s="150"/>
      <c r="Q551" s="150"/>
      <c r="R551" s="150"/>
      <c r="S551" s="150"/>
      <c r="T551" s="150"/>
      <c r="U551" s="150"/>
      <c r="V551" s="150"/>
      <c r="W551" s="150"/>
      <c r="X551" s="150"/>
      <c r="Y551" s="150"/>
      <c r="Z551" s="150"/>
      <c r="AA551" s="150"/>
    </row>
    <row r="552" spans="1:27" ht="12.75">
      <c r="A552" s="150"/>
      <c r="B552" s="158">
        <f t="shared" si="4"/>
        <v>544</v>
      </c>
      <c r="C552" s="159" t="str">
        <f ca="1">IFERROR(__xludf.DUMMYFUNCTION("""COMPUTED_VALUE"""),"Dania Irdeena")</f>
        <v>Dania Irdeena</v>
      </c>
      <c r="D552" s="160" t="str">
        <f ca="1">IFERROR(__xludf.DUMMYFUNCTION("""COMPUTED_VALUE"""),"Feb 20")</f>
        <v>Feb 20</v>
      </c>
      <c r="E552" s="160" t="str">
        <f ca="1">IFERROR(__xludf.DUMMYFUNCTION("""COMPUTED_VALUE"""),"Script 1")</f>
        <v>Script 1</v>
      </c>
      <c r="F552" s="160"/>
      <c r="G552" s="160"/>
      <c r="H552" s="160"/>
      <c r="I552" s="160"/>
      <c r="J552" s="160"/>
      <c r="K552" s="160"/>
      <c r="L552" s="160" t="str">
        <f t="shared" ca="1" si="5"/>
        <v>Script 1</v>
      </c>
      <c r="M552" s="161"/>
      <c r="N552" s="150"/>
      <c r="O552" s="150"/>
      <c r="P552" s="150"/>
      <c r="Q552" s="150"/>
      <c r="R552" s="150"/>
      <c r="S552" s="150"/>
      <c r="T552" s="150"/>
      <c r="U552" s="150"/>
      <c r="V552" s="150"/>
      <c r="W552" s="150"/>
      <c r="X552" s="150"/>
      <c r="Y552" s="150"/>
      <c r="Z552" s="150"/>
      <c r="AA552" s="150"/>
    </row>
    <row r="553" spans="1:27" ht="12.75">
      <c r="A553" s="150"/>
      <c r="B553" s="158">
        <f t="shared" si="4"/>
        <v>545</v>
      </c>
      <c r="C553" s="159" t="str">
        <f ca="1">IFERROR(__xludf.DUMMYFUNCTION("""COMPUTED_VALUE"""),"Mohd Khairul Subhi")</f>
        <v>Mohd Khairul Subhi</v>
      </c>
      <c r="D553" s="160" t="str">
        <f ca="1">IFERROR(__xludf.DUMMYFUNCTION("""COMPUTED_VALUE"""),"Feb 20")</f>
        <v>Feb 20</v>
      </c>
      <c r="E553" s="160" t="str">
        <f ca="1">IFERROR(__xludf.DUMMYFUNCTION("""COMPUTED_VALUE"""),"Script 1")</f>
        <v>Script 1</v>
      </c>
      <c r="F553" s="160"/>
      <c r="G553" s="160"/>
      <c r="H553" s="160"/>
      <c r="I553" s="160"/>
      <c r="J553" s="160"/>
      <c r="K553" s="160"/>
      <c r="L553" s="160" t="str">
        <f t="shared" ca="1" si="5"/>
        <v>Script 1</v>
      </c>
      <c r="M553" s="161"/>
      <c r="N553" s="150"/>
      <c r="O553" s="150"/>
      <c r="P553" s="150"/>
      <c r="Q553" s="150"/>
      <c r="R553" s="150"/>
      <c r="S553" s="150"/>
      <c r="T553" s="150"/>
      <c r="U553" s="150"/>
      <c r="V553" s="150"/>
      <c r="W553" s="150"/>
      <c r="X553" s="150"/>
      <c r="Y553" s="150"/>
      <c r="Z553" s="150"/>
      <c r="AA553" s="150"/>
    </row>
    <row r="554" spans="1:27" ht="12.75">
      <c r="A554" s="150"/>
      <c r="B554" s="158">
        <f t="shared" si="4"/>
        <v>546</v>
      </c>
      <c r="C554" s="159" t="str">
        <f ca="1">IFERROR(__xludf.DUMMYFUNCTION("""COMPUTED_VALUE"""),"Syazana Salleh")</f>
        <v>Syazana Salleh</v>
      </c>
      <c r="D554" s="160" t="str">
        <f ca="1">IFERROR(__xludf.DUMMYFUNCTION("""COMPUTED_VALUE"""),"Feb 20")</f>
        <v>Feb 20</v>
      </c>
      <c r="E554" s="160" t="str">
        <f ca="1">IFERROR(__xludf.DUMMYFUNCTION("""COMPUTED_VALUE"""),"Script 1")</f>
        <v>Script 1</v>
      </c>
      <c r="F554" s="160"/>
      <c r="G554" s="160"/>
      <c r="H554" s="160"/>
      <c r="I554" s="160"/>
      <c r="J554" s="160"/>
      <c r="K554" s="160"/>
      <c r="L554" s="160" t="str">
        <f t="shared" ca="1" si="5"/>
        <v>Script 1</v>
      </c>
      <c r="M554" s="161"/>
      <c r="N554" s="150"/>
      <c r="O554" s="150"/>
      <c r="P554" s="150"/>
      <c r="Q554" s="150"/>
      <c r="R554" s="150"/>
      <c r="S554" s="150"/>
      <c r="T554" s="150"/>
      <c r="U554" s="150"/>
      <c r="V554" s="150"/>
      <c r="W554" s="150"/>
      <c r="X554" s="150"/>
      <c r="Y554" s="150"/>
      <c r="Z554" s="150"/>
      <c r="AA554" s="150"/>
    </row>
    <row r="555" spans="1:27" ht="12.75">
      <c r="A555" s="150"/>
      <c r="B555" s="158">
        <f t="shared" si="4"/>
        <v>547</v>
      </c>
      <c r="C555" s="159" t="str">
        <f ca="1">IFERROR(__xludf.DUMMYFUNCTION("""COMPUTED_VALUE"""),"Izzah Nashoha")</f>
        <v>Izzah Nashoha</v>
      </c>
      <c r="D555" s="160" t="str">
        <f ca="1">IFERROR(__xludf.DUMMYFUNCTION("""COMPUTED_VALUE"""),"Feb 20")</f>
        <v>Feb 20</v>
      </c>
      <c r="E555" s="160" t="str">
        <f ca="1">IFERROR(__xludf.DUMMYFUNCTION("""COMPUTED_VALUE"""),"Script 1")</f>
        <v>Script 1</v>
      </c>
      <c r="F555" s="160"/>
      <c r="G555" s="160"/>
      <c r="H555" s="160"/>
      <c r="I555" s="160"/>
      <c r="J555" s="160"/>
      <c r="K555" s="160"/>
      <c r="L555" s="160" t="str">
        <f t="shared" ca="1" si="5"/>
        <v>Script 1</v>
      </c>
      <c r="M555" s="161"/>
      <c r="N555" s="150"/>
      <c r="O555" s="150"/>
      <c r="P555" s="150"/>
      <c r="Q555" s="150"/>
      <c r="R555" s="150"/>
      <c r="S555" s="150"/>
      <c r="T555" s="150"/>
      <c r="U555" s="150"/>
      <c r="V555" s="150"/>
      <c r="W555" s="150"/>
      <c r="X555" s="150"/>
      <c r="Y555" s="150"/>
      <c r="Z555" s="150"/>
      <c r="AA555" s="150"/>
    </row>
    <row r="556" spans="1:27" ht="12.75">
      <c r="A556" s="150"/>
      <c r="B556" s="158">
        <f t="shared" si="4"/>
        <v>548</v>
      </c>
      <c r="C556" s="159" t="str">
        <f ca="1">IFERROR(__xludf.DUMMYFUNCTION("""COMPUTED_VALUE"""),"Fairuz Irdina")</f>
        <v>Fairuz Irdina</v>
      </c>
      <c r="D556" s="160" t="str">
        <f ca="1">IFERROR(__xludf.DUMMYFUNCTION("""COMPUTED_VALUE"""),"Feb 20")</f>
        <v>Feb 20</v>
      </c>
      <c r="E556" s="160" t="str">
        <f ca="1">IFERROR(__xludf.DUMMYFUNCTION("""COMPUTED_VALUE"""),"Script 1")</f>
        <v>Script 1</v>
      </c>
      <c r="F556" s="160"/>
      <c r="G556" s="160"/>
      <c r="H556" s="160"/>
      <c r="I556" s="160"/>
      <c r="J556" s="160"/>
      <c r="K556" s="160"/>
      <c r="L556" s="160" t="str">
        <f t="shared" ca="1" si="5"/>
        <v>Script 1</v>
      </c>
      <c r="M556" s="161"/>
      <c r="N556" s="150"/>
      <c r="O556" s="150"/>
      <c r="P556" s="150"/>
      <c r="Q556" s="150"/>
      <c r="R556" s="150"/>
      <c r="S556" s="150"/>
      <c r="T556" s="150"/>
      <c r="U556" s="150"/>
      <c r="V556" s="150"/>
      <c r="W556" s="150"/>
      <c r="X556" s="150"/>
      <c r="Y556" s="150"/>
      <c r="Z556" s="150"/>
      <c r="AA556" s="150"/>
    </row>
    <row r="557" spans="1:27" ht="12.75">
      <c r="A557" s="150"/>
      <c r="B557" s="158">
        <f t="shared" si="4"/>
        <v>549</v>
      </c>
      <c r="C557" s="159" t="str">
        <f ca="1">IFERROR(__xludf.DUMMYFUNCTION("""COMPUTED_VALUE"""),"Azyan Azhar")</f>
        <v>Azyan Azhar</v>
      </c>
      <c r="D557" s="160" t="str">
        <f ca="1">IFERROR(__xludf.DUMMYFUNCTION("""COMPUTED_VALUE"""),"Feb 20")</f>
        <v>Feb 20</v>
      </c>
      <c r="E557" s="160" t="str">
        <f ca="1">IFERROR(__xludf.DUMMYFUNCTION("""COMPUTED_VALUE"""),"Script 1")</f>
        <v>Script 1</v>
      </c>
      <c r="F557" s="160"/>
      <c r="G557" s="160"/>
      <c r="H557" s="160"/>
      <c r="I557" s="160"/>
      <c r="J557" s="160"/>
      <c r="K557" s="160"/>
      <c r="L557" s="160" t="str">
        <f t="shared" ca="1" si="5"/>
        <v>Script 1</v>
      </c>
      <c r="M557" s="161"/>
      <c r="N557" s="150"/>
      <c r="O557" s="150"/>
      <c r="P557" s="150"/>
      <c r="Q557" s="150"/>
      <c r="R557" s="150"/>
      <c r="S557" s="150"/>
      <c r="T557" s="150"/>
      <c r="U557" s="150"/>
      <c r="V557" s="150"/>
      <c r="W557" s="150"/>
      <c r="X557" s="150"/>
      <c r="Y557" s="150"/>
      <c r="Z557" s="150"/>
      <c r="AA557" s="150"/>
    </row>
    <row r="558" spans="1:27" ht="12.75">
      <c r="A558" s="150"/>
      <c r="B558" s="158">
        <f t="shared" si="4"/>
        <v>550</v>
      </c>
      <c r="C558" s="159" t="str">
        <f ca="1">IFERROR(__xludf.DUMMYFUNCTION("""COMPUTED_VALUE"""),"Aliah Eliana Masron")</f>
        <v>Aliah Eliana Masron</v>
      </c>
      <c r="D558" s="160" t="str">
        <f ca="1">IFERROR(__xludf.DUMMYFUNCTION("""COMPUTED_VALUE"""),"Feb 20")</f>
        <v>Feb 20</v>
      </c>
      <c r="E558" s="160" t="str">
        <f ca="1">IFERROR(__xludf.DUMMYFUNCTION("""COMPUTED_VALUE"""),"Script 1")</f>
        <v>Script 1</v>
      </c>
      <c r="F558" s="160"/>
      <c r="G558" s="160"/>
      <c r="H558" s="160"/>
      <c r="I558" s="160"/>
      <c r="J558" s="160"/>
      <c r="K558" s="160"/>
      <c r="L558" s="160" t="str">
        <f t="shared" ca="1" si="5"/>
        <v>Script 1</v>
      </c>
      <c r="M558" s="161"/>
      <c r="N558" s="150"/>
      <c r="O558" s="150"/>
      <c r="P558" s="150"/>
      <c r="Q558" s="150"/>
      <c r="R558" s="150"/>
      <c r="S558" s="150"/>
      <c r="T558" s="150"/>
      <c r="U558" s="150"/>
      <c r="V558" s="150"/>
      <c r="W558" s="150"/>
      <c r="X558" s="150"/>
      <c r="Y558" s="150"/>
      <c r="Z558" s="150"/>
      <c r="AA558" s="150"/>
    </row>
    <row r="559" spans="1:27" ht="12.75">
      <c r="A559" s="150"/>
      <c r="B559" s="158">
        <f t="shared" si="4"/>
        <v>551</v>
      </c>
      <c r="C559" s="159" t="str">
        <f ca="1">IFERROR(__xludf.DUMMYFUNCTION("""COMPUTED_VALUE"""),"Izzatul Hidayah")</f>
        <v>Izzatul Hidayah</v>
      </c>
      <c r="D559" s="160" t="str">
        <f ca="1">IFERROR(__xludf.DUMMYFUNCTION("""COMPUTED_VALUE"""),"Feb 20")</f>
        <v>Feb 20</v>
      </c>
      <c r="E559" s="160" t="str">
        <f ca="1">IFERROR(__xludf.DUMMYFUNCTION("""COMPUTED_VALUE"""),"Script 1")</f>
        <v>Script 1</v>
      </c>
      <c r="F559" s="160"/>
      <c r="G559" s="160"/>
      <c r="H559" s="160"/>
      <c r="I559" s="160"/>
      <c r="J559" s="160"/>
      <c r="K559" s="160"/>
      <c r="L559" s="160" t="str">
        <f t="shared" ca="1" si="5"/>
        <v>Script 1</v>
      </c>
      <c r="M559" s="161"/>
      <c r="N559" s="150"/>
      <c r="O559" s="150"/>
      <c r="P559" s="150"/>
      <c r="Q559" s="150"/>
      <c r="R559" s="150"/>
      <c r="S559" s="150"/>
      <c r="T559" s="150"/>
      <c r="U559" s="150"/>
      <c r="V559" s="150"/>
      <c r="W559" s="150"/>
      <c r="X559" s="150"/>
      <c r="Y559" s="150"/>
      <c r="Z559" s="150"/>
      <c r="AA559" s="150"/>
    </row>
    <row r="560" spans="1:27" ht="12.75">
      <c r="A560" s="150"/>
      <c r="B560" s="158">
        <f t="shared" si="4"/>
        <v>552</v>
      </c>
      <c r="C560" s="159" t="str">
        <f ca="1">IFERROR(__xludf.DUMMYFUNCTION("""COMPUTED_VALUE"""),"NUR NAJWA EZATI MOHAMMED FAUZI")</f>
        <v>NUR NAJWA EZATI MOHAMMED FAUZI</v>
      </c>
      <c r="D560" s="160" t="str">
        <f ca="1">IFERROR(__xludf.DUMMYFUNCTION("""COMPUTED_VALUE"""),"Feb 20")</f>
        <v>Feb 20</v>
      </c>
      <c r="E560" s="160" t="str">
        <f ca="1">IFERROR(__xludf.DUMMYFUNCTION("""COMPUTED_VALUE"""),"Script 1")</f>
        <v>Script 1</v>
      </c>
      <c r="F560" s="160"/>
      <c r="G560" s="160"/>
      <c r="H560" s="160"/>
      <c r="I560" s="160"/>
      <c r="J560" s="160"/>
      <c r="K560" s="160"/>
      <c r="L560" s="160" t="str">
        <f t="shared" ca="1" si="5"/>
        <v>Script 1</v>
      </c>
      <c r="M560" s="161"/>
      <c r="N560" s="150"/>
      <c r="O560" s="150"/>
      <c r="P560" s="150"/>
      <c r="Q560" s="150"/>
      <c r="R560" s="150"/>
      <c r="S560" s="150"/>
      <c r="T560" s="150"/>
      <c r="U560" s="150"/>
      <c r="V560" s="150"/>
      <c r="W560" s="150"/>
      <c r="X560" s="150"/>
      <c r="Y560" s="150"/>
      <c r="Z560" s="150"/>
      <c r="AA560" s="150"/>
    </row>
    <row r="561" spans="1:27" ht="12.75">
      <c r="A561" s="150"/>
      <c r="B561" s="158">
        <f t="shared" si="4"/>
        <v>553</v>
      </c>
      <c r="C561" s="159" t="str">
        <f ca="1">IFERROR(__xludf.DUMMYFUNCTION("""COMPUTED_VALUE"""),"Isfahan B Juliah")</f>
        <v>Isfahan B Juliah</v>
      </c>
      <c r="D561" s="160" t="str">
        <f ca="1">IFERROR(__xludf.DUMMYFUNCTION("""COMPUTED_VALUE"""),"Feb 20")</f>
        <v>Feb 20</v>
      </c>
      <c r="E561" s="160" t="str">
        <f ca="1">IFERROR(__xludf.DUMMYFUNCTION("""COMPUTED_VALUE"""),"Script 1")</f>
        <v>Script 1</v>
      </c>
      <c r="F561" s="160"/>
      <c r="G561" s="160"/>
      <c r="H561" s="160"/>
      <c r="I561" s="160"/>
      <c r="J561" s="160"/>
      <c r="K561" s="160"/>
      <c r="L561" s="160" t="str">
        <f t="shared" ca="1" si="5"/>
        <v>Script 1</v>
      </c>
      <c r="M561" s="161"/>
      <c r="N561" s="150"/>
      <c r="O561" s="150"/>
      <c r="P561" s="150"/>
      <c r="Q561" s="150"/>
      <c r="R561" s="150"/>
      <c r="S561" s="150"/>
      <c r="T561" s="150"/>
      <c r="U561" s="150"/>
      <c r="V561" s="150"/>
      <c r="W561" s="150"/>
      <c r="X561" s="150"/>
      <c r="Y561" s="150"/>
      <c r="Z561" s="150"/>
      <c r="AA561" s="150"/>
    </row>
    <row r="562" spans="1:27" ht="12.75">
      <c r="A562" s="150"/>
      <c r="B562" s="158">
        <f t="shared" si="4"/>
        <v>554</v>
      </c>
      <c r="C562" s="159" t="str">
        <f ca="1">IFERROR(__xludf.DUMMYFUNCTION("""COMPUTED_VALUE"""),"Ummi Aisyah Yasmin")</f>
        <v>Ummi Aisyah Yasmin</v>
      </c>
      <c r="D562" s="160" t="str">
        <f ca="1">IFERROR(__xludf.DUMMYFUNCTION("""COMPUTED_VALUE"""),"Feb 20")</f>
        <v>Feb 20</v>
      </c>
      <c r="E562" s="160" t="str">
        <f ca="1">IFERROR(__xludf.DUMMYFUNCTION("""COMPUTED_VALUE"""),"Script 1")</f>
        <v>Script 1</v>
      </c>
      <c r="F562" s="160"/>
      <c r="G562" s="160"/>
      <c r="H562" s="160"/>
      <c r="I562" s="160"/>
      <c r="J562" s="160"/>
      <c r="K562" s="160"/>
      <c r="L562" s="160" t="str">
        <f t="shared" ca="1" si="5"/>
        <v>Script 1</v>
      </c>
      <c r="M562" s="161"/>
      <c r="N562" s="150"/>
      <c r="O562" s="150"/>
      <c r="P562" s="150"/>
      <c r="Q562" s="150"/>
      <c r="R562" s="150"/>
      <c r="S562" s="150"/>
      <c r="T562" s="150"/>
      <c r="U562" s="150"/>
      <c r="V562" s="150"/>
      <c r="W562" s="150"/>
      <c r="X562" s="150"/>
      <c r="Y562" s="150"/>
      <c r="Z562" s="150"/>
      <c r="AA562" s="150"/>
    </row>
    <row r="563" spans="1:27" ht="12.75">
      <c r="A563" s="150"/>
      <c r="B563" s="158">
        <f t="shared" si="4"/>
        <v>555</v>
      </c>
      <c r="C563" s="159" t="str">
        <f ca="1">IFERROR(__xludf.DUMMYFUNCTION("""COMPUTED_VALUE"""),"Hakim Sarip")</f>
        <v>Hakim Sarip</v>
      </c>
      <c r="D563" s="160" t="str">
        <f ca="1">IFERROR(__xludf.DUMMYFUNCTION("""COMPUTED_VALUE"""),"Feb 20")</f>
        <v>Feb 20</v>
      </c>
      <c r="E563" s="160" t="str">
        <f ca="1">IFERROR(__xludf.DUMMYFUNCTION("""COMPUTED_VALUE"""),"Script 1")</f>
        <v>Script 1</v>
      </c>
      <c r="F563" s="160"/>
      <c r="G563" s="160"/>
      <c r="H563" s="160"/>
      <c r="I563" s="160"/>
      <c r="J563" s="160"/>
      <c r="K563" s="160"/>
      <c r="L563" s="160" t="str">
        <f t="shared" ca="1" si="5"/>
        <v>Script 1</v>
      </c>
      <c r="M563" s="161"/>
      <c r="N563" s="150"/>
      <c r="O563" s="150"/>
      <c r="P563" s="150"/>
      <c r="Q563" s="150"/>
      <c r="R563" s="150"/>
      <c r="S563" s="150"/>
      <c r="T563" s="150"/>
      <c r="U563" s="150"/>
      <c r="V563" s="150"/>
      <c r="W563" s="150"/>
      <c r="X563" s="150"/>
      <c r="Y563" s="150"/>
      <c r="Z563" s="150"/>
      <c r="AA563" s="150"/>
    </row>
    <row r="564" spans="1:27" ht="12.75">
      <c r="A564" s="150"/>
      <c r="B564" s="158">
        <f t="shared" si="4"/>
        <v>556</v>
      </c>
      <c r="C564" s="159" t="str">
        <f ca="1">IFERROR(__xludf.DUMMYFUNCTION("""COMPUTED_VALUE"""),"Ahmad Khairan")</f>
        <v>Ahmad Khairan</v>
      </c>
      <c r="D564" s="160" t="str">
        <f ca="1">IFERROR(__xludf.DUMMYFUNCTION("""COMPUTED_VALUE"""),"Feb 20")</f>
        <v>Feb 20</v>
      </c>
      <c r="E564" s="160" t="str">
        <f ca="1">IFERROR(__xludf.DUMMYFUNCTION("""COMPUTED_VALUE"""),"Script 1")</f>
        <v>Script 1</v>
      </c>
      <c r="F564" s="160"/>
      <c r="G564" s="160"/>
      <c r="H564" s="160"/>
      <c r="I564" s="160"/>
      <c r="J564" s="160"/>
      <c r="K564" s="160"/>
      <c r="L564" s="160" t="str">
        <f t="shared" ca="1" si="5"/>
        <v>Script 1</v>
      </c>
      <c r="M564" s="161"/>
      <c r="N564" s="150"/>
      <c r="O564" s="150"/>
      <c r="P564" s="150"/>
      <c r="Q564" s="150"/>
      <c r="R564" s="150"/>
      <c r="S564" s="150"/>
      <c r="T564" s="150"/>
      <c r="U564" s="150"/>
      <c r="V564" s="150"/>
      <c r="W564" s="150"/>
      <c r="X564" s="150"/>
      <c r="Y564" s="150"/>
      <c r="Z564" s="150"/>
      <c r="AA564" s="150"/>
    </row>
    <row r="565" spans="1:27" ht="12.75">
      <c r="A565" s="150"/>
      <c r="B565" s="158">
        <f t="shared" si="4"/>
        <v>557</v>
      </c>
      <c r="C565" s="159" t="str">
        <f ca="1">IFERROR(__xludf.DUMMYFUNCTION("""COMPUTED_VALUE"""),"Wan Nor Fadhira")</f>
        <v>Wan Nor Fadhira</v>
      </c>
      <c r="D565" s="160" t="str">
        <f ca="1">IFERROR(__xludf.DUMMYFUNCTION("""COMPUTED_VALUE"""),"Feb 20")</f>
        <v>Feb 20</v>
      </c>
      <c r="E565" s="160" t="str">
        <f ca="1">IFERROR(__xludf.DUMMYFUNCTION("""COMPUTED_VALUE"""),"Script 1")</f>
        <v>Script 1</v>
      </c>
      <c r="F565" s="160"/>
      <c r="G565" s="160"/>
      <c r="H565" s="160"/>
      <c r="I565" s="160"/>
      <c r="J565" s="160"/>
      <c r="K565" s="160"/>
      <c r="L565" s="160" t="str">
        <f t="shared" ca="1" si="5"/>
        <v>Script 1</v>
      </c>
      <c r="M565" s="161"/>
      <c r="N565" s="150"/>
      <c r="O565" s="150"/>
      <c r="P565" s="150"/>
      <c r="Q565" s="150"/>
      <c r="R565" s="150"/>
      <c r="S565" s="150"/>
      <c r="T565" s="150"/>
      <c r="U565" s="150"/>
      <c r="V565" s="150"/>
      <c r="W565" s="150"/>
      <c r="X565" s="150"/>
      <c r="Y565" s="150"/>
      <c r="Z565" s="150"/>
      <c r="AA565" s="150"/>
    </row>
    <row r="566" spans="1:27" ht="12.75">
      <c r="A566" s="150"/>
      <c r="B566" s="158">
        <f t="shared" si="4"/>
        <v>558</v>
      </c>
      <c r="C566" s="159" t="str">
        <f ca="1">IFERROR(__xludf.DUMMYFUNCTION("""COMPUTED_VALUE"""),"Arief Hafizi")</f>
        <v>Arief Hafizi</v>
      </c>
      <c r="D566" s="160" t="str">
        <f ca="1">IFERROR(__xludf.DUMMYFUNCTION("""COMPUTED_VALUE"""),"Feb 14")</f>
        <v>Feb 14</v>
      </c>
      <c r="E566" s="160" t="str">
        <f ca="1">IFERROR(__xludf.DUMMYFUNCTION("""COMPUTED_VALUE"""),"Script 1")</f>
        <v>Script 1</v>
      </c>
      <c r="F566" s="160"/>
      <c r="G566" s="160"/>
      <c r="H566" s="160"/>
      <c r="I566" s="160"/>
      <c r="J566" s="160"/>
      <c r="K566" s="160"/>
      <c r="L566" s="160" t="str">
        <f t="shared" ca="1" si="5"/>
        <v>Script 1</v>
      </c>
      <c r="M566" s="161"/>
      <c r="N566" s="150"/>
      <c r="O566" s="150"/>
      <c r="P566" s="150"/>
      <c r="Q566" s="150"/>
      <c r="R566" s="150"/>
      <c r="S566" s="150"/>
      <c r="T566" s="150"/>
      <c r="U566" s="150"/>
      <c r="V566" s="150"/>
      <c r="W566" s="150"/>
      <c r="X566" s="150"/>
      <c r="Y566" s="150"/>
      <c r="Z566" s="150"/>
      <c r="AA566" s="150"/>
    </row>
    <row r="567" spans="1:27" ht="12.75">
      <c r="A567" s="150"/>
      <c r="B567" s="158">
        <f t="shared" si="4"/>
        <v>559</v>
      </c>
      <c r="C567" s="159" t="str">
        <f ca="1">IFERROR(__xludf.DUMMYFUNCTION("""COMPUTED_VALUE"""),"Qayyum Badarozzaman")</f>
        <v>Qayyum Badarozzaman</v>
      </c>
      <c r="D567" s="160" t="str">
        <f ca="1">IFERROR(__xludf.DUMMYFUNCTION("""COMPUTED_VALUE"""),"Feb 14")</f>
        <v>Feb 14</v>
      </c>
      <c r="E567" s="160" t="str">
        <f ca="1">IFERROR(__xludf.DUMMYFUNCTION("""COMPUTED_VALUE"""),"Script 1")</f>
        <v>Script 1</v>
      </c>
      <c r="F567" s="160"/>
      <c r="G567" s="160"/>
      <c r="H567" s="160"/>
      <c r="I567" s="160"/>
      <c r="J567" s="160"/>
      <c r="K567" s="160"/>
      <c r="L567" s="160" t="str">
        <f t="shared" ca="1" si="5"/>
        <v>Script 1</v>
      </c>
      <c r="M567" s="161"/>
      <c r="N567" s="150"/>
      <c r="O567" s="150"/>
      <c r="P567" s="150"/>
      <c r="Q567" s="150"/>
      <c r="R567" s="150"/>
      <c r="S567" s="150"/>
      <c r="T567" s="150"/>
      <c r="U567" s="150"/>
      <c r="V567" s="150"/>
      <c r="W567" s="150"/>
      <c r="X567" s="150"/>
      <c r="Y567" s="150"/>
      <c r="Z567" s="150"/>
      <c r="AA567" s="150"/>
    </row>
    <row r="568" spans="1:27" ht="12.75">
      <c r="A568" s="150"/>
      <c r="B568" s="158">
        <f t="shared" si="4"/>
        <v>560</v>
      </c>
      <c r="C568" s="159" t="str">
        <f ca="1">IFERROR(__xludf.DUMMYFUNCTION("""COMPUTED_VALUE"""),"Ahmad Zharif Bin Khalid")</f>
        <v>Ahmad Zharif Bin Khalid</v>
      </c>
      <c r="D568" s="160" t="str">
        <f ca="1">IFERROR(__xludf.DUMMYFUNCTION("""COMPUTED_VALUE"""),"Feb 14")</f>
        <v>Feb 14</v>
      </c>
      <c r="E568" s="160" t="str">
        <f ca="1">IFERROR(__xludf.DUMMYFUNCTION("""COMPUTED_VALUE"""),"Script 1")</f>
        <v>Script 1</v>
      </c>
      <c r="F568" s="160"/>
      <c r="G568" s="160"/>
      <c r="H568" s="160"/>
      <c r="I568" s="160"/>
      <c r="J568" s="160"/>
      <c r="K568" s="160"/>
      <c r="L568" s="160" t="str">
        <f t="shared" ca="1" si="5"/>
        <v>Script 1</v>
      </c>
      <c r="M568" s="161"/>
      <c r="N568" s="150"/>
      <c r="O568" s="150"/>
      <c r="P568" s="150"/>
      <c r="Q568" s="150"/>
      <c r="R568" s="150"/>
      <c r="S568" s="150"/>
      <c r="T568" s="150"/>
      <c r="U568" s="150"/>
      <c r="V568" s="150"/>
      <c r="W568" s="150"/>
      <c r="X568" s="150"/>
      <c r="Y568" s="150"/>
      <c r="Z568" s="150"/>
      <c r="AA568" s="150"/>
    </row>
    <row r="569" spans="1:27" ht="12.75">
      <c r="A569" s="150"/>
      <c r="B569" s="158">
        <f t="shared" si="4"/>
        <v>561</v>
      </c>
      <c r="C569" s="159" t="str">
        <f ca="1">IFERROR(__xludf.DUMMYFUNCTION("""COMPUTED_VALUE"""),"Nik Nazwan Syafiq Nik yahaya")</f>
        <v>Nik Nazwan Syafiq Nik yahaya</v>
      </c>
      <c r="D569" s="160" t="str">
        <f ca="1">IFERROR(__xludf.DUMMYFUNCTION("""COMPUTED_VALUE"""),"Feb 14")</f>
        <v>Feb 14</v>
      </c>
      <c r="E569" s="160" t="str">
        <f ca="1">IFERROR(__xludf.DUMMYFUNCTION("""COMPUTED_VALUE"""),"Script 1")</f>
        <v>Script 1</v>
      </c>
      <c r="F569" s="160"/>
      <c r="G569" s="160"/>
      <c r="H569" s="160"/>
      <c r="I569" s="160"/>
      <c r="J569" s="160"/>
      <c r="K569" s="160"/>
      <c r="L569" s="160" t="str">
        <f t="shared" ca="1" si="5"/>
        <v>Script 1</v>
      </c>
      <c r="M569" s="161"/>
      <c r="N569" s="150"/>
      <c r="O569" s="150"/>
      <c r="P569" s="150"/>
      <c r="Q569" s="150"/>
      <c r="R569" s="150"/>
      <c r="S569" s="150"/>
      <c r="T569" s="150"/>
      <c r="U569" s="150"/>
      <c r="V569" s="150"/>
      <c r="W569" s="150"/>
      <c r="X569" s="150"/>
      <c r="Y569" s="150"/>
      <c r="Z569" s="150"/>
      <c r="AA569" s="150"/>
    </row>
    <row r="570" spans="1:27" ht="12.75">
      <c r="A570" s="150"/>
      <c r="B570" s="158">
        <f t="shared" si="4"/>
        <v>562</v>
      </c>
      <c r="C570" s="159" t="str">
        <f ca="1">IFERROR(__xludf.DUMMYFUNCTION("""COMPUTED_VALUE"""),"Nur Atikah Sairol Amar")</f>
        <v>Nur Atikah Sairol Amar</v>
      </c>
      <c r="D570" s="160" t="str">
        <f ca="1">IFERROR(__xludf.DUMMYFUNCTION("""COMPUTED_VALUE"""),"Feb 14")</f>
        <v>Feb 14</v>
      </c>
      <c r="E570" s="160" t="str">
        <f ca="1">IFERROR(__xludf.DUMMYFUNCTION("""COMPUTED_VALUE"""),"Script 1")</f>
        <v>Script 1</v>
      </c>
      <c r="F570" s="160"/>
      <c r="G570" s="160"/>
      <c r="H570" s="160"/>
      <c r="I570" s="160"/>
      <c r="J570" s="160"/>
      <c r="K570" s="160"/>
      <c r="L570" s="160" t="str">
        <f t="shared" ca="1" si="5"/>
        <v>Script 1</v>
      </c>
      <c r="M570" s="161"/>
      <c r="N570" s="150"/>
      <c r="O570" s="150"/>
      <c r="P570" s="150"/>
      <c r="Q570" s="150"/>
      <c r="R570" s="150"/>
      <c r="S570" s="150"/>
      <c r="T570" s="150"/>
      <c r="U570" s="150"/>
      <c r="V570" s="150"/>
      <c r="W570" s="150"/>
      <c r="X570" s="150"/>
      <c r="Y570" s="150"/>
      <c r="Z570" s="150"/>
      <c r="AA570" s="150"/>
    </row>
    <row r="571" spans="1:27" ht="12.75">
      <c r="A571" s="150"/>
      <c r="B571" s="158">
        <f t="shared" si="4"/>
        <v>563</v>
      </c>
      <c r="C571" s="159" t="str">
        <f ca="1">IFERROR(__xludf.DUMMYFUNCTION("""COMPUTED_VALUE"""),"MUHAMAD IKMAL HADI ABD RAHIM")</f>
        <v>MUHAMAD IKMAL HADI ABD RAHIM</v>
      </c>
      <c r="D571" s="160" t="str">
        <f ca="1">IFERROR(__xludf.DUMMYFUNCTION("""COMPUTED_VALUE"""),"Feb 14")</f>
        <v>Feb 14</v>
      </c>
      <c r="E571" s="160" t="str">
        <f ca="1">IFERROR(__xludf.DUMMYFUNCTION("""COMPUTED_VALUE"""),"Script 1")</f>
        <v>Script 1</v>
      </c>
      <c r="F571" s="160"/>
      <c r="G571" s="160"/>
      <c r="H571" s="160"/>
      <c r="I571" s="160"/>
      <c r="J571" s="160"/>
      <c r="K571" s="160"/>
      <c r="L571" s="160" t="str">
        <f t="shared" ca="1" si="5"/>
        <v>Script 1</v>
      </c>
      <c r="M571" s="161"/>
      <c r="N571" s="150"/>
      <c r="O571" s="150"/>
      <c r="P571" s="150"/>
      <c r="Q571" s="150"/>
      <c r="R571" s="150"/>
      <c r="S571" s="150"/>
      <c r="T571" s="150"/>
      <c r="U571" s="150"/>
      <c r="V571" s="150"/>
      <c r="W571" s="150"/>
      <c r="X571" s="150"/>
      <c r="Y571" s="150"/>
      <c r="Z571" s="150"/>
      <c r="AA571" s="150"/>
    </row>
    <row r="572" spans="1:27" ht="12.75">
      <c r="A572" s="150"/>
      <c r="B572" s="158">
        <f t="shared" si="4"/>
        <v>564</v>
      </c>
      <c r="C572" s="159" t="str">
        <f ca="1">IFERROR(__xludf.DUMMYFUNCTION("""COMPUTED_VALUE"""),"Junaidah bensali")</f>
        <v>Junaidah bensali</v>
      </c>
      <c r="D572" s="160" t="str">
        <f ca="1">IFERROR(__xludf.DUMMYFUNCTION("""COMPUTED_VALUE"""),"Feb 14")</f>
        <v>Feb 14</v>
      </c>
      <c r="E572" s="160" t="str">
        <f ca="1">IFERROR(__xludf.DUMMYFUNCTION("""COMPUTED_VALUE"""),"Script 1")</f>
        <v>Script 1</v>
      </c>
      <c r="F572" s="160"/>
      <c r="G572" s="160"/>
      <c r="H572" s="160"/>
      <c r="I572" s="160"/>
      <c r="J572" s="160"/>
      <c r="K572" s="160"/>
      <c r="L572" s="160" t="str">
        <f t="shared" ca="1" si="5"/>
        <v>Script 1</v>
      </c>
      <c r="M572" s="161"/>
      <c r="N572" s="150"/>
      <c r="O572" s="150"/>
      <c r="P572" s="150"/>
      <c r="Q572" s="150"/>
      <c r="R572" s="150"/>
      <c r="S572" s="150"/>
      <c r="T572" s="150"/>
      <c r="U572" s="150"/>
      <c r="V572" s="150"/>
      <c r="W572" s="150"/>
      <c r="X572" s="150"/>
      <c r="Y572" s="150"/>
      <c r="Z572" s="150"/>
      <c r="AA572" s="150"/>
    </row>
    <row r="573" spans="1:27" ht="12.75">
      <c r="A573" s="150"/>
      <c r="B573" s="158">
        <f t="shared" si="4"/>
        <v>565</v>
      </c>
      <c r="C573" s="159" t="str">
        <f ca="1">IFERROR(__xludf.DUMMYFUNCTION("""COMPUTED_VALUE"""),"Shahmin Aiman")</f>
        <v>Shahmin Aiman</v>
      </c>
      <c r="D573" s="160" t="str">
        <f ca="1">IFERROR(__xludf.DUMMYFUNCTION("""COMPUTED_VALUE"""),"Feb 14")</f>
        <v>Feb 14</v>
      </c>
      <c r="E573" s="160" t="str">
        <f ca="1">IFERROR(__xludf.DUMMYFUNCTION("""COMPUTED_VALUE"""),"Script 1")</f>
        <v>Script 1</v>
      </c>
      <c r="F573" s="160"/>
      <c r="G573" s="160"/>
      <c r="H573" s="160"/>
      <c r="I573" s="160"/>
      <c r="J573" s="160"/>
      <c r="K573" s="160"/>
      <c r="L573" s="160" t="str">
        <f t="shared" ca="1" si="5"/>
        <v>Script 1</v>
      </c>
      <c r="M573" s="161"/>
      <c r="N573" s="150"/>
      <c r="O573" s="150"/>
      <c r="P573" s="150"/>
      <c r="Q573" s="150"/>
      <c r="R573" s="150"/>
      <c r="S573" s="150"/>
      <c r="T573" s="150"/>
      <c r="U573" s="150"/>
      <c r="V573" s="150"/>
      <c r="W573" s="150"/>
      <c r="X573" s="150"/>
      <c r="Y573" s="150"/>
      <c r="Z573" s="150"/>
      <c r="AA573" s="150"/>
    </row>
    <row r="574" spans="1:27" ht="12.75">
      <c r="A574" s="150"/>
      <c r="B574" s="158">
        <f t="shared" si="4"/>
        <v>566</v>
      </c>
      <c r="C574" s="159" t="str">
        <f ca="1">IFERROR(__xludf.DUMMYFUNCTION("""COMPUTED_VALUE"""),"Shaziana Nashree")</f>
        <v>Shaziana Nashree</v>
      </c>
      <c r="D574" s="160" t="str">
        <f ca="1">IFERROR(__xludf.DUMMYFUNCTION("""COMPUTED_VALUE"""),"Feb 14")</f>
        <v>Feb 14</v>
      </c>
      <c r="E574" s="160" t="str">
        <f ca="1">IFERROR(__xludf.DUMMYFUNCTION("""COMPUTED_VALUE"""),"Script 1")</f>
        <v>Script 1</v>
      </c>
      <c r="F574" s="160"/>
      <c r="G574" s="160"/>
      <c r="H574" s="160"/>
      <c r="I574" s="160"/>
      <c r="J574" s="160"/>
      <c r="K574" s="160"/>
      <c r="L574" s="160" t="str">
        <f t="shared" ca="1" si="5"/>
        <v>Script 1</v>
      </c>
      <c r="M574" s="161"/>
      <c r="N574" s="150"/>
      <c r="O574" s="150"/>
      <c r="P574" s="150"/>
      <c r="Q574" s="150"/>
      <c r="R574" s="150"/>
      <c r="S574" s="150"/>
      <c r="T574" s="150"/>
      <c r="U574" s="150"/>
      <c r="V574" s="150"/>
      <c r="W574" s="150"/>
      <c r="X574" s="150"/>
      <c r="Y574" s="150"/>
      <c r="Z574" s="150"/>
      <c r="AA574" s="150"/>
    </row>
    <row r="575" spans="1:27" ht="12.75">
      <c r="A575" s="150"/>
      <c r="B575" s="158">
        <f t="shared" si="4"/>
        <v>567</v>
      </c>
      <c r="C575" s="159" t="str">
        <f ca="1">IFERROR(__xludf.DUMMYFUNCTION("""COMPUTED_VALUE"""),"Ainin Sofiya")</f>
        <v>Ainin Sofiya</v>
      </c>
      <c r="D575" s="160" t="str">
        <f ca="1">IFERROR(__xludf.DUMMYFUNCTION("""COMPUTED_VALUE"""),"Feb 14")</f>
        <v>Feb 14</v>
      </c>
      <c r="E575" s="160" t="str">
        <f ca="1">IFERROR(__xludf.DUMMYFUNCTION("""COMPUTED_VALUE"""),"Script 1")</f>
        <v>Script 1</v>
      </c>
      <c r="F575" s="160"/>
      <c r="G575" s="160"/>
      <c r="H575" s="160"/>
      <c r="I575" s="160"/>
      <c r="J575" s="160"/>
      <c r="K575" s="160"/>
      <c r="L575" s="160" t="str">
        <f t="shared" ca="1" si="5"/>
        <v>Script 1</v>
      </c>
      <c r="M575" s="161"/>
      <c r="N575" s="150"/>
      <c r="O575" s="150"/>
      <c r="P575" s="150"/>
      <c r="Q575" s="150"/>
      <c r="R575" s="150"/>
      <c r="S575" s="150"/>
      <c r="T575" s="150"/>
      <c r="U575" s="150"/>
      <c r="V575" s="150"/>
      <c r="W575" s="150"/>
      <c r="X575" s="150"/>
      <c r="Y575" s="150"/>
      <c r="Z575" s="150"/>
      <c r="AA575" s="150"/>
    </row>
    <row r="576" spans="1:27" ht="12.75">
      <c r="A576" s="150"/>
      <c r="B576" s="158">
        <f t="shared" si="4"/>
        <v>568</v>
      </c>
      <c r="C576" s="159" t="str">
        <f ca="1">IFERROR(__xludf.DUMMYFUNCTION("""COMPUTED_VALUE"""),"Dzaleen Aryffa")</f>
        <v>Dzaleen Aryffa</v>
      </c>
      <c r="D576" s="160" t="str">
        <f ca="1">IFERROR(__xludf.DUMMYFUNCTION("""COMPUTED_VALUE"""),"Feb 14")</f>
        <v>Feb 14</v>
      </c>
      <c r="E576" s="160" t="str">
        <f ca="1">IFERROR(__xludf.DUMMYFUNCTION("""COMPUTED_VALUE"""),"Script 1")</f>
        <v>Script 1</v>
      </c>
      <c r="F576" s="160"/>
      <c r="G576" s="160"/>
      <c r="H576" s="160"/>
      <c r="I576" s="160"/>
      <c r="J576" s="160"/>
      <c r="K576" s="160"/>
      <c r="L576" s="160" t="str">
        <f t="shared" ca="1" si="5"/>
        <v>Script 1</v>
      </c>
      <c r="M576" s="161"/>
      <c r="N576" s="150"/>
      <c r="O576" s="150"/>
      <c r="P576" s="150"/>
      <c r="Q576" s="150"/>
      <c r="R576" s="150"/>
      <c r="S576" s="150"/>
      <c r="T576" s="150"/>
      <c r="U576" s="150"/>
      <c r="V576" s="150"/>
      <c r="W576" s="150"/>
      <c r="X576" s="150"/>
      <c r="Y576" s="150"/>
      <c r="Z576" s="150"/>
      <c r="AA576" s="150"/>
    </row>
    <row r="577" spans="1:27" ht="12.75">
      <c r="A577" s="150"/>
      <c r="B577" s="158">
        <f t="shared" si="4"/>
        <v>569</v>
      </c>
      <c r="C577" s="159" t="str">
        <f ca="1">IFERROR(__xludf.DUMMYFUNCTION("""COMPUTED_VALUE"""),"Daniel Aiman")</f>
        <v>Daniel Aiman</v>
      </c>
      <c r="D577" s="160" t="str">
        <f ca="1">IFERROR(__xludf.DUMMYFUNCTION("""COMPUTED_VALUE"""),"Feb 14")</f>
        <v>Feb 14</v>
      </c>
      <c r="E577" s="160" t="str">
        <f ca="1">IFERROR(__xludf.DUMMYFUNCTION("""COMPUTED_VALUE"""),"Script 1")</f>
        <v>Script 1</v>
      </c>
      <c r="F577" s="160"/>
      <c r="G577" s="160"/>
      <c r="H577" s="160"/>
      <c r="I577" s="160"/>
      <c r="J577" s="160"/>
      <c r="K577" s="160"/>
      <c r="L577" s="160" t="str">
        <f t="shared" ca="1" si="5"/>
        <v>Script 1</v>
      </c>
      <c r="M577" s="161"/>
      <c r="N577" s="150"/>
      <c r="O577" s="150"/>
      <c r="P577" s="150"/>
      <c r="Q577" s="150"/>
      <c r="R577" s="150"/>
      <c r="S577" s="150"/>
      <c r="T577" s="150"/>
      <c r="U577" s="150"/>
      <c r="V577" s="150"/>
      <c r="W577" s="150"/>
      <c r="X577" s="150"/>
      <c r="Y577" s="150"/>
      <c r="Z577" s="150"/>
      <c r="AA577" s="150"/>
    </row>
    <row r="578" spans="1:27" ht="12.75">
      <c r="A578" s="150"/>
      <c r="B578" s="158">
        <f t="shared" si="4"/>
        <v>570</v>
      </c>
      <c r="C578" s="159" t="str">
        <f ca="1">IFERROR(__xludf.DUMMYFUNCTION("""COMPUTED_VALUE"""),"Adi Hakimi")</f>
        <v>Adi Hakimi</v>
      </c>
      <c r="D578" s="160" t="str">
        <f ca="1">IFERROR(__xludf.DUMMYFUNCTION("""COMPUTED_VALUE"""),"Feb 14")</f>
        <v>Feb 14</v>
      </c>
      <c r="E578" s="160" t="str">
        <f ca="1">IFERROR(__xludf.DUMMYFUNCTION("""COMPUTED_VALUE"""),"Script 1")</f>
        <v>Script 1</v>
      </c>
      <c r="F578" s="160"/>
      <c r="G578" s="160"/>
      <c r="H578" s="160"/>
      <c r="I578" s="160"/>
      <c r="J578" s="160"/>
      <c r="K578" s="160"/>
      <c r="L578" s="160" t="str">
        <f t="shared" ca="1" si="5"/>
        <v>Script 1</v>
      </c>
      <c r="M578" s="161"/>
      <c r="N578" s="150"/>
      <c r="O578" s="150"/>
      <c r="P578" s="150"/>
      <c r="Q578" s="150"/>
      <c r="R578" s="150"/>
      <c r="S578" s="150"/>
      <c r="T578" s="150"/>
      <c r="U578" s="150"/>
      <c r="V578" s="150"/>
      <c r="W578" s="150"/>
      <c r="X578" s="150"/>
      <c r="Y578" s="150"/>
      <c r="Z578" s="150"/>
      <c r="AA578" s="150"/>
    </row>
    <row r="579" spans="1:27" ht="12.75">
      <c r="A579" s="150"/>
      <c r="B579" s="158">
        <f t="shared" si="4"/>
        <v>571</v>
      </c>
      <c r="C579" s="159" t="str">
        <f ca="1">IFERROR(__xludf.DUMMYFUNCTION("""COMPUTED_VALUE"""),"Muhammad Danial Alif Sazali")</f>
        <v>Muhammad Danial Alif Sazali</v>
      </c>
      <c r="D579" s="160" t="str">
        <f ca="1">IFERROR(__xludf.DUMMYFUNCTION("""COMPUTED_VALUE"""),"Feb 14")</f>
        <v>Feb 14</v>
      </c>
      <c r="E579" s="160" t="str">
        <f ca="1">IFERROR(__xludf.DUMMYFUNCTION("""COMPUTED_VALUE"""),"Script 1")</f>
        <v>Script 1</v>
      </c>
      <c r="F579" s="160"/>
      <c r="G579" s="160"/>
      <c r="H579" s="160"/>
      <c r="I579" s="160"/>
      <c r="J579" s="160"/>
      <c r="K579" s="160"/>
      <c r="L579" s="160" t="str">
        <f t="shared" ca="1" si="5"/>
        <v>Script 1</v>
      </c>
      <c r="M579" s="161"/>
      <c r="N579" s="150"/>
      <c r="O579" s="150"/>
      <c r="P579" s="150"/>
      <c r="Q579" s="150"/>
      <c r="R579" s="150"/>
      <c r="S579" s="150"/>
      <c r="T579" s="150"/>
      <c r="U579" s="150"/>
      <c r="V579" s="150"/>
      <c r="W579" s="150"/>
      <c r="X579" s="150"/>
      <c r="Y579" s="150"/>
      <c r="Z579" s="150"/>
      <c r="AA579" s="150"/>
    </row>
    <row r="580" spans="1:27" ht="12.75">
      <c r="A580" s="150"/>
      <c r="B580" s="158">
        <f t="shared" si="4"/>
        <v>572</v>
      </c>
      <c r="C580" s="159" t="str">
        <f ca="1">IFERROR(__xludf.DUMMYFUNCTION("""COMPUTED_VALUE"""),"Amira Izzaty")</f>
        <v>Amira Izzaty</v>
      </c>
      <c r="D580" s="160" t="str">
        <f ca="1">IFERROR(__xludf.DUMMYFUNCTION("""COMPUTED_VALUE"""),"Feb 14")</f>
        <v>Feb 14</v>
      </c>
      <c r="E580" s="160" t="str">
        <f ca="1">IFERROR(__xludf.DUMMYFUNCTION("""COMPUTED_VALUE"""),"Script 1")</f>
        <v>Script 1</v>
      </c>
      <c r="F580" s="160"/>
      <c r="G580" s="160"/>
      <c r="H580" s="160"/>
      <c r="I580" s="160"/>
      <c r="J580" s="160"/>
      <c r="K580" s="160"/>
      <c r="L580" s="160" t="str">
        <f t="shared" ca="1" si="5"/>
        <v>Script 1</v>
      </c>
      <c r="M580" s="161"/>
      <c r="N580" s="150"/>
      <c r="O580" s="150"/>
      <c r="P580" s="150"/>
      <c r="Q580" s="150"/>
      <c r="R580" s="150"/>
      <c r="S580" s="150"/>
      <c r="T580" s="150"/>
      <c r="U580" s="150"/>
      <c r="V580" s="150"/>
      <c r="W580" s="150"/>
      <c r="X580" s="150"/>
      <c r="Y580" s="150"/>
      <c r="Z580" s="150"/>
      <c r="AA580" s="150"/>
    </row>
    <row r="581" spans="1:27" ht="12.75">
      <c r="A581" s="150"/>
      <c r="B581" s="158">
        <f t="shared" si="4"/>
        <v>573</v>
      </c>
      <c r="C581" s="159" t="str">
        <f ca="1">IFERROR(__xludf.DUMMYFUNCTION("""COMPUTED_VALUE"""),"Huda Zulkaini")</f>
        <v>Huda Zulkaini</v>
      </c>
      <c r="D581" s="160" t="str">
        <f ca="1">IFERROR(__xludf.DUMMYFUNCTION("""COMPUTED_VALUE"""),"Feb 14")</f>
        <v>Feb 14</v>
      </c>
      <c r="E581" s="160" t="str">
        <f ca="1">IFERROR(__xludf.DUMMYFUNCTION("""COMPUTED_VALUE"""),"Script 1")</f>
        <v>Script 1</v>
      </c>
      <c r="F581" s="160"/>
      <c r="G581" s="160"/>
      <c r="H581" s="160"/>
      <c r="I581" s="160"/>
      <c r="J581" s="160"/>
      <c r="K581" s="160"/>
      <c r="L581" s="160" t="str">
        <f t="shared" ca="1" si="5"/>
        <v>Script 1</v>
      </c>
      <c r="M581" s="161"/>
      <c r="N581" s="150"/>
      <c r="O581" s="150"/>
      <c r="P581" s="150"/>
      <c r="Q581" s="150"/>
      <c r="R581" s="150"/>
      <c r="S581" s="150"/>
      <c r="T581" s="150"/>
      <c r="U581" s="150"/>
      <c r="V581" s="150"/>
      <c r="W581" s="150"/>
      <c r="X581" s="150"/>
      <c r="Y581" s="150"/>
      <c r="Z581" s="150"/>
      <c r="AA581" s="150"/>
    </row>
    <row r="582" spans="1:27" ht="12.75">
      <c r="A582" s="150"/>
      <c r="B582" s="158">
        <f t="shared" si="4"/>
        <v>574</v>
      </c>
      <c r="C582" s="159" t="str">
        <f ca="1">IFERROR(__xludf.DUMMYFUNCTION("""COMPUTED_VALUE"""),"Nadrah Batrisya")</f>
        <v>Nadrah Batrisya</v>
      </c>
      <c r="D582" s="160" t="str">
        <f ca="1">IFERROR(__xludf.DUMMYFUNCTION("""COMPUTED_VALUE"""),"Feb 14")</f>
        <v>Feb 14</v>
      </c>
      <c r="E582" s="160" t="str">
        <f ca="1">IFERROR(__xludf.DUMMYFUNCTION("""COMPUTED_VALUE"""),"Script 1")</f>
        <v>Script 1</v>
      </c>
      <c r="F582" s="160"/>
      <c r="G582" s="160"/>
      <c r="H582" s="160"/>
      <c r="I582" s="160"/>
      <c r="J582" s="160"/>
      <c r="K582" s="160"/>
      <c r="L582" s="160" t="str">
        <f t="shared" ca="1" si="5"/>
        <v>Script 1</v>
      </c>
      <c r="M582" s="161"/>
      <c r="N582" s="150"/>
      <c r="O582" s="150"/>
      <c r="P582" s="150"/>
      <c r="Q582" s="150"/>
      <c r="R582" s="150"/>
      <c r="S582" s="150"/>
      <c r="T582" s="150"/>
      <c r="U582" s="150"/>
      <c r="V582" s="150"/>
      <c r="W582" s="150"/>
      <c r="X582" s="150"/>
      <c r="Y582" s="150"/>
      <c r="Z582" s="150"/>
      <c r="AA582" s="150"/>
    </row>
    <row r="583" spans="1:27" ht="12.75">
      <c r="A583" s="150"/>
      <c r="B583" s="158">
        <f t="shared" si="4"/>
        <v>575</v>
      </c>
      <c r="C583" s="159" t="str">
        <f ca="1">IFERROR(__xludf.DUMMYFUNCTION("""COMPUTED_VALUE"""),"Mirza Jaslan")</f>
        <v>Mirza Jaslan</v>
      </c>
      <c r="D583" s="160" t="str">
        <f ca="1">IFERROR(__xludf.DUMMYFUNCTION("""COMPUTED_VALUE"""),"Feb 14")</f>
        <v>Feb 14</v>
      </c>
      <c r="E583" s="160" t="str">
        <f ca="1">IFERROR(__xludf.DUMMYFUNCTION("""COMPUTED_VALUE"""),"Script 1")</f>
        <v>Script 1</v>
      </c>
      <c r="F583" s="160"/>
      <c r="G583" s="160"/>
      <c r="H583" s="160"/>
      <c r="I583" s="160"/>
      <c r="J583" s="160"/>
      <c r="K583" s="160"/>
      <c r="L583" s="160" t="str">
        <f t="shared" ca="1" si="5"/>
        <v>Script 1</v>
      </c>
      <c r="M583" s="161"/>
      <c r="N583" s="150"/>
      <c r="O583" s="150"/>
      <c r="P583" s="150"/>
      <c r="Q583" s="150"/>
      <c r="R583" s="150"/>
      <c r="S583" s="150"/>
      <c r="T583" s="150"/>
      <c r="U583" s="150"/>
      <c r="V583" s="150"/>
      <c r="W583" s="150"/>
      <c r="X583" s="150"/>
      <c r="Y583" s="150"/>
      <c r="Z583" s="150"/>
      <c r="AA583" s="150"/>
    </row>
    <row r="584" spans="1:27" ht="12.75">
      <c r="A584" s="150"/>
      <c r="B584" s="158">
        <f t="shared" si="4"/>
        <v>576</v>
      </c>
      <c r="C584" s="159" t="str">
        <f ca="1">IFERROR(__xludf.DUMMYFUNCTION("""COMPUTED_VALUE"""),"Herni Natasya")</f>
        <v>Herni Natasya</v>
      </c>
      <c r="D584" s="160" t="str">
        <f ca="1">IFERROR(__xludf.DUMMYFUNCTION("""COMPUTED_VALUE"""),"Feb 14")</f>
        <v>Feb 14</v>
      </c>
      <c r="E584" s="160" t="str">
        <f ca="1">IFERROR(__xludf.DUMMYFUNCTION("""COMPUTED_VALUE"""),"Script 1")</f>
        <v>Script 1</v>
      </c>
      <c r="F584" s="160"/>
      <c r="G584" s="160"/>
      <c r="H584" s="160"/>
      <c r="I584" s="160"/>
      <c r="J584" s="160"/>
      <c r="K584" s="160"/>
      <c r="L584" s="160" t="str">
        <f t="shared" ca="1" si="5"/>
        <v>Script 1</v>
      </c>
      <c r="M584" s="161"/>
      <c r="N584" s="150"/>
      <c r="O584" s="150"/>
      <c r="P584" s="150"/>
      <c r="Q584" s="150"/>
      <c r="R584" s="150"/>
      <c r="S584" s="150"/>
      <c r="T584" s="150"/>
      <c r="U584" s="150"/>
      <c r="V584" s="150"/>
      <c r="W584" s="150"/>
      <c r="X584" s="150"/>
      <c r="Y584" s="150"/>
      <c r="Z584" s="150"/>
      <c r="AA584" s="150"/>
    </row>
    <row r="585" spans="1:27" ht="12.75">
      <c r="A585" s="150"/>
      <c r="B585" s="158">
        <f t="shared" si="4"/>
        <v>577</v>
      </c>
      <c r="C585" s="159" t="str">
        <f ca="1">IFERROR(__xludf.DUMMYFUNCTION("""COMPUTED_VALUE"""),"Ain Humaira")</f>
        <v>Ain Humaira</v>
      </c>
      <c r="D585" s="160" t="str">
        <f ca="1">IFERROR(__xludf.DUMMYFUNCTION("""COMPUTED_VALUE"""),"Feb 14")</f>
        <v>Feb 14</v>
      </c>
      <c r="E585" s="160" t="str">
        <f ca="1">IFERROR(__xludf.DUMMYFUNCTION("""COMPUTED_VALUE"""),"Script 1")</f>
        <v>Script 1</v>
      </c>
      <c r="F585" s="160"/>
      <c r="G585" s="160"/>
      <c r="H585" s="160"/>
      <c r="I585" s="160"/>
      <c r="J585" s="160"/>
      <c r="K585" s="160"/>
      <c r="L585" s="160" t="str">
        <f t="shared" ca="1" si="5"/>
        <v>Script 1</v>
      </c>
      <c r="M585" s="161"/>
      <c r="N585" s="150"/>
      <c r="O585" s="150"/>
      <c r="P585" s="150"/>
      <c r="Q585" s="150"/>
      <c r="R585" s="150"/>
      <c r="S585" s="150"/>
      <c r="T585" s="150"/>
      <c r="U585" s="150"/>
      <c r="V585" s="150"/>
      <c r="W585" s="150"/>
      <c r="X585" s="150"/>
      <c r="Y585" s="150"/>
      <c r="Z585" s="150"/>
      <c r="AA585" s="150"/>
    </row>
    <row r="586" spans="1:27" ht="12.75">
      <c r="A586" s="150"/>
      <c r="B586" s="158">
        <f t="shared" si="4"/>
        <v>578</v>
      </c>
      <c r="C586" s="159" t="str">
        <f ca="1">IFERROR(__xludf.DUMMYFUNCTION("""COMPUTED_VALUE"""),"Sarah Raihana")</f>
        <v>Sarah Raihana</v>
      </c>
      <c r="D586" s="160" t="str">
        <f ca="1">IFERROR(__xludf.DUMMYFUNCTION("""COMPUTED_VALUE"""),"Feb 14")</f>
        <v>Feb 14</v>
      </c>
      <c r="E586" s="160" t="str">
        <f ca="1">IFERROR(__xludf.DUMMYFUNCTION("""COMPUTED_VALUE"""),"Script 1")</f>
        <v>Script 1</v>
      </c>
      <c r="F586" s="160"/>
      <c r="G586" s="160"/>
      <c r="H586" s="160"/>
      <c r="I586" s="160"/>
      <c r="J586" s="160"/>
      <c r="K586" s="160"/>
      <c r="L586" s="160" t="str">
        <f t="shared" ca="1" si="5"/>
        <v>Script 1</v>
      </c>
      <c r="M586" s="161"/>
      <c r="N586" s="150"/>
      <c r="O586" s="150"/>
      <c r="P586" s="150"/>
      <c r="Q586" s="150"/>
      <c r="R586" s="150"/>
      <c r="S586" s="150"/>
      <c r="T586" s="150"/>
      <c r="U586" s="150"/>
      <c r="V586" s="150"/>
      <c r="W586" s="150"/>
      <c r="X586" s="150"/>
      <c r="Y586" s="150"/>
      <c r="Z586" s="150"/>
      <c r="AA586" s="150"/>
    </row>
    <row r="587" spans="1:27" ht="12.75">
      <c r="A587" s="150"/>
      <c r="B587" s="158">
        <f t="shared" si="4"/>
        <v>579</v>
      </c>
      <c r="C587" s="159" t="str">
        <f ca="1">IFERROR(__xludf.DUMMYFUNCTION("""COMPUTED_VALUE"""),"Muhammad Zharfan Mohd Fitri")</f>
        <v>Muhammad Zharfan Mohd Fitri</v>
      </c>
      <c r="D587" s="160" t="str">
        <f ca="1">IFERROR(__xludf.DUMMYFUNCTION("""COMPUTED_VALUE"""),"Feb 14")</f>
        <v>Feb 14</v>
      </c>
      <c r="E587" s="160" t="str">
        <f ca="1">IFERROR(__xludf.DUMMYFUNCTION("""COMPUTED_VALUE"""),"Script 1")</f>
        <v>Script 1</v>
      </c>
      <c r="F587" s="160"/>
      <c r="G587" s="160"/>
      <c r="H587" s="160"/>
      <c r="I587" s="160"/>
      <c r="J587" s="160"/>
      <c r="K587" s="160"/>
      <c r="L587" s="160" t="str">
        <f t="shared" ca="1" si="5"/>
        <v>Script 1</v>
      </c>
      <c r="M587" s="161"/>
      <c r="N587" s="150"/>
      <c r="O587" s="150"/>
      <c r="P587" s="150"/>
      <c r="Q587" s="150"/>
      <c r="R587" s="150"/>
      <c r="S587" s="150"/>
      <c r="T587" s="150"/>
      <c r="U587" s="150"/>
      <c r="V587" s="150"/>
      <c r="W587" s="150"/>
      <c r="X587" s="150"/>
      <c r="Y587" s="150"/>
      <c r="Z587" s="150"/>
      <c r="AA587" s="150"/>
    </row>
    <row r="588" spans="1:27" ht="12.75">
      <c r="A588" s="150"/>
      <c r="B588" s="158">
        <f t="shared" si="4"/>
        <v>580</v>
      </c>
      <c r="C588" s="159" t="str">
        <f ca="1">IFERROR(__xludf.DUMMYFUNCTION("""COMPUTED_VALUE"""),"Amani Hussaini")</f>
        <v>Amani Hussaini</v>
      </c>
      <c r="D588" s="160" t="str">
        <f ca="1">IFERROR(__xludf.DUMMYFUNCTION("""COMPUTED_VALUE"""),"Feb 14")</f>
        <v>Feb 14</v>
      </c>
      <c r="E588" s="160" t="str">
        <f ca="1">IFERROR(__xludf.DUMMYFUNCTION("""COMPUTED_VALUE"""),"Script 1")</f>
        <v>Script 1</v>
      </c>
      <c r="F588" s="160"/>
      <c r="G588" s="160"/>
      <c r="H588" s="160"/>
      <c r="I588" s="160"/>
      <c r="J588" s="160"/>
      <c r="K588" s="160"/>
      <c r="L588" s="160" t="str">
        <f t="shared" ca="1" si="5"/>
        <v>Script 1</v>
      </c>
      <c r="M588" s="161"/>
      <c r="N588" s="150"/>
      <c r="O588" s="150"/>
      <c r="P588" s="150"/>
      <c r="Q588" s="150"/>
      <c r="R588" s="150"/>
      <c r="S588" s="150"/>
      <c r="T588" s="150"/>
      <c r="U588" s="150"/>
      <c r="V588" s="150"/>
      <c r="W588" s="150"/>
      <c r="X588" s="150"/>
      <c r="Y588" s="150"/>
      <c r="Z588" s="150"/>
      <c r="AA588" s="150"/>
    </row>
    <row r="589" spans="1:27" ht="12.75">
      <c r="A589" s="150"/>
      <c r="B589" s="158">
        <f t="shared" si="4"/>
        <v>581</v>
      </c>
      <c r="C589" s="159" t="str">
        <f ca="1">IFERROR(__xludf.DUMMYFUNCTION("""COMPUTED_VALUE"""),"Nurin Irdina Mohammad Nazri")</f>
        <v>Nurin Irdina Mohammad Nazri</v>
      </c>
      <c r="D589" s="160" t="str">
        <f ca="1">IFERROR(__xludf.DUMMYFUNCTION("""COMPUTED_VALUE"""),"Feb 14")</f>
        <v>Feb 14</v>
      </c>
      <c r="E589" s="160" t="str">
        <f ca="1">IFERROR(__xludf.DUMMYFUNCTION("""COMPUTED_VALUE"""),"Script 1")</f>
        <v>Script 1</v>
      </c>
      <c r="F589" s="160"/>
      <c r="G589" s="160"/>
      <c r="H589" s="160"/>
      <c r="I589" s="160"/>
      <c r="J589" s="160"/>
      <c r="K589" s="160"/>
      <c r="L589" s="160" t="str">
        <f t="shared" ca="1" si="5"/>
        <v>Script 1</v>
      </c>
      <c r="M589" s="161"/>
      <c r="N589" s="150"/>
      <c r="O589" s="150"/>
      <c r="P589" s="150"/>
      <c r="Q589" s="150"/>
      <c r="R589" s="150"/>
      <c r="S589" s="150"/>
      <c r="T589" s="150"/>
      <c r="U589" s="150"/>
      <c r="V589" s="150"/>
      <c r="W589" s="150"/>
      <c r="X589" s="150"/>
      <c r="Y589" s="150"/>
      <c r="Z589" s="150"/>
      <c r="AA589" s="150"/>
    </row>
    <row r="590" spans="1:27" ht="12.75">
      <c r="A590" s="150"/>
      <c r="B590" s="158">
        <f t="shared" si="4"/>
        <v>582</v>
      </c>
      <c r="C590" s="159" t="str">
        <f ca="1">IFERROR(__xludf.DUMMYFUNCTION("""COMPUTED_VALUE"""),"Nurul Huda")</f>
        <v>Nurul Huda</v>
      </c>
      <c r="D590" s="160" t="str">
        <f ca="1">IFERROR(__xludf.DUMMYFUNCTION("""COMPUTED_VALUE"""),"Jan 28")</f>
        <v>Jan 28</v>
      </c>
      <c r="E590" s="160" t="str">
        <f ca="1">IFERROR(__xludf.DUMMYFUNCTION("""COMPUTED_VALUE"""),"Script 1")</f>
        <v>Script 1</v>
      </c>
      <c r="F590" s="160"/>
      <c r="G590" s="160"/>
      <c r="H590" s="160"/>
      <c r="I590" s="160"/>
      <c r="J590" s="160"/>
      <c r="K590" s="160"/>
      <c r="L590" s="160" t="str">
        <f t="shared" ca="1" si="5"/>
        <v>Script 1</v>
      </c>
      <c r="M590" s="161"/>
      <c r="N590" s="150"/>
      <c r="O590" s="150"/>
      <c r="P590" s="150"/>
      <c r="Q590" s="150"/>
      <c r="R590" s="150"/>
      <c r="S590" s="150"/>
      <c r="T590" s="150"/>
      <c r="U590" s="150"/>
      <c r="V590" s="150"/>
      <c r="W590" s="150"/>
      <c r="X590" s="150"/>
      <c r="Y590" s="150"/>
      <c r="Z590" s="150"/>
      <c r="AA590" s="150"/>
    </row>
    <row r="591" spans="1:27" ht="12.75">
      <c r="A591" s="150"/>
      <c r="B591" s="158">
        <f t="shared" si="4"/>
        <v>583</v>
      </c>
      <c r="C591" s="159" t="str">
        <f ca="1">IFERROR(__xludf.DUMMYFUNCTION("""COMPUTED_VALUE"""),"MUHAMAD HARIZ MUHAMAD RAZIB")</f>
        <v>MUHAMAD HARIZ MUHAMAD RAZIB</v>
      </c>
      <c r="D591" s="160" t="str">
        <f ca="1">IFERROR(__xludf.DUMMYFUNCTION("""COMPUTED_VALUE"""),"Jan 28")</f>
        <v>Jan 28</v>
      </c>
      <c r="E591" s="160" t="str">
        <f ca="1">IFERROR(__xludf.DUMMYFUNCTION("""COMPUTED_VALUE"""),"Script 1")</f>
        <v>Script 1</v>
      </c>
      <c r="F591" s="160"/>
      <c r="G591" s="160"/>
      <c r="H591" s="160"/>
      <c r="I591" s="160"/>
      <c r="J591" s="160"/>
      <c r="K591" s="160"/>
      <c r="L591" s="160" t="str">
        <f t="shared" ca="1" si="5"/>
        <v>Script 1</v>
      </c>
      <c r="M591" s="161"/>
      <c r="N591" s="150"/>
      <c r="O591" s="150"/>
      <c r="P591" s="150"/>
      <c r="Q591" s="150"/>
      <c r="R591" s="150"/>
      <c r="S591" s="150"/>
      <c r="T591" s="150"/>
      <c r="U591" s="150"/>
      <c r="V591" s="150"/>
      <c r="W591" s="150"/>
      <c r="X591" s="150"/>
      <c r="Y591" s="150"/>
      <c r="Z591" s="150"/>
      <c r="AA591" s="150"/>
    </row>
    <row r="592" spans="1:27" ht="12.75">
      <c r="A592" s="150"/>
      <c r="B592" s="158">
        <f t="shared" si="4"/>
        <v>584</v>
      </c>
      <c r="C592" s="159" t="str">
        <f ca="1">IFERROR(__xludf.DUMMYFUNCTION("""COMPUTED_VALUE"""),"Hamie Aufa")</f>
        <v>Hamie Aufa</v>
      </c>
      <c r="D592" s="160" t="str">
        <f ca="1">IFERROR(__xludf.DUMMYFUNCTION("""COMPUTED_VALUE"""),"Jan 28")</f>
        <v>Jan 28</v>
      </c>
      <c r="E592" s="160" t="str">
        <f ca="1">IFERROR(__xludf.DUMMYFUNCTION("""COMPUTED_VALUE"""),"Script 1")</f>
        <v>Script 1</v>
      </c>
      <c r="F592" s="160"/>
      <c r="G592" s="160"/>
      <c r="H592" s="160"/>
      <c r="I592" s="160"/>
      <c r="J592" s="160"/>
      <c r="K592" s="160"/>
      <c r="L592" s="160" t="str">
        <f t="shared" ca="1" si="5"/>
        <v>Script 1</v>
      </c>
      <c r="M592" s="161"/>
      <c r="N592" s="150"/>
      <c r="O592" s="150"/>
      <c r="P592" s="150"/>
      <c r="Q592" s="150"/>
      <c r="R592" s="150"/>
      <c r="S592" s="150"/>
      <c r="T592" s="150"/>
      <c r="U592" s="150"/>
      <c r="V592" s="150"/>
      <c r="W592" s="150"/>
      <c r="X592" s="150"/>
      <c r="Y592" s="150"/>
      <c r="Z592" s="150"/>
      <c r="AA592" s="150"/>
    </row>
    <row r="593" spans="1:27" ht="12.75">
      <c r="A593" s="150"/>
      <c r="B593" s="158">
        <f t="shared" si="4"/>
        <v>585</v>
      </c>
      <c r="C593" s="159" t="str">
        <f ca="1">IFERROR(__xludf.DUMMYFUNCTION("""COMPUTED_VALUE"""),"Muhammad Sulaiman")</f>
        <v>Muhammad Sulaiman</v>
      </c>
      <c r="D593" s="160" t="str">
        <f ca="1">IFERROR(__xludf.DUMMYFUNCTION("""COMPUTED_VALUE"""),"Jan 28")</f>
        <v>Jan 28</v>
      </c>
      <c r="E593" s="160" t="str">
        <f ca="1">IFERROR(__xludf.DUMMYFUNCTION("""COMPUTED_VALUE"""),"Script 1")</f>
        <v>Script 1</v>
      </c>
      <c r="F593" s="160"/>
      <c r="G593" s="160"/>
      <c r="H593" s="160"/>
      <c r="I593" s="160"/>
      <c r="J593" s="160"/>
      <c r="K593" s="160"/>
      <c r="L593" s="160" t="str">
        <f t="shared" ca="1" si="5"/>
        <v>Script 1</v>
      </c>
      <c r="M593" s="161"/>
      <c r="N593" s="150"/>
      <c r="O593" s="150"/>
      <c r="P593" s="150"/>
      <c r="Q593" s="150"/>
      <c r="R593" s="150"/>
      <c r="S593" s="150"/>
      <c r="T593" s="150"/>
      <c r="U593" s="150"/>
      <c r="V593" s="150"/>
      <c r="W593" s="150"/>
      <c r="X593" s="150"/>
      <c r="Y593" s="150"/>
      <c r="Z593" s="150"/>
      <c r="AA593" s="150"/>
    </row>
    <row r="594" spans="1:27" ht="12.75">
      <c r="A594" s="150"/>
      <c r="B594" s="158">
        <f t="shared" si="4"/>
        <v>586</v>
      </c>
      <c r="C594" s="159" t="str">
        <f ca="1">IFERROR(__xludf.DUMMYFUNCTION("""COMPUTED_VALUE"""),"Izzati Afandi")</f>
        <v>Izzati Afandi</v>
      </c>
      <c r="D594" s="160" t="str">
        <f ca="1">IFERROR(__xludf.DUMMYFUNCTION("""COMPUTED_VALUE"""),"Jan 28")</f>
        <v>Jan 28</v>
      </c>
      <c r="E594" s="160" t="str">
        <f ca="1">IFERROR(__xludf.DUMMYFUNCTION("""COMPUTED_VALUE"""),"Script 1")</f>
        <v>Script 1</v>
      </c>
      <c r="F594" s="160"/>
      <c r="G594" s="160"/>
      <c r="H594" s="160"/>
      <c r="I594" s="160"/>
      <c r="J594" s="160"/>
      <c r="K594" s="160"/>
      <c r="L594" s="160" t="str">
        <f t="shared" ca="1" si="5"/>
        <v>Script 1</v>
      </c>
      <c r="M594" s="161"/>
      <c r="N594" s="150"/>
      <c r="O594" s="150"/>
      <c r="P594" s="150"/>
      <c r="Q594" s="150"/>
      <c r="R594" s="150"/>
      <c r="S594" s="150"/>
      <c r="T594" s="150"/>
      <c r="U594" s="150"/>
      <c r="V594" s="150"/>
      <c r="W594" s="150"/>
      <c r="X594" s="150"/>
      <c r="Y594" s="150"/>
      <c r="Z594" s="150"/>
      <c r="AA594" s="150"/>
    </row>
    <row r="595" spans="1:27" ht="12.75">
      <c r="A595" s="150"/>
      <c r="B595" s="158">
        <f t="shared" si="4"/>
        <v>587</v>
      </c>
      <c r="C595" s="159" t="str">
        <f ca="1">IFERROR(__xludf.DUMMYFUNCTION("""COMPUTED_VALUE"""),"Arnie Sabila")</f>
        <v>Arnie Sabila</v>
      </c>
      <c r="D595" s="160" t="str">
        <f ca="1">IFERROR(__xludf.DUMMYFUNCTION("""COMPUTED_VALUE"""),"Jan 28")</f>
        <v>Jan 28</v>
      </c>
      <c r="E595" s="160" t="str">
        <f ca="1">IFERROR(__xludf.DUMMYFUNCTION("""COMPUTED_VALUE"""),"Script 1")</f>
        <v>Script 1</v>
      </c>
      <c r="F595" s="160"/>
      <c r="G595" s="160"/>
      <c r="H595" s="160"/>
      <c r="I595" s="160"/>
      <c r="J595" s="160"/>
      <c r="K595" s="160"/>
      <c r="L595" s="160" t="str">
        <f t="shared" ca="1" si="5"/>
        <v>Script 1</v>
      </c>
      <c r="M595" s="161"/>
      <c r="N595" s="150"/>
      <c r="O595" s="150"/>
      <c r="P595" s="150"/>
      <c r="Q595" s="150"/>
      <c r="R595" s="150"/>
      <c r="S595" s="150"/>
      <c r="T595" s="150"/>
      <c r="U595" s="150"/>
      <c r="V595" s="150"/>
      <c r="W595" s="150"/>
      <c r="X595" s="150"/>
      <c r="Y595" s="150"/>
      <c r="Z595" s="150"/>
      <c r="AA595" s="150"/>
    </row>
    <row r="596" spans="1:27" ht="12.75">
      <c r="A596" s="150"/>
      <c r="B596" s="158">
        <f t="shared" si="4"/>
        <v>588</v>
      </c>
      <c r="C596" s="159" t="str">
        <f ca="1">IFERROR(__xludf.DUMMYFUNCTION("""COMPUTED_VALUE"""),"Muhammad Aiman Faris")</f>
        <v>Muhammad Aiman Faris</v>
      </c>
      <c r="D596" s="160" t="str">
        <f ca="1">IFERROR(__xludf.DUMMYFUNCTION("""COMPUTED_VALUE"""),"Jan 28")</f>
        <v>Jan 28</v>
      </c>
      <c r="E596" s="160" t="str">
        <f ca="1">IFERROR(__xludf.DUMMYFUNCTION("""COMPUTED_VALUE"""),"Script 1")</f>
        <v>Script 1</v>
      </c>
      <c r="F596" s="160"/>
      <c r="G596" s="160"/>
      <c r="H596" s="160"/>
      <c r="I596" s="160"/>
      <c r="J596" s="160"/>
      <c r="K596" s="160"/>
      <c r="L596" s="160" t="str">
        <f t="shared" ca="1" si="5"/>
        <v>Script 1</v>
      </c>
      <c r="M596" s="161"/>
      <c r="N596" s="150"/>
      <c r="O596" s="150"/>
      <c r="P596" s="150"/>
      <c r="Q596" s="150"/>
      <c r="R596" s="150"/>
      <c r="S596" s="150"/>
      <c r="T596" s="150"/>
      <c r="U596" s="150"/>
      <c r="V596" s="150"/>
      <c r="W596" s="150"/>
      <c r="X596" s="150"/>
      <c r="Y596" s="150"/>
      <c r="Z596" s="150"/>
      <c r="AA596" s="150"/>
    </row>
    <row r="597" spans="1:27" ht="12.75">
      <c r="A597" s="150"/>
      <c r="B597" s="158">
        <f t="shared" si="4"/>
        <v>589</v>
      </c>
      <c r="C597" s="159" t="str">
        <f ca="1">IFERROR(__xludf.DUMMYFUNCTION("""COMPUTED_VALUE"""),"Uwais Muizuddin Arshad")</f>
        <v>Uwais Muizuddin Arshad</v>
      </c>
      <c r="D597" s="160" t="str">
        <f ca="1">IFERROR(__xludf.DUMMYFUNCTION("""COMPUTED_VALUE"""),"Jan 28")</f>
        <v>Jan 28</v>
      </c>
      <c r="E597" s="160" t="str">
        <f ca="1">IFERROR(__xludf.DUMMYFUNCTION("""COMPUTED_VALUE"""),"Script 1")</f>
        <v>Script 1</v>
      </c>
      <c r="F597" s="160"/>
      <c r="G597" s="160"/>
      <c r="H597" s="160"/>
      <c r="I597" s="160"/>
      <c r="J597" s="160"/>
      <c r="K597" s="160"/>
      <c r="L597" s="160" t="str">
        <f t="shared" ca="1" si="5"/>
        <v>Script 1</v>
      </c>
      <c r="M597" s="161"/>
      <c r="N597" s="150"/>
      <c r="O597" s="150"/>
      <c r="P597" s="150"/>
      <c r="Q597" s="150"/>
      <c r="R597" s="150"/>
      <c r="S597" s="150"/>
      <c r="T597" s="150"/>
      <c r="U597" s="150"/>
      <c r="V597" s="150"/>
      <c r="W597" s="150"/>
      <c r="X597" s="150"/>
      <c r="Y597" s="150"/>
      <c r="Z597" s="150"/>
      <c r="AA597" s="150"/>
    </row>
    <row r="598" spans="1:27" ht="12.75">
      <c r="A598" s="150"/>
      <c r="B598" s="158">
        <f t="shared" si="4"/>
        <v>590</v>
      </c>
      <c r="C598" s="159" t="str">
        <f ca="1">IFERROR(__xludf.DUMMYFUNCTION("""COMPUTED_VALUE"""),"AINA AFIQAH ASMI")</f>
        <v>AINA AFIQAH ASMI</v>
      </c>
      <c r="D598" s="160" t="str">
        <f ca="1">IFERROR(__xludf.DUMMYFUNCTION("""COMPUTED_VALUE"""),"Jan 28")</f>
        <v>Jan 28</v>
      </c>
      <c r="E598" s="160" t="str">
        <f ca="1">IFERROR(__xludf.DUMMYFUNCTION("""COMPUTED_VALUE"""),"Script 1")</f>
        <v>Script 1</v>
      </c>
      <c r="F598" s="160"/>
      <c r="G598" s="160"/>
      <c r="H598" s="160"/>
      <c r="I598" s="160"/>
      <c r="J598" s="160"/>
      <c r="K598" s="160"/>
      <c r="L598" s="160" t="str">
        <f t="shared" ca="1" si="5"/>
        <v>Script 1</v>
      </c>
      <c r="M598" s="161"/>
      <c r="N598" s="150"/>
      <c r="O598" s="150"/>
      <c r="P598" s="150"/>
      <c r="Q598" s="150"/>
      <c r="R598" s="150"/>
      <c r="S598" s="150"/>
      <c r="T598" s="150"/>
      <c r="U598" s="150"/>
      <c r="V598" s="150"/>
      <c r="W598" s="150"/>
      <c r="X598" s="150"/>
      <c r="Y598" s="150"/>
      <c r="Z598" s="150"/>
      <c r="AA598" s="150"/>
    </row>
    <row r="599" spans="1:27" ht="12.75">
      <c r="A599" s="150"/>
      <c r="B599" s="158">
        <f t="shared" si="4"/>
        <v>591</v>
      </c>
      <c r="C599" s="159" t="str">
        <f ca="1">IFERROR(__xludf.DUMMYFUNCTION("""COMPUTED_VALUE"""),"Nurul Nabilah Kifli")</f>
        <v>Nurul Nabilah Kifli</v>
      </c>
      <c r="D599" s="160" t="str">
        <f ca="1">IFERROR(__xludf.DUMMYFUNCTION("""COMPUTED_VALUE"""),"Jan 28")</f>
        <v>Jan 28</v>
      </c>
      <c r="E599" s="160" t="str">
        <f ca="1">IFERROR(__xludf.DUMMYFUNCTION("""COMPUTED_VALUE"""),"Script 1")</f>
        <v>Script 1</v>
      </c>
      <c r="F599" s="160"/>
      <c r="G599" s="160"/>
      <c r="H599" s="160"/>
      <c r="I599" s="160"/>
      <c r="J599" s="160"/>
      <c r="K599" s="160"/>
      <c r="L599" s="160" t="str">
        <f t="shared" ca="1" si="5"/>
        <v>Script 1</v>
      </c>
      <c r="M599" s="161"/>
      <c r="N599" s="150"/>
      <c r="O599" s="150"/>
      <c r="P599" s="150"/>
      <c r="Q599" s="150"/>
      <c r="R599" s="150"/>
      <c r="S599" s="150"/>
      <c r="T599" s="150"/>
      <c r="U599" s="150"/>
      <c r="V599" s="150"/>
      <c r="W599" s="150"/>
      <c r="X599" s="150"/>
      <c r="Y599" s="150"/>
      <c r="Z599" s="150"/>
      <c r="AA599" s="150"/>
    </row>
    <row r="600" spans="1:27" ht="12.75">
      <c r="A600" s="150"/>
      <c r="B600" s="158">
        <f t="shared" si="4"/>
        <v>592</v>
      </c>
      <c r="C600" s="159" t="str">
        <f ca="1">IFERROR(__xludf.DUMMYFUNCTION("""COMPUTED_VALUE"""),"Nur Farhana Ahmad")</f>
        <v>Nur Farhana Ahmad</v>
      </c>
      <c r="D600" s="160" t="str">
        <f ca="1">IFERROR(__xludf.DUMMYFUNCTION("""COMPUTED_VALUE"""),"Jan 28")</f>
        <v>Jan 28</v>
      </c>
      <c r="E600" s="160" t="str">
        <f ca="1">IFERROR(__xludf.DUMMYFUNCTION("""COMPUTED_VALUE"""),"Script 1")</f>
        <v>Script 1</v>
      </c>
      <c r="F600" s="160"/>
      <c r="G600" s="160"/>
      <c r="H600" s="160"/>
      <c r="I600" s="160"/>
      <c r="J600" s="160"/>
      <c r="K600" s="160"/>
      <c r="L600" s="160" t="str">
        <f t="shared" ca="1" si="5"/>
        <v>Script 1</v>
      </c>
      <c r="M600" s="161"/>
      <c r="N600" s="150"/>
      <c r="O600" s="150"/>
      <c r="P600" s="150"/>
      <c r="Q600" s="150"/>
      <c r="R600" s="150"/>
      <c r="S600" s="150"/>
      <c r="T600" s="150"/>
      <c r="U600" s="150"/>
      <c r="V600" s="150"/>
      <c r="W600" s="150"/>
      <c r="X600" s="150"/>
      <c r="Y600" s="150"/>
      <c r="Z600" s="150"/>
      <c r="AA600" s="150"/>
    </row>
    <row r="601" spans="1:27" ht="12.75">
      <c r="A601" s="150"/>
      <c r="B601" s="158">
        <f t="shared" si="4"/>
        <v>593</v>
      </c>
      <c r="C601" s="159" t="str">
        <f ca="1">IFERROR(__xludf.DUMMYFUNCTION("""COMPUTED_VALUE"""),"Mohd Azree Bin Mahasan")</f>
        <v>Mohd Azree Bin Mahasan</v>
      </c>
      <c r="D601" s="160" t="str">
        <f ca="1">IFERROR(__xludf.DUMMYFUNCTION("""COMPUTED_VALUE"""),"Jan 28")</f>
        <v>Jan 28</v>
      </c>
      <c r="E601" s="160" t="str">
        <f ca="1">IFERROR(__xludf.DUMMYFUNCTION("""COMPUTED_VALUE"""),"Script 1")</f>
        <v>Script 1</v>
      </c>
      <c r="F601" s="160"/>
      <c r="G601" s="160"/>
      <c r="H601" s="160"/>
      <c r="I601" s="160"/>
      <c r="J601" s="160"/>
      <c r="K601" s="160"/>
      <c r="L601" s="160" t="str">
        <f t="shared" ca="1" si="5"/>
        <v>Script 1</v>
      </c>
      <c r="M601" s="161"/>
      <c r="N601" s="150"/>
      <c r="O601" s="150"/>
      <c r="P601" s="150"/>
      <c r="Q601" s="150"/>
      <c r="R601" s="150"/>
      <c r="S601" s="150"/>
      <c r="T601" s="150"/>
      <c r="U601" s="150"/>
      <c r="V601" s="150"/>
      <c r="W601" s="150"/>
      <c r="X601" s="150"/>
      <c r="Y601" s="150"/>
      <c r="Z601" s="150"/>
      <c r="AA601" s="150"/>
    </row>
    <row r="602" spans="1:27" ht="12.75">
      <c r="A602" s="150"/>
      <c r="B602" s="158">
        <f t="shared" si="4"/>
        <v>594</v>
      </c>
      <c r="C602" s="159" t="str">
        <f ca="1">IFERROR(__xludf.DUMMYFUNCTION("""COMPUTED_VALUE"""),"AISYAH ZAKIRAH ZULKEFLI")</f>
        <v>AISYAH ZAKIRAH ZULKEFLI</v>
      </c>
      <c r="D602" s="160" t="str">
        <f ca="1">IFERROR(__xludf.DUMMYFUNCTION("""COMPUTED_VALUE"""),"Jan 28")</f>
        <v>Jan 28</v>
      </c>
      <c r="E602" s="160" t="str">
        <f ca="1">IFERROR(__xludf.DUMMYFUNCTION("""COMPUTED_VALUE"""),"Script 1")</f>
        <v>Script 1</v>
      </c>
      <c r="F602" s="160"/>
      <c r="G602" s="160"/>
      <c r="H602" s="160"/>
      <c r="I602" s="160"/>
      <c r="J602" s="160"/>
      <c r="K602" s="160"/>
      <c r="L602" s="160" t="str">
        <f t="shared" ca="1" si="5"/>
        <v>Script 1</v>
      </c>
      <c r="M602" s="161"/>
      <c r="N602" s="150"/>
      <c r="O602" s="150"/>
      <c r="P602" s="150"/>
      <c r="Q602" s="150"/>
      <c r="R602" s="150"/>
      <c r="S602" s="150"/>
      <c r="T602" s="150"/>
      <c r="U602" s="150"/>
      <c r="V602" s="150"/>
      <c r="W602" s="150"/>
      <c r="X602" s="150"/>
      <c r="Y602" s="150"/>
      <c r="Z602" s="150"/>
      <c r="AA602" s="150"/>
    </row>
    <row r="603" spans="1:27" ht="12.75">
      <c r="A603" s="150"/>
      <c r="B603" s="158">
        <f t="shared" si="4"/>
        <v>595</v>
      </c>
      <c r="C603" s="159" t="str">
        <f ca="1">IFERROR(__xludf.DUMMYFUNCTION("""COMPUTED_VALUE"""),"Nur Suhaila")</f>
        <v>Nur Suhaila</v>
      </c>
      <c r="D603" s="160" t="str">
        <f ca="1">IFERROR(__xludf.DUMMYFUNCTION("""COMPUTED_VALUE"""),"Jan 28")</f>
        <v>Jan 28</v>
      </c>
      <c r="E603" s="160" t="str">
        <f ca="1">IFERROR(__xludf.DUMMYFUNCTION("""COMPUTED_VALUE"""),"Script 1")</f>
        <v>Script 1</v>
      </c>
      <c r="F603" s="160"/>
      <c r="G603" s="160"/>
      <c r="H603" s="160"/>
      <c r="I603" s="160"/>
      <c r="J603" s="160"/>
      <c r="K603" s="160"/>
      <c r="L603" s="160" t="str">
        <f t="shared" ca="1" si="5"/>
        <v>Script 1</v>
      </c>
      <c r="M603" s="161"/>
      <c r="N603" s="150"/>
      <c r="O603" s="150"/>
      <c r="P603" s="150"/>
      <c r="Q603" s="150"/>
      <c r="R603" s="150"/>
      <c r="S603" s="150"/>
      <c r="T603" s="150"/>
      <c r="U603" s="150"/>
      <c r="V603" s="150"/>
      <c r="W603" s="150"/>
      <c r="X603" s="150"/>
      <c r="Y603" s="150"/>
      <c r="Z603" s="150"/>
      <c r="AA603" s="150"/>
    </row>
    <row r="604" spans="1:27" ht="12.75">
      <c r="A604" s="150"/>
      <c r="B604" s="158">
        <f t="shared" si="4"/>
        <v>596</v>
      </c>
      <c r="C604" s="159" t="str">
        <f ca="1">IFERROR(__xludf.DUMMYFUNCTION("""COMPUTED_VALUE"""),"Alyysa Najwa")</f>
        <v>Alyysa Najwa</v>
      </c>
      <c r="D604" s="160" t="str">
        <f ca="1">IFERROR(__xludf.DUMMYFUNCTION("""COMPUTED_VALUE"""),"Jan 28")</f>
        <v>Jan 28</v>
      </c>
      <c r="E604" s="160" t="str">
        <f ca="1">IFERROR(__xludf.DUMMYFUNCTION("""COMPUTED_VALUE"""),"Script 1")</f>
        <v>Script 1</v>
      </c>
      <c r="F604" s="160"/>
      <c r="G604" s="160"/>
      <c r="H604" s="160"/>
      <c r="I604" s="160"/>
      <c r="J604" s="160"/>
      <c r="K604" s="160"/>
      <c r="L604" s="160" t="str">
        <f t="shared" ca="1" si="5"/>
        <v>Script 1</v>
      </c>
      <c r="M604" s="161"/>
      <c r="N604" s="150"/>
      <c r="O604" s="150"/>
      <c r="P604" s="150"/>
      <c r="Q604" s="150"/>
      <c r="R604" s="150"/>
      <c r="S604" s="150"/>
      <c r="T604" s="150"/>
      <c r="U604" s="150"/>
      <c r="V604" s="150"/>
      <c r="W604" s="150"/>
      <c r="X604" s="150"/>
      <c r="Y604" s="150"/>
      <c r="Z604" s="150"/>
      <c r="AA604" s="150"/>
    </row>
    <row r="605" spans="1:27" ht="12.75">
      <c r="A605" s="150"/>
      <c r="B605" s="158">
        <f t="shared" si="4"/>
        <v>597</v>
      </c>
      <c r="C605" s="159" t="str">
        <f ca="1">IFERROR(__xludf.DUMMYFUNCTION("""COMPUTED_VALUE"""),"Norfarahanissah Abdullah")</f>
        <v>Norfarahanissah Abdullah</v>
      </c>
      <c r="D605" s="160" t="str">
        <f ca="1">IFERROR(__xludf.DUMMYFUNCTION("""COMPUTED_VALUE"""),"Jan 28")</f>
        <v>Jan 28</v>
      </c>
      <c r="E605" s="160" t="str">
        <f ca="1">IFERROR(__xludf.DUMMYFUNCTION("""COMPUTED_VALUE"""),"Script 1")</f>
        <v>Script 1</v>
      </c>
      <c r="F605" s="160"/>
      <c r="G605" s="160"/>
      <c r="H605" s="160"/>
      <c r="I605" s="160"/>
      <c r="J605" s="160"/>
      <c r="K605" s="160"/>
      <c r="L605" s="160" t="str">
        <f t="shared" ca="1" si="5"/>
        <v>Script 1</v>
      </c>
      <c r="M605" s="161"/>
      <c r="N605" s="150"/>
      <c r="O605" s="150"/>
      <c r="P605" s="150"/>
      <c r="Q605" s="150"/>
      <c r="R605" s="150"/>
      <c r="S605" s="150"/>
      <c r="T605" s="150"/>
      <c r="U605" s="150"/>
      <c r="V605" s="150"/>
      <c r="W605" s="150"/>
      <c r="X605" s="150"/>
      <c r="Y605" s="150"/>
      <c r="Z605" s="150"/>
      <c r="AA605" s="150"/>
    </row>
    <row r="606" spans="1:27" ht="12.75">
      <c r="A606" s="150"/>
      <c r="B606" s="158">
        <f t="shared" si="4"/>
        <v>598</v>
      </c>
      <c r="C606" s="159" t="str">
        <f ca="1">IFERROR(__xludf.DUMMYFUNCTION("""COMPUTED_VALUE"""),"Zulaikha Hanan")</f>
        <v>Zulaikha Hanan</v>
      </c>
      <c r="D606" s="160" t="str">
        <f ca="1">IFERROR(__xludf.DUMMYFUNCTION("""COMPUTED_VALUE"""),"Jan 28")</f>
        <v>Jan 28</v>
      </c>
      <c r="E606" s="160" t="str">
        <f ca="1">IFERROR(__xludf.DUMMYFUNCTION("""COMPUTED_VALUE"""),"Script 1")</f>
        <v>Script 1</v>
      </c>
      <c r="F606" s="160"/>
      <c r="G606" s="160"/>
      <c r="H606" s="160"/>
      <c r="I606" s="160"/>
      <c r="J606" s="160"/>
      <c r="K606" s="160"/>
      <c r="L606" s="160" t="str">
        <f t="shared" ca="1" si="5"/>
        <v>Script 1</v>
      </c>
      <c r="M606" s="161"/>
      <c r="N606" s="150"/>
      <c r="O606" s="150"/>
      <c r="P606" s="150"/>
      <c r="Q606" s="150"/>
      <c r="R606" s="150"/>
      <c r="S606" s="150"/>
      <c r="T606" s="150"/>
      <c r="U606" s="150"/>
      <c r="V606" s="150"/>
      <c r="W606" s="150"/>
      <c r="X606" s="150"/>
      <c r="Y606" s="150"/>
      <c r="Z606" s="150"/>
      <c r="AA606" s="150"/>
    </row>
    <row r="607" spans="1:27" ht="12.75">
      <c r="A607" s="150"/>
      <c r="B607" s="158">
        <f t="shared" si="4"/>
        <v>599</v>
      </c>
      <c r="C607" s="159" t="str">
        <f ca="1">IFERROR(__xludf.DUMMYFUNCTION("""COMPUTED_VALUE"""),"Nadia binti Abdul Ghani")</f>
        <v>Nadia binti Abdul Ghani</v>
      </c>
      <c r="D607" s="160" t="str">
        <f ca="1">IFERROR(__xludf.DUMMYFUNCTION("""COMPUTED_VALUE"""),"Jan 28")</f>
        <v>Jan 28</v>
      </c>
      <c r="E607" s="160" t="str">
        <f ca="1">IFERROR(__xludf.DUMMYFUNCTION("""COMPUTED_VALUE"""),"Script 1")</f>
        <v>Script 1</v>
      </c>
      <c r="F607" s="160"/>
      <c r="G607" s="160"/>
      <c r="H607" s="160"/>
      <c r="I607" s="160"/>
      <c r="J607" s="160"/>
      <c r="K607" s="160"/>
      <c r="L607" s="160" t="str">
        <f t="shared" ca="1" si="5"/>
        <v>Script 1</v>
      </c>
      <c r="M607" s="161"/>
      <c r="N607" s="150"/>
      <c r="O607" s="150"/>
      <c r="P607" s="150"/>
      <c r="Q607" s="150"/>
      <c r="R607" s="150"/>
      <c r="S607" s="150"/>
      <c r="T607" s="150"/>
      <c r="U607" s="150"/>
      <c r="V607" s="150"/>
      <c r="W607" s="150"/>
      <c r="X607" s="150"/>
      <c r="Y607" s="150"/>
      <c r="Z607" s="150"/>
      <c r="AA607" s="150"/>
    </row>
    <row r="608" spans="1:27" ht="12.75">
      <c r="A608" s="150"/>
      <c r="B608" s="158">
        <f t="shared" si="4"/>
        <v>600</v>
      </c>
      <c r="C608" s="159" t="str">
        <f ca="1">IFERROR(__xludf.DUMMYFUNCTION("""COMPUTED_VALUE"""),"Ili Najiha Rosli")</f>
        <v>Ili Najiha Rosli</v>
      </c>
      <c r="D608" s="160" t="str">
        <f ca="1">IFERROR(__xludf.DUMMYFUNCTION("""COMPUTED_VALUE"""),"Jan 28")</f>
        <v>Jan 28</v>
      </c>
      <c r="E608" s="160" t="str">
        <f ca="1">IFERROR(__xludf.DUMMYFUNCTION("""COMPUTED_VALUE"""),"Script 1")</f>
        <v>Script 1</v>
      </c>
      <c r="F608" s="160"/>
      <c r="G608" s="160"/>
      <c r="H608" s="160"/>
      <c r="I608" s="160"/>
      <c r="J608" s="160"/>
      <c r="K608" s="160"/>
      <c r="L608" s="160" t="str">
        <f t="shared" ca="1" si="5"/>
        <v>Script 1</v>
      </c>
      <c r="M608" s="161"/>
      <c r="N608" s="150"/>
      <c r="O608" s="150"/>
      <c r="P608" s="150"/>
      <c r="Q608" s="150"/>
      <c r="R608" s="150"/>
      <c r="S608" s="150"/>
      <c r="T608" s="150"/>
      <c r="U608" s="150"/>
      <c r="V608" s="150"/>
      <c r="W608" s="150"/>
      <c r="X608" s="150"/>
      <c r="Y608" s="150"/>
      <c r="Z608" s="150"/>
      <c r="AA608" s="150"/>
    </row>
    <row r="609" spans="1:27" ht="12.75">
      <c r="A609" s="150"/>
      <c r="B609" s="158">
        <f t="shared" si="4"/>
        <v>601</v>
      </c>
      <c r="C609" s="159" t="str">
        <f ca="1">IFERROR(__xludf.DUMMYFUNCTION("""COMPUTED_VALUE"""),"Shahmi Farhan")</f>
        <v>Shahmi Farhan</v>
      </c>
      <c r="D609" s="160" t="str">
        <f ca="1">IFERROR(__xludf.DUMMYFUNCTION("""COMPUTED_VALUE"""),"Jan 28")</f>
        <v>Jan 28</v>
      </c>
      <c r="E609" s="160" t="str">
        <f ca="1">IFERROR(__xludf.DUMMYFUNCTION("""COMPUTED_VALUE"""),"Script 1")</f>
        <v>Script 1</v>
      </c>
      <c r="F609" s="160"/>
      <c r="G609" s="160"/>
      <c r="H609" s="160"/>
      <c r="I609" s="160"/>
      <c r="J609" s="160"/>
      <c r="K609" s="160"/>
      <c r="L609" s="160" t="str">
        <f t="shared" ca="1" si="5"/>
        <v>Script 1</v>
      </c>
      <c r="M609" s="161"/>
      <c r="N609" s="150"/>
      <c r="O609" s="150"/>
      <c r="P609" s="150"/>
      <c r="Q609" s="150"/>
      <c r="R609" s="150"/>
      <c r="S609" s="150"/>
      <c r="T609" s="150"/>
      <c r="U609" s="150"/>
      <c r="V609" s="150"/>
      <c r="W609" s="150"/>
      <c r="X609" s="150"/>
      <c r="Y609" s="150"/>
      <c r="Z609" s="150"/>
      <c r="AA609" s="150"/>
    </row>
    <row r="610" spans="1:27" ht="12.75">
      <c r="A610" s="150"/>
      <c r="B610" s="158">
        <f t="shared" si="4"/>
        <v>602</v>
      </c>
      <c r="C610" s="159" t="str">
        <f ca="1">IFERROR(__xludf.DUMMYFUNCTION("""COMPUTED_VALUE"""),"Azmiera Azman")</f>
        <v>Azmiera Azman</v>
      </c>
      <c r="D610" s="160" t="str">
        <f ca="1">IFERROR(__xludf.DUMMYFUNCTION("""COMPUTED_VALUE"""),"Jan 28")</f>
        <v>Jan 28</v>
      </c>
      <c r="E610" s="160" t="str">
        <f ca="1">IFERROR(__xludf.DUMMYFUNCTION("""COMPUTED_VALUE"""),"Script 1")</f>
        <v>Script 1</v>
      </c>
      <c r="F610" s="160"/>
      <c r="G610" s="160"/>
      <c r="H610" s="160"/>
      <c r="I610" s="160"/>
      <c r="J610" s="160"/>
      <c r="K610" s="160"/>
      <c r="L610" s="160" t="str">
        <f t="shared" ca="1" si="5"/>
        <v>Script 1</v>
      </c>
      <c r="M610" s="161"/>
      <c r="N610" s="150"/>
      <c r="O610" s="150"/>
      <c r="P610" s="150"/>
      <c r="Q610" s="150"/>
      <c r="R610" s="150"/>
      <c r="S610" s="150"/>
      <c r="T610" s="150"/>
      <c r="U610" s="150"/>
      <c r="V610" s="150"/>
      <c r="W610" s="150"/>
      <c r="X610" s="150"/>
      <c r="Y610" s="150"/>
      <c r="Z610" s="150"/>
      <c r="AA610" s="150"/>
    </row>
    <row r="611" spans="1:27" ht="12.75">
      <c r="A611" s="150"/>
      <c r="B611" s="158">
        <f t="shared" si="4"/>
        <v>603</v>
      </c>
      <c r="C611" s="159" t="str">
        <f ca="1">IFERROR(__xludf.DUMMYFUNCTION("""COMPUTED_VALUE"""),"Ridhwan Rusydi Azri Roslan")</f>
        <v>Ridhwan Rusydi Azri Roslan</v>
      </c>
      <c r="D611" s="160" t="str">
        <f ca="1">IFERROR(__xludf.DUMMYFUNCTION("""COMPUTED_VALUE"""),"Jan 28")</f>
        <v>Jan 28</v>
      </c>
      <c r="E611" s="160" t="str">
        <f ca="1">IFERROR(__xludf.DUMMYFUNCTION("""COMPUTED_VALUE"""),"Script 1")</f>
        <v>Script 1</v>
      </c>
      <c r="F611" s="160"/>
      <c r="G611" s="160"/>
      <c r="H611" s="160"/>
      <c r="I611" s="160"/>
      <c r="J611" s="160"/>
      <c r="K611" s="160"/>
      <c r="L611" s="160" t="str">
        <f t="shared" ca="1" si="5"/>
        <v>Script 1</v>
      </c>
      <c r="M611" s="161"/>
      <c r="N611" s="150"/>
      <c r="O611" s="150"/>
      <c r="P611" s="150"/>
      <c r="Q611" s="150"/>
      <c r="R611" s="150"/>
      <c r="S611" s="150"/>
      <c r="T611" s="150"/>
      <c r="U611" s="150"/>
      <c r="V611" s="150"/>
      <c r="W611" s="150"/>
      <c r="X611" s="150"/>
      <c r="Y611" s="150"/>
      <c r="Z611" s="150"/>
      <c r="AA611" s="150"/>
    </row>
    <row r="612" spans="1:27" ht="12.75">
      <c r="A612" s="150"/>
      <c r="B612" s="158">
        <f t="shared" si="4"/>
        <v>604</v>
      </c>
      <c r="C612" s="159" t="str">
        <f ca="1">IFERROR(__xludf.DUMMYFUNCTION("""COMPUTED_VALUE"""),"Aqiq Amzar")</f>
        <v>Aqiq Amzar</v>
      </c>
      <c r="D612" s="160" t="str">
        <f ca="1">IFERROR(__xludf.DUMMYFUNCTION("""COMPUTED_VALUE"""),"Jan 28")</f>
        <v>Jan 28</v>
      </c>
      <c r="E612" s="160" t="str">
        <f ca="1">IFERROR(__xludf.DUMMYFUNCTION("""COMPUTED_VALUE"""),"Script 1")</f>
        <v>Script 1</v>
      </c>
      <c r="F612" s="160"/>
      <c r="G612" s="160"/>
      <c r="H612" s="160"/>
      <c r="I612" s="160"/>
      <c r="J612" s="160"/>
      <c r="K612" s="160"/>
      <c r="L612" s="160" t="str">
        <f t="shared" ca="1" si="5"/>
        <v>Script 1</v>
      </c>
      <c r="M612" s="161"/>
      <c r="N612" s="150"/>
      <c r="O612" s="150"/>
      <c r="P612" s="150"/>
      <c r="Q612" s="150"/>
      <c r="R612" s="150"/>
      <c r="S612" s="150"/>
      <c r="T612" s="150"/>
      <c r="U612" s="150"/>
      <c r="V612" s="150"/>
      <c r="W612" s="150"/>
      <c r="X612" s="150"/>
      <c r="Y612" s="150"/>
      <c r="Z612" s="150"/>
      <c r="AA612" s="150"/>
    </row>
    <row r="613" spans="1:27" ht="12.75">
      <c r="A613" s="150"/>
      <c r="B613" s="158">
        <f t="shared" si="4"/>
        <v>605</v>
      </c>
      <c r="C613" s="159" t="str">
        <f ca="1">IFERROR(__xludf.DUMMYFUNCTION("""COMPUTED_VALUE"""),"Wan Nur Sofieza")</f>
        <v>Wan Nur Sofieza</v>
      </c>
      <c r="D613" s="160" t="str">
        <f ca="1">IFERROR(__xludf.DUMMYFUNCTION("""COMPUTED_VALUE"""),"Jan 28")</f>
        <v>Jan 28</v>
      </c>
      <c r="E613" s="160" t="str">
        <f ca="1">IFERROR(__xludf.DUMMYFUNCTION("""COMPUTED_VALUE"""),"Script 1")</f>
        <v>Script 1</v>
      </c>
      <c r="F613" s="160"/>
      <c r="G613" s="160"/>
      <c r="H613" s="160"/>
      <c r="I613" s="160"/>
      <c r="J613" s="160"/>
      <c r="K613" s="160"/>
      <c r="L613" s="160" t="str">
        <f t="shared" ca="1" si="5"/>
        <v>Script 1</v>
      </c>
      <c r="M613" s="161"/>
      <c r="N613" s="150"/>
      <c r="O613" s="150"/>
      <c r="P613" s="150"/>
      <c r="Q613" s="150"/>
      <c r="R613" s="150"/>
      <c r="S613" s="150"/>
      <c r="T613" s="150"/>
      <c r="U613" s="150"/>
      <c r="V613" s="150"/>
      <c r="W613" s="150"/>
      <c r="X613" s="150"/>
      <c r="Y613" s="150"/>
      <c r="Z613" s="150"/>
      <c r="AA613" s="150"/>
    </row>
    <row r="614" spans="1:27" ht="12.75">
      <c r="A614" s="150"/>
      <c r="B614" s="158">
        <f t="shared" si="4"/>
        <v>606</v>
      </c>
      <c r="C614" s="159" t="str">
        <f ca="1">IFERROR(__xludf.DUMMYFUNCTION("""COMPUTED_VALUE"""),"Arina Amira")</f>
        <v>Arina Amira</v>
      </c>
      <c r="D614" s="160" t="str">
        <f ca="1">IFERROR(__xludf.DUMMYFUNCTION("""COMPUTED_VALUE"""),"Jan 28")</f>
        <v>Jan 28</v>
      </c>
      <c r="E614" s="160" t="str">
        <f ca="1">IFERROR(__xludf.DUMMYFUNCTION("""COMPUTED_VALUE"""),"Script 1")</f>
        <v>Script 1</v>
      </c>
      <c r="F614" s="160"/>
      <c r="G614" s="160"/>
      <c r="H614" s="160"/>
      <c r="I614" s="160"/>
      <c r="J614" s="160"/>
      <c r="K614" s="160"/>
      <c r="L614" s="160" t="str">
        <f t="shared" ca="1" si="5"/>
        <v>Script 1</v>
      </c>
      <c r="M614" s="161"/>
      <c r="N614" s="150"/>
      <c r="O614" s="150"/>
      <c r="P614" s="150"/>
      <c r="Q614" s="150"/>
      <c r="R614" s="150"/>
      <c r="S614" s="150"/>
      <c r="T614" s="150"/>
      <c r="U614" s="150"/>
      <c r="V614" s="150"/>
      <c r="W614" s="150"/>
      <c r="X614" s="150"/>
      <c r="Y614" s="150"/>
      <c r="Z614" s="150"/>
      <c r="AA614" s="150"/>
    </row>
    <row r="615" spans="1:27" ht="12.75">
      <c r="A615" s="150"/>
      <c r="B615" s="158">
        <f t="shared" si="4"/>
        <v>607</v>
      </c>
      <c r="C615" s="159" t="str">
        <f ca="1">IFERROR(__xludf.DUMMYFUNCTION("""COMPUTED_VALUE"""),"Azlyana Azly")</f>
        <v>Azlyana Azly</v>
      </c>
      <c r="D615" s="160" t="str">
        <f ca="1">IFERROR(__xludf.DUMMYFUNCTION("""COMPUTED_VALUE"""),"Jan 28")</f>
        <v>Jan 28</v>
      </c>
      <c r="E615" s="160" t="str">
        <f ca="1">IFERROR(__xludf.DUMMYFUNCTION("""COMPUTED_VALUE"""),"Script 1")</f>
        <v>Script 1</v>
      </c>
      <c r="F615" s="160"/>
      <c r="G615" s="160"/>
      <c r="H615" s="160"/>
      <c r="I615" s="160"/>
      <c r="J615" s="160"/>
      <c r="K615" s="160"/>
      <c r="L615" s="160" t="str">
        <f t="shared" ca="1" si="5"/>
        <v>Script 1</v>
      </c>
      <c r="M615" s="161"/>
      <c r="N615" s="150"/>
      <c r="O615" s="150"/>
      <c r="P615" s="150"/>
      <c r="Q615" s="150"/>
      <c r="R615" s="150"/>
      <c r="S615" s="150"/>
      <c r="T615" s="150"/>
      <c r="U615" s="150"/>
      <c r="V615" s="150"/>
      <c r="W615" s="150"/>
      <c r="X615" s="150"/>
      <c r="Y615" s="150"/>
      <c r="Z615" s="150"/>
      <c r="AA615" s="150"/>
    </row>
    <row r="616" spans="1:27" ht="12.75">
      <c r="A616" s="150"/>
      <c r="B616" s="158">
        <f t="shared" si="4"/>
        <v>608</v>
      </c>
      <c r="C616" s="159" t="str">
        <f ca="1">IFERROR(__xludf.DUMMYFUNCTION("""COMPUTED_VALUE"""),"Munirah Aina Azmi")</f>
        <v>Munirah Aina Azmi</v>
      </c>
      <c r="D616" s="160" t="str">
        <f ca="1">IFERROR(__xludf.DUMMYFUNCTION("""COMPUTED_VALUE"""),"Jan 28")</f>
        <v>Jan 28</v>
      </c>
      <c r="E616" s="160" t="str">
        <f ca="1">IFERROR(__xludf.DUMMYFUNCTION("""COMPUTED_VALUE"""),"Script 1")</f>
        <v>Script 1</v>
      </c>
      <c r="F616" s="160"/>
      <c r="G616" s="160"/>
      <c r="H616" s="160"/>
      <c r="I616" s="160"/>
      <c r="J616" s="160"/>
      <c r="K616" s="160"/>
      <c r="L616" s="160" t="str">
        <f t="shared" ca="1" si="5"/>
        <v>Script 1</v>
      </c>
      <c r="M616" s="161"/>
      <c r="N616" s="150"/>
      <c r="O616" s="150"/>
      <c r="P616" s="150"/>
      <c r="Q616" s="150"/>
      <c r="R616" s="150"/>
      <c r="S616" s="150"/>
      <c r="T616" s="150"/>
      <c r="U616" s="150"/>
      <c r="V616" s="150"/>
      <c r="W616" s="150"/>
      <c r="X616" s="150"/>
      <c r="Y616" s="150"/>
      <c r="Z616" s="150"/>
      <c r="AA616" s="150"/>
    </row>
    <row r="617" spans="1:27" ht="12.75">
      <c r="A617" s="150"/>
      <c r="B617" s="158">
        <f t="shared" si="4"/>
        <v>609</v>
      </c>
      <c r="C617" s="159" t="str">
        <f ca="1">IFERROR(__xludf.DUMMYFUNCTION("""COMPUTED_VALUE"""),"Zetty Zulaika")</f>
        <v>Zetty Zulaika</v>
      </c>
      <c r="D617" s="160" t="str">
        <f ca="1">IFERROR(__xludf.DUMMYFUNCTION("""COMPUTED_VALUE"""),"Jan 28")</f>
        <v>Jan 28</v>
      </c>
      <c r="E617" s="160" t="str">
        <f ca="1">IFERROR(__xludf.DUMMYFUNCTION("""COMPUTED_VALUE"""),"Script 1")</f>
        <v>Script 1</v>
      </c>
      <c r="F617" s="160"/>
      <c r="G617" s="160"/>
      <c r="H617" s="160"/>
      <c r="I617" s="160"/>
      <c r="J617" s="160"/>
      <c r="K617" s="160"/>
      <c r="L617" s="160" t="str">
        <f t="shared" ca="1" si="5"/>
        <v>Script 1</v>
      </c>
      <c r="M617" s="161"/>
      <c r="N617" s="150"/>
      <c r="O617" s="150"/>
      <c r="P617" s="150"/>
      <c r="Q617" s="150"/>
      <c r="R617" s="150"/>
      <c r="S617" s="150"/>
      <c r="T617" s="150"/>
      <c r="U617" s="150"/>
      <c r="V617" s="150"/>
      <c r="W617" s="150"/>
      <c r="X617" s="150"/>
      <c r="Y617" s="150"/>
      <c r="Z617" s="150"/>
      <c r="AA617" s="150"/>
    </row>
    <row r="618" spans="1:27" ht="12.75">
      <c r="A618" s="150"/>
      <c r="B618" s="158">
        <f t="shared" si="4"/>
        <v>610</v>
      </c>
      <c r="C618" s="159" t="str">
        <f ca="1">IFERROR(__xludf.DUMMYFUNCTION("""COMPUTED_VALUE"""),"Hakim Kamaruddin")</f>
        <v>Hakim Kamaruddin</v>
      </c>
      <c r="D618" s="160" t="str">
        <f ca="1">IFERROR(__xludf.DUMMYFUNCTION("""COMPUTED_VALUE"""),"Jan 28")</f>
        <v>Jan 28</v>
      </c>
      <c r="E618" s="160" t="str">
        <f ca="1">IFERROR(__xludf.DUMMYFUNCTION("""COMPUTED_VALUE"""),"Script 1")</f>
        <v>Script 1</v>
      </c>
      <c r="F618" s="160"/>
      <c r="G618" s="160"/>
      <c r="H618" s="160"/>
      <c r="I618" s="160"/>
      <c r="J618" s="160"/>
      <c r="K618" s="160"/>
      <c r="L618" s="160" t="str">
        <f t="shared" ca="1" si="5"/>
        <v>Script 1</v>
      </c>
      <c r="M618" s="161"/>
      <c r="N618" s="150"/>
      <c r="O618" s="150"/>
      <c r="P618" s="150"/>
      <c r="Q618" s="150"/>
      <c r="R618" s="150"/>
      <c r="S618" s="150"/>
      <c r="T618" s="150"/>
      <c r="U618" s="150"/>
      <c r="V618" s="150"/>
      <c r="W618" s="150"/>
      <c r="X618" s="150"/>
      <c r="Y618" s="150"/>
      <c r="Z618" s="150"/>
      <c r="AA618" s="150"/>
    </row>
    <row r="619" spans="1:27" ht="12.75">
      <c r="A619" s="150"/>
      <c r="B619" s="158">
        <f t="shared" si="4"/>
        <v>611</v>
      </c>
      <c r="C619" s="159" t="str">
        <f ca="1">IFERROR(__xludf.DUMMYFUNCTION("""COMPUTED_VALUE"""),"Syauqi Shamsudin")</f>
        <v>Syauqi Shamsudin</v>
      </c>
      <c r="D619" s="160" t="str">
        <f ca="1">IFERROR(__xludf.DUMMYFUNCTION("""COMPUTED_VALUE"""),"Jan 28")</f>
        <v>Jan 28</v>
      </c>
      <c r="E619" s="160" t="str">
        <f ca="1">IFERROR(__xludf.DUMMYFUNCTION("""COMPUTED_VALUE"""),"Script 1")</f>
        <v>Script 1</v>
      </c>
      <c r="F619" s="160"/>
      <c r="G619" s="160"/>
      <c r="H619" s="160"/>
      <c r="I619" s="160"/>
      <c r="J619" s="160"/>
      <c r="K619" s="160"/>
      <c r="L619" s="160" t="str">
        <f t="shared" ca="1" si="5"/>
        <v>Script 1</v>
      </c>
      <c r="M619" s="161"/>
      <c r="N619" s="150"/>
      <c r="O619" s="150"/>
      <c r="P619" s="150"/>
      <c r="Q619" s="150"/>
      <c r="R619" s="150"/>
      <c r="S619" s="150"/>
      <c r="T619" s="150"/>
      <c r="U619" s="150"/>
      <c r="V619" s="150"/>
      <c r="W619" s="150"/>
      <c r="X619" s="150"/>
      <c r="Y619" s="150"/>
      <c r="Z619" s="150"/>
      <c r="AA619" s="150"/>
    </row>
    <row r="620" spans="1:27" ht="12.75">
      <c r="A620" s="150"/>
      <c r="B620" s="158">
        <f t="shared" si="4"/>
        <v>612</v>
      </c>
      <c r="C620" s="159" t="str">
        <f ca="1">IFERROR(__xludf.DUMMYFUNCTION("""COMPUTED_VALUE"""),"Mohamad Faris Norhisam")</f>
        <v>Mohamad Faris Norhisam</v>
      </c>
      <c r="D620" s="160" t="str">
        <f ca="1">IFERROR(__xludf.DUMMYFUNCTION("""COMPUTED_VALUE"""),"Jan 28")</f>
        <v>Jan 28</v>
      </c>
      <c r="E620" s="160" t="str">
        <f ca="1">IFERROR(__xludf.DUMMYFUNCTION("""COMPUTED_VALUE"""),"Script 1")</f>
        <v>Script 1</v>
      </c>
      <c r="F620" s="160"/>
      <c r="G620" s="160"/>
      <c r="H620" s="160"/>
      <c r="I620" s="160"/>
      <c r="J620" s="160"/>
      <c r="K620" s="160"/>
      <c r="L620" s="160" t="str">
        <f t="shared" ca="1" si="5"/>
        <v>Script 1</v>
      </c>
      <c r="M620" s="161"/>
      <c r="N620" s="150"/>
      <c r="O620" s="150"/>
      <c r="P620" s="150"/>
      <c r="Q620" s="150"/>
      <c r="R620" s="150"/>
      <c r="S620" s="150"/>
      <c r="T620" s="150"/>
      <c r="U620" s="150"/>
      <c r="V620" s="150"/>
      <c r="W620" s="150"/>
      <c r="X620" s="150"/>
      <c r="Y620" s="150"/>
      <c r="Z620" s="150"/>
      <c r="AA620" s="150"/>
    </row>
    <row r="621" spans="1:27" ht="12.75">
      <c r="A621" s="150"/>
      <c r="B621" s="158">
        <f t="shared" si="4"/>
        <v>613</v>
      </c>
      <c r="C621" s="159" t="str">
        <f ca="1">IFERROR(__xludf.DUMMYFUNCTION("""COMPUTED_VALUE"""),"Sufia Irdina")</f>
        <v>Sufia Irdina</v>
      </c>
      <c r="D621" s="160" t="str">
        <f ca="1">IFERROR(__xludf.DUMMYFUNCTION("""COMPUTED_VALUE"""),"Jan 28")</f>
        <v>Jan 28</v>
      </c>
      <c r="E621" s="160" t="str">
        <f ca="1">IFERROR(__xludf.DUMMYFUNCTION("""COMPUTED_VALUE"""),"Script 1")</f>
        <v>Script 1</v>
      </c>
      <c r="F621" s="160"/>
      <c r="G621" s="160"/>
      <c r="H621" s="160"/>
      <c r="I621" s="160"/>
      <c r="J621" s="160"/>
      <c r="K621" s="160"/>
      <c r="L621" s="160" t="str">
        <f t="shared" ca="1" si="5"/>
        <v>Script 1</v>
      </c>
      <c r="M621" s="161"/>
      <c r="N621" s="150"/>
      <c r="O621" s="150"/>
      <c r="P621" s="150"/>
      <c r="Q621" s="150"/>
      <c r="R621" s="150"/>
      <c r="S621" s="150"/>
      <c r="T621" s="150"/>
      <c r="U621" s="150"/>
      <c r="V621" s="150"/>
      <c r="W621" s="150"/>
      <c r="X621" s="150"/>
      <c r="Y621" s="150"/>
      <c r="Z621" s="150"/>
      <c r="AA621" s="150"/>
    </row>
    <row r="622" spans="1:27" ht="12.75">
      <c r="A622" s="150"/>
      <c r="B622" s="158">
        <f t="shared" si="4"/>
        <v>614</v>
      </c>
      <c r="C622" s="159" t="str">
        <f ca="1">IFERROR(__xludf.DUMMYFUNCTION("""COMPUTED_VALUE"""),"Alia Melissa")</f>
        <v>Alia Melissa</v>
      </c>
      <c r="D622" s="160" t="str">
        <f ca="1">IFERROR(__xludf.DUMMYFUNCTION("""COMPUTED_VALUE"""),"Jan 28")</f>
        <v>Jan 28</v>
      </c>
      <c r="E622" s="160" t="str">
        <f ca="1">IFERROR(__xludf.DUMMYFUNCTION("""COMPUTED_VALUE"""),"Script 1")</f>
        <v>Script 1</v>
      </c>
      <c r="F622" s="160"/>
      <c r="G622" s="160"/>
      <c r="H622" s="160"/>
      <c r="I622" s="160"/>
      <c r="J622" s="160"/>
      <c r="K622" s="160"/>
      <c r="L622" s="160" t="str">
        <f t="shared" ca="1" si="5"/>
        <v>Script 1</v>
      </c>
      <c r="M622" s="161"/>
      <c r="N622" s="150"/>
      <c r="O622" s="150"/>
      <c r="P622" s="150"/>
      <c r="Q622" s="150"/>
      <c r="R622" s="150"/>
      <c r="S622" s="150"/>
      <c r="T622" s="150"/>
      <c r="U622" s="150"/>
      <c r="V622" s="150"/>
      <c r="W622" s="150"/>
      <c r="X622" s="150"/>
      <c r="Y622" s="150"/>
      <c r="Z622" s="150"/>
      <c r="AA622" s="150"/>
    </row>
    <row r="623" spans="1:27" ht="12.75">
      <c r="A623" s="150"/>
      <c r="B623" s="158">
        <f t="shared" si="4"/>
        <v>615</v>
      </c>
      <c r="C623" s="159" t="str">
        <f ca="1">IFERROR(__xludf.DUMMYFUNCTION("""COMPUTED_VALUE"""),"Mahmood Farees Iman Mahmood Hisham")</f>
        <v>Mahmood Farees Iman Mahmood Hisham</v>
      </c>
      <c r="D623" s="160" t="str">
        <f ca="1">IFERROR(__xludf.DUMMYFUNCTION("""COMPUTED_VALUE"""),"Jan 28")</f>
        <v>Jan 28</v>
      </c>
      <c r="E623" s="160" t="str">
        <f ca="1">IFERROR(__xludf.DUMMYFUNCTION("""COMPUTED_VALUE"""),"Script 1")</f>
        <v>Script 1</v>
      </c>
      <c r="F623" s="160"/>
      <c r="G623" s="160"/>
      <c r="H623" s="160"/>
      <c r="I623" s="160"/>
      <c r="J623" s="160"/>
      <c r="K623" s="160"/>
      <c r="L623" s="160" t="str">
        <f t="shared" ca="1" si="5"/>
        <v>Script 1</v>
      </c>
      <c r="M623" s="161"/>
      <c r="N623" s="150"/>
      <c r="O623" s="150"/>
      <c r="P623" s="150"/>
      <c r="Q623" s="150"/>
      <c r="R623" s="150"/>
      <c r="S623" s="150"/>
      <c r="T623" s="150"/>
      <c r="U623" s="150"/>
      <c r="V623" s="150"/>
      <c r="W623" s="150"/>
      <c r="X623" s="150"/>
      <c r="Y623" s="150"/>
      <c r="Z623" s="150"/>
      <c r="AA623" s="150"/>
    </row>
    <row r="624" spans="1:27" ht="12.75">
      <c r="A624" s="150"/>
      <c r="B624" s="158">
        <f t="shared" si="4"/>
        <v>616</v>
      </c>
      <c r="C624" s="159" t="str">
        <f ca="1">IFERROR(__xludf.DUMMYFUNCTION("""COMPUTED_VALUE"""),"Nur Amalina")</f>
        <v>Nur Amalina</v>
      </c>
      <c r="D624" s="160" t="str">
        <f ca="1">IFERROR(__xludf.DUMMYFUNCTION("""COMPUTED_VALUE"""),"Jan 28")</f>
        <v>Jan 28</v>
      </c>
      <c r="E624" s="160" t="str">
        <f ca="1">IFERROR(__xludf.DUMMYFUNCTION("""COMPUTED_VALUE"""),"Script 1")</f>
        <v>Script 1</v>
      </c>
      <c r="F624" s="160"/>
      <c r="G624" s="160"/>
      <c r="H624" s="160"/>
      <c r="I624" s="160"/>
      <c r="J624" s="160"/>
      <c r="K624" s="160"/>
      <c r="L624" s="160" t="str">
        <f t="shared" ca="1" si="5"/>
        <v>Script 1</v>
      </c>
      <c r="M624" s="161"/>
      <c r="N624" s="150"/>
      <c r="O624" s="150"/>
      <c r="P624" s="150"/>
      <c r="Q624" s="150"/>
      <c r="R624" s="150"/>
      <c r="S624" s="150"/>
      <c r="T624" s="150"/>
      <c r="U624" s="150"/>
      <c r="V624" s="150"/>
      <c r="W624" s="150"/>
      <c r="X624" s="150"/>
      <c r="Y624" s="150"/>
      <c r="Z624" s="150"/>
      <c r="AA624" s="150"/>
    </row>
    <row r="625" spans="1:27" ht="12.75">
      <c r="A625" s="150"/>
      <c r="B625" s="158">
        <f t="shared" si="4"/>
        <v>617</v>
      </c>
      <c r="C625" s="159" t="str">
        <f ca="1">IFERROR(__xludf.DUMMYFUNCTION("""COMPUTED_VALUE"""),"Nayli Batrisyia")</f>
        <v>Nayli Batrisyia</v>
      </c>
      <c r="D625" s="160" t="str">
        <f ca="1">IFERROR(__xludf.DUMMYFUNCTION("""COMPUTED_VALUE"""),"Jan 28")</f>
        <v>Jan 28</v>
      </c>
      <c r="E625" s="160" t="str">
        <f ca="1">IFERROR(__xludf.DUMMYFUNCTION("""COMPUTED_VALUE"""),"Script 1")</f>
        <v>Script 1</v>
      </c>
      <c r="F625" s="160"/>
      <c r="G625" s="160"/>
      <c r="H625" s="160"/>
      <c r="I625" s="160"/>
      <c r="J625" s="160"/>
      <c r="K625" s="160"/>
      <c r="L625" s="160" t="str">
        <f t="shared" ca="1" si="5"/>
        <v>Script 1</v>
      </c>
      <c r="M625" s="161"/>
      <c r="N625" s="150"/>
      <c r="O625" s="150"/>
      <c r="P625" s="150"/>
      <c r="Q625" s="150"/>
      <c r="R625" s="150"/>
      <c r="S625" s="150"/>
      <c r="T625" s="150"/>
      <c r="U625" s="150"/>
      <c r="V625" s="150"/>
      <c r="W625" s="150"/>
      <c r="X625" s="150"/>
      <c r="Y625" s="150"/>
      <c r="Z625" s="150"/>
      <c r="AA625" s="150"/>
    </row>
    <row r="626" spans="1:27" ht="12.75">
      <c r="A626" s="150"/>
      <c r="B626" s="158">
        <f t="shared" si="4"/>
        <v>618</v>
      </c>
      <c r="C626" s="159" t="str">
        <f ca="1">IFERROR(__xludf.DUMMYFUNCTION("""COMPUTED_VALUE"""),"Syafiqah Shamsuddin")</f>
        <v>Syafiqah Shamsuddin</v>
      </c>
      <c r="D626" s="160" t="str">
        <f ca="1">IFERROR(__xludf.DUMMYFUNCTION("""COMPUTED_VALUE"""),"Jan 28")</f>
        <v>Jan 28</v>
      </c>
      <c r="E626" s="160" t="str">
        <f ca="1">IFERROR(__xludf.DUMMYFUNCTION("""COMPUTED_VALUE"""),"Script 1")</f>
        <v>Script 1</v>
      </c>
      <c r="F626" s="160"/>
      <c r="G626" s="160"/>
      <c r="H626" s="160"/>
      <c r="I626" s="160"/>
      <c r="J626" s="160"/>
      <c r="K626" s="160"/>
      <c r="L626" s="160" t="str">
        <f t="shared" ca="1" si="5"/>
        <v>Script 1</v>
      </c>
      <c r="M626" s="161"/>
      <c r="N626" s="150"/>
      <c r="O626" s="150"/>
      <c r="P626" s="150"/>
      <c r="Q626" s="150"/>
      <c r="R626" s="150"/>
      <c r="S626" s="150"/>
      <c r="T626" s="150"/>
      <c r="U626" s="150"/>
      <c r="V626" s="150"/>
      <c r="W626" s="150"/>
      <c r="X626" s="150"/>
      <c r="Y626" s="150"/>
      <c r="Z626" s="150"/>
      <c r="AA626" s="150"/>
    </row>
    <row r="627" spans="1:27" ht="12.75">
      <c r="A627" s="150"/>
      <c r="B627" s="158">
        <f t="shared" si="4"/>
        <v>619</v>
      </c>
      <c r="C627" s="159" t="str">
        <f ca="1">IFERROR(__xludf.DUMMYFUNCTION("""COMPUTED_VALUE"""),"AizaL Haziq Abdul Razak")</f>
        <v>AizaL Haziq Abdul Razak</v>
      </c>
      <c r="D627" s="160" t="str">
        <f ca="1">IFERROR(__xludf.DUMMYFUNCTION("""COMPUTED_VALUE"""),"Jan 28")</f>
        <v>Jan 28</v>
      </c>
      <c r="E627" s="160" t="str">
        <f ca="1">IFERROR(__xludf.DUMMYFUNCTION("""COMPUTED_VALUE"""),"Script 1")</f>
        <v>Script 1</v>
      </c>
      <c r="F627" s="160"/>
      <c r="G627" s="160"/>
      <c r="H627" s="160"/>
      <c r="I627" s="160"/>
      <c r="J627" s="160"/>
      <c r="K627" s="160"/>
      <c r="L627" s="160" t="str">
        <f t="shared" ca="1" si="5"/>
        <v>Script 1</v>
      </c>
      <c r="M627" s="161"/>
      <c r="N627" s="150"/>
      <c r="O627" s="150"/>
      <c r="P627" s="150"/>
      <c r="Q627" s="150"/>
      <c r="R627" s="150"/>
      <c r="S627" s="150"/>
      <c r="T627" s="150"/>
      <c r="U627" s="150"/>
      <c r="V627" s="150"/>
      <c r="W627" s="150"/>
      <c r="X627" s="150"/>
      <c r="Y627" s="150"/>
      <c r="Z627" s="150"/>
      <c r="AA627" s="150"/>
    </row>
    <row r="628" spans="1:27" ht="12.75">
      <c r="A628" s="150"/>
      <c r="B628" s="158">
        <f t="shared" si="4"/>
        <v>620</v>
      </c>
      <c r="C628" s="159" t="str">
        <f ca="1">IFERROR(__xludf.DUMMYFUNCTION("""COMPUTED_VALUE"""),"Muhamad Mohaimin Motada")</f>
        <v>Muhamad Mohaimin Motada</v>
      </c>
      <c r="D628" s="160" t="str">
        <f ca="1">IFERROR(__xludf.DUMMYFUNCTION("""COMPUTED_VALUE"""),"Jan 28")</f>
        <v>Jan 28</v>
      </c>
      <c r="E628" s="160" t="str">
        <f ca="1">IFERROR(__xludf.DUMMYFUNCTION("""COMPUTED_VALUE"""),"Script 1")</f>
        <v>Script 1</v>
      </c>
      <c r="F628" s="160"/>
      <c r="G628" s="160"/>
      <c r="H628" s="160"/>
      <c r="I628" s="160"/>
      <c r="J628" s="160"/>
      <c r="K628" s="160"/>
      <c r="L628" s="160" t="str">
        <f t="shared" ca="1" si="5"/>
        <v>Script 1</v>
      </c>
      <c r="M628" s="161"/>
      <c r="N628" s="150"/>
      <c r="O628" s="150"/>
      <c r="P628" s="150"/>
      <c r="Q628" s="150"/>
      <c r="R628" s="150"/>
      <c r="S628" s="150"/>
      <c r="T628" s="150"/>
      <c r="U628" s="150"/>
      <c r="V628" s="150"/>
      <c r="W628" s="150"/>
      <c r="X628" s="150"/>
      <c r="Y628" s="150"/>
      <c r="Z628" s="150"/>
      <c r="AA628" s="150"/>
    </row>
    <row r="629" spans="1:27" ht="12.75">
      <c r="A629" s="150"/>
      <c r="B629" s="158">
        <f t="shared" si="4"/>
        <v>621</v>
      </c>
      <c r="C629" s="159" t="str">
        <f ca="1">IFERROR(__xludf.DUMMYFUNCTION("""COMPUTED_VALUE"""),"FARAH AUNI MARDHATI ZAKARIA")</f>
        <v>FARAH AUNI MARDHATI ZAKARIA</v>
      </c>
      <c r="D629" s="160" t="str">
        <f ca="1">IFERROR(__xludf.DUMMYFUNCTION("""COMPUTED_VALUE"""),"Jan 28")</f>
        <v>Jan 28</v>
      </c>
      <c r="E629" s="160" t="str">
        <f ca="1">IFERROR(__xludf.DUMMYFUNCTION("""COMPUTED_VALUE"""),"Script 1")</f>
        <v>Script 1</v>
      </c>
      <c r="F629" s="160"/>
      <c r="G629" s="160"/>
      <c r="H629" s="160"/>
      <c r="I629" s="160"/>
      <c r="J629" s="160"/>
      <c r="K629" s="160"/>
      <c r="L629" s="160" t="str">
        <f t="shared" ca="1" si="5"/>
        <v>Script 1</v>
      </c>
      <c r="M629" s="161"/>
      <c r="N629" s="150"/>
      <c r="O629" s="150"/>
      <c r="P629" s="150"/>
      <c r="Q629" s="150"/>
      <c r="R629" s="150"/>
      <c r="S629" s="150"/>
      <c r="T629" s="150"/>
      <c r="U629" s="150"/>
      <c r="V629" s="150"/>
      <c r="W629" s="150"/>
      <c r="X629" s="150"/>
      <c r="Y629" s="150"/>
      <c r="Z629" s="150"/>
      <c r="AA629" s="150"/>
    </row>
    <row r="630" spans="1:27" ht="12.75">
      <c r="A630" s="150"/>
      <c r="B630" s="158">
        <f t="shared" si="4"/>
        <v>622</v>
      </c>
      <c r="C630" s="159" t="str">
        <f ca="1">IFERROR(__xludf.DUMMYFUNCTION("""COMPUTED_VALUE"""),"Muhammad Asyraaf Iqbal Bin Ibrahim")</f>
        <v>Muhammad Asyraaf Iqbal Bin Ibrahim</v>
      </c>
      <c r="D630" s="160" t="str">
        <f ca="1">IFERROR(__xludf.DUMMYFUNCTION("""COMPUTED_VALUE"""),"Jan 28")</f>
        <v>Jan 28</v>
      </c>
      <c r="E630" s="160" t="str">
        <f ca="1">IFERROR(__xludf.DUMMYFUNCTION("""COMPUTED_VALUE"""),"Script 1")</f>
        <v>Script 1</v>
      </c>
      <c r="F630" s="160"/>
      <c r="G630" s="160"/>
      <c r="H630" s="160"/>
      <c r="I630" s="160"/>
      <c r="J630" s="160"/>
      <c r="K630" s="160"/>
      <c r="L630" s="160" t="str">
        <f t="shared" ca="1" si="5"/>
        <v>Script 1</v>
      </c>
      <c r="M630" s="161"/>
      <c r="N630" s="150"/>
      <c r="O630" s="150"/>
      <c r="P630" s="150"/>
      <c r="Q630" s="150"/>
      <c r="R630" s="150"/>
      <c r="S630" s="150"/>
      <c r="T630" s="150"/>
      <c r="U630" s="150"/>
      <c r="V630" s="150"/>
      <c r="W630" s="150"/>
      <c r="X630" s="150"/>
      <c r="Y630" s="150"/>
      <c r="Z630" s="150"/>
      <c r="AA630" s="150"/>
    </row>
    <row r="631" spans="1:27" ht="12.75">
      <c r="A631" s="150"/>
      <c r="B631" s="158">
        <f t="shared" si="4"/>
        <v>623</v>
      </c>
      <c r="C631" s="159" t="str">
        <f ca="1">IFERROR(__xludf.DUMMYFUNCTION("""COMPUTED_VALUE"""),"Nur Namirah Shahiddin")</f>
        <v>Nur Namirah Shahiddin</v>
      </c>
      <c r="D631" s="160" t="str">
        <f ca="1">IFERROR(__xludf.DUMMYFUNCTION("""COMPUTED_VALUE"""),"Jan 28")</f>
        <v>Jan 28</v>
      </c>
      <c r="E631" s="160" t="str">
        <f ca="1">IFERROR(__xludf.DUMMYFUNCTION("""COMPUTED_VALUE"""),"Script 1")</f>
        <v>Script 1</v>
      </c>
      <c r="F631" s="160"/>
      <c r="G631" s="160"/>
      <c r="H631" s="160"/>
      <c r="I631" s="160"/>
      <c r="J631" s="160"/>
      <c r="K631" s="160"/>
      <c r="L631" s="160" t="str">
        <f t="shared" ca="1" si="5"/>
        <v>Script 1</v>
      </c>
      <c r="M631" s="161"/>
      <c r="N631" s="150"/>
      <c r="O631" s="150"/>
      <c r="P631" s="150"/>
      <c r="Q631" s="150"/>
      <c r="R631" s="150"/>
      <c r="S631" s="150"/>
      <c r="T631" s="150"/>
      <c r="U631" s="150"/>
      <c r="V631" s="150"/>
      <c r="W631" s="150"/>
      <c r="X631" s="150"/>
      <c r="Y631" s="150"/>
      <c r="Z631" s="150"/>
      <c r="AA631" s="150"/>
    </row>
    <row r="632" spans="1:27" ht="12.75">
      <c r="A632" s="150"/>
      <c r="B632" s="158">
        <f t="shared" si="4"/>
        <v>624</v>
      </c>
      <c r="C632" s="159" t="str">
        <f ca="1">IFERROR(__xludf.DUMMYFUNCTION("""COMPUTED_VALUE"""),"Amira Aqilah")</f>
        <v>Amira Aqilah</v>
      </c>
      <c r="D632" s="160" t="str">
        <f ca="1">IFERROR(__xludf.DUMMYFUNCTION("""COMPUTED_VALUE"""),"Jan 28")</f>
        <v>Jan 28</v>
      </c>
      <c r="E632" s="160" t="str">
        <f ca="1">IFERROR(__xludf.DUMMYFUNCTION("""COMPUTED_VALUE"""),"Script 1")</f>
        <v>Script 1</v>
      </c>
      <c r="F632" s="160"/>
      <c r="G632" s="160"/>
      <c r="H632" s="160"/>
      <c r="I632" s="160"/>
      <c r="J632" s="160"/>
      <c r="K632" s="160"/>
      <c r="L632" s="160" t="str">
        <f t="shared" ca="1" si="5"/>
        <v>Script 1</v>
      </c>
      <c r="M632" s="161"/>
      <c r="N632" s="150"/>
      <c r="O632" s="150"/>
      <c r="P632" s="150"/>
      <c r="Q632" s="150"/>
      <c r="R632" s="150"/>
      <c r="S632" s="150"/>
      <c r="T632" s="150"/>
      <c r="U632" s="150"/>
      <c r="V632" s="150"/>
      <c r="W632" s="150"/>
      <c r="X632" s="150"/>
      <c r="Y632" s="150"/>
      <c r="Z632" s="150"/>
      <c r="AA632" s="150"/>
    </row>
    <row r="633" spans="1:27" ht="12.75">
      <c r="A633" s="150"/>
      <c r="B633" s="158">
        <f t="shared" si="4"/>
        <v>625</v>
      </c>
      <c r="C633" s="159" t="str">
        <f ca="1">IFERROR(__xludf.DUMMYFUNCTION("""COMPUTED_VALUE"""),"Danish Zamri")</f>
        <v>Danish Zamri</v>
      </c>
      <c r="D633" s="160" t="str">
        <f ca="1">IFERROR(__xludf.DUMMYFUNCTION("""COMPUTED_VALUE"""),"Jan 28")</f>
        <v>Jan 28</v>
      </c>
      <c r="E633" s="160" t="str">
        <f ca="1">IFERROR(__xludf.DUMMYFUNCTION("""COMPUTED_VALUE"""),"Script 1")</f>
        <v>Script 1</v>
      </c>
      <c r="F633" s="160"/>
      <c r="G633" s="160"/>
      <c r="H633" s="160"/>
      <c r="I633" s="160"/>
      <c r="J633" s="160"/>
      <c r="K633" s="160"/>
      <c r="L633" s="160" t="str">
        <f t="shared" ca="1" si="5"/>
        <v>Script 1</v>
      </c>
      <c r="M633" s="161"/>
      <c r="N633" s="150"/>
      <c r="O633" s="150"/>
      <c r="P633" s="150"/>
      <c r="Q633" s="150"/>
      <c r="R633" s="150"/>
      <c r="S633" s="150"/>
      <c r="T633" s="150"/>
      <c r="U633" s="150"/>
      <c r="V633" s="150"/>
      <c r="W633" s="150"/>
      <c r="X633" s="150"/>
      <c r="Y633" s="150"/>
      <c r="Z633" s="150"/>
      <c r="AA633" s="150"/>
    </row>
    <row r="634" spans="1:27" ht="12.75">
      <c r="A634" s="150"/>
      <c r="B634" s="158">
        <f t="shared" si="4"/>
        <v>626</v>
      </c>
      <c r="C634" s="159" t="str">
        <f ca="1">IFERROR(__xludf.DUMMYFUNCTION("""COMPUTED_VALUE"""),"Najla Farisa")</f>
        <v>Najla Farisa</v>
      </c>
      <c r="D634" s="160" t="str">
        <f ca="1">IFERROR(__xludf.DUMMYFUNCTION("""COMPUTED_VALUE"""),"Jan 28")</f>
        <v>Jan 28</v>
      </c>
      <c r="E634" s="160" t="str">
        <f ca="1">IFERROR(__xludf.DUMMYFUNCTION("""COMPUTED_VALUE"""),"Script 1")</f>
        <v>Script 1</v>
      </c>
      <c r="F634" s="160"/>
      <c r="G634" s="160"/>
      <c r="H634" s="160"/>
      <c r="I634" s="160"/>
      <c r="J634" s="160"/>
      <c r="K634" s="160"/>
      <c r="L634" s="160" t="str">
        <f t="shared" ca="1" si="5"/>
        <v>Script 1</v>
      </c>
      <c r="M634" s="161"/>
      <c r="N634" s="150"/>
      <c r="O634" s="150"/>
      <c r="P634" s="150"/>
      <c r="Q634" s="150"/>
      <c r="R634" s="150"/>
      <c r="S634" s="150"/>
      <c r="T634" s="150"/>
      <c r="U634" s="150"/>
      <c r="V634" s="150"/>
      <c r="W634" s="150"/>
      <c r="X634" s="150"/>
      <c r="Y634" s="150"/>
      <c r="Z634" s="150"/>
      <c r="AA634" s="150"/>
    </row>
    <row r="635" spans="1:27" ht="12.75">
      <c r="A635" s="150"/>
      <c r="B635" s="158">
        <f t="shared" si="4"/>
        <v>627</v>
      </c>
      <c r="C635" s="159" t="str">
        <f ca="1">IFERROR(__xludf.DUMMYFUNCTION("""COMPUTED_VALUE"""),"Nurul Wahida")</f>
        <v>Nurul Wahida</v>
      </c>
      <c r="D635" s="160" t="str">
        <f ca="1">IFERROR(__xludf.DUMMYFUNCTION("""COMPUTED_VALUE"""),"Jan 28")</f>
        <v>Jan 28</v>
      </c>
      <c r="E635" s="160" t="str">
        <f ca="1">IFERROR(__xludf.DUMMYFUNCTION("""COMPUTED_VALUE"""),"Script 1")</f>
        <v>Script 1</v>
      </c>
      <c r="F635" s="160"/>
      <c r="G635" s="160"/>
      <c r="H635" s="160"/>
      <c r="I635" s="160"/>
      <c r="J635" s="160"/>
      <c r="K635" s="160"/>
      <c r="L635" s="160" t="str">
        <f t="shared" ca="1" si="5"/>
        <v>Script 1</v>
      </c>
      <c r="M635" s="161"/>
      <c r="N635" s="150"/>
      <c r="O635" s="150"/>
      <c r="P635" s="150"/>
      <c r="Q635" s="150"/>
      <c r="R635" s="150"/>
      <c r="S635" s="150"/>
      <c r="T635" s="150"/>
      <c r="U635" s="150"/>
      <c r="V635" s="150"/>
      <c r="W635" s="150"/>
      <c r="X635" s="150"/>
      <c r="Y635" s="150"/>
      <c r="Z635" s="150"/>
      <c r="AA635" s="150"/>
    </row>
    <row r="636" spans="1:27" ht="12.75">
      <c r="A636" s="150"/>
      <c r="B636" s="158">
        <f t="shared" si="4"/>
        <v>628</v>
      </c>
      <c r="C636" s="159" t="str">
        <f ca="1">IFERROR(__xludf.DUMMYFUNCTION("""COMPUTED_VALUE"""),"Nurlyana Afiqah")</f>
        <v>Nurlyana Afiqah</v>
      </c>
      <c r="D636" s="160" t="str">
        <f ca="1">IFERROR(__xludf.DUMMYFUNCTION("""COMPUTED_VALUE"""),"Jan 28")</f>
        <v>Jan 28</v>
      </c>
      <c r="E636" s="160" t="str">
        <f ca="1">IFERROR(__xludf.DUMMYFUNCTION("""COMPUTED_VALUE"""),"Script 1")</f>
        <v>Script 1</v>
      </c>
      <c r="F636" s="160"/>
      <c r="G636" s="160"/>
      <c r="H636" s="160"/>
      <c r="I636" s="160"/>
      <c r="J636" s="160"/>
      <c r="K636" s="160"/>
      <c r="L636" s="160" t="str">
        <f t="shared" ca="1" si="5"/>
        <v>Script 1</v>
      </c>
      <c r="M636" s="161"/>
      <c r="N636" s="150"/>
      <c r="O636" s="150"/>
      <c r="P636" s="150"/>
      <c r="Q636" s="150"/>
      <c r="R636" s="150"/>
      <c r="S636" s="150"/>
      <c r="T636" s="150"/>
      <c r="U636" s="150"/>
      <c r="V636" s="150"/>
      <c r="W636" s="150"/>
      <c r="X636" s="150"/>
      <c r="Y636" s="150"/>
      <c r="Z636" s="150"/>
      <c r="AA636" s="150"/>
    </row>
    <row r="637" spans="1:27" ht="12.75">
      <c r="A637" s="150"/>
      <c r="B637" s="158">
        <f t="shared" si="4"/>
        <v>629</v>
      </c>
      <c r="C637" s="159" t="str">
        <f ca="1">IFERROR(__xludf.DUMMYFUNCTION("""COMPUTED_VALUE"""),"Muhammad Naqeeb")</f>
        <v>Muhammad Naqeeb</v>
      </c>
      <c r="D637" s="160" t="str">
        <f ca="1">IFERROR(__xludf.DUMMYFUNCTION("""COMPUTED_VALUE"""),"Jan 28")</f>
        <v>Jan 28</v>
      </c>
      <c r="E637" s="160" t="str">
        <f ca="1">IFERROR(__xludf.DUMMYFUNCTION("""COMPUTED_VALUE"""),"Script 1")</f>
        <v>Script 1</v>
      </c>
      <c r="F637" s="160"/>
      <c r="G637" s="160"/>
      <c r="H637" s="160"/>
      <c r="I637" s="160"/>
      <c r="J637" s="160"/>
      <c r="K637" s="160"/>
      <c r="L637" s="160" t="str">
        <f t="shared" ca="1" si="5"/>
        <v>Script 1</v>
      </c>
      <c r="M637" s="161"/>
      <c r="N637" s="150"/>
      <c r="O637" s="150"/>
      <c r="P637" s="150"/>
      <c r="Q637" s="150"/>
      <c r="R637" s="150"/>
      <c r="S637" s="150"/>
      <c r="T637" s="150"/>
      <c r="U637" s="150"/>
      <c r="V637" s="150"/>
      <c r="W637" s="150"/>
      <c r="X637" s="150"/>
      <c r="Y637" s="150"/>
      <c r="Z637" s="150"/>
      <c r="AA637" s="150"/>
    </row>
    <row r="638" spans="1:27" ht="12.75">
      <c r="A638" s="150"/>
      <c r="B638" s="158">
        <f t="shared" si="4"/>
        <v>630</v>
      </c>
      <c r="C638" s="159" t="str">
        <f ca="1">IFERROR(__xludf.DUMMYFUNCTION("""COMPUTED_VALUE"""),"Muhammad Nur Salam")</f>
        <v>Muhammad Nur Salam</v>
      </c>
      <c r="D638" s="160" t="str">
        <f ca="1">IFERROR(__xludf.DUMMYFUNCTION("""COMPUTED_VALUE"""),"Jan 28")</f>
        <v>Jan 28</v>
      </c>
      <c r="E638" s="160" t="str">
        <f ca="1">IFERROR(__xludf.DUMMYFUNCTION("""COMPUTED_VALUE"""),"Script 1")</f>
        <v>Script 1</v>
      </c>
      <c r="F638" s="160"/>
      <c r="G638" s="160"/>
      <c r="H638" s="160"/>
      <c r="I638" s="160"/>
      <c r="J638" s="160"/>
      <c r="K638" s="160"/>
      <c r="L638" s="160" t="str">
        <f t="shared" ca="1" si="5"/>
        <v>Script 1</v>
      </c>
      <c r="M638" s="161"/>
      <c r="N638" s="150"/>
      <c r="O638" s="150"/>
      <c r="P638" s="150"/>
      <c r="Q638" s="150"/>
      <c r="R638" s="150"/>
      <c r="S638" s="150"/>
      <c r="T638" s="150"/>
      <c r="U638" s="150"/>
      <c r="V638" s="150"/>
      <c r="W638" s="150"/>
      <c r="X638" s="150"/>
      <c r="Y638" s="150"/>
      <c r="Z638" s="150"/>
      <c r="AA638" s="150"/>
    </row>
    <row r="639" spans="1:27" ht="12.75">
      <c r="A639" s="150"/>
      <c r="B639" s="158">
        <f t="shared" si="4"/>
        <v>631</v>
      </c>
      <c r="C639" s="159" t="str">
        <f ca="1">IFERROR(__xludf.DUMMYFUNCTION("""COMPUTED_VALUE"""),"Irfan Danial")</f>
        <v>Irfan Danial</v>
      </c>
      <c r="D639" s="160" t="str">
        <f ca="1">IFERROR(__xludf.DUMMYFUNCTION("""COMPUTED_VALUE"""),"Jan 28")</f>
        <v>Jan 28</v>
      </c>
      <c r="E639" s="160" t="str">
        <f ca="1">IFERROR(__xludf.DUMMYFUNCTION("""COMPUTED_VALUE"""),"Script 1")</f>
        <v>Script 1</v>
      </c>
      <c r="F639" s="160"/>
      <c r="G639" s="160"/>
      <c r="H639" s="160"/>
      <c r="I639" s="160"/>
      <c r="J639" s="160"/>
      <c r="K639" s="160"/>
      <c r="L639" s="160" t="str">
        <f t="shared" ca="1" si="5"/>
        <v>Script 1</v>
      </c>
      <c r="M639" s="161"/>
      <c r="N639" s="150"/>
      <c r="O639" s="150"/>
      <c r="P639" s="150"/>
      <c r="Q639" s="150"/>
      <c r="R639" s="150"/>
      <c r="S639" s="150"/>
      <c r="T639" s="150"/>
      <c r="U639" s="150"/>
      <c r="V639" s="150"/>
      <c r="W639" s="150"/>
      <c r="X639" s="150"/>
      <c r="Y639" s="150"/>
      <c r="Z639" s="150"/>
      <c r="AA639" s="150"/>
    </row>
    <row r="640" spans="1:27" ht="12.75">
      <c r="A640" s="150"/>
      <c r="B640" s="158">
        <f t="shared" si="4"/>
        <v>632</v>
      </c>
      <c r="C640" s="159" t="str">
        <f ca="1">IFERROR(__xludf.DUMMYFUNCTION("""COMPUTED_VALUE"""),"Muhammad Nuraiman")</f>
        <v>Muhammad Nuraiman</v>
      </c>
      <c r="D640" s="160" t="str">
        <f ca="1">IFERROR(__xludf.DUMMYFUNCTION("""COMPUTED_VALUE"""),"Jan 28")</f>
        <v>Jan 28</v>
      </c>
      <c r="E640" s="160" t="str">
        <f ca="1">IFERROR(__xludf.DUMMYFUNCTION("""COMPUTED_VALUE"""),"Script 1")</f>
        <v>Script 1</v>
      </c>
      <c r="F640" s="160"/>
      <c r="G640" s="160"/>
      <c r="H640" s="160"/>
      <c r="I640" s="160"/>
      <c r="J640" s="160"/>
      <c r="K640" s="160"/>
      <c r="L640" s="160" t="str">
        <f t="shared" ca="1" si="5"/>
        <v>Script 1</v>
      </c>
      <c r="M640" s="161"/>
      <c r="N640" s="150"/>
      <c r="O640" s="150"/>
      <c r="P640" s="150"/>
      <c r="Q640" s="150"/>
      <c r="R640" s="150"/>
      <c r="S640" s="150"/>
      <c r="T640" s="150"/>
      <c r="U640" s="150"/>
      <c r="V640" s="150"/>
      <c r="W640" s="150"/>
      <c r="X640" s="150"/>
      <c r="Y640" s="150"/>
      <c r="Z640" s="150"/>
      <c r="AA640" s="150"/>
    </row>
    <row r="641" spans="1:27" ht="12.75">
      <c r="A641" s="150"/>
      <c r="B641" s="158">
        <f t="shared" si="4"/>
        <v>633</v>
      </c>
      <c r="C641" s="159" t="str">
        <f ca="1">IFERROR(__xludf.DUMMYFUNCTION("""COMPUTED_VALUE"""),"Balqis Adam")</f>
        <v>Balqis Adam</v>
      </c>
      <c r="D641" s="160" t="str">
        <f ca="1">IFERROR(__xludf.DUMMYFUNCTION("""COMPUTED_VALUE"""),"Jan 28")</f>
        <v>Jan 28</v>
      </c>
      <c r="E641" s="160" t="str">
        <f ca="1">IFERROR(__xludf.DUMMYFUNCTION("""COMPUTED_VALUE"""),"Script 1")</f>
        <v>Script 1</v>
      </c>
      <c r="F641" s="160"/>
      <c r="G641" s="160"/>
      <c r="H641" s="160"/>
      <c r="I641" s="160"/>
      <c r="J641" s="160"/>
      <c r="K641" s="160"/>
      <c r="L641" s="160" t="str">
        <f t="shared" ca="1" si="5"/>
        <v>Script 1</v>
      </c>
      <c r="M641" s="161"/>
      <c r="N641" s="150"/>
      <c r="O641" s="150"/>
      <c r="P641" s="150"/>
      <c r="Q641" s="150"/>
      <c r="R641" s="150"/>
      <c r="S641" s="150"/>
      <c r="T641" s="150"/>
      <c r="U641" s="150"/>
      <c r="V641" s="150"/>
      <c r="W641" s="150"/>
      <c r="X641" s="150"/>
      <c r="Y641" s="150"/>
      <c r="Z641" s="150"/>
      <c r="AA641" s="150"/>
    </row>
    <row r="642" spans="1:27" ht="12.75">
      <c r="A642" s="150"/>
      <c r="B642" s="158">
        <f t="shared" si="4"/>
        <v>634</v>
      </c>
      <c r="C642" s="159" t="str">
        <f ca="1">IFERROR(__xludf.DUMMYFUNCTION("""COMPUTED_VALUE"""),"Nur Aisyah Mahjub")</f>
        <v>Nur Aisyah Mahjub</v>
      </c>
      <c r="D642" s="160" t="str">
        <f ca="1">IFERROR(__xludf.DUMMYFUNCTION("""COMPUTED_VALUE"""),"Jan 28")</f>
        <v>Jan 28</v>
      </c>
      <c r="E642" s="160" t="str">
        <f ca="1">IFERROR(__xludf.DUMMYFUNCTION("""COMPUTED_VALUE"""),"Script 1")</f>
        <v>Script 1</v>
      </c>
      <c r="F642" s="160"/>
      <c r="G642" s="160"/>
      <c r="H642" s="160"/>
      <c r="I642" s="160"/>
      <c r="J642" s="160"/>
      <c r="K642" s="160"/>
      <c r="L642" s="160" t="str">
        <f t="shared" ca="1" si="5"/>
        <v>Script 1</v>
      </c>
      <c r="M642" s="161"/>
      <c r="N642" s="150"/>
      <c r="O642" s="150"/>
      <c r="P642" s="150"/>
      <c r="Q642" s="150"/>
      <c r="R642" s="150"/>
      <c r="S642" s="150"/>
      <c r="T642" s="150"/>
      <c r="U642" s="150"/>
      <c r="V642" s="150"/>
      <c r="W642" s="150"/>
      <c r="X642" s="150"/>
      <c r="Y642" s="150"/>
      <c r="Z642" s="150"/>
      <c r="AA642" s="150"/>
    </row>
    <row r="643" spans="1:27" ht="12.75">
      <c r="A643" s="150"/>
      <c r="B643" s="158">
        <f t="shared" si="4"/>
        <v>635</v>
      </c>
      <c r="C643" s="159" t="str">
        <f ca="1">IFERROR(__xludf.DUMMYFUNCTION("""COMPUTED_VALUE"""),"Ainur Aqilah")</f>
        <v>Ainur Aqilah</v>
      </c>
      <c r="D643" s="160" t="str">
        <f ca="1">IFERROR(__xludf.DUMMYFUNCTION("""COMPUTED_VALUE"""),"Jan 28")</f>
        <v>Jan 28</v>
      </c>
      <c r="E643" s="160" t="str">
        <f ca="1">IFERROR(__xludf.DUMMYFUNCTION("""COMPUTED_VALUE"""),"Script 1")</f>
        <v>Script 1</v>
      </c>
      <c r="F643" s="160"/>
      <c r="G643" s="160"/>
      <c r="H643" s="160"/>
      <c r="I643" s="160"/>
      <c r="J643" s="160"/>
      <c r="K643" s="160"/>
      <c r="L643" s="160" t="str">
        <f t="shared" ca="1" si="5"/>
        <v>Script 1</v>
      </c>
      <c r="M643" s="161"/>
      <c r="N643" s="150"/>
      <c r="O643" s="150"/>
      <c r="P643" s="150"/>
      <c r="Q643" s="150"/>
      <c r="R643" s="150"/>
      <c r="S643" s="150"/>
      <c r="T643" s="150"/>
      <c r="U643" s="150"/>
      <c r="V643" s="150"/>
      <c r="W643" s="150"/>
      <c r="X643" s="150"/>
      <c r="Y643" s="150"/>
      <c r="Z643" s="150"/>
      <c r="AA643" s="150"/>
    </row>
    <row r="644" spans="1:27" ht="12.75">
      <c r="A644" s="150"/>
      <c r="B644" s="158">
        <f t="shared" si="4"/>
        <v>636</v>
      </c>
      <c r="C644" s="159" t="str">
        <f ca="1">IFERROR(__xludf.DUMMYFUNCTION("""COMPUTED_VALUE"""),"Sarah Farisya Abdul Razak")</f>
        <v>Sarah Farisya Abdul Razak</v>
      </c>
      <c r="D644" s="160" t="str">
        <f ca="1">IFERROR(__xludf.DUMMYFUNCTION("""COMPUTED_VALUE"""),"Jan 28")</f>
        <v>Jan 28</v>
      </c>
      <c r="E644" s="160" t="str">
        <f ca="1">IFERROR(__xludf.DUMMYFUNCTION("""COMPUTED_VALUE"""),"Script 1")</f>
        <v>Script 1</v>
      </c>
      <c r="F644" s="160"/>
      <c r="G644" s="160"/>
      <c r="H644" s="160"/>
      <c r="I644" s="160"/>
      <c r="J644" s="160"/>
      <c r="K644" s="160"/>
      <c r="L644" s="160" t="str">
        <f t="shared" ca="1" si="5"/>
        <v>Script 1</v>
      </c>
      <c r="M644" s="161"/>
      <c r="N644" s="150"/>
      <c r="O644" s="150"/>
      <c r="P644" s="150"/>
      <c r="Q644" s="150"/>
      <c r="R644" s="150"/>
      <c r="S644" s="150"/>
      <c r="T644" s="150"/>
      <c r="U644" s="150"/>
      <c r="V644" s="150"/>
      <c r="W644" s="150"/>
      <c r="X644" s="150"/>
      <c r="Y644" s="150"/>
      <c r="Z644" s="150"/>
      <c r="AA644" s="150"/>
    </row>
    <row r="645" spans="1:27" ht="12.75">
      <c r="A645" s="150"/>
      <c r="B645" s="158">
        <f t="shared" si="4"/>
        <v>637</v>
      </c>
      <c r="C645" s="159" t="str">
        <f ca="1">IFERROR(__xludf.DUMMYFUNCTION("""COMPUTED_VALUE"""),"Farid Zawawi")</f>
        <v>Farid Zawawi</v>
      </c>
      <c r="D645" s="160" t="str">
        <f ca="1">IFERROR(__xludf.DUMMYFUNCTION("""COMPUTED_VALUE"""),"Jan 28")</f>
        <v>Jan 28</v>
      </c>
      <c r="E645" s="160" t="str">
        <f ca="1">IFERROR(__xludf.DUMMYFUNCTION("""COMPUTED_VALUE"""),"Script 1")</f>
        <v>Script 1</v>
      </c>
      <c r="F645" s="160"/>
      <c r="G645" s="160"/>
      <c r="H645" s="160"/>
      <c r="I645" s="160"/>
      <c r="J645" s="160"/>
      <c r="K645" s="160"/>
      <c r="L645" s="160" t="str">
        <f t="shared" ca="1" si="5"/>
        <v>Script 1</v>
      </c>
      <c r="M645" s="161"/>
      <c r="N645" s="150"/>
      <c r="O645" s="150"/>
      <c r="P645" s="150"/>
      <c r="Q645" s="150"/>
      <c r="R645" s="150"/>
      <c r="S645" s="150"/>
      <c r="T645" s="150"/>
      <c r="U645" s="150"/>
      <c r="V645" s="150"/>
      <c r="W645" s="150"/>
      <c r="X645" s="150"/>
      <c r="Y645" s="150"/>
      <c r="Z645" s="150"/>
      <c r="AA645" s="150"/>
    </row>
    <row r="646" spans="1:27" ht="12.75">
      <c r="A646" s="150"/>
      <c r="B646" s="158">
        <f t="shared" si="4"/>
        <v>638</v>
      </c>
      <c r="C646" s="159" t="str">
        <f ca="1">IFERROR(__xludf.DUMMYFUNCTION("""COMPUTED_VALUE"""),"Asytar Rozaini")</f>
        <v>Asytar Rozaini</v>
      </c>
      <c r="D646" s="160" t="str">
        <f ca="1">IFERROR(__xludf.DUMMYFUNCTION("""COMPUTED_VALUE"""),"Jan 28")</f>
        <v>Jan 28</v>
      </c>
      <c r="E646" s="160" t="str">
        <f ca="1">IFERROR(__xludf.DUMMYFUNCTION("""COMPUTED_VALUE"""),"Script 1")</f>
        <v>Script 1</v>
      </c>
      <c r="F646" s="160"/>
      <c r="G646" s="160"/>
      <c r="H646" s="160"/>
      <c r="I646" s="160"/>
      <c r="J646" s="160"/>
      <c r="K646" s="160"/>
      <c r="L646" s="160" t="str">
        <f t="shared" ca="1" si="5"/>
        <v>Script 1</v>
      </c>
      <c r="M646" s="161"/>
      <c r="N646" s="150"/>
      <c r="O646" s="150"/>
      <c r="P646" s="150"/>
      <c r="Q646" s="150"/>
      <c r="R646" s="150"/>
      <c r="S646" s="150"/>
      <c r="T646" s="150"/>
      <c r="U646" s="150"/>
      <c r="V646" s="150"/>
      <c r="W646" s="150"/>
      <c r="X646" s="150"/>
      <c r="Y646" s="150"/>
      <c r="Z646" s="150"/>
      <c r="AA646" s="150"/>
    </row>
    <row r="647" spans="1:27" ht="12.75">
      <c r="A647" s="150"/>
      <c r="B647" s="158">
        <f t="shared" si="4"/>
        <v>639</v>
      </c>
      <c r="C647" s="159" t="str">
        <f ca="1">IFERROR(__xludf.DUMMYFUNCTION("""COMPUTED_VALUE"""),"Nik Kifli")</f>
        <v>Nik Kifli</v>
      </c>
      <c r="D647" s="160" t="str">
        <f ca="1">IFERROR(__xludf.DUMMYFUNCTION("""COMPUTED_VALUE"""),"Jan 28")</f>
        <v>Jan 28</v>
      </c>
      <c r="E647" s="160" t="str">
        <f ca="1">IFERROR(__xludf.DUMMYFUNCTION("""COMPUTED_VALUE"""),"Script 1")</f>
        <v>Script 1</v>
      </c>
      <c r="F647" s="160"/>
      <c r="G647" s="160"/>
      <c r="H647" s="160"/>
      <c r="I647" s="160"/>
      <c r="J647" s="160"/>
      <c r="K647" s="160"/>
      <c r="L647" s="160" t="str">
        <f t="shared" ca="1" si="5"/>
        <v>Script 1</v>
      </c>
      <c r="M647" s="161"/>
      <c r="N647" s="150"/>
      <c r="O647" s="150"/>
      <c r="P647" s="150"/>
      <c r="Q647" s="150"/>
      <c r="R647" s="150"/>
      <c r="S647" s="150"/>
      <c r="T647" s="150"/>
      <c r="U647" s="150"/>
      <c r="V647" s="150"/>
      <c r="W647" s="150"/>
      <c r="X647" s="150"/>
      <c r="Y647" s="150"/>
      <c r="Z647" s="150"/>
      <c r="AA647" s="150"/>
    </row>
    <row r="648" spans="1:27" ht="12.75">
      <c r="A648" s="150"/>
      <c r="B648" s="158">
        <f t="shared" si="4"/>
        <v>640</v>
      </c>
      <c r="C648" s="159" t="str">
        <f ca="1">IFERROR(__xludf.DUMMYFUNCTION("""COMPUTED_VALUE"""),"Hassanal Hakim")</f>
        <v>Hassanal Hakim</v>
      </c>
      <c r="D648" s="160" t="str">
        <f ca="1">IFERROR(__xludf.DUMMYFUNCTION("""COMPUTED_VALUE"""),"Jan 28")</f>
        <v>Jan 28</v>
      </c>
      <c r="E648" s="160" t="str">
        <f ca="1">IFERROR(__xludf.DUMMYFUNCTION("""COMPUTED_VALUE"""),"Script 1")</f>
        <v>Script 1</v>
      </c>
      <c r="F648" s="160"/>
      <c r="G648" s="160"/>
      <c r="H648" s="160"/>
      <c r="I648" s="160"/>
      <c r="J648" s="160"/>
      <c r="K648" s="160"/>
      <c r="L648" s="160" t="str">
        <f t="shared" ca="1" si="5"/>
        <v>Script 1</v>
      </c>
      <c r="M648" s="161"/>
      <c r="N648" s="150"/>
      <c r="O648" s="150"/>
      <c r="P648" s="150"/>
      <c r="Q648" s="150"/>
      <c r="R648" s="150"/>
      <c r="S648" s="150"/>
      <c r="T648" s="150"/>
      <c r="U648" s="150"/>
      <c r="V648" s="150"/>
      <c r="W648" s="150"/>
      <c r="X648" s="150"/>
      <c r="Y648" s="150"/>
      <c r="Z648" s="150"/>
      <c r="AA648" s="150"/>
    </row>
    <row r="649" spans="1:27" ht="12.75">
      <c r="A649" s="150"/>
      <c r="B649" s="158">
        <f t="shared" si="4"/>
        <v>641</v>
      </c>
      <c r="C649" s="159" t="str">
        <f ca="1">IFERROR(__xludf.DUMMYFUNCTION("""COMPUTED_VALUE"""),"Nur Izati Atikah")</f>
        <v>Nur Izati Atikah</v>
      </c>
      <c r="D649" s="160" t="str">
        <f ca="1">IFERROR(__xludf.DUMMYFUNCTION("""COMPUTED_VALUE"""),"Jan 28")</f>
        <v>Jan 28</v>
      </c>
      <c r="E649" s="160" t="str">
        <f ca="1">IFERROR(__xludf.DUMMYFUNCTION("""COMPUTED_VALUE"""),"Script 1")</f>
        <v>Script 1</v>
      </c>
      <c r="F649" s="160"/>
      <c r="G649" s="160"/>
      <c r="H649" s="160"/>
      <c r="I649" s="160"/>
      <c r="J649" s="160"/>
      <c r="K649" s="160"/>
      <c r="L649" s="160" t="str">
        <f t="shared" ca="1" si="5"/>
        <v>Script 1</v>
      </c>
      <c r="M649" s="161"/>
      <c r="N649" s="150"/>
      <c r="O649" s="150"/>
      <c r="P649" s="150"/>
      <c r="Q649" s="150"/>
      <c r="R649" s="150"/>
      <c r="S649" s="150"/>
      <c r="T649" s="150"/>
      <c r="U649" s="150"/>
      <c r="V649" s="150"/>
      <c r="W649" s="150"/>
      <c r="X649" s="150"/>
      <c r="Y649" s="150"/>
      <c r="Z649" s="150"/>
      <c r="AA649" s="150"/>
    </row>
    <row r="650" spans="1:27" ht="12.75">
      <c r="A650" s="150"/>
      <c r="B650" s="158">
        <f t="shared" si="4"/>
        <v>642</v>
      </c>
      <c r="C650" s="159" t="str">
        <f ca="1">IFERROR(__xludf.DUMMYFUNCTION("""COMPUTED_VALUE"""),"Alia Balqis")</f>
        <v>Alia Balqis</v>
      </c>
      <c r="D650" s="160" t="str">
        <f ca="1">IFERROR(__xludf.DUMMYFUNCTION("""COMPUTED_VALUE"""),"Jan 28")</f>
        <v>Jan 28</v>
      </c>
      <c r="E650" s="160" t="str">
        <f ca="1">IFERROR(__xludf.DUMMYFUNCTION("""COMPUTED_VALUE"""),"Script 1")</f>
        <v>Script 1</v>
      </c>
      <c r="F650" s="160"/>
      <c r="G650" s="160"/>
      <c r="H650" s="160"/>
      <c r="I650" s="160"/>
      <c r="J650" s="160"/>
      <c r="K650" s="160"/>
      <c r="L650" s="160" t="str">
        <f t="shared" ca="1" si="5"/>
        <v>Script 1</v>
      </c>
      <c r="M650" s="161"/>
      <c r="N650" s="150"/>
      <c r="O650" s="150"/>
      <c r="P650" s="150"/>
      <c r="Q650" s="150"/>
      <c r="R650" s="150"/>
      <c r="S650" s="150"/>
      <c r="T650" s="150"/>
      <c r="U650" s="150"/>
      <c r="V650" s="150"/>
      <c r="W650" s="150"/>
      <c r="X650" s="150"/>
      <c r="Y650" s="150"/>
      <c r="Z650" s="150"/>
      <c r="AA650" s="150"/>
    </row>
    <row r="651" spans="1:27" ht="12.75">
      <c r="A651" s="150"/>
      <c r="B651" s="158">
        <f t="shared" si="4"/>
        <v>643</v>
      </c>
      <c r="C651" s="159" t="str">
        <f ca="1">IFERROR(__xludf.DUMMYFUNCTION("""COMPUTED_VALUE"""),"Amar Hakim")</f>
        <v>Amar Hakim</v>
      </c>
      <c r="D651" s="160" t="str">
        <f ca="1">IFERROR(__xludf.DUMMYFUNCTION("""COMPUTED_VALUE"""),"Jan 28")</f>
        <v>Jan 28</v>
      </c>
      <c r="E651" s="160" t="str">
        <f ca="1">IFERROR(__xludf.DUMMYFUNCTION("""COMPUTED_VALUE"""),"Script 1")</f>
        <v>Script 1</v>
      </c>
      <c r="F651" s="160"/>
      <c r="G651" s="160"/>
      <c r="H651" s="160"/>
      <c r="I651" s="160"/>
      <c r="J651" s="160"/>
      <c r="K651" s="160"/>
      <c r="L651" s="160" t="str">
        <f t="shared" ca="1" si="5"/>
        <v>Script 1</v>
      </c>
      <c r="M651" s="161"/>
      <c r="N651" s="150"/>
      <c r="O651" s="150"/>
      <c r="P651" s="150"/>
      <c r="Q651" s="150"/>
      <c r="R651" s="150"/>
      <c r="S651" s="150"/>
      <c r="T651" s="150"/>
      <c r="U651" s="150"/>
      <c r="V651" s="150"/>
      <c r="W651" s="150"/>
      <c r="X651" s="150"/>
      <c r="Y651" s="150"/>
      <c r="Z651" s="150"/>
      <c r="AA651" s="150"/>
    </row>
    <row r="652" spans="1:27" ht="12.75">
      <c r="A652" s="150"/>
      <c r="B652" s="158">
        <f t="shared" si="4"/>
        <v>644</v>
      </c>
      <c r="C652" s="159" t="str">
        <f ca="1">IFERROR(__xludf.DUMMYFUNCTION("""COMPUTED_VALUE"""),"HAIKAL MUHAMAD")</f>
        <v>HAIKAL MUHAMAD</v>
      </c>
      <c r="D652" s="160" t="str">
        <f ca="1">IFERROR(__xludf.DUMMYFUNCTION("""COMPUTED_VALUE"""),"Jan 28")</f>
        <v>Jan 28</v>
      </c>
      <c r="E652" s="160" t="str">
        <f ca="1">IFERROR(__xludf.DUMMYFUNCTION("""COMPUTED_VALUE"""),"Script 1")</f>
        <v>Script 1</v>
      </c>
      <c r="F652" s="160"/>
      <c r="G652" s="160"/>
      <c r="H652" s="160"/>
      <c r="I652" s="160"/>
      <c r="J652" s="160"/>
      <c r="K652" s="160"/>
      <c r="L652" s="160" t="str">
        <f t="shared" ca="1" si="5"/>
        <v>Script 1</v>
      </c>
      <c r="M652" s="161"/>
      <c r="N652" s="150"/>
      <c r="O652" s="150"/>
      <c r="P652" s="150"/>
      <c r="Q652" s="150"/>
      <c r="R652" s="150"/>
      <c r="S652" s="150"/>
      <c r="T652" s="150"/>
      <c r="U652" s="150"/>
      <c r="V652" s="150"/>
      <c r="W652" s="150"/>
      <c r="X652" s="150"/>
      <c r="Y652" s="150"/>
      <c r="Z652" s="150"/>
      <c r="AA652" s="150"/>
    </row>
    <row r="653" spans="1:27" ht="12.75">
      <c r="A653" s="150"/>
      <c r="B653" s="158">
        <f t="shared" si="4"/>
        <v>645</v>
      </c>
      <c r="C653" s="159" t="str">
        <f ca="1">IFERROR(__xludf.DUMMYFUNCTION("""COMPUTED_VALUE"""),"Nurul Nazira Md Nizal")</f>
        <v>Nurul Nazira Md Nizal</v>
      </c>
      <c r="D653" s="160" t="str">
        <f ca="1">IFERROR(__xludf.DUMMYFUNCTION("""COMPUTED_VALUE"""),"Jan 28")</f>
        <v>Jan 28</v>
      </c>
      <c r="E653" s="160" t="str">
        <f ca="1">IFERROR(__xludf.DUMMYFUNCTION("""COMPUTED_VALUE"""),"Script 1")</f>
        <v>Script 1</v>
      </c>
      <c r="F653" s="160"/>
      <c r="G653" s="160"/>
      <c r="H653" s="160"/>
      <c r="I653" s="160"/>
      <c r="J653" s="160"/>
      <c r="K653" s="160"/>
      <c r="L653" s="160" t="str">
        <f t="shared" ca="1" si="5"/>
        <v>Script 1</v>
      </c>
      <c r="M653" s="161"/>
      <c r="N653" s="150"/>
      <c r="O653" s="150"/>
      <c r="P653" s="150"/>
      <c r="Q653" s="150"/>
      <c r="R653" s="150"/>
      <c r="S653" s="150"/>
      <c r="T653" s="150"/>
      <c r="U653" s="150"/>
      <c r="V653" s="150"/>
      <c r="W653" s="150"/>
      <c r="X653" s="150"/>
      <c r="Y653" s="150"/>
      <c r="Z653" s="150"/>
      <c r="AA653" s="150"/>
    </row>
    <row r="654" spans="1:27" ht="12.75">
      <c r="A654" s="150"/>
      <c r="B654" s="158">
        <f t="shared" si="4"/>
        <v>646</v>
      </c>
      <c r="C654" s="159" t="str">
        <f ca="1">IFERROR(__xludf.DUMMYFUNCTION("""COMPUTED_VALUE"""),"Ikhwan Hakimi Ismail")</f>
        <v>Ikhwan Hakimi Ismail</v>
      </c>
      <c r="D654" s="160" t="str">
        <f ca="1">IFERROR(__xludf.DUMMYFUNCTION("""COMPUTED_VALUE"""),"Jan 28")</f>
        <v>Jan 28</v>
      </c>
      <c r="E654" s="160" t="str">
        <f ca="1">IFERROR(__xludf.DUMMYFUNCTION("""COMPUTED_VALUE"""),"Script 1")</f>
        <v>Script 1</v>
      </c>
      <c r="F654" s="160"/>
      <c r="G654" s="160"/>
      <c r="H654" s="160"/>
      <c r="I654" s="160"/>
      <c r="J654" s="160"/>
      <c r="K654" s="160"/>
      <c r="L654" s="160" t="str">
        <f t="shared" ca="1" si="5"/>
        <v>Script 1</v>
      </c>
      <c r="M654" s="161"/>
      <c r="N654" s="150"/>
      <c r="O654" s="150"/>
      <c r="P654" s="150"/>
      <c r="Q654" s="150"/>
      <c r="R654" s="150"/>
      <c r="S654" s="150"/>
      <c r="T654" s="150"/>
      <c r="U654" s="150"/>
      <c r="V654" s="150"/>
      <c r="W654" s="150"/>
      <c r="X654" s="150"/>
      <c r="Y654" s="150"/>
      <c r="Z654" s="150"/>
      <c r="AA654" s="150"/>
    </row>
    <row r="655" spans="1:27" ht="12.75">
      <c r="A655" s="150"/>
      <c r="B655" s="158">
        <f t="shared" si="4"/>
        <v>647</v>
      </c>
      <c r="C655" s="159" t="str">
        <f ca="1">IFERROR(__xludf.DUMMYFUNCTION("""COMPUTED_VALUE"""),"Muhammad Ashraf bin Jafarie")</f>
        <v>Muhammad Ashraf bin Jafarie</v>
      </c>
      <c r="D655" s="160" t="str">
        <f ca="1">IFERROR(__xludf.DUMMYFUNCTION("""COMPUTED_VALUE"""),"Jan 28")</f>
        <v>Jan 28</v>
      </c>
      <c r="E655" s="160" t="str">
        <f ca="1">IFERROR(__xludf.DUMMYFUNCTION("""COMPUTED_VALUE"""),"Script 1")</f>
        <v>Script 1</v>
      </c>
      <c r="F655" s="160"/>
      <c r="G655" s="160"/>
      <c r="H655" s="160"/>
      <c r="I655" s="160"/>
      <c r="J655" s="160"/>
      <c r="K655" s="160"/>
      <c r="L655" s="160" t="str">
        <f t="shared" ca="1" si="5"/>
        <v>Script 1</v>
      </c>
      <c r="M655" s="161"/>
      <c r="N655" s="150"/>
      <c r="O655" s="150"/>
      <c r="P655" s="150"/>
      <c r="Q655" s="150"/>
      <c r="R655" s="150"/>
      <c r="S655" s="150"/>
      <c r="T655" s="150"/>
      <c r="U655" s="150"/>
      <c r="V655" s="150"/>
      <c r="W655" s="150"/>
      <c r="X655" s="150"/>
      <c r="Y655" s="150"/>
      <c r="Z655" s="150"/>
      <c r="AA655" s="150"/>
    </row>
    <row r="656" spans="1:27" ht="12.75">
      <c r="A656" s="150"/>
      <c r="B656" s="158">
        <f t="shared" si="4"/>
        <v>648</v>
      </c>
      <c r="C656" s="159" t="str">
        <f ca="1">IFERROR(__xludf.DUMMYFUNCTION("""COMPUTED_VALUE"""),"Norhazimah Abdul Halim")</f>
        <v>Norhazimah Abdul Halim</v>
      </c>
      <c r="D656" s="160" t="str">
        <f ca="1">IFERROR(__xludf.DUMMYFUNCTION("""COMPUTED_VALUE"""),"Jan 28")</f>
        <v>Jan 28</v>
      </c>
      <c r="E656" s="160" t="str">
        <f ca="1">IFERROR(__xludf.DUMMYFUNCTION("""COMPUTED_VALUE"""),"Script 1")</f>
        <v>Script 1</v>
      </c>
      <c r="F656" s="160"/>
      <c r="G656" s="160"/>
      <c r="H656" s="160"/>
      <c r="I656" s="160"/>
      <c r="J656" s="160"/>
      <c r="K656" s="160"/>
      <c r="L656" s="160" t="str">
        <f t="shared" ca="1" si="5"/>
        <v>Script 1</v>
      </c>
      <c r="M656" s="161"/>
      <c r="N656" s="150"/>
      <c r="O656" s="150"/>
      <c r="P656" s="150"/>
      <c r="Q656" s="150"/>
      <c r="R656" s="150"/>
      <c r="S656" s="150"/>
      <c r="T656" s="150"/>
      <c r="U656" s="150"/>
      <c r="V656" s="150"/>
      <c r="W656" s="150"/>
      <c r="X656" s="150"/>
      <c r="Y656" s="150"/>
      <c r="Z656" s="150"/>
      <c r="AA656" s="150"/>
    </row>
    <row r="657" spans="1:27" ht="12.75">
      <c r="A657" s="150"/>
      <c r="B657" s="158">
        <f t="shared" si="4"/>
        <v>649</v>
      </c>
      <c r="C657" s="159" t="str">
        <f ca="1">IFERROR(__xludf.DUMMYFUNCTION("""COMPUTED_VALUE"""),"Noratira Azri")</f>
        <v>Noratira Azri</v>
      </c>
      <c r="D657" s="160" t="str">
        <f ca="1">IFERROR(__xludf.DUMMYFUNCTION("""COMPUTED_VALUE"""),"Jan 28")</f>
        <v>Jan 28</v>
      </c>
      <c r="E657" s="160" t="str">
        <f ca="1">IFERROR(__xludf.DUMMYFUNCTION("""COMPUTED_VALUE"""),"Script 1")</f>
        <v>Script 1</v>
      </c>
      <c r="F657" s="160"/>
      <c r="G657" s="160"/>
      <c r="H657" s="160"/>
      <c r="I657" s="160"/>
      <c r="J657" s="160"/>
      <c r="K657" s="160"/>
      <c r="L657" s="160" t="str">
        <f t="shared" ca="1" si="5"/>
        <v>Script 1</v>
      </c>
      <c r="M657" s="161"/>
      <c r="N657" s="150"/>
      <c r="O657" s="150"/>
      <c r="P657" s="150"/>
      <c r="Q657" s="150"/>
      <c r="R657" s="150"/>
      <c r="S657" s="150"/>
      <c r="T657" s="150"/>
      <c r="U657" s="150"/>
      <c r="V657" s="150"/>
      <c r="W657" s="150"/>
      <c r="X657" s="150"/>
      <c r="Y657" s="150"/>
      <c r="Z657" s="150"/>
      <c r="AA657" s="150"/>
    </row>
    <row r="658" spans="1:27" ht="12.75">
      <c r="A658" s="150"/>
      <c r="B658" s="158">
        <f t="shared" si="4"/>
        <v>650</v>
      </c>
      <c r="C658" s="159" t="str">
        <f ca="1">IFERROR(__xludf.DUMMYFUNCTION("""COMPUTED_VALUE"""),"Muhammad Alif Irfan Azam")</f>
        <v>Muhammad Alif Irfan Azam</v>
      </c>
      <c r="D658" s="160" t="str">
        <f ca="1">IFERROR(__xludf.DUMMYFUNCTION("""COMPUTED_VALUE"""),"Jan 28")</f>
        <v>Jan 28</v>
      </c>
      <c r="E658" s="160" t="str">
        <f ca="1">IFERROR(__xludf.DUMMYFUNCTION("""COMPUTED_VALUE"""),"Script 1")</f>
        <v>Script 1</v>
      </c>
      <c r="F658" s="160"/>
      <c r="G658" s="160"/>
      <c r="H658" s="160"/>
      <c r="I658" s="160"/>
      <c r="J658" s="160"/>
      <c r="K658" s="160"/>
      <c r="L658" s="160" t="str">
        <f t="shared" ca="1" si="5"/>
        <v>Script 1</v>
      </c>
      <c r="M658" s="161"/>
      <c r="N658" s="150"/>
      <c r="O658" s="150"/>
      <c r="P658" s="150"/>
      <c r="Q658" s="150"/>
      <c r="R658" s="150"/>
      <c r="S658" s="150"/>
      <c r="T658" s="150"/>
      <c r="U658" s="150"/>
      <c r="V658" s="150"/>
      <c r="W658" s="150"/>
      <c r="X658" s="150"/>
      <c r="Y658" s="150"/>
      <c r="Z658" s="150"/>
      <c r="AA658" s="150"/>
    </row>
    <row r="659" spans="1:27" ht="12.75">
      <c r="A659" s="150"/>
      <c r="B659" s="158">
        <f t="shared" si="4"/>
        <v>651</v>
      </c>
      <c r="C659" s="159" t="str">
        <f ca="1">IFERROR(__xludf.DUMMYFUNCTION("""COMPUTED_VALUE"""),"Farah Adilah Fisal")</f>
        <v>Farah Adilah Fisal</v>
      </c>
      <c r="D659" s="160" t="str">
        <f ca="1">IFERROR(__xludf.DUMMYFUNCTION("""COMPUTED_VALUE"""),"Jan 28")</f>
        <v>Jan 28</v>
      </c>
      <c r="E659" s="160" t="str">
        <f ca="1">IFERROR(__xludf.DUMMYFUNCTION("""COMPUTED_VALUE"""),"Script 1")</f>
        <v>Script 1</v>
      </c>
      <c r="F659" s="160"/>
      <c r="G659" s="160"/>
      <c r="H659" s="160"/>
      <c r="I659" s="160"/>
      <c r="J659" s="160"/>
      <c r="K659" s="160"/>
      <c r="L659" s="160" t="str">
        <f t="shared" ca="1" si="5"/>
        <v>Script 1</v>
      </c>
      <c r="M659" s="161"/>
      <c r="N659" s="150"/>
      <c r="O659" s="150"/>
      <c r="P659" s="150"/>
      <c r="Q659" s="150"/>
      <c r="R659" s="150"/>
      <c r="S659" s="150"/>
      <c r="T659" s="150"/>
      <c r="U659" s="150"/>
      <c r="V659" s="150"/>
      <c r="W659" s="150"/>
      <c r="X659" s="150"/>
      <c r="Y659" s="150"/>
      <c r="Z659" s="150"/>
      <c r="AA659" s="150"/>
    </row>
    <row r="660" spans="1:27" ht="12.75">
      <c r="A660" s="150"/>
      <c r="B660" s="158">
        <f t="shared" si="4"/>
        <v>652</v>
      </c>
      <c r="C660" s="159" t="str">
        <f ca="1">IFERROR(__xludf.DUMMYFUNCTION("""COMPUTED_VALUE"""),"Nur Fariana Mustaffa")</f>
        <v>Nur Fariana Mustaffa</v>
      </c>
      <c r="D660" s="160" t="str">
        <f ca="1">IFERROR(__xludf.DUMMYFUNCTION("""COMPUTED_VALUE"""),"Jan 28")</f>
        <v>Jan 28</v>
      </c>
      <c r="E660" s="160" t="str">
        <f ca="1">IFERROR(__xludf.DUMMYFUNCTION("""COMPUTED_VALUE"""),"Script 1")</f>
        <v>Script 1</v>
      </c>
      <c r="F660" s="160"/>
      <c r="G660" s="160"/>
      <c r="H660" s="160"/>
      <c r="I660" s="160"/>
      <c r="J660" s="160"/>
      <c r="K660" s="160"/>
      <c r="L660" s="160" t="str">
        <f t="shared" ca="1" si="5"/>
        <v>Script 1</v>
      </c>
      <c r="M660" s="161"/>
      <c r="N660" s="150"/>
      <c r="O660" s="150"/>
      <c r="P660" s="150"/>
      <c r="Q660" s="150"/>
      <c r="R660" s="150"/>
      <c r="S660" s="150"/>
      <c r="T660" s="150"/>
      <c r="U660" s="150"/>
      <c r="V660" s="150"/>
      <c r="W660" s="150"/>
      <c r="X660" s="150"/>
      <c r="Y660" s="150"/>
      <c r="Z660" s="150"/>
      <c r="AA660" s="150"/>
    </row>
    <row r="661" spans="1:27" ht="12.75">
      <c r="A661" s="150"/>
      <c r="B661" s="158">
        <f t="shared" si="4"/>
        <v>653</v>
      </c>
      <c r="C661" s="159" t="str">
        <f ca="1">IFERROR(__xludf.DUMMYFUNCTION("""COMPUTED_VALUE"""),"Dinie Najwa Zaher")</f>
        <v>Dinie Najwa Zaher</v>
      </c>
      <c r="D661" s="160" t="str">
        <f ca="1">IFERROR(__xludf.DUMMYFUNCTION("""COMPUTED_VALUE"""),"Jan 28")</f>
        <v>Jan 28</v>
      </c>
      <c r="E661" s="160" t="str">
        <f ca="1">IFERROR(__xludf.DUMMYFUNCTION("""COMPUTED_VALUE"""),"Script 1")</f>
        <v>Script 1</v>
      </c>
      <c r="F661" s="160"/>
      <c r="G661" s="160"/>
      <c r="H661" s="160"/>
      <c r="I661" s="160"/>
      <c r="J661" s="160"/>
      <c r="K661" s="160"/>
      <c r="L661" s="160" t="str">
        <f t="shared" ca="1" si="5"/>
        <v>Script 1</v>
      </c>
      <c r="M661" s="161"/>
      <c r="N661" s="150"/>
      <c r="O661" s="150"/>
      <c r="P661" s="150"/>
      <c r="Q661" s="150"/>
      <c r="R661" s="150"/>
      <c r="S661" s="150"/>
      <c r="T661" s="150"/>
      <c r="U661" s="150"/>
      <c r="V661" s="150"/>
      <c r="W661" s="150"/>
      <c r="X661" s="150"/>
      <c r="Y661" s="150"/>
      <c r="Z661" s="150"/>
      <c r="AA661" s="150"/>
    </row>
    <row r="662" spans="1:27" ht="12.75">
      <c r="A662" s="150"/>
      <c r="B662" s="158">
        <f t="shared" si="4"/>
        <v>654</v>
      </c>
      <c r="C662" s="159" t="str">
        <f ca="1">IFERROR(__xludf.DUMMYFUNCTION("""COMPUTED_VALUE"""),"Ahmad Haikal")</f>
        <v>Ahmad Haikal</v>
      </c>
      <c r="D662" s="160" t="str">
        <f ca="1">IFERROR(__xludf.DUMMYFUNCTION("""COMPUTED_VALUE"""),"Jan 28")</f>
        <v>Jan 28</v>
      </c>
      <c r="E662" s="160" t="str">
        <f ca="1">IFERROR(__xludf.DUMMYFUNCTION("""COMPUTED_VALUE"""),"Script 1")</f>
        <v>Script 1</v>
      </c>
      <c r="F662" s="160"/>
      <c r="G662" s="160"/>
      <c r="H662" s="160"/>
      <c r="I662" s="160"/>
      <c r="J662" s="160"/>
      <c r="K662" s="160"/>
      <c r="L662" s="160" t="str">
        <f t="shared" ca="1" si="5"/>
        <v>Script 1</v>
      </c>
      <c r="M662" s="161"/>
      <c r="N662" s="150"/>
      <c r="O662" s="150"/>
      <c r="P662" s="150"/>
      <c r="Q662" s="150"/>
      <c r="R662" s="150"/>
      <c r="S662" s="150"/>
      <c r="T662" s="150"/>
      <c r="U662" s="150"/>
      <c r="V662" s="150"/>
      <c r="W662" s="150"/>
      <c r="X662" s="150"/>
      <c r="Y662" s="150"/>
      <c r="Z662" s="150"/>
      <c r="AA662" s="150"/>
    </row>
    <row r="663" spans="1:27" ht="12.75">
      <c r="A663" s="150"/>
      <c r="B663" s="158">
        <f t="shared" si="4"/>
        <v>655</v>
      </c>
      <c r="C663" s="159" t="str">
        <f ca="1">IFERROR(__xludf.DUMMYFUNCTION("""COMPUTED_VALUE"""),"Yusuf Iman")</f>
        <v>Yusuf Iman</v>
      </c>
      <c r="D663" s="160" t="str">
        <f ca="1">IFERROR(__xludf.DUMMYFUNCTION("""COMPUTED_VALUE"""),"Jan 28")</f>
        <v>Jan 28</v>
      </c>
      <c r="E663" s="160" t="str">
        <f ca="1">IFERROR(__xludf.DUMMYFUNCTION("""COMPUTED_VALUE"""),"Script 1")</f>
        <v>Script 1</v>
      </c>
      <c r="F663" s="160"/>
      <c r="G663" s="160"/>
      <c r="H663" s="160"/>
      <c r="I663" s="160"/>
      <c r="J663" s="160"/>
      <c r="K663" s="160"/>
      <c r="L663" s="160" t="str">
        <f t="shared" ca="1" si="5"/>
        <v>Script 1</v>
      </c>
      <c r="M663" s="161"/>
      <c r="N663" s="150"/>
      <c r="O663" s="150"/>
      <c r="P663" s="150"/>
      <c r="Q663" s="150"/>
      <c r="R663" s="150"/>
      <c r="S663" s="150"/>
      <c r="T663" s="150"/>
      <c r="U663" s="150"/>
      <c r="V663" s="150"/>
      <c r="W663" s="150"/>
      <c r="X663" s="150"/>
      <c r="Y663" s="150"/>
      <c r="Z663" s="150"/>
      <c r="AA663" s="150"/>
    </row>
    <row r="664" spans="1:27" ht="12.75">
      <c r="A664" s="150"/>
      <c r="B664" s="158">
        <f t="shared" si="4"/>
        <v>656</v>
      </c>
      <c r="C664" s="159" t="str">
        <f ca="1">IFERROR(__xludf.DUMMYFUNCTION("""COMPUTED_VALUE"""),"irfan saifullah")</f>
        <v>irfan saifullah</v>
      </c>
      <c r="D664" s="160" t="str">
        <f ca="1">IFERROR(__xludf.DUMMYFUNCTION("""COMPUTED_VALUE"""),"Jan 28")</f>
        <v>Jan 28</v>
      </c>
      <c r="E664" s="160" t="str">
        <f ca="1">IFERROR(__xludf.DUMMYFUNCTION("""COMPUTED_VALUE"""),"Script 1")</f>
        <v>Script 1</v>
      </c>
      <c r="F664" s="160"/>
      <c r="G664" s="160"/>
      <c r="H664" s="160"/>
      <c r="I664" s="160"/>
      <c r="J664" s="160"/>
      <c r="K664" s="160"/>
      <c r="L664" s="160" t="str">
        <f t="shared" ca="1" si="5"/>
        <v>Script 1</v>
      </c>
      <c r="M664" s="161"/>
      <c r="N664" s="150"/>
      <c r="O664" s="150"/>
      <c r="P664" s="150"/>
      <c r="Q664" s="150"/>
      <c r="R664" s="150"/>
      <c r="S664" s="150"/>
      <c r="T664" s="150"/>
      <c r="U664" s="150"/>
      <c r="V664" s="150"/>
      <c r="W664" s="150"/>
      <c r="X664" s="150"/>
      <c r="Y664" s="150"/>
      <c r="Z664" s="150"/>
      <c r="AA664" s="150"/>
    </row>
    <row r="665" spans="1:27" ht="12.75">
      <c r="A665" s="150"/>
      <c r="B665" s="158">
        <f t="shared" si="4"/>
        <v>657</v>
      </c>
      <c r="C665" s="159" t="str">
        <f ca="1">IFERROR(__xludf.DUMMYFUNCTION("""COMPUTED_VALUE"""),"Muhamad Ashraf Razak")</f>
        <v>Muhamad Ashraf Razak</v>
      </c>
      <c r="D665" s="160" t="str">
        <f ca="1">IFERROR(__xludf.DUMMYFUNCTION("""COMPUTED_VALUE"""),"Jan 28")</f>
        <v>Jan 28</v>
      </c>
      <c r="E665" s="160" t="str">
        <f ca="1">IFERROR(__xludf.DUMMYFUNCTION("""COMPUTED_VALUE"""),"Script 1")</f>
        <v>Script 1</v>
      </c>
      <c r="F665" s="160"/>
      <c r="G665" s="160"/>
      <c r="H665" s="160"/>
      <c r="I665" s="160"/>
      <c r="J665" s="160"/>
      <c r="K665" s="160"/>
      <c r="L665" s="160" t="str">
        <f t="shared" ca="1" si="5"/>
        <v>Script 1</v>
      </c>
      <c r="M665" s="161"/>
      <c r="N665" s="150"/>
      <c r="O665" s="150"/>
      <c r="P665" s="150"/>
      <c r="Q665" s="150"/>
      <c r="R665" s="150"/>
      <c r="S665" s="150"/>
      <c r="T665" s="150"/>
      <c r="U665" s="150"/>
      <c r="V665" s="150"/>
      <c r="W665" s="150"/>
      <c r="X665" s="150"/>
      <c r="Y665" s="150"/>
      <c r="Z665" s="150"/>
      <c r="AA665" s="150"/>
    </row>
    <row r="666" spans="1:27" ht="12.75">
      <c r="A666" s="150"/>
      <c r="B666" s="158">
        <f t="shared" si="4"/>
        <v>658</v>
      </c>
      <c r="C666" s="159" t="str">
        <f ca="1">IFERROR(__xludf.DUMMYFUNCTION("""COMPUTED_VALUE"""),"Anisah Syazwani")</f>
        <v>Anisah Syazwani</v>
      </c>
      <c r="D666" s="160" t="str">
        <f ca="1">IFERROR(__xludf.DUMMYFUNCTION("""COMPUTED_VALUE"""),"Jan 28")</f>
        <v>Jan 28</v>
      </c>
      <c r="E666" s="160" t="str">
        <f ca="1">IFERROR(__xludf.DUMMYFUNCTION("""COMPUTED_VALUE"""),"Script 1")</f>
        <v>Script 1</v>
      </c>
      <c r="F666" s="160"/>
      <c r="G666" s="160"/>
      <c r="H666" s="160"/>
      <c r="I666" s="160"/>
      <c r="J666" s="160"/>
      <c r="K666" s="160"/>
      <c r="L666" s="160" t="str">
        <f t="shared" ca="1" si="5"/>
        <v>Script 1</v>
      </c>
      <c r="M666" s="161"/>
      <c r="N666" s="150"/>
      <c r="O666" s="150"/>
      <c r="P666" s="150"/>
      <c r="Q666" s="150"/>
      <c r="R666" s="150"/>
      <c r="S666" s="150"/>
      <c r="T666" s="150"/>
      <c r="U666" s="150"/>
      <c r="V666" s="150"/>
      <c r="W666" s="150"/>
      <c r="X666" s="150"/>
      <c r="Y666" s="150"/>
      <c r="Z666" s="150"/>
      <c r="AA666" s="150"/>
    </row>
    <row r="667" spans="1:27" ht="12.75">
      <c r="A667" s="150"/>
      <c r="B667" s="158">
        <f t="shared" si="4"/>
        <v>659</v>
      </c>
      <c r="C667" s="159" t="str">
        <f ca="1">IFERROR(__xludf.DUMMYFUNCTION("""COMPUTED_VALUE"""),"Ammar Azmi")</f>
        <v>Ammar Azmi</v>
      </c>
      <c r="D667" s="160" t="str">
        <f ca="1">IFERROR(__xludf.DUMMYFUNCTION("""COMPUTED_VALUE"""),"Jan 28")</f>
        <v>Jan 28</v>
      </c>
      <c r="E667" s="160" t="str">
        <f ca="1">IFERROR(__xludf.DUMMYFUNCTION("""COMPUTED_VALUE"""),"Script 1")</f>
        <v>Script 1</v>
      </c>
      <c r="F667" s="160"/>
      <c r="G667" s="160"/>
      <c r="H667" s="160"/>
      <c r="I667" s="160"/>
      <c r="J667" s="160"/>
      <c r="K667" s="160"/>
      <c r="L667" s="160" t="str">
        <f t="shared" ca="1" si="5"/>
        <v>Script 1</v>
      </c>
      <c r="M667" s="161"/>
      <c r="N667" s="150"/>
      <c r="O667" s="150"/>
      <c r="P667" s="150"/>
      <c r="Q667" s="150"/>
      <c r="R667" s="150"/>
      <c r="S667" s="150"/>
      <c r="T667" s="150"/>
      <c r="U667" s="150"/>
      <c r="V667" s="150"/>
      <c r="W667" s="150"/>
      <c r="X667" s="150"/>
      <c r="Y667" s="150"/>
      <c r="Z667" s="150"/>
      <c r="AA667" s="150"/>
    </row>
    <row r="668" spans="1:27" ht="12.75">
      <c r="A668" s="150"/>
      <c r="B668" s="158">
        <f t="shared" si="4"/>
        <v>660</v>
      </c>
      <c r="C668" s="159" t="str">
        <f ca="1">IFERROR(__xludf.DUMMYFUNCTION("""COMPUTED_VALUE"""),"Nukman Aqil")</f>
        <v>Nukman Aqil</v>
      </c>
      <c r="D668" s="160" t="str">
        <f ca="1">IFERROR(__xludf.DUMMYFUNCTION("""COMPUTED_VALUE"""),"Jan 28")</f>
        <v>Jan 28</v>
      </c>
      <c r="E668" s="160" t="str">
        <f ca="1">IFERROR(__xludf.DUMMYFUNCTION("""COMPUTED_VALUE"""),"Script 1")</f>
        <v>Script 1</v>
      </c>
      <c r="F668" s="160"/>
      <c r="G668" s="160"/>
      <c r="H668" s="160"/>
      <c r="I668" s="160"/>
      <c r="J668" s="160"/>
      <c r="K668" s="160"/>
      <c r="L668" s="160" t="str">
        <f t="shared" ca="1" si="5"/>
        <v>Script 1</v>
      </c>
      <c r="M668" s="161"/>
      <c r="N668" s="150"/>
      <c r="O668" s="150"/>
      <c r="P668" s="150"/>
      <c r="Q668" s="150"/>
      <c r="R668" s="150"/>
      <c r="S668" s="150"/>
      <c r="T668" s="150"/>
      <c r="U668" s="150"/>
      <c r="V668" s="150"/>
      <c r="W668" s="150"/>
      <c r="X668" s="150"/>
      <c r="Y668" s="150"/>
      <c r="Z668" s="150"/>
      <c r="AA668" s="150"/>
    </row>
    <row r="669" spans="1:27" ht="12.75">
      <c r="A669" s="150"/>
      <c r="B669" s="158">
        <f t="shared" si="4"/>
        <v>661</v>
      </c>
      <c r="C669" s="159" t="str">
        <f ca="1">IFERROR(__xludf.DUMMYFUNCTION("""COMPUTED_VALUE"""),"Muhamad Azraf bin Aidil")</f>
        <v>Muhamad Azraf bin Aidil</v>
      </c>
      <c r="D669" s="160" t="str">
        <f ca="1">IFERROR(__xludf.DUMMYFUNCTION("""COMPUTED_VALUE"""),"Jan 28")</f>
        <v>Jan 28</v>
      </c>
      <c r="E669" s="160" t="str">
        <f ca="1">IFERROR(__xludf.DUMMYFUNCTION("""COMPUTED_VALUE"""),"Script 1")</f>
        <v>Script 1</v>
      </c>
      <c r="F669" s="160"/>
      <c r="G669" s="160"/>
      <c r="H669" s="160"/>
      <c r="I669" s="160"/>
      <c r="J669" s="160"/>
      <c r="K669" s="160"/>
      <c r="L669" s="160" t="str">
        <f t="shared" ca="1" si="5"/>
        <v>Script 1</v>
      </c>
      <c r="M669" s="161"/>
      <c r="N669" s="150"/>
      <c r="O669" s="150"/>
      <c r="P669" s="150"/>
      <c r="Q669" s="150"/>
      <c r="R669" s="150"/>
      <c r="S669" s="150"/>
      <c r="T669" s="150"/>
      <c r="U669" s="150"/>
      <c r="V669" s="150"/>
      <c r="W669" s="150"/>
      <c r="X669" s="150"/>
      <c r="Y669" s="150"/>
      <c r="Z669" s="150"/>
      <c r="AA669" s="150"/>
    </row>
    <row r="670" spans="1:27" ht="12.75">
      <c r="A670" s="150"/>
      <c r="B670" s="158">
        <f t="shared" si="4"/>
        <v>662</v>
      </c>
      <c r="C670" s="159" t="str">
        <f ca="1">IFERROR(__xludf.DUMMYFUNCTION("""COMPUTED_VALUE"""),"Just you now")</f>
        <v>Just you now</v>
      </c>
      <c r="D670" s="160" t="str">
        <f ca="1">IFERROR(__xludf.DUMMYFUNCTION("""COMPUTED_VALUE"""),"Jan 28")</f>
        <v>Jan 28</v>
      </c>
      <c r="E670" s="160" t="str">
        <f ca="1">IFERROR(__xludf.DUMMYFUNCTION("""COMPUTED_VALUE"""),"Script 1")</f>
        <v>Script 1</v>
      </c>
      <c r="F670" s="160"/>
      <c r="G670" s="160"/>
      <c r="H670" s="160"/>
      <c r="I670" s="160"/>
      <c r="J670" s="160"/>
      <c r="K670" s="160"/>
      <c r="L670" s="160" t="str">
        <f t="shared" ca="1" si="5"/>
        <v>Script 1</v>
      </c>
      <c r="M670" s="161"/>
      <c r="N670" s="150"/>
      <c r="O670" s="150"/>
      <c r="P670" s="150"/>
      <c r="Q670" s="150"/>
      <c r="R670" s="150"/>
      <c r="S670" s="150"/>
      <c r="T670" s="150"/>
      <c r="U670" s="150"/>
      <c r="V670" s="150"/>
      <c r="W670" s="150"/>
      <c r="X670" s="150"/>
      <c r="Y670" s="150"/>
      <c r="Z670" s="150"/>
      <c r="AA670" s="150"/>
    </row>
    <row r="671" spans="1:27" ht="12.75">
      <c r="A671" s="150"/>
      <c r="B671" s="158">
        <f t="shared" si="4"/>
        <v>663</v>
      </c>
      <c r="C671" s="159" t="str">
        <f ca="1">IFERROR(__xludf.DUMMYFUNCTION("""COMPUTED_VALUE"""),"NURUL IZZAH MAZELAN")</f>
        <v>NURUL IZZAH MAZELAN</v>
      </c>
      <c r="D671" s="160" t="str">
        <f ca="1">IFERROR(__xludf.DUMMYFUNCTION("""COMPUTED_VALUE"""),"Jan 28")</f>
        <v>Jan 28</v>
      </c>
      <c r="E671" s="160" t="str">
        <f ca="1">IFERROR(__xludf.DUMMYFUNCTION("""COMPUTED_VALUE"""),"Script 1")</f>
        <v>Script 1</v>
      </c>
      <c r="F671" s="160"/>
      <c r="G671" s="160"/>
      <c r="H671" s="160"/>
      <c r="I671" s="160"/>
      <c r="J671" s="160"/>
      <c r="K671" s="160"/>
      <c r="L671" s="160" t="str">
        <f t="shared" ca="1" si="5"/>
        <v>Script 1</v>
      </c>
      <c r="M671" s="161"/>
      <c r="N671" s="150"/>
      <c r="O671" s="150"/>
      <c r="P671" s="150"/>
      <c r="Q671" s="150"/>
      <c r="R671" s="150"/>
      <c r="S671" s="150"/>
      <c r="T671" s="150"/>
      <c r="U671" s="150"/>
      <c r="V671" s="150"/>
      <c r="W671" s="150"/>
      <c r="X671" s="150"/>
      <c r="Y671" s="150"/>
      <c r="Z671" s="150"/>
      <c r="AA671" s="150"/>
    </row>
    <row r="672" spans="1:27" ht="12.75">
      <c r="A672" s="150"/>
      <c r="B672" s="158">
        <f t="shared" si="4"/>
        <v>664</v>
      </c>
      <c r="C672" s="159" t="str">
        <f ca="1">IFERROR(__xludf.DUMMYFUNCTION("""COMPUTED_VALUE"""),"Nazmi Naim Bin Nordin")</f>
        <v>Nazmi Naim Bin Nordin</v>
      </c>
      <c r="D672" s="160" t="str">
        <f ca="1">IFERROR(__xludf.DUMMYFUNCTION("""COMPUTED_VALUE"""),"Jan 28")</f>
        <v>Jan 28</v>
      </c>
      <c r="E672" s="160" t="str">
        <f ca="1">IFERROR(__xludf.DUMMYFUNCTION("""COMPUTED_VALUE"""),"Script 1")</f>
        <v>Script 1</v>
      </c>
      <c r="F672" s="160"/>
      <c r="G672" s="160"/>
      <c r="H672" s="160"/>
      <c r="I672" s="160"/>
      <c r="J672" s="160"/>
      <c r="K672" s="160"/>
      <c r="L672" s="160" t="str">
        <f t="shared" ca="1" si="5"/>
        <v>Script 1</v>
      </c>
      <c r="M672" s="161"/>
      <c r="N672" s="150"/>
      <c r="O672" s="150"/>
      <c r="P672" s="150"/>
      <c r="Q672" s="150"/>
      <c r="R672" s="150"/>
      <c r="S672" s="150"/>
      <c r="T672" s="150"/>
      <c r="U672" s="150"/>
      <c r="V672" s="150"/>
      <c r="W672" s="150"/>
      <c r="X672" s="150"/>
      <c r="Y672" s="150"/>
      <c r="Z672" s="150"/>
      <c r="AA672" s="150"/>
    </row>
    <row r="673" spans="1:27" ht="12.75">
      <c r="A673" s="150"/>
      <c r="B673" s="158">
        <f t="shared" si="4"/>
        <v>665</v>
      </c>
      <c r="C673" s="159" t="str">
        <f ca="1">IFERROR(__xludf.DUMMYFUNCTION("""COMPUTED_VALUE"""),"HANIS NABILAH MOHD NAJIB")</f>
        <v>HANIS NABILAH MOHD NAJIB</v>
      </c>
      <c r="D673" s="160" t="str">
        <f ca="1">IFERROR(__xludf.DUMMYFUNCTION("""COMPUTED_VALUE"""),"Jan 28")</f>
        <v>Jan 28</v>
      </c>
      <c r="E673" s="160" t="str">
        <f ca="1">IFERROR(__xludf.DUMMYFUNCTION("""COMPUTED_VALUE"""),"Script 1")</f>
        <v>Script 1</v>
      </c>
      <c r="F673" s="160"/>
      <c r="G673" s="160"/>
      <c r="H673" s="160"/>
      <c r="I673" s="160"/>
      <c r="J673" s="160"/>
      <c r="K673" s="160"/>
      <c r="L673" s="160" t="str">
        <f t="shared" ca="1" si="5"/>
        <v>Script 1</v>
      </c>
      <c r="M673" s="161"/>
      <c r="N673" s="150"/>
      <c r="O673" s="150"/>
      <c r="P673" s="150"/>
      <c r="Q673" s="150"/>
      <c r="R673" s="150"/>
      <c r="S673" s="150"/>
      <c r="T673" s="150"/>
      <c r="U673" s="150"/>
      <c r="V673" s="150"/>
      <c r="W673" s="150"/>
      <c r="X673" s="150"/>
      <c r="Y673" s="150"/>
      <c r="Z673" s="150"/>
      <c r="AA673" s="150"/>
    </row>
    <row r="674" spans="1:27" ht="12.75">
      <c r="A674" s="150"/>
      <c r="B674" s="158">
        <f t="shared" si="4"/>
        <v>666</v>
      </c>
      <c r="C674" s="159" t="str">
        <f ca="1">IFERROR(__xludf.DUMMYFUNCTION("""COMPUTED_VALUE"""),"Izyanisa Mohamad")</f>
        <v>Izyanisa Mohamad</v>
      </c>
      <c r="D674" s="160" t="str">
        <f ca="1">IFERROR(__xludf.DUMMYFUNCTION("""COMPUTED_VALUE"""),"Jan 28")</f>
        <v>Jan 28</v>
      </c>
      <c r="E674" s="160" t="str">
        <f ca="1">IFERROR(__xludf.DUMMYFUNCTION("""COMPUTED_VALUE"""),"Script 1")</f>
        <v>Script 1</v>
      </c>
      <c r="F674" s="160"/>
      <c r="G674" s="160"/>
      <c r="H674" s="160"/>
      <c r="I674" s="160"/>
      <c r="J674" s="160"/>
      <c r="K674" s="160"/>
      <c r="L674" s="160" t="str">
        <f t="shared" ca="1" si="5"/>
        <v>Script 1</v>
      </c>
      <c r="M674" s="161"/>
      <c r="N674" s="150"/>
      <c r="O674" s="150"/>
      <c r="P674" s="150"/>
      <c r="Q674" s="150"/>
      <c r="R674" s="150"/>
      <c r="S674" s="150"/>
      <c r="T674" s="150"/>
      <c r="U674" s="150"/>
      <c r="V674" s="150"/>
      <c r="W674" s="150"/>
      <c r="X674" s="150"/>
      <c r="Y674" s="150"/>
      <c r="Z674" s="150"/>
      <c r="AA674" s="150"/>
    </row>
    <row r="675" spans="1:27" ht="12.75">
      <c r="A675" s="150"/>
      <c r="B675" s="158">
        <f t="shared" si="4"/>
        <v>667</v>
      </c>
      <c r="C675" s="159" t="str">
        <f ca="1">IFERROR(__xludf.DUMMYFUNCTION("""COMPUTED_VALUE"""),"Afiqah Zubi")</f>
        <v>Afiqah Zubi</v>
      </c>
      <c r="D675" s="160" t="str">
        <f ca="1">IFERROR(__xludf.DUMMYFUNCTION("""COMPUTED_VALUE"""),"Jan 28")</f>
        <v>Jan 28</v>
      </c>
      <c r="E675" s="160" t="str">
        <f ca="1">IFERROR(__xludf.DUMMYFUNCTION("""COMPUTED_VALUE"""),"Script 1")</f>
        <v>Script 1</v>
      </c>
      <c r="F675" s="160"/>
      <c r="G675" s="160"/>
      <c r="H675" s="160"/>
      <c r="I675" s="160"/>
      <c r="J675" s="160"/>
      <c r="K675" s="160"/>
      <c r="L675" s="160" t="str">
        <f t="shared" ca="1" si="5"/>
        <v>Script 1</v>
      </c>
      <c r="M675" s="161"/>
      <c r="N675" s="150"/>
      <c r="O675" s="150"/>
      <c r="P675" s="150"/>
      <c r="Q675" s="150"/>
      <c r="R675" s="150"/>
      <c r="S675" s="150"/>
      <c r="T675" s="150"/>
      <c r="U675" s="150"/>
      <c r="V675" s="150"/>
      <c r="W675" s="150"/>
      <c r="X675" s="150"/>
      <c r="Y675" s="150"/>
      <c r="Z675" s="150"/>
      <c r="AA675" s="150"/>
    </row>
    <row r="676" spans="1:27" ht="12.75">
      <c r="A676" s="150"/>
      <c r="B676" s="158">
        <f t="shared" si="4"/>
        <v>668</v>
      </c>
      <c r="C676" s="159" t="str">
        <f ca="1">IFERROR(__xludf.DUMMYFUNCTION("""COMPUTED_VALUE"""),"Miza Faizah Jammi")</f>
        <v>Miza Faizah Jammi</v>
      </c>
      <c r="D676" s="160" t="str">
        <f ca="1">IFERROR(__xludf.DUMMYFUNCTION("""COMPUTED_VALUE"""),"Jan 28")</f>
        <v>Jan 28</v>
      </c>
      <c r="E676" s="160" t="str">
        <f ca="1">IFERROR(__xludf.DUMMYFUNCTION("""COMPUTED_VALUE"""),"Script 1")</f>
        <v>Script 1</v>
      </c>
      <c r="F676" s="160"/>
      <c r="G676" s="160"/>
      <c r="H676" s="160"/>
      <c r="I676" s="160"/>
      <c r="J676" s="160"/>
      <c r="K676" s="160"/>
      <c r="L676" s="160" t="str">
        <f t="shared" ca="1" si="5"/>
        <v>Script 1</v>
      </c>
      <c r="M676" s="161"/>
      <c r="N676" s="150"/>
      <c r="O676" s="150"/>
      <c r="P676" s="150"/>
      <c r="Q676" s="150"/>
      <c r="R676" s="150"/>
      <c r="S676" s="150"/>
      <c r="T676" s="150"/>
      <c r="U676" s="150"/>
      <c r="V676" s="150"/>
      <c r="W676" s="150"/>
      <c r="X676" s="150"/>
      <c r="Y676" s="150"/>
      <c r="Z676" s="150"/>
      <c r="AA676" s="150"/>
    </row>
    <row r="677" spans="1:27" ht="12.75">
      <c r="A677" s="150"/>
      <c r="B677" s="158">
        <f t="shared" si="4"/>
        <v>669</v>
      </c>
      <c r="C677" s="159" t="str">
        <f ca="1">IFERROR(__xludf.DUMMYFUNCTION("""COMPUTED_VALUE"""),"EQRA ESHAM")</f>
        <v>EQRA ESHAM</v>
      </c>
      <c r="D677" s="160" t="str">
        <f ca="1">IFERROR(__xludf.DUMMYFUNCTION("""COMPUTED_VALUE"""),"Jan 27")</f>
        <v>Jan 27</v>
      </c>
      <c r="E677" s="160" t="str">
        <f ca="1">IFERROR(__xludf.DUMMYFUNCTION("""COMPUTED_VALUE"""),"Script 1")</f>
        <v>Script 1</v>
      </c>
      <c r="F677" s="160"/>
      <c r="G677" s="160"/>
      <c r="H677" s="160"/>
      <c r="I677" s="160"/>
      <c r="J677" s="160"/>
      <c r="K677" s="160"/>
      <c r="L677" s="160" t="str">
        <f t="shared" ca="1" si="5"/>
        <v>Script 1</v>
      </c>
      <c r="M677" s="161"/>
      <c r="N677" s="150"/>
      <c r="O677" s="150"/>
      <c r="P677" s="150"/>
      <c r="Q677" s="150"/>
      <c r="R677" s="150"/>
      <c r="S677" s="150"/>
      <c r="T677" s="150"/>
      <c r="U677" s="150"/>
      <c r="V677" s="150"/>
      <c r="W677" s="150"/>
      <c r="X677" s="150"/>
      <c r="Y677" s="150"/>
      <c r="Z677" s="150"/>
      <c r="AA677" s="150"/>
    </row>
    <row r="678" spans="1:27" ht="12.75">
      <c r="A678" s="150"/>
      <c r="B678" s="158">
        <f t="shared" si="4"/>
        <v>670</v>
      </c>
      <c r="C678" s="159" t="str">
        <f ca="1">IFERROR(__xludf.DUMMYFUNCTION("""COMPUTED_VALUE"""),"Farahin Nasir")</f>
        <v>Farahin Nasir</v>
      </c>
      <c r="D678" s="160" t="str">
        <f ca="1">IFERROR(__xludf.DUMMYFUNCTION("""COMPUTED_VALUE"""),"Jan 27")</f>
        <v>Jan 27</v>
      </c>
      <c r="E678" s="160" t="str">
        <f ca="1">IFERROR(__xludf.DUMMYFUNCTION("""COMPUTED_VALUE"""),"Script 1")</f>
        <v>Script 1</v>
      </c>
      <c r="F678" s="160"/>
      <c r="G678" s="160"/>
      <c r="H678" s="160"/>
      <c r="I678" s="160"/>
      <c r="J678" s="160"/>
      <c r="K678" s="160"/>
      <c r="L678" s="160" t="str">
        <f t="shared" ca="1" si="5"/>
        <v>Script 1</v>
      </c>
      <c r="M678" s="161"/>
      <c r="N678" s="150"/>
      <c r="O678" s="150"/>
      <c r="P678" s="150"/>
      <c r="Q678" s="150"/>
      <c r="R678" s="150"/>
      <c r="S678" s="150"/>
      <c r="T678" s="150"/>
      <c r="U678" s="150"/>
      <c r="V678" s="150"/>
      <c r="W678" s="150"/>
      <c r="X678" s="150"/>
      <c r="Y678" s="150"/>
      <c r="Z678" s="150"/>
      <c r="AA678" s="150"/>
    </row>
    <row r="679" spans="1:27" ht="12.75">
      <c r="A679" s="150"/>
      <c r="B679" s="158">
        <f t="shared" si="4"/>
        <v>671</v>
      </c>
      <c r="C679" s="159" t="str">
        <f ca="1">IFERROR(__xludf.DUMMYFUNCTION("""COMPUTED_VALUE"""),"Asha Aziz")</f>
        <v>Asha Aziz</v>
      </c>
      <c r="D679" s="160" t="str">
        <f ca="1">IFERROR(__xludf.DUMMYFUNCTION("""COMPUTED_VALUE"""),"Jan 27")</f>
        <v>Jan 27</v>
      </c>
      <c r="E679" s="160" t="str">
        <f ca="1">IFERROR(__xludf.DUMMYFUNCTION("""COMPUTED_VALUE"""),"Script 1")</f>
        <v>Script 1</v>
      </c>
      <c r="F679" s="160"/>
      <c r="G679" s="160"/>
      <c r="H679" s="160"/>
      <c r="I679" s="160"/>
      <c r="J679" s="160"/>
      <c r="K679" s="160"/>
      <c r="L679" s="160" t="str">
        <f t="shared" ca="1" si="5"/>
        <v>Script 1</v>
      </c>
      <c r="M679" s="161"/>
      <c r="N679" s="150"/>
      <c r="O679" s="150"/>
      <c r="P679" s="150"/>
      <c r="Q679" s="150"/>
      <c r="R679" s="150"/>
      <c r="S679" s="150"/>
      <c r="T679" s="150"/>
      <c r="U679" s="150"/>
      <c r="V679" s="150"/>
      <c r="W679" s="150"/>
      <c r="X679" s="150"/>
      <c r="Y679" s="150"/>
      <c r="Z679" s="150"/>
      <c r="AA679" s="150"/>
    </row>
    <row r="680" spans="1:27" ht="12.75">
      <c r="A680" s="150"/>
      <c r="B680" s="158">
        <f t="shared" si="4"/>
        <v>672</v>
      </c>
      <c r="C680" s="159" t="str">
        <f ca="1">IFERROR(__xludf.DUMMYFUNCTION("""COMPUTED_VALUE"""),"Anas Hairozi")</f>
        <v>Anas Hairozi</v>
      </c>
      <c r="D680" s="160" t="str">
        <f ca="1">IFERROR(__xludf.DUMMYFUNCTION("""COMPUTED_VALUE"""),"Jan 27")</f>
        <v>Jan 27</v>
      </c>
      <c r="E680" s="160" t="str">
        <f ca="1">IFERROR(__xludf.DUMMYFUNCTION("""COMPUTED_VALUE"""),"Script 1")</f>
        <v>Script 1</v>
      </c>
      <c r="F680" s="160"/>
      <c r="G680" s="160"/>
      <c r="H680" s="160"/>
      <c r="I680" s="160"/>
      <c r="J680" s="160"/>
      <c r="K680" s="160"/>
      <c r="L680" s="160" t="str">
        <f t="shared" ca="1" si="5"/>
        <v>Script 1</v>
      </c>
      <c r="M680" s="161"/>
      <c r="N680" s="150"/>
      <c r="O680" s="150"/>
      <c r="P680" s="150"/>
      <c r="Q680" s="150"/>
      <c r="R680" s="150"/>
      <c r="S680" s="150"/>
      <c r="T680" s="150"/>
      <c r="U680" s="150"/>
      <c r="V680" s="150"/>
      <c r="W680" s="150"/>
      <c r="X680" s="150"/>
      <c r="Y680" s="150"/>
      <c r="Z680" s="150"/>
      <c r="AA680" s="150"/>
    </row>
    <row r="681" spans="1:27" ht="12.75">
      <c r="A681" s="150"/>
      <c r="B681" s="158">
        <f t="shared" si="4"/>
        <v>673</v>
      </c>
      <c r="C681" s="159" t="str">
        <f ca="1">IFERROR(__xludf.DUMMYFUNCTION("""COMPUTED_VALUE"""),"Nursyamimi Najwa")</f>
        <v>Nursyamimi Najwa</v>
      </c>
      <c r="D681" s="160" t="str">
        <f ca="1">IFERROR(__xludf.DUMMYFUNCTION("""COMPUTED_VALUE"""),"Jan 27")</f>
        <v>Jan 27</v>
      </c>
      <c r="E681" s="160" t="str">
        <f ca="1">IFERROR(__xludf.DUMMYFUNCTION("""COMPUTED_VALUE"""),"Script 1")</f>
        <v>Script 1</v>
      </c>
      <c r="F681" s="160"/>
      <c r="G681" s="160"/>
      <c r="H681" s="160"/>
      <c r="I681" s="160"/>
      <c r="J681" s="160"/>
      <c r="K681" s="160"/>
      <c r="L681" s="160" t="str">
        <f t="shared" ca="1" si="5"/>
        <v>Script 1</v>
      </c>
      <c r="M681" s="161"/>
      <c r="N681" s="150"/>
      <c r="O681" s="150"/>
      <c r="P681" s="150"/>
      <c r="Q681" s="150"/>
      <c r="R681" s="150"/>
      <c r="S681" s="150"/>
      <c r="T681" s="150"/>
      <c r="U681" s="150"/>
      <c r="V681" s="150"/>
      <c r="W681" s="150"/>
      <c r="X681" s="150"/>
      <c r="Y681" s="150"/>
      <c r="Z681" s="150"/>
      <c r="AA681" s="150"/>
    </row>
    <row r="682" spans="1:27" ht="12.75">
      <c r="A682" s="150"/>
      <c r="B682" s="158">
        <f t="shared" si="4"/>
        <v>674</v>
      </c>
      <c r="C682" s="159" t="str">
        <f ca="1">IFERROR(__xludf.DUMMYFUNCTION("""COMPUTED_VALUE"""),"Muhammad Nazrul Haqem Saleh")</f>
        <v>Muhammad Nazrul Haqem Saleh</v>
      </c>
      <c r="D682" s="160" t="str">
        <f ca="1">IFERROR(__xludf.DUMMYFUNCTION("""COMPUTED_VALUE"""),"Jan 27")</f>
        <v>Jan 27</v>
      </c>
      <c r="E682" s="160" t="str">
        <f ca="1">IFERROR(__xludf.DUMMYFUNCTION("""COMPUTED_VALUE"""),"Script 1")</f>
        <v>Script 1</v>
      </c>
      <c r="F682" s="160"/>
      <c r="G682" s="160"/>
      <c r="H682" s="160"/>
      <c r="I682" s="160"/>
      <c r="J682" s="160"/>
      <c r="K682" s="160"/>
      <c r="L682" s="160" t="str">
        <f t="shared" ca="1" si="5"/>
        <v>Script 1</v>
      </c>
      <c r="M682" s="161"/>
      <c r="N682" s="150"/>
      <c r="O682" s="150"/>
      <c r="P682" s="150"/>
      <c r="Q682" s="150"/>
      <c r="R682" s="150"/>
      <c r="S682" s="150"/>
      <c r="T682" s="150"/>
      <c r="U682" s="150"/>
      <c r="V682" s="150"/>
      <c r="W682" s="150"/>
      <c r="X682" s="150"/>
      <c r="Y682" s="150"/>
      <c r="Z682" s="150"/>
      <c r="AA682" s="150"/>
    </row>
    <row r="683" spans="1:27" ht="12.75">
      <c r="A683" s="150"/>
      <c r="B683" s="158">
        <f t="shared" si="4"/>
        <v>675</v>
      </c>
      <c r="C683" s="159" t="str">
        <f ca="1">IFERROR(__xludf.DUMMYFUNCTION("""COMPUTED_VALUE"""),"MARSYA RABBIATUN ADDAWIYAH")</f>
        <v>MARSYA RABBIATUN ADDAWIYAH</v>
      </c>
      <c r="D683" s="160" t="str">
        <f ca="1">IFERROR(__xludf.DUMMYFUNCTION("""COMPUTED_VALUE"""),"Jan 27")</f>
        <v>Jan 27</v>
      </c>
      <c r="E683" s="160" t="str">
        <f ca="1">IFERROR(__xludf.DUMMYFUNCTION("""COMPUTED_VALUE"""),"Script 1")</f>
        <v>Script 1</v>
      </c>
      <c r="F683" s="160"/>
      <c r="G683" s="160"/>
      <c r="H683" s="160"/>
      <c r="I683" s="160"/>
      <c r="J683" s="160"/>
      <c r="K683" s="160"/>
      <c r="L683" s="160" t="str">
        <f t="shared" ca="1" si="5"/>
        <v>Script 1</v>
      </c>
      <c r="M683" s="161"/>
      <c r="N683" s="150"/>
      <c r="O683" s="150"/>
      <c r="P683" s="150"/>
      <c r="Q683" s="150"/>
      <c r="R683" s="150"/>
      <c r="S683" s="150"/>
      <c r="T683" s="150"/>
      <c r="U683" s="150"/>
      <c r="V683" s="150"/>
      <c r="W683" s="150"/>
      <c r="X683" s="150"/>
      <c r="Y683" s="150"/>
      <c r="Z683" s="150"/>
      <c r="AA683" s="150"/>
    </row>
    <row r="684" spans="1:27" ht="12.75">
      <c r="A684" s="150"/>
      <c r="B684" s="158">
        <f t="shared" si="4"/>
        <v>676</v>
      </c>
      <c r="C684" s="159" t="str">
        <f ca="1">IFERROR(__xludf.DUMMYFUNCTION("""COMPUTED_VALUE"""),"Nurshahrimin S.")</f>
        <v>Nurshahrimin S.</v>
      </c>
      <c r="D684" s="160" t="str">
        <f ca="1">IFERROR(__xludf.DUMMYFUNCTION("""COMPUTED_VALUE"""),"Jan 27")</f>
        <v>Jan 27</v>
      </c>
      <c r="E684" s="160" t="str">
        <f ca="1">IFERROR(__xludf.DUMMYFUNCTION("""COMPUTED_VALUE"""),"Script 1")</f>
        <v>Script 1</v>
      </c>
      <c r="F684" s="160"/>
      <c r="G684" s="160"/>
      <c r="H684" s="160"/>
      <c r="I684" s="160"/>
      <c r="J684" s="160"/>
      <c r="K684" s="160"/>
      <c r="L684" s="160" t="str">
        <f t="shared" ca="1" si="5"/>
        <v>Script 1</v>
      </c>
      <c r="M684" s="161"/>
      <c r="N684" s="150"/>
      <c r="O684" s="150"/>
      <c r="P684" s="150"/>
      <c r="Q684" s="150"/>
      <c r="R684" s="150"/>
      <c r="S684" s="150"/>
      <c r="T684" s="150"/>
      <c r="U684" s="150"/>
      <c r="V684" s="150"/>
      <c r="W684" s="150"/>
      <c r="X684" s="150"/>
      <c r="Y684" s="150"/>
      <c r="Z684" s="150"/>
      <c r="AA684" s="150"/>
    </row>
    <row r="685" spans="1:27" ht="12.75">
      <c r="A685" s="150"/>
      <c r="B685" s="158">
        <f t="shared" si="4"/>
        <v>677</v>
      </c>
      <c r="C685" s="159" t="str">
        <f ca="1">IFERROR(__xludf.DUMMYFUNCTION("""COMPUTED_VALUE"""),"Mohd Sukri Salleh")</f>
        <v>Mohd Sukri Salleh</v>
      </c>
      <c r="D685" s="160" t="str">
        <f ca="1">IFERROR(__xludf.DUMMYFUNCTION("""COMPUTED_VALUE"""),"Jan 27")</f>
        <v>Jan 27</v>
      </c>
      <c r="E685" s="160" t="str">
        <f ca="1">IFERROR(__xludf.DUMMYFUNCTION("""COMPUTED_VALUE"""),"Script 1")</f>
        <v>Script 1</v>
      </c>
      <c r="F685" s="160"/>
      <c r="G685" s="160"/>
      <c r="H685" s="160"/>
      <c r="I685" s="160"/>
      <c r="J685" s="160"/>
      <c r="K685" s="160"/>
      <c r="L685" s="160" t="str">
        <f t="shared" ca="1" si="5"/>
        <v>Script 1</v>
      </c>
      <c r="M685" s="161"/>
      <c r="N685" s="150"/>
      <c r="O685" s="150"/>
      <c r="P685" s="150"/>
      <c r="Q685" s="150"/>
      <c r="R685" s="150"/>
      <c r="S685" s="150"/>
      <c r="T685" s="150"/>
      <c r="U685" s="150"/>
      <c r="V685" s="150"/>
      <c r="W685" s="150"/>
      <c r="X685" s="150"/>
      <c r="Y685" s="150"/>
      <c r="Z685" s="150"/>
      <c r="AA685" s="150"/>
    </row>
    <row r="686" spans="1:27" ht="12.75">
      <c r="A686" s="150"/>
      <c r="B686" s="158">
        <f t="shared" si="4"/>
        <v>678</v>
      </c>
      <c r="C686" s="159" t="str">
        <f ca="1">IFERROR(__xludf.DUMMYFUNCTION("""COMPUTED_VALUE"""),"Siti Nor Hafizah Azzaharuddin")</f>
        <v>Siti Nor Hafizah Azzaharuddin</v>
      </c>
      <c r="D686" s="160" t="str">
        <f ca="1">IFERROR(__xludf.DUMMYFUNCTION("""COMPUTED_VALUE"""),"Jan 27")</f>
        <v>Jan 27</v>
      </c>
      <c r="E686" s="160" t="str">
        <f ca="1">IFERROR(__xludf.DUMMYFUNCTION("""COMPUTED_VALUE"""),"Script 1")</f>
        <v>Script 1</v>
      </c>
      <c r="F686" s="160"/>
      <c r="G686" s="160"/>
      <c r="H686" s="160"/>
      <c r="I686" s="160"/>
      <c r="J686" s="160"/>
      <c r="K686" s="160"/>
      <c r="L686" s="160" t="str">
        <f t="shared" ca="1" si="5"/>
        <v>Script 1</v>
      </c>
      <c r="M686" s="161"/>
      <c r="N686" s="150"/>
      <c r="O686" s="150"/>
      <c r="P686" s="150"/>
      <c r="Q686" s="150"/>
      <c r="R686" s="150"/>
      <c r="S686" s="150"/>
      <c r="T686" s="150"/>
      <c r="U686" s="150"/>
      <c r="V686" s="150"/>
      <c r="W686" s="150"/>
      <c r="X686" s="150"/>
      <c r="Y686" s="150"/>
      <c r="Z686" s="150"/>
      <c r="AA686" s="150"/>
    </row>
    <row r="687" spans="1:27" ht="12.75">
      <c r="A687" s="150"/>
      <c r="B687" s="158">
        <f t="shared" si="4"/>
        <v>679</v>
      </c>
      <c r="C687" s="159" t="str">
        <f ca="1">IFERROR(__xludf.DUMMYFUNCTION("""COMPUTED_VALUE"""),"Nurul Hanis")</f>
        <v>Nurul Hanis</v>
      </c>
      <c r="D687" s="160" t="str">
        <f ca="1">IFERROR(__xludf.DUMMYFUNCTION("""COMPUTED_VALUE"""),"Jan 27")</f>
        <v>Jan 27</v>
      </c>
      <c r="E687" s="160" t="str">
        <f ca="1">IFERROR(__xludf.DUMMYFUNCTION("""COMPUTED_VALUE"""),"Script 1")</f>
        <v>Script 1</v>
      </c>
      <c r="F687" s="160"/>
      <c r="G687" s="160"/>
      <c r="H687" s="160"/>
      <c r="I687" s="160"/>
      <c r="J687" s="160"/>
      <c r="K687" s="160"/>
      <c r="L687" s="160" t="str">
        <f t="shared" ca="1" si="5"/>
        <v>Script 1</v>
      </c>
      <c r="M687" s="161"/>
      <c r="N687" s="150"/>
      <c r="O687" s="150"/>
      <c r="P687" s="150"/>
      <c r="Q687" s="150"/>
      <c r="R687" s="150"/>
      <c r="S687" s="150"/>
      <c r="T687" s="150"/>
      <c r="U687" s="150"/>
      <c r="V687" s="150"/>
      <c r="W687" s="150"/>
      <c r="X687" s="150"/>
      <c r="Y687" s="150"/>
      <c r="Z687" s="150"/>
      <c r="AA687" s="150"/>
    </row>
    <row r="688" spans="1:27" ht="12.75">
      <c r="A688" s="150"/>
      <c r="B688" s="158">
        <f t="shared" si="4"/>
        <v>680</v>
      </c>
      <c r="C688" s="159" t="str">
        <f ca="1">IFERROR(__xludf.DUMMYFUNCTION("""COMPUTED_VALUE"""),"Nur Shafiqah Binti Abdul Sini")</f>
        <v>Nur Shafiqah Binti Abdul Sini</v>
      </c>
      <c r="D688" s="160" t="str">
        <f ca="1">IFERROR(__xludf.DUMMYFUNCTION("""COMPUTED_VALUE"""),"Jan 27")</f>
        <v>Jan 27</v>
      </c>
      <c r="E688" s="160" t="str">
        <f ca="1">IFERROR(__xludf.DUMMYFUNCTION("""COMPUTED_VALUE"""),"Script 1")</f>
        <v>Script 1</v>
      </c>
      <c r="F688" s="160"/>
      <c r="G688" s="160"/>
      <c r="H688" s="160"/>
      <c r="I688" s="160"/>
      <c r="J688" s="160"/>
      <c r="K688" s="160"/>
      <c r="L688" s="160" t="str">
        <f t="shared" ca="1" si="5"/>
        <v>Script 1</v>
      </c>
      <c r="M688" s="161"/>
      <c r="N688" s="150"/>
      <c r="O688" s="150"/>
      <c r="P688" s="150"/>
      <c r="Q688" s="150"/>
      <c r="R688" s="150"/>
      <c r="S688" s="150"/>
      <c r="T688" s="150"/>
      <c r="U688" s="150"/>
      <c r="V688" s="150"/>
      <c r="W688" s="150"/>
      <c r="X688" s="150"/>
      <c r="Y688" s="150"/>
      <c r="Z688" s="150"/>
      <c r="AA688" s="150"/>
    </row>
    <row r="689" spans="1:27" ht="12.75">
      <c r="A689" s="150"/>
      <c r="B689" s="158">
        <f t="shared" si="4"/>
        <v>681</v>
      </c>
      <c r="C689" s="159" t="str">
        <f ca="1">IFERROR(__xludf.DUMMYFUNCTION("""COMPUTED_VALUE"""),"Nur Raisa Adelin")</f>
        <v>Nur Raisa Adelin</v>
      </c>
      <c r="D689" s="160" t="str">
        <f ca="1">IFERROR(__xludf.DUMMYFUNCTION("""COMPUTED_VALUE"""),"Jan 27")</f>
        <v>Jan 27</v>
      </c>
      <c r="E689" s="160" t="str">
        <f ca="1">IFERROR(__xludf.DUMMYFUNCTION("""COMPUTED_VALUE"""),"Script 1")</f>
        <v>Script 1</v>
      </c>
      <c r="F689" s="160"/>
      <c r="G689" s="160"/>
      <c r="H689" s="160"/>
      <c r="I689" s="160"/>
      <c r="J689" s="160"/>
      <c r="K689" s="160"/>
      <c r="L689" s="160" t="str">
        <f t="shared" ca="1" si="5"/>
        <v>Script 1</v>
      </c>
      <c r="M689" s="161"/>
      <c r="N689" s="150"/>
      <c r="O689" s="150"/>
      <c r="P689" s="150"/>
      <c r="Q689" s="150"/>
      <c r="R689" s="150"/>
      <c r="S689" s="150"/>
      <c r="T689" s="150"/>
      <c r="U689" s="150"/>
      <c r="V689" s="150"/>
      <c r="W689" s="150"/>
      <c r="X689" s="150"/>
      <c r="Y689" s="150"/>
      <c r="Z689" s="150"/>
      <c r="AA689" s="150"/>
    </row>
    <row r="690" spans="1:27" ht="12.75">
      <c r="A690" s="150"/>
      <c r="B690" s="158">
        <f t="shared" si="4"/>
        <v>682</v>
      </c>
      <c r="C690" s="159" t="str">
        <f ca="1">IFERROR(__xludf.DUMMYFUNCTION("""COMPUTED_VALUE"""),"Muhd Daniel Alias")</f>
        <v>Muhd Daniel Alias</v>
      </c>
      <c r="D690" s="160" t="str">
        <f ca="1">IFERROR(__xludf.DUMMYFUNCTION("""COMPUTED_VALUE"""),"Jan 27")</f>
        <v>Jan 27</v>
      </c>
      <c r="E690" s="160" t="str">
        <f ca="1">IFERROR(__xludf.DUMMYFUNCTION("""COMPUTED_VALUE"""),"Script 1")</f>
        <v>Script 1</v>
      </c>
      <c r="F690" s="160"/>
      <c r="G690" s="160"/>
      <c r="H690" s="160"/>
      <c r="I690" s="160"/>
      <c r="J690" s="160"/>
      <c r="K690" s="160"/>
      <c r="L690" s="160" t="str">
        <f t="shared" ca="1" si="5"/>
        <v>Script 1</v>
      </c>
      <c r="M690" s="161"/>
      <c r="N690" s="150"/>
      <c r="O690" s="150"/>
      <c r="P690" s="150"/>
      <c r="Q690" s="150"/>
      <c r="R690" s="150"/>
      <c r="S690" s="150"/>
      <c r="T690" s="150"/>
      <c r="U690" s="150"/>
      <c r="V690" s="150"/>
      <c r="W690" s="150"/>
      <c r="X690" s="150"/>
      <c r="Y690" s="150"/>
      <c r="Z690" s="150"/>
      <c r="AA690" s="150"/>
    </row>
    <row r="691" spans="1:27" ht="12.75">
      <c r="A691" s="150"/>
      <c r="B691" s="158">
        <f t="shared" si="4"/>
        <v>683</v>
      </c>
      <c r="C691" s="159" t="str">
        <f ca="1">IFERROR(__xludf.DUMMYFUNCTION("""COMPUTED_VALUE"""),"Adib Farqihim")</f>
        <v>Adib Farqihim</v>
      </c>
      <c r="D691" s="160" t="str">
        <f ca="1">IFERROR(__xludf.DUMMYFUNCTION("""COMPUTED_VALUE"""),"Jan 27")</f>
        <v>Jan 27</v>
      </c>
      <c r="E691" s="160" t="str">
        <f ca="1">IFERROR(__xludf.DUMMYFUNCTION("""COMPUTED_VALUE"""),"Script 1")</f>
        <v>Script 1</v>
      </c>
      <c r="F691" s="160"/>
      <c r="G691" s="160"/>
      <c r="H691" s="160"/>
      <c r="I691" s="160"/>
      <c r="J691" s="160"/>
      <c r="K691" s="160"/>
      <c r="L691" s="160" t="str">
        <f t="shared" ca="1" si="5"/>
        <v>Script 1</v>
      </c>
      <c r="M691" s="161"/>
      <c r="N691" s="150"/>
      <c r="O691" s="150"/>
      <c r="P691" s="150"/>
      <c r="Q691" s="150"/>
      <c r="R691" s="150"/>
      <c r="S691" s="150"/>
      <c r="T691" s="150"/>
      <c r="U691" s="150"/>
      <c r="V691" s="150"/>
      <c r="W691" s="150"/>
      <c r="X691" s="150"/>
      <c r="Y691" s="150"/>
      <c r="Z691" s="150"/>
      <c r="AA691" s="150"/>
    </row>
    <row r="692" spans="1:27" ht="12.75">
      <c r="A692" s="150"/>
      <c r="B692" s="158">
        <f t="shared" si="4"/>
        <v>684</v>
      </c>
      <c r="C692" s="159" t="str">
        <f ca="1">IFERROR(__xludf.DUMMYFUNCTION("""COMPUTED_VALUE"""),"Sara Dania Hairon Nizam")</f>
        <v>Sara Dania Hairon Nizam</v>
      </c>
      <c r="D692" s="160" t="str">
        <f ca="1">IFERROR(__xludf.DUMMYFUNCTION("""COMPUTED_VALUE"""),"Jan 27")</f>
        <v>Jan 27</v>
      </c>
      <c r="E692" s="160" t="str">
        <f ca="1">IFERROR(__xludf.DUMMYFUNCTION("""COMPUTED_VALUE"""),"Script 1")</f>
        <v>Script 1</v>
      </c>
      <c r="F692" s="160"/>
      <c r="G692" s="160"/>
      <c r="H692" s="160"/>
      <c r="I692" s="160"/>
      <c r="J692" s="160"/>
      <c r="K692" s="160"/>
      <c r="L692" s="160" t="str">
        <f t="shared" ca="1" si="5"/>
        <v>Script 1</v>
      </c>
      <c r="M692" s="161"/>
      <c r="N692" s="150"/>
      <c r="O692" s="150"/>
      <c r="P692" s="150"/>
      <c r="Q692" s="150"/>
      <c r="R692" s="150"/>
      <c r="S692" s="150"/>
      <c r="T692" s="150"/>
      <c r="U692" s="150"/>
      <c r="V692" s="150"/>
      <c r="W692" s="150"/>
      <c r="X692" s="150"/>
      <c r="Y692" s="150"/>
      <c r="Z692" s="150"/>
      <c r="AA692" s="150"/>
    </row>
    <row r="693" spans="1:27" ht="12.75">
      <c r="A693" s="150"/>
      <c r="B693" s="158">
        <f t="shared" si="4"/>
        <v>685</v>
      </c>
      <c r="C693" s="159" t="str">
        <f ca="1">IFERROR(__xludf.DUMMYFUNCTION("""COMPUTED_VALUE"""),"Aimi Sahira Halim")</f>
        <v>Aimi Sahira Halim</v>
      </c>
      <c r="D693" s="160" t="str">
        <f ca="1">IFERROR(__xludf.DUMMYFUNCTION("""COMPUTED_VALUE"""),"Jan 27")</f>
        <v>Jan 27</v>
      </c>
      <c r="E693" s="160" t="str">
        <f ca="1">IFERROR(__xludf.DUMMYFUNCTION("""COMPUTED_VALUE"""),"Script 1")</f>
        <v>Script 1</v>
      </c>
      <c r="F693" s="160"/>
      <c r="G693" s="160"/>
      <c r="H693" s="160"/>
      <c r="I693" s="160"/>
      <c r="J693" s="160"/>
      <c r="K693" s="160"/>
      <c r="L693" s="160" t="str">
        <f t="shared" ca="1" si="5"/>
        <v>Script 1</v>
      </c>
      <c r="M693" s="161"/>
      <c r="N693" s="150"/>
      <c r="O693" s="150"/>
      <c r="P693" s="150"/>
      <c r="Q693" s="150"/>
      <c r="R693" s="150"/>
      <c r="S693" s="150"/>
      <c r="T693" s="150"/>
      <c r="U693" s="150"/>
      <c r="V693" s="150"/>
      <c r="W693" s="150"/>
      <c r="X693" s="150"/>
      <c r="Y693" s="150"/>
      <c r="Z693" s="150"/>
      <c r="AA693" s="150"/>
    </row>
    <row r="694" spans="1:27" ht="12.75">
      <c r="A694" s="150"/>
      <c r="B694" s="158">
        <f t="shared" si="4"/>
        <v>686</v>
      </c>
      <c r="C694" s="159" t="str">
        <f ca="1">IFERROR(__xludf.DUMMYFUNCTION("""COMPUTED_VALUE"""),"Muhammad Shahmi")</f>
        <v>Muhammad Shahmi</v>
      </c>
      <c r="D694" s="160" t="str">
        <f ca="1">IFERROR(__xludf.DUMMYFUNCTION("""COMPUTED_VALUE"""),"Jan 27")</f>
        <v>Jan 27</v>
      </c>
      <c r="E694" s="160" t="str">
        <f ca="1">IFERROR(__xludf.DUMMYFUNCTION("""COMPUTED_VALUE"""),"Script 1")</f>
        <v>Script 1</v>
      </c>
      <c r="F694" s="160"/>
      <c r="G694" s="160"/>
      <c r="H694" s="160"/>
      <c r="I694" s="160"/>
      <c r="J694" s="160"/>
      <c r="K694" s="160"/>
      <c r="L694" s="160" t="str">
        <f t="shared" ca="1" si="5"/>
        <v>Script 1</v>
      </c>
      <c r="M694" s="161"/>
      <c r="N694" s="150"/>
      <c r="O694" s="150"/>
      <c r="P694" s="150"/>
      <c r="Q694" s="150"/>
      <c r="R694" s="150"/>
      <c r="S694" s="150"/>
      <c r="T694" s="150"/>
      <c r="U694" s="150"/>
      <c r="V694" s="150"/>
      <c r="W694" s="150"/>
      <c r="X694" s="150"/>
      <c r="Y694" s="150"/>
      <c r="Z694" s="150"/>
      <c r="AA694" s="150"/>
    </row>
    <row r="695" spans="1:27" ht="12.75">
      <c r="A695" s="150"/>
      <c r="B695" s="158">
        <f t="shared" si="4"/>
        <v>687</v>
      </c>
      <c r="C695" s="159" t="str">
        <f ca="1">IFERROR(__xludf.DUMMYFUNCTION("""COMPUTED_VALUE"""),"MUHAMAD ARIFF FAHMI BIN MD AMIN HAMZAS")</f>
        <v>MUHAMAD ARIFF FAHMI BIN MD AMIN HAMZAS</v>
      </c>
      <c r="D695" s="160" t="str">
        <f ca="1">IFERROR(__xludf.DUMMYFUNCTION("""COMPUTED_VALUE"""),"Jan 27")</f>
        <v>Jan 27</v>
      </c>
      <c r="E695" s="160" t="str">
        <f ca="1">IFERROR(__xludf.DUMMYFUNCTION("""COMPUTED_VALUE"""),"Script 1")</f>
        <v>Script 1</v>
      </c>
      <c r="F695" s="160"/>
      <c r="G695" s="160"/>
      <c r="H695" s="160"/>
      <c r="I695" s="160"/>
      <c r="J695" s="160"/>
      <c r="K695" s="160"/>
      <c r="L695" s="160" t="str">
        <f t="shared" ca="1" si="5"/>
        <v>Script 1</v>
      </c>
      <c r="M695" s="161"/>
      <c r="N695" s="150"/>
      <c r="O695" s="150"/>
      <c r="P695" s="150"/>
      <c r="Q695" s="150"/>
      <c r="R695" s="150"/>
      <c r="S695" s="150"/>
      <c r="T695" s="150"/>
      <c r="U695" s="150"/>
      <c r="V695" s="150"/>
      <c r="W695" s="150"/>
      <c r="X695" s="150"/>
      <c r="Y695" s="150"/>
      <c r="Z695" s="150"/>
      <c r="AA695" s="150"/>
    </row>
    <row r="696" spans="1:27" ht="12.75">
      <c r="A696" s="150"/>
      <c r="B696" s="158">
        <f t="shared" si="4"/>
        <v>688</v>
      </c>
      <c r="C696" s="159" t="str">
        <f ca="1">IFERROR(__xludf.DUMMYFUNCTION("""COMPUTED_VALUE"""),"Zaid Harithah")</f>
        <v>Zaid Harithah</v>
      </c>
      <c r="D696" s="160" t="str">
        <f ca="1">IFERROR(__xludf.DUMMYFUNCTION("""COMPUTED_VALUE"""),"Jan 27")</f>
        <v>Jan 27</v>
      </c>
      <c r="E696" s="160" t="str">
        <f ca="1">IFERROR(__xludf.DUMMYFUNCTION("""COMPUTED_VALUE"""),"Script 1")</f>
        <v>Script 1</v>
      </c>
      <c r="F696" s="160"/>
      <c r="G696" s="160"/>
      <c r="H696" s="160"/>
      <c r="I696" s="160"/>
      <c r="J696" s="160"/>
      <c r="K696" s="160"/>
      <c r="L696" s="160" t="str">
        <f t="shared" ca="1" si="5"/>
        <v>Script 1</v>
      </c>
      <c r="M696" s="161"/>
      <c r="N696" s="150"/>
      <c r="O696" s="150"/>
      <c r="P696" s="150"/>
      <c r="Q696" s="150"/>
      <c r="R696" s="150"/>
      <c r="S696" s="150"/>
      <c r="T696" s="150"/>
      <c r="U696" s="150"/>
      <c r="V696" s="150"/>
      <c r="W696" s="150"/>
      <c r="X696" s="150"/>
      <c r="Y696" s="150"/>
      <c r="Z696" s="150"/>
      <c r="AA696" s="150"/>
    </row>
    <row r="697" spans="1:27" ht="12.75">
      <c r="A697" s="150"/>
      <c r="B697" s="158">
        <f t="shared" si="4"/>
        <v>689</v>
      </c>
      <c r="C697" s="159" t="str">
        <f ca="1">IFERROR(__xludf.DUMMYFUNCTION("""COMPUTED_VALUE"""),"Afifah Zafirah")</f>
        <v>Afifah Zafirah</v>
      </c>
      <c r="D697" s="160" t="str">
        <f ca="1">IFERROR(__xludf.DUMMYFUNCTION("""COMPUTED_VALUE"""),"Jan 27")</f>
        <v>Jan 27</v>
      </c>
      <c r="E697" s="160" t="str">
        <f ca="1">IFERROR(__xludf.DUMMYFUNCTION("""COMPUTED_VALUE"""),"Script 1")</f>
        <v>Script 1</v>
      </c>
      <c r="F697" s="160"/>
      <c r="G697" s="160"/>
      <c r="H697" s="160"/>
      <c r="I697" s="160"/>
      <c r="J697" s="160"/>
      <c r="K697" s="160"/>
      <c r="L697" s="160" t="str">
        <f t="shared" ca="1" si="5"/>
        <v>Script 1</v>
      </c>
      <c r="M697" s="161"/>
      <c r="N697" s="150"/>
      <c r="O697" s="150"/>
      <c r="P697" s="150"/>
      <c r="Q697" s="150"/>
      <c r="R697" s="150"/>
      <c r="S697" s="150"/>
      <c r="T697" s="150"/>
      <c r="U697" s="150"/>
      <c r="V697" s="150"/>
      <c r="W697" s="150"/>
      <c r="X697" s="150"/>
      <c r="Y697" s="150"/>
      <c r="Z697" s="150"/>
      <c r="AA697" s="150"/>
    </row>
    <row r="698" spans="1:27" ht="12.75">
      <c r="A698" s="150"/>
      <c r="B698" s="158">
        <f t="shared" si="4"/>
        <v>690</v>
      </c>
      <c r="C698" s="159" t="str">
        <f ca="1">IFERROR(__xludf.DUMMYFUNCTION("""COMPUTED_VALUE"""),"Muhammad Aiman Hannan Ruslan")</f>
        <v>Muhammad Aiman Hannan Ruslan</v>
      </c>
      <c r="D698" s="160" t="str">
        <f ca="1">IFERROR(__xludf.DUMMYFUNCTION("""COMPUTED_VALUE"""),"Jan 27")</f>
        <v>Jan 27</v>
      </c>
      <c r="E698" s="160" t="str">
        <f ca="1">IFERROR(__xludf.DUMMYFUNCTION("""COMPUTED_VALUE"""),"Script 1")</f>
        <v>Script 1</v>
      </c>
      <c r="F698" s="160"/>
      <c r="G698" s="160"/>
      <c r="H698" s="160"/>
      <c r="I698" s="160"/>
      <c r="J698" s="160"/>
      <c r="K698" s="160"/>
      <c r="L698" s="160" t="str">
        <f t="shared" ca="1" si="5"/>
        <v>Script 1</v>
      </c>
      <c r="M698" s="161"/>
      <c r="N698" s="150"/>
      <c r="O698" s="150"/>
      <c r="P698" s="150"/>
      <c r="Q698" s="150"/>
      <c r="R698" s="150"/>
      <c r="S698" s="150"/>
      <c r="T698" s="150"/>
      <c r="U698" s="150"/>
      <c r="V698" s="150"/>
      <c r="W698" s="150"/>
      <c r="X698" s="150"/>
      <c r="Y698" s="150"/>
      <c r="Z698" s="150"/>
      <c r="AA698" s="150"/>
    </row>
    <row r="699" spans="1:27" ht="12.75">
      <c r="A699" s="150"/>
      <c r="B699" s="158">
        <f t="shared" si="4"/>
        <v>691</v>
      </c>
      <c r="C699" s="159" t="str">
        <f ca="1">IFERROR(__xludf.DUMMYFUNCTION("""COMPUTED_VALUE"""),"Syahirah Shawari")</f>
        <v>Syahirah Shawari</v>
      </c>
      <c r="D699" s="160" t="str">
        <f ca="1">IFERROR(__xludf.DUMMYFUNCTION("""COMPUTED_VALUE"""),"Jan 27")</f>
        <v>Jan 27</v>
      </c>
      <c r="E699" s="160" t="str">
        <f ca="1">IFERROR(__xludf.DUMMYFUNCTION("""COMPUTED_VALUE"""),"Script 1")</f>
        <v>Script 1</v>
      </c>
      <c r="F699" s="160"/>
      <c r="G699" s="160"/>
      <c r="H699" s="160"/>
      <c r="I699" s="160"/>
      <c r="J699" s="160"/>
      <c r="K699" s="160"/>
      <c r="L699" s="160" t="str">
        <f t="shared" ca="1" si="5"/>
        <v>Script 1</v>
      </c>
      <c r="M699" s="161"/>
      <c r="N699" s="150"/>
      <c r="O699" s="150"/>
      <c r="P699" s="150"/>
      <c r="Q699" s="150"/>
      <c r="R699" s="150"/>
      <c r="S699" s="150"/>
      <c r="T699" s="150"/>
      <c r="U699" s="150"/>
      <c r="V699" s="150"/>
      <c r="W699" s="150"/>
      <c r="X699" s="150"/>
      <c r="Y699" s="150"/>
      <c r="Z699" s="150"/>
      <c r="AA699" s="150"/>
    </row>
    <row r="700" spans="1:27" ht="12.75">
      <c r="A700" s="150"/>
      <c r="B700" s="158">
        <f t="shared" si="4"/>
        <v>692</v>
      </c>
      <c r="C700" s="159" t="str">
        <f ca="1">IFERROR(__xludf.DUMMYFUNCTION("""COMPUTED_VALUE"""),"Afyq Rukaini")</f>
        <v>Afyq Rukaini</v>
      </c>
      <c r="D700" s="160" t="str">
        <f ca="1">IFERROR(__xludf.DUMMYFUNCTION("""COMPUTED_VALUE"""),"Jan 27")</f>
        <v>Jan 27</v>
      </c>
      <c r="E700" s="160" t="str">
        <f ca="1">IFERROR(__xludf.DUMMYFUNCTION("""COMPUTED_VALUE"""),"Script 1")</f>
        <v>Script 1</v>
      </c>
      <c r="F700" s="160"/>
      <c r="G700" s="160"/>
      <c r="H700" s="160"/>
      <c r="I700" s="160"/>
      <c r="J700" s="160"/>
      <c r="K700" s="160"/>
      <c r="L700" s="160" t="str">
        <f t="shared" ca="1" si="5"/>
        <v>Script 1</v>
      </c>
      <c r="M700" s="161"/>
      <c r="N700" s="150"/>
      <c r="O700" s="150"/>
      <c r="P700" s="150"/>
      <c r="Q700" s="150"/>
      <c r="R700" s="150"/>
      <c r="S700" s="150"/>
      <c r="T700" s="150"/>
      <c r="U700" s="150"/>
      <c r="V700" s="150"/>
      <c r="W700" s="150"/>
      <c r="X700" s="150"/>
      <c r="Y700" s="150"/>
      <c r="Z700" s="150"/>
      <c r="AA700" s="150"/>
    </row>
    <row r="701" spans="1:27" ht="12.75">
      <c r="A701" s="150"/>
      <c r="B701" s="158">
        <f t="shared" si="4"/>
        <v>693</v>
      </c>
      <c r="C701" s="159" t="str">
        <f ca="1">IFERROR(__xludf.DUMMYFUNCTION("""COMPUTED_VALUE"""),"Mohd Hafizh Khamsan")</f>
        <v>Mohd Hafizh Khamsan</v>
      </c>
      <c r="D701" s="160" t="str">
        <f ca="1">IFERROR(__xludf.DUMMYFUNCTION("""COMPUTED_VALUE"""),"Jan 27")</f>
        <v>Jan 27</v>
      </c>
      <c r="E701" s="160" t="str">
        <f ca="1">IFERROR(__xludf.DUMMYFUNCTION("""COMPUTED_VALUE"""),"Script 1")</f>
        <v>Script 1</v>
      </c>
      <c r="F701" s="160"/>
      <c r="G701" s="160"/>
      <c r="H701" s="160"/>
      <c r="I701" s="160"/>
      <c r="J701" s="160"/>
      <c r="K701" s="160"/>
      <c r="L701" s="160" t="str">
        <f t="shared" ca="1" si="5"/>
        <v>Script 1</v>
      </c>
      <c r="M701" s="161"/>
      <c r="N701" s="150"/>
      <c r="O701" s="150"/>
      <c r="P701" s="150"/>
      <c r="Q701" s="150"/>
      <c r="R701" s="150"/>
      <c r="S701" s="150"/>
      <c r="T701" s="150"/>
      <c r="U701" s="150"/>
      <c r="V701" s="150"/>
      <c r="W701" s="150"/>
      <c r="X701" s="150"/>
      <c r="Y701" s="150"/>
      <c r="Z701" s="150"/>
      <c r="AA701" s="150"/>
    </row>
    <row r="702" spans="1:27" ht="12.75">
      <c r="A702" s="150"/>
      <c r="B702" s="158">
        <f t="shared" si="4"/>
        <v>694</v>
      </c>
      <c r="C702" s="159" t="str">
        <f ca="1">IFERROR(__xludf.DUMMYFUNCTION("""COMPUTED_VALUE"""),"Naqiba Lucma")</f>
        <v>Naqiba Lucma</v>
      </c>
      <c r="D702" s="160" t="str">
        <f ca="1">IFERROR(__xludf.DUMMYFUNCTION("""COMPUTED_VALUE"""),"Jan 27")</f>
        <v>Jan 27</v>
      </c>
      <c r="E702" s="160" t="str">
        <f ca="1">IFERROR(__xludf.DUMMYFUNCTION("""COMPUTED_VALUE"""),"Script 1")</f>
        <v>Script 1</v>
      </c>
      <c r="F702" s="160"/>
      <c r="G702" s="160"/>
      <c r="H702" s="160"/>
      <c r="I702" s="160"/>
      <c r="J702" s="160"/>
      <c r="K702" s="160"/>
      <c r="L702" s="160" t="str">
        <f t="shared" ca="1" si="5"/>
        <v>Script 1</v>
      </c>
      <c r="M702" s="161"/>
      <c r="N702" s="150"/>
      <c r="O702" s="150"/>
      <c r="P702" s="150"/>
      <c r="Q702" s="150"/>
      <c r="R702" s="150"/>
      <c r="S702" s="150"/>
      <c r="T702" s="150"/>
      <c r="U702" s="150"/>
      <c r="V702" s="150"/>
      <c r="W702" s="150"/>
      <c r="X702" s="150"/>
      <c r="Y702" s="150"/>
      <c r="Z702" s="150"/>
      <c r="AA702" s="150"/>
    </row>
    <row r="703" spans="1:27" ht="12.75">
      <c r="A703" s="150"/>
      <c r="B703" s="158">
        <f t="shared" si="4"/>
        <v>695</v>
      </c>
      <c r="C703" s="159" t="str">
        <f ca="1">IFERROR(__xludf.DUMMYFUNCTION("""COMPUTED_VALUE"""),"Azri Harith")</f>
        <v>Azri Harith</v>
      </c>
      <c r="D703" s="160" t="str">
        <f ca="1">IFERROR(__xludf.DUMMYFUNCTION("""COMPUTED_VALUE"""),"Jan 27")</f>
        <v>Jan 27</v>
      </c>
      <c r="E703" s="160" t="str">
        <f ca="1">IFERROR(__xludf.DUMMYFUNCTION("""COMPUTED_VALUE"""),"Script 1")</f>
        <v>Script 1</v>
      </c>
      <c r="F703" s="160"/>
      <c r="G703" s="160"/>
      <c r="H703" s="160"/>
      <c r="I703" s="160"/>
      <c r="J703" s="160"/>
      <c r="K703" s="160"/>
      <c r="L703" s="160" t="str">
        <f t="shared" ca="1" si="5"/>
        <v>Script 1</v>
      </c>
      <c r="M703" s="161"/>
      <c r="N703" s="150"/>
      <c r="O703" s="150"/>
      <c r="P703" s="150"/>
      <c r="Q703" s="150"/>
      <c r="R703" s="150"/>
      <c r="S703" s="150"/>
      <c r="T703" s="150"/>
      <c r="U703" s="150"/>
      <c r="V703" s="150"/>
      <c r="W703" s="150"/>
      <c r="X703" s="150"/>
      <c r="Y703" s="150"/>
      <c r="Z703" s="150"/>
      <c r="AA703" s="150"/>
    </row>
    <row r="704" spans="1:27" ht="12.75">
      <c r="A704" s="150"/>
      <c r="B704" s="158">
        <f t="shared" si="4"/>
        <v>696</v>
      </c>
      <c r="C704" s="159" t="str">
        <f ca="1">IFERROR(__xludf.DUMMYFUNCTION("""COMPUTED_VALUE"""),"Adeliena Hanisha")</f>
        <v>Adeliena Hanisha</v>
      </c>
      <c r="D704" s="160" t="str">
        <f ca="1">IFERROR(__xludf.DUMMYFUNCTION("""COMPUTED_VALUE"""),"Jan 27")</f>
        <v>Jan 27</v>
      </c>
      <c r="E704" s="160" t="str">
        <f ca="1">IFERROR(__xludf.DUMMYFUNCTION("""COMPUTED_VALUE"""),"Script 1")</f>
        <v>Script 1</v>
      </c>
      <c r="F704" s="160"/>
      <c r="G704" s="160"/>
      <c r="H704" s="160"/>
      <c r="I704" s="160"/>
      <c r="J704" s="160"/>
      <c r="K704" s="160"/>
      <c r="L704" s="160" t="str">
        <f t="shared" ca="1" si="5"/>
        <v>Script 1</v>
      </c>
      <c r="M704" s="161"/>
      <c r="N704" s="150"/>
      <c r="O704" s="150"/>
      <c r="P704" s="150"/>
      <c r="Q704" s="150"/>
      <c r="R704" s="150"/>
      <c r="S704" s="150"/>
      <c r="T704" s="150"/>
      <c r="U704" s="150"/>
      <c r="V704" s="150"/>
      <c r="W704" s="150"/>
      <c r="X704" s="150"/>
      <c r="Y704" s="150"/>
      <c r="Z704" s="150"/>
      <c r="AA704" s="150"/>
    </row>
    <row r="705" spans="1:27" ht="12.75">
      <c r="A705" s="150"/>
      <c r="B705" s="158">
        <f t="shared" si="4"/>
        <v>697</v>
      </c>
      <c r="C705" s="159" t="str">
        <f ca="1">IFERROR(__xludf.DUMMYFUNCTION("""COMPUTED_VALUE"""),"NABIL DARWISY")</f>
        <v>NABIL DARWISY</v>
      </c>
      <c r="D705" s="160" t="str">
        <f ca="1">IFERROR(__xludf.DUMMYFUNCTION("""COMPUTED_VALUE"""),"Jan 27")</f>
        <v>Jan 27</v>
      </c>
      <c r="E705" s="160" t="str">
        <f ca="1">IFERROR(__xludf.DUMMYFUNCTION("""COMPUTED_VALUE"""),"Script 1")</f>
        <v>Script 1</v>
      </c>
      <c r="F705" s="160"/>
      <c r="G705" s="160"/>
      <c r="H705" s="160"/>
      <c r="I705" s="160"/>
      <c r="J705" s="160"/>
      <c r="K705" s="160"/>
      <c r="L705" s="160" t="str">
        <f t="shared" ca="1" si="5"/>
        <v>Script 1</v>
      </c>
      <c r="M705" s="161"/>
      <c r="N705" s="150"/>
      <c r="O705" s="150"/>
      <c r="P705" s="150"/>
      <c r="Q705" s="150"/>
      <c r="R705" s="150"/>
      <c r="S705" s="150"/>
      <c r="T705" s="150"/>
      <c r="U705" s="150"/>
      <c r="V705" s="150"/>
      <c r="W705" s="150"/>
      <c r="X705" s="150"/>
      <c r="Y705" s="150"/>
      <c r="Z705" s="150"/>
      <c r="AA705" s="150"/>
    </row>
    <row r="706" spans="1:27" ht="12.75">
      <c r="A706" s="150"/>
      <c r="B706" s="158">
        <f t="shared" si="4"/>
        <v>698</v>
      </c>
      <c r="C706" s="159" t="str">
        <f ca="1">IFERROR(__xludf.DUMMYFUNCTION("""COMPUTED_VALUE"""),"izzati alwani")</f>
        <v>izzati alwani</v>
      </c>
      <c r="D706" s="160" t="str">
        <f ca="1">IFERROR(__xludf.DUMMYFUNCTION("""COMPUTED_VALUE"""),"Jan 27")</f>
        <v>Jan 27</v>
      </c>
      <c r="E706" s="160" t="str">
        <f ca="1">IFERROR(__xludf.DUMMYFUNCTION("""COMPUTED_VALUE"""),"Script 1")</f>
        <v>Script 1</v>
      </c>
      <c r="F706" s="160"/>
      <c r="G706" s="160"/>
      <c r="H706" s="160"/>
      <c r="I706" s="160"/>
      <c r="J706" s="160"/>
      <c r="K706" s="160"/>
      <c r="L706" s="160" t="str">
        <f t="shared" ca="1" si="5"/>
        <v>Script 1</v>
      </c>
      <c r="M706" s="161"/>
      <c r="N706" s="150"/>
      <c r="O706" s="150"/>
      <c r="P706" s="150"/>
      <c r="Q706" s="150"/>
      <c r="R706" s="150"/>
      <c r="S706" s="150"/>
      <c r="T706" s="150"/>
      <c r="U706" s="150"/>
      <c r="V706" s="150"/>
      <c r="W706" s="150"/>
      <c r="X706" s="150"/>
      <c r="Y706" s="150"/>
      <c r="Z706" s="150"/>
      <c r="AA706" s="150"/>
    </row>
    <row r="707" spans="1:27" ht="12.75">
      <c r="A707" s="150"/>
      <c r="B707" s="158">
        <f t="shared" si="4"/>
        <v>699</v>
      </c>
      <c r="C707" s="159" t="str">
        <f ca="1">IFERROR(__xludf.DUMMYFUNCTION("""COMPUTED_VALUE"""),"Firdhaus Mohamed Badruddin")</f>
        <v>Firdhaus Mohamed Badruddin</v>
      </c>
      <c r="D707" s="160" t="str">
        <f ca="1">IFERROR(__xludf.DUMMYFUNCTION("""COMPUTED_VALUE"""),"Jan 27")</f>
        <v>Jan 27</v>
      </c>
      <c r="E707" s="160" t="str">
        <f ca="1">IFERROR(__xludf.DUMMYFUNCTION("""COMPUTED_VALUE"""),"Script 1")</f>
        <v>Script 1</v>
      </c>
      <c r="F707" s="160"/>
      <c r="G707" s="160"/>
      <c r="H707" s="160"/>
      <c r="I707" s="160"/>
      <c r="J707" s="160"/>
      <c r="K707" s="160"/>
      <c r="L707" s="160" t="str">
        <f t="shared" ca="1" si="5"/>
        <v>Script 1</v>
      </c>
      <c r="M707" s="161"/>
      <c r="N707" s="150"/>
      <c r="O707" s="150"/>
      <c r="P707" s="150"/>
      <c r="Q707" s="150"/>
      <c r="R707" s="150"/>
      <c r="S707" s="150"/>
      <c r="T707" s="150"/>
      <c r="U707" s="150"/>
      <c r="V707" s="150"/>
      <c r="W707" s="150"/>
      <c r="X707" s="150"/>
      <c r="Y707" s="150"/>
      <c r="Z707" s="150"/>
      <c r="AA707" s="150"/>
    </row>
    <row r="708" spans="1:27" ht="12.75">
      <c r="A708" s="150"/>
      <c r="B708" s="158">
        <f t="shared" si="4"/>
        <v>700</v>
      </c>
      <c r="C708" s="159" t="str">
        <f ca="1">IFERROR(__xludf.DUMMYFUNCTION("""COMPUTED_VALUE"""),"Atiqah Hadam")</f>
        <v>Atiqah Hadam</v>
      </c>
      <c r="D708" s="160" t="str">
        <f ca="1">IFERROR(__xludf.DUMMYFUNCTION("""COMPUTED_VALUE"""),"Jan 27")</f>
        <v>Jan 27</v>
      </c>
      <c r="E708" s="160" t="str">
        <f ca="1">IFERROR(__xludf.DUMMYFUNCTION("""COMPUTED_VALUE"""),"Script 1")</f>
        <v>Script 1</v>
      </c>
      <c r="F708" s="160"/>
      <c r="G708" s="160"/>
      <c r="H708" s="160"/>
      <c r="I708" s="160"/>
      <c r="J708" s="160"/>
      <c r="K708" s="160"/>
      <c r="L708" s="160" t="str">
        <f t="shared" ca="1" si="5"/>
        <v>Script 1</v>
      </c>
      <c r="M708" s="161"/>
      <c r="N708" s="150"/>
      <c r="O708" s="150"/>
      <c r="P708" s="150"/>
      <c r="Q708" s="150"/>
      <c r="R708" s="150"/>
      <c r="S708" s="150"/>
      <c r="T708" s="150"/>
      <c r="U708" s="150"/>
      <c r="V708" s="150"/>
      <c r="W708" s="150"/>
      <c r="X708" s="150"/>
      <c r="Y708" s="150"/>
      <c r="Z708" s="150"/>
      <c r="AA708" s="150"/>
    </row>
    <row r="709" spans="1:27" ht="12.75">
      <c r="A709" s="150"/>
      <c r="B709" s="158">
        <f t="shared" si="4"/>
        <v>701</v>
      </c>
      <c r="C709" s="159" t="str">
        <f ca="1">IFERROR(__xludf.DUMMYFUNCTION("""COMPUTED_VALUE"""),"Afiqa Fitria Adlan Choong")</f>
        <v>Afiqa Fitria Adlan Choong</v>
      </c>
      <c r="D709" s="160" t="str">
        <f ca="1">IFERROR(__xludf.DUMMYFUNCTION("""COMPUTED_VALUE"""),"Jan 27")</f>
        <v>Jan 27</v>
      </c>
      <c r="E709" s="160" t="str">
        <f ca="1">IFERROR(__xludf.DUMMYFUNCTION("""COMPUTED_VALUE"""),"Script 1")</f>
        <v>Script 1</v>
      </c>
      <c r="F709" s="160"/>
      <c r="G709" s="160"/>
      <c r="H709" s="160"/>
      <c r="I709" s="160"/>
      <c r="J709" s="160"/>
      <c r="K709" s="160"/>
      <c r="L709" s="160" t="str">
        <f t="shared" ca="1" si="5"/>
        <v>Script 1</v>
      </c>
      <c r="M709" s="161"/>
      <c r="N709" s="150"/>
      <c r="O709" s="150"/>
      <c r="P709" s="150"/>
      <c r="Q709" s="150"/>
      <c r="R709" s="150"/>
      <c r="S709" s="150"/>
      <c r="T709" s="150"/>
      <c r="U709" s="150"/>
      <c r="V709" s="150"/>
      <c r="W709" s="150"/>
      <c r="X709" s="150"/>
      <c r="Y709" s="150"/>
      <c r="Z709" s="150"/>
      <c r="AA709" s="150"/>
    </row>
    <row r="710" spans="1:27" ht="12.75">
      <c r="A710" s="150"/>
      <c r="B710" s="158">
        <f t="shared" si="4"/>
        <v>702</v>
      </c>
      <c r="C710" s="159" t="str">
        <f ca="1">IFERROR(__xludf.DUMMYFUNCTION("""COMPUTED_VALUE"""),"Zulaikha Sobri")</f>
        <v>Zulaikha Sobri</v>
      </c>
      <c r="D710" s="160" t="str">
        <f ca="1">IFERROR(__xludf.DUMMYFUNCTION("""COMPUTED_VALUE"""),"Jan 27")</f>
        <v>Jan 27</v>
      </c>
      <c r="E710" s="160" t="str">
        <f ca="1">IFERROR(__xludf.DUMMYFUNCTION("""COMPUTED_VALUE"""),"Script 1")</f>
        <v>Script 1</v>
      </c>
      <c r="F710" s="160"/>
      <c r="G710" s="160"/>
      <c r="H710" s="160"/>
      <c r="I710" s="160"/>
      <c r="J710" s="160"/>
      <c r="K710" s="160"/>
      <c r="L710" s="160" t="str">
        <f t="shared" ca="1" si="5"/>
        <v>Script 1</v>
      </c>
      <c r="M710" s="161"/>
      <c r="N710" s="150"/>
      <c r="O710" s="150"/>
      <c r="P710" s="150"/>
      <c r="Q710" s="150"/>
      <c r="R710" s="150"/>
      <c r="S710" s="150"/>
      <c r="T710" s="150"/>
      <c r="U710" s="150"/>
      <c r="V710" s="150"/>
      <c r="W710" s="150"/>
      <c r="X710" s="150"/>
      <c r="Y710" s="150"/>
      <c r="Z710" s="150"/>
      <c r="AA710" s="150"/>
    </row>
    <row r="711" spans="1:27" ht="12.75">
      <c r="A711" s="150"/>
      <c r="B711" s="158">
        <f t="shared" si="4"/>
        <v>703</v>
      </c>
      <c r="C711" s="159" t="str">
        <f ca="1">IFERROR(__xludf.DUMMYFUNCTION("""COMPUTED_VALUE"""),"Hajar Mazlan")</f>
        <v>Hajar Mazlan</v>
      </c>
      <c r="D711" s="160" t="str">
        <f ca="1">IFERROR(__xludf.DUMMYFUNCTION("""COMPUTED_VALUE"""),"Jan 27")</f>
        <v>Jan 27</v>
      </c>
      <c r="E711" s="160" t="str">
        <f ca="1">IFERROR(__xludf.DUMMYFUNCTION("""COMPUTED_VALUE"""),"Script 1")</f>
        <v>Script 1</v>
      </c>
      <c r="F711" s="160"/>
      <c r="G711" s="160"/>
      <c r="H711" s="160"/>
      <c r="I711" s="160"/>
      <c r="J711" s="160"/>
      <c r="K711" s="160"/>
      <c r="L711" s="160" t="str">
        <f t="shared" ca="1" si="5"/>
        <v>Script 1</v>
      </c>
      <c r="M711" s="161"/>
      <c r="N711" s="150"/>
      <c r="O711" s="150"/>
      <c r="P711" s="150"/>
      <c r="Q711" s="150"/>
      <c r="R711" s="150"/>
      <c r="S711" s="150"/>
      <c r="T711" s="150"/>
      <c r="U711" s="150"/>
      <c r="V711" s="150"/>
      <c r="W711" s="150"/>
      <c r="X711" s="150"/>
      <c r="Y711" s="150"/>
      <c r="Z711" s="150"/>
      <c r="AA711" s="150"/>
    </row>
    <row r="712" spans="1:27" ht="12.75">
      <c r="A712" s="150"/>
      <c r="B712" s="158">
        <f t="shared" si="4"/>
        <v>704</v>
      </c>
      <c r="C712" s="159" t="str">
        <f ca="1">IFERROR(__xludf.DUMMYFUNCTION("""COMPUTED_VALUE"""),"Nizam Asmari")</f>
        <v>Nizam Asmari</v>
      </c>
      <c r="D712" s="160" t="str">
        <f ca="1">IFERROR(__xludf.DUMMYFUNCTION("""COMPUTED_VALUE"""),"Jan 27")</f>
        <v>Jan 27</v>
      </c>
      <c r="E712" s="160" t="str">
        <f ca="1">IFERROR(__xludf.DUMMYFUNCTION("""COMPUTED_VALUE"""),"Script 1")</f>
        <v>Script 1</v>
      </c>
      <c r="F712" s="160"/>
      <c r="G712" s="160"/>
      <c r="H712" s="160"/>
      <c r="I712" s="160"/>
      <c r="J712" s="160"/>
      <c r="K712" s="160"/>
      <c r="L712" s="160" t="str">
        <f t="shared" ca="1" si="5"/>
        <v>Script 1</v>
      </c>
      <c r="M712" s="161"/>
      <c r="N712" s="150"/>
      <c r="O712" s="150"/>
      <c r="P712" s="150"/>
      <c r="Q712" s="150"/>
      <c r="R712" s="150"/>
      <c r="S712" s="150"/>
      <c r="T712" s="150"/>
      <c r="U712" s="150"/>
      <c r="V712" s="150"/>
      <c r="W712" s="150"/>
      <c r="X712" s="150"/>
      <c r="Y712" s="150"/>
      <c r="Z712" s="150"/>
      <c r="AA712" s="150"/>
    </row>
    <row r="713" spans="1:27" ht="12.75">
      <c r="A713" s="150"/>
      <c r="B713" s="158">
        <f t="shared" si="4"/>
        <v>705</v>
      </c>
      <c r="C713" s="159" t="str">
        <f ca="1">IFERROR(__xludf.DUMMYFUNCTION("""COMPUTED_VALUE"""),"Azrin Yusof")</f>
        <v>Azrin Yusof</v>
      </c>
      <c r="D713" s="160" t="str">
        <f ca="1">IFERROR(__xludf.DUMMYFUNCTION("""COMPUTED_VALUE"""),"Jan 27")</f>
        <v>Jan 27</v>
      </c>
      <c r="E713" s="160" t="str">
        <f ca="1">IFERROR(__xludf.DUMMYFUNCTION("""COMPUTED_VALUE"""),"Script 1")</f>
        <v>Script 1</v>
      </c>
      <c r="F713" s="160"/>
      <c r="G713" s="160"/>
      <c r="H713" s="160"/>
      <c r="I713" s="160"/>
      <c r="J713" s="160"/>
      <c r="K713" s="160"/>
      <c r="L713" s="160" t="str">
        <f t="shared" ca="1" si="5"/>
        <v>Script 1</v>
      </c>
      <c r="M713" s="161"/>
      <c r="N713" s="150"/>
      <c r="O713" s="150"/>
      <c r="P713" s="150"/>
      <c r="Q713" s="150"/>
      <c r="R713" s="150"/>
      <c r="S713" s="150"/>
      <c r="T713" s="150"/>
      <c r="U713" s="150"/>
      <c r="V713" s="150"/>
      <c r="W713" s="150"/>
      <c r="X713" s="150"/>
      <c r="Y713" s="150"/>
      <c r="Z713" s="150"/>
      <c r="AA713" s="150"/>
    </row>
    <row r="714" spans="1:27" ht="12.75">
      <c r="A714" s="150"/>
      <c r="B714" s="158">
        <f t="shared" si="4"/>
        <v>706</v>
      </c>
      <c r="C714" s="159" t="str">
        <f ca="1">IFERROR(__xludf.DUMMYFUNCTION("""COMPUTED_VALUE"""),"Nur Syahira")</f>
        <v>Nur Syahira</v>
      </c>
      <c r="D714" s="160" t="str">
        <f ca="1">IFERROR(__xludf.DUMMYFUNCTION("""COMPUTED_VALUE"""),"Jan 27")</f>
        <v>Jan 27</v>
      </c>
      <c r="E714" s="160" t="str">
        <f ca="1">IFERROR(__xludf.DUMMYFUNCTION("""COMPUTED_VALUE"""),"Script 1")</f>
        <v>Script 1</v>
      </c>
      <c r="F714" s="160"/>
      <c r="G714" s="160"/>
      <c r="H714" s="160"/>
      <c r="I714" s="160"/>
      <c r="J714" s="160"/>
      <c r="K714" s="160"/>
      <c r="L714" s="160" t="str">
        <f t="shared" ca="1" si="5"/>
        <v>Script 1</v>
      </c>
      <c r="M714" s="161"/>
      <c r="N714" s="150"/>
      <c r="O714" s="150"/>
      <c r="P714" s="150"/>
      <c r="Q714" s="150"/>
      <c r="R714" s="150"/>
      <c r="S714" s="150"/>
      <c r="T714" s="150"/>
      <c r="U714" s="150"/>
      <c r="V714" s="150"/>
      <c r="W714" s="150"/>
      <c r="X714" s="150"/>
      <c r="Y714" s="150"/>
      <c r="Z714" s="150"/>
      <c r="AA714" s="150"/>
    </row>
    <row r="715" spans="1:27" ht="12.75">
      <c r="A715" s="150"/>
      <c r="B715" s="158">
        <f t="shared" si="4"/>
        <v>707</v>
      </c>
      <c r="C715" s="159" t="str">
        <f ca="1">IFERROR(__xludf.DUMMYFUNCTION("""COMPUTED_VALUE"""),"Noor Syazwan Noor Zukhi")</f>
        <v>Noor Syazwan Noor Zukhi</v>
      </c>
      <c r="D715" s="160" t="str">
        <f ca="1">IFERROR(__xludf.DUMMYFUNCTION("""COMPUTED_VALUE"""),"Jan 27")</f>
        <v>Jan 27</v>
      </c>
      <c r="E715" s="160" t="str">
        <f ca="1">IFERROR(__xludf.DUMMYFUNCTION("""COMPUTED_VALUE"""),"Script 1")</f>
        <v>Script 1</v>
      </c>
      <c r="F715" s="160"/>
      <c r="G715" s="160"/>
      <c r="H715" s="160"/>
      <c r="I715" s="160"/>
      <c r="J715" s="160"/>
      <c r="K715" s="160"/>
      <c r="L715" s="160" t="str">
        <f t="shared" ca="1" si="5"/>
        <v>Script 1</v>
      </c>
      <c r="M715" s="161"/>
      <c r="N715" s="150"/>
      <c r="O715" s="150"/>
      <c r="P715" s="150"/>
      <c r="Q715" s="150"/>
      <c r="R715" s="150"/>
      <c r="S715" s="150"/>
      <c r="T715" s="150"/>
      <c r="U715" s="150"/>
      <c r="V715" s="150"/>
      <c r="W715" s="150"/>
      <c r="X715" s="150"/>
      <c r="Y715" s="150"/>
      <c r="Z715" s="150"/>
      <c r="AA715" s="150"/>
    </row>
    <row r="716" spans="1:27" ht="12.75">
      <c r="A716" s="150"/>
      <c r="B716" s="158">
        <f t="shared" si="4"/>
        <v>708</v>
      </c>
      <c r="C716" s="159" t="str">
        <f ca="1">IFERROR(__xludf.DUMMYFUNCTION("""COMPUTED_VALUE"""),"Muhammad Haziq Helmi Bin Abu Bakar")</f>
        <v>Muhammad Haziq Helmi Bin Abu Bakar</v>
      </c>
      <c r="D716" s="160" t="str">
        <f ca="1">IFERROR(__xludf.DUMMYFUNCTION("""COMPUTED_VALUE"""),"Jan 27")</f>
        <v>Jan 27</v>
      </c>
      <c r="E716" s="160" t="str">
        <f ca="1">IFERROR(__xludf.DUMMYFUNCTION("""COMPUTED_VALUE"""),"Script 1")</f>
        <v>Script 1</v>
      </c>
      <c r="F716" s="160"/>
      <c r="G716" s="160"/>
      <c r="H716" s="160"/>
      <c r="I716" s="160"/>
      <c r="J716" s="160"/>
      <c r="K716" s="160"/>
      <c r="L716" s="160" t="str">
        <f t="shared" ca="1" si="5"/>
        <v>Script 1</v>
      </c>
      <c r="M716" s="161"/>
      <c r="N716" s="150"/>
      <c r="O716" s="150"/>
      <c r="P716" s="150"/>
      <c r="Q716" s="150"/>
      <c r="R716" s="150"/>
      <c r="S716" s="150"/>
      <c r="T716" s="150"/>
      <c r="U716" s="150"/>
      <c r="V716" s="150"/>
      <c r="W716" s="150"/>
      <c r="X716" s="150"/>
      <c r="Y716" s="150"/>
      <c r="Z716" s="150"/>
      <c r="AA716" s="150"/>
    </row>
    <row r="717" spans="1:27" ht="12.75">
      <c r="A717" s="150"/>
      <c r="B717" s="158">
        <f t="shared" si="4"/>
        <v>709</v>
      </c>
      <c r="C717" s="159" t="str">
        <f ca="1">IFERROR(__xludf.DUMMYFUNCTION("""COMPUTED_VALUE"""),"Farihah Ilyana")</f>
        <v>Farihah Ilyana</v>
      </c>
      <c r="D717" s="160" t="str">
        <f ca="1">IFERROR(__xludf.DUMMYFUNCTION("""COMPUTED_VALUE"""),"Jan 27")</f>
        <v>Jan 27</v>
      </c>
      <c r="E717" s="160" t="str">
        <f ca="1">IFERROR(__xludf.DUMMYFUNCTION("""COMPUTED_VALUE"""),"Script 1")</f>
        <v>Script 1</v>
      </c>
      <c r="F717" s="160"/>
      <c r="G717" s="160"/>
      <c r="H717" s="160"/>
      <c r="I717" s="160"/>
      <c r="J717" s="160"/>
      <c r="K717" s="160"/>
      <c r="L717" s="160" t="str">
        <f t="shared" ca="1" si="5"/>
        <v>Script 1</v>
      </c>
      <c r="M717" s="161"/>
      <c r="N717" s="150"/>
      <c r="O717" s="150"/>
      <c r="P717" s="150"/>
      <c r="Q717" s="150"/>
      <c r="R717" s="150"/>
      <c r="S717" s="150"/>
      <c r="T717" s="150"/>
      <c r="U717" s="150"/>
      <c r="V717" s="150"/>
      <c r="W717" s="150"/>
      <c r="X717" s="150"/>
      <c r="Y717" s="150"/>
      <c r="Z717" s="150"/>
      <c r="AA717" s="150"/>
    </row>
    <row r="718" spans="1:27" ht="12.75">
      <c r="A718" s="150"/>
      <c r="B718" s="158">
        <f t="shared" si="4"/>
        <v>710</v>
      </c>
      <c r="C718" s="159" t="str">
        <f ca="1">IFERROR(__xludf.DUMMYFUNCTION("""COMPUTED_VALUE"""),"Aiesyah Ahmad")</f>
        <v>Aiesyah Ahmad</v>
      </c>
      <c r="D718" s="160" t="str">
        <f ca="1">IFERROR(__xludf.DUMMYFUNCTION("""COMPUTED_VALUE"""),"Jan 27")</f>
        <v>Jan 27</v>
      </c>
      <c r="E718" s="160" t="str">
        <f ca="1">IFERROR(__xludf.DUMMYFUNCTION("""COMPUTED_VALUE"""),"Script 1")</f>
        <v>Script 1</v>
      </c>
      <c r="F718" s="160"/>
      <c r="G718" s="160"/>
      <c r="H718" s="160"/>
      <c r="I718" s="160"/>
      <c r="J718" s="160"/>
      <c r="K718" s="160"/>
      <c r="L718" s="160" t="str">
        <f t="shared" ca="1" si="5"/>
        <v>Script 1</v>
      </c>
      <c r="M718" s="161"/>
      <c r="N718" s="150"/>
      <c r="O718" s="150"/>
      <c r="P718" s="150"/>
      <c r="Q718" s="150"/>
      <c r="R718" s="150"/>
      <c r="S718" s="150"/>
      <c r="T718" s="150"/>
      <c r="U718" s="150"/>
      <c r="V718" s="150"/>
      <c r="W718" s="150"/>
      <c r="X718" s="150"/>
      <c r="Y718" s="150"/>
      <c r="Z718" s="150"/>
      <c r="AA718" s="150"/>
    </row>
    <row r="719" spans="1:27" ht="12.75">
      <c r="A719" s="150"/>
      <c r="B719" s="158">
        <f t="shared" si="4"/>
        <v>711</v>
      </c>
      <c r="C719" s="159" t="str">
        <f ca="1">IFERROR(__xludf.DUMMYFUNCTION("""COMPUTED_VALUE"""),"Farisha Nazri")</f>
        <v>Farisha Nazri</v>
      </c>
      <c r="D719" s="160" t="str">
        <f ca="1">IFERROR(__xludf.DUMMYFUNCTION("""COMPUTED_VALUE"""),"Jan 27")</f>
        <v>Jan 27</v>
      </c>
      <c r="E719" s="160" t="str">
        <f ca="1">IFERROR(__xludf.DUMMYFUNCTION("""COMPUTED_VALUE"""),"Script 1")</f>
        <v>Script 1</v>
      </c>
      <c r="F719" s="160"/>
      <c r="G719" s="160"/>
      <c r="H719" s="160"/>
      <c r="I719" s="160"/>
      <c r="J719" s="160"/>
      <c r="K719" s="160"/>
      <c r="L719" s="160" t="str">
        <f t="shared" ca="1" si="5"/>
        <v>Script 1</v>
      </c>
      <c r="M719" s="161"/>
      <c r="N719" s="150"/>
      <c r="O719" s="150"/>
      <c r="P719" s="150"/>
      <c r="Q719" s="150"/>
      <c r="R719" s="150"/>
      <c r="S719" s="150"/>
      <c r="T719" s="150"/>
      <c r="U719" s="150"/>
      <c r="V719" s="150"/>
      <c r="W719" s="150"/>
      <c r="X719" s="150"/>
      <c r="Y719" s="150"/>
      <c r="Z719" s="150"/>
      <c r="AA719" s="150"/>
    </row>
    <row r="720" spans="1:27" ht="12.75">
      <c r="A720" s="150"/>
      <c r="B720" s="158">
        <f t="shared" si="4"/>
        <v>712</v>
      </c>
      <c r="C720" s="159" t="str">
        <f ca="1">IFERROR(__xludf.DUMMYFUNCTION("""COMPUTED_VALUE"""),"Toharah Abd Rahim")</f>
        <v>Toharah Abd Rahim</v>
      </c>
      <c r="D720" s="160" t="str">
        <f ca="1">IFERROR(__xludf.DUMMYFUNCTION("""COMPUTED_VALUE"""),"Jan 27")</f>
        <v>Jan 27</v>
      </c>
      <c r="E720" s="160" t="str">
        <f ca="1">IFERROR(__xludf.DUMMYFUNCTION("""COMPUTED_VALUE"""),"Script 1")</f>
        <v>Script 1</v>
      </c>
      <c r="F720" s="160"/>
      <c r="G720" s="160"/>
      <c r="H720" s="160"/>
      <c r="I720" s="160"/>
      <c r="J720" s="160"/>
      <c r="K720" s="160"/>
      <c r="L720" s="160" t="str">
        <f t="shared" ca="1" si="5"/>
        <v>Script 1</v>
      </c>
      <c r="M720" s="161"/>
      <c r="N720" s="150"/>
      <c r="O720" s="150"/>
      <c r="P720" s="150"/>
      <c r="Q720" s="150"/>
      <c r="R720" s="150"/>
      <c r="S720" s="150"/>
      <c r="T720" s="150"/>
      <c r="U720" s="150"/>
      <c r="V720" s="150"/>
      <c r="W720" s="150"/>
      <c r="X720" s="150"/>
      <c r="Y720" s="150"/>
      <c r="Z720" s="150"/>
      <c r="AA720" s="150"/>
    </row>
    <row r="721" spans="1:27" ht="12.75">
      <c r="A721" s="150"/>
      <c r="B721" s="158">
        <f t="shared" si="4"/>
        <v>713</v>
      </c>
      <c r="C721" s="159" t="str">
        <f ca="1">IFERROR(__xludf.DUMMYFUNCTION("""COMPUTED_VALUE"""),"Asyraaf Hafiz")</f>
        <v>Asyraaf Hafiz</v>
      </c>
      <c r="D721" s="160" t="str">
        <f ca="1">IFERROR(__xludf.DUMMYFUNCTION("""COMPUTED_VALUE"""),"Jan 27")</f>
        <v>Jan 27</v>
      </c>
      <c r="E721" s="160" t="str">
        <f ca="1">IFERROR(__xludf.DUMMYFUNCTION("""COMPUTED_VALUE"""),"Script 1")</f>
        <v>Script 1</v>
      </c>
      <c r="F721" s="160"/>
      <c r="G721" s="160"/>
      <c r="H721" s="160"/>
      <c r="I721" s="160"/>
      <c r="J721" s="160"/>
      <c r="K721" s="160"/>
      <c r="L721" s="160" t="str">
        <f t="shared" ca="1" si="5"/>
        <v>Script 1</v>
      </c>
      <c r="M721" s="161"/>
      <c r="N721" s="150"/>
      <c r="O721" s="150"/>
      <c r="P721" s="150"/>
      <c r="Q721" s="150"/>
      <c r="R721" s="150"/>
      <c r="S721" s="150"/>
      <c r="T721" s="150"/>
      <c r="U721" s="150"/>
      <c r="V721" s="150"/>
      <c r="W721" s="150"/>
      <c r="X721" s="150"/>
      <c r="Y721" s="150"/>
      <c r="Z721" s="150"/>
      <c r="AA721" s="150"/>
    </row>
    <row r="722" spans="1:27" ht="12.75">
      <c r="A722" s="150"/>
      <c r="B722" s="158">
        <f t="shared" si="4"/>
        <v>714</v>
      </c>
      <c r="C722" s="159" t="str">
        <f ca="1">IFERROR(__xludf.DUMMYFUNCTION("""COMPUTED_VALUE"""),"fatin arafah adirah")</f>
        <v>fatin arafah adirah</v>
      </c>
      <c r="D722" s="160" t="str">
        <f ca="1">IFERROR(__xludf.DUMMYFUNCTION("""COMPUTED_VALUE"""),"Jan 27")</f>
        <v>Jan 27</v>
      </c>
      <c r="E722" s="160" t="str">
        <f ca="1">IFERROR(__xludf.DUMMYFUNCTION("""COMPUTED_VALUE"""),"Script 1")</f>
        <v>Script 1</v>
      </c>
      <c r="F722" s="160"/>
      <c r="G722" s="160"/>
      <c r="H722" s="160"/>
      <c r="I722" s="160"/>
      <c r="J722" s="160"/>
      <c r="K722" s="160"/>
      <c r="L722" s="160" t="str">
        <f t="shared" ca="1" si="5"/>
        <v>Script 1</v>
      </c>
      <c r="M722" s="161"/>
      <c r="N722" s="150"/>
      <c r="O722" s="150"/>
      <c r="P722" s="150"/>
      <c r="Q722" s="150"/>
      <c r="R722" s="150"/>
      <c r="S722" s="150"/>
      <c r="T722" s="150"/>
      <c r="U722" s="150"/>
      <c r="V722" s="150"/>
      <c r="W722" s="150"/>
      <c r="X722" s="150"/>
      <c r="Y722" s="150"/>
      <c r="Z722" s="150"/>
      <c r="AA722" s="150"/>
    </row>
    <row r="723" spans="1:27" ht="12.75">
      <c r="A723" s="150"/>
      <c r="B723" s="158">
        <f t="shared" si="4"/>
        <v>715</v>
      </c>
      <c r="C723" s="159" t="str">
        <f ca="1">IFERROR(__xludf.DUMMYFUNCTION("""COMPUTED_VALUE"""),"Rosiman Nasir")</f>
        <v>Rosiman Nasir</v>
      </c>
      <c r="D723" s="160" t="str">
        <f ca="1">IFERROR(__xludf.DUMMYFUNCTION("""COMPUTED_VALUE"""),"Jan 27")</f>
        <v>Jan 27</v>
      </c>
      <c r="E723" s="160" t="str">
        <f ca="1">IFERROR(__xludf.DUMMYFUNCTION("""COMPUTED_VALUE"""),"Script 1")</f>
        <v>Script 1</v>
      </c>
      <c r="F723" s="160"/>
      <c r="G723" s="160"/>
      <c r="H723" s="160"/>
      <c r="I723" s="160"/>
      <c r="J723" s="160"/>
      <c r="K723" s="160"/>
      <c r="L723" s="160" t="str">
        <f t="shared" ca="1" si="5"/>
        <v>Script 1</v>
      </c>
      <c r="M723" s="161"/>
      <c r="N723" s="150"/>
      <c r="O723" s="150"/>
      <c r="P723" s="150"/>
      <c r="Q723" s="150"/>
      <c r="R723" s="150"/>
      <c r="S723" s="150"/>
      <c r="T723" s="150"/>
      <c r="U723" s="150"/>
      <c r="V723" s="150"/>
      <c r="W723" s="150"/>
      <c r="X723" s="150"/>
      <c r="Y723" s="150"/>
      <c r="Z723" s="150"/>
      <c r="AA723" s="150"/>
    </row>
    <row r="724" spans="1:27" ht="12.75">
      <c r="A724" s="150"/>
      <c r="B724" s="158">
        <f t="shared" si="4"/>
        <v>716</v>
      </c>
      <c r="C724" s="159" t="str">
        <f ca="1">IFERROR(__xludf.DUMMYFUNCTION("""COMPUTED_VALUE"""),"Amir Afiq Shukri")</f>
        <v>Amir Afiq Shukri</v>
      </c>
      <c r="D724" s="160" t="str">
        <f ca="1">IFERROR(__xludf.DUMMYFUNCTION("""COMPUTED_VALUE"""),"Jan 27")</f>
        <v>Jan 27</v>
      </c>
      <c r="E724" s="160" t="str">
        <f ca="1">IFERROR(__xludf.DUMMYFUNCTION("""COMPUTED_VALUE"""),"Script 1")</f>
        <v>Script 1</v>
      </c>
      <c r="F724" s="160"/>
      <c r="G724" s="160"/>
      <c r="H724" s="160"/>
      <c r="I724" s="160"/>
      <c r="J724" s="160"/>
      <c r="K724" s="160"/>
      <c r="L724" s="160" t="str">
        <f t="shared" ca="1" si="5"/>
        <v>Script 1</v>
      </c>
      <c r="M724" s="161"/>
      <c r="N724" s="150"/>
      <c r="O724" s="150"/>
      <c r="P724" s="150"/>
      <c r="Q724" s="150"/>
      <c r="R724" s="150"/>
      <c r="S724" s="150"/>
      <c r="T724" s="150"/>
      <c r="U724" s="150"/>
      <c r="V724" s="150"/>
      <c r="W724" s="150"/>
      <c r="X724" s="150"/>
      <c r="Y724" s="150"/>
      <c r="Z724" s="150"/>
      <c r="AA724" s="150"/>
    </row>
    <row r="725" spans="1:27" ht="12.75">
      <c r="A725" s="150"/>
      <c r="B725" s="158">
        <f t="shared" si="4"/>
        <v>717</v>
      </c>
      <c r="C725" s="159" t="str">
        <f ca="1">IFERROR(__xludf.DUMMYFUNCTION("""COMPUTED_VALUE"""),"Sabrina Barawas")</f>
        <v>Sabrina Barawas</v>
      </c>
      <c r="D725" s="160" t="str">
        <f ca="1">IFERROR(__xludf.DUMMYFUNCTION("""COMPUTED_VALUE"""),"Jan 27")</f>
        <v>Jan 27</v>
      </c>
      <c r="E725" s="160" t="str">
        <f ca="1">IFERROR(__xludf.DUMMYFUNCTION("""COMPUTED_VALUE"""),"Script 1")</f>
        <v>Script 1</v>
      </c>
      <c r="F725" s="160"/>
      <c r="G725" s="160"/>
      <c r="H725" s="160"/>
      <c r="I725" s="160"/>
      <c r="J725" s="160"/>
      <c r="K725" s="160"/>
      <c r="L725" s="160" t="str">
        <f t="shared" ca="1" si="5"/>
        <v>Script 1</v>
      </c>
      <c r="M725" s="161"/>
      <c r="N725" s="150"/>
      <c r="O725" s="150"/>
      <c r="P725" s="150"/>
      <c r="Q725" s="150"/>
      <c r="R725" s="150"/>
      <c r="S725" s="150"/>
      <c r="T725" s="150"/>
      <c r="U725" s="150"/>
      <c r="V725" s="150"/>
      <c r="W725" s="150"/>
      <c r="X725" s="150"/>
      <c r="Y725" s="150"/>
      <c r="Z725" s="150"/>
      <c r="AA725" s="150"/>
    </row>
    <row r="726" spans="1:27" ht="12.75">
      <c r="A726" s="150"/>
      <c r="B726" s="158">
        <f t="shared" si="4"/>
        <v>718</v>
      </c>
      <c r="C726" s="159" t="str">
        <f ca="1">IFERROR(__xludf.DUMMYFUNCTION("""COMPUTED_VALUE"""),"Andie Nur Sabrina (Sabby)")</f>
        <v>Andie Nur Sabrina (Sabby)</v>
      </c>
      <c r="D726" s="160" t="str">
        <f ca="1">IFERROR(__xludf.DUMMYFUNCTION("""COMPUTED_VALUE"""),"Jan 27")</f>
        <v>Jan 27</v>
      </c>
      <c r="E726" s="160" t="str">
        <f ca="1">IFERROR(__xludf.DUMMYFUNCTION("""COMPUTED_VALUE"""),"Script 1")</f>
        <v>Script 1</v>
      </c>
      <c r="F726" s="160"/>
      <c r="G726" s="160"/>
      <c r="H726" s="160"/>
      <c r="I726" s="160"/>
      <c r="J726" s="160"/>
      <c r="K726" s="160"/>
      <c r="L726" s="160" t="str">
        <f t="shared" ca="1" si="5"/>
        <v>Script 1</v>
      </c>
      <c r="M726" s="161"/>
      <c r="N726" s="150"/>
      <c r="O726" s="150"/>
      <c r="P726" s="150"/>
      <c r="Q726" s="150"/>
      <c r="R726" s="150"/>
      <c r="S726" s="150"/>
      <c r="T726" s="150"/>
      <c r="U726" s="150"/>
      <c r="V726" s="150"/>
      <c r="W726" s="150"/>
      <c r="X726" s="150"/>
      <c r="Y726" s="150"/>
      <c r="Z726" s="150"/>
      <c r="AA726" s="150"/>
    </row>
    <row r="727" spans="1:27" ht="12.75">
      <c r="A727" s="150"/>
      <c r="B727" s="158">
        <f t="shared" si="4"/>
        <v>719</v>
      </c>
      <c r="C727" s="159" t="str">
        <f ca="1">IFERROR(__xludf.DUMMYFUNCTION("""COMPUTED_VALUE"""),"Nusaibah Syahidah Abu Bakar")</f>
        <v>Nusaibah Syahidah Abu Bakar</v>
      </c>
      <c r="D727" s="160" t="str">
        <f ca="1">IFERROR(__xludf.DUMMYFUNCTION("""COMPUTED_VALUE"""),"Jan 27")</f>
        <v>Jan 27</v>
      </c>
      <c r="E727" s="160" t="str">
        <f ca="1">IFERROR(__xludf.DUMMYFUNCTION("""COMPUTED_VALUE"""),"Script 1")</f>
        <v>Script 1</v>
      </c>
      <c r="F727" s="160"/>
      <c r="G727" s="160"/>
      <c r="H727" s="160"/>
      <c r="I727" s="160"/>
      <c r="J727" s="160"/>
      <c r="K727" s="160"/>
      <c r="L727" s="160" t="str">
        <f t="shared" ca="1" si="5"/>
        <v>Script 1</v>
      </c>
      <c r="M727" s="161"/>
      <c r="N727" s="150"/>
      <c r="O727" s="150"/>
      <c r="P727" s="150"/>
      <c r="Q727" s="150"/>
      <c r="R727" s="150"/>
      <c r="S727" s="150"/>
      <c r="T727" s="150"/>
      <c r="U727" s="150"/>
      <c r="V727" s="150"/>
      <c r="W727" s="150"/>
      <c r="X727" s="150"/>
      <c r="Y727" s="150"/>
      <c r="Z727" s="150"/>
      <c r="AA727" s="150"/>
    </row>
    <row r="728" spans="1:27" ht="12.75">
      <c r="A728" s="150"/>
      <c r="B728" s="158">
        <f t="shared" si="4"/>
        <v>720</v>
      </c>
      <c r="C728" s="159" t="str">
        <f ca="1">IFERROR(__xludf.DUMMYFUNCTION("""COMPUTED_VALUE"""),"Fatin Nazihah Razali")</f>
        <v>Fatin Nazihah Razali</v>
      </c>
      <c r="D728" s="160" t="str">
        <f ca="1">IFERROR(__xludf.DUMMYFUNCTION("""COMPUTED_VALUE"""),"Jan 27")</f>
        <v>Jan 27</v>
      </c>
      <c r="E728" s="160" t="str">
        <f ca="1">IFERROR(__xludf.DUMMYFUNCTION("""COMPUTED_VALUE"""),"Script 1")</f>
        <v>Script 1</v>
      </c>
      <c r="F728" s="160"/>
      <c r="G728" s="160"/>
      <c r="H728" s="160"/>
      <c r="I728" s="160"/>
      <c r="J728" s="160"/>
      <c r="K728" s="160"/>
      <c r="L728" s="160" t="str">
        <f t="shared" ca="1" si="5"/>
        <v>Script 1</v>
      </c>
      <c r="M728" s="161"/>
      <c r="N728" s="150"/>
      <c r="O728" s="150"/>
      <c r="P728" s="150"/>
      <c r="Q728" s="150"/>
      <c r="R728" s="150"/>
      <c r="S728" s="150"/>
      <c r="T728" s="150"/>
      <c r="U728" s="150"/>
      <c r="V728" s="150"/>
      <c r="W728" s="150"/>
      <c r="X728" s="150"/>
      <c r="Y728" s="150"/>
      <c r="Z728" s="150"/>
      <c r="AA728" s="150"/>
    </row>
    <row r="729" spans="1:27" ht="12.75">
      <c r="A729" s="150"/>
      <c r="B729" s="158">
        <f t="shared" si="4"/>
        <v>721</v>
      </c>
      <c r="C729" s="159" t="str">
        <f ca="1">IFERROR(__xludf.DUMMYFUNCTION("""COMPUTED_VALUE"""),"NURSHAZLIN OTHMAN")</f>
        <v>NURSHAZLIN OTHMAN</v>
      </c>
      <c r="D729" s="160" t="str">
        <f ca="1">IFERROR(__xludf.DUMMYFUNCTION("""COMPUTED_VALUE"""),"Jan 27")</f>
        <v>Jan 27</v>
      </c>
      <c r="E729" s="160" t="str">
        <f ca="1">IFERROR(__xludf.DUMMYFUNCTION("""COMPUTED_VALUE"""),"Script 1")</f>
        <v>Script 1</v>
      </c>
      <c r="F729" s="160"/>
      <c r="G729" s="160"/>
      <c r="H729" s="160"/>
      <c r="I729" s="160"/>
      <c r="J729" s="160"/>
      <c r="K729" s="160"/>
      <c r="L729" s="160" t="str">
        <f t="shared" ca="1" si="5"/>
        <v>Script 1</v>
      </c>
      <c r="M729" s="161"/>
      <c r="N729" s="150"/>
      <c r="O729" s="150"/>
      <c r="P729" s="150"/>
      <c r="Q729" s="150"/>
      <c r="R729" s="150"/>
      <c r="S729" s="150"/>
      <c r="T729" s="150"/>
      <c r="U729" s="150"/>
      <c r="V729" s="150"/>
      <c r="W729" s="150"/>
      <c r="X729" s="150"/>
      <c r="Y729" s="150"/>
      <c r="Z729" s="150"/>
      <c r="AA729" s="150"/>
    </row>
    <row r="730" spans="1:27" ht="12.75">
      <c r="A730" s="150"/>
      <c r="B730" s="158">
        <f t="shared" si="4"/>
        <v>722</v>
      </c>
      <c r="C730" s="159" t="str">
        <f ca="1">IFERROR(__xludf.DUMMYFUNCTION("""COMPUTED_VALUE"""),"Haikal Ishak")</f>
        <v>Haikal Ishak</v>
      </c>
      <c r="D730" s="160" t="str">
        <f ca="1">IFERROR(__xludf.DUMMYFUNCTION("""COMPUTED_VALUE"""),"Jan 27")</f>
        <v>Jan 27</v>
      </c>
      <c r="E730" s="160" t="str">
        <f ca="1">IFERROR(__xludf.DUMMYFUNCTION("""COMPUTED_VALUE"""),"Script 1")</f>
        <v>Script 1</v>
      </c>
      <c r="F730" s="160"/>
      <c r="G730" s="160"/>
      <c r="H730" s="160"/>
      <c r="I730" s="160"/>
      <c r="J730" s="160"/>
      <c r="K730" s="160"/>
      <c r="L730" s="160" t="str">
        <f t="shared" ca="1" si="5"/>
        <v>Script 1</v>
      </c>
      <c r="M730" s="161"/>
      <c r="N730" s="150"/>
      <c r="O730" s="150"/>
      <c r="P730" s="150"/>
      <c r="Q730" s="150"/>
      <c r="R730" s="150"/>
      <c r="S730" s="150"/>
      <c r="T730" s="150"/>
      <c r="U730" s="150"/>
      <c r="V730" s="150"/>
      <c r="W730" s="150"/>
      <c r="X730" s="150"/>
      <c r="Y730" s="150"/>
      <c r="Z730" s="150"/>
      <c r="AA730" s="150"/>
    </row>
    <row r="731" spans="1:27" ht="12.75">
      <c r="A731" s="150"/>
      <c r="B731" s="158">
        <f t="shared" si="4"/>
        <v>723</v>
      </c>
      <c r="C731" s="159" t="str">
        <f ca="1">IFERROR(__xludf.DUMMYFUNCTION("""COMPUTED_VALUE"""),"Nur Hidayah")</f>
        <v>Nur Hidayah</v>
      </c>
      <c r="D731" s="160" t="str">
        <f ca="1">IFERROR(__xludf.DUMMYFUNCTION("""COMPUTED_VALUE"""),"Jan 27")</f>
        <v>Jan 27</v>
      </c>
      <c r="E731" s="160" t="str">
        <f ca="1">IFERROR(__xludf.DUMMYFUNCTION("""COMPUTED_VALUE"""),"Script 1")</f>
        <v>Script 1</v>
      </c>
      <c r="F731" s="160"/>
      <c r="G731" s="160"/>
      <c r="H731" s="160"/>
      <c r="I731" s="160"/>
      <c r="J731" s="160"/>
      <c r="K731" s="160"/>
      <c r="L731" s="160" t="str">
        <f t="shared" ca="1" si="5"/>
        <v>Script 1</v>
      </c>
      <c r="M731" s="161"/>
      <c r="N731" s="150"/>
      <c r="O731" s="150"/>
      <c r="P731" s="150"/>
      <c r="Q731" s="150"/>
      <c r="R731" s="150"/>
      <c r="S731" s="150"/>
      <c r="T731" s="150"/>
      <c r="U731" s="150"/>
      <c r="V731" s="150"/>
      <c r="W731" s="150"/>
      <c r="X731" s="150"/>
      <c r="Y731" s="150"/>
      <c r="Z731" s="150"/>
      <c r="AA731" s="150"/>
    </row>
    <row r="732" spans="1:27" ht="12.75">
      <c r="A732" s="150"/>
      <c r="B732" s="158">
        <f t="shared" si="4"/>
        <v>724</v>
      </c>
      <c r="C732" s="159" t="str">
        <f ca="1">IFERROR(__xludf.DUMMYFUNCTION("""COMPUTED_VALUE"""),"Nurul Arisya Yusree")</f>
        <v>Nurul Arisya Yusree</v>
      </c>
      <c r="D732" s="160" t="str">
        <f ca="1">IFERROR(__xludf.DUMMYFUNCTION("""COMPUTED_VALUE"""),"Jan 27")</f>
        <v>Jan 27</v>
      </c>
      <c r="E732" s="160" t="str">
        <f ca="1">IFERROR(__xludf.DUMMYFUNCTION("""COMPUTED_VALUE"""),"Script 1")</f>
        <v>Script 1</v>
      </c>
      <c r="F732" s="160"/>
      <c r="G732" s="160"/>
      <c r="H732" s="160"/>
      <c r="I732" s="160"/>
      <c r="J732" s="160"/>
      <c r="K732" s="160"/>
      <c r="L732" s="160" t="str">
        <f t="shared" ca="1" si="5"/>
        <v>Script 1</v>
      </c>
      <c r="M732" s="161"/>
      <c r="N732" s="150"/>
      <c r="O732" s="150"/>
      <c r="P732" s="150"/>
      <c r="Q732" s="150"/>
      <c r="R732" s="150"/>
      <c r="S732" s="150"/>
      <c r="T732" s="150"/>
      <c r="U732" s="150"/>
      <c r="V732" s="150"/>
      <c r="W732" s="150"/>
      <c r="X732" s="150"/>
      <c r="Y732" s="150"/>
      <c r="Z732" s="150"/>
      <c r="AA732" s="150"/>
    </row>
    <row r="733" spans="1:27" ht="12.75">
      <c r="A733" s="150"/>
      <c r="B733" s="158">
        <f t="shared" si="4"/>
        <v>725</v>
      </c>
      <c r="C733" s="159" t="str">
        <f ca="1">IFERROR(__xludf.DUMMYFUNCTION("""COMPUTED_VALUE"""),"Muhammad Fikrialif Mohd Zaib")</f>
        <v>Muhammad Fikrialif Mohd Zaib</v>
      </c>
      <c r="D733" s="160" t="str">
        <f ca="1">IFERROR(__xludf.DUMMYFUNCTION("""COMPUTED_VALUE"""),"Jan 27")</f>
        <v>Jan 27</v>
      </c>
      <c r="E733" s="160" t="str">
        <f ca="1">IFERROR(__xludf.DUMMYFUNCTION("""COMPUTED_VALUE"""),"Script 1")</f>
        <v>Script 1</v>
      </c>
      <c r="F733" s="160"/>
      <c r="G733" s="160"/>
      <c r="H733" s="160"/>
      <c r="I733" s="160"/>
      <c r="J733" s="160"/>
      <c r="K733" s="160"/>
      <c r="L733" s="160" t="str">
        <f t="shared" ca="1" si="5"/>
        <v>Script 1</v>
      </c>
      <c r="M733" s="161"/>
      <c r="N733" s="150"/>
      <c r="O733" s="150"/>
      <c r="P733" s="150"/>
      <c r="Q733" s="150"/>
      <c r="R733" s="150"/>
      <c r="S733" s="150"/>
      <c r="T733" s="150"/>
      <c r="U733" s="150"/>
      <c r="V733" s="150"/>
      <c r="W733" s="150"/>
      <c r="X733" s="150"/>
      <c r="Y733" s="150"/>
      <c r="Z733" s="150"/>
      <c r="AA733" s="150"/>
    </row>
    <row r="734" spans="1:27" ht="12.75">
      <c r="A734" s="150"/>
      <c r="B734" s="158">
        <f t="shared" si="4"/>
        <v>726</v>
      </c>
      <c r="C734" s="159" t="str">
        <f ca="1">IFERROR(__xludf.DUMMYFUNCTION("""COMPUTED_VALUE"""),"NUR AYUNI ZULKIFLI")</f>
        <v>NUR AYUNI ZULKIFLI</v>
      </c>
      <c r="D734" s="160" t="str">
        <f ca="1">IFERROR(__xludf.DUMMYFUNCTION("""COMPUTED_VALUE"""),"Jan 27")</f>
        <v>Jan 27</v>
      </c>
      <c r="E734" s="160" t="str">
        <f ca="1">IFERROR(__xludf.DUMMYFUNCTION("""COMPUTED_VALUE"""),"Script 1")</f>
        <v>Script 1</v>
      </c>
      <c r="F734" s="160"/>
      <c r="G734" s="160"/>
      <c r="H734" s="160"/>
      <c r="I734" s="160"/>
      <c r="J734" s="160"/>
      <c r="K734" s="160"/>
      <c r="L734" s="160" t="str">
        <f t="shared" ca="1" si="5"/>
        <v>Script 1</v>
      </c>
      <c r="M734" s="161"/>
      <c r="N734" s="150"/>
      <c r="O734" s="150"/>
      <c r="P734" s="150"/>
      <c r="Q734" s="150"/>
      <c r="R734" s="150"/>
      <c r="S734" s="150"/>
      <c r="T734" s="150"/>
      <c r="U734" s="150"/>
      <c r="V734" s="150"/>
      <c r="W734" s="150"/>
      <c r="X734" s="150"/>
      <c r="Y734" s="150"/>
      <c r="Z734" s="150"/>
      <c r="AA734" s="150"/>
    </row>
    <row r="735" spans="1:27" ht="12.75">
      <c r="A735" s="150"/>
      <c r="B735" s="158">
        <f t="shared" si="4"/>
        <v>727</v>
      </c>
      <c r="C735" s="159" t="str">
        <f ca="1">IFERROR(__xludf.DUMMYFUNCTION("""COMPUTED_VALUE"""),"Amirul Idham")</f>
        <v>Amirul Idham</v>
      </c>
      <c r="D735" s="160" t="str">
        <f ca="1">IFERROR(__xludf.DUMMYFUNCTION("""COMPUTED_VALUE"""),"Jan 27")</f>
        <v>Jan 27</v>
      </c>
      <c r="E735" s="160" t="str">
        <f ca="1">IFERROR(__xludf.DUMMYFUNCTION("""COMPUTED_VALUE"""),"Script 1")</f>
        <v>Script 1</v>
      </c>
      <c r="F735" s="160"/>
      <c r="G735" s="160"/>
      <c r="H735" s="160"/>
      <c r="I735" s="160"/>
      <c r="J735" s="160"/>
      <c r="K735" s="160"/>
      <c r="L735" s="160" t="str">
        <f t="shared" ca="1" si="5"/>
        <v>Script 1</v>
      </c>
      <c r="M735" s="161"/>
      <c r="N735" s="150"/>
      <c r="O735" s="150"/>
      <c r="P735" s="150"/>
      <c r="Q735" s="150"/>
      <c r="R735" s="150"/>
      <c r="S735" s="150"/>
      <c r="T735" s="150"/>
      <c r="U735" s="150"/>
      <c r="V735" s="150"/>
      <c r="W735" s="150"/>
      <c r="X735" s="150"/>
      <c r="Y735" s="150"/>
      <c r="Z735" s="150"/>
      <c r="AA735" s="150"/>
    </row>
    <row r="736" spans="1:27" ht="12.75">
      <c r="A736" s="150"/>
      <c r="B736" s="158">
        <f t="shared" si="4"/>
        <v>728</v>
      </c>
      <c r="C736" s="159" t="str">
        <f ca="1">IFERROR(__xludf.DUMMYFUNCTION("""COMPUTED_VALUE"""),"Wan Nurhusna")</f>
        <v>Wan Nurhusna</v>
      </c>
      <c r="D736" s="160" t="str">
        <f ca="1">IFERROR(__xludf.DUMMYFUNCTION("""COMPUTED_VALUE"""),"Jan 27")</f>
        <v>Jan 27</v>
      </c>
      <c r="E736" s="160" t="str">
        <f ca="1">IFERROR(__xludf.DUMMYFUNCTION("""COMPUTED_VALUE"""),"Script 1")</f>
        <v>Script 1</v>
      </c>
      <c r="F736" s="160"/>
      <c r="G736" s="160"/>
      <c r="H736" s="160"/>
      <c r="I736" s="160"/>
      <c r="J736" s="160"/>
      <c r="K736" s="160"/>
      <c r="L736" s="160" t="str">
        <f t="shared" ca="1" si="5"/>
        <v>Script 1</v>
      </c>
      <c r="M736" s="161"/>
      <c r="N736" s="150"/>
      <c r="O736" s="150"/>
      <c r="P736" s="150"/>
      <c r="Q736" s="150"/>
      <c r="R736" s="150"/>
      <c r="S736" s="150"/>
      <c r="T736" s="150"/>
      <c r="U736" s="150"/>
      <c r="V736" s="150"/>
      <c r="W736" s="150"/>
      <c r="X736" s="150"/>
      <c r="Y736" s="150"/>
      <c r="Z736" s="150"/>
      <c r="AA736" s="150"/>
    </row>
    <row r="737" spans="1:27" ht="12.75">
      <c r="A737" s="150"/>
      <c r="B737" s="158">
        <f t="shared" si="4"/>
        <v>729</v>
      </c>
      <c r="C737" s="159" t="str">
        <f ca="1">IFERROR(__xludf.DUMMYFUNCTION("""COMPUTED_VALUE"""),"Hamizan Hakiemi Yuhairi")</f>
        <v>Hamizan Hakiemi Yuhairi</v>
      </c>
      <c r="D737" s="160" t="str">
        <f ca="1">IFERROR(__xludf.DUMMYFUNCTION("""COMPUTED_VALUE"""),"Jan 27")</f>
        <v>Jan 27</v>
      </c>
      <c r="E737" s="160" t="str">
        <f ca="1">IFERROR(__xludf.DUMMYFUNCTION("""COMPUTED_VALUE"""),"Script 1")</f>
        <v>Script 1</v>
      </c>
      <c r="F737" s="160"/>
      <c r="G737" s="160"/>
      <c r="H737" s="160"/>
      <c r="I737" s="160"/>
      <c r="J737" s="160"/>
      <c r="K737" s="160"/>
      <c r="L737" s="160" t="str">
        <f t="shared" ca="1" si="5"/>
        <v>Script 1</v>
      </c>
      <c r="M737" s="161"/>
      <c r="N737" s="150"/>
      <c r="O737" s="150"/>
      <c r="P737" s="150"/>
      <c r="Q737" s="150"/>
      <c r="R737" s="150"/>
      <c r="S737" s="150"/>
      <c r="T737" s="150"/>
      <c r="U737" s="150"/>
      <c r="V737" s="150"/>
      <c r="W737" s="150"/>
      <c r="X737" s="150"/>
      <c r="Y737" s="150"/>
      <c r="Z737" s="150"/>
      <c r="AA737" s="150"/>
    </row>
    <row r="738" spans="1:27" ht="12.75">
      <c r="A738" s="150"/>
      <c r="B738" s="158">
        <f t="shared" si="4"/>
        <v>730</v>
      </c>
      <c r="C738" s="159" t="str">
        <f ca="1">IFERROR(__xludf.DUMMYFUNCTION("""COMPUTED_VALUE"""),"Arif Hakimi Ridzwan")</f>
        <v>Arif Hakimi Ridzwan</v>
      </c>
      <c r="D738" s="160" t="str">
        <f ca="1">IFERROR(__xludf.DUMMYFUNCTION("""COMPUTED_VALUE"""),"Jan 27")</f>
        <v>Jan 27</v>
      </c>
      <c r="E738" s="160" t="str">
        <f ca="1">IFERROR(__xludf.DUMMYFUNCTION("""COMPUTED_VALUE"""),"Script 1")</f>
        <v>Script 1</v>
      </c>
      <c r="F738" s="160"/>
      <c r="G738" s="160"/>
      <c r="H738" s="160"/>
      <c r="I738" s="160"/>
      <c r="J738" s="160"/>
      <c r="K738" s="160"/>
      <c r="L738" s="160" t="str">
        <f t="shared" ca="1" si="5"/>
        <v>Script 1</v>
      </c>
      <c r="M738" s="161"/>
      <c r="N738" s="150"/>
      <c r="O738" s="150"/>
      <c r="P738" s="150"/>
      <c r="Q738" s="150"/>
      <c r="R738" s="150"/>
      <c r="S738" s="150"/>
      <c r="T738" s="150"/>
      <c r="U738" s="150"/>
      <c r="V738" s="150"/>
      <c r="W738" s="150"/>
      <c r="X738" s="150"/>
      <c r="Y738" s="150"/>
      <c r="Z738" s="150"/>
      <c r="AA738" s="150"/>
    </row>
    <row r="739" spans="1:27" ht="12.75">
      <c r="A739" s="150"/>
      <c r="B739" s="158">
        <f t="shared" si="4"/>
        <v>731</v>
      </c>
      <c r="C739" s="159" t="str">
        <f ca="1">IFERROR(__xludf.DUMMYFUNCTION("""COMPUTED_VALUE"""),"Nurul Iftitah Noryazid")</f>
        <v>Nurul Iftitah Noryazid</v>
      </c>
      <c r="D739" s="160" t="str">
        <f ca="1">IFERROR(__xludf.DUMMYFUNCTION("""COMPUTED_VALUE"""),"Jan 27")</f>
        <v>Jan 27</v>
      </c>
      <c r="E739" s="160" t="str">
        <f ca="1">IFERROR(__xludf.DUMMYFUNCTION("""COMPUTED_VALUE"""),"Script 1")</f>
        <v>Script 1</v>
      </c>
      <c r="F739" s="160"/>
      <c r="G739" s="160"/>
      <c r="H739" s="160"/>
      <c r="I739" s="160"/>
      <c r="J739" s="160"/>
      <c r="K739" s="160"/>
      <c r="L739" s="160" t="str">
        <f t="shared" ca="1" si="5"/>
        <v>Script 1</v>
      </c>
      <c r="M739" s="161"/>
      <c r="N739" s="150"/>
      <c r="O739" s="150"/>
      <c r="P739" s="150"/>
      <c r="Q739" s="150"/>
      <c r="R739" s="150"/>
      <c r="S739" s="150"/>
      <c r="T739" s="150"/>
      <c r="U739" s="150"/>
      <c r="V739" s="150"/>
      <c r="W739" s="150"/>
      <c r="X739" s="150"/>
      <c r="Y739" s="150"/>
      <c r="Z739" s="150"/>
      <c r="AA739" s="150"/>
    </row>
    <row r="740" spans="1:27" ht="12.75">
      <c r="A740" s="150"/>
      <c r="B740" s="158">
        <f t="shared" si="4"/>
        <v>732</v>
      </c>
      <c r="C740" s="159" t="str">
        <f ca="1">IFERROR(__xludf.DUMMYFUNCTION("""COMPUTED_VALUE"""),"Mimie Azman")</f>
        <v>Mimie Azman</v>
      </c>
      <c r="D740" s="160" t="str">
        <f ca="1">IFERROR(__xludf.DUMMYFUNCTION("""COMPUTED_VALUE"""),"Jan 27")</f>
        <v>Jan 27</v>
      </c>
      <c r="E740" s="160" t="str">
        <f ca="1">IFERROR(__xludf.DUMMYFUNCTION("""COMPUTED_VALUE"""),"Script 1")</f>
        <v>Script 1</v>
      </c>
      <c r="F740" s="160"/>
      <c r="G740" s="160"/>
      <c r="H740" s="160"/>
      <c r="I740" s="160"/>
      <c r="J740" s="160"/>
      <c r="K740" s="160"/>
      <c r="L740" s="160" t="str">
        <f t="shared" ca="1" si="5"/>
        <v>Script 1</v>
      </c>
      <c r="M740" s="161"/>
      <c r="N740" s="150"/>
      <c r="O740" s="150"/>
      <c r="P740" s="150"/>
      <c r="Q740" s="150"/>
      <c r="R740" s="150"/>
      <c r="S740" s="150"/>
      <c r="T740" s="150"/>
      <c r="U740" s="150"/>
      <c r="V740" s="150"/>
      <c r="W740" s="150"/>
      <c r="X740" s="150"/>
      <c r="Y740" s="150"/>
      <c r="Z740" s="150"/>
      <c r="AA740" s="150"/>
    </row>
    <row r="741" spans="1:27" ht="12.75">
      <c r="A741" s="150"/>
      <c r="B741" s="158">
        <f t="shared" si="4"/>
        <v>733</v>
      </c>
      <c r="C741" s="159" t="str">
        <f ca="1">IFERROR(__xludf.DUMMYFUNCTION("""COMPUTED_VALUE"""),"Muhammad Sazwan Emir Mat Saad")</f>
        <v>Muhammad Sazwan Emir Mat Saad</v>
      </c>
      <c r="D741" s="160" t="str">
        <f ca="1">IFERROR(__xludf.DUMMYFUNCTION("""COMPUTED_VALUE"""),"Jan 27")</f>
        <v>Jan 27</v>
      </c>
      <c r="E741" s="160" t="str">
        <f ca="1">IFERROR(__xludf.DUMMYFUNCTION("""COMPUTED_VALUE"""),"Script 1")</f>
        <v>Script 1</v>
      </c>
      <c r="F741" s="160"/>
      <c r="G741" s="160"/>
      <c r="H741" s="160"/>
      <c r="I741" s="160"/>
      <c r="J741" s="160"/>
      <c r="K741" s="160"/>
      <c r="L741" s="160" t="str">
        <f t="shared" ca="1" si="5"/>
        <v>Script 1</v>
      </c>
      <c r="M741" s="161"/>
      <c r="N741" s="150"/>
      <c r="O741" s="150"/>
      <c r="P741" s="150"/>
      <c r="Q741" s="150"/>
      <c r="R741" s="150"/>
      <c r="S741" s="150"/>
      <c r="T741" s="150"/>
      <c r="U741" s="150"/>
      <c r="V741" s="150"/>
      <c r="W741" s="150"/>
      <c r="X741" s="150"/>
      <c r="Y741" s="150"/>
      <c r="Z741" s="150"/>
      <c r="AA741" s="150"/>
    </row>
    <row r="742" spans="1:27" ht="12.75">
      <c r="A742" s="150"/>
      <c r="B742" s="158">
        <f t="shared" si="4"/>
        <v>734</v>
      </c>
      <c r="C742" s="159" t="str">
        <f ca="1">IFERROR(__xludf.DUMMYFUNCTION("""COMPUTED_VALUE"""),"Afif Hazery")</f>
        <v>Afif Hazery</v>
      </c>
      <c r="D742" s="160" t="str">
        <f ca="1">IFERROR(__xludf.DUMMYFUNCTION("""COMPUTED_VALUE"""),"Jan 27")</f>
        <v>Jan 27</v>
      </c>
      <c r="E742" s="160" t="str">
        <f ca="1">IFERROR(__xludf.DUMMYFUNCTION("""COMPUTED_VALUE"""),"Script 1")</f>
        <v>Script 1</v>
      </c>
      <c r="F742" s="160"/>
      <c r="G742" s="160"/>
      <c r="H742" s="160"/>
      <c r="I742" s="160"/>
      <c r="J742" s="160"/>
      <c r="K742" s="160"/>
      <c r="L742" s="160" t="str">
        <f t="shared" ca="1" si="5"/>
        <v>Script 1</v>
      </c>
      <c r="M742" s="161"/>
      <c r="N742" s="150"/>
      <c r="O742" s="150"/>
      <c r="P742" s="150"/>
      <c r="Q742" s="150"/>
      <c r="R742" s="150"/>
      <c r="S742" s="150"/>
      <c r="T742" s="150"/>
      <c r="U742" s="150"/>
      <c r="V742" s="150"/>
      <c r="W742" s="150"/>
      <c r="X742" s="150"/>
      <c r="Y742" s="150"/>
      <c r="Z742" s="150"/>
      <c r="AA742" s="150"/>
    </row>
    <row r="743" spans="1:27" ht="12.75">
      <c r="A743" s="150"/>
      <c r="B743" s="158">
        <f t="shared" si="4"/>
        <v>735</v>
      </c>
      <c r="C743" s="159" t="str">
        <f ca="1">IFERROR(__xludf.DUMMYFUNCTION("""COMPUTED_VALUE"""),"Khayrin Iriessa")</f>
        <v>Khayrin Iriessa</v>
      </c>
      <c r="D743" s="160" t="str">
        <f ca="1">IFERROR(__xludf.DUMMYFUNCTION("""COMPUTED_VALUE"""),"Jan 27")</f>
        <v>Jan 27</v>
      </c>
      <c r="E743" s="160" t="str">
        <f ca="1">IFERROR(__xludf.DUMMYFUNCTION("""COMPUTED_VALUE"""),"Script 1")</f>
        <v>Script 1</v>
      </c>
      <c r="F743" s="160"/>
      <c r="G743" s="160"/>
      <c r="H743" s="160"/>
      <c r="I743" s="160"/>
      <c r="J743" s="160"/>
      <c r="K743" s="160"/>
      <c r="L743" s="160" t="str">
        <f t="shared" ca="1" si="5"/>
        <v>Script 1</v>
      </c>
      <c r="M743" s="161"/>
      <c r="N743" s="150"/>
      <c r="O743" s="150"/>
      <c r="P743" s="150"/>
      <c r="Q743" s="150"/>
      <c r="R743" s="150"/>
      <c r="S743" s="150"/>
      <c r="T743" s="150"/>
      <c r="U743" s="150"/>
      <c r="V743" s="150"/>
      <c r="W743" s="150"/>
      <c r="X743" s="150"/>
      <c r="Y743" s="150"/>
      <c r="Z743" s="150"/>
      <c r="AA743" s="150"/>
    </row>
    <row r="744" spans="1:27" ht="12.75">
      <c r="A744" s="150"/>
      <c r="B744" s="158">
        <f t="shared" si="4"/>
        <v>736</v>
      </c>
      <c r="C744" s="159" t="str">
        <f ca="1">IFERROR(__xludf.DUMMYFUNCTION("""COMPUTED_VALUE"""),"Inarah Rahim")</f>
        <v>Inarah Rahim</v>
      </c>
      <c r="D744" s="160" t="str">
        <f ca="1">IFERROR(__xludf.DUMMYFUNCTION("""COMPUTED_VALUE"""),"Jan 27")</f>
        <v>Jan 27</v>
      </c>
      <c r="E744" s="160" t="str">
        <f ca="1">IFERROR(__xludf.DUMMYFUNCTION("""COMPUTED_VALUE"""),"Script 1")</f>
        <v>Script 1</v>
      </c>
      <c r="F744" s="160"/>
      <c r="G744" s="160"/>
      <c r="H744" s="160"/>
      <c r="I744" s="160"/>
      <c r="J744" s="160"/>
      <c r="K744" s="160"/>
      <c r="L744" s="160" t="str">
        <f t="shared" ca="1" si="5"/>
        <v>Script 1</v>
      </c>
      <c r="M744" s="161"/>
      <c r="N744" s="150"/>
      <c r="O744" s="150"/>
      <c r="P744" s="150"/>
      <c r="Q744" s="150"/>
      <c r="R744" s="150"/>
      <c r="S744" s="150"/>
      <c r="T744" s="150"/>
      <c r="U744" s="150"/>
      <c r="V744" s="150"/>
      <c r="W744" s="150"/>
      <c r="X744" s="150"/>
      <c r="Y744" s="150"/>
      <c r="Z744" s="150"/>
      <c r="AA744" s="150"/>
    </row>
    <row r="745" spans="1:27" ht="12.75">
      <c r="A745" s="150"/>
      <c r="B745" s="158">
        <f t="shared" si="4"/>
        <v>737</v>
      </c>
      <c r="C745" s="159" t="str">
        <f ca="1">IFERROR(__xludf.DUMMYFUNCTION("""COMPUTED_VALUE"""),"Izzat Abdul Hamid")</f>
        <v>Izzat Abdul Hamid</v>
      </c>
      <c r="D745" s="160" t="str">
        <f ca="1">IFERROR(__xludf.DUMMYFUNCTION("""COMPUTED_VALUE"""),"Jan 27")</f>
        <v>Jan 27</v>
      </c>
      <c r="E745" s="160" t="str">
        <f ca="1">IFERROR(__xludf.DUMMYFUNCTION("""COMPUTED_VALUE"""),"Script 1")</f>
        <v>Script 1</v>
      </c>
      <c r="F745" s="160"/>
      <c r="G745" s="160"/>
      <c r="H745" s="160"/>
      <c r="I745" s="160"/>
      <c r="J745" s="160"/>
      <c r="K745" s="160"/>
      <c r="L745" s="160" t="str">
        <f t="shared" ca="1" si="5"/>
        <v>Script 1</v>
      </c>
      <c r="M745" s="161"/>
      <c r="N745" s="150"/>
      <c r="O745" s="150"/>
      <c r="P745" s="150"/>
      <c r="Q745" s="150"/>
      <c r="R745" s="150"/>
      <c r="S745" s="150"/>
      <c r="T745" s="150"/>
      <c r="U745" s="150"/>
      <c r="V745" s="150"/>
      <c r="W745" s="150"/>
      <c r="X745" s="150"/>
      <c r="Y745" s="150"/>
      <c r="Z745" s="150"/>
      <c r="AA745" s="150"/>
    </row>
    <row r="746" spans="1:27" ht="12.75">
      <c r="A746" s="150"/>
      <c r="B746" s="158">
        <f t="shared" si="4"/>
        <v>738</v>
      </c>
      <c r="C746" s="159" t="str">
        <f ca="1">IFERROR(__xludf.DUMMYFUNCTION("""COMPUTED_VALUE"""),"Syahida Syafika Rusdi")</f>
        <v>Syahida Syafika Rusdi</v>
      </c>
      <c r="D746" s="160" t="str">
        <f ca="1">IFERROR(__xludf.DUMMYFUNCTION("""COMPUTED_VALUE"""),"Jan 27")</f>
        <v>Jan 27</v>
      </c>
      <c r="E746" s="160" t="str">
        <f ca="1">IFERROR(__xludf.DUMMYFUNCTION("""COMPUTED_VALUE"""),"Script 1")</f>
        <v>Script 1</v>
      </c>
      <c r="F746" s="160"/>
      <c r="G746" s="160"/>
      <c r="H746" s="160"/>
      <c r="I746" s="160"/>
      <c r="J746" s="160"/>
      <c r="K746" s="160"/>
      <c r="L746" s="160" t="str">
        <f t="shared" ca="1" si="5"/>
        <v>Script 1</v>
      </c>
      <c r="M746" s="161"/>
      <c r="N746" s="150"/>
      <c r="O746" s="150"/>
      <c r="P746" s="150"/>
      <c r="Q746" s="150"/>
      <c r="R746" s="150"/>
      <c r="S746" s="150"/>
      <c r="T746" s="150"/>
      <c r="U746" s="150"/>
      <c r="V746" s="150"/>
      <c r="W746" s="150"/>
      <c r="X746" s="150"/>
      <c r="Y746" s="150"/>
      <c r="Z746" s="150"/>
      <c r="AA746" s="150"/>
    </row>
    <row r="747" spans="1:27" ht="12.75">
      <c r="A747" s="150"/>
      <c r="B747" s="158">
        <f t="shared" si="4"/>
        <v>739</v>
      </c>
      <c r="C747" s="159" t="str">
        <f ca="1">IFERROR(__xludf.DUMMYFUNCTION("""COMPUTED_VALUE"""),"MAWADDAH BINTI MOHAMMAD KHASIM")</f>
        <v>MAWADDAH BINTI MOHAMMAD KHASIM</v>
      </c>
      <c r="D747" s="160" t="str">
        <f ca="1">IFERROR(__xludf.DUMMYFUNCTION("""COMPUTED_VALUE"""),"Jan 27")</f>
        <v>Jan 27</v>
      </c>
      <c r="E747" s="160" t="str">
        <f ca="1">IFERROR(__xludf.DUMMYFUNCTION("""COMPUTED_VALUE"""),"Script 1")</f>
        <v>Script 1</v>
      </c>
      <c r="F747" s="160"/>
      <c r="G747" s="160"/>
      <c r="H747" s="160"/>
      <c r="I747" s="160"/>
      <c r="J747" s="160"/>
      <c r="K747" s="160"/>
      <c r="L747" s="160" t="str">
        <f t="shared" ca="1" si="5"/>
        <v>Script 1</v>
      </c>
      <c r="M747" s="161"/>
      <c r="N747" s="150"/>
      <c r="O747" s="150"/>
      <c r="P747" s="150"/>
      <c r="Q747" s="150"/>
      <c r="R747" s="150"/>
      <c r="S747" s="150"/>
      <c r="T747" s="150"/>
      <c r="U747" s="150"/>
      <c r="V747" s="150"/>
      <c r="W747" s="150"/>
      <c r="X747" s="150"/>
      <c r="Y747" s="150"/>
      <c r="Z747" s="150"/>
      <c r="AA747" s="150"/>
    </row>
    <row r="748" spans="1:27" ht="12.75">
      <c r="A748" s="150"/>
      <c r="B748" s="158">
        <f t="shared" si="4"/>
        <v>740</v>
      </c>
      <c r="C748" s="159" t="str">
        <f ca="1">IFERROR(__xludf.DUMMYFUNCTION("""COMPUTED_VALUE"""),"NUR NAJWA 'IZZATI SHAFARIZAL")</f>
        <v>NUR NAJWA 'IZZATI SHAFARIZAL</v>
      </c>
      <c r="D748" s="160" t="str">
        <f ca="1">IFERROR(__xludf.DUMMYFUNCTION("""COMPUTED_VALUE"""),"Jan 27")</f>
        <v>Jan 27</v>
      </c>
      <c r="E748" s="160" t="str">
        <f ca="1">IFERROR(__xludf.DUMMYFUNCTION("""COMPUTED_VALUE"""),"Script 1")</f>
        <v>Script 1</v>
      </c>
      <c r="F748" s="160"/>
      <c r="G748" s="160"/>
      <c r="H748" s="160"/>
      <c r="I748" s="160"/>
      <c r="J748" s="160"/>
      <c r="K748" s="160"/>
      <c r="L748" s="160" t="str">
        <f t="shared" ca="1" si="5"/>
        <v>Script 1</v>
      </c>
      <c r="M748" s="161"/>
      <c r="N748" s="150"/>
      <c r="O748" s="150"/>
      <c r="P748" s="150"/>
      <c r="Q748" s="150"/>
      <c r="R748" s="150"/>
      <c r="S748" s="150"/>
      <c r="T748" s="150"/>
      <c r="U748" s="150"/>
      <c r="V748" s="150"/>
      <c r="W748" s="150"/>
      <c r="X748" s="150"/>
      <c r="Y748" s="150"/>
      <c r="Z748" s="150"/>
      <c r="AA748" s="150"/>
    </row>
    <row r="749" spans="1:27" ht="12.75">
      <c r="A749" s="150"/>
      <c r="B749" s="158">
        <f t="shared" si="4"/>
        <v>741</v>
      </c>
      <c r="C749" s="159" t="str">
        <f ca="1">IFERROR(__xludf.DUMMYFUNCTION("""COMPUTED_VALUE"""),"Anis Syazwani")</f>
        <v>Anis Syazwani</v>
      </c>
      <c r="D749" s="160" t="str">
        <f ca="1">IFERROR(__xludf.DUMMYFUNCTION("""COMPUTED_VALUE"""),"Jan 27")</f>
        <v>Jan 27</v>
      </c>
      <c r="E749" s="160" t="str">
        <f ca="1">IFERROR(__xludf.DUMMYFUNCTION("""COMPUTED_VALUE"""),"Script 1")</f>
        <v>Script 1</v>
      </c>
      <c r="F749" s="160"/>
      <c r="G749" s="160"/>
      <c r="H749" s="160"/>
      <c r="I749" s="160"/>
      <c r="J749" s="160"/>
      <c r="K749" s="160"/>
      <c r="L749" s="160" t="str">
        <f t="shared" ca="1" si="5"/>
        <v>Script 1</v>
      </c>
      <c r="M749" s="161"/>
      <c r="N749" s="150"/>
      <c r="O749" s="150"/>
      <c r="P749" s="150"/>
      <c r="Q749" s="150"/>
      <c r="R749" s="150"/>
      <c r="S749" s="150"/>
      <c r="T749" s="150"/>
      <c r="U749" s="150"/>
      <c r="V749" s="150"/>
      <c r="W749" s="150"/>
      <c r="X749" s="150"/>
      <c r="Y749" s="150"/>
      <c r="Z749" s="150"/>
      <c r="AA749" s="150"/>
    </row>
    <row r="750" spans="1:27" ht="12.75">
      <c r="A750" s="150"/>
      <c r="B750" s="158">
        <f t="shared" si="4"/>
        <v>742</v>
      </c>
      <c r="C750" s="159" t="str">
        <f ca="1">IFERROR(__xludf.DUMMYFUNCTION("""COMPUTED_VALUE"""),"Dayana Zaiani")</f>
        <v>Dayana Zaiani</v>
      </c>
      <c r="D750" s="160" t="str">
        <f ca="1">IFERROR(__xludf.DUMMYFUNCTION("""COMPUTED_VALUE"""),"Jan 27")</f>
        <v>Jan 27</v>
      </c>
      <c r="E750" s="160" t="str">
        <f ca="1">IFERROR(__xludf.DUMMYFUNCTION("""COMPUTED_VALUE"""),"Script 1")</f>
        <v>Script 1</v>
      </c>
      <c r="F750" s="160"/>
      <c r="G750" s="160"/>
      <c r="H750" s="160"/>
      <c r="I750" s="160"/>
      <c r="J750" s="160"/>
      <c r="K750" s="160"/>
      <c r="L750" s="160" t="str">
        <f t="shared" ca="1" si="5"/>
        <v>Script 1</v>
      </c>
      <c r="M750" s="161"/>
      <c r="N750" s="150"/>
      <c r="O750" s="150"/>
      <c r="P750" s="150"/>
      <c r="Q750" s="150"/>
      <c r="R750" s="150"/>
      <c r="S750" s="150"/>
      <c r="T750" s="150"/>
      <c r="U750" s="150"/>
      <c r="V750" s="150"/>
      <c r="W750" s="150"/>
      <c r="X750" s="150"/>
      <c r="Y750" s="150"/>
      <c r="Z750" s="150"/>
      <c r="AA750" s="150"/>
    </row>
    <row r="751" spans="1:27" ht="12.75">
      <c r="A751" s="150"/>
      <c r="B751" s="158">
        <f t="shared" si="4"/>
        <v>743</v>
      </c>
      <c r="C751" s="159" t="str">
        <f ca="1">IFERROR(__xludf.DUMMYFUNCTION("""COMPUTED_VALUE"""),"Mas Zhafir Zhikri Abdul Azid")</f>
        <v>Mas Zhafir Zhikri Abdul Azid</v>
      </c>
      <c r="D751" s="160" t="str">
        <f ca="1">IFERROR(__xludf.DUMMYFUNCTION("""COMPUTED_VALUE"""),"Jan 27")</f>
        <v>Jan 27</v>
      </c>
      <c r="E751" s="160" t="str">
        <f ca="1">IFERROR(__xludf.DUMMYFUNCTION("""COMPUTED_VALUE"""),"Script 1")</f>
        <v>Script 1</v>
      </c>
      <c r="F751" s="160"/>
      <c r="G751" s="160"/>
      <c r="H751" s="160"/>
      <c r="I751" s="160"/>
      <c r="J751" s="160"/>
      <c r="K751" s="160"/>
      <c r="L751" s="160" t="str">
        <f t="shared" ca="1" si="5"/>
        <v>Script 1</v>
      </c>
      <c r="M751" s="161"/>
      <c r="N751" s="150"/>
      <c r="O751" s="150"/>
      <c r="P751" s="150"/>
      <c r="Q751" s="150"/>
      <c r="R751" s="150"/>
      <c r="S751" s="150"/>
      <c r="T751" s="150"/>
      <c r="U751" s="150"/>
      <c r="V751" s="150"/>
      <c r="W751" s="150"/>
      <c r="X751" s="150"/>
      <c r="Y751" s="150"/>
      <c r="Z751" s="150"/>
      <c r="AA751" s="150"/>
    </row>
    <row r="752" spans="1:27" ht="12.75">
      <c r="A752" s="150"/>
      <c r="B752" s="158">
        <f t="shared" si="4"/>
        <v>744</v>
      </c>
      <c r="C752" s="159" t="str">
        <f ca="1">IFERROR(__xludf.DUMMYFUNCTION("""COMPUTED_VALUE"""),"Khairunnisa Kamarul Ariffin")</f>
        <v>Khairunnisa Kamarul Ariffin</v>
      </c>
      <c r="D752" s="160" t="str">
        <f ca="1">IFERROR(__xludf.DUMMYFUNCTION("""COMPUTED_VALUE"""),"Jan 27")</f>
        <v>Jan 27</v>
      </c>
      <c r="E752" s="160" t="str">
        <f ca="1">IFERROR(__xludf.DUMMYFUNCTION("""COMPUTED_VALUE"""),"Script 1")</f>
        <v>Script 1</v>
      </c>
      <c r="F752" s="160"/>
      <c r="G752" s="160"/>
      <c r="H752" s="160"/>
      <c r="I752" s="160"/>
      <c r="J752" s="160"/>
      <c r="K752" s="160"/>
      <c r="L752" s="160" t="str">
        <f t="shared" ca="1" si="5"/>
        <v>Script 1</v>
      </c>
      <c r="M752" s="161"/>
      <c r="N752" s="150"/>
      <c r="O752" s="150"/>
      <c r="P752" s="150"/>
      <c r="Q752" s="150"/>
      <c r="R752" s="150"/>
      <c r="S752" s="150"/>
      <c r="T752" s="150"/>
      <c r="U752" s="150"/>
      <c r="V752" s="150"/>
      <c r="W752" s="150"/>
      <c r="X752" s="150"/>
      <c r="Y752" s="150"/>
      <c r="Z752" s="150"/>
      <c r="AA752" s="150"/>
    </row>
    <row r="753" spans="1:27" ht="12.75">
      <c r="A753" s="150"/>
      <c r="B753" s="158">
        <f t="shared" si="4"/>
        <v>745</v>
      </c>
      <c r="C753" s="159" t="str">
        <f ca="1">IFERROR(__xludf.DUMMYFUNCTION("""COMPUTED_VALUE"""),"Hidayah Ahmad")</f>
        <v>Hidayah Ahmad</v>
      </c>
      <c r="D753" s="160" t="str">
        <f ca="1">IFERROR(__xludf.DUMMYFUNCTION("""COMPUTED_VALUE"""),"Jan 27")</f>
        <v>Jan 27</v>
      </c>
      <c r="E753" s="160" t="str">
        <f ca="1">IFERROR(__xludf.DUMMYFUNCTION("""COMPUTED_VALUE"""),"Script 1")</f>
        <v>Script 1</v>
      </c>
      <c r="F753" s="160"/>
      <c r="G753" s="160"/>
      <c r="H753" s="160"/>
      <c r="I753" s="160"/>
      <c r="J753" s="160"/>
      <c r="K753" s="160"/>
      <c r="L753" s="160" t="str">
        <f t="shared" ca="1" si="5"/>
        <v>Script 1</v>
      </c>
      <c r="M753" s="161"/>
      <c r="N753" s="150"/>
      <c r="O753" s="150"/>
      <c r="P753" s="150"/>
      <c r="Q753" s="150"/>
      <c r="R753" s="150"/>
      <c r="S753" s="150"/>
      <c r="T753" s="150"/>
      <c r="U753" s="150"/>
      <c r="V753" s="150"/>
      <c r="W753" s="150"/>
      <c r="X753" s="150"/>
      <c r="Y753" s="150"/>
      <c r="Z753" s="150"/>
      <c r="AA753" s="150"/>
    </row>
    <row r="754" spans="1:27" ht="12.75">
      <c r="A754" s="150"/>
      <c r="B754" s="158">
        <f t="shared" si="4"/>
        <v>746</v>
      </c>
      <c r="C754" s="159" t="str">
        <f ca="1">IFERROR(__xludf.DUMMYFUNCTION("""COMPUTED_VALUE"""),"Faiz Ruzelan")</f>
        <v>Faiz Ruzelan</v>
      </c>
      <c r="D754" s="160" t="str">
        <f ca="1">IFERROR(__xludf.DUMMYFUNCTION("""COMPUTED_VALUE"""),"Jan 27")</f>
        <v>Jan 27</v>
      </c>
      <c r="E754" s="160" t="str">
        <f ca="1">IFERROR(__xludf.DUMMYFUNCTION("""COMPUTED_VALUE"""),"Script 1")</f>
        <v>Script 1</v>
      </c>
      <c r="F754" s="160"/>
      <c r="G754" s="160"/>
      <c r="H754" s="160"/>
      <c r="I754" s="160"/>
      <c r="J754" s="160"/>
      <c r="K754" s="160"/>
      <c r="L754" s="160" t="str">
        <f t="shared" ca="1" si="5"/>
        <v>Script 1</v>
      </c>
      <c r="M754" s="161"/>
      <c r="N754" s="150"/>
      <c r="O754" s="150"/>
      <c r="P754" s="150"/>
      <c r="Q754" s="150"/>
      <c r="R754" s="150"/>
      <c r="S754" s="150"/>
      <c r="T754" s="150"/>
      <c r="U754" s="150"/>
      <c r="V754" s="150"/>
      <c r="W754" s="150"/>
      <c r="X754" s="150"/>
      <c r="Y754" s="150"/>
      <c r="Z754" s="150"/>
      <c r="AA754" s="150"/>
    </row>
    <row r="755" spans="1:27" ht="12.75">
      <c r="A755" s="150"/>
      <c r="B755" s="158">
        <f t="shared" si="4"/>
        <v>747</v>
      </c>
      <c r="C755" s="159" t="str">
        <f ca="1">IFERROR(__xludf.DUMMYFUNCTION("""COMPUTED_VALUE"""),"Marissa Saffiya")</f>
        <v>Marissa Saffiya</v>
      </c>
      <c r="D755" s="160" t="str">
        <f ca="1">IFERROR(__xludf.DUMMYFUNCTION("""COMPUTED_VALUE"""),"Jan 27")</f>
        <v>Jan 27</v>
      </c>
      <c r="E755" s="160" t="str">
        <f ca="1">IFERROR(__xludf.DUMMYFUNCTION("""COMPUTED_VALUE"""),"Script 1")</f>
        <v>Script 1</v>
      </c>
      <c r="F755" s="160"/>
      <c r="G755" s="160"/>
      <c r="H755" s="160"/>
      <c r="I755" s="160"/>
      <c r="J755" s="160"/>
      <c r="K755" s="160"/>
      <c r="L755" s="160" t="str">
        <f t="shared" ca="1" si="5"/>
        <v>Script 1</v>
      </c>
      <c r="M755" s="161"/>
      <c r="N755" s="150"/>
      <c r="O755" s="150"/>
      <c r="P755" s="150"/>
      <c r="Q755" s="150"/>
      <c r="R755" s="150"/>
      <c r="S755" s="150"/>
      <c r="T755" s="150"/>
      <c r="U755" s="150"/>
      <c r="V755" s="150"/>
      <c r="W755" s="150"/>
      <c r="X755" s="150"/>
      <c r="Y755" s="150"/>
      <c r="Z755" s="150"/>
      <c r="AA755" s="150"/>
    </row>
    <row r="756" spans="1:27" ht="12.75">
      <c r="A756" s="150"/>
      <c r="B756" s="158">
        <f t="shared" si="4"/>
        <v>748</v>
      </c>
      <c r="C756" s="159" t="str">
        <f ca="1">IFERROR(__xludf.DUMMYFUNCTION("""COMPUTED_VALUE"""),"Noorain Salwani Fauzi")</f>
        <v>Noorain Salwani Fauzi</v>
      </c>
      <c r="D756" s="160" t="str">
        <f ca="1">IFERROR(__xludf.DUMMYFUNCTION("""COMPUTED_VALUE"""),"Jan 27")</f>
        <v>Jan 27</v>
      </c>
      <c r="E756" s="160" t="str">
        <f ca="1">IFERROR(__xludf.DUMMYFUNCTION("""COMPUTED_VALUE"""),"Script 1")</f>
        <v>Script 1</v>
      </c>
      <c r="F756" s="160"/>
      <c r="G756" s="160"/>
      <c r="H756" s="160"/>
      <c r="I756" s="160"/>
      <c r="J756" s="160"/>
      <c r="K756" s="160"/>
      <c r="L756" s="160" t="str">
        <f t="shared" ca="1" si="5"/>
        <v>Script 1</v>
      </c>
      <c r="M756" s="161"/>
      <c r="N756" s="150"/>
      <c r="O756" s="150"/>
      <c r="P756" s="150"/>
      <c r="Q756" s="150"/>
      <c r="R756" s="150"/>
      <c r="S756" s="150"/>
      <c r="T756" s="150"/>
      <c r="U756" s="150"/>
      <c r="V756" s="150"/>
      <c r="W756" s="150"/>
      <c r="X756" s="150"/>
      <c r="Y756" s="150"/>
      <c r="Z756" s="150"/>
      <c r="AA756" s="150"/>
    </row>
    <row r="757" spans="1:27" ht="12.75">
      <c r="A757" s="150"/>
      <c r="B757" s="158">
        <f t="shared" si="4"/>
        <v>749</v>
      </c>
      <c r="C757" s="159" t="str">
        <f ca="1">IFERROR(__xludf.DUMMYFUNCTION("""COMPUTED_VALUE"""),"Aiman Jefrey")</f>
        <v>Aiman Jefrey</v>
      </c>
      <c r="D757" s="160" t="str">
        <f ca="1">IFERROR(__xludf.DUMMYFUNCTION("""COMPUTED_VALUE"""),"Jan 27")</f>
        <v>Jan 27</v>
      </c>
      <c r="E757" s="160" t="str">
        <f ca="1">IFERROR(__xludf.DUMMYFUNCTION("""COMPUTED_VALUE"""),"Script 1")</f>
        <v>Script 1</v>
      </c>
      <c r="F757" s="160"/>
      <c r="G757" s="160"/>
      <c r="H757" s="160"/>
      <c r="I757" s="160"/>
      <c r="J757" s="160"/>
      <c r="K757" s="160"/>
      <c r="L757" s="160" t="str">
        <f t="shared" ca="1" si="5"/>
        <v>Script 1</v>
      </c>
      <c r="M757" s="161"/>
      <c r="N757" s="150"/>
      <c r="O757" s="150"/>
      <c r="P757" s="150"/>
      <c r="Q757" s="150"/>
      <c r="R757" s="150"/>
      <c r="S757" s="150"/>
      <c r="T757" s="150"/>
      <c r="U757" s="150"/>
      <c r="V757" s="150"/>
      <c r="W757" s="150"/>
      <c r="X757" s="150"/>
      <c r="Y757" s="150"/>
      <c r="Z757" s="150"/>
      <c r="AA757" s="150"/>
    </row>
    <row r="758" spans="1:27" ht="12.75">
      <c r="A758" s="150"/>
      <c r="B758" s="158">
        <f t="shared" si="4"/>
        <v>750</v>
      </c>
      <c r="C758" s="159" t="str">
        <f ca="1">IFERROR(__xludf.DUMMYFUNCTION("""COMPUTED_VALUE"""),"Ungku Amirah Najihah")</f>
        <v>Ungku Amirah Najihah</v>
      </c>
      <c r="D758" s="160" t="str">
        <f ca="1">IFERROR(__xludf.DUMMYFUNCTION("""COMPUTED_VALUE"""),"Jan 27")</f>
        <v>Jan 27</v>
      </c>
      <c r="E758" s="160" t="str">
        <f ca="1">IFERROR(__xludf.DUMMYFUNCTION("""COMPUTED_VALUE"""),"Script 1")</f>
        <v>Script 1</v>
      </c>
      <c r="F758" s="160"/>
      <c r="G758" s="160"/>
      <c r="H758" s="160"/>
      <c r="I758" s="160"/>
      <c r="J758" s="160"/>
      <c r="K758" s="160"/>
      <c r="L758" s="160" t="str">
        <f t="shared" ca="1" si="5"/>
        <v>Script 1</v>
      </c>
      <c r="M758" s="161"/>
      <c r="N758" s="150"/>
      <c r="O758" s="150"/>
      <c r="P758" s="150"/>
      <c r="Q758" s="150"/>
      <c r="R758" s="150"/>
      <c r="S758" s="150"/>
      <c r="T758" s="150"/>
      <c r="U758" s="150"/>
      <c r="V758" s="150"/>
      <c r="W758" s="150"/>
      <c r="X758" s="150"/>
      <c r="Y758" s="150"/>
      <c r="Z758" s="150"/>
      <c r="AA758" s="150"/>
    </row>
    <row r="759" spans="1:27" ht="12.75">
      <c r="A759" s="150"/>
      <c r="B759" s="158">
        <f t="shared" si="4"/>
        <v>751</v>
      </c>
      <c r="C759" s="159" t="str">
        <f ca="1">IFERROR(__xludf.DUMMYFUNCTION("""COMPUTED_VALUE"""),"Nadhirah Hanis")</f>
        <v>Nadhirah Hanis</v>
      </c>
      <c r="D759" s="160" t="str">
        <f ca="1">IFERROR(__xludf.DUMMYFUNCTION("""COMPUTED_VALUE"""),"Jan 27")</f>
        <v>Jan 27</v>
      </c>
      <c r="E759" s="160" t="str">
        <f ca="1">IFERROR(__xludf.DUMMYFUNCTION("""COMPUTED_VALUE"""),"Script 1")</f>
        <v>Script 1</v>
      </c>
      <c r="F759" s="160"/>
      <c r="G759" s="160"/>
      <c r="H759" s="160"/>
      <c r="I759" s="160"/>
      <c r="J759" s="160"/>
      <c r="K759" s="160"/>
      <c r="L759" s="160" t="str">
        <f t="shared" ca="1" si="5"/>
        <v>Script 1</v>
      </c>
      <c r="M759" s="161"/>
      <c r="N759" s="150"/>
      <c r="O759" s="150"/>
      <c r="P759" s="150"/>
      <c r="Q759" s="150"/>
      <c r="R759" s="150"/>
      <c r="S759" s="150"/>
      <c r="T759" s="150"/>
      <c r="U759" s="150"/>
      <c r="V759" s="150"/>
      <c r="W759" s="150"/>
      <c r="X759" s="150"/>
      <c r="Y759" s="150"/>
      <c r="Z759" s="150"/>
      <c r="AA759" s="150"/>
    </row>
    <row r="760" spans="1:27" ht="12.75">
      <c r="A760" s="150"/>
      <c r="B760" s="158">
        <f t="shared" si="4"/>
        <v>752</v>
      </c>
      <c r="C760" s="159" t="str">
        <f ca="1">IFERROR(__xludf.DUMMYFUNCTION("""COMPUTED_VALUE"""),"Muhamad Aqil Azad Mohd Rosli")</f>
        <v>Muhamad Aqil Azad Mohd Rosli</v>
      </c>
      <c r="D760" s="160" t="str">
        <f ca="1">IFERROR(__xludf.DUMMYFUNCTION("""COMPUTED_VALUE"""),"Jan 26")</f>
        <v>Jan 26</v>
      </c>
      <c r="E760" s="160" t="str">
        <f ca="1">IFERROR(__xludf.DUMMYFUNCTION("""COMPUTED_VALUE"""),"Script 1")</f>
        <v>Script 1</v>
      </c>
      <c r="F760" s="160"/>
      <c r="G760" s="160"/>
      <c r="H760" s="160"/>
      <c r="I760" s="160"/>
      <c r="J760" s="160"/>
      <c r="K760" s="160"/>
      <c r="L760" s="160" t="str">
        <f t="shared" ca="1" si="5"/>
        <v>Script 1</v>
      </c>
      <c r="M760" s="161"/>
      <c r="N760" s="150"/>
      <c r="O760" s="150"/>
      <c r="P760" s="150"/>
      <c r="Q760" s="150"/>
      <c r="R760" s="150"/>
      <c r="S760" s="150"/>
      <c r="T760" s="150"/>
      <c r="U760" s="150"/>
      <c r="V760" s="150"/>
      <c r="W760" s="150"/>
      <c r="X760" s="150"/>
      <c r="Y760" s="150"/>
      <c r="Z760" s="150"/>
      <c r="AA760" s="150"/>
    </row>
    <row r="761" spans="1:27" ht="12.75">
      <c r="A761" s="150"/>
      <c r="B761" s="158">
        <f t="shared" si="4"/>
        <v>753</v>
      </c>
      <c r="C761" s="159" t="str">
        <f ca="1">IFERROR(__xludf.DUMMYFUNCTION("""COMPUTED_VALUE"""),"Aleena Safiyyah")</f>
        <v>Aleena Safiyyah</v>
      </c>
      <c r="D761" s="160" t="str">
        <f ca="1">IFERROR(__xludf.DUMMYFUNCTION("""COMPUTED_VALUE"""),"Jan 24")</f>
        <v>Jan 24</v>
      </c>
      <c r="E761" s="160" t="str">
        <f ca="1">IFERROR(__xludf.DUMMYFUNCTION("""COMPUTED_VALUE"""),"Script 1")</f>
        <v>Script 1</v>
      </c>
      <c r="F761" s="160"/>
      <c r="G761" s="160"/>
      <c r="H761" s="160"/>
      <c r="I761" s="160"/>
      <c r="J761" s="160"/>
      <c r="K761" s="160"/>
      <c r="L761" s="160" t="str">
        <f t="shared" ca="1" si="5"/>
        <v>Script 1</v>
      </c>
      <c r="M761" s="161"/>
      <c r="N761" s="150"/>
      <c r="O761" s="150"/>
      <c r="P761" s="150"/>
      <c r="Q761" s="150"/>
      <c r="R761" s="150"/>
      <c r="S761" s="150"/>
      <c r="T761" s="150"/>
      <c r="U761" s="150"/>
      <c r="V761" s="150"/>
      <c r="W761" s="150"/>
      <c r="X761" s="150"/>
      <c r="Y761" s="150"/>
      <c r="Z761" s="150"/>
      <c r="AA761" s="150"/>
    </row>
    <row r="762" spans="1:27" ht="12.75">
      <c r="A762" s="150"/>
      <c r="B762" s="158">
        <f t="shared" si="4"/>
        <v>754</v>
      </c>
      <c r="C762" s="159" t="str">
        <f ca="1">IFERROR(__xludf.DUMMYFUNCTION("""COMPUTED_VALUE"""),"Raja Hamidah Teja Baijuri")</f>
        <v>Raja Hamidah Teja Baijuri</v>
      </c>
      <c r="D762" s="160" t="str">
        <f ca="1">IFERROR(__xludf.DUMMYFUNCTION("""COMPUTED_VALUE"""),"Jan 24")</f>
        <v>Jan 24</v>
      </c>
      <c r="E762" s="160" t="str">
        <f ca="1">IFERROR(__xludf.DUMMYFUNCTION("""COMPUTED_VALUE"""),"Script 1")</f>
        <v>Script 1</v>
      </c>
      <c r="F762" s="160"/>
      <c r="G762" s="160"/>
      <c r="H762" s="160"/>
      <c r="I762" s="160"/>
      <c r="J762" s="160"/>
      <c r="K762" s="160"/>
      <c r="L762" s="160" t="str">
        <f t="shared" ca="1" si="5"/>
        <v>Script 1</v>
      </c>
      <c r="M762" s="161"/>
      <c r="N762" s="150"/>
      <c r="O762" s="150"/>
      <c r="P762" s="150"/>
      <c r="Q762" s="150"/>
      <c r="R762" s="150"/>
      <c r="S762" s="150"/>
      <c r="T762" s="150"/>
      <c r="U762" s="150"/>
      <c r="V762" s="150"/>
      <c r="W762" s="150"/>
      <c r="X762" s="150"/>
      <c r="Y762" s="150"/>
      <c r="Z762" s="150"/>
      <c r="AA762" s="150"/>
    </row>
    <row r="763" spans="1:27" ht="12.75">
      <c r="A763" s="150"/>
      <c r="B763" s="158">
        <f t="shared" si="4"/>
        <v>755</v>
      </c>
      <c r="C763" s="159" t="str">
        <f ca="1">IFERROR(__xludf.DUMMYFUNCTION("""COMPUTED_VALUE"""),"NAZATUL ADIBAH THAM")</f>
        <v>NAZATUL ADIBAH THAM</v>
      </c>
      <c r="D763" s="160" t="str">
        <f ca="1">IFERROR(__xludf.DUMMYFUNCTION("""COMPUTED_VALUE"""),"Jan 24")</f>
        <v>Jan 24</v>
      </c>
      <c r="E763" s="160" t="str">
        <f ca="1">IFERROR(__xludf.DUMMYFUNCTION("""COMPUTED_VALUE"""),"Script 1")</f>
        <v>Script 1</v>
      </c>
      <c r="F763" s="160"/>
      <c r="G763" s="160"/>
      <c r="H763" s="160"/>
      <c r="I763" s="160"/>
      <c r="J763" s="160"/>
      <c r="K763" s="160"/>
      <c r="L763" s="160" t="str">
        <f t="shared" ca="1" si="5"/>
        <v>Script 1</v>
      </c>
      <c r="M763" s="161"/>
      <c r="N763" s="150"/>
      <c r="O763" s="150"/>
      <c r="P763" s="150"/>
      <c r="Q763" s="150"/>
      <c r="R763" s="150"/>
      <c r="S763" s="150"/>
      <c r="T763" s="150"/>
      <c r="U763" s="150"/>
      <c r="V763" s="150"/>
      <c r="W763" s="150"/>
      <c r="X763" s="150"/>
      <c r="Y763" s="150"/>
      <c r="Z763" s="150"/>
      <c r="AA763" s="150"/>
    </row>
    <row r="764" spans="1:27" ht="12.75">
      <c r="A764" s="150"/>
      <c r="B764" s="158">
        <f t="shared" si="4"/>
        <v>756</v>
      </c>
      <c r="C764" s="159" t="str">
        <f ca="1">IFERROR(__xludf.DUMMYFUNCTION("""COMPUTED_VALUE"""),"Aina Ramzi")</f>
        <v>Aina Ramzi</v>
      </c>
      <c r="D764" s="160" t="str">
        <f ca="1">IFERROR(__xludf.DUMMYFUNCTION("""COMPUTED_VALUE"""),"Jan 24")</f>
        <v>Jan 24</v>
      </c>
      <c r="E764" s="160" t="str">
        <f ca="1">IFERROR(__xludf.DUMMYFUNCTION("""COMPUTED_VALUE"""),"Script 1")</f>
        <v>Script 1</v>
      </c>
      <c r="F764" s="160"/>
      <c r="G764" s="160"/>
      <c r="H764" s="160"/>
      <c r="I764" s="160"/>
      <c r="J764" s="160"/>
      <c r="K764" s="160"/>
      <c r="L764" s="160" t="str">
        <f t="shared" ca="1" si="5"/>
        <v>Script 1</v>
      </c>
      <c r="M764" s="161"/>
      <c r="N764" s="150"/>
      <c r="O764" s="150"/>
      <c r="P764" s="150"/>
      <c r="Q764" s="150"/>
      <c r="R764" s="150"/>
      <c r="S764" s="150"/>
      <c r="T764" s="150"/>
      <c r="U764" s="150"/>
      <c r="V764" s="150"/>
      <c r="W764" s="150"/>
      <c r="X764" s="150"/>
      <c r="Y764" s="150"/>
      <c r="Z764" s="150"/>
      <c r="AA764" s="150"/>
    </row>
    <row r="765" spans="1:27" ht="12.75">
      <c r="A765" s="150"/>
      <c r="B765" s="158">
        <f t="shared" si="4"/>
        <v>757</v>
      </c>
      <c r="C765" s="159" t="str">
        <f ca="1">IFERROR(__xludf.DUMMYFUNCTION("""COMPUTED_VALUE"""),"NUR SAQINAH BOHARI")</f>
        <v>NUR SAQINAH BOHARI</v>
      </c>
      <c r="D765" s="160" t="str">
        <f ca="1">IFERROR(__xludf.DUMMYFUNCTION("""COMPUTED_VALUE"""),"Jan 24")</f>
        <v>Jan 24</v>
      </c>
      <c r="E765" s="160" t="str">
        <f ca="1">IFERROR(__xludf.DUMMYFUNCTION("""COMPUTED_VALUE"""),"Script 1")</f>
        <v>Script 1</v>
      </c>
      <c r="F765" s="160"/>
      <c r="G765" s="160"/>
      <c r="H765" s="160"/>
      <c r="I765" s="160"/>
      <c r="J765" s="160"/>
      <c r="K765" s="160"/>
      <c r="L765" s="160" t="str">
        <f t="shared" ca="1" si="5"/>
        <v>Script 1</v>
      </c>
      <c r="M765" s="161"/>
      <c r="N765" s="150"/>
      <c r="O765" s="150"/>
      <c r="P765" s="150"/>
      <c r="Q765" s="150"/>
      <c r="R765" s="150"/>
      <c r="S765" s="150"/>
      <c r="T765" s="150"/>
      <c r="U765" s="150"/>
      <c r="V765" s="150"/>
      <c r="W765" s="150"/>
      <c r="X765" s="150"/>
      <c r="Y765" s="150"/>
      <c r="Z765" s="150"/>
      <c r="AA765" s="150"/>
    </row>
    <row r="766" spans="1:27" ht="12.75">
      <c r="A766" s="150"/>
      <c r="B766" s="158">
        <f t="shared" si="4"/>
        <v>758</v>
      </c>
      <c r="C766" s="159" t="str">
        <f ca="1">IFERROR(__xludf.DUMMYFUNCTION("""COMPUTED_VALUE"""),"Muhammad Izzuddin")</f>
        <v>Muhammad Izzuddin</v>
      </c>
      <c r="D766" s="160" t="str">
        <f ca="1">IFERROR(__xludf.DUMMYFUNCTION("""COMPUTED_VALUE"""),"Jan 24")</f>
        <v>Jan 24</v>
      </c>
      <c r="E766" s="160" t="str">
        <f ca="1">IFERROR(__xludf.DUMMYFUNCTION("""COMPUTED_VALUE"""),"Script 1")</f>
        <v>Script 1</v>
      </c>
      <c r="F766" s="160"/>
      <c r="G766" s="160"/>
      <c r="H766" s="160"/>
      <c r="I766" s="160"/>
      <c r="J766" s="160"/>
      <c r="K766" s="160"/>
      <c r="L766" s="160" t="str">
        <f t="shared" ca="1" si="5"/>
        <v>Script 1</v>
      </c>
      <c r="M766" s="161"/>
      <c r="N766" s="150"/>
      <c r="O766" s="150"/>
      <c r="P766" s="150"/>
      <c r="Q766" s="150"/>
      <c r="R766" s="150"/>
      <c r="S766" s="150"/>
      <c r="T766" s="150"/>
      <c r="U766" s="150"/>
      <c r="V766" s="150"/>
      <c r="W766" s="150"/>
      <c r="X766" s="150"/>
      <c r="Y766" s="150"/>
      <c r="Z766" s="150"/>
      <c r="AA766" s="150"/>
    </row>
    <row r="767" spans="1:27" ht="12.75">
      <c r="A767" s="150"/>
      <c r="B767" s="158">
        <f t="shared" si="4"/>
        <v>759</v>
      </c>
      <c r="C767" s="159" t="str">
        <f ca="1">IFERROR(__xludf.DUMMYFUNCTION("""COMPUTED_VALUE"""),"Nur Kajurina")</f>
        <v>Nur Kajurina</v>
      </c>
      <c r="D767" s="160" t="str">
        <f ca="1">IFERROR(__xludf.DUMMYFUNCTION("""COMPUTED_VALUE"""),"Jan 24")</f>
        <v>Jan 24</v>
      </c>
      <c r="E767" s="160" t="str">
        <f ca="1">IFERROR(__xludf.DUMMYFUNCTION("""COMPUTED_VALUE"""),"Script 1")</f>
        <v>Script 1</v>
      </c>
      <c r="F767" s="160"/>
      <c r="G767" s="160"/>
      <c r="H767" s="160"/>
      <c r="I767" s="160"/>
      <c r="J767" s="160"/>
      <c r="K767" s="160"/>
      <c r="L767" s="160" t="str">
        <f t="shared" ca="1" si="5"/>
        <v>Script 1</v>
      </c>
      <c r="M767" s="161"/>
      <c r="N767" s="150"/>
      <c r="O767" s="150"/>
      <c r="P767" s="150"/>
      <c r="Q767" s="150"/>
      <c r="R767" s="150"/>
      <c r="S767" s="150"/>
      <c r="T767" s="150"/>
      <c r="U767" s="150"/>
      <c r="V767" s="150"/>
      <c r="W767" s="150"/>
      <c r="X767" s="150"/>
      <c r="Y767" s="150"/>
      <c r="Z767" s="150"/>
      <c r="AA767" s="150"/>
    </row>
    <row r="768" spans="1:27" ht="12.75">
      <c r="A768" s="150"/>
      <c r="B768" s="158">
        <f t="shared" si="4"/>
        <v>760</v>
      </c>
      <c r="C768" s="159" t="str">
        <f ca="1">IFERROR(__xludf.DUMMYFUNCTION("""COMPUTED_VALUE"""),"Hajar Nabilah")</f>
        <v>Hajar Nabilah</v>
      </c>
      <c r="D768" s="160" t="str">
        <f ca="1">IFERROR(__xludf.DUMMYFUNCTION("""COMPUTED_VALUE"""),"Jan 24")</f>
        <v>Jan 24</v>
      </c>
      <c r="E768" s="160" t="str">
        <f ca="1">IFERROR(__xludf.DUMMYFUNCTION("""COMPUTED_VALUE"""),"Script 1")</f>
        <v>Script 1</v>
      </c>
      <c r="F768" s="160"/>
      <c r="G768" s="160"/>
      <c r="H768" s="160"/>
      <c r="I768" s="160"/>
      <c r="J768" s="160"/>
      <c r="K768" s="160"/>
      <c r="L768" s="160" t="str">
        <f t="shared" ca="1" si="5"/>
        <v>Script 1</v>
      </c>
      <c r="M768" s="161"/>
      <c r="N768" s="150"/>
      <c r="O768" s="150"/>
      <c r="P768" s="150"/>
      <c r="Q768" s="150"/>
      <c r="R768" s="150"/>
      <c r="S768" s="150"/>
      <c r="T768" s="150"/>
      <c r="U768" s="150"/>
      <c r="V768" s="150"/>
      <c r="W768" s="150"/>
      <c r="X768" s="150"/>
      <c r="Y768" s="150"/>
      <c r="Z768" s="150"/>
      <c r="AA768" s="150"/>
    </row>
    <row r="769" spans="1:27" ht="12.75">
      <c r="A769" s="150"/>
      <c r="B769" s="158">
        <f t="shared" si="4"/>
        <v>761</v>
      </c>
      <c r="C769" s="159" t="str">
        <f ca="1">IFERROR(__xludf.DUMMYFUNCTION("""COMPUTED_VALUE"""),"Nazirah Khalid")</f>
        <v>Nazirah Khalid</v>
      </c>
      <c r="D769" s="160" t="str">
        <f ca="1">IFERROR(__xludf.DUMMYFUNCTION("""COMPUTED_VALUE"""),"Jan 24")</f>
        <v>Jan 24</v>
      </c>
      <c r="E769" s="160" t="str">
        <f ca="1">IFERROR(__xludf.DUMMYFUNCTION("""COMPUTED_VALUE"""),"Script 1")</f>
        <v>Script 1</v>
      </c>
      <c r="F769" s="160"/>
      <c r="G769" s="160"/>
      <c r="H769" s="160"/>
      <c r="I769" s="160"/>
      <c r="J769" s="160"/>
      <c r="K769" s="160"/>
      <c r="L769" s="160" t="str">
        <f t="shared" ca="1" si="5"/>
        <v>Script 1</v>
      </c>
      <c r="M769" s="161"/>
      <c r="N769" s="150"/>
      <c r="O769" s="150"/>
      <c r="P769" s="150"/>
      <c r="Q769" s="150"/>
      <c r="R769" s="150"/>
      <c r="S769" s="150"/>
      <c r="T769" s="150"/>
      <c r="U769" s="150"/>
      <c r="V769" s="150"/>
      <c r="W769" s="150"/>
      <c r="X769" s="150"/>
      <c r="Y769" s="150"/>
      <c r="Z769" s="150"/>
      <c r="AA769" s="150"/>
    </row>
    <row r="770" spans="1:27" ht="12.75">
      <c r="A770" s="150"/>
      <c r="B770" s="158">
        <f t="shared" si="4"/>
        <v>762</v>
      </c>
      <c r="C770" s="159" t="str">
        <f ca="1">IFERROR(__xludf.DUMMYFUNCTION("""COMPUTED_VALUE"""),"Zaidah Hazwani")</f>
        <v>Zaidah Hazwani</v>
      </c>
      <c r="D770" s="160" t="str">
        <f ca="1">IFERROR(__xludf.DUMMYFUNCTION("""COMPUTED_VALUE"""),"Jan 24")</f>
        <v>Jan 24</v>
      </c>
      <c r="E770" s="160" t="str">
        <f ca="1">IFERROR(__xludf.DUMMYFUNCTION("""COMPUTED_VALUE"""),"Script 1")</f>
        <v>Script 1</v>
      </c>
      <c r="F770" s="160"/>
      <c r="G770" s="160"/>
      <c r="H770" s="160"/>
      <c r="I770" s="160"/>
      <c r="J770" s="160"/>
      <c r="K770" s="160"/>
      <c r="L770" s="160" t="str">
        <f t="shared" ca="1" si="5"/>
        <v>Script 1</v>
      </c>
      <c r="M770" s="161"/>
      <c r="N770" s="150"/>
      <c r="O770" s="150"/>
      <c r="P770" s="150"/>
      <c r="Q770" s="150"/>
      <c r="R770" s="150"/>
      <c r="S770" s="150"/>
      <c r="T770" s="150"/>
      <c r="U770" s="150"/>
      <c r="V770" s="150"/>
      <c r="W770" s="150"/>
      <c r="X770" s="150"/>
      <c r="Y770" s="150"/>
      <c r="Z770" s="150"/>
      <c r="AA770" s="150"/>
    </row>
    <row r="771" spans="1:27" ht="12.75">
      <c r="A771" s="150"/>
      <c r="B771" s="158">
        <f t="shared" si="4"/>
        <v>763</v>
      </c>
      <c r="C771" s="159" t="str">
        <f ca="1">IFERROR(__xludf.DUMMYFUNCTION("""COMPUTED_VALUE"""),"Haini Aziman")</f>
        <v>Haini Aziman</v>
      </c>
      <c r="D771" s="160" t="str">
        <f ca="1">IFERROR(__xludf.DUMMYFUNCTION("""COMPUTED_VALUE"""),"Jan 24")</f>
        <v>Jan 24</v>
      </c>
      <c r="E771" s="160" t="str">
        <f ca="1">IFERROR(__xludf.DUMMYFUNCTION("""COMPUTED_VALUE"""),"Script 1")</f>
        <v>Script 1</v>
      </c>
      <c r="F771" s="160"/>
      <c r="G771" s="160"/>
      <c r="H771" s="160"/>
      <c r="I771" s="160"/>
      <c r="J771" s="160"/>
      <c r="K771" s="160"/>
      <c r="L771" s="160" t="str">
        <f t="shared" ca="1" si="5"/>
        <v>Script 1</v>
      </c>
      <c r="M771" s="161"/>
      <c r="N771" s="150"/>
      <c r="O771" s="150"/>
      <c r="P771" s="150"/>
      <c r="Q771" s="150"/>
      <c r="R771" s="150"/>
      <c r="S771" s="150"/>
      <c r="T771" s="150"/>
      <c r="U771" s="150"/>
      <c r="V771" s="150"/>
      <c r="W771" s="150"/>
      <c r="X771" s="150"/>
      <c r="Y771" s="150"/>
      <c r="Z771" s="150"/>
      <c r="AA771" s="150"/>
    </row>
    <row r="772" spans="1:27" ht="12.75">
      <c r="A772" s="150"/>
      <c r="B772" s="158">
        <f t="shared" si="4"/>
        <v>764</v>
      </c>
      <c r="C772" s="159" t="str">
        <f ca="1">IFERROR(__xludf.DUMMYFUNCTION("""COMPUTED_VALUE"""),"Arief Haikal Rosli")</f>
        <v>Arief Haikal Rosli</v>
      </c>
      <c r="D772" s="160" t="str">
        <f ca="1">IFERROR(__xludf.DUMMYFUNCTION("""COMPUTED_VALUE"""),"Jan 24")</f>
        <v>Jan 24</v>
      </c>
      <c r="E772" s="160" t="str">
        <f ca="1">IFERROR(__xludf.DUMMYFUNCTION("""COMPUTED_VALUE"""),"Script 1")</f>
        <v>Script 1</v>
      </c>
      <c r="F772" s="160"/>
      <c r="G772" s="160"/>
      <c r="H772" s="160"/>
      <c r="I772" s="160"/>
      <c r="J772" s="160"/>
      <c r="K772" s="160"/>
      <c r="L772" s="160" t="str">
        <f t="shared" ca="1" si="5"/>
        <v>Script 1</v>
      </c>
      <c r="M772" s="161"/>
      <c r="N772" s="150"/>
      <c r="O772" s="150"/>
      <c r="P772" s="150"/>
      <c r="Q772" s="150"/>
      <c r="R772" s="150"/>
      <c r="S772" s="150"/>
      <c r="T772" s="150"/>
      <c r="U772" s="150"/>
      <c r="V772" s="150"/>
      <c r="W772" s="150"/>
      <c r="X772" s="150"/>
      <c r="Y772" s="150"/>
      <c r="Z772" s="150"/>
      <c r="AA772" s="150"/>
    </row>
    <row r="773" spans="1:27" ht="12.75">
      <c r="A773" s="150"/>
      <c r="B773" s="158">
        <f t="shared" si="4"/>
        <v>765</v>
      </c>
      <c r="C773" s="159" t="str">
        <f ca="1">IFERROR(__xludf.DUMMYFUNCTION("""COMPUTED_VALUE"""),"Dayangku Amy Hazrein")</f>
        <v>Dayangku Amy Hazrein</v>
      </c>
      <c r="D773" s="160" t="str">
        <f ca="1">IFERROR(__xludf.DUMMYFUNCTION("""COMPUTED_VALUE"""),"Jan 24")</f>
        <v>Jan 24</v>
      </c>
      <c r="E773" s="160" t="str">
        <f ca="1">IFERROR(__xludf.DUMMYFUNCTION("""COMPUTED_VALUE"""),"Script 1")</f>
        <v>Script 1</v>
      </c>
      <c r="F773" s="160"/>
      <c r="G773" s="160"/>
      <c r="H773" s="160"/>
      <c r="I773" s="160"/>
      <c r="J773" s="160"/>
      <c r="K773" s="160"/>
      <c r="L773" s="160" t="str">
        <f t="shared" ca="1" si="5"/>
        <v>Script 1</v>
      </c>
      <c r="M773" s="161"/>
      <c r="N773" s="150"/>
      <c r="O773" s="150"/>
      <c r="P773" s="150"/>
      <c r="Q773" s="150"/>
      <c r="R773" s="150"/>
      <c r="S773" s="150"/>
      <c r="T773" s="150"/>
      <c r="U773" s="150"/>
      <c r="V773" s="150"/>
      <c r="W773" s="150"/>
      <c r="X773" s="150"/>
      <c r="Y773" s="150"/>
      <c r="Z773" s="150"/>
      <c r="AA773" s="150"/>
    </row>
    <row r="774" spans="1:27" ht="12.75">
      <c r="A774" s="150"/>
      <c r="B774" s="158">
        <f t="shared" ref="B774:B1028" si="6">ROW()-ROW($B$8)</f>
        <v>766</v>
      </c>
      <c r="C774" s="159" t="str">
        <f ca="1">IFERROR(__xludf.DUMMYFUNCTION("""COMPUTED_VALUE"""),"Natasha Farhanah Ibrahim")</f>
        <v>Natasha Farhanah Ibrahim</v>
      </c>
      <c r="D774" s="160" t="str">
        <f ca="1">IFERROR(__xludf.DUMMYFUNCTION("""COMPUTED_VALUE"""),"Jan 24")</f>
        <v>Jan 24</v>
      </c>
      <c r="E774" s="160" t="str">
        <f ca="1">IFERROR(__xludf.DUMMYFUNCTION("""COMPUTED_VALUE"""),"Script 1")</f>
        <v>Script 1</v>
      </c>
      <c r="F774" s="160"/>
      <c r="G774" s="160"/>
      <c r="H774" s="160"/>
      <c r="I774" s="160"/>
      <c r="J774" s="160"/>
      <c r="K774" s="160"/>
      <c r="L774" s="160" t="str">
        <f t="shared" ref="L774:L1028" ca="1" si="7">IF(K774&lt;&gt;"",IF(I774&lt;&gt;"",IF(G774&lt;&gt;"",IF(E774&lt;&gt;"","-"),K774),G774),E774)</f>
        <v>Script 1</v>
      </c>
      <c r="M774" s="161"/>
      <c r="N774" s="150"/>
      <c r="O774" s="150"/>
      <c r="P774" s="150"/>
      <c r="Q774" s="150"/>
      <c r="R774" s="150"/>
      <c r="S774" s="150"/>
      <c r="T774" s="150"/>
      <c r="U774" s="150"/>
      <c r="V774" s="150"/>
      <c r="W774" s="150"/>
      <c r="X774" s="150"/>
      <c r="Y774" s="150"/>
      <c r="Z774" s="150"/>
      <c r="AA774" s="150"/>
    </row>
    <row r="775" spans="1:27" ht="12.75">
      <c r="A775" s="150"/>
      <c r="B775" s="158">
        <f t="shared" si="6"/>
        <v>767</v>
      </c>
      <c r="C775" s="159" t="str">
        <f ca="1">IFERROR(__xludf.DUMMYFUNCTION("""COMPUTED_VALUE"""),"Diyana Shafira")</f>
        <v>Diyana Shafira</v>
      </c>
      <c r="D775" s="160" t="str">
        <f ca="1">IFERROR(__xludf.DUMMYFUNCTION("""COMPUTED_VALUE"""),"Jan 24")</f>
        <v>Jan 24</v>
      </c>
      <c r="E775" s="160" t="str">
        <f ca="1">IFERROR(__xludf.DUMMYFUNCTION("""COMPUTED_VALUE"""),"Script 1")</f>
        <v>Script 1</v>
      </c>
      <c r="F775" s="160"/>
      <c r="G775" s="160"/>
      <c r="H775" s="160"/>
      <c r="I775" s="160"/>
      <c r="J775" s="160"/>
      <c r="K775" s="160"/>
      <c r="L775" s="160" t="str">
        <f t="shared" ca="1" si="7"/>
        <v>Script 1</v>
      </c>
      <c r="M775" s="161"/>
      <c r="N775" s="150"/>
      <c r="O775" s="150"/>
      <c r="P775" s="150"/>
      <c r="Q775" s="150"/>
      <c r="R775" s="150"/>
      <c r="S775" s="150"/>
      <c r="T775" s="150"/>
      <c r="U775" s="150"/>
      <c r="V775" s="150"/>
      <c r="W775" s="150"/>
      <c r="X775" s="150"/>
      <c r="Y775" s="150"/>
      <c r="Z775" s="150"/>
      <c r="AA775" s="150"/>
    </row>
    <row r="776" spans="1:27" ht="12.75">
      <c r="A776" s="150"/>
      <c r="B776" s="158">
        <f t="shared" si="6"/>
        <v>768</v>
      </c>
      <c r="C776" s="159" t="str">
        <f ca="1">IFERROR(__xludf.DUMMYFUNCTION("""COMPUTED_VALUE"""),"Soleh Abu Hassan")</f>
        <v>Soleh Abu Hassan</v>
      </c>
      <c r="D776" s="160" t="str">
        <f ca="1">IFERROR(__xludf.DUMMYFUNCTION("""COMPUTED_VALUE"""),"Jan 24")</f>
        <v>Jan 24</v>
      </c>
      <c r="E776" s="160" t="str">
        <f ca="1">IFERROR(__xludf.DUMMYFUNCTION("""COMPUTED_VALUE"""),"Script 1")</f>
        <v>Script 1</v>
      </c>
      <c r="F776" s="160"/>
      <c r="G776" s="160"/>
      <c r="H776" s="160"/>
      <c r="I776" s="160"/>
      <c r="J776" s="160"/>
      <c r="K776" s="160"/>
      <c r="L776" s="160" t="str">
        <f t="shared" ca="1" si="7"/>
        <v>Script 1</v>
      </c>
      <c r="M776" s="161"/>
      <c r="N776" s="150"/>
      <c r="O776" s="150"/>
      <c r="P776" s="150"/>
      <c r="Q776" s="150"/>
      <c r="R776" s="150"/>
      <c r="S776" s="150"/>
      <c r="T776" s="150"/>
      <c r="U776" s="150"/>
      <c r="V776" s="150"/>
      <c r="W776" s="150"/>
      <c r="X776" s="150"/>
      <c r="Y776" s="150"/>
      <c r="Z776" s="150"/>
      <c r="AA776" s="150"/>
    </row>
    <row r="777" spans="1:27" ht="12.75">
      <c r="A777" s="150"/>
      <c r="B777" s="158">
        <f t="shared" si="6"/>
        <v>769</v>
      </c>
      <c r="C777" s="159" t="str">
        <f ca="1">IFERROR(__xludf.DUMMYFUNCTION("""COMPUTED_VALUE"""),"Nur Aida Farisa")</f>
        <v>Nur Aida Farisa</v>
      </c>
      <c r="D777" s="160" t="str">
        <f ca="1">IFERROR(__xludf.DUMMYFUNCTION("""COMPUTED_VALUE"""),"Jan 24")</f>
        <v>Jan 24</v>
      </c>
      <c r="E777" s="160" t="str">
        <f ca="1">IFERROR(__xludf.DUMMYFUNCTION("""COMPUTED_VALUE"""),"Script 1")</f>
        <v>Script 1</v>
      </c>
      <c r="F777" s="160"/>
      <c r="G777" s="160"/>
      <c r="H777" s="160"/>
      <c r="I777" s="160"/>
      <c r="J777" s="160"/>
      <c r="K777" s="160"/>
      <c r="L777" s="160" t="str">
        <f t="shared" ca="1" si="7"/>
        <v>Script 1</v>
      </c>
      <c r="M777" s="161"/>
      <c r="N777" s="150"/>
      <c r="O777" s="150"/>
      <c r="P777" s="150"/>
      <c r="Q777" s="150"/>
      <c r="R777" s="150"/>
      <c r="S777" s="150"/>
      <c r="T777" s="150"/>
      <c r="U777" s="150"/>
      <c r="V777" s="150"/>
      <c r="W777" s="150"/>
      <c r="X777" s="150"/>
      <c r="Y777" s="150"/>
      <c r="Z777" s="150"/>
      <c r="AA777" s="150"/>
    </row>
    <row r="778" spans="1:27" ht="12.75">
      <c r="A778" s="150"/>
      <c r="B778" s="158">
        <f t="shared" si="6"/>
        <v>770</v>
      </c>
      <c r="C778" s="159" t="str">
        <f ca="1">IFERROR(__xludf.DUMMYFUNCTION("""COMPUTED_VALUE"""),"Anis Najwa Habibullah")</f>
        <v>Anis Najwa Habibullah</v>
      </c>
      <c r="D778" s="160" t="str">
        <f ca="1">IFERROR(__xludf.DUMMYFUNCTION("""COMPUTED_VALUE"""),"Jan 24")</f>
        <v>Jan 24</v>
      </c>
      <c r="E778" s="160" t="str">
        <f ca="1">IFERROR(__xludf.DUMMYFUNCTION("""COMPUTED_VALUE"""),"Script 1")</f>
        <v>Script 1</v>
      </c>
      <c r="F778" s="160"/>
      <c r="G778" s="160"/>
      <c r="H778" s="160"/>
      <c r="I778" s="160"/>
      <c r="J778" s="160"/>
      <c r="K778" s="160"/>
      <c r="L778" s="160" t="str">
        <f t="shared" ca="1" si="7"/>
        <v>Script 1</v>
      </c>
      <c r="M778" s="161"/>
      <c r="N778" s="150"/>
      <c r="O778" s="150"/>
      <c r="P778" s="150"/>
      <c r="Q778" s="150"/>
      <c r="R778" s="150"/>
      <c r="S778" s="150"/>
      <c r="T778" s="150"/>
      <c r="U778" s="150"/>
      <c r="V778" s="150"/>
      <c r="W778" s="150"/>
      <c r="X778" s="150"/>
      <c r="Y778" s="150"/>
      <c r="Z778" s="150"/>
      <c r="AA778" s="150"/>
    </row>
    <row r="779" spans="1:27" ht="12.75">
      <c r="A779" s="150"/>
      <c r="B779" s="158">
        <f t="shared" si="6"/>
        <v>771</v>
      </c>
      <c r="C779" s="159" t="str">
        <f ca="1">IFERROR(__xludf.DUMMYFUNCTION("""COMPUTED_VALUE"""),"Nurul Aisyah Khoiri")</f>
        <v>Nurul Aisyah Khoiri</v>
      </c>
      <c r="D779" s="160" t="str">
        <f ca="1">IFERROR(__xludf.DUMMYFUNCTION("""COMPUTED_VALUE"""),"Jan 24")</f>
        <v>Jan 24</v>
      </c>
      <c r="E779" s="160" t="str">
        <f ca="1">IFERROR(__xludf.DUMMYFUNCTION("""COMPUTED_VALUE"""),"Script 1")</f>
        <v>Script 1</v>
      </c>
      <c r="F779" s="160"/>
      <c r="G779" s="160"/>
      <c r="H779" s="160"/>
      <c r="I779" s="160"/>
      <c r="J779" s="160"/>
      <c r="K779" s="160"/>
      <c r="L779" s="160" t="str">
        <f t="shared" ca="1" si="7"/>
        <v>Script 1</v>
      </c>
      <c r="M779" s="161"/>
      <c r="N779" s="150"/>
      <c r="O779" s="150"/>
      <c r="P779" s="150"/>
      <c r="Q779" s="150"/>
      <c r="R779" s="150"/>
      <c r="S779" s="150"/>
      <c r="T779" s="150"/>
      <c r="U779" s="150"/>
      <c r="V779" s="150"/>
      <c r="W779" s="150"/>
      <c r="X779" s="150"/>
      <c r="Y779" s="150"/>
      <c r="Z779" s="150"/>
      <c r="AA779" s="150"/>
    </row>
    <row r="780" spans="1:27" ht="12.75">
      <c r="A780" s="150"/>
      <c r="B780" s="158">
        <f t="shared" si="6"/>
        <v>772</v>
      </c>
      <c r="C780" s="159" t="str">
        <f ca="1">IFERROR(__xludf.DUMMYFUNCTION("""COMPUTED_VALUE"""),"Nazrul Rasdan")</f>
        <v>Nazrul Rasdan</v>
      </c>
      <c r="D780" s="160" t="str">
        <f ca="1">IFERROR(__xludf.DUMMYFUNCTION("""COMPUTED_VALUE"""),"Jan 24")</f>
        <v>Jan 24</v>
      </c>
      <c r="E780" s="160" t="str">
        <f ca="1">IFERROR(__xludf.DUMMYFUNCTION("""COMPUTED_VALUE"""),"Script 1")</f>
        <v>Script 1</v>
      </c>
      <c r="F780" s="160"/>
      <c r="G780" s="160"/>
      <c r="H780" s="160"/>
      <c r="I780" s="160"/>
      <c r="J780" s="160"/>
      <c r="K780" s="160"/>
      <c r="L780" s="160" t="str">
        <f t="shared" ca="1" si="7"/>
        <v>Script 1</v>
      </c>
      <c r="M780" s="161"/>
      <c r="N780" s="150"/>
      <c r="O780" s="150"/>
      <c r="P780" s="150"/>
      <c r="Q780" s="150"/>
      <c r="R780" s="150"/>
      <c r="S780" s="150"/>
      <c r="T780" s="150"/>
      <c r="U780" s="150"/>
      <c r="V780" s="150"/>
      <c r="W780" s="150"/>
      <c r="X780" s="150"/>
      <c r="Y780" s="150"/>
      <c r="Z780" s="150"/>
      <c r="AA780" s="150"/>
    </row>
    <row r="781" spans="1:27" ht="12.75">
      <c r="A781" s="150"/>
      <c r="B781" s="158">
        <f t="shared" si="6"/>
        <v>773</v>
      </c>
      <c r="C781" s="159" t="str">
        <f ca="1">IFERROR(__xludf.DUMMYFUNCTION("""COMPUTED_VALUE"""),"Nur Afiqah Zainal")</f>
        <v>Nur Afiqah Zainal</v>
      </c>
      <c r="D781" s="160" t="str">
        <f ca="1">IFERROR(__xludf.DUMMYFUNCTION("""COMPUTED_VALUE"""),"Jan 24")</f>
        <v>Jan 24</v>
      </c>
      <c r="E781" s="160" t="str">
        <f ca="1">IFERROR(__xludf.DUMMYFUNCTION("""COMPUTED_VALUE"""),"Script 1")</f>
        <v>Script 1</v>
      </c>
      <c r="F781" s="160"/>
      <c r="G781" s="160"/>
      <c r="H781" s="160"/>
      <c r="I781" s="160"/>
      <c r="J781" s="160"/>
      <c r="K781" s="160"/>
      <c r="L781" s="160" t="str">
        <f t="shared" ca="1" si="7"/>
        <v>Script 1</v>
      </c>
      <c r="M781" s="161"/>
      <c r="N781" s="150"/>
      <c r="O781" s="150"/>
      <c r="P781" s="150"/>
      <c r="Q781" s="150"/>
      <c r="R781" s="150"/>
      <c r="S781" s="150"/>
      <c r="T781" s="150"/>
      <c r="U781" s="150"/>
      <c r="V781" s="150"/>
      <c r="W781" s="150"/>
      <c r="X781" s="150"/>
      <c r="Y781" s="150"/>
      <c r="Z781" s="150"/>
      <c r="AA781" s="150"/>
    </row>
    <row r="782" spans="1:27" ht="12.75">
      <c r="A782" s="150"/>
      <c r="B782" s="158">
        <f t="shared" si="6"/>
        <v>774</v>
      </c>
      <c r="C782" s="159" t="str">
        <f ca="1">IFERROR(__xludf.DUMMYFUNCTION("""COMPUTED_VALUE"""),"Zurita Abu Zahar")</f>
        <v>Zurita Abu Zahar</v>
      </c>
      <c r="D782" s="160" t="str">
        <f ca="1">IFERROR(__xludf.DUMMYFUNCTION("""COMPUTED_VALUE"""),"Jan 24")</f>
        <v>Jan 24</v>
      </c>
      <c r="E782" s="160" t="str">
        <f ca="1">IFERROR(__xludf.DUMMYFUNCTION("""COMPUTED_VALUE"""),"Script 1")</f>
        <v>Script 1</v>
      </c>
      <c r="F782" s="160"/>
      <c r="G782" s="160"/>
      <c r="H782" s="160"/>
      <c r="I782" s="160"/>
      <c r="J782" s="160"/>
      <c r="K782" s="160"/>
      <c r="L782" s="160" t="str">
        <f t="shared" ca="1" si="7"/>
        <v>Script 1</v>
      </c>
      <c r="M782" s="161"/>
      <c r="N782" s="150"/>
      <c r="O782" s="150"/>
      <c r="P782" s="150"/>
      <c r="Q782" s="150"/>
      <c r="R782" s="150"/>
      <c r="S782" s="150"/>
      <c r="T782" s="150"/>
      <c r="U782" s="150"/>
      <c r="V782" s="150"/>
      <c r="W782" s="150"/>
      <c r="X782" s="150"/>
      <c r="Y782" s="150"/>
      <c r="Z782" s="150"/>
      <c r="AA782" s="150"/>
    </row>
    <row r="783" spans="1:27" ht="12.75">
      <c r="A783" s="150"/>
      <c r="B783" s="158">
        <f t="shared" si="6"/>
        <v>775</v>
      </c>
      <c r="C783" s="159" t="str">
        <f ca="1">IFERROR(__xludf.DUMMYFUNCTION("""COMPUTED_VALUE"""),"Muhamad Hidir")</f>
        <v>Muhamad Hidir</v>
      </c>
      <c r="D783" s="160" t="str">
        <f ca="1">IFERROR(__xludf.DUMMYFUNCTION("""COMPUTED_VALUE"""),"Jan 24")</f>
        <v>Jan 24</v>
      </c>
      <c r="E783" s="160" t="str">
        <f ca="1">IFERROR(__xludf.DUMMYFUNCTION("""COMPUTED_VALUE"""),"Script 1")</f>
        <v>Script 1</v>
      </c>
      <c r="F783" s="160"/>
      <c r="G783" s="160"/>
      <c r="H783" s="160"/>
      <c r="I783" s="160"/>
      <c r="J783" s="160"/>
      <c r="K783" s="160"/>
      <c r="L783" s="160" t="str">
        <f t="shared" ca="1" si="7"/>
        <v>Script 1</v>
      </c>
      <c r="M783" s="161"/>
      <c r="N783" s="150"/>
      <c r="O783" s="150"/>
      <c r="P783" s="150"/>
      <c r="Q783" s="150"/>
      <c r="R783" s="150"/>
      <c r="S783" s="150"/>
      <c r="T783" s="150"/>
      <c r="U783" s="150"/>
      <c r="V783" s="150"/>
      <c r="W783" s="150"/>
      <c r="X783" s="150"/>
      <c r="Y783" s="150"/>
      <c r="Z783" s="150"/>
      <c r="AA783" s="150"/>
    </row>
    <row r="784" spans="1:27" ht="12.75">
      <c r="A784" s="150"/>
      <c r="B784" s="158">
        <f t="shared" si="6"/>
        <v>776</v>
      </c>
      <c r="C784" s="159" t="str">
        <f ca="1">IFERROR(__xludf.DUMMYFUNCTION("""COMPUTED_VALUE"""),"Rahman Samsuar")</f>
        <v>Rahman Samsuar</v>
      </c>
      <c r="D784" s="160" t="str">
        <f ca="1">IFERROR(__xludf.DUMMYFUNCTION("""COMPUTED_VALUE"""),"Jan 24")</f>
        <v>Jan 24</v>
      </c>
      <c r="E784" s="160" t="str">
        <f ca="1">IFERROR(__xludf.DUMMYFUNCTION("""COMPUTED_VALUE"""),"Script 1")</f>
        <v>Script 1</v>
      </c>
      <c r="F784" s="160"/>
      <c r="G784" s="160"/>
      <c r="H784" s="160"/>
      <c r="I784" s="160"/>
      <c r="J784" s="160"/>
      <c r="K784" s="160"/>
      <c r="L784" s="160" t="str">
        <f t="shared" ca="1" si="7"/>
        <v>Script 1</v>
      </c>
      <c r="M784" s="161"/>
      <c r="N784" s="150"/>
      <c r="O784" s="150"/>
      <c r="P784" s="150"/>
      <c r="Q784" s="150"/>
      <c r="R784" s="150"/>
      <c r="S784" s="150"/>
      <c r="T784" s="150"/>
      <c r="U784" s="150"/>
      <c r="V784" s="150"/>
      <c r="W784" s="150"/>
      <c r="X784" s="150"/>
      <c r="Y784" s="150"/>
      <c r="Z784" s="150"/>
      <c r="AA784" s="150"/>
    </row>
    <row r="785" spans="1:27" ht="12.75">
      <c r="A785" s="150"/>
      <c r="B785" s="158">
        <f t="shared" si="6"/>
        <v>777</v>
      </c>
      <c r="C785" s="159" t="str">
        <f ca="1">IFERROR(__xludf.DUMMYFUNCTION("""COMPUTED_VALUE"""),"Nurshazrin Harudin")</f>
        <v>Nurshazrin Harudin</v>
      </c>
      <c r="D785" s="160" t="str">
        <f ca="1">IFERROR(__xludf.DUMMYFUNCTION("""COMPUTED_VALUE"""),"Jan 24")</f>
        <v>Jan 24</v>
      </c>
      <c r="E785" s="160" t="str">
        <f ca="1">IFERROR(__xludf.DUMMYFUNCTION("""COMPUTED_VALUE"""),"Script 1")</f>
        <v>Script 1</v>
      </c>
      <c r="F785" s="160"/>
      <c r="G785" s="160"/>
      <c r="H785" s="160"/>
      <c r="I785" s="160"/>
      <c r="J785" s="160"/>
      <c r="K785" s="160"/>
      <c r="L785" s="160" t="str">
        <f t="shared" ca="1" si="7"/>
        <v>Script 1</v>
      </c>
      <c r="M785" s="161"/>
      <c r="N785" s="150"/>
      <c r="O785" s="150"/>
      <c r="P785" s="150"/>
      <c r="Q785" s="150"/>
      <c r="R785" s="150"/>
      <c r="S785" s="150"/>
      <c r="T785" s="150"/>
      <c r="U785" s="150"/>
      <c r="V785" s="150"/>
      <c r="W785" s="150"/>
      <c r="X785" s="150"/>
      <c r="Y785" s="150"/>
      <c r="Z785" s="150"/>
      <c r="AA785" s="150"/>
    </row>
    <row r="786" spans="1:27" ht="12.75">
      <c r="A786" s="150"/>
      <c r="B786" s="158">
        <f t="shared" si="6"/>
        <v>778</v>
      </c>
      <c r="C786" s="159" t="str">
        <f ca="1">IFERROR(__xludf.DUMMYFUNCTION("""COMPUTED_VALUE"""),"Nordanisha Aliyaa Ramli")</f>
        <v>Nordanisha Aliyaa Ramli</v>
      </c>
      <c r="D786" s="160" t="str">
        <f ca="1">IFERROR(__xludf.DUMMYFUNCTION("""COMPUTED_VALUE"""),"Jan 24")</f>
        <v>Jan 24</v>
      </c>
      <c r="E786" s="160" t="str">
        <f ca="1">IFERROR(__xludf.DUMMYFUNCTION("""COMPUTED_VALUE"""),"Script 1")</f>
        <v>Script 1</v>
      </c>
      <c r="F786" s="160"/>
      <c r="G786" s="160"/>
      <c r="H786" s="160"/>
      <c r="I786" s="160"/>
      <c r="J786" s="160"/>
      <c r="K786" s="160"/>
      <c r="L786" s="160" t="str">
        <f t="shared" ca="1" si="7"/>
        <v>Script 1</v>
      </c>
      <c r="M786" s="161"/>
      <c r="N786" s="150"/>
      <c r="O786" s="150"/>
      <c r="P786" s="150"/>
      <c r="Q786" s="150"/>
      <c r="R786" s="150"/>
      <c r="S786" s="150"/>
      <c r="T786" s="150"/>
      <c r="U786" s="150"/>
      <c r="V786" s="150"/>
      <c r="W786" s="150"/>
      <c r="X786" s="150"/>
      <c r="Y786" s="150"/>
      <c r="Z786" s="150"/>
      <c r="AA786" s="150"/>
    </row>
    <row r="787" spans="1:27" ht="12.75">
      <c r="A787" s="150"/>
      <c r="B787" s="158">
        <f t="shared" si="6"/>
        <v>779</v>
      </c>
      <c r="C787" s="159" t="str">
        <f ca="1">IFERROR(__xludf.DUMMYFUNCTION("""COMPUTED_VALUE"""),"Nur Fatihah")</f>
        <v>Nur Fatihah</v>
      </c>
      <c r="D787" s="160" t="str">
        <f ca="1">IFERROR(__xludf.DUMMYFUNCTION("""COMPUTED_VALUE"""),"Jan 24")</f>
        <v>Jan 24</v>
      </c>
      <c r="E787" s="160" t="str">
        <f ca="1">IFERROR(__xludf.DUMMYFUNCTION("""COMPUTED_VALUE"""),"Script 1")</f>
        <v>Script 1</v>
      </c>
      <c r="F787" s="160"/>
      <c r="G787" s="160"/>
      <c r="H787" s="160"/>
      <c r="I787" s="160"/>
      <c r="J787" s="160"/>
      <c r="K787" s="160"/>
      <c r="L787" s="160" t="str">
        <f t="shared" ca="1" si="7"/>
        <v>Script 1</v>
      </c>
      <c r="M787" s="161"/>
      <c r="N787" s="150"/>
      <c r="O787" s="150"/>
      <c r="P787" s="150"/>
      <c r="Q787" s="150"/>
      <c r="R787" s="150"/>
      <c r="S787" s="150"/>
      <c r="T787" s="150"/>
      <c r="U787" s="150"/>
      <c r="V787" s="150"/>
      <c r="W787" s="150"/>
      <c r="X787" s="150"/>
      <c r="Y787" s="150"/>
      <c r="Z787" s="150"/>
      <c r="AA787" s="150"/>
    </row>
    <row r="788" spans="1:27" ht="12.75">
      <c r="A788" s="150"/>
      <c r="B788" s="158">
        <f t="shared" si="6"/>
        <v>780</v>
      </c>
      <c r="C788" s="159" t="str">
        <f ca="1">IFERROR(__xludf.DUMMYFUNCTION("""COMPUTED_VALUE"""),"Ahmad Zarul Hisyam")</f>
        <v>Ahmad Zarul Hisyam</v>
      </c>
      <c r="D788" s="160" t="str">
        <f ca="1">IFERROR(__xludf.DUMMYFUNCTION("""COMPUTED_VALUE"""),"Jan 24")</f>
        <v>Jan 24</v>
      </c>
      <c r="E788" s="160" t="str">
        <f ca="1">IFERROR(__xludf.DUMMYFUNCTION("""COMPUTED_VALUE"""),"Script 1")</f>
        <v>Script 1</v>
      </c>
      <c r="F788" s="160"/>
      <c r="G788" s="160"/>
      <c r="H788" s="160"/>
      <c r="I788" s="160"/>
      <c r="J788" s="160"/>
      <c r="K788" s="160"/>
      <c r="L788" s="160" t="str">
        <f t="shared" ca="1" si="7"/>
        <v>Script 1</v>
      </c>
      <c r="M788" s="161"/>
      <c r="N788" s="150"/>
      <c r="O788" s="150"/>
      <c r="P788" s="150"/>
      <c r="Q788" s="150"/>
      <c r="R788" s="150"/>
      <c r="S788" s="150"/>
      <c r="T788" s="150"/>
      <c r="U788" s="150"/>
      <c r="V788" s="150"/>
      <c r="W788" s="150"/>
      <c r="X788" s="150"/>
      <c r="Y788" s="150"/>
      <c r="Z788" s="150"/>
      <c r="AA788" s="150"/>
    </row>
    <row r="789" spans="1:27" ht="12.75">
      <c r="A789" s="150"/>
      <c r="B789" s="158">
        <f t="shared" si="6"/>
        <v>781</v>
      </c>
      <c r="C789" s="159" t="str">
        <f ca="1">IFERROR(__xludf.DUMMYFUNCTION("""COMPUTED_VALUE"""),"Azim Haziq")</f>
        <v>Azim Haziq</v>
      </c>
      <c r="D789" s="160" t="str">
        <f ca="1">IFERROR(__xludf.DUMMYFUNCTION("""COMPUTED_VALUE"""),"Jan 24")</f>
        <v>Jan 24</v>
      </c>
      <c r="E789" s="160" t="str">
        <f ca="1">IFERROR(__xludf.DUMMYFUNCTION("""COMPUTED_VALUE"""),"Script 1")</f>
        <v>Script 1</v>
      </c>
      <c r="F789" s="160"/>
      <c r="G789" s="160"/>
      <c r="H789" s="160"/>
      <c r="I789" s="160"/>
      <c r="J789" s="160"/>
      <c r="K789" s="160"/>
      <c r="L789" s="160" t="str">
        <f t="shared" ca="1" si="7"/>
        <v>Script 1</v>
      </c>
      <c r="M789" s="161"/>
      <c r="N789" s="150"/>
      <c r="O789" s="150"/>
      <c r="P789" s="150"/>
      <c r="Q789" s="150"/>
      <c r="R789" s="150"/>
      <c r="S789" s="150"/>
      <c r="T789" s="150"/>
      <c r="U789" s="150"/>
      <c r="V789" s="150"/>
      <c r="W789" s="150"/>
      <c r="X789" s="150"/>
      <c r="Y789" s="150"/>
      <c r="Z789" s="150"/>
      <c r="AA789" s="150"/>
    </row>
    <row r="790" spans="1:27" ht="12.75">
      <c r="A790" s="150"/>
      <c r="B790" s="158">
        <f t="shared" si="6"/>
        <v>782</v>
      </c>
      <c r="C790" s="159" t="str">
        <f ca="1">IFERROR(__xludf.DUMMYFUNCTION("""COMPUTED_VALUE"""),"MUHAMMAD HILMI ABD RAZAK")</f>
        <v>MUHAMMAD HILMI ABD RAZAK</v>
      </c>
      <c r="D790" s="160" t="str">
        <f ca="1">IFERROR(__xludf.DUMMYFUNCTION("""COMPUTED_VALUE"""),"Jan 24")</f>
        <v>Jan 24</v>
      </c>
      <c r="E790" s="160" t="str">
        <f ca="1">IFERROR(__xludf.DUMMYFUNCTION("""COMPUTED_VALUE"""),"Script 1")</f>
        <v>Script 1</v>
      </c>
      <c r="F790" s="160"/>
      <c r="G790" s="160"/>
      <c r="H790" s="160"/>
      <c r="I790" s="160"/>
      <c r="J790" s="160"/>
      <c r="K790" s="160"/>
      <c r="L790" s="160" t="str">
        <f t="shared" ca="1" si="7"/>
        <v>Script 1</v>
      </c>
      <c r="M790" s="161"/>
      <c r="N790" s="150"/>
      <c r="O790" s="150"/>
      <c r="P790" s="150"/>
      <c r="Q790" s="150"/>
      <c r="R790" s="150"/>
      <c r="S790" s="150"/>
      <c r="T790" s="150"/>
      <c r="U790" s="150"/>
      <c r="V790" s="150"/>
      <c r="W790" s="150"/>
      <c r="X790" s="150"/>
      <c r="Y790" s="150"/>
      <c r="Z790" s="150"/>
      <c r="AA790" s="150"/>
    </row>
    <row r="791" spans="1:27" ht="12.75">
      <c r="A791" s="150"/>
      <c r="B791" s="158">
        <f t="shared" si="6"/>
        <v>783</v>
      </c>
      <c r="C791" s="159" t="str">
        <f ca="1">IFERROR(__xludf.DUMMYFUNCTION("""COMPUTED_VALUE"""),"Norhafieqa Aliesya")</f>
        <v>Norhafieqa Aliesya</v>
      </c>
      <c r="D791" s="160" t="str">
        <f ca="1">IFERROR(__xludf.DUMMYFUNCTION("""COMPUTED_VALUE"""),"Jan 24")</f>
        <v>Jan 24</v>
      </c>
      <c r="E791" s="160" t="str">
        <f ca="1">IFERROR(__xludf.DUMMYFUNCTION("""COMPUTED_VALUE"""),"Script 1")</f>
        <v>Script 1</v>
      </c>
      <c r="F791" s="160"/>
      <c r="G791" s="160"/>
      <c r="H791" s="160"/>
      <c r="I791" s="160"/>
      <c r="J791" s="160"/>
      <c r="K791" s="160"/>
      <c r="L791" s="160" t="str">
        <f t="shared" ca="1" si="7"/>
        <v>Script 1</v>
      </c>
      <c r="M791" s="161"/>
      <c r="N791" s="150"/>
      <c r="O791" s="150"/>
      <c r="P791" s="150"/>
      <c r="Q791" s="150"/>
      <c r="R791" s="150"/>
      <c r="S791" s="150"/>
      <c r="T791" s="150"/>
      <c r="U791" s="150"/>
      <c r="V791" s="150"/>
      <c r="W791" s="150"/>
      <c r="X791" s="150"/>
      <c r="Y791" s="150"/>
      <c r="Z791" s="150"/>
      <c r="AA791" s="150"/>
    </row>
    <row r="792" spans="1:27" ht="12.75">
      <c r="A792" s="150"/>
      <c r="B792" s="158">
        <f t="shared" si="6"/>
        <v>784</v>
      </c>
      <c r="C792" s="159" t="str">
        <f ca="1">IFERROR(__xludf.DUMMYFUNCTION("""COMPUTED_VALUE"""),"Nabila Nasya")</f>
        <v>Nabila Nasya</v>
      </c>
      <c r="D792" s="160" t="str">
        <f ca="1">IFERROR(__xludf.DUMMYFUNCTION("""COMPUTED_VALUE"""),"Jan 24")</f>
        <v>Jan 24</v>
      </c>
      <c r="E792" s="160" t="str">
        <f ca="1">IFERROR(__xludf.DUMMYFUNCTION("""COMPUTED_VALUE"""),"Script 1")</f>
        <v>Script 1</v>
      </c>
      <c r="F792" s="160"/>
      <c r="G792" s="160"/>
      <c r="H792" s="160"/>
      <c r="I792" s="160"/>
      <c r="J792" s="160"/>
      <c r="K792" s="160"/>
      <c r="L792" s="160" t="str">
        <f t="shared" ca="1" si="7"/>
        <v>Script 1</v>
      </c>
      <c r="M792" s="161"/>
      <c r="N792" s="150"/>
      <c r="O792" s="150"/>
      <c r="P792" s="150"/>
      <c r="Q792" s="150"/>
      <c r="R792" s="150"/>
      <c r="S792" s="150"/>
      <c r="T792" s="150"/>
      <c r="U792" s="150"/>
      <c r="V792" s="150"/>
      <c r="W792" s="150"/>
      <c r="X792" s="150"/>
      <c r="Y792" s="150"/>
      <c r="Z792" s="150"/>
      <c r="AA792" s="150"/>
    </row>
    <row r="793" spans="1:27" ht="12.75">
      <c r="A793" s="150"/>
      <c r="B793" s="158">
        <f t="shared" si="6"/>
        <v>785</v>
      </c>
      <c r="C793" s="159" t="str">
        <f ca="1">IFERROR(__xludf.DUMMYFUNCTION("""COMPUTED_VALUE"""),"Siti Zulaika Mahadi")</f>
        <v>Siti Zulaika Mahadi</v>
      </c>
      <c r="D793" s="160" t="str">
        <f ca="1">IFERROR(__xludf.DUMMYFUNCTION("""COMPUTED_VALUE"""),"Jan 24")</f>
        <v>Jan 24</v>
      </c>
      <c r="E793" s="160" t="str">
        <f ca="1">IFERROR(__xludf.DUMMYFUNCTION("""COMPUTED_VALUE"""),"Script 1")</f>
        <v>Script 1</v>
      </c>
      <c r="F793" s="160"/>
      <c r="G793" s="160"/>
      <c r="H793" s="160"/>
      <c r="I793" s="160"/>
      <c r="J793" s="160"/>
      <c r="K793" s="160"/>
      <c r="L793" s="160" t="str">
        <f t="shared" ca="1" si="7"/>
        <v>Script 1</v>
      </c>
      <c r="M793" s="161"/>
      <c r="N793" s="150"/>
      <c r="O793" s="150"/>
      <c r="P793" s="150"/>
      <c r="Q793" s="150"/>
      <c r="R793" s="150"/>
      <c r="S793" s="150"/>
      <c r="T793" s="150"/>
      <c r="U793" s="150"/>
      <c r="V793" s="150"/>
      <c r="W793" s="150"/>
      <c r="X793" s="150"/>
      <c r="Y793" s="150"/>
      <c r="Z793" s="150"/>
      <c r="AA793" s="150"/>
    </row>
    <row r="794" spans="1:27" ht="12.75">
      <c r="A794" s="150"/>
      <c r="B794" s="158">
        <f t="shared" si="6"/>
        <v>786</v>
      </c>
      <c r="C794" s="159" t="str">
        <f ca="1">IFERROR(__xludf.DUMMYFUNCTION("""COMPUTED_VALUE"""),"Nur Aira Abd Rahman")</f>
        <v>Nur Aira Abd Rahman</v>
      </c>
      <c r="D794" s="160" t="str">
        <f ca="1">IFERROR(__xludf.DUMMYFUNCTION("""COMPUTED_VALUE"""),"Jan 24")</f>
        <v>Jan 24</v>
      </c>
      <c r="E794" s="160" t="str">
        <f ca="1">IFERROR(__xludf.DUMMYFUNCTION("""COMPUTED_VALUE"""),"Script 1")</f>
        <v>Script 1</v>
      </c>
      <c r="F794" s="160"/>
      <c r="G794" s="160"/>
      <c r="H794" s="160"/>
      <c r="I794" s="160"/>
      <c r="J794" s="160"/>
      <c r="K794" s="160"/>
      <c r="L794" s="160" t="str">
        <f t="shared" ca="1" si="7"/>
        <v>Script 1</v>
      </c>
      <c r="M794" s="161"/>
      <c r="N794" s="150"/>
      <c r="O794" s="150"/>
      <c r="P794" s="150"/>
      <c r="Q794" s="150"/>
      <c r="R794" s="150"/>
      <c r="S794" s="150"/>
      <c r="T794" s="150"/>
      <c r="U794" s="150"/>
      <c r="V794" s="150"/>
      <c r="W794" s="150"/>
      <c r="X794" s="150"/>
      <c r="Y794" s="150"/>
      <c r="Z794" s="150"/>
      <c r="AA794" s="150"/>
    </row>
    <row r="795" spans="1:27" ht="12.75">
      <c r="A795" s="150"/>
      <c r="B795" s="158">
        <f t="shared" si="6"/>
        <v>787</v>
      </c>
      <c r="C795" s="159" t="str">
        <f ca="1">IFERROR(__xludf.DUMMYFUNCTION("""COMPUTED_VALUE"""),"NASRIN AFRINA")</f>
        <v>NASRIN AFRINA</v>
      </c>
      <c r="D795" s="160" t="str">
        <f ca="1">IFERROR(__xludf.DUMMYFUNCTION("""COMPUTED_VALUE"""),"Jan 24")</f>
        <v>Jan 24</v>
      </c>
      <c r="E795" s="160" t="str">
        <f ca="1">IFERROR(__xludf.DUMMYFUNCTION("""COMPUTED_VALUE"""),"Script 1")</f>
        <v>Script 1</v>
      </c>
      <c r="F795" s="160"/>
      <c r="G795" s="160"/>
      <c r="H795" s="160"/>
      <c r="I795" s="160"/>
      <c r="J795" s="160"/>
      <c r="K795" s="160"/>
      <c r="L795" s="160" t="str">
        <f t="shared" ca="1" si="7"/>
        <v>Script 1</v>
      </c>
      <c r="M795" s="161"/>
      <c r="N795" s="150"/>
      <c r="O795" s="150"/>
      <c r="P795" s="150"/>
      <c r="Q795" s="150"/>
      <c r="R795" s="150"/>
      <c r="S795" s="150"/>
      <c r="T795" s="150"/>
      <c r="U795" s="150"/>
      <c r="V795" s="150"/>
      <c r="W795" s="150"/>
      <c r="X795" s="150"/>
      <c r="Y795" s="150"/>
      <c r="Z795" s="150"/>
      <c r="AA795" s="150"/>
    </row>
    <row r="796" spans="1:27" ht="12.75">
      <c r="A796" s="150"/>
      <c r="B796" s="158">
        <f t="shared" si="6"/>
        <v>788</v>
      </c>
      <c r="C796" s="159" t="str">
        <f ca="1">IFERROR(__xludf.DUMMYFUNCTION("""COMPUTED_VALUE"""),"Muhammad Nabil Rejab")</f>
        <v>Muhammad Nabil Rejab</v>
      </c>
      <c r="D796" s="160" t="str">
        <f ca="1">IFERROR(__xludf.DUMMYFUNCTION("""COMPUTED_VALUE"""),"Jan 24")</f>
        <v>Jan 24</v>
      </c>
      <c r="E796" s="160" t="str">
        <f ca="1">IFERROR(__xludf.DUMMYFUNCTION("""COMPUTED_VALUE"""),"Script 1")</f>
        <v>Script 1</v>
      </c>
      <c r="F796" s="160"/>
      <c r="G796" s="160"/>
      <c r="H796" s="160"/>
      <c r="I796" s="160"/>
      <c r="J796" s="160"/>
      <c r="K796" s="160"/>
      <c r="L796" s="160" t="str">
        <f t="shared" ca="1" si="7"/>
        <v>Script 1</v>
      </c>
      <c r="M796" s="161"/>
      <c r="N796" s="150"/>
      <c r="O796" s="150"/>
      <c r="P796" s="150"/>
      <c r="Q796" s="150"/>
      <c r="R796" s="150"/>
      <c r="S796" s="150"/>
      <c r="T796" s="150"/>
      <c r="U796" s="150"/>
      <c r="V796" s="150"/>
      <c r="W796" s="150"/>
      <c r="X796" s="150"/>
      <c r="Y796" s="150"/>
      <c r="Z796" s="150"/>
      <c r="AA796" s="150"/>
    </row>
    <row r="797" spans="1:27" ht="12.75">
      <c r="A797" s="150"/>
      <c r="B797" s="158">
        <f t="shared" si="6"/>
        <v>789</v>
      </c>
      <c r="C797" s="159" t="str">
        <f ca="1">IFERROR(__xludf.DUMMYFUNCTION("""COMPUTED_VALUE"""),"Ain Natasha")</f>
        <v>Ain Natasha</v>
      </c>
      <c r="D797" s="160" t="str">
        <f ca="1">IFERROR(__xludf.DUMMYFUNCTION("""COMPUTED_VALUE"""),"Jan 24")</f>
        <v>Jan 24</v>
      </c>
      <c r="E797" s="160" t="str">
        <f ca="1">IFERROR(__xludf.DUMMYFUNCTION("""COMPUTED_VALUE"""),"Script 1")</f>
        <v>Script 1</v>
      </c>
      <c r="F797" s="160"/>
      <c r="G797" s="160"/>
      <c r="H797" s="160"/>
      <c r="I797" s="160"/>
      <c r="J797" s="160"/>
      <c r="K797" s="160"/>
      <c r="L797" s="160" t="str">
        <f t="shared" ca="1" si="7"/>
        <v>Script 1</v>
      </c>
      <c r="M797" s="161"/>
      <c r="N797" s="150"/>
      <c r="O797" s="150"/>
      <c r="P797" s="150"/>
      <c r="Q797" s="150"/>
      <c r="R797" s="150"/>
      <c r="S797" s="150"/>
      <c r="T797" s="150"/>
      <c r="U797" s="150"/>
      <c r="V797" s="150"/>
      <c r="W797" s="150"/>
      <c r="X797" s="150"/>
      <c r="Y797" s="150"/>
      <c r="Z797" s="150"/>
      <c r="AA797" s="150"/>
    </row>
    <row r="798" spans="1:27" ht="12.75">
      <c r="A798" s="150"/>
      <c r="B798" s="158">
        <f t="shared" si="6"/>
        <v>790</v>
      </c>
      <c r="C798" s="159" t="str">
        <f ca="1">IFERROR(__xludf.DUMMYFUNCTION("""COMPUTED_VALUE"""),"Nur Ain")</f>
        <v>Nur Ain</v>
      </c>
      <c r="D798" s="160" t="str">
        <f ca="1">IFERROR(__xludf.DUMMYFUNCTION("""COMPUTED_VALUE"""),"Jan 24")</f>
        <v>Jan 24</v>
      </c>
      <c r="E798" s="160" t="str">
        <f ca="1">IFERROR(__xludf.DUMMYFUNCTION("""COMPUTED_VALUE"""),"Script 1")</f>
        <v>Script 1</v>
      </c>
      <c r="F798" s="160"/>
      <c r="G798" s="160"/>
      <c r="H798" s="160"/>
      <c r="I798" s="160"/>
      <c r="J798" s="160"/>
      <c r="K798" s="160"/>
      <c r="L798" s="160" t="str">
        <f t="shared" ca="1" si="7"/>
        <v>Script 1</v>
      </c>
      <c r="M798" s="161"/>
      <c r="N798" s="150"/>
      <c r="O798" s="150"/>
      <c r="P798" s="150"/>
      <c r="Q798" s="150"/>
      <c r="R798" s="150"/>
      <c r="S798" s="150"/>
      <c r="T798" s="150"/>
      <c r="U798" s="150"/>
      <c r="V798" s="150"/>
      <c r="W798" s="150"/>
      <c r="X798" s="150"/>
      <c r="Y798" s="150"/>
      <c r="Z798" s="150"/>
      <c r="AA798" s="150"/>
    </row>
    <row r="799" spans="1:27" ht="12.75">
      <c r="A799" s="150"/>
      <c r="B799" s="158">
        <f t="shared" si="6"/>
        <v>791</v>
      </c>
      <c r="C799" s="159" t="str">
        <f ca="1">IFERROR(__xludf.DUMMYFUNCTION("""COMPUTED_VALUE"""),"Noor Farha")</f>
        <v>Noor Farha</v>
      </c>
      <c r="D799" s="160" t="str">
        <f ca="1">IFERROR(__xludf.DUMMYFUNCTION("""COMPUTED_VALUE"""),"Jan 24")</f>
        <v>Jan 24</v>
      </c>
      <c r="E799" s="160" t="str">
        <f ca="1">IFERROR(__xludf.DUMMYFUNCTION("""COMPUTED_VALUE"""),"Script 1")</f>
        <v>Script 1</v>
      </c>
      <c r="F799" s="160"/>
      <c r="G799" s="160"/>
      <c r="H799" s="160"/>
      <c r="I799" s="160"/>
      <c r="J799" s="160"/>
      <c r="K799" s="160"/>
      <c r="L799" s="160" t="str">
        <f t="shared" ca="1" si="7"/>
        <v>Script 1</v>
      </c>
      <c r="M799" s="161"/>
      <c r="N799" s="150"/>
      <c r="O799" s="150"/>
      <c r="P799" s="150"/>
      <c r="Q799" s="150"/>
      <c r="R799" s="150"/>
      <c r="S799" s="150"/>
      <c r="T799" s="150"/>
      <c r="U799" s="150"/>
      <c r="V799" s="150"/>
      <c r="W799" s="150"/>
      <c r="X799" s="150"/>
      <c r="Y799" s="150"/>
      <c r="Z799" s="150"/>
      <c r="AA799" s="150"/>
    </row>
    <row r="800" spans="1:27" ht="12.75">
      <c r="A800" s="150"/>
      <c r="B800" s="158">
        <f t="shared" si="6"/>
        <v>792</v>
      </c>
      <c r="C800" s="159" t="str">
        <f ca="1">IFERROR(__xludf.DUMMYFUNCTION("""COMPUTED_VALUE"""),"Tuan Putri Khaleesa Delaila")</f>
        <v>Tuan Putri Khaleesa Delaila</v>
      </c>
      <c r="D800" s="160" t="str">
        <f ca="1">IFERROR(__xludf.DUMMYFUNCTION("""COMPUTED_VALUE"""),"Jan 24")</f>
        <v>Jan 24</v>
      </c>
      <c r="E800" s="160" t="str">
        <f ca="1">IFERROR(__xludf.DUMMYFUNCTION("""COMPUTED_VALUE"""),"Script 1")</f>
        <v>Script 1</v>
      </c>
      <c r="F800" s="160"/>
      <c r="G800" s="160"/>
      <c r="H800" s="160"/>
      <c r="I800" s="160"/>
      <c r="J800" s="160"/>
      <c r="K800" s="160"/>
      <c r="L800" s="160" t="str">
        <f t="shared" ca="1" si="7"/>
        <v>Script 1</v>
      </c>
      <c r="M800" s="161"/>
      <c r="N800" s="150"/>
      <c r="O800" s="150"/>
      <c r="P800" s="150"/>
      <c r="Q800" s="150"/>
      <c r="R800" s="150"/>
      <c r="S800" s="150"/>
      <c r="T800" s="150"/>
      <c r="U800" s="150"/>
      <c r="V800" s="150"/>
      <c r="W800" s="150"/>
      <c r="X800" s="150"/>
      <c r="Y800" s="150"/>
      <c r="Z800" s="150"/>
      <c r="AA800" s="150"/>
    </row>
    <row r="801" spans="1:27" ht="12.75">
      <c r="A801" s="150"/>
      <c r="B801" s="158">
        <f t="shared" si="6"/>
        <v>793</v>
      </c>
      <c r="C801" s="159" t="str">
        <f ca="1">IFERROR(__xludf.DUMMYFUNCTION("""COMPUTED_VALUE"""),"Muhammad Azmier Muhamad")</f>
        <v>Muhammad Azmier Muhamad</v>
      </c>
      <c r="D801" s="160" t="str">
        <f ca="1">IFERROR(__xludf.DUMMYFUNCTION("""COMPUTED_VALUE"""),"Jan 24")</f>
        <v>Jan 24</v>
      </c>
      <c r="E801" s="160" t="str">
        <f ca="1">IFERROR(__xludf.DUMMYFUNCTION("""COMPUTED_VALUE"""),"Script 1")</f>
        <v>Script 1</v>
      </c>
      <c r="F801" s="160"/>
      <c r="G801" s="160"/>
      <c r="H801" s="160"/>
      <c r="I801" s="160"/>
      <c r="J801" s="160"/>
      <c r="K801" s="160"/>
      <c r="L801" s="160" t="str">
        <f t="shared" ca="1" si="7"/>
        <v>Script 1</v>
      </c>
      <c r="M801" s="161"/>
      <c r="N801" s="150"/>
      <c r="O801" s="150"/>
      <c r="P801" s="150"/>
      <c r="Q801" s="150"/>
      <c r="R801" s="150"/>
      <c r="S801" s="150"/>
      <c r="T801" s="150"/>
      <c r="U801" s="150"/>
      <c r="V801" s="150"/>
      <c r="W801" s="150"/>
      <c r="X801" s="150"/>
      <c r="Y801" s="150"/>
      <c r="Z801" s="150"/>
      <c r="AA801" s="150"/>
    </row>
    <row r="802" spans="1:27" ht="12.75">
      <c r="A802" s="150"/>
      <c r="B802" s="158">
        <f t="shared" si="6"/>
        <v>794</v>
      </c>
      <c r="C802" s="159" t="str">
        <f ca="1">IFERROR(__xludf.DUMMYFUNCTION("""COMPUTED_VALUE"""),"Nur Liyana Fatihah")</f>
        <v>Nur Liyana Fatihah</v>
      </c>
      <c r="D802" s="160" t="str">
        <f ca="1">IFERROR(__xludf.DUMMYFUNCTION("""COMPUTED_VALUE"""),"Jan 24")</f>
        <v>Jan 24</v>
      </c>
      <c r="E802" s="160" t="str">
        <f ca="1">IFERROR(__xludf.DUMMYFUNCTION("""COMPUTED_VALUE"""),"Script 1")</f>
        <v>Script 1</v>
      </c>
      <c r="F802" s="160"/>
      <c r="G802" s="160"/>
      <c r="H802" s="160"/>
      <c r="I802" s="160"/>
      <c r="J802" s="160"/>
      <c r="K802" s="160"/>
      <c r="L802" s="160" t="str">
        <f t="shared" ca="1" si="7"/>
        <v>Script 1</v>
      </c>
      <c r="M802" s="161"/>
      <c r="N802" s="150"/>
      <c r="O802" s="150"/>
      <c r="P802" s="150"/>
      <c r="Q802" s="150"/>
      <c r="R802" s="150"/>
      <c r="S802" s="150"/>
      <c r="T802" s="150"/>
      <c r="U802" s="150"/>
      <c r="V802" s="150"/>
      <c r="W802" s="150"/>
      <c r="X802" s="150"/>
      <c r="Y802" s="150"/>
      <c r="Z802" s="150"/>
      <c r="AA802" s="150"/>
    </row>
    <row r="803" spans="1:27" ht="12.75">
      <c r="A803" s="150"/>
      <c r="B803" s="158">
        <f t="shared" si="6"/>
        <v>795</v>
      </c>
      <c r="C803" s="159" t="str">
        <f ca="1">IFERROR(__xludf.DUMMYFUNCTION("""COMPUTED_VALUE"""),"Khalila Haphidz")</f>
        <v>Khalila Haphidz</v>
      </c>
      <c r="D803" s="160" t="str">
        <f ca="1">IFERROR(__xludf.DUMMYFUNCTION("""COMPUTED_VALUE"""),"Jan 24")</f>
        <v>Jan 24</v>
      </c>
      <c r="E803" s="160" t="str">
        <f ca="1">IFERROR(__xludf.DUMMYFUNCTION("""COMPUTED_VALUE"""),"Script 1")</f>
        <v>Script 1</v>
      </c>
      <c r="F803" s="160"/>
      <c r="G803" s="160"/>
      <c r="H803" s="160"/>
      <c r="I803" s="160"/>
      <c r="J803" s="160"/>
      <c r="K803" s="160"/>
      <c r="L803" s="160" t="str">
        <f t="shared" ca="1" si="7"/>
        <v>Script 1</v>
      </c>
      <c r="M803" s="161"/>
      <c r="N803" s="150"/>
      <c r="O803" s="150"/>
      <c r="P803" s="150"/>
      <c r="Q803" s="150"/>
      <c r="R803" s="150"/>
      <c r="S803" s="150"/>
      <c r="T803" s="150"/>
      <c r="U803" s="150"/>
      <c r="V803" s="150"/>
      <c r="W803" s="150"/>
      <c r="X803" s="150"/>
      <c r="Y803" s="150"/>
      <c r="Z803" s="150"/>
      <c r="AA803" s="150"/>
    </row>
    <row r="804" spans="1:27" ht="12.75">
      <c r="A804" s="150"/>
      <c r="B804" s="158">
        <f t="shared" si="6"/>
        <v>796</v>
      </c>
      <c r="C804" s="159" t="str">
        <f ca="1">IFERROR(__xludf.DUMMYFUNCTION("""COMPUTED_VALUE"""),"Aina Anuar")</f>
        <v>Aina Anuar</v>
      </c>
      <c r="D804" s="160" t="str">
        <f ca="1">IFERROR(__xludf.DUMMYFUNCTION("""COMPUTED_VALUE"""),"Jan 24")</f>
        <v>Jan 24</v>
      </c>
      <c r="E804" s="160" t="str">
        <f ca="1">IFERROR(__xludf.DUMMYFUNCTION("""COMPUTED_VALUE"""),"Script 1")</f>
        <v>Script 1</v>
      </c>
      <c r="F804" s="160"/>
      <c r="G804" s="160"/>
      <c r="H804" s="160"/>
      <c r="I804" s="160"/>
      <c r="J804" s="160"/>
      <c r="K804" s="160"/>
      <c r="L804" s="160" t="str">
        <f t="shared" ca="1" si="7"/>
        <v>Script 1</v>
      </c>
      <c r="M804" s="161"/>
      <c r="N804" s="150"/>
      <c r="O804" s="150"/>
      <c r="P804" s="150"/>
      <c r="Q804" s="150"/>
      <c r="R804" s="150"/>
      <c r="S804" s="150"/>
      <c r="T804" s="150"/>
      <c r="U804" s="150"/>
      <c r="V804" s="150"/>
      <c r="W804" s="150"/>
      <c r="X804" s="150"/>
      <c r="Y804" s="150"/>
      <c r="Z804" s="150"/>
      <c r="AA804" s="150"/>
    </row>
    <row r="805" spans="1:27" ht="12.75">
      <c r="A805" s="150"/>
      <c r="B805" s="158">
        <f t="shared" si="6"/>
        <v>797</v>
      </c>
      <c r="C805" s="159" t="str">
        <f ca="1">IFERROR(__xludf.DUMMYFUNCTION("""COMPUTED_VALUE"""),"Muhammad Fakhrul Zaman")</f>
        <v>Muhammad Fakhrul Zaman</v>
      </c>
      <c r="D805" s="160" t="str">
        <f ca="1">IFERROR(__xludf.DUMMYFUNCTION("""COMPUTED_VALUE"""),"Jan 24")</f>
        <v>Jan 24</v>
      </c>
      <c r="E805" s="160" t="str">
        <f ca="1">IFERROR(__xludf.DUMMYFUNCTION("""COMPUTED_VALUE"""),"Script 1")</f>
        <v>Script 1</v>
      </c>
      <c r="F805" s="160"/>
      <c r="G805" s="160"/>
      <c r="H805" s="160"/>
      <c r="I805" s="160"/>
      <c r="J805" s="160"/>
      <c r="K805" s="160"/>
      <c r="L805" s="160" t="str">
        <f t="shared" ca="1" si="7"/>
        <v>Script 1</v>
      </c>
      <c r="M805" s="161"/>
      <c r="N805" s="150"/>
      <c r="O805" s="150"/>
      <c r="P805" s="150"/>
      <c r="Q805" s="150"/>
      <c r="R805" s="150"/>
      <c r="S805" s="150"/>
      <c r="T805" s="150"/>
      <c r="U805" s="150"/>
      <c r="V805" s="150"/>
      <c r="W805" s="150"/>
      <c r="X805" s="150"/>
      <c r="Y805" s="150"/>
      <c r="Z805" s="150"/>
      <c r="AA805" s="150"/>
    </row>
    <row r="806" spans="1:27" ht="12.75">
      <c r="A806" s="150"/>
      <c r="B806" s="158">
        <f t="shared" si="6"/>
        <v>798</v>
      </c>
      <c r="C806" s="159" t="str">
        <f ca="1">IFERROR(__xludf.DUMMYFUNCTION("""COMPUTED_VALUE"""),"NURUL IZZAH MOHD ZAIN")</f>
        <v>NURUL IZZAH MOHD ZAIN</v>
      </c>
      <c r="D806" s="160" t="str">
        <f ca="1">IFERROR(__xludf.DUMMYFUNCTION("""COMPUTED_VALUE"""),"Jan 24")</f>
        <v>Jan 24</v>
      </c>
      <c r="E806" s="160" t="str">
        <f ca="1">IFERROR(__xludf.DUMMYFUNCTION("""COMPUTED_VALUE"""),"Script 1")</f>
        <v>Script 1</v>
      </c>
      <c r="F806" s="160"/>
      <c r="G806" s="160"/>
      <c r="H806" s="160"/>
      <c r="I806" s="160"/>
      <c r="J806" s="160"/>
      <c r="K806" s="160"/>
      <c r="L806" s="160" t="str">
        <f t="shared" ca="1" si="7"/>
        <v>Script 1</v>
      </c>
      <c r="M806" s="161"/>
      <c r="N806" s="150"/>
      <c r="O806" s="150"/>
      <c r="P806" s="150"/>
      <c r="Q806" s="150"/>
      <c r="R806" s="150"/>
      <c r="S806" s="150"/>
      <c r="T806" s="150"/>
      <c r="U806" s="150"/>
      <c r="V806" s="150"/>
      <c r="W806" s="150"/>
      <c r="X806" s="150"/>
      <c r="Y806" s="150"/>
      <c r="Z806" s="150"/>
      <c r="AA806" s="150"/>
    </row>
    <row r="807" spans="1:27" ht="12.75">
      <c r="A807" s="150"/>
      <c r="B807" s="158">
        <f t="shared" si="6"/>
        <v>799</v>
      </c>
      <c r="C807" s="159" t="str">
        <f ca="1">IFERROR(__xludf.DUMMYFUNCTION("""COMPUTED_VALUE"""),"Nurashidah Rosli")</f>
        <v>Nurashidah Rosli</v>
      </c>
      <c r="D807" s="160" t="str">
        <f ca="1">IFERROR(__xludf.DUMMYFUNCTION("""COMPUTED_VALUE"""),"Jan 24")</f>
        <v>Jan 24</v>
      </c>
      <c r="E807" s="160" t="str">
        <f ca="1">IFERROR(__xludf.DUMMYFUNCTION("""COMPUTED_VALUE"""),"Script 1")</f>
        <v>Script 1</v>
      </c>
      <c r="F807" s="160"/>
      <c r="G807" s="160"/>
      <c r="H807" s="160"/>
      <c r="I807" s="160"/>
      <c r="J807" s="160"/>
      <c r="K807" s="160"/>
      <c r="L807" s="160" t="str">
        <f t="shared" ca="1" si="7"/>
        <v>Script 1</v>
      </c>
      <c r="M807" s="161"/>
      <c r="N807" s="150"/>
      <c r="O807" s="150"/>
      <c r="P807" s="150"/>
      <c r="Q807" s="150"/>
      <c r="R807" s="150"/>
      <c r="S807" s="150"/>
      <c r="T807" s="150"/>
      <c r="U807" s="150"/>
      <c r="V807" s="150"/>
      <c r="W807" s="150"/>
      <c r="X807" s="150"/>
      <c r="Y807" s="150"/>
      <c r="Z807" s="150"/>
      <c r="AA807" s="150"/>
    </row>
    <row r="808" spans="1:27" ht="12.75">
      <c r="A808" s="150"/>
      <c r="B808" s="158">
        <f t="shared" si="6"/>
        <v>800</v>
      </c>
      <c r="C808" s="159" t="str">
        <f ca="1">IFERROR(__xludf.DUMMYFUNCTION("""COMPUTED_VALUE"""),"Nazhan Hisham")</f>
        <v>Nazhan Hisham</v>
      </c>
      <c r="D808" s="160" t="str">
        <f ca="1">IFERROR(__xludf.DUMMYFUNCTION("""COMPUTED_VALUE"""),"Jan 24")</f>
        <v>Jan 24</v>
      </c>
      <c r="E808" s="160" t="str">
        <f ca="1">IFERROR(__xludf.DUMMYFUNCTION("""COMPUTED_VALUE"""),"Script 1")</f>
        <v>Script 1</v>
      </c>
      <c r="F808" s="160"/>
      <c r="G808" s="160"/>
      <c r="H808" s="160"/>
      <c r="I808" s="160"/>
      <c r="J808" s="160"/>
      <c r="K808" s="160"/>
      <c r="L808" s="160" t="str">
        <f t="shared" ca="1" si="7"/>
        <v>Script 1</v>
      </c>
      <c r="M808" s="161"/>
      <c r="N808" s="150"/>
      <c r="O808" s="150"/>
      <c r="P808" s="150"/>
      <c r="Q808" s="150"/>
      <c r="R808" s="150"/>
      <c r="S808" s="150"/>
      <c r="T808" s="150"/>
      <c r="U808" s="150"/>
      <c r="V808" s="150"/>
      <c r="W808" s="150"/>
      <c r="X808" s="150"/>
      <c r="Y808" s="150"/>
      <c r="Z808" s="150"/>
      <c r="AA808" s="150"/>
    </row>
    <row r="809" spans="1:27" ht="12.75">
      <c r="A809" s="150"/>
      <c r="B809" s="158">
        <f t="shared" si="6"/>
        <v>801</v>
      </c>
      <c r="C809" s="159" t="str">
        <f ca="1">IFERROR(__xludf.DUMMYFUNCTION("""COMPUTED_VALUE"""),"Nurfarah Yasmin")</f>
        <v>Nurfarah Yasmin</v>
      </c>
      <c r="D809" s="160" t="str">
        <f ca="1">IFERROR(__xludf.DUMMYFUNCTION("""COMPUTED_VALUE"""),"Jan 24")</f>
        <v>Jan 24</v>
      </c>
      <c r="E809" s="160" t="str">
        <f ca="1">IFERROR(__xludf.DUMMYFUNCTION("""COMPUTED_VALUE"""),"Script 1")</f>
        <v>Script 1</v>
      </c>
      <c r="F809" s="160"/>
      <c r="G809" s="160"/>
      <c r="H809" s="160"/>
      <c r="I809" s="160"/>
      <c r="J809" s="160"/>
      <c r="K809" s="160"/>
      <c r="L809" s="160" t="str">
        <f t="shared" ca="1" si="7"/>
        <v>Script 1</v>
      </c>
      <c r="M809" s="161"/>
      <c r="N809" s="150"/>
      <c r="O809" s="150"/>
      <c r="P809" s="150"/>
      <c r="Q809" s="150"/>
      <c r="R809" s="150"/>
      <c r="S809" s="150"/>
      <c r="T809" s="150"/>
      <c r="U809" s="150"/>
      <c r="V809" s="150"/>
      <c r="W809" s="150"/>
      <c r="X809" s="150"/>
      <c r="Y809" s="150"/>
      <c r="Z809" s="150"/>
      <c r="AA809" s="150"/>
    </row>
    <row r="810" spans="1:27" ht="12.75">
      <c r="A810" s="150"/>
      <c r="B810" s="158">
        <f t="shared" si="6"/>
        <v>802</v>
      </c>
      <c r="C810" s="159" t="str">
        <f ca="1">IFERROR(__xludf.DUMMYFUNCTION("""COMPUTED_VALUE"""),"Dayang Nurnazrin Abang Burhanuddin")</f>
        <v>Dayang Nurnazrin Abang Burhanuddin</v>
      </c>
      <c r="D810" s="160" t="str">
        <f ca="1">IFERROR(__xludf.DUMMYFUNCTION("""COMPUTED_VALUE"""),"Jan 24")</f>
        <v>Jan 24</v>
      </c>
      <c r="E810" s="160" t="str">
        <f ca="1">IFERROR(__xludf.DUMMYFUNCTION("""COMPUTED_VALUE"""),"Script 1")</f>
        <v>Script 1</v>
      </c>
      <c r="F810" s="160"/>
      <c r="G810" s="160"/>
      <c r="H810" s="160"/>
      <c r="I810" s="160"/>
      <c r="J810" s="160"/>
      <c r="K810" s="160"/>
      <c r="L810" s="160" t="str">
        <f t="shared" ca="1" si="7"/>
        <v>Script 1</v>
      </c>
      <c r="M810" s="161"/>
      <c r="N810" s="150"/>
      <c r="O810" s="150"/>
      <c r="P810" s="150"/>
      <c r="Q810" s="150"/>
      <c r="R810" s="150"/>
      <c r="S810" s="150"/>
      <c r="T810" s="150"/>
      <c r="U810" s="150"/>
      <c r="V810" s="150"/>
      <c r="W810" s="150"/>
      <c r="X810" s="150"/>
      <c r="Y810" s="150"/>
      <c r="Z810" s="150"/>
      <c r="AA810" s="150"/>
    </row>
    <row r="811" spans="1:27" ht="12.75">
      <c r="A811" s="150"/>
      <c r="B811" s="158">
        <f t="shared" si="6"/>
        <v>803</v>
      </c>
      <c r="C811" s="159" t="str">
        <f ca="1">IFERROR(__xludf.DUMMYFUNCTION("""COMPUTED_VALUE"""),"Faris Aiman")</f>
        <v>Faris Aiman</v>
      </c>
      <c r="D811" s="160" t="str">
        <f ca="1">IFERROR(__xludf.DUMMYFUNCTION("""COMPUTED_VALUE"""),"Jan 24")</f>
        <v>Jan 24</v>
      </c>
      <c r="E811" s="160" t="str">
        <f ca="1">IFERROR(__xludf.DUMMYFUNCTION("""COMPUTED_VALUE"""),"Script 1")</f>
        <v>Script 1</v>
      </c>
      <c r="F811" s="160"/>
      <c r="G811" s="160"/>
      <c r="H811" s="160"/>
      <c r="I811" s="160"/>
      <c r="J811" s="160"/>
      <c r="K811" s="160"/>
      <c r="L811" s="160" t="str">
        <f t="shared" ca="1" si="7"/>
        <v>Script 1</v>
      </c>
      <c r="M811" s="161"/>
      <c r="N811" s="150"/>
      <c r="O811" s="150"/>
      <c r="P811" s="150"/>
      <c r="Q811" s="150"/>
      <c r="R811" s="150"/>
      <c r="S811" s="150"/>
      <c r="T811" s="150"/>
      <c r="U811" s="150"/>
      <c r="V811" s="150"/>
      <c r="W811" s="150"/>
      <c r="X811" s="150"/>
      <c r="Y811" s="150"/>
      <c r="Z811" s="150"/>
      <c r="AA811" s="150"/>
    </row>
    <row r="812" spans="1:27" ht="12.75">
      <c r="A812" s="150"/>
      <c r="B812" s="158">
        <f t="shared" si="6"/>
        <v>804</v>
      </c>
      <c r="C812" s="159" t="str">
        <f ca="1">IFERROR(__xludf.DUMMYFUNCTION("""COMPUTED_VALUE"""),"Aisyah Khaidir")</f>
        <v>Aisyah Khaidir</v>
      </c>
      <c r="D812" s="160" t="str">
        <f ca="1">IFERROR(__xludf.DUMMYFUNCTION("""COMPUTED_VALUE"""),"Jan 24")</f>
        <v>Jan 24</v>
      </c>
      <c r="E812" s="160" t="str">
        <f ca="1">IFERROR(__xludf.DUMMYFUNCTION("""COMPUTED_VALUE"""),"Script 1")</f>
        <v>Script 1</v>
      </c>
      <c r="F812" s="160"/>
      <c r="G812" s="160"/>
      <c r="H812" s="160"/>
      <c r="I812" s="160"/>
      <c r="J812" s="160"/>
      <c r="K812" s="160"/>
      <c r="L812" s="160" t="str">
        <f t="shared" ca="1" si="7"/>
        <v>Script 1</v>
      </c>
      <c r="M812" s="161"/>
      <c r="N812" s="150"/>
      <c r="O812" s="150"/>
      <c r="P812" s="150"/>
      <c r="Q812" s="150"/>
      <c r="R812" s="150"/>
      <c r="S812" s="150"/>
      <c r="T812" s="150"/>
      <c r="U812" s="150"/>
      <c r="V812" s="150"/>
      <c r="W812" s="150"/>
      <c r="X812" s="150"/>
      <c r="Y812" s="150"/>
      <c r="Z812" s="150"/>
      <c r="AA812" s="150"/>
    </row>
    <row r="813" spans="1:27" ht="12.75">
      <c r="A813" s="150"/>
      <c r="B813" s="158">
        <f t="shared" si="6"/>
        <v>805</v>
      </c>
      <c r="C813" s="159" t="str">
        <f ca="1">IFERROR(__xludf.DUMMYFUNCTION("""COMPUTED_VALUE"""),"Ramizah Mukhtar")</f>
        <v>Ramizah Mukhtar</v>
      </c>
      <c r="D813" s="160" t="str">
        <f ca="1">IFERROR(__xludf.DUMMYFUNCTION("""COMPUTED_VALUE"""),"Jan 24")</f>
        <v>Jan 24</v>
      </c>
      <c r="E813" s="160" t="str">
        <f ca="1">IFERROR(__xludf.DUMMYFUNCTION("""COMPUTED_VALUE"""),"Script 1")</f>
        <v>Script 1</v>
      </c>
      <c r="F813" s="160"/>
      <c r="G813" s="160"/>
      <c r="H813" s="160"/>
      <c r="I813" s="160"/>
      <c r="J813" s="160"/>
      <c r="K813" s="160"/>
      <c r="L813" s="160" t="str">
        <f t="shared" ca="1" si="7"/>
        <v>Script 1</v>
      </c>
      <c r="M813" s="161"/>
      <c r="N813" s="150"/>
      <c r="O813" s="150"/>
      <c r="P813" s="150"/>
      <c r="Q813" s="150"/>
      <c r="R813" s="150"/>
      <c r="S813" s="150"/>
      <c r="T813" s="150"/>
      <c r="U813" s="150"/>
      <c r="V813" s="150"/>
      <c r="W813" s="150"/>
      <c r="X813" s="150"/>
      <c r="Y813" s="150"/>
      <c r="Z813" s="150"/>
      <c r="AA813" s="150"/>
    </row>
    <row r="814" spans="1:27" ht="12.75">
      <c r="A814" s="150"/>
      <c r="B814" s="158">
        <f t="shared" si="6"/>
        <v>806</v>
      </c>
      <c r="C814" s="159" t="str">
        <f ca="1">IFERROR(__xludf.DUMMYFUNCTION("""COMPUTED_VALUE"""),"Azeym Mustafa")</f>
        <v>Azeym Mustafa</v>
      </c>
      <c r="D814" s="160" t="str">
        <f ca="1">IFERROR(__xludf.DUMMYFUNCTION("""COMPUTED_VALUE"""),"Jan 24")</f>
        <v>Jan 24</v>
      </c>
      <c r="E814" s="160" t="str">
        <f ca="1">IFERROR(__xludf.DUMMYFUNCTION("""COMPUTED_VALUE"""),"Script 1")</f>
        <v>Script 1</v>
      </c>
      <c r="F814" s="160"/>
      <c r="G814" s="160"/>
      <c r="H814" s="160"/>
      <c r="I814" s="160"/>
      <c r="J814" s="160"/>
      <c r="K814" s="160"/>
      <c r="L814" s="160" t="str">
        <f t="shared" ca="1" si="7"/>
        <v>Script 1</v>
      </c>
      <c r="M814" s="161"/>
      <c r="N814" s="150"/>
      <c r="O814" s="150"/>
      <c r="P814" s="150"/>
      <c r="Q814" s="150"/>
      <c r="R814" s="150"/>
      <c r="S814" s="150"/>
      <c r="T814" s="150"/>
      <c r="U814" s="150"/>
      <c r="V814" s="150"/>
      <c r="W814" s="150"/>
      <c r="X814" s="150"/>
      <c r="Y814" s="150"/>
      <c r="Z814" s="150"/>
      <c r="AA814" s="150"/>
    </row>
    <row r="815" spans="1:27" ht="12.75">
      <c r="A815" s="150"/>
      <c r="B815" s="158">
        <f t="shared" si="6"/>
        <v>807</v>
      </c>
      <c r="C815" s="159" t="str">
        <f ca="1">IFERROR(__xludf.DUMMYFUNCTION("""COMPUTED_VALUE"""),"AIN AUNI")</f>
        <v>AIN AUNI</v>
      </c>
      <c r="D815" s="160" t="str">
        <f ca="1">IFERROR(__xludf.DUMMYFUNCTION("""COMPUTED_VALUE"""),"Jan 24")</f>
        <v>Jan 24</v>
      </c>
      <c r="E815" s="160" t="str">
        <f ca="1">IFERROR(__xludf.DUMMYFUNCTION("""COMPUTED_VALUE"""),"Script 1")</f>
        <v>Script 1</v>
      </c>
      <c r="F815" s="160"/>
      <c r="G815" s="160"/>
      <c r="H815" s="160"/>
      <c r="I815" s="160"/>
      <c r="J815" s="160"/>
      <c r="K815" s="160"/>
      <c r="L815" s="160" t="str">
        <f t="shared" ca="1" si="7"/>
        <v>Script 1</v>
      </c>
      <c r="M815" s="161"/>
      <c r="N815" s="150"/>
      <c r="O815" s="150"/>
      <c r="P815" s="150"/>
      <c r="Q815" s="150"/>
      <c r="R815" s="150"/>
      <c r="S815" s="150"/>
      <c r="T815" s="150"/>
      <c r="U815" s="150"/>
      <c r="V815" s="150"/>
      <c r="W815" s="150"/>
      <c r="X815" s="150"/>
      <c r="Y815" s="150"/>
      <c r="Z815" s="150"/>
      <c r="AA815" s="150"/>
    </row>
    <row r="816" spans="1:27" ht="12.75">
      <c r="A816" s="150"/>
      <c r="B816" s="158">
        <f t="shared" si="6"/>
        <v>808</v>
      </c>
      <c r="C816" s="159" t="str">
        <f ca="1">IFERROR(__xludf.DUMMYFUNCTION("""COMPUTED_VALUE"""),"Amirul Faizal")</f>
        <v>Amirul Faizal</v>
      </c>
      <c r="D816" s="160" t="str">
        <f ca="1">IFERROR(__xludf.DUMMYFUNCTION("""COMPUTED_VALUE"""),"Jan 24")</f>
        <v>Jan 24</v>
      </c>
      <c r="E816" s="160" t="str">
        <f ca="1">IFERROR(__xludf.DUMMYFUNCTION("""COMPUTED_VALUE"""),"Script 1")</f>
        <v>Script 1</v>
      </c>
      <c r="F816" s="160"/>
      <c r="G816" s="160"/>
      <c r="H816" s="160"/>
      <c r="I816" s="160"/>
      <c r="J816" s="160"/>
      <c r="K816" s="160"/>
      <c r="L816" s="160" t="str">
        <f t="shared" ca="1" si="7"/>
        <v>Script 1</v>
      </c>
      <c r="M816" s="161"/>
      <c r="N816" s="150"/>
      <c r="O816" s="150"/>
      <c r="P816" s="150"/>
      <c r="Q816" s="150"/>
      <c r="R816" s="150"/>
      <c r="S816" s="150"/>
      <c r="T816" s="150"/>
      <c r="U816" s="150"/>
      <c r="V816" s="150"/>
      <c r="W816" s="150"/>
      <c r="X816" s="150"/>
      <c r="Y816" s="150"/>
      <c r="Z816" s="150"/>
      <c r="AA816" s="150"/>
    </row>
    <row r="817" spans="1:27" ht="12.75">
      <c r="A817" s="150"/>
      <c r="B817" s="158">
        <f t="shared" si="6"/>
        <v>809</v>
      </c>
      <c r="C817" s="159" t="str">
        <f ca="1">IFERROR(__xludf.DUMMYFUNCTION("""COMPUTED_VALUE"""),"Nur Hana Irdayu")</f>
        <v>Nur Hana Irdayu</v>
      </c>
      <c r="D817" s="160" t="str">
        <f ca="1">IFERROR(__xludf.DUMMYFUNCTION("""COMPUTED_VALUE"""),"Jan 24")</f>
        <v>Jan 24</v>
      </c>
      <c r="E817" s="160" t="str">
        <f ca="1">IFERROR(__xludf.DUMMYFUNCTION("""COMPUTED_VALUE"""),"Script 1")</f>
        <v>Script 1</v>
      </c>
      <c r="F817" s="160"/>
      <c r="G817" s="160"/>
      <c r="H817" s="160"/>
      <c r="I817" s="160"/>
      <c r="J817" s="160"/>
      <c r="K817" s="160"/>
      <c r="L817" s="160" t="str">
        <f t="shared" ca="1" si="7"/>
        <v>Script 1</v>
      </c>
      <c r="M817" s="161"/>
      <c r="N817" s="150"/>
      <c r="O817" s="150"/>
      <c r="P817" s="150"/>
      <c r="Q817" s="150"/>
      <c r="R817" s="150"/>
      <c r="S817" s="150"/>
      <c r="T817" s="150"/>
      <c r="U817" s="150"/>
      <c r="V817" s="150"/>
      <c r="W817" s="150"/>
      <c r="X817" s="150"/>
      <c r="Y817" s="150"/>
      <c r="Z817" s="150"/>
      <c r="AA817" s="150"/>
    </row>
    <row r="818" spans="1:27" ht="12.75">
      <c r="A818" s="150"/>
      <c r="B818" s="158">
        <f t="shared" si="6"/>
        <v>810</v>
      </c>
      <c r="C818" s="159" t="str">
        <f ca="1">IFERROR(__xludf.DUMMYFUNCTION("""COMPUTED_VALUE"""),"Ain Nazatul")</f>
        <v>Ain Nazatul</v>
      </c>
      <c r="D818" s="160" t="str">
        <f ca="1">IFERROR(__xludf.DUMMYFUNCTION("""COMPUTED_VALUE"""),"Jan 24")</f>
        <v>Jan 24</v>
      </c>
      <c r="E818" s="160" t="str">
        <f ca="1">IFERROR(__xludf.DUMMYFUNCTION("""COMPUTED_VALUE"""),"Script 1")</f>
        <v>Script 1</v>
      </c>
      <c r="F818" s="160"/>
      <c r="G818" s="160"/>
      <c r="H818" s="160"/>
      <c r="I818" s="160"/>
      <c r="J818" s="160"/>
      <c r="K818" s="160"/>
      <c r="L818" s="160" t="str">
        <f t="shared" ca="1" si="7"/>
        <v>Script 1</v>
      </c>
      <c r="M818" s="161"/>
      <c r="N818" s="150"/>
      <c r="O818" s="150"/>
      <c r="P818" s="150"/>
      <c r="Q818" s="150"/>
      <c r="R818" s="150"/>
      <c r="S818" s="150"/>
      <c r="T818" s="150"/>
      <c r="U818" s="150"/>
      <c r="V818" s="150"/>
      <c r="W818" s="150"/>
      <c r="X818" s="150"/>
      <c r="Y818" s="150"/>
      <c r="Z818" s="150"/>
      <c r="AA818" s="150"/>
    </row>
    <row r="819" spans="1:27" ht="12.75">
      <c r="A819" s="150"/>
      <c r="B819" s="158">
        <f t="shared" si="6"/>
        <v>811</v>
      </c>
      <c r="C819" s="159" t="str">
        <f ca="1">IFERROR(__xludf.DUMMYFUNCTION("""COMPUTED_VALUE"""),"Nurulfatma Aina Fauzi")</f>
        <v>Nurulfatma Aina Fauzi</v>
      </c>
      <c r="D819" s="160" t="str">
        <f ca="1">IFERROR(__xludf.DUMMYFUNCTION("""COMPUTED_VALUE"""),"Jan 24")</f>
        <v>Jan 24</v>
      </c>
      <c r="E819" s="160" t="str">
        <f ca="1">IFERROR(__xludf.DUMMYFUNCTION("""COMPUTED_VALUE"""),"Script 1")</f>
        <v>Script 1</v>
      </c>
      <c r="F819" s="160"/>
      <c r="G819" s="160"/>
      <c r="H819" s="160"/>
      <c r="I819" s="160"/>
      <c r="J819" s="160"/>
      <c r="K819" s="160"/>
      <c r="L819" s="160" t="str">
        <f t="shared" ca="1" si="7"/>
        <v>Script 1</v>
      </c>
      <c r="M819" s="161"/>
      <c r="N819" s="150"/>
      <c r="O819" s="150"/>
      <c r="P819" s="150"/>
      <c r="Q819" s="150"/>
      <c r="R819" s="150"/>
      <c r="S819" s="150"/>
      <c r="T819" s="150"/>
      <c r="U819" s="150"/>
      <c r="V819" s="150"/>
      <c r="W819" s="150"/>
      <c r="X819" s="150"/>
      <c r="Y819" s="150"/>
      <c r="Z819" s="150"/>
      <c r="AA819" s="150"/>
    </row>
    <row r="820" spans="1:27" ht="12.75">
      <c r="A820" s="150"/>
      <c r="B820" s="158">
        <f t="shared" si="6"/>
        <v>812</v>
      </c>
      <c r="C820" s="159" t="str">
        <f ca="1">IFERROR(__xludf.DUMMYFUNCTION("""COMPUTED_VALUE"""),"Siti Nur Fatimah Azhar")</f>
        <v>Siti Nur Fatimah Azhar</v>
      </c>
      <c r="D820" s="160" t="str">
        <f ca="1">IFERROR(__xludf.DUMMYFUNCTION("""COMPUTED_VALUE"""),"Jan 24")</f>
        <v>Jan 24</v>
      </c>
      <c r="E820" s="160" t="str">
        <f ca="1">IFERROR(__xludf.DUMMYFUNCTION("""COMPUTED_VALUE"""),"Script 1")</f>
        <v>Script 1</v>
      </c>
      <c r="F820" s="160"/>
      <c r="G820" s="160"/>
      <c r="H820" s="160"/>
      <c r="I820" s="160"/>
      <c r="J820" s="160"/>
      <c r="K820" s="160"/>
      <c r="L820" s="160" t="str">
        <f t="shared" ca="1" si="7"/>
        <v>Script 1</v>
      </c>
      <c r="M820" s="161"/>
      <c r="N820" s="150"/>
      <c r="O820" s="150"/>
      <c r="P820" s="150"/>
      <c r="Q820" s="150"/>
      <c r="R820" s="150"/>
      <c r="S820" s="150"/>
      <c r="T820" s="150"/>
      <c r="U820" s="150"/>
      <c r="V820" s="150"/>
      <c r="W820" s="150"/>
      <c r="X820" s="150"/>
      <c r="Y820" s="150"/>
      <c r="Z820" s="150"/>
      <c r="AA820" s="150"/>
    </row>
    <row r="821" spans="1:27" ht="12.75">
      <c r="A821" s="150"/>
      <c r="B821" s="158">
        <f t="shared" si="6"/>
        <v>813</v>
      </c>
      <c r="C821" s="159" t="str">
        <f ca="1">IFERROR(__xludf.DUMMYFUNCTION("""COMPUTED_VALUE"""),"Zuhazwan Irfan Zulkifli")</f>
        <v>Zuhazwan Irfan Zulkifli</v>
      </c>
      <c r="D821" s="160" t="str">
        <f ca="1">IFERROR(__xludf.DUMMYFUNCTION("""COMPUTED_VALUE"""),"Jan 24")</f>
        <v>Jan 24</v>
      </c>
      <c r="E821" s="160" t="str">
        <f ca="1">IFERROR(__xludf.DUMMYFUNCTION("""COMPUTED_VALUE"""),"Script 1")</f>
        <v>Script 1</v>
      </c>
      <c r="F821" s="160"/>
      <c r="G821" s="160"/>
      <c r="H821" s="160"/>
      <c r="I821" s="160"/>
      <c r="J821" s="160"/>
      <c r="K821" s="160"/>
      <c r="L821" s="160" t="str">
        <f t="shared" ca="1" si="7"/>
        <v>Script 1</v>
      </c>
      <c r="M821" s="161"/>
      <c r="N821" s="150"/>
      <c r="O821" s="150"/>
      <c r="P821" s="150"/>
      <c r="Q821" s="150"/>
      <c r="R821" s="150"/>
      <c r="S821" s="150"/>
      <c r="T821" s="150"/>
      <c r="U821" s="150"/>
      <c r="V821" s="150"/>
      <c r="W821" s="150"/>
      <c r="X821" s="150"/>
      <c r="Y821" s="150"/>
      <c r="Z821" s="150"/>
      <c r="AA821" s="150"/>
    </row>
    <row r="822" spans="1:27" ht="12.75">
      <c r="A822" s="150"/>
      <c r="B822" s="158">
        <f t="shared" si="6"/>
        <v>814</v>
      </c>
      <c r="C822" s="159" t="str">
        <f ca="1">IFERROR(__xludf.DUMMYFUNCTION("""COMPUTED_VALUE"""),"Marsya Arrisa")</f>
        <v>Marsya Arrisa</v>
      </c>
      <c r="D822" s="160" t="str">
        <f ca="1">IFERROR(__xludf.DUMMYFUNCTION("""COMPUTED_VALUE"""),"Jan 24")</f>
        <v>Jan 24</v>
      </c>
      <c r="E822" s="160" t="str">
        <f ca="1">IFERROR(__xludf.DUMMYFUNCTION("""COMPUTED_VALUE"""),"Script 1")</f>
        <v>Script 1</v>
      </c>
      <c r="F822" s="160"/>
      <c r="G822" s="160"/>
      <c r="H822" s="160"/>
      <c r="I822" s="160"/>
      <c r="J822" s="160"/>
      <c r="K822" s="160"/>
      <c r="L822" s="160" t="str">
        <f t="shared" ca="1" si="7"/>
        <v>Script 1</v>
      </c>
      <c r="M822" s="161"/>
      <c r="N822" s="150"/>
      <c r="O822" s="150"/>
      <c r="P822" s="150"/>
      <c r="Q822" s="150"/>
      <c r="R822" s="150"/>
      <c r="S822" s="150"/>
      <c r="T822" s="150"/>
      <c r="U822" s="150"/>
      <c r="V822" s="150"/>
      <c r="W822" s="150"/>
      <c r="X822" s="150"/>
      <c r="Y822" s="150"/>
      <c r="Z822" s="150"/>
      <c r="AA822" s="150"/>
    </row>
    <row r="823" spans="1:27" ht="12.75">
      <c r="A823" s="150"/>
      <c r="B823" s="158">
        <f t="shared" si="6"/>
        <v>815</v>
      </c>
      <c r="C823" s="159" t="str">
        <f ca="1">IFERROR(__xludf.DUMMYFUNCTION("""COMPUTED_VALUE"""),"Amirah Amir")</f>
        <v>Amirah Amir</v>
      </c>
      <c r="D823" s="160" t="str">
        <f ca="1">IFERROR(__xludf.DUMMYFUNCTION("""COMPUTED_VALUE"""),"Jan 24")</f>
        <v>Jan 24</v>
      </c>
      <c r="E823" s="160" t="str">
        <f ca="1">IFERROR(__xludf.DUMMYFUNCTION("""COMPUTED_VALUE"""),"Script 1")</f>
        <v>Script 1</v>
      </c>
      <c r="F823" s="160"/>
      <c r="G823" s="160"/>
      <c r="H823" s="160"/>
      <c r="I823" s="160"/>
      <c r="J823" s="160"/>
      <c r="K823" s="160"/>
      <c r="L823" s="160" t="str">
        <f t="shared" ca="1" si="7"/>
        <v>Script 1</v>
      </c>
      <c r="M823" s="161"/>
      <c r="N823" s="150"/>
      <c r="O823" s="150"/>
      <c r="P823" s="150"/>
      <c r="Q823" s="150"/>
      <c r="R823" s="150"/>
      <c r="S823" s="150"/>
      <c r="T823" s="150"/>
      <c r="U823" s="150"/>
      <c r="V823" s="150"/>
      <c r="W823" s="150"/>
      <c r="X823" s="150"/>
      <c r="Y823" s="150"/>
      <c r="Z823" s="150"/>
      <c r="AA823" s="150"/>
    </row>
    <row r="824" spans="1:27" ht="12.75">
      <c r="A824" s="150"/>
      <c r="B824" s="158">
        <f t="shared" si="6"/>
        <v>816</v>
      </c>
      <c r="C824" s="159" t="str">
        <f ca="1">IFERROR(__xludf.DUMMYFUNCTION("""COMPUTED_VALUE"""),"Nafiizuddin Danial")</f>
        <v>Nafiizuddin Danial</v>
      </c>
      <c r="D824" s="160" t="str">
        <f ca="1">IFERROR(__xludf.DUMMYFUNCTION("""COMPUTED_VALUE"""),"Jan 24")</f>
        <v>Jan 24</v>
      </c>
      <c r="E824" s="160" t="str">
        <f ca="1">IFERROR(__xludf.DUMMYFUNCTION("""COMPUTED_VALUE"""),"Script 1")</f>
        <v>Script 1</v>
      </c>
      <c r="F824" s="160"/>
      <c r="G824" s="160"/>
      <c r="H824" s="160"/>
      <c r="I824" s="160"/>
      <c r="J824" s="160"/>
      <c r="K824" s="160"/>
      <c r="L824" s="160" t="str">
        <f t="shared" ca="1" si="7"/>
        <v>Script 1</v>
      </c>
      <c r="M824" s="161"/>
      <c r="N824" s="150"/>
      <c r="O824" s="150"/>
      <c r="P824" s="150"/>
      <c r="Q824" s="150"/>
      <c r="R824" s="150"/>
      <c r="S824" s="150"/>
      <c r="T824" s="150"/>
      <c r="U824" s="150"/>
      <c r="V824" s="150"/>
      <c r="W824" s="150"/>
      <c r="X824" s="150"/>
      <c r="Y824" s="150"/>
      <c r="Z824" s="150"/>
      <c r="AA824" s="150"/>
    </row>
    <row r="825" spans="1:27" ht="12.75">
      <c r="A825" s="150"/>
      <c r="B825" s="158">
        <f t="shared" si="6"/>
        <v>817</v>
      </c>
      <c r="C825" s="159" t="str">
        <f ca="1">IFERROR(__xludf.DUMMYFUNCTION("""COMPUTED_VALUE"""),"Nurhafizahtul Nadhirah")</f>
        <v>Nurhafizahtul Nadhirah</v>
      </c>
      <c r="D825" s="160" t="str">
        <f ca="1">IFERROR(__xludf.DUMMYFUNCTION("""COMPUTED_VALUE"""),"Jan 24")</f>
        <v>Jan 24</v>
      </c>
      <c r="E825" s="160" t="str">
        <f ca="1">IFERROR(__xludf.DUMMYFUNCTION("""COMPUTED_VALUE"""),"Script 1")</f>
        <v>Script 1</v>
      </c>
      <c r="F825" s="160"/>
      <c r="G825" s="160"/>
      <c r="H825" s="160"/>
      <c r="I825" s="160"/>
      <c r="J825" s="160"/>
      <c r="K825" s="160"/>
      <c r="L825" s="160" t="str">
        <f t="shared" ca="1" si="7"/>
        <v>Script 1</v>
      </c>
      <c r="M825" s="161"/>
      <c r="N825" s="150"/>
      <c r="O825" s="150"/>
      <c r="P825" s="150"/>
      <c r="Q825" s="150"/>
      <c r="R825" s="150"/>
      <c r="S825" s="150"/>
      <c r="T825" s="150"/>
      <c r="U825" s="150"/>
      <c r="V825" s="150"/>
      <c r="W825" s="150"/>
      <c r="X825" s="150"/>
      <c r="Y825" s="150"/>
      <c r="Z825" s="150"/>
      <c r="AA825" s="150"/>
    </row>
    <row r="826" spans="1:27" ht="12.75">
      <c r="A826" s="150"/>
      <c r="B826" s="158">
        <f t="shared" si="6"/>
        <v>818</v>
      </c>
      <c r="C826" s="159" t="str">
        <f ca="1">IFERROR(__xludf.DUMMYFUNCTION("""COMPUTED_VALUE"""),"Iman Rosli")</f>
        <v>Iman Rosli</v>
      </c>
      <c r="D826" s="160" t="str">
        <f ca="1">IFERROR(__xludf.DUMMYFUNCTION("""COMPUTED_VALUE"""),"Jan 24")</f>
        <v>Jan 24</v>
      </c>
      <c r="E826" s="160" t="str">
        <f ca="1">IFERROR(__xludf.DUMMYFUNCTION("""COMPUTED_VALUE"""),"Script 1")</f>
        <v>Script 1</v>
      </c>
      <c r="F826" s="160"/>
      <c r="G826" s="160"/>
      <c r="H826" s="160"/>
      <c r="I826" s="160"/>
      <c r="J826" s="160"/>
      <c r="K826" s="160"/>
      <c r="L826" s="160" t="str">
        <f t="shared" ca="1" si="7"/>
        <v>Script 1</v>
      </c>
      <c r="M826" s="161"/>
      <c r="N826" s="150"/>
      <c r="O826" s="150"/>
      <c r="P826" s="150"/>
      <c r="Q826" s="150"/>
      <c r="R826" s="150"/>
      <c r="S826" s="150"/>
      <c r="T826" s="150"/>
      <c r="U826" s="150"/>
      <c r="V826" s="150"/>
      <c r="W826" s="150"/>
      <c r="X826" s="150"/>
      <c r="Y826" s="150"/>
      <c r="Z826" s="150"/>
      <c r="AA826" s="150"/>
    </row>
    <row r="827" spans="1:27" ht="12.75">
      <c r="A827" s="150"/>
      <c r="B827" s="158">
        <f t="shared" si="6"/>
        <v>819</v>
      </c>
      <c r="C827" s="159" t="str">
        <f ca="1">IFERROR(__xludf.DUMMYFUNCTION("""COMPUTED_VALUE"""),"Aniq Alias")</f>
        <v>Aniq Alias</v>
      </c>
      <c r="D827" s="160" t="str">
        <f ca="1">IFERROR(__xludf.DUMMYFUNCTION("""COMPUTED_VALUE"""),"Jan 24")</f>
        <v>Jan 24</v>
      </c>
      <c r="E827" s="160" t="str">
        <f ca="1">IFERROR(__xludf.DUMMYFUNCTION("""COMPUTED_VALUE"""),"Script 1")</f>
        <v>Script 1</v>
      </c>
      <c r="F827" s="160"/>
      <c r="G827" s="160"/>
      <c r="H827" s="160"/>
      <c r="I827" s="160"/>
      <c r="J827" s="160"/>
      <c r="K827" s="160"/>
      <c r="L827" s="160" t="str">
        <f t="shared" ca="1" si="7"/>
        <v>Script 1</v>
      </c>
      <c r="M827" s="161"/>
      <c r="N827" s="150"/>
      <c r="O827" s="150"/>
      <c r="P827" s="150"/>
      <c r="Q827" s="150"/>
      <c r="R827" s="150"/>
      <c r="S827" s="150"/>
      <c r="T827" s="150"/>
      <c r="U827" s="150"/>
      <c r="V827" s="150"/>
      <c r="W827" s="150"/>
      <c r="X827" s="150"/>
      <c r="Y827" s="150"/>
      <c r="Z827" s="150"/>
      <c r="AA827" s="150"/>
    </row>
    <row r="828" spans="1:27" ht="12.75">
      <c r="A828" s="150"/>
      <c r="B828" s="158">
        <f t="shared" si="6"/>
        <v>820</v>
      </c>
      <c r="C828" s="159" t="str">
        <f ca="1">IFERROR(__xludf.DUMMYFUNCTION("""COMPUTED_VALUE"""),"Lia Mayuni")</f>
        <v>Lia Mayuni</v>
      </c>
      <c r="D828" s="160" t="str">
        <f ca="1">IFERROR(__xludf.DUMMYFUNCTION("""COMPUTED_VALUE"""),"Jan 24")</f>
        <v>Jan 24</v>
      </c>
      <c r="E828" s="160" t="str">
        <f ca="1">IFERROR(__xludf.DUMMYFUNCTION("""COMPUTED_VALUE"""),"Script 1")</f>
        <v>Script 1</v>
      </c>
      <c r="F828" s="160"/>
      <c r="G828" s="160"/>
      <c r="H828" s="160"/>
      <c r="I828" s="160"/>
      <c r="J828" s="160"/>
      <c r="K828" s="160"/>
      <c r="L828" s="160" t="str">
        <f t="shared" ca="1" si="7"/>
        <v>Script 1</v>
      </c>
      <c r="M828" s="161"/>
      <c r="N828" s="150"/>
      <c r="O828" s="150"/>
      <c r="P828" s="150"/>
      <c r="Q828" s="150"/>
      <c r="R828" s="150"/>
      <c r="S828" s="150"/>
      <c r="T828" s="150"/>
      <c r="U828" s="150"/>
      <c r="V828" s="150"/>
      <c r="W828" s="150"/>
      <c r="X828" s="150"/>
      <c r="Y828" s="150"/>
      <c r="Z828" s="150"/>
      <c r="AA828" s="150"/>
    </row>
    <row r="829" spans="1:27" ht="12.75">
      <c r="A829" s="150"/>
      <c r="B829" s="158">
        <f t="shared" si="6"/>
        <v>821</v>
      </c>
      <c r="C829" s="159" t="str">
        <f ca="1">IFERROR(__xludf.DUMMYFUNCTION("""COMPUTED_VALUE"""),"Nurul Aini Yusari")</f>
        <v>Nurul Aini Yusari</v>
      </c>
      <c r="D829" s="160" t="str">
        <f ca="1">IFERROR(__xludf.DUMMYFUNCTION("""COMPUTED_VALUE"""),"Jan 24")</f>
        <v>Jan 24</v>
      </c>
      <c r="E829" s="160" t="str">
        <f ca="1">IFERROR(__xludf.DUMMYFUNCTION("""COMPUTED_VALUE"""),"Script 1")</f>
        <v>Script 1</v>
      </c>
      <c r="F829" s="160"/>
      <c r="G829" s="160"/>
      <c r="H829" s="160"/>
      <c r="I829" s="160"/>
      <c r="J829" s="160"/>
      <c r="K829" s="160"/>
      <c r="L829" s="160" t="str">
        <f t="shared" ca="1" si="7"/>
        <v>Script 1</v>
      </c>
      <c r="M829" s="161"/>
      <c r="N829" s="150"/>
      <c r="O829" s="150"/>
      <c r="P829" s="150"/>
      <c r="Q829" s="150"/>
      <c r="R829" s="150"/>
      <c r="S829" s="150"/>
      <c r="T829" s="150"/>
      <c r="U829" s="150"/>
      <c r="V829" s="150"/>
      <c r="W829" s="150"/>
      <c r="X829" s="150"/>
      <c r="Y829" s="150"/>
      <c r="Z829" s="150"/>
      <c r="AA829" s="150"/>
    </row>
    <row r="830" spans="1:27" ht="12.75">
      <c r="A830" s="150"/>
      <c r="B830" s="158">
        <f t="shared" si="6"/>
        <v>822</v>
      </c>
      <c r="C830" s="159" t="str">
        <f ca="1">IFERROR(__xludf.DUMMYFUNCTION("""COMPUTED_VALUE"""),"Nur Azlinn Zamri")</f>
        <v>Nur Azlinn Zamri</v>
      </c>
      <c r="D830" s="160" t="str">
        <f ca="1">IFERROR(__xludf.DUMMYFUNCTION("""COMPUTED_VALUE"""),"Jan 24")</f>
        <v>Jan 24</v>
      </c>
      <c r="E830" s="160" t="str">
        <f ca="1">IFERROR(__xludf.DUMMYFUNCTION("""COMPUTED_VALUE"""),"Script 1")</f>
        <v>Script 1</v>
      </c>
      <c r="F830" s="160"/>
      <c r="G830" s="160"/>
      <c r="H830" s="160"/>
      <c r="I830" s="160"/>
      <c r="J830" s="160"/>
      <c r="K830" s="160"/>
      <c r="L830" s="160" t="str">
        <f t="shared" ca="1" si="7"/>
        <v>Script 1</v>
      </c>
      <c r="M830" s="161"/>
      <c r="N830" s="150"/>
      <c r="O830" s="150"/>
      <c r="P830" s="150"/>
      <c r="Q830" s="150"/>
      <c r="R830" s="150"/>
      <c r="S830" s="150"/>
      <c r="T830" s="150"/>
      <c r="U830" s="150"/>
      <c r="V830" s="150"/>
      <c r="W830" s="150"/>
      <c r="X830" s="150"/>
      <c r="Y830" s="150"/>
      <c r="Z830" s="150"/>
      <c r="AA830" s="150"/>
    </row>
    <row r="831" spans="1:27" ht="12.75">
      <c r="A831" s="150"/>
      <c r="B831" s="158">
        <f t="shared" si="6"/>
        <v>823</v>
      </c>
      <c r="C831" s="159" t="str">
        <f ca="1">IFERROR(__xludf.DUMMYFUNCTION("""COMPUTED_VALUE"""),"Alisa A.")</f>
        <v>Alisa A.</v>
      </c>
      <c r="D831" s="160" t="str">
        <f ca="1">IFERROR(__xludf.DUMMYFUNCTION("""COMPUTED_VALUE"""),"Jan 24")</f>
        <v>Jan 24</v>
      </c>
      <c r="E831" s="160" t="str">
        <f ca="1">IFERROR(__xludf.DUMMYFUNCTION("""COMPUTED_VALUE"""),"Script 1")</f>
        <v>Script 1</v>
      </c>
      <c r="F831" s="160"/>
      <c r="G831" s="160"/>
      <c r="H831" s="160"/>
      <c r="I831" s="160"/>
      <c r="J831" s="160"/>
      <c r="K831" s="160"/>
      <c r="L831" s="160" t="str">
        <f t="shared" ca="1" si="7"/>
        <v>Script 1</v>
      </c>
      <c r="M831" s="161"/>
      <c r="N831" s="150"/>
      <c r="O831" s="150"/>
      <c r="P831" s="150"/>
      <c r="Q831" s="150"/>
      <c r="R831" s="150"/>
      <c r="S831" s="150"/>
      <c r="T831" s="150"/>
      <c r="U831" s="150"/>
      <c r="V831" s="150"/>
      <c r="W831" s="150"/>
      <c r="X831" s="150"/>
      <c r="Y831" s="150"/>
      <c r="Z831" s="150"/>
      <c r="AA831" s="150"/>
    </row>
    <row r="832" spans="1:27" ht="12.75">
      <c r="A832" s="150"/>
      <c r="B832" s="158">
        <f t="shared" si="6"/>
        <v>824</v>
      </c>
      <c r="C832" s="159" t="str">
        <f ca="1">IFERROR(__xludf.DUMMYFUNCTION("""COMPUTED_VALUE"""),"Norazelin Sallehuddin")</f>
        <v>Norazelin Sallehuddin</v>
      </c>
      <c r="D832" s="160" t="str">
        <f ca="1">IFERROR(__xludf.DUMMYFUNCTION("""COMPUTED_VALUE"""),"Jan 24")</f>
        <v>Jan 24</v>
      </c>
      <c r="E832" s="160" t="str">
        <f ca="1">IFERROR(__xludf.DUMMYFUNCTION("""COMPUTED_VALUE"""),"Script 1")</f>
        <v>Script 1</v>
      </c>
      <c r="F832" s="160"/>
      <c r="G832" s="160"/>
      <c r="H832" s="160"/>
      <c r="I832" s="160"/>
      <c r="J832" s="160"/>
      <c r="K832" s="160"/>
      <c r="L832" s="160" t="str">
        <f t="shared" ca="1" si="7"/>
        <v>Script 1</v>
      </c>
      <c r="M832" s="161"/>
      <c r="N832" s="150"/>
      <c r="O832" s="150"/>
      <c r="P832" s="150"/>
      <c r="Q832" s="150"/>
      <c r="R832" s="150"/>
      <c r="S832" s="150"/>
      <c r="T832" s="150"/>
      <c r="U832" s="150"/>
      <c r="V832" s="150"/>
      <c r="W832" s="150"/>
      <c r="X832" s="150"/>
      <c r="Y832" s="150"/>
      <c r="Z832" s="150"/>
      <c r="AA832" s="150"/>
    </row>
    <row r="833" spans="1:27" ht="12.75">
      <c r="A833" s="150"/>
      <c r="B833" s="158">
        <f t="shared" si="6"/>
        <v>825</v>
      </c>
      <c r="C833" s="159" t="str">
        <f ca="1">IFERROR(__xludf.DUMMYFUNCTION("""COMPUTED_VALUE"""),"Siti Nur Raihan Ahmad")</f>
        <v>Siti Nur Raihan Ahmad</v>
      </c>
      <c r="D833" s="160" t="str">
        <f ca="1">IFERROR(__xludf.DUMMYFUNCTION("""COMPUTED_VALUE"""),"Jan 24")</f>
        <v>Jan 24</v>
      </c>
      <c r="E833" s="160" t="str">
        <f ca="1">IFERROR(__xludf.DUMMYFUNCTION("""COMPUTED_VALUE"""),"Script 1")</f>
        <v>Script 1</v>
      </c>
      <c r="F833" s="160"/>
      <c r="G833" s="160"/>
      <c r="H833" s="160"/>
      <c r="I833" s="160"/>
      <c r="J833" s="160"/>
      <c r="K833" s="160"/>
      <c r="L833" s="160" t="str">
        <f t="shared" ca="1" si="7"/>
        <v>Script 1</v>
      </c>
      <c r="M833" s="161"/>
      <c r="N833" s="150"/>
      <c r="O833" s="150"/>
      <c r="P833" s="150"/>
      <c r="Q833" s="150"/>
      <c r="R833" s="150"/>
      <c r="S833" s="150"/>
      <c r="T833" s="150"/>
      <c r="U833" s="150"/>
      <c r="V833" s="150"/>
      <c r="W833" s="150"/>
      <c r="X833" s="150"/>
      <c r="Y833" s="150"/>
      <c r="Z833" s="150"/>
      <c r="AA833" s="150"/>
    </row>
    <row r="834" spans="1:27" ht="12.75">
      <c r="A834" s="150"/>
      <c r="B834" s="158">
        <f t="shared" si="6"/>
        <v>826</v>
      </c>
      <c r="C834" s="159" t="str">
        <f ca="1">IFERROR(__xludf.DUMMYFUNCTION("""COMPUTED_VALUE"""),"Sabrina Kamal")</f>
        <v>Sabrina Kamal</v>
      </c>
      <c r="D834" s="160" t="str">
        <f ca="1">IFERROR(__xludf.DUMMYFUNCTION("""COMPUTED_VALUE"""),"Jan 24")</f>
        <v>Jan 24</v>
      </c>
      <c r="E834" s="160" t="str">
        <f ca="1">IFERROR(__xludf.DUMMYFUNCTION("""COMPUTED_VALUE"""),"Script 1")</f>
        <v>Script 1</v>
      </c>
      <c r="F834" s="160"/>
      <c r="G834" s="160"/>
      <c r="H834" s="160"/>
      <c r="I834" s="160"/>
      <c r="J834" s="160"/>
      <c r="K834" s="160"/>
      <c r="L834" s="160" t="str">
        <f t="shared" ca="1" si="7"/>
        <v>Script 1</v>
      </c>
      <c r="M834" s="161"/>
      <c r="N834" s="150"/>
      <c r="O834" s="150"/>
      <c r="P834" s="150"/>
      <c r="Q834" s="150"/>
      <c r="R834" s="150"/>
      <c r="S834" s="150"/>
      <c r="T834" s="150"/>
      <c r="U834" s="150"/>
      <c r="V834" s="150"/>
      <c r="W834" s="150"/>
      <c r="X834" s="150"/>
      <c r="Y834" s="150"/>
      <c r="Z834" s="150"/>
      <c r="AA834" s="150"/>
    </row>
    <row r="835" spans="1:27" ht="12.75">
      <c r="A835" s="150"/>
      <c r="B835" s="158">
        <f t="shared" si="6"/>
        <v>827</v>
      </c>
      <c r="C835" s="159" t="str">
        <f ca="1">IFERROR(__xludf.DUMMYFUNCTION("""COMPUTED_VALUE"""),"Shomida Roumhayaty")</f>
        <v>Shomida Roumhayaty</v>
      </c>
      <c r="D835" s="160" t="str">
        <f ca="1">IFERROR(__xludf.DUMMYFUNCTION("""COMPUTED_VALUE"""),"Jan 24")</f>
        <v>Jan 24</v>
      </c>
      <c r="E835" s="160" t="str">
        <f ca="1">IFERROR(__xludf.DUMMYFUNCTION("""COMPUTED_VALUE"""),"Script 1")</f>
        <v>Script 1</v>
      </c>
      <c r="F835" s="160"/>
      <c r="G835" s="160"/>
      <c r="H835" s="160"/>
      <c r="I835" s="160"/>
      <c r="J835" s="160"/>
      <c r="K835" s="160"/>
      <c r="L835" s="160" t="str">
        <f t="shared" ca="1" si="7"/>
        <v>Script 1</v>
      </c>
      <c r="M835" s="161"/>
      <c r="N835" s="150"/>
      <c r="O835" s="150"/>
      <c r="P835" s="150"/>
      <c r="Q835" s="150"/>
      <c r="R835" s="150"/>
      <c r="S835" s="150"/>
      <c r="T835" s="150"/>
      <c r="U835" s="150"/>
      <c r="V835" s="150"/>
      <c r="W835" s="150"/>
      <c r="X835" s="150"/>
      <c r="Y835" s="150"/>
      <c r="Z835" s="150"/>
      <c r="AA835" s="150"/>
    </row>
    <row r="836" spans="1:27" ht="12.75">
      <c r="A836" s="150"/>
      <c r="B836" s="158">
        <f t="shared" si="6"/>
        <v>828</v>
      </c>
      <c r="C836" s="159" t="str">
        <f ca="1">IFERROR(__xludf.DUMMYFUNCTION("""COMPUTED_VALUE"""),"Nur Damia Hananni")</f>
        <v>Nur Damia Hananni</v>
      </c>
      <c r="D836" s="160" t="str">
        <f ca="1">IFERROR(__xludf.DUMMYFUNCTION("""COMPUTED_VALUE"""),"Jan 24")</f>
        <v>Jan 24</v>
      </c>
      <c r="E836" s="160" t="str">
        <f ca="1">IFERROR(__xludf.DUMMYFUNCTION("""COMPUTED_VALUE"""),"Script 1")</f>
        <v>Script 1</v>
      </c>
      <c r="F836" s="160"/>
      <c r="G836" s="160"/>
      <c r="H836" s="160"/>
      <c r="I836" s="160"/>
      <c r="J836" s="160"/>
      <c r="K836" s="160"/>
      <c r="L836" s="160" t="str">
        <f t="shared" ca="1" si="7"/>
        <v>Script 1</v>
      </c>
      <c r="M836" s="161"/>
      <c r="N836" s="150"/>
      <c r="O836" s="150"/>
      <c r="P836" s="150"/>
      <c r="Q836" s="150"/>
      <c r="R836" s="150"/>
      <c r="S836" s="150"/>
      <c r="T836" s="150"/>
      <c r="U836" s="150"/>
      <c r="V836" s="150"/>
      <c r="W836" s="150"/>
      <c r="X836" s="150"/>
      <c r="Y836" s="150"/>
      <c r="Z836" s="150"/>
      <c r="AA836" s="150"/>
    </row>
    <row r="837" spans="1:27" ht="12.75">
      <c r="A837" s="150"/>
      <c r="B837" s="158">
        <f t="shared" si="6"/>
        <v>829</v>
      </c>
      <c r="C837" s="159" t="str">
        <f ca="1">IFERROR(__xludf.DUMMYFUNCTION("""COMPUTED_VALUE"""),"Izzuddin Nazmi")</f>
        <v>Izzuddin Nazmi</v>
      </c>
      <c r="D837" s="160" t="str">
        <f ca="1">IFERROR(__xludf.DUMMYFUNCTION("""COMPUTED_VALUE"""),"Jan 24")</f>
        <v>Jan 24</v>
      </c>
      <c r="E837" s="160" t="str">
        <f ca="1">IFERROR(__xludf.DUMMYFUNCTION("""COMPUTED_VALUE"""),"Script 1")</f>
        <v>Script 1</v>
      </c>
      <c r="F837" s="160"/>
      <c r="G837" s="160"/>
      <c r="H837" s="160"/>
      <c r="I837" s="160"/>
      <c r="J837" s="160"/>
      <c r="K837" s="160"/>
      <c r="L837" s="160" t="str">
        <f t="shared" ca="1" si="7"/>
        <v>Script 1</v>
      </c>
      <c r="M837" s="161"/>
      <c r="N837" s="150"/>
      <c r="O837" s="150"/>
      <c r="P837" s="150"/>
      <c r="Q837" s="150"/>
      <c r="R837" s="150"/>
      <c r="S837" s="150"/>
      <c r="T837" s="150"/>
      <c r="U837" s="150"/>
      <c r="V837" s="150"/>
      <c r="W837" s="150"/>
      <c r="X837" s="150"/>
      <c r="Y837" s="150"/>
      <c r="Z837" s="150"/>
      <c r="AA837" s="150"/>
    </row>
    <row r="838" spans="1:27" ht="12.75">
      <c r="A838" s="150"/>
      <c r="B838" s="158">
        <f t="shared" si="6"/>
        <v>830</v>
      </c>
      <c r="C838" s="159" t="str">
        <f ca="1">IFERROR(__xludf.DUMMYFUNCTION("""COMPUTED_VALUE"""),"Aishah Ismail")</f>
        <v>Aishah Ismail</v>
      </c>
      <c r="D838" s="160" t="str">
        <f ca="1">IFERROR(__xludf.DUMMYFUNCTION("""COMPUTED_VALUE"""),"Jan 24")</f>
        <v>Jan 24</v>
      </c>
      <c r="E838" s="160" t="str">
        <f ca="1">IFERROR(__xludf.DUMMYFUNCTION("""COMPUTED_VALUE"""),"Script 1")</f>
        <v>Script 1</v>
      </c>
      <c r="F838" s="160"/>
      <c r="G838" s="160"/>
      <c r="H838" s="160"/>
      <c r="I838" s="160"/>
      <c r="J838" s="160"/>
      <c r="K838" s="160"/>
      <c r="L838" s="160" t="str">
        <f t="shared" ca="1" si="7"/>
        <v>Script 1</v>
      </c>
      <c r="M838" s="161"/>
      <c r="N838" s="150"/>
      <c r="O838" s="150"/>
      <c r="P838" s="150"/>
      <c r="Q838" s="150"/>
      <c r="R838" s="150"/>
      <c r="S838" s="150"/>
      <c r="T838" s="150"/>
      <c r="U838" s="150"/>
      <c r="V838" s="150"/>
      <c r="W838" s="150"/>
      <c r="X838" s="150"/>
      <c r="Y838" s="150"/>
      <c r="Z838" s="150"/>
      <c r="AA838" s="150"/>
    </row>
    <row r="839" spans="1:27" ht="12.75">
      <c r="A839" s="150"/>
      <c r="B839" s="158">
        <f t="shared" si="6"/>
        <v>831</v>
      </c>
      <c r="C839" s="159" t="str">
        <f ca="1">IFERROR(__xludf.DUMMYFUNCTION("""COMPUTED_VALUE"""),"Nur Diyana Nadhah")</f>
        <v>Nur Diyana Nadhah</v>
      </c>
      <c r="D839" s="160" t="str">
        <f ca="1">IFERROR(__xludf.DUMMYFUNCTION("""COMPUTED_VALUE"""),"Jan 24")</f>
        <v>Jan 24</v>
      </c>
      <c r="E839" s="160" t="str">
        <f ca="1">IFERROR(__xludf.DUMMYFUNCTION("""COMPUTED_VALUE"""),"Script 1")</f>
        <v>Script 1</v>
      </c>
      <c r="F839" s="160"/>
      <c r="G839" s="160"/>
      <c r="H839" s="160"/>
      <c r="I839" s="160"/>
      <c r="J839" s="160"/>
      <c r="K839" s="160"/>
      <c r="L839" s="160" t="str">
        <f t="shared" ca="1" si="7"/>
        <v>Script 1</v>
      </c>
      <c r="M839" s="161"/>
      <c r="N839" s="150"/>
      <c r="O839" s="150"/>
      <c r="P839" s="150"/>
      <c r="Q839" s="150"/>
      <c r="R839" s="150"/>
      <c r="S839" s="150"/>
      <c r="T839" s="150"/>
      <c r="U839" s="150"/>
      <c r="V839" s="150"/>
      <c r="W839" s="150"/>
      <c r="X839" s="150"/>
      <c r="Y839" s="150"/>
      <c r="Z839" s="150"/>
      <c r="AA839" s="150"/>
    </row>
    <row r="840" spans="1:27" ht="12.75">
      <c r="A840" s="150"/>
      <c r="B840" s="158">
        <f t="shared" si="6"/>
        <v>832</v>
      </c>
      <c r="C840" s="159" t="str">
        <f ca="1">IFERROR(__xludf.DUMMYFUNCTION("""COMPUTED_VALUE"""),"Norizan Mat Ail")</f>
        <v>Norizan Mat Ail</v>
      </c>
      <c r="D840" s="160" t="str">
        <f ca="1">IFERROR(__xludf.DUMMYFUNCTION("""COMPUTED_VALUE"""),"Jan 24")</f>
        <v>Jan 24</v>
      </c>
      <c r="E840" s="160" t="str">
        <f ca="1">IFERROR(__xludf.DUMMYFUNCTION("""COMPUTED_VALUE"""),"Script 1")</f>
        <v>Script 1</v>
      </c>
      <c r="F840" s="160"/>
      <c r="G840" s="160"/>
      <c r="H840" s="160"/>
      <c r="I840" s="160"/>
      <c r="J840" s="160"/>
      <c r="K840" s="160"/>
      <c r="L840" s="160" t="str">
        <f t="shared" ca="1" si="7"/>
        <v>Script 1</v>
      </c>
      <c r="M840" s="161"/>
      <c r="N840" s="150"/>
      <c r="O840" s="150"/>
      <c r="P840" s="150"/>
      <c r="Q840" s="150"/>
      <c r="R840" s="150"/>
      <c r="S840" s="150"/>
      <c r="T840" s="150"/>
      <c r="U840" s="150"/>
      <c r="V840" s="150"/>
      <c r="W840" s="150"/>
      <c r="X840" s="150"/>
      <c r="Y840" s="150"/>
      <c r="Z840" s="150"/>
      <c r="AA840" s="150"/>
    </row>
    <row r="841" spans="1:27" ht="12.75">
      <c r="A841" s="150"/>
      <c r="B841" s="158">
        <f t="shared" si="6"/>
        <v>833</v>
      </c>
      <c r="C841" s="159" t="str">
        <f ca="1">IFERROR(__xludf.DUMMYFUNCTION("""COMPUTED_VALUE"""),"Muhamad Haziq Jauzi")</f>
        <v>Muhamad Haziq Jauzi</v>
      </c>
      <c r="D841" s="160" t="str">
        <f ca="1">IFERROR(__xludf.DUMMYFUNCTION("""COMPUTED_VALUE"""),"Jan 24")</f>
        <v>Jan 24</v>
      </c>
      <c r="E841" s="160" t="str">
        <f ca="1">IFERROR(__xludf.DUMMYFUNCTION("""COMPUTED_VALUE"""),"Script 1")</f>
        <v>Script 1</v>
      </c>
      <c r="F841" s="160"/>
      <c r="G841" s="160"/>
      <c r="H841" s="160"/>
      <c r="I841" s="160"/>
      <c r="J841" s="160"/>
      <c r="K841" s="160"/>
      <c r="L841" s="160" t="str">
        <f t="shared" ca="1" si="7"/>
        <v>Script 1</v>
      </c>
      <c r="M841" s="161"/>
      <c r="N841" s="150"/>
      <c r="O841" s="150"/>
      <c r="P841" s="150"/>
      <c r="Q841" s="150"/>
      <c r="R841" s="150"/>
      <c r="S841" s="150"/>
      <c r="T841" s="150"/>
      <c r="U841" s="150"/>
      <c r="V841" s="150"/>
      <c r="W841" s="150"/>
      <c r="X841" s="150"/>
      <c r="Y841" s="150"/>
      <c r="Z841" s="150"/>
      <c r="AA841" s="150"/>
    </row>
    <row r="842" spans="1:27" ht="12.75">
      <c r="A842" s="150"/>
      <c r="B842" s="158">
        <f t="shared" si="6"/>
        <v>834</v>
      </c>
      <c r="C842" s="159" t="str">
        <f ca="1">IFERROR(__xludf.DUMMYFUNCTION("""COMPUTED_VALUE"""),"Berliana Anom Ramli")</f>
        <v>Berliana Anom Ramli</v>
      </c>
      <c r="D842" s="160" t="str">
        <f ca="1">IFERROR(__xludf.DUMMYFUNCTION("""COMPUTED_VALUE"""),"Jan 24")</f>
        <v>Jan 24</v>
      </c>
      <c r="E842" s="160" t="str">
        <f ca="1">IFERROR(__xludf.DUMMYFUNCTION("""COMPUTED_VALUE"""),"Script 1")</f>
        <v>Script 1</v>
      </c>
      <c r="F842" s="160"/>
      <c r="G842" s="160"/>
      <c r="H842" s="160"/>
      <c r="I842" s="160"/>
      <c r="J842" s="160"/>
      <c r="K842" s="160"/>
      <c r="L842" s="160" t="str">
        <f t="shared" ca="1" si="7"/>
        <v>Script 1</v>
      </c>
      <c r="M842" s="161"/>
      <c r="N842" s="150"/>
      <c r="O842" s="150"/>
      <c r="P842" s="150"/>
      <c r="Q842" s="150"/>
      <c r="R842" s="150"/>
      <c r="S842" s="150"/>
      <c r="T842" s="150"/>
      <c r="U842" s="150"/>
      <c r="V842" s="150"/>
      <c r="W842" s="150"/>
      <c r="X842" s="150"/>
      <c r="Y842" s="150"/>
      <c r="Z842" s="150"/>
      <c r="AA842" s="150"/>
    </row>
    <row r="843" spans="1:27" ht="12.75">
      <c r="A843" s="150"/>
      <c r="B843" s="158">
        <f t="shared" si="6"/>
        <v>835</v>
      </c>
      <c r="C843" s="159" t="str">
        <f ca="1">IFERROR(__xludf.DUMMYFUNCTION("""COMPUTED_VALUE"""),"Amirul Zukiludin")</f>
        <v>Amirul Zukiludin</v>
      </c>
      <c r="D843" s="160" t="str">
        <f ca="1">IFERROR(__xludf.DUMMYFUNCTION("""COMPUTED_VALUE"""),"Jan 24")</f>
        <v>Jan 24</v>
      </c>
      <c r="E843" s="160" t="str">
        <f ca="1">IFERROR(__xludf.DUMMYFUNCTION("""COMPUTED_VALUE"""),"Script 1")</f>
        <v>Script 1</v>
      </c>
      <c r="F843" s="160"/>
      <c r="G843" s="160"/>
      <c r="H843" s="160"/>
      <c r="I843" s="160"/>
      <c r="J843" s="160"/>
      <c r="K843" s="160"/>
      <c r="L843" s="160" t="str">
        <f t="shared" ca="1" si="7"/>
        <v>Script 1</v>
      </c>
      <c r="M843" s="161"/>
      <c r="N843" s="150"/>
      <c r="O843" s="150"/>
      <c r="P843" s="150"/>
      <c r="Q843" s="150"/>
      <c r="R843" s="150"/>
      <c r="S843" s="150"/>
      <c r="T843" s="150"/>
      <c r="U843" s="150"/>
      <c r="V843" s="150"/>
      <c r="W843" s="150"/>
      <c r="X843" s="150"/>
      <c r="Y843" s="150"/>
      <c r="Z843" s="150"/>
      <c r="AA843" s="150"/>
    </row>
    <row r="844" spans="1:27" ht="12.75">
      <c r="A844" s="150"/>
      <c r="B844" s="158">
        <f t="shared" si="6"/>
        <v>836</v>
      </c>
      <c r="C844" s="159" t="str">
        <f ca="1">IFERROR(__xludf.DUMMYFUNCTION("""COMPUTED_VALUE"""),"SITI NURAISYA MOHAMMAD ROHI")</f>
        <v>SITI NURAISYA MOHAMMAD ROHI</v>
      </c>
      <c r="D844" s="160" t="str">
        <f ca="1">IFERROR(__xludf.DUMMYFUNCTION("""COMPUTED_VALUE"""),"Jan 24")</f>
        <v>Jan 24</v>
      </c>
      <c r="E844" s="160" t="str">
        <f ca="1">IFERROR(__xludf.DUMMYFUNCTION("""COMPUTED_VALUE"""),"Script 1")</f>
        <v>Script 1</v>
      </c>
      <c r="F844" s="160"/>
      <c r="G844" s="160"/>
      <c r="H844" s="160"/>
      <c r="I844" s="160"/>
      <c r="J844" s="160"/>
      <c r="K844" s="160"/>
      <c r="L844" s="160" t="str">
        <f t="shared" ca="1" si="7"/>
        <v>Script 1</v>
      </c>
      <c r="M844" s="161"/>
      <c r="N844" s="150"/>
      <c r="O844" s="150"/>
      <c r="P844" s="150"/>
      <c r="Q844" s="150"/>
      <c r="R844" s="150"/>
      <c r="S844" s="150"/>
      <c r="T844" s="150"/>
      <c r="U844" s="150"/>
      <c r="V844" s="150"/>
      <c r="W844" s="150"/>
      <c r="X844" s="150"/>
      <c r="Y844" s="150"/>
      <c r="Z844" s="150"/>
      <c r="AA844" s="150"/>
    </row>
    <row r="845" spans="1:27" ht="12.75">
      <c r="A845" s="150"/>
      <c r="B845" s="158">
        <f t="shared" si="6"/>
        <v>837</v>
      </c>
      <c r="C845" s="159" t="str">
        <f ca="1">IFERROR(__xludf.DUMMYFUNCTION("""COMPUTED_VALUE"""),"Ir. Muhammad Imanuddin Ahamad")</f>
        <v>Ir. Muhammad Imanuddin Ahamad</v>
      </c>
      <c r="D845" s="160" t="str">
        <f ca="1">IFERROR(__xludf.DUMMYFUNCTION("""COMPUTED_VALUE"""),"Jan 24")</f>
        <v>Jan 24</v>
      </c>
      <c r="E845" s="160" t="str">
        <f ca="1">IFERROR(__xludf.DUMMYFUNCTION("""COMPUTED_VALUE"""),"Script 1")</f>
        <v>Script 1</v>
      </c>
      <c r="F845" s="160"/>
      <c r="G845" s="160"/>
      <c r="H845" s="160"/>
      <c r="I845" s="160"/>
      <c r="J845" s="160"/>
      <c r="K845" s="160"/>
      <c r="L845" s="160" t="str">
        <f t="shared" ca="1" si="7"/>
        <v>Script 1</v>
      </c>
      <c r="M845" s="161"/>
      <c r="N845" s="150"/>
      <c r="O845" s="150"/>
      <c r="P845" s="150"/>
      <c r="Q845" s="150"/>
      <c r="R845" s="150"/>
      <c r="S845" s="150"/>
      <c r="T845" s="150"/>
      <c r="U845" s="150"/>
      <c r="V845" s="150"/>
      <c r="W845" s="150"/>
      <c r="X845" s="150"/>
      <c r="Y845" s="150"/>
      <c r="Z845" s="150"/>
      <c r="AA845" s="150"/>
    </row>
    <row r="846" spans="1:27" ht="12.75">
      <c r="A846" s="150"/>
      <c r="B846" s="158">
        <f t="shared" si="6"/>
        <v>838</v>
      </c>
      <c r="C846" s="159" t="str">
        <f ca="1">IFERROR(__xludf.DUMMYFUNCTION("""COMPUTED_VALUE"""),"Muhammad Ammar")</f>
        <v>Muhammad Ammar</v>
      </c>
      <c r="D846" s="160" t="str">
        <f ca="1">IFERROR(__xludf.DUMMYFUNCTION("""COMPUTED_VALUE"""),"Jan 24")</f>
        <v>Jan 24</v>
      </c>
      <c r="E846" s="160" t="str">
        <f ca="1">IFERROR(__xludf.DUMMYFUNCTION("""COMPUTED_VALUE"""),"Script 1")</f>
        <v>Script 1</v>
      </c>
      <c r="F846" s="160"/>
      <c r="G846" s="160"/>
      <c r="H846" s="160"/>
      <c r="I846" s="160"/>
      <c r="J846" s="160"/>
      <c r="K846" s="160"/>
      <c r="L846" s="160" t="str">
        <f t="shared" ca="1" si="7"/>
        <v>Script 1</v>
      </c>
      <c r="M846" s="161"/>
      <c r="N846" s="150"/>
      <c r="O846" s="150"/>
      <c r="P846" s="150"/>
      <c r="Q846" s="150"/>
      <c r="R846" s="150"/>
      <c r="S846" s="150"/>
      <c r="T846" s="150"/>
      <c r="U846" s="150"/>
      <c r="V846" s="150"/>
      <c r="W846" s="150"/>
      <c r="X846" s="150"/>
      <c r="Y846" s="150"/>
      <c r="Z846" s="150"/>
      <c r="AA846" s="150"/>
    </row>
    <row r="847" spans="1:27" ht="12.75">
      <c r="A847" s="150"/>
      <c r="B847" s="158">
        <f t="shared" si="6"/>
        <v>839</v>
      </c>
      <c r="C847" s="159" t="str">
        <f ca="1">IFERROR(__xludf.DUMMYFUNCTION("""COMPUTED_VALUE"""),"Fatihah Adlin Mohd Rashid")</f>
        <v>Fatihah Adlin Mohd Rashid</v>
      </c>
      <c r="D847" s="160" t="str">
        <f ca="1">IFERROR(__xludf.DUMMYFUNCTION("""COMPUTED_VALUE"""),"Jan 24")</f>
        <v>Jan 24</v>
      </c>
      <c r="E847" s="160" t="str">
        <f ca="1">IFERROR(__xludf.DUMMYFUNCTION("""COMPUTED_VALUE"""),"Script 1")</f>
        <v>Script 1</v>
      </c>
      <c r="F847" s="160"/>
      <c r="G847" s="160"/>
      <c r="H847" s="160"/>
      <c r="I847" s="160"/>
      <c r="J847" s="160"/>
      <c r="K847" s="160"/>
      <c r="L847" s="160" t="str">
        <f t="shared" ca="1" si="7"/>
        <v>Script 1</v>
      </c>
      <c r="M847" s="161"/>
      <c r="N847" s="150"/>
      <c r="O847" s="150"/>
      <c r="P847" s="150"/>
      <c r="Q847" s="150"/>
      <c r="R847" s="150"/>
      <c r="S847" s="150"/>
      <c r="T847" s="150"/>
      <c r="U847" s="150"/>
      <c r="V847" s="150"/>
      <c r="W847" s="150"/>
      <c r="X847" s="150"/>
      <c r="Y847" s="150"/>
      <c r="Z847" s="150"/>
      <c r="AA847" s="150"/>
    </row>
    <row r="848" spans="1:27" ht="12.75">
      <c r="A848" s="150"/>
      <c r="B848" s="158">
        <f t="shared" si="6"/>
        <v>840</v>
      </c>
      <c r="C848" s="159" t="str">
        <f ca="1">IFERROR(__xludf.DUMMYFUNCTION("""COMPUTED_VALUE"""),"Afieq Amran")</f>
        <v>Afieq Amran</v>
      </c>
      <c r="D848" s="160" t="str">
        <f ca="1">IFERROR(__xludf.DUMMYFUNCTION("""COMPUTED_VALUE"""),"Jan 24")</f>
        <v>Jan 24</v>
      </c>
      <c r="E848" s="160" t="str">
        <f ca="1">IFERROR(__xludf.DUMMYFUNCTION("""COMPUTED_VALUE"""),"Script 1")</f>
        <v>Script 1</v>
      </c>
      <c r="F848" s="160"/>
      <c r="G848" s="160"/>
      <c r="H848" s="160"/>
      <c r="I848" s="160"/>
      <c r="J848" s="160"/>
      <c r="K848" s="160"/>
      <c r="L848" s="160" t="str">
        <f t="shared" ca="1" si="7"/>
        <v>Script 1</v>
      </c>
      <c r="M848" s="161"/>
      <c r="N848" s="150"/>
      <c r="O848" s="150"/>
      <c r="P848" s="150"/>
      <c r="Q848" s="150"/>
      <c r="R848" s="150"/>
      <c r="S848" s="150"/>
      <c r="T848" s="150"/>
      <c r="U848" s="150"/>
      <c r="V848" s="150"/>
      <c r="W848" s="150"/>
      <c r="X848" s="150"/>
      <c r="Y848" s="150"/>
      <c r="Z848" s="150"/>
      <c r="AA848" s="150"/>
    </row>
    <row r="849" spans="1:27" ht="12.75">
      <c r="A849" s="150"/>
      <c r="B849" s="158">
        <f t="shared" si="6"/>
        <v>841</v>
      </c>
      <c r="C849" s="159" t="str">
        <f ca="1">IFERROR(__xludf.DUMMYFUNCTION("""COMPUTED_VALUE"""),"Ekhmal Sabaruddin .")</f>
        <v>Ekhmal Sabaruddin .</v>
      </c>
      <c r="D849" s="160" t="str">
        <f ca="1">IFERROR(__xludf.DUMMYFUNCTION("""COMPUTED_VALUE"""),"Jan 24")</f>
        <v>Jan 24</v>
      </c>
      <c r="E849" s="160" t="str">
        <f ca="1">IFERROR(__xludf.DUMMYFUNCTION("""COMPUTED_VALUE"""),"Script 1")</f>
        <v>Script 1</v>
      </c>
      <c r="F849" s="160"/>
      <c r="G849" s="160"/>
      <c r="H849" s="160"/>
      <c r="I849" s="160"/>
      <c r="J849" s="160"/>
      <c r="K849" s="160"/>
      <c r="L849" s="160" t="str">
        <f t="shared" ca="1" si="7"/>
        <v>Script 1</v>
      </c>
      <c r="M849" s="161"/>
      <c r="N849" s="150"/>
      <c r="O849" s="150"/>
      <c r="P849" s="150"/>
      <c r="Q849" s="150"/>
      <c r="R849" s="150"/>
      <c r="S849" s="150"/>
      <c r="T849" s="150"/>
      <c r="U849" s="150"/>
      <c r="V849" s="150"/>
      <c r="W849" s="150"/>
      <c r="X849" s="150"/>
      <c r="Y849" s="150"/>
      <c r="Z849" s="150"/>
      <c r="AA849" s="150"/>
    </row>
    <row r="850" spans="1:27" ht="12.75">
      <c r="A850" s="150"/>
      <c r="B850" s="158">
        <f t="shared" si="6"/>
        <v>842</v>
      </c>
      <c r="C850" s="159" t="str">
        <f ca="1">IFERROR(__xludf.DUMMYFUNCTION("""COMPUTED_VALUE"""),"Nur Aiman Fiqry")</f>
        <v>Nur Aiman Fiqry</v>
      </c>
      <c r="D850" s="160" t="str">
        <f ca="1">IFERROR(__xludf.DUMMYFUNCTION("""COMPUTED_VALUE"""),"Jan 24")</f>
        <v>Jan 24</v>
      </c>
      <c r="E850" s="160" t="str">
        <f ca="1">IFERROR(__xludf.DUMMYFUNCTION("""COMPUTED_VALUE"""),"Script 1")</f>
        <v>Script 1</v>
      </c>
      <c r="F850" s="160"/>
      <c r="G850" s="160"/>
      <c r="H850" s="160"/>
      <c r="I850" s="160"/>
      <c r="J850" s="160"/>
      <c r="K850" s="160"/>
      <c r="L850" s="160" t="str">
        <f t="shared" ca="1" si="7"/>
        <v>Script 1</v>
      </c>
      <c r="M850" s="161"/>
      <c r="N850" s="150"/>
      <c r="O850" s="150"/>
      <c r="P850" s="150"/>
      <c r="Q850" s="150"/>
      <c r="R850" s="150"/>
      <c r="S850" s="150"/>
      <c r="T850" s="150"/>
      <c r="U850" s="150"/>
      <c r="V850" s="150"/>
      <c r="W850" s="150"/>
      <c r="X850" s="150"/>
      <c r="Y850" s="150"/>
      <c r="Z850" s="150"/>
      <c r="AA850" s="150"/>
    </row>
    <row r="851" spans="1:27" ht="12.75">
      <c r="A851" s="150"/>
      <c r="B851" s="158">
        <f t="shared" si="6"/>
        <v>843</v>
      </c>
      <c r="C851" s="159" t="str">
        <f ca="1">IFERROR(__xludf.DUMMYFUNCTION("""COMPUTED_VALUE"""),"NURBATRISYA AWATIF IDHAM UMARI")</f>
        <v>NURBATRISYA AWATIF IDHAM UMARI</v>
      </c>
      <c r="D851" s="160" t="str">
        <f ca="1">IFERROR(__xludf.DUMMYFUNCTION("""COMPUTED_VALUE"""),"Jan 24")</f>
        <v>Jan 24</v>
      </c>
      <c r="E851" s="160" t="str">
        <f ca="1">IFERROR(__xludf.DUMMYFUNCTION("""COMPUTED_VALUE"""),"Script 1")</f>
        <v>Script 1</v>
      </c>
      <c r="F851" s="160"/>
      <c r="G851" s="160"/>
      <c r="H851" s="160"/>
      <c r="I851" s="160"/>
      <c r="J851" s="160"/>
      <c r="K851" s="160"/>
      <c r="L851" s="160" t="str">
        <f t="shared" ca="1" si="7"/>
        <v>Script 1</v>
      </c>
      <c r="M851" s="161"/>
      <c r="N851" s="150"/>
      <c r="O851" s="150"/>
      <c r="P851" s="150"/>
      <c r="Q851" s="150"/>
      <c r="R851" s="150"/>
      <c r="S851" s="150"/>
      <c r="T851" s="150"/>
      <c r="U851" s="150"/>
      <c r="V851" s="150"/>
      <c r="W851" s="150"/>
      <c r="X851" s="150"/>
      <c r="Y851" s="150"/>
      <c r="Z851" s="150"/>
      <c r="AA851" s="150"/>
    </row>
    <row r="852" spans="1:27" ht="12.75">
      <c r="A852" s="150"/>
      <c r="B852" s="158">
        <f t="shared" si="6"/>
        <v>844</v>
      </c>
      <c r="C852" s="159" t="str">
        <f ca="1">IFERROR(__xludf.DUMMYFUNCTION("""COMPUTED_VALUE"""),"Basirah Adibah Ahmad Yani")</f>
        <v>Basirah Adibah Ahmad Yani</v>
      </c>
      <c r="D852" s="160" t="str">
        <f ca="1">IFERROR(__xludf.DUMMYFUNCTION("""COMPUTED_VALUE"""),"Jan 24")</f>
        <v>Jan 24</v>
      </c>
      <c r="E852" s="160" t="str">
        <f ca="1">IFERROR(__xludf.DUMMYFUNCTION("""COMPUTED_VALUE"""),"Script 1")</f>
        <v>Script 1</v>
      </c>
      <c r="F852" s="160"/>
      <c r="G852" s="160"/>
      <c r="H852" s="160"/>
      <c r="I852" s="160"/>
      <c r="J852" s="160"/>
      <c r="K852" s="160"/>
      <c r="L852" s="160" t="str">
        <f t="shared" ca="1" si="7"/>
        <v>Script 1</v>
      </c>
      <c r="M852" s="161"/>
      <c r="N852" s="150"/>
      <c r="O852" s="150"/>
      <c r="P852" s="150"/>
      <c r="Q852" s="150"/>
      <c r="R852" s="150"/>
      <c r="S852" s="150"/>
      <c r="T852" s="150"/>
      <c r="U852" s="150"/>
      <c r="V852" s="150"/>
      <c r="W852" s="150"/>
      <c r="X852" s="150"/>
      <c r="Y852" s="150"/>
      <c r="Z852" s="150"/>
      <c r="AA852" s="150"/>
    </row>
    <row r="853" spans="1:27" ht="12.75">
      <c r="A853" s="150"/>
      <c r="B853" s="158">
        <f t="shared" si="6"/>
        <v>845</v>
      </c>
      <c r="C853" s="159" t="str">
        <f ca="1">IFERROR(__xludf.DUMMYFUNCTION("""COMPUTED_VALUE"""),"Norazwani Asad")</f>
        <v>Norazwani Asad</v>
      </c>
      <c r="D853" s="160" t="str">
        <f ca="1">IFERROR(__xludf.DUMMYFUNCTION("""COMPUTED_VALUE"""),"Jan 24")</f>
        <v>Jan 24</v>
      </c>
      <c r="E853" s="160" t="str">
        <f ca="1">IFERROR(__xludf.DUMMYFUNCTION("""COMPUTED_VALUE"""),"Script 1")</f>
        <v>Script 1</v>
      </c>
      <c r="F853" s="160"/>
      <c r="G853" s="160"/>
      <c r="H853" s="160"/>
      <c r="I853" s="160"/>
      <c r="J853" s="160"/>
      <c r="K853" s="160"/>
      <c r="L853" s="160" t="str">
        <f t="shared" ca="1" si="7"/>
        <v>Script 1</v>
      </c>
      <c r="M853" s="161"/>
      <c r="N853" s="150"/>
      <c r="O853" s="150"/>
      <c r="P853" s="150"/>
      <c r="Q853" s="150"/>
      <c r="R853" s="150"/>
      <c r="S853" s="150"/>
      <c r="T853" s="150"/>
      <c r="U853" s="150"/>
      <c r="V853" s="150"/>
      <c r="W853" s="150"/>
      <c r="X853" s="150"/>
      <c r="Y853" s="150"/>
      <c r="Z853" s="150"/>
      <c r="AA853" s="150"/>
    </row>
    <row r="854" spans="1:27" ht="12.75">
      <c r="A854" s="150"/>
      <c r="B854" s="158">
        <f t="shared" si="6"/>
        <v>846</v>
      </c>
      <c r="C854" s="159" t="str">
        <f ca="1">IFERROR(__xludf.DUMMYFUNCTION("""COMPUTED_VALUE"""),"MUHAMMAD AMIN SAIPUL BAHRI")</f>
        <v>MUHAMMAD AMIN SAIPUL BAHRI</v>
      </c>
      <c r="D854" s="160" t="str">
        <f ca="1">IFERROR(__xludf.DUMMYFUNCTION("""COMPUTED_VALUE"""),"Jan 24")</f>
        <v>Jan 24</v>
      </c>
      <c r="E854" s="160" t="str">
        <f ca="1">IFERROR(__xludf.DUMMYFUNCTION("""COMPUTED_VALUE"""),"Script 1")</f>
        <v>Script 1</v>
      </c>
      <c r="F854" s="160"/>
      <c r="G854" s="160"/>
      <c r="H854" s="160"/>
      <c r="I854" s="160"/>
      <c r="J854" s="160"/>
      <c r="K854" s="160"/>
      <c r="L854" s="160" t="str">
        <f t="shared" ca="1" si="7"/>
        <v>Script 1</v>
      </c>
      <c r="M854" s="161"/>
      <c r="N854" s="150"/>
      <c r="O854" s="150"/>
      <c r="P854" s="150"/>
      <c r="Q854" s="150"/>
      <c r="R854" s="150"/>
      <c r="S854" s="150"/>
      <c r="T854" s="150"/>
      <c r="U854" s="150"/>
      <c r="V854" s="150"/>
      <c r="W854" s="150"/>
      <c r="X854" s="150"/>
      <c r="Y854" s="150"/>
      <c r="Z854" s="150"/>
      <c r="AA854" s="150"/>
    </row>
    <row r="855" spans="1:27" ht="12.75">
      <c r="A855" s="150"/>
      <c r="B855" s="158">
        <f t="shared" si="6"/>
        <v>847</v>
      </c>
      <c r="C855" s="159" t="str">
        <f ca="1">IFERROR(__xludf.DUMMYFUNCTION("""COMPUTED_VALUE"""),"Maisarah Mesbahol Munir")</f>
        <v>Maisarah Mesbahol Munir</v>
      </c>
      <c r="D855" s="160" t="str">
        <f ca="1">IFERROR(__xludf.DUMMYFUNCTION("""COMPUTED_VALUE"""),"Jan 24")</f>
        <v>Jan 24</v>
      </c>
      <c r="E855" s="160" t="str">
        <f ca="1">IFERROR(__xludf.DUMMYFUNCTION("""COMPUTED_VALUE"""),"Script 1")</f>
        <v>Script 1</v>
      </c>
      <c r="F855" s="160"/>
      <c r="G855" s="160"/>
      <c r="H855" s="160"/>
      <c r="I855" s="160"/>
      <c r="J855" s="160"/>
      <c r="K855" s="160"/>
      <c r="L855" s="160" t="str">
        <f t="shared" ca="1" si="7"/>
        <v>Script 1</v>
      </c>
      <c r="M855" s="161"/>
      <c r="N855" s="150"/>
      <c r="O855" s="150"/>
      <c r="P855" s="150"/>
      <c r="Q855" s="150"/>
      <c r="R855" s="150"/>
      <c r="S855" s="150"/>
      <c r="T855" s="150"/>
      <c r="U855" s="150"/>
      <c r="V855" s="150"/>
      <c r="W855" s="150"/>
      <c r="X855" s="150"/>
      <c r="Y855" s="150"/>
      <c r="Z855" s="150"/>
      <c r="AA855" s="150"/>
    </row>
    <row r="856" spans="1:27" ht="12.75">
      <c r="A856" s="150"/>
      <c r="B856" s="158">
        <f t="shared" si="6"/>
        <v>848</v>
      </c>
      <c r="C856" s="159" t="str">
        <f ca="1">IFERROR(__xludf.DUMMYFUNCTION("""COMPUTED_VALUE"""),"Adillah Najiah")</f>
        <v>Adillah Najiah</v>
      </c>
      <c r="D856" s="160" t="str">
        <f ca="1">IFERROR(__xludf.DUMMYFUNCTION("""COMPUTED_VALUE"""),"Jan 24")</f>
        <v>Jan 24</v>
      </c>
      <c r="E856" s="160" t="str">
        <f ca="1">IFERROR(__xludf.DUMMYFUNCTION("""COMPUTED_VALUE"""),"Script 1")</f>
        <v>Script 1</v>
      </c>
      <c r="F856" s="160"/>
      <c r="G856" s="160"/>
      <c r="H856" s="160"/>
      <c r="I856" s="160"/>
      <c r="J856" s="160"/>
      <c r="K856" s="160"/>
      <c r="L856" s="160" t="str">
        <f t="shared" ca="1" si="7"/>
        <v>Script 1</v>
      </c>
      <c r="M856" s="161"/>
      <c r="N856" s="150"/>
      <c r="O856" s="150"/>
      <c r="P856" s="150"/>
      <c r="Q856" s="150"/>
      <c r="R856" s="150"/>
      <c r="S856" s="150"/>
      <c r="T856" s="150"/>
      <c r="U856" s="150"/>
      <c r="V856" s="150"/>
      <c r="W856" s="150"/>
      <c r="X856" s="150"/>
      <c r="Y856" s="150"/>
      <c r="Z856" s="150"/>
      <c r="AA856" s="150"/>
    </row>
    <row r="857" spans="1:27" ht="12.75">
      <c r="A857" s="150"/>
      <c r="B857" s="158">
        <f t="shared" si="6"/>
        <v>849</v>
      </c>
      <c r="C857" s="159" t="str">
        <f ca="1">IFERROR(__xludf.DUMMYFUNCTION("""COMPUTED_VALUE"""),"Nurain Ramlee")</f>
        <v>Nurain Ramlee</v>
      </c>
      <c r="D857" s="160" t="str">
        <f ca="1">IFERROR(__xludf.DUMMYFUNCTION("""COMPUTED_VALUE"""),"Jan 24")</f>
        <v>Jan 24</v>
      </c>
      <c r="E857" s="160" t="str">
        <f ca="1">IFERROR(__xludf.DUMMYFUNCTION("""COMPUTED_VALUE"""),"Script 1")</f>
        <v>Script 1</v>
      </c>
      <c r="F857" s="160"/>
      <c r="G857" s="160"/>
      <c r="H857" s="160"/>
      <c r="I857" s="160"/>
      <c r="J857" s="160"/>
      <c r="K857" s="160"/>
      <c r="L857" s="160" t="str">
        <f t="shared" ca="1" si="7"/>
        <v>Script 1</v>
      </c>
      <c r="M857" s="161"/>
      <c r="N857" s="150"/>
      <c r="O857" s="150"/>
      <c r="P857" s="150"/>
      <c r="Q857" s="150"/>
      <c r="R857" s="150"/>
      <c r="S857" s="150"/>
      <c r="T857" s="150"/>
      <c r="U857" s="150"/>
      <c r="V857" s="150"/>
      <c r="W857" s="150"/>
      <c r="X857" s="150"/>
      <c r="Y857" s="150"/>
      <c r="Z857" s="150"/>
      <c r="AA857" s="150"/>
    </row>
    <row r="858" spans="1:27" ht="12.75">
      <c r="A858" s="150"/>
      <c r="B858" s="158">
        <f t="shared" si="6"/>
        <v>850</v>
      </c>
      <c r="C858" s="159" t="str">
        <f ca="1">IFERROR(__xludf.DUMMYFUNCTION("""COMPUTED_VALUE"""),"Siti Nur Balqis Lokman")</f>
        <v>Siti Nur Balqis Lokman</v>
      </c>
      <c r="D858" s="160" t="str">
        <f ca="1">IFERROR(__xludf.DUMMYFUNCTION("""COMPUTED_VALUE"""),"Jan 22")</f>
        <v>Jan 22</v>
      </c>
      <c r="E858" s="160" t="str">
        <f ca="1">IFERROR(__xludf.DUMMYFUNCTION("""COMPUTED_VALUE"""),"Script 1")</f>
        <v>Script 1</v>
      </c>
      <c r="F858" s="160"/>
      <c r="G858" s="160"/>
      <c r="H858" s="160"/>
      <c r="I858" s="160"/>
      <c r="J858" s="160"/>
      <c r="K858" s="160"/>
      <c r="L858" s="160" t="str">
        <f t="shared" ca="1" si="7"/>
        <v>Script 1</v>
      </c>
      <c r="M858" s="161"/>
      <c r="N858" s="150"/>
      <c r="O858" s="150"/>
      <c r="P858" s="150"/>
      <c r="Q858" s="150"/>
      <c r="R858" s="150"/>
      <c r="S858" s="150"/>
      <c r="T858" s="150"/>
      <c r="U858" s="150"/>
      <c r="V858" s="150"/>
      <c r="W858" s="150"/>
      <c r="X858" s="150"/>
      <c r="Y858" s="150"/>
      <c r="Z858" s="150"/>
      <c r="AA858" s="150"/>
    </row>
    <row r="859" spans="1:27" ht="12.75">
      <c r="A859" s="150"/>
      <c r="B859" s="158">
        <f t="shared" si="6"/>
        <v>851</v>
      </c>
      <c r="C859" s="159" t="str">
        <f ca="1">IFERROR(__xludf.DUMMYFUNCTION("""COMPUTED_VALUE"""),"Halina Anuar")</f>
        <v>Halina Anuar</v>
      </c>
      <c r="D859" s="160" t="str">
        <f ca="1">IFERROR(__xludf.DUMMYFUNCTION("""COMPUTED_VALUE"""),"Jan 22")</f>
        <v>Jan 22</v>
      </c>
      <c r="E859" s="160" t="str">
        <f ca="1">IFERROR(__xludf.DUMMYFUNCTION("""COMPUTED_VALUE"""),"Script 1")</f>
        <v>Script 1</v>
      </c>
      <c r="F859" s="160"/>
      <c r="G859" s="160"/>
      <c r="H859" s="160"/>
      <c r="I859" s="160"/>
      <c r="J859" s="160"/>
      <c r="K859" s="160"/>
      <c r="L859" s="160" t="str">
        <f t="shared" ca="1" si="7"/>
        <v>Script 1</v>
      </c>
      <c r="M859" s="161"/>
      <c r="N859" s="150"/>
      <c r="O859" s="150"/>
      <c r="P859" s="150"/>
      <c r="Q859" s="150"/>
      <c r="R859" s="150"/>
      <c r="S859" s="150"/>
      <c r="T859" s="150"/>
      <c r="U859" s="150"/>
      <c r="V859" s="150"/>
      <c r="W859" s="150"/>
      <c r="X859" s="150"/>
      <c r="Y859" s="150"/>
      <c r="Z859" s="150"/>
      <c r="AA859" s="150"/>
    </row>
    <row r="860" spans="1:27" ht="12.75">
      <c r="A860" s="150"/>
      <c r="B860" s="158">
        <f t="shared" si="6"/>
        <v>852</v>
      </c>
      <c r="C860" s="159" t="str">
        <f ca="1">IFERROR(__xludf.DUMMYFUNCTION("""COMPUTED_VALUE"""),"Jawahir Hezrin")</f>
        <v>Jawahir Hezrin</v>
      </c>
      <c r="D860" s="160" t="str">
        <f ca="1">IFERROR(__xludf.DUMMYFUNCTION("""COMPUTED_VALUE"""),"Jan 22")</f>
        <v>Jan 22</v>
      </c>
      <c r="E860" s="160" t="str">
        <f ca="1">IFERROR(__xludf.DUMMYFUNCTION("""COMPUTED_VALUE"""),"Script 1")</f>
        <v>Script 1</v>
      </c>
      <c r="F860" s="160"/>
      <c r="G860" s="160"/>
      <c r="H860" s="160"/>
      <c r="I860" s="160"/>
      <c r="J860" s="160"/>
      <c r="K860" s="160"/>
      <c r="L860" s="160" t="str">
        <f t="shared" ca="1" si="7"/>
        <v>Script 1</v>
      </c>
      <c r="M860" s="161"/>
      <c r="N860" s="150"/>
      <c r="O860" s="150"/>
      <c r="P860" s="150"/>
      <c r="Q860" s="150"/>
      <c r="R860" s="150"/>
      <c r="S860" s="150"/>
      <c r="T860" s="150"/>
      <c r="U860" s="150"/>
      <c r="V860" s="150"/>
      <c r="W860" s="150"/>
      <c r="X860" s="150"/>
      <c r="Y860" s="150"/>
      <c r="Z860" s="150"/>
      <c r="AA860" s="150"/>
    </row>
    <row r="861" spans="1:27" ht="12.75">
      <c r="A861" s="150"/>
      <c r="B861" s="158">
        <f t="shared" si="6"/>
        <v>853</v>
      </c>
      <c r="C861" s="159" t="str">
        <f ca="1">IFERROR(__xludf.DUMMYFUNCTION("""COMPUTED_VALUE"""),"Areena Syakirah Khairy")</f>
        <v>Areena Syakirah Khairy</v>
      </c>
      <c r="D861" s="160" t="str">
        <f ca="1">IFERROR(__xludf.DUMMYFUNCTION("""COMPUTED_VALUE"""),"Jan 22")</f>
        <v>Jan 22</v>
      </c>
      <c r="E861" s="160" t="str">
        <f ca="1">IFERROR(__xludf.DUMMYFUNCTION("""COMPUTED_VALUE"""),"Script 1")</f>
        <v>Script 1</v>
      </c>
      <c r="F861" s="160"/>
      <c r="G861" s="160"/>
      <c r="H861" s="160"/>
      <c r="I861" s="160"/>
      <c r="J861" s="160"/>
      <c r="K861" s="160"/>
      <c r="L861" s="160" t="str">
        <f t="shared" ca="1" si="7"/>
        <v>Script 1</v>
      </c>
      <c r="M861" s="161"/>
      <c r="N861" s="150"/>
      <c r="O861" s="150"/>
      <c r="P861" s="150"/>
      <c r="Q861" s="150"/>
      <c r="R861" s="150"/>
      <c r="S861" s="150"/>
      <c r="T861" s="150"/>
      <c r="U861" s="150"/>
      <c r="V861" s="150"/>
      <c r="W861" s="150"/>
      <c r="X861" s="150"/>
      <c r="Y861" s="150"/>
      <c r="Z861" s="150"/>
      <c r="AA861" s="150"/>
    </row>
    <row r="862" spans="1:27" ht="12.75">
      <c r="A862" s="150"/>
      <c r="B862" s="158">
        <f t="shared" si="6"/>
        <v>854</v>
      </c>
      <c r="C862" s="159" t="str">
        <f ca="1">IFERROR(__xludf.DUMMYFUNCTION("""COMPUTED_VALUE"""),"Nurul Diyana")</f>
        <v>Nurul Diyana</v>
      </c>
      <c r="D862" s="160" t="str">
        <f ca="1">IFERROR(__xludf.DUMMYFUNCTION("""COMPUTED_VALUE"""),"Jan 22")</f>
        <v>Jan 22</v>
      </c>
      <c r="E862" s="160" t="str">
        <f ca="1">IFERROR(__xludf.DUMMYFUNCTION("""COMPUTED_VALUE"""),"Script 1")</f>
        <v>Script 1</v>
      </c>
      <c r="F862" s="160"/>
      <c r="G862" s="160"/>
      <c r="H862" s="160"/>
      <c r="I862" s="160"/>
      <c r="J862" s="160"/>
      <c r="K862" s="160"/>
      <c r="L862" s="160" t="str">
        <f t="shared" ca="1" si="7"/>
        <v>Script 1</v>
      </c>
      <c r="M862" s="161"/>
      <c r="N862" s="150"/>
      <c r="O862" s="150"/>
      <c r="P862" s="150"/>
      <c r="Q862" s="150"/>
      <c r="R862" s="150"/>
      <c r="S862" s="150"/>
      <c r="T862" s="150"/>
      <c r="U862" s="150"/>
      <c r="V862" s="150"/>
      <c r="W862" s="150"/>
      <c r="X862" s="150"/>
      <c r="Y862" s="150"/>
      <c r="Z862" s="150"/>
      <c r="AA862" s="150"/>
    </row>
    <row r="863" spans="1:27" ht="12.75">
      <c r="A863" s="150"/>
      <c r="B863" s="158">
        <f t="shared" si="6"/>
        <v>855</v>
      </c>
      <c r="C863" s="159" t="str">
        <f ca="1">IFERROR(__xludf.DUMMYFUNCTION("""COMPUTED_VALUE"""),"Ahmad Luqman Zulkifli")</f>
        <v>Ahmad Luqman Zulkifli</v>
      </c>
      <c r="D863" s="160" t="str">
        <f ca="1">IFERROR(__xludf.DUMMYFUNCTION("""COMPUTED_VALUE"""),"Jan 22")</f>
        <v>Jan 22</v>
      </c>
      <c r="E863" s="160" t="str">
        <f ca="1">IFERROR(__xludf.DUMMYFUNCTION("""COMPUTED_VALUE"""),"Script 1")</f>
        <v>Script 1</v>
      </c>
      <c r="F863" s="160"/>
      <c r="G863" s="160"/>
      <c r="H863" s="160"/>
      <c r="I863" s="160"/>
      <c r="J863" s="160"/>
      <c r="K863" s="160"/>
      <c r="L863" s="160" t="str">
        <f t="shared" ca="1" si="7"/>
        <v>Script 1</v>
      </c>
      <c r="M863" s="161"/>
      <c r="N863" s="150"/>
      <c r="O863" s="150"/>
      <c r="P863" s="150"/>
      <c r="Q863" s="150"/>
      <c r="R863" s="150"/>
      <c r="S863" s="150"/>
      <c r="T863" s="150"/>
      <c r="U863" s="150"/>
      <c r="V863" s="150"/>
      <c r="W863" s="150"/>
      <c r="X863" s="150"/>
      <c r="Y863" s="150"/>
      <c r="Z863" s="150"/>
      <c r="AA863" s="150"/>
    </row>
    <row r="864" spans="1:27" ht="12.75">
      <c r="A864" s="150"/>
      <c r="B864" s="158">
        <f t="shared" si="6"/>
        <v>856</v>
      </c>
      <c r="C864" s="159" t="str">
        <f ca="1">IFERROR(__xludf.DUMMYFUNCTION("""COMPUTED_VALUE"""),"Emira Sofea Shahrul Yusri")</f>
        <v>Emira Sofea Shahrul Yusri</v>
      </c>
      <c r="D864" s="160" t="str">
        <f ca="1">IFERROR(__xludf.DUMMYFUNCTION("""COMPUTED_VALUE"""),"Jan 22")</f>
        <v>Jan 22</v>
      </c>
      <c r="E864" s="160" t="str">
        <f ca="1">IFERROR(__xludf.DUMMYFUNCTION("""COMPUTED_VALUE"""),"Script 1")</f>
        <v>Script 1</v>
      </c>
      <c r="F864" s="160"/>
      <c r="G864" s="160"/>
      <c r="H864" s="160"/>
      <c r="I864" s="160"/>
      <c r="J864" s="160"/>
      <c r="K864" s="160"/>
      <c r="L864" s="160" t="str">
        <f t="shared" ca="1" si="7"/>
        <v>Script 1</v>
      </c>
      <c r="M864" s="161"/>
      <c r="N864" s="150"/>
      <c r="O864" s="150"/>
      <c r="P864" s="150"/>
      <c r="Q864" s="150"/>
      <c r="R864" s="150"/>
      <c r="S864" s="150"/>
      <c r="T864" s="150"/>
      <c r="U864" s="150"/>
      <c r="V864" s="150"/>
      <c r="W864" s="150"/>
      <c r="X864" s="150"/>
      <c r="Y864" s="150"/>
      <c r="Z864" s="150"/>
      <c r="AA864" s="150"/>
    </row>
    <row r="865" spans="1:27" ht="12.75">
      <c r="A865" s="150"/>
      <c r="B865" s="158">
        <f t="shared" si="6"/>
        <v>857</v>
      </c>
      <c r="C865" s="159" t="str">
        <f ca="1">IFERROR(__xludf.DUMMYFUNCTION("""COMPUTED_VALUE"""),"siti nuramirah binti kamarudin")</f>
        <v>siti nuramirah binti kamarudin</v>
      </c>
      <c r="D865" s="160" t="str">
        <f ca="1">IFERROR(__xludf.DUMMYFUNCTION("""COMPUTED_VALUE"""),"Jan 22")</f>
        <v>Jan 22</v>
      </c>
      <c r="E865" s="160" t="str">
        <f ca="1">IFERROR(__xludf.DUMMYFUNCTION("""COMPUTED_VALUE"""),"Script 1")</f>
        <v>Script 1</v>
      </c>
      <c r="F865" s="160"/>
      <c r="G865" s="160"/>
      <c r="H865" s="160"/>
      <c r="I865" s="160"/>
      <c r="J865" s="160"/>
      <c r="K865" s="160"/>
      <c r="L865" s="160" t="str">
        <f t="shared" ca="1" si="7"/>
        <v>Script 1</v>
      </c>
      <c r="M865" s="161"/>
      <c r="N865" s="150"/>
      <c r="O865" s="150"/>
      <c r="P865" s="150"/>
      <c r="Q865" s="150"/>
      <c r="R865" s="150"/>
      <c r="S865" s="150"/>
      <c r="T865" s="150"/>
      <c r="U865" s="150"/>
      <c r="V865" s="150"/>
      <c r="W865" s="150"/>
      <c r="X865" s="150"/>
      <c r="Y865" s="150"/>
      <c r="Z865" s="150"/>
      <c r="AA865" s="150"/>
    </row>
    <row r="866" spans="1:27" ht="12.75">
      <c r="A866" s="150"/>
      <c r="B866" s="158">
        <f t="shared" si="6"/>
        <v>858</v>
      </c>
      <c r="C866" s="159" t="str">
        <f ca="1">IFERROR(__xludf.DUMMYFUNCTION("""COMPUTED_VALUE"""),"SITI NOR AINA NAJWA MOHAMAD FAZALI")</f>
        <v>SITI NOR AINA NAJWA MOHAMAD FAZALI</v>
      </c>
      <c r="D866" s="160" t="str">
        <f ca="1">IFERROR(__xludf.DUMMYFUNCTION("""COMPUTED_VALUE"""),"Jan 22")</f>
        <v>Jan 22</v>
      </c>
      <c r="E866" s="160" t="str">
        <f ca="1">IFERROR(__xludf.DUMMYFUNCTION("""COMPUTED_VALUE"""),"Script 1")</f>
        <v>Script 1</v>
      </c>
      <c r="F866" s="160"/>
      <c r="G866" s="160"/>
      <c r="H866" s="160"/>
      <c r="I866" s="160"/>
      <c r="J866" s="160"/>
      <c r="K866" s="160"/>
      <c r="L866" s="160" t="str">
        <f t="shared" ca="1" si="7"/>
        <v>Script 1</v>
      </c>
      <c r="M866" s="161"/>
      <c r="N866" s="150"/>
      <c r="O866" s="150"/>
      <c r="P866" s="150"/>
      <c r="Q866" s="150"/>
      <c r="R866" s="150"/>
      <c r="S866" s="150"/>
      <c r="T866" s="150"/>
      <c r="U866" s="150"/>
      <c r="V866" s="150"/>
      <c r="W866" s="150"/>
      <c r="X866" s="150"/>
      <c r="Y866" s="150"/>
      <c r="Z866" s="150"/>
      <c r="AA866" s="150"/>
    </row>
    <row r="867" spans="1:27" ht="12.75">
      <c r="A867" s="150"/>
      <c r="B867" s="158">
        <f t="shared" si="6"/>
        <v>859</v>
      </c>
      <c r="C867" s="159" t="str">
        <f ca="1">IFERROR(__xludf.DUMMYFUNCTION("""COMPUTED_VALUE"""),"TASNEEM IBERAHIM")</f>
        <v>TASNEEM IBERAHIM</v>
      </c>
      <c r="D867" s="160" t="str">
        <f ca="1">IFERROR(__xludf.DUMMYFUNCTION("""COMPUTED_VALUE"""),"Jan 22")</f>
        <v>Jan 22</v>
      </c>
      <c r="E867" s="160" t="str">
        <f ca="1">IFERROR(__xludf.DUMMYFUNCTION("""COMPUTED_VALUE"""),"Script 1")</f>
        <v>Script 1</v>
      </c>
      <c r="F867" s="160"/>
      <c r="G867" s="160"/>
      <c r="H867" s="160"/>
      <c r="I867" s="160"/>
      <c r="J867" s="160"/>
      <c r="K867" s="160"/>
      <c r="L867" s="160" t="str">
        <f t="shared" ca="1" si="7"/>
        <v>Script 1</v>
      </c>
      <c r="M867" s="161"/>
      <c r="N867" s="150"/>
      <c r="O867" s="150"/>
      <c r="P867" s="150"/>
      <c r="Q867" s="150"/>
      <c r="R867" s="150"/>
      <c r="S867" s="150"/>
      <c r="T867" s="150"/>
      <c r="U867" s="150"/>
      <c r="V867" s="150"/>
      <c r="W867" s="150"/>
      <c r="X867" s="150"/>
      <c r="Y867" s="150"/>
      <c r="Z867" s="150"/>
      <c r="AA867" s="150"/>
    </row>
    <row r="868" spans="1:27" ht="12.75">
      <c r="A868" s="150"/>
      <c r="B868" s="158">
        <f t="shared" si="6"/>
        <v>860</v>
      </c>
      <c r="C868" s="159" t="str">
        <f ca="1">IFERROR(__xludf.DUMMYFUNCTION("""COMPUTED_VALUE"""),"Aiman Danish")</f>
        <v>Aiman Danish</v>
      </c>
      <c r="D868" s="160" t="str">
        <f ca="1">IFERROR(__xludf.DUMMYFUNCTION("""COMPUTED_VALUE"""),"Jan 22")</f>
        <v>Jan 22</v>
      </c>
      <c r="E868" s="160" t="str">
        <f ca="1">IFERROR(__xludf.DUMMYFUNCTION("""COMPUTED_VALUE"""),"Script 1")</f>
        <v>Script 1</v>
      </c>
      <c r="F868" s="160"/>
      <c r="G868" s="160"/>
      <c r="H868" s="160"/>
      <c r="I868" s="160"/>
      <c r="J868" s="160"/>
      <c r="K868" s="160"/>
      <c r="L868" s="160" t="str">
        <f t="shared" ca="1" si="7"/>
        <v>Script 1</v>
      </c>
      <c r="M868" s="161"/>
      <c r="N868" s="150"/>
      <c r="O868" s="150"/>
      <c r="P868" s="150"/>
      <c r="Q868" s="150"/>
      <c r="R868" s="150"/>
      <c r="S868" s="150"/>
      <c r="T868" s="150"/>
      <c r="U868" s="150"/>
      <c r="V868" s="150"/>
      <c r="W868" s="150"/>
      <c r="X868" s="150"/>
      <c r="Y868" s="150"/>
      <c r="Z868" s="150"/>
      <c r="AA868" s="150"/>
    </row>
    <row r="869" spans="1:27" ht="12.75">
      <c r="A869" s="150"/>
      <c r="B869" s="158">
        <f t="shared" si="6"/>
        <v>861</v>
      </c>
      <c r="C869" s="159" t="str">
        <f ca="1">IFERROR(__xludf.DUMMYFUNCTION("""COMPUTED_VALUE"""),"Ainin Zarifah Binti Kamal Zuhairi")</f>
        <v>Ainin Zarifah Binti Kamal Zuhairi</v>
      </c>
      <c r="D869" s="160" t="str">
        <f ca="1">IFERROR(__xludf.DUMMYFUNCTION("""COMPUTED_VALUE"""),"Jan 22")</f>
        <v>Jan 22</v>
      </c>
      <c r="E869" s="160" t="str">
        <f ca="1">IFERROR(__xludf.DUMMYFUNCTION("""COMPUTED_VALUE"""),"Script 1")</f>
        <v>Script 1</v>
      </c>
      <c r="F869" s="160"/>
      <c r="G869" s="160"/>
      <c r="H869" s="160"/>
      <c r="I869" s="160"/>
      <c r="J869" s="160"/>
      <c r="K869" s="160"/>
      <c r="L869" s="160" t="str">
        <f t="shared" ca="1" si="7"/>
        <v>Script 1</v>
      </c>
      <c r="M869" s="161"/>
      <c r="N869" s="150"/>
      <c r="O869" s="150"/>
      <c r="P869" s="150"/>
      <c r="Q869" s="150"/>
      <c r="R869" s="150"/>
      <c r="S869" s="150"/>
      <c r="T869" s="150"/>
      <c r="U869" s="150"/>
      <c r="V869" s="150"/>
      <c r="W869" s="150"/>
      <c r="X869" s="150"/>
      <c r="Y869" s="150"/>
      <c r="Z869" s="150"/>
      <c r="AA869" s="150"/>
    </row>
    <row r="870" spans="1:27" ht="12.75">
      <c r="A870" s="150"/>
      <c r="B870" s="158">
        <f t="shared" si="6"/>
        <v>862</v>
      </c>
      <c r="C870" s="159" t="str">
        <f ca="1">IFERROR(__xludf.DUMMYFUNCTION("""COMPUTED_VALUE"""),"NUR IZREEN SYAHIRAH MOHD AZHAR")</f>
        <v>NUR IZREEN SYAHIRAH MOHD AZHAR</v>
      </c>
      <c r="D870" s="160" t="str">
        <f ca="1">IFERROR(__xludf.DUMMYFUNCTION("""COMPUTED_VALUE"""),"Jan 22")</f>
        <v>Jan 22</v>
      </c>
      <c r="E870" s="160" t="str">
        <f ca="1">IFERROR(__xludf.DUMMYFUNCTION("""COMPUTED_VALUE"""),"Script 1")</f>
        <v>Script 1</v>
      </c>
      <c r="F870" s="160"/>
      <c r="G870" s="160"/>
      <c r="H870" s="160"/>
      <c r="I870" s="160"/>
      <c r="J870" s="160"/>
      <c r="K870" s="160"/>
      <c r="L870" s="160" t="str">
        <f t="shared" ca="1" si="7"/>
        <v>Script 1</v>
      </c>
      <c r="M870" s="161"/>
      <c r="N870" s="150"/>
      <c r="O870" s="150"/>
      <c r="P870" s="150"/>
      <c r="Q870" s="150"/>
      <c r="R870" s="150"/>
      <c r="S870" s="150"/>
      <c r="T870" s="150"/>
      <c r="U870" s="150"/>
      <c r="V870" s="150"/>
      <c r="W870" s="150"/>
      <c r="X870" s="150"/>
      <c r="Y870" s="150"/>
      <c r="Z870" s="150"/>
      <c r="AA870" s="150"/>
    </row>
    <row r="871" spans="1:27" ht="12.75">
      <c r="A871" s="150"/>
      <c r="B871" s="158">
        <f t="shared" si="6"/>
        <v>863</v>
      </c>
      <c r="C871" s="159" t="str">
        <f ca="1">IFERROR(__xludf.DUMMYFUNCTION("""COMPUTED_VALUE"""),"Saiful Izwan")</f>
        <v>Saiful Izwan</v>
      </c>
      <c r="D871" s="160" t="str">
        <f ca="1">IFERROR(__xludf.DUMMYFUNCTION("""COMPUTED_VALUE"""),"Jan 22")</f>
        <v>Jan 22</v>
      </c>
      <c r="E871" s="160" t="str">
        <f ca="1">IFERROR(__xludf.DUMMYFUNCTION("""COMPUTED_VALUE"""),"Script 1")</f>
        <v>Script 1</v>
      </c>
      <c r="F871" s="160"/>
      <c r="G871" s="160"/>
      <c r="H871" s="160"/>
      <c r="I871" s="160"/>
      <c r="J871" s="160"/>
      <c r="K871" s="160"/>
      <c r="L871" s="160" t="str">
        <f t="shared" ca="1" si="7"/>
        <v>Script 1</v>
      </c>
      <c r="M871" s="161"/>
      <c r="N871" s="150"/>
      <c r="O871" s="150"/>
      <c r="P871" s="150"/>
      <c r="Q871" s="150"/>
      <c r="R871" s="150"/>
      <c r="S871" s="150"/>
      <c r="T871" s="150"/>
      <c r="U871" s="150"/>
      <c r="V871" s="150"/>
      <c r="W871" s="150"/>
      <c r="X871" s="150"/>
      <c r="Y871" s="150"/>
      <c r="Z871" s="150"/>
      <c r="AA871" s="150"/>
    </row>
    <row r="872" spans="1:27" ht="12.75">
      <c r="A872" s="150"/>
      <c r="B872" s="158">
        <f t="shared" si="6"/>
        <v>864</v>
      </c>
      <c r="C872" s="159" t="str">
        <f ca="1">IFERROR(__xludf.DUMMYFUNCTION("""COMPUTED_VALUE"""),"Syaza Nabihah Azmi")</f>
        <v>Syaza Nabihah Azmi</v>
      </c>
      <c r="D872" s="160" t="str">
        <f ca="1">IFERROR(__xludf.DUMMYFUNCTION("""COMPUTED_VALUE"""),"Jan 22")</f>
        <v>Jan 22</v>
      </c>
      <c r="E872" s="160" t="str">
        <f ca="1">IFERROR(__xludf.DUMMYFUNCTION("""COMPUTED_VALUE"""),"Script 1")</f>
        <v>Script 1</v>
      </c>
      <c r="F872" s="160"/>
      <c r="G872" s="160"/>
      <c r="H872" s="160"/>
      <c r="I872" s="160"/>
      <c r="J872" s="160"/>
      <c r="K872" s="160"/>
      <c r="L872" s="160" t="str">
        <f t="shared" ca="1" si="7"/>
        <v>Script 1</v>
      </c>
      <c r="M872" s="161"/>
      <c r="N872" s="150"/>
      <c r="O872" s="150"/>
      <c r="P872" s="150"/>
      <c r="Q872" s="150"/>
      <c r="R872" s="150"/>
      <c r="S872" s="150"/>
      <c r="T872" s="150"/>
      <c r="U872" s="150"/>
      <c r="V872" s="150"/>
      <c r="W872" s="150"/>
      <c r="X872" s="150"/>
      <c r="Y872" s="150"/>
      <c r="Z872" s="150"/>
      <c r="AA872" s="150"/>
    </row>
    <row r="873" spans="1:27" ht="12.75">
      <c r="A873" s="150"/>
      <c r="B873" s="158">
        <f t="shared" si="6"/>
        <v>865</v>
      </c>
      <c r="C873" s="159" t="str">
        <f ca="1">IFERROR(__xludf.DUMMYFUNCTION("""COMPUTED_VALUE"""),"Nurul Dayana Syafiqa Mohamad Sapri")</f>
        <v>Nurul Dayana Syafiqa Mohamad Sapri</v>
      </c>
      <c r="D873" s="160" t="str">
        <f ca="1">IFERROR(__xludf.DUMMYFUNCTION("""COMPUTED_VALUE"""),"Jan 22")</f>
        <v>Jan 22</v>
      </c>
      <c r="E873" s="160" t="str">
        <f ca="1">IFERROR(__xludf.DUMMYFUNCTION("""COMPUTED_VALUE"""),"Script 1")</f>
        <v>Script 1</v>
      </c>
      <c r="F873" s="160"/>
      <c r="G873" s="160"/>
      <c r="H873" s="160"/>
      <c r="I873" s="160"/>
      <c r="J873" s="160"/>
      <c r="K873" s="160"/>
      <c r="L873" s="160" t="str">
        <f t="shared" ca="1" si="7"/>
        <v>Script 1</v>
      </c>
      <c r="M873" s="161"/>
      <c r="N873" s="150"/>
      <c r="O873" s="150"/>
      <c r="P873" s="150"/>
      <c r="Q873" s="150"/>
      <c r="R873" s="150"/>
      <c r="S873" s="150"/>
      <c r="T873" s="150"/>
      <c r="U873" s="150"/>
      <c r="V873" s="150"/>
      <c r="W873" s="150"/>
      <c r="X873" s="150"/>
      <c r="Y873" s="150"/>
      <c r="Z873" s="150"/>
      <c r="AA873" s="150"/>
    </row>
    <row r="874" spans="1:27" ht="12.75">
      <c r="A874" s="150"/>
      <c r="B874" s="158">
        <f t="shared" si="6"/>
        <v>866</v>
      </c>
      <c r="C874" s="159" t="str">
        <f ca="1">IFERROR(__xludf.DUMMYFUNCTION("""COMPUTED_VALUE"""),"Nur Ain Syafiqah")</f>
        <v>Nur Ain Syafiqah</v>
      </c>
      <c r="D874" s="160" t="str">
        <f ca="1">IFERROR(__xludf.DUMMYFUNCTION("""COMPUTED_VALUE"""),"Jan 22")</f>
        <v>Jan 22</v>
      </c>
      <c r="E874" s="160" t="str">
        <f ca="1">IFERROR(__xludf.DUMMYFUNCTION("""COMPUTED_VALUE"""),"Script 1")</f>
        <v>Script 1</v>
      </c>
      <c r="F874" s="160"/>
      <c r="G874" s="160"/>
      <c r="H874" s="160"/>
      <c r="I874" s="160"/>
      <c r="J874" s="160"/>
      <c r="K874" s="160"/>
      <c r="L874" s="160" t="str">
        <f t="shared" ca="1" si="7"/>
        <v>Script 1</v>
      </c>
      <c r="M874" s="161"/>
      <c r="N874" s="150"/>
      <c r="O874" s="150"/>
      <c r="P874" s="150"/>
      <c r="Q874" s="150"/>
      <c r="R874" s="150"/>
      <c r="S874" s="150"/>
      <c r="T874" s="150"/>
      <c r="U874" s="150"/>
      <c r="V874" s="150"/>
      <c r="W874" s="150"/>
      <c r="X874" s="150"/>
      <c r="Y874" s="150"/>
      <c r="Z874" s="150"/>
      <c r="AA874" s="150"/>
    </row>
    <row r="875" spans="1:27" ht="12.75">
      <c r="A875" s="150"/>
      <c r="B875" s="158">
        <f t="shared" si="6"/>
        <v>867</v>
      </c>
      <c r="C875" s="159" t="str">
        <f ca="1">IFERROR(__xludf.DUMMYFUNCTION("""COMPUTED_VALUE"""),"Amirah Aziz")</f>
        <v>Amirah Aziz</v>
      </c>
      <c r="D875" s="160" t="str">
        <f ca="1">IFERROR(__xludf.DUMMYFUNCTION("""COMPUTED_VALUE"""),"Jan 22")</f>
        <v>Jan 22</v>
      </c>
      <c r="E875" s="160" t="str">
        <f ca="1">IFERROR(__xludf.DUMMYFUNCTION("""COMPUTED_VALUE"""),"Script 1")</f>
        <v>Script 1</v>
      </c>
      <c r="F875" s="160"/>
      <c r="G875" s="160"/>
      <c r="H875" s="160"/>
      <c r="I875" s="160"/>
      <c r="J875" s="160"/>
      <c r="K875" s="160"/>
      <c r="L875" s="160" t="str">
        <f t="shared" ca="1" si="7"/>
        <v>Script 1</v>
      </c>
      <c r="M875" s="161"/>
      <c r="N875" s="150"/>
      <c r="O875" s="150"/>
      <c r="P875" s="150"/>
      <c r="Q875" s="150"/>
      <c r="R875" s="150"/>
      <c r="S875" s="150"/>
      <c r="T875" s="150"/>
      <c r="U875" s="150"/>
      <c r="V875" s="150"/>
      <c r="W875" s="150"/>
      <c r="X875" s="150"/>
      <c r="Y875" s="150"/>
      <c r="Z875" s="150"/>
      <c r="AA875" s="150"/>
    </row>
    <row r="876" spans="1:27" ht="12.75">
      <c r="A876" s="150"/>
      <c r="B876" s="158">
        <f t="shared" si="6"/>
        <v>868</v>
      </c>
      <c r="C876" s="159" t="str">
        <f ca="1">IFERROR(__xludf.DUMMYFUNCTION("""COMPUTED_VALUE"""),"Nur Liyana Azahari")</f>
        <v>Nur Liyana Azahari</v>
      </c>
      <c r="D876" s="160" t="str">
        <f ca="1">IFERROR(__xludf.DUMMYFUNCTION("""COMPUTED_VALUE"""),"Jan 22")</f>
        <v>Jan 22</v>
      </c>
      <c r="E876" s="160" t="str">
        <f ca="1">IFERROR(__xludf.DUMMYFUNCTION("""COMPUTED_VALUE"""),"Script 1")</f>
        <v>Script 1</v>
      </c>
      <c r="F876" s="160"/>
      <c r="G876" s="160"/>
      <c r="H876" s="160"/>
      <c r="I876" s="160"/>
      <c r="J876" s="160"/>
      <c r="K876" s="160"/>
      <c r="L876" s="160" t="str">
        <f t="shared" ca="1" si="7"/>
        <v>Script 1</v>
      </c>
      <c r="M876" s="161"/>
      <c r="N876" s="150"/>
      <c r="O876" s="150"/>
      <c r="P876" s="150"/>
      <c r="Q876" s="150"/>
      <c r="R876" s="150"/>
      <c r="S876" s="150"/>
      <c r="T876" s="150"/>
      <c r="U876" s="150"/>
      <c r="V876" s="150"/>
      <c r="W876" s="150"/>
      <c r="X876" s="150"/>
      <c r="Y876" s="150"/>
      <c r="Z876" s="150"/>
      <c r="AA876" s="150"/>
    </row>
    <row r="877" spans="1:27" ht="12.75">
      <c r="A877" s="150"/>
      <c r="B877" s="158">
        <f t="shared" si="6"/>
        <v>869</v>
      </c>
      <c r="C877" s="159" t="str">
        <f ca="1">IFERROR(__xludf.DUMMYFUNCTION("""COMPUTED_VALUE"""),"Norshafiqah Ismail, ACCA")</f>
        <v>Norshafiqah Ismail, ACCA</v>
      </c>
      <c r="D877" s="160" t="str">
        <f ca="1">IFERROR(__xludf.DUMMYFUNCTION("""COMPUTED_VALUE"""),"Jan 22")</f>
        <v>Jan 22</v>
      </c>
      <c r="E877" s="160" t="str">
        <f ca="1">IFERROR(__xludf.DUMMYFUNCTION("""COMPUTED_VALUE"""),"Script 1")</f>
        <v>Script 1</v>
      </c>
      <c r="F877" s="160"/>
      <c r="G877" s="160"/>
      <c r="H877" s="160"/>
      <c r="I877" s="160"/>
      <c r="J877" s="160"/>
      <c r="K877" s="160"/>
      <c r="L877" s="160" t="str">
        <f t="shared" ca="1" si="7"/>
        <v>Script 1</v>
      </c>
      <c r="M877" s="161"/>
      <c r="N877" s="150"/>
      <c r="O877" s="150"/>
      <c r="P877" s="150"/>
      <c r="Q877" s="150"/>
      <c r="R877" s="150"/>
      <c r="S877" s="150"/>
      <c r="T877" s="150"/>
      <c r="U877" s="150"/>
      <c r="V877" s="150"/>
      <c r="W877" s="150"/>
      <c r="X877" s="150"/>
      <c r="Y877" s="150"/>
      <c r="Z877" s="150"/>
      <c r="AA877" s="150"/>
    </row>
    <row r="878" spans="1:27" ht="12.75">
      <c r="A878" s="150"/>
      <c r="B878" s="158">
        <f t="shared" si="6"/>
        <v>870</v>
      </c>
      <c r="C878" s="159" t="str">
        <f ca="1">IFERROR(__xludf.DUMMYFUNCTION("""COMPUTED_VALUE"""),"Ahmad Mahyuddin")</f>
        <v>Ahmad Mahyuddin</v>
      </c>
      <c r="D878" s="160" t="str">
        <f ca="1">IFERROR(__xludf.DUMMYFUNCTION("""COMPUTED_VALUE"""),"Jan 22")</f>
        <v>Jan 22</v>
      </c>
      <c r="E878" s="160" t="str">
        <f ca="1">IFERROR(__xludf.DUMMYFUNCTION("""COMPUTED_VALUE"""),"Script 1")</f>
        <v>Script 1</v>
      </c>
      <c r="F878" s="160"/>
      <c r="G878" s="160"/>
      <c r="H878" s="160"/>
      <c r="I878" s="160"/>
      <c r="J878" s="160"/>
      <c r="K878" s="160"/>
      <c r="L878" s="160" t="str">
        <f t="shared" ca="1" si="7"/>
        <v>Script 1</v>
      </c>
      <c r="M878" s="161"/>
      <c r="N878" s="150"/>
      <c r="O878" s="150"/>
      <c r="P878" s="150"/>
      <c r="Q878" s="150"/>
      <c r="R878" s="150"/>
      <c r="S878" s="150"/>
      <c r="T878" s="150"/>
      <c r="U878" s="150"/>
      <c r="V878" s="150"/>
      <c r="W878" s="150"/>
      <c r="X878" s="150"/>
      <c r="Y878" s="150"/>
      <c r="Z878" s="150"/>
      <c r="AA878" s="150"/>
    </row>
    <row r="879" spans="1:27" ht="12.75">
      <c r="A879" s="150"/>
      <c r="B879" s="158">
        <f t="shared" si="6"/>
        <v>871</v>
      </c>
      <c r="C879" s="159" t="str">
        <f ca="1">IFERROR(__xludf.DUMMYFUNCTION("""COMPUTED_VALUE"""),"NUR ANIS IDAYU BINTI AZIZAN")</f>
        <v>NUR ANIS IDAYU BINTI AZIZAN</v>
      </c>
      <c r="D879" s="160" t="str">
        <f ca="1">IFERROR(__xludf.DUMMYFUNCTION("""COMPUTED_VALUE"""),"Jan 22")</f>
        <v>Jan 22</v>
      </c>
      <c r="E879" s="160" t="str">
        <f ca="1">IFERROR(__xludf.DUMMYFUNCTION("""COMPUTED_VALUE"""),"Script 1")</f>
        <v>Script 1</v>
      </c>
      <c r="F879" s="160"/>
      <c r="G879" s="160"/>
      <c r="H879" s="160"/>
      <c r="I879" s="160"/>
      <c r="J879" s="160"/>
      <c r="K879" s="160"/>
      <c r="L879" s="160" t="str">
        <f t="shared" ca="1" si="7"/>
        <v>Script 1</v>
      </c>
      <c r="M879" s="161"/>
      <c r="N879" s="150"/>
      <c r="O879" s="150"/>
      <c r="P879" s="150"/>
      <c r="Q879" s="150"/>
      <c r="R879" s="150"/>
      <c r="S879" s="150"/>
      <c r="T879" s="150"/>
      <c r="U879" s="150"/>
      <c r="V879" s="150"/>
      <c r="W879" s="150"/>
      <c r="X879" s="150"/>
      <c r="Y879" s="150"/>
      <c r="Z879" s="150"/>
      <c r="AA879" s="150"/>
    </row>
    <row r="880" spans="1:27" ht="12.75">
      <c r="A880" s="150"/>
      <c r="B880" s="158">
        <f t="shared" si="6"/>
        <v>872</v>
      </c>
      <c r="C880" s="159" t="str">
        <f ca="1">IFERROR(__xludf.DUMMYFUNCTION("""COMPUTED_VALUE"""),"Emilia Suhaini")</f>
        <v>Emilia Suhaini</v>
      </c>
      <c r="D880" s="160" t="str">
        <f ca="1">IFERROR(__xludf.DUMMYFUNCTION("""COMPUTED_VALUE"""),"Jan 22")</f>
        <v>Jan 22</v>
      </c>
      <c r="E880" s="160" t="str">
        <f ca="1">IFERROR(__xludf.DUMMYFUNCTION("""COMPUTED_VALUE"""),"Script 1")</f>
        <v>Script 1</v>
      </c>
      <c r="F880" s="160"/>
      <c r="G880" s="160"/>
      <c r="H880" s="160"/>
      <c r="I880" s="160"/>
      <c r="J880" s="160"/>
      <c r="K880" s="160"/>
      <c r="L880" s="160" t="str">
        <f t="shared" ca="1" si="7"/>
        <v>Script 1</v>
      </c>
      <c r="M880" s="161"/>
      <c r="N880" s="150"/>
      <c r="O880" s="150"/>
      <c r="P880" s="150"/>
      <c r="Q880" s="150"/>
      <c r="R880" s="150"/>
      <c r="S880" s="150"/>
      <c r="T880" s="150"/>
      <c r="U880" s="150"/>
      <c r="V880" s="150"/>
      <c r="W880" s="150"/>
      <c r="X880" s="150"/>
      <c r="Y880" s="150"/>
      <c r="Z880" s="150"/>
      <c r="AA880" s="150"/>
    </row>
    <row r="881" spans="1:27" ht="12.75">
      <c r="A881" s="150"/>
      <c r="B881" s="158">
        <f t="shared" si="6"/>
        <v>873</v>
      </c>
      <c r="C881" s="159" t="str">
        <f ca="1">IFERROR(__xludf.DUMMYFUNCTION("""COMPUTED_VALUE"""),"Mazida Mansor")</f>
        <v>Mazida Mansor</v>
      </c>
      <c r="D881" s="160" t="str">
        <f ca="1">IFERROR(__xludf.DUMMYFUNCTION("""COMPUTED_VALUE"""),"Jan 22")</f>
        <v>Jan 22</v>
      </c>
      <c r="E881" s="160" t="str">
        <f ca="1">IFERROR(__xludf.DUMMYFUNCTION("""COMPUTED_VALUE"""),"Script 1")</f>
        <v>Script 1</v>
      </c>
      <c r="F881" s="160"/>
      <c r="G881" s="160"/>
      <c r="H881" s="160"/>
      <c r="I881" s="160"/>
      <c r="J881" s="160"/>
      <c r="K881" s="160"/>
      <c r="L881" s="160" t="str">
        <f t="shared" ca="1" si="7"/>
        <v>Script 1</v>
      </c>
      <c r="M881" s="161"/>
      <c r="N881" s="150"/>
      <c r="O881" s="150"/>
      <c r="P881" s="150"/>
      <c r="Q881" s="150"/>
      <c r="R881" s="150"/>
      <c r="S881" s="150"/>
      <c r="T881" s="150"/>
      <c r="U881" s="150"/>
      <c r="V881" s="150"/>
      <c r="W881" s="150"/>
      <c r="X881" s="150"/>
      <c r="Y881" s="150"/>
      <c r="Z881" s="150"/>
      <c r="AA881" s="150"/>
    </row>
    <row r="882" spans="1:27" ht="12.75">
      <c r="A882" s="150"/>
      <c r="B882" s="158">
        <f t="shared" si="6"/>
        <v>874</v>
      </c>
      <c r="C882" s="159" t="str">
        <f ca="1">IFERROR(__xludf.DUMMYFUNCTION("""COMPUTED_VALUE"""),"Siti Anis Zafeera Mohamad Zamri")</f>
        <v>Siti Anis Zafeera Mohamad Zamri</v>
      </c>
      <c r="D882" s="160" t="str">
        <f ca="1">IFERROR(__xludf.DUMMYFUNCTION("""COMPUTED_VALUE"""),"Jan 22")</f>
        <v>Jan 22</v>
      </c>
      <c r="E882" s="160" t="str">
        <f ca="1">IFERROR(__xludf.DUMMYFUNCTION("""COMPUTED_VALUE"""),"Script 1")</f>
        <v>Script 1</v>
      </c>
      <c r="F882" s="160"/>
      <c r="G882" s="160"/>
      <c r="H882" s="160"/>
      <c r="I882" s="160"/>
      <c r="J882" s="160"/>
      <c r="K882" s="160"/>
      <c r="L882" s="160" t="str">
        <f t="shared" ca="1" si="7"/>
        <v>Script 1</v>
      </c>
      <c r="M882" s="161"/>
      <c r="N882" s="150"/>
      <c r="O882" s="150"/>
      <c r="P882" s="150"/>
      <c r="Q882" s="150"/>
      <c r="R882" s="150"/>
      <c r="S882" s="150"/>
      <c r="T882" s="150"/>
      <c r="U882" s="150"/>
      <c r="V882" s="150"/>
      <c r="W882" s="150"/>
      <c r="X882" s="150"/>
      <c r="Y882" s="150"/>
      <c r="Z882" s="150"/>
      <c r="AA882" s="150"/>
    </row>
    <row r="883" spans="1:27" ht="12.75">
      <c r="A883" s="150"/>
      <c r="B883" s="158">
        <f t="shared" si="6"/>
        <v>875</v>
      </c>
      <c r="C883" s="159" t="str">
        <f ca="1">IFERROR(__xludf.DUMMYFUNCTION("""COMPUTED_VALUE"""),"Yasminn Aizal")</f>
        <v>Yasminn Aizal</v>
      </c>
      <c r="D883" s="160" t="str">
        <f ca="1">IFERROR(__xludf.DUMMYFUNCTION("""COMPUTED_VALUE"""),"Jan 22")</f>
        <v>Jan 22</v>
      </c>
      <c r="E883" s="160" t="str">
        <f ca="1">IFERROR(__xludf.DUMMYFUNCTION("""COMPUTED_VALUE"""),"Script 1")</f>
        <v>Script 1</v>
      </c>
      <c r="F883" s="160"/>
      <c r="G883" s="160"/>
      <c r="H883" s="160"/>
      <c r="I883" s="160"/>
      <c r="J883" s="160"/>
      <c r="K883" s="160"/>
      <c r="L883" s="160" t="str">
        <f t="shared" ca="1" si="7"/>
        <v>Script 1</v>
      </c>
      <c r="M883" s="161"/>
      <c r="N883" s="150"/>
      <c r="O883" s="150"/>
      <c r="P883" s="150"/>
      <c r="Q883" s="150"/>
      <c r="R883" s="150"/>
      <c r="S883" s="150"/>
      <c r="T883" s="150"/>
      <c r="U883" s="150"/>
      <c r="V883" s="150"/>
      <c r="W883" s="150"/>
      <c r="X883" s="150"/>
      <c r="Y883" s="150"/>
      <c r="Z883" s="150"/>
      <c r="AA883" s="150"/>
    </row>
    <row r="884" spans="1:27" ht="12.75">
      <c r="A884" s="150"/>
      <c r="B884" s="158">
        <f t="shared" si="6"/>
        <v>876</v>
      </c>
      <c r="C884" s="159" t="str">
        <f ca="1">IFERROR(__xludf.DUMMYFUNCTION("""COMPUTED_VALUE"""),"DHIYA DAMIA")</f>
        <v>DHIYA DAMIA</v>
      </c>
      <c r="D884" s="160" t="str">
        <f ca="1">IFERROR(__xludf.DUMMYFUNCTION("""COMPUTED_VALUE"""),"Jan 22")</f>
        <v>Jan 22</v>
      </c>
      <c r="E884" s="160" t="str">
        <f ca="1">IFERROR(__xludf.DUMMYFUNCTION("""COMPUTED_VALUE"""),"Script 1")</f>
        <v>Script 1</v>
      </c>
      <c r="F884" s="160"/>
      <c r="G884" s="160"/>
      <c r="H884" s="160"/>
      <c r="I884" s="160"/>
      <c r="J884" s="160"/>
      <c r="K884" s="160"/>
      <c r="L884" s="160" t="str">
        <f t="shared" ca="1" si="7"/>
        <v>Script 1</v>
      </c>
      <c r="M884" s="161"/>
      <c r="N884" s="150"/>
      <c r="O884" s="150"/>
      <c r="P884" s="150"/>
      <c r="Q884" s="150"/>
      <c r="R884" s="150"/>
      <c r="S884" s="150"/>
      <c r="T884" s="150"/>
      <c r="U884" s="150"/>
      <c r="V884" s="150"/>
      <c r="W884" s="150"/>
      <c r="X884" s="150"/>
      <c r="Y884" s="150"/>
      <c r="Z884" s="150"/>
      <c r="AA884" s="150"/>
    </row>
    <row r="885" spans="1:27" ht="12.75">
      <c r="A885" s="150"/>
      <c r="B885" s="158">
        <f t="shared" si="6"/>
        <v>877</v>
      </c>
      <c r="C885" s="159" t="str">
        <f ca="1">IFERROR(__xludf.DUMMYFUNCTION("""COMPUTED_VALUE"""),"Wan Muhammad Hazim")</f>
        <v>Wan Muhammad Hazim</v>
      </c>
      <c r="D885" s="160" t="str">
        <f ca="1">IFERROR(__xludf.DUMMYFUNCTION("""COMPUTED_VALUE"""),"Jan 22")</f>
        <v>Jan 22</v>
      </c>
      <c r="E885" s="160" t="str">
        <f ca="1">IFERROR(__xludf.DUMMYFUNCTION("""COMPUTED_VALUE"""),"Script 1")</f>
        <v>Script 1</v>
      </c>
      <c r="F885" s="160"/>
      <c r="G885" s="160"/>
      <c r="H885" s="160"/>
      <c r="I885" s="160"/>
      <c r="J885" s="160"/>
      <c r="K885" s="160"/>
      <c r="L885" s="160" t="str">
        <f t="shared" ca="1" si="7"/>
        <v>Script 1</v>
      </c>
      <c r="M885" s="161"/>
      <c r="N885" s="150"/>
      <c r="O885" s="150"/>
      <c r="P885" s="150"/>
      <c r="Q885" s="150"/>
      <c r="R885" s="150"/>
      <c r="S885" s="150"/>
      <c r="T885" s="150"/>
      <c r="U885" s="150"/>
      <c r="V885" s="150"/>
      <c r="W885" s="150"/>
      <c r="X885" s="150"/>
      <c r="Y885" s="150"/>
      <c r="Z885" s="150"/>
      <c r="AA885" s="150"/>
    </row>
    <row r="886" spans="1:27" ht="12.75">
      <c r="A886" s="150"/>
      <c r="B886" s="158">
        <f t="shared" si="6"/>
        <v>878</v>
      </c>
      <c r="C886" s="159" t="str">
        <f ca="1">IFERROR(__xludf.DUMMYFUNCTION("""COMPUTED_VALUE"""),"Fadhilah Mat Arif")</f>
        <v>Fadhilah Mat Arif</v>
      </c>
      <c r="D886" s="160" t="str">
        <f ca="1">IFERROR(__xludf.DUMMYFUNCTION("""COMPUTED_VALUE"""),"Jan 22")</f>
        <v>Jan 22</v>
      </c>
      <c r="E886" s="160" t="str">
        <f ca="1">IFERROR(__xludf.DUMMYFUNCTION("""COMPUTED_VALUE"""),"Script 1")</f>
        <v>Script 1</v>
      </c>
      <c r="F886" s="160"/>
      <c r="G886" s="160"/>
      <c r="H886" s="160"/>
      <c r="I886" s="160"/>
      <c r="J886" s="160"/>
      <c r="K886" s="160"/>
      <c r="L886" s="160" t="str">
        <f t="shared" ca="1" si="7"/>
        <v>Script 1</v>
      </c>
      <c r="M886" s="161"/>
      <c r="N886" s="150"/>
      <c r="O886" s="150"/>
      <c r="P886" s="150"/>
      <c r="Q886" s="150"/>
      <c r="R886" s="150"/>
      <c r="S886" s="150"/>
      <c r="T886" s="150"/>
      <c r="U886" s="150"/>
      <c r="V886" s="150"/>
      <c r="W886" s="150"/>
      <c r="X886" s="150"/>
      <c r="Y886" s="150"/>
      <c r="Z886" s="150"/>
      <c r="AA886" s="150"/>
    </row>
    <row r="887" spans="1:27" ht="12.75">
      <c r="A887" s="150"/>
      <c r="B887" s="158">
        <f t="shared" si="6"/>
        <v>879</v>
      </c>
      <c r="C887" s="159" t="str">
        <f ca="1">IFERROR(__xludf.DUMMYFUNCTION("""COMPUTED_VALUE"""),"Nur Farah Nisa")</f>
        <v>Nur Farah Nisa</v>
      </c>
      <c r="D887" s="160" t="str">
        <f ca="1">IFERROR(__xludf.DUMMYFUNCTION("""COMPUTED_VALUE"""),"Jan 22")</f>
        <v>Jan 22</v>
      </c>
      <c r="E887" s="160" t="str">
        <f ca="1">IFERROR(__xludf.DUMMYFUNCTION("""COMPUTED_VALUE"""),"Script 1")</f>
        <v>Script 1</v>
      </c>
      <c r="F887" s="160"/>
      <c r="G887" s="160"/>
      <c r="H887" s="160"/>
      <c r="I887" s="160"/>
      <c r="J887" s="160"/>
      <c r="K887" s="160"/>
      <c r="L887" s="160" t="str">
        <f t="shared" ca="1" si="7"/>
        <v>Script 1</v>
      </c>
      <c r="M887" s="161"/>
      <c r="N887" s="150"/>
      <c r="O887" s="150"/>
      <c r="P887" s="150"/>
      <c r="Q887" s="150"/>
      <c r="R887" s="150"/>
      <c r="S887" s="150"/>
      <c r="T887" s="150"/>
      <c r="U887" s="150"/>
      <c r="V887" s="150"/>
      <c r="W887" s="150"/>
      <c r="X887" s="150"/>
      <c r="Y887" s="150"/>
      <c r="Z887" s="150"/>
      <c r="AA887" s="150"/>
    </row>
    <row r="888" spans="1:27" ht="12.75">
      <c r="A888" s="150"/>
      <c r="B888" s="158">
        <f t="shared" si="6"/>
        <v>880</v>
      </c>
      <c r="C888" s="159" t="str">
        <f ca="1">IFERROR(__xludf.DUMMYFUNCTION("""COMPUTED_VALUE"""),"Nur Fatin Najihah")</f>
        <v>Nur Fatin Najihah</v>
      </c>
      <c r="D888" s="160" t="str">
        <f ca="1">IFERROR(__xludf.DUMMYFUNCTION("""COMPUTED_VALUE"""),"Jan 22")</f>
        <v>Jan 22</v>
      </c>
      <c r="E888" s="160" t="str">
        <f ca="1">IFERROR(__xludf.DUMMYFUNCTION("""COMPUTED_VALUE"""),"Script 1")</f>
        <v>Script 1</v>
      </c>
      <c r="F888" s="160"/>
      <c r="G888" s="160"/>
      <c r="H888" s="160"/>
      <c r="I888" s="160"/>
      <c r="J888" s="160"/>
      <c r="K888" s="160"/>
      <c r="L888" s="160" t="str">
        <f t="shared" ca="1" si="7"/>
        <v>Script 1</v>
      </c>
      <c r="M888" s="161"/>
      <c r="N888" s="150"/>
      <c r="O888" s="150"/>
      <c r="P888" s="150"/>
      <c r="Q888" s="150"/>
      <c r="R888" s="150"/>
      <c r="S888" s="150"/>
      <c r="T888" s="150"/>
      <c r="U888" s="150"/>
      <c r="V888" s="150"/>
      <c r="W888" s="150"/>
      <c r="X888" s="150"/>
      <c r="Y888" s="150"/>
      <c r="Z888" s="150"/>
      <c r="AA888" s="150"/>
    </row>
    <row r="889" spans="1:27" ht="12.75">
      <c r="A889" s="150"/>
      <c r="B889" s="158">
        <f t="shared" si="6"/>
        <v>881</v>
      </c>
      <c r="C889" s="159" t="str">
        <f ca="1">IFERROR(__xludf.DUMMYFUNCTION("""COMPUTED_VALUE"""),"Maznah Mohammad")</f>
        <v>Maznah Mohammad</v>
      </c>
      <c r="D889" s="160" t="str">
        <f ca="1">IFERROR(__xludf.DUMMYFUNCTION("""COMPUTED_VALUE"""),"Jan 22")</f>
        <v>Jan 22</v>
      </c>
      <c r="E889" s="160" t="str">
        <f ca="1">IFERROR(__xludf.DUMMYFUNCTION("""COMPUTED_VALUE"""),"Script 1")</f>
        <v>Script 1</v>
      </c>
      <c r="F889" s="160"/>
      <c r="G889" s="160"/>
      <c r="H889" s="160"/>
      <c r="I889" s="160"/>
      <c r="J889" s="160"/>
      <c r="K889" s="160"/>
      <c r="L889" s="160" t="str">
        <f t="shared" ca="1" si="7"/>
        <v>Script 1</v>
      </c>
      <c r="M889" s="161"/>
      <c r="N889" s="150"/>
      <c r="O889" s="150"/>
      <c r="P889" s="150"/>
      <c r="Q889" s="150"/>
      <c r="R889" s="150"/>
      <c r="S889" s="150"/>
      <c r="T889" s="150"/>
      <c r="U889" s="150"/>
      <c r="V889" s="150"/>
      <c r="W889" s="150"/>
      <c r="X889" s="150"/>
      <c r="Y889" s="150"/>
      <c r="Z889" s="150"/>
      <c r="AA889" s="150"/>
    </row>
    <row r="890" spans="1:27" ht="12.75">
      <c r="A890" s="150"/>
      <c r="B890" s="158">
        <f t="shared" si="6"/>
        <v>882</v>
      </c>
      <c r="C890" s="159" t="str">
        <f ca="1">IFERROR(__xludf.DUMMYFUNCTION("""COMPUTED_VALUE"""),"Fatimah Zarina")</f>
        <v>Fatimah Zarina</v>
      </c>
      <c r="D890" s="160" t="str">
        <f ca="1">IFERROR(__xludf.DUMMYFUNCTION("""COMPUTED_VALUE"""),"Jan 20")</f>
        <v>Jan 20</v>
      </c>
      <c r="E890" s="160" t="str">
        <f ca="1">IFERROR(__xludf.DUMMYFUNCTION("""COMPUTED_VALUE"""),"Script 1")</f>
        <v>Script 1</v>
      </c>
      <c r="F890" s="160"/>
      <c r="G890" s="160"/>
      <c r="H890" s="160"/>
      <c r="I890" s="160"/>
      <c r="J890" s="160"/>
      <c r="K890" s="160"/>
      <c r="L890" s="160" t="str">
        <f t="shared" ca="1" si="7"/>
        <v>Script 1</v>
      </c>
      <c r="M890" s="161"/>
      <c r="N890" s="150"/>
      <c r="O890" s="150"/>
      <c r="P890" s="150"/>
      <c r="Q890" s="150"/>
      <c r="R890" s="150"/>
      <c r="S890" s="150"/>
      <c r="T890" s="150"/>
      <c r="U890" s="150"/>
      <c r="V890" s="150"/>
      <c r="W890" s="150"/>
      <c r="X890" s="150"/>
      <c r="Y890" s="150"/>
      <c r="Z890" s="150"/>
      <c r="AA890" s="150"/>
    </row>
    <row r="891" spans="1:27" ht="12.75">
      <c r="A891" s="150"/>
      <c r="B891" s="158">
        <f t="shared" si="6"/>
        <v>883</v>
      </c>
      <c r="C891" s="159" t="str">
        <f ca="1">IFERROR(__xludf.DUMMYFUNCTION("""COMPUTED_VALUE"""),"Fatimah Syafa Jaapar")</f>
        <v>Fatimah Syafa Jaapar</v>
      </c>
      <c r="D891" s="160" t="str">
        <f ca="1">IFERROR(__xludf.DUMMYFUNCTION("""COMPUTED_VALUE"""),"Jan 20")</f>
        <v>Jan 20</v>
      </c>
      <c r="E891" s="160" t="str">
        <f ca="1">IFERROR(__xludf.DUMMYFUNCTION("""COMPUTED_VALUE"""),"Script 1")</f>
        <v>Script 1</v>
      </c>
      <c r="F891" s="160"/>
      <c r="G891" s="160"/>
      <c r="H891" s="160"/>
      <c r="I891" s="160"/>
      <c r="J891" s="160"/>
      <c r="K891" s="160"/>
      <c r="L891" s="160" t="str">
        <f t="shared" ca="1" si="7"/>
        <v>Script 1</v>
      </c>
      <c r="M891" s="161"/>
      <c r="N891" s="150"/>
      <c r="O891" s="150"/>
      <c r="P891" s="150"/>
      <c r="Q891" s="150"/>
      <c r="R891" s="150"/>
      <c r="S891" s="150"/>
      <c r="T891" s="150"/>
      <c r="U891" s="150"/>
      <c r="V891" s="150"/>
      <c r="W891" s="150"/>
      <c r="X891" s="150"/>
      <c r="Y891" s="150"/>
      <c r="Z891" s="150"/>
      <c r="AA891" s="150"/>
    </row>
    <row r="892" spans="1:27" ht="12.75">
      <c r="A892" s="150"/>
      <c r="B892" s="158">
        <f t="shared" si="6"/>
        <v>884</v>
      </c>
      <c r="C892" s="159" t="str">
        <f ca="1">IFERROR(__xludf.DUMMYFUNCTION("""COMPUTED_VALUE"""),"IKMAL HAKIM BIN NOR AZLAN")</f>
        <v>IKMAL HAKIM BIN NOR AZLAN</v>
      </c>
      <c r="D892" s="160" t="str">
        <f ca="1">IFERROR(__xludf.DUMMYFUNCTION("""COMPUTED_VALUE"""),"Jan 20")</f>
        <v>Jan 20</v>
      </c>
      <c r="E892" s="160" t="str">
        <f ca="1">IFERROR(__xludf.DUMMYFUNCTION("""COMPUTED_VALUE"""),"Script 1")</f>
        <v>Script 1</v>
      </c>
      <c r="F892" s="160"/>
      <c r="G892" s="160"/>
      <c r="H892" s="160"/>
      <c r="I892" s="160"/>
      <c r="J892" s="160"/>
      <c r="K892" s="160"/>
      <c r="L892" s="160" t="str">
        <f t="shared" ca="1" si="7"/>
        <v>Script 1</v>
      </c>
      <c r="M892" s="161"/>
      <c r="N892" s="150"/>
      <c r="O892" s="150"/>
      <c r="P892" s="150"/>
      <c r="Q892" s="150"/>
      <c r="R892" s="150"/>
      <c r="S892" s="150"/>
      <c r="T892" s="150"/>
      <c r="U892" s="150"/>
      <c r="V892" s="150"/>
      <c r="W892" s="150"/>
      <c r="X892" s="150"/>
      <c r="Y892" s="150"/>
      <c r="Z892" s="150"/>
      <c r="AA892" s="150"/>
    </row>
    <row r="893" spans="1:27" ht="12.75">
      <c r="A893" s="150"/>
      <c r="B893" s="158">
        <f t="shared" si="6"/>
        <v>885</v>
      </c>
      <c r="C893" s="159" t="str">
        <f ca="1">IFERROR(__xludf.DUMMYFUNCTION("""COMPUTED_VALUE"""),"Luqman Shukor")</f>
        <v>Luqman Shukor</v>
      </c>
      <c r="D893" s="160" t="str">
        <f ca="1">IFERROR(__xludf.DUMMYFUNCTION("""COMPUTED_VALUE"""),"Jan 20")</f>
        <v>Jan 20</v>
      </c>
      <c r="E893" s="160" t="str">
        <f ca="1">IFERROR(__xludf.DUMMYFUNCTION("""COMPUTED_VALUE"""),"Script 1")</f>
        <v>Script 1</v>
      </c>
      <c r="F893" s="160"/>
      <c r="G893" s="160"/>
      <c r="H893" s="160"/>
      <c r="I893" s="160"/>
      <c r="J893" s="160"/>
      <c r="K893" s="160"/>
      <c r="L893" s="160" t="str">
        <f t="shared" ca="1" si="7"/>
        <v>Script 1</v>
      </c>
      <c r="M893" s="161"/>
      <c r="N893" s="150"/>
      <c r="O893" s="150"/>
      <c r="P893" s="150"/>
      <c r="Q893" s="150"/>
      <c r="R893" s="150"/>
      <c r="S893" s="150"/>
      <c r="T893" s="150"/>
      <c r="U893" s="150"/>
      <c r="V893" s="150"/>
      <c r="W893" s="150"/>
      <c r="X893" s="150"/>
      <c r="Y893" s="150"/>
      <c r="Z893" s="150"/>
      <c r="AA893" s="150"/>
    </row>
    <row r="894" spans="1:27" ht="12.75">
      <c r="A894" s="150"/>
      <c r="B894" s="158">
        <f t="shared" si="6"/>
        <v>886</v>
      </c>
      <c r="C894" s="159" t="str">
        <f ca="1">IFERROR(__xludf.DUMMYFUNCTION("""COMPUTED_VALUE"""),"Alia Munirah Mohamad")</f>
        <v>Alia Munirah Mohamad</v>
      </c>
      <c r="D894" s="160" t="str">
        <f ca="1">IFERROR(__xludf.DUMMYFUNCTION("""COMPUTED_VALUE"""),"Jan 20")</f>
        <v>Jan 20</v>
      </c>
      <c r="E894" s="160" t="str">
        <f ca="1">IFERROR(__xludf.DUMMYFUNCTION("""COMPUTED_VALUE"""),"Script 1")</f>
        <v>Script 1</v>
      </c>
      <c r="F894" s="160"/>
      <c r="G894" s="160"/>
      <c r="H894" s="160"/>
      <c r="I894" s="160"/>
      <c r="J894" s="160"/>
      <c r="K894" s="160"/>
      <c r="L894" s="160" t="str">
        <f t="shared" ca="1" si="7"/>
        <v>Script 1</v>
      </c>
      <c r="M894" s="161"/>
      <c r="N894" s="150"/>
      <c r="O894" s="150"/>
      <c r="P894" s="150"/>
      <c r="Q894" s="150"/>
      <c r="R894" s="150"/>
      <c r="S894" s="150"/>
      <c r="T894" s="150"/>
      <c r="U894" s="150"/>
      <c r="V894" s="150"/>
      <c r="W894" s="150"/>
      <c r="X894" s="150"/>
      <c r="Y894" s="150"/>
      <c r="Z894" s="150"/>
      <c r="AA894" s="150"/>
    </row>
    <row r="895" spans="1:27" ht="12.75">
      <c r="A895" s="150"/>
      <c r="B895" s="158">
        <f t="shared" si="6"/>
        <v>887</v>
      </c>
      <c r="C895" s="159" t="str">
        <f ca="1">IFERROR(__xludf.DUMMYFUNCTION("""COMPUTED_VALUE"""),"Nur Hafizahana Mohd Ripin")</f>
        <v>Nur Hafizahana Mohd Ripin</v>
      </c>
      <c r="D895" s="160" t="str">
        <f ca="1">IFERROR(__xludf.DUMMYFUNCTION("""COMPUTED_VALUE"""),"Jan 20")</f>
        <v>Jan 20</v>
      </c>
      <c r="E895" s="160" t="str">
        <f ca="1">IFERROR(__xludf.DUMMYFUNCTION("""COMPUTED_VALUE"""),"Script 1")</f>
        <v>Script 1</v>
      </c>
      <c r="F895" s="160"/>
      <c r="G895" s="160"/>
      <c r="H895" s="160"/>
      <c r="I895" s="160"/>
      <c r="J895" s="160"/>
      <c r="K895" s="160"/>
      <c r="L895" s="160" t="str">
        <f t="shared" ca="1" si="7"/>
        <v>Script 1</v>
      </c>
      <c r="M895" s="161"/>
      <c r="N895" s="150"/>
      <c r="O895" s="150"/>
      <c r="P895" s="150"/>
      <c r="Q895" s="150"/>
      <c r="R895" s="150"/>
      <c r="S895" s="150"/>
      <c r="T895" s="150"/>
      <c r="U895" s="150"/>
      <c r="V895" s="150"/>
      <c r="W895" s="150"/>
      <c r="X895" s="150"/>
      <c r="Y895" s="150"/>
      <c r="Z895" s="150"/>
      <c r="AA895" s="150"/>
    </row>
    <row r="896" spans="1:27" ht="12.75">
      <c r="A896" s="150"/>
      <c r="B896" s="158">
        <f t="shared" si="6"/>
        <v>888</v>
      </c>
      <c r="C896" s="159" t="str">
        <f ca="1">IFERROR(__xludf.DUMMYFUNCTION("""COMPUTED_VALUE"""),"Sofea Qistina")</f>
        <v>Sofea Qistina</v>
      </c>
      <c r="D896" s="160" t="str">
        <f ca="1">IFERROR(__xludf.DUMMYFUNCTION("""COMPUTED_VALUE"""),"Jan 20")</f>
        <v>Jan 20</v>
      </c>
      <c r="E896" s="160" t="str">
        <f ca="1">IFERROR(__xludf.DUMMYFUNCTION("""COMPUTED_VALUE"""),"Script 1")</f>
        <v>Script 1</v>
      </c>
      <c r="F896" s="160"/>
      <c r="G896" s="160"/>
      <c r="H896" s="160"/>
      <c r="I896" s="160"/>
      <c r="J896" s="160"/>
      <c r="K896" s="160"/>
      <c r="L896" s="160" t="str">
        <f t="shared" ca="1" si="7"/>
        <v>Script 1</v>
      </c>
      <c r="M896" s="161"/>
      <c r="N896" s="150"/>
      <c r="O896" s="150"/>
      <c r="P896" s="150"/>
      <c r="Q896" s="150"/>
      <c r="R896" s="150"/>
      <c r="S896" s="150"/>
      <c r="T896" s="150"/>
      <c r="U896" s="150"/>
      <c r="V896" s="150"/>
      <c r="W896" s="150"/>
      <c r="X896" s="150"/>
      <c r="Y896" s="150"/>
      <c r="Z896" s="150"/>
      <c r="AA896" s="150"/>
    </row>
    <row r="897" spans="1:27" ht="12.75">
      <c r="A897" s="150"/>
      <c r="B897" s="158">
        <f t="shared" si="6"/>
        <v>889</v>
      </c>
      <c r="C897" s="159" t="str">
        <f ca="1">IFERROR(__xludf.DUMMYFUNCTION("""COMPUTED_VALUE"""),"Sharifah Zulaikha")</f>
        <v>Sharifah Zulaikha</v>
      </c>
      <c r="D897" s="160" t="str">
        <f ca="1">IFERROR(__xludf.DUMMYFUNCTION("""COMPUTED_VALUE"""),"Jan 20")</f>
        <v>Jan 20</v>
      </c>
      <c r="E897" s="160" t="str">
        <f ca="1">IFERROR(__xludf.DUMMYFUNCTION("""COMPUTED_VALUE"""),"Script 1")</f>
        <v>Script 1</v>
      </c>
      <c r="F897" s="160"/>
      <c r="G897" s="160"/>
      <c r="H897" s="160"/>
      <c r="I897" s="160"/>
      <c r="J897" s="160"/>
      <c r="K897" s="160"/>
      <c r="L897" s="160" t="str">
        <f t="shared" ca="1" si="7"/>
        <v>Script 1</v>
      </c>
      <c r="M897" s="161"/>
      <c r="N897" s="150"/>
      <c r="O897" s="150"/>
      <c r="P897" s="150"/>
      <c r="Q897" s="150"/>
      <c r="R897" s="150"/>
      <c r="S897" s="150"/>
      <c r="T897" s="150"/>
      <c r="U897" s="150"/>
      <c r="V897" s="150"/>
      <c r="W897" s="150"/>
      <c r="X897" s="150"/>
      <c r="Y897" s="150"/>
      <c r="Z897" s="150"/>
      <c r="AA897" s="150"/>
    </row>
    <row r="898" spans="1:27" ht="12.75">
      <c r="A898" s="150"/>
      <c r="B898" s="158">
        <f t="shared" si="6"/>
        <v>890</v>
      </c>
      <c r="C898" s="159" t="str">
        <f ca="1">IFERROR(__xludf.DUMMYFUNCTION("""COMPUTED_VALUE"""),"Nor Fazlin")</f>
        <v>Nor Fazlin</v>
      </c>
      <c r="D898" s="160" t="str">
        <f ca="1">IFERROR(__xludf.DUMMYFUNCTION("""COMPUTED_VALUE"""),"Jan 20")</f>
        <v>Jan 20</v>
      </c>
      <c r="E898" s="160" t="str">
        <f ca="1">IFERROR(__xludf.DUMMYFUNCTION("""COMPUTED_VALUE"""),"Script 1")</f>
        <v>Script 1</v>
      </c>
      <c r="F898" s="160"/>
      <c r="G898" s="160"/>
      <c r="H898" s="160"/>
      <c r="I898" s="160"/>
      <c r="J898" s="160"/>
      <c r="K898" s="160"/>
      <c r="L898" s="160" t="str">
        <f t="shared" ca="1" si="7"/>
        <v>Script 1</v>
      </c>
      <c r="M898" s="161"/>
      <c r="N898" s="150"/>
      <c r="O898" s="150"/>
      <c r="P898" s="150"/>
      <c r="Q898" s="150"/>
      <c r="R898" s="150"/>
      <c r="S898" s="150"/>
      <c r="T898" s="150"/>
      <c r="U898" s="150"/>
      <c r="V898" s="150"/>
      <c r="W898" s="150"/>
      <c r="X898" s="150"/>
      <c r="Y898" s="150"/>
      <c r="Z898" s="150"/>
      <c r="AA898" s="150"/>
    </row>
    <row r="899" spans="1:27" ht="12.75">
      <c r="A899" s="150"/>
      <c r="B899" s="158">
        <f t="shared" si="6"/>
        <v>891</v>
      </c>
      <c r="C899" s="159" t="str">
        <f ca="1">IFERROR(__xludf.DUMMYFUNCTION("""COMPUTED_VALUE"""),"Ahmad Aniq")</f>
        <v>Ahmad Aniq</v>
      </c>
      <c r="D899" s="160" t="str">
        <f ca="1">IFERROR(__xludf.DUMMYFUNCTION("""COMPUTED_VALUE"""),"Jan 20")</f>
        <v>Jan 20</v>
      </c>
      <c r="E899" s="160" t="str">
        <f ca="1">IFERROR(__xludf.DUMMYFUNCTION("""COMPUTED_VALUE"""),"Script 1")</f>
        <v>Script 1</v>
      </c>
      <c r="F899" s="160"/>
      <c r="G899" s="160"/>
      <c r="H899" s="160"/>
      <c r="I899" s="160"/>
      <c r="J899" s="160"/>
      <c r="K899" s="160"/>
      <c r="L899" s="160" t="str">
        <f t="shared" ca="1" si="7"/>
        <v>Script 1</v>
      </c>
      <c r="M899" s="161"/>
      <c r="N899" s="150"/>
      <c r="O899" s="150"/>
      <c r="P899" s="150"/>
      <c r="Q899" s="150"/>
      <c r="R899" s="150"/>
      <c r="S899" s="150"/>
      <c r="T899" s="150"/>
      <c r="U899" s="150"/>
      <c r="V899" s="150"/>
      <c r="W899" s="150"/>
      <c r="X899" s="150"/>
      <c r="Y899" s="150"/>
      <c r="Z899" s="150"/>
      <c r="AA899" s="150"/>
    </row>
    <row r="900" spans="1:27" ht="12.75">
      <c r="A900" s="150"/>
      <c r="B900" s="158">
        <f t="shared" si="6"/>
        <v>892</v>
      </c>
      <c r="C900" s="159" t="str">
        <f ca="1">IFERROR(__xludf.DUMMYFUNCTION("""COMPUTED_VALUE"""),"Hanan Abd Rasyid")</f>
        <v>Hanan Abd Rasyid</v>
      </c>
      <c r="D900" s="160" t="str">
        <f ca="1">IFERROR(__xludf.DUMMYFUNCTION("""COMPUTED_VALUE"""),"Jan 20")</f>
        <v>Jan 20</v>
      </c>
      <c r="E900" s="160" t="str">
        <f ca="1">IFERROR(__xludf.DUMMYFUNCTION("""COMPUTED_VALUE"""),"Script 1")</f>
        <v>Script 1</v>
      </c>
      <c r="F900" s="160"/>
      <c r="G900" s="160"/>
      <c r="H900" s="160"/>
      <c r="I900" s="160"/>
      <c r="J900" s="160"/>
      <c r="K900" s="160"/>
      <c r="L900" s="160" t="str">
        <f t="shared" ca="1" si="7"/>
        <v>Script 1</v>
      </c>
      <c r="M900" s="161"/>
      <c r="N900" s="150"/>
      <c r="O900" s="150"/>
      <c r="P900" s="150"/>
      <c r="Q900" s="150"/>
      <c r="R900" s="150"/>
      <c r="S900" s="150"/>
      <c r="T900" s="150"/>
      <c r="U900" s="150"/>
      <c r="V900" s="150"/>
      <c r="W900" s="150"/>
      <c r="X900" s="150"/>
      <c r="Y900" s="150"/>
      <c r="Z900" s="150"/>
      <c r="AA900" s="150"/>
    </row>
    <row r="901" spans="1:27" ht="12.75">
      <c r="A901" s="150"/>
      <c r="B901" s="158">
        <f t="shared" si="6"/>
        <v>893</v>
      </c>
      <c r="C901" s="159" t="str">
        <f ca="1">IFERROR(__xludf.DUMMYFUNCTION("""COMPUTED_VALUE"""),"Nuralia Natasha")</f>
        <v>Nuralia Natasha</v>
      </c>
      <c r="D901" s="160" t="str">
        <f ca="1">IFERROR(__xludf.DUMMYFUNCTION("""COMPUTED_VALUE"""),"Jan 20")</f>
        <v>Jan 20</v>
      </c>
      <c r="E901" s="160" t="str">
        <f ca="1">IFERROR(__xludf.DUMMYFUNCTION("""COMPUTED_VALUE"""),"Script 1")</f>
        <v>Script 1</v>
      </c>
      <c r="F901" s="160"/>
      <c r="G901" s="160"/>
      <c r="H901" s="160"/>
      <c r="I901" s="160"/>
      <c r="J901" s="160"/>
      <c r="K901" s="160"/>
      <c r="L901" s="160" t="str">
        <f t="shared" ca="1" si="7"/>
        <v>Script 1</v>
      </c>
      <c r="M901" s="161"/>
      <c r="N901" s="150"/>
      <c r="O901" s="150"/>
      <c r="P901" s="150"/>
      <c r="Q901" s="150"/>
      <c r="R901" s="150"/>
      <c r="S901" s="150"/>
      <c r="T901" s="150"/>
      <c r="U901" s="150"/>
      <c r="V901" s="150"/>
      <c r="W901" s="150"/>
      <c r="X901" s="150"/>
      <c r="Y901" s="150"/>
      <c r="Z901" s="150"/>
      <c r="AA901" s="150"/>
    </row>
    <row r="902" spans="1:27" ht="12.75">
      <c r="A902" s="150"/>
      <c r="B902" s="158">
        <f t="shared" si="6"/>
        <v>894</v>
      </c>
      <c r="C902" s="159" t="str">
        <f ca="1">IFERROR(__xludf.DUMMYFUNCTION("""COMPUTED_VALUE"""),"Yasmin Razali")</f>
        <v>Yasmin Razali</v>
      </c>
      <c r="D902" s="160" t="str">
        <f ca="1">IFERROR(__xludf.DUMMYFUNCTION("""COMPUTED_VALUE"""),"Jan 20")</f>
        <v>Jan 20</v>
      </c>
      <c r="E902" s="160" t="str">
        <f ca="1">IFERROR(__xludf.DUMMYFUNCTION("""COMPUTED_VALUE"""),"Script 1")</f>
        <v>Script 1</v>
      </c>
      <c r="F902" s="160"/>
      <c r="G902" s="160"/>
      <c r="H902" s="160"/>
      <c r="I902" s="160"/>
      <c r="J902" s="160"/>
      <c r="K902" s="160"/>
      <c r="L902" s="160" t="str">
        <f t="shared" ca="1" si="7"/>
        <v>Script 1</v>
      </c>
      <c r="M902" s="161"/>
      <c r="N902" s="150"/>
      <c r="O902" s="150"/>
      <c r="P902" s="150"/>
      <c r="Q902" s="150"/>
      <c r="R902" s="150"/>
      <c r="S902" s="150"/>
      <c r="T902" s="150"/>
      <c r="U902" s="150"/>
      <c r="V902" s="150"/>
      <c r="W902" s="150"/>
      <c r="X902" s="150"/>
      <c r="Y902" s="150"/>
      <c r="Z902" s="150"/>
      <c r="AA902" s="150"/>
    </row>
    <row r="903" spans="1:27" ht="12.75">
      <c r="A903" s="150"/>
      <c r="B903" s="158">
        <f t="shared" si="6"/>
        <v>895</v>
      </c>
      <c r="C903" s="159" t="str">
        <f ca="1">IFERROR(__xludf.DUMMYFUNCTION("""COMPUTED_VALUE"""),"NOR BAITI BINTI IDRIS")</f>
        <v>NOR BAITI BINTI IDRIS</v>
      </c>
      <c r="D903" s="160" t="str">
        <f ca="1">IFERROR(__xludf.DUMMYFUNCTION("""COMPUTED_VALUE"""),"Jan 20")</f>
        <v>Jan 20</v>
      </c>
      <c r="E903" s="160" t="str">
        <f ca="1">IFERROR(__xludf.DUMMYFUNCTION("""COMPUTED_VALUE"""),"Script 1")</f>
        <v>Script 1</v>
      </c>
      <c r="F903" s="160"/>
      <c r="G903" s="160"/>
      <c r="H903" s="160"/>
      <c r="I903" s="160"/>
      <c r="J903" s="160"/>
      <c r="K903" s="160"/>
      <c r="L903" s="160" t="str">
        <f t="shared" ca="1" si="7"/>
        <v>Script 1</v>
      </c>
      <c r="M903" s="161"/>
      <c r="N903" s="150"/>
      <c r="O903" s="150"/>
      <c r="P903" s="150"/>
      <c r="Q903" s="150"/>
      <c r="R903" s="150"/>
      <c r="S903" s="150"/>
      <c r="T903" s="150"/>
      <c r="U903" s="150"/>
      <c r="V903" s="150"/>
      <c r="W903" s="150"/>
      <c r="X903" s="150"/>
      <c r="Y903" s="150"/>
      <c r="Z903" s="150"/>
      <c r="AA903" s="150"/>
    </row>
    <row r="904" spans="1:27" ht="12.75">
      <c r="A904" s="150"/>
      <c r="B904" s="158">
        <f t="shared" si="6"/>
        <v>896</v>
      </c>
      <c r="C904" s="159" t="str">
        <f ca="1">IFERROR(__xludf.DUMMYFUNCTION("""COMPUTED_VALUE"""),"Noor Aina Najwa")</f>
        <v>Noor Aina Najwa</v>
      </c>
      <c r="D904" s="160" t="str">
        <f ca="1">IFERROR(__xludf.DUMMYFUNCTION("""COMPUTED_VALUE"""),"Jan 20")</f>
        <v>Jan 20</v>
      </c>
      <c r="E904" s="160" t="str">
        <f ca="1">IFERROR(__xludf.DUMMYFUNCTION("""COMPUTED_VALUE"""),"Script 1")</f>
        <v>Script 1</v>
      </c>
      <c r="F904" s="160"/>
      <c r="G904" s="160"/>
      <c r="H904" s="160"/>
      <c r="I904" s="160"/>
      <c r="J904" s="160"/>
      <c r="K904" s="160"/>
      <c r="L904" s="160" t="str">
        <f t="shared" ca="1" si="7"/>
        <v>Script 1</v>
      </c>
      <c r="M904" s="161"/>
      <c r="N904" s="150"/>
      <c r="O904" s="150"/>
      <c r="P904" s="150"/>
      <c r="Q904" s="150"/>
      <c r="R904" s="150"/>
      <c r="S904" s="150"/>
      <c r="T904" s="150"/>
      <c r="U904" s="150"/>
      <c r="V904" s="150"/>
      <c r="W904" s="150"/>
      <c r="X904" s="150"/>
      <c r="Y904" s="150"/>
      <c r="Z904" s="150"/>
      <c r="AA904" s="150"/>
    </row>
    <row r="905" spans="1:27" ht="12.75">
      <c r="A905" s="150"/>
      <c r="B905" s="158">
        <f t="shared" si="6"/>
        <v>897</v>
      </c>
      <c r="C905" s="159" t="str">
        <f ca="1">IFERROR(__xludf.DUMMYFUNCTION("""COMPUTED_VALUE"""),"Nur Adli Akmal")</f>
        <v>Nur Adli Akmal</v>
      </c>
      <c r="D905" s="160" t="str">
        <f ca="1">IFERROR(__xludf.DUMMYFUNCTION("""COMPUTED_VALUE"""),"Jan 20")</f>
        <v>Jan 20</v>
      </c>
      <c r="E905" s="160" t="str">
        <f ca="1">IFERROR(__xludf.DUMMYFUNCTION("""COMPUTED_VALUE"""),"Script 1")</f>
        <v>Script 1</v>
      </c>
      <c r="F905" s="160"/>
      <c r="G905" s="160"/>
      <c r="H905" s="160"/>
      <c r="I905" s="160"/>
      <c r="J905" s="160"/>
      <c r="K905" s="160"/>
      <c r="L905" s="160" t="str">
        <f t="shared" ca="1" si="7"/>
        <v>Script 1</v>
      </c>
      <c r="M905" s="161"/>
      <c r="N905" s="150"/>
      <c r="O905" s="150"/>
      <c r="P905" s="150"/>
      <c r="Q905" s="150"/>
      <c r="R905" s="150"/>
      <c r="S905" s="150"/>
      <c r="T905" s="150"/>
      <c r="U905" s="150"/>
      <c r="V905" s="150"/>
      <c r="W905" s="150"/>
      <c r="X905" s="150"/>
      <c r="Y905" s="150"/>
      <c r="Z905" s="150"/>
      <c r="AA905" s="150"/>
    </row>
    <row r="906" spans="1:27" ht="12.75">
      <c r="A906" s="150"/>
      <c r="B906" s="158">
        <f t="shared" si="6"/>
        <v>898</v>
      </c>
      <c r="C906" s="159" t="str">
        <f ca="1">IFERROR(__xludf.DUMMYFUNCTION("""COMPUTED_VALUE"""),"Zulaikha Zulkifli")</f>
        <v>Zulaikha Zulkifli</v>
      </c>
      <c r="D906" s="160" t="str">
        <f ca="1">IFERROR(__xludf.DUMMYFUNCTION("""COMPUTED_VALUE"""),"Jan 20")</f>
        <v>Jan 20</v>
      </c>
      <c r="E906" s="160" t="str">
        <f ca="1">IFERROR(__xludf.DUMMYFUNCTION("""COMPUTED_VALUE"""),"Script 1")</f>
        <v>Script 1</v>
      </c>
      <c r="F906" s="160"/>
      <c r="G906" s="160"/>
      <c r="H906" s="160"/>
      <c r="I906" s="160"/>
      <c r="J906" s="160"/>
      <c r="K906" s="160"/>
      <c r="L906" s="160" t="str">
        <f t="shared" ca="1" si="7"/>
        <v>Script 1</v>
      </c>
      <c r="M906" s="161"/>
      <c r="N906" s="150"/>
      <c r="O906" s="150"/>
      <c r="P906" s="150"/>
      <c r="Q906" s="150"/>
      <c r="R906" s="150"/>
      <c r="S906" s="150"/>
      <c r="T906" s="150"/>
      <c r="U906" s="150"/>
      <c r="V906" s="150"/>
      <c r="W906" s="150"/>
      <c r="X906" s="150"/>
      <c r="Y906" s="150"/>
      <c r="Z906" s="150"/>
      <c r="AA906" s="150"/>
    </row>
    <row r="907" spans="1:27" ht="12.75">
      <c r="A907" s="150"/>
      <c r="B907" s="158">
        <f t="shared" si="6"/>
        <v>899</v>
      </c>
      <c r="C907" s="159" t="str">
        <f ca="1">IFERROR(__xludf.DUMMYFUNCTION("""COMPUTED_VALUE"""),"MOHD ZULHUZAIMI UNDANG")</f>
        <v>MOHD ZULHUZAIMI UNDANG</v>
      </c>
      <c r="D907" s="160" t="str">
        <f ca="1">IFERROR(__xludf.DUMMYFUNCTION("""COMPUTED_VALUE"""),"Jan 20")</f>
        <v>Jan 20</v>
      </c>
      <c r="E907" s="160" t="str">
        <f ca="1">IFERROR(__xludf.DUMMYFUNCTION("""COMPUTED_VALUE"""),"Script 1")</f>
        <v>Script 1</v>
      </c>
      <c r="F907" s="160"/>
      <c r="G907" s="160"/>
      <c r="H907" s="160"/>
      <c r="I907" s="160"/>
      <c r="J907" s="160"/>
      <c r="K907" s="160"/>
      <c r="L907" s="160" t="str">
        <f t="shared" ca="1" si="7"/>
        <v>Script 1</v>
      </c>
      <c r="M907" s="161"/>
      <c r="N907" s="150"/>
      <c r="O907" s="150"/>
      <c r="P907" s="150"/>
      <c r="Q907" s="150"/>
      <c r="R907" s="150"/>
      <c r="S907" s="150"/>
      <c r="T907" s="150"/>
      <c r="U907" s="150"/>
      <c r="V907" s="150"/>
      <c r="W907" s="150"/>
      <c r="X907" s="150"/>
      <c r="Y907" s="150"/>
      <c r="Z907" s="150"/>
      <c r="AA907" s="150"/>
    </row>
    <row r="908" spans="1:27" ht="12.75">
      <c r="A908" s="150"/>
      <c r="B908" s="158">
        <f t="shared" si="6"/>
        <v>900</v>
      </c>
      <c r="C908" s="159" t="str">
        <f ca="1">IFERROR(__xludf.DUMMYFUNCTION("""COMPUTED_VALUE"""),"NUR NAJWAN ADIBAH MOHD NAZEEM")</f>
        <v>NUR NAJWAN ADIBAH MOHD NAZEEM</v>
      </c>
      <c r="D908" s="160" t="str">
        <f ca="1">IFERROR(__xludf.DUMMYFUNCTION("""COMPUTED_VALUE"""),"Jan 20")</f>
        <v>Jan 20</v>
      </c>
      <c r="E908" s="160" t="str">
        <f ca="1">IFERROR(__xludf.DUMMYFUNCTION("""COMPUTED_VALUE"""),"Script 1")</f>
        <v>Script 1</v>
      </c>
      <c r="F908" s="160"/>
      <c r="G908" s="160"/>
      <c r="H908" s="160"/>
      <c r="I908" s="160"/>
      <c r="J908" s="160"/>
      <c r="K908" s="160"/>
      <c r="L908" s="160" t="str">
        <f t="shared" ca="1" si="7"/>
        <v>Script 1</v>
      </c>
      <c r="M908" s="161"/>
      <c r="N908" s="150"/>
      <c r="O908" s="150"/>
      <c r="P908" s="150"/>
      <c r="Q908" s="150"/>
      <c r="R908" s="150"/>
      <c r="S908" s="150"/>
      <c r="T908" s="150"/>
      <c r="U908" s="150"/>
      <c r="V908" s="150"/>
      <c r="W908" s="150"/>
      <c r="X908" s="150"/>
      <c r="Y908" s="150"/>
      <c r="Z908" s="150"/>
      <c r="AA908" s="150"/>
    </row>
    <row r="909" spans="1:27" ht="12.75">
      <c r="A909" s="150"/>
      <c r="B909" s="158">
        <f t="shared" si="6"/>
        <v>901</v>
      </c>
      <c r="C909" s="159" t="str">
        <f ca="1">IFERROR(__xludf.DUMMYFUNCTION("""COMPUTED_VALUE"""),"Muhammad Hakimi Ruzlan")</f>
        <v>Muhammad Hakimi Ruzlan</v>
      </c>
      <c r="D909" s="160" t="str">
        <f ca="1">IFERROR(__xludf.DUMMYFUNCTION("""COMPUTED_VALUE"""),"Jan 7")</f>
        <v>Jan 7</v>
      </c>
      <c r="E909" s="160" t="str">
        <f ca="1">IFERROR(__xludf.DUMMYFUNCTION("""COMPUTED_VALUE"""),"Script 1")</f>
        <v>Script 1</v>
      </c>
      <c r="F909" s="160"/>
      <c r="G909" s="160"/>
      <c r="H909" s="160"/>
      <c r="I909" s="160"/>
      <c r="J909" s="160"/>
      <c r="K909" s="160"/>
      <c r="L909" s="160" t="str">
        <f t="shared" ca="1" si="7"/>
        <v>Script 1</v>
      </c>
      <c r="M909" s="161"/>
      <c r="N909" s="150"/>
      <c r="O909" s="150"/>
      <c r="P909" s="150"/>
      <c r="Q909" s="150"/>
      <c r="R909" s="150"/>
      <c r="S909" s="150"/>
      <c r="T909" s="150"/>
      <c r="U909" s="150"/>
      <c r="V909" s="150"/>
      <c r="W909" s="150"/>
      <c r="X909" s="150"/>
      <c r="Y909" s="150"/>
      <c r="Z909" s="150"/>
      <c r="AA909" s="150"/>
    </row>
    <row r="910" spans="1:27" ht="12.75">
      <c r="A910" s="150"/>
      <c r="B910" s="158">
        <f t="shared" si="6"/>
        <v>902</v>
      </c>
      <c r="C910" s="159" t="str">
        <f ca="1">IFERROR(__xludf.DUMMYFUNCTION("""COMPUTED_VALUE"""),"Atiqah Azlan")</f>
        <v>Atiqah Azlan</v>
      </c>
      <c r="D910" s="160" t="str">
        <f ca="1">IFERROR(__xludf.DUMMYFUNCTION("""COMPUTED_VALUE"""),"Jan 7")</f>
        <v>Jan 7</v>
      </c>
      <c r="E910" s="160" t="str">
        <f ca="1">IFERROR(__xludf.DUMMYFUNCTION("""COMPUTED_VALUE"""),"Script 1")</f>
        <v>Script 1</v>
      </c>
      <c r="F910" s="160"/>
      <c r="G910" s="160"/>
      <c r="H910" s="160"/>
      <c r="I910" s="160"/>
      <c r="J910" s="160"/>
      <c r="K910" s="160"/>
      <c r="L910" s="160" t="str">
        <f t="shared" ca="1" si="7"/>
        <v>Script 1</v>
      </c>
      <c r="M910" s="161"/>
      <c r="N910" s="150"/>
      <c r="O910" s="150"/>
      <c r="P910" s="150"/>
      <c r="Q910" s="150"/>
      <c r="R910" s="150"/>
      <c r="S910" s="150"/>
      <c r="T910" s="150"/>
      <c r="U910" s="150"/>
      <c r="V910" s="150"/>
      <c r="W910" s="150"/>
      <c r="X910" s="150"/>
      <c r="Y910" s="150"/>
      <c r="Z910" s="150"/>
      <c r="AA910" s="150"/>
    </row>
    <row r="911" spans="1:27" ht="12.75">
      <c r="A911" s="150"/>
      <c r="B911" s="158">
        <f t="shared" si="6"/>
        <v>903</v>
      </c>
      <c r="C911" s="159" t="str">
        <f ca="1">IFERROR(__xludf.DUMMYFUNCTION("""COMPUTED_VALUE"""),"Ana Syahirah")</f>
        <v>Ana Syahirah</v>
      </c>
      <c r="D911" s="160" t="str">
        <f ca="1">IFERROR(__xludf.DUMMYFUNCTION("""COMPUTED_VALUE"""),"Jan 7")</f>
        <v>Jan 7</v>
      </c>
      <c r="E911" s="160" t="str">
        <f ca="1">IFERROR(__xludf.DUMMYFUNCTION("""COMPUTED_VALUE"""),"Script 1")</f>
        <v>Script 1</v>
      </c>
      <c r="F911" s="160"/>
      <c r="G911" s="160"/>
      <c r="H911" s="160"/>
      <c r="I911" s="160"/>
      <c r="J911" s="160"/>
      <c r="K911" s="160"/>
      <c r="L911" s="160" t="str">
        <f t="shared" ca="1" si="7"/>
        <v>Script 1</v>
      </c>
      <c r="M911" s="161"/>
      <c r="N911" s="150"/>
      <c r="O911" s="150"/>
      <c r="P911" s="150"/>
      <c r="Q911" s="150"/>
      <c r="R911" s="150"/>
      <c r="S911" s="150"/>
      <c r="T911" s="150"/>
      <c r="U911" s="150"/>
      <c r="V911" s="150"/>
      <c r="W911" s="150"/>
      <c r="X911" s="150"/>
      <c r="Y911" s="150"/>
      <c r="Z911" s="150"/>
      <c r="AA911" s="150"/>
    </row>
    <row r="912" spans="1:27" ht="12.75">
      <c r="A912" s="150"/>
      <c r="B912" s="158">
        <f t="shared" si="6"/>
        <v>904</v>
      </c>
      <c r="C912" s="159" t="str">
        <f ca="1">IFERROR(__xludf.DUMMYFUNCTION("""COMPUTED_VALUE"""),"IRFAN ZAHEEN RUSDI")</f>
        <v>IRFAN ZAHEEN RUSDI</v>
      </c>
      <c r="D912" s="160" t="str">
        <f ca="1">IFERROR(__xludf.DUMMYFUNCTION("""COMPUTED_VALUE"""),"Jan 7")</f>
        <v>Jan 7</v>
      </c>
      <c r="E912" s="160" t="str">
        <f ca="1">IFERROR(__xludf.DUMMYFUNCTION("""COMPUTED_VALUE"""),"Script 1")</f>
        <v>Script 1</v>
      </c>
      <c r="F912" s="160"/>
      <c r="G912" s="160"/>
      <c r="H912" s="160"/>
      <c r="I912" s="160"/>
      <c r="J912" s="160"/>
      <c r="K912" s="160"/>
      <c r="L912" s="160" t="str">
        <f t="shared" ca="1" si="7"/>
        <v>Script 1</v>
      </c>
      <c r="M912" s="161"/>
      <c r="N912" s="150"/>
      <c r="O912" s="150"/>
      <c r="P912" s="150"/>
      <c r="Q912" s="150"/>
      <c r="R912" s="150"/>
      <c r="S912" s="150"/>
      <c r="T912" s="150"/>
      <c r="U912" s="150"/>
      <c r="V912" s="150"/>
      <c r="W912" s="150"/>
      <c r="X912" s="150"/>
      <c r="Y912" s="150"/>
      <c r="Z912" s="150"/>
      <c r="AA912" s="150"/>
    </row>
    <row r="913" spans="1:27" ht="12.75">
      <c r="A913" s="150"/>
      <c r="B913" s="158">
        <f t="shared" si="6"/>
        <v>905</v>
      </c>
      <c r="C913" s="159" t="str">
        <f ca="1">IFERROR(__xludf.DUMMYFUNCTION("""COMPUTED_VALUE"""),"Hanis Huraizah Misran")</f>
        <v>Hanis Huraizah Misran</v>
      </c>
      <c r="D913" s="160" t="str">
        <f ca="1">IFERROR(__xludf.DUMMYFUNCTION("""COMPUTED_VALUE"""),"Jan 7")</f>
        <v>Jan 7</v>
      </c>
      <c r="E913" s="160" t="str">
        <f ca="1">IFERROR(__xludf.DUMMYFUNCTION("""COMPUTED_VALUE"""),"Script 1")</f>
        <v>Script 1</v>
      </c>
      <c r="F913" s="160"/>
      <c r="G913" s="160"/>
      <c r="H913" s="160"/>
      <c r="I913" s="160"/>
      <c r="J913" s="160"/>
      <c r="K913" s="160"/>
      <c r="L913" s="160" t="str">
        <f t="shared" ca="1" si="7"/>
        <v>Script 1</v>
      </c>
      <c r="M913" s="161"/>
      <c r="N913" s="150"/>
      <c r="O913" s="150"/>
      <c r="P913" s="150"/>
      <c r="Q913" s="150"/>
      <c r="R913" s="150"/>
      <c r="S913" s="150"/>
      <c r="T913" s="150"/>
      <c r="U913" s="150"/>
      <c r="V913" s="150"/>
      <c r="W913" s="150"/>
      <c r="X913" s="150"/>
      <c r="Y913" s="150"/>
      <c r="Z913" s="150"/>
      <c r="AA913" s="150"/>
    </row>
    <row r="914" spans="1:27" ht="12.75">
      <c r="A914" s="150"/>
      <c r="B914" s="158">
        <f t="shared" si="6"/>
        <v>906</v>
      </c>
      <c r="C914" s="159" t="str">
        <f ca="1">IFERROR(__xludf.DUMMYFUNCTION("""COMPUTED_VALUE"""),"Ameera Zamin")</f>
        <v>Ameera Zamin</v>
      </c>
      <c r="D914" s="160" t="str">
        <f ca="1">IFERROR(__xludf.DUMMYFUNCTION("""COMPUTED_VALUE"""),"Jan 7")</f>
        <v>Jan 7</v>
      </c>
      <c r="E914" s="160" t="str">
        <f ca="1">IFERROR(__xludf.DUMMYFUNCTION("""COMPUTED_VALUE"""),"Script 1")</f>
        <v>Script 1</v>
      </c>
      <c r="F914" s="160"/>
      <c r="G914" s="160"/>
      <c r="H914" s="160"/>
      <c r="I914" s="160"/>
      <c r="J914" s="160"/>
      <c r="K914" s="160"/>
      <c r="L914" s="160" t="str">
        <f t="shared" ca="1" si="7"/>
        <v>Script 1</v>
      </c>
      <c r="M914" s="161"/>
      <c r="N914" s="150"/>
      <c r="O914" s="150"/>
      <c r="P914" s="150"/>
      <c r="Q914" s="150"/>
      <c r="R914" s="150"/>
      <c r="S914" s="150"/>
      <c r="T914" s="150"/>
      <c r="U914" s="150"/>
      <c r="V914" s="150"/>
      <c r="W914" s="150"/>
      <c r="X914" s="150"/>
      <c r="Y914" s="150"/>
      <c r="Z914" s="150"/>
      <c r="AA914" s="150"/>
    </row>
    <row r="915" spans="1:27" ht="12.75">
      <c r="A915" s="150"/>
      <c r="B915" s="158">
        <f t="shared" si="6"/>
        <v>907</v>
      </c>
      <c r="C915" s="159" t="str">
        <f ca="1">IFERROR(__xludf.DUMMYFUNCTION("""COMPUTED_VALUE"""),"Nadiatul Nabilah")</f>
        <v>Nadiatul Nabilah</v>
      </c>
      <c r="D915" s="160" t="str">
        <f ca="1">IFERROR(__xludf.DUMMYFUNCTION("""COMPUTED_VALUE"""),"Jan 7")</f>
        <v>Jan 7</v>
      </c>
      <c r="E915" s="160" t="str">
        <f ca="1">IFERROR(__xludf.DUMMYFUNCTION("""COMPUTED_VALUE"""),"Script 1")</f>
        <v>Script 1</v>
      </c>
      <c r="F915" s="160"/>
      <c r="G915" s="160"/>
      <c r="H915" s="160"/>
      <c r="I915" s="160"/>
      <c r="J915" s="160"/>
      <c r="K915" s="160"/>
      <c r="L915" s="160" t="str">
        <f t="shared" ca="1" si="7"/>
        <v>Script 1</v>
      </c>
      <c r="M915" s="161"/>
      <c r="N915" s="150"/>
      <c r="O915" s="150"/>
      <c r="P915" s="150"/>
      <c r="Q915" s="150"/>
      <c r="R915" s="150"/>
      <c r="S915" s="150"/>
      <c r="T915" s="150"/>
      <c r="U915" s="150"/>
      <c r="V915" s="150"/>
      <c r="W915" s="150"/>
      <c r="X915" s="150"/>
      <c r="Y915" s="150"/>
      <c r="Z915" s="150"/>
      <c r="AA915" s="150"/>
    </row>
    <row r="916" spans="1:27" ht="12.75">
      <c r="A916" s="150"/>
      <c r="B916" s="158">
        <f t="shared" si="6"/>
        <v>908</v>
      </c>
      <c r="C916" s="159" t="str">
        <f ca="1">IFERROR(__xludf.DUMMYFUNCTION("""COMPUTED_VALUE"""),"Muhammad Shahir")</f>
        <v>Muhammad Shahir</v>
      </c>
      <c r="D916" s="160" t="str">
        <f ca="1">IFERROR(__xludf.DUMMYFUNCTION("""COMPUTED_VALUE"""),"Jan 7")</f>
        <v>Jan 7</v>
      </c>
      <c r="E916" s="160" t="str">
        <f ca="1">IFERROR(__xludf.DUMMYFUNCTION("""COMPUTED_VALUE"""),"Script 1")</f>
        <v>Script 1</v>
      </c>
      <c r="F916" s="160"/>
      <c r="G916" s="160"/>
      <c r="H916" s="160"/>
      <c r="I916" s="160"/>
      <c r="J916" s="160"/>
      <c r="K916" s="160"/>
      <c r="L916" s="160" t="str">
        <f t="shared" ca="1" si="7"/>
        <v>Script 1</v>
      </c>
      <c r="M916" s="161"/>
      <c r="N916" s="150"/>
      <c r="O916" s="150"/>
      <c r="P916" s="150"/>
      <c r="Q916" s="150"/>
      <c r="R916" s="150"/>
      <c r="S916" s="150"/>
      <c r="T916" s="150"/>
      <c r="U916" s="150"/>
      <c r="V916" s="150"/>
      <c r="W916" s="150"/>
      <c r="X916" s="150"/>
      <c r="Y916" s="150"/>
      <c r="Z916" s="150"/>
      <c r="AA916" s="150"/>
    </row>
    <row r="917" spans="1:27" ht="12.75">
      <c r="A917" s="150"/>
      <c r="B917" s="158">
        <f t="shared" si="6"/>
        <v>909</v>
      </c>
      <c r="C917" s="159" t="str">
        <f ca="1">IFERROR(__xludf.DUMMYFUNCTION("""COMPUTED_VALUE"""),"Azeqa Azwa")</f>
        <v>Azeqa Azwa</v>
      </c>
      <c r="D917" s="160" t="str">
        <f ca="1">IFERROR(__xludf.DUMMYFUNCTION("""COMPUTED_VALUE"""),"Jan 7")</f>
        <v>Jan 7</v>
      </c>
      <c r="E917" s="160" t="str">
        <f ca="1">IFERROR(__xludf.DUMMYFUNCTION("""COMPUTED_VALUE"""),"Script 1")</f>
        <v>Script 1</v>
      </c>
      <c r="F917" s="160"/>
      <c r="G917" s="160"/>
      <c r="H917" s="160"/>
      <c r="I917" s="160"/>
      <c r="J917" s="160"/>
      <c r="K917" s="160"/>
      <c r="L917" s="160" t="str">
        <f t="shared" ca="1" si="7"/>
        <v>Script 1</v>
      </c>
      <c r="M917" s="161"/>
      <c r="N917" s="150"/>
      <c r="O917" s="150"/>
      <c r="P917" s="150"/>
      <c r="Q917" s="150"/>
      <c r="R917" s="150"/>
      <c r="S917" s="150"/>
      <c r="T917" s="150"/>
      <c r="U917" s="150"/>
      <c r="V917" s="150"/>
      <c r="W917" s="150"/>
      <c r="X917" s="150"/>
      <c r="Y917" s="150"/>
      <c r="Z917" s="150"/>
      <c r="AA917" s="150"/>
    </row>
    <row r="918" spans="1:27" ht="12.75">
      <c r="A918" s="150"/>
      <c r="B918" s="158">
        <f t="shared" si="6"/>
        <v>910</v>
      </c>
      <c r="C918" s="159" t="str">
        <f ca="1">IFERROR(__xludf.DUMMYFUNCTION("""COMPUTED_VALUE"""),"Syafiq Razali")</f>
        <v>Syafiq Razali</v>
      </c>
      <c r="D918" s="160" t="str">
        <f ca="1">IFERROR(__xludf.DUMMYFUNCTION("""COMPUTED_VALUE"""),"Jan 7")</f>
        <v>Jan 7</v>
      </c>
      <c r="E918" s="160" t="str">
        <f ca="1">IFERROR(__xludf.DUMMYFUNCTION("""COMPUTED_VALUE"""),"Script 1")</f>
        <v>Script 1</v>
      </c>
      <c r="F918" s="160"/>
      <c r="G918" s="160"/>
      <c r="H918" s="160"/>
      <c r="I918" s="160"/>
      <c r="J918" s="160"/>
      <c r="K918" s="160"/>
      <c r="L918" s="160" t="str">
        <f t="shared" ca="1" si="7"/>
        <v>Script 1</v>
      </c>
      <c r="M918" s="161"/>
      <c r="N918" s="150"/>
      <c r="O918" s="150"/>
      <c r="P918" s="150"/>
      <c r="Q918" s="150"/>
      <c r="R918" s="150"/>
      <c r="S918" s="150"/>
      <c r="T918" s="150"/>
      <c r="U918" s="150"/>
      <c r="V918" s="150"/>
      <c r="W918" s="150"/>
      <c r="X918" s="150"/>
      <c r="Y918" s="150"/>
      <c r="Z918" s="150"/>
      <c r="AA918" s="150"/>
    </row>
    <row r="919" spans="1:27" ht="12.75">
      <c r="A919" s="150"/>
      <c r="B919" s="158">
        <f t="shared" si="6"/>
        <v>911</v>
      </c>
      <c r="C919" s="159" t="str">
        <f ca="1">IFERROR(__xludf.DUMMYFUNCTION("""COMPUTED_VALUE"""),"Nur Ain Daud")</f>
        <v>Nur Ain Daud</v>
      </c>
      <c r="D919" s="160" t="str">
        <f ca="1">IFERROR(__xludf.DUMMYFUNCTION("""COMPUTED_VALUE"""),"Jan 7")</f>
        <v>Jan 7</v>
      </c>
      <c r="E919" s="160" t="str">
        <f ca="1">IFERROR(__xludf.DUMMYFUNCTION("""COMPUTED_VALUE"""),"Script 1")</f>
        <v>Script 1</v>
      </c>
      <c r="F919" s="160"/>
      <c r="G919" s="160"/>
      <c r="H919" s="160"/>
      <c r="I919" s="160"/>
      <c r="J919" s="160"/>
      <c r="K919" s="160"/>
      <c r="L919" s="160" t="str">
        <f t="shared" ca="1" si="7"/>
        <v>Script 1</v>
      </c>
      <c r="M919" s="161"/>
      <c r="N919" s="150"/>
      <c r="O919" s="150"/>
      <c r="P919" s="150"/>
      <c r="Q919" s="150"/>
      <c r="R919" s="150"/>
      <c r="S919" s="150"/>
      <c r="T919" s="150"/>
      <c r="U919" s="150"/>
      <c r="V919" s="150"/>
      <c r="W919" s="150"/>
      <c r="X919" s="150"/>
      <c r="Y919" s="150"/>
      <c r="Z919" s="150"/>
      <c r="AA919" s="150"/>
    </row>
    <row r="920" spans="1:27" ht="12.75">
      <c r="A920" s="150"/>
      <c r="B920" s="158">
        <f t="shared" si="6"/>
        <v>912</v>
      </c>
      <c r="C920" s="159" t="str">
        <f ca="1">IFERROR(__xludf.DUMMYFUNCTION("""COMPUTED_VALUE"""),"Nur Fatihah Abdul Razak")</f>
        <v>Nur Fatihah Abdul Razak</v>
      </c>
      <c r="D920" s="160" t="str">
        <f ca="1">IFERROR(__xludf.DUMMYFUNCTION("""COMPUTED_VALUE"""),"Jan 7")</f>
        <v>Jan 7</v>
      </c>
      <c r="E920" s="160" t="str">
        <f ca="1">IFERROR(__xludf.DUMMYFUNCTION("""COMPUTED_VALUE"""),"Script 1")</f>
        <v>Script 1</v>
      </c>
      <c r="F920" s="160"/>
      <c r="G920" s="160"/>
      <c r="H920" s="160"/>
      <c r="I920" s="160"/>
      <c r="J920" s="160"/>
      <c r="K920" s="160"/>
      <c r="L920" s="160" t="str">
        <f t="shared" ca="1" si="7"/>
        <v>Script 1</v>
      </c>
      <c r="M920" s="161"/>
      <c r="N920" s="150"/>
      <c r="O920" s="150"/>
      <c r="P920" s="150"/>
      <c r="Q920" s="150"/>
      <c r="R920" s="150"/>
      <c r="S920" s="150"/>
      <c r="T920" s="150"/>
      <c r="U920" s="150"/>
      <c r="V920" s="150"/>
      <c r="W920" s="150"/>
      <c r="X920" s="150"/>
      <c r="Y920" s="150"/>
      <c r="Z920" s="150"/>
      <c r="AA920" s="150"/>
    </row>
    <row r="921" spans="1:27" ht="12.75">
      <c r="A921" s="150"/>
      <c r="B921" s="158">
        <f t="shared" si="6"/>
        <v>913</v>
      </c>
      <c r="C921" s="159" t="str">
        <f ca="1">IFERROR(__xludf.DUMMYFUNCTION("""COMPUTED_VALUE"""),"Ellyana Shameera")</f>
        <v>Ellyana Shameera</v>
      </c>
      <c r="D921" s="160" t="str">
        <f ca="1">IFERROR(__xludf.DUMMYFUNCTION("""COMPUTED_VALUE"""),"Jan 7")</f>
        <v>Jan 7</v>
      </c>
      <c r="E921" s="160" t="str">
        <f ca="1">IFERROR(__xludf.DUMMYFUNCTION("""COMPUTED_VALUE"""),"Script 1")</f>
        <v>Script 1</v>
      </c>
      <c r="F921" s="160"/>
      <c r="G921" s="160"/>
      <c r="H921" s="160"/>
      <c r="I921" s="160"/>
      <c r="J921" s="160"/>
      <c r="K921" s="160"/>
      <c r="L921" s="160" t="str">
        <f t="shared" ca="1" si="7"/>
        <v>Script 1</v>
      </c>
      <c r="M921" s="161"/>
      <c r="N921" s="150"/>
      <c r="O921" s="150"/>
      <c r="P921" s="150"/>
      <c r="Q921" s="150"/>
      <c r="R921" s="150"/>
      <c r="S921" s="150"/>
      <c r="T921" s="150"/>
      <c r="U921" s="150"/>
      <c r="V921" s="150"/>
      <c r="W921" s="150"/>
      <c r="X921" s="150"/>
      <c r="Y921" s="150"/>
      <c r="Z921" s="150"/>
      <c r="AA921" s="150"/>
    </row>
    <row r="922" spans="1:27" ht="12.75">
      <c r="A922" s="150"/>
      <c r="B922" s="158">
        <f t="shared" si="6"/>
        <v>914</v>
      </c>
      <c r="C922" s="159" t="str">
        <f ca="1">IFERROR(__xludf.DUMMYFUNCTION("""COMPUTED_VALUE"""),"AKMAL HAKIM BIN SHAMSUL ANUAR")</f>
        <v>AKMAL HAKIM BIN SHAMSUL ANUAR</v>
      </c>
      <c r="D922" s="160" t="str">
        <f ca="1">IFERROR(__xludf.DUMMYFUNCTION("""COMPUTED_VALUE"""),"Jan 7")</f>
        <v>Jan 7</v>
      </c>
      <c r="E922" s="160" t="str">
        <f ca="1">IFERROR(__xludf.DUMMYFUNCTION("""COMPUTED_VALUE"""),"Script 1")</f>
        <v>Script 1</v>
      </c>
      <c r="F922" s="160"/>
      <c r="G922" s="160"/>
      <c r="H922" s="160"/>
      <c r="I922" s="160"/>
      <c r="J922" s="160"/>
      <c r="K922" s="160"/>
      <c r="L922" s="160" t="str">
        <f t="shared" ca="1" si="7"/>
        <v>Script 1</v>
      </c>
      <c r="M922" s="161"/>
      <c r="N922" s="150"/>
      <c r="O922" s="150"/>
      <c r="P922" s="150"/>
      <c r="Q922" s="150"/>
      <c r="R922" s="150"/>
      <c r="S922" s="150"/>
      <c r="T922" s="150"/>
      <c r="U922" s="150"/>
      <c r="V922" s="150"/>
      <c r="W922" s="150"/>
      <c r="X922" s="150"/>
      <c r="Y922" s="150"/>
      <c r="Z922" s="150"/>
      <c r="AA922" s="150"/>
    </row>
    <row r="923" spans="1:27" ht="12.75">
      <c r="A923" s="150"/>
      <c r="B923" s="158">
        <f t="shared" si="6"/>
        <v>915</v>
      </c>
      <c r="C923" s="159" t="str">
        <f ca="1">IFERROR(__xludf.DUMMYFUNCTION("""COMPUTED_VALUE"""),"Fatin Syafierah")</f>
        <v>Fatin Syafierah</v>
      </c>
      <c r="D923" s="160" t="str">
        <f ca="1">IFERROR(__xludf.DUMMYFUNCTION("""COMPUTED_VALUE"""),"Jan 7")</f>
        <v>Jan 7</v>
      </c>
      <c r="E923" s="160" t="str">
        <f ca="1">IFERROR(__xludf.DUMMYFUNCTION("""COMPUTED_VALUE"""),"Script 1")</f>
        <v>Script 1</v>
      </c>
      <c r="F923" s="160"/>
      <c r="G923" s="160"/>
      <c r="H923" s="160"/>
      <c r="I923" s="160"/>
      <c r="J923" s="160"/>
      <c r="K923" s="160"/>
      <c r="L923" s="160" t="str">
        <f t="shared" ca="1" si="7"/>
        <v>Script 1</v>
      </c>
      <c r="M923" s="161"/>
      <c r="N923" s="150"/>
      <c r="O923" s="150"/>
      <c r="P923" s="150"/>
      <c r="Q923" s="150"/>
      <c r="R923" s="150"/>
      <c r="S923" s="150"/>
      <c r="T923" s="150"/>
      <c r="U923" s="150"/>
      <c r="V923" s="150"/>
      <c r="W923" s="150"/>
      <c r="X923" s="150"/>
      <c r="Y923" s="150"/>
      <c r="Z923" s="150"/>
      <c r="AA923" s="150"/>
    </row>
    <row r="924" spans="1:27" ht="12.75">
      <c r="A924" s="150"/>
      <c r="B924" s="158">
        <f t="shared" si="6"/>
        <v>916</v>
      </c>
      <c r="C924" s="159" t="str">
        <f ca="1">IFERROR(__xludf.DUMMYFUNCTION("""COMPUTED_VALUE"""),"Nabil Suhaimi")</f>
        <v>Nabil Suhaimi</v>
      </c>
      <c r="D924" s="160" t="str">
        <f ca="1">IFERROR(__xludf.DUMMYFUNCTION("""COMPUTED_VALUE"""),"Jan 7")</f>
        <v>Jan 7</v>
      </c>
      <c r="E924" s="160" t="str">
        <f ca="1">IFERROR(__xludf.DUMMYFUNCTION("""COMPUTED_VALUE"""),"Script 1")</f>
        <v>Script 1</v>
      </c>
      <c r="F924" s="160"/>
      <c r="G924" s="160"/>
      <c r="H924" s="160"/>
      <c r="I924" s="160"/>
      <c r="J924" s="160"/>
      <c r="K924" s="160"/>
      <c r="L924" s="160" t="str">
        <f t="shared" ca="1" si="7"/>
        <v>Script 1</v>
      </c>
      <c r="M924" s="161"/>
      <c r="N924" s="150"/>
      <c r="O924" s="150"/>
      <c r="P924" s="150"/>
      <c r="Q924" s="150"/>
      <c r="R924" s="150"/>
      <c r="S924" s="150"/>
      <c r="T924" s="150"/>
      <c r="U924" s="150"/>
      <c r="V924" s="150"/>
      <c r="W924" s="150"/>
      <c r="X924" s="150"/>
      <c r="Y924" s="150"/>
      <c r="Z924" s="150"/>
      <c r="AA924" s="150"/>
    </row>
    <row r="925" spans="1:27" ht="12.75">
      <c r="A925" s="150"/>
      <c r="B925" s="158">
        <f t="shared" si="6"/>
        <v>917</v>
      </c>
      <c r="C925" s="159" t="str">
        <f ca="1">IFERROR(__xludf.DUMMYFUNCTION("""COMPUTED_VALUE"""),"Nur Basirah")</f>
        <v>Nur Basirah</v>
      </c>
      <c r="D925" s="160" t="str">
        <f ca="1">IFERROR(__xludf.DUMMYFUNCTION("""COMPUTED_VALUE"""),"Jan 7")</f>
        <v>Jan 7</v>
      </c>
      <c r="E925" s="160" t="str">
        <f ca="1">IFERROR(__xludf.DUMMYFUNCTION("""COMPUTED_VALUE"""),"Script 1")</f>
        <v>Script 1</v>
      </c>
      <c r="F925" s="160"/>
      <c r="G925" s="160"/>
      <c r="H925" s="160"/>
      <c r="I925" s="160"/>
      <c r="J925" s="160"/>
      <c r="K925" s="160"/>
      <c r="L925" s="160" t="str">
        <f t="shared" ca="1" si="7"/>
        <v>Script 1</v>
      </c>
      <c r="M925" s="161"/>
      <c r="N925" s="150"/>
      <c r="O925" s="150"/>
      <c r="P925" s="150"/>
      <c r="Q925" s="150"/>
      <c r="R925" s="150"/>
      <c r="S925" s="150"/>
      <c r="T925" s="150"/>
      <c r="U925" s="150"/>
      <c r="V925" s="150"/>
      <c r="W925" s="150"/>
      <c r="X925" s="150"/>
      <c r="Y925" s="150"/>
      <c r="Z925" s="150"/>
      <c r="AA925" s="150"/>
    </row>
    <row r="926" spans="1:27" ht="12.75">
      <c r="A926" s="150"/>
      <c r="B926" s="158">
        <f t="shared" si="6"/>
        <v>918</v>
      </c>
      <c r="C926" s="159" t="str">
        <f ca="1">IFERROR(__xludf.DUMMYFUNCTION("""COMPUTED_VALUE"""),"Normazliana Nazri")</f>
        <v>Normazliana Nazri</v>
      </c>
      <c r="D926" s="160" t="str">
        <f ca="1">IFERROR(__xludf.DUMMYFUNCTION("""COMPUTED_VALUE"""),"Dec 10, 2024")</f>
        <v>Dec 10, 2024</v>
      </c>
      <c r="E926" s="160" t="str">
        <f ca="1">IFERROR(__xludf.DUMMYFUNCTION("""COMPUTED_VALUE"""),"Script 1")</f>
        <v>Script 1</v>
      </c>
      <c r="F926" s="160"/>
      <c r="G926" s="160"/>
      <c r="H926" s="160"/>
      <c r="I926" s="160"/>
      <c r="J926" s="160"/>
      <c r="K926" s="160"/>
      <c r="L926" s="160" t="str">
        <f t="shared" ca="1" si="7"/>
        <v>Script 1</v>
      </c>
      <c r="M926" s="161"/>
      <c r="N926" s="150"/>
      <c r="O926" s="150"/>
      <c r="P926" s="150"/>
      <c r="Q926" s="150"/>
      <c r="R926" s="150"/>
      <c r="S926" s="150"/>
      <c r="T926" s="150"/>
      <c r="U926" s="150"/>
      <c r="V926" s="150"/>
      <c r="W926" s="150"/>
      <c r="X926" s="150"/>
      <c r="Y926" s="150"/>
      <c r="Z926" s="150"/>
      <c r="AA926" s="150"/>
    </row>
    <row r="927" spans="1:27" ht="12.75">
      <c r="A927" s="150"/>
      <c r="B927" s="158">
        <f t="shared" si="6"/>
        <v>919</v>
      </c>
      <c r="C927" s="159" t="str">
        <f ca="1">IFERROR(__xludf.DUMMYFUNCTION("""COMPUTED_VALUE"""),"Sr. Azlina Mustafar")</f>
        <v>Sr. Azlina Mustafar</v>
      </c>
      <c r="D927" s="160" t="str">
        <f ca="1">IFERROR(__xludf.DUMMYFUNCTION("""COMPUTED_VALUE"""),"Dec 10, 2024")</f>
        <v>Dec 10, 2024</v>
      </c>
      <c r="E927" s="160" t="str">
        <f ca="1">IFERROR(__xludf.DUMMYFUNCTION("""COMPUTED_VALUE"""),"Script 1")</f>
        <v>Script 1</v>
      </c>
      <c r="F927" s="160"/>
      <c r="G927" s="160"/>
      <c r="H927" s="160"/>
      <c r="I927" s="160"/>
      <c r="J927" s="160"/>
      <c r="K927" s="160"/>
      <c r="L927" s="160" t="str">
        <f t="shared" ca="1" si="7"/>
        <v>Script 1</v>
      </c>
      <c r="M927" s="161"/>
      <c r="N927" s="150"/>
      <c r="O927" s="150"/>
      <c r="P927" s="150"/>
      <c r="Q927" s="150"/>
      <c r="R927" s="150"/>
      <c r="S927" s="150"/>
      <c r="T927" s="150"/>
      <c r="U927" s="150"/>
      <c r="V927" s="150"/>
      <c r="W927" s="150"/>
      <c r="X927" s="150"/>
      <c r="Y927" s="150"/>
      <c r="Z927" s="150"/>
      <c r="AA927" s="150"/>
    </row>
    <row r="928" spans="1:27" ht="12.75">
      <c r="A928" s="150"/>
      <c r="B928" s="158">
        <f t="shared" si="6"/>
        <v>920</v>
      </c>
      <c r="C928" s="159" t="str">
        <f ca="1">IFERROR(__xludf.DUMMYFUNCTION("""COMPUTED_VALUE"""),"AHMAD ANIQ SHAHMIE AHMAD SALEHIN")</f>
        <v>AHMAD ANIQ SHAHMIE AHMAD SALEHIN</v>
      </c>
      <c r="D928" s="160" t="str">
        <f ca="1">IFERROR(__xludf.DUMMYFUNCTION("""COMPUTED_VALUE"""),"Dec 10, 2024")</f>
        <v>Dec 10, 2024</v>
      </c>
      <c r="E928" s="160" t="str">
        <f ca="1">IFERROR(__xludf.DUMMYFUNCTION("""COMPUTED_VALUE"""),"Script 1")</f>
        <v>Script 1</v>
      </c>
      <c r="F928" s="160"/>
      <c r="G928" s="160"/>
      <c r="H928" s="160"/>
      <c r="I928" s="160"/>
      <c r="J928" s="160"/>
      <c r="K928" s="160"/>
      <c r="L928" s="160" t="str">
        <f t="shared" ca="1" si="7"/>
        <v>Script 1</v>
      </c>
      <c r="M928" s="161"/>
      <c r="N928" s="150"/>
      <c r="O928" s="150"/>
      <c r="P928" s="150"/>
      <c r="Q928" s="150"/>
      <c r="R928" s="150"/>
      <c r="S928" s="150"/>
      <c r="T928" s="150"/>
      <c r="U928" s="150"/>
      <c r="V928" s="150"/>
      <c r="W928" s="150"/>
      <c r="X928" s="150"/>
      <c r="Y928" s="150"/>
      <c r="Z928" s="150"/>
      <c r="AA928" s="150"/>
    </row>
    <row r="929" spans="1:27" ht="12.75">
      <c r="A929" s="150"/>
      <c r="B929" s="158">
        <f t="shared" si="6"/>
        <v>921</v>
      </c>
      <c r="C929" s="159" t="str">
        <f ca="1">IFERROR(__xludf.DUMMYFUNCTION("""COMPUTED_VALUE"""),"Muhammad Akmal Bin Alias")</f>
        <v>Muhammad Akmal Bin Alias</v>
      </c>
      <c r="D929" s="160" t="str">
        <f ca="1">IFERROR(__xludf.DUMMYFUNCTION("""COMPUTED_VALUE"""),"Dec 10, 2024")</f>
        <v>Dec 10, 2024</v>
      </c>
      <c r="E929" s="160" t="str">
        <f ca="1">IFERROR(__xludf.DUMMYFUNCTION("""COMPUTED_VALUE"""),"Script 1")</f>
        <v>Script 1</v>
      </c>
      <c r="F929" s="160"/>
      <c r="G929" s="160"/>
      <c r="H929" s="160"/>
      <c r="I929" s="160"/>
      <c r="J929" s="160"/>
      <c r="K929" s="160"/>
      <c r="L929" s="160" t="str">
        <f t="shared" ca="1" si="7"/>
        <v>Script 1</v>
      </c>
      <c r="M929" s="161"/>
      <c r="N929" s="150"/>
      <c r="O929" s="150"/>
      <c r="P929" s="150"/>
      <c r="Q929" s="150"/>
      <c r="R929" s="150"/>
      <c r="S929" s="150"/>
      <c r="T929" s="150"/>
      <c r="U929" s="150"/>
      <c r="V929" s="150"/>
      <c r="W929" s="150"/>
      <c r="X929" s="150"/>
      <c r="Y929" s="150"/>
      <c r="Z929" s="150"/>
      <c r="AA929" s="150"/>
    </row>
    <row r="930" spans="1:27" ht="12.75">
      <c r="A930" s="150"/>
      <c r="B930" s="158">
        <f t="shared" si="6"/>
        <v>922</v>
      </c>
      <c r="C930" s="159" t="str">
        <f ca="1">IFERROR(__xludf.DUMMYFUNCTION("""COMPUTED_VALUE"""),"Nurina Syahmina Ramesh")</f>
        <v>Nurina Syahmina Ramesh</v>
      </c>
      <c r="D930" s="160" t="str">
        <f ca="1">IFERROR(__xludf.DUMMYFUNCTION("""COMPUTED_VALUE"""),"Dec 10, 2024")</f>
        <v>Dec 10, 2024</v>
      </c>
      <c r="E930" s="160" t="str">
        <f ca="1">IFERROR(__xludf.DUMMYFUNCTION("""COMPUTED_VALUE"""),"Script 1")</f>
        <v>Script 1</v>
      </c>
      <c r="F930" s="160"/>
      <c r="G930" s="160"/>
      <c r="H930" s="160"/>
      <c r="I930" s="160"/>
      <c r="J930" s="160"/>
      <c r="K930" s="160"/>
      <c r="L930" s="160" t="str">
        <f t="shared" ca="1" si="7"/>
        <v>Script 1</v>
      </c>
      <c r="M930" s="161"/>
      <c r="N930" s="150"/>
      <c r="O930" s="150"/>
      <c r="P930" s="150"/>
      <c r="Q930" s="150"/>
      <c r="R930" s="150"/>
      <c r="S930" s="150"/>
      <c r="T930" s="150"/>
      <c r="U930" s="150"/>
      <c r="V930" s="150"/>
      <c r="W930" s="150"/>
      <c r="X930" s="150"/>
      <c r="Y930" s="150"/>
      <c r="Z930" s="150"/>
      <c r="AA930" s="150"/>
    </row>
    <row r="931" spans="1:27" ht="12.75">
      <c r="A931" s="150"/>
      <c r="B931" s="158">
        <f t="shared" si="6"/>
        <v>923</v>
      </c>
      <c r="C931" s="159" t="str">
        <f ca="1">IFERROR(__xludf.DUMMYFUNCTION("""COMPUTED_VALUE"""),"Fahmiatul Balqish Rosli")</f>
        <v>Fahmiatul Balqish Rosli</v>
      </c>
      <c r="D931" s="160" t="str">
        <f ca="1">IFERROR(__xludf.DUMMYFUNCTION("""COMPUTED_VALUE"""),"Dec 10, 2024")</f>
        <v>Dec 10, 2024</v>
      </c>
      <c r="E931" s="160" t="str">
        <f ca="1">IFERROR(__xludf.DUMMYFUNCTION("""COMPUTED_VALUE"""),"Script 1")</f>
        <v>Script 1</v>
      </c>
      <c r="F931" s="160"/>
      <c r="G931" s="160"/>
      <c r="H931" s="160"/>
      <c r="I931" s="160"/>
      <c r="J931" s="160"/>
      <c r="K931" s="160"/>
      <c r="L931" s="160" t="str">
        <f t="shared" ca="1" si="7"/>
        <v>Script 1</v>
      </c>
      <c r="M931" s="161"/>
      <c r="N931" s="150"/>
      <c r="O931" s="150"/>
      <c r="P931" s="150"/>
      <c r="Q931" s="150"/>
      <c r="R931" s="150"/>
      <c r="S931" s="150"/>
      <c r="T931" s="150"/>
      <c r="U931" s="150"/>
      <c r="V931" s="150"/>
      <c r="W931" s="150"/>
      <c r="X931" s="150"/>
      <c r="Y931" s="150"/>
      <c r="Z931" s="150"/>
      <c r="AA931" s="150"/>
    </row>
    <row r="932" spans="1:27" ht="12.75">
      <c r="A932" s="150"/>
      <c r="B932" s="158">
        <f t="shared" si="6"/>
        <v>924</v>
      </c>
      <c r="C932" s="159" t="str">
        <f ca="1">IFERROR(__xludf.DUMMYFUNCTION("""COMPUTED_VALUE"""),"Syazwan Khadhri")</f>
        <v>Syazwan Khadhri</v>
      </c>
      <c r="D932" s="160" t="str">
        <f ca="1">IFERROR(__xludf.DUMMYFUNCTION("""COMPUTED_VALUE"""),"Dec 10, 2024")</f>
        <v>Dec 10, 2024</v>
      </c>
      <c r="E932" s="160" t="str">
        <f ca="1">IFERROR(__xludf.DUMMYFUNCTION("""COMPUTED_VALUE"""),"Script 1")</f>
        <v>Script 1</v>
      </c>
      <c r="F932" s="160"/>
      <c r="G932" s="160"/>
      <c r="H932" s="160"/>
      <c r="I932" s="160"/>
      <c r="J932" s="160"/>
      <c r="K932" s="160"/>
      <c r="L932" s="160" t="str">
        <f t="shared" ca="1" si="7"/>
        <v>Script 1</v>
      </c>
      <c r="M932" s="161"/>
      <c r="N932" s="150"/>
      <c r="O932" s="150"/>
      <c r="P932" s="150"/>
      <c r="Q932" s="150"/>
      <c r="R932" s="150"/>
      <c r="S932" s="150"/>
      <c r="T932" s="150"/>
      <c r="U932" s="150"/>
      <c r="V932" s="150"/>
      <c r="W932" s="150"/>
      <c r="X932" s="150"/>
      <c r="Y932" s="150"/>
      <c r="Z932" s="150"/>
      <c r="AA932" s="150"/>
    </row>
    <row r="933" spans="1:27" ht="12.75">
      <c r="A933" s="150"/>
      <c r="B933" s="158">
        <f t="shared" si="6"/>
        <v>925</v>
      </c>
      <c r="C933" s="159" t="str">
        <f ca="1">IFERROR(__xludf.DUMMYFUNCTION("""COMPUTED_VALUE"""),"Alif Khalid")</f>
        <v>Alif Khalid</v>
      </c>
      <c r="D933" s="160" t="str">
        <f ca="1">IFERROR(__xludf.DUMMYFUNCTION("""COMPUTED_VALUE"""),"Dec 10, 2024")</f>
        <v>Dec 10, 2024</v>
      </c>
      <c r="E933" s="160" t="str">
        <f ca="1">IFERROR(__xludf.DUMMYFUNCTION("""COMPUTED_VALUE"""),"Script 1")</f>
        <v>Script 1</v>
      </c>
      <c r="F933" s="160"/>
      <c r="G933" s="160"/>
      <c r="H933" s="160"/>
      <c r="I933" s="160"/>
      <c r="J933" s="160"/>
      <c r="K933" s="160"/>
      <c r="L933" s="160" t="str">
        <f t="shared" ca="1" si="7"/>
        <v>Script 1</v>
      </c>
      <c r="M933" s="161"/>
      <c r="N933" s="150"/>
      <c r="O933" s="150"/>
      <c r="P933" s="150"/>
      <c r="Q933" s="150"/>
      <c r="R933" s="150"/>
      <c r="S933" s="150"/>
      <c r="T933" s="150"/>
      <c r="U933" s="150"/>
      <c r="V933" s="150"/>
      <c r="W933" s="150"/>
      <c r="X933" s="150"/>
      <c r="Y933" s="150"/>
      <c r="Z933" s="150"/>
      <c r="AA933" s="150"/>
    </row>
    <row r="934" spans="1:27" ht="12.75">
      <c r="A934" s="150"/>
      <c r="B934" s="158">
        <f t="shared" si="6"/>
        <v>926</v>
      </c>
      <c r="C934" s="159" t="str">
        <f ca="1">IFERROR(__xludf.DUMMYFUNCTION("""COMPUTED_VALUE"""),"Hafidz Alimi")</f>
        <v>Hafidz Alimi</v>
      </c>
      <c r="D934" s="160" t="str">
        <f ca="1">IFERROR(__xludf.DUMMYFUNCTION("""COMPUTED_VALUE"""),"Dec 10, 2024")</f>
        <v>Dec 10, 2024</v>
      </c>
      <c r="E934" s="160" t="str">
        <f ca="1">IFERROR(__xludf.DUMMYFUNCTION("""COMPUTED_VALUE"""),"Script 1")</f>
        <v>Script 1</v>
      </c>
      <c r="F934" s="160"/>
      <c r="G934" s="160"/>
      <c r="H934" s="160"/>
      <c r="I934" s="160"/>
      <c r="J934" s="160"/>
      <c r="K934" s="160"/>
      <c r="L934" s="160" t="str">
        <f t="shared" ca="1" si="7"/>
        <v>Script 1</v>
      </c>
      <c r="M934" s="161"/>
      <c r="N934" s="150"/>
      <c r="O934" s="150"/>
      <c r="P934" s="150"/>
      <c r="Q934" s="150"/>
      <c r="R934" s="150"/>
      <c r="S934" s="150"/>
      <c r="T934" s="150"/>
      <c r="U934" s="150"/>
      <c r="V934" s="150"/>
      <c r="W934" s="150"/>
      <c r="X934" s="150"/>
      <c r="Y934" s="150"/>
      <c r="Z934" s="150"/>
      <c r="AA934" s="150"/>
    </row>
    <row r="935" spans="1:27" ht="12.75">
      <c r="A935" s="150"/>
      <c r="B935" s="158">
        <f t="shared" si="6"/>
        <v>927</v>
      </c>
      <c r="C935" s="159" t="str">
        <f ca="1">IFERROR(__xludf.DUMMYFUNCTION("""COMPUTED_VALUE"""),"Muhammad Nurhazeeq")</f>
        <v>Muhammad Nurhazeeq</v>
      </c>
      <c r="D935" s="160" t="str">
        <f ca="1">IFERROR(__xludf.DUMMYFUNCTION("""COMPUTED_VALUE"""),"Dec 10, 2024")</f>
        <v>Dec 10, 2024</v>
      </c>
      <c r="E935" s="160" t="str">
        <f ca="1">IFERROR(__xludf.DUMMYFUNCTION("""COMPUTED_VALUE"""),"Script 1")</f>
        <v>Script 1</v>
      </c>
      <c r="F935" s="160"/>
      <c r="G935" s="160"/>
      <c r="H935" s="160"/>
      <c r="I935" s="160"/>
      <c r="J935" s="160"/>
      <c r="K935" s="160"/>
      <c r="L935" s="160" t="str">
        <f t="shared" ca="1" si="7"/>
        <v>Script 1</v>
      </c>
      <c r="M935" s="161"/>
      <c r="N935" s="150"/>
      <c r="O935" s="150"/>
      <c r="P935" s="150"/>
      <c r="Q935" s="150"/>
      <c r="R935" s="150"/>
      <c r="S935" s="150"/>
      <c r="T935" s="150"/>
      <c r="U935" s="150"/>
      <c r="V935" s="150"/>
      <c r="W935" s="150"/>
      <c r="X935" s="150"/>
      <c r="Y935" s="150"/>
      <c r="Z935" s="150"/>
      <c r="AA935" s="150"/>
    </row>
    <row r="936" spans="1:27" ht="12.75">
      <c r="A936" s="150"/>
      <c r="B936" s="158">
        <f t="shared" si="6"/>
        <v>928</v>
      </c>
      <c r="C936" s="159" t="str">
        <f ca="1">IFERROR(__xludf.DUMMYFUNCTION("""COMPUTED_VALUE"""),"MOHAMAD SYAWAL ISAN")</f>
        <v>MOHAMAD SYAWAL ISAN</v>
      </c>
      <c r="D936" s="160" t="str">
        <f ca="1">IFERROR(__xludf.DUMMYFUNCTION("""COMPUTED_VALUE"""),"Dec 10, 2024")</f>
        <v>Dec 10, 2024</v>
      </c>
      <c r="E936" s="160" t="str">
        <f ca="1">IFERROR(__xludf.DUMMYFUNCTION("""COMPUTED_VALUE"""),"Script 1")</f>
        <v>Script 1</v>
      </c>
      <c r="F936" s="160"/>
      <c r="G936" s="160"/>
      <c r="H936" s="160"/>
      <c r="I936" s="160"/>
      <c r="J936" s="160"/>
      <c r="K936" s="160"/>
      <c r="L936" s="160" t="str">
        <f t="shared" ca="1" si="7"/>
        <v>Script 1</v>
      </c>
      <c r="M936" s="161"/>
      <c r="N936" s="150"/>
      <c r="O936" s="150"/>
      <c r="P936" s="150"/>
      <c r="Q936" s="150"/>
      <c r="R936" s="150"/>
      <c r="S936" s="150"/>
      <c r="T936" s="150"/>
      <c r="U936" s="150"/>
      <c r="V936" s="150"/>
      <c r="W936" s="150"/>
      <c r="X936" s="150"/>
      <c r="Y936" s="150"/>
      <c r="Z936" s="150"/>
      <c r="AA936" s="150"/>
    </row>
    <row r="937" spans="1:27" ht="12.75">
      <c r="A937" s="150"/>
      <c r="B937" s="158">
        <f t="shared" si="6"/>
        <v>929</v>
      </c>
      <c r="C937" s="159" t="str">
        <f ca="1">IFERROR(__xludf.DUMMYFUNCTION("""COMPUTED_VALUE"""),"Imran Nohaimi")</f>
        <v>Imran Nohaimi</v>
      </c>
      <c r="D937" s="160" t="str">
        <f ca="1">IFERROR(__xludf.DUMMYFUNCTION("""COMPUTED_VALUE"""),"Dec 10, 2024")</f>
        <v>Dec 10, 2024</v>
      </c>
      <c r="E937" s="160" t="str">
        <f ca="1">IFERROR(__xludf.DUMMYFUNCTION("""COMPUTED_VALUE"""),"Script 1")</f>
        <v>Script 1</v>
      </c>
      <c r="F937" s="160"/>
      <c r="G937" s="160"/>
      <c r="H937" s="160"/>
      <c r="I937" s="160"/>
      <c r="J937" s="160"/>
      <c r="K937" s="160"/>
      <c r="L937" s="160" t="str">
        <f t="shared" ca="1" si="7"/>
        <v>Script 1</v>
      </c>
      <c r="M937" s="161"/>
      <c r="N937" s="150"/>
      <c r="O937" s="150"/>
      <c r="P937" s="150"/>
      <c r="Q937" s="150"/>
      <c r="R937" s="150"/>
      <c r="S937" s="150"/>
      <c r="T937" s="150"/>
      <c r="U937" s="150"/>
      <c r="V937" s="150"/>
      <c r="W937" s="150"/>
      <c r="X937" s="150"/>
      <c r="Y937" s="150"/>
      <c r="Z937" s="150"/>
      <c r="AA937" s="150"/>
    </row>
    <row r="938" spans="1:27" ht="12.75">
      <c r="A938" s="150"/>
      <c r="B938" s="158">
        <f t="shared" si="6"/>
        <v>930</v>
      </c>
      <c r="C938" s="159" t="str">
        <f ca="1">IFERROR(__xludf.DUMMYFUNCTION("""COMPUTED_VALUE"""),"Nuzul Irfan")</f>
        <v>Nuzul Irfan</v>
      </c>
      <c r="D938" s="160" t="str">
        <f ca="1">IFERROR(__xludf.DUMMYFUNCTION("""COMPUTED_VALUE"""),"Dec 10, 2024")</f>
        <v>Dec 10, 2024</v>
      </c>
      <c r="E938" s="160" t="str">
        <f ca="1">IFERROR(__xludf.DUMMYFUNCTION("""COMPUTED_VALUE"""),"Script 1")</f>
        <v>Script 1</v>
      </c>
      <c r="F938" s="160"/>
      <c r="G938" s="160"/>
      <c r="H938" s="160"/>
      <c r="I938" s="160"/>
      <c r="J938" s="160"/>
      <c r="K938" s="160"/>
      <c r="L938" s="160" t="str">
        <f t="shared" ca="1" si="7"/>
        <v>Script 1</v>
      </c>
      <c r="M938" s="161"/>
      <c r="N938" s="150"/>
      <c r="O938" s="150"/>
      <c r="P938" s="150"/>
      <c r="Q938" s="150"/>
      <c r="R938" s="150"/>
      <c r="S938" s="150"/>
      <c r="T938" s="150"/>
      <c r="U938" s="150"/>
      <c r="V938" s="150"/>
      <c r="W938" s="150"/>
      <c r="X938" s="150"/>
      <c r="Y938" s="150"/>
      <c r="Z938" s="150"/>
      <c r="AA938" s="150"/>
    </row>
    <row r="939" spans="1:27" ht="12.75">
      <c r="A939" s="150"/>
      <c r="B939" s="158">
        <f t="shared" si="6"/>
        <v>931</v>
      </c>
      <c r="C939" s="159" t="str">
        <f ca="1">IFERROR(__xludf.DUMMYFUNCTION("""COMPUTED_VALUE"""),"Siti Afifah Maprasulle")</f>
        <v>Siti Afifah Maprasulle</v>
      </c>
      <c r="D939" s="160" t="str">
        <f ca="1">IFERROR(__xludf.DUMMYFUNCTION("""COMPUTED_VALUE"""),"Dec 10, 2024")</f>
        <v>Dec 10, 2024</v>
      </c>
      <c r="E939" s="160" t="str">
        <f ca="1">IFERROR(__xludf.DUMMYFUNCTION("""COMPUTED_VALUE"""),"Script 1")</f>
        <v>Script 1</v>
      </c>
      <c r="F939" s="160"/>
      <c r="G939" s="160"/>
      <c r="H939" s="160"/>
      <c r="I939" s="160"/>
      <c r="J939" s="160"/>
      <c r="K939" s="160"/>
      <c r="L939" s="160" t="str">
        <f t="shared" ca="1" si="7"/>
        <v>Script 1</v>
      </c>
      <c r="M939" s="161"/>
      <c r="N939" s="150"/>
      <c r="O939" s="150"/>
      <c r="P939" s="150"/>
      <c r="Q939" s="150"/>
      <c r="R939" s="150"/>
      <c r="S939" s="150"/>
      <c r="T939" s="150"/>
      <c r="U939" s="150"/>
      <c r="V939" s="150"/>
      <c r="W939" s="150"/>
      <c r="X939" s="150"/>
      <c r="Y939" s="150"/>
      <c r="Z939" s="150"/>
      <c r="AA939" s="150"/>
    </row>
    <row r="940" spans="1:27" ht="12.75">
      <c r="A940" s="150"/>
      <c r="B940" s="158">
        <f t="shared" si="6"/>
        <v>932</v>
      </c>
      <c r="C940" s="159" t="str">
        <f ca="1">IFERROR(__xludf.DUMMYFUNCTION("""COMPUTED_VALUE"""),"Hazzarul Haqimie")</f>
        <v>Hazzarul Haqimie</v>
      </c>
      <c r="D940" s="160" t="str">
        <f ca="1">IFERROR(__xludf.DUMMYFUNCTION("""COMPUTED_VALUE"""),"Dec 10, 2024")</f>
        <v>Dec 10, 2024</v>
      </c>
      <c r="E940" s="160" t="str">
        <f ca="1">IFERROR(__xludf.DUMMYFUNCTION("""COMPUTED_VALUE"""),"Script 1")</f>
        <v>Script 1</v>
      </c>
      <c r="F940" s="160"/>
      <c r="G940" s="160"/>
      <c r="H940" s="160"/>
      <c r="I940" s="160"/>
      <c r="J940" s="160"/>
      <c r="K940" s="160"/>
      <c r="L940" s="160" t="str">
        <f t="shared" ca="1" si="7"/>
        <v>Script 1</v>
      </c>
      <c r="M940" s="161"/>
      <c r="N940" s="150"/>
      <c r="O940" s="150"/>
      <c r="P940" s="150"/>
      <c r="Q940" s="150"/>
      <c r="R940" s="150"/>
      <c r="S940" s="150"/>
      <c r="T940" s="150"/>
      <c r="U940" s="150"/>
      <c r="V940" s="150"/>
      <c r="W940" s="150"/>
      <c r="X940" s="150"/>
      <c r="Y940" s="150"/>
      <c r="Z940" s="150"/>
      <c r="AA940" s="150"/>
    </row>
    <row r="941" spans="1:27" ht="12.75">
      <c r="A941" s="150"/>
      <c r="B941" s="158">
        <f t="shared" si="6"/>
        <v>933</v>
      </c>
      <c r="C941" s="159" t="str">
        <f ca="1">IFERROR(__xludf.DUMMYFUNCTION("""COMPUTED_VALUE"""),"Khairul Amirin Khairudin")</f>
        <v>Khairul Amirin Khairudin</v>
      </c>
      <c r="D941" s="160" t="str">
        <f ca="1">IFERROR(__xludf.DUMMYFUNCTION("""COMPUTED_VALUE"""),"Dec 10, 2024")</f>
        <v>Dec 10, 2024</v>
      </c>
      <c r="E941" s="160" t="str">
        <f ca="1">IFERROR(__xludf.DUMMYFUNCTION("""COMPUTED_VALUE"""),"Script 1")</f>
        <v>Script 1</v>
      </c>
      <c r="F941" s="160"/>
      <c r="G941" s="160"/>
      <c r="H941" s="160"/>
      <c r="I941" s="160"/>
      <c r="J941" s="160"/>
      <c r="K941" s="160"/>
      <c r="L941" s="160" t="str">
        <f t="shared" ca="1" si="7"/>
        <v>Script 1</v>
      </c>
      <c r="M941" s="161"/>
      <c r="N941" s="150"/>
      <c r="O941" s="150"/>
      <c r="P941" s="150"/>
      <c r="Q941" s="150"/>
      <c r="R941" s="150"/>
      <c r="S941" s="150"/>
      <c r="T941" s="150"/>
      <c r="U941" s="150"/>
      <c r="V941" s="150"/>
      <c r="W941" s="150"/>
      <c r="X941" s="150"/>
      <c r="Y941" s="150"/>
      <c r="Z941" s="150"/>
      <c r="AA941" s="150"/>
    </row>
    <row r="942" spans="1:27" ht="12.75">
      <c r="A942" s="150"/>
      <c r="B942" s="158">
        <f t="shared" si="6"/>
        <v>934</v>
      </c>
      <c r="C942" s="159" t="str">
        <f ca="1">IFERROR(__xludf.DUMMYFUNCTION("""COMPUTED_VALUE"""),"Ariff Haikal")</f>
        <v>Ariff Haikal</v>
      </c>
      <c r="D942" s="160" t="str">
        <f ca="1">IFERROR(__xludf.DUMMYFUNCTION("""COMPUTED_VALUE"""),"Dec 10, 2024")</f>
        <v>Dec 10, 2024</v>
      </c>
      <c r="E942" s="160" t="str">
        <f ca="1">IFERROR(__xludf.DUMMYFUNCTION("""COMPUTED_VALUE"""),"Script 1")</f>
        <v>Script 1</v>
      </c>
      <c r="F942" s="160"/>
      <c r="G942" s="160"/>
      <c r="H942" s="160"/>
      <c r="I942" s="160"/>
      <c r="J942" s="160"/>
      <c r="K942" s="160"/>
      <c r="L942" s="160" t="str">
        <f t="shared" ca="1" si="7"/>
        <v>Script 1</v>
      </c>
      <c r="M942" s="161"/>
      <c r="N942" s="150"/>
      <c r="O942" s="150"/>
      <c r="P942" s="150"/>
      <c r="Q942" s="150"/>
      <c r="R942" s="150"/>
      <c r="S942" s="150"/>
      <c r="T942" s="150"/>
      <c r="U942" s="150"/>
      <c r="V942" s="150"/>
      <c r="W942" s="150"/>
      <c r="X942" s="150"/>
      <c r="Y942" s="150"/>
      <c r="Z942" s="150"/>
      <c r="AA942" s="150"/>
    </row>
    <row r="943" spans="1:27" ht="12.75">
      <c r="A943" s="150"/>
      <c r="B943" s="158">
        <f t="shared" si="6"/>
        <v>935</v>
      </c>
      <c r="C943" s="159" t="str">
        <f ca="1">IFERROR(__xludf.DUMMYFUNCTION("""COMPUTED_VALUE"""),"Muhamad Nuruddeen")</f>
        <v>Muhamad Nuruddeen</v>
      </c>
      <c r="D943" s="160" t="str">
        <f ca="1">IFERROR(__xludf.DUMMYFUNCTION("""COMPUTED_VALUE"""),"Dec 10, 2024")</f>
        <v>Dec 10, 2024</v>
      </c>
      <c r="E943" s="160" t="str">
        <f ca="1">IFERROR(__xludf.DUMMYFUNCTION("""COMPUTED_VALUE"""),"Script 1")</f>
        <v>Script 1</v>
      </c>
      <c r="F943" s="160"/>
      <c r="G943" s="160"/>
      <c r="H943" s="160"/>
      <c r="I943" s="160"/>
      <c r="J943" s="160"/>
      <c r="K943" s="160"/>
      <c r="L943" s="160" t="str">
        <f t="shared" ca="1" si="7"/>
        <v>Script 1</v>
      </c>
      <c r="M943" s="161"/>
      <c r="N943" s="150"/>
      <c r="O943" s="150"/>
      <c r="P943" s="150"/>
      <c r="Q943" s="150"/>
      <c r="R943" s="150"/>
      <c r="S943" s="150"/>
      <c r="T943" s="150"/>
      <c r="U943" s="150"/>
      <c r="V943" s="150"/>
      <c r="W943" s="150"/>
      <c r="X943" s="150"/>
      <c r="Y943" s="150"/>
      <c r="Z943" s="150"/>
      <c r="AA943" s="150"/>
    </row>
    <row r="944" spans="1:27" ht="12.75">
      <c r="A944" s="150"/>
      <c r="B944" s="158">
        <f t="shared" si="6"/>
        <v>936</v>
      </c>
      <c r="C944" s="159" t="str">
        <f ca="1">IFERROR(__xludf.DUMMYFUNCTION("""COMPUTED_VALUE"""),"Najwa Syakirah Mohd Shamsuddin")</f>
        <v>Najwa Syakirah Mohd Shamsuddin</v>
      </c>
      <c r="D944" s="160" t="str">
        <f ca="1">IFERROR(__xludf.DUMMYFUNCTION("""COMPUTED_VALUE"""),"Dec 10, 2024")</f>
        <v>Dec 10, 2024</v>
      </c>
      <c r="E944" s="160" t="str">
        <f ca="1">IFERROR(__xludf.DUMMYFUNCTION("""COMPUTED_VALUE"""),"Script 1")</f>
        <v>Script 1</v>
      </c>
      <c r="F944" s="160"/>
      <c r="G944" s="160"/>
      <c r="H944" s="160"/>
      <c r="I944" s="160"/>
      <c r="J944" s="160"/>
      <c r="K944" s="160"/>
      <c r="L944" s="160" t="str">
        <f t="shared" ca="1" si="7"/>
        <v>Script 1</v>
      </c>
      <c r="M944" s="161"/>
      <c r="N944" s="150"/>
      <c r="O944" s="150"/>
      <c r="P944" s="150"/>
      <c r="Q944" s="150"/>
      <c r="R944" s="150"/>
      <c r="S944" s="150"/>
      <c r="T944" s="150"/>
      <c r="U944" s="150"/>
      <c r="V944" s="150"/>
      <c r="W944" s="150"/>
      <c r="X944" s="150"/>
      <c r="Y944" s="150"/>
      <c r="Z944" s="150"/>
      <c r="AA944" s="150"/>
    </row>
    <row r="945" spans="1:27" ht="12.75">
      <c r="A945" s="150"/>
      <c r="B945" s="158">
        <f t="shared" si="6"/>
        <v>937</v>
      </c>
      <c r="C945" s="159" t="str">
        <f ca="1">IFERROR(__xludf.DUMMYFUNCTION("""COMPUTED_VALUE"""),"Ainin Azyyati")</f>
        <v>Ainin Azyyati</v>
      </c>
      <c r="D945" s="160" t="str">
        <f ca="1">IFERROR(__xludf.DUMMYFUNCTION("""COMPUTED_VALUE"""),"Dec 10, 2024")</f>
        <v>Dec 10, 2024</v>
      </c>
      <c r="E945" s="160" t="str">
        <f ca="1">IFERROR(__xludf.DUMMYFUNCTION("""COMPUTED_VALUE"""),"Script 1")</f>
        <v>Script 1</v>
      </c>
      <c r="F945" s="160"/>
      <c r="G945" s="160"/>
      <c r="H945" s="160"/>
      <c r="I945" s="160"/>
      <c r="J945" s="160"/>
      <c r="K945" s="160"/>
      <c r="L945" s="160" t="str">
        <f t="shared" ca="1" si="7"/>
        <v>Script 1</v>
      </c>
      <c r="M945" s="161"/>
      <c r="N945" s="150"/>
      <c r="O945" s="150"/>
      <c r="P945" s="150"/>
      <c r="Q945" s="150"/>
      <c r="R945" s="150"/>
      <c r="S945" s="150"/>
      <c r="T945" s="150"/>
      <c r="U945" s="150"/>
      <c r="V945" s="150"/>
      <c r="W945" s="150"/>
      <c r="X945" s="150"/>
      <c r="Y945" s="150"/>
      <c r="Z945" s="150"/>
      <c r="AA945" s="150"/>
    </row>
    <row r="946" spans="1:27" ht="12.75">
      <c r="A946" s="150"/>
      <c r="B946" s="158">
        <f t="shared" si="6"/>
        <v>938</v>
      </c>
      <c r="C946" s="159" t="str">
        <f ca="1">IFERROR(__xludf.DUMMYFUNCTION("""COMPUTED_VALUE"""),"Dalila Mazlan")</f>
        <v>Dalila Mazlan</v>
      </c>
      <c r="D946" s="160" t="str">
        <f ca="1">IFERROR(__xludf.DUMMYFUNCTION("""COMPUTED_VALUE"""),"Dec 10, 2024")</f>
        <v>Dec 10, 2024</v>
      </c>
      <c r="E946" s="160" t="str">
        <f ca="1">IFERROR(__xludf.DUMMYFUNCTION("""COMPUTED_VALUE"""),"Script 1")</f>
        <v>Script 1</v>
      </c>
      <c r="F946" s="160"/>
      <c r="G946" s="160"/>
      <c r="H946" s="160"/>
      <c r="I946" s="160"/>
      <c r="J946" s="160"/>
      <c r="K946" s="160"/>
      <c r="L946" s="160" t="str">
        <f t="shared" ca="1" si="7"/>
        <v>Script 1</v>
      </c>
      <c r="M946" s="161"/>
      <c r="N946" s="150"/>
      <c r="O946" s="150"/>
      <c r="P946" s="150"/>
      <c r="Q946" s="150"/>
      <c r="R946" s="150"/>
      <c r="S946" s="150"/>
      <c r="T946" s="150"/>
      <c r="U946" s="150"/>
      <c r="V946" s="150"/>
      <c r="W946" s="150"/>
      <c r="X946" s="150"/>
      <c r="Y946" s="150"/>
      <c r="Z946" s="150"/>
      <c r="AA946" s="150"/>
    </row>
    <row r="947" spans="1:27" ht="12.75">
      <c r="A947" s="150"/>
      <c r="B947" s="158">
        <f t="shared" si="6"/>
        <v>939</v>
      </c>
      <c r="C947" s="159" t="str">
        <f ca="1">IFERROR(__xludf.DUMMYFUNCTION("""COMPUTED_VALUE"""),"Nurnadhihah Natasha")</f>
        <v>Nurnadhihah Natasha</v>
      </c>
      <c r="D947" s="160" t="str">
        <f ca="1">IFERROR(__xludf.DUMMYFUNCTION("""COMPUTED_VALUE"""),"Dec 10, 2024")</f>
        <v>Dec 10, 2024</v>
      </c>
      <c r="E947" s="160" t="str">
        <f ca="1">IFERROR(__xludf.DUMMYFUNCTION("""COMPUTED_VALUE"""),"Script 1")</f>
        <v>Script 1</v>
      </c>
      <c r="F947" s="160"/>
      <c r="G947" s="160"/>
      <c r="H947" s="160"/>
      <c r="I947" s="160"/>
      <c r="J947" s="160"/>
      <c r="K947" s="160"/>
      <c r="L947" s="160" t="str">
        <f t="shared" ca="1" si="7"/>
        <v>Script 1</v>
      </c>
      <c r="M947" s="161"/>
      <c r="N947" s="150"/>
      <c r="O947" s="150"/>
      <c r="P947" s="150"/>
      <c r="Q947" s="150"/>
      <c r="R947" s="150"/>
      <c r="S947" s="150"/>
      <c r="T947" s="150"/>
      <c r="U947" s="150"/>
      <c r="V947" s="150"/>
      <c r="W947" s="150"/>
      <c r="X947" s="150"/>
      <c r="Y947" s="150"/>
      <c r="Z947" s="150"/>
      <c r="AA947" s="150"/>
    </row>
    <row r="948" spans="1:27" ht="12.75">
      <c r="A948" s="150"/>
      <c r="B948" s="158">
        <f t="shared" si="6"/>
        <v>940</v>
      </c>
      <c r="C948" s="159" t="str">
        <f ca="1">IFERROR(__xludf.DUMMYFUNCTION("""COMPUTED_VALUE"""),"NUR ADRINA MURAD")</f>
        <v>NUR ADRINA MURAD</v>
      </c>
      <c r="D948" s="160" t="str">
        <f ca="1">IFERROR(__xludf.DUMMYFUNCTION("""COMPUTED_VALUE"""),"Dec 10, 2024")</f>
        <v>Dec 10, 2024</v>
      </c>
      <c r="E948" s="160" t="str">
        <f ca="1">IFERROR(__xludf.DUMMYFUNCTION("""COMPUTED_VALUE"""),"Script 1")</f>
        <v>Script 1</v>
      </c>
      <c r="F948" s="160"/>
      <c r="G948" s="160"/>
      <c r="H948" s="160"/>
      <c r="I948" s="160"/>
      <c r="J948" s="160"/>
      <c r="K948" s="160"/>
      <c r="L948" s="160" t="str">
        <f t="shared" ca="1" si="7"/>
        <v>Script 1</v>
      </c>
      <c r="M948" s="161"/>
      <c r="N948" s="150"/>
      <c r="O948" s="150"/>
      <c r="P948" s="150"/>
      <c r="Q948" s="150"/>
      <c r="R948" s="150"/>
      <c r="S948" s="150"/>
      <c r="T948" s="150"/>
      <c r="U948" s="150"/>
      <c r="V948" s="150"/>
      <c r="W948" s="150"/>
      <c r="X948" s="150"/>
      <c r="Y948" s="150"/>
      <c r="Z948" s="150"/>
      <c r="AA948" s="150"/>
    </row>
    <row r="949" spans="1:27" ht="12.75">
      <c r="A949" s="150"/>
      <c r="B949" s="158">
        <f t="shared" si="6"/>
        <v>941</v>
      </c>
      <c r="C949" s="159" t="str">
        <f ca="1">IFERROR(__xludf.DUMMYFUNCTION("""COMPUTED_VALUE"""),"Muhamad Yusuf Nunis")</f>
        <v>Muhamad Yusuf Nunis</v>
      </c>
      <c r="D949" s="160" t="str">
        <f ca="1">IFERROR(__xludf.DUMMYFUNCTION("""COMPUTED_VALUE"""),"Dec 10, 2024")</f>
        <v>Dec 10, 2024</v>
      </c>
      <c r="E949" s="160" t="str">
        <f ca="1">IFERROR(__xludf.DUMMYFUNCTION("""COMPUTED_VALUE"""),"Script 1")</f>
        <v>Script 1</v>
      </c>
      <c r="F949" s="160"/>
      <c r="G949" s="160"/>
      <c r="H949" s="160"/>
      <c r="I949" s="160"/>
      <c r="J949" s="160"/>
      <c r="K949" s="160"/>
      <c r="L949" s="160" t="str">
        <f t="shared" ca="1" si="7"/>
        <v>Script 1</v>
      </c>
      <c r="M949" s="161"/>
      <c r="N949" s="150"/>
      <c r="O949" s="150"/>
      <c r="P949" s="150"/>
      <c r="Q949" s="150"/>
      <c r="R949" s="150"/>
      <c r="S949" s="150"/>
      <c r="T949" s="150"/>
      <c r="U949" s="150"/>
      <c r="V949" s="150"/>
      <c r="W949" s="150"/>
      <c r="X949" s="150"/>
      <c r="Y949" s="150"/>
      <c r="Z949" s="150"/>
      <c r="AA949" s="150"/>
    </row>
    <row r="950" spans="1:27" ht="12.75">
      <c r="A950" s="150"/>
      <c r="B950" s="158">
        <f t="shared" si="6"/>
        <v>942</v>
      </c>
      <c r="C950" s="159" t="str">
        <f ca="1">IFERROR(__xludf.DUMMYFUNCTION("""COMPUTED_VALUE"""),"Muhammad Fahmi Mazlan")</f>
        <v>Muhammad Fahmi Mazlan</v>
      </c>
      <c r="D950" s="160" t="str">
        <f ca="1">IFERROR(__xludf.DUMMYFUNCTION("""COMPUTED_VALUE"""),"Dec 10, 2024")</f>
        <v>Dec 10, 2024</v>
      </c>
      <c r="E950" s="160" t="str">
        <f ca="1">IFERROR(__xludf.DUMMYFUNCTION("""COMPUTED_VALUE"""),"Script 1")</f>
        <v>Script 1</v>
      </c>
      <c r="F950" s="160"/>
      <c r="G950" s="160"/>
      <c r="H950" s="160"/>
      <c r="I950" s="160"/>
      <c r="J950" s="160"/>
      <c r="K950" s="160"/>
      <c r="L950" s="160" t="str">
        <f t="shared" ca="1" si="7"/>
        <v>Script 1</v>
      </c>
      <c r="M950" s="161"/>
      <c r="N950" s="150"/>
      <c r="O950" s="150"/>
      <c r="P950" s="150"/>
      <c r="Q950" s="150"/>
      <c r="R950" s="150"/>
      <c r="S950" s="150"/>
      <c r="T950" s="150"/>
      <c r="U950" s="150"/>
      <c r="V950" s="150"/>
      <c r="W950" s="150"/>
      <c r="X950" s="150"/>
      <c r="Y950" s="150"/>
      <c r="Z950" s="150"/>
      <c r="AA950" s="150"/>
    </row>
    <row r="951" spans="1:27" ht="12.75">
      <c r="A951" s="150"/>
      <c r="B951" s="158">
        <f t="shared" si="6"/>
        <v>943</v>
      </c>
      <c r="C951" s="159" t="str">
        <f ca="1">IFERROR(__xludf.DUMMYFUNCTION("""COMPUTED_VALUE"""),"Basyeera Bahrin")</f>
        <v>Basyeera Bahrin</v>
      </c>
      <c r="D951" s="160" t="str">
        <f ca="1">IFERROR(__xludf.DUMMYFUNCTION("""COMPUTED_VALUE"""),"Dec 10, 2024")</f>
        <v>Dec 10, 2024</v>
      </c>
      <c r="E951" s="160" t="str">
        <f ca="1">IFERROR(__xludf.DUMMYFUNCTION("""COMPUTED_VALUE"""),"Script 1")</f>
        <v>Script 1</v>
      </c>
      <c r="F951" s="160"/>
      <c r="G951" s="160"/>
      <c r="H951" s="160"/>
      <c r="I951" s="160"/>
      <c r="J951" s="160"/>
      <c r="K951" s="160"/>
      <c r="L951" s="160" t="str">
        <f t="shared" ca="1" si="7"/>
        <v>Script 1</v>
      </c>
      <c r="M951" s="161"/>
      <c r="N951" s="150"/>
      <c r="O951" s="150"/>
      <c r="P951" s="150"/>
      <c r="Q951" s="150"/>
      <c r="R951" s="150"/>
      <c r="S951" s="150"/>
      <c r="T951" s="150"/>
      <c r="U951" s="150"/>
      <c r="V951" s="150"/>
      <c r="W951" s="150"/>
      <c r="X951" s="150"/>
      <c r="Y951" s="150"/>
      <c r="Z951" s="150"/>
      <c r="AA951" s="150"/>
    </row>
    <row r="952" spans="1:27" ht="12.75">
      <c r="A952" s="150"/>
      <c r="B952" s="158">
        <f t="shared" si="6"/>
        <v>944</v>
      </c>
      <c r="C952" s="159" t="str">
        <f ca="1">IFERROR(__xludf.DUMMYFUNCTION("""COMPUTED_VALUE"""),"Muhammad Zul Irfan Mohd Zamberi")</f>
        <v>Muhammad Zul Irfan Mohd Zamberi</v>
      </c>
      <c r="D952" s="160" t="str">
        <f ca="1">IFERROR(__xludf.DUMMYFUNCTION("""COMPUTED_VALUE"""),"Dec 10, 2024")</f>
        <v>Dec 10, 2024</v>
      </c>
      <c r="E952" s="160" t="str">
        <f ca="1">IFERROR(__xludf.DUMMYFUNCTION("""COMPUTED_VALUE"""),"Script 1")</f>
        <v>Script 1</v>
      </c>
      <c r="F952" s="160"/>
      <c r="G952" s="160"/>
      <c r="H952" s="160"/>
      <c r="I952" s="160"/>
      <c r="J952" s="160"/>
      <c r="K952" s="160"/>
      <c r="L952" s="160" t="str">
        <f t="shared" ca="1" si="7"/>
        <v>Script 1</v>
      </c>
      <c r="M952" s="161"/>
      <c r="N952" s="150"/>
      <c r="O952" s="150"/>
      <c r="P952" s="150"/>
      <c r="Q952" s="150"/>
      <c r="R952" s="150"/>
      <c r="S952" s="150"/>
      <c r="T952" s="150"/>
      <c r="U952" s="150"/>
      <c r="V952" s="150"/>
      <c r="W952" s="150"/>
      <c r="X952" s="150"/>
      <c r="Y952" s="150"/>
      <c r="Z952" s="150"/>
      <c r="AA952" s="150"/>
    </row>
    <row r="953" spans="1:27" ht="12.75">
      <c r="A953" s="150"/>
      <c r="B953" s="158">
        <f t="shared" si="6"/>
        <v>945</v>
      </c>
      <c r="C953" s="159" t="str">
        <f ca="1">IFERROR(__xludf.DUMMYFUNCTION("""COMPUTED_VALUE"""),"Nur Kamilia Shaharuddin")</f>
        <v>Nur Kamilia Shaharuddin</v>
      </c>
      <c r="D953" s="160" t="str">
        <f ca="1">IFERROR(__xludf.DUMMYFUNCTION("""COMPUTED_VALUE"""),"Dec 10, 2024")</f>
        <v>Dec 10, 2024</v>
      </c>
      <c r="E953" s="160" t="str">
        <f ca="1">IFERROR(__xludf.DUMMYFUNCTION("""COMPUTED_VALUE"""),"Script 1")</f>
        <v>Script 1</v>
      </c>
      <c r="F953" s="160"/>
      <c r="G953" s="160"/>
      <c r="H953" s="160"/>
      <c r="I953" s="160"/>
      <c r="J953" s="160"/>
      <c r="K953" s="160"/>
      <c r="L953" s="160" t="str">
        <f t="shared" ca="1" si="7"/>
        <v>Script 1</v>
      </c>
      <c r="M953" s="161"/>
      <c r="N953" s="150"/>
      <c r="O953" s="150"/>
      <c r="P953" s="150"/>
      <c r="Q953" s="150"/>
      <c r="R953" s="150"/>
      <c r="S953" s="150"/>
      <c r="T953" s="150"/>
      <c r="U953" s="150"/>
      <c r="V953" s="150"/>
      <c r="W953" s="150"/>
      <c r="X953" s="150"/>
      <c r="Y953" s="150"/>
      <c r="Z953" s="150"/>
      <c r="AA953" s="150"/>
    </row>
    <row r="954" spans="1:27" ht="12.75">
      <c r="A954" s="150"/>
      <c r="B954" s="158">
        <f t="shared" si="6"/>
        <v>946</v>
      </c>
      <c r="C954" s="159" t="str">
        <f ca="1">IFERROR(__xludf.DUMMYFUNCTION("""COMPUTED_VALUE"""),"Aiman Syaker Ahmad Zaim")</f>
        <v>Aiman Syaker Ahmad Zaim</v>
      </c>
      <c r="D954" s="160" t="str">
        <f ca="1">IFERROR(__xludf.DUMMYFUNCTION("""COMPUTED_VALUE"""),"Dec 10, 2024")</f>
        <v>Dec 10, 2024</v>
      </c>
      <c r="E954" s="160" t="str">
        <f ca="1">IFERROR(__xludf.DUMMYFUNCTION("""COMPUTED_VALUE"""),"Script 1")</f>
        <v>Script 1</v>
      </c>
      <c r="F954" s="160"/>
      <c r="G954" s="160"/>
      <c r="H954" s="160"/>
      <c r="I954" s="160"/>
      <c r="J954" s="160"/>
      <c r="K954" s="160"/>
      <c r="L954" s="160" t="str">
        <f t="shared" ca="1" si="7"/>
        <v>Script 1</v>
      </c>
      <c r="M954" s="161"/>
      <c r="N954" s="150"/>
      <c r="O954" s="150"/>
      <c r="P954" s="150"/>
      <c r="Q954" s="150"/>
      <c r="R954" s="150"/>
      <c r="S954" s="150"/>
      <c r="T954" s="150"/>
      <c r="U954" s="150"/>
      <c r="V954" s="150"/>
      <c r="W954" s="150"/>
      <c r="X954" s="150"/>
      <c r="Y954" s="150"/>
      <c r="Z954" s="150"/>
      <c r="AA954" s="150"/>
    </row>
    <row r="955" spans="1:27" ht="12.75">
      <c r="A955" s="150"/>
      <c r="B955" s="158">
        <f t="shared" si="6"/>
        <v>947</v>
      </c>
      <c r="C955" s="159" t="str">
        <f ca="1">IFERROR(__xludf.DUMMYFUNCTION("""COMPUTED_VALUE"""),"Nur Airenna Idayu")</f>
        <v>Nur Airenna Idayu</v>
      </c>
      <c r="D955" s="160" t="str">
        <f ca="1">IFERROR(__xludf.DUMMYFUNCTION("""COMPUTED_VALUE"""),"Dec 10, 2024")</f>
        <v>Dec 10, 2024</v>
      </c>
      <c r="E955" s="160" t="str">
        <f ca="1">IFERROR(__xludf.DUMMYFUNCTION("""COMPUTED_VALUE"""),"Script 1")</f>
        <v>Script 1</v>
      </c>
      <c r="F955" s="160"/>
      <c r="G955" s="160"/>
      <c r="H955" s="160"/>
      <c r="I955" s="160"/>
      <c r="J955" s="160"/>
      <c r="K955" s="160"/>
      <c r="L955" s="160" t="str">
        <f t="shared" ca="1" si="7"/>
        <v>Script 1</v>
      </c>
      <c r="M955" s="161"/>
      <c r="N955" s="150"/>
      <c r="O955" s="150"/>
      <c r="P955" s="150"/>
      <c r="Q955" s="150"/>
      <c r="R955" s="150"/>
      <c r="S955" s="150"/>
      <c r="T955" s="150"/>
      <c r="U955" s="150"/>
      <c r="V955" s="150"/>
      <c r="W955" s="150"/>
      <c r="X955" s="150"/>
      <c r="Y955" s="150"/>
      <c r="Z955" s="150"/>
      <c r="AA955" s="150"/>
    </row>
    <row r="956" spans="1:27" ht="12.75">
      <c r="A956" s="150"/>
      <c r="B956" s="158">
        <f t="shared" si="6"/>
        <v>948</v>
      </c>
      <c r="C956" s="159" t="str">
        <f ca="1">IFERROR(__xludf.DUMMYFUNCTION("""COMPUTED_VALUE"""),"Muhammad Faiq Irfan Mohd Farid")</f>
        <v>Muhammad Faiq Irfan Mohd Farid</v>
      </c>
      <c r="D956" s="160" t="str">
        <f ca="1">IFERROR(__xludf.DUMMYFUNCTION("""COMPUTED_VALUE"""),"Dec 10, 2024")</f>
        <v>Dec 10, 2024</v>
      </c>
      <c r="E956" s="160" t="str">
        <f ca="1">IFERROR(__xludf.DUMMYFUNCTION("""COMPUTED_VALUE"""),"Script 1")</f>
        <v>Script 1</v>
      </c>
      <c r="F956" s="160"/>
      <c r="G956" s="160"/>
      <c r="H956" s="160"/>
      <c r="I956" s="160"/>
      <c r="J956" s="160"/>
      <c r="K956" s="160"/>
      <c r="L956" s="160" t="str">
        <f t="shared" ca="1" si="7"/>
        <v>Script 1</v>
      </c>
      <c r="M956" s="161"/>
      <c r="N956" s="150"/>
      <c r="O956" s="150"/>
      <c r="P956" s="150"/>
      <c r="Q956" s="150"/>
      <c r="R956" s="150"/>
      <c r="S956" s="150"/>
      <c r="T956" s="150"/>
      <c r="U956" s="150"/>
      <c r="V956" s="150"/>
      <c r="W956" s="150"/>
      <c r="X956" s="150"/>
      <c r="Y956" s="150"/>
      <c r="Z956" s="150"/>
      <c r="AA956" s="150"/>
    </row>
    <row r="957" spans="1:27" ht="12.75">
      <c r="A957" s="150"/>
      <c r="B957" s="158">
        <f t="shared" si="6"/>
        <v>949</v>
      </c>
      <c r="C957" s="159" t="str">
        <f ca="1">IFERROR(__xludf.DUMMYFUNCTION("""COMPUTED_VALUE"""),"Lydia Erlindawati Abdul Gani")</f>
        <v>Lydia Erlindawati Abdul Gani</v>
      </c>
      <c r="D957" s="160" t="str">
        <f ca="1">IFERROR(__xludf.DUMMYFUNCTION("""COMPUTED_VALUE"""),"Dec 10, 2024")</f>
        <v>Dec 10, 2024</v>
      </c>
      <c r="E957" s="160" t="str">
        <f ca="1">IFERROR(__xludf.DUMMYFUNCTION("""COMPUTED_VALUE"""),"Script 1")</f>
        <v>Script 1</v>
      </c>
      <c r="F957" s="160"/>
      <c r="G957" s="160"/>
      <c r="H957" s="160"/>
      <c r="I957" s="160"/>
      <c r="J957" s="160"/>
      <c r="K957" s="160"/>
      <c r="L957" s="160" t="str">
        <f t="shared" ca="1" si="7"/>
        <v>Script 1</v>
      </c>
      <c r="M957" s="161"/>
      <c r="N957" s="150"/>
      <c r="O957" s="150"/>
      <c r="P957" s="150"/>
      <c r="Q957" s="150"/>
      <c r="R957" s="150"/>
      <c r="S957" s="150"/>
      <c r="T957" s="150"/>
      <c r="U957" s="150"/>
      <c r="V957" s="150"/>
      <c r="W957" s="150"/>
      <c r="X957" s="150"/>
      <c r="Y957" s="150"/>
      <c r="Z957" s="150"/>
      <c r="AA957" s="150"/>
    </row>
    <row r="958" spans="1:27" ht="12.75">
      <c r="A958" s="150"/>
      <c r="B958" s="158">
        <f t="shared" si="6"/>
        <v>950</v>
      </c>
      <c r="C958" s="159" t="str">
        <f ca="1">IFERROR(__xludf.DUMMYFUNCTION("""COMPUTED_VALUE"""),"MUHAMMAD NAZZHIF")</f>
        <v>MUHAMMAD NAZZHIF</v>
      </c>
      <c r="D958" s="160" t="str">
        <f ca="1">IFERROR(__xludf.DUMMYFUNCTION("""COMPUTED_VALUE"""),"Dec 10, 2024")</f>
        <v>Dec 10, 2024</v>
      </c>
      <c r="E958" s="160" t="str">
        <f ca="1">IFERROR(__xludf.DUMMYFUNCTION("""COMPUTED_VALUE"""),"Script 1")</f>
        <v>Script 1</v>
      </c>
      <c r="F958" s="160"/>
      <c r="G958" s="160"/>
      <c r="H958" s="160"/>
      <c r="I958" s="160"/>
      <c r="J958" s="160"/>
      <c r="K958" s="160"/>
      <c r="L958" s="160" t="str">
        <f t="shared" ca="1" si="7"/>
        <v>Script 1</v>
      </c>
      <c r="M958" s="161"/>
      <c r="N958" s="150"/>
      <c r="O958" s="150"/>
      <c r="P958" s="150"/>
      <c r="Q958" s="150"/>
      <c r="R958" s="150"/>
      <c r="S958" s="150"/>
      <c r="T958" s="150"/>
      <c r="U958" s="150"/>
      <c r="V958" s="150"/>
      <c r="W958" s="150"/>
      <c r="X958" s="150"/>
      <c r="Y958" s="150"/>
      <c r="Z958" s="150"/>
      <c r="AA958" s="150"/>
    </row>
    <row r="959" spans="1:27" ht="12.75">
      <c r="A959" s="150"/>
      <c r="B959" s="158">
        <f t="shared" si="6"/>
        <v>951</v>
      </c>
      <c r="C959" s="159" t="str">
        <f ca="1">IFERROR(__xludf.DUMMYFUNCTION("""COMPUTED_VALUE"""),"SITI NURSYAZWANI BINTI SHAHIZAM")</f>
        <v>SITI NURSYAZWANI BINTI SHAHIZAM</v>
      </c>
      <c r="D959" s="160" t="str">
        <f ca="1">IFERROR(__xludf.DUMMYFUNCTION("""COMPUTED_VALUE"""),"Dec 10, 2024")</f>
        <v>Dec 10, 2024</v>
      </c>
      <c r="E959" s="160" t="str">
        <f ca="1">IFERROR(__xludf.DUMMYFUNCTION("""COMPUTED_VALUE"""),"Script 1")</f>
        <v>Script 1</v>
      </c>
      <c r="F959" s="160"/>
      <c r="G959" s="160"/>
      <c r="H959" s="160"/>
      <c r="I959" s="160"/>
      <c r="J959" s="160"/>
      <c r="K959" s="160"/>
      <c r="L959" s="160" t="str">
        <f t="shared" ca="1" si="7"/>
        <v>Script 1</v>
      </c>
      <c r="M959" s="161"/>
      <c r="N959" s="150"/>
      <c r="O959" s="150"/>
      <c r="P959" s="150"/>
      <c r="Q959" s="150"/>
      <c r="R959" s="150"/>
      <c r="S959" s="150"/>
      <c r="T959" s="150"/>
      <c r="U959" s="150"/>
      <c r="V959" s="150"/>
      <c r="W959" s="150"/>
      <c r="X959" s="150"/>
      <c r="Y959" s="150"/>
      <c r="Z959" s="150"/>
      <c r="AA959" s="150"/>
    </row>
    <row r="960" spans="1:27" ht="12.75">
      <c r="A960" s="150"/>
      <c r="B960" s="158">
        <f t="shared" si="6"/>
        <v>952</v>
      </c>
      <c r="C960" s="159" t="str">
        <f ca="1">IFERROR(__xludf.DUMMYFUNCTION("""COMPUTED_VALUE"""),"Elissa Khairunnisa Zulkeflee")</f>
        <v>Elissa Khairunnisa Zulkeflee</v>
      </c>
      <c r="D960" s="160" t="str">
        <f ca="1">IFERROR(__xludf.DUMMYFUNCTION("""COMPUTED_VALUE"""),"Dec 10, 2024")</f>
        <v>Dec 10, 2024</v>
      </c>
      <c r="E960" s="160" t="str">
        <f ca="1">IFERROR(__xludf.DUMMYFUNCTION("""COMPUTED_VALUE"""),"Script 1")</f>
        <v>Script 1</v>
      </c>
      <c r="F960" s="160"/>
      <c r="G960" s="160"/>
      <c r="H960" s="160"/>
      <c r="I960" s="160"/>
      <c r="J960" s="160"/>
      <c r="K960" s="160"/>
      <c r="L960" s="160" t="str">
        <f t="shared" ca="1" si="7"/>
        <v>Script 1</v>
      </c>
      <c r="M960" s="161"/>
      <c r="N960" s="150"/>
      <c r="O960" s="150"/>
      <c r="P960" s="150"/>
      <c r="Q960" s="150"/>
      <c r="R960" s="150"/>
      <c r="S960" s="150"/>
      <c r="T960" s="150"/>
      <c r="U960" s="150"/>
      <c r="V960" s="150"/>
      <c r="W960" s="150"/>
      <c r="X960" s="150"/>
      <c r="Y960" s="150"/>
      <c r="Z960" s="150"/>
      <c r="AA960" s="150"/>
    </row>
    <row r="961" spans="1:27" ht="12.75">
      <c r="A961" s="150"/>
      <c r="B961" s="158">
        <f t="shared" si="6"/>
        <v>953</v>
      </c>
      <c r="C961" s="159" t="str">
        <f ca="1">IFERROR(__xludf.DUMMYFUNCTION("""COMPUTED_VALUE"""),"Ridzwan Afiffuddin")</f>
        <v>Ridzwan Afiffuddin</v>
      </c>
      <c r="D961" s="160" t="str">
        <f ca="1">IFERROR(__xludf.DUMMYFUNCTION("""COMPUTED_VALUE"""),"Dec 10, 2024")</f>
        <v>Dec 10, 2024</v>
      </c>
      <c r="E961" s="160" t="str">
        <f ca="1">IFERROR(__xludf.DUMMYFUNCTION("""COMPUTED_VALUE"""),"Script 1")</f>
        <v>Script 1</v>
      </c>
      <c r="F961" s="160"/>
      <c r="G961" s="160"/>
      <c r="H961" s="160"/>
      <c r="I961" s="160"/>
      <c r="J961" s="160"/>
      <c r="K961" s="160"/>
      <c r="L961" s="160" t="str">
        <f t="shared" ca="1" si="7"/>
        <v>Script 1</v>
      </c>
      <c r="M961" s="161"/>
      <c r="N961" s="150"/>
      <c r="O961" s="150"/>
      <c r="P961" s="150"/>
      <c r="Q961" s="150"/>
      <c r="R961" s="150"/>
      <c r="S961" s="150"/>
      <c r="T961" s="150"/>
      <c r="U961" s="150"/>
      <c r="V961" s="150"/>
      <c r="W961" s="150"/>
      <c r="X961" s="150"/>
      <c r="Y961" s="150"/>
      <c r="Z961" s="150"/>
      <c r="AA961" s="150"/>
    </row>
    <row r="962" spans="1:27" ht="12.75">
      <c r="A962" s="150"/>
      <c r="B962" s="158">
        <f t="shared" si="6"/>
        <v>954</v>
      </c>
      <c r="C962" s="159" t="str">
        <f ca="1">IFERROR(__xludf.DUMMYFUNCTION("""COMPUTED_VALUE"""),"Nursyahirah Alawih")</f>
        <v>Nursyahirah Alawih</v>
      </c>
      <c r="D962" s="160" t="str">
        <f ca="1">IFERROR(__xludf.DUMMYFUNCTION("""COMPUTED_VALUE"""),"Dec 10, 2024")</f>
        <v>Dec 10, 2024</v>
      </c>
      <c r="E962" s="160" t="str">
        <f ca="1">IFERROR(__xludf.DUMMYFUNCTION("""COMPUTED_VALUE"""),"Script 1")</f>
        <v>Script 1</v>
      </c>
      <c r="F962" s="160"/>
      <c r="G962" s="160"/>
      <c r="H962" s="160"/>
      <c r="I962" s="160"/>
      <c r="J962" s="160"/>
      <c r="K962" s="160"/>
      <c r="L962" s="160" t="str">
        <f t="shared" ca="1" si="7"/>
        <v>Script 1</v>
      </c>
      <c r="M962" s="161"/>
      <c r="N962" s="150"/>
      <c r="O962" s="150"/>
      <c r="P962" s="150"/>
      <c r="Q962" s="150"/>
      <c r="R962" s="150"/>
      <c r="S962" s="150"/>
      <c r="T962" s="150"/>
      <c r="U962" s="150"/>
      <c r="V962" s="150"/>
      <c r="W962" s="150"/>
      <c r="X962" s="150"/>
      <c r="Y962" s="150"/>
      <c r="Z962" s="150"/>
      <c r="AA962" s="150"/>
    </row>
    <row r="963" spans="1:27" ht="12.75">
      <c r="A963" s="150"/>
      <c r="B963" s="158">
        <f t="shared" si="6"/>
        <v>955</v>
      </c>
      <c r="C963" s="159" t="str">
        <f ca="1">IFERROR(__xludf.DUMMYFUNCTION("""COMPUTED_VALUE"""),"Nor Iffah Masturah")</f>
        <v>Nor Iffah Masturah</v>
      </c>
      <c r="D963" s="160" t="str">
        <f ca="1">IFERROR(__xludf.DUMMYFUNCTION("""COMPUTED_VALUE"""),"Dec 10, 2024")</f>
        <v>Dec 10, 2024</v>
      </c>
      <c r="E963" s="160" t="str">
        <f ca="1">IFERROR(__xludf.DUMMYFUNCTION("""COMPUTED_VALUE"""),"Script 1")</f>
        <v>Script 1</v>
      </c>
      <c r="F963" s="160"/>
      <c r="G963" s="160"/>
      <c r="H963" s="160"/>
      <c r="I963" s="160"/>
      <c r="J963" s="160"/>
      <c r="K963" s="160"/>
      <c r="L963" s="160" t="str">
        <f t="shared" ca="1" si="7"/>
        <v>Script 1</v>
      </c>
      <c r="M963" s="161"/>
      <c r="N963" s="150"/>
      <c r="O963" s="150"/>
      <c r="P963" s="150"/>
      <c r="Q963" s="150"/>
      <c r="R963" s="150"/>
      <c r="S963" s="150"/>
      <c r="T963" s="150"/>
      <c r="U963" s="150"/>
      <c r="V963" s="150"/>
      <c r="W963" s="150"/>
      <c r="X963" s="150"/>
      <c r="Y963" s="150"/>
      <c r="Z963" s="150"/>
      <c r="AA963" s="150"/>
    </row>
    <row r="964" spans="1:27" ht="12.75">
      <c r="A964" s="150"/>
      <c r="B964" s="158">
        <f t="shared" si="6"/>
        <v>956</v>
      </c>
      <c r="C964" s="159" t="str">
        <f ca="1">IFERROR(__xludf.DUMMYFUNCTION("""COMPUTED_VALUE"""),"Syaffiya Azni")</f>
        <v>Syaffiya Azni</v>
      </c>
      <c r="D964" s="160" t="str">
        <f ca="1">IFERROR(__xludf.DUMMYFUNCTION("""COMPUTED_VALUE"""),"Dec 9, 2024")</f>
        <v>Dec 9, 2024</v>
      </c>
      <c r="E964" s="160" t="str">
        <f ca="1">IFERROR(__xludf.DUMMYFUNCTION("""COMPUTED_VALUE"""),"Script 1")</f>
        <v>Script 1</v>
      </c>
      <c r="F964" s="160"/>
      <c r="G964" s="160"/>
      <c r="H964" s="160"/>
      <c r="I964" s="160"/>
      <c r="J964" s="160"/>
      <c r="K964" s="160"/>
      <c r="L964" s="160" t="str">
        <f t="shared" ca="1" si="7"/>
        <v>Script 1</v>
      </c>
      <c r="M964" s="161"/>
      <c r="N964" s="150"/>
      <c r="O964" s="150"/>
      <c r="P964" s="150"/>
      <c r="Q964" s="150"/>
      <c r="R964" s="150"/>
      <c r="S964" s="150"/>
      <c r="T964" s="150"/>
      <c r="U964" s="150"/>
      <c r="V964" s="150"/>
      <c r="W964" s="150"/>
      <c r="X964" s="150"/>
      <c r="Y964" s="150"/>
      <c r="Z964" s="150"/>
      <c r="AA964" s="150"/>
    </row>
    <row r="965" spans="1:27" ht="12.75">
      <c r="A965" s="150"/>
      <c r="B965" s="158">
        <f t="shared" si="6"/>
        <v>957</v>
      </c>
      <c r="C965" s="159" t="str">
        <f ca="1">IFERROR(__xludf.DUMMYFUNCTION("""COMPUTED_VALUE"""),"Nur Asyila")</f>
        <v>Nur Asyila</v>
      </c>
      <c r="D965" s="160" t="str">
        <f ca="1">IFERROR(__xludf.DUMMYFUNCTION("""COMPUTED_VALUE"""),"Dec 9, 2024")</f>
        <v>Dec 9, 2024</v>
      </c>
      <c r="E965" s="160" t="str">
        <f ca="1">IFERROR(__xludf.DUMMYFUNCTION("""COMPUTED_VALUE"""),"Script 1")</f>
        <v>Script 1</v>
      </c>
      <c r="F965" s="160"/>
      <c r="G965" s="160"/>
      <c r="H965" s="160"/>
      <c r="I965" s="160"/>
      <c r="J965" s="160"/>
      <c r="K965" s="160"/>
      <c r="L965" s="160" t="str">
        <f t="shared" ca="1" si="7"/>
        <v>Script 1</v>
      </c>
      <c r="M965" s="161"/>
      <c r="N965" s="150"/>
      <c r="O965" s="150"/>
      <c r="P965" s="150"/>
      <c r="Q965" s="150"/>
      <c r="R965" s="150"/>
      <c r="S965" s="150"/>
      <c r="T965" s="150"/>
      <c r="U965" s="150"/>
      <c r="V965" s="150"/>
      <c r="W965" s="150"/>
      <c r="X965" s="150"/>
      <c r="Y965" s="150"/>
      <c r="Z965" s="150"/>
      <c r="AA965" s="150"/>
    </row>
    <row r="966" spans="1:27" ht="12.75">
      <c r="A966" s="150"/>
      <c r="B966" s="158">
        <f t="shared" si="6"/>
        <v>958</v>
      </c>
      <c r="C966" s="159" t="str">
        <f ca="1">IFERROR(__xludf.DUMMYFUNCTION("""COMPUTED_VALUE"""),"Raihana Roslan")</f>
        <v>Raihana Roslan</v>
      </c>
      <c r="D966" s="160" t="str">
        <f ca="1">IFERROR(__xludf.DUMMYFUNCTION("""COMPUTED_VALUE"""),"Dec 9, 2024")</f>
        <v>Dec 9, 2024</v>
      </c>
      <c r="E966" s="160" t="str">
        <f ca="1">IFERROR(__xludf.DUMMYFUNCTION("""COMPUTED_VALUE"""),"Script 1")</f>
        <v>Script 1</v>
      </c>
      <c r="F966" s="160"/>
      <c r="G966" s="160"/>
      <c r="H966" s="160"/>
      <c r="I966" s="160"/>
      <c r="J966" s="160"/>
      <c r="K966" s="160"/>
      <c r="L966" s="160" t="str">
        <f t="shared" ca="1" si="7"/>
        <v>Script 1</v>
      </c>
      <c r="M966" s="161"/>
      <c r="N966" s="150"/>
      <c r="O966" s="150"/>
      <c r="P966" s="150"/>
      <c r="Q966" s="150"/>
      <c r="R966" s="150"/>
      <c r="S966" s="150"/>
      <c r="T966" s="150"/>
      <c r="U966" s="150"/>
      <c r="V966" s="150"/>
      <c r="W966" s="150"/>
      <c r="X966" s="150"/>
      <c r="Y966" s="150"/>
      <c r="Z966" s="150"/>
      <c r="AA966" s="150"/>
    </row>
    <row r="967" spans="1:27" ht="12.75">
      <c r="A967" s="150"/>
      <c r="B967" s="158">
        <f t="shared" si="6"/>
        <v>959</v>
      </c>
      <c r="C967" s="159" t="str">
        <f ca="1">IFERROR(__xludf.DUMMYFUNCTION("""COMPUTED_VALUE"""),"Farah Elmynajwa Shahabudin")</f>
        <v>Farah Elmynajwa Shahabudin</v>
      </c>
      <c r="D967" s="160" t="str">
        <f ca="1">IFERROR(__xludf.DUMMYFUNCTION("""COMPUTED_VALUE"""),"Dec 9, 2024")</f>
        <v>Dec 9, 2024</v>
      </c>
      <c r="E967" s="160" t="str">
        <f ca="1">IFERROR(__xludf.DUMMYFUNCTION("""COMPUTED_VALUE"""),"Script 1")</f>
        <v>Script 1</v>
      </c>
      <c r="F967" s="160"/>
      <c r="G967" s="160"/>
      <c r="H967" s="160"/>
      <c r="I967" s="160"/>
      <c r="J967" s="160"/>
      <c r="K967" s="160"/>
      <c r="L967" s="160" t="str">
        <f t="shared" ca="1" si="7"/>
        <v>Script 1</v>
      </c>
      <c r="M967" s="161"/>
      <c r="N967" s="150"/>
      <c r="O967" s="150"/>
      <c r="P967" s="150"/>
      <c r="Q967" s="150"/>
      <c r="R967" s="150"/>
      <c r="S967" s="150"/>
      <c r="T967" s="150"/>
      <c r="U967" s="150"/>
      <c r="V967" s="150"/>
      <c r="W967" s="150"/>
      <c r="X967" s="150"/>
      <c r="Y967" s="150"/>
      <c r="Z967" s="150"/>
      <c r="AA967" s="150"/>
    </row>
    <row r="968" spans="1:27" ht="12.75">
      <c r="A968" s="150"/>
      <c r="B968" s="158">
        <f t="shared" si="6"/>
        <v>960</v>
      </c>
      <c r="C968" s="159" t="str">
        <f ca="1">IFERROR(__xludf.DUMMYFUNCTION("""COMPUTED_VALUE"""),"Nur Syahirah R.")</f>
        <v>Nur Syahirah R.</v>
      </c>
      <c r="D968" s="160" t="str">
        <f ca="1">IFERROR(__xludf.DUMMYFUNCTION("""COMPUTED_VALUE"""),"Dec 9, 2024")</f>
        <v>Dec 9, 2024</v>
      </c>
      <c r="E968" s="160" t="str">
        <f ca="1">IFERROR(__xludf.DUMMYFUNCTION("""COMPUTED_VALUE"""),"Script 1")</f>
        <v>Script 1</v>
      </c>
      <c r="F968" s="160"/>
      <c r="G968" s="160"/>
      <c r="H968" s="160"/>
      <c r="I968" s="160"/>
      <c r="J968" s="160"/>
      <c r="K968" s="160"/>
      <c r="L968" s="160" t="str">
        <f t="shared" ca="1" si="7"/>
        <v>Script 1</v>
      </c>
      <c r="M968" s="161"/>
      <c r="N968" s="150"/>
      <c r="O968" s="150"/>
      <c r="P968" s="150"/>
      <c r="Q968" s="150"/>
      <c r="R968" s="150"/>
      <c r="S968" s="150"/>
      <c r="T968" s="150"/>
      <c r="U968" s="150"/>
      <c r="V968" s="150"/>
      <c r="W968" s="150"/>
      <c r="X968" s="150"/>
      <c r="Y968" s="150"/>
      <c r="Z968" s="150"/>
      <c r="AA968" s="150"/>
    </row>
    <row r="969" spans="1:27" ht="12.75">
      <c r="A969" s="150"/>
      <c r="B969" s="158">
        <f t="shared" si="6"/>
        <v>961</v>
      </c>
      <c r="C969" s="159" t="str">
        <f ca="1">IFERROR(__xludf.DUMMYFUNCTION("""COMPUTED_VALUE"""),"Syahira Sallehuddin")</f>
        <v>Syahira Sallehuddin</v>
      </c>
      <c r="D969" s="160" t="str">
        <f ca="1">IFERROR(__xludf.DUMMYFUNCTION("""COMPUTED_VALUE"""),"Dec 9, 2024")</f>
        <v>Dec 9, 2024</v>
      </c>
      <c r="E969" s="160" t="str">
        <f ca="1">IFERROR(__xludf.DUMMYFUNCTION("""COMPUTED_VALUE"""),"Script 1")</f>
        <v>Script 1</v>
      </c>
      <c r="F969" s="160"/>
      <c r="G969" s="160"/>
      <c r="H969" s="160"/>
      <c r="I969" s="160"/>
      <c r="J969" s="160"/>
      <c r="K969" s="160"/>
      <c r="L969" s="160" t="str">
        <f t="shared" ca="1" si="7"/>
        <v>Script 1</v>
      </c>
      <c r="M969" s="161"/>
      <c r="N969" s="150"/>
      <c r="O969" s="150"/>
      <c r="P969" s="150"/>
      <c r="Q969" s="150"/>
      <c r="R969" s="150"/>
      <c r="S969" s="150"/>
      <c r="T969" s="150"/>
      <c r="U969" s="150"/>
      <c r="V969" s="150"/>
      <c r="W969" s="150"/>
      <c r="X969" s="150"/>
      <c r="Y969" s="150"/>
      <c r="Z969" s="150"/>
      <c r="AA969" s="150"/>
    </row>
    <row r="970" spans="1:27" ht="12.75">
      <c r="A970" s="150"/>
      <c r="B970" s="158">
        <f t="shared" si="6"/>
        <v>962</v>
      </c>
      <c r="C970" s="159" t="str">
        <f ca="1">IFERROR(__xludf.DUMMYFUNCTION("""COMPUTED_VALUE"""),"Nur Azimah Mokhtar")</f>
        <v>Nur Azimah Mokhtar</v>
      </c>
      <c r="D970" s="160" t="str">
        <f ca="1">IFERROR(__xludf.DUMMYFUNCTION("""COMPUTED_VALUE"""),"Dec 9, 2024")</f>
        <v>Dec 9, 2024</v>
      </c>
      <c r="E970" s="160" t="str">
        <f ca="1">IFERROR(__xludf.DUMMYFUNCTION("""COMPUTED_VALUE"""),"Script 1")</f>
        <v>Script 1</v>
      </c>
      <c r="F970" s="160"/>
      <c r="G970" s="160"/>
      <c r="H970" s="160"/>
      <c r="I970" s="160"/>
      <c r="J970" s="160"/>
      <c r="K970" s="160"/>
      <c r="L970" s="160" t="str">
        <f t="shared" ca="1" si="7"/>
        <v>Script 1</v>
      </c>
      <c r="M970" s="161"/>
      <c r="N970" s="150"/>
      <c r="O970" s="150"/>
      <c r="P970" s="150"/>
      <c r="Q970" s="150"/>
      <c r="R970" s="150"/>
      <c r="S970" s="150"/>
      <c r="T970" s="150"/>
      <c r="U970" s="150"/>
      <c r="V970" s="150"/>
      <c r="W970" s="150"/>
      <c r="X970" s="150"/>
      <c r="Y970" s="150"/>
      <c r="Z970" s="150"/>
      <c r="AA970" s="150"/>
    </row>
    <row r="971" spans="1:27" ht="12.75">
      <c r="A971" s="150"/>
      <c r="B971" s="158">
        <f t="shared" si="6"/>
        <v>963</v>
      </c>
      <c r="C971" s="159" t="str">
        <f ca="1">IFERROR(__xludf.DUMMYFUNCTION("""COMPUTED_VALUE"""),"Adib Adam Nawawi")</f>
        <v>Adib Adam Nawawi</v>
      </c>
      <c r="D971" s="160" t="str">
        <f ca="1">IFERROR(__xludf.DUMMYFUNCTION("""COMPUTED_VALUE"""),"Dec 9, 2024")</f>
        <v>Dec 9, 2024</v>
      </c>
      <c r="E971" s="160" t="str">
        <f ca="1">IFERROR(__xludf.DUMMYFUNCTION("""COMPUTED_VALUE"""),"Script 1")</f>
        <v>Script 1</v>
      </c>
      <c r="F971" s="160"/>
      <c r="G971" s="160"/>
      <c r="H971" s="160"/>
      <c r="I971" s="160"/>
      <c r="J971" s="160"/>
      <c r="K971" s="160"/>
      <c r="L971" s="160" t="str">
        <f t="shared" ca="1" si="7"/>
        <v>Script 1</v>
      </c>
      <c r="M971" s="161"/>
      <c r="N971" s="150"/>
      <c r="O971" s="150"/>
      <c r="P971" s="150"/>
      <c r="Q971" s="150"/>
      <c r="R971" s="150"/>
      <c r="S971" s="150"/>
      <c r="T971" s="150"/>
      <c r="U971" s="150"/>
      <c r="V971" s="150"/>
      <c r="W971" s="150"/>
      <c r="X971" s="150"/>
      <c r="Y971" s="150"/>
      <c r="Z971" s="150"/>
      <c r="AA971" s="150"/>
    </row>
    <row r="972" spans="1:27" ht="12.75">
      <c r="A972" s="150"/>
      <c r="B972" s="158">
        <f t="shared" si="6"/>
        <v>964</v>
      </c>
      <c r="C972" s="159" t="str">
        <f ca="1">IFERROR(__xludf.DUMMYFUNCTION("""COMPUTED_VALUE"""),"Aisyah Aqila Azman")</f>
        <v>Aisyah Aqila Azman</v>
      </c>
      <c r="D972" s="160" t="str">
        <f ca="1">IFERROR(__xludf.DUMMYFUNCTION("""COMPUTED_VALUE"""),"Dec 9, 2024")</f>
        <v>Dec 9, 2024</v>
      </c>
      <c r="E972" s="160" t="str">
        <f ca="1">IFERROR(__xludf.DUMMYFUNCTION("""COMPUTED_VALUE"""),"Script 1")</f>
        <v>Script 1</v>
      </c>
      <c r="F972" s="160"/>
      <c r="G972" s="160"/>
      <c r="H972" s="160"/>
      <c r="I972" s="160"/>
      <c r="J972" s="160"/>
      <c r="K972" s="160"/>
      <c r="L972" s="160" t="str">
        <f t="shared" ca="1" si="7"/>
        <v>Script 1</v>
      </c>
      <c r="M972" s="161"/>
      <c r="N972" s="150"/>
      <c r="O972" s="150"/>
      <c r="P972" s="150"/>
      <c r="Q972" s="150"/>
      <c r="R972" s="150"/>
      <c r="S972" s="150"/>
      <c r="T972" s="150"/>
      <c r="U972" s="150"/>
      <c r="V972" s="150"/>
      <c r="W972" s="150"/>
      <c r="X972" s="150"/>
      <c r="Y972" s="150"/>
      <c r="Z972" s="150"/>
      <c r="AA972" s="150"/>
    </row>
    <row r="973" spans="1:27" ht="12.75">
      <c r="A973" s="150"/>
      <c r="B973" s="158">
        <f t="shared" si="6"/>
        <v>965</v>
      </c>
      <c r="C973" s="159" t="str">
        <f ca="1">IFERROR(__xludf.DUMMYFUNCTION("""COMPUTED_VALUE"""),"Aisyah Waheeda Othman")</f>
        <v>Aisyah Waheeda Othman</v>
      </c>
      <c r="D973" s="160" t="str">
        <f ca="1">IFERROR(__xludf.DUMMYFUNCTION("""COMPUTED_VALUE"""),"Dec 9, 2024")</f>
        <v>Dec 9, 2024</v>
      </c>
      <c r="E973" s="160" t="str">
        <f ca="1">IFERROR(__xludf.DUMMYFUNCTION("""COMPUTED_VALUE"""),"Script 1")</f>
        <v>Script 1</v>
      </c>
      <c r="F973" s="160"/>
      <c r="G973" s="160"/>
      <c r="H973" s="160"/>
      <c r="I973" s="160"/>
      <c r="J973" s="160"/>
      <c r="K973" s="160"/>
      <c r="L973" s="160" t="str">
        <f t="shared" ca="1" si="7"/>
        <v>Script 1</v>
      </c>
      <c r="M973" s="161"/>
      <c r="N973" s="150"/>
      <c r="O973" s="150"/>
      <c r="P973" s="150"/>
      <c r="Q973" s="150"/>
      <c r="R973" s="150"/>
      <c r="S973" s="150"/>
      <c r="T973" s="150"/>
      <c r="U973" s="150"/>
      <c r="V973" s="150"/>
      <c r="W973" s="150"/>
      <c r="X973" s="150"/>
      <c r="Y973" s="150"/>
      <c r="Z973" s="150"/>
      <c r="AA973" s="150"/>
    </row>
    <row r="974" spans="1:27" ht="12.75">
      <c r="A974" s="150"/>
      <c r="B974" s="158">
        <f t="shared" si="6"/>
        <v>966</v>
      </c>
      <c r="C974" s="159" t="str">
        <f ca="1">IFERROR(__xludf.DUMMYFUNCTION("""COMPUTED_VALUE"""),"Aminahani Syahira Saharuddin")</f>
        <v>Aminahani Syahira Saharuddin</v>
      </c>
      <c r="D974" s="160" t="str">
        <f ca="1">IFERROR(__xludf.DUMMYFUNCTION("""COMPUTED_VALUE"""),"Dec 9, 2024")</f>
        <v>Dec 9, 2024</v>
      </c>
      <c r="E974" s="160" t="str">
        <f ca="1">IFERROR(__xludf.DUMMYFUNCTION("""COMPUTED_VALUE"""),"Script 1")</f>
        <v>Script 1</v>
      </c>
      <c r="F974" s="160"/>
      <c r="G974" s="160"/>
      <c r="H974" s="160"/>
      <c r="I974" s="160"/>
      <c r="J974" s="160"/>
      <c r="K974" s="160"/>
      <c r="L974" s="160" t="str">
        <f t="shared" ca="1" si="7"/>
        <v>Script 1</v>
      </c>
      <c r="M974" s="161"/>
      <c r="N974" s="150"/>
      <c r="O974" s="150"/>
      <c r="P974" s="150"/>
      <c r="Q974" s="150"/>
      <c r="R974" s="150"/>
      <c r="S974" s="150"/>
      <c r="T974" s="150"/>
      <c r="U974" s="150"/>
      <c r="V974" s="150"/>
      <c r="W974" s="150"/>
      <c r="X974" s="150"/>
      <c r="Y974" s="150"/>
      <c r="Z974" s="150"/>
      <c r="AA974" s="150"/>
    </row>
    <row r="975" spans="1:27" ht="12.75">
      <c r="A975" s="150"/>
      <c r="B975" s="158">
        <f t="shared" si="6"/>
        <v>967</v>
      </c>
      <c r="C975" s="159" t="str">
        <f ca="1">IFERROR(__xludf.DUMMYFUNCTION("""COMPUTED_VALUE"""),"Aina Syasya Syazwina")</f>
        <v>Aina Syasya Syazwina</v>
      </c>
      <c r="D975" s="160" t="str">
        <f ca="1">IFERROR(__xludf.DUMMYFUNCTION("""COMPUTED_VALUE"""),"Dec 9, 2024")</f>
        <v>Dec 9, 2024</v>
      </c>
      <c r="E975" s="160" t="str">
        <f ca="1">IFERROR(__xludf.DUMMYFUNCTION("""COMPUTED_VALUE"""),"Script 1")</f>
        <v>Script 1</v>
      </c>
      <c r="F975" s="160"/>
      <c r="G975" s="160"/>
      <c r="H975" s="160"/>
      <c r="I975" s="160"/>
      <c r="J975" s="160"/>
      <c r="K975" s="160"/>
      <c r="L975" s="160" t="str">
        <f t="shared" ca="1" si="7"/>
        <v>Script 1</v>
      </c>
      <c r="M975" s="161"/>
      <c r="N975" s="150"/>
      <c r="O975" s="150"/>
      <c r="P975" s="150"/>
      <c r="Q975" s="150"/>
      <c r="R975" s="150"/>
      <c r="S975" s="150"/>
      <c r="T975" s="150"/>
      <c r="U975" s="150"/>
      <c r="V975" s="150"/>
      <c r="W975" s="150"/>
      <c r="X975" s="150"/>
      <c r="Y975" s="150"/>
      <c r="Z975" s="150"/>
      <c r="AA975" s="150"/>
    </row>
    <row r="976" spans="1:27" ht="12.75">
      <c r="A976" s="150"/>
      <c r="B976" s="158">
        <f t="shared" si="6"/>
        <v>968</v>
      </c>
      <c r="C976" s="159" t="str">
        <f ca="1">IFERROR(__xludf.DUMMYFUNCTION("""COMPUTED_VALUE"""),"Mohammad Amir Rashid Bin Razak")</f>
        <v>Mohammad Amir Rashid Bin Razak</v>
      </c>
      <c r="D976" s="160" t="str">
        <f ca="1">IFERROR(__xludf.DUMMYFUNCTION("""COMPUTED_VALUE"""),"Dec 9, 2024")</f>
        <v>Dec 9, 2024</v>
      </c>
      <c r="E976" s="160" t="str">
        <f ca="1">IFERROR(__xludf.DUMMYFUNCTION("""COMPUTED_VALUE"""),"Script 1")</f>
        <v>Script 1</v>
      </c>
      <c r="F976" s="160"/>
      <c r="G976" s="160"/>
      <c r="H976" s="160"/>
      <c r="I976" s="160"/>
      <c r="J976" s="160"/>
      <c r="K976" s="160"/>
      <c r="L976" s="160" t="str">
        <f t="shared" ca="1" si="7"/>
        <v>Script 1</v>
      </c>
      <c r="M976" s="161"/>
      <c r="N976" s="150"/>
      <c r="O976" s="150"/>
      <c r="P976" s="150"/>
      <c r="Q976" s="150"/>
      <c r="R976" s="150"/>
      <c r="S976" s="150"/>
      <c r="T976" s="150"/>
      <c r="U976" s="150"/>
      <c r="V976" s="150"/>
      <c r="W976" s="150"/>
      <c r="X976" s="150"/>
      <c r="Y976" s="150"/>
      <c r="Z976" s="150"/>
      <c r="AA976" s="150"/>
    </row>
    <row r="977" spans="1:27" ht="12.75">
      <c r="A977" s="150"/>
      <c r="B977" s="158">
        <f t="shared" si="6"/>
        <v>969</v>
      </c>
      <c r="C977" s="159" t="str">
        <f ca="1">IFERROR(__xludf.DUMMYFUNCTION("""COMPUTED_VALUE"""),"Hasyimah Suhaimi")</f>
        <v>Hasyimah Suhaimi</v>
      </c>
      <c r="D977" s="160" t="str">
        <f ca="1">IFERROR(__xludf.DUMMYFUNCTION("""COMPUTED_VALUE"""),"Dec 9, 2024")</f>
        <v>Dec 9, 2024</v>
      </c>
      <c r="E977" s="160" t="str">
        <f ca="1">IFERROR(__xludf.DUMMYFUNCTION("""COMPUTED_VALUE"""),"Script 1")</f>
        <v>Script 1</v>
      </c>
      <c r="F977" s="160"/>
      <c r="G977" s="160"/>
      <c r="H977" s="160"/>
      <c r="I977" s="160"/>
      <c r="J977" s="160"/>
      <c r="K977" s="160"/>
      <c r="L977" s="160" t="str">
        <f t="shared" ca="1" si="7"/>
        <v>Script 1</v>
      </c>
      <c r="M977" s="161"/>
      <c r="N977" s="150"/>
      <c r="O977" s="150"/>
      <c r="P977" s="150"/>
      <c r="Q977" s="150"/>
      <c r="R977" s="150"/>
      <c r="S977" s="150"/>
      <c r="T977" s="150"/>
      <c r="U977" s="150"/>
      <c r="V977" s="150"/>
      <c r="W977" s="150"/>
      <c r="X977" s="150"/>
      <c r="Y977" s="150"/>
      <c r="Z977" s="150"/>
      <c r="AA977" s="150"/>
    </row>
    <row r="978" spans="1:27" ht="12.75">
      <c r="A978" s="150"/>
      <c r="B978" s="158">
        <f t="shared" si="6"/>
        <v>970</v>
      </c>
      <c r="C978" s="159" t="str">
        <f ca="1">IFERROR(__xludf.DUMMYFUNCTION("""COMPUTED_VALUE"""),"Nur Aliah Hani Saiful Amir")</f>
        <v>Nur Aliah Hani Saiful Amir</v>
      </c>
      <c r="D978" s="160" t="str">
        <f ca="1">IFERROR(__xludf.DUMMYFUNCTION("""COMPUTED_VALUE"""),"Dec 9, 2024")</f>
        <v>Dec 9, 2024</v>
      </c>
      <c r="E978" s="160" t="str">
        <f ca="1">IFERROR(__xludf.DUMMYFUNCTION("""COMPUTED_VALUE"""),"Script 1")</f>
        <v>Script 1</v>
      </c>
      <c r="F978" s="160"/>
      <c r="G978" s="160"/>
      <c r="H978" s="160"/>
      <c r="I978" s="160"/>
      <c r="J978" s="160"/>
      <c r="K978" s="160"/>
      <c r="L978" s="160" t="str">
        <f t="shared" ca="1" si="7"/>
        <v>Script 1</v>
      </c>
      <c r="M978" s="161"/>
      <c r="N978" s="150"/>
      <c r="O978" s="150"/>
      <c r="P978" s="150"/>
      <c r="Q978" s="150"/>
      <c r="R978" s="150"/>
      <c r="S978" s="150"/>
      <c r="T978" s="150"/>
      <c r="U978" s="150"/>
      <c r="V978" s="150"/>
      <c r="W978" s="150"/>
      <c r="X978" s="150"/>
      <c r="Y978" s="150"/>
      <c r="Z978" s="150"/>
      <c r="AA978" s="150"/>
    </row>
    <row r="979" spans="1:27" ht="12.75">
      <c r="A979" s="150"/>
      <c r="B979" s="158">
        <f t="shared" si="6"/>
        <v>971</v>
      </c>
      <c r="C979" s="159" t="str">
        <f ca="1">IFERROR(__xludf.DUMMYFUNCTION("""COMPUTED_VALUE"""),"Hijjratul Fauziah Mohammad Yusof")</f>
        <v>Hijjratul Fauziah Mohammad Yusof</v>
      </c>
      <c r="D979" s="160" t="str">
        <f ca="1">IFERROR(__xludf.DUMMYFUNCTION("""COMPUTED_VALUE"""),"Dec 9, 2024")</f>
        <v>Dec 9, 2024</v>
      </c>
      <c r="E979" s="160" t="str">
        <f ca="1">IFERROR(__xludf.DUMMYFUNCTION("""COMPUTED_VALUE"""),"Script 1")</f>
        <v>Script 1</v>
      </c>
      <c r="F979" s="160"/>
      <c r="G979" s="160"/>
      <c r="H979" s="160"/>
      <c r="I979" s="160"/>
      <c r="J979" s="160"/>
      <c r="K979" s="160"/>
      <c r="L979" s="160" t="str">
        <f t="shared" ca="1" si="7"/>
        <v>Script 1</v>
      </c>
      <c r="M979" s="161"/>
      <c r="N979" s="150"/>
      <c r="O979" s="150"/>
      <c r="P979" s="150"/>
      <c r="Q979" s="150"/>
      <c r="R979" s="150"/>
      <c r="S979" s="150"/>
      <c r="T979" s="150"/>
      <c r="U979" s="150"/>
      <c r="V979" s="150"/>
      <c r="W979" s="150"/>
      <c r="X979" s="150"/>
      <c r="Y979" s="150"/>
      <c r="Z979" s="150"/>
      <c r="AA979" s="150"/>
    </row>
    <row r="980" spans="1:27" ht="12.75">
      <c r="A980" s="150"/>
      <c r="B980" s="158">
        <f t="shared" si="6"/>
        <v>972</v>
      </c>
      <c r="C980" s="159" t="str">
        <f ca="1">IFERROR(__xludf.DUMMYFUNCTION("""COMPUTED_VALUE"""),"MUHAMMAD ARIF NOR SHARIZAN")</f>
        <v>MUHAMMAD ARIF NOR SHARIZAN</v>
      </c>
      <c r="D980" s="160" t="str">
        <f ca="1">IFERROR(__xludf.DUMMYFUNCTION("""COMPUTED_VALUE"""),"Dec 9, 2024")</f>
        <v>Dec 9, 2024</v>
      </c>
      <c r="E980" s="160" t="str">
        <f ca="1">IFERROR(__xludf.DUMMYFUNCTION("""COMPUTED_VALUE"""),"Script 1")</f>
        <v>Script 1</v>
      </c>
      <c r="F980" s="160"/>
      <c r="G980" s="160"/>
      <c r="H980" s="160"/>
      <c r="I980" s="160"/>
      <c r="J980" s="160"/>
      <c r="K980" s="160"/>
      <c r="L980" s="160" t="str">
        <f t="shared" ca="1" si="7"/>
        <v>Script 1</v>
      </c>
      <c r="M980" s="161"/>
      <c r="N980" s="150"/>
      <c r="O980" s="150"/>
      <c r="P980" s="150"/>
      <c r="Q980" s="150"/>
      <c r="R980" s="150"/>
      <c r="S980" s="150"/>
      <c r="T980" s="150"/>
      <c r="U980" s="150"/>
      <c r="V980" s="150"/>
      <c r="W980" s="150"/>
      <c r="X980" s="150"/>
      <c r="Y980" s="150"/>
      <c r="Z980" s="150"/>
      <c r="AA980" s="150"/>
    </row>
    <row r="981" spans="1:27" ht="12.75">
      <c r="A981" s="150"/>
      <c r="B981" s="158">
        <f t="shared" si="6"/>
        <v>973</v>
      </c>
      <c r="C981" s="159" t="str">
        <f ca="1">IFERROR(__xludf.DUMMYFUNCTION("""COMPUTED_VALUE"""),"Farah Aqilah Azmi")</f>
        <v>Farah Aqilah Azmi</v>
      </c>
      <c r="D981" s="160" t="str">
        <f ca="1">IFERROR(__xludf.DUMMYFUNCTION("""COMPUTED_VALUE"""),"Dec 9, 2024")</f>
        <v>Dec 9, 2024</v>
      </c>
      <c r="E981" s="160" t="str">
        <f ca="1">IFERROR(__xludf.DUMMYFUNCTION("""COMPUTED_VALUE"""),"Script 1")</f>
        <v>Script 1</v>
      </c>
      <c r="F981" s="160"/>
      <c r="G981" s="160"/>
      <c r="H981" s="160"/>
      <c r="I981" s="160"/>
      <c r="J981" s="160"/>
      <c r="K981" s="160"/>
      <c r="L981" s="160" t="str">
        <f t="shared" ca="1" si="7"/>
        <v>Script 1</v>
      </c>
      <c r="M981" s="161"/>
      <c r="N981" s="150"/>
      <c r="O981" s="150"/>
      <c r="P981" s="150"/>
      <c r="Q981" s="150"/>
      <c r="R981" s="150"/>
      <c r="S981" s="150"/>
      <c r="T981" s="150"/>
      <c r="U981" s="150"/>
      <c r="V981" s="150"/>
      <c r="W981" s="150"/>
      <c r="X981" s="150"/>
      <c r="Y981" s="150"/>
      <c r="Z981" s="150"/>
      <c r="AA981" s="150"/>
    </row>
    <row r="982" spans="1:27" ht="12.75">
      <c r="A982" s="150"/>
      <c r="B982" s="158">
        <f t="shared" si="6"/>
        <v>974</v>
      </c>
      <c r="C982" s="159" t="str">
        <f ca="1">IFERROR(__xludf.DUMMYFUNCTION("""COMPUTED_VALUE"""),"Naim Nasir")</f>
        <v>Naim Nasir</v>
      </c>
      <c r="D982" s="160" t="str">
        <f ca="1">IFERROR(__xludf.DUMMYFUNCTION("""COMPUTED_VALUE"""),"Dec 9, 2024")</f>
        <v>Dec 9, 2024</v>
      </c>
      <c r="E982" s="160" t="str">
        <f ca="1">IFERROR(__xludf.DUMMYFUNCTION("""COMPUTED_VALUE"""),"Script 1")</f>
        <v>Script 1</v>
      </c>
      <c r="F982" s="160"/>
      <c r="G982" s="160"/>
      <c r="H982" s="160"/>
      <c r="I982" s="160"/>
      <c r="J982" s="160"/>
      <c r="K982" s="160"/>
      <c r="L982" s="160" t="str">
        <f t="shared" ca="1" si="7"/>
        <v>Script 1</v>
      </c>
      <c r="M982" s="161"/>
      <c r="N982" s="150"/>
      <c r="O982" s="150"/>
      <c r="P982" s="150"/>
      <c r="Q982" s="150"/>
      <c r="R982" s="150"/>
      <c r="S982" s="150"/>
      <c r="T982" s="150"/>
      <c r="U982" s="150"/>
      <c r="V982" s="150"/>
      <c r="W982" s="150"/>
      <c r="X982" s="150"/>
      <c r="Y982" s="150"/>
      <c r="Z982" s="150"/>
      <c r="AA982" s="150"/>
    </row>
    <row r="983" spans="1:27" ht="12.75">
      <c r="A983" s="150"/>
      <c r="B983" s="158">
        <f t="shared" si="6"/>
        <v>975</v>
      </c>
      <c r="C983" s="159" t="str">
        <f ca="1">IFERROR(__xludf.DUMMYFUNCTION("""COMPUTED_VALUE"""),"Asyrafulkhair Aseb")</f>
        <v>Asyrafulkhair Aseb</v>
      </c>
      <c r="D983" s="160" t="str">
        <f ca="1">IFERROR(__xludf.DUMMYFUNCTION("""COMPUTED_VALUE"""),"Dec 9, 2024")</f>
        <v>Dec 9, 2024</v>
      </c>
      <c r="E983" s="160" t="str">
        <f ca="1">IFERROR(__xludf.DUMMYFUNCTION("""COMPUTED_VALUE"""),"Script 1")</f>
        <v>Script 1</v>
      </c>
      <c r="F983" s="160"/>
      <c r="G983" s="160"/>
      <c r="H983" s="160"/>
      <c r="I983" s="160"/>
      <c r="J983" s="160"/>
      <c r="K983" s="160"/>
      <c r="L983" s="160" t="str">
        <f t="shared" ca="1" si="7"/>
        <v>Script 1</v>
      </c>
      <c r="M983" s="161"/>
      <c r="N983" s="150"/>
      <c r="O983" s="150"/>
      <c r="P983" s="150"/>
      <c r="Q983" s="150"/>
      <c r="R983" s="150"/>
      <c r="S983" s="150"/>
      <c r="T983" s="150"/>
      <c r="U983" s="150"/>
      <c r="V983" s="150"/>
      <c r="W983" s="150"/>
      <c r="X983" s="150"/>
      <c r="Y983" s="150"/>
      <c r="Z983" s="150"/>
      <c r="AA983" s="150"/>
    </row>
    <row r="984" spans="1:27" ht="12.75">
      <c r="A984" s="150"/>
      <c r="B984" s="158">
        <f t="shared" si="6"/>
        <v>976</v>
      </c>
      <c r="C984" s="159" t="str">
        <f ca="1">IFERROR(__xludf.DUMMYFUNCTION("""COMPUTED_VALUE"""),"Nur Amira Hasnaa Binti Zainudin")</f>
        <v>Nur Amira Hasnaa Binti Zainudin</v>
      </c>
      <c r="D984" s="160" t="str">
        <f ca="1">IFERROR(__xludf.DUMMYFUNCTION("""COMPUTED_VALUE"""),"Dec 9, 2024")</f>
        <v>Dec 9, 2024</v>
      </c>
      <c r="E984" s="160" t="str">
        <f ca="1">IFERROR(__xludf.DUMMYFUNCTION("""COMPUTED_VALUE"""),"Script 1")</f>
        <v>Script 1</v>
      </c>
      <c r="F984" s="160"/>
      <c r="G984" s="160"/>
      <c r="H984" s="160"/>
      <c r="I984" s="160"/>
      <c r="J984" s="160"/>
      <c r="K984" s="160"/>
      <c r="L984" s="160" t="str">
        <f t="shared" ca="1" si="7"/>
        <v>Script 1</v>
      </c>
      <c r="M984" s="161"/>
      <c r="N984" s="150"/>
      <c r="O984" s="150"/>
      <c r="P984" s="150"/>
      <c r="Q984" s="150"/>
      <c r="R984" s="150"/>
      <c r="S984" s="150"/>
      <c r="T984" s="150"/>
      <c r="U984" s="150"/>
      <c r="V984" s="150"/>
      <c r="W984" s="150"/>
      <c r="X984" s="150"/>
      <c r="Y984" s="150"/>
      <c r="Z984" s="150"/>
      <c r="AA984" s="150"/>
    </row>
    <row r="985" spans="1:27" ht="12.75">
      <c r="A985" s="150"/>
      <c r="B985" s="158">
        <f t="shared" si="6"/>
        <v>977</v>
      </c>
      <c r="C985" s="159" t="str">
        <f ca="1">IFERROR(__xludf.DUMMYFUNCTION("""COMPUTED_VALUE"""),"Haiqal Aidid Hakim")</f>
        <v>Haiqal Aidid Hakim</v>
      </c>
      <c r="D985" s="160" t="str">
        <f ca="1">IFERROR(__xludf.DUMMYFUNCTION("""COMPUTED_VALUE"""),"Dec 9, 2024")</f>
        <v>Dec 9, 2024</v>
      </c>
      <c r="E985" s="160" t="str">
        <f ca="1">IFERROR(__xludf.DUMMYFUNCTION("""COMPUTED_VALUE"""),"Script 1")</f>
        <v>Script 1</v>
      </c>
      <c r="F985" s="160"/>
      <c r="G985" s="160"/>
      <c r="H985" s="160"/>
      <c r="I985" s="160"/>
      <c r="J985" s="160"/>
      <c r="K985" s="160"/>
      <c r="L985" s="160" t="str">
        <f t="shared" ca="1" si="7"/>
        <v>Script 1</v>
      </c>
      <c r="M985" s="161"/>
      <c r="N985" s="150"/>
      <c r="O985" s="150"/>
      <c r="P985" s="150"/>
      <c r="Q985" s="150"/>
      <c r="R985" s="150"/>
      <c r="S985" s="150"/>
      <c r="T985" s="150"/>
      <c r="U985" s="150"/>
      <c r="V985" s="150"/>
      <c r="W985" s="150"/>
      <c r="X985" s="150"/>
      <c r="Y985" s="150"/>
      <c r="Z985" s="150"/>
      <c r="AA985" s="150"/>
    </row>
    <row r="986" spans="1:27" ht="12.75">
      <c r="A986" s="150"/>
      <c r="B986" s="158">
        <f t="shared" si="6"/>
        <v>978</v>
      </c>
      <c r="C986" s="159" t="str">
        <f ca="1">IFERROR(__xludf.DUMMYFUNCTION("""COMPUTED_VALUE"""),"Noor Mirsya Azmeera")</f>
        <v>Noor Mirsya Azmeera</v>
      </c>
      <c r="D986" s="160" t="str">
        <f ca="1">IFERROR(__xludf.DUMMYFUNCTION("""COMPUTED_VALUE"""),"Dec 9, 2024")</f>
        <v>Dec 9, 2024</v>
      </c>
      <c r="E986" s="160" t="str">
        <f ca="1">IFERROR(__xludf.DUMMYFUNCTION("""COMPUTED_VALUE"""),"Script 1")</f>
        <v>Script 1</v>
      </c>
      <c r="F986" s="160"/>
      <c r="G986" s="160"/>
      <c r="H986" s="160"/>
      <c r="I986" s="160"/>
      <c r="J986" s="160"/>
      <c r="K986" s="160"/>
      <c r="L986" s="160" t="str">
        <f t="shared" ca="1" si="7"/>
        <v>Script 1</v>
      </c>
      <c r="M986" s="161"/>
      <c r="N986" s="150"/>
      <c r="O986" s="150"/>
      <c r="P986" s="150"/>
      <c r="Q986" s="150"/>
      <c r="R986" s="150"/>
      <c r="S986" s="150"/>
      <c r="T986" s="150"/>
      <c r="U986" s="150"/>
      <c r="V986" s="150"/>
      <c r="W986" s="150"/>
      <c r="X986" s="150"/>
      <c r="Y986" s="150"/>
      <c r="Z986" s="150"/>
      <c r="AA986" s="150"/>
    </row>
    <row r="987" spans="1:27" ht="12.75">
      <c r="A987" s="150"/>
      <c r="B987" s="158">
        <f t="shared" si="6"/>
        <v>979</v>
      </c>
      <c r="C987" s="159" t="str">
        <f ca="1">IFERROR(__xludf.DUMMYFUNCTION("""COMPUTED_VALUE"""),"Masturina Athirah")</f>
        <v>Masturina Athirah</v>
      </c>
      <c r="D987" s="160" t="str">
        <f ca="1">IFERROR(__xludf.DUMMYFUNCTION("""COMPUTED_VALUE"""),"Dec 9, 2024")</f>
        <v>Dec 9, 2024</v>
      </c>
      <c r="E987" s="160" t="str">
        <f ca="1">IFERROR(__xludf.DUMMYFUNCTION("""COMPUTED_VALUE"""),"Script 1")</f>
        <v>Script 1</v>
      </c>
      <c r="F987" s="160"/>
      <c r="G987" s="160"/>
      <c r="H987" s="160"/>
      <c r="I987" s="160"/>
      <c r="J987" s="160"/>
      <c r="K987" s="160"/>
      <c r="L987" s="160" t="str">
        <f t="shared" ca="1" si="7"/>
        <v>Script 1</v>
      </c>
      <c r="M987" s="161"/>
      <c r="N987" s="150"/>
      <c r="O987" s="150"/>
      <c r="P987" s="150"/>
      <c r="Q987" s="150"/>
      <c r="R987" s="150"/>
      <c r="S987" s="150"/>
      <c r="T987" s="150"/>
      <c r="U987" s="150"/>
      <c r="V987" s="150"/>
      <c r="W987" s="150"/>
      <c r="X987" s="150"/>
      <c r="Y987" s="150"/>
      <c r="Z987" s="150"/>
      <c r="AA987" s="150"/>
    </row>
    <row r="988" spans="1:27" ht="12.75">
      <c r="A988" s="150"/>
      <c r="B988" s="158">
        <f t="shared" si="6"/>
        <v>980</v>
      </c>
      <c r="C988" s="159" t="str">
        <f ca="1">IFERROR(__xludf.DUMMYFUNCTION("""COMPUTED_VALUE"""),"Jasmine Farah' Ain Mohd Jeffri")</f>
        <v>Jasmine Farah' Ain Mohd Jeffri</v>
      </c>
      <c r="D988" s="160" t="str">
        <f ca="1">IFERROR(__xludf.DUMMYFUNCTION("""COMPUTED_VALUE"""),"Dec 9, 2024")</f>
        <v>Dec 9, 2024</v>
      </c>
      <c r="E988" s="160" t="str">
        <f ca="1">IFERROR(__xludf.DUMMYFUNCTION("""COMPUTED_VALUE"""),"Script 1")</f>
        <v>Script 1</v>
      </c>
      <c r="F988" s="160"/>
      <c r="G988" s="160"/>
      <c r="H988" s="160"/>
      <c r="I988" s="160"/>
      <c r="J988" s="160"/>
      <c r="K988" s="160"/>
      <c r="L988" s="160" t="str">
        <f t="shared" ca="1" si="7"/>
        <v>Script 1</v>
      </c>
      <c r="M988" s="161"/>
      <c r="N988" s="150"/>
      <c r="O988" s="150"/>
      <c r="P988" s="150"/>
      <c r="Q988" s="150"/>
      <c r="R988" s="150"/>
      <c r="S988" s="150"/>
      <c r="T988" s="150"/>
      <c r="U988" s="150"/>
      <c r="V988" s="150"/>
      <c r="W988" s="150"/>
      <c r="X988" s="150"/>
      <c r="Y988" s="150"/>
      <c r="Z988" s="150"/>
      <c r="AA988" s="150"/>
    </row>
    <row r="989" spans="1:27" ht="12.75">
      <c r="A989" s="150"/>
      <c r="B989" s="158">
        <f t="shared" si="6"/>
        <v>981</v>
      </c>
      <c r="C989" s="159" t="str">
        <f ca="1">IFERROR(__xludf.DUMMYFUNCTION("""COMPUTED_VALUE"""),"Shaida Salwa")</f>
        <v>Shaida Salwa</v>
      </c>
      <c r="D989" s="160" t="str">
        <f ca="1">IFERROR(__xludf.DUMMYFUNCTION("""COMPUTED_VALUE"""),"Dec 9, 2024")</f>
        <v>Dec 9, 2024</v>
      </c>
      <c r="E989" s="160" t="str">
        <f ca="1">IFERROR(__xludf.DUMMYFUNCTION("""COMPUTED_VALUE"""),"Script 1")</f>
        <v>Script 1</v>
      </c>
      <c r="F989" s="160"/>
      <c r="G989" s="160"/>
      <c r="H989" s="160"/>
      <c r="I989" s="160"/>
      <c r="J989" s="160"/>
      <c r="K989" s="160"/>
      <c r="L989" s="160" t="str">
        <f t="shared" ca="1" si="7"/>
        <v>Script 1</v>
      </c>
      <c r="M989" s="161"/>
      <c r="N989" s="150"/>
      <c r="O989" s="150"/>
      <c r="P989" s="150"/>
      <c r="Q989" s="150"/>
      <c r="R989" s="150"/>
      <c r="S989" s="150"/>
      <c r="T989" s="150"/>
      <c r="U989" s="150"/>
      <c r="V989" s="150"/>
      <c r="W989" s="150"/>
      <c r="X989" s="150"/>
      <c r="Y989" s="150"/>
      <c r="Z989" s="150"/>
      <c r="AA989" s="150"/>
    </row>
    <row r="990" spans="1:27" ht="12.75">
      <c r="A990" s="150"/>
      <c r="B990" s="158">
        <f t="shared" si="6"/>
        <v>982</v>
      </c>
      <c r="C990" s="159" t="str">
        <f ca="1">IFERROR(__xludf.DUMMYFUNCTION("""COMPUTED_VALUE"""),"Anis Sofea")</f>
        <v>Anis Sofea</v>
      </c>
      <c r="D990" s="160" t="str">
        <f ca="1">IFERROR(__xludf.DUMMYFUNCTION("""COMPUTED_VALUE"""),"Dec 9, 2024")</f>
        <v>Dec 9, 2024</v>
      </c>
      <c r="E990" s="160" t="str">
        <f ca="1">IFERROR(__xludf.DUMMYFUNCTION("""COMPUTED_VALUE"""),"Script 1")</f>
        <v>Script 1</v>
      </c>
      <c r="F990" s="160"/>
      <c r="G990" s="160"/>
      <c r="H990" s="160"/>
      <c r="I990" s="160"/>
      <c r="J990" s="160"/>
      <c r="K990" s="160"/>
      <c r="L990" s="160" t="str">
        <f t="shared" ca="1" si="7"/>
        <v>Script 1</v>
      </c>
      <c r="M990" s="161"/>
      <c r="N990" s="150"/>
      <c r="O990" s="150"/>
      <c r="P990" s="150"/>
      <c r="Q990" s="150"/>
      <c r="R990" s="150"/>
      <c r="S990" s="150"/>
      <c r="T990" s="150"/>
      <c r="U990" s="150"/>
      <c r="V990" s="150"/>
      <c r="W990" s="150"/>
      <c r="X990" s="150"/>
      <c r="Y990" s="150"/>
      <c r="Z990" s="150"/>
      <c r="AA990" s="150"/>
    </row>
    <row r="991" spans="1:27" ht="12.75">
      <c r="A991" s="150"/>
      <c r="B991" s="158">
        <f t="shared" si="6"/>
        <v>983</v>
      </c>
      <c r="C991" s="159" t="str">
        <f ca="1">IFERROR(__xludf.DUMMYFUNCTION("""COMPUTED_VALUE"""),"Putri Intan")</f>
        <v>Putri Intan</v>
      </c>
      <c r="D991" s="160" t="str">
        <f ca="1">IFERROR(__xludf.DUMMYFUNCTION("""COMPUTED_VALUE"""),"Dec 9, 2024")</f>
        <v>Dec 9, 2024</v>
      </c>
      <c r="E991" s="160" t="str">
        <f ca="1">IFERROR(__xludf.DUMMYFUNCTION("""COMPUTED_VALUE"""),"Script 1")</f>
        <v>Script 1</v>
      </c>
      <c r="F991" s="160"/>
      <c r="G991" s="160"/>
      <c r="H991" s="160"/>
      <c r="I991" s="160"/>
      <c r="J991" s="160"/>
      <c r="K991" s="160"/>
      <c r="L991" s="160" t="str">
        <f t="shared" ca="1" si="7"/>
        <v>Script 1</v>
      </c>
      <c r="M991" s="161"/>
      <c r="N991" s="150"/>
      <c r="O991" s="150"/>
      <c r="P991" s="150"/>
      <c r="Q991" s="150"/>
      <c r="R991" s="150"/>
      <c r="S991" s="150"/>
      <c r="T991" s="150"/>
      <c r="U991" s="150"/>
      <c r="V991" s="150"/>
      <c r="W991" s="150"/>
      <c r="X991" s="150"/>
      <c r="Y991" s="150"/>
      <c r="Z991" s="150"/>
      <c r="AA991" s="150"/>
    </row>
    <row r="992" spans="1:27" ht="12.75">
      <c r="A992" s="150"/>
      <c r="B992" s="158">
        <f t="shared" si="6"/>
        <v>984</v>
      </c>
      <c r="C992" s="159" t="str">
        <f ca="1">IFERROR(__xludf.DUMMYFUNCTION("""COMPUTED_VALUE"""),"Adriana Norzaidi")</f>
        <v>Adriana Norzaidi</v>
      </c>
      <c r="D992" s="160" t="str">
        <f ca="1">IFERROR(__xludf.DUMMYFUNCTION("""COMPUTED_VALUE"""),"Dec 5, 2024")</f>
        <v>Dec 5, 2024</v>
      </c>
      <c r="E992" s="160" t="str">
        <f ca="1">IFERROR(__xludf.DUMMYFUNCTION("""COMPUTED_VALUE"""),"Script 1")</f>
        <v>Script 1</v>
      </c>
      <c r="F992" s="160"/>
      <c r="G992" s="160"/>
      <c r="H992" s="160"/>
      <c r="I992" s="160"/>
      <c r="J992" s="160"/>
      <c r="K992" s="160"/>
      <c r="L992" s="160" t="str">
        <f t="shared" ca="1" si="7"/>
        <v>Script 1</v>
      </c>
      <c r="M992" s="161"/>
      <c r="N992" s="150"/>
      <c r="O992" s="150"/>
      <c r="P992" s="150"/>
      <c r="Q992" s="150"/>
      <c r="R992" s="150"/>
      <c r="S992" s="150"/>
      <c r="T992" s="150"/>
      <c r="U992" s="150"/>
      <c r="V992" s="150"/>
      <c r="W992" s="150"/>
      <c r="X992" s="150"/>
      <c r="Y992" s="150"/>
      <c r="Z992" s="150"/>
      <c r="AA992" s="150"/>
    </row>
    <row r="993" spans="1:27" ht="12.75">
      <c r="A993" s="150"/>
      <c r="B993" s="158">
        <f t="shared" si="6"/>
        <v>985</v>
      </c>
      <c r="C993" s="159" t="str">
        <f ca="1">IFERROR(__xludf.DUMMYFUNCTION("""COMPUTED_VALUE"""),"Muhamad Nabil Fikri Abdul Hamid")</f>
        <v>Muhamad Nabil Fikri Abdul Hamid</v>
      </c>
      <c r="D993" s="160" t="str">
        <f ca="1">IFERROR(__xludf.DUMMYFUNCTION("""COMPUTED_VALUE"""),"Dec 5, 2024")</f>
        <v>Dec 5, 2024</v>
      </c>
      <c r="E993" s="160" t="str">
        <f ca="1">IFERROR(__xludf.DUMMYFUNCTION("""COMPUTED_VALUE"""),"Script 1")</f>
        <v>Script 1</v>
      </c>
      <c r="F993" s="160"/>
      <c r="G993" s="160"/>
      <c r="H993" s="160"/>
      <c r="I993" s="160"/>
      <c r="J993" s="160"/>
      <c r="K993" s="160"/>
      <c r="L993" s="160" t="str">
        <f t="shared" ca="1" si="7"/>
        <v>Script 1</v>
      </c>
      <c r="M993" s="161"/>
      <c r="N993" s="150"/>
      <c r="O993" s="150"/>
      <c r="P993" s="150"/>
      <c r="Q993" s="150"/>
      <c r="R993" s="150"/>
      <c r="S993" s="150"/>
      <c r="T993" s="150"/>
      <c r="U993" s="150"/>
      <c r="V993" s="150"/>
      <c r="W993" s="150"/>
      <c r="X993" s="150"/>
      <c r="Y993" s="150"/>
      <c r="Z993" s="150"/>
      <c r="AA993" s="150"/>
    </row>
    <row r="994" spans="1:27" ht="12.75">
      <c r="A994" s="150"/>
      <c r="B994" s="158">
        <f t="shared" si="6"/>
        <v>986</v>
      </c>
      <c r="C994" s="159" t="str">
        <f ca="1">IFERROR(__xludf.DUMMYFUNCTION("""COMPUTED_VALUE"""),"NORFAZURA FITRI BINTI HASBULLAH")</f>
        <v>NORFAZURA FITRI BINTI HASBULLAH</v>
      </c>
      <c r="D994" s="160" t="str">
        <f ca="1">IFERROR(__xludf.DUMMYFUNCTION("""COMPUTED_VALUE"""),"Dec 5, 2024")</f>
        <v>Dec 5, 2024</v>
      </c>
      <c r="E994" s="160" t="str">
        <f ca="1">IFERROR(__xludf.DUMMYFUNCTION("""COMPUTED_VALUE"""),"Script 1")</f>
        <v>Script 1</v>
      </c>
      <c r="F994" s="160"/>
      <c r="G994" s="160"/>
      <c r="H994" s="160"/>
      <c r="I994" s="160"/>
      <c r="J994" s="160"/>
      <c r="K994" s="160"/>
      <c r="L994" s="160" t="str">
        <f t="shared" ca="1" si="7"/>
        <v>Script 1</v>
      </c>
      <c r="M994" s="161"/>
      <c r="N994" s="150"/>
      <c r="O994" s="150"/>
      <c r="P994" s="150"/>
      <c r="Q994" s="150"/>
      <c r="R994" s="150"/>
      <c r="S994" s="150"/>
      <c r="T994" s="150"/>
      <c r="U994" s="150"/>
      <c r="V994" s="150"/>
      <c r="W994" s="150"/>
      <c r="X994" s="150"/>
      <c r="Y994" s="150"/>
      <c r="Z994" s="150"/>
      <c r="AA994" s="150"/>
    </row>
    <row r="995" spans="1:27" ht="12.75">
      <c r="A995" s="150"/>
      <c r="B995" s="158">
        <f t="shared" si="6"/>
        <v>987</v>
      </c>
      <c r="C995" s="159" t="str">
        <f ca="1">IFERROR(__xludf.DUMMYFUNCTION("""COMPUTED_VALUE"""),"Syarifah Nur Fakhira Syed Nizam")</f>
        <v>Syarifah Nur Fakhira Syed Nizam</v>
      </c>
      <c r="D995" s="160" t="str">
        <f ca="1">IFERROR(__xludf.DUMMYFUNCTION("""COMPUTED_VALUE"""),"Dec 5, 2024")</f>
        <v>Dec 5, 2024</v>
      </c>
      <c r="E995" s="160" t="str">
        <f ca="1">IFERROR(__xludf.DUMMYFUNCTION("""COMPUTED_VALUE"""),"Script 1")</f>
        <v>Script 1</v>
      </c>
      <c r="F995" s="160"/>
      <c r="G995" s="160"/>
      <c r="H995" s="160"/>
      <c r="I995" s="160"/>
      <c r="J995" s="160"/>
      <c r="K995" s="160"/>
      <c r="L995" s="160" t="str">
        <f t="shared" ca="1" si="7"/>
        <v>Script 1</v>
      </c>
      <c r="M995" s="161"/>
      <c r="N995" s="150"/>
      <c r="O995" s="150"/>
      <c r="P995" s="150"/>
      <c r="Q995" s="150"/>
      <c r="R995" s="150"/>
      <c r="S995" s="150"/>
      <c r="T995" s="150"/>
      <c r="U995" s="150"/>
      <c r="V995" s="150"/>
      <c r="W995" s="150"/>
      <c r="X995" s="150"/>
      <c r="Y995" s="150"/>
      <c r="Z995" s="150"/>
      <c r="AA995" s="150"/>
    </row>
    <row r="996" spans="1:27" ht="12.75">
      <c r="A996" s="150"/>
      <c r="B996" s="158">
        <f t="shared" si="6"/>
        <v>988</v>
      </c>
      <c r="C996" s="159" t="str">
        <f ca="1">IFERROR(__xludf.DUMMYFUNCTION("""COMPUTED_VALUE"""),"Mohamad Irfan Shah Mohd Hisham")</f>
        <v>Mohamad Irfan Shah Mohd Hisham</v>
      </c>
      <c r="D996" s="160" t="str">
        <f ca="1">IFERROR(__xludf.DUMMYFUNCTION("""COMPUTED_VALUE"""),"Dec 5, 2024")</f>
        <v>Dec 5, 2024</v>
      </c>
      <c r="E996" s="160" t="str">
        <f ca="1">IFERROR(__xludf.DUMMYFUNCTION("""COMPUTED_VALUE"""),"Script 1")</f>
        <v>Script 1</v>
      </c>
      <c r="F996" s="160"/>
      <c r="G996" s="160"/>
      <c r="H996" s="160"/>
      <c r="I996" s="160"/>
      <c r="J996" s="160"/>
      <c r="K996" s="160"/>
      <c r="L996" s="160" t="str">
        <f t="shared" ca="1" si="7"/>
        <v>Script 1</v>
      </c>
      <c r="M996" s="161"/>
      <c r="N996" s="150"/>
      <c r="O996" s="150"/>
      <c r="P996" s="150"/>
      <c r="Q996" s="150"/>
      <c r="R996" s="150"/>
      <c r="S996" s="150"/>
      <c r="T996" s="150"/>
      <c r="U996" s="150"/>
      <c r="V996" s="150"/>
      <c r="W996" s="150"/>
      <c r="X996" s="150"/>
      <c r="Y996" s="150"/>
      <c r="Z996" s="150"/>
      <c r="AA996" s="150"/>
    </row>
    <row r="997" spans="1:27" ht="12.75">
      <c r="A997" s="150"/>
      <c r="B997" s="158">
        <f t="shared" si="6"/>
        <v>989</v>
      </c>
      <c r="C997" s="159" t="str">
        <f ca="1">IFERROR(__xludf.DUMMYFUNCTION("""COMPUTED_VALUE"""),"Danish Afdal Azman")</f>
        <v>Danish Afdal Azman</v>
      </c>
      <c r="D997" s="160" t="str">
        <f ca="1">IFERROR(__xludf.DUMMYFUNCTION("""COMPUTED_VALUE"""),"Dec 5, 2024")</f>
        <v>Dec 5, 2024</v>
      </c>
      <c r="E997" s="160" t="str">
        <f ca="1">IFERROR(__xludf.DUMMYFUNCTION("""COMPUTED_VALUE"""),"Script 1")</f>
        <v>Script 1</v>
      </c>
      <c r="F997" s="160"/>
      <c r="G997" s="160"/>
      <c r="H997" s="160"/>
      <c r="I997" s="160"/>
      <c r="J997" s="160"/>
      <c r="K997" s="160"/>
      <c r="L997" s="160" t="str">
        <f t="shared" ca="1" si="7"/>
        <v>Script 1</v>
      </c>
      <c r="M997" s="161"/>
      <c r="N997" s="150"/>
      <c r="O997" s="150"/>
      <c r="P997" s="150"/>
      <c r="Q997" s="150"/>
      <c r="R997" s="150"/>
      <c r="S997" s="150"/>
      <c r="T997" s="150"/>
      <c r="U997" s="150"/>
      <c r="V997" s="150"/>
      <c r="W997" s="150"/>
      <c r="X997" s="150"/>
      <c r="Y997" s="150"/>
      <c r="Z997" s="150"/>
      <c r="AA997" s="150"/>
    </row>
    <row r="998" spans="1:27" ht="12.75">
      <c r="A998" s="150"/>
      <c r="B998" s="158">
        <f t="shared" si="6"/>
        <v>990</v>
      </c>
      <c r="C998" s="159" t="str">
        <f ca="1">IFERROR(__xludf.DUMMYFUNCTION("""COMPUTED_VALUE"""),"Nuraina Afiqah Aziz")</f>
        <v>Nuraina Afiqah Aziz</v>
      </c>
      <c r="D998" s="160" t="str">
        <f ca="1">IFERROR(__xludf.DUMMYFUNCTION("""COMPUTED_VALUE"""),"Dec 5, 2024")</f>
        <v>Dec 5, 2024</v>
      </c>
      <c r="E998" s="160" t="str">
        <f ca="1">IFERROR(__xludf.DUMMYFUNCTION("""COMPUTED_VALUE"""),"Script 1")</f>
        <v>Script 1</v>
      </c>
      <c r="F998" s="160"/>
      <c r="G998" s="160"/>
      <c r="H998" s="160"/>
      <c r="I998" s="160"/>
      <c r="J998" s="160"/>
      <c r="K998" s="160"/>
      <c r="L998" s="160" t="str">
        <f t="shared" ca="1" si="7"/>
        <v>Script 1</v>
      </c>
      <c r="M998" s="161"/>
      <c r="N998" s="150"/>
      <c r="O998" s="150"/>
      <c r="P998" s="150"/>
      <c r="Q998" s="150"/>
      <c r="R998" s="150"/>
      <c r="S998" s="150"/>
      <c r="T998" s="150"/>
      <c r="U998" s="150"/>
      <c r="V998" s="150"/>
      <c r="W998" s="150"/>
      <c r="X998" s="150"/>
      <c r="Y998" s="150"/>
      <c r="Z998" s="150"/>
      <c r="AA998" s="150"/>
    </row>
    <row r="999" spans="1:27" ht="12.75">
      <c r="A999" s="150"/>
      <c r="B999" s="158">
        <f t="shared" si="6"/>
        <v>991</v>
      </c>
      <c r="C999" s="159" t="str">
        <f ca="1">IFERROR(__xludf.DUMMYFUNCTION("""COMPUTED_VALUE"""),"Muhammad Afif Syafieq")</f>
        <v>Muhammad Afif Syafieq</v>
      </c>
      <c r="D999" s="160" t="str">
        <f ca="1">IFERROR(__xludf.DUMMYFUNCTION("""COMPUTED_VALUE"""),"Dec 5, 2024")</f>
        <v>Dec 5, 2024</v>
      </c>
      <c r="E999" s="160" t="str">
        <f ca="1">IFERROR(__xludf.DUMMYFUNCTION("""COMPUTED_VALUE"""),"Script 1")</f>
        <v>Script 1</v>
      </c>
      <c r="F999" s="160"/>
      <c r="G999" s="160"/>
      <c r="H999" s="160"/>
      <c r="I999" s="160"/>
      <c r="J999" s="160"/>
      <c r="K999" s="160"/>
      <c r="L999" s="160" t="str">
        <f t="shared" ca="1" si="7"/>
        <v>Script 1</v>
      </c>
      <c r="M999" s="161"/>
      <c r="N999" s="150"/>
      <c r="O999" s="150"/>
      <c r="P999" s="150"/>
      <c r="Q999" s="150"/>
      <c r="R999" s="150"/>
      <c r="S999" s="150"/>
      <c r="T999" s="150"/>
      <c r="U999" s="150"/>
      <c r="V999" s="150"/>
      <c r="W999" s="150"/>
      <c r="X999" s="150"/>
      <c r="Y999" s="150"/>
      <c r="Z999" s="150"/>
      <c r="AA999" s="150"/>
    </row>
    <row r="1000" spans="1:27" ht="12.75">
      <c r="A1000" s="150"/>
      <c r="B1000" s="158">
        <f t="shared" si="6"/>
        <v>992</v>
      </c>
      <c r="C1000" s="159" t="str">
        <f ca="1">IFERROR(__xludf.DUMMYFUNCTION("""COMPUTED_VALUE"""),"Najmina Nadrah Mohshin")</f>
        <v>Najmina Nadrah Mohshin</v>
      </c>
      <c r="D1000" s="160" t="str">
        <f ca="1">IFERROR(__xludf.DUMMYFUNCTION("""COMPUTED_VALUE"""),"Dec 5, 2024")</f>
        <v>Dec 5, 2024</v>
      </c>
      <c r="E1000" s="160" t="str">
        <f ca="1">IFERROR(__xludf.DUMMYFUNCTION("""COMPUTED_VALUE"""),"Script 1")</f>
        <v>Script 1</v>
      </c>
      <c r="F1000" s="160"/>
      <c r="G1000" s="160"/>
      <c r="H1000" s="160"/>
      <c r="I1000" s="160"/>
      <c r="J1000" s="160"/>
      <c r="K1000" s="160"/>
      <c r="L1000" s="160" t="str">
        <f t="shared" ca="1" si="7"/>
        <v>Script 1</v>
      </c>
      <c r="M1000" s="161"/>
      <c r="N1000" s="150"/>
      <c r="O1000" s="150"/>
      <c r="P1000" s="150"/>
      <c r="Q1000" s="150"/>
      <c r="R1000" s="150"/>
      <c r="S1000" s="150"/>
      <c r="T1000" s="150"/>
      <c r="U1000" s="150"/>
      <c r="V1000" s="150"/>
      <c r="W1000" s="150"/>
      <c r="X1000" s="150"/>
      <c r="Y1000" s="150"/>
      <c r="Z1000" s="150"/>
      <c r="AA1000" s="150"/>
    </row>
    <row r="1001" spans="1:27" ht="12.75">
      <c r="A1001" s="150"/>
      <c r="B1001" s="158">
        <f t="shared" si="6"/>
        <v>993</v>
      </c>
      <c r="C1001" s="159" t="str">
        <f ca="1">IFERROR(__xludf.DUMMYFUNCTION("""COMPUTED_VALUE"""),"Intan Norhafizah Zainol Abas")</f>
        <v>Intan Norhafizah Zainol Abas</v>
      </c>
      <c r="D1001" s="160" t="str">
        <f ca="1">IFERROR(__xludf.DUMMYFUNCTION("""COMPUTED_VALUE"""),"Dec 5, 2024")</f>
        <v>Dec 5, 2024</v>
      </c>
      <c r="E1001" s="160" t="str">
        <f ca="1">IFERROR(__xludf.DUMMYFUNCTION("""COMPUTED_VALUE"""),"Script 1")</f>
        <v>Script 1</v>
      </c>
      <c r="F1001" s="160"/>
      <c r="G1001" s="160"/>
      <c r="H1001" s="160"/>
      <c r="I1001" s="160"/>
      <c r="J1001" s="160"/>
      <c r="K1001" s="160"/>
      <c r="L1001" s="160" t="str">
        <f t="shared" ca="1" si="7"/>
        <v>Script 1</v>
      </c>
      <c r="M1001" s="161"/>
      <c r="N1001" s="150"/>
      <c r="O1001" s="150"/>
      <c r="P1001" s="150"/>
      <c r="Q1001" s="150"/>
      <c r="R1001" s="150"/>
      <c r="S1001" s="150"/>
      <c r="T1001" s="150"/>
      <c r="U1001" s="150"/>
      <c r="V1001" s="150"/>
      <c r="W1001" s="150"/>
      <c r="X1001" s="150"/>
      <c r="Y1001" s="150"/>
      <c r="Z1001" s="150"/>
      <c r="AA1001" s="150"/>
    </row>
    <row r="1002" spans="1:27" ht="12.75">
      <c r="A1002" s="150"/>
      <c r="B1002" s="158">
        <f t="shared" si="6"/>
        <v>994</v>
      </c>
      <c r="C1002" s="159" t="str">
        <f ca="1">IFERROR(__xludf.DUMMYFUNCTION("""COMPUTED_VALUE"""),"Nuraisya Mohktar")</f>
        <v>Nuraisya Mohktar</v>
      </c>
      <c r="D1002" s="160" t="str">
        <f ca="1">IFERROR(__xludf.DUMMYFUNCTION("""COMPUTED_VALUE"""),"Dec 5, 2024")</f>
        <v>Dec 5, 2024</v>
      </c>
      <c r="E1002" s="160" t="str">
        <f ca="1">IFERROR(__xludf.DUMMYFUNCTION("""COMPUTED_VALUE"""),"Script 1")</f>
        <v>Script 1</v>
      </c>
      <c r="F1002" s="160"/>
      <c r="G1002" s="160"/>
      <c r="H1002" s="160"/>
      <c r="I1002" s="160"/>
      <c r="J1002" s="160"/>
      <c r="K1002" s="160"/>
      <c r="L1002" s="160" t="str">
        <f t="shared" ca="1" si="7"/>
        <v>Script 1</v>
      </c>
      <c r="M1002" s="161"/>
      <c r="N1002" s="150"/>
      <c r="O1002" s="150"/>
      <c r="P1002" s="150"/>
      <c r="Q1002" s="150"/>
      <c r="R1002" s="150"/>
      <c r="S1002" s="150"/>
      <c r="T1002" s="150"/>
      <c r="U1002" s="150"/>
      <c r="V1002" s="150"/>
      <c r="W1002" s="150"/>
      <c r="X1002" s="150"/>
      <c r="Y1002" s="150"/>
      <c r="Z1002" s="150"/>
      <c r="AA1002" s="150"/>
    </row>
    <row r="1003" spans="1:27" ht="12.75">
      <c r="A1003" s="150"/>
      <c r="B1003" s="158">
        <f t="shared" si="6"/>
        <v>995</v>
      </c>
      <c r="C1003" s="159" t="str">
        <f ca="1">IFERROR(__xludf.DUMMYFUNCTION("""COMPUTED_VALUE"""),"Anuar Aleif Nasrun")</f>
        <v>Anuar Aleif Nasrun</v>
      </c>
      <c r="D1003" s="160" t="str">
        <f ca="1">IFERROR(__xludf.DUMMYFUNCTION("""COMPUTED_VALUE"""),"Dec 5, 2024")</f>
        <v>Dec 5, 2024</v>
      </c>
      <c r="E1003" s="160" t="str">
        <f ca="1">IFERROR(__xludf.DUMMYFUNCTION("""COMPUTED_VALUE"""),"Script 1")</f>
        <v>Script 1</v>
      </c>
      <c r="F1003" s="160"/>
      <c r="G1003" s="160"/>
      <c r="H1003" s="160"/>
      <c r="I1003" s="160"/>
      <c r="J1003" s="160"/>
      <c r="K1003" s="160"/>
      <c r="L1003" s="160" t="str">
        <f t="shared" ca="1" si="7"/>
        <v>Script 1</v>
      </c>
      <c r="M1003" s="161"/>
      <c r="N1003" s="150"/>
      <c r="O1003" s="150"/>
      <c r="P1003" s="150"/>
      <c r="Q1003" s="150"/>
      <c r="R1003" s="150"/>
      <c r="S1003" s="150"/>
      <c r="T1003" s="150"/>
      <c r="U1003" s="150"/>
      <c r="V1003" s="150"/>
      <c r="W1003" s="150"/>
      <c r="X1003" s="150"/>
      <c r="Y1003" s="150"/>
      <c r="Z1003" s="150"/>
      <c r="AA1003" s="150"/>
    </row>
    <row r="1004" spans="1:27" ht="12.75">
      <c r="A1004" s="150"/>
      <c r="B1004" s="158">
        <f t="shared" si="6"/>
        <v>996</v>
      </c>
      <c r="C1004" s="159" t="str">
        <f ca="1">IFERROR(__xludf.DUMMYFUNCTION("""COMPUTED_VALUE"""),"Nurhazwani J.")</f>
        <v>Nurhazwani J.</v>
      </c>
      <c r="D1004" s="160" t="str">
        <f ca="1">IFERROR(__xludf.DUMMYFUNCTION("""COMPUTED_VALUE"""),"Dec 5, 2024")</f>
        <v>Dec 5, 2024</v>
      </c>
      <c r="E1004" s="160" t="str">
        <f ca="1">IFERROR(__xludf.DUMMYFUNCTION("""COMPUTED_VALUE"""),"Script 1")</f>
        <v>Script 1</v>
      </c>
      <c r="F1004" s="160"/>
      <c r="G1004" s="160"/>
      <c r="H1004" s="160"/>
      <c r="I1004" s="160"/>
      <c r="J1004" s="160"/>
      <c r="K1004" s="160"/>
      <c r="L1004" s="160" t="str">
        <f t="shared" ca="1" si="7"/>
        <v>Script 1</v>
      </c>
      <c r="M1004" s="161"/>
      <c r="N1004" s="150"/>
      <c r="O1004" s="150"/>
      <c r="P1004" s="150"/>
      <c r="Q1004" s="150"/>
      <c r="R1004" s="150"/>
      <c r="S1004" s="150"/>
      <c r="T1004" s="150"/>
      <c r="U1004" s="150"/>
      <c r="V1004" s="150"/>
      <c r="W1004" s="150"/>
      <c r="X1004" s="150"/>
      <c r="Y1004" s="150"/>
      <c r="Z1004" s="150"/>
      <c r="AA1004" s="150"/>
    </row>
    <row r="1005" spans="1:27" ht="12.75">
      <c r="A1005" s="150"/>
      <c r="B1005" s="158">
        <f t="shared" si="6"/>
        <v>997</v>
      </c>
      <c r="C1005" s="159" t="str">
        <f ca="1">IFERROR(__xludf.DUMMYFUNCTION("""COMPUTED_VALUE"""),"Shakina Mohd Razif")</f>
        <v>Shakina Mohd Razif</v>
      </c>
      <c r="D1005" s="160" t="str">
        <f ca="1">IFERROR(__xludf.DUMMYFUNCTION("""COMPUTED_VALUE"""),"Dec 5, 2024")</f>
        <v>Dec 5, 2024</v>
      </c>
      <c r="E1005" s="160" t="str">
        <f ca="1">IFERROR(__xludf.DUMMYFUNCTION("""COMPUTED_VALUE"""),"Script 1")</f>
        <v>Script 1</v>
      </c>
      <c r="F1005" s="160"/>
      <c r="G1005" s="160"/>
      <c r="H1005" s="160"/>
      <c r="I1005" s="160"/>
      <c r="J1005" s="160"/>
      <c r="K1005" s="160"/>
      <c r="L1005" s="160" t="str">
        <f t="shared" ca="1" si="7"/>
        <v>Script 1</v>
      </c>
      <c r="M1005" s="161"/>
      <c r="N1005" s="150"/>
      <c r="O1005" s="150"/>
      <c r="P1005" s="150"/>
      <c r="Q1005" s="150"/>
      <c r="R1005" s="150"/>
      <c r="S1005" s="150"/>
      <c r="T1005" s="150"/>
      <c r="U1005" s="150"/>
      <c r="V1005" s="150"/>
      <c r="W1005" s="150"/>
      <c r="X1005" s="150"/>
      <c r="Y1005" s="150"/>
      <c r="Z1005" s="150"/>
      <c r="AA1005" s="150"/>
    </row>
    <row r="1006" spans="1:27" ht="12.75">
      <c r="A1006" s="150"/>
      <c r="B1006" s="158">
        <f t="shared" si="6"/>
        <v>998</v>
      </c>
      <c r="C1006" s="159" t="str">
        <f ca="1">IFERROR(__xludf.DUMMYFUNCTION("""COMPUTED_VALUE"""),"Khaira Nabila Rusli")</f>
        <v>Khaira Nabila Rusli</v>
      </c>
      <c r="D1006" s="160" t="str">
        <f ca="1">IFERROR(__xludf.DUMMYFUNCTION("""COMPUTED_VALUE"""),"Dec 5, 2024")</f>
        <v>Dec 5, 2024</v>
      </c>
      <c r="E1006" s="160" t="str">
        <f ca="1">IFERROR(__xludf.DUMMYFUNCTION("""COMPUTED_VALUE"""),"Script 1")</f>
        <v>Script 1</v>
      </c>
      <c r="F1006" s="160"/>
      <c r="G1006" s="160"/>
      <c r="H1006" s="160"/>
      <c r="I1006" s="160"/>
      <c r="J1006" s="160"/>
      <c r="K1006" s="160"/>
      <c r="L1006" s="160" t="str">
        <f t="shared" ca="1" si="7"/>
        <v>Script 1</v>
      </c>
      <c r="M1006" s="161"/>
      <c r="N1006" s="150"/>
      <c r="O1006" s="150"/>
      <c r="P1006" s="150"/>
      <c r="Q1006" s="150"/>
      <c r="R1006" s="150"/>
      <c r="S1006" s="150"/>
      <c r="T1006" s="150"/>
      <c r="U1006" s="150"/>
      <c r="V1006" s="150"/>
      <c r="W1006" s="150"/>
      <c r="X1006" s="150"/>
      <c r="Y1006" s="150"/>
      <c r="Z1006" s="150"/>
      <c r="AA1006" s="150"/>
    </row>
    <row r="1007" spans="1:27" ht="12.75">
      <c r="A1007" s="150"/>
      <c r="B1007" s="158">
        <f t="shared" si="6"/>
        <v>999</v>
      </c>
      <c r="C1007" s="159" t="str">
        <f ca="1">IFERROR(__xludf.DUMMYFUNCTION("""COMPUTED_VALUE"""),"Nuril Arissa")</f>
        <v>Nuril Arissa</v>
      </c>
      <c r="D1007" s="160" t="str">
        <f ca="1">IFERROR(__xludf.DUMMYFUNCTION("""COMPUTED_VALUE"""),"Dec 5, 2024")</f>
        <v>Dec 5, 2024</v>
      </c>
      <c r="E1007" s="160" t="str">
        <f ca="1">IFERROR(__xludf.DUMMYFUNCTION("""COMPUTED_VALUE"""),"Script 1")</f>
        <v>Script 1</v>
      </c>
      <c r="F1007" s="160"/>
      <c r="G1007" s="160"/>
      <c r="H1007" s="160"/>
      <c r="I1007" s="160"/>
      <c r="J1007" s="160"/>
      <c r="K1007" s="160"/>
      <c r="L1007" s="160" t="str">
        <f t="shared" ca="1" si="7"/>
        <v>Script 1</v>
      </c>
      <c r="M1007" s="161"/>
      <c r="N1007" s="150"/>
      <c r="O1007" s="150"/>
      <c r="P1007" s="150"/>
      <c r="Q1007" s="150"/>
      <c r="R1007" s="150"/>
      <c r="S1007" s="150"/>
      <c r="T1007" s="150"/>
      <c r="U1007" s="150"/>
      <c r="V1007" s="150"/>
      <c r="W1007" s="150"/>
      <c r="X1007" s="150"/>
      <c r="Y1007" s="150"/>
      <c r="Z1007" s="150"/>
      <c r="AA1007" s="150"/>
    </row>
    <row r="1008" spans="1:27" ht="12.75">
      <c r="A1008" s="150"/>
      <c r="B1008" s="158">
        <f t="shared" si="6"/>
        <v>1000</v>
      </c>
      <c r="C1008" s="159" t="str">
        <f ca="1">IFERROR(__xludf.DUMMYFUNCTION("""COMPUTED_VALUE"""),"NUR IRDINA MOHD KHAIRIL")</f>
        <v>NUR IRDINA MOHD KHAIRIL</v>
      </c>
      <c r="D1008" s="160" t="str">
        <f ca="1">IFERROR(__xludf.DUMMYFUNCTION("""COMPUTED_VALUE"""),"Dec 5, 2024")</f>
        <v>Dec 5, 2024</v>
      </c>
      <c r="E1008" s="160" t="str">
        <f ca="1">IFERROR(__xludf.DUMMYFUNCTION("""COMPUTED_VALUE"""),"Script 1")</f>
        <v>Script 1</v>
      </c>
      <c r="F1008" s="160"/>
      <c r="G1008" s="160"/>
      <c r="H1008" s="160"/>
      <c r="I1008" s="160"/>
      <c r="J1008" s="160"/>
      <c r="K1008" s="160"/>
      <c r="L1008" s="160" t="str">
        <f t="shared" ca="1" si="7"/>
        <v>Script 1</v>
      </c>
      <c r="M1008" s="161"/>
      <c r="N1008" s="150"/>
      <c r="O1008" s="150"/>
      <c r="P1008" s="150"/>
      <c r="Q1008" s="150"/>
      <c r="R1008" s="150"/>
      <c r="S1008" s="150"/>
      <c r="T1008" s="150"/>
      <c r="U1008" s="150"/>
      <c r="V1008" s="150"/>
      <c r="W1008" s="150"/>
      <c r="X1008" s="150"/>
      <c r="Y1008" s="150"/>
      <c r="Z1008" s="150"/>
      <c r="AA1008" s="150"/>
    </row>
    <row r="1009" spans="1:27" ht="12.75">
      <c r="A1009" s="150"/>
      <c r="B1009" s="158">
        <f t="shared" si="6"/>
        <v>1001</v>
      </c>
      <c r="C1009" s="159" t="str">
        <f ca="1">IFERROR(__xludf.DUMMYFUNCTION("""COMPUTED_VALUE"""),"Nuraliah Mohamed Firdaus")</f>
        <v>Nuraliah Mohamed Firdaus</v>
      </c>
      <c r="D1009" s="160" t="str">
        <f ca="1">IFERROR(__xludf.DUMMYFUNCTION("""COMPUTED_VALUE"""),"Dec 5, 2024")</f>
        <v>Dec 5, 2024</v>
      </c>
      <c r="E1009" s="160" t="str">
        <f ca="1">IFERROR(__xludf.DUMMYFUNCTION("""COMPUTED_VALUE"""),"Script 1")</f>
        <v>Script 1</v>
      </c>
      <c r="F1009" s="160"/>
      <c r="G1009" s="160"/>
      <c r="H1009" s="160"/>
      <c r="I1009" s="160"/>
      <c r="J1009" s="160"/>
      <c r="K1009" s="160"/>
      <c r="L1009" s="160" t="str">
        <f t="shared" ca="1" si="7"/>
        <v>Script 1</v>
      </c>
      <c r="M1009" s="161"/>
      <c r="N1009" s="150"/>
      <c r="O1009" s="150"/>
      <c r="P1009" s="150"/>
      <c r="Q1009" s="150"/>
      <c r="R1009" s="150"/>
      <c r="S1009" s="150"/>
      <c r="T1009" s="150"/>
      <c r="U1009" s="150"/>
      <c r="V1009" s="150"/>
      <c r="W1009" s="150"/>
      <c r="X1009" s="150"/>
      <c r="Y1009" s="150"/>
      <c r="Z1009" s="150"/>
      <c r="AA1009" s="150"/>
    </row>
    <row r="1010" spans="1:27" ht="12.75">
      <c r="A1010" s="150"/>
      <c r="B1010" s="158">
        <f t="shared" si="6"/>
        <v>1002</v>
      </c>
      <c r="C1010" s="159" t="str">
        <f ca="1">IFERROR(__xludf.DUMMYFUNCTION("""COMPUTED_VALUE"""),"Muhammad Naqib Nasir")</f>
        <v>Muhammad Naqib Nasir</v>
      </c>
      <c r="D1010" s="160" t="str">
        <f ca="1">IFERROR(__xludf.DUMMYFUNCTION("""COMPUTED_VALUE"""),"Dec 5, 2024")</f>
        <v>Dec 5, 2024</v>
      </c>
      <c r="E1010" s="160" t="str">
        <f ca="1">IFERROR(__xludf.DUMMYFUNCTION("""COMPUTED_VALUE"""),"Script 1")</f>
        <v>Script 1</v>
      </c>
      <c r="F1010" s="160"/>
      <c r="G1010" s="160"/>
      <c r="H1010" s="160"/>
      <c r="I1010" s="160"/>
      <c r="J1010" s="160"/>
      <c r="K1010" s="160"/>
      <c r="L1010" s="160" t="str">
        <f t="shared" ca="1" si="7"/>
        <v>Script 1</v>
      </c>
      <c r="M1010" s="161"/>
      <c r="N1010" s="150"/>
      <c r="O1010" s="150"/>
      <c r="P1010" s="150"/>
      <c r="Q1010" s="150"/>
      <c r="R1010" s="150"/>
      <c r="S1010" s="150"/>
      <c r="T1010" s="150"/>
      <c r="U1010" s="150"/>
      <c r="V1010" s="150"/>
      <c r="W1010" s="150"/>
      <c r="X1010" s="150"/>
      <c r="Y1010" s="150"/>
      <c r="Z1010" s="150"/>
      <c r="AA1010" s="150"/>
    </row>
    <row r="1011" spans="1:27" ht="12.75">
      <c r="A1011" s="150"/>
      <c r="B1011" s="158">
        <f t="shared" si="6"/>
        <v>1003</v>
      </c>
      <c r="C1011" s="159" t="str">
        <f ca="1">IFERROR(__xludf.DUMMYFUNCTION("""COMPUTED_VALUE"""),"Siti Maisarah Z.")</f>
        <v>Siti Maisarah Z.</v>
      </c>
      <c r="D1011" s="160" t="str">
        <f ca="1">IFERROR(__xludf.DUMMYFUNCTION("""COMPUTED_VALUE"""),"Dec 5, 2024")</f>
        <v>Dec 5, 2024</v>
      </c>
      <c r="E1011" s="160" t="str">
        <f ca="1">IFERROR(__xludf.DUMMYFUNCTION("""COMPUTED_VALUE"""),"Script 1")</f>
        <v>Script 1</v>
      </c>
      <c r="F1011" s="160"/>
      <c r="G1011" s="160"/>
      <c r="H1011" s="160"/>
      <c r="I1011" s="160"/>
      <c r="J1011" s="160"/>
      <c r="K1011" s="160"/>
      <c r="L1011" s="160" t="str">
        <f t="shared" ca="1" si="7"/>
        <v>Script 1</v>
      </c>
      <c r="M1011" s="161"/>
      <c r="N1011" s="150"/>
      <c r="O1011" s="150"/>
      <c r="P1011" s="150"/>
      <c r="Q1011" s="150"/>
      <c r="R1011" s="150"/>
      <c r="S1011" s="150"/>
      <c r="T1011" s="150"/>
      <c r="U1011" s="150"/>
      <c r="V1011" s="150"/>
      <c r="W1011" s="150"/>
      <c r="X1011" s="150"/>
      <c r="Y1011" s="150"/>
      <c r="Z1011" s="150"/>
      <c r="AA1011" s="150"/>
    </row>
    <row r="1012" spans="1:27" ht="12.75">
      <c r="A1012" s="150"/>
      <c r="B1012" s="158">
        <f t="shared" si="6"/>
        <v>1004</v>
      </c>
      <c r="C1012" s="159" t="str">
        <f ca="1">IFERROR(__xludf.DUMMYFUNCTION("""COMPUTED_VALUE"""),"Aqilah Bahrain")</f>
        <v>Aqilah Bahrain</v>
      </c>
      <c r="D1012" s="160" t="str">
        <f ca="1">IFERROR(__xludf.DUMMYFUNCTION("""COMPUTED_VALUE"""),"Dec 5, 2024")</f>
        <v>Dec 5, 2024</v>
      </c>
      <c r="E1012" s="160" t="str">
        <f ca="1">IFERROR(__xludf.DUMMYFUNCTION("""COMPUTED_VALUE"""),"Script 1")</f>
        <v>Script 1</v>
      </c>
      <c r="F1012" s="160"/>
      <c r="G1012" s="160"/>
      <c r="H1012" s="160"/>
      <c r="I1012" s="160"/>
      <c r="J1012" s="160"/>
      <c r="K1012" s="160"/>
      <c r="L1012" s="160" t="str">
        <f t="shared" ca="1" si="7"/>
        <v>Script 1</v>
      </c>
      <c r="M1012" s="161"/>
      <c r="N1012" s="150"/>
      <c r="O1012" s="150"/>
      <c r="P1012" s="150"/>
      <c r="Q1012" s="150"/>
      <c r="R1012" s="150"/>
      <c r="S1012" s="150"/>
      <c r="T1012" s="150"/>
      <c r="U1012" s="150"/>
      <c r="V1012" s="150"/>
      <c r="W1012" s="150"/>
      <c r="X1012" s="150"/>
      <c r="Y1012" s="150"/>
      <c r="Z1012" s="150"/>
      <c r="AA1012" s="150"/>
    </row>
    <row r="1013" spans="1:27" ht="12.75">
      <c r="A1013" s="150"/>
      <c r="B1013" s="158">
        <f t="shared" si="6"/>
        <v>1005</v>
      </c>
      <c r="C1013" s="159" t="str">
        <f ca="1">IFERROR(__xludf.DUMMYFUNCTION("""COMPUTED_VALUE"""),"MUHAMMAD ADAM HAKIMI")</f>
        <v>MUHAMMAD ADAM HAKIMI</v>
      </c>
      <c r="D1013" s="160" t="str">
        <f ca="1">IFERROR(__xludf.DUMMYFUNCTION("""COMPUTED_VALUE"""),"Dec 5, 2024")</f>
        <v>Dec 5, 2024</v>
      </c>
      <c r="E1013" s="160" t="str">
        <f ca="1">IFERROR(__xludf.DUMMYFUNCTION("""COMPUTED_VALUE"""),"Script 1")</f>
        <v>Script 1</v>
      </c>
      <c r="F1013" s="160"/>
      <c r="G1013" s="160"/>
      <c r="H1013" s="160"/>
      <c r="I1013" s="160"/>
      <c r="J1013" s="160"/>
      <c r="K1013" s="160"/>
      <c r="L1013" s="160" t="str">
        <f t="shared" ca="1" si="7"/>
        <v>Script 1</v>
      </c>
      <c r="M1013" s="161"/>
      <c r="N1013" s="150"/>
      <c r="O1013" s="150"/>
      <c r="P1013" s="150"/>
      <c r="Q1013" s="150"/>
      <c r="R1013" s="150"/>
      <c r="S1013" s="150"/>
      <c r="T1013" s="150"/>
      <c r="U1013" s="150"/>
      <c r="V1013" s="150"/>
      <c r="W1013" s="150"/>
      <c r="X1013" s="150"/>
      <c r="Y1013" s="150"/>
      <c r="Z1013" s="150"/>
      <c r="AA1013" s="150"/>
    </row>
    <row r="1014" spans="1:27" ht="12.75">
      <c r="A1014" s="150"/>
      <c r="B1014" s="158">
        <f t="shared" si="6"/>
        <v>1006</v>
      </c>
      <c r="C1014" s="159" t="str">
        <f ca="1">IFERROR(__xludf.DUMMYFUNCTION("""COMPUTED_VALUE"""),"Irfan Haziq Khairul Ridzuan")</f>
        <v>Irfan Haziq Khairul Ridzuan</v>
      </c>
      <c r="D1014" s="160" t="str">
        <f ca="1">IFERROR(__xludf.DUMMYFUNCTION("""COMPUTED_VALUE"""),"Dec 5, 2024")</f>
        <v>Dec 5, 2024</v>
      </c>
      <c r="E1014" s="160" t="str">
        <f ca="1">IFERROR(__xludf.DUMMYFUNCTION("""COMPUTED_VALUE"""),"Script 1")</f>
        <v>Script 1</v>
      </c>
      <c r="F1014" s="160"/>
      <c r="G1014" s="160"/>
      <c r="H1014" s="160"/>
      <c r="I1014" s="160"/>
      <c r="J1014" s="160"/>
      <c r="K1014" s="160"/>
      <c r="L1014" s="160" t="str">
        <f t="shared" ca="1" si="7"/>
        <v>Script 1</v>
      </c>
      <c r="M1014" s="161"/>
      <c r="N1014" s="150"/>
      <c r="O1014" s="150"/>
      <c r="P1014" s="150"/>
      <c r="Q1014" s="150"/>
      <c r="R1014" s="150"/>
      <c r="S1014" s="150"/>
      <c r="T1014" s="150"/>
      <c r="U1014" s="150"/>
      <c r="V1014" s="150"/>
      <c r="W1014" s="150"/>
      <c r="X1014" s="150"/>
      <c r="Y1014" s="150"/>
      <c r="Z1014" s="150"/>
      <c r="AA1014" s="150"/>
    </row>
    <row r="1015" spans="1:27" ht="12.75">
      <c r="A1015" s="150"/>
      <c r="B1015" s="158">
        <f t="shared" si="6"/>
        <v>1007</v>
      </c>
      <c r="C1015" s="159" t="str">
        <f ca="1">IFERROR(__xludf.DUMMYFUNCTION("""COMPUTED_VALUE"""),"Nordar Ikhwan")</f>
        <v>Nordar Ikhwan</v>
      </c>
      <c r="D1015" s="160" t="str">
        <f ca="1">IFERROR(__xludf.DUMMYFUNCTION("""COMPUTED_VALUE"""),"Dec 5, 2024")</f>
        <v>Dec 5, 2024</v>
      </c>
      <c r="E1015" s="160" t="str">
        <f ca="1">IFERROR(__xludf.DUMMYFUNCTION("""COMPUTED_VALUE"""),"Script 1")</f>
        <v>Script 1</v>
      </c>
      <c r="F1015" s="160"/>
      <c r="G1015" s="160"/>
      <c r="H1015" s="160"/>
      <c r="I1015" s="160"/>
      <c r="J1015" s="160"/>
      <c r="K1015" s="160"/>
      <c r="L1015" s="160" t="str">
        <f t="shared" ca="1" si="7"/>
        <v>Script 1</v>
      </c>
      <c r="M1015" s="161"/>
      <c r="N1015" s="150"/>
      <c r="O1015" s="150"/>
      <c r="P1015" s="150"/>
      <c r="Q1015" s="150"/>
      <c r="R1015" s="150"/>
      <c r="S1015" s="150"/>
      <c r="T1015" s="150"/>
      <c r="U1015" s="150"/>
      <c r="V1015" s="150"/>
      <c r="W1015" s="150"/>
      <c r="X1015" s="150"/>
      <c r="Y1015" s="150"/>
      <c r="Z1015" s="150"/>
      <c r="AA1015" s="150"/>
    </row>
    <row r="1016" spans="1:27" ht="12.75">
      <c r="A1016" s="150"/>
      <c r="B1016" s="158">
        <f t="shared" si="6"/>
        <v>1008</v>
      </c>
      <c r="C1016" s="159" t="str">
        <f ca="1">IFERROR(__xludf.DUMMYFUNCTION("""COMPUTED_VALUE"""),"Nurul Aini Syazwani")</f>
        <v>Nurul Aini Syazwani</v>
      </c>
      <c r="D1016" s="160" t="str">
        <f ca="1">IFERROR(__xludf.DUMMYFUNCTION("""COMPUTED_VALUE"""),"Dec 5, 2024")</f>
        <v>Dec 5, 2024</v>
      </c>
      <c r="E1016" s="160" t="str">
        <f ca="1">IFERROR(__xludf.DUMMYFUNCTION("""COMPUTED_VALUE"""),"Script 1")</f>
        <v>Script 1</v>
      </c>
      <c r="F1016" s="160"/>
      <c r="G1016" s="160"/>
      <c r="H1016" s="160"/>
      <c r="I1016" s="160"/>
      <c r="J1016" s="160"/>
      <c r="K1016" s="160"/>
      <c r="L1016" s="160" t="str">
        <f t="shared" ca="1" si="7"/>
        <v>Script 1</v>
      </c>
      <c r="M1016" s="161"/>
      <c r="N1016" s="150"/>
      <c r="O1016" s="150"/>
      <c r="P1016" s="150"/>
      <c r="Q1016" s="150"/>
      <c r="R1016" s="150"/>
      <c r="S1016" s="150"/>
      <c r="T1016" s="150"/>
      <c r="U1016" s="150"/>
      <c r="V1016" s="150"/>
      <c r="W1016" s="150"/>
      <c r="X1016" s="150"/>
      <c r="Y1016" s="150"/>
      <c r="Z1016" s="150"/>
      <c r="AA1016" s="150"/>
    </row>
    <row r="1017" spans="1:27" ht="12.75">
      <c r="A1017" s="150"/>
      <c r="B1017" s="158">
        <f t="shared" si="6"/>
        <v>1009</v>
      </c>
      <c r="C1017" s="159" t="str">
        <f ca="1">IFERROR(__xludf.DUMMYFUNCTION("""COMPUTED_VALUE"""),"Nur Fateehah Zaili")</f>
        <v>Nur Fateehah Zaili</v>
      </c>
      <c r="D1017" s="160" t="str">
        <f ca="1">IFERROR(__xludf.DUMMYFUNCTION("""COMPUTED_VALUE"""),"Dec 5, 2024")</f>
        <v>Dec 5, 2024</v>
      </c>
      <c r="E1017" s="160" t="str">
        <f ca="1">IFERROR(__xludf.DUMMYFUNCTION("""COMPUTED_VALUE"""),"Script 1")</f>
        <v>Script 1</v>
      </c>
      <c r="F1017" s="160"/>
      <c r="G1017" s="160"/>
      <c r="H1017" s="160"/>
      <c r="I1017" s="160"/>
      <c r="J1017" s="160"/>
      <c r="K1017" s="160"/>
      <c r="L1017" s="160" t="str">
        <f t="shared" ca="1" si="7"/>
        <v>Script 1</v>
      </c>
      <c r="M1017" s="161"/>
      <c r="N1017" s="150"/>
      <c r="O1017" s="150"/>
      <c r="P1017" s="150"/>
      <c r="Q1017" s="150"/>
      <c r="R1017" s="150"/>
      <c r="S1017" s="150"/>
      <c r="T1017" s="150"/>
      <c r="U1017" s="150"/>
      <c r="V1017" s="150"/>
      <c r="W1017" s="150"/>
      <c r="X1017" s="150"/>
      <c r="Y1017" s="150"/>
      <c r="Z1017" s="150"/>
      <c r="AA1017" s="150"/>
    </row>
    <row r="1018" spans="1:27" ht="12.75">
      <c r="A1018" s="150"/>
      <c r="B1018" s="158">
        <f t="shared" si="6"/>
        <v>1010</v>
      </c>
      <c r="C1018" s="159" t="str">
        <f ca="1">IFERROR(__xludf.DUMMYFUNCTION("""COMPUTED_VALUE"""),"Johaikal Jamaluddin")</f>
        <v>Johaikal Jamaluddin</v>
      </c>
      <c r="D1018" s="160" t="str">
        <f ca="1">IFERROR(__xludf.DUMMYFUNCTION("""COMPUTED_VALUE"""),"Dec 5, 2024")</f>
        <v>Dec 5, 2024</v>
      </c>
      <c r="E1018" s="160" t="str">
        <f ca="1">IFERROR(__xludf.DUMMYFUNCTION("""COMPUTED_VALUE"""),"Script 1")</f>
        <v>Script 1</v>
      </c>
      <c r="F1018" s="160"/>
      <c r="G1018" s="160"/>
      <c r="H1018" s="160"/>
      <c r="I1018" s="160"/>
      <c r="J1018" s="160"/>
      <c r="K1018" s="160"/>
      <c r="L1018" s="160" t="str">
        <f t="shared" ca="1" si="7"/>
        <v>Script 1</v>
      </c>
      <c r="M1018" s="161"/>
      <c r="N1018" s="150"/>
      <c r="O1018" s="150"/>
      <c r="P1018" s="150"/>
      <c r="Q1018" s="150"/>
      <c r="R1018" s="150"/>
      <c r="S1018" s="150"/>
      <c r="T1018" s="150"/>
      <c r="U1018" s="150"/>
      <c r="V1018" s="150"/>
      <c r="W1018" s="150"/>
      <c r="X1018" s="150"/>
      <c r="Y1018" s="150"/>
      <c r="Z1018" s="150"/>
      <c r="AA1018" s="150"/>
    </row>
    <row r="1019" spans="1:27" ht="12.75">
      <c r="A1019" s="150"/>
      <c r="B1019" s="158">
        <f t="shared" si="6"/>
        <v>1011</v>
      </c>
      <c r="C1019" s="159" t="str">
        <f ca="1">IFERROR(__xludf.DUMMYFUNCTION("""COMPUTED_VALUE"""),"Nur syahira")</f>
        <v>Nur syahira</v>
      </c>
      <c r="D1019" s="160" t="str">
        <f ca="1">IFERROR(__xludf.DUMMYFUNCTION("""COMPUTED_VALUE"""),"Dec 5, 2024")</f>
        <v>Dec 5, 2024</v>
      </c>
      <c r="E1019" s="160" t="str">
        <f ca="1">IFERROR(__xludf.DUMMYFUNCTION("""COMPUTED_VALUE"""),"Script 1")</f>
        <v>Script 1</v>
      </c>
      <c r="F1019" s="160"/>
      <c r="G1019" s="160"/>
      <c r="H1019" s="160"/>
      <c r="I1019" s="160"/>
      <c r="J1019" s="160"/>
      <c r="K1019" s="160"/>
      <c r="L1019" s="160" t="str">
        <f t="shared" ca="1" si="7"/>
        <v>Script 1</v>
      </c>
      <c r="M1019" s="161"/>
      <c r="N1019" s="150"/>
      <c r="O1019" s="150"/>
      <c r="P1019" s="150"/>
      <c r="Q1019" s="150"/>
      <c r="R1019" s="150"/>
      <c r="S1019" s="150"/>
      <c r="T1019" s="150"/>
      <c r="U1019" s="150"/>
      <c r="V1019" s="150"/>
      <c r="W1019" s="150"/>
      <c r="X1019" s="150"/>
      <c r="Y1019" s="150"/>
      <c r="Z1019" s="150"/>
      <c r="AA1019" s="150"/>
    </row>
    <row r="1020" spans="1:27" ht="12.75">
      <c r="A1020" s="150"/>
      <c r="B1020" s="158">
        <f t="shared" si="6"/>
        <v>1012</v>
      </c>
      <c r="C1020" s="159" t="str">
        <f ca="1">IFERROR(__xludf.DUMMYFUNCTION("""COMPUTED_VALUE"""),"Amanina Shamsuddin")</f>
        <v>Amanina Shamsuddin</v>
      </c>
      <c r="D1020" s="160" t="str">
        <f ca="1">IFERROR(__xludf.DUMMYFUNCTION("""COMPUTED_VALUE"""),"Dec 5, 2024")</f>
        <v>Dec 5, 2024</v>
      </c>
      <c r="E1020" s="160" t="str">
        <f ca="1">IFERROR(__xludf.DUMMYFUNCTION("""COMPUTED_VALUE"""),"Script 1")</f>
        <v>Script 1</v>
      </c>
      <c r="F1020" s="160"/>
      <c r="G1020" s="160"/>
      <c r="H1020" s="160"/>
      <c r="I1020" s="160"/>
      <c r="J1020" s="160"/>
      <c r="K1020" s="160"/>
      <c r="L1020" s="160" t="str">
        <f t="shared" ca="1" si="7"/>
        <v>Script 1</v>
      </c>
      <c r="M1020" s="161"/>
      <c r="N1020" s="150"/>
      <c r="O1020" s="150"/>
      <c r="P1020" s="150"/>
      <c r="Q1020" s="150"/>
      <c r="R1020" s="150"/>
      <c r="S1020" s="150"/>
      <c r="T1020" s="150"/>
      <c r="U1020" s="150"/>
      <c r="V1020" s="150"/>
      <c r="W1020" s="150"/>
      <c r="X1020" s="150"/>
      <c r="Y1020" s="150"/>
      <c r="Z1020" s="150"/>
      <c r="AA1020" s="150"/>
    </row>
    <row r="1021" spans="1:27" ht="12.75">
      <c r="A1021" s="150"/>
      <c r="B1021" s="158">
        <f t="shared" si="6"/>
        <v>1013</v>
      </c>
      <c r="C1021" s="159" t="str">
        <f ca="1">IFERROR(__xludf.DUMMYFUNCTION("""COMPUTED_VALUE"""),"Intan Nuratiqah Mior Awaluddin")</f>
        <v>Intan Nuratiqah Mior Awaluddin</v>
      </c>
      <c r="D1021" s="160" t="str">
        <f ca="1">IFERROR(__xludf.DUMMYFUNCTION("""COMPUTED_VALUE"""),"Dec 5, 2024")</f>
        <v>Dec 5, 2024</v>
      </c>
      <c r="E1021" s="160" t="str">
        <f ca="1">IFERROR(__xludf.DUMMYFUNCTION("""COMPUTED_VALUE"""),"Script 1")</f>
        <v>Script 1</v>
      </c>
      <c r="F1021" s="160"/>
      <c r="G1021" s="160"/>
      <c r="H1021" s="160"/>
      <c r="I1021" s="160"/>
      <c r="J1021" s="160"/>
      <c r="K1021" s="160"/>
      <c r="L1021" s="160" t="str">
        <f t="shared" ca="1" si="7"/>
        <v>Script 1</v>
      </c>
      <c r="M1021" s="161"/>
      <c r="N1021" s="150"/>
      <c r="O1021" s="150"/>
      <c r="P1021" s="150"/>
      <c r="Q1021" s="150"/>
      <c r="R1021" s="150"/>
      <c r="S1021" s="150"/>
      <c r="T1021" s="150"/>
      <c r="U1021" s="150"/>
      <c r="V1021" s="150"/>
      <c r="W1021" s="150"/>
      <c r="X1021" s="150"/>
      <c r="Y1021" s="150"/>
      <c r="Z1021" s="150"/>
      <c r="AA1021" s="150"/>
    </row>
    <row r="1022" spans="1:27" ht="12.75">
      <c r="A1022" s="150"/>
      <c r="B1022" s="158">
        <f t="shared" si="6"/>
        <v>1014</v>
      </c>
      <c r="C1022" s="159" t="str">
        <f ca="1">IFERROR(__xludf.DUMMYFUNCTION("""COMPUTED_VALUE"""),"Haninazira Suzzana")</f>
        <v>Haninazira Suzzana</v>
      </c>
      <c r="D1022" s="160" t="str">
        <f ca="1">IFERROR(__xludf.DUMMYFUNCTION("""COMPUTED_VALUE"""),"Dec 5, 2024")</f>
        <v>Dec 5, 2024</v>
      </c>
      <c r="E1022" s="160" t="str">
        <f ca="1">IFERROR(__xludf.DUMMYFUNCTION("""COMPUTED_VALUE"""),"Script 1")</f>
        <v>Script 1</v>
      </c>
      <c r="F1022" s="160"/>
      <c r="G1022" s="160"/>
      <c r="H1022" s="160"/>
      <c r="I1022" s="160"/>
      <c r="J1022" s="160"/>
      <c r="K1022" s="160"/>
      <c r="L1022" s="160" t="str">
        <f t="shared" ca="1" si="7"/>
        <v>Script 1</v>
      </c>
      <c r="M1022" s="161"/>
      <c r="N1022" s="150"/>
      <c r="O1022" s="150"/>
      <c r="P1022" s="150"/>
      <c r="Q1022" s="150"/>
      <c r="R1022" s="150"/>
      <c r="S1022" s="150"/>
      <c r="T1022" s="150"/>
      <c r="U1022" s="150"/>
      <c r="V1022" s="150"/>
      <c r="W1022" s="150"/>
      <c r="X1022" s="150"/>
      <c r="Y1022" s="150"/>
      <c r="Z1022" s="150"/>
      <c r="AA1022" s="150"/>
    </row>
    <row r="1023" spans="1:27" ht="12.75">
      <c r="A1023" s="150"/>
      <c r="B1023" s="158">
        <f t="shared" si="6"/>
        <v>1015</v>
      </c>
      <c r="C1023" s="159" t="str">
        <f ca="1">IFERROR(__xludf.DUMMYFUNCTION("""COMPUTED_VALUE"""),"Nur Shazwani")</f>
        <v>Nur Shazwani</v>
      </c>
      <c r="D1023" s="160" t="str">
        <f ca="1">IFERROR(__xludf.DUMMYFUNCTION("""COMPUTED_VALUE"""),"Dec 5, 2024")</f>
        <v>Dec 5, 2024</v>
      </c>
      <c r="E1023" s="160" t="str">
        <f ca="1">IFERROR(__xludf.DUMMYFUNCTION("""COMPUTED_VALUE"""),"Script 1")</f>
        <v>Script 1</v>
      </c>
      <c r="F1023" s="160"/>
      <c r="G1023" s="160"/>
      <c r="H1023" s="160"/>
      <c r="I1023" s="160"/>
      <c r="J1023" s="160"/>
      <c r="K1023" s="160"/>
      <c r="L1023" s="160" t="str">
        <f t="shared" ca="1" si="7"/>
        <v>Script 1</v>
      </c>
      <c r="M1023" s="161"/>
      <c r="N1023" s="150"/>
      <c r="O1023" s="150"/>
      <c r="P1023" s="150"/>
      <c r="Q1023" s="150"/>
      <c r="R1023" s="150"/>
      <c r="S1023" s="150"/>
      <c r="T1023" s="150"/>
      <c r="U1023" s="150"/>
      <c r="V1023" s="150"/>
      <c r="W1023" s="150"/>
      <c r="X1023" s="150"/>
      <c r="Y1023" s="150"/>
      <c r="Z1023" s="150"/>
      <c r="AA1023" s="150"/>
    </row>
    <row r="1024" spans="1:27" ht="12.75">
      <c r="A1024" s="150"/>
      <c r="B1024" s="158">
        <f t="shared" si="6"/>
        <v>1016</v>
      </c>
      <c r="C1024" s="159" t="str">
        <f ca="1">IFERROR(__xludf.DUMMYFUNCTION("""COMPUTED_VALUE"""),"Syazlina Shuhaimy")</f>
        <v>Syazlina Shuhaimy</v>
      </c>
      <c r="D1024" s="160" t="str">
        <f ca="1">IFERROR(__xludf.DUMMYFUNCTION("""COMPUTED_VALUE"""),"Dec 5, 2024")</f>
        <v>Dec 5, 2024</v>
      </c>
      <c r="E1024" s="160" t="str">
        <f ca="1">IFERROR(__xludf.DUMMYFUNCTION("""COMPUTED_VALUE"""),"Script 1")</f>
        <v>Script 1</v>
      </c>
      <c r="F1024" s="160"/>
      <c r="G1024" s="160"/>
      <c r="H1024" s="160"/>
      <c r="I1024" s="160"/>
      <c r="J1024" s="160"/>
      <c r="K1024" s="160"/>
      <c r="L1024" s="160" t="str">
        <f t="shared" ca="1" si="7"/>
        <v>Script 1</v>
      </c>
      <c r="M1024" s="161"/>
      <c r="N1024" s="150"/>
      <c r="O1024" s="150"/>
      <c r="P1024" s="150"/>
      <c r="Q1024" s="150"/>
      <c r="R1024" s="150"/>
      <c r="S1024" s="150"/>
      <c r="T1024" s="150"/>
      <c r="U1024" s="150"/>
      <c r="V1024" s="150"/>
      <c r="W1024" s="150"/>
      <c r="X1024" s="150"/>
      <c r="Y1024" s="150"/>
      <c r="Z1024" s="150"/>
      <c r="AA1024" s="150"/>
    </row>
    <row r="1025" spans="1:27" ht="12.75">
      <c r="A1025" s="150"/>
      <c r="B1025" s="158">
        <f t="shared" si="6"/>
        <v>1017</v>
      </c>
      <c r="C1025" s="159" t="str">
        <f ca="1">IFERROR(__xludf.DUMMYFUNCTION("""COMPUTED_VALUE"""),"Nurina Zulaikha")</f>
        <v>Nurina Zulaikha</v>
      </c>
      <c r="D1025" s="160" t="str">
        <f ca="1">IFERROR(__xludf.DUMMYFUNCTION("""COMPUTED_VALUE"""),"Dec 5, 2024")</f>
        <v>Dec 5, 2024</v>
      </c>
      <c r="E1025" s="160" t="str">
        <f ca="1">IFERROR(__xludf.DUMMYFUNCTION("""COMPUTED_VALUE"""),"Script 1")</f>
        <v>Script 1</v>
      </c>
      <c r="F1025" s="160"/>
      <c r="G1025" s="160"/>
      <c r="H1025" s="160"/>
      <c r="I1025" s="160"/>
      <c r="J1025" s="160"/>
      <c r="K1025" s="160"/>
      <c r="L1025" s="160" t="str">
        <f t="shared" ca="1" si="7"/>
        <v>Script 1</v>
      </c>
      <c r="M1025" s="161"/>
      <c r="N1025" s="150"/>
      <c r="O1025" s="150"/>
      <c r="P1025" s="150"/>
      <c r="Q1025" s="150"/>
      <c r="R1025" s="150"/>
      <c r="S1025" s="150"/>
      <c r="T1025" s="150"/>
      <c r="U1025" s="150"/>
      <c r="V1025" s="150"/>
      <c r="W1025" s="150"/>
      <c r="X1025" s="150"/>
      <c r="Y1025" s="150"/>
      <c r="Z1025" s="150"/>
      <c r="AA1025" s="150"/>
    </row>
    <row r="1026" spans="1:27" ht="12.75">
      <c r="A1026" s="150"/>
      <c r="B1026" s="158">
        <f t="shared" si="6"/>
        <v>1018</v>
      </c>
      <c r="C1026" s="159" t="str">
        <f ca="1">IFERROR(__xludf.DUMMYFUNCTION("""COMPUTED_VALUE"""),"Ain Ibrahim")</f>
        <v>Ain Ibrahim</v>
      </c>
      <c r="D1026" s="160" t="str">
        <f ca="1">IFERROR(__xludf.DUMMYFUNCTION("""COMPUTED_VALUE"""),"Dec 5, 2024")</f>
        <v>Dec 5, 2024</v>
      </c>
      <c r="E1026" s="160" t="str">
        <f ca="1">IFERROR(__xludf.DUMMYFUNCTION("""COMPUTED_VALUE"""),"Script 1")</f>
        <v>Script 1</v>
      </c>
      <c r="F1026" s="160"/>
      <c r="G1026" s="160"/>
      <c r="H1026" s="160"/>
      <c r="I1026" s="160"/>
      <c r="J1026" s="160"/>
      <c r="K1026" s="160"/>
      <c r="L1026" s="160" t="str">
        <f t="shared" ca="1" si="7"/>
        <v>Script 1</v>
      </c>
      <c r="M1026" s="161"/>
      <c r="N1026" s="150"/>
      <c r="O1026" s="150"/>
      <c r="P1026" s="150"/>
      <c r="Q1026" s="150"/>
      <c r="R1026" s="150"/>
      <c r="S1026" s="150"/>
      <c r="T1026" s="150"/>
      <c r="U1026" s="150"/>
      <c r="V1026" s="150"/>
      <c r="W1026" s="150"/>
      <c r="X1026" s="150"/>
      <c r="Y1026" s="150"/>
      <c r="Z1026" s="150"/>
      <c r="AA1026" s="150"/>
    </row>
    <row r="1027" spans="1:27" ht="12.75">
      <c r="A1027" s="150"/>
      <c r="B1027" s="158">
        <f t="shared" si="6"/>
        <v>1019</v>
      </c>
      <c r="C1027" s="159" t="str">
        <f ca="1">IFERROR(__xludf.DUMMYFUNCTION("""COMPUTED_VALUE"""),"Mohammad Nur Syafaat")</f>
        <v>Mohammad Nur Syafaat</v>
      </c>
      <c r="D1027" s="160" t="str">
        <f ca="1">IFERROR(__xludf.DUMMYFUNCTION("""COMPUTED_VALUE"""),"Dec 5, 2024")</f>
        <v>Dec 5, 2024</v>
      </c>
      <c r="E1027" s="160" t="str">
        <f ca="1">IFERROR(__xludf.DUMMYFUNCTION("""COMPUTED_VALUE"""),"Script 1")</f>
        <v>Script 1</v>
      </c>
      <c r="F1027" s="160"/>
      <c r="G1027" s="160"/>
      <c r="H1027" s="160"/>
      <c r="I1027" s="160"/>
      <c r="J1027" s="160"/>
      <c r="K1027" s="160"/>
      <c r="L1027" s="160" t="str">
        <f t="shared" ca="1" si="7"/>
        <v>Script 1</v>
      </c>
      <c r="M1027" s="161"/>
      <c r="N1027" s="150"/>
      <c r="O1027" s="150"/>
      <c r="P1027" s="150"/>
      <c r="Q1027" s="150"/>
      <c r="R1027" s="150"/>
      <c r="S1027" s="150"/>
      <c r="T1027" s="150"/>
      <c r="U1027" s="150"/>
      <c r="V1027" s="150"/>
      <c r="W1027" s="150"/>
      <c r="X1027" s="150"/>
      <c r="Y1027" s="150"/>
      <c r="Z1027" s="150"/>
      <c r="AA1027" s="150"/>
    </row>
    <row r="1028" spans="1:27" ht="12.75">
      <c r="A1028" s="150"/>
      <c r="B1028" s="158">
        <f t="shared" si="6"/>
        <v>1020</v>
      </c>
      <c r="C1028" s="159" t="str">
        <f ca="1">IFERROR(__xludf.DUMMYFUNCTION("""COMPUTED_VALUE"""),"Nur Zafirah Abdul Aziz")</f>
        <v>Nur Zafirah Abdul Aziz</v>
      </c>
      <c r="D1028" s="160" t="str">
        <f ca="1">IFERROR(__xludf.DUMMYFUNCTION("""COMPUTED_VALUE"""),"Dec 5, 2024")</f>
        <v>Dec 5, 2024</v>
      </c>
      <c r="E1028" s="160" t="str">
        <f ca="1">IFERROR(__xludf.DUMMYFUNCTION("""COMPUTED_VALUE"""),"Script 1")</f>
        <v>Script 1</v>
      </c>
      <c r="F1028" s="160"/>
      <c r="G1028" s="160"/>
      <c r="H1028" s="160"/>
      <c r="I1028" s="160"/>
      <c r="J1028" s="160"/>
      <c r="K1028" s="160"/>
      <c r="L1028" s="160" t="str">
        <f t="shared" ca="1" si="7"/>
        <v>Script 1</v>
      </c>
      <c r="M1028" s="161"/>
      <c r="N1028" s="150"/>
      <c r="O1028" s="150"/>
      <c r="P1028" s="150"/>
      <c r="Q1028" s="150"/>
      <c r="R1028" s="150"/>
      <c r="S1028" s="150"/>
      <c r="T1028" s="150"/>
      <c r="U1028" s="150"/>
      <c r="V1028" s="150"/>
      <c r="W1028" s="150"/>
      <c r="X1028" s="150"/>
      <c r="Y1028" s="150"/>
      <c r="Z1028" s="150"/>
      <c r="AA1028" s="150"/>
    </row>
    <row r="1029" spans="1:27" ht="12.75">
      <c r="A1029" s="150"/>
      <c r="B1029" s="158">
        <f t="shared" ref="B1029:B1283" si="8">ROW()-ROW($B$8)</f>
        <v>1021</v>
      </c>
      <c r="C1029" s="159" t="str">
        <f ca="1">IFERROR(__xludf.DUMMYFUNCTION("""COMPUTED_VALUE"""),"Muhd Syukran")</f>
        <v>Muhd Syukran</v>
      </c>
      <c r="D1029" s="160" t="str">
        <f ca="1">IFERROR(__xludf.DUMMYFUNCTION("""COMPUTED_VALUE"""),"Dec 5, 2024")</f>
        <v>Dec 5, 2024</v>
      </c>
      <c r="E1029" s="160" t="str">
        <f ca="1">IFERROR(__xludf.DUMMYFUNCTION("""COMPUTED_VALUE"""),"Script 1")</f>
        <v>Script 1</v>
      </c>
      <c r="F1029" s="160"/>
      <c r="G1029" s="160"/>
      <c r="H1029" s="160"/>
      <c r="I1029" s="160"/>
      <c r="J1029" s="160"/>
      <c r="K1029" s="160"/>
      <c r="L1029" s="160" t="str">
        <f t="shared" ref="L1029:L1283" ca="1" si="9">IF(K1029&lt;&gt;"",IF(I1029&lt;&gt;"",IF(G1029&lt;&gt;"",IF(E1029&lt;&gt;"","-"),K1029),G1029),E1029)</f>
        <v>Script 1</v>
      </c>
      <c r="M1029" s="161"/>
      <c r="N1029" s="150"/>
      <c r="O1029" s="150"/>
      <c r="P1029" s="150"/>
      <c r="Q1029" s="150"/>
      <c r="R1029" s="150"/>
      <c r="S1029" s="150"/>
      <c r="T1029" s="150"/>
      <c r="U1029" s="150"/>
      <c r="V1029" s="150"/>
      <c r="W1029" s="150"/>
      <c r="X1029" s="150"/>
      <c r="Y1029" s="150"/>
      <c r="Z1029" s="150"/>
      <c r="AA1029" s="150"/>
    </row>
    <row r="1030" spans="1:27" ht="12.75">
      <c r="A1030" s="150"/>
      <c r="B1030" s="158">
        <f t="shared" si="8"/>
        <v>1022</v>
      </c>
      <c r="C1030" s="159" t="str">
        <f ca="1">IFERROR(__xludf.DUMMYFUNCTION("""COMPUTED_VALUE"""),"Amey Zulaikha")</f>
        <v>Amey Zulaikha</v>
      </c>
      <c r="D1030" s="160" t="str">
        <f ca="1">IFERROR(__xludf.DUMMYFUNCTION("""COMPUTED_VALUE"""),"Dec 5, 2024")</f>
        <v>Dec 5, 2024</v>
      </c>
      <c r="E1030" s="160" t="str">
        <f ca="1">IFERROR(__xludf.DUMMYFUNCTION("""COMPUTED_VALUE"""),"Script 1")</f>
        <v>Script 1</v>
      </c>
      <c r="F1030" s="160"/>
      <c r="G1030" s="160"/>
      <c r="H1030" s="160"/>
      <c r="I1030" s="160"/>
      <c r="J1030" s="160"/>
      <c r="K1030" s="160"/>
      <c r="L1030" s="160" t="str">
        <f t="shared" ca="1" si="9"/>
        <v>Script 1</v>
      </c>
      <c r="M1030" s="161"/>
      <c r="N1030" s="150"/>
      <c r="O1030" s="150"/>
      <c r="P1030" s="150"/>
      <c r="Q1030" s="150"/>
      <c r="R1030" s="150"/>
      <c r="S1030" s="150"/>
      <c r="T1030" s="150"/>
      <c r="U1030" s="150"/>
      <c r="V1030" s="150"/>
      <c r="W1030" s="150"/>
      <c r="X1030" s="150"/>
      <c r="Y1030" s="150"/>
      <c r="Z1030" s="150"/>
      <c r="AA1030" s="150"/>
    </row>
    <row r="1031" spans="1:27" ht="12.75">
      <c r="A1031" s="150"/>
      <c r="B1031" s="158">
        <f t="shared" si="8"/>
        <v>1023</v>
      </c>
      <c r="C1031" s="159" t="str">
        <f ca="1">IFERROR(__xludf.DUMMYFUNCTION("""COMPUTED_VALUE"""),"Nurin Nabilah")</f>
        <v>Nurin Nabilah</v>
      </c>
      <c r="D1031" s="160" t="str">
        <f ca="1">IFERROR(__xludf.DUMMYFUNCTION("""COMPUTED_VALUE"""),"Dec 5, 2024")</f>
        <v>Dec 5, 2024</v>
      </c>
      <c r="E1031" s="160" t="str">
        <f ca="1">IFERROR(__xludf.DUMMYFUNCTION("""COMPUTED_VALUE"""),"Script 1")</f>
        <v>Script 1</v>
      </c>
      <c r="F1031" s="160"/>
      <c r="G1031" s="160"/>
      <c r="H1031" s="160"/>
      <c r="I1031" s="160"/>
      <c r="J1031" s="160"/>
      <c r="K1031" s="160"/>
      <c r="L1031" s="160" t="str">
        <f t="shared" ca="1" si="9"/>
        <v>Script 1</v>
      </c>
      <c r="M1031" s="161"/>
      <c r="N1031" s="150"/>
      <c r="O1031" s="150"/>
      <c r="P1031" s="150"/>
      <c r="Q1031" s="150"/>
      <c r="R1031" s="150"/>
      <c r="S1031" s="150"/>
      <c r="T1031" s="150"/>
      <c r="U1031" s="150"/>
      <c r="V1031" s="150"/>
      <c r="W1031" s="150"/>
      <c r="X1031" s="150"/>
      <c r="Y1031" s="150"/>
      <c r="Z1031" s="150"/>
      <c r="AA1031" s="150"/>
    </row>
    <row r="1032" spans="1:27" ht="12.75">
      <c r="A1032" s="150"/>
      <c r="B1032" s="158">
        <f t="shared" si="8"/>
        <v>1024</v>
      </c>
      <c r="C1032" s="159" t="str">
        <f ca="1">IFERROR(__xludf.DUMMYFUNCTION("""COMPUTED_VALUE"""),"FAEZ MAZLAN")</f>
        <v>FAEZ MAZLAN</v>
      </c>
      <c r="D1032" s="160" t="str">
        <f ca="1">IFERROR(__xludf.DUMMYFUNCTION("""COMPUTED_VALUE"""),"Dec 2, 2024")</f>
        <v>Dec 2, 2024</v>
      </c>
      <c r="E1032" s="160" t="str">
        <f ca="1">IFERROR(__xludf.DUMMYFUNCTION("""COMPUTED_VALUE"""),"Script 1")</f>
        <v>Script 1</v>
      </c>
      <c r="F1032" s="160"/>
      <c r="G1032" s="160"/>
      <c r="H1032" s="160"/>
      <c r="I1032" s="160"/>
      <c r="J1032" s="160"/>
      <c r="K1032" s="160"/>
      <c r="L1032" s="160" t="str">
        <f t="shared" ca="1" si="9"/>
        <v>Script 1</v>
      </c>
      <c r="M1032" s="161"/>
      <c r="N1032" s="150"/>
      <c r="O1032" s="150"/>
      <c r="P1032" s="150"/>
      <c r="Q1032" s="150"/>
      <c r="R1032" s="150"/>
      <c r="S1032" s="150"/>
      <c r="T1032" s="150"/>
      <c r="U1032" s="150"/>
      <c r="V1032" s="150"/>
      <c r="W1032" s="150"/>
      <c r="X1032" s="150"/>
      <c r="Y1032" s="150"/>
      <c r="Z1032" s="150"/>
      <c r="AA1032" s="150"/>
    </row>
    <row r="1033" spans="1:27" ht="12.75">
      <c r="A1033" s="150"/>
      <c r="B1033" s="158">
        <f t="shared" si="8"/>
        <v>1025</v>
      </c>
      <c r="C1033" s="159" t="str">
        <f ca="1">IFERROR(__xludf.DUMMYFUNCTION("""COMPUTED_VALUE"""),"SITI NURNATASHA ARISA SAIROL ARIZAL")</f>
        <v>SITI NURNATASHA ARISA SAIROL ARIZAL</v>
      </c>
      <c r="D1033" s="160" t="str">
        <f ca="1">IFERROR(__xludf.DUMMYFUNCTION("""COMPUTED_VALUE"""),"Dec 2, 2024")</f>
        <v>Dec 2, 2024</v>
      </c>
      <c r="E1033" s="160" t="str">
        <f ca="1">IFERROR(__xludf.DUMMYFUNCTION("""COMPUTED_VALUE"""),"Script 1")</f>
        <v>Script 1</v>
      </c>
      <c r="F1033" s="160"/>
      <c r="G1033" s="160"/>
      <c r="H1033" s="160"/>
      <c r="I1033" s="160"/>
      <c r="J1033" s="160"/>
      <c r="K1033" s="160"/>
      <c r="L1033" s="160" t="str">
        <f t="shared" ca="1" si="9"/>
        <v>Script 1</v>
      </c>
      <c r="M1033" s="161"/>
      <c r="N1033" s="150"/>
      <c r="O1033" s="150"/>
      <c r="P1033" s="150"/>
      <c r="Q1033" s="150"/>
      <c r="R1033" s="150"/>
      <c r="S1033" s="150"/>
      <c r="T1033" s="150"/>
      <c r="U1033" s="150"/>
      <c r="V1033" s="150"/>
      <c r="W1033" s="150"/>
      <c r="X1033" s="150"/>
      <c r="Y1033" s="150"/>
      <c r="Z1033" s="150"/>
      <c r="AA1033" s="150"/>
    </row>
    <row r="1034" spans="1:27" ht="12.75">
      <c r="A1034" s="150"/>
      <c r="B1034" s="158">
        <f t="shared" si="8"/>
        <v>1026</v>
      </c>
      <c r="C1034" s="159" t="str">
        <f ca="1">IFERROR(__xludf.DUMMYFUNCTION("""COMPUTED_VALUE"""),"Afif Danial")</f>
        <v>Afif Danial</v>
      </c>
      <c r="D1034" s="160" t="str">
        <f ca="1">IFERROR(__xludf.DUMMYFUNCTION("""COMPUTED_VALUE"""),"Dec 2, 2024")</f>
        <v>Dec 2, 2024</v>
      </c>
      <c r="E1034" s="160" t="str">
        <f ca="1">IFERROR(__xludf.DUMMYFUNCTION("""COMPUTED_VALUE"""),"Script 1")</f>
        <v>Script 1</v>
      </c>
      <c r="F1034" s="160"/>
      <c r="G1034" s="160"/>
      <c r="H1034" s="160"/>
      <c r="I1034" s="160"/>
      <c r="J1034" s="160"/>
      <c r="K1034" s="160"/>
      <c r="L1034" s="160" t="str">
        <f t="shared" ca="1" si="9"/>
        <v>Script 1</v>
      </c>
      <c r="M1034" s="161"/>
      <c r="N1034" s="150"/>
      <c r="O1034" s="150"/>
      <c r="P1034" s="150"/>
      <c r="Q1034" s="150"/>
      <c r="R1034" s="150"/>
      <c r="S1034" s="150"/>
      <c r="T1034" s="150"/>
      <c r="U1034" s="150"/>
      <c r="V1034" s="150"/>
      <c r="W1034" s="150"/>
      <c r="X1034" s="150"/>
      <c r="Y1034" s="150"/>
      <c r="Z1034" s="150"/>
      <c r="AA1034" s="150"/>
    </row>
    <row r="1035" spans="1:27" ht="12.75">
      <c r="A1035" s="150"/>
      <c r="B1035" s="158">
        <f t="shared" si="8"/>
        <v>1027</v>
      </c>
      <c r="C1035" s="159" t="str">
        <f ca="1">IFERROR(__xludf.DUMMYFUNCTION("""COMPUTED_VALUE"""),"Nurul Atiqah Ishak")</f>
        <v>Nurul Atiqah Ishak</v>
      </c>
      <c r="D1035" s="160" t="str">
        <f ca="1">IFERROR(__xludf.DUMMYFUNCTION("""COMPUTED_VALUE"""),"Dec 2, 2024")</f>
        <v>Dec 2, 2024</v>
      </c>
      <c r="E1035" s="160" t="str">
        <f ca="1">IFERROR(__xludf.DUMMYFUNCTION("""COMPUTED_VALUE"""),"Script 1")</f>
        <v>Script 1</v>
      </c>
      <c r="F1035" s="160"/>
      <c r="G1035" s="160"/>
      <c r="H1035" s="160"/>
      <c r="I1035" s="160"/>
      <c r="J1035" s="160"/>
      <c r="K1035" s="160"/>
      <c r="L1035" s="160" t="str">
        <f t="shared" ca="1" si="9"/>
        <v>Script 1</v>
      </c>
      <c r="M1035" s="161"/>
      <c r="N1035" s="150"/>
      <c r="O1035" s="150"/>
      <c r="P1035" s="150"/>
      <c r="Q1035" s="150"/>
      <c r="R1035" s="150"/>
      <c r="S1035" s="150"/>
      <c r="T1035" s="150"/>
      <c r="U1035" s="150"/>
      <c r="V1035" s="150"/>
      <c r="W1035" s="150"/>
      <c r="X1035" s="150"/>
      <c r="Y1035" s="150"/>
      <c r="Z1035" s="150"/>
      <c r="AA1035" s="150"/>
    </row>
    <row r="1036" spans="1:27" ht="12.75">
      <c r="A1036" s="150"/>
      <c r="B1036" s="158">
        <f t="shared" si="8"/>
        <v>1028</v>
      </c>
      <c r="C1036" s="159" t="str">
        <f ca="1">IFERROR(__xludf.DUMMYFUNCTION("""COMPUTED_VALUE"""),"Elina Zaidi")</f>
        <v>Elina Zaidi</v>
      </c>
      <c r="D1036" s="160" t="str">
        <f ca="1">IFERROR(__xludf.DUMMYFUNCTION("""COMPUTED_VALUE"""),"Dec 2, 2024")</f>
        <v>Dec 2, 2024</v>
      </c>
      <c r="E1036" s="160" t="str">
        <f ca="1">IFERROR(__xludf.DUMMYFUNCTION("""COMPUTED_VALUE"""),"Script 1")</f>
        <v>Script 1</v>
      </c>
      <c r="F1036" s="160"/>
      <c r="G1036" s="160"/>
      <c r="H1036" s="160"/>
      <c r="I1036" s="160"/>
      <c r="J1036" s="160"/>
      <c r="K1036" s="160"/>
      <c r="L1036" s="160" t="str">
        <f t="shared" ca="1" si="9"/>
        <v>Script 1</v>
      </c>
      <c r="M1036" s="161"/>
      <c r="N1036" s="150"/>
      <c r="O1036" s="150"/>
      <c r="P1036" s="150"/>
      <c r="Q1036" s="150"/>
      <c r="R1036" s="150"/>
      <c r="S1036" s="150"/>
      <c r="T1036" s="150"/>
      <c r="U1036" s="150"/>
      <c r="V1036" s="150"/>
      <c r="W1036" s="150"/>
      <c r="X1036" s="150"/>
      <c r="Y1036" s="150"/>
      <c r="Z1036" s="150"/>
      <c r="AA1036" s="150"/>
    </row>
    <row r="1037" spans="1:27" ht="12.75">
      <c r="A1037" s="150"/>
      <c r="B1037" s="158">
        <f t="shared" si="8"/>
        <v>1029</v>
      </c>
      <c r="C1037" s="159" t="str">
        <f ca="1">IFERROR(__xludf.DUMMYFUNCTION("""COMPUTED_VALUE"""),"Soraya Ridzuan")</f>
        <v>Soraya Ridzuan</v>
      </c>
      <c r="D1037" s="160" t="str">
        <f ca="1">IFERROR(__xludf.DUMMYFUNCTION("""COMPUTED_VALUE"""),"Dec 2, 2024")</f>
        <v>Dec 2, 2024</v>
      </c>
      <c r="E1037" s="160" t="str">
        <f ca="1">IFERROR(__xludf.DUMMYFUNCTION("""COMPUTED_VALUE"""),"Script 1")</f>
        <v>Script 1</v>
      </c>
      <c r="F1037" s="160"/>
      <c r="G1037" s="160"/>
      <c r="H1037" s="160"/>
      <c r="I1037" s="160"/>
      <c r="J1037" s="160"/>
      <c r="K1037" s="160"/>
      <c r="L1037" s="160" t="str">
        <f t="shared" ca="1" si="9"/>
        <v>Script 1</v>
      </c>
      <c r="M1037" s="161"/>
      <c r="N1037" s="150"/>
      <c r="O1037" s="150"/>
      <c r="P1037" s="150"/>
      <c r="Q1037" s="150"/>
      <c r="R1037" s="150"/>
      <c r="S1037" s="150"/>
      <c r="T1037" s="150"/>
      <c r="U1037" s="150"/>
      <c r="V1037" s="150"/>
      <c r="W1037" s="150"/>
      <c r="X1037" s="150"/>
      <c r="Y1037" s="150"/>
      <c r="Z1037" s="150"/>
      <c r="AA1037" s="150"/>
    </row>
    <row r="1038" spans="1:27" ht="12.75">
      <c r="A1038" s="150"/>
      <c r="B1038" s="158">
        <f t="shared" si="8"/>
        <v>1030</v>
      </c>
      <c r="C1038" s="159" t="str">
        <f ca="1">IFERROR(__xludf.DUMMYFUNCTION("""COMPUTED_VALUE"""),"Yasmin Athira")</f>
        <v>Yasmin Athira</v>
      </c>
      <c r="D1038" s="160" t="str">
        <f ca="1">IFERROR(__xludf.DUMMYFUNCTION("""COMPUTED_VALUE"""),"Dec 2, 2024")</f>
        <v>Dec 2, 2024</v>
      </c>
      <c r="E1038" s="160" t="str">
        <f ca="1">IFERROR(__xludf.DUMMYFUNCTION("""COMPUTED_VALUE"""),"Script 1")</f>
        <v>Script 1</v>
      </c>
      <c r="F1038" s="160"/>
      <c r="G1038" s="160"/>
      <c r="H1038" s="160"/>
      <c r="I1038" s="160"/>
      <c r="J1038" s="160"/>
      <c r="K1038" s="160"/>
      <c r="L1038" s="160" t="str">
        <f t="shared" ca="1" si="9"/>
        <v>Script 1</v>
      </c>
      <c r="M1038" s="161"/>
      <c r="N1038" s="150"/>
      <c r="O1038" s="150"/>
      <c r="P1038" s="150"/>
      <c r="Q1038" s="150"/>
      <c r="R1038" s="150"/>
      <c r="S1038" s="150"/>
      <c r="T1038" s="150"/>
      <c r="U1038" s="150"/>
      <c r="V1038" s="150"/>
      <c r="W1038" s="150"/>
      <c r="X1038" s="150"/>
      <c r="Y1038" s="150"/>
      <c r="Z1038" s="150"/>
      <c r="AA1038" s="150"/>
    </row>
    <row r="1039" spans="1:27" ht="12.75">
      <c r="A1039" s="150"/>
      <c r="B1039" s="158">
        <f t="shared" si="8"/>
        <v>1031</v>
      </c>
      <c r="C1039" s="159" t="str">
        <f ca="1">IFERROR(__xludf.DUMMYFUNCTION("""COMPUTED_VALUE"""),"Meesya Azwa")</f>
        <v>Meesya Azwa</v>
      </c>
      <c r="D1039" s="160" t="str">
        <f ca="1">IFERROR(__xludf.DUMMYFUNCTION("""COMPUTED_VALUE"""),"Dec 2, 2024")</f>
        <v>Dec 2, 2024</v>
      </c>
      <c r="E1039" s="160" t="str">
        <f ca="1">IFERROR(__xludf.DUMMYFUNCTION("""COMPUTED_VALUE"""),"Script 1")</f>
        <v>Script 1</v>
      </c>
      <c r="F1039" s="160"/>
      <c r="G1039" s="160"/>
      <c r="H1039" s="160"/>
      <c r="I1039" s="160"/>
      <c r="J1039" s="160"/>
      <c r="K1039" s="160"/>
      <c r="L1039" s="160" t="str">
        <f t="shared" ca="1" si="9"/>
        <v>Script 1</v>
      </c>
      <c r="M1039" s="161"/>
      <c r="N1039" s="150"/>
      <c r="O1039" s="150"/>
      <c r="P1039" s="150"/>
      <c r="Q1039" s="150"/>
      <c r="R1039" s="150"/>
      <c r="S1039" s="150"/>
      <c r="T1039" s="150"/>
      <c r="U1039" s="150"/>
      <c r="V1039" s="150"/>
      <c r="W1039" s="150"/>
      <c r="X1039" s="150"/>
      <c r="Y1039" s="150"/>
      <c r="Z1039" s="150"/>
      <c r="AA1039" s="150"/>
    </row>
    <row r="1040" spans="1:27" ht="12.75">
      <c r="A1040" s="150"/>
      <c r="B1040" s="158">
        <f t="shared" si="8"/>
        <v>1032</v>
      </c>
      <c r="C1040" s="159" t="str">
        <f ca="1">IFERROR(__xludf.DUMMYFUNCTION("""COMPUTED_VALUE"""),"Nur Syaahidah Syahirunnisaa Muhammad Amirul Ashraf")</f>
        <v>Nur Syaahidah Syahirunnisaa Muhammad Amirul Ashraf</v>
      </c>
      <c r="D1040" s="160" t="str">
        <f ca="1">IFERROR(__xludf.DUMMYFUNCTION("""COMPUTED_VALUE"""),"Dec 2, 2024")</f>
        <v>Dec 2, 2024</v>
      </c>
      <c r="E1040" s="160" t="str">
        <f ca="1">IFERROR(__xludf.DUMMYFUNCTION("""COMPUTED_VALUE"""),"Script 1")</f>
        <v>Script 1</v>
      </c>
      <c r="F1040" s="160"/>
      <c r="G1040" s="160"/>
      <c r="H1040" s="160"/>
      <c r="I1040" s="160"/>
      <c r="J1040" s="160"/>
      <c r="K1040" s="160"/>
      <c r="L1040" s="160" t="str">
        <f t="shared" ca="1" si="9"/>
        <v>Script 1</v>
      </c>
      <c r="M1040" s="161"/>
      <c r="N1040" s="150"/>
      <c r="O1040" s="150"/>
      <c r="P1040" s="150"/>
      <c r="Q1040" s="150"/>
      <c r="R1040" s="150"/>
      <c r="S1040" s="150"/>
      <c r="T1040" s="150"/>
      <c r="U1040" s="150"/>
      <c r="V1040" s="150"/>
      <c r="W1040" s="150"/>
      <c r="X1040" s="150"/>
      <c r="Y1040" s="150"/>
      <c r="Z1040" s="150"/>
      <c r="AA1040" s="150"/>
    </row>
    <row r="1041" spans="1:27" ht="12.75">
      <c r="A1041" s="150"/>
      <c r="B1041" s="158">
        <f t="shared" si="8"/>
        <v>1033</v>
      </c>
      <c r="C1041" s="159" t="str">
        <f ca="1">IFERROR(__xludf.DUMMYFUNCTION("""COMPUTED_VALUE"""),"Muhammad Nur Firdaus Bin Mustaza")</f>
        <v>Muhammad Nur Firdaus Bin Mustaza</v>
      </c>
      <c r="D1041" s="160" t="str">
        <f ca="1">IFERROR(__xludf.DUMMYFUNCTION("""COMPUTED_VALUE"""),"Dec 2, 2024")</f>
        <v>Dec 2, 2024</v>
      </c>
      <c r="E1041" s="160" t="str">
        <f ca="1">IFERROR(__xludf.DUMMYFUNCTION("""COMPUTED_VALUE"""),"Script 1")</f>
        <v>Script 1</v>
      </c>
      <c r="F1041" s="160"/>
      <c r="G1041" s="160"/>
      <c r="H1041" s="160"/>
      <c r="I1041" s="160"/>
      <c r="J1041" s="160"/>
      <c r="K1041" s="160"/>
      <c r="L1041" s="160" t="str">
        <f t="shared" ca="1" si="9"/>
        <v>Script 1</v>
      </c>
      <c r="M1041" s="161"/>
      <c r="N1041" s="150"/>
      <c r="O1041" s="150"/>
      <c r="P1041" s="150"/>
      <c r="Q1041" s="150"/>
      <c r="R1041" s="150"/>
      <c r="S1041" s="150"/>
      <c r="T1041" s="150"/>
      <c r="U1041" s="150"/>
      <c r="V1041" s="150"/>
      <c r="W1041" s="150"/>
      <c r="X1041" s="150"/>
      <c r="Y1041" s="150"/>
      <c r="Z1041" s="150"/>
      <c r="AA1041" s="150"/>
    </row>
    <row r="1042" spans="1:27" ht="12.75">
      <c r="A1042" s="150"/>
      <c r="B1042" s="158">
        <f t="shared" si="8"/>
        <v>1034</v>
      </c>
      <c r="C1042" s="159" t="str">
        <f ca="1">IFERROR(__xludf.DUMMYFUNCTION("""COMPUTED_VALUE"""),"Syafiqa Jaafar")</f>
        <v>Syafiqa Jaafar</v>
      </c>
      <c r="D1042" s="160" t="str">
        <f ca="1">IFERROR(__xludf.DUMMYFUNCTION("""COMPUTED_VALUE"""),"Dec 2, 2024")</f>
        <v>Dec 2, 2024</v>
      </c>
      <c r="E1042" s="160" t="str">
        <f ca="1">IFERROR(__xludf.DUMMYFUNCTION("""COMPUTED_VALUE"""),"Script 1")</f>
        <v>Script 1</v>
      </c>
      <c r="F1042" s="160"/>
      <c r="G1042" s="160"/>
      <c r="H1042" s="160"/>
      <c r="I1042" s="160"/>
      <c r="J1042" s="160"/>
      <c r="K1042" s="160"/>
      <c r="L1042" s="160" t="str">
        <f t="shared" ca="1" si="9"/>
        <v>Script 1</v>
      </c>
      <c r="M1042" s="161"/>
      <c r="N1042" s="150"/>
      <c r="O1042" s="150"/>
      <c r="P1042" s="150"/>
      <c r="Q1042" s="150"/>
      <c r="R1042" s="150"/>
      <c r="S1042" s="150"/>
      <c r="T1042" s="150"/>
      <c r="U1042" s="150"/>
      <c r="V1042" s="150"/>
      <c r="W1042" s="150"/>
      <c r="X1042" s="150"/>
      <c r="Y1042" s="150"/>
      <c r="Z1042" s="150"/>
      <c r="AA1042" s="150"/>
    </row>
    <row r="1043" spans="1:27" ht="12.75">
      <c r="A1043" s="150"/>
      <c r="B1043" s="158">
        <f t="shared" si="8"/>
        <v>1035</v>
      </c>
      <c r="C1043" s="159" t="str">
        <f ca="1">IFERROR(__xludf.DUMMYFUNCTION("""COMPUTED_VALUE"""),"NIK ADIB AIMAN")</f>
        <v>NIK ADIB AIMAN</v>
      </c>
      <c r="D1043" s="160" t="str">
        <f ca="1">IFERROR(__xludf.DUMMYFUNCTION("""COMPUTED_VALUE"""),"Dec 2, 2024")</f>
        <v>Dec 2, 2024</v>
      </c>
      <c r="E1043" s="160" t="str">
        <f ca="1">IFERROR(__xludf.DUMMYFUNCTION("""COMPUTED_VALUE"""),"Script 1")</f>
        <v>Script 1</v>
      </c>
      <c r="F1043" s="160"/>
      <c r="G1043" s="160"/>
      <c r="H1043" s="160"/>
      <c r="I1043" s="160"/>
      <c r="J1043" s="160"/>
      <c r="K1043" s="160"/>
      <c r="L1043" s="160" t="str">
        <f t="shared" ca="1" si="9"/>
        <v>Script 1</v>
      </c>
      <c r="M1043" s="161"/>
      <c r="N1043" s="150"/>
      <c r="O1043" s="150"/>
      <c r="P1043" s="150"/>
      <c r="Q1043" s="150"/>
      <c r="R1043" s="150"/>
      <c r="S1043" s="150"/>
      <c r="T1043" s="150"/>
      <c r="U1043" s="150"/>
      <c r="V1043" s="150"/>
      <c r="W1043" s="150"/>
      <c r="X1043" s="150"/>
      <c r="Y1043" s="150"/>
      <c r="Z1043" s="150"/>
      <c r="AA1043" s="150"/>
    </row>
    <row r="1044" spans="1:27" ht="12.75">
      <c r="A1044" s="150"/>
      <c r="B1044" s="158">
        <f t="shared" si="8"/>
        <v>1036</v>
      </c>
      <c r="C1044" s="159" t="str">
        <f ca="1">IFERROR(__xludf.DUMMYFUNCTION("""COMPUTED_VALUE"""),"Sarah Irdina Ridzwan")</f>
        <v>Sarah Irdina Ridzwan</v>
      </c>
      <c r="D1044" s="160" t="str">
        <f ca="1">IFERROR(__xludf.DUMMYFUNCTION("""COMPUTED_VALUE"""),"Dec 2, 2024")</f>
        <v>Dec 2, 2024</v>
      </c>
      <c r="E1044" s="160" t="str">
        <f ca="1">IFERROR(__xludf.DUMMYFUNCTION("""COMPUTED_VALUE"""),"Script 1")</f>
        <v>Script 1</v>
      </c>
      <c r="F1044" s="160"/>
      <c r="G1044" s="160"/>
      <c r="H1044" s="160"/>
      <c r="I1044" s="160"/>
      <c r="J1044" s="160"/>
      <c r="K1044" s="160"/>
      <c r="L1044" s="160" t="str">
        <f t="shared" ca="1" si="9"/>
        <v>Script 1</v>
      </c>
      <c r="M1044" s="161"/>
      <c r="N1044" s="150"/>
      <c r="O1044" s="150"/>
      <c r="P1044" s="150"/>
      <c r="Q1044" s="150"/>
      <c r="R1044" s="150"/>
      <c r="S1044" s="150"/>
      <c r="T1044" s="150"/>
      <c r="U1044" s="150"/>
      <c r="V1044" s="150"/>
      <c r="W1044" s="150"/>
      <c r="X1044" s="150"/>
      <c r="Y1044" s="150"/>
      <c r="Z1044" s="150"/>
      <c r="AA1044" s="150"/>
    </row>
    <row r="1045" spans="1:27" ht="12.75">
      <c r="A1045" s="150"/>
      <c r="B1045" s="158">
        <f t="shared" si="8"/>
        <v>1037</v>
      </c>
      <c r="C1045" s="159" t="str">
        <f ca="1">IFERROR(__xludf.DUMMYFUNCTION("""COMPUTED_VALUE"""),"Nur Syarah Ain Amri")</f>
        <v>Nur Syarah Ain Amri</v>
      </c>
      <c r="D1045" s="160" t="str">
        <f ca="1">IFERROR(__xludf.DUMMYFUNCTION("""COMPUTED_VALUE"""),"Dec 2, 2024")</f>
        <v>Dec 2, 2024</v>
      </c>
      <c r="E1045" s="160" t="str">
        <f ca="1">IFERROR(__xludf.DUMMYFUNCTION("""COMPUTED_VALUE"""),"Script 1")</f>
        <v>Script 1</v>
      </c>
      <c r="F1045" s="160"/>
      <c r="G1045" s="160"/>
      <c r="H1045" s="160"/>
      <c r="I1045" s="160"/>
      <c r="J1045" s="160"/>
      <c r="K1045" s="160"/>
      <c r="L1045" s="160" t="str">
        <f t="shared" ca="1" si="9"/>
        <v>Script 1</v>
      </c>
      <c r="M1045" s="161"/>
      <c r="N1045" s="150"/>
      <c r="O1045" s="150"/>
      <c r="P1045" s="150"/>
      <c r="Q1045" s="150"/>
      <c r="R1045" s="150"/>
      <c r="S1045" s="150"/>
      <c r="T1045" s="150"/>
      <c r="U1045" s="150"/>
      <c r="V1045" s="150"/>
      <c r="W1045" s="150"/>
      <c r="X1045" s="150"/>
      <c r="Y1045" s="150"/>
      <c r="Z1045" s="150"/>
      <c r="AA1045" s="150"/>
    </row>
    <row r="1046" spans="1:27" ht="12.75">
      <c r="A1046" s="150"/>
      <c r="B1046" s="158">
        <f t="shared" si="8"/>
        <v>1038</v>
      </c>
      <c r="C1046" s="159" t="str">
        <f ca="1">IFERROR(__xludf.DUMMYFUNCTION("""COMPUTED_VALUE"""),"Siti Nur Najihah Mohd Azhari")</f>
        <v>Siti Nur Najihah Mohd Azhari</v>
      </c>
      <c r="D1046" s="160" t="str">
        <f ca="1">IFERROR(__xludf.DUMMYFUNCTION("""COMPUTED_VALUE"""),"Dec 2, 2024")</f>
        <v>Dec 2, 2024</v>
      </c>
      <c r="E1046" s="160" t="str">
        <f ca="1">IFERROR(__xludf.DUMMYFUNCTION("""COMPUTED_VALUE"""),"Script 1")</f>
        <v>Script 1</v>
      </c>
      <c r="F1046" s="160"/>
      <c r="G1046" s="160"/>
      <c r="H1046" s="160"/>
      <c r="I1046" s="160"/>
      <c r="J1046" s="160"/>
      <c r="K1046" s="160"/>
      <c r="L1046" s="160" t="str">
        <f t="shared" ca="1" si="9"/>
        <v>Script 1</v>
      </c>
      <c r="M1046" s="161"/>
      <c r="N1046" s="150"/>
      <c r="O1046" s="150"/>
      <c r="P1046" s="150"/>
      <c r="Q1046" s="150"/>
      <c r="R1046" s="150"/>
      <c r="S1046" s="150"/>
      <c r="T1046" s="150"/>
      <c r="U1046" s="150"/>
      <c r="V1046" s="150"/>
      <c r="W1046" s="150"/>
      <c r="X1046" s="150"/>
      <c r="Y1046" s="150"/>
      <c r="Z1046" s="150"/>
      <c r="AA1046" s="150"/>
    </row>
    <row r="1047" spans="1:27" ht="12.75">
      <c r="A1047" s="150"/>
      <c r="B1047" s="158">
        <f t="shared" si="8"/>
        <v>1039</v>
      </c>
      <c r="C1047" s="159" t="str">
        <f ca="1">IFERROR(__xludf.DUMMYFUNCTION("""COMPUTED_VALUE"""),"SITI NURQAMARINA")</f>
        <v>SITI NURQAMARINA</v>
      </c>
      <c r="D1047" s="160" t="str">
        <f ca="1">IFERROR(__xludf.DUMMYFUNCTION("""COMPUTED_VALUE"""),"Dec 2, 2024")</f>
        <v>Dec 2, 2024</v>
      </c>
      <c r="E1047" s="160" t="str">
        <f ca="1">IFERROR(__xludf.DUMMYFUNCTION("""COMPUTED_VALUE"""),"Script 1")</f>
        <v>Script 1</v>
      </c>
      <c r="F1047" s="160"/>
      <c r="G1047" s="160"/>
      <c r="H1047" s="160"/>
      <c r="I1047" s="160"/>
      <c r="J1047" s="160"/>
      <c r="K1047" s="160"/>
      <c r="L1047" s="160" t="str">
        <f t="shared" ca="1" si="9"/>
        <v>Script 1</v>
      </c>
      <c r="M1047" s="161"/>
      <c r="N1047" s="150"/>
      <c r="O1047" s="150"/>
      <c r="P1047" s="150"/>
      <c r="Q1047" s="150"/>
      <c r="R1047" s="150"/>
      <c r="S1047" s="150"/>
      <c r="T1047" s="150"/>
      <c r="U1047" s="150"/>
      <c r="V1047" s="150"/>
      <c r="W1047" s="150"/>
      <c r="X1047" s="150"/>
      <c r="Y1047" s="150"/>
      <c r="Z1047" s="150"/>
      <c r="AA1047" s="150"/>
    </row>
    <row r="1048" spans="1:27" ht="12.75">
      <c r="A1048" s="150"/>
      <c r="B1048" s="158">
        <f t="shared" si="8"/>
        <v>1040</v>
      </c>
      <c r="C1048" s="159" t="str">
        <f ca="1">IFERROR(__xludf.DUMMYFUNCTION("""COMPUTED_VALUE"""),"Hayati Moktar")</f>
        <v>Hayati Moktar</v>
      </c>
      <c r="D1048" s="160" t="str">
        <f ca="1">IFERROR(__xludf.DUMMYFUNCTION("""COMPUTED_VALUE"""),"Dec 2, 2024")</f>
        <v>Dec 2, 2024</v>
      </c>
      <c r="E1048" s="160" t="str">
        <f ca="1">IFERROR(__xludf.DUMMYFUNCTION("""COMPUTED_VALUE"""),"Script 1")</f>
        <v>Script 1</v>
      </c>
      <c r="F1048" s="160"/>
      <c r="G1048" s="160"/>
      <c r="H1048" s="160"/>
      <c r="I1048" s="160"/>
      <c r="J1048" s="160"/>
      <c r="K1048" s="160"/>
      <c r="L1048" s="160" t="str">
        <f t="shared" ca="1" si="9"/>
        <v>Script 1</v>
      </c>
      <c r="M1048" s="161"/>
      <c r="N1048" s="150"/>
      <c r="O1048" s="150"/>
      <c r="P1048" s="150"/>
      <c r="Q1048" s="150"/>
      <c r="R1048" s="150"/>
      <c r="S1048" s="150"/>
      <c r="T1048" s="150"/>
      <c r="U1048" s="150"/>
      <c r="V1048" s="150"/>
      <c r="W1048" s="150"/>
      <c r="X1048" s="150"/>
      <c r="Y1048" s="150"/>
      <c r="Z1048" s="150"/>
      <c r="AA1048" s="150"/>
    </row>
    <row r="1049" spans="1:27" ht="12.75">
      <c r="A1049" s="150"/>
      <c r="B1049" s="158">
        <f t="shared" si="8"/>
        <v>1041</v>
      </c>
      <c r="C1049" s="159" t="str">
        <f ca="1">IFERROR(__xludf.DUMMYFUNCTION("""COMPUTED_VALUE"""),"Alif Aiman")</f>
        <v>Alif Aiman</v>
      </c>
      <c r="D1049" s="160" t="str">
        <f ca="1">IFERROR(__xludf.DUMMYFUNCTION("""COMPUTED_VALUE"""),"Dec 2, 2024")</f>
        <v>Dec 2, 2024</v>
      </c>
      <c r="E1049" s="160" t="str">
        <f ca="1">IFERROR(__xludf.DUMMYFUNCTION("""COMPUTED_VALUE"""),"Script 1")</f>
        <v>Script 1</v>
      </c>
      <c r="F1049" s="160"/>
      <c r="G1049" s="160"/>
      <c r="H1049" s="160"/>
      <c r="I1049" s="160"/>
      <c r="J1049" s="160"/>
      <c r="K1049" s="160"/>
      <c r="L1049" s="160" t="str">
        <f t="shared" ca="1" si="9"/>
        <v>Script 1</v>
      </c>
      <c r="M1049" s="161"/>
      <c r="N1049" s="150"/>
      <c r="O1049" s="150"/>
      <c r="P1049" s="150"/>
      <c r="Q1049" s="150"/>
      <c r="R1049" s="150"/>
      <c r="S1049" s="150"/>
      <c r="T1049" s="150"/>
      <c r="U1049" s="150"/>
      <c r="V1049" s="150"/>
      <c r="W1049" s="150"/>
      <c r="X1049" s="150"/>
      <c r="Y1049" s="150"/>
      <c r="Z1049" s="150"/>
      <c r="AA1049" s="150"/>
    </row>
    <row r="1050" spans="1:27" ht="12.75">
      <c r="A1050" s="150"/>
      <c r="B1050" s="158">
        <f t="shared" si="8"/>
        <v>1042</v>
      </c>
      <c r="C1050" s="159" t="str">
        <f ca="1">IFERROR(__xludf.DUMMYFUNCTION("""COMPUTED_VALUE"""),"Mohammad Zaidikamal Fauzi")</f>
        <v>Mohammad Zaidikamal Fauzi</v>
      </c>
      <c r="D1050" s="160" t="str">
        <f ca="1">IFERROR(__xludf.DUMMYFUNCTION("""COMPUTED_VALUE"""),"Dec 2, 2024")</f>
        <v>Dec 2, 2024</v>
      </c>
      <c r="E1050" s="160" t="str">
        <f ca="1">IFERROR(__xludf.DUMMYFUNCTION("""COMPUTED_VALUE"""),"Script 1")</f>
        <v>Script 1</v>
      </c>
      <c r="F1050" s="160"/>
      <c r="G1050" s="160"/>
      <c r="H1050" s="160"/>
      <c r="I1050" s="160"/>
      <c r="J1050" s="160"/>
      <c r="K1050" s="160"/>
      <c r="L1050" s="160" t="str">
        <f t="shared" ca="1" si="9"/>
        <v>Script 1</v>
      </c>
      <c r="M1050" s="161"/>
      <c r="N1050" s="150"/>
      <c r="O1050" s="150"/>
      <c r="P1050" s="150"/>
      <c r="Q1050" s="150"/>
      <c r="R1050" s="150"/>
      <c r="S1050" s="150"/>
      <c r="T1050" s="150"/>
      <c r="U1050" s="150"/>
      <c r="V1050" s="150"/>
      <c r="W1050" s="150"/>
      <c r="X1050" s="150"/>
      <c r="Y1050" s="150"/>
      <c r="Z1050" s="150"/>
      <c r="AA1050" s="150"/>
    </row>
    <row r="1051" spans="1:27" ht="12.75">
      <c r="A1051" s="150"/>
      <c r="B1051" s="158">
        <f t="shared" si="8"/>
        <v>1043</v>
      </c>
      <c r="C1051" s="159" t="str">
        <f ca="1">IFERROR(__xludf.DUMMYFUNCTION("""COMPUTED_VALUE"""),"Anis Syafiqah")</f>
        <v>Anis Syafiqah</v>
      </c>
      <c r="D1051" s="160" t="str">
        <f ca="1">IFERROR(__xludf.DUMMYFUNCTION("""COMPUTED_VALUE"""),"Dec 2, 2024")</f>
        <v>Dec 2, 2024</v>
      </c>
      <c r="E1051" s="160" t="str">
        <f ca="1">IFERROR(__xludf.DUMMYFUNCTION("""COMPUTED_VALUE"""),"Script 1")</f>
        <v>Script 1</v>
      </c>
      <c r="F1051" s="160"/>
      <c r="G1051" s="160"/>
      <c r="H1051" s="160"/>
      <c r="I1051" s="160"/>
      <c r="J1051" s="160"/>
      <c r="K1051" s="160"/>
      <c r="L1051" s="160" t="str">
        <f t="shared" ca="1" si="9"/>
        <v>Script 1</v>
      </c>
      <c r="M1051" s="161"/>
      <c r="N1051" s="150"/>
      <c r="O1051" s="150"/>
      <c r="P1051" s="150"/>
      <c r="Q1051" s="150"/>
      <c r="R1051" s="150"/>
      <c r="S1051" s="150"/>
      <c r="T1051" s="150"/>
      <c r="U1051" s="150"/>
      <c r="V1051" s="150"/>
      <c r="W1051" s="150"/>
      <c r="X1051" s="150"/>
      <c r="Y1051" s="150"/>
      <c r="Z1051" s="150"/>
      <c r="AA1051" s="150"/>
    </row>
    <row r="1052" spans="1:27" ht="12.75">
      <c r="A1052" s="150"/>
      <c r="B1052" s="158">
        <f t="shared" si="8"/>
        <v>1044</v>
      </c>
      <c r="C1052" s="159" t="str">
        <f ca="1">IFERROR(__xludf.DUMMYFUNCTION("""COMPUTED_VALUE"""),"Salwana Salim")</f>
        <v>Salwana Salim</v>
      </c>
      <c r="D1052" s="160" t="str">
        <f ca="1">IFERROR(__xludf.DUMMYFUNCTION("""COMPUTED_VALUE"""),"Dec 2, 2024")</f>
        <v>Dec 2, 2024</v>
      </c>
      <c r="E1052" s="160" t="str">
        <f ca="1">IFERROR(__xludf.DUMMYFUNCTION("""COMPUTED_VALUE"""),"Script 1")</f>
        <v>Script 1</v>
      </c>
      <c r="F1052" s="160"/>
      <c r="G1052" s="160"/>
      <c r="H1052" s="160"/>
      <c r="I1052" s="160"/>
      <c r="J1052" s="160"/>
      <c r="K1052" s="160"/>
      <c r="L1052" s="160" t="str">
        <f t="shared" ca="1" si="9"/>
        <v>Script 1</v>
      </c>
      <c r="M1052" s="161"/>
      <c r="N1052" s="150"/>
      <c r="O1052" s="150"/>
      <c r="P1052" s="150"/>
      <c r="Q1052" s="150"/>
      <c r="R1052" s="150"/>
      <c r="S1052" s="150"/>
      <c r="T1052" s="150"/>
      <c r="U1052" s="150"/>
      <c r="V1052" s="150"/>
      <c r="W1052" s="150"/>
      <c r="X1052" s="150"/>
      <c r="Y1052" s="150"/>
      <c r="Z1052" s="150"/>
      <c r="AA1052" s="150"/>
    </row>
    <row r="1053" spans="1:27" ht="12.75">
      <c r="A1053" s="150"/>
      <c r="B1053" s="158">
        <f t="shared" si="8"/>
        <v>1045</v>
      </c>
      <c r="C1053" s="159" t="str">
        <f ca="1">IFERROR(__xludf.DUMMYFUNCTION("""COMPUTED_VALUE"""),"Farah Maria")</f>
        <v>Farah Maria</v>
      </c>
      <c r="D1053" s="160" t="str">
        <f ca="1">IFERROR(__xludf.DUMMYFUNCTION("""COMPUTED_VALUE"""),"Dec 2, 2024")</f>
        <v>Dec 2, 2024</v>
      </c>
      <c r="E1053" s="160" t="str">
        <f ca="1">IFERROR(__xludf.DUMMYFUNCTION("""COMPUTED_VALUE"""),"Script 1")</f>
        <v>Script 1</v>
      </c>
      <c r="F1053" s="160"/>
      <c r="G1053" s="160"/>
      <c r="H1053" s="160"/>
      <c r="I1053" s="160"/>
      <c r="J1053" s="160"/>
      <c r="K1053" s="160"/>
      <c r="L1053" s="160" t="str">
        <f t="shared" ca="1" si="9"/>
        <v>Script 1</v>
      </c>
      <c r="M1053" s="161"/>
      <c r="N1053" s="150"/>
      <c r="O1053" s="150"/>
      <c r="P1053" s="150"/>
      <c r="Q1053" s="150"/>
      <c r="R1053" s="150"/>
      <c r="S1053" s="150"/>
      <c r="T1053" s="150"/>
      <c r="U1053" s="150"/>
      <c r="V1053" s="150"/>
      <c r="W1053" s="150"/>
      <c r="X1053" s="150"/>
      <c r="Y1053" s="150"/>
      <c r="Z1053" s="150"/>
      <c r="AA1053" s="150"/>
    </row>
    <row r="1054" spans="1:27" ht="12.75">
      <c r="A1054" s="150"/>
      <c r="B1054" s="158">
        <f t="shared" si="8"/>
        <v>1046</v>
      </c>
      <c r="C1054" s="159" t="str">
        <f ca="1">IFERROR(__xludf.DUMMYFUNCTION("""COMPUTED_VALUE"""),"Nazirah Harun")</f>
        <v>Nazirah Harun</v>
      </c>
      <c r="D1054" s="160" t="str">
        <f ca="1">IFERROR(__xludf.DUMMYFUNCTION("""COMPUTED_VALUE"""),"Dec 2, 2024")</f>
        <v>Dec 2, 2024</v>
      </c>
      <c r="E1054" s="160" t="str">
        <f ca="1">IFERROR(__xludf.DUMMYFUNCTION("""COMPUTED_VALUE"""),"Script 1")</f>
        <v>Script 1</v>
      </c>
      <c r="F1054" s="160"/>
      <c r="G1054" s="160"/>
      <c r="H1054" s="160"/>
      <c r="I1054" s="160"/>
      <c r="J1054" s="160"/>
      <c r="K1054" s="160"/>
      <c r="L1054" s="160" t="str">
        <f t="shared" ca="1" si="9"/>
        <v>Script 1</v>
      </c>
      <c r="M1054" s="161"/>
      <c r="N1054" s="150"/>
      <c r="O1054" s="150"/>
      <c r="P1054" s="150"/>
      <c r="Q1054" s="150"/>
      <c r="R1054" s="150"/>
      <c r="S1054" s="150"/>
      <c r="T1054" s="150"/>
      <c r="U1054" s="150"/>
      <c r="V1054" s="150"/>
      <c r="W1054" s="150"/>
      <c r="X1054" s="150"/>
      <c r="Y1054" s="150"/>
      <c r="Z1054" s="150"/>
      <c r="AA1054" s="150"/>
    </row>
    <row r="1055" spans="1:27" ht="12.75">
      <c r="A1055" s="150"/>
      <c r="B1055" s="158">
        <f t="shared" si="8"/>
        <v>1047</v>
      </c>
      <c r="C1055" s="159" t="str">
        <f ca="1">IFERROR(__xludf.DUMMYFUNCTION("""COMPUTED_VALUE"""),"Dania R.")</f>
        <v>Dania R.</v>
      </c>
      <c r="D1055" s="160" t="str">
        <f ca="1">IFERROR(__xludf.DUMMYFUNCTION("""COMPUTED_VALUE"""),"Dec 2, 2024")</f>
        <v>Dec 2, 2024</v>
      </c>
      <c r="E1055" s="160" t="str">
        <f ca="1">IFERROR(__xludf.DUMMYFUNCTION("""COMPUTED_VALUE"""),"Script 1")</f>
        <v>Script 1</v>
      </c>
      <c r="F1055" s="160"/>
      <c r="G1055" s="160"/>
      <c r="H1055" s="160"/>
      <c r="I1055" s="160"/>
      <c r="J1055" s="160"/>
      <c r="K1055" s="160"/>
      <c r="L1055" s="160" t="str">
        <f t="shared" ca="1" si="9"/>
        <v>Script 1</v>
      </c>
      <c r="M1055" s="161"/>
      <c r="N1055" s="150"/>
      <c r="O1055" s="150"/>
      <c r="P1055" s="150"/>
      <c r="Q1055" s="150"/>
      <c r="R1055" s="150"/>
      <c r="S1055" s="150"/>
      <c r="T1055" s="150"/>
      <c r="U1055" s="150"/>
      <c r="V1055" s="150"/>
      <c r="W1055" s="150"/>
      <c r="X1055" s="150"/>
      <c r="Y1055" s="150"/>
      <c r="Z1055" s="150"/>
      <c r="AA1055" s="150"/>
    </row>
    <row r="1056" spans="1:27" ht="12.75">
      <c r="A1056" s="150"/>
      <c r="B1056" s="158">
        <f t="shared" si="8"/>
        <v>1048</v>
      </c>
      <c r="C1056" s="159" t="str">
        <f ca="1">IFERROR(__xludf.DUMMYFUNCTION("""COMPUTED_VALUE"""),"Nur Raihanah Roeslan")</f>
        <v>Nur Raihanah Roeslan</v>
      </c>
      <c r="D1056" s="160" t="str">
        <f ca="1">IFERROR(__xludf.DUMMYFUNCTION("""COMPUTED_VALUE"""),"Dec 2, 2024")</f>
        <v>Dec 2, 2024</v>
      </c>
      <c r="E1056" s="160" t="str">
        <f ca="1">IFERROR(__xludf.DUMMYFUNCTION("""COMPUTED_VALUE"""),"Script 1")</f>
        <v>Script 1</v>
      </c>
      <c r="F1056" s="160"/>
      <c r="G1056" s="160"/>
      <c r="H1056" s="160"/>
      <c r="I1056" s="160"/>
      <c r="J1056" s="160"/>
      <c r="K1056" s="160"/>
      <c r="L1056" s="160" t="str">
        <f t="shared" ca="1" si="9"/>
        <v>Script 1</v>
      </c>
      <c r="M1056" s="161"/>
      <c r="N1056" s="150"/>
      <c r="O1056" s="150"/>
      <c r="P1056" s="150"/>
      <c r="Q1056" s="150"/>
      <c r="R1056" s="150"/>
      <c r="S1056" s="150"/>
      <c r="T1056" s="150"/>
      <c r="U1056" s="150"/>
      <c r="V1056" s="150"/>
      <c r="W1056" s="150"/>
      <c r="X1056" s="150"/>
      <c r="Y1056" s="150"/>
      <c r="Z1056" s="150"/>
      <c r="AA1056" s="150"/>
    </row>
    <row r="1057" spans="1:27" ht="12.75">
      <c r="A1057" s="150"/>
      <c r="B1057" s="158">
        <f t="shared" si="8"/>
        <v>1049</v>
      </c>
      <c r="C1057" s="159" t="str">
        <f ca="1">IFERROR(__xludf.DUMMYFUNCTION("""COMPUTED_VALUE"""),"Emyza Amirah Mazliham")</f>
        <v>Emyza Amirah Mazliham</v>
      </c>
      <c r="D1057" s="160" t="str">
        <f ca="1">IFERROR(__xludf.DUMMYFUNCTION("""COMPUTED_VALUE"""),"Dec 2, 2024")</f>
        <v>Dec 2, 2024</v>
      </c>
      <c r="E1057" s="160" t="str">
        <f ca="1">IFERROR(__xludf.DUMMYFUNCTION("""COMPUTED_VALUE"""),"Script 1")</f>
        <v>Script 1</v>
      </c>
      <c r="F1057" s="160"/>
      <c r="G1057" s="160"/>
      <c r="H1057" s="160"/>
      <c r="I1057" s="160"/>
      <c r="J1057" s="160"/>
      <c r="K1057" s="160"/>
      <c r="L1057" s="160" t="str">
        <f t="shared" ca="1" si="9"/>
        <v>Script 1</v>
      </c>
      <c r="M1057" s="161"/>
      <c r="N1057" s="150"/>
      <c r="O1057" s="150"/>
      <c r="P1057" s="150"/>
      <c r="Q1057" s="150"/>
      <c r="R1057" s="150"/>
      <c r="S1057" s="150"/>
      <c r="T1057" s="150"/>
      <c r="U1057" s="150"/>
      <c r="V1057" s="150"/>
      <c r="W1057" s="150"/>
      <c r="X1057" s="150"/>
      <c r="Y1057" s="150"/>
      <c r="Z1057" s="150"/>
      <c r="AA1057" s="150"/>
    </row>
    <row r="1058" spans="1:27" ht="12.75">
      <c r="A1058" s="150"/>
      <c r="B1058" s="158">
        <f t="shared" si="8"/>
        <v>1050</v>
      </c>
      <c r="C1058" s="159" t="str">
        <f ca="1">IFERROR(__xludf.DUMMYFUNCTION("""COMPUTED_VALUE"""),"Aizatul Izzaty, JLPT N1")</f>
        <v>Aizatul Izzaty, JLPT N1</v>
      </c>
      <c r="D1058" s="160" t="str">
        <f ca="1">IFERROR(__xludf.DUMMYFUNCTION("""COMPUTED_VALUE"""),"Dec 2, 2024")</f>
        <v>Dec 2, 2024</v>
      </c>
      <c r="E1058" s="160" t="str">
        <f ca="1">IFERROR(__xludf.DUMMYFUNCTION("""COMPUTED_VALUE"""),"Script 1")</f>
        <v>Script 1</v>
      </c>
      <c r="F1058" s="160"/>
      <c r="G1058" s="160"/>
      <c r="H1058" s="160"/>
      <c r="I1058" s="160"/>
      <c r="J1058" s="160"/>
      <c r="K1058" s="160"/>
      <c r="L1058" s="160" t="str">
        <f t="shared" ca="1" si="9"/>
        <v>Script 1</v>
      </c>
      <c r="M1058" s="161"/>
      <c r="N1058" s="150"/>
      <c r="O1058" s="150"/>
      <c r="P1058" s="150"/>
      <c r="Q1058" s="150"/>
      <c r="R1058" s="150"/>
      <c r="S1058" s="150"/>
      <c r="T1058" s="150"/>
      <c r="U1058" s="150"/>
      <c r="V1058" s="150"/>
      <c r="W1058" s="150"/>
      <c r="X1058" s="150"/>
      <c r="Y1058" s="150"/>
      <c r="Z1058" s="150"/>
      <c r="AA1058" s="150"/>
    </row>
    <row r="1059" spans="1:27" ht="12.75">
      <c r="A1059" s="150"/>
      <c r="B1059" s="158">
        <f t="shared" si="8"/>
        <v>1051</v>
      </c>
      <c r="C1059" s="159" t="str">
        <f ca="1">IFERROR(__xludf.DUMMYFUNCTION("""COMPUTED_VALUE"""),"Heidi Nai Soraya")</f>
        <v>Heidi Nai Soraya</v>
      </c>
      <c r="D1059" s="160" t="str">
        <f ca="1">IFERROR(__xludf.DUMMYFUNCTION("""COMPUTED_VALUE"""),"Nov 28, 2024")</f>
        <v>Nov 28, 2024</v>
      </c>
      <c r="E1059" s="160" t="str">
        <f ca="1">IFERROR(__xludf.DUMMYFUNCTION("""COMPUTED_VALUE"""),"Script 1")</f>
        <v>Script 1</v>
      </c>
      <c r="F1059" s="160"/>
      <c r="G1059" s="160"/>
      <c r="H1059" s="160"/>
      <c r="I1059" s="160"/>
      <c r="J1059" s="160"/>
      <c r="K1059" s="160"/>
      <c r="L1059" s="160" t="str">
        <f t="shared" ca="1" si="9"/>
        <v>Script 1</v>
      </c>
      <c r="M1059" s="161"/>
      <c r="N1059" s="150"/>
      <c r="O1059" s="150"/>
      <c r="P1059" s="150"/>
      <c r="Q1059" s="150"/>
      <c r="R1059" s="150"/>
      <c r="S1059" s="150"/>
      <c r="T1059" s="150"/>
      <c r="U1059" s="150"/>
      <c r="V1059" s="150"/>
      <c r="W1059" s="150"/>
      <c r="X1059" s="150"/>
      <c r="Y1059" s="150"/>
      <c r="Z1059" s="150"/>
      <c r="AA1059" s="150"/>
    </row>
    <row r="1060" spans="1:27" ht="12.75">
      <c r="A1060" s="150"/>
      <c r="B1060" s="158">
        <f t="shared" si="8"/>
        <v>1052</v>
      </c>
      <c r="C1060" s="159" t="str">
        <f ca="1">IFERROR(__xludf.DUMMYFUNCTION("""COMPUTED_VALUE"""),"Nurul Azmira")</f>
        <v>Nurul Azmira</v>
      </c>
      <c r="D1060" s="160" t="str">
        <f ca="1">IFERROR(__xludf.DUMMYFUNCTION("""COMPUTED_VALUE"""),"Nov 28, 2024")</f>
        <v>Nov 28, 2024</v>
      </c>
      <c r="E1060" s="160" t="str">
        <f ca="1">IFERROR(__xludf.DUMMYFUNCTION("""COMPUTED_VALUE"""),"Script 1")</f>
        <v>Script 1</v>
      </c>
      <c r="F1060" s="160"/>
      <c r="G1060" s="160"/>
      <c r="H1060" s="160"/>
      <c r="I1060" s="160"/>
      <c r="J1060" s="160"/>
      <c r="K1060" s="160"/>
      <c r="L1060" s="160" t="str">
        <f t="shared" ca="1" si="9"/>
        <v>Script 1</v>
      </c>
      <c r="M1060" s="161"/>
      <c r="N1060" s="150"/>
      <c r="O1060" s="150"/>
      <c r="P1060" s="150"/>
      <c r="Q1060" s="150"/>
      <c r="R1060" s="150"/>
      <c r="S1060" s="150"/>
      <c r="T1060" s="150"/>
      <c r="U1060" s="150"/>
      <c r="V1060" s="150"/>
      <c r="W1060" s="150"/>
      <c r="X1060" s="150"/>
      <c r="Y1060" s="150"/>
      <c r="Z1060" s="150"/>
      <c r="AA1060" s="150"/>
    </row>
    <row r="1061" spans="1:27" ht="12.75">
      <c r="A1061" s="150"/>
      <c r="B1061" s="158">
        <f t="shared" si="8"/>
        <v>1053</v>
      </c>
      <c r="C1061" s="159" t="str">
        <f ca="1">IFERROR(__xludf.DUMMYFUNCTION("""COMPUTED_VALUE"""),"Farah Natasya")</f>
        <v>Farah Natasya</v>
      </c>
      <c r="D1061" s="160" t="str">
        <f ca="1">IFERROR(__xludf.DUMMYFUNCTION("""COMPUTED_VALUE"""),"Nov 28, 2024")</f>
        <v>Nov 28, 2024</v>
      </c>
      <c r="E1061" s="160" t="str">
        <f ca="1">IFERROR(__xludf.DUMMYFUNCTION("""COMPUTED_VALUE"""),"Script 1")</f>
        <v>Script 1</v>
      </c>
      <c r="F1061" s="160"/>
      <c r="G1061" s="160"/>
      <c r="H1061" s="160"/>
      <c r="I1061" s="160"/>
      <c r="J1061" s="160"/>
      <c r="K1061" s="160"/>
      <c r="L1061" s="160" t="str">
        <f t="shared" ca="1" si="9"/>
        <v>Script 1</v>
      </c>
      <c r="M1061" s="161"/>
      <c r="N1061" s="150"/>
      <c r="O1061" s="150"/>
      <c r="P1061" s="150"/>
      <c r="Q1061" s="150"/>
      <c r="R1061" s="150"/>
      <c r="S1061" s="150"/>
      <c r="T1061" s="150"/>
      <c r="U1061" s="150"/>
      <c r="V1061" s="150"/>
      <c r="W1061" s="150"/>
      <c r="X1061" s="150"/>
      <c r="Y1061" s="150"/>
      <c r="Z1061" s="150"/>
      <c r="AA1061" s="150"/>
    </row>
    <row r="1062" spans="1:27" ht="12.75">
      <c r="A1062" s="150"/>
      <c r="B1062" s="158">
        <f t="shared" si="8"/>
        <v>1054</v>
      </c>
      <c r="C1062" s="159" t="str">
        <f ca="1">IFERROR(__xludf.DUMMYFUNCTION("""COMPUTED_VALUE"""),"Julia Emilynn")</f>
        <v>Julia Emilynn</v>
      </c>
      <c r="D1062" s="160" t="str">
        <f ca="1">IFERROR(__xludf.DUMMYFUNCTION("""COMPUTED_VALUE"""),"Nov 28, 2024")</f>
        <v>Nov 28, 2024</v>
      </c>
      <c r="E1062" s="160" t="str">
        <f ca="1">IFERROR(__xludf.DUMMYFUNCTION("""COMPUTED_VALUE"""),"Script 1")</f>
        <v>Script 1</v>
      </c>
      <c r="F1062" s="160"/>
      <c r="G1062" s="160"/>
      <c r="H1062" s="160"/>
      <c r="I1062" s="160"/>
      <c r="J1062" s="160"/>
      <c r="K1062" s="160"/>
      <c r="L1062" s="160" t="str">
        <f t="shared" ca="1" si="9"/>
        <v>Script 1</v>
      </c>
      <c r="M1062" s="161"/>
      <c r="N1062" s="150"/>
      <c r="O1062" s="150"/>
      <c r="P1062" s="150"/>
      <c r="Q1062" s="150"/>
      <c r="R1062" s="150"/>
      <c r="S1062" s="150"/>
      <c r="T1062" s="150"/>
      <c r="U1062" s="150"/>
      <c r="V1062" s="150"/>
      <c r="W1062" s="150"/>
      <c r="X1062" s="150"/>
      <c r="Y1062" s="150"/>
      <c r="Z1062" s="150"/>
      <c r="AA1062" s="150"/>
    </row>
    <row r="1063" spans="1:27" ht="12.75">
      <c r="A1063" s="150"/>
      <c r="B1063" s="158">
        <f t="shared" si="8"/>
        <v>1055</v>
      </c>
      <c r="C1063" s="159" t="str">
        <f ca="1">IFERROR(__xludf.DUMMYFUNCTION("""COMPUTED_VALUE"""),"Nur Ilizawati Muhamad")</f>
        <v>Nur Ilizawati Muhamad</v>
      </c>
      <c r="D1063" s="160" t="str">
        <f ca="1">IFERROR(__xludf.DUMMYFUNCTION("""COMPUTED_VALUE"""),"Nov 28, 2024")</f>
        <v>Nov 28, 2024</v>
      </c>
      <c r="E1063" s="160" t="str">
        <f ca="1">IFERROR(__xludf.DUMMYFUNCTION("""COMPUTED_VALUE"""),"Script 1")</f>
        <v>Script 1</v>
      </c>
      <c r="F1063" s="160"/>
      <c r="G1063" s="160"/>
      <c r="H1063" s="160"/>
      <c r="I1063" s="160"/>
      <c r="J1063" s="160"/>
      <c r="K1063" s="160"/>
      <c r="L1063" s="160" t="str">
        <f t="shared" ca="1" si="9"/>
        <v>Script 1</v>
      </c>
      <c r="M1063" s="161"/>
      <c r="N1063" s="150"/>
      <c r="O1063" s="150"/>
      <c r="P1063" s="150"/>
      <c r="Q1063" s="150"/>
      <c r="R1063" s="150"/>
      <c r="S1063" s="150"/>
      <c r="T1063" s="150"/>
      <c r="U1063" s="150"/>
      <c r="V1063" s="150"/>
      <c r="W1063" s="150"/>
      <c r="X1063" s="150"/>
      <c r="Y1063" s="150"/>
      <c r="Z1063" s="150"/>
      <c r="AA1063" s="150"/>
    </row>
    <row r="1064" spans="1:27" ht="12.75">
      <c r="A1064" s="150"/>
      <c r="B1064" s="158">
        <f t="shared" si="8"/>
        <v>1056</v>
      </c>
      <c r="C1064" s="159" t="str">
        <f ca="1">IFERROR(__xludf.DUMMYFUNCTION("""COMPUTED_VALUE"""),"Wan Nur Khaleda Ibrahim")</f>
        <v>Wan Nur Khaleda Ibrahim</v>
      </c>
      <c r="D1064" s="160" t="str">
        <f ca="1">IFERROR(__xludf.DUMMYFUNCTION("""COMPUTED_VALUE"""),"Nov 28, 2024")</f>
        <v>Nov 28, 2024</v>
      </c>
      <c r="E1064" s="160" t="str">
        <f ca="1">IFERROR(__xludf.DUMMYFUNCTION("""COMPUTED_VALUE"""),"Script 1")</f>
        <v>Script 1</v>
      </c>
      <c r="F1064" s="160"/>
      <c r="G1064" s="160"/>
      <c r="H1064" s="160"/>
      <c r="I1064" s="160"/>
      <c r="J1064" s="160"/>
      <c r="K1064" s="160"/>
      <c r="L1064" s="160" t="str">
        <f t="shared" ca="1" si="9"/>
        <v>Script 1</v>
      </c>
      <c r="M1064" s="161"/>
      <c r="N1064" s="150"/>
      <c r="O1064" s="150"/>
      <c r="P1064" s="150"/>
      <c r="Q1064" s="150"/>
      <c r="R1064" s="150"/>
      <c r="S1064" s="150"/>
      <c r="T1064" s="150"/>
      <c r="U1064" s="150"/>
      <c r="V1064" s="150"/>
      <c r="W1064" s="150"/>
      <c r="X1064" s="150"/>
      <c r="Y1064" s="150"/>
      <c r="Z1064" s="150"/>
      <c r="AA1064" s="150"/>
    </row>
    <row r="1065" spans="1:27" ht="12.75">
      <c r="A1065" s="150"/>
      <c r="B1065" s="158">
        <f t="shared" si="8"/>
        <v>1057</v>
      </c>
      <c r="C1065" s="159" t="str">
        <f ca="1">IFERROR(__xludf.DUMMYFUNCTION("""COMPUTED_VALUE"""),"Haziq Rashid")</f>
        <v>Haziq Rashid</v>
      </c>
      <c r="D1065" s="160" t="str">
        <f ca="1">IFERROR(__xludf.DUMMYFUNCTION("""COMPUTED_VALUE"""),"Nov 28, 2024")</f>
        <v>Nov 28, 2024</v>
      </c>
      <c r="E1065" s="160" t="str">
        <f ca="1">IFERROR(__xludf.DUMMYFUNCTION("""COMPUTED_VALUE"""),"Script 1")</f>
        <v>Script 1</v>
      </c>
      <c r="F1065" s="160"/>
      <c r="G1065" s="160"/>
      <c r="H1065" s="160"/>
      <c r="I1065" s="160"/>
      <c r="J1065" s="160"/>
      <c r="K1065" s="160"/>
      <c r="L1065" s="160" t="str">
        <f t="shared" ca="1" si="9"/>
        <v>Script 1</v>
      </c>
      <c r="M1065" s="161"/>
      <c r="N1065" s="150"/>
      <c r="O1065" s="150"/>
      <c r="P1065" s="150"/>
      <c r="Q1065" s="150"/>
      <c r="R1065" s="150"/>
      <c r="S1065" s="150"/>
      <c r="T1065" s="150"/>
      <c r="U1065" s="150"/>
      <c r="V1065" s="150"/>
      <c r="W1065" s="150"/>
      <c r="X1065" s="150"/>
      <c r="Y1065" s="150"/>
      <c r="Z1065" s="150"/>
      <c r="AA1065" s="150"/>
    </row>
    <row r="1066" spans="1:27" ht="12.75">
      <c r="A1066" s="150"/>
      <c r="B1066" s="158">
        <f t="shared" si="8"/>
        <v>1058</v>
      </c>
      <c r="C1066" s="159" t="str">
        <f ca="1">IFERROR(__xludf.DUMMYFUNCTION("""COMPUTED_VALUE"""),"Aisyah Razak")</f>
        <v>Aisyah Razak</v>
      </c>
      <c r="D1066" s="160" t="str">
        <f ca="1">IFERROR(__xludf.DUMMYFUNCTION("""COMPUTED_VALUE"""),"Nov 28, 2024")</f>
        <v>Nov 28, 2024</v>
      </c>
      <c r="E1066" s="160" t="str">
        <f ca="1">IFERROR(__xludf.DUMMYFUNCTION("""COMPUTED_VALUE"""),"Script 1")</f>
        <v>Script 1</v>
      </c>
      <c r="F1066" s="160"/>
      <c r="G1066" s="160"/>
      <c r="H1066" s="160"/>
      <c r="I1066" s="160"/>
      <c r="J1066" s="160"/>
      <c r="K1066" s="160"/>
      <c r="L1066" s="160" t="str">
        <f t="shared" ca="1" si="9"/>
        <v>Script 1</v>
      </c>
      <c r="M1066" s="161"/>
      <c r="N1066" s="150"/>
      <c r="O1066" s="150"/>
      <c r="P1066" s="150"/>
      <c r="Q1066" s="150"/>
      <c r="R1066" s="150"/>
      <c r="S1066" s="150"/>
      <c r="T1066" s="150"/>
      <c r="U1066" s="150"/>
      <c r="V1066" s="150"/>
      <c r="W1066" s="150"/>
      <c r="X1066" s="150"/>
      <c r="Y1066" s="150"/>
      <c r="Z1066" s="150"/>
      <c r="AA1066" s="150"/>
    </row>
    <row r="1067" spans="1:27" ht="12.75">
      <c r="A1067" s="150"/>
      <c r="B1067" s="158">
        <f t="shared" si="8"/>
        <v>1059</v>
      </c>
      <c r="C1067" s="159" t="str">
        <f ca="1">IFERROR(__xludf.DUMMYFUNCTION("""COMPUTED_VALUE"""),"Nur Zulain Ainulmusfirah")</f>
        <v>Nur Zulain Ainulmusfirah</v>
      </c>
      <c r="D1067" s="160" t="str">
        <f ca="1">IFERROR(__xludf.DUMMYFUNCTION("""COMPUTED_VALUE"""),"Nov 28, 2024")</f>
        <v>Nov 28, 2024</v>
      </c>
      <c r="E1067" s="160" t="str">
        <f ca="1">IFERROR(__xludf.DUMMYFUNCTION("""COMPUTED_VALUE"""),"Script 1")</f>
        <v>Script 1</v>
      </c>
      <c r="F1067" s="160"/>
      <c r="G1067" s="160"/>
      <c r="H1067" s="160"/>
      <c r="I1067" s="160"/>
      <c r="J1067" s="160"/>
      <c r="K1067" s="160"/>
      <c r="L1067" s="160" t="str">
        <f t="shared" ca="1" si="9"/>
        <v>Script 1</v>
      </c>
      <c r="M1067" s="161"/>
      <c r="N1067" s="150"/>
      <c r="O1067" s="150"/>
      <c r="P1067" s="150"/>
      <c r="Q1067" s="150"/>
      <c r="R1067" s="150"/>
      <c r="S1067" s="150"/>
      <c r="T1067" s="150"/>
      <c r="U1067" s="150"/>
      <c r="V1067" s="150"/>
      <c r="W1067" s="150"/>
      <c r="X1067" s="150"/>
      <c r="Y1067" s="150"/>
      <c r="Z1067" s="150"/>
      <c r="AA1067" s="150"/>
    </row>
    <row r="1068" spans="1:27" ht="12.75">
      <c r="A1068" s="150"/>
      <c r="B1068" s="158">
        <f t="shared" si="8"/>
        <v>1060</v>
      </c>
      <c r="C1068" s="159" t="str">
        <f ca="1">IFERROR(__xludf.DUMMYFUNCTION("""COMPUTED_VALUE"""),"Alifah Ilyana Mohd Rafi")</f>
        <v>Alifah Ilyana Mohd Rafi</v>
      </c>
      <c r="D1068" s="160" t="str">
        <f ca="1">IFERROR(__xludf.DUMMYFUNCTION("""COMPUTED_VALUE"""),"Nov 28, 2024")</f>
        <v>Nov 28, 2024</v>
      </c>
      <c r="E1068" s="160" t="str">
        <f ca="1">IFERROR(__xludf.DUMMYFUNCTION("""COMPUTED_VALUE"""),"Script 1")</f>
        <v>Script 1</v>
      </c>
      <c r="F1068" s="160"/>
      <c r="G1068" s="160"/>
      <c r="H1068" s="160"/>
      <c r="I1068" s="160"/>
      <c r="J1068" s="160"/>
      <c r="K1068" s="160"/>
      <c r="L1068" s="160" t="str">
        <f t="shared" ca="1" si="9"/>
        <v>Script 1</v>
      </c>
      <c r="M1068" s="161"/>
      <c r="N1068" s="150"/>
      <c r="O1068" s="150"/>
      <c r="P1068" s="150"/>
      <c r="Q1068" s="150"/>
      <c r="R1068" s="150"/>
      <c r="S1068" s="150"/>
      <c r="T1068" s="150"/>
      <c r="U1068" s="150"/>
      <c r="V1068" s="150"/>
      <c r="W1068" s="150"/>
      <c r="X1068" s="150"/>
      <c r="Y1068" s="150"/>
      <c r="Z1068" s="150"/>
      <c r="AA1068" s="150"/>
    </row>
    <row r="1069" spans="1:27" ht="12.75">
      <c r="A1069" s="150"/>
      <c r="B1069" s="158">
        <f t="shared" si="8"/>
        <v>1061</v>
      </c>
      <c r="C1069" s="159" t="str">
        <f ca="1">IFERROR(__xludf.DUMMYFUNCTION("""COMPUTED_VALUE"""),"Fatin Najihah Mohamad Hirwan")</f>
        <v>Fatin Najihah Mohamad Hirwan</v>
      </c>
      <c r="D1069" s="160" t="str">
        <f ca="1">IFERROR(__xludf.DUMMYFUNCTION("""COMPUTED_VALUE"""),"Nov 28, 2024")</f>
        <v>Nov 28, 2024</v>
      </c>
      <c r="E1069" s="160" t="str">
        <f ca="1">IFERROR(__xludf.DUMMYFUNCTION("""COMPUTED_VALUE"""),"Script 1")</f>
        <v>Script 1</v>
      </c>
      <c r="F1069" s="160"/>
      <c r="G1069" s="160"/>
      <c r="H1069" s="160"/>
      <c r="I1069" s="160"/>
      <c r="J1069" s="160"/>
      <c r="K1069" s="160"/>
      <c r="L1069" s="160" t="str">
        <f t="shared" ca="1" si="9"/>
        <v>Script 1</v>
      </c>
      <c r="M1069" s="161"/>
      <c r="N1069" s="150"/>
      <c r="O1069" s="150"/>
      <c r="P1069" s="150"/>
      <c r="Q1069" s="150"/>
      <c r="R1069" s="150"/>
      <c r="S1069" s="150"/>
      <c r="T1069" s="150"/>
      <c r="U1069" s="150"/>
      <c r="V1069" s="150"/>
      <c r="W1069" s="150"/>
      <c r="X1069" s="150"/>
      <c r="Y1069" s="150"/>
      <c r="Z1069" s="150"/>
      <c r="AA1069" s="150"/>
    </row>
    <row r="1070" spans="1:27" ht="12.75">
      <c r="A1070" s="150"/>
      <c r="B1070" s="158">
        <f t="shared" si="8"/>
        <v>1062</v>
      </c>
      <c r="C1070" s="159" t="str">
        <f ca="1">IFERROR(__xludf.DUMMYFUNCTION("""COMPUTED_VALUE"""),"aswad mdnor")</f>
        <v>aswad mdnor</v>
      </c>
      <c r="D1070" s="160" t="str">
        <f ca="1">IFERROR(__xludf.DUMMYFUNCTION("""COMPUTED_VALUE"""),"Nov 28, 2024")</f>
        <v>Nov 28, 2024</v>
      </c>
      <c r="E1070" s="160" t="str">
        <f ca="1">IFERROR(__xludf.DUMMYFUNCTION("""COMPUTED_VALUE"""),"Script 1")</f>
        <v>Script 1</v>
      </c>
      <c r="F1070" s="160"/>
      <c r="G1070" s="160"/>
      <c r="H1070" s="160"/>
      <c r="I1070" s="160"/>
      <c r="J1070" s="160"/>
      <c r="K1070" s="160"/>
      <c r="L1070" s="160" t="str">
        <f t="shared" ca="1" si="9"/>
        <v>Script 1</v>
      </c>
      <c r="M1070" s="161"/>
      <c r="N1070" s="150"/>
      <c r="O1070" s="150"/>
      <c r="P1070" s="150"/>
      <c r="Q1070" s="150"/>
      <c r="R1070" s="150"/>
      <c r="S1070" s="150"/>
      <c r="T1070" s="150"/>
      <c r="U1070" s="150"/>
      <c r="V1070" s="150"/>
      <c r="W1070" s="150"/>
      <c r="X1070" s="150"/>
      <c r="Y1070" s="150"/>
      <c r="Z1070" s="150"/>
      <c r="AA1070" s="150"/>
    </row>
    <row r="1071" spans="1:27" ht="12.75">
      <c r="A1071" s="150"/>
      <c r="B1071" s="158">
        <f t="shared" si="8"/>
        <v>1063</v>
      </c>
      <c r="C1071" s="159" t="str">
        <f ca="1">IFERROR(__xludf.DUMMYFUNCTION("""COMPUTED_VALUE"""),"Natasha Azlin Ahmed Affendy")</f>
        <v>Natasha Azlin Ahmed Affendy</v>
      </c>
      <c r="D1071" s="160" t="str">
        <f ca="1">IFERROR(__xludf.DUMMYFUNCTION("""COMPUTED_VALUE"""),"Nov 28, 2024")</f>
        <v>Nov 28, 2024</v>
      </c>
      <c r="E1071" s="160" t="str">
        <f ca="1">IFERROR(__xludf.DUMMYFUNCTION("""COMPUTED_VALUE"""),"Script 1")</f>
        <v>Script 1</v>
      </c>
      <c r="F1071" s="160"/>
      <c r="G1071" s="160"/>
      <c r="H1071" s="160"/>
      <c r="I1071" s="160"/>
      <c r="J1071" s="160"/>
      <c r="K1071" s="160"/>
      <c r="L1071" s="160" t="str">
        <f t="shared" ca="1" si="9"/>
        <v>Script 1</v>
      </c>
      <c r="M1071" s="161"/>
      <c r="N1071" s="150"/>
      <c r="O1071" s="150"/>
      <c r="P1071" s="150"/>
      <c r="Q1071" s="150"/>
      <c r="R1071" s="150"/>
      <c r="S1071" s="150"/>
      <c r="T1071" s="150"/>
      <c r="U1071" s="150"/>
      <c r="V1071" s="150"/>
      <c r="W1071" s="150"/>
      <c r="X1071" s="150"/>
      <c r="Y1071" s="150"/>
      <c r="Z1071" s="150"/>
      <c r="AA1071" s="150"/>
    </row>
    <row r="1072" spans="1:27" ht="12.75">
      <c r="A1072" s="150"/>
      <c r="B1072" s="158">
        <f t="shared" si="8"/>
        <v>1064</v>
      </c>
      <c r="C1072" s="159" t="str">
        <f ca="1">IFERROR(__xludf.DUMMYFUNCTION("""COMPUTED_VALUE"""),"Siti Zulaiha")</f>
        <v>Siti Zulaiha</v>
      </c>
      <c r="D1072" s="160" t="str">
        <f ca="1">IFERROR(__xludf.DUMMYFUNCTION("""COMPUTED_VALUE"""),"Nov 28, 2024")</f>
        <v>Nov 28, 2024</v>
      </c>
      <c r="E1072" s="160" t="str">
        <f ca="1">IFERROR(__xludf.DUMMYFUNCTION("""COMPUTED_VALUE"""),"Script 1")</f>
        <v>Script 1</v>
      </c>
      <c r="F1072" s="160"/>
      <c r="G1072" s="160"/>
      <c r="H1072" s="160"/>
      <c r="I1072" s="160"/>
      <c r="J1072" s="160"/>
      <c r="K1072" s="160"/>
      <c r="L1072" s="160" t="str">
        <f t="shared" ca="1" si="9"/>
        <v>Script 1</v>
      </c>
      <c r="M1072" s="161"/>
      <c r="N1072" s="150"/>
      <c r="O1072" s="150"/>
      <c r="P1072" s="150"/>
      <c r="Q1072" s="150"/>
      <c r="R1072" s="150"/>
      <c r="S1072" s="150"/>
      <c r="T1072" s="150"/>
      <c r="U1072" s="150"/>
      <c r="V1072" s="150"/>
      <c r="W1072" s="150"/>
      <c r="X1072" s="150"/>
      <c r="Y1072" s="150"/>
      <c r="Z1072" s="150"/>
      <c r="AA1072" s="150"/>
    </row>
    <row r="1073" spans="1:27" ht="12.75">
      <c r="A1073" s="150"/>
      <c r="B1073" s="158">
        <f t="shared" si="8"/>
        <v>1065</v>
      </c>
      <c r="C1073" s="159" t="str">
        <f ca="1">IFERROR(__xludf.DUMMYFUNCTION("""COMPUTED_VALUE"""),"Mohd Zaidi Abd Hair")</f>
        <v>Mohd Zaidi Abd Hair</v>
      </c>
      <c r="D1073" s="160" t="str">
        <f ca="1">IFERROR(__xludf.DUMMYFUNCTION("""COMPUTED_VALUE"""),"Nov 28, 2024")</f>
        <v>Nov 28, 2024</v>
      </c>
      <c r="E1073" s="160" t="str">
        <f ca="1">IFERROR(__xludf.DUMMYFUNCTION("""COMPUTED_VALUE"""),"Script 1")</f>
        <v>Script 1</v>
      </c>
      <c r="F1073" s="160"/>
      <c r="G1073" s="160"/>
      <c r="H1073" s="160"/>
      <c r="I1073" s="160"/>
      <c r="J1073" s="160"/>
      <c r="K1073" s="160"/>
      <c r="L1073" s="160" t="str">
        <f t="shared" ca="1" si="9"/>
        <v>Script 1</v>
      </c>
      <c r="M1073" s="161"/>
      <c r="N1073" s="150"/>
      <c r="O1073" s="150"/>
      <c r="P1073" s="150"/>
      <c r="Q1073" s="150"/>
      <c r="R1073" s="150"/>
      <c r="S1073" s="150"/>
      <c r="T1073" s="150"/>
      <c r="U1073" s="150"/>
      <c r="V1073" s="150"/>
      <c r="W1073" s="150"/>
      <c r="X1073" s="150"/>
      <c r="Y1073" s="150"/>
      <c r="Z1073" s="150"/>
      <c r="AA1073" s="150"/>
    </row>
    <row r="1074" spans="1:27" ht="12.75">
      <c r="A1074" s="150"/>
      <c r="B1074" s="158">
        <f t="shared" si="8"/>
        <v>1066</v>
      </c>
      <c r="C1074" s="159" t="str">
        <f ca="1">IFERROR(__xludf.DUMMYFUNCTION("""COMPUTED_VALUE"""),"Athirah Jafri")</f>
        <v>Athirah Jafri</v>
      </c>
      <c r="D1074" s="160" t="str">
        <f ca="1">IFERROR(__xludf.DUMMYFUNCTION("""COMPUTED_VALUE"""),"Nov 28, 2024")</f>
        <v>Nov 28, 2024</v>
      </c>
      <c r="E1074" s="160" t="str">
        <f ca="1">IFERROR(__xludf.DUMMYFUNCTION("""COMPUTED_VALUE"""),"Script 1")</f>
        <v>Script 1</v>
      </c>
      <c r="F1074" s="160"/>
      <c r="G1074" s="160"/>
      <c r="H1074" s="160"/>
      <c r="I1074" s="160"/>
      <c r="J1074" s="160"/>
      <c r="K1074" s="160"/>
      <c r="L1074" s="160" t="str">
        <f t="shared" ca="1" si="9"/>
        <v>Script 1</v>
      </c>
      <c r="M1074" s="161"/>
      <c r="N1074" s="150"/>
      <c r="O1074" s="150"/>
      <c r="P1074" s="150"/>
      <c r="Q1074" s="150"/>
      <c r="R1074" s="150"/>
      <c r="S1074" s="150"/>
      <c r="T1074" s="150"/>
      <c r="U1074" s="150"/>
      <c r="V1074" s="150"/>
      <c r="W1074" s="150"/>
      <c r="X1074" s="150"/>
      <c r="Y1074" s="150"/>
      <c r="Z1074" s="150"/>
      <c r="AA1074" s="150"/>
    </row>
    <row r="1075" spans="1:27" ht="12.75">
      <c r="A1075" s="150"/>
      <c r="B1075" s="158">
        <f t="shared" si="8"/>
        <v>1067</v>
      </c>
      <c r="C1075" s="159" t="str">
        <f ca="1">IFERROR(__xludf.DUMMYFUNCTION("""COMPUTED_VALUE"""),"Noor Syaffynas")</f>
        <v>Noor Syaffynas</v>
      </c>
      <c r="D1075" s="160" t="str">
        <f ca="1">IFERROR(__xludf.DUMMYFUNCTION("""COMPUTED_VALUE"""),"Nov 28, 2024")</f>
        <v>Nov 28, 2024</v>
      </c>
      <c r="E1075" s="160" t="str">
        <f ca="1">IFERROR(__xludf.DUMMYFUNCTION("""COMPUTED_VALUE"""),"Script 1")</f>
        <v>Script 1</v>
      </c>
      <c r="F1075" s="160"/>
      <c r="G1075" s="160"/>
      <c r="H1075" s="160"/>
      <c r="I1075" s="160"/>
      <c r="J1075" s="160"/>
      <c r="K1075" s="160"/>
      <c r="L1075" s="160" t="str">
        <f t="shared" ca="1" si="9"/>
        <v>Script 1</v>
      </c>
      <c r="M1075" s="161"/>
      <c r="N1075" s="150"/>
      <c r="O1075" s="150"/>
      <c r="P1075" s="150"/>
      <c r="Q1075" s="150"/>
      <c r="R1075" s="150"/>
      <c r="S1075" s="150"/>
      <c r="T1075" s="150"/>
      <c r="U1075" s="150"/>
      <c r="V1075" s="150"/>
      <c r="W1075" s="150"/>
      <c r="X1075" s="150"/>
      <c r="Y1075" s="150"/>
      <c r="Z1075" s="150"/>
      <c r="AA1075" s="150"/>
    </row>
    <row r="1076" spans="1:27" ht="12.75">
      <c r="A1076" s="150"/>
      <c r="B1076" s="158">
        <f t="shared" si="8"/>
        <v>1068</v>
      </c>
      <c r="C1076" s="159" t="str">
        <f ca="1">IFERROR(__xludf.DUMMYFUNCTION("""COMPUTED_VALUE"""),"Farisha Izza Atiqah Sukartis")</f>
        <v>Farisha Izza Atiqah Sukartis</v>
      </c>
      <c r="D1076" s="160" t="str">
        <f ca="1">IFERROR(__xludf.DUMMYFUNCTION("""COMPUTED_VALUE"""),"Nov 28, 2024")</f>
        <v>Nov 28, 2024</v>
      </c>
      <c r="E1076" s="160" t="str">
        <f ca="1">IFERROR(__xludf.DUMMYFUNCTION("""COMPUTED_VALUE"""),"Script 1")</f>
        <v>Script 1</v>
      </c>
      <c r="F1076" s="160"/>
      <c r="G1076" s="160"/>
      <c r="H1076" s="160"/>
      <c r="I1076" s="160"/>
      <c r="J1076" s="160"/>
      <c r="K1076" s="160"/>
      <c r="L1076" s="160" t="str">
        <f t="shared" ca="1" si="9"/>
        <v>Script 1</v>
      </c>
      <c r="M1076" s="161"/>
      <c r="N1076" s="150"/>
      <c r="O1076" s="150"/>
      <c r="P1076" s="150"/>
      <c r="Q1076" s="150"/>
      <c r="R1076" s="150"/>
      <c r="S1076" s="150"/>
      <c r="T1076" s="150"/>
      <c r="U1076" s="150"/>
      <c r="V1076" s="150"/>
      <c r="W1076" s="150"/>
      <c r="X1076" s="150"/>
      <c r="Y1076" s="150"/>
      <c r="Z1076" s="150"/>
      <c r="AA1076" s="150"/>
    </row>
    <row r="1077" spans="1:27" ht="12.75">
      <c r="A1077" s="150"/>
      <c r="B1077" s="158">
        <f t="shared" si="8"/>
        <v>1069</v>
      </c>
      <c r="C1077" s="159" t="str">
        <f ca="1">IFERROR(__xludf.DUMMYFUNCTION("""COMPUTED_VALUE"""),"Nur Izzni Hartini Zulbahari")</f>
        <v>Nur Izzni Hartini Zulbahari</v>
      </c>
      <c r="D1077" s="160" t="str">
        <f ca="1">IFERROR(__xludf.DUMMYFUNCTION("""COMPUTED_VALUE"""),"Nov 28, 2024")</f>
        <v>Nov 28, 2024</v>
      </c>
      <c r="E1077" s="160" t="str">
        <f ca="1">IFERROR(__xludf.DUMMYFUNCTION("""COMPUTED_VALUE"""),"Script 1")</f>
        <v>Script 1</v>
      </c>
      <c r="F1077" s="160"/>
      <c r="G1077" s="160"/>
      <c r="H1077" s="160"/>
      <c r="I1077" s="160"/>
      <c r="J1077" s="160"/>
      <c r="K1077" s="160"/>
      <c r="L1077" s="160" t="str">
        <f t="shared" ca="1" si="9"/>
        <v>Script 1</v>
      </c>
      <c r="M1077" s="161"/>
      <c r="N1077" s="150"/>
      <c r="O1077" s="150"/>
      <c r="P1077" s="150"/>
      <c r="Q1077" s="150"/>
      <c r="R1077" s="150"/>
      <c r="S1077" s="150"/>
      <c r="T1077" s="150"/>
      <c r="U1077" s="150"/>
      <c r="V1077" s="150"/>
      <c r="W1077" s="150"/>
      <c r="X1077" s="150"/>
      <c r="Y1077" s="150"/>
      <c r="Z1077" s="150"/>
      <c r="AA1077" s="150"/>
    </row>
    <row r="1078" spans="1:27" ht="12.75">
      <c r="A1078" s="150"/>
      <c r="B1078" s="158">
        <f t="shared" si="8"/>
        <v>1070</v>
      </c>
      <c r="C1078" s="159" t="str">
        <f ca="1">IFERROR(__xludf.DUMMYFUNCTION("""COMPUTED_VALUE"""),"Muhd Afiq Iqhwan Muhd Zaidi")</f>
        <v>Muhd Afiq Iqhwan Muhd Zaidi</v>
      </c>
      <c r="D1078" s="160" t="str">
        <f ca="1">IFERROR(__xludf.DUMMYFUNCTION("""COMPUTED_VALUE"""),"Nov 28, 2024")</f>
        <v>Nov 28, 2024</v>
      </c>
      <c r="E1078" s="160" t="str">
        <f ca="1">IFERROR(__xludf.DUMMYFUNCTION("""COMPUTED_VALUE"""),"Script 1")</f>
        <v>Script 1</v>
      </c>
      <c r="F1078" s="160"/>
      <c r="G1078" s="160"/>
      <c r="H1078" s="160"/>
      <c r="I1078" s="160"/>
      <c r="J1078" s="160"/>
      <c r="K1078" s="160"/>
      <c r="L1078" s="160" t="str">
        <f t="shared" ca="1" si="9"/>
        <v>Script 1</v>
      </c>
      <c r="M1078" s="161"/>
      <c r="N1078" s="150"/>
      <c r="O1078" s="150"/>
      <c r="P1078" s="150"/>
      <c r="Q1078" s="150"/>
      <c r="R1078" s="150"/>
      <c r="S1078" s="150"/>
      <c r="T1078" s="150"/>
      <c r="U1078" s="150"/>
      <c r="V1078" s="150"/>
      <c r="W1078" s="150"/>
      <c r="X1078" s="150"/>
      <c r="Y1078" s="150"/>
      <c r="Z1078" s="150"/>
      <c r="AA1078" s="150"/>
    </row>
    <row r="1079" spans="1:27" ht="12.75">
      <c r="A1079" s="150"/>
      <c r="B1079" s="158">
        <f t="shared" si="8"/>
        <v>1071</v>
      </c>
      <c r="C1079" s="159" t="str">
        <f ca="1">IFERROR(__xludf.DUMMYFUNCTION("""COMPUTED_VALUE"""),"Arinah Fadzil")</f>
        <v>Arinah Fadzil</v>
      </c>
      <c r="D1079" s="160" t="str">
        <f ca="1">IFERROR(__xludf.DUMMYFUNCTION("""COMPUTED_VALUE"""),"Nov 28, 2024")</f>
        <v>Nov 28, 2024</v>
      </c>
      <c r="E1079" s="160" t="str">
        <f ca="1">IFERROR(__xludf.DUMMYFUNCTION("""COMPUTED_VALUE"""),"Script 1")</f>
        <v>Script 1</v>
      </c>
      <c r="F1079" s="160"/>
      <c r="G1079" s="160"/>
      <c r="H1079" s="160"/>
      <c r="I1079" s="160"/>
      <c r="J1079" s="160"/>
      <c r="K1079" s="160"/>
      <c r="L1079" s="160" t="str">
        <f t="shared" ca="1" si="9"/>
        <v>Script 1</v>
      </c>
      <c r="M1079" s="161"/>
      <c r="N1079" s="150"/>
      <c r="O1079" s="150"/>
      <c r="P1079" s="150"/>
      <c r="Q1079" s="150"/>
      <c r="R1079" s="150"/>
      <c r="S1079" s="150"/>
      <c r="T1079" s="150"/>
      <c r="U1079" s="150"/>
      <c r="V1079" s="150"/>
      <c r="W1079" s="150"/>
      <c r="X1079" s="150"/>
      <c r="Y1079" s="150"/>
      <c r="Z1079" s="150"/>
      <c r="AA1079" s="150"/>
    </row>
    <row r="1080" spans="1:27" ht="12.75">
      <c r="A1080" s="150"/>
      <c r="B1080" s="158">
        <f t="shared" si="8"/>
        <v>1072</v>
      </c>
      <c r="C1080" s="159" t="str">
        <f ca="1">IFERROR(__xludf.DUMMYFUNCTION("""COMPUTED_VALUE"""),"Ainul Khairina")</f>
        <v>Ainul Khairina</v>
      </c>
      <c r="D1080" s="160" t="str">
        <f ca="1">IFERROR(__xludf.DUMMYFUNCTION("""COMPUTED_VALUE"""),"Nov 28, 2024")</f>
        <v>Nov 28, 2024</v>
      </c>
      <c r="E1080" s="160" t="str">
        <f ca="1">IFERROR(__xludf.DUMMYFUNCTION("""COMPUTED_VALUE"""),"Script 1")</f>
        <v>Script 1</v>
      </c>
      <c r="F1080" s="160"/>
      <c r="G1080" s="160"/>
      <c r="H1080" s="160"/>
      <c r="I1080" s="160"/>
      <c r="J1080" s="160"/>
      <c r="K1080" s="160"/>
      <c r="L1080" s="160" t="str">
        <f t="shared" ca="1" si="9"/>
        <v>Script 1</v>
      </c>
      <c r="M1080" s="161"/>
      <c r="N1080" s="150"/>
      <c r="O1080" s="150"/>
      <c r="P1080" s="150"/>
      <c r="Q1080" s="150"/>
      <c r="R1080" s="150"/>
      <c r="S1080" s="150"/>
      <c r="T1080" s="150"/>
      <c r="U1080" s="150"/>
      <c r="V1080" s="150"/>
      <c r="W1080" s="150"/>
      <c r="X1080" s="150"/>
      <c r="Y1080" s="150"/>
      <c r="Z1080" s="150"/>
      <c r="AA1080" s="150"/>
    </row>
    <row r="1081" spans="1:27" ht="12.75">
      <c r="A1081" s="150"/>
      <c r="B1081" s="158">
        <f t="shared" si="8"/>
        <v>1073</v>
      </c>
      <c r="C1081" s="159" t="str">
        <f ca="1">IFERROR(__xludf.DUMMYFUNCTION("""COMPUTED_VALUE"""),"Norshahrizan Binti Ramli")</f>
        <v>Norshahrizan Binti Ramli</v>
      </c>
      <c r="D1081" s="160" t="str">
        <f ca="1">IFERROR(__xludf.DUMMYFUNCTION("""COMPUTED_VALUE"""),"Nov 28, 2024")</f>
        <v>Nov 28, 2024</v>
      </c>
      <c r="E1081" s="160" t="str">
        <f ca="1">IFERROR(__xludf.DUMMYFUNCTION("""COMPUTED_VALUE"""),"Script 1")</f>
        <v>Script 1</v>
      </c>
      <c r="F1081" s="160"/>
      <c r="G1081" s="160"/>
      <c r="H1081" s="160"/>
      <c r="I1081" s="160"/>
      <c r="J1081" s="160"/>
      <c r="K1081" s="160"/>
      <c r="L1081" s="160" t="str">
        <f t="shared" ca="1" si="9"/>
        <v>Script 1</v>
      </c>
      <c r="M1081" s="161"/>
      <c r="N1081" s="150"/>
      <c r="O1081" s="150"/>
      <c r="P1081" s="150"/>
      <c r="Q1081" s="150"/>
      <c r="R1081" s="150"/>
      <c r="S1081" s="150"/>
      <c r="T1081" s="150"/>
      <c r="U1081" s="150"/>
      <c r="V1081" s="150"/>
      <c r="W1081" s="150"/>
      <c r="X1081" s="150"/>
      <c r="Y1081" s="150"/>
      <c r="Z1081" s="150"/>
      <c r="AA1081" s="150"/>
    </row>
    <row r="1082" spans="1:27" ht="12.75">
      <c r="A1082" s="150"/>
      <c r="B1082" s="158">
        <f t="shared" si="8"/>
        <v>1074</v>
      </c>
      <c r="C1082" s="159" t="str">
        <f ca="1">IFERROR(__xludf.DUMMYFUNCTION("""COMPUTED_VALUE"""),"Siti Maisarah Azman")</f>
        <v>Siti Maisarah Azman</v>
      </c>
      <c r="D1082" s="160" t="str">
        <f ca="1">IFERROR(__xludf.DUMMYFUNCTION("""COMPUTED_VALUE"""),"Nov 28, 2024")</f>
        <v>Nov 28, 2024</v>
      </c>
      <c r="E1082" s="160" t="str">
        <f ca="1">IFERROR(__xludf.DUMMYFUNCTION("""COMPUTED_VALUE"""),"Script 1")</f>
        <v>Script 1</v>
      </c>
      <c r="F1082" s="160"/>
      <c r="G1082" s="160"/>
      <c r="H1082" s="160"/>
      <c r="I1082" s="160"/>
      <c r="J1082" s="160"/>
      <c r="K1082" s="160"/>
      <c r="L1082" s="160" t="str">
        <f t="shared" ca="1" si="9"/>
        <v>Script 1</v>
      </c>
      <c r="M1082" s="161"/>
      <c r="N1082" s="150"/>
      <c r="O1082" s="150"/>
      <c r="P1082" s="150"/>
      <c r="Q1082" s="150"/>
      <c r="R1082" s="150"/>
      <c r="S1082" s="150"/>
      <c r="T1082" s="150"/>
      <c r="U1082" s="150"/>
      <c r="V1082" s="150"/>
      <c r="W1082" s="150"/>
      <c r="X1082" s="150"/>
      <c r="Y1082" s="150"/>
      <c r="Z1082" s="150"/>
      <c r="AA1082" s="150"/>
    </row>
    <row r="1083" spans="1:27" ht="12.75">
      <c r="A1083" s="150"/>
      <c r="B1083" s="158">
        <f t="shared" si="8"/>
        <v>1075</v>
      </c>
      <c r="C1083" s="159" t="str">
        <f ca="1">IFERROR(__xludf.DUMMYFUNCTION("""COMPUTED_VALUE"""),"Muhammad Izz Muqri")</f>
        <v>Muhammad Izz Muqri</v>
      </c>
      <c r="D1083" s="160" t="str">
        <f ca="1">IFERROR(__xludf.DUMMYFUNCTION("""COMPUTED_VALUE"""),"Nov 28, 2024")</f>
        <v>Nov 28, 2024</v>
      </c>
      <c r="E1083" s="160" t="str">
        <f ca="1">IFERROR(__xludf.DUMMYFUNCTION("""COMPUTED_VALUE"""),"Script 1")</f>
        <v>Script 1</v>
      </c>
      <c r="F1083" s="160"/>
      <c r="G1083" s="160"/>
      <c r="H1083" s="160"/>
      <c r="I1083" s="160"/>
      <c r="J1083" s="160"/>
      <c r="K1083" s="160"/>
      <c r="L1083" s="160" t="str">
        <f t="shared" ca="1" si="9"/>
        <v>Script 1</v>
      </c>
      <c r="M1083" s="161"/>
      <c r="N1083" s="150"/>
      <c r="O1083" s="150"/>
      <c r="P1083" s="150"/>
      <c r="Q1083" s="150"/>
      <c r="R1083" s="150"/>
      <c r="S1083" s="150"/>
      <c r="T1083" s="150"/>
      <c r="U1083" s="150"/>
      <c r="V1083" s="150"/>
      <c r="W1083" s="150"/>
      <c r="X1083" s="150"/>
      <c r="Y1083" s="150"/>
      <c r="Z1083" s="150"/>
      <c r="AA1083" s="150"/>
    </row>
    <row r="1084" spans="1:27" ht="12.75">
      <c r="A1084" s="150"/>
      <c r="B1084" s="158">
        <f t="shared" si="8"/>
        <v>1076</v>
      </c>
      <c r="C1084" s="159" t="str">
        <f ca="1">IFERROR(__xludf.DUMMYFUNCTION("""COMPUTED_VALUE"""),"AMIRA NATASHA AHMAD SAZALI")</f>
        <v>AMIRA NATASHA AHMAD SAZALI</v>
      </c>
      <c r="D1084" s="160" t="str">
        <f ca="1">IFERROR(__xludf.DUMMYFUNCTION("""COMPUTED_VALUE"""),"Nov 28, 2024")</f>
        <v>Nov 28, 2024</v>
      </c>
      <c r="E1084" s="160" t="str">
        <f ca="1">IFERROR(__xludf.DUMMYFUNCTION("""COMPUTED_VALUE"""),"Script 1")</f>
        <v>Script 1</v>
      </c>
      <c r="F1084" s="160"/>
      <c r="G1084" s="160"/>
      <c r="H1084" s="160"/>
      <c r="I1084" s="160"/>
      <c r="J1084" s="160"/>
      <c r="K1084" s="160"/>
      <c r="L1084" s="160" t="str">
        <f t="shared" ca="1" si="9"/>
        <v>Script 1</v>
      </c>
      <c r="M1084" s="161"/>
      <c r="N1084" s="150"/>
      <c r="O1084" s="150"/>
      <c r="P1084" s="150"/>
      <c r="Q1084" s="150"/>
      <c r="R1084" s="150"/>
      <c r="S1084" s="150"/>
      <c r="T1084" s="150"/>
      <c r="U1084" s="150"/>
      <c r="V1084" s="150"/>
      <c r="W1084" s="150"/>
      <c r="X1084" s="150"/>
      <c r="Y1084" s="150"/>
      <c r="Z1084" s="150"/>
      <c r="AA1084" s="150"/>
    </row>
    <row r="1085" spans="1:27" ht="12.75">
      <c r="A1085" s="150"/>
      <c r="B1085" s="158">
        <f t="shared" si="8"/>
        <v>1077</v>
      </c>
      <c r="C1085" s="159" t="str">
        <f ca="1">IFERROR(__xludf.DUMMYFUNCTION("""COMPUTED_VALUE"""),"Nur Shahirah Shaharuddin")</f>
        <v>Nur Shahirah Shaharuddin</v>
      </c>
      <c r="D1085" s="160" t="str">
        <f ca="1">IFERROR(__xludf.DUMMYFUNCTION("""COMPUTED_VALUE"""),"Nov 28, 2024")</f>
        <v>Nov 28, 2024</v>
      </c>
      <c r="E1085" s="160" t="str">
        <f ca="1">IFERROR(__xludf.DUMMYFUNCTION("""COMPUTED_VALUE"""),"Script 1")</f>
        <v>Script 1</v>
      </c>
      <c r="F1085" s="160"/>
      <c r="G1085" s="160"/>
      <c r="H1085" s="160"/>
      <c r="I1085" s="160"/>
      <c r="J1085" s="160"/>
      <c r="K1085" s="160"/>
      <c r="L1085" s="160" t="str">
        <f t="shared" ca="1" si="9"/>
        <v>Script 1</v>
      </c>
      <c r="M1085" s="161"/>
      <c r="N1085" s="150"/>
      <c r="O1085" s="150"/>
      <c r="P1085" s="150"/>
      <c r="Q1085" s="150"/>
      <c r="R1085" s="150"/>
      <c r="S1085" s="150"/>
      <c r="T1085" s="150"/>
      <c r="U1085" s="150"/>
      <c r="V1085" s="150"/>
      <c r="W1085" s="150"/>
      <c r="X1085" s="150"/>
      <c r="Y1085" s="150"/>
      <c r="Z1085" s="150"/>
      <c r="AA1085" s="150"/>
    </row>
    <row r="1086" spans="1:27" ht="12.75">
      <c r="A1086" s="150"/>
      <c r="B1086" s="158">
        <f t="shared" si="8"/>
        <v>1078</v>
      </c>
      <c r="C1086" s="159" t="str">
        <f ca="1">IFERROR(__xludf.DUMMYFUNCTION("""COMPUTED_VALUE"""),"DAYANG HAFEEZA BINTI ABANG MOHAMAD HEIZAN")</f>
        <v>DAYANG HAFEEZA BINTI ABANG MOHAMAD HEIZAN</v>
      </c>
      <c r="D1086" s="160" t="str">
        <f ca="1">IFERROR(__xludf.DUMMYFUNCTION("""COMPUTED_VALUE"""),"Nov 28, 2024")</f>
        <v>Nov 28, 2024</v>
      </c>
      <c r="E1086" s="160" t="str">
        <f ca="1">IFERROR(__xludf.DUMMYFUNCTION("""COMPUTED_VALUE"""),"Script 1")</f>
        <v>Script 1</v>
      </c>
      <c r="F1086" s="160"/>
      <c r="G1086" s="160"/>
      <c r="H1086" s="160"/>
      <c r="I1086" s="160"/>
      <c r="J1086" s="160"/>
      <c r="K1086" s="160"/>
      <c r="L1086" s="160" t="str">
        <f t="shared" ca="1" si="9"/>
        <v>Script 1</v>
      </c>
      <c r="M1086" s="161"/>
      <c r="N1086" s="150"/>
      <c r="O1086" s="150"/>
      <c r="P1086" s="150"/>
      <c r="Q1086" s="150"/>
      <c r="R1086" s="150"/>
      <c r="S1086" s="150"/>
      <c r="T1086" s="150"/>
      <c r="U1086" s="150"/>
      <c r="V1086" s="150"/>
      <c r="W1086" s="150"/>
      <c r="X1086" s="150"/>
      <c r="Y1086" s="150"/>
      <c r="Z1086" s="150"/>
      <c r="AA1086" s="150"/>
    </row>
    <row r="1087" spans="1:27" ht="12.75">
      <c r="A1087" s="150"/>
      <c r="B1087" s="158">
        <f t="shared" si="8"/>
        <v>1079</v>
      </c>
      <c r="C1087" s="159" t="str">
        <f ca="1">IFERROR(__xludf.DUMMYFUNCTION("""COMPUTED_VALUE"""),"SYAMIRA FATMA")</f>
        <v>SYAMIRA FATMA</v>
      </c>
      <c r="D1087" s="160" t="str">
        <f ca="1">IFERROR(__xludf.DUMMYFUNCTION("""COMPUTED_VALUE"""),"Nov 28, 2024")</f>
        <v>Nov 28, 2024</v>
      </c>
      <c r="E1087" s="160" t="str">
        <f ca="1">IFERROR(__xludf.DUMMYFUNCTION("""COMPUTED_VALUE"""),"Script 1")</f>
        <v>Script 1</v>
      </c>
      <c r="F1087" s="160"/>
      <c r="G1087" s="160"/>
      <c r="H1087" s="160"/>
      <c r="I1087" s="160"/>
      <c r="J1087" s="160"/>
      <c r="K1087" s="160"/>
      <c r="L1087" s="160" t="str">
        <f t="shared" ca="1" si="9"/>
        <v>Script 1</v>
      </c>
      <c r="M1087" s="161"/>
      <c r="N1087" s="150"/>
      <c r="O1087" s="150"/>
      <c r="P1087" s="150"/>
      <c r="Q1087" s="150"/>
      <c r="R1087" s="150"/>
      <c r="S1087" s="150"/>
      <c r="T1087" s="150"/>
      <c r="U1087" s="150"/>
      <c r="V1087" s="150"/>
      <c r="W1087" s="150"/>
      <c r="X1087" s="150"/>
      <c r="Y1087" s="150"/>
      <c r="Z1087" s="150"/>
      <c r="AA1087" s="150"/>
    </row>
    <row r="1088" spans="1:27" ht="12.75">
      <c r="A1088" s="150"/>
      <c r="B1088" s="158">
        <f t="shared" si="8"/>
        <v>1080</v>
      </c>
      <c r="C1088" s="159" t="str">
        <f ca="1">IFERROR(__xludf.DUMMYFUNCTION("""COMPUTED_VALUE"""),"Muhammad Zulazman Azmizam")</f>
        <v>Muhammad Zulazman Azmizam</v>
      </c>
      <c r="D1088" s="160" t="str">
        <f ca="1">IFERROR(__xludf.DUMMYFUNCTION("""COMPUTED_VALUE"""),"Nov 28, 2024")</f>
        <v>Nov 28, 2024</v>
      </c>
      <c r="E1088" s="160" t="str">
        <f ca="1">IFERROR(__xludf.DUMMYFUNCTION("""COMPUTED_VALUE"""),"Script 1")</f>
        <v>Script 1</v>
      </c>
      <c r="F1088" s="160"/>
      <c r="G1088" s="160"/>
      <c r="H1088" s="160"/>
      <c r="I1088" s="160"/>
      <c r="J1088" s="160"/>
      <c r="K1088" s="160"/>
      <c r="L1088" s="160" t="str">
        <f t="shared" ca="1" si="9"/>
        <v>Script 1</v>
      </c>
      <c r="M1088" s="161"/>
      <c r="N1088" s="150"/>
      <c r="O1088" s="150"/>
      <c r="P1088" s="150"/>
      <c r="Q1088" s="150"/>
      <c r="R1088" s="150"/>
      <c r="S1088" s="150"/>
      <c r="T1088" s="150"/>
      <c r="U1088" s="150"/>
      <c r="V1088" s="150"/>
      <c r="W1088" s="150"/>
      <c r="X1088" s="150"/>
      <c r="Y1088" s="150"/>
      <c r="Z1088" s="150"/>
      <c r="AA1088" s="150"/>
    </row>
    <row r="1089" spans="1:27" ht="12.75">
      <c r="A1089" s="150"/>
      <c r="B1089" s="158">
        <f t="shared" si="8"/>
        <v>1081</v>
      </c>
      <c r="C1089" s="159" t="str">
        <f ca="1">IFERROR(__xludf.DUMMYFUNCTION("""COMPUTED_VALUE"""),"Nur Firzanah")</f>
        <v>Nur Firzanah</v>
      </c>
      <c r="D1089" s="160" t="str">
        <f ca="1">IFERROR(__xludf.DUMMYFUNCTION("""COMPUTED_VALUE"""),"Nov 28, 2024")</f>
        <v>Nov 28, 2024</v>
      </c>
      <c r="E1089" s="160" t="str">
        <f ca="1">IFERROR(__xludf.DUMMYFUNCTION("""COMPUTED_VALUE"""),"Script 1")</f>
        <v>Script 1</v>
      </c>
      <c r="F1089" s="160"/>
      <c r="G1089" s="160"/>
      <c r="H1089" s="160"/>
      <c r="I1089" s="160"/>
      <c r="J1089" s="160"/>
      <c r="K1089" s="160"/>
      <c r="L1089" s="160" t="str">
        <f t="shared" ca="1" si="9"/>
        <v>Script 1</v>
      </c>
      <c r="M1089" s="161"/>
      <c r="N1089" s="150"/>
      <c r="O1089" s="150"/>
      <c r="P1089" s="150"/>
      <c r="Q1089" s="150"/>
      <c r="R1089" s="150"/>
      <c r="S1089" s="150"/>
      <c r="T1089" s="150"/>
      <c r="U1089" s="150"/>
      <c r="V1089" s="150"/>
      <c r="W1089" s="150"/>
      <c r="X1089" s="150"/>
      <c r="Y1089" s="150"/>
      <c r="Z1089" s="150"/>
      <c r="AA1089" s="150"/>
    </row>
    <row r="1090" spans="1:27" ht="12.75">
      <c r="A1090" s="150"/>
      <c r="B1090" s="158">
        <f t="shared" si="8"/>
        <v>1082</v>
      </c>
      <c r="C1090" s="159" t="str">
        <f ca="1">IFERROR(__xludf.DUMMYFUNCTION("""COMPUTED_VALUE"""),"Atikah Saharil")</f>
        <v>Atikah Saharil</v>
      </c>
      <c r="D1090" s="160" t="str">
        <f ca="1">IFERROR(__xludf.DUMMYFUNCTION("""COMPUTED_VALUE"""),"Nov 28, 2024")</f>
        <v>Nov 28, 2024</v>
      </c>
      <c r="E1090" s="160" t="str">
        <f ca="1">IFERROR(__xludf.DUMMYFUNCTION("""COMPUTED_VALUE"""),"Script 1")</f>
        <v>Script 1</v>
      </c>
      <c r="F1090" s="160"/>
      <c r="G1090" s="160"/>
      <c r="H1090" s="160"/>
      <c r="I1090" s="160"/>
      <c r="J1090" s="160"/>
      <c r="K1090" s="160"/>
      <c r="L1090" s="160" t="str">
        <f t="shared" ca="1" si="9"/>
        <v>Script 1</v>
      </c>
      <c r="M1090" s="161"/>
      <c r="N1090" s="150"/>
      <c r="O1090" s="150"/>
      <c r="P1090" s="150"/>
      <c r="Q1090" s="150"/>
      <c r="R1090" s="150"/>
      <c r="S1090" s="150"/>
      <c r="T1090" s="150"/>
      <c r="U1090" s="150"/>
      <c r="V1090" s="150"/>
      <c r="W1090" s="150"/>
      <c r="X1090" s="150"/>
      <c r="Y1090" s="150"/>
      <c r="Z1090" s="150"/>
      <c r="AA1090" s="150"/>
    </row>
    <row r="1091" spans="1:27" ht="12.75">
      <c r="A1091" s="150"/>
      <c r="B1091" s="158">
        <f t="shared" si="8"/>
        <v>1083</v>
      </c>
      <c r="C1091" s="159" t="str">
        <f ca="1">IFERROR(__xludf.DUMMYFUNCTION("""COMPUTED_VALUE"""),"Ain Amirah Kamarulzaman")</f>
        <v>Ain Amirah Kamarulzaman</v>
      </c>
      <c r="D1091" s="160" t="str">
        <f ca="1">IFERROR(__xludf.DUMMYFUNCTION("""COMPUTED_VALUE"""),"Nov 28, 2024")</f>
        <v>Nov 28, 2024</v>
      </c>
      <c r="E1091" s="160" t="str">
        <f ca="1">IFERROR(__xludf.DUMMYFUNCTION("""COMPUTED_VALUE"""),"Script 1")</f>
        <v>Script 1</v>
      </c>
      <c r="F1091" s="160"/>
      <c r="G1091" s="160"/>
      <c r="H1091" s="160"/>
      <c r="I1091" s="160"/>
      <c r="J1091" s="160"/>
      <c r="K1091" s="160"/>
      <c r="L1091" s="160" t="str">
        <f t="shared" ca="1" si="9"/>
        <v>Script 1</v>
      </c>
      <c r="M1091" s="161"/>
      <c r="N1091" s="150"/>
      <c r="O1091" s="150"/>
      <c r="P1091" s="150"/>
      <c r="Q1091" s="150"/>
      <c r="R1091" s="150"/>
      <c r="S1091" s="150"/>
      <c r="T1091" s="150"/>
      <c r="U1091" s="150"/>
      <c r="V1091" s="150"/>
      <c r="W1091" s="150"/>
      <c r="X1091" s="150"/>
      <c r="Y1091" s="150"/>
      <c r="Z1091" s="150"/>
      <c r="AA1091" s="150"/>
    </row>
    <row r="1092" spans="1:27" ht="12.75">
      <c r="A1092" s="150"/>
      <c r="B1092" s="158">
        <f t="shared" si="8"/>
        <v>1084</v>
      </c>
      <c r="C1092" s="159" t="str">
        <f ca="1">IFERROR(__xludf.DUMMYFUNCTION("""COMPUTED_VALUE"""),"Danial Ezam")</f>
        <v>Danial Ezam</v>
      </c>
      <c r="D1092" s="160" t="str">
        <f ca="1">IFERROR(__xludf.DUMMYFUNCTION("""COMPUTED_VALUE"""),"Nov 28, 2024")</f>
        <v>Nov 28, 2024</v>
      </c>
      <c r="E1092" s="160" t="str">
        <f ca="1">IFERROR(__xludf.DUMMYFUNCTION("""COMPUTED_VALUE"""),"Script 1")</f>
        <v>Script 1</v>
      </c>
      <c r="F1092" s="160"/>
      <c r="G1092" s="160"/>
      <c r="H1092" s="160"/>
      <c r="I1092" s="160"/>
      <c r="J1092" s="160"/>
      <c r="K1092" s="160"/>
      <c r="L1092" s="160" t="str">
        <f t="shared" ca="1" si="9"/>
        <v>Script 1</v>
      </c>
      <c r="M1092" s="161"/>
      <c r="N1092" s="150"/>
      <c r="O1092" s="150"/>
      <c r="P1092" s="150"/>
      <c r="Q1092" s="150"/>
      <c r="R1092" s="150"/>
      <c r="S1092" s="150"/>
      <c r="T1092" s="150"/>
      <c r="U1092" s="150"/>
      <c r="V1092" s="150"/>
      <c r="W1092" s="150"/>
      <c r="X1092" s="150"/>
      <c r="Y1092" s="150"/>
      <c r="Z1092" s="150"/>
      <c r="AA1092" s="150"/>
    </row>
    <row r="1093" spans="1:27" ht="12.75">
      <c r="A1093" s="150"/>
      <c r="B1093" s="158">
        <f t="shared" si="8"/>
        <v>1085</v>
      </c>
      <c r="C1093" s="159" t="str">
        <f ca="1">IFERROR(__xludf.DUMMYFUNCTION("""COMPUTED_VALUE"""),"Aliff Jafar")</f>
        <v>Aliff Jafar</v>
      </c>
      <c r="D1093" s="160" t="str">
        <f ca="1">IFERROR(__xludf.DUMMYFUNCTION("""COMPUTED_VALUE"""),"Nov 28, 2024")</f>
        <v>Nov 28, 2024</v>
      </c>
      <c r="E1093" s="160" t="str">
        <f ca="1">IFERROR(__xludf.DUMMYFUNCTION("""COMPUTED_VALUE"""),"Script 1")</f>
        <v>Script 1</v>
      </c>
      <c r="F1093" s="160"/>
      <c r="G1093" s="160"/>
      <c r="H1093" s="160"/>
      <c r="I1093" s="160"/>
      <c r="J1093" s="160"/>
      <c r="K1093" s="160"/>
      <c r="L1093" s="160" t="str">
        <f t="shared" ca="1" si="9"/>
        <v>Script 1</v>
      </c>
      <c r="M1093" s="161"/>
      <c r="N1093" s="150"/>
      <c r="O1093" s="150"/>
      <c r="P1093" s="150"/>
      <c r="Q1093" s="150"/>
      <c r="R1093" s="150"/>
      <c r="S1093" s="150"/>
      <c r="T1093" s="150"/>
      <c r="U1093" s="150"/>
      <c r="V1093" s="150"/>
      <c r="W1093" s="150"/>
      <c r="X1093" s="150"/>
      <c r="Y1093" s="150"/>
      <c r="Z1093" s="150"/>
      <c r="AA1093" s="150"/>
    </row>
    <row r="1094" spans="1:27" ht="12.75">
      <c r="A1094" s="150"/>
      <c r="B1094" s="158">
        <f t="shared" si="8"/>
        <v>1086</v>
      </c>
      <c r="C1094" s="159" t="str">
        <f ca="1">IFERROR(__xludf.DUMMYFUNCTION("""COMPUTED_VALUE"""),"Ts. Noorilyana Abdullah")</f>
        <v>Ts. Noorilyana Abdullah</v>
      </c>
      <c r="D1094" s="160" t="str">
        <f ca="1">IFERROR(__xludf.DUMMYFUNCTION("""COMPUTED_VALUE"""),"Nov 28, 2024")</f>
        <v>Nov 28, 2024</v>
      </c>
      <c r="E1094" s="160" t="str">
        <f ca="1">IFERROR(__xludf.DUMMYFUNCTION("""COMPUTED_VALUE"""),"Script 1")</f>
        <v>Script 1</v>
      </c>
      <c r="F1094" s="160"/>
      <c r="G1094" s="160"/>
      <c r="H1094" s="160"/>
      <c r="I1094" s="160"/>
      <c r="J1094" s="160"/>
      <c r="K1094" s="160"/>
      <c r="L1094" s="160" t="str">
        <f t="shared" ca="1" si="9"/>
        <v>Script 1</v>
      </c>
      <c r="M1094" s="161"/>
      <c r="N1094" s="150"/>
      <c r="O1094" s="150"/>
      <c r="P1094" s="150"/>
      <c r="Q1094" s="150"/>
      <c r="R1094" s="150"/>
      <c r="S1094" s="150"/>
      <c r="T1094" s="150"/>
      <c r="U1094" s="150"/>
      <c r="V1094" s="150"/>
      <c r="W1094" s="150"/>
      <c r="X1094" s="150"/>
      <c r="Y1094" s="150"/>
      <c r="Z1094" s="150"/>
      <c r="AA1094" s="150"/>
    </row>
    <row r="1095" spans="1:27" ht="12.75">
      <c r="A1095" s="150"/>
      <c r="B1095" s="158">
        <f t="shared" si="8"/>
        <v>1087</v>
      </c>
      <c r="C1095" s="159" t="str">
        <f ca="1">IFERROR(__xludf.DUMMYFUNCTION("""COMPUTED_VALUE"""),"Muhammad Arif Farhan")</f>
        <v>Muhammad Arif Farhan</v>
      </c>
      <c r="D1095" s="160" t="str">
        <f ca="1">IFERROR(__xludf.DUMMYFUNCTION("""COMPUTED_VALUE"""),"Nov 28, 2024")</f>
        <v>Nov 28, 2024</v>
      </c>
      <c r="E1095" s="160" t="str">
        <f ca="1">IFERROR(__xludf.DUMMYFUNCTION("""COMPUTED_VALUE"""),"Script 1")</f>
        <v>Script 1</v>
      </c>
      <c r="F1095" s="160"/>
      <c r="G1095" s="160"/>
      <c r="H1095" s="160"/>
      <c r="I1095" s="160"/>
      <c r="J1095" s="160"/>
      <c r="K1095" s="160"/>
      <c r="L1095" s="160" t="str">
        <f t="shared" ca="1" si="9"/>
        <v>Script 1</v>
      </c>
      <c r="M1095" s="161"/>
      <c r="N1095" s="150"/>
      <c r="O1095" s="150"/>
      <c r="P1095" s="150"/>
      <c r="Q1095" s="150"/>
      <c r="R1095" s="150"/>
      <c r="S1095" s="150"/>
      <c r="T1095" s="150"/>
      <c r="U1095" s="150"/>
      <c r="V1095" s="150"/>
      <c r="W1095" s="150"/>
      <c r="X1095" s="150"/>
      <c r="Y1095" s="150"/>
      <c r="Z1095" s="150"/>
      <c r="AA1095" s="150"/>
    </row>
    <row r="1096" spans="1:27" ht="12.75">
      <c r="A1096" s="150"/>
      <c r="B1096" s="158">
        <f t="shared" si="8"/>
        <v>1088</v>
      </c>
      <c r="C1096" s="159" t="str">
        <f ca="1">IFERROR(__xludf.DUMMYFUNCTION("""COMPUTED_VALUE"""),"Ikram Muslim")</f>
        <v>Ikram Muslim</v>
      </c>
      <c r="D1096" s="160" t="str">
        <f ca="1">IFERROR(__xludf.DUMMYFUNCTION("""COMPUTED_VALUE"""),"Nov 28, 2024")</f>
        <v>Nov 28, 2024</v>
      </c>
      <c r="E1096" s="160" t="str">
        <f ca="1">IFERROR(__xludf.DUMMYFUNCTION("""COMPUTED_VALUE"""),"Script 1")</f>
        <v>Script 1</v>
      </c>
      <c r="F1096" s="160"/>
      <c r="G1096" s="160"/>
      <c r="H1096" s="160"/>
      <c r="I1096" s="160"/>
      <c r="J1096" s="160"/>
      <c r="K1096" s="160"/>
      <c r="L1096" s="160" t="str">
        <f t="shared" ca="1" si="9"/>
        <v>Script 1</v>
      </c>
      <c r="M1096" s="161"/>
      <c r="N1096" s="150"/>
      <c r="O1096" s="150"/>
      <c r="P1096" s="150"/>
      <c r="Q1096" s="150"/>
      <c r="R1096" s="150"/>
      <c r="S1096" s="150"/>
      <c r="T1096" s="150"/>
      <c r="U1096" s="150"/>
      <c r="V1096" s="150"/>
      <c r="W1096" s="150"/>
      <c r="X1096" s="150"/>
      <c r="Y1096" s="150"/>
      <c r="Z1096" s="150"/>
      <c r="AA1096" s="150"/>
    </row>
    <row r="1097" spans="1:27" ht="12.75">
      <c r="A1097" s="150"/>
      <c r="B1097" s="158">
        <f t="shared" si="8"/>
        <v>1089</v>
      </c>
      <c r="C1097" s="159" t="str">
        <f ca="1">IFERROR(__xludf.DUMMYFUNCTION("""COMPUTED_VALUE"""),"Nazrin Azlan")</f>
        <v>Nazrin Azlan</v>
      </c>
      <c r="D1097" s="160" t="str">
        <f ca="1">IFERROR(__xludf.DUMMYFUNCTION("""COMPUTED_VALUE"""),"Nov 28, 2024")</f>
        <v>Nov 28, 2024</v>
      </c>
      <c r="E1097" s="160" t="str">
        <f ca="1">IFERROR(__xludf.DUMMYFUNCTION("""COMPUTED_VALUE"""),"Script 1")</f>
        <v>Script 1</v>
      </c>
      <c r="F1097" s="160"/>
      <c r="G1097" s="160"/>
      <c r="H1097" s="160"/>
      <c r="I1097" s="160"/>
      <c r="J1097" s="160"/>
      <c r="K1097" s="160"/>
      <c r="L1097" s="160" t="str">
        <f t="shared" ca="1" si="9"/>
        <v>Script 1</v>
      </c>
      <c r="M1097" s="161"/>
      <c r="N1097" s="150"/>
      <c r="O1097" s="150"/>
      <c r="P1097" s="150"/>
      <c r="Q1097" s="150"/>
      <c r="R1097" s="150"/>
      <c r="S1097" s="150"/>
      <c r="T1097" s="150"/>
      <c r="U1097" s="150"/>
      <c r="V1097" s="150"/>
      <c r="W1097" s="150"/>
      <c r="X1097" s="150"/>
      <c r="Y1097" s="150"/>
      <c r="Z1097" s="150"/>
      <c r="AA1097" s="150"/>
    </row>
    <row r="1098" spans="1:27" ht="12.75">
      <c r="A1098" s="150"/>
      <c r="B1098" s="158">
        <f t="shared" si="8"/>
        <v>1090</v>
      </c>
      <c r="C1098" s="159" t="str">
        <f ca="1">IFERROR(__xludf.DUMMYFUNCTION("""COMPUTED_VALUE"""),"NOOR AIN BINTI ROZAINI")</f>
        <v>NOOR AIN BINTI ROZAINI</v>
      </c>
      <c r="D1098" s="160" t="str">
        <f ca="1">IFERROR(__xludf.DUMMYFUNCTION("""COMPUTED_VALUE"""),"Nov 28, 2024")</f>
        <v>Nov 28, 2024</v>
      </c>
      <c r="E1098" s="160" t="str">
        <f ca="1">IFERROR(__xludf.DUMMYFUNCTION("""COMPUTED_VALUE"""),"Script 1")</f>
        <v>Script 1</v>
      </c>
      <c r="F1098" s="160"/>
      <c r="G1098" s="160"/>
      <c r="H1098" s="160"/>
      <c r="I1098" s="160"/>
      <c r="J1098" s="160"/>
      <c r="K1098" s="160"/>
      <c r="L1098" s="160" t="str">
        <f t="shared" ca="1" si="9"/>
        <v>Script 1</v>
      </c>
      <c r="M1098" s="161"/>
      <c r="N1098" s="150"/>
      <c r="O1098" s="150"/>
      <c r="P1098" s="150"/>
      <c r="Q1098" s="150"/>
      <c r="R1098" s="150"/>
      <c r="S1098" s="150"/>
      <c r="T1098" s="150"/>
      <c r="U1098" s="150"/>
      <c r="V1098" s="150"/>
      <c r="W1098" s="150"/>
      <c r="X1098" s="150"/>
      <c r="Y1098" s="150"/>
      <c r="Z1098" s="150"/>
      <c r="AA1098" s="150"/>
    </row>
    <row r="1099" spans="1:27" ht="12.75">
      <c r="A1099" s="150"/>
      <c r="B1099" s="158">
        <f t="shared" si="8"/>
        <v>1091</v>
      </c>
      <c r="C1099" s="159" t="str">
        <f ca="1">IFERROR(__xludf.DUMMYFUNCTION("""COMPUTED_VALUE"""),"MUHAMMAD FAIEZUL ZAFFREY BIN MOHD AZMI")</f>
        <v>MUHAMMAD FAIEZUL ZAFFREY BIN MOHD AZMI</v>
      </c>
      <c r="D1099" s="160" t="str">
        <f ca="1">IFERROR(__xludf.DUMMYFUNCTION("""COMPUTED_VALUE"""),"Nov 28, 2024")</f>
        <v>Nov 28, 2024</v>
      </c>
      <c r="E1099" s="160" t="str">
        <f ca="1">IFERROR(__xludf.DUMMYFUNCTION("""COMPUTED_VALUE"""),"Script 1")</f>
        <v>Script 1</v>
      </c>
      <c r="F1099" s="160"/>
      <c r="G1099" s="160"/>
      <c r="H1099" s="160"/>
      <c r="I1099" s="160"/>
      <c r="J1099" s="160"/>
      <c r="K1099" s="160"/>
      <c r="L1099" s="160" t="str">
        <f t="shared" ca="1" si="9"/>
        <v>Script 1</v>
      </c>
      <c r="M1099" s="161"/>
      <c r="N1099" s="150"/>
      <c r="O1099" s="150"/>
      <c r="P1099" s="150"/>
      <c r="Q1099" s="150"/>
      <c r="R1099" s="150"/>
      <c r="S1099" s="150"/>
      <c r="T1099" s="150"/>
      <c r="U1099" s="150"/>
      <c r="V1099" s="150"/>
      <c r="W1099" s="150"/>
      <c r="X1099" s="150"/>
      <c r="Y1099" s="150"/>
      <c r="Z1099" s="150"/>
      <c r="AA1099" s="150"/>
    </row>
    <row r="1100" spans="1:27" ht="12.75">
      <c r="A1100" s="150"/>
      <c r="B1100" s="158">
        <f t="shared" si="8"/>
        <v>1092</v>
      </c>
      <c r="C1100" s="159" t="str">
        <f ca="1">IFERROR(__xludf.DUMMYFUNCTION("""COMPUTED_VALUE"""),"Nur Farhana")</f>
        <v>Nur Farhana</v>
      </c>
      <c r="D1100" s="160" t="str">
        <f ca="1">IFERROR(__xludf.DUMMYFUNCTION("""COMPUTED_VALUE"""),"Nov 28, 2024")</f>
        <v>Nov 28, 2024</v>
      </c>
      <c r="E1100" s="160" t="str">
        <f ca="1">IFERROR(__xludf.DUMMYFUNCTION("""COMPUTED_VALUE"""),"Script 1")</f>
        <v>Script 1</v>
      </c>
      <c r="F1100" s="160"/>
      <c r="G1100" s="160"/>
      <c r="H1100" s="160"/>
      <c r="I1100" s="160"/>
      <c r="J1100" s="160"/>
      <c r="K1100" s="160"/>
      <c r="L1100" s="160" t="str">
        <f t="shared" ca="1" si="9"/>
        <v>Script 1</v>
      </c>
      <c r="M1100" s="161"/>
      <c r="N1100" s="150"/>
      <c r="O1100" s="150"/>
      <c r="P1100" s="150"/>
      <c r="Q1100" s="150"/>
      <c r="R1100" s="150"/>
      <c r="S1100" s="150"/>
      <c r="T1100" s="150"/>
      <c r="U1100" s="150"/>
      <c r="V1100" s="150"/>
      <c r="W1100" s="150"/>
      <c r="X1100" s="150"/>
      <c r="Y1100" s="150"/>
      <c r="Z1100" s="150"/>
      <c r="AA1100" s="150"/>
    </row>
    <row r="1101" spans="1:27" ht="12.75">
      <c r="A1101" s="150"/>
      <c r="B1101" s="158">
        <f t="shared" si="8"/>
        <v>1093</v>
      </c>
      <c r="C1101" s="159" t="str">
        <f ca="1">IFERROR(__xludf.DUMMYFUNCTION("""COMPUTED_VALUE"""),"MAISARAH BINTI MOHD ROBAT")</f>
        <v>MAISARAH BINTI MOHD ROBAT</v>
      </c>
      <c r="D1101" s="160" t="str">
        <f ca="1">IFERROR(__xludf.DUMMYFUNCTION("""COMPUTED_VALUE"""),"Nov 28, 2024")</f>
        <v>Nov 28, 2024</v>
      </c>
      <c r="E1101" s="160" t="str">
        <f ca="1">IFERROR(__xludf.DUMMYFUNCTION("""COMPUTED_VALUE"""),"Script 1")</f>
        <v>Script 1</v>
      </c>
      <c r="F1101" s="160"/>
      <c r="G1101" s="160"/>
      <c r="H1101" s="160"/>
      <c r="I1101" s="160"/>
      <c r="J1101" s="160"/>
      <c r="K1101" s="160"/>
      <c r="L1101" s="160" t="str">
        <f t="shared" ca="1" si="9"/>
        <v>Script 1</v>
      </c>
      <c r="M1101" s="161"/>
      <c r="N1101" s="150"/>
      <c r="O1101" s="150"/>
      <c r="P1101" s="150"/>
      <c r="Q1101" s="150"/>
      <c r="R1101" s="150"/>
      <c r="S1101" s="150"/>
      <c r="T1101" s="150"/>
      <c r="U1101" s="150"/>
      <c r="V1101" s="150"/>
      <c r="W1101" s="150"/>
      <c r="X1101" s="150"/>
      <c r="Y1101" s="150"/>
      <c r="Z1101" s="150"/>
      <c r="AA1101" s="150"/>
    </row>
    <row r="1102" spans="1:27" ht="12.75">
      <c r="A1102" s="150"/>
      <c r="B1102" s="158">
        <f t="shared" si="8"/>
        <v>1094</v>
      </c>
      <c r="C1102" s="159" t="str">
        <f ca="1">IFERROR(__xludf.DUMMYFUNCTION("""COMPUTED_VALUE"""),"Amiru Asyraf")</f>
        <v>Amiru Asyraf</v>
      </c>
      <c r="D1102" s="160" t="str">
        <f ca="1">IFERROR(__xludf.DUMMYFUNCTION("""COMPUTED_VALUE"""),"Nov 28, 2024")</f>
        <v>Nov 28, 2024</v>
      </c>
      <c r="E1102" s="160" t="str">
        <f ca="1">IFERROR(__xludf.DUMMYFUNCTION("""COMPUTED_VALUE"""),"Script 1")</f>
        <v>Script 1</v>
      </c>
      <c r="F1102" s="160"/>
      <c r="G1102" s="160"/>
      <c r="H1102" s="160"/>
      <c r="I1102" s="160"/>
      <c r="J1102" s="160"/>
      <c r="K1102" s="160"/>
      <c r="L1102" s="160" t="str">
        <f t="shared" ca="1" si="9"/>
        <v>Script 1</v>
      </c>
      <c r="M1102" s="161"/>
      <c r="N1102" s="150"/>
      <c r="O1102" s="150"/>
      <c r="P1102" s="150"/>
      <c r="Q1102" s="150"/>
      <c r="R1102" s="150"/>
      <c r="S1102" s="150"/>
      <c r="T1102" s="150"/>
      <c r="U1102" s="150"/>
      <c r="V1102" s="150"/>
      <c r="W1102" s="150"/>
      <c r="X1102" s="150"/>
      <c r="Y1102" s="150"/>
      <c r="Z1102" s="150"/>
      <c r="AA1102" s="150"/>
    </row>
    <row r="1103" spans="1:27" ht="12.75">
      <c r="A1103" s="150"/>
      <c r="B1103" s="158">
        <f t="shared" si="8"/>
        <v>1095</v>
      </c>
      <c r="C1103" s="159" t="str">
        <f ca="1">IFERROR(__xludf.DUMMYFUNCTION("""COMPUTED_VALUE"""),"Anis Mawaddah Abd Khair Fahmi")</f>
        <v>Anis Mawaddah Abd Khair Fahmi</v>
      </c>
      <c r="D1103" s="160" t="str">
        <f ca="1">IFERROR(__xludf.DUMMYFUNCTION("""COMPUTED_VALUE"""),"Nov 28, 2024")</f>
        <v>Nov 28, 2024</v>
      </c>
      <c r="E1103" s="160" t="str">
        <f ca="1">IFERROR(__xludf.DUMMYFUNCTION("""COMPUTED_VALUE"""),"Script 1")</f>
        <v>Script 1</v>
      </c>
      <c r="F1103" s="160"/>
      <c r="G1103" s="160"/>
      <c r="H1103" s="160"/>
      <c r="I1103" s="160"/>
      <c r="J1103" s="160"/>
      <c r="K1103" s="160"/>
      <c r="L1103" s="160" t="str">
        <f t="shared" ca="1" si="9"/>
        <v>Script 1</v>
      </c>
      <c r="M1103" s="161"/>
      <c r="N1103" s="150"/>
      <c r="O1103" s="150"/>
      <c r="P1103" s="150"/>
      <c r="Q1103" s="150"/>
      <c r="R1103" s="150"/>
      <c r="S1103" s="150"/>
      <c r="T1103" s="150"/>
      <c r="U1103" s="150"/>
      <c r="V1103" s="150"/>
      <c r="W1103" s="150"/>
      <c r="X1103" s="150"/>
      <c r="Y1103" s="150"/>
      <c r="Z1103" s="150"/>
      <c r="AA1103" s="150"/>
    </row>
    <row r="1104" spans="1:27" ht="12.75">
      <c r="A1104" s="150"/>
      <c r="B1104" s="158">
        <f t="shared" si="8"/>
        <v>1096</v>
      </c>
      <c r="C1104" s="159" t="str">
        <f ca="1">IFERROR(__xludf.DUMMYFUNCTION("""COMPUTED_VALUE"""),"Atirah Abd Latif")</f>
        <v>Atirah Abd Latif</v>
      </c>
      <c r="D1104" s="160" t="str">
        <f ca="1">IFERROR(__xludf.DUMMYFUNCTION("""COMPUTED_VALUE"""),"Nov 28, 2024")</f>
        <v>Nov 28, 2024</v>
      </c>
      <c r="E1104" s="160" t="str">
        <f ca="1">IFERROR(__xludf.DUMMYFUNCTION("""COMPUTED_VALUE"""),"Script 1")</f>
        <v>Script 1</v>
      </c>
      <c r="F1104" s="160"/>
      <c r="G1104" s="160"/>
      <c r="H1104" s="160"/>
      <c r="I1104" s="160"/>
      <c r="J1104" s="160"/>
      <c r="K1104" s="160"/>
      <c r="L1104" s="160" t="str">
        <f t="shared" ca="1" si="9"/>
        <v>Script 1</v>
      </c>
      <c r="M1104" s="161"/>
      <c r="N1104" s="150"/>
      <c r="O1104" s="150"/>
      <c r="P1104" s="150"/>
      <c r="Q1104" s="150"/>
      <c r="R1104" s="150"/>
      <c r="S1104" s="150"/>
      <c r="T1104" s="150"/>
      <c r="U1104" s="150"/>
      <c r="V1104" s="150"/>
      <c r="W1104" s="150"/>
      <c r="X1104" s="150"/>
      <c r="Y1104" s="150"/>
      <c r="Z1104" s="150"/>
      <c r="AA1104" s="150"/>
    </row>
    <row r="1105" spans="1:27" ht="12.75">
      <c r="A1105" s="150"/>
      <c r="B1105" s="158">
        <f t="shared" si="8"/>
        <v>1097</v>
      </c>
      <c r="C1105" s="159" t="str">
        <f ca="1">IFERROR(__xludf.DUMMYFUNCTION("""COMPUTED_VALUE"""),"Nor Ashraf Norsahperi")</f>
        <v>Nor Ashraf Norsahperi</v>
      </c>
      <c r="D1105" s="160" t="str">
        <f ca="1">IFERROR(__xludf.DUMMYFUNCTION("""COMPUTED_VALUE"""),"Nov 28, 2024")</f>
        <v>Nov 28, 2024</v>
      </c>
      <c r="E1105" s="160" t="str">
        <f ca="1">IFERROR(__xludf.DUMMYFUNCTION("""COMPUTED_VALUE"""),"Script 1")</f>
        <v>Script 1</v>
      </c>
      <c r="F1105" s="160"/>
      <c r="G1105" s="160"/>
      <c r="H1105" s="160"/>
      <c r="I1105" s="160"/>
      <c r="J1105" s="160"/>
      <c r="K1105" s="160"/>
      <c r="L1105" s="160" t="str">
        <f t="shared" ca="1" si="9"/>
        <v>Script 1</v>
      </c>
      <c r="M1105" s="161"/>
      <c r="N1105" s="150"/>
      <c r="O1105" s="150"/>
      <c r="P1105" s="150"/>
      <c r="Q1105" s="150"/>
      <c r="R1105" s="150"/>
      <c r="S1105" s="150"/>
      <c r="T1105" s="150"/>
      <c r="U1105" s="150"/>
      <c r="V1105" s="150"/>
      <c r="W1105" s="150"/>
      <c r="X1105" s="150"/>
      <c r="Y1105" s="150"/>
      <c r="Z1105" s="150"/>
      <c r="AA1105" s="150"/>
    </row>
    <row r="1106" spans="1:27" ht="12.75">
      <c r="A1106" s="150"/>
      <c r="B1106" s="158">
        <f t="shared" si="8"/>
        <v>1098</v>
      </c>
      <c r="C1106" s="159" t="str">
        <f ca="1">IFERROR(__xludf.DUMMYFUNCTION("""COMPUTED_VALUE"""),"Muhammad Izzat Farhan Bin Hamzah Fansuri")</f>
        <v>Muhammad Izzat Farhan Bin Hamzah Fansuri</v>
      </c>
      <c r="D1106" s="160" t="str">
        <f ca="1">IFERROR(__xludf.DUMMYFUNCTION("""COMPUTED_VALUE"""),"Nov 28, 2024")</f>
        <v>Nov 28, 2024</v>
      </c>
      <c r="E1106" s="160" t="str">
        <f ca="1">IFERROR(__xludf.DUMMYFUNCTION("""COMPUTED_VALUE"""),"Script 1")</f>
        <v>Script 1</v>
      </c>
      <c r="F1106" s="160"/>
      <c r="G1106" s="160"/>
      <c r="H1106" s="160"/>
      <c r="I1106" s="160"/>
      <c r="J1106" s="160"/>
      <c r="K1106" s="160"/>
      <c r="L1106" s="160" t="str">
        <f t="shared" ca="1" si="9"/>
        <v>Script 1</v>
      </c>
      <c r="M1106" s="161"/>
      <c r="N1106" s="150"/>
      <c r="O1106" s="150"/>
      <c r="P1106" s="150"/>
      <c r="Q1106" s="150"/>
      <c r="R1106" s="150"/>
      <c r="S1106" s="150"/>
      <c r="T1106" s="150"/>
      <c r="U1106" s="150"/>
      <c r="V1106" s="150"/>
      <c r="W1106" s="150"/>
      <c r="X1106" s="150"/>
      <c r="Y1106" s="150"/>
      <c r="Z1106" s="150"/>
      <c r="AA1106" s="150"/>
    </row>
    <row r="1107" spans="1:27" ht="12.75">
      <c r="A1107" s="150"/>
      <c r="B1107" s="158">
        <f t="shared" si="8"/>
        <v>1099</v>
      </c>
      <c r="C1107" s="159" t="str">
        <f ca="1">IFERROR(__xludf.DUMMYFUNCTION("""COMPUTED_VALUE"""),"Hanis Sufi")</f>
        <v>Hanis Sufi</v>
      </c>
      <c r="D1107" s="160" t="str">
        <f ca="1">IFERROR(__xludf.DUMMYFUNCTION("""COMPUTED_VALUE"""),"Nov 28, 2024")</f>
        <v>Nov 28, 2024</v>
      </c>
      <c r="E1107" s="160" t="str">
        <f ca="1">IFERROR(__xludf.DUMMYFUNCTION("""COMPUTED_VALUE"""),"Script 1")</f>
        <v>Script 1</v>
      </c>
      <c r="F1107" s="160"/>
      <c r="G1107" s="160"/>
      <c r="H1107" s="160"/>
      <c r="I1107" s="160"/>
      <c r="J1107" s="160"/>
      <c r="K1107" s="160"/>
      <c r="L1107" s="160" t="str">
        <f t="shared" ca="1" si="9"/>
        <v>Script 1</v>
      </c>
      <c r="M1107" s="161"/>
      <c r="N1107" s="150"/>
      <c r="O1107" s="150"/>
      <c r="P1107" s="150"/>
      <c r="Q1107" s="150"/>
      <c r="R1107" s="150"/>
      <c r="S1107" s="150"/>
      <c r="T1107" s="150"/>
      <c r="U1107" s="150"/>
      <c r="V1107" s="150"/>
      <c r="W1107" s="150"/>
      <c r="X1107" s="150"/>
      <c r="Y1107" s="150"/>
      <c r="Z1107" s="150"/>
      <c r="AA1107" s="150"/>
    </row>
    <row r="1108" spans="1:27" ht="12.75">
      <c r="A1108" s="150"/>
      <c r="B1108" s="158">
        <f t="shared" si="8"/>
        <v>1100</v>
      </c>
      <c r="C1108" s="159" t="str">
        <f ca="1">IFERROR(__xludf.DUMMYFUNCTION("""COMPUTED_VALUE"""),"Nuraiman Mustaqim")</f>
        <v>Nuraiman Mustaqim</v>
      </c>
      <c r="D1108" s="160" t="str">
        <f ca="1">IFERROR(__xludf.DUMMYFUNCTION("""COMPUTED_VALUE"""),"Nov 28, 2024")</f>
        <v>Nov 28, 2024</v>
      </c>
      <c r="E1108" s="160" t="str">
        <f ca="1">IFERROR(__xludf.DUMMYFUNCTION("""COMPUTED_VALUE"""),"Script 1")</f>
        <v>Script 1</v>
      </c>
      <c r="F1108" s="160"/>
      <c r="G1108" s="160"/>
      <c r="H1108" s="160"/>
      <c r="I1108" s="160"/>
      <c r="J1108" s="160"/>
      <c r="K1108" s="160"/>
      <c r="L1108" s="160" t="str">
        <f t="shared" ca="1" si="9"/>
        <v>Script 1</v>
      </c>
      <c r="M1108" s="161"/>
      <c r="N1108" s="150"/>
      <c r="O1108" s="150"/>
      <c r="P1108" s="150"/>
      <c r="Q1108" s="150"/>
      <c r="R1108" s="150"/>
      <c r="S1108" s="150"/>
      <c r="T1108" s="150"/>
      <c r="U1108" s="150"/>
      <c r="V1108" s="150"/>
      <c r="W1108" s="150"/>
      <c r="X1108" s="150"/>
      <c r="Y1108" s="150"/>
      <c r="Z1108" s="150"/>
      <c r="AA1108" s="150"/>
    </row>
    <row r="1109" spans="1:27" ht="12.75">
      <c r="A1109" s="150"/>
      <c r="B1109" s="158">
        <f t="shared" si="8"/>
        <v>1101</v>
      </c>
      <c r="C1109" s="159" t="str">
        <f ca="1">IFERROR(__xludf.DUMMYFUNCTION("""COMPUTED_VALUE"""),"Izzati Tajuddin")</f>
        <v>Izzati Tajuddin</v>
      </c>
      <c r="D1109" s="160" t="str">
        <f ca="1">IFERROR(__xludf.DUMMYFUNCTION("""COMPUTED_VALUE"""),"Nov 28, 2024")</f>
        <v>Nov 28, 2024</v>
      </c>
      <c r="E1109" s="160" t="str">
        <f ca="1">IFERROR(__xludf.DUMMYFUNCTION("""COMPUTED_VALUE"""),"Script 1")</f>
        <v>Script 1</v>
      </c>
      <c r="F1109" s="160"/>
      <c r="G1109" s="160"/>
      <c r="H1109" s="160"/>
      <c r="I1109" s="160"/>
      <c r="J1109" s="160"/>
      <c r="K1109" s="160"/>
      <c r="L1109" s="160" t="str">
        <f t="shared" ca="1" si="9"/>
        <v>Script 1</v>
      </c>
      <c r="M1109" s="161"/>
      <c r="N1109" s="150"/>
      <c r="O1109" s="150"/>
      <c r="P1109" s="150"/>
      <c r="Q1109" s="150"/>
      <c r="R1109" s="150"/>
      <c r="S1109" s="150"/>
      <c r="T1109" s="150"/>
      <c r="U1109" s="150"/>
      <c r="V1109" s="150"/>
      <c r="W1109" s="150"/>
      <c r="X1109" s="150"/>
      <c r="Y1109" s="150"/>
      <c r="Z1109" s="150"/>
      <c r="AA1109" s="150"/>
    </row>
    <row r="1110" spans="1:27" ht="12.75">
      <c r="A1110" s="150"/>
      <c r="B1110" s="158">
        <f t="shared" si="8"/>
        <v>1102</v>
      </c>
      <c r="C1110" s="159" t="str">
        <f ca="1">IFERROR(__xludf.DUMMYFUNCTION("""COMPUTED_VALUE"""),"Siti Rumaisha")</f>
        <v>Siti Rumaisha</v>
      </c>
      <c r="D1110" s="160" t="str">
        <f ca="1">IFERROR(__xludf.DUMMYFUNCTION("""COMPUTED_VALUE"""),"Nov 28, 2024")</f>
        <v>Nov 28, 2024</v>
      </c>
      <c r="E1110" s="160" t="str">
        <f ca="1">IFERROR(__xludf.DUMMYFUNCTION("""COMPUTED_VALUE"""),"Script 1")</f>
        <v>Script 1</v>
      </c>
      <c r="F1110" s="160"/>
      <c r="G1110" s="160"/>
      <c r="H1110" s="160"/>
      <c r="I1110" s="160"/>
      <c r="J1110" s="160"/>
      <c r="K1110" s="160"/>
      <c r="L1110" s="160" t="str">
        <f t="shared" ca="1" si="9"/>
        <v>Script 1</v>
      </c>
      <c r="M1110" s="161"/>
      <c r="N1110" s="150"/>
      <c r="O1110" s="150"/>
      <c r="P1110" s="150"/>
      <c r="Q1110" s="150"/>
      <c r="R1110" s="150"/>
      <c r="S1110" s="150"/>
      <c r="T1110" s="150"/>
      <c r="U1110" s="150"/>
      <c r="V1110" s="150"/>
      <c r="W1110" s="150"/>
      <c r="X1110" s="150"/>
      <c r="Y1110" s="150"/>
      <c r="Z1110" s="150"/>
      <c r="AA1110" s="150"/>
    </row>
    <row r="1111" spans="1:27" ht="12.75">
      <c r="A1111" s="150"/>
      <c r="B1111" s="158">
        <f t="shared" si="8"/>
        <v>1103</v>
      </c>
      <c r="C1111" s="159" t="str">
        <f ca="1">IFERROR(__xludf.DUMMYFUNCTION("""COMPUTED_VALUE"""),"Norkhairunnisa Mohamed Nordin")</f>
        <v>Norkhairunnisa Mohamed Nordin</v>
      </c>
      <c r="D1111" s="160" t="str">
        <f ca="1">IFERROR(__xludf.DUMMYFUNCTION("""COMPUTED_VALUE"""),"Nov 28, 2024")</f>
        <v>Nov 28, 2024</v>
      </c>
      <c r="E1111" s="160" t="str">
        <f ca="1">IFERROR(__xludf.DUMMYFUNCTION("""COMPUTED_VALUE"""),"Script 1")</f>
        <v>Script 1</v>
      </c>
      <c r="F1111" s="160"/>
      <c r="G1111" s="160"/>
      <c r="H1111" s="160"/>
      <c r="I1111" s="160"/>
      <c r="J1111" s="160"/>
      <c r="K1111" s="160"/>
      <c r="L1111" s="160" t="str">
        <f t="shared" ca="1" si="9"/>
        <v>Script 1</v>
      </c>
      <c r="M1111" s="161"/>
      <c r="N1111" s="150"/>
      <c r="O1111" s="150"/>
      <c r="P1111" s="150"/>
      <c r="Q1111" s="150"/>
      <c r="R1111" s="150"/>
      <c r="S1111" s="150"/>
      <c r="T1111" s="150"/>
      <c r="U1111" s="150"/>
      <c r="V1111" s="150"/>
      <c r="W1111" s="150"/>
      <c r="X1111" s="150"/>
      <c r="Y1111" s="150"/>
      <c r="Z1111" s="150"/>
      <c r="AA1111" s="150"/>
    </row>
    <row r="1112" spans="1:27" ht="12.75">
      <c r="A1112" s="150"/>
      <c r="B1112" s="158">
        <f t="shared" si="8"/>
        <v>1104</v>
      </c>
      <c r="C1112" s="159" t="str">
        <f ca="1">IFERROR(__xludf.DUMMYFUNCTION("""COMPUTED_VALUE"""),"Nadhira Qasreena")</f>
        <v>Nadhira Qasreena</v>
      </c>
      <c r="D1112" s="160" t="str">
        <f ca="1">IFERROR(__xludf.DUMMYFUNCTION("""COMPUTED_VALUE"""),"Nov 28, 2024")</f>
        <v>Nov 28, 2024</v>
      </c>
      <c r="E1112" s="160" t="str">
        <f ca="1">IFERROR(__xludf.DUMMYFUNCTION("""COMPUTED_VALUE"""),"Script 1")</f>
        <v>Script 1</v>
      </c>
      <c r="F1112" s="160"/>
      <c r="G1112" s="160"/>
      <c r="H1112" s="160"/>
      <c r="I1112" s="160"/>
      <c r="J1112" s="160"/>
      <c r="K1112" s="160"/>
      <c r="L1112" s="160" t="str">
        <f t="shared" ca="1" si="9"/>
        <v>Script 1</v>
      </c>
      <c r="M1112" s="161"/>
      <c r="N1112" s="150"/>
      <c r="O1112" s="150"/>
      <c r="P1112" s="150"/>
      <c r="Q1112" s="150"/>
      <c r="R1112" s="150"/>
      <c r="S1112" s="150"/>
      <c r="T1112" s="150"/>
      <c r="U1112" s="150"/>
      <c r="V1112" s="150"/>
      <c r="W1112" s="150"/>
      <c r="X1112" s="150"/>
      <c r="Y1112" s="150"/>
      <c r="Z1112" s="150"/>
      <c r="AA1112" s="150"/>
    </row>
    <row r="1113" spans="1:27" ht="12.75">
      <c r="A1113" s="150"/>
      <c r="B1113" s="158">
        <f t="shared" si="8"/>
        <v>1105</v>
      </c>
      <c r="C1113" s="159" t="str">
        <f ca="1">IFERROR(__xludf.DUMMYFUNCTION("""COMPUTED_VALUE"""),"Afwan Hakim")</f>
        <v>Afwan Hakim</v>
      </c>
      <c r="D1113" s="160" t="str">
        <f ca="1">IFERROR(__xludf.DUMMYFUNCTION("""COMPUTED_VALUE"""),"Nov 28, 2024")</f>
        <v>Nov 28, 2024</v>
      </c>
      <c r="E1113" s="160" t="str">
        <f ca="1">IFERROR(__xludf.DUMMYFUNCTION("""COMPUTED_VALUE"""),"Script 1")</f>
        <v>Script 1</v>
      </c>
      <c r="F1113" s="160"/>
      <c r="G1113" s="160"/>
      <c r="H1113" s="160"/>
      <c r="I1113" s="160"/>
      <c r="J1113" s="160"/>
      <c r="K1113" s="160"/>
      <c r="L1113" s="160" t="str">
        <f t="shared" ca="1" si="9"/>
        <v>Script 1</v>
      </c>
      <c r="M1113" s="161"/>
      <c r="N1113" s="150"/>
      <c r="O1113" s="150"/>
      <c r="P1113" s="150"/>
      <c r="Q1113" s="150"/>
      <c r="R1113" s="150"/>
      <c r="S1113" s="150"/>
      <c r="T1113" s="150"/>
      <c r="U1113" s="150"/>
      <c r="V1113" s="150"/>
      <c r="W1113" s="150"/>
      <c r="X1113" s="150"/>
      <c r="Y1113" s="150"/>
      <c r="Z1113" s="150"/>
      <c r="AA1113" s="150"/>
    </row>
    <row r="1114" spans="1:27" ht="12.75">
      <c r="A1114" s="150"/>
      <c r="B1114" s="158">
        <f t="shared" si="8"/>
        <v>1106</v>
      </c>
      <c r="C1114" s="159" t="str">
        <f ca="1">IFERROR(__xludf.DUMMYFUNCTION("""COMPUTED_VALUE"""),"Nur Fadilah Natasha")</f>
        <v>Nur Fadilah Natasha</v>
      </c>
      <c r="D1114" s="160" t="str">
        <f ca="1">IFERROR(__xludf.DUMMYFUNCTION("""COMPUTED_VALUE"""),"Nov 27, 2024")</f>
        <v>Nov 27, 2024</v>
      </c>
      <c r="E1114" s="160" t="str">
        <f ca="1">IFERROR(__xludf.DUMMYFUNCTION("""COMPUTED_VALUE"""),"Script 1")</f>
        <v>Script 1</v>
      </c>
      <c r="F1114" s="160"/>
      <c r="G1114" s="160"/>
      <c r="H1114" s="160"/>
      <c r="I1114" s="160"/>
      <c r="J1114" s="160"/>
      <c r="K1114" s="160"/>
      <c r="L1114" s="160" t="str">
        <f t="shared" ca="1" si="9"/>
        <v>Script 1</v>
      </c>
      <c r="M1114" s="161"/>
      <c r="N1114" s="150"/>
      <c r="O1114" s="150"/>
      <c r="P1114" s="150"/>
      <c r="Q1114" s="150"/>
      <c r="R1114" s="150"/>
      <c r="S1114" s="150"/>
      <c r="T1114" s="150"/>
      <c r="U1114" s="150"/>
      <c r="V1114" s="150"/>
      <c r="W1114" s="150"/>
      <c r="X1114" s="150"/>
      <c r="Y1114" s="150"/>
      <c r="Z1114" s="150"/>
      <c r="AA1114" s="150"/>
    </row>
    <row r="1115" spans="1:27" ht="12.75">
      <c r="A1115" s="150"/>
      <c r="B1115" s="158">
        <f t="shared" si="8"/>
        <v>1107</v>
      </c>
      <c r="C1115" s="159" t="str">
        <f ca="1">IFERROR(__xludf.DUMMYFUNCTION("""COMPUTED_VALUE"""),"Hanita Hilmi")</f>
        <v>Hanita Hilmi</v>
      </c>
      <c r="D1115" s="160" t="str">
        <f ca="1">IFERROR(__xludf.DUMMYFUNCTION("""COMPUTED_VALUE"""),"Nov 27, 2024")</f>
        <v>Nov 27, 2024</v>
      </c>
      <c r="E1115" s="160" t="str">
        <f ca="1">IFERROR(__xludf.DUMMYFUNCTION("""COMPUTED_VALUE"""),"Script 1")</f>
        <v>Script 1</v>
      </c>
      <c r="F1115" s="160"/>
      <c r="G1115" s="160"/>
      <c r="H1115" s="160"/>
      <c r="I1115" s="160"/>
      <c r="J1115" s="160"/>
      <c r="K1115" s="160"/>
      <c r="L1115" s="160" t="str">
        <f t="shared" ca="1" si="9"/>
        <v>Script 1</v>
      </c>
      <c r="M1115" s="161"/>
      <c r="N1115" s="150"/>
      <c r="O1115" s="150"/>
      <c r="P1115" s="150"/>
      <c r="Q1115" s="150"/>
      <c r="R1115" s="150"/>
      <c r="S1115" s="150"/>
      <c r="T1115" s="150"/>
      <c r="U1115" s="150"/>
      <c r="V1115" s="150"/>
      <c r="W1115" s="150"/>
      <c r="X1115" s="150"/>
      <c r="Y1115" s="150"/>
      <c r="Z1115" s="150"/>
      <c r="AA1115" s="150"/>
    </row>
    <row r="1116" spans="1:27" ht="12.75">
      <c r="A1116" s="150"/>
      <c r="B1116" s="158">
        <f t="shared" si="8"/>
        <v>1108</v>
      </c>
      <c r="C1116" s="159" t="str">
        <f ca="1">IFERROR(__xludf.DUMMYFUNCTION("""COMPUTED_VALUE"""),"Andros Lidam")</f>
        <v>Andros Lidam</v>
      </c>
      <c r="D1116" s="160" t="str">
        <f ca="1">IFERROR(__xludf.DUMMYFUNCTION("""COMPUTED_VALUE"""),"Nov 26, 2024")</f>
        <v>Nov 26, 2024</v>
      </c>
      <c r="E1116" s="160" t="str">
        <f ca="1">IFERROR(__xludf.DUMMYFUNCTION("""COMPUTED_VALUE"""),"Script 1")</f>
        <v>Script 1</v>
      </c>
      <c r="F1116" s="160"/>
      <c r="G1116" s="160"/>
      <c r="H1116" s="160"/>
      <c r="I1116" s="160"/>
      <c r="J1116" s="160"/>
      <c r="K1116" s="160"/>
      <c r="L1116" s="160" t="str">
        <f t="shared" ca="1" si="9"/>
        <v>Script 1</v>
      </c>
      <c r="M1116" s="161"/>
      <c r="N1116" s="150"/>
      <c r="O1116" s="150"/>
      <c r="P1116" s="150"/>
      <c r="Q1116" s="150"/>
      <c r="R1116" s="150"/>
      <c r="S1116" s="150"/>
      <c r="T1116" s="150"/>
      <c r="U1116" s="150"/>
      <c r="V1116" s="150"/>
      <c r="W1116" s="150"/>
      <c r="X1116" s="150"/>
      <c r="Y1116" s="150"/>
      <c r="Z1116" s="150"/>
      <c r="AA1116" s="150"/>
    </row>
    <row r="1117" spans="1:27" ht="12.75">
      <c r="A1117" s="150"/>
      <c r="B1117" s="158">
        <f t="shared" si="8"/>
        <v>1109</v>
      </c>
      <c r="C1117" s="159" t="str">
        <f ca="1">IFERROR(__xludf.DUMMYFUNCTION("""COMPUTED_VALUE"""),"Farahin zulkarnain")</f>
        <v>Farahin zulkarnain</v>
      </c>
      <c r="D1117" s="160" t="str">
        <f ca="1">IFERROR(__xludf.DUMMYFUNCTION("""COMPUTED_VALUE"""),"Nov 26, 2024")</f>
        <v>Nov 26, 2024</v>
      </c>
      <c r="E1117" s="160" t="str">
        <f ca="1">IFERROR(__xludf.DUMMYFUNCTION("""COMPUTED_VALUE"""),"Script 1")</f>
        <v>Script 1</v>
      </c>
      <c r="F1117" s="160"/>
      <c r="G1117" s="160"/>
      <c r="H1117" s="160"/>
      <c r="I1117" s="160"/>
      <c r="J1117" s="160"/>
      <c r="K1117" s="160"/>
      <c r="L1117" s="160" t="str">
        <f t="shared" ca="1" si="9"/>
        <v>Script 1</v>
      </c>
      <c r="M1117" s="161"/>
      <c r="N1117" s="150"/>
      <c r="O1117" s="150"/>
      <c r="P1117" s="150"/>
      <c r="Q1117" s="150"/>
      <c r="R1117" s="150"/>
      <c r="S1117" s="150"/>
      <c r="T1117" s="150"/>
      <c r="U1117" s="150"/>
      <c r="V1117" s="150"/>
      <c r="W1117" s="150"/>
      <c r="X1117" s="150"/>
      <c r="Y1117" s="150"/>
      <c r="Z1117" s="150"/>
      <c r="AA1117" s="150"/>
    </row>
    <row r="1118" spans="1:27" ht="12.75">
      <c r="A1118" s="150"/>
      <c r="B1118" s="158">
        <f t="shared" si="8"/>
        <v>1110</v>
      </c>
      <c r="C1118" s="159" t="str">
        <f ca="1">IFERROR(__xludf.DUMMYFUNCTION("""COMPUTED_VALUE"""),"Syaza Aunie Rozali")</f>
        <v>Syaza Aunie Rozali</v>
      </c>
      <c r="D1118" s="160" t="str">
        <f ca="1">IFERROR(__xludf.DUMMYFUNCTION("""COMPUTED_VALUE"""),"Nov 26, 2024")</f>
        <v>Nov 26, 2024</v>
      </c>
      <c r="E1118" s="160" t="str">
        <f ca="1">IFERROR(__xludf.DUMMYFUNCTION("""COMPUTED_VALUE"""),"Script 1")</f>
        <v>Script 1</v>
      </c>
      <c r="F1118" s="160"/>
      <c r="G1118" s="160"/>
      <c r="H1118" s="160"/>
      <c r="I1118" s="160"/>
      <c r="J1118" s="160"/>
      <c r="K1118" s="160"/>
      <c r="L1118" s="160" t="str">
        <f t="shared" ca="1" si="9"/>
        <v>Script 1</v>
      </c>
      <c r="M1118" s="161"/>
      <c r="N1118" s="150"/>
      <c r="O1118" s="150"/>
      <c r="P1118" s="150"/>
      <c r="Q1118" s="150"/>
      <c r="R1118" s="150"/>
      <c r="S1118" s="150"/>
      <c r="T1118" s="150"/>
      <c r="U1118" s="150"/>
      <c r="V1118" s="150"/>
      <c r="W1118" s="150"/>
      <c r="X1118" s="150"/>
      <c r="Y1118" s="150"/>
      <c r="Z1118" s="150"/>
      <c r="AA1118" s="150"/>
    </row>
    <row r="1119" spans="1:27" ht="12.75">
      <c r="A1119" s="150"/>
      <c r="B1119" s="158">
        <f t="shared" si="8"/>
        <v>1111</v>
      </c>
      <c r="C1119" s="159" t="str">
        <f ca="1">IFERROR(__xludf.DUMMYFUNCTION("""COMPUTED_VALUE"""),"SITI SARAH BALQIS KAMARUDIN")</f>
        <v>SITI SARAH BALQIS KAMARUDIN</v>
      </c>
      <c r="D1119" s="160" t="str">
        <f ca="1">IFERROR(__xludf.DUMMYFUNCTION("""COMPUTED_VALUE"""),"Nov 26, 2024")</f>
        <v>Nov 26, 2024</v>
      </c>
      <c r="E1119" s="160" t="str">
        <f ca="1">IFERROR(__xludf.DUMMYFUNCTION("""COMPUTED_VALUE"""),"Script 1")</f>
        <v>Script 1</v>
      </c>
      <c r="F1119" s="160"/>
      <c r="G1119" s="160"/>
      <c r="H1119" s="160"/>
      <c r="I1119" s="160"/>
      <c r="J1119" s="160"/>
      <c r="K1119" s="160"/>
      <c r="L1119" s="160" t="str">
        <f t="shared" ca="1" si="9"/>
        <v>Script 1</v>
      </c>
      <c r="M1119" s="161"/>
      <c r="N1119" s="150"/>
      <c r="O1119" s="150"/>
      <c r="P1119" s="150"/>
      <c r="Q1119" s="150"/>
      <c r="R1119" s="150"/>
      <c r="S1119" s="150"/>
      <c r="T1119" s="150"/>
      <c r="U1119" s="150"/>
      <c r="V1119" s="150"/>
      <c r="W1119" s="150"/>
      <c r="X1119" s="150"/>
      <c r="Y1119" s="150"/>
      <c r="Z1119" s="150"/>
      <c r="AA1119" s="150"/>
    </row>
    <row r="1120" spans="1:27" ht="12.75">
      <c r="A1120" s="150"/>
      <c r="B1120" s="158">
        <f t="shared" si="8"/>
        <v>1112</v>
      </c>
      <c r="C1120" s="159" t="str">
        <f ca="1">IFERROR(__xludf.DUMMYFUNCTION("""COMPUTED_VALUE"""),"anis nafisa")</f>
        <v>anis nafisa</v>
      </c>
      <c r="D1120" s="160" t="str">
        <f ca="1">IFERROR(__xludf.DUMMYFUNCTION("""COMPUTED_VALUE"""),"Nov 26, 2024")</f>
        <v>Nov 26, 2024</v>
      </c>
      <c r="E1120" s="160" t="str">
        <f ca="1">IFERROR(__xludf.DUMMYFUNCTION("""COMPUTED_VALUE"""),"Script 1")</f>
        <v>Script 1</v>
      </c>
      <c r="F1120" s="160"/>
      <c r="G1120" s="160"/>
      <c r="H1120" s="160"/>
      <c r="I1120" s="160"/>
      <c r="J1120" s="160"/>
      <c r="K1120" s="160"/>
      <c r="L1120" s="160" t="str">
        <f t="shared" ca="1" si="9"/>
        <v>Script 1</v>
      </c>
      <c r="M1120" s="161"/>
      <c r="N1120" s="150"/>
      <c r="O1120" s="150"/>
      <c r="P1120" s="150"/>
      <c r="Q1120" s="150"/>
      <c r="R1120" s="150"/>
      <c r="S1120" s="150"/>
      <c r="T1120" s="150"/>
      <c r="U1120" s="150"/>
      <c r="V1120" s="150"/>
      <c r="W1120" s="150"/>
      <c r="X1120" s="150"/>
      <c r="Y1120" s="150"/>
      <c r="Z1120" s="150"/>
      <c r="AA1120" s="150"/>
    </row>
    <row r="1121" spans="1:27" ht="12.75">
      <c r="A1121" s="150"/>
      <c r="B1121" s="158">
        <f t="shared" si="8"/>
        <v>1113</v>
      </c>
      <c r="C1121" s="159" t="str">
        <f ca="1">IFERROR(__xludf.DUMMYFUNCTION("""COMPUTED_VALUE"""),"Nur Adlin")</f>
        <v>Nur Adlin</v>
      </c>
      <c r="D1121" s="160" t="str">
        <f ca="1">IFERROR(__xludf.DUMMYFUNCTION("""COMPUTED_VALUE"""),"Nov 26, 2024")</f>
        <v>Nov 26, 2024</v>
      </c>
      <c r="E1121" s="160" t="str">
        <f ca="1">IFERROR(__xludf.DUMMYFUNCTION("""COMPUTED_VALUE"""),"Script 1")</f>
        <v>Script 1</v>
      </c>
      <c r="F1121" s="160"/>
      <c r="G1121" s="160"/>
      <c r="H1121" s="160"/>
      <c r="I1121" s="160"/>
      <c r="J1121" s="160"/>
      <c r="K1121" s="160"/>
      <c r="L1121" s="160" t="str">
        <f t="shared" ca="1" si="9"/>
        <v>Script 1</v>
      </c>
      <c r="M1121" s="161"/>
      <c r="N1121" s="150"/>
      <c r="O1121" s="150"/>
      <c r="P1121" s="150"/>
      <c r="Q1121" s="150"/>
      <c r="R1121" s="150"/>
      <c r="S1121" s="150"/>
      <c r="T1121" s="150"/>
      <c r="U1121" s="150"/>
      <c r="V1121" s="150"/>
      <c r="W1121" s="150"/>
      <c r="X1121" s="150"/>
      <c r="Y1121" s="150"/>
      <c r="Z1121" s="150"/>
      <c r="AA1121" s="150"/>
    </row>
    <row r="1122" spans="1:27" ht="12.75">
      <c r="A1122" s="150"/>
      <c r="B1122" s="158">
        <f t="shared" si="8"/>
        <v>1114</v>
      </c>
      <c r="C1122" s="159" t="str">
        <f ca="1">IFERROR(__xludf.DUMMYFUNCTION("""COMPUTED_VALUE"""),"Nur Amalina")</f>
        <v>Nur Amalina</v>
      </c>
      <c r="D1122" s="160" t="str">
        <f ca="1">IFERROR(__xludf.DUMMYFUNCTION("""COMPUTED_VALUE"""),"Nov 26, 2024")</f>
        <v>Nov 26, 2024</v>
      </c>
      <c r="E1122" s="160" t="str">
        <f ca="1">IFERROR(__xludf.DUMMYFUNCTION("""COMPUTED_VALUE"""),"Script 1")</f>
        <v>Script 1</v>
      </c>
      <c r="F1122" s="160"/>
      <c r="G1122" s="160"/>
      <c r="H1122" s="160"/>
      <c r="I1122" s="160"/>
      <c r="J1122" s="160"/>
      <c r="K1122" s="160"/>
      <c r="L1122" s="160" t="str">
        <f t="shared" ca="1" si="9"/>
        <v>Script 1</v>
      </c>
      <c r="M1122" s="161"/>
      <c r="N1122" s="150"/>
      <c r="O1122" s="150"/>
      <c r="P1122" s="150"/>
      <c r="Q1122" s="150"/>
      <c r="R1122" s="150"/>
      <c r="S1122" s="150"/>
      <c r="T1122" s="150"/>
      <c r="U1122" s="150"/>
      <c r="V1122" s="150"/>
      <c r="W1122" s="150"/>
      <c r="X1122" s="150"/>
      <c r="Y1122" s="150"/>
      <c r="Z1122" s="150"/>
      <c r="AA1122" s="150"/>
    </row>
    <row r="1123" spans="1:27" ht="12.75">
      <c r="A1123" s="150"/>
      <c r="B1123" s="158">
        <f t="shared" si="8"/>
        <v>1115</v>
      </c>
      <c r="C1123" s="159" t="str">
        <f ca="1">IFERROR(__xludf.DUMMYFUNCTION("""COMPUTED_VALUE"""),"Siti Nur Hana")</f>
        <v>Siti Nur Hana</v>
      </c>
      <c r="D1123" s="160" t="str">
        <f ca="1">IFERROR(__xludf.DUMMYFUNCTION("""COMPUTED_VALUE"""),"Nov 26, 2024")</f>
        <v>Nov 26, 2024</v>
      </c>
      <c r="E1123" s="160" t="str">
        <f ca="1">IFERROR(__xludf.DUMMYFUNCTION("""COMPUTED_VALUE"""),"Script 1")</f>
        <v>Script 1</v>
      </c>
      <c r="F1123" s="160"/>
      <c r="G1123" s="160"/>
      <c r="H1123" s="160"/>
      <c r="I1123" s="160"/>
      <c r="J1123" s="160"/>
      <c r="K1123" s="160"/>
      <c r="L1123" s="160" t="str">
        <f t="shared" ca="1" si="9"/>
        <v>Script 1</v>
      </c>
      <c r="M1123" s="161"/>
      <c r="N1123" s="150"/>
      <c r="O1123" s="150"/>
      <c r="P1123" s="150"/>
      <c r="Q1123" s="150"/>
      <c r="R1123" s="150"/>
      <c r="S1123" s="150"/>
      <c r="T1123" s="150"/>
      <c r="U1123" s="150"/>
      <c r="V1123" s="150"/>
      <c r="W1123" s="150"/>
      <c r="X1123" s="150"/>
      <c r="Y1123" s="150"/>
      <c r="Z1123" s="150"/>
      <c r="AA1123" s="150"/>
    </row>
    <row r="1124" spans="1:27" ht="12.75">
      <c r="A1124" s="150"/>
      <c r="B1124" s="158">
        <f t="shared" si="8"/>
        <v>1116</v>
      </c>
      <c r="C1124" s="159" t="str">
        <f ca="1">IFERROR(__xludf.DUMMYFUNCTION("""COMPUTED_VALUE"""),"- farah")</f>
        <v>- farah</v>
      </c>
      <c r="D1124" s="160" t="str">
        <f ca="1">IFERROR(__xludf.DUMMYFUNCTION("""COMPUTED_VALUE"""),"Nov 26, 2024")</f>
        <v>Nov 26, 2024</v>
      </c>
      <c r="E1124" s="160" t="str">
        <f ca="1">IFERROR(__xludf.DUMMYFUNCTION("""COMPUTED_VALUE"""),"Script 1")</f>
        <v>Script 1</v>
      </c>
      <c r="F1124" s="160"/>
      <c r="G1124" s="160"/>
      <c r="H1124" s="160"/>
      <c r="I1124" s="160"/>
      <c r="J1124" s="160"/>
      <c r="K1124" s="160"/>
      <c r="L1124" s="160" t="str">
        <f t="shared" ca="1" si="9"/>
        <v>Script 1</v>
      </c>
      <c r="M1124" s="161"/>
      <c r="N1124" s="150"/>
      <c r="O1124" s="150"/>
      <c r="P1124" s="150"/>
      <c r="Q1124" s="150"/>
      <c r="R1124" s="150"/>
      <c r="S1124" s="150"/>
      <c r="T1124" s="150"/>
      <c r="U1124" s="150"/>
      <c r="V1124" s="150"/>
      <c r="W1124" s="150"/>
      <c r="X1124" s="150"/>
      <c r="Y1124" s="150"/>
      <c r="Z1124" s="150"/>
      <c r="AA1124" s="150"/>
    </row>
    <row r="1125" spans="1:27" ht="12.75">
      <c r="A1125" s="150"/>
      <c r="B1125" s="158">
        <f t="shared" si="8"/>
        <v>1117</v>
      </c>
      <c r="C1125" s="159" t="str">
        <f ca="1">IFERROR(__xludf.DUMMYFUNCTION("""COMPUTED_VALUE"""),"Atria Maisarah")</f>
        <v>Atria Maisarah</v>
      </c>
      <c r="D1125" s="160" t="str">
        <f ca="1">IFERROR(__xludf.DUMMYFUNCTION("""COMPUTED_VALUE"""),"Nov 26, 2024")</f>
        <v>Nov 26, 2024</v>
      </c>
      <c r="E1125" s="160" t="str">
        <f ca="1">IFERROR(__xludf.DUMMYFUNCTION("""COMPUTED_VALUE"""),"Script 1")</f>
        <v>Script 1</v>
      </c>
      <c r="F1125" s="160"/>
      <c r="G1125" s="160"/>
      <c r="H1125" s="160"/>
      <c r="I1125" s="160"/>
      <c r="J1125" s="160"/>
      <c r="K1125" s="160"/>
      <c r="L1125" s="160" t="str">
        <f t="shared" ca="1" si="9"/>
        <v>Script 1</v>
      </c>
      <c r="M1125" s="161"/>
      <c r="N1125" s="150"/>
      <c r="O1125" s="150"/>
      <c r="P1125" s="150"/>
      <c r="Q1125" s="150"/>
      <c r="R1125" s="150"/>
      <c r="S1125" s="150"/>
      <c r="T1125" s="150"/>
      <c r="U1125" s="150"/>
      <c r="V1125" s="150"/>
      <c r="W1125" s="150"/>
      <c r="X1125" s="150"/>
      <c r="Y1125" s="150"/>
      <c r="Z1125" s="150"/>
      <c r="AA1125" s="150"/>
    </row>
    <row r="1126" spans="1:27" ht="12.75">
      <c r="A1126" s="150"/>
      <c r="B1126" s="158">
        <f t="shared" si="8"/>
        <v>1118</v>
      </c>
      <c r="C1126" s="159" t="str">
        <f ca="1">IFERROR(__xludf.DUMMYFUNCTION("""COMPUTED_VALUE"""),"Nila Natasa Chikita")</f>
        <v>Nila Natasa Chikita</v>
      </c>
      <c r="D1126" s="160" t="str">
        <f ca="1">IFERROR(__xludf.DUMMYFUNCTION("""COMPUTED_VALUE"""),"Nov 26, 2024")</f>
        <v>Nov 26, 2024</v>
      </c>
      <c r="E1126" s="160" t="str">
        <f ca="1">IFERROR(__xludf.DUMMYFUNCTION("""COMPUTED_VALUE"""),"Script 1")</f>
        <v>Script 1</v>
      </c>
      <c r="F1126" s="160"/>
      <c r="G1126" s="160"/>
      <c r="H1126" s="160"/>
      <c r="I1126" s="160"/>
      <c r="J1126" s="160"/>
      <c r="K1126" s="160"/>
      <c r="L1126" s="160" t="str">
        <f t="shared" ca="1" si="9"/>
        <v>Script 1</v>
      </c>
      <c r="M1126" s="161"/>
      <c r="N1126" s="150"/>
      <c r="O1126" s="150"/>
      <c r="P1126" s="150"/>
      <c r="Q1126" s="150"/>
      <c r="R1126" s="150"/>
      <c r="S1126" s="150"/>
      <c r="T1126" s="150"/>
      <c r="U1126" s="150"/>
      <c r="V1126" s="150"/>
      <c r="W1126" s="150"/>
      <c r="X1126" s="150"/>
      <c r="Y1126" s="150"/>
      <c r="Z1126" s="150"/>
      <c r="AA1126" s="150"/>
    </row>
    <row r="1127" spans="1:27" ht="12.75">
      <c r="A1127" s="150"/>
      <c r="B1127" s="158">
        <f t="shared" si="8"/>
        <v>1119</v>
      </c>
      <c r="C1127" s="159" t="str">
        <f ca="1">IFERROR(__xludf.DUMMYFUNCTION("""COMPUTED_VALUE"""),"Syahida Aqilah")</f>
        <v>Syahida Aqilah</v>
      </c>
      <c r="D1127" s="160" t="str">
        <f ca="1">IFERROR(__xludf.DUMMYFUNCTION("""COMPUTED_VALUE"""),"Nov 26, 2024")</f>
        <v>Nov 26, 2024</v>
      </c>
      <c r="E1127" s="160" t="str">
        <f ca="1">IFERROR(__xludf.DUMMYFUNCTION("""COMPUTED_VALUE"""),"Script 1")</f>
        <v>Script 1</v>
      </c>
      <c r="F1127" s="160"/>
      <c r="G1127" s="160"/>
      <c r="H1127" s="160"/>
      <c r="I1127" s="160"/>
      <c r="J1127" s="160"/>
      <c r="K1127" s="160"/>
      <c r="L1127" s="160" t="str">
        <f t="shared" ca="1" si="9"/>
        <v>Script 1</v>
      </c>
      <c r="M1127" s="161"/>
      <c r="N1127" s="150"/>
      <c r="O1127" s="150"/>
      <c r="P1127" s="150"/>
      <c r="Q1127" s="150"/>
      <c r="R1127" s="150"/>
      <c r="S1127" s="150"/>
      <c r="T1127" s="150"/>
      <c r="U1127" s="150"/>
      <c r="V1127" s="150"/>
      <c r="W1127" s="150"/>
      <c r="X1127" s="150"/>
      <c r="Y1127" s="150"/>
      <c r="Z1127" s="150"/>
      <c r="AA1127" s="150"/>
    </row>
    <row r="1128" spans="1:27" ht="12.75">
      <c r="A1128" s="150"/>
      <c r="B1128" s="158">
        <f t="shared" si="8"/>
        <v>1120</v>
      </c>
      <c r="C1128" s="159" t="str">
        <f ca="1">IFERROR(__xludf.DUMMYFUNCTION("""COMPUTED_VALUE"""),"SHAHIRFFAN ADDAM")</f>
        <v>SHAHIRFFAN ADDAM</v>
      </c>
      <c r="D1128" s="160" t="str">
        <f ca="1">IFERROR(__xludf.DUMMYFUNCTION("""COMPUTED_VALUE"""),"Nov 26, 2024")</f>
        <v>Nov 26, 2024</v>
      </c>
      <c r="E1128" s="160" t="str">
        <f ca="1">IFERROR(__xludf.DUMMYFUNCTION("""COMPUTED_VALUE"""),"Script 1")</f>
        <v>Script 1</v>
      </c>
      <c r="F1128" s="160"/>
      <c r="G1128" s="160"/>
      <c r="H1128" s="160"/>
      <c r="I1128" s="160"/>
      <c r="J1128" s="160"/>
      <c r="K1128" s="160"/>
      <c r="L1128" s="160" t="str">
        <f t="shared" ca="1" si="9"/>
        <v>Script 1</v>
      </c>
      <c r="M1128" s="161"/>
      <c r="N1128" s="150"/>
      <c r="O1128" s="150"/>
      <c r="P1128" s="150"/>
      <c r="Q1128" s="150"/>
      <c r="R1128" s="150"/>
      <c r="S1128" s="150"/>
      <c r="T1128" s="150"/>
      <c r="U1128" s="150"/>
      <c r="V1128" s="150"/>
      <c r="W1128" s="150"/>
      <c r="X1128" s="150"/>
      <c r="Y1128" s="150"/>
      <c r="Z1128" s="150"/>
      <c r="AA1128" s="150"/>
    </row>
    <row r="1129" spans="1:27" ht="12.75">
      <c r="A1129" s="150"/>
      <c r="B1129" s="158">
        <f t="shared" si="8"/>
        <v>1121</v>
      </c>
      <c r="C1129" s="159" t="str">
        <f ca="1">IFERROR(__xludf.DUMMYFUNCTION("""COMPUTED_VALUE"""),"NURUL DALILA AHMAD FAUZI")</f>
        <v>NURUL DALILA AHMAD FAUZI</v>
      </c>
      <c r="D1129" s="160" t="str">
        <f ca="1">IFERROR(__xludf.DUMMYFUNCTION("""COMPUTED_VALUE"""),"Nov 26, 2024")</f>
        <v>Nov 26, 2024</v>
      </c>
      <c r="E1129" s="160" t="str">
        <f ca="1">IFERROR(__xludf.DUMMYFUNCTION("""COMPUTED_VALUE"""),"Script 1")</f>
        <v>Script 1</v>
      </c>
      <c r="F1129" s="160"/>
      <c r="G1129" s="160"/>
      <c r="H1129" s="160"/>
      <c r="I1129" s="160"/>
      <c r="J1129" s="160"/>
      <c r="K1129" s="160"/>
      <c r="L1129" s="160" t="str">
        <f t="shared" ca="1" si="9"/>
        <v>Script 1</v>
      </c>
      <c r="M1129" s="161"/>
      <c r="N1129" s="150"/>
      <c r="O1129" s="150"/>
      <c r="P1129" s="150"/>
      <c r="Q1129" s="150"/>
      <c r="R1129" s="150"/>
      <c r="S1129" s="150"/>
      <c r="T1129" s="150"/>
      <c r="U1129" s="150"/>
      <c r="V1129" s="150"/>
      <c r="W1129" s="150"/>
      <c r="X1129" s="150"/>
      <c r="Y1129" s="150"/>
      <c r="Z1129" s="150"/>
      <c r="AA1129" s="150"/>
    </row>
    <row r="1130" spans="1:27" ht="12.75">
      <c r="A1130" s="150"/>
      <c r="B1130" s="158">
        <f t="shared" si="8"/>
        <v>1122</v>
      </c>
      <c r="C1130" s="159" t="str">
        <f ca="1">IFERROR(__xludf.DUMMYFUNCTION("""COMPUTED_VALUE"""),"Norain Abdullah")</f>
        <v>Norain Abdullah</v>
      </c>
      <c r="D1130" s="160" t="str">
        <f ca="1">IFERROR(__xludf.DUMMYFUNCTION("""COMPUTED_VALUE"""),"Nov 21, 2024")</f>
        <v>Nov 21, 2024</v>
      </c>
      <c r="E1130" s="160" t="str">
        <f ca="1">IFERROR(__xludf.DUMMYFUNCTION("""COMPUTED_VALUE"""),"Script 1")</f>
        <v>Script 1</v>
      </c>
      <c r="F1130" s="160"/>
      <c r="G1130" s="160"/>
      <c r="H1130" s="160"/>
      <c r="I1130" s="160"/>
      <c r="J1130" s="160"/>
      <c r="K1130" s="160"/>
      <c r="L1130" s="160" t="str">
        <f t="shared" ca="1" si="9"/>
        <v>Script 1</v>
      </c>
      <c r="M1130" s="161"/>
      <c r="N1130" s="150"/>
      <c r="O1130" s="150"/>
      <c r="P1130" s="150"/>
      <c r="Q1130" s="150"/>
      <c r="R1130" s="150"/>
      <c r="S1130" s="150"/>
      <c r="T1130" s="150"/>
      <c r="U1130" s="150"/>
      <c r="V1130" s="150"/>
      <c r="W1130" s="150"/>
      <c r="X1130" s="150"/>
      <c r="Y1130" s="150"/>
      <c r="Z1130" s="150"/>
      <c r="AA1130" s="150"/>
    </row>
    <row r="1131" spans="1:27" ht="12.75">
      <c r="A1131" s="150"/>
      <c r="B1131" s="158">
        <f t="shared" si="8"/>
        <v>1123</v>
      </c>
      <c r="C1131" s="159" t="str">
        <f ca="1">IFERROR(__xludf.DUMMYFUNCTION("""COMPUTED_VALUE"""),"MUHAMMAD AFIQ BIN ABDUL AZIZ")</f>
        <v>MUHAMMAD AFIQ BIN ABDUL AZIZ</v>
      </c>
      <c r="D1131" s="160" t="str">
        <f ca="1">IFERROR(__xludf.DUMMYFUNCTION("""COMPUTED_VALUE"""),"Nov 21, 2024")</f>
        <v>Nov 21, 2024</v>
      </c>
      <c r="E1131" s="160" t="str">
        <f ca="1">IFERROR(__xludf.DUMMYFUNCTION("""COMPUTED_VALUE"""),"Script 1")</f>
        <v>Script 1</v>
      </c>
      <c r="F1131" s="160"/>
      <c r="G1131" s="160"/>
      <c r="H1131" s="160"/>
      <c r="I1131" s="160"/>
      <c r="J1131" s="160"/>
      <c r="K1131" s="160"/>
      <c r="L1131" s="160" t="str">
        <f t="shared" ca="1" si="9"/>
        <v>Script 1</v>
      </c>
      <c r="M1131" s="161"/>
      <c r="N1131" s="150"/>
      <c r="O1131" s="150"/>
      <c r="P1131" s="150"/>
      <c r="Q1131" s="150"/>
      <c r="R1131" s="150"/>
      <c r="S1131" s="150"/>
      <c r="T1131" s="150"/>
      <c r="U1131" s="150"/>
      <c r="V1131" s="150"/>
      <c r="W1131" s="150"/>
      <c r="X1131" s="150"/>
      <c r="Y1131" s="150"/>
      <c r="Z1131" s="150"/>
      <c r="AA1131" s="150"/>
    </row>
    <row r="1132" spans="1:27" ht="12.75">
      <c r="A1132" s="150"/>
      <c r="B1132" s="158">
        <f t="shared" si="8"/>
        <v>1124</v>
      </c>
      <c r="C1132" s="159" t="str">
        <f ca="1">IFERROR(__xludf.DUMMYFUNCTION("""COMPUTED_VALUE"""),"Siti Ezrin Ismail")</f>
        <v>Siti Ezrin Ismail</v>
      </c>
      <c r="D1132" s="160" t="str">
        <f ca="1">IFERROR(__xludf.DUMMYFUNCTION("""COMPUTED_VALUE"""),"Nov 21, 2024")</f>
        <v>Nov 21, 2024</v>
      </c>
      <c r="E1132" s="160" t="str">
        <f ca="1">IFERROR(__xludf.DUMMYFUNCTION("""COMPUTED_VALUE"""),"Script 1")</f>
        <v>Script 1</v>
      </c>
      <c r="F1132" s="160"/>
      <c r="G1132" s="160"/>
      <c r="H1132" s="160"/>
      <c r="I1132" s="160"/>
      <c r="J1132" s="160"/>
      <c r="K1132" s="160"/>
      <c r="L1132" s="160" t="str">
        <f t="shared" ca="1" si="9"/>
        <v>Script 1</v>
      </c>
      <c r="M1132" s="161"/>
      <c r="N1132" s="150"/>
      <c r="O1132" s="150"/>
      <c r="P1132" s="150"/>
      <c r="Q1132" s="150"/>
      <c r="R1132" s="150"/>
      <c r="S1132" s="150"/>
      <c r="T1132" s="150"/>
      <c r="U1132" s="150"/>
      <c r="V1132" s="150"/>
      <c r="W1132" s="150"/>
      <c r="X1132" s="150"/>
      <c r="Y1132" s="150"/>
      <c r="Z1132" s="150"/>
      <c r="AA1132" s="150"/>
    </row>
    <row r="1133" spans="1:27" ht="12.75">
      <c r="A1133" s="150"/>
      <c r="B1133" s="158">
        <f t="shared" si="8"/>
        <v>1125</v>
      </c>
      <c r="C1133" s="159" t="str">
        <f ca="1">IFERROR(__xludf.DUMMYFUNCTION("""COMPUTED_VALUE"""),"Ahmad Aiman")</f>
        <v>Ahmad Aiman</v>
      </c>
      <c r="D1133" s="160" t="str">
        <f ca="1">IFERROR(__xludf.DUMMYFUNCTION("""COMPUTED_VALUE"""),"Nov 21, 2024")</f>
        <v>Nov 21, 2024</v>
      </c>
      <c r="E1133" s="160" t="str">
        <f ca="1">IFERROR(__xludf.DUMMYFUNCTION("""COMPUTED_VALUE"""),"Script 1")</f>
        <v>Script 1</v>
      </c>
      <c r="F1133" s="160"/>
      <c r="G1133" s="160"/>
      <c r="H1133" s="160"/>
      <c r="I1133" s="160"/>
      <c r="J1133" s="160"/>
      <c r="K1133" s="160"/>
      <c r="L1133" s="160" t="str">
        <f t="shared" ca="1" si="9"/>
        <v>Script 1</v>
      </c>
      <c r="M1133" s="161"/>
      <c r="N1133" s="150"/>
      <c r="O1133" s="150"/>
      <c r="P1133" s="150"/>
      <c r="Q1133" s="150"/>
      <c r="R1133" s="150"/>
      <c r="S1133" s="150"/>
      <c r="T1133" s="150"/>
      <c r="U1133" s="150"/>
      <c r="V1133" s="150"/>
      <c r="W1133" s="150"/>
      <c r="X1133" s="150"/>
      <c r="Y1133" s="150"/>
      <c r="Z1133" s="150"/>
      <c r="AA1133" s="150"/>
    </row>
    <row r="1134" spans="1:27" ht="12.75">
      <c r="A1134" s="150"/>
      <c r="B1134" s="158">
        <f t="shared" si="8"/>
        <v>1126</v>
      </c>
      <c r="C1134" s="159" t="str">
        <f ca="1">IFERROR(__xludf.DUMMYFUNCTION("""COMPUTED_VALUE"""),"Syed Eusoff")</f>
        <v>Syed Eusoff</v>
      </c>
      <c r="D1134" s="160" t="str">
        <f ca="1">IFERROR(__xludf.DUMMYFUNCTION("""COMPUTED_VALUE"""),"Nov 21, 2024")</f>
        <v>Nov 21, 2024</v>
      </c>
      <c r="E1134" s="160" t="str">
        <f ca="1">IFERROR(__xludf.DUMMYFUNCTION("""COMPUTED_VALUE"""),"Script 1")</f>
        <v>Script 1</v>
      </c>
      <c r="F1134" s="160"/>
      <c r="G1134" s="160"/>
      <c r="H1134" s="160"/>
      <c r="I1134" s="160"/>
      <c r="J1134" s="160"/>
      <c r="K1134" s="160"/>
      <c r="L1134" s="160" t="str">
        <f t="shared" ca="1" si="9"/>
        <v>Script 1</v>
      </c>
      <c r="M1134" s="161"/>
      <c r="N1134" s="150"/>
      <c r="O1134" s="150"/>
      <c r="P1134" s="150"/>
      <c r="Q1134" s="150"/>
      <c r="R1134" s="150"/>
      <c r="S1134" s="150"/>
      <c r="T1134" s="150"/>
      <c r="U1134" s="150"/>
      <c r="V1134" s="150"/>
      <c r="W1134" s="150"/>
      <c r="X1134" s="150"/>
      <c r="Y1134" s="150"/>
      <c r="Z1134" s="150"/>
      <c r="AA1134" s="150"/>
    </row>
    <row r="1135" spans="1:27" ht="12.75">
      <c r="A1135" s="150"/>
      <c r="B1135" s="158">
        <f t="shared" si="8"/>
        <v>1127</v>
      </c>
      <c r="C1135" s="159" t="str">
        <f ca="1">IFERROR(__xludf.DUMMYFUNCTION("""COMPUTED_VALUE"""),"Tengku Arish Iskandar")</f>
        <v>Tengku Arish Iskandar</v>
      </c>
      <c r="D1135" s="160" t="str">
        <f ca="1">IFERROR(__xludf.DUMMYFUNCTION("""COMPUTED_VALUE"""),"Nov 21, 2024")</f>
        <v>Nov 21, 2024</v>
      </c>
      <c r="E1135" s="160" t="str">
        <f ca="1">IFERROR(__xludf.DUMMYFUNCTION("""COMPUTED_VALUE"""),"Script 1")</f>
        <v>Script 1</v>
      </c>
      <c r="F1135" s="160"/>
      <c r="G1135" s="160"/>
      <c r="H1135" s="160"/>
      <c r="I1135" s="160"/>
      <c r="J1135" s="160"/>
      <c r="K1135" s="160"/>
      <c r="L1135" s="160" t="str">
        <f t="shared" ca="1" si="9"/>
        <v>Script 1</v>
      </c>
      <c r="M1135" s="161"/>
      <c r="N1135" s="150"/>
      <c r="O1135" s="150"/>
      <c r="P1135" s="150"/>
      <c r="Q1135" s="150"/>
      <c r="R1135" s="150"/>
      <c r="S1135" s="150"/>
      <c r="T1135" s="150"/>
      <c r="U1135" s="150"/>
      <c r="V1135" s="150"/>
      <c r="W1135" s="150"/>
      <c r="X1135" s="150"/>
      <c r="Y1135" s="150"/>
      <c r="Z1135" s="150"/>
      <c r="AA1135" s="150"/>
    </row>
    <row r="1136" spans="1:27" ht="12.75">
      <c r="A1136" s="150"/>
      <c r="B1136" s="158">
        <f t="shared" si="8"/>
        <v>1128</v>
      </c>
      <c r="C1136" s="159" t="str">
        <f ca="1">IFERROR(__xludf.DUMMYFUNCTION("""COMPUTED_VALUE"""),"Aliff Fitri")</f>
        <v>Aliff Fitri</v>
      </c>
      <c r="D1136" s="160" t="str">
        <f ca="1">IFERROR(__xludf.DUMMYFUNCTION("""COMPUTED_VALUE"""),"Nov 21, 2024")</f>
        <v>Nov 21, 2024</v>
      </c>
      <c r="E1136" s="160" t="str">
        <f ca="1">IFERROR(__xludf.DUMMYFUNCTION("""COMPUTED_VALUE"""),"Script 1")</f>
        <v>Script 1</v>
      </c>
      <c r="F1136" s="160"/>
      <c r="G1136" s="160"/>
      <c r="H1136" s="160"/>
      <c r="I1136" s="160"/>
      <c r="J1136" s="160"/>
      <c r="K1136" s="160"/>
      <c r="L1136" s="160" t="str">
        <f t="shared" ca="1" si="9"/>
        <v>Script 1</v>
      </c>
      <c r="M1136" s="161"/>
      <c r="N1136" s="150"/>
      <c r="O1136" s="150"/>
      <c r="P1136" s="150"/>
      <c r="Q1136" s="150"/>
      <c r="R1136" s="150"/>
      <c r="S1136" s="150"/>
      <c r="T1136" s="150"/>
      <c r="U1136" s="150"/>
      <c r="V1136" s="150"/>
      <c r="W1136" s="150"/>
      <c r="X1136" s="150"/>
      <c r="Y1136" s="150"/>
      <c r="Z1136" s="150"/>
      <c r="AA1136" s="150"/>
    </row>
    <row r="1137" spans="1:27" ht="12.75">
      <c r="A1137" s="150"/>
      <c r="B1137" s="158">
        <f t="shared" si="8"/>
        <v>1129</v>
      </c>
      <c r="C1137" s="159" t="str">
        <f ca="1">IFERROR(__xludf.DUMMYFUNCTION("""COMPUTED_VALUE"""),"Adly Hakim")</f>
        <v>Adly Hakim</v>
      </c>
      <c r="D1137" s="160" t="str">
        <f ca="1">IFERROR(__xludf.DUMMYFUNCTION("""COMPUTED_VALUE"""),"Nov 21, 2024")</f>
        <v>Nov 21, 2024</v>
      </c>
      <c r="E1137" s="160" t="str">
        <f ca="1">IFERROR(__xludf.DUMMYFUNCTION("""COMPUTED_VALUE"""),"Script 1")</f>
        <v>Script 1</v>
      </c>
      <c r="F1137" s="160"/>
      <c r="G1137" s="160"/>
      <c r="H1137" s="160"/>
      <c r="I1137" s="160"/>
      <c r="J1137" s="160"/>
      <c r="K1137" s="160"/>
      <c r="L1137" s="160" t="str">
        <f t="shared" ca="1" si="9"/>
        <v>Script 1</v>
      </c>
      <c r="M1137" s="161"/>
      <c r="N1137" s="150"/>
      <c r="O1137" s="150"/>
      <c r="P1137" s="150"/>
      <c r="Q1137" s="150"/>
      <c r="R1137" s="150"/>
      <c r="S1137" s="150"/>
      <c r="T1137" s="150"/>
      <c r="U1137" s="150"/>
      <c r="V1137" s="150"/>
      <c r="W1137" s="150"/>
      <c r="X1137" s="150"/>
      <c r="Y1137" s="150"/>
      <c r="Z1137" s="150"/>
      <c r="AA1137" s="150"/>
    </row>
    <row r="1138" spans="1:27" ht="12.75">
      <c r="A1138" s="150"/>
      <c r="B1138" s="158">
        <f t="shared" si="8"/>
        <v>1130</v>
      </c>
      <c r="C1138" s="159" t="str">
        <f ca="1">IFERROR(__xludf.DUMMYFUNCTION("""COMPUTED_VALUE"""),"Muhamad Shakir Mohd Razali")</f>
        <v>Muhamad Shakir Mohd Razali</v>
      </c>
      <c r="D1138" s="160" t="str">
        <f ca="1">IFERROR(__xludf.DUMMYFUNCTION("""COMPUTED_VALUE"""),"Nov 21, 2024")</f>
        <v>Nov 21, 2024</v>
      </c>
      <c r="E1138" s="160" t="str">
        <f ca="1">IFERROR(__xludf.DUMMYFUNCTION("""COMPUTED_VALUE"""),"Script 1")</f>
        <v>Script 1</v>
      </c>
      <c r="F1138" s="160"/>
      <c r="G1138" s="160"/>
      <c r="H1138" s="160"/>
      <c r="I1138" s="160"/>
      <c r="J1138" s="160"/>
      <c r="K1138" s="160"/>
      <c r="L1138" s="160" t="str">
        <f t="shared" ca="1" si="9"/>
        <v>Script 1</v>
      </c>
      <c r="M1138" s="161"/>
      <c r="N1138" s="150"/>
      <c r="O1138" s="150"/>
      <c r="P1138" s="150"/>
      <c r="Q1138" s="150"/>
      <c r="R1138" s="150"/>
      <c r="S1138" s="150"/>
      <c r="T1138" s="150"/>
      <c r="U1138" s="150"/>
      <c r="V1138" s="150"/>
      <c r="W1138" s="150"/>
      <c r="X1138" s="150"/>
      <c r="Y1138" s="150"/>
      <c r="Z1138" s="150"/>
      <c r="AA1138" s="150"/>
    </row>
    <row r="1139" spans="1:27" ht="12.75">
      <c r="A1139" s="150"/>
      <c r="B1139" s="158">
        <f t="shared" si="8"/>
        <v>1131</v>
      </c>
      <c r="C1139" s="159" t="str">
        <f ca="1">IFERROR(__xludf.DUMMYFUNCTION("""COMPUTED_VALUE"""),"Muhammad Syahir Hasan")</f>
        <v>Muhammad Syahir Hasan</v>
      </c>
      <c r="D1139" s="160" t="str">
        <f ca="1">IFERROR(__xludf.DUMMYFUNCTION("""COMPUTED_VALUE"""),"Nov 21, 2024")</f>
        <v>Nov 21, 2024</v>
      </c>
      <c r="E1139" s="160" t="str">
        <f ca="1">IFERROR(__xludf.DUMMYFUNCTION("""COMPUTED_VALUE"""),"Script 1")</f>
        <v>Script 1</v>
      </c>
      <c r="F1139" s="160"/>
      <c r="G1139" s="160"/>
      <c r="H1139" s="160"/>
      <c r="I1139" s="160"/>
      <c r="J1139" s="160"/>
      <c r="K1139" s="160"/>
      <c r="L1139" s="160" t="str">
        <f t="shared" ca="1" si="9"/>
        <v>Script 1</v>
      </c>
      <c r="M1139" s="161"/>
      <c r="N1139" s="150"/>
      <c r="O1139" s="150"/>
      <c r="P1139" s="150"/>
      <c r="Q1139" s="150"/>
      <c r="R1139" s="150"/>
      <c r="S1139" s="150"/>
      <c r="T1139" s="150"/>
      <c r="U1139" s="150"/>
      <c r="V1139" s="150"/>
      <c r="W1139" s="150"/>
      <c r="X1139" s="150"/>
      <c r="Y1139" s="150"/>
      <c r="Z1139" s="150"/>
      <c r="AA1139" s="150"/>
    </row>
    <row r="1140" spans="1:27" ht="12.75">
      <c r="A1140" s="150"/>
      <c r="B1140" s="158">
        <f t="shared" si="8"/>
        <v>1132</v>
      </c>
      <c r="C1140" s="159" t="str">
        <f ca="1">IFERROR(__xludf.DUMMYFUNCTION("""COMPUTED_VALUE"""),"Naeilah Shokri")</f>
        <v>Naeilah Shokri</v>
      </c>
      <c r="D1140" s="160" t="str">
        <f ca="1">IFERROR(__xludf.DUMMYFUNCTION("""COMPUTED_VALUE"""),"Nov 21, 2024")</f>
        <v>Nov 21, 2024</v>
      </c>
      <c r="E1140" s="160" t="str">
        <f ca="1">IFERROR(__xludf.DUMMYFUNCTION("""COMPUTED_VALUE"""),"Script 1")</f>
        <v>Script 1</v>
      </c>
      <c r="F1140" s="160"/>
      <c r="G1140" s="160"/>
      <c r="H1140" s="160"/>
      <c r="I1140" s="160"/>
      <c r="J1140" s="160"/>
      <c r="K1140" s="160"/>
      <c r="L1140" s="160" t="str">
        <f t="shared" ca="1" si="9"/>
        <v>Script 1</v>
      </c>
      <c r="M1140" s="161"/>
      <c r="N1140" s="150"/>
      <c r="O1140" s="150"/>
      <c r="P1140" s="150"/>
      <c r="Q1140" s="150"/>
      <c r="R1140" s="150"/>
      <c r="S1140" s="150"/>
      <c r="T1140" s="150"/>
      <c r="U1140" s="150"/>
      <c r="V1140" s="150"/>
      <c r="W1140" s="150"/>
      <c r="X1140" s="150"/>
      <c r="Y1140" s="150"/>
      <c r="Z1140" s="150"/>
      <c r="AA1140" s="150"/>
    </row>
    <row r="1141" spans="1:27" ht="12.75">
      <c r="A1141" s="150"/>
      <c r="B1141" s="158">
        <f t="shared" si="8"/>
        <v>1133</v>
      </c>
      <c r="C1141" s="159" t="str">
        <f ca="1">IFERROR(__xludf.DUMMYFUNCTION("""COMPUTED_VALUE"""),"Anis Syuhada")</f>
        <v>Anis Syuhada</v>
      </c>
      <c r="D1141" s="160" t="str">
        <f ca="1">IFERROR(__xludf.DUMMYFUNCTION("""COMPUTED_VALUE"""),"Nov 21, 2024")</f>
        <v>Nov 21, 2024</v>
      </c>
      <c r="E1141" s="160" t="str">
        <f ca="1">IFERROR(__xludf.DUMMYFUNCTION("""COMPUTED_VALUE"""),"Script 1")</f>
        <v>Script 1</v>
      </c>
      <c r="F1141" s="160"/>
      <c r="G1141" s="160"/>
      <c r="H1141" s="160"/>
      <c r="I1141" s="160"/>
      <c r="J1141" s="160"/>
      <c r="K1141" s="160"/>
      <c r="L1141" s="160" t="str">
        <f t="shared" ca="1" si="9"/>
        <v>Script 1</v>
      </c>
      <c r="M1141" s="161"/>
      <c r="N1141" s="150"/>
      <c r="O1141" s="150"/>
      <c r="P1141" s="150"/>
      <c r="Q1141" s="150"/>
      <c r="R1141" s="150"/>
      <c r="S1141" s="150"/>
      <c r="T1141" s="150"/>
      <c r="U1141" s="150"/>
      <c r="V1141" s="150"/>
      <c r="W1141" s="150"/>
      <c r="X1141" s="150"/>
      <c r="Y1141" s="150"/>
      <c r="Z1141" s="150"/>
      <c r="AA1141" s="150"/>
    </row>
    <row r="1142" spans="1:27" ht="12.75">
      <c r="A1142" s="150"/>
      <c r="B1142" s="158">
        <f t="shared" si="8"/>
        <v>1134</v>
      </c>
      <c r="C1142" s="159" t="str">
        <f ca="1">IFERROR(__xludf.DUMMYFUNCTION("""COMPUTED_VALUE"""),"aqli yusoff")</f>
        <v>aqli yusoff</v>
      </c>
      <c r="D1142" s="160" t="str">
        <f ca="1">IFERROR(__xludf.DUMMYFUNCTION("""COMPUTED_VALUE"""),"Nov 21, 2024")</f>
        <v>Nov 21, 2024</v>
      </c>
      <c r="E1142" s="160" t="str">
        <f ca="1">IFERROR(__xludf.DUMMYFUNCTION("""COMPUTED_VALUE"""),"Script 1")</f>
        <v>Script 1</v>
      </c>
      <c r="F1142" s="160"/>
      <c r="G1142" s="160"/>
      <c r="H1142" s="160"/>
      <c r="I1142" s="160"/>
      <c r="J1142" s="160"/>
      <c r="K1142" s="160"/>
      <c r="L1142" s="160" t="str">
        <f t="shared" ca="1" si="9"/>
        <v>Script 1</v>
      </c>
      <c r="M1142" s="161"/>
      <c r="N1142" s="150"/>
      <c r="O1142" s="150"/>
      <c r="P1142" s="150"/>
      <c r="Q1142" s="150"/>
      <c r="R1142" s="150"/>
      <c r="S1142" s="150"/>
      <c r="T1142" s="150"/>
      <c r="U1142" s="150"/>
      <c r="V1142" s="150"/>
      <c r="W1142" s="150"/>
      <c r="X1142" s="150"/>
      <c r="Y1142" s="150"/>
      <c r="Z1142" s="150"/>
      <c r="AA1142" s="150"/>
    </row>
    <row r="1143" spans="1:27" ht="12.75">
      <c r="A1143" s="150"/>
      <c r="B1143" s="158">
        <f t="shared" si="8"/>
        <v>1135</v>
      </c>
      <c r="C1143" s="159" t="str">
        <f ca="1">IFERROR(__xludf.DUMMYFUNCTION("""COMPUTED_VALUE"""),"Nurul Athirah")</f>
        <v>Nurul Athirah</v>
      </c>
      <c r="D1143" s="160" t="str">
        <f ca="1">IFERROR(__xludf.DUMMYFUNCTION("""COMPUTED_VALUE"""),"Nov 21, 2024")</f>
        <v>Nov 21, 2024</v>
      </c>
      <c r="E1143" s="160" t="str">
        <f ca="1">IFERROR(__xludf.DUMMYFUNCTION("""COMPUTED_VALUE"""),"Script 1")</f>
        <v>Script 1</v>
      </c>
      <c r="F1143" s="160"/>
      <c r="G1143" s="160"/>
      <c r="H1143" s="160"/>
      <c r="I1143" s="160"/>
      <c r="J1143" s="160"/>
      <c r="K1143" s="160"/>
      <c r="L1143" s="160" t="str">
        <f t="shared" ca="1" si="9"/>
        <v>Script 1</v>
      </c>
      <c r="M1143" s="161"/>
      <c r="N1143" s="150"/>
      <c r="O1143" s="150"/>
      <c r="P1143" s="150"/>
      <c r="Q1143" s="150"/>
      <c r="R1143" s="150"/>
      <c r="S1143" s="150"/>
      <c r="T1143" s="150"/>
      <c r="U1143" s="150"/>
      <c r="V1143" s="150"/>
      <c r="W1143" s="150"/>
      <c r="X1143" s="150"/>
      <c r="Y1143" s="150"/>
      <c r="Z1143" s="150"/>
      <c r="AA1143" s="150"/>
    </row>
    <row r="1144" spans="1:27" ht="12.75">
      <c r="A1144" s="150"/>
      <c r="B1144" s="158">
        <f t="shared" si="8"/>
        <v>1136</v>
      </c>
      <c r="C1144" s="159" t="str">
        <f ca="1">IFERROR(__xludf.DUMMYFUNCTION("""COMPUTED_VALUE"""),"Muhammad Hafizuddin")</f>
        <v>Muhammad Hafizuddin</v>
      </c>
      <c r="D1144" s="160" t="str">
        <f ca="1">IFERROR(__xludf.DUMMYFUNCTION("""COMPUTED_VALUE"""),"Nov 21, 2024")</f>
        <v>Nov 21, 2024</v>
      </c>
      <c r="E1144" s="160" t="str">
        <f ca="1">IFERROR(__xludf.DUMMYFUNCTION("""COMPUTED_VALUE"""),"Script 1")</f>
        <v>Script 1</v>
      </c>
      <c r="F1144" s="160"/>
      <c r="G1144" s="160"/>
      <c r="H1144" s="160"/>
      <c r="I1144" s="160"/>
      <c r="J1144" s="160"/>
      <c r="K1144" s="160"/>
      <c r="L1144" s="160" t="str">
        <f t="shared" ca="1" si="9"/>
        <v>Script 1</v>
      </c>
      <c r="M1144" s="161"/>
      <c r="N1144" s="150"/>
      <c r="O1144" s="150"/>
      <c r="P1144" s="150"/>
      <c r="Q1144" s="150"/>
      <c r="R1144" s="150"/>
      <c r="S1144" s="150"/>
      <c r="T1144" s="150"/>
      <c r="U1144" s="150"/>
      <c r="V1144" s="150"/>
      <c r="W1144" s="150"/>
      <c r="X1144" s="150"/>
      <c r="Y1144" s="150"/>
      <c r="Z1144" s="150"/>
      <c r="AA1144" s="150"/>
    </row>
    <row r="1145" spans="1:27" ht="12.75">
      <c r="A1145" s="150"/>
      <c r="B1145" s="158">
        <f t="shared" si="8"/>
        <v>1137</v>
      </c>
      <c r="C1145" s="159" t="str">
        <f ca="1">IFERROR(__xludf.DUMMYFUNCTION("""COMPUTED_VALUE"""),"Muhammad Zakwan Bin Roshaizak")</f>
        <v>Muhammad Zakwan Bin Roshaizak</v>
      </c>
      <c r="D1145" s="160" t="str">
        <f ca="1">IFERROR(__xludf.DUMMYFUNCTION("""COMPUTED_VALUE"""),"Nov 21, 2024")</f>
        <v>Nov 21, 2024</v>
      </c>
      <c r="E1145" s="160" t="str">
        <f ca="1">IFERROR(__xludf.DUMMYFUNCTION("""COMPUTED_VALUE"""),"Script 1")</f>
        <v>Script 1</v>
      </c>
      <c r="F1145" s="160"/>
      <c r="G1145" s="160"/>
      <c r="H1145" s="160"/>
      <c r="I1145" s="160"/>
      <c r="J1145" s="160"/>
      <c r="K1145" s="160"/>
      <c r="L1145" s="160" t="str">
        <f t="shared" ca="1" si="9"/>
        <v>Script 1</v>
      </c>
      <c r="M1145" s="161"/>
      <c r="N1145" s="150"/>
      <c r="O1145" s="150"/>
      <c r="P1145" s="150"/>
      <c r="Q1145" s="150"/>
      <c r="R1145" s="150"/>
      <c r="S1145" s="150"/>
      <c r="T1145" s="150"/>
      <c r="U1145" s="150"/>
      <c r="V1145" s="150"/>
      <c r="W1145" s="150"/>
      <c r="X1145" s="150"/>
      <c r="Y1145" s="150"/>
      <c r="Z1145" s="150"/>
      <c r="AA1145" s="150"/>
    </row>
    <row r="1146" spans="1:27" ht="12.75">
      <c r="A1146" s="150"/>
      <c r="B1146" s="158">
        <f t="shared" si="8"/>
        <v>1138</v>
      </c>
      <c r="C1146" s="159" t="str">
        <f ca="1">IFERROR(__xludf.DUMMYFUNCTION("""COMPUTED_VALUE"""),"Ariff Noorisman")</f>
        <v>Ariff Noorisman</v>
      </c>
      <c r="D1146" s="160" t="str">
        <f ca="1">IFERROR(__xludf.DUMMYFUNCTION("""COMPUTED_VALUE"""),"Nov 21, 2024")</f>
        <v>Nov 21, 2024</v>
      </c>
      <c r="E1146" s="160" t="str">
        <f ca="1">IFERROR(__xludf.DUMMYFUNCTION("""COMPUTED_VALUE"""),"Script 1")</f>
        <v>Script 1</v>
      </c>
      <c r="F1146" s="160"/>
      <c r="G1146" s="160"/>
      <c r="H1146" s="160"/>
      <c r="I1146" s="160"/>
      <c r="J1146" s="160"/>
      <c r="K1146" s="160"/>
      <c r="L1146" s="160" t="str">
        <f t="shared" ca="1" si="9"/>
        <v>Script 1</v>
      </c>
      <c r="M1146" s="161"/>
      <c r="N1146" s="150"/>
      <c r="O1146" s="150"/>
      <c r="P1146" s="150"/>
      <c r="Q1146" s="150"/>
      <c r="R1146" s="150"/>
      <c r="S1146" s="150"/>
      <c r="T1146" s="150"/>
      <c r="U1146" s="150"/>
      <c r="V1146" s="150"/>
      <c r="W1146" s="150"/>
      <c r="X1146" s="150"/>
      <c r="Y1146" s="150"/>
      <c r="Z1146" s="150"/>
      <c r="AA1146" s="150"/>
    </row>
    <row r="1147" spans="1:27" ht="12.75">
      <c r="A1147" s="150"/>
      <c r="B1147" s="158">
        <f t="shared" si="8"/>
        <v>1139</v>
      </c>
      <c r="C1147" s="159" t="str">
        <f ca="1">IFERROR(__xludf.DUMMYFUNCTION("""COMPUTED_VALUE"""),"Amiera Khairina")</f>
        <v>Amiera Khairina</v>
      </c>
      <c r="D1147" s="160" t="str">
        <f ca="1">IFERROR(__xludf.DUMMYFUNCTION("""COMPUTED_VALUE"""),"Nov 21, 2024")</f>
        <v>Nov 21, 2024</v>
      </c>
      <c r="E1147" s="160" t="str">
        <f ca="1">IFERROR(__xludf.DUMMYFUNCTION("""COMPUTED_VALUE"""),"Script 1")</f>
        <v>Script 1</v>
      </c>
      <c r="F1147" s="160"/>
      <c r="G1147" s="160"/>
      <c r="H1147" s="160"/>
      <c r="I1147" s="160"/>
      <c r="J1147" s="160"/>
      <c r="K1147" s="160"/>
      <c r="L1147" s="160" t="str">
        <f t="shared" ca="1" si="9"/>
        <v>Script 1</v>
      </c>
      <c r="M1147" s="161"/>
      <c r="N1147" s="150"/>
      <c r="O1147" s="150"/>
      <c r="P1147" s="150"/>
      <c r="Q1147" s="150"/>
      <c r="R1147" s="150"/>
      <c r="S1147" s="150"/>
      <c r="T1147" s="150"/>
      <c r="U1147" s="150"/>
      <c r="V1147" s="150"/>
      <c r="W1147" s="150"/>
      <c r="X1147" s="150"/>
      <c r="Y1147" s="150"/>
      <c r="Z1147" s="150"/>
      <c r="AA1147" s="150"/>
    </row>
    <row r="1148" spans="1:27" ht="12.75">
      <c r="A1148" s="150"/>
      <c r="B1148" s="158">
        <f t="shared" si="8"/>
        <v>1140</v>
      </c>
      <c r="C1148" s="159" t="str">
        <f ca="1">IFERROR(__xludf.DUMMYFUNCTION("""COMPUTED_VALUE"""),"Ummi Balqis")</f>
        <v>Ummi Balqis</v>
      </c>
      <c r="D1148" s="160" t="str">
        <f ca="1">IFERROR(__xludf.DUMMYFUNCTION("""COMPUTED_VALUE"""),"Nov 21, 2024")</f>
        <v>Nov 21, 2024</v>
      </c>
      <c r="E1148" s="160" t="str">
        <f ca="1">IFERROR(__xludf.DUMMYFUNCTION("""COMPUTED_VALUE"""),"Script 1")</f>
        <v>Script 1</v>
      </c>
      <c r="F1148" s="160"/>
      <c r="G1148" s="160"/>
      <c r="H1148" s="160"/>
      <c r="I1148" s="160"/>
      <c r="J1148" s="160"/>
      <c r="K1148" s="160"/>
      <c r="L1148" s="160" t="str">
        <f t="shared" ca="1" si="9"/>
        <v>Script 1</v>
      </c>
      <c r="M1148" s="161"/>
      <c r="N1148" s="150"/>
      <c r="O1148" s="150"/>
      <c r="P1148" s="150"/>
      <c r="Q1148" s="150"/>
      <c r="R1148" s="150"/>
      <c r="S1148" s="150"/>
      <c r="T1148" s="150"/>
      <c r="U1148" s="150"/>
      <c r="V1148" s="150"/>
      <c r="W1148" s="150"/>
      <c r="X1148" s="150"/>
      <c r="Y1148" s="150"/>
      <c r="Z1148" s="150"/>
      <c r="AA1148" s="150"/>
    </row>
    <row r="1149" spans="1:27" ht="12.75">
      <c r="A1149" s="150"/>
      <c r="B1149" s="158">
        <f t="shared" si="8"/>
        <v>1141</v>
      </c>
      <c r="C1149" s="159" t="str">
        <f ca="1">IFERROR(__xludf.DUMMYFUNCTION("""COMPUTED_VALUE"""),"Nurhanis Zahirah Azhar")</f>
        <v>Nurhanis Zahirah Azhar</v>
      </c>
      <c r="D1149" s="160" t="str">
        <f ca="1">IFERROR(__xludf.DUMMYFUNCTION("""COMPUTED_VALUE"""),"Nov 21, 2024")</f>
        <v>Nov 21, 2024</v>
      </c>
      <c r="E1149" s="160" t="str">
        <f ca="1">IFERROR(__xludf.DUMMYFUNCTION("""COMPUTED_VALUE"""),"Script 1")</f>
        <v>Script 1</v>
      </c>
      <c r="F1149" s="160"/>
      <c r="G1149" s="160"/>
      <c r="H1149" s="160"/>
      <c r="I1149" s="160"/>
      <c r="J1149" s="160"/>
      <c r="K1149" s="160"/>
      <c r="L1149" s="160" t="str">
        <f t="shared" ca="1" si="9"/>
        <v>Script 1</v>
      </c>
      <c r="M1149" s="161"/>
      <c r="N1149" s="150"/>
      <c r="O1149" s="150"/>
      <c r="P1149" s="150"/>
      <c r="Q1149" s="150"/>
      <c r="R1149" s="150"/>
      <c r="S1149" s="150"/>
      <c r="T1149" s="150"/>
      <c r="U1149" s="150"/>
      <c r="V1149" s="150"/>
      <c r="W1149" s="150"/>
      <c r="X1149" s="150"/>
      <c r="Y1149" s="150"/>
      <c r="Z1149" s="150"/>
      <c r="AA1149" s="150"/>
    </row>
    <row r="1150" spans="1:27" ht="12.75">
      <c r="A1150" s="150"/>
      <c r="B1150" s="158">
        <f t="shared" si="8"/>
        <v>1142</v>
      </c>
      <c r="C1150" s="159" t="str">
        <f ca="1">IFERROR(__xludf.DUMMYFUNCTION("""COMPUTED_VALUE"""),"Miza Fathini Mohamad")</f>
        <v>Miza Fathini Mohamad</v>
      </c>
      <c r="D1150" s="160" t="str">
        <f ca="1">IFERROR(__xludf.DUMMYFUNCTION("""COMPUTED_VALUE"""),"Nov 21, 2024")</f>
        <v>Nov 21, 2024</v>
      </c>
      <c r="E1150" s="160" t="str">
        <f ca="1">IFERROR(__xludf.DUMMYFUNCTION("""COMPUTED_VALUE"""),"Script 1")</f>
        <v>Script 1</v>
      </c>
      <c r="F1150" s="160"/>
      <c r="G1150" s="160"/>
      <c r="H1150" s="160"/>
      <c r="I1150" s="160"/>
      <c r="J1150" s="160"/>
      <c r="K1150" s="160"/>
      <c r="L1150" s="160" t="str">
        <f t="shared" ca="1" si="9"/>
        <v>Script 1</v>
      </c>
      <c r="M1150" s="161"/>
      <c r="N1150" s="150"/>
      <c r="O1150" s="150"/>
      <c r="P1150" s="150"/>
      <c r="Q1150" s="150"/>
      <c r="R1150" s="150"/>
      <c r="S1150" s="150"/>
      <c r="T1150" s="150"/>
      <c r="U1150" s="150"/>
      <c r="V1150" s="150"/>
      <c r="W1150" s="150"/>
      <c r="X1150" s="150"/>
      <c r="Y1150" s="150"/>
      <c r="Z1150" s="150"/>
      <c r="AA1150" s="150"/>
    </row>
    <row r="1151" spans="1:27" ht="12.75">
      <c r="A1151" s="150"/>
      <c r="B1151" s="158">
        <f t="shared" si="8"/>
        <v>1143</v>
      </c>
      <c r="C1151" s="159" t="str">
        <f ca="1">IFERROR(__xludf.DUMMYFUNCTION("""COMPUTED_VALUE"""),"Badri Shah")</f>
        <v>Badri Shah</v>
      </c>
      <c r="D1151" s="160" t="str">
        <f ca="1">IFERROR(__xludf.DUMMYFUNCTION("""COMPUTED_VALUE"""),"Nov 21, 2024")</f>
        <v>Nov 21, 2024</v>
      </c>
      <c r="E1151" s="160" t="str">
        <f ca="1">IFERROR(__xludf.DUMMYFUNCTION("""COMPUTED_VALUE"""),"Script 1")</f>
        <v>Script 1</v>
      </c>
      <c r="F1151" s="160"/>
      <c r="G1151" s="160"/>
      <c r="H1151" s="160"/>
      <c r="I1151" s="160"/>
      <c r="J1151" s="160"/>
      <c r="K1151" s="160"/>
      <c r="L1151" s="160" t="str">
        <f t="shared" ca="1" si="9"/>
        <v>Script 1</v>
      </c>
      <c r="M1151" s="161"/>
      <c r="N1151" s="150"/>
      <c r="O1151" s="150"/>
      <c r="P1151" s="150"/>
      <c r="Q1151" s="150"/>
      <c r="R1151" s="150"/>
      <c r="S1151" s="150"/>
      <c r="T1151" s="150"/>
      <c r="U1151" s="150"/>
      <c r="V1151" s="150"/>
      <c r="W1151" s="150"/>
      <c r="X1151" s="150"/>
      <c r="Y1151" s="150"/>
      <c r="Z1151" s="150"/>
      <c r="AA1151" s="150"/>
    </row>
    <row r="1152" spans="1:27" ht="12.75">
      <c r="A1152" s="150"/>
      <c r="B1152" s="158">
        <f t="shared" si="8"/>
        <v>1144</v>
      </c>
      <c r="C1152" s="159" t="str">
        <f ca="1">IFERROR(__xludf.DUMMYFUNCTION("""COMPUTED_VALUE"""),"Amirul Hakim")</f>
        <v>Amirul Hakim</v>
      </c>
      <c r="D1152" s="160" t="str">
        <f ca="1">IFERROR(__xludf.DUMMYFUNCTION("""COMPUTED_VALUE"""),"Nov 21, 2024")</f>
        <v>Nov 21, 2024</v>
      </c>
      <c r="E1152" s="160" t="str">
        <f ca="1">IFERROR(__xludf.DUMMYFUNCTION("""COMPUTED_VALUE"""),"Script 1")</f>
        <v>Script 1</v>
      </c>
      <c r="F1152" s="160"/>
      <c r="G1152" s="160"/>
      <c r="H1152" s="160"/>
      <c r="I1152" s="160"/>
      <c r="J1152" s="160"/>
      <c r="K1152" s="160"/>
      <c r="L1152" s="160" t="str">
        <f t="shared" ca="1" si="9"/>
        <v>Script 1</v>
      </c>
      <c r="M1152" s="161"/>
      <c r="N1152" s="150"/>
      <c r="O1152" s="150"/>
      <c r="P1152" s="150"/>
      <c r="Q1152" s="150"/>
      <c r="R1152" s="150"/>
      <c r="S1152" s="150"/>
      <c r="T1152" s="150"/>
      <c r="U1152" s="150"/>
      <c r="V1152" s="150"/>
      <c r="W1152" s="150"/>
      <c r="X1152" s="150"/>
      <c r="Y1152" s="150"/>
      <c r="Z1152" s="150"/>
      <c r="AA1152" s="150"/>
    </row>
    <row r="1153" spans="1:27" ht="12.75">
      <c r="A1153" s="150"/>
      <c r="B1153" s="158">
        <f t="shared" si="8"/>
        <v>1145</v>
      </c>
      <c r="C1153" s="159" t="str">
        <f ca="1">IFERROR(__xludf.DUMMYFUNCTION("""COMPUTED_VALUE"""),"Syazwathiqah Abdul Rahman")</f>
        <v>Syazwathiqah Abdul Rahman</v>
      </c>
      <c r="D1153" s="160" t="str">
        <f ca="1">IFERROR(__xludf.DUMMYFUNCTION("""COMPUTED_VALUE"""),"Nov 21, 2024")</f>
        <v>Nov 21, 2024</v>
      </c>
      <c r="E1153" s="160" t="str">
        <f ca="1">IFERROR(__xludf.DUMMYFUNCTION("""COMPUTED_VALUE"""),"Script 1")</f>
        <v>Script 1</v>
      </c>
      <c r="F1153" s="160"/>
      <c r="G1153" s="160"/>
      <c r="H1153" s="160"/>
      <c r="I1153" s="160"/>
      <c r="J1153" s="160"/>
      <c r="K1153" s="160"/>
      <c r="L1153" s="160" t="str">
        <f t="shared" ca="1" si="9"/>
        <v>Script 1</v>
      </c>
      <c r="M1153" s="161"/>
      <c r="N1153" s="150"/>
      <c r="O1153" s="150"/>
      <c r="P1153" s="150"/>
      <c r="Q1153" s="150"/>
      <c r="R1153" s="150"/>
      <c r="S1153" s="150"/>
      <c r="T1153" s="150"/>
      <c r="U1153" s="150"/>
      <c r="V1153" s="150"/>
      <c r="W1153" s="150"/>
      <c r="X1153" s="150"/>
      <c r="Y1153" s="150"/>
      <c r="Z1153" s="150"/>
      <c r="AA1153" s="150"/>
    </row>
    <row r="1154" spans="1:27" ht="12.75">
      <c r="A1154" s="150"/>
      <c r="B1154" s="158">
        <f t="shared" si="8"/>
        <v>1146</v>
      </c>
      <c r="C1154" s="159" t="str">
        <f ca="1">IFERROR(__xludf.DUMMYFUNCTION("""COMPUTED_VALUE"""),"Fadhilah Mohd Rashid")</f>
        <v>Fadhilah Mohd Rashid</v>
      </c>
      <c r="D1154" s="160" t="str">
        <f ca="1">IFERROR(__xludf.DUMMYFUNCTION("""COMPUTED_VALUE"""),"Nov 21, 2024")</f>
        <v>Nov 21, 2024</v>
      </c>
      <c r="E1154" s="160" t="str">
        <f ca="1">IFERROR(__xludf.DUMMYFUNCTION("""COMPUTED_VALUE"""),"Script 1")</f>
        <v>Script 1</v>
      </c>
      <c r="F1154" s="160"/>
      <c r="G1154" s="160"/>
      <c r="H1154" s="160"/>
      <c r="I1154" s="160"/>
      <c r="J1154" s="160"/>
      <c r="K1154" s="160"/>
      <c r="L1154" s="160" t="str">
        <f t="shared" ca="1" si="9"/>
        <v>Script 1</v>
      </c>
      <c r="M1154" s="161"/>
      <c r="N1154" s="150"/>
      <c r="O1154" s="150"/>
      <c r="P1154" s="150"/>
      <c r="Q1154" s="150"/>
      <c r="R1154" s="150"/>
      <c r="S1154" s="150"/>
      <c r="T1154" s="150"/>
      <c r="U1154" s="150"/>
      <c r="V1154" s="150"/>
      <c r="W1154" s="150"/>
      <c r="X1154" s="150"/>
      <c r="Y1154" s="150"/>
      <c r="Z1154" s="150"/>
      <c r="AA1154" s="150"/>
    </row>
    <row r="1155" spans="1:27" ht="12.75">
      <c r="A1155" s="150"/>
      <c r="B1155" s="158">
        <f t="shared" si="8"/>
        <v>1147</v>
      </c>
      <c r="C1155" s="159" t="str">
        <f ca="1">IFERROR(__xludf.DUMMYFUNCTION("""COMPUTED_VALUE"""),"Syukri Zakari")</f>
        <v>Syukri Zakari</v>
      </c>
      <c r="D1155" s="160" t="str">
        <f ca="1">IFERROR(__xludf.DUMMYFUNCTION("""COMPUTED_VALUE"""),"Nov 21, 2024")</f>
        <v>Nov 21, 2024</v>
      </c>
      <c r="E1155" s="160" t="str">
        <f ca="1">IFERROR(__xludf.DUMMYFUNCTION("""COMPUTED_VALUE"""),"Script 1")</f>
        <v>Script 1</v>
      </c>
      <c r="F1155" s="160"/>
      <c r="G1155" s="160"/>
      <c r="H1155" s="160"/>
      <c r="I1155" s="160"/>
      <c r="J1155" s="160"/>
      <c r="K1155" s="160"/>
      <c r="L1155" s="160" t="str">
        <f t="shared" ca="1" si="9"/>
        <v>Script 1</v>
      </c>
      <c r="M1155" s="161"/>
      <c r="N1155" s="150"/>
      <c r="O1155" s="150"/>
      <c r="P1155" s="150"/>
      <c r="Q1155" s="150"/>
      <c r="R1155" s="150"/>
      <c r="S1155" s="150"/>
      <c r="T1155" s="150"/>
      <c r="U1155" s="150"/>
      <c r="V1155" s="150"/>
      <c r="W1155" s="150"/>
      <c r="X1155" s="150"/>
      <c r="Y1155" s="150"/>
      <c r="Z1155" s="150"/>
      <c r="AA1155" s="150"/>
    </row>
    <row r="1156" spans="1:27" ht="12.75">
      <c r="A1156" s="150"/>
      <c r="B1156" s="158">
        <f t="shared" si="8"/>
        <v>1148</v>
      </c>
      <c r="C1156" s="159" t="str">
        <f ca="1">IFERROR(__xludf.DUMMYFUNCTION("""COMPUTED_VALUE"""),"Najihah Sanuri")</f>
        <v>Najihah Sanuri</v>
      </c>
      <c r="D1156" s="160" t="str">
        <f ca="1">IFERROR(__xludf.DUMMYFUNCTION("""COMPUTED_VALUE"""),"Nov 21, 2024")</f>
        <v>Nov 21, 2024</v>
      </c>
      <c r="E1156" s="160" t="str">
        <f ca="1">IFERROR(__xludf.DUMMYFUNCTION("""COMPUTED_VALUE"""),"Script 1")</f>
        <v>Script 1</v>
      </c>
      <c r="F1156" s="160"/>
      <c r="G1156" s="160"/>
      <c r="H1156" s="160"/>
      <c r="I1156" s="160"/>
      <c r="J1156" s="160"/>
      <c r="K1156" s="160"/>
      <c r="L1156" s="160" t="str">
        <f t="shared" ca="1" si="9"/>
        <v>Script 1</v>
      </c>
      <c r="M1156" s="161"/>
      <c r="N1156" s="150"/>
      <c r="O1156" s="150"/>
      <c r="P1156" s="150"/>
      <c r="Q1156" s="150"/>
      <c r="R1156" s="150"/>
      <c r="S1156" s="150"/>
      <c r="T1156" s="150"/>
      <c r="U1156" s="150"/>
      <c r="V1156" s="150"/>
      <c r="W1156" s="150"/>
      <c r="X1156" s="150"/>
      <c r="Y1156" s="150"/>
      <c r="Z1156" s="150"/>
      <c r="AA1156" s="150"/>
    </row>
    <row r="1157" spans="1:27" ht="12.75">
      <c r="A1157" s="150"/>
      <c r="B1157" s="158">
        <f t="shared" si="8"/>
        <v>1149</v>
      </c>
      <c r="C1157" s="159" t="str">
        <f ca="1">IFERROR(__xludf.DUMMYFUNCTION("""COMPUTED_VALUE"""),"Muhamad Habibi Asri")</f>
        <v>Muhamad Habibi Asri</v>
      </c>
      <c r="D1157" s="160" t="str">
        <f ca="1">IFERROR(__xludf.DUMMYFUNCTION("""COMPUTED_VALUE"""),"Nov 21, 2024")</f>
        <v>Nov 21, 2024</v>
      </c>
      <c r="E1157" s="160" t="str">
        <f ca="1">IFERROR(__xludf.DUMMYFUNCTION("""COMPUTED_VALUE"""),"Script 1")</f>
        <v>Script 1</v>
      </c>
      <c r="F1157" s="160"/>
      <c r="G1157" s="160"/>
      <c r="H1157" s="160"/>
      <c r="I1157" s="160"/>
      <c r="J1157" s="160"/>
      <c r="K1157" s="160"/>
      <c r="L1157" s="160" t="str">
        <f t="shared" ca="1" si="9"/>
        <v>Script 1</v>
      </c>
      <c r="M1157" s="161"/>
      <c r="N1157" s="150"/>
      <c r="O1157" s="150"/>
      <c r="P1157" s="150"/>
      <c r="Q1157" s="150"/>
      <c r="R1157" s="150"/>
      <c r="S1157" s="150"/>
      <c r="T1157" s="150"/>
      <c r="U1157" s="150"/>
      <c r="V1157" s="150"/>
      <c r="W1157" s="150"/>
      <c r="X1157" s="150"/>
      <c r="Y1157" s="150"/>
      <c r="Z1157" s="150"/>
      <c r="AA1157" s="150"/>
    </row>
    <row r="1158" spans="1:27" ht="12.75">
      <c r="A1158" s="150"/>
      <c r="B1158" s="158">
        <f t="shared" si="8"/>
        <v>1150</v>
      </c>
      <c r="C1158" s="159" t="str">
        <f ca="1">IFERROR(__xludf.DUMMYFUNCTION("""COMPUTED_VALUE"""),"Amirah Fatihin")</f>
        <v>Amirah Fatihin</v>
      </c>
      <c r="D1158" s="160" t="str">
        <f ca="1">IFERROR(__xludf.DUMMYFUNCTION("""COMPUTED_VALUE"""),"Nov 21, 2024")</f>
        <v>Nov 21, 2024</v>
      </c>
      <c r="E1158" s="160" t="str">
        <f ca="1">IFERROR(__xludf.DUMMYFUNCTION("""COMPUTED_VALUE"""),"Script 1")</f>
        <v>Script 1</v>
      </c>
      <c r="F1158" s="160"/>
      <c r="G1158" s="160"/>
      <c r="H1158" s="160"/>
      <c r="I1158" s="160"/>
      <c r="J1158" s="160"/>
      <c r="K1158" s="160"/>
      <c r="L1158" s="160" t="str">
        <f t="shared" ca="1" si="9"/>
        <v>Script 1</v>
      </c>
      <c r="M1158" s="161"/>
      <c r="N1158" s="150"/>
      <c r="O1158" s="150"/>
      <c r="P1158" s="150"/>
      <c r="Q1158" s="150"/>
      <c r="R1158" s="150"/>
      <c r="S1158" s="150"/>
      <c r="T1158" s="150"/>
      <c r="U1158" s="150"/>
      <c r="V1158" s="150"/>
      <c r="W1158" s="150"/>
      <c r="X1158" s="150"/>
      <c r="Y1158" s="150"/>
      <c r="Z1158" s="150"/>
      <c r="AA1158" s="150"/>
    </row>
    <row r="1159" spans="1:27" ht="12.75">
      <c r="A1159" s="150"/>
      <c r="B1159" s="158">
        <f t="shared" si="8"/>
        <v>1151</v>
      </c>
      <c r="C1159" s="159" t="str">
        <f ca="1">IFERROR(__xludf.DUMMYFUNCTION("""COMPUTED_VALUE"""),"Muqri Morhalim")</f>
        <v>Muqri Morhalim</v>
      </c>
      <c r="D1159" s="160" t="str">
        <f ca="1">IFERROR(__xludf.DUMMYFUNCTION("""COMPUTED_VALUE"""),"Nov 21, 2024")</f>
        <v>Nov 21, 2024</v>
      </c>
      <c r="E1159" s="160" t="str">
        <f ca="1">IFERROR(__xludf.DUMMYFUNCTION("""COMPUTED_VALUE"""),"Script 1")</f>
        <v>Script 1</v>
      </c>
      <c r="F1159" s="160"/>
      <c r="G1159" s="160"/>
      <c r="H1159" s="160"/>
      <c r="I1159" s="160"/>
      <c r="J1159" s="160"/>
      <c r="K1159" s="160"/>
      <c r="L1159" s="160" t="str">
        <f t="shared" ca="1" si="9"/>
        <v>Script 1</v>
      </c>
      <c r="M1159" s="161"/>
      <c r="N1159" s="150"/>
      <c r="O1159" s="150"/>
      <c r="P1159" s="150"/>
      <c r="Q1159" s="150"/>
      <c r="R1159" s="150"/>
      <c r="S1159" s="150"/>
      <c r="T1159" s="150"/>
      <c r="U1159" s="150"/>
      <c r="V1159" s="150"/>
      <c r="W1159" s="150"/>
      <c r="X1159" s="150"/>
      <c r="Y1159" s="150"/>
      <c r="Z1159" s="150"/>
      <c r="AA1159" s="150"/>
    </row>
    <row r="1160" spans="1:27" ht="12.75">
      <c r="A1160" s="150"/>
      <c r="B1160" s="158">
        <f t="shared" si="8"/>
        <v>1152</v>
      </c>
      <c r="C1160" s="159" t="str">
        <f ca="1">IFERROR(__xludf.DUMMYFUNCTION("""COMPUTED_VALUE"""),"Azrai Zulkiffli")</f>
        <v>Azrai Zulkiffli</v>
      </c>
      <c r="D1160" s="160" t="str">
        <f ca="1">IFERROR(__xludf.DUMMYFUNCTION("""COMPUTED_VALUE"""),"Nov 21, 2024")</f>
        <v>Nov 21, 2024</v>
      </c>
      <c r="E1160" s="160" t="str">
        <f ca="1">IFERROR(__xludf.DUMMYFUNCTION("""COMPUTED_VALUE"""),"Script 1")</f>
        <v>Script 1</v>
      </c>
      <c r="F1160" s="160"/>
      <c r="G1160" s="160"/>
      <c r="H1160" s="160"/>
      <c r="I1160" s="160"/>
      <c r="J1160" s="160"/>
      <c r="K1160" s="160"/>
      <c r="L1160" s="160" t="str">
        <f t="shared" ca="1" si="9"/>
        <v>Script 1</v>
      </c>
      <c r="M1160" s="161"/>
      <c r="N1160" s="150"/>
      <c r="O1160" s="150"/>
      <c r="P1160" s="150"/>
      <c r="Q1160" s="150"/>
      <c r="R1160" s="150"/>
      <c r="S1160" s="150"/>
      <c r="T1160" s="150"/>
      <c r="U1160" s="150"/>
      <c r="V1160" s="150"/>
      <c r="W1160" s="150"/>
      <c r="X1160" s="150"/>
      <c r="Y1160" s="150"/>
      <c r="Z1160" s="150"/>
      <c r="AA1160" s="150"/>
    </row>
    <row r="1161" spans="1:27" ht="12.75">
      <c r="A1161" s="150"/>
      <c r="B1161" s="158">
        <f t="shared" si="8"/>
        <v>1153</v>
      </c>
      <c r="C1161" s="159" t="str">
        <f ca="1">IFERROR(__xludf.DUMMYFUNCTION("""COMPUTED_VALUE"""),"Luqman Haqeem")</f>
        <v>Luqman Haqeem</v>
      </c>
      <c r="D1161" s="160" t="str">
        <f ca="1">IFERROR(__xludf.DUMMYFUNCTION("""COMPUTED_VALUE"""),"Nov 21, 2024")</f>
        <v>Nov 21, 2024</v>
      </c>
      <c r="E1161" s="160" t="str">
        <f ca="1">IFERROR(__xludf.DUMMYFUNCTION("""COMPUTED_VALUE"""),"Script 1")</f>
        <v>Script 1</v>
      </c>
      <c r="F1161" s="160"/>
      <c r="G1161" s="160"/>
      <c r="H1161" s="160"/>
      <c r="I1161" s="160"/>
      <c r="J1161" s="160"/>
      <c r="K1161" s="160"/>
      <c r="L1161" s="160" t="str">
        <f t="shared" ca="1" si="9"/>
        <v>Script 1</v>
      </c>
      <c r="M1161" s="161"/>
      <c r="N1161" s="150"/>
      <c r="O1161" s="150"/>
      <c r="P1161" s="150"/>
      <c r="Q1161" s="150"/>
      <c r="R1161" s="150"/>
      <c r="S1161" s="150"/>
      <c r="T1161" s="150"/>
      <c r="U1161" s="150"/>
      <c r="V1161" s="150"/>
      <c r="W1161" s="150"/>
      <c r="X1161" s="150"/>
      <c r="Y1161" s="150"/>
      <c r="Z1161" s="150"/>
      <c r="AA1161" s="150"/>
    </row>
    <row r="1162" spans="1:27" ht="12.75">
      <c r="A1162" s="150"/>
      <c r="B1162" s="158">
        <f t="shared" si="8"/>
        <v>1154</v>
      </c>
      <c r="C1162" s="159" t="str">
        <f ca="1">IFERROR(__xludf.DUMMYFUNCTION("""COMPUTED_VALUE"""),"Nur Asyikin Razali")</f>
        <v>Nur Asyikin Razali</v>
      </c>
      <c r="D1162" s="160" t="str">
        <f ca="1">IFERROR(__xludf.DUMMYFUNCTION("""COMPUTED_VALUE"""),"Nov 21, 2024")</f>
        <v>Nov 21, 2024</v>
      </c>
      <c r="E1162" s="160" t="str">
        <f ca="1">IFERROR(__xludf.DUMMYFUNCTION("""COMPUTED_VALUE"""),"Script 1")</f>
        <v>Script 1</v>
      </c>
      <c r="F1162" s="160"/>
      <c r="G1162" s="160"/>
      <c r="H1162" s="160"/>
      <c r="I1162" s="160"/>
      <c r="J1162" s="160"/>
      <c r="K1162" s="160"/>
      <c r="L1162" s="160" t="str">
        <f t="shared" ca="1" si="9"/>
        <v>Script 1</v>
      </c>
      <c r="M1162" s="161"/>
      <c r="N1162" s="150"/>
      <c r="O1162" s="150"/>
      <c r="P1162" s="150"/>
      <c r="Q1162" s="150"/>
      <c r="R1162" s="150"/>
      <c r="S1162" s="150"/>
      <c r="T1162" s="150"/>
      <c r="U1162" s="150"/>
      <c r="V1162" s="150"/>
      <c r="W1162" s="150"/>
      <c r="X1162" s="150"/>
      <c r="Y1162" s="150"/>
      <c r="Z1162" s="150"/>
      <c r="AA1162" s="150"/>
    </row>
    <row r="1163" spans="1:27" ht="12.75">
      <c r="A1163" s="150"/>
      <c r="B1163" s="158">
        <f t="shared" si="8"/>
        <v>1155</v>
      </c>
      <c r="C1163" s="159" t="str">
        <f ca="1">IFERROR(__xludf.DUMMYFUNCTION("""COMPUTED_VALUE"""),"Nurrul Zain")</f>
        <v>Nurrul Zain</v>
      </c>
      <c r="D1163" s="160" t="str">
        <f ca="1">IFERROR(__xludf.DUMMYFUNCTION("""COMPUTED_VALUE"""),"Nov 21, 2024")</f>
        <v>Nov 21, 2024</v>
      </c>
      <c r="E1163" s="160" t="str">
        <f ca="1">IFERROR(__xludf.DUMMYFUNCTION("""COMPUTED_VALUE"""),"Script 1")</f>
        <v>Script 1</v>
      </c>
      <c r="F1163" s="160"/>
      <c r="G1163" s="160"/>
      <c r="H1163" s="160"/>
      <c r="I1163" s="160"/>
      <c r="J1163" s="160"/>
      <c r="K1163" s="160"/>
      <c r="L1163" s="160" t="str">
        <f t="shared" ca="1" si="9"/>
        <v>Script 1</v>
      </c>
      <c r="M1163" s="161"/>
      <c r="N1163" s="150"/>
      <c r="O1163" s="150"/>
      <c r="P1163" s="150"/>
      <c r="Q1163" s="150"/>
      <c r="R1163" s="150"/>
      <c r="S1163" s="150"/>
      <c r="T1163" s="150"/>
      <c r="U1163" s="150"/>
      <c r="V1163" s="150"/>
      <c r="W1163" s="150"/>
      <c r="X1163" s="150"/>
      <c r="Y1163" s="150"/>
      <c r="Z1163" s="150"/>
      <c r="AA1163" s="150"/>
    </row>
    <row r="1164" spans="1:27" ht="12.75">
      <c r="A1164" s="150"/>
      <c r="B1164" s="158">
        <f t="shared" si="8"/>
        <v>1156</v>
      </c>
      <c r="C1164" s="159" t="str">
        <f ca="1">IFERROR(__xludf.DUMMYFUNCTION("""COMPUTED_VALUE"""),"Mohamad Syamim")</f>
        <v>Mohamad Syamim</v>
      </c>
      <c r="D1164" s="160" t="str">
        <f ca="1">IFERROR(__xludf.DUMMYFUNCTION("""COMPUTED_VALUE"""),"Nov 21, 2024")</f>
        <v>Nov 21, 2024</v>
      </c>
      <c r="E1164" s="160" t="str">
        <f ca="1">IFERROR(__xludf.DUMMYFUNCTION("""COMPUTED_VALUE"""),"Script 1")</f>
        <v>Script 1</v>
      </c>
      <c r="F1164" s="160"/>
      <c r="G1164" s="160"/>
      <c r="H1164" s="160"/>
      <c r="I1164" s="160"/>
      <c r="J1164" s="160"/>
      <c r="K1164" s="160"/>
      <c r="L1164" s="160" t="str">
        <f t="shared" ca="1" si="9"/>
        <v>Script 1</v>
      </c>
      <c r="M1164" s="161"/>
      <c r="N1164" s="150"/>
      <c r="O1164" s="150"/>
      <c r="P1164" s="150"/>
      <c r="Q1164" s="150"/>
      <c r="R1164" s="150"/>
      <c r="S1164" s="150"/>
      <c r="T1164" s="150"/>
      <c r="U1164" s="150"/>
      <c r="V1164" s="150"/>
      <c r="W1164" s="150"/>
      <c r="X1164" s="150"/>
      <c r="Y1164" s="150"/>
      <c r="Z1164" s="150"/>
      <c r="AA1164" s="150"/>
    </row>
    <row r="1165" spans="1:27" ht="12.75">
      <c r="A1165" s="150"/>
      <c r="B1165" s="158">
        <f t="shared" si="8"/>
        <v>1157</v>
      </c>
      <c r="C1165" s="159" t="str">
        <f ca="1">IFERROR(__xludf.DUMMYFUNCTION("""COMPUTED_VALUE"""),"lukman zainal")</f>
        <v>lukman zainal</v>
      </c>
      <c r="D1165" s="160" t="str">
        <f ca="1">IFERROR(__xludf.DUMMYFUNCTION("""COMPUTED_VALUE"""),"Nov 21, 2024")</f>
        <v>Nov 21, 2024</v>
      </c>
      <c r="E1165" s="160" t="str">
        <f ca="1">IFERROR(__xludf.DUMMYFUNCTION("""COMPUTED_VALUE"""),"Script 1")</f>
        <v>Script 1</v>
      </c>
      <c r="F1165" s="160"/>
      <c r="G1165" s="160"/>
      <c r="H1165" s="160"/>
      <c r="I1165" s="160"/>
      <c r="J1165" s="160"/>
      <c r="K1165" s="160"/>
      <c r="L1165" s="160" t="str">
        <f t="shared" ca="1" si="9"/>
        <v>Script 1</v>
      </c>
      <c r="M1165" s="161"/>
      <c r="N1165" s="150"/>
      <c r="O1165" s="150"/>
      <c r="P1165" s="150"/>
      <c r="Q1165" s="150"/>
      <c r="R1165" s="150"/>
      <c r="S1165" s="150"/>
      <c r="T1165" s="150"/>
      <c r="U1165" s="150"/>
      <c r="V1165" s="150"/>
      <c r="W1165" s="150"/>
      <c r="X1165" s="150"/>
      <c r="Y1165" s="150"/>
      <c r="Z1165" s="150"/>
      <c r="AA1165" s="150"/>
    </row>
    <row r="1166" spans="1:27" ht="12.75">
      <c r="A1166" s="150"/>
      <c r="B1166" s="158">
        <f t="shared" si="8"/>
        <v>1158</v>
      </c>
      <c r="C1166" s="159" t="str">
        <f ca="1">IFERROR(__xludf.DUMMYFUNCTION("""COMPUTED_VALUE"""),"Intan Afiza")</f>
        <v>Intan Afiza</v>
      </c>
      <c r="D1166" s="160" t="str">
        <f ca="1">IFERROR(__xludf.DUMMYFUNCTION("""COMPUTED_VALUE"""),"Nov 21, 2024")</f>
        <v>Nov 21, 2024</v>
      </c>
      <c r="E1166" s="160" t="str">
        <f ca="1">IFERROR(__xludf.DUMMYFUNCTION("""COMPUTED_VALUE"""),"Script 1")</f>
        <v>Script 1</v>
      </c>
      <c r="F1166" s="160"/>
      <c r="G1166" s="160"/>
      <c r="H1166" s="160"/>
      <c r="I1166" s="160"/>
      <c r="J1166" s="160"/>
      <c r="K1166" s="160"/>
      <c r="L1166" s="160" t="str">
        <f t="shared" ca="1" si="9"/>
        <v>Script 1</v>
      </c>
      <c r="M1166" s="161"/>
      <c r="N1166" s="150"/>
      <c r="O1166" s="150"/>
      <c r="P1166" s="150"/>
      <c r="Q1166" s="150"/>
      <c r="R1166" s="150"/>
      <c r="S1166" s="150"/>
      <c r="T1166" s="150"/>
      <c r="U1166" s="150"/>
      <c r="V1166" s="150"/>
      <c r="W1166" s="150"/>
      <c r="X1166" s="150"/>
      <c r="Y1166" s="150"/>
      <c r="Z1166" s="150"/>
      <c r="AA1166" s="150"/>
    </row>
    <row r="1167" spans="1:27" ht="12.75">
      <c r="A1167" s="150"/>
      <c r="B1167" s="158">
        <f t="shared" si="8"/>
        <v>1159</v>
      </c>
      <c r="C1167" s="159" t="str">
        <f ca="1">IFERROR(__xludf.DUMMYFUNCTION("""COMPUTED_VALUE"""),"NUSRAT REHANA")</f>
        <v>NUSRAT REHANA</v>
      </c>
      <c r="D1167" s="160" t="str">
        <f ca="1">IFERROR(__xludf.DUMMYFUNCTION("""COMPUTED_VALUE"""),"Nov 21, 2024")</f>
        <v>Nov 21, 2024</v>
      </c>
      <c r="E1167" s="160" t="str">
        <f ca="1">IFERROR(__xludf.DUMMYFUNCTION("""COMPUTED_VALUE"""),"Script 1")</f>
        <v>Script 1</v>
      </c>
      <c r="F1167" s="160"/>
      <c r="G1167" s="160"/>
      <c r="H1167" s="160"/>
      <c r="I1167" s="160"/>
      <c r="J1167" s="160"/>
      <c r="K1167" s="160"/>
      <c r="L1167" s="160" t="str">
        <f t="shared" ca="1" si="9"/>
        <v>Script 1</v>
      </c>
      <c r="M1167" s="161"/>
      <c r="N1167" s="150"/>
      <c r="O1167" s="150"/>
      <c r="P1167" s="150"/>
      <c r="Q1167" s="150"/>
      <c r="R1167" s="150"/>
      <c r="S1167" s="150"/>
      <c r="T1167" s="150"/>
      <c r="U1167" s="150"/>
      <c r="V1167" s="150"/>
      <c r="W1167" s="150"/>
      <c r="X1167" s="150"/>
      <c r="Y1167" s="150"/>
      <c r="Z1167" s="150"/>
      <c r="AA1167" s="150"/>
    </row>
    <row r="1168" spans="1:27" ht="12.75">
      <c r="A1168" s="150"/>
      <c r="B1168" s="158">
        <f t="shared" si="8"/>
        <v>1160</v>
      </c>
      <c r="C1168" s="159" t="str">
        <f ca="1">IFERROR(__xludf.DUMMYFUNCTION("""COMPUTED_VALUE"""),"MUHAMAD AKIF NAJMI JUNAIDI")</f>
        <v>MUHAMAD AKIF NAJMI JUNAIDI</v>
      </c>
      <c r="D1168" s="160" t="str">
        <f ca="1">IFERROR(__xludf.DUMMYFUNCTION("""COMPUTED_VALUE"""),"Nov 21, 2024")</f>
        <v>Nov 21, 2024</v>
      </c>
      <c r="E1168" s="160" t="str">
        <f ca="1">IFERROR(__xludf.DUMMYFUNCTION("""COMPUTED_VALUE"""),"Script 1")</f>
        <v>Script 1</v>
      </c>
      <c r="F1168" s="160"/>
      <c r="G1168" s="160"/>
      <c r="H1168" s="160"/>
      <c r="I1168" s="160"/>
      <c r="J1168" s="160"/>
      <c r="K1168" s="160"/>
      <c r="L1168" s="160" t="str">
        <f t="shared" ca="1" si="9"/>
        <v>Script 1</v>
      </c>
      <c r="M1168" s="161"/>
      <c r="N1168" s="150"/>
      <c r="O1168" s="150"/>
      <c r="P1168" s="150"/>
      <c r="Q1168" s="150"/>
      <c r="R1168" s="150"/>
      <c r="S1168" s="150"/>
      <c r="T1168" s="150"/>
      <c r="U1168" s="150"/>
      <c r="V1168" s="150"/>
      <c r="W1168" s="150"/>
      <c r="X1168" s="150"/>
      <c r="Y1168" s="150"/>
      <c r="Z1168" s="150"/>
      <c r="AA1168" s="150"/>
    </row>
    <row r="1169" spans="1:27" ht="12.75">
      <c r="A1169" s="150"/>
      <c r="B1169" s="158">
        <f t="shared" si="8"/>
        <v>1161</v>
      </c>
      <c r="C1169" s="159" t="str">
        <f ca="1">IFERROR(__xludf.DUMMYFUNCTION("""COMPUTED_VALUE"""),"Sarah Suhaimi")</f>
        <v>Sarah Suhaimi</v>
      </c>
      <c r="D1169" s="160" t="str">
        <f ca="1">IFERROR(__xludf.DUMMYFUNCTION("""COMPUTED_VALUE"""),"Nov 21, 2024")</f>
        <v>Nov 21, 2024</v>
      </c>
      <c r="E1169" s="160" t="str">
        <f ca="1">IFERROR(__xludf.DUMMYFUNCTION("""COMPUTED_VALUE"""),"Script 1")</f>
        <v>Script 1</v>
      </c>
      <c r="F1169" s="160"/>
      <c r="G1169" s="160"/>
      <c r="H1169" s="160"/>
      <c r="I1169" s="160"/>
      <c r="J1169" s="160"/>
      <c r="K1169" s="160"/>
      <c r="L1169" s="160" t="str">
        <f t="shared" ca="1" si="9"/>
        <v>Script 1</v>
      </c>
      <c r="M1169" s="161"/>
      <c r="N1169" s="150"/>
      <c r="O1169" s="150"/>
      <c r="P1169" s="150"/>
      <c r="Q1169" s="150"/>
      <c r="R1169" s="150"/>
      <c r="S1169" s="150"/>
      <c r="T1169" s="150"/>
      <c r="U1169" s="150"/>
      <c r="V1169" s="150"/>
      <c r="W1169" s="150"/>
      <c r="X1169" s="150"/>
      <c r="Y1169" s="150"/>
      <c r="Z1169" s="150"/>
      <c r="AA1169" s="150"/>
    </row>
    <row r="1170" spans="1:27" ht="12.75">
      <c r="A1170" s="150"/>
      <c r="B1170" s="158">
        <f t="shared" si="8"/>
        <v>1162</v>
      </c>
      <c r="C1170" s="159" t="str">
        <f ca="1">IFERROR(__xludf.DUMMYFUNCTION("""COMPUTED_VALUE"""),"Ain Najla")</f>
        <v>Ain Najla</v>
      </c>
      <c r="D1170" s="160" t="str">
        <f ca="1">IFERROR(__xludf.DUMMYFUNCTION("""COMPUTED_VALUE"""),"Nov 21, 2024")</f>
        <v>Nov 21, 2024</v>
      </c>
      <c r="E1170" s="160" t="str">
        <f ca="1">IFERROR(__xludf.DUMMYFUNCTION("""COMPUTED_VALUE"""),"Script 1")</f>
        <v>Script 1</v>
      </c>
      <c r="F1170" s="160"/>
      <c r="G1170" s="160"/>
      <c r="H1170" s="160"/>
      <c r="I1170" s="160"/>
      <c r="J1170" s="160"/>
      <c r="K1170" s="160"/>
      <c r="L1170" s="160" t="str">
        <f t="shared" ca="1" si="9"/>
        <v>Script 1</v>
      </c>
      <c r="M1170" s="161"/>
      <c r="N1170" s="150"/>
      <c r="O1170" s="150"/>
      <c r="P1170" s="150"/>
      <c r="Q1170" s="150"/>
      <c r="R1170" s="150"/>
      <c r="S1170" s="150"/>
      <c r="T1170" s="150"/>
      <c r="U1170" s="150"/>
      <c r="V1170" s="150"/>
      <c r="W1170" s="150"/>
      <c r="X1170" s="150"/>
      <c r="Y1170" s="150"/>
      <c r="Z1170" s="150"/>
      <c r="AA1170" s="150"/>
    </row>
    <row r="1171" spans="1:27" ht="12.75">
      <c r="A1171" s="150"/>
      <c r="B1171" s="158">
        <f t="shared" si="8"/>
        <v>1163</v>
      </c>
      <c r="C1171" s="159" t="str">
        <f ca="1">IFERROR(__xludf.DUMMYFUNCTION("""COMPUTED_VALUE"""),"Aizat Robani")</f>
        <v>Aizat Robani</v>
      </c>
      <c r="D1171" s="160" t="str">
        <f ca="1">IFERROR(__xludf.DUMMYFUNCTION("""COMPUTED_VALUE"""),"Nov 21, 2024")</f>
        <v>Nov 21, 2024</v>
      </c>
      <c r="E1171" s="160" t="str">
        <f ca="1">IFERROR(__xludf.DUMMYFUNCTION("""COMPUTED_VALUE"""),"Script 1")</f>
        <v>Script 1</v>
      </c>
      <c r="F1171" s="160"/>
      <c r="G1171" s="160"/>
      <c r="H1171" s="160"/>
      <c r="I1171" s="160"/>
      <c r="J1171" s="160"/>
      <c r="K1171" s="160"/>
      <c r="L1171" s="160" t="str">
        <f t="shared" ca="1" si="9"/>
        <v>Script 1</v>
      </c>
      <c r="M1171" s="161"/>
      <c r="N1171" s="150"/>
      <c r="O1171" s="150"/>
      <c r="P1171" s="150"/>
      <c r="Q1171" s="150"/>
      <c r="R1171" s="150"/>
      <c r="S1171" s="150"/>
      <c r="T1171" s="150"/>
      <c r="U1171" s="150"/>
      <c r="V1171" s="150"/>
      <c r="W1171" s="150"/>
      <c r="X1171" s="150"/>
      <c r="Y1171" s="150"/>
      <c r="Z1171" s="150"/>
      <c r="AA1171" s="150"/>
    </row>
    <row r="1172" spans="1:27" ht="12.75">
      <c r="A1172" s="150"/>
      <c r="B1172" s="158">
        <f t="shared" si="8"/>
        <v>1164</v>
      </c>
      <c r="C1172" s="159" t="str">
        <f ca="1">IFERROR(__xludf.DUMMYFUNCTION("""COMPUTED_VALUE"""),"Nur Dalila Dyana Zahri")</f>
        <v>Nur Dalila Dyana Zahri</v>
      </c>
      <c r="D1172" s="160" t="str">
        <f ca="1">IFERROR(__xludf.DUMMYFUNCTION("""COMPUTED_VALUE"""),"Nov 21, 2024")</f>
        <v>Nov 21, 2024</v>
      </c>
      <c r="E1172" s="160" t="str">
        <f ca="1">IFERROR(__xludf.DUMMYFUNCTION("""COMPUTED_VALUE"""),"Script 1")</f>
        <v>Script 1</v>
      </c>
      <c r="F1172" s="160"/>
      <c r="G1172" s="160"/>
      <c r="H1172" s="160"/>
      <c r="I1172" s="160"/>
      <c r="J1172" s="160"/>
      <c r="K1172" s="160"/>
      <c r="L1172" s="160" t="str">
        <f t="shared" ca="1" si="9"/>
        <v>Script 1</v>
      </c>
      <c r="M1172" s="161"/>
      <c r="N1172" s="150"/>
      <c r="O1172" s="150"/>
      <c r="P1172" s="150"/>
      <c r="Q1172" s="150"/>
      <c r="R1172" s="150"/>
      <c r="S1172" s="150"/>
      <c r="T1172" s="150"/>
      <c r="U1172" s="150"/>
      <c r="V1172" s="150"/>
      <c r="W1172" s="150"/>
      <c r="X1172" s="150"/>
      <c r="Y1172" s="150"/>
      <c r="Z1172" s="150"/>
      <c r="AA1172" s="150"/>
    </row>
    <row r="1173" spans="1:27" ht="12.75">
      <c r="A1173" s="150"/>
      <c r="B1173" s="158">
        <f t="shared" si="8"/>
        <v>1165</v>
      </c>
      <c r="C1173" s="159" t="str">
        <f ca="1">IFERROR(__xludf.DUMMYFUNCTION("""COMPUTED_VALUE"""),"NURUL ELEEZA")</f>
        <v>NURUL ELEEZA</v>
      </c>
      <c r="D1173" s="160" t="str">
        <f ca="1">IFERROR(__xludf.DUMMYFUNCTION("""COMPUTED_VALUE"""),"Nov 21, 2024")</f>
        <v>Nov 21, 2024</v>
      </c>
      <c r="E1173" s="160" t="str">
        <f ca="1">IFERROR(__xludf.DUMMYFUNCTION("""COMPUTED_VALUE"""),"Script 1")</f>
        <v>Script 1</v>
      </c>
      <c r="F1173" s="160"/>
      <c r="G1173" s="160"/>
      <c r="H1173" s="160"/>
      <c r="I1173" s="160"/>
      <c r="J1173" s="160"/>
      <c r="K1173" s="160"/>
      <c r="L1173" s="160" t="str">
        <f t="shared" ca="1" si="9"/>
        <v>Script 1</v>
      </c>
      <c r="M1173" s="161"/>
      <c r="N1173" s="150"/>
      <c r="O1173" s="150"/>
      <c r="P1173" s="150"/>
      <c r="Q1173" s="150"/>
      <c r="R1173" s="150"/>
      <c r="S1173" s="150"/>
      <c r="T1173" s="150"/>
      <c r="U1173" s="150"/>
      <c r="V1173" s="150"/>
      <c r="W1173" s="150"/>
      <c r="X1173" s="150"/>
      <c r="Y1173" s="150"/>
      <c r="Z1173" s="150"/>
      <c r="AA1173" s="150"/>
    </row>
    <row r="1174" spans="1:27" ht="12.75">
      <c r="A1174" s="150"/>
      <c r="B1174" s="158">
        <f t="shared" si="8"/>
        <v>1166</v>
      </c>
      <c r="C1174" s="159" t="str">
        <f ca="1">IFERROR(__xludf.DUMMYFUNCTION("""COMPUTED_VALUE"""),"Siti Nurfakhira Ahmad Raslan")</f>
        <v>Siti Nurfakhira Ahmad Raslan</v>
      </c>
      <c r="D1174" s="160" t="str">
        <f ca="1">IFERROR(__xludf.DUMMYFUNCTION("""COMPUTED_VALUE"""),"Nov 21, 2024")</f>
        <v>Nov 21, 2024</v>
      </c>
      <c r="E1174" s="160" t="str">
        <f ca="1">IFERROR(__xludf.DUMMYFUNCTION("""COMPUTED_VALUE"""),"Script 1")</f>
        <v>Script 1</v>
      </c>
      <c r="F1174" s="160"/>
      <c r="G1174" s="160"/>
      <c r="H1174" s="160"/>
      <c r="I1174" s="160"/>
      <c r="J1174" s="160"/>
      <c r="K1174" s="160"/>
      <c r="L1174" s="160" t="str">
        <f t="shared" ca="1" si="9"/>
        <v>Script 1</v>
      </c>
      <c r="M1174" s="161"/>
      <c r="N1174" s="150"/>
      <c r="O1174" s="150"/>
      <c r="P1174" s="150"/>
      <c r="Q1174" s="150"/>
      <c r="R1174" s="150"/>
      <c r="S1174" s="150"/>
      <c r="T1174" s="150"/>
      <c r="U1174" s="150"/>
      <c r="V1174" s="150"/>
      <c r="W1174" s="150"/>
      <c r="X1174" s="150"/>
      <c r="Y1174" s="150"/>
      <c r="Z1174" s="150"/>
      <c r="AA1174" s="150"/>
    </row>
    <row r="1175" spans="1:27" ht="12.75">
      <c r="A1175" s="150"/>
      <c r="B1175" s="158">
        <f t="shared" si="8"/>
        <v>1167</v>
      </c>
      <c r="C1175" s="159" t="str">
        <f ca="1">IFERROR(__xludf.DUMMYFUNCTION("""COMPUTED_VALUE"""),"Amilia Azmen")</f>
        <v>Amilia Azmen</v>
      </c>
      <c r="D1175" s="160" t="str">
        <f ca="1">IFERROR(__xludf.DUMMYFUNCTION("""COMPUTED_VALUE"""),"Nov 21, 2024")</f>
        <v>Nov 21, 2024</v>
      </c>
      <c r="E1175" s="160" t="str">
        <f ca="1">IFERROR(__xludf.DUMMYFUNCTION("""COMPUTED_VALUE"""),"Script 1")</f>
        <v>Script 1</v>
      </c>
      <c r="F1175" s="160"/>
      <c r="G1175" s="160"/>
      <c r="H1175" s="160"/>
      <c r="I1175" s="160"/>
      <c r="J1175" s="160"/>
      <c r="K1175" s="160"/>
      <c r="L1175" s="160" t="str">
        <f t="shared" ca="1" si="9"/>
        <v>Script 1</v>
      </c>
      <c r="M1175" s="161"/>
      <c r="N1175" s="150"/>
      <c r="O1175" s="150"/>
      <c r="P1175" s="150"/>
      <c r="Q1175" s="150"/>
      <c r="R1175" s="150"/>
      <c r="S1175" s="150"/>
      <c r="T1175" s="150"/>
      <c r="U1175" s="150"/>
      <c r="V1175" s="150"/>
      <c r="W1175" s="150"/>
      <c r="X1175" s="150"/>
      <c r="Y1175" s="150"/>
      <c r="Z1175" s="150"/>
      <c r="AA1175" s="150"/>
    </row>
    <row r="1176" spans="1:27" ht="12.75">
      <c r="A1176" s="150"/>
      <c r="B1176" s="158">
        <f t="shared" si="8"/>
        <v>1168</v>
      </c>
      <c r="C1176" s="159" t="str">
        <f ca="1">IFERROR(__xludf.DUMMYFUNCTION("""COMPUTED_VALUE"""),"Haziq Khairi")</f>
        <v>Haziq Khairi</v>
      </c>
      <c r="D1176" s="160" t="str">
        <f ca="1">IFERROR(__xludf.DUMMYFUNCTION("""COMPUTED_VALUE"""),"Nov 21, 2024")</f>
        <v>Nov 21, 2024</v>
      </c>
      <c r="E1176" s="160" t="str">
        <f ca="1">IFERROR(__xludf.DUMMYFUNCTION("""COMPUTED_VALUE"""),"Script 1")</f>
        <v>Script 1</v>
      </c>
      <c r="F1176" s="160"/>
      <c r="G1176" s="160"/>
      <c r="H1176" s="160"/>
      <c r="I1176" s="160"/>
      <c r="J1176" s="160"/>
      <c r="K1176" s="160"/>
      <c r="L1176" s="160" t="str">
        <f t="shared" ca="1" si="9"/>
        <v>Script 1</v>
      </c>
      <c r="M1176" s="161"/>
      <c r="N1176" s="150"/>
      <c r="O1176" s="150"/>
      <c r="P1176" s="150"/>
      <c r="Q1176" s="150"/>
      <c r="R1176" s="150"/>
      <c r="S1176" s="150"/>
      <c r="T1176" s="150"/>
      <c r="U1176" s="150"/>
      <c r="V1176" s="150"/>
      <c r="W1176" s="150"/>
      <c r="X1176" s="150"/>
      <c r="Y1176" s="150"/>
      <c r="Z1176" s="150"/>
      <c r="AA1176" s="150"/>
    </row>
    <row r="1177" spans="1:27" ht="12.75">
      <c r="A1177" s="150"/>
      <c r="B1177" s="158">
        <f t="shared" si="8"/>
        <v>1169</v>
      </c>
      <c r="C1177" s="159" t="str">
        <f ca="1">IFERROR(__xludf.DUMMYFUNCTION("""COMPUTED_VALUE"""),"Aufa Husaini")</f>
        <v>Aufa Husaini</v>
      </c>
      <c r="D1177" s="160" t="str">
        <f ca="1">IFERROR(__xludf.DUMMYFUNCTION("""COMPUTED_VALUE"""),"Nov 21, 2024")</f>
        <v>Nov 21, 2024</v>
      </c>
      <c r="E1177" s="160" t="str">
        <f ca="1">IFERROR(__xludf.DUMMYFUNCTION("""COMPUTED_VALUE"""),"Script 1")</f>
        <v>Script 1</v>
      </c>
      <c r="F1177" s="160"/>
      <c r="G1177" s="160"/>
      <c r="H1177" s="160"/>
      <c r="I1177" s="160"/>
      <c r="J1177" s="160"/>
      <c r="K1177" s="160"/>
      <c r="L1177" s="160" t="str">
        <f t="shared" ca="1" si="9"/>
        <v>Script 1</v>
      </c>
      <c r="M1177" s="161"/>
      <c r="N1177" s="150"/>
      <c r="O1177" s="150"/>
      <c r="P1177" s="150"/>
      <c r="Q1177" s="150"/>
      <c r="R1177" s="150"/>
      <c r="S1177" s="150"/>
      <c r="T1177" s="150"/>
      <c r="U1177" s="150"/>
      <c r="V1177" s="150"/>
      <c r="W1177" s="150"/>
      <c r="X1177" s="150"/>
      <c r="Y1177" s="150"/>
      <c r="Z1177" s="150"/>
      <c r="AA1177" s="150"/>
    </row>
    <row r="1178" spans="1:27" ht="12.75">
      <c r="A1178" s="150"/>
      <c r="B1178" s="158">
        <f t="shared" si="8"/>
        <v>1170</v>
      </c>
      <c r="C1178" s="159" t="str">
        <f ca="1">IFERROR(__xludf.DUMMYFUNCTION("""COMPUTED_VALUE"""),"Nur Amirah Abd Latiff")</f>
        <v>Nur Amirah Abd Latiff</v>
      </c>
      <c r="D1178" s="160" t="str">
        <f ca="1">IFERROR(__xludf.DUMMYFUNCTION("""COMPUTED_VALUE"""),"Nov 20, 2024")</f>
        <v>Nov 20, 2024</v>
      </c>
      <c r="E1178" s="160" t="str">
        <f ca="1">IFERROR(__xludf.DUMMYFUNCTION("""COMPUTED_VALUE"""),"Script 1")</f>
        <v>Script 1</v>
      </c>
      <c r="F1178" s="160"/>
      <c r="G1178" s="160"/>
      <c r="H1178" s="160"/>
      <c r="I1178" s="160"/>
      <c r="J1178" s="160"/>
      <c r="K1178" s="160"/>
      <c r="L1178" s="160" t="str">
        <f t="shared" ca="1" si="9"/>
        <v>Script 1</v>
      </c>
      <c r="M1178" s="161"/>
      <c r="N1178" s="150"/>
      <c r="O1178" s="150"/>
      <c r="P1178" s="150"/>
      <c r="Q1178" s="150"/>
      <c r="R1178" s="150"/>
      <c r="S1178" s="150"/>
      <c r="T1178" s="150"/>
      <c r="U1178" s="150"/>
      <c r="V1178" s="150"/>
      <c r="W1178" s="150"/>
      <c r="X1178" s="150"/>
      <c r="Y1178" s="150"/>
      <c r="Z1178" s="150"/>
      <c r="AA1178" s="150"/>
    </row>
    <row r="1179" spans="1:27" ht="12.75">
      <c r="A1179" s="150"/>
      <c r="B1179" s="158">
        <f t="shared" si="8"/>
        <v>1171</v>
      </c>
      <c r="C1179" s="159" t="str">
        <f ca="1">IFERROR(__xludf.DUMMYFUNCTION("""COMPUTED_VALUE"""),"Irfan Rosman")</f>
        <v>Irfan Rosman</v>
      </c>
      <c r="D1179" s="160" t="str">
        <f ca="1">IFERROR(__xludf.DUMMYFUNCTION("""COMPUTED_VALUE"""),"Nov 20, 2024")</f>
        <v>Nov 20, 2024</v>
      </c>
      <c r="E1179" s="160" t="str">
        <f ca="1">IFERROR(__xludf.DUMMYFUNCTION("""COMPUTED_VALUE"""),"Script 1")</f>
        <v>Script 1</v>
      </c>
      <c r="F1179" s="160"/>
      <c r="G1179" s="160"/>
      <c r="H1179" s="160"/>
      <c r="I1179" s="160"/>
      <c r="J1179" s="160"/>
      <c r="K1179" s="160"/>
      <c r="L1179" s="160" t="str">
        <f t="shared" ca="1" si="9"/>
        <v>Script 1</v>
      </c>
      <c r="M1179" s="161"/>
      <c r="N1179" s="150"/>
      <c r="O1179" s="150"/>
      <c r="P1179" s="150"/>
      <c r="Q1179" s="150"/>
      <c r="R1179" s="150"/>
      <c r="S1179" s="150"/>
      <c r="T1179" s="150"/>
      <c r="U1179" s="150"/>
      <c r="V1179" s="150"/>
      <c r="W1179" s="150"/>
      <c r="X1179" s="150"/>
      <c r="Y1179" s="150"/>
      <c r="Z1179" s="150"/>
      <c r="AA1179" s="150"/>
    </row>
    <row r="1180" spans="1:27" ht="12.75">
      <c r="A1180" s="150"/>
      <c r="B1180" s="158">
        <f t="shared" si="8"/>
        <v>1172</v>
      </c>
      <c r="C1180" s="159" t="str">
        <f ca="1">IFERROR(__xludf.DUMMYFUNCTION("""COMPUTED_VALUE"""),"Nazrul Azmi")</f>
        <v>Nazrul Azmi</v>
      </c>
      <c r="D1180" s="160" t="str">
        <f ca="1">IFERROR(__xludf.DUMMYFUNCTION("""COMPUTED_VALUE"""),"Nov 20, 2024")</f>
        <v>Nov 20, 2024</v>
      </c>
      <c r="E1180" s="160" t="str">
        <f ca="1">IFERROR(__xludf.DUMMYFUNCTION("""COMPUTED_VALUE"""),"Script 1")</f>
        <v>Script 1</v>
      </c>
      <c r="F1180" s="160"/>
      <c r="G1180" s="160"/>
      <c r="H1180" s="160"/>
      <c r="I1180" s="160"/>
      <c r="J1180" s="160"/>
      <c r="K1180" s="160"/>
      <c r="L1180" s="160" t="str">
        <f t="shared" ca="1" si="9"/>
        <v>Script 1</v>
      </c>
      <c r="M1180" s="161"/>
      <c r="N1180" s="150"/>
      <c r="O1180" s="150"/>
      <c r="P1180" s="150"/>
      <c r="Q1180" s="150"/>
      <c r="R1180" s="150"/>
      <c r="S1180" s="150"/>
      <c r="T1180" s="150"/>
      <c r="U1180" s="150"/>
      <c r="V1180" s="150"/>
      <c r="W1180" s="150"/>
      <c r="X1180" s="150"/>
      <c r="Y1180" s="150"/>
      <c r="Z1180" s="150"/>
      <c r="AA1180" s="150"/>
    </row>
    <row r="1181" spans="1:27" ht="12.75">
      <c r="A1181" s="150"/>
      <c r="B1181" s="158">
        <f t="shared" si="8"/>
        <v>1173</v>
      </c>
      <c r="C1181" s="159" t="str">
        <f ca="1">IFERROR(__xludf.DUMMYFUNCTION("""COMPUTED_VALUE"""),"Nur Ainin Sofiya Khaleelu Rahman")</f>
        <v>Nur Ainin Sofiya Khaleelu Rahman</v>
      </c>
      <c r="D1181" s="160" t="str">
        <f ca="1">IFERROR(__xludf.DUMMYFUNCTION("""COMPUTED_VALUE"""),"Nov 20, 2024")</f>
        <v>Nov 20, 2024</v>
      </c>
      <c r="E1181" s="160" t="str">
        <f ca="1">IFERROR(__xludf.DUMMYFUNCTION("""COMPUTED_VALUE"""),"Script 1")</f>
        <v>Script 1</v>
      </c>
      <c r="F1181" s="160"/>
      <c r="G1181" s="160"/>
      <c r="H1181" s="160"/>
      <c r="I1181" s="160"/>
      <c r="J1181" s="160"/>
      <c r="K1181" s="160"/>
      <c r="L1181" s="160" t="str">
        <f t="shared" ca="1" si="9"/>
        <v>Script 1</v>
      </c>
      <c r="M1181" s="161"/>
      <c r="N1181" s="150"/>
      <c r="O1181" s="150"/>
      <c r="P1181" s="150"/>
      <c r="Q1181" s="150"/>
      <c r="R1181" s="150"/>
      <c r="S1181" s="150"/>
      <c r="T1181" s="150"/>
      <c r="U1181" s="150"/>
      <c r="V1181" s="150"/>
      <c r="W1181" s="150"/>
      <c r="X1181" s="150"/>
      <c r="Y1181" s="150"/>
      <c r="Z1181" s="150"/>
      <c r="AA1181" s="150"/>
    </row>
    <row r="1182" spans="1:27" ht="12.75">
      <c r="A1182" s="150"/>
      <c r="B1182" s="158">
        <f t="shared" si="8"/>
        <v>1174</v>
      </c>
      <c r="C1182" s="159" t="str">
        <f ca="1">IFERROR(__xludf.DUMMYFUNCTION("""COMPUTED_VALUE"""),"IMRON SHAMLI")</f>
        <v>IMRON SHAMLI</v>
      </c>
      <c r="D1182" s="160" t="str">
        <f ca="1">IFERROR(__xludf.DUMMYFUNCTION("""COMPUTED_VALUE"""),"Nov 20, 2024")</f>
        <v>Nov 20, 2024</v>
      </c>
      <c r="E1182" s="160" t="str">
        <f ca="1">IFERROR(__xludf.DUMMYFUNCTION("""COMPUTED_VALUE"""),"Script 1")</f>
        <v>Script 1</v>
      </c>
      <c r="F1182" s="160"/>
      <c r="G1182" s="160"/>
      <c r="H1182" s="160"/>
      <c r="I1182" s="160"/>
      <c r="J1182" s="160"/>
      <c r="K1182" s="160"/>
      <c r="L1182" s="160" t="str">
        <f t="shared" ca="1" si="9"/>
        <v>Script 1</v>
      </c>
      <c r="M1182" s="161"/>
      <c r="N1182" s="150"/>
      <c r="O1182" s="150"/>
      <c r="P1182" s="150"/>
      <c r="Q1182" s="150"/>
      <c r="R1182" s="150"/>
      <c r="S1182" s="150"/>
      <c r="T1182" s="150"/>
      <c r="U1182" s="150"/>
      <c r="V1182" s="150"/>
      <c r="W1182" s="150"/>
      <c r="X1182" s="150"/>
      <c r="Y1182" s="150"/>
      <c r="Z1182" s="150"/>
      <c r="AA1182" s="150"/>
    </row>
    <row r="1183" spans="1:27" ht="12.75">
      <c r="A1183" s="150"/>
      <c r="B1183" s="158">
        <f t="shared" si="8"/>
        <v>1175</v>
      </c>
      <c r="C1183" s="159" t="str">
        <f ca="1">IFERROR(__xludf.DUMMYFUNCTION("""COMPUTED_VALUE"""),"Haida Sabrina Hamizi")</f>
        <v>Haida Sabrina Hamizi</v>
      </c>
      <c r="D1183" s="160" t="str">
        <f ca="1">IFERROR(__xludf.DUMMYFUNCTION("""COMPUTED_VALUE"""),"Nov 20, 2024")</f>
        <v>Nov 20, 2024</v>
      </c>
      <c r="E1183" s="160" t="str">
        <f ca="1">IFERROR(__xludf.DUMMYFUNCTION("""COMPUTED_VALUE"""),"Script 1")</f>
        <v>Script 1</v>
      </c>
      <c r="F1183" s="160"/>
      <c r="G1183" s="160"/>
      <c r="H1183" s="160"/>
      <c r="I1183" s="160"/>
      <c r="J1183" s="160"/>
      <c r="K1183" s="160"/>
      <c r="L1183" s="160" t="str">
        <f t="shared" ca="1" si="9"/>
        <v>Script 1</v>
      </c>
      <c r="M1183" s="161"/>
      <c r="N1183" s="150"/>
      <c r="O1183" s="150"/>
      <c r="P1183" s="150"/>
      <c r="Q1183" s="150"/>
      <c r="R1183" s="150"/>
      <c r="S1183" s="150"/>
      <c r="T1183" s="150"/>
      <c r="U1183" s="150"/>
      <c r="V1183" s="150"/>
      <c r="W1183" s="150"/>
      <c r="X1183" s="150"/>
      <c r="Y1183" s="150"/>
      <c r="Z1183" s="150"/>
      <c r="AA1183" s="150"/>
    </row>
    <row r="1184" spans="1:27" ht="12.75">
      <c r="A1184" s="150"/>
      <c r="B1184" s="158">
        <f t="shared" si="8"/>
        <v>1176</v>
      </c>
      <c r="C1184" s="159" t="str">
        <f ca="1">IFERROR(__xludf.DUMMYFUNCTION("""COMPUTED_VALUE"""),"NAJWA AQILAH BINTI SAAD")</f>
        <v>NAJWA AQILAH BINTI SAAD</v>
      </c>
      <c r="D1184" s="160" t="str">
        <f ca="1">IFERROR(__xludf.DUMMYFUNCTION("""COMPUTED_VALUE"""),"Nov 20, 2024")</f>
        <v>Nov 20, 2024</v>
      </c>
      <c r="E1184" s="160" t="str">
        <f ca="1">IFERROR(__xludf.DUMMYFUNCTION("""COMPUTED_VALUE"""),"Script 1")</f>
        <v>Script 1</v>
      </c>
      <c r="F1184" s="160"/>
      <c r="G1184" s="160"/>
      <c r="H1184" s="160"/>
      <c r="I1184" s="160"/>
      <c r="J1184" s="160"/>
      <c r="K1184" s="160"/>
      <c r="L1184" s="160" t="str">
        <f t="shared" ca="1" si="9"/>
        <v>Script 1</v>
      </c>
      <c r="M1184" s="161"/>
      <c r="N1184" s="150"/>
      <c r="O1184" s="150"/>
      <c r="P1184" s="150"/>
      <c r="Q1184" s="150"/>
      <c r="R1184" s="150"/>
      <c r="S1184" s="150"/>
      <c r="T1184" s="150"/>
      <c r="U1184" s="150"/>
      <c r="V1184" s="150"/>
      <c r="W1184" s="150"/>
      <c r="X1184" s="150"/>
      <c r="Y1184" s="150"/>
      <c r="Z1184" s="150"/>
      <c r="AA1184" s="150"/>
    </row>
    <row r="1185" spans="1:27" ht="12.75">
      <c r="A1185" s="150"/>
      <c r="B1185" s="158">
        <f t="shared" si="8"/>
        <v>1177</v>
      </c>
      <c r="C1185" s="159" t="str">
        <f ca="1">IFERROR(__xludf.DUMMYFUNCTION("""COMPUTED_VALUE"""),"Ammar Azman")</f>
        <v>Ammar Azman</v>
      </c>
      <c r="D1185" s="160" t="str">
        <f ca="1">IFERROR(__xludf.DUMMYFUNCTION("""COMPUTED_VALUE"""),"Nov 20, 2024")</f>
        <v>Nov 20, 2024</v>
      </c>
      <c r="E1185" s="160" t="str">
        <f ca="1">IFERROR(__xludf.DUMMYFUNCTION("""COMPUTED_VALUE"""),"Script 1")</f>
        <v>Script 1</v>
      </c>
      <c r="F1185" s="160"/>
      <c r="G1185" s="160"/>
      <c r="H1185" s="160"/>
      <c r="I1185" s="160"/>
      <c r="J1185" s="160"/>
      <c r="K1185" s="160"/>
      <c r="L1185" s="160" t="str">
        <f t="shared" ca="1" si="9"/>
        <v>Script 1</v>
      </c>
      <c r="M1185" s="161"/>
      <c r="N1185" s="150"/>
      <c r="O1185" s="150"/>
      <c r="P1185" s="150"/>
      <c r="Q1185" s="150"/>
      <c r="R1185" s="150"/>
      <c r="S1185" s="150"/>
      <c r="T1185" s="150"/>
      <c r="U1185" s="150"/>
      <c r="V1185" s="150"/>
      <c r="W1185" s="150"/>
      <c r="X1185" s="150"/>
      <c r="Y1185" s="150"/>
      <c r="Z1185" s="150"/>
      <c r="AA1185" s="150"/>
    </row>
    <row r="1186" spans="1:27" ht="12.75">
      <c r="A1186" s="150"/>
      <c r="B1186" s="158">
        <f t="shared" si="8"/>
        <v>1178</v>
      </c>
      <c r="C1186" s="159" t="str">
        <f ca="1">IFERROR(__xludf.DUMMYFUNCTION("""COMPUTED_VALUE"""),"Muhammad Faiz Ahmad Tarmizi")</f>
        <v>Muhammad Faiz Ahmad Tarmizi</v>
      </c>
      <c r="D1186" s="160" t="str">
        <f ca="1">IFERROR(__xludf.DUMMYFUNCTION("""COMPUTED_VALUE"""),"Nov 20, 2024")</f>
        <v>Nov 20, 2024</v>
      </c>
      <c r="E1186" s="160" t="str">
        <f ca="1">IFERROR(__xludf.DUMMYFUNCTION("""COMPUTED_VALUE"""),"Script 1")</f>
        <v>Script 1</v>
      </c>
      <c r="F1186" s="160"/>
      <c r="G1186" s="160"/>
      <c r="H1186" s="160"/>
      <c r="I1186" s="160"/>
      <c r="J1186" s="160"/>
      <c r="K1186" s="160"/>
      <c r="L1186" s="160" t="str">
        <f t="shared" ca="1" si="9"/>
        <v>Script 1</v>
      </c>
      <c r="M1186" s="161"/>
      <c r="N1186" s="150"/>
      <c r="O1186" s="150"/>
      <c r="P1186" s="150"/>
      <c r="Q1186" s="150"/>
      <c r="R1186" s="150"/>
      <c r="S1186" s="150"/>
      <c r="T1186" s="150"/>
      <c r="U1186" s="150"/>
      <c r="V1186" s="150"/>
      <c r="W1186" s="150"/>
      <c r="X1186" s="150"/>
      <c r="Y1186" s="150"/>
      <c r="Z1186" s="150"/>
      <c r="AA1186" s="150"/>
    </row>
    <row r="1187" spans="1:27" ht="12.75">
      <c r="A1187" s="150"/>
      <c r="B1187" s="158">
        <f t="shared" si="8"/>
        <v>1179</v>
      </c>
      <c r="C1187" s="159" t="str">
        <f ca="1">IFERROR(__xludf.DUMMYFUNCTION("""COMPUTED_VALUE"""),"Lubna Ahmad Nizam")</f>
        <v>Lubna Ahmad Nizam</v>
      </c>
      <c r="D1187" s="160" t="str">
        <f ca="1">IFERROR(__xludf.DUMMYFUNCTION("""COMPUTED_VALUE"""),"Nov 20, 2024")</f>
        <v>Nov 20, 2024</v>
      </c>
      <c r="E1187" s="160" t="str">
        <f ca="1">IFERROR(__xludf.DUMMYFUNCTION("""COMPUTED_VALUE"""),"Script 1")</f>
        <v>Script 1</v>
      </c>
      <c r="F1187" s="160"/>
      <c r="G1187" s="160"/>
      <c r="H1187" s="160"/>
      <c r="I1187" s="160"/>
      <c r="J1187" s="160"/>
      <c r="K1187" s="160"/>
      <c r="L1187" s="160" t="str">
        <f t="shared" ca="1" si="9"/>
        <v>Script 1</v>
      </c>
      <c r="M1187" s="161"/>
      <c r="N1187" s="150"/>
      <c r="O1187" s="150"/>
      <c r="P1187" s="150"/>
      <c r="Q1187" s="150"/>
      <c r="R1187" s="150"/>
      <c r="S1187" s="150"/>
      <c r="T1187" s="150"/>
      <c r="U1187" s="150"/>
      <c r="V1187" s="150"/>
      <c r="W1187" s="150"/>
      <c r="X1187" s="150"/>
      <c r="Y1187" s="150"/>
      <c r="Z1187" s="150"/>
      <c r="AA1187" s="150"/>
    </row>
    <row r="1188" spans="1:27" ht="12.75">
      <c r="A1188" s="150"/>
      <c r="B1188" s="158">
        <f t="shared" si="8"/>
        <v>1180</v>
      </c>
      <c r="C1188" s="159" t="str">
        <f ca="1">IFERROR(__xludf.DUMMYFUNCTION("""COMPUTED_VALUE"""),"Siti Sarah")</f>
        <v>Siti Sarah</v>
      </c>
      <c r="D1188" s="160" t="str">
        <f ca="1">IFERROR(__xludf.DUMMYFUNCTION("""COMPUTED_VALUE"""),"Nov 20, 2024")</f>
        <v>Nov 20, 2024</v>
      </c>
      <c r="E1188" s="160" t="str">
        <f ca="1">IFERROR(__xludf.DUMMYFUNCTION("""COMPUTED_VALUE"""),"Script 1")</f>
        <v>Script 1</v>
      </c>
      <c r="F1188" s="160"/>
      <c r="G1188" s="160"/>
      <c r="H1188" s="160"/>
      <c r="I1188" s="160"/>
      <c r="J1188" s="160"/>
      <c r="K1188" s="160"/>
      <c r="L1188" s="160" t="str">
        <f t="shared" ca="1" si="9"/>
        <v>Script 1</v>
      </c>
      <c r="M1188" s="161"/>
      <c r="N1188" s="150"/>
      <c r="O1188" s="150"/>
      <c r="P1188" s="150"/>
      <c r="Q1188" s="150"/>
      <c r="R1188" s="150"/>
      <c r="S1188" s="150"/>
      <c r="T1188" s="150"/>
      <c r="U1188" s="150"/>
      <c r="V1188" s="150"/>
      <c r="W1188" s="150"/>
      <c r="X1188" s="150"/>
      <c r="Y1188" s="150"/>
      <c r="Z1188" s="150"/>
      <c r="AA1188" s="150"/>
    </row>
    <row r="1189" spans="1:27" ht="12.75">
      <c r="A1189" s="150"/>
      <c r="B1189" s="158">
        <f t="shared" si="8"/>
        <v>1181</v>
      </c>
      <c r="C1189" s="159" t="str">
        <f ca="1">IFERROR(__xludf.DUMMYFUNCTION("""COMPUTED_VALUE"""),"Abang Aiman")</f>
        <v>Abang Aiman</v>
      </c>
      <c r="D1189" s="160" t="str">
        <f ca="1">IFERROR(__xludf.DUMMYFUNCTION("""COMPUTED_VALUE"""),"Nov 20, 2024")</f>
        <v>Nov 20, 2024</v>
      </c>
      <c r="E1189" s="160" t="str">
        <f ca="1">IFERROR(__xludf.DUMMYFUNCTION("""COMPUTED_VALUE"""),"Script 1")</f>
        <v>Script 1</v>
      </c>
      <c r="F1189" s="160"/>
      <c r="G1189" s="160"/>
      <c r="H1189" s="160"/>
      <c r="I1189" s="160"/>
      <c r="J1189" s="160"/>
      <c r="K1189" s="160"/>
      <c r="L1189" s="160" t="str">
        <f t="shared" ca="1" si="9"/>
        <v>Script 1</v>
      </c>
      <c r="M1189" s="161"/>
      <c r="N1189" s="150"/>
      <c r="O1189" s="150"/>
      <c r="P1189" s="150"/>
      <c r="Q1189" s="150"/>
      <c r="R1189" s="150"/>
      <c r="S1189" s="150"/>
      <c r="T1189" s="150"/>
      <c r="U1189" s="150"/>
      <c r="V1189" s="150"/>
      <c r="W1189" s="150"/>
      <c r="X1189" s="150"/>
      <c r="Y1189" s="150"/>
      <c r="Z1189" s="150"/>
      <c r="AA1189" s="150"/>
    </row>
    <row r="1190" spans="1:27" ht="12.75">
      <c r="A1190" s="150"/>
      <c r="B1190" s="158">
        <f t="shared" si="8"/>
        <v>1182</v>
      </c>
      <c r="C1190" s="159" t="str">
        <f ca="1">IFERROR(__xludf.DUMMYFUNCTION("""COMPUTED_VALUE"""),"Khairul Azrin Juhari")</f>
        <v>Khairul Azrin Juhari</v>
      </c>
      <c r="D1190" s="160" t="str">
        <f ca="1">IFERROR(__xludf.DUMMYFUNCTION("""COMPUTED_VALUE"""),"Nov 20, 2024")</f>
        <v>Nov 20, 2024</v>
      </c>
      <c r="E1190" s="160" t="str">
        <f ca="1">IFERROR(__xludf.DUMMYFUNCTION("""COMPUTED_VALUE"""),"Script 1")</f>
        <v>Script 1</v>
      </c>
      <c r="F1190" s="160"/>
      <c r="G1190" s="160"/>
      <c r="H1190" s="160"/>
      <c r="I1190" s="160"/>
      <c r="J1190" s="160"/>
      <c r="K1190" s="160"/>
      <c r="L1190" s="160" t="str">
        <f t="shared" ca="1" si="9"/>
        <v>Script 1</v>
      </c>
      <c r="M1190" s="161"/>
      <c r="N1190" s="150"/>
      <c r="O1190" s="150"/>
      <c r="P1190" s="150"/>
      <c r="Q1190" s="150"/>
      <c r="R1190" s="150"/>
      <c r="S1190" s="150"/>
      <c r="T1190" s="150"/>
      <c r="U1190" s="150"/>
      <c r="V1190" s="150"/>
      <c r="W1190" s="150"/>
      <c r="X1190" s="150"/>
      <c r="Y1190" s="150"/>
      <c r="Z1190" s="150"/>
      <c r="AA1190" s="150"/>
    </row>
    <row r="1191" spans="1:27" ht="12.75">
      <c r="A1191" s="150"/>
      <c r="B1191" s="158">
        <f t="shared" si="8"/>
        <v>1183</v>
      </c>
      <c r="C1191" s="159" t="str">
        <f ca="1">IFERROR(__xludf.DUMMYFUNCTION("""COMPUTED_VALUE"""),"Muhammad Hamizan")</f>
        <v>Muhammad Hamizan</v>
      </c>
      <c r="D1191" s="160" t="str">
        <f ca="1">IFERROR(__xludf.DUMMYFUNCTION("""COMPUTED_VALUE"""),"Nov 20, 2024")</f>
        <v>Nov 20, 2024</v>
      </c>
      <c r="E1191" s="160" t="str">
        <f ca="1">IFERROR(__xludf.DUMMYFUNCTION("""COMPUTED_VALUE"""),"Script 1")</f>
        <v>Script 1</v>
      </c>
      <c r="F1191" s="160"/>
      <c r="G1191" s="160"/>
      <c r="H1191" s="160"/>
      <c r="I1191" s="160"/>
      <c r="J1191" s="160"/>
      <c r="K1191" s="160"/>
      <c r="L1191" s="160" t="str">
        <f t="shared" ca="1" si="9"/>
        <v>Script 1</v>
      </c>
      <c r="M1191" s="161"/>
      <c r="N1191" s="150"/>
      <c r="O1191" s="150"/>
      <c r="P1191" s="150"/>
      <c r="Q1191" s="150"/>
      <c r="R1191" s="150"/>
      <c r="S1191" s="150"/>
      <c r="T1191" s="150"/>
      <c r="U1191" s="150"/>
      <c r="V1191" s="150"/>
      <c r="W1191" s="150"/>
      <c r="X1191" s="150"/>
      <c r="Y1191" s="150"/>
      <c r="Z1191" s="150"/>
      <c r="AA1191" s="150"/>
    </row>
    <row r="1192" spans="1:27" ht="12.75">
      <c r="A1192" s="150"/>
      <c r="B1192" s="158">
        <f t="shared" si="8"/>
        <v>1184</v>
      </c>
      <c r="C1192" s="159" t="str">
        <f ca="1">IFERROR(__xludf.DUMMYFUNCTION("""COMPUTED_VALUE"""),"Syahminisa Nazri")</f>
        <v>Syahminisa Nazri</v>
      </c>
      <c r="D1192" s="160" t="str">
        <f ca="1">IFERROR(__xludf.DUMMYFUNCTION("""COMPUTED_VALUE"""),"Nov 20, 2024")</f>
        <v>Nov 20, 2024</v>
      </c>
      <c r="E1192" s="160" t="str">
        <f ca="1">IFERROR(__xludf.DUMMYFUNCTION("""COMPUTED_VALUE"""),"Script 1")</f>
        <v>Script 1</v>
      </c>
      <c r="F1192" s="160"/>
      <c r="G1192" s="160"/>
      <c r="H1192" s="160"/>
      <c r="I1192" s="160"/>
      <c r="J1192" s="160"/>
      <c r="K1192" s="160"/>
      <c r="L1192" s="160" t="str">
        <f t="shared" ca="1" si="9"/>
        <v>Script 1</v>
      </c>
      <c r="M1192" s="161"/>
      <c r="N1192" s="150"/>
      <c r="O1192" s="150"/>
      <c r="P1192" s="150"/>
      <c r="Q1192" s="150"/>
      <c r="R1192" s="150"/>
      <c r="S1192" s="150"/>
      <c r="T1192" s="150"/>
      <c r="U1192" s="150"/>
      <c r="V1192" s="150"/>
      <c r="W1192" s="150"/>
      <c r="X1192" s="150"/>
      <c r="Y1192" s="150"/>
      <c r="Z1192" s="150"/>
      <c r="AA1192" s="150"/>
    </row>
    <row r="1193" spans="1:27" ht="12.75">
      <c r="A1193" s="150"/>
      <c r="B1193" s="158">
        <f t="shared" si="8"/>
        <v>1185</v>
      </c>
      <c r="C1193" s="159" t="str">
        <f ca="1">IFERROR(__xludf.DUMMYFUNCTION("""COMPUTED_VALUE"""),"Norsafikah Ismail")</f>
        <v>Norsafikah Ismail</v>
      </c>
      <c r="D1193" s="160" t="str">
        <f ca="1">IFERROR(__xludf.DUMMYFUNCTION("""COMPUTED_VALUE"""),"Nov 20, 2024")</f>
        <v>Nov 20, 2024</v>
      </c>
      <c r="E1193" s="160" t="str">
        <f ca="1">IFERROR(__xludf.DUMMYFUNCTION("""COMPUTED_VALUE"""),"Script 1")</f>
        <v>Script 1</v>
      </c>
      <c r="F1193" s="160"/>
      <c r="G1193" s="160"/>
      <c r="H1193" s="160"/>
      <c r="I1193" s="160"/>
      <c r="J1193" s="160"/>
      <c r="K1193" s="160"/>
      <c r="L1193" s="160" t="str">
        <f t="shared" ca="1" si="9"/>
        <v>Script 1</v>
      </c>
      <c r="M1193" s="161"/>
      <c r="N1193" s="150"/>
      <c r="O1193" s="150"/>
      <c r="P1193" s="150"/>
      <c r="Q1193" s="150"/>
      <c r="R1193" s="150"/>
      <c r="S1193" s="150"/>
      <c r="T1193" s="150"/>
      <c r="U1193" s="150"/>
      <c r="V1193" s="150"/>
      <c r="W1193" s="150"/>
      <c r="X1193" s="150"/>
      <c r="Y1193" s="150"/>
      <c r="Z1193" s="150"/>
      <c r="AA1193" s="150"/>
    </row>
    <row r="1194" spans="1:27" ht="12.75">
      <c r="A1194" s="150"/>
      <c r="B1194" s="158">
        <f t="shared" si="8"/>
        <v>1186</v>
      </c>
      <c r="C1194" s="159" t="str">
        <f ca="1">IFERROR(__xludf.DUMMYFUNCTION("""COMPUTED_VALUE"""),"Raja Fatin")</f>
        <v>Raja Fatin</v>
      </c>
      <c r="D1194" s="160" t="str">
        <f ca="1">IFERROR(__xludf.DUMMYFUNCTION("""COMPUTED_VALUE"""),"Nov 20, 2024")</f>
        <v>Nov 20, 2024</v>
      </c>
      <c r="E1194" s="160" t="str">
        <f ca="1">IFERROR(__xludf.DUMMYFUNCTION("""COMPUTED_VALUE"""),"Script 1")</f>
        <v>Script 1</v>
      </c>
      <c r="F1194" s="160"/>
      <c r="G1194" s="160"/>
      <c r="H1194" s="160"/>
      <c r="I1194" s="160"/>
      <c r="J1194" s="160"/>
      <c r="K1194" s="160"/>
      <c r="L1194" s="160" t="str">
        <f t="shared" ca="1" si="9"/>
        <v>Script 1</v>
      </c>
      <c r="M1194" s="161"/>
      <c r="N1194" s="150"/>
      <c r="O1194" s="150"/>
      <c r="P1194" s="150"/>
      <c r="Q1194" s="150"/>
      <c r="R1194" s="150"/>
      <c r="S1194" s="150"/>
      <c r="T1194" s="150"/>
      <c r="U1194" s="150"/>
      <c r="V1194" s="150"/>
      <c r="W1194" s="150"/>
      <c r="X1194" s="150"/>
      <c r="Y1194" s="150"/>
      <c r="Z1194" s="150"/>
      <c r="AA1194" s="150"/>
    </row>
    <row r="1195" spans="1:27" ht="12.75">
      <c r="A1195" s="150"/>
      <c r="B1195" s="158">
        <f t="shared" si="8"/>
        <v>1187</v>
      </c>
      <c r="C1195" s="159" t="str">
        <f ca="1">IFERROR(__xludf.DUMMYFUNCTION("""COMPUTED_VALUE"""),"Azrul Hakimi Mustafa")</f>
        <v>Azrul Hakimi Mustafa</v>
      </c>
      <c r="D1195" s="160" t="str">
        <f ca="1">IFERROR(__xludf.DUMMYFUNCTION("""COMPUTED_VALUE"""),"Nov 20, 2024")</f>
        <v>Nov 20, 2024</v>
      </c>
      <c r="E1195" s="160" t="str">
        <f ca="1">IFERROR(__xludf.DUMMYFUNCTION("""COMPUTED_VALUE"""),"Script 1")</f>
        <v>Script 1</v>
      </c>
      <c r="F1195" s="160"/>
      <c r="G1195" s="160"/>
      <c r="H1195" s="160"/>
      <c r="I1195" s="160"/>
      <c r="J1195" s="160"/>
      <c r="K1195" s="160"/>
      <c r="L1195" s="160" t="str">
        <f t="shared" ca="1" si="9"/>
        <v>Script 1</v>
      </c>
      <c r="M1195" s="161"/>
      <c r="N1195" s="150"/>
      <c r="O1195" s="150"/>
      <c r="P1195" s="150"/>
      <c r="Q1195" s="150"/>
      <c r="R1195" s="150"/>
      <c r="S1195" s="150"/>
      <c r="T1195" s="150"/>
      <c r="U1195" s="150"/>
      <c r="V1195" s="150"/>
      <c r="W1195" s="150"/>
      <c r="X1195" s="150"/>
      <c r="Y1195" s="150"/>
      <c r="Z1195" s="150"/>
      <c r="AA1195" s="150"/>
    </row>
    <row r="1196" spans="1:27" ht="12.75">
      <c r="A1196" s="150"/>
      <c r="B1196" s="158">
        <f t="shared" si="8"/>
        <v>1188</v>
      </c>
      <c r="C1196" s="159" t="str">
        <f ca="1">IFERROR(__xludf.DUMMYFUNCTION("""COMPUTED_VALUE"""),"Durriyyah Shakirah Shukor")</f>
        <v>Durriyyah Shakirah Shukor</v>
      </c>
      <c r="D1196" s="160" t="str">
        <f ca="1">IFERROR(__xludf.DUMMYFUNCTION("""COMPUTED_VALUE"""),"Nov 20, 2024")</f>
        <v>Nov 20, 2024</v>
      </c>
      <c r="E1196" s="160" t="str">
        <f ca="1">IFERROR(__xludf.DUMMYFUNCTION("""COMPUTED_VALUE"""),"Script 1")</f>
        <v>Script 1</v>
      </c>
      <c r="F1196" s="160"/>
      <c r="G1196" s="160"/>
      <c r="H1196" s="160"/>
      <c r="I1196" s="160"/>
      <c r="J1196" s="160"/>
      <c r="K1196" s="160"/>
      <c r="L1196" s="160" t="str">
        <f t="shared" ca="1" si="9"/>
        <v>Script 1</v>
      </c>
      <c r="M1196" s="161"/>
      <c r="N1196" s="150"/>
      <c r="O1196" s="150"/>
      <c r="P1196" s="150"/>
      <c r="Q1196" s="150"/>
      <c r="R1196" s="150"/>
      <c r="S1196" s="150"/>
      <c r="T1196" s="150"/>
      <c r="U1196" s="150"/>
      <c r="V1196" s="150"/>
      <c r="W1196" s="150"/>
      <c r="X1196" s="150"/>
      <c r="Y1196" s="150"/>
      <c r="Z1196" s="150"/>
      <c r="AA1196" s="150"/>
    </row>
    <row r="1197" spans="1:27" ht="12.75">
      <c r="A1197" s="150"/>
      <c r="B1197" s="158">
        <f t="shared" si="8"/>
        <v>1189</v>
      </c>
      <c r="C1197" s="159" t="str">
        <f ca="1">IFERROR(__xludf.DUMMYFUNCTION("""COMPUTED_VALUE"""),"Sabreena Shafeera")</f>
        <v>Sabreena Shafeera</v>
      </c>
      <c r="D1197" s="160" t="str">
        <f ca="1">IFERROR(__xludf.DUMMYFUNCTION("""COMPUTED_VALUE"""),"Nov 20, 2024")</f>
        <v>Nov 20, 2024</v>
      </c>
      <c r="E1197" s="160" t="str">
        <f ca="1">IFERROR(__xludf.DUMMYFUNCTION("""COMPUTED_VALUE"""),"Script 1")</f>
        <v>Script 1</v>
      </c>
      <c r="F1197" s="160"/>
      <c r="G1197" s="160"/>
      <c r="H1197" s="160"/>
      <c r="I1197" s="160"/>
      <c r="J1197" s="160"/>
      <c r="K1197" s="160"/>
      <c r="L1197" s="160" t="str">
        <f t="shared" ca="1" si="9"/>
        <v>Script 1</v>
      </c>
      <c r="M1197" s="161"/>
      <c r="N1197" s="150"/>
      <c r="O1197" s="150"/>
      <c r="P1197" s="150"/>
      <c r="Q1197" s="150"/>
      <c r="R1197" s="150"/>
      <c r="S1197" s="150"/>
      <c r="T1197" s="150"/>
      <c r="U1197" s="150"/>
      <c r="V1197" s="150"/>
      <c r="W1197" s="150"/>
      <c r="X1197" s="150"/>
      <c r="Y1197" s="150"/>
      <c r="Z1197" s="150"/>
      <c r="AA1197" s="150"/>
    </row>
    <row r="1198" spans="1:27" ht="12.75">
      <c r="A1198" s="150"/>
      <c r="B1198" s="158">
        <f t="shared" si="8"/>
        <v>1190</v>
      </c>
      <c r="C1198" s="159" t="str">
        <f ca="1">IFERROR(__xludf.DUMMYFUNCTION("""COMPUTED_VALUE"""),"NURUL MAIZATULHANA MAZLAN")</f>
        <v>NURUL MAIZATULHANA MAZLAN</v>
      </c>
      <c r="D1198" s="160" t="str">
        <f ca="1">IFERROR(__xludf.DUMMYFUNCTION("""COMPUTED_VALUE"""),"Nov 20, 2024")</f>
        <v>Nov 20, 2024</v>
      </c>
      <c r="E1198" s="160" t="str">
        <f ca="1">IFERROR(__xludf.DUMMYFUNCTION("""COMPUTED_VALUE"""),"Script 1")</f>
        <v>Script 1</v>
      </c>
      <c r="F1198" s="160"/>
      <c r="G1198" s="160"/>
      <c r="H1198" s="160"/>
      <c r="I1198" s="160"/>
      <c r="J1198" s="160"/>
      <c r="K1198" s="160"/>
      <c r="L1198" s="160" t="str">
        <f t="shared" ca="1" si="9"/>
        <v>Script 1</v>
      </c>
      <c r="M1198" s="161"/>
      <c r="N1198" s="150"/>
      <c r="O1198" s="150"/>
      <c r="P1198" s="150"/>
      <c r="Q1198" s="150"/>
      <c r="R1198" s="150"/>
      <c r="S1198" s="150"/>
      <c r="T1198" s="150"/>
      <c r="U1198" s="150"/>
      <c r="V1198" s="150"/>
      <c r="W1198" s="150"/>
      <c r="X1198" s="150"/>
      <c r="Y1198" s="150"/>
      <c r="Z1198" s="150"/>
      <c r="AA1198" s="150"/>
    </row>
    <row r="1199" spans="1:27" ht="12.75">
      <c r="A1199" s="150"/>
      <c r="B1199" s="158">
        <f t="shared" si="8"/>
        <v>1191</v>
      </c>
      <c r="C1199" s="159" t="str">
        <f ca="1">IFERROR(__xludf.DUMMYFUNCTION("""COMPUTED_VALUE"""),"Nurnajwa Khairuddin")</f>
        <v>Nurnajwa Khairuddin</v>
      </c>
      <c r="D1199" s="160" t="str">
        <f ca="1">IFERROR(__xludf.DUMMYFUNCTION("""COMPUTED_VALUE"""),"Nov 20, 2024")</f>
        <v>Nov 20, 2024</v>
      </c>
      <c r="E1199" s="160" t="str">
        <f ca="1">IFERROR(__xludf.DUMMYFUNCTION("""COMPUTED_VALUE"""),"Script 1")</f>
        <v>Script 1</v>
      </c>
      <c r="F1199" s="160"/>
      <c r="G1199" s="160"/>
      <c r="H1199" s="160"/>
      <c r="I1199" s="160"/>
      <c r="J1199" s="160"/>
      <c r="K1199" s="160"/>
      <c r="L1199" s="160" t="str">
        <f t="shared" ca="1" si="9"/>
        <v>Script 1</v>
      </c>
      <c r="M1199" s="161"/>
      <c r="N1199" s="150"/>
      <c r="O1199" s="150"/>
      <c r="P1199" s="150"/>
      <c r="Q1199" s="150"/>
      <c r="R1199" s="150"/>
      <c r="S1199" s="150"/>
      <c r="T1199" s="150"/>
      <c r="U1199" s="150"/>
      <c r="V1199" s="150"/>
      <c r="W1199" s="150"/>
      <c r="X1199" s="150"/>
      <c r="Y1199" s="150"/>
      <c r="Z1199" s="150"/>
      <c r="AA1199" s="150"/>
    </row>
    <row r="1200" spans="1:27" ht="12.75">
      <c r="A1200" s="150"/>
      <c r="B1200" s="158">
        <f t="shared" si="8"/>
        <v>1192</v>
      </c>
      <c r="C1200" s="159" t="str">
        <f ca="1">IFERROR(__xludf.DUMMYFUNCTION("""COMPUTED_VALUE"""),"Ameer Irfan")</f>
        <v>Ameer Irfan</v>
      </c>
      <c r="D1200" s="160" t="str">
        <f ca="1">IFERROR(__xludf.DUMMYFUNCTION("""COMPUTED_VALUE"""),"Nov 20, 2024")</f>
        <v>Nov 20, 2024</v>
      </c>
      <c r="E1200" s="160" t="str">
        <f ca="1">IFERROR(__xludf.DUMMYFUNCTION("""COMPUTED_VALUE"""),"Script 1")</f>
        <v>Script 1</v>
      </c>
      <c r="F1200" s="160"/>
      <c r="G1200" s="160"/>
      <c r="H1200" s="160"/>
      <c r="I1200" s="160"/>
      <c r="J1200" s="160"/>
      <c r="K1200" s="160"/>
      <c r="L1200" s="160" t="str">
        <f t="shared" ca="1" si="9"/>
        <v>Script 1</v>
      </c>
      <c r="M1200" s="161"/>
      <c r="N1200" s="150"/>
      <c r="O1200" s="150"/>
      <c r="P1200" s="150"/>
      <c r="Q1200" s="150"/>
      <c r="R1200" s="150"/>
      <c r="S1200" s="150"/>
      <c r="T1200" s="150"/>
      <c r="U1200" s="150"/>
      <c r="V1200" s="150"/>
      <c r="W1200" s="150"/>
      <c r="X1200" s="150"/>
      <c r="Y1200" s="150"/>
      <c r="Z1200" s="150"/>
      <c r="AA1200" s="150"/>
    </row>
    <row r="1201" spans="1:27" ht="12.75">
      <c r="A1201" s="150"/>
      <c r="B1201" s="158">
        <f t="shared" si="8"/>
        <v>1193</v>
      </c>
      <c r="C1201" s="159" t="str">
        <f ca="1">IFERROR(__xludf.DUMMYFUNCTION("""COMPUTED_VALUE"""),"Airil Hashim")</f>
        <v>Airil Hashim</v>
      </c>
      <c r="D1201" s="160" t="str">
        <f ca="1">IFERROR(__xludf.DUMMYFUNCTION("""COMPUTED_VALUE"""),"Nov 20, 2024")</f>
        <v>Nov 20, 2024</v>
      </c>
      <c r="E1201" s="160" t="str">
        <f ca="1">IFERROR(__xludf.DUMMYFUNCTION("""COMPUTED_VALUE"""),"Script 1")</f>
        <v>Script 1</v>
      </c>
      <c r="F1201" s="160"/>
      <c r="G1201" s="160"/>
      <c r="H1201" s="160"/>
      <c r="I1201" s="160"/>
      <c r="J1201" s="160"/>
      <c r="K1201" s="160"/>
      <c r="L1201" s="160" t="str">
        <f t="shared" ca="1" si="9"/>
        <v>Script 1</v>
      </c>
      <c r="M1201" s="161"/>
      <c r="N1201" s="150"/>
      <c r="O1201" s="150"/>
      <c r="P1201" s="150"/>
      <c r="Q1201" s="150"/>
      <c r="R1201" s="150"/>
      <c r="S1201" s="150"/>
      <c r="T1201" s="150"/>
      <c r="U1201" s="150"/>
      <c r="V1201" s="150"/>
      <c r="W1201" s="150"/>
      <c r="X1201" s="150"/>
      <c r="Y1201" s="150"/>
      <c r="Z1201" s="150"/>
      <c r="AA1201" s="150"/>
    </row>
    <row r="1202" spans="1:27" ht="12.75">
      <c r="A1202" s="150"/>
      <c r="B1202" s="158">
        <f t="shared" si="8"/>
        <v>1194</v>
      </c>
      <c r="C1202" s="159" t="str">
        <f ca="1">IFERROR(__xludf.DUMMYFUNCTION("""COMPUTED_VALUE"""),"Muhammad Hanif Sani")</f>
        <v>Muhammad Hanif Sani</v>
      </c>
      <c r="D1202" s="160" t="str">
        <f ca="1">IFERROR(__xludf.DUMMYFUNCTION("""COMPUTED_VALUE"""),"Nov 20, 2024")</f>
        <v>Nov 20, 2024</v>
      </c>
      <c r="E1202" s="160" t="str">
        <f ca="1">IFERROR(__xludf.DUMMYFUNCTION("""COMPUTED_VALUE"""),"Script 1")</f>
        <v>Script 1</v>
      </c>
      <c r="F1202" s="160"/>
      <c r="G1202" s="160"/>
      <c r="H1202" s="160"/>
      <c r="I1202" s="160"/>
      <c r="J1202" s="160"/>
      <c r="K1202" s="160"/>
      <c r="L1202" s="160" t="str">
        <f t="shared" ca="1" si="9"/>
        <v>Script 1</v>
      </c>
      <c r="M1202" s="161"/>
      <c r="N1202" s="150"/>
      <c r="O1202" s="150"/>
      <c r="P1202" s="150"/>
      <c r="Q1202" s="150"/>
      <c r="R1202" s="150"/>
      <c r="S1202" s="150"/>
      <c r="T1202" s="150"/>
      <c r="U1202" s="150"/>
      <c r="V1202" s="150"/>
      <c r="W1202" s="150"/>
      <c r="X1202" s="150"/>
      <c r="Y1202" s="150"/>
      <c r="Z1202" s="150"/>
      <c r="AA1202" s="150"/>
    </row>
    <row r="1203" spans="1:27" ht="12.75">
      <c r="A1203" s="150"/>
      <c r="B1203" s="158">
        <f t="shared" si="8"/>
        <v>1195</v>
      </c>
      <c r="C1203" s="159" t="str">
        <f ca="1">IFERROR(__xludf.DUMMYFUNCTION("""COMPUTED_VALUE"""),"Nurul Aiman")</f>
        <v>Nurul Aiman</v>
      </c>
      <c r="D1203" s="160" t="str">
        <f ca="1">IFERROR(__xludf.DUMMYFUNCTION("""COMPUTED_VALUE"""),"Nov 19, 2024")</f>
        <v>Nov 19, 2024</v>
      </c>
      <c r="E1203" s="160" t="str">
        <f ca="1">IFERROR(__xludf.DUMMYFUNCTION("""COMPUTED_VALUE"""),"Script 1")</f>
        <v>Script 1</v>
      </c>
      <c r="F1203" s="160"/>
      <c r="G1203" s="160"/>
      <c r="H1203" s="160"/>
      <c r="I1203" s="160"/>
      <c r="J1203" s="160"/>
      <c r="K1203" s="160"/>
      <c r="L1203" s="160" t="str">
        <f t="shared" ca="1" si="9"/>
        <v>Script 1</v>
      </c>
      <c r="M1203" s="161"/>
      <c r="N1203" s="150"/>
      <c r="O1203" s="150"/>
      <c r="P1203" s="150"/>
      <c r="Q1203" s="150"/>
      <c r="R1203" s="150"/>
      <c r="S1203" s="150"/>
      <c r="T1203" s="150"/>
      <c r="U1203" s="150"/>
      <c r="V1203" s="150"/>
      <c r="W1203" s="150"/>
      <c r="X1203" s="150"/>
      <c r="Y1203" s="150"/>
      <c r="Z1203" s="150"/>
      <c r="AA1203" s="150"/>
    </row>
    <row r="1204" spans="1:27" ht="12.75">
      <c r="A1204" s="150"/>
      <c r="B1204" s="158">
        <f t="shared" si="8"/>
        <v>1196</v>
      </c>
      <c r="C1204" s="159" t="str">
        <f ca="1">IFERROR(__xludf.DUMMYFUNCTION("""COMPUTED_VALUE"""),"Harith Izzat")</f>
        <v>Harith Izzat</v>
      </c>
      <c r="D1204" s="160" t="str">
        <f ca="1">IFERROR(__xludf.DUMMYFUNCTION("""COMPUTED_VALUE"""),"Nov 19, 2024")</f>
        <v>Nov 19, 2024</v>
      </c>
      <c r="E1204" s="160" t="str">
        <f ca="1">IFERROR(__xludf.DUMMYFUNCTION("""COMPUTED_VALUE"""),"Script 1")</f>
        <v>Script 1</v>
      </c>
      <c r="F1204" s="160"/>
      <c r="G1204" s="160"/>
      <c r="H1204" s="160"/>
      <c r="I1204" s="160"/>
      <c r="J1204" s="160"/>
      <c r="K1204" s="160"/>
      <c r="L1204" s="160" t="str">
        <f t="shared" ca="1" si="9"/>
        <v>Script 1</v>
      </c>
      <c r="M1204" s="161"/>
      <c r="N1204" s="150"/>
      <c r="O1204" s="150"/>
      <c r="P1204" s="150"/>
      <c r="Q1204" s="150"/>
      <c r="R1204" s="150"/>
      <c r="S1204" s="150"/>
      <c r="T1204" s="150"/>
      <c r="U1204" s="150"/>
      <c r="V1204" s="150"/>
      <c r="W1204" s="150"/>
      <c r="X1204" s="150"/>
      <c r="Y1204" s="150"/>
      <c r="Z1204" s="150"/>
      <c r="AA1204" s="150"/>
    </row>
    <row r="1205" spans="1:27" ht="12.75">
      <c r="A1205" s="150"/>
      <c r="B1205" s="158">
        <f t="shared" si="8"/>
        <v>1197</v>
      </c>
      <c r="C1205" s="159" t="str">
        <f ca="1">IFERROR(__xludf.DUMMYFUNCTION("""COMPUTED_VALUE"""),"Nurul Nasuha Adlina Mazlan")</f>
        <v>Nurul Nasuha Adlina Mazlan</v>
      </c>
      <c r="D1205" s="160" t="str">
        <f ca="1">IFERROR(__xludf.DUMMYFUNCTION("""COMPUTED_VALUE"""),"Nov 19, 2024")</f>
        <v>Nov 19, 2024</v>
      </c>
      <c r="E1205" s="160" t="str">
        <f ca="1">IFERROR(__xludf.DUMMYFUNCTION("""COMPUTED_VALUE"""),"Script 1")</f>
        <v>Script 1</v>
      </c>
      <c r="F1205" s="160"/>
      <c r="G1205" s="160"/>
      <c r="H1205" s="160"/>
      <c r="I1205" s="160"/>
      <c r="J1205" s="160"/>
      <c r="K1205" s="160"/>
      <c r="L1205" s="160" t="str">
        <f t="shared" ca="1" si="9"/>
        <v>Script 1</v>
      </c>
      <c r="M1205" s="161"/>
      <c r="N1205" s="150"/>
      <c r="O1205" s="150"/>
      <c r="P1205" s="150"/>
      <c r="Q1205" s="150"/>
      <c r="R1205" s="150"/>
      <c r="S1205" s="150"/>
      <c r="T1205" s="150"/>
      <c r="U1205" s="150"/>
      <c r="V1205" s="150"/>
      <c r="W1205" s="150"/>
      <c r="X1205" s="150"/>
      <c r="Y1205" s="150"/>
      <c r="Z1205" s="150"/>
      <c r="AA1205" s="150"/>
    </row>
    <row r="1206" spans="1:27" ht="12.75">
      <c r="A1206" s="150"/>
      <c r="B1206" s="158">
        <f t="shared" si="8"/>
        <v>1198</v>
      </c>
      <c r="C1206" s="159" t="str">
        <f ca="1">IFERROR(__xludf.DUMMYFUNCTION("""COMPUTED_VALUE"""),"Mohammad Immtiaz Bin Laimon")</f>
        <v>Mohammad Immtiaz Bin Laimon</v>
      </c>
      <c r="D1206" s="160" t="str">
        <f ca="1">IFERROR(__xludf.DUMMYFUNCTION("""COMPUTED_VALUE"""),"Nov 19, 2024")</f>
        <v>Nov 19, 2024</v>
      </c>
      <c r="E1206" s="160" t="str">
        <f ca="1">IFERROR(__xludf.DUMMYFUNCTION("""COMPUTED_VALUE"""),"Script 1")</f>
        <v>Script 1</v>
      </c>
      <c r="F1206" s="160"/>
      <c r="G1206" s="160"/>
      <c r="H1206" s="160"/>
      <c r="I1206" s="160"/>
      <c r="J1206" s="160"/>
      <c r="K1206" s="160"/>
      <c r="L1206" s="160" t="str">
        <f t="shared" ca="1" si="9"/>
        <v>Script 1</v>
      </c>
      <c r="M1206" s="161"/>
      <c r="N1206" s="150"/>
      <c r="O1206" s="150"/>
      <c r="P1206" s="150"/>
      <c r="Q1206" s="150"/>
      <c r="R1206" s="150"/>
      <c r="S1206" s="150"/>
      <c r="T1206" s="150"/>
      <c r="U1206" s="150"/>
      <c r="V1206" s="150"/>
      <c r="W1206" s="150"/>
      <c r="X1206" s="150"/>
      <c r="Y1206" s="150"/>
      <c r="Z1206" s="150"/>
      <c r="AA1206" s="150"/>
    </row>
    <row r="1207" spans="1:27" ht="12.75">
      <c r="A1207" s="150"/>
      <c r="B1207" s="158">
        <f t="shared" si="8"/>
        <v>1199</v>
      </c>
      <c r="C1207" s="159" t="str">
        <f ca="1">IFERROR(__xludf.DUMMYFUNCTION("""COMPUTED_VALUE"""),"Nur Afiqah Abd Aziz")</f>
        <v>Nur Afiqah Abd Aziz</v>
      </c>
      <c r="D1207" s="160" t="str">
        <f ca="1">IFERROR(__xludf.DUMMYFUNCTION("""COMPUTED_VALUE"""),"Nov 19, 2024")</f>
        <v>Nov 19, 2024</v>
      </c>
      <c r="E1207" s="160" t="str">
        <f ca="1">IFERROR(__xludf.DUMMYFUNCTION("""COMPUTED_VALUE"""),"Script 1")</f>
        <v>Script 1</v>
      </c>
      <c r="F1207" s="160"/>
      <c r="G1207" s="160"/>
      <c r="H1207" s="160"/>
      <c r="I1207" s="160"/>
      <c r="J1207" s="160"/>
      <c r="K1207" s="160"/>
      <c r="L1207" s="160" t="str">
        <f t="shared" ca="1" si="9"/>
        <v>Script 1</v>
      </c>
      <c r="M1207" s="161"/>
      <c r="N1207" s="150"/>
      <c r="O1207" s="150"/>
      <c r="P1207" s="150"/>
      <c r="Q1207" s="150"/>
      <c r="R1207" s="150"/>
      <c r="S1207" s="150"/>
      <c r="T1207" s="150"/>
      <c r="U1207" s="150"/>
      <c r="V1207" s="150"/>
      <c r="W1207" s="150"/>
      <c r="X1207" s="150"/>
      <c r="Y1207" s="150"/>
      <c r="Z1207" s="150"/>
      <c r="AA1207" s="150"/>
    </row>
    <row r="1208" spans="1:27" ht="12.75">
      <c r="A1208" s="150"/>
      <c r="B1208" s="158">
        <f t="shared" si="8"/>
        <v>1200</v>
      </c>
      <c r="C1208" s="159" t="str">
        <f ca="1">IFERROR(__xludf.DUMMYFUNCTION("""COMPUTED_VALUE"""),"nurain fatihah")</f>
        <v>nurain fatihah</v>
      </c>
      <c r="D1208" s="160" t="str">
        <f ca="1">IFERROR(__xludf.DUMMYFUNCTION("""COMPUTED_VALUE"""),"Nov 19, 2024")</f>
        <v>Nov 19, 2024</v>
      </c>
      <c r="E1208" s="160" t="str">
        <f ca="1">IFERROR(__xludf.DUMMYFUNCTION("""COMPUTED_VALUE"""),"Script 1")</f>
        <v>Script 1</v>
      </c>
      <c r="F1208" s="160"/>
      <c r="G1208" s="160"/>
      <c r="H1208" s="160"/>
      <c r="I1208" s="160"/>
      <c r="J1208" s="160"/>
      <c r="K1208" s="160"/>
      <c r="L1208" s="160" t="str">
        <f t="shared" ca="1" si="9"/>
        <v>Script 1</v>
      </c>
      <c r="M1208" s="161"/>
      <c r="N1208" s="150"/>
      <c r="O1208" s="150"/>
      <c r="P1208" s="150"/>
      <c r="Q1208" s="150"/>
      <c r="R1208" s="150"/>
      <c r="S1208" s="150"/>
      <c r="T1208" s="150"/>
      <c r="U1208" s="150"/>
      <c r="V1208" s="150"/>
      <c r="W1208" s="150"/>
      <c r="X1208" s="150"/>
      <c r="Y1208" s="150"/>
      <c r="Z1208" s="150"/>
      <c r="AA1208" s="150"/>
    </row>
    <row r="1209" spans="1:27" ht="12.75">
      <c r="A1209" s="150"/>
      <c r="B1209" s="158">
        <f t="shared" si="8"/>
        <v>1201</v>
      </c>
      <c r="C1209" s="159" t="str">
        <f ca="1">IFERROR(__xludf.DUMMYFUNCTION("""COMPUTED_VALUE"""),"Akhlam Shakirah")</f>
        <v>Akhlam Shakirah</v>
      </c>
      <c r="D1209" s="160" t="str">
        <f ca="1">IFERROR(__xludf.DUMMYFUNCTION("""COMPUTED_VALUE"""),"Nov 19, 2024")</f>
        <v>Nov 19, 2024</v>
      </c>
      <c r="E1209" s="160" t="str">
        <f ca="1">IFERROR(__xludf.DUMMYFUNCTION("""COMPUTED_VALUE"""),"Script 1")</f>
        <v>Script 1</v>
      </c>
      <c r="F1209" s="160"/>
      <c r="G1209" s="160"/>
      <c r="H1209" s="160"/>
      <c r="I1209" s="160"/>
      <c r="J1209" s="160"/>
      <c r="K1209" s="160"/>
      <c r="L1209" s="160" t="str">
        <f t="shared" ca="1" si="9"/>
        <v>Script 1</v>
      </c>
      <c r="M1209" s="161"/>
      <c r="N1209" s="150"/>
      <c r="O1209" s="150"/>
      <c r="P1209" s="150"/>
      <c r="Q1209" s="150"/>
      <c r="R1209" s="150"/>
      <c r="S1209" s="150"/>
      <c r="T1209" s="150"/>
      <c r="U1209" s="150"/>
      <c r="V1209" s="150"/>
      <c r="W1209" s="150"/>
      <c r="X1209" s="150"/>
      <c r="Y1209" s="150"/>
      <c r="Z1209" s="150"/>
      <c r="AA1209" s="150"/>
    </row>
    <row r="1210" spans="1:27" ht="12.75">
      <c r="A1210" s="150"/>
      <c r="B1210" s="158">
        <f t="shared" si="8"/>
        <v>1202</v>
      </c>
      <c r="C1210" s="159" t="str">
        <f ca="1">IFERROR(__xludf.DUMMYFUNCTION("""COMPUTED_VALUE"""),"Muhammad azhad Hassan")</f>
        <v>Muhammad azhad Hassan</v>
      </c>
      <c r="D1210" s="160" t="str">
        <f ca="1">IFERROR(__xludf.DUMMYFUNCTION("""COMPUTED_VALUE"""),"Nov 19, 2024")</f>
        <v>Nov 19, 2024</v>
      </c>
      <c r="E1210" s="160" t="str">
        <f ca="1">IFERROR(__xludf.DUMMYFUNCTION("""COMPUTED_VALUE"""),"Script 1")</f>
        <v>Script 1</v>
      </c>
      <c r="F1210" s="160"/>
      <c r="G1210" s="160"/>
      <c r="H1210" s="160"/>
      <c r="I1210" s="160"/>
      <c r="J1210" s="160"/>
      <c r="K1210" s="160"/>
      <c r="L1210" s="160" t="str">
        <f t="shared" ca="1" si="9"/>
        <v>Script 1</v>
      </c>
      <c r="M1210" s="161"/>
      <c r="N1210" s="150"/>
      <c r="O1210" s="150"/>
      <c r="P1210" s="150"/>
      <c r="Q1210" s="150"/>
      <c r="R1210" s="150"/>
      <c r="S1210" s="150"/>
      <c r="T1210" s="150"/>
      <c r="U1210" s="150"/>
      <c r="V1210" s="150"/>
      <c r="W1210" s="150"/>
      <c r="X1210" s="150"/>
      <c r="Y1210" s="150"/>
      <c r="Z1210" s="150"/>
      <c r="AA1210" s="150"/>
    </row>
    <row r="1211" spans="1:27" ht="12.75">
      <c r="A1211" s="150"/>
      <c r="B1211" s="158">
        <f t="shared" si="8"/>
        <v>1203</v>
      </c>
      <c r="C1211" s="159" t="str">
        <f ca="1">IFERROR(__xludf.DUMMYFUNCTION("""COMPUTED_VALUE"""),"Muhammad Nadzri Arzaman")</f>
        <v>Muhammad Nadzri Arzaman</v>
      </c>
      <c r="D1211" s="160" t="str">
        <f ca="1">IFERROR(__xludf.DUMMYFUNCTION("""COMPUTED_VALUE"""),"Nov 19, 2024")</f>
        <v>Nov 19, 2024</v>
      </c>
      <c r="E1211" s="160" t="str">
        <f ca="1">IFERROR(__xludf.DUMMYFUNCTION("""COMPUTED_VALUE"""),"Script 1")</f>
        <v>Script 1</v>
      </c>
      <c r="F1211" s="160"/>
      <c r="G1211" s="160"/>
      <c r="H1211" s="160"/>
      <c r="I1211" s="160"/>
      <c r="J1211" s="160"/>
      <c r="K1211" s="160"/>
      <c r="L1211" s="160" t="str">
        <f t="shared" ca="1" si="9"/>
        <v>Script 1</v>
      </c>
      <c r="M1211" s="161"/>
      <c r="N1211" s="150"/>
      <c r="O1211" s="150"/>
      <c r="P1211" s="150"/>
      <c r="Q1211" s="150"/>
      <c r="R1211" s="150"/>
      <c r="S1211" s="150"/>
      <c r="T1211" s="150"/>
      <c r="U1211" s="150"/>
      <c r="V1211" s="150"/>
      <c r="W1211" s="150"/>
      <c r="X1211" s="150"/>
      <c r="Y1211" s="150"/>
      <c r="Z1211" s="150"/>
      <c r="AA1211" s="150"/>
    </row>
    <row r="1212" spans="1:27" ht="12.75">
      <c r="A1212" s="150"/>
      <c r="B1212" s="158">
        <f t="shared" si="8"/>
        <v>1204</v>
      </c>
      <c r="C1212" s="159" t="str">
        <f ca="1">IFERROR(__xludf.DUMMYFUNCTION("""COMPUTED_VALUE"""),"ADLIL FARIQ")</f>
        <v>ADLIL FARIQ</v>
      </c>
      <c r="D1212" s="160" t="str">
        <f ca="1">IFERROR(__xludf.DUMMYFUNCTION("""COMPUTED_VALUE"""),"Nov 19, 2024")</f>
        <v>Nov 19, 2024</v>
      </c>
      <c r="E1212" s="160" t="str">
        <f ca="1">IFERROR(__xludf.DUMMYFUNCTION("""COMPUTED_VALUE"""),"Script 1")</f>
        <v>Script 1</v>
      </c>
      <c r="F1212" s="160"/>
      <c r="G1212" s="160"/>
      <c r="H1212" s="160"/>
      <c r="I1212" s="160"/>
      <c r="J1212" s="160"/>
      <c r="K1212" s="160"/>
      <c r="L1212" s="160" t="str">
        <f t="shared" ca="1" si="9"/>
        <v>Script 1</v>
      </c>
      <c r="M1212" s="161"/>
      <c r="N1212" s="150"/>
      <c r="O1212" s="150"/>
      <c r="P1212" s="150"/>
      <c r="Q1212" s="150"/>
      <c r="R1212" s="150"/>
      <c r="S1212" s="150"/>
      <c r="T1212" s="150"/>
      <c r="U1212" s="150"/>
      <c r="V1212" s="150"/>
      <c r="W1212" s="150"/>
      <c r="X1212" s="150"/>
      <c r="Y1212" s="150"/>
      <c r="Z1212" s="150"/>
      <c r="AA1212" s="150"/>
    </row>
    <row r="1213" spans="1:27" ht="12.75">
      <c r="A1213" s="150"/>
      <c r="B1213" s="158">
        <f t="shared" si="8"/>
        <v>1205</v>
      </c>
      <c r="C1213" s="159" t="str">
        <f ca="1">IFERROR(__xludf.DUMMYFUNCTION("""COMPUTED_VALUE"""),"FARA AYUNNA")</f>
        <v>FARA AYUNNA</v>
      </c>
      <c r="D1213" s="160" t="str">
        <f ca="1">IFERROR(__xludf.DUMMYFUNCTION("""COMPUTED_VALUE"""),"Nov 19, 2024")</f>
        <v>Nov 19, 2024</v>
      </c>
      <c r="E1213" s="160" t="str">
        <f ca="1">IFERROR(__xludf.DUMMYFUNCTION("""COMPUTED_VALUE"""),"Script 1")</f>
        <v>Script 1</v>
      </c>
      <c r="F1213" s="160"/>
      <c r="G1213" s="160"/>
      <c r="H1213" s="160"/>
      <c r="I1213" s="160"/>
      <c r="J1213" s="160"/>
      <c r="K1213" s="160"/>
      <c r="L1213" s="160" t="str">
        <f t="shared" ca="1" si="9"/>
        <v>Script 1</v>
      </c>
      <c r="M1213" s="161"/>
      <c r="N1213" s="150"/>
      <c r="O1213" s="150"/>
      <c r="P1213" s="150"/>
      <c r="Q1213" s="150"/>
      <c r="R1213" s="150"/>
      <c r="S1213" s="150"/>
      <c r="T1213" s="150"/>
      <c r="U1213" s="150"/>
      <c r="V1213" s="150"/>
      <c r="W1213" s="150"/>
      <c r="X1213" s="150"/>
      <c r="Y1213" s="150"/>
      <c r="Z1213" s="150"/>
      <c r="AA1213" s="150"/>
    </row>
    <row r="1214" spans="1:27" ht="12.75">
      <c r="A1214" s="150"/>
      <c r="B1214" s="158">
        <f t="shared" si="8"/>
        <v>1206</v>
      </c>
      <c r="C1214" s="159" t="str">
        <f ca="1">IFERROR(__xludf.DUMMYFUNCTION("""COMPUTED_VALUE"""),"Nor Fatin Syahirah")</f>
        <v>Nor Fatin Syahirah</v>
      </c>
      <c r="D1214" s="160" t="str">
        <f ca="1">IFERROR(__xludf.DUMMYFUNCTION("""COMPUTED_VALUE"""),"Nov 19, 2024")</f>
        <v>Nov 19, 2024</v>
      </c>
      <c r="E1214" s="160" t="str">
        <f ca="1">IFERROR(__xludf.DUMMYFUNCTION("""COMPUTED_VALUE"""),"Script 1")</f>
        <v>Script 1</v>
      </c>
      <c r="F1214" s="160"/>
      <c r="G1214" s="160"/>
      <c r="H1214" s="160"/>
      <c r="I1214" s="160"/>
      <c r="J1214" s="160"/>
      <c r="K1214" s="160"/>
      <c r="L1214" s="160" t="str">
        <f t="shared" ca="1" si="9"/>
        <v>Script 1</v>
      </c>
      <c r="M1214" s="161"/>
      <c r="N1214" s="150"/>
      <c r="O1214" s="150"/>
      <c r="P1214" s="150"/>
      <c r="Q1214" s="150"/>
      <c r="R1214" s="150"/>
      <c r="S1214" s="150"/>
      <c r="T1214" s="150"/>
      <c r="U1214" s="150"/>
      <c r="V1214" s="150"/>
      <c r="W1214" s="150"/>
      <c r="X1214" s="150"/>
      <c r="Y1214" s="150"/>
      <c r="Z1214" s="150"/>
      <c r="AA1214" s="150"/>
    </row>
    <row r="1215" spans="1:27" ht="12.75">
      <c r="A1215" s="150"/>
      <c r="B1215" s="158">
        <f t="shared" si="8"/>
        <v>1207</v>
      </c>
      <c r="C1215" s="159" t="str">
        <f ca="1">IFERROR(__xludf.DUMMYFUNCTION("""COMPUTED_VALUE"""),"Rizzqi Shah")</f>
        <v>Rizzqi Shah</v>
      </c>
      <c r="D1215" s="160" t="str">
        <f ca="1">IFERROR(__xludf.DUMMYFUNCTION("""COMPUTED_VALUE"""),"Nov 19, 2024")</f>
        <v>Nov 19, 2024</v>
      </c>
      <c r="E1215" s="160" t="str">
        <f ca="1">IFERROR(__xludf.DUMMYFUNCTION("""COMPUTED_VALUE"""),"Script 1")</f>
        <v>Script 1</v>
      </c>
      <c r="F1215" s="160"/>
      <c r="G1215" s="160"/>
      <c r="H1215" s="160"/>
      <c r="I1215" s="160"/>
      <c r="J1215" s="160"/>
      <c r="K1215" s="160"/>
      <c r="L1215" s="160" t="str">
        <f t="shared" ca="1" si="9"/>
        <v>Script 1</v>
      </c>
      <c r="M1215" s="161"/>
      <c r="N1215" s="150"/>
      <c r="O1215" s="150"/>
      <c r="P1215" s="150"/>
      <c r="Q1215" s="150"/>
      <c r="R1215" s="150"/>
      <c r="S1215" s="150"/>
      <c r="T1215" s="150"/>
      <c r="U1215" s="150"/>
      <c r="V1215" s="150"/>
      <c r="W1215" s="150"/>
      <c r="X1215" s="150"/>
      <c r="Y1215" s="150"/>
      <c r="Z1215" s="150"/>
      <c r="AA1215" s="150"/>
    </row>
    <row r="1216" spans="1:27" ht="12.75">
      <c r="A1216" s="150"/>
      <c r="B1216" s="158">
        <f t="shared" si="8"/>
        <v>1208</v>
      </c>
      <c r="C1216" s="159" t="str">
        <f ca="1">IFERROR(__xludf.DUMMYFUNCTION("""COMPUTED_VALUE"""),"Khairil Azril")</f>
        <v>Khairil Azril</v>
      </c>
      <c r="D1216" s="160" t="str">
        <f ca="1">IFERROR(__xludf.DUMMYFUNCTION("""COMPUTED_VALUE"""),"Nov 19, 2024")</f>
        <v>Nov 19, 2024</v>
      </c>
      <c r="E1216" s="160" t="str">
        <f ca="1">IFERROR(__xludf.DUMMYFUNCTION("""COMPUTED_VALUE"""),"Script 1")</f>
        <v>Script 1</v>
      </c>
      <c r="F1216" s="160"/>
      <c r="G1216" s="160"/>
      <c r="H1216" s="160"/>
      <c r="I1216" s="160"/>
      <c r="J1216" s="160"/>
      <c r="K1216" s="160"/>
      <c r="L1216" s="160" t="str">
        <f t="shared" ca="1" si="9"/>
        <v>Script 1</v>
      </c>
      <c r="M1216" s="161"/>
      <c r="N1216" s="150"/>
      <c r="O1216" s="150"/>
      <c r="P1216" s="150"/>
      <c r="Q1216" s="150"/>
      <c r="R1216" s="150"/>
      <c r="S1216" s="150"/>
      <c r="T1216" s="150"/>
      <c r="U1216" s="150"/>
      <c r="V1216" s="150"/>
      <c r="W1216" s="150"/>
      <c r="X1216" s="150"/>
      <c r="Y1216" s="150"/>
      <c r="Z1216" s="150"/>
      <c r="AA1216" s="150"/>
    </row>
    <row r="1217" spans="1:27" ht="12.75">
      <c r="A1217" s="150"/>
      <c r="B1217" s="158">
        <f t="shared" si="8"/>
        <v>1209</v>
      </c>
      <c r="C1217" s="159" t="str">
        <f ca="1">IFERROR(__xludf.DUMMYFUNCTION("""COMPUTED_VALUE"""),"Arief Farhan")</f>
        <v>Arief Farhan</v>
      </c>
      <c r="D1217" s="160" t="str">
        <f ca="1">IFERROR(__xludf.DUMMYFUNCTION("""COMPUTED_VALUE"""),"Nov 19, 2024")</f>
        <v>Nov 19, 2024</v>
      </c>
      <c r="E1217" s="160" t="str">
        <f ca="1">IFERROR(__xludf.DUMMYFUNCTION("""COMPUTED_VALUE"""),"Script 1")</f>
        <v>Script 1</v>
      </c>
      <c r="F1217" s="160"/>
      <c r="G1217" s="160"/>
      <c r="H1217" s="160"/>
      <c r="I1217" s="160"/>
      <c r="J1217" s="160"/>
      <c r="K1217" s="160"/>
      <c r="L1217" s="160" t="str">
        <f t="shared" ca="1" si="9"/>
        <v>Script 1</v>
      </c>
      <c r="M1217" s="161"/>
      <c r="N1217" s="150"/>
      <c r="O1217" s="150"/>
      <c r="P1217" s="150"/>
      <c r="Q1217" s="150"/>
      <c r="R1217" s="150"/>
      <c r="S1217" s="150"/>
      <c r="T1217" s="150"/>
      <c r="U1217" s="150"/>
      <c r="V1217" s="150"/>
      <c r="W1217" s="150"/>
      <c r="X1217" s="150"/>
      <c r="Y1217" s="150"/>
      <c r="Z1217" s="150"/>
      <c r="AA1217" s="150"/>
    </row>
    <row r="1218" spans="1:27" ht="12.75">
      <c r="A1218" s="150"/>
      <c r="B1218" s="158">
        <f t="shared" si="8"/>
        <v>1210</v>
      </c>
      <c r="C1218" s="159" t="str">
        <f ca="1">IFERROR(__xludf.DUMMYFUNCTION("""COMPUTED_VALUE"""),"Irsyad Hakim")</f>
        <v>Irsyad Hakim</v>
      </c>
      <c r="D1218" s="160" t="str">
        <f ca="1">IFERROR(__xludf.DUMMYFUNCTION("""COMPUTED_VALUE"""),"Nov 19, 2024")</f>
        <v>Nov 19, 2024</v>
      </c>
      <c r="E1218" s="160" t="str">
        <f ca="1">IFERROR(__xludf.DUMMYFUNCTION("""COMPUTED_VALUE"""),"Script 1")</f>
        <v>Script 1</v>
      </c>
      <c r="F1218" s="160"/>
      <c r="G1218" s="160"/>
      <c r="H1218" s="160"/>
      <c r="I1218" s="160"/>
      <c r="J1218" s="160"/>
      <c r="K1218" s="160"/>
      <c r="L1218" s="160" t="str">
        <f t="shared" ca="1" si="9"/>
        <v>Script 1</v>
      </c>
      <c r="M1218" s="161"/>
      <c r="N1218" s="150"/>
      <c r="O1218" s="150"/>
      <c r="P1218" s="150"/>
      <c r="Q1218" s="150"/>
      <c r="R1218" s="150"/>
      <c r="S1218" s="150"/>
      <c r="T1218" s="150"/>
      <c r="U1218" s="150"/>
      <c r="V1218" s="150"/>
      <c r="W1218" s="150"/>
      <c r="X1218" s="150"/>
      <c r="Y1218" s="150"/>
      <c r="Z1218" s="150"/>
      <c r="AA1218" s="150"/>
    </row>
    <row r="1219" spans="1:27" ht="12.75">
      <c r="A1219" s="150"/>
      <c r="B1219" s="158">
        <f t="shared" si="8"/>
        <v>1211</v>
      </c>
      <c r="C1219" s="159" t="str">
        <f ca="1">IFERROR(__xludf.DUMMYFUNCTION("""COMPUTED_VALUE"""),"Farah Dania Choo")</f>
        <v>Farah Dania Choo</v>
      </c>
      <c r="D1219" s="160" t="str">
        <f ca="1">IFERROR(__xludf.DUMMYFUNCTION("""COMPUTED_VALUE"""),"Nov 19, 2024")</f>
        <v>Nov 19, 2024</v>
      </c>
      <c r="E1219" s="160" t="str">
        <f ca="1">IFERROR(__xludf.DUMMYFUNCTION("""COMPUTED_VALUE"""),"Script 1")</f>
        <v>Script 1</v>
      </c>
      <c r="F1219" s="160"/>
      <c r="G1219" s="160"/>
      <c r="H1219" s="160"/>
      <c r="I1219" s="160"/>
      <c r="J1219" s="160"/>
      <c r="K1219" s="160"/>
      <c r="L1219" s="160" t="str">
        <f t="shared" ca="1" si="9"/>
        <v>Script 1</v>
      </c>
      <c r="M1219" s="161"/>
      <c r="N1219" s="150"/>
      <c r="O1219" s="150"/>
      <c r="P1219" s="150"/>
      <c r="Q1219" s="150"/>
      <c r="R1219" s="150"/>
      <c r="S1219" s="150"/>
      <c r="T1219" s="150"/>
      <c r="U1219" s="150"/>
      <c r="V1219" s="150"/>
      <c r="W1219" s="150"/>
      <c r="X1219" s="150"/>
      <c r="Y1219" s="150"/>
      <c r="Z1219" s="150"/>
      <c r="AA1219" s="150"/>
    </row>
    <row r="1220" spans="1:27" ht="12.75">
      <c r="A1220" s="150"/>
      <c r="B1220" s="158">
        <f t="shared" si="8"/>
        <v>1212</v>
      </c>
      <c r="C1220" s="159" t="str">
        <f ca="1">IFERROR(__xludf.DUMMYFUNCTION("""COMPUTED_VALUE"""),"Aiman Sufi Mohamad Karim")</f>
        <v>Aiman Sufi Mohamad Karim</v>
      </c>
      <c r="D1220" s="160" t="str">
        <f ca="1">IFERROR(__xludf.DUMMYFUNCTION("""COMPUTED_VALUE"""),"Nov 19, 2024")</f>
        <v>Nov 19, 2024</v>
      </c>
      <c r="E1220" s="160" t="str">
        <f ca="1">IFERROR(__xludf.DUMMYFUNCTION("""COMPUTED_VALUE"""),"Script 1")</f>
        <v>Script 1</v>
      </c>
      <c r="F1220" s="160"/>
      <c r="G1220" s="160"/>
      <c r="H1220" s="160"/>
      <c r="I1220" s="160"/>
      <c r="J1220" s="160"/>
      <c r="K1220" s="160"/>
      <c r="L1220" s="160" t="str">
        <f t="shared" ca="1" si="9"/>
        <v>Script 1</v>
      </c>
      <c r="M1220" s="161"/>
      <c r="N1220" s="150"/>
      <c r="O1220" s="150"/>
      <c r="P1220" s="150"/>
      <c r="Q1220" s="150"/>
      <c r="R1220" s="150"/>
      <c r="S1220" s="150"/>
      <c r="T1220" s="150"/>
      <c r="U1220" s="150"/>
      <c r="V1220" s="150"/>
      <c r="W1220" s="150"/>
      <c r="X1220" s="150"/>
      <c r="Y1220" s="150"/>
      <c r="Z1220" s="150"/>
      <c r="AA1220" s="150"/>
    </row>
    <row r="1221" spans="1:27" ht="12.75">
      <c r="A1221" s="150"/>
      <c r="B1221" s="158">
        <f t="shared" si="8"/>
        <v>1213</v>
      </c>
      <c r="C1221" s="159" t="str">
        <f ca="1">IFERROR(__xludf.DUMMYFUNCTION("""COMPUTED_VALUE"""),"Siti Nur Azlina")</f>
        <v>Siti Nur Azlina</v>
      </c>
      <c r="D1221" s="160" t="str">
        <f ca="1">IFERROR(__xludf.DUMMYFUNCTION("""COMPUTED_VALUE"""),"Nov 19, 2024")</f>
        <v>Nov 19, 2024</v>
      </c>
      <c r="E1221" s="160" t="str">
        <f ca="1">IFERROR(__xludf.DUMMYFUNCTION("""COMPUTED_VALUE"""),"Script 1")</f>
        <v>Script 1</v>
      </c>
      <c r="F1221" s="160"/>
      <c r="G1221" s="160"/>
      <c r="H1221" s="160"/>
      <c r="I1221" s="160"/>
      <c r="J1221" s="160"/>
      <c r="K1221" s="160"/>
      <c r="L1221" s="160" t="str">
        <f t="shared" ca="1" si="9"/>
        <v>Script 1</v>
      </c>
      <c r="M1221" s="161"/>
      <c r="N1221" s="150"/>
      <c r="O1221" s="150"/>
      <c r="P1221" s="150"/>
      <c r="Q1221" s="150"/>
      <c r="R1221" s="150"/>
      <c r="S1221" s="150"/>
      <c r="T1221" s="150"/>
      <c r="U1221" s="150"/>
      <c r="V1221" s="150"/>
      <c r="W1221" s="150"/>
      <c r="X1221" s="150"/>
      <c r="Y1221" s="150"/>
      <c r="Z1221" s="150"/>
      <c r="AA1221" s="150"/>
    </row>
    <row r="1222" spans="1:27" ht="12.75">
      <c r="A1222" s="150"/>
      <c r="B1222" s="158">
        <f t="shared" si="8"/>
        <v>1214</v>
      </c>
      <c r="C1222" s="159" t="str">
        <f ca="1">IFERROR(__xludf.DUMMYFUNCTION("""COMPUTED_VALUE"""),"Husna Saharudin")</f>
        <v>Husna Saharudin</v>
      </c>
      <c r="D1222" s="160" t="str">
        <f ca="1">IFERROR(__xludf.DUMMYFUNCTION("""COMPUTED_VALUE"""),"Nov 19, 2024")</f>
        <v>Nov 19, 2024</v>
      </c>
      <c r="E1222" s="160" t="str">
        <f ca="1">IFERROR(__xludf.DUMMYFUNCTION("""COMPUTED_VALUE"""),"Script 1")</f>
        <v>Script 1</v>
      </c>
      <c r="F1222" s="160"/>
      <c r="G1222" s="160"/>
      <c r="H1222" s="160"/>
      <c r="I1222" s="160"/>
      <c r="J1222" s="160"/>
      <c r="K1222" s="160"/>
      <c r="L1222" s="160" t="str">
        <f t="shared" ca="1" si="9"/>
        <v>Script 1</v>
      </c>
      <c r="M1222" s="161"/>
      <c r="N1222" s="150"/>
      <c r="O1222" s="150"/>
      <c r="P1222" s="150"/>
      <c r="Q1222" s="150"/>
      <c r="R1222" s="150"/>
      <c r="S1222" s="150"/>
      <c r="T1222" s="150"/>
      <c r="U1222" s="150"/>
      <c r="V1222" s="150"/>
      <c r="W1222" s="150"/>
      <c r="X1222" s="150"/>
      <c r="Y1222" s="150"/>
      <c r="Z1222" s="150"/>
      <c r="AA1222" s="150"/>
    </row>
    <row r="1223" spans="1:27" ht="12.75">
      <c r="A1223" s="150"/>
      <c r="B1223" s="158">
        <f t="shared" si="8"/>
        <v>1215</v>
      </c>
      <c r="C1223" s="159" t="str">
        <f ca="1">IFERROR(__xludf.DUMMYFUNCTION("""COMPUTED_VALUE"""),"SHARIFAH NURKHALIESYAH")</f>
        <v>SHARIFAH NURKHALIESYAH</v>
      </c>
      <c r="D1223" s="160" t="str">
        <f ca="1">IFERROR(__xludf.DUMMYFUNCTION("""COMPUTED_VALUE"""),"Nov 19, 2024")</f>
        <v>Nov 19, 2024</v>
      </c>
      <c r="E1223" s="160" t="str">
        <f ca="1">IFERROR(__xludf.DUMMYFUNCTION("""COMPUTED_VALUE"""),"Script 1")</f>
        <v>Script 1</v>
      </c>
      <c r="F1223" s="160"/>
      <c r="G1223" s="160"/>
      <c r="H1223" s="160"/>
      <c r="I1223" s="160"/>
      <c r="J1223" s="160"/>
      <c r="K1223" s="160"/>
      <c r="L1223" s="160" t="str">
        <f t="shared" ca="1" si="9"/>
        <v>Script 1</v>
      </c>
      <c r="M1223" s="161"/>
      <c r="N1223" s="150"/>
      <c r="O1223" s="150"/>
      <c r="P1223" s="150"/>
      <c r="Q1223" s="150"/>
      <c r="R1223" s="150"/>
      <c r="S1223" s="150"/>
      <c r="T1223" s="150"/>
      <c r="U1223" s="150"/>
      <c r="V1223" s="150"/>
      <c r="W1223" s="150"/>
      <c r="X1223" s="150"/>
      <c r="Y1223" s="150"/>
      <c r="Z1223" s="150"/>
      <c r="AA1223" s="150"/>
    </row>
    <row r="1224" spans="1:27" ht="12.75">
      <c r="A1224" s="150"/>
      <c r="B1224" s="158">
        <f t="shared" si="8"/>
        <v>1216</v>
      </c>
      <c r="C1224" s="159" t="str">
        <f ca="1">IFERROR(__xludf.DUMMYFUNCTION("""COMPUTED_VALUE"""),"Salsabila Tasya Harris")</f>
        <v>Salsabila Tasya Harris</v>
      </c>
      <c r="D1224" s="160" t="str">
        <f ca="1">IFERROR(__xludf.DUMMYFUNCTION("""COMPUTED_VALUE"""),"Nov 19, 2024")</f>
        <v>Nov 19, 2024</v>
      </c>
      <c r="E1224" s="160" t="str">
        <f ca="1">IFERROR(__xludf.DUMMYFUNCTION("""COMPUTED_VALUE"""),"Script 1")</f>
        <v>Script 1</v>
      </c>
      <c r="F1224" s="160"/>
      <c r="G1224" s="160"/>
      <c r="H1224" s="160"/>
      <c r="I1224" s="160"/>
      <c r="J1224" s="160"/>
      <c r="K1224" s="160"/>
      <c r="L1224" s="160" t="str">
        <f t="shared" ca="1" si="9"/>
        <v>Script 1</v>
      </c>
      <c r="M1224" s="161"/>
      <c r="N1224" s="150"/>
      <c r="O1224" s="150"/>
      <c r="P1224" s="150"/>
      <c r="Q1224" s="150"/>
      <c r="R1224" s="150"/>
      <c r="S1224" s="150"/>
      <c r="T1224" s="150"/>
      <c r="U1224" s="150"/>
      <c r="V1224" s="150"/>
      <c r="W1224" s="150"/>
      <c r="X1224" s="150"/>
      <c r="Y1224" s="150"/>
      <c r="Z1224" s="150"/>
      <c r="AA1224" s="150"/>
    </row>
    <row r="1225" spans="1:27" ht="12.75">
      <c r="A1225" s="150"/>
      <c r="B1225" s="158">
        <f t="shared" si="8"/>
        <v>1217</v>
      </c>
      <c r="C1225" s="159" t="str">
        <f ca="1">IFERROR(__xludf.DUMMYFUNCTION("""COMPUTED_VALUE"""),"Huzaifah Ramli")</f>
        <v>Huzaifah Ramli</v>
      </c>
      <c r="D1225" s="160" t="str">
        <f ca="1">IFERROR(__xludf.DUMMYFUNCTION("""COMPUTED_VALUE"""),"Nov 19, 2024")</f>
        <v>Nov 19, 2024</v>
      </c>
      <c r="E1225" s="160" t="str">
        <f ca="1">IFERROR(__xludf.DUMMYFUNCTION("""COMPUTED_VALUE"""),"Script 1")</f>
        <v>Script 1</v>
      </c>
      <c r="F1225" s="160"/>
      <c r="G1225" s="160"/>
      <c r="H1225" s="160"/>
      <c r="I1225" s="160"/>
      <c r="J1225" s="160"/>
      <c r="K1225" s="160"/>
      <c r="L1225" s="160" t="str">
        <f t="shared" ca="1" si="9"/>
        <v>Script 1</v>
      </c>
      <c r="M1225" s="161"/>
      <c r="N1225" s="150"/>
      <c r="O1225" s="150"/>
      <c r="P1225" s="150"/>
      <c r="Q1225" s="150"/>
      <c r="R1225" s="150"/>
      <c r="S1225" s="150"/>
      <c r="T1225" s="150"/>
      <c r="U1225" s="150"/>
      <c r="V1225" s="150"/>
      <c r="W1225" s="150"/>
      <c r="X1225" s="150"/>
      <c r="Y1225" s="150"/>
      <c r="Z1225" s="150"/>
      <c r="AA1225" s="150"/>
    </row>
    <row r="1226" spans="1:27" ht="12.75">
      <c r="A1226" s="150"/>
      <c r="B1226" s="158">
        <f t="shared" si="8"/>
        <v>1218</v>
      </c>
      <c r="C1226" s="159" t="str">
        <f ca="1">IFERROR(__xludf.DUMMYFUNCTION("""COMPUTED_VALUE"""),"FARAH HANIM")</f>
        <v>FARAH HANIM</v>
      </c>
      <c r="D1226" s="160" t="str">
        <f ca="1">IFERROR(__xludf.DUMMYFUNCTION("""COMPUTED_VALUE"""),"Nov 19, 2024")</f>
        <v>Nov 19, 2024</v>
      </c>
      <c r="E1226" s="160" t="str">
        <f ca="1">IFERROR(__xludf.DUMMYFUNCTION("""COMPUTED_VALUE"""),"Script 1")</f>
        <v>Script 1</v>
      </c>
      <c r="F1226" s="160"/>
      <c r="G1226" s="160"/>
      <c r="H1226" s="160"/>
      <c r="I1226" s="160"/>
      <c r="J1226" s="160"/>
      <c r="K1226" s="160"/>
      <c r="L1226" s="160" t="str">
        <f t="shared" ca="1" si="9"/>
        <v>Script 1</v>
      </c>
      <c r="M1226" s="161"/>
      <c r="N1226" s="150"/>
      <c r="O1226" s="150"/>
      <c r="P1226" s="150"/>
      <c r="Q1226" s="150"/>
      <c r="R1226" s="150"/>
      <c r="S1226" s="150"/>
      <c r="T1226" s="150"/>
      <c r="U1226" s="150"/>
      <c r="V1226" s="150"/>
      <c r="W1226" s="150"/>
      <c r="X1226" s="150"/>
      <c r="Y1226" s="150"/>
      <c r="Z1226" s="150"/>
      <c r="AA1226" s="150"/>
    </row>
    <row r="1227" spans="1:27" ht="12.75">
      <c r="A1227" s="150"/>
      <c r="B1227" s="158">
        <f t="shared" si="8"/>
        <v>1219</v>
      </c>
      <c r="C1227" s="159" t="str">
        <f ca="1">IFERROR(__xludf.DUMMYFUNCTION("""COMPUTED_VALUE"""),"Fathiah Diyana")</f>
        <v>Fathiah Diyana</v>
      </c>
      <c r="D1227" s="160" t="str">
        <f ca="1">IFERROR(__xludf.DUMMYFUNCTION("""COMPUTED_VALUE"""),"Nov 19, 2024")</f>
        <v>Nov 19, 2024</v>
      </c>
      <c r="E1227" s="160" t="str">
        <f ca="1">IFERROR(__xludf.DUMMYFUNCTION("""COMPUTED_VALUE"""),"Script 1")</f>
        <v>Script 1</v>
      </c>
      <c r="F1227" s="160"/>
      <c r="G1227" s="160"/>
      <c r="H1227" s="160"/>
      <c r="I1227" s="160"/>
      <c r="J1227" s="160"/>
      <c r="K1227" s="160"/>
      <c r="L1227" s="160" t="str">
        <f t="shared" ca="1" si="9"/>
        <v>Script 1</v>
      </c>
      <c r="M1227" s="161"/>
      <c r="N1227" s="150"/>
      <c r="O1227" s="150"/>
      <c r="P1227" s="150"/>
      <c r="Q1227" s="150"/>
      <c r="R1227" s="150"/>
      <c r="S1227" s="150"/>
      <c r="T1227" s="150"/>
      <c r="U1227" s="150"/>
      <c r="V1227" s="150"/>
      <c r="W1227" s="150"/>
      <c r="X1227" s="150"/>
      <c r="Y1227" s="150"/>
      <c r="Z1227" s="150"/>
      <c r="AA1227" s="150"/>
    </row>
    <row r="1228" spans="1:27" ht="12.75">
      <c r="A1228" s="150"/>
      <c r="B1228" s="158">
        <f t="shared" si="8"/>
        <v>1220</v>
      </c>
      <c r="C1228" s="159" t="str">
        <f ca="1">IFERROR(__xludf.DUMMYFUNCTION("""COMPUTED_VALUE"""),"Syahmi Wafiq")</f>
        <v>Syahmi Wafiq</v>
      </c>
      <c r="D1228" s="160" t="str">
        <f ca="1">IFERROR(__xludf.DUMMYFUNCTION("""COMPUTED_VALUE"""),"Nov 19, 2024")</f>
        <v>Nov 19, 2024</v>
      </c>
      <c r="E1228" s="160" t="str">
        <f ca="1">IFERROR(__xludf.DUMMYFUNCTION("""COMPUTED_VALUE"""),"Script 1")</f>
        <v>Script 1</v>
      </c>
      <c r="F1228" s="160"/>
      <c r="G1228" s="160"/>
      <c r="H1228" s="160"/>
      <c r="I1228" s="160"/>
      <c r="J1228" s="160"/>
      <c r="K1228" s="160"/>
      <c r="L1228" s="160" t="str">
        <f t="shared" ca="1" si="9"/>
        <v>Script 1</v>
      </c>
      <c r="M1228" s="161"/>
      <c r="N1228" s="150"/>
      <c r="O1228" s="150"/>
      <c r="P1228" s="150"/>
      <c r="Q1228" s="150"/>
      <c r="R1228" s="150"/>
      <c r="S1228" s="150"/>
      <c r="T1228" s="150"/>
      <c r="U1228" s="150"/>
      <c r="V1228" s="150"/>
      <c r="W1228" s="150"/>
      <c r="X1228" s="150"/>
      <c r="Y1228" s="150"/>
      <c r="Z1228" s="150"/>
      <c r="AA1228" s="150"/>
    </row>
    <row r="1229" spans="1:27" ht="12.75">
      <c r="A1229" s="150"/>
      <c r="B1229" s="158">
        <f t="shared" si="8"/>
        <v>1221</v>
      </c>
      <c r="C1229" s="159" t="str">
        <f ca="1">IFERROR(__xludf.DUMMYFUNCTION("""COMPUTED_VALUE"""),"Adlina Zulkernain")</f>
        <v>Adlina Zulkernain</v>
      </c>
      <c r="D1229" s="160" t="str">
        <f ca="1">IFERROR(__xludf.DUMMYFUNCTION("""COMPUTED_VALUE"""),"Nov 19, 2024")</f>
        <v>Nov 19, 2024</v>
      </c>
      <c r="E1229" s="160" t="str">
        <f ca="1">IFERROR(__xludf.DUMMYFUNCTION("""COMPUTED_VALUE"""),"Script 1")</f>
        <v>Script 1</v>
      </c>
      <c r="F1229" s="160"/>
      <c r="G1229" s="160"/>
      <c r="H1229" s="160"/>
      <c r="I1229" s="160"/>
      <c r="J1229" s="160"/>
      <c r="K1229" s="160"/>
      <c r="L1229" s="160" t="str">
        <f t="shared" ca="1" si="9"/>
        <v>Script 1</v>
      </c>
      <c r="M1229" s="161"/>
      <c r="N1229" s="150"/>
      <c r="O1229" s="150"/>
      <c r="P1229" s="150"/>
      <c r="Q1229" s="150"/>
      <c r="R1229" s="150"/>
      <c r="S1229" s="150"/>
      <c r="T1229" s="150"/>
      <c r="U1229" s="150"/>
      <c r="V1229" s="150"/>
      <c r="W1229" s="150"/>
      <c r="X1229" s="150"/>
      <c r="Y1229" s="150"/>
      <c r="Z1229" s="150"/>
      <c r="AA1229" s="150"/>
    </row>
    <row r="1230" spans="1:27" ht="12.75">
      <c r="A1230" s="150"/>
      <c r="B1230" s="158">
        <f t="shared" si="8"/>
        <v>1222</v>
      </c>
      <c r="C1230" s="159" t="str">
        <f ca="1">IFERROR(__xludf.DUMMYFUNCTION("""COMPUTED_VALUE"""),"Nayli Mahamad Fadzili")</f>
        <v>Nayli Mahamad Fadzili</v>
      </c>
      <c r="D1230" s="160" t="str">
        <f ca="1">IFERROR(__xludf.DUMMYFUNCTION("""COMPUTED_VALUE"""),"Nov 19, 2024")</f>
        <v>Nov 19, 2024</v>
      </c>
      <c r="E1230" s="160" t="str">
        <f ca="1">IFERROR(__xludf.DUMMYFUNCTION("""COMPUTED_VALUE"""),"Script 1")</f>
        <v>Script 1</v>
      </c>
      <c r="F1230" s="160"/>
      <c r="G1230" s="160"/>
      <c r="H1230" s="160"/>
      <c r="I1230" s="160"/>
      <c r="J1230" s="160"/>
      <c r="K1230" s="160"/>
      <c r="L1230" s="160" t="str">
        <f t="shared" ca="1" si="9"/>
        <v>Script 1</v>
      </c>
      <c r="M1230" s="161"/>
      <c r="N1230" s="150"/>
      <c r="O1230" s="150"/>
      <c r="P1230" s="150"/>
      <c r="Q1230" s="150"/>
      <c r="R1230" s="150"/>
      <c r="S1230" s="150"/>
      <c r="T1230" s="150"/>
      <c r="U1230" s="150"/>
      <c r="V1230" s="150"/>
      <c r="W1230" s="150"/>
      <c r="X1230" s="150"/>
      <c r="Y1230" s="150"/>
      <c r="Z1230" s="150"/>
      <c r="AA1230" s="150"/>
    </row>
    <row r="1231" spans="1:27" ht="12.75">
      <c r="A1231" s="150"/>
      <c r="B1231" s="158">
        <f t="shared" si="8"/>
        <v>1223</v>
      </c>
      <c r="C1231" s="159" t="str">
        <f ca="1">IFERROR(__xludf.DUMMYFUNCTION("""COMPUTED_VALUE"""),"Khairul Iqmal")</f>
        <v>Khairul Iqmal</v>
      </c>
      <c r="D1231" s="160" t="str">
        <f ca="1">IFERROR(__xludf.DUMMYFUNCTION("""COMPUTED_VALUE"""),"Nov 19, 2024")</f>
        <v>Nov 19, 2024</v>
      </c>
      <c r="E1231" s="160" t="str">
        <f ca="1">IFERROR(__xludf.DUMMYFUNCTION("""COMPUTED_VALUE"""),"Script 1")</f>
        <v>Script 1</v>
      </c>
      <c r="F1231" s="160"/>
      <c r="G1231" s="160"/>
      <c r="H1231" s="160"/>
      <c r="I1231" s="160"/>
      <c r="J1231" s="160"/>
      <c r="K1231" s="160"/>
      <c r="L1231" s="160" t="str">
        <f t="shared" ca="1" si="9"/>
        <v>Script 1</v>
      </c>
      <c r="M1231" s="161"/>
      <c r="N1231" s="150"/>
      <c r="O1231" s="150"/>
      <c r="P1231" s="150"/>
      <c r="Q1231" s="150"/>
      <c r="R1231" s="150"/>
      <c r="S1231" s="150"/>
      <c r="T1231" s="150"/>
      <c r="U1231" s="150"/>
      <c r="V1231" s="150"/>
      <c r="W1231" s="150"/>
      <c r="X1231" s="150"/>
      <c r="Y1231" s="150"/>
      <c r="Z1231" s="150"/>
      <c r="AA1231" s="150"/>
    </row>
    <row r="1232" spans="1:27" ht="12.75">
      <c r="A1232" s="150"/>
      <c r="B1232" s="158">
        <f t="shared" si="8"/>
        <v>1224</v>
      </c>
      <c r="C1232" s="159" t="str">
        <f ca="1">IFERROR(__xludf.DUMMYFUNCTION("""COMPUTED_VALUE"""),"Nurul Izzah Abul Jalil")</f>
        <v>Nurul Izzah Abul Jalil</v>
      </c>
      <c r="D1232" s="160" t="str">
        <f ca="1">IFERROR(__xludf.DUMMYFUNCTION("""COMPUTED_VALUE"""),"Nov 19, 2024")</f>
        <v>Nov 19, 2024</v>
      </c>
      <c r="E1232" s="160" t="str">
        <f ca="1">IFERROR(__xludf.DUMMYFUNCTION("""COMPUTED_VALUE"""),"Script 1")</f>
        <v>Script 1</v>
      </c>
      <c r="F1232" s="160"/>
      <c r="G1232" s="160"/>
      <c r="H1232" s="160"/>
      <c r="I1232" s="160"/>
      <c r="J1232" s="160"/>
      <c r="K1232" s="160"/>
      <c r="L1232" s="160" t="str">
        <f t="shared" ca="1" si="9"/>
        <v>Script 1</v>
      </c>
      <c r="M1232" s="161"/>
      <c r="N1232" s="150"/>
      <c r="O1232" s="150"/>
      <c r="P1232" s="150"/>
      <c r="Q1232" s="150"/>
      <c r="R1232" s="150"/>
      <c r="S1232" s="150"/>
      <c r="T1232" s="150"/>
      <c r="U1232" s="150"/>
      <c r="V1232" s="150"/>
      <c r="W1232" s="150"/>
      <c r="X1232" s="150"/>
      <c r="Y1232" s="150"/>
      <c r="Z1232" s="150"/>
      <c r="AA1232" s="150"/>
    </row>
    <row r="1233" spans="1:27" ht="12.75">
      <c r="A1233" s="150"/>
      <c r="B1233" s="158">
        <f t="shared" si="8"/>
        <v>1225</v>
      </c>
      <c r="C1233" s="159" t="str">
        <f ca="1">IFERROR(__xludf.DUMMYFUNCTION("""COMPUTED_VALUE"""),"Hanifan saufi")</f>
        <v>Hanifan saufi</v>
      </c>
      <c r="D1233" s="160" t="str">
        <f ca="1">IFERROR(__xludf.DUMMYFUNCTION("""COMPUTED_VALUE"""),"Nov 19, 2024")</f>
        <v>Nov 19, 2024</v>
      </c>
      <c r="E1233" s="160" t="str">
        <f ca="1">IFERROR(__xludf.DUMMYFUNCTION("""COMPUTED_VALUE"""),"Script 1")</f>
        <v>Script 1</v>
      </c>
      <c r="F1233" s="160"/>
      <c r="G1233" s="160"/>
      <c r="H1233" s="160"/>
      <c r="I1233" s="160"/>
      <c r="J1233" s="160"/>
      <c r="K1233" s="160"/>
      <c r="L1233" s="160" t="str">
        <f t="shared" ca="1" si="9"/>
        <v>Script 1</v>
      </c>
      <c r="M1233" s="161"/>
      <c r="N1233" s="150"/>
      <c r="O1233" s="150"/>
      <c r="P1233" s="150"/>
      <c r="Q1233" s="150"/>
      <c r="R1233" s="150"/>
      <c r="S1233" s="150"/>
      <c r="T1233" s="150"/>
      <c r="U1233" s="150"/>
      <c r="V1233" s="150"/>
      <c r="W1233" s="150"/>
      <c r="X1233" s="150"/>
      <c r="Y1233" s="150"/>
      <c r="Z1233" s="150"/>
      <c r="AA1233" s="150"/>
    </row>
    <row r="1234" spans="1:27" ht="12.75">
      <c r="A1234" s="150"/>
      <c r="B1234" s="158">
        <f t="shared" si="8"/>
        <v>1226</v>
      </c>
      <c r="C1234" s="159" t="str">
        <f ca="1">IFERROR(__xludf.DUMMYFUNCTION("""COMPUTED_VALUE"""),"Amran Mohd Zakerini")</f>
        <v>Amran Mohd Zakerini</v>
      </c>
      <c r="D1234" s="160" t="str">
        <f ca="1">IFERROR(__xludf.DUMMYFUNCTION("""COMPUTED_VALUE"""),"Nov 19, 2024")</f>
        <v>Nov 19, 2024</v>
      </c>
      <c r="E1234" s="160" t="str">
        <f ca="1">IFERROR(__xludf.DUMMYFUNCTION("""COMPUTED_VALUE"""),"Script 1")</f>
        <v>Script 1</v>
      </c>
      <c r="F1234" s="160"/>
      <c r="G1234" s="160"/>
      <c r="H1234" s="160"/>
      <c r="I1234" s="160"/>
      <c r="J1234" s="160"/>
      <c r="K1234" s="160"/>
      <c r="L1234" s="160" t="str">
        <f t="shared" ca="1" si="9"/>
        <v>Script 1</v>
      </c>
      <c r="M1234" s="161"/>
      <c r="N1234" s="150"/>
      <c r="O1234" s="150"/>
      <c r="P1234" s="150"/>
      <c r="Q1234" s="150"/>
      <c r="R1234" s="150"/>
      <c r="S1234" s="150"/>
      <c r="T1234" s="150"/>
      <c r="U1234" s="150"/>
      <c r="V1234" s="150"/>
      <c r="W1234" s="150"/>
      <c r="X1234" s="150"/>
      <c r="Y1234" s="150"/>
      <c r="Z1234" s="150"/>
      <c r="AA1234" s="150"/>
    </row>
    <row r="1235" spans="1:27" ht="12.75">
      <c r="A1235" s="150"/>
      <c r="B1235" s="158">
        <f t="shared" si="8"/>
        <v>1227</v>
      </c>
      <c r="C1235" s="159" t="str">
        <f ca="1">IFERROR(__xludf.DUMMYFUNCTION("""COMPUTED_VALUE"""),"MUHAMAD ADIB MUSTAZIM")</f>
        <v>MUHAMAD ADIB MUSTAZIM</v>
      </c>
      <c r="D1235" s="160" t="str">
        <f ca="1">IFERROR(__xludf.DUMMYFUNCTION("""COMPUTED_VALUE"""),"Nov 19, 2024")</f>
        <v>Nov 19, 2024</v>
      </c>
      <c r="E1235" s="160" t="str">
        <f ca="1">IFERROR(__xludf.DUMMYFUNCTION("""COMPUTED_VALUE"""),"Script 1")</f>
        <v>Script 1</v>
      </c>
      <c r="F1235" s="160"/>
      <c r="G1235" s="160"/>
      <c r="H1235" s="160"/>
      <c r="I1235" s="160"/>
      <c r="J1235" s="160"/>
      <c r="K1235" s="160"/>
      <c r="L1235" s="160" t="str">
        <f t="shared" ca="1" si="9"/>
        <v>Script 1</v>
      </c>
      <c r="M1235" s="161"/>
      <c r="N1235" s="150"/>
      <c r="O1235" s="150"/>
      <c r="P1235" s="150"/>
      <c r="Q1235" s="150"/>
      <c r="R1235" s="150"/>
      <c r="S1235" s="150"/>
      <c r="T1235" s="150"/>
      <c r="U1235" s="150"/>
      <c r="V1235" s="150"/>
      <c r="W1235" s="150"/>
      <c r="X1235" s="150"/>
      <c r="Y1235" s="150"/>
      <c r="Z1235" s="150"/>
      <c r="AA1235" s="150"/>
    </row>
    <row r="1236" spans="1:27" ht="12.75">
      <c r="A1236" s="150"/>
      <c r="B1236" s="158">
        <f t="shared" si="8"/>
        <v>1228</v>
      </c>
      <c r="C1236" s="159" t="str">
        <f ca="1">IFERROR(__xludf.DUMMYFUNCTION("""COMPUTED_VALUE"""),"zureen nasuha")</f>
        <v>zureen nasuha</v>
      </c>
      <c r="D1236" s="160" t="str">
        <f ca="1">IFERROR(__xludf.DUMMYFUNCTION("""COMPUTED_VALUE"""),"Nov 19, 2024")</f>
        <v>Nov 19, 2024</v>
      </c>
      <c r="E1236" s="160" t="str">
        <f ca="1">IFERROR(__xludf.DUMMYFUNCTION("""COMPUTED_VALUE"""),"Script 1")</f>
        <v>Script 1</v>
      </c>
      <c r="F1236" s="160"/>
      <c r="G1236" s="160"/>
      <c r="H1236" s="160"/>
      <c r="I1236" s="160"/>
      <c r="J1236" s="160"/>
      <c r="K1236" s="160"/>
      <c r="L1236" s="160" t="str">
        <f t="shared" ca="1" si="9"/>
        <v>Script 1</v>
      </c>
      <c r="M1236" s="161"/>
      <c r="N1236" s="150"/>
      <c r="O1236" s="150"/>
      <c r="P1236" s="150"/>
      <c r="Q1236" s="150"/>
      <c r="R1236" s="150"/>
      <c r="S1236" s="150"/>
      <c r="T1236" s="150"/>
      <c r="U1236" s="150"/>
      <c r="V1236" s="150"/>
      <c r="W1236" s="150"/>
      <c r="X1236" s="150"/>
      <c r="Y1236" s="150"/>
      <c r="Z1236" s="150"/>
      <c r="AA1236" s="150"/>
    </row>
    <row r="1237" spans="1:27" ht="12.75">
      <c r="A1237" s="150"/>
      <c r="B1237" s="158">
        <f t="shared" si="8"/>
        <v>1229</v>
      </c>
      <c r="C1237" s="159" t="str">
        <f ca="1">IFERROR(__xludf.DUMMYFUNCTION("""COMPUTED_VALUE"""),"Zulnasri Said")</f>
        <v>Zulnasri Said</v>
      </c>
      <c r="D1237" s="160" t="str">
        <f ca="1">IFERROR(__xludf.DUMMYFUNCTION("""COMPUTED_VALUE"""),"Nov 19, 2024")</f>
        <v>Nov 19, 2024</v>
      </c>
      <c r="E1237" s="160" t="str">
        <f ca="1">IFERROR(__xludf.DUMMYFUNCTION("""COMPUTED_VALUE"""),"Script 1")</f>
        <v>Script 1</v>
      </c>
      <c r="F1237" s="160"/>
      <c r="G1237" s="160"/>
      <c r="H1237" s="160"/>
      <c r="I1237" s="160"/>
      <c r="J1237" s="160"/>
      <c r="K1237" s="160"/>
      <c r="L1237" s="160" t="str">
        <f t="shared" ca="1" si="9"/>
        <v>Script 1</v>
      </c>
      <c r="M1237" s="161"/>
      <c r="N1237" s="150"/>
      <c r="O1237" s="150"/>
      <c r="P1237" s="150"/>
      <c r="Q1237" s="150"/>
      <c r="R1237" s="150"/>
      <c r="S1237" s="150"/>
      <c r="T1237" s="150"/>
      <c r="U1237" s="150"/>
      <c r="V1237" s="150"/>
      <c r="W1237" s="150"/>
      <c r="X1237" s="150"/>
      <c r="Y1237" s="150"/>
      <c r="Z1237" s="150"/>
      <c r="AA1237" s="150"/>
    </row>
    <row r="1238" spans="1:27" ht="12.75">
      <c r="A1238" s="150"/>
      <c r="B1238" s="158">
        <f t="shared" si="8"/>
        <v>1230</v>
      </c>
      <c r="C1238" s="159" t="str">
        <f ca="1">IFERROR(__xludf.DUMMYFUNCTION("""COMPUTED_VALUE"""),"Munirah Azman")</f>
        <v>Munirah Azman</v>
      </c>
      <c r="D1238" s="160" t="str">
        <f ca="1">IFERROR(__xludf.DUMMYFUNCTION("""COMPUTED_VALUE"""),"Nov 19, 2024")</f>
        <v>Nov 19, 2024</v>
      </c>
      <c r="E1238" s="160" t="str">
        <f ca="1">IFERROR(__xludf.DUMMYFUNCTION("""COMPUTED_VALUE"""),"Script 1")</f>
        <v>Script 1</v>
      </c>
      <c r="F1238" s="160"/>
      <c r="G1238" s="160"/>
      <c r="H1238" s="160"/>
      <c r="I1238" s="160"/>
      <c r="J1238" s="160"/>
      <c r="K1238" s="160"/>
      <c r="L1238" s="160" t="str">
        <f t="shared" ca="1" si="9"/>
        <v>Script 1</v>
      </c>
      <c r="M1238" s="161"/>
      <c r="N1238" s="150"/>
      <c r="O1238" s="150"/>
      <c r="P1238" s="150"/>
      <c r="Q1238" s="150"/>
      <c r="R1238" s="150"/>
      <c r="S1238" s="150"/>
      <c r="T1238" s="150"/>
      <c r="U1238" s="150"/>
      <c r="V1238" s="150"/>
      <c r="W1238" s="150"/>
      <c r="X1238" s="150"/>
      <c r="Y1238" s="150"/>
      <c r="Z1238" s="150"/>
      <c r="AA1238" s="150"/>
    </row>
    <row r="1239" spans="1:27" ht="12.75">
      <c r="A1239" s="150"/>
      <c r="B1239" s="158">
        <f t="shared" si="8"/>
        <v>1231</v>
      </c>
      <c r="C1239" s="159" t="str">
        <f ca="1">IFERROR(__xludf.DUMMYFUNCTION("""COMPUTED_VALUE"""),"Aziela Arif")</f>
        <v>Aziela Arif</v>
      </c>
      <c r="D1239" s="160" t="str">
        <f ca="1">IFERROR(__xludf.DUMMYFUNCTION("""COMPUTED_VALUE"""),"Nov 19, 2024")</f>
        <v>Nov 19, 2024</v>
      </c>
      <c r="E1239" s="160" t="str">
        <f ca="1">IFERROR(__xludf.DUMMYFUNCTION("""COMPUTED_VALUE"""),"Script 1")</f>
        <v>Script 1</v>
      </c>
      <c r="F1239" s="160"/>
      <c r="G1239" s="160"/>
      <c r="H1239" s="160"/>
      <c r="I1239" s="160"/>
      <c r="J1239" s="160"/>
      <c r="K1239" s="160"/>
      <c r="L1239" s="160" t="str">
        <f t="shared" ca="1" si="9"/>
        <v>Script 1</v>
      </c>
      <c r="M1239" s="161"/>
      <c r="N1239" s="150"/>
      <c r="O1239" s="150"/>
      <c r="P1239" s="150"/>
      <c r="Q1239" s="150"/>
      <c r="R1239" s="150"/>
      <c r="S1239" s="150"/>
      <c r="T1239" s="150"/>
      <c r="U1239" s="150"/>
      <c r="V1239" s="150"/>
      <c r="W1239" s="150"/>
      <c r="X1239" s="150"/>
      <c r="Y1239" s="150"/>
      <c r="Z1239" s="150"/>
      <c r="AA1239" s="150"/>
    </row>
    <row r="1240" spans="1:27" ht="12.75">
      <c r="A1240" s="150"/>
      <c r="B1240" s="158">
        <f t="shared" si="8"/>
        <v>1232</v>
      </c>
      <c r="C1240" s="159" t="str">
        <f ca="1">IFERROR(__xludf.DUMMYFUNCTION("""COMPUTED_VALUE"""),"Nurin Najihah")</f>
        <v>Nurin Najihah</v>
      </c>
      <c r="D1240" s="160" t="str">
        <f ca="1">IFERROR(__xludf.DUMMYFUNCTION("""COMPUTED_VALUE"""),"Nov 19, 2024")</f>
        <v>Nov 19, 2024</v>
      </c>
      <c r="E1240" s="160" t="str">
        <f ca="1">IFERROR(__xludf.DUMMYFUNCTION("""COMPUTED_VALUE"""),"Script 1")</f>
        <v>Script 1</v>
      </c>
      <c r="F1240" s="160"/>
      <c r="G1240" s="160"/>
      <c r="H1240" s="160"/>
      <c r="I1240" s="160"/>
      <c r="J1240" s="160"/>
      <c r="K1240" s="160"/>
      <c r="L1240" s="160" t="str">
        <f t="shared" ca="1" si="9"/>
        <v>Script 1</v>
      </c>
      <c r="M1240" s="161"/>
      <c r="N1240" s="150"/>
      <c r="O1240" s="150"/>
      <c r="P1240" s="150"/>
      <c r="Q1240" s="150"/>
      <c r="R1240" s="150"/>
      <c r="S1240" s="150"/>
      <c r="T1240" s="150"/>
      <c r="U1240" s="150"/>
      <c r="V1240" s="150"/>
      <c r="W1240" s="150"/>
      <c r="X1240" s="150"/>
      <c r="Y1240" s="150"/>
      <c r="Z1240" s="150"/>
      <c r="AA1240" s="150"/>
    </row>
    <row r="1241" spans="1:27" ht="12.75">
      <c r="A1241" s="150"/>
      <c r="B1241" s="158">
        <f t="shared" si="8"/>
        <v>1233</v>
      </c>
      <c r="C1241" s="159" t="str">
        <f ca="1">IFERROR(__xludf.DUMMYFUNCTION("""COMPUTED_VALUE"""),"Nur Syahirah Mokhtar")</f>
        <v>Nur Syahirah Mokhtar</v>
      </c>
      <c r="D1241" s="160" t="str">
        <f ca="1">IFERROR(__xludf.DUMMYFUNCTION("""COMPUTED_VALUE"""),"Nov 19, 2024")</f>
        <v>Nov 19, 2024</v>
      </c>
      <c r="E1241" s="160" t="str">
        <f ca="1">IFERROR(__xludf.DUMMYFUNCTION("""COMPUTED_VALUE"""),"Script 1")</f>
        <v>Script 1</v>
      </c>
      <c r="F1241" s="160"/>
      <c r="G1241" s="160"/>
      <c r="H1241" s="160"/>
      <c r="I1241" s="160"/>
      <c r="J1241" s="160"/>
      <c r="K1241" s="160"/>
      <c r="L1241" s="160" t="str">
        <f t="shared" ca="1" si="9"/>
        <v>Script 1</v>
      </c>
      <c r="M1241" s="161"/>
      <c r="N1241" s="150"/>
      <c r="O1241" s="150"/>
      <c r="P1241" s="150"/>
      <c r="Q1241" s="150"/>
      <c r="R1241" s="150"/>
      <c r="S1241" s="150"/>
      <c r="T1241" s="150"/>
      <c r="U1241" s="150"/>
      <c r="V1241" s="150"/>
      <c r="W1241" s="150"/>
      <c r="X1241" s="150"/>
      <c r="Y1241" s="150"/>
      <c r="Z1241" s="150"/>
      <c r="AA1241" s="150"/>
    </row>
    <row r="1242" spans="1:27" ht="12.75">
      <c r="A1242" s="150"/>
      <c r="B1242" s="158">
        <f t="shared" si="8"/>
        <v>1234</v>
      </c>
      <c r="C1242" s="159" t="str">
        <f ca="1">IFERROR(__xludf.DUMMYFUNCTION("""COMPUTED_VALUE"""),"Syafinaz Roslan")</f>
        <v>Syafinaz Roslan</v>
      </c>
      <c r="D1242" s="160" t="str">
        <f ca="1">IFERROR(__xludf.DUMMYFUNCTION("""COMPUTED_VALUE"""),"Nov 19, 2024")</f>
        <v>Nov 19, 2024</v>
      </c>
      <c r="E1242" s="160" t="str">
        <f ca="1">IFERROR(__xludf.DUMMYFUNCTION("""COMPUTED_VALUE"""),"Script 1")</f>
        <v>Script 1</v>
      </c>
      <c r="F1242" s="160"/>
      <c r="G1242" s="160"/>
      <c r="H1242" s="160"/>
      <c r="I1242" s="160"/>
      <c r="J1242" s="160"/>
      <c r="K1242" s="160"/>
      <c r="L1242" s="160" t="str">
        <f t="shared" ca="1" si="9"/>
        <v>Script 1</v>
      </c>
      <c r="M1242" s="161"/>
      <c r="N1242" s="150"/>
      <c r="O1242" s="150"/>
      <c r="P1242" s="150"/>
      <c r="Q1242" s="150"/>
      <c r="R1242" s="150"/>
      <c r="S1242" s="150"/>
      <c r="T1242" s="150"/>
      <c r="U1242" s="150"/>
      <c r="V1242" s="150"/>
      <c r="W1242" s="150"/>
      <c r="X1242" s="150"/>
      <c r="Y1242" s="150"/>
      <c r="Z1242" s="150"/>
      <c r="AA1242" s="150"/>
    </row>
    <row r="1243" spans="1:27" ht="12.75">
      <c r="A1243" s="150"/>
      <c r="B1243" s="158">
        <f t="shared" si="8"/>
        <v>1235</v>
      </c>
      <c r="C1243" s="159" t="str">
        <f ca="1">IFERROR(__xludf.DUMMYFUNCTION("""COMPUTED_VALUE"""),"Ammarul Mubsyir Anandzachery")</f>
        <v>Ammarul Mubsyir Anandzachery</v>
      </c>
      <c r="D1243" s="160" t="str">
        <f ca="1">IFERROR(__xludf.DUMMYFUNCTION("""COMPUTED_VALUE"""),"Nov 19, 2024")</f>
        <v>Nov 19, 2024</v>
      </c>
      <c r="E1243" s="160" t="str">
        <f ca="1">IFERROR(__xludf.DUMMYFUNCTION("""COMPUTED_VALUE"""),"Script 1")</f>
        <v>Script 1</v>
      </c>
      <c r="F1243" s="160"/>
      <c r="G1243" s="160"/>
      <c r="H1243" s="160"/>
      <c r="I1243" s="160"/>
      <c r="J1243" s="160"/>
      <c r="K1243" s="160"/>
      <c r="L1243" s="160" t="str">
        <f t="shared" ca="1" si="9"/>
        <v>Script 1</v>
      </c>
      <c r="M1243" s="161"/>
      <c r="N1243" s="150"/>
      <c r="O1243" s="150"/>
      <c r="P1243" s="150"/>
      <c r="Q1243" s="150"/>
      <c r="R1243" s="150"/>
      <c r="S1243" s="150"/>
      <c r="T1243" s="150"/>
      <c r="U1243" s="150"/>
      <c r="V1243" s="150"/>
      <c r="W1243" s="150"/>
      <c r="X1243" s="150"/>
      <c r="Y1243" s="150"/>
      <c r="Z1243" s="150"/>
      <c r="AA1243" s="150"/>
    </row>
    <row r="1244" spans="1:27" ht="12.75">
      <c r="A1244" s="150"/>
      <c r="B1244" s="158">
        <f t="shared" si="8"/>
        <v>1236</v>
      </c>
      <c r="C1244" s="159" t="str">
        <f ca="1">IFERROR(__xludf.DUMMYFUNCTION("""COMPUTED_VALUE"""),"Anis Athirah")</f>
        <v>Anis Athirah</v>
      </c>
      <c r="D1244" s="160" t="str">
        <f ca="1">IFERROR(__xludf.DUMMYFUNCTION("""COMPUTED_VALUE"""),"Nov 19, 2024")</f>
        <v>Nov 19, 2024</v>
      </c>
      <c r="E1244" s="160" t="str">
        <f ca="1">IFERROR(__xludf.DUMMYFUNCTION("""COMPUTED_VALUE"""),"Script 1")</f>
        <v>Script 1</v>
      </c>
      <c r="F1244" s="160"/>
      <c r="G1244" s="160"/>
      <c r="H1244" s="160"/>
      <c r="I1244" s="160"/>
      <c r="J1244" s="160"/>
      <c r="K1244" s="160"/>
      <c r="L1244" s="160" t="str">
        <f t="shared" ca="1" si="9"/>
        <v>Script 1</v>
      </c>
      <c r="M1244" s="161"/>
      <c r="N1244" s="150"/>
      <c r="O1244" s="150"/>
      <c r="P1244" s="150"/>
      <c r="Q1244" s="150"/>
      <c r="R1244" s="150"/>
      <c r="S1244" s="150"/>
      <c r="T1244" s="150"/>
      <c r="U1244" s="150"/>
      <c r="V1244" s="150"/>
      <c r="W1244" s="150"/>
      <c r="X1244" s="150"/>
      <c r="Y1244" s="150"/>
      <c r="Z1244" s="150"/>
      <c r="AA1244" s="150"/>
    </row>
    <row r="1245" spans="1:27" ht="12.75">
      <c r="A1245" s="150"/>
      <c r="B1245" s="158">
        <f t="shared" si="8"/>
        <v>1237</v>
      </c>
      <c r="C1245" s="159" t="str">
        <f ca="1">IFERROR(__xludf.DUMMYFUNCTION("""COMPUTED_VALUE"""),"Ezzan Eusop")</f>
        <v>Ezzan Eusop</v>
      </c>
      <c r="D1245" s="160" t="str">
        <f ca="1">IFERROR(__xludf.DUMMYFUNCTION("""COMPUTED_VALUE"""),"Nov 19, 2024")</f>
        <v>Nov 19, 2024</v>
      </c>
      <c r="E1245" s="160" t="str">
        <f ca="1">IFERROR(__xludf.DUMMYFUNCTION("""COMPUTED_VALUE"""),"Script 1")</f>
        <v>Script 1</v>
      </c>
      <c r="F1245" s="160"/>
      <c r="G1245" s="160"/>
      <c r="H1245" s="160"/>
      <c r="I1245" s="160"/>
      <c r="J1245" s="160"/>
      <c r="K1245" s="160"/>
      <c r="L1245" s="160" t="str">
        <f t="shared" ca="1" si="9"/>
        <v>Script 1</v>
      </c>
      <c r="M1245" s="161"/>
      <c r="N1245" s="150"/>
      <c r="O1245" s="150"/>
      <c r="P1245" s="150"/>
      <c r="Q1245" s="150"/>
      <c r="R1245" s="150"/>
      <c r="S1245" s="150"/>
      <c r="T1245" s="150"/>
      <c r="U1245" s="150"/>
      <c r="V1245" s="150"/>
      <c r="W1245" s="150"/>
      <c r="X1245" s="150"/>
      <c r="Y1245" s="150"/>
      <c r="Z1245" s="150"/>
      <c r="AA1245" s="150"/>
    </row>
    <row r="1246" spans="1:27" ht="12.75">
      <c r="A1246" s="150"/>
      <c r="B1246" s="158">
        <f t="shared" si="8"/>
        <v>1238</v>
      </c>
      <c r="C1246" s="159" t="str">
        <f ca="1">IFERROR(__xludf.DUMMYFUNCTION("""COMPUTED_VALUE"""),"Safiyyah H.")</f>
        <v>Safiyyah H.</v>
      </c>
      <c r="D1246" s="160" t="str">
        <f ca="1">IFERROR(__xludf.DUMMYFUNCTION("""COMPUTED_VALUE"""),"Nov 19, 2024")</f>
        <v>Nov 19, 2024</v>
      </c>
      <c r="E1246" s="160" t="str">
        <f ca="1">IFERROR(__xludf.DUMMYFUNCTION("""COMPUTED_VALUE"""),"Script 1")</f>
        <v>Script 1</v>
      </c>
      <c r="F1246" s="160"/>
      <c r="G1246" s="160"/>
      <c r="H1246" s="160"/>
      <c r="I1246" s="160"/>
      <c r="J1246" s="160"/>
      <c r="K1246" s="160"/>
      <c r="L1246" s="160" t="str">
        <f t="shared" ca="1" si="9"/>
        <v>Script 1</v>
      </c>
      <c r="M1246" s="161"/>
      <c r="N1246" s="150"/>
      <c r="O1246" s="150"/>
      <c r="P1246" s="150"/>
      <c r="Q1246" s="150"/>
      <c r="R1246" s="150"/>
      <c r="S1246" s="150"/>
      <c r="T1246" s="150"/>
      <c r="U1246" s="150"/>
      <c r="V1246" s="150"/>
      <c r="W1246" s="150"/>
      <c r="X1246" s="150"/>
      <c r="Y1246" s="150"/>
      <c r="Z1246" s="150"/>
      <c r="AA1246" s="150"/>
    </row>
    <row r="1247" spans="1:27" ht="12.75">
      <c r="A1247" s="150"/>
      <c r="B1247" s="158">
        <f t="shared" si="8"/>
        <v>1239</v>
      </c>
      <c r="C1247" s="159" t="str">
        <f ca="1">IFERROR(__xludf.DUMMYFUNCTION("""COMPUTED_VALUE"""),"Arissa Nadirah")</f>
        <v>Arissa Nadirah</v>
      </c>
      <c r="D1247" s="160" t="str">
        <f ca="1">IFERROR(__xludf.DUMMYFUNCTION("""COMPUTED_VALUE"""),"Nov 19, 2024")</f>
        <v>Nov 19, 2024</v>
      </c>
      <c r="E1247" s="160" t="str">
        <f ca="1">IFERROR(__xludf.DUMMYFUNCTION("""COMPUTED_VALUE"""),"Script 1")</f>
        <v>Script 1</v>
      </c>
      <c r="F1247" s="160"/>
      <c r="G1247" s="160"/>
      <c r="H1247" s="160"/>
      <c r="I1247" s="160"/>
      <c r="J1247" s="160"/>
      <c r="K1247" s="160"/>
      <c r="L1247" s="160" t="str">
        <f t="shared" ca="1" si="9"/>
        <v>Script 1</v>
      </c>
      <c r="M1247" s="161"/>
      <c r="N1247" s="150"/>
      <c r="O1247" s="150"/>
      <c r="P1247" s="150"/>
      <c r="Q1247" s="150"/>
      <c r="R1247" s="150"/>
      <c r="S1247" s="150"/>
      <c r="T1247" s="150"/>
      <c r="U1247" s="150"/>
      <c r="V1247" s="150"/>
      <c r="W1247" s="150"/>
      <c r="X1247" s="150"/>
      <c r="Y1247" s="150"/>
      <c r="Z1247" s="150"/>
      <c r="AA1247" s="150"/>
    </row>
    <row r="1248" spans="1:27" ht="12.75">
      <c r="A1248" s="150"/>
      <c r="B1248" s="158">
        <f t="shared" si="8"/>
        <v>1240</v>
      </c>
      <c r="C1248" s="159" t="str">
        <f ca="1">IFERROR(__xludf.DUMMYFUNCTION("""COMPUTED_VALUE"""),"Syazana Ahmad Khairi")</f>
        <v>Syazana Ahmad Khairi</v>
      </c>
      <c r="D1248" s="160" t="str">
        <f ca="1">IFERROR(__xludf.DUMMYFUNCTION("""COMPUTED_VALUE"""),"Nov 19, 2024")</f>
        <v>Nov 19, 2024</v>
      </c>
      <c r="E1248" s="160" t="str">
        <f ca="1">IFERROR(__xludf.DUMMYFUNCTION("""COMPUTED_VALUE"""),"Script 1")</f>
        <v>Script 1</v>
      </c>
      <c r="F1248" s="160"/>
      <c r="G1248" s="160"/>
      <c r="H1248" s="160"/>
      <c r="I1248" s="160"/>
      <c r="J1248" s="160"/>
      <c r="K1248" s="160"/>
      <c r="L1248" s="160" t="str">
        <f t="shared" ca="1" si="9"/>
        <v>Script 1</v>
      </c>
      <c r="M1248" s="161"/>
      <c r="N1248" s="150"/>
      <c r="O1248" s="150"/>
      <c r="P1248" s="150"/>
      <c r="Q1248" s="150"/>
      <c r="R1248" s="150"/>
      <c r="S1248" s="150"/>
      <c r="T1248" s="150"/>
      <c r="U1248" s="150"/>
      <c r="V1248" s="150"/>
      <c r="W1248" s="150"/>
      <c r="X1248" s="150"/>
      <c r="Y1248" s="150"/>
      <c r="Z1248" s="150"/>
      <c r="AA1248" s="150"/>
    </row>
    <row r="1249" spans="1:27" ht="12.75">
      <c r="A1249" s="150"/>
      <c r="B1249" s="158">
        <f t="shared" si="8"/>
        <v>1241</v>
      </c>
      <c r="C1249" s="159" t="str">
        <f ca="1">IFERROR(__xludf.DUMMYFUNCTION("""COMPUTED_VALUE"""),"Nazira Shahira Telit")</f>
        <v>Nazira Shahira Telit</v>
      </c>
      <c r="D1249" s="160" t="str">
        <f ca="1">IFERROR(__xludf.DUMMYFUNCTION("""COMPUTED_VALUE"""),"Nov 19, 2024")</f>
        <v>Nov 19, 2024</v>
      </c>
      <c r="E1249" s="160" t="str">
        <f ca="1">IFERROR(__xludf.DUMMYFUNCTION("""COMPUTED_VALUE"""),"Script 1")</f>
        <v>Script 1</v>
      </c>
      <c r="F1249" s="160"/>
      <c r="G1249" s="160"/>
      <c r="H1249" s="160"/>
      <c r="I1249" s="160"/>
      <c r="J1249" s="160"/>
      <c r="K1249" s="160"/>
      <c r="L1249" s="160" t="str">
        <f t="shared" ca="1" si="9"/>
        <v>Script 1</v>
      </c>
      <c r="M1249" s="161"/>
      <c r="N1249" s="150"/>
      <c r="O1249" s="150"/>
      <c r="P1249" s="150"/>
      <c r="Q1249" s="150"/>
      <c r="R1249" s="150"/>
      <c r="S1249" s="150"/>
      <c r="T1249" s="150"/>
      <c r="U1249" s="150"/>
      <c r="V1249" s="150"/>
      <c r="W1249" s="150"/>
      <c r="X1249" s="150"/>
      <c r="Y1249" s="150"/>
      <c r="Z1249" s="150"/>
      <c r="AA1249" s="150"/>
    </row>
    <row r="1250" spans="1:27" ht="12.75">
      <c r="A1250" s="150"/>
      <c r="B1250" s="158">
        <f t="shared" si="8"/>
        <v>1242</v>
      </c>
      <c r="C1250" s="159" t="str">
        <f ca="1">IFERROR(__xludf.DUMMYFUNCTION("""COMPUTED_VALUE"""),"Safrina Syazwanie")</f>
        <v>Safrina Syazwanie</v>
      </c>
      <c r="D1250" s="160" t="str">
        <f ca="1">IFERROR(__xludf.DUMMYFUNCTION("""COMPUTED_VALUE"""),"Nov 19, 2024")</f>
        <v>Nov 19, 2024</v>
      </c>
      <c r="E1250" s="160" t="str">
        <f ca="1">IFERROR(__xludf.DUMMYFUNCTION("""COMPUTED_VALUE"""),"Script 1")</f>
        <v>Script 1</v>
      </c>
      <c r="F1250" s="160"/>
      <c r="G1250" s="160"/>
      <c r="H1250" s="160"/>
      <c r="I1250" s="160"/>
      <c r="J1250" s="160"/>
      <c r="K1250" s="160"/>
      <c r="L1250" s="160" t="str">
        <f t="shared" ca="1" si="9"/>
        <v>Script 1</v>
      </c>
      <c r="M1250" s="161"/>
      <c r="N1250" s="150"/>
      <c r="O1250" s="150"/>
      <c r="P1250" s="150"/>
      <c r="Q1250" s="150"/>
      <c r="R1250" s="150"/>
      <c r="S1250" s="150"/>
      <c r="T1250" s="150"/>
      <c r="U1250" s="150"/>
      <c r="V1250" s="150"/>
      <c r="W1250" s="150"/>
      <c r="X1250" s="150"/>
      <c r="Y1250" s="150"/>
      <c r="Z1250" s="150"/>
      <c r="AA1250" s="150"/>
    </row>
    <row r="1251" spans="1:27" ht="12.75">
      <c r="A1251" s="150"/>
      <c r="B1251" s="158">
        <f t="shared" si="8"/>
        <v>1243</v>
      </c>
      <c r="C1251" s="159" t="str">
        <f ca="1">IFERROR(__xludf.DUMMYFUNCTION("""COMPUTED_VALUE"""),"Azharina Aida")</f>
        <v>Azharina Aida</v>
      </c>
      <c r="D1251" s="160" t="str">
        <f ca="1">IFERROR(__xludf.DUMMYFUNCTION("""COMPUTED_VALUE"""),"Nov 19, 2024")</f>
        <v>Nov 19, 2024</v>
      </c>
      <c r="E1251" s="160" t="str">
        <f ca="1">IFERROR(__xludf.DUMMYFUNCTION("""COMPUTED_VALUE"""),"Script 1")</f>
        <v>Script 1</v>
      </c>
      <c r="F1251" s="160"/>
      <c r="G1251" s="160"/>
      <c r="H1251" s="160"/>
      <c r="I1251" s="160"/>
      <c r="J1251" s="160"/>
      <c r="K1251" s="160"/>
      <c r="L1251" s="160" t="str">
        <f t="shared" ca="1" si="9"/>
        <v>Script 1</v>
      </c>
      <c r="M1251" s="161"/>
      <c r="N1251" s="150"/>
      <c r="O1251" s="150"/>
      <c r="P1251" s="150"/>
      <c r="Q1251" s="150"/>
      <c r="R1251" s="150"/>
      <c r="S1251" s="150"/>
      <c r="T1251" s="150"/>
      <c r="U1251" s="150"/>
      <c r="V1251" s="150"/>
      <c r="W1251" s="150"/>
      <c r="X1251" s="150"/>
      <c r="Y1251" s="150"/>
      <c r="Z1251" s="150"/>
      <c r="AA1251" s="150"/>
    </row>
    <row r="1252" spans="1:27" ht="12.75">
      <c r="A1252" s="150"/>
      <c r="B1252" s="158">
        <f t="shared" si="8"/>
        <v>1244</v>
      </c>
      <c r="C1252" s="159" t="str">
        <f ca="1">IFERROR(__xludf.DUMMYFUNCTION("""COMPUTED_VALUE"""),"Nabilah Natasha")</f>
        <v>Nabilah Natasha</v>
      </c>
      <c r="D1252" s="160" t="str">
        <f ca="1">IFERROR(__xludf.DUMMYFUNCTION("""COMPUTED_VALUE"""),"Nov 19, 2024")</f>
        <v>Nov 19, 2024</v>
      </c>
      <c r="E1252" s="160" t="str">
        <f ca="1">IFERROR(__xludf.DUMMYFUNCTION("""COMPUTED_VALUE"""),"Script 1")</f>
        <v>Script 1</v>
      </c>
      <c r="F1252" s="160"/>
      <c r="G1252" s="160"/>
      <c r="H1252" s="160"/>
      <c r="I1252" s="160"/>
      <c r="J1252" s="160"/>
      <c r="K1252" s="160"/>
      <c r="L1252" s="160" t="str">
        <f t="shared" ca="1" si="9"/>
        <v>Script 1</v>
      </c>
      <c r="M1252" s="161"/>
      <c r="N1252" s="150"/>
      <c r="O1252" s="150"/>
      <c r="P1252" s="150"/>
      <c r="Q1252" s="150"/>
      <c r="R1252" s="150"/>
      <c r="S1252" s="150"/>
      <c r="T1252" s="150"/>
      <c r="U1252" s="150"/>
      <c r="V1252" s="150"/>
      <c r="W1252" s="150"/>
      <c r="X1252" s="150"/>
      <c r="Y1252" s="150"/>
      <c r="Z1252" s="150"/>
      <c r="AA1252" s="150"/>
    </row>
    <row r="1253" spans="1:27" ht="12.75">
      <c r="A1253" s="150"/>
      <c r="B1253" s="158">
        <f t="shared" si="8"/>
        <v>1245</v>
      </c>
      <c r="C1253" s="159" t="str">
        <f ca="1">IFERROR(__xludf.DUMMYFUNCTION("""COMPUTED_VALUE"""),"Syafiqah Yusof")</f>
        <v>Syafiqah Yusof</v>
      </c>
      <c r="D1253" s="160" t="str">
        <f ca="1">IFERROR(__xludf.DUMMYFUNCTION("""COMPUTED_VALUE"""),"Nov 19, 2024")</f>
        <v>Nov 19, 2024</v>
      </c>
      <c r="E1253" s="160" t="str">
        <f ca="1">IFERROR(__xludf.DUMMYFUNCTION("""COMPUTED_VALUE"""),"Script 1")</f>
        <v>Script 1</v>
      </c>
      <c r="F1253" s="160"/>
      <c r="G1253" s="160"/>
      <c r="H1253" s="160"/>
      <c r="I1253" s="160"/>
      <c r="J1253" s="160"/>
      <c r="K1253" s="160"/>
      <c r="L1253" s="160" t="str">
        <f t="shared" ca="1" si="9"/>
        <v>Script 1</v>
      </c>
      <c r="M1253" s="161"/>
      <c r="N1253" s="150"/>
      <c r="O1253" s="150"/>
      <c r="P1253" s="150"/>
      <c r="Q1253" s="150"/>
      <c r="R1253" s="150"/>
      <c r="S1253" s="150"/>
      <c r="T1253" s="150"/>
      <c r="U1253" s="150"/>
      <c r="V1253" s="150"/>
      <c r="W1253" s="150"/>
      <c r="X1253" s="150"/>
      <c r="Y1253" s="150"/>
      <c r="Z1253" s="150"/>
      <c r="AA1253" s="150"/>
    </row>
    <row r="1254" spans="1:27" ht="12.75">
      <c r="A1254" s="150"/>
      <c r="B1254" s="158">
        <f t="shared" si="8"/>
        <v>1246</v>
      </c>
      <c r="C1254" s="159" t="str">
        <f ca="1">IFERROR(__xludf.DUMMYFUNCTION("""COMPUTED_VALUE"""),"NUR IKHRAM ABU KASSIM")</f>
        <v>NUR IKHRAM ABU KASSIM</v>
      </c>
      <c r="D1254" s="160" t="str">
        <f ca="1">IFERROR(__xludf.DUMMYFUNCTION("""COMPUTED_VALUE"""),"Nov 19, 2024")</f>
        <v>Nov 19, 2024</v>
      </c>
      <c r="E1254" s="160" t="str">
        <f ca="1">IFERROR(__xludf.DUMMYFUNCTION("""COMPUTED_VALUE"""),"Script 1")</f>
        <v>Script 1</v>
      </c>
      <c r="F1254" s="160"/>
      <c r="G1254" s="160"/>
      <c r="H1254" s="160"/>
      <c r="I1254" s="160"/>
      <c r="J1254" s="160"/>
      <c r="K1254" s="160"/>
      <c r="L1254" s="160" t="str">
        <f t="shared" ca="1" si="9"/>
        <v>Script 1</v>
      </c>
      <c r="M1254" s="161"/>
      <c r="N1254" s="150"/>
      <c r="O1254" s="150"/>
      <c r="P1254" s="150"/>
      <c r="Q1254" s="150"/>
      <c r="R1254" s="150"/>
      <c r="S1254" s="150"/>
      <c r="T1254" s="150"/>
      <c r="U1254" s="150"/>
      <c r="V1254" s="150"/>
      <c r="W1254" s="150"/>
      <c r="X1254" s="150"/>
      <c r="Y1254" s="150"/>
      <c r="Z1254" s="150"/>
      <c r="AA1254" s="150"/>
    </row>
    <row r="1255" spans="1:27" ht="12.75">
      <c r="A1255" s="150"/>
      <c r="B1255" s="158">
        <f t="shared" si="8"/>
        <v>1247</v>
      </c>
      <c r="C1255" s="159" t="str">
        <f ca="1">IFERROR(__xludf.DUMMYFUNCTION("""COMPUTED_VALUE"""),"Nur Kamilah Nordin")</f>
        <v>Nur Kamilah Nordin</v>
      </c>
      <c r="D1255" s="160" t="str">
        <f ca="1">IFERROR(__xludf.DUMMYFUNCTION("""COMPUTED_VALUE"""),"Nov 19, 2024")</f>
        <v>Nov 19, 2024</v>
      </c>
      <c r="E1255" s="160" t="str">
        <f ca="1">IFERROR(__xludf.DUMMYFUNCTION("""COMPUTED_VALUE"""),"Script 1")</f>
        <v>Script 1</v>
      </c>
      <c r="F1255" s="160"/>
      <c r="G1255" s="160"/>
      <c r="H1255" s="160"/>
      <c r="I1255" s="160"/>
      <c r="J1255" s="160"/>
      <c r="K1255" s="160"/>
      <c r="L1255" s="160" t="str">
        <f t="shared" ca="1" si="9"/>
        <v>Script 1</v>
      </c>
      <c r="M1255" s="161"/>
      <c r="N1255" s="150"/>
      <c r="O1255" s="150"/>
      <c r="P1255" s="150"/>
      <c r="Q1255" s="150"/>
      <c r="R1255" s="150"/>
      <c r="S1255" s="150"/>
      <c r="T1255" s="150"/>
      <c r="U1255" s="150"/>
      <c r="V1255" s="150"/>
      <c r="W1255" s="150"/>
      <c r="X1255" s="150"/>
      <c r="Y1255" s="150"/>
      <c r="Z1255" s="150"/>
      <c r="AA1255" s="150"/>
    </row>
    <row r="1256" spans="1:27" ht="12.75">
      <c r="A1256" s="150"/>
      <c r="B1256" s="158">
        <f t="shared" si="8"/>
        <v>1248</v>
      </c>
      <c r="C1256" s="159" t="str">
        <f ca="1">IFERROR(__xludf.DUMMYFUNCTION("""COMPUTED_VALUE"""),"Nursyasya Hannani")</f>
        <v>Nursyasya Hannani</v>
      </c>
      <c r="D1256" s="160" t="str">
        <f ca="1">IFERROR(__xludf.DUMMYFUNCTION("""COMPUTED_VALUE"""),"Nov 19, 2024")</f>
        <v>Nov 19, 2024</v>
      </c>
      <c r="E1256" s="160" t="str">
        <f ca="1">IFERROR(__xludf.DUMMYFUNCTION("""COMPUTED_VALUE"""),"Script 1")</f>
        <v>Script 1</v>
      </c>
      <c r="F1256" s="160"/>
      <c r="G1256" s="160"/>
      <c r="H1256" s="160"/>
      <c r="I1256" s="160"/>
      <c r="J1256" s="160"/>
      <c r="K1256" s="160"/>
      <c r="L1256" s="160" t="str">
        <f t="shared" ca="1" si="9"/>
        <v>Script 1</v>
      </c>
      <c r="M1256" s="161"/>
      <c r="N1256" s="150"/>
      <c r="O1256" s="150"/>
      <c r="P1256" s="150"/>
      <c r="Q1256" s="150"/>
      <c r="R1256" s="150"/>
      <c r="S1256" s="150"/>
      <c r="T1256" s="150"/>
      <c r="U1256" s="150"/>
      <c r="V1256" s="150"/>
      <c r="W1256" s="150"/>
      <c r="X1256" s="150"/>
      <c r="Y1256" s="150"/>
      <c r="Z1256" s="150"/>
      <c r="AA1256" s="150"/>
    </row>
    <row r="1257" spans="1:27" ht="12.75">
      <c r="A1257" s="150"/>
      <c r="B1257" s="158">
        <f t="shared" si="8"/>
        <v>1249</v>
      </c>
      <c r="C1257" s="159" t="str">
        <f ca="1">IFERROR(__xludf.DUMMYFUNCTION("""COMPUTED_VALUE"""),"Siti Afiqa")</f>
        <v>Siti Afiqa</v>
      </c>
      <c r="D1257" s="160" t="str">
        <f ca="1">IFERROR(__xludf.DUMMYFUNCTION("""COMPUTED_VALUE"""),"Nov 19, 2024")</f>
        <v>Nov 19, 2024</v>
      </c>
      <c r="E1257" s="160" t="str">
        <f ca="1">IFERROR(__xludf.DUMMYFUNCTION("""COMPUTED_VALUE"""),"Script 1")</f>
        <v>Script 1</v>
      </c>
      <c r="F1257" s="160"/>
      <c r="G1257" s="160"/>
      <c r="H1257" s="160"/>
      <c r="I1257" s="160"/>
      <c r="J1257" s="160"/>
      <c r="K1257" s="160"/>
      <c r="L1257" s="160" t="str">
        <f t="shared" ca="1" si="9"/>
        <v>Script 1</v>
      </c>
      <c r="M1257" s="161"/>
      <c r="N1257" s="150"/>
      <c r="O1257" s="150"/>
      <c r="P1257" s="150"/>
      <c r="Q1257" s="150"/>
      <c r="R1257" s="150"/>
      <c r="S1257" s="150"/>
      <c r="T1257" s="150"/>
      <c r="U1257" s="150"/>
      <c r="V1257" s="150"/>
      <c r="W1257" s="150"/>
      <c r="X1257" s="150"/>
      <c r="Y1257" s="150"/>
      <c r="Z1257" s="150"/>
      <c r="AA1257" s="150"/>
    </row>
    <row r="1258" spans="1:27" ht="12.75">
      <c r="A1258" s="150"/>
      <c r="B1258" s="158">
        <f t="shared" si="8"/>
        <v>1250</v>
      </c>
      <c r="C1258" s="159" t="str">
        <f ca="1">IFERROR(__xludf.DUMMYFUNCTION("""COMPUTED_VALUE"""),"Nurin Aqilah")</f>
        <v>Nurin Aqilah</v>
      </c>
      <c r="D1258" s="160" t="str">
        <f ca="1">IFERROR(__xludf.DUMMYFUNCTION("""COMPUTED_VALUE"""),"Nov 19, 2024")</f>
        <v>Nov 19, 2024</v>
      </c>
      <c r="E1258" s="160" t="str">
        <f ca="1">IFERROR(__xludf.DUMMYFUNCTION("""COMPUTED_VALUE"""),"Script 1")</f>
        <v>Script 1</v>
      </c>
      <c r="F1258" s="160"/>
      <c r="G1258" s="160"/>
      <c r="H1258" s="160"/>
      <c r="I1258" s="160"/>
      <c r="J1258" s="160"/>
      <c r="K1258" s="160"/>
      <c r="L1258" s="160" t="str">
        <f t="shared" ca="1" si="9"/>
        <v>Script 1</v>
      </c>
      <c r="M1258" s="161"/>
      <c r="N1258" s="150"/>
      <c r="O1258" s="150"/>
      <c r="P1258" s="150"/>
      <c r="Q1258" s="150"/>
      <c r="R1258" s="150"/>
      <c r="S1258" s="150"/>
      <c r="T1258" s="150"/>
      <c r="U1258" s="150"/>
      <c r="V1258" s="150"/>
      <c r="W1258" s="150"/>
      <c r="X1258" s="150"/>
      <c r="Y1258" s="150"/>
      <c r="Z1258" s="150"/>
      <c r="AA1258" s="150"/>
    </row>
    <row r="1259" spans="1:27" ht="12.75">
      <c r="A1259" s="150"/>
      <c r="B1259" s="158">
        <f t="shared" si="8"/>
        <v>1251</v>
      </c>
      <c r="C1259" s="159" t="str">
        <f ca="1">IFERROR(__xludf.DUMMYFUNCTION("""COMPUTED_VALUE"""),"Mohd Adli Bin Rosdi")</f>
        <v>Mohd Adli Bin Rosdi</v>
      </c>
      <c r="D1259" s="160" t="str">
        <f ca="1">IFERROR(__xludf.DUMMYFUNCTION("""COMPUTED_VALUE"""),"Nov 13, 2024")</f>
        <v>Nov 13, 2024</v>
      </c>
      <c r="E1259" s="160" t="str">
        <f ca="1">IFERROR(__xludf.DUMMYFUNCTION("""COMPUTED_VALUE"""),"Script 1")</f>
        <v>Script 1</v>
      </c>
      <c r="F1259" s="160"/>
      <c r="G1259" s="160"/>
      <c r="H1259" s="160"/>
      <c r="I1259" s="160"/>
      <c r="J1259" s="160"/>
      <c r="K1259" s="160"/>
      <c r="L1259" s="160" t="str">
        <f t="shared" ca="1" si="9"/>
        <v>Script 1</v>
      </c>
      <c r="M1259" s="161"/>
      <c r="N1259" s="150"/>
      <c r="O1259" s="150"/>
      <c r="P1259" s="150"/>
      <c r="Q1259" s="150"/>
      <c r="R1259" s="150"/>
      <c r="S1259" s="150"/>
      <c r="T1259" s="150"/>
      <c r="U1259" s="150"/>
      <c r="V1259" s="150"/>
      <c r="W1259" s="150"/>
      <c r="X1259" s="150"/>
      <c r="Y1259" s="150"/>
      <c r="Z1259" s="150"/>
      <c r="AA1259" s="150"/>
    </row>
    <row r="1260" spans="1:27" ht="12.75">
      <c r="A1260" s="150"/>
      <c r="B1260" s="158">
        <f t="shared" si="8"/>
        <v>1252</v>
      </c>
      <c r="C1260" s="159" t="str">
        <f ca="1">IFERROR(__xludf.DUMMYFUNCTION("""COMPUTED_VALUE"""),"Iman Shahmi Shahruddin")</f>
        <v>Iman Shahmi Shahruddin</v>
      </c>
      <c r="D1260" s="160" t="str">
        <f ca="1">IFERROR(__xludf.DUMMYFUNCTION("""COMPUTED_VALUE"""),"Nov 13, 2024")</f>
        <v>Nov 13, 2024</v>
      </c>
      <c r="E1260" s="160" t="str">
        <f ca="1">IFERROR(__xludf.DUMMYFUNCTION("""COMPUTED_VALUE"""),"Script 1")</f>
        <v>Script 1</v>
      </c>
      <c r="F1260" s="160"/>
      <c r="G1260" s="160"/>
      <c r="H1260" s="160"/>
      <c r="I1260" s="160"/>
      <c r="J1260" s="160"/>
      <c r="K1260" s="160"/>
      <c r="L1260" s="160" t="str">
        <f t="shared" ca="1" si="9"/>
        <v>Script 1</v>
      </c>
      <c r="M1260" s="161"/>
      <c r="N1260" s="150"/>
      <c r="O1260" s="150"/>
      <c r="P1260" s="150"/>
      <c r="Q1260" s="150"/>
      <c r="R1260" s="150"/>
      <c r="S1260" s="150"/>
      <c r="T1260" s="150"/>
      <c r="U1260" s="150"/>
      <c r="V1260" s="150"/>
      <c r="W1260" s="150"/>
      <c r="X1260" s="150"/>
      <c r="Y1260" s="150"/>
      <c r="Z1260" s="150"/>
      <c r="AA1260" s="150"/>
    </row>
    <row r="1261" spans="1:27" ht="12.75">
      <c r="A1261" s="150"/>
      <c r="B1261" s="158">
        <f t="shared" si="8"/>
        <v>1253</v>
      </c>
      <c r="C1261" s="159" t="str">
        <f ca="1">IFERROR(__xludf.DUMMYFUNCTION("""COMPUTED_VALUE"""),"Aishah Farzana")</f>
        <v>Aishah Farzana</v>
      </c>
      <c r="D1261" s="160" t="str">
        <f ca="1">IFERROR(__xludf.DUMMYFUNCTION("""COMPUTED_VALUE"""),"Nov 13, 2024")</f>
        <v>Nov 13, 2024</v>
      </c>
      <c r="E1261" s="160" t="str">
        <f ca="1">IFERROR(__xludf.DUMMYFUNCTION("""COMPUTED_VALUE"""),"Script 1")</f>
        <v>Script 1</v>
      </c>
      <c r="F1261" s="160"/>
      <c r="G1261" s="160"/>
      <c r="H1261" s="160"/>
      <c r="I1261" s="160"/>
      <c r="J1261" s="160"/>
      <c r="K1261" s="160"/>
      <c r="L1261" s="160" t="str">
        <f t="shared" ca="1" si="9"/>
        <v>Script 1</v>
      </c>
      <c r="M1261" s="161"/>
      <c r="N1261" s="150"/>
      <c r="O1261" s="150"/>
      <c r="P1261" s="150"/>
      <c r="Q1261" s="150"/>
      <c r="R1261" s="150"/>
      <c r="S1261" s="150"/>
      <c r="T1261" s="150"/>
      <c r="U1261" s="150"/>
      <c r="V1261" s="150"/>
      <c r="W1261" s="150"/>
      <c r="X1261" s="150"/>
      <c r="Y1261" s="150"/>
      <c r="Z1261" s="150"/>
      <c r="AA1261" s="150"/>
    </row>
    <row r="1262" spans="1:27" ht="12.75">
      <c r="A1262" s="150"/>
      <c r="B1262" s="158">
        <f t="shared" si="8"/>
        <v>1254</v>
      </c>
      <c r="C1262" s="159" t="str">
        <f ca="1">IFERROR(__xludf.DUMMYFUNCTION("""COMPUTED_VALUE"""),"Rafiqah Rofie")</f>
        <v>Rafiqah Rofie</v>
      </c>
      <c r="D1262" s="160" t="str">
        <f ca="1">IFERROR(__xludf.DUMMYFUNCTION("""COMPUTED_VALUE"""),"Nov 13, 2024")</f>
        <v>Nov 13, 2024</v>
      </c>
      <c r="E1262" s="160" t="str">
        <f ca="1">IFERROR(__xludf.DUMMYFUNCTION("""COMPUTED_VALUE"""),"Script 1")</f>
        <v>Script 1</v>
      </c>
      <c r="F1262" s="160"/>
      <c r="G1262" s="160"/>
      <c r="H1262" s="160"/>
      <c r="I1262" s="160"/>
      <c r="J1262" s="160"/>
      <c r="K1262" s="160"/>
      <c r="L1262" s="160" t="str">
        <f t="shared" ca="1" si="9"/>
        <v>Script 1</v>
      </c>
      <c r="M1262" s="161"/>
      <c r="N1262" s="150"/>
      <c r="O1262" s="150"/>
      <c r="P1262" s="150"/>
      <c r="Q1262" s="150"/>
      <c r="R1262" s="150"/>
      <c r="S1262" s="150"/>
      <c r="T1262" s="150"/>
      <c r="U1262" s="150"/>
      <c r="V1262" s="150"/>
      <c r="W1262" s="150"/>
      <c r="X1262" s="150"/>
      <c r="Y1262" s="150"/>
      <c r="Z1262" s="150"/>
      <c r="AA1262" s="150"/>
    </row>
    <row r="1263" spans="1:27" ht="12.75">
      <c r="A1263" s="150"/>
      <c r="B1263" s="158">
        <f t="shared" si="8"/>
        <v>1255</v>
      </c>
      <c r="C1263" s="159" t="str">
        <f ca="1">IFERROR(__xludf.DUMMYFUNCTION("""COMPUTED_VALUE"""),"Irfan Hazwan")</f>
        <v>Irfan Hazwan</v>
      </c>
      <c r="D1263" s="160" t="str">
        <f ca="1">IFERROR(__xludf.DUMMYFUNCTION("""COMPUTED_VALUE"""),"Nov 13, 2024")</f>
        <v>Nov 13, 2024</v>
      </c>
      <c r="E1263" s="160" t="str">
        <f ca="1">IFERROR(__xludf.DUMMYFUNCTION("""COMPUTED_VALUE"""),"Script 1")</f>
        <v>Script 1</v>
      </c>
      <c r="F1263" s="160"/>
      <c r="G1263" s="160"/>
      <c r="H1263" s="160"/>
      <c r="I1263" s="160"/>
      <c r="J1263" s="160"/>
      <c r="K1263" s="160"/>
      <c r="L1263" s="160" t="str">
        <f t="shared" ca="1" si="9"/>
        <v>Script 1</v>
      </c>
      <c r="M1263" s="161"/>
      <c r="N1263" s="150"/>
      <c r="O1263" s="150"/>
      <c r="P1263" s="150"/>
      <c r="Q1263" s="150"/>
      <c r="R1263" s="150"/>
      <c r="S1263" s="150"/>
      <c r="T1263" s="150"/>
      <c r="U1263" s="150"/>
      <c r="V1263" s="150"/>
      <c r="W1263" s="150"/>
      <c r="X1263" s="150"/>
      <c r="Y1263" s="150"/>
      <c r="Z1263" s="150"/>
      <c r="AA1263" s="150"/>
    </row>
    <row r="1264" spans="1:27" ht="12.75">
      <c r="A1264" s="150"/>
      <c r="B1264" s="158">
        <f t="shared" si="8"/>
        <v>1256</v>
      </c>
      <c r="C1264" s="159" t="str">
        <f ca="1">IFERROR(__xludf.DUMMYFUNCTION("""COMPUTED_VALUE"""),"Nur Izzatul Hezrina")</f>
        <v>Nur Izzatul Hezrina</v>
      </c>
      <c r="D1264" s="160" t="str">
        <f ca="1">IFERROR(__xludf.DUMMYFUNCTION("""COMPUTED_VALUE"""),"Nov 13, 2024")</f>
        <v>Nov 13, 2024</v>
      </c>
      <c r="E1264" s="160" t="str">
        <f ca="1">IFERROR(__xludf.DUMMYFUNCTION("""COMPUTED_VALUE"""),"Script 1")</f>
        <v>Script 1</v>
      </c>
      <c r="F1264" s="160"/>
      <c r="G1264" s="160"/>
      <c r="H1264" s="160"/>
      <c r="I1264" s="160"/>
      <c r="J1264" s="160"/>
      <c r="K1264" s="160"/>
      <c r="L1264" s="160" t="str">
        <f t="shared" ca="1" si="9"/>
        <v>Script 1</v>
      </c>
      <c r="M1264" s="161"/>
      <c r="N1264" s="150"/>
      <c r="O1264" s="150"/>
      <c r="P1264" s="150"/>
      <c r="Q1264" s="150"/>
      <c r="R1264" s="150"/>
      <c r="S1264" s="150"/>
      <c r="T1264" s="150"/>
      <c r="U1264" s="150"/>
      <c r="V1264" s="150"/>
      <c r="W1264" s="150"/>
      <c r="X1264" s="150"/>
      <c r="Y1264" s="150"/>
      <c r="Z1264" s="150"/>
      <c r="AA1264" s="150"/>
    </row>
    <row r="1265" spans="1:27" ht="12.75">
      <c r="A1265" s="150"/>
      <c r="B1265" s="158">
        <f t="shared" si="8"/>
        <v>1257</v>
      </c>
      <c r="C1265" s="159" t="str">
        <f ca="1">IFERROR(__xludf.DUMMYFUNCTION("""COMPUTED_VALUE"""),"Ainur Fatihah Asyiqin")</f>
        <v>Ainur Fatihah Asyiqin</v>
      </c>
      <c r="D1265" s="160" t="str">
        <f ca="1">IFERROR(__xludf.DUMMYFUNCTION("""COMPUTED_VALUE"""),"Nov 13, 2024")</f>
        <v>Nov 13, 2024</v>
      </c>
      <c r="E1265" s="160" t="str">
        <f ca="1">IFERROR(__xludf.DUMMYFUNCTION("""COMPUTED_VALUE"""),"Script 1")</f>
        <v>Script 1</v>
      </c>
      <c r="F1265" s="160"/>
      <c r="G1265" s="160"/>
      <c r="H1265" s="160"/>
      <c r="I1265" s="160"/>
      <c r="J1265" s="160"/>
      <c r="K1265" s="160"/>
      <c r="L1265" s="160" t="str">
        <f t="shared" ca="1" si="9"/>
        <v>Script 1</v>
      </c>
      <c r="M1265" s="161"/>
      <c r="N1265" s="150"/>
      <c r="O1265" s="150"/>
      <c r="P1265" s="150"/>
      <c r="Q1265" s="150"/>
      <c r="R1265" s="150"/>
      <c r="S1265" s="150"/>
      <c r="T1265" s="150"/>
      <c r="U1265" s="150"/>
      <c r="V1265" s="150"/>
      <c r="W1265" s="150"/>
      <c r="X1265" s="150"/>
      <c r="Y1265" s="150"/>
      <c r="Z1265" s="150"/>
      <c r="AA1265" s="150"/>
    </row>
    <row r="1266" spans="1:27" ht="12.75">
      <c r="A1266" s="150"/>
      <c r="B1266" s="158">
        <f t="shared" si="8"/>
        <v>1258</v>
      </c>
      <c r="C1266" s="159" t="str">
        <f ca="1">IFERROR(__xludf.DUMMYFUNCTION("""COMPUTED_VALUE"""),"Najwa Nazirah")</f>
        <v>Najwa Nazirah</v>
      </c>
      <c r="D1266" s="160" t="str">
        <f ca="1">IFERROR(__xludf.DUMMYFUNCTION("""COMPUTED_VALUE"""),"Nov 13, 2024")</f>
        <v>Nov 13, 2024</v>
      </c>
      <c r="E1266" s="160" t="str">
        <f ca="1">IFERROR(__xludf.DUMMYFUNCTION("""COMPUTED_VALUE"""),"Script 1")</f>
        <v>Script 1</v>
      </c>
      <c r="F1266" s="160"/>
      <c r="G1266" s="160"/>
      <c r="H1266" s="160"/>
      <c r="I1266" s="160"/>
      <c r="J1266" s="160"/>
      <c r="K1266" s="160"/>
      <c r="L1266" s="160" t="str">
        <f t="shared" ca="1" si="9"/>
        <v>Script 1</v>
      </c>
      <c r="M1266" s="161"/>
      <c r="N1266" s="150"/>
      <c r="O1266" s="150"/>
      <c r="P1266" s="150"/>
      <c r="Q1266" s="150"/>
      <c r="R1266" s="150"/>
      <c r="S1266" s="150"/>
      <c r="T1266" s="150"/>
      <c r="U1266" s="150"/>
      <c r="V1266" s="150"/>
      <c r="W1266" s="150"/>
      <c r="X1266" s="150"/>
      <c r="Y1266" s="150"/>
      <c r="Z1266" s="150"/>
      <c r="AA1266" s="150"/>
    </row>
    <row r="1267" spans="1:27" ht="12.75">
      <c r="A1267" s="150"/>
      <c r="B1267" s="158">
        <f t="shared" si="8"/>
        <v>1259</v>
      </c>
      <c r="C1267" s="159" t="str">
        <f ca="1">IFERROR(__xludf.DUMMYFUNCTION("""COMPUTED_VALUE"""),"Irfan Rahimi")</f>
        <v>Irfan Rahimi</v>
      </c>
      <c r="D1267" s="160" t="str">
        <f ca="1">IFERROR(__xludf.DUMMYFUNCTION("""COMPUTED_VALUE"""),"Nov 13, 2024")</f>
        <v>Nov 13, 2024</v>
      </c>
      <c r="E1267" s="160" t="str">
        <f ca="1">IFERROR(__xludf.DUMMYFUNCTION("""COMPUTED_VALUE"""),"Script 1")</f>
        <v>Script 1</v>
      </c>
      <c r="F1267" s="160"/>
      <c r="G1267" s="160"/>
      <c r="H1267" s="160"/>
      <c r="I1267" s="160"/>
      <c r="J1267" s="160"/>
      <c r="K1267" s="160"/>
      <c r="L1267" s="160" t="str">
        <f t="shared" ca="1" si="9"/>
        <v>Script 1</v>
      </c>
      <c r="M1267" s="161"/>
      <c r="N1267" s="150"/>
      <c r="O1267" s="150"/>
      <c r="P1267" s="150"/>
      <c r="Q1267" s="150"/>
      <c r="R1267" s="150"/>
      <c r="S1267" s="150"/>
      <c r="T1267" s="150"/>
      <c r="U1267" s="150"/>
      <c r="V1267" s="150"/>
      <c r="W1267" s="150"/>
      <c r="X1267" s="150"/>
      <c r="Y1267" s="150"/>
      <c r="Z1267" s="150"/>
      <c r="AA1267" s="150"/>
    </row>
    <row r="1268" spans="1:27" ht="12.75">
      <c r="A1268" s="150"/>
      <c r="B1268" s="158">
        <f t="shared" si="8"/>
        <v>1260</v>
      </c>
      <c r="C1268" s="159" t="str">
        <f ca="1">IFERROR(__xludf.DUMMYFUNCTION("""COMPUTED_VALUE"""),"Nabilah Asri")</f>
        <v>Nabilah Asri</v>
      </c>
      <c r="D1268" s="160" t="str">
        <f ca="1">IFERROR(__xludf.DUMMYFUNCTION("""COMPUTED_VALUE"""),"Nov 13, 2024")</f>
        <v>Nov 13, 2024</v>
      </c>
      <c r="E1268" s="160" t="str">
        <f ca="1">IFERROR(__xludf.DUMMYFUNCTION("""COMPUTED_VALUE"""),"Script 1")</f>
        <v>Script 1</v>
      </c>
      <c r="F1268" s="160"/>
      <c r="G1268" s="160"/>
      <c r="H1268" s="160"/>
      <c r="I1268" s="160"/>
      <c r="J1268" s="160"/>
      <c r="K1268" s="160"/>
      <c r="L1268" s="160" t="str">
        <f t="shared" ca="1" si="9"/>
        <v>Script 1</v>
      </c>
      <c r="M1268" s="161"/>
      <c r="N1268" s="150"/>
      <c r="O1268" s="150"/>
      <c r="P1268" s="150"/>
      <c r="Q1268" s="150"/>
      <c r="R1268" s="150"/>
      <c r="S1268" s="150"/>
      <c r="T1268" s="150"/>
      <c r="U1268" s="150"/>
      <c r="V1268" s="150"/>
      <c r="W1268" s="150"/>
      <c r="X1268" s="150"/>
      <c r="Y1268" s="150"/>
      <c r="Z1268" s="150"/>
      <c r="AA1268" s="150"/>
    </row>
    <row r="1269" spans="1:27" ht="12.75">
      <c r="A1269" s="150"/>
      <c r="B1269" s="158">
        <f t="shared" si="8"/>
        <v>1261</v>
      </c>
      <c r="C1269" s="159" t="str">
        <f ca="1">IFERROR(__xludf.DUMMYFUNCTION("""COMPUTED_VALUE"""),"Muhammad Imran Md Ghazaly")</f>
        <v>Muhammad Imran Md Ghazaly</v>
      </c>
      <c r="D1269" s="160" t="str">
        <f ca="1">IFERROR(__xludf.DUMMYFUNCTION("""COMPUTED_VALUE"""),"Nov 13, 2024")</f>
        <v>Nov 13, 2024</v>
      </c>
      <c r="E1269" s="160" t="str">
        <f ca="1">IFERROR(__xludf.DUMMYFUNCTION("""COMPUTED_VALUE"""),"Script 1")</f>
        <v>Script 1</v>
      </c>
      <c r="F1269" s="160"/>
      <c r="G1269" s="160"/>
      <c r="H1269" s="160"/>
      <c r="I1269" s="160"/>
      <c r="J1269" s="160"/>
      <c r="K1269" s="160"/>
      <c r="L1269" s="160" t="str">
        <f t="shared" ca="1" si="9"/>
        <v>Script 1</v>
      </c>
      <c r="M1269" s="161"/>
      <c r="N1269" s="150"/>
      <c r="O1269" s="150"/>
      <c r="P1269" s="150"/>
      <c r="Q1269" s="150"/>
      <c r="R1269" s="150"/>
      <c r="S1269" s="150"/>
      <c r="T1269" s="150"/>
      <c r="U1269" s="150"/>
      <c r="V1269" s="150"/>
      <c r="W1269" s="150"/>
      <c r="X1269" s="150"/>
      <c r="Y1269" s="150"/>
      <c r="Z1269" s="150"/>
      <c r="AA1269" s="150"/>
    </row>
    <row r="1270" spans="1:27" ht="12.75">
      <c r="A1270" s="150"/>
      <c r="B1270" s="158">
        <f t="shared" si="8"/>
        <v>1262</v>
      </c>
      <c r="C1270" s="159" t="str">
        <f ca="1">IFERROR(__xludf.DUMMYFUNCTION("""COMPUTED_VALUE"""),"Daniel Syafiq")</f>
        <v>Daniel Syafiq</v>
      </c>
      <c r="D1270" s="160" t="str">
        <f ca="1">IFERROR(__xludf.DUMMYFUNCTION("""COMPUTED_VALUE"""),"Nov 13, 2024")</f>
        <v>Nov 13, 2024</v>
      </c>
      <c r="E1270" s="160" t="str">
        <f ca="1">IFERROR(__xludf.DUMMYFUNCTION("""COMPUTED_VALUE"""),"Script 1")</f>
        <v>Script 1</v>
      </c>
      <c r="F1270" s="160"/>
      <c r="G1270" s="160"/>
      <c r="H1270" s="160"/>
      <c r="I1270" s="160"/>
      <c r="J1270" s="160"/>
      <c r="K1270" s="160"/>
      <c r="L1270" s="160" t="str">
        <f t="shared" ca="1" si="9"/>
        <v>Script 1</v>
      </c>
      <c r="M1270" s="161"/>
      <c r="N1270" s="150"/>
      <c r="O1270" s="150"/>
      <c r="P1270" s="150"/>
      <c r="Q1270" s="150"/>
      <c r="R1270" s="150"/>
      <c r="S1270" s="150"/>
      <c r="T1270" s="150"/>
      <c r="U1270" s="150"/>
      <c r="V1270" s="150"/>
      <c r="W1270" s="150"/>
      <c r="X1270" s="150"/>
      <c r="Y1270" s="150"/>
      <c r="Z1270" s="150"/>
      <c r="AA1270" s="150"/>
    </row>
    <row r="1271" spans="1:27" ht="12.75">
      <c r="A1271" s="150"/>
      <c r="B1271" s="158">
        <f t="shared" si="8"/>
        <v>1263</v>
      </c>
      <c r="C1271" s="159" t="str">
        <f ca="1">IFERROR(__xludf.DUMMYFUNCTION("""COMPUTED_VALUE"""),"Najihan Mohd Norber")</f>
        <v>Najihan Mohd Norber</v>
      </c>
      <c r="D1271" s="160" t="str">
        <f ca="1">IFERROR(__xludf.DUMMYFUNCTION("""COMPUTED_VALUE"""),"Nov 13, 2024")</f>
        <v>Nov 13, 2024</v>
      </c>
      <c r="E1271" s="160" t="str">
        <f ca="1">IFERROR(__xludf.DUMMYFUNCTION("""COMPUTED_VALUE"""),"Script 1")</f>
        <v>Script 1</v>
      </c>
      <c r="F1271" s="160"/>
      <c r="G1271" s="160"/>
      <c r="H1271" s="160"/>
      <c r="I1271" s="160"/>
      <c r="J1271" s="160"/>
      <c r="K1271" s="160"/>
      <c r="L1271" s="160" t="str">
        <f t="shared" ca="1" si="9"/>
        <v>Script 1</v>
      </c>
      <c r="M1271" s="161"/>
      <c r="N1271" s="150"/>
      <c r="O1271" s="150"/>
      <c r="P1271" s="150"/>
      <c r="Q1271" s="150"/>
      <c r="R1271" s="150"/>
      <c r="S1271" s="150"/>
      <c r="T1271" s="150"/>
      <c r="U1271" s="150"/>
      <c r="V1271" s="150"/>
      <c r="W1271" s="150"/>
      <c r="X1271" s="150"/>
      <c r="Y1271" s="150"/>
      <c r="Z1271" s="150"/>
      <c r="AA1271" s="150"/>
    </row>
    <row r="1272" spans="1:27" ht="12.75">
      <c r="A1272" s="150"/>
      <c r="B1272" s="158">
        <f t="shared" si="8"/>
        <v>1264</v>
      </c>
      <c r="C1272" s="159" t="str">
        <f ca="1">IFERROR(__xludf.DUMMYFUNCTION("""COMPUTED_VALUE"""),"Nuh Ilham")</f>
        <v>Nuh Ilham</v>
      </c>
      <c r="D1272" s="160" t="str">
        <f ca="1">IFERROR(__xludf.DUMMYFUNCTION("""COMPUTED_VALUE"""),"Nov 13, 2024")</f>
        <v>Nov 13, 2024</v>
      </c>
      <c r="E1272" s="160" t="str">
        <f ca="1">IFERROR(__xludf.DUMMYFUNCTION("""COMPUTED_VALUE"""),"Script 1")</f>
        <v>Script 1</v>
      </c>
      <c r="F1272" s="160"/>
      <c r="G1272" s="160"/>
      <c r="H1272" s="160"/>
      <c r="I1272" s="160"/>
      <c r="J1272" s="160"/>
      <c r="K1272" s="160"/>
      <c r="L1272" s="160" t="str">
        <f t="shared" ca="1" si="9"/>
        <v>Script 1</v>
      </c>
      <c r="M1272" s="161"/>
      <c r="N1272" s="150"/>
      <c r="O1272" s="150"/>
      <c r="P1272" s="150"/>
      <c r="Q1272" s="150"/>
      <c r="R1272" s="150"/>
      <c r="S1272" s="150"/>
      <c r="T1272" s="150"/>
      <c r="U1272" s="150"/>
      <c r="V1272" s="150"/>
      <c r="W1272" s="150"/>
      <c r="X1272" s="150"/>
      <c r="Y1272" s="150"/>
      <c r="Z1272" s="150"/>
      <c r="AA1272" s="150"/>
    </row>
    <row r="1273" spans="1:27" ht="12.75">
      <c r="A1273" s="150"/>
      <c r="B1273" s="158">
        <f t="shared" si="8"/>
        <v>1265</v>
      </c>
      <c r="C1273" s="159" t="str">
        <f ca="1">IFERROR(__xludf.DUMMYFUNCTION("""COMPUTED_VALUE"""),"Nur Qurratu’ Aini")</f>
        <v>Nur Qurratu’ Aini</v>
      </c>
      <c r="D1273" s="160" t="str">
        <f ca="1">IFERROR(__xludf.DUMMYFUNCTION("""COMPUTED_VALUE"""),"Nov 13, 2024")</f>
        <v>Nov 13, 2024</v>
      </c>
      <c r="E1273" s="160" t="str">
        <f ca="1">IFERROR(__xludf.DUMMYFUNCTION("""COMPUTED_VALUE"""),"Script 1")</f>
        <v>Script 1</v>
      </c>
      <c r="F1273" s="160"/>
      <c r="G1273" s="160"/>
      <c r="H1273" s="160"/>
      <c r="I1273" s="160"/>
      <c r="J1273" s="160"/>
      <c r="K1273" s="160"/>
      <c r="L1273" s="160" t="str">
        <f t="shared" ca="1" si="9"/>
        <v>Script 1</v>
      </c>
      <c r="M1273" s="161"/>
      <c r="N1273" s="150"/>
      <c r="O1273" s="150"/>
      <c r="P1273" s="150"/>
      <c r="Q1273" s="150"/>
      <c r="R1273" s="150"/>
      <c r="S1273" s="150"/>
      <c r="T1273" s="150"/>
      <c r="U1273" s="150"/>
      <c r="V1273" s="150"/>
      <c r="W1273" s="150"/>
      <c r="X1273" s="150"/>
      <c r="Y1273" s="150"/>
      <c r="Z1273" s="150"/>
      <c r="AA1273" s="150"/>
    </row>
    <row r="1274" spans="1:27" ht="12.75">
      <c r="A1274" s="150"/>
      <c r="B1274" s="158">
        <f t="shared" si="8"/>
        <v>1266</v>
      </c>
      <c r="C1274" s="159" t="str">
        <f ca="1">IFERROR(__xludf.DUMMYFUNCTION("""COMPUTED_VALUE"""),"Azlin Fazira")</f>
        <v>Azlin Fazira</v>
      </c>
      <c r="D1274" s="160" t="str">
        <f ca="1">IFERROR(__xludf.DUMMYFUNCTION("""COMPUTED_VALUE"""),"Nov 13, 2024")</f>
        <v>Nov 13, 2024</v>
      </c>
      <c r="E1274" s="160" t="str">
        <f ca="1">IFERROR(__xludf.DUMMYFUNCTION("""COMPUTED_VALUE"""),"Script 1")</f>
        <v>Script 1</v>
      </c>
      <c r="F1274" s="160"/>
      <c r="G1274" s="160"/>
      <c r="H1274" s="160"/>
      <c r="I1274" s="160"/>
      <c r="J1274" s="160"/>
      <c r="K1274" s="160"/>
      <c r="L1274" s="160" t="str">
        <f t="shared" ca="1" si="9"/>
        <v>Script 1</v>
      </c>
      <c r="M1274" s="161"/>
      <c r="N1274" s="150"/>
      <c r="O1274" s="150"/>
      <c r="P1274" s="150"/>
      <c r="Q1274" s="150"/>
      <c r="R1274" s="150"/>
      <c r="S1274" s="150"/>
      <c r="T1274" s="150"/>
      <c r="U1274" s="150"/>
      <c r="V1274" s="150"/>
      <c r="W1274" s="150"/>
      <c r="X1274" s="150"/>
      <c r="Y1274" s="150"/>
      <c r="Z1274" s="150"/>
      <c r="AA1274" s="150"/>
    </row>
    <row r="1275" spans="1:27" ht="12.75">
      <c r="A1275" s="150"/>
      <c r="B1275" s="158">
        <f t="shared" si="8"/>
        <v>1267</v>
      </c>
      <c r="C1275" s="159" t="str">
        <f ca="1">IFERROR(__xludf.DUMMYFUNCTION("""COMPUTED_VALUE"""),"Khairul Fathriz Bin Khairul Nizam")</f>
        <v>Khairul Fathriz Bin Khairul Nizam</v>
      </c>
      <c r="D1275" s="160" t="str">
        <f ca="1">IFERROR(__xludf.DUMMYFUNCTION("""COMPUTED_VALUE"""),"Nov 13, 2024")</f>
        <v>Nov 13, 2024</v>
      </c>
      <c r="E1275" s="160" t="str">
        <f ca="1">IFERROR(__xludf.DUMMYFUNCTION("""COMPUTED_VALUE"""),"Script 1")</f>
        <v>Script 1</v>
      </c>
      <c r="F1275" s="160"/>
      <c r="G1275" s="160"/>
      <c r="H1275" s="160"/>
      <c r="I1275" s="160"/>
      <c r="J1275" s="160"/>
      <c r="K1275" s="160"/>
      <c r="L1275" s="160" t="str">
        <f t="shared" ca="1" si="9"/>
        <v>Script 1</v>
      </c>
      <c r="M1275" s="161"/>
      <c r="N1275" s="150"/>
      <c r="O1275" s="150"/>
      <c r="P1275" s="150"/>
      <c r="Q1275" s="150"/>
      <c r="R1275" s="150"/>
      <c r="S1275" s="150"/>
      <c r="T1275" s="150"/>
      <c r="U1275" s="150"/>
      <c r="V1275" s="150"/>
      <c r="W1275" s="150"/>
      <c r="X1275" s="150"/>
      <c r="Y1275" s="150"/>
      <c r="Z1275" s="150"/>
      <c r="AA1275" s="150"/>
    </row>
    <row r="1276" spans="1:27" ht="12.75">
      <c r="A1276" s="150"/>
      <c r="B1276" s="158">
        <f t="shared" si="8"/>
        <v>1268</v>
      </c>
      <c r="C1276" s="159" t="str">
        <f ca="1">IFERROR(__xludf.DUMMYFUNCTION("""COMPUTED_VALUE"""),"Adilah Anuar")</f>
        <v>Adilah Anuar</v>
      </c>
      <c r="D1276" s="160" t="str">
        <f ca="1">IFERROR(__xludf.DUMMYFUNCTION("""COMPUTED_VALUE"""),"Nov 13, 2024")</f>
        <v>Nov 13, 2024</v>
      </c>
      <c r="E1276" s="160" t="str">
        <f ca="1">IFERROR(__xludf.DUMMYFUNCTION("""COMPUTED_VALUE"""),"Script 1")</f>
        <v>Script 1</v>
      </c>
      <c r="F1276" s="160"/>
      <c r="G1276" s="160"/>
      <c r="H1276" s="160"/>
      <c r="I1276" s="160"/>
      <c r="J1276" s="160"/>
      <c r="K1276" s="160"/>
      <c r="L1276" s="160" t="str">
        <f t="shared" ca="1" si="9"/>
        <v>Script 1</v>
      </c>
      <c r="M1276" s="161"/>
      <c r="N1276" s="150"/>
      <c r="O1276" s="150"/>
      <c r="P1276" s="150"/>
      <c r="Q1276" s="150"/>
      <c r="R1276" s="150"/>
      <c r="S1276" s="150"/>
      <c r="T1276" s="150"/>
      <c r="U1276" s="150"/>
      <c r="V1276" s="150"/>
      <c r="W1276" s="150"/>
      <c r="X1276" s="150"/>
      <c r="Y1276" s="150"/>
      <c r="Z1276" s="150"/>
      <c r="AA1276" s="150"/>
    </row>
    <row r="1277" spans="1:27" ht="12.75">
      <c r="A1277" s="150"/>
      <c r="B1277" s="158">
        <f t="shared" si="8"/>
        <v>1269</v>
      </c>
      <c r="C1277" s="159" t="str">
        <f ca="1">IFERROR(__xludf.DUMMYFUNCTION("""COMPUTED_VALUE"""),"Nur Azwani Mahat")</f>
        <v>Nur Azwani Mahat</v>
      </c>
      <c r="D1277" s="160" t="str">
        <f ca="1">IFERROR(__xludf.DUMMYFUNCTION("""COMPUTED_VALUE"""),"Nov 13, 2024")</f>
        <v>Nov 13, 2024</v>
      </c>
      <c r="E1277" s="160" t="str">
        <f ca="1">IFERROR(__xludf.DUMMYFUNCTION("""COMPUTED_VALUE"""),"Script 1")</f>
        <v>Script 1</v>
      </c>
      <c r="F1277" s="160"/>
      <c r="G1277" s="160"/>
      <c r="H1277" s="160"/>
      <c r="I1277" s="160"/>
      <c r="J1277" s="160"/>
      <c r="K1277" s="160"/>
      <c r="L1277" s="160" t="str">
        <f t="shared" ca="1" si="9"/>
        <v>Script 1</v>
      </c>
      <c r="M1277" s="161"/>
      <c r="N1277" s="150"/>
      <c r="O1277" s="150"/>
      <c r="P1277" s="150"/>
      <c r="Q1277" s="150"/>
      <c r="R1277" s="150"/>
      <c r="S1277" s="150"/>
      <c r="T1277" s="150"/>
      <c r="U1277" s="150"/>
      <c r="V1277" s="150"/>
      <c r="W1277" s="150"/>
      <c r="X1277" s="150"/>
      <c r="Y1277" s="150"/>
      <c r="Z1277" s="150"/>
      <c r="AA1277" s="150"/>
    </row>
    <row r="1278" spans="1:27" ht="12.75">
      <c r="A1278" s="150"/>
      <c r="B1278" s="158">
        <f t="shared" si="8"/>
        <v>1270</v>
      </c>
      <c r="C1278" s="159" t="str">
        <f ca="1">IFERROR(__xludf.DUMMYFUNCTION("""COMPUTED_VALUE"""),"Luqman Danial")</f>
        <v>Luqman Danial</v>
      </c>
      <c r="D1278" s="160" t="str">
        <f ca="1">IFERROR(__xludf.DUMMYFUNCTION("""COMPUTED_VALUE"""),"Nov 13, 2024")</f>
        <v>Nov 13, 2024</v>
      </c>
      <c r="E1278" s="160" t="str">
        <f ca="1">IFERROR(__xludf.DUMMYFUNCTION("""COMPUTED_VALUE"""),"Script 1")</f>
        <v>Script 1</v>
      </c>
      <c r="F1278" s="160"/>
      <c r="G1278" s="160"/>
      <c r="H1278" s="160"/>
      <c r="I1278" s="160"/>
      <c r="J1278" s="160"/>
      <c r="K1278" s="160"/>
      <c r="L1278" s="160" t="str">
        <f t="shared" ca="1" si="9"/>
        <v>Script 1</v>
      </c>
      <c r="M1278" s="161"/>
      <c r="N1278" s="150"/>
      <c r="O1278" s="150"/>
      <c r="P1278" s="150"/>
      <c r="Q1278" s="150"/>
      <c r="R1278" s="150"/>
      <c r="S1278" s="150"/>
      <c r="T1278" s="150"/>
      <c r="U1278" s="150"/>
      <c r="V1278" s="150"/>
      <c r="W1278" s="150"/>
      <c r="X1278" s="150"/>
      <c r="Y1278" s="150"/>
      <c r="Z1278" s="150"/>
      <c r="AA1278" s="150"/>
    </row>
    <row r="1279" spans="1:27" ht="12.75">
      <c r="A1279" s="150"/>
      <c r="B1279" s="158">
        <f t="shared" si="8"/>
        <v>1271</v>
      </c>
      <c r="C1279" s="159" t="str">
        <f ca="1">IFERROR(__xludf.DUMMYFUNCTION("""COMPUTED_VALUE"""),"Wan Aisyah Wan Manan")</f>
        <v>Wan Aisyah Wan Manan</v>
      </c>
      <c r="D1279" s="160" t="str">
        <f ca="1">IFERROR(__xludf.DUMMYFUNCTION("""COMPUTED_VALUE"""),"Nov 13, 2024")</f>
        <v>Nov 13, 2024</v>
      </c>
      <c r="E1279" s="160" t="str">
        <f ca="1">IFERROR(__xludf.DUMMYFUNCTION("""COMPUTED_VALUE"""),"Script 1")</f>
        <v>Script 1</v>
      </c>
      <c r="F1279" s="160"/>
      <c r="G1279" s="160"/>
      <c r="H1279" s="160"/>
      <c r="I1279" s="160"/>
      <c r="J1279" s="160"/>
      <c r="K1279" s="160"/>
      <c r="L1279" s="160" t="str">
        <f t="shared" ca="1" si="9"/>
        <v>Script 1</v>
      </c>
      <c r="M1279" s="161"/>
      <c r="N1279" s="150"/>
      <c r="O1279" s="150"/>
      <c r="P1279" s="150"/>
      <c r="Q1279" s="150"/>
      <c r="R1279" s="150"/>
      <c r="S1279" s="150"/>
      <c r="T1279" s="150"/>
      <c r="U1279" s="150"/>
      <c r="V1279" s="150"/>
      <c r="W1279" s="150"/>
      <c r="X1279" s="150"/>
      <c r="Y1279" s="150"/>
      <c r="Z1279" s="150"/>
      <c r="AA1279" s="150"/>
    </row>
    <row r="1280" spans="1:27" ht="12.75">
      <c r="A1280" s="150"/>
      <c r="B1280" s="158">
        <f t="shared" si="8"/>
        <v>1272</v>
      </c>
      <c r="C1280" s="159" t="str">
        <f ca="1">IFERROR(__xludf.DUMMYFUNCTION("""COMPUTED_VALUE"""),"Firdaus Fadzil")</f>
        <v>Firdaus Fadzil</v>
      </c>
      <c r="D1280" s="160" t="str">
        <f ca="1">IFERROR(__xludf.DUMMYFUNCTION("""COMPUTED_VALUE"""),"Nov 13, 2024")</f>
        <v>Nov 13, 2024</v>
      </c>
      <c r="E1280" s="160" t="str">
        <f ca="1">IFERROR(__xludf.DUMMYFUNCTION("""COMPUTED_VALUE"""),"Script 1")</f>
        <v>Script 1</v>
      </c>
      <c r="F1280" s="160"/>
      <c r="G1280" s="160"/>
      <c r="H1280" s="160"/>
      <c r="I1280" s="160"/>
      <c r="J1280" s="160"/>
      <c r="K1280" s="160"/>
      <c r="L1280" s="160" t="str">
        <f t="shared" ca="1" si="9"/>
        <v>Script 1</v>
      </c>
      <c r="M1280" s="161"/>
      <c r="N1280" s="150"/>
      <c r="O1280" s="150"/>
      <c r="P1280" s="150"/>
      <c r="Q1280" s="150"/>
      <c r="R1280" s="150"/>
      <c r="S1280" s="150"/>
      <c r="T1280" s="150"/>
      <c r="U1280" s="150"/>
      <c r="V1280" s="150"/>
      <c r="W1280" s="150"/>
      <c r="X1280" s="150"/>
      <c r="Y1280" s="150"/>
      <c r="Z1280" s="150"/>
      <c r="AA1280" s="150"/>
    </row>
    <row r="1281" spans="1:27" ht="12.75">
      <c r="A1281" s="150"/>
      <c r="B1281" s="158">
        <f t="shared" si="8"/>
        <v>1273</v>
      </c>
      <c r="C1281" s="159" t="str">
        <f ca="1">IFERROR(__xludf.DUMMYFUNCTION("""COMPUTED_VALUE"""),"Farah Nurliyana")</f>
        <v>Farah Nurliyana</v>
      </c>
      <c r="D1281" s="160" t="str">
        <f ca="1">IFERROR(__xludf.DUMMYFUNCTION("""COMPUTED_VALUE"""),"Nov 13, 2024")</f>
        <v>Nov 13, 2024</v>
      </c>
      <c r="E1281" s="160" t="str">
        <f ca="1">IFERROR(__xludf.DUMMYFUNCTION("""COMPUTED_VALUE"""),"Script 1")</f>
        <v>Script 1</v>
      </c>
      <c r="F1281" s="160"/>
      <c r="G1281" s="160"/>
      <c r="H1281" s="160"/>
      <c r="I1281" s="160"/>
      <c r="J1281" s="160"/>
      <c r="K1281" s="160"/>
      <c r="L1281" s="160" t="str">
        <f t="shared" ca="1" si="9"/>
        <v>Script 1</v>
      </c>
      <c r="M1281" s="161"/>
      <c r="N1281" s="150"/>
      <c r="O1281" s="150"/>
      <c r="P1281" s="150"/>
      <c r="Q1281" s="150"/>
      <c r="R1281" s="150"/>
      <c r="S1281" s="150"/>
      <c r="T1281" s="150"/>
      <c r="U1281" s="150"/>
      <c r="V1281" s="150"/>
      <c r="W1281" s="150"/>
      <c r="X1281" s="150"/>
      <c r="Y1281" s="150"/>
      <c r="Z1281" s="150"/>
      <c r="AA1281" s="150"/>
    </row>
    <row r="1282" spans="1:27" ht="12.75">
      <c r="A1282" s="150"/>
      <c r="B1282" s="158">
        <f t="shared" si="8"/>
        <v>1274</v>
      </c>
      <c r="C1282" s="159" t="str">
        <f ca="1">IFERROR(__xludf.DUMMYFUNCTION("""COMPUTED_VALUE"""),"Shafiq Alif Ikhwan Aminuddin")</f>
        <v>Shafiq Alif Ikhwan Aminuddin</v>
      </c>
      <c r="D1282" s="160" t="str">
        <f ca="1">IFERROR(__xludf.DUMMYFUNCTION("""COMPUTED_VALUE"""),"Nov 13, 2024")</f>
        <v>Nov 13, 2024</v>
      </c>
      <c r="E1282" s="160" t="str">
        <f ca="1">IFERROR(__xludf.DUMMYFUNCTION("""COMPUTED_VALUE"""),"Script 1")</f>
        <v>Script 1</v>
      </c>
      <c r="F1282" s="160"/>
      <c r="G1282" s="160"/>
      <c r="H1282" s="160"/>
      <c r="I1282" s="160"/>
      <c r="J1282" s="160"/>
      <c r="K1282" s="160"/>
      <c r="L1282" s="160" t="str">
        <f t="shared" ca="1" si="9"/>
        <v>Script 1</v>
      </c>
      <c r="M1282" s="161"/>
      <c r="N1282" s="150"/>
      <c r="O1282" s="150"/>
      <c r="P1282" s="150"/>
      <c r="Q1282" s="150"/>
      <c r="R1282" s="150"/>
      <c r="S1282" s="150"/>
      <c r="T1282" s="150"/>
      <c r="U1282" s="150"/>
      <c r="V1282" s="150"/>
      <c r="W1282" s="150"/>
      <c r="X1282" s="150"/>
      <c r="Y1282" s="150"/>
      <c r="Z1282" s="150"/>
      <c r="AA1282" s="150"/>
    </row>
    <row r="1283" spans="1:27" ht="12.75">
      <c r="A1283" s="150"/>
      <c r="B1283" s="158">
        <f t="shared" si="8"/>
        <v>1275</v>
      </c>
      <c r="C1283" s="159" t="str">
        <f ca="1">IFERROR(__xludf.DUMMYFUNCTION("""COMPUTED_VALUE"""),"Shahirul Hakim")</f>
        <v>Shahirul Hakim</v>
      </c>
      <c r="D1283" s="160" t="str">
        <f ca="1">IFERROR(__xludf.DUMMYFUNCTION("""COMPUTED_VALUE"""),"Nov 13, 2024")</f>
        <v>Nov 13, 2024</v>
      </c>
      <c r="E1283" s="160" t="str">
        <f ca="1">IFERROR(__xludf.DUMMYFUNCTION("""COMPUTED_VALUE"""),"Script 1")</f>
        <v>Script 1</v>
      </c>
      <c r="F1283" s="160"/>
      <c r="G1283" s="160"/>
      <c r="H1283" s="160"/>
      <c r="I1283" s="160"/>
      <c r="J1283" s="160"/>
      <c r="K1283" s="160"/>
      <c r="L1283" s="160" t="str">
        <f t="shared" ca="1" si="9"/>
        <v>Script 1</v>
      </c>
      <c r="M1283" s="161"/>
      <c r="N1283" s="150"/>
      <c r="O1283" s="150"/>
      <c r="P1283" s="150"/>
      <c r="Q1283" s="150"/>
      <c r="R1283" s="150"/>
      <c r="S1283" s="150"/>
      <c r="T1283" s="150"/>
      <c r="U1283" s="150"/>
      <c r="V1283" s="150"/>
      <c r="W1283" s="150"/>
      <c r="X1283" s="150"/>
      <c r="Y1283" s="150"/>
      <c r="Z1283" s="150"/>
      <c r="AA1283" s="150"/>
    </row>
    <row r="1284" spans="1:27" ht="12.75">
      <c r="A1284" s="150"/>
      <c r="B1284" s="158">
        <f t="shared" ref="B1284:B1538" si="10">ROW()-ROW($B$8)</f>
        <v>1276</v>
      </c>
      <c r="C1284" s="159" t="str">
        <f ca="1">IFERROR(__xludf.DUMMYFUNCTION("""COMPUTED_VALUE"""),"Iffah Syazwani Binti Zakaria")</f>
        <v>Iffah Syazwani Binti Zakaria</v>
      </c>
      <c r="D1284" s="160" t="str">
        <f ca="1">IFERROR(__xludf.DUMMYFUNCTION("""COMPUTED_VALUE"""),"Nov 13, 2024")</f>
        <v>Nov 13, 2024</v>
      </c>
      <c r="E1284" s="160" t="str">
        <f ca="1">IFERROR(__xludf.DUMMYFUNCTION("""COMPUTED_VALUE"""),"Script 1")</f>
        <v>Script 1</v>
      </c>
      <c r="F1284" s="160"/>
      <c r="G1284" s="160"/>
      <c r="H1284" s="160"/>
      <c r="I1284" s="160"/>
      <c r="J1284" s="160"/>
      <c r="K1284" s="160"/>
      <c r="L1284" s="160" t="str">
        <f t="shared" ref="L1284:L1538" ca="1" si="11">IF(K1284&lt;&gt;"",IF(I1284&lt;&gt;"",IF(G1284&lt;&gt;"",IF(E1284&lt;&gt;"","-"),K1284),G1284),E1284)</f>
        <v>Script 1</v>
      </c>
      <c r="M1284" s="161"/>
      <c r="N1284" s="150"/>
      <c r="O1284" s="150"/>
      <c r="P1284" s="150"/>
      <c r="Q1284" s="150"/>
      <c r="R1284" s="150"/>
      <c r="S1284" s="150"/>
      <c r="T1284" s="150"/>
      <c r="U1284" s="150"/>
      <c r="V1284" s="150"/>
      <c r="W1284" s="150"/>
      <c r="X1284" s="150"/>
      <c r="Y1284" s="150"/>
      <c r="Z1284" s="150"/>
      <c r="AA1284" s="150"/>
    </row>
    <row r="1285" spans="1:27" ht="12.75">
      <c r="A1285" s="150"/>
      <c r="B1285" s="158">
        <f t="shared" si="10"/>
        <v>1277</v>
      </c>
      <c r="C1285" s="159" t="str">
        <f ca="1">IFERROR(__xludf.DUMMYFUNCTION("""COMPUTED_VALUE"""),"Nurnatasya Alya")</f>
        <v>Nurnatasya Alya</v>
      </c>
      <c r="D1285" s="160" t="str">
        <f ca="1">IFERROR(__xludf.DUMMYFUNCTION("""COMPUTED_VALUE"""),"Nov 13, 2024")</f>
        <v>Nov 13, 2024</v>
      </c>
      <c r="E1285" s="160" t="str">
        <f ca="1">IFERROR(__xludf.DUMMYFUNCTION("""COMPUTED_VALUE"""),"Script 1")</f>
        <v>Script 1</v>
      </c>
      <c r="F1285" s="160"/>
      <c r="G1285" s="160"/>
      <c r="H1285" s="160"/>
      <c r="I1285" s="160"/>
      <c r="J1285" s="160"/>
      <c r="K1285" s="160"/>
      <c r="L1285" s="160" t="str">
        <f t="shared" ca="1" si="11"/>
        <v>Script 1</v>
      </c>
      <c r="M1285" s="161"/>
      <c r="N1285" s="150"/>
      <c r="O1285" s="150"/>
      <c r="P1285" s="150"/>
      <c r="Q1285" s="150"/>
      <c r="R1285" s="150"/>
      <c r="S1285" s="150"/>
      <c r="T1285" s="150"/>
      <c r="U1285" s="150"/>
      <c r="V1285" s="150"/>
      <c r="W1285" s="150"/>
      <c r="X1285" s="150"/>
      <c r="Y1285" s="150"/>
      <c r="Z1285" s="150"/>
      <c r="AA1285" s="150"/>
    </row>
    <row r="1286" spans="1:27" ht="12.75">
      <c r="A1286" s="150"/>
      <c r="B1286" s="158">
        <f t="shared" si="10"/>
        <v>1278</v>
      </c>
      <c r="C1286" s="159" t="str">
        <f ca="1">IFERROR(__xludf.DUMMYFUNCTION("""COMPUTED_VALUE"""),"Fatima Rosalind Rostam")</f>
        <v>Fatima Rosalind Rostam</v>
      </c>
      <c r="D1286" s="160" t="str">
        <f ca="1">IFERROR(__xludf.DUMMYFUNCTION("""COMPUTED_VALUE"""),"Nov 13, 2024")</f>
        <v>Nov 13, 2024</v>
      </c>
      <c r="E1286" s="160" t="str">
        <f ca="1">IFERROR(__xludf.DUMMYFUNCTION("""COMPUTED_VALUE"""),"Script 1")</f>
        <v>Script 1</v>
      </c>
      <c r="F1286" s="160"/>
      <c r="G1286" s="160"/>
      <c r="H1286" s="160"/>
      <c r="I1286" s="160"/>
      <c r="J1286" s="160"/>
      <c r="K1286" s="160"/>
      <c r="L1286" s="160" t="str">
        <f t="shared" ca="1" si="11"/>
        <v>Script 1</v>
      </c>
      <c r="M1286" s="161"/>
      <c r="N1286" s="150"/>
      <c r="O1286" s="150"/>
      <c r="P1286" s="150"/>
      <c r="Q1286" s="150"/>
      <c r="R1286" s="150"/>
      <c r="S1286" s="150"/>
      <c r="T1286" s="150"/>
      <c r="U1286" s="150"/>
      <c r="V1286" s="150"/>
      <c r="W1286" s="150"/>
      <c r="X1286" s="150"/>
      <c r="Y1286" s="150"/>
      <c r="Z1286" s="150"/>
      <c r="AA1286" s="150"/>
    </row>
    <row r="1287" spans="1:27" ht="12.75">
      <c r="A1287" s="150"/>
      <c r="B1287" s="158">
        <f t="shared" si="10"/>
        <v>1279</v>
      </c>
      <c r="C1287" s="159" t="str">
        <f ca="1">IFERROR(__xludf.DUMMYFUNCTION("""COMPUTED_VALUE"""),"Nur Aishah Soufiah")</f>
        <v>Nur Aishah Soufiah</v>
      </c>
      <c r="D1287" s="160" t="str">
        <f ca="1">IFERROR(__xludf.DUMMYFUNCTION("""COMPUTED_VALUE"""),"Nov 13, 2024")</f>
        <v>Nov 13, 2024</v>
      </c>
      <c r="E1287" s="160" t="str">
        <f ca="1">IFERROR(__xludf.DUMMYFUNCTION("""COMPUTED_VALUE"""),"Script 1")</f>
        <v>Script 1</v>
      </c>
      <c r="F1287" s="160"/>
      <c r="G1287" s="160"/>
      <c r="H1287" s="160"/>
      <c r="I1287" s="160"/>
      <c r="J1287" s="160"/>
      <c r="K1287" s="160"/>
      <c r="L1287" s="160" t="str">
        <f t="shared" ca="1" si="11"/>
        <v>Script 1</v>
      </c>
      <c r="M1287" s="161"/>
      <c r="N1287" s="150"/>
      <c r="O1287" s="150"/>
      <c r="P1287" s="150"/>
      <c r="Q1287" s="150"/>
      <c r="R1287" s="150"/>
      <c r="S1287" s="150"/>
      <c r="T1287" s="150"/>
      <c r="U1287" s="150"/>
      <c r="V1287" s="150"/>
      <c r="W1287" s="150"/>
      <c r="X1287" s="150"/>
      <c r="Y1287" s="150"/>
      <c r="Z1287" s="150"/>
      <c r="AA1287" s="150"/>
    </row>
    <row r="1288" spans="1:27" ht="12.75">
      <c r="A1288" s="150"/>
      <c r="B1288" s="158">
        <f t="shared" si="10"/>
        <v>1280</v>
      </c>
      <c r="C1288" s="159" t="str">
        <f ca="1">IFERROR(__xludf.DUMMYFUNCTION("""COMPUTED_VALUE"""),"Syarifah Naurah")</f>
        <v>Syarifah Naurah</v>
      </c>
      <c r="D1288" s="160" t="str">
        <f ca="1">IFERROR(__xludf.DUMMYFUNCTION("""COMPUTED_VALUE"""),"Nov 13, 2024")</f>
        <v>Nov 13, 2024</v>
      </c>
      <c r="E1288" s="160" t="str">
        <f ca="1">IFERROR(__xludf.DUMMYFUNCTION("""COMPUTED_VALUE"""),"Script 1")</f>
        <v>Script 1</v>
      </c>
      <c r="F1288" s="160"/>
      <c r="G1288" s="160"/>
      <c r="H1288" s="160"/>
      <c r="I1288" s="160"/>
      <c r="J1288" s="160"/>
      <c r="K1288" s="160"/>
      <c r="L1288" s="160" t="str">
        <f t="shared" ca="1" si="11"/>
        <v>Script 1</v>
      </c>
      <c r="M1288" s="161"/>
      <c r="N1288" s="150"/>
      <c r="O1288" s="150"/>
      <c r="P1288" s="150"/>
      <c r="Q1288" s="150"/>
      <c r="R1288" s="150"/>
      <c r="S1288" s="150"/>
      <c r="T1288" s="150"/>
      <c r="U1288" s="150"/>
      <c r="V1288" s="150"/>
      <c r="W1288" s="150"/>
      <c r="X1288" s="150"/>
      <c r="Y1288" s="150"/>
      <c r="Z1288" s="150"/>
      <c r="AA1288" s="150"/>
    </row>
    <row r="1289" spans="1:27" ht="12.75">
      <c r="A1289" s="150"/>
      <c r="B1289" s="158">
        <f t="shared" si="10"/>
        <v>1281</v>
      </c>
      <c r="C1289" s="159" t="str">
        <f ca="1">IFERROR(__xludf.DUMMYFUNCTION("""COMPUTED_VALUE"""),"Syakir Shaffie")</f>
        <v>Syakir Shaffie</v>
      </c>
      <c r="D1289" s="160" t="str">
        <f ca="1">IFERROR(__xludf.DUMMYFUNCTION("""COMPUTED_VALUE"""),"Nov 13, 2024")</f>
        <v>Nov 13, 2024</v>
      </c>
      <c r="E1289" s="160" t="str">
        <f ca="1">IFERROR(__xludf.DUMMYFUNCTION("""COMPUTED_VALUE"""),"Script 1")</f>
        <v>Script 1</v>
      </c>
      <c r="F1289" s="160"/>
      <c r="G1289" s="160"/>
      <c r="H1289" s="160"/>
      <c r="I1289" s="160"/>
      <c r="J1289" s="160"/>
      <c r="K1289" s="160"/>
      <c r="L1289" s="160" t="str">
        <f t="shared" ca="1" si="11"/>
        <v>Script 1</v>
      </c>
      <c r="M1289" s="161"/>
      <c r="N1289" s="150"/>
      <c r="O1289" s="150"/>
      <c r="P1289" s="150"/>
      <c r="Q1289" s="150"/>
      <c r="R1289" s="150"/>
      <c r="S1289" s="150"/>
      <c r="T1289" s="150"/>
      <c r="U1289" s="150"/>
      <c r="V1289" s="150"/>
      <c r="W1289" s="150"/>
      <c r="X1289" s="150"/>
      <c r="Y1289" s="150"/>
      <c r="Z1289" s="150"/>
      <c r="AA1289" s="150"/>
    </row>
    <row r="1290" spans="1:27" ht="12.75">
      <c r="A1290" s="150"/>
      <c r="B1290" s="158">
        <f t="shared" si="10"/>
        <v>1282</v>
      </c>
      <c r="C1290" s="159" t="str">
        <f ca="1">IFERROR(__xludf.DUMMYFUNCTION("""COMPUTED_VALUE"""),"Muhammad Haziq Jamil")</f>
        <v>Muhammad Haziq Jamil</v>
      </c>
      <c r="D1290" s="160" t="str">
        <f ca="1">IFERROR(__xludf.DUMMYFUNCTION("""COMPUTED_VALUE"""),"Nov 13, 2024")</f>
        <v>Nov 13, 2024</v>
      </c>
      <c r="E1290" s="160" t="str">
        <f ca="1">IFERROR(__xludf.DUMMYFUNCTION("""COMPUTED_VALUE"""),"Script 1")</f>
        <v>Script 1</v>
      </c>
      <c r="F1290" s="160"/>
      <c r="G1290" s="160"/>
      <c r="H1290" s="160"/>
      <c r="I1290" s="160"/>
      <c r="J1290" s="160"/>
      <c r="K1290" s="160"/>
      <c r="L1290" s="160" t="str">
        <f t="shared" ca="1" si="11"/>
        <v>Script 1</v>
      </c>
      <c r="M1290" s="161"/>
      <c r="N1290" s="150"/>
      <c r="O1290" s="150"/>
      <c r="P1290" s="150"/>
      <c r="Q1290" s="150"/>
      <c r="R1290" s="150"/>
      <c r="S1290" s="150"/>
      <c r="T1290" s="150"/>
      <c r="U1290" s="150"/>
      <c r="V1290" s="150"/>
      <c r="W1290" s="150"/>
      <c r="X1290" s="150"/>
      <c r="Y1290" s="150"/>
      <c r="Z1290" s="150"/>
      <c r="AA1290" s="150"/>
    </row>
    <row r="1291" spans="1:27" ht="12.75">
      <c r="A1291" s="150"/>
      <c r="B1291" s="158">
        <f t="shared" si="10"/>
        <v>1283</v>
      </c>
      <c r="C1291" s="159" t="str">
        <f ca="1">IFERROR(__xludf.DUMMYFUNCTION("""COMPUTED_VALUE"""),"Najiha Zailani")</f>
        <v>Najiha Zailani</v>
      </c>
      <c r="D1291" s="160" t="str">
        <f ca="1">IFERROR(__xludf.DUMMYFUNCTION("""COMPUTED_VALUE"""),"Nov 13, 2024")</f>
        <v>Nov 13, 2024</v>
      </c>
      <c r="E1291" s="160" t="str">
        <f ca="1">IFERROR(__xludf.DUMMYFUNCTION("""COMPUTED_VALUE"""),"Script 1")</f>
        <v>Script 1</v>
      </c>
      <c r="F1291" s="160"/>
      <c r="G1291" s="160"/>
      <c r="H1291" s="160"/>
      <c r="I1291" s="160"/>
      <c r="J1291" s="160"/>
      <c r="K1291" s="160"/>
      <c r="L1291" s="160" t="str">
        <f t="shared" ca="1" si="11"/>
        <v>Script 1</v>
      </c>
      <c r="M1291" s="161"/>
      <c r="N1291" s="150"/>
      <c r="O1291" s="150"/>
      <c r="P1291" s="150"/>
      <c r="Q1291" s="150"/>
      <c r="R1291" s="150"/>
      <c r="S1291" s="150"/>
      <c r="T1291" s="150"/>
      <c r="U1291" s="150"/>
      <c r="V1291" s="150"/>
      <c r="W1291" s="150"/>
      <c r="X1291" s="150"/>
      <c r="Y1291" s="150"/>
      <c r="Z1291" s="150"/>
      <c r="AA1291" s="150"/>
    </row>
    <row r="1292" spans="1:27" ht="12.75">
      <c r="A1292" s="150"/>
      <c r="B1292" s="158">
        <f t="shared" si="10"/>
        <v>1284</v>
      </c>
      <c r="C1292" s="159" t="str">
        <f ca="1">IFERROR(__xludf.DUMMYFUNCTION("""COMPUTED_VALUE"""),"Abu Zar")</f>
        <v>Abu Zar</v>
      </c>
      <c r="D1292" s="160" t="str">
        <f ca="1">IFERROR(__xludf.DUMMYFUNCTION("""COMPUTED_VALUE"""),"Nov 13, 2024")</f>
        <v>Nov 13, 2024</v>
      </c>
      <c r="E1292" s="160" t="str">
        <f ca="1">IFERROR(__xludf.DUMMYFUNCTION("""COMPUTED_VALUE"""),"Script 1")</f>
        <v>Script 1</v>
      </c>
      <c r="F1292" s="160"/>
      <c r="G1292" s="160"/>
      <c r="H1292" s="160"/>
      <c r="I1292" s="160"/>
      <c r="J1292" s="160"/>
      <c r="K1292" s="160"/>
      <c r="L1292" s="160" t="str">
        <f t="shared" ca="1" si="11"/>
        <v>Script 1</v>
      </c>
      <c r="M1292" s="161"/>
      <c r="N1292" s="150"/>
      <c r="O1292" s="150"/>
      <c r="P1292" s="150"/>
      <c r="Q1292" s="150"/>
      <c r="R1292" s="150"/>
      <c r="S1292" s="150"/>
      <c r="T1292" s="150"/>
      <c r="U1292" s="150"/>
      <c r="V1292" s="150"/>
      <c r="W1292" s="150"/>
      <c r="X1292" s="150"/>
      <c r="Y1292" s="150"/>
      <c r="Z1292" s="150"/>
      <c r="AA1292" s="150"/>
    </row>
    <row r="1293" spans="1:27" ht="12.75">
      <c r="A1293" s="150"/>
      <c r="B1293" s="158">
        <f t="shared" si="10"/>
        <v>1285</v>
      </c>
      <c r="C1293" s="159" t="str">
        <f ca="1">IFERROR(__xludf.DUMMYFUNCTION("""COMPUTED_VALUE"""),"Izzah Amirah")</f>
        <v>Izzah Amirah</v>
      </c>
      <c r="D1293" s="160" t="str">
        <f ca="1">IFERROR(__xludf.DUMMYFUNCTION("""COMPUTED_VALUE"""),"Nov 13, 2024")</f>
        <v>Nov 13, 2024</v>
      </c>
      <c r="E1293" s="160" t="str">
        <f ca="1">IFERROR(__xludf.DUMMYFUNCTION("""COMPUTED_VALUE"""),"Script 1")</f>
        <v>Script 1</v>
      </c>
      <c r="F1293" s="160"/>
      <c r="G1293" s="160"/>
      <c r="H1293" s="160"/>
      <c r="I1293" s="160"/>
      <c r="J1293" s="160"/>
      <c r="K1293" s="160"/>
      <c r="L1293" s="160" t="str">
        <f t="shared" ca="1" si="11"/>
        <v>Script 1</v>
      </c>
      <c r="M1293" s="161"/>
      <c r="N1293" s="150"/>
      <c r="O1293" s="150"/>
      <c r="P1293" s="150"/>
      <c r="Q1293" s="150"/>
      <c r="R1293" s="150"/>
      <c r="S1293" s="150"/>
      <c r="T1293" s="150"/>
      <c r="U1293" s="150"/>
      <c r="V1293" s="150"/>
      <c r="W1293" s="150"/>
      <c r="X1293" s="150"/>
      <c r="Y1293" s="150"/>
      <c r="Z1293" s="150"/>
      <c r="AA1293" s="150"/>
    </row>
    <row r="1294" spans="1:27" ht="12.75">
      <c r="A1294" s="150"/>
      <c r="B1294" s="158">
        <f t="shared" si="10"/>
        <v>1286</v>
      </c>
      <c r="C1294" s="159" t="str">
        <f ca="1">IFERROR(__xludf.DUMMYFUNCTION("""COMPUTED_VALUE"""),"Malek Faisal Mustapha")</f>
        <v>Malek Faisal Mustapha</v>
      </c>
      <c r="D1294" s="160" t="str">
        <f ca="1">IFERROR(__xludf.DUMMYFUNCTION("""COMPUTED_VALUE"""),"Nov 13, 2024")</f>
        <v>Nov 13, 2024</v>
      </c>
      <c r="E1294" s="160" t="str">
        <f ca="1">IFERROR(__xludf.DUMMYFUNCTION("""COMPUTED_VALUE"""),"Script 1")</f>
        <v>Script 1</v>
      </c>
      <c r="F1294" s="160"/>
      <c r="G1294" s="160"/>
      <c r="H1294" s="160"/>
      <c r="I1294" s="160"/>
      <c r="J1294" s="160"/>
      <c r="K1294" s="160"/>
      <c r="L1294" s="160" t="str">
        <f t="shared" ca="1" si="11"/>
        <v>Script 1</v>
      </c>
      <c r="M1294" s="161"/>
      <c r="N1294" s="150"/>
      <c r="O1294" s="150"/>
      <c r="P1294" s="150"/>
      <c r="Q1294" s="150"/>
      <c r="R1294" s="150"/>
      <c r="S1294" s="150"/>
      <c r="T1294" s="150"/>
      <c r="U1294" s="150"/>
      <c r="V1294" s="150"/>
      <c r="W1294" s="150"/>
      <c r="X1294" s="150"/>
      <c r="Y1294" s="150"/>
      <c r="Z1294" s="150"/>
      <c r="AA1294" s="150"/>
    </row>
    <row r="1295" spans="1:27" ht="12.75">
      <c r="A1295" s="150"/>
      <c r="B1295" s="158">
        <f t="shared" si="10"/>
        <v>1287</v>
      </c>
      <c r="C1295" s="159" t="str">
        <f ca="1">IFERROR(__xludf.DUMMYFUNCTION("""COMPUTED_VALUE"""),"Noor A'thiqah")</f>
        <v>Noor A'thiqah</v>
      </c>
      <c r="D1295" s="160" t="str">
        <f ca="1">IFERROR(__xludf.DUMMYFUNCTION("""COMPUTED_VALUE"""),"Nov 13, 2024")</f>
        <v>Nov 13, 2024</v>
      </c>
      <c r="E1295" s="160" t="str">
        <f ca="1">IFERROR(__xludf.DUMMYFUNCTION("""COMPUTED_VALUE"""),"Script 1")</f>
        <v>Script 1</v>
      </c>
      <c r="F1295" s="160"/>
      <c r="G1295" s="160"/>
      <c r="H1295" s="160"/>
      <c r="I1295" s="160"/>
      <c r="J1295" s="160"/>
      <c r="K1295" s="160"/>
      <c r="L1295" s="160" t="str">
        <f t="shared" ca="1" si="11"/>
        <v>Script 1</v>
      </c>
      <c r="M1295" s="161"/>
      <c r="N1295" s="150"/>
      <c r="O1295" s="150"/>
      <c r="P1295" s="150"/>
      <c r="Q1295" s="150"/>
      <c r="R1295" s="150"/>
      <c r="S1295" s="150"/>
      <c r="T1295" s="150"/>
      <c r="U1295" s="150"/>
      <c r="V1295" s="150"/>
      <c r="W1295" s="150"/>
      <c r="X1295" s="150"/>
      <c r="Y1295" s="150"/>
      <c r="Z1295" s="150"/>
      <c r="AA1295" s="150"/>
    </row>
    <row r="1296" spans="1:27" ht="12.75">
      <c r="A1296" s="150"/>
      <c r="B1296" s="158">
        <f t="shared" si="10"/>
        <v>1288</v>
      </c>
      <c r="C1296" s="159" t="str">
        <f ca="1">IFERROR(__xludf.DUMMYFUNCTION("""COMPUTED_VALUE"""),"Syazwani Aqilah")</f>
        <v>Syazwani Aqilah</v>
      </c>
      <c r="D1296" s="160" t="str">
        <f ca="1">IFERROR(__xludf.DUMMYFUNCTION("""COMPUTED_VALUE"""),"Nov 13, 2024")</f>
        <v>Nov 13, 2024</v>
      </c>
      <c r="E1296" s="160" t="str">
        <f ca="1">IFERROR(__xludf.DUMMYFUNCTION("""COMPUTED_VALUE"""),"Script 1")</f>
        <v>Script 1</v>
      </c>
      <c r="F1296" s="160"/>
      <c r="G1296" s="160"/>
      <c r="H1296" s="160"/>
      <c r="I1296" s="160"/>
      <c r="J1296" s="160"/>
      <c r="K1296" s="160"/>
      <c r="L1296" s="160" t="str">
        <f t="shared" ca="1" si="11"/>
        <v>Script 1</v>
      </c>
      <c r="M1296" s="161"/>
      <c r="N1296" s="150"/>
      <c r="O1296" s="150"/>
      <c r="P1296" s="150"/>
      <c r="Q1296" s="150"/>
      <c r="R1296" s="150"/>
      <c r="S1296" s="150"/>
      <c r="T1296" s="150"/>
      <c r="U1296" s="150"/>
      <c r="V1296" s="150"/>
      <c r="W1296" s="150"/>
      <c r="X1296" s="150"/>
      <c r="Y1296" s="150"/>
      <c r="Z1296" s="150"/>
      <c r="AA1296" s="150"/>
    </row>
    <row r="1297" spans="1:27" ht="12.75">
      <c r="A1297" s="150"/>
      <c r="B1297" s="158">
        <f t="shared" si="10"/>
        <v>1289</v>
      </c>
      <c r="C1297" s="159" t="str">
        <f ca="1">IFERROR(__xludf.DUMMYFUNCTION("""COMPUTED_VALUE"""),"Mohamad Khairulnaim Mohamad Salleh")</f>
        <v>Mohamad Khairulnaim Mohamad Salleh</v>
      </c>
      <c r="D1297" s="160" t="str">
        <f ca="1">IFERROR(__xludf.DUMMYFUNCTION("""COMPUTED_VALUE"""),"Nov 13, 2024")</f>
        <v>Nov 13, 2024</v>
      </c>
      <c r="E1297" s="160" t="str">
        <f ca="1">IFERROR(__xludf.DUMMYFUNCTION("""COMPUTED_VALUE"""),"Script 1")</f>
        <v>Script 1</v>
      </c>
      <c r="F1297" s="160"/>
      <c r="G1297" s="160"/>
      <c r="H1297" s="160"/>
      <c r="I1297" s="160"/>
      <c r="J1297" s="160"/>
      <c r="K1297" s="160"/>
      <c r="L1297" s="160" t="str">
        <f t="shared" ca="1" si="11"/>
        <v>Script 1</v>
      </c>
      <c r="M1297" s="161"/>
      <c r="N1297" s="150"/>
      <c r="O1297" s="150"/>
      <c r="P1297" s="150"/>
      <c r="Q1297" s="150"/>
      <c r="R1297" s="150"/>
      <c r="S1297" s="150"/>
      <c r="T1297" s="150"/>
      <c r="U1297" s="150"/>
      <c r="V1297" s="150"/>
      <c r="W1297" s="150"/>
      <c r="X1297" s="150"/>
      <c r="Y1297" s="150"/>
      <c r="Z1297" s="150"/>
      <c r="AA1297" s="150"/>
    </row>
    <row r="1298" spans="1:27" ht="12.75">
      <c r="A1298" s="150"/>
      <c r="B1298" s="158">
        <f t="shared" si="10"/>
        <v>1290</v>
      </c>
      <c r="C1298" s="159" t="str">
        <f ca="1">IFERROR(__xludf.DUMMYFUNCTION("""COMPUTED_VALUE"""),"Noor Shahreezah Mohammad Safie")</f>
        <v>Noor Shahreezah Mohammad Safie</v>
      </c>
      <c r="D1298" s="160" t="str">
        <f ca="1">IFERROR(__xludf.DUMMYFUNCTION("""COMPUTED_VALUE"""),"Nov 13, 2024")</f>
        <v>Nov 13, 2024</v>
      </c>
      <c r="E1298" s="160" t="str">
        <f ca="1">IFERROR(__xludf.DUMMYFUNCTION("""COMPUTED_VALUE"""),"Script 1")</f>
        <v>Script 1</v>
      </c>
      <c r="F1298" s="160"/>
      <c r="G1298" s="160"/>
      <c r="H1298" s="160"/>
      <c r="I1298" s="160"/>
      <c r="J1298" s="160"/>
      <c r="K1298" s="160"/>
      <c r="L1298" s="160" t="str">
        <f t="shared" ca="1" si="11"/>
        <v>Script 1</v>
      </c>
      <c r="M1298" s="161"/>
      <c r="N1298" s="150"/>
      <c r="O1298" s="150"/>
      <c r="P1298" s="150"/>
      <c r="Q1298" s="150"/>
      <c r="R1298" s="150"/>
      <c r="S1298" s="150"/>
      <c r="T1298" s="150"/>
      <c r="U1298" s="150"/>
      <c r="V1298" s="150"/>
      <c r="W1298" s="150"/>
      <c r="X1298" s="150"/>
      <c r="Y1298" s="150"/>
      <c r="Z1298" s="150"/>
      <c r="AA1298" s="150"/>
    </row>
    <row r="1299" spans="1:27" ht="12.75">
      <c r="A1299" s="150"/>
      <c r="B1299" s="158">
        <f t="shared" si="10"/>
        <v>1291</v>
      </c>
      <c r="C1299" s="159" t="str">
        <f ca="1">IFERROR(__xludf.DUMMYFUNCTION("""COMPUTED_VALUE"""),"Nur Adila Mohd Noor")</f>
        <v>Nur Adila Mohd Noor</v>
      </c>
      <c r="D1299" s="160" t="str">
        <f ca="1">IFERROR(__xludf.DUMMYFUNCTION("""COMPUTED_VALUE"""),"Nov 13, 2024")</f>
        <v>Nov 13, 2024</v>
      </c>
      <c r="E1299" s="160" t="str">
        <f ca="1">IFERROR(__xludf.DUMMYFUNCTION("""COMPUTED_VALUE"""),"Script 1")</f>
        <v>Script 1</v>
      </c>
      <c r="F1299" s="160"/>
      <c r="G1299" s="160"/>
      <c r="H1299" s="160"/>
      <c r="I1299" s="160"/>
      <c r="J1299" s="160"/>
      <c r="K1299" s="160"/>
      <c r="L1299" s="160" t="str">
        <f t="shared" ca="1" si="11"/>
        <v>Script 1</v>
      </c>
      <c r="M1299" s="161"/>
      <c r="N1299" s="150"/>
      <c r="O1299" s="150"/>
      <c r="P1299" s="150"/>
      <c r="Q1299" s="150"/>
      <c r="R1299" s="150"/>
      <c r="S1299" s="150"/>
      <c r="T1299" s="150"/>
      <c r="U1299" s="150"/>
      <c r="V1299" s="150"/>
      <c r="W1299" s="150"/>
      <c r="X1299" s="150"/>
      <c r="Y1299" s="150"/>
      <c r="Z1299" s="150"/>
      <c r="AA1299" s="150"/>
    </row>
    <row r="1300" spans="1:27" ht="12.75">
      <c r="A1300" s="150"/>
      <c r="B1300" s="158">
        <f t="shared" si="10"/>
        <v>1292</v>
      </c>
      <c r="C1300" s="159" t="str">
        <f ca="1">IFERROR(__xludf.DUMMYFUNCTION("""COMPUTED_VALUE"""),"Muhammad Nur Faiz")</f>
        <v>Muhammad Nur Faiz</v>
      </c>
      <c r="D1300" s="160" t="str">
        <f ca="1">IFERROR(__xludf.DUMMYFUNCTION("""COMPUTED_VALUE"""),"Nov 13, 2024")</f>
        <v>Nov 13, 2024</v>
      </c>
      <c r="E1300" s="160" t="str">
        <f ca="1">IFERROR(__xludf.DUMMYFUNCTION("""COMPUTED_VALUE"""),"Script 1")</f>
        <v>Script 1</v>
      </c>
      <c r="F1300" s="160"/>
      <c r="G1300" s="160"/>
      <c r="H1300" s="160"/>
      <c r="I1300" s="160"/>
      <c r="J1300" s="160"/>
      <c r="K1300" s="160"/>
      <c r="L1300" s="160" t="str">
        <f t="shared" ca="1" si="11"/>
        <v>Script 1</v>
      </c>
      <c r="M1300" s="161"/>
      <c r="N1300" s="150"/>
      <c r="O1300" s="150"/>
      <c r="P1300" s="150"/>
      <c r="Q1300" s="150"/>
      <c r="R1300" s="150"/>
      <c r="S1300" s="150"/>
      <c r="T1300" s="150"/>
      <c r="U1300" s="150"/>
      <c r="V1300" s="150"/>
      <c r="W1300" s="150"/>
      <c r="X1300" s="150"/>
      <c r="Y1300" s="150"/>
      <c r="Z1300" s="150"/>
      <c r="AA1300" s="150"/>
    </row>
    <row r="1301" spans="1:27" ht="12.75">
      <c r="A1301" s="150"/>
      <c r="B1301" s="158">
        <f t="shared" si="10"/>
        <v>1293</v>
      </c>
      <c r="C1301" s="159" t="str">
        <f ca="1">IFERROR(__xludf.DUMMYFUNCTION("""COMPUTED_VALUE"""),"MUHAMMAD AMIRUL DANIAL KHALID")</f>
        <v>MUHAMMAD AMIRUL DANIAL KHALID</v>
      </c>
      <c r="D1301" s="160" t="str">
        <f ca="1">IFERROR(__xludf.DUMMYFUNCTION("""COMPUTED_VALUE"""),"Nov 13, 2024")</f>
        <v>Nov 13, 2024</v>
      </c>
      <c r="E1301" s="160" t="str">
        <f ca="1">IFERROR(__xludf.DUMMYFUNCTION("""COMPUTED_VALUE"""),"Script 1")</f>
        <v>Script 1</v>
      </c>
      <c r="F1301" s="160"/>
      <c r="G1301" s="160"/>
      <c r="H1301" s="160"/>
      <c r="I1301" s="160"/>
      <c r="J1301" s="160"/>
      <c r="K1301" s="160"/>
      <c r="L1301" s="160" t="str">
        <f t="shared" ca="1" si="11"/>
        <v>Script 1</v>
      </c>
      <c r="M1301" s="161"/>
      <c r="N1301" s="150"/>
      <c r="O1301" s="150"/>
      <c r="P1301" s="150"/>
      <c r="Q1301" s="150"/>
      <c r="R1301" s="150"/>
      <c r="S1301" s="150"/>
      <c r="T1301" s="150"/>
      <c r="U1301" s="150"/>
      <c r="V1301" s="150"/>
      <c r="W1301" s="150"/>
      <c r="X1301" s="150"/>
      <c r="Y1301" s="150"/>
      <c r="Z1301" s="150"/>
      <c r="AA1301" s="150"/>
    </row>
    <row r="1302" spans="1:27" ht="12.75">
      <c r="A1302" s="150"/>
      <c r="B1302" s="158">
        <f t="shared" si="10"/>
        <v>1294</v>
      </c>
      <c r="C1302" s="159" t="str">
        <f ca="1">IFERROR(__xludf.DUMMYFUNCTION("""COMPUTED_VALUE"""),"Aisyah Husna Md. Isa")</f>
        <v>Aisyah Husna Md. Isa</v>
      </c>
      <c r="D1302" s="160" t="str">
        <f ca="1">IFERROR(__xludf.DUMMYFUNCTION("""COMPUTED_VALUE"""),"Nov 13, 2024")</f>
        <v>Nov 13, 2024</v>
      </c>
      <c r="E1302" s="160" t="str">
        <f ca="1">IFERROR(__xludf.DUMMYFUNCTION("""COMPUTED_VALUE"""),"Script 1")</f>
        <v>Script 1</v>
      </c>
      <c r="F1302" s="160"/>
      <c r="G1302" s="160"/>
      <c r="H1302" s="160"/>
      <c r="I1302" s="160"/>
      <c r="J1302" s="160"/>
      <c r="K1302" s="160"/>
      <c r="L1302" s="160" t="str">
        <f t="shared" ca="1" si="11"/>
        <v>Script 1</v>
      </c>
      <c r="M1302" s="161"/>
      <c r="N1302" s="150"/>
      <c r="O1302" s="150"/>
      <c r="P1302" s="150"/>
      <c r="Q1302" s="150"/>
      <c r="R1302" s="150"/>
      <c r="S1302" s="150"/>
      <c r="T1302" s="150"/>
      <c r="U1302" s="150"/>
      <c r="V1302" s="150"/>
      <c r="W1302" s="150"/>
      <c r="X1302" s="150"/>
      <c r="Y1302" s="150"/>
      <c r="Z1302" s="150"/>
      <c r="AA1302" s="150"/>
    </row>
    <row r="1303" spans="1:27" ht="12.75">
      <c r="A1303" s="150"/>
      <c r="B1303" s="158">
        <f t="shared" si="10"/>
        <v>1295</v>
      </c>
      <c r="C1303" s="159" t="str">
        <f ca="1">IFERROR(__xludf.DUMMYFUNCTION("""COMPUTED_VALUE"""),"illma tarmizi")</f>
        <v>illma tarmizi</v>
      </c>
      <c r="D1303" s="160" t="str">
        <f ca="1">IFERROR(__xludf.DUMMYFUNCTION("""COMPUTED_VALUE"""),"Nov 13, 2024")</f>
        <v>Nov 13, 2024</v>
      </c>
      <c r="E1303" s="160" t="str">
        <f ca="1">IFERROR(__xludf.DUMMYFUNCTION("""COMPUTED_VALUE"""),"Script 1")</f>
        <v>Script 1</v>
      </c>
      <c r="F1303" s="160"/>
      <c r="G1303" s="160"/>
      <c r="H1303" s="160"/>
      <c r="I1303" s="160"/>
      <c r="J1303" s="160"/>
      <c r="K1303" s="160"/>
      <c r="L1303" s="160" t="str">
        <f t="shared" ca="1" si="11"/>
        <v>Script 1</v>
      </c>
      <c r="M1303" s="161"/>
      <c r="N1303" s="150"/>
      <c r="O1303" s="150"/>
      <c r="P1303" s="150"/>
      <c r="Q1303" s="150"/>
      <c r="R1303" s="150"/>
      <c r="S1303" s="150"/>
      <c r="T1303" s="150"/>
      <c r="U1303" s="150"/>
      <c r="V1303" s="150"/>
      <c r="W1303" s="150"/>
      <c r="X1303" s="150"/>
      <c r="Y1303" s="150"/>
      <c r="Z1303" s="150"/>
      <c r="AA1303" s="150"/>
    </row>
    <row r="1304" spans="1:27" ht="12.75">
      <c r="A1304" s="150"/>
      <c r="B1304" s="158">
        <f t="shared" si="10"/>
        <v>1296</v>
      </c>
      <c r="C1304" s="159" t="str">
        <f ca="1">IFERROR(__xludf.DUMMYFUNCTION("""COMPUTED_VALUE"""),"Muhammad Ikram Mohd Padhli")</f>
        <v>Muhammad Ikram Mohd Padhli</v>
      </c>
      <c r="D1304" s="160" t="str">
        <f ca="1">IFERROR(__xludf.DUMMYFUNCTION("""COMPUTED_VALUE"""),"Nov 6, 2024")</f>
        <v>Nov 6, 2024</v>
      </c>
      <c r="E1304" s="160" t="str">
        <f ca="1">IFERROR(__xludf.DUMMYFUNCTION("""COMPUTED_VALUE"""),"Script 1")</f>
        <v>Script 1</v>
      </c>
      <c r="F1304" s="160"/>
      <c r="G1304" s="160"/>
      <c r="H1304" s="160"/>
      <c r="I1304" s="160"/>
      <c r="J1304" s="160"/>
      <c r="K1304" s="160"/>
      <c r="L1304" s="160" t="str">
        <f t="shared" ca="1" si="11"/>
        <v>Script 1</v>
      </c>
      <c r="M1304" s="161"/>
      <c r="N1304" s="150"/>
      <c r="O1304" s="150"/>
      <c r="P1304" s="150"/>
      <c r="Q1304" s="150"/>
      <c r="R1304" s="150"/>
      <c r="S1304" s="150"/>
      <c r="T1304" s="150"/>
      <c r="U1304" s="150"/>
      <c r="V1304" s="150"/>
      <c r="W1304" s="150"/>
      <c r="X1304" s="150"/>
      <c r="Y1304" s="150"/>
      <c r="Z1304" s="150"/>
      <c r="AA1304" s="150"/>
    </row>
    <row r="1305" spans="1:27" ht="12.75">
      <c r="A1305" s="150"/>
      <c r="B1305" s="158">
        <f t="shared" si="10"/>
        <v>1297</v>
      </c>
      <c r="C1305" s="159" t="str">
        <f ca="1">IFERROR(__xludf.DUMMYFUNCTION("""COMPUTED_VALUE"""),"Syahmi Haikal Mohamad Helmi")</f>
        <v>Syahmi Haikal Mohamad Helmi</v>
      </c>
      <c r="D1305" s="160" t="str">
        <f ca="1">IFERROR(__xludf.DUMMYFUNCTION("""COMPUTED_VALUE"""),"Nov 6, 2024")</f>
        <v>Nov 6, 2024</v>
      </c>
      <c r="E1305" s="160" t="str">
        <f ca="1">IFERROR(__xludf.DUMMYFUNCTION("""COMPUTED_VALUE"""),"Script 1")</f>
        <v>Script 1</v>
      </c>
      <c r="F1305" s="160"/>
      <c r="G1305" s="160"/>
      <c r="H1305" s="160"/>
      <c r="I1305" s="160"/>
      <c r="J1305" s="160"/>
      <c r="K1305" s="160"/>
      <c r="L1305" s="160" t="str">
        <f t="shared" ca="1" si="11"/>
        <v>Script 1</v>
      </c>
      <c r="M1305" s="161"/>
      <c r="N1305" s="150"/>
      <c r="O1305" s="150"/>
      <c r="P1305" s="150"/>
      <c r="Q1305" s="150"/>
      <c r="R1305" s="150"/>
      <c r="S1305" s="150"/>
      <c r="T1305" s="150"/>
      <c r="U1305" s="150"/>
      <c r="V1305" s="150"/>
      <c r="W1305" s="150"/>
      <c r="X1305" s="150"/>
      <c r="Y1305" s="150"/>
      <c r="Z1305" s="150"/>
      <c r="AA1305" s="150"/>
    </row>
    <row r="1306" spans="1:27" ht="12.75">
      <c r="A1306" s="150"/>
      <c r="B1306" s="158">
        <f t="shared" si="10"/>
        <v>1298</v>
      </c>
      <c r="C1306" s="159" t="str">
        <f ca="1">IFERROR(__xludf.DUMMYFUNCTION("""COMPUTED_VALUE"""),"Nur Farah Izzati")</f>
        <v>Nur Farah Izzati</v>
      </c>
      <c r="D1306" s="160" t="str">
        <f ca="1">IFERROR(__xludf.DUMMYFUNCTION("""COMPUTED_VALUE"""),"Nov 6, 2024")</f>
        <v>Nov 6, 2024</v>
      </c>
      <c r="E1306" s="160" t="str">
        <f ca="1">IFERROR(__xludf.DUMMYFUNCTION("""COMPUTED_VALUE"""),"Script 1")</f>
        <v>Script 1</v>
      </c>
      <c r="F1306" s="160"/>
      <c r="G1306" s="160"/>
      <c r="H1306" s="160"/>
      <c r="I1306" s="160"/>
      <c r="J1306" s="160"/>
      <c r="K1306" s="160"/>
      <c r="L1306" s="160" t="str">
        <f t="shared" ca="1" si="11"/>
        <v>Script 1</v>
      </c>
      <c r="M1306" s="161"/>
      <c r="N1306" s="150"/>
      <c r="O1306" s="150"/>
      <c r="P1306" s="150"/>
      <c r="Q1306" s="150"/>
      <c r="R1306" s="150"/>
      <c r="S1306" s="150"/>
      <c r="T1306" s="150"/>
      <c r="U1306" s="150"/>
      <c r="V1306" s="150"/>
      <c r="W1306" s="150"/>
      <c r="X1306" s="150"/>
      <c r="Y1306" s="150"/>
      <c r="Z1306" s="150"/>
      <c r="AA1306" s="150"/>
    </row>
    <row r="1307" spans="1:27" ht="12.75">
      <c r="A1307" s="150"/>
      <c r="B1307" s="158">
        <f t="shared" si="10"/>
        <v>1299</v>
      </c>
      <c r="C1307" s="159" t="str">
        <f ca="1">IFERROR(__xludf.DUMMYFUNCTION("""COMPUTED_VALUE"""),"Yunalis Amani")</f>
        <v>Yunalis Amani</v>
      </c>
      <c r="D1307" s="160" t="str">
        <f ca="1">IFERROR(__xludf.DUMMYFUNCTION("""COMPUTED_VALUE"""),"Nov 6, 2024")</f>
        <v>Nov 6, 2024</v>
      </c>
      <c r="E1307" s="160" t="str">
        <f ca="1">IFERROR(__xludf.DUMMYFUNCTION("""COMPUTED_VALUE"""),"Script 1")</f>
        <v>Script 1</v>
      </c>
      <c r="F1307" s="160"/>
      <c r="G1307" s="160"/>
      <c r="H1307" s="160"/>
      <c r="I1307" s="160"/>
      <c r="J1307" s="160"/>
      <c r="K1307" s="160"/>
      <c r="L1307" s="160" t="str">
        <f t="shared" ca="1" si="11"/>
        <v>Script 1</v>
      </c>
      <c r="M1307" s="161"/>
      <c r="N1307" s="150"/>
      <c r="O1307" s="150"/>
      <c r="P1307" s="150"/>
      <c r="Q1307" s="150"/>
      <c r="R1307" s="150"/>
      <c r="S1307" s="150"/>
      <c r="T1307" s="150"/>
      <c r="U1307" s="150"/>
      <c r="V1307" s="150"/>
      <c r="W1307" s="150"/>
      <c r="X1307" s="150"/>
      <c r="Y1307" s="150"/>
      <c r="Z1307" s="150"/>
      <c r="AA1307" s="150"/>
    </row>
    <row r="1308" spans="1:27" ht="12.75">
      <c r="A1308" s="150"/>
      <c r="B1308" s="158">
        <f t="shared" si="10"/>
        <v>1300</v>
      </c>
      <c r="C1308" s="159" t="str">
        <f ca="1">IFERROR(__xludf.DUMMYFUNCTION("""COMPUTED_VALUE"""),"Hazirah Ahmad Irfan")</f>
        <v>Hazirah Ahmad Irfan</v>
      </c>
      <c r="D1308" s="160" t="str">
        <f ca="1">IFERROR(__xludf.DUMMYFUNCTION("""COMPUTED_VALUE"""),"Nov 6, 2024")</f>
        <v>Nov 6, 2024</v>
      </c>
      <c r="E1308" s="160" t="str">
        <f ca="1">IFERROR(__xludf.DUMMYFUNCTION("""COMPUTED_VALUE"""),"Script 1")</f>
        <v>Script 1</v>
      </c>
      <c r="F1308" s="160"/>
      <c r="G1308" s="160"/>
      <c r="H1308" s="160"/>
      <c r="I1308" s="160"/>
      <c r="J1308" s="160"/>
      <c r="K1308" s="160"/>
      <c r="L1308" s="160" t="str">
        <f t="shared" ca="1" si="11"/>
        <v>Script 1</v>
      </c>
      <c r="M1308" s="161"/>
      <c r="N1308" s="150"/>
      <c r="O1308" s="150"/>
      <c r="P1308" s="150"/>
      <c r="Q1308" s="150"/>
      <c r="R1308" s="150"/>
      <c r="S1308" s="150"/>
      <c r="T1308" s="150"/>
      <c r="U1308" s="150"/>
      <c r="V1308" s="150"/>
      <c r="W1308" s="150"/>
      <c r="X1308" s="150"/>
      <c r="Y1308" s="150"/>
      <c r="Z1308" s="150"/>
      <c r="AA1308" s="150"/>
    </row>
    <row r="1309" spans="1:27" ht="12.75">
      <c r="A1309" s="150"/>
      <c r="B1309" s="158">
        <f t="shared" si="10"/>
        <v>1301</v>
      </c>
      <c r="C1309" s="159" t="str">
        <f ca="1">IFERROR(__xludf.DUMMYFUNCTION("""COMPUTED_VALUE"""),"Wan Nur 'Atikah Wan Mohd Zaki")</f>
        <v>Wan Nur 'Atikah Wan Mohd Zaki</v>
      </c>
      <c r="D1309" s="160" t="str">
        <f ca="1">IFERROR(__xludf.DUMMYFUNCTION("""COMPUTED_VALUE"""),"Nov 6, 2024")</f>
        <v>Nov 6, 2024</v>
      </c>
      <c r="E1309" s="160" t="str">
        <f ca="1">IFERROR(__xludf.DUMMYFUNCTION("""COMPUTED_VALUE"""),"Script 1")</f>
        <v>Script 1</v>
      </c>
      <c r="F1309" s="160"/>
      <c r="G1309" s="160"/>
      <c r="H1309" s="160"/>
      <c r="I1309" s="160"/>
      <c r="J1309" s="160"/>
      <c r="K1309" s="160"/>
      <c r="L1309" s="160" t="str">
        <f t="shared" ca="1" si="11"/>
        <v>Script 1</v>
      </c>
      <c r="M1309" s="161"/>
      <c r="N1309" s="150"/>
      <c r="O1309" s="150"/>
      <c r="P1309" s="150"/>
      <c r="Q1309" s="150"/>
      <c r="R1309" s="150"/>
      <c r="S1309" s="150"/>
      <c r="T1309" s="150"/>
      <c r="U1309" s="150"/>
      <c r="V1309" s="150"/>
      <c r="W1309" s="150"/>
      <c r="X1309" s="150"/>
      <c r="Y1309" s="150"/>
      <c r="Z1309" s="150"/>
      <c r="AA1309" s="150"/>
    </row>
    <row r="1310" spans="1:27" ht="12.75">
      <c r="A1310" s="150"/>
      <c r="B1310" s="158">
        <f t="shared" si="10"/>
        <v>1302</v>
      </c>
      <c r="C1310" s="159" t="str">
        <f ca="1">IFERROR(__xludf.DUMMYFUNCTION("""COMPUTED_VALUE"""),"Liyana Zailani")</f>
        <v>Liyana Zailani</v>
      </c>
      <c r="D1310" s="160" t="str">
        <f ca="1">IFERROR(__xludf.DUMMYFUNCTION("""COMPUTED_VALUE"""),"Nov 6, 2024")</f>
        <v>Nov 6, 2024</v>
      </c>
      <c r="E1310" s="160" t="str">
        <f ca="1">IFERROR(__xludf.DUMMYFUNCTION("""COMPUTED_VALUE"""),"Script 1")</f>
        <v>Script 1</v>
      </c>
      <c r="F1310" s="160"/>
      <c r="G1310" s="160"/>
      <c r="H1310" s="160"/>
      <c r="I1310" s="160"/>
      <c r="J1310" s="160"/>
      <c r="K1310" s="160"/>
      <c r="L1310" s="160" t="str">
        <f t="shared" ca="1" si="11"/>
        <v>Script 1</v>
      </c>
      <c r="M1310" s="161"/>
      <c r="N1310" s="150"/>
      <c r="O1310" s="150"/>
      <c r="P1310" s="150"/>
      <c r="Q1310" s="150"/>
      <c r="R1310" s="150"/>
      <c r="S1310" s="150"/>
      <c r="T1310" s="150"/>
      <c r="U1310" s="150"/>
      <c r="V1310" s="150"/>
      <c r="W1310" s="150"/>
      <c r="X1310" s="150"/>
      <c r="Y1310" s="150"/>
      <c r="Z1310" s="150"/>
      <c r="AA1310" s="150"/>
    </row>
    <row r="1311" spans="1:27" ht="12.75">
      <c r="A1311" s="150"/>
      <c r="B1311" s="158">
        <f t="shared" si="10"/>
        <v>1303</v>
      </c>
      <c r="C1311" s="159" t="str">
        <f ca="1">IFERROR(__xludf.DUMMYFUNCTION("""COMPUTED_VALUE"""),"Fatih Rijal")</f>
        <v>Fatih Rijal</v>
      </c>
      <c r="D1311" s="160" t="str">
        <f ca="1">IFERROR(__xludf.DUMMYFUNCTION("""COMPUTED_VALUE"""),"Nov 6, 2024")</f>
        <v>Nov 6, 2024</v>
      </c>
      <c r="E1311" s="160" t="str">
        <f ca="1">IFERROR(__xludf.DUMMYFUNCTION("""COMPUTED_VALUE"""),"Script 1")</f>
        <v>Script 1</v>
      </c>
      <c r="F1311" s="160"/>
      <c r="G1311" s="160"/>
      <c r="H1311" s="160"/>
      <c r="I1311" s="160"/>
      <c r="J1311" s="160"/>
      <c r="K1311" s="160"/>
      <c r="L1311" s="160" t="str">
        <f t="shared" ca="1" si="11"/>
        <v>Script 1</v>
      </c>
      <c r="M1311" s="161"/>
      <c r="N1311" s="150"/>
      <c r="O1311" s="150"/>
      <c r="P1311" s="150"/>
      <c r="Q1311" s="150"/>
      <c r="R1311" s="150"/>
      <c r="S1311" s="150"/>
      <c r="T1311" s="150"/>
      <c r="U1311" s="150"/>
      <c r="V1311" s="150"/>
      <c r="W1311" s="150"/>
      <c r="X1311" s="150"/>
      <c r="Y1311" s="150"/>
      <c r="Z1311" s="150"/>
      <c r="AA1311" s="150"/>
    </row>
    <row r="1312" spans="1:27" ht="12.75">
      <c r="A1312" s="150"/>
      <c r="B1312" s="158">
        <f t="shared" si="10"/>
        <v>1304</v>
      </c>
      <c r="C1312" s="159" t="str">
        <f ca="1">IFERROR(__xludf.DUMMYFUNCTION("""COMPUTED_VALUE"""),"Syaniz Syaza Halid")</f>
        <v>Syaniz Syaza Halid</v>
      </c>
      <c r="D1312" s="160" t="str">
        <f ca="1">IFERROR(__xludf.DUMMYFUNCTION("""COMPUTED_VALUE"""),"Nov 6, 2024")</f>
        <v>Nov 6, 2024</v>
      </c>
      <c r="E1312" s="160" t="str">
        <f ca="1">IFERROR(__xludf.DUMMYFUNCTION("""COMPUTED_VALUE"""),"Script 1")</f>
        <v>Script 1</v>
      </c>
      <c r="F1312" s="160"/>
      <c r="G1312" s="160"/>
      <c r="H1312" s="160"/>
      <c r="I1312" s="160"/>
      <c r="J1312" s="160"/>
      <c r="K1312" s="160"/>
      <c r="L1312" s="160" t="str">
        <f t="shared" ca="1" si="11"/>
        <v>Script 1</v>
      </c>
      <c r="M1312" s="161"/>
      <c r="N1312" s="150"/>
      <c r="O1312" s="150"/>
      <c r="P1312" s="150"/>
      <c r="Q1312" s="150"/>
      <c r="R1312" s="150"/>
      <c r="S1312" s="150"/>
      <c r="T1312" s="150"/>
      <c r="U1312" s="150"/>
      <c r="V1312" s="150"/>
      <c r="W1312" s="150"/>
      <c r="X1312" s="150"/>
      <c r="Y1312" s="150"/>
      <c r="Z1312" s="150"/>
      <c r="AA1312" s="150"/>
    </row>
    <row r="1313" spans="1:27" ht="12.75">
      <c r="A1313" s="150"/>
      <c r="B1313" s="158">
        <f t="shared" si="10"/>
        <v>1305</v>
      </c>
      <c r="C1313" s="159" t="str">
        <f ca="1">IFERROR(__xludf.DUMMYFUNCTION("""COMPUTED_VALUE"""),"muhammad danial bin sa'adon")</f>
        <v>muhammad danial bin sa'adon</v>
      </c>
      <c r="D1313" s="160" t="str">
        <f ca="1">IFERROR(__xludf.DUMMYFUNCTION("""COMPUTED_VALUE"""),"Nov 6, 2024")</f>
        <v>Nov 6, 2024</v>
      </c>
      <c r="E1313" s="160" t="str">
        <f ca="1">IFERROR(__xludf.DUMMYFUNCTION("""COMPUTED_VALUE"""),"Script 1")</f>
        <v>Script 1</v>
      </c>
      <c r="F1313" s="160"/>
      <c r="G1313" s="160"/>
      <c r="H1313" s="160"/>
      <c r="I1313" s="160"/>
      <c r="J1313" s="160"/>
      <c r="K1313" s="160"/>
      <c r="L1313" s="160" t="str">
        <f t="shared" ca="1" si="11"/>
        <v>Script 1</v>
      </c>
      <c r="M1313" s="161"/>
      <c r="N1313" s="150"/>
      <c r="O1313" s="150"/>
      <c r="P1313" s="150"/>
      <c r="Q1313" s="150"/>
      <c r="R1313" s="150"/>
      <c r="S1313" s="150"/>
      <c r="T1313" s="150"/>
      <c r="U1313" s="150"/>
      <c r="V1313" s="150"/>
      <c r="W1313" s="150"/>
      <c r="X1313" s="150"/>
      <c r="Y1313" s="150"/>
      <c r="Z1313" s="150"/>
      <c r="AA1313" s="150"/>
    </row>
    <row r="1314" spans="1:27" ht="12.75">
      <c r="A1314" s="150"/>
      <c r="B1314" s="158">
        <f t="shared" si="10"/>
        <v>1306</v>
      </c>
      <c r="C1314" s="159" t="str">
        <f ca="1">IFERROR(__xludf.DUMMYFUNCTION("""COMPUTED_VALUE"""),"Fatin Sofea")</f>
        <v>Fatin Sofea</v>
      </c>
      <c r="D1314" s="160" t="str">
        <f ca="1">IFERROR(__xludf.DUMMYFUNCTION("""COMPUTED_VALUE"""),"Nov 6, 2024")</f>
        <v>Nov 6, 2024</v>
      </c>
      <c r="E1314" s="160" t="str">
        <f ca="1">IFERROR(__xludf.DUMMYFUNCTION("""COMPUTED_VALUE"""),"Script 1")</f>
        <v>Script 1</v>
      </c>
      <c r="F1314" s="160"/>
      <c r="G1314" s="160"/>
      <c r="H1314" s="160"/>
      <c r="I1314" s="160"/>
      <c r="J1314" s="160"/>
      <c r="K1314" s="160"/>
      <c r="L1314" s="160" t="str">
        <f t="shared" ca="1" si="11"/>
        <v>Script 1</v>
      </c>
      <c r="M1314" s="161"/>
      <c r="N1314" s="150"/>
      <c r="O1314" s="150"/>
      <c r="P1314" s="150"/>
      <c r="Q1314" s="150"/>
      <c r="R1314" s="150"/>
      <c r="S1314" s="150"/>
      <c r="T1314" s="150"/>
      <c r="U1314" s="150"/>
      <c r="V1314" s="150"/>
      <c r="W1314" s="150"/>
      <c r="X1314" s="150"/>
      <c r="Y1314" s="150"/>
      <c r="Z1314" s="150"/>
      <c r="AA1314" s="150"/>
    </row>
    <row r="1315" spans="1:27" ht="12.75">
      <c r="A1315" s="150"/>
      <c r="B1315" s="158">
        <f t="shared" si="10"/>
        <v>1307</v>
      </c>
      <c r="C1315" s="159" t="str">
        <f ca="1">IFERROR(__xludf.DUMMYFUNCTION("""COMPUTED_VALUE"""),"Nayli Ruslan")</f>
        <v>Nayli Ruslan</v>
      </c>
      <c r="D1315" s="160" t="str">
        <f ca="1">IFERROR(__xludf.DUMMYFUNCTION("""COMPUTED_VALUE"""),"Nov 6, 2024")</f>
        <v>Nov 6, 2024</v>
      </c>
      <c r="E1315" s="160" t="str">
        <f ca="1">IFERROR(__xludf.DUMMYFUNCTION("""COMPUTED_VALUE"""),"Script 1")</f>
        <v>Script 1</v>
      </c>
      <c r="F1315" s="160"/>
      <c r="G1315" s="160"/>
      <c r="H1315" s="160"/>
      <c r="I1315" s="160"/>
      <c r="J1315" s="160"/>
      <c r="K1315" s="160"/>
      <c r="L1315" s="160" t="str">
        <f t="shared" ca="1" si="11"/>
        <v>Script 1</v>
      </c>
      <c r="M1315" s="161"/>
      <c r="N1315" s="150"/>
      <c r="O1315" s="150"/>
      <c r="P1315" s="150"/>
      <c r="Q1315" s="150"/>
      <c r="R1315" s="150"/>
      <c r="S1315" s="150"/>
      <c r="T1315" s="150"/>
      <c r="U1315" s="150"/>
      <c r="V1315" s="150"/>
      <c r="W1315" s="150"/>
      <c r="X1315" s="150"/>
      <c r="Y1315" s="150"/>
      <c r="Z1315" s="150"/>
      <c r="AA1315" s="150"/>
    </row>
    <row r="1316" spans="1:27" ht="12.75">
      <c r="A1316" s="150"/>
      <c r="B1316" s="158">
        <f t="shared" si="10"/>
        <v>1308</v>
      </c>
      <c r="C1316" s="159" t="str">
        <f ca="1">IFERROR(__xludf.DUMMYFUNCTION("""COMPUTED_VALUE"""),"Amelia Adrina Azli")</f>
        <v>Amelia Adrina Azli</v>
      </c>
      <c r="D1316" s="160" t="str">
        <f ca="1">IFERROR(__xludf.DUMMYFUNCTION("""COMPUTED_VALUE"""),"Nov 6, 2024")</f>
        <v>Nov 6, 2024</v>
      </c>
      <c r="E1316" s="160" t="str">
        <f ca="1">IFERROR(__xludf.DUMMYFUNCTION("""COMPUTED_VALUE"""),"Script 1")</f>
        <v>Script 1</v>
      </c>
      <c r="F1316" s="160"/>
      <c r="G1316" s="160"/>
      <c r="H1316" s="160"/>
      <c r="I1316" s="160"/>
      <c r="J1316" s="160"/>
      <c r="K1316" s="160"/>
      <c r="L1316" s="160" t="str">
        <f t="shared" ca="1" si="11"/>
        <v>Script 1</v>
      </c>
      <c r="M1316" s="161"/>
      <c r="N1316" s="150"/>
      <c r="O1316" s="150"/>
      <c r="P1316" s="150"/>
      <c r="Q1316" s="150"/>
      <c r="R1316" s="150"/>
      <c r="S1316" s="150"/>
      <c r="T1316" s="150"/>
      <c r="U1316" s="150"/>
      <c r="V1316" s="150"/>
      <c r="W1316" s="150"/>
      <c r="X1316" s="150"/>
      <c r="Y1316" s="150"/>
      <c r="Z1316" s="150"/>
      <c r="AA1316" s="150"/>
    </row>
    <row r="1317" spans="1:27" ht="12.75">
      <c r="A1317" s="150"/>
      <c r="B1317" s="158">
        <f t="shared" si="10"/>
        <v>1309</v>
      </c>
      <c r="C1317" s="159" t="str">
        <f ca="1">IFERROR(__xludf.DUMMYFUNCTION("""COMPUTED_VALUE"""),"NURUL SYAHIRAH")</f>
        <v>NURUL SYAHIRAH</v>
      </c>
      <c r="D1317" s="160" t="str">
        <f ca="1">IFERROR(__xludf.DUMMYFUNCTION("""COMPUTED_VALUE"""),"Nov 6, 2024")</f>
        <v>Nov 6, 2024</v>
      </c>
      <c r="E1317" s="160" t="str">
        <f ca="1">IFERROR(__xludf.DUMMYFUNCTION("""COMPUTED_VALUE"""),"Script 1")</f>
        <v>Script 1</v>
      </c>
      <c r="F1317" s="160"/>
      <c r="G1317" s="160"/>
      <c r="H1317" s="160"/>
      <c r="I1317" s="160"/>
      <c r="J1317" s="160"/>
      <c r="K1317" s="160"/>
      <c r="L1317" s="160" t="str">
        <f t="shared" ca="1" si="11"/>
        <v>Script 1</v>
      </c>
      <c r="M1317" s="161"/>
      <c r="N1317" s="150"/>
      <c r="O1317" s="150"/>
      <c r="P1317" s="150"/>
      <c r="Q1317" s="150"/>
      <c r="R1317" s="150"/>
      <c r="S1317" s="150"/>
      <c r="T1317" s="150"/>
      <c r="U1317" s="150"/>
      <c r="V1317" s="150"/>
      <c r="W1317" s="150"/>
      <c r="X1317" s="150"/>
      <c r="Y1317" s="150"/>
      <c r="Z1317" s="150"/>
      <c r="AA1317" s="150"/>
    </row>
    <row r="1318" spans="1:27" ht="12.75">
      <c r="A1318" s="150"/>
      <c r="B1318" s="158">
        <f t="shared" si="10"/>
        <v>1310</v>
      </c>
      <c r="C1318" s="159" t="str">
        <f ca="1">IFERROR(__xludf.DUMMYFUNCTION("""COMPUTED_VALUE"""),"Hamizan Omar")</f>
        <v>Hamizan Omar</v>
      </c>
      <c r="D1318" s="160" t="str">
        <f ca="1">IFERROR(__xludf.DUMMYFUNCTION("""COMPUTED_VALUE"""),"Nov 6, 2024")</f>
        <v>Nov 6, 2024</v>
      </c>
      <c r="E1318" s="160" t="str">
        <f ca="1">IFERROR(__xludf.DUMMYFUNCTION("""COMPUTED_VALUE"""),"Script 1")</f>
        <v>Script 1</v>
      </c>
      <c r="F1318" s="160"/>
      <c r="G1318" s="160"/>
      <c r="H1318" s="160"/>
      <c r="I1318" s="160"/>
      <c r="J1318" s="160"/>
      <c r="K1318" s="160"/>
      <c r="L1318" s="160" t="str">
        <f t="shared" ca="1" si="11"/>
        <v>Script 1</v>
      </c>
      <c r="M1318" s="161"/>
      <c r="N1318" s="150"/>
      <c r="O1318" s="150"/>
      <c r="P1318" s="150"/>
      <c r="Q1318" s="150"/>
      <c r="R1318" s="150"/>
      <c r="S1318" s="150"/>
      <c r="T1318" s="150"/>
      <c r="U1318" s="150"/>
      <c r="V1318" s="150"/>
      <c r="W1318" s="150"/>
      <c r="X1318" s="150"/>
      <c r="Y1318" s="150"/>
      <c r="Z1318" s="150"/>
      <c r="AA1318" s="150"/>
    </row>
    <row r="1319" spans="1:27" ht="12.75">
      <c r="A1319" s="150"/>
      <c r="B1319" s="158">
        <f t="shared" si="10"/>
        <v>1311</v>
      </c>
      <c r="C1319" s="159" t="str">
        <f ca="1">IFERROR(__xludf.DUMMYFUNCTION("""COMPUTED_VALUE"""),"Syaheedah Mohd Ali")</f>
        <v>Syaheedah Mohd Ali</v>
      </c>
      <c r="D1319" s="160" t="str">
        <f ca="1">IFERROR(__xludf.DUMMYFUNCTION("""COMPUTED_VALUE"""),"Nov 6, 2024")</f>
        <v>Nov 6, 2024</v>
      </c>
      <c r="E1319" s="160" t="str">
        <f ca="1">IFERROR(__xludf.DUMMYFUNCTION("""COMPUTED_VALUE"""),"Script 1")</f>
        <v>Script 1</v>
      </c>
      <c r="F1319" s="160"/>
      <c r="G1319" s="160"/>
      <c r="H1319" s="160"/>
      <c r="I1319" s="160"/>
      <c r="J1319" s="160"/>
      <c r="K1319" s="160"/>
      <c r="L1319" s="160" t="str">
        <f t="shared" ca="1" si="11"/>
        <v>Script 1</v>
      </c>
      <c r="M1319" s="161"/>
      <c r="N1319" s="150"/>
      <c r="O1319" s="150"/>
      <c r="P1319" s="150"/>
      <c r="Q1319" s="150"/>
      <c r="R1319" s="150"/>
      <c r="S1319" s="150"/>
      <c r="T1319" s="150"/>
      <c r="U1319" s="150"/>
      <c r="V1319" s="150"/>
      <c r="W1319" s="150"/>
      <c r="X1319" s="150"/>
      <c r="Y1319" s="150"/>
      <c r="Z1319" s="150"/>
      <c r="AA1319" s="150"/>
    </row>
    <row r="1320" spans="1:27" ht="12.75">
      <c r="A1320" s="150"/>
      <c r="B1320" s="158">
        <f t="shared" si="10"/>
        <v>1312</v>
      </c>
      <c r="C1320" s="159" t="str">
        <f ca="1">IFERROR(__xludf.DUMMYFUNCTION("""COMPUTED_VALUE"""),"Aina Shazwina")</f>
        <v>Aina Shazwina</v>
      </c>
      <c r="D1320" s="160" t="str">
        <f ca="1">IFERROR(__xludf.DUMMYFUNCTION("""COMPUTED_VALUE"""),"Nov 6, 2024")</f>
        <v>Nov 6, 2024</v>
      </c>
      <c r="E1320" s="160" t="str">
        <f ca="1">IFERROR(__xludf.DUMMYFUNCTION("""COMPUTED_VALUE"""),"Script 1")</f>
        <v>Script 1</v>
      </c>
      <c r="F1320" s="160"/>
      <c r="G1320" s="160"/>
      <c r="H1320" s="160"/>
      <c r="I1320" s="160"/>
      <c r="J1320" s="160"/>
      <c r="K1320" s="160"/>
      <c r="L1320" s="160" t="str">
        <f t="shared" ca="1" si="11"/>
        <v>Script 1</v>
      </c>
      <c r="M1320" s="161"/>
      <c r="N1320" s="150"/>
      <c r="O1320" s="150"/>
      <c r="P1320" s="150"/>
      <c r="Q1320" s="150"/>
      <c r="R1320" s="150"/>
      <c r="S1320" s="150"/>
      <c r="T1320" s="150"/>
      <c r="U1320" s="150"/>
      <c r="V1320" s="150"/>
      <c r="W1320" s="150"/>
      <c r="X1320" s="150"/>
      <c r="Y1320" s="150"/>
      <c r="Z1320" s="150"/>
      <c r="AA1320" s="150"/>
    </row>
    <row r="1321" spans="1:27" ht="12.75">
      <c r="A1321" s="150"/>
      <c r="B1321" s="158">
        <f t="shared" si="10"/>
        <v>1313</v>
      </c>
      <c r="C1321" s="159" t="str">
        <f ca="1">IFERROR(__xludf.DUMMYFUNCTION("""COMPUTED_VALUE"""),"Raihan Zainudin")</f>
        <v>Raihan Zainudin</v>
      </c>
      <c r="D1321" s="160" t="str">
        <f ca="1">IFERROR(__xludf.DUMMYFUNCTION("""COMPUTED_VALUE"""),"Nov 6, 2024")</f>
        <v>Nov 6, 2024</v>
      </c>
      <c r="E1321" s="160" t="str">
        <f ca="1">IFERROR(__xludf.DUMMYFUNCTION("""COMPUTED_VALUE"""),"Script 1")</f>
        <v>Script 1</v>
      </c>
      <c r="F1321" s="160"/>
      <c r="G1321" s="160"/>
      <c r="H1321" s="160"/>
      <c r="I1321" s="160"/>
      <c r="J1321" s="160"/>
      <c r="K1321" s="160"/>
      <c r="L1321" s="160" t="str">
        <f t="shared" ca="1" si="11"/>
        <v>Script 1</v>
      </c>
      <c r="M1321" s="161"/>
      <c r="N1321" s="150"/>
      <c r="O1321" s="150"/>
      <c r="P1321" s="150"/>
      <c r="Q1321" s="150"/>
      <c r="R1321" s="150"/>
      <c r="S1321" s="150"/>
      <c r="T1321" s="150"/>
      <c r="U1321" s="150"/>
      <c r="V1321" s="150"/>
      <c r="W1321" s="150"/>
      <c r="X1321" s="150"/>
      <c r="Y1321" s="150"/>
      <c r="Z1321" s="150"/>
      <c r="AA1321" s="150"/>
    </row>
    <row r="1322" spans="1:27" ht="12.75">
      <c r="A1322" s="150"/>
      <c r="B1322" s="158">
        <f t="shared" si="10"/>
        <v>1314</v>
      </c>
      <c r="C1322" s="159" t="str">
        <f ca="1">IFERROR(__xludf.DUMMYFUNCTION("""COMPUTED_VALUE"""),"Syasya Shaharin")</f>
        <v>Syasya Shaharin</v>
      </c>
      <c r="D1322" s="160" t="str">
        <f ca="1">IFERROR(__xludf.DUMMYFUNCTION("""COMPUTED_VALUE"""),"Nov 6, 2024")</f>
        <v>Nov 6, 2024</v>
      </c>
      <c r="E1322" s="160" t="str">
        <f ca="1">IFERROR(__xludf.DUMMYFUNCTION("""COMPUTED_VALUE"""),"Script 1")</f>
        <v>Script 1</v>
      </c>
      <c r="F1322" s="160"/>
      <c r="G1322" s="160"/>
      <c r="H1322" s="160"/>
      <c r="I1322" s="160"/>
      <c r="J1322" s="160"/>
      <c r="K1322" s="160"/>
      <c r="L1322" s="160" t="str">
        <f t="shared" ca="1" si="11"/>
        <v>Script 1</v>
      </c>
      <c r="M1322" s="161"/>
      <c r="N1322" s="150"/>
      <c r="O1322" s="150"/>
      <c r="P1322" s="150"/>
      <c r="Q1322" s="150"/>
      <c r="R1322" s="150"/>
      <c r="S1322" s="150"/>
      <c r="T1322" s="150"/>
      <c r="U1322" s="150"/>
      <c r="V1322" s="150"/>
      <c r="W1322" s="150"/>
      <c r="X1322" s="150"/>
      <c r="Y1322" s="150"/>
      <c r="Z1322" s="150"/>
      <c r="AA1322" s="150"/>
    </row>
    <row r="1323" spans="1:27" ht="12.75">
      <c r="A1323" s="150"/>
      <c r="B1323" s="158">
        <f t="shared" si="10"/>
        <v>1315</v>
      </c>
      <c r="C1323" s="159" t="str">
        <f ca="1">IFERROR(__xludf.DUMMYFUNCTION("""COMPUTED_VALUE"""),"DANIAL HAIKAL")</f>
        <v>DANIAL HAIKAL</v>
      </c>
      <c r="D1323" s="160" t="str">
        <f ca="1">IFERROR(__xludf.DUMMYFUNCTION("""COMPUTED_VALUE"""),"Nov 6, 2024")</f>
        <v>Nov 6, 2024</v>
      </c>
      <c r="E1323" s="160" t="str">
        <f ca="1">IFERROR(__xludf.DUMMYFUNCTION("""COMPUTED_VALUE"""),"Script 1")</f>
        <v>Script 1</v>
      </c>
      <c r="F1323" s="160"/>
      <c r="G1323" s="160"/>
      <c r="H1323" s="160"/>
      <c r="I1323" s="160"/>
      <c r="J1323" s="160"/>
      <c r="K1323" s="160"/>
      <c r="L1323" s="160" t="str">
        <f t="shared" ca="1" si="11"/>
        <v>Script 1</v>
      </c>
      <c r="M1323" s="161"/>
      <c r="N1323" s="150"/>
      <c r="O1323" s="150"/>
      <c r="P1323" s="150"/>
      <c r="Q1323" s="150"/>
      <c r="R1323" s="150"/>
      <c r="S1323" s="150"/>
      <c r="T1323" s="150"/>
      <c r="U1323" s="150"/>
      <c r="V1323" s="150"/>
      <c r="W1323" s="150"/>
      <c r="X1323" s="150"/>
      <c r="Y1323" s="150"/>
      <c r="Z1323" s="150"/>
      <c r="AA1323" s="150"/>
    </row>
    <row r="1324" spans="1:27" ht="12.75">
      <c r="A1324" s="150"/>
      <c r="B1324" s="158">
        <f t="shared" si="10"/>
        <v>1316</v>
      </c>
      <c r="C1324" s="159" t="str">
        <f ca="1">IFERROR(__xludf.DUMMYFUNCTION("""COMPUTED_VALUE"""),"Nurul Afieqah Mohd Sukhri")</f>
        <v>Nurul Afieqah Mohd Sukhri</v>
      </c>
      <c r="D1324" s="160" t="str">
        <f ca="1">IFERROR(__xludf.DUMMYFUNCTION("""COMPUTED_VALUE"""),"Nov 6, 2024")</f>
        <v>Nov 6, 2024</v>
      </c>
      <c r="E1324" s="160" t="str">
        <f ca="1">IFERROR(__xludf.DUMMYFUNCTION("""COMPUTED_VALUE"""),"Script 1")</f>
        <v>Script 1</v>
      </c>
      <c r="F1324" s="160"/>
      <c r="G1324" s="160"/>
      <c r="H1324" s="160"/>
      <c r="I1324" s="160"/>
      <c r="J1324" s="160"/>
      <c r="K1324" s="160"/>
      <c r="L1324" s="160" t="str">
        <f t="shared" ca="1" si="11"/>
        <v>Script 1</v>
      </c>
      <c r="M1324" s="161"/>
      <c r="N1324" s="150"/>
      <c r="O1324" s="150"/>
      <c r="P1324" s="150"/>
      <c r="Q1324" s="150"/>
      <c r="R1324" s="150"/>
      <c r="S1324" s="150"/>
      <c r="T1324" s="150"/>
      <c r="U1324" s="150"/>
      <c r="V1324" s="150"/>
      <c r="W1324" s="150"/>
      <c r="X1324" s="150"/>
      <c r="Y1324" s="150"/>
      <c r="Z1324" s="150"/>
      <c r="AA1324" s="150"/>
    </row>
    <row r="1325" spans="1:27" ht="12.75">
      <c r="A1325" s="150"/>
      <c r="B1325" s="158">
        <f t="shared" si="10"/>
        <v>1317</v>
      </c>
      <c r="C1325" s="159" t="str">
        <f ca="1">IFERROR(__xludf.DUMMYFUNCTION("""COMPUTED_VALUE"""),"Nur Izzati Mohd Hanapiah")</f>
        <v>Nur Izzati Mohd Hanapiah</v>
      </c>
      <c r="D1325" s="160" t="str">
        <f ca="1">IFERROR(__xludf.DUMMYFUNCTION("""COMPUTED_VALUE"""),"Nov 6, 2024")</f>
        <v>Nov 6, 2024</v>
      </c>
      <c r="E1325" s="160" t="str">
        <f ca="1">IFERROR(__xludf.DUMMYFUNCTION("""COMPUTED_VALUE"""),"Script 1")</f>
        <v>Script 1</v>
      </c>
      <c r="F1325" s="160"/>
      <c r="G1325" s="160"/>
      <c r="H1325" s="160"/>
      <c r="I1325" s="160"/>
      <c r="J1325" s="160"/>
      <c r="K1325" s="160"/>
      <c r="L1325" s="160" t="str">
        <f t="shared" ca="1" si="11"/>
        <v>Script 1</v>
      </c>
      <c r="M1325" s="161"/>
      <c r="N1325" s="150"/>
      <c r="O1325" s="150"/>
      <c r="P1325" s="150"/>
      <c r="Q1325" s="150"/>
      <c r="R1325" s="150"/>
      <c r="S1325" s="150"/>
      <c r="T1325" s="150"/>
      <c r="U1325" s="150"/>
      <c r="V1325" s="150"/>
      <c r="W1325" s="150"/>
      <c r="X1325" s="150"/>
      <c r="Y1325" s="150"/>
      <c r="Z1325" s="150"/>
      <c r="AA1325" s="150"/>
    </row>
    <row r="1326" spans="1:27" ht="12.75">
      <c r="A1326" s="150"/>
      <c r="B1326" s="158">
        <f t="shared" si="10"/>
        <v>1318</v>
      </c>
      <c r="C1326" s="159" t="str">
        <f ca="1">IFERROR(__xludf.DUMMYFUNCTION("""COMPUTED_VALUE"""),"Irfah Abdul Rahman")</f>
        <v>Irfah Abdul Rahman</v>
      </c>
      <c r="D1326" s="160" t="str">
        <f ca="1">IFERROR(__xludf.DUMMYFUNCTION("""COMPUTED_VALUE"""),"Nov 6, 2024")</f>
        <v>Nov 6, 2024</v>
      </c>
      <c r="E1326" s="160" t="str">
        <f ca="1">IFERROR(__xludf.DUMMYFUNCTION("""COMPUTED_VALUE"""),"Script 1")</f>
        <v>Script 1</v>
      </c>
      <c r="F1326" s="160"/>
      <c r="G1326" s="160"/>
      <c r="H1326" s="160"/>
      <c r="I1326" s="160"/>
      <c r="J1326" s="160"/>
      <c r="K1326" s="160"/>
      <c r="L1326" s="160" t="str">
        <f t="shared" ca="1" si="11"/>
        <v>Script 1</v>
      </c>
      <c r="M1326" s="161"/>
      <c r="N1326" s="150"/>
      <c r="O1326" s="150"/>
      <c r="P1326" s="150"/>
      <c r="Q1326" s="150"/>
      <c r="R1326" s="150"/>
      <c r="S1326" s="150"/>
      <c r="T1326" s="150"/>
      <c r="U1326" s="150"/>
      <c r="V1326" s="150"/>
      <c r="W1326" s="150"/>
      <c r="X1326" s="150"/>
      <c r="Y1326" s="150"/>
      <c r="Z1326" s="150"/>
      <c r="AA1326" s="150"/>
    </row>
    <row r="1327" spans="1:27" ht="12.75">
      <c r="A1327" s="150"/>
      <c r="B1327" s="158">
        <f t="shared" si="10"/>
        <v>1319</v>
      </c>
      <c r="C1327" s="159" t="str">
        <f ca="1">IFERROR(__xludf.DUMMYFUNCTION("""COMPUTED_VALUE"""),"Nisa Ardini")</f>
        <v>Nisa Ardini</v>
      </c>
      <c r="D1327" s="160" t="str">
        <f ca="1">IFERROR(__xludf.DUMMYFUNCTION("""COMPUTED_VALUE"""),"Nov 6, 2024")</f>
        <v>Nov 6, 2024</v>
      </c>
      <c r="E1327" s="160" t="str">
        <f ca="1">IFERROR(__xludf.DUMMYFUNCTION("""COMPUTED_VALUE"""),"Script 1")</f>
        <v>Script 1</v>
      </c>
      <c r="F1327" s="160"/>
      <c r="G1327" s="160"/>
      <c r="H1327" s="160"/>
      <c r="I1327" s="160"/>
      <c r="J1327" s="160"/>
      <c r="K1327" s="160"/>
      <c r="L1327" s="160" t="str">
        <f t="shared" ca="1" si="11"/>
        <v>Script 1</v>
      </c>
      <c r="M1327" s="161"/>
      <c r="N1327" s="150"/>
      <c r="O1327" s="150"/>
      <c r="P1327" s="150"/>
      <c r="Q1327" s="150"/>
      <c r="R1327" s="150"/>
      <c r="S1327" s="150"/>
      <c r="T1327" s="150"/>
      <c r="U1327" s="150"/>
      <c r="V1327" s="150"/>
      <c r="W1327" s="150"/>
      <c r="X1327" s="150"/>
      <c r="Y1327" s="150"/>
      <c r="Z1327" s="150"/>
      <c r="AA1327" s="150"/>
    </row>
    <row r="1328" spans="1:27" ht="12.75">
      <c r="A1328" s="150"/>
      <c r="B1328" s="158">
        <f t="shared" si="10"/>
        <v>1320</v>
      </c>
      <c r="C1328" s="159" t="str">
        <f ca="1">IFERROR(__xludf.DUMMYFUNCTION("""COMPUTED_VALUE"""),"Adam Faridz")</f>
        <v>Adam Faridz</v>
      </c>
      <c r="D1328" s="160" t="str">
        <f ca="1">IFERROR(__xludf.DUMMYFUNCTION("""COMPUTED_VALUE"""),"Nov 6, 2024")</f>
        <v>Nov 6, 2024</v>
      </c>
      <c r="E1328" s="160" t="str">
        <f ca="1">IFERROR(__xludf.DUMMYFUNCTION("""COMPUTED_VALUE"""),"Script 1")</f>
        <v>Script 1</v>
      </c>
      <c r="F1328" s="160"/>
      <c r="G1328" s="160"/>
      <c r="H1328" s="160"/>
      <c r="I1328" s="160"/>
      <c r="J1328" s="160"/>
      <c r="K1328" s="160"/>
      <c r="L1328" s="160" t="str">
        <f t="shared" ca="1" si="11"/>
        <v>Script 1</v>
      </c>
      <c r="M1328" s="161"/>
      <c r="N1328" s="150"/>
      <c r="O1328" s="150"/>
      <c r="P1328" s="150"/>
      <c r="Q1328" s="150"/>
      <c r="R1328" s="150"/>
      <c r="S1328" s="150"/>
      <c r="T1328" s="150"/>
      <c r="U1328" s="150"/>
      <c r="V1328" s="150"/>
      <c r="W1328" s="150"/>
      <c r="X1328" s="150"/>
      <c r="Y1328" s="150"/>
      <c r="Z1328" s="150"/>
      <c r="AA1328" s="150"/>
    </row>
    <row r="1329" spans="1:27" ht="12.75">
      <c r="A1329" s="150"/>
      <c r="B1329" s="158">
        <f t="shared" si="10"/>
        <v>1321</v>
      </c>
      <c r="C1329" s="159" t="str">
        <f ca="1">IFERROR(__xludf.DUMMYFUNCTION("""COMPUTED_VALUE"""),"Adriana Suraya")</f>
        <v>Adriana Suraya</v>
      </c>
      <c r="D1329" s="160" t="str">
        <f ca="1">IFERROR(__xludf.DUMMYFUNCTION("""COMPUTED_VALUE"""),"Nov 6, 2024")</f>
        <v>Nov 6, 2024</v>
      </c>
      <c r="E1329" s="160" t="str">
        <f ca="1">IFERROR(__xludf.DUMMYFUNCTION("""COMPUTED_VALUE"""),"Script 1")</f>
        <v>Script 1</v>
      </c>
      <c r="F1329" s="160"/>
      <c r="G1329" s="160"/>
      <c r="H1329" s="160"/>
      <c r="I1329" s="160"/>
      <c r="J1329" s="160"/>
      <c r="K1329" s="160"/>
      <c r="L1329" s="160" t="str">
        <f t="shared" ca="1" si="11"/>
        <v>Script 1</v>
      </c>
      <c r="M1329" s="161"/>
      <c r="N1329" s="150"/>
      <c r="O1329" s="150"/>
      <c r="P1329" s="150"/>
      <c r="Q1329" s="150"/>
      <c r="R1329" s="150"/>
      <c r="S1329" s="150"/>
      <c r="T1329" s="150"/>
      <c r="U1329" s="150"/>
      <c r="V1329" s="150"/>
      <c r="W1329" s="150"/>
      <c r="X1329" s="150"/>
      <c r="Y1329" s="150"/>
      <c r="Z1329" s="150"/>
      <c r="AA1329" s="150"/>
    </row>
    <row r="1330" spans="1:27" ht="12.75">
      <c r="A1330" s="150"/>
      <c r="B1330" s="158">
        <f t="shared" si="10"/>
        <v>1322</v>
      </c>
      <c r="C1330" s="159" t="str">
        <f ca="1">IFERROR(__xludf.DUMMYFUNCTION("""COMPUTED_VALUE"""),"Fatihah Rahim")</f>
        <v>Fatihah Rahim</v>
      </c>
      <c r="D1330" s="160" t="str">
        <f ca="1">IFERROR(__xludf.DUMMYFUNCTION("""COMPUTED_VALUE"""),"Nov 6, 2024")</f>
        <v>Nov 6, 2024</v>
      </c>
      <c r="E1330" s="160" t="str">
        <f ca="1">IFERROR(__xludf.DUMMYFUNCTION("""COMPUTED_VALUE"""),"Script 1")</f>
        <v>Script 1</v>
      </c>
      <c r="F1330" s="160"/>
      <c r="G1330" s="160"/>
      <c r="H1330" s="160"/>
      <c r="I1330" s="160"/>
      <c r="J1330" s="160"/>
      <c r="K1330" s="160"/>
      <c r="L1330" s="160" t="str">
        <f t="shared" ca="1" si="11"/>
        <v>Script 1</v>
      </c>
      <c r="M1330" s="161"/>
      <c r="N1330" s="150"/>
      <c r="O1330" s="150"/>
      <c r="P1330" s="150"/>
      <c r="Q1330" s="150"/>
      <c r="R1330" s="150"/>
      <c r="S1330" s="150"/>
      <c r="T1330" s="150"/>
      <c r="U1330" s="150"/>
      <c r="V1330" s="150"/>
      <c r="W1330" s="150"/>
      <c r="X1330" s="150"/>
      <c r="Y1330" s="150"/>
      <c r="Z1330" s="150"/>
      <c r="AA1330" s="150"/>
    </row>
    <row r="1331" spans="1:27" ht="12.75">
      <c r="A1331" s="150"/>
      <c r="B1331" s="158">
        <f t="shared" si="10"/>
        <v>1323</v>
      </c>
      <c r="C1331" s="159" t="str">
        <f ca="1">IFERROR(__xludf.DUMMYFUNCTION("""COMPUTED_VALUE"""),"Adib Iman Hamen")</f>
        <v>Adib Iman Hamen</v>
      </c>
      <c r="D1331" s="160" t="str">
        <f ca="1">IFERROR(__xludf.DUMMYFUNCTION("""COMPUTED_VALUE"""),"Nov 6, 2024")</f>
        <v>Nov 6, 2024</v>
      </c>
      <c r="E1331" s="160" t="str">
        <f ca="1">IFERROR(__xludf.DUMMYFUNCTION("""COMPUTED_VALUE"""),"Script 1")</f>
        <v>Script 1</v>
      </c>
      <c r="F1331" s="160"/>
      <c r="G1331" s="160"/>
      <c r="H1331" s="160"/>
      <c r="I1331" s="160"/>
      <c r="J1331" s="160"/>
      <c r="K1331" s="160"/>
      <c r="L1331" s="160" t="str">
        <f t="shared" ca="1" si="11"/>
        <v>Script 1</v>
      </c>
      <c r="M1331" s="161"/>
      <c r="N1331" s="150"/>
      <c r="O1331" s="150"/>
      <c r="P1331" s="150"/>
      <c r="Q1331" s="150"/>
      <c r="R1331" s="150"/>
      <c r="S1331" s="150"/>
      <c r="T1331" s="150"/>
      <c r="U1331" s="150"/>
      <c r="V1331" s="150"/>
      <c r="W1331" s="150"/>
      <c r="X1331" s="150"/>
      <c r="Y1331" s="150"/>
      <c r="Z1331" s="150"/>
      <c r="AA1331" s="150"/>
    </row>
    <row r="1332" spans="1:27" ht="12.75">
      <c r="A1332" s="150"/>
      <c r="B1332" s="158">
        <f t="shared" si="10"/>
        <v>1324</v>
      </c>
      <c r="C1332" s="159" t="str">
        <f ca="1">IFERROR(__xludf.DUMMYFUNCTION("""COMPUTED_VALUE"""),"Muhammad Irfan Mohd Mokhtar")</f>
        <v>Muhammad Irfan Mohd Mokhtar</v>
      </c>
      <c r="D1332" s="160" t="str">
        <f ca="1">IFERROR(__xludf.DUMMYFUNCTION("""COMPUTED_VALUE"""),"Nov 6, 2024")</f>
        <v>Nov 6, 2024</v>
      </c>
      <c r="E1332" s="160" t="str">
        <f ca="1">IFERROR(__xludf.DUMMYFUNCTION("""COMPUTED_VALUE"""),"Script 1")</f>
        <v>Script 1</v>
      </c>
      <c r="F1332" s="160"/>
      <c r="G1332" s="160"/>
      <c r="H1332" s="160"/>
      <c r="I1332" s="160"/>
      <c r="J1332" s="160"/>
      <c r="K1332" s="160"/>
      <c r="L1332" s="160" t="str">
        <f t="shared" ca="1" si="11"/>
        <v>Script 1</v>
      </c>
      <c r="M1332" s="161"/>
      <c r="N1332" s="150"/>
      <c r="O1332" s="150"/>
      <c r="P1332" s="150"/>
      <c r="Q1332" s="150"/>
      <c r="R1332" s="150"/>
      <c r="S1332" s="150"/>
      <c r="T1332" s="150"/>
      <c r="U1332" s="150"/>
      <c r="V1332" s="150"/>
      <c r="W1332" s="150"/>
      <c r="X1332" s="150"/>
      <c r="Y1332" s="150"/>
      <c r="Z1332" s="150"/>
      <c r="AA1332" s="150"/>
    </row>
    <row r="1333" spans="1:27" ht="12.75">
      <c r="A1333" s="150"/>
      <c r="B1333" s="158">
        <f t="shared" si="10"/>
        <v>1325</v>
      </c>
      <c r="C1333" s="159" t="str">
        <f ca="1">IFERROR(__xludf.DUMMYFUNCTION("""COMPUTED_VALUE"""),"Ain Nabila Khairuddin, ACIS (CS) (CGP)")</f>
        <v>Ain Nabila Khairuddin, ACIS (CS) (CGP)</v>
      </c>
      <c r="D1333" s="160" t="str">
        <f ca="1">IFERROR(__xludf.DUMMYFUNCTION("""COMPUTED_VALUE"""),"Nov 6, 2024")</f>
        <v>Nov 6, 2024</v>
      </c>
      <c r="E1333" s="160" t="str">
        <f ca="1">IFERROR(__xludf.DUMMYFUNCTION("""COMPUTED_VALUE"""),"Script 1")</f>
        <v>Script 1</v>
      </c>
      <c r="F1333" s="160"/>
      <c r="G1333" s="160"/>
      <c r="H1333" s="160"/>
      <c r="I1333" s="160"/>
      <c r="J1333" s="160"/>
      <c r="K1333" s="160"/>
      <c r="L1333" s="160" t="str">
        <f t="shared" ca="1" si="11"/>
        <v>Script 1</v>
      </c>
      <c r="M1333" s="161"/>
      <c r="N1333" s="150"/>
      <c r="O1333" s="150"/>
      <c r="P1333" s="150"/>
      <c r="Q1333" s="150"/>
      <c r="R1333" s="150"/>
      <c r="S1333" s="150"/>
      <c r="T1333" s="150"/>
      <c r="U1333" s="150"/>
      <c r="V1333" s="150"/>
      <c r="W1333" s="150"/>
      <c r="X1333" s="150"/>
      <c r="Y1333" s="150"/>
      <c r="Z1333" s="150"/>
      <c r="AA1333" s="150"/>
    </row>
    <row r="1334" spans="1:27" ht="12.75">
      <c r="A1334" s="150"/>
      <c r="B1334" s="158">
        <f t="shared" si="10"/>
        <v>1326</v>
      </c>
      <c r="C1334" s="159" t="str">
        <f ca="1">IFERROR(__xludf.DUMMYFUNCTION("""COMPUTED_VALUE"""),"Iffat Abdul Latif")</f>
        <v>Iffat Abdul Latif</v>
      </c>
      <c r="D1334" s="160" t="str">
        <f ca="1">IFERROR(__xludf.DUMMYFUNCTION("""COMPUTED_VALUE"""),"Nov 6, 2024")</f>
        <v>Nov 6, 2024</v>
      </c>
      <c r="E1334" s="160" t="str">
        <f ca="1">IFERROR(__xludf.DUMMYFUNCTION("""COMPUTED_VALUE"""),"Script 1")</f>
        <v>Script 1</v>
      </c>
      <c r="F1334" s="160"/>
      <c r="G1334" s="160"/>
      <c r="H1334" s="160"/>
      <c r="I1334" s="160"/>
      <c r="J1334" s="160"/>
      <c r="K1334" s="160"/>
      <c r="L1334" s="160" t="str">
        <f t="shared" ca="1" si="11"/>
        <v>Script 1</v>
      </c>
      <c r="M1334" s="161"/>
      <c r="N1334" s="150"/>
      <c r="O1334" s="150"/>
      <c r="P1334" s="150"/>
      <c r="Q1334" s="150"/>
      <c r="R1334" s="150"/>
      <c r="S1334" s="150"/>
      <c r="T1334" s="150"/>
      <c r="U1334" s="150"/>
      <c r="V1334" s="150"/>
      <c r="W1334" s="150"/>
      <c r="X1334" s="150"/>
      <c r="Y1334" s="150"/>
      <c r="Z1334" s="150"/>
      <c r="AA1334" s="150"/>
    </row>
    <row r="1335" spans="1:27" ht="12.75">
      <c r="A1335" s="150"/>
      <c r="B1335" s="158">
        <f t="shared" si="10"/>
        <v>1327</v>
      </c>
      <c r="C1335" s="159" t="str">
        <f ca="1">IFERROR(__xludf.DUMMYFUNCTION("""COMPUTED_VALUE"""),"Elisa Nazri")</f>
        <v>Elisa Nazri</v>
      </c>
      <c r="D1335" s="160" t="str">
        <f ca="1">IFERROR(__xludf.DUMMYFUNCTION("""COMPUTED_VALUE"""),"Nov 6, 2024")</f>
        <v>Nov 6, 2024</v>
      </c>
      <c r="E1335" s="160" t="str">
        <f ca="1">IFERROR(__xludf.DUMMYFUNCTION("""COMPUTED_VALUE"""),"Script 1")</f>
        <v>Script 1</v>
      </c>
      <c r="F1335" s="160"/>
      <c r="G1335" s="160"/>
      <c r="H1335" s="160"/>
      <c r="I1335" s="160"/>
      <c r="J1335" s="160"/>
      <c r="K1335" s="160"/>
      <c r="L1335" s="160" t="str">
        <f t="shared" ca="1" si="11"/>
        <v>Script 1</v>
      </c>
      <c r="M1335" s="161"/>
      <c r="N1335" s="150"/>
      <c r="O1335" s="150"/>
      <c r="P1335" s="150"/>
      <c r="Q1335" s="150"/>
      <c r="R1335" s="150"/>
      <c r="S1335" s="150"/>
      <c r="T1335" s="150"/>
      <c r="U1335" s="150"/>
      <c r="V1335" s="150"/>
      <c r="W1335" s="150"/>
      <c r="X1335" s="150"/>
      <c r="Y1335" s="150"/>
      <c r="Z1335" s="150"/>
      <c r="AA1335" s="150"/>
    </row>
    <row r="1336" spans="1:27" ht="12.75">
      <c r="A1336" s="150"/>
      <c r="B1336" s="158">
        <f t="shared" si="10"/>
        <v>1328</v>
      </c>
      <c r="C1336" s="159" t="str">
        <f ca="1">IFERROR(__xludf.DUMMYFUNCTION("""COMPUTED_VALUE"""),"Alia Nurathirah Ibrahim")</f>
        <v>Alia Nurathirah Ibrahim</v>
      </c>
      <c r="D1336" s="160" t="str">
        <f ca="1">IFERROR(__xludf.DUMMYFUNCTION("""COMPUTED_VALUE"""),"Nov 6, 2024")</f>
        <v>Nov 6, 2024</v>
      </c>
      <c r="E1336" s="160" t="str">
        <f ca="1">IFERROR(__xludf.DUMMYFUNCTION("""COMPUTED_VALUE"""),"Script 1")</f>
        <v>Script 1</v>
      </c>
      <c r="F1336" s="160"/>
      <c r="G1336" s="160"/>
      <c r="H1336" s="160"/>
      <c r="I1336" s="160"/>
      <c r="J1336" s="160"/>
      <c r="K1336" s="160"/>
      <c r="L1336" s="160" t="str">
        <f t="shared" ca="1" si="11"/>
        <v>Script 1</v>
      </c>
      <c r="M1336" s="161"/>
      <c r="N1336" s="150"/>
      <c r="O1336" s="150"/>
      <c r="P1336" s="150"/>
      <c r="Q1336" s="150"/>
      <c r="R1336" s="150"/>
      <c r="S1336" s="150"/>
      <c r="T1336" s="150"/>
      <c r="U1336" s="150"/>
      <c r="V1336" s="150"/>
      <c r="W1336" s="150"/>
      <c r="X1336" s="150"/>
      <c r="Y1336" s="150"/>
      <c r="Z1336" s="150"/>
      <c r="AA1336" s="150"/>
    </row>
    <row r="1337" spans="1:27" ht="12.75">
      <c r="A1337" s="150"/>
      <c r="B1337" s="158">
        <f t="shared" si="10"/>
        <v>1329</v>
      </c>
      <c r="C1337" s="159" t="str">
        <f ca="1">IFERROR(__xludf.DUMMYFUNCTION("""COMPUTED_VALUE"""),"Hafizuddin Omar")</f>
        <v>Hafizuddin Omar</v>
      </c>
      <c r="D1337" s="160" t="str">
        <f ca="1">IFERROR(__xludf.DUMMYFUNCTION("""COMPUTED_VALUE"""),"Nov 6, 2024")</f>
        <v>Nov 6, 2024</v>
      </c>
      <c r="E1337" s="160" t="str">
        <f ca="1">IFERROR(__xludf.DUMMYFUNCTION("""COMPUTED_VALUE"""),"Script 1")</f>
        <v>Script 1</v>
      </c>
      <c r="F1337" s="160"/>
      <c r="G1337" s="160"/>
      <c r="H1337" s="160"/>
      <c r="I1337" s="160"/>
      <c r="J1337" s="160"/>
      <c r="K1337" s="160"/>
      <c r="L1337" s="160" t="str">
        <f t="shared" ca="1" si="11"/>
        <v>Script 1</v>
      </c>
      <c r="M1337" s="161"/>
      <c r="N1337" s="150"/>
      <c r="O1337" s="150"/>
      <c r="P1337" s="150"/>
      <c r="Q1337" s="150"/>
      <c r="R1337" s="150"/>
      <c r="S1337" s="150"/>
      <c r="T1337" s="150"/>
      <c r="U1337" s="150"/>
      <c r="V1337" s="150"/>
      <c r="W1337" s="150"/>
      <c r="X1337" s="150"/>
      <c r="Y1337" s="150"/>
      <c r="Z1337" s="150"/>
      <c r="AA1337" s="150"/>
    </row>
    <row r="1338" spans="1:27" ht="12.75">
      <c r="A1338" s="150"/>
      <c r="B1338" s="158">
        <f t="shared" si="10"/>
        <v>1330</v>
      </c>
      <c r="C1338" s="159" t="str">
        <f ca="1">IFERROR(__xludf.DUMMYFUNCTION("""COMPUTED_VALUE"""),"Iffah Diyana Norazmi")</f>
        <v>Iffah Diyana Norazmi</v>
      </c>
      <c r="D1338" s="160" t="str">
        <f ca="1">IFERROR(__xludf.DUMMYFUNCTION("""COMPUTED_VALUE"""),"Nov 6, 2024")</f>
        <v>Nov 6, 2024</v>
      </c>
      <c r="E1338" s="160" t="str">
        <f ca="1">IFERROR(__xludf.DUMMYFUNCTION("""COMPUTED_VALUE"""),"Script 1")</f>
        <v>Script 1</v>
      </c>
      <c r="F1338" s="160"/>
      <c r="G1338" s="160"/>
      <c r="H1338" s="160"/>
      <c r="I1338" s="160"/>
      <c r="J1338" s="160"/>
      <c r="K1338" s="160"/>
      <c r="L1338" s="160" t="str">
        <f t="shared" ca="1" si="11"/>
        <v>Script 1</v>
      </c>
      <c r="M1338" s="161"/>
      <c r="N1338" s="150"/>
      <c r="O1338" s="150"/>
      <c r="P1338" s="150"/>
      <c r="Q1338" s="150"/>
      <c r="R1338" s="150"/>
      <c r="S1338" s="150"/>
      <c r="T1338" s="150"/>
      <c r="U1338" s="150"/>
      <c r="V1338" s="150"/>
      <c r="W1338" s="150"/>
      <c r="X1338" s="150"/>
      <c r="Y1338" s="150"/>
      <c r="Z1338" s="150"/>
      <c r="AA1338" s="150"/>
    </row>
    <row r="1339" spans="1:27" ht="12.75">
      <c r="A1339" s="150"/>
      <c r="B1339" s="158">
        <f t="shared" si="10"/>
        <v>1331</v>
      </c>
      <c r="C1339" s="159" t="str">
        <f ca="1">IFERROR(__xludf.DUMMYFUNCTION("""COMPUTED_VALUE"""),"Nur Syaizzati Azmi")</f>
        <v>Nur Syaizzati Azmi</v>
      </c>
      <c r="D1339" s="160" t="str">
        <f ca="1">IFERROR(__xludf.DUMMYFUNCTION("""COMPUTED_VALUE"""),"Nov 6, 2024")</f>
        <v>Nov 6, 2024</v>
      </c>
      <c r="E1339" s="160" t="str">
        <f ca="1">IFERROR(__xludf.DUMMYFUNCTION("""COMPUTED_VALUE"""),"Script 1")</f>
        <v>Script 1</v>
      </c>
      <c r="F1339" s="160"/>
      <c r="G1339" s="160"/>
      <c r="H1339" s="160"/>
      <c r="I1339" s="160"/>
      <c r="J1339" s="160"/>
      <c r="K1339" s="160"/>
      <c r="L1339" s="160" t="str">
        <f t="shared" ca="1" si="11"/>
        <v>Script 1</v>
      </c>
      <c r="M1339" s="161"/>
      <c r="N1339" s="150"/>
      <c r="O1339" s="150"/>
      <c r="P1339" s="150"/>
      <c r="Q1339" s="150"/>
      <c r="R1339" s="150"/>
      <c r="S1339" s="150"/>
      <c r="T1339" s="150"/>
      <c r="U1339" s="150"/>
      <c r="V1339" s="150"/>
      <c r="W1339" s="150"/>
      <c r="X1339" s="150"/>
      <c r="Y1339" s="150"/>
      <c r="Z1339" s="150"/>
      <c r="AA1339" s="150"/>
    </row>
    <row r="1340" spans="1:27" ht="12.75">
      <c r="A1340" s="150"/>
      <c r="B1340" s="158">
        <f t="shared" si="10"/>
        <v>1332</v>
      </c>
      <c r="C1340" s="159" t="str">
        <f ca="1">IFERROR(__xludf.DUMMYFUNCTION("""COMPUTED_VALUE"""),"Muhammad Faiq Thaqif Bin Zahir")</f>
        <v>Muhammad Faiq Thaqif Bin Zahir</v>
      </c>
      <c r="D1340" s="160" t="str">
        <f ca="1">IFERROR(__xludf.DUMMYFUNCTION("""COMPUTED_VALUE"""),"Nov 6, 2024")</f>
        <v>Nov 6, 2024</v>
      </c>
      <c r="E1340" s="160" t="str">
        <f ca="1">IFERROR(__xludf.DUMMYFUNCTION("""COMPUTED_VALUE"""),"Script 1")</f>
        <v>Script 1</v>
      </c>
      <c r="F1340" s="160"/>
      <c r="G1340" s="160"/>
      <c r="H1340" s="160"/>
      <c r="I1340" s="160"/>
      <c r="J1340" s="160"/>
      <c r="K1340" s="160"/>
      <c r="L1340" s="160" t="str">
        <f t="shared" ca="1" si="11"/>
        <v>Script 1</v>
      </c>
      <c r="M1340" s="161"/>
      <c r="N1340" s="150"/>
      <c r="O1340" s="150"/>
      <c r="P1340" s="150"/>
      <c r="Q1340" s="150"/>
      <c r="R1340" s="150"/>
      <c r="S1340" s="150"/>
      <c r="T1340" s="150"/>
      <c r="U1340" s="150"/>
      <c r="V1340" s="150"/>
      <c r="W1340" s="150"/>
      <c r="X1340" s="150"/>
      <c r="Y1340" s="150"/>
      <c r="Z1340" s="150"/>
      <c r="AA1340" s="150"/>
    </row>
    <row r="1341" spans="1:27" ht="12.75">
      <c r="A1341" s="150"/>
      <c r="B1341" s="158">
        <f t="shared" si="10"/>
        <v>1333</v>
      </c>
      <c r="C1341" s="159" t="str">
        <f ca="1">IFERROR(__xludf.DUMMYFUNCTION("""COMPUTED_VALUE"""),"Siti Nur Aisyah")</f>
        <v>Siti Nur Aisyah</v>
      </c>
      <c r="D1341" s="160" t="str">
        <f ca="1">IFERROR(__xludf.DUMMYFUNCTION("""COMPUTED_VALUE"""),"Nov 6, 2024")</f>
        <v>Nov 6, 2024</v>
      </c>
      <c r="E1341" s="160" t="str">
        <f ca="1">IFERROR(__xludf.DUMMYFUNCTION("""COMPUTED_VALUE"""),"Script 1")</f>
        <v>Script 1</v>
      </c>
      <c r="F1341" s="160"/>
      <c r="G1341" s="160"/>
      <c r="H1341" s="160"/>
      <c r="I1341" s="160"/>
      <c r="J1341" s="160"/>
      <c r="K1341" s="160"/>
      <c r="L1341" s="160" t="str">
        <f t="shared" ca="1" si="11"/>
        <v>Script 1</v>
      </c>
      <c r="M1341" s="161"/>
      <c r="N1341" s="150"/>
      <c r="O1341" s="150"/>
      <c r="P1341" s="150"/>
      <c r="Q1341" s="150"/>
      <c r="R1341" s="150"/>
      <c r="S1341" s="150"/>
      <c r="T1341" s="150"/>
      <c r="U1341" s="150"/>
      <c r="V1341" s="150"/>
      <c r="W1341" s="150"/>
      <c r="X1341" s="150"/>
      <c r="Y1341" s="150"/>
      <c r="Z1341" s="150"/>
      <c r="AA1341" s="150"/>
    </row>
    <row r="1342" spans="1:27" ht="12.75">
      <c r="A1342" s="150"/>
      <c r="B1342" s="158">
        <f t="shared" si="10"/>
        <v>1334</v>
      </c>
      <c r="C1342" s="159" t="str">
        <f ca="1">IFERROR(__xludf.DUMMYFUNCTION("""COMPUTED_VALUE"""),"Nur Hamizah Najian")</f>
        <v>Nur Hamizah Najian</v>
      </c>
      <c r="D1342" s="160" t="str">
        <f ca="1">IFERROR(__xludf.DUMMYFUNCTION("""COMPUTED_VALUE"""),"Nov 6, 2024")</f>
        <v>Nov 6, 2024</v>
      </c>
      <c r="E1342" s="160" t="str">
        <f ca="1">IFERROR(__xludf.DUMMYFUNCTION("""COMPUTED_VALUE"""),"Script 1")</f>
        <v>Script 1</v>
      </c>
      <c r="F1342" s="160"/>
      <c r="G1342" s="160"/>
      <c r="H1342" s="160"/>
      <c r="I1342" s="160"/>
      <c r="J1342" s="160"/>
      <c r="K1342" s="160"/>
      <c r="L1342" s="160" t="str">
        <f t="shared" ca="1" si="11"/>
        <v>Script 1</v>
      </c>
      <c r="M1342" s="161"/>
      <c r="N1342" s="150"/>
      <c r="O1342" s="150"/>
      <c r="P1342" s="150"/>
      <c r="Q1342" s="150"/>
      <c r="R1342" s="150"/>
      <c r="S1342" s="150"/>
      <c r="T1342" s="150"/>
      <c r="U1342" s="150"/>
      <c r="V1342" s="150"/>
      <c r="W1342" s="150"/>
      <c r="X1342" s="150"/>
      <c r="Y1342" s="150"/>
      <c r="Z1342" s="150"/>
      <c r="AA1342" s="150"/>
    </row>
    <row r="1343" spans="1:27" ht="12.75">
      <c r="A1343" s="150"/>
      <c r="B1343" s="158">
        <f t="shared" si="10"/>
        <v>1335</v>
      </c>
      <c r="C1343" s="159" t="str">
        <f ca="1">IFERROR(__xludf.DUMMYFUNCTION("""COMPUTED_VALUE"""),"Nurul Najwa")</f>
        <v>Nurul Najwa</v>
      </c>
      <c r="D1343" s="160" t="str">
        <f ca="1">IFERROR(__xludf.DUMMYFUNCTION("""COMPUTED_VALUE"""),"Nov 6, 2024")</f>
        <v>Nov 6, 2024</v>
      </c>
      <c r="E1343" s="160" t="str">
        <f ca="1">IFERROR(__xludf.DUMMYFUNCTION("""COMPUTED_VALUE"""),"Script 1")</f>
        <v>Script 1</v>
      </c>
      <c r="F1343" s="160"/>
      <c r="G1343" s="160"/>
      <c r="H1343" s="160"/>
      <c r="I1343" s="160"/>
      <c r="J1343" s="160"/>
      <c r="K1343" s="160"/>
      <c r="L1343" s="160" t="str">
        <f t="shared" ca="1" si="11"/>
        <v>Script 1</v>
      </c>
      <c r="M1343" s="161"/>
      <c r="N1343" s="150"/>
      <c r="O1343" s="150"/>
      <c r="P1343" s="150"/>
      <c r="Q1343" s="150"/>
      <c r="R1343" s="150"/>
      <c r="S1343" s="150"/>
      <c r="T1343" s="150"/>
      <c r="U1343" s="150"/>
      <c r="V1343" s="150"/>
      <c r="W1343" s="150"/>
      <c r="X1343" s="150"/>
      <c r="Y1343" s="150"/>
      <c r="Z1343" s="150"/>
      <c r="AA1343" s="150"/>
    </row>
    <row r="1344" spans="1:27" ht="12.75">
      <c r="A1344" s="150"/>
      <c r="B1344" s="158">
        <f t="shared" si="10"/>
        <v>1336</v>
      </c>
      <c r="C1344" s="159" t="str">
        <f ca="1">IFERROR(__xludf.DUMMYFUNCTION("""COMPUTED_VALUE"""),"Arifah Maisarah")</f>
        <v>Arifah Maisarah</v>
      </c>
      <c r="D1344" s="160" t="str">
        <f ca="1">IFERROR(__xludf.DUMMYFUNCTION("""COMPUTED_VALUE"""),"Nov 6, 2024")</f>
        <v>Nov 6, 2024</v>
      </c>
      <c r="E1344" s="160" t="str">
        <f ca="1">IFERROR(__xludf.DUMMYFUNCTION("""COMPUTED_VALUE"""),"Script 1")</f>
        <v>Script 1</v>
      </c>
      <c r="F1344" s="160"/>
      <c r="G1344" s="160"/>
      <c r="H1344" s="160"/>
      <c r="I1344" s="160"/>
      <c r="J1344" s="160"/>
      <c r="K1344" s="160"/>
      <c r="L1344" s="160" t="str">
        <f t="shared" ca="1" si="11"/>
        <v>Script 1</v>
      </c>
      <c r="M1344" s="161"/>
      <c r="N1344" s="150"/>
      <c r="O1344" s="150"/>
      <c r="P1344" s="150"/>
      <c r="Q1344" s="150"/>
      <c r="R1344" s="150"/>
      <c r="S1344" s="150"/>
      <c r="T1344" s="150"/>
      <c r="U1344" s="150"/>
      <c r="V1344" s="150"/>
      <c r="W1344" s="150"/>
      <c r="X1344" s="150"/>
      <c r="Y1344" s="150"/>
      <c r="Z1344" s="150"/>
      <c r="AA1344" s="150"/>
    </row>
    <row r="1345" spans="1:27" ht="12.75">
      <c r="A1345" s="150"/>
      <c r="B1345" s="158">
        <f t="shared" si="10"/>
        <v>1337</v>
      </c>
      <c r="C1345" s="159" t="str">
        <f ca="1">IFERROR(__xludf.DUMMYFUNCTION("""COMPUTED_VALUE"""),"Nafisah Abdul Rahman")</f>
        <v>Nafisah Abdul Rahman</v>
      </c>
      <c r="D1345" s="160" t="str">
        <f ca="1">IFERROR(__xludf.DUMMYFUNCTION("""COMPUTED_VALUE"""),"Nov 6, 2024")</f>
        <v>Nov 6, 2024</v>
      </c>
      <c r="E1345" s="160" t="str">
        <f ca="1">IFERROR(__xludf.DUMMYFUNCTION("""COMPUTED_VALUE"""),"Script 1")</f>
        <v>Script 1</v>
      </c>
      <c r="F1345" s="160"/>
      <c r="G1345" s="160"/>
      <c r="H1345" s="160"/>
      <c r="I1345" s="160"/>
      <c r="J1345" s="160"/>
      <c r="K1345" s="160"/>
      <c r="L1345" s="160" t="str">
        <f t="shared" ca="1" si="11"/>
        <v>Script 1</v>
      </c>
      <c r="M1345" s="161"/>
      <c r="N1345" s="150"/>
      <c r="O1345" s="150"/>
      <c r="P1345" s="150"/>
      <c r="Q1345" s="150"/>
      <c r="R1345" s="150"/>
      <c r="S1345" s="150"/>
      <c r="T1345" s="150"/>
      <c r="U1345" s="150"/>
      <c r="V1345" s="150"/>
      <c r="W1345" s="150"/>
      <c r="X1345" s="150"/>
      <c r="Y1345" s="150"/>
      <c r="Z1345" s="150"/>
      <c r="AA1345" s="150"/>
    </row>
    <row r="1346" spans="1:27" ht="12.75">
      <c r="A1346" s="150"/>
      <c r="B1346" s="158">
        <f t="shared" si="10"/>
        <v>1338</v>
      </c>
      <c r="C1346" s="159" t="str">
        <f ca="1">IFERROR(__xludf.DUMMYFUNCTION("""COMPUTED_VALUE"""),"Andi Farislee")</f>
        <v>Andi Farislee</v>
      </c>
      <c r="D1346" s="160" t="str">
        <f ca="1">IFERROR(__xludf.DUMMYFUNCTION("""COMPUTED_VALUE"""),"Nov 6, 2024")</f>
        <v>Nov 6, 2024</v>
      </c>
      <c r="E1346" s="160" t="str">
        <f ca="1">IFERROR(__xludf.DUMMYFUNCTION("""COMPUTED_VALUE"""),"Script 1")</f>
        <v>Script 1</v>
      </c>
      <c r="F1346" s="160"/>
      <c r="G1346" s="160"/>
      <c r="H1346" s="160"/>
      <c r="I1346" s="160"/>
      <c r="J1346" s="160"/>
      <c r="K1346" s="160"/>
      <c r="L1346" s="160" t="str">
        <f t="shared" ca="1" si="11"/>
        <v>Script 1</v>
      </c>
      <c r="M1346" s="161"/>
      <c r="N1346" s="150"/>
      <c r="O1346" s="150"/>
      <c r="P1346" s="150"/>
      <c r="Q1346" s="150"/>
      <c r="R1346" s="150"/>
      <c r="S1346" s="150"/>
      <c r="T1346" s="150"/>
      <c r="U1346" s="150"/>
      <c r="V1346" s="150"/>
      <c r="W1346" s="150"/>
      <c r="X1346" s="150"/>
      <c r="Y1346" s="150"/>
      <c r="Z1346" s="150"/>
      <c r="AA1346" s="150"/>
    </row>
    <row r="1347" spans="1:27" ht="12.75">
      <c r="A1347" s="150"/>
      <c r="B1347" s="158">
        <f t="shared" si="10"/>
        <v>1339</v>
      </c>
      <c r="C1347" s="159" t="str">
        <f ca="1">IFERROR(__xludf.DUMMYFUNCTION("""COMPUTED_VALUE"""),"Hannah Nurien Alya")</f>
        <v>Hannah Nurien Alya</v>
      </c>
      <c r="D1347" s="160" t="str">
        <f ca="1">IFERROR(__xludf.DUMMYFUNCTION("""COMPUTED_VALUE"""),"Nov 6, 2024")</f>
        <v>Nov 6, 2024</v>
      </c>
      <c r="E1347" s="160" t="str">
        <f ca="1">IFERROR(__xludf.DUMMYFUNCTION("""COMPUTED_VALUE"""),"Script 1")</f>
        <v>Script 1</v>
      </c>
      <c r="F1347" s="160"/>
      <c r="G1347" s="160"/>
      <c r="H1347" s="160"/>
      <c r="I1347" s="160"/>
      <c r="J1347" s="160"/>
      <c r="K1347" s="160"/>
      <c r="L1347" s="160" t="str">
        <f t="shared" ca="1" si="11"/>
        <v>Script 1</v>
      </c>
      <c r="M1347" s="161"/>
      <c r="N1347" s="150"/>
      <c r="O1347" s="150"/>
      <c r="P1347" s="150"/>
      <c r="Q1347" s="150"/>
      <c r="R1347" s="150"/>
      <c r="S1347" s="150"/>
      <c r="T1347" s="150"/>
      <c r="U1347" s="150"/>
      <c r="V1347" s="150"/>
      <c r="W1347" s="150"/>
      <c r="X1347" s="150"/>
      <c r="Y1347" s="150"/>
      <c r="Z1347" s="150"/>
      <c r="AA1347" s="150"/>
    </row>
    <row r="1348" spans="1:27" ht="12.75">
      <c r="A1348" s="150"/>
      <c r="B1348" s="158">
        <f t="shared" si="10"/>
        <v>1340</v>
      </c>
      <c r="C1348" s="159" t="str">
        <f ca="1">IFERROR(__xludf.DUMMYFUNCTION("""COMPUTED_VALUE"""),"NUR QURRATUAINI")</f>
        <v>NUR QURRATUAINI</v>
      </c>
      <c r="D1348" s="160" t="str">
        <f ca="1">IFERROR(__xludf.DUMMYFUNCTION("""COMPUTED_VALUE"""),"Nov 6, 2024")</f>
        <v>Nov 6, 2024</v>
      </c>
      <c r="E1348" s="160" t="str">
        <f ca="1">IFERROR(__xludf.DUMMYFUNCTION("""COMPUTED_VALUE"""),"Script 1")</f>
        <v>Script 1</v>
      </c>
      <c r="F1348" s="160"/>
      <c r="G1348" s="160"/>
      <c r="H1348" s="160"/>
      <c r="I1348" s="160"/>
      <c r="J1348" s="160"/>
      <c r="K1348" s="160"/>
      <c r="L1348" s="160" t="str">
        <f t="shared" ca="1" si="11"/>
        <v>Script 1</v>
      </c>
      <c r="M1348" s="161"/>
      <c r="N1348" s="150"/>
      <c r="O1348" s="150"/>
      <c r="P1348" s="150"/>
      <c r="Q1348" s="150"/>
      <c r="R1348" s="150"/>
      <c r="S1348" s="150"/>
      <c r="T1348" s="150"/>
      <c r="U1348" s="150"/>
      <c r="V1348" s="150"/>
      <c r="W1348" s="150"/>
      <c r="X1348" s="150"/>
      <c r="Y1348" s="150"/>
      <c r="Z1348" s="150"/>
      <c r="AA1348" s="150"/>
    </row>
    <row r="1349" spans="1:27" ht="12.75">
      <c r="A1349" s="150"/>
      <c r="B1349" s="158">
        <f t="shared" si="10"/>
        <v>1341</v>
      </c>
      <c r="C1349" s="159" t="str">
        <f ca="1">IFERROR(__xludf.DUMMYFUNCTION("""COMPUTED_VALUE"""),"Nur Zulaika")</f>
        <v>Nur Zulaika</v>
      </c>
      <c r="D1349" s="160" t="str">
        <f ca="1">IFERROR(__xludf.DUMMYFUNCTION("""COMPUTED_VALUE"""),"Nov 6, 2024")</f>
        <v>Nov 6, 2024</v>
      </c>
      <c r="E1349" s="160" t="str">
        <f ca="1">IFERROR(__xludf.DUMMYFUNCTION("""COMPUTED_VALUE"""),"Script 1")</f>
        <v>Script 1</v>
      </c>
      <c r="F1349" s="160"/>
      <c r="G1349" s="160"/>
      <c r="H1349" s="160"/>
      <c r="I1349" s="160"/>
      <c r="J1349" s="160"/>
      <c r="K1349" s="160"/>
      <c r="L1349" s="160" t="str">
        <f t="shared" ca="1" si="11"/>
        <v>Script 1</v>
      </c>
      <c r="M1349" s="161"/>
      <c r="N1349" s="150"/>
      <c r="O1349" s="150"/>
      <c r="P1349" s="150"/>
      <c r="Q1349" s="150"/>
      <c r="R1349" s="150"/>
      <c r="S1349" s="150"/>
      <c r="T1349" s="150"/>
      <c r="U1349" s="150"/>
      <c r="V1349" s="150"/>
      <c r="W1349" s="150"/>
      <c r="X1349" s="150"/>
      <c r="Y1349" s="150"/>
      <c r="Z1349" s="150"/>
      <c r="AA1349" s="150"/>
    </row>
    <row r="1350" spans="1:27" ht="12.75">
      <c r="A1350" s="150"/>
      <c r="B1350" s="158">
        <f t="shared" si="10"/>
        <v>1342</v>
      </c>
      <c r="C1350" s="159" t="str">
        <f ca="1">IFERROR(__xludf.DUMMYFUNCTION("""COMPUTED_VALUE"""),"Ikhwan Faisal")</f>
        <v>Ikhwan Faisal</v>
      </c>
      <c r="D1350" s="160" t="str">
        <f ca="1">IFERROR(__xludf.DUMMYFUNCTION("""COMPUTED_VALUE"""),"Nov 6, 2024")</f>
        <v>Nov 6, 2024</v>
      </c>
      <c r="E1350" s="160" t="str">
        <f ca="1">IFERROR(__xludf.DUMMYFUNCTION("""COMPUTED_VALUE"""),"Script 1")</f>
        <v>Script 1</v>
      </c>
      <c r="F1350" s="160"/>
      <c r="G1350" s="160"/>
      <c r="H1350" s="160"/>
      <c r="I1350" s="160"/>
      <c r="J1350" s="160"/>
      <c r="K1350" s="160"/>
      <c r="L1350" s="160" t="str">
        <f t="shared" ca="1" si="11"/>
        <v>Script 1</v>
      </c>
      <c r="M1350" s="161"/>
      <c r="N1350" s="150"/>
      <c r="O1350" s="150"/>
      <c r="P1350" s="150"/>
      <c r="Q1350" s="150"/>
      <c r="R1350" s="150"/>
      <c r="S1350" s="150"/>
      <c r="T1350" s="150"/>
      <c r="U1350" s="150"/>
      <c r="V1350" s="150"/>
      <c r="W1350" s="150"/>
      <c r="X1350" s="150"/>
      <c r="Y1350" s="150"/>
      <c r="Z1350" s="150"/>
      <c r="AA1350" s="150"/>
    </row>
    <row r="1351" spans="1:27" ht="12.75">
      <c r="A1351" s="150"/>
      <c r="B1351" s="158">
        <f t="shared" si="10"/>
        <v>1343</v>
      </c>
      <c r="C1351" s="159" t="str">
        <f ca="1">IFERROR(__xludf.DUMMYFUNCTION("""COMPUTED_VALUE"""),"Athirah Zambri")</f>
        <v>Athirah Zambri</v>
      </c>
      <c r="D1351" s="160" t="str">
        <f ca="1">IFERROR(__xludf.DUMMYFUNCTION("""COMPUTED_VALUE"""),"Nov 6, 2024")</f>
        <v>Nov 6, 2024</v>
      </c>
      <c r="E1351" s="160" t="str">
        <f ca="1">IFERROR(__xludf.DUMMYFUNCTION("""COMPUTED_VALUE"""),"Script 1")</f>
        <v>Script 1</v>
      </c>
      <c r="F1351" s="160"/>
      <c r="G1351" s="160"/>
      <c r="H1351" s="160"/>
      <c r="I1351" s="160"/>
      <c r="J1351" s="160"/>
      <c r="K1351" s="160"/>
      <c r="L1351" s="160" t="str">
        <f t="shared" ca="1" si="11"/>
        <v>Script 1</v>
      </c>
      <c r="M1351" s="161"/>
      <c r="N1351" s="150"/>
      <c r="O1351" s="150"/>
      <c r="P1351" s="150"/>
      <c r="Q1351" s="150"/>
      <c r="R1351" s="150"/>
      <c r="S1351" s="150"/>
      <c r="T1351" s="150"/>
      <c r="U1351" s="150"/>
      <c r="V1351" s="150"/>
      <c r="W1351" s="150"/>
      <c r="X1351" s="150"/>
      <c r="Y1351" s="150"/>
      <c r="Z1351" s="150"/>
      <c r="AA1351" s="150"/>
    </row>
    <row r="1352" spans="1:27" ht="12.75">
      <c r="A1352" s="150"/>
      <c r="B1352" s="158">
        <f t="shared" si="10"/>
        <v>1344</v>
      </c>
      <c r="C1352" s="159" t="str">
        <f ca="1">IFERROR(__xludf.DUMMYFUNCTION("""COMPUTED_VALUE"""),"Nahdiyatul Istiqama Idris")</f>
        <v>Nahdiyatul Istiqama Idris</v>
      </c>
      <c r="D1352" s="160" t="str">
        <f ca="1">IFERROR(__xludf.DUMMYFUNCTION("""COMPUTED_VALUE"""),"Nov 6, 2024")</f>
        <v>Nov 6, 2024</v>
      </c>
      <c r="E1352" s="160" t="str">
        <f ca="1">IFERROR(__xludf.DUMMYFUNCTION("""COMPUTED_VALUE"""),"Script 1")</f>
        <v>Script 1</v>
      </c>
      <c r="F1352" s="160"/>
      <c r="G1352" s="160"/>
      <c r="H1352" s="160"/>
      <c r="I1352" s="160"/>
      <c r="J1352" s="160"/>
      <c r="K1352" s="160"/>
      <c r="L1352" s="160" t="str">
        <f t="shared" ca="1" si="11"/>
        <v>Script 1</v>
      </c>
      <c r="M1352" s="161"/>
      <c r="N1352" s="150"/>
      <c r="O1352" s="150"/>
      <c r="P1352" s="150"/>
      <c r="Q1352" s="150"/>
      <c r="R1352" s="150"/>
      <c r="S1352" s="150"/>
      <c r="T1352" s="150"/>
      <c r="U1352" s="150"/>
      <c r="V1352" s="150"/>
      <c r="W1352" s="150"/>
      <c r="X1352" s="150"/>
      <c r="Y1352" s="150"/>
      <c r="Z1352" s="150"/>
      <c r="AA1352" s="150"/>
    </row>
    <row r="1353" spans="1:27" ht="12.75">
      <c r="A1353" s="150"/>
      <c r="B1353" s="158">
        <f t="shared" si="10"/>
        <v>1345</v>
      </c>
      <c r="C1353" s="159" t="str">
        <f ca="1">IFERROR(__xludf.DUMMYFUNCTION("""COMPUTED_VALUE"""),"Arif Nasrullah")</f>
        <v>Arif Nasrullah</v>
      </c>
      <c r="D1353" s="160" t="str">
        <f ca="1">IFERROR(__xludf.DUMMYFUNCTION("""COMPUTED_VALUE"""),"Nov 6, 2024")</f>
        <v>Nov 6, 2024</v>
      </c>
      <c r="E1353" s="160" t="str">
        <f ca="1">IFERROR(__xludf.DUMMYFUNCTION("""COMPUTED_VALUE"""),"Script 1")</f>
        <v>Script 1</v>
      </c>
      <c r="F1353" s="160"/>
      <c r="G1353" s="160"/>
      <c r="H1353" s="160"/>
      <c r="I1353" s="160"/>
      <c r="J1353" s="160"/>
      <c r="K1353" s="160"/>
      <c r="L1353" s="160" t="str">
        <f t="shared" ca="1" si="11"/>
        <v>Script 1</v>
      </c>
      <c r="M1353" s="161"/>
      <c r="N1353" s="150"/>
      <c r="O1353" s="150"/>
      <c r="P1353" s="150"/>
      <c r="Q1353" s="150"/>
      <c r="R1353" s="150"/>
      <c r="S1353" s="150"/>
      <c r="T1353" s="150"/>
      <c r="U1353" s="150"/>
      <c r="V1353" s="150"/>
      <c r="W1353" s="150"/>
      <c r="X1353" s="150"/>
      <c r="Y1353" s="150"/>
      <c r="Z1353" s="150"/>
      <c r="AA1353" s="150"/>
    </row>
    <row r="1354" spans="1:27" ht="12.75">
      <c r="A1354" s="150"/>
      <c r="B1354" s="158">
        <f t="shared" si="10"/>
        <v>1346</v>
      </c>
      <c r="C1354" s="159" t="str">
        <f ca="1">IFERROR(__xludf.DUMMYFUNCTION("""COMPUTED_VALUE"""),"Aina Zulaika Md Ramli")</f>
        <v>Aina Zulaika Md Ramli</v>
      </c>
      <c r="D1354" s="160" t="str">
        <f ca="1">IFERROR(__xludf.DUMMYFUNCTION("""COMPUTED_VALUE"""),"Nov 6, 2024")</f>
        <v>Nov 6, 2024</v>
      </c>
      <c r="E1354" s="160" t="str">
        <f ca="1">IFERROR(__xludf.DUMMYFUNCTION("""COMPUTED_VALUE"""),"Script 1")</f>
        <v>Script 1</v>
      </c>
      <c r="F1354" s="160"/>
      <c r="G1354" s="160"/>
      <c r="H1354" s="160"/>
      <c r="I1354" s="160"/>
      <c r="J1354" s="160"/>
      <c r="K1354" s="160"/>
      <c r="L1354" s="160" t="str">
        <f t="shared" ca="1" si="11"/>
        <v>Script 1</v>
      </c>
      <c r="M1354" s="161"/>
      <c r="N1354" s="150"/>
      <c r="O1354" s="150"/>
      <c r="P1354" s="150"/>
      <c r="Q1354" s="150"/>
      <c r="R1354" s="150"/>
      <c r="S1354" s="150"/>
      <c r="T1354" s="150"/>
      <c r="U1354" s="150"/>
      <c r="V1354" s="150"/>
      <c r="W1354" s="150"/>
      <c r="X1354" s="150"/>
      <c r="Y1354" s="150"/>
      <c r="Z1354" s="150"/>
      <c r="AA1354" s="150"/>
    </row>
    <row r="1355" spans="1:27" ht="12.75">
      <c r="A1355" s="150"/>
      <c r="B1355" s="158">
        <f t="shared" si="10"/>
        <v>1347</v>
      </c>
      <c r="C1355" s="159" t="str">
        <f ca="1">IFERROR(__xludf.DUMMYFUNCTION("""COMPUTED_VALUE"""),"Khairunnisa yusra")</f>
        <v>Khairunnisa yusra</v>
      </c>
      <c r="D1355" s="160" t="str">
        <f ca="1">IFERROR(__xludf.DUMMYFUNCTION("""COMPUTED_VALUE"""),"Nov 6, 2024")</f>
        <v>Nov 6, 2024</v>
      </c>
      <c r="E1355" s="160" t="str">
        <f ca="1">IFERROR(__xludf.DUMMYFUNCTION("""COMPUTED_VALUE"""),"Script 1")</f>
        <v>Script 1</v>
      </c>
      <c r="F1355" s="160"/>
      <c r="G1355" s="160"/>
      <c r="H1355" s="160"/>
      <c r="I1355" s="160"/>
      <c r="J1355" s="160"/>
      <c r="K1355" s="160"/>
      <c r="L1355" s="160" t="str">
        <f t="shared" ca="1" si="11"/>
        <v>Script 1</v>
      </c>
      <c r="M1355" s="161"/>
      <c r="N1355" s="150"/>
      <c r="O1355" s="150"/>
      <c r="P1355" s="150"/>
      <c r="Q1355" s="150"/>
      <c r="R1355" s="150"/>
      <c r="S1355" s="150"/>
      <c r="T1355" s="150"/>
      <c r="U1355" s="150"/>
      <c r="V1355" s="150"/>
      <c r="W1355" s="150"/>
      <c r="X1355" s="150"/>
      <c r="Y1355" s="150"/>
      <c r="Z1355" s="150"/>
      <c r="AA1355" s="150"/>
    </row>
    <row r="1356" spans="1:27" ht="12.75">
      <c r="A1356" s="150"/>
      <c r="B1356" s="158">
        <f t="shared" si="10"/>
        <v>1348</v>
      </c>
      <c r="C1356" s="159" t="str">
        <f ca="1">IFERROR(__xludf.DUMMYFUNCTION("""COMPUTED_VALUE"""),"Nur Fatimah Azzahra")</f>
        <v>Nur Fatimah Azzahra</v>
      </c>
      <c r="D1356" s="160" t="str">
        <f ca="1">IFERROR(__xludf.DUMMYFUNCTION("""COMPUTED_VALUE"""),"Nov 6, 2024")</f>
        <v>Nov 6, 2024</v>
      </c>
      <c r="E1356" s="160" t="str">
        <f ca="1">IFERROR(__xludf.DUMMYFUNCTION("""COMPUTED_VALUE"""),"Script 1")</f>
        <v>Script 1</v>
      </c>
      <c r="F1356" s="160"/>
      <c r="G1356" s="160"/>
      <c r="H1356" s="160"/>
      <c r="I1356" s="160"/>
      <c r="J1356" s="160"/>
      <c r="K1356" s="160"/>
      <c r="L1356" s="160" t="str">
        <f t="shared" ca="1" si="11"/>
        <v>Script 1</v>
      </c>
      <c r="M1356" s="161"/>
      <c r="N1356" s="150"/>
      <c r="O1356" s="150"/>
      <c r="P1356" s="150"/>
      <c r="Q1356" s="150"/>
      <c r="R1356" s="150"/>
      <c r="S1356" s="150"/>
      <c r="T1356" s="150"/>
      <c r="U1356" s="150"/>
      <c r="V1356" s="150"/>
      <c r="W1356" s="150"/>
      <c r="X1356" s="150"/>
      <c r="Y1356" s="150"/>
      <c r="Z1356" s="150"/>
      <c r="AA1356" s="150"/>
    </row>
    <row r="1357" spans="1:27" ht="12.75">
      <c r="A1357" s="150"/>
      <c r="B1357" s="158">
        <f t="shared" si="10"/>
        <v>1349</v>
      </c>
      <c r="C1357" s="159" t="str">
        <f ca="1">IFERROR(__xludf.DUMMYFUNCTION("""COMPUTED_VALUE"""),"Ameera Adleen")</f>
        <v>Ameera Adleen</v>
      </c>
      <c r="D1357" s="160" t="str">
        <f ca="1">IFERROR(__xludf.DUMMYFUNCTION("""COMPUTED_VALUE"""),"Nov 6, 2024")</f>
        <v>Nov 6, 2024</v>
      </c>
      <c r="E1357" s="160" t="str">
        <f ca="1">IFERROR(__xludf.DUMMYFUNCTION("""COMPUTED_VALUE"""),"Script 1")</f>
        <v>Script 1</v>
      </c>
      <c r="F1357" s="160"/>
      <c r="G1357" s="160"/>
      <c r="H1357" s="160"/>
      <c r="I1357" s="160"/>
      <c r="J1357" s="160"/>
      <c r="K1357" s="160"/>
      <c r="L1357" s="160" t="str">
        <f t="shared" ca="1" si="11"/>
        <v>Script 1</v>
      </c>
      <c r="M1357" s="161"/>
      <c r="N1357" s="150"/>
      <c r="O1357" s="150"/>
      <c r="P1357" s="150"/>
      <c r="Q1357" s="150"/>
      <c r="R1357" s="150"/>
      <c r="S1357" s="150"/>
      <c r="T1357" s="150"/>
      <c r="U1357" s="150"/>
      <c r="V1357" s="150"/>
      <c r="W1357" s="150"/>
      <c r="X1357" s="150"/>
      <c r="Y1357" s="150"/>
      <c r="Z1357" s="150"/>
      <c r="AA1357" s="150"/>
    </row>
    <row r="1358" spans="1:27" ht="12.75">
      <c r="A1358" s="150"/>
      <c r="B1358" s="158">
        <f t="shared" si="10"/>
        <v>1350</v>
      </c>
      <c r="C1358" s="159" t="str">
        <f ca="1">IFERROR(__xludf.DUMMYFUNCTION("""COMPUTED_VALUE"""),"Qyla Hashim")</f>
        <v>Qyla Hashim</v>
      </c>
      <c r="D1358" s="160" t="str">
        <f ca="1">IFERROR(__xludf.DUMMYFUNCTION("""COMPUTED_VALUE"""),"Nov 6, 2024")</f>
        <v>Nov 6, 2024</v>
      </c>
      <c r="E1358" s="160" t="str">
        <f ca="1">IFERROR(__xludf.DUMMYFUNCTION("""COMPUTED_VALUE"""),"Script 1")</f>
        <v>Script 1</v>
      </c>
      <c r="F1358" s="160"/>
      <c r="G1358" s="160"/>
      <c r="H1358" s="160"/>
      <c r="I1358" s="160"/>
      <c r="J1358" s="160"/>
      <c r="K1358" s="160"/>
      <c r="L1358" s="160" t="str">
        <f t="shared" ca="1" si="11"/>
        <v>Script 1</v>
      </c>
      <c r="M1358" s="161"/>
      <c r="N1358" s="150"/>
      <c r="O1358" s="150"/>
      <c r="P1358" s="150"/>
      <c r="Q1358" s="150"/>
      <c r="R1358" s="150"/>
      <c r="S1358" s="150"/>
      <c r="T1358" s="150"/>
      <c r="U1358" s="150"/>
      <c r="V1358" s="150"/>
      <c r="W1358" s="150"/>
      <c r="X1358" s="150"/>
      <c r="Y1358" s="150"/>
      <c r="Z1358" s="150"/>
      <c r="AA1358" s="150"/>
    </row>
    <row r="1359" spans="1:27" ht="12.75">
      <c r="A1359" s="150"/>
      <c r="B1359" s="158">
        <f t="shared" si="10"/>
        <v>1351</v>
      </c>
      <c r="C1359" s="159" t="str">
        <f ca="1">IFERROR(__xludf.DUMMYFUNCTION("""COMPUTED_VALUE"""),"Yasmin Halim")</f>
        <v>Yasmin Halim</v>
      </c>
      <c r="D1359" s="160" t="str">
        <f ca="1">IFERROR(__xludf.DUMMYFUNCTION("""COMPUTED_VALUE"""),"Nov 6, 2024")</f>
        <v>Nov 6, 2024</v>
      </c>
      <c r="E1359" s="160" t="str">
        <f ca="1">IFERROR(__xludf.DUMMYFUNCTION("""COMPUTED_VALUE"""),"Script 1")</f>
        <v>Script 1</v>
      </c>
      <c r="F1359" s="160"/>
      <c r="G1359" s="160"/>
      <c r="H1359" s="160"/>
      <c r="I1359" s="160"/>
      <c r="J1359" s="160"/>
      <c r="K1359" s="160"/>
      <c r="L1359" s="160" t="str">
        <f t="shared" ca="1" si="11"/>
        <v>Script 1</v>
      </c>
      <c r="M1359" s="161"/>
      <c r="N1359" s="150"/>
      <c r="O1359" s="150"/>
      <c r="P1359" s="150"/>
      <c r="Q1359" s="150"/>
      <c r="R1359" s="150"/>
      <c r="S1359" s="150"/>
      <c r="T1359" s="150"/>
      <c r="U1359" s="150"/>
      <c r="V1359" s="150"/>
      <c r="W1359" s="150"/>
      <c r="X1359" s="150"/>
      <c r="Y1359" s="150"/>
      <c r="Z1359" s="150"/>
      <c r="AA1359" s="150"/>
    </row>
    <row r="1360" spans="1:27" ht="12.75">
      <c r="A1360" s="150"/>
      <c r="B1360" s="158">
        <f t="shared" si="10"/>
        <v>1352</v>
      </c>
      <c r="C1360" s="159" t="str">
        <f ca="1">IFERROR(__xludf.DUMMYFUNCTION("""COMPUTED_VALUE"""),"Nik Rania")</f>
        <v>Nik Rania</v>
      </c>
      <c r="D1360" s="160" t="str">
        <f ca="1">IFERROR(__xludf.DUMMYFUNCTION("""COMPUTED_VALUE"""),"Nov 6, 2024")</f>
        <v>Nov 6, 2024</v>
      </c>
      <c r="E1360" s="160" t="str">
        <f ca="1">IFERROR(__xludf.DUMMYFUNCTION("""COMPUTED_VALUE"""),"Script 1")</f>
        <v>Script 1</v>
      </c>
      <c r="F1360" s="160"/>
      <c r="G1360" s="160"/>
      <c r="H1360" s="160"/>
      <c r="I1360" s="160"/>
      <c r="J1360" s="160"/>
      <c r="K1360" s="160"/>
      <c r="L1360" s="160" t="str">
        <f t="shared" ca="1" si="11"/>
        <v>Script 1</v>
      </c>
      <c r="M1360" s="161"/>
      <c r="N1360" s="150"/>
      <c r="O1360" s="150"/>
      <c r="P1360" s="150"/>
      <c r="Q1360" s="150"/>
      <c r="R1360" s="150"/>
      <c r="S1360" s="150"/>
      <c r="T1360" s="150"/>
      <c r="U1360" s="150"/>
      <c r="V1360" s="150"/>
      <c r="W1360" s="150"/>
      <c r="X1360" s="150"/>
      <c r="Y1360" s="150"/>
      <c r="Z1360" s="150"/>
      <c r="AA1360" s="150"/>
    </row>
    <row r="1361" spans="1:27" ht="12.75">
      <c r="A1361" s="150"/>
      <c r="B1361" s="158">
        <f t="shared" si="10"/>
        <v>1353</v>
      </c>
      <c r="C1361" s="159" t="str">
        <f ca="1">IFERROR(__xludf.DUMMYFUNCTION("""COMPUTED_VALUE"""),"Nor Fattin Mohd Nor")</f>
        <v>Nor Fattin Mohd Nor</v>
      </c>
      <c r="D1361" s="160" t="str">
        <f ca="1">IFERROR(__xludf.DUMMYFUNCTION("""COMPUTED_VALUE"""),"Nov 6, 2024")</f>
        <v>Nov 6, 2024</v>
      </c>
      <c r="E1361" s="160" t="str">
        <f ca="1">IFERROR(__xludf.DUMMYFUNCTION("""COMPUTED_VALUE"""),"Script 1")</f>
        <v>Script 1</v>
      </c>
      <c r="F1361" s="160"/>
      <c r="G1361" s="160"/>
      <c r="H1361" s="160"/>
      <c r="I1361" s="160"/>
      <c r="J1361" s="160"/>
      <c r="K1361" s="160"/>
      <c r="L1361" s="160" t="str">
        <f t="shared" ca="1" si="11"/>
        <v>Script 1</v>
      </c>
      <c r="M1361" s="161"/>
      <c r="N1361" s="150"/>
      <c r="O1361" s="150"/>
      <c r="P1361" s="150"/>
      <c r="Q1361" s="150"/>
      <c r="R1361" s="150"/>
      <c r="S1361" s="150"/>
      <c r="T1361" s="150"/>
      <c r="U1361" s="150"/>
      <c r="V1361" s="150"/>
      <c r="W1361" s="150"/>
      <c r="X1361" s="150"/>
      <c r="Y1361" s="150"/>
      <c r="Z1361" s="150"/>
      <c r="AA1361" s="150"/>
    </row>
    <row r="1362" spans="1:27" ht="12.75">
      <c r="A1362" s="150"/>
      <c r="B1362" s="158">
        <f t="shared" si="10"/>
        <v>1354</v>
      </c>
      <c r="C1362" s="159" t="str">
        <f ca="1">IFERROR(__xludf.DUMMYFUNCTION("""COMPUTED_VALUE"""),"ARDINI ROZAIDI")</f>
        <v>ARDINI ROZAIDI</v>
      </c>
      <c r="D1362" s="160" t="str">
        <f ca="1">IFERROR(__xludf.DUMMYFUNCTION("""COMPUTED_VALUE"""),"Nov 6, 2024")</f>
        <v>Nov 6, 2024</v>
      </c>
      <c r="E1362" s="160" t="str">
        <f ca="1">IFERROR(__xludf.DUMMYFUNCTION("""COMPUTED_VALUE"""),"Script 1")</f>
        <v>Script 1</v>
      </c>
      <c r="F1362" s="160"/>
      <c r="G1362" s="160"/>
      <c r="H1362" s="160"/>
      <c r="I1362" s="160"/>
      <c r="J1362" s="160"/>
      <c r="K1362" s="160"/>
      <c r="L1362" s="160" t="str">
        <f t="shared" ca="1" si="11"/>
        <v>Script 1</v>
      </c>
      <c r="M1362" s="161"/>
      <c r="N1362" s="150"/>
      <c r="O1362" s="150"/>
      <c r="P1362" s="150"/>
      <c r="Q1362" s="150"/>
      <c r="R1362" s="150"/>
      <c r="S1362" s="150"/>
      <c r="T1362" s="150"/>
      <c r="U1362" s="150"/>
      <c r="V1362" s="150"/>
      <c r="W1362" s="150"/>
      <c r="X1362" s="150"/>
      <c r="Y1362" s="150"/>
      <c r="Z1362" s="150"/>
      <c r="AA1362" s="150"/>
    </row>
    <row r="1363" spans="1:27" ht="12.75">
      <c r="A1363" s="150"/>
      <c r="B1363" s="158">
        <f t="shared" si="10"/>
        <v>1355</v>
      </c>
      <c r="C1363" s="159" t="str">
        <f ca="1">IFERROR(__xludf.DUMMYFUNCTION("""COMPUTED_VALUE"""),"Aina Sophia")</f>
        <v>Aina Sophia</v>
      </c>
      <c r="D1363" s="160" t="str">
        <f ca="1">IFERROR(__xludf.DUMMYFUNCTION("""COMPUTED_VALUE"""),"Nov 6, 2024")</f>
        <v>Nov 6, 2024</v>
      </c>
      <c r="E1363" s="160" t="str">
        <f ca="1">IFERROR(__xludf.DUMMYFUNCTION("""COMPUTED_VALUE"""),"Script 1")</f>
        <v>Script 1</v>
      </c>
      <c r="F1363" s="160"/>
      <c r="G1363" s="160"/>
      <c r="H1363" s="160"/>
      <c r="I1363" s="160"/>
      <c r="J1363" s="160"/>
      <c r="K1363" s="160"/>
      <c r="L1363" s="160" t="str">
        <f t="shared" ca="1" si="11"/>
        <v>Script 1</v>
      </c>
      <c r="M1363" s="161"/>
      <c r="N1363" s="150"/>
      <c r="O1363" s="150"/>
      <c r="P1363" s="150"/>
      <c r="Q1363" s="150"/>
      <c r="R1363" s="150"/>
      <c r="S1363" s="150"/>
      <c r="T1363" s="150"/>
      <c r="U1363" s="150"/>
      <c r="V1363" s="150"/>
      <c r="W1363" s="150"/>
      <c r="X1363" s="150"/>
      <c r="Y1363" s="150"/>
      <c r="Z1363" s="150"/>
      <c r="AA1363" s="150"/>
    </row>
    <row r="1364" spans="1:27" ht="12.75">
      <c r="A1364" s="150"/>
      <c r="B1364" s="158">
        <f t="shared" si="10"/>
        <v>1356</v>
      </c>
      <c r="C1364" s="159" t="str">
        <f ca="1">IFERROR(__xludf.DUMMYFUNCTION("""COMPUTED_VALUE"""),"Amierul Syazwan Bin Razak")</f>
        <v>Amierul Syazwan Bin Razak</v>
      </c>
      <c r="D1364" s="160" t="str">
        <f ca="1">IFERROR(__xludf.DUMMYFUNCTION("""COMPUTED_VALUE"""),"Nov 6, 2024")</f>
        <v>Nov 6, 2024</v>
      </c>
      <c r="E1364" s="160" t="str">
        <f ca="1">IFERROR(__xludf.DUMMYFUNCTION("""COMPUTED_VALUE"""),"Script 1")</f>
        <v>Script 1</v>
      </c>
      <c r="F1364" s="160"/>
      <c r="G1364" s="160"/>
      <c r="H1364" s="160"/>
      <c r="I1364" s="160"/>
      <c r="J1364" s="160"/>
      <c r="K1364" s="160"/>
      <c r="L1364" s="160" t="str">
        <f t="shared" ca="1" si="11"/>
        <v>Script 1</v>
      </c>
      <c r="M1364" s="161"/>
      <c r="N1364" s="150"/>
      <c r="O1364" s="150"/>
      <c r="P1364" s="150"/>
      <c r="Q1364" s="150"/>
      <c r="R1364" s="150"/>
      <c r="S1364" s="150"/>
      <c r="T1364" s="150"/>
      <c r="U1364" s="150"/>
      <c r="V1364" s="150"/>
      <c r="W1364" s="150"/>
      <c r="X1364" s="150"/>
      <c r="Y1364" s="150"/>
      <c r="Z1364" s="150"/>
      <c r="AA1364" s="150"/>
    </row>
    <row r="1365" spans="1:27" ht="12.75">
      <c r="A1365" s="150"/>
      <c r="B1365" s="158">
        <f t="shared" si="10"/>
        <v>1357</v>
      </c>
      <c r="C1365" s="159" t="str">
        <f ca="1">IFERROR(__xludf.DUMMYFUNCTION("""COMPUTED_VALUE"""),"Huwaida Awatif Hazman")</f>
        <v>Huwaida Awatif Hazman</v>
      </c>
      <c r="D1365" s="160" t="str">
        <f ca="1">IFERROR(__xludf.DUMMYFUNCTION("""COMPUTED_VALUE"""),"Nov 6, 2024")</f>
        <v>Nov 6, 2024</v>
      </c>
      <c r="E1365" s="160" t="str">
        <f ca="1">IFERROR(__xludf.DUMMYFUNCTION("""COMPUTED_VALUE"""),"Script 1")</f>
        <v>Script 1</v>
      </c>
      <c r="F1365" s="160"/>
      <c r="G1365" s="160"/>
      <c r="H1365" s="160"/>
      <c r="I1365" s="160"/>
      <c r="J1365" s="160"/>
      <c r="K1365" s="160"/>
      <c r="L1365" s="160" t="str">
        <f t="shared" ca="1" si="11"/>
        <v>Script 1</v>
      </c>
      <c r="M1365" s="161"/>
      <c r="N1365" s="150"/>
      <c r="O1365" s="150"/>
      <c r="P1365" s="150"/>
      <c r="Q1365" s="150"/>
      <c r="R1365" s="150"/>
      <c r="S1365" s="150"/>
      <c r="T1365" s="150"/>
      <c r="U1365" s="150"/>
      <c r="V1365" s="150"/>
      <c r="W1365" s="150"/>
      <c r="X1365" s="150"/>
      <c r="Y1365" s="150"/>
      <c r="Z1365" s="150"/>
      <c r="AA1365" s="150"/>
    </row>
    <row r="1366" spans="1:27" ht="12.75">
      <c r="A1366" s="150"/>
      <c r="B1366" s="158">
        <f t="shared" si="10"/>
        <v>1358</v>
      </c>
      <c r="C1366" s="159" t="str">
        <f ca="1">IFERROR(__xludf.DUMMYFUNCTION("""COMPUTED_VALUE"""),"Nur Nabilah Nurasmara")</f>
        <v>Nur Nabilah Nurasmara</v>
      </c>
      <c r="D1366" s="160" t="str">
        <f ca="1">IFERROR(__xludf.DUMMYFUNCTION("""COMPUTED_VALUE"""),"Nov 6, 2024")</f>
        <v>Nov 6, 2024</v>
      </c>
      <c r="E1366" s="160" t="str">
        <f ca="1">IFERROR(__xludf.DUMMYFUNCTION("""COMPUTED_VALUE"""),"Script 1")</f>
        <v>Script 1</v>
      </c>
      <c r="F1366" s="160"/>
      <c r="G1366" s="160"/>
      <c r="H1366" s="160"/>
      <c r="I1366" s="160"/>
      <c r="J1366" s="160"/>
      <c r="K1366" s="160"/>
      <c r="L1366" s="160" t="str">
        <f t="shared" ca="1" si="11"/>
        <v>Script 1</v>
      </c>
      <c r="M1366" s="161"/>
      <c r="N1366" s="150"/>
      <c r="O1366" s="150"/>
      <c r="P1366" s="150"/>
      <c r="Q1366" s="150"/>
      <c r="R1366" s="150"/>
      <c r="S1366" s="150"/>
      <c r="T1366" s="150"/>
      <c r="U1366" s="150"/>
      <c r="V1366" s="150"/>
      <c r="W1366" s="150"/>
      <c r="X1366" s="150"/>
      <c r="Y1366" s="150"/>
      <c r="Z1366" s="150"/>
      <c r="AA1366" s="150"/>
    </row>
    <row r="1367" spans="1:27" ht="12.75">
      <c r="A1367" s="150"/>
      <c r="B1367" s="158">
        <f t="shared" si="10"/>
        <v>1359</v>
      </c>
      <c r="C1367" s="159" t="str">
        <f ca="1">IFERROR(__xludf.DUMMYFUNCTION("""COMPUTED_VALUE"""),"Ahmad Usaid")</f>
        <v>Ahmad Usaid</v>
      </c>
      <c r="D1367" s="160" t="str">
        <f ca="1">IFERROR(__xludf.DUMMYFUNCTION("""COMPUTED_VALUE"""),"Nov 6, 2024")</f>
        <v>Nov 6, 2024</v>
      </c>
      <c r="E1367" s="160" t="str">
        <f ca="1">IFERROR(__xludf.DUMMYFUNCTION("""COMPUTED_VALUE"""),"Script 1")</f>
        <v>Script 1</v>
      </c>
      <c r="F1367" s="160"/>
      <c r="G1367" s="160"/>
      <c r="H1367" s="160"/>
      <c r="I1367" s="160"/>
      <c r="J1367" s="160"/>
      <c r="K1367" s="160"/>
      <c r="L1367" s="160" t="str">
        <f t="shared" ca="1" si="11"/>
        <v>Script 1</v>
      </c>
      <c r="M1367" s="161"/>
      <c r="N1367" s="150"/>
      <c r="O1367" s="150"/>
      <c r="P1367" s="150"/>
      <c r="Q1367" s="150"/>
      <c r="R1367" s="150"/>
      <c r="S1367" s="150"/>
      <c r="T1367" s="150"/>
      <c r="U1367" s="150"/>
      <c r="V1367" s="150"/>
      <c r="W1367" s="150"/>
      <c r="X1367" s="150"/>
      <c r="Y1367" s="150"/>
      <c r="Z1367" s="150"/>
      <c r="AA1367" s="150"/>
    </row>
    <row r="1368" spans="1:27" ht="12.75">
      <c r="A1368" s="150"/>
      <c r="B1368" s="158">
        <f t="shared" si="10"/>
        <v>1360</v>
      </c>
      <c r="C1368" s="159" t="str">
        <f ca="1">IFERROR(__xludf.DUMMYFUNCTION("""COMPUTED_VALUE"""),"Naufal Ramli")</f>
        <v>Naufal Ramli</v>
      </c>
      <c r="D1368" s="160" t="str">
        <f ca="1">IFERROR(__xludf.DUMMYFUNCTION("""COMPUTED_VALUE"""),"Nov 6, 2024")</f>
        <v>Nov 6, 2024</v>
      </c>
      <c r="E1368" s="160" t="str">
        <f ca="1">IFERROR(__xludf.DUMMYFUNCTION("""COMPUTED_VALUE"""),"Script 1")</f>
        <v>Script 1</v>
      </c>
      <c r="F1368" s="160"/>
      <c r="G1368" s="160"/>
      <c r="H1368" s="160"/>
      <c r="I1368" s="160"/>
      <c r="J1368" s="160"/>
      <c r="K1368" s="160"/>
      <c r="L1368" s="160" t="str">
        <f t="shared" ca="1" si="11"/>
        <v>Script 1</v>
      </c>
      <c r="M1368" s="161"/>
      <c r="N1368" s="150"/>
      <c r="O1368" s="150"/>
      <c r="P1368" s="150"/>
      <c r="Q1368" s="150"/>
      <c r="R1368" s="150"/>
      <c r="S1368" s="150"/>
      <c r="T1368" s="150"/>
      <c r="U1368" s="150"/>
      <c r="V1368" s="150"/>
      <c r="W1368" s="150"/>
      <c r="X1368" s="150"/>
      <c r="Y1368" s="150"/>
      <c r="Z1368" s="150"/>
      <c r="AA1368" s="150"/>
    </row>
    <row r="1369" spans="1:27" ht="12.75">
      <c r="A1369" s="150"/>
      <c r="B1369" s="158">
        <f t="shared" si="10"/>
        <v>1361</v>
      </c>
      <c r="C1369" s="159" t="str">
        <f ca="1">IFERROR(__xludf.DUMMYFUNCTION("""COMPUTED_VALUE"""),"Muhammad Farhan Shafie")</f>
        <v>Muhammad Farhan Shafie</v>
      </c>
      <c r="D1369" s="160" t="str">
        <f ca="1">IFERROR(__xludf.DUMMYFUNCTION("""COMPUTED_VALUE"""),"Nov 6, 2024")</f>
        <v>Nov 6, 2024</v>
      </c>
      <c r="E1369" s="160" t="str">
        <f ca="1">IFERROR(__xludf.DUMMYFUNCTION("""COMPUTED_VALUE"""),"Script 1")</f>
        <v>Script 1</v>
      </c>
      <c r="F1369" s="160"/>
      <c r="G1369" s="160"/>
      <c r="H1369" s="160"/>
      <c r="I1369" s="160"/>
      <c r="J1369" s="160"/>
      <c r="K1369" s="160"/>
      <c r="L1369" s="160" t="str">
        <f t="shared" ca="1" si="11"/>
        <v>Script 1</v>
      </c>
      <c r="M1369" s="161"/>
      <c r="N1369" s="150"/>
      <c r="O1369" s="150"/>
      <c r="P1369" s="150"/>
      <c r="Q1369" s="150"/>
      <c r="R1369" s="150"/>
      <c r="S1369" s="150"/>
      <c r="T1369" s="150"/>
      <c r="U1369" s="150"/>
      <c r="V1369" s="150"/>
      <c r="W1369" s="150"/>
      <c r="X1369" s="150"/>
      <c r="Y1369" s="150"/>
      <c r="Z1369" s="150"/>
      <c r="AA1369" s="150"/>
    </row>
    <row r="1370" spans="1:27" ht="12.75">
      <c r="A1370" s="150"/>
      <c r="B1370" s="158">
        <f t="shared" si="10"/>
        <v>1362</v>
      </c>
      <c r="C1370" s="159" t="str">
        <f ca="1">IFERROR(__xludf.DUMMYFUNCTION("""COMPUTED_VALUE"""),"MUHAMMAD AL AMIN HASLAN")</f>
        <v>MUHAMMAD AL AMIN HASLAN</v>
      </c>
      <c r="D1370" s="160" t="str">
        <f ca="1">IFERROR(__xludf.DUMMYFUNCTION("""COMPUTED_VALUE"""),"Nov 6, 2024")</f>
        <v>Nov 6, 2024</v>
      </c>
      <c r="E1370" s="160" t="str">
        <f ca="1">IFERROR(__xludf.DUMMYFUNCTION("""COMPUTED_VALUE"""),"Script 1")</f>
        <v>Script 1</v>
      </c>
      <c r="F1370" s="160"/>
      <c r="G1370" s="160"/>
      <c r="H1370" s="160"/>
      <c r="I1370" s="160"/>
      <c r="J1370" s="160"/>
      <c r="K1370" s="160"/>
      <c r="L1370" s="160" t="str">
        <f t="shared" ca="1" si="11"/>
        <v>Script 1</v>
      </c>
      <c r="M1370" s="161"/>
      <c r="N1370" s="150"/>
      <c r="O1370" s="150"/>
      <c r="P1370" s="150"/>
      <c r="Q1370" s="150"/>
      <c r="R1370" s="150"/>
      <c r="S1370" s="150"/>
      <c r="T1370" s="150"/>
      <c r="U1370" s="150"/>
      <c r="V1370" s="150"/>
      <c r="W1370" s="150"/>
      <c r="X1370" s="150"/>
      <c r="Y1370" s="150"/>
      <c r="Z1370" s="150"/>
      <c r="AA1370" s="150"/>
    </row>
    <row r="1371" spans="1:27" ht="12.75">
      <c r="A1371" s="150"/>
      <c r="B1371" s="158">
        <f t="shared" si="10"/>
        <v>1363</v>
      </c>
      <c r="C1371" s="159" t="str">
        <f ca="1">IFERROR(__xludf.DUMMYFUNCTION("""COMPUTED_VALUE"""),"Faiezlan Abd Aziz")</f>
        <v>Faiezlan Abd Aziz</v>
      </c>
      <c r="D1371" s="160" t="str">
        <f ca="1">IFERROR(__xludf.DUMMYFUNCTION("""COMPUTED_VALUE"""),"Nov 6, 2024")</f>
        <v>Nov 6, 2024</v>
      </c>
      <c r="E1371" s="160" t="str">
        <f ca="1">IFERROR(__xludf.DUMMYFUNCTION("""COMPUTED_VALUE"""),"Script 1")</f>
        <v>Script 1</v>
      </c>
      <c r="F1371" s="160"/>
      <c r="G1371" s="160"/>
      <c r="H1371" s="160"/>
      <c r="I1371" s="160"/>
      <c r="J1371" s="160"/>
      <c r="K1371" s="160"/>
      <c r="L1371" s="160" t="str">
        <f t="shared" ca="1" si="11"/>
        <v>Script 1</v>
      </c>
      <c r="M1371" s="161"/>
      <c r="N1371" s="150"/>
      <c r="O1371" s="150"/>
      <c r="P1371" s="150"/>
      <c r="Q1371" s="150"/>
      <c r="R1371" s="150"/>
      <c r="S1371" s="150"/>
      <c r="T1371" s="150"/>
      <c r="U1371" s="150"/>
      <c r="V1371" s="150"/>
      <c r="W1371" s="150"/>
      <c r="X1371" s="150"/>
      <c r="Y1371" s="150"/>
      <c r="Z1371" s="150"/>
      <c r="AA1371" s="150"/>
    </row>
    <row r="1372" spans="1:27" ht="12.75">
      <c r="A1372" s="150"/>
      <c r="B1372" s="158">
        <f t="shared" si="10"/>
        <v>1364</v>
      </c>
      <c r="C1372" s="159" t="str">
        <f ca="1">IFERROR(__xludf.DUMMYFUNCTION("""COMPUTED_VALUE"""),"NOR ARIF AIMRAN")</f>
        <v>NOR ARIF AIMRAN</v>
      </c>
      <c r="D1372" s="160" t="str">
        <f ca="1">IFERROR(__xludf.DUMMYFUNCTION("""COMPUTED_VALUE"""),"Nov 6, 2024")</f>
        <v>Nov 6, 2024</v>
      </c>
      <c r="E1372" s="160" t="str">
        <f ca="1">IFERROR(__xludf.DUMMYFUNCTION("""COMPUTED_VALUE"""),"Script 1")</f>
        <v>Script 1</v>
      </c>
      <c r="F1372" s="160"/>
      <c r="G1372" s="160"/>
      <c r="H1372" s="160"/>
      <c r="I1372" s="160"/>
      <c r="J1372" s="160"/>
      <c r="K1372" s="160"/>
      <c r="L1372" s="160" t="str">
        <f t="shared" ca="1" si="11"/>
        <v>Script 1</v>
      </c>
      <c r="M1372" s="161"/>
      <c r="N1372" s="150"/>
      <c r="O1372" s="150"/>
      <c r="P1372" s="150"/>
      <c r="Q1372" s="150"/>
      <c r="R1372" s="150"/>
      <c r="S1372" s="150"/>
      <c r="T1372" s="150"/>
      <c r="U1372" s="150"/>
      <c r="V1372" s="150"/>
      <c r="W1372" s="150"/>
      <c r="X1372" s="150"/>
      <c r="Y1372" s="150"/>
      <c r="Z1372" s="150"/>
      <c r="AA1372" s="150"/>
    </row>
    <row r="1373" spans="1:27" ht="12.75">
      <c r="A1373" s="150"/>
      <c r="B1373" s="158">
        <f t="shared" si="10"/>
        <v>1365</v>
      </c>
      <c r="C1373" s="159" t="str">
        <f ca="1">IFERROR(__xludf.DUMMYFUNCTION("""COMPUTED_VALUE"""),"Muhammad Asyraf")</f>
        <v>Muhammad Asyraf</v>
      </c>
      <c r="D1373" s="160" t="str">
        <f ca="1">IFERROR(__xludf.DUMMYFUNCTION("""COMPUTED_VALUE"""),"Nov 6, 2024")</f>
        <v>Nov 6, 2024</v>
      </c>
      <c r="E1373" s="160" t="str">
        <f ca="1">IFERROR(__xludf.DUMMYFUNCTION("""COMPUTED_VALUE"""),"Script 1")</f>
        <v>Script 1</v>
      </c>
      <c r="F1373" s="160"/>
      <c r="G1373" s="160"/>
      <c r="H1373" s="160"/>
      <c r="I1373" s="160"/>
      <c r="J1373" s="160"/>
      <c r="K1373" s="160"/>
      <c r="L1373" s="160" t="str">
        <f t="shared" ca="1" si="11"/>
        <v>Script 1</v>
      </c>
      <c r="M1373" s="161"/>
      <c r="N1373" s="150"/>
      <c r="O1373" s="150"/>
      <c r="P1373" s="150"/>
      <c r="Q1373" s="150"/>
      <c r="R1373" s="150"/>
      <c r="S1373" s="150"/>
      <c r="T1373" s="150"/>
      <c r="U1373" s="150"/>
      <c r="V1373" s="150"/>
      <c r="W1373" s="150"/>
      <c r="X1373" s="150"/>
      <c r="Y1373" s="150"/>
      <c r="Z1373" s="150"/>
      <c r="AA1373" s="150"/>
    </row>
    <row r="1374" spans="1:27" ht="12.75">
      <c r="A1374" s="150"/>
      <c r="B1374" s="158">
        <f t="shared" si="10"/>
        <v>1366</v>
      </c>
      <c r="C1374" s="159" t="str">
        <f ca="1">IFERROR(__xludf.DUMMYFUNCTION("""COMPUTED_VALUE"""),"Nurul Farhanah Mansuriatus Shahrir")</f>
        <v>Nurul Farhanah Mansuriatus Shahrir</v>
      </c>
      <c r="D1374" s="160" t="str">
        <f ca="1">IFERROR(__xludf.DUMMYFUNCTION("""COMPUTED_VALUE"""),"Nov 6, 2024")</f>
        <v>Nov 6, 2024</v>
      </c>
      <c r="E1374" s="160" t="str">
        <f ca="1">IFERROR(__xludf.DUMMYFUNCTION("""COMPUTED_VALUE"""),"Script 1")</f>
        <v>Script 1</v>
      </c>
      <c r="F1374" s="160"/>
      <c r="G1374" s="160"/>
      <c r="H1374" s="160"/>
      <c r="I1374" s="160"/>
      <c r="J1374" s="160"/>
      <c r="K1374" s="160"/>
      <c r="L1374" s="160" t="str">
        <f t="shared" ca="1" si="11"/>
        <v>Script 1</v>
      </c>
      <c r="M1374" s="161"/>
      <c r="N1374" s="150"/>
      <c r="O1374" s="150"/>
      <c r="P1374" s="150"/>
      <c r="Q1374" s="150"/>
      <c r="R1374" s="150"/>
      <c r="S1374" s="150"/>
      <c r="T1374" s="150"/>
      <c r="U1374" s="150"/>
      <c r="V1374" s="150"/>
      <c r="W1374" s="150"/>
      <c r="X1374" s="150"/>
      <c r="Y1374" s="150"/>
      <c r="Z1374" s="150"/>
      <c r="AA1374" s="150"/>
    </row>
    <row r="1375" spans="1:27" ht="12.75">
      <c r="A1375" s="150"/>
      <c r="B1375" s="158">
        <f t="shared" si="10"/>
        <v>1367</v>
      </c>
      <c r="C1375" s="159" t="str">
        <f ca="1">IFERROR(__xludf.DUMMYFUNCTION("""COMPUTED_VALUE"""),"Syafiqah Ishak")</f>
        <v>Syafiqah Ishak</v>
      </c>
      <c r="D1375" s="160" t="str">
        <f ca="1">IFERROR(__xludf.DUMMYFUNCTION("""COMPUTED_VALUE"""),"Nov 6, 2024")</f>
        <v>Nov 6, 2024</v>
      </c>
      <c r="E1375" s="160" t="str">
        <f ca="1">IFERROR(__xludf.DUMMYFUNCTION("""COMPUTED_VALUE"""),"Script 1")</f>
        <v>Script 1</v>
      </c>
      <c r="F1375" s="160"/>
      <c r="G1375" s="160"/>
      <c r="H1375" s="160"/>
      <c r="I1375" s="160"/>
      <c r="J1375" s="160"/>
      <c r="K1375" s="160"/>
      <c r="L1375" s="160" t="str">
        <f t="shared" ca="1" si="11"/>
        <v>Script 1</v>
      </c>
      <c r="M1375" s="161"/>
      <c r="N1375" s="150"/>
      <c r="O1375" s="150"/>
      <c r="P1375" s="150"/>
      <c r="Q1375" s="150"/>
      <c r="R1375" s="150"/>
      <c r="S1375" s="150"/>
      <c r="T1375" s="150"/>
      <c r="U1375" s="150"/>
      <c r="V1375" s="150"/>
      <c r="W1375" s="150"/>
      <c r="X1375" s="150"/>
      <c r="Y1375" s="150"/>
      <c r="Z1375" s="150"/>
      <c r="AA1375" s="150"/>
    </row>
    <row r="1376" spans="1:27" ht="12.75">
      <c r="A1376" s="150"/>
      <c r="B1376" s="158">
        <f t="shared" si="10"/>
        <v>1368</v>
      </c>
      <c r="C1376" s="159" t="str">
        <f ca="1">IFERROR(__xludf.DUMMYFUNCTION("""COMPUTED_VALUE"""),"Nurin Najwa Sharizan")</f>
        <v>Nurin Najwa Sharizan</v>
      </c>
      <c r="D1376" s="160" t="str">
        <f ca="1">IFERROR(__xludf.DUMMYFUNCTION("""COMPUTED_VALUE"""),"Nov 6, 2024")</f>
        <v>Nov 6, 2024</v>
      </c>
      <c r="E1376" s="160" t="str">
        <f ca="1">IFERROR(__xludf.DUMMYFUNCTION("""COMPUTED_VALUE"""),"Script 1")</f>
        <v>Script 1</v>
      </c>
      <c r="F1376" s="160"/>
      <c r="G1376" s="160"/>
      <c r="H1376" s="160"/>
      <c r="I1376" s="160"/>
      <c r="J1376" s="160"/>
      <c r="K1376" s="160"/>
      <c r="L1376" s="160" t="str">
        <f t="shared" ca="1" si="11"/>
        <v>Script 1</v>
      </c>
      <c r="M1376" s="161"/>
      <c r="N1376" s="150"/>
      <c r="O1376" s="150"/>
      <c r="P1376" s="150"/>
      <c r="Q1376" s="150"/>
      <c r="R1376" s="150"/>
      <c r="S1376" s="150"/>
      <c r="T1376" s="150"/>
      <c r="U1376" s="150"/>
      <c r="V1376" s="150"/>
      <c r="W1376" s="150"/>
      <c r="X1376" s="150"/>
      <c r="Y1376" s="150"/>
      <c r="Z1376" s="150"/>
      <c r="AA1376" s="150"/>
    </row>
    <row r="1377" spans="1:27" ht="12.75">
      <c r="A1377" s="150"/>
      <c r="B1377" s="158">
        <f t="shared" si="10"/>
        <v>1369</v>
      </c>
      <c r="C1377" s="159" t="str">
        <f ca="1">IFERROR(__xludf.DUMMYFUNCTION("""COMPUTED_VALUE"""),"Nurul Atiqah Binti Abu Bakar")</f>
        <v>Nurul Atiqah Binti Abu Bakar</v>
      </c>
      <c r="D1377" s="160" t="str">
        <f ca="1">IFERROR(__xludf.DUMMYFUNCTION("""COMPUTED_VALUE"""),"Nov 6, 2024")</f>
        <v>Nov 6, 2024</v>
      </c>
      <c r="E1377" s="160" t="str">
        <f ca="1">IFERROR(__xludf.DUMMYFUNCTION("""COMPUTED_VALUE"""),"Script 1")</f>
        <v>Script 1</v>
      </c>
      <c r="F1377" s="160"/>
      <c r="G1377" s="160"/>
      <c r="H1377" s="160"/>
      <c r="I1377" s="160"/>
      <c r="J1377" s="160"/>
      <c r="K1377" s="160"/>
      <c r="L1377" s="160" t="str">
        <f t="shared" ca="1" si="11"/>
        <v>Script 1</v>
      </c>
      <c r="M1377" s="161"/>
      <c r="N1377" s="150"/>
      <c r="O1377" s="150"/>
      <c r="P1377" s="150"/>
      <c r="Q1377" s="150"/>
      <c r="R1377" s="150"/>
      <c r="S1377" s="150"/>
      <c r="T1377" s="150"/>
      <c r="U1377" s="150"/>
      <c r="V1377" s="150"/>
      <c r="W1377" s="150"/>
      <c r="X1377" s="150"/>
      <c r="Y1377" s="150"/>
      <c r="Z1377" s="150"/>
      <c r="AA1377" s="150"/>
    </row>
    <row r="1378" spans="1:27" ht="12.75">
      <c r="A1378" s="150"/>
      <c r="B1378" s="158">
        <f t="shared" si="10"/>
        <v>1370</v>
      </c>
      <c r="C1378" s="159" t="str">
        <f ca="1">IFERROR(__xludf.DUMMYFUNCTION("""COMPUTED_VALUE"""),"Najiha Nazari")</f>
        <v>Najiha Nazari</v>
      </c>
      <c r="D1378" s="160" t="str">
        <f ca="1">IFERROR(__xludf.DUMMYFUNCTION("""COMPUTED_VALUE"""),"Nov 6, 2024")</f>
        <v>Nov 6, 2024</v>
      </c>
      <c r="E1378" s="160" t="str">
        <f ca="1">IFERROR(__xludf.DUMMYFUNCTION("""COMPUTED_VALUE"""),"Script 1")</f>
        <v>Script 1</v>
      </c>
      <c r="F1378" s="160"/>
      <c r="G1378" s="160"/>
      <c r="H1378" s="160"/>
      <c r="I1378" s="160"/>
      <c r="J1378" s="160"/>
      <c r="K1378" s="160"/>
      <c r="L1378" s="160" t="str">
        <f t="shared" ca="1" si="11"/>
        <v>Script 1</v>
      </c>
      <c r="M1378" s="161"/>
      <c r="N1378" s="150"/>
      <c r="O1378" s="150"/>
      <c r="P1378" s="150"/>
      <c r="Q1378" s="150"/>
      <c r="R1378" s="150"/>
      <c r="S1378" s="150"/>
      <c r="T1378" s="150"/>
      <c r="U1378" s="150"/>
      <c r="V1378" s="150"/>
      <c r="W1378" s="150"/>
      <c r="X1378" s="150"/>
      <c r="Y1378" s="150"/>
      <c r="Z1378" s="150"/>
      <c r="AA1378" s="150"/>
    </row>
    <row r="1379" spans="1:27" ht="12.75">
      <c r="A1379" s="150"/>
      <c r="B1379" s="158">
        <f t="shared" si="10"/>
        <v>1371</v>
      </c>
      <c r="C1379" s="159" t="str">
        <f ca="1">IFERROR(__xludf.DUMMYFUNCTION("""COMPUTED_VALUE"""),"Syahirah Balqis")</f>
        <v>Syahirah Balqis</v>
      </c>
      <c r="D1379" s="160" t="str">
        <f ca="1">IFERROR(__xludf.DUMMYFUNCTION("""COMPUTED_VALUE"""),"Nov 6, 2024")</f>
        <v>Nov 6, 2024</v>
      </c>
      <c r="E1379" s="160" t="str">
        <f ca="1">IFERROR(__xludf.DUMMYFUNCTION("""COMPUTED_VALUE"""),"Script 1")</f>
        <v>Script 1</v>
      </c>
      <c r="F1379" s="160"/>
      <c r="G1379" s="160"/>
      <c r="H1379" s="160"/>
      <c r="I1379" s="160"/>
      <c r="J1379" s="160"/>
      <c r="K1379" s="160"/>
      <c r="L1379" s="160" t="str">
        <f t="shared" ca="1" si="11"/>
        <v>Script 1</v>
      </c>
      <c r="M1379" s="161"/>
      <c r="N1379" s="150"/>
      <c r="O1379" s="150"/>
      <c r="P1379" s="150"/>
      <c r="Q1379" s="150"/>
      <c r="R1379" s="150"/>
      <c r="S1379" s="150"/>
      <c r="T1379" s="150"/>
      <c r="U1379" s="150"/>
      <c r="V1379" s="150"/>
      <c r="W1379" s="150"/>
      <c r="X1379" s="150"/>
      <c r="Y1379" s="150"/>
      <c r="Z1379" s="150"/>
      <c r="AA1379" s="150"/>
    </row>
    <row r="1380" spans="1:27" ht="12.75">
      <c r="A1380" s="150"/>
      <c r="B1380" s="158">
        <f t="shared" si="10"/>
        <v>1372</v>
      </c>
      <c r="C1380" s="159" t="str">
        <f ca="1">IFERROR(__xludf.DUMMYFUNCTION("""COMPUTED_VALUE"""),"Muhd Syafiq")</f>
        <v>Muhd Syafiq</v>
      </c>
      <c r="D1380" s="160" t="str">
        <f ca="1">IFERROR(__xludf.DUMMYFUNCTION("""COMPUTED_VALUE"""),"Nov 6, 2024")</f>
        <v>Nov 6, 2024</v>
      </c>
      <c r="E1380" s="160" t="str">
        <f ca="1">IFERROR(__xludf.DUMMYFUNCTION("""COMPUTED_VALUE"""),"Script 1")</f>
        <v>Script 1</v>
      </c>
      <c r="F1380" s="160"/>
      <c r="G1380" s="160"/>
      <c r="H1380" s="160"/>
      <c r="I1380" s="160"/>
      <c r="J1380" s="160"/>
      <c r="K1380" s="160"/>
      <c r="L1380" s="160" t="str">
        <f t="shared" ca="1" si="11"/>
        <v>Script 1</v>
      </c>
      <c r="M1380" s="161"/>
      <c r="N1380" s="150"/>
      <c r="O1380" s="150"/>
      <c r="P1380" s="150"/>
      <c r="Q1380" s="150"/>
      <c r="R1380" s="150"/>
      <c r="S1380" s="150"/>
      <c r="T1380" s="150"/>
      <c r="U1380" s="150"/>
      <c r="V1380" s="150"/>
      <c r="W1380" s="150"/>
      <c r="X1380" s="150"/>
      <c r="Y1380" s="150"/>
      <c r="Z1380" s="150"/>
      <c r="AA1380" s="150"/>
    </row>
    <row r="1381" spans="1:27" ht="12.75">
      <c r="A1381" s="150"/>
      <c r="B1381" s="158">
        <f t="shared" si="10"/>
        <v>1373</v>
      </c>
      <c r="C1381" s="159" t="str">
        <f ca="1">IFERROR(__xludf.DUMMYFUNCTION("""COMPUTED_VALUE"""),"Noor Syamira Mustafa")</f>
        <v>Noor Syamira Mustafa</v>
      </c>
      <c r="D1381" s="160" t="str">
        <f ca="1">IFERROR(__xludf.DUMMYFUNCTION("""COMPUTED_VALUE"""),"Nov 6, 2024")</f>
        <v>Nov 6, 2024</v>
      </c>
      <c r="E1381" s="160" t="str">
        <f ca="1">IFERROR(__xludf.DUMMYFUNCTION("""COMPUTED_VALUE"""),"Script 1")</f>
        <v>Script 1</v>
      </c>
      <c r="F1381" s="160"/>
      <c r="G1381" s="160"/>
      <c r="H1381" s="160"/>
      <c r="I1381" s="160"/>
      <c r="J1381" s="160"/>
      <c r="K1381" s="160"/>
      <c r="L1381" s="160" t="str">
        <f t="shared" ca="1" si="11"/>
        <v>Script 1</v>
      </c>
      <c r="M1381" s="161"/>
      <c r="N1381" s="150"/>
      <c r="O1381" s="150"/>
      <c r="P1381" s="150"/>
      <c r="Q1381" s="150"/>
      <c r="R1381" s="150"/>
      <c r="S1381" s="150"/>
      <c r="T1381" s="150"/>
      <c r="U1381" s="150"/>
      <c r="V1381" s="150"/>
      <c r="W1381" s="150"/>
      <c r="X1381" s="150"/>
      <c r="Y1381" s="150"/>
      <c r="Z1381" s="150"/>
      <c r="AA1381" s="150"/>
    </row>
    <row r="1382" spans="1:27" ht="12.75">
      <c r="A1382" s="150"/>
      <c r="B1382" s="158">
        <f t="shared" si="10"/>
        <v>1374</v>
      </c>
      <c r="C1382" s="159" t="str">
        <f ca="1">IFERROR(__xludf.DUMMYFUNCTION("""COMPUTED_VALUE"""),"Nur Aneis")</f>
        <v>Nur Aneis</v>
      </c>
      <c r="D1382" s="160" t="str">
        <f ca="1">IFERROR(__xludf.DUMMYFUNCTION("""COMPUTED_VALUE"""),"Nov 6, 2024")</f>
        <v>Nov 6, 2024</v>
      </c>
      <c r="E1382" s="160" t="str">
        <f ca="1">IFERROR(__xludf.DUMMYFUNCTION("""COMPUTED_VALUE"""),"Script 1")</f>
        <v>Script 1</v>
      </c>
      <c r="F1382" s="160"/>
      <c r="G1382" s="160"/>
      <c r="H1382" s="160"/>
      <c r="I1382" s="160"/>
      <c r="J1382" s="160"/>
      <c r="K1382" s="160"/>
      <c r="L1382" s="160" t="str">
        <f t="shared" ca="1" si="11"/>
        <v>Script 1</v>
      </c>
      <c r="M1382" s="161"/>
      <c r="N1382" s="150"/>
      <c r="O1382" s="150"/>
      <c r="P1382" s="150"/>
      <c r="Q1382" s="150"/>
      <c r="R1382" s="150"/>
      <c r="S1382" s="150"/>
      <c r="T1382" s="150"/>
      <c r="U1382" s="150"/>
      <c r="V1382" s="150"/>
      <c r="W1382" s="150"/>
      <c r="X1382" s="150"/>
      <c r="Y1382" s="150"/>
      <c r="Z1382" s="150"/>
      <c r="AA1382" s="150"/>
    </row>
    <row r="1383" spans="1:27" ht="12.75">
      <c r="A1383" s="150"/>
      <c r="B1383" s="158">
        <f t="shared" si="10"/>
        <v>1375</v>
      </c>
      <c r="C1383" s="159" t="str">
        <f ca="1">IFERROR(__xludf.DUMMYFUNCTION("""COMPUTED_VALUE"""),"Hanisah Ismail Fahmi")</f>
        <v>Hanisah Ismail Fahmi</v>
      </c>
      <c r="D1383" s="160" t="str">
        <f ca="1">IFERROR(__xludf.DUMMYFUNCTION("""COMPUTED_VALUE"""),"Nov 6, 2024")</f>
        <v>Nov 6, 2024</v>
      </c>
      <c r="E1383" s="160" t="str">
        <f ca="1">IFERROR(__xludf.DUMMYFUNCTION("""COMPUTED_VALUE"""),"Script 1")</f>
        <v>Script 1</v>
      </c>
      <c r="F1383" s="160"/>
      <c r="G1383" s="160"/>
      <c r="H1383" s="160"/>
      <c r="I1383" s="160"/>
      <c r="J1383" s="160"/>
      <c r="K1383" s="160"/>
      <c r="L1383" s="160" t="str">
        <f t="shared" ca="1" si="11"/>
        <v>Script 1</v>
      </c>
      <c r="M1383" s="161"/>
      <c r="N1383" s="150"/>
      <c r="O1383" s="150"/>
      <c r="P1383" s="150"/>
      <c r="Q1383" s="150"/>
      <c r="R1383" s="150"/>
      <c r="S1383" s="150"/>
      <c r="T1383" s="150"/>
      <c r="U1383" s="150"/>
      <c r="V1383" s="150"/>
      <c r="W1383" s="150"/>
      <c r="X1383" s="150"/>
      <c r="Y1383" s="150"/>
      <c r="Z1383" s="150"/>
      <c r="AA1383" s="150"/>
    </row>
    <row r="1384" spans="1:27" ht="12.75">
      <c r="A1384" s="150"/>
      <c r="B1384" s="158">
        <f t="shared" si="10"/>
        <v>1376</v>
      </c>
      <c r="C1384" s="159" t="str">
        <f ca="1">IFERROR(__xludf.DUMMYFUNCTION("""COMPUTED_VALUE"""),"Just you now")</f>
        <v>Just you now</v>
      </c>
      <c r="D1384" s="160" t="str">
        <f ca="1">IFERROR(__xludf.DUMMYFUNCTION("""COMPUTED_VALUE"""),"Nov 6, 2024")</f>
        <v>Nov 6, 2024</v>
      </c>
      <c r="E1384" s="160" t="str">
        <f ca="1">IFERROR(__xludf.DUMMYFUNCTION("""COMPUTED_VALUE"""),"Script 1")</f>
        <v>Script 1</v>
      </c>
      <c r="F1384" s="160"/>
      <c r="G1384" s="160"/>
      <c r="H1384" s="160"/>
      <c r="I1384" s="160"/>
      <c r="J1384" s="160"/>
      <c r="K1384" s="160"/>
      <c r="L1384" s="160" t="str">
        <f t="shared" ca="1" si="11"/>
        <v>Script 1</v>
      </c>
      <c r="M1384" s="161"/>
      <c r="N1384" s="150"/>
      <c r="O1384" s="150"/>
      <c r="P1384" s="150"/>
      <c r="Q1384" s="150"/>
      <c r="R1384" s="150"/>
      <c r="S1384" s="150"/>
      <c r="T1384" s="150"/>
      <c r="U1384" s="150"/>
      <c r="V1384" s="150"/>
      <c r="W1384" s="150"/>
      <c r="X1384" s="150"/>
      <c r="Y1384" s="150"/>
      <c r="Z1384" s="150"/>
      <c r="AA1384" s="150"/>
    </row>
    <row r="1385" spans="1:27" ht="12.75">
      <c r="A1385" s="150"/>
      <c r="B1385" s="158">
        <f t="shared" si="10"/>
        <v>1377</v>
      </c>
      <c r="C1385" s="159" t="str">
        <f ca="1">IFERROR(__xludf.DUMMYFUNCTION("""COMPUTED_VALUE"""),"Zareen Amirah")</f>
        <v>Zareen Amirah</v>
      </c>
      <c r="D1385" s="160" t="str">
        <f ca="1">IFERROR(__xludf.DUMMYFUNCTION("""COMPUTED_VALUE"""),"Nov 6, 2024")</f>
        <v>Nov 6, 2024</v>
      </c>
      <c r="E1385" s="160" t="str">
        <f ca="1">IFERROR(__xludf.DUMMYFUNCTION("""COMPUTED_VALUE"""),"Script 1")</f>
        <v>Script 1</v>
      </c>
      <c r="F1385" s="160"/>
      <c r="G1385" s="160"/>
      <c r="H1385" s="160"/>
      <c r="I1385" s="160"/>
      <c r="J1385" s="160"/>
      <c r="K1385" s="160"/>
      <c r="L1385" s="160" t="str">
        <f t="shared" ca="1" si="11"/>
        <v>Script 1</v>
      </c>
      <c r="M1385" s="161"/>
      <c r="N1385" s="150"/>
      <c r="O1385" s="150"/>
      <c r="P1385" s="150"/>
      <c r="Q1385" s="150"/>
      <c r="R1385" s="150"/>
      <c r="S1385" s="150"/>
      <c r="T1385" s="150"/>
      <c r="U1385" s="150"/>
      <c r="V1385" s="150"/>
      <c r="W1385" s="150"/>
      <c r="X1385" s="150"/>
      <c r="Y1385" s="150"/>
      <c r="Z1385" s="150"/>
      <c r="AA1385" s="150"/>
    </row>
    <row r="1386" spans="1:27" ht="12.75">
      <c r="A1386" s="150"/>
      <c r="B1386" s="158">
        <f t="shared" si="10"/>
        <v>1378</v>
      </c>
      <c r="C1386" s="159" t="str">
        <f ca="1">IFERROR(__xludf.DUMMYFUNCTION("""COMPUTED_VALUE"""),"UMAR ISMAT BIN MOHD NASRI")</f>
        <v>UMAR ISMAT BIN MOHD NASRI</v>
      </c>
      <c r="D1386" s="160" t="str">
        <f ca="1">IFERROR(__xludf.DUMMYFUNCTION("""COMPUTED_VALUE"""),"Nov 6, 2024")</f>
        <v>Nov 6, 2024</v>
      </c>
      <c r="E1386" s="160" t="str">
        <f ca="1">IFERROR(__xludf.DUMMYFUNCTION("""COMPUTED_VALUE"""),"Script 1")</f>
        <v>Script 1</v>
      </c>
      <c r="F1386" s="160"/>
      <c r="G1386" s="160"/>
      <c r="H1386" s="160"/>
      <c r="I1386" s="160"/>
      <c r="J1386" s="160"/>
      <c r="K1386" s="160"/>
      <c r="L1386" s="160" t="str">
        <f t="shared" ca="1" si="11"/>
        <v>Script 1</v>
      </c>
      <c r="M1386" s="161"/>
      <c r="N1386" s="150"/>
      <c r="O1386" s="150"/>
      <c r="P1386" s="150"/>
      <c r="Q1386" s="150"/>
      <c r="R1386" s="150"/>
      <c r="S1386" s="150"/>
      <c r="T1386" s="150"/>
      <c r="U1386" s="150"/>
      <c r="V1386" s="150"/>
      <c r="W1386" s="150"/>
      <c r="X1386" s="150"/>
      <c r="Y1386" s="150"/>
      <c r="Z1386" s="150"/>
      <c r="AA1386" s="150"/>
    </row>
    <row r="1387" spans="1:27" ht="12.75">
      <c r="A1387" s="150"/>
      <c r="B1387" s="158">
        <f t="shared" si="10"/>
        <v>1379</v>
      </c>
      <c r="C1387" s="159" t="str">
        <f ca="1">IFERROR(__xludf.DUMMYFUNCTION("""COMPUTED_VALUE"""),"NUR ASSYURA MD YASIN")</f>
        <v>NUR ASSYURA MD YASIN</v>
      </c>
      <c r="D1387" s="160" t="str">
        <f ca="1">IFERROR(__xludf.DUMMYFUNCTION("""COMPUTED_VALUE"""),"Nov 6, 2024")</f>
        <v>Nov 6, 2024</v>
      </c>
      <c r="E1387" s="160" t="str">
        <f ca="1">IFERROR(__xludf.DUMMYFUNCTION("""COMPUTED_VALUE"""),"Script 1")</f>
        <v>Script 1</v>
      </c>
      <c r="F1387" s="160"/>
      <c r="G1387" s="160"/>
      <c r="H1387" s="160"/>
      <c r="I1387" s="160"/>
      <c r="J1387" s="160"/>
      <c r="K1387" s="160"/>
      <c r="L1387" s="160" t="str">
        <f t="shared" ca="1" si="11"/>
        <v>Script 1</v>
      </c>
      <c r="M1387" s="161"/>
      <c r="N1387" s="150"/>
      <c r="O1387" s="150"/>
      <c r="P1387" s="150"/>
      <c r="Q1387" s="150"/>
      <c r="R1387" s="150"/>
      <c r="S1387" s="150"/>
      <c r="T1387" s="150"/>
      <c r="U1387" s="150"/>
      <c r="V1387" s="150"/>
      <c r="W1387" s="150"/>
      <c r="X1387" s="150"/>
      <c r="Y1387" s="150"/>
      <c r="Z1387" s="150"/>
      <c r="AA1387" s="150"/>
    </row>
    <row r="1388" spans="1:27" ht="12.75">
      <c r="A1388" s="150"/>
      <c r="B1388" s="158">
        <f t="shared" si="10"/>
        <v>1380</v>
      </c>
      <c r="C1388" s="159" t="str">
        <f ca="1">IFERROR(__xludf.DUMMYFUNCTION("""COMPUTED_VALUE"""),"Nur Elyfasya Tarmizi")</f>
        <v>Nur Elyfasya Tarmizi</v>
      </c>
      <c r="D1388" s="160" t="str">
        <f ca="1">IFERROR(__xludf.DUMMYFUNCTION("""COMPUTED_VALUE"""),"Nov 6, 2024")</f>
        <v>Nov 6, 2024</v>
      </c>
      <c r="E1388" s="160" t="str">
        <f ca="1">IFERROR(__xludf.DUMMYFUNCTION("""COMPUTED_VALUE"""),"Script 1")</f>
        <v>Script 1</v>
      </c>
      <c r="F1388" s="160"/>
      <c r="G1388" s="160"/>
      <c r="H1388" s="160"/>
      <c r="I1388" s="160"/>
      <c r="J1388" s="160"/>
      <c r="K1388" s="160"/>
      <c r="L1388" s="160" t="str">
        <f t="shared" ca="1" si="11"/>
        <v>Script 1</v>
      </c>
      <c r="M1388" s="161"/>
      <c r="N1388" s="150"/>
      <c r="O1388" s="150"/>
      <c r="P1388" s="150"/>
      <c r="Q1388" s="150"/>
      <c r="R1388" s="150"/>
      <c r="S1388" s="150"/>
      <c r="T1388" s="150"/>
      <c r="U1388" s="150"/>
      <c r="V1388" s="150"/>
      <c r="W1388" s="150"/>
      <c r="X1388" s="150"/>
      <c r="Y1388" s="150"/>
      <c r="Z1388" s="150"/>
      <c r="AA1388" s="150"/>
    </row>
    <row r="1389" spans="1:27" ht="12.75">
      <c r="A1389" s="150"/>
      <c r="B1389" s="158">
        <f t="shared" si="10"/>
        <v>1381</v>
      </c>
      <c r="C1389" s="159" t="str">
        <f ca="1">IFERROR(__xludf.DUMMYFUNCTION("""COMPUTED_VALUE"""),"Iman Natasha")</f>
        <v>Iman Natasha</v>
      </c>
      <c r="D1389" s="160" t="str">
        <f ca="1">IFERROR(__xludf.DUMMYFUNCTION("""COMPUTED_VALUE"""),"Nov 6, 2024")</f>
        <v>Nov 6, 2024</v>
      </c>
      <c r="E1389" s="160" t="str">
        <f ca="1">IFERROR(__xludf.DUMMYFUNCTION("""COMPUTED_VALUE"""),"Script 1")</f>
        <v>Script 1</v>
      </c>
      <c r="F1389" s="160"/>
      <c r="G1389" s="160"/>
      <c r="H1389" s="160"/>
      <c r="I1389" s="160"/>
      <c r="J1389" s="160"/>
      <c r="K1389" s="160"/>
      <c r="L1389" s="160" t="str">
        <f t="shared" ca="1" si="11"/>
        <v>Script 1</v>
      </c>
      <c r="M1389" s="161"/>
      <c r="N1389" s="150"/>
      <c r="O1389" s="150"/>
      <c r="P1389" s="150"/>
      <c r="Q1389" s="150"/>
      <c r="R1389" s="150"/>
      <c r="S1389" s="150"/>
      <c r="T1389" s="150"/>
      <c r="U1389" s="150"/>
      <c r="V1389" s="150"/>
      <c r="W1389" s="150"/>
      <c r="X1389" s="150"/>
      <c r="Y1389" s="150"/>
      <c r="Z1389" s="150"/>
      <c r="AA1389" s="150"/>
    </row>
    <row r="1390" spans="1:27" ht="12.75">
      <c r="A1390" s="150"/>
      <c r="B1390" s="158">
        <f t="shared" si="10"/>
        <v>1382</v>
      </c>
      <c r="C1390" s="159" t="str">
        <f ca="1">IFERROR(__xludf.DUMMYFUNCTION("""COMPUTED_VALUE"""),"Farisya Farhana")</f>
        <v>Farisya Farhana</v>
      </c>
      <c r="D1390" s="160" t="str">
        <f ca="1">IFERROR(__xludf.DUMMYFUNCTION("""COMPUTED_VALUE"""),"Nov 6, 2024")</f>
        <v>Nov 6, 2024</v>
      </c>
      <c r="E1390" s="160" t="str">
        <f ca="1">IFERROR(__xludf.DUMMYFUNCTION("""COMPUTED_VALUE"""),"Script 1")</f>
        <v>Script 1</v>
      </c>
      <c r="F1390" s="160"/>
      <c r="G1390" s="160"/>
      <c r="H1390" s="160"/>
      <c r="I1390" s="160"/>
      <c r="J1390" s="160"/>
      <c r="K1390" s="160"/>
      <c r="L1390" s="160" t="str">
        <f t="shared" ca="1" si="11"/>
        <v>Script 1</v>
      </c>
      <c r="M1390" s="161"/>
      <c r="N1390" s="150"/>
      <c r="O1390" s="150"/>
      <c r="P1390" s="150"/>
      <c r="Q1390" s="150"/>
      <c r="R1390" s="150"/>
      <c r="S1390" s="150"/>
      <c r="T1390" s="150"/>
      <c r="U1390" s="150"/>
      <c r="V1390" s="150"/>
      <c r="W1390" s="150"/>
      <c r="X1390" s="150"/>
      <c r="Y1390" s="150"/>
      <c r="Z1390" s="150"/>
      <c r="AA1390" s="150"/>
    </row>
    <row r="1391" spans="1:27" ht="12.75">
      <c r="A1391" s="150"/>
      <c r="B1391" s="158">
        <f t="shared" si="10"/>
        <v>1383</v>
      </c>
      <c r="C1391" s="159" t="str">
        <f ca="1">IFERROR(__xludf.DUMMYFUNCTION("""COMPUTED_VALUE"""),"Afriena Rosli")</f>
        <v>Afriena Rosli</v>
      </c>
      <c r="D1391" s="160" t="str">
        <f ca="1">IFERROR(__xludf.DUMMYFUNCTION("""COMPUTED_VALUE"""),"Nov 6, 2024")</f>
        <v>Nov 6, 2024</v>
      </c>
      <c r="E1391" s="160" t="str">
        <f ca="1">IFERROR(__xludf.DUMMYFUNCTION("""COMPUTED_VALUE"""),"Script 1")</f>
        <v>Script 1</v>
      </c>
      <c r="F1391" s="160"/>
      <c r="G1391" s="160"/>
      <c r="H1391" s="160"/>
      <c r="I1391" s="160"/>
      <c r="J1391" s="160"/>
      <c r="K1391" s="160"/>
      <c r="L1391" s="160" t="str">
        <f t="shared" ca="1" si="11"/>
        <v>Script 1</v>
      </c>
      <c r="M1391" s="161"/>
      <c r="N1391" s="150"/>
      <c r="O1391" s="150"/>
      <c r="P1391" s="150"/>
      <c r="Q1391" s="150"/>
      <c r="R1391" s="150"/>
      <c r="S1391" s="150"/>
      <c r="T1391" s="150"/>
      <c r="U1391" s="150"/>
      <c r="V1391" s="150"/>
      <c r="W1391" s="150"/>
      <c r="X1391" s="150"/>
      <c r="Y1391" s="150"/>
      <c r="Z1391" s="150"/>
      <c r="AA1391" s="150"/>
    </row>
    <row r="1392" spans="1:27" ht="12.75">
      <c r="A1392" s="150"/>
      <c r="B1392" s="158">
        <f t="shared" si="10"/>
        <v>1384</v>
      </c>
      <c r="C1392" s="159" t="str">
        <f ca="1">IFERROR(__xludf.DUMMYFUNCTION("""COMPUTED_VALUE"""),"Afiqah Zulkepli")</f>
        <v>Afiqah Zulkepli</v>
      </c>
      <c r="D1392" s="160" t="str">
        <f ca="1">IFERROR(__xludf.DUMMYFUNCTION("""COMPUTED_VALUE"""),"Nov 6, 2024")</f>
        <v>Nov 6, 2024</v>
      </c>
      <c r="E1392" s="160" t="str">
        <f ca="1">IFERROR(__xludf.DUMMYFUNCTION("""COMPUTED_VALUE"""),"Script 1")</f>
        <v>Script 1</v>
      </c>
      <c r="F1392" s="160"/>
      <c r="G1392" s="160"/>
      <c r="H1392" s="160"/>
      <c r="I1392" s="160"/>
      <c r="J1392" s="160"/>
      <c r="K1392" s="160"/>
      <c r="L1392" s="160" t="str">
        <f t="shared" ca="1" si="11"/>
        <v>Script 1</v>
      </c>
      <c r="M1392" s="161"/>
      <c r="N1392" s="150"/>
      <c r="O1392" s="150"/>
      <c r="P1392" s="150"/>
      <c r="Q1392" s="150"/>
      <c r="R1392" s="150"/>
      <c r="S1392" s="150"/>
      <c r="T1392" s="150"/>
      <c r="U1392" s="150"/>
      <c r="V1392" s="150"/>
      <c r="W1392" s="150"/>
      <c r="X1392" s="150"/>
      <c r="Y1392" s="150"/>
      <c r="Z1392" s="150"/>
      <c r="AA1392" s="150"/>
    </row>
    <row r="1393" spans="1:27" ht="12.75">
      <c r="A1393" s="150"/>
      <c r="B1393" s="158">
        <f t="shared" si="10"/>
        <v>1385</v>
      </c>
      <c r="C1393" s="159" t="str">
        <f ca="1">IFERROR(__xludf.DUMMYFUNCTION("""COMPUTED_VALUE"""),"Amylia Khairani")</f>
        <v>Amylia Khairani</v>
      </c>
      <c r="D1393" s="160" t="str">
        <f ca="1">IFERROR(__xludf.DUMMYFUNCTION("""COMPUTED_VALUE"""),"Nov 6, 2024")</f>
        <v>Nov 6, 2024</v>
      </c>
      <c r="E1393" s="160" t="str">
        <f ca="1">IFERROR(__xludf.DUMMYFUNCTION("""COMPUTED_VALUE"""),"Script 1")</f>
        <v>Script 1</v>
      </c>
      <c r="F1393" s="160"/>
      <c r="G1393" s="160"/>
      <c r="H1393" s="160"/>
      <c r="I1393" s="160"/>
      <c r="J1393" s="160"/>
      <c r="K1393" s="160"/>
      <c r="L1393" s="160" t="str">
        <f t="shared" ca="1" si="11"/>
        <v>Script 1</v>
      </c>
      <c r="M1393" s="161"/>
      <c r="N1393" s="150"/>
      <c r="O1393" s="150"/>
      <c r="P1393" s="150"/>
      <c r="Q1393" s="150"/>
      <c r="R1393" s="150"/>
      <c r="S1393" s="150"/>
      <c r="T1393" s="150"/>
      <c r="U1393" s="150"/>
      <c r="V1393" s="150"/>
      <c r="W1393" s="150"/>
      <c r="X1393" s="150"/>
      <c r="Y1393" s="150"/>
      <c r="Z1393" s="150"/>
      <c r="AA1393" s="150"/>
    </row>
    <row r="1394" spans="1:27" ht="12.75">
      <c r="A1394" s="150"/>
      <c r="B1394" s="158">
        <f t="shared" si="10"/>
        <v>1386</v>
      </c>
      <c r="C1394" s="159" t="str">
        <f ca="1">IFERROR(__xludf.DUMMYFUNCTION("""COMPUTED_VALUE"""),"Nur Izzaty binti Md Kamaludin")</f>
        <v>Nur Izzaty binti Md Kamaludin</v>
      </c>
      <c r="D1394" s="160" t="str">
        <f ca="1">IFERROR(__xludf.DUMMYFUNCTION("""COMPUTED_VALUE"""),"Nov 6, 2024")</f>
        <v>Nov 6, 2024</v>
      </c>
      <c r="E1394" s="160" t="str">
        <f ca="1">IFERROR(__xludf.DUMMYFUNCTION("""COMPUTED_VALUE"""),"Script 1")</f>
        <v>Script 1</v>
      </c>
      <c r="F1394" s="160"/>
      <c r="G1394" s="160"/>
      <c r="H1394" s="160"/>
      <c r="I1394" s="160"/>
      <c r="J1394" s="160"/>
      <c r="K1394" s="160"/>
      <c r="L1394" s="160" t="str">
        <f t="shared" ca="1" si="11"/>
        <v>Script 1</v>
      </c>
      <c r="M1394" s="161"/>
      <c r="N1394" s="150"/>
      <c r="O1394" s="150"/>
      <c r="P1394" s="150"/>
      <c r="Q1394" s="150"/>
      <c r="R1394" s="150"/>
      <c r="S1394" s="150"/>
      <c r="T1394" s="150"/>
      <c r="U1394" s="150"/>
      <c r="V1394" s="150"/>
      <c r="W1394" s="150"/>
      <c r="X1394" s="150"/>
      <c r="Y1394" s="150"/>
      <c r="Z1394" s="150"/>
      <c r="AA1394" s="150"/>
    </row>
    <row r="1395" spans="1:27" ht="12.75">
      <c r="A1395" s="150"/>
      <c r="B1395" s="158">
        <f t="shared" si="10"/>
        <v>1387</v>
      </c>
      <c r="C1395" s="159" t="str">
        <f ca="1">IFERROR(__xludf.DUMMYFUNCTION("""COMPUTED_VALUE"""),"Che Nur Syafiqah Che Abd Malek")</f>
        <v>Che Nur Syafiqah Che Abd Malek</v>
      </c>
      <c r="D1395" s="160" t="str">
        <f ca="1">IFERROR(__xludf.DUMMYFUNCTION("""COMPUTED_VALUE"""),"Nov 6, 2024")</f>
        <v>Nov 6, 2024</v>
      </c>
      <c r="E1395" s="160" t="str">
        <f ca="1">IFERROR(__xludf.DUMMYFUNCTION("""COMPUTED_VALUE"""),"Script 1")</f>
        <v>Script 1</v>
      </c>
      <c r="F1395" s="160"/>
      <c r="G1395" s="160"/>
      <c r="H1395" s="160"/>
      <c r="I1395" s="160"/>
      <c r="J1395" s="160"/>
      <c r="K1395" s="160"/>
      <c r="L1395" s="160" t="str">
        <f t="shared" ca="1" si="11"/>
        <v>Script 1</v>
      </c>
      <c r="M1395" s="161"/>
      <c r="N1395" s="150"/>
      <c r="O1395" s="150"/>
      <c r="P1395" s="150"/>
      <c r="Q1395" s="150"/>
      <c r="R1395" s="150"/>
      <c r="S1395" s="150"/>
      <c r="T1395" s="150"/>
      <c r="U1395" s="150"/>
      <c r="V1395" s="150"/>
      <c r="W1395" s="150"/>
      <c r="X1395" s="150"/>
      <c r="Y1395" s="150"/>
      <c r="Z1395" s="150"/>
      <c r="AA1395" s="150"/>
    </row>
    <row r="1396" spans="1:27" ht="12.75">
      <c r="A1396" s="150"/>
      <c r="B1396" s="158">
        <f t="shared" si="10"/>
        <v>1388</v>
      </c>
      <c r="C1396" s="159" t="str">
        <f ca="1">IFERROR(__xludf.DUMMYFUNCTION("""COMPUTED_VALUE"""),"Shazlinda Nordin")</f>
        <v>Shazlinda Nordin</v>
      </c>
      <c r="D1396" s="160" t="str">
        <f ca="1">IFERROR(__xludf.DUMMYFUNCTION("""COMPUTED_VALUE"""),"Nov 6, 2024")</f>
        <v>Nov 6, 2024</v>
      </c>
      <c r="E1396" s="160" t="str">
        <f ca="1">IFERROR(__xludf.DUMMYFUNCTION("""COMPUTED_VALUE"""),"Script 1")</f>
        <v>Script 1</v>
      </c>
      <c r="F1396" s="160"/>
      <c r="G1396" s="160"/>
      <c r="H1396" s="160"/>
      <c r="I1396" s="160"/>
      <c r="J1396" s="160"/>
      <c r="K1396" s="160"/>
      <c r="L1396" s="160" t="str">
        <f t="shared" ca="1" si="11"/>
        <v>Script 1</v>
      </c>
      <c r="M1396" s="161"/>
      <c r="N1396" s="150"/>
      <c r="O1396" s="150"/>
      <c r="P1396" s="150"/>
      <c r="Q1396" s="150"/>
      <c r="R1396" s="150"/>
      <c r="S1396" s="150"/>
      <c r="T1396" s="150"/>
      <c r="U1396" s="150"/>
      <c r="V1396" s="150"/>
      <c r="W1396" s="150"/>
      <c r="X1396" s="150"/>
      <c r="Y1396" s="150"/>
      <c r="Z1396" s="150"/>
      <c r="AA1396" s="150"/>
    </row>
    <row r="1397" spans="1:27" ht="12.75">
      <c r="A1397" s="150"/>
      <c r="B1397" s="158">
        <f t="shared" si="10"/>
        <v>1389</v>
      </c>
      <c r="C1397" s="159" t="str">
        <f ca="1">IFERROR(__xludf.DUMMYFUNCTION("""COMPUTED_VALUE"""),"Nurin Jaslina Zulkanain")</f>
        <v>Nurin Jaslina Zulkanain</v>
      </c>
      <c r="D1397" s="160" t="str">
        <f ca="1">IFERROR(__xludf.DUMMYFUNCTION("""COMPUTED_VALUE"""),"Nov 6, 2024")</f>
        <v>Nov 6, 2024</v>
      </c>
      <c r="E1397" s="160" t="str">
        <f ca="1">IFERROR(__xludf.DUMMYFUNCTION("""COMPUTED_VALUE"""),"Script 1")</f>
        <v>Script 1</v>
      </c>
      <c r="F1397" s="160"/>
      <c r="G1397" s="160"/>
      <c r="H1397" s="160"/>
      <c r="I1397" s="160"/>
      <c r="J1397" s="160"/>
      <c r="K1397" s="160"/>
      <c r="L1397" s="160" t="str">
        <f t="shared" ca="1" si="11"/>
        <v>Script 1</v>
      </c>
      <c r="M1397" s="161"/>
      <c r="N1397" s="150"/>
      <c r="O1397" s="150"/>
      <c r="P1397" s="150"/>
      <c r="Q1397" s="150"/>
      <c r="R1397" s="150"/>
      <c r="S1397" s="150"/>
      <c r="T1397" s="150"/>
      <c r="U1397" s="150"/>
      <c r="V1397" s="150"/>
      <c r="W1397" s="150"/>
      <c r="X1397" s="150"/>
      <c r="Y1397" s="150"/>
      <c r="Z1397" s="150"/>
      <c r="AA1397" s="150"/>
    </row>
    <row r="1398" spans="1:27" ht="12.75">
      <c r="A1398" s="150"/>
      <c r="B1398" s="158">
        <f t="shared" si="10"/>
        <v>1390</v>
      </c>
      <c r="C1398" s="159" t="str">
        <f ca="1">IFERROR(__xludf.DUMMYFUNCTION("""COMPUTED_VALUE"""),"Ahmad Farid Hamidi Saiday")</f>
        <v>Ahmad Farid Hamidi Saiday</v>
      </c>
      <c r="D1398" s="160" t="str">
        <f ca="1">IFERROR(__xludf.DUMMYFUNCTION("""COMPUTED_VALUE"""),"Nov 6, 2024")</f>
        <v>Nov 6, 2024</v>
      </c>
      <c r="E1398" s="160" t="str">
        <f ca="1">IFERROR(__xludf.DUMMYFUNCTION("""COMPUTED_VALUE"""),"Script 1")</f>
        <v>Script 1</v>
      </c>
      <c r="F1398" s="160"/>
      <c r="G1398" s="160"/>
      <c r="H1398" s="160"/>
      <c r="I1398" s="160"/>
      <c r="J1398" s="160"/>
      <c r="K1398" s="160"/>
      <c r="L1398" s="160" t="str">
        <f t="shared" ca="1" si="11"/>
        <v>Script 1</v>
      </c>
      <c r="M1398" s="161"/>
      <c r="N1398" s="150"/>
      <c r="O1398" s="150"/>
      <c r="P1398" s="150"/>
      <c r="Q1398" s="150"/>
      <c r="R1398" s="150"/>
      <c r="S1398" s="150"/>
      <c r="T1398" s="150"/>
      <c r="U1398" s="150"/>
      <c r="V1398" s="150"/>
      <c r="W1398" s="150"/>
      <c r="X1398" s="150"/>
      <c r="Y1398" s="150"/>
      <c r="Z1398" s="150"/>
      <c r="AA1398" s="150"/>
    </row>
    <row r="1399" spans="1:27" ht="12.75">
      <c r="A1399" s="150"/>
      <c r="B1399" s="158">
        <f t="shared" si="10"/>
        <v>1391</v>
      </c>
      <c r="C1399" s="159" t="str">
        <f ca="1">IFERROR(__xludf.DUMMYFUNCTION("""COMPUTED_VALUE"""),"NUR AMIRA FATIHA ZULKIPLI")</f>
        <v>NUR AMIRA FATIHA ZULKIPLI</v>
      </c>
      <c r="D1399" s="160" t="str">
        <f ca="1">IFERROR(__xludf.DUMMYFUNCTION("""COMPUTED_VALUE"""),"Nov 6, 2024")</f>
        <v>Nov 6, 2024</v>
      </c>
      <c r="E1399" s="160" t="str">
        <f ca="1">IFERROR(__xludf.DUMMYFUNCTION("""COMPUTED_VALUE"""),"Script 1")</f>
        <v>Script 1</v>
      </c>
      <c r="F1399" s="160"/>
      <c r="G1399" s="160"/>
      <c r="H1399" s="160"/>
      <c r="I1399" s="160"/>
      <c r="J1399" s="160"/>
      <c r="K1399" s="160"/>
      <c r="L1399" s="160" t="str">
        <f t="shared" ca="1" si="11"/>
        <v>Script 1</v>
      </c>
      <c r="M1399" s="161"/>
      <c r="N1399" s="150"/>
      <c r="O1399" s="150"/>
      <c r="P1399" s="150"/>
      <c r="Q1399" s="150"/>
      <c r="R1399" s="150"/>
      <c r="S1399" s="150"/>
      <c r="T1399" s="150"/>
      <c r="U1399" s="150"/>
      <c r="V1399" s="150"/>
      <c r="W1399" s="150"/>
      <c r="X1399" s="150"/>
      <c r="Y1399" s="150"/>
      <c r="Z1399" s="150"/>
      <c r="AA1399" s="150"/>
    </row>
    <row r="1400" spans="1:27" ht="12.75">
      <c r="A1400" s="150"/>
      <c r="B1400" s="158">
        <f t="shared" si="10"/>
        <v>1392</v>
      </c>
      <c r="C1400" s="159" t="str">
        <f ca="1">IFERROR(__xludf.DUMMYFUNCTION("""COMPUTED_VALUE"""),"Asilah Balqis, ACIS (CS) (CGP)")</f>
        <v>Asilah Balqis, ACIS (CS) (CGP)</v>
      </c>
      <c r="D1400" s="160" t="str">
        <f ca="1">IFERROR(__xludf.DUMMYFUNCTION("""COMPUTED_VALUE"""),"Nov 6, 2024")</f>
        <v>Nov 6, 2024</v>
      </c>
      <c r="E1400" s="160" t="str">
        <f ca="1">IFERROR(__xludf.DUMMYFUNCTION("""COMPUTED_VALUE"""),"Script 1")</f>
        <v>Script 1</v>
      </c>
      <c r="F1400" s="160"/>
      <c r="G1400" s="160"/>
      <c r="H1400" s="160"/>
      <c r="I1400" s="160"/>
      <c r="J1400" s="160"/>
      <c r="K1400" s="160"/>
      <c r="L1400" s="160" t="str">
        <f t="shared" ca="1" si="11"/>
        <v>Script 1</v>
      </c>
      <c r="M1400" s="161"/>
      <c r="N1400" s="150"/>
      <c r="O1400" s="150"/>
      <c r="P1400" s="150"/>
      <c r="Q1400" s="150"/>
      <c r="R1400" s="150"/>
      <c r="S1400" s="150"/>
      <c r="T1400" s="150"/>
      <c r="U1400" s="150"/>
      <c r="V1400" s="150"/>
      <c r="W1400" s="150"/>
      <c r="X1400" s="150"/>
      <c r="Y1400" s="150"/>
      <c r="Z1400" s="150"/>
      <c r="AA1400" s="150"/>
    </row>
    <row r="1401" spans="1:27" ht="12.75">
      <c r="A1401" s="150"/>
      <c r="B1401" s="158">
        <f t="shared" si="10"/>
        <v>1393</v>
      </c>
      <c r="C1401" s="159" t="str">
        <f ca="1">IFERROR(__xludf.DUMMYFUNCTION("""COMPUTED_VALUE"""),"Hidayatulasyikin Rekemin")</f>
        <v>Hidayatulasyikin Rekemin</v>
      </c>
      <c r="D1401" s="160" t="str">
        <f ca="1">IFERROR(__xludf.DUMMYFUNCTION("""COMPUTED_VALUE"""),"Nov 6, 2024")</f>
        <v>Nov 6, 2024</v>
      </c>
      <c r="E1401" s="160" t="str">
        <f ca="1">IFERROR(__xludf.DUMMYFUNCTION("""COMPUTED_VALUE"""),"Script 1")</f>
        <v>Script 1</v>
      </c>
      <c r="F1401" s="160"/>
      <c r="G1401" s="160"/>
      <c r="H1401" s="160"/>
      <c r="I1401" s="160"/>
      <c r="J1401" s="160"/>
      <c r="K1401" s="160"/>
      <c r="L1401" s="160" t="str">
        <f t="shared" ca="1" si="11"/>
        <v>Script 1</v>
      </c>
      <c r="M1401" s="161"/>
      <c r="N1401" s="150"/>
      <c r="O1401" s="150"/>
      <c r="P1401" s="150"/>
      <c r="Q1401" s="150"/>
      <c r="R1401" s="150"/>
      <c r="S1401" s="150"/>
      <c r="T1401" s="150"/>
      <c r="U1401" s="150"/>
      <c r="V1401" s="150"/>
      <c r="W1401" s="150"/>
      <c r="X1401" s="150"/>
      <c r="Y1401" s="150"/>
      <c r="Z1401" s="150"/>
      <c r="AA1401" s="150"/>
    </row>
    <row r="1402" spans="1:27" ht="12.75">
      <c r="A1402" s="150"/>
      <c r="B1402" s="158">
        <f t="shared" si="10"/>
        <v>1394</v>
      </c>
      <c r="C1402" s="159" t="str">
        <f ca="1">IFERROR(__xludf.DUMMYFUNCTION("""COMPUTED_VALUE"""),"Nurul Zafirah Kamal Asraf")</f>
        <v>Nurul Zafirah Kamal Asraf</v>
      </c>
      <c r="D1402" s="160" t="str">
        <f ca="1">IFERROR(__xludf.DUMMYFUNCTION("""COMPUTED_VALUE"""),"Nov 6, 2024")</f>
        <v>Nov 6, 2024</v>
      </c>
      <c r="E1402" s="160" t="str">
        <f ca="1">IFERROR(__xludf.DUMMYFUNCTION("""COMPUTED_VALUE"""),"Script 1")</f>
        <v>Script 1</v>
      </c>
      <c r="F1402" s="160"/>
      <c r="G1402" s="160"/>
      <c r="H1402" s="160"/>
      <c r="I1402" s="160"/>
      <c r="J1402" s="160"/>
      <c r="K1402" s="160"/>
      <c r="L1402" s="160" t="str">
        <f t="shared" ca="1" si="11"/>
        <v>Script 1</v>
      </c>
      <c r="M1402" s="161"/>
      <c r="N1402" s="150"/>
      <c r="O1402" s="150"/>
      <c r="P1402" s="150"/>
      <c r="Q1402" s="150"/>
      <c r="R1402" s="150"/>
      <c r="S1402" s="150"/>
      <c r="T1402" s="150"/>
      <c r="U1402" s="150"/>
      <c r="V1402" s="150"/>
      <c r="W1402" s="150"/>
      <c r="X1402" s="150"/>
      <c r="Y1402" s="150"/>
      <c r="Z1402" s="150"/>
      <c r="AA1402" s="150"/>
    </row>
    <row r="1403" spans="1:27" ht="12.75">
      <c r="A1403" s="150"/>
      <c r="B1403" s="158">
        <f t="shared" si="10"/>
        <v>1395</v>
      </c>
      <c r="C1403" s="159" t="str">
        <f ca="1">IFERROR(__xludf.DUMMYFUNCTION("""COMPUTED_VALUE"""),"NUR FATHIN ASYIERA")</f>
        <v>NUR FATHIN ASYIERA</v>
      </c>
      <c r="D1403" s="160" t="str">
        <f ca="1">IFERROR(__xludf.DUMMYFUNCTION("""COMPUTED_VALUE"""),"Nov 6, 2024")</f>
        <v>Nov 6, 2024</v>
      </c>
      <c r="E1403" s="160" t="str">
        <f ca="1">IFERROR(__xludf.DUMMYFUNCTION("""COMPUTED_VALUE"""),"Script 1")</f>
        <v>Script 1</v>
      </c>
      <c r="F1403" s="160"/>
      <c r="G1403" s="160"/>
      <c r="H1403" s="160"/>
      <c r="I1403" s="160"/>
      <c r="J1403" s="160"/>
      <c r="K1403" s="160"/>
      <c r="L1403" s="160" t="str">
        <f t="shared" ca="1" si="11"/>
        <v>Script 1</v>
      </c>
      <c r="M1403" s="161"/>
      <c r="N1403" s="150"/>
      <c r="O1403" s="150"/>
      <c r="P1403" s="150"/>
      <c r="Q1403" s="150"/>
      <c r="R1403" s="150"/>
      <c r="S1403" s="150"/>
      <c r="T1403" s="150"/>
      <c r="U1403" s="150"/>
      <c r="V1403" s="150"/>
      <c r="W1403" s="150"/>
      <c r="X1403" s="150"/>
      <c r="Y1403" s="150"/>
      <c r="Z1403" s="150"/>
      <c r="AA1403" s="150"/>
    </row>
    <row r="1404" spans="1:27" ht="12.75">
      <c r="A1404" s="150"/>
      <c r="B1404" s="158">
        <f t="shared" si="10"/>
        <v>1396</v>
      </c>
      <c r="C1404" s="159" t="str">
        <f ca="1">IFERROR(__xludf.DUMMYFUNCTION("""COMPUTED_VALUE"""),"Nurin Nazurah Binti Nadzrene Nazurah")</f>
        <v>Nurin Nazurah Binti Nadzrene Nazurah</v>
      </c>
      <c r="D1404" s="160" t="str">
        <f ca="1">IFERROR(__xludf.DUMMYFUNCTION("""COMPUTED_VALUE"""),"Nov 5, 2024")</f>
        <v>Nov 5, 2024</v>
      </c>
      <c r="E1404" s="160" t="str">
        <f ca="1">IFERROR(__xludf.DUMMYFUNCTION("""COMPUTED_VALUE"""),"Script 1")</f>
        <v>Script 1</v>
      </c>
      <c r="F1404" s="160"/>
      <c r="G1404" s="160"/>
      <c r="H1404" s="160"/>
      <c r="I1404" s="160"/>
      <c r="J1404" s="160"/>
      <c r="K1404" s="160"/>
      <c r="L1404" s="160" t="str">
        <f t="shared" ca="1" si="11"/>
        <v>Script 1</v>
      </c>
      <c r="M1404" s="161"/>
      <c r="N1404" s="150"/>
      <c r="O1404" s="150"/>
      <c r="P1404" s="150"/>
      <c r="Q1404" s="150"/>
      <c r="R1404" s="150"/>
      <c r="S1404" s="150"/>
      <c r="T1404" s="150"/>
      <c r="U1404" s="150"/>
      <c r="V1404" s="150"/>
      <c r="W1404" s="150"/>
      <c r="X1404" s="150"/>
      <c r="Y1404" s="150"/>
      <c r="Z1404" s="150"/>
      <c r="AA1404" s="150"/>
    </row>
    <row r="1405" spans="1:27" ht="12.75">
      <c r="A1405" s="150"/>
      <c r="B1405" s="158">
        <f t="shared" si="10"/>
        <v>1397</v>
      </c>
      <c r="C1405" s="159" t="str">
        <f ca="1">IFERROR(__xludf.DUMMYFUNCTION("""COMPUTED_VALUE"""),"Nur Aneesa")</f>
        <v>Nur Aneesa</v>
      </c>
      <c r="D1405" s="160" t="str">
        <f ca="1">IFERROR(__xludf.DUMMYFUNCTION("""COMPUTED_VALUE"""),"Nov 5, 2024")</f>
        <v>Nov 5, 2024</v>
      </c>
      <c r="E1405" s="160" t="str">
        <f ca="1">IFERROR(__xludf.DUMMYFUNCTION("""COMPUTED_VALUE"""),"Script 1")</f>
        <v>Script 1</v>
      </c>
      <c r="F1405" s="160"/>
      <c r="G1405" s="160"/>
      <c r="H1405" s="160"/>
      <c r="I1405" s="160"/>
      <c r="J1405" s="160"/>
      <c r="K1405" s="160"/>
      <c r="L1405" s="160" t="str">
        <f t="shared" ca="1" si="11"/>
        <v>Script 1</v>
      </c>
      <c r="M1405" s="161"/>
      <c r="N1405" s="150"/>
      <c r="O1405" s="150"/>
      <c r="P1405" s="150"/>
      <c r="Q1405" s="150"/>
      <c r="R1405" s="150"/>
      <c r="S1405" s="150"/>
      <c r="T1405" s="150"/>
      <c r="U1405" s="150"/>
      <c r="V1405" s="150"/>
      <c r="W1405" s="150"/>
      <c r="X1405" s="150"/>
      <c r="Y1405" s="150"/>
      <c r="Z1405" s="150"/>
      <c r="AA1405" s="150"/>
    </row>
    <row r="1406" spans="1:27" ht="12.75">
      <c r="A1406" s="150"/>
      <c r="B1406" s="158">
        <f t="shared" si="10"/>
        <v>1398</v>
      </c>
      <c r="C1406" s="159" t="str">
        <f ca="1">IFERROR(__xludf.DUMMYFUNCTION("""COMPUTED_VALUE"""),"Amal Firdaus")</f>
        <v>Amal Firdaus</v>
      </c>
      <c r="D1406" s="160" t="str">
        <f ca="1">IFERROR(__xludf.DUMMYFUNCTION("""COMPUTED_VALUE"""),"Nov 5, 2024")</f>
        <v>Nov 5, 2024</v>
      </c>
      <c r="E1406" s="160" t="str">
        <f ca="1">IFERROR(__xludf.DUMMYFUNCTION("""COMPUTED_VALUE"""),"Script 1")</f>
        <v>Script 1</v>
      </c>
      <c r="F1406" s="160"/>
      <c r="G1406" s="160"/>
      <c r="H1406" s="160"/>
      <c r="I1406" s="160"/>
      <c r="J1406" s="160"/>
      <c r="K1406" s="160"/>
      <c r="L1406" s="160" t="str">
        <f t="shared" ca="1" si="11"/>
        <v>Script 1</v>
      </c>
      <c r="M1406" s="161"/>
      <c r="N1406" s="150"/>
      <c r="O1406" s="150"/>
      <c r="P1406" s="150"/>
      <c r="Q1406" s="150"/>
      <c r="R1406" s="150"/>
      <c r="S1406" s="150"/>
      <c r="T1406" s="150"/>
      <c r="U1406" s="150"/>
      <c r="V1406" s="150"/>
      <c r="W1406" s="150"/>
      <c r="X1406" s="150"/>
      <c r="Y1406" s="150"/>
      <c r="Z1406" s="150"/>
      <c r="AA1406" s="150"/>
    </row>
    <row r="1407" spans="1:27" ht="12.75">
      <c r="A1407" s="150"/>
      <c r="B1407" s="158">
        <f t="shared" si="10"/>
        <v>1399</v>
      </c>
      <c r="C1407" s="159" t="str">
        <f ca="1">IFERROR(__xludf.DUMMYFUNCTION("""COMPUTED_VALUE"""),"Qistina Fuat")</f>
        <v>Qistina Fuat</v>
      </c>
      <c r="D1407" s="160" t="str">
        <f ca="1">IFERROR(__xludf.DUMMYFUNCTION("""COMPUTED_VALUE"""),"Nov 5, 2024")</f>
        <v>Nov 5, 2024</v>
      </c>
      <c r="E1407" s="160" t="str">
        <f ca="1">IFERROR(__xludf.DUMMYFUNCTION("""COMPUTED_VALUE"""),"Script 1")</f>
        <v>Script 1</v>
      </c>
      <c r="F1407" s="160"/>
      <c r="G1407" s="160"/>
      <c r="H1407" s="160"/>
      <c r="I1407" s="160"/>
      <c r="J1407" s="160"/>
      <c r="K1407" s="160"/>
      <c r="L1407" s="160" t="str">
        <f t="shared" ca="1" si="11"/>
        <v>Script 1</v>
      </c>
      <c r="M1407" s="161"/>
      <c r="N1407" s="150"/>
      <c r="O1407" s="150"/>
      <c r="P1407" s="150"/>
      <c r="Q1407" s="150"/>
      <c r="R1407" s="150"/>
      <c r="S1407" s="150"/>
      <c r="T1407" s="150"/>
      <c r="U1407" s="150"/>
      <c r="V1407" s="150"/>
      <c r="W1407" s="150"/>
      <c r="X1407" s="150"/>
      <c r="Y1407" s="150"/>
      <c r="Z1407" s="150"/>
      <c r="AA1407" s="150"/>
    </row>
    <row r="1408" spans="1:27" ht="12.75">
      <c r="A1408" s="150"/>
      <c r="B1408" s="158">
        <f t="shared" si="10"/>
        <v>1400</v>
      </c>
      <c r="C1408" s="159" t="str">
        <f ca="1">IFERROR(__xludf.DUMMYFUNCTION("""COMPUTED_VALUE"""),"Nurin Mustafa")</f>
        <v>Nurin Mustafa</v>
      </c>
      <c r="D1408" s="160" t="str">
        <f ca="1">IFERROR(__xludf.DUMMYFUNCTION("""COMPUTED_VALUE"""),"Nov 5, 2024")</f>
        <v>Nov 5, 2024</v>
      </c>
      <c r="E1408" s="160" t="str">
        <f ca="1">IFERROR(__xludf.DUMMYFUNCTION("""COMPUTED_VALUE"""),"Script 1")</f>
        <v>Script 1</v>
      </c>
      <c r="F1408" s="160"/>
      <c r="G1408" s="160"/>
      <c r="H1408" s="160"/>
      <c r="I1408" s="160"/>
      <c r="J1408" s="160"/>
      <c r="K1408" s="160"/>
      <c r="L1408" s="160" t="str">
        <f t="shared" ca="1" si="11"/>
        <v>Script 1</v>
      </c>
      <c r="M1408" s="161"/>
      <c r="N1408" s="150"/>
      <c r="O1408" s="150"/>
      <c r="P1408" s="150"/>
      <c r="Q1408" s="150"/>
      <c r="R1408" s="150"/>
      <c r="S1408" s="150"/>
      <c r="T1408" s="150"/>
      <c r="U1408" s="150"/>
      <c r="V1408" s="150"/>
      <c r="W1408" s="150"/>
      <c r="X1408" s="150"/>
      <c r="Y1408" s="150"/>
      <c r="Z1408" s="150"/>
      <c r="AA1408" s="150"/>
    </row>
    <row r="1409" spans="1:27" ht="12.75">
      <c r="A1409" s="150"/>
      <c r="B1409" s="158">
        <f t="shared" si="10"/>
        <v>1401</v>
      </c>
      <c r="C1409" s="159" t="str">
        <f ca="1">IFERROR(__xludf.DUMMYFUNCTION("""COMPUTED_VALUE"""),"MUHAMMAD THAQIF HAZIM BIN HAMADI")</f>
        <v>MUHAMMAD THAQIF HAZIM BIN HAMADI</v>
      </c>
      <c r="D1409" s="160" t="str">
        <f ca="1">IFERROR(__xludf.DUMMYFUNCTION("""COMPUTED_VALUE"""),"Nov 5, 2024")</f>
        <v>Nov 5, 2024</v>
      </c>
      <c r="E1409" s="160" t="str">
        <f ca="1">IFERROR(__xludf.DUMMYFUNCTION("""COMPUTED_VALUE"""),"Script 1")</f>
        <v>Script 1</v>
      </c>
      <c r="F1409" s="160"/>
      <c r="G1409" s="160"/>
      <c r="H1409" s="160"/>
      <c r="I1409" s="160"/>
      <c r="J1409" s="160"/>
      <c r="K1409" s="160"/>
      <c r="L1409" s="160" t="str">
        <f t="shared" ca="1" si="11"/>
        <v>Script 1</v>
      </c>
      <c r="M1409" s="161"/>
      <c r="N1409" s="150"/>
      <c r="O1409" s="150"/>
      <c r="P1409" s="150"/>
      <c r="Q1409" s="150"/>
      <c r="R1409" s="150"/>
      <c r="S1409" s="150"/>
      <c r="T1409" s="150"/>
      <c r="U1409" s="150"/>
      <c r="V1409" s="150"/>
      <c r="W1409" s="150"/>
      <c r="X1409" s="150"/>
      <c r="Y1409" s="150"/>
      <c r="Z1409" s="150"/>
      <c r="AA1409" s="150"/>
    </row>
    <row r="1410" spans="1:27" ht="12.75">
      <c r="A1410" s="150"/>
      <c r="B1410" s="158">
        <f t="shared" si="10"/>
        <v>1402</v>
      </c>
      <c r="C1410" s="159" t="str">
        <f ca="1">IFERROR(__xludf.DUMMYFUNCTION("""COMPUTED_VALUE"""),"Syazwina Zaini")</f>
        <v>Syazwina Zaini</v>
      </c>
      <c r="D1410" s="160" t="str">
        <f ca="1">IFERROR(__xludf.DUMMYFUNCTION("""COMPUTED_VALUE"""),"Nov 5, 2024")</f>
        <v>Nov 5, 2024</v>
      </c>
      <c r="E1410" s="160" t="str">
        <f ca="1">IFERROR(__xludf.DUMMYFUNCTION("""COMPUTED_VALUE"""),"Script 1")</f>
        <v>Script 1</v>
      </c>
      <c r="F1410" s="160"/>
      <c r="G1410" s="160"/>
      <c r="H1410" s="160"/>
      <c r="I1410" s="160"/>
      <c r="J1410" s="160"/>
      <c r="K1410" s="160"/>
      <c r="L1410" s="160" t="str">
        <f t="shared" ca="1" si="11"/>
        <v>Script 1</v>
      </c>
      <c r="M1410" s="161"/>
      <c r="N1410" s="150"/>
      <c r="O1410" s="150"/>
      <c r="P1410" s="150"/>
      <c r="Q1410" s="150"/>
      <c r="R1410" s="150"/>
      <c r="S1410" s="150"/>
      <c r="T1410" s="150"/>
      <c r="U1410" s="150"/>
      <c r="V1410" s="150"/>
      <c r="W1410" s="150"/>
      <c r="X1410" s="150"/>
      <c r="Y1410" s="150"/>
      <c r="Z1410" s="150"/>
      <c r="AA1410" s="150"/>
    </row>
    <row r="1411" spans="1:27" ht="12.75">
      <c r="A1411" s="150"/>
      <c r="B1411" s="158">
        <f t="shared" si="10"/>
        <v>1403</v>
      </c>
      <c r="C1411" s="159" t="str">
        <f ca="1">IFERROR(__xludf.DUMMYFUNCTION("""COMPUTED_VALUE"""),"Nur Fazliyana Razali")</f>
        <v>Nur Fazliyana Razali</v>
      </c>
      <c r="D1411" s="160" t="str">
        <f ca="1">IFERROR(__xludf.DUMMYFUNCTION("""COMPUTED_VALUE"""),"Nov 5, 2024")</f>
        <v>Nov 5, 2024</v>
      </c>
      <c r="E1411" s="160" t="str">
        <f ca="1">IFERROR(__xludf.DUMMYFUNCTION("""COMPUTED_VALUE"""),"Script 1")</f>
        <v>Script 1</v>
      </c>
      <c r="F1411" s="160"/>
      <c r="G1411" s="160"/>
      <c r="H1411" s="160"/>
      <c r="I1411" s="160"/>
      <c r="J1411" s="160"/>
      <c r="K1411" s="160"/>
      <c r="L1411" s="160" t="str">
        <f t="shared" ca="1" si="11"/>
        <v>Script 1</v>
      </c>
      <c r="M1411" s="161"/>
      <c r="N1411" s="150"/>
      <c r="O1411" s="150"/>
      <c r="P1411" s="150"/>
      <c r="Q1411" s="150"/>
      <c r="R1411" s="150"/>
      <c r="S1411" s="150"/>
      <c r="T1411" s="150"/>
      <c r="U1411" s="150"/>
      <c r="V1411" s="150"/>
      <c r="W1411" s="150"/>
      <c r="X1411" s="150"/>
      <c r="Y1411" s="150"/>
      <c r="Z1411" s="150"/>
      <c r="AA1411" s="150"/>
    </row>
    <row r="1412" spans="1:27" ht="12.75">
      <c r="A1412" s="150"/>
      <c r="B1412" s="158">
        <f t="shared" si="10"/>
        <v>1404</v>
      </c>
      <c r="C1412" s="159" t="str">
        <f ca="1">IFERROR(__xludf.DUMMYFUNCTION("""COMPUTED_VALUE"""),"Hazriq Azraei Halimi")</f>
        <v>Hazriq Azraei Halimi</v>
      </c>
      <c r="D1412" s="160" t="str">
        <f ca="1">IFERROR(__xludf.DUMMYFUNCTION("""COMPUTED_VALUE"""),"Oct 29, 2024")</f>
        <v>Oct 29, 2024</v>
      </c>
      <c r="E1412" s="160" t="str">
        <f ca="1">IFERROR(__xludf.DUMMYFUNCTION("""COMPUTED_VALUE"""),"Script 1")</f>
        <v>Script 1</v>
      </c>
      <c r="F1412" s="160"/>
      <c r="G1412" s="160"/>
      <c r="H1412" s="160"/>
      <c r="I1412" s="160"/>
      <c r="J1412" s="160"/>
      <c r="K1412" s="160"/>
      <c r="L1412" s="160" t="str">
        <f t="shared" ca="1" si="11"/>
        <v>Script 1</v>
      </c>
      <c r="M1412" s="161"/>
      <c r="N1412" s="150"/>
      <c r="O1412" s="150"/>
      <c r="P1412" s="150"/>
      <c r="Q1412" s="150"/>
      <c r="R1412" s="150"/>
      <c r="S1412" s="150"/>
      <c r="T1412" s="150"/>
      <c r="U1412" s="150"/>
      <c r="V1412" s="150"/>
      <c r="W1412" s="150"/>
      <c r="X1412" s="150"/>
      <c r="Y1412" s="150"/>
      <c r="Z1412" s="150"/>
      <c r="AA1412" s="150"/>
    </row>
    <row r="1413" spans="1:27" ht="12.75">
      <c r="A1413" s="150"/>
      <c r="B1413" s="158">
        <f t="shared" si="10"/>
        <v>1405</v>
      </c>
      <c r="C1413" s="159" t="str">
        <f ca="1">IFERROR(__xludf.DUMMYFUNCTION("""COMPUTED_VALUE"""),"Ahmad Khairi Hakiim Bin Ahmad Kamal")</f>
        <v>Ahmad Khairi Hakiim Bin Ahmad Kamal</v>
      </c>
      <c r="D1413" s="160" t="str">
        <f ca="1">IFERROR(__xludf.DUMMYFUNCTION("""COMPUTED_VALUE"""),"Oct 29, 2024")</f>
        <v>Oct 29, 2024</v>
      </c>
      <c r="E1413" s="160" t="str">
        <f ca="1">IFERROR(__xludf.DUMMYFUNCTION("""COMPUTED_VALUE"""),"Script 1")</f>
        <v>Script 1</v>
      </c>
      <c r="F1413" s="160"/>
      <c r="G1413" s="160"/>
      <c r="H1413" s="160"/>
      <c r="I1413" s="160"/>
      <c r="J1413" s="160"/>
      <c r="K1413" s="160"/>
      <c r="L1413" s="160" t="str">
        <f t="shared" ca="1" si="11"/>
        <v>Script 1</v>
      </c>
      <c r="M1413" s="161"/>
      <c r="N1413" s="150"/>
      <c r="O1413" s="150"/>
      <c r="P1413" s="150"/>
      <c r="Q1413" s="150"/>
      <c r="R1413" s="150"/>
      <c r="S1413" s="150"/>
      <c r="T1413" s="150"/>
      <c r="U1413" s="150"/>
      <c r="V1413" s="150"/>
      <c r="W1413" s="150"/>
      <c r="X1413" s="150"/>
      <c r="Y1413" s="150"/>
      <c r="Z1413" s="150"/>
      <c r="AA1413" s="150"/>
    </row>
    <row r="1414" spans="1:27" ht="12.75">
      <c r="A1414" s="150"/>
      <c r="B1414" s="158">
        <f t="shared" si="10"/>
        <v>1406</v>
      </c>
      <c r="C1414" s="159" t="str">
        <f ca="1">IFERROR(__xludf.DUMMYFUNCTION("""COMPUTED_VALUE"""),"Muhammad Amin")</f>
        <v>Muhammad Amin</v>
      </c>
      <c r="D1414" s="160" t="str">
        <f ca="1">IFERROR(__xludf.DUMMYFUNCTION("""COMPUTED_VALUE"""),"Oct 29, 2024")</f>
        <v>Oct 29, 2024</v>
      </c>
      <c r="E1414" s="160" t="str">
        <f ca="1">IFERROR(__xludf.DUMMYFUNCTION("""COMPUTED_VALUE"""),"Script 1")</f>
        <v>Script 1</v>
      </c>
      <c r="F1414" s="160"/>
      <c r="G1414" s="160"/>
      <c r="H1414" s="160"/>
      <c r="I1414" s="160"/>
      <c r="J1414" s="160"/>
      <c r="K1414" s="160"/>
      <c r="L1414" s="160" t="str">
        <f t="shared" ca="1" si="11"/>
        <v>Script 1</v>
      </c>
      <c r="M1414" s="161"/>
      <c r="N1414" s="150"/>
      <c r="O1414" s="150"/>
      <c r="P1414" s="150"/>
      <c r="Q1414" s="150"/>
      <c r="R1414" s="150"/>
      <c r="S1414" s="150"/>
      <c r="T1414" s="150"/>
      <c r="U1414" s="150"/>
      <c r="V1414" s="150"/>
      <c r="W1414" s="150"/>
      <c r="X1414" s="150"/>
      <c r="Y1414" s="150"/>
      <c r="Z1414" s="150"/>
      <c r="AA1414" s="150"/>
    </row>
    <row r="1415" spans="1:27" ht="12.75">
      <c r="A1415" s="150"/>
      <c r="B1415" s="158">
        <f t="shared" si="10"/>
        <v>1407</v>
      </c>
      <c r="C1415" s="159" t="str">
        <f ca="1">IFERROR(__xludf.DUMMYFUNCTION("""COMPUTED_VALUE"""),"Aqil Zulkurnaini")</f>
        <v>Aqil Zulkurnaini</v>
      </c>
      <c r="D1415" s="160" t="str">
        <f ca="1">IFERROR(__xludf.DUMMYFUNCTION("""COMPUTED_VALUE"""),"Oct 29, 2024")</f>
        <v>Oct 29, 2024</v>
      </c>
      <c r="E1415" s="160" t="str">
        <f ca="1">IFERROR(__xludf.DUMMYFUNCTION("""COMPUTED_VALUE"""),"Script 1")</f>
        <v>Script 1</v>
      </c>
      <c r="F1415" s="160"/>
      <c r="G1415" s="160"/>
      <c r="H1415" s="160"/>
      <c r="I1415" s="160"/>
      <c r="J1415" s="160"/>
      <c r="K1415" s="160"/>
      <c r="L1415" s="160" t="str">
        <f t="shared" ca="1" si="11"/>
        <v>Script 1</v>
      </c>
      <c r="M1415" s="161"/>
      <c r="N1415" s="150"/>
      <c r="O1415" s="150"/>
      <c r="P1415" s="150"/>
      <c r="Q1415" s="150"/>
      <c r="R1415" s="150"/>
      <c r="S1415" s="150"/>
      <c r="T1415" s="150"/>
      <c r="U1415" s="150"/>
      <c r="V1415" s="150"/>
      <c r="W1415" s="150"/>
      <c r="X1415" s="150"/>
      <c r="Y1415" s="150"/>
      <c r="Z1415" s="150"/>
      <c r="AA1415" s="150"/>
    </row>
    <row r="1416" spans="1:27" ht="12.75">
      <c r="A1416" s="150"/>
      <c r="B1416" s="158">
        <f t="shared" si="10"/>
        <v>1408</v>
      </c>
      <c r="C1416" s="159" t="str">
        <f ca="1">IFERROR(__xludf.DUMMYFUNCTION("""COMPUTED_VALUE"""),"Puteri Zulkifle")</f>
        <v>Puteri Zulkifle</v>
      </c>
      <c r="D1416" s="160" t="str">
        <f ca="1">IFERROR(__xludf.DUMMYFUNCTION("""COMPUTED_VALUE"""),"Oct 29, 2024")</f>
        <v>Oct 29, 2024</v>
      </c>
      <c r="E1416" s="160" t="str">
        <f ca="1">IFERROR(__xludf.DUMMYFUNCTION("""COMPUTED_VALUE"""),"Script 1")</f>
        <v>Script 1</v>
      </c>
      <c r="F1416" s="160"/>
      <c r="G1416" s="160"/>
      <c r="H1416" s="160"/>
      <c r="I1416" s="160"/>
      <c r="J1416" s="160"/>
      <c r="K1416" s="160"/>
      <c r="L1416" s="160" t="str">
        <f t="shared" ca="1" si="11"/>
        <v>Script 1</v>
      </c>
      <c r="M1416" s="161"/>
      <c r="N1416" s="150"/>
      <c r="O1416" s="150"/>
      <c r="P1416" s="150"/>
      <c r="Q1416" s="150"/>
      <c r="R1416" s="150"/>
      <c r="S1416" s="150"/>
      <c r="T1416" s="150"/>
      <c r="U1416" s="150"/>
      <c r="V1416" s="150"/>
      <c r="W1416" s="150"/>
      <c r="X1416" s="150"/>
      <c r="Y1416" s="150"/>
      <c r="Z1416" s="150"/>
      <c r="AA1416" s="150"/>
    </row>
    <row r="1417" spans="1:27" ht="12.75">
      <c r="A1417" s="150"/>
      <c r="B1417" s="158">
        <f t="shared" si="10"/>
        <v>1409</v>
      </c>
      <c r="C1417" s="159" t="str">
        <f ca="1">IFERROR(__xludf.DUMMYFUNCTION("""COMPUTED_VALUE"""),"MUHAMMAD HAZIQ SHAHRIL")</f>
        <v>MUHAMMAD HAZIQ SHAHRIL</v>
      </c>
      <c r="D1417" s="160" t="str">
        <f ca="1">IFERROR(__xludf.DUMMYFUNCTION("""COMPUTED_VALUE"""),"Oct 29, 2024")</f>
        <v>Oct 29, 2024</v>
      </c>
      <c r="E1417" s="160" t="str">
        <f ca="1">IFERROR(__xludf.DUMMYFUNCTION("""COMPUTED_VALUE"""),"Script 1")</f>
        <v>Script 1</v>
      </c>
      <c r="F1417" s="160"/>
      <c r="G1417" s="160"/>
      <c r="H1417" s="160"/>
      <c r="I1417" s="160"/>
      <c r="J1417" s="160"/>
      <c r="K1417" s="160"/>
      <c r="L1417" s="160" t="str">
        <f t="shared" ca="1" si="11"/>
        <v>Script 1</v>
      </c>
      <c r="M1417" s="161"/>
      <c r="N1417" s="150"/>
      <c r="O1417" s="150"/>
      <c r="P1417" s="150"/>
      <c r="Q1417" s="150"/>
      <c r="R1417" s="150"/>
      <c r="S1417" s="150"/>
      <c r="T1417" s="150"/>
      <c r="U1417" s="150"/>
      <c r="V1417" s="150"/>
      <c r="W1417" s="150"/>
      <c r="X1417" s="150"/>
      <c r="Y1417" s="150"/>
      <c r="Z1417" s="150"/>
      <c r="AA1417" s="150"/>
    </row>
    <row r="1418" spans="1:27" ht="12.75">
      <c r="A1418" s="150"/>
      <c r="B1418" s="158">
        <f t="shared" si="10"/>
        <v>1410</v>
      </c>
      <c r="C1418" s="159" t="str">
        <f ca="1">IFERROR(__xludf.DUMMYFUNCTION("""COMPUTED_VALUE"""),"Mohd Syafiz Qayyum Jamil")</f>
        <v>Mohd Syafiz Qayyum Jamil</v>
      </c>
      <c r="D1418" s="160" t="str">
        <f ca="1">IFERROR(__xludf.DUMMYFUNCTION("""COMPUTED_VALUE"""),"Oct 29, 2024")</f>
        <v>Oct 29, 2024</v>
      </c>
      <c r="E1418" s="160" t="str">
        <f ca="1">IFERROR(__xludf.DUMMYFUNCTION("""COMPUTED_VALUE"""),"Script 1")</f>
        <v>Script 1</v>
      </c>
      <c r="F1418" s="160"/>
      <c r="G1418" s="160"/>
      <c r="H1418" s="160"/>
      <c r="I1418" s="160"/>
      <c r="J1418" s="160"/>
      <c r="K1418" s="160"/>
      <c r="L1418" s="160" t="str">
        <f t="shared" ca="1" si="11"/>
        <v>Script 1</v>
      </c>
      <c r="M1418" s="161"/>
      <c r="N1418" s="150"/>
      <c r="O1418" s="150"/>
      <c r="P1418" s="150"/>
      <c r="Q1418" s="150"/>
      <c r="R1418" s="150"/>
      <c r="S1418" s="150"/>
      <c r="T1418" s="150"/>
      <c r="U1418" s="150"/>
      <c r="V1418" s="150"/>
      <c r="W1418" s="150"/>
      <c r="X1418" s="150"/>
      <c r="Y1418" s="150"/>
      <c r="Z1418" s="150"/>
      <c r="AA1418" s="150"/>
    </row>
    <row r="1419" spans="1:27" ht="12.75">
      <c r="A1419" s="150"/>
      <c r="B1419" s="158">
        <f t="shared" si="10"/>
        <v>1411</v>
      </c>
      <c r="C1419" s="159" t="str">
        <f ca="1">IFERROR(__xludf.DUMMYFUNCTION("""COMPUTED_VALUE"""),"Fatihah Atiqah Azmi")</f>
        <v>Fatihah Atiqah Azmi</v>
      </c>
      <c r="D1419" s="160" t="str">
        <f ca="1">IFERROR(__xludf.DUMMYFUNCTION("""COMPUTED_VALUE"""),"Oct 29, 2024")</f>
        <v>Oct 29, 2024</v>
      </c>
      <c r="E1419" s="160" t="str">
        <f ca="1">IFERROR(__xludf.DUMMYFUNCTION("""COMPUTED_VALUE"""),"Script 1")</f>
        <v>Script 1</v>
      </c>
      <c r="F1419" s="160"/>
      <c r="G1419" s="160"/>
      <c r="H1419" s="160"/>
      <c r="I1419" s="160"/>
      <c r="J1419" s="160"/>
      <c r="K1419" s="160"/>
      <c r="L1419" s="160" t="str">
        <f t="shared" ca="1" si="11"/>
        <v>Script 1</v>
      </c>
      <c r="M1419" s="161"/>
      <c r="N1419" s="150"/>
      <c r="O1419" s="150"/>
      <c r="P1419" s="150"/>
      <c r="Q1419" s="150"/>
      <c r="R1419" s="150"/>
      <c r="S1419" s="150"/>
      <c r="T1419" s="150"/>
      <c r="U1419" s="150"/>
      <c r="V1419" s="150"/>
      <c r="W1419" s="150"/>
      <c r="X1419" s="150"/>
      <c r="Y1419" s="150"/>
      <c r="Z1419" s="150"/>
      <c r="AA1419" s="150"/>
    </row>
    <row r="1420" spans="1:27" ht="12.75">
      <c r="A1420" s="150"/>
      <c r="B1420" s="158">
        <f t="shared" si="10"/>
        <v>1412</v>
      </c>
      <c r="C1420" s="159" t="str">
        <f ca="1">IFERROR(__xludf.DUMMYFUNCTION("""COMPUTED_VALUE"""),"Ahmad Firdaus")</f>
        <v>Ahmad Firdaus</v>
      </c>
      <c r="D1420" s="160" t="str">
        <f ca="1">IFERROR(__xludf.DUMMYFUNCTION("""COMPUTED_VALUE"""),"Oct 29, 2024")</f>
        <v>Oct 29, 2024</v>
      </c>
      <c r="E1420" s="160" t="str">
        <f ca="1">IFERROR(__xludf.DUMMYFUNCTION("""COMPUTED_VALUE"""),"Script 1")</f>
        <v>Script 1</v>
      </c>
      <c r="F1420" s="160"/>
      <c r="G1420" s="160"/>
      <c r="H1420" s="160"/>
      <c r="I1420" s="160"/>
      <c r="J1420" s="160"/>
      <c r="K1420" s="160"/>
      <c r="L1420" s="160" t="str">
        <f t="shared" ca="1" si="11"/>
        <v>Script 1</v>
      </c>
      <c r="M1420" s="161"/>
      <c r="N1420" s="150"/>
      <c r="O1420" s="150"/>
      <c r="P1420" s="150"/>
      <c r="Q1420" s="150"/>
      <c r="R1420" s="150"/>
      <c r="S1420" s="150"/>
      <c r="T1420" s="150"/>
      <c r="U1420" s="150"/>
      <c r="V1420" s="150"/>
      <c r="W1420" s="150"/>
      <c r="X1420" s="150"/>
      <c r="Y1420" s="150"/>
      <c r="Z1420" s="150"/>
      <c r="AA1420" s="150"/>
    </row>
    <row r="1421" spans="1:27" ht="12.75">
      <c r="A1421" s="150"/>
      <c r="B1421" s="158">
        <f t="shared" si="10"/>
        <v>1413</v>
      </c>
      <c r="C1421" s="159" t="str">
        <f ca="1">IFERROR(__xludf.DUMMYFUNCTION("""COMPUTED_VALUE"""),"Nur Ain Fatin Nabila Yusri")</f>
        <v>Nur Ain Fatin Nabila Yusri</v>
      </c>
      <c r="D1421" s="160" t="str">
        <f ca="1">IFERROR(__xludf.DUMMYFUNCTION("""COMPUTED_VALUE"""),"Oct 29, 2024")</f>
        <v>Oct 29, 2024</v>
      </c>
      <c r="E1421" s="160" t="str">
        <f ca="1">IFERROR(__xludf.DUMMYFUNCTION("""COMPUTED_VALUE"""),"Script 1")</f>
        <v>Script 1</v>
      </c>
      <c r="F1421" s="160"/>
      <c r="G1421" s="160"/>
      <c r="H1421" s="160"/>
      <c r="I1421" s="160"/>
      <c r="J1421" s="160"/>
      <c r="K1421" s="160"/>
      <c r="L1421" s="160" t="str">
        <f t="shared" ca="1" si="11"/>
        <v>Script 1</v>
      </c>
      <c r="M1421" s="161"/>
      <c r="N1421" s="150"/>
      <c r="O1421" s="150"/>
      <c r="P1421" s="150"/>
      <c r="Q1421" s="150"/>
      <c r="R1421" s="150"/>
      <c r="S1421" s="150"/>
      <c r="T1421" s="150"/>
      <c r="U1421" s="150"/>
      <c r="V1421" s="150"/>
      <c r="W1421" s="150"/>
      <c r="X1421" s="150"/>
      <c r="Y1421" s="150"/>
      <c r="Z1421" s="150"/>
      <c r="AA1421" s="150"/>
    </row>
    <row r="1422" spans="1:27" ht="12.75">
      <c r="A1422" s="150"/>
      <c r="B1422" s="158">
        <f t="shared" si="10"/>
        <v>1414</v>
      </c>
      <c r="C1422" s="159" t="str">
        <f ca="1">IFERROR(__xludf.DUMMYFUNCTION("""COMPUTED_VALUE"""),"Anis Shahirah")</f>
        <v>Anis Shahirah</v>
      </c>
      <c r="D1422" s="160" t="str">
        <f ca="1">IFERROR(__xludf.DUMMYFUNCTION("""COMPUTED_VALUE"""),"Oct 29, 2024")</f>
        <v>Oct 29, 2024</v>
      </c>
      <c r="E1422" s="160" t="str">
        <f ca="1">IFERROR(__xludf.DUMMYFUNCTION("""COMPUTED_VALUE"""),"Script 1")</f>
        <v>Script 1</v>
      </c>
      <c r="F1422" s="160"/>
      <c r="G1422" s="160"/>
      <c r="H1422" s="160"/>
      <c r="I1422" s="160"/>
      <c r="J1422" s="160"/>
      <c r="K1422" s="160"/>
      <c r="L1422" s="160" t="str">
        <f t="shared" ca="1" si="11"/>
        <v>Script 1</v>
      </c>
      <c r="M1422" s="161"/>
      <c r="N1422" s="150"/>
      <c r="O1422" s="150"/>
      <c r="P1422" s="150"/>
      <c r="Q1422" s="150"/>
      <c r="R1422" s="150"/>
      <c r="S1422" s="150"/>
      <c r="T1422" s="150"/>
      <c r="U1422" s="150"/>
      <c r="V1422" s="150"/>
      <c r="W1422" s="150"/>
      <c r="X1422" s="150"/>
      <c r="Y1422" s="150"/>
      <c r="Z1422" s="150"/>
      <c r="AA1422" s="150"/>
    </row>
    <row r="1423" spans="1:27" ht="12.75">
      <c r="A1423" s="150"/>
      <c r="B1423" s="158">
        <f t="shared" si="10"/>
        <v>1415</v>
      </c>
      <c r="C1423" s="159" t="str">
        <f ca="1">IFERROR(__xludf.DUMMYFUNCTION("""COMPUTED_VALUE"""),"Wan Ainul Afiqa Binti Wan Azman")</f>
        <v>Wan Ainul Afiqa Binti Wan Azman</v>
      </c>
      <c r="D1423" s="160" t="str">
        <f ca="1">IFERROR(__xludf.DUMMYFUNCTION("""COMPUTED_VALUE"""),"Oct 25, 2024")</f>
        <v>Oct 25, 2024</v>
      </c>
      <c r="E1423" s="160" t="str">
        <f ca="1">IFERROR(__xludf.DUMMYFUNCTION("""COMPUTED_VALUE"""),"Script 1")</f>
        <v>Script 1</v>
      </c>
      <c r="F1423" s="160"/>
      <c r="G1423" s="160"/>
      <c r="H1423" s="160"/>
      <c r="I1423" s="160"/>
      <c r="J1423" s="160"/>
      <c r="K1423" s="160"/>
      <c r="L1423" s="160" t="str">
        <f t="shared" ca="1" si="11"/>
        <v>Script 1</v>
      </c>
      <c r="M1423" s="161"/>
      <c r="N1423" s="150"/>
      <c r="O1423" s="150"/>
      <c r="P1423" s="150"/>
      <c r="Q1423" s="150"/>
      <c r="R1423" s="150"/>
      <c r="S1423" s="150"/>
      <c r="T1423" s="150"/>
      <c r="U1423" s="150"/>
      <c r="V1423" s="150"/>
      <c r="W1423" s="150"/>
      <c r="X1423" s="150"/>
      <c r="Y1423" s="150"/>
      <c r="Z1423" s="150"/>
      <c r="AA1423" s="150"/>
    </row>
    <row r="1424" spans="1:27" ht="12.75">
      <c r="A1424" s="150"/>
      <c r="B1424" s="158">
        <f t="shared" si="10"/>
        <v>1416</v>
      </c>
      <c r="C1424" s="159" t="str">
        <f ca="1">IFERROR(__xludf.DUMMYFUNCTION("""COMPUTED_VALUE"""),"Shakirah Ahmad Buni")</f>
        <v>Shakirah Ahmad Buni</v>
      </c>
      <c r="D1424" s="160" t="str">
        <f ca="1">IFERROR(__xludf.DUMMYFUNCTION("""COMPUTED_VALUE"""),"Oct 23, 2024")</f>
        <v>Oct 23, 2024</v>
      </c>
      <c r="E1424" s="160" t="str">
        <f ca="1">IFERROR(__xludf.DUMMYFUNCTION("""COMPUTED_VALUE"""),"Script 1")</f>
        <v>Script 1</v>
      </c>
      <c r="F1424" s="160"/>
      <c r="G1424" s="160"/>
      <c r="H1424" s="160"/>
      <c r="I1424" s="160"/>
      <c r="J1424" s="160"/>
      <c r="K1424" s="160"/>
      <c r="L1424" s="160" t="str">
        <f t="shared" ca="1" si="11"/>
        <v>Script 1</v>
      </c>
      <c r="M1424" s="161"/>
      <c r="N1424" s="150"/>
      <c r="O1424" s="150"/>
      <c r="P1424" s="150"/>
      <c r="Q1424" s="150"/>
      <c r="R1424" s="150"/>
      <c r="S1424" s="150"/>
      <c r="T1424" s="150"/>
      <c r="U1424" s="150"/>
      <c r="V1424" s="150"/>
      <c r="W1424" s="150"/>
      <c r="X1424" s="150"/>
      <c r="Y1424" s="150"/>
      <c r="Z1424" s="150"/>
      <c r="AA1424" s="150"/>
    </row>
    <row r="1425" spans="1:27" ht="12.75">
      <c r="A1425" s="150"/>
      <c r="B1425" s="158">
        <f t="shared" si="10"/>
        <v>1417</v>
      </c>
      <c r="C1425" s="159" t="str">
        <f ca="1">IFERROR(__xludf.DUMMYFUNCTION("""COMPUTED_VALUE"""),"Sarah Azman")</f>
        <v>Sarah Azman</v>
      </c>
      <c r="D1425" s="160" t="str">
        <f ca="1">IFERROR(__xludf.DUMMYFUNCTION("""COMPUTED_VALUE"""),"Oct 23, 2024")</f>
        <v>Oct 23, 2024</v>
      </c>
      <c r="E1425" s="160" t="str">
        <f ca="1">IFERROR(__xludf.DUMMYFUNCTION("""COMPUTED_VALUE"""),"Script 1")</f>
        <v>Script 1</v>
      </c>
      <c r="F1425" s="160"/>
      <c r="G1425" s="160"/>
      <c r="H1425" s="160"/>
      <c r="I1425" s="160"/>
      <c r="J1425" s="160"/>
      <c r="K1425" s="160"/>
      <c r="L1425" s="160" t="str">
        <f t="shared" ca="1" si="11"/>
        <v>Script 1</v>
      </c>
      <c r="M1425" s="161"/>
      <c r="N1425" s="150"/>
      <c r="O1425" s="150"/>
      <c r="P1425" s="150"/>
      <c r="Q1425" s="150"/>
      <c r="R1425" s="150"/>
      <c r="S1425" s="150"/>
      <c r="T1425" s="150"/>
      <c r="U1425" s="150"/>
      <c r="V1425" s="150"/>
      <c r="W1425" s="150"/>
      <c r="X1425" s="150"/>
      <c r="Y1425" s="150"/>
      <c r="Z1425" s="150"/>
      <c r="AA1425" s="150"/>
    </row>
    <row r="1426" spans="1:27" ht="12.75">
      <c r="A1426" s="150"/>
      <c r="B1426" s="158">
        <f t="shared" si="10"/>
        <v>1418</v>
      </c>
      <c r="C1426" s="159" t="str">
        <f ca="1">IFERROR(__xludf.DUMMYFUNCTION("""COMPUTED_VALUE"""),"Nurul Daniea")</f>
        <v>Nurul Daniea</v>
      </c>
      <c r="D1426" s="160" t="str">
        <f ca="1">IFERROR(__xludf.DUMMYFUNCTION("""COMPUTED_VALUE"""),"Oct 23, 2024")</f>
        <v>Oct 23, 2024</v>
      </c>
      <c r="E1426" s="160" t="str">
        <f ca="1">IFERROR(__xludf.DUMMYFUNCTION("""COMPUTED_VALUE"""),"Script 1")</f>
        <v>Script 1</v>
      </c>
      <c r="F1426" s="160"/>
      <c r="G1426" s="160"/>
      <c r="H1426" s="160"/>
      <c r="I1426" s="160"/>
      <c r="J1426" s="160"/>
      <c r="K1426" s="160"/>
      <c r="L1426" s="160" t="str">
        <f t="shared" ca="1" si="11"/>
        <v>Script 1</v>
      </c>
      <c r="M1426" s="161"/>
      <c r="N1426" s="150"/>
      <c r="O1426" s="150"/>
      <c r="P1426" s="150"/>
      <c r="Q1426" s="150"/>
      <c r="R1426" s="150"/>
      <c r="S1426" s="150"/>
      <c r="T1426" s="150"/>
      <c r="U1426" s="150"/>
      <c r="V1426" s="150"/>
      <c r="W1426" s="150"/>
      <c r="X1426" s="150"/>
      <c r="Y1426" s="150"/>
      <c r="Z1426" s="150"/>
      <c r="AA1426" s="150"/>
    </row>
    <row r="1427" spans="1:27" ht="12.75">
      <c r="A1427" s="150"/>
      <c r="B1427" s="158">
        <f t="shared" si="10"/>
        <v>1419</v>
      </c>
      <c r="C1427" s="159" t="str">
        <f ca="1">IFERROR(__xludf.DUMMYFUNCTION("""COMPUTED_VALUE"""),"Nur Dania Intan Zulaikha Binti Hisam")</f>
        <v>Nur Dania Intan Zulaikha Binti Hisam</v>
      </c>
      <c r="D1427" s="160" t="str">
        <f ca="1">IFERROR(__xludf.DUMMYFUNCTION("""COMPUTED_VALUE"""),"Oct 23, 2024")</f>
        <v>Oct 23, 2024</v>
      </c>
      <c r="E1427" s="160" t="str">
        <f ca="1">IFERROR(__xludf.DUMMYFUNCTION("""COMPUTED_VALUE"""),"Script 1")</f>
        <v>Script 1</v>
      </c>
      <c r="F1427" s="160"/>
      <c r="G1427" s="160"/>
      <c r="H1427" s="160"/>
      <c r="I1427" s="160"/>
      <c r="J1427" s="160"/>
      <c r="K1427" s="160"/>
      <c r="L1427" s="160" t="str">
        <f t="shared" ca="1" si="11"/>
        <v>Script 1</v>
      </c>
      <c r="M1427" s="161"/>
      <c r="N1427" s="150"/>
      <c r="O1427" s="150"/>
      <c r="P1427" s="150"/>
      <c r="Q1427" s="150"/>
      <c r="R1427" s="150"/>
      <c r="S1427" s="150"/>
      <c r="T1427" s="150"/>
      <c r="U1427" s="150"/>
      <c r="V1427" s="150"/>
      <c r="W1427" s="150"/>
      <c r="X1427" s="150"/>
      <c r="Y1427" s="150"/>
      <c r="Z1427" s="150"/>
      <c r="AA1427" s="150"/>
    </row>
    <row r="1428" spans="1:27" ht="12.75">
      <c r="A1428" s="150"/>
      <c r="B1428" s="158">
        <f t="shared" si="10"/>
        <v>1420</v>
      </c>
      <c r="C1428" s="159" t="str">
        <f ca="1">IFERROR(__xludf.DUMMYFUNCTION("""COMPUTED_VALUE"""),"Aina Syafiqah Yussaini")</f>
        <v>Aina Syafiqah Yussaini</v>
      </c>
      <c r="D1428" s="160" t="str">
        <f ca="1">IFERROR(__xludf.DUMMYFUNCTION("""COMPUTED_VALUE"""),"Oct 23, 2024")</f>
        <v>Oct 23, 2024</v>
      </c>
      <c r="E1428" s="160" t="str">
        <f ca="1">IFERROR(__xludf.DUMMYFUNCTION("""COMPUTED_VALUE"""),"Script 1")</f>
        <v>Script 1</v>
      </c>
      <c r="F1428" s="160"/>
      <c r="G1428" s="160"/>
      <c r="H1428" s="160"/>
      <c r="I1428" s="160"/>
      <c r="J1428" s="160"/>
      <c r="K1428" s="160"/>
      <c r="L1428" s="160" t="str">
        <f t="shared" ca="1" si="11"/>
        <v>Script 1</v>
      </c>
      <c r="M1428" s="161"/>
      <c r="N1428" s="150"/>
      <c r="O1428" s="150"/>
      <c r="P1428" s="150"/>
      <c r="Q1428" s="150"/>
      <c r="R1428" s="150"/>
      <c r="S1428" s="150"/>
      <c r="T1428" s="150"/>
      <c r="U1428" s="150"/>
      <c r="V1428" s="150"/>
      <c r="W1428" s="150"/>
      <c r="X1428" s="150"/>
      <c r="Y1428" s="150"/>
      <c r="Z1428" s="150"/>
      <c r="AA1428" s="150"/>
    </row>
    <row r="1429" spans="1:27" ht="12.75">
      <c r="A1429" s="150"/>
      <c r="B1429" s="158">
        <f t="shared" si="10"/>
        <v>1421</v>
      </c>
      <c r="C1429" s="159" t="str">
        <f ca="1">IFERROR(__xludf.DUMMYFUNCTION("""COMPUTED_VALUE"""),"Siti Nasihah Afandi")</f>
        <v>Siti Nasihah Afandi</v>
      </c>
      <c r="D1429" s="160" t="str">
        <f ca="1">IFERROR(__xludf.DUMMYFUNCTION("""COMPUTED_VALUE"""),"Oct 23, 2024")</f>
        <v>Oct 23, 2024</v>
      </c>
      <c r="E1429" s="160" t="str">
        <f ca="1">IFERROR(__xludf.DUMMYFUNCTION("""COMPUTED_VALUE"""),"Script 1")</f>
        <v>Script 1</v>
      </c>
      <c r="F1429" s="160"/>
      <c r="G1429" s="160"/>
      <c r="H1429" s="160"/>
      <c r="I1429" s="160"/>
      <c r="J1429" s="160"/>
      <c r="K1429" s="160"/>
      <c r="L1429" s="160" t="str">
        <f t="shared" ca="1" si="11"/>
        <v>Script 1</v>
      </c>
      <c r="M1429" s="161"/>
      <c r="N1429" s="150"/>
      <c r="O1429" s="150"/>
      <c r="P1429" s="150"/>
      <c r="Q1429" s="150"/>
      <c r="R1429" s="150"/>
      <c r="S1429" s="150"/>
      <c r="T1429" s="150"/>
      <c r="U1429" s="150"/>
      <c r="V1429" s="150"/>
      <c r="W1429" s="150"/>
      <c r="X1429" s="150"/>
      <c r="Y1429" s="150"/>
      <c r="Z1429" s="150"/>
      <c r="AA1429" s="150"/>
    </row>
    <row r="1430" spans="1:27" ht="12.75">
      <c r="A1430" s="150"/>
      <c r="B1430" s="158">
        <f t="shared" si="10"/>
        <v>1422</v>
      </c>
      <c r="C1430" s="159" t="str">
        <f ca="1">IFERROR(__xludf.DUMMYFUNCTION("""COMPUTED_VALUE"""),"Aqilah Izhar")</f>
        <v>Aqilah Izhar</v>
      </c>
      <c r="D1430" s="160" t="str">
        <f ca="1">IFERROR(__xludf.DUMMYFUNCTION("""COMPUTED_VALUE"""),"Oct 23, 2024")</f>
        <v>Oct 23, 2024</v>
      </c>
      <c r="E1430" s="160" t="str">
        <f ca="1">IFERROR(__xludf.DUMMYFUNCTION("""COMPUTED_VALUE"""),"Script 1")</f>
        <v>Script 1</v>
      </c>
      <c r="F1430" s="160"/>
      <c r="G1430" s="160"/>
      <c r="H1430" s="160"/>
      <c r="I1430" s="160"/>
      <c r="J1430" s="160"/>
      <c r="K1430" s="160"/>
      <c r="L1430" s="160" t="str">
        <f t="shared" ca="1" si="11"/>
        <v>Script 1</v>
      </c>
      <c r="M1430" s="161"/>
      <c r="N1430" s="150"/>
      <c r="O1430" s="150"/>
      <c r="P1430" s="150"/>
      <c r="Q1430" s="150"/>
      <c r="R1430" s="150"/>
      <c r="S1430" s="150"/>
      <c r="T1430" s="150"/>
      <c r="U1430" s="150"/>
      <c r="V1430" s="150"/>
      <c r="W1430" s="150"/>
      <c r="X1430" s="150"/>
      <c r="Y1430" s="150"/>
      <c r="Z1430" s="150"/>
      <c r="AA1430" s="150"/>
    </row>
    <row r="1431" spans="1:27" ht="12.75">
      <c r="A1431" s="150"/>
      <c r="B1431" s="158">
        <f t="shared" si="10"/>
        <v>1423</v>
      </c>
      <c r="C1431" s="159" t="str">
        <f ca="1">IFERROR(__xludf.DUMMYFUNCTION("""COMPUTED_VALUE"""),"Najeeha Safea")</f>
        <v>Najeeha Safea</v>
      </c>
      <c r="D1431" s="160" t="str">
        <f ca="1">IFERROR(__xludf.DUMMYFUNCTION("""COMPUTED_VALUE"""),"Oct 23, 2024")</f>
        <v>Oct 23, 2024</v>
      </c>
      <c r="E1431" s="160" t="str">
        <f ca="1">IFERROR(__xludf.DUMMYFUNCTION("""COMPUTED_VALUE"""),"Script 1")</f>
        <v>Script 1</v>
      </c>
      <c r="F1431" s="160"/>
      <c r="G1431" s="160"/>
      <c r="H1431" s="160"/>
      <c r="I1431" s="160"/>
      <c r="J1431" s="160"/>
      <c r="K1431" s="160"/>
      <c r="L1431" s="160" t="str">
        <f t="shared" ca="1" si="11"/>
        <v>Script 1</v>
      </c>
      <c r="M1431" s="161"/>
      <c r="N1431" s="150"/>
      <c r="O1431" s="150"/>
      <c r="P1431" s="150"/>
      <c r="Q1431" s="150"/>
      <c r="R1431" s="150"/>
      <c r="S1431" s="150"/>
      <c r="T1431" s="150"/>
      <c r="U1431" s="150"/>
      <c r="V1431" s="150"/>
      <c r="W1431" s="150"/>
      <c r="X1431" s="150"/>
      <c r="Y1431" s="150"/>
      <c r="Z1431" s="150"/>
      <c r="AA1431" s="150"/>
    </row>
    <row r="1432" spans="1:27" ht="12.75">
      <c r="A1432" s="150"/>
      <c r="B1432" s="158">
        <f t="shared" si="10"/>
        <v>1424</v>
      </c>
      <c r="C1432" s="159" t="str">
        <f ca="1">IFERROR(__xludf.DUMMYFUNCTION("""COMPUTED_VALUE"""),"Ammar Izzaney")</f>
        <v>Ammar Izzaney</v>
      </c>
      <c r="D1432" s="160" t="str">
        <f ca="1">IFERROR(__xludf.DUMMYFUNCTION("""COMPUTED_VALUE"""),"Oct 23, 2024")</f>
        <v>Oct 23, 2024</v>
      </c>
      <c r="E1432" s="160" t="str">
        <f ca="1">IFERROR(__xludf.DUMMYFUNCTION("""COMPUTED_VALUE"""),"Script 1")</f>
        <v>Script 1</v>
      </c>
      <c r="F1432" s="160"/>
      <c r="G1432" s="160"/>
      <c r="H1432" s="160"/>
      <c r="I1432" s="160"/>
      <c r="J1432" s="160"/>
      <c r="K1432" s="160"/>
      <c r="L1432" s="160" t="str">
        <f t="shared" ca="1" si="11"/>
        <v>Script 1</v>
      </c>
      <c r="M1432" s="161"/>
      <c r="N1432" s="150"/>
      <c r="O1432" s="150"/>
      <c r="P1432" s="150"/>
      <c r="Q1432" s="150"/>
      <c r="R1432" s="150"/>
      <c r="S1432" s="150"/>
      <c r="T1432" s="150"/>
      <c r="U1432" s="150"/>
      <c r="V1432" s="150"/>
      <c r="W1432" s="150"/>
      <c r="X1432" s="150"/>
      <c r="Y1432" s="150"/>
      <c r="Z1432" s="150"/>
      <c r="AA1432" s="150"/>
    </row>
    <row r="1433" spans="1:27" ht="12.75">
      <c r="A1433" s="150"/>
      <c r="B1433" s="158">
        <f t="shared" si="10"/>
        <v>1425</v>
      </c>
      <c r="C1433" s="159" t="str">
        <f ca="1">IFERROR(__xludf.DUMMYFUNCTION("""COMPUTED_VALUE"""),"Aishah Asyiqin")</f>
        <v>Aishah Asyiqin</v>
      </c>
      <c r="D1433" s="160" t="str">
        <f ca="1">IFERROR(__xludf.DUMMYFUNCTION("""COMPUTED_VALUE"""),"Oct 23, 2024")</f>
        <v>Oct 23, 2024</v>
      </c>
      <c r="E1433" s="160" t="str">
        <f ca="1">IFERROR(__xludf.DUMMYFUNCTION("""COMPUTED_VALUE"""),"Script 1")</f>
        <v>Script 1</v>
      </c>
      <c r="F1433" s="160"/>
      <c r="G1433" s="160"/>
      <c r="H1433" s="160"/>
      <c r="I1433" s="160"/>
      <c r="J1433" s="160"/>
      <c r="K1433" s="160"/>
      <c r="L1433" s="160" t="str">
        <f t="shared" ca="1" si="11"/>
        <v>Script 1</v>
      </c>
      <c r="M1433" s="161"/>
      <c r="N1433" s="150"/>
      <c r="O1433" s="150"/>
      <c r="P1433" s="150"/>
      <c r="Q1433" s="150"/>
      <c r="R1433" s="150"/>
      <c r="S1433" s="150"/>
      <c r="T1433" s="150"/>
      <c r="U1433" s="150"/>
      <c r="V1433" s="150"/>
      <c r="W1433" s="150"/>
      <c r="X1433" s="150"/>
      <c r="Y1433" s="150"/>
      <c r="Z1433" s="150"/>
      <c r="AA1433" s="150"/>
    </row>
    <row r="1434" spans="1:27" ht="12.75">
      <c r="A1434" s="150"/>
      <c r="B1434" s="158">
        <f t="shared" si="10"/>
        <v>1426</v>
      </c>
      <c r="C1434" s="159" t="str">
        <f ca="1">IFERROR(__xludf.DUMMYFUNCTION("""COMPUTED_VALUE"""),"NAJIHAH WAHID")</f>
        <v>NAJIHAH WAHID</v>
      </c>
      <c r="D1434" s="160" t="str">
        <f ca="1">IFERROR(__xludf.DUMMYFUNCTION("""COMPUTED_VALUE"""),"Oct 23, 2024")</f>
        <v>Oct 23, 2024</v>
      </c>
      <c r="E1434" s="160" t="str">
        <f ca="1">IFERROR(__xludf.DUMMYFUNCTION("""COMPUTED_VALUE"""),"Script 1")</f>
        <v>Script 1</v>
      </c>
      <c r="F1434" s="160"/>
      <c r="G1434" s="160"/>
      <c r="H1434" s="160"/>
      <c r="I1434" s="160"/>
      <c r="J1434" s="160"/>
      <c r="K1434" s="160"/>
      <c r="L1434" s="160" t="str">
        <f t="shared" ca="1" si="11"/>
        <v>Script 1</v>
      </c>
      <c r="M1434" s="161"/>
      <c r="N1434" s="150"/>
      <c r="O1434" s="150"/>
      <c r="P1434" s="150"/>
      <c r="Q1434" s="150"/>
      <c r="R1434" s="150"/>
      <c r="S1434" s="150"/>
      <c r="T1434" s="150"/>
      <c r="U1434" s="150"/>
      <c r="V1434" s="150"/>
      <c r="W1434" s="150"/>
      <c r="X1434" s="150"/>
      <c r="Y1434" s="150"/>
      <c r="Z1434" s="150"/>
      <c r="AA1434" s="150"/>
    </row>
    <row r="1435" spans="1:27" ht="12.75">
      <c r="A1435" s="150"/>
      <c r="B1435" s="158">
        <f t="shared" si="10"/>
        <v>1427</v>
      </c>
      <c r="C1435" s="159" t="str">
        <f ca="1">IFERROR(__xludf.DUMMYFUNCTION("""COMPUTED_VALUE"""),"Muhammad Yadi")</f>
        <v>Muhammad Yadi</v>
      </c>
      <c r="D1435" s="160" t="str">
        <f ca="1">IFERROR(__xludf.DUMMYFUNCTION("""COMPUTED_VALUE"""),"Oct 23, 2024")</f>
        <v>Oct 23, 2024</v>
      </c>
      <c r="E1435" s="160" t="str">
        <f ca="1">IFERROR(__xludf.DUMMYFUNCTION("""COMPUTED_VALUE"""),"Script 1")</f>
        <v>Script 1</v>
      </c>
      <c r="F1435" s="160"/>
      <c r="G1435" s="160"/>
      <c r="H1435" s="160"/>
      <c r="I1435" s="160"/>
      <c r="J1435" s="160"/>
      <c r="K1435" s="160"/>
      <c r="L1435" s="160" t="str">
        <f t="shared" ca="1" si="11"/>
        <v>Script 1</v>
      </c>
      <c r="M1435" s="161"/>
      <c r="N1435" s="150"/>
      <c r="O1435" s="150"/>
      <c r="P1435" s="150"/>
      <c r="Q1435" s="150"/>
      <c r="R1435" s="150"/>
      <c r="S1435" s="150"/>
      <c r="T1435" s="150"/>
      <c r="U1435" s="150"/>
      <c r="V1435" s="150"/>
      <c r="W1435" s="150"/>
      <c r="X1435" s="150"/>
      <c r="Y1435" s="150"/>
      <c r="Z1435" s="150"/>
      <c r="AA1435" s="150"/>
    </row>
    <row r="1436" spans="1:27" ht="12.75">
      <c r="A1436" s="150"/>
      <c r="B1436" s="158">
        <f t="shared" si="10"/>
        <v>1428</v>
      </c>
      <c r="C1436" s="159" t="str">
        <f ca="1">IFERROR(__xludf.DUMMYFUNCTION("""COMPUTED_VALUE"""),"Batrisyia Kiranah")</f>
        <v>Batrisyia Kiranah</v>
      </c>
      <c r="D1436" s="160" t="str">
        <f ca="1">IFERROR(__xludf.DUMMYFUNCTION("""COMPUTED_VALUE"""),"Oct 23, 2024")</f>
        <v>Oct 23, 2024</v>
      </c>
      <c r="E1436" s="160" t="str">
        <f ca="1">IFERROR(__xludf.DUMMYFUNCTION("""COMPUTED_VALUE"""),"Script 1")</f>
        <v>Script 1</v>
      </c>
      <c r="F1436" s="160"/>
      <c r="G1436" s="160"/>
      <c r="H1436" s="160"/>
      <c r="I1436" s="160"/>
      <c r="J1436" s="160"/>
      <c r="K1436" s="160"/>
      <c r="L1436" s="160" t="str">
        <f t="shared" ca="1" si="11"/>
        <v>Script 1</v>
      </c>
      <c r="M1436" s="161"/>
      <c r="N1436" s="150"/>
      <c r="O1436" s="150"/>
      <c r="P1436" s="150"/>
      <c r="Q1436" s="150"/>
      <c r="R1436" s="150"/>
      <c r="S1436" s="150"/>
      <c r="T1436" s="150"/>
      <c r="U1436" s="150"/>
      <c r="V1436" s="150"/>
      <c r="W1436" s="150"/>
      <c r="X1436" s="150"/>
      <c r="Y1436" s="150"/>
      <c r="Z1436" s="150"/>
      <c r="AA1436" s="150"/>
    </row>
    <row r="1437" spans="1:27" ht="12.75">
      <c r="A1437" s="150"/>
      <c r="B1437" s="158">
        <f t="shared" si="10"/>
        <v>1429</v>
      </c>
      <c r="C1437" s="159" t="str">
        <f ca="1">IFERROR(__xludf.DUMMYFUNCTION("""COMPUTED_VALUE"""),"Nurul shahira Razali")</f>
        <v>Nurul shahira Razali</v>
      </c>
      <c r="D1437" s="160" t="str">
        <f ca="1">IFERROR(__xludf.DUMMYFUNCTION("""COMPUTED_VALUE"""),"Oct 23, 2024")</f>
        <v>Oct 23, 2024</v>
      </c>
      <c r="E1437" s="160" t="str">
        <f ca="1">IFERROR(__xludf.DUMMYFUNCTION("""COMPUTED_VALUE"""),"Script 1")</f>
        <v>Script 1</v>
      </c>
      <c r="F1437" s="160"/>
      <c r="G1437" s="160"/>
      <c r="H1437" s="160"/>
      <c r="I1437" s="160"/>
      <c r="J1437" s="160"/>
      <c r="K1437" s="160"/>
      <c r="L1437" s="160" t="str">
        <f t="shared" ca="1" si="11"/>
        <v>Script 1</v>
      </c>
      <c r="M1437" s="161"/>
      <c r="N1437" s="150"/>
      <c r="O1437" s="150"/>
      <c r="P1437" s="150"/>
      <c r="Q1437" s="150"/>
      <c r="R1437" s="150"/>
      <c r="S1437" s="150"/>
      <c r="T1437" s="150"/>
      <c r="U1437" s="150"/>
      <c r="V1437" s="150"/>
      <c r="W1437" s="150"/>
      <c r="X1437" s="150"/>
      <c r="Y1437" s="150"/>
      <c r="Z1437" s="150"/>
      <c r="AA1437" s="150"/>
    </row>
    <row r="1438" spans="1:27" ht="12.75">
      <c r="A1438" s="150"/>
      <c r="B1438" s="158">
        <f t="shared" si="10"/>
        <v>1430</v>
      </c>
      <c r="C1438" s="159" t="str">
        <f ca="1">IFERROR(__xludf.DUMMYFUNCTION("""COMPUTED_VALUE"""),"Aisyah Rostan")</f>
        <v>Aisyah Rostan</v>
      </c>
      <c r="D1438" s="160" t="str">
        <f ca="1">IFERROR(__xludf.DUMMYFUNCTION("""COMPUTED_VALUE"""),"Oct 23, 2024")</f>
        <v>Oct 23, 2024</v>
      </c>
      <c r="E1438" s="160" t="str">
        <f ca="1">IFERROR(__xludf.DUMMYFUNCTION("""COMPUTED_VALUE"""),"Script 1")</f>
        <v>Script 1</v>
      </c>
      <c r="F1438" s="160"/>
      <c r="G1438" s="160"/>
      <c r="H1438" s="160"/>
      <c r="I1438" s="160"/>
      <c r="J1438" s="160"/>
      <c r="K1438" s="160"/>
      <c r="L1438" s="160" t="str">
        <f t="shared" ca="1" si="11"/>
        <v>Script 1</v>
      </c>
      <c r="M1438" s="161"/>
      <c r="N1438" s="150"/>
      <c r="O1438" s="150"/>
      <c r="P1438" s="150"/>
      <c r="Q1438" s="150"/>
      <c r="R1438" s="150"/>
      <c r="S1438" s="150"/>
      <c r="T1438" s="150"/>
      <c r="U1438" s="150"/>
      <c r="V1438" s="150"/>
      <c r="W1438" s="150"/>
      <c r="X1438" s="150"/>
      <c r="Y1438" s="150"/>
      <c r="Z1438" s="150"/>
      <c r="AA1438" s="150"/>
    </row>
    <row r="1439" spans="1:27" ht="12.75">
      <c r="A1439" s="150"/>
      <c r="B1439" s="158">
        <f t="shared" si="10"/>
        <v>1431</v>
      </c>
      <c r="C1439" s="159" t="str">
        <f ca="1">IFERROR(__xludf.DUMMYFUNCTION("""COMPUTED_VALUE"""),"Ain Bashirah")</f>
        <v>Ain Bashirah</v>
      </c>
      <c r="D1439" s="160" t="str">
        <f ca="1">IFERROR(__xludf.DUMMYFUNCTION("""COMPUTED_VALUE"""),"Oct 23, 2024")</f>
        <v>Oct 23, 2024</v>
      </c>
      <c r="E1439" s="160" t="str">
        <f ca="1">IFERROR(__xludf.DUMMYFUNCTION("""COMPUTED_VALUE"""),"Script 1")</f>
        <v>Script 1</v>
      </c>
      <c r="F1439" s="160"/>
      <c r="G1439" s="160"/>
      <c r="H1439" s="160"/>
      <c r="I1439" s="160"/>
      <c r="J1439" s="160"/>
      <c r="K1439" s="160"/>
      <c r="L1439" s="160" t="str">
        <f t="shared" ca="1" si="11"/>
        <v>Script 1</v>
      </c>
      <c r="M1439" s="161"/>
      <c r="N1439" s="150"/>
      <c r="O1439" s="150"/>
      <c r="P1439" s="150"/>
      <c r="Q1439" s="150"/>
      <c r="R1439" s="150"/>
      <c r="S1439" s="150"/>
      <c r="T1439" s="150"/>
      <c r="U1439" s="150"/>
      <c r="V1439" s="150"/>
      <c r="W1439" s="150"/>
      <c r="X1439" s="150"/>
      <c r="Y1439" s="150"/>
      <c r="Z1439" s="150"/>
      <c r="AA1439" s="150"/>
    </row>
    <row r="1440" spans="1:27" ht="12.75">
      <c r="A1440" s="150"/>
      <c r="B1440" s="158">
        <f t="shared" si="10"/>
        <v>1432</v>
      </c>
      <c r="C1440" s="159" t="str">
        <f ca="1">IFERROR(__xludf.DUMMYFUNCTION("""COMPUTED_VALUE"""),"Qayyimah Md Arif")</f>
        <v>Qayyimah Md Arif</v>
      </c>
      <c r="D1440" s="160" t="str">
        <f ca="1">IFERROR(__xludf.DUMMYFUNCTION("""COMPUTED_VALUE"""),"Oct 23, 2024")</f>
        <v>Oct 23, 2024</v>
      </c>
      <c r="E1440" s="160" t="str">
        <f ca="1">IFERROR(__xludf.DUMMYFUNCTION("""COMPUTED_VALUE"""),"Script 1")</f>
        <v>Script 1</v>
      </c>
      <c r="F1440" s="160"/>
      <c r="G1440" s="160"/>
      <c r="H1440" s="160"/>
      <c r="I1440" s="160"/>
      <c r="J1440" s="160"/>
      <c r="K1440" s="160"/>
      <c r="L1440" s="160" t="str">
        <f t="shared" ca="1" si="11"/>
        <v>Script 1</v>
      </c>
      <c r="M1440" s="161"/>
      <c r="N1440" s="150"/>
      <c r="O1440" s="150"/>
      <c r="P1440" s="150"/>
      <c r="Q1440" s="150"/>
      <c r="R1440" s="150"/>
      <c r="S1440" s="150"/>
      <c r="T1440" s="150"/>
      <c r="U1440" s="150"/>
      <c r="V1440" s="150"/>
      <c r="W1440" s="150"/>
      <c r="X1440" s="150"/>
      <c r="Y1440" s="150"/>
      <c r="Z1440" s="150"/>
      <c r="AA1440" s="150"/>
    </row>
    <row r="1441" spans="1:27" ht="12.75">
      <c r="A1441" s="150"/>
      <c r="B1441" s="158">
        <f t="shared" si="10"/>
        <v>1433</v>
      </c>
      <c r="C1441" s="159" t="str">
        <f ca="1">IFERROR(__xludf.DUMMYFUNCTION("""COMPUTED_VALUE"""),"Syahril Rafieq Bin Abd Manab")</f>
        <v>Syahril Rafieq Bin Abd Manab</v>
      </c>
      <c r="D1441" s="160" t="str">
        <f ca="1">IFERROR(__xludf.DUMMYFUNCTION("""COMPUTED_VALUE"""),"Oct 23, 2024")</f>
        <v>Oct 23, 2024</v>
      </c>
      <c r="E1441" s="160" t="str">
        <f ca="1">IFERROR(__xludf.DUMMYFUNCTION("""COMPUTED_VALUE"""),"Script 1")</f>
        <v>Script 1</v>
      </c>
      <c r="F1441" s="160"/>
      <c r="G1441" s="160"/>
      <c r="H1441" s="160"/>
      <c r="I1441" s="160"/>
      <c r="J1441" s="160"/>
      <c r="K1441" s="160"/>
      <c r="L1441" s="160" t="str">
        <f t="shared" ca="1" si="11"/>
        <v>Script 1</v>
      </c>
      <c r="M1441" s="161"/>
      <c r="N1441" s="150"/>
      <c r="O1441" s="150"/>
      <c r="P1441" s="150"/>
      <c r="Q1441" s="150"/>
      <c r="R1441" s="150"/>
      <c r="S1441" s="150"/>
      <c r="T1441" s="150"/>
      <c r="U1441" s="150"/>
      <c r="V1441" s="150"/>
      <c r="W1441" s="150"/>
      <c r="X1441" s="150"/>
      <c r="Y1441" s="150"/>
      <c r="Z1441" s="150"/>
      <c r="AA1441" s="150"/>
    </row>
    <row r="1442" spans="1:27" ht="12.75">
      <c r="A1442" s="150"/>
      <c r="B1442" s="158">
        <f t="shared" si="10"/>
        <v>1434</v>
      </c>
      <c r="C1442" s="159" t="str">
        <f ca="1">IFERROR(__xludf.DUMMYFUNCTION("""COMPUTED_VALUE"""),"fatimah al zaharah alias")</f>
        <v>fatimah al zaharah alias</v>
      </c>
      <c r="D1442" s="160" t="str">
        <f ca="1">IFERROR(__xludf.DUMMYFUNCTION("""COMPUTED_VALUE"""),"Oct 23, 2024")</f>
        <v>Oct 23, 2024</v>
      </c>
      <c r="E1442" s="160" t="str">
        <f ca="1">IFERROR(__xludf.DUMMYFUNCTION("""COMPUTED_VALUE"""),"Script 1")</f>
        <v>Script 1</v>
      </c>
      <c r="F1442" s="160"/>
      <c r="G1442" s="160"/>
      <c r="H1442" s="160"/>
      <c r="I1442" s="160"/>
      <c r="J1442" s="160"/>
      <c r="K1442" s="160"/>
      <c r="L1442" s="160" t="str">
        <f t="shared" ca="1" si="11"/>
        <v>Script 1</v>
      </c>
      <c r="M1442" s="161"/>
      <c r="N1442" s="150"/>
      <c r="O1442" s="150"/>
      <c r="P1442" s="150"/>
      <c r="Q1442" s="150"/>
      <c r="R1442" s="150"/>
      <c r="S1442" s="150"/>
      <c r="T1442" s="150"/>
      <c r="U1442" s="150"/>
      <c r="V1442" s="150"/>
      <c r="W1442" s="150"/>
      <c r="X1442" s="150"/>
      <c r="Y1442" s="150"/>
      <c r="Z1442" s="150"/>
      <c r="AA1442" s="150"/>
    </row>
    <row r="1443" spans="1:27" ht="12.75">
      <c r="A1443" s="150"/>
      <c r="B1443" s="158">
        <f t="shared" si="10"/>
        <v>1435</v>
      </c>
      <c r="C1443" s="159" t="str">
        <f ca="1">IFERROR(__xludf.DUMMYFUNCTION("""COMPUTED_VALUE"""),"Azfar Asyraf Bin Ramli")</f>
        <v>Azfar Asyraf Bin Ramli</v>
      </c>
      <c r="D1443" s="160" t="str">
        <f ca="1">IFERROR(__xludf.DUMMYFUNCTION("""COMPUTED_VALUE"""),"Oct 23, 2024")</f>
        <v>Oct 23, 2024</v>
      </c>
      <c r="E1443" s="160" t="str">
        <f ca="1">IFERROR(__xludf.DUMMYFUNCTION("""COMPUTED_VALUE"""),"Script 1")</f>
        <v>Script 1</v>
      </c>
      <c r="F1443" s="160"/>
      <c r="G1443" s="160"/>
      <c r="H1443" s="160"/>
      <c r="I1443" s="160"/>
      <c r="J1443" s="160"/>
      <c r="K1443" s="160"/>
      <c r="L1443" s="160" t="str">
        <f t="shared" ca="1" si="11"/>
        <v>Script 1</v>
      </c>
      <c r="M1443" s="161"/>
      <c r="N1443" s="150"/>
      <c r="O1443" s="150"/>
      <c r="P1443" s="150"/>
      <c r="Q1443" s="150"/>
      <c r="R1443" s="150"/>
      <c r="S1443" s="150"/>
      <c r="T1443" s="150"/>
      <c r="U1443" s="150"/>
      <c r="V1443" s="150"/>
      <c r="W1443" s="150"/>
      <c r="X1443" s="150"/>
      <c r="Y1443" s="150"/>
      <c r="Z1443" s="150"/>
      <c r="AA1443" s="150"/>
    </row>
    <row r="1444" spans="1:27" ht="12.75">
      <c r="A1444" s="150"/>
      <c r="B1444" s="158">
        <f t="shared" si="10"/>
        <v>1436</v>
      </c>
      <c r="C1444" s="159" t="str">
        <f ca="1">IFERROR(__xludf.DUMMYFUNCTION("""COMPUTED_VALUE"""),"Nor Nazira Zaimi")</f>
        <v>Nor Nazira Zaimi</v>
      </c>
      <c r="D1444" s="160" t="str">
        <f ca="1">IFERROR(__xludf.DUMMYFUNCTION("""COMPUTED_VALUE"""),"Oct 23, 2024")</f>
        <v>Oct 23, 2024</v>
      </c>
      <c r="E1444" s="160" t="str">
        <f ca="1">IFERROR(__xludf.DUMMYFUNCTION("""COMPUTED_VALUE"""),"Script 1")</f>
        <v>Script 1</v>
      </c>
      <c r="F1444" s="160"/>
      <c r="G1444" s="160"/>
      <c r="H1444" s="160"/>
      <c r="I1444" s="160"/>
      <c r="J1444" s="160"/>
      <c r="K1444" s="160"/>
      <c r="L1444" s="160" t="str">
        <f t="shared" ca="1" si="11"/>
        <v>Script 1</v>
      </c>
      <c r="M1444" s="161"/>
      <c r="N1444" s="150"/>
      <c r="O1444" s="150"/>
      <c r="P1444" s="150"/>
      <c r="Q1444" s="150"/>
      <c r="R1444" s="150"/>
      <c r="S1444" s="150"/>
      <c r="T1444" s="150"/>
      <c r="U1444" s="150"/>
      <c r="V1444" s="150"/>
      <c r="W1444" s="150"/>
      <c r="X1444" s="150"/>
      <c r="Y1444" s="150"/>
      <c r="Z1444" s="150"/>
      <c r="AA1444" s="150"/>
    </row>
    <row r="1445" spans="1:27" ht="12.75">
      <c r="A1445" s="150"/>
      <c r="B1445" s="158">
        <f t="shared" si="10"/>
        <v>1437</v>
      </c>
      <c r="C1445" s="159" t="str">
        <f ca="1">IFERROR(__xludf.DUMMYFUNCTION("""COMPUTED_VALUE"""),"Emma Kartina")</f>
        <v>Emma Kartina</v>
      </c>
      <c r="D1445" s="160" t="str">
        <f ca="1">IFERROR(__xludf.DUMMYFUNCTION("""COMPUTED_VALUE"""),"Oct 23, 2024")</f>
        <v>Oct 23, 2024</v>
      </c>
      <c r="E1445" s="160" t="str">
        <f ca="1">IFERROR(__xludf.DUMMYFUNCTION("""COMPUTED_VALUE"""),"Script 1")</f>
        <v>Script 1</v>
      </c>
      <c r="F1445" s="160"/>
      <c r="G1445" s="160"/>
      <c r="H1445" s="160"/>
      <c r="I1445" s="160"/>
      <c r="J1445" s="160"/>
      <c r="K1445" s="160"/>
      <c r="L1445" s="160" t="str">
        <f t="shared" ca="1" si="11"/>
        <v>Script 1</v>
      </c>
      <c r="M1445" s="161"/>
      <c r="N1445" s="150"/>
      <c r="O1445" s="150"/>
      <c r="P1445" s="150"/>
      <c r="Q1445" s="150"/>
      <c r="R1445" s="150"/>
      <c r="S1445" s="150"/>
      <c r="T1445" s="150"/>
      <c r="U1445" s="150"/>
      <c r="V1445" s="150"/>
      <c r="W1445" s="150"/>
      <c r="X1445" s="150"/>
      <c r="Y1445" s="150"/>
      <c r="Z1445" s="150"/>
      <c r="AA1445" s="150"/>
    </row>
    <row r="1446" spans="1:27" ht="12.75">
      <c r="A1446" s="150"/>
      <c r="B1446" s="158">
        <f t="shared" si="10"/>
        <v>1438</v>
      </c>
      <c r="C1446" s="159" t="str">
        <f ca="1">IFERROR(__xludf.DUMMYFUNCTION("""COMPUTED_VALUE"""),"Balqis Raof")</f>
        <v>Balqis Raof</v>
      </c>
      <c r="D1446" s="160" t="str">
        <f ca="1">IFERROR(__xludf.DUMMYFUNCTION("""COMPUTED_VALUE"""),"Oct 22, 2024")</f>
        <v>Oct 22, 2024</v>
      </c>
      <c r="E1446" s="160" t="str">
        <f ca="1">IFERROR(__xludf.DUMMYFUNCTION("""COMPUTED_VALUE"""),"Script 1")</f>
        <v>Script 1</v>
      </c>
      <c r="F1446" s="160"/>
      <c r="G1446" s="160"/>
      <c r="H1446" s="160"/>
      <c r="I1446" s="160"/>
      <c r="J1446" s="160"/>
      <c r="K1446" s="160"/>
      <c r="L1446" s="160" t="str">
        <f t="shared" ca="1" si="11"/>
        <v>Script 1</v>
      </c>
      <c r="M1446" s="161"/>
      <c r="N1446" s="150"/>
      <c r="O1446" s="150"/>
      <c r="P1446" s="150"/>
      <c r="Q1446" s="150"/>
      <c r="R1446" s="150"/>
      <c r="S1446" s="150"/>
      <c r="T1446" s="150"/>
      <c r="U1446" s="150"/>
      <c r="V1446" s="150"/>
      <c r="W1446" s="150"/>
      <c r="X1446" s="150"/>
      <c r="Y1446" s="150"/>
      <c r="Z1446" s="150"/>
      <c r="AA1446" s="150"/>
    </row>
    <row r="1447" spans="1:27" ht="12.75">
      <c r="A1447" s="150"/>
      <c r="B1447" s="158">
        <f t="shared" si="10"/>
        <v>1439</v>
      </c>
      <c r="C1447" s="159" t="str">
        <f ca="1">IFERROR(__xludf.DUMMYFUNCTION("""COMPUTED_VALUE"""),"Amira Shukor")</f>
        <v>Amira Shukor</v>
      </c>
      <c r="D1447" s="160" t="str">
        <f ca="1">IFERROR(__xludf.DUMMYFUNCTION("""COMPUTED_VALUE"""),"Oct 22, 2024")</f>
        <v>Oct 22, 2024</v>
      </c>
      <c r="E1447" s="160" t="str">
        <f ca="1">IFERROR(__xludf.DUMMYFUNCTION("""COMPUTED_VALUE"""),"Script 1")</f>
        <v>Script 1</v>
      </c>
      <c r="F1447" s="160"/>
      <c r="G1447" s="160"/>
      <c r="H1447" s="160"/>
      <c r="I1447" s="160"/>
      <c r="J1447" s="160"/>
      <c r="K1447" s="160"/>
      <c r="L1447" s="160" t="str">
        <f t="shared" ca="1" si="11"/>
        <v>Script 1</v>
      </c>
      <c r="M1447" s="161"/>
      <c r="N1447" s="150"/>
      <c r="O1447" s="150"/>
      <c r="P1447" s="150"/>
      <c r="Q1447" s="150"/>
      <c r="R1447" s="150"/>
      <c r="S1447" s="150"/>
      <c r="T1447" s="150"/>
      <c r="U1447" s="150"/>
      <c r="V1447" s="150"/>
      <c r="W1447" s="150"/>
      <c r="X1447" s="150"/>
      <c r="Y1447" s="150"/>
      <c r="Z1447" s="150"/>
      <c r="AA1447" s="150"/>
    </row>
    <row r="1448" spans="1:27" ht="12.75">
      <c r="A1448" s="150"/>
      <c r="B1448" s="158">
        <f t="shared" si="10"/>
        <v>1440</v>
      </c>
      <c r="C1448" s="159" t="str">
        <f ca="1">IFERROR(__xludf.DUMMYFUNCTION("""COMPUTED_VALUE"""),"Hazira Aqila Hashim")</f>
        <v>Hazira Aqila Hashim</v>
      </c>
      <c r="D1448" s="160" t="str">
        <f ca="1">IFERROR(__xludf.DUMMYFUNCTION("""COMPUTED_VALUE"""),"Oct 22, 2024")</f>
        <v>Oct 22, 2024</v>
      </c>
      <c r="E1448" s="160" t="str">
        <f ca="1">IFERROR(__xludf.DUMMYFUNCTION("""COMPUTED_VALUE"""),"Script 1")</f>
        <v>Script 1</v>
      </c>
      <c r="F1448" s="160"/>
      <c r="G1448" s="160"/>
      <c r="H1448" s="160"/>
      <c r="I1448" s="160"/>
      <c r="J1448" s="160"/>
      <c r="K1448" s="160"/>
      <c r="L1448" s="160" t="str">
        <f t="shared" ca="1" si="11"/>
        <v>Script 1</v>
      </c>
      <c r="M1448" s="161"/>
      <c r="N1448" s="150"/>
      <c r="O1448" s="150"/>
      <c r="P1448" s="150"/>
      <c r="Q1448" s="150"/>
      <c r="R1448" s="150"/>
      <c r="S1448" s="150"/>
      <c r="T1448" s="150"/>
      <c r="U1448" s="150"/>
      <c r="V1448" s="150"/>
      <c r="W1448" s="150"/>
      <c r="X1448" s="150"/>
      <c r="Y1448" s="150"/>
      <c r="Z1448" s="150"/>
      <c r="AA1448" s="150"/>
    </row>
    <row r="1449" spans="1:27" ht="12.75">
      <c r="A1449" s="150"/>
      <c r="B1449" s="158">
        <f t="shared" si="10"/>
        <v>1441</v>
      </c>
      <c r="C1449" s="159" t="str">
        <f ca="1">IFERROR(__xludf.DUMMYFUNCTION("""COMPUTED_VALUE"""),"Liyana Anuar")</f>
        <v>Liyana Anuar</v>
      </c>
      <c r="D1449" s="160" t="str">
        <f ca="1">IFERROR(__xludf.DUMMYFUNCTION("""COMPUTED_VALUE"""),"Oct 22, 2024")</f>
        <v>Oct 22, 2024</v>
      </c>
      <c r="E1449" s="160" t="str">
        <f ca="1">IFERROR(__xludf.DUMMYFUNCTION("""COMPUTED_VALUE"""),"Script 1")</f>
        <v>Script 1</v>
      </c>
      <c r="F1449" s="160"/>
      <c r="G1449" s="160"/>
      <c r="H1449" s="160"/>
      <c r="I1449" s="160"/>
      <c r="J1449" s="160"/>
      <c r="K1449" s="160"/>
      <c r="L1449" s="160" t="str">
        <f t="shared" ca="1" si="11"/>
        <v>Script 1</v>
      </c>
      <c r="M1449" s="161"/>
      <c r="N1449" s="150"/>
      <c r="O1449" s="150"/>
      <c r="P1449" s="150"/>
      <c r="Q1449" s="150"/>
      <c r="R1449" s="150"/>
      <c r="S1449" s="150"/>
      <c r="T1449" s="150"/>
      <c r="U1449" s="150"/>
      <c r="V1449" s="150"/>
      <c r="W1449" s="150"/>
      <c r="X1449" s="150"/>
      <c r="Y1449" s="150"/>
      <c r="Z1449" s="150"/>
      <c r="AA1449" s="150"/>
    </row>
    <row r="1450" spans="1:27" ht="12.75">
      <c r="A1450" s="150"/>
      <c r="B1450" s="158">
        <f t="shared" si="10"/>
        <v>1442</v>
      </c>
      <c r="C1450" s="159" t="str">
        <f ca="1">IFERROR(__xludf.DUMMYFUNCTION("""COMPUTED_VALUE"""),"NUR AMANI SYAMIMI MOHAMAD NAZIR")</f>
        <v>NUR AMANI SYAMIMI MOHAMAD NAZIR</v>
      </c>
      <c r="D1450" s="160" t="str">
        <f ca="1">IFERROR(__xludf.DUMMYFUNCTION("""COMPUTED_VALUE"""),"Oct 22, 2024")</f>
        <v>Oct 22, 2024</v>
      </c>
      <c r="E1450" s="160" t="str">
        <f ca="1">IFERROR(__xludf.DUMMYFUNCTION("""COMPUTED_VALUE"""),"Script 1")</f>
        <v>Script 1</v>
      </c>
      <c r="F1450" s="160"/>
      <c r="G1450" s="160"/>
      <c r="H1450" s="160"/>
      <c r="I1450" s="160"/>
      <c r="J1450" s="160"/>
      <c r="K1450" s="160"/>
      <c r="L1450" s="160" t="str">
        <f t="shared" ca="1" si="11"/>
        <v>Script 1</v>
      </c>
      <c r="M1450" s="161"/>
      <c r="N1450" s="150"/>
      <c r="O1450" s="150"/>
      <c r="P1450" s="150"/>
      <c r="Q1450" s="150"/>
      <c r="R1450" s="150"/>
      <c r="S1450" s="150"/>
      <c r="T1450" s="150"/>
      <c r="U1450" s="150"/>
      <c r="V1450" s="150"/>
      <c r="W1450" s="150"/>
      <c r="X1450" s="150"/>
      <c r="Y1450" s="150"/>
      <c r="Z1450" s="150"/>
      <c r="AA1450" s="150"/>
    </row>
    <row r="1451" spans="1:27" ht="12.75">
      <c r="A1451" s="150"/>
      <c r="B1451" s="158">
        <f t="shared" si="10"/>
        <v>1443</v>
      </c>
      <c r="C1451" s="159" t="str">
        <f ca="1">IFERROR(__xludf.DUMMYFUNCTION("""COMPUTED_VALUE"""),"Nur Hanani Mohd Radzuan")</f>
        <v>Nur Hanani Mohd Radzuan</v>
      </c>
      <c r="D1451" s="160" t="str">
        <f ca="1">IFERROR(__xludf.DUMMYFUNCTION("""COMPUTED_VALUE"""),"Oct 22, 2024")</f>
        <v>Oct 22, 2024</v>
      </c>
      <c r="E1451" s="160" t="str">
        <f ca="1">IFERROR(__xludf.DUMMYFUNCTION("""COMPUTED_VALUE"""),"Script 1")</f>
        <v>Script 1</v>
      </c>
      <c r="F1451" s="160"/>
      <c r="G1451" s="160"/>
      <c r="H1451" s="160"/>
      <c r="I1451" s="160"/>
      <c r="J1451" s="160"/>
      <c r="K1451" s="160"/>
      <c r="L1451" s="160" t="str">
        <f t="shared" ca="1" si="11"/>
        <v>Script 1</v>
      </c>
      <c r="M1451" s="161"/>
      <c r="N1451" s="150"/>
      <c r="O1451" s="150"/>
      <c r="P1451" s="150"/>
      <c r="Q1451" s="150"/>
      <c r="R1451" s="150"/>
      <c r="S1451" s="150"/>
      <c r="T1451" s="150"/>
      <c r="U1451" s="150"/>
      <c r="V1451" s="150"/>
      <c r="W1451" s="150"/>
      <c r="X1451" s="150"/>
      <c r="Y1451" s="150"/>
      <c r="Z1451" s="150"/>
      <c r="AA1451" s="150"/>
    </row>
    <row r="1452" spans="1:27" ht="12.75">
      <c r="A1452" s="150"/>
      <c r="B1452" s="158">
        <f t="shared" si="10"/>
        <v>1444</v>
      </c>
      <c r="C1452" s="159" t="str">
        <f ca="1">IFERROR(__xludf.DUMMYFUNCTION("""COMPUTED_VALUE"""),"Syazwan Taslim")</f>
        <v>Syazwan Taslim</v>
      </c>
      <c r="D1452" s="160" t="str">
        <f ca="1">IFERROR(__xludf.DUMMYFUNCTION("""COMPUTED_VALUE"""),"Oct 22, 2024")</f>
        <v>Oct 22, 2024</v>
      </c>
      <c r="E1452" s="160" t="str">
        <f ca="1">IFERROR(__xludf.DUMMYFUNCTION("""COMPUTED_VALUE"""),"Script 1")</f>
        <v>Script 1</v>
      </c>
      <c r="F1452" s="160"/>
      <c r="G1452" s="160"/>
      <c r="H1452" s="160"/>
      <c r="I1452" s="160"/>
      <c r="J1452" s="160"/>
      <c r="K1452" s="160"/>
      <c r="L1452" s="160" t="str">
        <f t="shared" ca="1" si="11"/>
        <v>Script 1</v>
      </c>
      <c r="M1452" s="161"/>
      <c r="N1452" s="150"/>
      <c r="O1452" s="150"/>
      <c r="P1452" s="150"/>
      <c r="Q1452" s="150"/>
      <c r="R1452" s="150"/>
      <c r="S1452" s="150"/>
      <c r="T1452" s="150"/>
      <c r="U1452" s="150"/>
      <c r="V1452" s="150"/>
      <c r="W1452" s="150"/>
      <c r="X1452" s="150"/>
      <c r="Y1452" s="150"/>
      <c r="Z1452" s="150"/>
      <c r="AA1452" s="150"/>
    </row>
    <row r="1453" spans="1:27" ht="12.75">
      <c r="A1453" s="150"/>
      <c r="B1453" s="158">
        <f t="shared" si="10"/>
        <v>1445</v>
      </c>
      <c r="C1453" s="159" t="str">
        <f ca="1">IFERROR(__xludf.DUMMYFUNCTION("""COMPUTED_VALUE"""),"Farhana Zulkafli, BFP ACA")</f>
        <v>Farhana Zulkafli, BFP ACA</v>
      </c>
      <c r="D1453" s="160" t="str">
        <f ca="1">IFERROR(__xludf.DUMMYFUNCTION("""COMPUTED_VALUE"""),"Oct 22, 2024")</f>
        <v>Oct 22, 2024</v>
      </c>
      <c r="E1453" s="160" t="str">
        <f ca="1">IFERROR(__xludf.DUMMYFUNCTION("""COMPUTED_VALUE"""),"Script 1")</f>
        <v>Script 1</v>
      </c>
      <c r="F1453" s="160"/>
      <c r="G1453" s="160"/>
      <c r="H1453" s="160"/>
      <c r="I1453" s="160"/>
      <c r="J1453" s="160"/>
      <c r="K1453" s="160"/>
      <c r="L1453" s="160" t="str">
        <f t="shared" ca="1" si="11"/>
        <v>Script 1</v>
      </c>
      <c r="M1453" s="161"/>
      <c r="N1453" s="150"/>
      <c r="O1453" s="150"/>
      <c r="P1453" s="150"/>
      <c r="Q1453" s="150"/>
      <c r="R1453" s="150"/>
      <c r="S1453" s="150"/>
      <c r="T1453" s="150"/>
      <c r="U1453" s="150"/>
      <c r="V1453" s="150"/>
      <c r="W1453" s="150"/>
      <c r="X1453" s="150"/>
      <c r="Y1453" s="150"/>
      <c r="Z1453" s="150"/>
      <c r="AA1453" s="150"/>
    </row>
    <row r="1454" spans="1:27" ht="12.75">
      <c r="A1454" s="150"/>
      <c r="B1454" s="158">
        <f t="shared" si="10"/>
        <v>1446</v>
      </c>
      <c r="C1454" s="159" t="str">
        <f ca="1">IFERROR(__xludf.DUMMYFUNCTION("""COMPUTED_VALUE"""),"Muhd Nizar Fazrin bin Hafiz")</f>
        <v>Muhd Nizar Fazrin bin Hafiz</v>
      </c>
      <c r="D1454" s="160" t="str">
        <f ca="1">IFERROR(__xludf.DUMMYFUNCTION("""COMPUTED_VALUE"""),"Oct 22, 2024")</f>
        <v>Oct 22, 2024</v>
      </c>
      <c r="E1454" s="160" t="str">
        <f ca="1">IFERROR(__xludf.DUMMYFUNCTION("""COMPUTED_VALUE"""),"Script 1")</f>
        <v>Script 1</v>
      </c>
      <c r="F1454" s="160"/>
      <c r="G1454" s="160"/>
      <c r="H1454" s="160"/>
      <c r="I1454" s="160"/>
      <c r="J1454" s="160"/>
      <c r="K1454" s="160"/>
      <c r="L1454" s="160" t="str">
        <f t="shared" ca="1" si="11"/>
        <v>Script 1</v>
      </c>
      <c r="M1454" s="161"/>
      <c r="N1454" s="150"/>
      <c r="O1454" s="150"/>
      <c r="P1454" s="150"/>
      <c r="Q1454" s="150"/>
      <c r="R1454" s="150"/>
      <c r="S1454" s="150"/>
      <c r="T1454" s="150"/>
      <c r="U1454" s="150"/>
      <c r="V1454" s="150"/>
      <c r="W1454" s="150"/>
      <c r="X1454" s="150"/>
      <c r="Y1454" s="150"/>
      <c r="Z1454" s="150"/>
      <c r="AA1454" s="150"/>
    </row>
    <row r="1455" spans="1:27" ht="12.75">
      <c r="A1455" s="150"/>
      <c r="B1455" s="158">
        <f t="shared" si="10"/>
        <v>1447</v>
      </c>
      <c r="C1455" s="159" t="str">
        <f ca="1">IFERROR(__xludf.DUMMYFUNCTION("""COMPUTED_VALUE"""),"Maisarah Mohtar")</f>
        <v>Maisarah Mohtar</v>
      </c>
      <c r="D1455" s="160" t="str">
        <f ca="1">IFERROR(__xludf.DUMMYFUNCTION("""COMPUTED_VALUE"""),"Oct 22, 2024")</f>
        <v>Oct 22, 2024</v>
      </c>
      <c r="E1455" s="160" t="str">
        <f ca="1">IFERROR(__xludf.DUMMYFUNCTION("""COMPUTED_VALUE"""),"Script 1")</f>
        <v>Script 1</v>
      </c>
      <c r="F1455" s="160"/>
      <c r="G1455" s="160"/>
      <c r="H1455" s="160"/>
      <c r="I1455" s="160"/>
      <c r="J1455" s="160"/>
      <c r="K1455" s="160"/>
      <c r="L1455" s="160" t="str">
        <f t="shared" ca="1" si="11"/>
        <v>Script 1</v>
      </c>
      <c r="M1455" s="161"/>
      <c r="N1455" s="150"/>
      <c r="O1455" s="150"/>
      <c r="P1455" s="150"/>
      <c r="Q1455" s="150"/>
      <c r="R1455" s="150"/>
      <c r="S1455" s="150"/>
      <c r="T1455" s="150"/>
      <c r="U1455" s="150"/>
      <c r="V1455" s="150"/>
      <c r="W1455" s="150"/>
      <c r="X1455" s="150"/>
      <c r="Y1455" s="150"/>
      <c r="Z1455" s="150"/>
      <c r="AA1455" s="150"/>
    </row>
    <row r="1456" spans="1:27" ht="12.75">
      <c r="A1456" s="150"/>
      <c r="B1456" s="158">
        <f t="shared" si="10"/>
        <v>1448</v>
      </c>
      <c r="C1456" s="159" t="str">
        <f ca="1">IFERROR(__xludf.DUMMYFUNCTION("""COMPUTED_VALUE"""),"Zulkifli Mamat")</f>
        <v>Zulkifli Mamat</v>
      </c>
      <c r="D1456" s="160" t="str">
        <f ca="1">IFERROR(__xludf.DUMMYFUNCTION("""COMPUTED_VALUE"""),"Oct 22, 2024")</f>
        <v>Oct 22, 2024</v>
      </c>
      <c r="E1456" s="160" t="str">
        <f ca="1">IFERROR(__xludf.DUMMYFUNCTION("""COMPUTED_VALUE"""),"Script 1")</f>
        <v>Script 1</v>
      </c>
      <c r="F1456" s="160"/>
      <c r="G1456" s="160"/>
      <c r="H1456" s="160"/>
      <c r="I1456" s="160"/>
      <c r="J1456" s="160"/>
      <c r="K1456" s="160"/>
      <c r="L1456" s="160" t="str">
        <f t="shared" ca="1" si="11"/>
        <v>Script 1</v>
      </c>
      <c r="M1456" s="161"/>
      <c r="N1456" s="150"/>
      <c r="O1456" s="150"/>
      <c r="P1456" s="150"/>
      <c r="Q1456" s="150"/>
      <c r="R1456" s="150"/>
      <c r="S1456" s="150"/>
      <c r="T1456" s="150"/>
      <c r="U1456" s="150"/>
      <c r="V1456" s="150"/>
      <c r="W1456" s="150"/>
      <c r="X1456" s="150"/>
      <c r="Y1456" s="150"/>
      <c r="Z1456" s="150"/>
      <c r="AA1456" s="150"/>
    </row>
    <row r="1457" spans="1:27" ht="12.75">
      <c r="A1457" s="150"/>
      <c r="B1457" s="158">
        <f t="shared" si="10"/>
        <v>1449</v>
      </c>
      <c r="C1457" s="159" t="str">
        <f ca="1">IFERROR(__xludf.DUMMYFUNCTION("""COMPUTED_VALUE"""),"Nurul Amirah Md Yusoff")</f>
        <v>Nurul Amirah Md Yusoff</v>
      </c>
      <c r="D1457" s="160" t="str">
        <f ca="1">IFERROR(__xludf.DUMMYFUNCTION("""COMPUTED_VALUE"""),"Oct 22, 2024")</f>
        <v>Oct 22, 2024</v>
      </c>
      <c r="E1457" s="160" t="str">
        <f ca="1">IFERROR(__xludf.DUMMYFUNCTION("""COMPUTED_VALUE"""),"Script 1")</f>
        <v>Script 1</v>
      </c>
      <c r="F1457" s="160"/>
      <c r="G1457" s="160"/>
      <c r="H1457" s="160"/>
      <c r="I1457" s="160"/>
      <c r="J1457" s="160"/>
      <c r="K1457" s="160"/>
      <c r="L1457" s="160" t="str">
        <f t="shared" ca="1" si="11"/>
        <v>Script 1</v>
      </c>
      <c r="M1457" s="161"/>
      <c r="N1457" s="150"/>
      <c r="O1457" s="150"/>
      <c r="P1457" s="150"/>
      <c r="Q1457" s="150"/>
      <c r="R1457" s="150"/>
      <c r="S1457" s="150"/>
      <c r="T1457" s="150"/>
      <c r="U1457" s="150"/>
      <c r="V1457" s="150"/>
      <c r="W1457" s="150"/>
      <c r="X1457" s="150"/>
      <c r="Y1457" s="150"/>
      <c r="Z1457" s="150"/>
      <c r="AA1457" s="150"/>
    </row>
    <row r="1458" spans="1:27" ht="12.75">
      <c r="A1458" s="150"/>
      <c r="B1458" s="158">
        <f t="shared" si="10"/>
        <v>1450</v>
      </c>
      <c r="C1458" s="159" t="str">
        <f ca="1">IFERROR(__xludf.DUMMYFUNCTION("""COMPUTED_VALUE"""),"Siti Husna Khairul Zaman")</f>
        <v>Siti Husna Khairul Zaman</v>
      </c>
      <c r="D1458" s="160" t="str">
        <f ca="1">IFERROR(__xludf.DUMMYFUNCTION("""COMPUTED_VALUE"""),"Oct 22, 2024")</f>
        <v>Oct 22, 2024</v>
      </c>
      <c r="E1458" s="160" t="str">
        <f ca="1">IFERROR(__xludf.DUMMYFUNCTION("""COMPUTED_VALUE"""),"Script 1")</f>
        <v>Script 1</v>
      </c>
      <c r="F1458" s="160"/>
      <c r="G1458" s="160"/>
      <c r="H1458" s="160"/>
      <c r="I1458" s="160"/>
      <c r="J1458" s="160"/>
      <c r="K1458" s="160"/>
      <c r="L1458" s="160" t="str">
        <f t="shared" ca="1" si="11"/>
        <v>Script 1</v>
      </c>
      <c r="M1458" s="161"/>
      <c r="N1458" s="150"/>
      <c r="O1458" s="150"/>
      <c r="P1458" s="150"/>
      <c r="Q1458" s="150"/>
      <c r="R1458" s="150"/>
      <c r="S1458" s="150"/>
      <c r="T1458" s="150"/>
      <c r="U1458" s="150"/>
      <c r="V1458" s="150"/>
      <c r="W1458" s="150"/>
      <c r="X1458" s="150"/>
      <c r="Y1458" s="150"/>
      <c r="Z1458" s="150"/>
      <c r="AA1458" s="150"/>
    </row>
    <row r="1459" spans="1:27" ht="12.75">
      <c r="A1459" s="150"/>
      <c r="B1459" s="158">
        <f t="shared" si="10"/>
        <v>1451</v>
      </c>
      <c r="C1459" s="159" t="str">
        <f ca="1">IFERROR(__xludf.DUMMYFUNCTION("""COMPUTED_VALUE"""),"Najid IdulBakri")</f>
        <v>Najid IdulBakri</v>
      </c>
      <c r="D1459" s="160" t="str">
        <f ca="1">IFERROR(__xludf.DUMMYFUNCTION("""COMPUTED_VALUE"""),"Oct 22, 2024")</f>
        <v>Oct 22, 2024</v>
      </c>
      <c r="E1459" s="160" t="str">
        <f ca="1">IFERROR(__xludf.DUMMYFUNCTION("""COMPUTED_VALUE"""),"Script 1")</f>
        <v>Script 1</v>
      </c>
      <c r="F1459" s="160"/>
      <c r="G1459" s="160"/>
      <c r="H1459" s="160"/>
      <c r="I1459" s="160"/>
      <c r="J1459" s="160"/>
      <c r="K1459" s="160"/>
      <c r="L1459" s="160" t="str">
        <f t="shared" ca="1" si="11"/>
        <v>Script 1</v>
      </c>
      <c r="M1459" s="161"/>
      <c r="N1459" s="150"/>
      <c r="O1459" s="150"/>
      <c r="P1459" s="150"/>
      <c r="Q1459" s="150"/>
      <c r="R1459" s="150"/>
      <c r="S1459" s="150"/>
      <c r="T1459" s="150"/>
      <c r="U1459" s="150"/>
      <c r="V1459" s="150"/>
      <c r="W1459" s="150"/>
      <c r="X1459" s="150"/>
      <c r="Y1459" s="150"/>
      <c r="Z1459" s="150"/>
      <c r="AA1459" s="150"/>
    </row>
    <row r="1460" spans="1:27" ht="12.75">
      <c r="A1460" s="150"/>
      <c r="B1460" s="158">
        <f t="shared" si="10"/>
        <v>1452</v>
      </c>
      <c r="C1460" s="159" t="str">
        <f ca="1">IFERROR(__xludf.DUMMYFUNCTION("""COMPUTED_VALUE"""),"Ifdatul Aziera Nazri")</f>
        <v>Ifdatul Aziera Nazri</v>
      </c>
      <c r="D1460" s="160" t="str">
        <f ca="1">IFERROR(__xludf.DUMMYFUNCTION("""COMPUTED_VALUE"""),"Oct 22, 2024")</f>
        <v>Oct 22, 2024</v>
      </c>
      <c r="E1460" s="160" t="str">
        <f ca="1">IFERROR(__xludf.DUMMYFUNCTION("""COMPUTED_VALUE"""),"Script 1")</f>
        <v>Script 1</v>
      </c>
      <c r="F1460" s="160"/>
      <c r="G1460" s="160"/>
      <c r="H1460" s="160"/>
      <c r="I1460" s="160"/>
      <c r="J1460" s="160"/>
      <c r="K1460" s="160"/>
      <c r="L1460" s="160" t="str">
        <f t="shared" ca="1" si="11"/>
        <v>Script 1</v>
      </c>
      <c r="M1460" s="161"/>
      <c r="N1460" s="150"/>
      <c r="O1460" s="150"/>
      <c r="P1460" s="150"/>
      <c r="Q1460" s="150"/>
      <c r="R1460" s="150"/>
      <c r="S1460" s="150"/>
      <c r="T1460" s="150"/>
      <c r="U1460" s="150"/>
      <c r="V1460" s="150"/>
      <c r="W1460" s="150"/>
      <c r="X1460" s="150"/>
      <c r="Y1460" s="150"/>
      <c r="Z1460" s="150"/>
      <c r="AA1460" s="150"/>
    </row>
    <row r="1461" spans="1:27" ht="12.75">
      <c r="A1461" s="150"/>
      <c r="B1461" s="158">
        <f t="shared" si="10"/>
        <v>1453</v>
      </c>
      <c r="C1461" s="159" t="str">
        <f ca="1">IFERROR(__xludf.DUMMYFUNCTION("""COMPUTED_VALUE"""),"Nurul Ain")</f>
        <v>Nurul Ain</v>
      </c>
      <c r="D1461" s="160" t="str">
        <f ca="1">IFERROR(__xludf.DUMMYFUNCTION("""COMPUTED_VALUE"""),"Oct 22, 2024")</f>
        <v>Oct 22, 2024</v>
      </c>
      <c r="E1461" s="160" t="str">
        <f ca="1">IFERROR(__xludf.DUMMYFUNCTION("""COMPUTED_VALUE"""),"Script 1")</f>
        <v>Script 1</v>
      </c>
      <c r="F1461" s="160"/>
      <c r="G1461" s="160"/>
      <c r="H1461" s="160"/>
      <c r="I1461" s="160"/>
      <c r="J1461" s="160"/>
      <c r="K1461" s="160"/>
      <c r="L1461" s="160" t="str">
        <f t="shared" ca="1" si="11"/>
        <v>Script 1</v>
      </c>
      <c r="M1461" s="161"/>
      <c r="N1461" s="150"/>
      <c r="O1461" s="150"/>
      <c r="P1461" s="150"/>
      <c r="Q1461" s="150"/>
      <c r="R1461" s="150"/>
      <c r="S1461" s="150"/>
      <c r="T1461" s="150"/>
      <c r="U1461" s="150"/>
      <c r="V1461" s="150"/>
      <c r="W1461" s="150"/>
      <c r="X1461" s="150"/>
      <c r="Y1461" s="150"/>
      <c r="Z1461" s="150"/>
      <c r="AA1461" s="150"/>
    </row>
    <row r="1462" spans="1:27" ht="12.75">
      <c r="A1462" s="150"/>
      <c r="B1462" s="158">
        <f t="shared" si="10"/>
        <v>1454</v>
      </c>
      <c r="C1462" s="159" t="str">
        <f ca="1">IFERROR(__xludf.DUMMYFUNCTION("""COMPUTED_VALUE"""),"Puteri Nursyaqilah")</f>
        <v>Puteri Nursyaqilah</v>
      </c>
      <c r="D1462" s="160" t="str">
        <f ca="1">IFERROR(__xludf.DUMMYFUNCTION("""COMPUTED_VALUE"""),"Oct 22, 2024")</f>
        <v>Oct 22, 2024</v>
      </c>
      <c r="E1462" s="160" t="str">
        <f ca="1">IFERROR(__xludf.DUMMYFUNCTION("""COMPUTED_VALUE"""),"Script 1")</f>
        <v>Script 1</v>
      </c>
      <c r="F1462" s="160"/>
      <c r="G1462" s="160"/>
      <c r="H1462" s="160"/>
      <c r="I1462" s="160"/>
      <c r="J1462" s="160"/>
      <c r="K1462" s="160"/>
      <c r="L1462" s="160" t="str">
        <f t="shared" ca="1" si="11"/>
        <v>Script 1</v>
      </c>
      <c r="M1462" s="161"/>
      <c r="N1462" s="150"/>
      <c r="O1462" s="150"/>
      <c r="P1462" s="150"/>
      <c r="Q1462" s="150"/>
      <c r="R1462" s="150"/>
      <c r="S1462" s="150"/>
      <c r="T1462" s="150"/>
      <c r="U1462" s="150"/>
      <c r="V1462" s="150"/>
      <c r="W1462" s="150"/>
      <c r="X1462" s="150"/>
      <c r="Y1462" s="150"/>
      <c r="Z1462" s="150"/>
      <c r="AA1462" s="150"/>
    </row>
    <row r="1463" spans="1:27" ht="12.75">
      <c r="A1463" s="150"/>
      <c r="B1463" s="158">
        <f t="shared" si="10"/>
        <v>1455</v>
      </c>
      <c r="C1463" s="159" t="str">
        <f ca="1">IFERROR(__xludf.DUMMYFUNCTION("""COMPUTED_VALUE"""),"Farah Adibah")</f>
        <v>Farah Adibah</v>
      </c>
      <c r="D1463" s="160" t="str">
        <f ca="1">IFERROR(__xludf.DUMMYFUNCTION("""COMPUTED_VALUE"""),"Oct 22, 2024")</f>
        <v>Oct 22, 2024</v>
      </c>
      <c r="E1463" s="160" t="str">
        <f ca="1">IFERROR(__xludf.DUMMYFUNCTION("""COMPUTED_VALUE"""),"Script 1")</f>
        <v>Script 1</v>
      </c>
      <c r="F1463" s="160"/>
      <c r="G1463" s="160"/>
      <c r="H1463" s="160"/>
      <c r="I1463" s="160"/>
      <c r="J1463" s="160"/>
      <c r="K1463" s="160"/>
      <c r="L1463" s="160" t="str">
        <f t="shared" ca="1" si="11"/>
        <v>Script 1</v>
      </c>
      <c r="M1463" s="161"/>
      <c r="N1463" s="150"/>
      <c r="O1463" s="150"/>
      <c r="P1463" s="150"/>
      <c r="Q1463" s="150"/>
      <c r="R1463" s="150"/>
      <c r="S1463" s="150"/>
      <c r="T1463" s="150"/>
      <c r="U1463" s="150"/>
      <c r="V1463" s="150"/>
      <c r="W1463" s="150"/>
      <c r="X1463" s="150"/>
      <c r="Y1463" s="150"/>
      <c r="Z1463" s="150"/>
      <c r="AA1463" s="150"/>
    </row>
    <row r="1464" spans="1:27" ht="12.75">
      <c r="A1464" s="150"/>
      <c r="B1464" s="158">
        <f t="shared" si="10"/>
        <v>1456</v>
      </c>
      <c r="C1464" s="159" t="str">
        <f ca="1">IFERROR(__xludf.DUMMYFUNCTION("""COMPUTED_VALUE"""),"Adlika Arzemi")</f>
        <v>Adlika Arzemi</v>
      </c>
      <c r="D1464" s="160" t="str">
        <f ca="1">IFERROR(__xludf.DUMMYFUNCTION("""COMPUTED_VALUE"""),"Oct 22, 2024")</f>
        <v>Oct 22, 2024</v>
      </c>
      <c r="E1464" s="160" t="str">
        <f ca="1">IFERROR(__xludf.DUMMYFUNCTION("""COMPUTED_VALUE"""),"Script 1")</f>
        <v>Script 1</v>
      </c>
      <c r="F1464" s="160"/>
      <c r="G1464" s="160"/>
      <c r="H1464" s="160"/>
      <c r="I1464" s="160"/>
      <c r="J1464" s="160"/>
      <c r="K1464" s="160"/>
      <c r="L1464" s="160" t="str">
        <f t="shared" ca="1" si="11"/>
        <v>Script 1</v>
      </c>
      <c r="M1464" s="161"/>
      <c r="N1464" s="150"/>
      <c r="O1464" s="150"/>
      <c r="P1464" s="150"/>
      <c r="Q1464" s="150"/>
      <c r="R1464" s="150"/>
      <c r="S1464" s="150"/>
      <c r="T1464" s="150"/>
      <c r="U1464" s="150"/>
      <c r="V1464" s="150"/>
      <c r="W1464" s="150"/>
      <c r="X1464" s="150"/>
      <c r="Y1464" s="150"/>
      <c r="Z1464" s="150"/>
      <c r="AA1464" s="150"/>
    </row>
    <row r="1465" spans="1:27" ht="12.75">
      <c r="A1465" s="150"/>
      <c r="B1465" s="158">
        <f t="shared" si="10"/>
        <v>1457</v>
      </c>
      <c r="C1465" s="159" t="str">
        <f ca="1">IFERROR(__xludf.DUMMYFUNCTION("""COMPUTED_VALUE"""),"Muhammad Rushdi")</f>
        <v>Muhammad Rushdi</v>
      </c>
      <c r="D1465" s="160" t="str">
        <f ca="1">IFERROR(__xludf.DUMMYFUNCTION("""COMPUTED_VALUE"""),"Oct 22, 2024")</f>
        <v>Oct 22, 2024</v>
      </c>
      <c r="E1465" s="160" t="str">
        <f ca="1">IFERROR(__xludf.DUMMYFUNCTION("""COMPUTED_VALUE"""),"Script 1")</f>
        <v>Script 1</v>
      </c>
      <c r="F1465" s="160"/>
      <c r="G1465" s="160"/>
      <c r="H1465" s="160"/>
      <c r="I1465" s="160"/>
      <c r="J1465" s="160"/>
      <c r="K1465" s="160"/>
      <c r="L1465" s="160" t="str">
        <f t="shared" ca="1" si="11"/>
        <v>Script 1</v>
      </c>
      <c r="M1465" s="161"/>
      <c r="N1465" s="150"/>
      <c r="O1465" s="150"/>
      <c r="P1465" s="150"/>
      <c r="Q1465" s="150"/>
      <c r="R1465" s="150"/>
      <c r="S1465" s="150"/>
      <c r="T1465" s="150"/>
      <c r="U1465" s="150"/>
      <c r="V1465" s="150"/>
      <c r="W1465" s="150"/>
      <c r="X1465" s="150"/>
      <c r="Y1465" s="150"/>
      <c r="Z1465" s="150"/>
      <c r="AA1465" s="150"/>
    </row>
    <row r="1466" spans="1:27" ht="12.75">
      <c r="A1466" s="150"/>
      <c r="B1466" s="158">
        <f t="shared" si="10"/>
        <v>1458</v>
      </c>
      <c r="C1466" s="159" t="str">
        <f ca="1">IFERROR(__xludf.DUMMYFUNCTION("""COMPUTED_VALUE"""),"Nor Ainna Fitri")</f>
        <v>Nor Ainna Fitri</v>
      </c>
      <c r="D1466" s="160" t="str">
        <f ca="1">IFERROR(__xludf.DUMMYFUNCTION("""COMPUTED_VALUE"""),"Oct 22, 2024")</f>
        <v>Oct 22, 2024</v>
      </c>
      <c r="E1466" s="160" t="str">
        <f ca="1">IFERROR(__xludf.DUMMYFUNCTION("""COMPUTED_VALUE"""),"Script 1")</f>
        <v>Script 1</v>
      </c>
      <c r="F1466" s="160"/>
      <c r="G1466" s="160"/>
      <c r="H1466" s="160"/>
      <c r="I1466" s="160"/>
      <c r="J1466" s="160"/>
      <c r="K1466" s="160"/>
      <c r="L1466" s="160" t="str">
        <f t="shared" ca="1" si="11"/>
        <v>Script 1</v>
      </c>
      <c r="M1466" s="161"/>
      <c r="N1466" s="150"/>
      <c r="O1466" s="150"/>
      <c r="P1466" s="150"/>
      <c r="Q1466" s="150"/>
      <c r="R1466" s="150"/>
      <c r="S1466" s="150"/>
      <c r="T1466" s="150"/>
      <c r="U1466" s="150"/>
      <c r="V1466" s="150"/>
      <c r="W1466" s="150"/>
      <c r="X1466" s="150"/>
      <c r="Y1466" s="150"/>
      <c r="Z1466" s="150"/>
      <c r="AA1466" s="150"/>
    </row>
    <row r="1467" spans="1:27" ht="12.75">
      <c r="A1467" s="150"/>
      <c r="B1467" s="158">
        <f t="shared" si="10"/>
        <v>1459</v>
      </c>
      <c r="C1467" s="159" t="str">
        <f ca="1">IFERROR(__xludf.DUMMYFUNCTION("""COMPUTED_VALUE"""),"Ahmad Farhan")</f>
        <v>Ahmad Farhan</v>
      </c>
      <c r="D1467" s="160" t="str">
        <f ca="1">IFERROR(__xludf.DUMMYFUNCTION("""COMPUTED_VALUE"""),"Oct 22, 2024")</f>
        <v>Oct 22, 2024</v>
      </c>
      <c r="E1467" s="160" t="str">
        <f ca="1">IFERROR(__xludf.DUMMYFUNCTION("""COMPUTED_VALUE"""),"Script 1")</f>
        <v>Script 1</v>
      </c>
      <c r="F1467" s="160"/>
      <c r="G1467" s="160"/>
      <c r="H1467" s="160"/>
      <c r="I1467" s="160"/>
      <c r="J1467" s="160"/>
      <c r="K1467" s="160"/>
      <c r="L1467" s="160" t="str">
        <f t="shared" ca="1" si="11"/>
        <v>Script 1</v>
      </c>
      <c r="M1467" s="161"/>
      <c r="N1467" s="150"/>
      <c r="O1467" s="150"/>
      <c r="P1467" s="150"/>
      <c r="Q1467" s="150"/>
      <c r="R1467" s="150"/>
      <c r="S1467" s="150"/>
      <c r="T1467" s="150"/>
      <c r="U1467" s="150"/>
      <c r="V1467" s="150"/>
      <c r="W1467" s="150"/>
      <c r="X1467" s="150"/>
      <c r="Y1467" s="150"/>
      <c r="Z1467" s="150"/>
      <c r="AA1467" s="150"/>
    </row>
    <row r="1468" spans="1:27" ht="12.75">
      <c r="A1468" s="150"/>
      <c r="B1468" s="158">
        <f t="shared" si="10"/>
        <v>1460</v>
      </c>
      <c r="C1468" s="159" t="str">
        <f ca="1">IFERROR(__xludf.DUMMYFUNCTION("""COMPUTED_VALUE"""),"Muhammad Syahmi Nor Dzaini")</f>
        <v>Muhammad Syahmi Nor Dzaini</v>
      </c>
      <c r="D1468" s="160" t="str">
        <f ca="1">IFERROR(__xludf.DUMMYFUNCTION("""COMPUTED_VALUE"""),"Oct 22, 2024")</f>
        <v>Oct 22, 2024</v>
      </c>
      <c r="E1468" s="160" t="str">
        <f ca="1">IFERROR(__xludf.DUMMYFUNCTION("""COMPUTED_VALUE"""),"Script 1")</f>
        <v>Script 1</v>
      </c>
      <c r="F1468" s="160"/>
      <c r="G1468" s="160"/>
      <c r="H1468" s="160"/>
      <c r="I1468" s="160"/>
      <c r="J1468" s="160"/>
      <c r="K1468" s="160"/>
      <c r="L1468" s="160" t="str">
        <f t="shared" ca="1" si="11"/>
        <v>Script 1</v>
      </c>
      <c r="M1468" s="161"/>
      <c r="N1468" s="150"/>
      <c r="O1468" s="150"/>
      <c r="P1468" s="150"/>
      <c r="Q1468" s="150"/>
      <c r="R1468" s="150"/>
      <c r="S1468" s="150"/>
      <c r="T1468" s="150"/>
      <c r="U1468" s="150"/>
      <c r="V1468" s="150"/>
      <c r="W1468" s="150"/>
      <c r="X1468" s="150"/>
      <c r="Y1468" s="150"/>
      <c r="Z1468" s="150"/>
      <c r="AA1468" s="150"/>
    </row>
    <row r="1469" spans="1:27" ht="12.75">
      <c r="A1469" s="150"/>
      <c r="B1469" s="158">
        <f t="shared" si="10"/>
        <v>1461</v>
      </c>
      <c r="C1469" s="159" t="str">
        <f ca="1">IFERROR(__xludf.DUMMYFUNCTION("""COMPUTED_VALUE"""),"Nurin Syafiqah")</f>
        <v>Nurin Syafiqah</v>
      </c>
      <c r="D1469" s="160" t="str">
        <f ca="1">IFERROR(__xludf.DUMMYFUNCTION("""COMPUTED_VALUE"""),"Oct 22, 2024")</f>
        <v>Oct 22, 2024</v>
      </c>
      <c r="E1469" s="160" t="str">
        <f ca="1">IFERROR(__xludf.DUMMYFUNCTION("""COMPUTED_VALUE"""),"Script 1")</f>
        <v>Script 1</v>
      </c>
      <c r="F1469" s="160"/>
      <c r="G1469" s="160"/>
      <c r="H1469" s="160"/>
      <c r="I1469" s="160"/>
      <c r="J1469" s="160"/>
      <c r="K1469" s="160"/>
      <c r="L1469" s="160" t="str">
        <f t="shared" ca="1" si="11"/>
        <v>Script 1</v>
      </c>
      <c r="M1469" s="161"/>
      <c r="N1469" s="150"/>
      <c r="O1469" s="150"/>
      <c r="P1469" s="150"/>
      <c r="Q1469" s="150"/>
      <c r="R1469" s="150"/>
      <c r="S1469" s="150"/>
      <c r="T1469" s="150"/>
      <c r="U1469" s="150"/>
      <c r="V1469" s="150"/>
      <c r="W1469" s="150"/>
      <c r="X1469" s="150"/>
      <c r="Y1469" s="150"/>
      <c r="Z1469" s="150"/>
      <c r="AA1469" s="150"/>
    </row>
    <row r="1470" spans="1:27" ht="12.75">
      <c r="A1470" s="150"/>
      <c r="B1470" s="158">
        <f t="shared" si="10"/>
        <v>1462</v>
      </c>
      <c r="C1470" s="159" t="str">
        <f ca="1">IFERROR(__xludf.DUMMYFUNCTION("""COMPUTED_VALUE"""),"Syazana Aliah Zakaria")</f>
        <v>Syazana Aliah Zakaria</v>
      </c>
      <c r="D1470" s="160" t="str">
        <f ca="1">IFERROR(__xludf.DUMMYFUNCTION("""COMPUTED_VALUE"""),"Oct 21, 2024")</f>
        <v>Oct 21, 2024</v>
      </c>
      <c r="E1470" s="160" t="str">
        <f ca="1">IFERROR(__xludf.DUMMYFUNCTION("""COMPUTED_VALUE"""),"Script 1")</f>
        <v>Script 1</v>
      </c>
      <c r="F1470" s="160"/>
      <c r="G1470" s="160"/>
      <c r="H1470" s="160"/>
      <c r="I1470" s="160"/>
      <c r="J1470" s="160"/>
      <c r="K1470" s="160"/>
      <c r="L1470" s="160" t="str">
        <f t="shared" ca="1" si="11"/>
        <v>Script 1</v>
      </c>
      <c r="M1470" s="161"/>
      <c r="N1470" s="150"/>
      <c r="O1470" s="150"/>
      <c r="P1470" s="150"/>
      <c r="Q1470" s="150"/>
      <c r="R1470" s="150"/>
      <c r="S1470" s="150"/>
      <c r="T1470" s="150"/>
      <c r="U1470" s="150"/>
      <c r="V1470" s="150"/>
      <c r="W1470" s="150"/>
      <c r="X1470" s="150"/>
      <c r="Y1470" s="150"/>
      <c r="Z1470" s="150"/>
      <c r="AA1470" s="150"/>
    </row>
    <row r="1471" spans="1:27" ht="12.75">
      <c r="A1471" s="150"/>
      <c r="B1471" s="158">
        <f t="shared" si="10"/>
        <v>1463</v>
      </c>
      <c r="C1471" s="159" t="str">
        <f ca="1">IFERROR(__xludf.DUMMYFUNCTION("""COMPUTED_VALUE"""),"Rizwan Rasid")</f>
        <v>Rizwan Rasid</v>
      </c>
      <c r="D1471" s="160" t="str">
        <f ca="1">IFERROR(__xludf.DUMMYFUNCTION("""COMPUTED_VALUE"""),"Oct 21, 2024")</f>
        <v>Oct 21, 2024</v>
      </c>
      <c r="E1471" s="160" t="str">
        <f ca="1">IFERROR(__xludf.DUMMYFUNCTION("""COMPUTED_VALUE"""),"Script 1")</f>
        <v>Script 1</v>
      </c>
      <c r="F1471" s="160"/>
      <c r="G1471" s="160"/>
      <c r="H1471" s="160"/>
      <c r="I1471" s="160"/>
      <c r="J1471" s="160"/>
      <c r="K1471" s="160"/>
      <c r="L1471" s="160" t="str">
        <f t="shared" ca="1" si="11"/>
        <v>Script 1</v>
      </c>
      <c r="M1471" s="161"/>
      <c r="N1471" s="150"/>
      <c r="O1471" s="150"/>
      <c r="P1471" s="150"/>
      <c r="Q1471" s="150"/>
      <c r="R1471" s="150"/>
      <c r="S1471" s="150"/>
      <c r="T1471" s="150"/>
      <c r="U1471" s="150"/>
      <c r="V1471" s="150"/>
      <c r="W1471" s="150"/>
      <c r="X1471" s="150"/>
      <c r="Y1471" s="150"/>
      <c r="Z1471" s="150"/>
      <c r="AA1471" s="150"/>
    </row>
    <row r="1472" spans="1:27" ht="12.75">
      <c r="A1472" s="150"/>
      <c r="B1472" s="158">
        <f t="shared" si="10"/>
        <v>1464</v>
      </c>
      <c r="C1472" s="159" t="str">
        <f ca="1">IFERROR(__xludf.DUMMYFUNCTION("""COMPUTED_VALUE"""),"Mohamad Ariffin")</f>
        <v>Mohamad Ariffin</v>
      </c>
      <c r="D1472" s="160" t="str">
        <f ca="1">IFERROR(__xludf.DUMMYFUNCTION("""COMPUTED_VALUE"""),"Oct 21, 2024")</f>
        <v>Oct 21, 2024</v>
      </c>
      <c r="E1472" s="160" t="str">
        <f ca="1">IFERROR(__xludf.DUMMYFUNCTION("""COMPUTED_VALUE"""),"Script 1")</f>
        <v>Script 1</v>
      </c>
      <c r="F1472" s="160"/>
      <c r="G1472" s="160"/>
      <c r="H1472" s="160"/>
      <c r="I1472" s="160"/>
      <c r="J1472" s="160"/>
      <c r="K1472" s="160"/>
      <c r="L1472" s="160" t="str">
        <f t="shared" ca="1" si="11"/>
        <v>Script 1</v>
      </c>
      <c r="M1472" s="161"/>
      <c r="N1472" s="150"/>
      <c r="O1472" s="150"/>
      <c r="P1472" s="150"/>
      <c r="Q1472" s="150"/>
      <c r="R1472" s="150"/>
      <c r="S1472" s="150"/>
      <c r="T1472" s="150"/>
      <c r="U1472" s="150"/>
      <c r="V1472" s="150"/>
      <c r="W1472" s="150"/>
      <c r="X1472" s="150"/>
      <c r="Y1472" s="150"/>
      <c r="Z1472" s="150"/>
      <c r="AA1472" s="150"/>
    </row>
    <row r="1473" spans="1:27" ht="12.75">
      <c r="A1473" s="150"/>
      <c r="B1473" s="158">
        <f t="shared" si="10"/>
        <v>1465</v>
      </c>
      <c r="C1473" s="159" t="str">
        <f ca="1">IFERROR(__xludf.DUMMYFUNCTION("""COMPUTED_VALUE"""),"Puteri Azwan")</f>
        <v>Puteri Azwan</v>
      </c>
      <c r="D1473" s="160" t="str">
        <f ca="1">IFERROR(__xludf.DUMMYFUNCTION("""COMPUTED_VALUE"""),"Oct 21, 2024")</f>
        <v>Oct 21, 2024</v>
      </c>
      <c r="E1473" s="160" t="str">
        <f ca="1">IFERROR(__xludf.DUMMYFUNCTION("""COMPUTED_VALUE"""),"Script 1")</f>
        <v>Script 1</v>
      </c>
      <c r="F1473" s="160"/>
      <c r="G1473" s="160"/>
      <c r="H1473" s="160"/>
      <c r="I1473" s="160"/>
      <c r="J1473" s="160"/>
      <c r="K1473" s="160"/>
      <c r="L1473" s="160" t="str">
        <f t="shared" ca="1" si="11"/>
        <v>Script 1</v>
      </c>
      <c r="M1473" s="161"/>
      <c r="N1473" s="150"/>
      <c r="O1473" s="150"/>
      <c r="P1473" s="150"/>
      <c r="Q1473" s="150"/>
      <c r="R1473" s="150"/>
      <c r="S1473" s="150"/>
      <c r="T1473" s="150"/>
      <c r="U1473" s="150"/>
      <c r="V1473" s="150"/>
      <c r="W1473" s="150"/>
      <c r="X1473" s="150"/>
      <c r="Y1473" s="150"/>
      <c r="Z1473" s="150"/>
      <c r="AA1473" s="150"/>
    </row>
    <row r="1474" spans="1:27" ht="12.75">
      <c r="A1474" s="150"/>
      <c r="B1474" s="158">
        <f t="shared" si="10"/>
        <v>1466</v>
      </c>
      <c r="C1474" s="159" t="str">
        <f ca="1">IFERROR(__xludf.DUMMYFUNCTION("""COMPUTED_VALUE"""),"Nurizati Ahmad Nizam")</f>
        <v>Nurizati Ahmad Nizam</v>
      </c>
      <c r="D1474" s="160" t="str">
        <f ca="1">IFERROR(__xludf.DUMMYFUNCTION("""COMPUTED_VALUE"""),"Oct 21, 2024")</f>
        <v>Oct 21, 2024</v>
      </c>
      <c r="E1474" s="160" t="str">
        <f ca="1">IFERROR(__xludf.DUMMYFUNCTION("""COMPUTED_VALUE"""),"Script 1")</f>
        <v>Script 1</v>
      </c>
      <c r="F1474" s="160"/>
      <c r="G1474" s="160"/>
      <c r="H1474" s="160"/>
      <c r="I1474" s="160"/>
      <c r="J1474" s="160"/>
      <c r="K1474" s="160"/>
      <c r="L1474" s="160" t="str">
        <f t="shared" ca="1" si="11"/>
        <v>Script 1</v>
      </c>
      <c r="M1474" s="161"/>
      <c r="N1474" s="150"/>
      <c r="O1474" s="150"/>
      <c r="P1474" s="150"/>
      <c r="Q1474" s="150"/>
      <c r="R1474" s="150"/>
      <c r="S1474" s="150"/>
      <c r="T1474" s="150"/>
      <c r="U1474" s="150"/>
      <c r="V1474" s="150"/>
      <c r="W1474" s="150"/>
      <c r="X1474" s="150"/>
      <c r="Y1474" s="150"/>
      <c r="Z1474" s="150"/>
      <c r="AA1474" s="150"/>
    </row>
    <row r="1475" spans="1:27" ht="12.75">
      <c r="A1475" s="150"/>
      <c r="B1475" s="158">
        <f t="shared" si="10"/>
        <v>1467</v>
      </c>
      <c r="C1475" s="159" t="str">
        <f ca="1">IFERROR(__xludf.DUMMYFUNCTION("""COMPUTED_VALUE"""),"Amirul Syafiq")</f>
        <v>Amirul Syafiq</v>
      </c>
      <c r="D1475" s="160" t="str">
        <f ca="1">IFERROR(__xludf.DUMMYFUNCTION("""COMPUTED_VALUE"""),"Oct 21, 2024")</f>
        <v>Oct 21, 2024</v>
      </c>
      <c r="E1475" s="160" t="str">
        <f ca="1">IFERROR(__xludf.DUMMYFUNCTION("""COMPUTED_VALUE"""),"Script 1")</f>
        <v>Script 1</v>
      </c>
      <c r="F1475" s="160"/>
      <c r="G1475" s="160"/>
      <c r="H1475" s="160"/>
      <c r="I1475" s="160"/>
      <c r="J1475" s="160"/>
      <c r="K1475" s="160"/>
      <c r="L1475" s="160" t="str">
        <f t="shared" ca="1" si="11"/>
        <v>Script 1</v>
      </c>
      <c r="M1475" s="161"/>
      <c r="N1475" s="150"/>
      <c r="O1475" s="150"/>
      <c r="P1475" s="150"/>
      <c r="Q1475" s="150"/>
      <c r="R1475" s="150"/>
      <c r="S1475" s="150"/>
      <c r="T1475" s="150"/>
      <c r="U1475" s="150"/>
      <c r="V1475" s="150"/>
      <c r="W1475" s="150"/>
      <c r="X1475" s="150"/>
      <c r="Y1475" s="150"/>
      <c r="Z1475" s="150"/>
      <c r="AA1475" s="150"/>
    </row>
    <row r="1476" spans="1:27" ht="12.75">
      <c r="A1476" s="150"/>
      <c r="B1476" s="158">
        <f t="shared" si="10"/>
        <v>1468</v>
      </c>
      <c r="C1476" s="159" t="str">
        <f ca="1">IFERROR(__xludf.DUMMYFUNCTION("""COMPUTED_VALUE"""),"Nurul Ainaa Najwa")</f>
        <v>Nurul Ainaa Najwa</v>
      </c>
      <c r="D1476" s="160" t="str">
        <f ca="1">IFERROR(__xludf.DUMMYFUNCTION("""COMPUTED_VALUE"""),"Oct 21, 2024")</f>
        <v>Oct 21, 2024</v>
      </c>
      <c r="E1476" s="160" t="str">
        <f ca="1">IFERROR(__xludf.DUMMYFUNCTION("""COMPUTED_VALUE"""),"Script 1")</f>
        <v>Script 1</v>
      </c>
      <c r="F1476" s="160"/>
      <c r="G1476" s="160"/>
      <c r="H1476" s="160"/>
      <c r="I1476" s="160"/>
      <c r="J1476" s="160"/>
      <c r="K1476" s="160"/>
      <c r="L1476" s="160" t="str">
        <f t="shared" ca="1" si="11"/>
        <v>Script 1</v>
      </c>
      <c r="M1476" s="161"/>
      <c r="N1476" s="150"/>
      <c r="O1476" s="150"/>
      <c r="P1476" s="150"/>
      <c r="Q1476" s="150"/>
      <c r="R1476" s="150"/>
      <c r="S1476" s="150"/>
      <c r="T1476" s="150"/>
      <c r="U1476" s="150"/>
      <c r="V1476" s="150"/>
      <c r="W1476" s="150"/>
      <c r="X1476" s="150"/>
      <c r="Y1476" s="150"/>
      <c r="Z1476" s="150"/>
      <c r="AA1476" s="150"/>
    </row>
    <row r="1477" spans="1:27" ht="12.75">
      <c r="A1477" s="150"/>
      <c r="B1477" s="158">
        <f t="shared" si="10"/>
        <v>1469</v>
      </c>
      <c r="C1477" s="159" t="str">
        <f ca="1">IFERROR(__xludf.DUMMYFUNCTION("""COMPUTED_VALUE"""),"Muhammad Hafizuddin Rahimie Hidir")</f>
        <v>Muhammad Hafizuddin Rahimie Hidir</v>
      </c>
      <c r="D1477" s="160" t="str">
        <f ca="1">IFERROR(__xludf.DUMMYFUNCTION("""COMPUTED_VALUE"""),"Oct 21, 2024")</f>
        <v>Oct 21, 2024</v>
      </c>
      <c r="E1477" s="160" t="str">
        <f ca="1">IFERROR(__xludf.DUMMYFUNCTION("""COMPUTED_VALUE"""),"Script 1")</f>
        <v>Script 1</v>
      </c>
      <c r="F1477" s="160"/>
      <c r="G1477" s="160"/>
      <c r="H1477" s="160"/>
      <c r="I1477" s="160"/>
      <c r="J1477" s="160"/>
      <c r="K1477" s="160"/>
      <c r="L1477" s="160" t="str">
        <f t="shared" ca="1" si="11"/>
        <v>Script 1</v>
      </c>
      <c r="M1477" s="161"/>
      <c r="N1477" s="150"/>
      <c r="O1477" s="150"/>
      <c r="P1477" s="150"/>
      <c r="Q1477" s="150"/>
      <c r="R1477" s="150"/>
      <c r="S1477" s="150"/>
      <c r="T1477" s="150"/>
      <c r="U1477" s="150"/>
      <c r="V1477" s="150"/>
      <c r="W1477" s="150"/>
      <c r="X1477" s="150"/>
      <c r="Y1477" s="150"/>
      <c r="Z1477" s="150"/>
      <c r="AA1477" s="150"/>
    </row>
    <row r="1478" spans="1:27" ht="12.75">
      <c r="A1478" s="150"/>
      <c r="B1478" s="158">
        <f t="shared" si="10"/>
        <v>1470</v>
      </c>
      <c r="C1478" s="159" t="str">
        <f ca="1">IFERROR(__xludf.DUMMYFUNCTION("""COMPUTED_VALUE"""),"Idris Bin Mustapha")</f>
        <v>Idris Bin Mustapha</v>
      </c>
      <c r="D1478" s="160" t="str">
        <f ca="1">IFERROR(__xludf.DUMMYFUNCTION("""COMPUTED_VALUE"""),"Oct 21, 2024")</f>
        <v>Oct 21, 2024</v>
      </c>
      <c r="E1478" s="160" t="str">
        <f ca="1">IFERROR(__xludf.DUMMYFUNCTION("""COMPUTED_VALUE"""),"Script 1")</f>
        <v>Script 1</v>
      </c>
      <c r="F1478" s="160"/>
      <c r="G1478" s="160"/>
      <c r="H1478" s="160"/>
      <c r="I1478" s="160"/>
      <c r="J1478" s="160"/>
      <c r="K1478" s="160"/>
      <c r="L1478" s="160" t="str">
        <f t="shared" ca="1" si="11"/>
        <v>Script 1</v>
      </c>
      <c r="M1478" s="161"/>
      <c r="N1478" s="150"/>
      <c r="O1478" s="150"/>
      <c r="P1478" s="150"/>
      <c r="Q1478" s="150"/>
      <c r="R1478" s="150"/>
      <c r="S1478" s="150"/>
      <c r="T1478" s="150"/>
      <c r="U1478" s="150"/>
      <c r="V1478" s="150"/>
      <c r="W1478" s="150"/>
      <c r="X1478" s="150"/>
      <c r="Y1478" s="150"/>
      <c r="Z1478" s="150"/>
      <c r="AA1478" s="150"/>
    </row>
    <row r="1479" spans="1:27" ht="12.75">
      <c r="A1479" s="150"/>
      <c r="B1479" s="158">
        <f t="shared" si="10"/>
        <v>1471</v>
      </c>
      <c r="C1479" s="159" t="str">
        <f ca="1">IFERROR(__xludf.DUMMYFUNCTION("""COMPUTED_VALUE"""),"Amir Zainal Rasid")</f>
        <v>Amir Zainal Rasid</v>
      </c>
      <c r="D1479" s="160" t="str">
        <f ca="1">IFERROR(__xludf.DUMMYFUNCTION("""COMPUTED_VALUE"""),"Oct 21, 2024")</f>
        <v>Oct 21, 2024</v>
      </c>
      <c r="E1479" s="160" t="str">
        <f ca="1">IFERROR(__xludf.DUMMYFUNCTION("""COMPUTED_VALUE"""),"Script 1")</f>
        <v>Script 1</v>
      </c>
      <c r="F1479" s="160"/>
      <c r="G1479" s="160"/>
      <c r="H1479" s="160"/>
      <c r="I1479" s="160"/>
      <c r="J1479" s="160"/>
      <c r="K1479" s="160"/>
      <c r="L1479" s="160" t="str">
        <f t="shared" ca="1" si="11"/>
        <v>Script 1</v>
      </c>
      <c r="M1479" s="161"/>
      <c r="N1479" s="150"/>
      <c r="O1479" s="150"/>
      <c r="P1479" s="150"/>
      <c r="Q1479" s="150"/>
      <c r="R1479" s="150"/>
      <c r="S1479" s="150"/>
      <c r="T1479" s="150"/>
      <c r="U1479" s="150"/>
      <c r="V1479" s="150"/>
      <c r="W1479" s="150"/>
      <c r="X1479" s="150"/>
      <c r="Y1479" s="150"/>
      <c r="Z1479" s="150"/>
      <c r="AA1479" s="150"/>
    </row>
    <row r="1480" spans="1:27" ht="12.75">
      <c r="A1480" s="150"/>
      <c r="B1480" s="158">
        <f t="shared" si="10"/>
        <v>1472</v>
      </c>
      <c r="C1480" s="159" t="str">
        <f ca="1">IFERROR(__xludf.DUMMYFUNCTION("""COMPUTED_VALUE"""),"M Haziq Hashim")</f>
        <v>M Haziq Hashim</v>
      </c>
      <c r="D1480" s="160" t="str">
        <f ca="1">IFERROR(__xludf.DUMMYFUNCTION("""COMPUTED_VALUE"""),"Oct 21, 2024")</f>
        <v>Oct 21, 2024</v>
      </c>
      <c r="E1480" s="160" t="str">
        <f ca="1">IFERROR(__xludf.DUMMYFUNCTION("""COMPUTED_VALUE"""),"Script 1")</f>
        <v>Script 1</v>
      </c>
      <c r="F1480" s="160"/>
      <c r="G1480" s="160"/>
      <c r="H1480" s="160"/>
      <c r="I1480" s="160"/>
      <c r="J1480" s="160"/>
      <c r="K1480" s="160"/>
      <c r="L1480" s="160" t="str">
        <f t="shared" ca="1" si="11"/>
        <v>Script 1</v>
      </c>
      <c r="M1480" s="161"/>
      <c r="N1480" s="150"/>
      <c r="O1480" s="150"/>
      <c r="P1480" s="150"/>
      <c r="Q1480" s="150"/>
      <c r="R1480" s="150"/>
      <c r="S1480" s="150"/>
      <c r="T1480" s="150"/>
      <c r="U1480" s="150"/>
      <c r="V1480" s="150"/>
      <c r="W1480" s="150"/>
      <c r="X1480" s="150"/>
      <c r="Y1480" s="150"/>
      <c r="Z1480" s="150"/>
      <c r="AA1480" s="150"/>
    </row>
    <row r="1481" spans="1:27" ht="12.75">
      <c r="A1481" s="150"/>
      <c r="B1481" s="158">
        <f t="shared" si="10"/>
        <v>1473</v>
      </c>
      <c r="C1481" s="159" t="str">
        <f ca="1">IFERROR(__xludf.DUMMYFUNCTION("""COMPUTED_VALUE"""),"Amir Harith Mohamad Shakif")</f>
        <v>Amir Harith Mohamad Shakif</v>
      </c>
      <c r="D1481" s="160" t="str">
        <f ca="1">IFERROR(__xludf.DUMMYFUNCTION("""COMPUTED_VALUE"""),"Oct 21, 2024")</f>
        <v>Oct 21, 2024</v>
      </c>
      <c r="E1481" s="160" t="str">
        <f ca="1">IFERROR(__xludf.DUMMYFUNCTION("""COMPUTED_VALUE"""),"Script 1")</f>
        <v>Script 1</v>
      </c>
      <c r="F1481" s="160"/>
      <c r="G1481" s="160"/>
      <c r="H1481" s="160"/>
      <c r="I1481" s="160"/>
      <c r="J1481" s="160"/>
      <c r="K1481" s="160"/>
      <c r="L1481" s="160" t="str">
        <f t="shared" ca="1" si="11"/>
        <v>Script 1</v>
      </c>
      <c r="M1481" s="161"/>
      <c r="N1481" s="150"/>
      <c r="O1481" s="150"/>
      <c r="P1481" s="150"/>
      <c r="Q1481" s="150"/>
      <c r="R1481" s="150"/>
      <c r="S1481" s="150"/>
      <c r="T1481" s="150"/>
      <c r="U1481" s="150"/>
      <c r="V1481" s="150"/>
      <c r="W1481" s="150"/>
      <c r="X1481" s="150"/>
      <c r="Y1481" s="150"/>
      <c r="Z1481" s="150"/>
      <c r="AA1481" s="150"/>
    </row>
    <row r="1482" spans="1:27" ht="12.75">
      <c r="A1482" s="150"/>
      <c r="B1482" s="158">
        <f t="shared" si="10"/>
        <v>1474</v>
      </c>
      <c r="C1482" s="159" t="str">
        <f ca="1">IFERROR(__xludf.DUMMYFUNCTION("""COMPUTED_VALUE"""),"Muhammad Aminuddin Syamsul Azhar")</f>
        <v>Muhammad Aminuddin Syamsul Azhar</v>
      </c>
      <c r="D1482" s="160" t="str">
        <f ca="1">IFERROR(__xludf.DUMMYFUNCTION("""COMPUTED_VALUE"""),"Oct 21, 2024")</f>
        <v>Oct 21, 2024</v>
      </c>
      <c r="E1482" s="160" t="str">
        <f ca="1">IFERROR(__xludf.DUMMYFUNCTION("""COMPUTED_VALUE"""),"Script 1")</f>
        <v>Script 1</v>
      </c>
      <c r="F1482" s="160"/>
      <c r="G1482" s="160"/>
      <c r="H1482" s="160"/>
      <c r="I1482" s="160"/>
      <c r="J1482" s="160"/>
      <c r="K1482" s="160"/>
      <c r="L1482" s="160" t="str">
        <f t="shared" ca="1" si="11"/>
        <v>Script 1</v>
      </c>
      <c r="M1482" s="161"/>
      <c r="N1482" s="150"/>
      <c r="O1482" s="150"/>
      <c r="P1482" s="150"/>
      <c r="Q1482" s="150"/>
      <c r="R1482" s="150"/>
      <c r="S1482" s="150"/>
      <c r="T1482" s="150"/>
      <c r="U1482" s="150"/>
      <c r="V1482" s="150"/>
      <c r="W1482" s="150"/>
      <c r="X1482" s="150"/>
      <c r="Y1482" s="150"/>
      <c r="Z1482" s="150"/>
      <c r="AA1482" s="150"/>
    </row>
    <row r="1483" spans="1:27" ht="12.75">
      <c r="A1483" s="150"/>
      <c r="B1483" s="158">
        <f t="shared" si="10"/>
        <v>1475</v>
      </c>
      <c r="C1483" s="159" t="str">
        <f ca="1">IFERROR(__xludf.DUMMYFUNCTION("""COMPUTED_VALUE"""),"Nurul Umairah")</f>
        <v>Nurul Umairah</v>
      </c>
      <c r="D1483" s="160" t="str">
        <f ca="1">IFERROR(__xludf.DUMMYFUNCTION("""COMPUTED_VALUE"""),"Oct 21, 2024")</f>
        <v>Oct 21, 2024</v>
      </c>
      <c r="E1483" s="160" t="str">
        <f ca="1">IFERROR(__xludf.DUMMYFUNCTION("""COMPUTED_VALUE"""),"Script 1")</f>
        <v>Script 1</v>
      </c>
      <c r="F1483" s="160"/>
      <c r="G1483" s="160"/>
      <c r="H1483" s="160"/>
      <c r="I1483" s="160"/>
      <c r="J1483" s="160"/>
      <c r="K1483" s="160"/>
      <c r="L1483" s="160" t="str">
        <f t="shared" ca="1" si="11"/>
        <v>Script 1</v>
      </c>
      <c r="M1483" s="161"/>
      <c r="N1483" s="150"/>
      <c r="O1483" s="150"/>
      <c r="P1483" s="150"/>
      <c r="Q1483" s="150"/>
      <c r="R1483" s="150"/>
      <c r="S1483" s="150"/>
      <c r="T1483" s="150"/>
      <c r="U1483" s="150"/>
      <c r="V1483" s="150"/>
      <c r="W1483" s="150"/>
      <c r="X1483" s="150"/>
      <c r="Y1483" s="150"/>
      <c r="Z1483" s="150"/>
      <c r="AA1483" s="150"/>
    </row>
    <row r="1484" spans="1:27" ht="12.75">
      <c r="A1484" s="150"/>
      <c r="B1484" s="158">
        <f t="shared" si="10"/>
        <v>1476</v>
      </c>
      <c r="C1484" s="159" t="str">
        <f ca="1">IFERROR(__xludf.DUMMYFUNCTION("""COMPUTED_VALUE"""),"MUHAMAD AMIRULHADI BIN AMIR BOHTAR")</f>
        <v>MUHAMAD AMIRULHADI BIN AMIR BOHTAR</v>
      </c>
      <c r="D1484" s="160" t="str">
        <f ca="1">IFERROR(__xludf.DUMMYFUNCTION("""COMPUTED_VALUE"""),"Oct 21, 2024")</f>
        <v>Oct 21, 2024</v>
      </c>
      <c r="E1484" s="160" t="str">
        <f ca="1">IFERROR(__xludf.DUMMYFUNCTION("""COMPUTED_VALUE"""),"Script 1")</f>
        <v>Script 1</v>
      </c>
      <c r="F1484" s="160"/>
      <c r="G1484" s="160"/>
      <c r="H1484" s="160"/>
      <c r="I1484" s="160"/>
      <c r="J1484" s="160"/>
      <c r="K1484" s="160"/>
      <c r="L1484" s="160" t="str">
        <f t="shared" ca="1" si="11"/>
        <v>Script 1</v>
      </c>
      <c r="M1484" s="161"/>
      <c r="N1484" s="150"/>
      <c r="O1484" s="150"/>
      <c r="P1484" s="150"/>
      <c r="Q1484" s="150"/>
      <c r="R1484" s="150"/>
      <c r="S1484" s="150"/>
      <c r="T1484" s="150"/>
      <c r="U1484" s="150"/>
      <c r="V1484" s="150"/>
      <c r="W1484" s="150"/>
      <c r="X1484" s="150"/>
      <c r="Y1484" s="150"/>
      <c r="Z1484" s="150"/>
      <c r="AA1484" s="150"/>
    </row>
    <row r="1485" spans="1:27" ht="12.75">
      <c r="A1485" s="150"/>
      <c r="B1485" s="158">
        <f t="shared" si="10"/>
        <v>1477</v>
      </c>
      <c r="C1485" s="159" t="str">
        <f ca="1">IFERROR(__xludf.DUMMYFUNCTION("""COMPUTED_VALUE"""),"Wan Haifa Nasuha")</f>
        <v>Wan Haifa Nasuha</v>
      </c>
      <c r="D1485" s="160" t="str">
        <f ca="1">IFERROR(__xludf.DUMMYFUNCTION("""COMPUTED_VALUE"""),"Oct 21, 2024")</f>
        <v>Oct 21, 2024</v>
      </c>
      <c r="E1485" s="160" t="str">
        <f ca="1">IFERROR(__xludf.DUMMYFUNCTION("""COMPUTED_VALUE"""),"Script 1")</f>
        <v>Script 1</v>
      </c>
      <c r="F1485" s="160"/>
      <c r="G1485" s="160"/>
      <c r="H1485" s="160"/>
      <c r="I1485" s="160"/>
      <c r="J1485" s="160"/>
      <c r="K1485" s="160"/>
      <c r="L1485" s="160" t="str">
        <f t="shared" ca="1" si="11"/>
        <v>Script 1</v>
      </c>
      <c r="M1485" s="161"/>
      <c r="N1485" s="150"/>
      <c r="O1485" s="150"/>
      <c r="P1485" s="150"/>
      <c r="Q1485" s="150"/>
      <c r="R1485" s="150"/>
      <c r="S1485" s="150"/>
      <c r="T1485" s="150"/>
      <c r="U1485" s="150"/>
      <c r="V1485" s="150"/>
      <c r="W1485" s="150"/>
      <c r="X1485" s="150"/>
      <c r="Y1485" s="150"/>
      <c r="Z1485" s="150"/>
      <c r="AA1485" s="150"/>
    </row>
    <row r="1486" spans="1:27" ht="12.75">
      <c r="A1486" s="150"/>
      <c r="B1486" s="158">
        <f t="shared" si="10"/>
        <v>1478</v>
      </c>
      <c r="C1486" s="159" t="str">
        <f ca="1">IFERROR(__xludf.DUMMYFUNCTION("""COMPUTED_VALUE"""),"Mohd Zulfahmi")</f>
        <v>Mohd Zulfahmi</v>
      </c>
      <c r="D1486" s="160" t="str">
        <f ca="1">IFERROR(__xludf.DUMMYFUNCTION("""COMPUTED_VALUE"""),"Oct 21, 2024")</f>
        <v>Oct 21, 2024</v>
      </c>
      <c r="E1486" s="160" t="str">
        <f ca="1">IFERROR(__xludf.DUMMYFUNCTION("""COMPUTED_VALUE"""),"Script 1")</f>
        <v>Script 1</v>
      </c>
      <c r="F1486" s="160"/>
      <c r="G1486" s="160"/>
      <c r="H1486" s="160"/>
      <c r="I1486" s="160"/>
      <c r="J1486" s="160"/>
      <c r="K1486" s="160"/>
      <c r="L1486" s="160" t="str">
        <f t="shared" ca="1" si="11"/>
        <v>Script 1</v>
      </c>
      <c r="M1486" s="161"/>
      <c r="N1486" s="150"/>
      <c r="O1486" s="150"/>
      <c r="P1486" s="150"/>
      <c r="Q1486" s="150"/>
      <c r="R1486" s="150"/>
      <c r="S1486" s="150"/>
      <c r="T1486" s="150"/>
      <c r="U1486" s="150"/>
      <c r="V1486" s="150"/>
      <c r="W1486" s="150"/>
      <c r="X1486" s="150"/>
      <c r="Y1486" s="150"/>
      <c r="Z1486" s="150"/>
      <c r="AA1486" s="150"/>
    </row>
    <row r="1487" spans="1:27" ht="12.75">
      <c r="A1487" s="150"/>
      <c r="B1487" s="158">
        <f t="shared" si="10"/>
        <v>1479</v>
      </c>
      <c r="C1487" s="159" t="str">
        <f ca="1">IFERROR(__xludf.DUMMYFUNCTION("""COMPUTED_VALUE"""),"QAISARA AZIZAH AMRANUDIN")</f>
        <v>QAISARA AZIZAH AMRANUDIN</v>
      </c>
      <c r="D1487" s="160" t="str">
        <f ca="1">IFERROR(__xludf.DUMMYFUNCTION("""COMPUTED_VALUE"""),"Oct 21, 2024")</f>
        <v>Oct 21, 2024</v>
      </c>
      <c r="E1487" s="160" t="str">
        <f ca="1">IFERROR(__xludf.DUMMYFUNCTION("""COMPUTED_VALUE"""),"Script 1")</f>
        <v>Script 1</v>
      </c>
      <c r="F1487" s="160"/>
      <c r="G1487" s="160"/>
      <c r="H1487" s="160"/>
      <c r="I1487" s="160"/>
      <c r="J1487" s="160"/>
      <c r="K1487" s="160"/>
      <c r="L1487" s="160" t="str">
        <f t="shared" ca="1" si="11"/>
        <v>Script 1</v>
      </c>
      <c r="M1487" s="161"/>
      <c r="N1487" s="150"/>
      <c r="O1487" s="150"/>
      <c r="P1487" s="150"/>
      <c r="Q1487" s="150"/>
      <c r="R1487" s="150"/>
      <c r="S1487" s="150"/>
      <c r="T1487" s="150"/>
      <c r="U1487" s="150"/>
      <c r="V1487" s="150"/>
      <c r="W1487" s="150"/>
      <c r="X1487" s="150"/>
      <c r="Y1487" s="150"/>
      <c r="Z1487" s="150"/>
      <c r="AA1487" s="150"/>
    </row>
    <row r="1488" spans="1:27" ht="12.75">
      <c r="A1488" s="150"/>
      <c r="B1488" s="158">
        <f t="shared" si="10"/>
        <v>1480</v>
      </c>
      <c r="C1488" s="159" t="str">
        <f ca="1">IFERROR(__xludf.DUMMYFUNCTION("""COMPUTED_VALUE"""),"Fikri Hakim")</f>
        <v>Fikri Hakim</v>
      </c>
      <c r="D1488" s="160" t="str">
        <f ca="1">IFERROR(__xludf.DUMMYFUNCTION("""COMPUTED_VALUE"""),"Oct 21, 2024")</f>
        <v>Oct 21, 2024</v>
      </c>
      <c r="E1488" s="160" t="str">
        <f ca="1">IFERROR(__xludf.DUMMYFUNCTION("""COMPUTED_VALUE"""),"Script 1")</f>
        <v>Script 1</v>
      </c>
      <c r="F1488" s="160"/>
      <c r="G1488" s="160"/>
      <c r="H1488" s="160"/>
      <c r="I1488" s="160"/>
      <c r="J1488" s="160"/>
      <c r="K1488" s="160"/>
      <c r="L1488" s="160" t="str">
        <f t="shared" ca="1" si="11"/>
        <v>Script 1</v>
      </c>
      <c r="M1488" s="161"/>
      <c r="N1488" s="150"/>
      <c r="O1488" s="150"/>
      <c r="P1488" s="150"/>
      <c r="Q1488" s="150"/>
      <c r="R1488" s="150"/>
      <c r="S1488" s="150"/>
      <c r="T1488" s="150"/>
      <c r="U1488" s="150"/>
      <c r="V1488" s="150"/>
      <c r="W1488" s="150"/>
      <c r="X1488" s="150"/>
      <c r="Y1488" s="150"/>
      <c r="Z1488" s="150"/>
      <c r="AA1488" s="150"/>
    </row>
    <row r="1489" spans="1:27" ht="12.75">
      <c r="A1489" s="150"/>
      <c r="B1489" s="158">
        <f t="shared" si="10"/>
        <v>1481</v>
      </c>
      <c r="C1489" s="159" t="str">
        <f ca="1">IFERROR(__xludf.DUMMYFUNCTION("""COMPUTED_VALUE"""),"Mior Hazman")</f>
        <v>Mior Hazman</v>
      </c>
      <c r="D1489" s="160" t="str">
        <f ca="1">IFERROR(__xludf.DUMMYFUNCTION("""COMPUTED_VALUE"""),"Oct 21, 2024")</f>
        <v>Oct 21, 2024</v>
      </c>
      <c r="E1489" s="160" t="str">
        <f ca="1">IFERROR(__xludf.DUMMYFUNCTION("""COMPUTED_VALUE"""),"Script 1")</f>
        <v>Script 1</v>
      </c>
      <c r="F1489" s="160"/>
      <c r="G1489" s="160"/>
      <c r="H1489" s="160"/>
      <c r="I1489" s="160"/>
      <c r="J1489" s="160"/>
      <c r="K1489" s="160"/>
      <c r="L1489" s="160" t="str">
        <f t="shared" ca="1" si="11"/>
        <v>Script 1</v>
      </c>
      <c r="M1489" s="161"/>
      <c r="N1489" s="150"/>
      <c r="O1489" s="150"/>
      <c r="P1489" s="150"/>
      <c r="Q1489" s="150"/>
      <c r="R1489" s="150"/>
      <c r="S1489" s="150"/>
      <c r="T1489" s="150"/>
      <c r="U1489" s="150"/>
      <c r="V1489" s="150"/>
      <c r="W1489" s="150"/>
      <c r="X1489" s="150"/>
      <c r="Y1489" s="150"/>
      <c r="Z1489" s="150"/>
      <c r="AA1489" s="150"/>
    </row>
    <row r="1490" spans="1:27" ht="12.75">
      <c r="A1490" s="150"/>
      <c r="B1490" s="158">
        <f t="shared" si="10"/>
        <v>1482</v>
      </c>
      <c r="C1490" s="159" t="str">
        <f ca="1">IFERROR(__xludf.DUMMYFUNCTION("""COMPUTED_VALUE"""),"Fadzil Aamaluddin")</f>
        <v>Fadzil Aamaluddin</v>
      </c>
      <c r="D1490" s="160" t="str">
        <f ca="1">IFERROR(__xludf.DUMMYFUNCTION("""COMPUTED_VALUE"""),"Oct 21, 2024")</f>
        <v>Oct 21, 2024</v>
      </c>
      <c r="E1490" s="160" t="str">
        <f ca="1">IFERROR(__xludf.DUMMYFUNCTION("""COMPUTED_VALUE"""),"Script 1")</f>
        <v>Script 1</v>
      </c>
      <c r="F1490" s="160"/>
      <c r="G1490" s="160"/>
      <c r="H1490" s="160"/>
      <c r="I1490" s="160"/>
      <c r="J1490" s="160"/>
      <c r="K1490" s="160"/>
      <c r="L1490" s="160" t="str">
        <f t="shared" ca="1" si="11"/>
        <v>Script 1</v>
      </c>
      <c r="M1490" s="161"/>
      <c r="N1490" s="150"/>
      <c r="O1490" s="150"/>
      <c r="P1490" s="150"/>
      <c r="Q1490" s="150"/>
      <c r="R1490" s="150"/>
      <c r="S1490" s="150"/>
      <c r="T1490" s="150"/>
      <c r="U1490" s="150"/>
      <c r="V1490" s="150"/>
      <c r="W1490" s="150"/>
      <c r="X1490" s="150"/>
      <c r="Y1490" s="150"/>
      <c r="Z1490" s="150"/>
      <c r="AA1490" s="150"/>
    </row>
    <row r="1491" spans="1:27" ht="12.75">
      <c r="A1491" s="150"/>
      <c r="B1491" s="158">
        <f t="shared" si="10"/>
        <v>1483</v>
      </c>
      <c r="C1491" s="159" t="str">
        <f ca="1">IFERROR(__xludf.DUMMYFUNCTION("""COMPUTED_VALUE"""),"Ahmad Shamsulfaiz")</f>
        <v>Ahmad Shamsulfaiz</v>
      </c>
      <c r="D1491" s="160" t="str">
        <f ca="1">IFERROR(__xludf.DUMMYFUNCTION("""COMPUTED_VALUE"""),"Oct 21, 2024")</f>
        <v>Oct 21, 2024</v>
      </c>
      <c r="E1491" s="160" t="str">
        <f ca="1">IFERROR(__xludf.DUMMYFUNCTION("""COMPUTED_VALUE"""),"Script 1")</f>
        <v>Script 1</v>
      </c>
      <c r="F1491" s="160"/>
      <c r="G1491" s="160"/>
      <c r="H1491" s="160"/>
      <c r="I1491" s="160"/>
      <c r="J1491" s="160"/>
      <c r="K1491" s="160"/>
      <c r="L1491" s="160" t="str">
        <f t="shared" ca="1" si="11"/>
        <v>Script 1</v>
      </c>
      <c r="M1491" s="161"/>
      <c r="N1491" s="150"/>
      <c r="O1491" s="150"/>
      <c r="P1491" s="150"/>
      <c r="Q1491" s="150"/>
      <c r="R1491" s="150"/>
      <c r="S1491" s="150"/>
      <c r="T1491" s="150"/>
      <c r="U1491" s="150"/>
      <c r="V1491" s="150"/>
      <c r="W1491" s="150"/>
      <c r="X1491" s="150"/>
      <c r="Y1491" s="150"/>
      <c r="Z1491" s="150"/>
      <c r="AA1491" s="150"/>
    </row>
    <row r="1492" spans="1:27" ht="12.75">
      <c r="A1492" s="150"/>
      <c r="B1492" s="158">
        <f t="shared" si="10"/>
        <v>1484</v>
      </c>
      <c r="C1492" s="159" t="str">
        <f ca="1">IFERROR(__xludf.DUMMYFUNCTION("""COMPUTED_VALUE"""),"Muhammad Fazril Kamarrudin")</f>
        <v>Muhammad Fazril Kamarrudin</v>
      </c>
      <c r="D1492" s="160" t="str">
        <f ca="1">IFERROR(__xludf.DUMMYFUNCTION("""COMPUTED_VALUE"""),"Oct 21, 2024")</f>
        <v>Oct 21, 2024</v>
      </c>
      <c r="E1492" s="160" t="str">
        <f ca="1">IFERROR(__xludf.DUMMYFUNCTION("""COMPUTED_VALUE"""),"Script 1")</f>
        <v>Script 1</v>
      </c>
      <c r="F1492" s="160"/>
      <c r="G1492" s="160"/>
      <c r="H1492" s="160"/>
      <c r="I1492" s="160"/>
      <c r="J1492" s="160"/>
      <c r="K1492" s="160"/>
      <c r="L1492" s="160" t="str">
        <f t="shared" ca="1" si="11"/>
        <v>Script 1</v>
      </c>
      <c r="M1492" s="161"/>
      <c r="N1492" s="150"/>
      <c r="O1492" s="150"/>
      <c r="P1492" s="150"/>
      <c r="Q1492" s="150"/>
      <c r="R1492" s="150"/>
      <c r="S1492" s="150"/>
      <c r="T1492" s="150"/>
      <c r="U1492" s="150"/>
      <c r="V1492" s="150"/>
      <c r="W1492" s="150"/>
      <c r="X1492" s="150"/>
      <c r="Y1492" s="150"/>
      <c r="Z1492" s="150"/>
      <c r="AA1492" s="150"/>
    </row>
    <row r="1493" spans="1:27" ht="12.75">
      <c r="A1493" s="150"/>
      <c r="B1493" s="158">
        <f t="shared" si="10"/>
        <v>1485</v>
      </c>
      <c r="C1493" s="159" t="str">
        <f ca="1">IFERROR(__xludf.DUMMYFUNCTION("""COMPUTED_VALUE"""),"Zulfikaar Zaidi")</f>
        <v>Zulfikaar Zaidi</v>
      </c>
      <c r="D1493" s="160" t="str">
        <f ca="1">IFERROR(__xludf.DUMMYFUNCTION("""COMPUTED_VALUE"""),"Oct 21, 2024")</f>
        <v>Oct 21, 2024</v>
      </c>
      <c r="E1493" s="160" t="str">
        <f ca="1">IFERROR(__xludf.DUMMYFUNCTION("""COMPUTED_VALUE"""),"Script 1")</f>
        <v>Script 1</v>
      </c>
      <c r="F1493" s="160"/>
      <c r="G1493" s="160"/>
      <c r="H1493" s="160"/>
      <c r="I1493" s="160"/>
      <c r="J1493" s="160"/>
      <c r="K1493" s="160"/>
      <c r="L1493" s="160" t="str">
        <f t="shared" ca="1" si="11"/>
        <v>Script 1</v>
      </c>
      <c r="M1493" s="161"/>
      <c r="N1493" s="150"/>
      <c r="O1493" s="150"/>
      <c r="P1493" s="150"/>
      <c r="Q1493" s="150"/>
      <c r="R1493" s="150"/>
      <c r="S1493" s="150"/>
      <c r="T1493" s="150"/>
      <c r="U1493" s="150"/>
      <c r="V1493" s="150"/>
      <c r="W1493" s="150"/>
      <c r="X1493" s="150"/>
      <c r="Y1493" s="150"/>
      <c r="Z1493" s="150"/>
      <c r="AA1493" s="150"/>
    </row>
    <row r="1494" spans="1:27" ht="12.75">
      <c r="A1494" s="150"/>
      <c r="B1494" s="158">
        <f t="shared" si="10"/>
        <v>1486</v>
      </c>
      <c r="C1494" s="159" t="str">
        <f ca="1">IFERROR(__xludf.DUMMYFUNCTION("""COMPUTED_VALUE"""),"Adib Zikri")</f>
        <v>Adib Zikri</v>
      </c>
      <c r="D1494" s="160" t="str">
        <f ca="1">IFERROR(__xludf.DUMMYFUNCTION("""COMPUTED_VALUE"""),"Oct 21, 2024")</f>
        <v>Oct 21, 2024</v>
      </c>
      <c r="E1494" s="160" t="str">
        <f ca="1">IFERROR(__xludf.DUMMYFUNCTION("""COMPUTED_VALUE"""),"Script 1")</f>
        <v>Script 1</v>
      </c>
      <c r="F1494" s="160"/>
      <c r="G1494" s="160"/>
      <c r="H1494" s="160"/>
      <c r="I1494" s="160"/>
      <c r="J1494" s="160"/>
      <c r="K1494" s="160"/>
      <c r="L1494" s="160" t="str">
        <f t="shared" ca="1" si="11"/>
        <v>Script 1</v>
      </c>
      <c r="M1494" s="161"/>
      <c r="N1494" s="150"/>
      <c r="O1494" s="150"/>
      <c r="P1494" s="150"/>
      <c r="Q1494" s="150"/>
      <c r="R1494" s="150"/>
      <c r="S1494" s="150"/>
      <c r="T1494" s="150"/>
      <c r="U1494" s="150"/>
      <c r="V1494" s="150"/>
      <c r="W1494" s="150"/>
      <c r="X1494" s="150"/>
      <c r="Y1494" s="150"/>
      <c r="Z1494" s="150"/>
      <c r="AA1494" s="150"/>
    </row>
    <row r="1495" spans="1:27" ht="12.75">
      <c r="A1495" s="150"/>
      <c r="B1495" s="158">
        <f t="shared" si="10"/>
        <v>1487</v>
      </c>
      <c r="C1495" s="159" t="str">
        <f ca="1">IFERROR(__xludf.DUMMYFUNCTION("""COMPUTED_VALUE"""),"Faris Iskandar")</f>
        <v>Faris Iskandar</v>
      </c>
      <c r="D1495" s="160" t="str">
        <f ca="1">IFERROR(__xludf.DUMMYFUNCTION("""COMPUTED_VALUE"""),"Oct 21, 2024")</f>
        <v>Oct 21, 2024</v>
      </c>
      <c r="E1495" s="160" t="str">
        <f ca="1">IFERROR(__xludf.DUMMYFUNCTION("""COMPUTED_VALUE"""),"Script 1")</f>
        <v>Script 1</v>
      </c>
      <c r="F1495" s="160"/>
      <c r="G1495" s="160"/>
      <c r="H1495" s="160"/>
      <c r="I1495" s="160"/>
      <c r="J1495" s="160"/>
      <c r="K1495" s="160"/>
      <c r="L1495" s="160" t="str">
        <f t="shared" ca="1" si="11"/>
        <v>Script 1</v>
      </c>
      <c r="M1495" s="161"/>
      <c r="N1495" s="150"/>
      <c r="O1495" s="150"/>
      <c r="P1495" s="150"/>
      <c r="Q1495" s="150"/>
      <c r="R1495" s="150"/>
      <c r="S1495" s="150"/>
      <c r="T1495" s="150"/>
      <c r="U1495" s="150"/>
      <c r="V1495" s="150"/>
      <c r="W1495" s="150"/>
      <c r="X1495" s="150"/>
      <c r="Y1495" s="150"/>
      <c r="Z1495" s="150"/>
      <c r="AA1495" s="150"/>
    </row>
    <row r="1496" spans="1:27" ht="12.75">
      <c r="A1496" s="150"/>
      <c r="B1496" s="158">
        <f t="shared" si="10"/>
        <v>1488</v>
      </c>
      <c r="C1496" s="159" t="str">
        <f ca="1">IFERROR(__xludf.DUMMYFUNCTION("""COMPUTED_VALUE"""),"Na'imah Abdul Kadir")</f>
        <v>Na'imah Abdul Kadir</v>
      </c>
      <c r="D1496" s="160" t="str">
        <f ca="1">IFERROR(__xludf.DUMMYFUNCTION("""COMPUTED_VALUE"""),"Oct 16, 2024")</f>
        <v>Oct 16, 2024</v>
      </c>
      <c r="E1496" s="160" t="str">
        <f ca="1">IFERROR(__xludf.DUMMYFUNCTION("""COMPUTED_VALUE"""),"Script 1")</f>
        <v>Script 1</v>
      </c>
      <c r="F1496" s="160"/>
      <c r="G1496" s="160"/>
      <c r="H1496" s="160"/>
      <c r="I1496" s="160"/>
      <c r="J1496" s="160"/>
      <c r="K1496" s="160"/>
      <c r="L1496" s="160" t="str">
        <f t="shared" ca="1" si="11"/>
        <v>Script 1</v>
      </c>
      <c r="M1496" s="161"/>
      <c r="N1496" s="150"/>
      <c r="O1496" s="150"/>
      <c r="P1496" s="150"/>
      <c r="Q1496" s="150"/>
      <c r="R1496" s="150"/>
      <c r="S1496" s="150"/>
      <c r="T1496" s="150"/>
      <c r="U1496" s="150"/>
      <c r="V1496" s="150"/>
      <c r="W1496" s="150"/>
      <c r="X1496" s="150"/>
      <c r="Y1496" s="150"/>
      <c r="Z1496" s="150"/>
      <c r="AA1496" s="150"/>
    </row>
    <row r="1497" spans="1:27" ht="12.75">
      <c r="A1497" s="150"/>
      <c r="B1497" s="158">
        <f t="shared" si="10"/>
        <v>1489</v>
      </c>
      <c r="C1497" s="159" t="str">
        <f ca="1">IFERROR(__xludf.DUMMYFUNCTION("""COMPUTED_VALUE"""),"Muhammad Haziq Bin Mohd Fazill")</f>
        <v>Muhammad Haziq Bin Mohd Fazill</v>
      </c>
      <c r="D1497" s="160" t="str">
        <f ca="1">IFERROR(__xludf.DUMMYFUNCTION("""COMPUTED_VALUE"""),"Oct 16, 2024")</f>
        <v>Oct 16, 2024</v>
      </c>
      <c r="E1497" s="160" t="str">
        <f ca="1">IFERROR(__xludf.DUMMYFUNCTION("""COMPUTED_VALUE"""),"Script 1")</f>
        <v>Script 1</v>
      </c>
      <c r="F1497" s="160"/>
      <c r="G1497" s="160"/>
      <c r="H1497" s="160"/>
      <c r="I1497" s="160"/>
      <c r="J1497" s="160"/>
      <c r="K1497" s="160"/>
      <c r="L1497" s="160" t="str">
        <f t="shared" ca="1" si="11"/>
        <v>Script 1</v>
      </c>
      <c r="M1497" s="161"/>
      <c r="N1497" s="150"/>
      <c r="O1497" s="150"/>
      <c r="P1497" s="150"/>
      <c r="Q1497" s="150"/>
      <c r="R1497" s="150"/>
      <c r="S1497" s="150"/>
      <c r="T1497" s="150"/>
      <c r="U1497" s="150"/>
      <c r="V1497" s="150"/>
      <c r="W1497" s="150"/>
      <c r="X1497" s="150"/>
      <c r="Y1497" s="150"/>
      <c r="Z1497" s="150"/>
      <c r="AA1497" s="150"/>
    </row>
    <row r="1498" spans="1:27" ht="12.75">
      <c r="A1498" s="150"/>
      <c r="B1498" s="158">
        <f t="shared" si="10"/>
        <v>1490</v>
      </c>
      <c r="C1498" s="159" t="str">
        <f ca="1">IFERROR(__xludf.DUMMYFUNCTION("""COMPUTED_VALUE"""),"Shaidatul Natasha")</f>
        <v>Shaidatul Natasha</v>
      </c>
      <c r="D1498" s="160" t="str">
        <f ca="1">IFERROR(__xludf.DUMMYFUNCTION("""COMPUTED_VALUE"""),"Oct 16, 2024")</f>
        <v>Oct 16, 2024</v>
      </c>
      <c r="E1498" s="160" t="str">
        <f ca="1">IFERROR(__xludf.DUMMYFUNCTION("""COMPUTED_VALUE"""),"Script 1")</f>
        <v>Script 1</v>
      </c>
      <c r="F1498" s="160"/>
      <c r="G1498" s="160"/>
      <c r="H1498" s="160"/>
      <c r="I1498" s="160"/>
      <c r="J1498" s="160"/>
      <c r="K1498" s="160"/>
      <c r="L1498" s="160" t="str">
        <f t="shared" ca="1" si="11"/>
        <v>Script 1</v>
      </c>
      <c r="M1498" s="161"/>
      <c r="N1498" s="150"/>
      <c r="O1498" s="150"/>
      <c r="P1498" s="150"/>
      <c r="Q1498" s="150"/>
      <c r="R1498" s="150"/>
      <c r="S1498" s="150"/>
      <c r="T1498" s="150"/>
      <c r="U1498" s="150"/>
      <c r="V1498" s="150"/>
      <c r="W1498" s="150"/>
      <c r="X1498" s="150"/>
      <c r="Y1498" s="150"/>
      <c r="Z1498" s="150"/>
      <c r="AA1498" s="150"/>
    </row>
    <row r="1499" spans="1:27" ht="12.75">
      <c r="A1499" s="150"/>
      <c r="B1499" s="158">
        <f t="shared" si="10"/>
        <v>1491</v>
      </c>
      <c r="C1499" s="159" t="str">
        <f ca="1">IFERROR(__xludf.DUMMYFUNCTION("""COMPUTED_VALUE"""),"AmirulNazmi Mohammad")</f>
        <v>AmirulNazmi Mohammad</v>
      </c>
      <c r="D1499" s="160" t="str">
        <f ca="1">IFERROR(__xludf.DUMMYFUNCTION("""COMPUTED_VALUE"""),"Oct 16, 2024")</f>
        <v>Oct 16, 2024</v>
      </c>
      <c r="E1499" s="160" t="str">
        <f ca="1">IFERROR(__xludf.DUMMYFUNCTION("""COMPUTED_VALUE"""),"Script 1")</f>
        <v>Script 1</v>
      </c>
      <c r="F1499" s="160"/>
      <c r="G1499" s="160"/>
      <c r="H1499" s="160"/>
      <c r="I1499" s="160"/>
      <c r="J1499" s="160"/>
      <c r="K1499" s="160"/>
      <c r="L1499" s="160" t="str">
        <f t="shared" ca="1" si="11"/>
        <v>Script 1</v>
      </c>
      <c r="M1499" s="161"/>
      <c r="N1499" s="150"/>
      <c r="O1499" s="150"/>
      <c r="P1499" s="150"/>
      <c r="Q1499" s="150"/>
      <c r="R1499" s="150"/>
      <c r="S1499" s="150"/>
      <c r="T1499" s="150"/>
      <c r="U1499" s="150"/>
      <c r="V1499" s="150"/>
      <c r="W1499" s="150"/>
      <c r="X1499" s="150"/>
      <c r="Y1499" s="150"/>
      <c r="Z1499" s="150"/>
      <c r="AA1499" s="150"/>
    </row>
    <row r="1500" spans="1:27" ht="12.75">
      <c r="A1500" s="150"/>
      <c r="B1500" s="158">
        <f t="shared" si="10"/>
        <v>1492</v>
      </c>
      <c r="C1500" s="159" t="str">
        <f ca="1">IFERROR(__xludf.DUMMYFUNCTION("""COMPUTED_VALUE"""),"Mohamad Fahmi S.")</f>
        <v>Mohamad Fahmi S.</v>
      </c>
      <c r="D1500" s="160" t="str">
        <f ca="1">IFERROR(__xludf.DUMMYFUNCTION("""COMPUTED_VALUE"""),"Oct 16, 2024")</f>
        <v>Oct 16, 2024</v>
      </c>
      <c r="E1500" s="160" t="str">
        <f ca="1">IFERROR(__xludf.DUMMYFUNCTION("""COMPUTED_VALUE"""),"Script 1")</f>
        <v>Script 1</v>
      </c>
      <c r="F1500" s="160"/>
      <c r="G1500" s="160"/>
      <c r="H1500" s="160"/>
      <c r="I1500" s="160"/>
      <c r="J1500" s="160"/>
      <c r="K1500" s="160"/>
      <c r="L1500" s="160" t="str">
        <f t="shared" ca="1" si="11"/>
        <v>Script 1</v>
      </c>
      <c r="M1500" s="161"/>
      <c r="N1500" s="150"/>
      <c r="O1500" s="150"/>
      <c r="P1500" s="150"/>
      <c r="Q1500" s="150"/>
      <c r="R1500" s="150"/>
      <c r="S1500" s="150"/>
      <c r="T1500" s="150"/>
      <c r="U1500" s="150"/>
      <c r="V1500" s="150"/>
      <c r="W1500" s="150"/>
      <c r="X1500" s="150"/>
      <c r="Y1500" s="150"/>
      <c r="Z1500" s="150"/>
      <c r="AA1500" s="150"/>
    </row>
    <row r="1501" spans="1:27" ht="12.75">
      <c r="A1501" s="150"/>
      <c r="B1501" s="158">
        <f t="shared" si="10"/>
        <v>1493</v>
      </c>
      <c r="C1501" s="159" t="str">
        <f ca="1">IFERROR(__xludf.DUMMYFUNCTION("""COMPUTED_VALUE"""),"AHMAD NUR IMAN BIN AHMAD SUMARI")</f>
        <v>AHMAD NUR IMAN BIN AHMAD SUMARI</v>
      </c>
      <c r="D1501" s="160" t="str">
        <f ca="1">IFERROR(__xludf.DUMMYFUNCTION("""COMPUTED_VALUE"""),"Oct 16, 2024")</f>
        <v>Oct 16, 2024</v>
      </c>
      <c r="E1501" s="160" t="str">
        <f ca="1">IFERROR(__xludf.DUMMYFUNCTION("""COMPUTED_VALUE"""),"Script 1")</f>
        <v>Script 1</v>
      </c>
      <c r="F1501" s="160"/>
      <c r="G1501" s="160"/>
      <c r="H1501" s="160"/>
      <c r="I1501" s="160"/>
      <c r="J1501" s="160"/>
      <c r="K1501" s="160"/>
      <c r="L1501" s="160" t="str">
        <f t="shared" ca="1" si="11"/>
        <v>Script 1</v>
      </c>
      <c r="M1501" s="161"/>
      <c r="N1501" s="150"/>
      <c r="O1501" s="150"/>
      <c r="P1501" s="150"/>
      <c r="Q1501" s="150"/>
      <c r="R1501" s="150"/>
      <c r="S1501" s="150"/>
      <c r="T1501" s="150"/>
      <c r="U1501" s="150"/>
      <c r="V1501" s="150"/>
      <c r="W1501" s="150"/>
      <c r="X1501" s="150"/>
      <c r="Y1501" s="150"/>
      <c r="Z1501" s="150"/>
      <c r="AA1501" s="150"/>
    </row>
    <row r="1502" spans="1:27" ht="12.75">
      <c r="A1502" s="150"/>
      <c r="B1502" s="158">
        <f t="shared" si="10"/>
        <v>1494</v>
      </c>
      <c r="C1502" s="159" t="str">
        <f ca="1">IFERROR(__xludf.DUMMYFUNCTION("""COMPUTED_VALUE"""),"Hanis Izzati Redhuan")</f>
        <v>Hanis Izzati Redhuan</v>
      </c>
      <c r="D1502" s="160" t="str">
        <f ca="1">IFERROR(__xludf.DUMMYFUNCTION("""COMPUTED_VALUE"""),"Oct 16, 2024")</f>
        <v>Oct 16, 2024</v>
      </c>
      <c r="E1502" s="160" t="str">
        <f ca="1">IFERROR(__xludf.DUMMYFUNCTION("""COMPUTED_VALUE"""),"Script 1")</f>
        <v>Script 1</v>
      </c>
      <c r="F1502" s="160"/>
      <c r="G1502" s="160"/>
      <c r="H1502" s="160"/>
      <c r="I1502" s="160"/>
      <c r="J1502" s="160"/>
      <c r="K1502" s="160"/>
      <c r="L1502" s="160" t="str">
        <f t="shared" ca="1" si="11"/>
        <v>Script 1</v>
      </c>
      <c r="M1502" s="161"/>
      <c r="N1502" s="150"/>
      <c r="O1502" s="150"/>
      <c r="P1502" s="150"/>
      <c r="Q1502" s="150"/>
      <c r="R1502" s="150"/>
      <c r="S1502" s="150"/>
      <c r="T1502" s="150"/>
      <c r="U1502" s="150"/>
      <c r="V1502" s="150"/>
      <c r="W1502" s="150"/>
      <c r="X1502" s="150"/>
      <c r="Y1502" s="150"/>
      <c r="Z1502" s="150"/>
      <c r="AA1502" s="150"/>
    </row>
    <row r="1503" spans="1:27" ht="12.75">
      <c r="A1503" s="150"/>
      <c r="B1503" s="158">
        <f t="shared" si="10"/>
        <v>1495</v>
      </c>
      <c r="C1503" s="159" t="str">
        <f ca="1">IFERROR(__xludf.DUMMYFUNCTION("""COMPUTED_VALUE"""),"Shafika Ghani")</f>
        <v>Shafika Ghani</v>
      </c>
      <c r="D1503" s="160" t="str">
        <f ca="1">IFERROR(__xludf.DUMMYFUNCTION("""COMPUTED_VALUE"""),"Oct 16, 2024")</f>
        <v>Oct 16, 2024</v>
      </c>
      <c r="E1503" s="160" t="str">
        <f ca="1">IFERROR(__xludf.DUMMYFUNCTION("""COMPUTED_VALUE"""),"Script 1")</f>
        <v>Script 1</v>
      </c>
      <c r="F1503" s="160"/>
      <c r="G1503" s="160"/>
      <c r="H1503" s="160"/>
      <c r="I1503" s="160"/>
      <c r="J1503" s="160"/>
      <c r="K1503" s="160"/>
      <c r="L1503" s="160" t="str">
        <f t="shared" ca="1" si="11"/>
        <v>Script 1</v>
      </c>
      <c r="M1503" s="161"/>
      <c r="N1503" s="150"/>
      <c r="O1503" s="150"/>
      <c r="P1503" s="150"/>
      <c r="Q1503" s="150"/>
      <c r="R1503" s="150"/>
      <c r="S1503" s="150"/>
      <c r="T1503" s="150"/>
      <c r="U1503" s="150"/>
      <c r="V1503" s="150"/>
      <c r="W1503" s="150"/>
      <c r="X1503" s="150"/>
      <c r="Y1503" s="150"/>
      <c r="Z1503" s="150"/>
      <c r="AA1503" s="150"/>
    </row>
    <row r="1504" spans="1:27" ht="12.75">
      <c r="A1504" s="150"/>
      <c r="B1504" s="158">
        <f t="shared" si="10"/>
        <v>1496</v>
      </c>
      <c r="C1504" s="159" t="str">
        <f ca="1">IFERROR(__xludf.DUMMYFUNCTION("""COMPUTED_VALUE"""),"Muhammad Yusuf")</f>
        <v>Muhammad Yusuf</v>
      </c>
      <c r="D1504" s="160" t="str">
        <f ca="1">IFERROR(__xludf.DUMMYFUNCTION("""COMPUTED_VALUE"""),"Oct 16, 2024")</f>
        <v>Oct 16, 2024</v>
      </c>
      <c r="E1504" s="160" t="str">
        <f ca="1">IFERROR(__xludf.DUMMYFUNCTION("""COMPUTED_VALUE"""),"Script 1")</f>
        <v>Script 1</v>
      </c>
      <c r="F1504" s="160"/>
      <c r="G1504" s="160"/>
      <c r="H1504" s="160"/>
      <c r="I1504" s="160"/>
      <c r="J1504" s="160"/>
      <c r="K1504" s="160"/>
      <c r="L1504" s="160" t="str">
        <f t="shared" ca="1" si="11"/>
        <v>Script 1</v>
      </c>
      <c r="M1504" s="161"/>
      <c r="N1504" s="150"/>
      <c r="O1504" s="150"/>
      <c r="P1504" s="150"/>
      <c r="Q1504" s="150"/>
      <c r="R1504" s="150"/>
      <c r="S1504" s="150"/>
      <c r="T1504" s="150"/>
      <c r="U1504" s="150"/>
      <c r="V1504" s="150"/>
      <c r="W1504" s="150"/>
      <c r="X1504" s="150"/>
      <c r="Y1504" s="150"/>
      <c r="Z1504" s="150"/>
      <c r="AA1504" s="150"/>
    </row>
    <row r="1505" spans="1:27" ht="12.75">
      <c r="A1505" s="150"/>
      <c r="B1505" s="158">
        <f t="shared" si="10"/>
        <v>1497</v>
      </c>
      <c r="C1505" s="159" t="str">
        <f ca="1">IFERROR(__xludf.DUMMYFUNCTION("""COMPUTED_VALUE"""),"Nur Hawaniss Herissya Md Haris")</f>
        <v>Nur Hawaniss Herissya Md Haris</v>
      </c>
      <c r="D1505" s="160" t="str">
        <f ca="1">IFERROR(__xludf.DUMMYFUNCTION("""COMPUTED_VALUE"""),"Oct 16, 2024")</f>
        <v>Oct 16, 2024</v>
      </c>
      <c r="E1505" s="160" t="str">
        <f ca="1">IFERROR(__xludf.DUMMYFUNCTION("""COMPUTED_VALUE"""),"Script 1")</f>
        <v>Script 1</v>
      </c>
      <c r="F1505" s="160"/>
      <c r="G1505" s="160"/>
      <c r="H1505" s="160"/>
      <c r="I1505" s="160"/>
      <c r="J1505" s="160"/>
      <c r="K1505" s="160"/>
      <c r="L1505" s="160" t="str">
        <f t="shared" ca="1" si="11"/>
        <v>Script 1</v>
      </c>
      <c r="M1505" s="161"/>
      <c r="N1505" s="150"/>
      <c r="O1505" s="150"/>
      <c r="P1505" s="150"/>
      <c r="Q1505" s="150"/>
      <c r="R1505" s="150"/>
      <c r="S1505" s="150"/>
      <c r="T1505" s="150"/>
      <c r="U1505" s="150"/>
      <c r="V1505" s="150"/>
      <c r="W1505" s="150"/>
      <c r="X1505" s="150"/>
      <c r="Y1505" s="150"/>
      <c r="Z1505" s="150"/>
      <c r="AA1505" s="150"/>
    </row>
    <row r="1506" spans="1:27" ht="12.75">
      <c r="A1506" s="150"/>
      <c r="B1506" s="158">
        <f t="shared" si="10"/>
        <v>1498</v>
      </c>
      <c r="C1506" s="159" t="str">
        <f ca="1">IFERROR(__xludf.DUMMYFUNCTION("""COMPUTED_VALUE"""),"Nur Azyma Nasrun")</f>
        <v>Nur Azyma Nasrun</v>
      </c>
      <c r="D1506" s="160" t="str">
        <f ca="1">IFERROR(__xludf.DUMMYFUNCTION("""COMPUTED_VALUE"""),"Oct 16, 2024")</f>
        <v>Oct 16, 2024</v>
      </c>
      <c r="E1506" s="160" t="str">
        <f ca="1">IFERROR(__xludf.DUMMYFUNCTION("""COMPUTED_VALUE"""),"Script 1")</f>
        <v>Script 1</v>
      </c>
      <c r="F1506" s="160"/>
      <c r="G1506" s="160"/>
      <c r="H1506" s="160"/>
      <c r="I1506" s="160"/>
      <c r="J1506" s="160"/>
      <c r="K1506" s="160"/>
      <c r="L1506" s="160" t="str">
        <f t="shared" ca="1" si="11"/>
        <v>Script 1</v>
      </c>
      <c r="M1506" s="161"/>
      <c r="N1506" s="150"/>
      <c r="O1506" s="150"/>
      <c r="P1506" s="150"/>
      <c r="Q1506" s="150"/>
      <c r="R1506" s="150"/>
      <c r="S1506" s="150"/>
      <c r="T1506" s="150"/>
      <c r="U1506" s="150"/>
      <c r="V1506" s="150"/>
      <c r="W1506" s="150"/>
      <c r="X1506" s="150"/>
      <c r="Y1506" s="150"/>
      <c r="Z1506" s="150"/>
      <c r="AA1506" s="150"/>
    </row>
    <row r="1507" spans="1:27" ht="12.75">
      <c r="A1507" s="150"/>
      <c r="B1507" s="158">
        <f t="shared" si="10"/>
        <v>1499</v>
      </c>
      <c r="C1507" s="159" t="str">
        <f ca="1">IFERROR(__xludf.DUMMYFUNCTION("""COMPUTED_VALUE"""),"Muhammad Zikri")</f>
        <v>Muhammad Zikri</v>
      </c>
      <c r="D1507" s="160" t="str">
        <f ca="1">IFERROR(__xludf.DUMMYFUNCTION("""COMPUTED_VALUE"""),"Oct 16, 2024")</f>
        <v>Oct 16, 2024</v>
      </c>
      <c r="E1507" s="160" t="str">
        <f ca="1">IFERROR(__xludf.DUMMYFUNCTION("""COMPUTED_VALUE"""),"Script 1")</f>
        <v>Script 1</v>
      </c>
      <c r="F1507" s="160"/>
      <c r="G1507" s="160"/>
      <c r="H1507" s="160"/>
      <c r="I1507" s="160"/>
      <c r="J1507" s="160"/>
      <c r="K1507" s="160"/>
      <c r="L1507" s="160" t="str">
        <f t="shared" ca="1" si="11"/>
        <v>Script 1</v>
      </c>
      <c r="M1507" s="161"/>
      <c r="N1507" s="150"/>
      <c r="O1507" s="150"/>
      <c r="P1507" s="150"/>
      <c r="Q1507" s="150"/>
      <c r="R1507" s="150"/>
      <c r="S1507" s="150"/>
      <c r="T1507" s="150"/>
      <c r="U1507" s="150"/>
      <c r="V1507" s="150"/>
      <c r="W1507" s="150"/>
      <c r="X1507" s="150"/>
      <c r="Y1507" s="150"/>
      <c r="Z1507" s="150"/>
      <c r="AA1507" s="150"/>
    </row>
    <row r="1508" spans="1:27" ht="12.75">
      <c r="A1508" s="150"/>
      <c r="B1508" s="158">
        <f t="shared" si="10"/>
        <v>1500</v>
      </c>
      <c r="C1508" s="159" t="str">
        <f ca="1">IFERROR(__xludf.DUMMYFUNCTION("""COMPUTED_VALUE"""),"Fathin Aquiella")</f>
        <v>Fathin Aquiella</v>
      </c>
      <c r="D1508" s="160" t="str">
        <f ca="1">IFERROR(__xludf.DUMMYFUNCTION("""COMPUTED_VALUE"""),"Oct 16, 2024")</f>
        <v>Oct 16, 2024</v>
      </c>
      <c r="E1508" s="160" t="str">
        <f ca="1">IFERROR(__xludf.DUMMYFUNCTION("""COMPUTED_VALUE"""),"Script 1")</f>
        <v>Script 1</v>
      </c>
      <c r="F1508" s="160"/>
      <c r="G1508" s="160"/>
      <c r="H1508" s="160"/>
      <c r="I1508" s="160"/>
      <c r="J1508" s="160"/>
      <c r="K1508" s="160"/>
      <c r="L1508" s="160" t="str">
        <f t="shared" ca="1" si="11"/>
        <v>Script 1</v>
      </c>
      <c r="M1508" s="161"/>
      <c r="N1508" s="150"/>
      <c r="O1508" s="150"/>
      <c r="P1508" s="150"/>
      <c r="Q1508" s="150"/>
      <c r="R1508" s="150"/>
      <c r="S1508" s="150"/>
      <c r="T1508" s="150"/>
      <c r="U1508" s="150"/>
      <c r="V1508" s="150"/>
      <c r="W1508" s="150"/>
      <c r="X1508" s="150"/>
      <c r="Y1508" s="150"/>
      <c r="Z1508" s="150"/>
      <c r="AA1508" s="150"/>
    </row>
    <row r="1509" spans="1:27" ht="12.75">
      <c r="A1509" s="150"/>
      <c r="B1509" s="158">
        <f t="shared" si="10"/>
        <v>1501</v>
      </c>
      <c r="C1509" s="159" t="str">
        <f ca="1">IFERROR(__xludf.DUMMYFUNCTION("""COMPUTED_VALUE"""),"Zahrah Annisa")</f>
        <v>Zahrah Annisa</v>
      </c>
      <c r="D1509" s="160" t="str">
        <f ca="1">IFERROR(__xludf.DUMMYFUNCTION("""COMPUTED_VALUE"""),"Oct 16, 2024")</f>
        <v>Oct 16, 2024</v>
      </c>
      <c r="E1509" s="160" t="str">
        <f ca="1">IFERROR(__xludf.DUMMYFUNCTION("""COMPUTED_VALUE"""),"Script 1")</f>
        <v>Script 1</v>
      </c>
      <c r="F1509" s="160"/>
      <c r="G1509" s="160"/>
      <c r="H1509" s="160"/>
      <c r="I1509" s="160"/>
      <c r="J1509" s="160"/>
      <c r="K1509" s="160"/>
      <c r="L1509" s="160" t="str">
        <f t="shared" ca="1" si="11"/>
        <v>Script 1</v>
      </c>
      <c r="M1509" s="161"/>
      <c r="N1509" s="150"/>
      <c r="O1509" s="150"/>
      <c r="P1509" s="150"/>
      <c r="Q1509" s="150"/>
      <c r="R1509" s="150"/>
      <c r="S1509" s="150"/>
      <c r="T1509" s="150"/>
      <c r="U1509" s="150"/>
      <c r="V1509" s="150"/>
      <c r="W1509" s="150"/>
      <c r="X1509" s="150"/>
      <c r="Y1509" s="150"/>
      <c r="Z1509" s="150"/>
      <c r="AA1509" s="150"/>
    </row>
    <row r="1510" spans="1:27" ht="12.75">
      <c r="A1510" s="150"/>
      <c r="B1510" s="158">
        <f t="shared" si="10"/>
        <v>1502</v>
      </c>
      <c r="C1510" s="159" t="str">
        <f ca="1">IFERROR(__xludf.DUMMYFUNCTION("""COMPUTED_VALUE"""),"Amirul Latif")</f>
        <v>Amirul Latif</v>
      </c>
      <c r="D1510" s="160" t="str">
        <f ca="1">IFERROR(__xludf.DUMMYFUNCTION("""COMPUTED_VALUE"""),"Oct 16, 2024")</f>
        <v>Oct 16, 2024</v>
      </c>
      <c r="E1510" s="160" t="str">
        <f ca="1">IFERROR(__xludf.DUMMYFUNCTION("""COMPUTED_VALUE"""),"Script 1")</f>
        <v>Script 1</v>
      </c>
      <c r="F1510" s="160"/>
      <c r="G1510" s="160"/>
      <c r="H1510" s="160"/>
      <c r="I1510" s="160"/>
      <c r="J1510" s="160"/>
      <c r="K1510" s="160"/>
      <c r="L1510" s="160" t="str">
        <f t="shared" ca="1" si="11"/>
        <v>Script 1</v>
      </c>
      <c r="M1510" s="161"/>
      <c r="N1510" s="150"/>
      <c r="O1510" s="150"/>
      <c r="P1510" s="150"/>
      <c r="Q1510" s="150"/>
      <c r="R1510" s="150"/>
      <c r="S1510" s="150"/>
      <c r="T1510" s="150"/>
      <c r="U1510" s="150"/>
      <c r="V1510" s="150"/>
      <c r="W1510" s="150"/>
      <c r="X1510" s="150"/>
      <c r="Y1510" s="150"/>
      <c r="Z1510" s="150"/>
      <c r="AA1510" s="150"/>
    </row>
    <row r="1511" spans="1:27" ht="12.75">
      <c r="A1511" s="150"/>
      <c r="B1511" s="158">
        <f t="shared" si="10"/>
        <v>1503</v>
      </c>
      <c r="C1511" s="159" t="str">
        <f ca="1">IFERROR(__xludf.DUMMYFUNCTION("""COMPUTED_VALUE"""),"Fazrin Zam")</f>
        <v>Fazrin Zam</v>
      </c>
      <c r="D1511" s="160" t="str">
        <f ca="1">IFERROR(__xludf.DUMMYFUNCTION("""COMPUTED_VALUE"""),"Oct 16, 2024")</f>
        <v>Oct 16, 2024</v>
      </c>
      <c r="E1511" s="160" t="str">
        <f ca="1">IFERROR(__xludf.DUMMYFUNCTION("""COMPUTED_VALUE"""),"Script 1")</f>
        <v>Script 1</v>
      </c>
      <c r="F1511" s="160"/>
      <c r="G1511" s="160"/>
      <c r="H1511" s="160"/>
      <c r="I1511" s="160"/>
      <c r="J1511" s="160"/>
      <c r="K1511" s="160"/>
      <c r="L1511" s="160" t="str">
        <f t="shared" ca="1" si="11"/>
        <v>Script 1</v>
      </c>
      <c r="M1511" s="161"/>
      <c r="N1511" s="150"/>
      <c r="O1511" s="150"/>
      <c r="P1511" s="150"/>
      <c r="Q1511" s="150"/>
      <c r="R1511" s="150"/>
      <c r="S1511" s="150"/>
      <c r="T1511" s="150"/>
      <c r="U1511" s="150"/>
      <c r="V1511" s="150"/>
      <c r="W1511" s="150"/>
      <c r="X1511" s="150"/>
      <c r="Y1511" s="150"/>
      <c r="Z1511" s="150"/>
      <c r="AA1511" s="150"/>
    </row>
    <row r="1512" spans="1:27" ht="12.75">
      <c r="A1512" s="150"/>
      <c r="B1512" s="158">
        <f t="shared" si="10"/>
        <v>1504</v>
      </c>
      <c r="C1512" s="159" t="str">
        <f ca="1">IFERROR(__xludf.DUMMYFUNCTION("""COMPUTED_VALUE"""),"NURUL SALBIAH BINTI HUSSIN")</f>
        <v>NURUL SALBIAH BINTI HUSSIN</v>
      </c>
      <c r="D1512" s="160" t="str">
        <f ca="1">IFERROR(__xludf.DUMMYFUNCTION("""COMPUTED_VALUE"""),"Oct 16, 2024")</f>
        <v>Oct 16, 2024</v>
      </c>
      <c r="E1512" s="160" t="str">
        <f ca="1">IFERROR(__xludf.DUMMYFUNCTION("""COMPUTED_VALUE"""),"Script 1")</f>
        <v>Script 1</v>
      </c>
      <c r="F1512" s="160"/>
      <c r="G1512" s="160"/>
      <c r="H1512" s="160"/>
      <c r="I1512" s="160"/>
      <c r="J1512" s="160"/>
      <c r="K1512" s="160"/>
      <c r="L1512" s="160" t="str">
        <f t="shared" ca="1" si="11"/>
        <v>Script 1</v>
      </c>
      <c r="M1512" s="161"/>
      <c r="N1512" s="150"/>
      <c r="O1512" s="150"/>
      <c r="P1512" s="150"/>
      <c r="Q1512" s="150"/>
      <c r="R1512" s="150"/>
      <c r="S1512" s="150"/>
      <c r="T1512" s="150"/>
      <c r="U1512" s="150"/>
      <c r="V1512" s="150"/>
      <c r="W1512" s="150"/>
      <c r="X1512" s="150"/>
      <c r="Y1512" s="150"/>
      <c r="Z1512" s="150"/>
      <c r="AA1512" s="150"/>
    </row>
    <row r="1513" spans="1:27" ht="12.75">
      <c r="A1513" s="150"/>
      <c r="B1513" s="158">
        <f t="shared" si="10"/>
        <v>1505</v>
      </c>
      <c r="C1513" s="159" t="str">
        <f ca="1">IFERROR(__xludf.DUMMYFUNCTION("""COMPUTED_VALUE"""),"Nurul Amirah")</f>
        <v>Nurul Amirah</v>
      </c>
      <c r="D1513" s="160" t="str">
        <f ca="1">IFERROR(__xludf.DUMMYFUNCTION("""COMPUTED_VALUE"""),"Oct 16, 2024")</f>
        <v>Oct 16, 2024</v>
      </c>
      <c r="E1513" s="160" t="str">
        <f ca="1">IFERROR(__xludf.DUMMYFUNCTION("""COMPUTED_VALUE"""),"Script 1")</f>
        <v>Script 1</v>
      </c>
      <c r="F1513" s="160"/>
      <c r="G1513" s="160"/>
      <c r="H1513" s="160"/>
      <c r="I1513" s="160"/>
      <c r="J1513" s="160"/>
      <c r="K1513" s="160"/>
      <c r="L1513" s="160" t="str">
        <f t="shared" ca="1" si="11"/>
        <v>Script 1</v>
      </c>
      <c r="M1513" s="161"/>
      <c r="N1513" s="150"/>
      <c r="O1513" s="150"/>
      <c r="P1513" s="150"/>
      <c r="Q1513" s="150"/>
      <c r="R1513" s="150"/>
      <c r="S1513" s="150"/>
      <c r="T1513" s="150"/>
      <c r="U1513" s="150"/>
      <c r="V1513" s="150"/>
      <c r="W1513" s="150"/>
      <c r="X1513" s="150"/>
      <c r="Y1513" s="150"/>
      <c r="Z1513" s="150"/>
      <c r="AA1513" s="150"/>
    </row>
    <row r="1514" spans="1:27" ht="12.75">
      <c r="A1514" s="150"/>
      <c r="B1514" s="158">
        <f t="shared" si="10"/>
        <v>1506</v>
      </c>
      <c r="C1514" s="159" t="str">
        <f ca="1">IFERROR(__xludf.DUMMYFUNCTION("""COMPUTED_VALUE"""),"Khaliesah Amalia")</f>
        <v>Khaliesah Amalia</v>
      </c>
      <c r="D1514" s="160" t="str">
        <f ca="1">IFERROR(__xludf.DUMMYFUNCTION("""COMPUTED_VALUE"""),"Oct 16, 2024")</f>
        <v>Oct 16, 2024</v>
      </c>
      <c r="E1514" s="160" t="str">
        <f ca="1">IFERROR(__xludf.DUMMYFUNCTION("""COMPUTED_VALUE"""),"Script 1")</f>
        <v>Script 1</v>
      </c>
      <c r="F1514" s="160"/>
      <c r="G1514" s="160"/>
      <c r="H1514" s="160"/>
      <c r="I1514" s="160"/>
      <c r="J1514" s="160"/>
      <c r="K1514" s="160"/>
      <c r="L1514" s="160" t="str">
        <f t="shared" ca="1" si="11"/>
        <v>Script 1</v>
      </c>
      <c r="M1514" s="161"/>
      <c r="N1514" s="150"/>
      <c r="O1514" s="150"/>
      <c r="P1514" s="150"/>
      <c r="Q1514" s="150"/>
      <c r="R1514" s="150"/>
      <c r="S1514" s="150"/>
      <c r="T1514" s="150"/>
      <c r="U1514" s="150"/>
      <c r="V1514" s="150"/>
      <c r="W1514" s="150"/>
      <c r="X1514" s="150"/>
      <c r="Y1514" s="150"/>
      <c r="Z1514" s="150"/>
      <c r="AA1514" s="150"/>
    </row>
    <row r="1515" spans="1:27" ht="12.75">
      <c r="A1515" s="150"/>
      <c r="B1515" s="158">
        <f t="shared" si="10"/>
        <v>1507</v>
      </c>
      <c r="C1515" s="159" t="str">
        <f ca="1">IFERROR(__xludf.DUMMYFUNCTION("""COMPUTED_VALUE"""),"SITI HAJAR MOHD ZULKIFLI")</f>
        <v>SITI HAJAR MOHD ZULKIFLI</v>
      </c>
      <c r="D1515" s="160" t="str">
        <f ca="1">IFERROR(__xludf.DUMMYFUNCTION("""COMPUTED_VALUE"""),"Oct 16, 2024")</f>
        <v>Oct 16, 2024</v>
      </c>
      <c r="E1515" s="160" t="str">
        <f ca="1">IFERROR(__xludf.DUMMYFUNCTION("""COMPUTED_VALUE"""),"Script 1")</f>
        <v>Script 1</v>
      </c>
      <c r="F1515" s="160"/>
      <c r="G1515" s="160"/>
      <c r="H1515" s="160"/>
      <c r="I1515" s="160"/>
      <c r="J1515" s="160"/>
      <c r="K1515" s="160"/>
      <c r="L1515" s="160" t="str">
        <f t="shared" ca="1" si="11"/>
        <v>Script 1</v>
      </c>
      <c r="M1515" s="161"/>
      <c r="N1515" s="150"/>
      <c r="O1515" s="150"/>
      <c r="P1515" s="150"/>
      <c r="Q1515" s="150"/>
      <c r="R1515" s="150"/>
      <c r="S1515" s="150"/>
      <c r="T1515" s="150"/>
      <c r="U1515" s="150"/>
      <c r="V1515" s="150"/>
      <c r="W1515" s="150"/>
      <c r="X1515" s="150"/>
      <c r="Y1515" s="150"/>
      <c r="Z1515" s="150"/>
      <c r="AA1515" s="150"/>
    </row>
    <row r="1516" spans="1:27" ht="12.75">
      <c r="A1516" s="150"/>
      <c r="B1516" s="158">
        <f t="shared" si="10"/>
        <v>1508</v>
      </c>
      <c r="C1516" s="159" t="str">
        <f ca="1">IFERROR(__xludf.DUMMYFUNCTION("""COMPUTED_VALUE"""),"Sharmine Ayunie")</f>
        <v>Sharmine Ayunie</v>
      </c>
      <c r="D1516" s="160" t="str">
        <f ca="1">IFERROR(__xludf.DUMMYFUNCTION("""COMPUTED_VALUE"""),"Oct 16, 2024")</f>
        <v>Oct 16, 2024</v>
      </c>
      <c r="E1516" s="160" t="str">
        <f ca="1">IFERROR(__xludf.DUMMYFUNCTION("""COMPUTED_VALUE"""),"Script 1")</f>
        <v>Script 1</v>
      </c>
      <c r="F1516" s="160"/>
      <c r="G1516" s="160"/>
      <c r="H1516" s="160"/>
      <c r="I1516" s="160"/>
      <c r="J1516" s="160"/>
      <c r="K1516" s="160"/>
      <c r="L1516" s="160" t="str">
        <f t="shared" ca="1" si="11"/>
        <v>Script 1</v>
      </c>
      <c r="M1516" s="161"/>
      <c r="N1516" s="150"/>
      <c r="O1516" s="150"/>
      <c r="P1516" s="150"/>
      <c r="Q1516" s="150"/>
      <c r="R1516" s="150"/>
      <c r="S1516" s="150"/>
      <c r="T1516" s="150"/>
      <c r="U1516" s="150"/>
      <c r="V1516" s="150"/>
      <c r="W1516" s="150"/>
      <c r="X1516" s="150"/>
      <c r="Y1516" s="150"/>
      <c r="Z1516" s="150"/>
      <c r="AA1516" s="150"/>
    </row>
    <row r="1517" spans="1:27" ht="12.75">
      <c r="A1517" s="150"/>
      <c r="B1517" s="158">
        <f t="shared" si="10"/>
        <v>1509</v>
      </c>
      <c r="C1517" s="159" t="str">
        <f ca="1">IFERROR(__xludf.DUMMYFUNCTION("""COMPUTED_VALUE"""),"Muhammad Izzat Haziq Rumaizi")</f>
        <v>Muhammad Izzat Haziq Rumaizi</v>
      </c>
      <c r="D1517" s="160" t="str">
        <f ca="1">IFERROR(__xludf.DUMMYFUNCTION("""COMPUTED_VALUE"""),"Oct 16, 2024")</f>
        <v>Oct 16, 2024</v>
      </c>
      <c r="E1517" s="160" t="str">
        <f ca="1">IFERROR(__xludf.DUMMYFUNCTION("""COMPUTED_VALUE"""),"Script 1")</f>
        <v>Script 1</v>
      </c>
      <c r="F1517" s="160"/>
      <c r="G1517" s="160"/>
      <c r="H1517" s="160"/>
      <c r="I1517" s="160"/>
      <c r="J1517" s="160"/>
      <c r="K1517" s="160"/>
      <c r="L1517" s="160" t="str">
        <f t="shared" ca="1" si="11"/>
        <v>Script 1</v>
      </c>
      <c r="M1517" s="161"/>
      <c r="N1517" s="150"/>
      <c r="O1517" s="150"/>
      <c r="P1517" s="150"/>
      <c r="Q1517" s="150"/>
      <c r="R1517" s="150"/>
      <c r="S1517" s="150"/>
      <c r="T1517" s="150"/>
      <c r="U1517" s="150"/>
      <c r="V1517" s="150"/>
      <c r="W1517" s="150"/>
      <c r="X1517" s="150"/>
      <c r="Y1517" s="150"/>
      <c r="Z1517" s="150"/>
      <c r="AA1517" s="150"/>
    </row>
    <row r="1518" spans="1:27" ht="12.75">
      <c r="A1518" s="150"/>
      <c r="B1518" s="158">
        <f t="shared" si="10"/>
        <v>1510</v>
      </c>
      <c r="C1518" s="159" t="str">
        <f ca="1">IFERROR(__xludf.DUMMYFUNCTION("""COMPUTED_VALUE"""),"Gs Wan Juliyana Wan Abd Razak")</f>
        <v>Gs Wan Juliyana Wan Abd Razak</v>
      </c>
      <c r="D1518" s="160" t="str">
        <f ca="1">IFERROR(__xludf.DUMMYFUNCTION("""COMPUTED_VALUE"""),"Oct 16, 2024")</f>
        <v>Oct 16, 2024</v>
      </c>
      <c r="E1518" s="160" t="str">
        <f ca="1">IFERROR(__xludf.DUMMYFUNCTION("""COMPUTED_VALUE"""),"Script 1")</f>
        <v>Script 1</v>
      </c>
      <c r="F1518" s="160"/>
      <c r="G1518" s="160"/>
      <c r="H1518" s="160"/>
      <c r="I1518" s="160"/>
      <c r="J1518" s="160"/>
      <c r="K1518" s="160"/>
      <c r="L1518" s="160" t="str">
        <f t="shared" ca="1" si="11"/>
        <v>Script 1</v>
      </c>
      <c r="M1518" s="161"/>
      <c r="N1518" s="150"/>
      <c r="O1518" s="150"/>
      <c r="P1518" s="150"/>
      <c r="Q1518" s="150"/>
      <c r="R1518" s="150"/>
      <c r="S1518" s="150"/>
      <c r="T1518" s="150"/>
      <c r="U1518" s="150"/>
      <c r="V1518" s="150"/>
      <c r="W1518" s="150"/>
      <c r="X1518" s="150"/>
      <c r="Y1518" s="150"/>
      <c r="Z1518" s="150"/>
      <c r="AA1518" s="150"/>
    </row>
    <row r="1519" spans="1:27" ht="12.75">
      <c r="A1519" s="150"/>
      <c r="B1519" s="158">
        <f t="shared" si="10"/>
        <v>1511</v>
      </c>
      <c r="C1519" s="159" t="str">
        <f ca="1">IFERROR(__xludf.DUMMYFUNCTION("""COMPUTED_VALUE"""),"Mashitah Muhamad Khalil")</f>
        <v>Mashitah Muhamad Khalil</v>
      </c>
      <c r="D1519" s="160" t="str">
        <f ca="1">IFERROR(__xludf.DUMMYFUNCTION("""COMPUTED_VALUE"""),"Oct 16, 2024")</f>
        <v>Oct 16, 2024</v>
      </c>
      <c r="E1519" s="160" t="str">
        <f ca="1">IFERROR(__xludf.DUMMYFUNCTION("""COMPUTED_VALUE"""),"Script 1")</f>
        <v>Script 1</v>
      </c>
      <c r="F1519" s="160"/>
      <c r="G1519" s="160"/>
      <c r="H1519" s="160"/>
      <c r="I1519" s="160"/>
      <c r="J1519" s="160"/>
      <c r="K1519" s="160"/>
      <c r="L1519" s="160" t="str">
        <f t="shared" ca="1" si="11"/>
        <v>Script 1</v>
      </c>
      <c r="M1519" s="161"/>
      <c r="N1519" s="150"/>
      <c r="O1519" s="150"/>
      <c r="P1519" s="150"/>
      <c r="Q1519" s="150"/>
      <c r="R1519" s="150"/>
      <c r="S1519" s="150"/>
      <c r="T1519" s="150"/>
      <c r="U1519" s="150"/>
      <c r="V1519" s="150"/>
      <c r="W1519" s="150"/>
      <c r="X1519" s="150"/>
      <c r="Y1519" s="150"/>
      <c r="Z1519" s="150"/>
      <c r="AA1519" s="150"/>
    </row>
    <row r="1520" spans="1:27" ht="12.75">
      <c r="A1520" s="150"/>
      <c r="B1520" s="158">
        <f t="shared" si="10"/>
        <v>1512</v>
      </c>
      <c r="C1520" s="159" t="str">
        <f ca="1">IFERROR(__xludf.DUMMYFUNCTION("""COMPUTED_VALUE"""),"Md Yazid Ahmad")</f>
        <v>Md Yazid Ahmad</v>
      </c>
      <c r="D1520" s="160" t="str">
        <f ca="1">IFERROR(__xludf.DUMMYFUNCTION("""COMPUTED_VALUE"""),"Oct 16, 2024")</f>
        <v>Oct 16, 2024</v>
      </c>
      <c r="E1520" s="160" t="str">
        <f ca="1">IFERROR(__xludf.DUMMYFUNCTION("""COMPUTED_VALUE"""),"Script 1")</f>
        <v>Script 1</v>
      </c>
      <c r="F1520" s="160"/>
      <c r="G1520" s="160"/>
      <c r="H1520" s="160"/>
      <c r="I1520" s="160"/>
      <c r="J1520" s="160"/>
      <c r="K1520" s="160"/>
      <c r="L1520" s="160" t="str">
        <f t="shared" ca="1" si="11"/>
        <v>Script 1</v>
      </c>
      <c r="M1520" s="161"/>
      <c r="N1520" s="150"/>
      <c r="O1520" s="150"/>
      <c r="P1520" s="150"/>
      <c r="Q1520" s="150"/>
      <c r="R1520" s="150"/>
      <c r="S1520" s="150"/>
      <c r="T1520" s="150"/>
      <c r="U1520" s="150"/>
      <c r="V1520" s="150"/>
      <c r="W1520" s="150"/>
      <c r="X1520" s="150"/>
      <c r="Y1520" s="150"/>
      <c r="Z1520" s="150"/>
      <c r="AA1520" s="150"/>
    </row>
    <row r="1521" spans="1:27" ht="12.75">
      <c r="A1521" s="150"/>
      <c r="B1521" s="158">
        <f t="shared" si="10"/>
        <v>1513</v>
      </c>
      <c r="C1521" s="159" t="str">
        <f ca="1">IFERROR(__xludf.DUMMYFUNCTION("""COMPUTED_VALUE"""),"Maisarah Nuraliyaa")</f>
        <v>Maisarah Nuraliyaa</v>
      </c>
      <c r="D1521" s="160" t="str">
        <f ca="1">IFERROR(__xludf.DUMMYFUNCTION("""COMPUTED_VALUE"""),"Oct 16, 2024")</f>
        <v>Oct 16, 2024</v>
      </c>
      <c r="E1521" s="160" t="str">
        <f ca="1">IFERROR(__xludf.DUMMYFUNCTION("""COMPUTED_VALUE"""),"Script 1")</f>
        <v>Script 1</v>
      </c>
      <c r="F1521" s="160"/>
      <c r="G1521" s="160"/>
      <c r="H1521" s="160"/>
      <c r="I1521" s="160"/>
      <c r="J1521" s="160"/>
      <c r="K1521" s="160"/>
      <c r="L1521" s="160" t="str">
        <f t="shared" ca="1" si="11"/>
        <v>Script 1</v>
      </c>
      <c r="M1521" s="161"/>
      <c r="N1521" s="150"/>
      <c r="O1521" s="150"/>
      <c r="P1521" s="150"/>
      <c r="Q1521" s="150"/>
      <c r="R1521" s="150"/>
      <c r="S1521" s="150"/>
      <c r="T1521" s="150"/>
      <c r="U1521" s="150"/>
      <c r="V1521" s="150"/>
      <c r="W1521" s="150"/>
      <c r="X1521" s="150"/>
      <c r="Y1521" s="150"/>
      <c r="Z1521" s="150"/>
      <c r="AA1521" s="150"/>
    </row>
    <row r="1522" spans="1:27" ht="12.75">
      <c r="A1522" s="150"/>
      <c r="B1522" s="158">
        <f t="shared" si="10"/>
        <v>1514</v>
      </c>
      <c r="C1522" s="159" t="str">
        <f ca="1">IFERROR(__xludf.DUMMYFUNCTION("""COMPUTED_VALUE"""),"Syasya Zainal")</f>
        <v>Syasya Zainal</v>
      </c>
      <c r="D1522" s="160" t="str">
        <f ca="1">IFERROR(__xludf.DUMMYFUNCTION("""COMPUTED_VALUE"""),"Oct 16, 2024")</f>
        <v>Oct 16, 2024</v>
      </c>
      <c r="E1522" s="160" t="str">
        <f ca="1">IFERROR(__xludf.DUMMYFUNCTION("""COMPUTED_VALUE"""),"Script 1")</f>
        <v>Script 1</v>
      </c>
      <c r="F1522" s="160"/>
      <c r="G1522" s="160"/>
      <c r="H1522" s="160"/>
      <c r="I1522" s="160"/>
      <c r="J1522" s="160"/>
      <c r="K1522" s="160"/>
      <c r="L1522" s="160" t="str">
        <f t="shared" ca="1" si="11"/>
        <v>Script 1</v>
      </c>
      <c r="M1522" s="161"/>
      <c r="N1522" s="150"/>
      <c r="O1522" s="150"/>
      <c r="P1522" s="150"/>
      <c r="Q1522" s="150"/>
      <c r="R1522" s="150"/>
      <c r="S1522" s="150"/>
      <c r="T1522" s="150"/>
      <c r="U1522" s="150"/>
      <c r="V1522" s="150"/>
      <c r="W1522" s="150"/>
      <c r="X1522" s="150"/>
      <c r="Y1522" s="150"/>
      <c r="Z1522" s="150"/>
      <c r="AA1522" s="150"/>
    </row>
    <row r="1523" spans="1:27" ht="12.75">
      <c r="A1523" s="150"/>
      <c r="B1523" s="158">
        <f t="shared" si="10"/>
        <v>1515</v>
      </c>
      <c r="C1523" s="159" t="str">
        <f ca="1">IFERROR(__xludf.DUMMYFUNCTION("""COMPUTED_VALUE"""),"Rizal Akhmar")</f>
        <v>Rizal Akhmar</v>
      </c>
      <c r="D1523" s="160" t="str">
        <f ca="1">IFERROR(__xludf.DUMMYFUNCTION("""COMPUTED_VALUE"""),"Oct 16, 2024")</f>
        <v>Oct 16, 2024</v>
      </c>
      <c r="E1523" s="160" t="str">
        <f ca="1">IFERROR(__xludf.DUMMYFUNCTION("""COMPUTED_VALUE"""),"Script 1")</f>
        <v>Script 1</v>
      </c>
      <c r="F1523" s="160"/>
      <c r="G1523" s="160"/>
      <c r="H1523" s="160"/>
      <c r="I1523" s="160"/>
      <c r="J1523" s="160"/>
      <c r="K1523" s="160"/>
      <c r="L1523" s="160" t="str">
        <f t="shared" ca="1" si="11"/>
        <v>Script 1</v>
      </c>
      <c r="M1523" s="161"/>
      <c r="N1523" s="150"/>
      <c r="O1523" s="150"/>
      <c r="P1523" s="150"/>
      <c r="Q1523" s="150"/>
      <c r="R1523" s="150"/>
      <c r="S1523" s="150"/>
      <c r="T1523" s="150"/>
      <c r="U1523" s="150"/>
      <c r="V1523" s="150"/>
      <c r="W1523" s="150"/>
      <c r="X1523" s="150"/>
      <c r="Y1523" s="150"/>
      <c r="Z1523" s="150"/>
      <c r="AA1523" s="150"/>
    </row>
    <row r="1524" spans="1:27" ht="12.75">
      <c r="A1524" s="150"/>
      <c r="B1524" s="158">
        <f t="shared" si="10"/>
        <v>1516</v>
      </c>
      <c r="C1524" s="159" t="str">
        <f ca="1">IFERROR(__xludf.DUMMYFUNCTION("""COMPUTED_VALUE"""),"Shahrul Firdaus")</f>
        <v>Shahrul Firdaus</v>
      </c>
      <c r="D1524" s="160" t="str">
        <f ca="1">IFERROR(__xludf.DUMMYFUNCTION("""COMPUTED_VALUE"""),"Oct 16, 2024")</f>
        <v>Oct 16, 2024</v>
      </c>
      <c r="E1524" s="160" t="str">
        <f ca="1">IFERROR(__xludf.DUMMYFUNCTION("""COMPUTED_VALUE"""),"Script 1")</f>
        <v>Script 1</v>
      </c>
      <c r="F1524" s="160"/>
      <c r="G1524" s="160"/>
      <c r="H1524" s="160"/>
      <c r="I1524" s="160"/>
      <c r="J1524" s="160"/>
      <c r="K1524" s="160"/>
      <c r="L1524" s="160" t="str">
        <f t="shared" ca="1" si="11"/>
        <v>Script 1</v>
      </c>
      <c r="M1524" s="161"/>
      <c r="N1524" s="150"/>
      <c r="O1524" s="150"/>
      <c r="P1524" s="150"/>
      <c r="Q1524" s="150"/>
      <c r="R1524" s="150"/>
      <c r="S1524" s="150"/>
      <c r="T1524" s="150"/>
      <c r="U1524" s="150"/>
      <c r="V1524" s="150"/>
      <c r="W1524" s="150"/>
      <c r="X1524" s="150"/>
      <c r="Y1524" s="150"/>
      <c r="Z1524" s="150"/>
      <c r="AA1524" s="150"/>
    </row>
    <row r="1525" spans="1:27" ht="12.75">
      <c r="A1525" s="150"/>
      <c r="B1525" s="158">
        <f t="shared" si="10"/>
        <v>1517</v>
      </c>
      <c r="C1525" s="159" t="str">
        <f ca="1">IFERROR(__xludf.DUMMYFUNCTION("""COMPUTED_VALUE"""),"Nursyifaa Syahira Ruslan")</f>
        <v>Nursyifaa Syahira Ruslan</v>
      </c>
      <c r="D1525" s="160" t="str">
        <f ca="1">IFERROR(__xludf.DUMMYFUNCTION("""COMPUTED_VALUE"""),"Oct 16, 2024")</f>
        <v>Oct 16, 2024</v>
      </c>
      <c r="E1525" s="160" t="str">
        <f ca="1">IFERROR(__xludf.DUMMYFUNCTION("""COMPUTED_VALUE"""),"Script 1")</f>
        <v>Script 1</v>
      </c>
      <c r="F1525" s="160"/>
      <c r="G1525" s="160"/>
      <c r="H1525" s="160"/>
      <c r="I1525" s="160"/>
      <c r="J1525" s="160"/>
      <c r="K1525" s="160"/>
      <c r="L1525" s="160" t="str">
        <f t="shared" ca="1" si="11"/>
        <v>Script 1</v>
      </c>
      <c r="M1525" s="161"/>
      <c r="N1525" s="150"/>
      <c r="O1525" s="150"/>
      <c r="P1525" s="150"/>
      <c r="Q1525" s="150"/>
      <c r="R1525" s="150"/>
      <c r="S1525" s="150"/>
      <c r="T1525" s="150"/>
      <c r="U1525" s="150"/>
      <c r="V1525" s="150"/>
      <c r="W1525" s="150"/>
      <c r="X1525" s="150"/>
      <c r="Y1525" s="150"/>
      <c r="Z1525" s="150"/>
      <c r="AA1525" s="150"/>
    </row>
    <row r="1526" spans="1:27" ht="12.75">
      <c r="A1526" s="150"/>
      <c r="B1526" s="158">
        <f t="shared" si="10"/>
        <v>1518</v>
      </c>
      <c r="C1526" s="159" t="str">
        <f ca="1">IFERROR(__xludf.DUMMYFUNCTION("""COMPUTED_VALUE"""),"Aina Fatnin Mohd Yatim")</f>
        <v>Aina Fatnin Mohd Yatim</v>
      </c>
      <c r="D1526" s="160" t="str">
        <f ca="1">IFERROR(__xludf.DUMMYFUNCTION("""COMPUTED_VALUE"""),"Oct 16, 2024")</f>
        <v>Oct 16, 2024</v>
      </c>
      <c r="E1526" s="160" t="str">
        <f ca="1">IFERROR(__xludf.DUMMYFUNCTION("""COMPUTED_VALUE"""),"Script 1")</f>
        <v>Script 1</v>
      </c>
      <c r="F1526" s="160"/>
      <c r="G1526" s="160"/>
      <c r="H1526" s="160"/>
      <c r="I1526" s="160"/>
      <c r="J1526" s="160"/>
      <c r="K1526" s="160"/>
      <c r="L1526" s="160" t="str">
        <f t="shared" ca="1" si="11"/>
        <v>Script 1</v>
      </c>
      <c r="M1526" s="161"/>
      <c r="N1526" s="150"/>
      <c r="O1526" s="150"/>
      <c r="P1526" s="150"/>
      <c r="Q1526" s="150"/>
      <c r="R1526" s="150"/>
      <c r="S1526" s="150"/>
      <c r="T1526" s="150"/>
      <c r="U1526" s="150"/>
      <c r="V1526" s="150"/>
      <c r="W1526" s="150"/>
      <c r="X1526" s="150"/>
      <c r="Y1526" s="150"/>
      <c r="Z1526" s="150"/>
      <c r="AA1526" s="150"/>
    </row>
    <row r="1527" spans="1:27" ht="12.75">
      <c r="A1527" s="150"/>
      <c r="B1527" s="158">
        <f t="shared" si="10"/>
        <v>1519</v>
      </c>
      <c r="C1527" s="159" t="str">
        <f ca="1">IFERROR(__xludf.DUMMYFUNCTION("""COMPUTED_VALUE"""),"Haziqah Auni")</f>
        <v>Haziqah Auni</v>
      </c>
      <c r="D1527" s="160" t="str">
        <f ca="1">IFERROR(__xludf.DUMMYFUNCTION("""COMPUTED_VALUE"""),"Oct 16, 2024")</f>
        <v>Oct 16, 2024</v>
      </c>
      <c r="E1527" s="160" t="str">
        <f ca="1">IFERROR(__xludf.DUMMYFUNCTION("""COMPUTED_VALUE"""),"Script 1")</f>
        <v>Script 1</v>
      </c>
      <c r="F1527" s="160"/>
      <c r="G1527" s="160"/>
      <c r="H1527" s="160"/>
      <c r="I1527" s="160"/>
      <c r="J1527" s="160"/>
      <c r="K1527" s="160"/>
      <c r="L1527" s="160" t="str">
        <f t="shared" ca="1" si="11"/>
        <v>Script 1</v>
      </c>
      <c r="M1527" s="161"/>
      <c r="N1527" s="150"/>
      <c r="O1527" s="150"/>
      <c r="P1527" s="150"/>
      <c r="Q1527" s="150"/>
      <c r="R1527" s="150"/>
      <c r="S1527" s="150"/>
      <c r="T1527" s="150"/>
      <c r="U1527" s="150"/>
      <c r="V1527" s="150"/>
      <c r="W1527" s="150"/>
      <c r="X1527" s="150"/>
      <c r="Y1527" s="150"/>
      <c r="Z1527" s="150"/>
      <c r="AA1527" s="150"/>
    </row>
    <row r="1528" spans="1:27" ht="12.75">
      <c r="A1528" s="150"/>
      <c r="B1528" s="158">
        <f t="shared" si="10"/>
        <v>1520</v>
      </c>
      <c r="C1528" s="159" t="str">
        <f ca="1">IFERROR(__xludf.DUMMYFUNCTION("""COMPUTED_VALUE"""),"Abdul Hadi")</f>
        <v>Abdul Hadi</v>
      </c>
      <c r="D1528" s="160" t="str">
        <f ca="1">IFERROR(__xludf.DUMMYFUNCTION("""COMPUTED_VALUE"""),"Oct 16, 2024")</f>
        <v>Oct 16, 2024</v>
      </c>
      <c r="E1528" s="160" t="str">
        <f ca="1">IFERROR(__xludf.DUMMYFUNCTION("""COMPUTED_VALUE"""),"Script 1")</f>
        <v>Script 1</v>
      </c>
      <c r="F1528" s="160"/>
      <c r="G1528" s="160"/>
      <c r="H1528" s="160"/>
      <c r="I1528" s="160"/>
      <c r="J1528" s="160"/>
      <c r="K1528" s="160"/>
      <c r="L1528" s="160" t="str">
        <f t="shared" ca="1" si="11"/>
        <v>Script 1</v>
      </c>
      <c r="M1528" s="161"/>
      <c r="N1528" s="150"/>
      <c r="O1528" s="150"/>
      <c r="P1528" s="150"/>
      <c r="Q1528" s="150"/>
      <c r="R1528" s="150"/>
      <c r="S1528" s="150"/>
      <c r="T1528" s="150"/>
      <c r="U1528" s="150"/>
      <c r="V1528" s="150"/>
      <c r="W1528" s="150"/>
      <c r="X1528" s="150"/>
      <c r="Y1528" s="150"/>
      <c r="Z1528" s="150"/>
      <c r="AA1528" s="150"/>
    </row>
    <row r="1529" spans="1:27" ht="12.75">
      <c r="A1529" s="150"/>
      <c r="B1529" s="158">
        <f t="shared" si="10"/>
        <v>1521</v>
      </c>
      <c r="C1529" s="159" t="str">
        <f ca="1">IFERROR(__xludf.DUMMYFUNCTION("""COMPUTED_VALUE"""),"Nurul Natasha Jallal")</f>
        <v>Nurul Natasha Jallal</v>
      </c>
      <c r="D1529" s="160" t="str">
        <f ca="1">IFERROR(__xludf.DUMMYFUNCTION("""COMPUTED_VALUE"""),"Oct 9, 2024")</f>
        <v>Oct 9, 2024</v>
      </c>
      <c r="E1529" s="160" t="str">
        <f ca="1">IFERROR(__xludf.DUMMYFUNCTION("""COMPUTED_VALUE"""),"Script 1")</f>
        <v>Script 1</v>
      </c>
      <c r="F1529" s="160"/>
      <c r="G1529" s="160"/>
      <c r="H1529" s="160"/>
      <c r="I1529" s="160"/>
      <c r="J1529" s="160"/>
      <c r="K1529" s="160"/>
      <c r="L1529" s="160" t="str">
        <f t="shared" ca="1" si="11"/>
        <v>Script 1</v>
      </c>
      <c r="M1529" s="161"/>
      <c r="N1529" s="150"/>
      <c r="O1529" s="150"/>
      <c r="P1529" s="150"/>
      <c r="Q1529" s="150"/>
      <c r="R1529" s="150"/>
      <c r="S1529" s="150"/>
      <c r="T1529" s="150"/>
      <c r="U1529" s="150"/>
      <c r="V1529" s="150"/>
      <c r="W1529" s="150"/>
      <c r="X1529" s="150"/>
      <c r="Y1529" s="150"/>
      <c r="Z1529" s="150"/>
      <c r="AA1529" s="150"/>
    </row>
    <row r="1530" spans="1:27" ht="12.75">
      <c r="A1530" s="150"/>
      <c r="B1530" s="158">
        <f t="shared" si="10"/>
        <v>1522</v>
      </c>
      <c r="C1530" s="159" t="str">
        <f ca="1">IFERROR(__xludf.DUMMYFUNCTION("""COMPUTED_VALUE"""),"Anis Fariha")</f>
        <v>Anis Fariha</v>
      </c>
      <c r="D1530" s="160" t="str">
        <f ca="1">IFERROR(__xludf.DUMMYFUNCTION("""COMPUTED_VALUE"""),"Oct 9, 2024")</f>
        <v>Oct 9, 2024</v>
      </c>
      <c r="E1530" s="160" t="str">
        <f ca="1">IFERROR(__xludf.DUMMYFUNCTION("""COMPUTED_VALUE"""),"Script 1")</f>
        <v>Script 1</v>
      </c>
      <c r="F1530" s="160"/>
      <c r="G1530" s="160"/>
      <c r="H1530" s="160"/>
      <c r="I1530" s="160"/>
      <c r="J1530" s="160"/>
      <c r="K1530" s="160"/>
      <c r="L1530" s="160" t="str">
        <f t="shared" ca="1" si="11"/>
        <v>Script 1</v>
      </c>
      <c r="M1530" s="161"/>
      <c r="N1530" s="150"/>
      <c r="O1530" s="150"/>
      <c r="P1530" s="150"/>
      <c r="Q1530" s="150"/>
      <c r="R1530" s="150"/>
      <c r="S1530" s="150"/>
      <c r="T1530" s="150"/>
      <c r="U1530" s="150"/>
      <c r="V1530" s="150"/>
      <c r="W1530" s="150"/>
      <c r="X1530" s="150"/>
      <c r="Y1530" s="150"/>
      <c r="Z1530" s="150"/>
      <c r="AA1530" s="150"/>
    </row>
    <row r="1531" spans="1:27" ht="12.75">
      <c r="A1531" s="150"/>
      <c r="B1531" s="158">
        <f t="shared" si="10"/>
        <v>1523</v>
      </c>
      <c r="C1531" s="159" t="str">
        <f ca="1">IFERROR(__xludf.DUMMYFUNCTION("""COMPUTED_VALUE"""),"Nur Afifah Mazlan")</f>
        <v>Nur Afifah Mazlan</v>
      </c>
      <c r="D1531" s="160" t="str">
        <f ca="1">IFERROR(__xludf.DUMMYFUNCTION("""COMPUTED_VALUE"""),"Oct 9, 2024")</f>
        <v>Oct 9, 2024</v>
      </c>
      <c r="E1531" s="160" t="str">
        <f ca="1">IFERROR(__xludf.DUMMYFUNCTION("""COMPUTED_VALUE"""),"Script 1")</f>
        <v>Script 1</v>
      </c>
      <c r="F1531" s="160"/>
      <c r="G1531" s="160"/>
      <c r="H1531" s="160"/>
      <c r="I1531" s="160"/>
      <c r="J1531" s="160"/>
      <c r="K1531" s="160"/>
      <c r="L1531" s="160" t="str">
        <f t="shared" ca="1" si="11"/>
        <v>Script 1</v>
      </c>
      <c r="M1531" s="161"/>
      <c r="N1531" s="150"/>
      <c r="O1531" s="150"/>
      <c r="P1531" s="150"/>
      <c r="Q1531" s="150"/>
      <c r="R1531" s="150"/>
      <c r="S1531" s="150"/>
      <c r="T1531" s="150"/>
      <c r="U1531" s="150"/>
      <c r="V1531" s="150"/>
      <c r="W1531" s="150"/>
      <c r="X1531" s="150"/>
      <c r="Y1531" s="150"/>
      <c r="Z1531" s="150"/>
      <c r="AA1531" s="150"/>
    </row>
    <row r="1532" spans="1:27" ht="12.75">
      <c r="A1532" s="150"/>
      <c r="B1532" s="158">
        <f t="shared" si="10"/>
        <v>1524</v>
      </c>
      <c r="C1532" s="159" t="str">
        <f ca="1">IFERROR(__xludf.DUMMYFUNCTION("""COMPUTED_VALUE"""),"Nazif Syazwan Ahmad Tajudin")</f>
        <v>Nazif Syazwan Ahmad Tajudin</v>
      </c>
      <c r="D1532" s="160" t="str">
        <f ca="1">IFERROR(__xludf.DUMMYFUNCTION("""COMPUTED_VALUE"""),"Oct 9, 2024")</f>
        <v>Oct 9, 2024</v>
      </c>
      <c r="E1532" s="160" t="str">
        <f ca="1">IFERROR(__xludf.DUMMYFUNCTION("""COMPUTED_VALUE"""),"Script 1")</f>
        <v>Script 1</v>
      </c>
      <c r="F1532" s="160"/>
      <c r="G1532" s="160"/>
      <c r="H1532" s="160"/>
      <c r="I1532" s="160"/>
      <c r="J1532" s="160"/>
      <c r="K1532" s="160"/>
      <c r="L1532" s="160" t="str">
        <f t="shared" ca="1" si="11"/>
        <v>Script 1</v>
      </c>
      <c r="M1532" s="161"/>
      <c r="N1532" s="150"/>
      <c r="O1532" s="150"/>
      <c r="P1532" s="150"/>
      <c r="Q1532" s="150"/>
      <c r="R1532" s="150"/>
      <c r="S1532" s="150"/>
      <c r="T1532" s="150"/>
      <c r="U1532" s="150"/>
      <c r="V1532" s="150"/>
      <c r="W1532" s="150"/>
      <c r="X1532" s="150"/>
      <c r="Y1532" s="150"/>
      <c r="Z1532" s="150"/>
      <c r="AA1532" s="150"/>
    </row>
    <row r="1533" spans="1:27" ht="12.75">
      <c r="A1533" s="150"/>
      <c r="B1533" s="158">
        <f t="shared" si="10"/>
        <v>1525</v>
      </c>
      <c r="C1533" s="159" t="str">
        <f ca="1">IFERROR(__xludf.DUMMYFUNCTION("""COMPUTED_VALUE"""),"Fatehah Zainudin")</f>
        <v>Fatehah Zainudin</v>
      </c>
      <c r="D1533" s="160" t="str">
        <f ca="1">IFERROR(__xludf.DUMMYFUNCTION("""COMPUTED_VALUE"""),"Oct 9, 2024")</f>
        <v>Oct 9, 2024</v>
      </c>
      <c r="E1533" s="160" t="str">
        <f ca="1">IFERROR(__xludf.DUMMYFUNCTION("""COMPUTED_VALUE"""),"Script 1")</f>
        <v>Script 1</v>
      </c>
      <c r="F1533" s="160"/>
      <c r="G1533" s="160"/>
      <c r="H1533" s="160"/>
      <c r="I1533" s="160"/>
      <c r="J1533" s="160"/>
      <c r="K1533" s="160"/>
      <c r="L1533" s="160" t="str">
        <f t="shared" ca="1" si="11"/>
        <v>Script 1</v>
      </c>
      <c r="M1533" s="161"/>
      <c r="N1533" s="150"/>
      <c r="O1533" s="150"/>
      <c r="P1533" s="150"/>
      <c r="Q1533" s="150"/>
      <c r="R1533" s="150"/>
      <c r="S1533" s="150"/>
      <c r="T1533" s="150"/>
      <c r="U1533" s="150"/>
      <c r="V1533" s="150"/>
      <c r="W1533" s="150"/>
      <c r="X1533" s="150"/>
      <c r="Y1533" s="150"/>
      <c r="Z1533" s="150"/>
      <c r="AA1533" s="150"/>
    </row>
    <row r="1534" spans="1:27" ht="12.75">
      <c r="A1534" s="150"/>
      <c r="B1534" s="158">
        <f t="shared" si="10"/>
        <v>1526</v>
      </c>
      <c r="C1534" s="159" t="str">
        <f ca="1">IFERROR(__xludf.DUMMYFUNCTION("""COMPUTED_VALUE"""),"Adib Jumain")</f>
        <v>Adib Jumain</v>
      </c>
      <c r="D1534" s="160" t="str">
        <f ca="1">IFERROR(__xludf.DUMMYFUNCTION("""COMPUTED_VALUE"""),"Oct 9, 2024")</f>
        <v>Oct 9, 2024</v>
      </c>
      <c r="E1534" s="160" t="str">
        <f ca="1">IFERROR(__xludf.DUMMYFUNCTION("""COMPUTED_VALUE"""),"Script 1")</f>
        <v>Script 1</v>
      </c>
      <c r="F1534" s="160"/>
      <c r="G1534" s="160"/>
      <c r="H1534" s="160"/>
      <c r="I1534" s="160"/>
      <c r="J1534" s="160"/>
      <c r="K1534" s="160"/>
      <c r="L1534" s="160" t="str">
        <f t="shared" ca="1" si="11"/>
        <v>Script 1</v>
      </c>
      <c r="M1534" s="161"/>
      <c r="N1534" s="150"/>
      <c r="O1534" s="150"/>
      <c r="P1534" s="150"/>
      <c r="Q1534" s="150"/>
      <c r="R1534" s="150"/>
      <c r="S1534" s="150"/>
      <c r="T1534" s="150"/>
      <c r="U1534" s="150"/>
      <c r="V1534" s="150"/>
      <c r="W1534" s="150"/>
      <c r="X1534" s="150"/>
      <c r="Y1534" s="150"/>
      <c r="Z1534" s="150"/>
      <c r="AA1534" s="150"/>
    </row>
    <row r="1535" spans="1:27" ht="12.75">
      <c r="A1535" s="150"/>
      <c r="B1535" s="158">
        <f t="shared" si="10"/>
        <v>1527</v>
      </c>
      <c r="C1535" s="159" t="str">
        <f ca="1">IFERROR(__xludf.DUMMYFUNCTION("""COMPUTED_VALUE"""),"Puteri Ainurul Megat Ainuddin")</f>
        <v>Puteri Ainurul Megat Ainuddin</v>
      </c>
      <c r="D1535" s="160" t="str">
        <f ca="1">IFERROR(__xludf.DUMMYFUNCTION("""COMPUTED_VALUE"""),"Oct 9, 2024")</f>
        <v>Oct 9, 2024</v>
      </c>
      <c r="E1535" s="160" t="str">
        <f ca="1">IFERROR(__xludf.DUMMYFUNCTION("""COMPUTED_VALUE"""),"Script 1")</f>
        <v>Script 1</v>
      </c>
      <c r="F1535" s="160"/>
      <c r="G1535" s="160"/>
      <c r="H1535" s="160"/>
      <c r="I1535" s="160"/>
      <c r="J1535" s="160"/>
      <c r="K1535" s="160"/>
      <c r="L1535" s="160" t="str">
        <f t="shared" ca="1" si="11"/>
        <v>Script 1</v>
      </c>
      <c r="M1535" s="161"/>
      <c r="N1535" s="150"/>
      <c r="O1535" s="150"/>
      <c r="P1535" s="150"/>
      <c r="Q1535" s="150"/>
      <c r="R1535" s="150"/>
      <c r="S1535" s="150"/>
      <c r="T1535" s="150"/>
      <c r="U1535" s="150"/>
      <c r="V1535" s="150"/>
      <c r="W1535" s="150"/>
      <c r="X1535" s="150"/>
      <c r="Y1535" s="150"/>
      <c r="Z1535" s="150"/>
      <c r="AA1535" s="150"/>
    </row>
    <row r="1536" spans="1:27" ht="12.75">
      <c r="A1536" s="150"/>
      <c r="B1536" s="158">
        <f t="shared" si="10"/>
        <v>1528</v>
      </c>
      <c r="C1536" s="159" t="str">
        <f ca="1">IFERROR(__xludf.DUMMYFUNCTION("""COMPUTED_VALUE"""),"Nurul Alis")</f>
        <v>Nurul Alis</v>
      </c>
      <c r="D1536" s="160" t="str">
        <f ca="1">IFERROR(__xludf.DUMMYFUNCTION("""COMPUTED_VALUE"""),"Oct 9, 2024")</f>
        <v>Oct 9, 2024</v>
      </c>
      <c r="E1536" s="160" t="str">
        <f ca="1">IFERROR(__xludf.DUMMYFUNCTION("""COMPUTED_VALUE"""),"Script 1")</f>
        <v>Script 1</v>
      </c>
      <c r="F1536" s="160"/>
      <c r="G1536" s="160"/>
      <c r="H1536" s="160"/>
      <c r="I1536" s="160"/>
      <c r="J1536" s="160"/>
      <c r="K1536" s="160"/>
      <c r="L1536" s="160" t="str">
        <f t="shared" ca="1" si="11"/>
        <v>Script 1</v>
      </c>
      <c r="M1536" s="161"/>
      <c r="N1536" s="150"/>
      <c r="O1536" s="150"/>
      <c r="P1536" s="150"/>
      <c r="Q1536" s="150"/>
      <c r="R1536" s="150"/>
      <c r="S1536" s="150"/>
      <c r="T1536" s="150"/>
      <c r="U1536" s="150"/>
      <c r="V1536" s="150"/>
      <c r="W1536" s="150"/>
      <c r="X1536" s="150"/>
      <c r="Y1536" s="150"/>
      <c r="Z1536" s="150"/>
      <c r="AA1536" s="150"/>
    </row>
    <row r="1537" spans="1:27" ht="12.75">
      <c r="A1537" s="150"/>
      <c r="B1537" s="158">
        <f t="shared" si="10"/>
        <v>1529</v>
      </c>
      <c r="C1537" s="159" t="str">
        <f ca="1">IFERROR(__xludf.DUMMYFUNCTION("""COMPUTED_VALUE"""),"Nurhafizatul Syafina")</f>
        <v>Nurhafizatul Syafina</v>
      </c>
      <c r="D1537" s="160" t="str">
        <f ca="1">IFERROR(__xludf.DUMMYFUNCTION("""COMPUTED_VALUE"""),"Oct 9, 2024")</f>
        <v>Oct 9, 2024</v>
      </c>
      <c r="E1537" s="160" t="str">
        <f ca="1">IFERROR(__xludf.DUMMYFUNCTION("""COMPUTED_VALUE"""),"Script 1")</f>
        <v>Script 1</v>
      </c>
      <c r="F1537" s="160"/>
      <c r="G1537" s="160"/>
      <c r="H1537" s="160"/>
      <c r="I1537" s="160"/>
      <c r="J1537" s="160"/>
      <c r="K1537" s="160"/>
      <c r="L1537" s="160" t="str">
        <f t="shared" ca="1" si="11"/>
        <v>Script 1</v>
      </c>
      <c r="M1537" s="161"/>
      <c r="N1537" s="150"/>
      <c r="O1537" s="150"/>
      <c r="P1537" s="150"/>
      <c r="Q1537" s="150"/>
      <c r="R1537" s="150"/>
      <c r="S1537" s="150"/>
      <c r="T1537" s="150"/>
      <c r="U1537" s="150"/>
      <c r="V1537" s="150"/>
      <c r="W1537" s="150"/>
      <c r="X1537" s="150"/>
      <c r="Y1537" s="150"/>
      <c r="Z1537" s="150"/>
      <c r="AA1537" s="150"/>
    </row>
    <row r="1538" spans="1:27" ht="12.75">
      <c r="A1538" s="150"/>
      <c r="B1538" s="158">
        <f t="shared" si="10"/>
        <v>1530</v>
      </c>
      <c r="C1538" s="159" t="str">
        <f ca="1">IFERROR(__xludf.DUMMYFUNCTION("""COMPUTED_VALUE"""),"Hanif Affandi")</f>
        <v>Hanif Affandi</v>
      </c>
      <c r="D1538" s="160" t="str">
        <f ca="1">IFERROR(__xludf.DUMMYFUNCTION("""COMPUTED_VALUE"""),"Oct 9, 2024")</f>
        <v>Oct 9, 2024</v>
      </c>
      <c r="E1538" s="160" t="str">
        <f ca="1">IFERROR(__xludf.DUMMYFUNCTION("""COMPUTED_VALUE"""),"Script 1")</f>
        <v>Script 1</v>
      </c>
      <c r="F1538" s="160"/>
      <c r="G1538" s="160"/>
      <c r="H1538" s="160"/>
      <c r="I1538" s="160"/>
      <c r="J1538" s="160"/>
      <c r="K1538" s="160"/>
      <c r="L1538" s="160" t="str">
        <f t="shared" ca="1" si="11"/>
        <v>Script 1</v>
      </c>
      <c r="M1538" s="161"/>
      <c r="N1538" s="150"/>
      <c r="O1538" s="150"/>
      <c r="P1538" s="150"/>
      <c r="Q1538" s="150"/>
      <c r="R1538" s="150"/>
      <c r="S1538" s="150"/>
      <c r="T1538" s="150"/>
      <c r="U1538" s="150"/>
      <c r="V1538" s="150"/>
      <c r="W1538" s="150"/>
      <c r="X1538" s="150"/>
      <c r="Y1538" s="150"/>
      <c r="Z1538" s="150"/>
      <c r="AA1538" s="150"/>
    </row>
    <row r="1539" spans="1:27" ht="12.75">
      <c r="A1539" s="150"/>
      <c r="B1539" s="158">
        <f t="shared" ref="B1539:B1793" si="12">ROW()-ROW($B$8)</f>
        <v>1531</v>
      </c>
      <c r="C1539" s="159" t="str">
        <f ca="1">IFERROR(__xludf.DUMMYFUNCTION("""COMPUTED_VALUE"""),"Fatimah Karim")</f>
        <v>Fatimah Karim</v>
      </c>
      <c r="D1539" s="160" t="str">
        <f ca="1">IFERROR(__xludf.DUMMYFUNCTION("""COMPUTED_VALUE"""),"Oct 9, 2024")</f>
        <v>Oct 9, 2024</v>
      </c>
      <c r="E1539" s="160" t="str">
        <f ca="1">IFERROR(__xludf.DUMMYFUNCTION("""COMPUTED_VALUE"""),"Script 1")</f>
        <v>Script 1</v>
      </c>
      <c r="F1539" s="160"/>
      <c r="G1539" s="160"/>
      <c r="H1539" s="160"/>
      <c r="I1539" s="160"/>
      <c r="J1539" s="160"/>
      <c r="K1539" s="160"/>
      <c r="L1539" s="160" t="str">
        <f t="shared" ref="L1539:L1793" ca="1" si="13">IF(K1539&lt;&gt;"",IF(I1539&lt;&gt;"",IF(G1539&lt;&gt;"",IF(E1539&lt;&gt;"","-"),K1539),G1539),E1539)</f>
        <v>Script 1</v>
      </c>
      <c r="M1539" s="161"/>
      <c r="N1539" s="150"/>
      <c r="O1539" s="150"/>
      <c r="P1539" s="150"/>
      <c r="Q1539" s="150"/>
      <c r="R1539" s="150"/>
      <c r="S1539" s="150"/>
      <c r="T1539" s="150"/>
      <c r="U1539" s="150"/>
      <c r="V1539" s="150"/>
      <c r="W1539" s="150"/>
      <c r="X1539" s="150"/>
      <c r="Y1539" s="150"/>
      <c r="Z1539" s="150"/>
      <c r="AA1539" s="150"/>
    </row>
    <row r="1540" spans="1:27" ht="12.75">
      <c r="A1540" s="150"/>
      <c r="B1540" s="158">
        <f t="shared" si="12"/>
        <v>1532</v>
      </c>
      <c r="C1540" s="159" t="str">
        <f ca="1">IFERROR(__xludf.DUMMYFUNCTION("""COMPUTED_VALUE"""),"Nurhani Zakirah")</f>
        <v>Nurhani Zakirah</v>
      </c>
      <c r="D1540" s="160" t="str">
        <f ca="1">IFERROR(__xludf.DUMMYFUNCTION("""COMPUTED_VALUE"""),"Oct 9, 2024")</f>
        <v>Oct 9, 2024</v>
      </c>
      <c r="E1540" s="160" t="str">
        <f ca="1">IFERROR(__xludf.DUMMYFUNCTION("""COMPUTED_VALUE"""),"Script 1")</f>
        <v>Script 1</v>
      </c>
      <c r="F1540" s="160"/>
      <c r="G1540" s="160"/>
      <c r="H1540" s="160"/>
      <c r="I1540" s="160"/>
      <c r="J1540" s="160"/>
      <c r="K1540" s="160"/>
      <c r="L1540" s="160" t="str">
        <f t="shared" ca="1" si="13"/>
        <v>Script 1</v>
      </c>
      <c r="M1540" s="161"/>
      <c r="N1540" s="150"/>
      <c r="O1540" s="150"/>
      <c r="P1540" s="150"/>
      <c r="Q1540" s="150"/>
      <c r="R1540" s="150"/>
      <c r="S1540" s="150"/>
      <c r="T1540" s="150"/>
      <c r="U1540" s="150"/>
      <c r="V1540" s="150"/>
      <c r="W1540" s="150"/>
      <c r="X1540" s="150"/>
      <c r="Y1540" s="150"/>
      <c r="Z1540" s="150"/>
      <c r="AA1540" s="150"/>
    </row>
    <row r="1541" spans="1:27" ht="12.75">
      <c r="A1541" s="150"/>
      <c r="B1541" s="158">
        <f t="shared" si="12"/>
        <v>1533</v>
      </c>
      <c r="C1541" s="159" t="str">
        <f ca="1">IFERROR(__xludf.DUMMYFUNCTION("""COMPUTED_VALUE"""),"Syazwani Mohd Sohaimi")</f>
        <v>Syazwani Mohd Sohaimi</v>
      </c>
      <c r="D1541" s="160" t="str">
        <f ca="1">IFERROR(__xludf.DUMMYFUNCTION("""COMPUTED_VALUE"""),"Oct 9, 2024")</f>
        <v>Oct 9, 2024</v>
      </c>
      <c r="E1541" s="160" t="str">
        <f ca="1">IFERROR(__xludf.DUMMYFUNCTION("""COMPUTED_VALUE"""),"Script 1")</f>
        <v>Script 1</v>
      </c>
      <c r="F1541" s="160"/>
      <c r="G1541" s="160"/>
      <c r="H1541" s="160"/>
      <c r="I1541" s="160"/>
      <c r="J1541" s="160"/>
      <c r="K1541" s="160"/>
      <c r="L1541" s="160" t="str">
        <f t="shared" ca="1" si="13"/>
        <v>Script 1</v>
      </c>
      <c r="M1541" s="161"/>
      <c r="N1541" s="150"/>
      <c r="O1541" s="150"/>
      <c r="P1541" s="150"/>
      <c r="Q1541" s="150"/>
      <c r="R1541" s="150"/>
      <c r="S1541" s="150"/>
      <c r="T1541" s="150"/>
      <c r="U1541" s="150"/>
      <c r="V1541" s="150"/>
      <c r="W1541" s="150"/>
      <c r="X1541" s="150"/>
      <c r="Y1541" s="150"/>
      <c r="Z1541" s="150"/>
      <c r="AA1541" s="150"/>
    </row>
    <row r="1542" spans="1:27" ht="12.75">
      <c r="A1542" s="150"/>
      <c r="B1542" s="158">
        <f t="shared" si="12"/>
        <v>1534</v>
      </c>
      <c r="C1542" s="159" t="str">
        <f ca="1">IFERROR(__xludf.DUMMYFUNCTION("""COMPUTED_VALUE"""),"LinkedIn Member")</f>
        <v>LinkedIn Member</v>
      </c>
      <c r="D1542" s="160" t="str">
        <f ca="1">IFERROR(__xludf.DUMMYFUNCTION("""COMPUTED_VALUE"""),"Oct 9, 2024")</f>
        <v>Oct 9, 2024</v>
      </c>
      <c r="E1542" s="160" t="str">
        <f ca="1">IFERROR(__xludf.DUMMYFUNCTION("""COMPUTED_VALUE"""),"Script 1")</f>
        <v>Script 1</v>
      </c>
      <c r="F1542" s="160"/>
      <c r="G1542" s="160"/>
      <c r="H1542" s="160"/>
      <c r="I1542" s="160"/>
      <c r="J1542" s="160"/>
      <c r="K1542" s="160"/>
      <c r="L1542" s="160" t="str">
        <f t="shared" ca="1" si="13"/>
        <v>Script 1</v>
      </c>
      <c r="M1542" s="161"/>
      <c r="N1542" s="150"/>
      <c r="O1542" s="150"/>
      <c r="P1542" s="150"/>
      <c r="Q1542" s="150"/>
      <c r="R1542" s="150"/>
      <c r="S1542" s="150"/>
      <c r="T1542" s="150"/>
      <c r="U1542" s="150"/>
      <c r="V1542" s="150"/>
      <c r="W1542" s="150"/>
      <c r="X1542" s="150"/>
      <c r="Y1542" s="150"/>
      <c r="Z1542" s="150"/>
      <c r="AA1542" s="150"/>
    </row>
    <row r="1543" spans="1:27" ht="12.75">
      <c r="A1543" s="150"/>
      <c r="B1543" s="158">
        <f t="shared" si="12"/>
        <v>1535</v>
      </c>
      <c r="C1543" s="159" t="str">
        <f ca="1">IFERROR(__xludf.DUMMYFUNCTION("""COMPUTED_VALUE"""),"Noor Diana Jamaludin")</f>
        <v>Noor Diana Jamaludin</v>
      </c>
      <c r="D1543" s="160" t="str">
        <f ca="1">IFERROR(__xludf.DUMMYFUNCTION("""COMPUTED_VALUE"""),"Oct 9, 2024")</f>
        <v>Oct 9, 2024</v>
      </c>
      <c r="E1543" s="160" t="str">
        <f ca="1">IFERROR(__xludf.DUMMYFUNCTION("""COMPUTED_VALUE"""),"Script 1")</f>
        <v>Script 1</v>
      </c>
      <c r="F1543" s="160"/>
      <c r="G1543" s="160"/>
      <c r="H1543" s="160"/>
      <c r="I1543" s="160"/>
      <c r="J1543" s="160"/>
      <c r="K1543" s="160"/>
      <c r="L1543" s="160" t="str">
        <f t="shared" ca="1" si="13"/>
        <v>Script 1</v>
      </c>
      <c r="M1543" s="161"/>
      <c r="N1543" s="150"/>
      <c r="O1543" s="150"/>
      <c r="P1543" s="150"/>
      <c r="Q1543" s="150"/>
      <c r="R1543" s="150"/>
      <c r="S1543" s="150"/>
      <c r="T1543" s="150"/>
      <c r="U1543" s="150"/>
      <c r="V1543" s="150"/>
      <c r="W1543" s="150"/>
      <c r="X1543" s="150"/>
      <c r="Y1543" s="150"/>
      <c r="Z1543" s="150"/>
      <c r="AA1543" s="150"/>
    </row>
    <row r="1544" spans="1:27" ht="12.75">
      <c r="A1544" s="150"/>
      <c r="B1544" s="158">
        <f t="shared" si="12"/>
        <v>1536</v>
      </c>
      <c r="C1544" s="159" t="str">
        <f ca="1">IFERROR(__xludf.DUMMYFUNCTION("""COMPUTED_VALUE"""),"Siti Aisyah Zulkifli")</f>
        <v>Siti Aisyah Zulkifli</v>
      </c>
      <c r="D1544" s="160" t="str">
        <f ca="1">IFERROR(__xludf.DUMMYFUNCTION("""COMPUTED_VALUE"""),"Oct 9, 2024")</f>
        <v>Oct 9, 2024</v>
      </c>
      <c r="E1544" s="160" t="str">
        <f ca="1">IFERROR(__xludf.DUMMYFUNCTION("""COMPUTED_VALUE"""),"Script 1")</f>
        <v>Script 1</v>
      </c>
      <c r="F1544" s="160"/>
      <c r="G1544" s="160"/>
      <c r="H1544" s="160"/>
      <c r="I1544" s="160"/>
      <c r="J1544" s="160"/>
      <c r="K1544" s="160"/>
      <c r="L1544" s="160" t="str">
        <f t="shared" ca="1" si="13"/>
        <v>Script 1</v>
      </c>
      <c r="M1544" s="161"/>
      <c r="N1544" s="150"/>
      <c r="O1544" s="150"/>
      <c r="P1544" s="150"/>
      <c r="Q1544" s="150"/>
      <c r="R1544" s="150"/>
      <c r="S1544" s="150"/>
      <c r="T1544" s="150"/>
      <c r="U1544" s="150"/>
      <c r="V1544" s="150"/>
      <c r="W1544" s="150"/>
      <c r="X1544" s="150"/>
      <c r="Y1544" s="150"/>
      <c r="Z1544" s="150"/>
      <c r="AA1544" s="150"/>
    </row>
    <row r="1545" spans="1:27" ht="12.75">
      <c r="A1545" s="150"/>
      <c r="B1545" s="158">
        <f t="shared" si="12"/>
        <v>1537</v>
      </c>
      <c r="C1545" s="159" t="str">
        <f ca="1">IFERROR(__xludf.DUMMYFUNCTION("""COMPUTED_VALUE"""),"Hasbur Rahman")</f>
        <v>Hasbur Rahman</v>
      </c>
      <c r="D1545" s="160" t="str">
        <f ca="1">IFERROR(__xludf.DUMMYFUNCTION("""COMPUTED_VALUE"""),"Oct 9, 2024")</f>
        <v>Oct 9, 2024</v>
      </c>
      <c r="E1545" s="160" t="str">
        <f ca="1">IFERROR(__xludf.DUMMYFUNCTION("""COMPUTED_VALUE"""),"Script 1")</f>
        <v>Script 1</v>
      </c>
      <c r="F1545" s="160"/>
      <c r="G1545" s="160"/>
      <c r="H1545" s="160"/>
      <c r="I1545" s="160"/>
      <c r="J1545" s="160"/>
      <c r="K1545" s="160"/>
      <c r="L1545" s="160" t="str">
        <f t="shared" ca="1" si="13"/>
        <v>Script 1</v>
      </c>
      <c r="M1545" s="161"/>
      <c r="N1545" s="150"/>
      <c r="O1545" s="150"/>
      <c r="P1545" s="150"/>
      <c r="Q1545" s="150"/>
      <c r="R1545" s="150"/>
      <c r="S1545" s="150"/>
      <c r="T1545" s="150"/>
      <c r="U1545" s="150"/>
      <c r="V1545" s="150"/>
      <c r="W1545" s="150"/>
      <c r="X1545" s="150"/>
      <c r="Y1545" s="150"/>
      <c r="Z1545" s="150"/>
      <c r="AA1545" s="150"/>
    </row>
    <row r="1546" spans="1:27" ht="12.75">
      <c r="A1546" s="150"/>
      <c r="B1546" s="158">
        <f t="shared" si="12"/>
        <v>1538</v>
      </c>
      <c r="C1546" s="159" t="str">
        <f ca="1">IFERROR(__xludf.DUMMYFUNCTION("""COMPUTED_VALUE"""),"Siti Nurbaya Alias")</f>
        <v>Siti Nurbaya Alias</v>
      </c>
      <c r="D1546" s="160" t="str">
        <f ca="1">IFERROR(__xludf.DUMMYFUNCTION("""COMPUTED_VALUE"""),"Oct 9, 2024")</f>
        <v>Oct 9, 2024</v>
      </c>
      <c r="E1546" s="160" t="str">
        <f ca="1">IFERROR(__xludf.DUMMYFUNCTION("""COMPUTED_VALUE"""),"Script 1")</f>
        <v>Script 1</v>
      </c>
      <c r="F1546" s="160"/>
      <c r="G1546" s="160"/>
      <c r="H1546" s="160"/>
      <c r="I1546" s="160"/>
      <c r="J1546" s="160"/>
      <c r="K1546" s="160"/>
      <c r="L1546" s="160" t="str">
        <f t="shared" ca="1" si="13"/>
        <v>Script 1</v>
      </c>
      <c r="M1546" s="161"/>
      <c r="N1546" s="150"/>
      <c r="O1546" s="150"/>
      <c r="P1546" s="150"/>
      <c r="Q1546" s="150"/>
      <c r="R1546" s="150"/>
      <c r="S1546" s="150"/>
      <c r="T1546" s="150"/>
      <c r="U1546" s="150"/>
      <c r="V1546" s="150"/>
      <c r="W1546" s="150"/>
      <c r="X1546" s="150"/>
      <c r="Y1546" s="150"/>
      <c r="Z1546" s="150"/>
      <c r="AA1546" s="150"/>
    </row>
    <row r="1547" spans="1:27" ht="12.75">
      <c r="A1547" s="150"/>
      <c r="B1547" s="158">
        <f t="shared" si="12"/>
        <v>1539</v>
      </c>
      <c r="C1547" s="159" t="str">
        <f ca="1">IFERROR(__xludf.DUMMYFUNCTION("""COMPUTED_VALUE"""),"Nurdiniarina Abdullah")</f>
        <v>Nurdiniarina Abdullah</v>
      </c>
      <c r="D1547" s="160" t="str">
        <f ca="1">IFERROR(__xludf.DUMMYFUNCTION("""COMPUTED_VALUE"""),"Oct 9, 2024")</f>
        <v>Oct 9, 2024</v>
      </c>
      <c r="E1547" s="160" t="str">
        <f ca="1">IFERROR(__xludf.DUMMYFUNCTION("""COMPUTED_VALUE"""),"Script 1")</f>
        <v>Script 1</v>
      </c>
      <c r="F1547" s="160"/>
      <c r="G1547" s="160"/>
      <c r="H1547" s="160"/>
      <c r="I1547" s="160"/>
      <c r="J1547" s="160"/>
      <c r="K1547" s="160"/>
      <c r="L1547" s="160" t="str">
        <f t="shared" ca="1" si="13"/>
        <v>Script 1</v>
      </c>
      <c r="M1547" s="161"/>
      <c r="N1547" s="150"/>
      <c r="O1547" s="150"/>
      <c r="P1547" s="150"/>
      <c r="Q1547" s="150"/>
      <c r="R1547" s="150"/>
      <c r="S1547" s="150"/>
      <c r="T1547" s="150"/>
      <c r="U1547" s="150"/>
      <c r="V1547" s="150"/>
      <c r="W1547" s="150"/>
      <c r="X1547" s="150"/>
      <c r="Y1547" s="150"/>
      <c r="Z1547" s="150"/>
      <c r="AA1547" s="150"/>
    </row>
    <row r="1548" spans="1:27" ht="12.75">
      <c r="A1548" s="150"/>
      <c r="B1548" s="158">
        <f t="shared" si="12"/>
        <v>1540</v>
      </c>
      <c r="C1548" s="159" t="str">
        <f ca="1">IFERROR(__xludf.DUMMYFUNCTION("""COMPUTED_VALUE"""),"Fazli Faruk")</f>
        <v>Fazli Faruk</v>
      </c>
      <c r="D1548" s="160" t="str">
        <f ca="1">IFERROR(__xludf.DUMMYFUNCTION("""COMPUTED_VALUE"""),"Oct 9, 2024")</f>
        <v>Oct 9, 2024</v>
      </c>
      <c r="E1548" s="160" t="str">
        <f ca="1">IFERROR(__xludf.DUMMYFUNCTION("""COMPUTED_VALUE"""),"Script 1")</f>
        <v>Script 1</v>
      </c>
      <c r="F1548" s="160"/>
      <c r="G1548" s="160"/>
      <c r="H1548" s="160"/>
      <c r="I1548" s="160"/>
      <c r="J1548" s="160"/>
      <c r="K1548" s="160"/>
      <c r="L1548" s="160" t="str">
        <f t="shared" ca="1" si="13"/>
        <v>Script 1</v>
      </c>
      <c r="M1548" s="161"/>
      <c r="N1548" s="150"/>
      <c r="O1548" s="150"/>
      <c r="P1548" s="150"/>
      <c r="Q1548" s="150"/>
      <c r="R1548" s="150"/>
      <c r="S1548" s="150"/>
      <c r="T1548" s="150"/>
      <c r="U1548" s="150"/>
      <c r="V1548" s="150"/>
      <c r="W1548" s="150"/>
      <c r="X1548" s="150"/>
      <c r="Y1548" s="150"/>
      <c r="Z1548" s="150"/>
      <c r="AA1548" s="150"/>
    </row>
    <row r="1549" spans="1:27" ht="12.75">
      <c r="A1549" s="150"/>
      <c r="B1549" s="158">
        <f t="shared" si="12"/>
        <v>1541</v>
      </c>
      <c r="C1549" s="159" t="str">
        <f ca="1">IFERROR(__xludf.DUMMYFUNCTION("""COMPUTED_VALUE"""),"Siti Nuramira Roslan")</f>
        <v>Siti Nuramira Roslan</v>
      </c>
      <c r="D1549" s="160" t="str">
        <f ca="1">IFERROR(__xludf.DUMMYFUNCTION("""COMPUTED_VALUE"""),"Oct 9, 2024")</f>
        <v>Oct 9, 2024</v>
      </c>
      <c r="E1549" s="160" t="str">
        <f ca="1">IFERROR(__xludf.DUMMYFUNCTION("""COMPUTED_VALUE"""),"Script 1")</f>
        <v>Script 1</v>
      </c>
      <c r="F1549" s="160"/>
      <c r="G1549" s="160"/>
      <c r="H1549" s="160"/>
      <c r="I1549" s="160"/>
      <c r="J1549" s="160"/>
      <c r="K1549" s="160"/>
      <c r="L1549" s="160" t="str">
        <f t="shared" ca="1" si="13"/>
        <v>Script 1</v>
      </c>
      <c r="M1549" s="161"/>
      <c r="N1549" s="150"/>
      <c r="O1549" s="150"/>
      <c r="P1549" s="150"/>
      <c r="Q1549" s="150"/>
      <c r="R1549" s="150"/>
      <c r="S1549" s="150"/>
      <c r="T1549" s="150"/>
      <c r="U1549" s="150"/>
      <c r="V1549" s="150"/>
      <c r="W1549" s="150"/>
      <c r="X1549" s="150"/>
      <c r="Y1549" s="150"/>
      <c r="Z1549" s="150"/>
      <c r="AA1549" s="150"/>
    </row>
    <row r="1550" spans="1:27" ht="12.75">
      <c r="A1550" s="150"/>
      <c r="B1550" s="158">
        <f t="shared" si="12"/>
        <v>1542</v>
      </c>
      <c r="C1550" s="159" t="str">
        <f ca="1">IFERROR(__xludf.DUMMYFUNCTION("""COMPUTED_VALUE"""),"Izzat R.")</f>
        <v>Izzat R.</v>
      </c>
      <c r="D1550" s="160" t="str">
        <f ca="1">IFERROR(__xludf.DUMMYFUNCTION("""COMPUTED_VALUE"""),"Oct 9, 2024")</f>
        <v>Oct 9, 2024</v>
      </c>
      <c r="E1550" s="160" t="str">
        <f ca="1">IFERROR(__xludf.DUMMYFUNCTION("""COMPUTED_VALUE"""),"Script 1")</f>
        <v>Script 1</v>
      </c>
      <c r="F1550" s="160"/>
      <c r="G1550" s="160"/>
      <c r="H1550" s="160"/>
      <c r="I1550" s="160"/>
      <c r="J1550" s="160"/>
      <c r="K1550" s="160"/>
      <c r="L1550" s="160" t="str">
        <f t="shared" ca="1" si="13"/>
        <v>Script 1</v>
      </c>
      <c r="M1550" s="161"/>
      <c r="N1550" s="150"/>
      <c r="O1550" s="150"/>
      <c r="P1550" s="150"/>
      <c r="Q1550" s="150"/>
      <c r="R1550" s="150"/>
      <c r="S1550" s="150"/>
      <c r="T1550" s="150"/>
      <c r="U1550" s="150"/>
      <c r="V1550" s="150"/>
      <c r="W1550" s="150"/>
      <c r="X1550" s="150"/>
      <c r="Y1550" s="150"/>
      <c r="Z1550" s="150"/>
      <c r="AA1550" s="150"/>
    </row>
    <row r="1551" spans="1:27" ht="12.75">
      <c r="A1551" s="150"/>
      <c r="B1551" s="158">
        <f t="shared" si="12"/>
        <v>1543</v>
      </c>
      <c r="C1551" s="159" t="str">
        <f ca="1">IFERROR(__xludf.DUMMYFUNCTION("""COMPUTED_VALUE"""),"Syafiqa Atirah")</f>
        <v>Syafiqa Atirah</v>
      </c>
      <c r="D1551" s="160" t="str">
        <f ca="1">IFERROR(__xludf.DUMMYFUNCTION("""COMPUTED_VALUE"""),"Oct 9, 2024")</f>
        <v>Oct 9, 2024</v>
      </c>
      <c r="E1551" s="160" t="str">
        <f ca="1">IFERROR(__xludf.DUMMYFUNCTION("""COMPUTED_VALUE"""),"Script 1")</f>
        <v>Script 1</v>
      </c>
      <c r="F1551" s="160"/>
      <c r="G1551" s="160"/>
      <c r="H1551" s="160"/>
      <c r="I1551" s="160"/>
      <c r="J1551" s="160"/>
      <c r="K1551" s="160"/>
      <c r="L1551" s="160" t="str">
        <f t="shared" ca="1" si="13"/>
        <v>Script 1</v>
      </c>
      <c r="M1551" s="161"/>
      <c r="N1551" s="150"/>
      <c r="O1551" s="150"/>
      <c r="P1551" s="150"/>
      <c r="Q1551" s="150"/>
      <c r="R1551" s="150"/>
      <c r="S1551" s="150"/>
      <c r="T1551" s="150"/>
      <c r="U1551" s="150"/>
      <c r="V1551" s="150"/>
      <c r="W1551" s="150"/>
      <c r="X1551" s="150"/>
      <c r="Y1551" s="150"/>
      <c r="Z1551" s="150"/>
      <c r="AA1551" s="150"/>
    </row>
    <row r="1552" spans="1:27" ht="12.75">
      <c r="A1552" s="150"/>
      <c r="B1552" s="158">
        <f t="shared" si="12"/>
        <v>1544</v>
      </c>
      <c r="C1552" s="159" t="str">
        <f ca="1">IFERROR(__xludf.DUMMYFUNCTION("""COMPUTED_VALUE"""),"Intan Sakinah")</f>
        <v>Intan Sakinah</v>
      </c>
      <c r="D1552" s="160" t="str">
        <f ca="1">IFERROR(__xludf.DUMMYFUNCTION("""COMPUTED_VALUE"""),"Oct 9, 2024")</f>
        <v>Oct 9, 2024</v>
      </c>
      <c r="E1552" s="160" t="str">
        <f ca="1">IFERROR(__xludf.DUMMYFUNCTION("""COMPUTED_VALUE"""),"Script 1")</f>
        <v>Script 1</v>
      </c>
      <c r="F1552" s="160"/>
      <c r="G1552" s="160"/>
      <c r="H1552" s="160"/>
      <c r="I1552" s="160"/>
      <c r="J1552" s="160"/>
      <c r="K1552" s="160"/>
      <c r="L1552" s="160" t="str">
        <f t="shared" ca="1" si="13"/>
        <v>Script 1</v>
      </c>
      <c r="M1552" s="161"/>
      <c r="N1552" s="150"/>
      <c r="O1552" s="150"/>
      <c r="P1552" s="150"/>
      <c r="Q1552" s="150"/>
      <c r="R1552" s="150"/>
      <c r="S1552" s="150"/>
      <c r="T1552" s="150"/>
      <c r="U1552" s="150"/>
      <c r="V1552" s="150"/>
      <c r="W1552" s="150"/>
      <c r="X1552" s="150"/>
      <c r="Y1552" s="150"/>
      <c r="Z1552" s="150"/>
      <c r="AA1552" s="150"/>
    </row>
    <row r="1553" spans="1:27" ht="12.75">
      <c r="A1553" s="150"/>
      <c r="B1553" s="158">
        <f t="shared" si="12"/>
        <v>1545</v>
      </c>
      <c r="C1553" s="159" t="str">
        <f ca="1">IFERROR(__xludf.DUMMYFUNCTION("""COMPUTED_VALUE"""),"Nur Afifah")</f>
        <v>Nur Afifah</v>
      </c>
      <c r="D1553" s="160" t="str">
        <f ca="1">IFERROR(__xludf.DUMMYFUNCTION("""COMPUTED_VALUE"""),"Oct 9, 2024")</f>
        <v>Oct 9, 2024</v>
      </c>
      <c r="E1553" s="160" t="str">
        <f ca="1">IFERROR(__xludf.DUMMYFUNCTION("""COMPUTED_VALUE"""),"Script 1")</f>
        <v>Script 1</v>
      </c>
      <c r="F1553" s="160"/>
      <c r="G1553" s="160"/>
      <c r="H1553" s="160"/>
      <c r="I1553" s="160"/>
      <c r="J1553" s="160"/>
      <c r="K1553" s="160"/>
      <c r="L1553" s="160" t="str">
        <f t="shared" ca="1" si="13"/>
        <v>Script 1</v>
      </c>
      <c r="M1553" s="161"/>
      <c r="N1553" s="150"/>
      <c r="O1553" s="150"/>
      <c r="P1553" s="150"/>
      <c r="Q1553" s="150"/>
      <c r="R1553" s="150"/>
      <c r="S1553" s="150"/>
      <c r="T1553" s="150"/>
      <c r="U1553" s="150"/>
      <c r="V1553" s="150"/>
      <c r="W1553" s="150"/>
      <c r="X1553" s="150"/>
      <c r="Y1553" s="150"/>
      <c r="Z1553" s="150"/>
      <c r="AA1553" s="150"/>
    </row>
    <row r="1554" spans="1:27" ht="12.75">
      <c r="A1554" s="150"/>
      <c r="B1554" s="158">
        <f t="shared" si="12"/>
        <v>1546</v>
      </c>
      <c r="C1554" s="159" t="str">
        <f ca="1">IFERROR(__xludf.DUMMYFUNCTION("""COMPUTED_VALUE"""),"Nadiah Mohd Hamdan")</f>
        <v>Nadiah Mohd Hamdan</v>
      </c>
      <c r="D1554" s="160" t="str">
        <f ca="1">IFERROR(__xludf.DUMMYFUNCTION("""COMPUTED_VALUE"""),"Oct 9, 2024")</f>
        <v>Oct 9, 2024</v>
      </c>
      <c r="E1554" s="160" t="str">
        <f ca="1">IFERROR(__xludf.DUMMYFUNCTION("""COMPUTED_VALUE"""),"Script 1")</f>
        <v>Script 1</v>
      </c>
      <c r="F1554" s="160"/>
      <c r="G1554" s="160"/>
      <c r="H1554" s="160"/>
      <c r="I1554" s="160"/>
      <c r="J1554" s="160"/>
      <c r="K1554" s="160"/>
      <c r="L1554" s="160" t="str">
        <f t="shared" ca="1" si="13"/>
        <v>Script 1</v>
      </c>
      <c r="M1554" s="161"/>
      <c r="N1554" s="150"/>
      <c r="O1554" s="150"/>
      <c r="P1554" s="150"/>
      <c r="Q1554" s="150"/>
      <c r="R1554" s="150"/>
      <c r="S1554" s="150"/>
      <c r="T1554" s="150"/>
      <c r="U1554" s="150"/>
      <c r="V1554" s="150"/>
      <c r="W1554" s="150"/>
      <c r="X1554" s="150"/>
      <c r="Y1554" s="150"/>
      <c r="Z1554" s="150"/>
      <c r="AA1554" s="150"/>
    </row>
    <row r="1555" spans="1:27" ht="12.75">
      <c r="A1555" s="150"/>
      <c r="B1555" s="158">
        <f t="shared" si="12"/>
        <v>1547</v>
      </c>
      <c r="C1555" s="159" t="str">
        <f ca="1">IFERROR(__xludf.DUMMYFUNCTION("""COMPUTED_VALUE"""),"Nurul Nabilah Aminuddin")</f>
        <v>Nurul Nabilah Aminuddin</v>
      </c>
      <c r="D1555" s="160" t="str">
        <f ca="1">IFERROR(__xludf.DUMMYFUNCTION("""COMPUTED_VALUE"""),"Oct 9, 2024")</f>
        <v>Oct 9, 2024</v>
      </c>
      <c r="E1555" s="160" t="str">
        <f ca="1">IFERROR(__xludf.DUMMYFUNCTION("""COMPUTED_VALUE"""),"Script 1")</f>
        <v>Script 1</v>
      </c>
      <c r="F1555" s="160"/>
      <c r="G1555" s="160"/>
      <c r="H1555" s="160"/>
      <c r="I1555" s="160"/>
      <c r="J1555" s="160"/>
      <c r="K1555" s="160"/>
      <c r="L1555" s="160" t="str">
        <f t="shared" ca="1" si="13"/>
        <v>Script 1</v>
      </c>
      <c r="M1555" s="161"/>
      <c r="N1555" s="150"/>
      <c r="O1555" s="150"/>
      <c r="P1555" s="150"/>
      <c r="Q1555" s="150"/>
      <c r="R1555" s="150"/>
      <c r="S1555" s="150"/>
      <c r="T1555" s="150"/>
      <c r="U1555" s="150"/>
      <c r="V1555" s="150"/>
      <c r="W1555" s="150"/>
      <c r="X1555" s="150"/>
      <c r="Y1555" s="150"/>
      <c r="Z1555" s="150"/>
      <c r="AA1555" s="150"/>
    </row>
    <row r="1556" spans="1:27" ht="12.75">
      <c r="A1556" s="150"/>
      <c r="B1556" s="158">
        <f t="shared" si="12"/>
        <v>1548</v>
      </c>
      <c r="C1556" s="159" t="str">
        <f ca="1">IFERROR(__xludf.DUMMYFUNCTION("""COMPUTED_VALUE"""),"Nurul Natasya Emilia Amir")</f>
        <v>Nurul Natasya Emilia Amir</v>
      </c>
      <c r="D1556" s="160" t="str">
        <f ca="1">IFERROR(__xludf.DUMMYFUNCTION("""COMPUTED_VALUE"""),"Oct 9, 2024")</f>
        <v>Oct 9, 2024</v>
      </c>
      <c r="E1556" s="160" t="str">
        <f ca="1">IFERROR(__xludf.DUMMYFUNCTION("""COMPUTED_VALUE"""),"Script 1")</f>
        <v>Script 1</v>
      </c>
      <c r="F1556" s="160"/>
      <c r="G1556" s="160"/>
      <c r="H1556" s="160"/>
      <c r="I1556" s="160"/>
      <c r="J1556" s="160"/>
      <c r="K1556" s="160"/>
      <c r="L1556" s="160" t="str">
        <f t="shared" ca="1" si="13"/>
        <v>Script 1</v>
      </c>
      <c r="M1556" s="161"/>
      <c r="N1556" s="150"/>
      <c r="O1556" s="150"/>
      <c r="P1556" s="150"/>
      <c r="Q1556" s="150"/>
      <c r="R1556" s="150"/>
      <c r="S1556" s="150"/>
      <c r="T1556" s="150"/>
      <c r="U1556" s="150"/>
      <c r="V1556" s="150"/>
      <c r="W1556" s="150"/>
      <c r="X1556" s="150"/>
      <c r="Y1556" s="150"/>
      <c r="Z1556" s="150"/>
      <c r="AA1556" s="150"/>
    </row>
    <row r="1557" spans="1:27" ht="12.75">
      <c r="A1557" s="150"/>
      <c r="B1557" s="158">
        <f t="shared" si="12"/>
        <v>1549</v>
      </c>
      <c r="C1557" s="159" t="str">
        <f ca="1">IFERROR(__xludf.DUMMYFUNCTION("""COMPUTED_VALUE"""),"Saiful Akmal")</f>
        <v>Saiful Akmal</v>
      </c>
      <c r="D1557" s="160" t="str">
        <f ca="1">IFERROR(__xludf.DUMMYFUNCTION("""COMPUTED_VALUE"""),"Oct 9, 2024")</f>
        <v>Oct 9, 2024</v>
      </c>
      <c r="E1557" s="160" t="str">
        <f ca="1">IFERROR(__xludf.DUMMYFUNCTION("""COMPUTED_VALUE"""),"Script 1")</f>
        <v>Script 1</v>
      </c>
      <c r="F1557" s="160"/>
      <c r="G1557" s="160"/>
      <c r="H1557" s="160"/>
      <c r="I1557" s="160"/>
      <c r="J1557" s="160"/>
      <c r="K1557" s="160"/>
      <c r="L1557" s="160" t="str">
        <f t="shared" ca="1" si="13"/>
        <v>Script 1</v>
      </c>
      <c r="M1557" s="161"/>
      <c r="N1557" s="150"/>
      <c r="O1557" s="150"/>
      <c r="P1557" s="150"/>
      <c r="Q1557" s="150"/>
      <c r="R1557" s="150"/>
      <c r="S1557" s="150"/>
      <c r="T1557" s="150"/>
      <c r="U1557" s="150"/>
      <c r="V1557" s="150"/>
      <c r="W1557" s="150"/>
      <c r="X1557" s="150"/>
      <c r="Y1557" s="150"/>
      <c r="Z1557" s="150"/>
      <c r="AA1557" s="150"/>
    </row>
    <row r="1558" spans="1:27" ht="12.75">
      <c r="A1558" s="150"/>
      <c r="B1558" s="158">
        <f t="shared" si="12"/>
        <v>1550</v>
      </c>
      <c r="C1558" s="159" t="str">
        <f ca="1">IFERROR(__xludf.DUMMYFUNCTION("""COMPUTED_VALUE"""),"Nur Sabrina")</f>
        <v>Nur Sabrina</v>
      </c>
      <c r="D1558" s="160" t="str">
        <f ca="1">IFERROR(__xludf.DUMMYFUNCTION("""COMPUTED_VALUE"""),"Oct 9, 2024")</f>
        <v>Oct 9, 2024</v>
      </c>
      <c r="E1558" s="160" t="str">
        <f ca="1">IFERROR(__xludf.DUMMYFUNCTION("""COMPUTED_VALUE"""),"Script 1")</f>
        <v>Script 1</v>
      </c>
      <c r="F1558" s="160"/>
      <c r="G1558" s="160"/>
      <c r="H1558" s="160"/>
      <c r="I1558" s="160"/>
      <c r="J1558" s="160"/>
      <c r="K1558" s="160"/>
      <c r="L1558" s="160" t="str">
        <f t="shared" ca="1" si="13"/>
        <v>Script 1</v>
      </c>
      <c r="M1558" s="161"/>
      <c r="N1558" s="150"/>
      <c r="O1558" s="150"/>
      <c r="P1558" s="150"/>
      <c r="Q1558" s="150"/>
      <c r="R1558" s="150"/>
      <c r="S1558" s="150"/>
      <c r="T1558" s="150"/>
      <c r="U1558" s="150"/>
      <c r="V1558" s="150"/>
      <c r="W1558" s="150"/>
      <c r="X1558" s="150"/>
      <c r="Y1558" s="150"/>
      <c r="Z1558" s="150"/>
      <c r="AA1558" s="150"/>
    </row>
    <row r="1559" spans="1:27" ht="12.75">
      <c r="A1559" s="150"/>
      <c r="B1559" s="158">
        <f t="shared" si="12"/>
        <v>1551</v>
      </c>
      <c r="C1559" s="159" t="str">
        <f ca="1">IFERROR(__xludf.DUMMYFUNCTION("""COMPUTED_VALUE"""),"Haida Suraya Tajuddin")</f>
        <v>Haida Suraya Tajuddin</v>
      </c>
      <c r="D1559" s="160" t="str">
        <f ca="1">IFERROR(__xludf.DUMMYFUNCTION("""COMPUTED_VALUE"""),"Oct 9, 2024")</f>
        <v>Oct 9, 2024</v>
      </c>
      <c r="E1559" s="160" t="str">
        <f ca="1">IFERROR(__xludf.DUMMYFUNCTION("""COMPUTED_VALUE"""),"Script 1")</f>
        <v>Script 1</v>
      </c>
      <c r="F1559" s="160"/>
      <c r="G1559" s="160"/>
      <c r="H1559" s="160"/>
      <c r="I1559" s="160"/>
      <c r="J1559" s="160"/>
      <c r="K1559" s="160"/>
      <c r="L1559" s="160" t="str">
        <f t="shared" ca="1" si="13"/>
        <v>Script 1</v>
      </c>
      <c r="M1559" s="161"/>
      <c r="N1559" s="150"/>
      <c r="O1559" s="150"/>
      <c r="P1559" s="150"/>
      <c r="Q1559" s="150"/>
      <c r="R1559" s="150"/>
      <c r="S1559" s="150"/>
      <c r="T1559" s="150"/>
      <c r="U1559" s="150"/>
      <c r="V1559" s="150"/>
      <c r="W1559" s="150"/>
      <c r="X1559" s="150"/>
      <c r="Y1559" s="150"/>
      <c r="Z1559" s="150"/>
      <c r="AA1559" s="150"/>
    </row>
    <row r="1560" spans="1:27" ht="12.75">
      <c r="A1560" s="150"/>
      <c r="B1560" s="158">
        <f t="shared" si="12"/>
        <v>1552</v>
      </c>
      <c r="C1560" s="159" t="str">
        <f ca="1">IFERROR(__xludf.DUMMYFUNCTION("""COMPUTED_VALUE"""),"Muhammad Harith Ronhazli")</f>
        <v>Muhammad Harith Ronhazli</v>
      </c>
      <c r="D1560" s="160" t="str">
        <f ca="1">IFERROR(__xludf.DUMMYFUNCTION("""COMPUTED_VALUE"""),"Oct 9, 2024")</f>
        <v>Oct 9, 2024</v>
      </c>
      <c r="E1560" s="160" t="str">
        <f ca="1">IFERROR(__xludf.DUMMYFUNCTION("""COMPUTED_VALUE"""),"Script 1")</f>
        <v>Script 1</v>
      </c>
      <c r="F1560" s="160"/>
      <c r="G1560" s="160"/>
      <c r="H1560" s="160"/>
      <c r="I1560" s="160"/>
      <c r="J1560" s="160"/>
      <c r="K1560" s="160"/>
      <c r="L1560" s="160" t="str">
        <f t="shared" ca="1" si="13"/>
        <v>Script 1</v>
      </c>
      <c r="M1560" s="161"/>
      <c r="N1560" s="150"/>
      <c r="O1560" s="150"/>
      <c r="P1560" s="150"/>
      <c r="Q1560" s="150"/>
      <c r="R1560" s="150"/>
      <c r="S1560" s="150"/>
      <c r="T1560" s="150"/>
      <c r="U1560" s="150"/>
      <c r="V1560" s="150"/>
      <c r="W1560" s="150"/>
      <c r="X1560" s="150"/>
      <c r="Y1560" s="150"/>
      <c r="Z1560" s="150"/>
      <c r="AA1560" s="150"/>
    </row>
    <row r="1561" spans="1:27" ht="12.75">
      <c r="A1561" s="150"/>
      <c r="B1561" s="158">
        <f t="shared" si="12"/>
        <v>1553</v>
      </c>
      <c r="C1561" s="159" t="str">
        <f ca="1">IFERROR(__xludf.DUMMYFUNCTION("""COMPUTED_VALUE"""),"Zulakmal Azhari")</f>
        <v>Zulakmal Azhari</v>
      </c>
      <c r="D1561" s="160" t="str">
        <f ca="1">IFERROR(__xludf.DUMMYFUNCTION("""COMPUTED_VALUE"""),"Oct 9, 2024")</f>
        <v>Oct 9, 2024</v>
      </c>
      <c r="E1561" s="160" t="str">
        <f ca="1">IFERROR(__xludf.DUMMYFUNCTION("""COMPUTED_VALUE"""),"Script 1")</f>
        <v>Script 1</v>
      </c>
      <c r="F1561" s="160"/>
      <c r="G1561" s="160"/>
      <c r="H1561" s="160"/>
      <c r="I1561" s="160"/>
      <c r="J1561" s="160"/>
      <c r="K1561" s="160"/>
      <c r="L1561" s="160" t="str">
        <f t="shared" ca="1" si="13"/>
        <v>Script 1</v>
      </c>
      <c r="M1561" s="161"/>
      <c r="N1561" s="150"/>
      <c r="O1561" s="150"/>
      <c r="P1561" s="150"/>
      <c r="Q1561" s="150"/>
      <c r="R1561" s="150"/>
      <c r="S1561" s="150"/>
      <c r="T1561" s="150"/>
      <c r="U1561" s="150"/>
      <c r="V1561" s="150"/>
      <c r="W1561" s="150"/>
      <c r="X1561" s="150"/>
      <c r="Y1561" s="150"/>
      <c r="Z1561" s="150"/>
      <c r="AA1561" s="150"/>
    </row>
    <row r="1562" spans="1:27" ht="12.75">
      <c r="A1562" s="150"/>
      <c r="B1562" s="158">
        <f t="shared" si="12"/>
        <v>1554</v>
      </c>
      <c r="C1562" s="159" t="str">
        <f ca="1">IFERROR(__xludf.DUMMYFUNCTION("""COMPUTED_VALUE"""),"Nurarif Aziz")</f>
        <v>Nurarif Aziz</v>
      </c>
      <c r="D1562" s="160" t="str">
        <f ca="1">IFERROR(__xludf.DUMMYFUNCTION("""COMPUTED_VALUE"""),"Oct 9, 2024")</f>
        <v>Oct 9, 2024</v>
      </c>
      <c r="E1562" s="160" t="str">
        <f ca="1">IFERROR(__xludf.DUMMYFUNCTION("""COMPUTED_VALUE"""),"Script 1")</f>
        <v>Script 1</v>
      </c>
      <c r="F1562" s="160"/>
      <c r="G1562" s="160"/>
      <c r="H1562" s="160"/>
      <c r="I1562" s="160"/>
      <c r="J1562" s="160"/>
      <c r="K1562" s="160"/>
      <c r="L1562" s="160" t="str">
        <f t="shared" ca="1" si="13"/>
        <v>Script 1</v>
      </c>
      <c r="M1562" s="161"/>
      <c r="N1562" s="150"/>
      <c r="O1562" s="150"/>
      <c r="P1562" s="150"/>
      <c r="Q1562" s="150"/>
      <c r="R1562" s="150"/>
      <c r="S1562" s="150"/>
      <c r="T1562" s="150"/>
      <c r="U1562" s="150"/>
      <c r="V1562" s="150"/>
      <c r="W1562" s="150"/>
      <c r="X1562" s="150"/>
      <c r="Y1562" s="150"/>
      <c r="Z1562" s="150"/>
      <c r="AA1562" s="150"/>
    </row>
    <row r="1563" spans="1:27" ht="12.75">
      <c r="A1563" s="150"/>
      <c r="B1563" s="158">
        <f t="shared" si="12"/>
        <v>1555</v>
      </c>
      <c r="C1563" s="159" t="str">
        <f ca="1">IFERROR(__xludf.DUMMYFUNCTION("""COMPUTED_VALUE"""),"Nur Amirah Syazwani")</f>
        <v>Nur Amirah Syazwani</v>
      </c>
      <c r="D1563" s="160" t="str">
        <f ca="1">IFERROR(__xludf.DUMMYFUNCTION("""COMPUTED_VALUE"""),"Oct 9, 2024")</f>
        <v>Oct 9, 2024</v>
      </c>
      <c r="E1563" s="160" t="str">
        <f ca="1">IFERROR(__xludf.DUMMYFUNCTION("""COMPUTED_VALUE"""),"Script 1")</f>
        <v>Script 1</v>
      </c>
      <c r="F1563" s="160"/>
      <c r="G1563" s="160"/>
      <c r="H1563" s="160"/>
      <c r="I1563" s="160"/>
      <c r="J1563" s="160"/>
      <c r="K1563" s="160"/>
      <c r="L1563" s="160" t="str">
        <f t="shared" ca="1" si="13"/>
        <v>Script 1</v>
      </c>
      <c r="M1563" s="161"/>
      <c r="N1563" s="150"/>
      <c r="O1563" s="150"/>
      <c r="P1563" s="150"/>
      <c r="Q1563" s="150"/>
      <c r="R1563" s="150"/>
      <c r="S1563" s="150"/>
      <c r="T1563" s="150"/>
      <c r="U1563" s="150"/>
      <c r="V1563" s="150"/>
      <c r="W1563" s="150"/>
      <c r="X1563" s="150"/>
      <c r="Y1563" s="150"/>
      <c r="Z1563" s="150"/>
      <c r="AA1563" s="150"/>
    </row>
    <row r="1564" spans="1:27" ht="12.75">
      <c r="A1564" s="150"/>
      <c r="B1564" s="158">
        <f t="shared" si="12"/>
        <v>1556</v>
      </c>
      <c r="C1564" s="159" t="str">
        <f ca="1">IFERROR(__xludf.DUMMYFUNCTION("""COMPUTED_VALUE"""),"Syamimi Sukri")</f>
        <v>Syamimi Sukri</v>
      </c>
      <c r="D1564" s="160" t="str">
        <f ca="1">IFERROR(__xludf.DUMMYFUNCTION("""COMPUTED_VALUE"""),"Oct 9, 2024")</f>
        <v>Oct 9, 2024</v>
      </c>
      <c r="E1564" s="160" t="str">
        <f ca="1">IFERROR(__xludf.DUMMYFUNCTION("""COMPUTED_VALUE"""),"Script 1")</f>
        <v>Script 1</v>
      </c>
      <c r="F1564" s="160"/>
      <c r="G1564" s="160"/>
      <c r="H1564" s="160"/>
      <c r="I1564" s="160"/>
      <c r="J1564" s="160"/>
      <c r="K1564" s="160"/>
      <c r="L1564" s="160" t="str">
        <f t="shared" ca="1" si="13"/>
        <v>Script 1</v>
      </c>
      <c r="M1564" s="161"/>
      <c r="N1564" s="150"/>
      <c r="O1564" s="150"/>
      <c r="P1564" s="150"/>
      <c r="Q1564" s="150"/>
      <c r="R1564" s="150"/>
      <c r="S1564" s="150"/>
      <c r="T1564" s="150"/>
      <c r="U1564" s="150"/>
      <c r="V1564" s="150"/>
      <c r="W1564" s="150"/>
      <c r="X1564" s="150"/>
      <c r="Y1564" s="150"/>
      <c r="Z1564" s="150"/>
      <c r="AA1564" s="150"/>
    </row>
    <row r="1565" spans="1:27" ht="12.75">
      <c r="A1565" s="150"/>
      <c r="B1565" s="158">
        <f t="shared" si="12"/>
        <v>1557</v>
      </c>
      <c r="C1565" s="159" t="str">
        <f ca="1">IFERROR(__xludf.DUMMYFUNCTION("""COMPUTED_VALUE"""),"Nurul Faiznoor Muhammad Fairus")</f>
        <v>Nurul Faiznoor Muhammad Fairus</v>
      </c>
      <c r="D1565" s="160" t="str">
        <f ca="1">IFERROR(__xludf.DUMMYFUNCTION("""COMPUTED_VALUE"""),"Oct 9, 2024")</f>
        <v>Oct 9, 2024</v>
      </c>
      <c r="E1565" s="160" t="str">
        <f ca="1">IFERROR(__xludf.DUMMYFUNCTION("""COMPUTED_VALUE"""),"Script 1")</f>
        <v>Script 1</v>
      </c>
      <c r="F1565" s="160"/>
      <c r="G1565" s="160"/>
      <c r="H1565" s="160"/>
      <c r="I1565" s="160"/>
      <c r="J1565" s="160"/>
      <c r="K1565" s="160"/>
      <c r="L1565" s="160" t="str">
        <f t="shared" ca="1" si="13"/>
        <v>Script 1</v>
      </c>
      <c r="M1565" s="161"/>
      <c r="N1565" s="150"/>
      <c r="O1565" s="150"/>
      <c r="P1565" s="150"/>
      <c r="Q1565" s="150"/>
      <c r="R1565" s="150"/>
      <c r="S1565" s="150"/>
      <c r="T1565" s="150"/>
      <c r="U1565" s="150"/>
      <c r="V1565" s="150"/>
      <c r="W1565" s="150"/>
      <c r="X1565" s="150"/>
      <c r="Y1565" s="150"/>
      <c r="Z1565" s="150"/>
      <c r="AA1565" s="150"/>
    </row>
    <row r="1566" spans="1:27" ht="12.75">
      <c r="A1566" s="150"/>
      <c r="B1566" s="158">
        <f t="shared" si="12"/>
        <v>1558</v>
      </c>
      <c r="C1566" s="159" t="str">
        <f ca="1">IFERROR(__xludf.DUMMYFUNCTION("""COMPUTED_VALUE"""),"Nadiah Haziqah Nassir")</f>
        <v>Nadiah Haziqah Nassir</v>
      </c>
      <c r="D1566" s="160" t="str">
        <f ca="1">IFERROR(__xludf.DUMMYFUNCTION("""COMPUTED_VALUE"""),"Oct 9, 2024")</f>
        <v>Oct 9, 2024</v>
      </c>
      <c r="E1566" s="160" t="str">
        <f ca="1">IFERROR(__xludf.DUMMYFUNCTION("""COMPUTED_VALUE"""),"Script 1")</f>
        <v>Script 1</v>
      </c>
      <c r="F1566" s="160"/>
      <c r="G1566" s="160"/>
      <c r="H1566" s="160"/>
      <c r="I1566" s="160"/>
      <c r="J1566" s="160"/>
      <c r="K1566" s="160"/>
      <c r="L1566" s="160" t="str">
        <f t="shared" ca="1" si="13"/>
        <v>Script 1</v>
      </c>
      <c r="M1566" s="161"/>
      <c r="N1566" s="150"/>
      <c r="O1566" s="150"/>
      <c r="P1566" s="150"/>
      <c r="Q1566" s="150"/>
      <c r="R1566" s="150"/>
      <c r="S1566" s="150"/>
      <c r="T1566" s="150"/>
      <c r="U1566" s="150"/>
      <c r="V1566" s="150"/>
      <c r="W1566" s="150"/>
      <c r="X1566" s="150"/>
      <c r="Y1566" s="150"/>
      <c r="Z1566" s="150"/>
      <c r="AA1566" s="150"/>
    </row>
    <row r="1567" spans="1:27" ht="12.75">
      <c r="A1567" s="150"/>
      <c r="B1567" s="158">
        <f t="shared" si="12"/>
        <v>1559</v>
      </c>
      <c r="C1567" s="159" t="str">
        <f ca="1">IFERROR(__xludf.DUMMYFUNCTION("""COMPUTED_VALUE"""),"Husna Shahferi")</f>
        <v>Husna Shahferi</v>
      </c>
      <c r="D1567" s="160" t="str">
        <f ca="1">IFERROR(__xludf.DUMMYFUNCTION("""COMPUTED_VALUE"""),"Oct 9, 2024")</f>
        <v>Oct 9, 2024</v>
      </c>
      <c r="E1567" s="160" t="str">
        <f ca="1">IFERROR(__xludf.DUMMYFUNCTION("""COMPUTED_VALUE"""),"Script 1")</f>
        <v>Script 1</v>
      </c>
      <c r="F1567" s="160"/>
      <c r="G1567" s="160"/>
      <c r="H1567" s="160"/>
      <c r="I1567" s="160"/>
      <c r="J1567" s="160"/>
      <c r="K1567" s="160"/>
      <c r="L1567" s="160" t="str">
        <f t="shared" ca="1" si="13"/>
        <v>Script 1</v>
      </c>
      <c r="M1567" s="161"/>
      <c r="N1567" s="150"/>
      <c r="O1567" s="150"/>
      <c r="P1567" s="150"/>
      <c r="Q1567" s="150"/>
      <c r="R1567" s="150"/>
      <c r="S1567" s="150"/>
      <c r="T1567" s="150"/>
      <c r="U1567" s="150"/>
      <c r="V1567" s="150"/>
      <c r="W1567" s="150"/>
      <c r="X1567" s="150"/>
      <c r="Y1567" s="150"/>
      <c r="Z1567" s="150"/>
      <c r="AA1567" s="150"/>
    </row>
    <row r="1568" spans="1:27" ht="12.75">
      <c r="A1568" s="150"/>
      <c r="B1568" s="158">
        <f t="shared" si="12"/>
        <v>1560</v>
      </c>
      <c r="C1568" s="159" t="str">
        <f ca="1">IFERROR(__xludf.DUMMYFUNCTION("""COMPUTED_VALUE"""),"Fatin Amanina Mat Zaid")</f>
        <v>Fatin Amanina Mat Zaid</v>
      </c>
      <c r="D1568" s="160" t="str">
        <f ca="1">IFERROR(__xludf.DUMMYFUNCTION("""COMPUTED_VALUE"""),"Oct 9, 2024")</f>
        <v>Oct 9, 2024</v>
      </c>
      <c r="E1568" s="160" t="str">
        <f ca="1">IFERROR(__xludf.DUMMYFUNCTION("""COMPUTED_VALUE"""),"Script 1")</f>
        <v>Script 1</v>
      </c>
      <c r="F1568" s="160"/>
      <c r="G1568" s="160"/>
      <c r="H1568" s="160"/>
      <c r="I1568" s="160"/>
      <c r="J1568" s="160"/>
      <c r="K1568" s="160"/>
      <c r="L1568" s="160" t="str">
        <f t="shared" ca="1" si="13"/>
        <v>Script 1</v>
      </c>
      <c r="M1568" s="161"/>
      <c r="N1568" s="150"/>
      <c r="O1568" s="150"/>
      <c r="P1568" s="150"/>
      <c r="Q1568" s="150"/>
      <c r="R1568" s="150"/>
      <c r="S1568" s="150"/>
      <c r="T1568" s="150"/>
      <c r="U1568" s="150"/>
      <c r="V1568" s="150"/>
      <c r="W1568" s="150"/>
      <c r="X1568" s="150"/>
      <c r="Y1568" s="150"/>
      <c r="Z1568" s="150"/>
      <c r="AA1568" s="150"/>
    </row>
    <row r="1569" spans="1:27" ht="12.75">
      <c r="A1569" s="150"/>
      <c r="B1569" s="158">
        <f t="shared" si="12"/>
        <v>1561</v>
      </c>
      <c r="C1569" s="159" t="str">
        <f ca="1">IFERROR(__xludf.DUMMYFUNCTION("""COMPUTED_VALUE"""),"Nurul Shahirah Gazzalih")</f>
        <v>Nurul Shahirah Gazzalih</v>
      </c>
      <c r="D1569" s="160" t="str">
        <f ca="1">IFERROR(__xludf.DUMMYFUNCTION("""COMPUTED_VALUE"""),"Oct 9, 2024")</f>
        <v>Oct 9, 2024</v>
      </c>
      <c r="E1569" s="160" t="str">
        <f ca="1">IFERROR(__xludf.DUMMYFUNCTION("""COMPUTED_VALUE"""),"Script 1")</f>
        <v>Script 1</v>
      </c>
      <c r="F1569" s="160"/>
      <c r="G1569" s="160"/>
      <c r="H1569" s="160"/>
      <c r="I1569" s="160"/>
      <c r="J1569" s="160"/>
      <c r="K1569" s="160"/>
      <c r="L1569" s="160" t="str">
        <f t="shared" ca="1" si="13"/>
        <v>Script 1</v>
      </c>
      <c r="M1569" s="161"/>
      <c r="N1569" s="150"/>
      <c r="O1569" s="150"/>
      <c r="P1569" s="150"/>
      <c r="Q1569" s="150"/>
      <c r="R1569" s="150"/>
      <c r="S1569" s="150"/>
      <c r="T1569" s="150"/>
      <c r="U1569" s="150"/>
      <c r="V1569" s="150"/>
      <c r="W1569" s="150"/>
      <c r="X1569" s="150"/>
      <c r="Y1569" s="150"/>
      <c r="Z1569" s="150"/>
      <c r="AA1569" s="150"/>
    </row>
    <row r="1570" spans="1:27" ht="12.75">
      <c r="A1570" s="150"/>
      <c r="B1570" s="158">
        <f t="shared" si="12"/>
        <v>1562</v>
      </c>
      <c r="C1570" s="159" t="str">
        <f ca="1">IFERROR(__xludf.DUMMYFUNCTION("""COMPUTED_VALUE"""),"Muhammad Keith Hazman Bin Sarazim")</f>
        <v>Muhammad Keith Hazman Bin Sarazim</v>
      </c>
      <c r="D1570" s="160" t="str">
        <f ca="1">IFERROR(__xludf.DUMMYFUNCTION("""COMPUTED_VALUE"""),"Oct 9, 2024")</f>
        <v>Oct 9, 2024</v>
      </c>
      <c r="E1570" s="160" t="str">
        <f ca="1">IFERROR(__xludf.DUMMYFUNCTION("""COMPUTED_VALUE"""),"Script 1")</f>
        <v>Script 1</v>
      </c>
      <c r="F1570" s="160"/>
      <c r="G1570" s="160"/>
      <c r="H1570" s="160"/>
      <c r="I1570" s="160"/>
      <c r="J1570" s="160"/>
      <c r="K1570" s="160"/>
      <c r="L1570" s="160" t="str">
        <f t="shared" ca="1" si="13"/>
        <v>Script 1</v>
      </c>
      <c r="M1570" s="161"/>
      <c r="N1570" s="150"/>
      <c r="O1570" s="150"/>
      <c r="P1570" s="150"/>
      <c r="Q1570" s="150"/>
      <c r="R1570" s="150"/>
      <c r="S1570" s="150"/>
      <c r="T1570" s="150"/>
      <c r="U1570" s="150"/>
      <c r="V1570" s="150"/>
      <c r="W1570" s="150"/>
      <c r="X1570" s="150"/>
      <c r="Y1570" s="150"/>
      <c r="Z1570" s="150"/>
      <c r="AA1570" s="150"/>
    </row>
    <row r="1571" spans="1:27" ht="12.75">
      <c r="A1571" s="150"/>
      <c r="B1571" s="158">
        <f t="shared" si="12"/>
        <v>1563</v>
      </c>
      <c r="C1571" s="159" t="str">
        <f ca="1">IFERROR(__xludf.DUMMYFUNCTION("""COMPUTED_VALUE"""),"Fadhlin Adibah Zarifah")</f>
        <v>Fadhlin Adibah Zarifah</v>
      </c>
      <c r="D1571" s="160" t="str">
        <f ca="1">IFERROR(__xludf.DUMMYFUNCTION("""COMPUTED_VALUE"""),"Oct 9, 2024")</f>
        <v>Oct 9, 2024</v>
      </c>
      <c r="E1571" s="160" t="str">
        <f ca="1">IFERROR(__xludf.DUMMYFUNCTION("""COMPUTED_VALUE"""),"Script 1")</f>
        <v>Script 1</v>
      </c>
      <c r="F1571" s="160"/>
      <c r="G1571" s="160"/>
      <c r="H1571" s="160"/>
      <c r="I1571" s="160"/>
      <c r="J1571" s="160"/>
      <c r="K1571" s="160"/>
      <c r="L1571" s="160" t="str">
        <f t="shared" ca="1" si="13"/>
        <v>Script 1</v>
      </c>
      <c r="M1571" s="161"/>
      <c r="N1571" s="150"/>
      <c r="O1571" s="150"/>
      <c r="P1571" s="150"/>
      <c r="Q1571" s="150"/>
      <c r="R1571" s="150"/>
      <c r="S1571" s="150"/>
      <c r="T1571" s="150"/>
      <c r="U1571" s="150"/>
      <c r="V1571" s="150"/>
      <c r="W1571" s="150"/>
      <c r="X1571" s="150"/>
      <c r="Y1571" s="150"/>
      <c r="Z1571" s="150"/>
      <c r="AA1571" s="150"/>
    </row>
    <row r="1572" spans="1:27" ht="12.75">
      <c r="A1572" s="150"/>
      <c r="B1572" s="158">
        <f t="shared" si="12"/>
        <v>1564</v>
      </c>
      <c r="C1572" s="159" t="str">
        <f ca="1">IFERROR(__xludf.DUMMYFUNCTION("""COMPUTED_VALUE"""),"Hanis Syahirah")</f>
        <v>Hanis Syahirah</v>
      </c>
      <c r="D1572" s="160" t="str">
        <f ca="1">IFERROR(__xludf.DUMMYFUNCTION("""COMPUTED_VALUE"""),"Oct 2, 2024")</f>
        <v>Oct 2, 2024</v>
      </c>
      <c r="E1572" s="160" t="str">
        <f ca="1">IFERROR(__xludf.DUMMYFUNCTION("""COMPUTED_VALUE"""),"Script 1")</f>
        <v>Script 1</v>
      </c>
      <c r="F1572" s="160"/>
      <c r="G1572" s="160"/>
      <c r="H1572" s="160"/>
      <c r="I1572" s="160"/>
      <c r="J1572" s="160"/>
      <c r="K1572" s="160"/>
      <c r="L1572" s="160" t="str">
        <f t="shared" ca="1" si="13"/>
        <v>Script 1</v>
      </c>
      <c r="M1572" s="161"/>
      <c r="N1572" s="150"/>
      <c r="O1572" s="150"/>
      <c r="P1572" s="150"/>
      <c r="Q1572" s="150"/>
      <c r="R1572" s="150"/>
      <c r="S1572" s="150"/>
      <c r="T1572" s="150"/>
      <c r="U1572" s="150"/>
      <c r="V1572" s="150"/>
      <c r="W1572" s="150"/>
      <c r="X1572" s="150"/>
      <c r="Y1572" s="150"/>
      <c r="Z1572" s="150"/>
      <c r="AA1572" s="150"/>
    </row>
    <row r="1573" spans="1:27" ht="12.75">
      <c r="A1573" s="150"/>
      <c r="B1573" s="158">
        <f t="shared" si="12"/>
        <v>1565</v>
      </c>
      <c r="C1573" s="159" t="str">
        <f ca="1">IFERROR(__xludf.DUMMYFUNCTION("""COMPUTED_VALUE"""),"Zul Kasymira Zulkifli")</f>
        <v>Zul Kasymira Zulkifli</v>
      </c>
      <c r="D1573" s="160" t="str">
        <f ca="1">IFERROR(__xludf.DUMMYFUNCTION("""COMPUTED_VALUE"""),"Oct 2, 2024")</f>
        <v>Oct 2, 2024</v>
      </c>
      <c r="E1573" s="160" t="str">
        <f ca="1">IFERROR(__xludf.DUMMYFUNCTION("""COMPUTED_VALUE"""),"Script 1")</f>
        <v>Script 1</v>
      </c>
      <c r="F1573" s="160"/>
      <c r="G1573" s="160"/>
      <c r="H1573" s="160"/>
      <c r="I1573" s="160"/>
      <c r="J1573" s="160"/>
      <c r="K1573" s="160"/>
      <c r="L1573" s="160" t="str">
        <f t="shared" ca="1" si="13"/>
        <v>Script 1</v>
      </c>
      <c r="M1573" s="161"/>
      <c r="N1573" s="150"/>
      <c r="O1573" s="150"/>
      <c r="P1573" s="150"/>
      <c r="Q1573" s="150"/>
      <c r="R1573" s="150"/>
      <c r="S1573" s="150"/>
      <c r="T1573" s="150"/>
      <c r="U1573" s="150"/>
      <c r="V1573" s="150"/>
      <c r="W1573" s="150"/>
      <c r="X1573" s="150"/>
      <c r="Y1573" s="150"/>
      <c r="Z1573" s="150"/>
      <c r="AA1573" s="150"/>
    </row>
    <row r="1574" spans="1:27" ht="12.75">
      <c r="A1574" s="150"/>
      <c r="B1574" s="158">
        <f t="shared" si="12"/>
        <v>1566</v>
      </c>
      <c r="C1574" s="159" t="str">
        <f ca="1">IFERROR(__xludf.DUMMYFUNCTION("""COMPUTED_VALUE"""),"Zul A.")</f>
        <v>Zul A.</v>
      </c>
      <c r="D1574" s="160" t="str">
        <f ca="1">IFERROR(__xludf.DUMMYFUNCTION("""COMPUTED_VALUE"""),"Oct 2, 2024")</f>
        <v>Oct 2, 2024</v>
      </c>
      <c r="E1574" s="160" t="str">
        <f ca="1">IFERROR(__xludf.DUMMYFUNCTION("""COMPUTED_VALUE"""),"Script 1")</f>
        <v>Script 1</v>
      </c>
      <c r="F1574" s="160"/>
      <c r="G1574" s="160"/>
      <c r="H1574" s="160"/>
      <c r="I1574" s="160"/>
      <c r="J1574" s="160"/>
      <c r="K1574" s="160"/>
      <c r="L1574" s="160" t="str">
        <f t="shared" ca="1" si="13"/>
        <v>Script 1</v>
      </c>
      <c r="M1574" s="161"/>
      <c r="N1574" s="150"/>
      <c r="O1574" s="150"/>
      <c r="P1574" s="150"/>
      <c r="Q1574" s="150"/>
      <c r="R1574" s="150"/>
      <c r="S1574" s="150"/>
      <c r="T1574" s="150"/>
      <c r="U1574" s="150"/>
      <c r="V1574" s="150"/>
      <c r="W1574" s="150"/>
      <c r="X1574" s="150"/>
      <c r="Y1574" s="150"/>
      <c r="Z1574" s="150"/>
      <c r="AA1574" s="150"/>
    </row>
    <row r="1575" spans="1:27" ht="12.75">
      <c r="A1575" s="150"/>
      <c r="B1575" s="158">
        <f t="shared" si="12"/>
        <v>1567</v>
      </c>
      <c r="C1575" s="159" t="str">
        <f ca="1">IFERROR(__xludf.DUMMYFUNCTION("""COMPUTED_VALUE"""),"Aliyah Shahrin")</f>
        <v>Aliyah Shahrin</v>
      </c>
      <c r="D1575" s="160" t="str">
        <f ca="1">IFERROR(__xludf.DUMMYFUNCTION("""COMPUTED_VALUE"""),"Oct 2, 2024")</f>
        <v>Oct 2, 2024</v>
      </c>
      <c r="E1575" s="160" t="str">
        <f ca="1">IFERROR(__xludf.DUMMYFUNCTION("""COMPUTED_VALUE"""),"Script 1")</f>
        <v>Script 1</v>
      </c>
      <c r="F1575" s="160"/>
      <c r="G1575" s="160"/>
      <c r="H1575" s="160"/>
      <c r="I1575" s="160"/>
      <c r="J1575" s="160"/>
      <c r="K1575" s="160"/>
      <c r="L1575" s="160" t="str">
        <f t="shared" ca="1" si="13"/>
        <v>Script 1</v>
      </c>
      <c r="M1575" s="161"/>
      <c r="N1575" s="150"/>
      <c r="O1575" s="150"/>
      <c r="P1575" s="150"/>
      <c r="Q1575" s="150"/>
      <c r="R1575" s="150"/>
      <c r="S1575" s="150"/>
      <c r="T1575" s="150"/>
      <c r="U1575" s="150"/>
      <c r="V1575" s="150"/>
      <c r="W1575" s="150"/>
      <c r="X1575" s="150"/>
      <c r="Y1575" s="150"/>
      <c r="Z1575" s="150"/>
      <c r="AA1575" s="150"/>
    </row>
    <row r="1576" spans="1:27" ht="12.75">
      <c r="A1576" s="150"/>
      <c r="B1576" s="158">
        <f t="shared" si="12"/>
        <v>1568</v>
      </c>
      <c r="C1576" s="159" t="str">
        <f ca="1">IFERROR(__xludf.DUMMYFUNCTION("""COMPUTED_VALUE"""),"Muhammad Farhan")</f>
        <v>Muhammad Farhan</v>
      </c>
      <c r="D1576" s="160" t="str">
        <f ca="1">IFERROR(__xludf.DUMMYFUNCTION("""COMPUTED_VALUE"""),"Oct 2, 2024")</f>
        <v>Oct 2, 2024</v>
      </c>
      <c r="E1576" s="160" t="str">
        <f ca="1">IFERROR(__xludf.DUMMYFUNCTION("""COMPUTED_VALUE"""),"Script 1")</f>
        <v>Script 1</v>
      </c>
      <c r="F1576" s="160"/>
      <c r="G1576" s="160"/>
      <c r="H1576" s="160"/>
      <c r="I1576" s="160"/>
      <c r="J1576" s="160"/>
      <c r="K1576" s="160"/>
      <c r="L1576" s="160" t="str">
        <f t="shared" ca="1" si="13"/>
        <v>Script 1</v>
      </c>
      <c r="M1576" s="161"/>
      <c r="N1576" s="150"/>
      <c r="O1576" s="150"/>
      <c r="P1576" s="150"/>
      <c r="Q1576" s="150"/>
      <c r="R1576" s="150"/>
      <c r="S1576" s="150"/>
      <c r="T1576" s="150"/>
      <c r="U1576" s="150"/>
      <c r="V1576" s="150"/>
      <c r="W1576" s="150"/>
      <c r="X1576" s="150"/>
      <c r="Y1576" s="150"/>
      <c r="Z1576" s="150"/>
      <c r="AA1576" s="150"/>
    </row>
    <row r="1577" spans="1:27" ht="12.75">
      <c r="A1577" s="150"/>
      <c r="B1577" s="158">
        <f t="shared" si="12"/>
        <v>1569</v>
      </c>
      <c r="C1577" s="159" t="str">
        <f ca="1">IFERROR(__xludf.DUMMYFUNCTION("""COMPUTED_VALUE"""),"Anas Danial")</f>
        <v>Anas Danial</v>
      </c>
      <c r="D1577" s="160" t="str">
        <f ca="1">IFERROR(__xludf.DUMMYFUNCTION("""COMPUTED_VALUE"""),"Oct 2, 2024")</f>
        <v>Oct 2, 2024</v>
      </c>
      <c r="E1577" s="160" t="str">
        <f ca="1">IFERROR(__xludf.DUMMYFUNCTION("""COMPUTED_VALUE"""),"Script 1")</f>
        <v>Script 1</v>
      </c>
      <c r="F1577" s="160"/>
      <c r="G1577" s="160"/>
      <c r="H1577" s="160"/>
      <c r="I1577" s="160"/>
      <c r="J1577" s="160"/>
      <c r="K1577" s="160"/>
      <c r="L1577" s="160" t="str">
        <f t="shared" ca="1" si="13"/>
        <v>Script 1</v>
      </c>
      <c r="M1577" s="161"/>
      <c r="N1577" s="150"/>
      <c r="O1577" s="150"/>
      <c r="P1577" s="150"/>
      <c r="Q1577" s="150"/>
      <c r="R1577" s="150"/>
      <c r="S1577" s="150"/>
      <c r="T1577" s="150"/>
      <c r="U1577" s="150"/>
      <c r="V1577" s="150"/>
      <c r="W1577" s="150"/>
      <c r="X1577" s="150"/>
      <c r="Y1577" s="150"/>
      <c r="Z1577" s="150"/>
      <c r="AA1577" s="150"/>
    </row>
    <row r="1578" spans="1:27" ht="12.75">
      <c r="A1578" s="150"/>
      <c r="B1578" s="158">
        <f t="shared" si="12"/>
        <v>1570</v>
      </c>
      <c r="C1578" s="159" t="str">
        <f ca="1">IFERROR(__xludf.DUMMYFUNCTION("""COMPUTED_VALUE"""),"Haikal Zikry")</f>
        <v>Haikal Zikry</v>
      </c>
      <c r="D1578" s="160" t="str">
        <f ca="1">IFERROR(__xludf.DUMMYFUNCTION("""COMPUTED_VALUE"""),"Oct 2, 2024")</f>
        <v>Oct 2, 2024</v>
      </c>
      <c r="E1578" s="160" t="str">
        <f ca="1">IFERROR(__xludf.DUMMYFUNCTION("""COMPUTED_VALUE"""),"Script 1")</f>
        <v>Script 1</v>
      </c>
      <c r="F1578" s="160"/>
      <c r="G1578" s="160"/>
      <c r="H1578" s="160"/>
      <c r="I1578" s="160"/>
      <c r="J1578" s="160"/>
      <c r="K1578" s="160"/>
      <c r="L1578" s="160" t="str">
        <f t="shared" ca="1" si="13"/>
        <v>Script 1</v>
      </c>
      <c r="M1578" s="161"/>
      <c r="N1578" s="150"/>
      <c r="O1578" s="150"/>
      <c r="P1578" s="150"/>
      <c r="Q1578" s="150"/>
      <c r="R1578" s="150"/>
      <c r="S1578" s="150"/>
      <c r="T1578" s="150"/>
      <c r="U1578" s="150"/>
      <c r="V1578" s="150"/>
      <c r="W1578" s="150"/>
      <c r="X1578" s="150"/>
      <c r="Y1578" s="150"/>
      <c r="Z1578" s="150"/>
      <c r="AA1578" s="150"/>
    </row>
    <row r="1579" spans="1:27" ht="12.75">
      <c r="A1579" s="150"/>
      <c r="B1579" s="158">
        <f t="shared" si="12"/>
        <v>1571</v>
      </c>
      <c r="C1579" s="159" t="str">
        <f ca="1">IFERROR(__xludf.DUMMYFUNCTION("""COMPUTED_VALUE"""),"Syazwana Ridzuan")</f>
        <v>Syazwana Ridzuan</v>
      </c>
      <c r="D1579" s="160" t="str">
        <f ca="1">IFERROR(__xludf.DUMMYFUNCTION("""COMPUTED_VALUE"""),"Oct 2, 2024")</f>
        <v>Oct 2, 2024</v>
      </c>
      <c r="E1579" s="160" t="str">
        <f ca="1">IFERROR(__xludf.DUMMYFUNCTION("""COMPUTED_VALUE"""),"Script 1")</f>
        <v>Script 1</v>
      </c>
      <c r="F1579" s="160"/>
      <c r="G1579" s="160"/>
      <c r="H1579" s="160"/>
      <c r="I1579" s="160"/>
      <c r="J1579" s="160"/>
      <c r="K1579" s="160"/>
      <c r="L1579" s="160" t="str">
        <f t="shared" ca="1" si="13"/>
        <v>Script 1</v>
      </c>
      <c r="M1579" s="161"/>
      <c r="N1579" s="150"/>
      <c r="O1579" s="150"/>
      <c r="P1579" s="150"/>
      <c r="Q1579" s="150"/>
      <c r="R1579" s="150"/>
      <c r="S1579" s="150"/>
      <c r="T1579" s="150"/>
      <c r="U1579" s="150"/>
      <c r="V1579" s="150"/>
      <c r="W1579" s="150"/>
      <c r="X1579" s="150"/>
      <c r="Y1579" s="150"/>
      <c r="Z1579" s="150"/>
      <c r="AA1579" s="150"/>
    </row>
    <row r="1580" spans="1:27" ht="12.75">
      <c r="A1580" s="150"/>
      <c r="B1580" s="158">
        <f t="shared" si="12"/>
        <v>1572</v>
      </c>
      <c r="C1580" s="159" t="str">
        <f ca="1">IFERROR(__xludf.DUMMYFUNCTION("""COMPUTED_VALUE"""),"MASLINA ABDULLAH")</f>
        <v>MASLINA ABDULLAH</v>
      </c>
      <c r="D1580" s="160" t="str">
        <f ca="1">IFERROR(__xludf.DUMMYFUNCTION("""COMPUTED_VALUE"""),"Oct 2, 2024")</f>
        <v>Oct 2, 2024</v>
      </c>
      <c r="E1580" s="160" t="str">
        <f ca="1">IFERROR(__xludf.DUMMYFUNCTION("""COMPUTED_VALUE"""),"Script 1")</f>
        <v>Script 1</v>
      </c>
      <c r="F1580" s="160"/>
      <c r="G1580" s="160"/>
      <c r="H1580" s="160"/>
      <c r="I1580" s="160"/>
      <c r="J1580" s="160"/>
      <c r="K1580" s="160"/>
      <c r="L1580" s="160" t="str">
        <f t="shared" ca="1" si="13"/>
        <v>Script 1</v>
      </c>
      <c r="M1580" s="161"/>
      <c r="N1580" s="150"/>
      <c r="O1580" s="150"/>
      <c r="P1580" s="150"/>
      <c r="Q1580" s="150"/>
      <c r="R1580" s="150"/>
      <c r="S1580" s="150"/>
      <c r="T1580" s="150"/>
      <c r="U1580" s="150"/>
      <c r="V1580" s="150"/>
      <c r="W1580" s="150"/>
      <c r="X1580" s="150"/>
      <c r="Y1580" s="150"/>
      <c r="Z1580" s="150"/>
      <c r="AA1580" s="150"/>
    </row>
    <row r="1581" spans="1:27" ht="12.75">
      <c r="A1581" s="150"/>
      <c r="B1581" s="158">
        <f t="shared" si="12"/>
        <v>1573</v>
      </c>
      <c r="C1581" s="159" t="str">
        <f ca="1">IFERROR(__xludf.DUMMYFUNCTION("""COMPUTED_VALUE"""),"Yusuf Danial")</f>
        <v>Yusuf Danial</v>
      </c>
      <c r="D1581" s="160" t="str">
        <f ca="1">IFERROR(__xludf.DUMMYFUNCTION("""COMPUTED_VALUE"""),"Oct 2, 2024")</f>
        <v>Oct 2, 2024</v>
      </c>
      <c r="E1581" s="160" t="str">
        <f ca="1">IFERROR(__xludf.DUMMYFUNCTION("""COMPUTED_VALUE"""),"Script 1")</f>
        <v>Script 1</v>
      </c>
      <c r="F1581" s="160"/>
      <c r="G1581" s="160"/>
      <c r="H1581" s="160"/>
      <c r="I1581" s="160"/>
      <c r="J1581" s="160"/>
      <c r="K1581" s="160"/>
      <c r="L1581" s="160" t="str">
        <f t="shared" ca="1" si="13"/>
        <v>Script 1</v>
      </c>
      <c r="M1581" s="161"/>
      <c r="N1581" s="150"/>
      <c r="O1581" s="150"/>
      <c r="P1581" s="150"/>
      <c r="Q1581" s="150"/>
      <c r="R1581" s="150"/>
      <c r="S1581" s="150"/>
      <c r="T1581" s="150"/>
      <c r="U1581" s="150"/>
      <c r="V1581" s="150"/>
      <c r="W1581" s="150"/>
      <c r="X1581" s="150"/>
      <c r="Y1581" s="150"/>
      <c r="Z1581" s="150"/>
      <c r="AA1581" s="150"/>
    </row>
    <row r="1582" spans="1:27" ht="12.75">
      <c r="A1582" s="150"/>
      <c r="B1582" s="158">
        <f t="shared" si="12"/>
        <v>1574</v>
      </c>
      <c r="C1582" s="159" t="str">
        <f ca="1">IFERROR(__xludf.DUMMYFUNCTION("""COMPUTED_VALUE"""),"Nadhrah Husni")</f>
        <v>Nadhrah Husni</v>
      </c>
      <c r="D1582" s="160" t="str">
        <f ca="1">IFERROR(__xludf.DUMMYFUNCTION("""COMPUTED_VALUE"""),"Oct 2, 2024")</f>
        <v>Oct 2, 2024</v>
      </c>
      <c r="E1582" s="160" t="str">
        <f ca="1">IFERROR(__xludf.DUMMYFUNCTION("""COMPUTED_VALUE"""),"Script 1")</f>
        <v>Script 1</v>
      </c>
      <c r="F1582" s="160"/>
      <c r="G1582" s="160"/>
      <c r="H1582" s="160"/>
      <c r="I1582" s="160"/>
      <c r="J1582" s="160"/>
      <c r="K1582" s="160"/>
      <c r="L1582" s="160" t="str">
        <f t="shared" ca="1" si="13"/>
        <v>Script 1</v>
      </c>
      <c r="M1582" s="161"/>
      <c r="N1582" s="150"/>
      <c r="O1582" s="150"/>
      <c r="P1582" s="150"/>
      <c r="Q1582" s="150"/>
      <c r="R1582" s="150"/>
      <c r="S1582" s="150"/>
      <c r="T1582" s="150"/>
      <c r="U1582" s="150"/>
      <c r="V1582" s="150"/>
      <c r="W1582" s="150"/>
      <c r="X1582" s="150"/>
      <c r="Y1582" s="150"/>
      <c r="Z1582" s="150"/>
      <c r="AA1582" s="150"/>
    </row>
    <row r="1583" spans="1:27" ht="12.75">
      <c r="A1583" s="150"/>
      <c r="B1583" s="158">
        <f t="shared" si="12"/>
        <v>1575</v>
      </c>
      <c r="C1583" s="159" t="str">
        <f ca="1">IFERROR(__xludf.DUMMYFUNCTION("""COMPUTED_VALUE"""),"Nurulnasuha Rahim")</f>
        <v>Nurulnasuha Rahim</v>
      </c>
      <c r="D1583" s="160" t="str">
        <f ca="1">IFERROR(__xludf.DUMMYFUNCTION("""COMPUTED_VALUE"""),"Oct 2, 2024")</f>
        <v>Oct 2, 2024</v>
      </c>
      <c r="E1583" s="160" t="str">
        <f ca="1">IFERROR(__xludf.DUMMYFUNCTION("""COMPUTED_VALUE"""),"Script 1")</f>
        <v>Script 1</v>
      </c>
      <c r="F1583" s="160"/>
      <c r="G1583" s="160"/>
      <c r="H1583" s="160"/>
      <c r="I1583" s="160"/>
      <c r="J1583" s="160"/>
      <c r="K1583" s="160"/>
      <c r="L1583" s="160" t="str">
        <f t="shared" ca="1" si="13"/>
        <v>Script 1</v>
      </c>
      <c r="M1583" s="161"/>
      <c r="N1583" s="150"/>
      <c r="O1583" s="150"/>
      <c r="P1583" s="150"/>
      <c r="Q1583" s="150"/>
      <c r="R1583" s="150"/>
      <c r="S1583" s="150"/>
      <c r="T1583" s="150"/>
      <c r="U1583" s="150"/>
      <c r="V1583" s="150"/>
      <c r="W1583" s="150"/>
      <c r="X1583" s="150"/>
      <c r="Y1583" s="150"/>
      <c r="Z1583" s="150"/>
      <c r="AA1583" s="150"/>
    </row>
    <row r="1584" spans="1:27" ht="12.75">
      <c r="A1584" s="150"/>
      <c r="B1584" s="158">
        <f t="shared" si="12"/>
        <v>1576</v>
      </c>
      <c r="C1584" s="159" t="str">
        <f ca="1">IFERROR(__xludf.DUMMYFUNCTION("""COMPUTED_VALUE"""),"Noor Zahirah Sayadi")</f>
        <v>Noor Zahirah Sayadi</v>
      </c>
      <c r="D1584" s="160" t="str">
        <f ca="1">IFERROR(__xludf.DUMMYFUNCTION("""COMPUTED_VALUE"""),"Oct 2, 2024")</f>
        <v>Oct 2, 2024</v>
      </c>
      <c r="E1584" s="160" t="str">
        <f ca="1">IFERROR(__xludf.DUMMYFUNCTION("""COMPUTED_VALUE"""),"Script 1")</f>
        <v>Script 1</v>
      </c>
      <c r="F1584" s="160"/>
      <c r="G1584" s="160"/>
      <c r="H1584" s="160"/>
      <c r="I1584" s="160"/>
      <c r="J1584" s="160"/>
      <c r="K1584" s="160"/>
      <c r="L1584" s="160" t="str">
        <f t="shared" ca="1" si="13"/>
        <v>Script 1</v>
      </c>
      <c r="M1584" s="161"/>
      <c r="N1584" s="150"/>
      <c r="O1584" s="150"/>
      <c r="P1584" s="150"/>
      <c r="Q1584" s="150"/>
      <c r="R1584" s="150"/>
      <c r="S1584" s="150"/>
      <c r="T1584" s="150"/>
      <c r="U1584" s="150"/>
      <c r="V1584" s="150"/>
      <c r="W1584" s="150"/>
      <c r="X1584" s="150"/>
      <c r="Y1584" s="150"/>
      <c r="Z1584" s="150"/>
      <c r="AA1584" s="150"/>
    </row>
    <row r="1585" spans="1:27" ht="12.75">
      <c r="A1585" s="150"/>
      <c r="B1585" s="158">
        <f t="shared" si="12"/>
        <v>1577</v>
      </c>
      <c r="C1585" s="159" t="str">
        <f ca="1">IFERROR(__xludf.DUMMYFUNCTION("""COMPUTED_VALUE"""),"Muhammad Adib Razin Mohd Adnan")</f>
        <v>Muhammad Adib Razin Mohd Adnan</v>
      </c>
      <c r="D1585" s="160" t="str">
        <f ca="1">IFERROR(__xludf.DUMMYFUNCTION("""COMPUTED_VALUE"""),"Oct 2, 2024")</f>
        <v>Oct 2, 2024</v>
      </c>
      <c r="E1585" s="160" t="str">
        <f ca="1">IFERROR(__xludf.DUMMYFUNCTION("""COMPUTED_VALUE"""),"Script 1")</f>
        <v>Script 1</v>
      </c>
      <c r="F1585" s="160"/>
      <c r="G1585" s="160"/>
      <c r="H1585" s="160"/>
      <c r="I1585" s="160"/>
      <c r="J1585" s="160"/>
      <c r="K1585" s="160"/>
      <c r="L1585" s="160" t="str">
        <f t="shared" ca="1" si="13"/>
        <v>Script 1</v>
      </c>
      <c r="M1585" s="161"/>
      <c r="N1585" s="150"/>
      <c r="O1585" s="150"/>
      <c r="P1585" s="150"/>
      <c r="Q1585" s="150"/>
      <c r="R1585" s="150"/>
      <c r="S1585" s="150"/>
      <c r="T1585" s="150"/>
      <c r="U1585" s="150"/>
      <c r="V1585" s="150"/>
      <c r="W1585" s="150"/>
      <c r="X1585" s="150"/>
      <c r="Y1585" s="150"/>
      <c r="Z1585" s="150"/>
      <c r="AA1585" s="150"/>
    </row>
    <row r="1586" spans="1:27" ht="12.75">
      <c r="A1586" s="150"/>
      <c r="B1586" s="158">
        <f t="shared" si="12"/>
        <v>1578</v>
      </c>
      <c r="C1586" s="159" t="str">
        <f ca="1">IFERROR(__xludf.DUMMYFUNCTION("""COMPUTED_VALUE"""),"Nur Fatin Nabilah Mohd Nizam")</f>
        <v>Nur Fatin Nabilah Mohd Nizam</v>
      </c>
      <c r="D1586" s="160" t="str">
        <f ca="1">IFERROR(__xludf.DUMMYFUNCTION("""COMPUTED_VALUE"""),"Oct 2, 2024")</f>
        <v>Oct 2, 2024</v>
      </c>
      <c r="E1586" s="160" t="str">
        <f ca="1">IFERROR(__xludf.DUMMYFUNCTION("""COMPUTED_VALUE"""),"Script 1")</f>
        <v>Script 1</v>
      </c>
      <c r="F1586" s="160"/>
      <c r="G1586" s="160"/>
      <c r="H1586" s="160"/>
      <c r="I1586" s="160"/>
      <c r="J1586" s="160"/>
      <c r="K1586" s="160"/>
      <c r="L1586" s="160" t="str">
        <f t="shared" ca="1" si="13"/>
        <v>Script 1</v>
      </c>
      <c r="M1586" s="161"/>
      <c r="N1586" s="150"/>
      <c r="O1586" s="150"/>
      <c r="P1586" s="150"/>
      <c r="Q1586" s="150"/>
      <c r="R1586" s="150"/>
      <c r="S1586" s="150"/>
      <c r="T1586" s="150"/>
      <c r="U1586" s="150"/>
      <c r="V1586" s="150"/>
      <c r="W1586" s="150"/>
      <c r="X1586" s="150"/>
      <c r="Y1586" s="150"/>
      <c r="Z1586" s="150"/>
      <c r="AA1586" s="150"/>
    </row>
    <row r="1587" spans="1:27" ht="12.75">
      <c r="A1587" s="150"/>
      <c r="B1587" s="158">
        <f t="shared" si="12"/>
        <v>1579</v>
      </c>
      <c r="C1587" s="159" t="str">
        <f ca="1">IFERROR(__xludf.DUMMYFUNCTION("""COMPUTED_VALUE"""),"Dalilah K. Hanafi")</f>
        <v>Dalilah K. Hanafi</v>
      </c>
      <c r="D1587" s="160" t="str">
        <f ca="1">IFERROR(__xludf.DUMMYFUNCTION("""COMPUTED_VALUE"""),"Oct 2, 2024")</f>
        <v>Oct 2, 2024</v>
      </c>
      <c r="E1587" s="160" t="str">
        <f ca="1">IFERROR(__xludf.DUMMYFUNCTION("""COMPUTED_VALUE"""),"Script 1")</f>
        <v>Script 1</v>
      </c>
      <c r="F1587" s="160"/>
      <c r="G1587" s="160"/>
      <c r="H1587" s="160"/>
      <c r="I1587" s="160"/>
      <c r="J1587" s="160"/>
      <c r="K1587" s="160"/>
      <c r="L1587" s="160" t="str">
        <f t="shared" ca="1" si="13"/>
        <v>Script 1</v>
      </c>
      <c r="M1587" s="161"/>
      <c r="N1587" s="150"/>
      <c r="O1587" s="150"/>
      <c r="P1587" s="150"/>
      <c r="Q1587" s="150"/>
      <c r="R1587" s="150"/>
      <c r="S1587" s="150"/>
      <c r="T1587" s="150"/>
      <c r="U1587" s="150"/>
      <c r="V1587" s="150"/>
      <c r="W1587" s="150"/>
      <c r="X1587" s="150"/>
      <c r="Y1587" s="150"/>
      <c r="Z1587" s="150"/>
      <c r="AA1587" s="150"/>
    </row>
    <row r="1588" spans="1:27" ht="12.75">
      <c r="A1588" s="150"/>
      <c r="B1588" s="158">
        <f t="shared" si="12"/>
        <v>1580</v>
      </c>
      <c r="C1588" s="159" t="str">
        <f ca="1">IFERROR(__xludf.DUMMYFUNCTION("""COMPUTED_VALUE"""),"Nurshyamimy Zafirah")</f>
        <v>Nurshyamimy Zafirah</v>
      </c>
      <c r="D1588" s="160" t="str">
        <f ca="1">IFERROR(__xludf.DUMMYFUNCTION("""COMPUTED_VALUE"""),"Oct 2, 2024")</f>
        <v>Oct 2, 2024</v>
      </c>
      <c r="E1588" s="160" t="str">
        <f ca="1">IFERROR(__xludf.DUMMYFUNCTION("""COMPUTED_VALUE"""),"Script 1")</f>
        <v>Script 1</v>
      </c>
      <c r="F1588" s="160"/>
      <c r="G1588" s="160"/>
      <c r="H1588" s="160"/>
      <c r="I1588" s="160"/>
      <c r="J1588" s="160"/>
      <c r="K1588" s="160"/>
      <c r="L1588" s="160" t="str">
        <f t="shared" ca="1" si="13"/>
        <v>Script 1</v>
      </c>
      <c r="M1588" s="161"/>
      <c r="N1588" s="150"/>
      <c r="O1588" s="150"/>
      <c r="P1588" s="150"/>
      <c r="Q1588" s="150"/>
      <c r="R1588" s="150"/>
      <c r="S1588" s="150"/>
      <c r="T1588" s="150"/>
      <c r="U1588" s="150"/>
      <c r="V1588" s="150"/>
      <c r="W1588" s="150"/>
      <c r="X1588" s="150"/>
      <c r="Y1588" s="150"/>
      <c r="Z1588" s="150"/>
      <c r="AA1588" s="150"/>
    </row>
    <row r="1589" spans="1:27" ht="12.75">
      <c r="A1589" s="150"/>
      <c r="B1589" s="158">
        <f t="shared" si="12"/>
        <v>1581</v>
      </c>
      <c r="C1589" s="159" t="str">
        <f ca="1">IFERROR(__xludf.DUMMYFUNCTION("""COMPUTED_VALUE"""),"Wan Raudhatul Aqilah Abdul Ghafar")</f>
        <v>Wan Raudhatul Aqilah Abdul Ghafar</v>
      </c>
      <c r="D1589" s="160" t="str">
        <f ca="1">IFERROR(__xludf.DUMMYFUNCTION("""COMPUTED_VALUE"""),"Oct 2, 2024")</f>
        <v>Oct 2, 2024</v>
      </c>
      <c r="E1589" s="160" t="str">
        <f ca="1">IFERROR(__xludf.DUMMYFUNCTION("""COMPUTED_VALUE"""),"Script 1")</f>
        <v>Script 1</v>
      </c>
      <c r="F1589" s="160"/>
      <c r="G1589" s="160"/>
      <c r="H1589" s="160"/>
      <c r="I1589" s="160"/>
      <c r="J1589" s="160"/>
      <c r="K1589" s="160"/>
      <c r="L1589" s="160" t="str">
        <f t="shared" ca="1" si="13"/>
        <v>Script 1</v>
      </c>
      <c r="M1589" s="161"/>
      <c r="N1589" s="150"/>
      <c r="O1589" s="150"/>
      <c r="P1589" s="150"/>
      <c r="Q1589" s="150"/>
      <c r="R1589" s="150"/>
      <c r="S1589" s="150"/>
      <c r="T1589" s="150"/>
      <c r="U1589" s="150"/>
      <c r="V1589" s="150"/>
      <c r="W1589" s="150"/>
      <c r="X1589" s="150"/>
      <c r="Y1589" s="150"/>
      <c r="Z1589" s="150"/>
      <c r="AA1589" s="150"/>
    </row>
    <row r="1590" spans="1:27" ht="12.75">
      <c r="A1590" s="150"/>
      <c r="B1590" s="158">
        <f t="shared" si="12"/>
        <v>1582</v>
      </c>
      <c r="C1590" s="159" t="str">
        <f ca="1">IFERROR(__xludf.DUMMYFUNCTION("""COMPUTED_VALUE"""),"Nur Aliya Azzahra")</f>
        <v>Nur Aliya Azzahra</v>
      </c>
      <c r="D1590" s="160" t="str">
        <f ca="1">IFERROR(__xludf.DUMMYFUNCTION("""COMPUTED_VALUE"""),"Oct 2, 2024")</f>
        <v>Oct 2, 2024</v>
      </c>
      <c r="E1590" s="160" t="str">
        <f ca="1">IFERROR(__xludf.DUMMYFUNCTION("""COMPUTED_VALUE"""),"Script 1")</f>
        <v>Script 1</v>
      </c>
      <c r="F1590" s="160"/>
      <c r="G1590" s="160"/>
      <c r="H1590" s="160"/>
      <c r="I1590" s="160"/>
      <c r="J1590" s="160"/>
      <c r="K1590" s="160"/>
      <c r="L1590" s="160" t="str">
        <f t="shared" ca="1" si="13"/>
        <v>Script 1</v>
      </c>
      <c r="M1590" s="161"/>
      <c r="N1590" s="150"/>
      <c r="O1590" s="150"/>
      <c r="P1590" s="150"/>
      <c r="Q1590" s="150"/>
      <c r="R1590" s="150"/>
      <c r="S1590" s="150"/>
      <c r="T1590" s="150"/>
      <c r="U1590" s="150"/>
      <c r="V1590" s="150"/>
      <c r="W1590" s="150"/>
      <c r="X1590" s="150"/>
      <c r="Y1590" s="150"/>
      <c r="Z1590" s="150"/>
      <c r="AA1590" s="150"/>
    </row>
    <row r="1591" spans="1:27" ht="12.75">
      <c r="A1591" s="150"/>
      <c r="B1591" s="158">
        <f t="shared" si="12"/>
        <v>1583</v>
      </c>
      <c r="C1591" s="159" t="str">
        <f ca="1">IFERROR(__xludf.DUMMYFUNCTION("""COMPUTED_VALUE"""),"Nur Anissya")</f>
        <v>Nur Anissya</v>
      </c>
      <c r="D1591" s="160" t="str">
        <f ca="1">IFERROR(__xludf.DUMMYFUNCTION("""COMPUTED_VALUE"""),"Oct 2, 2024")</f>
        <v>Oct 2, 2024</v>
      </c>
      <c r="E1591" s="160" t="str">
        <f ca="1">IFERROR(__xludf.DUMMYFUNCTION("""COMPUTED_VALUE"""),"Script 1")</f>
        <v>Script 1</v>
      </c>
      <c r="F1591" s="160"/>
      <c r="G1591" s="160"/>
      <c r="H1591" s="160"/>
      <c r="I1591" s="160"/>
      <c r="J1591" s="160"/>
      <c r="K1591" s="160"/>
      <c r="L1591" s="160" t="str">
        <f t="shared" ca="1" si="13"/>
        <v>Script 1</v>
      </c>
      <c r="M1591" s="161"/>
      <c r="N1591" s="150"/>
      <c r="O1591" s="150"/>
      <c r="P1591" s="150"/>
      <c r="Q1591" s="150"/>
      <c r="R1591" s="150"/>
      <c r="S1591" s="150"/>
      <c r="T1591" s="150"/>
      <c r="U1591" s="150"/>
      <c r="V1591" s="150"/>
      <c r="W1591" s="150"/>
      <c r="X1591" s="150"/>
      <c r="Y1591" s="150"/>
      <c r="Z1591" s="150"/>
      <c r="AA1591" s="150"/>
    </row>
    <row r="1592" spans="1:27" ht="12.75">
      <c r="A1592" s="150"/>
      <c r="B1592" s="158">
        <f t="shared" si="12"/>
        <v>1584</v>
      </c>
      <c r="C1592" s="159" t="str">
        <f ca="1">IFERROR(__xludf.DUMMYFUNCTION("""COMPUTED_VALUE"""),"Widad Shahirah")</f>
        <v>Widad Shahirah</v>
      </c>
      <c r="D1592" s="160" t="str">
        <f ca="1">IFERROR(__xludf.DUMMYFUNCTION("""COMPUTED_VALUE"""),"Oct 2, 2024")</f>
        <v>Oct 2, 2024</v>
      </c>
      <c r="E1592" s="160" t="str">
        <f ca="1">IFERROR(__xludf.DUMMYFUNCTION("""COMPUTED_VALUE"""),"Script 1")</f>
        <v>Script 1</v>
      </c>
      <c r="F1592" s="160"/>
      <c r="G1592" s="160"/>
      <c r="H1592" s="160"/>
      <c r="I1592" s="160"/>
      <c r="J1592" s="160"/>
      <c r="K1592" s="160"/>
      <c r="L1592" s="160" t="str">
        <f t="shared" ca="1" si="13"/>
        <v>Script 1</v>
      </c>
      <c r="M1592" s="161"/>
      <c r="N1592" s="150"/>
      <c r="O1592" s="150"/>
      <c r="P1592" s="150"/>
      <c r="Q1592" s="150"/>
      <c r="R1592" s="150"/>
      <c r="S1592" s="150"/>
      <c r="T1592" s="150"/>
      <c r="U1592" s="150"/>
      <c r="V1592" s="150"/>
      <c r="W1592" s="150"/>
      <c r="X1592" s="150"/>
      <c r="Y1592" s="150"/>
      <c r="Z1592" s="150"/>
      <c r="AA1592" s="150"/>
    </row>
    <row r="1593" spans="1:27" ht="12.75">
      <c r="A1593" s="150"/>
      <c r="B1593" s="158">
        <f t="shared" si="12"/>
        <v>1585</v>
      </c>
      <c r="C1593" s="159" t="str">
        <f ca="1">IFERROR(__xludf.DUMMYFUNCTION("""COMPUTED_VALUE"""),"Haani Yazan")</f>
        <v>Haani Yazan</v>
      </c>
      <c r="D1593" s="160" t="str">
        <f ca="1">IFERROR(__xludf.DUMMYFUNCTION("""COMPUTED_VALUE"""),"Oct 2, 2024")</f>
        <v>Oct 2, 2024</v>
      </c>
      <c r="E1593" s="160" t="str">
        <f ca="1">IFERROR(__xludf.DUMMYFUNCTION("""COMPUTED_VALUE"""),"Script 1")</f>
        <v>Script 1</v>
      </c>
      <c r="F1593" s="160"/>
      <c r="G1593" s="160"/>
      <c r="H1593" s="160"/>
      <c r="I1593" s="160"/>
      <c r="J1593" s="160"/>
      <c r="K1593" s="160"/>
      <c r="L1593" s="160" t="str">
        <f t="shared" ca="1" si="13"/>
        <v>Script 1</v>
      </c>
      <c r="M1593" s="161"/>
      <c r="N1593" s="150"/>
      <c r="O1593" s="150"/>
      <c r="P1593" s="150"/>
      <c r="Q1593" s="150"/>
      <c r="R1593" s="150"/>
      <c r="S1593" s="150"/>
      <c r="T1593" s="150"/>
      <c r="U1593" s="150"/>
      <c r="V1593" s="150"/>
      <c r="W1593" s="150"/>
      <c r="X1593" s="150"/>
      <c r="Y1593" s="150"/>
      <c r="Z1593" s="150"/>
      <c r="AA1593" s="150"/>
    </row>
    <row r="1594" spans="1:27" ht="12.75">
      <c r="A1594" s="150"/>
      <c r="B1594" s="158">
        <f t="shared" si="12"/>
        <v>1586</v>
      </c>
      <c r="C1594" s="159" t="str">
        <f ca="1">IFERROR(__xludf.DUMMYFUNCTION("""COMPUTED_VALUE"""),"Muhamad AmirrulHakimi")</f>
        <v>Muhamad AmirrulHakimi</v>
      </c>
      <c r="D1594" s="160" t="str">
        <f ca="1">IFERROR(__xludf.DUMMYFUNCTION("""COMPUTED_VALUE"""),"Oct 2, 2024")</f>
        <v>Oct 2, 2024</v>
      </c>
      <c r="E1594" s="160" t="str">
        <f ca="1">IFERROR(__xludf.DUMMYFUNCTION("""COMPUTED_VALUE"""),"Script 1")</f>
        <v>Script 1</v>
      </c>
      <c r="F1594" s="160"/>
      <c r="G1594" s="160"/>
      <c r="H1594" s="160"/>
      <c r="I1594" s="160"/>
      <c r="J1594" s="160"/>
      <c r="K1594" s="160"/>
      <c r="L1594" s="160" t="str">
        <f t="shared" ca="1" si="13"/>
        <v>Script 1</v>
      </c>
      <c r="M1594" s="161"/>
      <c r="N1594" s="150"/>
      <c r="O1594" s="150"/>
      <c r="P1594" s="150"/>
      <c r="Q1594" s="150"/>
      <c r="R1594" s="150"/>
      <c r="S1594" s="150"/>
      <c r="T1594" s="150"/>
      <c r="U1594" s="150"/>
      <c r="V1594" s="150"/>
      <c r="W1594" s="150"/>
      <c r="X1594" s="150"/>
      <c r="Y1594" s="150"/>
      <c r="Z1594" s="150"/>
      <c r="AA1594" s="150"/>
    </row>
    <row r="1595" spans="1:27" ht="12.75">
      <c r="A1595" s="150"/>
      <c r="B1595" s="158">
        <f t="shared" si="12"/>
        <v>1587</v>
      </c>
      <c r="C1595" s="159" t="str">
        <f ca="1">IFERROR(__xludf.DUMMYFUNCTION("""COMPUTED_VALUE"""),"Dhaniah Adnan")</f>
        <v>Dhaniah Adnan</v>
      </c>
      <c r="D1595" s="160" t="str">
        <f ca="1">IFERROR(__xludf.DUMMYFUNCTION("""COMPUTED_VALUE"""),"Oct 2, 2024")</f>
        <v>Oct 2, 2024</v>
      </c>
      <c r="E1595" s="160" t="str">
        <f ca="1">IFERROR(__xludf.DUMMYFUNCTION("""COMPUTED_VALUE"""),"Script 1")</f>
        <v>Script 1</v>
      </c>
      <c r="F1595" s="160"/>
      <c r="G1595" s="160"/>
      <c r="H1595" s="160"/>
      <c r="I1595" s="160"/>
      <c r="J1595" s="160"/>
      <c r="K1595" s="160"/>
      <c r="L1595" s="160" t="str">
        <f t="shared" ca="1" si="13"/>
        <v>Script 1</v>
      </c>
      <c r="M1595" s="161"/>
      <c r="N1595" s="150"/>
      <c r="O1595" s="150"/>
      <c r="P1595" s="150"/>
      <c r="Q1595" s="150"/>
      <c r="R1595" s="150"/>
      <c r="S1595" s="150"/>
      <c r="T1595" s="150"/>
      <c r="U1595" s="150"/>
      <c r="V1595" s="150"/>
      <c r="W1595" s="150"/>
      <c r="X1595" s="150"/>
      <c r="Y1595" s="150"/>
      <c r="Z1595" s="150"/>
      <c r="AA1595" s="150"/>
    </row>
    <row r="1596" spans="1:27" ht="12.75">
      <c r="A1596" s="150"/>
      <c r="B1596" s="158">
        <f t="shared" si="12"/>
        <v>1588</v>
      </c>
      <c r="C1596" s="159" t="str">
        <f ca="1">IFERROR(__xludf.DUMMYFUNCTION("""COMPUTED_VALUE"""),"Amirul Fahmi Mahyuddin")</f>
        <v>Amirul Fahmi Mahyuddin</v>
      </c>
      <c r="D1596" s="160" t="str">
        <f ca="1">IFERROR(__xludf.DUMMYFUNCTION("""COMPUTED_VALUE"""),"Oct 2, 2024")</f>
        <v>Oct 2, 2024</v>
      </c>
      <c r="E1596" s="160" t="str">
        <f ca="1">IFERROR(__xludf.DUMMYFUNCTION("""COMPUTED_VALUE"""),"Script 1")</f>
        <v>Script 1</v>
      </c>
      <c r="F1596" s="160"/>
      <c r="G1596" s="160"/>
      <c r="H1596" s="160"/>
      <c r="I1596" s="160"/>
      <c r="J1596" s="160"/>
      <c r="K1596" s="160"/>
      <c r="L1596" s="160" t="str">
        <f t="shared" ca="1" si="13"/>
        <v>Script 1</v>
      </c>
      <c r="M1596" s="161"/>
      <c r="N1596" s="150"/>
      <c r="O1596" s="150"/>
      <c r="P1596" s="150"/>
      <c r="Q1596" s="150"/>
      <c r="R1596" s="150"/>
      <c r="S1596" s="150"/>
      <c r="T1596" s="150"/>
      <c r="U1596" s="150"/>
      <c r="V1596" s="150"/>
      <c r="W1596" s="150"/>
      <c r="X1596" s="150"/>
      <c r="Y1596" s="150"/>
      <c r="Z1596" s="150"/>
      <c r="AA1596" s="150"/>
    </row>
    <row r="1597" spans="1:27" ht="12.75">
      <c r="A1597" s="150"/>
      <c r="B1597" s="158">
        <f t="shared" si="12"/>
        <v>1589</v>
      </c>
      <c r="C1597" s="159" t="str">
        <f ca="1">IFERROR(__xludf.DUMMYFUNCTION("""COMPUTED_VALUE"""),"Nurul Nabilah")</f>
        <v>Nurul Nabilah</v>
      </c>
      <c r="D1597" s="160" t="str">
        <f ca="1">IFERROR(__xludf.DUMMYFUNCTION("""COMPUTED_VALUE"""),"Oct 2, 2024")</f>
        <v>Oct 2, 2024</v>
      </c>
      <c r="E1597" s="160" t="str">
        <f ca="1">IFERROR(__xludf.DUMMYFUNCTION("""COMPUTED_VALUE"""),"Script 1")</f>
        <v>Script 1</v>
      </c>
      <c r="F1597" s="160"/>
      <c r="G1597" s="160"/>
      <c r="H1597" s="160"/>
      <c r="I1597" s="160"/>
      <c r="J1597" s="160"/>
      <c r="K1597" s="160"/>
      <c r="L1597" s="160" t="str">
        <f t="shared" ca="1" si="13"/>
        <v>Script 1</v>
      </c>
      <c r="M1597" s="161"/>
      <c r="N1597" s="150"/>
      <c r="O1597" s="150"/>
      <c r="P1597" s="150"/>
      <c r="Q1597" s="150"/>
      <c r="R1597" s="150"/>
      <c r="S1597" s="150"/>
      <c r="T1597" s="150"/>
      <c r="U1597" s="150"/>
      <c r="V1597" s="150"/>
      <c r="W1597" s="150"/>
      <c r="X1597" s="150"/>
      <c r="Y1597" s="150"/>
      <c r="Z1597" s="150"/>
      <c r="AA1597" s="150"/>
    </row>
    <row r="1598" spans="1:27" ht="12.75">
      <c r="A1598" s="150"/>
      <c r="B1598" s="158">
        <f t="shared" si="12"/>
        <v>1590</v>
      </c>
      <c r="C1598" s="159" t="str">
        <f ca="1">IFERROR(__xludf.DUMMYFUNCTION("""COMPUTED_VALUE"""),"Shahira Najwa")</f>
        <v>Shahira Najwa</v>
      </c>
      <c r="D1598" s="160" t="str">
        <f ca="1">IFERROR(__xludf.DUMMYFUNCTION("""COMPUTED_VALUE"""),"Oct 2, 2024")</f>
        <v>Oct 2, 2024</v>
      </c>
      <c r="E1598" s="160" t="str">
        <f ca="1">IFERROR(__xludf.DUMMYFUNCTION("""COMPUTED_VALUE"""),"Script 1")</f>
        <v>Script 1</v>
      </c>
      <c r="F1598" s="160"/>
      <c r="G1598" s="160"/>
      <c r="H1598" s="160"/>
      <c r="I1598" s="160"/>
      <c r="J1598" s="160"/>
      <c r="K1598" s="160"/>
      <c r="L1598" s="160" t="str">
        <f t="shared" ca="1" si="13"/>
        <v>Script 1</v>
      </c>
      <c r="M1598" s="161"/>
      <c r="N1598" s="150"/>
      <c r="O1598" s="150"/>
      <c r="P1598" s="150"/>
      <c r="Q1598" s="150"/>
      <c r="R1598" s="150"/>
      <c r="S1598" s="150"/>
      <c r="T1598" s="150"/>
      <c r="U1598" s="150"/>
      <c r="V1598" s="150"/>
      <c r="W1598" s="150"/>
      <c r="X1598" s="150"/>
      <c r="Y1598" s="150"/>
      <c r="Z1598" s="150"/>
      <c r="AA1598" s="150"/>
    </row>
    <row r="1599" spans="1:27" ht="12.75">
      <c r="A1599" s="150"/>
      <c r="B1599" s="158">
        <f t="shared" si="12"/>
        <v>1591</v>
      </c>
      <c r="C1599" s="159" t="str">
        <f ca="1">IFERROR(__xludf.DUMMYFUNCTION("""COMPUTED_VALUE"""),"Siti Syahirah Noory")</f>
        <v>Siti Syahirah Noory</v>
      </c>
      <c r="D1599" s="160" t="str">
        <f ca="1">IFERROR(__xludf.DUMMYFUNCTION("""COMPUTED_VALUE"""),"Oct 2, 2024")</f>
        <v>Oct 2, 2024</v>
      </c>
      <c r="E1599" s="160" t="str">
        <f ca="1">IFERROR(__xludf.DUMMYFUNCTION("""COMPUTED_VALUE"""),"Script 1")</f>
        <v>Script 1</v>
      </c>
      <c r="F1599" s="160"/>
      <c r="G1599" s="160"/>
      <c r="H1599" s="160"/>
      <c r="I1599" s="160"/>
      <c r="J1599" s="160"/>
      <c r="K1599" s="160"/>
      <c r="L1599" s="160" t="str">
        <f t="shared" ca="1" si="13"/>
        <v>Script 1</v>
      </c>
      <c r="M1599" s="161"/>
      <c r="N1599" s="150"/>
      <c r="O1599" s="150"/>
      <c r="P1599" s="150"/>
      <c r="Q1599" s="150"/>
      <c r="R1599" s="150"/>
      <c r="S1599" s="150"/>
      <c r="T1599" s="150"/>
      <c r="U1599" s="150"/>
      <c r="V1599" s="150"/>
      <c r="W1599" s="150"/>
      <c r="X1599" s="150"/>
      <c r="Y1599" s="150"/>
      <c r="Z1599" s="150"/>
      <c r="AA1599" s="150"/>
    </row>
    <row r="1600" spans="1:27" ht="12.75">
      <c r="A1600" s="150"/>
      <c r="B1600" s="158">
        <f t="shared" si="12"/>
        <v>1592</v>
      </c>
      <c r="C1600" s="159" t="str">
        <f ca="1">IFERROR(__xludf.DUMMYFUNCTION("""COMPUTED_VALUE"""),"Syed Muhaimin Afiq Syed Mohamad Ishamuddin")</f>
        <v>Syed Muhaimin Afiq Syed Mohamad Ishamuddin</v>
      </c>
      <c r="D1600" s="160" t="str">
        <f ca="1">IFERROR(__xludf.DUMMYFUNCTION("""COMPUTED_VALUE"""),"Oct 2, 2024")</f>
        <v>Oct 2, 2024</v>
      </c>
      <c r="E1600" s="160" t="str">
        <f ca="1">IFERROR(__xludf.DUMMYFUNCTION("""COMPUTED_VALUE"""),"Script 1")</f>
        <v>Script 1</v>
      </c>
      <c r="F1600" s="160"/>
      <c r="G1600" s="160"/>
      <c r="H1600" s="160"/>
      <c r="I1600" s="160"/>
      <c r="J1600" s="160"/>
      <c r="K1600" s="160"/>
      <c r="L1600" s="160" t="str">
        <f t="shared" ca="1" si="13"/>
        <v>Script 1</v>
      </c>
      <c r="M1600" s="161"/>
      <c r="N1600" s="150"/>
      <c r="O1600" s="150"/>
      <c r="P1600" s="150"/>
      <c r="Q1600" s="150"/>
      <c r="R1600" s="150"/>
      <c r="S1600" s="150"/>
      <c r="T1600" s="150"/>
      <c r="U1600" s="150"/>
      <c r="V1600" s="150"/>
      <c r="W1600" s="150"/>
      <c r="X1600" s="150"/>
      <c r="Y1600" s="150"/>
      <c r="Z1600" s="150"/>
      <c r="AA1600" s="150"/>
    </row>
    <row r="1601" spans="1:27" ht="12.75">
      <c r="A1601" s="150"/>
      <c r="B1601" s="158">
        <f t="shared" si="12"/>
        <v>1593</v>
      </c>
      <c r="C1601" s="159" t="str">
        <f ca="1">IFERROR(__xludf.DUMMYFUNCTION("""COMPUTED_VALUE"""),"Mohammad Irfan Abd Wahab")</f>
        <v>Mohammad Irfan Abd Wahab</v>
      </c>
      <c r="D1601" s="160" t="str">
        <f ca="1">IFERROR(__xludf.DUMMYFUNCTION("""COMPUTED_VALUE"""),"Oct 2, 2024")</f>
        <v>Oct 2, 2024</v>
      </c>
      <c r="E1601" s="160" t="str">
        <f ca="1">IFERROR(__xludf.DUMMYFUNCTION("""COMPUTED_VALUE"""),"Script 1")</f>
        <v>Script 1</v>
      </c>
      <c r="F1601" s="160"/>
      <c r="G1601" s="160"/>
      <c r="H1601" s="160"/>
      <c r="I1601" s="160"/>
      <c r="J1601" s="160"/>
      <c r="K1601" s="160"/>
      <c r="L1601" s="160" t="str">
        <f t="shared" ca="1" si="13"/>
        <v>Script 1</v>
      </c>
      <c r="M1601" s="161"/>
      <c r="N1601" s="150"/>
      <c r="O1601" s="150"/>
      <c r="P1601" s="150"/>
      <c r="Q1601" s="150"/>
      <c r="R1601" s="150"/>
      <c r="S1601" s="150"/>
      <c r="T1601" s="150"/>
      <c r="U1601" s="150"/>
      <c r="V1601" s="150"/>
      <c r="W1601" s="150"/>
      <c r="X1601" s="150"/>
      <c r="Y1601" s="150"/>
      <c r="Z1601" s="150"/>
      <c r="AA1601" s="150"/>
    </row>
    <row r="1602" spans="1:27" ht="12.75">
      <c r="A1602" s="150"/>
      <c r="B1602" s="158">
        <f t="shared" si="12"/>
        <v>1594</v>
      </c>
      <c r="C1602" s="159" t="str">
        <f ca="1">IFERROR(__xludf.DUMMYFUNCTION("""COMPUTED_VALUE"""),"muhamad ariff hussin")</f>
        <v>muhamad ariff hussin</v>
      </c>
      <c r="D1602" s="160" t="str">
        <f ca="1">IFERROR(__xludf.DUMMYFUNCTION("""COMPUTED_VALUE"""),"Oct 2, 2024")</f>
        <v>Oct 2, 2024</v>
      </c>
      <c r="E1602" s="160" t="str">
        <f ca="1">IFERROR(__xludf.DUMMYFUNCTION("""COMPUTED_VALUE"""),"Script 1")</f>
        <v>Script 1</v>
      </c>
      <c r="F1602" s="160"/>
      <c r="G1602" s="160"/>
      <c r="H1602" s="160"/>
      <c r="I1602" s="160"/>
      <c r="J1602" s="160"/>
      <c r="K1602" s="160"/>
      <c r="L1602" s="160" t="str">
        <f t="shared" ca="1" si="13"/>
        <v>Script 1</v>
      </c>
      <c r="M1602" s="161"/>
      <c r="N1602" s="150"/>
      <c r="O1602" s="150"/>
      <c r="P1602" s="150"/>
      <c r="Q1602" s="150"/>
      <c r="R1602" s="150"/>
      <c r="S1602" s="150"/>
      <c r="T1602" s="150"/>
      <c r="U1602" s="150"/>
      <c r="V1602" s="150"/>
      <c r="W1602" s="150"/>
      <c r="X1602" s="150"/>
      <c r="Y1602" s="150"/>
      <c r="Z1602" s="150"/>
      <c r="AA1602" s="150"/>
    </row>
    <row r="1603" spans="1:27" ht="12.75">
      <c r="A1603" s="150"/>
      <c r="B1603" s="158">
        <f t="shared" si="12"/>
        <v>1595</v>
      </c>
      <c r="C1603" s="159" t="str">
        <f ca="1">IFERROR(__xludf.DUMMYFUNCTION("""COMPUTED_VALUE"""),"Farisha Elyna")</f>
        <v>Farisha Elyna</v>
      </c>
      <c r="D1603" s="160" t="str">
        <f ca="1">IFERROR(__xludf.DUMMYFUNCTION("""COMPUTED_VALUE"""),"Oct 2, 2024")</f>
        <v>Oct 2, 2024</v>
      </c>
      <c r="E1603" s="160" t="str">
        <f ca="1">IFERROR(__xludf.DUMMYFUNCTION("""COMPUTED_VALUE"""),"Script 1")</f>
        <v>Script 1</v>
      </c>
      <c r="F1603" s="160"/>
      <c r="G1603" s="160"/>
      <c r="H1603" s="160"/>
      <c r="I1603" s="160"/>
      <c r="J1603" s="160"/>
      <c r="K1603" s="160"/>
      <c r="L1603" s="160" t="str">
        <f t="shared" ca="1" si="13"/>
        <v>Script 1</v>
      </c>
      <c r="M1603" s="161"/>
      <c r="N1603" s="150"/>
      <c r="O1603" s="150"/>
      <c r="P1603" s="150"/>
      <c r="Q1603" s="150"/>
      <c r="R1603" s="150"/>
      <c r="S1603" s="150"/>
      <c r="T1603" s="150"/>
      <c r="U1603" s="150"/>
      <c r="V1603" s="150"/>
      <c r="W1603" s="150"/>
      <c r="X1603" s="150"/>
      <c r="Y1603" s="150"/>
      <c r="Z1603" s="150"/>
      <c r="AA1603" s="150"/>
    </row>
    <row r="1604" spans="1:27" ht="12.75">
      <c r="A1604" s="150"/>
      <c r="B1604" s="158">
        <f t="shared" si="12"/>
        <v>1596</v>
      </c>
      <c r="C1604" s="159" t="str">
        <f ca="1">IFERROR(__xludf.DUMMYFUNCTION("""COMPUTED_VALUE"""),"Rafie Bahrin")</f>
        <v>Rafie Bahrin</v>
      </c>
      <c r="D1604" s="160" t="str">
        <f ca="1">IFERROR(__xludf.DUMMYFUNCTION("""COMPUTED_VALUE"""),"Oct 2, 2024")</f>
        <v>Oct 2, 2024</v>
      </c>
      <c r="E1604" s="160" t="str">
        <f ca="1">IFERROR(__xludf.DUMMYFUNCTION("""COMPUTED_VALUE"""),"Script 1")</f>
        <v>Script 1</v>
      </c>
      <c r="F1604" s="160"/>
      <c r="G1604" s="160"/>
      <c r="H1604" s="160"/>
      <c r="I1604" s="160"/>
      <c r="J1604" s="160"/>
      <c r="K1604" s="160"/>
      <c r="L1604" s="160" t="str">
        <f t="shared" ca="1" si="13"/>
        <v>Script 1</v>
      </c>
      <c r="M1604" s="161"/>
      <c r="N1604" s="150"/>
      <c r="O1604" s="150"/>
      <c r="P1604" s="150"/>
      <c r="Q1604" s="150"/>
      <c r="R1604" s="150"/>
      <c r="S1604" s="150"/>
      <c r="T1604" s="150"/>
      <c r="U1604" s="150"/>
      <c r="V1604" s="150"/>
      <c r="W1604" s="150"/>
      <c r="X1604" s="150"/>
      <c r="Y1604" s="150"/>
      <c r="Z1604" s="150"/>
      <c r="AA1604" s="150"/>
    </row>
    <row r="1605" spans="1:27" ht="12.75">
      <c r="A1605" s="150"/>
      <c r="B1605" s="158">
        <f t="shared" si="12"/>
        <v>1597</v>
      </c>
      <c r="C1605" s="159" t="str">
        <f ca="1">IFERROR(__xludf.DUMMYFUNCTION("""COMPUTED_VALUE"""),"Fatini Syazana")</f>
        <v>Fatini Syazana</v>
      </c>
      <c r="D1605" s="160" t="str">
        <f ca="1">IFERROR(__xludf.DUMMYFUNCTION("""COMPUTED_VALUE"""),"Oct 1, 2024")</f>
        <v>Oct 1, 2024</v>
      </c>
      <c r="E1605" s="160" t="str">
        <f ca="1">IFERROR(__xludf.DUMMYFUNCTION("""COMPUTED_VALUE"""),"Script 1")</f>
        <v>Script 1</v>
      </c>
      <c r="F1605" s="160"/>
      <c r="G1605" s="160"/>
      <c r="H1605" s="160"/>
      <c r="I1605" s="160"/>
      <c r="J1605" s="160"/>
      <c r="K1605" s="160"/>
      <c r="L1605" s="160" t="str">
        <f t="shared" ca="1" si="13"/>
        <v>Script 1</v>
      </c>
      <c r="M1605" s="161"/>
      <c r="N1605" s="150"/>
      <c r="O1605" s="150"/>
      <c r="P1605" s="150"/>
      <c r="Q1605" s="150"/>
      <c r="R1605" s="150"/>
      <c r="S1605" s="150"/>
      <c r="T1605" s="150"/>
      <c r="U1605" s="150"/>
      <c r="V1605" s="150"/>
      <c r="W1605" s="150"/>
      <c r="X1605" s="150"/>
      <c r="Y1605" s="150"/>
      <c r="Z1605" s="150"/>
      <c r="AA1605" s="150"/>
    </row>
    <row r="1606" spans="1:27" ht="12.75">
      <c r="A1606" s="150"/>
      <c r="B1606" s="158">
        <f t="shared" si="12"/>
        <v>1598</v>
      </c>
      <c r="C1606" s="159" t="str">
        <f ca="1">IFERROR(__xludf.DUMMYFUNCTION("""COMPUTED_VALUE"""),"Siti Nurin Amalin")</f>
        <v>Siti Nurin Amalin</v>
      </c>
      <c r="D1606" s="160" t="str">
        <f ca="1">IFERROR(__xludf.DUMMYFUNCTION("""COMPUTED_VALUE"""),"Oct 1, 2024")</f>
        <v>Oct 1, 2024</v>
      </c>
      <c r="E1606" s="160" t="str">
        <f ca="1">IFERROR(__xludf.DUMMYFUNCTION("""COMPUTED_VALUE"""),"Script 1")</f>
        <v>Script 1</v>
      </c>
      <c r="F1606" s="160"/>
      <c r="G1606" s="160"/>
      <c r="H1606" s="160"/>
      <c r="I1606" s="160"/>
      <c r="J1606" s="160"/>
      <c r="K1606" s="160"/>
      <c r="L1606" s="160" t="str">
        <f t="shared" ca="1" si="13"/>
        <v>Script 1</v>
      </c>
      <c r="M1606" s="161"/>
      <c r="N1606" s="150"/>
      <c r="O1606" s="150"/>
      <c r="P1606" s="150"/>
      <c r="Q1606" s="150"/>
      <c r="R1606" s="150"/>
      <c r="S1606" s="150"/>
      <c r="T1606" s="150"/>
      <c r="U1606" s="150"/>
      <c r="V1606" s="150"/>
      <c r="W1606" s="150"/>
      <c r="X1606" s="150"/>
      <c r="Y1606" s="150"/>
      <c r="Z1606" s="150"/>
      <c r="AA1606" s="150"/>
    </row>
    <row r="1607" spans="1:27" ht="12.75">
      <c r="A1607" s="150"/>
      <c r="B1607" s="158">
        <f t="shared" si="12"/>
        <v>1599</v>
      </c>
      <c r="C1607" s="159" t="str">
        <f ca="1">IFERROR(__xludf.DUMMYFUNCTION("""COMPUTED_VALUE"""),"Rizal Asyraf")</f>
        <v>Rizal Asyraf</v>
      </c>
      <c r="D1607" s="160" t="str">
        <f ca="1">IFERROR(__xludf.DUMMYFUNCTION("""COMPUTED_VALUE"""),"Oct 1, 2024")</f>
        <v>Oct 1, 2024</v>
      </c>
      <c r="E1607" s="160" t="str">
        <f ca="1">IFERROR(__xludf.DUMMYFUNCTION("""COMPUTED_VALUE"""),"Script 1")</f>
        <v>Script 1</v>
      </c>
      <c r="F1607" s="160"/>
      <c r="G1607" s="160"/>
      <c r="H1607" s="160"/>
      <c r="I1607" s="160"/>
      <c r="J1607" s="160"/>
      <c r="K1607" s="160"/>
      <c r="L1607" s="160" t="str">
        <f t="shared" ca="1" si="13"/>
        <v>Script 1</v>
      </c>
      <c r="M1607" s="161"/>
      <c r="N1607" s="150"/>
      <c r="O1607" s="150"/>
      <c r="P1607" s="150"/>
      <c r="Q1607" s="150"/>
      <c r="R1607" s="150"/>
      <c r="S1607" s="150"/>
      <c r="T1607" s="150"/>
      <c r="U1607" s="150"/>
      <c r="V1607" s="150"/>
      <c r="W1607" s="150"/>
      <c r="X1607" s="150"/>
      <c r="Y1607" s="150"/>
      <c r="Z1607" s="150"/>
      <c r="AA1607" s="150"/>
    </row>
    <row r="1608" spans="1:27" ht="12.75">
      <c r="A1608" s="150"/>
      <c r="B1608" s="158">
        <f t="shared" si="12"/>
        <v>1600</v>
      </c>
      <c r="C1608" s="159" t="str">
        <f ca="1">IFERROR(__xludf.DUMMYFUNCTION("""COMPUTED_VALUE"""),"Hazwan Faiz")</f>
        <v>Hazwan Faiz</v>
      </c>
      <c r="D1608" s="160" t="str">
        <f ca="1">IFERROR(__xludf.DUMMYFUNCTION("""COMPUTED_VALUE"""),"Oct 1, 2024")</f>
        <v>Oct 1, 2024</v>
      </c>
      <c r="E1608" s="160" t="str">
        <f ca="1">IFERROR(__xludf.DUMMYFUNCTION("""COMPUTED_VALUE"""),"Script 1")</f>
        <v>Script 1</v>
      </c>
      <c r="F1608" s="160"/>
      <c r="G1608" s="160"/>
      <c r="H1608" s="160"/>
      <c r="I1608" s="160"/>
      <c r="J1608" s="160"/>
      <c r="K1608" s="160"/>
      <c r="L1608" s="160" t="str">
        <f t="shared" ca="1" si="13"/>
        <v>Script 1</v>
      </c>
      <c r="M1608" s="161"/>
      <c r="N1608" s="150"/>
      <c r="O1608" s="150"/>
      <c r="P1608" s="150"/>
      <c r="Q1608" s="150"/>
      <c r="R1608" s="150"/>
      <c r="S1608" s="150"/>
      <c r="T1608" s="150"/>
      <c r="U1608" s="150"/>
      <c r="V1608" s="150"/>
      <c r="W1608" s="150"/>
      <c r="X1608" s="150"/>
      <c r="Y1608" s="150"/>
      <c r="Z1608" s="150"/>
      <c r="AA1608" s="150"/>
    </row>
    <row r="1609" spans="1:27" ht="12.75">
      <c r="A1609" s="150"/>
      <c r="B1609" s="158">
        <f t="shared" si="12"/>
        <v>1601</v>
      </c>
      <c r="C1609" s="159" t="str">
        <f ca="1">IFERROR(__xludf.DUMMYFUNCTION("""COMPUTED_VALUE"""),"Nur Nabilah Izzati")</f>
        <v>Nur Nabilah Izzati</v>
      </c>
      <c r="D1609" s="160" t="str">
        <f ca="1">IFERROR(__xludf.DUMMYFUNCTION("""COMPUTED_VALUE"""),"Oct 1, 2024")</f>
        <v>Oct 1, 2024</v>
      </c>
      <c r="E1609" s="160" t="str">
        <f ca="1">IFERROR(__xludf.DUMMYFUNCTION("""COMPUTED_VALUE"""),"Script 1")</f>
        <v>Script 1</v>
      </c>
      <c r="F1609" s="160"/>
      <c r="G1609" s="160"/>
      <c r="H1609" s="160"/>
      <c r="I1609" s="160"/>
      <c r="J1609" s="160"/>
      <c r="K1609" s="160"/>
      <c r="L1609" s="160" t="str">
        <f t="shared" ca="1" si="13"/>
        <v>Script 1</v>
      </c>
      <c r="M1609" s="161"/>
      <c r="N1609" s="150"/>
      <c r="O1609" s="150"/>
      <c r="P1609" s="150"/>
      <c r="Q1609" s="150"/>
      <c r="R1609" s="150"/>
      <c r="S1609" s="150"/>
      <c r="T1609" s="150"/>
      <c r="U1609" s="150"/>
      <c r="V1609" s="150"/>
      <c r="W1609" s="150"/>
      <c r="X1609" s="150"/>
      <c r="Y1609" s="150"/>
      <c r="Z1609" s="150"/>
      <c r="AA1609" s="150"/>
    </row>
    <row r="1610" spans="1:27" ht="12.75">
      <c r="A1610" s="150"/>
      <c r="B1610" s="158">
        <f t="shared" si="12"/>
        <v>1602</v>
      </c>
      <c r="C1610" s="159" t="str">
        <f ca="1">IFERROR(__xludf.DUMMYFUNCTION("""COMPUTED_VALUE"""),"Muhamad Syahmi Mohd Nazri")</f>
        <v>Muhamad Syahmi Mohd Nazri</v>
      </c>
      <c r="D1610" s="160" t="str">
        <f ca="1">IFERROR(__xludf.DUMMYFUNCTION("""COMPUTED_VALUE"""),"Oct 1, 2024")</f>
        <v>Oct 1, 2024</v>
      </c>
      <c r="E1610" s="160" t="str">
        <f ca="1">IFERROR(__xludf.DUMMYFUNCTION("""COMPUTED_VALUE"""),"Script 1")</f>
        <v>Script 1</v>
      </c>
      <c r="F1610" s="160"/>
      <c r="G1610" s="160"/>
      <c r="H1610" s="160"/>
      <c r="I1610" s="160"/>
      <c r="J1610" s="160"/>
      <c r="K1610" s="160"/>
      <c r="L1610" s="160" t="str">
        <f t="shared" ca="1" si="13"/>
        <v>Script 1</v>
      </c>
      <c r="M1610" s="161"/>
      <c r="N1610" s="150"/>
      <c r="O1610" s="150"/>
      <c r="P1610" s="150"/>
      <c r="Q1610" s="150"/>
      <c r="R1610" s="150"/>
      <c r="S1610" s="150"/>
      <c r="T1610" s="150"/>
      <c r="U1610" s="150"/>
      <c r="V1610" s="150"/>
      <c r="W1610" s="150"/>
      <c r="X1610" s="150"/>
      <c r="Y1610" s="150"/>
      <c r="Z1610" s="150"/>
      <c r="AA1610" s="150"/>
    </row>
    <row r="1611" spans="1:27" ht="12.75">
      <c r="A1611" s="150"/>
      <c r="B1611" s="158">
        <f t="shared" si="12"/>
        <v>1603</v>
      </c>
      <c r="C1611" s="159" t="str">
        <f ca="1">IFERROR(__xludf.DUMMYFUNCTION("""COMPUTED_VALUE"""),"Syazwani Zaihan")</f>
        <v>Syazwani Zaihan</v>
      </c>
      <c r="D1611" s="160" t="str">
        <f ca="1">IFERROR(__xludf.DUMMYFUNCTION("""COMPUTED_VALUE"""),"Oct 1, 2024")</f>
        <v>Oct 1, 2024</v>
      </c>
      <c r="E1611" s="160" t="str">
        <f ca="1">IFERROR(__xludf.DUMMYFUNCTION("""COMPUTED_VALUE"""),"Script 1")</f>
        <v>Script 1</v>
      </c>
      <c r="F1611" s="160"/>
      <c r="G1611" s="160"/>
      <c r="H1611" s="160"/>
      <c r="I1611" s="160"/>
      <c r="J1611" s="160"/>
      <c r="K1611" s="160"/>
      <c r="L1611" s="160" t="str">
        <f t="shared" ca="1" si="13"/>
        <v>Script 1</v>
      </c>
      <c r="M1611" s="161"/>
      <c r="N1611" s="150"/>
      <c r="O1611" s="150"/>
      <c r="P1611" s="150"/>
      <c r="Q1611" s="150"/>
      <c r="R1611" s="150"/>
      <c r="S1611" s="150"/>
      <c r="T1611" s="150"/>
      <c r="U1611" s="150"/>
      <c r="V1611" s="150"/>
      <c r="W1611" s="150"/>
      <c r="X1611" s="150"/>
      <c r="Y1611" s="150"/>
      <c r="Z1611" s="150"/>
      <c r="AA1611" s="150"/>
    </row>
    <row r="1612" spans="1:27" ht="12.75">
      <c r="A1612" s="150"/>
      <c r="B1612" s="158">
        <f t="shared" si="12"/>
        <v>1604</v>
      </c>
      <c r="C1612" s="159" t="str">
        <f ca="1">IFERROR(__xludf.DUMMYFUNCTION("""COMPUTED_VALUE"""),"Nurfareha Matussin")</f>
        <v>Nurfareha Matussin</v>
      </c>
      <c r="D1612" s="160" t="str">
        <f ca="1">IFERROR(__xludf.DUMMYFUNCTION("""COMPUTED_VALUE"""),"Oct 1, 2024")</f>
        <v>Oct 1, 2024</v>
      </c>
      <c r="E1612" s="160" t="str">
        <f ca="1">IFERROR(__xludf.DUMMYFUNCTION("""COMPUTED_VALUE"""),"Script 1")</f>
        <v>Script 1</v>
      </c>
      <c r="F1612" s="160"/>
      <c r="G1612" s="160"/>
      <c r="H1612" s="160"/>
      <c r="I1612" s="160"/>
      <c r="J1612" s="160"/>
      <c r="K1612" s="160"/>
      <c r="L1612" s="160" t="str">
        <f t="shared" ca="1" si="13"/>
        <v>Script 1</v>
      </c>
      <c r="M1612" s="161"/>
      <c r="N1612" s="150"/>
      <c r="O1612" s="150"/>
      <c r="P1612" s="150"/>
      <c r="Q1612" s="150"/>
      <c r="R1612" s="150"/>
      <c r="S1612" s="150"/>
      <c r="T1612" s="150"/>
      <c r="U1612" s="150"/>
      <c r="V1612" s="150"/>
      <c r="W1612" s="150"/>
      <c r="X1612" s="150"/>
      <c r="Y1612" s="150"/>
      <c r="Z1612" s="150"/>
      <c r="AA1612" s="150"/>
    </row>
    <row r="1613" spans="1:27" ht="12.75">
      <c r="A1613" s="150"/>
      <c r="B1613" s="158">
        <f t="shared" si="12"/>
        <v>1605</v>
      </c>
      <c r="C1613" s="159" t="str">
        <f ca="1">IFERROR(__xludf.DUMMYFUNCTION("""COMPUTED_VALUE"""),"Rabiatul Saharuddin")</f>
        <v>Rabiatul Saharuddin</v>
      </c>
      <c r="D1613" s="160" t="str">
        <f ca="1">IFERROR(__xludf.DUMMYFUNCTION("""COMPUTED_VALUE"""),"Oct 1, 2024")</f>
        <v>Oct 1, 2024</v>
      </c>
      <c r="E1613" s="160" t="str">
        <f ca="1">IFERROR(__xludf.DUMMYFUNCTION("""COMPUTED_VALUE"""),"Script 1")</f>
        <v>Script 1</v>
      </c>
      <c r="F1613" s="160"/>
      <c r="G1613" s="160"/>
      <c r="H1613" s="160"/>
      <c r="I1613" s="160"/>
      <c r="J1613" s="160"/>
      <c r="K1613" s="160"/>
      <c r="L1613" s="160" t="str">
        <f t="shared" ca="1" si="13"/>
        <v>Script 1</v>
      </c>
      <c r="M1613" s="161"/>
      <c r="N1613" s="150"/>
      <c r="O1613" s="150"/>
      <c r="P1613" s="150"/>
      <c r="Q1613" s="150"/>
      <c r="R1613" s="150"/>
      <c r="S1613" s="150"/>
      <c r="T1613" s="150"/>
      <c r="U1613" s="150"/>
      <c r="V1613" s="150"/>
      <c r="W1613" s="150"/>
      <c r="X1613" s="150"/>
      <c r="Y1613" s="150"/>
      <c r="Z1613" s="150"/>
      <c r="AA1613" s="150"/>
    </row>
    <row r="1614" spans="1:27" ht="12.75">
      <c r="A1614" s="150"/>
      <c r="B1614" s="158">
        <f t="shared" si="12"/>
        <v>1606</v>
      </c>
      <c r="C1614" s="159" t="str">
        <f ca="1">IFERROR(__xludf.DUMMYFUNCTION("""COMPUTED_VALUE"""),"Fatin Azhan")</f>
        <v>Fatin Azhan</v>
      </c>
      <c r="D1614" s="160" t="str">
        <f ca="1">IFERROR(__xludf.DUMMYFUNCTION("""COMPUTED_VALUE"""),"Oct 1, 2024")</f>
        <v>Oct 1, 2024</v>
      </c>
      <c r="E1614" s="160" t="str">
        <f ca="1">IFERROR(__xludf.DUMMYFUNCTION("""COMPUTED_VALUE"""),"Script 1")</f>
        <v>Script 1</v>
      </c>
      <c r="F1614" s="160"/>
      <c r="G1614" s="160"/>
      <c r="H1614" s="160"/>
      <c r="I1614" s="160"/>
      <c r="J1614" s="160"/>
      <c r="K1614" s="160"/>
      <c r="L1614" s="160" t="str">
        <f t="shared" ca="1" si="13"/>
        <v>Script 1</v>
      </c>
      <c r="M1614" s="161"/>
      <c r="N1614" s="150"/>
      <c r="O1614" s="150"/>
      <c r="P1614" s="150"/>
      <c r="Q1614" s="150"/>
      <c r="R1614" s="150"/>
      <c r="S1614" s="150"/>
      <c r="T1614" s="150"/>
      <c r="U1614" s="150"/>
      <c r="V1614" s="150"/>
      <c r="W1614" s="150"/>
      <c r="X1614" s="150"/>
      <c r="Y1614" s="150"/>
      <c r="Z1614" s="150"/>
      <c r="AA1614" s="150"/>
    </row>
    <row r="1615" spans="1:27" ht="12.75">
      <c r="A1615" s="150"/>
      <c r="B1615" s="158">
        <f t="shared" si="12"/>
        <v>1607</v>
      </c>
      <c r="C1615" s="159" t="str">
        <f ca="1">IFERROR(__xludf.DUMMYFUNCTION("""COMPUTED_VALUE"""),"Akmal Izudin")</f>
        <v>Akmal Izudin</v>
      </c>
      <c r="D1615" s="160" t="str">
        <f ca="1">IFERROR(__xludf.DUMMYFUNCTION("""COMPUTED_VALUE"""),"Oct 1, 2024")</f>
        <v>Oct 1, 2024</v>
      </c>
      <c r="E1615" s="160" t="str">
        <f ca="1">IFERROR(__xludf.DUMMYFUNCTION("""COMPUTED_VALUE"""),"Script 1")</f>
        <v>Script 1</v>
      </c>
      <c r="F1615" s="160"/>
      <c r="G1615" s="160"/>
      <c r="H1615" s="160"/>
      <c r="I1615" s="160"/>
      <c r="J1615" s="160"/>
      <c r="K1615" s="160"/>
      <c r="L1615" s="160" t="str">
        <f t="shared" ca="1" si="13"/>
        <v>Script 1</v>
      </c>
      <c r="M1615" s="161"/>
      <c r="N1615" s="150"/>
      <c r="O1615" s="150"/>
      <c r="P1615" s="150"/>
      <c r="Q1615" s="150"/>
      <c r="R1615" s="150"/>
      <c r="S1615" s="150"/>
      <c r="T1615" s="150"/>
      <c r="U1615" s="150"/>
      <c r="V1615" s="150"/>
      <c r="W1615" s="150"/>
      <c r="X1615" s="150"/>
      <c r="Y1615" s="150"/>
      <c r="Z1615" s="150"/>
      <c r="AA1615" s="150"/>
    </row>
    <row r="1616" spans="1:27" ht="12.75">
      <c r="A1616" s="150"/>
      <c r="B1616" s="158">
        <f t="shared" si="12"/>
        <v>1608</v>
      </c>
      <c r="C1616" s="159" t="str">
        <f ca="1">IFERROR(__xludf.DUMMYFUNCTION("""COMPUTED_VALUE"""),"Azmaliza Abu Rudin")</f>
        <v>Azmaliza Abu Rudin</v>
      </c>
      <c r="D1616" s="160" t="str">
        <f ca="1">IFERROR(__xludf.DUMMYFUNCTION("""COMPUTED_VALUE"""),"Oct 1, 2024")</f>
        <v>Oct 1, 2024</v>
      </c>
      <c r="E1616" s="160" t="str">
        <f ca="1">IFERROR(__xludf.DUMMYFUNCTION("""COMPUTED_VALUE"""),"Script 1")</f>
        <v>Script 1</v>
      </c>
      <c r="F1616" s="160"/>
      <c r="G1616" s="160"/>
      <c r="H1616" s="160"/>
      <c r="I1616" s="160"/>
      <c r="J1616" s="160"/>
      <c r="K1616" s="160"/>
      <c r="L1616" s="160" t="str">
        <f t="shared" ca="1" si="13"/>
        <v>Script 1</v>
      </c>
      <c r="M1616" s="161"/>
      <c r="N1616" s="150"/>
      <c r="O1616" s="150"/>
      <c r="P1616" s="150"/>
      <c r="Q1616" s="150"/>
      <c r="R1616" s="150"/>
      <c r="S1616" s="150"/>
      <c r="T1616" s="150"/>
      <c r="U1616" s="150"/>
      <c r="V1616" s="150"/>
      <c r="W1616" s="150"/>
      <c r="X1616" s="150"/>
      <c r="Y1616" s="150"/>
      <c r="Z1616" s="150"/>
      <c r="AA1616" s="150"/>
    </row>
    <row r="1617" spans="1:27" ht="12.75">
      <c r="A1617" s="150"/>
      <c r="B1617" s="158">
        <f t="shared" si="12"/>
        <v>1609</v>
      </c>
      <c r="C1617" s="159" t="str">
        <f ca="1">IFERROR(__xludf.DUMMYFUNCTION("""COMPUTED_VALUE"""),"Nur Shafiqah")</f>
        <v>Nur Shafiqah</v>
      </c>
      <c r="D1617" s="160" t="str">
        <f ca="1">IFERROR(__xludf.DUMMYFUNCTION("""COMPUTED_VALUE"""),"Oct 1, 2024")</f>
        <v>Oct 1, 2024</v>
      </c>
      <c r="E1617" s="160" t="str">
        <f ca="1">IFERROR(__xludf.DUMMYFUNCTION("""COMPUTED_VALUE"""),"Script 1")</f>
        <v>Script 1</v>
      </c>
      <c r="F1617" s="160"/>
      <c r="G1617" s="160"/>
      <c r="H1617" s="160"/>
      <c r="I1617" s="160"/>
      <c r="J1617" s="160"/>
      <c r="K1617" s="160"/>
      <c r="L1617" s="160" t="str">
        <f t="shared" ca="1" si="13"/>
        <v>Script 1</v>
      </c>
      <c r="M1617" s="161"/>
      <c r="N1617" s="150"/>
      <c r="O1617" s="150"/>
      <c r="P1617" s="150"/>
      <c r="Q1617" s="150"/>
      <c r="R1617" s="150"/>
      <c r="S1617" s="150"/>
      <c r="T1617" s="150"/>
      <c r="U1617" s="150"/>
      <c r="V1617" s="150"/>
      <c r="W1617" s="150"/>
      <c r="X1617" s="150"/>
      <c r="Y1617" s="150"/>
      <c r="Z1617" s="150"/>
      <c r="AA1617" s="150"/>
    </row>
    <row r="1618" spans="1:27" ht="12.75">
      <c r="A1618" s="150"/>
      <c r="B1618" s="158">
        <f t="shared" si="12"/>
        <v>1610</v>
      </c>
      <c r="C1618" s="159" t="str">
        <f ca="1">IFERROR(__xludf.DUMMYFUNCTION("""COMPUTED_VALUE"""),"KHAIRUN NADIA HASRIN")</f>
        <v>KHAIRUN NADIA HASRIN</v>
      </c>
      <c r="D1618" s="160" t="str">
        <f ca="1">IFERROR(__xludf.DUMMYFUNCTION("""COMPUTED_VALUE"""),"Oct 1, 2024")</f>
        <v>Oct 1, 2024</v>
      </c>
      <c r="E1618" s="160" t="str">
        <f ca="1">IFERROR(__xludf.DUMMYFUNCTION("""COMPUTED_VALUE"""),"Script 1")</f>
        <v>Script 1</v>
      </c>
      <c r="F1618" s="160"/>
      <c r="G1618" s="160"/>
      <c r="H1618" s="160"/>
      <c r="I1618" s="160"/>
      <c r="J1618" s="160"/>
      <c r="K1618" s="160"/>
      <c r="L1618" s="160" t="str">
        <f t="shared" ca="1" si="13"/>
        <v>Script 1</v>
      </c>
      <c r="M1618" s="161"/>
      <c r="N1618" s="150"/>
      <c r="O1618" s="150"/>
      <c r="P1618" s="150"/>
      <c r="Q1618" s="150"/>
      <c r="R1618" s="150"/>
      <c r="S1618" s="150"/>
      <c r="T1618" s="150"/>
      <c r="U1618" s="150"/>
      <c r="V1618" s="150"/>
      <c r="W1618" s="150"/>
      <c r="X1618" s="150"/>
      <c r="Y1618" s="150"/>
      <c r="Z1618" s="150"/>
      <c r="AA1618" s="150"/>
    </row>
    <row r="1619" spans="1:27" ht="12.75">
      <c r="A1619" s="150"/>
      <c r="B1619" s="158">
        <f t="shared" si="12"/>
        <v>1611</v>
      </c>
      <c r="C1619" s="159" t="str">
        <f ca="1">IFERROR(__xludf.DUMMYFUNCTION("""COMPUTED_VALUE"""),"Haikal Zaidi")</f>
        <v>Haikal Zaidi</v>
      </c>
      <c r="D1619" s="160" t="str">
        <f ca="1">IFERROR(__xludf.DUMMYFUNCTION("""COMPUTED_VALUE"""),"Oct 1, 2024")</f>
        <v>Oct 1, 2024</v>
      </c>
      <c r="E1619" s="160" t="str">
        <f ca="1">IFERROR(__xludf.DUMMYFUNCTION("""COMPUTED_VALUE"""),"Script 1")</f>
        <v>Script 1</v>
      </c>
      <c r="F1619" s="160"/>
      <c r="G1619" s="160"/>
      <c r="H1619" s="160"/>
      <c r="I1619" s="160"/>
      <c r="J1619" s="160"/>
      <c r="K1619" s="160"/>
      <c r="L1619" s="160" t="str">
        <f t="shared" ca="1" si="13"/>
        <v>Script 1</v>
      </c>
      <c r="M1619" s="161"/>
      <c r="N1619" s="150"/>
      <c r="O1619" s="150"/>
      <c r="P1619" s="150"/>
      <c r="Q1619" s="150"/>
      <c r="R1619" s="150"/>
      <c r="S1619" s="150"/>
      <c r="T1619" s="150"/>
      <c r="U1619" s="150"/>
      <c r="V1619" s="150"/>
      <c r="W1619" s="150"/>
      <c r="X1619" s="150"/>
      <c r="Y1619" s="150"/>
      <c r="Z1619" s="150"/>
      <c r="AA1619" s="150"/>
    </row>
    <row r="1620" spans="1:27" ht="12.75">
      <c r="A1620" s="150"/>
      <c r="B1620" s="158">
        <f t="shared" si="12"/>
        <v>1612</v>
      </c>
      <c r="C1620" s="159" t="str">
        <f ca="1">IFERROR(__xludf.DUMMYFUNCTION("""COMPUTED_VALUE"""),"Nur Rahayu Ahmad Ramlee")</f>
        <v>Nur Rahayu Ahmad Ramlee</v>
      </c>
      <c r="D1620" s="160" t="str">
        <f ca="1">IFERROR(__xludf.DUMMYFUNCTION("""COMPUTED_VALUE"""),"Oct 1, 2024")</f>
        <v>Oct 1, 2024</v>
      </c>
      <c r="E1620" s="160" t="str">
        <f ca="1">IFERROR(__xludf.DUMMYFUNCTION("""COMPUTED_VALUE"""),"Script 1")</f>
        <v>Script 1</v>
      </c>
      <c r="F1620" s="160"/>
      <c r="G1620" s="160"/>
      <c r="H1620" s="160"/>
      <c r="I1620" s="160"/>
      <c r="J1620" s="160"/>
      <c r="K1620" s="160"/>
      <c r="L1620" s="160" t="str">
        <f t="shared" ca="1" si="13"/>
        <v>Script 1</v>
      </c>
      <c r="M1620" s="161"/>
      <c r="N1620" s="150"/>
      <c r="O1620" s="150"/>
      <c r="P1620" s="150"/>
      <c r="Q1620" s="150"/>
      <c r="R1620" s="150"/>
      <c r="S1620" s="150"/>
      <c r="T1620" s="150"/>
      <c r="U1620" s="150"/>
      <c r="V1620" s="150"/>
      <c r="W1620" s="150"/>
      <c r="X1620" s="150"/>
      <c r="Y1620" s="150"/>
      <c r="Z1620" s="150"/>
      <c r="AA1620" s="150"/>
    </row>
    <row r="1621" spans="1:27" ht="12.75">
      <c r="A1621" s="150"/>
      <c r="B1621" s="158">
        <f t="shared" si="12"/>
        <v>1613</v>
      </c>
      <c r="C1621" s="159" t="str">
        <f ca="1">IFERROR(__xludf.DUMMYFUNCTION("""COMPUTED_VALUE"""),"Mohamad Nazif")</f>
        <v>Mohamad Nazif</v>
      </c>
      <c r="D1621" s="160" t="str">
        <f ca="1">IFERROR(__xludf.DUMMYFUNCTION("""COMPUTED_VALUE"""),"Oct 1, 2024")</f>
        <v>Oct 1, 2024</v>
      </c>
      <c r="E1621" s="160" t="str">
        <f ca="1">IFERROR(__xludf.DUMMYFUNCTION("""COMPUTED_VALUE"""),"Script 1")</f>
        <v>Script 1</v>
      </c>
      <c r="F1621" s="160"/>
      <c r="G1621" s="160"/>
      <c r="H1621" s="160"/>
      <c r="I1621" s="160"/>
      <c r="J1621" s="160"/>
      <c r="K1621" s="160"/>
      <c r="L1621" s="160" t="str">
        <f t="shared" ca="1" si="13"/>
        <v>Script 1</v>
      </c>
      <c r="M1621" s="161"/>
      <c r="N1621" s="150"/>
      <c r="O1621" s="150"/>
      <c r="P1621" s="150"/>
      <c r="Q1621" s="150"/>
      <c r="R1621" s="150"/>
      <c r="S1621" s="150"/>
      <c r="T1621" s="150"/>
      <c r="U1621" s="150"/>
      <c r="V1621" s="150"/>
      <c r="W1621" s="150"/>
      <c r="X1621" s="150"/>
      <c r="Y1621" s="150"/>
      <c r="Z1621" s="150"/>
      <c r="AA1621" s="150"/>
    </row>
    <row r="1622" spans="1:27" ht="12.75">
      <c r="A1622" s="150"/>
      <c r="B1622" s="158">
        <f t="shared" si="12"/>
        <v>1614</v>
      </c>
      <c r="C1622" s="159" t="str">
        <f ca="1">IFERROR(__xludf.DUMMYFUNCTION("""COMPUTED_VALUE"""),"Muhammad Azamuddin")</f>
        <v>Muhammad Azamuddin</v>
      </c>
      <c r="D1622" s="160" t="str">
        <f ca="1">IFERROR(__xludf.DUMMYFUNCTION("""COMPUTED_VALUE"""),"Oct 1, 2024")</f>
        <v>Oct 1, 2024</v>
      </c>
      <c r="E1622" s="160" t="str">
        <f ca="1">IFERROR(__xludf.DUMMYFUNCTION("""COMPUTED_VALUE"""),"Script 1")</f>
        <v>Script 1</v>
      </c>
      <c r="F1622" s="160"/>
      <c r="G1622" s="160"/>
      <c r="H1622" s="160"/>
      <c r="I1622" s="160"/>
      <c r="J1622" s="160"/>
      <c r="K1622" s="160"/>
      <c r="L1622" s="160" t="str">
        <f t="shared" ca="1" si="13"/>
        <v>Script 1</v>
      </c>
      <c r="M1622" s="161"/>
      <c r="N1622" s="150"/>
      <c r="O1622" s="150"/>
      <c r="P1622" s="150"/>
      <c r="Q1622" s="150"/>
      <c r="R1622" s="150"/>
      <c r="S1622" s="150"/>
      <c r="T1622" s="150"/>
      <c r="U1622" s="150"/>
      <c r="V1622" s="150"/>
      <c r="W1622" s="150"/>
      <c r="X1622" s="150"/>
      <c r="Y1622" s="150"/>
      <c r="Z1622" s="150"/>
      <c r="AA1622" s="150"/>
    </row>
    <row r="1623" spans="1:27" ht="12.75">
      <c r="A1623" s="150"/>
      <c r="B1623" s="158">
        <f t="shared" si="12"/>
        <v>1615</v>
      </c>
      <c r="C1623" s="159" t="str">
        <f ca="1">IFERROR(__xludf.DUMMYFUNCTION("""COMPUTED_VALUE"""),"Aishah Intan Natasha Abd Rahman")</f>
        <v>Aishah Intan Natasha Abd Rahman</v>
      </c>
      <c r="D1623" s="160" t="str">
        <f ca="1">IFERROR(__xludf.DUMMYFUNCTION("""COMPUTED_VALUE"""),"Oct 1, 2024")</f>
        <v>Oct 1, 2024</v>
      </c>
      <c r="E1623" s="160" t="str">
        <f ca="1">IFERROR(__xludf.DUMMYFUNCTION("""COMPUTED_VALUE"""),"Script 1")</f>
        <v>Script 1</v>
      </c>
      <c r="F1623" s="160"/>
      <c r="G1623" s="160"/>
      <c r="H1623" s="160"/>
      <c r="I1623" s="160"/>
      <c r="J1623" s="160"/>
      <c r="K1623" s="160"/>
      <c r="L1623" s="160" t="str">
        <f t="shared" ca="1" si="13"/>
        <v>Script 1</v>
      </c>
      <c r="M1623" s="161"/>
      <c r="N1623" s="150"/>
      <c r="O1623" s="150"/>
      <c r="P1623" s="150"/>
      <c r="Q1623" s="150"/>
      <c r="R1623" s="150"/>
      <c r="S1623" s="150"/>
      <c r="T1623" s="150"/>
      <c r="U1623" s="150"/>
      <c r="V1623" s="150"/>
      <c r="W1623" s="150"/>
      <c r="X1623" s="150"/>
      <c r="Y1623" s="150"/>
      <c r="Z1623" s="150"/>
      <c r="AA1623" s="150"/>
    </row>
    <row r="1624" spans="1:27" ht="12.75">
      <c r="A1624" s="150"/>
      <c r="B1624" s="158">
        <f t="shared" si="12"/>
        <v>1616</v>
      </c>
      <c r="C1624" s="159" t="str">
        <f ca="1">IFERROR(__xludf.DUMMYFUNCTION("""COMPUTED_VALUE"""),"Alif Imran")</f>
        <v>Alif Imran</v>
      </c>
      <c r="D1624" s="160" t="str">
        <f ca="1">IFERROR(__xludf.DUMMYFUNCTION("""COMPUTED_VALUE"""),"Oct 1, 2024")</f>
        <v>Oct 1, 2024</v>
      </c>
      <c r="E1624" s="160" t="str">
        <f ca="1">IFERROR(__xludf.DUMMYFUNCTION("""COMPUTED_VALUE"""),"Script 1")</f>
        <v>Script 1</v>
      </c>
      <c r="F1624" s="160"/>
      <c r="G1624" s="160"/>
      <c r="H1624" s="160"/>
      <c r="I1624" s="160"/>
      <c r="J1624" s="160"/>
      <c r="K1624" s="160"/>
      <c r="L1624" s="160" t="str">
        <f t="shared" ca="1" si="13"/>
        <v>Script 1</v>
      </c>
      <c r="M1624" s="161"/>
      <c r="N1624" s="150"/>
      <c r="O1624" s="150"/>
      <c r="P1624" s="150"/>
      <c r="Q1624" s="150"/>
      <c r="R1624" s="150"/>
      <c r="S1624" s="150"/>
      <c r="T1624" s="150"/>
      <c r="U1624" s="150"/>
      <c r="V1624" s="150"/>
      <c r="W1624" s="150"/>
      <c r="X1624" s="150"/>
      <c r="Y1624" s="150"/>
      <c r="Z1624" s="150"/>
      <c r="AA1624" s="150"/>
    </row>
    <row r="1625" spans="1:27" ht="12.75">
      <c r="A1625" s="150"/>
      <c r="B1625" s="158">
        <f t="shared" si="12"/>
        <v>1617</v>
      </c>
      <c r="C1625" s="159" t="str">
        <f ca="1">IFERROR(__xludf.DUMMYFUNCTION("""COMPUTED_VALUE"""),"Noorshakina Che Zabidi")</f>
        <v>Noorshakina Che Zabidi</v>
      </c>
      <c r="D1625" s="160" t="str">
        <f ca="1">IFERROR(__xludf.DUMMYFUNCTION("""COMPUTED_VALUE"""),"Oct 1, 2024")</f>
        <v>Oct 1, 2024</v>
      </c>
      <c r="E1625" s="160" t="str">
        <f ca="1">IFERROR(__xludf.DUMMYFUNCTION("""COMPUTED_VALUE"""),"Script 1")</f>
        <v>Script 1</v>
      </c>
      <c r="F1625" s="160"/>
      <c r="G1625" s="160"/>
      <c r="H1625" s="160"/>
      <c r="I1625" s="160"/>
      <c r="J1625" s="160"/>
      <c r="K1625" s="160"/>
      <c r="L1625" s="160" t="str">
        <f t="shared" ca="1" si="13"/>
        <v>Script 1</v>
      </c>
      <c r="M1625" s="161"/>
      <c r="N1625" s="150"/>
      <c r="O1625" s="150"/>
      <c r="P1625" s="150"/>
      <c r="Q1625" s="150"/>
      <c r="R1625" s="150"/>
      <c r="S1625" s="150"/>
      <c r="T1625" s="150"/>
      <c r="U1625" s="150"/>
      <c r="V1625" s="150"/>
      <c r="W1625" s="150"/>
      <c r="X1625" s="150"/>
      <c r="Y1625" s="150"/>
      <c r="Z1625" s="150"/>
      <c r="AA1625" s="150"/>
    </row>
    <row r="1626" spans="1:27" ht="12.75">
      <c r="A1626" s="150"/>
      <c r="B1626" s="158">
        <f t="shared" si="12"/>
        <v>1618</v>
      </c>
      <c r="C1626" s="159" t="str">
        <f ca="1">IFERROR(__xludf.DUMMYFUNCTION("""COMPUTED_VALUE"""),"Afifah Hakimah")</f>
        <v>Afifah Hakimah</v>
      </c>
      <c r="D1626" s="160" t="str">
        <f ca="1">IFERROR(__xludf.DUMMYFUNCTION("""COMPUTED_VALUE"""),"Oct 1, 2024")</f>
        <v>Oct 1, 2024</v>
      </c>
      <c r="E1626" s="160" t="str">
        <f ca="1">IFERROR(__xludf.DUMMYFUNCTION("""COMPUTED_VALUE"""),"Script 1")</f>
        <v>Script 1</v>
      </c>
      <c r="F1626" s="160"/>
      <c r="G1626" s="160"/>
      <c r="H1626" s="160"/>
      <c r="I1626" s="160"/>
      <c r="J1626" s="160"/>
      <c r="K1626" s="160"/>
      <c r="L1626" s="160" t="str">
        <f t="shared" ca="1" si="13"/>
        <v>Script 1</v>
      </c>
      <c r="M1626" s="161"/>
      <c r="N1626" s="150"/>
      <c r="O1626" s="150"/>
      <c r="P1626" s="150"/>
      <c r="Q1626" s="150"/>
      <c r="R1626" s="150"/>
      <c r="S1626" s="150"/>
      <c r="T1626" s="150"/>
      <c r="U1626" s="150"/>
      <c r="V1626" s="150"/>
      <c r="W1626" s="150"/>
      <c r="X1626" s="150"/>
      <c r="Y1626" s="150"/>
      <c r="Z1626" s="150"/>
      <c r="AA1626" s="150"/>
    </row>
    <row r="1627" spans="1:27" ht="12.75">
      <c r="A1627" s="150"/>
      <c r="B1627" s="158">
        <f t="shared" si="12"/>
        <v>1619</v>
      </c>
      <c r="C1627" s="159" t="str">
        <f ca="1">IFERROR(__xludf.DUMMYFUNCTION("""COMPUTED_VALUE"""),"Nur Atiqah Azmi")</f>
        <v>Nur Atiqah Azmi</v>
      </c>
      <c r="D1627" s="160" t="str">
        <f ca="1">IFERROR(__xludf.DUMMYFUNCTION("""COMPUTED_VALUE"""),"Oct 1, 2024")</f>
        <v>Oct 1, 2024</v>
      </c>
      <c r="E1627" s="160" t="str">
        <f ca="1">IFERROR(__xludf.DUMMYFUNCTION("""COMPUTED_VALUE"""),"Script 1")</f>
        <v>Script 1</v>
      </c>
      <c r="F1627" s="160"/>
      <c r="G1627" s="160"/>
      <c r="H1627" s="160"/>
      <c r="I1627" s="160"/>
      <c r="J1627" s="160"/>
      <c r="K1627" s="160"/>
      <c r="L1627" s="160" t="str">
        <f t="shared" ca="1" si="13"/>
        <v>Script 1</v>
      </c>
      <c r="M1627" s="161"/>
      <c r="N1627" s="150"/>
      <c r="O1627" s="150"/>
      <c r="P1627" s="150"/>
      <c r="Q1627" s="150"/>
      <c r="R1627" s="150"/>
      <c r="S1627" s="150"/>
      <c r="T1627" s="150"/>
      <c r="U1627" s="150"/>
      <c r="V1627" s="150"/>
      <c r="W1627" s="150"/>
      <c r="X1627" s="150"/>
      <c r="Y1627" s="150"/>
      <c r="Z1627" s="150"/>
      <c r="AA1627" s="150"/>
    </row>
    <row r="1628" spans="1:27" ht="12.75">
      <c r="A1628" s="150"/>
      <c r="B1628" s="158">
        <f t="shared" si="12"/>
        <v>1620</v>
      </c>
      <c r="C1628" s="159" t="str">
        <f ca="1">IFERROR(__xludf.DUMMYFUNCTION("""COMPUTED_VALUE"""),"Haris Hafizin Noh")</f>
        <v>Haris Hafizin Noh</v>
      </c>
      <c r="D1628" s="160" t="str">
        <f ca="1">IFERROR(__xludf.DUMMYFUNCTION("""COMPUTED_VALUE"""),"Oct 1, 2024")</f>
        <v>Oct 1, 2024</v>
      </c>
      <c r="E1628" s="160" t="str">
        <f ca="1">IFERROR(__xludf.DUMMYFUNCTION("""COMPUTED_VALUE"""),"Script 1")</f>
        <v>Script 1</v>
      </c>
      <c r="F1628" s="160"/>
      <c r="G1628" s="160"/>
      <c r="H1628" s="160"/>
      <c r="I1628" s="160"/>
      <c r="J1628" s="160"/>
      <c r="K1628" s="160"/>
      <c r="L1628" s="160" t="str">
        <f t="shared" ca="1" si="13"/>
        <v>Script 1</v>
      </c>
      <c r="M1628" s="161"/>
      <c r="N1628" s="150"/>
      <c r="O1628" s="150"/>
      <c r="P1628" s="150"/>
      <c r="Q1628" s="150"/>
      <c r="R1628" s="150"/>
      <c r="S1628" s="150"/>
      <c r="T1628" s="150"/>
      <c r="U1628" s="150"/>
      <c r="V1628" s="150"/>
      <c r="W1628" s="150"/>
      <c r="X1628" s="150"/>
      <c r="Y1628" s="150"/>
      <c r="Z1628" s="150"/>
      <c r="AA1628" s="150"/>
    </row>
    <row r="1629" spans="1:27" ht="12.75">
      <c r="A1629" s="150"/>
      <c r="B1629" s="158">
        <f t="shared" si="12"/>
        <v>1621</v>
      </c>
      <c r="C1629" s="159" t="str">
        <f ca="1">IFERROR(__xludf.DUMMYFUNCTION("""COMPUTED_VALUE"""),"Azhan Rizan")</f>
        <v>Azhan Rizan</v>
      </c>
      <c r="D1629" s="160" t="str">
        <f ca="1">IFERROR(__xludf.DUMMYFUNCTION("""COMPUTED_VALUE"""),"Oct 1, 2024")</f>
        <v>Oct 1, 2024</v>
      </c>
      <c r="E1629" s="160" t="str">
        <f ca="1">IFERROR(__xludf.DUMMYFUNCTION("""COMPUTED_VALUE"""),"Script 1")</f>
        <v>Script 1</v>
      </c>
      <c r="F1629" s="160"/>
      <c r="G1629" s="160"/>
      <c r="H1629" s="160"/>
      <c r="I1629" s="160"/>
      <c r="J1629" s="160"/>
      <c r="K1629" s="160"/>
      <c r="L1629" s="160" t="str">
        <f t="shared" ca="1" si="13"/>
        <v>Script 1</v>
      </c>
      <c r="M1629" s="161"/>
      <c r="N1629" s="150"/>
      <c r="O1629" s="150"/>
      <c r="P1629" s="150"/>
      <c r="Q1629" s="150"/>
      <c r="R1629" s="150"/>
      <c r="S1629" s="150"/>
      <c r="T1629" s="150"/>
      <c r="U1629" s="150"/>
      <c r="V1629" s="150"/>
      <c r="W1629" s="150"/>
      <c r="X1629" s="150"/>
      <c r="Y1629" s="150"/>
      <c r="Z1629" s="150"/>
      <c r="AA1629" s="150"/>
    </row>
    <row r="1630" spans="1:27" ht="12.75">
      <c r="A1630" s="150"/>
      <c r="B1630" s="158">
        <f t="shared" si="12"/>
        <v>1622</v>
      </c>
      <c r="C1630" s="159" t="str">
        <f ca="1">IFERROR(__xludf.DUMMYFUNCTION("""COMPUTED_VALUE"""),"Farisa Aqilla Fauzee")</f>
        <v>Farisa Aqilla Fauzee</v>
      </c>
      <c r="D1630" s="160" t="str">
        <f ca="1">IFERROR(__xludf.DUMMYFUNCTION("""COMPUTED_VALUE"""),"Oct 1, 2024")</f>
        <v>Oct 1, 2024</v>
      </c>
      <c r="E1630" s="160" t="str">
        <f ca="1">IFERROR(__xludf.DUMMYFUNCTION("""COMPUTED_VALUE"""),"Script 1")</f>
        <v>Script 1</v>
      </c>
      <c r="F1630" s="160"/>
      <c r="G1630" s="160"/>
      <c r="H1630" s="160"/>
      <c r="I1630" s="160"/>
      <c r="J1630" s="160"/>
      <c r="K1630" s="160"/>
      <c r="L1630" s="160" t="str">
        <f t="shared" ca="1" si="13"/>
        <v>Script 1</v>
      </c>
      <c r="M1630" s="161"/>
      <c r="N1630" s="150"/>
      <c r="O1630" s="150"/>
      <c r="P1630" s="150"/>
      <c r="Q1630" s="150"/>
      <c r="R1630" s="150"/>
      <c r="S1630" s="150"/>
      <c r="T1630" s="150"/>
      <c r="U1630" s="150"/>
      <c r="V1630" s="150"/>
      <c r="W1630" s="150"/>
      <c r="X1630" s="150"/>
      <c r="Y1630" s="150"/>
      <c r="Z1630" s="150"/>
      <c r="AA1630" s="150"/>
    </row>
    <row r="1631" spans="1:27" ht="12.75">
      <c r="A1631" s="150"/>
      <c r="B1631" s="158">
        <f t="shared" si="12"/>
        <v>1623</v>
      </c>
      <c r="C1631" s="159" t="str">
        <f ca="1">IFERROR(__xludf.DUMMYFUNCTION("""COMPUTED_VALUE"""),"Damian Mering Kebing")</f>
        <v>Damian Mering Kebing</v>
      </c>
      <c r="D1631" s="160" t="str">
        <f ca="1">IFERROR(__xludf.DUMMYFUNCTION("""COMPUTED_VALUE"""),"Oct 1, 2024")</f>
        <v>Oct 1, 2024</v>
      </c>
      <c r="E1631" s="160" t="str">
        <f ca="1">IFERROR(__xludf.DUMMYFUNCTION("""COMPUTED_VALUE"""),"Script 1")</f>
        <v>Script 1</v>
      </c>
      <c r="F1631" s="160"/>
      <c r="G1631" s="160"/>
      <c r="H1631" s="160"/>
      <c r="I1631" s="160"/>
      <c r="J1631" s="160"/>
      <c r="K1631" s="160"/>
      <c r="L1631" s="160" t="str">
        <f t="shared" ca="1" si="13"/>
        <v>Script 1</v>
      </c>
      <c r="M1631" s="161"/>
      <c r="N1631" s="150"/>
      <c r="O1631" s="150"/>
      <c r="P1631" s="150"/>
      <c r="Q1631" s="150"/>
      <c r="R1631" s="150"/>
      <c r="S1631" s="150"/>
      <c r="T1631" s="150"/>
      <c r="U1631" s="150"/>
      <c r="V1631" s="150"/>
      <c r="W1631" s="150"/>
      <c r="X1631" s="150"/>
      <c r="Y1631" s="150"/>
      <c r="Z1631" s="150"/>
      <c r="AA1631" s="150"/>
    </row>
    <row r="1632" spans="1:27" ht="12.75">
      <c r="A1632" s="150"/>
      <c r="B1632" s="158">
        <f t="shared" si="12"/>
        <v>1624</v>
      </c>
      <c r="C1632" s="159" t="str">
        <f ca="1">IFERROR(__xludf.DUMMYFUNCTION("""COMPUTED_VALUE"""),"Muhammad Uzair Muizz B Sallehuddin")</f>
        <v>Muhammad Uzair Muizz B Sallehuddin</v>
      </c>
      <c r="D1632" s="160" t="str">
        <f ca="1">IFERROR(__xludf.DUMMYFUNCTION("""COMPUTED_VALUE"""),"Oct 1, 2024")</f>
        <v>Oct 1, 2024</v>
      </c>
      <c r="E1632" s="160" t="str">
        <f ca="1">IFERROR(__xludf.DUMMYFUNCTION("""COMPUTED_VALUE"""),"Script 1")</f>
        <v>Script 1</v>
      </c>
      <c r="F1632" s="160"/>
      <c r="G1632" s="160"/>
      <c r="H1632" s="160"/>
      <c r="I1632" s="160"/>
      <c r="J1632" s="160"/>
      <c r="K1632" s="160"/>
      <c r="L1632" s="160" t="str">
        <f t="shared" ca="1" si="13"/>
        <v>Script 1</v>
      </c>
      <c r="M1632" s="161"/>
      <c r="N1632" s="150"/>
      <c r="O1632" s="150"/>
      <c r="P1632" s="150"/>
      <c r="Q1632" s="150"/>
      <c r="R1632" s="150"/>
      <c r="S1632" s="150"/>
      <c r="T1632" s="150"/>
      <c r="U1632" s="150"/>
      <c r="V1632" s="150"/>
      <c r="W1632" s="150"/>
      <c r="X1632" s="150"/>
      <c r="Y1632" s="150"/>
      <c r="Z1632" s="150"/>
      <c r="AA1632" s="150"/>
    </row>
    <row r="1633" spans="1:27" ht="12.75">
      <c r="A1633" s="150"/>
      <c r="B1633" s="158">
        <f t="shared" si="12"/>
        <v>1625</v>
      </c>
      <c r="C1633" s="159" t="str">
        <f ca="1">IFERROR(__xludf.DUMMYFUNCTION("""COMPUTED_VALUE"""),"LinkedIn Member")</f>
        <v>LinkedIn Member</v>
      </c>
      <c r="D1633" s="160" t="str">
        <f ca="1">IFERROR(__xludf.DUMMYFUNCTION("""COMPUTED_VALUE"""),"Oct 1, 2024")</f>
        <v>Oct 1, 2024</v>
      </c>
      <c r="E1633" s="160" t="str">
        <f ca="1">IFERROR(__xludf.DUMMYFUNCTION("""COMPUTED_VALUE"""),"Script 1")</f>
        <v>Script 1</v>
      </c>
      <c r="F1633" s="160"/>
      <c r="G1633" s="160"/>
      <c r="H1633" s="160"/>
      <c r="I1633" s="160"/>
      <c r="J1633" s="160"/>
      <c r="K1633" s="160"/>
      <c r="L1633" s="160" t="str">
        <f t="shared" ca="1" si="13"/>
        <v>Script 1</v>
      </c>
      <c r="M1633" s="161"/>
      <c r="N1633" s="150"/>
      <c r="O1633" s="150"/>
      <c r="P1633" s="150"/>
      <c r="Q1633" s="150"/>
      <c r="R1633" s="150"/>
      <c r="S1633" s="150"/>
      <c r="T1633" s="150"/>
      <c r="U1633" s="150"/>
      <c r="V1633" s="150"/>
      <c r="W1633" s="150"/>
      <c r="X1633" s="150"/>
      <c r="Y1633" s="150"/>
      <c r="Z1633" s="150"/>
      <c r="AA1633" s="150"/>
    </row>
    <row r="1634" spans="1:27" ht="12.75">
      <c r="A1634" s="150"/>
      <c r="B1634" s="158">
        <f t="shared" si="12"/>
        <v>1626</v>
      </c>
      <c r="C1634" s="159" t="str">
        <f ca="1">IFERROR(__xludf.DUMMYFUNCTION("""COMPUTED_VALUE"""),"Khairunisa Nadrah")</f>
        <v>Khairunisa Nadrah</v>
      </c>
      <c r="D1634" s="160" t="str">
        <f ca="1">IFERROR(__xludf.DUMMYFUNCTION("""COMPUTED_VALUE"""),"Oct 1, 2024")</f>
        <v>Oct 1, 2024</v>
      </c>
      <c r="E1634" s="160" t="str">
        <f ca="1">IFERROR(__xludf.DUMMYFUNCTION("""COMPUTED_VALUE"""),"Script 1")</f>
        <v>Script 1</v>
      </c>
      <c r="F1634" s="160"/>
      <c r="G1634" s="160"/>
      <c r="H1634" s="160"/>
      <c r="I1634" s="160"/>
      <c r="J1634" s="160"/>
      <c r="K1634" s="160"/>
      <c r="L1634" s="160" t="str">
        <f t="shared" ca="1" si="13"/>
        <v>Script 1</v>
      </c>
      <c r="M1634" s="161"/>
      <c r="N1634" s="150"/>
      <c r="O1634" s="150"/>
      <c r="P1634" s="150"/>
      <c r="Q1634" s="150"/>
      <c r="R1634" s="150"/>
      <c r="S1634" s="150"/>
      <c r="T1634" s="150"/>
      <c r="U1634" s="150"/>
      <c r="V1634" s="150"/>
      <c r="W1634" s="150"/>
      <c r="X1634" s="150"/>
      <c r="Y1634" s="150"/>
      <c r="Z1634" s="150"/>
      <c r="AA1634" s="150"/>
    </row>
    <row r="1635" spans="1:27" ht="12.75">
      <c r="A1635" s="150"/>
      <c r="B1635" s="158">
        <f t="shared" si="12"/>
        <v>1627</v>
      </c>
      <c r="C1635" s="159" t="str">
        <f ca="1">IFERROR(__xludf.DUMMYFUNCTION("""COMPUTED_VALUE"""),"Mohamad Fazree Ahmat")</f>
        <v>Mohamad Fazree Ahmat</v>
      </c>
      <c r="D1635" s="160" t="str">
        <f ca="1">IFERROR(__xludf.DUMMYFUNCTION("""COMPUTED_VALUE"""),"Oct 1, 2024")</f>
        <v>Oct 1, 2024</v>
      </c>
      <c r="E1635" s="160" t="str">
        <f ca="1">IFERROR(__xludf.DUMMYFUNCTION("""COMPUTED_VALUE"""),"Script 1")</f>
        <v>Script 1</v>
      </c>
      <c r="F1635" s="160"/>
      <c r="G1635" s="160"/>
      <c r="H1635" s="160"/>
      <c r="I1635" s="160"/>
      <c r="J1635" s="160"/>
      <c r="K1635" s="160"/>
      <c r="L1635" s="160" t="str">
        <f t="shared" ca="1" si="13"/>
        <v>Script 1</v>
      </c>
      <c r="M1635" s="161"/>
      <c r="N1635" s="150"/>
      <c r="O1635" s="150"/>
      <c r="P1635" s="150"/>
      <c r="Q1635" s="150"/>
      <c r="R1635" s="150"/>
      <c r="S1635" s="150"/>
      <c r="T1635" s="150"/>
      <c r="U1635" s="150"/>
      <c r="V1635" s="150"/>
      <c r="W1635" s="150"/>
      <c r="X1635" s="150"/>
      <c r="Y1635" s="150"/>
      <c r="Z1635" s="150"/>
      <c r="AA1635" s="150"/>
    </row>
    <row r="1636" spans="1:27" ht="12.75">
      <c r="A1636" s="150"/>
      <c r="B1636" s="158">
        <f t="shared" si="12"/>
        <v>1628</v>
      </c>
      <c r="C1636" s="159" t="str">
        <f ca="1">IFERROR(__xludf.DUMMYFUNCTION("""COMPUTED_VALUE"""),"Aimi Zuhaida")</f>
        <v>Aimi Zuhaida</v>
      </c>
      <c r="D1636" s="160" t="str">
        <f ca="1">IFERROR(__xludf.DUMMYFUNCTION("""COMPUTED_VALUE"""),"Oct 1, 2024")</f>
        <v>Oct 1, 2024</v>
      </c>
      <c r="E1636" s="160" t="str">
        <f ca="1">IFERROR(__xludf.DUMMYFUNCTION("""COMPUTED_VALUE"""),"Script 1")</f>
        <v>Script 1</v>
      </c>
      <c r="F1636" s="160"/>
      <c r="G1636" s="160"/>
      <c r="H1636" s="160"/>
      <c r="I1636" s="160"/>
      <c r="J1636" s="160"/>
      <c r="K1636" s="160"/>
      <c r="L1636" s="160" t="str">
        <f t="shared" ca="1" si="13"/>
        <v>Script 1</v>
      </c>
      <c r="M1636" s="161"/>
      <c r="N1636" s="150"/>
      <c r="O1636" s="150"/>
      <c r="P1636" s="150"/>
      <c r="Q1636" s="150"/>
      <c r="R1636" s="150"/>
      <c r="S1636" s="150"/>
      <c r="T1636" s="150"/>
      <c r="U1636" s="150"/>
      <c r="V1636" s="150"/>
      <c r="W1636" s="150"/>
      <c r="X1636" s="150"/>
      <c r="Y1636" s="150"/>
      <c r="Z1636" s="150"/>
      <c r="AA1636" s="150"/>
    </row>
    <row r="1637" spans="1:27" ht="12.75">
      <c r="A1637" s="150"/>
      <c r="B1637" s="158">
        <f t="shared" si="12"/>
        <v>1629</v>
      </c>
      <c r="C1637" s="159" t="str">
        <f ca="1">IFERROR(__xludf.DUMMYFUNCTION("""COMPUTED_VALUE"""),"NUR SABRINA MOHD AKHIR")</f>
        <v>NUR SABRINA MOHD AKHIR</v>
      </c>
      <c r="D1637" s="160" t="str">
        <f ca="1">IFERROR(__xludf.DUMMYFUNCTION("""COMPUTED_VALUE"""),"Oct 1, 2024")</f>
        <v>Oct 1, 2024</v>
      </c>
      <c r="E1637" s="160" t="str">
        <f ca="1">IFERROR(__xludf.DUMMYFUNCTION("""COMPUTED_VALUE"""),"Script 1")</f>
        <v>Script 1</v>
      </c>
      <c r="F1637" s="160"/>
      <c r="G1637" s="160"/>
      <c r="H1637" s="160"/>
      <c r="I1637" s="160"/>
      <c r="J1637" s="160"/>
      <c r="K1637" s="160"/>
      <c r="L1637" s="160" t="str">
        <f t="shared" ca="1" si="13"/>
        <v>Script 1</v>
      </c>
      <c r="M1637" s="161"/>
      <c r="N1637" s="150"/>
      <c r="O1637" s="150"/>
      <c r="P1637" s="150"/>
      <c r="Q1637" s="150"/>
      <c r="R1637" s="150"/>
      <c r="S1637" s="150"/>
      <c r="T1637" s="150"/>
      <c r="U1637" s="150"/>
      <c r="V1637" s="150"/>
      <c r="W1637" s="150"/>
      <c r="X1637" s="150"/>
      <c r="Y1637" s="150"/>
      <c r="Z1637" s="150"/>
      <c r="AA1637" s="150"/>
    </row>
    <row r="1638" spans="1:27" ht="12.75">
      <c r="A1638" s="150"/>
      <c r="B1638" s="158">
        <f t="shared" si="12"/>
        <v>1630</v>
      </c>
      <c r="C1638" s="159" t="str">
        <f ca="1">IFERROR(__xludf.DUMMYFUNCTION("""COMPUTED_VALUE"""),"Khairah Auni Binti Khairuddin")</f>
        <v>Khairah Auni Binti Khairuddin</v>
      </c>
      <c r="D1638" s="160" t="str">
        <f ca="1">IFERROR(__xludf.DUMMYFUNCTION("""COMPUTED_VALUE"""),"Sep 30, 2024")</f>
        <v>Sep 30, 2024</v>
      </c>
      <c r="E1638" s="160" t="str">
        <f ca="1">IFERROR(__xludf.DUMMYFUNCTION("""COMPUTED_VALUE"""),"Script 1")</f>
        <v>Script 1</v>
      </c>
      <c r="F1638" s="160"/>
      <c r="G1638" s="160"/>
      <c r="H1638" s="160"/>
      <c r="I1638" s="160"/>
      <c r="J1638" s="160"/>
      <c r="K1638" s="160"/>
      <c r="L1638" s="160" t="str">
        <f t="shared" ca="1" si="13"/>
        <v>Script 1</v>
      </c>
      <c r="M1638" s="161"/>
      <c r="N1638" s="150"/>
      <c r="O1638" s="150"/>
      <c r="P1638" s="150"/>
      <c r="Q1638" s="150"/>
      <c r="R1638" s="150"/>
      <c r="S1638" s="150"/>
      <c r="T1638" s="150"/>
      <c r="U1638" s="150"/>
      <c r="V1638" s="150"/>
      <c r="W1638" s="150"/>
      <c r="X1638" s="150"/>
      <c r="Y1638" s="150"/>
      <c r="Z1638" s="150"/>
      <c r="AA1638" s="150"/>
    </row>
    <row r="1639" spans="1:27" ht="12.75">
      <c r="A1639" s="150"/>
      <c r="B1639" s="158">
        <f t="shared" si="12"/>
        <v>1631</v>
      </c>
      <c r="C1639" s="159" t="str">
        <f ca="1">IFERROR(__xludf.DUMMYFUNCTION("""COMPUTED_VALUE"""),"Dayang Nur Nadirah Awg Abdul Wahab")</f>
        <v>Dayang Nur Nadirah Awg Abdul Wahab</v>
      </c>
      <c r="D1639" s="160" t="str">
        <f ca="1">IFERROR(__xludf.DUMMYFUNCTION("""COMPUTED_VALUE"""),"Sep 30, 2024")</f>
        <v>Sep 30, 2024</v>
      </c>
      <c r="E1639" s="160" t="str">
        <f ca="1">IFERROR(__xludf.DUMMYFUNCTION("""COMPUTED_VALUE"""),"Script 1")</f>
        <v>Script 1</v>
      </c>
      <c r="F1639" s="160"/>
      <c r="G1639" s="160"/>
      <c r="H1639" s="160"/>
      <c r="I1639" s="160"/>
      <c r="J1639" s="160"/>
      <c r="K1639" s="160"/>
      <c r="L1639" s="160" t="str">
        <f t="shared" ca="1" si="13"/>
        <v>Script 1</v>
      </c>
      <c r="M1639" s="161"/>
      <c r="N1639" s="150"/>
      <c r="O1639" s="150"/>
      <c r="P1639" s="150"/>
      <c r="Q1639" s="150"/>
      <c r="R1639" s="150"/>
      <c r="S1639" s="150"/>
      <c r="T1639" s="150"/>
      <c r="U1639" s="150"/>
      <c r="V1639" s="150"/>
      <c r="W1639" s="150"/>
      <c r="X1639" s="150"/>
      <c r="Y1639" s="150"/>
      <c r="Z1639" s="150"/>
      <c r="AA1639" s="150"/>
    </row>
    <row r="1640" spans="1:27" ht="12.75">
      <c r="A1640" s="150"/>
      <c r="B1640" s="158">
        <f t="shared" si="12"/>
        <v>1632</v>
      </c>
      <c r="C1640" s="159" t="str">
        <f ca="1">IFERROR(__xludf.DUMMYFUNCTION("""COMPUTED_VALUE"""),"Wan Maisara Hanum Wan Noh")</f>
        <v>Wan Maisara Hanum Wan Noh</v>
      </c>
      <c r="D1640" s="160" t="str">
        <f ca="1">IFERROR(__xludf.DUMMYFUNCTION("""COMPUTED_VALUE"""),"Sep 30, 2024")</f>
        <v>Sep 30, 2024</v>
      </c>
      <c r="E1640" s="160" t="str">
        <f ca="1">IFERROR(__xludf.DUMMYFUNCTION("""COMPUTED_VALUE"""),"Script 1")</f>
        <v>Script 1</v>
      </c>
      <c r="F1640" s="160"/>
      <c r="G1640" s="160"/>
      <c r="H1640" s="160"/>
      <c r="I1640" s="160"/>
      <c r="J1640" s="160"/>
      <c r="K1640" s="160"/>
      <c r="L1640" s="160" t="str">
        <f t="shared" ca="1" si="13"/>
        <v>Script 1</v>
      </c>
      <c r="M1640" s="161"/>
      <c r="N1640" s="150"/>
      <c r="O1640" s="150"/>
      <c r="P1640" s="150"/>
      <c r="Q1640" s="150"/>
      <c r="R1640" s="150"/>
      <c r="S1640" s="150"/>
      <c r="T1640" s="150"/>
      <c r="U1640" s="150"/>
      <c r="V1640" s="150"/>
      <c r="W1640" s="150"/>
      <c r="X1640" s="150"/>
      <c r="Y1640" s="150"/>
      <c r="Z1640" s="150"/>
      <c r="AA1640" s="150"/>
    </row>
    <row r="1641" spans="1:27" ht="12.75">
      <c r="A1641" s="150"/>
      <c r="B1641" s="158">
        <f t="shared" si="12"/>
        <v>1633</v>
      </c>
      <c r="C1641" s="159" t="str">
        <f ca="1">IFERROR(__xludf.DUMMYFUNCTION("""COMPUTED_VALUE"""),"Nurul Fatihah")</f>
        <v>Nurul Fatihah</v>
      </c>
      <c r="D1641" s="160" t="str">
        <f ca="1">IFERROR(__xludf.DUMMYFUNCTION("""COMPUTED_VALUE"""),"Sep 30, 2024")</f>
        <v>Sep 30, 2024</v>
      </c>
      <c r="E1641" s="160" t="str">
        <f ca="1">IFERROR(__xludf.DUMMYFUNCTION("""COMPUTED_VALUE"""),"Script 1")</f>
        <v>Script 1</v>
      </c>
      <c r="F1641" s="160"/>
      <c r="G1641" s="160"/>
      <c r="H1641" s="160"/>
      <c r="I1641" s="160"/>
      <c r="J1641" s="160"/>
      <c r="K1641" s="160"/>
      <c r="L1641" s="160" t="str">
        <f t="shared" ca="1" si="13"/>
        <v>Script 1</v>
      </c>
      <c r="M1641" s="161"/>
      <c r="N1641" s="150"/>
      <c r="O1641" s="150"/>
      <c r="P1641" s="150"/>
      <c r="Q1641" s="150"/>
      <c r="R1641" s="150"/>
      <c r="S1641" s="150"/>
      <c r="T1641" s="150"/>
      <c r="U1641" s="150"/>
      <c r="V1641" s="150"/>
      <c r="W1641" s="150"/>
      <c r="X1641" s="150"/>
      <c r="Y1641" s="150"/>
      <c r="Z1641" s="150"/>
      <c r="AA1641" s="150"/>
    </row>
    <row r="1642" spans="1:27" ht="12.75">
      <c r="A1642" s="150"/>
      <c r="B1642" s="158">
        <f t="shared" si="12"/>
        <v>1634</v>
      </c>
      <c r="C1642" s="159" t="str">
        <f ca="1">IFERROR(__xludf.DUMMYFUNCTION("""COMPUTED_VALUE"""),"Damia Humairah")</f>
        <v>Damia Humairah</v>
      </c>
      <c r="D1642" s="160" t="str">
        <f ca="1">IFERROR(__xludf.DUMMYFUNCTION("""COMPUTED_VALUE"""),"Sep 30, 2024")</f>
        <v>Sep 30, 2024</v>
      </c>
      <c r="E1642" s="160" t="str">
        <f ca="1">IFERROR(__xludf.DUMMYFUNCTION("""COMPUTED_VALUE"""),"Script 1")</f>
        <v>Script 1</v>
      </c>
      <c r="F1642" s="160"/>
      <c r="G1642" s="160"/>
      <c r="H1642" s="160"/>
      <c r="I1642" s="160"/>
      <c r="J1642" s="160"/>
      <c r="K1642" s="160"/>
      <c r="L1642" s="160" t="str">
        <f t="shared" ca="1" si="13"/>
        <v>Script 1</v>
      </c>
      <c r="M1642" s="161"/>
      <c r="N1642" s="150"/>
      <c r="O1642" s="150"/>
      <c r="P1642" s="150"/>
      <c r="Q1642" s="150"/>
      <c r="R1642" s="150"/>
      <c r="S1642" s="150"/>
      <c r="T1642" s="150"/>
      <c r="U1642" s="150"/>
      <c r="V1642" s="150"/>
      <c r="W1642" s="150"/>
      <c r="X1642" s="150"/>
      <c r="Y1642" s="150"/>
      <c r="Z1642" s="150"/>
      <c r="AA1642" s="150"/>
    </row>
    <row r="1643" spans="1:27" ht="12.75">
      <c r="A1643" s="150"/>
      <c r="B1643" s="158">
        <f t="shared" si="12"/>
        <v>1635</v>
      </c>
      <c r="C1643" s="159" t="str">
        <f ca="1">IFERROR(__xludf.DUMMYFUNCTION("""COMPUTED_VALUE"""),"Muhammad Amirul Rashidi bin Zulkifli")</f>
        <v>Muhammad Amirul Rashidi bin Zulkifli</v>
      </c>
      <c r="D1643" s="160" t="str">
        <f ca="1">IFERROR(__xludf.DUMMYFUNCTION("""COMPUTED_VALUE"""),"Sep 30, 2024")</f>
        <v>Sep 30, 2024</v>
      </c>
      <c r="E1643" s="160" t="str">
        <f ca="1">IFERROR(__xludf.DUMMYFUNCTION("""COMPUTED_VALUE"""),"Script 1")</f>
        <v>Script 1</v>
      </c>
      <c r="F1643" s="160"/>
      <c r="G1643" s="160"/>
      <c r="H1643" s="160"/>
      <c r="I1643" s="160"/>
      <c r="J1643" s="160"/>
      <c r="K1643" s="160"/>
      <c r="L1643" s="160" t="str">
        <f t="shared" ca="1" si="13"/>
        <v>Script 1</v>
      </c>
      <c r="M1643" s="161"/>
      <c r="N1643" s="150"/>
      <c r="O1643" s="150"/>
      <c r="P1643" s="150"/>
      <c r="Q1643" s="150"/>
      <c r="R1643" s="150"/>
      <c r="S1643" s="150"/>
      <c r="T1643" s="150"/>
      <c r="U1643" s="150"/>
      <c r="V1643" s="150"/>
      <c r="W1643" s="150"/>
      <c r="X1643" s="150"/>
      <c r="Y1643" s="150"/>
      <c r="Z1643" s="150"/>
      <c r="AA1643" s="150"/>
    </row>
    <row r="1644" spans="1:27" ht="12.75">
      <c r="A1644" s="150"/>
      <c r="B1644" s="158">
        <f t="shared" si="12"/>
        <v>1636</v>
      </c>
      <c r="C1644" s="159" t="str">
        <f ca="1">IFERROR(__xludf.DUMMYFUNCTION("""COMPUTED_VALUE"""),"Nurul Ain Natasha")</f>
        <v>Nurul Ain Natasha</v>
      </c>
      <c r="D1644" s="160" t="str">
        <f ca="1">IFERROR(__xludf.DUMMYFUNCTION("""COMPUTED_VALUE"""),"Sep 30, 2024")</f>
        <v>Sep 30, 2024</v>
      </c>
      <c r="E1644" s="160" t="str">
        <f ca="1">IFERROR(__xludf.DUMMYFUNCTION("""COMPUTED_VALUE"""),"Script 1")</f>
        <v>Script 1</v>
      </c>
      <c r="F1644" s="160"/>
      <c r="G1644" s="160"/>
      <c r="H1644" s="160"/>
      <c r="I1644" s="160"/>
      <c r="J1644" s="160"/>
      <c r="K1644" s="160"/>
      <c r="L1644" s="160" t="str">
        <f t="shared" ca="1" si="13"/>
        <v>Script 1</v>
      </c>
      <c r="M1644" s="161"/>
      <c r="N1644" s="150"/>
      <c r="O1644" s="150"/>
      <c r="P1644" s="150"/>
      <c r="Q1644" s="150"/>
      <c r="R1644" s="150"/>
      <c r="S1644" s="150"/>
      <c r="T1644" s="150"/>
      <c r="U1644" s="150"/>
      <c r="V1644" s="150"/>
      <c r="W1644" s="150"/>
      <c r="X1644" s="150"/>
      <c r="Y1644" s="150"/>
      <c r="Z1644" s="150"/>
      <c r="AA1644" s="150"/>
    </row>
    <row r="1645" spans="1:27" ht="12.75">
      <c r="A1645" s="150"/>
      <c r="B1645" s="158">
        <f t="shared" si="12"/>
        <v>1637</v>
      </c>
      <c r="C1645" s="159" t="str">
        <f ca="1">IFERROR(__xludf.DUMMYFUNCTION("""COMPUTED_VALUE"""),"MUHAMMAD ZAINI")</f>
        <v>MUHAMMAD ZAINI</v>
      </c>
      <c r="D1645" s="160" t="str">
        <f ca="1">IFERROR(__xludf.DUMMYFUNCTION("""COMPUTED_VALUE"""),"Sep 30, 2024")</f>
        <v>Sep 30, 2024</v>
      </c>
      <c r="E1645" s="160" t="str">
        <f ca="1">IFERROR(__xludf.DUMMYFUNCTION("""COMPUTED_VALUE"""),"Script 1")</f>
        <v>Script 1</v>
      </c>
      <c r="F1645" s="160"/>
      <c r="G1645" s="160"/>
      <c r="H1645" s="160"/>
      <c r="I1645" s="160"/>
      <c r="J1645" s="160"/>
      <c r="K1645" s="160"/>
      <c r="L1645" s="160" t="str">
        <f t="shared" ca="1" si="13"/>
        <v>Script 1</v>
      </c>
      <c r="M1645" s="161"/>
      <c r="N1645" s="150"/>
      <c r="O1645" s="150"/>
      <c r="P1645" s="150"/>
      <c r="Q1645" s="150"/>
      <c r="R1645" s="150"/>
      <c r="S1645" s="150"/>
      <c r="T1645" s="150"/>
      <c r="U1645" s="150"/>
      <c r="V1645" s="150"/>
      <c r="W1645" s="150"/>
      <c r="X1645" s="150"/>
      <c r="Y1645" s="150"/>
      <c r="Z1645" s="150"/>
      <c r="AA1645" s="150"/>
    </row>
    <row r="1646" spans="1:27" ht="12.75">
      <c r="A1646" s="150"/>
      <c r="B1646" s="158">
        <f t="shared" si="12"/>
        <v>1638</v>
      </c>
      <c r="C1646" s="159" t="str">
        <f ca="1">IFERROR(__xludf.DUMMYFUNCTION("""COMPUTED_VALUE"""),"Ahmad Nurmizan Asyraf")</f>
        <v>Ahmad Nurmizan Asyraf</v>
      </c>
      <c r="D1646" s="160" t="str">
        <f ca="1">IFERROR(__xludf.DUMMYFUNCTION("""COMPUTED_VALUE"""),"Sep 30, 2024")</f>
        <v>Sep 30, 2024</v>
      </c>
      <c r="E1646" s="160" t="str">
        <f ca="1">IFERROR(__xludf.DUMMYFUNCTION("""COMPUTED_VALUE"""),"Script 1")</f>
        <v>Script 1</v>
      </c>
      <c r="F1646" s="160"/>
      <c r="G1646" s="160"/>
      <c r="H1646" s="160"/>
      <c r="I1646" s="160"/>
      <c r="J1646" s="160"/>
      <c r="K1646" s="160"/>
      <c r="L1646" s="160" t="str">
        <f t="shared" ca="1" si="13"/>
        <v>Script 1</v>
      </c>
      <c r="M1646" s="161"/>
      <c r="N1646" s="150"/>
      <c r="O1646" s="150"/>
      <c r="P1646" s="150"/>
      <c r="Q1646" s="150"/>
      <c r="R1646" s="150"/>
      <c r="S1646" s="150"/>
      <c r="T1646" s="150"/>
      <c r="U1646" s="150"/>
      <c r="V1646" s="150"/>
      <c r="W1646" s="150"/>
      <c r="X1646" s="150"/>
      <c r="Y1646" s="150"/>
      <c r="Z1646" s="150"/>
      <c r="AA1646" s="150"/>
    </row>
    <row r="1647" spans="1:27" ht="12.75">
      <c r="A1647" s="150"/>
      <c r="B1647" s="158">
        <f t="shared" si="12"/>
        <v>1639</v>
      </c>
      <c r="C1647" s="159" t="str">
        <f ca="1">IFERROR(__xludf.DUMMYFUNCTION("""COMPUTED_VALUE"""),"Natasya Hana Abdul Rahman")</f>
        <v>Natasya Hana Abdul Rahman</v>
      </c>
      <c r="D1647" s="160" t="str">
        <f ca="1">IFERROR(__xludf.DUMMYFUNCTION("""COMPUTED_VALUE"""),"Sep 30, 2024")</f>
        <v>Sep 30, 2024</v>
      </c>
      <c r="E1647" s="160" t="str">
        <f ca="1">IFERROR(__xludf.DUMMYFUNCTION("""COMPUTED_VALUE"""),"Script 1")</f>
        <v>Script 1</v>
      </c>
      <c r="F1647" s="160"/>
      <c r="G1647" s="160"/>
      <c r="H1647" s="160"/>
      <c r="I1647" s="160"/>
      <c r="J1647" s="160"/>
      <c r="K1647" s="160"/>
      <c r="L1647" s="160" t="str">
        <f t="shared" ca="1" si="13"/>
        <v>Script 1</v>
      </c>
      <c r="M1647" s="161"/>
      <c r="N1647" s="150"/>
      <c r="O1647" s="150"/>
      <c r="P1647" s="150"/>
      <c r="Q1647" s="150"/>
      <c r="R1647" s="150"/>
      <c r="S1647" s="150"/>
      <c r="T1647" s="150"/>
      <c r="U1647" s="150"/>
      <c r="V1647" s="150"/>
      <c r="W1647" s="150"/>
      <c r="X1647" s="150"/>
      <c r="Y1647" s="150"/>
      <c r="Z1647" s="150"/>
      <c r="AA1647" s="150"/>
    </row>
    <row r="1648" spans="1:27" ht="12.75">
      <c r="A1648" s="150"/>
      <c r="B1648" s="158">
        <f t="shared" si="12"/>
        <v>1640</v>
      </c>
      <c r="C1648" s="159" t="str">
        <f ca="1">IFERROR(__xludf.DUMMYFUNCTION("""COMPUTED_VALUE"""),"Aida Nazalisya")</f>
        <v>Aida Nazalisya</v>
      </c>
      <c r="D1648" s="160" t="str">
        <f ca="1">IFERROR(__xludf.DUMMYFUNCTION("""COMPUTED_VALUE"""),"Sep 30, 2024")</f>
        <v>Sep 30, 2024</v>
      </c>
      <c r="E1648" s="160" t="str">
        <f ca="1">IFERROR(__xludf.DUMMYFUNCTION("""COMPUTED_VALUE"""),"Script 1")</f>
        <v>Script 1</v>
      </c>
      <c r="F1648" s="160"/>
      <c r="G1648" s="160"/>
      <c r="H1648" s="160"/>
      <c r="I1648" s="160"/>
      <c r="J1648" s="160"/>
      <c r="K1648" s="160"/>
      <c r="L1648" s="160" t="str">
        <f t="shared" ca="1" si="13"/>
        <v>Script 1</v>
      </c>
      <c r="M1648" s="161"/>
      <c r="N1648" s="150"/>
      <c r="O1648" s="150"/>
      <c r="P1648" s="150"/>
      <c r="Q1648" s="150"/>
      <c r="R1648" s="150"/>
      <c r="S1648" s="150"/>
      <c r="T1648" s="150"/>
      <c r="U1648" s="150"/>
      <c r="V1648" s="150"/>
      <c r="W1648" s="150"/>
      <c r="X1648" s="150"/>
      <c r="Y1648" s="150"/>
      <c r="Z1648" s="150"/>
      <c r="AA1648" s="150"/>
    </row>
    <row r="1649" spans="1:27" ht="12.75">
      <c r="A1649" s="150"/>
      <c r="B1649" s="158">
        <f t="shared" si="12"/>
        <v>1641</v>
      </c>
      <c r="C1649" s="159" t="str">
        <f ca="1">IFERROR(__xludf.DUMMYFUNCTION("""COMPUTED_VALUE"""),"Hazim Waffa")</f>
        <v>Hazim Waffa</v>
      </c>
      <c r="D1649" s="160" t="str">
        <f ca="1">IFERROR(__xludf.DUMMYFUNCTION("""COMPUTED_VALUE"""),"Sep 30, 2024")</f>
        <v>Sep 30, 2024</v>
      </c>
      <c r="E1649" s="160" t="str">
        <f ca="1">IFERROR(__xludf.DUMMYFUNCTION("""COMPUTED_VALUE"""),"Script 1")</f>
        <v>Script 1</v>
      </c>
      <c r="F1649" s="160"/>
      <c r="G1649" s="160"/>
      <c r="H1649" s="160"/>
      <c r="I1649" s="160"/>
      <c r="J1649" s="160"/>
      <c r="K1649" s="160"/>
      <c r="L1649" s="160" t="str">
        <f t="shared" ca="1" si="13"/>
        <v>Script 1</v>
      </c>
      <c r="M1649" s="161"/>
      <c r="N1649" s="150"/>
      <c r="O1649" s="150"/>
      <c r="P1649" s="150"/>
      <c r="Q1649" s="150"/>
      <c r="R1649" s="150"/>
      <c r="S1649" s="150"/>
      <c r="T1649" s="150"/>
      <c r="U1649" s="150"/>
      <c r="V1649" s="150"/>
      <c r="W1649" s="150"/>
      <c r="X1649" s="150"/>
      <c r="Y1649" s="150"/>
      <c r="Z1649" s="150"/>
      <c r="AA1649" s="150"/>
    </row>
    <row r="1650" spans="1:27" ht="12.75">
      <c r="A1650" s="150"/>
      <c r="B1650" s="158">
        <f t="shared" si="12"/>
        <v>1642</v>
      </c>
      <c r="C1650" s="159" t="str">
        <f ca="1">IFERROR(__xludf.DUMMYFUNCTION("""COMPUTED_VALUE"""),"Mohd Khairool")</f>
        <v>Mohd Khairool</v>
      </c>
      <c r="D1650" s="160" t="str">
        <f ca="1">IFERROR(__xludf.DUMMYFUNCTION("""COMPUTED_VALUE"""),"Sep 30, 2024")</f>
        <v>Sep 30, 2024</v>
      </c>
      <c r="E1650" s="160" t="str">
        <f ca="1">IFERROR(__xludf.DUMMYFUNCTION("""COMPUTED_VALUE"""),"Script 1")</f>
        <v>Script 1</v>
      </c>
      <c r="F1650" s="160"/>
      <c r="G1650" s="160"/>
      <c r="H1650" s="160"/>
      <c r="I1650" s="160"/>
      <c r="J1650" s="160"/>
      <c r="K1650" s="160"/>
      <c r="L1650" s="160" t="str">
        <f t="shared" ca="1" si="13"/>
        <v>Script 1</v>
      </c>
      <c r="M1650" s="161"/>
      <c r="N1650" s="150"/>
      <c r="O1650" s="150"/>
      <c r="P1650" s="150"/>
      <c r="Q1650" s="150"/>
      <c r="R1650" s="150"/>
      <c r="S1650" s="150"/>
      <c r="T1650" s="150"/>
      <c r="U1650" s="150"/>
      <c r="V1650" s="150"/>
      <c r="W1650" s="150"/>
      <c r="X1650" s="150"/>
      <c r="Y1650" s="150"/>
      <c r="Z1650" s="150"/>
      <c r="AA1650" s="150"/>
    </row>
    <row r="1651" spans="1:27" ht="12.75">
      <c r="A1651" s="150"/>
      <c r="B1651" s="158">
        <f t="shared" si="12"/>
        <v>1643</v>
      </c>
      <c r="C1651" s="159" t="str">
        <f ca="1">IFERROR(__xludf.DUMMYFUNCTION("""COMPUTED_VALUE"""),"Nik Nursyasya Laili")</f>
        <v>Nik Nursyasya Laili</v>
      </c>
      <c r="D1651" s="160" t="str">
        <f ca="1">IFERROR(__xludf.DUMMYFUNCTION("""COMPUTED_VALUE"""),"Sep 30, 2024")</f>
        <v>Sep 30, 2024</v>
      </c>
      <c r="E1651" s="160" t="str">
        <f ca="1">IFERROR(__xludf.DUMMYFUNCTION("""COMPUTED_VALUE"""),"Script 1")</f>
        <v>Script 1</v>
      </c>
      <c r="F1651" s="160"/>
      <c r="G1651" s="160"/>
      <c r="H1651" s="160"/>
      <c r="I1651" s="160"/>
      <c r="J1651" s="160"/>
      <c r="K1651" s="160"/>
      <c r="L1651" s="160" t="str">
        <f t="shared" ca="1" si="13"/>
        <v>Script 1</v>
      </c>
      <c r="M1651" s="161"/>
      <c r="N1651" s="150"/>
      <c r="O1651" s="150"/>
      <c r="P1651" s="150"/>
      <c r="Q1651" s="150"/>
      <c r="R1651" s="150"/>
      <c r="S1651" s="150"/>
      <c r="T1651" s="150"/>
      <c r="U1651" s="150"/>
      <c r="V1651" s="150"/>
      <c r="W1651" s="150"/>
      <c r="X1651" s="150"/>
      <c r="Y1651" s="150"/>
      <c r="Z1651" s="150"/>
      <c r="AA1651" s="150"/>
    </row>
    <row r="1652" spans="1:27" ht="12.75">
      <c r="A1652" s="150"/>
      <c r="B1652" s="158">
        <f t="shared" si="12"/>
        <v>1644</v>
      </c>
      <c r="C1652" s="159" t="str">
        <f ca="1">IFERROR(__xludf.DUMMYFUNCTION("""COMPUTED_VALUE"""),"Nur Qawimah")</f>
        <v>Nur Qawimah</v>
      </c>
      <c r="D1652" s="160" t="str">
        <f ca="1">IFERROR(__xludf.DUMMYFUNCTION("""COMPUTED_VALUE"""),"Sep 30, 2024")</f>
        <v>Sep 30, 2024</v>
      </c>
      <c r="E1652" s="160" t="str">
        <f ca="1">IFERROR(__xludf.DUMMYFUNCTION("""COMPUTED_VALUE"""),"Script 1")</f>
        <v>Script 1</v>
      </c>
      <c r="F1652" s="160"/>
      <c r="G1652" s="160"/>
      <c r="H1652" s="160"/>
      <c r="I1652" s="160"/>
      <c r="J1652" s="160"/>
      <c r="K1652" s="160"/>
      <c r="L1652" s="160" t="str">
        <f t="shared" ca="1" si="13"/>
        <v>Script 1</v>
      </c>
      <c r="M1652" s="161"/>
      <c r="N1652" s="150"/>
      <c r="O1652" s="150"/>
      <c r="P1652" s="150"/>
      <c r="Q1652" s="150"/>
      <c r="R1652" s="150"/>
      <c r="S1652" s="150"/>
      <c r="T1652" s="150"/>
      <c r="U1652" s="150"/>
      <c r="V1652" s="150"/>
      <c r="W1652" s="150"/>
      <c r="X1652" s="150"/>
      <c r="Y1652" s="150"/>
      <c r="Z1652" s="150"/>
      <c r="AA1652" s="150"/>
    </row>
    <row r="1653" spans="1:27" ht="12.75">
      <c r="A1653" s="150"/>
      <c r="B1653" s="158">
        <f t="shared" si="12"/>
        <v>1645</v>
      </c>
      <c r="C1653" s="159" t="str">
        <f ca="1">IFERROR(__xludf.DUMMYFUNCTION("""COMPUTED_VALUE"""),"Amiliyana Nurdini Kamarulamin")</f>
        <v>Amiliyana Nurdini Kamarulamin</v>
      </c>
      <c r="D1653" s="160" t="str">
        <f ca="1">IFERROR(__xludf.DUMMYFUNCTION("""COMPUTED_VALUE"""),"Sep 30, 2024")</f>
        <v>Sep 30, 2024</v>
      </c>
      <c r="E1653" s="160" t="str">
        <f ca="1">IFERROR(__xludf.DUMMYFUNCTION("""COMPUTED_VALUE"""),"Script 1")</f>
        <v>Script 1</v>
      </c>
      <c r="F1653" s="160"/>
      <c r="G1653" s="160"/>
      <c r="H1653" s="160"/>
      <c r="I1653" s="160"/>
      <c r="J1653" s="160"/>
      <c r="K1653" s="160"/>
      <c r="L1653" s="160" t="str">
        <f t="shared" ca="1" si="13"/>
        <v>Script 1</v>
      </c>
      <c r="M1653" s="161"/>
      <c r="N1653" s="150"/>
      <c r="O1653" s="150"/>
      <c r="P1653" s="150"/>
      <c r="Q1653" s="150"/>
      <c r="R1653" s="150"/>
      <c r="S1653" s="150"/>
      <c r="T1653" s="150"/>
      <c r="U1653" s="150"/>
      <c r="V1653" s="150"/>
      <c r="W1653" s="150"/>
      <c r="X1653" s="150"/>
      <c r="Y1653" s="150"/>
      <c r="Z1653" s="150"/>
      <c r="AA1653" s="150"/>
    </row>
    <row r="1654" spans="1:27" ht="12.75">
      <c r="A1654" s="150"/>
      <c r="B1654" s="158">
        <f t="shared" si="12"/>
        <v>1646</v>
      </c>
      <c r="C1654" s="159" t="str">
        <f ca="1">IFERROR(__xludf.DUMMYFUNCTION("""COMPUTED_VALUE"""),"Ummi Sofia")</f>
        <v>Ummi Sofia</v>
      </c>
      <c r="D1654" s="160" t="str">
        <f ca="1">IFERROR(__xludf.DUMMYFUNCTION("""COMPUTED_VALUE"""),"Sep 30, 2024")</f>
        <v>Sep 30, 2024</v>
      </c>
      <c r="E1654" s="160" t="str">
        <f ca="1">IFERROR(__xludf.DUMMYFUNCTION("""COMPUTED_VALUE"""),"Script 1")</f>
        <v>Script 1</v>
      </c>
      <c r="F1654" s="160"/>
      <c r="G1654" s="160"/>
      <c r="H1654" s="160"/>
      <c r="I1654" s="160"/>
      <c r="J1654" s="160"/>
      <c r="K1654" s="160"/>
      <c r="L1654" s="160" t="str">
        <f t="shared" ca="1" si="13"/>
        <v>Script 1</v>
      </c>
      <c r="M1654" s="161"/>
      <c r="N1654" s="150"/>
      <c r="O1654" s="150"/>
      <c r="P1654" s="150"/>
      <c r="Q1654" s="150"/>
      <c r="R1654" s="150"/>
      <c r="S1654" s="150"/>
      <c r="T1654" s="150"/>
      <c r="U1654" s="150"/>
      <c r="V1654" s="150"/>
      <c r="W1654" s="150"/>
      <c r="X1654" s="150"/>
      <c r="Y1654" s="150"/>
      <c r="Z1654" s="150"/>
      <c r="AA1654" s="150"/>
    </row>
    <row r="1655" spans="1:27" ht="12.75">
      <c r="A1655" s="150"/>
      <c r="B1655" s="158">
        <f t="shared" si="12"/>
        <v>1647</v>
      </c>
      <c r="C1655" s="159" t="str">
        <f ca="1">IFERROR(__xludf.DUMMYFUNCTION("""COMPUTED_VALUE"""),"Muhamad Aidil Iqbal")</f>
        <v>Muhamad Aidil Iqbal</v>
      </c>
      <c r="D1655" s="160" t="str">
        <f ca="1">IFERROR(__xludf.DUMMYFUNCTION("""COMPUTED_VALUE"""),"Sep 30, 2024")</f>
        <v>Sep 30, 2024</v>
      </c>
      <c r="E1655" s="160" t="str">
        <f ca="1">IFERROR(__xludf.DUMMYFUNCTION("""COMPUTED_VALUE"""),"Script 1")</f>
        <v>Script 1</v>
      </c>
      <c r="F1655" s="160"/>
      <c r="G1655" s="160"/>
      <c r="H1655" s="160"/>
      <c r="I1655" s="160"/>
      <c r="J1655" s="160"/>
      <c r="K1655" s="160"/>
      <c r="L1655" s="160" t="str">
        <f t="shared" ca="1" si="13"/>
        <v>Script 1</v>
      </c>
      <c r="M1655" s="161"/>
      <c r="N1655" s="150"/>
      <c r="O1655" s="150"/>
      <c r="P1655" s="150"/>
      <c r="Q1655" s="150"/>
      <c r="R1655" s="150"/>
      <c r="S1655" s="150"/>
      <c r="T1655" s="150"/>
      <c r="U1655" s="150"/>
      <c r="V1655" s="150"/>
      <c r="W1655" s="150"/>
      <c r="X1655" s="150"/>
      <c r="Y1655" s="150"/>
      <c r="Z1655" s="150"/>
      <c r="AA1655" s="150"/>
    </row>
    <row r="1656" spans="1:27" ht="12.75">
      <c r="A1656" s="150"/>
      <c r="B1656" s="158">
        <f t="shared" si="12"/>
        <v>1648</v>
      </c>
      <c r="C1656" s="159" t="str">
        <f ca="1">IFERROR(__xludf.DUMMYFUNCTION("""COMPUTED_VALUE"""),"Nur Syamira (シャミラ)")</f>
        <v>Nur Syamira (シャミラ)</v>
      </c>
      <c r="D1656" s="160" t="str">
        <f ca="1">IFERROR(__xludf.DUMMYFUNCTION("""COMPUTED_VALUE"""),"Sep 30, 2024")</f>
        <v>Sep 30, 2024</v>
      </c>
      <c r="E1656" s="160" t="str">
        <f ca="1">IFERROR(__xludf.DUMMYFUNCTION("""COMPUTED_VALUE"""),"Script 1")</f>
        <v>Script 1</v>
      </c>
      <c r="F1656" s="160"/>
      <c r="G1656" s="160"/>
      <c r="H1656" s="160"/>
      <c r="I1656" s="160"/>
      <c r="J1656" s="160"/>
      <c r="K1656" s="160"/>
      <c r="L1656" s="160" t="str">
        <f t="shared" ca="1" si="13"/>
        <v>Script 1</v>
      </c>
      <c r="M1656" s="161"/>
      <c r="N1656" s="150"/>
      <c r="O1656" s="150"/>
      <c r="P1656" s="150"/>
      <c r="Q1656" s="150"/>
      <c r="R1656" s="150"/>
      <c r="S1656" s="150"/>
      <c r="T1656" s="150"/>
      <c r="U1656" s="150"/>
      <c r="V1656" s="150"/>
      <c r="W1656" s="150"/>
      <c r="X1656" s="150"/>
      <c r="Y1656" s="150"/>
      <c r="Z1656" s="150"/>
      <c r="AA1656" s="150"/>
    </row>
    <row r="1657" spans="1:27" ht="12.75">
      <c r="A1657" s="150"/>
      <c r="B1657" s="158">
        <f t="shared" si="12"/>
        <v>1649</v>
      </c>
      <c r="C1657" s="159" t="str">
        <f ca="1">IFERROR(__xludf.DUMMYFUNCTION("""COMPUTED_VALUE"""),"Syazwani Awang")</f>
        <v>Syazwani Awang</v>
      </c>
      <c r="D1657" s="160" t="str">
        <f ca="1">IFERROR(__xludf.DUMMYFUNCTION("""COMPUTED_VALUE"""),"Sep 30, 2024")</f>
        <v>Sep 30, 2024</v>
      </c>
      <c r="E1657" s="160" t="str">
        <f ca="1">IFERROR(__xludf.DUMMYFUNCTION("""COMPUTED_VALUE"""),"Script 1")</f>
        <v>Script 1</v>
      </c>
      <c r="F1657" s="160"/>
      <c r="G1657" s="160"/>
      <c r="H1657" s="160"/>
      <c r="I1657" s="160"/>
      <c r="J1657" s="160"/>
      <c r="K1657" s="160"/>
      <c r="L1657" s="160" t="str">
        <f t="shared" ca="1" si="13"/>
        <v>Script 1</v>
      </c>
      <c r="M1657" s="161"/>
      <c r="N1657" s="150"/>
      <c r="O1657" s="150"/>
      <c r="P1657" s="150"/>
      <c r="Q1657" s="150"/>
      <c r="R1657" s="150"/>
      <c r="S1657" s="150"/>
      <c r="T1657" s="150"/>
      <c r="U1657" s="150"/>
      <c r="V1657" s="150"/>
      <c r="W1657" s="150"/>
      <c r="X1657" s="150"/>
      <c r="Y1657" s="150"/>
      <c r="Z1657" s="150"/>
      <c r="AA1657" s="150"/>
    </row>
    <row r="1658" spans="1:27" ht="12.75">
      <c r="A1658" s="150"/>
      <c r="B1658" s="158">
        <f t="shared" si="12"/>
        <v>1650</v>
      </c>
      <c r="C1658" s="159" t="str">
        <f ca="1">IFERROR(__xludf.DUMMYFUNCTION("""COMPUTED_VALUE"""),"Athif Sharif")</f>
        <v>Athif Sharif</v>
      </c>
      <c r="D1658" s="160" t="str">
        <f ca="1">IFERROR(__xludf.DUMMYFUNCTION("""COMPUTED_VALUE"""),"Sep 30, 2024")</f>
        <v>Sep 30, 2024</v>
      </c>
      <c r="E1658" s="160" t="str">
        <f ca="1">IFERROR(__xludf.DUMMYFUNCTION("""COMPUTED_VALUE"""),"Script 1")</f>
        <v>Script 1</v>
      </c>
      <c r="F1658" s="160"/>
      <c r="G1658" s="160"/>
      <c r="H1658" s="160"/>
      <c r="I1658" s="160"/>
      <c r="J1658" s="160"/>
      <c r="K1658" s="160"/>
      <c r="L1658" s="160" t="str">
        <f t="shared" ca="1" si="13"/>
        <v>Script 1</v>
      </c>
      <c r="M1658" s="161"/>
      <c r="N1658" s="150"/>
      <c r="O1658" s="150"/>
      <c r="P1658" s="150"/>
      <c r="Q1658" s="150"/>
      <c r="R1658" s="150"/>
      <c r="S1658" s="150"/>
      <c r="T1658" s="150"/>
      <c r="U1658" s="150"/>
      <c r="V1658" s="150"/>
      <c r="W1658" s="150"/>
      <c r="X1658" s="150"/>
      <c r="Y1658" s="150"/>
      <c r="Z1658" s="150"/>
      <c r="AA1658" s="150"/>
    </row>
    <row r="1659" spans="1:27" ht="12.75">
      <c r="A1659" s="150"/>
      <c r="B1659" s="158">
        <f t="shared" si="12"/>
        <v>1651</v>
      </c>
      <c r="C1659" s="159" t="str">
        <f ca="1">IFERROR(__xludf.DUMMYFUNCTION("""COMPUTED_VALUE"""),"Nik Mohd Azfar Nik Affendi")</f>
        <v>Nik Mohd Azfar Nik Affendi</v>
      </c>
      <c r="D1659" s="160" t="str">
        <f ca="1">IFERROR(__xludf.DUMMYFUNCTION("""COMPUTED_VALUE"""),"Sep 30, 2024")</f>
        <v>Sep 30, 2024</v>
      </c>
      <c r="E1659" s="160" t="str">
        <f ca="1">IFERROR(__xludf.DUMMYFUNCTION("""COMPUTED_VALUE"""),"Script 1")</f>
        <v>Script 1</v>
      </c>
      <c r="F1659" s="160"/>
      <c r="G1659" s="160"/>
      <c r="H1659" s="160"/>
      <c r="I1659" s="160"/>
      <c r="J1659" s="160"/>
      <c r="K1659" s="160"/>
      <c r="L1659" s="160" t="str">
        <f t="shared" ca="1" si="13"/>
        <v>Script 1</v>
      </c>
      <c r="M1659" s="161"/>
      <c r="N1659" s="150"/>
      <c r="O1659" s="150"/>
      <c r="P1659" s="150"/>
      <c r="Q1659" s="150"/>
      <c r="R1659" s="150"/>
      <c r="S1659" s="150"/>
      <c r="T1659" s="150"/>
      <c r="U1659" s="150"/>
      <c r="V1659" s="150"/>
      <c r="W1659" s="150"/>
      <c r="X1659" s="150"/>
      <c r="Y1659" s="150"/>
      <c r="Z1659" s="150"/>
      <c r="AA1659" s="150"/>
    </row>
    <row r="1660" spans="1:27" ht="12.75">
      <c r="A1660" s="150"/>
      <c r="B1660" s="158">
        <f t="shared" si="12"/>
        <v>1652</v>
      </c>
      <c r="C1660" s="159" t="str">
        <f ca="1">IFERROR(__xludf.DUMMYFUNCTION("""COMPUTED_VALUE"""),"Nur Farhana Aminuddin")</f>
        <v>Nur Farhana Aminuddin</v>
      </c>
      <c r="D1660" s="160" t="str">
        <f ca="1">IFERROR(__xludf.DUMMYFUNCTION("""COMPUTED_VALUE"""),"Sep 30, 2024")</f>
        <v>Sep 30, 2024</v>
      </c>
      <c r="E1660" s="160" t="str">
        <f ca="1">IFERROR(__xludf.DUMMYFUNCTION("""COMPUTED_VALUE"""),"Script 1")</f>
        <v>Script 1</v>
      </c>
      <c r="F1660" s="160"/>
      <c r="G1660" s="160"/>
      <c r="H1660" s="160"/>
      <c r="I1660" s="160"/>
      <c r="J1660" s="160"/>
      <c r="K1660" s="160"/>
      <c r="L1660" s="160" t="str">
        <f t="shared" ca="1" si="13"/>
        <v>Script 1</v>
      </c>
      <c r="M1660" s="161"/>
      <c r="N1660" s="150"/>
      <c r="O1660" s="150"/>
      <c r="P1660" s="150"/>
      <c r="Q1660" s="150"/>
      <c r="R1660" s="150"/>
      <c r="S1660" s="150"/>
      <c r="T1660" s="150"/>
      <c r="U1660" s="150"/>
      <c r="V1660" s="150"/>
      <c r="W1660" s="150"/>
      <c r="X1660" s="150"/>
      <c r="Y1660" s="150"/>
      <c r="Z1660" s="150"/>
      <c r="AA1660" s="150"/>
    </row>
    <row r="1661" spans="1:27" ht="12.75">
      <c r="A1661" s="150"/>
      <c r="B1661" s="158">
        <f t="shared" si="12"/>
        <v>1653</v>
      </c>
      <c r="C1661" s="159" t="str">
        <f ca="1">IFERROR(__xludf.DUMMYFUNCTION("""COMPUTED_VALUE"""),"Lailan Safina Muhammud")</f>
        <v>Lailan Safina Muhammud</v>
      </c>
      <c r="D1661" s="160" t="str">
        <f ca="1">IFERROR(__xludf.DUMMYFUNCTION("""COMPUTED_VALUE"""),"Sep 30, 2024")</f>
        <v>Sep 30, 2024</v>
      </c>
      <c r="E1661" s="160" t="str">
        <f ca="1">IFERROR(__xludf.DUMMYFUNCTION("""COMPUTED_VALUE"""),"Script 1")</f>
        <v>Script 1</v>
      </c>
      <c r="F1661" s="160"/>
      <c r="G1661" s="160"/>
      <c r="H1661" s="160"/>
      <c r="I1661" s="160"/>
      <c r="J1661" s="160"/>
      <c r="K1661" s="160"/>
      <c r="L1661" s="160" t="str">
        <f t="shared" ca="1" si="13"/>
        <v>Script 1</v>
      </c>
      <c r="M1661" s="161"/>
      <c r="N1661" s="150"/>
      <c r="O1661" s="150"/>
      <c r="P1661" s="150"/>
      <c r="Q1661" s="150"/>
      <c r="R1661" s="150"/>
      <c r="S1661" s="150"/>
      <c r="T1661" s="150"/>
      <c r="U1661" s="150"/>
      <c r="V1661" s="150"/>
      <c r="W1661" s="150"/>
      <c r="X1661" s="150"/>
      <c r="Y1661" s="150"/>
      <c r="Z1661" s="150"/>
      <c r="AA1661" s="150"/>
    </row>
    <row r="1662" spans="1:27" ht="12.75">
      <c r="A1662" s="150"/>
      <c r="B1662" s="158">
        <f t="shared" si="12"/>
        <v>1654</v>
      </c>
      <c r="C1662" s="159" t="str">
        <f ca="1">IFERROR(__xludf.DUMMYFUNCTION("""COMPUTED_VALUE"""),"Muhammad Syafiq Mohd Salleh")</f>
        <v>Muhammad Syafiq Mohd Salleh</v>
      </c>
      <c r="D1662" s="160" t="str">
        <f ca="1">IFERROR(__xludf.DUMMYFUNCTION("""COMPUTED_VALUE"""),"Sep 30, 2024")</f>
        <v>Sep 30, 2024</v>
      </c>
      <c r="E1662" s="160" t="str">
        <f ca="1">IFERROR(__xludf.DUMMYFUNCTION("""COMPUTED_VALUE"""),"Script 1")</f>
        <v>Script 1</v>
      </c>
      <c r="F1662" s="160"/>
      <c r="G1662" s="160"/>
      <c r="H1662" s="160"/>
      <c r="I1662" s="160"/>
      <c r="J1662" s="160"/>
      <c r="K1662" s="160"/>
      <c r="L1662" s="160" t="str">
        <f t="shared" ca="1" si="13"/>
        <v>Script 1</v>
      </c>
      <c r="M1662" s="161"/>
      <c r="N1662" s="150"/>
      <c r="O1662" s="150"/>
      <c r="P1662" s="150"/>
      <c r="Q1662" s="150"/>
      <c r="R1662" s="150"/>
      <c r="S1662" s="150"/>
      <c r="T1662" s="150"/>
      <c r="U1662" s="150"/>
      <c r="V1662" s="150"/>
      <c r="W1662" s="150"/>
      <c r="X1662" s="150"/>
      <c r="Y1662" s="150"/>
      <c r="Z1662" s="150"/>
      <c r="AA1662" s="150"/>
    </row>
    <row r="1663" spans="1:27" ht="12.75">
      <c r="A1663" s="150"/>
      <c r="B1663" s="158">
        <f t="shared" si="12"/>
        <v>1655</v>
      </c>
      <c r="C1663" s="159" t="str">
        <f ca="1">IFERROR(__xludf.DUMMYFUNCTION("""COMPUTED_VALUE"""),"Fadhilah Zaki")</f>
        <v>Fadhilah Zaki</v>
      </c>
      <c r="D1663" s="160" t="str">
        <f ca="1">IFERROR(__xludf.DUMMYFUNCTION("""COMPUTED_VALUE"""),"Sep 30, 2024")</f>
        <v>Sep 30, 2024</v>
      </c>
      <c r="E1663" s="160" t="str">
        <f ca="1">IFERROR(__xludf.DUMMYFUNCTION("""COMPUTED_VALUE"""),"Script 1")</f>
        <v>Script 1</v>
      </c>
      <c r="F1663" s="160"/>
      <c r="G1663" s="160"/>
      <c r="H1663" s="160"/>
      <c r="I1663" s="160"/>
      <c r="J1663" s="160"/>
      <c r="K1663" s="160"/>
      <c r="L1663" s="160" t="str">
        <f t="shared" ca="1" si="13"/>
        <v>Script 1</v>
      </c>
      <c r="M1663" s="161"/>
      <c r="N1663" s="150"/>
      <c r="O1663" s="150"/>
      <c r="P1663" s="150"/>
      <c r="Q1663" s="150"/>
      <c r="R1663" s="150"/>
      <c r="S1663" s="150"/>
      <c r="T1663" s="150"/>
      <c r="U1663" s="150"/>
      <c r="V1663" s="150"/>
      <c r="W1663" s="150"/>
      <c r="X1663" s="150"/>
      <c r="Y1663" s="150"/>
      <c r="Z1663" s="150"/>
      <c r="AA1663" s="150"/>
    </row>
    <row r="1664" spans="1:27" ht="12.75">
      <c r="A1664" s="150"/>
      <c r="B1664" s="158">
        <f t="shared" si="12"/>
        <v>1656</v>
      </c>
      <c r="C1664" s="159" t="str">
        <f ca="1">IFERROR(__xludf.DUMMYFUNCTION("""COMPUTED_VALUE"""),"Nur Syazana")</f>
        <v>Nur Syazana</v>
      </c>
      <c r="D1664" s="160" t="str">
        <f ca="1">IFERROR(__xludf.DUMMYFUNCTION("""COMPUTED_VALUE"""),"Sep 30, 2024")</f>
        <v>Sep 30, 2024</v>
      </c>
      <c r="E1664" s="160" t="str">
        <f ca="1">IFERROR(__xludf.DUMMYFUNCTION("""COMPUTED_VALUE"""),"Script 1")</f>
        <v>Script 1</v>
      </c>
      <c r="F1664" s="160"/>
      <c r="G1664" s="160"/>
      <c r="H1664" s="160"/>
      <c r="I1664" s="160"/>
      <c r="J1664" s="160"/>
      <c r="K1664" s="160"/>
      <c r="L1664" s="160" t="str">
        <f t="shared" ca="1" si="13"/>
        <v>Script 1</v>
      </c>
      <c r="M1664" s="161"/>
      <c r="N1664" s="150"/>
      <c r="O1664" s="150"/>
      <c r="P1664" s="150"/>
      <c r="Q1664" s="150"/>
      <c r="R1664" s="150"/>
      <c r="S1664" s="150"/>
      <c r="T1664" s="150"/>
      <c r="U1664" s="150"/>
      <c r="V1664" s="150"/>
      <c r="W1664" s="150"/>
      <c r="X1664" s="150"/>
      <c r="Y1664" s="150"/>
      <c r="Z1664" s="150"/>
      <c r="AA1664" s="150"/>
    </row>
    <row r="1665" spans="1:27" ht="12.75">
      <c r="A1665" s="150"/>
      <c r="B1665" s="158">
        <f t="shared" si="12"/>
        <v>1657</v>
      </c>
      <c r="C1665" s="159" t="str">
        <f ca="1">IFERROR(__xludf.DUMMYFUNCTION("""COMPUTED_VALUE"""),"Nur Izzati Azaludin")</f>
        <v>Nur Izzati Azaludin</v>
      </c>
      <c r="D1665" s="160" t="str">
        <f ca="1">IFERROR(__xludf.DUMMYFUNCTION("""COMPUTED_VALUE"""),"Sep 30, 2024")</f>
        <v>Sep 30, 2024</v>
      </c>
      <c r="E1665" s="160" t="str">
        <f ca="1">IFERROR(__xludf.DUMMYFUNCTION("""COMPUTED_VALUE"""),"Script 1")</f>
        <v>Script 1</v>
      </c>
      <c r="F1665" s="160"/>
      <c r="G1665" s="160"/>
      <c r="H1665" s="160"/>
      <c r="I1665" s="160"/>
      <c r="J1665" s="160"/>
      <c r="K1665" s="160"/>
      <c r="L1665" s="160" t="str">
        <f t="shared" ca="1" si="13"/>
        <v>Script 1</v>
      </c>
      <c r="M1665" s="161"/>
      <c r="N1665" s="150"/>
      <c r="O1665" s="150"/>
      <c r="P1665" s="150"/>
      <c r="Q1665" s="150"/>
      <c r="R1665" s="150"/>
      <c r="S1665" s="150"/>
      <c r="T1665" s="150"/>
      <c r="U1665" s="150"/>
      <c r="V1665" s="150"/>
      <c r="W1665" s="150"/>
      <c r="X1665" s="150"/>
      <c r="Y1665" s="150"/>
      <c r="Z1665" s="150"/>
      <c r="AA1665" s="150"/>
    </row>
    <row r="1666" spans="1:27" ht="12.75">
      <c r="A1666" s="150"/>
      <c r="B1666" s="158">
        <f t="shared" si="12"/>
        <v>1658</v>
      </c>
      <c r="C1666" s="159" t="str">
        <f ca="1">IFERROR(__xludf.DUMMYFUNCTION("""COMPUTED_VALUE"""),"Fara Carina Khairi")</f>
        <v>Fara Carina Khairi</v>
      </c>
      <c r="D1666" s="160" t="str">
        <f ca="1">IFERROR(__xludf.DUMMYFUNCTION("""COMPUTED_VALUE"""),"Sep 30, 2024")</f>
        <v>Sep 30, 2024</v>
      </c>
      <c r="E1666" s="160" t="str">
        <f ca="1">IFERROR(__xludf.DUMMYFUNCTION("""COMPUTED_VALUE"""),"Script 1")</f>
        <v>Script 1</v>
      </c>
      <c r="F1666" s="160"/>
      <c r="G1666" s="160"/>
      <c r="H1666" s="160"/>
      <c r="I1666" s="160"/>
      <c r="J1666" s="160"/>
      <c r="K1666" s="160"/>
      <c r="L1666" s="160" t="str">
        <f t="shared" ca="1" si="13"/>
        <v>Script 1</v>
      </c>
      <c r="M1666" s="161"/>
      <c r="N1666" s="150"/>
      <c r="O1666" s="150"/>
      <c r="P1666" s="150"/>
      <c r="Q1666" s="150"/>
      <c r="R1666" s="150"/>
      <c r="S1666" s="150"/>
      <c r="T1666" s="150"/>
      <c r="U1666" s="150"/>
      <c r="V1666" s="150"/>
      <c r="W1666" s="150"/>
      <c r="X1666" s="150"/>
      <c r="Y1666" s="150"/>
      <c r="Z1666" s="150"/>
      <c r="AA1666" s="150"/>
    </row>
    <row r="1667" spans="1:27" ht="12.75">
      <c r="A1667" s="150"/>
      <c r="B1667" s="158">
        <f t="shared" si="12"/>
        <v>1659</v>
      </c>
      <c r="C1667" s="159" t="str">
        <f ca="1">IFERROR(__xludf.DUMMYFUNCTION("""COMPUTED_VALUE"""),"Muhammad Anwar Syafiq bin Zakaria")</f>
        <v>Muhammad Anwar Syafiq bin Zakaria</v>
      </c>
      <c r="D1667" s="160" t="str">
        <f ca="1">IFERROR(__xludf.DUMMYFUNCTION("""COMPUTED_VALUE"""),"Sep 30, 2024")</f>
        <v>Sep 30, 2024</v>
      </c>
      <c r="E1667" s="160" t="str">
        <f ca="1">IFERROR(__xludf.DUMMYFUNCTION("""COMPUTED_VALUE"""),"Script 1")</f>
        <v>Script 1</v>
      </c>
      <c r="F1667" s="160"/>
      <c r="G1667" s="160"/>
      <c r="H1667" s="160"/>
      <c r="I1667" s="160"/>
      <c r="J1667" s="160"/>
      <c r="K1667" s="160"/>
      <c r="L1667" s="160" t="str">
        <f t="shared" ca="1" si="13"/>
        <v>Script 1</v>
      </c>
      <c r="M1667" s="161"/>
      <c r="N1667" s="150"/>
      <c r="O1667" s="150"/>
      <c r="P1667" s="150"/>
      <c r="Q1667" s="150"/>
      <c r="R1667" s="150"/>
      <c r="S1667" s="150"/>
      <c r="T1667" s="150"/>
      <c r="U1667" s="150"/>
      <c r="V1667" s="150"/>
      <c r="W1667" s="150"/>
      <c r="X1667" s="150"/>
      <c r="Y1667" s="150"/>
      <c r="Z1667" s="150"/>
      <c r="AA1667" s="150"/>
    </row>
    <row r="1668" spans="1:27" ht="12.75">
      <c r="A1668" s="150"/>
      <c r="B1668" s="158">
        <f t="shared" si="12"/>
        <v>1660</v>
      </c>
      <c r="C1668" s="159" t="str">
        <f ca="1">IFERROR(__xludf.DUMMYFUNCTION("""COMPUTED_VALUE"""),"Bibi Balqis Bohari")</f>
        <v>Bibi Balqis Bohari</v>
      </c>
      <c r="D1668" s="160" t="str">
        <f ca="1">IFERROR(__xludf.DUMMYFUNCTION("""COMPUTED_VALUE"""),"Sep 30, 2024")</f>
        <v>Sep 30, 2024</v>
      </c>
      <c r="E1668" s="160" t="str">
        <f ca="1">IFERROR(__xludf.DUMMYFUNCTION("""COMPUTED_VALUE"""),"Script 1")</f>
        <v>Script 1</v>
      </c>
      <c r="F1668" s="160"/>
      <c r="G1668" s="160"/>
      <c r="H1668" s="160"/>
      <c r="I1668" s="160"/>
      <c r="J1668" s="160"/>
      <c r="K1668" s="160"/>
      <c r="L1668" s="160" t="str">
        <f t="shared" ca="1" si="13"/>
        <v>Script 1</v>
      </c>
      <c r="M1668" s="161"/>
      <c r="N1668" s="150"/>
      <c r="O1668" s="150"/>
      <c r="P1668" s="150"/>
      <c r="Q1668" s="150"/>
      <c r="R1668" s="150"/>
      <c r="S1668" s="150"/>
      <c r="T1668" s="150"/>
      <c r="U1668" s="150"/>
      <c r="V1668" s="150"/>
      <c r="W1668" s="150"/>
      <c r="X1668" s="150"/>
      <c r="Y1668" s="150"/>
      <c r="Z1668" s="150"/>
      <c r="AA1668" s="150"/>
    </row>
    <row r="1669" spans="1:27" ht="12.75">
      <c r="A1669" s="150"/>
      <c r="B1669" s="158">
        <f t="shared" si="12"/>
        <v>1661</v>
      </c>
      <c r="C1669" s="159" t="str">
        <f ca="1">IFERROR(__xludf.DUMMYFUNCTION("""COMPUTED_VALUE"""),"Muhamad Amiruden")</f>
        <v>Muhamad Amiruden</v>
      </c>
      <c r="D1669" s="160" t="str">
        <f ca="1">IFERROR(__xludf.DUMMYFUNCTION("""COMPUTED_VALUE"""),"Sep 30, 2024")</f>
        <v>Sep 30, 2024</v>
      </c>
      <c r="E1669" s="160" t="str">
        <f ca="1">IFERROR(__xludf.DUMMYFUNCTION("""COMPUTED_VALUE"""),"Script 1")</f>
        <v>Script 1</v>
      </c>
      <c r="F1669" s="160"/>
      <c r="G1669" s="160"/>
      <c r="H1669" s="160"/>
      <c r="I1669" s="160"/>
      <c r="J1669" s="160"/>
      <c r="K1669" s="160"/>
      <c r="L1669" s="160" t="str">
        <f t="shared" ca="1" si="13"/>
        <v>Script 1</v>
      </c>
      <c r="M1669" s="161"/>
      <c r="N1669" s="150"/>
      <c r="O1669" s="150"/>
      <c r="P1669" s="150"/>
      <c r="Q1669" s="150"/>
      <c r="R1669" s="150"/>
      <c r="S1669" s="150"/>
      <c r="T1669" s="150"/>
      <c r="U1669" s="150"/>
      <c r="V1669" s="150"/>
      <c r="W1669" s="150"/>
      <c r="X1669" s="150"/>
      <c r="Y1669" s="150"/>
      <c r="Z1669" s="150"/>
      <c r="AA1669" s="150"/>
    </row>
    <row r="1670" spans="1:27" ht="12.75">
      <c r="A1670" s="150"/>
      <c r="B1670" s="158">
        <f t="shared" si="12"/>
        <v>1662</v>
      </c>
      <c r="C1670" s="159" t="str">
        <f ca="1">IFERROR(__xludf.DUMMYFUNCTION("""COMPUTED_VALUE"""),"Kamil Luqman")</f>
        <v>Kamil Luqman</v>
      </c>
      <c r="D1670" s="160" t="str">
        <f ca="1">IFERROR(__xludf.DUMMYFUNCTION("""COMPUTED_VALUE"""),"Sep 30, 2024")</f>
        <v>Sep 30, 2024</v>
      </c>
      <c r="E1670" s="160" t="str">
        <f ca="1">IFERROR(__xludf.DUMMYFUNCTION("""COMPUTED_VALUE"""),"Script 1")</f>
        <v>Script 1</v>
      </c>
      <c r="F1670" s="160"/>
      <c r="G1670" s="160"/>
      <c r="H1670" s="160"/>
      <c r="I1670" s="160"/>
      <c r="J1670" s="160"/>
      <c r="K1670" s="160"/>
      <c r="L1670" s="160" t="str">
        <f t="shared" ca="1" si="13"/>
        <v>Script 1</v>
      </c>
      <c r="M1670" s="161"/>
      <c r="N1670" s="150"/>
      <c r="O1670" s="150"/>
      <c r="P1670" s="150"/>
      <c r="Q1670" s="150"/>
      <c r="R1670" s="150"/>
      <c r="S1670" s="150"/>
      <c r="T1670" s="150"/>
      <c r="U1670" s="150"/>
      <c r="V1670" s="150"/>
      <c r="W1670" s="150"/>
      <c r="X1670" s="150"/>
      <c r="Y1670" s="150"/>
      <c r="Z1670" s="150"/>
      <c r="AA1670" s="150"/>
    </row>
    <row r="1671" spans="1:27" ht="12.75">
      <c r="A1671" s="150"/>
      <c r="B1671" s="158">
        <f t="shared" si="12"/>
        <v>1663</v>
      </c>
      <c r="C1671" s="159" t="str">
        <f ca="1">IFERROR(__xludf.DUMMYFUNCTION("""COMPUTED_VALUE"""),"Sabrina binti Ghazali")</f>
        <v>Sabrina binti Ghazali</v>
      </c>
      <c r="D1671" s="160" t="str">
        <f ca="1">IFERROR(__xludf.DUMMYFUNCTION("""COMPUTED_VALUE"""),"Sep 30, 2024")</f>
        <v>Sep 30, 2024</v>
      </c>
      <c r="E1671" s="160" t="str">
        <f ca="1">IFERROR(__xludf.DUMMYFUNCTION("""COMPUTED_VALUE"""),"Script 1")</f>
        <v>Script 1</v>
      </c>
      <c r="F1671" s="160"/>
      <c r="G1671" s="160"/>
      <c r="H1671" s="160"/>
      <c r="I1671" s="160"/>
      <c r="J1671" s="160"/>
      <c r="K1671" s="160"/>
      <c r="L1671" s="160" t="str">
        <f t="shared" ca="1" si="13"/>
        <v>Script 1</v>
      </c>
      <c r="M1671" s="161"/>
      <c r="N1671" s="150"/>
      <c r="O1671" s="150"/>
      <c r="P1671" s="150"/>
      <c r="Q1671" s="150"/>
      <c r="R1671" s="150"/>
      <c r="S1671" s="150"/>
      <c r="T1671" s="150"/>
      <c r="U1671" s="150"/>
      <c r="V1671" s="150"/>
      <c r="W1671" s="150"/>
      <c r="X1671" s="150"/>
      <c r="Y1671" s="150"/>
      <c r="Z1671" s="150"/>
      <c r="AA1671" s="150"/>
    </row>
    <row r="1672" spans="1:27" ht="12.75">
      <c r="A1672" s="150"/>
      <c r="B1672" s="158">
        <f t="shared" si="12"/>
        <v>1664</v>
      </c>
      <c r="C1672" s="159" t="str">
        <f ca="1">IFERROR(__xludf.DUMMYFUNCTION("""COMPUTED_VALUE"""),"Fatin Shafiqa")</f>
        <v>Fatin Shafiqa</v>
      </c>
      <c r="D1672" s="160" t="str">
        <f ca="1">IFERROR(__xludf.DUMMYFUNCTION("""COMPUTED_VALUE"""),"Sep 30, 2024")</f>
        <v>Sep 30, 2024</v>
      </c>
      <c r="E1672" s="160" t="str">
        <f ca="1">IFERROR(__xludf.DUMMYFUNCTION("""COMPUTED_VALUE"""),"Script 1")</f>
        <v>Script 1</v>
      </c>
      <c r="F1672" s="160"/>
      <c r="G1672" s="160"/>
      <c r="H1672" s="160"/>
      <c r="I1672" s="160"/>
      <c r="J1672" s="160"/>
      <c r="K1672" s="160"/>
      <c r="L1672" s="160" t="str">
        <f t="shared" ca="1" si="13"/>
        <v>Script 1</v>
      </c>
      <c r="M1672" s="161"/>
      <c r="N1672" s="150"/>
      <c r="O1672" s="150"/>
      <c r="P1672" s="150"/>
      <c r="Q1672" s="150"/>
      <c r="R1672" s="150"/>
      <c r="S1672" s="150"/>
      <c r="T1672" s="150"/>
      <c r="U1672" s="150"/>
      <c r="V1672" s="150"/>
      <c r="W1672" s="150"/>
      <c r="X1672" s="150"/>
      <c r="Y1672" s="150"/>
      <c r="Z1672" s="150"/>
      <c r="AA1672" s="150"/>
    </row>
    <row r="1673" spans="1:27" ht="12.75">
      <c r="A1673" s="150"/>
      <c r="B1673" s="158">
        <f t="shared" si="12"/>
        <v>1665</v>
      </c>
      <c r="C1673" s="159" t="str">
        <f ca="1">IFERROR(__xludf.DUMMYFUNCTION("""COMPUTED_VALUE"""),"Nur Raihan")</f>
        <v>Nur Raihan</v>
      </c>
      <c r="D1673" s="160" t="str">
        <f ca="1">IFERROR(__xludf.DUMMYFUNCTION("""COMPUTED_VALUE"""),"Sep 30, 2024")</f>
        <v>Sep 30, 2024</v>
      </c>
      <c r="E1673" s="160" t="str">
        <f ca="1">IFERROR(__xludf.DUMMYFUNCTION("""COMPUTED_VALUE"""),"Script 1")</f>
        <v>Script 1</v>
      </c>
      <c r="F1673" s="160"/>
      <c r="G1673" s="160"/>
      <c r="H1673" s="160"/>
      <c r="I1673" s="160"/>
      <c r="J1673" s="160"/>
      <c r="K1673" s="160"/>
      <c r="L1673" s="160" t="str">
        <f t="shared" ca="1" si="13"/>
        <v>Script 1</v>
      </c>
      <c r="M1673" s="161"/>
      <c r="N1673" s="150"/>
      <c r="O1673" s="150"/>
      <c r="P1673" s="150"/>
      <c r="Q1673" s="150"/>
      <c r="R1673" s="150"/>
      <c r="S1673" s="150"/>
      <c r="T1673" s="150"/>
      <c r="U1673" s="150"/>
      <c r="V1673" s="150"/>
      <c r="W1673" s="150"/>
      <c r="X1673" s="150"/>
      <c r="Y1673" s="150"/>
      <c r="Z1673" s="150"/>
      <c r="AA1673" s="150"/>
    </row>
    <row r="1674" spans="1:27" ht="12.75">
      <c r="A1674" s="150"/>
      <c r="B1674" s="158">
        <f t="shared" si="12"/>
        <v>1666</v>
      </c>
      <c r="C1674" s="159" t="str">
        <f ca="1">IFERROR(__xludf.DUMMYFUNCTION("""COMPUTED_VALUE"""),"Nurhaziqah Nasir")</f>
        <v>Nurhaziqah Nasir</v>
      </c>
      <c r="D1674" s="160" t="str">
        <f ca="1">IFERROR(__xludf.DUMMYFUNCTION("""COMPUTED_VALUE"""),"Sep 30, 2024")</f>
        <v>Sep 30, 2024</v>
      </c>
      <c r="E1674" s="160" t="str">
        <f ca="1">IFERROR(__xludf.DUMMYFUNCTION("""COMPUTED_VALUE"""),"Script 1")</f>
        <v>Script 1</v>
      </c>
      <c r="F1674" s="160"/>
      <c r="G1674" s="160"/>
      <c r="H1674" s="160"/>
      <c r="I1674" s="160"/>
      <c r="J1674" s="160"/>
      <c r="K1674" s="160"/>
      <c r="L1674" s="160" t="str">
        <f t="shared" ca="1" si="13"/>
        <v>Script 1</v>
      </c>
      <c r="M1674" s="161"/>
      <c r="N1674" s="150"/>
      <c r="O1674" s="150"/>
      <c r="P1674" s="150"/>
      <c r="Q1674" s="150"/>
      <c r="R1674" s="150"/>
      <c r="S1674" s="150"/>
      <c r="T1674" s="150"/>
      <c r="U1674" s="150"/>
      <c r="V1674" s="150"/>
      <c r="W1674" s="150"/>
      <c r="X1674" s="150"/>
      <c r="Y1674" s="150"/>
      <c r="Z1674" s="150"/>
      <c r="AA1674" s="150"/>
    </row>
    <row r="1675" spans="1:27" ht="12.75">
      <c r="A1675" s="150"/>
      <c r="B1675" s="158">
        <f t="shared" si="12"/>
        <v>1667</v>
      </c>
      <c r="C1675" s="159" t="str">
        <f ca="1">IFERROR(__xludf.DUMMYFUNCTION("""COMPUTED_VALUE"""),"ANATI MAHIRAH DOLKORNAIN")</f>
        <v>ANATI MAHIRAH DOLKORNAIN</v>
      </c>
      <c r="D1675" s="160" t="str">
        <f ca="1">IFERROR(__xludf.DUMMYFUNCTION("""COMPUTED_VALUE"""),"Sep 30, 2024")</f>
        <v>Sep 30, 2024</v>
      </c>
      <c r="E1675" s="160" t="str">
        <f ca="1">IFERROR(__xludf.DUMMYFUNCTION("""COMPUTED_VALUE"""),"Script 1")</f>
        <v>Script 1</v>
      </c>
      <c r="F1675" s="160"/>
      <c r="G1675" s="160"/>
      <c r="H1675" s="160"/>
      <c r="I1675" s="160"/>
      <c r="J1675" s="160"/>
      <c r="K1675" s="160"/>
      <c r="L1675" s="160" t="str">
        <f t="shared" ca="1" si="13"/>
        <v>Script 1</v>
      </c>
      <c r="M1675" s="161"/>
      <c r="N1675" s="150"/>
      <c r="O1675" s="150"/>
      <c r="P1675" s="150"/>
      <c r="Q1675" s="150"/>
      <c r="R1675" s="150"/>
      <c r="S1675" s="150"/>
      <c r="T1675" s="150"/>
      <c r="U1675" s="150"/>
      <c r="V1675" s="150"/>
      <c r="W1675" s="150"/>
      <c r="X1675" s="150"/>
      <c r="Y1675" s="150"/>
      <c r="Z1675" s="150"/>
      <c r="AA1675" s="150"/>
    </row>
    <row r="1676" spans="1:27" ht="12.75">
      <c r="A1676" s="150"/>
      <c r="B1676" s="158">
        <f t="shared" si="12"/>
        <v>1668</v>
      </c>
      <c r="C1676" s="159" t="str">
        <f ca="1">IFERROR(__xludf.DUMMYFUNCTION("""COMPUTED_VALUE"""),"Nurulain Nabila")</f>
        <v>Nurulain Nabila</v>
      </c>
      <c r="D1676" s="160" t="str">
        <f ca="1">IFERROR(__xludf.DUMMYFUNCTION("""COMPUTED_VALUE"""),"Sep 30, 2024")</f>
        <v>Sep 30, 2024</v>
      </c>
      <c r="E1676" s="160" t="str">
        <f ca="1">IFERROR(__xludf.DUMMYFUNCTION("""COMPUTED_VALUE"""),"Script 1")</f>
        <v>Script 1</v>
      </c>
      <c r="F1676" s="160"/>
      <c r="G1676" s="160"/>
      <c r="H1676" s="160"/>
      <c r="I1676" s="160"/>
      <c r="J1676" s="160"/>
      <c r="K1676" s="160"/>
      <c r="L1676" s="160" t="str">
        <f t="shared" ca="1" si="13"/>
        <v>Script 1</v>
      </c>
      <c r="M1676" s="161"/>
      <c r="N1676" s="150"/>
      <c r="O1676" s="150"/>
      <c r="P1676" s="150"/>
      <c r="Q1676" s="150"/>
      <c r="R1676" s="150"/>
      <c r="S1676" s="150"/>
      <c r="T1676" s="150"/>
      <c r="U1676" s="150"/>
      <c r="V1676" s="150"/>
      <c r="W1676" s="150"/>
      <c r="X1676" s="150"/>
      <c r="Y1676" s="150"/>
      <c r="Z1676" s="150"/>
      <c r="AA1676" s="150"/>
    </row>
    <row r="1677" spans="1:27" ht="12.75">
      <c r="A1677" s="150"/>
      <c r="B1677" s="158">
        <f t="shared" si="12"/>
        <v>1669</v>
      </c>
      <c r="C1677" s="159" t="str">
        <f ca="1">IFERROR(__xludf.DUMMYFUNCTION("""COMPUTED_VALUE"""),"Nur Azilah MZ")</f>
        <v>Nur Azilah MZ</v>
      </c>
      <c r="D1677" s="160" t="str">
        <f ca="1">IFERROR(__xludf.DUMMYFUNCTION("""COMPUTED_VALUE"""),"Sep 30, 2024")</f>
        <v>Sep 30, 2024</v>
      </c>
      <c r="E1677" s="160" t="str">
        <f ca="1">IFERROR(__xludf.DUMMYFUNCTION("""COMPUTED_VALUE"""),"Script 1")</f>
        <v>Script 1</v>
      </c>
      <c r="F1677" s="160"/>
      <c r="G1677" s="160"/>
      <c r="H1677" s="160"/>
      <c r="I1677" s="160"/>
      <c r="J1677" s="160"/>
      <c r="K1677" s="160"/>
      <c r="L1677" s="160" t="str">
        <f t="shared" ca="1" si="13"/>
        <v>Script 1</v>
      </c>
      <c r="M1677" s="161"/>
      <c r="N1677" s="150"/>
      <c r="O1677" s="150"/>
      <c r="P1677" s="150"/>
      <c r="Q1677" s="150"/>
      <c r="R1677" s="150"/>
      <c r="S1677" s="150"/>
      <c r="T1677" s="150"/>
      <c r="U1677" s="150"/>
      <c r="V1677" s="150"/>
      <c r="W1677" s="150"/>
      <c r="X1677" s="150"/>
      <c r="Y1677" s="150"/>
      <c r="Z1677" s="150"/>
      <c r="AA1677" s="150"/>
    </row>
    <row r="1678" spans="1:27" ht="12.75">
      <c r="A1678" s="150"/>
      <c r="B1678" s="158">
        <f t="shared" si="12"/>
        <v>1670</v>
      </c>
      <c r="C1678" s="159" t="str">
        <f ca="1">IFERROR(__xludf.DUMMYFUNCTION("""COMPUTED_VALUE"""),"Hani Mastura")</f>
        <v>Hani Mastura</v>
      </c>
      <c r="D1678" s="160" t="str">
        <f ca="1">IFERROR(__xludf.DUMMYFUNCTION("""COMPUTED_VALUE"""),"Sep 30, 2024")</f>
        <v>Sep 30, 2024</v>
      </c>
      <c r="E1678" s="160" t="str">
        <f ca="1">IFERROR(__xludf.DUMMYFUNCTION("""COMPUTED_VALUE"""),"Script 1")</f>
        <v>Script 1</v>
      </c>
      <c r="F1678" s="160"/>
      <c r="G1678" s="160"/>
      <c r="H1678" s="160"/>
      <c r="I1678" s="160"/>
      <c r="J1678" s="160"/>
      <c r="K1678" s="160"/>
      <c r="L1678" s="160" t="str">
        <f t="shared" ca="1" si="13"/>
        <v>Script 1</v>
      </c>
      <c r="M1678" s="161"/>
      <c r="N1678" s="150"/>
      <c r="O1678" s="150"/>
      <c r="P1678" s="150"/>
      <c r="Q1678" s="150"/>
      <c r="R1678" s="150"/>
      <c r="S1678" s="150"/>
      <c r="T1678" s="150"/>
      <c r="U1678" s="150"/>
      <c r="V1678" s="150"/>
      <c r="W1678" s="150"/>
      <c r="X1678" s="150"/>
      <c r="Y1678" s="150"/>
      <c r="Z1678" s="150"/>
      <c r="AA1678" s="150"/>
    </row>
    <row r="1679" spans="1:27" ht="12.75">
      <c r="A1679" s="150"/>
      <c r="B1679" s="158">
        <f t="shared" si="12"/>
        <v>1671</v>
      </c>
      <c r="C1679" s="159" t="str">
        <f ca="1">IFERROR(__xludf.DUMMYFUNCTION("""COMPUTED_VALUE"""),"Mizah Zanian")</f>
        <v>Mizah Zanian</v>
      </c>
      <c r="D1679" s="160" t="str">
        <f ca="1">IFERROR(__xludf.DUMMYFUNCTION("""COMPUTED_VALUE"""),"Sep 30, 2024")</f>
        <v>Sep 30, 2024</v>
      </c>
      <c r="E1679" s="160" t="str">
        <f ca="1">IFERROR(__xludf.DUMMYFUNCTION("""COMPUTED_VALUE"""),"Script 1")</f>
        <v>Script 1</v>
      </c>
      <c r="F1679" s="160"/>
      <c r="G1679" s="160"/>
      <c r="H1679" s="160"/>
      <c r="I1679" s="160"/>
      <c r="J1679" s="160"/>
      <c r="K1679" s="160"/>
      <c r="L1679" s="160" t="str">
        <f t="shared" ca="1" si="13"/>
        <v>Script 1</v>
      </c>
      <c r="M1679" s="161"/>
      <c r="N1679" s="150"/>
      <c r="O1679" s="150"/>
      <c r="P1679" s="150"/>
      <c r="Q1679" s="150"/>
      <c r="R1679" s="150"/>
      <c r="S1679" s="150"/>
      <c r="T1679" s="150"/>
      <c r="U1679" s="150"/>
      <c r="V1679" s="150"/>
      <c r="W1679" s="150"/>
      <c r="X1679" s="150"/>
      <c r="Y1679" s="150"/>
      <c r="Z1679" s="150"/>
      <c r="AA1679" s="150"/>
    </row>
    <row r="1680" spans="1:27" ht="12.75">
      <c r="A1680" s="150"/>
      <c r="B1680" s="158">
        <f t="shared" si="12"/>
        <v>1672</v>
      </c>
      <c r="C1680" s="159" t="str">
        <f ca="1">IFERROR(__xludf.DUMMYFUNCTION("""COMPUTED_VALUE"""),"Ridhwan Aiman")</f>
        <v>Ridhwan Aiman</v>
      </c>
      <c r="D1680" s="160" t="str">
        <f ca="1">IFERROR(__xludf.DUMMYFUNCTION("""COMPUTED_VALUE"""),"Sep 30, 2024")</f>
        <v>Sep 30, 2024</v>
      </c>
      <c r="E1680" s="160" t="str">
        <f ca="1">IFERROR(__xludf.DUMMYFUNCTION("""COMPUTED_VALUE"""),"Script 1")</f>
        <v>Script 1</v>
      </c>
      <c r="F1680" s="160"/>
      <c r="G1680" s="160"/>
      <c r="H1680" s="160"/>
      <c r="I1680" s="160"/>
      <c r="J1680" s="160"/>
      <c r="K1680" s="160"/>
      <c r="L1680" s="160" t="str">
        <f t="shared" ca="1" si="13"/>
        <v>Script 1</v>
      </c>
      <c r="M1680" s="161"/>
      <c r="N1680" s="150"/>
      <c r="O1680" s="150"/>
      <c r="P1680" s="150"/>
      <c r="Q1680" s="150"/>
      <c r="R1680" s="150"/>
      <c r="S1680" s="150"/>
      <c r="T1680" s="150"/>
      <c r="U1680" s="150"/>
      <c r="V1680" s="150"/>
      <c r="W1680" s="150"/>
      <c r="X1680" s="150"/>
      <c r="Y1680" s="150"/>
      <c r="Z1680" s="150"/>
      <c r="AA1680" s="150"/>
    </row>
    <row r="1681" spans="1:27" ht="12.75">
      <c r="A1681" s="150"/>
      <c r="B1681" s="158">
        <f t="shared" si="12"/>
        <v>1673</v>
      </c>
      <c r="C1681" s="159" t="str">
        <f ca="1">IFERROR(__xludf.DUMMYFUNCTION("""COMPUTED_VALUE"""),"Mohammad Syahiran")</f>
        <v>Mohammad Syahiran</v>
      </c>
      <c r="D1681" s="160" t="str">
        <f ca="1">IFERROR(__xludf.DUMMYFUNCTION("""COMPUTED_VALUE"""),"Sep 30, 2024")</f>
        <v>Sep 30, 2024</v>
      </c>
      <c r="E1681" s="160" t="str">
        <f ca="1">IFERROR(__xludf.DUMMYFUNCTION("""COMPUTED_VALUE"""),"Script 1")</f>
        <v>Script 1</v>
      </c>
      <c r="F1681" s="160"/>
      <c r="G1681" s="160"/>
      <c r="H1681" s="160"/>
      <c r="I1681" s="160"/>
      <c r="J1681" s="160"/>
      <c r="K1681" s="160"/>
      <c r="L1681" s="160" t="str">
        <f t="shared" ca="1" si="13"/>
        <v>Script 1</v>
      </c>
      <c r="M1681" s="161"/>
      <c r="N1681" s="150"/>
      <c r="O1681" s="150"/>
      <c r="P1681" s="150"/>
      <c r="Q1681" s="150"/>
      <c r="R1681" s="150"/>
      <c r="S1681" s="150"/>
      <c r="T1681" s="150"/>
      <c r="U1681" s="150"/>
      <c r="V1681" s="150"/>
      <c r="W1681" s="150"/>
      <c r="X1681" s="150"/>
      <c r="Y1681" s="150"/>
      <c r="Z1681" s="150"/>
      <c r="AA1681" s="150"/>
    </row>
    <row r="1682" spans="1:27" ht="12.75">
      <c r="A1682" s="150"/>
      <c r="B1682" s="158">
        <f t="shared" si="12"/>
        <v>1674</v>
      </c>
      <c r="C1682" s="159" t="str">
        <f ca="1">IFERROR(__xludf.DUMMYFUNCTION("""COMPUTED_VALUE"""),"Amirul Khairuldin")</f>
        <v>Amirul Khairuldin</v>
      </c>
      <c r="D1682" s="160" t="str">
        <f ca="1">IFERROR(__xludf.DUMMYFUNCTION("""COMPUTED_VALUE"""),"Sep 30, 2024")</f>
        <v>Sep 30, 2024</v>
      </c>
      <c r="E1682" s="160" t="str">
        <f ca="1">IFERROR(__xludf.DUMMYFUNCTION("""COMPUTED_VALUE"""),"Script 1")</f>
        <v>Script 1</v>
      </c>
      <c r="F1682" s="160"/>
      <c r="G1682" s="160"/>
      <c r="H1682" s="160"/>
      <c r="I1682" s="160"/>
      <c r="J1682" s="160"/>
      <c r="K1682" s="160"/>
      <c r="L1682" s="160" t="str">
        <f t="shared" ca="1" si="13"/>
        <v>Script 1</v>
      </c>
      <c r="M1682" s="161"/>
      <c r="N1682" s="150"/>
      <c r="O1682" s="150"/>
      <c r="P1682" s="150"/>
      <c r="Q1682" s="150"/>
      <c r="R1682" s="150"/>
      <c r="S1682" s="150"/>
      <c r="T1682" s="150"/>
      <c r="U1682" s="150"/>
      <c r="V1682" s="150"/>
      <c r="W1682" s="150"/>
      <c r="X1682" s="150"/>
      <c r="Y1682" s="150"/>
      <c r="Z1682" s="150"/>
      <c r="AA1682" s="150"/>
    </row>
    <row r="1683" spans="1:27" ht="12.75">
      <c r="A1683" s="150"/>
      <c r="B1683" s="158">
        <f t="shared" si="12"/>
        <v>1675</v>
      </c>
      <c r="C1683" s="159" t="str">
        <f ca="1">IFERROR(__xludf.DUMMYFUNCTION("""COMPUTED_VALUE"""),"Nadila Norsaidi")</f>
        <v>Nadila Norsaidi</v>
      </c>
      <c r="D1683" s="160" t="str">
        <f ca="1">IFERROR(__xludf.DUMMYFUNCTION("""COMPUTED_VALUE"""),"Sep 30, 2024")</f>
        <v>Sep 30, 2024</v>
      </c>
      <c r="E1683" s="160" t="str">
        <f ca="1">IFERROR(__xludf.DUMMYFUNCTION("""COMPUTED_VALUE"""),"Script 1")</f>
        <v>Script 1</v>
      </c>
      <c r="F1683" s="160"/>
      <c r="G1683" s="160"/>
      <c r="H1683" s="160"/>
      <c r="I1683" s="160"/>
      <c r="J1683" s="160"/>
      <c r="K1683" s="160"/>
      <c r="L1683" s="160" t="str">
        <f t="shared" ca="1" si="13"/>
        <v>Script 1</v>
      </c>
      <c r="M1683" s="161"/>
      <c r="N1683" s="150"/>
      <c r="O1683" s="150"/>
      <c r="P1683" s="150"/>
      <c r="Q1683" s="150"/>
      <c r="R1683" s="150"/>
      <c r="S1683" s="150"/>
      <c r="T1683" s="150"/>
      <c r="U1683" s="150"/>
      <c r="V1683" s="150"/>
      <c r="W1683" s="150"/>
      <c r="X1683" s="150"/>
      <c r="Y1683" s="150"/>
      <c r="Z1683" s="150"/>
      <c r="AA1683" s="150"/>
    </row>
    <row r="1684" spans="1:27" ht="12.75">
      <c r="A1684" s="150"/>
      <c r="B1684" s="158">
        <f t="shared" si="12"/>
        <v>1676</v>
      </c>
      <c r="C1684" s="159" t="str">
        <f ca="1">IFERROR(__xludf.DUMMYFUNCTION("""COMPUTED_VALUE"""),"Muhammad Ady Nuqman")</f>
        <v>Muhammad Ady Nuqman</v>
      </c>
      <c r="D1684" s="160" t="str">
        <f ca="1">IFERROR(__xludf.DUMMYFUNCTION("""COMPUTED_VALUE"""),"Sep 30, 2024")</f>
        <v>Sep 30, 2024</v>
      </c>
      <c r="E1684" s="160" t="str">
        <f ca="1">IFERROR(__xludf.DUMMYFUNCTION("""COMPUTED_VALUE"""),"Script 1")</f>
        <v>Script 1</v>
      </c>
      <c r="F1684" s="160"/>
      <c r="G1684" s="160"/>
      <c r="H1684" s="160"/>
      <c r="I1684" s="160"/>
      <c r="J1684" s="160"/>
      <c r="K1684" s="160"/>
      <c r="L1684" s="160" t="str">
        <f t="shared" ca="1" si="13"/>
        <v>Script 1</v>
      </c>
      <c r="M1684" s="161"/>
      <c r="N1684" s="150"/>
      <c r="O1684" s="150"/>
      <c r="P1684" s="150"/>
      <c r="Q1684" s="150"/>
      <c r="R1684" s="150"/>
      <c r="S1684" s="150"/>
      <c r="T1684" s="150"/>
      <c r="U1684" s="150"/>
      <c r="V1684" s="150"/>
      <c r="W1684" s="150"/>
      <c r="X1684" s="150"/>
      <c r="Y1684" s="150"/>
      <c r="Z1684" s="150"/>
      <c r="AA1684" s="150"/>
    </row>
    <row r="1685" spans="1:27" ht="12.75">
      <c r="A1685" s="150"/>
      <c r="B1685" s="158">
        <f t="shared" si="12"/>
        <v>1677</v>
      </c>
      <c r="C1685" s="159" t="str">
        <f ca="1">IFERROR(__xludf.DUMMYFUNCTION("""COMPUTED_VALUE"""),"MUHAMMAD NUR ADLI ROSE AZMAN SHAH")</f>
        <v>MUHAMMAD NUR ADLI ROSE AZMAN SHAH</v>
      </c>
      <c r="D1685" s="160" t="str">
        <f ca="1">IFERROR(__xludf.DUMMYFUNCTION("""COMPUTED_VALUE"""),"Sep 30, 2024")</f>
        <v>Sep 30, 2024</v>
      </c>
      <c r="E1685" s="160" t="str">
        <f ca="1">IFERROR(__xludf.DUMMYFUNCTION("""COMPUTED_VALUE"""),"Script 1")</f>
        <v>Script 1</v>
      </c>
      <c r="F1685" s="160"/>
      <c r="G1685" s="160"/>
      <c r="H1685" s="160"/>
      <c r="I1685" s="160"/>
      <c r="J1685" s="160"/>
      <c r="K1685" s="160"/>
      <c r="L1685" s="160" t="str">
        <f t="shared" ca="1" si="13"/>
        <v>Script 1</v>
      </c>
      <c r="M1685" s="161"/>
      <c r="N1685" s="150"/>
      <c r="O1685" s="150"/>
      <c r="P1685" s="150"/>
      <c r="Q1685" s="150"/>
      <c r="R1685" s="150"/>
      <c r="S1685" s="150"/>
      <c r="T1685" s="150"/>
      <c r="U1685" s="150"/>
      <c r="V1685" s="150"/>
      <c r="W1685" s="150"/>
      <c r="X1685" s="150"/>
      <c r="Y1685" s="150"/>
      <c r="Z1685" s="150"/>
      <c r="AA1685" s="150"/>
    </row>
    <row r="1686" spans="1:27" ht="12.75">
      <c r="A1686" s="150"/>
      <c r="B1686" s="158">
        <f t="shared" si="12"/>
        <v>1678</v>
      </c>
      <c r="C1686" s="159" t="str">
        <f ca="1">IFERROR(__xludf.DUMMYFUNCTION("""COMPUTED_VALUE"""),"Hanna Abdullah")</f>
        <v>Hanna Abdullah</v>
      </c>
      <c r="D1686" s="160" t="str">
        <f ca="1">IFERROR(__xludf.DUMMYFUNCTION("""COMPUTED_VALUE"""),"Sep 30, 2024")</f>
        <v>Sep 30, 2024</v>
      </c>
      <c r="E1686" s="160" t="str">
        <f ca="1">IFERROR(__xludf.DUMMYFUNCTION("""COMPUTED_VALUE"""),"Script 1")</f>
        <v>Script 1</v>
      </c>
      <c r="F1686" s="160"/>
      <c r="G1686" s="160"/>
      <c r="H1686" s="160"/>
      <c r="I1686" s="160"/>
      <c r="J1686" s="160"/>
      <c r="K1686" s="160"/>
      <c r="L1686" s="160" t="str">
        <f t="shared" ca="1" si="13"/>
        <v>Script 1</v>
      </c>
      <c r="M1686" s="161"/>
      <c r="N1686" s="150"/>
      <c r="O1686" s="150"/>
      <c r="P1686" s="150"/>
      <c r="Q1686" s="150"/>
      <c r="R1686" s="150"/>
      <c r="S1686" s="150"/>
      <c r="T1686" s="150"/>
      <c r="U1686" s="150"/>
      <c r="V1686" s="150"/>
      <c r="W1686" s="150"/>
      <c r="X1686" s="150"/>
      <c r="Y1686" s="150"/>
      <c r="Z1686" s="150"/>
      <c r="AA1686" s="150"/>
    </row>
    <row r="1687" spans="1:27" ht="12.75">
      <c r="A1687" s="150"/>
      <c r="B1687" s="158">
        <f t="shared" si="12"/>
        <v>1679</v>
      </c>
      <c r="C1687" s="159" t="str">
        <f ca="1">IFERROR(__xludf.DUMMYFUNCTION("""COMPUTED_VALUE"""),"Nurul Aqila Abdul Razak")</f>
        <v>Nurul Aqila Abdul Razak</v>
      </c>
      <c r="D1687" s="160" t="str">
        <f ca="1">IFERROR(__xludf.DUMMYFUNCTION("""COMPUTED_VALUE"""),"Sep 30, 2024")</f>
        <v>Sep 30, 2024</v>
      </c>
      <c r="E1687" s="160" t="str">
        <f ca="1">IFERROR(__xludf.DUMMYFUNCTION("""COMPUTED_VALUE"""),"Script 1")</f>
        <v>Script 1</v>
      </c>
      <c r="F1687" s="160"/>
      <c r="G1687" s="160"/>
      <c r="H1687" s="160"/>
      <c r="I1687" s="160"/>
      <c r="J1687" s="160"/>
      <c r="K1687" s="160"/>
      <c r="L1687" s="160" t="str">
        <f t="shared" ca="1" si="13"/>
        <v>Script 1</v>
      </c>
      <c r="M1687" s="161"/>
      <c r="N1687" s="150"/>
      <c r="O1687" s="150"/>
      <c r="P1687" s="150"/>
      <c r="Q1687" s="150"/>
      <c r="R1687" s="150"/>
      <c r="S1687" s="150"/>
      <c r="T1687" s="150"/>
      <c r="U1687" s="150"/>
      <c r="V1687" s="150"/>
      <c r="W1687" s="150"/>
      <c r="X1687" s="150"/>
      <c r="Y1687" s="150"/>
      <c r="Z1687" s="150"/>
      <c r="AA1687" s="150"/>
    </row>
    <row r="1688" spans="1:27" ht="12.75">
      <c r="A1688" s="150"/>
      <c r="B1688" s="158">
        <f t="shared" si="12"/>
        <v>1680</v>
      </c>
      <c r="C1688" s="159" t="str">
        <f ca="1">IFERROR(__xludf.DUMMYFUNCTION("""COMPUTED_VALUE"""),"NUR AISHAH AFIFAH HUSAIN")</f>
        <v>NUR AISHAH AFIFAH HUSAIN</v>
      </c>
      <c r="D1688" s="160" t="str">
        <f ca="1">IFERROR(__xludf.DUMMYFUNCTION("""COMPUTED_VALUE"""),"Sep 30, 2024")</f>
        <v>Sep 30, 2024</v>
      </c>
      <c r="E1688" s="160" t="str">
        <f ca="1">IFERROR(__xludf.DUMMYFUNCTION("""COMPUTED_VALUE"""),"Script 1")</f>
        <v>Script 1</v>
      </c>
      <c r="F1688" s="160"/>
      <c r="G1688" s="160"/>
      <c r="H1688" s="160"/>
      <c r="I1688" s="160"/>
      <c r="J1688" s="160"/>
      <c r="K1688" s="160"/>
      <c r="L1688" s="160" t="str">
        <f t="shared" ca="1" si="13"/>
        <v>Script 1</v>
      </c>
      <c r="M1688" s="161"/>
      <c r="N1688" s="150"/>
      <c r="O1688" s="150"/>
      <c r="P1688" s="150"/>
      <c r="Q1688" s="150"/>
      <c r="R1688" s="150"/>
      <c r="S1688" s="150"/>
      <c r="T1688" s="150"/>
      <c r="U1688" s="150"/>
      <c r="V1688" s="150"/>
      <c r="W1688" s="150"/>
      <c r="X1688" s="150"/>
      <c r="Y1688" s="150"/>
      <c r="Z1688" s="150"/>
      <c r="AA1688" s="150"/>
    </row>
    <row r="1689" spans="1:27" ht="12.75">
      <c r="A1689" s="150"/>
      <c r="B1689" s="158">
        <f t="shared" si="12"/>
        <v>1681</v>
      </c>
      <c r="C1689" s="159" t="str">
        <f ca="1">IFERROR(__xludf.DUMMYFUNCTION("""COMPUTED_VALUE"""),"Muhd Imran")</f>
        <v>Muhd Imran</v>
      </c>
      <c r="D1689" s="160" t="str">
        <f ca="1">IFERROR(__xludf.DUMMYFUNCTION("""COMPUTED_VALUE"""),"Sep 30, 2024")</f>
        <v>Sep 30, 2024</v>
      </c>
      <c r="E1689" s="160" t="str">
        <f ca="1">IFERROR(__xludf.DUMMYFUNCTION("""COMPUTED_VALUE"""),"Script 1")</f>
        <v>Script 1</v>
      </c>
      <c r="F1689" s="160"/>
      <c r="G1689" s="160"/>
      <c r="H1689" s="160"/>
      <c r="I1689" s="160"/>
      <c r="J1689" s="160"/>
      <c r="K1689" s="160"/>
      <c r="L1689" s="160" t="str">
        <f t="shared" ca="1" si="13"/>
        <v>Script 1</v>
      </c>
      <c r="M1689" s="161"/>
      <c r="N1689" s="150"/>
      <c r="O1689" s="150"/>
      <c r="P1689" s="150"/>
      <c r="Q1689" s="150"/>
      <c r="R1689" s="150"/>
      <c r="S1689" s="150"/>
      <c r="T1689" s="150"/>
      <c r="U1689" s="150"/>
      <c r="V1689" s="150"/>
      <c r="W1689" s="150"/>
      <c r="X1689" s="150"/>
      <c r="Y1689" s="150"/>
      <c r="Z1689" s="150"/>
      <c r="AA1689" s="150"/>
    </row>
    <row r="1690" spans="1:27" ht="12.75">
      <c r="A1690" s="150"/>
      <c r="B1690" s="158">
        <f t="shared" si="12"/>
        <v>1682</v>
      </c>
      <c r="C1690" s="159" t="str">
        <f ca="1">IFERROR(__xludf.DUMMYFUNCTION("""COMPUTED_VALUE"""),"Nur Amisya Azurin Rosli")</f>
        <v>Nur Amisya Azurin Rosli</v>
      </c>
      <c r="D1690" s="160" t="str">
        <f ca="1">IFERROR(__xludf.DUMMYFUNCTION("""COMPUTED_VALUE"""),"Sep 30, 2024")</f>
        <v>Sep 30, 2024</v>
      </c>
      <c r="E1690" s="160" t="str">
        <f ca="1">IFERROR(__xludf.DUMMYFUNCTION("""COMPUTED_VALUE"""),"Script 1")</f>
        <v>Script 1</v>
      </c>
      <c r="F1690" s="160"/>
      <c r="G1690" s="160"/>
      <c r="H1690" s="160"/>
      <c r="I1690" s="160"/>
      <c r="J1690" s="160"/>
      <c r="K1690" s="160"/>
      <c r="L1690" s="160" t="str">
        <f t="shared" ca="1" si="13"/>
        <v>Script 1</v>
      </c>
      <c r="M1690" s="161"/>
      <c r="N1690" s="150"/>
      <c r="O1690" s="150"/>
      <c r="P1690" s="150"/>
      <c r="Q1690" s="150"/>
      <c r="R1690" s="150"/>
      <c r="S1690" s="150"/>
      <c r="T1690" s="150"/>
      <c r="U1690" s="150"/>
      <c r="V1690" s="150"/>
      <c r="W1690" s="150"/>
      <c r="X1690" s="150"/>
      <c r="Y1690" s="150"/>
      <c r="Z1690" s="150"/>
      <c r="AA1690" s="150"/>
    </row>
    <row r="1691" spans="1:27" ht="12.75">
      <c r="A1691" s="150"/>
      <c r="B1691" s="158">
        <f t="shared" si="12"/>
        <v>1683</v>
      </c>
      <c r="C1691" s="159" t="str">
        <f ca="1">IFERROR(__xludf.DUMMYFUNCTION("""COMPUTED_VALUE"""),"Shahira samad")</f>
        <v>Shahira samad</v>
      </c>
      <c r="D1691" s="160" t="str">
        <f ca="1">IFERROR(__xludf.DUMMYFUNCTION("""COMPUTED_VALUE"""),"Sep 30, 2024")</f>
        <v>Sep 30, 2024</v>
      </c>
      <c r="E1691" s="160" t="str">
        <f ca="1">IFERROR(__xludf.DUMMYFUNCTION("""COMPUTED_VALUE"""),"Script 1")</f>
        <v>Script 1</v>
      </c>
      <c r="F1691" s="160"/>
      <c r="G1691" s="160"/>
      <c r="H1691" s="160"/>
      <c r="I1691" s="160"/>
      <c r="J1691" s="160"/>
      <c r="K1691" s="160"/>
      <c r="L1691" s="160" t="str">
        <f t="shared" ca="1" si="13"/>
        <v>Script 1</v>
      </c>
      <c r="M1691" s="161"/>
      <c r="N1691" s="150"/>
      <c r="O1691" s="150"/>
      <c r="P1691" s="150"/>
      <c r="Q1691" s="150"/>
      <c r="R1691" s="150"/>
      <c r="S1691" s="150"/>
      <c r="T1691" s="150"/>
      <c r="U1691" s="150"/>
      <c r="V1691" s="150"/>
      <c r="W1691" s="150"/>
      <c r="X1691" s="150"/>
      <c r="Y1691" s="150"/>
      <c r="Z1691" s="150"/>
      <c r="AA1691" s="150"/>
    </row>
    <row r="1692" spans="1:27" ht="12.75">
      <c r="A1692" s="150"/>
      <c r="B1692" s="158">
        <f t="shared" si="12"/>
        <v>1684</v>
      </c>
      <c r="C1692" s="159" t="str">
        <f ca="1">IFERROR(__xludf.DUMMYFUNCTION("""COMPUTED_VALUE"""),"Nurul Shahira Mohd Shaiful")</f>
        <v>Nurul Shahira Mohd Shaiful</v>
      </c>
      <c r="D1692" s="160" t="str">
        <f ca="1">IFERROR(__xludf.DUMMYFUNCTION("""COMPUTED_VALUE"""),"Sep 30, 2024")</f>
        <v>Sep 30, 2024</v>
      </c>
      <c r="E1692" s="160" t="str">
        <f ca="1">IFERROR(__xludf.DUMMYFUNCTION("""COMPUTED_VALUE"""),"Script 1")</f>
        <v>Script 1</v>
      </c>
      <c r="F1692" s="160"/>
      <c r="G1692" s="160"/>
      <c r="H1692" s="160"/>
      <c r="I1692" s="160"/>
      <c r="J1692" s="160"/>
      <c r="K1692" s="160"/>
      <c r="L1692" s="160" t="str">
        <f t="shared" ca="1" si="13"/>
        <v>Script 1</v>
      </c>
      <c r="M1692" s="161"/>
      <c r="N1692" s="150"/>
      <c r="O1692" s="150"/>
      <c r="P1692" s="150"/>
      <c r="Q1692" s="150"/>
      <c r="R1692" s="150"/>
      <c r="S1692" s="150"/>
      <c r="T1692" s="150"/>
      <c r="U1692" s="150"/>
      <c r="V1692" s="150"/>
      <c r="W1692" s="150"/>
      <c r="X1692" s="150"/>
      <c r="Y1692" s="150"/>
      <c r="Z1692" s="150"/>
      <c r="AA1692" s="150"/>
    </row>
    <row r="1693" spans="1:27" ht="12.75">
      <c r="A1693" s="150"/>
      <c r="B1693" s="158">
        <f t="shared" si="12"/>
        <v>1685</v>
      </c>
      <c r="C1693" s="159" t="str">
        <f ca="1">IFERROR(__xludf.DUMMYFUNCTION("""COMPUTED_VALUE"""),"Alya Amani")</f>
        <v>Alya Amani</v>
      </c>
      <c r="D1693" s="160" t="str">
        <f ca="1">IFERROR(__xludf.DUMMYFUNCTION("""COMPUTED_VALUE"""),"Sep 30, 2024")</f>
        <v>Sep 30, 2024</v>
      </c>
      <c r="E1693" s="160" t="str">
        <f ca="1">IFERROR(__xludf.DUMMYFUNCTION("""COMPUTED_VALUE"""),"Script 1")</f>
        <v>Script 1</v>
      </c>
      <c r="F1693" s="160"/>
      <c r="G1693" s="160"/>
      <c r="H1693" s="160"/>
      <c r="I1693" s="160"/>
      <c r="J1693" s="160"/>
      <c r="K1693" s="160"/>
      <c r="L1693" s="160" t="str">
        <f t="shared" ca="1" si="13"/>
        <v>Script 1</v>
      </c>
      <c r="M1693" s="161"/>
      <c r="N1693" s="150"/>
      <c r="O1693" s="150"/>
      <c r="P1693" s="150"/>
      <c r="Q1693" s="150"/>
      <c r="R1693" s="150"/>
      <c r="S1693" s="150"/>
      <c r="T1693" s="150"/>
      <c r="U1693" s="150"/>
      <c r="V1693" s="150"/>
      <c r="W1693" s="150"/>
      <c r="X1693" s="150"/>
      <c r="Y1693" s="150"/>
      <c r="Z1693" s="150"/>
      <c r="AA1693" s="150"/>
    </row>
    <row r="1694" spans="1:27" ht="12.75">
      <c r="A1694" s="150"/>
      <c r="B1694" s="158">
        <f t="shared" si="12"/>
        <v>1686</v>
      </c>
      <c r="C1694" s="159" t="str">
        <f ca="1">IFERROR(__xludf.DUMMYFUNCTION("""COMPUTED_VALUE"""),"Afiqah Majid")</f>
        <v>Afiqah Majid</v>
      </c>
      <c r="D1694" s="160" t="str">
        <f ca="1">IFERROR(__xludf.DUMMYFUNCTION("""COMPUTED_VALUE"""),"Sep 30, 2024")</f>
        <v>Sep 30, 2024</v>
      </c>
      <c r="E1694" s="160" t="str">
        <f ca="1">IFERROR(__xludf.DUMMYFUNCTION("""COMPUTED_VALUE"""),"Script 1")</f>
        <v>Script 1</v>
      </c>
      <c r="F1694" s="160"/>
      <c r="G1694" s="160"/>
      <c r="H1694" s="160"/>
      <c r="I1694" s="160"/>
      <c r="J1694" s="160"/>
      <c r="K1694" s="160"/>
      <c r="L1694" s="160" t="str">
        <f t="shared" ca="1" si="13"/>
        <v>Script 1</v>
      </c>
      <c r="M1694" s="161"/>
      <c r="N1694" s="150"/>
      <c r="O1694" s="150"/>
      <c r="P1694" s="150"/>
      <c r="Q1694" s="150"/>
      <c r="R1694" s="150"/>
      <c r="S1694" s="150"/>
      <c r="T1694" s="150"/>
      <c r="U1694" s="150"/>
      <c r="V1694" s="150"/>
      <c r="W1694" s="150"/>
      <c r="X1694" s="150"/>
      <c r="Y1694" s="150"/>
      <c r="Z1694" s="150"/>
      <c r="AA1694" s="150"/>
    </row>
    <row r="1695" spans="1:27" ht="12.75">
      <c r="A1695" s="150"/>
      <c r="B1695" s="158">
        <f t="shared" si="12"/>
        <v>1687</v>
      </c>
      <c r="C1695" s="159" t="str">
        <f ca="1">IFERROR(__xludf.DUMMYFUNCTION("""COMPUTED_VALUE"""),"Izzat Asmawi")</f>
        <v>Izzat Asmawi</v>
      </c>
      <c r="D1695" s="160" t="str">
        <f ca="1">IFERROR(__xludf.DUMMYFUNCTION("""COMPUTED_VALUE"""),"Sep 30, 2024")</f>
        <v>Sep 30, 2024</v>
      </c>
      <c r="E1695" s="160" t="str">
        <f ca="1">IFERROR(__xludf.DUMMYFUNCTION("""COMPUTED_VALUE"""),"Script 1")</f>
        <v>Script 1</v>
      </c>
      <c r="F1695" s="160"/>
      <c r="G1695" s="160"/>
      <c r="H1695" s="160"/>
      <c r="I1695" s="160"/>
      <c r="J1695" s="160"/>
      <c r="K1695" s="160"/>
      <c r="L1695" s="160" t="str">
        <f t="shared" ca="1" si="13"/>
        <v>Script 1</v>
      </c>
      <c r="M1695" s="161"/>
      <c r="N1695" s="150"/>
      <c r="O1695" s="150"/>
      <c r="P1695" s="150"/>
      <c r="Q1695" s="150"/>
      <c r="R1695" s="150"/>
      <c r="S1695" s="150"/>
      <c r="T1695" s="150"/>
      <c r="U1695" s="150"/>
      <c r="V1695" s="150"/>
      <c r="W1695" s="150"/>
      <c r="X1695" s="150"/>
      <c r="Y1695" s="150"/>
      <c r="Z1695" s="150"/>
      <c r="AA1695" s="150"/>
    </row>
    <row r="1696" spans="1:27" ht="12.75">
      <c r="A1696" s="150"/>
      <c r="B1696" s="158">
        <f t="shared" si="12"/>
        <v>1688</v>
      </c>
      <c r="C1696" s="159" t="str">
        <f ca="1">IFERROR(__xludf.DUMMYFUNCTION("""COMPUTED_VALUE"""),"Fakhrul Hardy")</f>
        <v>Fakhrul Hardy</v>
      </c>
      <c r="D1696" s="160" t="str">
        <f ca="1">IFERROR(__xludf.DUMMYFUNCTION("""COMPUTED_VALUE"""),"Sep 30, 2024")</f>
        <v>Sep 30, 2024</v>
      </c>
      <c r="E1696" s="160" t="str">
        <f ca="1">IFERROR(__xludf.DUMMYFUNCTION("""COMPUTED_VALUE"""),"Script 1")</f>
        <v>Script 1</v>
      </c>
      <c r="F1696" s="160"/>
      <c r="G1696" s="160"/>
      <c r="H1696" s="160"/>
      <c r="I1696" s="160"/>
      <c r="J1696" s="160"/>
      <c r="K1696" s="160"/>
      <c r="L1696" s="160" t="str">
        <f t="shared" ca="1" si="13"/>
        <v>Script 1</v>
      </c>
      <c r="M1696" s="161"/>
      <c r="N1696" s="150"/>
      <c r="O1696" s="150"/>
      <c r="P1696" s="150"/>
      <c r="Q1696" s="150"/>
      <c r="R1696" s="150"/>
      <c r="S1696" s="150"/>
      <c r="T1696" s="150"/>
      <c r="U1696" s="150"/>
      <c r="V1696" s="150"/>
      <c r="W1696" s="150"/>
      <c r="X1696" s="150"/>
      <c r="Y1696" s="150"/>
      <c r="Z1696" s="150"/>
      <c r="AA1696" s="150"/>
    </row>
    <row r="1697" spans="1:27" ht="12.75">
      <c r="A1697" s="150"/>
      <c r="B1697" s="158">
        <f t="shared" si="12"/>
        <v>1689</v>
      </c>
      <c r="C1697" s="159" t="str">
        <f ca="1">IFERROR(__xludf.DUMMYFUNCTION("""COMPUTED_VALUE"""),"Maki Nun Amin")</f>
        <v>Maki Nun Amin</v>
      </c>
      <c r="D1697" s="160" t="str">
        <f ca="1">IFERROR(__xludf.DUMMYFUNCTION("""COMPUTED_VALUE"""),"Sep 30, 2024")</f>
        <v>Sep 30, 2024</v>
      </c>
      <c r="E1697" s="160" t="str">
        <f ca="1">IFERROR(__xludf.DUMMYFUNCTION("""COMPUTED_VALUE"""),"Script 1")</f>
        <v>Script 1</v>
      </c>
      <c r="F1697" s="160"/>
      <c r="G1697" s="160"/>
      <c r="H1697" s="160"/>
      <c r="I1697" s="160"/>
      <c r="J1697" s="160"/>
      <c r="K1697" s="160"/>
      <c r="L1697" s="160" t="str">
        <f t="shared" ca="1" si="13"/>
        <v>Script 1</v>
      </c>
      <c r="M1697" s="161"/>
      <c r="N1697" s="150"/>
      <c r="O1697" s="150"/>
      <c r="P1697" s="150"/>
      <c r="Q1697" s="150"/>
      <c r="R1697" s="150"/>
      <c r="S1697" s="150"/>
      <c r="T1697" s="150"/>
      <c r="U1697" s="150"/>
      <c r="V1697" s="150"/>
      <c r="W1697" s="150"/>
      <c r="X1697" s="150"/>
      <c r="Y1697" s="150"/>
      <c r="Z1697" s="150"/>
      <c r="AA1697" s="150"/>
    </row>
    <row r="1698" spans="1:27" ht="12.75">
      <c r="A1698" s="150"/>
      <c r="B1698" s="158">
        <f t="shared" si="12"/>
        <v>1690</v>
      </c>
      <c r="C1698" s="159" t="str">
        <f ca="1">IFERROR(__xludf.DUMMYFUNCTION("""COMPUTED_VALUE"""),"Nurliyana Hafizah Binti Ideris")</f>
        <v>Nurliyana Hafizah Binti Ideris</v>
      </c>
      <c r="D1698" s="160" t="str">
        <f ca="1">IFERROR(__xludf.DUMMYFUNCTION("""COMPUTED_VALUE"""),"Sep 30, 2024")</f>
        <v>Sep 30, 2024</v>
      </c>
      <c r="E1698" s="160" t="str">
        <f ca="1">IFERROR(__xludf.DUMMYFUNCTION("""COMPUTED_VALUE"""),"Script 1")</f>
        <v>Script 1</v>
      </c>
      <c r="F1698" s="160"/>
      <c r="G1698" s="160"/>
      <c r="H1698" s="160"/>
      <c r="I1698" s="160"/>
      <c r="J1698" s="160"/>
      <c r="K1698" s="160"/>
      <c r="L1698" s="160" t="str">
        <f t="shared" ca="1" si="13"/>
        <v>Script 1</v>
      </c>
      <c r="M1698" s="161"/>
      <c r="N1698" s="150"/>
      <c r="O1698" s="150"/>
      <c r="P1698" s="150"/>
      <c r="Q1698" s="150"/>
      <c r="R1698" s="150"/>
      <c r="S1698" s="150"/>
      <c r="T1698" s="150"/>
      <c r="U1698" s="150"/>
      <c r="V1698" s="150"/>
      <c r="W1698" s="150"/>
      <c r="X1698" s="150"/>
      <c r="Y1698" s="150"/>
      <c r="Z1698" s="150"/>
      <c r="AA1698" s="150"/>
    </row>
    <row r="1699" spans="1:27" ht="12.75">
      <c r="A1699" s="150"/>
      <c r="B1699" s="158">
        <f t="shared" si="12"/>
        <v>1691</v>
      </c>
      <c r="C1699" s="159" t="str">
        <f ca="1">IFERROR(__xludf.DUMMYFUNCTION("""COMPUTED_VALUE"""),"Ros Aleeya Aryani")</f>
        <v>Ros Aleeya Aryani</v>
      </c>
      <c r="D1699" s="160" t="str">
        <f ca="1">IFERROR(__xludf.DUMMYFUNCTION("""COMPUTED_VALUE"""),"Sep 30, 2024")</f>
        <v>Sep 30, 2024</v>
      </c>
      <c r="E1699" s="160" t="str">
        <f ca="1">IFERROR(__xludf.DUMMYFUNCTION("""COMPUTED_VALUE"""),"Script 1")</f>
        <v>Script 1</v>
      </c>
      <c r="F1699" s="160"/>
      <c r="G1699" s="160"/>
      <c r="H1699" s="160"/>
      <c r="I1699" s="160"/>
      <c r="J1699" s="160"/>
      <c r="K1699" s="160"/>
      <c r="L1699" s="160" t="str">
        <f t="shared" ca="1" si="13"/>
        <v>Script 1</v>
      </c>
      <c r="M1699" s="161"/>
      <c r="N1699" s="150"/>
      <c r="O1699" s="150"/>
      <c r="P1699" s="150"/>
      <c r="Q1699" s="150"/>
      <c r="R1699" s="150"/>
      <c r="S1699" s="150"/>
      <c r="T1699" s="150"/>
      <c r="U1699" s="150"/>
      <c r="V1699" s="150"/>
      <c r="W1699" s="150"/>
      <c r="X1699" s="150"/>
      <c r="Y1699" s="150"/>
      <c r="Z1699" s="150"/>
      <c r="AA1699" s="150"/>
    </row>
    <row r="1700" spans="1:27" ht="12.75">
      <c r="A1700" s="150"/>
      <c r="B1700" s="158">
        <f t="shared" si="12"/>
        <v>1692</v>
      </c>
      <c r="C1700" s="159" t="str">
        <f ca="1">IFERROR(__xludf.DUMMYFUNCTION("""COMPUTED_VALUE"""),"Akif Tapsir")</f>
        <v>Akif Tapsir</v>
      </c>
      <c r="D1700" s="160" t="str">
        <f ca="1">IFERROR(__xludf.DUMMYFUNCTION("""COMPUTED_VALUE"""),"Sep 30, 2024")</f>
        <v>Sep 30, 2024</v>
      </c>
      <c r="E1700" s="160" t="str">
        <f ca="1">IFERROR(__xludf.DUMMYFUNCTION("""COMPUTED_VALUE"""),"Script 1")</f>
        <v>Script 1</v>
      </c>
      <c r="F1700" s="160"/>
      <c r="G1700" s="160"/>
      <c r="H1700" s="160"/>
      <c r="I1700" s="160"/>
      <c r="J1700" s="160"/>
      <c r="K1700" s="160"/>
      <c r="L1700" s="160" t="str">
        <f t="shared" ca="1" si="13"/>
        <v>Script 1</v>
      </c>
      <c r="M1700" s="161"/>
      <c r="N1700" s="150"/>
      <c r="O1700" s="150"/>
      <c r="P1700" s="150"/>
      <c r="Q1700" s="150"/>
      <c r="R1700" s="150"/>
      <c r="S1700" s="150"/>
      <c r="T1700" s="150"/>
      <c r="U1700" s="150"/>
      <c r="V1700" s="150"/>
      <c r="W1700" s="150"/>
      <c r="X1700" s="150"/>
      <c r="Y1700" s="150"/>
      <c r="Z1700" s="150"/>
      <c r="AA1700" s="150"/>
    </row>
    <row r="1701" spans="1:27" ht="12.75">
      <c r="A1701" s="150"/>
      <c r="B1701" s="158">
        <f t="shared" si="12"/>
        <v>1693</v>
      </c>
      <c r="C1701" s="159" t="str">
        <f ca="1">IFERROR(__xludf.DUMMYFUNCTION("""COMPUTED_VALUE"""),"Hafiz Muslie")</f>
        <v>Hafiz Muslie</v>
      </c>
      <c r="D1701" s="160" t="str">
        <f ca="1">IFERROR(__xludf.DUMMYFUNCTION("""COMPUTED_VALUE"""),"Sep 30, 2024")</f>
        <v>Sep 30, 2024</v>
      </c>
      <c r="E1701" s="160" t="str">
        <f ca="1">IFERROR(__xludf.DUMMYFUNCTION("""COMPUTED_VALUE"""),"Script 1")</f>
        <v>Script 1</v>
      </c>
      <c r="F1701" s="160"/>
      <c r="G1701" s="160"/>
      <c r="H1701" s="160"/>
      <c r="I1701" s="160"/>
      <c r="J1701" s="160"/>
      <c r="K1701" s="160"/>
      <c r="L1701" s="160" t="str">
        <f t="shared" ca="1" si="13"/>
        <v>Script 1</v>
      </c>
      <c r="M1701" s="161"/>
      <c r="N1701" s="150"/>
      <c r="O1701" s="150"/>
      <c r="P1701" s="150"/>
      <c r="Q1701" s="150"/>
      <c r="R1701" s="150"/>
      <c r="S1701" s="150"/>
      <c r="T1701" s="150"/>
      <c r="U1701" s="150"/>
      <c r="V1701" s="150"/>
      <c r="W1701" s="150"/>
      <c r="X1701" s="150"/>
      <c r="Y1701" s="150"/>
      <c r="Z1701" s="150"/>
      <c r="AA1701" s="150"/>
    </row>
    <row r="1702" spans="1:27" ht="12.75">
      <c r="A1702" s="150"/>
      <c r="B1702" s="158">
        <f t="shared" si="12"/>
        <v>1694</v>
      </c>
      <c r="C1702" s="159" t="str">
        <f ca="1">IFERROR(__xludf.DUMMYFUNCTION("""COMPUTED_VALUE"""),"Nur Izzah")</f>
        <v>Nur Izzah</v>
      </c>
      <c r="D1702" s="160" t="str">
        <f ca="1">IFERROR(__xludf.DUMMYFUNCTION("""COMPUTED_VALUE"""),"Sep 30, 2024")</f>
        <v>Sep 30, 2024</v>
      </c>
      <c r="E1702" s="160" t="str">
        <f ca="1">IFERROR(__xludf.DUMMYFUNCTION("""COMPUTED_VALUE"""),"Script 1")</f>
        <v>Script 1</v>
      </c>
      <c r="F1702" s="160"/>
      <c r="G1702" s="160"/>
      <c r="H1702" s="160"/>
      <c r="I1702" s="160"/>
      <c r="J1702" s="160"/>
      <c r="K1702" s="160"/>
      <c r="L1702" s="160" t="str">
        <f t="shared" ca="1" si="13"/>
        <v>Script 1</v>
      </c>
      <c r="M1702" s="161"/>
      <c r="N1702" s="150"/>
      <c r="O1702" s="150"/>
      <c r="P1702" s="150"/>
      <c r="Q1702" s="150"/>
      <c r="R1702" s="150"/>
      <c r="S1702" s="150"/>
      <c r="T1702" s="150"/>
      <c r="U1702" s="150"/>
      <c r="V1702" s="150"/>
      <c r="W1702" s="150"/>
      <c r="X1702" s="150"/>
      <c r="Y1702" s="150"/>
      <c r="Z1702" s="150"/>
      <c r="AA1702" s="150"/>
    </row>
    <row r="1703" spans="1:27" ht="12.75">
      <c r="A1703" s="150"/>
      <c r="B1703" s="158">
        <f t="shared" si="12"/>
        <v>1695</v>
      </c>
      <c r="C1703" s="159" t="str">
        <f ca="1">IFERROR(__xludf.DUMMYFUNCTION("""COMPUTED_VALUE"""),"Nur Khalisya Hani Kamarul Hisham")</f>
        <v>Nur Khalisya Hani Kamarul Hisham</v>
      </c>
      <c r="D1703" s="160" t="str">
        <f ca="1">IFERROR(__xludf.DUMMYFUNCTION("""COMPUTED_VALUE"""),"Sep 30, 2024")</f>
        <v>Sep 30, 2024</v>
      </c>
      <c r="E1703" s="160" t="str">
        <f ca="1">IFERROR(__xludf.DUMMYFUNCTION("""COMPUTED_VALUE"""),"Script 1")</f>
        <v>Script 1</v>
      </c>
      <c r="F1703" s="160"/>
      <c r="G1703" s="160"/>
      <c r="H1703" s="160"/>
      <c r="I1703" s="160"/>
      <c r="J1703" s="160"/>
      <c r="K1703" s="160"/>
      <c r="L1703" s="160" t="str">
        <f t="shared" ca="1" si="13"/>
        <v>Script 1</v>
      </c>
      <c r="M1703" s="161"/>
      <c r="N1703" s="150"/>
      <c r="O1703" s="150"/>
      <c r="P1703" s="150"/>
      <c r="Q1703" s="150"/>
      <c r="R1703" s="150"/>
      <c r="S1703" s="150"/>
      <c r="T1703" s="150"/>
      <c r="U1703" s="150"/>
      <c r="V1703" s="150"/>
      <c r="W1703" s="150"/>
      <c r="X1703" s="150"/>
      <c r="Y1703" s="150"/>
      <c r="Z1703" s="150"/>
      <c r="AA1703" s="150"/>
    </row>
    <row r="1704" spans="1:27" ht="12.75">
      <c r="A1704" s="150"/>
      <c r="B1704" s="158">
        <f t="shared" si="12"/>
        <v>1696</v>
      </c>
      <c r="C1704" s="159" t="str">
        <f ca="1">IFERROR(__xludf.DUMMYFUNCTION("""COMPUTED_VALUE"""),"MUHAMMAD A’LIF")</f>
        <v>MUHAMMAD A’LIF</v>
      </c>
      <c r="D1704" s="160" t="str">
        <f ca="1">IFERROR(__xludf.DUMMYFUNCTION("""COMPUTED_VALUE"""),"Sep 30, 2024")</f>
        <v>Sep 30, 2024</v>
      </c>
      <c r="E1704" s="160" t="str">
        <f ca="1">IFERROR(__xludf.DUMMYFUNCTION("""COMPUTED_VALUE"""),"Script 1")</f>
        <v>Script 1</v>
      </c>
      <c r="F1704" s="160"/>
      <c r="G1704" s="160"/>
      <c r="H1704" s="160"/>
      <c r="I1704" s="160"/>
      <c r="J1704" s="160"/>
      <c r="K1704" s="160"/>
      <c r="L1704" s="160" t="str">
        <f t="shared" ca="1" si="13"/>
        <v>Script 1</v>
      </c>
      <c r="M1704" s="161"/>
      <c r="N1704" s="150"/>
      <c r="O1704" s="150"/>
      <c r="P1704" s="150"/>
      <c r="Q1704" s="150"/>
      <c r="R1704" s="150"/>
      <c r="S1704" s="150"/>
      <c r="T1704" s="150"/>
      <c r="U1704" s="150"/>
      <c r="V1704" s="150"/>
      <c r="W1704" s="150"/>
      <c r="X1704" s="150"/>
      <c r="Y1704" s="150"/>
      <c r="Z1704" s="150"/>
      <c r="AA1704" s="150"/>
    </row>
    <row r="1705" spans="1:27" ht="12.75">
      <c r="A1705" s="150"/>
      <c r="B1705" s="158">
        <f t="shared" si="12"/>
        <v>1697</v>
      </c>
      <c r="C1705" s="159" t="str">
        <f ca="1">IFERROR(__xludf.DUMMYFUNCTION("""COMPUTED_VALUE"""),"Iman Syahirah")</f>
        <v>Iman Syahirah</v>
      </c>
      <c r="D1705" s="160" t="str">
        <f ca="1">IFERROR(__xludf.DUMMYFUNCTION("""COMPUTED_VALUE"""),"Sep 30, 2024")</f>
        <v>Sep 30, 2024</v>
      </c>
      <c r="E1705" s="160" t="str">
        <f ca="1">IFERROR(__xludf.DUMMYFUNCTION("""COMPUTED_VALUE"""),"Script 1")</f>
        <v>Script 1</v>
      </c>
      <c r="F1705" s="160"/>
      <c r="G1705" s="160"/>
      <c r="H1705" s="160"/>
      <c r="I1705" s="160"/>
      <c r="J1705" s="160"/>
      <c r="K1705" s="160"/>
      <c r="L1705" s="160" t="str">
        <f t="shared" ca="1" si="13"/>
        <v>Script 1</v>
      </c>
      <c r="M1705" s="161"/>
      <c r="N1705" s="150"/>
      <c r="O1705" s="150"/>
      <c r="P1705" s="150"/>
      <c r="Q1705" s="150"/>
      <c r="R1705" s="150"/>
      <c r="S1705" s="150"/>
      <c r="T1705" s="150"/>
      <c r="U1705" s="150"/>
      <c r="V1705" s="150"/>
      <c r="W1705" s="150"/>
      <c r="X1705" s="150"/>
      <c r="Y1705" s="150"/>
      <c r="Z1705" s="150"/>
      <c r="AA1705" s="150"/>
    </row>
    <row r="1706" spans="1:27" ht="12.75">
      <c r="A1706" s="150"/>
      <c r="B1706" s="158">
        <f t="shared" si="12"/>
        <v>1698</v>
      </c>
      <c r="C1706" s="159" t="str">
        <f ca="1">IFERROR(__xludf.DUMMYFUNCTION("""COMPUTED_VALUE"""),"Siti Sarah")</f>
        <v>Siti Sarah</v>
      </c>
      <c r="D1706" s="160" t="str">
        <f ca="1">IFERROR(__xludf.DUMMYFUNCTION("""COMPUTED_VALUE"""),"Sep 30, 2024")</f>
        <v>Sep 30, 2024</v>
      </c>
      <c r="E1706" s="160" t="str">
        <f ca="1">IFERROR(__xludf.DUMMYFUNCTION("""COMPUTED_VALUE"""),"Script 1")</f>
        <v>Script 1</v>
      </c>
      <c r="F1706" s="160"/>
      <c r="G1706" s="160"/>
      <c r="H1706" s="160"/>
      <c r="I1706" s="160"/>
      <c r="J1706" s="160"/>
      <c r="K1706" s="160"/>
      <c r="L1706" s="160" t="str">
        <f t="shared" ca="1" si="13"/>
        <v>Script 1</v>
      </c>
      <c r="M1706" s="161"/>
      <c r="N1706" s="150"/>
      <c r="O1706" s="150"/>
      <c r="P1706" s="150"/>
      <c r="Q1706" s="150"/>
      <c r="R1706" s="150"/>
      <c r="S1706" s="150"/>
      <c r="T1706" s="150"/>
      <c r="U1706" s="150"/>
      <c r="V1706" s="150"/>
      <c r="W1706" s="150"/>
      <c r="X1706" s="150"/>
      <c r="Y1706" s="150"/>
      <c r="Z1706" s="150"/>
      <c r="AA1706" s="150"/>
    </row>
    <row r="1707" spans="1:27" ht="12.75">
      <c r="A1707" s="150"/>
      <c r="B1707" s="158">
        <f t="shared" si="12"/>
        <v>1699</v>
      </c>
      <c r="C1707" s="159" t="str">
        <f ca="1">IFERROR(__xludf.DUMMYFUNCTION("""COMPUTED_VALUE"""),"SITI NUR AISYAH MOHD SAPAWI")</f>
        <v>SITI NUR AISYAH MOHD SAPAWI</v>
      </c>
      <c r="D1707" s="160" t="str">
        <f ca="1">IFERROR(__xludf.DUMMYFUNCTION("""COMPUTED_VALUE"""),"Sep 30, 2024")</f>
        <v>Sep 30, 2024</v>
      </c>
      <c r="E1707" s="160" t="str">
        <f ca="1">IFERROR(__xludf.DUMMYFUNCTION("""COMPUTED_VALUE"""),"Script 1")</f>
        <v>Script 1</v>
      </c>
      <c r="F1707" s="160"/>
      <c r="G1707" s="160"/>
      <c r="H1707" s="160"/>
      <c r="I1707" s="160"/>
      <c r="J1707" s="160"/>
      <c r="K1707" s="160"/>
      <c r="L1707" s="160" t="str">
        <f t="shared" ca="1" si="13"/>
        <v>Script 1</v>
      </c>
      <c r="M1707" s="161"/>
      <c r="N1707" s="150"/>
      <c r="O1707" s="150"/>
      <c r="P1707" s="150"/>
      <c r="Q1707" s="150"/>
      <c r="R1707" s="150"/>
      <c r="S1707" s="150"/>
      <c r="T1707" s="150"/>
      <c r="U1707" s="150"/>
      <c r="V1707" s="150"/>
      <c r="W1707" s="150"/>
      <c r="X1707" s="150"/>
      <c r="Y1707" s="150"/>
      <c r="Z1707" s="150"/>
      <c r="AA1707" s="150"/>
    </row>
    <row r="1708" spans="1:27" ht="12.75">
      <c r="A1708" s="150"/>
      <c r="B1708" s="158">
        <f t="shared" si="12"/>
        <v>1700</v>
      </c>
      <c r="C1708" s="159" t="str">
        <f ca="1">IFERROR(__xludf.DUMMYFUNCTION("""COMPUTED_VALUE"""),"Amira Irany")</f>
        <v>Amira Irany</v>
      </c>
      <c r="D1708" s="160" t="str">
        <f ca="1">IFERROR(__xludf.DUMMYFUNCTION("""COMPUTED_VALUE"""),"Sep 30, 2024")</f>
        <v>Sep 30, 2024</v>
      </c>
      <c r="E1708" s="160" t="str">
        <f ca="1">IFERROR(__xludf.DUMMYFUNCTION("""COMPUTED_VALUE"""),"Script 1")</f>
        <v>Script 1</v>
      </c>
      <c r="F1708" s="160"/>
      <c r="G1708" s="160"/>
      <c r="H1708" s="160"/>
      <c r="I1708" s="160"/>
      <c r="J1708" s="160"/>
      <c r="K1708" s="160"/>
      <c r="L1708" s="160" t="str">
        <f t="shared" ca="1" si="13"/>
        <v>Script 1</v>
      </c>
      <c r="M1708" s="161"/>
      <c r="N1708" s="150"/>
      <c r="O1708" s="150"/>
      <c r="P1708" s="150"/>
      <c r="Q1708" s="150"/>
      <c r="R1708" s="150"/>
      <c r="S1708" s="150"/>
      <c r="T1708" s="150"/>
      <c r="U1708" s="150"/>
      <c r="V1708" s="150"/>
      <c r="W1708" s="150"/>
      <c r="X1708" s="150"/>
      <c r="Y1708" s="150"/>
      <c r="Z1708" s="150"/>
      <c r="AA1708" s="150"/>
    </row>
    <row r="1709" spans="1:27" ht="12.75">
      <c r="A1709" s="150"/>
      <c r="B1709" s="158">
        <f t="shared" si="12"/>
        <v>1701</v>
      </c>
      <c r="C1709" s="159" t="str">
        <f ca="1">IFERROR(__xludf.DUMMYFUNCTION("""COMPUTED_VALUE"""),"Adriana Suhaimee")</f>
        <v>Adriana Suhaimee</v>
      </c>
      <c r="D1709" s="160" t="str">
        <f ca="1">IFERROR(__xludf.DUMMYFUNCTION("""COMPUTED_VALUE"""),"Sep 30, 2024")</f>
        <v>Sep 30, 2024</v>
      </c>
      <c r="E1709" s="160" t="str">
        <f ca="1">IFERROR(__xludf.DUMMYFUNCTION("""COMPUTED_VALUE"""),"Script 1")</f>
        <v>Script 1</v>
      </c>
      <c r="F1709" s="160"/>
      <c r="G1709" s="160"/>
      <c r="H1709" s="160"/>
      <c r="I1709" s="160"/>
      <c r="J1709" s="160"/>
      <c r="K1709" s="160"/>
      <c r="L1709" s="160" t="str">
        <f t="shared" ca="1" si="13"/>
        <v>Script 1</v>
      </c>
      <c r="M1709" s="161"/>
      <c r="N1709" s="150"/>
      <c r="O1709" s="150"/>
      <c r="P1709" s="150"/>
      <c r="Q1709" s="150"/>
      <c r="R1709" s="150"/>
      <c r="S1709" s="150"/>
      <c r="T1709" s="150"/>
      <c r="U1709" s="150"/>
      <c r="V1709" s="150"/>
      <c r="W1709" s="150"/>
      <c r="X1709" s="150"/>
      <c r="Y1709" s="150"/>
      <c r="Z1709" s="150"/>
      <c r="AA1709" s="150"/>
    </row>
    <row r="1710" spans="1:27" ht="12.75">
      <c r="A1710" s="150"/>
      <c r="B1710" s="158">
        <f t="shared" si="12"/>
        <v>1702</v>
      </c>
      <c r="C1710" s="159" t="str">
        <f ca="1">IFERROR(__xludf.DUMMYFUNCTION("""COMPUTED_VALUE"""),"Nur Batrisyia Zubir")</f>
        <v>Nur Batrisyia Zubir</v>
      </c>
      <c r="D1710" s="160" t="str">
        <f ca="1">IFERROR(__xludf.DUMMYFUNCTION("""COMPUTED_VALUE"""),"Sep 30, 2024")</f>
        <v>Sep 30, 2024</v>
      </c>
      <c r="E1710" s="160" t="str">
        <f ca="1">IFERROR(__xludf.DUMMYFUNCTION("""COMPUTED_VALUE"""),"Script 1")</f>
        <v>Script 1</v>
      </c>
      <c r="F1710" s="160"/>
      <c r="G1710" s="160"/>
      <c r="H1710" s="160"/>
      <c r="I1710" s="160"/>
      <c r="J1710" s="160"/>
      <c r="K1710" s="160"/>
      <c r="L1710" s="160" t="str">
        <f t="shared" ca="1" si="13"/>
        <v>Script 1</v>
      </c>
      <c r="M1710" s="161"/>
      <c r="N1710" s="150"/>
      <c r="O1710" s="150"/>
      <c r="P1710" s="150"/>
      <c r="Q1710" s="150"/>
      <c r="R1710" s="150"/>
      <c r="S1710" s="150"/>
      <c r="T1710" s="150"/>
      <c r="U1710" s="150"/>
      <c r="V1710" s="150"/>
      <c r="W1710" s="150"/>
      <c r="X1710" s="150"/>
      <c r="Y1710" s="150"/>
      <c r="Z1710" s="150"/>
      <c r="AA1710" s="150"/>
    </row>
    <row r="1711" spans="1:27" ht="12.75">
      <c r="A1711" s="150"/>
      <c r="B1711" s="158">
        <f t="shared" si="12"/>
        <v>1703</v>
      </c>
      <c r="C1711" s="159" t="str">
        <f ca="1">IFERROR(__xludf.DUMMYFUNCTION("""COMPUTED_VALUE"""),"AMIRA NAZIRA ROSAMRAN")</f>
        <v>AMIRA NAZIRA ROSAMRAN</v>
      </c>
      <c r="D1711" s="160" t="str">
        <f ca="1">IFERROR(__xludf.DUMMYFUNCTION("""COMPUTED_VALUE"""),"Sep 30, 2024")</f>
        <v>Sep 30, 2024</v>
      </c>
      <c r="E1711" s="160" t="str">
        <f ca="1">IFERROR(__xludf.DUMMYFUNCTION("""COMPUTED_VALUE"""),"Script 1")</f>
        <v>Script 1</v>
      </c>
      <c r="F1711" s="160"/>
      <c r="G1711" s="160"/>
      <c r="H1711" s="160"/>
      <c r="I1711" s="160"/>
      <c r="J1711" s="160"/>
      <c r="K1711" s="160"/>
      <c r="L1711" s="160" t="str">
        <f t="shared" ca="1" si="13"/>
        <v>Script 1</v>
      </c>
      <c r="M1711" s="161"/>
      <c r="N1711" s="150"/>
      <c r="O1711" s="150"/>
      <c r="P1711" s="150"/>
      <c r="Q1711" s="150"/>
      <c r="R1711" s="150"/>
      <c r="S1711" s="150"/>
      <c r="T1711" s="150"/>
      <c r="U1711" s="150"/>
      <c r="V1711" s="150"/>
      <c r="W1711" s="150"/>
      <c r="X1711" s="150"/>
      <c r="Y1711" s="150"/>
      <c r="Z1711" s="150"/>
      <c r="AA1711" s="150"/>
    </row>
    <row r="1712" spans="1:27" ht="12.75">
      <c r="A1712" s="150"/>
      <c r="B1712" s="158">
        <f t="shared" si="12"/>
        <v>1704</v>
      </c>
      <c r="C1712" s="159" t="str">
        <f ca="1">IFERROR(__xludf.DUMMYFUNCTION("""COMPUTED_VALUE"""),"Ahmad Syukran Azmi")</f>
        <v>Ahmad Syukran Azmi</v>
      </c>
      <c r="D1712" s="160" t="str">
        <f ca="1">IFERROR(__xludf.DUMMYFUNCTION("""COMPUTED_VALUE"""),"Sep 30, 2024")</f>
        <v>Sep 30, 2024</v>
      </c>
      <c r="E1712" s="160" t="str">
        <f ca="1">IFERROR(__xludf.DUMMYFUNCTION("""COMPUTED_VALUE"""),"Script 1")</f>
        <v>Script 1</v>
      </c>
      <c r="F1712" s="160"/>
      <c r="G1712" s="160"/>
      <c r="H1712" s="160"/>
      <c r="I1712" s="160"/>
      <c r="J1712" s="160"/>
      <c r="K1712" s="160"/>
      <c r="L1712" s="160" t="str">
        <f t="shared" ca="1" si="13"/>
        <v>Script 1</v>
      </c>
      <c r="M1712" s="161"/>
      <c r="N1712" s="150"/>
      <c r="O1712" s="150"/>
      <c r="P1712" s="150"/>
      <c r="Q1712" s="150"/>
      <c r="R1712" s="150"/>
      <c r="S1712" s="150"/>
      <c r="T1712" s="150"/>
      <c r="U1712" s="150"/>
      <c r="V1712" s="150"/>
      <c r="W1712" s="150"/>
      <c r="X1712" s="150"/>
      <c r="Y1712" s="150"/>
      <c r="Z1712" s="150"/>
      <c r="AA1712" s="150"/>
    </row>
    <row r="1713" spans="1:27" ht="12.75">
      <c r="A1713" s="150"/>
      <c r="B1713" s="158">
        <f t="shared" si="12"/>
        <v>1705</v>
      </c>
      <c r="C1713" s="159" t="str">
        <f ca="1">IFERROR(__xludf.DUMMYFUNCTION("""COMPUTED_VALUE"""),"Sharul Amir")</f>
        <v>Sharul Amir</v>
      </c>
      <c r="D1713" s="160" t="str">
        <f ca="1">IFERROR(__xludf.DUMMYFUNCTION("""COMPUTED_VALUE"""),"Sep 30, 2024")</f>
        <v>Sep 30, 2024</v>
      </c>
      <c r="E1713" s="160" t="str">
        <f ca="1">IFERROR(__xludf.DUMMYFUNCTION("""COMPUTED_VALUE"""),"Script 1")</f>
        <v>Script 1</v>
      </c>
      <c r="F1713" s="160"/>
      <c r="G1713" s="160"/>
      <c r="H1713" s="160"/>
      <c r="I1713" s="160"/>
      <c r="J1713" s="160"/>
      <c r="K1713" s="160"/>
      <c r="L1713" s="160" t="str">
        <f t="shared" ca="1" si="13"/>
        <v>Script 1</v>
      </c>
      <c r="M1713" s="161"/>
      <c r="N1713" s="150"/>
      <c r="O1713" s="150"/>
      <c r="P1713" s="150"/>
      <c r="Q1713" s="150"/>
      <c r="R1713" s="150"/>
      <c r="S1713" s="150"/>
      <c r="T1713" s="150"/>
      <c r="U1713" s="150"/>
      <c r="V1713" s="150"/>
      <c r="W1713" s="150"/>
      <c r="X1713" s="150"/>
      <c r="Y1713" s="150"/>
      <c r="Z1713" s="150"/>
      <c r="AA1713" s="150"/>
    </row>
    <row r="1714" spans="1:27" ht="12.75">
      <c r="A1714" s="150"/>
      <c r="B1714" s="158">
        <f t="shared" si="12"/>
        <v>1706</v>
      </c>
      <c r="C1714" s="159" t="str">
        <f ca="1">IFERROR(__xludf.DUMMYFUNCTION("""COMPUTED_VALUE"""),"Farah Izzati Abdul Hamid")</f>
        <v>Farah Izzati Abdul Hamid</v>
      </c>
      <c r="D1714" s="160" t="str">
        <f ca="1">IFERROR(__xludf.DUMMYFUNCTION("""COMPUTED_VALUE"""),"Sep 30, 2024")</f>
        <v>Sep 30, 2024</v>
      </c>
      <c r="E1714" s="160" t="str">
        <f ca="1">IFERROR(__xludf.DUMMYFUNCTION("""COMPUTED_VALUE"""),"Script 1")</f>
        <v>Script 1</v>
      </c>
      <c r="F1714" s="160"/>
      <c r="G1714" s="160"/>
      <c r="H1714" s="160"/>
      <c r="I1714" s="160"/>
      <c r="J1714" s="160"/>
      <c r="K1714" s="160"/>
      <c r="L1714" s="160" t="str">
        <f t="shared" ca="1" si="13"/>
        <v>Script 1</v>
      </c>
      <c r="M1714" s="161"/>
      <c r="N1714" s="150"/>
      <c r="O1714" s="150"/>
      <c r="P1714" s="150"/>
      <c r="Q1714" s="150"/>
      <c r="R1714" s="150"/>
      <c r="S1714" s="150"/>
      <c r="T1714" s="150"/>
      <c r="U1714" s="150"/>
      <c r="V1714" s="150"/>
      <c r="W1714" s="150"/>
      <c r="X1714" s="150"/>
      <c r="Y1714" s="150"/>
      <c r="Z1714" s="150"/>
      <c r="AA1714" s="150"/>
    </row>
    <row r="1715" spans="1:27" ht="12.75">
      <c r="A1715" s="150"/>
      <c r="B1715" s="158">
        <f t="shared" si="12"/>
        <v>1707</v>
      </c>
      <c r="C1715" s="159" t="str">
        <f ca="1">IFERROR(__xludf.DUMMYFUNCTION("""COMPUTED_VALUE"""),"Aina Najiha")</f>
        <v>Aina Najiha</v>
      </c>
      <c r="D1715" s="160" t="str">
        <f ca="1">IFERROR(__xludf.DUMMYFUNCTION("""COMPUTED_VALUE"""),"Sep 30, 2024")</f>
        <v>Sep 30, 2024</v>
      </c>
      <c r="E1715" s="160" t="str">
        <f ca="1">IFERROR(__xludf.DUMMYFUNCTION("""COMPUTED_VALUE"""),"Script 1")</f>
        <v>Script 1</v>
      </c>
      <c r="F1715" s="160"/>
      <c r="G1715" s="160"/>
      <c r="H1715" s="160"/>
      <c r="I1715" s="160"/>
      <c r="J1715" s="160"/>
      <c r="K1715" s="160"/>
      <c r="L1715" s="160" t="str">
        <f t="shared" ca="1" si="13"/>
        <v>Script 1</v>
      </c>
      <c r="M1715" s="161"/>
      <c r="N1715" s="150"/>
      <c r="O1715" s="150"/>
      <c r="P1715" s="150"/>
      <c r="Q1715" s="150"/>
      <c r="R1715" s="150"/>
      <c r="S1715" s="150"/>
      <c r="T1715" s="150"/>
      <c r="U1715" s="150"/>
      <c r="V1715" s="150"/>
      <c r="W1715" s="150"/>
      <c r="X1715" s="150"/>
      <c r="Y1715" s="150"/>
      <c r="Z1715" s="150"/>
      <c r="AA1715" s="150"/>
    </row>
    <row r="1716" spans="1:27" ht="12.75">
      <c r="A1716" s="150"/>
      <c r="B1716" s="158">
        <f t="shared" si="12"/>
        <v>1708</v>
      </c>
      <c r="C1716" s="159" t="str">
        <f ca="1">IFERROR(__xludf.DUMMYFUNCTION("""COMPUTED_VALUE"""),"Muhammad Firdaus Bin Mohd Shaiful Azhar")</f>
        <v>Muhammad Firdaus Bin Mohd Shaiful Azhar</v>
      </c>
      <c r="D1716" s="160" t="str">
        <f ca="1">IFERROR(__xludf.DUMMYFUNCTION("""COMPUTED_VALUE"""),"Sep 30, 2024")</f>
        <v>Sep 30, 2024</v>
      </c>
      <c r="E1716" s="160" t="str">
        <f ca="1">IFERROR(__xludf.DUMMYFUNCTION("""COMPUTED_VALUE"""),"Script 1")</f>
        <v>Script 1</v>
      </c>
      <c r="F1716" s="160"/>
      <c r="G1716" s="160"/>
      <c r="H1716" s="160"/>
      <c r="I1716" s="160"/>
      <c r="J1716" s="160"/>
      <c r="K1716" s="160"/>
      <c r="L1716" s="160" t="str">
        <f t="shared" ca="1" si="13"/>
        <v>Script 1</v>
      </c>
      <c r="M1716" s="161"/>
      <c r="N1716" s="150"/>
      <c r="O1716" s="150"/>
      <c r="P1716" s="150"/>
      <c r="Q1716" s="150"/>
      <c r="R1716" s="150"/>
      <c r="S1716" s="150"/>
      <c r="T1716" s="150"/>
      <c r="U1716" s="150"/>
      <c r="V1716" s="150"/>
      <c r="W1716" s="150"/>
      <c r="X1716" s="150"/>
      <c r="Y1716" s="150"/>
      <c r="Z1716" s="150"/>
      <c r="AA1716" s="150"/>
    </row>
    <row r="1717" spans="1:27" ht="12.75">
      <c r="A1717" s="150"/>
      <c r="B1717" s="158">
        <f t="shared" si="12"/>
        <v>1709</v>
      </c>
      <c r="C1717" s="159" t="str">
        <f ca="1">IFERROR(__xludf.DUMMYFUNCTION("""COMPUTED_VALUE"""),"Qistina Walin Mohd Azrin")</f>
        <v>Qistina Walin Mohd Azrin</v>
      </c>
      <c r="D1717" s="160" t="str">
        <f ca="1">IFERROR(__xludf.DUMMYFUNCTION("""COMPUTED_VALUE"""),"Sep 30, 2024")</f>
        <v>Sep 30, 2024</v>
      </c>
      <c r="E1717" s="160" t="str">
        <f ca="1">IFERROR(__xludf.DUMMYFUNCTION("""COMPUTED_VALUE"""),"Script 1")</f>
        <v>Script 1</v>
      </c>
      <c r="F1717" s="160"/>
      <c r="G1717" s="160"/>
      <c r="H1717" s="160"/>
      <c r="I1717" s="160"/>
      <c r="J1717" s="160"/>
      <c r="K1717" s="160"/>
      <c r="L1717" s="160" t="str">
        <f t="shared" ca="1" si="13"/>
        <v>Script 1</v>
      </c>
      <c r="M1717" s="161"/>
      <c r="N1717" s="150"/>
      <c r="O1717" s="150"/>
      <c r="P1717" s="150"/>
      <c r="Q1717" s="150"/>
      <c r="R1717" s="150"/>
      <c r="S1717" s="150"/>
      <c r="T1717" s="150"/>
      <c r="U1717" s="150"/>
      <c r="V1717" s="150"/>
      <c r="W1717" s="150"/>
      <c r="X1717" s="150"/>
      <c r="Y1717" s="150"/>
      <c r="Z1717" s="150"/>
      <c r="AA1717" s="150"/>
    </row>
    <row r="1718" spans="1:27" ht="12.75">
      <c r="A1718" s="150"/>
      <c r="B1718" s="158">
        <f t="shared" si="12"/>
        <v>1710</v>
      </c>
      <c r="C1718" s="159" t="str">
        <f ca="1">IFERROR(__xludf.DUMMYFUNCTION("""COMPUTED_VALUE"""),"Mohammad Fitri")</f>
        <v>Mohammad Fitri</v>
      </c>
      <c r="D1718" s="160" t="str">
        <f ca="1">IFERROR(__xludf.DUMMYFUNCTION("""COMPUTED_VALUE"""),"Sep 30, 2024")</f>
        <v>Sep 30, 2024</v>
      </c>
      <c r="E1718" s="160" t="str">
        <f ca="1">IFERROR(__xludf.DUMMYFUNCTION("""COMPUTED_VALUE"""),"Script 1")</f>
        <v>Script 1</v>
      </c>
      <c r="F1718" s="160"/>
      <c r="G1718" s="160"/>
      <c r="H1718" s="160"/>
      <c r="I1718" s="160"/>
      <c r="J1718" s="160"/>
      <c r="K1718" s="160"/>
      <c r="L1718" s="160" t="str">
        <f t="shared" ca="1" si="13"/>
        <v>Script 1</v>
      </c>
      <c r="M1718" s="161"/>
      <c r="N1718" s="150"/>
      <c r="O1718" s="150"/>
      <c r="P1718" s="150"/>
      <c r="Q1718" s="150"/>
      <c r="R1718" s="150"/>
      <c r="S1718" s="150"/>
      <c r="T1718" s="150"/>
      <c r="U1718" s="150"/>
      <c r="V1718" s="150"/>
      <c r="W1718" s="150"/>
      <c r="X1718" s="150"/>
      <c r="Y1718" s="150"/>
      <c r="Z1718" s="150"/>
      <c r="AA1718" s="150"/>
    </row>
    <row r="1719" spans="1:27" ht="12.75">
      <c r="A1719" s="150"/>
      <c r="B1719" s="158">
        <f t="shared" si="12"/>
        <v>1711</v>
      </c>
      <c r="C1719" s="159" t="str">
        <f ca="1">IFERROR(__xludf.DUMMYFUNCTION("""COMPUTED_VALUE"""),"Nurul Afifah Fauzi")</f>
        <v>Nurul Afifah Fauzi</v>
      </c>
      <c r="D1719" s="160" t="str">
        <f ca="1">IFERROR(__xludf.DUMMYFUNCTION("""COMPUTED_VALUE"""),"Sep 30, 2024")</f>
        <v>Sep 30, 2024</v>
      </c>
      <c r="E1719" s="160" t="str">
        <f ca="1">IFERROR(__xludf.DUMMYFUNCTION("""COMPUTED_VALUE"""),"Script 1")</f>
        <v>Script 1</v>
      </c>
      <c r="F1719" s="160"/>
      <c r="G1719" s="160"/>
      <c r="H1719" s="160"/>
      <c r="I1719" s="160"/>
      <c r="J1719" s="160"/>
      <c r="K1719" s="160"/>
      <c r="L1719" s="160" t="str">
        <f t="shared" ca="1" si="13"/>
        <v>Script 1</v>
      </c>
      <c r="M1719" s="161"/>
      <c r="N1719" s="150"/>
      <c r="O1719" s="150"/>
      <c r="P1719" s="150"/>
      <c r="Q1719" s="150"/>
      <c r="R1719" s="150"/>
      <c r="S1719" s="150"/>
      <c r="T1719" s="150"/>
      <c r="U1719" s="150"/>
      <c r="V1719" s="150"/>
      <c r="W1719" s="150"/>
      <c r="X1719" s="150"/>
      <c r="Y1719" s="150"/>
      <c r="Z1719" s="150"/>
      <c r="AA1719" s="150"/>
    </row>
    <row r="1720" spans="1:27" ht="12.75">
      <c r="A1720" s="150"/>
      <c r="B1720" s="158">
        <f t="shared" si="12"/>
        <v>1712</v>
      </c>
      <c r="C1720" s="159" t="str">
        <f ca="1">IFERROR(__xludf.DUMMYFUNCTION("""COMPUTED_VALUE"""),"NURUL AYU NAJWA MOHD ZUBIR")</f>
        <v>NURUL AYU NAJWA MOHD ZUBIR</v>
      </c>
      <c r="D1720" s="160" t="str">
        <f ca="1">IFERROR(__xludf.DUMMYFUNCTION("""COMPUTED_VALUE"""),"Sep 26, 2024")</f>
        <v>Sep 26, 2024</v>
      </c>
      <c r="E1720" s="160" t="str">
        <f ca="1">IFERROR(__xludf.DUMMYFUNCTION("""COMPUTED_VALUE"""),"Script 1")</f>
        <v>Script 1</v>
      </c>
      <c r="F1720" s="160"/>
      <c r="G1720" s="160"/>
      <c r="H1720" s="160"/>
      <c r="I1720" s="160"/>
      <c r="J1720" s="160"/>
      <c r="K1720" s="160"/>
      <c r="L1720" s="160" t="str">
        <f t="shared" ca="1" si="13"/>
        <v>Script 1</v>
      </c>
      <c r="M1720" s="161"/>
      <c r="N1720" s="150"/>
      <c r="O1720" s="150"/>
      <c r="P1720" s="150"/>
      <c r="Q1720" s="150"/>
      <c r="R1720" s="150"/>
      <c r="S1720" s="150"/>
      <c r="T1720" s="150"/>
      <c r="U1720" s="150"/>
      <c r="V1720" s="150"/>
      <c r="W1720" s="150"/>
      <c r="X1720" s="150"/>
      <c r="Y1720" s="150"/>
      <c r="Z1720" s="150"/>
      <c r="AA1720" s="150"/>
    </row>
    <row r="1721" spans="1:27" ht="12.75">
      <c r="A1721" s="150"/>
      <c r="B1721" s="158">
        <f t="shared" si="12"/>
        <v>1713</v>
      </c>
      <c r="C1721" s="159" t="str">
        <f ca="1">IFERROR(__xludf.DUMMYFUNCTION("""COMPUTED_VALUE"""),"Syazza Sobri")</f>
        <v>Syazza Sobri</v>
      </c>
      <c r="D1721" s="160" t="str">
        <f ca="1">IFERROR(__xludf.DUMMYFUNCTION("""COMPUTED_VALUE"""),"Sep 26, 2024")</f>
        <v>Sep 26, 2024</v>
      </c>
      <c r="E1721" s="160" t="str">
        <f ca="1">IFERROR(__xludf.DUMMYFUNCTION("""COMPUTED_VALUE"""),"Script 1")</f>
        <v>Script 1</v>
      </c>
      <c r="F1721" s="160"/>
      <c r="G1721" s="160"/>
      <c r="H1721" s="160"/>
      <c r="I1721" s="160"/>
      <c r="J1721" s="160"/>
      <c r="K1721" s="160"/>
      <c r="L1721" s="160" t="str">
        <f t="shared" ca="1" si="13"/>
        <v>Script 1</v>
      </c>
      <c r="M1721" s="161"/>
      <c r="N1721" s="150"/>
      <c r="O1721" s="150"/>
      <c r="P1721" s="150"/>
      <c r="Q1721" s="150"/>
      <c r="R1721" s="150"/>
      <c r="S1721" s="150"/>
      <c r="T1721" s="150"/>
      <c r="U1721" s="150"/>
      <c r="V1721" s="150"/>
      <c r="W1721" s="150"/>
      <c r="X1721" s="150"/>
      <c r="Y1721" s="150"/>
      <c r="Z1721" s="150"/>
      <c r="AA1721" s="150"/>
    </row>
    <row r="1722" spans="1:27" ht="12.75">
      <c r="A1722" s="150"/>
      <c r="B1722" s="158">
        <f t="shared" si="12"/>
        <v>1714</v>
      </c>
      <c r="C1722" s="159" t="str">
        <f ca="1">IFERROR(__xludf.DUMMYFUNCTION("""COMPUTED_VALUE"""),"Muhammad Noor Syafeeq Ran")</f>
        <v>Muhammad Noor Syafeeq Ran</v>
      </c>
      <c r="D1722" s="160" t="str">
        <f ca="1">IFERROR(__xludf.DUMMYFUNCTION("""COMPUTED_VALUE"""),"Sep 26, 2024")</f>
        <v>Sep 26, 2024</v>
      </c>
      <c r="E1722" s="160" t="str">
        <f ca="1">IFERROR(__xludf.DUMMYFUNCTION("""COMPUTED_VALUE"""),"Script 1")</f>
        <v>Script 1</v>
      </c>
      <c r="F1722" s="160"/>
      <c r="G1722" s="160"/>
      <c r="H1722" s="160"/>
      <c r="I1722" s="160"/>
      <c r="J1722" s="160"/>
      <c r="K1722" s="160"/>
      <c r="L1722" s="160" t="str">
        <f t="shared" ca="1" si="13"/>
        <v>Script 1</v>
      </c>
      <c r="M1722" s="161"/>
      <c r="N1722" s="150"/>
      <c r="O1722" s="150"/>
      <c r="P1722" s="150"/>
      <c r="Q1722" s="150"/>
      <c r="R1722" s="150"/>
      <c r="S1722" s="150"/>
      <c r="T1722" s="150"/>
      <c r="U1722" s="150"/>
      <c r="V1722" s="150"/>
      <c r="W1722" s="150"/>
      <c r="X1722" s="150"/>
      <c r="Y1722" s="150"/>
      <c r="Z1722" s="150"/>
      <c r="AA1722" s="150"/>
    </row>
    <row r="1723" spans="1:27" ht="12.75">
      <c r="A1723" s="150"/>
      <c r="B1723" s="158">
        <f t="shared" si="12"/>
        <v>1715</v>
      </c>
      <c r="C1723" s="159" t="str">
        <f ca="1">IFERROR(__xludf.DUMMYFUNCTION("""COMPUTED_VALUE"""),"Ahmad Syahir Ahmad Tarmizi")</f>
        <v>Ahmad Syahir Ahmad Tarmizi</v>
      </c>
      <c r="D1723" s="160" t="str">
        <f ca="1">IFERROR(__xludf.DUMMYFUNCTION("""COMPUTED_VALUE"""),"Sep 26, 2024")</f>
        <v>Sep 26, 2024</v>
      </c>
      <c r="E1723" s="160" t="str">
        <f ca="1">IFERROR(__xludf.DUMMYFUNCTION("""COMPUTED_VALUE"""),"Script 1")</f>
        <v>Script 1</v>
      </c>
      <c r="F1723" s="160"/>
      <c r="G1723" s="160"/>
      <c r="H1723" s="160"/>
      <c r="I1723" s="160"/>
      <c r="J1723" s="160"/>
      <c r="K1723" s="160"/>
      <c r="L1723" s="160" t="str">
        <f t="shared" ca="1" si="13"/>
        <v>Script 1</v>
      </c>
      <c r="M1723" s="161"/>
      <c r="N1723" s="150"/>
      <c r="O1723" s="150"/>
      <c r="P1723" s="150"/>
      <c r="Q1723" s="150"/>
      <c r="R1723" s="150"/>
      <c r="S1723" s="150"/>
      <c r="T1723" s="150"/>
      <c r="U1723" s="150"/>
      <c r="V1723" s="150"/>
      <c r="W1723" s="150"/>
      <c r="X1723" s="150"/>
      <c r="Y1723" s="150"/>
      <c r="Z1723" s="150"/>
      <c r="AA1723" s="150"/>
    </row>
    <row r="1724" spans="1:27" ht="12.75">
      <c r="A1724" s="150"/>
      <c r="B1724" s="158">
        <f t="shared" si="12"/>
        <v>1716</v>
      </c>
      <c r="C1724" s="159" t="str">
        <f ca="1">IFERROR(__xludf.DUMMYFUNCTION("""COMPUTED_VALUE"""),"Nurdanish Effendi Roestam Effendi")</f>
        <v>Nurdanish Effendi Roestam Effendi</v>
      </c>
      <c r="D1724" s="160" t="str">
        <f ca="1">IFERROR(__xludf.DUMMYFUNCTION("""COMPUTED_VALUE"""),"Sep 26, 2024")</f>
        <v>Sep 26, 2024</v>
      </c>
      <c r="E1724" s="160" t="str">
        <f ca="1">IFERROR(__xludf.DUMMYFUNCTION("""COMPUTED_VALUE"""),"Script 1")</f>
        <v>Script 1</v>
      </c>
      <c r="F1724" s="160"/>
      <c r="G1724" s="160"/>
      <c r="H1724" s="160"/>
      <c r="I1724" s="160"/>
      <c r="J1724" s="160"/>
      <c r="K1724" s="160"/>
      <c r="L1724" s="160" t="str">
        <f t="shared" ca="1" si="13"/>
        <v>Script 1</v>
      </c>
      <c r="M1724" s="161"/>
      <c r="N1724" s="150"/>
      <c r="O1724" s="150"/>
      <c r="P1724" s="150"/>
      <c r="Q1724" s="150"/>
      <c r="R1724" s="150"/>
      <c r="S1724" s="150"/>
      <c r="T1724" s="150"/>
      <c r="U1724" s="150"/>
      <c r="V1724" s="150"/>
      <c r="W1724" s="150"/>
      <c r="X1724" s="150"/>
      <c r="Y1724" s="150"/>
      <c r="Z1724" s="150"/>
      <c r="AA1724" s="150"/>
    </row>
    <row r="1725" spans="1:27" ht="12.75">
      <c r="A1725" s="150"/>
      <c r="B1725" s="158">
        <f t="shared" si="12"/>
        <v>1717</v>
      </c>
      <c r="C1725" s="159" t="str">
        <f ca="1">IFERROR(__xludf.DUMMYFUNCTION("""COMPUTED_VALUE"""),"Nur Syuhada Hairol Azwan")</f>
        <v>Nur Syuhada Hairol Azwan</v>
      </c>
      <c r="D1725" s="160" t="str">
        <f ca="1">IFERROR(__xludf.DUMMYFUNCTION("""COMPUTED_VALUE"""),"Sep 26, 2024")</f>
        <v>Sep 26, 2024</v>
      </c>
      <c r="E1725" s="160" t="str">
        <f ca="1">IFERROR(__xludf.DUMMYFUNCTION("""COMPUTED_VALUE"""),"Script 1")</f>
        <v>Script 1</v>
      </c>
      <c r="F1725" s="160"/>
      <c r="G1725" s="160"/>
      <c r="H1725" s="160"/>
      <c r="I1725" s="160"/>
      <c r="J1725" s="160"/>
      <c r="K1725" s="160"/>
      <c r="L1725" s="160" t="str">
        <f t="shared" ca="1" si="13"/>
        <v>Script 1</v>
      </c>
      <c r="M1725" s="161"/>
      <c r="N1725" s="150"/>
      <c r="O1725" s="150"/>
      <c r="P1725" s="150"/>
      <c r="Q1725" s="150"/>
      <c r="R1725" s="150"/>
      <c r="S1725" s="150"/>
      <c r="T1725" s="150"/>
      <c r="U1725" s="150"/>
      <c r="V1725" s="150"/>
      <c r="W1725" s="150"/>
      <c r="X1725" s="150"/>
      <c r="Y1725" s="150"/>
      <c r="Z1725" s="150"/>
      <c r="AA1725" s="150"/>
    </row>
    <row r="1726" spans="1:27" ht="12.75">
      <c r="A1726" s="150"/>
      <c r="B1726" s="158">
        <f t="shared" si="12"/>
        <v>1718</v>
      </c>
      <c r="C1726" s="159" t="str">
        <f ca="1">IFERROR(__xludf.DUMMYFUNCTION("""COMPUTED_VALUE"""),"Ahmad Naim Azman")</f>
        <v>Ahmad Naim Azman</v>
      </c>
      <c r="D1726" s="160" t="str">
        <f ca="1">IFERROR(__xludf.DUMMYFUNCTION("""COMPUTED_VALUE"""),"Sep 26, 2024")</f>
        <v>Sep 26, 2024</v>
      </c>
      <c r="E1726" s="160" t="str">
        <f ca="1">IFERROR(__xludf.DUMMYFUNCTION("""COMPUTED_VALUE"""),"Script 1")</f>
        <v>Script 1</v>
      </c>
      <c r="F1726" s="160"/>
      <c r="G1726" s="160"/>
      <c r="H1726" s="160"/>
      <c r="I1726" s="160"/>
      <c r="J1726" s="160"/>
      <c r="K1726" s="160"/>
      <c r="L1726" s="160" t="str">
        <f t="shared" ca="1" si="13"/>
        <v>Script 1</v>
      </c>
      <c r="M1726" s="161"/>
      <c r="N1726" s="150"/>
      <c r="O1726" s="150"/>
      <c r="P1726" s="150"/>
      <c r="Q1726" s="150"/>
      <c r="R1726" s="150"/>
      <c r="S1726" s="150"/>
      <c r="T1726" s="150"/>
      <c r="U1726" s="150"/>
      <c r="V1726" s="150"/>
      <c r="W1726" s="150"/>
      <c r="X1726" s="150"/>
      <c r="Y1726" s="150"/>
      <c r="Z1726" s="150"/>
      <c r="AA1726" s="150"/>
    </row>
    <row r="1727" spans="1:27" ht="12.75">
      <c r="A1727" s="150"/>
      <c r="B1727" s="158">
        <f t="shared" si="12"/>
        <v>1719</v>
      </c>
      <c r="C1727" s="159" t="str">
        <f ca="1">IFERROR(__xludf.DUMMYFUNCTION("""COMPUTED_VALUE"""),"SITI ZAKIAH MOHAMAD HADIS")</f>
        <v>SITI ZAKIAH MOHAMAD HADIS</v>
      </c>
      <c r="D1727" s="160" t="str">
        <f ca="1">IFERROR(__xludf.DUMMYFUNCTION("""COMPUTED_VALUE"""),"Sep 26, 2024")</f>
        <v>Sep 26, 2024</v>
      </c>
      <c r="E1727" s="160" t="str">
        <f ca="1">IFERROR(__xludf.DUMMYFUNCTION("""COMPUTED_VALUE"""),"Script 1")</f>
        <v>Script 1</v>
      </c>
      <c r="F1727" s="160"/>
      <c r="G1727" s="160"/>
      <c r="H1727" s="160"/>
      <c r="I1727" s="160"/>
      <c r="J1727" s="160"/>
      <c r="K1727" s="160"/>
      <c r="L1727" s="160" t="str">
        <f t="shared" ca="1" si="13"/>
        <v>Script 1</v>
      </c>
      <c r="M1727" s="161"/>
      <c r="N1727" s="150"/>
      <c r="O1727" s="150"/>
      <c r="P1727" s="150"/>
      <c r="Q1727" s="150"/>
      <c r="R1727" s="150"/>
      <c r="S1727" s="150"/>
      <c r="T1727" s="150"/>
      <c r="U1727" s="150"/>
      <c r="V1727" s="150"/>
      <c r="W1727" s="150"/>
      <c r="X1727" s="150"/>
      <c r="Y1727" s="150"/>
      <c r="Z1727" s="150"/>
      <c r="AA1727" s="150"/>
    </row>
    <row r="1728" spans="1:27" ht="12.75">
      <c r="A1728" s="150"/>
      <c r="B1728" s="158">
        <f t="shared" si="12"/>
        <v>1720</v>
      </c>
      <c r="C1728" s="159" t="str">
        <f ca="1">IFERROR(__xludf.DUMMYFUNCTION("""COMPUTED_VALUE"""),"Nadiah Najib")</f>
        <v>Nadiah Najib</v>
      </c>
      <c r="D1728" s="160" t="str">
        <f ca="1">IFERROR(__xludf.DUMMYFUNCTION("""COMPUTED_VALUE"""),"Sep 26, 2024")</f>
        <v>Sep 26, 2024</v>
      </c>
      <c r="E1728" s="160" t="str">
        <f ca="1">IFERROR(__xludf.DUMMYFUNCTION("""COMPUTED_VALUE"""),"Script 1")</f>
        <v>Script 1</v>
      </c>
      <c r="F1728" s="160"/>
      <c r="G1728" s="160"/>
      <c r="H1728" s="160"/>
      <c r="I1728" s="160"/>
      <c r="J1728" s="160"/>
      <c r="K1728" s="160"/>
      <c r="L1728" s="160" t="str">
        <f t="shared" ca="1" si="13"/>
        <v>Script 1</v>
      </c>
      <c r="M1728" s="161"/>
      <c r="N1728" s="150"/>
      <c r="O1728" s="150"/>
      <c r="P1728" s="150"/>
      <c r="Q1728" s="150"/>
      <c r="R1728" s="150"/>
      <c r="S1728" s="150"/>
      <c r="T1728" s="150"/>
      <c r="U1728" s="150"/>
      <c r="V1728" s="150"/>
      <c r="W1728" s="150"/>
      <c r="X1728" s="150"/>
      <c r="Y1728" s="150"/>
      <c r="Z1728" s="150"/>
      <c r="AA1728" s="150"/>
    </row>
    <row r="1729" spans="1:27" ht="12.75">
      <c r="A1729" s="150"/>
      <c r="B1729" s="158">
        <f t="shared" si="12"/>
        <v>1721</v>
      </c>
      <c r="C1729" s="159" t="str">
        <f ca="1">IFERROR(__xludf.DUMMYFUNCTION("""COMPUTED_VALUE"""),"Khairum Mawaddah Halimi")</f>
        <v>Khairum Mawaddah Halimi</v>
      </c>
      <c r="D1729" s="160" t="str">
        <f ca="1">IFERROR(__xludf.DUMMYFUNCTION("""COMPUTED_VALUE"""),"Sep 26, 2024")</f>
        <v>Sep 26, 2024</v>
      </c>
      <c r="E1729" s="160" t="str">
        <f ca="1">IFERROR(__xludf.DUMMYFUNCTION("""COMPUTED_VALUE"""),"Script 1")</f>
        <v>Script 1</v>
      </c>
      <c r="F1729" s="160"/>
      <c r="G1729" s="160"/>
      <c r="H1729" s="160"/>
      <c r="I1729" s="160"/>
      <c r="J1729" s="160"/>
      <c r="K1729" s="160"/>
      <c r="L1729" s="160" t="str">
        <f t="shared" ca="1" si="13"/>
        <v>Script 1</v>
      </c>
      <c r="M1729" s="161"/>
      <c r="N1729" s="150"/>
      <c r="O1729" s="150"/>
      <c r="P1729" s="150"/>
      <c r="Q1729" s="150"/>
      <c r="R1729" s="150"/>
      <c r="S1729" s="150"/>
      <c r="T1729" s="150"/>
      <c r="U1729" s="150"/>
      <c r="V1729" s="150"/>
      <c r="W1729" s="150"/>
      <c r="X1729" s="150"/>
      <c r="Y1729" s="150"/>
      <c r="Z1729" s="150"/>
      <c r="AA1729" s="150"/>
    </row>
    <row r="1730" spans="1:27" ht="12.75">
      <c r="A1730" s="150"/>
      <c r="B1730" s="158">
        <f t="shared" si="12"/>
        <v>1722</v>
      </c>
      <c r="C1730" s="159" t="str">
        <f ca="1">IFERROR(__xludf.DUMMYFUNCTION("""COMPUTED_VALUE"""),"Hana Abdullah")</f>
        <v>Hana Abdullah</v>
      </c>
      <c r="D1730" s="160" t="str">
        <f ca="1">IFERROR(__xludf.DUMMYFUNCTION("""COMPUTED_VALUE"""),"Sep 26, 2024")</f>
        <v>Sep 26, 2024</v>
      </c>
      <c r="E1730" s="160" t="str">
        <f ca="1">IFERROR(__xludf.DUMMYFUNCTION("""COMPUTED_VALUE"""),"Script 1")</f>
        <v>Script 1</v>
      </c>
      <c r="F1730" s="160"/>
      <c r="G1730" s="160"/>
      <c r="H1730" s="160"/>
      <c r="I1730" s="160"/>
      <c r="J1730" s="160"/>
      <c r="K1730" s="160"/>
      <c r="L1730" s="160" t="str">
        <f t="shared" ca="1" si="13"/>
        <v>Script 1</v>
      </c>
      <c r="M1730" s="161"/>
      <c r="N1730" s="150"/>
      <c r="O1730" s="150"/>
      <c r="P1730" s="150"/>
      <c r="Q1730" s="150"/>
      <c r="R1730" s="150"/>
      <c r="S1730" s="150"/>
      <c r="T1730" s="150"/>
      <c r="U1730" s="150"/>
      <c r="V1730" s="150"/>
      <c r="W1730" s="150"/>
      <c r="X1730" s="150"/>
      <c r="Y1730" s="150"/>
      <c r="Z1730" s="150"/>
      <c r="AA1730" s="150"/>
    </row>
    <row r="1731" spans="1:27" ht="12.75">
      <c r="A1731" s="150"/>
      <c r="B1731" s="158">
        <f t="shared" si="12"/>
        <v>1723</v>
      </c>
      <c r="C1731" s="159" t="str">
        <f ca="1">IFERROR(__xludf.DUMMYFUNCTION("""COMPUTED_VALUE"""),"Hazzeen Zavyat")</f>
        <v>Hazzeen Zavyat</v>
      </c>
      <c r="D1731" s="160" t="str">
        <f ca="1">IFERROR(__xludf.DUMMYFUNCTION("""COMPUTED_VALUE"""),"Sep 26, 2024")</f>
        <v>Sep 26, 2024</v>
      </c>
      <c r="E1731" s="160" t="str">
        <f ca="1">IFERROR(__xludf.DUMMYFUNCTION("""COMPUTED_VALUE"""),"Script 1")</f>
        <v>Script 1</v>
      </c>
      <c r="F1731" s="160"/>
      <c r="G1731" s="160"/>
      <c r="H1731" s="160"/>
      <c r="I1731" s="160"/>
      <c r="J1731" s="160"/>
      <c r="K1731" s="160"/>
      <c r="L1731" s="160" t="str">
        <f t="shared" ca="1" si="13"/>
        <v>Script 1</v>
      </c>
      <c r="M1731" s="161"/>
      <c r="N1731" s="150"/>
      <c r="O1731" s="150"/>
      <c r="P1731" s="150"/>
      <c r="Q1731" s="150"/>
      <c r="R1731" s="150"/>
      <c r="S1731" s="150"/>
      <c r="T1731" s="150"/>
      <c r="U1731" s="150"/>
      <c r="V1731" s="150"/>
      <c r="W1731" s="150"/>
      <c r="X1731" s="150"/>
      <c r="Y1731" s="150"/>
      <c r="Z1731" s="150"/>
      <c r="AA1731" s="150"/>
    </row>
    <row r="1732" spans="1:27" ht="12.75">
      <c r="A1732" s="150"/>
      <c r="B1732" s="158">
        <f t="shared" si="12"/>
        <v>1724</v>
      </c>
      <c r="C1732" s="159" t="str">
        <f ca="1">IFERROR(__xludf.DUMMYFUNCTION("""COMPUTED_VALUE"""),"Aisyah Halim")</f>
        <v>Aisyah Halim</v>
      </c>
      <c r="D1732" s="160" t="str">
        <f ca="1">IFERROR(__xludf.DUMMYFUNCTION("""COMPUTED_VALUE"""),"Sep 26, 2024")</f>
        <v>Sep 26, 2024</v>
      </c>
      <c r="E1732" s="160" t="str">
        <f ca="1">IFERROR(__xludf.DUMMYFUNCTION("""COMPUTED_VALUE"""),"Script 1")</f>
        <v>Script 1</v>
      </c>
      <c r="F1732" s="160"/>
      <c r="G1732" s="160"/>
      <c r="H1732" s="160"/>
      <c r="I1732" s="160"/>
      <c r="J1732" s="160"/>
      <c r="K1732" s="160"/>
      <c r="L1732" s="160" t="str">
        <f t="shared" ca="1" si="13"/>
        <v>Script 1</v>
      </c>
      <c r="M1732" s="161"/>
      <c r="N1732" s="150"/>
      <c r="O1732" s="150"/>
      <c r="P1732" s="150"/>
      <c r="Q1732" s="150"/>
      <c r="R1732" s="150"/>
      <c r="S1732" s="150"/>
      <c r="T1732" s="150"/>
      <c r="U1732" s="150"/>
      <c r="V1732" s="150"/>
      <c r="W1732" s="150"/>
      <c r="X1732" s="150"/>
      <c r="Y1732" s="150"/>
      <c r="Z1732" s="150"/>
      <c r="AA1732" s="150"/>
    </row>
    <row r="1733" spans="1:27" ht="12.75">
      <c r="A1733" s="150"/>
      <c r="B1733" s="158">
        <f t="shared" si="12"/>
        <v>1725</v>
      </c>
      <c r="C1733" s="159" t="str">
        <f ca="1">IFERROR(__xludf.DUMMYFUNCTION("""COMPUTED_VALUE"""),"Nur Rasyiqah Unigkutti")</f>
        <v>Nur Rasyiqah Unigkutti</v>
      </c>
      <c r="D1733" s="160" t="str">
        <f ca="1">IFERROR(__xludf.DUMMYFUNCTION("""COMPUTED_VALUE"""),"Sep 26, 2024")</f>
        <v>Sep 26, 2024</v>
      </c>
      <c r="E1733" s="160" t="str">
        <f ca="1">IFERROR(__xludf.DUMMYFUNCTION("""COMPUTED_VALUE"""),"Script 1")</f>
        <v>Script 1</v>
      </c>
      <c r="F1733" s="160"/>
      <c r="G1733" s="160"/>
      <c r="H1733" s="160"/>
      <c r="I1733" s="160"/>
      <c r="J1733" s="160"/>
      <c r="K1733" s="160"/>
      <c r="L1733" s="160" t="str">
        <f t="shared" ca="1" si="13"/>
        <v>Script 1</v>
      </c>
      <c r="M1733" s="161"/>
      <c r="N1733" s="150"/>
      <c r="O1733" s="150"/>
      <c r="P1733" s="150"/>
      <c r="Q1733" s="150"/>
      <c r="R1733" s="150"/>
      <c r="S1733" s="150"/>
      <c r="T1733" s="150"/>
      <c r="U1733" s="150"/>
      <c r="V1733" s="150"/>
      <c r="W1733" s="150"/>
      <c r="X1733" s="150"/>
      <c r="Y1733" s="150"/>
      <c r="Z1733" s="150"/>
      <c r="AA1733" s="150"/>
    </row>
    <row r="1734" spans="1:27" ht="12.75">
      <c r="A1734" s="150"/>
      <c r="B1734" s="158">
        <f t="shared" si="12"/>
        <v>1726</v>
      </c>
      <c r="C1734" s="159" t="str">
        <f ca="1">IFERROR(__xludf.DUMMYFUNCTION("""COMPUTED_VALUE"""),"Haiqal Nadzrul")</f>
        <v>Haiqal Nadzrul</v>
      </c>
      <c r="D1734" s="160" t="str">
        <f ca="1">IFERROR(__xludf.DUMMYFUNCTION("""COMPUTED_VALUE"""),"Sep 26, 2024")</f>
        <v>Sep 26, 2024</v>
      </c>
      <c r="E1734" s="160" t="str">
        <f ca="1">IFERROR(__xludf.DUMMYFUNCTION("""COMPUTED_VALUE"""),"Script 1")</f>
        <v>Script 1</v>
      </c>
      <c r="F1734" s="160"/>
      <c r="G1734" s="160"/>
      <c r="H1734" s="160"/>
      <c r="I1734" s="160"/>
      <c r="J1734" s="160"/>
      <c r="K1734" s="160"/>
      <c r="L1734" s="160" t="str">
        <f t="shared" ca="1" si="13"/>
        <v>Script 1</v>
      </c>
      <c r="M1734" s="161"/>
      <c r="N1734" s="150"/>
      <c r="O1734" s="150"/>
      <c r="P1734" s="150"/>
      <c r="Q1734" s="150"/>
      <c r="R1734" s="150"/>
      <c r="S1734" s="150"/>
      <c r="T1734" s="150"/>
      <c r="U1734" s="150"/>
      <c r="V1734" s="150"/>
      <c r="W1734" s="150"/>
      <c r="X1734" s="150"/>
      <c r="Y1734" s="150"/>
      <c r="Z1734" s="150"/>
      <c r="AA1734" s="150"/>
    </row>
    <row r="1735" spans="1:27" ht="12.75">
      <c r="A1735" s="150"/>
      <c r="B1735" s="158">
        <f t="shared" si="12"/>
        <v>1727</v>
      </c>
      <c r="C1735" s="159" t="str">
        <f ca="1">IFERROR(__xludf.DUMMYFUNCTION("""COMPUTED_VALUE"""),"Isnimyati Joepri")</f>
        <v>Isnimyati Joepri</v>
      </c>
      <c r="D1735" s="160" t="str">
        <f ca="1">IFERROR(__xludf.DUMMYFUNCTION("""COMPUTED_VALUE"""),"Sep 26, 2024")</f>
        <v>Sep 26, 2024</v>
      </c>
      <c r="E1735" s="160" t="str">
        <f ca="1">IFERROR(__xludf.DUMMYFUNCTION("""COMPUTED_VALUE"""),"Script 1")</f>
        <v>Script 1</v>
      </c>
      <c r="F1735" s="160"/>
      <c r="G1735" s="160"/>
      <c r="H1735" s="160"/>
      <c r="I1735" s="160"/>
      <c r="J1735" s="160"/>
      <c r="K1735" s="160"/>
      <c r="L1735" s="160" t="str">
        <f t="shared" ca="1" si="13"/>
        <v>Script 1</v>
      </c>
      <c r="M1735" s="161"/>
      <c r="N1735" s="150"/>
      <c r="O1735" s="150"/>
      <c r="P1735" s="150"/>
      <c r="Q1735" s="150"/>
      <c r="R1735" s="150"/>
      <c r="S1735" s="150"/>
      <c r="T1735" s="150"/>
      <c r="U1735" s="150"/>
      <c r="V1735" s="150"/>
      <c r="W1735" s="150"/>
      <c r="X1735" s="150"/>
      <c r="Y1735" s="150"/>
      <c r="Z1735" s="150"/>
      <c r="AA1735" s="150"/>
    </row>
    <row r="1736" spans="1:27" ht="12.75">
      <c r="A1736" s="150"/>
      <c r="B1736" s="158">
        <f t="shared" si="12"/>
        <v>1728</v>
      </c>
      <c r="C1736" s="159" t="str">
        <f ca="1">IFERROR(__xludf.DUMMYFUNCTION("""COMPUTED_VALUE"""),"Syaheed Kamal")</f>
        <v>Syaheed Kamal</v>
      </c>
      <c r="D1736" s="160" t="str">
        <f ca="1">IFERROR(__xludf.DUMMYFUNCTION("""COMPUTED_VALUE"""),"Sep 26, 2024")</f>
        <v>Sep 26, 2024</v>
      </c>
      <c r="E1736" s="160" t="str">
        <f ca="1">IFERROR(__xludf.DUMMYFUNCTION("""COMPUTED_VALUE"""),"Script 1")</f>
        <v>Script 1</v>
      </c>
      <c r="F1736" s="160"/>
      <c r="G1736" s="160"/>
      <c r="H1736" s="160"/>
      <c r="I1736" s="160"/>
      <c r="J1736" s="160"/>
      <c r="K1736" s="160"/>
      <c r="L1736" s="160" t="str">
        <f t="shared" ca="1" si="13"/>
        <v>Script 1</v>
      </c>
      <c r="M1736" s="161"/>
      <c r="N1736" s="150"/>
      <c r="O1736" s="150"/>
      <c r="P1736" s="150"/>
      <c r="Q1736" s="150"/>
      <c r="R1736" s="150"/>
      <c r="S1736" s="150"/>
      <c r="T1736" s="150"/>
      <c r="U1736" s="150"/>
      <c r="V1736" s="150"/>
      <c r="W1736" s="150"/>
      <c r="X1736" s="150"/>
      <c r="Y1736" s="150"/>
      <c r="Z1736" s="150"/>
      <c r="AA1736" s="150"/>
    </row>
    <row r="1737" spans="1:27" ht="12.75">
      <c r="A1737" s="150"/>
      <c r="B1737" s="158">
        <f t="shared" si="12"/>
        <v>1729</v>
      </c>
      <c r="C1737" s="159" t="str">
        <f ca="1">IFERROR(__xludf.DUMMYFUNCTION("""COMPUTED_VALUE"""),"Alya Afreena")</f>
        <v>Alya Afreena</v>
      </c>
      <c r="D1737" s="160" t="str">
        <f ca="1">IFERROR(__xludf.DUMMYFUNCTION("""COMPUTED_VALUE"""),"Sep 26, 2024")</f>
        <v>Sep 26, 2024</v>
      </c>
      <c r="E1737" s="160" t="str">
        <f ca="1">IFERROR(__xludf.DUMMYFUNCTION("""COMPUTED_VALUE"""),"Script 1")</f>
        <v>Script 1</v>
      </c>
      <c r="F1737" s="160"/>
      <c r="G1737" s="160"/>
      <c r="H1737" s="160"/>
      <c r="I1737" s="160"/>
      <c r="J1737" s="160"/>
      <c r="K1737" s="160"/>
      <c r="L1737" s="160" t="str">
        <f t="shared" ca="1" si="13"/>
        <v>Script 1</v>
      </c>
      <c r="M1737" s="161"/>
      <c r="N1737" s="150"/>
      <c r="O1737" s="150"/>
      <c r="P1737" s="150"/>
      <c r="Q1737" s="150"/>
      <c r="R1737" s="150"/>
      <c r="S1737" s="150"/>
      <c r="T1737" s="150"/>
      <c r="U1737" s="150"/>
      <c r="V1737" s="150"/>
      <c r="W1737" s="150"/>
      <c r="X1737" s="150"/>
      <c r="Y1737" s="150"/>
      <c r="Z1737" s="150"/>
      <c r="AA1737" s="150"/>
    </row>
    <row r="1738" spans="1:27" ht="12.75">
      <c r="A1738" s="150"/>
      <c r="B1738" s="158">
        <f t="shared" si="12"/>
        <v>1730</v>
      </c>
      <c r="C1738" s="159" t="str">
        <f ca="1">IFERROR(__xludf.DUMMYFUNCTION("""COMPUTED_VALUE"""),"Aiman Amin")</f>
        <v>Aiman Amin</v>
      </c>
      <c r="D1738" s="160" t="str">
        <f ca="1">IFERROR(__xludf.DUMMYFUNCTION("""COMPUTED_VALUE"""),"Sep 26, 2024")</f>
        <v>Sep 26, 2024</v>
      </c>
      <c r="E1738" s="160" t="str">
        <f ca="1">IFERROR(__xludf.DUMMYFUNCTION("""COMPUTED_VALUE"""),"Script 1")</f>
        <v>Script 1</v>
      </c>
      <c r="F1738" s="160"/>
      <c r="G1738" s="160"/>
      <c r="H1738" s="160"/>
      <c r="I1738" s="160"/>
      <c r="J1738" s="160"/>
      <c r="K1738" s="160"/>
      <c r="L1738" s="160" t="str">
        <f t="shared" ca="1" si="13"/>
        <v>Script 1</v>
      </c>
      <c r="M1738" s="161"/>
      <c r="N1738" s="150"/>
      <c r="O1738" s="150"/>
      <c r="P1738" s="150"/>
      <c r="Q1738" s="150"/>
      <c r="R1738" s="150"/>
      <c r="S1738" s="150"/>
      <c r="T1738" s="150"/>
      <c r="U1738" s="150"/>
      <c r="V1738" s="150"/>
      <c r="W1738" s="150"/>
      <c r="X1738" s="150"/>
      <c r="Y1738" s="150"/>
      <c r="Z1738" s="150"/>
      <c r="AA1738" s="150"/>
    </row>
    <row r="1739" spans="1:27" ht="12.75">
      <c r="A1739" s="150"/>
      <c r="B1739" s="158">
        <f t="shared" si="12"/>
        <v>1731</v>
      </c>
      <c r="C1739" s="159" t="str">
        <f ca="1">IFERROR(__xludf.DUMMYFUNCTION("""COMPUTED_VALUE"""),"Ridzuan Fadzil")</f>
        <v>Ridzuan Fadzil</v>
      </c>
      <c r="D1739" s="160" t="str">
        <f ca="1">IFERROR(__xludf.DUMMYFUNCTION("""COMPUTED_VALUE"""),"Sep 26, 2024")</f>
        <v>Sep 26, 2024</v>
      </c>
      <c r="E1739" s="160" t="str">
        <f ca="1">IFERROR(__xludf.DUMMYFUNCTION("""COMPUTED_VALUE"""),"Script 1")</f>
        <v>Script 1</v>
      </c>
      <c r="F1739" s="160"/>
      <c r="G1739" s="160"/>
      <c r="H1739" s="160"/>
      <c r="I1739" s="160"/>
      <c r="J1739" s="160"/>
      <c r="K1739" s="160"/>
      <c r="L1739" s="160" t="str">
        <f t="shared" ca="1" si="13"/>
        <v>Script 1</v>
      </c>
      <c r="M1739" s="161"/>
      <c r="N1739" s="150"/>
      <c r="O1739" s="150"/>
      <c r="P1739" s="150"/>
      <c r="Q1739" s="150"/>
      <c r="R1739" s="150"/>
      <c r="S1739" s="150"/>
      <c r="T1739" s="150"/>
      <c r="U1739" s="150"/>
      <c r="V1739" s="150"/>
      <c r="W1739" s="150"/>
      <c r="X1739" s="150"/>
      <c r="Y1739" s="150"/>
      <c r="Z1739" s="150"/>
      <c r="AA1739" s="150"/>
    </row>
    <row r="1740" spans="1:27" ht="12.75">
      <c r="A1740" s="150"/>
      <c r="B1740" s="158">
        <f t="shared" si="12"/>
        <v>1732</v>
      </c>
      <c r="C1740" s="159" t="str">
        <f ca="1">IFERROR(__xludf.DUMMYFUNCTION("""COMPUTED_VALUE"""),"Hanif Afandi")</f>
        <v>Hanif Afandi</v>
      </c>
      <c r="D1740" s="160" t="str">
        <f ca="1">IFERROR(__xludf.DUMMYFUNCTION("""COMPUTED_VALUE"""),"Sep 26, 2024")</f>
        <v>Sep 26, 2024</v>
      </c>
      <c r="E1740" s="160" t="str">
        <f ca="1">IFERROR(__xludf.DUMMYFUNCTION("""COMPUTED_VALUE"""),"Script 1")</f>
        <v>Script 1</v>
      </c>
      <c r="F1740" s="160"/>
      <c r="G1740" s="160"/>
      <c r="H1740" s="160"/>
      <c r="I1740" s="160"/>
      <c r="J1740" s="160"/>
      <c r="K1740" s="160"/>
      <c r="L1740" s="160" t="str">
        <f t="shared" ca="1" si="13"/>
        <v>Script 1</v>
      </c>
      <c r="M1740" s="161"/>
      <c r="N1740" s="150"/>
      <c r="O1740" s="150"/>
      <c r="P1740" s="150"/>
      <c r="Q1740" s="150"/>
      <c r="R1740" s="150"/>
      <c r="S1740" s="150"/>
      <c r="T1740" s="150"/>
      <c r="U1740" s="150"/>
      <c r="V1740" s="150"/>
      <c r="W1740" s="150"/>
      <c r="X1740" s="150"/>
      <c r="Y1740" s="150"/>
      <c r="Z1740" s="150"/>
      <c r="AA1740" s="150"/>
    </row>
    <row r="1741" spans="1:27" ht="12.75">
      <c r="A1741" s="150"/>
      <c r="B1741" s="158">
        <f t="shared" si="12"/>
        <v>1733</v>
      </c>
      <c r="C1741" s="159" t="str">
        <f ca="1">IFERROR(__xludf.DUMMYFUNCTION("""COMPUTED_VALUE"""),"SYAFIQ AIMAN")</f>
        <v>SYAFIQ AIMAN</v>
      </c>
      <c r="D1741" s="160" t="str">
        <f ca="1">IFERROR(__xludf.DUMMYFUNCTION("""COMPUTED_VALUE"""),"Sep 26, 2024")</f>
        <v>Sep 26, 2024</v>
      </c>
      <c r="E1741" s="160" t="str">
        <f ca="1">IFERROR(__xludf.DUMMYFUNCTION("""COMPUTED_VALUE"""),"Script 1")</f>
        <v>Script 1</v>
      </c>
      <c r="F1741" s="160"/>
      <c r="G1741" s="160"/>
      <c r="H1741" s="160"/>
      <c r="I1741" s="160"/>
      <c r="J1741" s="160"/>
      <c r="K1741" s="160"/>
      <c r="L1741" s="160" t="str">
        <f t="shared" ca="1" si="13"/>
        <v>Script 1</v>
      </c>
      <c r="M1741" s="161"/>
      <c r="N1741" s="150"/>
      <c r="O1741" s="150"/>
      <c r="P1741" s="150"/>
      <c r="Q1741" s="150"/>
      <c r="R1741" s="150"/>
      <c r="S1741" s="150"/>
      <c r="T1741" s="150"/>
      <c r="U1741" s="150"/>
      <c r="V1741" s="150"/>
      <c r="W1741" s="150"/>
      <c r="X1741" s="150"/>
      <c r="Y1741" s="150"/>
      <c r="Z1741" s="150"/>
      <c r="AA1741" s="150"/>
    </row>
    <row r="1742" spans="1:27" ht="12.75">
      <c r="A1742" s="150"/>
      <c r="B1742" s="158">
        <f t="shared" si="12"/>
        <v>1734</v>
      </c>
      <c r="C1742" s="159" t="str">
        <f ca="1">IFERROR(__xludf.DUMMYFUNCTION("""COMPUTED_VALUE"""),"Siti Syaziyah")</f>
        <v>Siti Syaziyah</v>
      </c>
      <c r="D1742" s="160" t="str">
        <f ca="1">IFERROR(__xludf.DUMMYFUNCTION("""COMPUTED_VALUE"""),"Sep 26, 2024")</f>
        <v>Sep 26, 2024</v>
      </c>
      <c r="E1742" s="160" t="str">
        <f ca="1">IFERROR(__xludf.DUMMYFUNCTION("""COMPUTED_VALUE"""),"Script 1")</f>
        <v>Script 1</v>
      </c>
      <c r="F1742" s="160"/>
      <c r="G1742" s="160"/>
      <c r="H1742" s="160"/>
      <c r="I1742" s="160"/>
      <c r="J1742" s="160"/>
      <c r="K1742" s="160"/>
      <c r="L1742" s="160" t="str">
        <f t="shared" ca="1" si="13"/>
        <v>Script 1</v>
      </c>
      <c r="M1742" s="161"/>
      <c r="N1742" s="150"/>
      <c r="O1742" s="150"/>
      <c r="P1742" s="150"/>
      <c r="Q1742" s="150"/>
      <c r="R1742" s="150"/>
      <c r="S1742" s="150"/>
      <c r="T1742" s="150"/>
      <c r="U1742" s="150"/>
      <c r="V1742" s="150"/>
      <c r="W1742" s="150"/>
      <c r="X1742" s="150"/>
      <c r="Y1742" s="150"/>
      <c r="Z1742" s="150"/>
      <c r="AA1742" s="150"/>
    </row>
    <row r="1743" spans="1:27" ht="12.75">
      <c r="A1743" s="150"/>
      <c r="B1743" s="158">
        <f t="shared" si="12"/>
        <v>1735</v>
      </c>
      <c r="C1743" s="159" t="str">
        <f ca="1">IFERROR(__xludf.DUMMYFUNCTION("""COMPUTED_VALUE"""),"Azizudin Aizal")</f>
        <v>Azizudin Aizal</v>
      </c>
      <c r="D1743" s="160" t="str">
        <f ca="1">IFERROR(__xludf.DUMMYFUNCTION("""COMPUTED_VALUE"""),"Sep 26, 2024")</f>
        <v>Sep 26, 2024</v>
      </c>
      <c r="E1743" s="160" t="str">
        <f ca="1">IFERROR(__xludf.DUMMYFUNCTION("""COMPUTED_VALUE"""),"Script 1")</f>
        <v>Script 1</v>
      </c>
      <c r="F1743" s="160"/>
      <c r="G1743" s="160"/>
      <c r="H1743" s="160"/>
      <c r="I1743" s="160"/>
      <c r="J1743" s="160"/>
      <c r="K1743" s="160"/>
      <c r="L1743" s="160" t="str">
        <f t="shared" ca="1" si="13"/>
        <v>Script 1</v>
      </c>
      <c r="M1743" s="161"/>
      <c r="N1743" s="150"/>
      <c r="O1743" s="150"/>
      <c r="P1743" s="150"/>
      <c r="Q1743" s="150"/>
      <c r="R1743" s="150"/>
      <c r="S1743" s="150"/>
      <c r="T1743" s="150"/>
      <c r="U1743" s="150"/>
      <c r="V1743" s="150"/>
      <c r="W1743" s="150"/>
      <c r="X1743" s="150"/>
      <c r="Y1743" s="150"/>
      <c r="Z1743" s="150"/>
      <c r="AA1743" s="150"/>
    </row>
    <row r="1744" spans="1:27" ht="12.75">
      <c r="A1744" s="150"/>
      <c r="B1744" s="158">
        <f t="shared" si="12"/>
        <v>1736</v>
      </c>
      <c r="C1744" s="159" t="str">
        <f ca="1">IFERROR(__xludf.DUMMYFUNCTION("""COMPUTED_VALUE"""),"Syafiq Aiman Bin ShamsudinStatus is online")</f>
        <v>Syafiq Aiman Bin ShamsudinStatus is online</v>
      </c>
      <c r="D1744" s="160" t="str">
        <f ca="1">IFERROR(__xludf.DUMMYFUNCTION("""COMPUTED_VALUE"""),"Sep 26, 2024")</f>
        <v>Sep 26, 2024</v>
      </c>
      <c r="E1744" s="160" t="str">
        <f ca="1">IFERROR(__xludf.DUMMYFUNCTION("""COMPUTED_VALUE"""),"Script 1")</f>
        <v>Script 1</v>
      </c>
      <c r="F1744" s="160"/>
      <c r="G1744" s="160"/>
      <c r="H1744" s="160"/>
      <c r="I1744" s="160"/>
      <c r="J1744" s="160"/>
      <c r="K1744" s="160"/>
      <c r="L1744" s="160" t="str">
        <f t="shared" ca="1" si="13"/>
        <v>Script 1</v>
      </c>
      <c r="M1744" s="161"/>
      <c r="N1744" s="150"/>
      <c r="O1744" s="150"/>
      <c r="P1744" s="150"/>
      <c r="Q1744" s="150"/>
      <c r="R1744" s="150"/>
      <c r="S1744" s="150"/>
      <c r="T1744" s="150"/>
      <c r="U1744" s="150"/>
      <c r="V1744" s="150"/>
      <c r="W1744" s="150"/>
      <c r="X1744" s="150"/>
      <c r="Y1744" s="150"/>
      <c r="Z1744" s="150"/>
      <c r="AA1744" s="150"/>
    </row>
    <row r="1745" spans="1:27" ht="12.75">
      <c r="A1745" s="150"/>
      <c r="B1745" s="158">
        <f t="shared" si="12"/>
        <v>1737</v>
      </c>
      <c r="C1745" s="159" t="str">
        <f ca="1">IFERROR(__xludf.DUMMYFUNCTION("""COMPUTED_VALUE"""),"Alia Nabilah Fuad")</f>
        <v>Alia Nabilah Fuad</v>
      </c>
      <c r="D1745" s="160" t="str">
        <f ca="1">IFERROR(__xludf.DUMMYFUNCTION("""COMPUTED_VALUE"""),"Sep 26, 2024")</f>
        <v>Sep 26, 2024</v>
      </c>
      <c r="E1745" s="160" t="str">
        <f ca="1">IFERROR(__xludf.DUMMYFUNCTION("""COMPUTED_VALUE"""),"Script 1")</f>
        <v>Script 1</v>
      </c>
      <c r="F1745" s="160"/>
      <c r="G1745" s="160"/>
      <c r="H1745" s="160"/>
      <c r="I1745" s="160"/>
      <c r="J1745" s="160"/>
      <c r="K1745" s="160"/>
      <c r="L1745" s="160" t="str">
        <f t="shared" ca="1" si="13"/>
        <v>Script 1</v>
      </c>
      <c r="M1745" s="161"/>
      <c r="N1745" s="150"/>
      <c r="O1745" s="150"/>
      <c r="P1745" s="150"/>
      <c r="Q1745" s="150"/>
      <c r="R1745" s="150"/>
      <c r="S1745" s="150"/>
      <c r="T1745" s="150"/>
      <c r="U1745" s="150"/>
      <c r="V1745" s="150"/>
      <c r="W1745" s="150"/>
      <c r="X1745" s="150"/>
      <c r="Y1745" s="150"/>
      <c r="Z1745" s="150"/>
      <c r="AA1745" s="150"/>
    </row>
    <row r="1746" spans="1:27" ht="12.75">
      <c r="A1746" s="150"/>
      <c r="B1746" s="158">
        <f t="shared" si="12"/>
        <v>1738</v>
      </c>
      <c r="C1746" s="159" t="str">
        <f ca="1">IFERROR(__xludf.DUMMYFUNCTION("""COMPUTED_VALUE"""),"Amir Anwar")</f>
        <v>Amir Anwar</v>
      </c>
      <c r="D1746" s="160" t="str">
        <f ca="1">IFERROR(__xludf.DUMMYFUNCTION("""COMPUTED_VALUE"""),"Sep 26, 2024")</f>
        <v>Sep 26, 2024</v>
      </c>
      <c r="E1746" s="160" t="str">
        <f ca="1">IFERROR(__xludf.DUMMYFUNCTION("""COMPUTED_VALUE"""),"Script 1")</f>
        <v>Script 1</v>
      </c>
      <c r="F1746" s="160"/>
      <c r="G1746" s="160"/>
      <c r="H1746" s="160"/>
      <c r="I1746" s="160"/>
      <c r="J1746" s="160"/>
      <c r="K1746" s="160"/>
      <c r="L1746" s="160" t="str">
        <f t="shared" ca="1" si="13"/>
        <v>Script 1</v>
      </c>
      <c r="M1746" s="161"/>
      <c r="N1746" s="150"/>
      <c r="O1746" s="150"/>
      <c r="P1746" s="150"/>
      <c r="Q1746" s="150"/>
      <c r="R1746" s="150"/>
      <c r="S1746" s="150"/>
      <c r="T1746" s="150"/>
      <c r="U1746" s="150"/>
      <c r="V1746" s="150"/>
      <c r="W1746" s="150"/>
      <c r="X1746" s="150"/>
      <c r="Y1746" s="150"/>
      <c r="Z1746" s="150"/>
      <c r="AA1746" s="150"/>
    </row>
    <row r="1747" spans="1:27" ht="12.75">
      <c r="A1747" s="150"/>
      <c r="B1747" s="158">
        <f t="shared" si="12"/>
        <v>1739</v>
      </c>
      <c r="C1747" s="159" t="str">
        <f ca="1">IFERROR(__xludf.DUMMYFUNCTION("""COMPUTED_VALUE"""),"Shakirin Dzakariya")</f>
        <v>Shakirin Dzakariya</v>
      </c>
      <c r="D1747" s="160" t="str">
        <f ca="1">IFERROR(__xludf.DUMMYFUNCTION("""COMPUTED_VALUE"""),"Sep 26, 2024")</f>
        <v>Sep 26, 2024</v>
      </c>
      <c r="E1747" s="160" t="str">
        <f ca="1">IFERROR(__xludf.DUMMYFUNCTION("""COMPUTED_VALUE"""),"Script 1")</f>
        <v>Script 1</v>
      </c>
      <c r="F1747" s="160"/>
      <c r="G1747" s="160"/>
      <c r="H1747" s="160"/>
      <c r="I1747" s="160"/>
      <c r="J1747" s="160"/>
      <c r="K1747" s="160"/>
      <c r="L1747" s="160" t="str">
        <f t="shared" ca="1" si="13"/>
        <v>Script 1</v>
      </c>
      <c r="M1747" s="161"/>
      <c r="N1747" s="150"/>
      <c r="O1747" s="150"/>
      <c r="P1747" s="150"/>
      <c r="Q1747" s="150"/>
      <c r="R1747" s="150"/>
      <c r="S1747" s="150"/>
      <c r="T1747" s="150"/>
      <c r="U1747" s="150"/>
      <c r="V1747" s="150"/>
      <c r="W1747" s="150"/>
      <c r="X1747" s="150"/>
      <c r="Y1747" s="150"/>
      <c r="Z1747" s="150"/>
      <c r="AA1747" s="150"/>
    </row>
    <row r="1748" spans="1:27" ht="12.75">
      <c r="A1748" s="150"/>
      <c r="B1748" s="158">
        <f t="shared" si="12"/>
        <v>1740</v>
      </c>
      <c r="C1748" s="159" t="str">
        <f ca="1">IFERROR(__xludf.DUMMYFUNCTION("""COMPUTED_VALUE"""),"Mohammad Taufik Bin Ahmad")</f>
        <v>Mohammad Taufik Bin Ahmad</v>
      </c>
      <c r="D1748" s="160" t="str">
        <f ca="1">IFERROR(__xludf.DUMMYFUNCTION("""COMPUTED_VALUE"""),"Sep 24, 2024")</f>
        <v>Sep 24, 2024</v>
      </c>
      <c r="E1748" s="160" t="str">
        <f ca="1">IFERROR(__xludf.DUMMYFUNCTION("""COMPUTED_VALUE"""),"Script 1")</f>
        <v>Script 1</v>
      </c>
      <c r="F1748" s="160"/>
      <c r="G1748" s="160"/>
      <c r="H1748" s="160"/>
      <c r="I1748" s="160"/>
      <c r="J1748" s="160"/>
      <c r="K1748" s="160"/>
      <c r="L1748" s="160" t="str">
        <f t="shared" ca="1" si="13"/>
        <v>Script 1</v>
      </c>
      <c r="M1748" s="161"/>
      <c r="N1748" s="150"/>
      <c r="O1748" s="150"/>
      <c r="P1748" s="150"/>
      <c r="Q1748" s="150"/>
      <c r="R1748" s="150"/>
      <c r="S1748" s="150"/>
      <c r="T1748" s="150"/>
      <c r="U1748" s="150"/>
      <c r="V1748" s="150"/>
      <c r="W1748" s="150"/>
      <c r="X1748" s="150"/>
      <c r="Y1748" s="150"/>
      <c r="Z1748" s="150"/>
      <c r="AA1748" s="150"/>
    </row>
    <row r="1749" spans="1:27" ht="12.75">
      <c r="A1749" s="150"/>
      <c r="B1749" s="158">
        <f t="shared" si="12"/>
        <v>1741</v>
      </c>
      <c r="C1749" s="159" t="str">
        <f ca="1">IFERROR(__xludf.DUMMYFUNCTION("""COMPUTED_VALUE"""),"Wizney Khusna")</f>
        <v>Wizney Khusna</v>
      </c>
      <c r="D1749" s="160" t="str">
        <f ca="1">IFERROR(__xludf.DUMMYFUNCTION("""COMPUTED_VALUE"""),"Sep 24, 2024")</f>
        <v>Sep 24, 2024</v>
      </c>
      <c r="E1749" s="160" t="str">
        <f ca="1">IFERROR(__xludf.DUMMYFUNCTION("""COMPUTED_VALUE"""),"Script 1")</f>
        <v>Script 1</v>
      </c>
      <c r="F1749" s="160"/>
      <c r="G1749" s="160"/>
      <c r="H1749" s="160"/>
      <c r="I1749" s="160"/>
      <c r="J1749" s="160"/>
      <c r="K1749" s="160"/>
      <c r="L1749" s="160" t="str">
        <f t="shared" ca="1" si="13"/>
        <v>Script 1</v>
      </c>
      <c r="M1749" s="161"/>
      <c r="N1749" s="150"/>
      <c r="O1749" s="150"/>
      <c r="P1749" s="150"/>
      <c r="Q1749" s="150"/>
      <c r="R1749" s="150"/>
      <c r="S1749" s="150"/>
      <c r="T1749" s="150"/>
      <c r="U1749" s="150"/>
      <c r="V1749" s="150"/>
      <c r="W1749" s="150"/>
      <c r="X1749" s="150"/>
      <c r="Y1749" s="150"/>
      <c r="Z1749" s="150"/>
      <c r="AA1749" s="150"/>
    </row>
    <row r="1750" spans="1:27" ht="12.75">
      <c r="A1750" s="150"/>
      <c r="B1750" s="158">
        <f t="shared" si="12"/>
        <v>1742</v>
      </c>
      <c r="C1750" s="159" t="str">
        <f ca="1">IFERROR(__xludf.DUMMYFUNCTION("""COMPUTED_VALUE"""),"Nur Putri Nashuha Mahmud")</f>
        <v>Nur Putri Nashuha Mahmud</v>
      </c>
      <c r="D1750" s="160" t="str">
        <f ca="1">IFERROR(__xludf.DUMMYFUNCTION("""COMPUTED_VALUE"""),"Sep 24, 2024")</f>
        <v>Sep 24, 2024</v>
      </c>
      <c r="E1750" s="160" t="str">
        <f ca="1">IFERROR(__xludf.DUMMYFUNCTION("""COMPUTED_VALUE"""),"Script 1")</f>
        <v>Script 1</v>
      </c>
      <c r="F1750" s="160"/>
      <c r="G1750" s="160"/>
      <c r="H1750" s="160"/>
      <c r="I1750" s="160"/>
      <c r="J1750" s="160"/>
      <c r="K1750" s="160"/>
      <c r="L1750" s="160" t="str">
        <f t="shared" ca="1" si="13"/>
        <v>Script 1</v>
      </c>
      <c r="M1750" s="161"/>
      <c r="N1750" s="150"/>
      <c r="O1750" s="150"/>
      <c r="P1750" s="150"/>
      <c r="Q1750" s="150"/>
      <c r="R1750" s="150"/>
      <c r="S1750" s="150"/>
      <c r="T1750" s="150"/>
      <c r="U1750" s="150"/>
      <c r="V1750" s="150"/>
      <c r="W1750" s="150"/>
      <c r="X1750" s="150"/>
      <c r="Y1750" s="150"/>
      <c r="Z1750" s="150"/>
      <c r="AA1750" s="150"/>
    </row>
    <row r="1751" spans="1:27" ht="12.75">
      <c r="A1751" s="150"/>
      <c r="B1751" s="158">
        <f t="shared" si="12"/>
        <v>1743</v>
      </c>
      <c r="C1751" s="159" t="str">
        <f ca="1">IFERROR(__xludf.DUMMYFUNCTION("""COMPUTED_VALUE"""),"Nur Fakhira")</f>
        <v>Nur Fakhira</v>
      </c>
      <c r="D1751" s="160" t="str">
        <f ca="1">IFERROR(__xludf.DUMMYFUNCTION("""COMPUTED_VALUE"""),"Sep 24, 2024")</f>
        <v>Sep 24, 2024</v>
      </c>
      <c r="E1751" s="160" t="str">
        <f ca="1">IFERROR(__xludf.DUMMYFUNCTION("""COMPUTED_VALUE"""),"Script 1")</f>
        <v>Script 1</v>
      </c>
      <c r="F1751" s="160"/>
      <c r="G1751" s="160"/>
      <c r="H1751" s="160"/>
      <c r="I1751" s="160"/>
      <c r="J1751" s="160"/>
      <c r="K1751" s="160"/>
      <c r="L1751" s="160" t="str">
        <f t="shared" ca="1" si="13"/>
        <v>Script 1</v>
      </c>
      <c r="M1751" s="161"/>
      <c r="N1751" s="150"/>
      <c r="O1751" s="150"/>
      <c r="P1751" s="150"/>
      <c r="Q1751" s="150"/>
      <c r="R1751" s="150"/>
      <c r="S1751" s="150"/>
      <c r="T1751" s="150"/>
      <c r="U1751" s="150"/>
      <c r="V1751" s="150"/>
      <c r="W1751" s="150"/>
      <c r="X1751" s="150"/>
      <c r="Y1751" s="150"/>
      <c r="Z1751" s="150"/>
      <c r="AA1751" s="150"/>
    </row>
    <row r="1752" spans="1:27" ht="12.75">
      <c r="A1752" s="150"/>
      <c r="B1752" s="158">
        <f t="shared" si="12"/>
        <v>1744</v>
      </c>
      <c r="C1752" s="159" t="str">
        <f ca="1">IFERROR(__xludf.DUMMYFUNCTION("""COMPUTED_VALUE"""),"Noor Hidayah")</f>
        <v>Noor Hidayah</v>
      </c>
      <c r="D1752" s="160" t="str">
        <f ca="1">IFERROR(__xludf.DUMMYFUNCTION("""COMPUTED_VALUE"""),"Sep 24, 2024")</f>
        <v>Sep 24, 2024</v>
      </c>
      <c r="E1752" s="160" t="str">
        <f ca="1">IFERROR(__xludf.DUMMYFUNCTION("""COMPUTED_VALUE"""),"Script 1")</f>
        <v>Script 1</v>
      </c>
      <c r="F1752" s="160"/>
      <c r="G1752" s="160"/>
      <c r="H1752" s="160"/>
      <c r="I1752" s="160"/>
      <c r="J1752" s="160"/>
      <c r="K1752" s="160"/>
      <c r="L1752" s="160" t="str">
        <f t="shared" ca="1" si="13"/>
        <v>Script 1</v>
      </c>
      <c r="M1752" s="161"/>
      <c r="N1752" s="150"/>
      <c r="O1752" s="150"/>
      <c r="P1752" s="150"/>
      <c r="Q1752" s="150"/>
      <c r="R1752" s="150"/>
      <c r="S1752" s="150"/>
      <c r="T1752" s="150"/>
      <c r="U1752" s="150"/>
      <c r="V1752" s="150"/>
      <c r="W1752" s="150"/>
      <c r="X1752" s="150"/>
      <c r="Y1752" s="150"/>
      <c r="Z1752" s="150"/>
      <c r="AA1752" s="150"/>
    </row>
    <row r="1753" spans="1:27" ht="12.75">
      <c r="A1753" s="150"/>
      <c r="B1753" s="158">
        <f t="shared" si="12"/>
        <v>1745</v>
      </c>
      <c r="C1753" s="159" t="str">
        <f ca="1">IFERROR(__xludf.DUMMYFUNCTION("""COMPUTED_VALUE"""),"Alya Maryana")</f>
        <v>Alya Maryana</v>
      </c>
      <c r="D1753" s="160" t="str">
        <f ca="1">IFERROR(__xludf.DUMMYFUNCTION("""COMPUTED_VALUE"""),"Sep 24, 2024")</f>
        <v>Sep 24, 2024</v>
      </c>
      <c r="E1753" s="160" t="str">
        <f ca="1">IFERROR(__xludf.DUMMYFUNCTION("""COMPUTED_VALUE"""),"Script 1")</f>
        <v>Script 1</v>
      </c>
      <c r="F1753" s="160"/>
      <c r="G1753" s="160"/>
      <c r="H1753" s="160"/>
      <c r="I1753" s="160"/>
      <c r="J1753" s="160"/>
      <c r="K1753" s="160"/>
      <c r="L1753" s="160" t="str">
        <f t="shared" ca="1" si="13"/>
        <v>Script 1</v>
      </c>
      <c r="M1753" s="161"/>
      <c r="N1753" s="150"/>
      <c r="O1753" s="150"/>
      <c r="P1753" s="150"/>
      <c r="Q1753" s="150"/>
      <c r="R1753" s="150"/>
      <c r="S1753" s="150"/>
      <c r="T1753" s="150"/>
      <c r="U1753" s="150"/>
      <c r="V1753" s="150"/>
      <c r="W1753" s="150"/>
      <c r="X1753" s="150"/>
      <c r="Y1753" s="150"/>
      <c r="Z1753" s="150"/>
      <c r="AA1753" s="150"/>
    </row>
    <row r="1754" spans="1:27" ht="12.75">
      <c r="A1754" s="150"/>
      <c r="B1754" s="158">
        <f t="shared" si="12"/>
        <v>1746</v>
      </c>
      <c r="C1754" s="159" t="str">
        <f ca="1">IFERROR(__xludf.DUMMYFUNCTION("""COMPUTED_VALUE"""),"Nurul Aqilah Binti Maidin")</f>
        <v>Nurul Aqilah Binti Maidin</v>
      </c>
      <c r="D1754" s="160" t="str">
        <f ca="1">IFERROR(__xludf.DUMMYFUNCTION("""COMPUTED_VALUE"""),"Sep 24, 2024")</f>
        <v>Sep 24, 2024</v>
      </c>
      <c r="E1754" s="160" t="str">
        <f ca="1">IFERROR(__xludf.DUMMYFUNCTION("""COMPUTED_VALUE"""),"Script 1")</f>
        <v>Script 1</v>
      </c>
      <c r="F1754" s="160"/>
      <c r="G1754" s="160"/>
      <c r="H1754" s="160"/>
      <c r="I1754" s="160"/>
      <c r="J1754" s="160"/>
      <c r="K1754" s="160"/>
      <c r="L1754" s="160" t="str">
        <f t="shared" ca="1" si="13"/>
        <v>Script 1</v>
      </c>
      <c r="M1754" s="161"/>
      <c r="N1754" s="150"/>
      <c r="O1754" s="150"/>
      <c r="P1754" s="150"/>
      <c r="Q1754" s="150"/>
      <c r="R1754" s="150"/>
      <c r="S1754" s="150"/>
      <c r="T1754" s="150"/>
      <c r="U1754" s="150"/>
      <c r="V1754" s="150"/>
      <c r="W1754" s="150"/>
      <c r="X1754" s="150"/>
      <c r="Y1754" s="150"/>
      <c r="Z1754" s="150"/>
      <c r="AA1754" s="150"/>
    </row>
    <row r="1755" spans="1:27" ht="12.75">
      <c r="A1755" s="150"/>
      <c r="B1755" s="158">
        <f t="shared" si="12"/>
        <v>1747</v>
      </c>
      <c r="C1755" s="159" t="str">
        <f ca="1">IFERROR(__xludf.DUMMYFUNCTION("""COMPUTED_VALUE"""),"Farah Hanan")</f>
        <v>Farah Hanan</v>
      </c>
      <c r="D1755" s="160" t="str">
        <f ca="1">IFERROR(__xludf.DUMMYFUNCTION("""COMPUTED_VALUE"""),"Sep 24, 2024")</f>
        <v>Sep 24, 2024</v>
      </c>
      <c r="E1755" s="160" t="str">
        <f ca="1">IFERROR(__xludf.DUMMYFUNCTION("""COMPUTED_VALUE"""),"Script 1")</f>
        <v>Script 1</v>
      </c>
      <c r="F1755" s="160"/>
      <c r="G1755" s="160"/>
      <c r="H1755" s="160"/>
      <c r="I1755" s="160"/>
      <c r="J1755" s="160"/>
      <c r="K1755" s="160"/>
      <c r="L1755" s="160" t="str">
        <f t="shared" ca="1" si="13"/>
        <v>Script 1</v>
      </c>
      <c r="M1755" s="161"/>
      <c r="N1755" s="150"/>
      <c r="O1755" s="150"/>
      <c r="P1755" s="150"/>
      <c r="Q1755" s="150"/>
      <c r="R1755" s="150"/>
      <c r="S1755" s="150"/>
      <c r="T1755" s="150"/>
      <c r="U1755" s="150"/>
      <c r="V1755" s="150"/>
      <c r="W1755" s="150"/>
      <c r="X1755" s="150"/>
      <c r="Y1755" s="150"/>
      <c r="Z1755" s="150"/>
      <c r="AA1755" s="150"/>
    </row>
    <row r="1756" spans="1:27" ht="12.75">
      <c r="A1756" s="150"/>
      <c r="B1756" s="158">
        <f t="shared" si="12"/>
        <v>1748</v>
      </c>
      <c r="C1756" s="159" t="str">
        <f ca="1">IFERROR(__xludf.DUMMYFUNCTION("""COMPUTED_VALUE"""),"Nur Asmadira Hasniah binti Ahmad Zahidi")</f>
        <v>Nur Asmadira Hasniah binti Ahmad Zahidi</v>
      </c>
      <c r="D1756" s="160" t="str">
        <f ca="1">IFERROR(__xludf.DUMMYFUNCTION("""COMPUTED_VALUE"""),"Sep 24, 2024")</f>
        <v>Sep 24, 2024</v>
      </c>
      <c r="E1756" s="160" t="str">
        <f ca="1">IFERROR(__xludf.DUMMYFUNCTION("""COMPUTED_VALUE"""),"Script 1")</f>
        <v>Script 1</v>
      </c>
      <c r="F1756" s="160"/>
      <c r="G1756" s="160"/>
      <c r="H1756" s="160"/>
      <c r="I1756" s="160"/>
      <c r="J1756" s="160"/>
      <c r="K1756" s="160"/>
      <c r="L1756" s="160" t="str">
        <f t="shared" ca="1" si="13"/>
        <v>Script 1</v>
      </c>
      <c r="M1756" s="161"/>
      <c r="N1756" s="150"/>
      <c r="O1756" s="150"/>
      <c r="P1756" s="150"/>
      <c r="Q1756" s="150"/>
      <c r="R1756" s="150"/>
      <c r="S1756" s="150"/>
      <c r="T1756" s="150"/>
      <c r="U1756" s="150"/>
      <c r="V1756" s="150"/>
      <c r="W1756" s="150"/>
      <c r="X1756" s="150"/>
      <c r="Y1756" s="150"/>
      <c r="Z1756" s="150"/>
      <c r="AA1756" s="150"/>
    </row>
    <row r="1757" spans="1:27" ht="12.75">
      <c r="A1757" s="150"/>
      <c r="B1757" s="158">
        <f t="shared" si="12"/>
        <v>1749</v>
      </c>
      <c r="C1757" s="159" t="str">
        <f ca="1">IFERROR(__xludf.DUMMYFUNCTION("""COMPUTED_VALUE"""),"Nur Ellisa")</f>
        <v>Nur Ellisa</v>
      </c>
      <c r="D1757" s="160" t="str">
        <f ca="1">IFERROR(__xludf.DUMMYFUNCTION("""COMPUTED_VALUE"""),"Sep 24, 2024")</f>
        <v>Sep 24, 2024</v>
      </c>
      <c r="E1757" s="160" t="str">
        <f ca="1">IFERROR(__xludf.DUMMYFUNCTION("""COMPUTED_VALUE"""),"Script 1")</f>
        <v>Script 1</v>
      </c>
      <c r="F1757" s="160"/>
      <c r="G1757" s="160"/>
      <c r="H1757" s="160"/>
      <c r="I1757" s="160"/>
      <c r="J1757" s="160"/>
      <c r="K1757" s="160"/>
      <c r="L1757" s="160" t="str">
        <f t="shared" ca="1" si="13"/>
        <v>Script 1</v>
      </c>
      <c r="M1757" s="161"/>
      <c r="N1757" s="150"/>
      <c r="O1757" s="150"/>
      <c r="P1757" s="150"/>
      <c r="Q1757" s="150"/>
      <c r="R1757" s="150"/>
      <c r="S1757" s="150"/>
      <c r="T1757" s="150"/>
      <c r="U1757" s="150"/>
      <c r="V1757" s="150"/>
      <c r="W1757" s="150"/>
      <c r="X1757" s="150"/>
      <c r="Y1757" s="150"/>
      <c r="Z1757" s="150"/>
      <c r="AA1757" s="150"/>
    </row>
    <row r="1758" spans="1:27" ht="12.75">
      <c r="A1758" s="150"/>
      <c r="B1758" s="158">
        <f t="shared" si="12"/>
        <v>1750</v>
      </c>
      <c r="C1758" s="159" t="str">
        <f ca="1">IFERROR(__xludf.DUMMYFUNCTION("""COMPUTED_VALUE"""),"Nurin Nasuha")</f>
        <v>Nurin Nasuha</v>
      </c>
      <c r="D1758" s="160" t="str">
        <f ca="1">IFERROR(__xludf.DUMMYFUNCTION("""COMPUTED_VALUE"""),"Sep 24, 2024")</f>
        <v>Sep 24, 2024</v>
      </c>
      <c r="E1758" s="160" t="str">
        <f ca="1">IFERROR(__xludf.DUMMYFUNCTION("""COMPUTED_VALUE"""),"Script 1")</f>
        <v>Script 1</v>
      </c>
      <c r="F1758" s="160"/>
      <c r="G1758" s="160"/>
      <c r="H1758" s="160"/>
      <c r="I1758" s="160"/>
      <c r="J1758" s="160"/>
      <c r="K1758" s="160"/>
      <c r="L1758" s="160" t="str">
        <f t="shared" ca="1" si="13"/>
        <v>Script 1</v>
      </c>
      <c r="M1758" s="161"/>
      <c r="N1758" s="150"/>
      <c r="O1758" s="150"/>
      <c r="P1758" s="150"/>
      <c r="Q1758" s="150"/>
      <c r="R1758" s="150"/>
      <c r="S1758" s="150"/>
      <c r="T1758" s="150"/>
      <c r="U1758" s="150"/>
      <c r="V1758" s="150"/>
      <c r="W1758" s="150"/>
      <c r="X1758" s="150"/>
      <c r="Y1758" s="150"/>
      <c r="Z1758" s="150"/>
      <c r="AA1758" s="150"/>
    </row>
    <row r="1759" spans="1:27" ht="12.75">
      <c r="A1759" s="150"/>
      <c r="B1759" s="158">
        <f t="shared" si="12"/>
        <v>1751</v>
      </c>
      <c r="C1759" s="159" t="str">
        <f ca="1">IFERROR(__xludf.DUMMYFUNCTION("""COMPUTED_VALUE"""),"Alif Akmal")</f>
        <v>Alif Akmal</v>
      </c>
      <c r="D1759" s="160" t="str">
        <f ca="1">IFERROR(__xludf.DUMMYFUNCTION("""COMPUTED_VALUE"""),"Sep 24, 2024")</f>
        <v>Sep 24, 2024</v>
      </c>
      <c r="E1759" s="160" t="str">
        <f ca="1">IFERROR(__xludf.DUMMYFUNCTION("""COMPUTED_VALUE"""),"Script 1")</f>
        <v>Script 1</v>
      </c>
      <c r="F1759" s="160"/>
      <c r="G1759" s="160"/>
      <c r="H1759" s="160"/>
      <c r="I1759" s="160"/>
      <c r="J1759" s="160"/>
      <c r="K1759" s="160"/>
      <c r="L1759" s="160" t="str">
        <f t="shared" ca="1" si="13"/>
        <v>Script 1</v>
      </c>
      <c r="M1759" s="161"/>
      <c r="N1759" s="150"/>
      <c r="O1759" s="150"/>
      <c r="P1759" s="150"/>
      <c r="Q1759" s="150"/>
      <c r="R1759" s="150"/>
      <c r="S1759" s="150"/>
      <c r="T1759" s="150"/>
      <c r="U1759" s="150"/>
      <c r="V1759" s="150"/>
      <c r="W1759" s="150"/>
      <c r="X1759" s="150"/>
      <c r="Y1759" s="150"/>
      <c r="Z1759" s="150"/>
      <c r="AA1759" s="150"/>
    </row>
    <row r="1760" spans="1:27" ht="12.75">
      <c r="A1760" s="150"/>
      <c r="B1760" s="158">
        <f t="shared" si="12"/>
        <v>1752</v>
      </c>
      <c r="C1760" s="159" t="str">
        <f ca="1">IFERROR(__xludf.DUMMYFUNCTION("""COMPUTED_VALUE"""),"Fatini Makhtar")</f>
        <v>Fatini Makhtar</v>
      </c>
      <c r="D1760" s="160" t="str">
        <f ca="1">IFERROR(__xludf.DUMMYFUNCTION("""COMPUTED_VALUE"""),"Sep 24, 2024")</f>
        <v>Sep 24, 2024</v>
      </c>
      <c r="E1760" s="160" t="str">
        <f ca="1">IFERROR(__xludf.DUMMYFUNCTION("""COMPUTED_VALUE"""),"Script 1")</f>
        <v>Script 1</v>
      </c>
      <c r="F1760" s="160"/>
      <c r="G1760" s="160"/>
      <c r="H1760" s="160"/>
      <c r="I1760" s="160"/>
      <c r="J1760" s="160"/>
      <c r="K1760" s="160"/>
      <c r="L1760" s="160" t="str">
        <f t="shared" ca="1" si="13"/>
        <v>Script 1</v>
      </c>
      <c r="M1760" s="161"/>
      <c r="N1760" s="150"/>
      <c r="O1760" s="150"/>
      <c r="P1760" s="150"/>
      <c r="Q1760" s="150"/>
      <c r="R1760" s="150"/>
      <c r="S1760" s="150"/>
      <c r="T1760" s="150"/>
      <c r="U1760" s="150"/>
      <c r="V1760" s="150"/>
      <c r="W1760" s="150"/>
      <c r="X1760" s="150"/>
      <c r="Y1760" s="150"/>
      <c r="Z1760" s="150"/>
      <c r="AA1760" s="150"/>
    </row>
    <row r="1761" spans="1:27" ht="12.75">
      <c r="A1761" s="150"/>
      <c r="B1761" s="158">
        <f t="shared" si="12"/>
        <v>1753</v>
      </c>
      <c r="C1761" s="159" t="str">
        <f ca="1">IFERROR(__xludf.DUMMYFUNCTION("""COMPUTED_VALUE"""),"Mohamad Hairie Bin Yaacob")</f>
        <v>Mohamad Hairie Bin Yaacob</v>
      </c>
      <c r="D1761" s="160" t="str">
        <f ca="1">IFERROR(__xludf.DUMMYFUNCTION("""COMPUTED_VALUE"""),"Sep 24, 2024")</f>
        <v>Sep 24, 2024</v>
      </c>
      <c r="E1761" s="160" t="str">
        <f ca="1">IFERROR(__xludf.DUMMYFUNCTION("""COMPUTED_VALUE"""),"Script 1")</f>
        <v>Script 1</v>
      </c>
      <c r="F1761" s="160"/>
      <c r="G1761" s="160"/>
      <c r="H1761" s="160"/>
      <c r="I1761" s="160"/>
      <c r="J1761" s="160"/>
      <c r="K1761" s="160"/>
      <c r="L1761" s="160" t="str">
        <f t="shared" ca="1" si="13"/>
        <v>Script 1</v>
      </c>
      <c r="M1761" s="161"/>
      <c r="N1761" s="150"/>
      <c r="O1761" s="150"/>
      <c r="P1761" s="150"/>
      <c r="Q1761" s="150"/>
      <c r="R1761" s="150"/>
      <c r="S1761" s="150"/>
      <c r="T1761" s="150"/>
      <c r="U1761" s="150"/>
      <c r="V1761" s="150"/>
      <c r="W1761" s="150"/>
      <c r="X1761" s="150"/>
      <c r="Y1761" s="150"/>
      <c r="Z1761" s="150"/>
      <c r="AA1761" s="150"/>
    </row>
    <row r="1762" spans="1:27" ht="12.75">
      <c r="A1762" s="150"/>
      <c r="B1762" s="158">
        <f t="shared" si="12"/>
        <v>1754</v>
      </c>
      <c r="C1762" s="159" t="str">
        <f ca="1">IFERROR(__xludf.DUMMYFUNCTION("""COMPUTED_VALUE"""),"MUHAMMAD HAKEEM BIN SHAHRIN")</f>
        <v>MUHAMMAD HAKEEM BIN SHAHRIN</v>
      </c>
      <c r="D1762" s="160" t="str">
        <f ca="1">IFERROR(__xludf.DUMMYFUNCTION("""COMPUTED_VALUE"""),"Sep 24, 2024")</f>
        <v>Sep 24, 2024</v>
      </c>
      <c r="E1762" s="160" t="str">
        <f ca="1">IFERROR(__xludf.DUMMYFUNCTION("""COMPUTED_VALUE"""),"Script 1")</f>
        <v>Script 1</v>
      </c>
      <c r="F1762" s="160"/>
      <c r="G1762" s="160"/>
      <c r="H1762" s="160"/>
      <c r="I1762" s="160"/>
      <c r="J1762" s="160"/>
      <c r="K1762" s="160"/>
      <c r="L1762" s="160" t="str">
        <f t="shared" ca="1" si="13"/>
        <v>Script 1</v>
      </c>
      <c r="M1762" s="161"/>
      <c r="N1762" s="150"/>
      <c r="O1762" s="150"/>
      <c r="P1762" s="150"/>
      <c r="Q1762" s="150"/>
      <c r="R1762" s="150"/>
      <c r="S1762" s="150"/>
      <c r="T1762" s="150"/>
      <c r="U1762" s="150"/>
      <c r="V1762" s="150"/>
      <c r="W1762" s="150"/>
      <c r="X1762" s="150"/>
      <c r="Y1762" s="150"/>
      <c r="Z1762" s="150"/>
      <c r="AA1762" s="150"/>
    </row>
    <row r="1763" spans="1:27" ht="12.75">
      <c r="A1763" s="150"/>
      <c r="B1763" s="158">
        <f t="shared" si="12"/>
        <v>1755</v>
      </c>
      <c r="C1763" s="159" t="str">
        <f ca="1">IFERROR(__xludf.DUMMYFUNCTION("""COMPUTED_VALUE"""),"Amirul Khamarudin")</f>
        <v>Amirul Khamarudin</v>
      </c>
      <c r="D1763" s="160" t="str">
        <f ca="1">IFERROR(__xludf.DUMMYFUNCTION("""COMPUTED_VALUE"""),"Sep 24, 2024")</f>
        <v>Sep 24, 2024</v>
      </c>
      <c r="E1763" s="160" t="str">
        <f ca="1">IFERROR(__xludf.DUMMYFUNCTION("""COMPUTED_VALUE"""),"Script 1")</f>
        <v>Script 1</v>
      </c>
      <c r="F1763" s="160"/>
      <c r="G1763" s="160"/>
      <c r="H1763" s="160"/>
      <c r="I1763" s="160"/>
      <c r="J1763" s="160"/>
      <c r="K1763" s="160"/>
      <c r="L1763" s="160" t="str">
        <f t="shared" ca="1" si="13"/>
        <v>Script 1</v>
      </c>
      <c r="M1763" s="161"/>
      <c r="N1763" s="150"/>
      <c r="O1763" s="150"/>
      <c r="P1763" s="150"/>
      <c r="Q1763" s="150"/>
      <c r="R1763" s="150"/>
      <c r="S1763" s="150"/>
      <c r="T1763" s="150"/>
      <c r="U1763" s="150"/>
      <c r="V1763" s="150"/>
      <c r="W1763" s="150"/>
      <c r="X1763" s="150"/>
      <c r="Y1763" s="150"/>
      <c r="Z1763" s="150"/>
      <c r="AA1763" s="150"/>
    </row>
    <row r="1764" spans="1:27" ht="12.75">
      <c r="A1764" s="150"/>
      <c r="B1764" s="158">
        <f t="shared" si="12"/>
        <v>1756</v>
      </c>
      <c r="C1764" s="159" t="str">
        <f ca="1">IFERROR(__xludf.DUMMYFUNCTION("""COMPUTED_VALUE"""),"Aiman Harith")</f>
        <v>Aiman Harith</v>
      </c>
      <c r="D1764" s="160" t="str">
        <f ca="1">IFERROR(__xludf.DUMMYFUNCTION("""COMPUTED_VALUE"""),"Sep 24, 2024")</f>
        <v>Sep 24, 2024</v>
      </c>
      <c r="E1764" s="160" t="str">
        <f ca="1">IFERROR(__xludf.DUMMYFUNCTION("""COMPUTED_VALUE"""),"Script 1")</f>
        <v>Script 1</v>
      </c>
      <c r="F1764" s="160"/>
      <c r="G1764" s="160"/>
      <c r="H1764" s="160"/>
      <c r="I1764" s="160"/>
      <c r="J1764" s="160"/>
      <c r="K1764" s="160"/>
      <c r="L1764" s="160" t="str">
        <f t="shared" ca="1" si="13"/>
        <v>Script 1</v>
      </c>
      <c r="M1764" s="161"/>
      <c r="N1764" s="150"/>
      <c r="O1764" s="150"/>
      <c r="P1764" s="150"/>
      <c r="Q1764" s="150"/>
      <c r="R1764" s="150"/>
      <c r="S1764" s="150"/>
      <c r="T1764" s="150"/>
      <c r="U1764" s="150"/>
      <c r="V1764" s="150"/>
      <c r="W1764" s="150"/>
      <c r="X1764" s="150"/>
      <c r="Y1764" s="150"/>
      <c r="Z1764" s="150"/>
      <c r="AA1764" s="150"/>
    </row>
    <row r="1765" spans="1:27" ht="12.75">
      <c r="A1765" s="150"/>
      <c r="B1765" s="158">
        <f t="shared" si="12"/>
        <v>1757</v>
      </c>
      <c r="C1765" s="159" t="str">
        <f ca="1">IFERROR(__xludf.DUMMYFUNCTION("""COMPUTED_VALUE"""),"Nur Athirah Khalid")</f>
        <v>Nur Athirah Khalid</v>
      </c>
      <c r="D1765" s="160" t="str">
        <f ca="1">IFERROR(__xludf.DUMMYFUNCTION("""COMPUTED_VALUE"""),"Sep 24, 2024")</f>
        <v>Sep 24, 2024</v>
      </c>
      <c r="E1765" s="160" t="str">
        <f ca="1">IFERROR(__xludf.DUMMYFUNCTION("""COMPUTED_VALUE"""),"Script 1")</f>
        <v>Script 1</v>
      </c>
      <c r="F1765" s="160"/>
      <c r="G1765" s="160"/>
      <c r="H1765" s="160"/>
      <c r="I1765" s="160"/>
      <c r="J1765" s="160"/>
      <c r="K1765" s="160"/>
      <c r="L1765" s="160" t="str">
        <f t="shared" ca="1" si="13"/>
        <v>Script 1</v>
      </c>
      <c r="M1765" s="161"/>
      <c r="N1765" s="150"/>
      <c r="O1765" s="150"/>
      <c r="P1765" s="150"/>
      <c r="Q1765" s="150"/>
      <c r="R1765" s="150"/>
      <c r="S1765" s="150"/>
      <c r="T1765" s="150"/>
      <c r="U1765" s="150"/>
      <c r="V1765" s="150"/>
      <c r="W1765" s="150"/>
      <c r="X1765" s="150"/>
      <c r="Y1765" s="150"/>
      <c r="Z1765" s="150"/>
      <c r="AA1765" s="150"/>
    </row>
    <row r="1766" spans="1:27" ht="12.75">
      <c r="A1766" s="150"/>
      <c r="B1766" s="158">
        <f t="shared" si="12"/>
        <v>1758</v>
      </c>
      <c r="C1766" s="159" t="str">
        <f ca="1">IFERROR(__xludf.DUMMYFUNCTION("""COMPUTED_VALUE"""),"Nurul Ain")</f>
        <v>Nurul Ain</v>
      </c>
      <c r="D1766" s="160" t="str">
        <f ca="1">IFERROR(__xludf.DUMMYFUNCTION("""COMPUTED_VALUE"""),"Sep 24, 2024")</f>
        <v>Sep 24, 2024</v>
      </c>
      <c r="E1766" s="160" t="str">
        <f ca="1">IFERROR(__xludf.DUMMYFUNCTION("""COMPUTED_VALUE"""),"Script 1")</f>
        <v>Script 1</v>
      </c>
      <c r="F1766" s="160"/>
      <c r="G1766" s="160"/>
      <c r="H1766" s="160"/>
      <c r="I1766" s="160"/>
      <c r="J1766" s="160"/>
      <c r="K1766" s="160"/>
      <c r="L1766" s="160" t="str">
        <f t="shared" ca="1" si="13"/>
        <v>Script 1</v>
      </c>
      <c r="M1766" s="161"/>
      <c r="N1766" s="150"/>
      <c r="O1766" s="150"/>
      <c r="P1766" s="150"/>
      <c r="Q1766" s="150"/>
      <c r="R1766" s="150"/>
      <c r="S1766" s="150"/>
      <c r="T1766" s="150"/>
      <c r="U1766" s="150"/>
      <c r="V1766" s="150"/>
      <c r="W1766" s="150"/>
      <c r="X1766" s="150"/>
      <c r="Y1766" s="150"/>
      <c r="Z1766" s="150"/>
      <c r="AA1766" s="150"/>
    </row>
    <row r="1767" spans="1:27" ht="12.75">
      <c r="A1767" s="150"/>
      <c r="B1767" s="158">
        <f t="shared" si="12"/>
        <v>1759</v>
      </c>
      <c r="C1767" s="159" t="str">
        <f ca="1">IFERROR(__xludf.DUMMYFUNCTION("""COMPUTED_VALUE"""),"Muhammad Hafiz Fazrishah")</f>
        <v>Muhammad Hafiz Fazrishah</v>
      </c>
      <c r="D1767" s="160" t="str">
        <f ca="1">IFERROR(__xludf.DUMMYFUNCTION("""COMPUTED_VALUE"""),"Sep 24, 2024")</f>
        <v>Sep 24, 2024</v>
      </c>
      <c r="E1767" s="160" t="str">
        <f ca="1">IFERROR(__xludf.DUMMYFUNCTION("""COMPUTED_VALUE"""),"Script 1")</f>
        <v>Script 1</v>
      </c>
      <c r="F1767" s="160"/>
      <c r="G1767" s="160"/>
      <c r="H1767" s="160"/>
      <c r="I1767" s="160"/>
      <c r="J1767" s="160"/>
      <c r="K1767" s="160"/>
      <c r="L1767" s="160" t="str">
        <f t="shared" ca="1" si="13"/>
        <v>Script 1</v>
      </c>
      <c r="M1767" s="161"/>
      <c r="N1767" s="150"/>
      <c r="O1767" s="150"/>
      <c r="P1767" s="150"/>
      <c r="Q1767" s="150"/>
      <c r="R1767" s="150"/>
      <c r="S1767" s="150"/>
      <c r="T1767" s="150"/>
      <c r="U1767" s="150"/>
      <c r="V1767" s="150"/>
      <c r="W1767" s="150"/>
      <c r="X1767" s="150"/>
      <c r="Y1767" s="150"/>
      <c r="Z1767" s="150"/>
      <c r="AA1767" s="150"/>
    </row>
    <row r="1768" spans="1:27" ht="12.75">
      <c r="A1768" s="150"/>
      <c r="B1768" s="158">
        <f t="shared" si="12"/>
        <v>1760</v>
      </c>
      <c r="C1768" s="159" t="str">
        <f ca="1">IFERROR(__xludf.DUMMYFUNCTION("""COMPUTED_VALUE"""),"Hafeeq Aizat")</f>
        <v>Hafeeq Aizat</v>
      </c>
      <c r="D1768" s="160" t="str">
        <f ca="1">IFERROR(__xludf.DUMMYFUNCTION("""COMPUTED_VALUE"""),"Sep 24, 2024")</f>
        <v>Sep 24, 2024</v>
      </c>
      <c r="E1768" s="160" t="str">
        <f ca="1">IFERROR(__xludf.DUMMYFUNCTION("""COMPUTED_VALUE"""),"Script 1")</f>
        <v>Script 1</v>
      </c>
      <c r="F1768" s="160"/>
      <c r="G1768" s="160"/>
      <c r="H1768" s="160"/>
      <c r="I1768" s="160"/>
      <c r="J1768" s="160"/>
      <c r="K1768" s="160"/>
      <c r="L1768" s="160" t="str">
        <f t="shared" ca="1" si="13"/>
        <v>Script 1</v>
      </c>
      <c r="M1768" s="161"/>
      <c r="N1768" s="150"/>
      <c r="O1768" s="150"/>
      <c r="P1768" s="150"/>
      <c r="Q1768" s="150"/>
      <c r="R1768" s="150"/>
      <c r="S1768" s="150"/>
      <c r="T1768" s="150"/>
      <c r="U1768" s="150"/>
      <c r="V1768" s="150"/>
      <c r="W1768" s="150"/>
      <c r="X1768" s="150"/>
      <c r="Y1768" s="150"/>
      <c r="Z1768" s="150"/>
      <c r="AA1768" s="150"/>
    </row>
    <row r="1769" spans="1:27" ht="12.75">
      <c r="A1769" s="150"/>
      <c r="B1769" s="158">
        <f t="shared" si="12"/>
        <v>1761</v>
      </c>
      <c r="C1769" s="159" t="str">
        <f ca="1">IFERROR(__xludf.DUMMYFUNCTION("""COMPUTED_VALUE"""),"Nisa Nasuha")</f>
        <v>Nisa Nasuha</v>
      </c>
      <c r="D1769" s="160" t="str">
        <f ca="1">IFERROR(__xludf.DUMMYFUNCTION("""COMPUTED_VALUE"""),"Sep 24, 2024")</f>
        <v>Sep 24, 2024</v>
      </c>
      <c r="E1769" s="160" t="str">
        <f ca="1">IFERROR(__xludf.DUMMYFUNCTION("""COMPUTED_VALUE"""),"Script 1")</f>
        <v>Script 1</v>
      </c>
      <c r="F1769" s="160"/>
      <c r="G1769" s="160"/>
      <c r="H1769" s="160"/>
      <c r="I1769" s="160"/>
      <c r="J1769" s="160"/>
      <c r="K1769" s="160"/>
      <c r="L1769" s="160" t="str">
        <f t="shared" ca="1" si="13"/>
        <v>Script 1</v>
      </c>
      <c r="M1769" s="161"/>
      <c r="N1769" s="150"/>
      <c r="O1769" s="150"/>
      <c r="P1769" s="150"/>
      <c r="Q1769" s="150"/>
      <c r="R1769" s="150"/>
      <c r="S1769" s="150"/>
      <c r="T1769" s="150"/>
      <c r="U1769" s="150"/>
      <c r="V1769" s="150"/>
      <c r="W1769" s="150"/>
      <c r="X1769" s="150"/>
      <c r="Y1769" s="150"/>
      <c r="Z1769" s="150"/>
      <c r="AA1769" s="150"/>
    </row>
    <row r="1770" spans="1:27" ht="12.75">
      <c r="A1770" s="150"/>
      <c r="B1770" s="158">
        <f t="shared" si="12"/>
        <v>1762</v>
      </c>
      <c r="C1770" s="159" t="str">
        <f ca="1">IFERROR(__xludf.DUMMYFUNCTION("""COMPUTED_VALUE"""),"Syahida Ayub")</f>
        <v>Syahida Ayub</v>
      </c>
      <c r="D1770" s="160" t="str">
        <f ca="1">IFERROR(__xludf.DUMMYFUNCTION("""COMPUTED_VALUE"""),"Sep 24, 2024")</f>
        <v>Sep 24, 2024</v>
      </c>
      <c r="E1770" s="160" t="str">
        <f ca="1">IFERROR(__xludf.DUMMYFUNCTION("""COMPUTED_VALUE"""),"Script 1")</f>
        <v>Script 1</v>
      </c>
      <c r="F1770" s="160"/>
      <c r="G1770" s="160"/>
      <c r="H1770" s="160"/>
      <c r="I1770" s="160"/>
      <c r="J1770" s="160"/>
      <c r="K1770" s="160"/>
      <c r="L1770" s="160" t="str">
        <f t="shared" ca="1" si="13"/>
        <v>Script 1</v>
      </c>
      <c r="M1770" s="161"/>
      <c r="N1770" s="150"/>
      <c r="O1770" s="150"/>
      <c r="P1770" s="150"/>
      <c r="Q1770" s="150"/>
      <c r="R1770" s="150"/>
      <c r="S1770" s="150"/>
      <c r="T1770" s="150"/>
      <c r="U1770" s="150"/>
      <c r="V1770" s="150"/>
      <c r="W1770" s="150"/>
      <c r="X1770" s="150"/>
      <c r="Y1770" s="150"/>
      <c r="Z1770" s="150"/>
      <c r="AA1770" s="150"/>
    </row>
    <row r="1771" spans="1:27" ht="12.75">
      <c r="A1771" s="150"/>
      <c r="B1771" s="158">
        <f t="shared" si="12"/>
        <v>1763</v>
      </c>
      <c r="C1771" s="159" t="str">
        <f ca="1">IFERROR(__xludf.DUMMYFUNCTION("""COMPUTED_VALUE"""),"Hidayah Rosdi")</f>
        <v>Hidayah Rosdi</v>
      </c>
      <c r="D1771" s="160" t="str">
        <f ca="1">IFERROR(__xludf.DUMMYFUNCTION("""COMPUTED_VALUE"""),"Sep 24, 2024")</f>
        <v>Sep 24, 2024</v>
      </c>
      <c r="E1771" s="160" t="str">
        <f ca="1">IFERROR(__xludf.DUMMYFUNCTION("""COMPUTED_VALUE"""),"Script 1")</f>
        <v>Script 1</v>
      </c>
      <c r="F1771" s="160"/>
      <c r="G1771" s="160"/>
      <c r="H1771" s="160"/>
      <c r="I1771" s="160"/>
      <c r="J1771" s="160"/>
      <c r="K1771" s="160"/>
      <c r="L1771" s="160" t="str">
        <f t="shared" ca="1" si="13"/>
        <v>Script 1</v>
      </c>
      <c r="M1771" s="161"/>
      <c r="N1771" s="150"/>
      <c r="O1771" s="150"/>
      <c r="P1771" s="150"/>
      <c r="Q1771" s="150"/>
      <c r="R1771" s="150"/>
      <c r="S1771" s="150"/>
      <c r="T1771" s="150"/>
      <c r="U1771" s="150"/>
      <c r="V1771" s="150"/>
      <c r="W1771" s="150"/>
      <c r="X1771" s="150"/>
      <c r="Y1771" s="150"/>
      <c r="Z1771" s="150"/>
      <c r="AA1771" s="150"/>
    </row>
    <row r="1772" spans="1:27" ht="12.75">
      <c r="A1772" s="150"/>
      <c r="B1772" s="158">
        <f t="shared" si="12"/>
        <v>1764</v>
      </c>
      <c r="C1772" s="159" t="str">
        <f ca="1">IFERROR(__xludf.DUMMYFUNCTION("""COMPUTED_VALUE"""),"Norazreen Mohamad Faizal")</f>
        <v>Norazreen Mohamad Faizal</v>
      </c>
      <c r="D1772" s="160" t="str">
        <f ca="1">IFERROR(__xludf.DUMMYFUNCTION("""COMPUTED_VALUE"""),"Sep 24, 2024")</f>
        <v>Sep 24, 2024</v>
      </c>
      <c r="E1772" s="160" t="str">
        <f ca="1">IFERROR(__xludf.DUMMYFUNCTION("""COMPUTED_VALUE"""),"Script 1")</f>
        <v>Script 1</v>
      </c>
      <c r="F1772" s="160"/>
      <c r="G1772" s="160"/>
      <c r="H1772" s="160"/>
      <c r="I1772" s="160"/>
      <c r="J1772" s="160"/>
      <c r="K1772" s="160"/>
      <c r="L1772" s="160" t="str">
        <f t="shared" ca="1" si="13"/>
        <v>Script 1</v>
      </c>
      <c r="M1772" s="161"/>
      <c r="N1772" s="150"/>
      <c r="O1772" s="150"/>
      <c r="P1772" s="150"/>
      <c r="Q1772" s="150"/>
      <c r="R1772" s="150"/>
      <c r="S1772" s="150"/>
      <c r="T1772" s="150"/>
      <c r="U1772" s="150"/>
      <c r="V1772" s="150"/>
      <c r="W1772" s="150"/>
      <c r="X1772" s="150"/>
      <c r="Y1772" s="150"/>
      <c r="Z1772" s="150"/>
      <c r="AA1772" s="150"/>
    </row>
    <row r="1773" spans="1:27" ht="12.75">
      <c r="A1773" s="150"/>
      <c r="B1773" s="158">
        <f t="shared" si="12"/>
        <v>1765</v>
      </c>
      <c r="C1773" s="159" t="str">
        <f ca="1">IFERROR(__xludf.DUMMYFUNCTION("""COMPUTED_VALUE"""),"Nazhan Shah")</f>
        <v>Nazhan Shah</v>
      </c>
      <c r="D1773" s="160" t="str">
        <f ca="1">IFERROR(__xludf.DUMMYFUNCTION("""COMPUTED_VALUE"""),"Sep 24, 2024")</f>
        <v>Sep 24, 2024</v>
      </c>
      <c r="E1773" s="160" t="str">
        <f ca="1">IFERROR(__xludf.DUMMYFUNCTION("""COMPUTED_VALUE"""),"Script 1")</f>
        <v>Script 1</v>
      </c>
      <c r="F1773" s="160"/>
      <c r="G1773" s="160"/>
      <c r="H1773" s="160"/>
      <c r="I1773" s="160"/>
      <c r="J1773" s="160"/>
      <c r="K1773" s="160"/>
      <c r="L1773" s="160" t="str">
        <f t="shared" ca="1" si="13"/>
        <v>Script 1</v>
      </c>
      <c r="M1773" s="161"/>
      <c r="N1773" s="150"/>
      <c r="O1773" s="150"/>
      <c r="P1773" s="150"/>
      <c r="Q1773" s="150"/>
      <c r="R1773" s="150"/>
      <c r="S1773" s="150"/>
      <c r="T1773" s="150"/>
      <c r="U1773" s="150"/>
      <c r="V1773" s="150"/>
      <c r="W1773" s="150"/>
      <c r="X1773" s="150"/>
      <c r="Y1773" s="150"/>
      <c r="Z1773" s="150"/>
      <c r="AA1773" s="150"/>
    </row>
    <row r="1774" spans="1:27" ht="12.75">
      <c r="A1774" s="150"/>
      <c r="B1774" s="158">
        <f t="shared" si="12"/>
        <v>1766</v>
      </c>
      <c r="C1774" s="159" t="str">
        <f ca="1">IFERROR(__xludf.DUMMYFUNCTION("""COMPUTED_VALUE"""),"Muhamad Zulhilmi Hafiz bin Abdul Rahman")</f>
        <v>Muhamad Zulhilmi Hafiz bin Abdul Rahman</v>
      </c>
      <c r="D1774" s="160" t="str">
        <f ca="1">IFERROR(__xludf.DUMMYFUNCTION("""COMPUTED_VALUE"""),"Sep 24, 2024")</f>
        <v>Sep 24, 2024</v>
      </c>
      <c r="E1774" s="160" t="str">
        <f ca="1">IFERROR(__xludf.DUMMYFUNCTION("""COMPUTED_VALUE"""),"Script 1")</f>
        <v>Script 1</v>
      </c>
      <c r="F1774" s="160"/>
      <c r="G1774" s="160"/>
      <c r="H1774" s="160"/>
      <c r="I1774" s="160"/>
      <c r="J1774" s="160"/>
      <c r="K1774" s="160"/>
      <c r="L1774" s="160" t="str">
        <f t="shared" ca="1" si="13"/>
        <v>Script 1</v>
      </c>
      <c r="M1774" s="161"/>
      <c r="N1774" s="150"/>
      <c r="O1774" s="150"/>
      <c r="P1774" s="150"/>
      <c r="Q1774" s="150"/>
      <c r="R1774" s="150"/>
      <c r="S1774" s="150"/>
      <c r="T1774" s="150"/>
      <c r="U1774" s="150"/>
      <c r="V1774" s="150"/>
      <c r="W1774" s="150"/>
      <c r="X1774" s="150"/>
      <c r="Y1774" s="150"/>
      <c r="Z1774" s="150"/>
      <c r="AA1774" s="150"/>
    </row>
    <row r="1775" spans="1:27" ht="12.75">
      <c r="A1775" s="150"/>
      <c r="B1775" s="158">
        <f t="shared" si="12"/>
        <v>1767</v>
      </c>
      <c r="C1775" s="159" t="str">
        <f ca="1">IFERROR(__xludf.DUMMYFUNCTION("""COMPUTED_VALUE"""),"Hasrul Dasreen")</f>
        <v>Hasrul Dasreen</v>
      </c>
      <c r="D1775" s="160" t="str">
        <f ca="1">IFERROR(__xludf.DUMMYFUNCTION("""COMPUTED_VALUE"""),"Sep 24, 2024")</f>
        <v>Sep 24, 2024</v>
      </c>
      <c r="E1775" s="160" t="str">
        <f ca="1">IFERROR(__xludf.DUMMYFUNCTION("""COMPUTED_VALUE"""),"Script 1")</f>
        <v>Script 1</v>
      </c>
      <c r="F1775" s="160"/>
      <c r="G1775" s="160"/>
      <c r="H1775" s="160"/>
      <c r="I1775" s="160"/>
      <c r="J1775" s="160"/>
      <c r="K1775" s="160"/>
      <c r="L1775" s="160" t="str">
        <f t="shared" ca="1" si="13"/>
        <v>Script 1</v>
      </c>
      <c r="M1775" s="161"/>
      <c r="N1775" s="150"/>
      <c r="O1775" s="150"/>
      <c r="P1775" s="150"/>
      <c r="Q1775" s="150"/>
      <c r="R1775" s="150"/>
      <c r="S1775" s="150"/>
      <c r="T1775" s="150"/>
      <c r="U1775" s="150"/>
      <c r="V1775" s="150"/>
      <c r="W1775" s="150"/>
      <c r="X1775" s="150"/>
      <c r="Y1775" s="150"/>
      <c r="Z1775" s="150"/>
      <c r="AA1775" s="150"/>
    </row>
    <row r="1776" spans="1:27" ht="12.75">
      <c r="A1776" s="150"/>
      <c r="B1776" s="158">
        <f t="shared" si="12"/>
        <v>1768</v>
      </c>
      <c r="C1776" s="159" t="str">
        <f ca="1">IFERROR(__xludf.DUMMYFUNCTION("""COMPUTED_VALUE"""),"Afifah Othman")</f>
        <v>Afifah Othman</v>
      </c>
      <c r="D1776" s="160" t="str">
        <f ca="1">IFERROR(__xludf.DUMMYFUNCTION("""COMPUTED_VALUE"""),"Sep 12, 2024")</f>
        <v>Sep 12, 2024</v>
      </c>
      <c r="E1776" s="160" t="str">
        <f ca="1">IFERROR(__xludf.DUMMYFUNCTION("""COMPUTED_VALUE"""),"Script 1")</f>
        <v>Script 1</v>
      </c>
      <c r="F1776" s="160"/>
      <c r="G1776" s="160"/>
      <c r="H1776" s="160"/>
      <c r="I1776" s="160"/>
      <c r="J1776" s="160"/>
      <c r="K1776" s="160"/>
      <c r="L1776" s="160" t="str">
        <f t="shared" ca="1" si="13"/>
        <v>Script 1</v>
      </c>
      <c r="M1776" s="161"/>
      <c r="N1776" s="150"/>
      <c r="O1776" s="150"/>
      <c r="P1776" s="150"/>
      <c r="Q1776" s="150"/>
      <c r="R1776" s="150"/>
      <c r="S1776" s="150"/>
      <c r="T1776" s="150"/>
      <c r="U1776" s="150"/>
      <c r="V1776" s="150"/>
      <c r="W1776" s="150"/>
      <c r="X1776" s="150"/>
      <c r="Y1776" s="150"/>
      <c r="Z1776" s="150"/>
      <c r="AA1776" s="150"/>
    </row>
    <row r="1777" spans="1:27" ht="12.75">
      <c r="A1777" s="150"/>
      <c r="B1777" s="158">
        <f t="shared" si="12"/>
        <v>1769</v>
      </c>
      <c r="C1777" s="159" t="str">
        <f ca="1">IFERROR(__xludf.DUMMYFUNCTION("""COMPUTED_VALUE"""),"Tasnim Harizan")</f>
        <v>Tasnim Harizan</v>
      </c>
      <c r="D1777" s="160" t="str">
        <f ca="1">IFERROR(__xludf.DUMMYFUNCTION("""COMPUTED_VALUE"""),"Sep 12, 2024")</f>
        <v>Sep 12, 2024</v>
      </c>
      <c r="E1777" s="160" t="str">
        <f ca="1">IFERROR(__xludf.DUMMYFUNCTION("""COMPUTED_VALUE"""),"Script 1")</f>
        <v>Script 1</v>
      </c>
      <c r="F1777" s="160"/>
      <c r="G1777" s="160"/>
      <c r="H1777" s="160"/>
      <c r="I1777" s="160"/>
      <c r="J1777" s="160"/>
      <c r="K1777" s="160"/>
      <c r="L1777" s="160" t="str">
        <f t="shared" ca="1" si="13"/>
        <v>Script 1</v>
      </c>
      <c r="M1777" s="161"/>
      <c r="N1777" s="150"/>
      <c r="O1777" s="150"/>
      <c r="P1777" s="150"/>
      <c r="Q1777" s="150"/>
      <c r="R1777" s="150"/>
      <c r="S1777" s="150"/>
      <c r="T1777" s="150"/>
      <c r="U1777" s="150"/>
      <c r="V1777" s="150"/>
      <c r="W1777" s="150"/>
      <c r="X1777" s="150"/>
      <c r="Y1777" s="150"/>
      <c r="Z1777" s="150"/>
      <c r="AA1777" s="150"/>
    </row>
    <row r="1778" spans="1:27" ht="12.75">
      <c r="A1778" s="150"/>
      <c r="B1778" s="158">
        <f t="shared" si="12"/>
        <v>1770</v>
      </c>
      <c r="C1778" s="159" t="str">
        <f ca="1">IFERROR(__xludf.DUMMYFUNCTION("""COMPUTED_VALUE"""),"Mohd Aiman Mohd Najib")</f>
        <v>Mohd Aiman Mohd Najib</v>
      </c>
      <c r="D1778" s="160" t="str">
        <f ca="1">IFERROR(__xludf.DUMMYFUNCTION("""COMPUTED_VALUE"""),"Sep 12, 2024")</f>
        <v>Sep 12, 2024</v>
      </c>
      <c r="E1778" s="160" t="str">
        <f ca="1">IFERROR(__xludf.DUMMYFUNCTION("""COMPUTED_VALUE"""),"Script 1")</f>
        <v>Script 1</v>
      </c>
      <c r="F1778" s="160"/>
      <c r="G1778" s="160"/>
      <c r="H1778" s="160"/>
      <c r="I1778" s="160"/>
      <c r="J1778" s="160"/>
      <c r="K1778" s="160"/>
      <c r="L1778" s="160" t="str">
        <f t="shared" ca="1" si="13"/>
        <v>Script 1</v>
      </c>
      <c r="M1778" s="161"/>
      <c r="N1778" s="150"/>
      <c r="O1778" s="150"/>
      <c r="P1778" s="150"/>
      <c r="Q1778" s="150"/>
      <c r="R1778" s="150"/>
      <c r="S1778" s="150"/>
      <c r="T1778" s="150"/>
      <c r="U1778" s="150"/>
      <c r="V1778" s="150"/>
      <c r="W1778" s="150"/>
      <c r="X1778" s="150"/>
      <c r="Y1778" s="150"/>
      <c r="Z1778" s="150"/>
      <c r="AA1778" s="150"/>
    </row>
    <row r="1779" spans="1:27" ht="12.75">
      <c r="A1779" s="150"/>
      <c r="B1779" s="158">
        <f t="shared" si="12"/>
        <v>1771</v>
      </c>
      <c r="C1779" s="159" t="str">
        <f ca="1">IFERROR(__xludf.DUMMYFUNCTION("""COMPUTED_VALUE"""),"Siti Hanum A Rahman")</f>
        <v>Siti Hanum A Rahman</v>
      </c>
      <c r="D1779" s="160" t="str">
        <f ca="1">IFERROR(__xludf.DUMMYFUNCTION("""COMPUTED_VALUE"""),"Sep 12, 2024")</f>
        <v>Sep 12, 2024</v>
      </c>
      <c r="E1779" s="160" t="str">
        <f ca="1">IFERROR(__xludf.DUMMYFUNCTION("""COMPUTED_VALUE"""),"Script 1")</f>
        <v>Script 1</v>
      </c>
      <c r="F1779" s="160"/>
      <c r="G1779" s="160"/>
      <c r="H1779" s="160"/>
      <c r="I1779" s="160"/>
      <c r="J1779" s="160"/>
      <c r="K1779" s="160"/>
      <c r="L1779" s="160" t="str">
        <f t="shared" ca="1" si="13"/>
        <v>Script 1</v>
      </c>
      <c r="M1779" s="161"/>
      <c r="N1779" s="150"/>
      <c r="O1779" s="150"/>
      <c r="P1779" s="150"/>
      <c r="Q1779" s="150"/>
      <c r="R1779" s="150"/>
      <c r="S1779" s="150"/>
      <c r="T1779" s="150"/>
      <c r="U1779" s="150"/>
      <c r="V1779" s="150"/>
      <c r="W1779" s="150"/>
      <c r="X1779" s="150"/>
      <c r="Y1779" s="150"/>
      <c r="Z1779" s="150"/>
      <c r="AA1779" s="150"/>
    </row>
    <row r="1780" spans="1:27" ht="12.75">
      <c r="A1780" s="150"/>
      <c r="B1780" s="158">
        <f t="shared" si="12"/>
        <v>1772</v>
      </c>
      <c r="C1780" s="159" t="str">
        <f ca="1">IFERROR(__xludf.DUMMYFUNCTION("""COMPUTED_VALUE"""),"Nur Ain Nabila")</f>
        <v>Nur Ain Nabila</v>
      </c>
      <c r="D1780" s="160" t="str">
        <f ca="1">IFERROR(__xludf.DUMMYFUNCTION("""COMPUTED_VALUE"""),"Sep 12, 2024")</f>
        <v>Sep 12, 2024</v>
      </c>
      <c r="E1780" s="160" t="str">
        <f ca="1">IFERROR(__xludf.DUMMYFUNCTION("""COMPUTED_VALUE"""),"Script 1")</f>
        <v>Script 1</v>
      </c>
      <c r="F1780" s="160"/>
      <c r="G1780" s="160"/>
      <c r="H1780" s="160"/>
      <c r="I1780" s="160"/>
      <c r="J1780" s="160"/>
      <c r="K1780" s="160"/>
      <c r="L1780" s="160" t="str">
        <f t="shared" ca="1" si="13"/>
        <v>Script 1</v>
      </c>
      <c r="M1780" s="161"/>
      <c r="N1780" s="150"/>
      <c r="O1780" s="150"/>
      <c r="P1780" s="150"/>
      <c r="Q1780" s="150"/>
      <c r="R1780" s="150"/>
      <c r="S1780" s="150"/>
      <c r="T1780" s="150"/>
      <c r="U1780" s="150"/>
      <c r="V1780" s="150"/>
      <c r="W1780" s="150"/>
      <c r="X1780" s="150"/>
      <c r="Y1780" s="150"/>
      <c r="Z1780" s="150"/>
      <c r="AA1780" s="150"/>
    </row>
    <row r="1781" spans="1:27" ht="12.75">
      <c r="A1781" s="150"/>
      <c r="B1781" s="158">
        <f t="shared" si="12"/>
        <v>1773</v>
      </c>
      <c r="C1781" s="159" t="str">
        <f ca="1">IFERROR(__xludf.DUMMYFUNCTION("""COMPUTED_VALUE"""),"Nur Nadia Aniesa Hamran")</f>
        <v>Nur Nadia Aniesa Hamran</v>
      </c>
      <c r="D1781" s="160" t="str">
        <f ca="1">IFERROR(__xludf.DUMMYFUNCTION("""COMPUTED_VALUE"""),"Sep 12, 2024")</f>
        <v>Sep 12, 2024</v>
      </c>
      <c r="E1781" s="160" t="str">
        <f ca="1">IFERROR(__xludf.DUMMYFUNCTION("""COMPUTED_VALUE"""),"Script 1")</f>
        <v>Script 1</v>
      </c>
      <c r="F1781" s="160"/>
      <c r="G1781" s="160"/>
      <c r="H1781" s="160"/>
      <c r="I1781" s="160"/>
      <c r="J1781" s="160"/>
      <c r="K1781" s="160"/>
      <c r="L1781" s="160" t="str">
        <f t="shared" ca="1" si="13"/>
        <v>Script 1</v>
      </c>
      <c r="M1781" s="161"/>
      <c r="N1781" s="150"/>
      <c r="O1781" s="150"/>
      <c r="P1781" s="150"/>
      <c r="Q1781" s="150"/>
      <c r="R1781" s="150"/>
      <c r="S1781" s="150"/>
      <c r="T1781" s="150"/>
      <c r="U1781" s="150"/>
      <c r="V1781" s="150"/>
      <c r="W1781" s="150"/>
      <c r="X1781" s="150"/>
      <c r="Y1781" s="150"/>
      <c r="Z1781" s="150"/>
      <c r="AA1781" s="150"/>
    </row>
    <row r="1782" spans="1:27" ht="12.75">
      <c r="A1782" s="150"/>
      <c r="B1782" s="158">
        <f t="shared" si="12"/>
        <v>1774</v>
      </c>
      <c r="C1782" s="159" t="str">
        <f ca="1">IFERROR(__xludf.DUMMYFUNCTION("""COMPUTED_VALUE"""),"Nur Liyana Zulaikha Nadri")</f>
        <v>Nur Liyana Zulaikha Nadri</v>
      </c>
      <c r="D1782" s="160" t="str">
        <f ca="1">IFERROR(__xludf.DUMMYFUNCTION("""COMPUTED_VALUE"""),"Sep 12, 2024")</f>
        <v>Sep 12, 2024</v>
      </c>
      <c r="E1782" s="160" t="str">
        <f ca="1">IFERROR(__xludf.DUMMYFUNCTION("""COMPUTED_VALUE"""),"Script 1")</f>
        <v>Script 1</v>
      </c>
      <c r="F1782" s="160"/>
      <c r="G1782" s="160"/>
      <c r="H1782" s="160"/>
      <c r="I1782" s="160"/>
      <c r="J1782" s="160"/>
      <c r="K1782" s="160"/>
      <c r="L1782" s="160" t="str">
        <f t="shared" ca="1" si="13"/>
        <v>Script 1</v>
      </c>
      <c r="M1782" s="161"/>
      <c r="N1782" s="150"/>
      <c r="O1782" s="150"/>
      <c r="P1782" s="150"/>
      <c r="Q1782" s="150"/>
      <c r="R1782" s="150"/>
      <c r="S1782" s="150"/>
      <c r="T1782" s="150"/>
      <c r="U1782" s="150"/>
      <c r="V1782" s="150"/>
      <c r="W1782" s="150"/>
      <c r="X1782" s="150"/>
      <c r="Y1782" s="150"/>
      <c r="Z1782" s="150"/>
      <c r="AA1782" s="150"/>
    </row>
    <row r="1783" spans="1:27" ht="12.75">
      <c r="A1783" s="150"/>
      <c r="B1783" s="158">
        <f t="shared" si="12"/>
        <v>1775</v>
      </c>
      <c r="C1783" s="159" t="str">
        <f ca="1">IFERROR(__xludf.DUMMYFUNCTION("""COMPUTED_VALUE"""),"Farha Aisyah Rosol")</f>
        <v>Farha Aisyah Rosol</v>
      </c>
      <c r="D1783" s="160" t="str">
        <f ca="1">IFERROR(__xludf.DUMMYFUNCTION("""COMPUTED_VALUE"""),"Sep 12, 2024")</f>
        <v>Sep 12, 2024</v>
      </c>
      <c r="E1783" s="160" t="str">
        <f ca="1">IFERROR(__xludf.DUMMYFUNCTION("""COMPUTED_VALUE"""),"Script 1")</f>
        <v>Script 1</v>
      </c>
      <c r="F1783" s="160"/>
      <c r="G1783" s="160"/>
      <c r="H1783" s="160"/>
      <c r="I1783" s="160"/>
      <c r="J1783" s="160"/>
      <c r="K1783" s="160"/>
      <c r="L1783" s="160" t="str">
        <f t="shared" ca="1" si="13"/>
        <v>Script 1</v>
      </c>
      <c r="M1783" s="161"/>
      <c r="N1783" s="150"/>
      <c r="O1783" s="150"/>
      <c r="P1783" s="150"/>
      <c r="Q1783" s="150"/>
      <c r="R1783" s="150"/>
      <c r="S1783" s="150"/>
      <c r="T1783" s="150"/>
      <c r="U1783" s="150"/>
      <c r="V1783" s="150"/>
      <c r="W1783" s="150"/>
      <c r="X1783" s="150"/>
      <c r="Y1783" s="150"/>
      <c r="Z1783" s="150"/>
      <c r="AA1783" s="150"/>
    </row>
    <row r="1784" spans="1:27" ht="12.75">
      <c r="A1784" s="150"/>
      <c r="B1784" s="158">
        <f t="shared" si="12"/>
        <v>1776</v>
      </c>
      <c r="C1784" s="159" t="str">
        <f ca="1">IFERROR(__xludf.DUMMYFUNCTION("""COMPUTED_VALUE"""),"Nur Zayana")</f>
        <v>Nur Zayana</v>
      </c>
      <c r="D1784" s="160" t="str">
        <f ca="1">IFERROR(__xludf.DUMMYFUNCTION("""COMPUTED_VALUE"""),"Sep 12, 2024")</f>
        <v>Sep 12, 2024</v>
      </c>
      <c r="E1784" s="160" t="str">
        <f ca="1">IFERROR(__xludf.DUMMYFUNCTION("""COMPUTED_VALUE"""),"Script 1")</f>
        <v>Script 1</v>
      </c>
      <c r="F1784" s="160"/>
      <c r="G1784" s="160"/>
      <c r="H1784" s="160"/>
      <c r="I1784" s="160"/>
      <c r="J1784" s="160"/>
      <c r="K1784" s="160"/>
      <c r="L1784" s="160" t="str">
        <f t="shared" ca="1" si="13"/>
        <v>Script 1</v>
      </c>
      <c r="M1784" s="161"/>
      <c r="N1784" s="150"/>
      <c r="O1784" s="150"/>
      <c r="P1784" s="150"/>
      <c r="Q1784" s="150"/>
      <c r="R1784" s="150"/>
      <c r="S1784" s="150"/>
      <c r="T1784" s="150"/>
      <c r="U1784" s="150"/>
      <c r="V1784" s="150"/>
      <c r="W1784" s="150"/>
      <c r="X1784" s="150"/>
      <c r="Y1784" s="150"/>
      <c r="Z1784" s="150"/>
      <c r="AA1784" s="150"/>
    </row>
    <row r="1785" spans="1:27" ht="12.75">
      <c r="A1785" s="150"/>
      <c r="B1785" s="158">
        <f t="shared" si="12"/>
        <v>1777</v>
      </c>
      <c r="C1785" s="159" t="str">
        <f ca="1">IFERROR(__xludf.DUMMYFUNCTION("""COMPUTED_VALUE"""),"Izwan Haziq Bin Yaacob")</f>
        <v>Izwan Haziq Bin Yaacob</v>
      </c>
      <c r="D1785" s="160" t="str">
        <f ca="1">IFERROR(__xludf.DUMMYFUNCTION("""COMPUTED_VALUE"""),"Sep 12, 2024")</f>
        <v>Sep 12, 2024</v>
      </c>
      <c r="E1785" s="160" t="str">
        <f ca="1">IFERROR(__xludf.DUMMYFUNCTION("""COMPUTED_VALUE"""),"Script 1")</f>
        <v>Script 1</v>
      </c>
      <c r="F1785" s="160"/>
      <c r="G1785" s="160"/>
      <c r="H1785" s="160"/>
      <c r="I1785" s="160"/>
      <c r="J1785" s="160"/>
      <c r="K1785" s="160"/>
      <c r="L1785" s="160" t="str">
        <f t="shared" ca="1" si="13"/>
        <v>Script 1</v>
      </c>
      <c r="M1785" s="161"/>
      <c r="N1785" s="150"/>
      <c r="O1785" s="150"/>
      <c r="P1785" s="150"/>
      <c r="Q1785" s="150"/>
      <c r="R1785" s="150"/>
      <c r="S1785" s="150"/>
      <c r="T1785" s="150"/>
      <c r="U1785" s="150"/>
      <c r="V1785" s="150"/>
      <c r="W1785" s="150"/>
      <c r="X1785" s="150"/>
      <c r="Y1785" s="150"/>
      <c r="Z1785" s="150"/>
      <c r="AA1785" s="150"/>
    </row>
    <row r="1786" spans="1:27" ht="12.75">
      <c r="A1786" s="150"/>
      <c r="B1786" s="158">
        <f t="shared" si="12"/>
        <v>1778</v>
      </c>
      <c r="C1786" s="159" t="str">
        <f ca="1">IFERROR(__xludf.DUMMYFUNCTION("""COMPUTED_VALUE"""),"Nafisah Nabilah")</f>
        <v>Nafisah Nabilah</v>
      </c>
      <c r="D1786" s="160" t="str">
        <f ca="1">IFERROR(__xludf.DUMMYFUNCTION("""COMPUTED_VALUE"""),"Sep 12, 2024")</f>
        <v>Sep 12, 2024</v>
      </c>
      <c r="E1786" s="160" t="str">
        <f ca="1">IFERROR(__xludf.DUMMYFUNCTION("""COMPUTED_VALUE"""),"Script 1")</f>
        <v>Script 1</v>
      </c>
      <c r="F1786" s="160"/>
      <c r="G1786" s="160"/>
      <c r="H1786" s="160"/>
      <c r="I1786" s="160"/>
      <c r="J1786" s="160"/>
      <c r="K1786" s="160"/>
      <c r="L1786" s="160" t="str">
        <f t="shared" ca="1" si="13"/>
        <v>Script 1</v>
      </c>
      <c r="M1786" s="161"/>
      <c r="N1786" s="150"/>
      <c r="O1786" s="150"/>
      <c r="P1786" s="150"/>
      <c r="Q1786" s="150"/>
      <c r="R1786" s="150"/>
      <c r="S1786" s="150"/>
      <c r="T1786" s="150"/>
      <c r="U1786" s="150"/>
      <c r="V1786" s="150"/>
      <c r="W1786" s="150"/>
      <c r="X1786" s="150"/>
      <c r="Y1786" s="150"/>
      <c r="Z1786" s="150"/>
      <c r="AA1786" s="150"/>
    </row>
    <row r="1787" spans="1:27" ht="12.75">
      <c r="A1787" s="150"/>
      <c r="B1787" s="158">
        <f t="shared" si="12"/>
        <v>1779</v>
      </c>
      <c r="C1787" s="159" t="str">
        <f ca="1">IFERROR(__xludf.DUMMYFUNCTION("""COMPUTED_VALUE"""),"Mohammad Syafiq Mohd Dom")</f>
        <v>Mohammad Syafiq Mohd Dom</v>
      </c>
      <c r="D1787" s="160" t="str">
        <f ca="1">IFERROR(__xludf.DUMMYFUNCTION("""COMPUTED_VALUE"""),"Sep 12, 2024")</f>
        <v>Sep 12, 2024</v>
      </c>
      <c r="E1787" s="160" t="str">
        <f ca="1">IFERROR(__xludf.DUMMYFUNCTION("""COMPUTED_VALUE"""),"Script 1")</f>
        <v>Script 1</v>
      </c>
      <c r="F1787" s="160"/>
      <c r="G1787" s="160"/>
      <c r="H1787" s="160"/>
      <c r="I1787" s="160"/>
      <c r="J1787" s="160"/>
      <c r="K1787" s="160"/>
      <c r="L1787" s="160" t="str">
        <f t="shared" ca="1" si="13"/>
        <v>Script 1</v>
      </c>
      <c r="M1787" s="161"/>
      <c r="N1787" s="150"/>
      <c r="O1787" s="150"/>
      <c r="P1787" s="150"/>
      <c r="Q1787" s="150"/>
      <c r="R1787" s="150"/>
      <c r="S1787" s="150"/>
      <c r="T1787" s="150"/>
      <c r="U1787" s="150"/>
      <c r="V1787" s="150"/>
      <c r="W1787" s="150"/>
      <c r="X1787" s="150"/>
      <c r="Y1787" s="150"/>
      <c r="Z1787" s="150"/>
      <c r="AA1787" s="150"/>
    </row>
    <row r="1788" spans="1:27" ht="12.75">
      <c r="A1788" s="150"/>
      <c r="B1788" s="158">
        <f t="shared" si="12"/>
        <v>1780</v>
      </c>
      <c r="C1788" s="159" t="str">
        <f ca="1">IFERROR(__xludf.DUMMYFUNCTION("""COMPUTED_VALUE"""),"Haikal Rahmat")</f>
        <v>Haikal Rahmat</v>
      </c>
      <c r="D1788" s="160" t="str">
        <f ca="1">IFERROR(__xludf.DUMMYFUNCTION("""COMPUTED_VALUE"""),"Sep 12, 2024")</f>
        <v>Sep 12, 2024</v>
      </c>
      <c r="E1788" s="160" t="str">
        <f ca="1">IFERROR(__xludf.DUMMYFUNCTION("""COMPUTED_VALUE"""),"Script 1")</f>
        <v>Script 1</v>
      </c>
      <c r="F1788" s="160"/>
      <c r="G1788" s="160"/>
      <c r="H1788" s="160"/>
      <c r="I1788" s="160"/>
      <c r="J1788" s="160"/>
      <c r="K1788" s="160"/>
      <c r="L1788" s="160" t="str">
        <f t="shared" ca="1" si="13"/>
        <v>Script 1</v>
      </c>
      <c r="M1788" s="161"/>
      <c r="N1788" s="150"/>
      <c r="O1788" s="150"/>
      <c r="P1788" s="150"/>
      <c r="Q1788" s="150"/>
      <c r="R1788" s="150"/>
      <c r="S1788" s="150"/>
      <c r="T1788" s="150"/>
      <c r="U1788" s="150"/>
      <c r="V1788" s="150"/>
      <c r="W1788" s="150"/>
      <c r="X1788" s="150"/>
      <c r="Y1788" s="150"/>
      <c r="Z1788" s="150"/>
      <c r="AA1788" s="150"/>
    </row>
    <row r="1789" spans="1:27" ht="12.75">
      <c r="A1789" s="150"/>
      <c r="B1789" s="158">
        <f t="shared" si="12"/>
        <v>1781</v>
      </c>
      <c r="C1789" s="159" t="str">
        <f ca="1">IFERROR(__xludf.DUMMYFUNCTION("""COMPUTED_VALUE"""),"Nur Jazmina Aliah Mohammad Zaidi")</f>
        <v>Nur Jazmina Aliah Mohammad Zaidi</v>
      </c>
      <c r="D1789" s="160" t="str">
        <f ca="1">IFERROR(__xludf.DUMMYFUNCTION("""COMPUTED_VALUE"""),"Sep 12, 2024")</f>
        <v>Sep 12, 2024</v>
      </c>
      <c r="E1789" s="160" t="str">
        <f ca="1">IFERROR(__xludf.DUMMYFUNCTION("""COMPUTED_VALUE"""),"Script 1")</f>
        <v>Script 1</v>
      </c>
      <c r="F1789" s="160"/>
      <c r="G1789" s="160"/>
      <c r="H1789" s="160"/>
      <c r="I1789" s="160"/>
      <c r="J1789" s="160"/>
      <c r="K1789" s="160"/>
      <c r="L1789" s="160" t="str">
        <f t="shared" ca="1" si="13"/>
        <v>Script 1</v>
      </c>
      <c r="M1789" s="161"/>
      <c r="N1789" s="150"/>
      <c r="O1789" s="150"/>
      <c r="P1789" s="150"/>
      <c r="Q1789" s="150"/>
      <c r="R1789" s="150"/>
      <c r="S1789" s="150"/>
      <c r="T1789" s="150"/>
      <c r="U1789" s="150"/>
      <c r="V1789" s="150"/>
      <c r="W1789" s="150"/>
      <c r="X1789" s="150"/>
      <c r="Y1789" s="150"/>
      <c r="Z1789" s="150"/>
      <c r="AA1789" s="150"/>
    </row>
    <row r="1790" spans="1:27" ht="12.75">
      <c r="A1790" s="150"/>
      <c r="B1790" s="158">
        <f t="shared" si="12"/>
        <v>1782</v>
      </c>
      <c r="C1790" s="159" t="str">
        <f ca="1">IFERROR(__xludf.DUMMYFUNCTION("""COMPUTED_VALUE"""),"Dhaniyah Nizam")</f>
        <v>Dhaniyah Nizam</v>
      </c>
      <c r="D1790" s="160" t="str">
        <f ca="1">IFERROR(__xludf.DUMMYFUNCTION("""COMPUTED_VALUE"""),"Sep 12, 2024")</f>
        <v>Sep 12, 2024</v>
      </c>
      <c r="E1790" s="160" t="str">
        <f ca="1">IFERROR(__xludf.DUMMYFUNCTION("""COMPUTED_VALUE"""),"Script 1")</f>
        <v>Script 1</v>
      </c>
      <c r="F1790" s="160"/>
      <c r="G1790" s="160"/>
      <c r="H1790" s="160"/>
      <c r="I1790" s="160"/>
      <c r="J1790" s="160"/>
      <c r="K1790" s="160"/>
      <c r="L1790" s="160" t="str">
        <f t="shared" ca="1" si="13"/>
        <v>Script 1</v>
      </c>
      <c r="M1790" s="161"/>
      <c r="N1790" s="150"/>
      <c r="O1790" s="150"/>
      <c r="P1790" s="150"/>
      <c r="Q1790" s="150"/>
      <c r="R1790" s="150"/>
      <c r="S1790" s="150"/>
      <c r="T1790" s="150"/>
      <c r="U1790" s="150"/>
      <c r="V1790" s="150"/>
      <c r="W1790" s="150"/>
      <c r="X1790" s="150"/>
      <c r="Y1790" s="150"/>
      <c r="Z1790" s="150"/>
      <c r="AA1790" s="150"/>
    </row>
    <row r="1791" spans="1:27" ht="12.75">
      <c r="A1791" s="150"/>
      <c r="B1791" s="158">
        <f t="shared" si="12"/>
        <v>1783</v>
      </c>
      <c r="C1791" s="159" t="str">
        <f ca="1">IFERROR(__xludf.DUMMYFUNCTION("""COMPUTED_VALUE"""),"Nur 'Ealina Jufri")</f>
        <v>Nur 'Ealina Jufri</v>
      </c>
      <c r="D1791" s="160" t="str">
        <f ca="1">IFERROR(__xludf.DUMMYFUNCTION("""COMPUTED_VALUE"""),"Sep 12, 2024")</f>
        <v>Sep 12, 2024</v>
      </c>
      <c r="E1791" s="160" t="str">
        <f ca="1">IFERROR(__xludf.DUMMYFUNCTION("""COMPUTED_VALUE"""),"Script 1")</f>
        <v>Script 1</v>
      </c>
      <c r="F1791" s="160"/>
      <c r="G1791" s="160"/>
      <c r="H1791" s="160"/>
      <c r="I1791" s="160"/>
      <c r="J1791" s="160"/>
      <c r="K1791" s="160"/>
      <c r="L1791" s="160" t="str">
        <f t="shared" ca="1" si="13"/>
        <v>Script 1</v>
      </c>
      <c r="M1791" s="161"/>
      <c r="N1791" s="150"/>
      <c r="O1791" s="150"/>
      <c r="P1791" s="150"/>
      <c r="Q1791" s="150"/>
      <c r="R1791" s="150"/>
      <c r="S1791" s="150"/>
      <c r="T1791" s="150"/>
      <c r="U1791" s="150"/>
      <c r="V1791" s="150"/>
      <c r="W1791" s="150"/>
      <c r="X1791" s="150"/>
      <c r="Y1791" s="150"/>
      <c r="Z1791" s="150"/>
      <c r="AA1791" s="150"/>
    </row>
    <row r="1792" spans="1:27" ht="12.75">
      <c r="A1792" s="150"/>
      <c r="B1792" s="158">
        <f t="shared" si="12"/>
        <v>1784</v>
      </c>
      <c r="C1792" s="159" t="str">
        <f ca="1">IFERROR(__xludf.DUMMYFUNCTION("""COMPUTED_VALUE"""),"Alyaa Amira")</f>
        <v>Alyaa Amira</v>
      </c>
      <c r="D1792" s="160" t="str">
        <f ca="1">IFERROR(__xludf.DUMMYFUNCTION("""COMPUTED_VALUE"""),"Sep 12, 2024")</f>
        <v>Sep 12, 2024</v>
      </c>
      <c r="E1792" s="160" t="str">
        <f ca="1">IFERROR(__xludf.DUMMYFUNCTION("""COMPUTED_VALUE"""),"Script 1")</f>
        <v>Script 1</v>
      </c>
      <c r="F1792" s="160"/>
      <c r="G1792" s="160"/>
      <c r="H1792" s="160"/>
      <c r="I1792" s="160"/>
      <c r="J1792" s="160"/>
      <c r="K1792" s="160"/>
      <c r="L1792" s="160" t="str">
        <f t="shared" ca="1" si="13"/>
        <v>Script 1</v>
      </c>
      <c r="M1792" s="161"/>
      <c r="N1792" s="150"/>
      <c r="O1792" s="150"/>
      <c r="P1792" s="150"/>
      <c r="Q1792" s="150"/>
      <c r="R1792" s="150"/>
      <c r="S1792" s="150"/>
      <c r="T1792" s="150"/>
      <c r="U1792" s="150"/>
      <c r="V1792" s="150"/>
      <c r="W1792" s="150"/>
      <c r="X1792" s="150"/>
      <c r="Y1792" s="150"/>
      <c r="Z1792" s="150"/>
      <c r="AA1792" s="150"/>
    </row>
    <row r="1793" spans="1:27" ht="12.75">
      <c r="A1793" s="150"/>
      <c r="B1793" s="158">
        <f t="shared" si="12"/>
        <v>1785</v>
      </c>
      <c r="C1793" s="159" t="str">
        <f ca="1">IFERROR(__xludf.DUMMYFUNCTION("""COMPUTED_VALUE"""),"Muhammad Safwan")</f>
        <v>Muhammad Safwan</v>
      </c>
      <c r="D1793" s="160" t="str">
        <f ca="1">IFERROR(__xludf.DUMMYFUNCTION("""COMPUTED_VALUE"""),"Sep 12, 2024")</f>
        <v>Sep 12, 2024</v>
      </c>
      <c r="E1793" s="160" t="str">
        <f ca="1">IFERROR(__xludf.DUMMYFUNCTION("""COMPUTED_VALUE"""),"Script 1")</f>
        <v>Script 1</v>
      </c>
      <c r="F1793" s="160"/>
      <c r="G1793" s="160"/>
      <c r="H1793" s="160"/>
      <c r="I1793" s="160"/>
      <c r="J1793" s="160"/>
      <c r="K1793" s="160"/>
      <c r="L1793" s="160" t="str">
        <f t="shared" ca="1" si="13"/>
        <v>Script 1</v>
      </c>
      <c r="M1793" s="161"/>
      <c r="N1793" s="150"/>
      <c r="O1793" s="150"/>
      <c r="P1793" s="150"/>
      <c r="Q1793" s="150"/>
      <c r="R1793" s="150"/>
      <c r="S1793" s="150"/>
      <c r="T1793" s="150"/>
      <c r="U1793" s="150"/>
      <c r="V1793" s="150"/>
      <c r="W1793" s="150"/>
      <c r="X1793" s="150"/>
      <c r="Y1793" s="150"/>
      <c r="Z1793" s="150"/>
      <c r="AA1793" s="150"/>
    </row>
    <row r="1794" spans="1:27" ht="12.75">
      <c r="A1794" s="150"/>
      <c r="B1794" s="158">
        <f t="shared" ref="B1794:B2048" si="14">ROW()-ROW($B$8)</f>
        <v>1786</v>
      </c>
      <c r="C1794" s="159" t="str">
        <f ca="1">IFERROR(__xludf.DUMMYFUNCTION("""COMPUTED_VALUE"""),"Nabilah ‘Adani")</f>
        <v>Nabilah ‘Adani</v>
      </c>
      <c r="D1794" s="160" t="str">
        <f ca="1">IFERROR(__xludf.DUMMYFUNCTION("""COMPUTED_VALUE"""),"Sep 12, 2024")</f>
        <v>Sep 12, 2024</v>
      </c>
      <c r="E1794" s="160" t="str">
        <f ca="1">IFERROR(__xludf.DUMMYFUNCTION("""COMPUTED_VALUE"""),"Script 1")</f>
        <v>Script 1</v>
      </c>
      <c r="F1794" s="160"/>
      <c r="G1794" s="160"/>
      <c r="H1794" s="160"/>
      <c r="I1794" s="160"/>
      <c r="J1794" s="160"/>
      <c r="K1794" s="160"/>
      <c r="L1794" s="160" t="str">
        <f t="shared" ref="L1794:L2048" ca="1" si="15">IF(K1794&lt;&gt;"",IF(I1794&lt;&gt;"",IF(G1794&lt;&gt;"",IF(E1794&lt;&gt;"","-"),K1794),G1794),E1794)</f>
        <v>Script 1</v>
      </c>
      <c r="M1794" s="161"/>
      <c r="N1794" s="150"/>
      <c r="O1794" s="150"/>
      <c r="P1794" s="150"/>
      <c r="Q1794" s="150"/>
      <c r="R1794" s="150"/>
      <c r="S1794" s="150"/>
      <c r="T1794" s="150"/>
      <c r="U1794" s="150"/>
      <c r="V1794" s="150"/>
      <c r="W1794" s="150"/>
      <c r="X1794" s="150"/>
      <c r="Y1794" s="150"/>
      <c r="Z1794" s="150"/>
      <c r="AA1794" s="150"/>
    </row>
    <row r="1795" spans="1:27" ht="12.75">
      <c r="A1795" s="150"/>
      <c r="B1795" s="158">
        <f t="shared" si="14"/>
        <v>1787</v>
      </c>
      <c r="C1795" s="159" t="str">
        <f ca="1">IFERROR(__xludf.DUMMYFUNCTION("""COMPUTED_VALUE"""),"Ain Nadira")</f>
        <v>Ain Nadira</v>
      </c>
      <c r="D1795" s="160" t="str">
        <f ca="1">IFERROR(__xludf.DUMMYFUNCTION("""COMPUTED_VALUE"""),"Sep 11, 2024")</f>
        <v>Sep 11, 2024</v>
      </c>
      <c r="E1795" s="160" t="str">
        <f ca="1">IFERROR(__xludf.DUMMYFUNCTION("""COMPUTED_VALUE"""),"Script 1")</f>
        <v>Script 1</v>
      </c>
      <c r="F1795" s="160"/>
      <c r="G1795" s="160"/>
      <c r="H1795" s="160"/>
      <c r="I1795" s="160"/>
      <c r="J1795" s="160"/>
      <c r="K1795" s="160"/>
      <c r="L1795" s="160" t="str">
        <f t="shared" ca="1" si="15"/>
        <v>Script 1</v>
      </c>
      <c r="M1795" s="161"/>
      <c r="N1795" s="150"/>
      <c r="O1795" s="150"/>
      <c r="P1795" s="150"/>
      <c r="Q1795" s="150"/>
      <c r="R1795" s="150"/>
      <c r="S1795" s="150"/>
      <c r="T1795" s="150"/>
      <c r="U1795" s="150"/>
      <c r="V1795" s="150"/>
      <c r="W1795" s="150"/>
      <c r="X1795" s="150"/>
      <c r="Y1795" s="150"/>
      <c r="Z1795" s="150"/>
      <c r="AA1795" s="150"/>
    </row>
    <row r="1796" spans="1:27" ht="12.75">
      <c r="A1796" s="150"/>
      <c r="B1796" s="158">
        <f t="shared" si="14"/>
        <v>1788</v>
      </c>
      <c r="C1796" s="159" t="str">
        <f ca="1">IFERROR(__xludf.DUMMYFUNCTION("""COMPUTED_VALUE"""),"Siti Nur 'Atiqah")</f>
        <v>Siti Nur 'Atiqah</v>
      </c>
      <c r="D1796" s="160" t="str">
        <f ca="1">IFERROR(__xludf.DUMMYFUNCTION("""COMPUTED_VALUE"""),"Sep 11, 2024")</f>
        <v>Sep 11, 2024</v>
      </c>
      <c r="E1796" s="160" t="str">
        <f ca="1">IFERROR(__xludf.DUMMYFUNCTION("""COMPUTED_VALUE"""),"Script 1")</f>
        <v>Script 1</v>
      </c>
      <c r="F1796" s="160"/>
      <c r="G1796" s="160"/>
      <c r="H1796" s="160"/>
      <c r="I1796" s="160"/>
      <c r="J1796" s="160"/>
      <c r="K1796" s="160"/>
      <c r="L1796" s="160" t="str">
        <f t="shared" ca="1" si="15"/>
        <v>Script 1</v>
      </c>
      <c r="M1796" s="161"/>
      <c r="N1796" s="150"/>
      <c r="O1796" s="150"/>
      <c r="P1796" s="150"/>
      <c r="Q1796" s="150"/>
      <c r="R1796" s="150"/>
      <c r="S1796" s="150"/>
      <c r="T1796" s="150"/>
      <c r="U1796" s="150"/>
      <c r="V1796" s="150"/>
      <c r="W1796" s="150"/>
      <c r="X1796" s="150"/>
      <c r="Y1796" s="150"/>
      <c r="Z1796" s="150"/>
      <c r="AA1796" s="150"/>
    </row>
    <row r="1797" spans="1:27" ht="12.75">
      <c r="A1797" s="150"/>
      <c r="B1797" s="158">
        <f t="shared" si="14"/>
        <v>1789</v>
      </c>
      <c r="C1797" s="159" t="str">
        <f ca="1">IFERROR(__xludf.DUMMYFUNCTION("""COMPUTED_VALUE"""),"Amyli Qistina Mohd Fahros")</f>
        <v>Amyli Qistina Mohd Fahros</v>
      </c>
      <c r="D1797" s="160" t="str">
        <f ca="1">IFERROR(__xludf.DUMMYFUNCTION("""COMPUTED_VALUE"""),"Sep 11, 2024")</f>
        <v>Sep 11, 2024</v>
      </c>
      <c r="E1797" s="160" t="str">
        <f ca="1">IFERROR(__xludf.DUMMYFUNCTION("""COMPUTED_VALUE"""),"Script 1")</f>
        <v>Script 1</v>
      </c>
      <c r="F1797" s="160"/>
      <c r="G1797" s="160"/>
      <c r="H1797" s="160"/>
      <c r="I1797" s="160"/>
      <c r="J1797" s="160"/>
      <c r="K1797" s="160"/>
      <c r="L1797" s="160" t="str">
        <f t="shared" ca="1" si="15"/>
        <v>Script 1</v>
      </c>
      <c r="M1797" s="161"/>
      <c r="N1797" s="150"/>
      <c r="O1797" s="150"/>
      <c r="P1797" s="150"/>
      <c r="Q1797" s="150"/>
      <c r="R1797" s="150"/>
      <c r="S1797" s="150"/>
      <c r="T1797" s="150"/>
      <c r="U1797" s="150"/>
      <c r="V1797" s="150"/>
      <c r="W1797" s="150"/>
      <c r="X1797" s="150"/>
      <c r="Y1797" s="150"/>
      <c r="Z1797" s="150"/>
      <c r="AA1797" s="150"/>
    </row>
    <row r="1798" spans="1:27" ht="12.75">
      <c r="A1798" s="150"/>
      <c r="B1798" s="158">
        <f t="shared" si="14"/>
        <v>1790</v>
      </c>
      <c r="C1798" s="159" t="str">
        <f ca="1">IFERROR(__xludf.DUMMYFUNCTION("""COMPUTED_VALUE"""),"Azaharul Akmal")</f>
        <v>Azaharul Akmal</v>
      </c>
      <c r="D1798" s="160" t="str">
        <f ca="1">IFERROR(__xludf.DUMMYFUNCTION("""COMPUTED_VALUE"""),"Sep 11, 2024")</f>
        <v>Sep 11, 2024</v>
      </c>
      <c r="E1798" s="160" t="str">
        <f ca="1">IFERROR(__xludf.DUMMYFUNCTION("""COMPUTED_VALUE"""),"Script 1")</f>
        <v>Script 1</v>
      </c>
      <c r="F1798" s="160"/>
      <c r="G1798" s="160"/>
      <c r="H1798" s="160"/>
      <c r="I1798" s="160"/>
      <c r="J1798" s="160"/>
      <c r="K1798" s="160"/>
      <c r="L1798" s="160" t="str">
        <f t="shared" ca="1" si="15"/>
        <v>Script 1</v>
      </c>
      <c r="M1798" s="161"/>
      <c r="N1798" s="150"/>
      <c r="O1798" s="150"/>
      <c r="P1798" s="150"/>
      <c r="Q1798" s="150"/>
      <c r="R1798" s="150"/>
      <c r="S1798" s="150"/>
      <c r="T1798" s="150"/>
      <c r="U1798" s="150"/>
      <c r="V1798" s="150"/>
      <c r="W1798" s="150"/>
      <c r="X1798" s="150"/>
      <c r="Y1798" s="150"/>
      <c r="Z1798" s="150"/>
      <c r="AA1798" s="150"/>
    </row>
    <row r="1799" spans="1:27" ht="12.75">
      <c r="A1799" s="150"/>
      <c r="B1799" s="158">
        <f t="shared" si="14"/>
        <v>1791</v>
      </c>
      <c r="C1799" s="159" t="str">
        <f ca="1">IFERROR(__xludf.DUMMYFUNCTION("""COMPUTED_VALUE"""),"Najwa Kamaruzaman")</f>
        <v>Najwa Kamaruzaman</v>
      </c>
      <c r="D1799" s="160" t="str">
        <f ca="1">IFERROR(__xludf.DUMMYFUNCTION("""COMPUTED_VALUE"""),"Sep 11, 2024")</f>
        <v>Sep 11, 2024</v>
      </c>
      <c r="E1799" s="160" t="str">
        <f ca="1">IFERROR(__xludf.DUMMYFUNCTION("""COMPUTED_VALUE"""),"Script 1")</f>
        <v>Script 1</v>
      </c>
      <c r="F1799" s="160"/>
      <c r="G1799" s="160"/>
      <c r="H1799" s="160"/>
      <c r="I1799" s="160"/>
      <c r="J1799" s="160"/>
      <c r="K1799" s="160"/>
      <c r="L1799" s="160" t="str">
        <f t="shared" ca="1" si="15"/>
        <v>Script 1</v>
      </c>
      <c r="M1799" s="161"/>
      <c r="N1799" s="150"/>
      <c r="O1799" s="150"/>
      <c r="P1799" s="150"/>
      <c r="Q1799" s="150"/>
      <c r="R1799" s="150"/>
      <c r="S1799" s="150"/>
      <c r="T1799" s="150"/>
      <c r="U1799" s="150"/>
      <c r="V1799" s="150"/>
      <c r="W1799" s="150"/>
      <c r="X1799" s="150"/>
      <c r="Y1799" s="150"/>
      <c r="Z1799" s="150"/>
      <c r="AA1799" s="150"/>
    </row>
    <row r="1800" spans="1:27" ht="12.75">
      <c r="A1800" s="150"/>
      <c r="B1800" s="158">
        <f t="shared" si="14"/>
        <v>1792</v>
      </c>
      <c r="C1800" s="159" t="str">
        <f ca="1">IFERROR(__xludf.DUMMYFUNCTION("""COMPUTED_VALUE"""),"Amalina Supey (Japanese Speaker)")</f>
        <v>Amalina Supey (Japanese Speaker)</v>
      </c>
      <c r="D1800" s="160" t="str">
        <f ca="1">IFERROR(__xludf.DUMMYFUNCTION("""COMPUTED_VALUE"""),"Sep 11, 2024")</f>
        <v>Sep 11, 2024</v>
      </c>
      <c r="E1800" s="160" t="str">
        <f ca="1">IFERROR(__xludf.DUMMYFUNCTION("""COMPUTED_VALUE"""),"Script 1")</f>
        <v>Script 1</v>
      </c>
      <c r="F1800" s="160"/>
      <c r="G1800" s="160"/>
      <c r="H1800" s="160"/>
      <c r="I1800" s="160"/>
      <c r="J1800" s="160"/>
      <c r="K1800" s="160"/>
      <c r="L1800" s="160" t="str">
        <f t="shared" ca="1" si="15"/>
        <v>Script 1</v>
      </c>
      <c r="M1800" s="161"/>
      <c r="N1800" s="150"/>
      <c r="O1800" s="150"/>
      <c r="P1800" s="150"/>
      <c r="Q1800" s="150"/>
      <c r="R1800" s="150"/>
      <c r="S1800" s="150"/>
      <c r="T1800" s="150"/>
      <c r="U1800" s="150"/>
      <c r="V1800" s="150"/>
      <c r="W1800" s="150"/>
      <c r="X1800" s="150"/>
      <c r="Y1800" s="150"/>
      <c r="Z1800" s="150"/>
      <c r="AA1800" s="150"/>
    </row>
    <row r="1801" spans="1:27" ht="12.75">
      <c r="A1801" s="150"/>
      <c r="B1801" s="158">
        <f t="shared" si="14"/>
        <v>1793</v>
      </c>
      <c r="C1801" s="159" t="str">
        <f ca="1">IFERROR(__xludf.DUMMYFUNCTION("""COMPUTED_VALUE"""),"Wan Humaira")</f>
        <v>Wan Humaira</v>
      </c>
      <c r="D1801" s="160" t="str">
        <f ca="1">IFERROR(__xludf.DUMMYFUNCTION("""COMPUTED_VALUE"""),"Sep 11, 2024")</f>
        <v>Sep 11, 2024</v>
      </c>
      <c r="E1801" s="160" t="str">
        <f ca="1">IFERROR(__xludf.DUMMYFUNCTION("""COMPUTED_VALUE"""),"Script 1")</f>
        <v>Script 1</v>
      </c>
      <c r="F1801" s="160"/>
      <c r="G1801" s="160"/>
      <c r="H1801" s="160"/>
      <c r="I1801" s="160"/>
      <c r="J1801" s="160"/>
      <c r="K1801" s="160"/>
      <c r="L1801" s="160" t="str">
        <f t="shared" ca="1" si="15"/>
        <v>Script 1</v>
      </c>
      <c r="M1801" s="161"/>
      <c r="N1801" s="150"/>
      <c r="O1801" s="150"/>
      <c r="P1801" s="150"/>
      <c r="Q1801" s="150"/>
      <c r="R1801" s="150"/>
      <c r="S1801" s="150"/>
      <c r="T1801" s="150"/>
      <c r="U1801" s="150"/>
      <c r="V1801" s="150"/>
      <c r="W1801" s="150"/>
      <c r="X1801" s="150"/>
      <c r="Y1801" s="150"/>
      <c r="Z1801" s="150"/>
      <c r="AA1801" s="150"/>
    </row>
    <row r="1802" spans="1:27" ht="12.75">
      <c r="A1802" s="150"/>
      <c r="B1802" s="158">
        <f t="shared" si="14"/>
        <v>1794</v>
      </c>
      <c r="C1802" s="159" t="str">
        <f ca="1">IFERROR(__xludf.DUMMYFUNCTION("""COMPUTED_VALUE"""),"Ezad Fikri")</f>
        <v>Ezad Fikri</v>
      </c>
      <c r="D1802" s="160" t="str">
        <f ca="1">IFERROR(__xludf.DUMMYFUNCTION("""COMPUTED_VALUE"""),"Sep 11, 2024")</f>
        <v>Sep 11, 2024</v>
      </c>
      <c r="E1802" s="160" t="str">
        <f ca="1">IFERROR(__xludf.DUMMYFUNCTION("""COMPUTED_VALUE"""),"Script 1")</f>
        <v>Script 1</v>
      </c>
      <c r="F1802" s="160"/>
      <c r="G1802" s="160"/>
      <c r="H1802" s="160"/>
      <c r="I1802" s="160"/>
      <c r="J1802" s="160"/>
      <c r="K1802" s="160"/>
      <c r="L1802" s="160" t="str">
        <f t="shared" ca="1" si="15"/>
        <v>Script 1</v>
      </c>
      <c r="M1802" s="161"/>
      <c r="N1802" s="150"/>
      <c r="O1802" s="150"/>
      <c r="P1802" s="150"/>
      <c r="Q1802" s="150"/>
      <c r="R1802" s="150"/>
      <c r="S1802" s="150"/>
      <c r="T1802" s="150"/>
      <c r="U1802" s="150"/>
      <c r="V1802" s="150"/>
      <c r="W1802" s="150"/>
      <c r="X1802" s="150"/>
      <c r="Y1802" s="150"/>
      <c r="Z1802" s="150"/>
      <c r="AA1802" s="150"/>
    </row>
    <row r="1803" spans="1:27" ht="12.75">
      <c r="A1803" s="150"/>
      <c r="B1803" s="158">
        <f t="shared" si="14"/>
        <v>1795</v>
      </c>
      <c r="C1803" s="159" t="str">
        <f ca="1">IFERROR(__xludf.DUMMYFUNCTION("""COMPUTED_VALUE"""),"Nur Qamarina Izaty")</f>
        <v>Nur Qamarina Izaty</v>
      </c>
      <c r="D1803" s="160" t="str">
        <f ca="1">IFERROR(__xludf.DUMMYFUNCTION("""COMPUTED_VALUE"""),"Sep 11, 2024")</f>
        <v>Sep 11, 2024</v>
      </c>
      <c r="E1803" s="160" t="str">
        <f ca="1">IFERROR(__xludf.DUMMYFUNCTION("""COMPUTED_VALUE"""),"Script 1")</f>
        <v>Script 1</v>
      </c>
      <c r="F1803" s="160"/>
      <c r="G1803" s="160"/>
      <c r="H1803" s="160"/>
      <c r="I1803" s="160"/>
      <c r="J1803" s="160"/>
      <c r="K1803" s="160"/>
      <c r="L1803" s="160" t="str">
        <f t="shared" ca="1" si="15"/>
        <v>Script 1</v>
      </c>
      <c r="M1803" s="161"/>
      <c r="N1803" s="150"/>
      <c r="O1803" s="150"/>
      <c r="P1803" s="150"/>
      <c r="Q1803" s="150"/>
      <c r="R1803" s="150"/>
      <c r="S1803" s="150"/>
      <c r="T1803" s="150"/>
      <c r="U1803" s="150"/>
      <c r="V1803" s="150"/>
      <c r="W1803" s="150"/>
      <c r="X1803" s="150"/>
      <c r="Y1803" s="150"/>
      <c r="Z1803" s="150"/>
      <c r="AA1803" s="150"/>
    </row>
    <row r="1804" spans="1:27" ht="12.75">
      <c r="A1804" s="150"/>
      <c r="B1804" s="158">
        <f t="shared" si="14"/>
        <v>1796</v>
      </c>
      <c r="C1804" s="159" t="str">
        <f ca="1">IFERROR(__xludf.DUMMYFUNCTION("""COMPUTED_VALUE"""),"Wan Nur Mashitah Wan Mohd Ghazni")</f>
        <v>Wan Nur Mashitah Wan Mohd Ghazni</v>
      </c>
      <c r="D1804" s="160" t="str">
        <f ca="1">IFERROR(__xludf.DUMMYFUNCTION("""COMPUTED_VALUE"""),"Sep 11, 2024")</f>
        <v>Sep 11, 2024</v>
      </c>
      <c r="E1804" s="160" t="str">
        <f ca="1">IFERROR(__xludf.DUMMYFUNCTION("""COMPUTED_VALUE"""),"Script 1")</f>
        <v>Script 1</v>
      </c>
      <c r="F1804" s="160"/>
      <c r="G1804" s="160"/>
      <c r="H1804" s="160"/>
      <c r="I1804" s="160"/>
      <c r="J1804" s="160"/>
      <c r="K1804" s="160"/>
      <c r="L1804" s="160" t="str">
        <f t="shared" ca="1" si="15"/>
        <v>Script 1</v>
      </c>
      <c r="M1804" s="161"/>
      <c r="N1804" s="150"/>
      <c r="O1804" s="150"/>
      <c r="P1804" s="150"/>
      <c r="Q1804" s="150"/>
      <c r="R1804" s="150"/>
      <c r="S1804" s="150"/>
      <c r="T1804" s="150"/>
      <c r="U1804" s="150"/>
      <c r="V1804" s="150"/>
      <c r="W1804" s="150"/>
      <c r="X1804" s="150"/>
      <c r="Y1804" s="150"/>
      <c r="Z1804" s="150"/>
      <c r="AA1804" s="150"/>
    </row>
    <row r="1805" spans="1:27" ht="12.75">
      <c r="A1805" s="150"/>
      <c r="B1805" s="158">
        <f t="shared" si="14"/>
        <v>1797</v>
      </c>
      <c r="C1805" s="159" t="str">
        <f ca="1">IFERROR(__xludf.DUMMYFUNCTION("""COMPUTED_VALUE"""),"Nisrin Abdjamil")</f>
        <v>Nisrin Abdjamil</v>
      </c>
      <c r="D1805" s="160" t="str">
        <f ca="1">IFERROR(__xludf.DUMMYFUNCTION("""COMPUTED_VALUE"""),"Sep 11, 2024")</f>
        <v>Sep 11, 2024</v>
      </c>
      <c r="E1805" s="160" t="str">
        <f ca="1">IFERROR(__xludf.DUMMYFUNCTION("""COMPUTED_VALUE"""),"Script 1")</f>
        <v>Script 1</v>
      </c>
      <c r="F1805" s="160"/>
      <c r="G1805" s="160"/>
      <c r="H1805" s="160"/>
      <c r="I1805" s="160"/>
      <c r="J1805" s="160"/>
      <c r="K1805" s="160"/>
      <c r="L1805" s="160" t="str">
        <f t="shared" ca="1" si="15"/>
        <v>Script 1</v>
      </c>
      <c r="M1805" s="161"/>
      <c r="N1805" s="150"/>
      <c r="O1805" s="150"/>
      <c r="P1805" s="150"/>
      <c r="Q1805" s="150"/>
      <c r="R1805" s="150"/>
      <c r="S1805" s="150"/>
      <c r="T1805" s="150"/>
      <c r="U1805" s="150"/>
      <c r="V1805" s="150"/>
      <c r="W1805" s="150"/>
      <c r="X1805" s="150"/>
      <c r="Y1805" s="150"/>
      <c r="Z1805" s="150"/>
      <c r="AA1805" s="150"/>
    </row>
    <row r="1806" spans="1:27" ht="12.75">
      <c r="A1806" s="150"/>
      <c r="B1806" s="158">
        <f t="shared" si="14"/>
        <v>1798</v>
      </c>
      <c r="C1806" s="159" t="str">
        <f ca="1">IFERROR(__xludf.DUMMYFUNCTION("""COMPUTED_VALUE"""),"Nazira Aizam")</f>
        <v>Nazira Aizam</v>
      </c>
      <c r="D1806" s="160" t="str">
        <f ca="1">IFERROR(__xludf.DUMMYFUNCTION("""COMPUTED_VALUE"""),"Sep 11, 2024")</f>
        <v>Sep 11, 2024</v>
      </c>
      <c r="E1806" s="160" t="str">
        <f ca="1">IFERROR(__xludf.DUMMYFUNCTION("""COMPUTED_VALUE"""),"Script 1")</f>
        <v>Script 1</v>
      </c>
      <c r="F1806" s="160"/>
      <c r="G1806" s="160"/>
      <c r="H1806" s="160"/>
      <c r="I1806" s="160"/>
      <c r="J1806" s="160"/>
      <c r="K1806" s="160"/>
      <c r="L1806" s="160" t="str">
        <f t="shared" ca="1" si="15"/>
        <v>Script 1</v>
      </c>
      <c r="M1806" s="161"/>
      <c r="N1806" s="150"/>
      <c r="O1806" s="150"/>
      <c r="P1806" s="150"/>
      <c r="Q1806" s="150"/>
      <c r="R1806" s="150"/>
      <c r="S1806" s="150"/>
      <c r="T1806" s="150"/>
      <c r="U1806" s="150"/>
      <c r="V1806" s="150"/>
      <c r="W1806" s="150"/>
      <c r="X1806" s="150"/>
      <c r="Y1806" s="150"/>
      <c r="Z1806" s="150"/>
      <c r="AA1806" s="150"/>
    </row>
    <row r="1807" spans="1:27" ht="12.75">
      <c r="A1807" s="150"/>
      <c r="B1807" s="158">
        <f t="shared" si="14"/>
        <v>1799</v>
      </c>
      <c r="C1807" s="159" t="str">
        <f ca="1">IFERROR(__xludf.DUMMYFUNCTION("""COMPUTED_VALUE"""),"Mohamad Rashdan bin Isa")</f>
        <v>Mohamad Rashdan bin Isa</v>
      </c>
      <c r="D1807" s="160" t="str">
        <f ca="1">IFERROR(__xludf.DUMMYFUNCTION("""COMPUTED_VALUE"""),"Sep 11, 2024")</f>
        <v>Sep 11, 2024</v>
      </c>
      <c r="E1807" s="160" t="str">
        <f ca="1">IFERROR(__xludf.DUMMYFUNCTION("""COMPUTED_VALUE"""),"Script 1")</f>
        <v>Script 1</v>
      </c>
      <c r="F1807" s="160"/>
      <c r="G1807" s="160"/>
      <c r="H1807" s="160"/>
      <c r="I1807" s="160"/>
      <c r="J1807" s="160"/>
      <c r="K1807" s="160"/>
      <c r="L1807" s="160" t="str">
        <f t="shared" ca="1" si="15"/>
        <v>Script 1</v>
      </c>
      <c r="M1807" s="161"/>
      <c r="N1807" s="150"/>
      <c r="O1807" s="150"/>
      <c r="P1807" s="150"/>
      <c r="Q1807" s="150"/>
      <c r="R1807" s="150"/>
      <c r="S1807" s="150"/>
      <c r="T1807" s="150"/>
      <c r="U1807" s="150"/>
      <c r="V1807" s="150"/>
      <c r="W1807" s="150"/>
      <c r="X1807" s="150"/>
      <c r="Y1807" s="150"/>
      <c r="Z1807" s="150"/>
      <c r="AA1807" s="150"/>
    </row>
    <row r="1808" spans="1:27" ht="12.75">
      <c r="A1808" s="150"/>
      <c r="B1808" s="158">
        <f t="shared" si="14"/>
        <v>1800</v>
      </c>
      <c r="C1808" s="159" t="str">
        <f ca="1">IFERROR(__xludf.DUMMYFUNCTION("""COMPUTED_VALUE"""),"Haziq Ilmam")</f>
        <v>Haziq Ilmam</v>
      </c>
      <c r="D1808" s="160" t="str">
        <f ca="1">IFERROR(__xludf.DUMMYFUNCTION("""COMPUTED_VALUE"""),"Sep 11, 2024")</f>
        <v>Sep 11, 2024</v>
      </c>
      <c r="E1808" s="160" t="str">
        <f ca="1">IFERROR(__xludf.DUMMYFUNCTION("""COMPUTED_VALUE"""),"Script 1")</f>
        <v>Script 1</v>
      </c>
      <c r="F1808" s="160"/>
      <c r="G1808" s="160"/>
      <c r="H1808" s="160"/>
      <c r="I1808" s="160"/>
      <c r="J1808" s="160"/>
      <c r="K1808" s="160"/>
      <c r="L1808" s="160" t="str">
        <f t="shared" ca="1" si="15"/>
        <v>Script 1</v>
      </c>
      <c r="M1808" s="161"/>
      <c r="N1808" s="150"/>
      <c r="O1808" s="150"/>
      <c r="P1808" s="150"/>
      <c r="Q1808" s="150"/>
      <c r="R1808" s="150"/>
      <c r="S1808" s="150"/>
      <c r="T1808" s="150"/>
      <c r="U1808" s="150"/>
      <c r="V1808" s="150"/>
      <c r="W1808" s="150"/>
      <c r="X1808" s="150"/>
      <c r="Y1808" s="150"/>
      <c r="Z1808" s="150"/>
      <c r="AA1808" s="150"/>
    </row>
    <row r="1809" spans="1:27" ht="12.75">
      <c r="A1809" s="150"/>
      <c r="B1809" s="158">
        <f t="shared" si="14"/>
        <v>1801</v>
      </c>
      <c r="C1809" s="159" t="str">
        <f ca="1">IFERROR(__xludf.DUMMYFUNCTION("""COMPUTED_VALUE"""),"Khaleeda kamal")</f>
        <v>Khaleeda kamal</v>
      </c>
      <c r="D1809" s="160" t="str">
        <f ca="1">IFERROR(__xludf.DUMMYFUNCTION("""COMPUTED_VALUE"""),"Sep 11, 2024")</f>
        <v>Sep 11, 2024</v>
      </c>
      <c r="E1809" s="160" t="str">
        <f ca="1">IFERROR(__xludf.DUMMYFUNCTION("""COMPUTED_VALUE"""),"Script 1")</f>
        <v>Script 1</v>
      </c>
      <c r="F1809" s="160"/>
      <c r="G1809" s="160"/>
      <c r="H1809" s="160"/>
      <c r="I1809" s="160"/>
      <c r="J1809" s="160"/>
      <c r="K1809" s="160"/>
      <c r="L1809" s="160" t="str">
        <f t="shared" ca="1" si="15"/>
        <v>Script 1</v>
      </c>
      <c r="M1809" s="161"/>
      <c r="N1809" s="150"/>
      <c r="O1809" s="150"/>
      <c r="P1809" s="150"/>
      <c r="Q1809" s="150"/>
      <c r="R1809" s="150"/>
      <c r="S1809" s="150"/>
      <c r="T1809" s="150"/>
      <c r="U1809" s="150"/>
      <c r="V1809" s="150"/>
      <c r="W1809" s="150"/>
      <c r="X1809" s="150"/>
      <c r="Y1809" s="150"/>
      <c r="Z1809" s="150"/>
      <c r="AA1809" s="150"/>
    </row>
    <row r="1810" spans="1:27" ht="12.75">
      <c r="A1810" s="150"/>
      <c r="B1810" s="158">
        <f t="shared" si="14"/>
        <v>1802</v>
      </c>
      <c r="C1810" s="159" t="str">
        <f ca="1">IFERROR(__xludf.DUMMYFUNCTION("""COMPUTED_VALUE"""),"Sharifah Nur Syed Omar")</f>
        <v>Sharifah Nur Syed Omar</v>
      </c>
      <c r="D1810" s="160" t="str">
        <f ca="1">IFERROR(__xludf.DUMMYFUNCTION("""COMPUTED_VALUE"""),"Sep 11, 2024")</f>
        <v>Sep 11, 2024</v>
      </c>
      <c r="E1810" s="160" t="str">
        <f ca="1">IFERROR(__xludf.DUMMYFUNCTION("""COMPUTED_VALUE"""),"Script 1")</f>
        <v>Script 1</v>
      </c>
      <c r="F1810" s="160"/>
      <c r="G1810" s="160"/>
      <c r="H1810" s="160"/>
      <c r="I1810" s="160"/>
      <c r="J1810" s="160"/>
      <c r="K1810" s="160"/>
      <c r="L1810" s="160" t="str">
        <f t="shared" ca="1" si="15"/>
        <v>Script 1</v>
      </c>
      <c r="M1810" s="161"/>
      <c r="N1810" s="150"/>
      <c r="O1810" s="150"/>
      <c r="P1810" s="150"/>
      <c r="Q1810" s="150"/>
      <c r="R1810" s="150"/>
      <c r="S1810" s="150"/>
      <c r="T1810" s="150"/>
      <c r="U1810" s="150"/>
      <c r="V1810" s="150"/>
      <c r="W1810" s="150"/>
      <c r="X1810" s="150"/>
      <c r="Y1810" s="150"/>
      <c r="Z1810" s="150"/>
      <c r="AA1810" s="150"/>
    </row>
    <row r="1811" spans="1:27" ht="12.75">
      <c r="A1811" s="150"/>
      <c r="B1811" s="158">
        <f t="shared" si="14"/>
        <v>1803</v>
      </c>
      <c r="C1811" s="159" t="str">
        <f ca="1">IFERROR(__xludf.DUMMYFUNCTION("""COMPUTED_VALUE"""),"Muizzuddin Jaffaridin")</f>
        <v>Muizzuddin Jaffaridin</v>
      </c>
      <c r="D1811" s="160" t="str">
        <f ca="1">IFERROR(__xludf.DUMMYFUNCTION("""COMPUTED_VALUE"""),"Sep 11, 2024")</f>
        <v>Sep 11, 2024</v>
      </c>
      <c r="E1811" s="160" t="str">
        <f ca="1">IFERROR(__xludf.DUMMYFUNCTION("""COMPUTED_VALUE"""),"Script 1")</f>
        <v>Script 1</v>
      </c>
      <c r="F1811" s="160"/>
      <c r="G1811" s="160"/>
      <c r="H1811" s="160"/>
      <c r="I1811" s="160"/>
      <c r="J1811" s="160"/>
      <c r="K1811" s="160"/>
      <c r="L1811" s="160" t="str">
        <f t="shared" ca="1" si="15"/>
        <v>Script 1</v>
      </c>
      <c r="M1811" s="161"/>
      <c r="N1811" s="150"/>
      <c r="O1811" s="150"/>
      <c r="P1811" s="150"/>
      <c r="Q1811" s="150"/>
      <c r="R1811" s="150"/>
      <c r="S1811" s="150"/>
      <c r="T1811" s="150"/>
      <c r="U1811" s="150"/>
      <c r="V1811" s="150"/>
      <c r="W1811" s="150"/>
      <c r="X1811" s="150"/>
      <c r="Y1811" s="150"/>
      <c r="Z1811" s="150"/>
      <c r="AA1811" s="150"/>
    </row>
    <row r="1812" spans="1:27" ht="12.75">
      <c r="A1812" s="150"/>
      <c r="B1812" s="158">
        <f t="shared" si="14"/>
        <v>1804</v>
      </c>
      <c r="C1812" s="159" t="str">
        <f ca="1">IFERROR(__xludf.DUMMYFUNCTION("""COMPUTED_VALUE"""),"Nur Qurratu Iman Rusli")</f>
        <v>Nur Qurratu Iman Rusli</v>
      </c>
      <c r="D1812" s="160" t="str">
        <f ca="1">IFERROR(__xludf.DUMMYFUNCTION("""COMPUTED_VALUE"""),"Sep 11, 2024")</f>
        <v>Sep 11, 2024</v>
      </c>
      <c r="E1812" s="160" t="str">
        <f ca="1">IFERROR(__xludf.DUMMYFUNCTION("""COMPUTED_VALUE"""),"Script 1")</f>
        <v>Script 1</v>
      </c>
      <c r="F1812" s="160"/>
      <c r="G1812" s="160"/>
      <c r="H1812" s="160"/>
      <c r="I1812" s="160"/>
      <c r="J1812" s="160"/>
      <c r="K1812" s="160"/>
      <c r="L1812" s="160" t="str">
        <f t="shared" ca="1" si="15"/>
        <v>Script 1</v>
      </c>
      <c r="M1812" s="161"/>
      <c r="N1812" s="150"/>
      <c r="O1812" s="150"/>
      <c r="P1812" s="150"/>
      <c r="Q1812" s="150"/>
      <c r="R1812" s="150"/>
      <c r="S1812" s="150"/>
      <c r="T1812" s="150"/>
      <c r="U1812" s="150"/>
      <c r="V1812" s="150"/>
      <c r="W1812" s="150"/>
      <c r="X1812" s="150"/>
      <c r="Y1812" s="150"/>
      <c r="Z1812" s="150"/>
      <c r="AA1812" s="150"/>
    </row>
    <row r="1813" spans="1:27" ht="12.75">
      <c r="A1813" s="150"/>
      <c r="B1813" s="158">
        <f t="shared" si="14"/>
        <v>1805</v>
      </c>
      <c r="C1813" s="159" t="str">
        <f ca="1">IFERROR(__xludf.DUMMYFUNCTION("""COMPUTED_VALUE"""),"Nurulain Athirah")</f>
        <v>Nurulain Athirah</v>
      </c>
      <c r="D1813" s="160" t="str">
        <f ca="1">IFERROR(__xludf.DUMMYFUNCTION("""COMPUTED_VALUE"""),"Sep 11, 2024")</f>
        <v>Sep 11, 2024</v>
      </c>
      <c r="E1813" s="160" t="str">
        <f ca="1">IFERROR(__xludf.DUMMYFUNCTION("""COMPUTED_VALUE"""),"Script 1")</f>
        <v>Script 1</v>
      </c>
      <c r="F1813" s="160"/>
      <c r="G1813" s="160"/>
      <c r="H1813" s="160"/>
      <c r="I1813" s="160"/>
      <c r="J1813" s="160"/>
      <c r="K1813" s="160"/>
      <c r="L1813" s="160" t="str">
        <f t="shared" ca="1" si="15"/>
        <v>Script 1</v>
      </c>
      <c r="M1813" s="161"/>
      <c r="N1813" s="150"/>
      <c r="O1813" s="150"/>
      <c r="P1813" s="150"/>
      <c r="Q1813" s="150"/>
      <c r="R1813" s="150"/>
      <c r="S1813" s="150"/>
      <c r="T1813" s="150"/>
      <c r="U1813" s="150"/>
      <c r="V1813" s="150"/>
      <c r="W1813" s="150"/>
      <c r="X1813" s="150"/>
      <c r="Y1813" s="150"/>
      <c r="Z1813" s="150"/>
      <c r="AA1813" s="150"/>
    </row>
    <row r="1814" spans="1:27" ht="12.75">
      <c r="A1814" s="150"/>
      <c r="B1814" s="158">
        <f t="shared" si="14"/>
        <v>1806</v>
      </c>
      <c r="C1814" s="159" t="str">
        <f ca="1">IFERROR(__xludf.DUMMYFUNCTION("""COMPUTED_VALUE"""),"Azfar Syaukani Azizan")</f>
        <v>Azfar Syaukani Azizan</v>
      </c>
      <c r="D1814" s="160" t="str">
        <f ca="1">IFERROR(__xludf.DUMMYFUNCTION("""COMPUTED_VALUE"""),"Sep 11, 2024")</f>
        <v>Sep 11, 2024</v>
      </c>
      <c r="E1814" s="160" t="str">
        <f ca="1">IFERROR(__xludf.DUMMYFUNCTION("""COMPUTED_VALUE"""),"Script 1")</f>
        <v>Script 1</v>
      </c>
      <c r="F1814" s="160"/>
      <c r="G1814" s="160"/>
      <c r="H1814" s="160"/>
      <c r="I1814" s="160"/>
      <c r="J1814" s="160"/>
      <c r="K1814" s="160"/>
      <c r="L1814" s="160" t="str">
        <f t="shared" ca="1" si="15"/>
        <v>Script 1</v>
      </c>
      <c r="M1814" s="161"/>
      <c r="N1814" s="150"/>
      <c r="O1814" s="150"/>
      <c r="P1814" s="150"/>
      <c r="Q1814" s="150"/>
      <c r="R1814" s="150"/>
      <c r="S1814" s="150"/>
      <c r="T1814" s="150"/>
      <c r="U1814" s="150"/>
      <c r="V1814" s="150"/>
      <c r="W1814" s="150"/>
      <c r="X1814" s="150"/>
      <c r="Y1814" s="150"/>
      <c r="Z1814" s="150"/>
      <c r="AA1814" s="150"/>
    </row>
    <row r="1815" spans="1:27" ht="12.75">
      <c r="A1815" s="150"/>
      <c r="B1815" s="158">
        <f t="shared" si="14"/>
        <v>1807</v>
      </c>
      <c r="C1815" s="159" t="str">
        <f ca="1">IFERROR(__xludf.DUMMYFUNCTION("""COMPUTED_VALUE"""),"Haslysha Yusuf")</f>
        <v>Haslysha Yusuf</v>
      </c>
      <c r="D1815" s="160" t="str">
        <f ca="1">IFERROR(__xludf.DUMMYFUNCTION("""COMPUTED_VALUE"""),"Sep 11, 2024")</f>
        <v>Sep 11, 2024</v>
      </c>
      <c r="E1815" s="160" t="str">
        <f ca="1">IFERROR(__xludf.DUMMYFUNCTION("""COMPUTED_VALUE"""),"Script 1")</f>
        <v>Script 1</v>
      </c>
      <c r="F1815" s="160"/>
      <c r="G1815" s="160"/>
      <c r="H1815" s="160"/>
      <c r="I1815" s="160"/>
      <c r="J1815" s="160"/>
      <c r="K1815" s="160"/>
      <c r="L1815" s="160" t="str">
        <f t="shared" ca="1" si="15"/>
        <v>Script 1</v>
      </c>
      <c r="M1815" s="161"/>
      <c r="N1815" s="150"/>
      <c r="O1815" s="150"/>
      <c r="P1815" s="150"/>
      <c r="Q1815" s="150"/>
      <c r="R1815" s="150"/>
      <c r="S1815" s="150"/>
      <c r="T1815" s="150"/>
      <c r="U1815" s="150"/>
      <c r="V1815" s="150"/>
      <c r="W1815" s="150"/>
      <c r="X1815" s="150"/>
      <c r="Y1815" s="150"/>
      <c r="Z1815" s="150"/>
      <c r="AA1815" s="150"/>
    </row>
    <row r="1816" spans="1:27" ht="12.75">
      <c r="A1816" s="150"/>
      <c r="B1816" s="158">
        <f t="shared" si="14"/>
        <v>1808</v>
      </c>
      <c r="C1816" s="159" t="str">
        <f ca="1">IFERROR(__xludf.DUMMYFUNCTION("""COMPUTED_VALUE"""),"Nurul Syifaa Nikmat")</f>
        <v>Nurul Syifaa Nikmat</v>
      </c>
      <c r="D1816" s="160" t="str">
        <f ca="1">IFERROR(__xludf.DUMMYFUNCTION("""COMPUTED_VALUE"""),"Sep 11, 2024")</f>
        <v>Sep 11, 2024</v>
      </c>
      <c r="E1816" s="160" t="str">
        <f ca="1">IFERROR(__xludf.DUMMYFUNCTION("""COMPUTED_VALUE"""),"Script 1")</f>
        <v>Script 1</v>
      </c>
      <c r="F1816" s="160"/>
      <c r="G1816" s="160"/>
      <c r="H1816" s="160"/>
      <c r="I1816" s="160"/>
      <c r="J1816" s="160"/>
      <c r="K1816" s="160"/>
      <c r="L1816" s="160" t="str">
        <f t="shared" ca="1" si="15"/>
        <v>Script 1</v>
      </c>
      <c r="M1816" s="161"/>
      <c r="N1816" s="150"/>
      <c r="O1816" s="150"/>
      <c r="P1816" s="150"/>
      <c r="Q1816" s="150"/>
      <c r="R1816" s="150"/>
      <c r="S1816" s="150"/>
      <c r="T1816" s="150"/>
      <c r="U1816" s="150"/>
      <c r="V1816" s="150"/>
      <c r="W1816" s="150"/>
      <c r="X1816" s="150"/>
      <c r="Y1816" s="150"/>
      <c r="Z1816" s="150"/>
      <c r="AA1816" s="150"/>
    </row>
    <row r="1817" spans="1:27" ht="12.75">
      <c r="A1817" s="150"/>
      <c r="B1817" s="158">
        <f t="shared" si="14"/>
        <v>1809</v>
      </c>
      <c r="C1817" s="159" t="str">
        <f ca="1">IFERROR(__xludf.DUMMYFUNCTION("""COMPUTED_VALUE"""),"Mirzan Iskandar")</f>
        <v>Mirzan Iskandar</v>
      </c>
      <c r="D1817" s="160" t="str">
        <f ca="1">IFERROR(__xludf.DUMMYFUNCTION("""COMPUTED_VALUE"""),"Sep 11, 2024")</f>
        <v>Sep 11, 2024</v>
      </c>
      <c r="E1817" s="160" t="str">
        <f ca="1">IFERROR(__xludf.DUMMYFUNCTION("""COMPUTED_VALUE"""),"Script 1")</f>
        <v>Script 1</v>
      </c>
      <c r="F1817" s="160"/>
      <c r="G1817" s="160"/>
      <c r="H1817" s="160"/>
      <c r="I1817" s="160"/>
      <c r="J1817" s="160"/>
      <c r="K1817" s="160"/>
      <c r="L1817" s="160" t="str">
        <f t="shared" ca="1" si="15"/>
        <v>Script 1</v>
      </c>
      <c r="M1817" s="161"/>
      <c r="N1817" s="150"/>
      <c r="O1817" s="150"/>
      <c r="P1817" s="150"/>
      <c r="Q1817" s="150"/>
      <c r="R1817" s="150"/>
      <c r="S1817" s="150"/>
      <c r="T1817" s="150"/>
      <c r="U1817" s="150"/>
      <c r="V1817" s="150"/>
      <c r="W1817" s="150"/>
      <c r="X1817" s="150"/>
      <c r="Y1817" s="150"/>
      <c r="Z1817" s="150"/>
      <c r="AA1817" s="150"/>
    </row>
    <row r="1818" spans="1:27" ht="12.75">
      <c r="A1818" s="150"/>
      <c r="B1818" s="158">
        <f t="shared" si="14"/>
        <v>1810</v>
      </c>
      <c r="C1818" s="159" t="str">
        <f ca="1">IFERROR(__xludf.DUMMYFUNCTION("""COMPUTED_VALUE"""),"Sabrina Izzah")</f>
        <v>Sabrina Izzah</v>
      </c>
      <c r="D1818" s="160" t="str">
        <f ca="1">IFERROR(__xludf.DUMMYFUNCTION("""COMPUTED_VALUE"""),"Sep 11, 2024")</f>
        <v>Sep 11, 2024</v>
      </c>
      <c r="E1818" s="160" t="str">
        <f ca="1">IFERROR(__xludf.DUMMYFUNCTION("""COMPUTED_VALUE"""),"Script 1")</f>
        <v>Script 1</v>
      </c>
      <c r="F1818" s="160"/>
      <c r="G1818" s="160"/>
      <c r="H1818" s="160"/>
      <c r="I1818" s="160"/>
      <c r="J1818" s="160"/>
      <c r="K1818" s="160"/>
      <c r="L1818" s="160" t="str">
        <f t="shared" ca="1" si="15"/>
        <v>Script 1</v>
      </c>
      <c r="M1818" s="161"/>
      <c r="N1818" s="150"/>
      <c r="O1818" s="150"/>
      <c r="P1818" s="150"/>
      <c r="Q1818" s="150"/>
      <c r="R1818" s="150"/>
      <c r="S1818" s="150"/>
      <c r="T1818" s="150"/>
      <c r="U1818" s="150"/>
      <c r="V1818" s="150"/>
      <c r="W1818" s="150"/>
      <c r="X1818" s="150"/>
      <c r="Y1818" s="150"/>
      <c r="Z1818" s="150"/>
      <c r="AA1818" s="150"/>
    </row>
    <row r="1819" spans="1:27" ht="12.75">
      <c r="A1819" s="150"/>
      <c r="B1819" s="158">
        <f t="shared" si="14"/>
        <v>1811</v>
      </c>
      <c r="C1819" s="159" t="str">
        <f ca="1">IFERROR(__xludf.DUMMYFUNCTION("""COMPUTED_VALUE"""),"Haris Haikal")</f>
        <v>Haris Haikal</v>
      </c>
      <c r="D1819" s="160" t="str">
        <f ca="1">IFERROR(__xludf.DUMMYFUNCTION("""COMPUTED_VALUE"""),"Sep 11, 2024")</f>
        <v>Sep 11, 2024</v>
      </c>
      <c r="E1819" s="160" t="str">
        <f ca="1">IFERROR(__xludf.DUMMYFUNCTION("""COMPUTED_VALUE"""),"Script 1")</f>
        <v>Script 1</v>
      </c>
      <c r="F1819" s="160"/>
      <c r="G1819" s="160"/>
      <c r="H1819" s="160"/>
      <c r="I1819" s="160"/>
      <c r="J1819" s="160"/>
      <c r="K1819" s="160"/>
      <c r="L1819" s="160" t="str">
        <f t="shared" ca="1" si="15"/>
        <v>Script 1</v>
      </c>
      <c r="M1819" s="161"/>
      <c r="N1819" s="150"/>
      <c r="O1819" s="150"/>
      <c r="P1819" s="150"/>
      <c r="Q1819" s="150"/>
      <c r="R1819" s="150"/>
      <c r="S1819" s="150"/>
      <c r="T1819" s="150"/>
      <c r="U1819" s="150"/>
      <c r="V1819" s="150"/>
      <c r="W1819" s="150"/>
      <c r="X1819" s="150"/>
      <c r="Y1819" s="150"/>
      <c r="Z1819" s="150"/>
      <c r="AA1819" s="150"/>
    </row>
    <row r="1820" spans="1:27" ht="12.75">
      <c r="A1820" s="150"/>
      <c r="B1820" s="158">
        <f t="shared" si="14"/>
        <v>1812</v>
      </c>
      <c r="C1820" s="159" t="str">
        <f ca="1">IFERROR(__xludf.DUMMYFUNCTION("""COMPUTED_VALUE"""),"Muhammad Zulhilmi Razak")</f>
        <v>Muhammad Zulhilmi Razak</v>
      </c>
      <c r="D1820" s="160" t="str">
        <f ca="1">IFERROR(__xludf.DUMMYFUNCTION("""COMPUTED_VALUE"""),"Sep 11, 2024")</f>
        <v>Sep 11, 2024</v>
      </c>
      <c r="E1820" s="160" t="str">
        <f ca="1">IFERROR(__xludf.DUMMYFUNCTION("""COMPUTED_VALUE"""),"Script 1")</f>
        <v>Script 1</v>
      </c>
      <c r="F1820" s="160"/>
      <c r="G1820" s="160"/>
      <c r="H1820" s="160"/>
      <c r="I1820" s="160"/>
      <c r="J1820" s="160"/>
      <c r="K1820" s="160"/>
      <c r="L1820" s="160" t="str">
        <f t="shared" ca="1" si="15"/>
        <v>Script 1</v>
      </c>
      <c r="M1820" s="161"/>
      <c r="N1820" s="150"/>
      <c r="O1820" s="150"/>
      <c r="P1820" s="150"/>
      <c r="Q1820" s="150"/>
      <c r="R1820" s="150"/>
      <c r="S1820" s="150"/>
      <c r="T1820" s="150"/>
      <c r="U1820" s="150"/>
      <c r="V1820" s="150"/>
      <c r="W1820" s="150"/>
      <c r="X1820" s="150"/>
      <c r="Y1820" s="150"/>
      <c r="Z1820" s="150"/>
      <c r="AA1820" s="150"/>
    </row>
    <row r="1821" spans="1:27" ht="12.75">
      <c r="A1821" s="150"/>
      <c r="B1821" s="158">
        <f t="shared" si="14"/>
        <v>1813</v>
      </c>
      <c r="C1821" s="159" t="str">
        <f ca="1">IFERROR(__xludf.DUMMYFUNCTION("""COMPUTED_VALUE"""),"MAWADDAH MADIHAH")</f>
        <v>MAWADDAH MADIHAH</v>
      </c>
      <c r="D1821" s="160" t="str">
        <f ca="1">IFERROR(__xludf.DUMMYFUNCTION("""COMPUTED_VALUE"""),"Sep 11, 2024")</f>
        <v>Sep 11, 2024</v>
      </c>
      <c r="E1821" s="160" t="str">
        <f ca="1">IFERROR(__xludf.DUMMYFUNCTION("""COMPUTED_VALUE"""),"Script 1")</f>
        <v>Script 1</v>
      </c>
      <c r="F1821" s="160"/>
      <c r="G1821" s="160"/>
      <c r="H1821" s="160"/>
      <c r="I1821" s="160"/>
      <c r="J1821" s="160"/>
      <c r="K1821" s="160"/>
      <c r="L1821" s="160" t="str">
        <f t="shared" ca="1" si="15"/>
        <v>Script 1</v>
      </c>
      <c r="M1821" s="161"/>
      <c r="N1821" s="150"/>
      <c r="O1821" s="150"/>
      <c r="P1821" s="150"/>
      <c r="Q1821" s="150"/>
      <c r="R1821" s="150"/>
      <c r="S1821" s="150"/>
      <c r="T1821" s="150"/>
      <c r="U1821" s="150"/>
      <c r="V1821" s="150"/>
      <c r="W1821" s="150"/>
      <c r="X1821" s="150"/>
      <c r="Y1821" s="150"/>
      <c r="Z1821" s="150"/>
      <c r="AA1821" s="150"/>
    </row>
    <row r="1822" spans="1:27" ht="12.75">
      <c r="A1822" s="150"/>
      <c r="B1822" s="158">
        <f t="shared" si="14"/>
        <v>1814</v>
      </c>
      <c r="C1822" s="159" t="str">
        <f ca="1">IFERROR(__xludf.DUMMYFUNCTION("""COMPUTED_VALUE"""),"Norsyahirah Tamizi")</f>
        <v>Norsyahirah Tamizi</v>
      </c>
      <c r="D1822" s="160" t="str">
        <f ca="1">IFERROR(__xludf.DUMMYFUNCTION("""COMPUTED_VALUE"""),"Sep 11, 2024")</f>
        <v>Sep 11, 2024</v>
      </c>
      <c r="E1822" s="160" t="str">
        <f ca="1">IFERROR(__xludf.DUMMYFUNCTION("""COMPUTED_VALUE"""),"Script 1")</f>
        <v>Script 1</v>
      </c>
      <c r="F1822" s="160"/>
      <c r="G1822" s="160"/>
      <c r="H1822" s="160"/>
      <c r="I1822" s="160"/>
      <c r="J1822" s="160"/>
      <c r="K1822" s="160"/>
      <c r="L1822" s="160" t="str">
        <f t="shared" ca="1" si="15"/>
        <v>Script 1</v>
      </c>
      <c r="M1822" s="161"/>
      <c r="N1822" s="150"/>
      <c r="O1822" s="150"/>
      <c r="P1822" s="150"/>
      <c r="Q1822" s="150"/>
      <c r="R1822" s="150"/>
      <c r="S1822" s="150"/>
      <c r="T1822" s="150"/>
      <c r="U1822" s="150"/>
      <c r="V1822" s="150"/>
      <c r="W1822" s="150"/>
      <c r="X1822" s="150"/>
      <c r="Y1822" s="150"/>
      <c r="Z1822" s="150"/>
      <c r="AA1822" s="150"/>
    </row>
    <row r="1823" spans="1:27" ht="12.75">
      <c r="A1823" s="150"/>
      <c r="B1823" s="158">
        <f t="shared" si="14"/>
        <v>1815</v>
      </c>
      <c r="C1823" s="159" t="str">
        <f ca="1">IFERROR(__xludf.DUMMYFUNCTION("""COMPUTED_VALUE"""),"Nurul Izzati Aznan")</f>
        <v>Nurul Izzati Aznan</v>
      </c>
      <c r="D1823" s="160" t="str">
        <f ca="1">IFERROR(__xludf.DUMMYFUNCTION("""COMPUTED_VALUE"""),"Sep 11, 2024")</f>
        <v>Sep 11, 2024</v>
      </c>
      <c r="E1823" s="160" t="str">
        <f ca="1">IFERROR(__xludf.DUMMYFUNCTION("""COMPUTED_VALUE"""),"Script 1")</f>
        <v>Script 1</v>
      </c>
      <c r="F1823" s="160"/>
      <c r="G1823" s="160"/>
      <c r="H1823" s="160"/>
      <c r="I1823" s="160"/>
      <c r="J1823" s="160"/>
      <c r="K1823" s="160"/>
      <c r="L1823" s="160" t="str">
        <f t="shared" ca="1" si="15"/>
        <v>Script 1</v>
      </c>
      <c r="M1823" s="161"/>
      <c r="N1823" s="150"/>
      <c r="O1823" s="150"/>
      <c r="P1823" s="150"/>
      <c r="Q1823" s="150"/>
      <c r="R1823" s="150"/>
      <c r="S1823" s="150"/>
      <c r="T1823" s="150"/>
      <c r="U1823" s="150"/>
      <c r="V1823" s="150"/>
      <c r="W1823" s="150"/>
      <c r="X1823" s="150"/>
      <c r="Y1823" s="150"/>
      <c r="Z1823" s="150"/>
      <c r="AA1823" s="150"/>
    </row>
    <row r="1824" spans="1:27" ht="12.75">
      <c r="A1824" s="150"/>
      <c r="B1824" s="158">
        <f t="shared" si="14"/>
        <v>1816</v>
      </c>
      <c r="C1824" s="159" t="str">
        <f ca="1">IFERROR(__xludf.DUMMYFUNCTION("""COMPUTED_VALUE"""),"LinkedIn Member")</f>
        <v>LinkedIn Member</v>
      </c>
      <c r="D1824" s="160" t="str">
        <f ca="1">IFERROR(__xludf.DUMMYFUNCTION("""COMPUTED_VALUE"""),"Sep 11, 2024")</f>
        <v>Sep 11, 2024</v>
      </c>
      <c r="E1824" s="160" t="str">
        <f ca="1">IFERROR(__xludf.DUMMYFUNCTION("""COMPUTED_VALUE"""),"Script 1")</f>
        <v>Script 1</v>
      </c>
      <c r="F1824" s="160"/>
      <c r="G1824" s="160"/>
      <c r="H1824" s="160"/>
      <c r="I1824" s="160"/>
      <c r="J1824" s="160"/>
      <c r="K1824" s="160"/>
      <c r="L1824" s="160" t="str">
        <f t="shared" ca="1" si="15"/>
        <v>Script 1</v>
      </c>
      <c r="M1824" s="161"/>
      <c r="N1824" s="150"/>
      <c r="O1824" s="150"/>
      <c r="P1824" s="150"/>
      <c r="Q1824" s="150"/>
      <c r="R1824" s="150"/>
      <c r="S1824" s="150"/>
      <c r="T1824" s="150"/>
      <c r="U1824" s="150"/>
      <c r="V1824" s="150"/>
      <c r="W1824" s="150"/>
      <c r="X1824" s="150"/>
      <c r="Y1824" s="150"/>
      <c r="Z1824" s="150"/>
      <c r="AA1824" s="150"/>
    </row>
    <row r="1825" spans="1:27" ht="12.75">
      <c r="A1825" s="150"/>
      <c r="B1825" s="158">
        <f t="shared" si="14"/>
        <v>1817</v>
      </c>
      <c r="C1825" s="159" t="str">
        <f ca="1">IFERROR(__xludf.DUMMYFUNCTION("""COMPUTED_VALUE"""),"Muhammad Amirul Mohd Nadzri")</f>
        <v>Muhammad Amirul Mohd Nadzri</v>
      </c>
      <c r="D1825" s="160" t="str">
        <f ca="1">IFERROR(__xludf.DUMMYFUNCTION("""COMPUTED_VALUE"""),"Sep 11, 2024")</f>
        <v>Sep 11, 2024</v>
      </c>
      <c r="E1825" s="160" t="str">
        <f ca="1">IFERROR(__xludf.DUMMYFUNCTION("""COMPUTED_VALUE"""),"Script 1")</f>
        <v>Script 1</v>
      </c>
      <c r="F1825" s="160"/>
      <c r="G1825" s="160"/>
      <c r="H1825" s="160"/>
      <c r="I1825" s="160"/>
      <c r="J1825" s="160"/>
      <c r="K1825" s="160"/>
      <c r="L1825" s="160" t="str">
        <f t="shared" ca="1" si="15"/>
        <v>Script 1</v>
      </c>
      <c r="M1825" s="161"/>
      <c r="N1825" s="150"/>
      <c r="O1825" s="150"/>
      <c r="P1825" s="150"/>
      <c r="Q1825" s="150"/>
      <c r="R1825" s="150"/>
      <c r="S1825" s="150"/>
      <c r="T1825" s="150"/>
      <c r="U1825" s="150"/>
      <c r="V1825" s="150"/>
      <c r="W1825" s="150"/>
      <c r="X1825" s="150"/>
      <c r="Y1825" s="150"/>
      <c r="Z1825" s="150"/>
      <c r="AA1825" s="150"/>
    </row>
    <row r="1826" spans="1:27" ht="12.75">
      <c r="A1826" s="150"/>
      <c r="B1826" s="158">
        <f t="shared" si="14"/>
        <v>1818</v>
      </c>
      <c r="C1826" s="159" t="str">
        <f ca="1">IFERROR(__xludf.DUMMYFUNCTION("""COMPUTED_VALUE"""),"MUHAMMAD ASYRAF ISHAK")</f>
        <v>MUHAMMAD ASYRAF ISHAK</v>
      </c>
      <c r="D1826" s="160" t="str">
        <f ca="1">IFERROR(__xludf.DUMMYFUNCTION("""COMPUTED_VALUE"""),"Sep 11, 2024")</f>
        <v>Sep 11, 2024</v>
      </c>
      <c r="E1826" s="160" t="str">
        <f ca="1">IFERROR(__xludf.DUMMYFUNCTION("""COMPUTED_VALUE"""),"Script 1")</f>
        <v>Script 1</v>
      </c>
      <c r="F1826" s="160"/>
      <c r="G1826" s="160"/>
      <c r="H1826" s="160"/>
      <c r="I1826" s="160"/>
      <c r="J1826" s="160"/>
      <c r="K1826" s="160"/>
      <c r="L1826" s="160" t="str">
        <f t="shared" ca="1" si="15"/>
        <v>Script 1</v>
      </c>
      <c r="M1826" s="161"/>
      <c r="N1826" s="150"/>
      <c r="O1826" s="150"/>
      <c r="P1826" s="150"/>
      <c r="Q1826" s="150"/>
      <c r="R1826" s="150"/>
      <c r="S1826" s="150"/>
      <c r="T1826" s="150"/>
      <c r="U1826" s="150"/>
      <c r="V1826" s="150"/>
      <c r="W1826" s="150"/>
      <c r="X1826" s="150"/>
      <c r="Y1826" s="150"/>
      <c r="Z1826" s="150"/>
      <c r="AA1826" s="150"/>
    </row>
    <row r="1827" spans="1:27" ht="12.75">
      <c r="A1827" s="150"/>
      <c r="B1827" s="158">
        <f t="shared" si="14"/>
        <v>1819</v>
      </c>
      <c r="C1827" s="159" t="str">
        <f ca="1">IFERROR(__xludf.DUMMYFUNCTION("""COMPUTED_VALUE"""),"Nurin Irdina Ab Rashid")</f>
        <v>Nurin Irdina Ab Rashid</v>
      </c>
      <c r="D1827" s="160" t="str">
        <f ca="1">IFERROR(__xludf.DUMMYFUNCTION("""COMPUTED_VALUE"""),"Sep 11, 2024")</f>
        <v>Sep 11, 2024</v>
      </c>
      <c r="E1827" s="160" t="str">
        <f ca="1">IFERROR(__xludf.DUMMYFUNCTION("""COMPUTED_VALUE"""),"Script 1")</f>
        <v>Script 1</v>
      </c>
      <c r="F1827" s="160"/>
      <c r="G1827" s="160"/>
      <c r="H1827" s="160"/>
      <c r="I1827" s="160"/>
      <c r="J1827" s="160"/>
      <c r="K1827" s="160"/>
      <c r="L1827" s="160" t="str">
        <f t="shared" ca="1" si="15"/>
        <v>Script 1</v>
      </c>
      <c r="M1827" s="161"/>
      <c r="N1827" s="150"/>
      <c r="O1827" s="150"/>
      <c r="P1827" s="150"/>
      <c r="Q1827" s="150"/>
      <c r="R1827" s="150"/>
      <c r="S1827" s="150"/>
      <c r="T1827" s="150"/>
      <c r="U1827" s="150"/>
      <c r="V1827" s="150"/>
      <c r="W1827" s="150"/>
      <c r="X1827" s="150"/>
      <c r="Y1827" s="150"/>
      <c r="Z1827" s="150"/>
      <c r="AA1827" s="150"/>
    </row>
    <row r="1828" spans="1:27" ht="12.75">
      <c r="A1828" s="150"/>
      <c r="B1828" s="158">
        <f t="shared" si="14"/>
        <v>1820</v>
      </c>
      <c r="C1828" s="159" t="str">
        <f ca="1">IFERROR(__xludf.DUMMYFUNCTION("""COMPUTED_VALUE"""),"AMANI NAJIHAH IBRAHIM")</f>
        <v>AMANI NAJIHAH IBRAHIM</v>
      </c>
      <c r="D1828" s="160" t="str">
        <f ca="1">IFERROR(__xludf.DUMMYFUNCTION("""COMPUTED_VALUE"""),"Sep 11, 2024")</f>
        <v>Sep 11, 2024</v>
      </c>
      <c r="E1828" s="160" t="str">
        <f ca="1">IFERROR(__xludf.DUMMYFUNCTION("""COMPUTED_VALUE"""),"Script 1")</f>
        <v>Script 1</v>
      </c>
      <c r="F1828" s="160"/>
      <c r="G1828" s="160"/>
      <c r="H1828" s="160"/>
      <c r="I1828" s="160"/>
      <c r="J1828" s="160"/>
      <c r="K1828" s="160"/>
      <c r="L1828" s="160" t="str">
        <f t="shared" ca="1" si="15"/>
        <v>Script 1</v>
      </c>
      <c r="M1828" s="161"/>
      <c r="N1828" s="150"/>
      <c r="O1828" s="150"/>
      <c r="P1828" s="150"/>
      <c r="Q1828" s="150"/>
      <c r="R1828" s="150"/>
      <c r="S1828" s="150"/>
      <c r="T1828" s="150"/>
      <c r="U1828" s="150"/>
      <c r="V1828" s="150"/>
      <c r="W1828" s="150"/>
      <c r="X1828" s="150"/>
      <c r="Y1828" s="150"/>
      <c r="Z1828" s="150"/>
      <c r="AA1828" s="150"/>
    </row>
    <row r="1829" spans="1:27" ht="12.75">
      <c r="A1829" s="150"/>
      <c r="B1829" s="158">
        <f t="shared" si="14"/>
        <v>1821</v>
      </c>
      <c r="C1829" s="159" t="str">
        <f ca="1">IFERROR(__xludf.DUMMYFUNCTION("""COMPUTED_VALUE"""),"Nuratikah Shuhaimi")</f>
        <v>Nuratikah Shuhaimi</v>
      </c>
      <c r="D1829" s="160" t="str">
        <f ca="1">IFERROR(__xludf.DUMMYFUNCTION("""COMPUTED_VALUE"""),"Sep 11, 2024")</f>
        <v>Sep 11, 2024</v>
      </c>
      <c r="E1829" s="160" t="str">
        <f ca="1">IFERROR(__xludf.DUMMYFUNCTION("""COMPUTED_VALUE"""),"Script 1")</f>
        <v>Script 1</v>
      </c>
      <c r="F1829" s="160"/>
      <c r="G1829" s="160"/>
      <c r="H1829" s="160"/>
      <c r="I1829" s="160"/>
      <c r="J1829" s="160"/>
      <c r="K1829" s="160"/>
      <c r="L1829" s="160" t="str">
        <f t="shared" ca="1" si="15"/>
        <v>Script 1</v>
      </c>
      <c r="M1829" s="161"/>
      <c r="N1829" s="150"/>
      <c r="O1829" s="150"/>
      <c r="P1829" s="150"/>
      <c r="Q1829" s="150"/>
      <c r="R1829" s="150"/>
      <c r="S1829" s="150"/>
      <c r="T1829" s="150"/>
      <c r="U1829" s="150"/>
      <c r="V1829" s="150"/>
      <c r="W1829" s="150"/>
      <c r="X1829" s="150"/>
      <c r="Y1829" s="150"/>
      <c r="Z1829" s="150"/>
      <c r="AA1829" s="150"/>
    </row>
    <row r="1830" spans="1:27" ht="12.75">
      <c r="A1830" s="150"/>
      <c r="B1830" s="158">
        <f t="shared" si="14"/>
        <v>1822</v>
      </c>
      <c r="C1830" s="159" t="str">
        <f ca="1">IFERROR(__xludf.DUMMYFUNCTION("""COMPUTED_VALUE"""),"Muhammad Syamil")</f>
        <v>Muhammad Syamil</v>
      </c>
      <c r="D1830" s="160" t="str">
        <f ca="1">IFERROR(__xludf.DUMMYFUNCTION("""COMPUTED_VALUE"""),"Sep 11, 2024")</f>
        <v>Sep 11, 2024</v>
      </c>
      <c r="E1830" s="160" t="str">
        <f ca="1">IFERROR(__xludf.DUMMYFUNCTION("""COMPUTED_VALUE"""),"Script 1")</f>
        <v>Script 1</v>
      </c>
      <c r="F1830" s="160"/>
      <c r="G1830" s="160"/>
      <c r="H1830" s="160"/>
      <c r="I1830" s="160"/>
      <c r="J1830" s="160"/>
      <c r="K1830" s="160"/>
      <c r="L1830" s="160" t="str">
        <f t="shared" ca="1" si="15"/>
        <v>Script 1</v>
      </c>
      <c r="M1830" s="161"/>
      <c r="N1830" s="150"/>
      <c r="O1830" s="150"/>
      <c r="P1830" s="150"/>
      <c r="Q1830" s="150"/>
      <c r="R1830" s="150"/>
      <c r="S1830" s="150"/>
      <c r="T1830" s="150"/>
      <c r="U1830" s="150"/>
      <c r="V1830" s="150"/>
      <c r="W1830" s="150"/>
      <c r="X1830" s="150"/>
      <c r="Y1830" s="150"/>
      <c r="Z1830" s="150"/>
      <c r="AA1830" s="150"/>
    </row>
    <row r="1831" spans="1:27" ht="12.75">
      <c r="A1831" s="150"/>
      <c r="B1831" s="158">
        <f t="shared" si="14"/>
        <v>1823</v>
      </c>
      <c r="C1831" s="159" t="str">
        <f ca="1">IFERROR(__xludf.DUMMYFUNCTION("""COMPUTED_VALUE"""),"Nazrohafiz Ahmad Din")</f>
        <v>Nazrohafiz Ahmad Din</v>
      </c>
      <c r="D1831" s="160" t="str">
        <f ca="1">IFERROR(__xludf.DUMMYFUNCTION("""COMPUTED_VALUE"""),"Sep 11, 2024")</f>
        <v>Sep 11, 2024</v>
      </c>
      <c r="E1831" s="160" t="str">
        <f ca="1">IFERROR(__xludf.DUMMYFUNCTION("""COMPUTED_VALUE"""),"Script 1")</f>
        <v>Script 1</v>
      </c>
      <c r="F1831" s="160"/>
      <c r="G1831" s="160"/>
      <c r="H1831" s="160"/>
      <c r="I1831" s="160"/>
      <c r="J1831" s="160"/>
      <c r="K1831" s="160"/>
      <c r="L1831" s="160" t="str">
        <f t="shared" ca="1" si="15"/>
        <v>Script 1</v>
      </c>
      <c r="M1831" s="161"/>
      <c r="N1831" s="150"/>
      <c r="O1831" s="150"/>
      <c r="P1831" s="150"/>
      <c r="Q1831" s="150"/>
      <c r="R1831" s="150"/>
      <c r="S1831" s="150"/>
      <c r="T1831" s="150"/>
      <c r="U1831" s="150"/>
      <c r="V1831" s="150"/>
      <c r="W1831" s="150"/>
      <c r="X1831" s="150"/>
      <c r="Y1831" s="150"/>
      <c r="Z1831" s="150"/>
      <c r="AA1831" s="150"/>
    </row>
    <row r="1832" spans="1:27" ht="12.75">
      <c r="A1832" s="150"/>
      <c r="B1832" s="158">
        <f t="shared" si="14"/>
        <v>1824</v>
      </c>
      <c r="C1832" s="159" t="str">
        <f ca="1">IFERROR(__xludf.DUMMYFUNCTION("""COMPUTED_VALUE"""),"Nurul Syahidah")</f>
        <v>Nurul Syahidah</v>
      </c>
      <c r="D1832" s="160" t="str">
        <f ca="1">IFERROR(__xludf.DUMMYFUNCTION("""COMPUTED_VALUE"""),"Sep 11, 2024")</f>
        <v>Sep 11, 2024</v>
      </c>
      <c r="E1832" s="160" t="str">
        <f ca="1">IFERROR(__xludf.DUMMYFUNCTION("""COMPUTED_VALUE"""),"Script 1")</f>
        <v>Script 1</v>
      </c>
      <c r="F1832" s="160"/>
      <c r="G1832" s="160"/>
      <c r="H1832" s="160"/>
      <c r="I1832" s="160"/>
      <c r="J1832" s="160"/>
      <c r="K1832" s="160"/>
      <c r="L1832" s="160" t="str">
        <f t="shared" ca="1" si="15"/>
        <v>Script 1</v>
      </c>
      <c r="M1832" s="161"/>
      <c r="N1832" s="150"/>
      <c r="O1832" s="150"/>
      <c r="P1832" s="150"/>
      <c r="Q1832" s="150"/>
      <c r="R1832" s="150"/>
      <c r="S1832" s="150"/>
      <c r="T1832" s="150"/>
      <c r="U1832" s="150"/>
      <c r="V1832" s="150"/>
      <c r="W1832" s="150"/>
      <c r="X1832" s="150"/>
      <c r="Y1832" s="150"/>
      <c r="Z1832" s="150"/>
      <c r="AA1832" s="150"/>
    </row>
    <row r="1833" spans="1:27" ht="12.75">
      <c r="A1833" s="150"/>
      <c r="B1833" s="158">
        <f t="shared" si="14"/>
        <v>1825</v>
      </c>
      <c r="C1833" s="159" t="str">
        <f ca="1">IFERROR(__xludf.DUMMYFUNCTION("""COMPUTED_VALUE"""),"Haris Padillah Bin Haji Dan")</f>
        <v>Haris Padillah Bin Haji Dan</v>
      </c>
      <c r="D1833" s="160" t="str">
        <f ca="1">IFERROR(__xludf.DUMMYFUNCTION("""COMPUTED_VALUE"""),"Sep 11, 2024")</f>
        <v>Sep 11, 2024</v>
      </c>
      <c r="E1833" s="160" t="str">
        <f ca="1">IFERROR(__xludf.DUMMYFUNCTION("""COMPUTED_VALUE"""),"Script 1")</f>
        <v>Script 1</v>
      </c>
      <c r="F1833" s="160"/>
      <c r="G1833" s="160"/>
      <c r="H1833" s="160"/>
      <c r="I1833" s="160"/>
      <c r="J1833" s="160"/>
      <c r="K1833" s="160"/>
      <c r="L1833" s="160" t="str">
        <f t="shared" ca="1" si="15"/>
        <v>Script 1</v>
      </c>
      <c r="M1833" s="161"/>
      <c r="N1833" s="150"/>
      <c r="O1833" s="150"/>
      <c r="P1833" s="150"/>
      <c r="Q1833" s="150"/>
      <c r="R1833" s="150"/>
      <c r="S1833" s="150"/>
      <c r="T1833" s="150"/>
      <c r="U1833" s="150"/>
      <c r="V1833" s="150"/>
      <c r="W1833" s="150"/>
      <c r="X1833" s="150"/>
      <c r="Y1833" s="150"/>
      <c r="Z1833" s="150"/>
      <c r="AA1833" s="150"/>
    </row>
    <row r="1834" spans="1:27" ht="12.75">
      <c r="A1834" s="150"/>
      <c r="B1834" s="158">
        <f t="shared" si="14"/>
        <v>1826</v>
      </c>
      <c r="C1834" s="159" t="str">
        <f ca="1">IFERROR(__xludf.DUMMYFUNCTION("""COMPUTED_VALUE"""),"Nurhanna Syafiqa Norhisham")</f>
        <v>Nurhanna Syafiqa Norhisham</v>
      </c>
      <c r="D1834" s="160" t="str">
        <f ca="1">IFERROR(__xludf.DUMMYFUNCTION("""COMPUTED_VALUE"""),"Sep 11, 2024")</f>
        <v>Sep 11, 2024</v>
      </c>
      <c r="E1834" s="160" t="str">
        <f ca="1">IFERROR(__xludf.DUMMYFUNCTION("""COMPUTED_VALUE"""),"Script 1")</f>
        <v>Script 1</v>
      </c>
      <c r="F1834" s="160"/>
      <c r="G1834" s="160"/>
      <c r="H1834" s="160"/>
      <c r="I1834" s="160"/>
      <c r="J1834" s="160"/>
      <c r="K1834" s="160"/>
      <c r="L1834" s="160" t="str">
        <f t="shared" ca="1" si="15"/>
        <v>Script 1</v>
      </c>
      <c r="M1834" s="161"/>
      <c r="N1834" s="150"/>
      <c r="O1834" s="150"/>
      <c r="P1834" s="150"/>
      <c r="Q1834" s="150"/>
      <c r="R1834" s="150"/>
      <c r="S1834" s="150"/>
      <c r="T1834" s="150"/>
      <c r="U1834" s="150"/>
      <c r="V1834" s="150"/>
      <c r="W1834" s="150"/>
      <c r="X1834" s="150"/>
      <c r="Y1834" s="150"/>
      <c r="Z1834" s="150"/>
      <c r="AA1834" s="150"/>
    </row>
    <row r="1835" spans="1:27" ht="12.75">
      <c r="A1835" s="150"/>
      <c r="B1835" s="158">
        <f t="shared" si="14"/>
        <v>1827</v>
      </c>
      <c r="C1835" s="159" t="str">
        <f ca="1">IFERROR(__xludf.DUMMYFUNCTION("""COMPUTED_VALUE"""),"Hannah Syafiah Ridzuan")</f>
        <v>Hannah Syafiah Ridzuan</v>
      </c>
      <c r="D1835" s="160" t="str">
        <f ca="1">IFERROR(__xludf.DUMMYFUNCTION("""COMPUTED_VALUE"""),"Sep 11, 2024")</f>
        <v>Sep 11, 2024</v>
      </c>
      <c r="E1835" s="160" t="str">
        <f ca="1">IFERROR(__xludf.DUMMYFUNCTION("""COMPUTED_VALUE"""),"Script 1")</f>
        <v>Script 1</v>
      </c>
      <c r="F1835" s="160"/>
      <c r="G1835" s="160"/>
      <c r="H1835" s="160"/>
      <c r="I1835" s="160"/>
      <c r="J1835" s="160"/>
      <c r="K1835" s="160"/>
      <c r="L1835" s="160" t="str">
        <f t="shared" ca="1" si="15"/>
        <v>Script 1</v>
      </c>
      <c r="M1835" s="161"/>
      <c r="N1835" s="150"/>
      <c r="O1835" s="150"/>
      <c r="P1835" s="150"/>
      <c r="Q1835" s="150"/>
      <c r="R1835" s="150"/>
      <c r="S1835" s="150"/>
      <c r="T1835" s="150"/>
      <c r="U1835" s="150"/>
      <c r="V1835" s="150"/>
      <c r="W1835" s="150"/>
      <c r="X1835" s="150"/>
      <c r="Y1835" s="150"/>
      <c r="Z1835" s="150"/>
      <c r="AA1835" s="150"/>
    </row>
    <row r="1836" spans="1:27" ht="12.75">
      <c r="A1836" s="150"/>
      <c r="B1836" s="158">
        <f t="shared" si="14"/>
        <v>1828</v>
      </c>
      <c r="C1836" s="159" t="str">
        <f ca="1">IFERROR(__xludf.DUMMYFUNCTION("""COMPUTED_VALUE"""),"Arumi Mirza Amirruddin")</f>
        <v>Arumi Mirza Amirruddin</v>
      </c>
      <c r="D1836" s="160" t="str">
        <f ca="1">IFERROR(__xludf.DUMMYFUNCTION("""COMPUTED_VALUE"""),"Sep 11, 2024")</f>
        <v>Sep 11, 2024</v>
      </c>
      <c r="E1836" s="160" t="str">
        <f ca="1">IFERROR(__xludf.DUMMYFUNCTION("""COMPUTED_VALUE"""),"Script 1")</f>
        <v>Script 1</v>
      </c>
      <c r="F1836" s="160"/>
      <c r="G1836" s="160"/>
      <c r="H1836" s="160"/>
      <c r="I1836" s="160"/>
      <c r="J1836" s="160"/>
      <c r="K1836" s="160"/>
      <c r="L1836" s="160" t="str">
        <f t="shared" ca="1" si="15"/>
        <v>Script 1</v>
      </c>
      <c r="M1836" s="161"/>
      <c r="N1836" s="150"/>
      <c r="O1836" s="150"/>
      <c r="P1836" s="150"/>
      <c r="Q1836" s="150"/>
      <c r="R1836" s="150"/>
      <c r="S1836" s="150"/>
      <c r="T1836" s="150"/>
      <c r="U1836" s="150"/>
      <c r="V1836" s="150"/>
      <c r="W1836" s="150"/>
      <c r="X1836" s="150"/>
      <c r="Y1836" s="150"/>
      <c r="Z1836" s="150"/>
      <c r="AA1836" s="150"/>
    </row>
    <row r="1837" spans="1:27" ht="12.75">
      <c r="A1837" s="150"/>
      <c r="B1837" s="158">
        <f t="shared" si="14"/>
        <v>1829</v>
      </c>
      <c r="C1837" s="159" t="str">
        <f ca="1">IFERROR(__xludf.DUMMYFUNCTION("""COMPUTED_VALUE"""),"Nurul Farahani Binti Mohamad Hussin")</f>
        <v>Nurul Farahani Binti Mohamad Hussin</v>
      </c>
      <c r="D1837" s="160" t="str">
        <f ca="1">IFERROR(__xludf.DUMMYFUNCTION("""COMPUTED_VALUE"""),"Sep 11, 2024")</f>
        <v>Sep 11, 2024</v>
      </c>
      <c r="E1837" s="160" t="str">
        <f ca="1">IFERROR(__xludf.DUMMYFUNCTION("""COMPUTED_VALUE"""),"Script 1")</f>
        <v>Script 1</v>
      </c>
      <c r="F1837" s="160"/>
      <c r="G1837" s="160"/>
      <c r="H1837" s="160"/>
      <c r="I1837" s="160"/>
      <c r="J1837" s="160"/>
      <c r="K1837" s="160"/>
      <c r="L1837" s="160" t="str">
        <f t="shared" ca="1" si="15"/>
        <v>Script 1</v>
      </c>
      <c r="M1837" s="161"/>
      <c r="N1837" s="150"/>
      <c r="O1837" s="150"/>
      <c r="P1837" s="150"/>
      <c r="Q1837" s="150"/>
      <c r="R1837" s="150"/>
      <c r="S1837" s="150"/>
      <c r="T1837" s="150"/>
      <c r="U1837" s="150"/>
      <c r="V1837" s="150"/>
      <c r="W1837" s="150"/>
      <c r="X1837" s="150"/>
      <c r="Y1837" s="150"/>
      <c r="Z1837" s="150"/>
      <c r="AA1837" s="150"/>
    </row>
    <row r="1838" spans="1:27" ht="12.75">
      <c r="A1838" s="150"/>
      <c r="B1838" s="158">
        <f t="shared" si="14"/>
        <v>1830</v>
      </c>
      <c r="C1838" s="159" t="str">
        <f ca="1">IFERROR(__xludf.DUMMYFUNCTION("""COMPUTED_VALUE"""),"Nur Amira Izzaty Mohamad")</f>
        <v>Nur Amira Izzaty Mohamad</v>
      </c>
      <c r="D1838" s="160" t="str">
        <f ca="1">IFERROR(__xludf.DUMMYFUNCTION("""COMPUTED_VALUE"""),"Sep 11, 2024")</f>
        <v>Sep 11, 2024</v>
      </c>
      <c r="E1838" s="160" t="str">
        <f ca="1">IFERROR(__xludf.DUMMYFUNCTION("""COMPUTED_VALUE"""),"Script 1")</f>
        <v>Script 1</v>
      </c>
      <c r="F1838" s="160"/>
      <c r="G1838" s="160"/>
      <c r="H1838" s="160"/>
      <c r="I1838" s="160"/>
      <c r="J1838" s="160"/>
      <c r="K1838" s="160"/>
      <c r="L1838" s="160" t="str">
        <f t="shared" ca="1" si="15"/>
        <v>Script 1</v>
      </c>
      <c r="M1838" s="161"/>
      <c r="N1838" s="150"/>
      <c r="O1838" s="150"/>
      <c r="P1838" s="150"/>
      <c r="Q1838" s="150"/>
      <c r="R1838" s="150"/>
      <c r="S1838" s="150"/>
      <c r="T1838" s="150"/>
      <c r="U1838" s="150"/>
      <c r="V1838" s="150"/>
      <c r="W1838" s="150"/>
      <c r="X1838" s="150"/>
      <c r="Y1838" s="150"/>
      <c r="Z1838" s="150"/>
      <c r="AA1838" s="150"/>
    </row>
    <row r="1839" spans="1:27" ht="12.75">
      <c r="A1839" s="150"/>
      <c r="B1839" s="158">
        <f t="shared" si="14"/>
        <v>1831</v>
      </c>
      <c r="C1839" s="159" t="str">
        <f ca="1">IFERROR(__xludf.DUMMYFUNCTION("""COMPUTED_VALUE"""),"Fauziah Afrijal")</f>
        <v>Fauziah Afrijal</v>
      </c>
      <c r="D1839" s="160" t="str">
        <f ca="1">IFERROR(__xludf.DUMMYFUNCTION("""COMPUTED_VALUE"""),"Sep 11, 2024")</f>
        <v>Sep 11, 2024</v>
      </c>
      <c r="E1839" s="160" t="str">
        <f ca="1">IFERROR(__xludf.DUMMYFUNCTION("""COMPUTED_VALUE"""),"Script 1")</f>
        <v>Script 1</v>
      </c>
      <c r="F1839" s="160"/>
      <c r="G1839" s="160"/>
      <c r="H1839" s="160"/>
      <c r="I1839" s="160"/>
      <c r="J1839" s="160"/>
      <c r="K1839" s="160"/>
      <c r="L1839" s="160" t="str">
        <f t="shared" ca="1" si="15"/>
        <v>Script 1</v>
      </c>
      <c r="M1839" s="161"/>
      <c r="N1839" s="150"/>
      <c r="O1839" s="150"/>
      <c r="P1839" s="150"/>
      <c r="Q1839" s="150"/>
      <c r="R1839" s="150"/>
      <c r="S1839" s="150"/>
      <c r="T1839" s="150"/>
      <c r="U1839" s="150"/>
      <c r="V1839" s="150"/>
      <c r="W1839" s="150"/>
      <c r="X1839" s="150"/>
      <c r="Y1839" s="150"/>
      <c r="Z1839" s="150"/>
      <c r="AA1839" s="150"/>
    </row>
    <row r="1840" spans="1:27" ht="12.75">
      <c r="A1840" s="150"/>
      <c r="B1840" s="158">
        <f t="shared" si="14"/>
        <v>1832</v>
      </c>
      <c r="C1840" s="159" t="str">
        <f ca="1">IFERROR(__xludf.DUMMYFUNCTION("""COMPUTED_VALUE"""),"Anas Razali")</f>
        <v>Anas Razali</v>
      </c>
      <c r="D1840" s="160" t="str">
        <f ca="1">IFERROR(__xludf.DUMMYFUNCTION("""COMPUTED_VALUE"""),"Sep 11, 2024")</f>
        <v>Sep 11, 2024</v>
      </c>
      <c r="E1840" s="160" t="str">
        <f ca="1">IFERROR(__xludf.DUMMYFUNCTION("""COMPUTED_VALUE"""),"Script 1")</f>
        <v>Script 1</v>
      </c>
      <c r="F1840" s="160"/>
      <c r="G1840" s="160"/>
      <c r="H1840" s="160"/>
      <c r="I1840" s="160"/>
      <c r="J1840" s="160"/>
      <c r="K1840" s="160"/>
      <c r="L1840" s="160" t="str">
        <f t="shared" ca="1" si="15"/>
        <v>Script 1</v>
      </c>
      <c r="M1840" s="161"/>
      <c r="N1840" s="150"/>
      <c r="O1840" s="150"/>
      <c r="P1840" s="150"/>
      <c r="Q1840" s="150"/>
      <c r="R1840" s="150"/>
      <c r="S1840" s="150"/>
      <c r="T1840" s="150"/>
      <c r="U1840" s="150"/>
      <c r="V1840" s="150"/>
      <c r="W1840" s="150"/>
      <c r="X1840" s="150"/>
      <c r="Y1840" s="150"/>
      <c r="Z1840" s="150"/>
      <c r="AA1840" s="150"/>
    </row>
    <row r="1841" spans="1:27" ht="12.75">
      <c r="A1841" s="150"/>
      <c r="B1841" s="158">
        <f t="shared" si="14"/>
        <v>1833</v>
      </c>
      <c r="C1841" s="159" t="str">
        <f ca="1">IFERROR(__xludf.DUMMYFUNCTION("""COMPUTED_VALUE"""),"Just you now")</f>
        <v>Just you now</v>
      </c>
      <c r="D1841" s="160" t="str">
        <f ca="1">IFERROR(__xludf.DUMMYFUNCTION("""COMPUTED_VALUE"""),"Sep 11, 2024")</f>
        <v>Sep 11, 2024</v>
      </c>
      <c r="E1841" s="160" t="str">
        <f ca="1">IFERROR(__xludf.DUMMYFUNCTION("""COMPUTED_VALUE"""),"Script 1")</f>
        <v>Script 1</v>
      </c>
      <c r="F1841" s="160"/>
      <c r="G1841" s="160"/>
      <c r="H1841" s="160"/>
      <c r="I1841" s="160"/>
      <c r="J1841" s="160"/>
      <c r="K1841" s="160"/>
      <c r="L1841" s="160" t="str">
        <f t="shared" ca="1" si="15"/>
        <v>Script 1</v>
      </c>
      <c r="M1841" s="161"/>
      <c r="N1841" s="150"/>
      <c r="O1841" s="150"/>
      <c r="P1841" s="150"/>
      <c r="Q1841" s="150"/>
      <c r="R1841" s="150"/>
      <c r="S1841" s="150"/>
      <c r="T1841" s="150"/>
      <c r="U1841" s="150"/>
      <c r="V1841" s="150"/>
      <c r="W1841" s="150"/>
      <c r="X1841" s="150"/>
      <c r="Y1841" s="150"/>
      <c r="Z1841" s="150"/>
      <c r="AA1841" s="150"/>
    </row>
    <row r="1842" spans="1:27" ht="12.75">
      <c r="A1842" s="150"/>
      <c r="B1842" s="158">
        <f t="shared" si="14"/>
        <v>1834</v>
      </c>
      <c r="C1842" s="159" t="str">
        <f ca="1">IFERROR(__xludf.DUMMYFUNCTION("""COMPUTED_VALUE"""),"Siti M Manap")</f>
        <v>Siti M Manap</v>
      </c>
      <c r="D1842" s="160" t="str">
        <f ca="1">IFERROR(__xludf.DUMMYFUNCTION("""COMPUTED_VALUE"""),"Sep 11, 2024")</f>
        <v>Sep 11, 2024</v>
      </c>
      <c r="E1842" s="160" t="str">
        <f ca="1">IFERROR(__xludf.DUMMYFUNCTION("""COMPUTED_VALUE"""),"Script 1")</f>
        <v>Script 1</v>
      </c>
      <c r="F1842" s="160"/>
      <c r="G1842" s="160"/>
      <c r="H1842" s="160"/>
      <c r="I1842" s="160"/>
      <c r="J1842" s="160"/>
      <c r="K1842" s="160"/>
      <c r="L1842" s="160" t="str">
        <f t="shared" ca="1" si="15"/>
        <v>Script 1</v>
      </c>
      <c r="M1842" s="161"/>
      <c r="N1842" s="150"/>
      <c r="O1842" s="150"/>
      <c r="P1842" s="150"/>
      <c r="Q1842" s="150"/>
      <c r="R1842" s="150"/>
      <c r="S1842" s="150"/>
      <c r="T1842" s="150"/>
      <c r="U1842" s="150"/>
      <c r="V1842" s="150"/>
      <c r="W1842" s="150"/>
      <c r="X1842" s="150"/>
      <c r="Y1842" s="150"/>
      <c r="Z1842" s="150"/>
      <c r="AA1842" s="150"/>
    </row>
    <row r="1843" spans="1:27" ht="12.75">
      <c r="A1843" s="150"/>
      <c r="B1843" s="158">
        <f t="shared" si="14"/>
        <v>1835</v>
      </c>
      <c r="C1843" s="159" t="str">
        <f ca="1">IFERROR(__xludf.DUMMYFUNCTION("""COMPUTED_VALUE"""),"Farah Syafiqah")</f>
        <v>Farah Syafiqah</v>
      </c>
      <c r="D1843" s="160" t="str">
        <f ca="1">IFERROR(__xludf.DUMMYFUNCTION("""COMPUTED_VALUE"""),"Sep 11, 2024")</f>
        <v>Sep 11, 2024</v>
      </c>
      <c r="E1843" s="160" t="str">
        <f ca="1">IFERROR(__xludf.DUMMYFUNCTION("""COMPUTED_VALUE"""),"Script 1")</f>
        <v>Script 1</v>
      </c>
      <c r="F1843" s="160"/>
      <c r="G1843" s="160"/>
      <c r="H1843" s="160"/>
      <c r="I1843" s="160"/>
      <c r="J1843" s="160"/>
      <c r="K1843" s="160"/>
      <c r="L1843" s="160" t="str">
        <f t="shared" ca="1" si="15"/>
        <v>Script 1</v>
      </c>
      <c r="M1843" s="161"/>
      <c r="N1843" s="150"/>
      <c r="O1843" s="150"/>
      <c r="P1843" s="150"/>
      <c r="Q1843" s="150"/>
      <c r="R1843" s="150"/>
      <c r="S1843" s="150"/>
      <c r="T1843" s="150"/>
      <c r="U1843" s="150"/>
      <c r="V1843" s="150"/>
      <c r="W1843" s="150"/>
      <c r="X1843" s="150"/>
      <c r="Y1843" s="150"/>
      <c r="Z1843" s="150"/>
      <c r="AA1843" s="150"/>
    </row>
    <row r="1844" spans="1:27" ht="12.75">
      <c r="A1844" s="150"/>
      <c r="B1844" s="158">
        <f t="shared" si="14"/>
        <v>1836</v>
      </c>
      <c r="C1844" s="159" t="str">
        <f ca="1">IFERROR(__xludf.DUMMYFUNCTION("""COMPUTED_VALUE"""),"Zuraida Idrus")</f>
        <v>Zuraida Idrus</v>
      </c>
      <c r="D1844" s="160" t="str">
        <f ca="1">IFERROR(__xludf.DUMMYFUNCTION("""COMPUTED_VALUE"""),"Sep 11, 2024")</f>
        <v>Sep 11, 2024</v>
      </c>
      <c r="E1844" s="160" t="str">
        <f ca="1">IFERROR(__xludf.DUMMYFUNCTION("""COMPUTED_VALUE"""),"Script 1")</f>
        <v>Script 1</v>
      </c>
      <c r="F1844" s="160"/>
      <c r="G1844" s="160"/>
      <c r="H1844" s="160"/>
      <c r="I1844" s="160"/>
      <c r="J1844" s="160"/>
      <c r="K1844" s="160"/>
      <c r="L1844" s="160" t="str">
        <f t="shared" ca="1" si="15"/>
        <v>Script 1</v>
      </c>
      <c r="M1844" s="161"/>
      <c r="N1844" s="150"/>
      <c r="O1844" s="150"/>
      <c r="P1844" s="150"/>
      <c r="Q1844" s="150"/>
      <c r="R1844" s="150"/>
      <c r="S1844" s="150"/>
      <c r="T1844" s="150"/>
      <c r="U1844" s="150"/>
      <c r="V1844" s="150"/>
      <c r="W1844" s="150"/>
      <c r="X1844" s="150"/>
      <c r="Y1844" s="150"/>
      <c r="Z1844" s="150"/>
      <c r="AA1844" s="150"/>
    </row>
    <row r="1845" spans="1:27" ht="12.75">
      <c r="A1845" s="150"/>
      <c r="B1845" s="158">
        <f t="shared" si="14"/>
        <v>1837</v>
      </c>
      <c r="C1845" s="159" t="str">
        <f ca="1">IFERROR(__xludf.DUMMYFUNCTION("""COMPUTED_VALUE"""),"Ts.Mohd Izham Harun")</f>
        <v>Ts.Mohd Izham Harun</v>
      </c>
      <c r="D1845" s="160" t="str">
        <f ca="1">IFERROR(__xludf.DUMMYFUNCTION("""COMPUTED_VALUE"""),"Sep 11, 2024")</f>
        <v>Sep 11, 2024</v>
      </c>
      <c r="E1845" s="160" t="str">
        <f ca="1">IFERROR(__xludf.DUMMYFUNCTION("""COMPUTED_VALUE"""),"Script 1")</f>
        <v>Script 1</v>
      </c>
      <c r="F1845" s="160"/>
      <c r="G1845" s="160"/>
      <c r="H1845" s="160"/>
      <c r="I1845" s="160"/>
      <c r="J1845" s="160"/>
      <c r="K1845" s="160"/>
      <c r="L1845" s="160" t="str">
        <f t="shared" ca="1" si="15"/>
        <v>Script 1</v>
      </c>
      <c r="M1845" s="161"/>
      <c r="N1845" s="150"/>
      <c r="O1845" s="150"/>
      <c r="P1845" s="150"/>
      <c r="Q1845" s="150"/>
      <c r="R1845" s="150"/>
      <c r="S1845" s="150"/>
      <c r="T1845" s="150"/>
      <c r="U1845" s="150"/>
      <c r="V1845" s="150"/>
      <c r="W1845" s="150"/>
      <c r="X1845" s="150"/>
      <c r="Y1845" s="150"/>
      <c r="Z1845" s="150"/>
      <c r="AA1845" s="150"/>
    </row>
    <row r="1846" spans="1:27" ht="12.75">
      <c r="A1846" s="150"/>
      <c r="B1846" s="158">
        <f t="shared" si="14"/>
        <v>1838</v>
      </c>
      <c r="C1846" s="159" t="str">
        <f ca="1">IFERROR(__xludf.DUMMYFUNCTION("""COMPUTED_VALUE"""),"Shahmie Haziq")</f>
        <v>Shahmie Haziq</v>
      </c>
      <c r="D1846" s="160" t="str">
        <f ca="1">IFERROR(__xludf.DUMMYFUNCTION("""COMPUTED_VALUE"""),"Sep 11, 2024")</f>
        <v>Sep 11, 2024</v>
      </c>
      <c r="E1846" s="160" t="str">
        <f ca="1">IFERROR(__xludf.DUMMYFUNCTION("""COMPUTED_VALUE"""),"Script 1")</f>
        <v>Script 1</v>
      </c>
      <c r="F1846" s="160"/>
      <c r="G1846" s="160"/>
      <c r="H1846" s="160"/>
      <c r="I1846" s="160"/>
      <c r="J1846" s="160"/>
      <c r="K1846" s="160"/>
      <c r="L1846" s="160" t="str">
        <f t="shared" ca="1" si="15"/>
        <v>Script 1</v>
      </c>
      <c r="M1846" s="161"/>
      <c r="N1846" s="150"/>
      <c r="O1846" s="150"/>
      <c r="P1846" s="150"/>
      <c r="Q1846" s="150"/>
      <c r="R1846" s="150"/>
      <c r="S1846" s="150"/>
      <c r="T1846" s="150"/>
      <c r="U1846" s="150"/>
      <c r="V1846" s="150"/>
      <c r="W1846" s="150"/>
      <c r="X1846" s="150"/>
      <c r="Y1846" s="150"/>
      <c r="Z1846" s="150"/>
      <c r="AA1846" s="150"/>
    </row>
    <row r="1847" spans="1:27" ht="12.75">
      <c r="A1847" s="150"/>
      <c r="B1847" s="158">
        <f t="shared" si="14"/>
        <v>1839</v>
      </c>
      <c r="C1847" s="159" t="str">
        <f ca="1">IFERROR(__xludf.DUMMYFUNCTION("""COMPUTED_VALUE"""),"Nurul Fatin Nadiah")</f>
        <v>Nurul Fatin Nadiah</v>
      </c>
      <c r="D1847" s="160" t="str">
        <f ca="1">IFERROR(__xludf.DUMMYFUNCTION("""COMPUTED_VALUE"""),"Sep 11, 2024")</f>
        <v>Sep 11, 2024</v>
      </c>
      <c r="E1847" s="160" t="str">
        <f ca="1">IFERROR(__xludf.DUMMYFUNCTION("""COMPUTED_VALUE"""),"Script 1")</f>
        <v>Script 1</v>
      </c>
      <c r="F1847" s="160"/>
      <c r="G1847" s="160"/>
      <c r="H1847" s="160"/>
      <c r="I1847" s="160"/>
      <c r="J1847" s="160"/>
      <c r="K1847" s="160"/>
      <c r="L1847" s="160" t="str">
        <f t="shared" ca="1" si="15"/>
        <v>Script 1</v>
      </c>
      <c r="M1847" s="161"/>
      <c r="N1847" s="150"/>
      <c r="O1847" s="150"/>
      <c r="P1847" s="150"/>
      <c r="Q1847" s="150"/>
      <c r="R1847" s="150"/>
      <c r="S1847" s="150"/>
      <c r="T1847" s="150"/>
      <c r="U1847" s="150"/>
      <c r="V1847" s="150"/>
      <c r="W1847" s="150"/>
      <c r="X1847" s="150"/>
      <c r="Y1847" s="150"/>
      <c r="Z1847" s="150"/>
      <c r="AA1847" s="150"/>
    </row>
    <row r="1848" spans="1:27" ht="12.75">
      <c r="A1848" s="150"/>
      <c r="B1848" s="158">
        <f t="shared" si="14"/>
        <v>1840</v>
      </c>
      <c r="C1848" s="159" t="str">
        <f ca="1">IFERROR(__xludf.DUMMYFUNCTION("""COMPUTED_VALUE"""),"MUHAMMAD NUR FARHAN NASIR ALI")</f>
        <v>MUHAMMAD NUR FARHAN NASIR ALI</v>
      </c>
      <c r="D1848" s="160" t="str">
        <f ca="1">IFERROR(__xludf.DUMMYFUNCTION("""COMPUTED_VALUE"""),"Sep 11, 2024")</f>
        <v>Sep 11, 2024</v>
      </c>
      <c r="E1848" s="160" t="str">
        <f ca="1">IFERROR(__xludf.DUMMYFUNCTION("""COMPUTED_VALUE"""),"Script 1")</f>
        <v>Script 1</v>
      </c>
      <c r="F1848" s="160"/>
      <c r="G1848" s="160"/>
      <c r="H1848" s="160"/>
      <c r="I1848" s="160"/>
      <c r="J1848" s="160"/>
      <c r="K1848" s="160"/>
      <c r="L1848" s="160" t="str">
        <f t="shared" ca="1" si="15"/>
        <v>Script 1</v>
      </c>
      <c r="M1848" s="161"/>
      <c r="N1848" s="150"/>
      <c r="O1848" s="150"/>
      <c r="P1848" s="150"/>
      <c r="Q1848" s="150"/>
      <c r="R1848" s="150"/>
      <c r="S1848" s="150"/>
      <c r="T1848" s="150"/>
      <c r="U1848" s="150"/>
      <c r="V1848" s="150"/>
      <c r="W1848" s="150"/>
      <c r="X1848" s="150"/>
      <c r="Y1848" s="150"/>
      <c r="Z1848" s="150"/>
      <c r="AA1848" s="150"/>
    </row>
    <row r="1849" spans="1:27" ht="12.75">
      <c r="A1849" s="150"/>
      <c r="B1849" s="158">
        <f t="shared" si="14"/>
        <v>1841</v>
      </c>
      <c r="C1849" s="159" t="str">
        <f ca="1">IFERROR(__xludf.DUMMYFUNCTION("""COMPUTED_VALUE"""),"Syahir Yusri")</f>
        <v>Syahir Yusri</v>
      </c>
      <c r="D1849" s="160" t="str">
        <f ca="1">IFERROR(__xludf.DUMMYFUNCTION("""COMPUTED_VALUE"""),"Sep 11, 2024")</f>
        <v>Sep 11, 2024</v>
      </c>
      <c r="E1849" s="160" t="str">
        <f ca="1">IFERROR(__xludf.DUMMYFUNCTION("""COMPUTED_VALUE"""),"Script 1")</f>
        <v>Script 1</v>
      </c>
      <c r="F1849" s="160"/>
      <c r="G1849" s="160"/>
      <c r="H1849" s="160"/>
      <c r="I1849" s="160"/>
      <c r="J1849" s="160"/>
      <c r="K1849" s="160"/>
      <c r="L1849" s="160" t="str">
        <f t="shared" ca="1" si="15"/>
        <v>Script 1</v>
      </c>
      <c r="M1849" s="161"/>
      <c r="N1849" s="150"/>
      <c r="O1849" s="150"/>
      <c r="P1849" s="150"/>
      <c r="Q1849" s="150"/>
      <c r="R1849" s="150"/>
      <c r="S1849" s="150"/>
      <c r="T1849" s="150"/>
      <c r="U1849" s="150"/>
      <c r="V1849" s="150"/>
      <c r="W1849" s="150"/>
      <c r="X1849" s="150"/>
      <c r="Y1849" s="150"/>
      <c r="Z1849" s="150"/>
      <c r="AA1849" s="150"/>
    </row>
    <row r="1850" spans="1:27" ht="12.75">
      <c r="A1850" s="150"/>
      <c r="B1850" s="158">
        <f t="shared" si="14"/>
        <v>1842</v>
      </c>
      <c r="C1850" s="159" t="str">
        <f ca="1">IFERROR(__xludf.DUMMYFUNCTION("""COMPUTED_VALUE"""),"Nurin Syazwina")</f>
        <v>Nurin Syazwina</v>
      </c>
      <c r="D1850" s="160" t="str">
        <f ca="1">IFERROR(__xludf.DUMMYFUNCTION("""COMPUTED_VALUE"""),"Sep 11, 2024")</f>
        <v>Sep 11, 2024</v>
      </c>
      <c r="E1850" s="160" t="str">
        <f ca="1">IFERROR(__xludf.DUMMYFUNCTION("""COMPUTED_VALUE"""),"Script 1")</f>
        <v>Script 1</v>
      </c>
      <c r="F1850" s="160"/>
      <c r="G1850" s="160"/>
      <c r="H1850" s="160"/>
      <c r="I1850" s="160"/>
      <c r="J1850" s="160"/>
      <c r="K1850" s="160"/>
      <c r="L1850" s="160" t="str">
        <f t="shared" ca="1" si="15"/>
        <v>Script 1</v>
      </c>
      <c r="M1850" s="161"/>
      <c r="N1850" s="150"/>
      <c r="O1850" s="150"/>
      <c r="P1850" s="150"/>
      <c r="Q1850" s="150"/>
      <c r="R1850" s="150"/>
      <c r="S1850" s="150"/>
      <c r="T1850" s="150"/>
      <c r="U1850" s="150"/>
      <c r="V1850" s="150"/>
      <c r="W1850" s="150"/>
      <c r="X1850" s="150"/>
      <c r="Y1850" s="150"/>
      <c r="Z1850" s="150"/>
      <c r="AA1850" s="150"/>
    </row>
    <row r="1851" spans="1:27" ht="12.75">
      <c r="A1851" s="150"/>
      <c r="B1851" s="158">
        <f t="shared" si="14"/>
        <v>1843</v>
      </c>
      <c r="C1851" s="159" t="str">
        <f ca="1">IFERROR(__xludf.DUMMYFUNCTION("""COMPUTED_VALUE"""),"Farisha Irdayu")</f>
        <v>Farisha Irdayu</v>
      </c>
      <c r="D1851" s="160" t="str">
        <f ca="1">IFERROR(__xludf.DUMMYFUNCTION("""COMPUTED_VALUE"""),"Sep 11, 2024")</f>
        <v>Sep 11, 2024</v>
      </c>
      <c r="E1851" s="160" t="str">
        <f ca="1">IFERROR(__xludf.DUMMYFUNCTION("""COMPUTED_VALUE"""),"Script 1")</f>
        <v>Script 1</v>
      </c>
      <c r="F1851" s="160"/>
      <c r="G1851" s="160"/>
      <c r="H1851" s="160"/>
      <c r="I1851" s="160"/>
      <c r="J1851" s="160"/>
      <c r="K1851" s="160"/>
      <c r="L1851" s="160" t="str">
        <f t="shared" ca="1" si="15"/>
        <v>Script 1</v>
      </c>
      <c r="M1851" s="161"/>
      <c r="N1851" s="150"/>
      <c r="O1851" s="150"/>
      <c r="P1851" s="150"/>
      <c r="Q1851" s="150"/>
      <c r="R1851" s="150"/>
      <c r="S1851" s="150"/>
      <c r="T1851" s="150"/>
      <c r="U1851" s="150"/>
      <c r="V1851" s="150"/>
      <c r="W1851" s="150"/>
      <c r="X1851" s="150"/>
      <c r="Y1851" s="150"/>
      <c r="Z1851" s="150"/>
      <c r="AA1851" s="150"/>
    </row>
    <row r="1852" spans="1:27" ht="12.75">
      <c r="A1852" s="150"/>
      <c r="B1852" s="158">
        <f t="shared" si="14"/>
        <v>1844</v>
      </c>
      <c r="C1852" s="159" t="str">
        <f ca="1">IFERROR(__xludf.DUMMYFUNCTION("""COMPUTED_VALUE"""),"Mohammad Hizami Mohd Yasin")</f>
        <v>Mohammad Hizami Mohd Yasin</v>
      </c>
      <c r="D1852" s="160" t="str">
        <f ca="1">IFERROR(__xludf.DUMMYFUNCTION("""COMPUTED_VALUE"""),"Sep 11, 2024")</f>
        <v>Sep 11, 2024</v>
      </c>
      <c r="E1852" s="160" t="str">
        <f ca="1">IFERROR(__xludf.DUMMYFUNCTION("""COMPUTED_VALUE"""),"Script 1")</f>
        <v>Script 1</v>
      </c>
      <c r="F1852" s="160"/>
      <c r="G1852" s="160"/>
      <c r="H1852" s="160"/>
      <c r="I1852" s="160"/>
      <c r="J1852" s="160"/>
      <c r="K1852" s="160"/>
      <c r="L1852" s="160" t="str">
        <f t="shared" ca="1" si="15"/>
        <v>Script 1</v>
      </c>
      <c r="M1852" s="161"/>
      <c r="N1852" s="150"/>
      <c r="O1852" s="150"/>
      <c r="P1852" s="150"/>
      <c r="Q1852" s="150"/>
      <c r="R1852" s="150"/>
      <c r="S1852" s="150"/>
      <c r="T1852" s="150"/>
      <c r="U1852" s="150"/>
      <c r="V1852" s="150"/>
      <c r="W1852" s="150"/>
      <c r="X1852" s="150"/>
      <c r="Y1852" s="150"/>
      <c r="Z1852" s="150"/>
      <c r="AA1852" s="150"/>
    </row>
    <row r="1853" spans="1:27" ht="12.75">
      <c r="A1853" s="150"/>
      <c r="B1853" s="158">
        <f t="shared" si="14"/>
        <v>1845</v>
      </c>
      <c r="C1853" s="159" t="str">
        <f ca="1">IFERROR(__xludf.DUMMYFUNCTION("""COMPUTED_VALUE"""),"Nur Imanina")</f>
        <v>Nur Imanina</v>
      </c>
      <c r="D1853" s="160" t="str">
        <f ca="1">IFERROR(__xludf.DUMMYFUNCTION("""COMPUTED_VALUE"""),"Sep 11, 2024")</f>
        <v>Sep 11, 2024</v>
      </c>
      <c r="E1853" s="160" t="str">
        <f ca="1">IFERROR(__xludf.DUMMYFUNCTION("""COMPUTED_VALUE"""),"Script 1")</f>
        <v>Script 1</v>
      </c>
      <c r="F1853" s="160"/>
      <c r="G1853" s="160"/>
      <c r="H1853" s="160"/>
      <c r="I1853" s="160"/>
      <c r="J1853" s="160"/>
      <c r="K1853" s="160"/>
      <c r="L1853" s="160" t="str">
        <f t="shared" ca="1" si="15"/>
        <v>Script 1</v>
      </c>
      <c r="M1853" s="161"/>
      <c r="N1853" s="150"/>
      <c r="O1853" s="150"/>
      <c r="P1853" s="150"/>
      <c r="Q1853" s="150"/>
      <c r="R1853" s="150"/>
      <c r="S1853" s="150"/>
      <c r="T1853" s="150"/>
      <c r="U1853" s="150"/>
      <c r="V1853" s="150"/>
      <c r="W1853" s="150"/>
      <c r="X1853" s="150"/>
      <c r="Y1853" s="150"/>
      <c r="Z1853" s="150"/>
      <c r="AA1853" s="150"/>
    </row>
    <row r="1854" spans="1:27" ht="12.75">
      <c r="A1854" s="150"/>
      <c r="B1854" s="158">
        <f t="shared" si="14"/>
        <v>1846</v>
      </c>
      <c r="C1854" s="159" t="str">
        <f ca="1">IFERROR(__xludf.DUMMYFUNCTION("""COMPUTED_VALUE"""),"Muhammad Akhil Kamarudin")</f>
        <v>Muhammad Akhil Kamarudin</v>
      </c>
      <c r="D1854" s="160" t="str">
        <f ca="1">IFERROR(__xludf.DUMMYFUNCTION("""COMPUTED_VALUE"""),"Sep 11, 2024")</f>
        <v>Sep 11, 2024</v>
      </c>
      <c r="E1854" s="160" t="str">
        <f ca="1">IFERROR(__xludf.DUMMYFUNCTION("""COMPUTED_VALUE"""),"Script 1")</f>
        <v>Script 1</v>
      </c>
      <c r="F1854" s="160"/>
      <c r="G1854" s="160"/>
      <c r="H1854" s="160"/>
      <c r="I1854" s="160"/>
      <c r="J1854" s="160"/>
      <c r="K1854" s="160"/>
      <c r="L1854" s="160" t="str">
        <f t="shared" ca="1" si="15"/>
        <v>Script 1</v>
      </c>
      <c r="M1854" s="161"/>
      <c r="N1854" s="150"/>
      <c r="O1854" s="150"/>
      <c r="P1854" s="150"/>
      <c r="Q1854" s="150"/>
      <c r="R1854" s="150"/>
      <c r="S1854" s="150"/>
      <c r="T1854" s="150"/>
      <c r="U1854" s="150"/>
      <c r="V1854" s="150"/>
      <c r="W1854" s="150"/>
      <c r="X1854" s="150"/>
      <c r="Y1854" s="150"/>
      <c r="Z1854" s="150"/>
      <c r="AA1854" s="150"/>
    </row>
    <row r="1855" spans="1:27" ht="12.75">
      <c r="A1855" s="150"/>
      <c r="B1855" s="158">
        <f t="shared" si="14"/>
        <v>1847</v>
      </c>
      <c r="C1855" s="159" t="str">
        <f ca="1">IFERROR(__xludf.DUMMYFUNCTION("""COMPUTED_VALUE"""),"Nor Amira Shakirah")</f>
        <v>Nor Amira Shakirah</v>
      </c>
      <c r="D1855" s="160" t="str">
        <f ca="1">IFERROR(__xludf.DUMMYFUNCTION("""COMPUTED_VALUE"""),"Sep 11, 2024")</f>
        <v>Sep 11, 2024</v>
      </c>
      <c r="E1855" s="160" t="str">
        <f ca="1">IFERROR(__xludf.DUMMYFUNCTION("""COMPUTED_VALUE"""),"Script 1")</f>
        <v>Script 1</v>
      </c>
      <c r="F1855" s="160"/>
      <c r="G1855" s="160"/>
      <c r="H1855" s="160"/>
      <c r="I1855" s="160"/>
      <c r="J1855" s="160"/>
      <c r="K1855" s="160"/>
      <c r="L1855" s="160" t="str">
        <f t="shared" ca="1" si="15"/>
        <v>Script 1</v>
      </c>
      <c r="M1855" s="161"/>
      <c r="N1855" s="150"/>
      <c r="O1855" s="150"/>
      <c r="P1855" s="150"/>
      <c r="Q1855" s="150"/>
      <c r="R1855" s="150"/>
      <c r="S1855" s="150"/>
      <c r="T1855" s="150"/>
      <c r="U1855" s="150"/>
      <c r="V1855" s="150"/>
      <c r="W1855" s="150"/>
      <c r="X1855" s="150"/>
      <c r="Y1855" s="150"/>
      <c r="Z1855" s="150"/>
      <c r="AA1855" s="150"/>
    </row>
    <row r="1856" spans="1:27" ht="12.75">
      <c r="A1856" s="150"/>
      <c r="B1856" s="158">
        <f t="shared" si="14"/>
        <v>1848</v>
      </c>
      <c r="C1856" s="159" t="str">
        <f ca="1">IFERROR(__xludf.DUMMYFUNCTION("""COMPUTED_VALUE"""),"Sofia Amani")</f>
        <v>Sofia Amani</v>
      </c>
      <c r="D1856" s="160" t="str">
        <f ca="1">IFERROR(__xludf.DUMMYFUNCTION("""COMPUTED_VALUE"""),"Sep 11, 2024")</f>
        <v>Sep 11, 2024</v>
      </c>
      <c r="E1856" s="160" t="str">
        <f ca="1">IFERROR(__xludf.DUMMYFUNCTION("""COMPUTED_VALUE"""),"Script 1")</f>
        <v>Script 1</v>
      </c>
      <c r="F1856" s="160"/>
      <c r="G1856" s="160"/>
      <c r="H1856" s="160"/>
      <c r="I1856" s="160"/>
      <c r="J1856" s="160"/>
      <c r="K1856" s="160"/>
      <c r="L1856" s="160" t="str">
        <f t="shared" ca="1" si="15"/>
        <v>Script 1</v>
      </c>
      <c r="M1856" s="161"/>
      <c r="N1856" s="150"/>
      <c r="O1856" s="150"/>
      <c r="P1856" s="150"/>
      <c r="Q1856" s="150"/>
      <c r="R1856" s="150"/>
      <c r="S1856" s="150"/>
      <c r="T1856" s="150"/>
      <c r="U1856" s="150"/>
      <c r="V1856" s="150"/>
      <c r="W1856" s="150"/>
      <c r="X1856" s="150"/>
      <c r="Y1856" s="150"/>
      <c r="Z1856" s="150"/>
      <c r="AA1856" s="150"/>
    </row>
    <row r="1857" spans="1:27" ht="12.75">
      <c r="A1857" s="150"/>
      <c r="B1857" s="158">
        <f t="shared" si="14"/>
        <v>1849</v>
      </c>
      <c r="C1857" s="159" t="str">
        <f ca="1">IFERROR(__xludf.DUMMYFUNCTION("""COMPUTED_VALUE"""),"Adiba Kormain")</f>
        <v>Adiba Kormain</v>
      </c>
      <c r="D1857" s="160" t="str">
        <f ca="1">IFERROR(__xludf.DUMMYFUNCTION("""COMPUTED_VALUE"""),"Sep 11, 2024")</f>
        <v>Sep 11, 2024</v>
      </c>
      <c r="E1857" s="160" t="str">
        <f ca="1">IFERROR(__xludf.DUMMYFUNCTION("""COMPUTED_VALUE"""),"Script 1")</f>
        <v>Script 1</v>
      </c>
      <c r="F1857" s="160"/>
      <c r="G1857" s="160"/>
      <c r="H1857" s="160"/>
      <c r="I1857" s="160"/>
      <c r="J1857" s="160"/>
      <c r="K1857" s="160"/>
      <c r="L1857" s="160" t="str">
        <f t="shared" ca="1" si="15"/>
        <v>Script 1</v>
      </c>
      <c r="M1857" s="161"/>
      <c r="N1857" s="150"/>
      <c r="O1857" s="150"/>
      <c r="P1857" s="150"/>
      <c r="Q1857" s="150"/>
      <c r="R1857" s="150"/>
      <c r="S1857" s="150"/>
      <c r="T1857" s="150"/>
      <c r="U1857" s="150"/>
      <c r="V1857" s="150"/>
      <c r="W1857" s="150"/>
      <c r="X1857" s="150"/>
      <c r="Y1857" s="150"/>
      <c r="Z1857" s="150"/>
      <c r="AA1857" s="150"/>
    </row>
    <row r="1858" spans="1:27" ht="12.75">
      <c r="A1858" s="150"/>
      <c r="B1858" s="158">
        <f t="shared" si="14"/>
        <v>1850</v>
      </c>
      <c r="C1858" s="159" t="str">
        <f ca="1">IFERROR(__xludf.DUMMYFUNCTION("""COMPUTED_VALUE"""),"Arief Hakimi")</f>
        <v>Arief Hakimi</v>
      </c>
      <c r="D1858" s="160" t="str">
        <f ca="1">IFERROR(__xludf.DUMMYFUNCTION("""COMPUTED_VALUE"""),"Sep 11, 2024")</f>
        <v>Sep 11, 2024</v>
      </c>
      <c r="E1858" s="160" t="str">
        <f ca="1">IFERROR(__xludf.DUMMYFUNCTION("""COMPUTED_VALUE"""),"Script 1")</f>
        <v>Script 1</v>
      </c>
      <c r="F1858" s="160"/>
      <c r="G1858" s="160"/>
      <c r="H1858" s="160"/>
      <c r="I1858" s="160"/>
      <c r="J1858" s="160"/>
      <c r="K1858" s="160"/>
      <c r="L1858" s="160" t="str">
        <f t="shared" ca="1" si="15"/>
        <v>Script 1</v>
      </c>
      <c r="M1858" s="161"/>
      <c r="N1858" s="150"/>
      <c r="O1858" s="150"/>
      <c r="P1858" s="150"/>
      <c r="Q1858" s="150"/>
      <c r="R1858" s="150"/>
      <c r="S1858" s="150"/>
      <c r="T1858" s="150"/>
      <c r="U1858" s="150"/>
      <c r="V1858" s="150"/>
      <c r="W1858" s="150"/>
      <c r="X1858" s="150"/>
      <c r="Y1858" s="150"/>
      <c r="Z1858" s="150"/>
      <c r="AA1858" s="150"/>
    </row>
    <row r="1859" spans="1:27" ht="12.75">
      <c r="A1859" s="150"/>
      <c r="B1859" s="158">
        <f t="shared" si="14"/>
        <v>1851</v>
      </c>
      <c r="C1859" s="159" t="str">
        <f ca="1">IFERROR(__xludf.DUMMYFUNCTION("""COMPUTED_VALUE"""),"Zahirah Zulkefli")</f>
        <v>Zahirah Zulkefli</v>
      </c>
      <c r="D1859" s="160" t="str">
        <f ca="1">IFERROR(__xludf.DUMMYFUNCTION("""COMPUTED_VALUE"""),"Sep 11, 2024")</f>
        <v>Sep 11, 2024</v>
      </c>
      <c r="E1859" s="160" t="str">
        <f ca="1">IFERROR(__xludf.DUMMYFUNCTION("""COMPUTED_VALUE"""),"Script 1")</f>
        <v>Script 1</v>
      </c>
      <c r="F1859" s="160"/>
      <c r="G1859" s="160"/>
      <c r="H1859" s="160"/>
      <c r="I1859" s="160"/>
      <c r="J1859" s="160"/>
      <c r="K1859" s="160"/>
      <c r="L1859" s="160" t="str">
        <f t="shared" ca="1" si="15"/>
        <v>Script 1</v>
      </c>
      <c r="M1859" s="161"/>
      <c r="N1859" s="150"/>
      <c r="O1859" s="150"/>
      <c r="P1859" s="150"/>
      <c r="Q1859" s="150"/>
      <c r="R1859" s="150"/>
      <c r="S1859" s="150"/>
      <c r="T1859" s="150"/>
      <c r="U1859" s="150"/>
      <c r="V1859" s="150"/>
      <c r="W1859" s="150"/>
      <c r="X1859" s="150"/>
      <c r="Y1859" s="150"/>
      <c r="Z1859" s="150"/>
      <c r="AA1859" s="150"/>
    </row>
    <row r="1860" spans="1:27" ht="12.75">
      <c r="A1860" s="150"/>
      <c r="B1860" s="158">
        <f t="shared" si="14"/>
        <v>1852</v>
      </c>
      <c r="C1860" s="159" t="str">
        <f ca="1">IFERROR(__xludf.DUMMYFUNCTION("""COMPUTED_VALUE"""),"Emylin Zainuddin")</f>
        <v>Emylin Zainuddin</v>
      </c>
      <c r="D1860" s="160" t="str">
        <f ca="1">IFERROR(__xludf.DUMMYFUNCTION("""COMPUTED_VALUE"""),"Sep 11, 2024")</f>
        <v>Sep 11, 2024</v>
      </c>
      <c r="E1860" s="160" t="str">
        <f ca="1">IFERROR(__xludf.DUMMYFUNCTION("""COMPUTED_VALUE"""),"Script 1")</f>
        <v>Script 1</v>
      </c>
      <c r="F1860" s="160"/>
      <c r="G1860" s="160"/>
      <c r="H1860" s="160"/>
      <c r="I1860" s="160"/>
      <c r="J1860" s="160"/>
      <c r="K1860" s="160"/>
      <c r="L1860" s="160" t="str">
        <f t="shared" ca="1" si="15"/>
        <v>Script 1</v>
      </c>
      <c r="M1860" s="161"/>
      <c r="N1860" s="150"/>
      <c r="O1860" s="150"/>
      <c r="P1860" s="150"/>
      <c r="Q1860" s="150"/>
      <c r="R1860" s="150"/>
      <c r="S1860" s="150"/>
      <c r="T1860" s="150"/>
      <c r="U1860" s="150"/>
      <c r="V1860" s="150"/>
      <c r="W1860" s="150"/>
      <c r="X1860" s="150"/>
      <c r="Y1860" s="150"/>
      <c r="Z1860" s="150"/>
      <c r="AA1860" s="150"/>
    </row>
    <row r="1861" spans="1:27" ht="12.75">
      <c r="A1861" s="150"/>
      <c r="B1861" s="158">
        <f t="shared" si="14"/>
        <v>1853</v>
      </c>
      <c r="C1861" s="159" t="str">
        <f ca="1">IFERROR(__xludf.DUMMYFUNCTION("""COMPUTED_VALUE"""),"Aqilah Husna Azmi")</f>
        <v>Aqilah Husna Azmi</v>
      </c>
      <c r="D1861" s="160" t="str">
        <f ca="1">IFERROR(__xludf.DUMMYFUNCTION("""COMPUTED_VALUE"""),"Sep 11, 2024")</f>
        <v>Sep 11, 2024</v>
      </c>
      <c r="E1861" s="160" t="str">
        <f ca="1">IFERROR(__xludf.DUMMYFUNCTION("""COMPUTED_VALUE"""),"Script 1")</f>
        <v>Script 1</v>
      </c>
      <c r="F1861" s="160"/>
      <c r="G1861" s="160"/>
      <c r="H1861" s="160"/>
      <c r="I1861" s="160"/>
      <c r="J1861" s="160"/>
      <c r="K1861" s="160"/>
      <c r="L1861" s="160" t="str">
        <f t="shared" ca="1" si="15"/>
        <v>Script 1</v>
      </c>
      <c r="M1861" s="161"/>
      <c r="N1861" s="150"/>
      <c r="O1861" s="150"/>
      <c r="P1861" s="150"/>
      <c r="Q1861" s="150"/>
      <c r="R1861" s="150"/>
      <c r="S1861" s="150"/>
      <c r="T1861" s="150"/>
      <c r="U1861" s="150"/>
      <c r="V1861" s="150"/>
      <c r="W1861" s="150"/>
      <c r="X1861" s="150"/>
      <c r="Y1861" s="150"/>
      <c r="Z1861" s="150"/>
      <c r="AA1861" s="150"/>
    </row>
    <row r="1862" spans="1:27" ht="12.75">
      <c r="A1862" s="150"/>
      <c r="B1862" s="158">
        <f t="shared" si="14"/>
        <v>1854</v>
      </c>
      <c r="C1862" s="159" t="str">
        <f ca="1">IFERROR(__xludf.DUMMYFUNCTION("""COMPUTED_VALUE"""),"Siti Sharini")</f>
        <v>Siti Sharini</v>
      </c>
      <c r="D1862" s="160" t="str">
        <f ca="1">IFERROR(__xludf.DUMMYFUNCTION("""COMPUTED_VALUE"""),"Sep 11, 2024")</f>
        <v>Sep 11, 2024</v>
      </c>
      <c r="E1862" s="160" t="str">
        <f ca="1">IFERROR(__xludf.DUMMYFUNCTION("""COMPUTED_VALUE"""),"Script 1")</f>
        <v>Script 1</v>
      </c>
      <c r="F1862" s="160"/>
      <c r="G1862" s="160"/>
      <c r="H1862" s="160"/>
      <c r="I1862" s="160"/>
      <c r="J1862" s="160"/>
      <c r="K1862" s="160"/>
      <c r="L1862" s="160" t="str">
        <f t="shared" ca="1" si="15"/>
        <v>Script 1</v>
      </c>
      <c r="M1862" s="161"/>
      <c r="N1862" s="150"/>
      <c r="O1862" s="150"/>
      <c r="P1862" s="150"/>
      <c r="Q1862" s="150"/>
      <c r="R1862" s="150"/>
      <c r="S1862" s="150"/>
      <c r="T1862" s="150"/>
      <c r="U1862" s="150"/>
      <c r="V1862" s="150"/>
      <c r="W1862" s="150"/>
      <c r="X1862" s="150"/>
      <c r="Y1862" s="150"/>
      <c r="Z1862" s="150"/>
      <c r="AA1862" s="150"/>
    </row>
    <row r="1863" spans="1:27" ht="12.75">
      <c r="A1863" s="150"/>
      <c r="B1863" s="158">
        <f t="shared" si="14"/>
        <v>1855</v>
      </c>
      <c r="C1863" s="159" t="str">
        <f ca="1">IFERROR(__xludf.DUMMYFUNCTION("""COMPUTED_VALUE"""),"Amira Farisha")</f>
        <v>Amira Farisha</v>
      </c>
      <c r="D1863" s="160" t="str">
        <f ca="1">IFERROR(__xludf.DUMMYFUNCTION("""COMPUTED_VALUE"""),"Sep 11, 2024")</f>
        <v>Sep 11, 2024</v>
      </c>
      <c r="E1863" s="160" t="str">
        <f ca="1">IFERROR(__xludf.DUMMYFUNCTION("""COMPUTED_VALUE"""),"Script 1")</f>
        <v>Script 1</v>
      </c>
      <c r="F1863" s="160"/>
      <c r="G1863" s="160"/>
      <c r="H1863" s="160"/>
      <c r="I1863" s="160"/>
      <c r="J1863" s="160"/>
      <c r="K1863" s="160"/>
      <c r="L1863" s="160" t="str">
        <f t="shared" ca="1" si="15"/>
        <v>Script 1</v>
      </c>
      <c r="M1863" s="161"/>
      <c r="N1863" s="150"/>
      <c r="O1863" s="150"/>
      <c r="P1863" s="150"/>
      <c r="Q1863" s="150"/>
      <c r="R1863" s="150"/>
      <c r="S1863" s="150"/>
      <c r="T1863" s="150"/>
      <c r="U1863" s="150"/>
      <c r="V1863" s="150"/>
      <c r="W1863" s="150"/>
      <c r="X1863" s="150"/>
      <c r="Y1863" s="150"/>
      <c r="Z1863" s="150"/>
      <c r="AA1863" s="150"/>
    </row>
    <row r="1864" spans="1:27" ht="12.75">
      <c r="A1864" s="150"/>
      <c r="B1864" s="158">
        <f t="shared" si="14"/>
        <v>1856</v>
      </c>
      <c r="C1864" s="159" t="str">
        <f ca="1">IFERROR(__xludf.DUMMYFUNCTION("""COMPUTED_VALUE"""),"Dania Afrina Rozlin")</f>
        <v>Dania Afrina Rozlin</v>
      </c>
      <c r="D1864" s="160" t="str">
        <f ca="1">IFERROR(__xludf.DUMMYFUNCTION("""COMPUTED_VALUE"""),"Sep 11, 2024")</f>
        <v>Sep 11, 2024</v>
      </c>
      <c r="E1864" s="160" t="str">
        <f ca="1">IFERROR(__xludf.DUMMYFUNCTION("""COMPUTED_VALUE"""),"Script 1")</f>
        <v>Script 1</v>
      </c>
      <c r="F1864" s="160"/>
      <c r="G1864" s="160"/>
      <c r="H1864" s="160"/>
      <c r="I1864" s="160"/>
      <c r="J1864" s="160"/>
      <c r="K1864" s="160"/>
      <c r="L1864" s="160" t="str">
        <f t="shared" ca="1" si="15"/>
        <v>Script 1</v>
      </c>
      <c r="M1864" s="161"/>
      <c r="N1864" s="150"/>
      <c r="O1864" s="150"/>
      <c r="P1864" s="150"/>
      <c r="Q1864" s="150"/>
      <c r="R1864" s="150"/>
      <c r="S1864" s="150"/>
      <c r="T1864" s="150"/>
      <c r="U1864" s="150"/>
      <c r="V1864" s="150"/>
      <c r="W1864" s="150"/>
      <c r="X1864" s="150"/>
      <c r="Y1864" s="150"/>
      <c r="Z1864" s="150"/>
      <c r="AA1864" s="150"/>
    </row>
    <row r="1865" spans="1:27" ht="12.75">
      <c r="A1865" s="150"/>
      <c r="B1865" s="158">
        <f t="shared" si="14"/>
        <v>1857</v>
      </c>
      <c r="C1865" s="159" t="str">
        <f ca="1">IFERROR(__xludf.DUMMYFUNCTION("""COMPUTED_VALUE"""),"Fatimah Najwa")</f>
        <v>Fatimah Najwa</v>
      </c>
      <c r="D1865" s="160" t="str">
        <f ca="1">IFERROR(__xludf.DUMMYFUNCTION("""COMPUTED_VALUE"""),"Sep 11, 2024")</f>
        <v>Sep 11, 2024</v>
      </c>
      <c r="E1865" s="160" t="str">
        <f ca="1">IFERROR(__xludf.DUMMYFUNCTION("""COMPUTED_VALUE"""),"Script 1")</f>
        <v>Script 1</v>
      </c>
      <c r="F1865" s="160"/>
      <c r="G1865" s="160"/>
      <c r="H1865" s="160"/>
      <c r="I1865" s="160"/>
      <c r="J1865" s="160"/>
      <c r="K1865" s="160"/>
      <c r="L1865" s="160" t="str">
        <f t="shared" ca="1" si="15"/>
        <v>Script 1</v>
      </c>
      <c r="M1865" s="161"/>
      <c r="N1865" s="150"/>
      <c r="O1865" s="150"/>
      <c r="P1865" s="150"/>
      <c r="Q1865" s="150"/>
      <c r="R1865" s="150"/>
      <c r="S1865" s="150"/>
      <c r="T1865" s="150"/>
      <c r="U1865" s="150"/>
      <c r="V1865" s="150"/>
      <c r="W1865" s="150"/>
      <c r="X1865" s="150"/>
      <c r="Y1865" s="150"/>
      <c r="Z1865" s="150"/>
      <c r="AA1865" s="150"/>
    </row>
    <row r="1866" spans="1:27" ht="12.75">
      <c r="A1866" s="150"/>
      <c r="B1866" s="158">
        <f t="shared" si="14"/>
        <v>1858</v>
      </c>
      <c r="C1866" s="159" t="str">
        <f ca="1">IFERROR(__xludf.DUMMYFUNCTION("""COMPUTED_VALUE"""),"Nur'aina fatini Mohd azmi")</f>
        <v>Nur'aina fatini Mohd azmi</v>
      </c>
      <c r="D1866" s="160" t="str">
        <f ca="1">IFERROR(__xludf.DUMMYFUNCTION("""COMPUTED_VALUE"""),"Sep 11, 2024")</f>
        <v>Sep 11, 2024</v>
      </c>
      <c r="E1866" s="160" t="str">
        <f ca="1">IFERROR(__xludf.DUMMYFUNCTION("""COMPUTED_VALUE"""),"Script 1")</f>
        <v>Script 1</v>
      </c>
      <c r="F1866" s="160"/>
      <c r="G1866" s="160"/>
      <c r="H1866" s="160"/>
      <c r="I1866" s="160"/>
      <c r="J1866" s="160"/>
      <c r="K1866" s="160"/>
      <c r="L1866" s="160" t="str">
        <f t="shared" ca="1" si="15"/>
        <v>Script 1</v>
      </c>
      <c r="M1866" s="161"/>
      <c r="N1866" s="150"/>
      <c r="O1866" s="150"/>
      <c r="P1866" s="150"/>
      <c r="Q1866" s="150"/>
      <c r="R1866" s="150"/>
      <c r="S1866" s="150"/>
      <c r="T1866" s="150"/>
      <c r="U1866" s="150"/>
      <c r="V1866" s="150"/>
      <c r="W1866" s="150"/>
      <c r="X1866" s="150"/>
      <c r="Y1866" s="150"/>
      <c r="Z1866" s="150"/>
      <c r="AA1866" s="150"/>
    </row>
    <row r="1867" spans="1:27" ht="12.75">
      <c r="A1867" s="150"/>
      <c r="B1867" s="158">
        <f t="shared" si="14"/>
        <v>1859</v>
      </c>
      <c r="C1867" s="159" t="str">
        <f ca="1">IFERROR(__xludf.DUMMYFUNCTION("""COMPUTED_VALUE"""),"Aateah Zairuddin")</f>
        <v>Aateah Zairuddin</v>
      </c>
      <c r="D1867" s="160" t="str">
        <f ca="1">IFERROR(__xludf.DUMMYFUNCTION("""COMPUTED_VALUE"""),"Sep 11, 2024")</f>
        <v>Sep 11, 2024</v>
      </c>
      <c r="E1867" s="160" t="str">
        <f ca="1">IFERROR(__xludf.DUMMYFUNCTION("""COMPUTED_VALUE"""),"Script 1")</f>
        <v>Script 1</v>
      </c>
      <c r="F1867" s="160"/>
      <c r="G1867" s="160"/>
      <c r="H1867" s="160"/>
      <c r="I1867" s="160"/>
      <c r="J1867" s="160"/>
      <c r="K1867" s="160"/>
      <c r="L1867" s="160" t="str">
        <f t="shared" ca="1" si="15"/>
        <v>Script 1</v>
      </c>
      <c r="M1867" s="161"/>
      <c r="N1867" s="150"/>
      <c r="O1867" s="150"/>
      <c r="P1867" s="150"/>
      <c r="Q1867" s="150"/>
      <c r="R1867" s="150"/>
      <c r="S1867" s="150"/>
      <c r="T1867" s="150"/>
      <c r="U1867" s="150"/>
      <c r="V1867" s="150"/>
      <c r="W1867" s="150"/>
      <c r="X1867" s="150"/>
      <c r="Y1867" s="150"/>
      <c r="Z1867" s="150"/>
      <c r="AA1867" s="150"/>
    </row>
    <row r="1868" spans="1:27" ht="12.75">
      <c r="A1868" s="150"/>
      <c r="B1868" s="158">
        <f t="shared" si="14"/>
        <v>1860</v>
      </c>
      <c r="C1868" s="159" t="str">
        <f ca="1">IFERROR(__xludf.DUMMYFUNCTION("""COMPUTED_VALUE"""),"Kamarul Azmeer")</f>
        <v>Kamarul Azmeer</v>
      </c>
      <c r="D1868" s="160" t="str">
        <f ca="1">IFERROR(__xludf.DUMMYFUNCTION("""COMPUTED_VALUE"""),"Sep 11, 2024")</f>
        <v>Sep 11, 2024</v>
      </c>
      <c r="E1868" s="160" t="str">
        <f ca="1">IFERROR(__xludf.DUMMYFUNCTION("""COMPUTED_VALUE"""),"Script 1")</f>
        <v>Script 1</v>
      </c>
      <c r="F1868" s="160"/>
      <c r="G1868" s="160"/>
      <c r="H1868" s="160"/>
      <c r="I1868" s="160"/>
      <c r="J1868" s="160"/>
      <c r="K1868" s="160"/>
      <c r="L1868" s="160" t="str">
        <f t="shared" ca="1" si="15"/>
        <v>Script 1</v>
      </c>
      <c r="M1868" s="161"/>
      <c r="N1868" s="150"/>
      <c r="O1868" s="150"/>
      <c r="P1868" s="150"/>
      <c r="Q1868" s="150"/>
      <c r="R1868" s="150"/>
      <c r="S1868" s="150"/>
      <c r="T1868" s="150"/>
      <c r="U1868" s="150"/>
      <c r="V1868" s="150"/>
      <c r="W1868" s="150"/>
      <c r="X1868" s="150"/>
      <c r="Y1868" s="150"/>
      <c r="Z1868" s="150"/>
      <c r="AA1868" s="150"/>
    </row>
    <row r="1869" spans="1:27" ht="12.75">
      <c r="A1869" s="150"/>
      <c r="B1869" s="158">
        <f t="shared" si="14"/>
        <v>1861</v>
      </c>
      <c r="C1869" s="159" t="str">
        <f ca="1">IFERROR(__xludf.DUMMYFUNCTION("""COMPUTED_VALUE"""),"Nazrin Shamsudin")</f>
        <v>Nazrin Shamsudin</v>
      </c>
      <c r="D1869" s="160" t="str">
        <f ca="1">IFERROR(__xludf.DUMMYFUNCTION("""COMPUTED_VALUE"""),"Sep 11, 2024")</f>
        <v>Sep 11, 2024</v>
      </c>
      <c r="E1869" s="160" t="str">
        <f ca="1">IFERROR(__xludf.DUMMYFUNCTION("""COMPUTED_VALUE"""),"Script 1")</f>
        <v>Script 1</v>
      </c>
      <c r="F1869" s="160"/>
      <c r="G1869" s="160"/>
      <c r="H1869" s="160"/>
      <c r="I1869" s="160"/>
      <c r="J1869" s="160"/>
      <c r="K1869" s="160"/>
      <c r="L1869" s="160" t="str">
        <f t="shared" ca="1" si="15"/>
        <v>Script 1</v>
      </c>
      <c r="M1869" s="161"/>
      <c r="N1869" s="150"/>
      <c r="O1869" s="150"/>
      <c r="P1869" s="150"/>
      <c r="Q1869" s="150"/>
      <c r="R1869" s="150"/>
      <c r="S1869" s="150"/>
      <c r="T1869" s="150"/>
      <c r="U1869" s="150"/>
      <c r="V1869" s="150"/>
      <c r="W1869" s="150"/>
      <c r="X1869" s="150"/>
      <c r="Y1869" s="150"/>
      <c r="Z1869" s="150"/>
      <c r="AA1869" s="150"/>
    </row>
    <row r="1870" spans="1:27" ht="12.75">
      <c r="A1870" s="150"/>
      <c r="B1870" s="158">
        <f t="shared" si="14"/>
        <v>1862</v>
      </c>
      <c r="C1870" s="159" t="str">
        <f ca="1">IFERROR(__xludf.DUMMYFUNCTION("""COMPUTED_VALUE"""),"Nur Anis Elyssa")</f>
        <v>Nur Anis Elyssa</v>
      </c>
      <c r="D1870" s="160" t="str">
        <f ca="1">IFERROR(__xludf.DUMMYFUNCTION("""COMPUTED_VALUE"""),"Sep 11, 2024")</f>
        <v>Sep 11, 2024</v>
      </c>
      <c r="E1870" s="160" t="str">
        <f ca="1">IFERROR(__xludf.DUMMYFUNCTION("""COMPUTED_VALUE"""),"Script 1")</f>
        <v>Script 1</v>
      </c>
      <c r="F1870" s="160"/>
      <c r="G1870" s="160"/>
      <c r="H1870" s="160"/>
      <c r="I1870" s="160"/>
      <c r="J1870" s="160"/>
      <c r="K1870" s="160"/>
      <c r="L1870" s="160" t="str">
        <f t="shared" ca="1" si="15"/>
        <v>Script 1</v>
      </c>
      <c r="M1870" s="161"/>
      <c r="N1870" s="150"/>
      <c r="O1870" s="150"/>
      <c r="P1870" s="150"/>
      <c r="Q1870" s="150"/>
      <c r="R1870" s="150"/>
      <c r="S1870" s="150"/>
      <c r="T1870" s="150"/>
      <c r="U1870" s="150"/>
      <c r="V1870" s="150"/>
      <c r="W1870" s="150"/>
      <c r="X1870" s="150"/>
      <c r="Y1870" s="150"/>
      <c r="Z1870" s="150"/>
      <c r="AA1870" s="150"/>
    </row>
    <row r="1871" spans="1:27" ht="12.75">
      <c r="A1871" s="150"/>
      <c r="B1871" s="158">
        <f t="shared" si="14"/>
        <v>1863</v>
      </c>
      <c r="C1871" s="159" t="str">
        <f ca="1">IFERROR(__xludf.DUMMYFUNCTION("""COMPUTED_VALUE"""),"Nuraini Shafiqah")</f>
        <v>Nuraini Shafiqah</v>
      </c>
      <c r="D1871" s="160" t="str">
        <f ca="1">IFERROR(__xludf.DUMMYFUNCTION("""COMPUTED_VALUE"""),"Sep 11, 2024")</f>
        <v>Sep 11, 2024</v>
      </c>
      <c r="E1871" s="160" t="str">
        <f ca="1">IFERROR(__xludf.DUMMYFUNCTION("""COMPUTED_VALUE"""),"Script 1")</f>
        <v>Script 1</v>
      </c>
      <c r="F1871" s="160"/>
      <c r="G1871" s="160"/>
      <c r="H1871" s="160"/>
      <c r="I1871" s="160"/>
      <c r="J1871" s="160"/>
      <c r="K1871" s="160"/>
      <c r="L1871" s="160" t="str">
        <f t="shared" ca="1" si="15"/>
        <v>Script 1</v>
      </c>
      <c r="M1871" s="161"/>
      <c r="N1871" s="150"/>
      <c r="O1871" s="150"/>
      <c r="P1871" s="150"/>
      <c r="Q1871" s="150"/>
      <c r="R1871" s="150"/>
      <c r="S1871" s="150"/>
      <c r="T1871" s="150"/>
      <c r="U1871" s="150"/>
      <c r="V1871" s="150"/>
      <c r="W1871" s="150"/>
      <c r="X1871" s="150"/>
      <c r="Y1871" s="150"/>
      <c r="Z1871" s="150"/>
      <c r="AA1871" s="150"/>
    </row>
    <row r="1872" spans="1:27" ht="12.75">
      <c r="A1872" s="150"/>
      <c r="B1872" s="158">
        <f t="shared" si="14"/>
        <v>1864</v>
      </c>
      <c r="C1872" s="159" t="str">
        <f ca="1">IFERROR(__xludf.DUMMYFUNCTION("""COMPUTED_VALUE"""),"khadijah jefriniza")</f>
        <v>khadijah jefriniza</v>
      </c>
      <c r="D1872" s="160" t="str">
        <f ca="1">IFERROR(__xludf.DUMMYFUNCTION("""COMPUTED_VALUE"""),"Sep 11, 2024")</f>
        <v>Sep 11, 2024</v>
      </c>
      <c r="E1872" s="160" t="str">
        <f ca="1">IFERROR(__xludf.DUMMYFUNCTION("""COMPUTED_VALUE"""),"Script 1")</f>
        <v>Script 1</v>
      </c>
      <c r="F1872" s="160"/>
      <c r="G1872" s="160"/>
      <c r="H1872" s="160"/>
      <c r="I1872" s="160"/>
      <c r="J1872" s="160"/>
      <c r="K1872" s="160"/>
      <c r="L1872" s="160" t="str">
        <f t="shared" ca="1" si="15"/>
        <v>Script 1</v>
      </c>
      <c r="M1872" s="161"/>
      <c r="N1872" s="150"/>
      <c r="O1872" s="150"/>
      <c r="P1872" s="150"/>
      <c r="Q1872" s="150"/>
      <c r="R1872" s="150"/>
      <c r="S1872" s="150"/>
      <c r="T1872" s="150"/>
      <c r="U1872" s="150"/>
      <c r="V1872" s="150"/>
      <c r="W1872" s="150"/>
      <c r="X1872" s="150"/>
      <c r="Y1872" s="150"/>
      <c r="Z1872" s="150"/>
      <c r="AA1872" s="150"/>
    </row>
    <row r="1873" spans="1:27" ht="12.75">
      <c r="A1873" s="150"/>
      <c r="B1873" s="158">
        <f t="shared" si="14"/>
        <v>1865</v>
      </c>
      <c r="C1873" s="159" t="str">
        <f ca="1">IFERROR(__xludf.DUMMYFUNCTION("""COMPUTED_VALUE"""),"Nurain Suhaila")</f>
        <v>Nurain Suhaila</v>
      </c>
      <c r="D1873" s="160" t="str">
        <f ca="1">IFERROR(__xludf.DUMMYFUNCTION("""COMPUTED_VALUE"""),"Sep 5, 2024")</f>
        <v>Sep 5, 2024</v>
      </c>
      <c r="E1873" s="160" t="str">
        <f ca="1">IFERROR(__xludf.DUMMYFUNCTION("""COMPUTED_VALUE"""),"Script 1")</f>
        <v>Script 1</v>
      </c>
      <c r="F1873" s="160"/>
      <c r="G1873" s="160"/>
      <c r="H1873" s="160"/>
      <c r="I1873" s="160"/>
      <c r="J1873" s="160"/>
      <c r="K1873" s="160"/>
      <c r="L1873" s="160" t="str">
        <f t="shared" ca="1" si="15"/>
        <v>Script 1</v>
      </c>
      <c r="M1873" s="161"/>
      <c r="N1873" s="150"/>
      <c r="O1873" s="150"/>
      <c r="P1873" s="150"/>
      <c r="Q1873" s="150"/>
      <c r="R1873" s="150"/>
      <c r="S1873" s="150"/>
      <c r="T1873" s="150"/>
      <c r="U1873" s="150"/>
      <c r="V1873" s="150"/>
      <c r="W1873" s="150"/>
      <c r="X1873" s="150"/>
      <c r="Y1873" s="150"/>
      <c r="Z1873" s="150"/>
      <c r="AA1873" s="150"/>
    </row>
    <row r="1874" spans="1:27" ht="12.75">
      <c r="A1874" s="150"/>
      <c r="B1874" s="158">
        <f t="shared" si="14"/>
        <v>1866</v>
      </c>
      <c r="C1874" s="159" t="str">
        <f ca="1">IFERROR(__xludf.DUMMYFUNCTION("""COMPUTED_VALUE"""),"Nor Azira Natasha binti Abd Wahid")</f>
        <v>Nor Azira Natasha binti Abd Wahid</v>
      </c>
      <c r="D1874" s="160" t="str">
        <f ca="1">IFERROR(__xludf.DUMMYFUNCTION("""COMPUTED_VALUE"""),"Sep 5, 2024")</f>
        <v>Sep 5, 2024</v>
      </c>
      <c r="E1874" s="160" t="str">
        <f ca="1">IFERROR(__xludf.DUMMYFUNCTION("""COMPUTED_VALUE"""),"Script 1")</f>
        <v>Script 1</v>
      </c>
      <c r="F1874" s="160"/>
      <c r="G1874" s="160"/>
      <c r="H1874" s="160"/>
      <c r="I1874" s="160"/>
      <c r="J1874" s="160"/>
      <c r="K1874" s="160"/>
      <c r="L1874" s="160" t="str">
        <f t="shared" ca="1" si="15"/>
        <v>Script 1</v>
      </c>
      <c r="M1874" s="161"/>
      <c r="N1874" s="150"/>
      <c r="O1874" s="150"/>
      <c r="P1874" s="150"/>
      <c r="Q1874" s="150"/>
      <c r="R1874" s="150"/>
      <c r="S1874" s="150"/>
      <c r="T1874" s="150"/>
      <c r="U1874" s="150"/>
      <c r="V1874" s="150"/>
      <c r="W1874" s="150"/>
      <c r="X1874" s="150"/>
      <c r="Y1874" s="150"/>
      <c r="Z1874" s="150"/>
      <c r="AA1874" s="150"/>
    </row>
    <row r="1875" spans="1:27" ht="12.75">
      <c r="A1875" s="150"/>
      <c r="B1875" s="158">
        <f t="shared" si="14"/>
        <v>1867</v>
      </c>
      <c r="C1875" s="159" t="str">
        <f ca="1">IFERROR(__xludf.DUMMYFUNCTION("""COMPUTED_VALUE"""),"Azrul Jahaya")</f>
        <v>Azrul Jahaya</v>
      </c>
      <c r="D1875" s="160" t="str">
        <f ca="1">IFERROR(__xludf.DUMMYFUNCTION("""COMPUTED_VALUE"""),"Sep 5, 2024")</f>
        <v>Sep 5, 2024</v>
      </c>
      <c r="E1875" s="160" t="str">
        <f ca="1">IFERROR(__xludf.DUMMYFUNCTION("""COMPUTED_VALUE"""),"Script 1")</f>
        <v>Script 1</v>
      </c>
      <c r="F1875" s="160"/>
      <c r="G1875" s="160"/>
      <c r="H1875" s="160"/>
      <c r="I1875" s="160"/>
      <c r="J1875" s="160"/>
      <c r="K1875" s="160"/>
      <c r="L1875" s="160" t="str">
        <f t="shared" ca="1" si="15"/>
        <v>Script 1</v>
      </c>
      <c r="M1875" s="161"/>
      <c r="N1875" s="150"/>
      <c r="O1875" s="150"/>
      <c r="P1875" s="150"/>
      <c r="Q1875" s="150"/>
      <c r="R1875" s="150"/>
      <c r="S1875" s="150"/>
      <c r="T1875" s="150"/>
      <c r="U1875" s="150"/>
      <c r="V1875" s="150"/>
      <c r="W1875" s="150"/>
      <c r="X1875" s="150"/>
      <c r="Y1875" s="150"/>
      <c r="Z1875" s="150"/>
      <c r="AA1875" s="150"/>
    </row>
    <row r="1876" spans="1:27" ht="12.75">
      <c r="A1876" s="150"/>
      <c r="B1876" s="158">
        <f t="shared" si="14"/>
        <v>1868</v>
      </c>
      <c r="C1876" s="159" t="str">
        <f ca="1">IFERROR(__xludf.DUMMYFUNCTION("""COMPUTED_VALUE"""),"Iqhma Asyqem")</f>
        <v>Iqhma Asyqem</v>
      </c>
      <c r="D1876" s="160" t="str">
        <f ca="1">IFERROR(__xludf.DUMMYFUNCTION("""COMPUTED_VALUE"""),"Sep 5, 2024")</f>
        <v>Sep 5, 2024</v>
      </c>
      <c r="E1876" s="160" t="str">
        <f ca="1">IFERROR(__xludf.DUMMYFUNCTION("""COMPUTED_VALUE"""),"Script 1")</f>
        <v>Script 1</v>
      </c>
      <c r="F1876" s="160"/>
      <c r="G1876" s="160"/>
      <c r="H1876" s="160"/>
      <c r="I1876" s="160"/>
      <c r="J1876" s="160"/>
      <c r="K1876" s="160"/>
      <c r="L1876" s="160" t="str">
        <f t="shared" ca="1" si="15"/>
        <v>Script 1</v>
      </c>
      <c r="M1876" s="161"/>
      <c r="N1876" s="150"/>
      <c r="O1876" s="150"/>
      <c r="P1876" s="150"/>
      <c r="Q1876" s="150"/>
      <c r="R1876" s="150"/>
      <c r="S1876" s="150"/>
      <c r="T1876" s="150"/>
      <c r="U1876" s="150"/>
      <c r="V1876" s="150"/>
      <c r="W1876" s="150"/>
      <c r="X1876" s="150"/>
      <c r="Y1876" s="150"/>
      <c r="Z1876" s="150"/>
      <c r="AA1876" s="150"/>
    </row>
    <row r="1877" spans="1:27" ht="12.75">
      <c r="A1877" s="150"/>
      <c r="B1877" s="158">
        <f t="shared" si="14"/>
        <v>1869</v>
      </c>
      <c r="C1877" s="159" t="str">
        <f ca="1">IFERROR(__xludf.DUMMYFUNCTION("""COMPUTED_VALUE"""),"Izzah Rafi")</f>
        <v>Izzah Rafi</v>
      </c>
      <c r="D1877" s="160" t="str">
        <f ca="1">IFERROR(__xludf.DUMMYFUNCTION("""COMPUTED_VALUE"""),"Sep 5, 2024")</f>
        <v>Sep 5, 2024</v>
      </c>
      <c r="E1877" s="160" t="str">
        <f ca="1">IFERROR(__xludf.DUMMYFUNCTION("""COMPUTED_VALUE"""),"Script 1")</f>
        <v>Script 1</v>
      </c>
      <c r="F1877" s="160"/>
      <c r="G1877" s="160"/>
      <c r="H1877" s="160"/>
      <c r="I1877" s="160"/>
      <c r="J1877" s="160"/>
      <c r="K1877" s="160"/>
      <c r="L1877" s="160" t="str">
        <f t="shared" ca="1" si="15"/>
        <v>Script 1</v>
      </c>
      <c r="M1877" s="161"/>
      <c r="N1877" s="150"/>
      <c r="O1877" s="150"/>
      <c r="P1877" s="150"/>
      <c r="Q1877" s="150"/>
      <c r="R1877" s="150"/>
      <c r="S1877" s="150"/>
      <c r="T1877" s="150"/>
      <c r="U1877" s="150"/>
      <c r="V1877" s="150"/>
      <c r="W1877" s="150"/>
      <c r="X1877" s="150"/>
      <c r="Y1877" s="150"/>
      <c r="Z1877" s="150"/>
      <c r="AA1877" s="150"/>
    </row>
    <row r="1878" spans="1:27" ht="12.75">
      <c r="A1878" s="150"/>
      <c r="B1878" s="158">
        <f t="shared" si="14"/>
        <v>1870</v>
      </c>
      <c r="C1878" s="159" t="str">
        <f ca="1">IFERROR(__xludf.DUMMYFUNCTION("""COMPUTED_VALUE"""),"Fitrah Ibrahim")</f>
        <v>Fitrah Ibrahim</v>
      </c>
      <c r="D1878" s="160" t="str">
        <f ca="1">IFERROR(__xludf.DUMMYFUNCTION("""COMPUTED_VALUE"""),"Sep 5, 2024")</f>
        <v>Sep 5, 2024</v>
      </c>
      <c r="E1878" s="160" t="str">
        <f ca="1">IFERROR(__xludf.DUMMYFUNCTION("""COMPUTED_VALUE"""),"Script 1")</f>
        <v>Script 1</v>
      </c>
      <c r="F1878" s="160"/>
      <c r="G1878" s="160"/>
      <c r="H1878" s="160"/>
      <c r="I1878" s="160"/>
      <c r="J1878" s="160"/>
      <c r="K1878" s="160"/>
      <c r="L1878" s="160" t="str">
        <f t="shared" ca="1" si="15"/>
        <v>Script 1</v>
      </c>
      <c r="M1878" s="161"/>
      <c r="N1878" s="150"/>
      <c r="O1878" s="150"/>
      <c r="P1878" s="150"/>
      <c r="Q1878" s="150"/>
      <c r="R1878" s="150"/>
      <c r="S1878" s="150"/>
      <c r="T1878" s="150"/>
      <c r="U1878" s="150"/>
      <c r="V1878" s="150"/>
      <c r="W1878" s="150"/>
      <c r="X1878" s="150"/>
      <c r="Y1878" s="150"/>
      <c r="Z1878" s="150"/>
      <c r="AA1878" s="150"/>
    </row>
    <row r="1879" spans="1:27" ht="12.75">
      <c r="A1879" s="150"/>
      <c r="B1879" s="158">
        <f t="shared" si="14"/>
        <v>1871</v>
      </c>
      <c r="C1879" s="159" t="str">
        <f ca="1">IFERROR(__xludf.DUMMYFUNCTION("""COMPUTED_VALUE"""),"Nurul Asyiqin Binti Syahrizan")</f>
        <v>Nurul Asyiqin Binti Syahrizan</v>
      </c>
      <c r="D1879" s="160" t="str">
        <f ca="1">IFERROR(__xludf.DUMMYFUNCTION("""COMPUTED_VALUE"""),"Sep 5, 2024")</f>
        <v>Sep 5, 2024</v>
      </c>
      <c r="E1879" s="160" t="str">
        <f ca="1">IFERROR(__xludf.DUMMYFUNCTION("""COMPUTED_VALUE"""),"Script 1")</f>
        <v>Script 1</v>
      </c>
      <c r="F1879" s="160"/>
      <c r="G1879" s="160"/>
      <c r="H1879" s="160"/>
      <c r="I1879" s="160"/>
      <c r="J1879" s="160"/>
      <c r="K1879" s="160"/>
      <c r="L1879" s="160" t="str">
        <f t="shared" ca="1" si="15"/>
        <v>Script 1</v>
      </c>
      <c r="M1879" s="161"/>
      <c r="N1879" s="150"/>
      <c r="O1879" s="150"/>
      <c r="P1879" s="150"/>
      <c r="Q1879" s="150"/>
      <c r="R1879" s="150"/>
      <c r="S1879" s="150"/>
      <c r="T1879" s="150"/>
      <c r="U1879" s="150"/>
      <c r="V1879" s="150"/>
      <c r="W1879" s="150"/>
      <c r="X1879" s="150"/>
      <c r="Y1879" s="150"/>
      <c r="Z1879" s="150"/>
      <c r="AA1879" s="150"/>
    </row>
    <row r="1880" spans="1:27" ht="12.75">
      <c r="A1880" s="150"/>
      <c r="B1880" s="158">
        <f t="shared" si="14"/>
        <v>1872</v>
      </c>
      <c r="C1880" s="159" t="str">
        <f ca="1">IFERROR(__xludf.DUMMYFUNCTION("""COMPUTED_VALUE"""),"Rusydina Rafaie")</f>
        <v>Rusydina Rafaie</v>
      </c>
      <c r="D1880" s="160" t="str">
        <f ca="1">IFERROR(__xludf.DUMMYFUNCTION("""COMPUTED_VALUE"""),"Sep 5, 2024")</f>
        <v>Sep 5, 2024</v>
      </c>
      <c r="E1880" s="160" t="str">
        <f ca="1">IFERROR(__xludf.DUMMYFUNCTION("""COMPUTED_VALUE"""),"Script 1")</f>
        <v>Script 1</v>
      </c>
      <c r="F1880" s="160"/>
      <c r="G1880" s="160"/>
      <c r="H1880" s="160"/>
      <c r="I1880" s="160"/>
      <c r="J1880" s="160"/>
      <c r="K1880" s="160"/>
      <c r="L1880" s="160" t="str">
        <f t="shared" ca="1" si="15"/>
        <v>Script 1</v>
      </c>
      <c r="M1880" s="161"/>
      <c r="N1880" s="150"/>
      <c r="O1880" s="150"/>
      <c r="P1880" s="150"/>
      <c r="Q1880" s="150"/>
      <c r="R1880" s="150"/>
      <c r="S1880" s="150"/>
      <c r="T1880" s="150"/>
      <c r="U1880" s="150"/>
      <c r="V1880" s="150"/>
      <c r="W1880" s="150"/>
      <c r="X1880" s="150"/>
      <c r="Y1880" s="150"/>
      <c r="Z1880" s="150"/>
      <c r="AA1880" s="150"/>
    </row>
    <row r="1881" spans="1:27" ht="12.75">
      <c r="A1881" s="150"/>
      <c r="B1881" s="158">
        <f t="shared" si="14"/>
        <v>1873</v>
      </c>
      <c r="C1881" s="159" t="str">
        <f ca="1">IFERROR(__xludf.DUMMYFUNCTION("""COMPUTED_VALUE"""),"Nur Farahin Abdul Mulok")</f>
        <v>Nur Farahin Abdul Mulok</v>
      </c>
      <c r="D1881" s="160" t="str">
        <f ca="1">IFERROR(__xludf.DUMMYFUNCTION("""COMPUTED_VALUE"""),"Sep 5, 2024")</f>
        <v>Sep 5, 2024</v>
      </c>
      <c r="E1881" s="160" t="str">
        <f ca="1">IFERROR(__xludf.DUMMYFUNCTION("""COMPUTED_VALUE"""),"Script 1")</f>
        <v>Script 1</v>
      </c>
      <c r="F1881" s="160"/>
      <c r="G1881" s="160"/>
      <c r="H1881" s="160"/>
      <c r="I1881" s="160"/>
      <c r="J1881" s="160"/>
      <c r="K1881" s="160"/>
      <c r="L1881" s="160" t="str">
        <f t="shared" ca="1" si="15"/>
        <v>Script 1</v>
      </c>
      <c r="M1881" s="161"/>
      <c r="N1881" s="150"/>
      <c r="O1881" s="150"/>
      <c r="P1881" s="150"/>
      <c r="Q1881" s="150"/>
      <c r="R1881" s="150"/>
      <c r="S1881" s="150"/>
      <c r="T1881" s="150"/>
      <c r="U1881" s="150"/>
      <c r="V1881" s="150"/>
      <c r="W1881" s="150"/>
      <c r="X1881" s="150"/>
      <c r="Y1881" s="150"/>
      <c r="Z1881" s="150"/>
      <c r="AA1881" s="150"/>
    </row>
    <row r="1882" spans="1:27" ht="12.75">
      <c r="A1882" s="150"/>
      <c r="B1882" s="158">
        <f t="shared" si="14"/>
        <v>1874</v>
      </c>
      <c r="C1882" s="159" t="str">
        <f ca="1">IFERROR(__xludf.DUMMYFUNCTION("""COMPUTED_VALUE"""),"Nabil Hakmi Bin Badrulhisam")</f>
        <v>Nabil Hakmi Bin Badrulhisam</v>
      </c>
      <c r="D1882" s="160" t="str">
        <f ca="1">IFERROR(__xludf.DUMMYFUNCTION("""COMPUTED_VALUE"""),"Sep 5, 2024")</f>
        <v>Sep 5, 2024</v>
      </c>
      <c r="E1882" s="160" t="str">
        <f ca="1">IFERROR(__xludf.DUMMYFUNCTION("""COMPUTED_VALUE"""),"Script 1")</f>
        <v>Script 1</v>
      </c>
      <c r="F1882" s="160"/>
      <c r="G1882" s="160"/>
      <c r="H1882" s="160"/>
      <c r="I1882" s="160"/>
      <c r="J1882" s="160"/>
      <c r="K1882" s="160"/>
      <c r="L1882" s="160" t="str">
        <f t="shared" ca="1" si="15"/>
        <v>Script 1</v>
      </c>
      <c r="M1882" s="161"/>
      <c r="N1882" s="150"/>
      <c r="O1882" s="150"/>
      <c r="P1882" s="150"/>
      <c r="Q1882" s="150"/>
      <c r="R1882" s="150"/>
      <c r="S1882" s="150"/>
      <c r="T1882" s="150"/>
      <c r="U1882" s="150"/>
      <c r="V1882" s="150"/>
      <c r="W1882" s="150"/>
      <c r="X1882" s="150"/>
      <c r="Y1882" s="150"/>
      <c r="Z1882" s="150"/>
      <c r="AA1882" s="150"/>
    </row>
    <row r="1883" spans="1:27" ht="12.75">
      <c r="A1883" s="150"/>
      <c r="B1883" s="158">
        <f t="shared" si="14"/>
        <v>1875</v>
      </c>
      <c r="C1883" s="159" t="str">
        <f ca="1">IFERROR(__xludf.DUMMYFUNCTION("""COMPUTED_VALUE"""),"Izzan Fatini Ahmad Mohyar")</f>
        <v>Izzan Fatini Ahmad Mohyar</v>
      </c>
      <c r="D1883" s="160" t="str">
        <f ca="1">IFERROR(__xludf.DUMMYFUNCTION("""COMPUTED_VALUE"""),"Sep 5, 2024")</f>
        <v>Sep 5, 2024</v>
      </c>
      <c r="E1883" s="160" t="str">
        <f ca="1">IFERROR(__xludf.DUMMYFUNCTION("""COMPUTED_VALUE"""),"Script 1")</f>
        <v>Script 1</v>
      </c>
      <c r="F1883" s="160"/>
      <c r="G1883" s="160"/>
      <c r="H1883" s="160"/>
      <c r="I1883" s="160"/>
      <c r="J1883" s="160"/>
      <c r="K1883" s="160"/>
      <c r="L1883" s="160" t="str">
        <f t="shared" ca="1" si="15"/>
        <v>Script 1</v>
      </c>
      <c r="M1883" s="161"/>
      <c r="N1883" s="150"/>
      <c r="O1883" s="150"/>
      <c r="P1883" s="150"/>
      <c r="Q1883" s="150"/>
      <c r="R1883" s="150"/>
      <c r="S1883" s="150"/>
      <c r="T1883" s="150"/>
      <c r="U1883" s="150"/>
      <c r="V1883" s="150"/>
      <c r="W1883" s="150"/>
      <c r="X1883" s="150"/>
      <c r="Y1883" s="150"/>
      <c r="Z1883" s="150"/>
      <c r="AA1883" s="150"/>
    </row>
    <row r="1884" spans="1:27" ht="12.75">
      <c r="A1884" s="150"/>
      <c r="B1884" s="158">
        <f t="shared" si="14"/>
        <v>1876</v>
      </c>
      <c r="C1884" s="159" t="str">
        <f ca="1">IFERROR(__xludf.DUMMYFUNCTION("""COMPUTED_VALUE"""),"Nissa Mohd Zanuri")</f>
        <v>Nissa Mohd Zanuri</v>
      </c>
      <c r="D1884" s="160" t="str">
        <f ca="1">IFERROR(__xludf.DUMMYFUNCTION("""COMPUTED_VALUE"""),"Sep 5, 2024")</f>
        <v>Sep 5, 2024</v>
      </c>
      <c r="E1884" s="160" t="str">
        <f ca="1">IFERROR(__xludf.DUMMYFUNCTION("""COMPUTED_VALUE"""),"Script 1")</f>
        <v>Script 1</v>
      </c>
      <c r="F1884" s="160"/>
      <c r="G1884" s="160"/>
      <c r="H1884" s="160"/>
      <c r="I1884" s="160"/>
      <c r="J1884" s="160"/>
      <c r="K1884" s="160"/>
      <c r="L1884" s="160" t="str">
        <f t="shared" ca="1" si="15"/>
        <v>Script 1</v>
      </c>
      <c r="M1884" s="161"/>
      <c r="N1884" s="150"/>
      <c r="O1884" s="150"/>
      <c r="P1884" s="150"/>
      <c r="Q1884" s="150"/>
      <c r="R1884" s="150"/>
      <c r="S1884" s="150"/>
      <c r="T1884" s="150"/>
      <c r="U1884" s="150"/>
      <c r="V1884" s="150"/>
      <c r="W1884" s="150"/>
      <c r="X1884" s="150"/>
      <c r="Y1884" s="150"/>
      <c r="Z1884" s="150"/>
      <c r="AA1884" s="150"/>
    </row>
    <row r="1885" spans="1:27" ht="12.75">
      <c r="A1885" s="150"/>
      <c r="B1885" s="158">
        <f t="shared" si="14"/>
        <v>1877</v>
      </c>
      <c r="C1885" s="159" t="str">
        <f ca="1">IFERROR(__xludf.DUMMYFUNCTION("""COMPUTED_VALUE"""),"Muhammad Ridzuan Sri Abdullah")</f>
        <v>Muhammad Ridzuan Sri Abdullah</v>
      </c>
      <c r="D1885" s="160" t="str">
        <f ca="1">IFERROR(__xludf.DUMMYFUNCTION("""COMPUTED_VALUE"""),"Sep 5, 2024")</f>
        <v>Sep 5, 2024</v>
      </c>
      <c r="E1885" s="160" t="str">
        <f ca="1">IFERROR(__xludf.DUMMYFUNCTION("""COMPUTED_VALUE"""),"Script 1")</f>
        <v>Script 1</v>
      </c>
      <c r="F1885" s="160"/>
      <c r="G1885" s="160"/>
      <c r="H1885" s="160"/>
      <c r="I1885" s="160"/>
      <c r="J1885" s="160"/>
      <c r="K1885" s="160"/>
      <c r="L1885" s="160" t="str">
        <f t="shared" ca="1" si="15"/>
        <v>Script 1</v>
      </c>
      <c r="M1885" s="161"/>
      <c r="N1885" s="150"/>
      <c r="O1885" s="150"/>
      <c r="P1885" s="150"/>
      <c r="Q1885" s="150"/>
      <c r="R1885" s="150"/>
      <c r="S1885" s="150"/>
      <c r="T1885" s="150"/>
      <c r="U1885" s="150"/>
      <c r="V1885" s="150"/>
      <c r="W1885" s="150"/>
      <c r="X1885" s="150"/>
      <c r="Y1885" s="150"/>
      <c r="Z1885" s="150"/>
      <c r="AA1885" s="150"/>
    </row>
    <row r="1886" spans="1:27" ht="12.75">
      <c r="A1886" s="150"/>
      <c r="B1886" s="158">
        <f t="shared" si="14"/>
        <v>1878</v>
      </c>
      <c r="C1886" s="159" t="str">
        <f ca="1">IFERROR(__xludf.DUMMYFUNCTION("""COMPUTED_VALUE"""),"Nayle Evanna Muhammad Fariq")</f>
        <v>Nayle Evanna Muhammad Fariq</v>
      </c>
      <c r="D1886" s="160" t="str">
        <f ca="1">IFERROR(__xludf.DUMMYFUNCTION("""COMPUTED_VALUE"""),"Sep 5, 2024")</f>
        <v>Sep 5, 2024</v>
      </c>
      <c r="E1886" s="160" t="str">
        <f ca="1">IFERROR(__xludf.DUMMYFUNCTION("""COMPUTED_VALUE"""),"Script 1")</f>
        <v>Script 1</v>
      </c>
      <c r="F1886" s="160"/>
      <c r="G1886" s="160"/>
      <c r="H1886" s="160"/>
      <c r="I1886" s="160"/>
      <c r="J1886" s="160"/>
      <c r="K1886" s="160"/>
      <c r="L1886" s="160" t="str">
        <f t="shared" ca="1" si="15"/>
        <v>Script 1</v>
      </c>
      <c r="M1886" s="161"/>
      <c r="N1886" s="150"/>
      <c r="O1886" s="150"/>
      <c r="P1886" s="150"/>
      <c r="Q1886" s="150"/>
      <c r="R1886" s="150"/>
      <c r="S1886" s="150"/>
      <c r="T1886" s="150"/>
      <c r="U1886" s="150"/>
      <c r="V1886" s="150"/>
      <c r="W1886" s="150"/>
      <c r="X1886" s="150"/>
      <c r="Y1886" s="150"/>
      <c r="Z1886" s="150"/>
      <c r="AA1886" s="150"/>
    </row>
    <row r="1887" spans="1:27" ht="12.75">
      <c r="A1887" s="150"/>
      <c r="B1887" s="158">
        <f t="shared" si="14"/>
        <v>1879</v>
      </c>
      <c r="C1887" s="159" t="str">
        <f ca="1">IFERROR(__xludf.DUMMYFUNCTION("""COMPUTED_VALUE"""),"Farah Aina")</f>
        <v>Farah Aina</v>
      </c>
      <c r="D1887" s="160" t="str">
        <f ca="1">IFERROR(__xludf.DUMMYFUNCTION("""COMPUTED_VALUE"""),"Sep 5, 2024")</f>
        <v>Sep 5, 2024</v>
      </c>
      <c r="E1887" s="160" t="str">
        <f ca="1">IFERROR(__xludf.DUMMYFUNCTION("""COMPUTED_VALUE"""),"Script 1")</f>
        <v>Script 1</v>
      </c>
      <c r="F1887" s="160"/>
      <c r="G1887" s="160"/>
      <c r="H1887" s="160"/>
      <c r="I1887" s="160"/>
      <c r="J1887" s="160"/>
      <c r="K1887" s="160"/>
      <c r="L1887" s="160" t="str">
        <f t="shared" ca="1" si="15"/>
        <v>Script 1</v>
      </c>
      <c r="M1887" s="161"/>
      <c r="N1887" s="150"/>
      <c r="O1887" s="150"/>
      <c r="P1887" s="150"/>
      <c r="Q1887" s="150"/>
      <c r="R1887" s="150"/>
      <c r="S1887" s="150"/>
      <c r="T1887" s="150"/>
      <c r="U1887" s="150"/>
      <c r="V1887" s="150"/>
      <c r="W1887" s="150"/>
      <c r="X1887" s="150"/>
      <c r="Y1887" s="150"/>
      <c r="Z1887" s="150"/>
      <c r="AA1887" s="150"/>
    </row>
    <row r="1888" spans="1:27" ht="12.75">
      <c r="A1888" s="150"/>
      <c r="B1888" s="158">
        <f t="shared" si="14"/>
        <v>1880</v>
      </c>
      <c r="C1888" s="159" t="str">
        <f ca="1">IFERROR(__xludf.DUMMYFUNCTION("""COMPUTED_VALUE"""),"Fatin Nabila")</f>
        <v>Fatin Nabila</v>
      </c>
      <c r="D1888" s="160" t="str">
        <f ca="1">IFERROR(__xludf.DUMMYFUNCTION("""COMPUTED_VALUE"""),"Sep 5, 2024")</f>
        <v>Sep 5, 2024</v>
      </c>
      <c r="E1888" s="160" t="str">
        <f ca="1">IFERROR(__xludf.DUMMYFUNCTION("""COMPUTED_VALUE"""),"Script 1")</f>
        <v>Script 1</v>
      </c>
      <c r="F1888" s="160"/>
      <c r="G1888" s="160"/>
      <c r="H1888" s="160"/>
      <c r="I1888" s="160"/>
      <c r="J1888" s="160"/>
      <c r="K1888" s="160"/>
      <c r="L1888" s="160" t="str">
        <f t="shared" ca="1" si="15"/>
        <v>Script 1</v>
      </c>
      <c r="M1888" s="161"/>
      <c r="N1888" s="150"/>
      <c r="O1888" s="150"/>
      <c r="P1888" s="150"/>
      <c r="Q1888" s="150"/>
      <c r="R1888" s="150"/>
      <c r="S1888" s="150"/>
      <c r="T1888" s="150"/>
      <c r="U1888" s="150"/>
      <c r="V1888" s="150"/>
      <c r="W1888" s="150"/>
      <c r="X1888" s="150"/>
      <c r="Y1888" s="150"/>
      <c r="Z1888" s="150"/>
      <c r="AA1888" s="150"/>
    </row>
    <row r="1889" spans="1:27" ht="12.75">
      <c r="A1889" s="150"/>
      <c r="B1889" s="158">
        <f t="shared" si="14"/>
        <v>1881</v>
      </c>
      <c r="C1889" s="159" t="str">
        <f ca="1">IFERROR(__xludf.DUMMYFUNCTION("""COMPUTED_VALUE"""),"Nazihah Zahari")</f>
        <v>Nazihah Zahari</v>
      </c>
      <c r="D1889" s="160" t="str">
        <f ca="1">IFERROR(__xludf.DUMMYFUNCTION("""COMPUTED_VALUE"""),"Sep 4, 2024")</f>
        <v>Sep 4, 2024</v>
      </c>
      <c r="E1889" s="160" t="str">
        <f ca="1">IFERROR(__xludf.DUMMYFUNCTION("""COMPUTED_VALUE"""),"Script 1")</f>
        <v>Script 1</v>
      </c>
      <c r="F1889" s="160"/>
      <c r="G1889" s="160"/>
      <c r="H1889" s="160"/>
      <c r="I1889" s="160"/>
      <c r="J1889" s="160"/>
      <c r="K1889" s="160"/>
      <c r="L1889" s="160" t="str">
        <f t="shared" ca="1" si="15"/>
        <v>Script 1</v>
      </c>
      <c r="M1889" s="161"/>
      <c r="N1889" s="150"/>
      <c r="O1889" s="150"/>
      <c r="P1889" s="150"/>
      <c r="Q1889" s="150"/>
      <c r="R1889" s="150"/>
      <c r="S1889" s="150"/>
      <c r="T1889" s="150"/>
      <c r="U1889" s="150"/>
      <c r="V1889" s="150"/>
      <c r="W1889" s="150"/>
      <c r="X1889" s="150"/>
      <c r="Y1889" s="150"/>
      <c r="Z1889" s="150"/>
      <c r="AA1889" s="150"/>
    </row>
    <row r="1890" spans="1:27" ht="12.75">
      <c r="A1890" s="150"/>
      <c r="B1890" s="158">
        <f t="shared" si="14"/>
        <v>1882</v>
      </c>
      <c r="C1890" s="159" t="str">
        <f ca="1">IFERROR(__xludf.DUMMYFUNCTION("""COMPUTED_VALUE"""),"Raihan Amran")</f>
        <v>Raihan Amran</v>
      </c>
      <c r="D1890" s="160" t="str">
        <f ca="1">IFERROR(__xludf.DUMMYFUNCTION("""COMPUTED_VALUE"""),"Sep 4, 2024")</f>
        <v>Sep 4, 2024</v>
      </c>
      <c r="E1890" s="160" t="str">
        <f ca="1">IFERROR(__xludf.DUMMYFUNCTION("""COMPUTED_VALUE"""),"Script 1")</f>
        <v>Script 1</v>
      </c>
      <c r="F1890" s="160"/>
      <c r="G1890" s="160"/>
      <c r="H1890" s="160"/>
      <c r="I1890" s="160"/>
      <c r="J1890" s="160"/>
      <c r="K1890" s="160"/>
      <c r="L1890" s="160" t="str">
        <f t="shared" ca="1" si="15"/>
        <v>Script 1</v>
      </c>
      <c r="M1890" s="161"/>
      <c r="N1890" s="150"/>
      <c r="O1890" s="150"/>
      <c r="P1890" s="150"/>
      <c r="Q1890" s="150"/>
      <c r="R1890" s="150"/>
      <c r="S1890" s="150"/>
      <c r="T1890" s="150"/>
      <c r="U1890" s="150"/>
      <c r="V1890" s="150"/>
      <c r="W1890" s="150"/>
      <c r="X1890" s="150"/>
      <c r="Y1890" s="150"/>
      <c r="Z1890" s="150"/>
      <c r="AA1890" s="150"/>
    </row>
    <row r="1891" spans="1:27" ht="12.75">
      <c r="A1891" s="150"/>
      <c r="B1891" s="158">
        <f t="shared" si="14"/>
        <v>1883</v>
      </c>
      <c r="C1891" s="159" t="str">
        <f ca="1">IFERROR(__xludf.DUMMYFUNCTION("""COMPUTED_VALUE"""),"Adam Putera Farid Iskandar")</f>
        <v>Adam Putera Farid Iskandar</v>
      </c>
      <c r="D1891" s="160" t="str">
        <f ca="1">IFERROR(__xludf.DUMMYFUNCTION("""COMPUTED_VALUE"""),"Sep 4, 2024")</f>
        <v>Sep 4, 2024</v>
      </c>
      <c r="E1891" s="160" t="str">
        <f ca="1">IFERROR(__xludf.DUMMYFUNCTION("""COMPUTED_VALUE"""),"Script 1")</f>
        <v>Script 1</v>
      </c>
      <c r="F1891" s="160"/>
      <c r="G1891" s="160"/>
      <c r="H1891" s="160"/>
      <c r="I1891" s="160"/>
      <c r="J1891" s="160"/>
      <c r="K1891" s="160"/>
      <c r="L1891" s="160" t="str">
        <f t="shared" ca="1" si="15"/>
        <v>Script 1</v>
      </c>
      <c r="M1891" s="161"/>
      <c r="N1891" s="150"/>
      <c r="O1891" s="150"/>
      <c r="P1891" s="150"/>
      <c r="Q1891" s="150"/>
      <c r="R1891" s="150"/>
      <c r="S1891" s="150"/>
      <c r="T1891" s="150"/>
      <c r="U1891" s="150"/>
      <c r="V1891" s="150"/>
      <c r="W1891" s="150"/>
      <c r="X1891" s="150"/>
      <c r="Y1891" s="150"/>
      <c r="Z1891" s="150"/>
      <c r="AA1891" s="150"/>
    </row>
    <row r="1892" spans="1:27" ht="12.75">
      <c r="A1892" s="150"/>
      <c r="B1892" s="158">
        <f t="shared" si="14"/>
        <v>1884</v>
      </c>
      <c r="C1892" s="159" t="str">
        <f ca="1">IFERROR(__xludf.DUMMYFUNCTION("""COMPUTED_VALUE"""),"Izzah Atirah")</f>
        <v>Izzah Atirah</v>
      </c>
      <c r="D1892" s="160" t="str">
        <f ca="1">IFERROR(__xludf.DUMMYFUNCTION("""COMPUTED_VALUE"""),"Sep 4, 2024")</f>
        <v>Sep 4, 2024</v>
      </c>
      <c r="E1892" s="160" t="str">
        <f ca="1">IFERROR(__xludf.DUMMYFUNCTION("""COMPUTED_VALUE"""),"Script 1")</f>
        <v>Script 1</v>
      </c>
      <c r="F1892" s="160"/>
      <c r="G1892" s="160"/>
      <c r="H1892" s="160"/>
      <c r="I1892" s="160"/>
      <c r="J1892" s="160"/>
      <c r="K1892" s="160"/>
      <c r="L1892" s="160" t="str">
        <f t="shared" ca="1" si="15"/>
        <v>Script 1</v>
      </c>
      <c r="M1892" s="161"/>
      <c r="N1892" s="150"/>
      <c r="O1892" s="150"/>
      <c r="P1892" s="150"/>
      <c r="Q1892" s="150"/>
      <c r="R1892" s="150"/>
      <c r="S1892" s="150"/>
      <c r="T1892" s="150"/>
      <c r="U1892" s="150"/>
      <c r="V1892" s="150"/>
      <c r="W1892" s="150"/>
      <c r="X1892" s="150"/>
      <c r="Y1892" s="150"/>
      <c r="Z1892" s="150"/>
      <c r="AA1892" s="150"/>
    </row>
    <row r="1893" spans="1:27" ht="12.75">
      <c r="A1893" s="150"/>
      <c r="B1893" s="158">
        <f t="shared" si="14"/>
        <v>1885</v>
      </c>
      <c r="C1893" s="159" t="str">
        <f ca="1">IFERROR(__xludf.DUMMYFUNCTION("""COMPUTED_VALUE"""),"Nur Diyana Atiqah")</f>
        <v>Nur Diyana Atiqah</v>
      </c>
      <c r="D1893" s="160" t="str">
        <f ca="1">IFERROR(__xludf.DUMMYFUNCTION("""COMPUTED_VALUE"""),"Sep 4, 2024")</f>
        <v>Sep 4, 2024</v>
      </c>
      <c r="E1893" s="160" t="str">
        <f ca="1">IFERROR(__xludf.DUMMYFUNCTION("""COMPUTED_VALUE"""),"Script 1")</f>
        <v>Script 1</v>
      </c>
      <c r="F1893" s="160"/>
      <c r="G1893" s="160"/>
      <c r="H1893" s="160"/>
      <c r="I1893" s="160"/>
      <c r="J1893" s="160"/>
      <c r="K1893" s="160"/>
      <c r="L1893" s="160" t="str">
        <f t="shared" ca="1" si="15"/>
        <v>Script 1</v>
      </c>
      <c r="M1893" s="161"/>
      <c r="N1893" s="150"/>
      <c r="O1893" s="150"/>
      <c r="P1893" s="150"/>
      <c r="Q1893" s="150"/>
      <c r="R1893" s="150"/>
      <c r="S1893" s="150"/>
      <c r="T1893" s="150"/>
      <c r="U1893" s="150"/>
      <c r="V1893" s="150"/>
      <c r="W1893" s="150"/>
      <c r="X1893" s="150"/>
      <c r="Y1893" s="150"/>
      <c r="Z1893" s="150"/>
      <c r="AA1893" s="150"/>
    </row>
    <row r="1894" spans="1:27" ht="12.75">
      <c r="A1894" s="150"/>
      <c r="B1894" s="158">
        <f t="shared" si="14"/>
        <v>1886</v>
      </c>
      <c r="C1894" s="159" t="str">
        <f ca="1">IFERROR(__xludf.DUMMYFUNCTION("""COMPUTED_VALUE"""),"Nur Farihah")</f>
        <v>Nur Farihah</v>
      </c>
      <c r="D1894" s="160" t="str">
        <f ca="1">IFERROR(__xludf.DUMMYFUNCTION("""COMPUTED_VALUE"""),"Sep 4, 2024")</f>
        <v>Sep 4, 2024</v>
      </c>
      <c r="E1894" s="160" t="str">
        <f ca="1">IFERROR(__xludf.DUMMYFUNCTION("""COMPUTED_VALUE"""),"Script 1")</f>
        <v>Script 1</v>
      </c>
      <c r="F1894" s="160"/>
      <c r="G1894" s="160"/>
      <c r="H1894" s="160"/>
      <c r="I1894" s="160"/>
      <c r="J1894" s="160"/>
      <c r="K1894" s="160"/>
      <c r="L1894" s="160" t="str">
        <f t="shared" ca="1" si="15"/>
        <v>Script 1</v>
      </c>
      <c r="M1894" s="161"/>
      <c r="N1894" s="150"/>
      <c r="O1894" s="150"/>
      <c r="P1894" s="150"/>
      <c r="Q1894" s="150"/>
      <c r="R1894" s="150"/>
      <c r="S1894" s="150"/>
      <c r="T1894" s="150"/>
      <c r="U1894" s="150"/>
      <c r="V1894" s="150"/>
      <c r="W1894" s="150"/>
      <c r="X1894" s="150"/>
      <c r="Y1894" s="150"/>
      <c r="Z1894" s="150"/>
      <c r="AA1894" s="150"/>
    </row>
    <row r="1895" spans="1:27" ht="12.75">
      <c r="A1895" s="150"/>
      <c r="B1895" s="158">
        <f t="shared" si="14"/>
        <v>1887</v>
      </c>
      <c r="C1895" s="159" t="str">
        <f ca="1">IFERROR(__xludf.DUMMYFUNCTION("""COMPUTED_VALUE"""),"Auni Umairah")</f>
        <v>Auni Umairah</v>
      </c>
      <c r="D1895" s="160" t="str">
        <f ca="1">IFERROR(__xludf.DUMMYFUNCTION("""COMPUTED_VALUE"""),"Sep 4, 2024")</f>
        <v>Sep 4, 2024</v>
      </c>
      <c r="E1895" s="160" t="str">
        <f ca="1">IFERROR(__xludf.DUMMYFUNCTION("""COMPUTED_VALUE"""),"Script 1")</f>
        <v>Script 1</v>
      </c>
      <c r="F1895" s="160"/>
      <c r="G1895" s="160"/>
      <c r="H1895" s="160"/>
      <c r="I1895" s="160"/>
      <c r="J1895" s="160"/>
      <c r="K1895" s="160"/>
      <c r="L1895" s="160" t="str">
        <f t="shared" ca="1" si="15"/>
        <v>Script 1</v>
      </c>
      <c r="M1895" s="161"/>
      <c r="N1895" s="150"/>
      <c r="O1895" s="150"/>
      <c r="P1895" s="150"/>
      <c r="Q1895" s="150"/>
      <c r="R1895" s="150"/>
      <c r="S1895" s="150"/>
      <c r="T1895" s="150"/>
      <c r="U1895" s="150"/>
      <c r="V1895" s="150"/>
      <c r="W1895" s="150"/>
      <c r="X1895" s="150"/>
      <c r="Y1895" s="150"/>
      <c r="Z1895" s="150"/>
      <c r="AA1895" s="150"/>
    </row>
    <row r="1896" spans="1:27" ht="12.75">
      <c r="A1896" s="150"/>
      <c r="B1896" s="158">
        <f t="shared" si="14"/>
        <v>1888</v>
      </c>
      <c r="C1896" s="159" t="str">
        <f ca="1">IFERROR(__xludf.DUMMYFUNCTION("""COMPUTED_VALUE"""),"Alissa Syazlin")</f>
        <v>Alissa Syazlin</v>
      </c>
      <c r="D1896" s="160" t="str">
        <f ca="1">IFERROR(__xludf.DUMMYFUNCTION("""COMPUTED_VALUE"""),"Sep 4, 2024")</f>
        <v>Sep 4, 2024</v>
      </c>
      <c r="E1896" s="160" t="str">
        <f ca="1">IFERROR(__xludf.DUMMYFUNCTION("""COMPUTED_VALUE"""),"Script 1")</f>
        <v>Script 1</v>
      </c>
      <c r="F1896" s="160"/>
      <c r="G1896" s="160"/>
      <c r="H1896" s="160"/>
      <c r="I1896" s="160"/>
      <c r="J1896" s="160"/>
      <c r="K1896" s="160"/>
      <c r="L1896" s="160" t="str">
        <f t="shared" ca="1" si="15"/>
        <v>Script 1</v>
      </c>
      <c r="M1896" s="161"/>
      <c r="N1896" s="150"/>
      <c r="O1896" s="150"/>
      <c r="P1896" s="150"/>
      <c r="Q1896" s="150"/>
      <c r="R1896" s="150"/>
      <c r="S1896" s="150"/>
      <c r="T1896" s="150"/>
      <c r="U1896" s="150"/>
      <c r="V1896" s="150"/>
      <c r="W1896" s="150"/>
      <c r="X1896" s="150"/>
      <c r="Y1896" s="150"/>
      <c r="Z1896" s="150"/>
      <c r="AA1896" s="150"/>
    </row>
    <row r="1897" spans="1:27" ht="12.75">
      <c r="A1897" s="150"/>
      <c r="B1897" s="158">
        <f t="shared" si="14"/>
        <v>1889</v>
      </c>
      <c r="C1897" s="159" t="str">
        <f ca="1">IFERROR(__xludf.DUMMYFUNCTION("""COMPUTED_VALUE"""),"Nurdini Aisya Md Mazmi")</f>
        <v>Nurdini Aisya Md Mazmi</v>
      </c>
      <c r="D1897" s="160" t="str">
        <f ca="1">IFERROR(__xludf.DUMMYFUNCTION("""COMPUTED_VALUE"""),"Sep 4, 2024")</f>
        <v>Sep 4, 2024</v>
      </c>
      <c r="E1897" s="160" t="str">
        <f ca="1">IFERROR(__xludf.DUMMYFUNCTION("""COMPUTED_VALUE"""),"Script 1")</f>
        <v>Script 1</v>
      </c>
      <c r="F1897" s="160"/>
      <c r="G1897" s="160"/>
      <c r="H1897" s="160"/>
      <c r="I1897" s="160"/>
      <c r="J1897" s="160"/>
      <c r="K1897" s="160"/>
      <c r="L1897" s="160" t="str">
        <f t="shared" ca="1" si="15"/>
        <v>Script 1</v>
      </c>
      <c r="M1897" s="161"/>
      <c r="N1897" s="150"/>
      <c r="O1897" s="150"/>
      <c r="P1897" s="150"/>
      <c r="Q1897" s="150"/>
      <c r="R1897" s="150"/>
      <c r="S1897" s="150"/>
      <c r="T1897" s="150"/>
      <c r="U1897" s="150"/>
      <c r="V1897" s="150"/>
      <c r="W1897" s="150"/>
      <c r="X1897" s="150"/>
      <c r="Y1897" s="150"/>
      <c r="Z1897" s="150"/>
      <c r="AA1897" s="150"/>
    </row>
    <row r="1898" spans="1:27" ht="12.75">
      <c r="A1898" s="150"/>
      <c r="B1898" s="158">
        <f t="shared" si="14"/>
        <v>1890</v>
      </c>
      <c r="C1898" s="159" t="str">
        <f ca="1">IFERROR(__xludf.DUMMYFUNCTION("""COMPUTED_VALUE"""),"Erisha Shazrin")</f>
        <v>Erisha Shazrin</v>
      </c>
      <c r="D1898" s="160" t="str">
        <f ca="1">IFERROR(__xludf.DUMMYFUNCTION("""COMPUTED_VALUE"""),"Sep 4, 2024")</f>
        <v>Sep 4, 2024</v>
      </c>
      <c r="E1898" s="160" t="str">
        <f ca="1">IFERROR(__xludf.DUMMYFUNCTION("""COMPUTED_VALUE"""),"Script 1")</f>
        <v>Script 1</v>
      </c>
      <c r="F1898" s="160"/>
      <c r="G1898" s="160"/>
      <c r="H1898" s="160"/>
      <c r="I1898" s="160"/>
      <c r="J1898" s="160"/>
      <c r="K1898" s="160"/>
      <c r="L1898" s="160" t="str">
        <f t="shared" ca="1" si="15"/>
        <v>Script 1</v>
      </c>
      <c r="M1898" s="161"/>
      <c r="N1898" s="150"/>
      <c r="O1898" s="150"/>
      <c r="P1898" s="150"/>
      <c r="Q1898" s="150"/>
      <c r="R1898" s="150"/>
      <c r="S1898" s="150"/>
      <c r="T1898" s="150"/>
      <c r="U1898" s="150"/>
      <c r="V1898" s="150"/>
      <c r="W1898" s="150"/>
      <c r="X1898" s="150"/>
      <c r="Y1898" s="150"/>
      <c r="Z1898" s="150"/>
      <c r="AA1898" s="150"/>
    </row>
    <row r="1899" spans="1:27" ht="12.75">
      <c r="A1899" s="150"/>
      <c r="B1899" s="158">
        <f t="shared" si="14"/>
        <v>1891</v>
      </c>
      <c r="C1899" s="159" t="str">
        <f ca="1">IFERROR(__xludf.DUMMYFUNCTION("""COMPUTED_VALUE"""),"Ras Ainim Sofiya Rauzan")</f>
        <v>Ras Ainim Sofiya Rauzan</v>
      </c>
      <c r="D1899" s="160" t="str">
        <f ca="1">IFERROR(__xludf.DUMMYFUNCTION("""COMPUTED_VALUE"""),"Sep 4, 2024")</f>
        <v>Sep 4, 2024</v>
      </c>
      <c r="E1899" s="160" t="str">
        <f ca="1">IFERROR(__xludf.DUMMYFUNCTION("""COMPUTED_VALUE"""),"Script 1")</f>
        <v>Script 1</v>
      </c>
      <c r="F1899" s="160"/>
      <c r="G1899" s="160"/>
      <c r="H1899" s="160"/>
      <c r="I1899" s="160"/>
      <c r="J1899" s="160"/>
      <c r="K1899" s="160"/>
      <c r="L1899" s="160" t="str">
        <f t="shared" ca="1" si="15"/>
        <v>Script 1</v>
      </c>
      <c r="M1899" s="161"/>
      <c r="N1899" s="150"/>
      <c r="O1899" s="150"/>
      <c r="P1899" s="150"/>
      <c r="Q1899" s="150"/>
      <c r="R1899" s="150"/>
      <c r="S1899" s="150"/>
      <c r="T1899" s="150"/>
      <c r="U1899" s="150"/>
      <c r="V1899" s="150"/>
      <c r="W1899" s="150"/>
      <c r="X1899" s="150"/>
      <c r="Y1899" s="150"/>
      <c r="Z1899" s="150"/>
      <c r="AA1899" s="150"/>
    </row>
    <row r="1900" spans="1:27" ht="12.75">
      <c r="A1900" s="150"/>
      <c r="B1900" s="158">
        <f t="shared" si="14"/>
        <v>1892</v>
      </c>
      <c r="C1900" s="159" t="str">
        <f ca="1">IFERROR(__xludf.DUMMYFUNCTION("""COMPUTED_VALUE"""),"Dalila Azazlan")</f>
        <v>Dalila Azazlan</v>
      </c>
      <c r="D1900" s="160" t="str">
        <f ca="1">IFERROR(__xludf.DUMMYFUNCTION("""COMPUTED_VALUE"""),"Sep 4, 2024")</f>
        <v>Sep 4, 2024</v>
      </c>
      <c r="E1900" s="160" t="str">
        <f ca="1">IFERROR(__xludf.DUMMYFUNCTION("""COMPUTED_VALUE"""),"Script 1")</f>
        <v>Script 1</v>
      </c>
      <c r="F1900" s="160"/>
      <c r="G1900" s="160"/>
      <c r="H1900" s="160"/>
      <c r="I1900" s="160"/>
      <c r="J1900" s="160"/>
      <c r="K1900" s="160"/>
      <c r="L1900" s="160" t="str">
        <f t="shared" ca="1" si="15"/>
        <v>Script 1</v>
      </c>
      <c r="M1900" s="161"/>
      <c r="N1900" s="150"/>
      <c r="O1900" s="150"/>
      <c r="P1900" s="150"/>
      <c r="Q1900" s="150"/>
      <c r="R1900" s="150"/>
      <c r="S1900" s="150"/>
      <c r="T1900" s="150"/>
      <c r="U1900" s="150"/>
      <c r="V1900" s="150"/>
      <c r="W1900" s="150"/>
      <c r="X1900" s="150"/>
      <c r="Y1900" s="150"/>
      <c r="Z1900" s="150"/>
      <c r="AA1900" s="150"/>
    </row>
    <row r="1901" spans="1:27" ht="12.75">
      <c r="A1901" s="150"/>
      <c r="B1901" s="158">
        <f t="shared" si="14"/>
        <v>1893</v>
      </c>
      <c r="C1901" s="159" t="str">
        <f ca="1">IFERROR(__xludf.DUMMYFUNCTION("""COMPUTED_VALUE"""),"Nur Aisyah Zalifah Amaran")</f>
        <v>Nur Aisyah Zalifah Amaran</v>
      </c>
      <c r="D1901" s="160" t="str">
        <f ca="1">IFERROR(__xludf.DUMMYFUNCTION("""COMPUTED_VALUE"""),"Sep 4, 2024")</f>
        <v>Sep 4, 2024</v>
      </c>
      <c r="E1901" s="160" t="str">
        <f ca="1">IFERROR(__xludf.DUMMYFUNCTION("""COMPUTED_VALUE"""),"Script 1")</f>
        <v>Script 1</v>
      </c>
      <c r="F1901" s="160"/>
      <c r="G1901" s="160"/>
      <c r="H1901" s="160"/>
      <c r="I1901" s="160"/>
      <c r="J1901" s="160"/>
      <c r="K1901" s="160"/>
      <c r="L1901" s="160" t="str">
        <f t="shared" ca="1" si="15"/>
        <v>Script 1</v>
      </c>
      <c r="M1901" s="161"/>
      <c r="N1901" s="150"/>
      <c r="O1901" s="150"/>
      <c r="P1901" s="150"/>
      <c r="Q1901" s="150"/>
      <c r="R1901" s="150"/>
      <c r="S1901" s="150"/>
      <c r="T1901" s="150"/>
      <c r="U1901" s="150"/>
      <c r="V1901" s="150"/>
      <c r="W1901" s="150"/>
      <c r="X1901" s="150"/>
      <c r="Y1901" s="150"/>
      <c r="Z1901" s="150"/>
      <c r="AA1901" s="150"/>
    </row>
    <row r="1902" spans="1:27" ht="12.75">
      <c r="A1902" s="150"/>
      <c r="B1902" s="158">
        <f t="shared" si="14"/>
        <v>1894</v>
      </c>
      <c r="C1902" s="159" t="str">
        <f ca="1">IFERROR(__xludf.DUMMYFUNCTION("""COMPUTED_VALUE"""),"Putri Nur Ain Dalilah")</f>
        <v>Putri Nur Ain Dalilah</v>
      </c>
      <c r="D1902" s="160" t="str">
        <f ca="1">IFERROR(__xludf.DUMMYFUNCTION("""COMPUTED_VALUE"""),"Sep 4, 2024")</f>
        <v>Sep 4, 2024</v>
      </c>
      <c r="E1902" s="160" t="str">
        <f ca="1">IFERROR(__xludf.DUMMYFUNCTION("""COMPUTED_VALUE"""),"Script 1")</f>
        <v>Script 1</v>
      </c>
      <c r="F1902" s="160"/>
      <c r="G1902" s="160"/>
      <c r="H1902" s="160"/>
      <c r="I1902" s="160"/>
      <c r="J1902" s="160"/>
      <c r="K1902" s="160"/>
      <c r="L1902" s="160" t="str">
        <f t="shared" ca="1" si="15"/>
        <v>Script 1</v>
      </c>
      <c r="M1902" s="161"/>
      <c r="N1902" s="150"/>
      <c r="O1902" s="150"/>
      <c r="P1902" s="150"/>
      <c r="Q1902" s="150"/>
      <c r="R1902" s="150"/>
      <c r="S1902" s="150"/>
      <c r="T1902" s="150"/>
      <c r="U1902" s="150"/>
      <c r="V1902" s="150"/>
      <c r="W1902" s="150"/>
      <c r="X1902" s="150"/>
      <c r="Y1902" s="150"/>
      <c r="Z1902" s="150"/>
      <c r="AA1902" s="150"/>
    </row>
    <row r="1903" spans="1:27" ht="12.75">
      <c r="A1903" s="150"/>
      <c r="B1903" s="158">
        <f t="shared" si="14"/>
        <v>1895</v>
      </c>
      <c r="C1903" s="159" t="str">
        <f ca="1">IFERROR(__xludf.DUMMYFUNCTION("""COMPUTED_VALUE"""),"Irwan Yahya")</f>
        <v>Irwan Yahya</v>
      </c>
      <c r="D1903" s="160" t="str">
        <f ca="1">IFERROR(__xludf.DUMMYFUNCTION("""COMPUTED_VALUE"""),"Sep 4, 2024")</f>
        <v>Sep 4, 2024</v>
      </c>
      <c r="E1903" s="160" t="str">
        <f ca="1">IFERROR(__xludf.DUMMYFUNCTION("""COMPUTED_VALUE"""),"Script 1")</f>
        <v>Script 1</v>
      </c>
      <c r="F1903" s="160"/>
      <c r="G1903" s="160"/>
      <c r="H1903" s="160"/>
      <c r="I1903" s="160"/>
      <c r="J1903" s="160"/>
      <c r="K1903" s="160"/>
      <c r="L1903" s="160" t="str">
        <f t="shared" ca="1" si="15"/>
        <v>Script 1</v>
      </c>
      <c r="M1903" s="161"/>
      <c r="N1903" s="150"/>
      <c r="O1903" s="150"/>
      <c r="P1903" s="150"/>
      <c r="Q1903" s="150"/>
      <c r="R1903" s="150"/>
      <c r="S1903" s="150"/>
      <c r="T1903" s="150"/>
      <c r="U1903" s="150"/>
      <c r="V1903" s="150"/>
      <c r="W1903" s="150"/>
      <c r="X1903" s="150"/>
      <c r="Y1903" s="150"/>
      <c r="Z1903" s="150"/>
      <c r="AA1903" s="150"/>
    </row>
    <row r="1904" spans="1:27" ht="12.75">
      <c r="A1904" s="150"/>
      <c r="B1904" s="158">
        <f t="shared" si="14"/>
        <v>1896</v>
      </c>
      <c r="C1904" s="159" t="str">
        <f ca="1">IFERROR(__xludf.DUMMYFUNCTION("""COMPUTED_VALUE"""),"MUHAMMAD HASNAN ADAM")</f>
        <v>MUHAMMAD HASNAN ADAM</v>
      </c>
      <c r="D1904" s="160" t="str">
        <f ca="1">IFERROR(__xludf.DUMMYFUNCTION("""COMPUTED_VALUE"""),"Sep 4, 2024")</f>
        <v>Sep 4, 2024</v>
      </c>
      <c r="E1904" s="160" t="str">
        <f ca="1">IFERROR(__xludf.DUMMYFUNCTION("""COMPUTED_VALUE"""),"Script 1")</f>
        <v>Script 1</v>
      </c>
      <c r="F1904" s="160"/>
      <c r="G1904" s="160"/>
      <c r="H1904" s="160"/>
      <c r="I1904" s="160"/>
      <c r="J1904" s="160"/>
      <c r="K1904" s="160"/>
      <c r="L1904" s="160" t="str">
        <f t="shared" ca="1" si="15"/>
        <v>Script 1</v>
      </c>
      <c r="M1904" s="161"/>
      <c r="N1904" s="150"/>
      <c r="O1904" s="150"/>
      <c r="P1904" s="150"/>
      <c r="Q1904" s="150"/>
      <c r="R1904" s="150"/>
      <c r="S1904" s="150"/>
      <c r="T1904" s="150"/>
      <c r="U1904" s="150"/>
      <c r="V1904" s="150"/>
      <c r="W1904" s="150"/>
      <c r="X1904" s="150"/>
      <c r="Y1904" s="150"/>
      <c r="Z1904" s="150"/>
      <c r="AA1904" s="150"/>
    </row>
    <row r="1905" spans="1:27" ht="12.75">
      <c r="A1905" s="150"/>
      <c r="B1905" s="158">
        <f t="shared" si="14"/>
        <v>1897</v>
      </c>
      <c r="C1905" s="159" t="str">
        <f ca="1">IFERROR(__xludf.DUMMYFUNCTION("""COMPUTED_VALUE"""),"Muhamad Lutfi Hadi Aziz")</f>
        <v>Muhamad Lutfi Hadi Aziz</v>
      </c>
      <c r="D1905" s="160" t="str">
        <f ca="1">IFERROR(__xludf.DUMMYFUNCTION("""COMPUTED_VALUE"""),"Sep 4, 2024")</f>
        <v>Sep 4, 2024</v>
      </c>
      <c r="E1905" s="160" t="str">
        <f ca="1">IFERROR(__xludf.DUMMYFUNCTION("""COMPUTED_VALUE"""),"Script 1")</f>
        <v>Script 1</v>
      </c>
      <c r="F1905" s="160"/>
      <c r="G1905" s="160"/>
      <c r="H1905" s="160"/>
      <c r="I1905" s="160"/>
      <c r="J1905" s="160"/>
      <c r="K1905" s="160"/>
      <c r="L1905" s="160" t="str">
        <f t="shared" ca="1" si="15"/>
        <v>Script 1</v>
      </c>
      <c r="M1905" s="161"/>
      <c r="N1905" s="150"/>
      <c r="O1905" s="150"/>
      <c r="P1905" s="150"/>
      <c r="Q1905" s="150"/>
      <c r="R1905" s="150"/>
      <c r="S1905" s="150"/>
      <c r="T1905" s="150"/>
      <c r="U1905" s="150"/>
      <c r="V1905" s="150"/>
      <c r="W1905" s="150"/>
      <c r="X1905" s="150"/>
      <c r="Y1905" s="150"/>
      <c r="Z1905" s="150"/>
      <c r="AA1905" s="150"/>
    </row>
    <row r="1906" spans="1:27" ht="12.75">
      <c r="A1906" s="150"/>
      <c r="B1906" s="158">
        <f t="shared" si="14"/>
        <v>1898</v>
      </c>
      <c r="C1906" s="159" t="str">
        <f ca="1">IFERROR(__xludf.DUMMYFUNCTION("""COMPUTED_VALUE"""),"Harith Daniel Ahmad Mawardi")</f>
        <v>Harith Daniel Ahmad Mawardi</v>
      </c>
      <c r="D1906" s="160" t="str">
        <f ca="1">IFERROR(__xludf.DUMMYFUNCTION("""COMPUTED_VALUE"""),"Sep 4, 2024")</f>
        <v>Sep 4, 2024</v>
      </c>
      <c r="E1906" s="160" t="str">
        <f ca="1">IFERROR(__xludf.DUMMYFUNCTION("""COMPUTED_VALUE"""),"Script 1")</f>
        <v>Script 1</v>
      </c>
      <c r="F1906" s="160"/>
      <c r="G1906" s="160"/>
      <c r="H1906" s="160"/>
      <c r="I1906" s="160"/>
      <c r="J1906" s="160"/>
      <c r="K1906" s="160"/>
      <c r="L1906" s="160" t="str">
        <f t="shared" ca="1" si="15"/>
        <v>Script 1</v>
      </c>
      <c r="M1906" s="161"/>
      <c r="N1906" s="150"/>
      <c r="O1906" s="150"/>
      <c r="P1906" s="150"/>
      <c r="Q1906" s="150"/>
      <c r="R1906" s="150"/>
      <c r="S1906" s="150"/>
      <c r="T1906" s="150"/>
      <c r="U1906" s="150"/>
      <c r="V1906" s="150"/>
      <c r="W1906" s="150"/>
      <c r="X1906" s="150"/>
      <c r="Y1906" s="150"/>
      <c r="Z1906" s="150"/>
      <c r="AA1906" s="150"/>
    </row>
    <row r="1907" spans="1:27" ht="12.75">
      <c r="A1907" s="150"/>
      <c r="B1907" s="158">
        <f t="shared" si="14"/>
        <v>1899</v>
      </c>
      <c r="C1907" s="159" t="str">
        <f ca="1">IFERROR(__xludf.DUMMYFUNCTION("""COMPUTED_VALUE"""),"Liyana Syahirah")</f>
        <v>Liyana Syahirah</v>
      </c>
      <c r="D1907" s="160" t="str">
        <f ca="1">IFERROR(__xludf.DUMMYFUNCTION("""COMPUTED_VALUE"""),"Sep 4, 2024")</f>
        <v>Sep 4, 2024</v>
      </c>
      <c r="E1907" s="160" t="str">
        <f ca="1">IFERROR(__xludf.DUMMYFUNCTION("""COMPUTED_VALUE"""),"Script 1")</f>
        <v>Script 1</v>
      </c>
      <c r="F1907" s="160"/>
      <c r="G1907" s="160"/>
      <c r="H1907" s="160"/>
      <c r="I1907" s="160"/>
      <c r="J1907" s="160"/>
      <c r="K1907" s="160"/>
      <c r="L1907" s="160" t="str">
        <f t="shared" ca="1" si="15"/>
        <v>Script 1</v>
      </c>
      <c r="M1907" s="161"/>
      <c r="N1907" s="150"/>
      <c r="O1907" s="150"/>
      <c r="P1907" s="150"/>
      <c r="Q1907" s="150"/>
      <c r="R1907" s="150"/>
      <c r="S1907" s="150"/>
      <c r="T1907" s="150"/>
      <c r="U1907" s="150"/>
      <c r="V1907" s="150"/>
      <c r="W1907" s="150"/>
      <c r="X1907" s="150"/>
      <c r="Y1907" s="150"/>
      <c r="Z1907" s="150"/>
      <c r="AA1907" s="150"/>
    </row>
    <row r="1908" spans="1:27" ht="12.75">
      <c r="A1908" s="150"/>
      <c r="B1908" s="158">
        <f t="shared" si="14"/>
        <v>1900</v>
      </c>
      <c r="C1908" s="159" t="str">
        <f ca="1">IFERROR(__xludf.DUMMYFUNCTION("""COMPUTED_VALUE"""),"Mira Elyssa Iman Miswary")</f>
        <v>Mira Elyssa Iman Miswary</v>
      </c>
      <c r="D1908" s="160" t="str">
        <f ca="1">IFERROR(__xludf.DUMMYFUNCTION("""COMPUTED_VALUE"""),"Sep 3, 2024")</f>
        <v>Sep 3, 2024</v>
      </c>
      <c r="E1908" s="160" t="str">
        <f ca="1">IFERROR(__xludf.DUMMYFUNCTION("""COMPUTED_VALUE"""),"Script 1")</f>
        <v>Script 1</v>
      </c>
      <c r="F1908" s="160"/>
      <c r="G1908" s="160"/>
      <c r="H1908" s="160"/>
      <c r="I1908" s="160"/>
      <c r="J1908" s="160"/>
      <c r="K1908" s="160"/>
      <c r="L1908" s="160" t="str">
        <f t="shared" ca="1" si="15"/>
        <v>Script 1</v>
      </c>
      <c r="M1908" s="161"/>
      <c r="N1908" s="150"/>
      <c r="O1908" s="150"/>
      <c r="P1908" s="150"/>
      <c r="Q1908" s="150"/>
      <c r="R1908" s="150"/>
      <c r="S1908" s="150"/>
      <c r="T1908" s="150"/>
      <c r="U1908" s="150"/>
      <c r="V1908" s="150"/>
      <c r="W1908" s="150"/>
      <c r="X1908" s="150"/>
      <c r="Y1908" s="150"/>
      <c r="Z1908" s="150"/>
      <c r="AA1908" s="150"/>
    </row>
    <row r="1909" spans="1:27" ht="12.75">
      <c r="A1909" s="150"/>
      <c r="B1909" s="158">
        <f t="shared" si="14"/>
        <v>1901</v>
      </c>
      <c r="C1909" s="159" t="str">
        <f ca="1">IFERROR(__xludf.DUMMYFUNCTION("""COMPUTED_VALUE"""),"Aiyisyah Shuhaimi")</f>
        <v>Aiyisyah Shuhaimi</v>
      </c>
      <c r="D1909" s="160" t="str">
        <f ca="1">IFERROR(__xludf.DUMMYFUNCTION("""COMPUTED_VALUE"""),"Sep 3, 2024")</f>
        <v>Sep 3, 2024</v>
      </c>
      <c r="E1909" s="160" t="str">
        <f ca="1">IFERROR(__xludf.DUMMYFUNCTION("""COMPUTED_VALUE"""),"Script 1")</f>
        <v>Script 1</v>
      </c>
      <c r="F1909" s="160"/>
      <c r="G1909" s="160"/>
      <c r="H1909" s="160"/>
      <c r="I1909" s="160"/>
      <c r="J1909" s="160"/>
      <c r="K1909" s="160"/>
      <c r="L1909" s="160" t="str">
        <f t="shared" ca="1" si="15"/>
        <v>Script 1</v>
      </c>
      <c r="M1909" s="161"/>
      <c r="N1909" s="150"/>
      <c r="O1909" s="150"/>
      <c r="P1909" s="150"/>
      <c r="Q1909" s="150"/>
      <c r="R1909" s="150"/>
      <c r="S1909" s="150"/>
      <c r="T1909" s="150"/>
      <c r="U1909" s="150"/>
      <c r="V1909" s="150"/>
      <c r="W1909" s="150"/>
      <c r="X1909" s="150"/>
      <c r="Y1909" s="150"/>
      <c r="Z1909" s="150"/>
      <c r="AA1909" s="150"/>
    </row>
    <row r="1910" spans="1:27" ht="12.75">
      <c r="A1910" s="150"/>
      <c r="B1910" s="158">
        <f t="shared" si="14"/>
        <v>1902</v>
      </c>
      <c r="C1910" s="159" t="str">
        <f ca="1">IFERROR(__xludf.DUMMYFUNCTION("""COMPUTED_VALUE"""),"Nurul Alya Syazwani")</f>
        <v>Nurul Alya Syazwani</v>
      </c>
      <c r="D1910" s="160" t="str">
        <f ca="1">IFERROR(__xludf.DUMMYFUNCTION("""COMPUTED_VALUE"""),"Sep 3, 2024")</f>
        <v>Sep 3, 2024</v>
      </c>
      <c r="E1910" s="160" t="str">
        <f ca="1">IFERROR(__xludf.DUMMYFUNCTION("""COMPUTED_VALUE"""),"Script 1")</f>
        <v>Script 1</v>
      </c>
      <c r="F1910" s="160"/>
      <c r="G1910" s="160"/>
      <c r="H1910" s="160"/>
      <c r="I1910" s="160"/>
      <c r="J1910" s="160"/>
      <c r="K1910" s="160"/>
      <c r="L1910" s="160" t="str">
        <f t="shared" ca="1" si="15"/>
        <v>Script 1</v>
      </c>
      <c r="M1910" s="161"/>
      <c r="N1910" s="150"/>
      <c r="O1910" s="150"/>
      <c r="P1910" s="150"/>
      <c r="Q1910" s="150"/>
      <c r="R1910" s="150"/>
      <c r="S1910" s="150"/>
      <c r="T1910" s="150"/>
      <c r="U1910" s="150"/>
      <c r="V1910" s="150"/>
      <c r="W1910" s="150"/>
      <c r="X1910" s="150"/>
      <c r="Y1910" s="150"/>
      <c r="Z1910" s="150"/>
      <c r="AA1910" s="150"/>
    </row>
    <row r="1911" spans="1:27" ht="12.75">
      <c r="A1911" s="150"/>
      <c r="B1911" s="158">
        <f t="shared" si="14"/>
        <v>1903</v>
      </c>
      <c r="C1911" s="159" t="str">
        <f ca="1">IFERROR(__xludf.DUMMYFUNCTION("""COMPUTED_VALUE"""),"Wan Roshada")</f>
        <v>Wan Roshada</v>
      </c>
      <c r="D1911" s="160" t="str">
        <f ca="1">IFERROR(__xludf.DUMMYFUNCTION("""COMPUTED_VALUE"""),"Sep 3, 2024")</f>
        <v>Sep 3, 2024</v>
      </c>
      <c r="E1911" s="160" t="str">
        <f ca="1">IFERROR(__xludf.DUMMYFUNCTION("""COMPUTED_VALUE"""),"Script 1")</f>
        <v>Script 1</v>
      </c>
      <c r="F1911" s="160"/>
      <c r="G1911" s="160"/>
      <c r="H1911" s="160"/>
      <c r="I1911" s="160"/>
      <c r="J1911" s="160"/>
      <c r="K1911" s="160"/>
      <c r="L1911" s="160" t="str">
        <f t="shared" ca="1" si="15"/>
        <v>Script 1</v>
      </c>
      <c r="M1911" s="161"/>
      <c r="N1911" s="150"/>
      <c r="O1911" s="150"/>
      <c r="P1911" s="150"/>
      <c r="Q1911" s="150"/>
      <c r="R1911" s="150"/>
      <c r="S1911" s="150"/>
      <c r="T1911" s="150"/>
      <c r="U1911" s="150"/>
      <c r="V1911" s="150"/>
      <c r="W1911" s="150"/>
      <c r="X1911" s="150"/>
      <c r="Y1911" s="150"/>
      <c r="Z1911" s="150"/>
      <c r="AA1911" s="150"/>
    </row>
    <row r="1912" spans="1:27" ht="12.75">
      <c r="A1912" s="150"/>
      <c r="B1912" s="158">
        <f t="shared" si="14"/>
        <v>1904</v>
      </c>
      <c r="C1912" s="159" t="str">
        <f ca="1">IFERROR(__xludf.DUMMYFUNCTION("""COMPUTED_VALUE"""),"Hurin Sofea")</f>
        <v>Hurin Sofea</v>
      </c>
      <c r="D1912" s="160" t="str">
        <f ca="1">IFERROR(__xludf.DUMMYFUNCTION("""COMPUTED_VALUE"""),"Sep 3, 2024")</f>
        <v>Sep 3, 2024</v>
      </c>
      <c r="E1912" s="160" t="str">
        <f ca="1">IFERROR(__xludf.DUMMYFUNCTION("""COMPUTED_VALUE"""),"Script 1")</f>
        <v>Script 1</v>
      </c>
      <c r="F1912" s="160"/>
      <c r="G1912" s="160"/>
      <c r="H1912" s="160"/>
      <c r="I1912" s="160"/>
      <c r="J1912" s="160"/>
      <c r="K1912" s="160"/>
      <c r="L1912" s="160" t="str">
        <f t="shared" ca="1" si="15"/>
        <v>Script 1</v>
      </c>
      <c r="M1912" s="161"/>
      <c r="N1912" s="150"/>
      <c r="O1912" s="150"/>
      <c r="P1912" s="150"/>
      <c r="Q1912" s="150"/>
      <c r="R1912" s="150"/>
      <c r="S1912" s="150"/>
      <c r="T1912" s="150"/>
      <c r="U1912" s="150"/>
      <c r="V1912" s="150"/>
      <c r="W1912" s="150"/>
      <c r="X1912" s="150"/>
      <c r="Y1912" s="150"/>
      <c r="Z1912" s="150"/>
      <c r="AA1912" s="150"/>
    </row>
    <row r="1913" spans="1:27" ht="12.75">
      <c r="A1913" s="150"/>
      <c r="B1913" s="158">
        <f t="shared" si="14"/>
        <v>1905</v>
      </c>
      <c r="C1913" s="159" t="str">
        <f ca="1">IFERROR(__xludf.DUMMYFUNCTION("""COMPUTED_VALUE"""),"Shafik Nur Akmal Bin Selamat")</f>
        <v>Shafik Nur Akmal Bin Selamat</v>
      </c>
      <c r="D1913" s="160" t="str">
        <f ca="1">IFERROR(__xludf.DUMMYFUNCTION("""COMPUTED_VALUE"""),"Sep 3, 2024")</f>
        <v>Sep 3, 2024</v>
      </c>
      <c r="E1913" s="160" t="str">
        <f ca="1">IFERROR(__xludf.DUMMYFUNCTION("""COMPUTED_VALUE"""),"Script 1")</f>
        <v>Script 1</v>
      </c>
      <c r="F1913" s="160"/>
      <c r="G1913" s="160"/>
      <c r="H1913" s="160"/>
      <c r="I1913" s="160"/>
      <c r="J1913" s="160"/>
      <c r="K1913" s="160"/>
      <c r="L1913" s="160" t="str">
        <f t="shared" ca="1" si="15"/>
        <v>Script 1</v>
      </c>
      <c r="M1913" s="161"/>
      <c r="N1913" s="150"/>
      <c r="O1913" s="150"/>
      <c r="P1913" s="150"/>
      <c r="Q1913" s="150"/>
      <c r="R1913" s="150"/>
      <c r="S1913" s="150"/>
      <c r="T1913" s="150"/>
      <c r="U1913" s="150"/>
      <c r="V1913" s="150"/>
      <c r="W1913" s="150"/>
      <c r="X1913" s="150"/>
      <c r="Y1913" s="150"/>
      <c r="Z1913" s="150"/>
      <c r="AA1913" s="150"/>
    </row>
    <row r="1914" spans="1:27" ht="12.75">
      <c r="A1914" s="150"/>
      <c r="B1914" s="158">
        <f t="shared" si="14"/>
        <v>1906</v>
      </c>
      <c r="C1914" s="159" t="str">
        <f ca="1">IFERROR(__xludf.DUMMYFUNCTION("""COMPUTED_VALUE"""),"BAITI SILAH")</f>
        <v>BAITI SILAH</v>
      </c>
      <c r="D1914" s="160" t="str">
        <f ca="1">IFERROR(__xludf.DUMMYFUNCTION("""COMPUTED_VALUE"""),"Sep 3, 2024")</f>
        <v>Sep 3, 2024</v>
      </c>
      <c r="E1914" s="160" t="str">
        <f ca="1">IFERROR(__xludf.DUMMYFUNCTION("""COMPUTED_VALUE"""),"Script 1")</f>
        <v>Script 1</v>
      </c>
      <c r="F1914" s="160"/>
      <c r="G1914" s="160"/>
      <c r="H1914" s="160"/>
      <c r="I1914" s="160"/>
      <c r="J1914" s="160"/>
      <c r="K1914" s="160"/>
      <c r="L1914" s="160" t="str">
        <f t="shared" ca="1" si="15"/>
        <v>Script 1</v>
      </c>
      <c r="M1914" s="161"/>
      <c r="N1914" s="150"/>
      <c r="O1914" s="150"/>
      <c r="P1914" s="150"/>
      <c r="Q1914" s="150"/>
      <c r="R1914" s="150"/>
      <c r="S1914" s="150"/>
      <c r="T1914" s="150"/>
      <c r="U1914" s="150"/>
      <c r="V1914" s="150"/>
      <c r="W1914" s="150"/>
      <c r="X1914" s="150"/>
      <c r="Y1914" s="150"/>
      <c r="Z1914" s="150"/>
      <c r="AA1914" s="150"/>
    </row>
    <row r="1915" spans="1:27" ht="12.75">
      <c r="A1915" s="150"/>
      <c r="B1915" s="158">
        <f t="shared" si="14"/>
        <v>1907</v>
      </c>
      <c r="C1915" s="159" t="str">
        <f ca="1">IFERROR(__xludf.DUMMYFUNCTION("""COMPUTED_VALUE"""),"SITI NURZULAIKHA TAJUDDIN")</f>
        <v>SITI NURZULAIKHA TAJUDDIN</v>
      </c>
      <c r="D1915" s="160" t="str">
        <f ca="1">IFERROR(__xludf.DUMMYFUNCTION("""COMPUTED_VALUE"""),"Sep 3, 2024")</f>
        <v>Sep 3, 2024</v>
      </c>
      <c r="E1915" s="160" t="str">
        <f ca="1">IFERROR(__xludf.DUMMYFUNCTION("""COMPUTED_VALUE"""),"Script 1")</f>
        <v>Script 1</v>
      </c>
      <c r="F1915" s="160"/>
      <c r="G1915" s="160"/>
      <c r="H1915" s="160"/>
      <c r="I1915" s="160"/>
      <c r="J1915" s="160"/>
      <c r="K1915" s="160"/>
      <c r="L1915" s="160" t="str">
        <f t="shared" ca="1" si="15"/>
        <v>Script 1</v>
      </c>
      <c r="M1915" s="161"/>
      <c r="N1915" s="150"/>
      <c r="O1915" s="150"/>
      <c r="P1915" s="150"/>
      <c r="Q1915" s="150"/>
      <c r="R1915" s="150"/>
      <c r="S1915" s="150"/>
      <c r="T1915" s="150"/>
      <c r="U1915" s="150"/>
      <c r="V1915" s="150"/>
      <c r="W1915" s="150"/>
      <c r="X1915" s="150"/>
      <c r="Y1915" s="150"/>
      <c r="Z1915" s="150"/>
      <c r="AA1915" s="150"/>
    </row>
    <row r="1916" spans="1:27" ht="12.75">
      <c r="A1916" s="150"/>
      <c r="B1916" s="158">
        <f t="shared" si="14"/>
        <v>1908</v>
      </c>
      <c r="C1916" s="159" t="str">
        <f ca="1">IFERROR(__xludf.DUMMYFUNCTION("""COMPUTED_VALUE"""),"Muhammad Syahmi Adha Mohammad Rozaidi")</f>
        <v>Muhammad Syahmi Adha Mohammad Rozaidi</v>
      </c>
      <c r="D1916" s="160" t="str">
        <f ca="1">IFERROR(__xludf.DUMMYFUNCTION("""COMPUTED_VALUE"""),"Sep 3, 2024")</f>
        <v>Sep 3, 2024</v>
      </c>
      <c r="E1916" s="160" t="str">
        <f ca="1">IFERROR(__xludf.DUMMYFUNCTION("""COMPUTED_VALUE"""),"Script 1")</f>
        <v>Script 1</v>
      </c>
      <c r="F1916" s="160"/>
      <c r="G1916" s="160"/>
      <c r="H1916" s="160"/>
      <c r="I1916" s="160"/>
      <c r="J1916" s="160"/>
      <c r="K1916" s="160"/>
      <c r="L1916" s="160" t="str">
        <f t="shared" ca="1" si="15"/>
        <v>Script 1</v>
      </c>
      <c r="M1916" s="161"/>
      <c r="N1916" s="150"/>
      <c r="O1916" s="150"/>
      <c r="P1916" s="150"/>
      <c r="Q1916" s="150"/>
      <c r="R1916" s="150"/>
      <c r="S1916" s="150"/>
      <c r="T1916" s="150"/>
      <c r="U1916" s="150"/>
      <c r="V1916" s="150"/>
      <c r="W1916" s="150"/>
      <c r="X1916" s="150"/>
      <c r="Y1916" s="150"/>
      <c r="Z1916" s="150"/>
      <c r="AA1916" s="150"/>
    </row>
    <row r="1917" spans="1:27" ht="12.75">
      <c r="A1917" s="150"/>
      <c r="B1917" s="158">
        <f t="shared" si="14"/>
        <v>1909</v>
      </c>
      <c r="C1917" s="159" t="str">
        <f ca="1">IFERROR(__xludf.DUMMYFUNCTION("""COMPUTED_VALUE"""),"Nor Farhane")</f>
        <v>Nor Farhane</v>
      </c>
      <c r="D1917" s="160" t="str">
        <f ca="1">IFERROR(__xludf.DUMMYFUNCTION("""COMPUTED_VALUE"""),"Sep 3, 2024")</f>
        <v>Sep 3, 2024</v>
      </c>
      <c r="E1917" s="160" t="str">
        <f ca="1">IFERROR(__xludf.DUMMYFUNCTION("""COMPUTED_VALUE"""),"Script 1")</f>
        <v>Script 1</v>
      </c>
      <c r="F1917" s="160"/>
      <c r="G1917" s="160"/>
      <c r="H1917" s="160"/>
      <c r="I1917" s="160"/>
      <c r="J1917" s="160"/>
      <c r="K1917" s="160"/>
      <c r="L1917" s="160" t="str">
        <f t="shared" ca="1" si="15"/>
        <v>Script 1</v>
      </c>
      <c r="M1917" s="161"/>
      <c r="N1917" s="150"/>
      <c r="O1917" s="150"/>
      <c r="P1917" s="150"/>
      <c r="Q1917" s="150"/>
      <c r="R1917" s="150"/>
      <c r="S1917" s="150"/>
      <c r="T1917" s="150"/>
      <c r="U1917" s="150"/>
      <c r="V1917" s="150"/>
      <c r="W1917" s="150"/>
      <c r="X1917" s="150"/>
      <c r="Y1917" s="150"/>
      <c r="Z1917" s="150"/>
      <c r="AA1917" s="150"/>
    </row>
    <row r="1918" spans="1:27" ht="12.75">
      <c r="A1918" s="150"/>
      <c r="B1918" s="158">
        <f t="shared" si="14"/>
        <v>1910</v>
      </c>
      <c r="C1918" s="159" t="str">
        <f ca="1">IFERROR(__xludf.DUMMYFUNCTION("""COMPUTED_VALUE"""),"Nadia Fauzi")</f>
        <v>Nadia Fauzi</v>
      </c>
      <c r="D1918" s="160" t="str">
        <f ca="1">IFERROR(__xludf.DUMMYFUNCTION("""COMPUTED_VALUE"""),"Sep 3, 2024")</f>
        <v>Sep 3, 2024</v>
      </c>
      <c r="E1918" s="160" t="str">
        <f ca="1">IFERROR(__xludf.DUMMYFUNCTION("""COMPUTED_VALUE"""),"Script 1")</f>
        <v>Script 1</v>
      </c>
      <c r="F1918" s="160"/>
      <c r="G1918" s="160"/>
      <c r="H1918" s="160"/>
      <c r="I1918" s="160"/>
      <c r="J1918" s="160"/>
      <c r="K1918" s="160"/>
      <c r="L1918" s="160" t="str">
        <f t="shared" ca="1" si="15"/>
        <v>Script 1</v>
      </c>
      <c r="M1918" s="161"/>
      <c r="N1918" s="150"/>
      <c r="O1918" s="150"/>
      <c r="P1918" s="150"/>
      <c r="Q1918" s="150"/>
      <c r="R1918" s="150"/>
      <c r="S1918" s="150"/>
      <c r="T1918" s="150"/>
      <c r="U1918" s="150"/>
      <c r="V1918" s="150"/>
      <c r="W1918" s="150"/>
      <c r="X1918" s="150"/>
      <c r="Y1918" s="150"/>
      <c r="Z1918" s="150"/>
      <c r="AA1918" s="150"/>
    </row>
    <row r="1919" spans="1:27" ht="12.75">
      <c r="A1919" s="150"/>
      <c r="B1919" s="158">
        <f t="shared" si="14"/>
        <v>1911</v>
      </c>
      <c r="C1919" s="159" t="str">
        <f ca="1">IFERROR(__xludf.DUMMYFUNCTION("""COMPUTED_VALUE"""),"Nurul Damia Binti Senu")</f>
        <v>Nurul Damia Binti Senu</v>
      </c>
      <c r="D1919" s="160" t="str">
        <f ca="1">IFERROR(__xludf.DUMMYFUNCTION("""COMPUTED_VALUE"""),"Sep 3, 2024")</f>
        <v>Sep 3, 2024</v>
      </c>
      <c r="E1919" s="160" t="str">
        <f ca="1">IFERROR(__xludf.DUMMYFUNCTION("""COMPUTED_VALUE"""),"Script 1")</f>
        <v>Script 1</v>
      </c>
      <c r="F1919" s="160"/>
      <c r="G1919" s="160"/>
      <c r="H1919" s="160"/>
      <c r="I1919" s="160"/>
      <c r="J1919" s="160"/>
      <c r="K1919" s="160"/>
      <c r="L1919" s="160" t="str">
        <f t="shared" ca="1" si="15"/>
        <v>Script 1</v>
      </c>
      <c r="M1919" s="161"/>
      <c r="N1919" s="150"/>
      <c r="O1919" s="150"/>
      <c r="P1919" s="150"/>
      <c r="Q1919" s="150"/>
      <c r="R1919" s="150"/>
      <c r="S1919" s="150"/>
      <c r="T1919" s="150"/>
      <c r="U1919" s="150"/>
      <c r="V1919" s="150"/>
      <c r="W1919" s="150"/>
      <c r="X1919" s="150"/>
      <c r="Y1919" s="150"/>
      <c r="Z1919" s="150"/>
      <c r="AA1919" s="150"/>
    </row>
    <row r="1920" spans="1:27" ht="12.75">
      <c r="A1920" s="150"/>
      <c r="B1920" s="158">
        <f t="shared" si="14"/>
        <v>1912</v>
      </c>
      <c r="C1920" s="159" t="str">
        <f ca="1">IFERROR(__xludf.DUMMYFUNCTION("""COMPUTED_VALUE"""),"Zulfah Sahari")</f>
        <v>Zulfah Sahari</v>
      </c>
      <c r="D1920" s="160" t="str">
        <f ca="1">IFERROR(__xludf.DUMMYFUNCTION("""COMPUTED_VALUE"""),"Sep 3, 2024")</f>
        <v>Sep 3, 2024</v>
      </c>
      <c r="E1920" s="160" t="str">
        <f ca="1">IFERROR(__xludf.DUMMYFUNCTION("""COMPUTED_VALUE"""),"Script 1")</f>
        <v>Script 1</v>
      </c>
      <c r="F1920" s="160"/>
      <c r="G1920" s="160"/>
      <c r="H1920" s="160"/>
      <c r="I1920" s="160"/>
      <c r="J1920" s="160"/>
      <c r="K1920" s="160"/>
      <c r="L1920" s="160" t="str">
        <f t="shared" ca="1" si="15"/>
        <v>Script 1</v>
      </c>
      <c r="M1920" s="161"/>
      <c r="N1920" s="150"/>
      <c r="O1920" s="150"/>
      <c r="P1920" s="150"/>
      <c r="Q1920" s="150"/>
      <c r="R1920" s="150"/>
      <c r="S1920" s="150"/>
      <c r="T1920" s="150"/>
      <c r="U1920" s="150"/>
      <c r="V1920" s="150"/>
      <c r="W1920" s="150"/>
      <c r="X1920" s="150"/>
      <c r="Y1920" s="150"/>
      <c r="Z1920" s="150"/>
      <c r="AA1920" s="150"/>
    </row>
    <row r="1921" spans="1:27" ht="12.75">
      <c r="A1921" s="150"/>
      <c r="B1921" s="158">
        <f t="shared" si="14"/>
        <v>1913</v>
      </c>
      <c r="C1921" s="159" t="str">
        <f ca="1">IFERROR(__xludf.DUMMYFUNCTION("""COMPUTED_VALUE"""),"Ummairah Zakaria")</f>
        <v>Ummairah Zakaria</v>
      </c>
      <c r="D1921" s="160" t="str">
        <f ca="1">IFERROR(__xludf.DUMMYFUNCTION("""COMPUTED_VALUE"""),"Sep 3, 2024")</f>
        <v>Sep 3, 2024</v>
      </c>
      <c r="E1921" s="160" t="str">
        <f ca="1">IFERROR(__xludf.DUMMYFUNCTION("""COMPUTED_VALUE"""),"Script 1")</f>
        <v>Script 1</v>
      </c>
      <c r="F1921" s="160"/>
      <c r="G1921" s="160"/>
      <c r="H1921" s="160"/>
      <c r="I1921" s="160"/>
      <c r="J1921" s="160"/>
      <c r="K1921" s="160"/>
      <c r="L1921" s="160" t="str">
        <f t="shared" ca="1" si="15"/>
        <v>Script 1</v>
      </c>
      <c r="M1921" s="161"/>
      <c r="N1921" s="150"/>
      <c r="O1921" s="150"/>
      <c r="P1921" s="150"/>
      <c r="Q1921" s="150"/>
      <c r="R1921" s="150"/>
      <c r="S1921" s="150"/>
      <c r="T1921" s="150"/>
      <c r="U1921" s="150"/>
      <c r="V1921" s="150"/>
      <c r="W1921" s="150"/>
      <c r="X1921" s="150"/>
      <c r="Y1921" s="150"/>
      <c r="Z1921" s="150"/>
      <c r="AA1921" s="150"/>
    </row>
    <row r="1922" spans="1:27" ht="12.75">
      <c r="A1922" s="150"/>
      <c r="B1922" s="158">
        <f t="shared" si="14"/>
        <v>1914</v>
      </c>
      <c r="C1922" s="159" t="str">
        <f ca="1">IFERROR(__xludf.DUMMYFUNCTION("""COMPUTED_VALUE"""),"nur fathia mutalib")</f>
        <v>nur fathia mutalib</v>
      </c>
      <c r="D1922" s="160" t="str">
        <f ca="1">IFERROR(__xludf.DUMMYFUNCTION("""COMPUTED_VALUE"""),"Sep 3, 2024")</f>
        <v>Sep 3, 2024</v>
      </c>
      <c r="E1922" s="160" t="str">
        <f ca="1">IFERROR(__xludf.DUMMYFUNCTION("""COMPUTED_VALUE"""),"Script 1")</f>
        <v>Script 1</v>
      </c>
      <c r="F1922" s="160"/>
      <c r="G1922" s="160"/>
      <c r="H1922" s="160"/>
      <c r="I1922" s="160"/>
      <c r="J1922" s="160"/>
      <c r="K1922" s="160"/>
      <c r="L1922" s="160" t="str">
        <f t="shared" ca="1" si="15"/>
        <v>Script 1</v>
      </c>
      <c r="M1922" s="161"/>
      <c r="N1922" s="150"/>
      <c r="O1922" s="150"/>
      <c r="P1922" s="150"/>
      <c r="Q1922" s="150"/>
      <c r="R1922" s="150"/>
      <c r="S1922" s="150"/>
      <c r="T1922" s="150"/>
      <c r="U1922" s="150"/>
      <c r="V1922" s="150"/>
      <c r="W1922" s="150"/>
      <c r="X1922" s="150"/>
      <c r="Y1922" s="150"/>
      <c r="Z1922" s="150"/>
      <c r="AA1922" s="150"/>
    </row>
    <row r="1923" spans="1:27" ht="12.75">
      <c r="A1923" s="150"/>
      <c r="B1923" s="158">
        <f t="shared" si="14"/>
        <v>1915</v>
      </c>
      <c r="C1923" s="159" t="str">
        <f ca="1">IFERROR(__xludf.DUMMYFUNCTION("""COMPUTED_VALUE"""),"Wafiy Muiz")</f>
        <v>Wafiy Muiz</v>
      </c>
      <c r="D1923" s="160" t="str">
        <f ca="1">IFERROR(__xludf.DUMMYFUNCTION("""COMPUTED_VALUE"""),"Sep 3, 2024")</f>
        <v>Sep 3, 2024</v>
      </c>
      <c r="E1923" s="160" t="str">
        <f ca="1">IFERROR(__xludf.DUMMYFUNCTION("""COMPUTED_VALUE"""),"Script 1")</f>
        <v>Script 1</v>
      </c>
      <c r="F1923" s="160"/>
      <c r="G1923" s="160"/>
      <c r="H1923" s="160"/>
      <c r="I1923" s="160"/>
      <c r="J1923" s="160"/>
      <c r="K1923" s="160"/>
      <c r="L1923" s="160" t="str">
        <f t="shared" ca="1" si="15"/>
        <v>Script 1</v>
      </c>
      <c r="M1923" s="161"/>
      <c r="N1923" s="150"/>
      <c r="O1923" s="150"/>
      <c r="P1923" s="150"/>
      <c r="Q1923" s="150"/>
      <c r="R1923" s="150"/>
      <c r="S1923" s="150"/>
      <c r="T1923" s="150"/>
      <c r="U1923" s="150"/>
      <c r="V1923" s="150"/>
      <c r="W1923" s="150"/>
      <c r="X1923" s="150"/>
      <c r="Y1923" s="150"/>
      <c r="Z1923" s="150"/>
      <c r="AA1923" s="150"/>
    </row>
    <row r="1924" spans="1:27" ht="12.75">
      <c r="A1924" s="150"/>
      <c r="B1924" s="158">
        <f t="shared" si="14"/>
        <v>1916</v>
      </c>
      <c r="C1924" s="159" t="str">
        <f ca="1">IFERROR(__xludf.DUMMYFUNCTION("""COMPUTED_VALUE"""),"Farehah Othman")</f>
        <v>Farehah Othman</v>
      </c>
      <c r="D1924" s="160" t="str">
        <f ca="1">IFERROR(__xludf.DUMMYFUNCTION("""COMPUTED_VALUE"""),"Sep 3, 2024")</f>
        <v>Sep 3, 2024</v>
      </c>
      <c r="E1924" s="160" t="str">
        <f ca="1">IFERROR(__xludf.DUMMYFUNCTION("""COMPUTED_VALUE"""),"Script 1")</f>
        <v>Script 1</v>
      </c>
      <c r="F1924" s="160"/>
      <c r="G1924" s="160"/>
      <c r="H1924" s="160"/>
      <c r="I1924" s="160"/>
      <c r="J1924" s="160"/>
      <c r="K1924" s="160"/>
      <c r="L1924" s="160" t="str">
        <f t="shared" ca="1" si="15"/>
        <v>Script 1</v>
      </c>
      <c r="M1924" s="161"/>
      <c r="N1924" s="150"/>
      <c r="O1924" s="150"/>
      <c r="P1924" s="150"/>
      <c r="Q1924" s="150"/>
      <c r="R1924" s="150"/>
      <c r="S1924" s="150"/>
      <c r="T1924" s="150"/>
      <c r="U1924" s="150"/>
      <c r="V1924" s="150"/>
      <c r="W1924" s="150"/>
      <c r="X1924" s="150"/>
      <c r="Y1924" s="150"/>
      <c r="Z1924" s="150"/>
      <c r="AA1924" s="150"/>
    </row>
    <row r="1925" spans="1:27" ht="12.75">
      <c r="A1925" s="150"/>
      <c r="B1925" s="158">
        <f t="shared" si="14"/>
        <v>1917</v>
      </c>
      <c r="C1925" s="159" t="str">
        <f ca="1">IFERROR(__xludf.DUMMYFUNCTION("""COMPUTED_VALUE"""),"Nur Fariza")</f>
        <v>Nur Fariza</v>
      </c>
      <c r="D1925" s="160" t="str">
        <f ca="1">IFERROR(__xludf.DUMMYFUNCTION("""COMPUTED_VALUE"""),"Sep 3, 2024")</f>
        <v>Sep 3, 2024</v>
      </c>
      <c r="E1925" s="160" t="str">
        <f ca="1">IFERROR(__xludf.DUMMYFUNCTION("""COMPUTED_VALUE"""),"Script 1")</f>
        <v>Script 1</v>
      </c>
      <c r="F1925" s="160"/>
      <c r="G1925" s="160"/>
      <c r="H1925" s="160"/>
      <c r="I1925" s="160"/>
      <c r="J1925" s="160"/>
      <c r="K1925" s="160"/>
      <c r="L1925" s="160" t="str">
        <f t="shared" ca="1" si="15"/>
        <v>Script 1</v>
      </c>
      <c r="M1925" s="161"/>
      <c r="N1925" s="150"/>
      <c r="O1925" s="150"/>
      <c r="P1925" s="150"/>
      <c r="Q1925" s="150"/>
      <c r="R1925" s="150"/>
      <c r="S1925" s="150"/>
      <c r="T1925" s="150"/>
      <c r="U1925" s="150"/>
      <c r="V1925" s="150"/>
      <c r="W1925" s="150"/>
      <c r="X1925" s="150"/>
      <c r="Y1925" s="150"/>
      <c r="Z1925" s="150"/>
      <c r="AA1925" s="150"/>
    </row>
    <row r="1926" spans="1:27" ht="12.75">
      <c r="A1926" s="150"/>
      <c r="B1926" s="158">
        <f t="shared" si="14"/>
        <v>1918</v>
      </c>
      <c r="C1926" s="159" t="str">
        <f ca="1">IFERROR(__xludf.DUMMYFUNCTION("""COMPUTED_VALUE"""),"Amir Aizat Ahmad")</f>
        <v>Amir Aizat Ahmad</v>
      </c>
      <c r="D1926" s="160" t="str">
        <f ca="1">IFERROR(__xludf.DUMMYFUNCTION("""COMPUTED_VALUE"""),"Sep 3, 2024")</f>
        <v>Sep 3, 2024</v>
      </c>
      <c r="E1926" s="160" t="str">
        <f ca="1">IFERROR(__xludf.DUMMYFUNCTION("""COMPUTED_VALUE"""),"Script 1")</f>
        <v>Script 1</v>
      </c>
      <c r="F1926" s="160"/>
      <c r="G1926" s="160"/>
      <c r="H1926" s="160"/>
      <c r="I1926" s="160"/>
      <c r="J1926" s="160"/>
      <c r="K1926" s="160"/>
      <c r="L1926" s="160" t="str">
        <f t="shared" ca="1" si="15"/>
        <v>Script 1</v>
      </c>
      <c r="M1926" s="161"/>
      <c r="N1926" s="150"/>
      <c r="O1926" s="150"/>
      <c r="P1926" s="150"/>
      <c r="Q1926" s="150"/>
      <c r="R1926" s="150"/>
      <c r="S1926" s="150"/>
      <c r="T1926" s="150"/>
      <c r="U1926" s="150"/>
      <c r="V1926" s="150"/>
      <c r="W1926" s="150"/>
      <c r="X1926" s="150"/>
      <c r="Y1926" s="150"/>
      <c r="Z1926" s="150"/>
      <c r="AA1926" s="150"/>
    </row>
    <row r="1927" spans="1:27" ht="12.75">
      <c r="A1927" s="150"/>
      <c r="B1927" s="158">
        <f t="shared" si="14"/>
        <v>1919</v>
      </c>
      <c r="C1927" s="159" t="str">
        <f ca="1">IFERROR(__xludf.DUMMYFUNCTION("""COMPUTED_VALUE"""),"Muhammad Naufal")</f>
        <v>Muhammad Naufal</v>
      </c>
      <c r="D1927" s="160" t="str">
        <f ca="1">IFERROR(__xludf.DUMMYFUNCTION("""COMPUTED_VALUE"""),"Sep 3, 2024")</f>
        <v>Sep 3, 2024</v>
      </c>
      <c r="E1927" s="160" t="str">
        <f ca="1">IFERROR(__xludf.DUMMYFUNCTION("""COMPUTED_VALUE"""),"Script 1")</f>
        <v>Script 1</v>
      </c>
      <c r="F1927" s="160"/>
      <c r="G1927" s="160"/>
      <c r="H1927" s="160"/>
      <c r="I1927" s="160"/>
      <c r="J1927" s="160"/>
      <c r="K1927" s="160"/>
      <c r="L1927" s="160" t="str">
        <f t="shared" ca="1" si="15"/>
        <v>Script 1</v>
      </c>
      <c r="M1927" s="161"/>
      <c r="N1927" s="150"/>
      <c r="O1927" s="150"/>
      <c r="P1927" s="150"/>
      <c r="Q1927" s="150"/>
      <c r="R1927" s="150"/>
      <c r="S1927" s="150"/>
      <c r="T1927" s="150"/>
      <c r="U1927" s="150"/>
      <c r="V1927" s="150"/>
      <c r="W1927" s="150"/>
      <c r="X1927" s="150"/>
      <c r="Y1927" s="150"/>
      <c r="Z1927" s="150"/>
      <c r="AA1927" s="150"/>
    </row>
    <row r="1928" spans="1:27" ht="12.75">
      <c r="A1928" s="150"/>
      <c r="B1928" s="158">
        <f t="shared" si="14"/>
        <v>1920</v>
      </c>
      <c r="C1928" s="159" t="str">
        <f ca="1">IFERROR(__xludf.DUMMYFUNCTION("""COMPUTED_VALUE"""),"Syahmi Khairudin")</f>
        <v>Syahmi Khairudin</v>
      </c>
      <c r="D1928" s="160" t="str">
        <f ca="1">IFERROR(__xludf.DUMMYFUNCTION("""COMPUTED_VALUE"""),"Sep 3, 2024")</f>
        <v>Sep 3, 2024</v>
      </c>
      <c r="E1928" s="160" t="str">
        <f ca="1">IFERROR(__xludf.DUMMYFUNCTION("""COMPUTED_VALUE"""),"Script 1")</f>
        <v>Script 1</v>
      </c>
      <c r="F1928" s="160"/>
      <c r="G1928" s="160"/>
      <c r="H1928" s="160"/>
      <c r="I1928" s="160"/>
      <c r="J1928" s="160"/>
      <c r="K1928" s="160"/>
      <c r="L1928" s="160" t="str">
        <f t="shared" ca="1" si="15"/>
        <v>Script 1</v>
      </c>
      <c r="M1928" s="161"/>
      <c r="N1928" s="150"/>
      <c r="O1928" s="150"/>
      <c r="P1928" s="150"/>
      <c r="Q1928" s="150"/>
      <c r="R1928" s="150"/>
      <c r="S1928" s="150"/>
      <c r="T1928" s="150"/>
      <c r="U1928" s="150"/>
      <c r="V1928" s="150"/>
      <c r="W1928" s="150"/>
      <c r="X1928" s="150"/>
      <c r="Y1928" s="150"/>
      <c r="Z1928" s="150"/>
      <c r="AA1928" s="150"/>
    </row>
    <row r="1929" spans="1:27" ht="12.75">
      <c r="A1929" s="150"/>
      <c r="B1929" s="158">
        <f t="shared" si="14"/>
        <v>1921</v>
      </c>
      <c r="C1929" s="159" t="str">
        <f ca="1">IFERROR(__xludf.DUMMYFUNCTION("""COMPUTED_VALUE"""),"Amisha Azman")</f>
        <v>Amisha Azman</v>
      </c>
      <c r="D1929" s="160" t="str">
        <f ca="1">IFERROR(__xludf.DUMMYFUNCTION("""COMPUTED_VALUE"""),"Sep 3, 2024")</f>
        <v>Sep 3, 2024</v>
      </c>
      <c r="E1929" s="160" t="str">
        <f ca="1">IFERROR(__xludf.DUMMYFUNCTION("""COMPUTED_VALUE"""),"Script 1")</f>
        <v>Script 1</v>
      </c>
      <c r="F1929" s="160"/>
      <c r="G1929" s="160"/>
      <c r="H1929" s="160"/>
      <c r="I1929" s="160"/>
      <c r="J1929" s="160"/>
      <c r="K1929" s="160"/>
      <c r="L1929" s="160" t="str">
        <f t="shared" ca="1" si="15"/>
        <v>Script 1</v>
      </c>
      <c r="M1929" s="161"/>
      <c r="N1929" s="150"/>
      <c r="O1929" s="150"/>
      <c r="P1929" s="150"/>
      <c r="Q1929" s="150"/>
      <c r="R1929" s="150"/>
      <c r="S1929" s="150"/>
      <c r="T1929" s="150"/>
      <c r="U1929" s="150"/>
      <c r="V1929" s="150"/>
      <c r="W1929" s="150"/>
      <c r="X1929" s="150"/>
      <c r="Y1929" s="150"/>
      <c r="Z1929" s="150"/>
      <c r="AA1929" s="150"/>
    </row>
    <row r="1930" spans="1:27" ht="12.75">
      <c r="A1930" s="150"/>
      <c r="B1930" s="158">
        <f t="shared" si="14"/>
        <v>1922</v>
      </c>
      <c r="C1930" s="159" t="str">
        <f ca="1">IFERROR(__xludf.DUMMYFUNCTION("""COMPUTED_VALUE"""),"Arisya Ahmad Zaini")</f>
        <v>Arisya Ahmad Zaini</v>
      </c>
      <c r="D1930" s="160" t="str">
        <f ca="1">IFERROR(__xludf.DUMMYFUNCTION("""COMPUTED_VALUE"""),"Sep 3, 2024")</f>
        <v>Sep 3, 2024</v>
      </c>
      <c r="E1930" s="160" t="str">
        <f ca="1">IFERROR(__xludf.DUMMYFUNCTION("""COMPUTED_VALUE"""),"Script 1")</f>
        <v>Script 1</v>
      </c>
      <c r="F1930" s="160"/>
      <c r="G1930" s="160"/>
      <c r="H1930" s="160"/>
      <c r="I1930" s="160"/>
      <c r="J1930" s="160"/>
      <c r="K1930" s="160"/>
      <c r="L1930" s="160" t="str">
        <f t="shared" ca="1" si="15"/>
        <v>Script 1</v>
      </c>
      <c r="M1930" s="161"/>
      <c r="N1930" s="150"/>
      <c r="O1930" s="150"/>
      <c r="P1930" s="150"/>
      <c r="Q1930" s="150"/>
      <c r="R1930" s="150"/>
      <c r="S1930" s="150"/>
      <c r="T1930" s="150"/>
      <c r="U1930" s="150"/>
      <c r="V1930" s="150"/>
      <c r="W1930" s="150"/>
      <c r="X1930" s="150"/>
      <c r="Y1930" s="150"/>
      <c r="Z1930" s="150"/>
      <c r="AA1930" s="150"/>
    </row>
    <row r="1931" spans="1:27" ht="12.75">
      <c r="A1931" s="150"/>
      <c r="B1931" s="158">
        <f t="shared" si="14"/>
        <v>1923</v>
      </c>
      <c r="C1931" s="159" t="str">
        <f ca="1">IFERROR(__xludf.DUMMYFUNCTION("""COMPUTED_VALUE"""),"Nik Irfan")</f>
        <v>Nik Irfan</v>
      </c>
      <c r="D1931" s="160" t="str">
        <f ca="1">IFERROR(__xludf.DUMMYFUNCTION("""COMPUTED_VALUE"""),"Sep 3, 2024")</f>
        <v>Sep 3, 2024</v>
      </c>
      <c r="E1931" s="160" t="str">
        <f ca="1">IFERROR(__xludf.DUMMYFUNCTION("""COMPUTED_VALUE"""),"Script 1")</f>
        <v>Script 1</v>
      </c>
      <c r="F1931" s="160"/>
      <c r="G1931" s="160"/>
      <c r="H1931" s="160"/>
      <c r="I1931" s="160"/>
      <c r="J1931" s="160"/>
      <c r="K1931" s="160"/>
      <c r="L1931" s="160" t="str">
        <f t="shared" ca="1" si="15"/>
        <v>Script 1</v>
      </c>
      <c r="M1931" s="161"/>
      <c r="N1931" s="150"/>
      <c r="O1931" s="150"/>
      <c r="P1931" s="150"/>
      <c r="Q1931" s="150"/>
      <c r="R1931" s="150"/>
      <c r="S1931" s="150"/>
      <c r="T1931" s="150"/>
      <c r="U1931" s="150"/>
      <c r="V1931" s="150"/>
      <c r="W1931" s="150"/>
      <c r="X1931" s="150"/>
      <c r="Y1931" s="150"/>
      <c r="Z1931" s="150"/>
      <c r="AA1931" s="150"/>
    </row>
    <row r="1932" spans="1:27" ht="12.75">
      <c r="A1932" s="150"/>
      <c r="B1932" s="158">
        <f t="shared" si="14"/>
        <v>1924</v>
      </c>
      <c r="C1932" s="159" t="str">
        <f ca="1">IFERROR(__xludf.DUMMYFUNCTION("""COMPUTED_VALUE"""),"Ardini Athirah Jamaluddin")</f>
        <v>Ardini Athirah Jamaluddin</v>
      </c>
      <c r="D1932" s="160" t="str">
        <f ca="1">IFERROR(__xludf.DUMMYFUNCTION("""COMPUTED_VALUE"""),"Sep 3, 2024")</f>
        <v>Sep 3, 2024</v>
      </c>
      <c r="E1932" s="160" t="str">
        <f ca="1">IFERROR(__xludf.DUMMYFUNCTION("""COMPUTED_VALUE"""),"Script 1")</f>
        <v>Script 1</v>
      </c>
      <c r="F1932" s="160"/>
      <c r="G1932" s="160"/>
      <c r="H1932" s="160"/>
      <c r="I1932" s="160"/>
      <c r="J1932" s="160"/>
      <c r="K1932" s="160"/>
      <c r="L1932" s="160" t="str">
        <f t="shared" ca="1" si="15"/>
        <v>Script 1</v>
      </c>
      <c r="M1932" s="161"/>
      <c r="N1932" s="150"/>
      <c r="O1932" s="150"/>
      <c r="P1932" s="150"/>
      <c r="Q1932" s="150"/>
      <c r="R1932" s="150"/>
      <c r="S1932" s="150"/>
      <c r="T1932" s="150"/>
      <c r="U1932" s="150"/>
      <c r="V1932" s="150"/>
      <c r="W1932" s="150"/>
      <c r="X1932" s="150"/>
      <c r="Y1932" s="150"/>
      <c r="Z1932" s="150"/>
      <c r="AA1932" s="150"/>
    </row>
    <row r="1933" spans="1:27" ht="12.75">
      <c r="A1933" s="150"/>
      <c r="B1933" s="158">
        <f t="shared" si="14"/>
        <v>1925</v>
      </c>
      <c r="C1933" s="159" t="str">
        <f ca="1">IFERROR(__xludf.DUMMYFUNCTION("""COMPUTED_VALUE"""),"Nur Fariz Aqashah Mohd Fadzli")</f>
        <v>Nur Fariz Aqashah Mohd Fadzli</v>
      </c>
      <c r="D1933" s="160" t="str">
        <f ca="1">IFERROR(__xludf.DUMMYFUNCTION("""COMPUTED_VALUE"""),"Sep 3, 2024")</f>
        <v>Sep 3, 2024</v>
      </c>
      <c r="E1933" s="160" t="str">
        <f ca="1">IFERROR(__xludf.DUMMYFUNCTION("""COMPUTED_VALUE"""),"Script 1")</f>
        <v>Script 1</v>
      </c>
      <c r="F1933" s="160"/>
      <c r="G1933" s="160"/>
      <c r="H1933" s="160"/>
      <c r="I1933" s="160"/>
      <c r="J1933" s="160"/>
      <c r="K1933" s="160"/>
      <c r="L1933" s="160" t="str">
        <f t="shared" ca="1" si="15"/>
        <v>Script 1</v>
      </c>
      <c r="M1933" s="161"/>
      <c r="N1933" s="150"/>
      <c r="O1933" s="150"/>
      <c r="P1933" s="150"/>
      <c r="Q1933" s="150"/>
      <c r="R1933" s="150"/>
      <c r="S1933" s="150"/>
      <c r="T1933" s="150"/>
      <c r="U1933" s="150"/>
      <c r="V1933" s="150"/>
      <c r="W1933" s="150"/>
      <c r="X1933" s="150"/>
      <c r="Y1933" s="150"/>
      <c r="Z1933" s="150"/>
      <c r="AA1933" s="150"/>
    </row>
    <row r="1934" spans="1:27" ht="12.75">
      <c r="A1934" s="150"/>
      <c r="B1934" s="158">
        <f t="shared" si="14"/>
        <v>1926</v>
      </c>
      <c r="C1934" s="159" t="str">
        <f ca="1">IFERROR(__xludf.DUMMYFUNCTION("""COMPUTED_VALUE"""),"Ir. Ts. Dr. Muhammad Hanif Ramlee")</f>
        <v>Ir. Ts. Dr. Muhammad Hanif Ramlee</v>
      </c>
      <c r="D1934" s="160" t="str">
        <f ca="1">IFERROR(__xludf.DUMMYFUNCTION("""COMPUTED_VALUE"""),"Sep 3, 2024")</f>
        <v>Sep 3, 2024</v>
      </c>
      <c r="E1934" s="160" t="str">
        <f ca="1">IFERROR(__xludf.DUMMYFUNCTION("""COMPUTED_VALUE"""),"Script 1")</f>
        <v>Script 1</v>
      </c>
      <c r="F1934" s="160"/>
      <c r="G1934" s="160"/>
      <c r="H1934" s="160"/>
      <c r="I1934" s="160"/>
      <c r="J1934" s="160"/>
      <c r="K1934" s="160"/>
      <c r="L1934" s="160" t="str">
        <f t="shared" ca="1" si="15"/>
        <v>Script 1</v>
      </c>
      <c r="M1934" s="161"/>
      <c r="N1934" s="150"/>
      <c r="O1934" s="150"/>
      <c r="P1934" s="150"/>
      <c r="Q1934" s="150"/>
      <c r="R1934" s="150"/>
      <c r="S1934" s="150"/>
      <c r="T1934" s="150"/>
      <c r="U1934" s="150"/>
      <c r="V1934" s="150"/>
      <c r="W1934" s="150"/>
      <c r="X1934" s="150"/>
      <c r="Y1934" s="150"/>
      <c r="Z1934" s="150"/>
      <c r="AA1934" s="150"/>
    </row>
    <row r="1935" spans="1:27" ht="12.75">
      <c r="A1935" s="150"/>
      <c r="B1935" s="158">
        <f t="shared" si="14"/>
        <v>1927</v>
      </c>
      <c r="C1935" s="159" t="str">
        <f ca="1">IFERROR(__xludf.DUMMYFUNCTION("""COMPUTED_VALUE"""),"Nur Anisah")</f>
        <v>Nur Anisah</v>
      </c>
      <c r="D1935" s="160" t="str">
        <f ca="1">IFERROR(__xludf.DUMMYFUNCTION("""COMPUTED_VALUE"""),"Sep 3, 2024")</f>
        <v>Sep 3, 2024</v>
      </c>
      <c r="E1935" s="160" t="str">
        <f ca="1">IFERROR(__xludf.DUMMYFUNCTION("""COMPUTED_VALUE"""),"Script 1")</f>
        <v>Script 1</v>
      </c>
      <c r="F1935" s="160"/>
      <c r="G1935" s="160"/>
      <c r="H1935" s="160"/>
      <c r="I1935" s="160"/>
      <c r="J1935" s="160"/>
      <c r="K1935" s="160"/>
      <c r="L1935" s="160" t="str">
        <f t="shared" ca="1" si="15"/>
        <v>Script 1</v>
      </c>
      <c r="M1935" s="161"/>
      <c r="N1935" s="150"/>
      <c r="O1935" s="150"/>
      <c r="P1935" s="150"/>
      <c r="Q1935" s="150"/>
      <c r="R1935" s="150"/>
      <c r="S1935" s="150"/>
      <c r="T1935" s="150"/>
      <c r="U1935" s="150"/>
      <c r="V1935" s="150"/>
      <c r="W1935" s="150"/>
      <c r="X1935" s="150"/>
      <c r="Y1935" s="150"/>
      <c r="Z1935" s="150"/>
      <c r="AA1935" s="150"/>
    </row>
    <row r="1936" spans="1:27" ht="12.75">
      <c r="A1936" s="150"/>
      <c r="B1936" s="158">
        <f t="shared" si="14"/>
        <v>1928</v>
      </c>
      <c r="C1936" s="159" t="str">
        <f ca="1">IFERROR(__xludf.DUMMYFUNCTION("""COMPUTED_VALUE"""),"NUR SABRINA AHMAD NAZRI")</f>
        <v>NUR SABRINA AHMAD NAZRI</v>
      </c>
      <c r="D1936" s="160" t="str">
        <f ca="1">IFERROR(__xludf.DUMMYFUNCTION("""COMPUTED_VALUE"""),"Sep 3, 2024")</f>
        <v>Sep 3, 2024</v>
      </c>
      <c r="E1936" s="160" t="str">
        <f ca="1">IFERROR(__xludf.DUMMYFUNCTION("""COMPUTED_VALUE"""),"Script 1")</f>
        <v>Script 1</v>
      </c>
      <c r="F1936" s="160"/>
      <c r="G1936" s="160"/>
      <c r="H1936" s="160"/>
      <c r="I1936" s="160"/>
      <c r="J1936" s="160"/>
      <c r="K1936" s="160"/>
      <c r="L1936" s="160" t="str">
        <f t="shared" ca="1" si="15"/>
        <v>Script 1</v>
      </c>
      <c r="M1936" s="161"/>
      <c r="N1936" s="150"/>
      <c r="O1936" s="150"/>
      <c r="P1936" s="150"/>
      <c r="Q1936" s="150"/>
      <c r="R1936" s="150"/>
      <c r="S1936" s="150"/>
      <c r="T1936" s="150"/>
      <c r="U1936" s="150"/>
      <c r="V1936" s="150"/>
      <c r="W1936" s="150"/>
      <c r="X1936" s="150"/>
      <c r="Y1936" s="150"/>
      <c r="Z1936" s="150"/>
      <c r="AA1936" s="150"/>
    </row>
    <row r="1937" spans="1:27" ht="12.75">
      <c r="A1937" s="150"/>
      <c r="B1937" s="158">
        <f t="shared" si="14"/>
        <v>1929</v>
      </c>
      <c r="C1937" s="159" t="str">
        <f ca="1">IFERROR(__xludf.DUMMYFUNCTION("""COMPUTED_VALUE"""),"Sabrina Zahir")</f>
        <v>Sabrina Zahir</v>
      </c>
      <c r="D1937" s="160" t="str">
        <f ca="1">IFERROR(__xludf.DUMMYFUNCTION("""COMPUTED_VALUE"""),"Sep 3, 2024")</f>
        <v>Sep 3, 2024</v>
      </c>
      <c r="E1937" s="160" t="str">
        <f ca="1">IFERROR(__xludf.DUMMYFUNCTION("""COMPUTED_VALUE"""),"Script 1")</f>
        <v>Script 1</v>
      </c>
      <c r="F1937" s="160"/>
      <c r="G1937" s="160"/>
      <c r="H1937" s="160"/>
      <c r="I1937" s="160"/>
      <c r="J1937" s="160"/>
      <c r="K1937" s="160"/>
      <c r="L1937" s="160" t="str">
        <f t="shared" ca="1" si="15"/>
        <v>Script 1</v>
      </c>
      <c r="M1937" s="161"/>
      <c r="N1937" s="150"/>
      <c r="O1937" s="150"/>
      <c r="P1937" s="150"/>
      <c r="Q1937" s="150"/>
      <c r="R1937" s="150"/>
      <c r="S1937" s="150"/>
      <c r="T1937" s="150"/>
      <c r="U1937" s="150"/>
      <c r="V1937" s="150"/>
      <c r="W1937" s="150"/>
      <c r="X1937" s="150"/>
      <c r="Y1937" s="150"/>
      <c r="Z1937" s="150"/>
      <c r="AA1937" s="150"/>
    </row>
    <row r="1938" spans="1:27" ht="12.75">
      <c r="A1938" s="150"/>
      <c r="B1938" s="158">
        <f t="shared" si="14"/>
        <v>1930</v>
      </c>
      <c r="C1938" s="159" t="str">
        <f ca="1">IFERROR(__xludf.DUMMYFUNCTION("""COMPUTED_VALUE"""),"Nur Leana")</f>
        <v>Nur Leana</v>
      </c>
      <c r="D1938" s="160" t="str">
        <f ca="1">IFERROR(__xludf.DUMMYFUNCTION("""COMPUTED_VALUE"""),"Sep 3, 2024")</f>
        <v>Sep 3, 2024</v>
      </c>
      <c r="E1938" s="160" t="str">
        <f ca="1">IFERROR(__xludf.DUMMYFUNCTION("""COMPUTED_VALUE"""),"Script 1")</f>
        <v>Script 1</v>
      </c>
      <c r="F1938" s="160"/>
      <c r="G1938" s="160"/>
      <c r="H1938" s="160"/>
      <c r="I1938" s="160"/>
      <c r="J1938" s="160"/>
      <c r="K1938" s="160"/>
      <c r="L1938" s="160" t="str">
        <f t="shared" ca="1" si="15"/>
        <v>Script 1</v>
      </c>
      <c r="M1938" s="161"/>
      <c r="N1938" s="150"/>
      <c r="O1938" s="150"/>
      <c r="P1938" s="150"/>
      <c r="Q1938" s="150"/>
      <c r="R1938" s="150"/>
      <c r="S1938" s="150"/>
      <c r="T1938" s="150"/>
      <c r="U1938" s="150"/>
      <c r="V1938" s="150"/>
      <c r="W1938" s="150"/>
      <c r="X1938" s="150"/>
      <c r="Y1938" s="150"/>
      <c r="Z1938" s="150"/>
      <c r="AA1938" s="150"/>
    </row>
    <row r="1939" spans="1:27" ht="12.75">
      <c r="A1939" s="150"/>
      <c r="B1939" s="158">
        <f t="shared" si="14"/>
        <v>1931</v>
      </c>
      <c r="C1939" s="159" t="str">
        <f ca="1">IFERROR(__xludf.DUMMYFUNCTION("""COMPUTED_VALUE"""),"Siti Nurdinie")</f>
        <v>Siti Nurdinie</v>
      </c>
      <c r="D1939" s="160" t="str">
        <f ca="1">IFERROR(__xludf.DUMMYFUNCTION("""COMPUTED_VALUE"""),"Sep 3, 2024")</f>
        <v>Sep 3, 2024</v>
      </c>
      <c r="E1939" s="160" t="str">
        <f ca="1">IFERROR(__xludf.DUMMYFUNCTION("""COMPUTED_VALUE"""),"Script 1")</f>
        <v>Script 1</v>
      </c>
      <c r="F1939" s="160"/>
      <c r="G1939" s="160"/>
      <c r="H1939" s="160"/>
      <c r="I1939" s="160"/>
      <c r="J1939" s="160"/>
      <c r="K1939" s="160"/>
      <c r="L1939" s="160" t="str">
        <f t="shared" ca="1" si="15"/>
        <v>Script 1</v>
      </c>
      <c r="M1939" s="161"/>
      <c r="N1939" s="150"/>
      <c r="O1939" s="150"/>
      <c r="P1939" s="150"/>
      <c r="Q1939" s="150"/>
      <c r="R1939" s="150"/>
      <c r="S1939" s="150"/>
      <c r="T1939" s="150"/>
      <c r="U1939" s="150"/>
      <c r="V1939" s="150"/>
      <c r="W1939" s="150"/>
      <c r="X1939" s="150"/>
      <c r="Y1939" s="150"/>
      <c r="Z1939" s="150"/>
      <c r="AA1939" s="150"/>
    </row>
    <row r="1940" spans="1:27" ht="12.75">
      <c r="A1940" s="150"/>
      <c r="B1940" s="158">
        <f t="shared" si="14"/>
        <v>1932</v>
      </c>
      <c r="C1940" s="159" t="str">
        <f ca="1">IFERROR(__xludf.DUMMYFUNCTION("""COMPUTED_VALUE"""),"Qasdina Marsya Azhar")</f>
        <v>Qasdina Marsya Azhar</v>
      </c>
      <c r="D1940" s="160" t="str">
        <f ca="1">IFERROR(__xludf.DUMMYFUNCTION("""COMPUTED_VALUE"""),"Sep 3, 2024")</f>
        <v>Sep 3, 2024</v>
      </c>
      <c r="E1940" s="160" t="str">
        <f ca="1">IFERROR(__xludf.DUMMYFUNCTION("""COMPUTED_VALUE"""),"Script 1")</f>
        <v>Script 1</v>
      </c>
      <c r="F1940" s="160"/>
      <c r="G1940" s="160"/>
      <c r="H1940" s="160"/>
      <c r="I1940" s="160"/>
      <c r="J1940" s="160"/>
      <c r="K1940" s="160"/>
      <c r="L1940" s="160" t="str">
        <f t="shared" ca="1" si="15"/>
        <v>Script 1</v>
      </c>
      <c r="M1940" s="161"/>
      <c r="N1940" s="150"/>
      <c r="O1940" s="150"/>
      <c r="P1940" s="150"/>
      <c r="Q1940" s="150"/>
      <c r="R1940" s="150"/>
      <c r="S1940" s="150"/>
      <c r="T1940" s="150"/>
      <c r="U1940" s="150"/>
      <c r="V1940" s="150"/>
      <c r="W1940" s="150"/>
      <c r="X1940" s="150"/>
      <c r="Y1940" s="150"/>
      <c r="Z1940" s="150"/>
      <c r="AA1940" s="150"/>
    </row>
    <row r="1941" spans="1:27" ht="12.75">
      <c r="A1941" s="150"/>
      <c r="B1941" s="158">
        <f t="shared" si="14"/>
        <v>1933</v>
      </c>
      <c r="C1941" s="159" t="str">
        <f ca="1">IFERROR(__xludf.DUMMYFUNCTION("""COMPUTED_VALUE"""),"Nur Aqilah Azmi")</f>
        <v>Nur Aqilah Azmi</v>
      </c>
      <c r="D1941" s="160" t="str">
        <f ca="1">IFERROR(__xludf.DUMMYFUNCTION("""COMPUTED_VALUE"""),"Sep 3, 2024")</f>
        <v>Sep 3, 2024</v>
      </c>
      <c r="E1941" s="160" t="str">
        <f ca="1">IFERROR(__xludf.DUMMYFUNCTION("""COMPUTED_VALUE"""),"Script 1")</f>
        <v>Script 1</v>
      </c>
      <c r="F1941" s="160"/>
      <c r="G1941" s="160"/>
      <c r="H1941" s="160"/>
      <c r="I1941" s="160"/>
      <c r="J1941" s="160"/>
      <c r="K1941" s="160"/>
      <c r="L1941" s="160" t="str">
        <f t="shared" ca="1" si="15"/>
        <v>Script 1</v>
      </c>
      <c r="M1941" s="161"/>
      <c r="N1941" s="150"/>
      <c r="O1941" s="150"/>
      <c r="P1941" s="150"/>
      <c r="Q1941" s="150"/>
      <c r="R1941" s="150"/>
      <c r="S1941" s="150"/>
      <c r="T1941" s="150"/>
      <c r="U1941" s="150"/>
      <c r="V1941" s="150"/>
      <c r="W1941" s="150"/>
      <c r="X1941" s="150"/>
      <c r="Y1941" s="150"/>
      <c r="Z1941" s="150"/>
      <c r="AA1941" s="150"/>
    </row>
    <row r="1942" spans="1:27" ht="12.75">
      <c r="A1942" s="150"/>
      <c r="B1942" s="158">
        <f t="shared" si="14"/>
        <v>1934</v>
      </c>
      <c r="C1942" s="159" t="str">
        <f ca="1">IFERROR(__xludf.DUMMYFUNCTION("""COMPUTED_VALUE"""),"Akmal Hazizie")</f>
        <v>Akmal Hazizie</v>
      </c>
      <c r="D1942" s="160" t="str">
        <f ca="1">IFERROR(__xludf.DUMMYFUNCTION("""COMPUTED_VALUE"""),"Sep 3, 2024")</f>
        <v>Sep 3, 2024</v>
      </c>
      <c r="E1942" s="160" t="str">
        <f ca="1">IFERROR(__xludf.DUMMYFUNCTION("""COMPUTED_VALUE"""),"Script 1")</f>
        <v>Script 1</v>
      </c>
      <c r="F1942" s="160"/>
      <c r="G1942" s="160"/>
      <c r="H1942" s="160"/>
      <c r="I1942" s="160"/>
      <c r="J1942" s="160"/>
      <c r="K1942" s="160"/>
      <c r="L1942" s="160" t="str">
        <f t="shared" ca="1" si="15"/>
        <v>Script 1</v>
      </c>
      <c r="M1942" s="161"/>
      <c r="N1942" s="150"/>
      <c r="O1942" s="150"/>
      <c r="P1942" s="150"/>
      <c r="Q1942" s="150"/>
      <c r="R1942" s="150"/>
      <c r="S1942" s="150"/>
      <c r="T1942" s="150"/>
      <c r="U1942" s="150"/>
      <c r="V1942" s="150"/>
      <c r="W1942" s="150"/>
      <c r="X1942" s="150"/>
      <c r="Y1942" s="150"/>
      <c r="Z1942" s="150"/>
      <c r="AA1942" s="150"/>
    </row>
    <row r="1943" spans="1:27" ht="12.75">
      <c r="A1943" s="150"/>
      <c r="B1943" s="158">
        <f t="shared" si="14"/>
        <v>1935</v>
      </c>
      <c r="C1943" s="159" t="str">
        <f ca="1">IFERROR(__xludf.DUMMYFUNCTION("""COMPUTED_VALUE"""),"Adrianna Zamry")</f>
        <v>Adrianna Zamry</v>
      </c>
      <c r="D1943" s="160" t="str">
        <f ca="1">IFERROR(__xludf.DUMMYFUNCTION("""COMPUTED_VALUE"""),"Sep 3, 2024")</f>
        <v>Sep 3, 2024</v>
      </c>
      <c r="E1943" s="160" t="str">
        <f ca="1">IFERROR(__xludf.DUMMYFUNCTION("""COMPUTED_VALUE"""),"Script 1")</f>
        <v>Script 1</v>
      </c>
      <c r="F1943" s="160"/>
      <c r="G1943" s="160"/>
      <c r="H1943" s="160"/>
      <c r="I1943" s="160"/>
      <c r="J1943" s="160"/>
      <c r="K1943" s="160"/>
      <c r="L1943" s="160" t="str">
        <f t="shared" ca="1" si="15"/>
        <v>Script 1</v>
      </c>
      <c r="M1943" s="161"/>
      <c r="N1943" s="150"/>
      <c r="O1943" s="150"/>
      <c r="P1943" s="150"/>
      <c r="Q1943" s="150"/>
      <c r="R1943" s="150"/>
      <c r="S1943" s="150"/>
      <c r="T1943" s="150"/>
      <c r="U1943" s="150"/>
      <c r="V1943" s="150"/>
      <c r="W1943" s="150"/>
      <c r="X1943" s="150"/>
      <c r="Y1943" s="150"/>
      <c r="Z1943" s="150"/>
      <c r="AA1943" s="150"/>
    </row>
    <row r="1944" spans="1:27" ht="12.75">
      <c r="A1944" s="150"/>
      <c r="B1944" s="158">
        <f t="shared" si="14"/>
        <v>1936</v>
      </c>
      <c r="C1944" s="159" t="str">
        <f ca="1">IFERROR(__xludf.DUMMYFUNCTION("""COMPUTED_VALUE"""),"Wan Nursahira Bt Wan Noor")</f>
        <v>Wan Nursahira Bt Wan Noor</v>
      </c>
      <c r="D1944" s="160" t="str">
        <f ca="1">IFERROR(__xludf.DUMMYFUNCTION("""COMPUTED_VALUE"""),"Sep 3, 2024")</f>
        <v>Sep 3, 2024</v>
      </c>
      <c r="E1944" s="160" t="str">
        <f ca="1">IFERROR(__xludf.DUMMYFUNCTION("""COMPUTED_VALUE"""),"Script 1")</f>
        <v>Script 1</v>
      </c>
      <c r="F1944" s="160"/>
      <c r="G1944" s="160"/>
      <c r="H1944" s="160"/>
      <c r="I1944" s="160"/>
      <c r="J1944" s="160"/>
      <c r="K1944" s="160"/>
      <c r="L1944" s="160" t="str">
        <f t="shared" ca="1" si="15"/>
        <v>Script 1</v>
      </c>
      <c r="M1944" s="161"/>
      <c r="N1944" s="150"/>
      <c r="O1944" s="150"/>
      <c r="P1944" s="150"/>
      <c r="Q1944" s="150"/>
      <c r="R1944" s="150"/>
      <c r="S1944" s="150"/>
      <c r="T1944" s="150"/>
      <c r="U1944" s="150"/>
      <c r="V1944" s="150"/>
      <c r="W1944" s="150"/>
      <c r="X1944" s="150"/>
      <c r="Y1944" s="150"/>
      <c r="Z1944" s="150"/>
      <c r="AA1944" s="150"/>
    </row>
    <row r="1945" spans="1:27" ht="12.75">
      <c r="A1945" s="150"/>
      <c r="B1945" s="158">
        <f t="shared" si="14"/>
        <v>1937</v>
      </c>
      <c r="C1945" s="159" t="str">
        <f ca="1">IFERROR(__xludf.DUMMYFUNCTION("""COMPUTED_VALUE"""),"Hany Syaza")</f>
        <v>Hany Syaza</v>
      </c>
      <c r="D1945" s="160" t="str">
        <f ca="1">IFERROR(__xludf.DUMMYFUNCTION("""COMPUTED_VALUE"""),"Sep 3, 2024")</f>
        <v>Sep 3, 2024</v>
      </c>
      <c r="E1945" s="160" t="str">
        <f ca="1">IFERROR(__xludf.DUMMYFUNCTION("""COMPUTED_VALUE"""),"Script 1")</f>
        <v>Script 1</v>
      </c>
      <c r="F1945" s="160"/>
      <c r="G1945" s="160"/>
      <c r="H1945" s="160"/>
      <c r="I1945" s="160"/>
      <c r="J1945" s="160"/>
      <c r="K1945" s="160"/>
      <c r="L1945" s="160" t="str">
        <f t="shared" ca="1" si="15"/>
        <v>Script 1</v>
      </c>
      <c r="M1945" s="161"/>
      <c r="N1945" s="150"/>
      <c r="O1945" s="150"/>
      <c r="P1945" s="150"/>
      <c r="Q1945" s="150"/>
      <c r="R1945" s="150"/>
      <c r="S1945" s="150"/>
      <c r="T1945" s="150"/>
      <c r="U1945" s="150"/>
      <c r="V1945" s="150"/>
      <c r="W1945" s="150"/>
      <c r="X1945" s="150"/>
      <c r="Y1945" s="150"/>
      <c r="Z1945" s="150"/>
      <c r="AA1945" s="150"/>
    </row>
    <row r="1946" spans="1:27" ht="12.75">
      <c r="A1946" s="150"/>
      <c r="B1946" s="158">
        <f t="shared" si="14"/>
        <v>1938</v>
      </c>
      <c r="C1946" s="159" t="str">
        <f ca="1">IFERROR(__xludf.DUMMYFUNCTION("""COMPUTED_VALUE"""),"Muhammad Arif Hakimi bin Abdul Rahman")</f>
        <v>Muhammad Arif Hakimi bin Abdul Rahman</v>
      </c>
      <c r="D1946" s="160" t="str">
        <f ca="1">IFERROR(__xludf.DUMMYFUNCTION("""COMPUTED_VALUE"""),"Sep 3, 2024")</f>
        <v>Sep 3, 2024</v>
      </c>
      <c r="E1946" s="160" t="str">
        <f ca="1">IFERROR(__xludf.DUMMYFUNCTION("""COMPUTED_VALUE"""),"Script 1")</f>
        <v>Script 1</v>
      </c>
      <c r="F1946" s="160"/>
      <c r="G1946" s="160"/>
      <c r="H1946" s="160"/>
      <c r="I1946" s="160"/>
      <c r="J1946" s="160"/>
      <c r="K1946" s="160"/>
      <c r="L1946" s="160" t="str">
        <f t="shared" ca="1" si="15"/>
        <v>Script 1</v>
      </c>
      <c r="M1946" s="161"/>
      <c r="N1946" s="150"/>
      <c r="O1946" s="150"/>
      <c r="P1946" s="150"/>
      <c r="Q1946" s="150"/>
      <c r="R1946" s="150"/>
      <c r="S1946" s="150"/>
      <c r="T1946" s="150"/>
      <c r="U1946" s="150"/>
      <c r="V1946" s="150"/>
      <c r="W1946" s="150"/>
      <c r="X1946" s="150"/>
      <c r="Y1946" s="150"/>
      <c r="Z1946" s="150"/>
      <c r="AA1946" s="150"/>
    </row>
    <row r="1947" spans="1:27" ht="12.75">
      <c r="A1947" s="150"/>
      <c r="B1947" s="158">
        <f t="shared" si="14"/>
        <v>1939</v>
      </c>
      <c r="C1947" s="159" t="str">
        <f ca="1">IFERROR(__xludf.DUMMYFUNCTION("""COMPUTED_VALUE"""),"Nur Athirah Yahdy")</f>
        <v>Nur Athirah Yahdy</v>
      </c>
      <c r="D1947" s="160" t="str">
        <f ca="1">IFERROR(__xludf.DUMMYFUNCTION("""COMPUTED_VALUE"""),"Sep 3, 2024")</f>
        <v>Sep 3, 2024</v>
      </c>
      <c r="E1947" s="160" t="str">
        <f ca="1">IFERROR(__xludf.DUMMYFUNCTION("""COMPUTED_VALUE"""),"Script 1")</f>
        <v>Script 1</v>
      </c>
      <c r="F1947" s="160"/>
      <c r="G1947" s="160"/>
      <c r="H1947" s="160"/>
      <c r="I1947" s="160"/>
      <c r="J1947" s="160"/>
      <c r="K1947" s="160"/>
      <c r="L1947" s="160" t="str">
        <f t="shared" ca="1" si="15"/>
        <v>Script 1</v>
      </c>
      <c r="M1947" s="161"/>
      <c r="N1947" s="150"/>
      <c r="O1947" s="150"/>
      <c r="P1947" s="150"/>
      <c r="Q1947" s="150"/>
      <c r="R1947" s="150"/>
      <c r="S1947" s="150"/>
      <c r="T1947" s="150"/>
      <c r="U1947" s="150"/>
      <c r="V1947" s="150"/>
      <c r="W1947" s="150"/>
      <c r="X1947" s="150"/>
      <c r="Y1947" s="150"/>
      <c r="Z1947" s="150"/>
      <c r="AA1947" s="150"/>
    </row>
    <row r="1948" spans="1:27" ht="12.75">
      <c r="A1948" s="150"/>
      <c r="B1948" s="158">
        <f t="shared" si="14"/>
        <v>1940</v>
      </c>
      <c r="C1948" s="159" t="str">
        <f ca="1">IFERROR(__xludf.DUMMYFUNCTION("""COMPUTED_VALUE"""),"Eifa Hakham")</f>
        <v>Eifa Hakham</v>
      </c>
      <c r="D1948" s="160" t="str">
        <f ca="1">IFERROR(__xludf.DUMMYFUNCTION("""COMPUTED_VALUE"""),"Sep 3, 2024")</f>
        <v>Sep 3, 2024</v>
      </c>
      <c r="E1948" s="160" t="str">
        <f ca="1">IFERROR(__xludf.DUMMYFUNCTION("""COMPUTED_VALUE"""),"Script 1")</f>
        <v>Script 1</v>
      </c>
      <c r="F1948" s="160"/>
      <c r="G1948" s="160"/>
      <c r="H1948" s="160"/>
      <c r="I1948" s="160"/>
      <c r="J1948" s="160"/>
      <c r="K1948" s="160"/>
      <c r="L1948" s="160" t="str">
        <f t="shared" ca="1" si="15"/>
        <v>Script 1</v>
      </c>
      <c r="M1948" s="161"/>
      <c r="N1948" s="150"/>
      <c r="O1948" s="150"/>
      <c r="P1948" s="150"/>
      <c r="Q1948" s="150"/>
      <c r="R1948" s="150"/>
      <c r="S1948" s="150"/>
      <c r="T1948" s="150"/>
      <c r="U1948" s="150"/>
      <c r="V1948" s="150"/>
      <c r="W1948" s="150"/>
      <c r="X1948" s="150"/>
      <c r="Y1948" s="150"/>
      <c r="Z1948" s="150"/>
      <c r="AA1948" s="150"/>
    </row>
    <row r="1949" spans="1:27" ht="12.75">
      <c r="A1949" s="150"/>
      <c r="B1949" s="158">
        <f t="shared" si="14"/>
        <v>1941</v>
      </c>
      <c r="C1949" s="159" t="str">
        <f ca="1">IFERROR(__xludf.DUMMYFUNCTION("""COMPUTED_VALUE"""),"Siti Norbalqis")</f>
        <v>Siti Norbalqis</v>
      </c>
      <c r="D1949" s="160" t="str">
        <f ca="1">IFERROR(__xludf.DUMMYFUNCTION("""COMPUTED_VALUE"""),"Sep 3, 2024")</f>
        <v>Sep 3, 2024</v>
      </c>
      <c r="E1949" s="160" t="str">
        <f ca="1">IFERROR(__xludf.DUMMYFUNCTION("""COMPUTED_VALUE"""),"Script 1")</f>
        <v>Script 1</v>
      </c>
      <c r="F1949" s="160"/>
      <c r="G1949" s="160"/>
      <c r="H1949" s="160"/>
      <c r="I1949" s="160"/>
      <c r="J1949" s="160"/>
      <c r="K1949" s="160"/>
      <c r="L1949" s="160" t="str">
        <f t="shared" ca="1" si="15"/>
        <v>Script 1</v>
      </c>
      <c r="M1949" s="161"/>
      <c r="N1949" s="150"/>
      <c r="O1949" s="150"/>
      <c r="P1949" s="150"/>
      <c r="Q1949" s="150"/>
      <c r="R1949" s="150"/>
      <c r="S1949" s="150"/>
      <c r="T1949" s="150"/>
      <c r="U1949" s="150"/>
      <c r="V1949" s="150"/>
      <c r="W1949" s="150"/>
      <c r="X1949" s="150"/>
      <c r="Y1949" s="150"/>
      <c r="Z1949" s="150"/>
      <c r="AA1949" s="150"/>
    </row>
    <row r="1950" spans="1:27" ht="12.75">
      <c r="A1950" s="150"/>
      <c r="B1950" s="158">
        <f t="shared" si="14"/>
        <v>1942</v>
      </c>
      <c r="C1950" s="159" t="str">
        <f ca="1">IFERROR(__xludf.DUMMYFUNCTION("""COMPUTED_VALUE"""),"Afefa Jalil")</f>
        <v>Afefa Jalil</v>
      </c>
      <c r="D1950" s="160" t="str">
        <f ca="1">IFERROR(__xludf.DUMMYFUNCTION("""COMPUTED_VALUE"""),"Sep 3, 2024")</f>
        <v>Sep 3, 2024</v>
      </c>
      <c r="E1950" s="160" t="str">
        <f ca="1">IFERROR(__xludf.DUMMYFUNCTION("""COMPUTED_VALUE"""),"Script 1")</f>
        <v>Script 1</v>
      </c>
      <c r="F1950" s="160"/>
      <c r="G1950" s="160"/>
      <c r="H1950" s="160"/>
      <c r="I1950" s="160"/>
      <c r="J1950" s="160"/>
      <c r="K1950" s="160"/>
      <c r="L1950" s="160" t="str">
        <f t="shared" ca="1" si="15"/>
        <v>Script 1</v>
      </c>
      <c r="M1950" s="161"/>
      <c r="N1950" s="150"/>
      <c r="O1950" s="150"/>
      <c r="P1950" s="150"/>
      <c r="Q1950" s="150"/>
      <c r="R1950" s="150"/>
      <c r="S1950" s="150"/>
      <c r="T1950" s="150"/>
      <c r="U1950" s="150"/>
      <c r="V1950" s="150"/>
      <c r="W1950" s="150"/>
      <c r="X1950" s="150"/>
      <c r="Y1950" s="150"/>
      <c r="Z1950" s="150"/>
      <c r="AA1950" s="150"/>
    </row>
    <row r="1951" spans="1:27" ht="12.75">
      <c r="A1951" s="150"/>
      <c r="B1951" s="158">
        <f t="shared" si="14"/>
        <v>1943</v>
      </c>
      <c r="C1951" s="159" t="str">
        <f ca="1">IFERROR(__xludf.DUMMYFUNCTION("""COMPUTED_VALUE"""),"Nur Ain Antassya")</f>
        <v>Nur Ain Antassya</v>
      </c>
      <c r="D1951" s="160" t="str">
        <f ca="1">IFERROR(__xludf.DUMMYFUNCTION("""COMPUTED_VALUE"""),"Sep 3, 2024")</f>
        <v>Sep 3, 2024</v>
      </c>
      <c r="E1951" s="160" t="str">
        <f ca="1">IFERROR(__xludf.DUMMYFUNCTION("""COMPUTED_VALUE"""),"Script 1")</f>
        <v>Script 1</v>
      </c>
      <c r="F1951" s="160"/>
      <c r="G1951" s="160"/>
      <c r="H1951" s="160"/>
      <c r="I1951" s="160"/>
      <c r="J1951" s="160"/>
      <c r="K1951" s="160"/>
      <c r="L1951" s="160" t="str">
        <f t="shared" ca="1" si="15"/>
        <v>Script 1</v>
      </c>
      <c r="M1951" s="161"/>
      <c r="N1951" s="150"/>
      <c r="O1951" s="150"/>
      <c r="P1951" s="150"/>
      <c r="Q1951" s="150"/>
      <c r="R1951" s="150"/>
      <c r="S1951" s="150"/>
      <c r="T1951" s="150"/>
      <c r="U1951" s="150"/>
      <c r="V1951" s="150"/>
      <c r="W1951" s="150"/>
      <c r="X1951" s="150"/>
      <c r="Y1951" s="150"/>
      <c r="Z1951" s="150"/>
      <c r="AA1951" s="150"/>
    </row>
    <row r="1952" spans="1:27" ht="12.75">
      <c r="A1952" s="150"/>
      <c r="B1952" s="158">
        <f t="shared" si="14"/>
        <v>1944</v>
      </c>
      <c r="C1952" s="159" t="str">
        <f ca="1">IFERROR(__xludf.DUMMYFUNCTION("""COMPUTED_VALUE"""),"Muhammad Hail Azhar")</f>
        <v>Muhammad Hail Azhar</v>
      </c>
      <c r="D1952" s="160" t="str">
        <f ca="1">IFERROR(__xludf.DUMMYFUNCTION("""COMPUTED_VALUE"""),"Sep 3, 2024")</f>
        <v>Sep 3, 2024</v>
      </c>
      <c r="E1952" s="160" t="str">
        <f ca="1">IFERROR(__xludf.DUMMYFUNCTION("""COMPUTED_VALUE"""),"Script 1")</f>
        <v>Script 1</v>
      </c>
      <c r="F1952" s="160"/>
      <c r="G1952" s="160"/>
      <c r="H1952" s="160"/>
      <c r="I1952" s="160"/>
      <c r="J1952" s="160"/>
      <c r="K1952" s="160"/>
      <c r="L1952" s="160" t="str">
        <f t="shared" ca="1" si="15"/>
        <v>Script 1</v>
      </c>
      <c r="M1952" s="161"/>
      <c r="N1952" s="150"/>
      <c r="O1952" s="150"/>
      <c r="P1952" s="150"/>
      <c r="Q1952" s="150"/>
      <c r="R1952" s="150"/>
      <c r="S1952" s="150"/>
      <c r="T1952" s="150"/>
      <c r="U1952" s="150"/>
      <c r="V1952" s="150"/>
      <c r="W1952" s="150"/>
      <c r="X1952" s="150"/>
      <c r="Y1952" s="150"/>
      <c r="Z1952" s="150"/>
      <c r="AA1952" s="150"/>
    </row>
    <row r="1953" spans="1:27" ht="12.75">
      <c r="A1953" s="150"/>
      <c r="B1953" s="158">
        <f t="shared" si="14"/>
        <v>1945</v>
      </c>
      <c r="C1953" s="159" t="str">
        <f ca="1">IFERROR(__xludf.DUMMYFUNCTION("""COMPUTED_VALUE"""),"Shahrul Sammuri")</f>
        <v>Shahrul Sammuri</v>
      </c>
      <c r="D1953" s="160" t="str">
        <f ca="1">IFERROR(__xludf.DUMMYFUNCTION("""COMPUTED_VALUE"""),"Sep 3, 2024")</f>
        <v>Sep 3, 2024</v>
      </c>
      <c r="E1953" s="160" t="str">
        <f ca="1">IFERROR(__xludf.DUMMYFUNCTION("""COMPUTED_VALUE"""),"Script 1")</f>
        <v>Script 1</v>
      </c>
      <c r="F1953" s="160"/>
      <c r="G1953" s="160"/>
      <c r="H1953" s="160"/>
      <c r="I1953" s="160"/>
      <c r="J1953" s="160"/>
      <c r="K1953" s="160"/>
      <c r="L1953" s="160" t="str">
        <f t="shared" ca="1" si="15"/>
        <v>Script 1</v>
      </c>
      <c r="M1953" s="161"/>
      <c r="N1953" s="150"/>
      <c r="O1953" s="150"/>
      <c r="P1953" s="150"/>
      <c r="Q1953" s="150"/>
      <c r="R1953" s="150"/>
      <c r="S1953" s="150"/>
      <c r="T1953" s="150"/>
      <c r="U1953" s="150"/>
      <c r="V1953" s="150"/>
      <c r="W1953" s="150"/>
      <c r="X1953" s="150"/>
      <c r="Y1953" s="150"/>
      <c r="Z1953" s="150"/>
      <c r="AA1953" s="150"/>
    </row>
    <row r="1954" spans="1:27" ht="12.75">
      <c r="A1954" s="150"/>
      <c r="B1954" s="158">
        <f t="shared" si="14"/>
        <v>1946</v>
      </c>
      <c r="C1954" s="159" t="str">
        <f ca="1">IFERROR(__xludf.DUMMYFUNCTION("""COMPUTED_VALUE"""),"Kamal Syahman Kamarudin")</f>
        <v>Kamal Syahman Kamarudin</v>
      </c>
      <c r="D1954" s="160" t="str">
        <f ca="1">IFERROR(__xludf.DUMMYFUNCTION("""COMPUTED_VALUE"""),"Sep 3, 2024")</f>
        <v>Sep 3, 2024</v>
      </c>
      <c r="E1954" s="160" t="str">
        <f ca="1">IFERROR(__xludf.DUMMYFUNCTION("""COMPUTED_VALUE"""),"Script 1")</f>
        <v>Script 1</v>
      </c>
      <c r="F1954" s="160"/>
      <c r="G1954" s="160"/>
      <c r="H1954" s="160"/>
      <c r="I1954" s="160"/>
      <c r="J1954" s="160"/>
      <c r="K1954" s="160"/>
      <c r="L1954" s="160" t="str">
        <f t="shared" ca="1" si="15"/>
        <v>Script 1</v>
      </c>
      <c r="M1954" s="161"/>
      <c r="N1954" s="150"/>
      <c r="O1954" s="150"/>
      <c r="P1954" s="150"/>
      <c r="Q1954" s="150"/>
      <c r="R1954" s="150"/>
      <c r="S1954" s="150"/>
      <c r="T1954" s="150"/>
      <c r="U1954" s="150"/>
      <c r="V1954" s="150"/>
      <c r="W1954" s="150"/>
      <c r="X1954" s="150"/>
      <c r="Y1954" s="150"/>
      <c r="Z1954" s="150"/>
      <c r="AA1954" s="150"/>
    </row>
    <row r="1955" spans="1:27" ht="12.75">
      <c r="A1955" s="150"/>
      <c r="B1955" s="158">
        <f t="shared" si="14"/>
        <v>1947</v>
      </c>
      <c r="C1955" s="159" t="str">
        <f ca="1">IFERROR(__xludf.DUMMYFUNCTION("""COMPUTED_VALUE"""),"Ts. Muhamed Afeeq Abdul Wahab")</f>
        <v>Ts. Muhamed Afeeq Abdul Wahab</v>
      </c>
      <c r="D1955" s="160" t="str">
        <f ca="1">IFERROR(__xludf.DUMMYFUNCTION("""COMPUTED_VALUE"""),"Sep 3, 2024")</f>
        <v>Sep 3, 2024</v>
      </c>
      <c r="E1955" s="160" t="str">
        <f ca="1">IFERROR(__xludf.DUMMYFUNCTION("""COMPUTED_VALUE"""),"Script 1")</f>
        <v>Script 1</v>
      </c>
      <c r="F1955" s="160"/>
      <c r="G1955" s="160"/>
      <c r="H1955" s="160"/>
      <c r="I1955" s="160"/>
      <c r="J1955" s="160"/>
      <c r="K1955" s="160"/>
      <c r="L1955" s="160" t="str">
        <f t="shared" ca="1" si="15"/>
        <v>Script 1</v>
      </c>
      <c r="M1955" s="161"/>
      <c r="N1955" s="150"/>
      <c r="O1955" s="150"/>
      <c r="P1955" s="150"/>
      <c r="Q1955" s="150"/>
      <c r="R1955" s="150"/>
      <c r="S1955" s="150"/>
      <c r="T1955" s="150"/>
      <c r="U1955" s="150"/>
      <c r="V1955" s="150"/>
      <c r="W1955" s="150"/>
      <c r="X1955" s="150"/>
      <c r="Y1955" s="150"/>
      <c r="Z1955" s="150"/>
      <c r="AA1955" s="150"/>
    </row>
    <row r="1956" spans="1:27" ht="12.75">
      <c r="A1956" s="150"/>
      <c r="B1956" s="158">
        <f t="shared" si="14"/>
        <v>1948</v>
      </c>
      <c r="C1956" s="159" t="str">
        <f ca="1">IFERROR(__xludf.DUMMYFUNCTION("""COMPUTED_VALUE"""),"Salwah Azmal")</f>
        <v>Salwah Azmal</v>
      </c>
      <c r="D1956" s="160" t="str">
        <f ca="1">IFERROR(__xludf.DUMMYFUNCTION("""COMPUTED_VALUE"""),"Sep 3, 2024")</f>
        <v>Sep 3, 2024</v>
      </c>
      <c r="E1956" s="160" t="str">
        <f ca="1">IFERROR(__xludf.DUMMYFUNCTION("""COMPUTED_VALUE"""),"Script 1")</f>
        <v>Script 1</v>
      </c>
      <c r="F1956" s="160"/>
      <c r="G1956" s="160"/>
      <c r="H1956" s="160"/>
      <c r="I1956" s="160"/>
      <c r="J1956" s="160"/>
      <c r="K1956" s="160"/>
      <c r="L1956" s="160" t="str">
        <f t="shared" ca="1" si="15"/>
        <v>Script 1</v>
      </c>
      <c r="M1956" s="161"/>
      <c r="N1956" s="150"/>
      <c r="O1956" s="150"/>
      <c r="P1956" s="150"/>
      <c r="Q1956" s="150"/>
      <c r="R1956" s="150"/>
      <c r="S1956" s="150"/>
      <c r="T1956" s="150"/>
      <c r="U1956" s="150"/>
      <c r="V1956" s="150"/>
      <c r="W1956" s="150"/>
      <c r="X1956" s="150"/>
      <c r="Y1956" s="150"/>
      <c r="Z1956" s="150"/>
      <c r="AA1956" s="150"/>
    </row>
    <row r="1957" spans="1:27" ht="12.75">
      <c r="A1957" s="150"/>
      <c r="B1957" s="158">
        <f t="shared" si="14"/>
        <v>1949</v>
      </c>
      <c r="C1957" s="159" t="str">
        <f ca="1">IFERROR(__xludf.DUMMYFUNCTION("""COMPUTED_VALUE"""),"Wan Nur Sabrina")</f>
        <v>Wan Nur Sabrina</v>
      </c>
      <c r="D1957" s="160" t="str">
        <f ca="1">IFERROR(__xludf.DUMMYFUNCTION("""COMPUTED_VALUE"""),"Sep 3, 2024")</f>
        <v>Sep 3, 2024</v>
      </c>
      <c r="E1957" s="160" t="str">
        <f ca="1">IFERROR(__xludf.DUMMYFUNCTION("""COMPUTED_VALUE"""),"Script 1")</f>
        <v>Script 1</v>
      </c>
      <c r="F1957" s="160"/>
      <c r="G1957" s="160"/>
      <c r="H1957" s="160"/>
      <c r="I1957" s="160"/>
      <c r="J1957" s="160"/>
      <c r="K1957" s="160"/>
      <c r="L1957" s="160" t="str">
        <f t="shared" ca="1" si="15"/>
        <v>Script 1</v>
      </c>
      <c r="M1957" s="161"/>
      <c r="N1957" s="150"/>
      <c r="O1957" s="150"/>
      <c r="P1957" s="150"/>
      <c r="Q1957" s="150"/>
      <c r="R1957" s="150"/>
      <c r="S1957" s="150"/>
      <c r="T1957" s="150"/>
      <c r="U1957" s="150"/>
      <c r="V1957" s="150"/>
      <c r="W1957" s="150"/>
      <c r="X1957" s="150"/>
      <c r="Y1957" s="150"/>
      <c r="Z1957" s="150"/>
      <c r="AA1957" s="150"/>
    </row>
    <row r="1958" spans="1:27" ht="12.75">
      <c r="A1958" s="150"/>
      <c r="B1958" s="158">
        <f t="shared" si="14"/>
        <v>1950</v>
      </c>
      <c r="C1958" s="159" t="str">
        <f ca="1">IFERROR(__xludf.DUMMYFUNCTION("""COMPUTED_VALUE"""),"Nur liana Izzati Mohd Tazri")</f>
        <v>Nur liana Izzati Mohd Tazri</v>
      </c>
      <c r="D1958" s="160" t="str">
        <f ca="1">IFERROR(__xludf.DUMMYFUNCTION("""COMPUTED_VALUE"""),"Sep 3, 2024")</f>
        <v>Sep 3, 2024</v>
      </c>
      <c r="E1958" s="160" t="str">
        <f ca="1">IFERROR(__xludf.DUMMYFUNCTION("""COMPUTED_VALUE"""),"Script 1")</f>
        <v>Script 1</v>
      </c>
      <c r="F1958" s="160"/>
      <c r="G1958" s="160"/>
      <c r="H1958" s="160"/>
      <c r="I1958" s="160"/>
      <c r="J1958" s="160"/>
      <c r="K1958" s="160"/>
      <c r="L1958" s="160" t="str">
        <f t="shared" ca="1" si="15"/>
        <v>Script 1</v>
      </c>
      <c r="M1958" s="161"/>
      <c r="N1958" s="150"/>
      <c r="O1958" s="150"/>
      <c r="P1958" s="150"/>
      <c r="Q1958" s="150"/>
      <c r="R1958" s="150"/>
      <c r="S1958" s="150"/>
      <c r="T1958" s="150"/>
      <c r="U1958" s="150"/>
      <c r="V1958" s="150"/>
      <c r="W1958" s="150"/>
      <c r="X1958" s="150"/>
      <c r="Y1958" s="150"/>
      <c r="Z1958" s="150"/>
      <c r="AA1958" s="150"/>
    </row>
    <row r="1959" spans="1:27" ht="12.75">
      <c r="A1959" s="150"/>
      <c r="B1959" s="158">
        <f t="shared" si="14"/>
        <v>1951</v>
      </c>
      <c r="C1959" s="159" t="str">
        <f ca="1">IFERROR(__xludf.DUMMYFUNCTION("""COMPUTED_VALUE"""),"Zuhairah Raihanah Zasmadey")</f>
        <v>Zuhairah Raihanah Zasmadey</v>
      </c>
      <c r="D1959" s="160" t="str">
        <f ca="1">IFERROR(__xludf.DUMMYFUNCTION("""COMPUTED_VALUE"""),"Sep 3, 2024")</f>
        <v>Sep 3, 2024</v>
      </c>
      <c r="E1959" s="160" t="str">
        <f ca="1">IFERROR(__xludf.DUMMYFUNCTION("""COMPUTED_VALUE"""),"Script 1")</f>
        <v>Script 1</v>
      </c>
      <c r="F1959" s="160"/>
      <c r="G1959" s="160"/>
      <c r="H1959" s="160"/>
      <c r="I1959" s="160"/>
      <c r="J1959" s="160"/>
      <c r="K1959" s="160"/>
      <c r="L1959" s="160" t="str">
        <f t="shared" ca="1" si="15"/>
        <v>Script 1</v>
      </c>
      <c r="M1959" s="161"/>
      <c r="N1959" s="150"/>
      <c r="O1959" s="150"/>
      <c r="P1959" s="150"/>
      <c r="Q1959" s="150"/>
      <c r="R1959" s="150"/>
      <c r="S1959" s="150"/>
      <c r="T1959" s="150"/>
      <c r="U1959" s="150"/>
      <c r="V1959" s="150"/>
      <c r="W1959" s="150"/>
      <c r="X1959" s="150"/>
      <c r="Y1959" s="150"/>
      <c r="Z1959" s="150"/>
      <c r="AA1959" s="150"/>
    </row>
    <row r="1960" spans="1:27" ht="12.75">
      <c r="A1960" s="150"/>
      <c r="B1960" s="158">
        <f t="shared" si="14"/>
        <v>1952</v>
      </c>
      <c r="C1960" s="159" t="str">
        <f ca="1">IFERROR(__xludf.DUMMYFUNCTION("""COMPUTED_VALUE"""),"Syaheera Yusri")</f>
        <v>Syaheera Yusri</v>
      </c>
      <c r="D1960" s="160" t="str">
        <f ca="1">IFERROR(__xludf.DUMMYFUNCTION("""COMPUTED_VALUE"""),"Sep 3, 2024")</f>
        <v>Sep 3, 2024</v>
      </c>
      <c r="E1960" s="160" t="str">
        <f ca="1">IFERROR(__xludf.DUMMYFUNCTION("""COMPUTED_VALUE"""),"Script 1")</f>
        <v>Script 1</v>
      </c>
      <c r="F1960" s="160"/>
      <c r="G1960" s="160"/>
      <c r="H1960" s="160"/>
      <c r="I1960" s="160"/>
      <c r="J1960" s="160"/>
      <c r="K1960" s="160"/>
      <c r="L1960" s="160" t="str">
        <f t="shared" ca="1" si="15"/>
        <v>Script 1</v>
      </c>
      <c r="M1960" s="161"/>
      <c r="N1960" s="150"/>
      <c r="O1960" s="150"/>
      <c r="P1960" s="150"/>
      <c r="Q1960" s="150"/>
      <c r="R1960" s="150"/>
      <c r="S1960" s="150"/>
      <c r="T1960" s="150"/>
      <c r="U1960" s="150"/>
      <c r="V1960" s="150"/>
      <c r="W1960" s="150"/>
      <c r="X1960" s="150"/>
      <c r="Y1960" s="150"/>
      <c r="Z1960" s="150"/>
      <c r="AA1960" s="150"/>
    </row>
    <row r="1961" spans="1:27" ht="12.75">
      <c r="A1961" s="150"/>
      <c r="B1961" s="158">
        <f t="shared" si="14"/>
        <v>1953</v>
      </c>
      <c r="C1961" s="159" t="str">
        <f ca="1">IFERROR(__xludf.DUMMYFUNCTION("""COMPUTED_VALUE"""),"Nadirah Rosman")</f>
        <v>Nadirah Rosman</v>
      </c>
      <c r="D1961" s="160" t="str">
        <f ca="1">IFERROR(__xludf.DUMMYFUNCTION("""COMPUTED_VALUE"""),"Sep 3, 2024")</f>
        <v>Sep 3, 2024</v>
      </c>
      <c r="E1961" s="160" t="str">
        <f ca="1">IFERROR(__xludf.DUMMYFUNCTION("""COMPUTED_VALUE"""),"Script 1")</f>
        <v>Script 1</v>
      </c>
      <c r="F1961" s="160"/>
      <c r="G1961" s="160"/>
      <c r="H1961" s="160"/>
      <c r="I1961" s="160"/>
      <c r="J1961" s="160"/>
      <c r="K1961" s="160"/>
      <c r="L1961" s="160" t="str">
        <f t="shared" ca="1" si="15"/>
        <v>Script 1</v>
      </c>
      <c r="M1961" s="161"/>
      <c r="N1961" s="150"/>
      <c r="O1961" s="150"/>
      <c r="P1961" s="150"/>
      <c r="Q1961" s="150"/>
      <c r="R1961" s="150"/>
      <c r="S1961" s="150"/>
      <c r="T1961" s="150"/>
      <c r="U1961" s="150"/>
      <c r="V1961" s="150"/>
      <c r="W1961" s="150"/>
      <c r="X1961" s="150"/>
      <c r="Y1961" s="150"/>
      <c r="Z1961" s="150"/>
      <c r="AA1961" s="150"/>
    </row>
    <row r="1962" spans="1:27" ht="12.75">
      <c r="A1962" s="150"/>
      <c r="B1962" s="158">
        <f t="shared" si="14"/>
        <v>1954</v>
      </c>
      <c r="C1962" s="159" t="str">
        <f ca="1">IFERROR(__xludf.DUMMYFUNCTION("""COMPUTED_VALUE"""),"Amirah Mazri")</f>
        <v>Amirah Mazri</v>
      </c>
      <c r="D1962" s="160" t="str">
        <f ca="1">IFERROR(__xludf.DUMMYFUNCTION("""COMPUTED_VALUE"""),"Sep 3, 2024")</f>
        <v>Sep 3, 2024</v>
      </c>
      <c r="E1962" s="160" t="str">
        <f ca="1">IFERROR(__xludf.DUMMYFUNCTION("""COMPUTED_VALUE"""),"Script 1")</f>
        <v>Script 1</v>
      </c>
      <c r="F1962" s="160"/>
      <c r="G1962" s="160"/>
      <c r="H1962" s="160"/>
      <c r="I1962" s="160"/>
      <c r="J1962" s="160"/>
      <c r="K1962" s="160"/>
      <c r="L1962" s="160" t="str">
        <f t="shared" ca="1" si="15"/>
        <v>Script 1</v>
      </c>
      <c r="M1962" s="161"/>
      <c r="N1962" s="150"/>
      <c r="O1962" s="150"/>
      <c r="P1962" s="150"/>
      <c r="Q1962" s="150"/>
      <c r="R1962" s="150"/>
      <c r="S1962" s="150"/>
      <c r="T1962" s="150"/>
      <c r="U1962" s="150"/>
      <c r="V1962" s="150"/>
      <c r="W1962" s="150"/>
      <c r="X1962" s="150"/>
      <c r="Y1962" s="150"/>
      <c r="Z1962" s="150"/>
      <c r="AA1962" s="150"/>
    </row>
    <row r="1963" spans="1:27" ht="12.75">
      <c r="A1963" s="150"/>
      <c r="B1963" s="158">
        <f t="shared" si="14"/>
        <v>1955</v>
      </c>
      <c r="C1963" s="159" t="str">
        <f ca="1">IFERROR(__xludf.DUMMYFUNCTION("""COMPUTED_VALUE"""),"NorHaniza Mohamad Yusoff")</f>
        <v>NorHaniza Mohamad Yusoff</v>
      </c>
      <c r="D1963" s="160" t="str">
        <f ca="1">IFERROR(__xludf.DUMMYFUNCTION("""COMPUTED_VALUE"""),"Sep 3, 2024")</f>
        <v>Sep 3, 2024</v>
      </c>
      <c r="E1963" s="160" t="str">
        <f ca="1">IFERROR(__xludf.DUMMYFUNCTION("""COMPUTED_VALUE"""),"Script 1")</f>
        <v>Script 1</v>
      </c>
      <c r="F1963" s="160"/>
      <c r="G1963" s="160"/>
      <c r="H1963" s="160"/>
      <c r="I1963" s="160"/>
      <c r="J1963" s="160"/>
      <c r="K1963" s="160"/>
      <c r="L1963" s="160" t="str">
        <f t="shared" ca="1" si="15"/>
        <v>Script 1</v>
      </c>
      <c r="M1963" s="161"/>
      <c r="N1963" s="150"/>
      <c r="O1963" s="150"/>
      <c r="P1963" s="150"/>
      <c r="Q1963" s="150"/>
      <c r="R1963" s="150"/>
      <c r="S1963" s="150"/>
      <c r="T1963" s="150"/>
      <c r="U1963" s="150"/>
      <c r="V1963" s="150"/>
      <c r="W1963" s="150"/>
      <c r="X1963" s="150"/>
      <c r="Y1963" s="150"/>
      <c r="Z1963" s="150"/>
      <c r="AA1963" s="150"/>
    </row>
    <row r="1964" spans="1:27" ht="12.75">
      <c r="A1964" s="150"/>
      <c r="B1964" s="158">
        <f t="shared" si="14"/>
        <v>1956</v>
      </c>
      <c r="C1964" s="159" t="str">
        <f ca="1">IFERROR(__xludf.DUMMYFUNCTION("""COMPUTED_VALUE"""),"Muhammad Zharif")</f>
        <v>Muhammad Zharif</v>
      </c>
      <c r="D1964" s="160" t="str">
        <f ca="1">IFERROR(__xludf.DUMMYFUNCTION("""COMPUTED_VALUE"""),"Sep 3, 2024")</f>
        <v>Sep 3, 2024</v>
      </c>
      <c r="E1964" s="160" t="str">
        <f ca="1">IFERROR(__xludf.DUMMYFUNCTION("""COMPUTED_VALUE"""),"Script 1")</f>
        <v>Script 1</v>
      </c>
      <c r="F1964" s="160"/>
      <c r="G1964" s="160"/>
      <c r="H1964" s="160"/>
      <c r="I1964" s="160"/>
      <c r="J1964" s="160"/>
      <c r="K1964" s="160"/>
      <c r="L1964" s="160" t="str">
        <f t="shared" ca="1" si="15"/>
        <v>Script 1</v>
      </c>
      <c r="M1964" s="161"/>
      <c r="N1964" s="150"/>
      <c r="O1964" s="150"/>
      <c r="P1964" s="150"/>
      <c r="Q1964" s="150"/>
      <c r="R1964" s="150"/>
      <c r="S1964" s="150"/>
      <c r="T1964" s="150"/>
      <c r="U1964" s="150"/>
      <c r="V1964" s="150"/>
      <c r="W1964" s="150"/>
      <c r="X1964" s="150"/>
      <c r="Y1964" s="150"/>
      <c r="Z1964" s="150"/>
      <c r="AA1964" s="150"/>
    </row>
    <row r="1965" spans="1:27" ht="12.75">
      <c r="A1965" s="150"/>
      <c r="B1965" s="158">
        <f t="shared" si="14"/>
        <v>1957</v>
      </c>
      <c r="C1965" s="159" t="str">
        <f ca="1">IFERROR(__xludf.DUMMYFUNCTION("""COMPUTED_VALUE"""),"syadiyah azli")</f>
        <v>syadiyah azli</v>
      </c>
      <c r="D1965" s="160" t="str">
        <f ca="1">IFERROR(__xludf.DUMMYFUNCTION("""COMPUTED_VALUE"""),"Sep 3, 2024")</f>
        <v>Sep 3, 2024</v>
      </c>
      <c r="E1965" s="160" t="str">
        <f ca="1">IFERROR(__xludf.DUMMYFUNCTION("""COMPUTED_VALUE"""),"Script 1")</f>
        <v>Script 1</v>
      </c>
      <c r="F1965" s="160"/>
      <c r="G1965" s="160"/>
      <c r="H1965" s="160"/>
      <c r="I1965" s="160"/>
      <c r="J1965" s="160"/>
      <c r="K1965" s="160"/>
      <c r="L1965" s="160" t="str">
        <f t="shared" ca="1" si="15"/>
        <v>Script 1</v>
      </c>
      <c r="M1965" s="161"/>
      <c r="N1965" s="150"/>
      <c r="O1965" s="150"/>
      <c r="P1965" s="150"/>
      <c r="Q1965" s="150"/>
      <c r="R1965" s="150"/>
      <c r="S1965" s="150"/>
      <c r="T1965" s="150"/>
      <c r="U1965" s="150"/>
      <c r="V1965" s="150"/>
      <c r="W1965" s="150"/>
      <c r="X1965" s="150"/>
      <c r="Y1965" s="150"/>
      <c r="Z1965" s="150"/>
      <c r="AA1965" s="150"/>
    </row>
    <row r="1966" spans="1:27" ht="12.75">
      <c r="A1966" s="150"/>
      <c r="B1966" s="158">
        <f t="shared" si="14"/>
        <v>1958</v>
      </c>
      <c r="C1966" s="159" t="str">
        <f ca="1">IFERROR(__xludf.DUMMYFUNCTION("""COMPUTED_VALUE"""),"Noraishah Intau")</f>
        <v>Noraishah Intau</v>
      </c>
      <c r="D1966" s="160" t="str">
        <f ca="1">IFERROR(__xludf.DUMMYFUNCTION("""COMPUTED_VALUE"""),"Sep 3, 2024")</f>
        <v>Sep 3, 2024</v>
      </c>
      <c r="E1966" s="160" t="str">
        <f ca="1">IFERROR(__xludf.DUMMYFUNCTION("""COMPUTED_VALUE"""),"Script 1")</f>
        <v>Script 1</v>
      </c>
      <c r="F1966" s="160"/>
      <c r="G1966" s="160"/>
      <c r="H1966" s="160"/>
      <c r="I1966" s="160"/>
      <c r="J1966" s="160"/>
      <c r="K1966" s="160"/>
      <c r="L1966" s="160" t="str">
        <f t="shared" ca="1" si="15"/>
        <v>Script 1</v>
      </c>
      <c r="M1966" s="161"/>
      <c r="N1966" s="150"/>
      <c r="O1966" s="150"/>
      <c r="P1966" s="150"/>
      <c r="Q1966" s="150"/>
      <c r="R1966" s="150"/>
      <c r="S1966" s="150"/>
      <c r="T1966" s="150"/>
      <c r="U1966" s="150"/>
      <c r="V1966" s="150"/>
      <c r="W1966" s="150"/>
      <c r="X1966" s="150"/>
      <c r="Y1966" s="150"/>
      <c r="Z1966" s="150"/>
      <c r="AA1966" s="150"/>
    </row>
    <row r="1967" spans="1:27" ht="12.75">
      <c r="A1967" s="150"/>
      <c r="B1967" s="158">
        <f t="shared" si="14"/>
        <v>1959</v>
      </c>
      <c r="C1967" s="159" t="str">
        <f ca="1">IFERROR(__xludf.DUMMYFUNCTION("""COMPUTED_VALUE"""),"Seri Nur Syasya")</f>
        <v>Seri Nur Syasya</v>
      </c>
      <c r="D1967" s="160" t="str">
        <f ca="1">IFERROR(__xludf.DUMMYFUNCTION("""COMPUTED_VALUE"""),"Sep 3, 2024")</f>
        <v>Sep 3, 2024</v>
      </c>
      <c r="E1967" s="160" t="str">
        <f ca="1">IFERROR(__xludf.DUMMYFUNCTION("""COMPUTED_VALUE"""),"Script 1")</f>
        <v>Script 1</v>
      </c>
      <c r="F1967" s="160"/>
      <c r="G1967" s="160"/>
      <c r="H1967" s="160"/>
      <c r="I1967" s="160"/>
      <c r="J1967" s="160"/>
      <c r="K1967" s="160"/>
      <c r="L1967" s="160" t="str">
        <f t="shared" ca="1" si="15"/>
        <v>Script 1</v>
      </c>
      <c r="M1967" s="161"/>
      <c r="N1967" s="150"/>
      <c r="O1967" s="150"/>
      <c r="P1967" s="150"/>
      <c r="Q1967" s="150"/>
      <c r="R1967" s="150"/>
      <c r="S1967" s="150"/>
      <c r="T1967" s="150"/>
      <c r="U1967" s="150"/>
      <c r="V1967" s="150"/>
      <c r="W1967" s="150"/>
      <c r="X1967" s="150"/>
      <c r="Y1967" s="150"/>
      <c r="Z1967" s="150"/>
      <c r="AA1967" s="150"/>
    </row>
    <row r="1968" spans="1:27" ht="12.75">
      <c r="A1968" s="150"/>
      <c r="B1968" s="158">
        <f t="shared" si="14"/>
        <v>1960</v>
      </c>
      <c r="C1968" s="159" t="str">
        <f ca="1">IFERROR(__xludf.DUMMYFUNCTION("""COMPUTED_VALUE"""),"ARISHA NORIZAM")</f>
        <v>ARISHA NORIZAM</v>
      </c>
      <c r="D1968" s="160" t="str">
        <f ca="1">IFERROR(__xludf.DUMMYFUNCTION("""COMPUTED_VALUE"""),"Sep 3, 2024")</f>
        <v>Sep 3, 2024</v>
      </c>
      <c r="E1968" s="160" t="str">
        <f ca="1">IFERROR(__xludf.DUMMYFUNCTION("""COMPUTED_VALUE"""),"Script 1")</f>
        <v>Script 1</v>
      </c>
      <c r="F1968" s="160"/>
      <c r="G1968" s="160"/>
      <c r="H1968" s="160"/>
      <c r="I1968" s="160"/>
      <c r="J1968" s="160"/>
      <c r="K1968" s="160"/>
      <c r="L1968" s="160" t="str">
        <f t="shared" ca="1" si="15"/>
        <v>Script 1</v>
      </c>
      <c r="M1968" s="161"/>
      <c r="N1968" s="150"/>
      <c r="O1968" s="150"/>
      <c r="P1968" s="150"/>
      <c r="Q1968" s="150"/>
      <c r="R1968" s="150"/>
      <c r="S1968" s="150"/>
      <c r="T1968" s="150"/>
      <c r="U1968" s="150"/>
      <c r="V1968" s="150"/>
      <c r="W1968" s="150"/>
      <c r="X1968" s="150"/>
      <c r="Y1968" s="150"/>
      <c r="Z1968" s="150"/>
      <c r="AA1968" s="150"/>
    </row>
    <row r="1969" spans="1:27" ht="12.75">
      <c r="A1969" s="150"/>
      <c r="B1969" s="158">
        <f t="shared" si="14"/>
        <v>1961</v>
      </c>
      <c r="C1969" s="159" t="str">
        <f ca="1">IFERROR(__xludf.DUMMYFUNCTION("""COMPUTED_VALUE"""),"Muhammad Syahmi")</f>
        <v>Muhammad Syahmi</v>
      </c>
      <c r="D1969" s="160" t="str">
        <f ca="1">IFERROR(__xludf.DUMMYFUNCTION("""COMPUTED_VALUE"""),"Sep 3, 2024")</f>
        <v>Sep 3, 2024</v>
      </c>
      <c r="E1969" s="160" t="str">
        <f ca="1">IFERROR(__xludf.DUMMYFUNCTION("""COMPUTED_VALUE"""),"Script 1")</f>
        <v>Script 1</v>
      </c>
      <c r="F1969" s="160"/>
      <c r="G1969" s="160"/>
      <c r="H1969" s="160"/>
      <c r="I1969" s="160"/>
      <c r="J1969" s="160"/>
      <c r="K1969" s="160"/>
      <c r="L1969" s="160" t="str">
        <f t="shared" ca="1" si="15"/>
        <v>Script 1</v>
      </c>
      <c r="M1969" s="161"/>
      <c r="N1969" s="150"/>
      <c r="O1969" s="150"/>
      <c r="P1969" s="150"/>
      <c r="Q1969" s="150"/>
      <c r="R1969" s="150"/>
      <c r="S1969" s="150"/>
      <c r="T1969" s="150"/>
      <c r="U1969" s="150"/>
      <c r="V1969" s="150"/>
      <c r="W1969" s="150"/>
      <c r="X1969" s="150"/>
      <c r="Y1969" s="150"/>
      <c r="Z1969" s="150"/>
      <c r="AA1969" s="150"/>
    </row>
    <row r="1970" spans="1:27" ht="12.75">
      <c r="A1970" s="150"/>
      <c r="B1970" s="158">
        <f t="shared" si="14"/>
        <v>1962</v>
      </c>
      <c r="C1970" s="159" t="str">
        <f ca="1">IFERROR(__xludf.DUMMYFUNCTION("""COMPUTED_VALUE"""),"Muhammad Sufi Afifi")</f>
        <v>Muhammad Sufi Afifi</v>
      </c>
      <c r="D1970" s="160" t="str">
        <f ca="1">IFERROR(__xludf.DUMMYFUNCTION("""COMPUTED_VALUE"""),"Sep 3, 2024")</f>
        <v>Sep 3, 2024</v>
      </c>
      <c r="E1970" s="160" t="str">
        <f ca="1">IFERROR(__xludf.DUMMYFUNCTION("""COMPUTED_VALUE"""),"Script 1")</f>
        <v>Script 1</v>
      </c>
      <c r="F1970" s="160"/>
      <c r="G1970" s="160"/>
      <c r="H1970" s="160"/>
      <c r="I1970" s="160"/>
      <c r="J1970" s="160"/>
      <c r="K1970" s="160"/>
      <c r="L1970" s="160" t="str">
        <f t="shared" ca="1" si="15"/>
        <v>Script 1</v>
      </c>
      <c r="M1970" s="161"/>
      <c r="N1970" s="150"/>
      <c r="O1970" s="150"/>
      <c r="P1970" s="150"/>
      <c r="Q1970" s="150"/>
      <c r="R1970" s="150"/>
      <c r="S1970" s="150"/>
      <c r="T1970" s="150"/>
      <c r="U1970" s="150"/>
      <c r="V1970" s="150"/>
      <c r="W1970" s="150"/>
      <c r="X1970" s="150"/>
      <c r="Y1970" s="150"/>
      <c r="Z1970" s="150"/>
      <c r="AA1970" s="150"/>
    </row>
    <row r="1971" spans="1:27" ht="12.75">
      <c r="A1971" s="150"/>
      <c r="B1971" s="158">
        <f t="shared" si="14"/>
        <v>1963</v>
      </c>
      <c r="C1971" s="159" t="str">
        <f ca="1">IFERROR(__xludf.DUMMYFUNCTION("""COMPUTED_VALUE"""),"Nurin Irdina")</f>
        <v>Nurin Irdina</v>
      </c>
      <c r="D1971" s="160" t="str">
        <f ca="1">IFERROR(__xludf.DUMMYFUNCTION("""COMPUTED_VALUE"""),"Sep 3, 2024")</f>
        <v>Sep 3, 2024</v>
      </c>
      <c r="E1971" s="160" t="str">
        <f ca="1">IFERROR(__xludf.DUMMYFUNCTION("""COMPUTED_VALUE"""),"Script 1")</f>
        <v>Script 1</v>
      </c>
      <c r="F1971" s="160"/>
      <c r="G1971" s="160"/>
      <c r="H1971" s="160"/>
      <c r="I1971" s="160"/>
      <c r="J1971" s="160"/>
      <c r="K1971" s="160"/>
      <c r="L1971" s="160" t="str">
        <f t="shared" ca="1" si="15"/>
        <v>Script 1</v>
      </c>
      <c r="M1971" s="161"/>
      <c r="N1971" s="150"/>
      <c r="O1971" s="150"/>
      <c r="P1971" s="150"/>
      <c r="Q1971" s="150"/>
      <c r="R1971" s="150"/>
      <c r="S1971" s="150"/>
      <c r="T1971" s="150"/>
      <c r="U1971" s="150"/>
      <c r="V1971" s="150"/>
      <c r="W1971" s="150"/>
      <c r="X1971" s="150"/>
      <c r="Y1971" s="150"/>
      <c r="Z1971" s="150"/>
      <c r="AA1971" s="150"/>
    </row>
    <row r="1972" spans="1:27" ht="12.75">
      <c r="A1972" s="150"/>
      <c r="B1972" s="158">
        <f t="shared" si="14"/>
        <v>1964</v>
      </c>
      <c r="C1972" s="159" t="str">
        <f ca="1">IFERROR(__xludf.DUMMYFUNCTION("""COMPUTED_VALUE"""),"Aini Nur Wahida")</f>
        <v>Aini Nur Wahida</v>
      </c>
      <c r="D1972" s="160" t="str">
        <f ca="1">IFERROR(__xludf.DUMMYFUNCTION("""COMPUTED_VALUE"""),"Sep 3, 2024")</f>
        <v>Sep 3, 2024</v>
      </c>
      <c r="E1972" s="160" t="str">
        <f ca="1">IFERROR(__xludf.DUMMYFUNCTION("""COMPUTED_VALUE"""),"Script 1")</f>
        <v>Script 1</v>
      </c>
      <c r="F1972" s="160"/>
      <c r="G1972" s="160"/>
      <c r="H1972" s="160"/>
      <c r="I1972" s="160"/>
      <c r="J1972" s="160"/>
      <c r="K1972" s="160"/>
      <c r="L1972" s="160" t="str">
        <f t="shared" ca="1" si="15"/>
        <v>Script 1</v>
      </c>
      <c r="M1972" s="161"/>
      <c r="N1972" s="150"/>
      <c r="O1972" s="150"/>
      <c r="P1972" s="150"/>
      <c r="Q1972" s="150"/>
      <c r="R1972" s="150"/>
      <c r="S1972" s="150"/>
      <c r="T1972" s="150"/>
      <c r="U1972" s="150"/>
      <c r="V1972" s="150"/>
      <c r="W1972" s="150"/>
      <c r="X1972" s="150"/>
      <c r="Y1972" s="150"/>
      <c r="Z1972" s="150"/>
      <c r="AA1972" s="150"/>
    </row>
    <row r="1973" spans="1:27" ht="12.75">
      <c r="A1973" s="150"/>
      <c r="B1973" s="158">
        <f t="shared" si="14"/>
        <v>1965</v>
      </c>
      <c r="C1973" s="159" t="str">
        <f ca="1">IFERROR(__xludf.DUMMYFUNCTION("""COMPUTED_VALUE"""),"Nurfarah Afiqah Yusni")</f>
        <v>Nurfarah Afiqah Yusni</v>
      </c>
      <c r="D1973" s="160" t="str">
        <f ca="1">IFERROR(__xludf.DUMMYFUNCTION("""COMPUTED_VALUE"""),"Sep 3, 2024")</f>
        <v>Sep 3, 2024</v>
      </c>
      <c r="E1973" s="160" t="str">
        <f ca="1">IFERROR(__xludf.DUMMYFUNCTION("""COMPUTED_VALUE"""),"Script 1")</f>
        <v>Script 1</v>
      </c>
      <c r="F1973" s="160"/>
      <c r="G1973" s="160"/>
      <c r="H1973" s="160"/>
      <c r="I1973" s="160"/>
      <c r="J1973" s="160"/>
      <c r="K1973" s="160"/>
      <c r="L1973" s="160" t="str">
        <f t="shared" ca="1" si="15"/>
        <v>Script 1</v>
      </c>
      <c r="M1973" s="161"/>
      <c r="N1973" s="150"/>
      <c r="O1973" s="150"/>
      <c r="P1973" s="150"/>
      <c r="Q1973" s="150"/>
      <c r="R1973" s="150"/>
      <c r="S1973" s="150"/>
      <c r="T1973" s="150"/>
      <c r="U1973" s="150"/>
      <c r="V1973" s="150"/>
      <c r="W1973" s="150"/>
      <c r="X1973" s="150"/>
      <c r="Y1973" s="150"/>
      <c r="Z1973" s="150"/>
      <c r="AA1973" s="150"/>
    </row>
    <row r="1974" spans="1:27" ht="12.75">
      <c r="A1974" s="150"/>
      <c r="B1974" s="158">
        <f t="shared" si="14"/>
        <v>1966</v>
      </c>
      <c r="C1974" s="159" t="str">
        <f ca="1">IFERROR(__xludf.DUMMYFUNCTION("""COMPUTED_VALUE"""),"Amirul Iskandar")</f>
        <v>Amirul Iskandar</v>
      </c>
      <c r="D1974" s="160" t="str">
        <f ca="1">IFERROR(__xludf.DUMMYFUNCTION("""COMPUTED_VALUE"""),"Sep 3, 2024")</f>
        <v>Sep 3, 2024</v>
      </c>
      <c r="E1974" s="160" t="str">
        <f ca="1">IFERROR(__xludf.DUMMYFUNCTION("""COMPUTED_VALUE"""),"Script 1")</f>
        <v>Script 1</v>
      </c>
      <c r="F1974" s="160"/>
      <c r="G1974" s="160"/>
      <c r="H1974" s="160"/>
      <c r="I1974" s="160"/>
      <c r="J1974" s="160"/>
      <c r="K1974" s="160"/>
      <c r="L1974" s="160" t="str">
        <f t="shared" ca="1" si="15"/>
        <v>Script 1</v>
      </c>
      <c r="M1974" s="161"/>
      <c r="N1974" s="150"/>
      <c r="O1974" s="150"/>
      <c r="P1974" s="150"/>
      <c r="Q1974" s="150"/>
      <c r="R1974" s="150"/>
      <c r="S1974" s="150"/>
      <c r="T1974" s="150"/>
      <c r="U1974" s="150"/>
      <c r="V1974" s="150"/>
      <c r="W1974" s="150"/>
      <c r="X1974" s="150"/>
      <c r="Y1974" s="150"/>
      <c r="Z1974" s="150"/>
      <c r="AA1974" s="150"/>
    </row>
    <row r="1975" spans="1:27" ht="12.75">
      <c r="A1975" s="150"/>
      <c r="B1975" s="158">
        <f t="shared" si="14"/>
        <v>1967</v>
      </c>
      <c r="C1975" s="159" t="str">
        <f ca="1">IFERROR(__xludf.DUMMYFUNCTION("""COMPUTED_VALUE"""),"Nuranisah Shamsul Bahri")</f>
        <v>Nuranisah Shamsul Bahri</v>
      </c>
      <c r="D1975" s="160" t="str">
        <f ca="1">IFERROR(__xludf.DUMMYFUNCTION("""COMPUTED_VALUE"""),"Sep 3, 2024")</f>
        <v>Sep 3, 2024</v>
      </c>
      <c r="E1975" s="160" t="str">
        <f ca="1">IFERROR(__xludf.DUMMYFUNCTION("""COMPUTED_VALUE"""),"Script 1")</f>
        <v>Script 1</v>
      </c>
      <c r="F1975" s="160"/>
      <c r="G1975" s="160"/>
      <c r="H1975" s="160"/>
      <c r="I1975" s="160"/>
      <c r="J1975" s="160"/>
      <c r="K1975" s="160"/>
      <c r="L1975" s="160" t="str">
        <f t="shared" ca="1" si="15"/>
        <v>Script 1</v>
      </c>
      <c r="M1975" s="161"/>
      <c r="N1975" s="150"/>
      <c r="O1975" s="150"/>
      <c r="P1975" s="150"/>
      <c r="Q1975" s="150"/>
      <c r="R1975" s="150"/>
      <c r="S1975" s="150"/>
      <c r="T1975" s="150"/>
      <c r="U1975" s="150"/>
      <c r="V1975" s="150"/>
      <c r="W1975" s="150"/>
      <c r="X1975" s="150"/>
      <c r="Y1975" s="150"/>
      <c r="Z1975" s="150"/>
      <c r="AA1975" s="150"/>
    </row>
    <row r="1976" spans="1:27" ht="12.75">
      <c r="A1976" s="150"/>
      <c r="B1976" s="158">
        <f t="shared" si="14"/>
        <v>1968</v>
      </c>
      <c r="C1976" s="159" t="str">
        <f ca="1">IFERROR(__xludf.DUMMYFUNCTION("""COMPUTED_VALUE"""),"Nurul Asyiqin Rosli")</f>
        <v>Nurul Asyiqin Rosli</v>
      </c>
      <c r="D1976" s="160" t="str">
        <f ca="1">IFERROR(__xludf.DUMMYFUNCTION("""COMPUTED_VALUE"""),"Sep 3, 2024")</f>
        <v>Sep 3, 2024</v>
      </c>
      <c r="E1976" s="160" t="str">
        <f ca="1">IFERROR(__xludf.DUMMYFUNCTION("""COMPUTED_VALUE"""),"Script 1")</f>
        <v>Script 1</v>
      </c>
      <c r="F1976" s="160"/>
      <c r="G1976" s="160"/>
      <c r="H1976" s="160"/>
      <c r="I1976" s="160"/>
      <c r="J1976" s="160"/>
      <c r="K1976" s="160"/>
      <c r="L1976" s="160" t="str">
        <f t="shared" ca="1" si="15"/>
        <v>Script 1</v>
      </c>
      <c r="M1976" s="161"/>
      <c r="N1976" s="150"/>
      <c r="O1976" s="150"/>
      <c r="P1976" s="150"/>
      <c r="Q1976" s="150"/>
      <c r="R1976" s="150"/>
      <c r="S1976" s="150"/>
      <c r="T1976" s="150"/>
      <c r="U1976" s="150"/>
      <c r="V1976" s="150"/>
      <c r="W1976" s="150"/>
      <c r="X1976" s="150"/>
      <c r="Y1976" s="150"/>
      <c r="Z1976" s="150"/>
      <c r="AA1976" s="150"/>
    </row>
    <row r="1977" spans="1:27" ht="12.75">
      <c r="A1977" s="150"/>
      <c r="B1977" s="158">
        <f t="shared" si="14"/>
        <v>1969</v>
      </c>
      <c r="C1977" s="159" t="str">
        <f ca="1">IFERROR(__xludf.DUMMYFUNCTION("""COMPUTED_VALUE"""),"Sarah Azereen")</f>
        <v>Sarah Azereen</v>
      </c>
      <c r="D1977" s="160" t="str">
        <f ca="1">IFERROR(__xludf.DUMMYFUNCTION("""COMPUTED_VALUE"""),"Sep 3, 2024")</f>
        <v>Sep 3, 2024</v>
      </c>
      <c r="E1977" s="160" t="str">
        <f ca="1">IFERROR(__xludf.DUMMYFUNCTION("""COMPUTED_VALUE"""),"Script 1")</f>
        <v>Script 1</v>
      </c>
      <c r="F1977" s="160"/>
      <c r="G1977" s="160"/>
      <c r="H1977" s="160"/>
      <c r="I1977" s="160"/>
      <c r="J1977" s="160"/>
      <c r="K1977" s="160"/>
      <c r="L1977" s="160" t="str">
        <f t="shared" ca="1" si="15"/>
        <v>Script 1</v>
      </c>
      <c r="M1977" s="161"/>
      <c r="N1977" s="150"/>
      <c r="O1977" s="150"/>
      <c r="P1977" s="150"/>
      <c r="Q1977" s="150"/>
      <c r="R1977" s="150"/>
      <c r="S1977" s="150"/>
      <c r="T1977" s="150"/>
      <c r="U1977" s="150"/>
      <c r="V1977" s="150"/>
      <c r="W1977" s="150"/>
      <c r="X1977" s="150"/>
      <c r="Y1977" s="150"/>
      <c r="Z1977" s="150"/>
      <c r="AA1977" s="150"/>
    </row>
    <row r="1978" spans="1:27" ht="12.75">
      <c r="A1978" s="150"/>
      <c r="B1978" s="158">
        <f t="shared" si="14"/>
        <v>1970</v>
      </c>
      <c r="C1978" s="159" t="str">
        <f ca="1">IFERROR(__xludf.DUMMYFUNCTION("""COMPUTED_VALUE"""),"Just you now")</f>
        <v>Just you now</v>
      </c>
      <c r="D1978" s="160" t="str">
        <f ca="1">IFERROR(__xludf.DUMMYFUNCTION("""COMPUTED_VALUE"""),"Sep 3, 2024")</f>
        <v>Sep 3, 2024</v>
      </c>
      <c r="E1978" s="160" t="str">
        <f ca="1">IFERROR(__xludf.DUMMYFUNCTION("""COMPUTED_VALUE"""),"Script 1")</f>
        <v>Script 1</v>
      </c>
      <c r="F1978" s="160"/>
      <c r="G1978" s="160"/>
      <c r="H1978" s="160"/>
      <c r="I1978" s="160"/>
      <c r="J1978" s="160"/>
      <c r="K1978" s="160"/>
      <c r="L1978" s="160" t="str">
        <f t="shared" ca="1" si="15"/>
        <v>Script 1</v>
      </c>
      <c r="M1978" s="161"/>
      <c r="N1978" s="150"/>
      <c r="O1978" s="150"/>
      <c r="P1978" s="150"/>
      <c r="Q1978" s="150"/>
      <c r="R1978" s="150"/>
      <c r="S1978" s="150"/>
      <c r="T1978" s="150"/>
      <c r="U1978" s="150"/>
      <c r="V1978" s="150"/>
      <c r="W1978" s="150"/>
      <c r="X1978" s="150"/>
      <c r="Y1978" s="150"/>
      <c r="Z1978" s="150"/>
      <c r="AA1978" s="150"/>
    </row>
    <row r="1979" spans="1:27" ht="12.75">
      <c r="A1979" s="150"/>
      <c r="B1979" s="158">
        <f t="shared" si="14"/>
        <v>1971</v>
      </c>
      <c r="C1979" s="159" t="str">
        <f ca="1">IFERROR(__xludf.DUMMYFUNCTION("""COMPUTED_VALUE"""),"Sharipah Izratul")</f>
        <v>Sharipah Izratul</v>
      </c>
      <c r="D1979" s="160" t="str">
        <f ca="1">IFERROR(__xludf.DUMMYFUNCTION("""COMPUTED_VALUE"""),"Sep 3, 2024")</f>
        <v>Sep 3, 2024</v>
      </c>
      <c r="E1979" s="160" t="str">
        <f ca="1">IFERROR(__xludf.DUMMYFUNCTION("""COMPUTED_VALUE"""),"Script 1")</f>
        <v>Script 1</v>
      </c>
      <c r="F1979" s="160"/>
      <c r="G1979" s="160"/>
      <c r="H1979" s="160"/>
      <c r="I1979" s="160"/>
      <c r="J1979" s="160"/>
      <c r="K1979" s="160"/>
      <c r="L1979" s="160" t="str">
        <f t="shared" ca="1" si="15"/>
        <v>Script 1</v>
      </c>
      <c r="M1979" s="161"/>
      <c r="N1979" s="150"/>
      <c r="O1979" s="150"/>
      <c r="P1979" s="150"/>
      <c r="Q1979" s="150"/>
      <c r="R1979" s="150"/>
      <c r="S1979" s="150"/>
      <c r="T1979" s="150"/>
      <c r="U1979" s="150"/>
      <c r="V1979" s="150"/>
      <c r="W1979" s="150"/>
      <c r="X1979" s="150"/>
      <c r="Y1979" s="150"/>
      <c r="Z1979" s="150"/>
      <c r="AA1979" s="150"/>
    </row>
    <row r="1980" spans="1:27" ht="12.75">
      <c r="A1980" s="150"/>
      <c r="B1980" s="158">
        <f t="shared" si="14"/>
        <v>1972</v>
      </c>
      <c r="C1980" s="159" t="str">
        <f ca="1">IFERROR(__xludf.DUMMYFUNCTION("""COMPUTED_VALUE"""),"Miza Nur Filzah")</f>
        <v>Miza Nur Filzah</v>
      </c>
      <c r="D1980" s="160" t="str">
        <f ca="1">IFERROR(__xludf.DUMMYFUNCTION("""COMPUTED_VALUE"""),"Sep 3, 2024")</f>
        <v>Sep 3, 2024</v>
      </c>
      <c r="E1980" s="160" t="str">
        <f ca="1">IFERROR(__xludf.DUMMYFUNCTION("""COMPUTED_VALUE"""),"Script 1")</f>
        <v>Script 1</v>
      </c>
      <c r="F1980" s="160"/>
      <c r="G1980" s="160"/>
      <c r="H1980" s="160"/>
      <c r="I1980" s="160"/>
      <c r="J1980" s="160"/>
      <c r="K1980" s="160"/>
      <c r="L1980" s="160" t="str">
        <f t="shared" ca="1" si="15"/>
        <v>Script 1</v>
      </c>
      <c r="M1980" s="161"/>
      <c r="N1980" s="150"/>
      <c r="O1980" s="150"/>
      <c r="P1980" s="150"/>
      <c r="Q1980" s="150"/>
      <c r="R1980" s="150"/>
      <c r="S1980" s="150"/>
      <c r="T1980" s="150"/>
      <c r="U1980" s="150"/>
      <c r="V1980" s="150"/>
      <c r="W1980" s="150"/>
      <c r="X1980" s="150"/>
      <c r="Y1980" s="150"/>
      <c r="Z1980" s="150"/>
      <c r="AA1980" s="150"/>
    </row>
    <row r="1981" spans="1:27" ht="12.75">
      <c r="A1981" s="150"/>
      <c r="B1981" s="158">
        <f t="shared" si="14"/>
        <v>1973</v>
      </c>
      <c r="C1981" s="159" t="str">
        <f ca="1">IFERROR(__xludf.DUMMYFUNCTION("""COMPUTED_VALUE"""),"Anis Nadhirah")</f>
        <v>Anis Nadhirah</v>
      </c>
      <c r="D1981" s="160" t="str">
        <f ca="1">IFERROR(__xludf.DUMMYFUNCTION("""COMPUTED_VALUE"""),"Sep 3, 2024")</f>
        <v>Sep 3, 2024</v>
      </c>
      <c r="E1981" s="160" t="str">
        <f ca="1">IFERROR(__xludf.DUMMYFUNCTION("""COMPUTED_VALUE"""),"Script 1")</f>
        <v>Script 1</v>
      </c>
      <c r="F1981" s="160"/>
      <c r="G1981" s="160"/>
      <c r="H1981" s="160"/>
      <c r="I1981" s="160"/>
      <c r="J1981" s="160"/>
      <c r="K1981" s="160"/>
      <c r="L1981" s="160" t="str">
        <f t="shared" ca="1" si="15"/>
        <v>Script 1</v>
      </c>
      <c r="M1981" s="161"/>
      <c r="N1981" s="150"/>
      <c r="O1981" s="150"/>
      <c r="P1981" s="150"/>
      <c r="Q1981" s="150"/>
      <c r="R1981" s="150"/>
      <c r="S1981" s="150"/>
      <c r="T1981" s="150"/>
      <c r="U1981" s="150"/>
      <c r="V1981" s="150"/>
      <c r="W1981" s="150"/>
      <c r="X1981" s="150"/>
      <c r="Y1981" s="150"/>
      <c r="Z1981" s="150"/>
      <c r="AA1981" s="150"/>
    </row>
    <row r="1982" spans="1:27" ht="12.75">
      <c r="A1982" s="150"/>
      <c r="B1982" s="158">
        <f t="shared" si="14"/>
        <v>1974</v>
      </c>
      <c r="C1982" s="159" t="str">
        <f ca="1">IFERROR(__xludf.DUMMYFUNCTION("""COMPUTED_VALUE"""),"Mohammad Syafiq Jemain")</f>
        <v>Mohammad Syafiq Jemain</v>
      </c>
      <c r="D1982" s="160" t="str">
        <f ca="1">IFERROR(__xludf.DUMMYFUNCTION("""COMPUTED_VALUE"""),"Sep 3, 2024")</f>
        <v>Sep 3, 2024</v>
      </c>
      <c r="E1982" s="160" t="str">
        <f ca="1">IFERROR(__xludf.DUMMYFUNCTION("""COMPUTED_VALUE"""),"Script 1")</f>
        <v>Script 1</v>
      </c>
      <c r="F1982" s="160"/>
      <c r="G1982" s="160"/>
      <c r="H1982" s="160"/>
      <c r="I1982" s="160"/>
      <c r="J1982" s="160"/>
      <c r="K1982" s="160"/>
      <c r="L1982" s="160" t="str">
        <f t="shared" ca="1" si="15"/>
        <v>Script 1</v>
      </c>
      <c r="M1982" s="161"/>
      <c r="N1982" s="150"/>
      <c r="O1982" s="150"/>
      <c r="P1982" s="150"/>
      <c r="Q1982" s="150"/>
      <c r="R1982" s="150"/>
      <c r="S1982" s="150"/>
      <c r="T1982" s="150"/>
      <c r="U1982" s="150"/>
      <c r="V1982" s="150"/>
      <c r="W1982" s="150"/>
      <c r="X1982" s="150"/>
      <c r="Y1982" s="150"/>
      <c r="Z1982" s="150"/>
      <c r="AA1982" s="150"/>
    </row>
    <row r="1983" spans="1:27" ht="12.75">
      <c r="A1983" s="150"/>
      <c r="B1983" s="158">
        <f t="shared" si="14"/>
        <v>1975</v>
      </c>
      <c r="C1983" s="159" t="str">
        <f ca="1">IFERROR(__xludf.DUMMYFUNCTION("""COMPUTED_VALUE"""),"Nabihah Teh")</f>
        <v>Nabihah Teh</v>
      </c>
      <c r="D1983" s="160" t="str">
        <f ca="1">IFERROR(__xludf.DUMMYFUNCTION("""COMPUTED_VALUE"""),"Sep 3, 2024")</f>
        <v>Sep 3, 2024</v>
      </c>
      <c r="E1983" s="160" t="str">
        <f ca="1">IFERROR(__xludf.DUMMYFUNCTION("""COMPUTED_VALUE"""),"Script 1")</f>
        <v>Script 1</v>
      </c>
      <c r="F1983" s="160"/>
      <c r="G1983" s="160"/>
      <c r="H1983" s="160"/>
      <c r="I1983" s="160"/>
      <c r="J1983" s="160"/>
      <c r="K1983" s="160"/>
      <c r="L1983" s="160" t="str">
        <f t="shared" ca="1" si="15"/>
        <v>Script 1</v>
      </c>
      <c r="M1983" s="161"/>
      <c r="N1983" s="150"/>
      <c r="O1983" s="150"/>
      <c r="P1983" s="150"/>
      <c r="Q1983" s="150"/>
      <c r="R1983" s="150"/>
      <c r="S1983" s="150"/>
      <c r="T1983" s="150"/>
      <c r="U1983" s="150"/>
      <c r="V1983" s="150"/>
      <c r="W1983" s="150"/>
      <c r="X1983" s="150"/>
      <c r="Y1983" s="150"/>
      <c r="Z1983" s="150"/>
      <c r="AA1983" s="150"/>
    </row>
    <row r="1984" spans="1:27" ht="12.75">
      <c r="A1984" s="150"/>
      <c r="B1984" s="158">
        <f t="shared" si="14"/>
        <v>1976</v>
      </c>
      <c r="C1984" s="159" t="str">
        <f ca="1">IFERROR(__xludf.DUMMYFUNCTION("""COMPUTED_VALUE"""),"Faiz Azhan")</f>
        <v>Faiz Azhan</v>
      </c>
      <c r="D1984" s="160" t="str">
        <f ca="1">IFERROR(__xludf.DUMMYFUNCTION("""COMPUTED_VALUE"""),"Sep 3, 2024")</f>
        <v>Sep 3, 2024</v>
      </c>
      <c r="E1984" s="160" t="str">
        <f ca="1">IFERROR(__xludf.DUMMYFUNCTION("""COMPUTED_VALUE"""),"Script 1")</f>
        <v>Script 1</v>
      </c>
      <c r="F1984" s="160"/>
      <c r="G1984" s="160"/>
      <c r="H1984" s="160"/>
      <c r="I1984" s="160"/>
      <c r="J1984" s="160"/>
      <c r="K1984" s="160"/>
      <c r="L1984" s="160" t="str">
        <f t="shared" ca="1" si="15"/>
        <v>Script 1</v>
      </c>
      <c r="M1984" s="161"/>
      <c r="N1984" s="150"/>
      <c r="O1984" s="150"/>
      <c r="P1984" s="150"/>
      <c r="Q1984" s="150"/>
      <c r="R1984" s="150"/>
      <c r="S1984" s="150"/>
      <c r="T1984" s="150"/>
      <c r="U1984" s="150"/>
      <c r="V1984" s="150"/>
      <c r="W1984" s="150"/>
      <c r="X1984" s="150"/>
      <c r="Y1984" s="150"/>
      <c r="Z1984" s="150"/>
      <c r="AA1984" s="150"/>
    </row>
    <row r="1985" spans="1:27" ht="12.75">
      <c r="A1985" s="150"/>
      <c r="B1985" s="158">
        <f t="shared" si="14"/>
        <v>1977</v>
      </c>
      <c r="C1985" s="159" t="str">
        <f ca="1">IFERROR(__xludf.DUMMYFUNCTION("""COMPUTED_VALUE"""),"Fatin Maisarah Kamarul Zaman")</f>
        <v>Fatin Maisarah Kamarul Zaman</v>
      </c>
      <c r="D1985" s="160" t="str">
        <f ca="1">IFERROR(__xludf.DUMMYFUNCTION("""COMPUTED_VALUE"""),"Sep 3, 2024")</f>
        <v>Sep 3, 2024</v>
      </c>
      <c r="E1985" s="160" t="str">
        <f ca="1">IFERROR(__xludf.DUMMYFUNCTION("""COMPUTED_VALUE"""),"Script 1")</f>
        <v>Script 1</v>
      </c>
      <c r="F1985" s="160"/>
      <c r="G1985" s="160"/>
      <c r="H1985" s="160"/>
      <c r="I1985" s="160"/>
      <c r="J1985" s="160"/>
      <c r="K1985" s="160"/>
      <c r="L1985" s="160" t="str">
        <f t="shared" ca="1" si="15"/>
        <v>Script 1</v>
      </c>
      <c r="M1985" s="161"/>
      <c r="N1985" s="150"/>
      <c r="O1985" s="150"/>
      <c r="P1985" s="150"/>
      <c r="Q1985" s="150"/>
      <c r="R1985" s="150"/>
      <c r="S1985" s="150"/>
      <c r="T1985" s="150"/>
      <c r="U1985" s="150"/>
      <c r="V1985" s="150"/>
      <c r="W1985" s="150"/>
      <c r="X1985" s="150"/>
      <c r="Y1985" s="150"/>
      <c r="Z1985" s="150"/>
      <c r="AA1985" s="150"/>
    </row>
    <row r="1986" spans="1:27" ht="12.75">
      <c r="A1986" s="150"/>
      <c r="B1986" s="158">
        <f t="shared" si="14"/>
        <v>1978</v>
      </c>
      <c r="C1986" s="159" t="str">
        <f ca="1">IFERROR(__xludf.DUMMYFUNCTION("""COMPUTED_VALUE"""),"Farah Najihah Zamani")</f>
        <v>Farah Najihah Zamani</v>
      </c>
      <c r="D1986" s="160" t="str">
        <f ca="1">IFERROR(__xludf.DUMMYFUNCTION("""COMPUTED_VALUE"""),"Sep 3, 2024")</f>
        <v>Sep 3, 2024</v>
      </c>
      <c r="E1986" s="160" t="str">
        <f ca="1">IFERROR(__xludf.DUMMYFUNCTION("""COMPUTED_VALUE"""),"Script 1")</f>
        <v>Script 1</v>
      </c>
      <c r="F1986" s="160"/>
      <c r="G1986" s="160"/>
      <c r="H1986" s="160"/>
      <c r="I1986" s="160"/>
      <c r="J1986" s="160"/>
      <c r="K1986" s="160"/>
      <c r="L1986" s="160" t="str">
        <f t="shared" ca="1" si="15"/>
        <v>Script 1</v>
      </c>
      <c r="M1986" s="161"/>
      <c r="N1986" s="150"/>
      <c r="O1986" s="150"/>
      <c r="P1986" s="150"/>
      <c r="Q1986" s="150"/>
      <c r="R1986" s="150"/>
      <c r="S1986" s="150"/>
      <c r="T1986" s="150"/>
      <c r="U1986" s="150"/>
      <c r="V1986" s="150"/>
      <c r="W1986" s="150"/>
      <c r="X1986" s="150"/>
      <c r="Y1986" s="150"/>
      <c r="Z1986" s="150"/>
      <c r="AA1986" s="150"/>
    </row>
    <row r="1987" spans="1:27" ht="12.75">
      <c r="A1987" s="150"/>
      <c r="B1987" s="158">
        <f t="shared" si="14"/>
        <v>1979</v>
      </c>
      <c r="C1987" s="159" t="str">
        <f ca="1">IFERROR(__xludf.DUMMYFUNCTION("""COMPUTED_VALUE"""),"Nor Khairunnisa")</f>
        <v>Nor Khairunnisa</v>
      </c>
      <c r="D1987" s="160" t="str">
        <f ca="1">IFERROR(__xludf.DUMMYFUNCTION("""COMPUTED_VALUE"""),"Aug 29, 2024")</f>
        <v>Aug 29, 2024</v>
      </c>
      <c r="E1987" s="160" t="str">
        <f ca="1">IFERROR(__xludf.DUMMYFUNCTION("""COMPUTED_VALUE"""),"Script 1")</f>
        <v>Script 1</v>
      </c>
      <c r="F1987" s="160"/>
      <c r="G1987" s="160"/>
      <c r="H1987" s="160"/>
      <c r="I1987" s="160"/>
      <c r="J1987" s="160"/>
      <c r="K1987" s="160"/>
      <c r="L1987" s="160" t="str">
        <f t="shared" ca="1" si="15"/>
        <v>Script 1</v>
      </c>
      <c r="M1987" s="161"/>
      <c r="N1987" s="150"/>
      <c r="O1987" s="150"/>
      <c r="P1987" s="150"/>
      <c r="Q1987" s="150"/>
      <c r="R1987" s="150"/>
      <c r="S1987" s="150"/>
      <c r="T1987" s="150"/>
      <c r="U1987" s="150"/>
      <c r="V1987" s="150"/>
      <c r="W1987" s="150"/>
      <c r="X1987" s="150"/>
      <c r="Y1987" s="150"/>
      <c r="Z1987" s="150"/>
      <c r="AA1987" s="150"/>
    </row>
    <row r="1988" spans="1:27" ht="12.75">
      <c r="A1988" s="150"/>
      <c r="B1988" s="158">
        <f t="shared" si="14"/>
        <v>1980</v>
      </c>
      <c r="C1988" s="159" t="str">
        <f ca="1">IFERROR(__xludf.DUMMYFUNCTION("""COMPUTED_VALUE"""),"Aishah Al-hafizah")</f>
        <v>Aishah Al-hafizah</v>
      </c>
      <c r="D1988" s="160" t="str">
        <f ca="1">IFERROR(__xludf.DUMMYFUNCTION("""COMPUTED_VALUE"""),"Aug 29, 2024")</f>
        <v>Aug 29, 2024</v>
      </c>
      <c r="E1988" s="160" t="str">
        <f ca="1">IFERROR(__xludf.DUMMYFUNCTION("""COMPUTED_VALUE"""),"Script 1")</f>
        <v>Script 1</v>
      </c>
      <c r="F1988" s="160"/>
      <c r="G1988" s="160"/>
      <c r="H1988" s="160"/>
      <c r="I1988" s="160"/>
      <c r="J1988" s="160"/>
      <c r="K1988" s="160"/>
      <c r="L1988" s="160" t="str">
        <f t="shared" ca="1" si="15"/>
        <v>Script 1</v>
      </c>
      <c r="M1988" s="161"/>
      <c r="N1988" s="150"/>
      <c r="O1988" s="150"/>
      <c r="P1988" s="150"/>
      <c r="Q1988" s="150"/>
      <c r="R1988" s="150"/>
      <c r="S1988" s="150"/>
      <c r="T1988" s="150"/>
      <c r="U1988" s="150"/>
      <c r="V1988" s="150"/>
      <c r="W1988" s="150"/>
      <c r="X1988" s="150"/>
      <c r="Y1988" s="150"/>
      <c r="Z1988" s="150"/>
      <c r="AA1988" s="150"/>
    </row>
    <row r="1989" spans="1:27" ht="12.75">
      <c r="A1989" s="150"/>
      <c r="B1989" s="158">
        <f t="shared" si="14"/>
        <v>1981</v>
      </c>
      <c r="C1989" s="159" t="str">
        <f ca="1">IFERROR(__xludf.DUMMYFUNCTION("""COMPUTED_VALUE"""),"Razin Asyraf")</f>
        <v>Razin Asyraf</v>
      </c>
      <c r="D1989" s="160" t="str">
        <f ca="1">IFERROR(__xludf.DUMMYFUNCTION("""COMPUTED_VALUE"""),"Aug 29, 2024")</f>
        <v>Aug 29, 2024</v>
      </c>
      <c r="E1989" s="160" t="str">
        <f ca="1">IFERROR(__xludf.DUMMYFUNCTION("""COMPUTED_VALUE"""),"Script 1")</f>
        <v>Script 1</v>
      </c>
      <c r="F1989" s="160"/>
      <c r="G1989" s="160"/>
      <c r="H1989" s="160"/>
      <c r="I1989" s="160"/>
      <c r="J1989" s="160"/>
      <c r="K1989" s="160"/>
      <c r="L1989" s="160" t="str">
        <f t="shared" ca="1" si="15"/>
        <v>Script 1</v>
      </c>
      <c r="M1989" s="161"/>
      <c r="N1989" s="150"/>
      <c r="O1989" s="150"/>
      <c r="P1989" s="150"/>
      <c r="Q1989" s="150"/>
      <c r="R1989" s="150"/>
      <c r="S1989" s="150"/>
      <c r="T1989" s="150"/>
      <c r="U1989" s="150"/>
      <c r="V1989" s="150"/>
      <c r="W1989" s="150"/>
      <c r="X1989" s="150"/>
      <c r="Y1989" s="150"/>
      <c r="Z1989" s="150"/>
      <c r="AA1989" s="150"/>
    </row>
    <row r="1990" spans="1:27" ht="12.75">
      <c r="A1990" s="150"/>
      <c r="B1990" s="158">
        <f t="shared" si="14"/>
        <v>1982</v>
      </c>
      <c r="C1990" s="159" t="str">
        <f ca="1">IFERROR(__xludf.DUMMYFUNCTION("""COMPUTED_VALUE"""),"Ahmad Hafiy")</f>
        <v>Ahmad Hafiy</v>
      </c>
      <c r="D1990" s="160" t="str">
        <f ca="1">IFERROR(__xludf.DUMMYFUNCTION("""COMPUTED_VALUE"""),"Aug 29, 2024")</f>
        <v>Aug 29, 2024</v>
      </c>
      <c r="E1990" s="160" t="str">
        <f ca="1">IFERROR(__xludf.DUMMYFUNCTION("""COMPUTED_VALUE"""),"Script 1")</f>
        <v>Script 1</v>
      </c>
      <c r="F1990" s="160"/>
      <c r="G1990" s="160"/>
      <c r="H1990" s="160"/>
      <c r="I1990" s="160"/>
      <c r="J1990" s="160"/>
      <c r="K1990" s="160"/>
      <c r="L1990" s="160" t="str">
        <f t="shared" ca="1" si="15"/>
        <v>Script 1</v>
      </c>
      <c r="M1990" s="161"/>
      <c r="N1990" s="150"/>
      <c r="O1990" s="150"/>
      <c r="P1990" s="150"/>
      <c r="Q1990" s="150"/>
      <c r="R1990" s="150"/>
      <c r="S1990" s="150"/>
      <c r="T1990" s="150"/>
      <c r="U1990" s="150"/>
      <c r="V1990" s="150"/>
      <c r="W1990" s="150"/>
      <c r="X1990" s="150"/>
      <c r="Y1990" s="150"/>
      <c r="Z1990" s="150"/>
      <c r="AA1990" s="150"/>
    </row>
    <row r="1991" spans="1:27" ht="12.75">
      <c r="A1991" s="150"/>
      <c r="B1991" s="158">
        <f t="shared" si="14"/>
        <v>1983</v>
      </c>
      <c r="C1991" s="159" t="str">
        <f ca="1">IFERROR(__xludf.DUMMYFUNCTION("""COMPUTED_VALUE"""),"Nazirah Radzi Khan")</f>
        <v>Nazirah Radzi Khan</v>
      </c>
      <c r="D1991" s="160" t="str">
        <f ca="1">IFERROR(__xludf.DUMMYFUNCTION("""COMPUTED_VALUE"""),"Aug 29, 2024")</f>
        <v>Aug 29, 2024</v>
      </c>
      <c r="E1991" s="160" t="str">
        <f ca="1">IFERROR(__xludf.DUMMYFUNCTION("""COMPUTED_VALUE"""),"Script 1")</f>
        <v>Script 1</v>
      </c>
      <c r="F1991" s="160"/>
      <c r="G1991" s="160"/>
      <c r="H1991" s="160"/>
      <c r="I1991" s="160"/>
      <c r="J1991" s="160"/>
      <c r="K1991" s="160"/>
      <c r="L1991" s="160" t="str">
        <f t="shared" ca="1" si="15"/>
        <v>Script 1</v>
      </c>
      <c r="M1991" s="161"/>
      <c r="N1991" s="150"/>
      <c r="O1991" s="150"/>
      <c r="P1991" s="150"/>
      <c r="Q1991" s="150"/>
      <c r="R1991" s="150"/>
      <c r="S1991" s="150"/>
      <c r="T1991" s="150"/>
      <c r="U1991" s="150"/>
      <c r="V1991" s="150"/>
      <c r="W1991" s="150"/>
      <c r="X1991" s="150"/>
      <c r="Y1991" s="150"/>
      <c r="Z1991" s="150"/>
      <c r="AA1991" s="150"/>
    </row>
    <row r="1992" spans="1:27" ht="12.75">
      <c r="A1992" s="150"/>
      <c r="B1992" s="158">
        <f t="shared" si="14"/>
        <v>1984</v>
      </c>
      <c r="C1992" s="159" t="str">
        <f ca="1">IFERROR(__xludf.DUMMYFUNCTION("""COMPUTED_VALUE"""),"Aiman Hakim Nazim")</f>
        <v>Aiman Hakim Nazim</v>
      </c>
      <c r="D1992" s="160" t="str">
        <f ca="1">IFERROR(__xludf.DUMMYFUNCTION("""COMPUTED_VALUE"""),"Aug 29, 2024")</f>
        <v>Aug 29, 2024</v>
      </c>
      <c r="E1992" s="160" t="str">
        <f ca="1">IFERROR(__xludf.DUMMYFUNCTION("""COMPUTED_VALUE"""),"Script 1")</f>
        <v>Script 1</v>
      </c>
      <c r="F1992" s="160"/>
      <c r="G1992" s="160"/>
      <c r="H1992" s="160"/>
      <c r="I1992" s="160"/>
      <c r="J1992" s="160"/>
      <c r="K1992" s="160"/>
      <c r="L1992" s="160" t="str">
        <f t="shared" ca="1" si="15"/>
        <v>Script 1</v>
      </c>
      <c r="M1992" s="161"/>
      <c r="N1992" s="150"/>
      <c r="O1992" s="150"/>
      <c r="P1992" s="150"/>
      <c r="Q1992" s="150"/>
      <c r="R1992" s="150"/>
      <c r="S1992" s="150"/>
      <c r="T1992" s="150"/>
      <c r="U1992" s="150"/>
      <c r="V1992" s="150"/>
      <c r="W1992" s="150"/>
      <c r="X1992" s="150"/>
      <c r="Y1992" s="150"/>
      <c r="Z1992" s="150"/>
      <c r="AA1992" s="150"/>
    </row>
    <row r="1993" spans="1:27" ht="12.75">
      <c r="A1993" s="150"/>
      <c r="B1993" s="158">
        <f t="shared" si="14"/>
        <v>1985</v>
      </c>
      <c r="C1993" s="159" t="str">
        <f ca="1">IFERROR(__xludf.DUMMYFUNCTION("""COMPUTED_VALUE"""),"Asma' Salsabila")</f>
        <v>Asma' Salsabila</v>
      </c>
      <c r="D1993" s="160" t="str">
        <f ca="1">IFERROR(__xludf.DUMMYFUNCTION("""COMPUTED_VALUE"""),"Aug 29, 2024")</f>
        <v>Aug 29, 2024</v>
      </c>
      <c r="E1993" s="160" t="str">
        <f ca="1">IFERROR(__xludf.DUMMYFUNCTION("""COMPUTED_VALUE"""),"Script 1")</f>
        <v>Script 1</v>
      </c>
      <c r="F1993" s="160"/>
      <c r="G1993" s="160"/>
      <c r="H1993" s="160"/>
      <c r="I1993" s="160"/>
      <c r="J1993" s="160"/>
      <c r="K1993" s="160"/>
      <c r="L1993" s="160" t="str">
        <f t="shared" ca="1" si="15"/>
        <v>Script 1</v>
      </c>
      <c r="M1993" s="161"/>
      <c r="N1993" s="150"/>
      <c r="O1993" s="150"/>
      <c r="P1993" s="150"/>
      <c r="Q1993" s="150"/>
      <c r="R1993" s="150"/>
      <c r="S1993" s="150"/>
      <c r="T1993" s="150"/>
      <c r="U1993" s="150"/>
      <c r="V1993" s="150"/>
      <c r="W1993" s="150"/>
      <c r="X1993" s="150"/>
      <c r="Y1993" s="150"/>
      <c r="Z1993" s="150"/>
      <c r="AA1993" s="150"/>
    </row>
    <row r="1994" spans="1:27" ht="12.75">
      <c r="A1994" s="150"/>
      <c r="B1994" s="158">
        <f t="shared" si="14"/>
        <v>1986</v>
      </c>
      <c r="C1994" s="159" t="str">
        <f ca="1">IFERROR(__xludf.DUMMYFUNCTION("""COMPUTED_VALUE"""),"Farhaqim Balqis")</f>
        <v>Farhaqim Balqis</v>
      </c>
      <c r="D1994" s="160" t="str">
        <f ca="1">IFERROR(__xludf.DUMMYFUNCTION("""COMPUTED_VALUE"""),"Aug 29, 2024")</f>
        <v>Aug 29, 2024</v>
      </c>
      <c r="E1994" s="160" t="str">
        <f ca="1">IFERROR(__xludf.DUMMYFUNCTION("""COMPUTED_VALUE"""),"Script 1")</f>
        <v>Script 1</v>
      </c>
      <c r="F1994" s="160"/>
      <c r="G1994" s="160"/>
      <c r="H1994" s="160"/>
      <c r="I1994" s="160"/>
      <c r="J1994" s="160"/>
      <c r="K1994" s="160"/>
      <c r="L1994" s="160" t="str">
        <f t="shared" ca="1" si="15"/>
        <v>Script 1</v>
      </c>
      <c r="M1994" s="161"/>
      <c r="N1994" s="150"/>
      <c r="O1994" s="150"/>
      <c r="P1994" s="150"/>
      <c r="Q1994" s="150"/>
      <c r="R1994" s="150"/>
      <c r="S1994" s="150"/>
      <c r="T1994" s="150"/>
      <c r="U1994" s="150"/>
      <c r="V1994" s="150"/>
      <c r="W1994" s="150"/>
      <c r="X1994" s="150"/>
      <c r="Y1994" s="150"/>
      <c r="Z1994" s="150"/>
      <c r="AA1994" s="150"/>
    </row>
    <row r="1995" spans="1:27" ht="12.75">
      <c r="A1995" s="150"/>
      <c r="B1995" s="158">
        <f t="shared" si="14"/>
        <v>1987</v>
      </c>
      <c r="C1995" s="159" t="str">
        <f ca="1">IFERROR(__xludf.DUMMYFUNCTION("""COMPUTED_VALUE"""),"NURUL SYAMINA ABDULLAH SAHIDI")</f>
        <v>NURUL SYAMINA ABDULLAH SAHIDI</v>
      </c>
      <c r="D1995" s="160" t="str">
        <f ca="1">IFERROR(__xludf.DUMMYFUNCTION("""COMPUTED_VALUE"""),"Aug 29, 2024")</f>
        <v>Aug 29, 2024</v>
      </c>
      <c r="E1995" s="160" t="str">
        <f ca="1">IFERROR(__xludf.DUMMYFUNCTION("""COMPUTED_VALUE"""),"Script 1")</f>
        <v>Script 1</v>
      </c>
      <c r="F1995" s="160"/>
      <c r="G1995" s="160"/>
      <c r="H1995" s="160"/>
      <c r="I1995" s="160"/>
      <c r="J1995" s="160"/>
      <c r="K1995" s="160"/>
      <c r="L1995" s="160" t="str">
        <f t="shared" ca="1" si="15"/>
        <v>Script 1</v>
      </c>
      <c r="M1995" s="161"/>
      <c r="N1995" s="150"/>
      <c r="O1995" s="150"/>
      <c r="P1995" s="150"/>
      <c r="Q1995" s="150"/>
      <c r="R1995" s="150"/>
      <c r="S1995" s="150"/>
      <c r="T1995" s="150"/>
      <c r="U1995" s="150"/>
      <c r="V1995" s="150"/>
      <c r="W1995" s="150"/>
      <c r="X1995" s="150"/>
      <c r="Y1995" s="150"/>
      <c r="Z1995" s="150"/>
      <c r="AA1995" s="150"/>
    </row>
    <row r="1996" spans="1:27" ht="12.75">
      <c r="A1996" s="150"/>
      <c r="B1996" s="158">
        <f t="shared" si="14"/>
        <v>1988</v>
      </c>
      <c r="C1996" s="159" t="str">
        <f ca="1">IFERROR(__xludf.DUMMYFUNCTION("""COMPUTED_VALUE"""),"Nur Iznie Mazzuana Zakaria")</f>
        <v>Nur Iznie Mazzuana Zakaria</v>
      </c>
      <c r="D1996" s="160" t="str">
        <f ca="1">IFERROR(__xludf.DUMMYFUNCTION("""COMPUTED_VALUE"""),"Aug 29, 2024")</f>
        <v>Aug 29, 2024</v>
      </c>
      <c r="E1996" s="160" t="str">
        <f ca="1">IFERROR(__xludf.DUMMYFUNCTION("""COMPUTED_VALUE"""),"Script 1")</f>
        <v>Script 1</v>
      </c>
      <c r="F1996" s="160"/>
      <c r="G1996" s="160"/>
      <c r="H1996" s="160"/>
      <c r="I1996" s="160"/>
      <c r="J1996" s="160"/>
      <c r="K1996" s="160"/>
      <c r="L1996" s="160" t="str">
        <f t="shared" ca="1" si="15"/>
        <v>Script 1</v>
      </c>
      <c r="M1996" s="161"/>
      <c r="N1996" s="150"/>
      <c r="O1996" s="150"/>
      <c r="P1996" s="150"/>
      <c r="Q1996" s="150"/>
      <c r="R1996" s="150"/>
      <c r="S1996" s="150"/>
      <c r="T1996" s="150"/>
      <c r="U1996" s="150"/>
      <c r="V1996" s="150"/>
      <c r="W1996" s="150"/>
      <c r="X1996" s="150"/>
      <c r="Y1996" s="150"/>
      <c r="Z1996" s="150"/>
      <c r="AA1996" s="150"/>
    </row>
    <row r="1997" spans="1:27" ht="12.75">
      <c r="A1997" s="150"/>
      <c r="B1997" s="158">
        <f t="shared" si="14"/>
        <v>1989</v>
      </c>
      <c r="C1997" s="159" t="str">
        <f ca="1">IFERROR(__xludf.DUMMYFUNCTION("""COMPUTED_VALUE"""),"Wan Afwan Shakir")</f>
        <v>Wan Afwan Shakir</v>
      </c>
      <c r="D1997" s="160" t="str">
        <f ca="1">IFERROR(__xludf.DUMMYFUNCTION("""COMPUTED_VALUE"""),"Aug 29, 2024")</f>
        <v>Aug 29, 2024</v>
      </c>
      <c r="E1997" s="160" t="str">
        <f ca="1">IFERROR(__xludf.DUMMYFUNCTION("""COMPUTED_VALUE"""),"Script 1")</f>
        <v>Script 1</v>
      </c>
      <c r="F1997" s="160"/>
      <c r="G1997" s="160"/>
      <c r="H1997" s="160"/>
      <c r="I1997" s="160"/>
      <c r="J1997" s="160"/>
      <c r="K1997" s="160"/>
      <c r="L1997" s="160" t="str">
        <f t="shared" ca="1" si="15"/>
        <v>Script 1</v>
      </c>
      <c r="M1997" s="161"/>
      <c r="N1997" s="150"/>
      <c r="O1997" s="150"/>
      <c r="P1997" s="150"/>
      <c r="Q1997" s="150"/>
      <c r="R1997" s="150"/>
      <c r="S1997" s="150"/>
      <c r="T1997" s="150"/>
      <c r="U1997" s="150"/>
      <c r="V1997" s="150"/>
      <c r="W1997" s="150"/>
      <c r="X1997" s="150"/>
      <c r="Y1997" s="150"/>
      <c r="Z1997" s="150"/>
      <c r="AA1997" s="150"/>
    </row>
    <row r="1998" spans="1:27" ht="12.75">
      <c r="A1998" s="150"/>
      <c r="B1998" s="158">
        <f t="shared" si="14"/>
        <v>1990</v>
      </c>
      <c r="C1998" s="159" t="str">
        <f ca="1">IFERROR(__xludf.DUMMYFUNCTION("""COMPUTED_VALUE"""),"Farah Binti Mohd Fauzi")</f>
        <v>Farah Binti Mohd Fauzi</v>
      </c>
      <c r="D1998" s="160" t="str">
        <f ca="1">IFERROR(__xludf.DUMMYFUNCTION("""COMPUTED_VALUE"""),"Aug 29, 2024")</f>
        <v>Aug 29, 2024</v>
      </c>
      <c r="E1998" s="160" t="str">
        <f ca="1">IFERROR(__xludf.DUMMYFUNCTION("""COMPUTED_VALUE"""),"Script 1")</f>
        <v>Script 1</v>
      </c>
      <c r="F1998" s="160"/>
      <c r="G1998" s="160"/>
      <c r="H1998" s="160"/>
      <c r="I1998" s="160"/>
      <c r="J1998" s="160"/>
      <c r="K1998" s="160"/>
      <c r="L1998" s="160" t="str">
        <f t="shared" ca="1" si="15"/>
        <v>Script 1</v>
      </c>
      <c r="M1998" s="161"/>
      <c r="N1998" s="150"/>
      <c r="O1998" s="150"/>
      <c r="P1998" s="150"/>
      <c r="Q1998" s="150"/>
      <c r="R1998" s="150"/>
      <c r="S1998" s="150"/>
      <c r="T1998" s="150"/>
      <c r="U1998" s="150"/>
      <c r="V1998" s="150"/>
      <c r="W1998" s="150"/>
      <c r="X1998" s="150"/>
      <c r="Y1998" s="150"/>
      <c r="Z1998" s="150"/>
      <c r="AA1998" s="150"/>
    </row>
    <row r="1999" spans="1:27" ht="12.75">
      <c r="A1999" s="150"/>
      <c r="B1999" s="158">
        <f t="shared" si="14"/>
        <v>1991</v>
      </c>
      <c r="C1999" s="159" t="str">
        <f ca="1">IFERROR(__xludf.DUMMYFUNCTION("""COMPUTED_VALUE"""),"Hafiz Kamaruddin")</f>
        <v>Hafiz Kamaruddin</v>
      </c>
      <c r="D1999" s="160" t="str">
        <f ca="1">IFERROR(__xludf.DUMMYFUNCTION("""COMPUTED_VALUE"""),"Aug 29, 2024")</f>
        <v>Aug 29, 2024</v>
      </c>
      <c r="E1999" s="160" t="str">
        <f ca="1">IFERROR(__xludf.DUMMYFUNCTION("""COMPUTED_VALUE"""),"Script 1")</f>
        <v>Script 1</v>
      </c>
      <c r="F1999" s="160"/>
      <c r="G1999" s="160"/>
      <c r="H1999" s="160"/>
      <c r="I1999" s="160"/>
      <c r="J1999" s="160"/>
      <c r="K1999" s="160"/>
      <c r="L1999" s="160" t="str">
        <f t="shared" ca="1" si="15"/>
        <v>Script 1</v>
      </c>
      <c r="M1999" s="161"/>
      <c r="N1999" s="150"/>
      <c r="O1999" s="150"/>
      <c r="P1999" s="150"/>
      <c r="Q1999" s="150"/>
      <c r="R1999" s="150"/>
      <c r="S1999" s="150"/>
      <c r="T1999" s="150"/>
      <c r="U1999" s="150"/>
      <c r="V1999" s="150"/>
      <c r="W1999" s="150"/>
      <c r="X1999" s="150"/>
      <c r="Y1999" s="150"/>
      <c r="Z1999" s="150"/>
      <c r="AA1999" s="150"/>
    </row>
    <row r="2000" spans="1:27" ht="12.75">
      <c r="A2000" s="150"/>
      <c r="B2000" s="158">
        <f t="shared" si="14"/>
        <v>1992</v>
      </c>
      <c r="C2000" s="159" t="str">
        <f ca="1">IFERROR(__xludf.DUMMYFUNCTION("""COMPUTED_VALUE"""),"Haswani Madlan")</f>
        <v>Haswani Madlan</v>
      </c>
      <c r="D2000" s="160" t="str">
        <f ca="1">IFERROR(__xludf.DUMMYFUNCTION("""COMPUTED_VALUE"""),"Aug 29, 2024")</f>
        <v>Aug 29, 2024</v>
      </c>
      <c r="E2000" s="160" t="str">
        <f ca="1">IFERROR(__xludf.DUMMYFUNCTION("""COMPUTED_VALUE"""),"Script 1")</f>
        <v>Script 1</v>
      </c>
      <c r="F2000" s="160"/>
      <c r="G2000" s="160"/>
      <c r="H2000" s="160"/>
      <c r="I2000" s="160"/>
      <c r="J2000" s="160"/>
      <c r="K2000" s="160"/>
      <c r="L2000" s="160" t="str">
        <f t="shared" ca="1" si="15"/>
        <v>Script 1</v>
      </c>
      <c r="M2000" s="161"/>
      <c r="N2000" s="150"/>
      <c r="O2000" s="150"/>
      <c r="P2000" s="150"/>
      <c r="Q2000" s="150"/>
      <c r="R2000" s="150"/>
      <c r="S2000" s="150"/>
      <c r="T2000" s="150"/>
      <c r="U2000" s="150"/>
      <c r="V2000" s="150"/>
      <c r="W2000" s="150"/>
      <c r="X2000" s="150"/>
      <c r="Y2000" s="150"/>
      <c r="Z2000" s="150"/>
      <c r="AA2000" s="150"/>
    </row>
    <row r="2001" spans="1:27" ht="12.75">
      <c r="A2001" s="150"/>
      <c r="B2001" s="158">
        <f t="shared" si="14"/>
        <v>1993</v>
      </c>
      <c r="C2001" s="159" t="str">
        <f ca="1">IFERROR(__xludf.DUMMYFUNCTION("""COMPUTED_VALUE"""),"Abrar Yusoff")</f>
        <v>Abrar Yusoff</v>
      </c>
      <c r="D2001" s="160" t="str">
        <f ca="1">IFERROR(__xludf.DUMMYFUNCTION("""COMPUTED_VALUE"""),"Aug 29, 2024")</f>
        <v>Aug 29, 2024</v>
      </c>
      <c r="E2001" s="160" t="str">
        <f ca="1">IFERROR(__xludf.DUMMYFUNCTION("""COMPUTED_VALUE"""),"Script 1")</f>
        <v>Script 1</v>
      </c>
      <c r="F2001" s="160"/>
      <c r="G2001" s="160"/>
      <c r="H2001" s="160"/>
      <c r="I2001" s="160"/>
      <c r="J2001" s="160"/>
      <c r="K2001" s="160"/>
      <c r="L2001" s="160" t="str">
        <f t="shared" ca="1" si="15"/>
        <v>Script 1</v>
      </c>
      <c r="M2001" s="161"/>
      <c r="N2001" s="150"/>
      <c r="O2001" s="150"/>
      <c r="P2001" s="150"/>
      <c r="Q2001" s="150"/>
      <c r="R2001" s="150"/>
      <c r="S2001" s="150"/>
      <c r="T2001" s="150"/>
      <c r="U2001" s="150"/>
      <c r="V2001" s="150"/>
      <c r="W2001" s="150"/>
      <c r="X2001" s="150"/>
      <c r="Y2001" s="150"/>
      <c r="Z2001" s="150"/>
      <c r="AA2001" s="150"/>
    </row>
    <row r="2002" spans="1:27" ht="12.75">
      <c r="A2002" s="150"/>
      <c r="B2002" s="158">
        <f t="shared" si="14"/>
        <v>1994</v>
      </c>
      <c r="C2002" s="159" t="str">
        <f ca="1">IFERROR(__xludf.DUMMYFUNCTION("""COMPUTED_VALUE"""),"Wardah Safiyyah")</f>
        <v>Wardah Safiyyah</v>
      </c>
      <c r="D2002" s="160" t="str">
        <f ca="1">IFERROR(__xludf.DUMMYFUNCTION("""COMPUTED_VALUE"""),"Aug 29, 2024")</f>
        <v>Aug 29, 2024</v>
      </c>
      <c r="E2002" s="160" t="str">
        <f ca="1">IFERROR(__xludf.DUMMYFUNCTION("""COMPUTED_VALUE"""),"Script 1")</f>
        <v>Script 1</v>
      </c>
      <c r="F2002" s="160"/>
      <c r="G2002" s="160"/>
      <c r="H2002" s="160"/>
      <c r="I2002" s="160"/>
      <c r="J2002" s="160"/>
      <c r="K2002" s="160"/>
      <c r="L2002" s="160" t="str">
        <f t="shared" ca="1" si="15"/>
        <v>Script 1</v>
      </c>
      <c r="M2002" s="161"/>
      <c r="N2002" s="150"/>
      <c r="O2002" s="150"/>
      <c r="P2002" s="150"/>
      <c r="Q2002" s="150"/>
      <c r="R2002" s="150"/>
      <c r="S2002" s="150"/>
      <c r="T2002" s="150"/>
      <c r="U2002" s="150"/>
      <c r="V2002" s="150"/>
      <c r="W2002" s="150"/>
      <c r="X2002" s="150"/>
      <c r="Y2002" s="150"/>
      <c r="Z2002" s="150"/>
      <c r="AA2002" s="150"/>
    </row>
    <row r="2003" spans="1:27" ht="12.75">
      <c r="A2003" s="150"/>
      <c r="B2003" s="158">
        <f t="shared" si="14"/>
        <v>1995</v>
      </c>
      <c r="C2003" s="159" t="str">
        <f ca="1">IFERROR(__xludf.DUMMYFUNCTION("""COMPUTED_VALUE"""),"Wan Hazwani Husna")</f>
        <v>Wan Hazwani Husna</v>
      </c>
      <c r="D2003" s="160" t="str">
        <f ca="1">IFERROR(__xludf.DUMMYFUNCTION("""COMPUTED_VALUE"""),"Aug 29, 2024")</f>
        <v>Aug 29, 2024</v>
      </c>
      <c r="E2003" s="160" t="str">
        <f ca="1">IFERROR(__xludf.DUMMYFUNCTION("""COMPUTED_VALUE"""),"Script 1")</f>
        <v>Script 1</v>
      </c>
      <c r="F2003" s="160"/>
      <c r="G2003" s="160"/>
      <c r="H2003" s="160"/>
      <c r="I2003" s="160"/>
      <c r="J2003" s="160"/>
      <c r="K2003" s="160"/>
      <c r="L2003" s="160" t="str">
        <f t="shared" ca="1" si="15"/>
        <v>Script 1</v>
      </c>
      <c r="M2003" s="161"/>
      <c r="N2003" s="150"/>
      <c r="O2003" s="150"/>
      <c r="P2003" s="150"/>
      <c r="Q2003" s="150"/>
      <c r="R2003" s="150"/>
      <c r="S2003" s="150"/>
      <c r="T2003" s="150"/>
      <c r="U2003" s="150"/>
      <c r="V2003" s="150"/>
      <c r="W2003" s="150"/>
      <c r="X2003" s="150"/>
      <c r="Y2003" s="150"/>
      <c r="Z2003" s="150"/>
      <c r="AA2003" s="150"/>
    </row>
    <row r="2004" spans="1:27" ht="12.75">
      <c r="A2004" s="150"/>
      <c r="B2004" s="158">
        <f t="shared" si="14"/>
        <v>1996</v>
      </c>
      <c r="C2004" s="159" t="str">
        <f ca="1">IFERROR(__xludf.DUMMYFUNCTION("""COMPUTED_VALUE"""),"Anas Azlan")</f>
        <v>Anas Azlan</v>
      </c>
      <c r="D2004" s="160" t="str">
        <f ca="1">IFERROR(__xludf.DUMMYFUNCTION("""COMPUTED_VALUE"""),"Aug 29, 2024")</f>
        <v>Aug 29, 2024</v>
      </c>
      <c r="E2004" s="160" t="str">
        <f ca="1">IFERROR(__xludf.DUMMYFUNCTION("""COMPUTED_VALUE"""),"Script 1")</f>
        <v>Script 1</v>
      </c>
      <c r="F2004" s="160"/>
      <c r="G2004" s="160"/>
      <c r="H2004" s="160"/>
      <c r="I2004" s="160"/>
      <c r="J2004" s="160"/>
      <c r="K2004" s="160"/>
      <c r="L2004" s="160" t="str">
        <f t="shared" ca="1" si="15"/>
        <v>Script 1</v>
      </c>
      <c r="M2004" s="161"/>
      <c r="N2004" s="150"/>
      <c r="O2004" s="150"/>
      <c r="P2004" s="150"/>
      <c r="Q2004" s="150"/>
      <c r="R2004" s="150"/>
      <c r="S2004" s="150"/>
      <c r="T2004" s="150"/>
      <c r="U2004" s="150"/>
      <c r="V2004" s="150"/>
      <c r="W2004" s="150"/>
      <c r="X2004" s="150"/>
      <c r="Y2004" s="150"/>
      <c r="Z2004" s="150"/>
      <c r="AA2004" s="150"/>
    </row>
    <row r="2005" spans="1:27" ht="12.75">
      <c r="A2005" s="150"/>
      <c r="B2005" s="158">
        <f t="shared" si="14"/>
        <v>1997</v>
      </c>
      <c r="C2005" s="159" t="str">
        <f ca="1">IFERROR(__xludf.DUMMYFUNCTION("""COMPUTED_VALUE"""),"Nuriza Aznie Mohd Zaidi")</f>
        <v>Nuriza Aznie Mohd Zaidi</v>
      </c>
      <c r="D2005" s="160" t="str">
        <f ca="1">IFERROR(__xludf.DUMMYFUNCTION("""COMPUTED_VALUE"""),"Aug 29, 2024")</f>
        <v>Aug 29, 2024</v>
      </c>
      <c r="E2005" s="160" t="str">
        <f ca="1">IFERROR(__xludf.DUMMYFUNCTION("""COMPUTED_VALUE"""),"Script 1")</f>
        <v>Script 1</v>
      </c>
      <c r="F2005" s="160"/>
      <c r="G2005" s="160"/>
      <c r="H2005" s="160"/>
      <c r="I2005" s="160"/>
      <c r="J2005" s="160"/>
      <c r="K2005" s="160"/>
      <c r="L2005" s="160" t="str">
        <f t="shared" ca="1" si="15"/>
        <v>Script 1</v>
      </c>
      <c r="M2005" s="161"/>
      <c r="N2005" s="150"/>
      <c r="O2005" s="150"/>
      <c r="P2005" s="150"/>
      <c r="Q2005" s="150"/>
      <c r="R2005" s="150"/>
      <c r="S2005" s="150"/>
      <c r="T2005" s="150"/>
      <c r="U2005" s="150"/>
      <c r="V2005" s="150"/>
      <c r="W2005" s="150"/>
      <c r="X2005" s="150"/>
      <c r="Y2005" s="150"/>
      <c r="Z2005" s="150"/>
      <c r="AA2005" s="150"/>
    </row>
    <row r="2006" spans="1:27" ht="12.75">
      <c r="A2006" s="150"/>
      <c r="B2006" s="158">
        <f t="shared" si="14"/>
        <v>1998</v>
      </c>
      <c r="C2006" s="159" t="str">
        <f ca="1">IFERROR(__xludf.DUMMYFUNCTION("""COMPUTED_VALUE"""),"Marwan Danial")</f>
        <v>Marwan Danial</v>
      </c>
      <c r="D2006" s="160" t="str">
        <f ca="1">IFERROR(__xludf.DUMMYFUNCTION("""COMPUTED_VALUE"""),"Aug 29, 2024")</f>
        <v>Aug 29, 2024</v>
      </c>
      <c r="E2006" s="160" t="str">
        <f ca="1">IFERROR(__xludf.DUMMYFUNCTION("""COMPUTED_VALUE"""),"Script 1")</f>
        <v>Script 1</v>
      </c>
      <c r="F2006" s="160"/>
      <c r="G2006" s="160"/>
      <c r="H2006" s="160"/>
      <c r="I2006" s="160"/>
      <c r="J2006" s="160"/>
      <c r="K2006" s="160"/>
      <c r="L2006" s="160" t="str">
        <f t="shared" ca="1" si="15"/>
        <v>Script 1</v>
      </c>
      <c r="M2006" s="161"/>
      <c r="N2006" s="150"/>
      <c r="O2006" s="150"/>
      <c r="P2006" s="150"/>
      <c r="Q2006" s="150"/>
      <c r="R2006" s="150"/>
      <c r="S2006" s="150"/>
      <c r="T2006" s="150"/>
      <c r="U2006" s="150"/>
      <c r="V2006" s="150"/>
      <c r="W2006" s="150"/>
      <c r="X2006" s="150"/>
      <c r="Y2006" s="150"/>
      <c r="Z2006" s="150"/>
      <c r="AA2006" s="150"/>
    </row>
    <row r="2007" spans="1:27" ht="12.75">
      <c r="A2007" s="150"/>
      <c r="B2007" s="158">
        <f t="shared" si="14"/>
        <v>1999</v>
      </c>
      <c r="C2007" s="159" t="str">
        <f ca="1">IFERROR(__xludf.DUMMYFUNCTION("""COMPUTED_VALUE"""),"Amierul Mohamad Nor")</f>
        <v>Amierul Mohamad Nor</v>
      </c>
      <c r="D2007" s="160" t="str">
        <f ca="1">IFERROR(__xludf.DUMMYFUNCTION("""COMPUTED_VALUE"""),"Aug 29, 2024")</f>
        <v>Aug 29, 2024</v>
      </c>
      <c r="E2007" s="160" t="str">
        <f ca="1">IFERROR(__xludf.DUMMYFUNCTION("""COMPUTED_VALUE"""),"Script 1")</f>
        <v>Script 1</v>
      </c>
      <c r="F2007" s="160"/>
      <c r="G2007" s="160"/>
      <c r="H2007" s="160"/>
      <c r="I2007" s="160"/>
      <c r="J2007" s="160"/>
      <c r="K2007" s="160"/>
      <c r="L2007" s="160" t="str">
        <f t="shared" ca="1" si="15"/>
        <v>Script 1</v>
      </c>
      <c r="M2007" s="161"/>
      <c r="N2007" s="150"/>
      <c r="O2007" s="150"/>
      <c r="P2007" s="150"/>
      <c r="Q2007" s="150"/>
      <c r="R2007" s="150"/>
      <c r="S2007" s="150"/>
      <c r="T2007" s="150"/>
      <c r="U2007" s="150"/>
      <c r="V2007" s="150"/>
      <c r="W2007" s="150"/>
      <c r="X2007" s="150"/>
      <c r="Y2007" s="150"/>
      <c r="Z2007" s="150"/>
      <c r="AA2007" s="150"/>
    </row>
    <row r="2008" spans="1:27" ht="12.75">
      <c r="A2008" s="150"/>
      <c r="B2008" s="158">
        <f t="shared" si="14"/>
        <v>2000</v>
      </c>
      <c r="C2008" s="159" t="str">
        <f ca="1">IFERROR(__xludf.DUMMYFUNCTION("""COMPUTED_VALUE"""),"Siti Noor Laila Binti Mat Rasid")</f>
        <v>Siti Noor Laila Binti Mat Rasid</v>
      </c>
      <c r="D2008" s="160" t="str">
        <f ca="1">IFERROR(__xludf.DUMMYFUNCTION("""COMPUTED_VALUE"""),"Aug 29, 2024")</f>
        <v>Aug 29, 2024</v>
      </c>
      <c r="E2008" s="160" t="str">
        <f ca="1">IFERROR(__xludf.DUMMYFUNCTION("""COMPUTED_VALUE"""),"Script 1")</f>
        <v>Script 1</v>
      </c>
      <c r="F2008" s="160"/>
      <c r="G2008" s="160"/>
      <c r="H2008" s="160"/>
      <c r="I2008" s="160"/>
      <c r="J2008" s="160"/>
      <c r="K2008" s="160"/>
      <c r="L2008" s="160" t="str">
        <f t="shared" ca="1" si="15"/>
        <v>Script 1</v>
      </c>
      <c r="M2008" s="161"/>
      <c r="N2008" s="150"/>
      <c r="O2008" s="150"/>
      <c r="P2008" s="150"/>
      <c r="Q2008" s="150"/>
      <c r="R2008" s="150"/>
      <c r="S2008" s="150"/>
      <c r="T2008" s="150"/>
      <c r="U2008" s="150"/>
      <c r="V2008" s="150"/>
      <c r="W2008" s="150"/>
      <c r="X2008" s="150"/>
      <c r="Y2008" s="150"/>
      <c r="Z2008" s="150"/>
      <c r="AA2008" s="150"/>
    </row>
    <row r="2009" spans="1:27" ht="12.75">
      <c r="A2009" s="150"/>
      <c r="B2009" s="158">
        <f t="shared" si="14"/>
        <v>2001</v>
      </c>
      <c r="C2009" s="159" t="str">
        <f ca="1">IFERROR(__xludf.DUMMYFUNCTION("""COMPUTED_VALUE"""),"Danish Danial")</f>
        <v>Danish Danial</v>
      </c>
      <c r="D2009" s="160" t="str">
        <f ca="1">IFERROR(__xludf.DUMMYFUNCTION("""COMPUTED_VALUE"""),"Aug 29, 2024")</f>
        <v>Aug 29, 2024</v>
      </c>
      <c r="E2009" s="160" t="str">
        <f ca="1">IFERROR(__xludf.DUMMYFUNCTION("""COMPUTED_VALUE"""),"Script 1")</f>
        <v>Script 1</v>
      </c>
      <c r="F2009" s="160"/>
      <c r="G2009" s="160"/>
      <c r="H2009" s="160"/>
      <c r="I2009" s="160"/>
      <c r="J2009" s="160"/>
      <c r="K2009" s="160"/>
      <c r="L2009" s="160" t="str">
        <f t="shared" ca="1" si="15"/>
        <v>Script 1</v>
      </c>
      <c r="M2009" s="161"/>
      <c r="N2009" s="150"/>
      <c r="O2009" s="150"/>
      <c r="P2009" s="150"/>
      <c r="Q2009" s="150"/>
      <c r="R2009" s="150"/>
      <c r="S2009" s="150"/>
      <c r="T2009" s="150"/>
      <c r="U2009" s="150"/>
      <c r="V2009" s="150"/>
      <c r="W2009" s="150"/>
      <c r="X2009" s="150"/>
      <c r="Y2009" s="150"/>
      <c r="Z2009" s="150"/>
      <c r="AA2009" s="150"/>
    </row>
    <row r="2010" spans="1:27" ht="12.75">
      <c r="A2010" s="150"/>
      <c r="B2010" s="158">
        <f t="shared" si="14"/>
        <v>2002</v>
      </c>
      <c r="C2010" s="159" t="str">
        <f ca="1">IFERROR(__xludf.DUMMYFUNCTION("""COMPUTED_VALUE"""),"Saidatul Raudhah")</f>
        <v>Saidatul Raudhah</v>
      </c>
      <c r="D2010" s="160" t="str">
        <f ca="1">IFERROR(__xludf.DUMMYFUNCTION("""COMPUTED_VALUE"""),"Aug 29, 2024")</f>
        <v>Aug 29, 2024</v>
      </c>
      <c r="E2010" s="160" t="str">
        <f ca="1">IFERROR(__xludf.DUMMYFUNCTION("""COMPUTED_VALUE"""),"Script 1")</f>
        <v>Script 1</v>
      </c>
      <c r="F2010" s="160"/>
      <c r="G2010" s="160"/>
      <c r="H2010" s="160"/>
      <c r="I2010" s="160"/>
      <c r="J2010" s="160"/>
      <c r="K2010" s="160"/>
      <c r="L2010" s="160" t="str">
        <f t="shared" ca="1" si="15"/>
        <v>Script 1</v>
      </c>
      <c r="M2010" s="161"/>
      <c r="N2010" s="150"/>
      <c r="O2010" s="150"/>
      <c r="P2010" s="150"/>
      <c r="Q2010" s="150"/>
      <c r="R2010" s="150"/>
      <c r="S2010" s="150"/>
      <c r="T2010" s="150"/>
      <c r="U2010" s="150"/>
      <c r="V2010" s="150"/>
      <c r="W2010" s="150"/>
      <c r="X2010" s="150"/>
      <c r="Y2010" s="150"/>
      <c r="Z2010" s="150"/>
      <c r="AA2010" s="150"/>
    </row>
    <row r="2011" spans="1:27" ht="12.75">
      <c r="A2011" s="150"/>
      <c r="B2011" s="158">
        <f t="shared" si="14"/>
        <v>2003</v>
      </c>
      <c r="C2011" s="159" t="str">
        <f ca="1">IFERROR(__xludf.DUMMYFUNCTION("""COMPUTED_VALUE"""),"Fatin Khairunnisa")</f>
        <v>Fatin Khairunnisa</v>
      </c>
      <c r="D2011" s="160" t="str">
        <f ca="1">IFERROR(__xludf.DUMMYFUNCTION("""COMPUTED_VALUE"""),"Aug 29, 2024")</f>
        <v>Aug 29, 2024</v>
      </c>
      <c r="E2011" s="160" t="str">
        <f ca="1">IFERROR(__xludf.DUMMYFUNCTION("""COMPUTED_VALUE"""),"Script 1")</f>
        <v>Script 1</v>
      </c>
      <c r="F2011" s="160"/>
      <c r="G2011" s="160"/>
      <c r="H2011" s="160"/>
      <c r="I2011" s="160"/>
      <c r="J2011" s="160"/>
      <c r="K2011" s="160"/>
      <c r="L2011" s="160" t="str">
        <f t="shared" ca="1" si="15"/>
        <v>Script 1</v>
      </c>
      <c r="M2011" s="161"/>
      <c r="N2011" s="150"/>
      <c r="O2011" s="150"/>
      <c r="P2011" s="150"/>
      <c r="Q2011" s="150"/>
      <c r="R2011" s="150"/>
      <c r="S2011" s="150"/>
      <c r="T2011" s="150"/>
      <c r="U2011" s="150"/>
      <c r="V2011" s="150"/>
      <c r="W2011" s="150"/>
      <c r="X2011" s="150"/>
      <c r="Y2011" s="150"/>
      <c r="Z2011" s="150"/>
      <c r="AA2011" s="150"/>
    </row>
    <row r="2012" spans="1:27" ht="12.75">
      <c r="A2012" s="150"/>
      <c r="B2012" s="158">
        <f t="shared" si="14"/>
        <v>2004</v>
      </c>
      <c r="C2012" s="159" t="str">
        <f ca="1">IFERROR(__xludf.DUMMYFUNCTION("""COMPUTED_VALUE"""),"Filza Anissa")</f>
        <v>Filza Anissa</v>
      </c>
      <c r="D2012" s="160" t="str">
        <f ca="1">IFERROR(__xludf.DUMMYFUNCTION("""COMPUTED_VALUE"""),"Aug 29, 2024")</f>
        <v>Aug 29, 2024</v>
      </c>
      <c r="E2012" s="160" t="str">
        <f ca="1">IFERROR(__xludf.DUMMYFUNCTION("""COMPUTED_VALUE"""),"Script 1")</f>
        <v>Script 1</v>
      </c>
      <c r="F2012" s="160"/>
      <c r="G2012" s="160"/>
      <c r="H2012" s="160"/>
      <c r="I2012" s="160"/>
      <c r="J2012" s="160"/>
      <c r="K2012" s="160"/>
      <c r="L2012" s="160" t="str">
        <f t="shared" ca="1" si="15"/>
        <v>Script 1</v>
      </c>
      <c r="M2012" s="161"/>
      <c r="N2012" s="150"/>
      <c r="O2012" s="150"/>
      <c r="P2012" s="150"/>
      <c r="Q2012" s="150"/>
      <c r="R2012" s="150"/>
      <c r="S2012" s="150"/>
      <c r="T2012" s="150"/>
      <c r="U2012" s="150"/>
      <c r="V2012" s="150"/>
      <c r="W2012" s="150"/>
      <c r="X2012" s="150"/>
      <c r="Y2012" s="150"/>
      <c r="Z2012" s="150"/>
      <c r="AA2012" s="150"/>
    </row>
    <row r="2013" spans="1:27" ht="12.75">
      <c r="A2013" s="150"/>
      <c r="B2013" s="158">
        <f t="shared" si="14"/>
        <v>2005</v>
      </c>
      <c r="C2013" s="159" t="str">
        <f ca="1">IFERROR(__xludf.DUMMYFUNCTION("""COMPUTED_VALUE"""),"Muhammad Firdaus Norhammadi")</f>
        <v>Muhammad Firdaus Norhammadi</v>
      </c>
      <c r="D2013" s="160" t="str">
        <f ca="1">IFERROR(__xludf.DUMMYFUNCTION("""COMPUTED_VALUE"""),"Aug 29, 2024")</f>
        <v>Aug 29, 2024</v>
      </c>
      <c r="E2013" s="160" t="str">
        <f ca="1">IFERROR(__xludf.DUMMYFUNCTION("""COMPUTED_VALUE"""),"Script 1")</f>
        <v>Script 1</v>
      </c>
      <c r="F2013" s="160"/>
      <c r="G2013" s="160"/>
      <c r="H2013" s="160"/>
      <c r="I2013" s="160"/>
      <c r="J2013" s="160"/>
      <c r="K2013" s="160"/>
      <c r="L2013" s="160" t="str">
        <f t="shared" ca="1" si="15"/>
        <v>Script 1</v>
      </c>
      <c r="M2013" s="161"/>
      <c r="N2013" s="150"/>
      <c r="O2013" s="150"/>
      <c r="P2013" s="150"/>
      <c r="Q2013" s="150"/>
      <c r="R2013" s="150"/>
      <c r="S2013" s="150"/>
      <c r="T2013" s="150"/>
      <c r="U2013" s="150"/>
      <c r="V2013" s="150"/>
      <c r="W2013" s="150"/>
      <c r="X2013" s="150"/>
      <c r="Y2013" s="150"/>
      <c r="Z2013" s="150"/>
      <c r="AA2013" s="150"/>
    </row>
    <row r="2014" spans="1:27" ht="12.75">
      <c r="A2014" s="150"/>
      <c r="B2014" s="158">
        <f t="shared" si="14"/>
        <v>2006</v>
      </c>
      <c r="C2014" s="159" t="str">
        <f ca="1">IFERROR(__xludf.DUMMYFUNCTION("""COMPUTED_VALUE"""),"Muhammad Hanif Bin Aduini")</f>
        <v>Muhammad Hanif Bin Aduini</v>
      </c>
      <c r="D2014" s="160" t="str">
        <f ca="1">IFERROR(__xludf.DUMMYFUNCTION("""COMPUTED_VALUE"""),"Aug 29, 2024")</f>
        <v>Aug 29, 2024</v>
      </c>
      <c r="E2014" s="160" t="str">
        <f ca="1">IFERROR(__xludf.DUMMYFUNCTION("""COMPUTED_VALUE"""),"Script 1")</f>
        <v>Script 1</v>
      </c>
      <c r="F2014" s="160"/>
      <c r="G2014" s="160"/>
      <c r="H2014" s="160"/>
      <c r="I2014" s="160"/>
      <c r="J2014" s="160"/>
      <c r="K2014" s="160"/>
      <c r="L2014" s="160" t="str">
        <f t="shared" ca="1" si="15"/>
        <v>Script 1</v>
      </c>
      <c r="M2014" s="161"/>
      <c r="N2014" s="150"/>
      <c r="O2014" s="150"/>
      <c r="P2014" s="150"/>
      <c r="Q2014" s="150"/>
      <c r="R2014" s="150"/>
      <c r="S2014" s="150"/>
      <c r="T2014" s="150"/>
      <c r="U2014" s="150"/>
      <c r="V2014" s="150"/>
      <c r="W2014" s="150"/>
      <c r="X2014" s="150"/>
      <c r="Y2014" s="150"/>
      <c r="Z2014" s="150"/>
      <c r="AA2014" s="150"/>
    </row>
    <row r="2015" spans="1:27" ht="12.75">
      <c r="A2015" s="150"/>
      <c r="B2015" s="158">
        <f t="shared" si="14"/>
        <v>2007</v>
      </c>
      <c r="C2015" s="159" t="str">
        <f ca="1">IFERROR(__xludf.DUMMYFUNCTION("""COMPUTED_VALUE"""),"Izzat Haziq")</f>
        <v>Izzat Haziq</v>
      </c>
      <c r="D2015" s="160" t="str">
        <f ca="1">IFERROR(__xludf.DUMMYFUNCTION("""COMPUTED_VALUE"""),"Aug 29, 2024")</f>
        <v>Aug 29, 2024</v>
      </c>
      <c r="E2015" s="160" t="str">
        <f ca="1">IFERROR(__xludf.DUMMYFUNCTION("""COMPUTED_VALUE"""),"Script 1")</f>
        <v>Script 1</v>
      </c>
      <c r="F2015" s="160"/>
      <c r="G2015" s="160"/>
      <c r="H2015" s="160"/>
      <c r="I2015" s="160"/>
      <c r="J2015" s="160"/>
      <c r="K2015" s="160"/>
      <c r="L2015" s="160" t="str">
        <f t="shared" ca="1" si="15"/>
        <v>Script 1</v>
      </c>
      <c r="M2015" s="161"/>
      <c r="N2015" s="150"/>
      <c r="O2015" s="150"/>
      <c r="P2015" s="150"/>
      <c r="Q2015" s="150"/>
      <c r="R2015" s="150"/>
      <c r="S2015" s="150"/>
      <c r="T2015" s="150"/>
      <c r="U2015" s="150"/>
      <c r="V2015" s="150"/>
      <c r="W2015" s="150"/>
      <c r="X2015" s="150"/>
      <c r="Y2015" s="150"/>
      <c r="Z2015" s="150"/>
      <c r="AA2015" s="150"/>
    </row>
    <row r="2016" spans="1:27" ht="12.75">
      <c r="A2016" s="150"/>
      <c r="B2016" s="158">
        <f t="shared" si="14"/>
        <v>2008</v>
      </c>
      <c r="C2016" s="159" t="str">
        <f ca="1">IFERROR(__xludf.DUMMYFUNCTION("""COMPUTED_VALUE"""),"Nur Kamarul Syaabah Ng")</f>
        <v>Nur Kamarul Syaabah Ng</v>
      </c>
      <c r="D2016" s="160" t="str">
        <f ca="1">IFERROR(__xludf.DUMMYFUNCTION("""COMPUTED_VALUE"""),"Aug 29, 2024")</f>
        <v>Aug 29, 2024</v>
      </c>
      <c r="E2016" s="160" t="str">
        <f ca="1">IFERROR(__xludf.DUMMYFUNCTION("""COMPUTED_VALUE"""),"Script 1")</f>
        <v>Script 1</v>
      </c>
      <c r="F2016" s="160"/>
      <c r="G2016" s="160"/>
      <c r="H2016" s="160"/>
      <c r="I2016" s="160"/>
      <c r="J2016" s="160"/>
      <c r="K2016" s="160"/>
      <c r="L2016" s="160" t="str">
        <f t="shared" ca="1" si="15"/>
        <v>Script 1</v>
      </c>
      <c r="M2016" s="161"/>
      <c r="N2016" s="150"/>
      <c r="O2016" s="150"/>
      <c r="P2016" s="150"/>
      <c r="Q2016" s="150"/>
      <c r="R2016" s="150"/>
      <c r="S2016" s="150"/>
      <c r="T2016" s="150"/>
      <c r="U2016" s="150"/>
      <c r="V2016" s="150"/>
      <c r="W2016" s="150"/>
      <c r="X2016" s="150"/>
      <c r="Y2016" s="150"/>
      <c r="Z2016" s="150"/>
      <c r="AA2016" s="150"/>
    </row>
    <row r="2017" spans="1:27" ht="12.75">
      <c r="A2017" s="150"/>
      <c r="B2017" s="158">
        <f t="shared" si="14"/>
        <v>2009</v>
      </c>
      <c r="C2017" s="159" t="str">
        <f ca="1">IFERROR(__xludf.DUMMYFUNCTION("""COMPUTED_VALUE"""),"Muhammad Fikri Othman")</f>
        <v>Muhammad Fikri Othman</v>
      </c>
      <c r="D2017" s="160" t="str">
        <f ca="1">IFERROR(__xludf.DUMMYFUNCTION("""COMPUTED_VALUE"""),"Aug 29, 2024")</f>
        <v>Aug 29, 2024</v>
      </c>
      <c r="E2017" s="160" t="str">
        <f ca="1">IFERROR(__xludf.DUMMYFUNCTION("""COMPUTED_VALUE"""),"Script 1")</f>
        <v>Script 1</v>
      </c>
      <c r="F2017" s="160"/>
      <c r="G2017" s="160"/>
      <c r="H2017" s="160"/>
      <c r="I2017" s="160"/>
      <c r="J2017" s="160"/>
      <c r="K2017" s="160"/>
      <c r="L2017" s="160" t="str">
        <f t="shared" ca="1" si="15"/>
        <v>Script 1</v>
      </c>
      <c r="M2017" s="161"/>
      <c r="N2017" s="150"/>
      <c r="O2017" s="150"/>
      <c r="P2017" s="150"/>
      <c r="Q2017" s="150"/>
      <c r="R2017" s="150"/>
      <c r="S2017" s="150"/>
      <c r="T2017" s="150"/>
      <c r="U2017" s="150"/>
      <c r="V2017" s="150"/>
      <c r="W2017" s="150"/>
      <c r="X2017" s="150"/>
      <c r="Y2017" s="150"/>
      <c r="Z2017" s="150"/>
      <c r="AA2017" s="150"/>
    </row>
    <row r="2018" spans="1:27" ht="12.75">
      <c r="A2018" s="150"/>
      <c r="B2018" s="158">
        <f t="shared" si="14"/>
        <v>2010</v>
      </c>
      <c r="C2018" s="159" t="str">
        <f ca="1">IFERROR(__xludf.DUMMYFUNCTION("""COMPUTED_VALUE"""),"AIDA KHUSLI")</f>
        <v>AIDA KHUSLI</v>
      </c>
      <c r="D2018" s="160" t="str">
        <f ca="1">IFERROR(__xludf.DUMMYFUNCTION("""COMPUTED_VALUE"""),"Aug 29, 2024")</f>
        <v>Aug 29, 2024</v>
      </c>
      <c r="E2018" s="160" t="str">
        <f ca="1">IFERROR(__xludf.DUMMYFUNCTION("""COMPUTED_VALUE"""),"Script 1")</f>
        <v>Script 1</v>
      </c>
      <c r="F2018" s="160"/>
      <c r="G2018" s="160"/>
      <c r="H2018" s="160"/>
      <c r="I2018" s="160"/>
      <c r="J2018" s="160"/>
      <c r="K2018" s="160"/>
      <c r="L2018" s="160" t="str">
        <f t="shared" ca="1" si="15"/>
        <v>Script 1</v>
      </c>
      <c r="M2018" s="161"/>
      <c r="N2018" s="150"/>
      <c r="O2018" s="150"/>
      <c r="P2018" s="150"/>
      <c r="Q2018" s="150"/>
      <c r="R2018" s="150"/>
      <c r="S2018" s="150"/>
      <c r="T2018" s="150"/>
      <c r="U2018" s="150"/>
      <c r="V2018" s="150"/>
      <c r="W2018" s="150"/>
      <c r="X2018" s="150"/>
      <c r="Y2018" s="150"/>
      <c r="Z2018" s="150"/>
      <c r="AA2018" s="150"/>
    </row>
    <row r="2019" spans="1:27" ht="12.75">
      <c r="A2019" s="150"/>
      <c r="B2019" s="158">
        <f t="shared" si="14"/>
        <v>2011</v>
      </c>
      <c r="C2019" s="159" t="str">
        <f ca="1">IFERROR(__xludf.DUMMYFUNCTION("""COMPUTED_VALUE"""),"Siti Hajar")</f>
        <v>Siti Hajar</v>
      </c>
      <c r="D2019" s="160" t="str">
        <f ca="1">IFERROR(__xludf.DUMMYFUNCTION("""COMPUTED_VALUE"""),"Aug 29, 2024")</f>
        <v>Aug 29, 2024</v>
      </c>
      <c r="E2019" s="160" t="str">
        <f ca="1">IFERROR(__xludf.DUMMYFUNCTION("""COMPUTED_VALUE"""),"Script 1")</f>
        <v>Script 1</v>
      </c>
      <c r="F2019" s="160"/>
      <c r="G2019" s="160"/>
      <c r="H2019" s="160"/>
      <c r="I2019" s="160"/>
      <c r="J2019" s="160"/>
      <c r="K2019" s="160"/>
      <c r="L2019" s="160" t="str">
        <f t="shared" ca="1" si="15"/>
        <v>Script 1</v>
      </c>
      <c r="M2019" s="161"/>
      <c r="N2019" s="150"/>
      <c r="O2019" s="150"/>
      <c r="P2019" s="150"/>
      <c r="Q2019" s="150"/>
      <c r="R2019" s="150"/>
      <c r="S2019" s="150"/>
      <c r="T2019" s="150"/>
      <c r="U2019" s="150"/>
      <c r="V2019" s="150"/>
      <c r="W2019" s="150"/>
      <c r="X2019" s="150"/>
      <c r="Y2019" s="150"/>
      <c r="Z2019" s="150"/>
      <c r="AA2019" s="150"/>
    </row>
    <row r="2020" spans="1:27" ht="12.75">
      <c r="A2020" s="150"/>
      <c r="B2020" s="158">
        <f t="shared" si="14"/>
        <v>2012</v>
      </c>
      <c r="C2020" s="159" t="str">
        <f ca="1">IFERROR(__xludf.DUMMYFUNCTION("""COMPUTED_VALUE"""),"Haziq Aiman")</f>
        <v>Haziq Aiman</v>
      </c>
      <c r="D2020" s="160" t="str">
        <f ca="1">IFERROR(__xludf.DUMMYFUNCTION("""COMPUTED_VALUE"""),"Aug 29, 2024")</f>
        <v>Aug 29, 2024</v>
      </c>
      <c r="E2020" s="160" t="str">
        <f ca="1">IFERROR(__xludf.DUMMYFUNCTION("""COMPUTED_VALUE"""),"Script 1")</f>
        <v>Script 1</v>
      </c>
      <c r="F2020" s="160"/>
      <c r="G2020" s="160"/>
      <c r="H2020" s="160"/>
      <c r="I2020" s="160"/>
      <c r="J2020" s="160"/>
      <c r="K2020" s="160"/>
      <c r="L2020" s="160" t="str">
        <f t="shared" ca="1" si="15"/>
        <v>Script 1</v>
      </c>
      <c r="M2020" s="161"/>
      <c r="N2020" s="150"/>
      <c r="O2020" s="150"/>
      <c r="P2020" s="150"/>
      <c r="Q2020" s="150"/>
      <c r="R2020" s="150"/>
      <c r="S2020" s="150"/>
      <c r="T2020" s="150"/>
      <c r="U2020" s="150"/>
      <c r="V2020" s="150"/>
      <c r="W2020" s="150"/>
      <c r="X2020" s="150"/>
      <c r="Y2020" s="150"/>
      <c r="Z2020" s="150"/>
      <c r="AA2020" s="150"/>
    </row>
    <row r="2021" spans="1:27" ht="12.75">
      <c r="A2021" s="150"/>
      <c r="B2021" s="158">
        <f t="shared" si="14"/>
        <v>2013</v>
      </c>
      <c r="C2021" s="159" t="str">
        <f ca="1">IFERROR(__xludf.DUMMYFUNCTION("""COMPUTED_VALUE"""),"Muhammad Jeffri Bin Sufyan")</f>
        <v>Muhammad Jeffri Bin Sufyan</v>
      </c>
      <c r="D2021" s="160" t="str">
        <f ca="1">IFERROR(__xludf.DUMMYFUNCTION("""COMPUTED_VALUE"""),"Aug 29, 2024")</f>
        <v>Aug 29, 2024</v>
      </c>
      <c r="E2021" s="160" t="str">
        <f ca="1">IFERROR(__xludf.DUMMYFUNCTION("""COMPUTED_VALUE"""),"Script 1")</f>
        <v>Script 1</v>
      </c>
      <c r="F2021" s="160"/>
      <c r="G2021" s="160"/>
      <c r="H2021" s="160"/>
      <c r="I2021" s="160"/>
      <c r="J2021" s="160"/>
      <c r="K2021" s="160"/>
      <c r="L2021" s="160" t="str">
        <f t="shared" ca="1" si="15"/>
        <v>Script 1</v>
      </c>
      <c r="M2021" s="161"/>
      <c r="N2021" s="150"/>
      <c r="O2021" s="150"/>
      <c r="P2021" s="150"/>
      <c r="Q2021" s="150"/>
      <c r="R2021" s="150"/>
      <c r="S2021" s="150"/>
      <c r="T2021" s="150"/>
      <c r="U2021" s="150"/>
      <c r="V2021" s="150"/>
      <c r="W2021" s="150"/>
      <c r="X2021" s="150"/>
      <c r="Y2021" s="150"/>
      <c r="Z2021" s="150"/>
      <c r="AA2021" s="150"/>
    </row>
    <row r="2022" spans="1:27" ht="12.75">
      <c r="A2022" s="150"/>
      <c r="B2022" s="158">
        <f t="shared" si="14"/>
        <v>2014</v>
      </c>
      <c r="C2022" s="159" t="str">
        <f ca="1">IFERROR(__xludf.DUMMYFUNCTION("""COMPUTED_VALUE"""),"Alis Amirah")</f>
        <v>Alis Amirah</v>
      </c>
      <c r="D2022" s="160" t="str">
        <f ca="1">IFERROR(__xludf.DUMMYFUNCTION("""COMPUTED_VALUE"""),"Aug 29, 2024")</f>
        <v>Aug 29, 2024</v>
      </c>
      <c r="E2022" s="160" t="str">
        <f ca="1">IFERROR(__xludf.DUMMYFUNCTION("""COMPUTED_VALUE"""),"Script 1")</f>
        <v>Script 1</v>
      </c>
      <c r="F2022" s="160"/>
      <c r="G2022" s="160"/>
      <c r="H2022" s="160"/>
      <c r="I2022" s="160"/>
      <c r="J2022" s="160"/>
      <c r="K2022" s="160"/>
      <c r="L2022" s="160" t="str">
        <f t="shared" ca="1" si="15"/>
        <v>Script 1</v>
      </c>
      <c r="M2022" s="161"/>
      <c r="N2022" s="150"/>
      <c r="O2022" s="150"/>
      <c r="P2022" s="150"/>
      <c r="Q2022" s="150"/>
      <c r="R2022" s="150"/>
      <c r="S2022" s="150"/>
      <c r="T2022" s="150"/>
      <c r="U2022" s="150"/>
      <c r="V2022" s="150"/>
      <c r="W2022" s="150"/>
      <c r="X2022" s="150"/>
      <c r="Y2022" s="150"/>
      <c r="Z2022" s="150"/>
      <c r="AA2022" s="150"/>
    </row>
    <row r="2023" spans="1:27" ht="12.75">
      <c r="A2023" s="150"/>
      <c r="B2023" s="158">
        <f t="shared" si="14"/>
        <v>2015</v>
      </c>
      <c r="C2023" s="159" t="str">
        <f ca="1">IFERROR(__xludf.DUMMYFUNCTION("""COMPUTED_VALUE"""),"Siti Shafura A Karim")</f>
        <v>Siti Shafura A Karim</v>
      </c>
      <c r="D2023" s="160" t="str">
        <f ca="1">IFERROR(__xludf.DUMMYFUNCTION("""COMPUTED_VALUE"""),"Aug 29, 2024")</f>
        <v>Aug 29, 2024</v>
      </c>
      <c r="E2023" s="160" t="str">
        <f ca="1">IFERROR(__xludf.DUMMYFUNCTION("""COMPUTED_VALUE"""),"Script 1")</f>
        <v>Script 1</v>
      </c>
      <c r="F2023" s="160"/>
      <c r="G2023" s="160"/>
      <c r="H2023" s="160"/>
      <c r="I2023" s="160"/>
      <c r="J2023" s="160"/>
      <c r="K2023" s="160"/>
      <c r="L2023" s="160" t="str">
        <f t="shared" ca="1" si="15"/>
        <v>Script 1</v>
      </c>
      <c r="M2023" s="161"/>
      <c r="N2023" s="150"/>
      <c r="O2023" s="150"/>
      <c r="P2023" s="150"/>
      <c r="Q2023" s="150"/>
      <c r="R2023" s="150"/>
      <c r="S2023" s="150"/>
      <c r="T2023" s="150"/>
      <c r="U2023" s="150"/>
      <c r="V2023" s="150"/>
      <c r="W2023" s="150"/>
      <c r="X2023" s="150"/>
      <c r="Y2023" s="150"/>
      <c r="Z2023" s="150"/>
      <c r="AA2023" s="150"/>
    </row>
    <row r="2024" spans="1:27" ht="12.75">
      <c r="A2024" s="150"/>
      <c r="B2024" s="158">
        <f t="shared" si="14"/>
        <v>2016</v>
      </c>
      <c r="C2024" s="159" t="str">
        <f ca="1">IFERROR(__xludf.DUMMYFUNCTION("""COMPUTED_VALUE"""),"Nur Aina Ilyka Aziman")</f>
        <v>Nur Aina Ilyka Aziman</v>
      </c>
      <c r="D2024" s="160" t="str">
        <f ca="1">IFERROR(__xludf.DUMMYFUNCTION("""COMPUTED_VALUE"""),"Aug 29, 2024")</f>
        <v>Aug 29, 2024</v>
      </c>
      <c r="E2024" s="160" t="str">
        <f ca="1">IFERROR(__xludf.DUMMYFUNCTION("""COMPUTED_VALUE"""),"Script 1")</f>
        <v>Script 1</v>
      </c>
      <c r="F2024" s="160"/>
      <c r="G2024" s="160"/>
      <c r="H2024" s="160"/>
      <c r="I2024" s="160"/>
      <c r="J2024" s="160"/>
      <c r="K2024" s="160"/>
      <c r="L2024" s="160" t="str">
        <f t="shared" ca="1" si="15"/>
        <v>Script 1</v>
      </c>
      <c r="M2024" s="161"/>
      <c r="N2024" s="150"/>
      <c r="O2024" s="150"/>
      <c r="P2024" s="150"/>
      <c r="Q2024" s="150"/>
      <c r="R2024" s="150"/>
      <c r="S2024" s="150"/>
      <c r="T2024" s="150"/>
      <c r="U2024" s="150"/>
      <c r="V2024" s="150"/>
      <c r="W2024" s="150"/>
      <c r="X2024" s="150"/>
      <c r="Y2024" s="150"/>
      <c r="Z2024" s="150"/>
      <c r="AA2024" s="150"/>
    </row>
    <row r="2025" spans="1:27" ht="12.75">
      <c r="A2025" s="150"/>
      <c r="B2025" s="158">
        <f t="shared" si="14"/>
        <v>2017</v>
      </c>
      <c r="C2025" s="159" t="str">
        <f ca="1">IFERROR(__xludf.DUMMYFUNCTION("""COMPUTED_VALUE"""),"Farah Adibah")</f>
        <v>Farah Adibah</v>
      </c>
      <c r="D2025" s="160" t="str">
        <f ca="1">IFERROR(__xludf.DUMMYFUNCTION("""COMPUTED_VALUE"""),"Aug 29, 2024")</f>
        <v>Aug 29, 2024</v>
      </c>
      <c r="E2025" s="160" t="str">
        <f ca="1">IFERROR(__xludf.DUMMYFUNCTION("""COMPUTED_VALUE"""),"Script 1")</f>
        <v>Script 1</v>
      </c>
      <c r="F2025" s="160"/>
      <c r="G2025" s="160"/>
      <c r="H2025" s="160"/>
      <c r="I2025" s="160"/>
      <c r="J2025" s="160"/>
      <c r="K2025" s="160"/>
      <c r="L2025" s="160" t="str">
        <f t="shared" ca="1" si="15"/>
        <v>Script 1</v>
      </c>
      <c r="M2025" s="161"/>
      <c r="N2025" s="150"/>
      <c r="O2025" s="150"/>
      <c r="P2025" s="150"/>
      <c r="Q2025" s="150"/>
      <c r="R2025" s="150"/>
      <c r="S2025" s="150"/>
      <c r="T2025" s="150"/>
      <c r="U2025" s="150"/>
      <c r="V2025" s="150"/>
      <c r="W2025" s="150"/>
      <c r="X2025" s="150"/>
      <c r="Y2025" s="150"/>
      <c r="Z2025" s="150"/>
      <c r="AA2025" s="150"/>
    </row>
    <row r="2026" spans="1:27" ht="12.75">
      <c r="A2026" s="150"/>
      <c r="B2026" s="158">
        <f t="shared" si="14"/>
        <v>2018</v>
      </c>
      <c r="C2026" s="159" t="str">
        <f ca="1">IFERROR(__xludf.DUMMYFUNCTION("""COMPUTED_VALUE"""),"Alia Asna")</f>
        <v>Alia Asna</v>
      </c>
      <c r="D2026" s="160" t="str">
        <f ca="1">IFERROR(__xludf.DUMMYFUNCTION("""COMPUTED_VALUE"""),"Aug 22, 2024")</f>
        <v>Aug 22, 2024</v>
      </c>
      <c r="E2026" s="160" t="str">
        <f ca="1">IFERROR(__xludf.DUMMYFUNCTION("""COMPUTED_VALUE"""),"Script 1")</f>
        <v>Script 1</v>
      </c>
      <c r="F2026" s="160"/>
      <c r="G2026" s="160"/>
      <c r="H2026" s="160"/>
      <c r="I2026" s="160"/>
      <c r="J2026" s="160"/>
      <c r="K2026" s="160"/>
      <c r="L2026" s="160" t="str">
        <f t="shared" ca="1" si="15"/>
        <v>Script 1</v>
      </c>
      <c r="M2026" s="161"/>
      <c r="N2026" s="150"/>
      <c r="O2026" s="150"/>
      <c r="P2026" s="150"/>
      <c r="Q2026" s="150"/>
      <c r="R2026" s="150"/>
      <c r="S2026" s="150"/>
      <c r="T2026" s="150"/>
      <c r="U2026" s="150"/>
      <c r="V2026" s="150"/>
      <c r="W2026" s="150"/>
      <c r="X2026" s="150"/>
      <c r="Y2026" s="150"/>
      <c r="Z2026" s="150"/>
      <c r="AA2026" s="150"/>
    </row>
    <row r="2027" spans="1:27" ht="12.75">
      <c r="A2027" s="150"/>
      <c r="B2027" s="158">
        <f t="shared" si="14"/>
        <v>2019</v>
      </c>
      <c r="C2027" s="159" t="str">
        <f ca="1">IFERROR(__xludf.DUMMYFUNCTION("""COMPUTED_VALUE"""),"Aza Har")</f>
        <v>Aza Har</v>
      </c>
      <c r="D2027" s="160" t="str">
        <f ca="1">IFERROR(__xludf.DUMMYFUNCTION("""COMPUTED_VALUE"""),"Aug 22, 2024")</f>
        <v>Aug 22, 2024</v>
      </c>
      <c r="E2027" s="160" t="str">
        <f ca="1">IFERROR(__xludf.DUMMYFUNCTION("""COMPUTED_VALUE"""),"Script 1")</f>
        <v>Script 1</v>
      </c>
      <c r="F2027" s="160"/>
      <c r="G2027" s="160"/>
      <c r="H2027" s="160"/>
      <c r="I2027" s="160"/>
      <c r="J2027" s="160"/>
      <c r="K2027" s="160"/>
      <c r="L2027" s="160" t="str">
        <f t="shared" ca="1" si="15"/>
        <v>Script 1</v>
      </c>
      <c r="M2027" s="161"/>
      <c r="N2027" s="150"/>
      <c r="O2027" s="150"/>
      <c r="P2027" s="150"/>
      <c r="Q2027" s="150"/>
      <c r="R2027" s="150"/>
      <c r="S2027" s="150"/>
      <c r="T2027" s="150"/>
      <c r="U2027" s="150"/>
      <c r="V2027" s="150"/>
      <c r="W2027" s="150"/>
      <c r="X2027" s="150"/>
      <c r="Y2027" s="150"/>
      <c r="Z2027" s="150"/>
      <c r="AA2027" s="150"/>
    </row>
    <row r="2028" spans="1:27" ht="12.75">
      <c r="A2028" s="150"/>
      <c r="B2028" s="158">
        <f t="shared" si="14"/>
        <v>2020</v>
      </c>
      <c r="C2028" s="159" t="str">
        <f ca="1">IFERROR(__xludf.DUMMYFUNCTION("""COMPUTED_VALUE"""),"Naadhilatul Awaanis Mohammad Ayub")</f>
        <v>Naadhilatul Awaanis Mohammad Ayub</v>
      </c>
      <c r="D2028" s="160" t="str">
        <f ca="1">IFERROR(__xludf.DUMMYFUNCTION("""COMPUTED_VALUE"""),"Aug 22, 2024")</f>
        <v>Aug 22, 2024</v>
      </c>
      <c r="E2028" s="160" t="str">
        <f ca="1">IFERROR(__xludf.DUMMYFUNCTION("""COMPUTED_VALUE"""),"Script 1")</f>
        <v>Script 1</v>
      </c>
      <c r="F2028" s="160"/>
      <c r="G2028" s="160"/>
      <c r="H2028" s="160"/>
      <c r="I2028" s="160"/>
      <c r="J2028" s="160"/>
      <c r="K2028" s="160"/>
      <c r="L2028" s="160" t="str">
        <f t="shared" ca="1" si="15"/>
        <v>Script 1</v>
      </c>
      <c r="M2028" s="161"/>
      <c r="N2028" s="150"/>
      <c r="O2028" s="150"/>
      <c r="P2028" s="150"/>
      <c r="Q2028" s="150"/>
      <c r="R2028" s="150"/>
      <c r="S2028" s="150"/>
      <c r="T2028" s="150"/>
      <c r="U2028" s="150"/>
      <c r="V2028" s="150"/>
      <c r="W2028" s="150"/>
      <c r="X2028" s="150"/>
      <c r="Y2028" s="150"/>
      <c r="Z2028" s="150"/>
      <c r="AA2028" s="150"/>
    </row>
    <row r="2029" spans="1:27" ht="12.75">
      <c r="A2029" s="150"/>
      <c r="B2029" s="158">
        <f t="shared" si="14"/>
        <v>2021</v>
      </c>
      <c r="C2029" s="159" t="str">
        <f ca="1">IFERROR(__xludf.DUMMYFUNCTION("""COMPUTED_VALUE"""),"Afiqah Aqilah")</f>
        <v>Afiqah Aqilah</v>
      </c>
      <c r="D2029" s="160" t="str">
        <f ca="1">IFERROR(__xludf.DUMMYFUNCTION("""COMPUTED_VALUE"""),"Aug 22, 2024")</f>
        <v>Aug 22, 2024</v>
      </c>
      <c r="E2029" s="160" t="str">
        <f ca="1">IFERROR(__xludf.DUMMYFUNCTION("""COMPUTED_VALUE"""),"Script 1")</f>
        <v>Script 1</v>
      </c>
      <c r="F2029" s="160"/>
      <c r="G2029" s="160"/>
      <c r="H2029" s="160"/>
      <c r="I2029" s="160"/>
      <c r="J2029" s="160"/>
      <c r="K2029" s="160"/>
      <c r="L2029" s="160" t="str">
        <f t="shared" ca="1" si="15"/>
        <v>Script 1</v>
      </c>
      <c r="M2029" s="161"/>
      <c r="N2029" s="150"/>
      <c r="O2029" s="150"/>
      <c r="P2029" s="150"/>
      <c r="Q2029" s="150"/>
      <c r="R2029" s="150"/>
      <c r="S2029" s="150"/>
      <c r="T2029" s="150"/>
      <c r="U2029" s="150"/>
      <c r="V2029" s="150"/>
      <c r="W2029" s="150"/>
      <c r="X2029" s="150"/>
      <c r="Y2029" s="150"/>
      <c r="Z2029" s="150"/>
      <c r="AA2029" s="150"/>
    </row>
    <row r="2030" spans="1:27" ht="12.75">
      <c r="A2030" s="150"/>
      <c r="B2030" s="158">
        <f t="shared" si="14"/>
        <v>2022</v>
      </c>
      <c r="C2030" s="159" t="str">
        <f ca="1">IFERROR(__xludf.DUMMYFUNCTION("""COMPUTED_VALUE"""),"Aishah Mizan")</f>
        <v>Aishah Mizan</v>
      </c>
      <c r="D2030" s="160" t="str">
        <f ca="1">IFERROR(__xludf.DUMMYFUNCTION("""COMPUTED_VALUE"""),"Aug 22, 2024")</f>
        <v>Aug 22, 2024</v>
      </c>
      <c r="E2030" s="160" t="str">
        <f ca="1">IFERROR(__xludf.DUMMYFUNCTION("""COMPUTED_VALUE"""),"Script 1")</f>
        <v>Script 1</v>
      </c>
      <c r="F2030" s="160"/>
      <c r="G2030" s="160"/>
      <c r="H2030" s="160"/>
      <c r="I2030" s="160"/>
      <c r="J2030" s="160"/>
      <c r="K2030" s="160"/>
      <c r="L2030" s="160" t="str">
        <f t="shared" ca="1" si="15"/>
        <v>Script 1</v>
      </c>
      <c r="M2030" s="161"/>
      <c r="N2030" s="150"/>
      <c r="O2030" s="150"/>
      <c r="P2030" s="150"/>
      <c r="Q2030" s="150"/>
      <c r="R2030" s="150"/>
      <c r="S2030" s="150"/>
      <c r="T2030" s="150"/>
      <c r="U2030" s="150"/>
      <c r="V2030" s="150"/>
      <c r="W2030" s="150"/>
      <c r="X2030" s="150"/>
      <c r="Y2030" s="150"/>
      <c r="Z2030" s="150"/>
      <c r="AA2030" s="150"/>
    </row>
    <row r="2031" spans="1:27" ht="12.75">
      <c r="A2031" s="150"/>
      <c r="B2031" s="158">
        <f t="shared" si="14"/>
        <v>2023</v>
      </c>
      <c r="C2031" s="159" t="str">
        <f ca="1">IFERROR(__xludf.DUMMYFUNCTION("""COMPUTED_VALUE"""),"Imran Hakimi")</f>
        <v>Imran Hakimi</v>
      </c>
      <c r="D2031" s="160" t="str">
        <f ca="1">IFERROR(__xludf.DUMMYFUNCTION("""COMPUTED_VALUE"""),"Aug 22, 2024")</f>
        <v>Aug 22, 2024</v>
      </c>
      <c r="E2031" s="160" t="str">
        <f ca="1">IFERROR(__xludf.DUMMYFUNCTION("""COMPUTED_VALUE"""),"Script 1")</f>
        <v>Script 1</v>
      </c>
      <c r="F2031" s="160"/>
      <c r="G2031" s="160"/>
      <c r="H2031" s="160"/>
      <c r="I2031" s="160"/>
      <c r="J2031" s="160"/>
      <c r="K2031" s="160"/>
      <c r="L2031" s="160" t="str">
        <f t="shared" ca="1" si="15"/>
        <v>Script 1</v>
      </c>
      <c r="M2031" s="161"/>
      <c r="N2031" s="150"/>
      <c r="O2031" s="150"/>
      <c r="P2031" s="150"/>
      <c r="Q2031" s="150"/>
      <c r="R2031" s="150"/>
      <c r="S2031" s="150"/>
      <c r="T2031" s="150"/>
      <c r="U2031" s="150"/>
      <c r="V2031" s="150"/>
      <c r="W2031" s="150"/>
      <c r="X2031" s="150"/>
      <c r="Y2031" s="150"/>
      <c r="Z2031" s="150"/>
      <c r="AA2031" s="150"/>
    </row>
    <row r="2032" spans="1:27" ht="12.75">
      <c r="A2032" s="150"/>
      <c r="B2032" s="158">
        <f t="shared" si="14"/>
        <v>2024</v>
      </c>
      <c r="C2032" s="159" t="str">
        <f ca="1">IFERROR(__xludf.DUMMYFUNCTION("""COMPUTED_VALUE"""),"Farah Aina Fazly")</f>
        <v>Farah Aina Fazly</v>
      </c>
      <c r="D2032" s="160" t="str">
        <f ca="1">IFERROR(__xludf.DUMMYFUNCTION("""COMPUTED_VALUE"""),"Aug 22, 2024")</f>
        <v>Aug 22, 2024</v>
      </c>
      <c r="E2032" s="160" t="str">
        <f ca="1">IFERROR(__xludf.DUMMYFUNCTION("""COMPUTED_VALUE"""),"Script 1")</f>
        <v>Script 1</v>
      </c>
      <c r="F2032" s="160"/>
      <c r="G2032" s="160"/>
      <c r="H2032" s="160"/>
      <c r="I2032" s="160"/>
      <c r="J2032" s="160"/>
      <c r="K2032" s="160"/>
      <c r="L2032" s="160" t="str">
        <f t="shared" ca="1" si="15"/>
        <v>Script 1</v>
      </c>
      <c r="M2032" s="161"/>
      <c r="N2032" s="150"/>
      <c r="O2032" s="150"/>
      <c r="P2032" s="150"/>
      <c r="Q2032" s="150"/>
      <c r="R2032" s="150"/>
      <c r="S2032" s="150"/>
      <c r="T2032" s="150"/>
      <c r="U2032" s="150"/>
      <c r="V2032" s="150"/>
      <c r="W2032" s="150"/>
      <c r="X2032" s="150"/>
      <c r="Y2032" s="150"/>
      <c r="Z2032" s="150"/>
      <c r="AA2032" s="150"/>
    </row>
    <row r="2033" spans="1:27" ht="12.75">
      <c r="A2033" s="150"/>
      <c r="B2033" s="158">
        <f t="shared" si="14"/>
        <v>2025</v>
      </c>
      <c r="C2033" s="159" t="str">
        <f ca="1">IFERROR(__xludf.DUMMYFUNCTION("""COMPUTED_VALUE"""),"Putri Nurisha Adawiah")</f>
        <v>Putri Nurisha Adawiah</v>
      </c>
      <c r="D2033" s="160" t="str">
        <f ca="1">IFERROR(__xludf.DUMMYFUNCTION("""COMPUTED_VALUE"""),"Aug 22, 2024")</f>
        <v>Aug 22, 2024</v>
      </c>
      <c r="E2033" s="160" t="str">
        <f ca="1">IFERROR(__xludf.DUMMYFUNCTION("""COMPUTED_VALUE"""),"Script 1")</f>
        <v>Script 1</v>
      </c>
      <c r="F2033" s="160"/>
      <c r="G2033" s="160"/>
      <c r="H2033" s="160"/>
      <c r="I2033" s="160"/>
      <c r="J2033" s="160"/>
      <c r="K2033" s="160"/>
      <c r="L2033" s="160" t="str">
        <f t="shared" ca="1" si="15"/>
        <v>Script 1</v>
      </c>
      <c r="M2033" s="161"/>
      <c r="N2033" s="150"/>
      <c r="O2033" s="150"/>
      <c r="P2033" s="150"/>
      <c r="Q2033" s="150"/>
      <c r="R2033" s="150"/>
      <c r="S2033" s="150"/>
      <c r="T2033" s="150"/>
      <c r="U2033" s="150"/>
      <c r="V2033" s="150"/>
      <c r="W2033" s="150"/>
      <c r="X2033" s="150"/>
      <c r="Y2033" s="150"/>
      <c r="Z2033" s="150"/>
      <c r="AA2033" s="150"/>
    </row>
    <row r="2034" spans="1:27" ht="12.75">
      <c r="A2034" s="150"/>
      <c r="B2034" s="158">
        <f t="shared" si="14"/>
        <v>2026</v>
      </c>
      <c r="C2034" s="159" t="str">
        <f ca="1">IFERROR(__xludf.DUMMYFUNCTION("""COMPUTED_VALUE"""),"Raziman Mahathir")</f>
        <v>Raziman Mahathir</v>
      </c>
      <c r="D2034" s="160" t="str">
        <f ca="1">IFERROR(__xludf.DUMMYFUNCTION("""COMPUTED_VALUE"""),"Aug 22, 2024")</f>
        <v>Aug 22, 2024</v>
      </c>
      <c r="E2034" s="160" t="str">
        <f ca="1">IFERROR(__xludf.DUMMYFUNCTION("""COMPUTED_VALUE"""),"Script 1")</f>
        <v>Script 1</v>
      </c>
      <c r="F2034" s="160"/>
      <c r="G2034" s="160"/>
      <c r="H2034" s="160"/>
      <c r="I2034" s="160"/>
      <c r="J2034" s="160"/>
      <c r="K2034" s="160"/>
      <c r="L2034" s="160" t="str">
        <f t="shared" ca="1" si="15"/>
        <v>Script 1</v>
      </c>
      <c r="M2034" s="161"/>
      <c r="N2034" s="150"/>
      <c r="O2034" s="150"/>
      <c r="P2034" s="150"/>
      <c r="Q2034" s="150"/>
      <c r="R2034" s="150"/>
      <c r="S2034" s="150"/>
      <c r="T2034" s="150"/>
      <c r="U2034" s="150"/>
      <c r="V2034" s="150"/>
      <c r="W2034" s="150"/>
      <c r="X2034" s="150"/>
      <c r="Y2034" s="150"/>
      <c r="Z2034" s="150"/>
      <c r="AA2034" s="150"/>
    </row>
    <row r="2035" spans="1:27" ht="12.75">
      <c r="A2035" s="150"/>
      <c r="B2035" s="158">
        <f t="shared" si="14"/>
        <v>2027</v>
      </c>
      <c r="C2035" s="159" t="str">
        <f ca="1">IFERROR(__xludf.DUMMYFUNCTION("""COMPUTED_VALUE"""),"Adnin Suhaimi")</f>
        <v>Adnin Suhaimi</v>
      </c>
      <c r="D2035" s="160" t="str">
        <f ca="1">IFERROR(__xludf.DUMMYFUNCTION("""COMPUTED_VALUE"""),"Aug 22, 2024")</f>
        <v>Aug 22, 2024</v>
      </c>
      <c r="E2035" s="160" t="str">
        <f ca="1">IFERROR(__xludf.DUMMYFUNCTION("""COMPUTED_VALUE"""),"Script 1")</f>
        <v>Script 1</v>
      </c>
      <c r="F2035" s="160"/>
      <c r="G2035" s="160"/>
      <c r="H2035" s="160"/>
      <c r="I2035" s="160"/>
      <c r="J2035" s="160"/>
      <c r="K2035" s="160"/>
      <c r="L2035" s="160" t="str">
        <f t="shared" ca="1" si="15"/>
        <v>Script 1</v>
      </c>
      <c r="M2035" s="161"/>
      <c r="N2035" s="150"/>
      <c r="O2035" s="150"/>
      <c r="P2035" s="150"/>
      <c r="Q2035" s="150"/>
      <c r="R2035" s="150"/>
      <c r="S2035" s="150"/>
      <c r="T2035" s="150"/>
      <c r="U2035" s="150"/>
      <c r="V2035" s="150"/>
      <c r="W2035" s="150"/>
      <c r="X2035" s="150"/>
      <c r="Y2035" s="150"/>
      <c r="Z2035" s="150"/>
      <c r="AA2035" s="150"/>
    </row>
    <row r="2036" spans="1:27" ht="12.75">
      <c r="A2036" s="150"/>
      <c r="B2036" s="158">
        <f t="shared" si="14"/>
        <v>2028</v>
      </c>
      <c r="C2036" s="159" t="str">
        <f ca="1">IFERROR(__xludf.DUMMYFUNCTION("""COMPUTED_VALUE"""),"Fatimi Amin")</f>
        <v>Fatimi Amin</v>
      </c>
      <c r="D2036" s="160" t="str">
        <f ca="1">IFERROR(__xludf.DUMMYFUNCTION("""COMPUTED_VALUE"""),"Aug 22, 2024")</f>
        <v>Aug 22, 2024</v>
      </c>
      <c r="E2036" s="160" t="str">
        <f ca="1">IFERROR(__xludf.DUMMYFUNCTION("""COMPUTED_VALUE"""),"Script 1")</f>
        <v>Script 1</v>
      </c>
      <c r="F2036" s="160"/>
      <c r="G2036" s="160"/>
      <c r="H2036" s="160"/>
      <c r="I2036" s="160"/>
      <c r="J2036" s="160"/>
      <c r="K2036" s="160"/>
      <c r="L2036" s="160" t="str">
        <f t="shared" ca="1" si="15"/>
        <v>Script 1</v>
      </c>
      <c r="M2036" s="161"/>
      <c r="N2036" s="150"/>
      <c r="O2036" s="150"/>
      <c r="P2036" s="150"/>
      <c r="Q2036" s="150"/>
      <c r="R2036" s="150"/>
      <c r="S2036" s="150"/>
      <c r="T2036" s="150"/>
      <c r="U2036" s="150"/>
      <c r="V2036" s="150"/>
      <c r="W2036" s="150"/>
      <c r="X2036" s="150"/>
      <c r="Y2036" s="150"/>
      <c r="Z2036" s="150"/>
      <c r="AA2036" s="150"/>
    </row>
    <row r="2037" spans="1:27" ht="12.75">
      <c r="A2037" s="150"/>
      <c r="B2037" s="158">
        <f t="shared" si="14"/>
        <v>2029</v>
      </c>
      <c r="C2037" s="159" t="str">
        <f ca="1">IFERROR(__xludf.DUMMYFUNCTION("""COMPUTED_VALUE"""),"Amirah Abu Sujak")</f>
        <v>Amirah Abu Sujak</v>
      </c>
      <c r="D2037" s="160" t="str">
        <f ca="1">IFERROR(__xludf.DUMMYFUNCTION("""COMPUTED_VALUE"""),"Aug 22, 2024")</f>
        <v>Aug 22, 2024</v>
      </c>
      <c r="E2037" s="160" t="str">
        <f ca="1">IFERROR(__xludf.DUMMYFUNCTION("""COMPUTED_VALUE"""),"Script 1")</f>
        <v>Script 1</v>
      </c>
      <c r="F2037" s="160"/>
      <c r="G2037" s="160"/>
      <c r="H2037" s="160"/>
      <c r="I2037" s="160"/>
      <c r="J2037" s="160"/>
      <c r="K2037" s="160"/>
      <c r="L2037" s="160" t="str">
        <f t="shared" ca="1" si="15"/>
        <v>Script 1</v>
      </c>
      <c r="M2037" s="161"/>
      <c r="N2037" s="150"/>
      <c r="O2037" s="150"/>
      <c r="P2037" s="150"/>
      <c r="Q2037" s="150"/>
      <c r="R2037" s="150"/>
      <c r="S2037" s="150"/>
      <c r="T2037" s="150"/>
      <c r="U2037" s="150"/>
      <c r="V2037" s="150"/>
      <c r="W2037" s="150"/>
      <c r="X2037" s="150"/>
      <c r="Y2037" s="150"/>
      <c r="Z2037" s="150"/>
      <c r="AA2037" s="150"/>
    </row>
    <row r="2038" spans="1:27" ht="12.75">
      <c r="A2038" s="150"/>
      <c r="B2038" s="158">
        <f t="shared" si="14"/>
        <v>2030</v>
      </c>
      <c r="C2038" s="159" t="str">
        <f ca="1">IFERROR(__xludf.DUMMYFUNCTION("""COMPUTED_VALUE"""),"Nuradiilah Zailani")</f>
        <v>Nuradiilah Zailani</v>
      </c>
      <c r="D2038" s="160" t="str">
        <f ca="1">IFERROR(__xludf.DUMMYFUNCTION("""COMPUTED_VALUE"""),"Aug 22, 2024")</f>
        <v>Aug 22, 2024</v>
      </c>
      <c r="E2038" s="160" t="str">
        <f ca="1">IFERROR(__xludf.DUMMYFUNCTION("""COMPUTED_VALUE"""),"Script 1")</f>
        <v>Script 1</v>
      </c>
      <c r="F2038" s="160"/>
      <c r="G2038" s="160"/>
      <c r="H2038" s="160"/>
      <c r="I2038" s="160"/>
      <c r="J2038" s="160"/>
      <c r="K2038" s="160"/>
      <c r="L2038" s="160" t="str">
        <f t="shared" ca="1" si="15"/>
        <v>Script 1</v>
      </c>
      <c r="M2038" s="161"/>
      <c r="N2038" s="150"/>
      <c r="O2038" s="150"/>
      <c r="P2038" s="150"/>
      <c r="Q2038" s="150"/>
      <c r="R2038" s="150"/>
      <c r="S2038" s="150"/>
      <c r="T2038" s="150"/>
      <c r="U2038" s="150"/>
      <c r="V2038" s="150"/>
      <c r="W2038" s="150"/>
      <c r="X2038" s="150"/>
      <c r="Y2038" s="150"/>
      <c r="Z2038" s="150"/>
      <c r="AA2038" s="150"/>
    </row>
    <row r="2039" spans="1:27" ht="12.75">
      <c r="A2039" s="150"/>
      <c r="B2039" s="158">
        <f t="shared" si="14"/>
        <v>2031</v>
      </c>
      <c r="C2039" s="159" t="str">
        <f ca="1">IFERROR(__xludf.DUMMYFUNCTION("""COMPUTED_VALUE"""),"Nabilah Jamali")</f>
        <v>Nabilah Jamali</v>
      </c>
      <c r="D2039" s="160" t="str">
        <f ca="1">IFERROR(__xludf.DUMMYFUNCTION("""COMPUTED_VALUE"""),"Aug 22, 2024")</f>
        <v>Aug 22, 2024</v>
      </c>
      <c r="E2039" s="160" t="str">
        <f ca="1">IFERROR(__xludf.DUMMYFUNCTION("""COMPUTED_VALUE"""),"Script 1")</f>
        <v>Script 1</v>
      </c>
      <c r="F2039" s="160"/>
      <c r="G2039" s="160"/>
      <c r="H2039" s="160"/>
      <c r="I2039" s="160"/>
      <c r="J2039" s="160"/>
      <c r="K2039" s="160"/>
      <c r="L2039" s="160" t="str">
        <f t="shared" ca="1" si="15"/>
        <v>Script 1</v>
      </c>
      <c r="M2039" s="161"/>
      <c r="N2039" s="150"/>
      <c r="O2039" s="150"/>
      <c r="P2039" s="150"/>
      <c r="Q2039" s="150"/>
      <c r="R2039" s="150"/>
      <c r="S2039" s="150"/>
      <c r="T2039" s="150"/>
      <c r="U2039" s="150"/>
      <c r="V2039" s="150"/>
      <c r="W2039" s="150"/>
      <c r="X2039" s="150"/>
      <c r="Y2039" s="150"/>
      <c r="Z2039" s="150"/>
      <c r="AA2039" s="150"/>
    </row>
    <row r="2040" spans="1:27" ht="12.75">
      <c r="A2040" s="150"/>
      <c r="B2040" s="158">
        <f t="shared" si="14"/>
        <v>2032</v>
      </c>
      <c r="C2040" s="159" t="str">
        <f ca="1">IFERROR(__xludf.DUMMYFUNCTION("""COMPUTED_VALUE"""),"Sofeah Nuraini")</f>
        <v>Sofeah Nuraini</v>
      </c>
      <c r="D2040" s="160" t="str">
        <f ca="1">IFERROR(__xludf.DUMMYFUNCTION("""COMPUTED_VALUE"""),"Aug 22, 2024")</f>
        <v>Aug 22, 2024</v>
      </c>
      <c r="E2040" s="160" t="str">
        <f ca="1">IFERROR(__xludf.DUMMYFUNCTION("""COMPUTED_VALUE"""),"Script 1")</f>
        <v>Script 1</v>
      </c>
      <c r="F2040" s="160"/>
      <c r="G2040" s="160"/>
      <c r="H2040" s="160"/>
      <c r="I2040" s="160"/>
      <c r="J2040" s="160"/>
      <c r="K2040" s="160"/>
      <c r="L2040" s="160" t="str">
        <f t="shared" ca="1" si="15"/>
        <v>Script 1</v>
      </c>
      <c r="M2040" s="161"/>
      <c r="N2040" s="150"/>
      <c r="O2040" s="150"/>
      <c r="P2040" s="150"/>
      <c r="Q2040" s="150"/>
      <c r="R2040" s="150"/>
      <c r="S2040" s="150"/>
      <c r="T2040" s="150"/>
      <c r="U2040" s="150"/>
      <c r="V2040" s="150"/>
      <c r="W2040" s="150"/>
      <c r="X2040" s="150"/>
      <c r="Y2040" s="150"/>
      <c r="Z2040" s="150"/>
      <c r="AA2040" s="150"/>
    </row>
    <row r="2041" spans="1:27" ht="12.75">
      <c r="A2041" s="150"/>
      <c r="B2041" s="158">
        <f t="shared" si="14"/>
        <v>2033</v>
      </c>
      <c r="C2041" s="159" t="str">
        <f ca="1">IFERROR(__xludf.DUMMYFUNCTION("""COMPUTED_VALUE"""),"Farah Hanna Ibrahim")</f>
        <v>Farah Hanna Ibrahim</v>
      </c>
      <c r="D2041" s="160" t="str">
        <f ca="1">IFERROR(__xludf.DUMMYFUNCTION("""COMPUTED_VALUE"""),"Aug 21, 2024")</f>
        <v>Aug 21, 2024</v>
      </c>
      <c r="E2041" s="160" t="str">
        <f ca="1">IFERROR(__xludf.DUMMYFUNCTION("""COMPUTED_VALUE"""),"Script 1")</f>
        <v>Script 1</v>
      </c>
      <c r="F2041" s="160"/>
      <c r="G2041" s="160"/>
      <c r="H2041" s="160"/>
      <c r="I2041" s="160"/>
      <c r="J2041" s="160"/>
      <c r="K2041" s="160"/>
      <c r="L2041" s="160" t="str">
        <f t="shared" ca="1" si="15"/>
        <v>Script 1</v>
      </c>
      <c r="M2041" s="161"/>
      <c r="N2041" s="150"/>
      <c r="O2041" s="150"/>
      <c r="P2041" s="150"/>
      <c r="Q2041" s="150"/>
      <c r="R2041" s="150"/>
      <c r="S2041" s="150"/>
      <c r="T2041" s="150"/>
      <c r="U2041" s="150"/>
      <c r="V2041" s="150"/>
      <c r="W2041" s="150"/>
      <c r="X2041" s="150"/>
      <c r="Y2041" s="150"/>
      <c r="Z2041" s="150"/>
      <c r="AA2041" s="150"/>
    </row>
    <row r="2042" spans="1:27" ht="12.75">
      <c r="A2042" s="150"/>
      <c r="B2042" s="158">
        <f t="shared" si="14"/>
        <v>2034</v>
      </c>
      <c r="C2042" s="159" t="str">
        <f ca="1">IFERROR(__xludf.DUMMYFUNCTION("""COMPUTED_VALUE"""),"Amirol Syazwan")</f>
        <v>Amirol Syazwan</v>
      </c>
      <c r="D2042" s="160" t="str">
        <f ca="1">IFERROR(__xludf.DUMMYFUNCTION("""COMPUTED_VALUE"""),"Aug 21, 2024")</f>
        <v>Aug 21, 2024</v>
      </c>
      <c r="E2042" s="160" t="str">
        <f ca="1">IFERROR(__xludf.DUMMYFUNCTION("""COMPUTED_VALUE"""),"Script 1")</f>
        <v>Script 1</v>
      </c>
      <c r="F2042" s="160"/>
      <c r="G2042" s="160"/>
      <c r="H2042" s="160"/>
      <c r="I2042" s="160"/>
      <c r="J2042" s="160"/>
      <c r="K2042" s="160"/>
      <c r="L2042" s="160" t="str">
        <f t="shared" ca="1" si="15"/>
        <v>Script 1</v>
      </c>
      <c r="M2042" s="161"/>
      <c r="N2042" s="150"/>
      <c r="O2042" s="150"/>
      <c r="P2042" s="150"/>
      <c r="Q2042" s="150"/>
      <c r="R2042" s="150"/>
      <c r="S2042" s="150"/>
      <c r="T2042" s="150"/>
      <c r="U2042" s="150"/>
      <c r="V2042" s="150"/>
      <c r="W2042" s="150"/>
      <c r="X2042" s="150"/>
      <c r="Y2042" s="150"/>
      <c r="Z2042" s="150"/>
      <c r="AA2042" s="150"/>
    </row>
    <row r="2043" spans="1:27" ht="12.75">
      <c r="A2043" s="150"/>
      <c r="B2043" s="158">
        <f t="shared" si="14"/>
        <v>2035</v>
      </c>
      <c r="C2043" s="159" t="str">
        <f ca="1">IFERROR(__xludf.DUMMYFUNCTION("""COMPUTED_VALUE"""),"MUHAMAD AFIQ IZUDDIN ISKANDAR MIRDZA")</f>
        <v>MUHAMAD AFIQ IZUDDIN ISKANDAR MIRDZA</v>
      </c>
      <c r="D2043" s="160" t="str">
        <f ca="1">IFERROR(__xludf.DUMMYFUNCTION("""COMPUTED_VALUE"""),"Aug 21, 2024")</f>
        <v>Aug 21, 2024</v>
      </c>
      <c r="E2043" s="160" t="str">
        <f ca="1">IFERROR(__xludf.DUMMYFUNCTION("""COMPUTED_VALUE"""),"Script 1")</f>
        <v>Script 1</v>
      </c>
      <c r="F2043" s="160"/>
      <c r="G2043" s="160"/>
      <c r="H2043" s="160"/>
      <c r="I2043" s="160"/>
      <c r="J2043" s="160"/>
      <c r="K2043" s="160"/>
      <c r="L2043" s="160" t="str">
        <f t="shared" ca="1" si="15"/>
        <v>Script 1</v>
      </c>
      <c r="M2043" s="161"/>
      <c r="N2043" s="150"/>
      <c r="O2043" s="150"/>
      <c r="P2043" s="150"/>
      <c r="Q2043" s="150"/>
      <c r="R2043" s="150"/>
      <c r="S2043" s="150"/>
      <c r="T2043" s="150"/>
      <c r="U2043" s="150"/>
      <c r="V2043" s="150"/>
      <c r="W2043" s="150"/>
      <c r="X2043" s="150"/>
      <c r="Y2043" s="150"/>
      <c r="Z2043" s="150"/>
      <c r="AA2043" s="150"/>
    </row>
    <row r="2044" spans="1:27" ht="12.75">
      <c r="A2044" s="150"/>
      <c r="B2044" s="158">
        <f t="shared" si="14"/>
        <v>2036</v>
      </c>
      <c r="C2044" s="159" t="str">
        <f ca="1">IFERROR(__xludf.DUMMYFUNCTION("""COMPUTED_VALUE"""),"Muhammad Aimannudin Mohamad Sopie")</f>
        <v>Muhammad Aimannudin Mohamad Sopie</v>
      </c>
      <c r="D2044" s="160" t="str">
        <f ca="1">IFERROR(__xludf.DUMMYFUNCTION("""COMPUTED_VALUE"""),"Aug 21, 2024")</f>
        <v>Aug 21, 2024</v>
      </c>
      <c r="E2044" s="160" t="str">
        <f ca="1">IFERROR(__xludf.DUMMYFUNCTION("""COMPUTED_VALUE"""),"Script 1")</f>
        <v>Script 1</v>
      </c>
      <c r="F2044" s="160"/>
      <c r="G2044" s="160"/>
      <c r="H2044" s="160"/>
      <c r="I2044" s="160"/>
      <c r="J2044" s="160"/>
      <c r="K2044" s="160"/>
      <c r="L2044" s="160" t="str">
        <f t="shared" ca="1" si="15"/>
        <v>Script 1</v>
      </c>
      <c r="M2044" s="161"/>
      <c r="N2044" s="150"/>
      <c r="O2044" s="150"/>
      <c r="P2044" s="150"/>
      <c r="Q2044" s="150"/>
      <c r="R2044" s="150"/>
      <c r="S2044" s="150"/>
      <c r="T2044" s="150"/>
      <c r="U2044" s="150"/>
      <c r="V2044" s="150"/>
      <c r="W2044" s="150"/>
      <c r="X2044" s="150"/>
      <c r="Y2044" s="150"/>
      <c r="Z2044" s="150"/>
      <c r="AA2044" s="150"/>
    </row>
    <row r="2045" spans="1:27" ht="12.75">
      <c r="A2045" s="150"/>
      <c r="B2045" s="158">
        <f t="shared" si="14"/>
        <v>2037</v>
      </c>
      <c r="C2045" s="159" t="str">
        <f ca="1">IFERROR(__xludf.DUMMYFUNCTION("""COMPUTED_VALUE"""),"Syafiq Syahmi Sazali")</f>
        <v>Syafiq Syahmi Sazali</v>
      </c>
      <c r="D2045" s="160" t="str">
        <f ca="1">IFERROR(__xludf.DUMMYFUNCTION("""COMPUTED_VALUE"""),"Aug 21, 2024")</f>
        <v>Aug 21, 2024</v>
      </c>
      <c r="E2045" s="160" t="str">
        <f ca="1">IFERROR(__xludf.DUMMYFUNCTION("""COMPUTED_VALUE"""),"Script 1")</f>
        <v>Script 1</v>
      </c>
      <c r="F2045" s="160"/>
      <c r="G2045" s="160"/>
      <c r="H2045" s="160"/>
      <c r="I2045" s="160"/>
      <c r="J2045" s="160"/>
      <c r="K2045" s="160"/>
      <c r="L2045" s="160" t="str">
        <f t="shared" ca="1" si="15"/>
        <v>Script 1</v>
      </c>
      <c r="M2045" s="161"/>
      <c r="N2045" s="150"/>
      <c r="O2045" s="150"/>
      <c r="P2045" s="150"/>
      <c r="Q2045" s="150"/>
      <c r="R2045" s="150"/>
      <c r="S2045" s="150"/>
      <c r="T2045" s="150"/>
      <c r="U2045" s="150"/>
      <c r="V2045" s="150"/>
      <c r="W2045" s="150"/>
      <c r="X2045" s="150"/>
      <c r="Y2045" s="150"/>
      <c r="Z2045" s="150"/>
      <c r="AA2045" s="150"/>
    </row>
    <row r="2046" spans="1:27" ht="12.75">
      <c r="A2046" s="150"/>
      <c r="B2046" s="158">
        <f t="shared" si="14"/>
        <v>2038</v>
      </c>
      <c r="C2046" s="159" t="str">
        <f ca="1">IFERROR(__xludf.DUMMYFUNCTION("""COMPUTED_VALUE"""),"Khairul asyraf")</f>
        <v>Khairul asyraf</v>
      </c>
      <c r="D2046" s="160" t="str">
        <f ca="1">IFERROR(__xludf.DUMMYFUNCTION("""COMPUTED_VALUE"""),"Aug 21, 2024")</f>
        <v>Aug 21, 2024</v>
      </c>
      <c r="E2046" s="160" t="str">
        <f ca="1">IFERROR(__xludf.DUMMYFUNCTION("""COMPUTED_VALUE"""),"Script 1")</f>
        <v>Script 1</v>
      </c>
      <c r="F2046" s="160"/>
      <c r="G2046" s="160"/>
      <c r="H2046" s="160"/>
      <c r="I2046" s="160"/>
      <c r="J2046" s="160"/>
      <c r="K2046" s="160"/>
      <c r="L2046" s="160" t="str">
        <f t="shared" ca="1" si="15"/>
        <v>Script 1</v>
      </c>
      <c r="M2046" s="161"/>
      <c r="N2046" s="150"/>
      <c r="O2046" s="150"/>
      <c r="P2046" s="150"/>
      <c r="Q2046" s="150"/>
      <c r="R2046" s="150"/>
      <c r="S2046" s="150"/>
      <c r="T2046" s="150"/>
      <c r="U2046" s="150"/>
      <c r="V2046" s="150"/>
      <c r="W2046" s="150"/>
      <c r="X2046" s="150"/>
      <c r="Y2046" s="150"/>
      <c r="Z2046" s="150"/>
      <c r="AA2046" s="150"/>
    </row>
    <row r="2047" spans="1:27" ht="12.75">
      <c r="A2047" s="150"/>
      <c r="B2047" s="158">
        <f t="shared" si="14"/>
        <v>2039</v>
      </c>
      <c r="C2047" s="159" t="str">
        <f ca="1">IFERROR(__xludf.DUMMYFUNCTION("""COMPUTED_VALUE"""),"Ahmad Amin")</f>
        <v>Ahmad Amin</v>
      </c>
      <c r="D2047" s="160" t="str">
        <f ca="1">IFERROR(__xludf.DUMMYFUNCTION("""COMPUTED_VALUE"""),"Aug 21, 2024")</f>
        <v>Aug 21, 2024</v>
      </c>
      <c r="E2047" s="160" t="str">
        <f ca="1">IFERROR(__xludf.DUMMYFUNCTION("""COMPUTED_VALUE"""),"Script 1")</f>
        <v>Script 1</v>
      </c>
      <c r="F2047" s="160"/>
      <c r="G2047" s="160"/>
      <c r="H2047" s="160"/>
      <c r="I2047" s="160"/>
      <c r="J2047" s="160"/>
      <c r="K2047" s="160"/>
      <c r="L2047" s="160" t="str">
        <f t="shared" ca="1" si="15"/>
        <v>Script 1</v>
      </c>
      <c r="M2047" s="161"/>
      <c r="N2047" s="150"/>
      <c r="O2047" s="150"/>
      <c r="P2047" s="150"/>
      <c r="Q2047" s="150"/>
      <c r="R2047" s="150"/>
      <c r="S2047" s="150"/>
      <c r="T2047" s="150"/>
      <c r="U2047" s="150"/>
      <c r="V2047" s="150"/>
      <c r="W2047" s="150"/>
      <c r="X2047" s="150"/>
      <c r="Y2047" s="150"/>
      <c r="Z2047" s="150"/>
      <c r="AA2047" s="150"/>
    </row>
    <row r="2048" spans="1:27" ht="12.75">
      <c r="A2048" s="150"/>
      <c r="B2048" s="158">
        <f t="shared" si="14"/>
        <v>2040</v>
      </c>
      <c r="C2048" s="159" t="str">
        <f ca="1">IFERROR(__xludf.DUMMYFUNCTION("""COMPUTED_VALUE"""),"AKMAL BIN AMINUDIN")</f>
        <v>AKMAL BIN AMINUDIN</v>
      </c>
      <c r="D2048" s="160" t="str">
        <f ca="1">IFERROR(__xludf.DUMMYFUNCTION("""COMPUTED_VALUE"""),"Aug 21, 2024")</f>
        <v>Aug 21, 2024</v>
      </c>
      <c r="E2048" s="160" t="str">
        <f ca="1">IFERROR(__xludf.DUMMYFUNCTION("""COMPUTED_VALUE"""),"Script 1")</f>
        <v>Script 1</v>
      </c>
      <c r="F2048" s="160"/>
      <c r="G2048" s="160"/>
      <c r="H2048" s="160"/>
      <c r="I2048" s="160"/>
      <c r="J2048" s="160"/>
      <c r="K2048" s="160"/>
      <c r="L2048" s="160" t="str">
        <f t="shared" ca="1" si="15"/>
        <v>Script 1</v>
      </c>
      <c r="M2048" s="161"/>
      <c r="N2048" s="150"/>
      <c r="O2048" s="150"/>
      <c r="P2048" s="150"/>
      <c r="Q2048" s="150"/>
      <c r="R2048" s="150"/>
      <c r="S2048" s="150"/>
      <c r="T2048" s="150"/>
      <c r="U2048" s="150"/>
      <c r="V2048" s="150"/>
      <c r="W2048" s="150"/>
      <c r="X2048" s="150"/>
      <c r="Y2048" s="150"/>
      <c r="Z2048" s="150"/>
      <c r="AA2048" s="150"/>
    </row>
    <row r="2049" spans="1:27" ht="12.75">
      <c r="A2049" s="150"/>
      <c r="B2049" s="158">
        <f t="shared" ref="B2049:B2303" si="16">ROW()-ROW($B$8)</f>
        <v>2041</v>
      </c>
      <c r="C2049" s="159" t="str">
        <f ca="1">IFERROR(__xludf.DUMMYFUNCTION("""COMPUTED_VALUE"""),"Nur Balqis")</f>
        <v>Nur Balqis</v>
      </c>
      <c r="D2049" s="160" t="str">
        <f ca="1">IFERROR(__xludf.DUMMYFUNCTION("""COMPUTED_VALUE"""),"Aug 21, 2024")</f>
        <v>Aug 21, 2024</v>
      </c>
      <c r="E2049" s="160" t="str">
        <f ca="1">IFERROR(__xludf.DUMMYFUNCTION("""COMPUTED_VALUE"""),"Script 1")</f>
        <v>Script 1</v>
      </c>
      <c r="F2049" s="160"/>
      <c r="G2049" s="160"/>
      <c r="H2049" s="160"/>
      <c r="I2049" s="160"/>
      <c r="J2049" s="160"/>
      <c r="K2049" s="160"/>
      <c r="L2049" s="160" t="str">
        <f t="shared" ref="L2049:L2303" ca="1" si="17">IF(K2049&lt;&gt;"",IF(I2049&lt;&gt;"",IF(G2049&lt;&gt;"",IF(E2049&lt;&gt;"","-"),K2049),G2049),E2049)</f>
        <v>Script 1</v>
      </c>
      <c r="M2049" s="161"/>
      <c r="N2049" s="150"/>
      <c r="O2049" s="150"/>
      <c r="P2049" s="150"/>
      <c r="Q2049" s="150"/>
      <c r="R2049" s="150"/>
      <c r="S2049" s="150"/>
      <c r="T2049" s="150"/>
      <c r="U2049" s="150"/>
      <c r="V2049" s="150"/>
      <c r="W2049" s="150"/>
      <c r="X2049" s="150"/>
      <c r="Y2049" s="150"/>
      <c r="Z2049" s="150"/>
      <c r="AA2049" s="150"/>
    </row>
    <row r="2050" spans="1:27" ht="12.75">
      <c r="A2050" s="150"/>
      <c r="B2050" s="158">
        <f t="shared" si="16"/>
        <v>2042</v>
      </c>
      <c r="C2050" s="159" t="str">
        <f ca="1">IFERROR(__xludf.DUMMYFUNCTION("""COMPUTED_VALUE"""),"Khalili Ismail")</f>
        <v>Khalili Ismail</v>
      </c>
      <c r="D2050" s="160" t="str">
        <f ca="1">IFERROR(__xludf.DUMMYFUNCTION("""COMPUTED_VALUE"""),"Aug 21, 2024")</f>
        <v>Aug 21, 2024</v>
      </c>
      <c r="E2050" s="160" t="str">
        <f ca="1">IFERROR(__xludf.DUMMYFUNCTION("""COMPUTED_VALUE"""),"Script 1")</f>
        <v>Script 1</v>
      </c>
      <c r="F2050" s="160"/>
      <c r="G2050" s="160"/>
      <c r="H2050" s="160"/>
      <c r="I2050" s="160"/>
      <c r="J2050" s="160"/>
      <c r="K2050" s="160"/>
      <c r="L2050" s="160" t="str">
        <f t="shared" ca="1" si="17"/>
        <v>Script 1</v>
      </c>
      <c r="M2050" s="161"/>
      <c r="N2050" s="150"/>
      <c r="O2050" s="150"/>
      <c r="P2050" s="150"/>
      <c r="Q2050" s="150"/>
      <c r="R2050" s="150"/>
      <c r="S2050" s="150"/>
      <c r="T2050" s="150"/>
      <c r="U2050" s="150"/>
      <c r="V2050" s="150"/>
      <c r="W2050" s="150"/>
      <c r="X2050" s="150"/>
      <c r="Y2050" s="150"/>
      <c r="Z2050" s="150"/>
      <c r="AA2050" s="150"/>
    </row>
    <row r="2051" spans="1:27" ht="12.75">
      <c r="A2051" s="150"/>
      <c r="B2051" s="158">
        <f t="shared" si="16"/>
        <v>2043</v>
      </c>
      <c r="C2051" s="159" t="str">
        <f ca="1">IFERROR(__xludf.DUMMYFUNCTION("""COMPUTED_VALUE"""),"Hidayah Roslan")</f>
        <v>Hidayah Roslan</v>
      </c>
      <c r="D2051" s="160" t="str">
        <f ca="1">IFERROR(__xludf.DUMMYFUNCTION("""COMPUTED_VALUE"""),"Aug 21, 2024")</f>
        <v>Aug 21, 2024</v>
      </c>
      <c r="E2051" s="160" t="str">
        <f ca="1">IFERROR(__xludf.DUMMYFUNCTION("""COMPUTED_VALUE"""),"Script 1")</f>
        <v>Script 1</v>
      </c>
      <c r="F2051" s="160"/>
      <c r="G2051" s="160"/>
      <c r="H2051" s="160"/>
      <c r="I2051" s="160"/>
      <c r="J2051" s="160"/>
      <c r="K2051" s="160"/>
      <c r="L2051" s="160" t="str">
        <f t="shared" ca="1" si="17"/>
        <v>Script 1</v>
      </c>
      <c r="M2051" s="161"/>
      <c r="N2051" s="150"/>
      <c r="O2051" s="150"/>
      <c r="P2051" s="150"/>
      <c r="Q2051" s="150"/>
      <c r="R2051" s="150"/>
      <c r="S2051" s="150"/>
      <c r="T2051" s="150"/>
      <c r="U2051" s="150"/>
      <c r="V2051" s="150"/>
      <c r="W2051" s="150"/>
      <c r="X2051" s="150"/>
      <c r="Y2051" s="150"/>
      <c r="Z2051" s="150"/>
      <c r="AA2051" s="150"/>
    </row>
    <row r="2052" spans="1:27" ht="12.75">
      <c r="A2052" s="150"/>
      <c r="B2052" s="158">
        <f t="shared" si="16"/>
        <v>2044</v>
      </c>
      <c r="C2052" s="159" t="str">
        <f ca="1">IFERROR(__xludf.DUMMYFUNCTION("""COMPUTED_VALUE"""),"Harith Syahir")</f>
        <v>Harith Syahir</v>
      </c>
      <c r="D2052" s="160" t="str">
        <f ca="1">IFERROR(__xludf.DUMMYFUNCTION("""COMPUTED_VALUE"""),"Aug 21, 2024")</f>
        <v>Aug 21, 2024</v>
      </c>
      <c r="E2052" s="160" t="str">
        <f ca="1">IFERROR(__xludf.DUMMYFUNCTION("""COMPUTED_VALUE"""),"Script 1")</f>
        <v>Script 1</v>
      </c>
      <c r="F2052" s="160"/>
      <c r="G2052" s="160"/>
      <c r="H2052" s="160"/>
      <c r="I2052" s="160"/>
      <c r="J2052" s="160"/>
      <c r="K2052" s="160"/>
      <c r="L2052" s="160" t="str">
        <f t="shared" ca="1" si="17"/>
        <v>Script 1</v>
      </c>
      <c r="M2052" s="161"/>
      <c r="N2052" s="150"/>
      <c r="O2052" s="150"/>
      <c r="P2052" s="150"/>
      <c r="Q2052" s="150"/>
      <c r="R2052" s="150"/>
      <c r="S2052" s="150"/>
      <c r="T2052" s="150"/>
      <c r="U2052" s="150"/>
      <c r="V2052" s="150"/>
      <c r="W2052" s="150"/>
      <c r="X2052" s="150"/>
      <c r="Y2052" s="150"/>
      <c r="Z2052" s="150"/>
      <c r="AA2052" s="150"/>
    </row>
    <row r="2053" spans="1:27" ht="12.75">
      <c r="A2053" s="150"/>
      <c r="B2053" s="158">
        <f t="shared" si="16"/>
        <v>2045</v>
      </c>
      <c r="C2053" s="159" t="str">
        <f ca="1">IFERROR(__xludf.DUMMYFUNCTION("""COMPUTED_VALUE"""),"Norynn Farisya")</f>
        <v>Norynn Farisya</v>
      </c>
      <c r="D2053" s="160" t="str">
        <f ca="1">IFERROR(__xludf.DUMMYFUNCTION("""COMPUTED_VALUE"""),"Aug 21, 2024")</f>
        <v>Aug 21, 2024</v>
      </c>
      <c r="E2053" s="160" t="str">
        <f ca="1">IFERROR(__xludf.DUMMYFUNCTION("""COMPUTED_VALUE"""),"Script 1")</f>
        <v>Script 1</v>
      </c>
      <c r="F2053" s="160"/>
      <c r="G2053" s="160"/>
      <c r="H2053" s="160"/>
      <c r="I2053" s="160"/>
      <c r="J2053" s="160"/>
      <c r="K2053" s="160"/>
      <c r="L2053" s="160" t="str">
        <f t="shared" ca="1" si="17"/>
        <v>Script 1</v>
      </c>
      <c r="M2053" s="161"/>
      <c r="N2053" s="150"/>
      <c r="O2053" s="150"/>
      <c r="P2053" s="150"/>
      <c r="Q2053" s="150"/>
      <c r="R2053" s="150"/>
      <c r="S2053" s="150"/>
      <c r="T2053" s="150"/>
      <c r="U2053" s="150"/>
      <c r="V2053" s="150"/>
      <c r="W2053" s="150"/>
      <c r="X2053" s="150"/>
      <c r="Y2053" s="150"/>
      <c r="Z2053" s="150"/>
      <c r="AA2053" s="150"/>
    </row>
    <row r="2054" spans="1:27" ht="12.75">
      <c r="A2054" s="150"/>
      <c r="B2054" s="158">
        <f t="shared" si="16"/>
        <v>2046</v>
      </c>
      <c r="C2054" s="159" t="str">
        <f ca="1">IFERROR(__xludf.DUMMYFUNCTION("""COMPUTED_VALUE"""),"Norfarizul Zulkarnainsamsi")</f>
        <v>Norfarizul Zulkarnainsamsi</v>
      </c>
      <c r="D2054" s="160" t="str">
        <f ca="1">IFERROR(__xludf.DUMMYFUNCTION("""COMPUTED_VALUE"""),"Aug 21, 2024")</f>
        <v>Aug 21, 2024</v>
      </c>
      <c r="E2054" s="160" t="str">
        <f ca="1">IFERROR(__xludf.DUMMYFUNCTION("""COMPUTED_VALUE"""),"Script 1")</f>
        <v>Script 1</v>
      </c>
      <c r="F2054" s="160"/>
      <c r="G2054" s="160"/>
      <c r="H2054" s="160"/>
      <c r="I2054" s="160"/>
      <c r="J2054" s="160"/>
      <c r="K2054" s="160"/>
      <c r="L2054" s="160" t="str">
        <f t="shared" ca="1" si="17"/>
        <v>Script 1</v>
      </c>
      <c r="M2054" s="161"/>
      <c r="N2054" s="150"/>
      <c r="O2054" s="150"/>
      <c r="P2054" s="150"/>
      <c r="Q2054" s="150"/>
      <c r="R2054" s="150"/>
      <c r="S2054" s="150"/>
      <c r="T2054" s="150"/>
      <c r="U2054" s="150"/>
      <c r="V2054" s="150"/>
      <c r="W2054" s="150"/>
      <c r="X2054" s="150"/>
      <c r="Y2054" s="150"/>
      <c r="Z2054" s="150"/>
      <c r="AA2054" s="150"/>
    </row>
    <row r="2055" spans="1:27" ht="12.75">
      <c r="A2055" s="150"/>
      <c r="B2055" s="158">
        <f t="shared" si="16"/>
        <v>2047</v>
      </c>
      <c r="C2055" s="159" t="str">
        <f ca="1">IFERROR(__xludf.DUMMYFUNCTION("""COMPUTED_VALUE"""),"Alia Farhana")</f>
        <v>Alia Farhana</v>
      </c>
      <c r="D2055" s="160" t="str">
        <f ca="1">IFERROR(__xludf.DUMMYFUNCTION("""COMPUTED_VALUE"""),"Aug 21, 2024")</f>
        <v>Aug 21, 2024</v>
      </c>
      <c r="E2055" s="160" t="str">
        <f ca="1">IFERROR(__xludf.DUMMYFUNCTION("""COMPUTED_VALUE"""),"Script 1")</f>
        <v>Script 1</v>
      </c>
      <c r="F2055" s="160"/>
      <c r="G2055" s="160"/>
      <c r="H2055" s="160"/>
      <c r="I2055" s="160"/>
      <c r="J2055" s="160"/>
      <c r="K2055" s="160"/>
      <c r="L2055" s="160" t="str">
        <f t="shared" ca="1" si="17"/>
        <v>Script 1</v>
      </c>
      <c r="M2055" s="161"/>
      <c r="N2055" s="150"/>
      <c r="O2055" s="150"/>
      <c r="P2055" s="150"/>
      <c r="Q2055" s="150"/>
      <c r="R2055" s="150"/>
      <c r="S2055" s="150"/>
      <c r="T2055" s="150"/>
      <c r="U2055" s="150"/>
      <c r="V2055" s="150"/>
      <c r="W2055" s="150"/>
      <c r="X2055" s="150"/>
      <c r="Y2055" s="150"/>
      <c r="Z2055" s="150"/>
      <c r="AA2055" s="150"/>
    </row>
    <row r="2056" spans="1:27" ht="12.75">
      <c r="A2056" s="150"/>
      <c r="B2056" s="158">
        <f t="shared" si="16"/>
        <v>2048</v>
      </c>
      <c r="C2056" s="159" t="str">
        <f ca="1">IFERROR(__xludf.DUMMYFUNCTION("""COMPUTED_VALUE"""),"Azraei Ramli")</f>
        <v>Azraei Ramli</v>
      </c>
      <c r="D2056" s="160" t="str">
        <f ca="1">IFERROR(__xludf.DUMMYFUNCTION("""COMPUTED_VALUE"""),"Aug 21, 2024")</f>
        <v>Aug 21, 2024</v>
      </c>
      <c r="E2056" s="160" t="str">
        <f ca="1">IFERROR(__xludf.DUMMYFUNCTION("""COMPUTED_VALUE"""),"Script 1")</f>
        <v>Script 1</v>
      </c>
      <c r="F2056" s="160"/>
      <c r="G2056" s="160"/>
      <c r="H2056" s="160"/>
      <c r="I2056" s="160"/>
      <c r="J2056" s="160"/>
      <c r="K2056" s="160"/>
      <c r="L2056" s="160" t="str">
        <f t="shared" ca="1" si="17"/>
        <v>Script 1</v>
      </c>
      <c r="M2056" s="161"/>
      <c r="N2056" s="150"/>
      <c r="O2056" s="150"/>
      <c r="P2056" s="150"/>
      <c r="Q2056" s="150"/>
      <c r="R2056" s="150"/>
      <c r="S2056" s="150"/>
      <c r="T2056" s="150"/>
      <c r="U2056" s="150"/>
      <c r="V2056" s="150"/>
      <c r="W2056" s="150"/>
      <c r="X2056" s="150"/>
      <c r="Y2056" s="150"/>
      <c r="Z2056" s="150"/>
      <c r="AA2056" s="150"/>
    </row>
    <row r="2057" spans="1:27" ht="12.75">
      <c r="A2057" s="150"/>
      <c r="B2057" s="158">
        <f t="shared" si="16"/>
        <v>2049</v>
      </c>
      <c r="C2057" s="159" t="str">
        <f ca="1">IFERROR(__xludf.DUMMYFUNCTION("""COMPUTED_VALUE"""),"Hairiez Roslin")</f>
        <v>Hairiez Roslin</v>
      </c>
      <c r="D2057" s="160" t="str">
        <f ca="1">IFERROR(__xludf.DUMMYFUNCTION("""COMPUTED_VALUE"""),"Aug 21, 2024")</f>
        <v>Aug 21, 2024</v>
      </c>
      <c r="E2057" s="160" t="str">
        <f ca="1">IFERROR(__xludf.DUMMYFUNCTION("""COMPUTED_VALUE"""),"Script 1")</f>
        <v>Script 1</v>
      </c>
      <c r="F2057" s="160"/>
      <c r="G2057" s="160"/>
      <c r="H2057" s="160"/>
      <c r="I2057" s="160"/>
      <c r="J2057" s="160"/>
      <c r="K2057" s="160"/>
      <c r="L2057" s="160" t="str">
        <f t="shared" ca="1" si="17"/>
        <v>Script 1</v>
      </c>
      <c r="M2057" s="161"/>
      <c r="N2057" s="150"/>
      <c r="O2057" s="150"/>
      <c r="P2057" s="150"/>
      <c r="Q2057" s="150"/>
      <c r="R2057" s="150"/>
      <c r="S2057" s="150"/>
      <c r="T2057" s="150"/>
      <c r="U2057" s="150"/>
      <c r="V2057" s="150"/>
      <c r="W2057" s="150"/>
      <c r="X2057" s="150"/>
      <c r="Y2057" s="150"/>
      <c r="Z2057" s="150"/>
      <c r="AA2057" s="150"/>
    </row>
    <row r="2058" spans="1:27" ht="12.75">
      <c r="A2058" s="150"/>
      <c r="B2058" s="158">
        <f t="shared" si="16"/>
        <v>2050</v>
      </c>
      <c r="C2058" s="159" t="str">
        <f ca="1">IFERROR(__xludf.DUMMYFUNCTION("""COMPUTED_VALUE"""),"Nabeela Farhana Shamsul")</f>
        <v>Nabeela Farhana Shamsul</v>
      </c>
      <c r="D2058" s="160" t="str">
        <f ca="1">IFERROR(__xludf.DUMMYFUNCTION("""COMPUTED_VALUE"""),"Aug 21, 2024")</f>
        <v>Aug 21, 2024</v>
      </c>
      <c r="E2058" s="160" t="str">
        <f ca="1">IFERROR(__xludf.DUMMYFUNCTION("""COMPUTED_VALUE"""),"Script 1")</f>
        <v>Script 1</v>
      </c>
      <c r="F2058" s="160"/>
      <c r="G2058" s="160"/>
      <c r="H2058" s="160"/>
      <c r="I2058" s="160"/>
      <c r="J2058" s="160"/>
      <c r="K2058" s="160"/>
      <c r="L2058" s="160" t="str">
        <f t="shared" ca="1" si="17"/>
        <v>Script 1</v>
      </c>
      <c r="M2058" s="161"/>
      <c r="N2058" s="150"/>
      <c r="O2058" s="150"/>
      <c r="P2058" s="150"/>
      <c r="Q2058" s="150"/>
      <c r="R2058" s="150"/>
      <c r="S2058" s="150"/>
      <c r="T2058" s="150"/>
      <c r="U2058" s="150"/>
      <c r="V2058" s="150"/>
      <c r="W2058" s="150"/>
      <c r="X2058" s="150"/>
      <c r="Y2058" s="150"/>
      <c r="Z2058" s="150"/>
      <c r="AA2058" s="150"/>
    </row>
    <row r="2059" spans="1:27" ht="12.75">
      <c r="A2059" s="150"/>
      <c r="B2059" s="158">
        <f t="shared" si="16"/>
        <v>2051</v>
      </c>
      <c r="C2059" s="159" t="str">
        <f ca="1">IFERROR(__xludf.DUMMYFUNCTION("""COMPUTED_VALUE"""),"Wan Shazwan Wan Ismail")</f>
        <v>Wan Shazwan Wan Ismail</v>
      </c>
      <c r="D2059" s="160" t="str">
        <f ca="1">IFERROR(__xludf.DUMMYFUNCTION("""COMPUTED_VALUE"""),"Aug 21, 2024")</f>
        <v>Aug 21, 2024</v>
      </c>
      <c r="E2059" s="160" t="str">
        <f ca="1">IFERROR(__xludf.DUMMYFUNCTION("""COMPUTED_VALUE"""),"Script 1")</f>
        <v>Script 1</v>
      </c>
      <c r="F2059" s="160"/>
      <c r="G2059" s="160"/>
      <c r="H2059" s="160"/>
      <c r="I2059" s="160"/>
      <c r="J2059" s="160"/>
      <c r="K2059" s="160"/>
      <c r="L2059" s="160" t="str">
        <f t="shared" ca="1" si="17"/>
        <v>Script 1</v>
      </c>
      <c r="M2059" s="161"/>
      <c r="N2059" s="150"/>
      <c r="O2059" s="150"/>
      <c r="P2059" s="150"/>
      <c r="Q2059" s="150"/>
      <c r="R2059" s="150"/>
      <c r="S2059" s="150"/>
      <c r="T2059" s="150"/>
      <c r="U2059" s="150"/>
      <c r="V2059" s="150"/>
      <c r="W2059" s="150"/>
      <c r="X2059" s="150"/>
      <c r="Y2059" s="150"/>
      <c r="Z2059" s="150"/>
      <c r="AA2059" s="150"/>
    </row>
    <row r="2060" spans="1:27" ht="12.75">
      <c r="A2060" s="150"/>
      <c r="B2060" s="158">
        <f t="shared" si="16"/>
        <v>2052</v>
      </c>
      <c r="C2060" s="159" t="str">
        <f ca="1">IFERROR(__xludf.DUMMYFUNCTION("""COMPUTED_VALUE"""),"Amirah Rosli")</f>
        <v>Amirah Rosli</v>
      </c>
      <c r="D2060" s="160" t="str">
        <f ca="1">IFERROR(__xludf.DUMMYFUNCTION("""COMPUTED_VALUE"""),"Aug 21, 2024")</f>
        <v>Aug 21, 2024</v>
      </c>
      <c r="E2060" s="160" t="str">
        <f ca="1">IFERROR(__xludf.DUMMYFUNCTION("""COMPUTED_VALUE"""),"Script 1")</f>
        <v>Script 1</v>
      </c>
      <c r="F2060" s="160"/>
      <c r="G2060" s="160"/>
      <c r="H2060" s="160"/>
      <c r="I2060" s="160"/>
      <c r="J2060" s="160"/>
      <c r="K2060" s="160"/>
      <c r="L2060" s="160" t="str">
        <f t="shared" ca="1" si="17"/>
        <v>Script 1</v>
      </c>
      <c r="M2060" s="161"/>
      <c r="N2060" s="150"/>
      <c r="O2060" s="150"/>
      <c r="P2060" s="150"/>
      <c r="Q2060" s="150"/>
      <c r="R2060" s="150"/>
      <c r="S2060" s="150"/>
      <c r="T2060" s="150"/>
      <c r="U2060" s="150"/>
      <c r="V2060" s="150"/>
      <c r="W2060" s="150"/>
      <c r="X2060" s="150"/>
      <c r="Y2060" s="150"/>
      <c r="Z2060" s="150"/>
      <c r="AA2060" s="150"/>
    </row>
    <row r="2061" spans="1:27" ht="12.75">
      <c r="A2061" s="150"/>
      <c r="B2061" s="158">
        <f t="shared" si="16"/>
        <v>2053</v>
      </c>
      <c r="C2061" s="159" t="str">
        <f ca="1">IFERROR(__xludf.DUMMYFUNCTION("""COMPUTED_VALUE"""),"Hasni Suhanna")</f>
        <v>Hasni Suhanna</v>
      </c>
      <c r="D2061" s="160" t="str">
        <f ca="1">IFERROR(__xludf.DUMMYFUNCTION("""COMPUTED_VALUE"""),"Aug 21, 2024")</f>
        <v>Aug 21, 2024</v>
      </c>
      <c r="E2061" s="160" t="str">
        <f ca="1">IFERROR(__xludf.DUMMYFUNCTION("""COMPUTED_VALUE"""),"Script 1")</f>
        <v>Script 1</v>
      </c>
      <c r="F2061" s="160"/>
      <c r="G2061" s="160"/>
      <c r="H2061" s="160"/>
      <c r="I2061" s="160"/>
      <c r="J2061" s="160"/>
      <c r="K2061" s="160"/>
      <c r="L2061" s="160" t="str">
        <f t="shared" ca="1" si="17"/>
        <v>Script 1</v>
      </c>
      <c r="M2061" s="161"/>
      <c r="N2061" s="150"/>
      <c r="O2061" s="150"/>
      <c r="P2061" s="150"/>
      <c r="Q2061" s="150"/>
      <c r="R2061" s="150"/>
      <c r="S2061" s="150"/>
      <c r="T2061" s="150"/>
      <c r="U2061" s="150"/>
      <c r="V2061" s="150"/>
      <c r="W2061" s="150"/>
      <c r="X2061" s="150"/>
      <c r="Y2061" s="150"/>
      <c r="Z2061" s="150"/>
      <c r="AA2061" s="150"/>
    </row>
    <row r="2062" spans="1:27" ht="12.75">
      <c r="A2062" s="150"/>
      <c r="B2062" s="158">
        <f t="shared" si="16"/>
        <v>2054</v>
      </c>
      <c r="C2062" s="159" t="str">
        <f ca="1">IFERROR(__xludf.DUMMYFUNCTION("""COMPUTED_VALUE"""),"MUHAMAD SYAHRUL AZIM BIN MOHD SAUFFI")</f>
        <v>MUHAMAD SYAHRUL AZIM BIN MOHD SAUFFI</v>
      </c>
      <c r="D2062" s="160" t="str">
        <f ca="1">IFERROR(__xludf.DUMMYFUNCTION("""COMPUTED_VALUE"""),"Aug 21, 2024")</f>
        <v>Aug 21, 2024</v>
      </c>
      <c r="E2062" s="160" t="str">
        <f ca="1">IFERROR(__xludf.DUMMYFUNCTION("""COMPUTED_VALUE"""),"Script 1")</f>
        <v>Script 1</v>
      </c>
      <c r="F2062" s="160"/>
      <c r="G2062" s="160"/>
      <c r="H2062" s="160"/>
      <c r="I2062" s="160"/>
      <c r="J2062" s="160"/>
      <c r="K2062" s="160"/>
      <c r="L2062" s="160" t="str">
        <f t="shared" ca="1" si="17"/>
        <v>Script 1</v>
      </c>
      <c r="M2062" s="161"/>
      <c r="N2062" s="150"/>
      <c r="O2062" s="150"/>
      <c r="P2062" s="150"/>
      <c r="Q2062" s="150"/>
      <c r="R2062" s="150"/>
      <c r="S2062" s="150"/>
      <c r="T2062" s="150"/>
      <c r="U2062" s="150"/>
      <c r="V2062" s="150"/>
      <c r="W2062" s="150"/>
      <c r="X2062" s="150"/>
      <c r="Y2062" s="150"/>
      <c r="Z2062" s="150"/>
      <c r="AA2062" s="150"/>
    </row>
    <row r="2063" spans="1:27" ht="12.75">
      <c r="A2063" s="150"/>
      <c r="B2063" s="158">
        <f t="shared" si="16"/>
        <v>2055</v>
      </c>
      <c r="C2063" s="159" t="str">
        <f ca="1">IFERROR(__xludf.DUMMYFUNCTION("""COMPUTED_VALUE"""),"Sarah Haida")</f>
        <v>Sarah Haida</v>
      </c>
      <c r="D2063" s="160" t="str">
        <f ca="1">IFERROR(__xludf.DUMMYFUNCTION("""COMPUTED_VALUE"""),"Aug 21, 2024")</f>
        <v>Aug 21, 2024</v>
      </c>
      <c r="E2063" s="160" t="str">
        <f ca="1">IFERROR(__xludf.DUMMYFUNCTION("""COMPUTED_VALUE"""),"Script 1")</f>
        <v>Script 1</v>
      </c>
      <c r="F2063" s="160"/>
      <c r="G2063" s="160"/>
      <c r="H2063" s="160"/>
      <c r="I2063" s="160"/>
      <c r="J2063" s="160"/>
      <c r="K2063" s="160"/>
      <c r="L2063" s="160" t="str">
        <f t="shared" ca="1" si="17"/>
        <v>Script 1</v>
      </c>
      <c r="M2063" s="161"/>
      <c r="N2063" s="150"/>
      <c r="O2063" s="150"/>
      <c r="P2063" s="150"/>
      <c r="Q2063" s="150"/>
      <c r="R2063" s="150"/>
      <c r="S2063" s="150"/>
      <c r="T2063" s="150"/>
      <c r="U2063" s="150"/>
      <c r="V2063" s="150"/>
      <c r="W2063" s="150"/>
      <c r="X2063" s="150"/>
      <c r="Y2063" s="150"/>
      <c r="Z2063" s="150"/>
      <c r="AA2063" s="150"/>
    </row>
    <row r="2064" spans="1:27" ht="12.75">
      <c r="A2064" s="150"/>
      <c r="B2064" s="158">
        <f t="shared" si="16"/>
        <v>2056</v>
      </c>
      <c r="C2064" s="159" t="str">
        <f ca="1">IFERROR(__xludf.DUMMYFUNCTION("""COMPUTED_VALUE"""),"Muhammad Redhuan")</f>
        <v>Muhammad Redhuan</v>
      </c>
      <c r="D2064" s="160" t="str">
        <f ca="1">IFERROR(__xludf.DUMMYFUNCTION("""COMPUTED_VALUE"""),"Aug 21, 2024")</f>
        <v>Aug 21, 2024</v>
      </c>
      <c r="E2064" s="160" t="str">
        <f ca="1">IFERROR(__xludf.DUMMYFUNCTION("""COMPUTED_VALUE"""),"Script 1")</f>
        <v>Script 1</v>
      </c>
      <c r="F2064" s="160"/>
      <c r="G2064" s="160"/>
      <c r="H2064" s="160"/>
      <c r="I2064" s="160"/>
      <c r="J2064" s="160"/>
      <c r="K2064" s="160"/>
      <c r="L2064" s="160" t="str">
        <f t="shared" ca="1" si="17"/>
        <v>Script 1</v>
      </c>
      <c r="M2064" s="161"/>
      <c r="N2064" s="150"/>
      <c r="O2064" s="150"/>
      <c r="P2064" s="150"/>
      <c r="Q2064" s="150"/>
      <c r="R2064" s="150"/>
      <c r="S2064" s="150"/>
      <c r="T2064" s="150"/>
      <c r="U2064" s="150"/>
      <c r="V2064" s="150"/>
      <c r="W2064" s="150"/>
      <c r="X2064" s="150"/>
      <c r="Y2064" s="150"/>
      <c r="Z2064" s="150"/>
      <c r="AA2064" s="150"/>
    </row>
    <row r="2065" spans="1:27" ht="12.75">
      <c r="A2065" s="150"/>
      <c r="B2065" s="158">
        <f t="shared" si="16"/>
        <v>2057</v>
      </c>
      <c r="C2065" s="159" t="str">
        <f ca="1">IFERROR(__xludf.DUMMYFUNCTION("""COMPUTED_VALUE"""),"Muhammad Amirul Nashriq Aziz")</f>
        <v>Muhammad Amirul Nashriq Aziz</v>
      </c>
      <c r="D2065" s="160" t="str">
        <f ca="1">IFERROR(__xludf.DUMMYFUNCTION("""COMPUTED_VALUE"""),"Aug 21, 2024")</f>
        <v>Aug 21, 2024</v>
      </c>
      <c r="E2065" s="160" t="str">
        <f ca="1">IFERROR(__xludf.DUMMYFUNCTION("""COMPUTED_VALUE"""),"Script 1")</f>
        <v>Script 1</v>
      </c>
      <c r="F2065" s="160"/>
      <c r="G2065" s="160"/>
      <c r="H2065" s="160"/>
      <c r="I2065" s="160"/>
      <c r="J2065" s="160"/>
      <c r="K2065" s="160"/>
      <c r="L2065" s="160" t="str">
        <f t="shared" ca="1" si="17"/>
        <v>Script 1</v>
      </c>
      <c r="M2065" s="161"/>
      <c r="N2065" s="150"/>
      <c r="O2065" s="150"/>
      <c r="P2065" s="150"/>
      <c r="Q2065" s="150"/>
      <c r="R2065" s="150"/>
      <c r="S2065" s="150"/>
      <c r="T2065" s="150"/>
      <c r="U2065" s="150"/>
      <c r="V2065" s="150"/>
      <c r="W2065" s="150"/>
      <c r="X2065" s="150"/>
      <c r="Y2065" s="150"/>
      <c r="Z2065" s="150"/>
      <c r="AA2065" s="150"/>
    </row>
    <row r="2066" spans="1:27" ht="12.75">
      <c r="A2066" s="150"/>
      <c r="B2066" s="158">
        <f t="shared" si="16"/>
        <v>2058</v>
      </c>
      <c r="C2066" s="159" t="str">
        <f ca="1">IFERROR(__xludf.DUMMYFUNCTION("""COMPUTED_VALUE"""),"Ahmad Sharif Elham Bin Mohamad")</f>
        <v>Ahmad Sharif Elham Bin Mohamad</v>
      </c>
      <c r="D2066" s="160" t="str">
        <f ca="1">IFERROR(__xludf.DUMMYFUNCTION("""COMPUTED_VALUE"""),"Aug 21, 2024")</f>
        <v>Aug 21, 2024</v>
      </c>
      <c r="E2066" s="160" t="str">
        <f ca="1">IFERROR(__xludf.DUMMYFUNCTION("""COMPUTED_VALUE"""),"Script 1")</f>
        <v>Script 1</v>
      </c>
      <c r="F2066" s="160"/>
      <c r="G2066" s="160"/>
      <c r="H2066" s="160"/>
      <c r="I2066" s="160"/>
      <c r="J2066" s="160"/>
      <c r="K2066" s="160"/>
      <c r="L2066" s="160" t="str">
        <f t="shared" ca="1" si="17"/>
        <v>Script 1</v>
      </c>
      <c r="M2066" s="161"/>
      <c r="N2066" s="150"/>
      <c r="O2066" s="150"/>
      <c r="P2066" s="150"/>
      <c r="Q2066" s="150"/>
      <c r="R2066" s="150"/>
      <c r="S2066" s="150"/>
      <c r="T2066" s="150"/>
      <c r="U2066" s="150"/>
      <c r="V2066" s="150"/>
      <c r="W2066" s="150"/>
      <c r="X2066" s="150"/>
      <c r="Y2066" s="150"/>
      <c r="Z2066" s="150"/>
      <c r="AA2066" s="150"/>
    </row>
    <row r="2067" spans="1:27" ht="12.75">
      <c r="A2067" s="150"/>
      <c r="B2067" s="158">
        <f t="shared" si="16"/>
        <v>2059</v>
      </c>
      <c r="C2067" s="159" t="str">
        <f ca="1">IFERROR(__xludf.DUMMYFUNCTION("""COMPUTED_VALUE"""),"Fariza Haizumi Ahmad")</f>
        <v>Fariza Haizumi Ahmad</v>
      </c>
      <c r="D2067" s="160" t="str">
        <f ca="1">IFERROR(__xludf.DUMMYFUNCTION("""COMPUTED_VALUE"""),"Aug 21, 2024")</f>
        <v>Aug 21, 2024</v>
      </c>
      <c r="E2067" s="160" t="str">
        <f ca="1">IFERROR(__xludf.DUMMYFUNCTION("""COMPUTED_VALUE"""),"Script 1")</f>
        <v>Script 1</v>
      </c>
      <c r="F2067" s="160"/>
      <c r="G2067" s="160"/>
      <c r="H2067" s="160"/>
      <c r="I2067" s="160"/>
      <c r="J2067" s="160"/>
      <c r="K2067" s="160"/>
      <c r="L2067" s="160" t="str">
        <f t="shared" ca="1" si="17"/>
        <v>Script 1</v>
      </c>
      <c r="M2067" s="161"/>
      <c r="N2067" s="150"/>
      <c r="O2067" s="150"/>
      <c r="P2067" s="150"/>
      <c r="Q2067" s="150"/>
      <c r="R2067" s="150"/>
      <c r="S2067" s="150"/>
      <c r="T2067" s="150"/>
      <c r="U2067" s="150"/>
      <c r="V2067" s="150"/>
      <c r="W2067" s="150"/>
      <c r="X2067" s="150"/>
      <c r="Y2067" s="150"/>
      <c r="Z2067" s="150"/>
      <c r="AA2067" s="150"/>
    </row>
    <row r="2068" spans="1:27" ht="12.75">
      <c r="A2068" s="150"/>
      <c r="B2068" s="158">
        <f t="shared" si="16"/>
        <v>2060</v>
      </c>
      <c r="C2068" s="159" t="str">
        <f ca="1">IFERROR(__xludf.DUMMYFUNCTION("""COMPUTED_VALUE"""),"PUTERI NURATIQAH BINTI ABDULLAH")</f>
        <v>PUTERI NURATIQAH BINTI ABDULLAH</v>
      </c>
      <c r="D2068" s="160" t="str">
        <f ca="1">IFERROR(__xludf.DUMMYFUNCTION("""COMPUTED_VALUE"""),"Aug 21, 2024")</f>
        <v>Aug 21, 2024</v>
      </c>
      <c r="E2068" s="160" t="str">
        <f ca="1">IFERROR(__xludf.DUMMYFUNCTION("""COMPUTED_VALUE"""),"Script 1")</f>
        <v>Script 1</v>
      </c>
      <c r="F2068" s="160"/>
      <c r="G2068" s="160"/>
      <c r="H2068" s="160"/>
      <c r="I2068" s="160"/>
      <c r="J2068" s="160"/>
      <c r="K2068" s="160"/>
      <c r="L2068" s="160" t="str">
        <f t="shared" ca="1" si="17"/>
        <v>Script 1</v>
      </c>
      <c r="M2068" s="161"/>
      <c r="N2068" s="150"/>
      <c r="O2068" s="150"/>
      <c r="P2068" s="150"/>
      <c r="Q2068" s="150"/>
      <c r="R2068" s="150"/>
      <c r="S2068" s="150"/>
      <c r="T2068" s="150"/>
      <c r="U2068" s="150"/>
      <c r="V2068" s="150"/>
      <c r="W2068" s="150"/>
      <c r="X2068" s="150"/>
      <c r="Y2068" s="150"/>
      <c r="Z2068" s="150"/>
      <c r="AA2068" s="150"/>
    </row>
    <row r="2069" spans="1:27" ht="12.75">
      <c r="A2069" s="150"/>
      <c r="B2069" s="158">
        <f t="shared" si="16"/>
        <v>2061</v>
      </c>
      <c r="C2069" s="159" t="str">
        <f ca="1">IFERROR(__xludf.DUMMYFUNCTION("""COMPUTED_VALUE"""),"Siti Nornadirah Misban")</f>
        <v>Siti Nornadirah Misban</v>
      </c>
      <c r="D2069" s="160" t="str">
        <f ca="1">IFERROR(__xludf.DUMMYFUNCTION("""COMPUTED_VALUE"""),"Aug 21, 2024")</f>
        <v>Aug 21, 2024</v>
      </c>
      <c r="E2069" s="160" t="str">
        <f ca="1">IFERROR(__xludf.DUMMYFUNCTION("""COMPUTED_VALUE"""),"Script 1")</f>
        <v>Script 1</v>
      </c>
      <c r="F2069" s="160"/>
      <c r="G2069" s="160"/>
      <c r="H2069" s="160"/>
      <c r="I2069" s="160"/>
      <c r="J2069" s="160"/>
      <c r="K2069" s="160"/>
      <c r="L2069" s="160" t="str">
        <f t="shared" ca="1" si="17"/>
        <v>Script 1</v>
      </c>
      <c r="M2069" s="161"/>
      <c r="N2069" s="150"/>
      <c r="O2069" s="150"/>
      <c r="P2069" s="150"/>
      <c r="Q2069" s="150"/>
      <c r="R2069" s="150"/>
      <c r="S2069" s="150"/>
      <c r="T2069" s="150"/>
      <c r="U2069" s="150"/>
      <c r="V2069" s="150"/>
      <c r="W2069" s="150"/>
      <c r="X2069" s="150"/>
      <c r="Y2069" s="150"/>
      <c r="Z2069" s="150"/>
      <c r="AA2069" s="150"/>
    </row>
    <row r="2070" spans="1:27" ht="12.75">
      <c r="A2070" s="150"/>
      <c r="B2070" s="158">
        <f t="shared" si="16"/>
        <v>2062</v>
      </c>
      <c r="C2070" s="159" t="str">
        <f ca="1">IFERROR(__xludf.DUMMYFUNCTION("""COMPUTED_VALUE"""),"Mohd Fahmi Mohd Fuad")</f>
        <v>Mohd Fahmi Mohd Fuad</v>
      </c>
      <c r="D2070" s="160" t="str">
        <f ca="1">IFERROR(__xludf.DUMMYFUNCTION("""COMPUTED_VALUE"""),"Aug 21, 2024")</f>
        <v>Aug 21, 2024</v>
      </c>
      <c r="E2070" s="160" t="str">
        <f ca="1">IFERROR(__xludf.DUMMYFUNCTION("""COMPUTED_VALUE"""),"Script 1")</f>
        <v>Script 1</v>
      </c>
      <c r="F2070" s="160"/>
      <c r="G2070" s="160"/>
      <c r="H2070" s="160"/>
      <c r="I2070" s="160"/>
      <c r="J2070" s="160"/>
      <c r="K2070" s="160"/>
      <c r="L2070" s="160" t="str">
        <f t="shared" ca="1" si="17"/>
        <v>Script 1</v>
      </c>
      <c r="M2070" s="161"/>
      <c r="N2070" s="150"/>
      <c r="O2070" s="150"/>
      <c r="P2070" s="150"/>
      <c r="Q2070" s="150"/>
      <c r="R2070" s="150"/>
      <c r="S2070" s="150"/>
      <c r="T2070" s="150"/>
      <c r="U2070" s="150"/>
      <c r="V2070" s="150"/>
      <c r="W2070" s="150"/>
      <c r="X2070" s="150"/>
      <c r="Y2070" s="150"/>
      <c r="Z2070" s="150"/>
      <c r="AA2070" s="150"/>
    </row>
    <row r="2071" spans="1:27" ht="12.75">
      <c r="A2071" s="150"/>
      <c r="B2071" s="158">
        <f t="shared" si="16"/>
        <v>2063</v>
      </c>
      <c r="C2071" s="159" t="str">
        <f ca="1">IFERROR(__xludf.DUMMYFUNCTION("""COMPUTED_VALUE"""),"Irfan Kasram")</f>
        <v>Irfan Kasram</v>
      </c>
      <c r="D2071" s="160" t="str">
        <f ca="1">IFERROR(__xludf.DUMMYFUNCTION("""COMPUTED_VALUE"""),"Aug 21, 2024")</f>
        <v>Aug 21, 2024</v>
      </c>
      <c r="E2071" s="160" t="str">
        <f ca="1">IFERROR(__xludf.DUMMYFUNCTION("""COMPUTED_VALUE"""),"Script 1")</f>
        <v>Script 1</v>
      </c>
      <c r="F2071" s="160"/>
      <c r="G2071" s="160"/>
      <c r="H2071" s="160"/>
      <c r="I2071" s="160"/>
      <c r="J2071" s="160"/>
      <c r="K2071" s="160"/>
      <c r="L2071" s="160" t="str">
        <f t="shared" ca="1" si="17"/>
        <v>Script 1</v>
      </c>
      <c r="M2071" s="161"/>
      <c r="N2071" s="150"/>
      <c r="O2071" s="150"/>
      <c r="P2071" s="150"/>
      <c r="Q2071" s="150"/>
      <c r="R2071" s="150"/>
      <c r="S2071" s="150"/>
      <c r="T2071" s="150"/>
      <c r="U2071" s="150"/>
      <c r="V2071" s="150"/>
      <c r="W2071" s="150"/>
      <c r="X2071" s="150"/>
      <c r="Y2071" s="150"/>
      <c r="Z2071" s="150"/>
      <c r="AA2071" s="150"/>
    </row>
    <row r="2072" spans="1:27" ht="12.75">
      <c r="A2072" s="150"/>
      <c r="B2072" s="158">
        <f t="shared" si="16"/>
        <v>2064</v>
      </c>
      <c r="C2072" s="159" t="str">
        <f ca="1">IFERROR(__xludf.DUMMYFUNCTION("""COMPUTED_VALUE"""),"Fariz Roslan")</f>
        <v>Fariz Roslan</v>
      </c>
      <c r="D2072" s="160" t="str">
        <f ca="1">IFERROR(__xludf.DUMMYFUNCTION("""COMPUTED_VALUE"""),"Aug 21, 2024")</f>
        <v>Aug 21, 2024</v>
      </c>
      <c r="E2072" s="160" t="str">
        <f ca="1">IFERROR(__xludf.DUMMYFUNCTION("""COMPUTED_VALUE"""),"Script 1")</f>
        <v>Script 1</v>
      </c>
      <c r="F2072" s="160"/>
      <c r="G2072" s="160"/>
      <c r="H2072" s="160"/>
      <c r="I2072" s="160"/>
      <c r="J2072" s="160"/>
      <c r="K2072" s="160"/>
      <c r="L2072" s="160" t="str">
        <f t="shared" ca="1" si="17"/>
        <v>Script 1</v>
      </c>
      <c r="M2072" s="161"/>
      <c r="N2072" s="150"/>
      <c r="O2072" s="150"/>
      <c r="P2072" s="150"/>
      <c r="Q2072" s="150"/>
      <c r="R2072" s="150"/>
      <c r="S2072" s="150"/>
      <c r="T2072" s="150"/>
      <c r="U2072" s="150"/>
      <c r="V2072" s="150"/>
      <c r="W2072" s="150"/>
      <c r="X2072" s="150"/>
      <c r="Y2072" s="150"/>
      <c r="Z2072" s="150"/>
      <c r="AA2072" s="150"/>
    </row>
    <row r="2073" spans="1:27" ht="12.75">
      <c r="A2073" s="150"/>
      <c r="B2073" s="158">
        <f t="shared" si="16"/>
        <v>2065</v>
      </c>
      <c r="C2073" s="159" t="str">
        <f ca="1">IFERROR(__xludf.DUMMYFUNCTION("""COMPUTED_VALUE"""),"Nur Asyimah")</f>
        <v>Nur Asyimah</v>
      </c>
      <c r="D2073" s="160" t="str">
        <f ca="1">IFERROR(__xludf.DUMMYFUNCTION("""COMPUTED_VALUE"""),"Aug 21, 2024")</f>
        <v>Aug 21, 2024</v>
      </c>
      <c r="E2073" s="160" t="str">
        <f ca="1">IFERROR(__xludf.DUMMYFUNCTION("""COMPUTED_VALUE"""),"Script 1")</f>
        <v>Script 1</v>
      </c>
      <c r="F2073" s="160"/>
      <c r="G2073" s="160"/>
      <c r="H2073" s="160"/>
      <c r="I2073" s="160"/>
      <c r="J2073" s="160"/>
      <c r="K2073" s="160"/>
      <c r="L2073" s="160" t="str">
        <f t="shared" ca="1" si="17"/>
        <v>Script 1</v>
      </c>
      <c r="M2073" s="161"/>
      <c r="N2073" s="150"/>
      <c r="O2073" s="150"/>
      <c r="P2073" s="150"/>
      <c r="Q2073" s="150"/>
      <c r="R2073" s="150"/>
      <c r="S2073" s="150"/>
      <c r="T2073" s="150"/>
      <c r="U2073" s="150"/>
      <c r="V2073" s="150"/>
      <c r="W2073" s="150"/>
      <c r="X2073" s="150"/>
      <c r="Y2073" s="150"/>
      <c r="Z2073" s="150"/>
      <c r="AA2073" s="150"/>
    </row>
    <row r="2074" spans="1:27" ht="12.75">
      <c r="A2074" s="150"/>
      <c r="B2074" s="158">
        <f t="shared" si="16"/>
        <v>2066</v>
      </c>
      <c r="C2074" s="159" t="str">
        <f ca="1">IFERROR(__xludf.DUMMYFUNCTION("""COMPUTED_VALUE"""),"Athirah Luwi")</f>
        <v>Athirah Luwi</v>
      </c>
      <c r="D2074" s="160" t="str">
        <f ca="1">IFERROR(__xludf.DUMMYFUNCTION("""COMPUTED_VALUE"""),"Aug 20, 2024")</f>
        <v>Aug 20, 2024</v>
      </c>
      <c r="E2074" s="160" t="str">
        <f ca="1">IFERROR(__xludf.DUMMYFUNCTION("""COMPUTED_VALUE"""),"Script 1")</f>
        <v>Script 1</v>
      </c>
      <c r="F2074" s="160"/>
      <c r="G2074" s="160"/>
      <c r="H2074" s="160"/>
      <c r="I2074" s="160"/>
      <c r="J2074" s="160"/>
      <c r="K2074" s="160"/>
      <c r="L2074" s="160" t="str">
        <f t="shared" ca="1" si="17"/>
        <v>Script 1</v>
      </c>
      <c r="M2074" s="161"/>
      <c r="N2074" s="150"/>
      <c r="O2074" s="150"/>
      <c r="P2074" s="150"/>
      <c r="Q2074" s="150"/>
      <c r="R2074" s="150"/>
      <c r="S2074" s="150"/>
      <c r="T2074" s="150"/>
      <c r="U2074" s="150"/>
      <c r="V2074" s="150"/>
      <c r="W2074" s="150"/>
      <c r="X2074" s="150"/>
      <c r="Y2074" s="150"/>
      <c r="Z2074" s="150"/>
      <c r="AA2074" s="150"/>
    </row>
    <row r="2075" spans="1:27" ht="12.75">
      <c r="A2075" s="150"/>
      <c r="B2075" s="158">
        <f t="shared" si="16"/>
        <v>2067</v>
      </c>
      <c r="C2075" s="159" t="str">
        <f ca="1">IFERROR(__xludf.DUMMYFUNCTION("""COMPUTED_VALUE"""),"ANIS NABIILAH BALQIS AZMAN")</f>
        <v>ANIS NABIILAH BALQIS AZMAN</v>
      </c>
      <c r="D2075" s="160" t="str">
        <f ca="1">IFERROR(__xludf.DUMMYFUNCTION("""COMPUTED_VALUE"""),"Aug 20, 2024")</f>
        <v>Aug 20, 2024</v>
      </c>
      <c r="E2075" s="160" t="str">
        <f ca="1">IFERROR(__xludf.DUMMYFUNCTION("""COMPUTED_VALUE"""),"Script 1")</f>
        <v>Script 1</v>
      </c>
      <c r="F2075" s="160"/>
      <c r="G2075" s="160"/>
      <c r="H2075" s="160"/>
      <c r="I2075" s="160"/>
      <c r="J2075" s="160"/>
      <c r="K2075" s="160"/>
      <c r="L2075" s="160" t="str">
        <f t="shared" ca="1" si="17"/>
        <v>Script 1</v>
      </c>
      <c r="M2075" s="161"/>
      <c r="N2075" s="150"/>
      <c r="O2075" s="150"/>
      <c r="P2075" s="150"/>
      <c r="Q2075" s="150"/>
      <c r="R2075" s="150"/>
      <c r="S2075" s="150"/>
      <c r="T2075" s="150"/>
      <c r="U2075" s="150"/>
      <c r="V2075" s="150"/>
      <c r="W2075" s="150"/>
      <c r="X2075" s="150"/>
      <c r="Y2075" s="150"/>
      <c r="Z2075" s="150"/>
      <c r="AA2075" s="150"/>
    </row>
    <row r="2076" spans="1:27" ht="12.75">
      <c r="A2076" s="150"/>
      <c r="B2076" s="158">
        <f t="shared" si="16"/>
        <v>2068</v>
      </c>
      <c r="C2076" s="159" t="str">
        <f ca="1">IFERROR(__xludf.DUMMYFUNCTION("""COMPUTED_VALUE"""),"Farhan Shamsudin")</f>
        <v>Farhan Shamsudin</v>
      </c>
      <c r="D2076" s="160" t="str">
        <f ca="1">IFERROR(__xludf.DUMMYFUNCTION("""COMPUTED_VALUE"""),"Aug 20, 2024")</f>
        <v>Aug 20, 2024</v>
      </c>
      <c r="E2076" s="160" t="str">
        <f ca="1">IFERROR(__xludf.DUMMYFUNCTION("""COMPUTED_VALUE"""),"Script 1")</f>
        <v>Script 1</v>
      </c>
      <c r="F2076" s="160"/>
      <c r="G2076" s="160"/>
      <c r="H2076" s="160"/>
      <c r="I2076" s="160"/>
      <c r="J2076" s="160"/>
      <c r="K2076" s="160"/>
      <c r="L2076" s="160" t="str">
        <f t="shared" ca="1" si="17"/>
        <v>Script 1</v>
      </c>
      <c r="M2076" s="161"/>
      <c r="N2076" s="150"/>
      <c r="O2076" s="150"/>
      <c r="P2076" s="150"/>
      <c r="Q2076" s="150"/>
      <c r="R2076" s="150"/>
      <c r="S2076" s="150"/>
      <c r="T2076" s="150"/>
      <c r="U2076" s="150"/>
      <c r="V2076" s="150"/>
      <c r="W2076" s="150"/>
      <c r="X2076" s="150"/>
      <c r="Y2076" s="150"/>
      <c r="Z2076" s="150"/>
      <c r="AA2076" s="150"/>
    </row>
    <row r="2077" spans="1:27" ht="12.75">
      <c r="A2077" s="150"/>
      <c r="B2077" s="158">
        <f t="shared" si="16"/>
        <v>2069</v>
      </c>
      <c r="C2077" s="159" t="str">
        <f ca="1">IFERROR(__xludf.DUMMYFUNCTION("""COMPUTED_VALUE"""),"Aisyah Syahirah")</f>
        <v>Aisyah Syahirah</v>
      </c>
      <c r="D2077" s="160" t="str">
        <f ca="1">IFERROR(__xludf.DUMMYFUNCTION("""COMPUTED_VALUE"""),"Aug 20, 2024")</f>
        <v>Aug 20, 2024</v>
      </c>
      <c r="E2077" s="160" t="str">
        <f ca="1">IFERROR(__xludf.DUMMYFUNCTION("""COMPUTED_VALUE"""),"Script 1")</f>
        <v>Script 1</v>
      </c>
      <c r="F2077" s="160"/>
      <c r="G2077" s="160"/>
      <c r="H2077" s="160"/>
      <c r="I2077" s="160"/>
      <c r="J2077" s="160"/>
      <c r="K2077" s="160"/>
      <c r="L2077" s="160" t="str">
        <f t="shared" ca="1" si="17"/>
        <v>Script 1</v>
      </c>
      <c r="M2077" s="161"/>
      <c r="N2077" s="150"/>
      <c r="O2077" s="150"/>
      <c r="P2077" s="150"/>
      <c r="Q2077" s="150"/>
      <c r="R2077" s="150"/>
      <c r="S2077" s="150"/>
      <c r="T2077" s="150"/>
      <c r="U2077" s="150"/>
      <c r="V2077" s="150"/>
      <c r="W2077" s="150"/>
      <c r="X2077" s="150"/>
      <c r="Y2077" s="150"/>
      <c r="Z2077" s="150"/>
      <c r="AA2077" s="150"/>
    </row>
    <row r="2078" spans="1:27" ht="12.75">
      <c r="A2078" s="150"/>
      <c r="B2078" s="158">
        <f t="shared" si="16"/>
        <v>2070</v>
      </c>
      <c r="C2078" s="159" t="str">
        <f ca="1">IFERROR(__xludf.DUMMYFUNCTION("""COMPUTED_VALUE"""),"Azizi Basir")</f>
        <v>Azizi Basir</v>
      </c>
      <c r="D2078" s="160" t="str">
        <f ca="1">IFERROR(__xludf.DUMMYFUNCTION("""COMPUTED_VALUE"""),"Aug 20, 2024")</f>
        <v>Aug 20, 2024</v>
      </c>
      <c r="E2078" s="160" t="str">
        <f ca="1">IFERROR(__xludf.DUMMYFUNCTION("""COMPUTED_VALUE"""),"Script 1")</f>
        <v>Script 1</v>
      </c>
      <c r="F2078" s="160"/>
      <c r="G2078" s="160"/>
      <c r="H2078" s="160"/>
      <c r="I2078" s="160"/>
      <c r="J2078" s="160"/>
      <c r="K2078" s="160"/>
      <c r="L2078" s="160" t="str">
        <f t="shared" ca="1" si="17"/>
        <v>Script 1</v>
      </c>
      <c r="M2078" s="161"/>
      <c r="N2078" s="150"/>
      <c r="O2078" s="150"/>
      <c r="P2078" s="150"/>
      <c r="Q2078" s="150"/>
      <c r="R2078" s="150"/>
      <c r="S2078" s="150"/>
      <c r="T2078" s="150"/>
      <c r="U2078" s="150"/>
      <c r="V2078" s="150"/>
      <c r="W2078" s="150"/>
      <c r="X2078" s="150"/>
      <c r="Y2078" s="150"/>
      <c r="Z2078" s="150"/>
      <c r="AA2078" s="150"/>
    </row>
    <row r="2079" spans="1:27" ht="12.75">
      <c r="A2079" s="150"/>
      <c r="B2079" s="158">
        <f t="shared" si="16"/>
        <v>2071</v>
      </c>
      <c r="C2079" s="159" t="str">
        <f ca="1">IFERROR(__xludf.DUMMYFUNCTION("""COMPUTED_VALUE"""),"Aimi Syahirah")</f>
        <v>Aimi Syahirah</v>
      </c>
      <c r="D2079" s="160" t="str">
        <f ca="1">IFERROR(__xludf.DUMMYFUNCTION("""COMPUTED_VALUE"""),"Aug 20, 2024")</f>
        <v>Aug 20, 2024</v>
      </c>
      <c r="E2079" s="160" t="str">
        <f ca="1">IFERROR(__xludf.DUMMYFUNCTION("""COMPUTED_VALUE"""),"Script 1")</f>
        <v>Script 1</v>
      </c>
      <c r="F2079" s="160"/>
      <c r="G2079" s="160"/>
      <c r="H2079" s="160"/>
      <c r="I2079" s="160"/>
      <c r="J2079" s="160"/>
      <c r="K2079" s="160"/>
      <c r="L2079" s="160" t="str">
        <f t="shared" ca="1" si="17"/>
        <v>Script 1</v>
      </c>
      <c r="M2079" s="161"/>
      <c r="N2079" s="150"/>
      <c r="O2079" s="150"/>
      <c r="P2079" s="150"/>
      <c r="Q2079" s="150"/>
      <c r="R2079" s="150"/>
      <c r="S2079" s="150"/>
      <c r="T2079" s="150"/>
      <c r="U2079" s="150"/>
      <c r="V2079" s="150"/>
      <c r="W2079" s="150"/>
      <c r="X2079" s="150"/>
      <c r="Y2079" s="150"/>
      <c r="Z2079" s="150"/>
      <c r="AA2079" s="150"/>
    </row>
    <row r="2080" spans="1:27" ht="12.75">
      <c r="A2080" s="150"/>
      <c r="B2080" s="158">
        <f t="shared" si="16"/>
        <v>2072</v>
      </c>
      <c r="C2080" s="159" t="str">
        <f ca="1">IFERROR(__xludf.DUMMYFUNCTION("""COMPUTED_VALUE"""),"Mohammad Fikriz Kaim, PMP®")</f>
        <v>Mohammad Fikriz Kaim, PMP®</v>
      </c>
      <c r="D2080" s="160" t="str">
        <f ca="1">IFERROR(__xludf.DUMMYFUNCTION("""COMPUTED_VALUE"""),"Aug 20, 2024")</f>
        <v>Aug 20, 2024</v>
      </c>
      <c r="E2080" s="160" t="str">
        <f ca="1">IFERROR(__xludf.DUMMYFUNCTION("""COMPUTED_VALUE"""),"Script 1")</f>
        <v>Script 1</v>
      </c>
      <c r="F2080" s="160"/>
      <c r="G2080" s="160"/>
      <c r="H2080" s="160"/>
      <c r="I2080" s="160"/>
      <c r="J2080" s="160"/>
      <c r="K2080" s="160"/>
      <c r="L2080" s="160" t="str">
        <f t="shared" ca="1" si="17"/>
        <v>Script 1</v>
      </c>
      <c r="M2080" s="161"/>
      <c r="N2080" s="150"/>
      <c r="O2080" s="150"/>
      <c r="P2080" s="150"/>
      <c r="Q2080" s="150"/>
      <c r="R2080" s="150"/>
      <c r="S2080" s="150"/>
      <c r="T2080" s="150"/>
      <c r="U2080" s="150"/>
      <c r="V2080" s="150"/>
      <c r="W2080" s="150"/>
      <c r="X2080" s="150"/>
      <c r="Y2080" s="150"/>
      <c r="Z2080" s="150"/>
      <c r="AA2080" s="150"/>
    </row>
    <row r="2081" spans="1:27" ht="12.75">
      <c r="A2081" s="150"/>
      <c r="B2081" s="158">
        <f t="shared" si="16"/>
        <v>2073</v>
      </c>
      <c r="C2081" s="159" t="str">
        <f ca="1">IFERROR(__xludf.DUMMYFUNCTION("""COMPUTED_VALUE"""),"MUHAMMAD IKMAL HAKIMIE BIN ROESLAN")</f>
        <v>MUHAMMAD IKMAL HAKIMIE BIN ROESLAN</v>
      </c>
      <c r="D2081" s="160" t="str">
        <f ca="1">IFERROR(__xludf.DUMMYFUNCTION("""COMPUTED_VALUE"""),"Aug 20, 2024")</f>
        <v>Aug 20, 2024</v>
      </c>
      <c r="E2081" s="160" t="str">
        <f ca="1">IFERROR(__xludf.DUMMYFUNCTION("""COMPUTED_VALUE"""),"Script 1")</f>
        <v>Script 1</v>
      </c>
      <c r="F2081" s="160"/>
      <c r="G2081" s="160"/>
      <c r="H2081" s="160"/>
      <c r="I2081" s="160"/>
      <c r="J2081" s="160"/>
      <c r="K2081" s="160"/>
      <c r="L2081" s="160" t="str">
        <f t="shared" ca="1" si="17"/>
        <v>Script 1</v>
      </c>
      <c r="M2081" s="161"/>
      <c r="N2081" s="150"/>
      <c r="O2081" s="150"/>
      <c r="P2081" s="150"/>
      <c r="Q2081" s="150"/>
      <c r="R2081" s="150"/>
      <c r="S2081" s="150"/>
      <c r="T2081" s="150"/>
      <c r="U2081" s="150"/>
      <c r="V2081" s="150"/>
      <c r="W2081" s="150"/>
      <c r="X2081" s="150"/>
      <c r="Y2081" s="150"/>
      <c r="Z2081" s="150"/>
      <c r="AA2081" s="150"/>
    </row>
    <row r="2082" spans="1:27" ht="12.75">
      <c r="A2082" s="150"/>
      <c r="B2082" s="158">
        <f t="shared" si="16"/>
        <v>2074</v>
      </c>
      <c r="C2082" s="159" t="str">
        <f ca="1">IFERROR(__xludf.DUMMYFUNCTION("""COMPUTED_VALUE"""),"Farah Wahidah")</f>
        <v>Farah Wahidah</v>
      </c>
      <c r="D2082" s="160" t="str">
        <f ca="1">IFERROR(__xludf.DUMMYFUNCTION("""COMPUTED_VALUE"""),"Aug 20, 2024")</f>
        <v>Aug 20, 2024</v>
      </c>
      <c r="E2082" s="160" t="str">
        <f ca="1">IFERROR(__xludf.DUMMYFUNCTION("""COMPUTED_VALUE"""),"Script 1")</f>
        <v>Script 1</v>
      </c>
      <c r="F2082" s="160"/>
      <c r="G2082" s="160"/>
      <c r="H2082" s="160"/>
      <c r="I2082" s="160"/>
      <c r="J2082" s="160"/>
      <c r="K2082" s="160"/>
      <c r="L2082" s="160" t="str">
        <f t="shared" ca="1" si="17"/>
        <v>Script 1</v>
      </c>
      <c r="M2082" s="161"/>
      <c r="N2082" s="150"/>
      <c r="O2082" s="150"/>
      <c r="P2082" s="150"/>
      <c r="Q2082" s="150"/>
      <c r="R2082" s="150"/>
      <c r="S2082" s="150"/>
      <c r="T2082" s="150"/>
      <c r="U2082" s="150"/>
      <c r="V2082" s="150"/>
      <c r="W2082" s="150"/>
      <c r="X2082" s="150"/>
      <c r="Y2082" s="150"/>
      <c r="Z2082" s="150"/>
      <c r="AA2082" s="150"/>
    </row>
    <row r="2083" spans="1:27" ht="12.75">
      <c r="A2083" s="150"/>
      <c r="B2083" s="158">
        <f t="shared" si="16"/>
        <v>2075</v>
      </c>
      <c r="C2083" s="159" t="str">
        <f ca="1">IFERROR(__xludf.DUMMYFUNCTION("""COMPUTED_VALUE"""),"Sabrina Norazman")</f>
        <v>Sabrina Norazman</v>
      </c>
      <c r="D2083" s="160" t="str">
        <f ca="1">IFERROR(__xludf.DUMMYFUNCTION("""COMPUTED_VALUE"""),"Aug 20, 2024")</f>
        <v>Aug 20, 2024</v>
      </c>
      <c r="E2083" s="160" t="str">
        <f ca="1">IFERROR(__xludf.DUMMYFUNCTION("""COMPUTED_VALUE"""),"Script 1")</f>
        <v>Script 1</v>
      </c>
      <c r="F2083" s="160"/>
      <c r="G2083" s="160"/>
      <c r="H2083" s="160"/>
      <c r="I2083" s="160"/>
      <c r="J2083" s="160"/>
      <c r="K2083" s="160"/>
      <c r="L2083" s="160" t="str">
        <f t="shared" ca="1" si="17"/>
        <v>Script 1</v>
      </c>
      <c r="M2083" s="161"/>
      <c r="N2083" s="150"/>
      <c r="O2083" s="150"/>
      <c r="P2083" s="150"/>
      <c r="Q2083" s="150"/>
      <c r="R2083" s="150"/>
      <c r="S2083" s="150"/>
      <c r="T2083" s="150"/>
      <c r="U2083" s="150"/>
      <c r="V2083" s="150"/>
      <c r="W2083" s="150"/>
      <c r="X2083" s="150"/>
      <c r="Y2083" s="150"/>
      <c r="Z2083" s="150"/>
      <c r="AA2083" s="150"/>
    </row>
    <row r="2084" spans="1:27" ht="12.75">
      <c r="A2084" s="150"/>
      <c r="B2084" s="158">
        <f t="shared" si="16"/>
        <v>2076</v>
      </c>
      <c r="C2084" s="159" t="str">
        <f ca="1">IFERROR(__xludf.DUMMYFUNCTION("""COMPUTED_VALUE"""),"Nur Fatin Amirah Jeferi")</f>
        <v>Nur Fatin Amirah Jeferi</v>
      </c>
      <c r="D2084" s="160" t="str">
        <f ca="1">IFERROR(__xludf.DUMMYFUNCTION("""COMPUTED_VALUE"""),"Aug 20, 2024")</f>
        <v>Aug 20, 2024</v>
      </c>
      <c r="E2084" s="160" t="str">
        <f ca="1">IFERROR(__xludf.DUMMYFUNCTION("""COMPUTED_VALUE"""),"Script 1")</f>
        <v>Script 1</v>
      </c>
      <c r="F2084" s="160"/>
      <c r="G2084" s="160"/>
      <c r="H2084" s="160"/>
      <c r="I2084" s="160"/>
      <c r="J2084" s="160"/>
      <c r="K2084" s="160"/>
      <c r="L2084" s="160" t="str">
        <f t="shared" ca="1" si="17"/>
        <v>Script 1</v>
      </c>
      <c r="M2084" s="161"/>
      <c r="N2084" s="150"/>
      <c r="O2084" s="150"/>
      <c r="P2084" s="150"/>
      <c r="Q2084" s="150"/>
      <c r="R2084" s="150"/>
      <c r="S2084" s="150"/>
      <c r="T2084" s="150"/>
      <c r="U2084" s="150"/>
      <c r="V2084" s="150"/>
      <c r="W2084" s="150"/>
      <c r="X2084" s="150"/>
      <c r="Y2084" s="150"/>
      <c r="Z2084" s="150"/>
      <c r="AA2084" s="150"/>
    </row>
    <row r="2085" spans="1:27" ht="12.75">
      <c r="A2085" s="150"/>
      <c r="B2085" s="158">
        <f t="shared" si="16"/>
        <v>2077</v>
      </c>
      <c r="C2085" s="159" t="str">
        <f ca="1">IFERROR(__xludf.DUMMYFUNCTION("""COMPUTED_VALUE"""),"Shahreez Ikhman")</f>
        <v>Shahreez Ikhman</v>
      </c>
      <c r="D2085" s="160" t="str">
        <f ca="1">IFERROR(__xludf.DUMMYFUNCTION("""COMPUTED_VALUE"""),"Aug 20, 2024")</f>
        <v>Aug 20, 2024</v>
      </c>
      <c r="E2085" s="160" t="str">
        <f ca="1">IFERROR(__xludf.DUMMYFUNCTION("""COMPUTED_VALUE"""),"Script 1")</f>
        <v>Script 1</v>
      </c>
      <c r="F2085" s="160"/>
      <c r="G2085" s="160"/>
      <c r="H2085" s="160"/>
      <c r="I2085" s="160"/>
      <c r="J2085" s="160"/>
      <c r="K2085" s="160"/>
      <c r="L2085" s="160" t="str">
        <f t="shared" ca="1" si="17"/>
        <v>Script 1</v>
      </c>
      <c r="M2085" s="161"/>
      <c r="N2085" s="150"/>
      <c r="O2085" s="150"/>
      <c r="P2085" s="150"/>
      <c r="Q2085" s="150"/>
      <c r="R2085" s="150"/>
      <c r="S2085" s="150"/>
      <c r="T2085" s="150"/>
      <c r="U2085" s="150"/>
      <c r="V2085" s="150"/>
      <c r="W2085" s="150"/>
      <c r="X2085" s="150"/>
      <c r="Y2085" s="150"/>
      <c r="Z2085" s="150"/>
      <c r="AA2085" s="150"/>
    </row>
    <row r="2086" spans="1:27" ht="12.75">
      <c r="A2086" s="150"/>
      <c r="B2086" s="158">
        <f t="shared" si="16"/>
        <v>2078</v>
      </c>
      <c r="C2086" s="159" t="str">
        <f ca="1">IFERROR(__xludf.DUMMYFUNCTION("""COMPUTED_VALUE"""),"Nur Azyhan")</f>
        <v>Nur Azyhan</v>
      </c>
      <c r="D2086" s="160" t="str">
        <f ca="1">IFERROR(__xludf.DUMMYFUNCTION("""COMPUTED_VALUE"""),"Aug 20, 2024")</f>
        <v>Aug 20, 2024</v>
      </c>
      <c r="E2086" s="160" t="str">
        <f ca="1">IFERROR(__xludf.DUMMYFUNCTION("""COMPUTED_VALUE"""),"Script 1")</f>
        <v>Script 1</v>
      </c>
      <c r="F2086" s="160"/>
      <c r="G2086" s="160"/>
      <c r="H2086" s="160"/>
      <c r="I2086" s="160"/>
      <c r="J2086" s="160"/>
      <c r="K2086" s="160"/>
      <c r="L2086" s="160" t="str">
        <f t="shared" ca="1" si="17"/>
        <v>Script 1</v>
      </c>
      <c r="M2086" s="161"/>
      <c r="N2086" s="150"/>
      <c r="O2086" s="150"/>
      <c r="P2086" s="150"/>
      <c r="Q2086" s="150"/>
      <c r="R2086" s="150"/>
      <c r="S2086" s="150"/>
      <c r="T2086" s="150"/>
      <c r="U2086" s="150"/>
      <c r="V2086" s="150"/>
      <c r="W2086" s="150"/>
      <c r="X2086" s="150"/>
      <c r="Y2086" s="150"/>
      <c r="Z2086" s="150"/>
      <c r="AA2086" s="150"/>
    </row>
    <row r="2087" spans="1:27" ht="12.75">
      <c r="A2087" s="150"/>
      <c r="B2087" s="158">
        <f t="shared" si="16"/>
        <v>2079</v>
      </c>
      <c r="C2087" s="159" t="str">
        <f ca="1">IFERROR(__xludf.DUMMYFUNCTION("""COMPUTED_VALUE"""),"Mohd Nizam")</f>
        <v>Mohd Nizam</v>
      </c>
      <c r="D2087" s="160" t="str">
        <f ca="1">IFERROR(__xludf.DUMMYFUNCTION("""COMPUTED_VALUE"""),"Aug 20, 2024")</f>
        <v>Aug 20, 2024</v>
      </c>
      <c r="E2087" s="160" t="str">
        <f ca="1">IFERROR(__xludf.DUMMYFUNCTION("""COMPUTED_VALUE"""),"Script 1")</f>
        <v>Script 1</v>
      </c>
      <c r="F2087" s="160"/>
      <c r="G2087" s="160"/>
      <c r="H2087" s="160"/>
      <c r="I2087" s="160"/>
      <c r="J2087" s="160"/>
      <c r="K2087" s="160"/>
      <c r="L2087" s="160" t="str">
        <f t="shared" ca="1" si="17"/>
        <v>Script 1</v>
      </c>
      <c r="M2087" s="161"/>
      <c r="N2087" s="150"/>
      <c r="O2087" s="150"/>
      <c r="P2087" s="150"/>
      <c r="Q2087" s="150"/>
      <c r="R2087" s="150"/>
      <c r="S2087" s="150"/>
      <c r="T2087" s="150"/>
      <c r="U2087" s="150"/>
      <c r="V2087" s="150"/>
      <c r="W2087" s="150"/>
      <c r="X2087" s="150"/>
      <c r="Y2087" s="150"/>
      <c r="Z2087" s="150"/>
      <c r="AA2087" s="150"/>
    </row>
    <row r="2088" spans="1:27" ht="12.75">
      <c r="A2088" s="150"/>
      <c r="B2088" s="158">
        <f t="shared" si="16"/>
        <v>2080</v>
      </c>
      <c r="C2088" s="159" t="str">
        <f ca="1">IFERROR(__xludf.DUMMYFUNCTION("""COMPUTED_VALUE"""),"MUHAMMAD HAFIZUDDIN KIFLI")</f>
        <v>MUHAMMAD HAFIZUDDIN KIFLI</v>
      </c>
      <c r="D2088" s="160" t="str">
        <f ca="1">IFERROR(__xludf.DUMMYFUNCTION("""COMPUTED_VALUE"""),"Aug 20, 2024")</f>
        <v>Aug 20, 2024</v>
      </c>
      <c r="E2088" s="160" t="str">
        <f ca="1">IFERROR(__xludf.DUMMYFUNCTION("""COMPUTED_VALUE"""),"Script 1")</f>
        <v>Script 1</v>
      </c>
      <c r="F2088" s="160"/>
      <c r="G2088" s="160"/>
      <c r="H2088" s="160"/>
      <c r="I2088" s="160"/>
      <c r="J2088" s="160"/>
      <c r="K2088" s="160"/>
      <c r="L2088" s="160" t="str">
        <f t="shared" ca="1" si="17"/>
        <v>Script 1</v>
      </c>
      <c r="M2088" s="161"/>
      <c r="N2088" s="150"/>
      <c r="O2088" s="150"/>
      <c r="P2088" s="150"/>
      <c r="Q2088" s="150"/>
      <c r="R2088" s="150"/>
      <c r="S2088" s="150"/>
      <c r="T2088" s="150"/>
      <c r="U2088" s="150"/>
      <c r="V2088" s="150"/>
      <c r="W2088" s="150"/>
      <c r="X2088" s="150"/>
      <c r="Y2088" s="150"/>
      <c r="Z2088" s="150"/>
      <c r="AA2088" s="150"/>
    </row>
    <row r="2089" spans="1:27" ht="12.75">
      <c r="A2089" s="150"/>
      <c r="B2089" s="158">
        <f t="shared" si="16"/>
        <v>2081</v>
      </c>
      <c r="C2089" s="159" t="str">
        <f ca="1">IFERROR(__xludf.DUMMYFUNCTION("""COMPUTED_VALUE"""),"Nur Atiqah Amran")</f>
        <v>Nur Atiqah Amran</v>
      </c>
      <c r="D2089" s="160" t="str">
        <f ca="1">IFERROR(__xludf.DUMMYFUNCTION("""COMPUTED_VALUE"""),"Aug 20, 2024")</f>
        <v>Aug 20, 2024</v>
      </c>
      <c r="E2089" s="160" t="str">
        <f ca="1">IFERROR(__xludf.DUMMYFUNCTION("""COMPUTED_VALUE"""),"Script 1")</f>
        <v>Script 1</v>
      </c>
      <c r="F2089" s="160"/>
      <c r="G2089" s="160"/>
      <c r="H2089" s="160"/>
      <c r="I2089" s="160"/>
      <c r="J2089" s="160"/>
      <c r="K2089" s="160"/>
      <c r="L2089" s="160" t="str">
        <f t="shared" ca="1" si="17"/>
        <v>Script 1</v>
      </c>
      <c r="M2089" s="161"/>
      <c r="N2089" s="150"/>
      <c r="O2089" s="150"/>
      <c r="P2089" s="150"/>
      <c r="Q2089" s="150"/>
      <c r="R2089" s="150"/>
      <c r="S2089" s="150"/>
      <c r="T2089" s="150"/>
      <c r="U2089" s="150"/>
      <c r="V2089" s="150"/>
      <c r="W2089" s="150"/>
      <c r="X2089" s="150"/>
      <c r="Y2089" s="150"/>
      <c r="Z2089" s="150"/>
      <c r="AA2089" s="150"/>
    </row>
    <row r="2090" spans="1:27" ht="12.75">
      <c r="A2090" s="150"/>
      <c r="B2090" s="158">
        <f t="shared" si="16"/>
        <v>2082</v>
      </c>
      <c r="C2090" s="159" t="str">
        <f ca="1">IFERROR(__xludf.DUMMYFUNCTION("""COMPUTED_VALUE"""),"Farah Akhir")</f>
        <v>Farah Akhir</v>
      </c>
      <c r="D2090" s="160" t="str">
        <f ca="1">IFERROR(__xludf.DUMMYFUNCTION("""COMPUTED_VALUE"""),"Aug 20, 2024")</f>
        <v>Aug 20, 2024</v>
      </c>
      <c r="E2090" s="160" t="str">
        <f ca="1">IFERROR(__xludf.DUMMYFUNCTION("""COMPUTED_VALUE"""),"Script 1")</f>
        <v>Script 1</v>
      </c>
      <c r="F2090" s="160"/>
      <c r="G2090" s="160"/>
      <c r="H2090" s="160"/>
      <c r="I2090" s="160"/>
      <c r="J2090" s="160"/>
      <c r="K2090" s="160"/>
      <c r="L2090" s="160" t="str">
        <f t="shared" ca="1" si="17"/>
        <v>Script 1</v>
      </c>
      <c r="M2090" s="161"/>
      <c r="N2090" s="150"/>
      <c r="O2090" s="150"/>
      <c r="P2090" s="150"/>
      <c r="Q2090" s="150"/>
      <c r="R2090" s="150"/>
      <c r="S2090" s="150"/>
      <c r="T2090" s="150"/>
      <c r="U2090" s="150"/>
      <c r="V2090" s="150"/>
      <c r="W2090" s="150"/>
      <c r="X2090" s="150"/>
      <c r="Y2090" s="150"/>
      <c r="Z2090" s="150"/>
      <c r="AA2090" s="150"/>
    </row>
    <row r="2091" spans="1:27" ht="12.75">
      <c r="A2091" s="150"/>
      <c r="B2091" s="158">
        <f t="shared" si="16"/>
        <v>2083</v>
      </c>
      <c r="C2091" s="159" t="str">
        <f ca="1">IFERROR(__xludf.DUMMYFUNCTION("""COMPUTED_VALUE"""),"Ariff Fadhlin Bin Azame")</f>
        <v>Ariff Fadhlin Bin Azame</v>
      </c>
      <c r="D2091" s="160" t="str">
        <f ca="1">IFERROR(__xludf.DUMMYFUNCTION("""COMPUTED_VALUE"""),"Aug 20, 2024")</f>
        <v>Aug 20, 2024</v>
      </c>
      <c r="E2091" s="160" t="str">
        <f ca="1">IFERROR(__xludf.DUMMYFUNCTION("""COMPUTED_VALUE"""),"Script 1")</f>
        <v>Script 1</v>
      </c>
      <c r="F2091" s="160"/>
      <c r="G2091" s="160"/>
      <c r="H2091" s="160"/>
      <c r="I2091" s="160"/>
      <c r="J2091" s="160"/>
      <c r="K2091" s="160"/>
      <c r="L2091" s="160" t="str">
        <f t="shared" ca="1" si="17"/>
        <v>Script 1</v>
      </c>
      <c r="M2091" s="161"/>
      <c r="N2091" s="150"/>
      <c r="O2091" s="150"/>
      <c r="P2091" s="150"/>
      <c r="Q2091" s="150"/>
      <c r="R2091" s="150"/>
      <c r="S2091" s="150"/>
      <c r="T2091" s="150"/>
      <c r="U2091" s="150"/>
      <c r="V2091" s="150"/>
      <c r="W2091" s="150"/>
      <c r="X2091" s="150"/>
      <c r="Y2091" s="150"/>
      <c r="Z2091" s="150"/>
      <c r="AA2091" s="150"/>
    </row>
    <row r="2092" spans="1:27" ht="12.75">
      <c r="A2092" s="150"/>
      <c r="B2092" s="158">
        <f t="shared" si="16"/>
        <v>2084</v>
      </c>
      <c r="C2092" s="159" t="str">
        <f ca="1">IFERROR(__xludf.DUMMYFUNCTION("""COMPUTED_VALUE"""),"Izzah Syazwani")</f>
        <v>Izzah Syazwani</v>
      </c>
      <c r="D2092" s="160" t="str">
        <f ca="1">IFERROR(__xludf.DUMMYFUNCTION("""COMPUTED_VALUE"""),"Aug 20, 2024")</f>
        <v>Aug 20, 2024</v>
      </c>
      <c r="E2092" s="160" t="str">
        <f ca="1">IFERROR(__xludf.DUMMYFUNCTION("""COMPUTED_VALUE"""),"Script 1")</f>
        <v>Script 1</v>
      </c>
      <c r="F2092" s="160"/>
      <c r="G2092" s="160"/>
      <c r="H2092" s="160"/>
      <c r="I2092" s="160"/>
      <c r="J2092" s="160"/>
      <c r="K2092" s="160"/>
      <c r="L2092" s="160" t="str">
        <f t="shared" ca="1" si="17"/>
        <v>Script 1</v>
      </c>
      <c r="M2092" s="161"/>
      <c r="N2092" s="150"/>
      <c r="O2092" s="150"/>
      <c r="P2092" s="150"/>
      <c r="Q2092" s="150"/>
      <c r="R2092" s="150"/>
      <c r="S2092" s="150"/>
      <c r="T2092" s="150"/>
      <c r="U2092" s="150"/>
      <c r="V2092" s="150"/>
      <c r="W2092" s="150"/>
      <c r="X2092" s="150"/>
      <c r="Y2092" s="150"/>
      <c r="Z2092" s="150"/>
      <c r="AA2092" s="150"/>
    </row>
    <row r="2093" spans="1:27" ht="12.75">
      <c r="A2093" s="150"/>
      <c r="B2093" s="158">
        <f t="shared" si="16"/>
        <v>2085</v>
      </c>
      <c r="C2093" s="159" t="str">
        <f ca="1">IFERROR(__xludf.DUMMYFUNCTION("""COMPUTED_VALUE"""),"Fauzana Nawari")</f>
        <v>Fauzana Nawari</v>
      </c>
      <c r="D2093" s="160" t="str">
        <f ca="1">IFERROR(__xludf.DUMMYFUNCTION("""COMPUTED_VALUE"""),"Aug 20, 2024")</f>
        <v>Aug 20, 2024</v>
      </c>
      <c r="E2093" s="160" t="str">
        <f ca="1">IFERROR(__xludf.DUMMYFUNCTION("""COMPUTED_VALUE"""),"Script 1")</f>
        <v>Script 1</v>
      </c>
      <c r="F2093" s="160"/>
      <c r="G2093" s="160"/>
      <c r="H2093" s="160"/>
      <c r="I2093" s="160"/>
      <c r="J2093" s="160"/>
      <c r="K2093" s="160"/>
      <c r="L2093" s="160" t="str">
        <f t="shared" ca="1" si="17"/>
        <v>Script 1</v>
      </c>
      <c r="M2093" s="161"/>
      <c r="N2093" s="150"/>
      <c r="O2093" s="150"/>
      <c r="P2093" s="150"/>
      <c r="Q2093" s="150"/>
      <c r="R2093" s="150"/>
      <c r="S2093" s="150"/>
      <c r="T2093" s="150"/>
      <c r="U2093" s="150"/>
      <c r="V2093" s="150"/>
      <c r="W2093" s="150"/>
      <c r="X2093" s="150"/>
      <c r="Y2093" s="150"/>
      <c r="Z2093" s="150"/>
      <c r="AA2093" s="150"/>
    </row>
    <row r="2094" spans="1:27" ht="12.75">
      <c r="A2094" s="150"/>
      <c r="B2094" s="158">
        <f t="shared" si="16"/>
        <v>2086</v>
      </c>
      <c r="C2094" s="159" t="str">
        <f ca="1">IFERROR(__xludf.DUMMYFUNCTION("""COMPUTED_VALUE"""),"Shukhada Mohd Hussin")</f>
        <v>Shukhada Mohd Hussin</v>
      </c>
      <c r="D2094" s="160" t="str">
        <f ca="1">IFERROR(__xludf.DUMMYFUNCTION("""COMPUTED_VALUE"""),"Aug 20, 2024")</f>
        <v>Aug 20, 2024</v>
      </c>
      <c r="E2094" s="160" t="str">
        <f ca="1">IFERROR(__xludf.DUMMYFUNCTION("""COMPUTED_VALUE"""),"Script 1")</f>
        <v>Script 1</v>
      </c>
      <c r="F2094" s="160"/>
      <c r="G2094" s="160"/>
      <c r="H2094" s="160"/>
      <c r="I2094" s="160"/>
      <c r="J2094" s="160"/>
      <c r="K2094" s="160"/>
      <c r="L2094" s="160" t="str">
        <f t="shared" ca="1" si="17"/>
        <v>Script 1</v>
      </c>
      <c r="M2094" s="161"/>
      <c r="N2094" s="150"/>
      <c r="O2094" s="150"/>
      <c r="P2094" s="150"/>
      <c r="Q2094" s="150"/>
      <c r="R2094" s="150"/>
      <c r="S2094" s="150"/>
      <c r="T2094" s="150"/>
      <c r="U2094" s="150"/>
      <c r="V2094" s="150"/>
      <c r="W2094" s="150"/>
      <c r="X2094" s="150"/>
      <c r="Y2094" s="150"/>
      <c r="Z2094" s="150"/>
      <c r="AA2094" s="150"/>
    </row>
    <row r="2095" spans="1:27" ht="12.75">
      <c r="A2095" s="150"/>
      <c r="B2095" s="158">
        <f t="shared" si="16"/>
        <v>2087</v>
      </c>
      <c r="C2095" s="159" t="str">
        <f ca="1">IFERROR(__xludf.DUMMYFUNCTION("""COMPUTED_VALUE"""),"Nurul Shahida")</f>
        <v>Nurul Shahida</v>
      </c>
      <c r="D2095" s="160" t="str">
        <f ca="1">IFERROR(__xludf.DUMMYFUNCTION("""COMPUTED_VALUE"""),"Aug 20, 2024")</f>
        <v>Aug 20, 2024</v>
      </c>
      <c r="E2095" s="160" t="str">
        <f ca="1">IFERROR(__xludf.DUMMYFUNCTION("""COMPUTED_VALUE"""),"Script 1")</f>
        <v>Script 1</v>
      </c>
      <c r="F2095" s="160"/>
      <c r="G2095" s="160"/>
      <c r="H2095" s="160"/>
      <c r="I2095" s="160"/>
      <c r="J2095" s="160"/>
      <c r="K2095" s="160"/>
      <c r="L2095" s="160" t="str">
        <f t="shared" ca="1" si="17"/>
        <v>Script 1</v>
      </c>
      <c r="M2095" s="161"/>
      <c r="N2095" s="150"/>
      <c r="O2095" s="150"/>
      <c r="P2095" s="150"/>
      <c r="Q2095" s="150"/>
      <c r="R2095" s="150"/>
      <c r="S2095" s="150"/>
      <c r="T2095" s="150"/>
      <c r="U2095" s="150"/>
      <c r="V2095" s="150"/>
      <c r="W2095" s="150"/>
      <c r="X2095" s="150"/>
      <c r="Y2095" s="150"/>
      <c r="Z2095" s="150"/>
      <c r="AA2095" s="150"/>
    </row>
    <row r="2096" spans="1:27" ht="12.75">
      <c r="A2096" s="150"/>
      <c r="B2096" s="158">
        <f t="shared" si="16"/>
        <v>2088</v>
      </c>
      <c r="C2096" s="159" t="str">
        <f ca="1">IFERROR(__xludf.DUMMYFUNCTION("""COMPUTED_VALUE"""),"Balqis Kamal")</f>
        <v>Balqis Kamal</v>
      </c>
      <c r="D2096" s="160" t="str">
        <f ca="1">IFERROR(__xludf.DUMMYFUNCTION("""COMPUTED_VALUE"""),"Aug 20, 2024")</f>
        <v>Aug 20, 2024</v>
      </c>
      <c r="E2096" s="160" t="str">
        <f ca="1">IFERROR(__xludf.DUMMYFUNCTION("""COMPUTED_VALUE"""),"Script 1")</f>
        <v>Script 1</v>
      </c>
      <c r="F2096" s="160"/>
      <c r="G2096" s="160"/>
      <c r="H2096" s="160"/>
      <c r="I2096" s="160"/>
      <c r="J2096" s="160"/>
      <c r="K2096" s="160"/>
      <c r="L2096" s="160" t="str">
        <f t="shared" ca="1" si="17"/>
        <v>Script 1</v>
      </c>
      <c r="M2096" s="161"/>
      <c r="N2096" s="150"/>
      <c r="O2096" s="150"/>
      <c r="P2096" s="150"/>
      <c r="Q2096" s="150"/>
      <c r="R2096" s="150"/>
      <c r="S2096" s="150"/>
      <c r="T2096" s="150"/>
      <c r="U2096" s="150"/>
      <c r="V2096" s="150"/>
      <c r="W2096" s="150"/>
      <c r="X2096" s="150"/>
      <c r="Y2096" s="150"/>
      <c r="Z2096" s="150"/>
      <c r="AA2096" s="150"/>
    </row>
    <row r="2097" spans="1:27" ht="12.75">
      <c r="A2097" s="150"/>
      <c r="B2097" s="158">
        <f t="shared" si="16"/>
        <v>2089</v>
      </c>
      <c r="C2097" s="159" t="str">
        <f ca="1">IFERROR(__xludf.DUMMYFUNCTION("""COMPUTED_VALUE"""),"Ameer Farid")</f>
        <v>Ameer Farid</v>
      </c>
      <c r="D2097" s="160" t="str">
        <f ca="1">IFERROR(__xludf.DUMMYFUNCTION("""COMPUTED_VALUE"""),"Aug 20, 2024")</f>
        <v>Aug 20, 2024</v>
      </c>
      <c r="E2097" s="160" t="str">
        <f ca="1">IFERROR(__xludf.DUMMYFUNCTION("""COMPUTED_VALUE"""),"Script 1")</f>
        <v>Script 1</v>
      </c>
      <c r="F2097" s="160"/>
      <c r="G2097" s="160"/>
      <c r="H2097" s="160"/>
      <c r="I2097" s="160"/>
      <c r="J2097" s="160"/>
      <c r="K2097" s="160"/>
      <c r="L2097" s="160" t="str">
        <f t="shared" ca="1" si="17"/>
        <v>Script 1</v>
      </c>
      <c r="M2097" s="161"/>
      <c r="N2097" s="150"/>
      <c r="O2097" s="150"/>
      <c r="P2097" s="150"/>
      <c r="Q2097" s="150"/>
      <c r="R2097" s="150"/>
      <c r="S2097" s="150"/>
      <c r="T2097" s="150"/>
      <c r="U2097" s="150"/>
      <c r="V2097" s="150"/>
      <c r="W2097" s="150"/>
      <c r="X2097" s="150"/>
      <c r="Y2097" s="150"/>
      <c r="Z2097" s="150"/>
      <c r="AA2097" s="150"/>
    </row>
    <row r="2098" spans="1:27" ht="12.75">
      <c r="A2098" s="150"/>
      <c r="B2098" s="158">
        <f t="shared" si="16"/>
        <v>2090</v>
      </c>
      <c r="C2098" s="159" t="str">
        <f ca="1">IFERROR(__xludf.DUMMYFUNCTION("""COMPUTED_VALUE"""),"Haslini Abdullah")</f>
        <v>Haslini Abdullah</v>
      </c>
      <c r="D2098" s="160" t="str">
        <f ca="1">IFERROR(__xludf.DUMMYFUNCTION("""COMPUTED_VALUE"""),"Aug 20, 2024")</f>
        <v>Aug 20, 2024</v>
      </c>
      <c r="E2098" s="160" t="str">
        <f ca="1">IFERROR(__xludf.DUMMYFUNCTION("""COMPUTED_VALUE"""),"Script 1")</f>
        <v>Script 1</v>
      </c>
      <c r="F2098" s="160"/>
      <c r="G2098" s="160"/>
      <c r="H2098" s="160"/>
      <c r="I2098" s="160"/>
      <c r="J2098" s="160"/>
      <c r="K2098" s="160"/>
      <c r="L2098" s="160" t="str">
        <f t="shared" ca="1" si="17"/>
        <v>Script 1</v>
      </c>
      <c r="M2098" s="161"/>
      <c r="N2098" s="150"/>
      <c r="O2098" s="150"/>
      <c r="P2098" s="150"/>
      <c r="Q2098" s="150"/>
      <c r="R2098" s="150"/>
      <c r="S2098" s="150"/>
      <c r="T2098" s="150"/>
      <c r="U2098" s="150"/>
      <c r="V2098" s="150"/>
      <c r="W2098" s="150"/>
      <c r="X2098" s="150"/>
      <c r="Y2098" s="150"/>
      <c r="Z2098" s="150"/>
      <c r="AA2098" s="150"/>
    </row>
    <row r="2099" spans="1:27" ht="12.75">
      <c r="A2099" s="150"/>
      <c r="B2099" s="158">
        <f t="shared" si="16"/>
        <v>2091</v>
      </c>
      <c r="C2099" s="159" t="str">
        <f ca="1">IFERROR(__xludf.DUMMYFUNCTION("""COMPUTED_VALUE"""),"Nur Aliaa Atiqah Imran")</f>
        <v>Nur Aliaa Atiqah Imran</v>
      </c>
      <c r="D2099" s="160" t="str">
        <f ca="1">IFERROR(__xludf.DUMMYFUNCTION("""COMPUTED_VALUE"""),"Aug 20, 2024")</f>
        <v>Aug 20, 2024</v>
      </c>
      <c r="E2099" s="160" t="str">
        <f ca="1">IFERROR(__xludf.DUMMYFUNCTION("""COMPUTED_VALUE"""),"Script 1")</f>
        <v>Script 1</v>
      </c>
      <c r="F2099" s="160"/>
      <c r="G2099" s="160"/>
      <c r="H2099" s="160"/>
      <c r="I2099" s="160"/>
      <c r="J2099" s="160"/>
      <c r="K2099" s="160"/>
      <c r="L2099" s="160" t="str">
        <f t="shared" ca="1" si="17"/>
        <v>Script 1</v>
      </c>
      <c r="M2099" s="161"/>
      <c r="N2099" s="150"/>
      <c r="O2099" s="150"/>
      <c r="P2099" s="150"/>
      <c r="Q2099" s="150"/>
      <c r="R2099" s="150"/>
      <c r="S2099" s="150"/>
      <c r="T2099" s="150"/>
      <c r="U2099" s="150"/>
      <c r="V2099" s="150"/>
      <c r="W2099" s="150"/>
      <c r="X2099" s="150"/>
      <c r="Y2099" s="150"/>
      <c r="Z2099" s="150"/>
      <c r="AA2099" s="150"/>
    </row>
    <row r="2100" spans="1:27" ht="12.75">
      <c r="A2100" s="150"/>
      <c r="B2100" s="158">
        <f t="shared" si="16"/>
        <v>2092</v>
      </c>
      <c r="C2100" s="159" t="str">
        <f ca="1">IFERROR(__xludf.DUMMYFUNCTION("""COMPUTED_VALUE"""),"Shafiqah Rashid")</f>
        <v>Shafiqah Rashid</v>
      </c>
      <c r="D2100" s="160" t="str">
        <f ca="1">IFERROR(__xludf.DUMMYFUNCTION("""COMPUTED_VALUE"""),"Aug 20, 2024")</f>
        <v>Aug 20, 2024</v>
      </c>
      <c r="E2100" s="160" t="str">
        <f ca="1">IFERROR(__xludf.DUMMYFUNCTION("""COMPUTED_VALUE"""),"Script 1")</f>
        <v>Script 1</v>
      </c>
      <c r="F2100" s="160"/>
      <c r="G2100" s="160"/>
      <c r="H2100" s="160"/>
      <c r="I2100" s="160"/>
      <c r="J2100" s="160"/>
      <c r="K2100" s="160"/>
      <c r="L2100" s="160" t="str">
        <f t="shared" ca="1" si="17"/>
        <v>Script 1</v>
      </c>
      <c r="M2100" s="161"/>
      <c r="N2100" s="150"/>
      <c r="O2100" s="150"/>
      <c r="P2100" s="150"/>
      <c r="Q2100" s="150"/>
      <c r="R2100" s="150"/>
      <c r="S2100" s="150"/>
      <c r="T2100" s="150"/>
      <c r="U2100" s="150"/>
      <c r="V2100" s="150"/>
      <c r="W2100" s="150"/>
      <c r="X2100" s="150"/>
      <c r="Y2100" s="150"/>
      <c r="Z2100" s="150"/>
      <c r="AA2100" s="150"/>
    </row>
    <row r="2101" spans="1:27" ht="12.75">
      <c r="A2101" s="150"/>
      <c r="B2101" s="158">
        <f t="shared" si="16"/>
        <v>2093</v>
      </c>
      <c r="C2101" s="159"/>
      <c r="D2101" s="160" t="str">
        <f ca="1">IFERROR(__xludf.DUMMYFUNCTION("""COMPUTED_VALUE"""),"Aug 20, 2024")</f>
        <v>Aug 20, 2024</v>
      </c>
      <c r="E2101" s="160" t="str">
        <f ca="1">IFERROR(__xludf.DUMMYFUNCTION("""COMPUTED_VALUE"""),"Script 1")</f>
        <v>Script 1</v>
      </c>
      <c r="F2101" s="160"/>
      <c r="G2101" s="160"/>
      <c r="H2101" s="160"/>
      <c r="I2101" s="160"/>
      <c r="J2101" s="160"/>
      <c r="K2101" s="160"/>
      <c r="L2101" s="160" t="str">
        <f t="shared" ca="1" si="17"/>
        <v>Script 1</v>
      </c>
      <c r="M2101" s="161"/>
      <c r="N2101" s="150"/>
      <c r="O2101" s="150"/>
      <c r="P2101" s="150"/>
      <c r="Q2101" s="150"/>
      <c r="R2101" s="150"/>
      <c r="S2101" s="150"/>
      <c r="T2101" s="150"/>
      <c r="U2101" s="150"/>
      <c r="V2101" s="150"/>
      <c r="W2101" s="150"/>
      <c r="X2101" s="150"/>
      <c r="Y2101" s="150"/>
      <c r="Z2101" s="150"/>
      <c r="AA2101" s="150"/>
    </row>
    <row r="2102" spans="1:27" ht="12.75">
      <c r="A2102" s="150"/>
      <c r="B2102" s="158">
        <f t="shared" si="16"/>
        <v>2094</v>
      </c>
      <c r="C2102" s="159" t="str">
        <f ca="1">IFERROR(__xludf.DUMMYFUNCTION("""COMPUTED_VALUE"""),"Nur Intan Azmira")</f>
        <v>Nur Intan Azmira</v>
      </c>
      <c r="D2102" s="160" t="str">
        <f ca="1">IFERROR(__xludf.DUMMYFUNCTION("""COMPUTED_VALUE"""),"Aug 20, 2024")</f>
        <v>Aug 20, 2024</v>
      </c>
      <c r="E2102" s="160" t="str">
        <f ca="1">IFERROR(__xludf.DUMMYFUNCTION("""COMPUTED_VALUE"""),"Script 1")</f>
        <v>Script 1</v>
      </c>
      <c r="F2102" s="160"/>
      <c r="G2102" s="160"/>
      <c r="H2102" s="160"/>
      <c r="I2102" s="160"/>
      <c r="J2102" s="160"/>
      <c r="K2102" s="160"/>
      <c r="L2102" s="160" t="str">
        <f t="shared" ca="1" si="17"/>
        <v>Script 1</v>
      </c>
      <c r="M2102" s="161"/>
      <c r="N2102" s="150"/>
      <c r="O2102" s="150"/>
      <c r="P2102" s="150"/>
      <c r="Q2102" s="150"/>
      <c r="R2102" s="150"/>
      <c r="S2102" s="150"/>
      <c r="T2102" s="150"/>
      <c r="U2102" s="150"/>
      <c r="V2102" s="150"/>
      <c r="W2102" s="150"/>
      <c r="X2102" s="150"/>
      <c r="Y2102" s="150"/>
      <c r="Z2102" s="150"/>
      <c r="AA2102" s="150"/>
    </row>
    <row r="2103" spans="1:27" ht="12.75">
      <c r="A2103" s="150"/>
      <c r="B2103" s="158">
        <f t="shared" si="16"/>
        <v>2095</v>
      </c>
      <c r="C2103" s="159" t="str">
        <f ca="1">IFERROR(__xludf.DUMMYFUNCTION("""COMPUTED_VALUE"""),"Nur Najwa Nasuha")</f>
        <v>Nur Najwa Nasuha</v>
      </c>
      <c r="D2103" s="160" t="str">
        <f ca="1">IFERROR(__xludf.DUMMYFUNCTION("""COMPUTED_VALUE"""),"Aug 20, 2024")</f>
        <v>Aug 20, 2024</v>
      </c>
      <c r="E2103" s="160" t="str">
        <f ca="1">IFERROR(__xludf.DUMMYFUNCTION("""COMPUTED_VALUE"""),"Script 1")</f>
        <v>Script 1</v>
      </c>
      <c r="F2103" s="160"/>
      <c r="G2103" s="160"/>
      <c r="H2103" s="160"/>
      <c r="I2103" s="160"/>
      <c r="J2103" s="160"/>
      <c r="K2103" s="160"/>
      <c r="L2103" s="160" t="str">
        <f t="shared" ca="1" si="17"/>
        <v>Script 1</v>
      </c>
      <c r="M2103" s="161"/>
      <c r="N2103" s="150"/>
      <c r="O2103" s="150"/>
      <c r="P2103" s="150"/>
      <c r="Q2103" s="150"/>
      <c r="R2103" s="150"/>
      <c r="S2103" s="150"/>
      <c r="T2103" s="150"/>
      <c r="U2103" s="150"/>
      <c r="V2103" s="150"/>
      <c r="W2103" s="150"/>
      <c r="X2103" s="150"/>
      <c r="Y2103" s="150"/>
      <c r="Z2103" s="150"/>
      <c r="AA2103" s="150"/>
    </row>
    <row r="2104" spans="1:27" ht="12.75">
      <c r="A2104" s="150"/>
      <c r="B2104" s="158">
        <f t="shared" si="16"/>
        <v>2096</v>
      </c>
      <c r="C2104" s="159" t="str">
        <f ca="1">IFERROR(__xludf.DUMMYFUNCTION("""COMPUTED_VALUE"""),"Noor Idham Bin Md Noor Rudin")</f>
        <v>Noor Idham Bin Md Noor Rudin</v>
      </c>
      <c r="D2104" s="160" t="str">
        <f ca="1">IFERROR(__xludf.DUMMYFUNCTION("""COMPUTED_VALUE"""),"Aug 20, 2024")</f>
        <v>Aug 20, 2024</v>
      </c>
      <c r="E2104" s="160" t="str">
        <f ca="1">IFERROR(__xludf.DUMMYFUNCTION("""COMPUTED_VALUE"""),"Script 1")</f>
        <v>Script 1</v>
      </c>
      <c r="F2104" s="160"/>
      <c r="G2104" s="160"/>
      <c r="H2104" s="160"/>
      <c r="I2104" s="160"/>
      <c r="J2104" s="160"/>
      <c r="K2104" s="160"/>
      <c r="L2104" s="160" t="str">
        <f t="shared" ca="1" si="17"/>
        <v>Script 1</v>
      </c>
      <c r="M2104" s="161"/>
      <c r="N2104" s="150"/>
      <c r="O2104" s="150"/>
      <c r="P2104" s="150"/>
      <c r="Q2104" s="150"/>
      <c r="R2104" s="150"/>
      <c r="S2104" s="150"/>
      <c r="T2104" s="150"/>
      <c r="U2104" s="150"/>
      <c r="V2104" s="150"/>
      <c r="W2104" s="150"/>
      <c r="X2104" s="150"/>
      <c r="Y2104" s="150"/>
      <c r="Z2104" s="150"/>
      <c r="AA2104" s="150"/>
    </row>
    <row r="2105" spans="1:27" ht="12.75">
      <c r="A2105" s="150"/>
      <c r="B2105" s="158">
        <f t="shared" si="16"/>
        <v>2097</v>
      </c>
      <c r="C2105" s="159" t="str">
        <f ca="1">IFERROR(__xludf.DUMMYFUNCTION("""COMPUTED_VALUE"""),"Nor Syuhadah")</f>
        <v>Nor Syuhadah</v>
      </c>
      <c r="D2105" s="160" t="str">
        <f ca="1">IFERROR(__xludf.DUMMYFUNCTION("""COMPUTED_VALUE"""),"Aug 20, 2024")</f>
        <v>Aug 20, 2024</v>
      </c>
      <c r="E2105" s="160" t="str">
        <f ca="1">IFERROR(__xludf.DUMMYFUNCTION("""COMPUTED_VALUE"""),"Script 1")</f>
        <v>Script 1</v>
      </c>
      <c r="F2105" s="160"/>
      <c r="G2105" s="160"/>
      <c r="H2105" s="160"/>
      <c r="I2105" s="160"/>
      <c r="J2105" s="160"/>
      <c r="K2105" s="160"/>
      <c r="L2105" s="160" t="str">
        <f t="shared" ca="1" si="17"/>
        <v>Script 1</v>
      </c>
      <c r="M2105" s="161"/>
      <c r="N2105" s="150"/>
      <c r="O2105" s="150"/>
      <c r="P2105" s="150"/>
      <c r="Q2105" s="150"/>
      <c r="R2105" s="150"/>
      <c r="S2105" s="150"/>
      <c r="T2105" s="150"/>
      <c r="U2105" s="150"/>
      <c r="V2105" s="150"/>
      <c r="W2105" s="150"/>
      <c r="X2105" s="150"/>
      <c r="Y2105" s="150"/>
      <c r="Z2105" s="150"/>
      <c r="AA2105" s="150"/>
    </row>
    <row r="2106" spans="1:27" ht="12.75">
      <c r="A2106" s="150"/>
      <c r="B2106" s="158">
        <f t="shared" si="16"/>
        <v>2098</v>
      </c>
      <c r="C2106" s="159" t="str">
        <f ca="1">IFERROR(__xludf.DUMMYFUNCTION("""COMPUTED_VALUE"""),"Liyana Nabilah Mohd Nazmi")</f>
        <v>Liyana Nabilah Mohd Nazmi</v>
      </c>
      <c r="D2106" s="160" t="str">
        <f ca="1">IFERROR(__xludf.DUMMYFUNCTION("""COMPUTED_VALUE"""),"Aug 20, 2024")</f>
        <v>Aug 20, 2024</v>
      </c>
      <c r="E2106" s="160" t="str">
        <f ca="1">IFERROR(__xludf.DUMMYFUNCTION("""COMPUTED_VALUE"""),"Script 1")</f>
        <v>Script 1</v>
      </c>
      <c r="F2106" s="160"/>
      <c r="G2106" s="160"/>
      <c r="H2106" s="160"/>
      <c r="I2106" s="160"/>
      <c r="J2106" s="160"/>
      <c r="K2106" s="160"/>
      <c r="L2106" s="160" t="str">
        <f t="shared" ca="1" si="17"/>
        <v>Script 1</v>
      </c>
      <c r="M2106" s="161"/>
      <c r="N2106" s="150"/>
      <c r="O2106" s="150"/>
      <c r="P2106" s="150"/>
      <c r="Q2106" s="150"/>
      <c r="R2106" s="150"/>
      <c r="S2106" s="150"/>
      <c r="T2106" s="150"/>
      <c r="U2106" s="150"/>
      <c r="V2106" s="150"/>
      <c r="W2106" s="150"/>
      <c r="X2106" s="150"/>
      <c r="Y2106" s="150"/>
      <c r="Z2106" s="150"/>
      <c r="AA2106" s="150"/>
    </row>
    <row r="2107" spans="1:27" ht="12.75">
      <c r="A2107" s="150"/>
      <c r="B2107" s="158">
        <f t="shared" si="16"/>
        <v>2099</v>
      </c>
      <c r="C2107" s="159" t="str">
        <f ca="1">IFERROR(__xludf.DUMMYFUNCTION("""COMPUTED_VALUE"""),"Amirul Aiman Abdul Rahim")</f>
        <v>Amirul Aiman Abdul Rahim</v>
      </c>
      <c r="D2107" s="160" t="str">
        <f ca="1">IFERROR(__xludf.DUMMYFUNCTION("""COMPUTED_VALUE"""),"Aug 20, 2024")</f>
        <v>Aug 20, 2024</v>
      </c>
      <c r="E2107" s="160" t="str">
        <f ca="1">IFERROR(__xludf.DUMMYFUNCTION("""COMPUTED_VALUE"""),"Script 1")</f>
        <v>Script 1</v>
      </c>
      <c r="F2107" s="160"/>
      <c r="G2107" s="160"/>
      <c r="H2107" s="160"/>
      <c r="I2107" s="160"/>
      <c r="J2107" s="160"/>
      <c r="K2107" s="160"/>
      <c r="L2107" s="160" t="str">
        <f t="shared" ca="1" si="17"/>
        <v>Script 1</v>
      </c>
      <c r="M2107" s="161"/>
      <c r="N2107" s="150"/>
      <c r="O2107" s="150"/>
      <c r="P2107" s="150"/>
      <c r="Q2107" s="150"/>
      <c r="R2107" s="150"/>
      <c r="S2107" s="150"/>
      <c r="T2107" s="150"/>
      <c r="U2107" s="150"/>
      <c r="V2107" s="150"/>
      <c r="W2107" s="150"/>
      <c r="X2107" s="150"/>
      <c r="Y2107" s="150"/>
      <c r="Z2107" s="150"/>
      <c r="AA2107" s="150"/>
    </row>
    <row r="2108" spans="1:27" ht="12.75">
      <c r="A2108" s="150"/>
      <c r="B2108" s="158">
        <f t="shared" si="16"/>
        <v>2100</v>
      </c>
      <c r="C2108" s="159" t="str">
        <f ca="1">IFERROR(__xludf.DUMMYFUNCTION("""COMPUTED_VALUE"""),"Muhammad Safuan")</f>
        <v>Muhammad Safuan</v>
      </c>
      <c r="D2108" s="160" t="str">
        <f ca="1">IFERROR(__xludf.DUMMYFUNCTION("""COMPUTED_VALUE"""),"Aug 20, 2024")</f>
        <v>Aug 20, 2024</v>
      </c>
      <c r="E2108" s="160" t="str">
        <f ca="1">IFERROR(__xludf.DUMMYFUNCTION("""COMPUTED_VALUE"""),"Script 1")</f>
        <v>Script 1</v>
      </c>
      <c r="F2108" s="160"/>
      <c r="G2108" s="160"/>
      <c r="H2108" s="160"/>
      <c r="I2108" s="160"/>
      <c r="J2108" s="160"/>
      <c r="K2108" s="160"/>
      <c r="L2108" s="160" t="str">
        <f t="shared" ca="1" si="17"/>
        <v>Script 1</v>
      </c>
      <c r="M2108" s="161"/>
      <c r="N2108" s="150"/>
      <c r="O2108" s="150"/>
      <c r="P2108" s="150"/>
      <c r="Q2108" s="150"/>
      <c r="R2108" s="150"/>
      <c r="S2108" s="150"/>
      <c r="T2108" s="150"/>
      <c r="U2108" s="150"/>
      <c r="V2108" s="150"/>
      <c r="W2108" s="150"/>
      <c r="X2108" s="150"/>
      <c r="Y2108" s="150"/>
      <c r="Z2108" s="150"/>
      <c r="AA2108" s="150"/>
    </row>
    <row r="2109" spans="1:27" ht="12.75">
      <c r="A2109" s="150"/>
      <c r="B2109" s="158">
        <f t="shared" si="16"/>
        <v>2101</v>
      </c>
      <c r="C2109" s="159" t="str">
        <f ca="1">IFERROR(__xludf.DUMMYFUNCTION("""COMPUTED_VALUE"""),"MUHAMMAD FARID MOHD NOR")</f>
        <v>MUHAMMAD FARID MOHD NOR</v>
      </c>
      <c r="D2109" s="160" t="str">
        <f ca="1">IFERROR(__xludf.DUMMYFUNCTION("""COMPUTED_VALUE"""),"Aug 20, 2024")</f>
        <v>Aug 20, 2024</v>
      </c>
      <c r="E2109" s="160" t="str">
        <f ca="1">IFERROR(__xludf.DUMMYFUNCTION("""COMPUTED_VALUE"""),"Script 1")</f>
        <v>Script 1</v>
      </c>
      <c r="F2109" s="160"/>
      <c r="G2109" s="160"/>
      <c r="H2109" s="160"/>
      <c r="I2109" s="160"/>
      <c r="J2109" s="160"/>
      <c r="K2109" s="160"/>
      <c r="L2109" s="160" t="str">
        <f t="shared" ca="1" si="17"/>
        <v>Script 1</v>
      </c>
      <c r="M2109" s="161"/>
      <c r="N2109" s="150"/>
      <c r="O2109" s="150"/>
      <c r="P2109" s="150"/>
      <c r="Q2109" s="150"/>
      <c r="R2109" s="150"/>
      <c r="S2109" s="150"/>
      <c r="T2109" s="150"/>
      <c r="U2109" s="150"/>
      <c r="V2109" s="150"/>
      <c r="W2109" s="150"/>
      <c r="X2109" s="150"/>
      <c r="Y2109" s="150"/>
      <c r="Z2109" s="150"/>
      <c r="AA2109" s="150"/>
    </row>
    <row r="2110" spans="1:27" ht="12.75">
      <c r="A2110" s="150"/>
      <c r="B2110" s="158">
        <f t="shared" si="16"/>
        <v>2102</v>
      </c>
      <c r="C2110" s="159" t="str">
        <f ca="1">IFERROR(__xludf.DUMMYFUNCTION("""COMPUTED_VALUE"""),"Luqman Hambali")</f>
        <v>Luqman Hambali</v>
      </c>
      <c r="D2110" s="160" t="str">
        <f ca="1">IFERROR(__xludf.DUMMYFUNCTION("""COMPUTED_VALUE"""),"Aug 20, 2024")</f>
        <v>Aug 20, 2024</v>
      </c>
      <c r="E2110" s="160" t="str">
        <f ca="1">IFERROR(__xludf.DUMMYFUNCTION("""COMPUTED_VALUE"""),"Script 1")</f>
        <v>Script 1</v>
      </c>
      <c r="F2110" s="160"/>
      <c r="G2110" s="160"/>
      <c r="H2110" s="160"/>
      <c r="I2110" s="160"/>
      <c r="J2110" s="160"/>
      <c r="K2110" s="160"/>
      <c r="L2110" s="160" t="str">
        <f t="shared" ca="1" si="17"/>
        <v>Script 1</v>
      </c>
      <c r="M2110" s="161"/>
      <c r="N2110" s="150"/>
      <c r="O2110" s="150"/>
      <c r="P2110" s="150"/>
      <c r="Q2110" s="150"/>
      <c r="R2110" s="150"/>
      <c r="S2110" s="150"/>
      <c r="T2110" s="150"/>
      <c r="U2110" s="150"/>
      <c r="V2110" s="150"/>
      <c r="W2110" s="150"/>
      <c r="X2110" s="150"/>
      <c r="Y2110" s="150"/>
      <c r="Z2110" s="150"/>
      <c r="AA2110" s="150"/>
    </row>
    <row r="2111" spans="1:27" ht="12.75">
      <c r="A2111" s="150"/>
      <c r="B2111" s="158">
        <f t="shared" si="16"/>
        <v>2103</v>
      </c>
      <c r="C2111" s="159" t="str">
        <f ca="1">IFERROR(__xludf.DUMMYFUNCTION("""COMPUTED_VALUE"""),"Zahir Helmi")</f>
        <v>Zahir Helmi</v>
      </c>
      <c r="D2111" s="160" t="str">
        <f ca="1">IFERROR(__xludf.DUMMYFUNCTION("""COMPUTED_VALUE"""),"Aug 20, 2024")</f>
        <v>Aug 20, 2024</v>
      </c>
      <c r="E2111" s="160" t="str">
        <f ca="1">IFERROR(__xludf.DUMMYFUNCTION("""COMPUTED_VALUE"""),"Script 1")</f>
        <v>Script 1</v>
      </c>
      <c r="F2111" s="160"/>
      <c r="G2111" s="160"/>
      <c r="H2111" s="160"/>
      <c r="I2111" s="160"/>
      <c r="J2111" s="160"/>
      <c r="K2111" s="160"/>
      <c r="L2111" s="160" t="str">
        <f t="shared" ca="1" si="17"/>
        <v>Script 1</v>
      </c>
      <c r="M2111" s="161"/>
      <c r="N2111" s="150"/>
      <c r="O2111" s="150"/>
      <c r="P2111" s="150"/>
      <c r="Q2111" s="150"/>
      <c r="R2111" s="150"/>
      <c r="S2111" s="150"/>
      <c r="T2111" s="150"/>
      <c r="U2111" s="150"/>
      <c r="V2111" s="150"/>
      <c r="W2111" s="150"/>
      <c r="X2111" s="150"/>
      <c r="Y2111" s="150"/>
      <c r="Z2111" s="150"/>
      <c r="AA2111" s="150"/>
    </row>
    <row r="2112" spans="1:27" ht="12.75">
      <c r="A2112" s="150"/>
      <c r="B2112" s="158">
        <f t="shared" si="16"/>
        <v>2104</v>
      </c>
      <c r="C2112" s="159" t="str">
        <f ca="1">IFERROR(__xludf.DUMMYFUNCTION("""COMPUTED_VALUE"""),"Nurul Huda")</f>
        <v>Nurul Huda</v>
      </c>
      <c r="D2112" s="160" t="str">
        <f ca="1">IFERROR(__xludf.DUMMYFUNCTION("""COMPUTED_VALUE"""),"Aug 20, 2024")</f>
        <v>Aug 20, 2024</v>
      </c>
      <c r="E2112" s="160" t="str">
        <f ca="1">IFERROR(__xludf.DUMMYFUNCTION("""COMPUTED_VALUE"""),"Script 1")</f>
        <v>Script 1</v>
      </c>
      <c r="F2112" s="160"/>
      <c r="G2112" s="160"/>
      <c r="H2112" s="160"/>
      <c r="I2112" s="160"/>
      <c r="J2112" s="160"/>
      <c r="K2112" s="160"/>
      <c r="L2112" s="160" t="str">
        <f t="shared" ca="1" si="17"/>
        <v>Script 1</v>
      </c>
      <c r="M2112" s="161"/>
      <c r="N2112" s="150"/>
      <c r="O2112" s="150"/>
      <c r="P2112" s="150"/>
      <c r="Q2112" s="150"/>
      <c r="R2112" s="150"/>
      <c r="S2112" s="150"/>
      <c r="T2112" s="150"/>
      <c r="U2112" s="150"/>
      <c r="V2112" s="150"/>
      <c r="W2112" s="150"/>
      <c r="X2112" s="150"/>
      <c r="Y2112" s="150"/>
      <c r="Z2112" s="150"/>
      <c r="AA2112" s="150"/>
    </row>
    <row r="2113" spans="1:27" ht="12.75">
      <c r="A2113" s="150"/>
      <c r="B2113" s="158">
        <f t="shared" si="16"/>
        <v>2105</v>
      </c>
      <c r="C2113" s="159" t="str">
        <f ca="1">IFERROR(__xludf.DUMMYFUNCTION("""COMPUTED_VALUE"""),"Atiqah Natasha")</f>
        <v>Atiqah Natasha</v>
      </c>
      <c r="D2113" s="160" t="str">
        <f ca="1">IFERROR(__xludf.DUMMYFUNCTION("""COMPUTED_VALUE"""),"Aug 20, 2024")</f>
        <v>Aug 20, 2024</v>
      </c>
      <c r="E2113" s="160" t="str">
        <f ca="1">IFERROR(__xludf.DUMMYFUNCTION("""COMPUTED_VALUE"""),"Script 1")</f>
        <v>Script 1</v>
      </c>
      <c r="F2113" s="160"/>
      <c r="G2113" s="160"/>
      <c r="H2113" s="160"/>
      <c r="I2113" s="160"/>
      <c r="J2113" s="160"/>
      <c r="K2113" s="160"/>
      <c r="L2113" s="160" t="str">
        <f t="shared" ca="1" si="17"/>
        <v>Script 1</v>
      </c>
      <c r="M2113" s="161"/>
      <c r="N2113" s="150"/>
      <c r="O2113" s="150"/>
      <c r="P2113" s="150"/>
      <c r="Q2113" s="150"/>
      <c r="R2113" s="150"/>
      <c r="S2113" s="150"/>
      <c r="T2113" s="150"/>
      <c r="U2113" s="150"/>
      <c r="V2113" s="150"/>
      <c r="W2113" s="150"/>
      <c r="X2113" s="150"/>
      <c r="Y2113" s="150"/>
      <c r="Z2113" s="150"/>
      <c r="AA2113" s="150"/>
    </row>
    <row r="2114" spans="1:27" ht="12.75">
      <c r="A2114" s="150"/>
      <c r="B2114" s="158">
        <f t="shared" si="16"/>
        <v>2106</v>
      </c>
      <c r="C2114" s="159" t="str">
        <f ca="1">IFERROR(__xludf.DUMMYFUNCTION("""COMPUTED_VALUE"""),"Faiqah Yahya")</f>
        <v>Faiqah Yahya</v>
      </c>
      <c r="D2114" s="160" t="str">
        <f ca="1">IFERROR(__xludf.DUMMYFUNCTION("""COMPUTED_VALUE"""),"Aug 20, 2024")</f>
        <v>Aug 20, 2024</v>
      </c>
      <c r="E2114" s="160" t="str">
        <f ca="1">IFERROR(__xludf.DUMMYFUNCTION("""COMPUTED_VALUE"""),"Script 1")</f>
        <v>Script 1</v>
      </c>
      <c r="F2114" s="160"/>
      <c r="G2114" s="160"/>
      <c r="H2114" s="160"/>
      <c r="I2114" s="160"/>
      <c r="J2114" s="160"/>
      <c r="K2114" s="160"/>
      <c r="L2114" s="160" t="str">
        <f t="shared" ca="1" si="17"/>
        <v>Script 1</v>
      </c>
      <c r="M2114" s="161"/>
      <c r="N2114" s="150"/>
      <c r="O2114" s="150"/>
      <c r="P2114" s="150"/>
      <c r="Q2114" s="150"/>
      <c r="R2114" s="150"/>
      <c r="S2114" s="150"/>
      <c r="T2114" s="150"/>
      <c r="U2114" s="150"/>
      <c r="V2114" s="150"/>
      <c r="W2114" s="150"/>
      <c r="X2114" s="150"/>
      <c r="Y2114" s="150"/>
      <c r="Z2114" s="150"/>
      <c r="AA2114" s="150"/>
    </row>
    <row r="2115" spans="1:27" ht="12.75">
      <c r="A2115" s="150"/>
      <c r="B2115" s="158">
        <f t="shared" si="16"/>
        <v>2107</v>
      </c>
      <c r="C2115" s="159" t="str">
        <f ca="1">IFERROR(__xludf.DUMMYFUNCTION("""COMPUTED_VALUE"""),"Nur Nadhirah Irdina")</f>
        <v>Nur Nadhirah Irdina</v>
      </c>
      <c r="D2115" s="160" t="str">
        <f ca="1">IFERROR(__xludf.DUMMYFUNCTION("""COMPUTED_VALUE"""),"Aug 20, 2024")</f>
        <v>Aug 20, 2024</v>
      </c>
      <c r="E2115" s="160" t="str">
        <f ca="1">IFERROR(__xludf.DUMMYFUNCTION("""COMPUTED_VALUE"""),"Script 1")</f>
        <v>Script 1</v>
      </c>
      <c r="F2115" s="160"/>
      <c r="G2115" s="160"/>
      <c r="H2115" s="160"/>
      <c r="I2115" s="160"/>
      <c r="J2115" s="160"/>
      <c r="K2115" s="160"/>
      <c r="L2115" s="160" t="str">
        <f t="shared" ca="1" si="17"/>
        <v>Script 1</v>
      </c>
      <c r="M2115" s="161"/>
      <c r="N2115" s="150"/>
      <c r="O2115" s="150"/>
      <c r="P2115" s="150"/>
      <c r="Q2115" s="150"/>
      <c r="R2115" s="150"/>
      <c r="S2115" s="150"/>
      <c r="T2115" s="150"/>
      <c r="U2115" s="150"/>
      <c r="V2115" s="150"/>
      <c r="W2115" s="150"/>
      <c r="X2115" s="150"/>
      <c r="Y2115" s="150"/>
      <c r="Z2115" s="150"/>
      <c r="AA2115" s="150"/>
    </row>
    <row r="2116" spans="1:27" ht="12.75">
      <c r="A2116" s="150"/>
      <c r="B2116" s="158">
        <f t="shared" si="16"/>
        <v>2108</v>
      </c>
      <c r="C2116" s="159" t="str">
        <f ca="1">IFERROR(__xludf.DUMMYFUNCTION("""COMPUTED_VALUE"""),"Mahshitah Mahmood")</f>
        <v>Mahshitah Mahmood</v>
      </c>
      <c r="D2116" s="160" t="str">
        <f ca="1">IFERROR(__xludf.DUMMYFUNCTION("""COMPUTED_VALUE"""),"Aug 20, 2024")</f>
        <v>Aug 20, 2024</v>
      </c>
      <c r="E2116" s="160" t="str">
        <f ca="1">IFERROR(__xludf.DUMMYFUNCTION("""COMPUTED_VALUE"""),"Script 1")</f>
        <v>Script 1</v>
      </c>
      <c r="F2116" s="160"/>
      <c r="G2116" s="160"/>
      <c r="H2116" s="160"/>
      <c r="I2116" s="160"/>
      <c r="J2116" s="160"/>
      <c r="K2116" s="160"/>
      <c r="L2116" s="160" t="str">
        <f t="shared" ca="1" si="17"/>
        <v>Script 1</v>
      </c>
      <c r="M2116" s="161"/>
      <c r="N2116" s="150"/>
      <c r="O2116" s="150"/>
      <c r="P2116" s="150"/>
      <c r="Q2116" s="150"/>
      <c r="R2116" s="150"/>
      <c r="S2116" s="150"/>
      <c r="T2116" s="150"/>
      <c r="U2116" s="150"/>
      <c r="V2116" s="150"/>
      <c r="W2116" s="150"/>
      <c r="X2116" s="150"/>
      <c r="Y2116" s="150"/>
      <c r="Z2116" s="150"/>
      <c r="AA2116" s="150"/>
    </row>
    <row r="2117" spans="1:27" ht="12.75">
      <c r="A2117" s="150"/>
      <c r="B2117" s="158">
        <f t="shared" si="16"/>
        <v>2109</v>
      </c>
      <c r="C2117" s="159" t="str">
        <f ca="1">IFERROR(__xludf.DUMMYFUNCTION("""COMPUTED_VALUE"""),"Khairunnisa' Abdul Halim")</f>
        <v>Khairunnisa' Abdul Halim</v>
      </c>
      <c r="D2117" s="160" t="str">
        <f ca="1">IFERROR(__xludf.DUMMYFUNCTION("""COMPUTED_VALUE"""),"Aug 20, 2024")</f>
        <v>Aug 20, 2024</v>
      </c>
      <c r="E2117" s="160" t="str">
        <f ca="1">IFERROR(__xludf.DUMMYFUNCTION("""COMPUTED_VALUE"""),"Script 1")</f>
        <v>Script 1</v>
      </c>
      <c r="F2117" s="160"/>
      <c r="G2117" s="160"/>
      <c r="H2117" s="160"/>
      <c r="I2117" s="160"/>
      <c r="J2117" s="160"/>
      <c r="K2117" s="160"/>
      <c r="L2117" s="160" t="str">
        <f t="shared" ca="1" si="17"/>
        <v>Script 1</v>
      </c>
      <c r="M2117" s="161"/>
      <c r="N2117" s="150"/>
      <c r="O2117" s="150"/>
      <c r="P2117" s="150"/>
      <c r="Q2117" s="150"/>
      <c r="R2117" s="150"/>
      <c r="S2117" s="150"/>
      <c r="T2117" s="150"/>
      <c r="U2117" s="150"/>
      <c r="V2117" s="150"/>
      <c r="W2117" s="150"/>
      <c r="X2117" s="150"/>
      <c r="Y2117" s="150"/>
      <c r="Z2117" s="150"/>
      <c r="AA2117" s="150"/>
    </row>
    <row r="2118" spans="1:27" ht="12.75">
      <c r="A2118" s="150"/>
      <c r="B2118" s="158">
        <f t="shared" si="16"/>
        <v>2110</v>
      </c>
      <c r="C2118" s="159" t="str">
        <f ca="1">IFERROR(__xludf.DUMMYFUNCTION("""COMPUTED_VALUE"""),"Nur Zuyyin Zayanah")</f>
        <v>Nur Zuyyin Zayanah</v>
      </c>
      <c r="D2118" s="160" t="str">
        <f ca="1">IFERROR(__xludf.DUMMYFUNCTION("""COMPUTED_VALUE"""),"Aug 20, 2024")</f>
        <v>Aug 20, 2024</v>
      </c>
      <c r="E2118" s="160" t="str">
        <f ca="1">IFERROR(__xludf.DUMMYFUNCTION("""COMPUTED_VALUE"""),"Script 1")</f>
        <v>Script 1</v>
      </c>
      <c r="F2118" s="160"/>
      <c r="G2118" s="160"/>
      <c r="H2118" s="160"/>
      <c r="I2118" s="160"/>
      <c r="J2118" s="160"/>
      <c r="K2118" s="160"/>
      <c r="L2118" s="160" t="str">
        <f t="shared" ca="1" si="17"/>
        <v>Script 1</v>
      </c>
      <c r="M2118" s="161"/>
      <c r="N2118" s="150"/>
      <c r="O2118" s="150"/>
      <c r="P2118" s="150"/>
      <c r="Q2118" s="150"/>
      <c r="R2118" s="150"/>
      <c r="S2118" s="150"/>
      <c r="T2118" s="150"/>
      <c r="U2118" s="150"/>
      <c r="V2118" s="150"/>
      <c r="W2118" s="150"/>
      <c r="X2118" s="150"/>
      <c r="Y2118" s="150"/>
      <c r="Z2118" s="150"/>
      <c r="AA2118" s="150"/>
    </row>
    <row r="2119" spans="1:27" ht="12.75">
      <c r="A2119" s="150"/>
      <c r="B2119" s="158">
        <f t="shared" si="16"/>
        <v>2111</v>
      </c>
      <c r="C2119" s="159" t="str">
        <f ca="1">IFERROR(__xludf.DUMMYFUNCTION("""COMPUTED_VALUE"""),"Aliff Aiman Zafridin")</f>
        <v>Aliff Aiman Zafridin</v>
      </c>
      <c r="D2119" s="160" t="str">
        <f ca="1">IFERROR(__xludf.DUMMYFUNCTION("""COMPUTED_VALUE"""),"Aug 20, 2024")</f>
        <v>Aug 20, 2024</v>
      </c>
      <c r="E2119" s="160" t="str">
        <f ca="1">IFERROR(__xludf.DUMMYFUNCTION("""COMPUTED_VALUE"""),"Script 1")</f>
        <v>Script 1</v>
      </c>
      <c r="F2119" s="160"/>
      <c r="G2119" s="160"/>
      <c r="H2119" s="160"/>
      <c r="I2119" s="160"/>
      <c r="J2119" s="160"/>
      <c r="K2119" s="160"/>
      <c r="L2119" s="160" t="str">
        <f t="shared" ca="1" si="17"/>
        <v>Script 1</v>
      </c>
      <c r="M2119" s="161"/>
      <c r="N2119" s="150"/>
      <c r="O2119" s="150"/>
      <c r="P2119" s="150"/>
      <c r="Q2119" s="150"/>
      <c r="R2119" s="150"/>
      <c r="S2119" s="150"/>
      <c r="T2119" s="150"/>
      <c r="U2119" s="150"/>
      <c r="V2119" s="150"/>
      <c r="W2119" s="150"/>
      <c r="X2119" s="150"/>
      <c r="Y2119" s="150"/>
      <c r="Z2119" s="150"/>
      <c r="AA2119" s="150"/>
    </row>
    <row r="2120" spans="1:27" ht="12.75">
      <c r="A2120" s="150"/>
      <c r="B2120" s="158">
        <f t="shared" si="16"/>
        <v>2112</v>
      </c>
      <c r="C2120" s="159" t="str">
        <f ca="1">IFERROR(__xludf.DUMMYFUNCTION("""COMPUTED_VALUE"""),"Aliya Sofea")</f>
        <v>Aliya Sofea</v>
      </c>
      <c r="D2120" s="160" t="str">
        <f ca="1">IFERROR(__xludf.DUMMYFUNCTION("""COMPUTED_VALUE"""),"Aug 20, 2024")</f>
        <v>Aug 20, 2024</v>
      </c>
      <c r="E2120" s="160" t="str">
        <f ca="1">IFERROR(__xludf.DUMMYFUNCTION("""COMPUTED_VALUE"""),"Script 1")</f>
        <v>Script 1</v>
      </c>
      <c r="F2120" s="160"/>
      <c r="G2120" s="160"/>
      <c r="H2120" s="160"/>
      <c r="I2120" s="160"/>
      <c r="J2120" s="160"/>
      <c r="K2120" s="160"/>
      <c r="L2120" s="160" t="str">
        <f t="shared" ca="1" si="17"/>
        <v>Script 1</v>
      </c>
      <c r="M2120" s="161"/>
      <c r="N2120" s="150"/>
      <c r="O2120" s="150"/>
      <c r="P2120" s="150"/>
      <c r="Q2120" s="150"/>
      <c r="R2120" s="150"/>
      <c r="S2120" s="150"/>
      <c r="T2120" s="150"/>
      <c r="U2120" s="150"/>
      <c r="V2120" s="150"/>
      <c r="W2120" s="150"/>
      <c r="X2120" s="150"/>
      <c r="Y2120" s="150"/>
      <c r="Z2120" s="150"/>
      <c r="AA2120" s="150"/>
    </row>
    <row r="2121" spans="1:27" ht="12.75">
      <c r="A2121" s="150"/>
      <c r="B2121" s="158">
        <f t="shared" si="16"/>
        <v>2113</v>
      </c>
      <c r="C2121" s="159" t="str">
        <f ca="1">IFERROR(__xludf.DUMMYFUNCTION("""COMPUTED_VALUE"""),"Ummi Umairah")</f>
        <v>Ummi Umairah</v>
      </c>
      <c r="D2121" s="160" t="str">
        <f ca="1">IFERROR(__xludf.DUMMYFUNCTION("""COMPUTED_VALUE"""),"Aug 20, 2024")</f>
        <v>Aug 20, 2024</v>
      </c>
      <c r="E2121" s="160" t="str">
        <f ca="1">IFERROR(__xludf.DUMMYFUNCTION("""COMPUTED_VALUE"""),"Script 1")</f>
        <v>Script 1</v>
      </c>
      <c r="F2121" s="160"/>
      <c r="G2121" s="160"/>
      <c r="H2121" s="160"/>
      <c r="I2121" s="160"/>
      <c r="J2121" s="160"/>
      <c r="K2121" s="160"/>
      <c r="L2121" s="160" t="str">
        <f t="shared" ca="1" si="17"/>
        <v>Script 1</v>
      </c>
      <c r="M2121" s="161"/>
      <c r="N2121" s="150"/>
      <c r="O2121" s="150"/>
      <c r="P2121" s="150"/>
      <c r="Q2121" s="150"/>
      <c r="R2121" s="150"/>
      <c r="S2121" s="150"/>
      <c r="T2121" s="150"/>
      <c r="U2121" s="150"/>
      <c r="V2121" s="150"/>
      <c r="W2121" s="150"/>
      <c r="X2121" s="150"/>
      <c r="Y2121" s="150"/>
      <c r="Z2121" s="150"/>
      <c r="AA2121" s="150"/>
    </row>
    <row r="2122" spans="1:27" ht="12.75">
      <c r="A2122" s="150"/>
      <c r="B2122" s="158">
        <f t="shared" si="16"/>
        <v>2114</v>
      </c>
      <c r="C2122" s="159" t="str">
        <f ca="1">IFERROR(__xludf.DUMMYFUNCTION("""COMPUTED_VALUE"""),"Lisa Afreena")</f>
        <v>Lisa Afreena</v>
      </c>
      <c r="D2122" s="160" t="str">
        <f ca="1">IFERROR(__xludf.DUMMYFUNCTION("""COMPUTED_VALUE"""),"Aug 20, 2024")</f>
        <v>Aug 20, 2024</v>
      </c>
      <c r="E2122" s="160" t="str">
        <f ca="1">IFERROR(__xludf.DUMMYFUNCTION("""COMPUTED_VALUE"""),"Script 1")</f>
        <v>Script 1</v>
      </c>
      <c r="F2122" s="160"/>
      <c r="G2122" s="160"/>
      <c r="H2122" s="160"/>
      <c r="I2122" s="160"/>
      <c r="J2122" s="160"/>
      <c r="K2122" s="160"/>
      <c r="L2122" s="160" t="str">
        <f t="shared" ca="1" si="17"/>
        <v>Script 1</v>
      </c>
      <c r="M2122" s="161"/>
      <c r="N2122" s="150"/>
      <c r="O2122" s="150"/>
      <c r="P2122" s="150"/>
      <c r="Q2122" s="150"/>
      <c r="R2122" s="150"/>
      <c r="S2122" s="150"/>
      <c r="T2122" s="150"/>
      <c r="U2122" s="150"/>
      <c r="V2122" s="150"/>
      <c r="W2122" s="150"/>
      <c r="X2122" s="150"/>
      <c r="Y2122" s="150"/>
      <c r="Z2122" s="150"/>
      <c r="AA2122" s="150"/>
    </row>
    <row r="2123" spans="1:27" ht="12.75">
      <c r="A2123" s="150"/>
      <c r="B2123" s="158">
        <f t="shared" si="16"/>
        <v>2115</v>
      </c>
      <c r="C2123" s="159" t="str">
        <f ca="1">IFERROR(__xludf.DUMMYFUNCTION("""COMPUTED_VALUE"""),"aini hanani")</f>
        <v>aini hanani</v>
      </c>
      <c r="D2123" s="160" t="str">
        <f ca="1">IFERROR(__xludf.DUMMYFUNCTION("""COMPUTED_VALUE"""),"Aug 20, 2024")</f>
        <v>Aug 20, 2024</v>
      </c>
      <c r="E2123" s="160" t="str">
        <f ca="1">IFERROR(__xludf.DUMMYFUNCTION("""COMPUTED_VALUE"""),"Script 1")</f>
        <v>Script 1</v>
      </c>
      <c r="F2123" s="160"/>
      <c r="G2123" s="160"/>
      <c r="H2123" s="160"/>
      <c r="I2123" s="160"/>
      <c r="J2123" s="160"/>
      <c r="K2123" s="160"/>
      <c r="L2123" s="160" t="str">
        <f t="shared" ca="1" si="17"/>
        <v>Script 1</v>
      </c>
      <c r="M2123" s="161"/>
      <c r="N2123" s="150"/>
      <c r="O2123" s="150"/>
      <c r="P2123" s="150"/>
      <c r="Q2123" s="150"/>
      <c r="R2123" s="150"/>
      <c r="S2123" s="150"/>
      <c r="T2123" s="150"/>
      <c r="U2123" s="150"/>
      <c r="V2123" s="150"/>
      <c r="W2123" s="150"/>
      <c r="X2123" s="150"/>
      <c r="Y2123" s="150"/>
      <c r="Z2123" s="150"/>
      <c r="AA2123" s="150"/>
    </row>
    <row r="2124" spans="1:27" ht="12.75">
      <c r="A2124" s="150"/>
      <c r="B2124" s="158">
        <f t="shared" si="16"/>
        <v>2116</v>
      </c>
      <c r="C2124" s="159" t="str">
        <f ca="1">IFERROR(__xludf.DUMMYFUNCTION("""COMPUTED_VALUE"""),"Mohd Erwan")</f>
        <v>Mohd Erwan</v>
      </c>
      <c r="D2124" s="160" t="str">
        <f ca="1">IFERROR(__xludf.DUMMYFUNCTION("""COMPUTED_VALUE"""),"Aug 20, 2024")</f>
        <v>Aug 20, 2024</v>
      </c>
      <c r="E2124" s="160" t="str">
        <f ca="1">IFERROR(__xludf.DUMMYFUNCTION("""COMPUTED_VALUE"""),"Script 1")</f>
        <v>Script 1</v>
      </c>
      <c r="F2124" s="160"/>
      <c r="G2124" s="160"/>
      <c r="H2124" s="160"/>
      <c r="I2124" s="160"/>
      <c r="J2124" s="160"/>
      <c r="K2124" s="160"/>
      <c r="L2124" s="160" t="str">
        <f t="shared" ca="1" si="17"/>
        <v>Script 1</v>
      </c>
      <c r="M2124" s="161"/>
      <c r="N2124" s="150"/>
      <c r="O2124" s="150"/>
      <c r="P2124" s="150"/>
      <c r="Q2124" s="150"/>
      <c r="R2124" s="150"/>
      <c r="S2124" s="150"/>
      <c r="T2124" s="150"/>
      <c r="U2124" s="150"/>
      <c r="V2124" s="150"/>
      <c r="W2124" s="150"/>
      <c r="X2124" s="150"/>
      <c r="Y2124" s="150"/>
      <c r="Z2124" s="150"/>
      <c r="AA2124" s="150"/>
    </row>
    <row r="2125" spans="1:27" ht="12.75">
      <c r="A2125" s="150"/>
      <c r="B2125" s="158">
        <f t="shared" si="16"/>
        <v>2117</v>
      </c>
      <c r="C2125" s="159" t="str">
        <f ca="1">IFERROR(__xludf.DUMMYFUNCTION("""COMPUTED_VALUE"""),"Nur Shameera Rahim")</f>
        <v>Nur Shameera Rahim</v>
      </c>
      <c r="D2125" s="160" t="str">
        <f ca="1">IFERROR(__xludf.DUMMYFUNCTION("""COMPUTED_VALUE"""),"Aug 20, 2024")</f>
        <v>Aug 20, 2024</v>
      </c>
      <c r="E2125" s="160" t="str">
        <f ca="1">IFERROR(__xludf.DUMMYFUNCTION("""COMPUTED_VALUE"""),"Script 1")</f>
        <v>Script 1</v>
      </c>
      <c r="F2125" s="160"/>
      <c r="G2125" s="160"/>
      <c r="H2125" s="160"/>
      <c r="I2125" s="160"/>
      <c r="J2125" s="160"/>
      <c r="K2125" s="160"/>
      <c r="L2125" s="160" t="str">
        <f t="shared" ca="1" si="17"/>
        <v>Script 1</v>
      </c>
      <c r="M2125" s="161"/>
      <c r="N2125" s="150"/>
      <c r="O2125" s="150"/>
      <c r="P2125" s="150"/>
      <c r="Q2125" s="150"/>
      <c r="R2125" s="150"/>
      <c r="S2125" s="150"/>
      <c r="T2125" s="150"/>
      <c r="U2125" s="150"/>
      <c r="V2125" s="150"/>
      <c r="W2125" s="150"/>
      <c r="X2125" s="150"/>
      <c r="Y2125" s="150"/>
      <c r="Z2125" s="150"/>
      <c r="AA2125" s="150"/>
    </row>
    <row r="2126" spans="1:27" ht="12.75">
      <c r="A2126" s="150"/>
      <c r="B2126" s="158">
        <f t="shared" si="16"/>
        <v>2118</v>
      </c>
      <c r="C2126" s="159" t="str">
        <f ca="1">IFERROR(__xludf.DUMMYFUNCTION("""COMPUTED_VALUE"""),"Afnan Azhar")</f>
        <v>Afnan Azhar</v>
      </c>
      <c r="D2126" s="160" t="str">
        <f ca="1">IFERROR(__xludf.DUMMYFUNCTION("""COMPUTED_VALUE"""),"Aug 20, 2024")</f>
        <v>Aug 20, 2024</v>
      </c>
      <c r="E2126" s="160" t="str">
        <f ca="1">IFERROR(__xludf.DUMMYFUNCTION("""COMPUTED_VALUE"""),"Script 1")</f>
        <v>Script 1</v>
      </c>
      <c r="F2126" s="160"/>
      <c r="G2126" s="160"/>
      <c r="H2126" s="160"/>
      <c r="I2126" s="160"/>
      <c r="J2126" s="160"/>
      <c r="K2126" s="160"/>
      <c r="L2126" s="160" t="str">
        <f t="shared" ca="1" si="17"/>
        <v>Script 1</v>
      </c>
      <c r="M2126" s="161"/>
      <c r="N2126" s="150"/>
      <c r="O2126" s="150"/>
      <c r="P2126" s="150"/>
      <c r="Q2126" s="150"/>
      <c r="R2126" s="150"/>
      <c r="S2126" s="150"/>
      <c r="T2126" s="150"/>
      <c r="U2126" s="150"/>
      <c r="V2126" s="150"/>
      <c r="W2126" s="150"/>
      <c r="X2126" s="150"/>
      <c r="Y2126" s="150"/>
      <c r="Z2126" s="150"/>
      <c r="AA2126" s="150"/>
    </row>
    <row r="2127" spans="1:27" ht="12.75">
      <c r="A2127" s="150"/>
      <c r="B2127" s="158">
        <f t="shared" si="16"/>
        <v>2119</v>
      </c>
      <c r="C2127" s="159" t="str">
        <f ca="1">IFERROR(__xludf.DUMMYFUNCTION("""COMPUTED_VALUE"""),"Nur Najihah Abd Basir")</f>
        <v>Nur Najihah Abd Basir</v>
      </c>
      <c r="D2127" s="160" t="str">
        <f ca="1">IFERROR(__xludf.DUMMYFUNCTION("""COMPUTED_VALUE"""),"Aug 20, 2024")</f>
        <v>Aug 20, 2024</v>
      </c>
      <c r="E2127" s="160" t="str">
        <f ca="1">IFERROR(__xludf.DUMMYFUNCTION("""COMPUTED_VALUE"""),"Script 1")</f>
        <v>Script 1</v>
      </c>
      <c r="F2127" s="160"/>
      <c r="G2127" s="160"/>
      <c r="H2127" s="160"/>
      <c r="I2127" s="160"/>
      <c r="J2127" s="160"/>
      <c r="K2127" s="160"/>
      <c r="L2127" s="160" t="str">
        <f t="shared" ca="1" si="17"/>
        <v>Script 1</v>
      </c>
      <c r="M2127" s="161"/>
      <c r="N2127" s="150"/>
      <c r="O2127" s="150"/>
      <c r="P2127" s="150"/>
      <c r="Q2127" s="150"/>
      <c r="R2127" s="150"/>
      <c r="S2127" s="150"/>
      <c r="T2127" s="150"/>
      <c r="U2127" s="150"/>
      <c r="V2127" s="150"/>
      <c r="W2127" s="150"/>
      <c r="X2127" s="150"/>
      <c r="Y2127" s="150"/>
      <c r="Z2127" s="150"/>
      <c r="AA2127" s="150"/>
    </row>
    <row r="2128" spans="1:27" ht="12.75">
      <c r="A2128" s="150"/>
      <c r="B2128" s="158">
        <f t="shared" si="16"/>
        <v>2120</v>
      </c>
      <c r="C2128" s="159" t="str">
        <f ca="1">IFERROR(__xludf.DUMMYFUNCTION("""COMPUTED_VALUE"""),"Nur Aziemah Binti Mohd Zainal")</f>
        <v>Nur Aziemah Binti Mohd Zainal</v>
      </c>
      <c r="D2128" s="160" t="str">
        <f ca="1">IFERROR(__xludf.DUMMYFUNCTION("""COMPUTED_VALUE"""),"Aug 20, 2024")</f>
        <v>Aug 20, 2024</v>
      </c>
      <c r="E2128" s="160" t="str">
        <f ca="1">IFERROR(__xludf.DUMMYFUNCTION("""COMPUTED_VALUE"""),"Script 1")</f>
        <v>Script 1</v>
      </c>
      <c r="F2128" s="160"/>
      <c r="G2128" s="160"/>
      <c r="H2128" s="160"/>
      <c r="I2128" s="160"/>
      <c r="J2128" s="160"/>
      <c r="K2128" s="160"/>
      <c r="L2128" s="160" t="str">
        <f t="shared" ca="1" si="17"/>
        <v>Script 1</v>
      </c>
      <c r="M2128" s="161"/>
      <c r="N2128" s="150"/>
      <c r="O2128" s="150"/>
      <c r="P2128" s="150"/>
      <c r="Q2128" s="150"/>
      <c r="R2128" s="150"/>
      <c r="S2128" s="150"/>
      <c r="T2128" s="150"/>
      <c r="U2128" s="150"/>
      <c r="V2128" s="150"/>
      <c r="W2128" s="150"/>
      <c r="X2128" s="150"/>
      <c r="Y2128" s="150"/>
      <c r="Z2128" s="150"/>
      <c r="AA2128" s="150"/>
    </row>
    <row r="2129" spans="1:27" ht="12.75">
      <c r="A2129" s="150"/>
      <c r="B2129" s="158">
        <f t="shared" si="16"/>
        <v>2121</v>
      </c>
      <c r="C2129" s="159" t="str">
        <f ca="1">IFERROR(__xludf.DUMMYFUNCTION("""COMPUTED_VALUE"""),"Mohd Saiful Azimi Mahmud")</f>
        <v>Mohd Saiful Azimi Mahmud</v>
      </c>
      <c r="D2129" s="160" t="str">
        <f ca="1">IFERROR(__xludf.DUMMYFUNCTION("""COMPUTED_VALUE"""),"Aug 20, 2024")</f>
        <v>Aug 20, 2024</v>
      </c>
      <c r="E2129" s="160" t="str">
        <f ca="1">IFERROR(__xludf.DUMMYFUNCTION("""COMPUTED_VALUE"""),"Script 1")</f>
        <v>Script 1</v>
      </c>
      <c r="F2129" s="160"/>
      <c r="G2129" s="160"/>
      <c r="H2129" s="160"/>
      <c r="I2129" s="160"/>
      <c r="J2129" s="160"/>
      <c r="K2129" s="160"/>
      <c r="L2129" s="160" t="str">
        <f t="shared" ca="1" si="17"/>
        <v>Script 1</v>
      </c>
      <c r="M2129" s="161"/>
      <c r="N2129" s="150"/>
      <c r="O2129" s="150"/>
      <c r="P2129" s="150"/>
      <c r="Q2129" s="150"/>
      <c r="R2129" s="150"/>
      <c r="S2129" s="150"/>
      <c r="T2129" s="150"/>
      <c r="U2129" s="150"/>
      <c r="V2129" s="150"/>
      <c r="W2129" s="150"/>
      <c r="X2129" s="150"/>
      <c r="Y2129" s="150"/>
      <c r="Z2129" s="150"/>
      <c r="AA2129" s="150"/>
    </row>
    <row r="2130" spans="1:27" ht="12.75">
      <c r="A2130" s="150"/>
      <c r="B2130" s="158">
        <f t="shared" si="16"/>
        <v>2122</v>
      </c>
      <c r="C2130" s="159" t="str">
        <f ca="1">IFERROR(__xludf.DUMMYFUNCTION("""COMPUTED_VALUE"""),"ANIQ IZDIHAR KHUZAIRI")</f>
        <v>ANIQ IZDIHAR KHUZAIRI</v>
      </c>
      <c r="D2130" s="160" t="str">
        <f ca="1">IFERROR(__xludf.DUMMYFUNCTION("""COMPUTED_VALUE"""),"Aug 20, 2024")</f>
        <v>Aug 20, 2024</v>
      </c>
      <c r="E2130" s="160" t="str">
        <f ca="1">IFERROR(__xludf.DUMMYFUNCTION("""COMPUTED_VALUE"""),"Script 1")</f>
        <v>Script 1</v>
      </c>
      <c r="F2130" s="160"/>
      <c r="G2130" s="160"/>
      <c r="H2130" s="160"/>
      <c r="I2130" s="160"/>
      <c r="J2130" s="160"/>
      <c r="K2130" s="160"/>
      <c r="L2130" s="160" t="str">
        <f t="shared" ca="1" si="17"/>
        <v>Script 1</v>
      </c>
      <c r="M2130" s="161"/>
      <c r="N2130" s="150"/>
      <c r="O2130" s="150"/>
      <c r="P2130" s="150"/>
      <c r="Q2130" s="150"/>
      <c r="R2130" s="150"/>
      <c r="S2130" s="150"/>
      <c r="T2130" s="150"/>
      <c r="U2130" s="150"/>
      <c r="V2130" s="150"/>
      <c r="W2130" s="150"/>
      <c r="X2130" s="150"/>
      <c r="Y2130" s="150"/>
      <c r="Z2130" s="150"/>
      <c r="AA2130" s="150"/>
    </row>
    <row r="2131" spans="1:27" ht="12.75">
      <c r="A2131" s="150"/>
      <c r="B2131" s="158">
        <f t="shared" si="16"/>
        <v>2123</v>
      </c>
      <c r="C2131" s="159" t="str">
        <f ca="1">IFERROR(__xludf.DUMMYFUNCTION("""COMPUTED_VALUE"""),"Nur Fatimah binti Ramli")</f>
        <v>Nur Fatimah binti Ramli</v>
      </c>
      <c r="D2131" s="160" t="str">
        <f ca="1">IFERROR(__xludf.DUMMYFUNCTION("""COMPUTED_VALUE"""),"Aug 20, 2024")</f>
        <v>Aug 20, 2024</v>
      </c>
      <c r="E2131" s="160" t="str">
        <f ca="1">IFERROR(__xludf.DUMMYFUNCTION("""COMPUTED_VALUE"""),"Script 1")</f>
        <v>Script 1</v>
      </c>
      <c r="F2131" s="160"/>
      <c r="G2131" s="160"/>
      <c r="H2131" s="160"/>
      <c r="I2131" s="160"/>
      <c r="J2131" s="160"/>
      <c r="K2131" s="160"/>
      <c r="L2131" s="160" t="str">
        <f t="shared" ca="1" si="17"/>
        <v>Script 1</v>
      </c>
      <c r="M2131" s="161"/>
      <c r="N2131" s="150"/>
      <c r="O2131" s="150"/>
      <c r="P2131" s="150"/>
      <c r="Q2131" s="150"/>
      <c r="R2131" s="150"/>
      <c r="S2131" s="150"/>
      <c r="T2131" s="150"/>
      <c r="U2131" s="150"/>
      <c r="V2131" s="150"/>
      <c r="W2131" s="150"/>
      <c r="X2131" s="150"/>
      <c r="Y2131" s="150"/>
      <c r="Z2131" s="150"/>
      <c r="AA2131" s="150"/>
    </row>
    <row r="2132" spans="1:27" ht="12.75">
      <c r="A2132" s="150"/>
      <c r="B2132" s="158">
        <f t="shared" si="16"/>
        <v>2124</v>
      </c>
      <c r="C2132" s="159" t="str">
        <f ca="1">IFERROR(__xludf.DUMMYFUNCTION("""COMPUTED_VALUE"""),"Hidayah Abjan")</f>
        <v>Hidayah Abjan</v>
      </c>
      <c r="D2132" s="160" t="str">
        <f ca="1">IFERROR(__xludf.DUMMYFUNCTION("""COMPUTED_VALUE"""),"Aug 20, 2024")</f>
        <v>Aug 20, 2024</v>
      </c>
      <c r="E2132" s="160" t="str">
        <f ca="1">IFERROR(__xludf.DUMMYFUNCTION("""COMPUTED_VALUE"""),"Script 1")</f>
        <v>Script 1</v>
      </c>
      <c r="F2132" s="160"/>
      <c r="G2132" s="160"/>
      <c r="H2132" s="160"/>
      <c r="I2132" s="160"/>
      <c r="J2132" s="160"/>
      <c r="K2132" s="160"/>
      <c r="L2132" s="160" t="str">
        <f t="shared" ca="1" si="17"/>
        <v>Script 1</v>
      </c>
      <c r="M2132" s="161"/>
      <c r="N2132" s="150"/>
      <c r="O2132" s="150"/>
      <c r="P2132" s="150"/>
      <c r="Q2132" s="150"/>
      <c r="R2132" s="150"/>
      <c r="S2132" s="150"/>
      <c r="T2132" s="150"/>
      <c r="U2132" s="150"/>
      <c r="V2132" s="150"/>
      <c r="W2132" s="150"/>
      <c r="X2132" s="150"/>
      <c r="Y2132" s="150"/>
      <c r="Z2132" s="150"/>
      <c r="AA2132" s="150"/>
    </row>
    <row r="2133" spans="1:27" ht="12.75">
      <c r="A2133" s="150"/>
      <c r="B2133" s="158">
        <f t="shared" si="16"/>
        <v>2125</v>
      </c>
      <c r="C2133" s="159" t="str">
        <f ca="1">IFERROR(__xludf.DUMMYFUNCTION("""COMPUTED_VALUE"""),"MUHAMMAD AMIRUL HAFIZ BIN MOHD RADZAI")</f>
        <v>MUHAMMAD AMIRUL HAFIZ BIN MOHD RADZAI</v>
      </c>
      <c r="D2133" s="160" t="str">
        <f ca="1">IFERROR(__xludf.DUMMYFUNCTION("""COMPUTED_VALUE"""),"Aug 20, 2024")</f>
        <v>Aug 20, 2024</v>
      </c>
      <c r="E2133" s="160" t="str">
        <f ca="1">IFERROR(__xludf.DUMMYFUNCTION("""COMPUTED_VALUE"""),"Script 1")</f>
        <v>Script 1</v>
      </c>
      <c r="F2133" s="160"/>
      <c r="G2133" s="160"/>
      <c r="H2133" s="160"/>
      <c r="I2133" s="160"/>
      <c r="J2133" s="160"/>
      <c r="K2133" s="160"/>
      <c r="L2133" s="160" t="str">
        <f t="shared" ca="1" si="17"/>
        <v>Script 1</v>
      </c>
      <c r="M2133" s="161"/>
      <c r="N2133" s="150"/>
      <c r="O2133" s="150"/>
      <c r="P2133" s="150"/>
      <c r="Q2133" s="150"/>
      <c r="R2133" s="150"/>
      <c r="S2133" s="150"/>
      <c r="T2133" s="150"/>
      <c r="U2133" s="150"/>
      <c r="V2133" s="150"/>
      <c r="W2133" s="150"/>
      <c r="X2133" s="150"/>
      <c r="Y2133" s="150"/>
      <c r="Z2133" s="150"/>
      <c r="AA2133" s="150"/>
    </row>
    <row r="2134" spans="1:27" ht="12.75">
      <c r="A2134" s="150"/>
      <c r="B2134" s="158">
        <f t="shared" si="16"/>
        <v>2126</v>
      </c>
      <c r="C2134" s="159" t="str">
        <f ca="1">IFERROR(__xludf.DUMMYFUNCTION("""COMPUTED_VALUE"""),"Wan Nur Farzana Wan Safwan")</f>
        <v>Wan Nur Farzana Wan Safwan</v>
      </c>
      <c r="D2134" s="160" t="str">
        <f ca="1">IFERROR(__xludf.DUMMYFUNCTION("""COMPUTED_VALUE"""),"Aug 20, 2024")</f>
        <v>Aug 20, 2024</v>
      </c>
      <c r="E2134" s="160" t="str">
        <f ca="1">IFERROR(__xludf.DUMMYFUNCTION("""COMPUTED_VALUE"""),"Script 1")</f>
        <v>Script 1</v>
      </c>
      <c r="F2134" s="160"/>
      <c r="G2134" s="160"/>
      <c r="H2134" s="160"/>
      <c r="I2134" s="160"/>
      <c r="J2134" s="160"/>
      <c r="K2134" s="160"/>
      <c r="L2134" s="160" t="str">
        <f t="shared" ca="1" si="17"/>
        <v>Script 1</v>
      </c>
      <c r="M2134" s="161"/>
      <c r="N2134" s="150"/>
      <c r="O2134" s="150"/>
      <c r="P2134" s="150"/>
      <c r="Q2134" s="150"/>
      <c r="R2134" s="150"/>
      <c r="S2134" s="150"/>
      <c r="T2134" s="150"/>
      <c r="U2134" s="150"/>
      <c r="V2134" s="150"/>
      <c r="W2134" s="150"/>
      <c r="X2134" s="150"/>
      <c r="Y2134" s="150"/>
      <c r="Z2134" s="150"/>
      <c r="AA2134" s="150"/>
    </row>
    <row r="2135" spans="1:27" ht="12.75">
      <c r="A2135" s="150"/>
      <c r="B2135" s="158">
        <f t="shared" si="16"/>
        <v>2127</v>
      </c>
      <c r="C2135" s="159" t="str">
        <f ca="1">IFERROR(__xludf.DUMMYFUNCTION("""COMPUTED_VALUE"""),"Syaza Amirah")</f>
        <v>Syaza Amirah</v>
      </c>
      <c r="D2135" s="160" t="str">
        <f ca="1">IFERROR(__xludf.DUMMYFUNCTION("""COMPUTED_VALUE"""),"Aug 20, 2024")</f>
        <v>Aug 20, 2024</v>
      </c>
      <c r="E2135" s="160" t="str">
        <f ca="1">IFERROR(__xludf.DUMMYFUNCTION("""COMPUTED_VALUE"""),"Script 1")</f>
        <v>Script 1</v>
      </c>
      <c r="F2135" s="160"/>
      <c r="G2135" s="160"/>
      <c r="H2135" s="160"/>
      <c r="I2135" s="160"/>
      <c r="J2135" s="160"/>
      <c r="K2135" s="160"/>
      <c r="L2135" s="160" t="str">
        <f t="shared" ca="1" si="17"/>
        <v>Script 1</v>
      </c>
      <c r="M2135" s="161"/>
      <c r="N2135" s="150"/>
      <c r="O2135" s="150"/>
      <c r="P2135" s="150"/>
      <c r="Q2135" s="150"/>
      <c r="R2135" s="150"/>
      <c r="S2135" s="150"/>
      <c r="T2135" s="150"/>
      <c r="U2135" s="150"/>
      <c r="V2135" s="150"/>
      <c r="W2135" s="150"/>
      <c r="X2135" s="150"/>
      <c r="Y2135" s="150"/>
      <c r="Z2135" s="150"/>
      <c r="AA2135" s="150"/>
    </row>
    <row r="2136" spans="1:27" ht="12.75">
      <c r="A2136" s="150"/>
      <c r="B2136" s="158">
        <f t="shared" si="16"/>
        <v>2128</v>
      </c>
      <c r="C2136" s="159" t="str">
        <f ca="1">IFERROR(__xludf.DUMMYFUNCTION("""COMPUTED_VALUE"""),"Effarina Hashim")</f>
        <v>Effarina Hashim</v>
      </c>
      <c r="D2136" s="160" t="str">
        <f ca="1">IFERROR(__xludf.DUMMYFUNCTION("""COMPUTED_VALUE"""),"Aug 20, 2024")</f>
        <v>Aug 20, 2024</v>
      </c>
      <c r="E2136" s="160" t="str">
        <f ca="1">IFERROR(__xludf.DUMMYFUNCTION("""COMPUTED_VALUE"""),"Script 1")</f>
        <v>Script 1</v>
      </c>
      <c r="F2136" s="160"/>
      <c r="G2136" s="160"/>
      <c r="H2136" s="160"/>
      <c r="I2136" s="160"/>
      <c r="J2136" s="160"/>
      <c r="K2136" s="160"/>
      <c r="L2136" s="160" t="str">
        <f t="shared" ca="1" si="17"/>
        <v>Script 1</v>
      </c>
      <c r="M2136" s="161"/>
      <c r="N2136" s="150"/>
      <c r="O2136" s="150"/>
      <c r="P2136" s="150"/>
      <c r="Q2136" s="150"/>
      <c r="R2136" s="150"/>
      <c r="S2136" s="150"/>
      <c r="T2136" s="150"/>
      <c r="U2136" s="150"/>
      <c r="V2136" s="150"/>
      <c r="W2136" s="150"/>
      <c r="X2136" s="150"/>
      <c r="Y2136" s="150"/>
      <c r="Z2136" s="150"/>
      <c r="AA2136" s="150"/>
    </row>
    <row r="2137" spans="1:27" ht="12.75">
      <c r="A2137" s="150"/>
      <c r="B2137" s="158">
        <f t="shared" si="16"/>
        <v>2129</v>
      </c>
      <c r="C2137" s="159" t="str">
        <f ca="1">IFERROR(__xludf.DUMMYFUNCTION("""COMPUTED_VALUE"""),"Wahida Rahim")</f>
        <v>Wahida Rahim</v>
      </c>
      <c r="D2137" s="160" t="str">
        <f ca="1">IFERROR(__xludf.DUMMYFUNCTION("""COMPUTED_VALUE"""),"Aug 20, 2024")</f>
        <v>Aug 20, 2024</v>
      </c>
      <c r="E2137" s="160" t="str">
        <f ca="1">IFERROR(__xludf.DUMMYFUNCTION("""COMPUTED_VALUE"""),"Script 1")</f>
        <v>Script 1</v>
      </c>
      <c r="F2137" s="160"/>
      <c r="G2137" s="160"/>
      <c r="H2137" s="160"/>
      <c r="I2137" s="160"/>
      <c r="J2137" s="160"/>
      <c r="K2137" s="160"/>
      <c r="L2137" s="160" t="str">
        <f t="shared" ca="1" si="17"/>
        <v>Script 1</v>
      </c>
      <c r="M2137" s="161"/>
      <c r="N2137" s="150"/>
      <c r="O2137" s="150"/>
      <c r="P2137" s="150"/>
      <c r="Q2137" s="150"/>
      <c r="R2137" s="150"/>
      <c r="S2137" s="150"/>
      <c r="T2137" s="150"/>
      <c r="U2137" s="150"/>
      <c r="V2137" s="150"/>
      <c r="W2137" s="150"/>
      <c r="X2137" s="150"/>
      <c r="Y2137" s="150"/>
      <c r="Z2137" s="150"/>
      <c r="AA2137" s="150"/>
    </row>
    <row r="2138" spans="1:27" ht="12.75">
      <c r="A2138" s="150"/>
      <c r="B2138" s="158">
        <f t="shared" si="16"/>
        <v>2130</v>
      </c>
      <c r="C2138" s="159" t="str">
        <f ca="1">IFERROR(__xludf.DUMMYFUNCTION("""COMPUTED_VALUE"""),"Azri Azhar")</f>
        <v>Azri Azhar</v>
      </c>
      <c r="D2138" s="160" t="str">
        <f ca="1">IFERROR(__xludf.DUMMYFUNCTION("""COMPUTED_VALUE"""),"Aug 20, 2024")</f>
        <v>Aug 20, 2024</v>
      </c>
      <c r="E2138" s="160" t="str">
        <f ca="1">IFERROR(__xludf.DUMMYFUNCTION("""COMPUTED_VALUE"""),"Script 1")</f>
        <v>Script 1</v>
      </c>
      <c r="F2138" s="160"/>
      <c r="G2138" s="160"/>
      <c r="H2138" s="160"/>
      <c r="I2138" s="160"/>
      <c r="J2138" s="160"/>
      <c r="K2138" s="160"/>
      <c r="L2138" s="160" t="str">
        <f t="shared" ca="1" si="17"/>
        <v>Script 1</v>
      </c>
      <c r="M2138" s="161"/>
      <c r="N2138" s="150"/>
      <c r="O2138" s="150"/>
      <c r="P2138" s="150"/>
      <c r="Q2138" s="150"/>
      <c r="R2138" s="150"/>
      <c r="S2138" s="150"/>
      <c r="T2138" s="150"/>
      <c r="U2138" s="150"/>
      <c r="V2138" s="150"/>
      <c r="W2138" s="150"/>
      <c r="X2138" s="150"/>
      <c r="Y2138" s="150"/>
      <c r="Z2138" s="150"/>
      <c r="AA2138" s="150"/>
    </row>
    <row r="2139" spans="1:27" ht="12.75">
      <c r="A2139" s="150"/>
      <c r="B2139" s="158">
        <f t="shared" si="16"/>
        <v>2131</v>
      </c>
      <c r="C2139" s="159" t="str">
        <f ca="1">IFERROR(__xludf.DUMMYFUNCTION("""COMPUTED_VALUE"""),"Sakinah Ishak")</f>
        <v>Sakinah Ishak</v>
      </c>
      <c r="D2139" s="160" t="str">
        <f ca="1">IFERROR(__xludf.DUMMYFUNCTION("""COMPUTED_VALUE"""),"Aug 20, 2024")</f>
        <v>Aug 20, 2024</v>
      </c>
      <c r="E2139" s="160" t="str">
        <f ca="1">IFERROR(__xludf.DUMMYFUNCTION("""COMPUTED_VALUE"""),"Script 1")</f>
        <v>Script 1</v>
      </c>
      <c r="F2139" s="160"/>
      <c r="G2139" s="160"/>
      <c r="H2139" s="160"/>
      <c r="I2139" s="160"/>
      <c r="J2139" s="160"/>
      <c r="K2139" s="160"/>
      <c r="L2139" s="160" t="str">
        <f t="shared" ca="1" si="17"/>
        <v>Script 1</v>
      </c>
      <c r="M2139" s="161"/>
      <c r="N2139" s="150"/>
      <c r="O2139" s="150"/>
      <c r="P2139" s="150"/>
      <c r="Q2139" s="150"/>
      <c r="R2139" s="150"/>
      <c r="S2139" s="150"/>
      <c r="T2139" s="150"/>
      <c r="U2139" s="150"/>
      <c r="V2139" s="150"/>
      <c r="W2139" s="150"/>
      <c r="X2139" s="150"/>
      <c r="Y2139" s="150"/>
      <c r="Z2139" s="150"/>
      <c r="AA2139" s="150"/>
    </row>
    <row r="2140" spans="1:27" ht="12.75">
      <c r="A2140" s="150"/>
      <c r="B2140" s="158">
        <f t="shared" si="16"/>
        <v>2132</v>
      </c>
      <c r="C2140" s="159" t="str">
        <f ca="1">IFERROR(__xludf.DUMMYFUNCTION("""COMPUTED_VALUE"""),"Khairina Batrisyia Aina Mohd Rizal")</f>
        <v>Khairina Batrisyia Aina Mohd Rizal</v>
      </c>
      <c r="D2140" s="160" t="str">
        <f ca="1">IFERROR(__xludf.DUMMYFUNCTION("""COMPUTED_VALUE"""),"Aug 20, 2024")</f>
        <v>Aug 20, 2024</v>
      </c>
      <c r="E2140" s="160" t="str">
        <f ca="1">IFERROR(__xludf.DUMMYFUNCTION("""COMPUTED_VALUE"""),"Script 1")</f>
        <v>Script 1</v>
      </c>
      <c r="F2140" s="160"/>
      <c r="G2140" s="160"/>
      <c r="H2140" s="160"/>
      <c r="I2140" s="160"/>
      <c r="J2140" s="160"/>
      <c r="K2140" s="160"/>
      <c r="L2140" s="160" t="str">
        <f t="shared" ca="1" si="17"/>
        <v>Script 1</v>
      </c>
      <c r="M2140" s="161"/>
      <c r="N2140" s="150"/>
      <c r="O2140" s="150"/>
      <c r="P2140" s="150"/>
      <c r="Q2140" s="150"/>
      <c r="R2140" s="150"/>
      <c r="S2140" s="150"/>
      <c r="T2140" s="150"/>
      <c r="U2140" s="150"/>
      <c r="V2140" s="150"/>
      <c r="W2140" s="150"/>
      <c r="X2140" s="150"/>
      <c r="Y2140" s="150"/>
      <c r="Z2140" s="150"/>
      <c r="AA2140" s="150"/>
    </row>
    <row r="2141" spans="1:27" ht="12.75">
      <c r="A2141" s="150"/>
      <c r="B2141" s="158">
        <f t="shared" si="16"/>
        <v>2133</v>
      </c>
      <c r="C2141" s="159" t="str">
        <f ca="1">IFERROR(__xludf.DUMMYFUNCTION("""COMPUTED_VALUE"""),"Noratiqah Yusop")</f>
        <v>Noratiqah Yusop</v>
      </c>
      <c r="D2141" s="160" t="str">
        <f ca="1">IFERROR(__xludf.DUMMYFUNCTION("""COMPUTED_VALUE"""),"Aug 20, 2024")</f>
        <v>Aug 20, 2024</v>
      </c>
      <c r="E2141" s="160" t="str">
        <f ca="1">IFERROR(__xludf.DUMMYFUNCTION("""COMPUTED_VALUE"""),"Script 1")</f>
        <v>Script 1</v>
      </c>
      <c r="F2141" s="160"/>
      <c r="G2141" s="160"/>
      <c r="H2141" s="160"/>
      <c r="I2141" s="160"/>
      <c r="J2141" s="160"/>
      <c r="K2141" s="160"/>
      <c r="L2141" s="160" t="str">
        <f t="shared" ca="1" si="17"/>
        <v>Script 1</v>
      </c>
      <c r="M2141" s="161"/>
      <c r="N2141" s="150"/>
      <c r="O2141" s="150"/>
      <c r="P2141" s="150"/>
      <c r="Q2141" s="150"/>
      <c r="R2141" s="150"/>
      <c r="S2141" s="150"/>
      <c r="T2141" s="150"/>
      <c r="U2141" s="150"/>
      <c r="V2141" s="150"/>
      <c r="W2141" s="150"/>
      <c r="X2141" s="150"/>
      <c r="Y2141" s="150"/>
      <c r="Z2141" s="150"/>
      <c r="AA2141" s="150"/>
    </row>
    <row r="2142" spans="1:27" ht="12.75">
      <c r="A2142" s="150"/>
      <c r="B2142" s="158">
        <f t="shared" si="16"/>
        <v>2134</v>
      </c>
      <c r="C2142" s="159" t="str">
        <f ca="1">IFERROR(__xludf.DUMMYFUNCTION("""COMPUTED_VALUE"""),"Siti Nur Aisya Othman")</f>
        <v>Siti Nur Aisya Othman</v>
      </c>
      <c r="D2142" s="160" t="str">
        <f ca="1">IFERROR(__xludf.DUMMYFUNCTION("""COMPUTED_VALUE"""),"Aug 20, 2024")</f>
        <v>Aug 20, 2024</v>
      </c>
      <c r="E2142" s="160" t="str">
        <f ca="1">IFERROR(__xludf.DUMMYFUNCTION("""COMPUTED_VALUE"""),"Script 1")</f>
        <v>Script 1</v>
      </c>
      <c r="F2142" s="160"/>
      <c r="G2142" s="160"/>
      <c r="H2142" s="160"/>
      <c r="I2142" s="160"/>
      <c r="J2142" s="160"/>
      <c r="K2142" s="160"/>
      <c r="L2142" s="160" t="str">
        <f t="shared" ca="1" si="17"/>
        <v>Script 1</v>
      </c>
      <c r="M2142" s="161"/>
      <c r="N2142" s="150"/>
      <c r="O2142" s="150"/>
      <c r="P2142" s="150"/>
      <c r="Q2142" s="150"/>
      <c r="R2142" s="150"/>
      <c r="S2142" s="150"/>
      <c r="T2142" s="150"/>
      <c r="U2142" s="150"/>
      <c r="V2142" s="150"/>
      <c r="W2142" s="150"/>
      <c r="X2142" s="150"/>
      <c r="Y2142" s="150"/>
      <c r="Z2142" s="150"/>
      <c r="AA2142" s="150"/>
    </row>
    <row r="2143" spans="1:27" ht="12.75">
      <c r="A2143" s="150"/>
      <c r="B2143" s="158">
        <f t="shared" si="16"/>
        <v>2135</v>
      </c>
      <c r="C2143" s="159" t="str">
        <f ca="1">IFERROR(__xludf.DUMMYFUNCTION("""COMPUTED_VALUE"""),"Siti Nur Sarah")</f>
        <v>Siti Nur Sarah</v>
      </c>
      <c r="D2143" s="160" t="str">
        <f ca="1">IFERROR(__xludf.DUMMYFUNCTION("""COMPUTED_VALUE"""),"Aug 20, 2024")</f>
        <v>Aug 20, 2024</v>
      </c>
      <c r="E2143" s="160" t="str">
        <f ca="1">IFERROR(__xludf.DUMMYFUNCTION("""COMPUTED_VALUE"""),"Script 1")</f>
        <v>Script 1</v>
      </c>
      <c r="F2143" s="160"/>
      <c r="G2143" s="160"/>
      <c r="H2143" s="160"/>
      <c r="I2143" s="160"/>
      <c r="J2143" s="160"/>
      <c r="K2143" s="160"/>
      <c r="L2143" s="160" t="str">
        <f t="shared" ca="1" si="17"/>
        <v>Script 1</v>
      </c>
      <c r="M2143" s="161"/>
      <c r="N2143" s="150"/>
      <c r="O2143" s="150"/>
      <c r="P2143" s="150"/>
      <c r="Q2143" s="150"/>
      <c r="R2143" s="150"/>
      <c r="S2143" s="150"/>
      <c r="T2143" s="150"/>
      <c r="U2143" s="150"/>
      <c r="V2143" s="150"/>
      <c r="W2143" s="150"/>
      <c r="X2143" s="150"/>
      <c r="Y2143" s="150"/>
      <c r="Z2143" s="150"/>
      <c r="AA2143" s="150"/>
    </row>
    <row r="2144" spans="1:27" ht="12.75">
      <c r="A2144" s="150"/>
      <c r="B2144" s="158">
        <f t="shared" si="16"/>
        <v>2136</v>
      </c>
      <c r="C2144" s="159" t="str">
        <f ca="1">IFERROR(__xludf.DUMMYFUNCTION("""COMPUTED_VALUE"""),"Anis Zulaikha")</f>
        <v>Anis Zulaikha</v>
      </c>
      <c r="D2144" s="160" t="str">
        <f ca="1">IFERROR(__xludf.DUMMYFUNCTION("""COMPUTED_VALUE"""),"Aug 20, 2024")</f>
        <v>Aug 20, 2024</v>
      </c>
      <c r="E2144" s="160" t="str">
        <f ca="1">IFERROR(__xludf.DUMMYFUNCTION("""COMPUTED_VALUE"""),"Script 1")</f>
        <v>Script 1</v>
      </c>
      <c r="F2144" s="160"/>
      <c r="G2144" s="160"/>
      <c r="H2144" s="160"/>
      <c r="I2144" s="160"/>
      <c r="J2144" s="160"/>
      <c r="K2144" s="160"/>
      <c r="L2144" s="160" t="str">
        <f t="shared" ca="1" si="17"/>
        <v>Script 1</v>
      </c>
      <c r="M2144" s="161"/>
      <c r="N2144" s="150"/>
      <c r="O2144" s="150"/>
      <c r="P2144" s="150"/>
      <c r="Q2144" s="150"/>
      <c r="R2144" s="150"/>
      <c r="S2144" s="150"/>
      <c r="T2144" s="150"/>
      <c r="U2144" s="150"/>
      <c r="V2144" s="150"/>
      <c r="W2144" s="150"/>
      <c r="X2144" s="150"/>
      <c r="Y2144" s="150"/>
      <c r="Z2144" s="150"/>
      <c r="AA2144" s="150"/>
    </row>
    <row r="2145" spans="1:27" ht="12.75">
      <c r="A2145" s="150"/>
      <c r="B2145" s="158">
        <f t="shared" si="16"/>
        <v>2137</v>
      </c>
      <c r="C2145" s="159" t="str">
        <f ca="1">IFERROR(__xludf.DUMMYFUNCTION("""COMPUTED_VALUE"""),"Nurul Atiqah Hj Roshali")</f>
        <v>Nurul Atiqah Hj Roshali</v>
      </c>
      <c r="D2145" s="160" t="str">
        <f ca="1">IFERROR(__xludf.DUMMYFUNCTION("""COMPUTED_VALUE"""),"Aug 20, 2024")</f>
        <v>Aug 20, 2024</v>
      </c>
      <c r="E2145" s="160" t="str">
        <f ca="1">IFERROR(__xludf.DUMMYFUNCTION("""COMPUTED_VALUE"""),"Script 1")</f>
        <v>Script 1</v>
      </c>
      <c r="F2145" s="160"/>
      <c r="G2145" s="160"/>
      <c r="H2145" s="160"/>
      <c r="I2145" s="160"/>
      <c r="J2145" s="160"/>
      <c r="K2145" s="160"/>
      <c r="L2145" s="160" t="str">
        <f t="shared" ca="1" si="17"/>
        <v>Script 1</v>
      </c>
      <c r="M2145" s="161"/>
      <c r="N2145" s="150"/>
      <c r="O2145" s="150"/>
      <c r="P2145" s="150"/>
      <c r="Q2145" s="150"/>
      <c r="R2145" s="150"/>
      <c r="S2145" s="150"/>
      <c r="T2145" s="150"/>
      <c r="U2145" s="150"/>
      <c r="V2145" s="150"/>
      <c r="W2145" s="150"/>
      <c r="X2145" s="150"/>
      <c r="Y2145" s="150"/>
      <c r="Z2145" s="150"/>
      <c r="AA2145" s="150"/>
    </row>
    <row r="2146" spans="1:27" ht="12.75">
      <c r="A2146" s="150"/>
      <c r="B2146" s="158">
        <f t="shared" si="16"/>
        <v>2138</v>
      </c>
      <c r="C2146" s="159" t="str">
        <f ca="1">IFERROR(__xludf.DUMMYFUNCTION("""COMPUTED_VALUE"""),"Nurul Izzah")</f>
        <v>Nurul Izzah</v>
      </c>
      <c r="D2146" s="160" t="str">
        <f ca="1">IFERROR(__xludf.DUMMYFUNCTION("""COMPUTED_VALUE"""),"Aug 15, 2024")</f>
        <v>Aug 15, 2024</v>
      </c>
      <c r="E2146" s="160" t="str">
        <f ca="1">IFERROR(__xludf.DUMMYFUNCTION("""COMPUTED_VALUE"""),"Script 1")</f>
        <v>Script 1</v>
      </c>
      <c r="F2146" s="160"/>
      <c r="G2146" s="160"/>
      <c r="H2146" s="160"/>
      <c r="I2146" s="160"/>
      <c r="J2146" s="160"/>
      <c r="K2146" s="160"/>
      <c r="L2146" s="160" t="str">
        <f t="shared" ca="1" si="17"/>
        <v>Script 1</v>
      </c>
      <c r="M2146" s="161"/>
      <c r="N2146" s="150"/>
      <c r="O2146" s="150"/>
      <c r="P2146" s="150"/>
      <c r="Q2146" s="150"/>
      <c r="R2146" s="150"/>
      <c r="S2146" s="150"/>
      <c r="T2146" s="150"/>
      <c r="U2146" s="150"/>
      <c r="V2146" s="150"/>
      <c r="W2146" s="150"/>
      <c r="X2146" s="150"/>
      <c r="Y2146" s="150"/>
      <c r="Z2146" s="150"/>
      <c r="AA2146" s="150"/>
    </row>
    <row r="2147" spans="1:27" ht="12.75">
      <c r="A2147" s="150"/>
      <c r="B2147" s="158">
        <f t="shared" si="16"/>
        <v>2139</v>
      </c>
      <c r="C2147" s="159" t="str">
        <f ca="1">IFERROR(__xludf.DUMMYFUNCTION("""COMPUTED_VALUE"""),"Syaedi Syafrilnizam")</f>
        <v>Syaedi Syafrilnizam</v>
      </c>
      <c r="D2147" s="160" t="str">
        <f ca="1">IFERROR(__xludf.DUMMYFUNCTION("""COMPUTED_VALUE"""),"Aug 15, 2024")</f>
        <v>Aug 15, 2024</v>
      </c>
      <c r="E2147" s="160" t="str">
        <f ca="1">IFERROR(__xludf.DUMMYFUNCTION("""COMPUTED_VALUE"""),"Script 1")</f>
        <v>Script 1</v>
      </c>
      <c r="F2147" s="160"/>
      <c r="G2147" s="160"/>
      <c r="H2147" s="160"/>
      <c r="I2147" s="160"/>
      <c r="J2147" s="160"/>
      <c r="K2147" s="160"/>
      <c r="L2147" s="160" t="str">
        <f t="shared" ca="1" si="17"/>
        <v>Script 1</v>
      </c>
      <c r="M2147" s="161"/>
      <c r="N2147" s="150"/>
      <c r="O2147" s="150"/>
      <c r="P2147" s="150"/>
      <c r="Q2147" s="150"/>
      <c r="R2147" s="150"/>
      <c r="S2147" s="150"/>
      <c r="T2147" s="150"/>
      <c r="U2147" s="150"/>
      <c r="V2147" s="150"/>
      <c r="W2147" s="150"/>
      <c r="X2147" s="150"/>
      <c r="Y2147" s="150"/>
      <c r="Z2147" s="150"/>
      <c r="AA2147" s="150"/>
    </row>
    <row r="2148" spans="1:27" ht="12.75">
      <c r="A2148" s="150"/>
      <c r="B2148" s="158">
        <f t="shared" si="16"/>
        <v>2140</v>
      </c>
      <c r="C2148" s="159" t="str">
        <f ca="1">IFERROR(__xludf.DUMMYFUNCTION("""COMPUTED_VALUE"""),"Mimi Syahira Rosman")</f>
        <v>Mimi Syahira Rosman</v>
      </c>
      <c r="D2148" s="160" t="str">
        <f ca="1">IFERROR(__xludf.DUMMYFUNCTION("""COMPUTED_VALUE"""),"Aug 15, 2024")</f>
        <v>Aug 15, 2024</v>
      </c>
      <c r="E2148" s="160" t="str">
        <f ca="1">IFERROR(__xludf.DUMMYFUNCTION("""COMPUTED_VALUE"""),"Script 1")</f>
        <v>Script 1</v>
      </c>
      <c r="F2148" s="160"/>
      <c r="G2148" s="160"/>
      <c r="H2148" s="160"/>
      <c r="I2148" s="160"/>
      <c r="J2148" s="160"/>
      <c r="K2148" s="160"/>
      <c r="L2148" s="160" t="str">
        <f t="shared" ca="1" si="17"/>
        <v>Script 1</v>
      </c>
      <c r="M2148" s="161"/>
      <c r="N2148" s="150"/>
      <c r="O2148" s="150"/>
      <c r="P2148" s="150"/>
      <c r="Q2148" s="150"/>
      <c r="R2148" s="150"/>
      <c r="S2148" s="150"/>
      <c r="T2148" s="150"/>
      <c r="U2148" s="150"/>
      <c r="V2148" s="150"/>
      <c r="W2148" s="150"/>
      <c r="X2148" s="150"/>
      <c r="Y2148" s="150"/>
      <c r="Z2148" s="150"/>
      <c r="AA2148" s="150"/>
    </row>
    <row r="2149" spans="1:27" ht="12.75">
      <c r="A2149" s="150"/>
      <c r="B2149" s="158">
        <f t="shared" si="16"/>
        <v>2141</v>
      </c>
      <c r="C2149" s="159" t="str">
        <f ca="1">IFERROR(__xludf.DUMMYFUNCTION("""COMPUTED_VALUE"""),"Fatin Izzati Abd Rahman")</f>
        <v>Fatin Izzati Abd Rahman</v>
      </c>
      <c r="D2149" s="160" t="str">
        <f ca="1">IFERROR(__xludf.DUMMYFUNCTION("""COMPUTED_VALUE"""),"Aug 15, 2024")</f>
        <v>Aug 15, 2024</v>
      </c>
      <c r="E2149" s="160" t="str">
        <f ca="1">IFERROR(__xludf.DUMMYFUNCTION("""COMPUTED_VALUE"""),"Script 1")</f>
        <v>Script 1</v>
      </c>
      <c r="F2149" s="160"/>
      <c r="G2149" s="160"/>
      <c r="H2149" s="160"/>
      <c r="I2149" s="160"/>
      <c r="J2149" s="160"/>
      <c r="K2149" s="160"/>
      <c r="L2149" s="160" t="str">
        <f t="shared" ca="1" si="17"/>
        <v>Script 1</v>
      </c>
      <c r="M2149" s="161"/>
      <c r="N2149" s="150"/>
      <c r="O2149" s="150"/>
      <c r="P2149" s="150"/>
      <c r="Q2149" s="150"/>
      <c r="R2149" s="150"/>
      <c r="S2149" s="150"/>
      <c r="T2149" s="150"/>
      <c r="U2149" s="150"/>
      <c r="V2149" s="150"/>
      <c r="W2149" s="150"/>
      <c r="X2149" s="150"/>
      <c r="Y2149" s="150"/>
      <c r="Z2149" s="150"/>
      <c r="AA2149" s="150"/>
    </row>
    <row r="2150" spans="1:27" ht="12.75">
      <c r="A2150" s="150"/>
      <c r="B2150" s="158">
        <f t="shared" si="16"/>
        <v>2142</v>
      </c>
      <c r="C2150" s="159" t="str">
        <f ca="1">IFERROR(__xludf.DUMMYFUNCTION("""COMPUTED_VALUE"""),"Izzah Syafina Roslan")</f>
        <v>Izzah Syafina Roslan</v>
      </c>
      <c r="D2150" s="160" t="str">
        <f ca="1">IFERROR(__xludf.DUMMYFUNCTION("""COMPUTED_VALUE"""),"Aug 15, 2024")</f>
        <v>Aug 15, 2024</v>
      </c>
      <c r="E2150" s="160" t="str">
        <f ca="1">IFERROR(__xludf.DUMMYFUNCTION("""COMPUTED_VALUE"""),"Script 1")</f>
        <v>Script 1</v>
      </c>
      <c r="F2150" s="160"/>
      <c r="G2150" s="160"/>
      <c r="H2150" s="160"/>
      <c r="I2150" s="160"/>
      <c r="J2150" s="160"/>
      <c r="K2150" s="160"/>
      <c r="L2150" s="160" t="str">
        <f t="shared" ca="1" si="17"/>
        <v>Script 1</v>
      </c>
      <c r="M2150" s="161"/>
      <c r="N2150" s="150"/>
      <c r="O2150" s="150"/>
      <c r="P2150" s="150"/>
      <c r="Q2150" s="150"/>
      <c r="R2150" s="150"/>
      <c r="S2150" s="150"/>
      <c r="T2150" s="150"/>
      <c r="U2150" s="150"/>
      <c r="V2150" s="150"/>
      <c r="W2150" s="150"/>
      <c r="X2150" s="150"/>
      <c r="Y2150" s="150"/>
      <c r="Z2150" s="150"/>
      <c r="AA2150" s="150"/>
    </row>
    <row r="2151" spans="1:27" ht="12.75">
      <c r="A2151" s="150"/>
      <c r="B2151" s="158">
        <f t="shared" si="16"/>
        <v>2143</v>
      </c>
      <c r="C2151" s="159" t="str">
        <f ca="1">IFERROR(__xludf.DUMMYFUNCTION("""COMPUTED_VALUE"""),"Norsuhada Sehnon")</f>
        <v>Norsuhada Sehnon</v>
      </c>
      <c r="D2151" s="160" t="str">
        <f ca="1">IFERROR(__xludf.DUMMYFUNCTION("""COMPUTED_VALUE"""),"Aug 15, 2024")</f>
        <v>Aug 15, 2024</v>
      </c>
      <c r="E2151" s="160" t="str">
        <f ca="1">IFERROR(__xludf.DUMMYFUNCTION("""COMPUTED_VALUE"""),"Script 1")</f>
        <v>Script 1</v>
      </c>
      <c r="F2151" s="160"/>
      <c r="G2151" s="160"/>
      <c r="H2151" s="160"/>
      <c r="I2151" s="160"/>
      <c r="J2151" s="160"/>
      <c r="K2151" s="160"/>
      <c r="L2151" s="160" t="str">
        <f t="shared" ca="1" si="17"/>
        <v>Script 1</v>
      </c>
      <c r="M2151" s="161"/>
      <c r="N2151" s="150"/>
      <c r="O2151" s="150"/>
      <c r="P2151" s="150"/>
      <c r="Q2151" s="150"/>
      <c r="R2151" s="150"/>
      <c r="S2151" s="150"/>
      <c r="T2151" s="150"/>
      <c r="U2151" s="150"/>
      <c r="V2151" s="150"/>
      <c r="W2151" s="150"/>
      <c r="X2151" s="150"/>
      <c r="Y2151" s="150"/>
      <c r="Z2151" s="150"/>
      <c r="AA2151" s="150"/>
    </row>
    <row r="2152" spans="1:27" ht="12.75">
      <c r="A2152" s="150"/>
      <c r="B2152" s="158">
        <f t="shared" si="16"/>
        <v>2144</v>
      </c>
      <c r="C2152" s="159" t="str">
        <f ca="1">IFERROR(__xludf.DUMMYFUNCTION("""COMPUTED_VALUE"""),"Puteri Iylia Natasya Binti Mohamad Helmi")</f>
        <v>Puteri Iylia Natasya Binti Mohamad Helmi</v>
      </c>
      <c r="D2152" s="160" t="str">
        <f ca="1">IFERROR(__xludf.DUMMYFUNCTION("""COMPUTED_VALUE"""),"Aug 15, 2024")</f>
        <v>Aug 15, 2024</v>
      </c>
      <c r="E2152" s="160" t="str">
        <f ca="1">IFERROR(__xludf.DUMMYFUNCTION("""COMPUTED_VALUE"""),"Script 1")</f>
        <v>Script 1</v>
      </c>
      <c r="F2152" s="160"/>
      <c r="G2152" s="160"/>
      <c r="H2152" s="160"/>
      <c r="I2152" s="160"/>
      <c r="J2152" s="160"/>
      <c r="K2152" s="160"/>
      <c r="L2152" s="160" t="str">
        <f t="shared" ca="1" si="17"/>
        <v>Script 1</v>
      </c>
      <c r="M2152" s="161"/>
      <c r="N2152" s="150"/>
      <c r="O2152" s="150"/>
      <c r="P2152" s="150"/>
      <c r="Q2152" s="150"/>
      <c r="R2152" s="150"/>
      <c r="S2152" s="150"/>
      <c r="T2152" s="150"/>
      <c r="U2152" s="150"/>
      <c r="V2152" s="150"/>
      <c r="W2152" s="150"/>
      <c r="X2152" s="150"/>
      <c r="Y2152" s="150"/>
      <c r="Z2152" s="150"/>
      <c r="AA2152" s="150"/>
    </row>
    <row r="2153" spans="1:27" ht="12.75">
      <c r="A2153" s="150"/>
      <c r="B2153" s="158">
        <f t="shared" si="16"/>
        <v>2145</v>
      </c>
      <c r="C2153" s="159" t="str">
        <f ca="1">IFERROR(__xludf.DUMMYFUNCTION("""COMPUTED_VALUE"""),"AISYAH ZAIFUDDIN")</f>
        <v>AISYAH ZAIFUDDIN</v>
      </c>
      <c r="D2153" s="160" t="str">
        <f ca="1">IFERROR(__xludf.DUMMYFUNCTION("""COMPUTED_VALUE"""),"Aug 15, 2024")</f>
        <v>Aug 15, 2024</v>
      </c>
      <c r="E2153" s="160" t="str">
        <f ca="1">IFERROR(__xludf.DUMMYFUNCTION("""COMPUTED_VALUE"""),"Script 1")</f>
        <v>Script 1</v>
      </c>
      <c r="F2153" s="160"/>
      <c r="G2153" s="160"/>
      <c r="H2153" s="160"/>
      <c r="I2153" s="160"/>
      <c r="J2153" s="160"/>
      <c r="K2153" s="160"/>
      <c r="L2153" s="160" t="str">
        <f t="shared" ca="1" si="17"/>
        <v>Script 1</v>
      </c>
      <c r="M2153" s="161"/>
      <c r="N2153" s="150"/>
      <c r="O2153" s="150"/>
      <c r="P2153" s="150"/>
      <c r="Q2153" s="150"/>
      <c r="R2153" s="150"/>
      <c r="S2153" s="150"/>
      <c r="T2153" s="150"/>
      <c r="U2153" s="150"/>
      <c r="V2153" s="150"/>
      <c r="W2153" s="150"/>
      <c r="X2153" s="150"/>
      <c r="Y2153" s="150"/>
      <c r="Z2153" s="150"/>
      <c r="AA2153" s="150"/>
    </row>
    <row r="2154" spans="1:27" ht="12.75">
      <c r="A2154" s="150"/>
      <c r="B2154" s="158">
        <f t="shared" si="16"/>
        <v>2146</v>
      </c>
      <c r="C2154" s="159" t="str">
        <f ca="1">IFERROR(__xludf.DUMMYFUNCTION("""COMPUTED_VALUE"""),"Noor Adzlizawati Adnan")</f>
        <v>Noor Adzlizawati Adnan</v>
      </c>
      <c r="D2154" s="160" t="str">
        <f ca="1">IFERROR(__xludf.DUMMYFUNCTION("""COMPUTED_VALUE"""),"Aug 15, 2024")</f>
        <v>Aug 15, 2024</v>
      </c>
      <c r="E2154" s="160" t="str">
        <f ca="1">IFERROR(__xludf.DUMMYFUNCTION("""COMPUTED_VALUE"""),"Script 1")</f>
        <v>Script 1</v>
      </c>
      <c r="F2154" s="160"/>
      <c r="G2154" s="160"/>
      <c r="H2154" s="160"/>
      <c r="I2154" s="160"/>
      <c r="J2154" s="160"/>
      <c r="K2154" s="160"/>
      <c r="L2154" s="160" t="str">
        <f t="shared" ca="1" si="17"/>
        <v>Script 1</v>
      </c>
      <c r="M2154" s="161"/>
      <c r="N2154" s="150"/>
      <c r="O2154" s="150"/>
      <c r="P2154" s="150"/>
      <c r="Q2154" s="150"/>
      <c r="R2154" s="150"/>
      <c r="S2154" s="150"/>
      <c r="T2154" s="150"/>
      <c r="U2154" s="150"/>
      <c r="V2154" s="150"/>
      <c r="W2154" s="150"/>
      <c r="X2154" s="150"/>
      <c r="Y2154" s="150"/>
      <c r="Z2154" s="150"/>
      <c r="AA2154" s="150"/>
    </row>
    <row r="2155" spans="1:27" ht="12.75">
      <c r="A2155" s="150"/>
      <c r="B2155" s="158">
        <f t="shared" si="16"/>
        <v>2147</v>
      </c>
      <c r="C2155" s="159" t="str">
        <f ca="1">IFERROR(__xludf.DUMMYFUNCTION("""COMPUTED_VALUE"""),"Mohamad Adzeem Mohamad Yuden")</f>
        <v>Mohamad Adzeem Mohamad Yuden</v>
      </c>
      <c r="D2155" s="160" t="str">
        <f ca="1">IFERROR(__xludf.DUMMYFUNCTION("""COMPUTED_VALUE"""),"Aug 15, 2024")</f>
        <v>Aug 15, 2024</v>
      </c>
      <c r="E2155" s="160" t="str">
        <f ca="1">IFERROR(__xludf.DUMMYFUNCTION("""COMPUTED_VALUE"""),"Script 1")</f>
        <v>Script 1</v>
      </c>
      <c r="F2155" s="160"/>
      <c r="G2155" s="160"/>
      <c r="H2155" s="160"/>
      <c r="I2155" s="160"/>
      <c r="J2155" s="160"/>
      <c r="K2155" s="160"/>
      <c r="L2155" s="160" t="str">
        <f t="shared" ca="1" si="17"/>
        <v>Script 1</v>
      </c>
      <c r="M2155" s="161"/>
      <c r="N2155" s="150"/>
      <c r="O2155" s="150"/>
      <c r="P2155" s="150"/>
      <c r="Q2155" s="150"/>
      <c r="R2155" s="150"/>
      <c r="S2155" s="150"/>
      <c r="T2155" s="150"/>
      <c r="U2155" s="150"/>
      <c r="V2155" s="150"/>
      <c r="W2155" s="150"/>
      <c r="X2155" s="150"/>
      <c r="Y2155" s="150"/>
      <c r="Z2155" s="150"/>
      <c r="AA2155" s="150"/>
    </row>
    <row r="2156" spans="1:27" ht="12.75">
      <c r="A2156" s="150"/>
      <c r="B2156" s="158">
        <f t="shared" si="16"/>
        <v>2148</v>
      </c>
      <c r="C2156" s="159" t="str">
        <f ca="1">IFERROR(__xludf.DUMMYFUNCTION("""COMPUTED_VALUE"""),"Muhammad Faizal Mohd Zin")</f>
        <v>Muhammad Faizal Mohd Zin</v>
      </c>
      <c r="D2156" s="160" t="str">
        <f ca="1">IFERROR(__xludf.DUMMYFUNCTION("""COMPUTED_VALUE"""),"Aug 15, 2024")</f>
        <v>Aug 15, 2024</v>
      </c>
      <c r="E2156" s="160" t="str">
        <f ca="1">IFERROR(__xludf.DUMMYFUNCTION("""COMPUTED_VALUE"""),"Script 1")</f>
        <v>Script 1</v>
      </c>
      <c r="F2156" s="160"/>
      <c r="G2156" s="160"/>
      <c r="H2156" s="160"/>
      <c r="I2156" s="160"/>
      <c r="J2156" s="160"/>
      <c r="K2156" s="160"/>
      <c r="L2156" s="160" t="str">
        <f t="shared" ca="1" si="17"/>
        <v>Script 1</v>
      </c>
      <c r="M2156" s="161"/>
      <c r="N2156" s="150"/>
      <c r="O2156" s="150"/>
      <c r="P2156" s="150"/>
      <c r="Q2156" s="150"/>
      <c r="R2156" s="150"/>
      <c r="S2156" s="150"/>
      <c r="T2156" s="150"/>
      <c r="U2156" s="150"/>
      <c r="V2156" s="150"/>
      <c r="W2156" s="150"/>
      <c r="X2156" s="150"/>
      <c r="Y2156" s="150"/>
      <c r="Z2156" s="150"/>
      <c r="AA2156" s="150"/>
    </row>
    <row r="2157" spans="1:27" ht="12.75">
      <c r="A2157" s="150"/>
      <c r="B2157" s="158">
        <f t="shared" si="16"/>
        <v>2149</v>
      </c>
      <c r="C2157" s="159" t="str">
        <f ca="1">IFERROR(__xludf.DUMMYFUNCTION("""COMPUTED_VALUE"""),"Husna Mardhiah Muda")</f>
        <v>Husna Mardhiah Muda</v>
      </c>
      <c r="D2157" s="160" t="str">
        <f ca="1">IFERROR(__xludf.DUMMYFUNCTION("""COMPUTED_VALUE"""),"Aug 15, 2024")</f>
        <v>Aug 15, 2024</v>
      </c>
      <c r="E2157" s="160" t="str">
        <f ca="1">IFERROR(__xludf.DUMMYFUNCTION("""COMPUTED_VALUE"""),"Script 1")</f>
        <v>Script 1</v>
      </c>
      <c r="F2157" s="160"/>
      <c r="G2157" s="160"/>
      <c r="H2157" s="160"/>
      <c r="I2157" s="160"/>
      <c r="J2157" s="160"/>
      <c r="K2157" s="160"/>
      <c r="L2157" s="160" t="str">
        <f t="shared" ca="1" si="17"/>
        <v>Script 1</v>
      </c>
      <c r="M2157" s="161"/>
      <c r="N2157" s="150"/>
      <c r="O2157" s="150"/>
      <c r="P2157" s="150"/>
      <c r="Q2157" s="150"/>
      <c r="R2157" s="150"/>
      <c r="S2157" s="150"/>
      <c r="T2157" s="150"/>
      <c r="U2157" s="150"/>
      <c r="V2157" s="150"/>
      <c r="W2157" s="150"/>
      <c r="X2157" s="150"/>
      <c r="Y2157" s="150"/>
      <c r="Z2157" s="150"/>
      <c r="AA2157" s="150"/>
    </row>
    <row r="2158" spans="1:27" ht="12.75">
      <c r="A2158" s="150"/>
      <c r="B2158" s="158">
        <f t="shared" si="16"/>
        <v>2150</v>
      </c>
      <c r="C2158" s="159" t="str">
        <f ca="1">IFERROR(__xludf.DUMMYFUNCTION("""COMPUTED_VALUE"""),"Emeer Haiqal")</f>
        <v>Emeer Haiqal</v>
      </c>
      <c r="D2158" s="160" t="str">
        <f ca="1">IFERROR(__xludf.DUMMYFUNCTION("""COMPUTED_VALUE"""),"Aug 15, 2024")</f>
        <v>Aug 15, 2024</v>
      </c>
      <c r="E2158" s="160" t="str">
        <f ca="1">IFERROR(__xludf.DUMMYFUNCTION("""COMPUTED_VALUE"""),"Script 1")</f>
        <v>Script 1</v>
      </c>
      <c r="F2158" s="160"/>
      <c r="G2158" s="160"/>
      <c r="H2158" s="160"/>
      <c r="I2158" s="160"/>
      <c r="J2158" s="160"/>
      <c r="K2158" s="160"/>
      <c r="L2158" s="160" t="str">
        <f t="shared" ca="1" si="17"/>
        <v>Script 1</v>
      </c>
      <c r="M2158" s="161"/>
      <c r="N2158" s="150"/>
      <c r="O2158" s="150"/>
      <c r="P2158" s="150"/>
      <c r="Q2158" s="150"/>
      <c r="R2158" s="150"/>
      <c r="S2158" s="150"/>
      <c r="T2158" s="150"/>
      <c r="U2158" s="150"/>
      <c r="V2158" s="150"/>
      <c r="W2158" s="150"/>
      <c r="X2158" s="150"/>
      <c r="Y2158" s="150"/>
      <c r="Z2158" s="150"/>
      <c r="AA2158" s="150"/>
    </row>
    <row r="2159" spans="1:27" ht="12.75">
      <c r="A2159" s="150"/>
      <c r="B2159" s="158">
        <f t="shared" si="16"/>
        <v>2151</v>
      </c>
      <c r="C2159" s="159" t="str">
        <f ca="1">IFERROR(__xludf.DUMMYFUNCTION("""COMPUTED_VALUE"""),"Nur Zahirah Akmar binti Baharom")</f>
        <v>Nur Zahirah Akmar binti Baharom</v>
      </c>
      <c r="D2159" s="160" t="str">
        <f ca="1">IFERROR(__xludf.DUMMYFUNCTION("""COMPUTED_VALUE"""),"Aug 15, 2024")</f>
        <v>Aug 15, 2024</v>
      </c>
      <c r="E2159" s="160" t="str">
        <f ca="1">IFERROR(__xludf.DUMMYFUNCTION("""COMPUTED_VALUE"""),"Script 1")</f>
        <v>Script 1</v>
      </c>
      <c r="F2159" s="160"/>
      <c r="G2159" s="160"/>
      <c r="H2159" s="160"/>
      <c r="I2159" s="160"/>
      <c r="J2159" s="160"/>
      <c r="K2159" s="160"/>
      <c r="L2159" s="160" t="str">
        <f t="shared" ca="1" si="17"/>
        <v>Script 1</v>
      </c>
      <c r="M2159" s="161"/>
      <c r="N2159" s="150"/>
      <c r="O2159" s="150"/>
      <c r="P2159" s="150"/>
      <c r="Q2159" s="150"/>
      <c r="R2159" s="150"/>
      <c r="S2159" s="150"/>
      <c r="T2159" s="150"/>
      <c r="U2159" s="150"/>
      <c r="V2159" s="150"/>
      <c r="W2159" s="150"/>
      <c r="X2159" s="150"/>
      <c r="Y2159" s="150"/>
      <c r="Z2159" s="150"/>
      <c r="AA2159" s="150"/>
    </row>
    <row r="2160" spans="1:27" ht="12.75">
      <c r="A2160" s="150"/>
      <c r="B2160" s="158">
        <f t="shared" si="16"/>
        <v>2152</v>
      </c>
      <c r="C2160" s="159" t="str">
        <f ca="1">IFERROR(__xludf.DUMMYFUNCTION("""COMPUTED_VALUE"""),"Muhammad Marzuk Azhan Bin Abu Seman")</f>
        <v>Muhammad Marzuk Azhan Bin Abu Seman</v>
      </c>
      <c r="D2160" s="160" t="str">
        <f ca="1">IFERROR(__xludf.DUMMYFUNCTION("""COMPUTED_VALUE"""),"Aug 15, 2024")</f>
        <v>Aug 15, 2024</v>
      </c>
      <c r="E2160" s="160" t="str">
        <f ca="1">IFERROR(__xludf.DUMMYFUNCTION("""COMPUTED_VALUE"""),"Script 1")</f>
        <v>Script 1</v>
      </c>
      <c r="F2160" s="160"/>
      <c r="G2160" s="160"/>
      <c r="H2160" s="160"/>
      <c r="I2160" s="160"/>
      <c r="J2160" s="160"/>
      <c r="K2160" s="160"/>
      <c r="L2160" s="160" t="str">
        <f t="shared" ca="1" si="17"/>
        <v>Script 1</v>
      </c>
      <c r="M2160" s="161"/>
      <c r="N2160" s="150"/>
      <c r="O2160" s="150"/>
      <c r="P2160" s="150"/>
      <c r="Q2160" s="150"/>
      <c r="R2160" s="150"/>
      <c r="S2160" s="150"/>
      <c r="T2160" s="150"/>
      <c r="U2160" s="150"/>
      <c r="V2160" s="150"/>
      <c r="W2160" s="150"/>
      <c r="X2160" s="150"/>
      <c r="Y2160" s="150"/>
      <c r="Z2160" s="150"/>
      <c r="AA2160" s="150"/>
    </row>
    <row r="2161" spans="1:27" ht="12.75">
      <c r="A2161" s="150"/>
      <c r="B2161" s="158">
        <f t="shared" si="16"/>
        <v>2153</v>
      </c>
      <c r="C2161" s="159" t="str">
        <f ca="1">IFERROR(__xludf.DUMMYFUNCTION("""COMPUTED_VALUE"""),"Syed Mohammad Asyraf")</f>
        <v>Syed Mohammad Asyraf</v>
      </c>
      <c r="D2161" s="160" t="str">
        <f ca="1">IFERROR(__xludf.DUMMYFUNCTION("""COMPUTED_VALUE"""),"Aug 15, 2024")</f>
        <v>Aug 15, 2024</v>
      </c>
      <c r="E2161" s="160" t="str">
        <f ca="1">IFERROR(__xludf.DUMMYFUNCTION("""COMPUTED_VALUE"""),"Script 1")</f>
        <v>Script 1</v>
      </c>
      <c r="F2161" s="160"/>
      <c r="G2161" s="160"/>
      <c r="H2161" s="160"/>
      <c r="I2161" s="160"/>
      <c r="J2161" s="160"/>
      <c r="K2161" s="160"/>
      <c r="L2161" s="160" t="str">
        <f t="shared" ca="1" si="17"/>
        <v>Script 1</v>
      </c>
      <c r="M2161" s="161"/>
      <c r="N2161" s="150"/>
      <c r="O2161" s="150"/>
      <c r="P2161" s="150"/>
      <c r="Q2161" s="150"/>
      <c r="R2161" s="150"/>
      <c r="S2161" s="150"/>
      <c r="T2161" s="150"/>
      <c r="U2161" s="150"/>
      <c r="V2161" s="150"/>
      <c r="W2161" s="150"/>
      <c r="X2161" s="150"/>
      <c r="Y2161" s="150"/>
      <c r="Z2161" s="150"/>
      <c r="AA2161" s="150"/>
    </row>
    <row r="2162" spans="1:27" ht="12.75">
      <c r="A2162" s="150"/>
      <c r="B2162" s="158">
        <f t="shared" si="16"/>
        <v>2154</v>
      </c>
      <c r="C2162" s="159" t="str">
        <f ca="1">IFERROR(__xludf.DUMMYFUNCTION("""COMPUTED_VALUE"""),"Anis Aisyah")</f>
        <v>Anis Aisyah</v>
      </c>
      <c r="D2162" s="160" t="str">
        <f ca="1">IFERROR(__xludf.DUMMYFUNCTION("""COMPUTED_VALUE"""),"Aug 15, 2024")</f>
        <v>Aug 15, 2024</v>
      </c>
      <c r="E2162" s="160" t="str">
        <f ca="1">IFERROR(__xludf.DUMMYFUNCTION("""COMPUTED_VALUE"""),"Script 1")</f>
        <v>Script 1</v>
      </c>
      <c r="F2162" s="160"/>
      <c r="G2162" s="160"/>
      <c r="H2162" s="160"/>
      <c r="I2162" s="160"/>
      <c r="J2162" s="160"/>
      <c r="K2162" s="160"/>
      <c r="L2162" s="160" t="str">
        <f t="shared" ca="1" si="17"/>
        <v>Script 1</v>
      </c>
      <c r="M2162" s="161"/>
      <c r="N2162" s="150"/>
      <c r="O2162" s="150"/>
      <c r="P2162" s="150"/>
      <c r="Q2162" s="150"/>
      <c r="R2162" s="150"/>
      <c r="S2162" s="150"/>
      <c r="T2162" s="150"/>
      <c r="U2162" s="150"/>
      <c r="V2162" s="150"/>
      <c r="W2162" s="150"/>
      <c r="X2162" s="150"/>
      <c r="Y2162" s="150"/>
      <c r="Z2162" s="150"/>
      <c r="AA2162" s="150"/>
    </row>
    <row r="2163" spans="1:27" ht="12.75">
      <c r="A2163" s="150"/>
      <c r="B2163" s="158">
        <f t="shared" si="16"/>
        <v>2155</v>
      </c>
      <c r="C2163" s="159" t="str">
        <f ca="1">IFERROR(__xludf.DUMMYFUNCTION("""COMPUTED_VALUE"""),"Muhammad Iqmal Qamil")</f>
        <v>Muhammad Iqmal Qamil</v>
      </c>
      <c r="D2163" s="160" t="str">
        <f ca="1">IFERROR(__xludf.DUMMYFUNCTION("""COMPUTED_VALUE"""),"Aug 15, 2024")</f>
        <v>Aug 15, 2024</v>
      </c>
      <c r="E2163" s="160" t="str">
        <f ca="1">IFERROR(__xludf.DUMMYFUNCTION("""COMPUTED_VALUE"""),"Script 1")</f>
        <v>Script 1</v>
      </c>
      <c r="F2163" s="160"/>
      <c r="G2163" s="160"/>
      <c r="H2163" s="160"/>
      <c r="I2163" s="160"/>
      <c r="J2163" s="160"/>
      <c r="K2163" s="160"/>
      <c r="L2163" s="160" t="str">
        <f t="shared" ca="1" si="17"/>
        <v>Script 1</v>
      </c>
      <c r="M2163" s="161"/>
      <c r="N2163" s="150"/>
      <c r="O2163" s="150"/>
      <c r="P2163" s="150"/>
      <c r="Q2163" s="150"/>
      <c r="R2163" s="150"/>
      <c r="S2163" s="150"/>
      <c r="T2163" s="150"/>
      <c r="U2163" s="150"/>
      <c r="V2163" s="150"/>
      <c r="W2163" s="150"/>
      <c r="X2163" s="150"/>
      <c r="Y2163" s="150"/>
      <c r="Z2163" s="150"/>
      <c r="AA2163" s="150"/>
    </row>
    <row r="2164" spans="1:27" ht="12.75">
      <c r="A2164" s="150"/>
      <c r="B2164" s="158">
        <f t="shared" si="16"/>
        <v>2156</v>
      </c>
      <c r="C2164" s="159" t="str">
        <f ca="1">IFERROR(__xludf.DUMMYFUNCTION("""COMPUTED_VALUE"""),"Danial Irfan Zainuddin")</f>
        <v>Danial Irfan Zainuddin</v>
      </c>
      <c r="D2164" s="160" t="str">
        <f ca="1">IFERROR(__xludf.DUMMYFUNCTION("""COMPUTED_VALUE"""),"Aug 15, 2024")</f>
        <v>Aug 15, 2024</v>
      </c>
      <c r="E2164" s="160" t="str">
        <f ca="1">IFERROR(__xludf.DUMMYFUNCTION("""COMPUTED_VALUE"""),"Script 1")</f>
        <v>Script 1</v>
      </c>
      <c r="F2164" s="160"/>
      <c r="G2164" s="160"/>
      <c r="H2164" s="160"/>
      <c r="I2164" s="160"/>
      <c r="J2164" s="160"/>
      <c r="K2164" s="160"/>
      <c r="L2164" s="160" t="str">
        <f t="shared" ca="1" si="17"/>
        <v>Script 1</v>
      </c>
      <c r="M2164" s="161"/>
      <c r="N2164" s="150"/>
      <c r="O2164" s="150"/>
      <c r="P2164" s="150"/>
      <c r="Q2164" s="150"/>
      <c r="R2164" s="150"/>
      <c r="S2164" s="150"/>
      <c r="T2164" s="150"/>
      <c r="U2164" s="150"/>
      <c r="V2164" s="150"/>
      <c r="W2164" s="150"/>
      <c r="X2164" s="150"/>
      <c r="Y2164" s="150"/>
      <c r="Z2164" s="150"/>
      <c r="AA2164" s="150"/>
    </row>
    <row r="2165" spans="1:27" ht="12.75">
      <c r="A2165" s="150"/>
      <c r="B2165" s="158">
        <f t="shared" si="16"/>
        <v>2157</v>
      </c>
      <c r="C2165" s="159" t="str">
        <f ca="1">IFERROR(__xludf.DUMMYFUNCTION("""COMPUTED_VALUE"""),"Shafiq Ishak")</f>
        <v>Shafiq Ishak</v>
      </c>
      <c r="D2165" s="160" t="str">
        <f ca="1">IFERROR(__xludf.DUMMYFUNCTION("""COMPUTED_VALUE"""),"Aug 15, 2024")</f>
        <v>Aug 15, 2024</v>
      </c>
      <c r="E2165" s="160" t="str">
        <f ca="1">IFERROR(__xludf.DUMMYFUNCTION("""COMPUTED_VALUE"""),"Script 1")</f>
        <v>Script 1</v>
      </c>
      <c r="F2165" s="160"/>
      <c r="G2165" s="160"/>
      <c r="H2165" s="160"/>
      <c r="I2165" s="160"/>
      <c r="J2165" s="160"/>
      <c r="K2165" s="160"/>
      <c r="L2165" s="160" t="str">
        <f t="shared" ca="1" si="17"/>
        <v>Script 1</v>
      </c>
      <c r="M2165" s="161"/>
      <c r="N2165" s="150"/>
      <c r="O2165" s="150"/>
      <c r="P2165" s="150"/>
      <c r="Q2165" s="150"/>
      <c r="R2165" s="150"/>
      <c r="S2165" s="150"/>
      <c r="T2165" s="150"/>
      <c r="U2165" s="150"/>
      <c r="V2165" s="150"/>
      <c r="W2165" s="150"/>
      <c r="X2165" s="150"/>
      <c r="Y2165" s="150"/>
      <c r="Z2165" s="150"/>
      <c r="AA2165" s="150"/>
    </row>
    <row r="2166" spans="1:27" ht="12.75">
      <c r="A2166" s="150"/>
      <c r="B2166" s="158">
        <f t="shared" si="16"/>
        <v>2158</v>
      </c>
      <c r="C2166" s="159" t="str">
        <f ca="1">IFERROR(__xludf.DUMMYFUNCTION("""COMPUTED_VALUE"""),"Nurul Bahirah")</f>
        <v>Nurul Bahirah</v>
      </c>
      <c r="D2166" s="160" t="str">
        <f ca="1">IFERROR(__xludf.DUMMYFUNCTION("""COMPUTED_VALUE"""),"Aug 15, 2024")</f>
        <v>Aug 15, 2024</v>
      </c>
      <c r="E2166" s="160" t="str">
        <f ca="1">IFERROR(__xludf.DUMMYFUNCTION("""COMPUTED_VALUE"""),"Script 1")</f>
        <v>Script 1</v>
      </c>
      <c r="F2166" s="160"/>
      <c r="G2166" s="160"/>
      <c r="H2166" s="160"/>
      <c r="I2166" s="160"/>
      <c r="J2166" s="160"/>
      <c r="K2166" s="160"/>
      <c r="L2166" s="160" t="str">
        <f t="shared" ca="1" si="17"/>
        <v>Script 1</v>
      </c>
      <c r="M2166" s="161"/>
      <c r="N2166" s="150"/>
      <c r="O2166" s="150"/>
      <c r="P2166" s="150"/>
      <c r="Q2166" s="150"/>
      <c r="R2166" s="150"/>
      <c r="S2166" s="150"/>
      <c r="T2166" s="150"/>
      <c r="U2166" s="150"/>
      <c r="V2166" s="150"/>
      <c r="W2166" s="150"/>
      <c r="X2166" s="150"/>
      <c r="Y2166" s="150"/>
      <c r="Z2166" s="150"/>
      <c r="AA2166" s="150"/>
    </row>
    <row r="2167" spans="1:27" ht="12.75">
      <c r="A2167" s="150"/>
      <c r="B2167" s="158">
        <f t="shared" si="16"/>
        <v>2159</v>
      </c>
      <c r="C2167" s="159" t="str">
        <f ca="1">IFERROR(__xludf.DUMMYFUNCTION("""COMPUTED_VALUE"""),"Nur Syafeeka")</f>
        <v>Nur Syafeeka</v>
      </c>
      <c r="D2167" s="160" t="str">
        <f ca="1">IFERROR(__xludf.DUMMYFUNCTION("""COMPUTED_VALUE"""),"Aug 15, 2024")</f>
        <v>Aug 15, 2024</v>
      </c>
      <c r="E2167" s="160" t="str">
        <f ca="1">IFERROR(__xludf.DUMMYFUNCTION("""COMPUTED_VALUE"""),"Script 1")</f>
        <v>Script 1</v>
      </c>
      <c r="F2167" s="160"/>
      <c r="G2167" s="160"/>
      <c r="H2167" s="160"/>
      <c r="I2167" s="160"/>
      <c r="J2167" s="160"/>
      <c r="K2167" s="160"/>
      <c r="L2167" s="160" t="str">
        <f t="shared" ca="1" si="17"/>
        <v>Script 1</v>
      </c>
      <c r="M2167" s="161"/>
      <c r="N2167" s="150"/>
      <c r="O2167" s="150"/>
      <c r="P2167" s="150"/>
      <c r="Q2167" s="150"/>
      <c r="R2167" s="150"/>
      <c r="S2167" s="150"/>
      <c r="T2167" s="150"/>
      <c r="U2167" s="150"/>
      <c r="V2167" s="150"/>
      <c r="W2167" s="150"/>
      <c r="X2167" s="150"/>
      <c r="Y2167" s="150"/>
      <c r="Z2167" s="150"/>
      <c r="AA2167" s="150"/>
    </row>
    <row r="2168" spans="1:27" ht="12.75">
      <c r="A2168" s="150"/>
      <c r="B2168" s="158">
        <f t="shared" si="16"/>
        <v>2160</v>
      </c>
      <c r="C2168" s="159" t="str">
        <f ca="1">IFERROR(__xludf.DUMMYFUNCTION("""COMPUTED_VALUE"""),"MUHAMMAD HAFEEZUR RAHMAN BIN ISMADI")</f>
        <v>MUHAMMAD HAFEEZUR RAHMAN BIN ISMADI</v>
      </c>
      <c r="D2168" s="160" t="str">
        <f ca="1">IFERROR(__xludf.DUMMYFUNCTION("""COMPUTED_VALUE"""),"Aug 15, 2024")</f>
        <v>Aug 15, 2024</v>
      </c>
      <c r="E2168" s="160" t="str">
        <f ca="1">IFERROR(__xludf.DUMMYFUNCTION("""COMPUTED_VALUE"""),"Script 1")</f>
        <v>Script 1</v>
      </c>
      <c r="F2168" s="160"/>
      <c r="G2168" s="160"/>
      <c r="H2168" s="160"/>
      <c r="I2168" s="160"/>
      <c r="J2168" s="160"/>
      <c r="K2168" s="160"/>
      <c r="L2168" s="160" t="str">
        <f t="shared" ca="1" si="17"/>
        <v>Script 1</v>
      </c>
      <c r="M2168" s="161"/>
      <c r="N2168" s="150"/>
      <c r="O2168" s="150"/>
      <c r="P2168" s="150"/>
      <c r="Q2168" s="150"/>
      <c r="R2168" s="150"/>
      <c r="S2168" s="150"/>
      <c r="T2168" s="150"/>
      <c r="U2168" s="150"/>
      <c r="V2168" s="150"/>
      <c r="W2168" s="150"/>
      <c r="X2168" s="150"/>
      <c r="Y2168" s="150"/>
      <c r="Z2168" s="150"/>
      <c r="AA2168" s="150"/>
    </row>
    <row r="2169" spans="1:27" ht="12.75">
      <c r="A2169" s="150"/>
      <c r="B2169" s="158">
        <f t="shared" si="16"/>
        <v>2161</v>
      </c>
      <c r="C2169" s="159" t="str">
        <f ca="1">IFERROR(__xludf.DUMMYFUNCTION("""COMPUTED_VALUE"""),"Hazim Johan")</f>
        <v>Hazim Johan</v>
      </c>
      <c r="D2169" s="160" t="str">
        <f ca="1">IFERROR(__xludf.DUMMYFUNCTION("""COMPUTED_VALUE"""),"Aug 15, 2024")</f>
        <v>Aug 15, 2024</v>
      </c>
      <c r="E2169" s="160" t="str">
        <f ca="1">IFERROR(__xludf.DUMMYFUNCTION("""COMPUTED_VALUE"""),"Script 1")</f>
        <v>Script 1</v>
      </c>
      <c r="F2169" s="160"/>
      <c r="G2169" s="160"/>
      <c r="H2169" s="160"/>
      <c r="I2169" s="160"/>
      <c r="J2169" s="160"/>
      <c r="K2169" s="160"/>
      <c r="L2169" s="160" t="str">
        <f t="shared" ca="1" si="17"/>
        <v>Script 1</v>
      </c>
      <c r="M2169" s="161"/>
      <c r="N2169" s="150"/>
      <c r="O2169" s="150"/>
      <c r="P2169" s="150"/>
      <c r="Q2169" s="150"/>
      <c r="R2169" s="150"/>
      <c r="S2169" s="150"/>
      <c r="T2169" s="150"/>
      <c r="U2169" s="150"/>
      <c r="V2169" s="150"/>
      <c r="W2169" s="150"/>
      <c r="X2169" s="150"/>
      <c r="Y2169" s="150"/>
      <c r="Z2169" s="150"/>
      <c r="AA2169" s="150"/>
    </row>
    <row r="2170" spans="1:27" ht="12.75">
      <c r="A2170" s="150"/>
      <c r="B2170" s="158">
        <f t="shared" si="16"/>
        <v>2162</v>
      </c>
      <c r="C2170" s="159" t="str">
        <f ca="1">IFERROR(__xludf.DUMMYFUNCTION("""COMPUTED_VALUE"""),"Aminur Raihan")</f>
        <v>Aminur Raihan</v>
      </c>
      <c r="D2170" s="160" t="str">
        <f ca="1">IFERROR(__xludf.DUMMYFUNCTION("""COMPUTED_VALUE"""),"Aug 13, 2024")</f>
        <v>Aug 13, 2024</v>
      </c>
      <c r="E2170" s="160" t="str">
        <f ca="1">IFERROR(__xludf.DUMMYFUNCTION("""COMPUTED_VALUE"""),"Script 1")</f>
        <v>Script 1</v>
      </c>
      <c r="F2170" s="160"/>
      <c r="G2170" s="160"/>
      <c r="H2170" s="160"/>
      <c r="I2170" s="160"/>
      <c r="J2170" s="160"/>
      <c r="K2170" s="160"/>
      <c r="L2170" s="160" t="str">
        <f t="shared" ca="1" si="17"/>
        <v>Script 1</v>
      </c>
      <c r="M2170" s="161"/>
      <c r="N2170" s="150"/>
      <c r="O2170" s="150"/>
      <c r="P2170" s="150"/>
      <c r="Q2170" s="150"/>
      <c r="R2170" s="150"/>
      <c r="S2170" s="150"/>
      <c r="T2170" s="150"/>
      <c r="U2170" s="150"/>
      <c r="V2170" s="150"/>
      <c r="W2170" s="150"/>
      <c r="X2170" s="150"/>
      <c r="Y2170" s="150"/>
      <c r="Z2170" s="150"/>
      <c r="AA2170" s="150"/>
    </row>
    <row r="2171" spans="1:27" ht="12.75">
      <c r="A2171" s="150"/>
      <c r="B2171" s="158">
        <f t="shared" si="16"/>
        <v>2163</v>
      </c>
      <c r="C2171" s="159" t="str">
        <f ca="1">IFERROR(__xludf.DUMMYFUNCTION("""COMPUTED_VALUE"""),"Nurul Izzati Asyiqin")</f>
        <v>Nurul Izzati Asyiqin</v>
      </c>
      <c r="D2171" s="160" t="str">
        <f ca="1">IFERROR(__xludf.DUMMYFUNCTION("""COMPUTED_VALUE"""),"Aug 13, 2024")</f>
        <v>Aug 13, 2024</v>
      </c>
      <c r="E2171" s="160" t="str">
        <f ca="1">IFERROR(__xludf.DUMMYFUNCTION("""COMPUTED_VALUE"""),"Script 1")</f>
        <v>Script 1</v>
      </c>
      <c r="F2171" s="160"/>
      <c r="G2171" s="160"/>
      <c r="H2171" s="160"/>
      <c r="I2171" s="160"/>
      <c r="J2171" s="160"/>
      <c r="K2171" s="160"/>
      <c r="L2171" s="160" t="str">
        <f t="shared" ca="1" si="17"/>
        <v>Script 1</v>
      </c>
      <c r="M2171" s="161"/>
      <c r="N2171" s="150"/>
      <c r="O2171" s="150"/>
      <c r="P2171" s="150"/>
      <c r="Q2171" s="150"/>
      <c r="R2171" s="150"/>
      <c r="S2171" s="150"/>
      <c r="T2171" s="150"/>
      <c r="U2171" s="150"/>
      <c r="V2171" s="150"/>
      <c r="W2171" s="150"/>
      <c r="X2171" s="150"/>
      <c r="Y2171" s="150"/>
      <c r="Z2171" s="150"/>
      <c r="AA2171" s="150"/>
    </row>
    <row r="2172" spans="1:27" ht="12.75">
      <c r="A2172" s="150"/>
      <c r="B2172" s="158">
        <f t="shared" si="16"/>
        <v>2164</v>
      </c>
      <c r="C2172" s="159" t="str">
        <f ca="1">IFERROR(__xludf.DUMMYFUNCTION("""COMPUTED_VALUE"""),"Hanzalah Azmi")</f>
        <v>Hanzalah Azmi</v>
      </c>
      <c r="D2172" s="160" t="str">
        <f ca="1">IFERROR(__xludf.DUMMYFUNCTION("""COMPUTED_VALUE"""),"Aug 13, 2024")</f>
        <v>Aug 13, 2024</v>
      </c>
      <c r="E2172" s="160" t="str">
        <f ca="1">IFERROR(__xludf.DUMMYFUNCTION("""COMPUTED_VALUE"""),"Script 1")</f>
        <v>Script 1</v>
      </c>
      <c r="F2172" s="160"/>
      <c r="G2172" s="160"/>
      <c r="H2172" s="160"/>
      <c r="I2172" s="160"/>
      <c r="J2172" s="160"/>
      <c r="K2172" s="160"/>
      <c r="L2172" s="160" t="str">
        <f t="shared" ca="1" si="17"/>
        <v>Script 1</v>
      </c>
      <c r="M2172" s="161"/>
      <c r="N2172" s="150"/>
      <c r="O2172" s="150"/>
      <c r="P2172" s="150"/>
      <c r="Q2172" s="150"/>
      <c r="R2172" s="150"/>
      <c r="S2172" s="150"/>
      <c r="T2172" s="150"/>
      <c r="U2172" s="150"/>
      <c r="V2172" s="150"/>
      <c r="W2172" s="150"/>
      <c r="X2172" s="150"/>
      <c r="Y2172" s="150"/>
      <c r="Z2172" s="150"/>
      <c r="AA2172" s="150"/>
    </row>
    <row r="2173" spans="1:27" ht="12.75">
      <c r="A2173" s="150"/>
      <c r="B2173" s="158">
        <f t="shared" si="16"/>
        <v>2165</v>
      </c>
      <c r="C2173" s="159" t="str">
        <f ca="1">IFERROR(__xludf.DUMMYFUNCTION("""COMPUTED_VALUE"""),"Noorsalwanisah Zainal")</f>
        <v>Noorsalwanisah Zainal</v>
      </c>
      <c r="D2173" s="160" t="str">
        <f ca="1">IFERROR(__xludf.DUMMYFUNCTION("""COMPUTED_VALUE"""),"Aug 13, 2024")</f>
        <v>Aug 13, 2024</v>
      </c>
      <c r="E2173" s="160" t="str">
        <f ca="1">IFERROR(__xludf.DUMMYFUNCTION("""COMPUTED_VALUE"""),"Script 1")</f>
        <v>Script 1</v>
      </c>
      <c r="F2173" s="160"/>
      <c r="G2173" s="160"/>
      <c r="H2173" s="160"/>
      <c r="I2173" s="160"/>
      <c r="J2173" s="160"/>
      <c r="K2173" s="160"/>
      <c r="L2173" s="160" t="str">
        <f t="shared" ca="1" si="17"/>
        <v>Script 1</v>
      </c>
      <c r="M2173" s="161"/>
      <c r="N2173" s="150"/>
      <c r="O2173" s="150"/>
      <c r="P2173" s="150"/>
      <c r="Q2173" s="150"/>
      <c r="R2173" s="150"/>
      <c r="S2173" s="150"/>
      <c r="T2173" s="150"/>
      <c r="U2173" s="150"/>
      <c r="V2173" s="150"/>
      <c r="W2173" s="150"/>
      <c r="X2173" s="150"/>
      <c r="Y2173" s="150"/>
      <c r="Z2173" s="150"/>
      <c r="AA2173" s="150"/>
    </row>
    <row r="2174" spans="1:27" ht="12.75">
      <c r="A2174" s="150"/>
      <c r="B2174" s="158">
        <f t="shared" si="16"/>
        <v>2166</v>
      </c>
      <c r="C2174" s="159" t="str">
        <f ca="1">IFERROR(__xludf.DUMMYFUNCTION("""COMPUTED_VALUE"""),"Sofiya Qistina Yin")</f>
        <v>Sofiya Qistina Yin</v>
      </c>
      <c r="D2174" s="160" t="str">
        <f ca="1">IFERROR(__xludf.DUMMYFUNCTION("""COMPUTED_VALUE"""),"Aug 13, 2024")</f>
        <v>Aug 13, 2024</v>
      </c>
      <c r="E2174" s="160" t="str">
        <f ca="1">IFERROR(__xludf.DUMMYFUNCTION("""COMPUTED_VALUE"""),"Script 1")</f>
        <v>Script 1</v>
      </c>
      <c r="F2174" s="160"/>
      <c r="G2174" s="160"/>
      <c r="H2174" s="160"/>
      <c r="I2174" s="160"/>
      <c r="J2174" s="160"/>
      <c r="K2174" s="160"/>
      <c r="L2174" s="160" t="str">
        <f t="shared" ca="1" si="17"/>
        <v>Script 1</v>
      </c>
      <c r="M2174" s="161"/>
      <c r="N2174" s="150"/>
      <c r="O2174" s="150"/>
      <c r="P2174" s="150"/>
      <c r="Q2174" s="150"/>
      <c r="R2174" s="150"/>
      <c r="S2174" s="150"/>
      <c r="T2174" s="150"/>
      <c r="U2174" s="150"/>
      <c r="V2174" s="150"/>
      <c r="W2174" s="150"/>
      <c r="X2174" s="150"/>
      <c r="Y2174" s="150"/>
      <c r="Z2174" s="150"/>
      <c r="AA2174" s="150"/>
    </row>
    <row r="2175" spans="1:27" ht="12.75">
      <c r="A2175" s="150"/>
      <c r="B2175" s="158">
        <f t="shared" si="16"/>
        <v>2167</v>
      </c>
      <c r="C2175" s="159" t="str">
        <f ca="1">IFERROR(__xludf.DUMMYFUNCTION("""COMPUTED_VALUE"""),"Nurshuhadatul Husna binti Mohd Zuki")</f>
        <v>Nurshuhadatul Husna binti Mohd Zuki</v>
      </c>
      <c r="D2175" s="160" t="str">
        <f ca="1">IFERROR(__xludf.DUMMYFUNCTION("""COMPUTED_VALUE"""),"Aug 13, 2024")</f>
        <v>Aug 13, 2024</v>
      </c>
      <c r="E2175" s="160" t="str">
        <f ca="1">IFERROR(__xludf.DUMMYFUNCTION("""COMPUTED_VALUE"""),"Script 1")</f>
        <v>Script 1</v>
      </c>
      <c r="F2175" s="160"/>
      <c r="G2175" s="160"/>
      <c r="H2175" s="160"/>
      <c r="I2175" s="160"/>
      <c r="J2175" s="160"/>
      <c r="K2175" s="160"/>
      <c r="L2175" s="160" t="str">
        <f t="shared" ca="1" si="17"/>
        <v>Script 1</v>
      </c>
      <c r="M2175" s="161"/>
      <c r="N2175" s="150"/>
      <c r="O2175" s="150"/>
      <c r="P2175" s="150"/>
      <c r="Q2175" s="150"/>
      <c r="R2175" s="150"/>
      <c r="S2175" s="150"/>
      <c r="T2175" s="150"/>
      <c r="U2175" s="150"/>
      <c r="V2175" s="150"/>
      <c r="W2175" s="150"/>
      <c r="X2175" s="150"/>
      <c r="Y2175" s="150"/>
      <c r="Z2175" s="150"/>
      <c r="AA2175" s="150"/>
    </row>
    <row r="2176" spans="1:27" ht="12.75">
      <c r="A2176" s="150"/>
      <c r="B2176" s="158">
        <f t="shared" si="16"/>
        <v>2168</v>
      </c>
      <c r="C2176" s="159" t="str">
        <f ca="1">IFERROR(__xludf.DUMMYFUNCTION("""COMPUTED_VALUE"""),"Muhammad Zulhusni")</f>
        <v>Muhammad Zulhusni</v>
      </c>
      <c r="D2176" s="160" t="str">
        <f ca="1">IFERROR(__xludf.DUMMYFUNCTION("""COMPUTED_VALUE"""),"Aug 13, 2024")</f>
        <v>Aug 13, 2024</v>
      </c>
      <c r="E2176" s="160" t="str">
        <f ca="1">IFERROR(__xludf.DUMMYFUNCTION("""COMPUTED_VALUE"""),"Script 1")</f>
        <v>Script 1</v>
      </c>
      <c r="F2176" s="160"/>
      <c r="G2176" s="160"/>
      <c r="H2176" s="160"/>
      <c r="I2176" s="160"/>
      <c r="J2176" s="160"/>
      <c r="K2176" s="160"/>
      <c r="L2176" s="160" t="str">
        <f t="shared" ca="1" si="17"/>
        <v>Script 1</v>
      </c>
      <c r="M2176" s="161"/>
      <c r="N2176" s="150"/>
      <c r="O2176" s="150"/>
      <c r="P2176" s="150"/>
      <c r="Q2176" s="150"/>
      <c r="R2176" s="150"/>
      <c r="S2176" s="150"/>
      <c r="T2176" s="150"/>
      <c r="U2176" s="150"/>
      <c r="V2176" s="150"/>
      <c r="W2176" s="150"/>
      <c r="X2176" s="150"/>
      <c r="Y2176" s="150"/>
      <c r="Z2176" s="150"/>
      <c r="AA2176" s="150"/>
    </row>
    <row r="2177" spans="1:27" ht="12.75">
      <c r="A2177" s="150"/>
      <c r="B2177" s="158">
        <f t="shared" si="16"/>
        <v>2169</v>
      </c>
      <c r="C2177" s="159" t="str">
        <f ca="1">IFERROR(__xludf.DUMMYFUNCTION("""COMPUTED_VALUE"""),"Nur Iwani")</f>
        <v>Nur Iwani</v>
      </c>
      <c r="D2177" s="160" t="str">
        <f ca="1">IFERROR(__xludf.DUMMYFUNCTION("""COMPUTED_VALUE"""),"Aug 13, 2024")</f>
        <v>Aug 13, 2024</v>
      </c>
      <c r="E2177" s="160" t="str">
        <f ca="1">IFERROR(__xludf.DUMMYFUNCTION("""COMPUTED_VALUE"""),"Script 1")</f>
        <v>Script 1</v>
      </c>
      <c r="F2177" s="160"/>
      <c r="G2177" s="160"/>
      <c r="H2177" s="160"/>
      <c r="I2177" s="160"/>
      <c r="J2177" s="160"/>
      <c r="K2177" s="160"/>
      <c r="L2177" s="160" t="str">
        <f t="shared" ca="1" si="17"/>
        <v>Script 1</v>
      </c>
      <c r="M2177" s="161"/>
      <c r="N2177" s="150"/>
      <c r="O2177" s="150"/>
      <c r="P2177" s="150"/>
      <c r="Q2177" s="150"/>
      <c r="R2177" s="150"/>
      <c r="S2177" s="150"/>
      <c r="T2177" s="150"/>
      <c r="U2177" s="150"/>
      <c r="V2177" s="150"/>
      <c r="W2177" s="150"/>
      <c r="X2177" s="150"/>
      <c r="Y2177" s="150"/>
      <c r="Z2177" s="150"/>
      <c r="AA2177" s="150"/>
    </row>
    <row r="2178" spans="1:27" ht="12.75">
      <c r="A2178" s="150"/>
      <c r="B2178" s="158">
        <f t="shared" si="16"/>
        <v>2170</v>
      </c>
      <c r="C2178" s="159" t="str">
        <f ca="1">IFERROR(__xludf.DUMMYFUNCTION("""COMPUTED_VALUE"""),"Muhammad Muhaimin")</f>
        <v>Muhammad Muhaimin</v>
      </c>
      <c r="D2178" s="160" t="str">
        <f ca="1">IFERROR(__xludf.DUMMYFUNCTION("""COMPUTED_VALUE"""),"Aug 13, 2024")</f>
        <v>Aug 13, 2024</v>
      </c>
      <c r="E2178" s="160" t="str">
        <f ca="1">IFERROR(__xludf.DUMMYFUNCTION("""COMPUTED_VALUE"""),"Script 1")</f>
        <v>Script 1</v>
      </c>
      <c r="F2178" s="160"/>
      <c r="G2178" s="160"/>
      <c r="H2178" s="160"/>
      <c r="I2178" s="160"/>
      <c r="J2178" s="160"/>
      <c r="K2178" s="160"/>
      <c r="L2178" s="160" t="str">
        <f t="shared" ca="1" si="17"/>
        <v>Script 1</v>
      </c>
      <c r="M2178" s="161"/>
      <c r="N2178" s="150"/>
      <c r="O2178" s="150"/>
      <c r="P2178" s="150"/>
      <c r="Q2178" s="150"/>
      <c r="R2178" s="150"/>
      <c r="S2178" s="150"/>
      <c r="T2178" s="150"/>
      <c r="U2178" s="150"/>
      <c r="V2178" s="150"/>
      <c r="W2178" s="150"/>
      <c r="X2178" s="150"/>
      <c r="Y2178" s="150"/>
      <c r="Z2178" s="150"/>
      <c r="AA2178" s="150"/>
    </row>
    <row r="2179" spans="1:27" ht="12.75">
      <c r="A2179" s="150"/>
      <c r="B2179" s="158">
        <f t="shared" si="16"/>
        <v>2171</v>
      </c>
      <c r="C2179" s="159" t="str">
        <f ca="1">IFERROR(__xludf.DUMMYFUNCTION("""COMPUTED_VALUE"""),"Wan Zukrina")</f>
        <v>Wan Zukrina</v>
      </c>
      <c r="D2179" s="160" t="str">
        <f ca="1">IFERROR(__xludf.DUMMYFUNCTION("""COMPUTED_VALUE"""),"Aug 13, 2024")</f>
        <v>Aug 13, 2024</v>
      </c>
      <c r="E2179" s="160" t="str">
        <f ca="1">IFERROR(__xludf.DUMMYFUNCTION("""COMPUTED_VALUE"""),"Script 1")</f>
        <v>Script 1</v>
      </c>
      <c r="F2179" s="160"/>
      <c r="G2179" s="160"/>
      <c r="H2179" s="160"/>
      <c r="I2179" s="160"/>
      <c r="J2179" s="160"/>
      <c r="K2179" s="160"/>
      <c r="L2179" s="160" t="str">
        <f t="shared" ca="1" si="17"/>
        <v>Script 1</v>
      </c>
      <c r="M2179" s="161"/>
      <c r="N2179" s="150"/>
      <c r="O2179" s="150"/>
      <c r="P2179" s="150"/>
      <c r="Q2179" s="150"/>
      <c r="R2179" s="150"/>
      <c r="S2179" s="150"/>
      <c r="T2179" s="150"/>
      <c r="U2179" s="150"/>
      <c r="V2179" s="150"/>
      <c r="W2179" s="150"/>
      <c r="X2179" s="150"/>
      <c r="Y2179" s="150"/>
      <c r="Z2179" s="150"/>
      <c r="AA2179" s="150"/>
    </row>
    <row r="2180" spans="1:27" ht="12.75">
      <c r="A2180" s="150"/>
      <c r="B2180" s="158">
        <f t="shared" si="16"/>
        <v>2172</v>
      </c>
      <c r="C2180" s="159" t="str">
        <f ca="1">IFERROR(__xludf.DUMMYFUNCTION("""COMPUTED_VALUE"""),"Nayli Batrisyia")</f>
        <v>Nayli Batrisyia</v>
      </c>
      <c r="D2180" s="160" t="str">
        <f ca="1">IFERROR(__xludf.DUMMYFUNCTION("""COMPUTED_VALUE"""),"Aug 13, 2024")</f>
        <v>Aug 13, 2024</v>
      </c>
      <c r="E2180" s="160" t="str">
        <f ca="1">IFERROR(__xludf.DUMMYFUNCTION("""COMPUTED_VALUE"""),"Script 1")</f>
        <v>Script 1</v>
      </c>
      <c r="F2180" s="160"/>
      <c r="G2180" s="160"/>
      <c r="H2180" s="160"/>
      <c r="I2180" s="160"/>
      <c r="J2180" s="160"/>
      <c r="K2180" s="160"/>
      <c r="L2180" s="160" t="str">
        <f t="shared" ca="1" si="17"/>
        <v>Script 1</v>
      </c>
      <c r="M2180" s="161"/>
      <c r="N2180" s="150"/>
      <c r="O2180" s="150"/>
      <c r="P2180" s="150"/>
      <c r="Q2180" s="150"/>
      <c r="R2180" s="150"/>
      <c r="S2180" s="150"/>
      <c r="T2180" s="150"/>
      <c r="U2180" s="150"/>
      <c r="V2180" s="150"/>
      <c r="W2180" s="150"/>
      <c r="X2180" s="150"/>
      <c r="Y2180" s="150"/>
      <c r="Z2180" s="150"/>
      <c r="AA2180" s="150"/>
    </row>
    <row r="2181" spans="1:27" ht="12.75">
      <c r="A2181" s="150"/>
      <c r="B2181" s="158">
        <f t="shared" si="16"/>
        <v>2173</v>
      </c>
      <c r="C2181" s="159" t="str">
        <f ca="1">IFERROR(__xludf.DUMMYFUNCTION("""COMPUTED_VALUE"""),"Nur Akma Shuhada Mohd Zamro")</f>
        <v>Nur Akma Shuhada Mohd Zamro</v>
      </c>
      <c r="D2181" s="160" t="str">
        <f ca="1">IFERROR(__xludf.DUMMYFUNCTION("""COMPUTED_VALUE"""),"Aug 13, 2024")</f>
        <v>Aug 13, 2024</v>
      </c>
      <c r="E2181" s="160" t="str">
        <f ca="1">IFERROR(__xludf.DUMMYFUNCTION("""COMPUTED_VALUE"""),"Script 1")</f>
        <v>Script 1</v>
      </c>
      <c r="F2181" s="160"/>
      <c r="G2181" s="160"/>
      <c r="H2181" s="160"/>
      <c r="I2181" s="160"/>
      <c r="J2181" s="160"/>
      <c r="K2181" s="160"/>
      <c r="L2181" s="160" t="str">
        <f t="shared" ca="1" si="17"/>
        <v>Script 1</v>
      </c>
      <c r="M2181" s="161"/>
      <c r="N2181" s="150"/>
      <c r="O2181" s="150"/>
      <c r="P2181" s="150"/>
      <c r="Q2181" s="150"/>
      <c r="R2181" s="150"/>
      <c r="S2181" s="150"/>
      <c r="T2181" s="150"/>
      <c r="U2181" s="150"/>
      <c r="V2181" s="150"/>
      <c r="W2181" s="150"/>
      <c r="X2181" s="150"/>
      <c r="Y2181" s="150"/>
      <c r="Z2181" s="150"/>
      <c r="AA2181" s="150"/>
    </row>
    <row r="2182" spans="1:27" ht="12.75">
      <c r="A2182" s="150"/>
      <c r="B2182" s="158">
        <f t="shared" si="16"/>
        <v>2174</v>
      </c>
      <c r="C2182" s="159" t="str">
        <f ca="1">IFERROR(__xludf.DUMMYFUNCTION("""COMPUTED_VALUE"""),"Falah Mansor")</f>
        <v>Falah Mansor</v>
      </c>
      <c r="D2182" s="160" t="str">
        <f ca="1">IFERROR(__xludf.DUMMYFUNCTION("""COMPUTED_VALUE"""),"Aug 12, 2024")</f>
        <v>Aug 12, 2024</v>
      </c>
      <c r="E2182" s="160" t="str">
        <f ca="1">IFERROR(__xludf.DUMMYFUNCTION("""COMPUTED_VALUE"""),"Script 1")</f>
        <v>Script 1</v>
      </c>
      <c r="F2182" s="160"/>
      <c r="G2182" s="160"/>
      <c r="H2182" s="160"/>
      <c r="I2182" s="160"/>
      <c r="J2182" s="160"/>
      <c r="K2182" s="160"/>
      <c r="L2182" s="160" t="str">
        <f t="shared" ca="1" si="17"/>
        <v>Script 1</v>
      </c>
      <c r="M2182" s="161"/>
      <c r="N2182" s="150"/>
      <c r="O2182" s="150"/>
      <c r="P2182" s="150"/>
      <c r="Q2182" s="150"/>
      <c r="R2182" s="150"/>
      <c r="S2182" s="150"/>
      <c r="T2182" s="150"/>
      <c r="U2182" s="150"/>
      <c r="V2182" s="150"/>
      <c r="W2182" s="150"/>
      <c r="X2182" s="150"/>
      <c r="Y2182" s="150"/>
      <c r="Z2182" s="150"/>
      <c r="AA2182" s="150"/>
    </row>
    <row r="2183" spans="1:27" ht="12.75">
      <c r="A2183" s="150"/>
      <c r="B2183" s="158">
        <f t="shared" si="16"/>
        <v>2175</v>
      </c>
      <c r="C2183" s="159" t="str">
        <f ca="1">IFERROR(__xludf.DUMMYFUNCTION("""COMPUTED_VALUE"""),"Zaidatulnisha Ab Jalil")</f>
        <v>Zaidatulnisha Ab Jalil</v>
      </c>
      <c r="D2183" s="160" t="str">
        <f ca="1">IFERROR(__xludf.DUMMYFUNCTION("""COMPUTED_VALUE"""),"Aug 12, 2024")</f>
        <v>Aug 12, 2024</v>
      </c>
      <c r="E2183" s="160" t="str">
        <f ca="1">IFERROR(__xludf.DUMMYFUNCTION("""COMPUTED_VALUE"""),"Script 1")</f>
        <v>Script 1</v>
      </c>
      <c r="F2183" s="160"/>
      <c r="G2183" s="160"/>
      <c r="H2183" s="160"/>
      <c r="I2183" s="160"/>
      <c r="J2183" s="160"/>
      <c r="K2183" s="160"/>
      <c r="L2183" s="160" t="str">
        <f t="shared" ca="1" si="17"/>
        <v>Script 1</v>
      </c>
      <c r="M2183" s="161"/>
      <c r="N2183" s="150"/>
      <c r="O2183" s="150"/>
      <c r="P2183" s="150"/>
      <c r="Q2183" s="150"/>
      <c r="R2183" s="150"/>
      <c r="S2183" s="150"/>
      <c r="T2183" s="150"/>
      <c r="U2183" s="150"/>
      <c r="V2183" s="150"/>
      <c r="W2183" s="150"/>
      <c r="X2183" s="150"/>
      <c r="Y2183" s="150"/>
      <c r="Z2183" s="150"/>
      <c r="AA2183" s="150"/>
    </row>
    <row r="2184" spans="1:27" ht="12.75">
      <c r="A2184" s="150"/>
      <c r="B2184" s="158">
        <f t="shared" si="16"/>
        <v>2176</v>
      </c>
      <c r="C2184" s="159" t="str">
        <f ca="1">IFERROR(__xludf.DUMMYFUNCTION("""COMPUTED_VALUE"""),"Syahmi Suleiman")</f>
        <v>Syahmi Suleiman</v>
      </c>
      <c r="D2184" s="160" t="str">
        <f ca="1">IFERROR(__xludf.DUMMYFUNCTION("""COMPUTED_VALUE"""),"Aug 12, 2024")</f>
        <v>Aug 12, 2024</v>
      </c>
      <c r="E2184" s="160" t="str">
        <f ca="1">IFERROR(__xludf.DUMMYFUNCTION("""COMPUTED_VALUE"""),"Script 1")</f>
        <v>Script 1</v>
      </c>
      <c r="F2184" s="160"/>
      <c r="G2184" s="160"/>
      <c r="H2184" s="160"/>
      <c r="I2184" s="160"/>
      <c r="J2184" s="160"/>
      <c r="K2184" s="160"/>
      <c r="L2184" s="160" t="str">
        <f t="shared" ca="1" si="17"/>
        <v>Script 1</v>
      </c>
      <c r="M2184" s="161"/>
      <c r="N2184" s="150"/>
      <c r="O2184" s="150"/>
      <c r="P2184" s="150"/>
      <c r="Q2184" s="150"/>
      <c r="R2184" s="150"/>
      <c r="S2184" s="150"/>
      <c r="T2184" s="150"/>
      <c r="U2184" s="150"/>
      <c r="V2184" s="150"/>
      <c r="W2184" s="150"/>
      <c r="X2184" s="150"/>
      <c r="Y2184" s="150"/>
      <c r="Z2184" s="150"/>
      <c r="AA2184" s="150"/>
    </row>
    <row r="2185" spans="1:27" ht="12.75">
      <c r="A2185" s="150"/>
      <c r="B2185" s="158">
        <f t="shared" si="16"/>
        <v>2177</v>
      </c>
      <c r="C2185" s="159" t="str">
        <f ca="1">IFERROR(__xludf.DUMMYFUNCTION("""COMPUTED_VALUE"""),"Atiqah Alias")</f>
        <v>Atiqah Alias</v>
      </c>
      <c r="D2185" s="160" t="str">
        <f ca="1">IFERROR(__xludf.DUMMYFUNCTION("""COMPUTED_VALUE"""),"Aug 12, 2024")</f>
        <v>Aug 12, 2024</v>
      </c>
      <c r="E2185" s="160" t="str">
        <f ca="1">IFERROR(__xludf.DUMMYFUNCTION("""COMPUTED_VALUE"""),"Script 1")</f>
        <v>Script 1</v>
      </c>
      <c r="F2185" s="160"/>
      <c r="G2185" s="160"/>
      <c r="H2185" s="160"/>
      <c r="I2185" s="160"/>
      <c r="J2185" s="160"/>
      <c r="K2185" s="160"/>
      <c r="L2185" s="160" t="str">
        <f t="shared" ca="1" si="17"/>
        <v>Script 1</v>
      </c>
      <c r="M2185" s="161"/>
      <c r="N2185" s="150"/>
      <c r="O2185" s="150"/>
      <c r="P2185" s="150"/>
      <c r="Q2185" s="150"/>
      <c r="R2185" s="150"/>
      <c r="S2185" s="150"/>
      <c r="T2185" s="150"/>
      <c r="U2185" s="150"/>
      <c r="V2185" s="150"/>
      <c r="W2185" s="150"/>
      <c r="X2185" s="150"/>
      <c r="Y2185" s="150"/>
      <c r="Z2185" s="150"/>
      <c r="AA2185" s="150"/>
    </row>
    <row r="2186" spans="1:27" ht="12.75">
      <c r="A2186" s="150"/>
      <c r="B2186" s="158">
        <f t="shared" si="16"/>
        <v>2178</v>
      </c>
      <c r="C2186" s="159" t="str">
        <f ca="1">IFERROR(__xludf.DUMMYFUNCTION("""COMPUTED_VALUE"""),"Ku Muhamad Aminhaikal Bin Ku MHD Zaki")</f>
        <v>Ku Muhamad Aminhaikal Bin Ku MHD Zaki</v>
      </c>
      <c r="D2186" s="160" t="str">
        <f ca="1">IFERROR(__xludf.DUMMYFUNCTION("""COMPUTED_VALUE"""),"Aug 12, 2024")</f>
        <v>Aug 12, 2024</v>
      </c>
      <c r="E2186" s="160" t="str">
        <f ca="1">IFERROR(__xludf.DUMMYFUNCTION("""COMPUTED_VALUE"""),"Script 1")</f>
        <v>Script 1</v>
      </c>
      <c r="F2186" s="160"/>
      <c r="G2186" s="160"/>
      <c r="H2186" s="160"/>
      <c r="I2186" s="160"/>
      <c r="J2186" s="160"/>
      <c r="K2186" s="160"/>
      <c r="L2186" s="160" t="str">
        <f t="shared" ca="1" si="17"/>
        <v>Script 1</v>
      </c>
      <c r="M2186" s="161"/>
      <c r="N2186" s="150"/>
      <c r="O2186" s="150"/>
      <c r="P2186" s="150"/>
      <c r="Q2186" s="150"/>
      <c r="R2186" s="150"/>
      <c r="S2186" s="150"/>
      <c r="T2186" s="150"/>
      <c r="U2186" s="150"/>
      <c r="V2186" s="150"/>
      <c r="W2186" s="150"/>
      <c r="X2186" s="150"/>
      <c r="Y2186" s="150"/>
      <c r="Z2186" s="150"/>
      <c r="AA2186" s="150"/>
    </row>
    <row r="2187" spans="1:27" ht="12.75">
      <c r="A2187" s="150"/>
      <c r="B2187" s="158">
        <f t="shared" si="16"/>
        <v>2179</v>
      </c>
      <c r="C2187" s="159" t="str">
        <f ca="1">IFERROR(__xludf.DUMMYFUNCTION("""COMPUTED_VALUE"""),"Khairina Atiqah Khairil Hizar")</f>
        <v>Khairina Atiqah Khairil Hizar</v>
      </c>
      <c r="D2187" s="160" t="str">
        <f ca="1">IFERROR(__xludf.DUMMYFUNCTION("""COMPUTED_VALUE"""),"Aug 12, 2024")</f>
        <v>Aug 12, 2024</v>
      </c>
      <c r="E2187" s="160" t="str">
        <f ca="1">IFERROR(__xludf.DUMMYFUNCTION("""COMPUTED_VALUE"""),"Script 1")</f>
        <v>Script 1</v>
      </c>
      <c r="F2187" s="160"/>
      <c r="G2187" s="160"/>
      <c r="H2187" s="160"/>
      <c r="I2187" s="160"/>
      <c r="J2187" s="160"/>
      <c r="K2187" s="160"/>
      <c r="L2187" s="160" t="str">
        <f t="shared" ca="1" si="17"/>
        <v>Script 1</v>
      </c>
      <c r="M2187" s="161"/>
      <c r="N2187" s="150"/>
      <c r="O2187" s="150"/>
      <c r="P2187" s="150"/>
      <c r="Q2187" s="150"/>
      <c r="R2187" s="150"/>
      <c r="S2187" s="150"/>
      <c r="T2187" s="150"/>
      <c r="U2187" s="150"/>
      <c r="V2187" s="150"/>
      <c r="W2187" s="150"/>
      <c r="X2187" s="150"/>
      <c r="Y2187" s="150"/>
      <c r="Z2187" s="150"/>
      <c r="AA2187" s="150"/>
    </row>
    <row r="2188" spans="1:27" ht="12.75">
      <c r="A2188" s="150"/>
      <c r="B2188" s="158">
        <f t="shared" si="16"/>
        <v>2180</v>
      </c>
      <c r="C2188" s="159" t="str">
        <f ca="1">IFERROR(__xludf.DUMMYFUNCTION("""COMPUTED_VALUE"""),"Nurul A. Saharuddin")</f>
        <v>Nurul A. Saharuddin</v>
      </c>
      <c r="D2188" s="160" t="str">
        <f ca="1">IFERROR(__xludf.DUMMYFUNCTION("""COMPUTED_VALUE"""),"Aug 12, 2024")</f>
        <v>Aug 12, 2024</v>
      </c>
      <c r="E2188" s="160" t="str">
        <f ca="1">IFERROR(__xludf.DUMMYFUNCTION("""COMPUTED_VALUE"""),"Script 1")</f>
        <v>Script 1</v>
      </c>
      <c r="F2188" s="160"/>
      <c r="G2188" s="160"/>
      <c r="H2188" s="160"/>
      <c r="I2188" s="160"/>
      <c r="J2188" s="160"/>
      <c r="K2188" s="160"/>
      <c r="L2188" s="160" t="str">
        <f t="shared" ca="1" si="17"/>
        <v>Script 1</v>
      </c>
      <c r="M2188" s="161"/>
      <c r="N2188" s="150"/>
      <c r="O2188" s="150"/>
      <c r="P2188" s="150"/>
      <c r="Q2188" s="150"/>
      <c r="R2188" s="150"/>
      <c r="S2188" s="150"/>
      <c r="T2188" s="150"/>
      <c r="U2188" s="150"/>
      <c r="V2188" s="150"/>
      <c r="W2188" s="150"/>
      <c r="X2188" s="150"/>
      <c r="Y2188" s="150"/>
      <c r="Z2188" s="150"/>
      <c r="AA2188" s="150"/>
    </row>
    <row r="2189" spans="1:27" ht="12.75">
      <c r="A2189" s="150"/>
      <c r="B2189" s="158">
        <f t="shared" si="16"/>
        <v>2181</v>
      </c>
      <c r="C2189" s="159" t="str">
        <f ca="1">IFERROR(__xludf.DUMMYFUNCTION("""COMPUTED_VALUE"""),"Mohd Muslim Mohd Aruwa (MMMA)")</f>
        <v>Mohd Muslim Mohd Aruwa (MMMA)</v>
      </c>
      <c r="D2189" s="160" t="str">
        <f ca="1">IFERROR(__xludf.DUMMYFUNCTION("""COMPUTED_VALUE"""),"Aug 12, 2024")</f>
        <v>Aug 12, 2024</v>
      </c>
      <c r="E2189" s="160" t="str">
        <f ca="1">IFERROR(__xludf.DUMMYFUNCTION("""COMPUTED_VALUE"""),"Script 1")</f>
        <v>Script 1</v>
      </c>
      <c r="F2189" s="160"/>
      <c r="G2189" s="160"/>
      <c r="H2189" s="160"/>
      <c r="I2189" s="160"/>
      <c r="J2189" s="160"/>
      <c r="K2189" s="160"/>
      <c r="L2189" s="160" t="str">
        <f t="shared" ca="1" si="17"/>
        <v>Script 1</v>
      </c>
      <c r="M2189" s="161"/>
      <c r="N2189" s="150"/>
      <c r="O2189" s="150"/>
      <c r="P2189" s="150"/>
      <c r="Q2189" s="150"/>
      <c r="R2189" s="150"/>
      <c r="S2189" s="150"/>
      <c r="T2189" s="150"/>
      <c r="U2189" s="150"/>
      <c r="V2189" s="150"/>
      <c r="W2189" s="150"/>
      <c r="X2189" s="150"/>
      <c r="Y2189" s="150"/>
      <c r="Z2189" s="150"/>
      <c r="AA2189" s="150"/>
    </row>
    <row r="2190" spans="1:27" ht="12.75">
      <c r="A2190" s="150"/>
      <c r="B2190" s="158">
        <f t="shared" si="16"/>
        <v>2182</v>
      </c>
      <c r="C2190" s="159" t="str">
        <f ca="1">IFERROR(__xludf.DUMMYFUNCTION("""COMPUTED_VALUE"""),"Izzat Haziq")</f>
        <v>Izzat Haziq</v>
      </c>
      <c r="D2190" s="160" t="str">
        <f ca="1">IFERROR(__xludf.DUMMYFUNCTION("""COMPUTED_VALUE"""),"Aug 12, 2024")</f>
        <v>Aug 12, 2024</v>
      </c>
      <c r="E2190" s="160" t="str">
        <f ca="1">IFERROR(__xludf.DUMMYFUNCTION("""COMPUTED_VALUE"""),"Script 1")</f>
        <v>Script 1</v>
      </c>
      <c r="F2190" s="160"/>
      <c r="G2190" s="160"/>
      <c r="H2190" s="160"/>
      <c r="I2190" s="160"/>
      <c r="J2190" s="160"/>
      <c r="K2190" s="160"/>
      <c r="L2190" s="160" t="str">
        <f t="shared" ca="1" si="17"/>
        <v>Script 1</v>
      </c>
      <c r="M2190" s="161"/>
      <c r="N2190" s="150"/>
      <c r="O2190" s="150"/>
      <c r="P2190" s="150"/>
      <c r="Q2190" s="150"/>
      <c r="R2190" s="150"/>
      <c r="S2190" s="150"/>
      <c r="T2190" s="150"/>
      <c r="U2190" s="150"/>
      <c r="V2190" s="150"/>
      <c r="W2190" s="150"/>
      <c r="X2190" s="150"/>
      <c r="Y2190" s="150"/>
      <c r="Z2190" s="150"/>
      <c r="AA2190" s="150"/>
    </row>
    <row r="2191" spans="1:27" ht="12.75">
      <c r="A2191" s="150"/>
      <c r="B2191" s="158">
        <f t="shared" si="16"/>
        <v>2183</v>
      </c>
      <c r="C2191" s="159" t="str">
        <f ca="1">IFERROR(__xludf.DUMMYFUNCTION("""COMPUTED_VALUE"""),"Nur Hanani Binti Harun")</f>
        <v>Nur Hanani Binti Harun</v>
      </c>
      <c r="D2191" s="160" t="str">
        <f ca="1">IFERROR(__xludf.DUMMYFUNCTION("""COMPUTED_VALUE"""),"Aug 12, 2024")</f>
        <v>Aug 12, 2024</v>
      </c>
      <c r="E2191" s="160" t="str">
        <f ca="1">IFERROR(__xludf.DUMMYFUNCTION("""COMPUTED_VALUE"""),"Script 1")</f>
        <v>Script 1</v>
      </c>
      <c r="F2191" s="160"/>
      <c r="G2191" s="160"/>
      <c r="H2191" s="160"/>
      <c r="I2191" s="160"/>
      <c r="J2191" s="160"/>
      <c r="K2191" s="160"/>
      <c r="L2191" s="160" t="str">
        <f t="shared" ca="1" si="17"/>
        <v>Script 1</v>
      </c>
      <c r="M2191" s="161"/>
      <c r="N2191" s="150"/>
      <c r="O2191" s="150"/>
      <c r="P2191" s="150"/>
      <c r="Q2191" s="150"/>
      <c r="R2191" s="150"/>
      <c r="S2191" s="150"/>
      <c r="T2191" s="150"/>
      <c r="U2191" s="150"/>
      <c r="V2191" s="150"/>
      <c r="W2191" s="150"/>
      <c r="X2191" s="150"/>
      <c r="Y2191" s="150"/>
      <c r="Z2191" s="150"/>
      <c r="AA2191" s="150"/>
    </row>
    <row r="2192" spans="1:27" ht="12.75">
      <c r="A2192" s="150"/>
      <c r="B2192" s="158">
        <f t="shared" si="16"/>
        <v>2184</v>
      </c>
      <c r="C2192" s="159" t="str">
        <f ca="1">IFERROR(__xludf.DUMMYFUNCTION("""COMPUTED_VALUE"""),"Muhammad Samsudian")</f>
        <v>Muhammad Samsudian</v>
      </c>
      <c r="D2192" s="160" t="str">
        <f ca="1">IFERROR(__xludf.DUMMYFUNCTION("""COMPUTED_VALUE"""),"Aug 12, 2024")</f>
        <v>Aug 12, 2024</v>
      </c>
      <c r="E2192" s="160" t="str">
        <f ca="1">IFERROR(__xludf.DUMMYFUNCTION("""COMPUTED_VALUE"""),"Script 1")</f>
        <v>Script 1</v>
      </c>
      <c r="F2192" s="160"/>
      <c r="G2192" s="160"/>
      <c r="H2192" s="160"/>
      <c r="I2192" s="160"/>
      <c r="J2192" s="160"/>
      <c r="K2192" s="160"/>
      <c r="L2192" s="160" t="str">
        <f t="shared" ca="1" si="17"/>
        <v>Script 1</v>
      </c>
      <c r="M2192" s="161"/>
      <c r="N2192" s="150"/>
      <c r="O2192" s="150"/>
      <c r="P2192" s="150"/>
      <c r="Q2192" s="150"/>
      <c r="R2192" s="150"/>
      <c r="S2192" s="150"/>
      <c r="T2192" s="150"/>
      <c r="U2192" s="150"/>
      <c r="V2192" s="150"/>
      <c r="W2192" s="150"/>
      <c r="X2192" s="150"/>
      <c r="Y2192" s="150"/>
      <c r="Z2192" s="150"/>
      <c r="AA2192" s="150"/>
    </row>
    <row r="2193" spans="1:27" ht="12.75">
      <c r="A2193" s="150"/>
      <c r="B2193" s="158">
        <f t="shared" si="16"/>
        <v>2185</v>
      </c>
      <c r="C2193" s="159" t="str">
        <f ca="1">IFERROR(__xludf.DUMMYFUNCTION("""COMPUTED_VALUE"""),"Naqib Laham")</f>
        <v>Naqib Laham</v>
      </c>
      <c r="D2193" s="160" t="str">
        <f ca="1">IFERROR(__xludf.DUMMYFUNCTION("""COMPUTED_VALUE"""),"Aug 12, 2024")</f>
        <v>Aug 12, 2024</v>
      </c>
      <c r="E2193" s="160" t="str">
        <f ca="1">IFERROR(__xludf.DUMMYFUNCTION("""COMPUTED_VALUE"""),"Script 1")</f>
        <v>Script 1</v>
      </c>
      <c r="F2193" s="160"/>
      <c r="G2193" s="160"/>
      <c r="H2193" s="160"/>
      <c r="I2193" s="160"/>
      <c r="J2193" s="160"/>
      <c r="K2193" s="160"/>
      <c r="L2193" s="160" t="str">
        <f t="shared" ca="1" si="17"/>
        <v>Script 1</v>
      </c>
      <c r="M2193" s="161"/>
      <c r="N2193" s="150"/>
      <c r="O2193" s="150"/>
      <c r="P2193" s="150"/>
      <c r="Q2193" s="150"/>
      <c r="R2193" s="150"/>
      <c r="S2193" s="150"/>
      <c r="T2193" s="150"/>
      <c r="U2193" s="150"/>
      <c r="V2193" s="150"/>
      <c r="W2193" s="150"/>
      <c r="X2193" s="150"/>
      <c r="Y2193" s="150"/>
      <c r="Z2193" s="150"/>
      <c r="AA2193" s="150"/>
    </row>
    <row r="2194" spans="1:27" ht="12.75">
      <c r="A2194" s="150"/>
      <c r="B2194" s="158">
        <f t="shared" si="16"/>
        <v>2186</v>
      </c>
      <c r="C2194" s="159" t="str">
        <f ca="1">IFERROR(__xludf.DUMMYFUNCTION("""COMPUTED_VALUE"""),"Ir. Dr. Mohd Azman Abas")</f>
        <v>Ir. Dr. Mohd Azman Abas</v>
      </c>
      <c r="D2194" s="160" t="str">
        <f ca="1">IFERROR(__xludf.DUMMYFUNCTION("""COMPUTED_VALUE"""),"Aug 12, 2024")</f>
        <v>Aug 12, 2024</v>
      </c>
      <c r="E2194" s="160" t="str">
        <f ca="1">IFERROR(__xludf.DUMMYFUNCTION("""COMPUTED_VALUE"""),"Script 1")</f>
        <v>Script 1</v>
      </c>
      <c r="F2194" s="160"/>
      <c r="G2194" s="160"/>
      <c r="H2194" s="160"/>
      <c r="I2194" s="160"/>
      <c r="J2194" s="160"/>
      <c r="K2194" s="160"/>
      <c r="L2194" s="160" t="str">
        <f t="shared" ca="1" si="17"/>
        <v>Script 1</v>
      </c>
      <c r="M2194" s="161"/>
      <c r="N2194" s="150"/>
      <c r="O2194" s="150"/>
      <c r="P2194" s="150"/>
      <c r="Q2194" s="150"/>
      <c r="R2194" s="150"/>
      <c r="S2194" s="150"/>
      <c r="T2194" s="150"/>
      <c r="U2194" s="150"/>
      <c r="V2194" s="150"/>
      <c r="W2194" s="150"/>
      <c r="X2194" s="150"/>
      <c r="Y2194" s="150"/>
      <c r="Z2194" s="150"/>
      <c r="AA2194" s="150"/>
    </row>
    <row r="2195" spans="1:27" ht="12.75">
      <c r="A2195" s="150"/>
      <c r="B2195" s="158">
        <f t="shared" si="16"/>
        <v>2187</v>
      </c>
      <c r="C2195" s="159" t="str">
        <f ca="1">IFERROR(__xludf.DUMMYFUNCTION("""COMPUTED_VALUE"""),"Afiq Zhafran")</f>
        <v>Afiq Zhafran</v>
      </c>
      <c r="D2195" s="160" t="str">
        <f ca="1">IFERROR(__xludf.DUMMYFUNCTION("""COMPUTED_VALUE"""),"Aug 12, 2024")</f>
        <v>Aug 12, 2024</v>
      </c>
      <c r="E2195" s="160" t="str">
        <f ca="1">IFERROR(__xludf.DUMMYFUNCTION("""COMPUTED_VALUE"""),"Script 1")</f>
        <v>Script 1</v>
      </c>
      <c r="F2195" s="160"/>
      <c r="G2195" s="160"/>
      <c r="H2195" s="160"/>
      <c r="I2195" s="160"/>
      <c r="J2195" s="160"/>
      <c r="K2195" s="160"/>
      <c r="L2195" s="160" t="str">
        <f t="shared" ca="1" si="17"/>
        <v>Script 1</v>
      </c>
      <c r="M2195" s="161"/>
      <c r="N2195" s="150"/>
      <c r="O2195" s="150"/>
      <c r="P2195" s="150"/>
      <c r="Q2195" s="150"/>
      <c r="R2195" s="150"/>
      <c r="S2195" s="150"/>
      <c r="T2195" s="150"/>
      <c r="U2195" s="150"/>
      <c r="V2195" s="150"/>
      <c r="W2195" s="150"/>
      <c r="X2195" s="150"/>
      <c r="Y2195" s="150"/>
      <c r="Z2195" s="150"/>
      <c r="AA2195" s="150"/>
    </row>
    <row r="2196" spans="1:27" ht="12.75">
      <c r="A2196" s="150"/>
      <c r="B2196" s="158">
        <f t="shared" si="16"/>
        <v>2188</v>
      </c>
      <c r="C2196" s="159" t="str">
        <f ca="1">IFERROR(__xludf.DUMMYFUNCTION("""COMPUTED_VALUE"""),"Mohamad Firdaus Kharul Azman")</f>
        <v>Mohamad Firdaus Kharul Azman</v>
      </c>
      <c r="D2196" s="160" t="str">
        <f ca="1">IFERROR(__xludf.DUMMYFUNCTION("""COMPUTED_VALUE"""),"Aug 12, 2024")</f>
        <v>Aug 12, 2024</v>
      </c>
      <c r="E2196" s="160" t="str">
        <f ca="1">IFERROR(__xludf.DUMMYFUNCTION("""COMPUTED_VALUE"""),"Script 1")</f>
        <v>Script 1</v>
      </c>
      <c r="F2196" s="160"/>
      <c r="G2196" s="160"/>
      <c r="H2196" s="160"/>
      <c r="I2196" s="160"/>
      <c r="J2196" s="160"/>
      <c r="K2196" s="160"/>
      <c r="L2196" s="160" t="str">
        <f t="shared" ca="1" si="17"/>
        <v>Script 1</v>
      </c>
      <c r="M2196" s="161"/>
      <c r="N2196" s="150"/>
      <c r="O2196" s="150"/>
      <c r="P2196" s="150"/>
      <c r="Q2196" s="150"/>
      <c r="R2196" s="150"/>
      <c r="S2196" s="150"/>
      <c r="T2196" s="150"/>
      <c r="U2196" s="150"/>
      <c r="V2196" s="150"/>
      <c r="W2196" s="150"/>
      <c r="X2196" s="150"/>
      <c r="Y2196" s="150"/>
      <c r="Z2196" s="150"/>
      <c r="AA2196" s="150"/>
    </row>
    <row r="2197" spans="1:27" ht="12.75">
      <c r="A2197" s="150"/>
      <c r="B2197" s="158">
        <f t="shared" si="16"/>
        <v>2189</v>
      </c>
      <c r="C2197" s="159" t="str">
        <f ca="1">IFERROR(__xludf.DUMMYFUNCTION("""COMPUTED_VALUE"""),"Nuraini Suhaiza")</f>
        <v>Nuraini Suhaiza</v>
      </c>
      <c r="D2197" s="160" t="str">
        <f ca="1">IFERROR(__xludf.DUMMYFUNCTION("""COMPUTED_VALUE"""),"Aug 12, 2024")</f>
        <v>Aug 12, 2024</v>
      </c>
      <c r="E2197" s="160" t="str">
        <f ca="1">IFERROR(__xludf.DUMMYFUNCTION("""COMPUTED_VALUE"""),"Script 1")</f>
        <v>Script 1</v>
      </c>
      <c r="F2197" s="160"/>
      <c r="G2197" s="160"/>
      <c r="H2197" s="160"/>
      <c r="I2197" s="160"/>
      <c r="J2197" s="160"/>
      <c r="K2197" s="160"/>
      <c r="L2197" s="160" t="str">
        <f t="shared" ca="1" si="17"/>
        <v>Script 1</v>
      </c>
      <c r="M2197" s="161"/>
      <c r="N2197" s="150"/>
      <c r="O2197" s="150"/>
      <c r="P2197" s="150"/>
      <c r="Q2197" s="150"/>
      <c r="R2197" s="150"/>
      <c r="S2197" s="150"/>
      <c r="T2197" s="150"/>
      <c r="U2197" s="150"/>
      <c r="V2197" s="150"/>
      <c r="W2197" s="150"/>
      <c r="X2197" s="150"/>
      <c r="Y2197" s="150"/>
      <c r="Z2197" s="150"/>
      <c r="AA2197" s="150"/>
    </row>
    <row r="2198" spans="1:27" ht="12.75">
      <c r="A2198" s="150"/>
      <c r="B2198" s="158">
        <f t="shared" si="16"/>
        <v>2190</v>
      </c>
      <c r="C2198" s="159" t="str">
        <f ca="1">IFERROR(__xludf.DUMMYFUNCTION("""COMPUTED_VALUE"""),"Shazlin Shafiqah")</f>
        <v>Shazlin Shafiqah</v>
      </c>
      <c r="D2198" s="160" t="str">
        <f ca="1">IFERROR(__xludf.DUMMYFUNCTION("""COMPUTED_VALUE"""),"Aug 12, 2024")</f>
        <v>Aug 12, 2024</v>
      </c>
      <c r="E2198" s="160" t="str">
        <f ca="1">IFERROR(__xludf.DUMMYFUNCTION("""COMPUTED_VALUE"""),"Script 1")</f>
        <v>Script 1</v>
      </c>
      <c r="F2198" s="160"/>
      <c r="G2198" s="160"/>
      <c r="H2198" s="160"/>
      <c r="I2198" s="160"/>
      <c r="J2198" s="160"/>
      <c r="K2198" s="160"/>
      <c r="L2198" s="160" t="str">
        <f t="shared" ca="1" si="17"/>
        <v>Script 1</v>
      </c>
      <c r="M2198" s="161"/>
      <c r="N2198" s="150"/>
      <c r="O2198" s="150"/>
      <c r="P2198" s="150"/>
      <c r="Q2198" s="150"/>
      <c r="R2198" s="150"/>
      <c r="S2198" s="150"/>
      <c r="T2198" s="150"/>
      <c r="U2198" s="150"/>
      <c r="V2198" s="150"/>
      <c r="W2198" s="150"/>
      <c r="X2198" s="150"/>
      <c r="Y2198" s="150"/>
      <c r="Z2198" s="150"/>
      <c r="AA2198" s="150"/>
    </row>
    <row r="2199" spans="1:27" ht="12.75">
      <c r="A2199" s="150"/>
      <c r="B2199" s="158">
        <f t="shared" si="16"/>
        <v>2191</v>
      </c>
      <c r="C2199" s="159" t="str">
        <f ca="1">IFERROR(__xludf.DUMMYFUNCTION("""COMPUTED_VALUE"""),"Mohamad Najmi Abdul Jalil")</f>
        <v>Mohamad Najmi Abdul Jalil</v>
      </c>
      <c r="D2199" s="160" t="str">
        <f ca="1">IFERROR(__xludf.DUMMYFUNCTION("""COMPUTED_VALUE"""),"Aug 12, 2024")</f>
        <v>Aug 12, 2024</v>
      </c>
      <c r="E2199" s="160" t="str">
        <f ca="1">IFERROR(__xludf.DUMMYFUNCTION("""COMPUTED_VALUE"""),"Script 1")</f>
        <v>Script 1</v>
      </c>
      <c r="F2199" s="160"/>
      <c r="G2199" s="160"/>
      <c r="H2199" s="160"/>
      <c r="I2199" s="160"/>
      <c r="J2199" s="160"/>
      <c r="K2199" s="160"/>
      <c r="L2199" s="160" t="str">
        <f t="shared" ca="1" si="17"/>
        <v>Script 1</v>
      </c>
      <c r="M2199" s="161"/>
      <c r="N2199" s="150"/>
      <c r="O2199" s="150"/>
      <c r="P2199" s="150"/>
      <c r="Q2199" s="150"/>
      <c r="R2199" s="150"/>
      <c r="S2199" s="150"/>
      <c r="T2199" s="150"/>
      <c r="U2199" s="150"/>
      <c r="V2199" s="150"/>
      <c r="W2199" s="150"/>
      <c r="X2199" s="150"/>
      <c r="Y2199" s="150"/>
      <c r="Z2199" s="150"/>
      <c r="AA2199" s="150"/>
    </row>
    <row r="2200" spans="1:27" ht="12.75">
      <c r="A2200" s="150"/>
      <c r="B2200" s="158">
        <f t="shared" si="16"/>
        <v>2192</v>
      </c>
      <c r="C2200" s="159" t="str">
        <f ca="1">IFERROR(__xludf.DUMMYFUNCTION("""COMPUTED_VALUE"""),"Ezzry Nadzrin")</f>
        <v>Ezzry Nadzrin</v>
      </c>
      <c r="D2200" s="160" t="str">
        <f ca="1">IFERROR(__xludf.DUMMYFUNCTION("""COMPUTED_VALUE"""),"Aug 12, 2024")</f>
        <v>Aug 12, 2024</v>
      </c>
      <c r="E2200" s="160" t="str">
        <f ca="1">IFERROR(__xludf.DUMMYFUNCTION("""COMPUTED_VALUE"""),"Script 1")</f>
        <v>Script 1</v>
      </c>
      <c r="F2200" s="160"/>
      <c r="G2200" s="160"/>
      <c r="H2200" s="160"/>
      <c r="I2200" s="160"/>
      <c r="J2200" s="160"/>
      <c r="K2200" s="160"/>
      <c r="L2200" s="160" t="str">
        <f t="shared" ca="1" si="17"/>
        <v>Script 1</v>
      </c>
      <c r="M2200" s="161"/>
      <c r="N2200" s="150"/>
      <c r="O2200" s="150"/>
      <c r="P2200" s="150"/>
      <c r="Q2200" s="150"/>
      <c r="R2200" s="150"/>
      <c r="S2200" s="150"/>
      <c r="T2200" s="150"/>
      <c r="U2200" s="150"/>
      <c r="V2200" s="150"/>
      <c r="W2200" s="150"/>
      <c r="X2200" s="150"/>
      <c r="Y2200" s="150"/>
      <c r="Z2200" s="150"/>
      <c r="AA2200" s="150"/>
    </row>
    <row r="2201" spans="1:27" ht="12.75">
      <c r="A2201" s="150"/>
      <c r="B2201" s="158">
        <f t="shared" si="16"/>
        <v>2193</v>
      </c>
      <c r="C2201" s="159" t="str">
        <f ca="1">IFERROR(__xludf.DUMMYFUNCTION("""COMPUTED_VALUE"""),"Russyazila Ahmad")</f>
        <v>Russyazila Ahmad</v>
      </c>
      <c r="D2201" s="160" t="str">
        <f ca="1">IFERROR(__xludf.DUMMYFUNCTION("""COMPUTED_VALUE"""),"Aug 8, 2024")</f>
        <v>Aug 8, 2024</v>
      </c>
      <c r="E2201" s="160" t="str">
        <f ca="1">IFERROR(__xludf.DUMMYFUNCTION("""COMPUTED_VALUE"""),"Script 1")</f>
        <v>Script 1</v>
      </c>
      <c r="F2201" s="160"/>
      <c r="G2201" s="160"/>
      <c r="H2201" s="160"/>
      <c r="I2201" s="160"/>
      <c r="J2201" s="160"/>
      <c r="K2201" s="160"/>
      <c r="L2201" s="160" t="str">
        <f t="shared" ca="1" si="17"/>
        <v>Script 1</v>
      </c>
      <c r="M2201" s="161"/>
      <c r="N2201" s="150"/>
      <c r="O2201" s="150"/>
      <c r="P2201" s="150"/>
      <c r="Q2201" s="150"/>
      <c r="R2201" s="150"/>
      <c r="S2201" s="150"/>
      <c r="T2201" s="150"/>
      <c r="U2201" s="150"/>
      <c r="V2201" s="150"/>
      <c r="W2201" s="150"/>
      <c r="X2201" s="150"/>
      <c r="Y2201" s="150"/>
      <c r="Z2201" s="150"/>
      <c r="AA2201" s="150"/>
    </row>
    <row r="2202" spans="1:27" ht="12.75">
      <c r="A2202" s="150"/>
      <c r="B2202" s="158">
        <f t="shared" si="16"/>
        <v>2194</v>
      </c>
      <c r="C2202" s="159" t="str">
        <f ca="1">IFERROR(__xludf.DUMMYFUNCTION("""COMPUTED_VALUE"""),"Fakhrul Ariff")</f>
        <v>Fakhrul Ariff</v>
      </c>
      <c r="D2202" s="160" t="str">
        <f ca="1">IFERROR(__xludf.DUMMYFUNCTION("""COMPUTED_VALUE"""),"Aug 8, 2024")</f>
        <v>Aug 8, 2024</v>
      </c>
      <c r="E2202" s="160" t="str">
        <f ca="1">IFERROR(__xludf.DUMMYFUNCTION("""COMPUTED_VALUE"""),"Script 1")</f>
        <v>Script 1</v>
      </c>
      <c r="F2202" s="160"/>
      <c r="G2202" s="160"/>
      <c r="H2202" s="160"/>
      <c r="I2202" s="160"/>
      <c r="J2202" s="160"/>
      <c r="K2202" s="160"/>
      <c r="L2202" s="160" t="str">
        <f t="shared" ca="1" si="17"/>
        <v>Script 1</v>
      </c>
      <c r="M2202" s="161"/>
      <c r="N2202" s="150"/>
      <c r="O2202" s="150"/>
      <c r="P2202" s="150"/>
      <c r="Q2202" s="150"/>
      <c r="R2202" s="150"/>
      <c r="S2202" s="150"/>
      <c r="T2202" s="150"/>
      <c r="U2202" s="150"/>
      <c r="V2202" s="150"/>
      <c r="W2202" s="150"/>
      <c r="X2202" s="150"/>
      <c r="Y2202" s="150"/>
      <c r="Z2202" s="150"/>
      <c r="AA2202" s="150"/>
    </row>
    <row r="2203" spans="1:27" ht="12.75">
      <c r="A2203" s="150"/>
      <c r="B2203" s="158">
        <f t="shared" si="16"/>
        <v>2195</v>
      </c>
      <c r="C2203" s="159" t="str">
        <f ca="1">IFERROR(__xludf.DUMMYFUNCTION("""COMPUTED_VALUE"""),"Izz Qayyim")</f>
        <v>Izz Qayyim</v>
      </c>
      <c r="D2203" s="160" t="str">
        <f ca="1">IFERROR(__xludf.DUMMYFUNCTION("""COMPUTED_VALUE"""),"Aug 8, 2024")</f>
        <v>Aug 8, 2024</v>
      </c>
      <c r="E2203" s="160" t="str">
        <f ca="1">IFERROR(__xludf.DUMMYFUNCTION("""COMPUTED_VALUE"""),"Script 1")</f>
        <v>Script 1</v>
      </c>
      <c r="F2203" s="160"/>
      <c r="G2203" s="160"/>
      <c r="H2203" s="160"/>
      <c r="I2203" s="160"/>
      <c r="J2203" s="160"/>
      <c r="K2203" s="160"/>
      <c r="L2203" s="160" t="str">
        <f t="shared" ca="1" si="17"/>
        <v>Script 1</v>
      </c>
      <c r="M2203" s="161"/>
      <c r="N2203" s="150"/>
      <c r="O2203" s="150"/>
      <c r="P2203" s="150"/>
      <c r="Q2203" s="150"/>
      <c r="R2203" s="150"/>
      <c r="S2203" s="150"/>
      <c r="T2203" s="150"/>
      <c r="U2203" s="150"/>
      <c r="V2203" s="150"/>
      <c r="W2203" s="150"/>
      <c r="X2203" s="150"/>
      <c r="Y2203" s="150"/>
      <c r="Z2203" s="150"/>
      <c r="AA2203" s="150"/>
    </row>
    <row r="2204" spans="1:27" ht="12.75">
      <c r="A2204" s="150"/>
      <c r="B2204" s="158">
        <f t="shared" si="16"/>
        <v>2196</v>
      </c>
      <c r="C2204" s="159" t="str">
        <f ca="1">IFERROR(__xludf.DUMMYFUNCTION("""COMPUTED_VALUE"""),"Rosihan Addin")</f>
        <v>Rosihan Addin</v>
      </c>
      <c r="D2204" s="160" t="str">
        <f ca="1">IFERROR(__xludf.DUMMYFUNCTION("""COMPUTED_VALUE"""),"Aug 8, 2024")</f>
        <v>Aug 8, 2024</v>
      </c>
      <c r="E2204" s="160" t="str">
        <f ca="1">IFERROR(__xludf.DUMMYFUNCTION("""COMPUTED_VALUE"""),"Script 1")</f>
        <v>Script 1</v>
      </c>
      <c r="F2204" s="160"/>
      <c r="G2204" s="160"/>
      <c r="H2204" s="160"/>
      <c r="I2204" s="160"/>
      <c r="J2204" s="160"/>
      <c r="K2204" s="160"/>
      <c r="L2204" s="160" t="str">
        <f t="shared" ca="1" si="17"/>
        <v>Script 1</v>
      </c>
      <c r="M2204" s="161"/>
      <c r="N2204" s="150"/>
      <c r="O2204" s="150"/>
      <c r="P2204" s="150"/>
      <c r="Q2204" s="150"/>
      <c r="R2204" s="150"/>
      <c r="S2204" s="150"/>
      <c r="T2204" s="150"/>
      <c r="U2204" s="150"/>
      <c r="V2204" s="150"/>
      <c r="W2204" s="150"/>
      <c r="X2204" s="150"/>
      <c r="Y2204" s="150"/>
      <c r="Z2204" s="150"/>
      <c r="AA2204" s="150"/>
    </row>
    <row r="2205" spans="1:27" ht="12.75">
      <c r="A2205" s="150"/>
      <c r="B2205" s="158">
        <f t="shared" si="16"/>
        <v>2197</v>
      </c>
      <c r="C2205" s="159" t="str">
        <f ca="1">IFERROR(__xludf.DUMMYFUNCTION("""COMPUTED_VALUE"""),"Nurul Nadzrina")</f>
        <v>Nurul Nadzrina</v>
      </c>
      <c r="D2205" s="160" t="str">
        <f ca="1">IFERROR(__xludf.DUMMYFUNCTION("""COMPUTED_VALUE"""),"Aug 8, 2024")</f>
        <v>Aug 8, 2024</v>
      </c>
      <c r="E2205" s="160" t="str">
        <f ca="1">IFERROR(__xludf.DUMMYFUNCTION("""COMPUTED_VALUE"""),"Script 1")</f>
        <v>Script 1</v>
      </c>
      <c r="F2205" s="160"/>
      <c r="G2205" s="160"/>
      <c r="H2205" s="160"/>
      <c r="I2205" s="160"/>
      <c r="J2205" s="160"/>
      <c r="K2205" s="160"/>
      <c r="L2205" s="160" t="str">
        <f t="shared" ca="1" si="17"/>
        <v>Script 1</v>
      </c>
      <c r="M2205" s="161"/>
      <c r="N2205" s="150"/>
      <c r="O2205" s="150"/>
      <c r="P2205" s="150"/>
      <c r="Q2205" s="150"/>
      <c r="R2205" s="150"/>
      <c r="S2205" s="150"/>
      <c r="T2205" s="150"/>
      <c r="U2205" s="150"/>
      <c r="V2205" s="150"/>
      <c r="W2205" s="150"/>
      <c r="X2205" s="150"/>
      <c r="Y2205" s="150"/>
      <c r="Z2205" s="150"/>
      <c r="AA2205" s="150"/>
    </row>
    <row r="2206" spans="1:27" ht="12.75">
      <c r="A2206" s="150"/>
      <c r="B2206" s="158">
        <f t="shared" si="16"/>
        <v>2198</v>
      </c>
      <c r="C2206" s="159" t="str">
        <f ca="1">IFERROR(__xludf.DUMMYFUNCTION("""COMPUTED_VALUE"""),"Khaidir Khamaron")</f>
        <v>Khaidir Khamaron</v>
      </c>
      <c r="D2206" s="160" t="str">
        <f ca="1">IFERROR(__xludf.DUMMYFUNCTION("""COMPUTED_VALUE"""),"Aug 8, 2024")</f>
        <v>Aug 8, 2024</v>
      </c>
      <c r="E2206" s="160" t="str">
        <f ca="1">IFERROR(__xludf.DUMMYFUNCTION("""COMPUTED_VALUE"""),"Script 1")</f>
        <v>Script 1</v>
      </c>
      <c r="F2206" s="160"/>
      <c r="G2206" s="160"/>
      <c r="H2206" s="160"/>
      <c r="I2206" s="160"/>
      <c r="J2206" s="160"/>
      <c r="K2206" s="160"/>
      <c r="L2206" s="160" t="str">
        <f t="shared" ca="1" si="17"/>
        <v>Script 1</v>
      </c>
      <c r="M2206" s="161"/>
      <c r="N2206" s="150"/>
      <c r="O2206" s="150"/>
      <c r="P2206" s="150"/>
      <c r="Q2206" s="150"/>
      <c r="R2206" s="150"/>
      <c r="S2206" s="150"/>
      <c r="T2206" s="150"/>
      <c r="U2206" s="150"/>
      <c r="V2206" s="150"/>
      <c r="W2206" s="150"/>
      <c r="X2206" s="150"/>
      <c r="Y2206" s="150"/>
      <c r="Z2206" s="150"/>
      <c r="AA2206" s="150"/>
    </row>
    <row r="2207" spans="1:27" ht="12.75">
      <c r="A2207" s="150"/>
      <c r="B2207" s="158">
        <f t="shared" si="16"/>
        <v>2199</v>
      </c>
      <c r="C2207" s="159" t="str">
        <f ca="1">IFERROR(__xludf.DUMMYFUNCTION("""COMPUTED_VALUE"""),"Noor Azimah Ajas Man")</f>
        <v>Noor Azimah Ajas Man</v>
      </c>
      <c r="D2207" s="160" t="str">
        <f ca="1">IFERROR(__xludf.DUMMYFUNCTION("""COMPUTED_VALUE"""),"Aug 8, 2024")</f>
        <v>Aug 8, 2024</v>
      </c>
      <c r="E2207" s="160" t="str">
        <f ca="1">IFERROR(__xludf.DUMMYFUNCTION("""COMPUTED_VALUE"""),"Script 1")</f>
        <v>Script 1</v>
      </c>
      <c r="F2207" s="160"/>
      <c r="G2207" s="160"/>
      <c r="H2207" s="160"/>
      <c r="I2207" s="160"/>
      <c r="J2207" s="160"/>
      <c r="K2207" s="160"/>
      <c r="L2207" s="160" t="str">
        <f t="shared" ca="1" si="17"/>
        <v>Script 1</v>
      </c>
      <c r="M2207" s="161"/>
      <c r="N2207" s="150"/>
      <c r="O2207" s="150"/>
      <c r="P2207" s="150"/>
      <c r="Q2207" s="150"/>
      <c r="R2207" s="150"/>
      <c r="S2207" s="150"/>
      <c r="T2207" s="150"/>
      <c r="U2207" s="150"/>
      <c r="V2207" s="150"/>
      <c r="W2207" s="150"/>
      <c r="X2207" s="150"/>
      <c r="Y2207" s="150"/>
      <c r="Z2207" s="150"/>
      <c r="AA2207" s="150"/>
    </row>
    <row r="2208" spans="1:27" ht="12.75">
      <c r="A2208" s="150"/>
      <c r="B2208" s="158">
        <f t="shared" si="16"/>
        <v>2200</v>
      </c>
      <c r="C2208" s="159" t="str">
        <f ca="1">IFERROR(__xludf.DUMMYFUNCTION("""COMPUTED_VALUE"""),"Asyira Fakriah")</f>
        <v>Asyira Fakriah</v>
      </c>
      <c r="D2208" s="160" t="str">
        <f ca="1">IFERROR(__xludf.DUMMYFUNCTION("""COMPUTED_VALUE"""),"Aug 8, 2024")</f>
        <v>Aug 8, 2024</v>
      </c>
      <c r="E2208" s="160" t="str">
        <f ca="1">IFERROR(__xludf.DUMMYFUNCTION("""COMPUTED_VALUE"""),"Script 1")</f>
        <v>Script 1</v>
      </c>
      <c r="F2208" s="160"/>
      <c r="G2208" s="160"/>
      <c r="H2208" s="160"/>
      <c r="I2208" s="160"/>
      <c r="J2208" s="160"/>
      <c r="K2208" s="160"/>
      <c r="L2208" s="160" t="str">
        <f t="shared" ca="1" si="17"/>
        <v>Script 1</v>
      </c>
      <c r="M2208" s="161"/>
      <c r="N2208" s="150"/>
      <c r="O2208" s="150"/>
      <c r="P2208" s="150"/>
      <c r="Q2208" s="150"/>
      <c r="R2208" s="150"/>
      <c r="S2208" s="150"/>
      <c r="T2208" s="150"/>
      <c r="U2208" s="150"/>
      <c r="V2208" s="150"/>
      <c r="W2208" s="150"/>
      <c r="X2208" s="150"/>
      <c r="Y2208" s="150"/>
      <c r="Z2208" s="150"/>
      <c r="AA2208" s="150"/>
    </row>
    <row r="2209" spans="1:27" ht="12.75">
      <c r="A2209" s="150"/>
      <c r="B2209" s="158">
        <f t="shared" si="16"/>
        <v>2201</v>
      </c>
      <c r="C2209" s="159" t="str">
        <f ca="1">IFERROR(__xludf.DUMMYFUNCTION("""COMPUTED_VALUE"""),"Qistina Kamal")</f>
        <v>Qistina Kamal</v>
      </c>
      <c r="D2209" s="160" t="str">
        <f ca="1">IFERROR(__xludf.DUMMYFUNCTION("""COMPUTED_VALUE"""),"Aug 8, 2024")</f>
        <v>Aug 8, 2024</v>
      </c>
      <c r="E2209" s="160" t="str">
        <f ca="1">IFERROR(__xludf.DUMMYFUNCTION("""COMPUTED_VALUE"""),"Script 1")</f>
        <v>Script 1</v>
      </c>
      <c r="F2209" s="160"/>
      <c r="G2209" s="160"/>
      <c r="H2209" s="160"/>
      <c r="I2209" s="160"/>
      <c r="J2209" s="160"/>
      <c r="K2209" s="160"/>
      <c r="L2209" s="160" t="str">
        <f t="shared" ca="1" si="17"/>
        <v>Script 1</v>
      </c>
      <c r="M2209" s="161"/>
      <c r="N2209" s="150"/>
      <c r="O2209" s="150"/>
      <c r="P2209" s="150"/>
      <c r="Q2209" s="150"/>
      <c r="R2209" s="150"/>
      <c r="S2209" s="150"/>
      <c r="T2209" s="150"/>
      <c r="U2209" s="150"/>
      <c r="V2209" s="150"/>
      <c r="W2209" s="150"/>
      <c r="X2209" s="150"/>
      <c r="Y2209" s="150"/>
      <c r="Z2209" s="150"/>
      <c r="AA2209" s="150"/>
    </row>
    <row r="2210" spans="1:27" ht="12.75">
      <c r="A2210" s="150"/>
      <c r="B2210" s="158">
        <f t="shared" si="16"/>
        <v>2202</v>
      </c>
      <c r="C2210" s="159" t="str">
        <f ca="1">IFERROR(__xludf.DUMMYFUNCTION("""COMPUTED_VALUE"""),"Harith Ariffin Kamal Ariffin")</f>
        <v>Harith Ariffin Kamal Ariffin</v>
      </c>
      <c r="D2210" s="160" t="str">
        <f ca="1">IFERROR(__xludf.DUMMYFUNCTION("""COMPUTED_VALUE"""),"Aug 8, 2024")</f>
        <v>Aug 8, 2024</v>
      </c>
      <c r="E2210" s="160" t="str">
        <f ca="1">IFERROR(__xludf.DUMMYFUNCTION("""COMPUTED_VALUE"""),"Script 1")</f>
        <v>Script 1</v>
      </c>
      <c r="F2210" s="160"/>
      <c r="G2210" s="160"/>
      <c r="H2210" s="160"/>
      <c r="I2210" s="160"/>
      <c r="J2210" s="160"/>
      <c r="K2210" s="160"/>
      <c r="L2210" s="160" t="str">
        <f t="shared" ca="1" si="17"/>
        <v>Script 1</v>
      </c>
      <c r="M2210" s="161"/>
      <c r="N2210" s="150"/>
      <c r="O2210" s="150"/>
      <c r="P2210" s="150"/>
      <c r="Q2210" s="150"/>
      <c r="R2210" s="150"/>
      <c r="S2210" s="150"/>
      <c r="T2210" s="150"/>
      <c r="U2210" s="150"/>
      <c r="V2210" s="150"/>
      <c r="W2210" s="150"/>
      <c r="X2210" s="150"/>
      <c r="Y2210" s="150"/>
      <c r="Z2210" s="150"/>
      <c r="AA2210" s="150"/>
    </row>
    <row r="2211" spans="1:27" ht="12.75">
      <c r="A2211" s="150"/>
      <c r="B2211" s="158">
        <f t="shared" si="16"/>
        <v>2203</v>
      </c>
      <c r="C2211" s="159" t="str">
        <f ca="1">IFERROR(__xludf.DUMMYFUNCTION("""COMPUTED_VALUE"""),"Syafiq Yudin")</f>
        <v>Syafiq Yudin</v>
      </c>
      <c r="D2211" s="160" t="str">
        <f ca="1">IFERROR(__xludf.DUMMYFUNCTION("""COMPUTED_VALUE"""),"Aug 8, 2024")</f>
        <v>Aug 8, 2024</v>
      </c>
      <c r="E2211" s="160" t="str">
        <f ca="1">IFERROR(__xludf.DUMMYFUNCTION("""COMPUTED_VALUE"""),"Script 1")</f>
        <v>Script 1</v>
      </c>
      <c r="F2211" s="160"/>
      <c r="G2211" s="160"/>
      <c r="H2211" s="160"/>
      <c r="I2211" s="160"/>
      <c r="J2211" s="160"/>
      <c r="K2211" s="160"/>
      <c r="L2211" s="160" t="str">
        <f t="shared" ca="1" si="17"/>
        <v>Script 1</v>
      </c>
      <c r="M2211" s="161"/>
      <c r="N2211" s="150"/>
      <c r="O2211" s="150"/>
      <c r="P2211" s="150"/>
      <c r="Q2211" s="150"/>
      <c r="R2211" s="150"/>
      <c r="S2211" s="150"/>
      <c r="T2211" s="150"/>
      <c r="U2211" s="150"/>
      <c r="V2211" s="150"/>
      <c r="W2211" s="150"/>
      <c r="X2211" s="150"/>
      <c r="Y2211" s="150"/>
      <c r="Z2211" s="150"/>
      <c r="AA2211" s="150"/>
    </row>
    <row r="2212" spans="1:27" ht="12.75">
      <c r="A2212" s="150"/>
      <c r="B2212" s="158">
        <f t="shared" si="16"/>
        <v>2204</v>
      </c>
      <c r="C2212" s="159" t="str">
        <f ca="1">IFERROR(__xludf.DUMMYFUNCTION("""COMPUTED_VALUE"""),"Ahmad Faiz Bin Mahmud")</f>
        <v>Ahmad Faiz Bin Mahmud</v>
      </c>
      <c r="D2212" s="160" t="str">
        <f ca="1">IFERROR(__xludf.DUMMYFUNCTION("""COMPUTED_VALUE"""),"Aug 8, 2024")</f>
        <v>Aug 8, 2024</v>
      </c>
      <c r="E2212" s="160" t="str">
        <f ca="1">IFERROR(__xludf.DUMMYFUNCTION("""COMPUTED_VALUE"""),"Script 1")</f>
        <v>Script 1</v>
      </c>
      <c r="F2212" s="160"/>
      <c r="G2212" s="160"/>
      <c r="H2212" s="160"/>
      <c r="I2212" s="160"/>
      <c r="J2212" s="160"/>
      <c r="K2212" s="160"/>
      <c r="L2212" s="160" t="str">
        <f t="shared" ca="1" si="17"/>
        <v>Script 1</v>
      </c>
      <c r="M2212" s="161"/>
      <c r="N2212" s="150"/>
      <c r="O2212" s="150"/>
      <c r="P2212" s="150"/>
      <c r="Q2212" s="150"/>
      <c r="R2212" s="150"/>
      <c r="S2212" s="150"/>
      <c r="T2212" s="150"/>
      <c r="U2212" s="150"/>
      <c r="V2212" s="150"/>
      <c r="W2212" s="150"/>
      <c r="X2212" s="150"/>
      <c r="Y2212" s="150"/>
      <c r="Z2212" s="150"/>
      <c r="AA2212" s="150"/>
    </row>
    <row r="2213" spans="1:27" ht="12.75">
      <c r="A2213" s="150"/>
      <c r="B2213" s="158">
        <f t="shared" si="16"/>
        <v>2205</v>
      </c>
      <c r="C2213" s="159" t="str">
        <f ca="1">IFERROR(__xludf.DUMMYFUNCTION("""COMPUTED_VALUE"""),"Nor Annora Abdul Hamid")</f>
        <v>Nor Annora Abdul Hamid</v>
      </c>
      <c r="D2213" s="160" t="str">
        <f ca="1">IFERROR(__xludf.DUMMYFUNCTION("""COMPUTED_VALUE"""),"Aug 8, 2024")</f>
        <v>Aug 8, 2024</v>
      </c>
      <c r="E2213" s="160" t="str">
        <f ca="1">IFERROR(__xludf.DUMMYFUNCTION("""COMPUTED_VALUE"""),"Script 1")</f>
        <v>Script 1</v>
      </c>
      <c r="F2213" s="160"/>
      <c r="G2213" s="160"/>
      <c r="H2213" s="160"/>
      <c r="I2213" s="160"/>
      <c r="J2213" s="160"/>
      <c r="K2213" s="160"/>
      <c r="L2213" s="160" t="str">
        <f t="shared" ca="1" si="17"/>
        <v>Script 1</v>
      </c>
      <c r="M2213" s="161"/>
      <c r="N2213" s="150"/>
      <c r="O2213" s="150"/>
      <c r="P2213" s="150"/>
      <c r="Q2213" s="150"/>
      <c r="R2213" s="150"/>
      <c r="S2213" s="150"/>
      <c r="T2213" s="150"/>
      <c r="U2213" s="150"/>
      <c r="V2213" s="150"/>
      <c r="W2213" s="150"/>
      <c r="X2213" s="150"/>
      <c r="Y2213" s="150"/>
      <c r="Z2213" s="150"/>
      <c r="AA2213" s="150"/>
    </row>
    <row r="2214" spans="1:27" ht="12.75">
      <c r="A2214" s="150"/>
      <c r="B2214" s="158">
        <f t="shared" si="16"/>
        <v>2206</v>
      </c>
      <c r="C2214" s="159" t="str">
        <f ca="1">IFERROR(__xludf.DUMMYFUNCTION("""COMPUTED_VALUE"""),"Muhammad Syazani")</f>
        <v>Muhammad Syazani</v>
      </c>
      <c r="D2214" s="160" t="str">
        <f ca="1">IFERROR(__xludf.DUMMYFUNCTION("""COMPUTED_VALUE"""),"Aug 8, 2024")</f>
        <v>Aug 8, 2024</v>
      </c>
      <c r="E2214" s="160" t="str">
        <f ca="1">IFERROR(__xludf.DUMMYFUNCTION("""COMPUTED_VALUE"""),"Script 1")</f>
        <v>Script 1</v>
      </c>
      <c r="F2214" s="160"/>
      <c r="G2214" s="160"/>
      <c r="H2214" s="160"/>
      <c r="I2214" s="160"/>
      <c r="J2214" s="160"/>
      <c r="K2214" s="160"/>
      <c r="L2214" s="160" t="str">
        <f t="shared" ca="1" si="17"/>
        <v>Script 1</v>
      </c>
      <c r="M2214" s="161"/>
      <c r="N2214" s="150"/>
      <c r="O2214" s="150"/>
      <c r="P2214" s="150"/>
      <c r="Q2214" s="150"/>
      <c r="R2214" s="150"/>
      <c r="S2214" s="150"/>
      <c r="T2214" s="150"/>
      <c r="U2214" s="150"/>
      <c r="V2214" s="150"/>
      <c r="W2214" s="150"/>
      <c r="X2214" s="150"/>
      <c r="Y2214" s="150"/>
      <c r="Z2214" s="150"/>
      <c r="AA2214" s="150"/>
    </row>
    <row r="2215" spans="1:27" ht="12.75">
      <c r="A2215" s="150"/>
      <c r="B2215" s="158">
        <f t="shared" si="16"/>
        <v>2207</v>
      </c>
      <c r="C2215" s="159" t="str">
        <f ca="1">IFERROR(__xludf.DUMMYFUNCTION("""COMPUTED_VALUE"""),"Ezrin Abdul Rahim")</f>
        <v>Ezrin Abdul Rahim</v>
      </c>
      <c r="D2215" s="160" t="str">
        <f ca="1">IFERROR(__xludf.DUMMYFUNCTION("""COMPUTED_VALUE"""),"Aug 7, 2024")</f>
        <v>Aug 7, 2024</v>
      </c>
      <c r="E2215" s="160" t="str">
        <f ca="1">IFERROR(__xludf.DUMMYFUNCTION("""COMPUTED_VALUE"""),"Script 1")</f>
        <v>Script 1</v>
      </c>
      <c r="F2215" s="160"/>
      <c r="G2215" s="160"/>
      <c r="H2215" s="160"/>
      <c r="I2215" s="160"/>
      <c r="J2215" s="160"/>
      <c r="K2215" s="160"/>
      <c r="L2215" s="160" t="str">
        <f t="shared" ca="1" si="17"/>
        <v>Script 1</v>
      </c>
      <c r="M2215" s="161"/>
      <c r="N2215" s="150"/>
      <c r="O2215" s="150"/>
      <c r="P2215" s="150"/>
      <c r="Q2215" s="150"/>
      <c r="R2215" s="150"/>
      <c r="S2215" s="150"/>
      <c r="T2215" s="150"/>
      <c r="U2215" s="150"/>
      <c r="V2215" s="150"/>
      <c r="W2215" s="150"/>
      <c r="X2215" s="150"/>
      <c r="Y2215" s="150"/>
      <c r="Z2215" s="150"/>
      <c r="AA2215" s="150"/>
    </row>
    <row r="2216" spans="1:27" ht="12.75">
      <c r="A2216" s="150"/>
      <c r="B2216" s="158">
        <f t="shared" si="16"/>
        <v>2208</v>
      </c>
      <c r="C2216" s="159" t="str">
        <f ca="1">IFERROR(__xludf.DUMMYFUNCTION("""COMPUTED_VALUE"""),"Amanni Shuhaimi")</f>
        <v>Amanni Shuhaimi</v>
      </c>
      <c r="D2216" s="160" t="str">
        <f ca="1">IFERROR(__xludf.DUMMYFUNCTION("""COMPUTED_VALUE"""),"Aug 6, 2024")</f>
        <v>Aug 6, 2024</v>
      </c>
      <c r="E2216" s="160" t="str">
        <f ca="1">IFERROR(__xludf.DUMMYFUNCTION("""COMPUTED_VALUE"""),"Script 1")</f>
        <v>Script 1</v>
      </c>
      <c r="F2216" s="160"/>
      <c r="G2216" s="160"/>
      <c r="H2216" s="160"/>
      <c r="I2216" s="160"/>
      <c r="J2216" s="160"/>
      <c r="K2216" s="160"/>
      <c r="L2216" s="160" t="str">
        <f t="shared" ca="1" si="17"/>
        <v>Script 1</v>
      </c>
      <c r="M2216" s="161"/>
      <c r="N2216" s="150"/>
      <c r="O2216" s="150"/>
      <c r="P2216" s="150"/>
      <c r="Q2216" s="150"/>
      <c r="R2216" s="150"/>
      <c r="S2216" s="150"/>
      <c r="T2216" s="150"/>
      <c r="U2216" s="150"/>
      <c r="V2216" s="150"/>
      <c r="W2216" s="150"/>
      <c r="X2216" s="150"/>
      <c r="Y2216" s="150"/>
      <c r="Z2216" s="150"/>
      <c r="AA2216" s="150"/>
    </row>
    <row r="2217" spans="1:27" ht="12.75">
      <c r="A2217" s="150"/>
      <c r="B2217" s="158">
        <f t="shared" si="16"/>
        <v>2209</v>
      </c>
      <c r="C2217" s="159" t="str">
        <f ca="1">IFERROR(__xludf.DUMMYFUNCTION("""COMPUTED_VALUE"""),"Damia Yasmin")</f>
        <v>Damia Yasmin</v>
      </c>
      <c r="D2217" s="160" t="str">
        <f ca="1">IFERROR(__xludf.DUMMYFUNCTION("""COMPUTED_VALUE"""),"Aug 6, 2024")</f>
        <v>Aug 6, 2024</v>
      </c>
      <c r="E2217" s="160" t="str">
        <f ca="1">IFERROR(__xludf.DUMMYFUNCTION("""COMPUTED_VALUE"""),"Script 1")</f>
        <v>Script 1</v>
      </c>
      <c r="F2217" s="160"/>
      <c r="G2217" s="160"/>
      <c r="H2217" s="160"/>
      <c r="I2217" s="160"/>
      <c r="J2217" s="160"/>
      <c r="K2217" s="160"/>
      <c r="L2217" s="160" t="str">
        <f t="shared" ca="1" si="17"/>
        <v>Script 1</v>
      </c>
      <c r="M2217" s="161"/>
      <c r="N2217" s="150"/>
      <c r="O2217" s="150"/>
      <c r="P2217" s="150"/>
      <c r="Q2217" s="150"/>
      <c r="R2217" s="150"/>
      <c r="S2217" s="150"/>
      <c r="T2217" s="150"/>
      <c r="U2217" s="150"/>
      <c r="V2217" s="150"/>
      <c r="W2217" s="150"/>
      <c r="X2217" s="150"/>
      <c r="Y2217" s="150"/>
      <c r="Z2217" s="150"/>
      <c r="AA2217" s="150"/>
    </row>
    <row r="2218" spans="1:27" ht="12.75">
      <c r="A2218" s="150"/>
      <c r="B2218" s="158">
        <f t="shared" si="16"/>
        <v>2210</v>
      </c>
      <c r="C2218" s="159" t="str">
        <f ca="1">IFERROR(__xludf.DUMMYFUNCTION("""COMPUTED_VALUE"""),"Iffah Hamzah")</f>
        <v>Iffah Hamzah</v>
      </c>
      <c r="D2218" s="160" t="str">
        <f ca="1">IFERROR(__xludf.DUMMYFUNCTION("""COMPUTED_VALUE"""),"Aug 6, 2024")</f>
        <v>Aug 6, 2024</v>
      </c>
      <c r="E2218" s="160" t="str">
        <f ca="1">IFERROR(__xludf.DUMMYFUNCTION("""COMPUTED_VALUE"""),"Script 1")</f>
        <v>Script 1</v>
      </c>
      <c r="F2218" s="160"/>
      <c r="G2218" s="160"/>
      <c r="H2218" s="160"/>
      <c r="I2218" s="160"/>
      <c r="J2218" s="160"/>
      <c r="K2218" s="160"/>
      <c r="L2218" s="160" t="str">
        <f t="shared" ca="1" si="17"/>
        <v>Script 1</v>
      </c>
      <c r="M2218" s="161"/>
      <c r="N2218" s="150"/>
      <c r="O2218" s="150"/>
      <c r="P2218" s="150"/>
      <c r="Q2218" s="150"/>
      <c r="R2218" s="150"/>
      <c r="S2218" s="150"/>
      <c r="T2218" s="150"/>
      <c r="U2218" s="150"/>
      <c r="V2218" s="150"/>
      <c r="W2218" s="150"/>
      <c r="X2218" s="150"/>
      <c r="Y2218" s="150"/>
      <c r="Z2218" s="150"/>
      <c r="AA2218" s="150"/>
    </row>
    <row r="2219" spans="1:27" ht="12.75">
      <c r="A2219" s="150"/>
      <c r="B2219" s="158">
        <f t="shared" si="16"/>
        <v>2211</v>
      </c>
      <c r="C2219" s="159" t="str">
        <f ca="1">IFERROR(__xludf.DUMMYFUNCTION("""COMPUTED_VALUE"""),"Ainun Mardhiah Adhasraimi")</f>
        <v>Ainun Mardhiah Adhasraimi</v>
      </c>
      <c r="D2219" s="160" t="str">
        <f ca="1">IFERROR(__xludf.DUMMYFUNCTION("""COMPUTED_VALUE"""),"Aug 6, 2024")</f>
        <v>Aug 6, 2024</v>
      </c>
      <c r="E2219" s="160" t="str">
        <f ca="1">IFERROR(__xludf.DUMMYFUNCTION("""COMPUTED_VALUE"""),"Script 1")</f>
        <v>Script 1</v>
      </c>
      <c r="F2219" s="160"/>
      <c r="G2219" s="160"/>
      <c r="H2219" s="160"/>
      <c r="I2219" s="160"/>
      <c r="J2219" s="160"/>
      <c r="K2219" s="160"/>
      <c r="L2219" s="160" t="str">
        <f t="shared" ca="1" si="17"/>
        <v>Script 1</v>
      </c>
      <c r="M2219" s="161"/>
      <c r="N2219" s="150"/>
      <c r="O2219" s="150"/>
      <c r="P2219" s="150"/>
      <c r="Q2219" s="150"/>
      <c r="R2219" s="150"/>
      <c r="S2219" s="150"/>
      <c r="T2219" s="150"/>
      <c r="U2219" s="150"/>
      <c r="V2219" s="150"/>
      <c r="W2219" s="150"/>
      <c r="X2219" s="150"/>
      <c r="Y2219" s="150"/>
      <c r="Z2219" s="150"/>
      <c r="AA2219" s="150"/>
    </row>
    <row r="2220" spans="1:27" ht="12.75">
      <c r="A2220" s="150"/>
      <c r="B2220" s="158">
        <f t="shared" si="16"/>
        <v>2212</v>
      </c>
      <c r="C2220" s="159" t="str">
        <f ca="1">IFERROR(__xludf.DUMMYFUNCTION("""COMPUTED_VALUE"""),"Amirul Haziq Azman")</f>
        <v>Amirul Haziq Azman</v>
      </c>
      <c r="D2220" s="160" t="str">
        <f ca="1">IFERROR(__xludf.DUMMYFUNCTION("""COMPUTED_VALUE"""),"Aug 6, 2024")</f>
        <v>Aug 6, 2024</v>
      </c>
      <c r="E2220" s="160" t="str">
        <f ca="1">IFERROR(__xludf.DUMMYFUNCTION("""COMPUTED_VALUE"""),"Script 1")</f>
        <v>Script 1</v>
      </c>
      <c r="F2220" s="160"/>
      <c r="G2220" s="160"/>
      <c r="H2220" s="160"/>
      <c r="I2220" s="160"/>
      <c r="J2220" s="160"/>
      <c r="K2220" s="160"/>
      <c r="L2220" s="160" t="str">
        <f t="shared" ca="1" si="17"/>
        <v>Script 1</v>
      </c>
      <c r="M2220" s="161"/>
      <c r="N2220" s="150"/>
      <c r="O2220" s="150"/>
      <c r="P2220" s="150"/>
      <c r="Q2220" s="150"/>
      <c r="R2220" s="150"/>
      <c r="S2220" s="150"/>
      <c r="T2220" s="150"/>
      <c r="U2220" s="150"/>
      <c r="V2220" s="150"/>
      <c r="W2220" s="150"/>
      <c r="X2220" s="150"/>
      <c r="Y2220" s="150"/>
      <c r="Z2220" s="150"/>
      <c r="AA2220" s="150"/>
    </row>
    <row r="2221" spans="1:27" ht="12.75">
      <c r="A2221" s="150"/>
      <c r="B2221" s="158">
        <f t="shared" si="16"/>
        <v>2213</v>
      </c>
      <c r="C2221" s="159" t="str">
        <f ca="1">IFERROR(__xludf.DUMMYFUNCTION("""COMPUTED_VALUE"""),"Rafidah Jaya")</f>
        <v>Rafidah Jaya</v>
      </c>
      <c r="D2221" s="160" t="str">
        <f ca="1">IFERROR(__xludf.DUMMYFUNCTION("""COMPUTED_VALUE"""),"Aug 6, 2024")</f>
        <v>Aug 6, 2024</v>
      </c>
      <c r="E2221" s="160" t="str">
        <f ca="1">IFERROR(__xludf.DUMMYFUNCTION("""COMPUTED_VALUE"""),"Script 1")</f>
        <v>Script 1</v>
      </c>
      <c r="F2221" s="160"/>
      <c r="G2221" s="160"/>
      <c r="H2221" s="160"/>
      <c r="I2221" s="160"/>
      <c r="J2221" s="160"/>
      <c r="K2221" s="160"/>
      <c r="L2221" s="160" t="str">
        <f t="shared" ca="1" si="17"/>
        <v>Script 1</v>
      </c>
      <c r="M2221" s="161"/>
      <c r="N2221" s="150"/>
      <c r="O2221" s="150"/>
      <c r="P2221" s="150"/>
      <c r="Q2221" s="150"/>
      <c r="R2221" s="150"/>
      <c r="S2221" s="150"/>
      <c r="T2221" s="150"/>
      <c r="U2221" s="150"/>
      <c r="V2221" s="150"/>
      <c r="W2221" s="150"/>
      <c r="X2221" s="150"/>
      <c r="Y2221" s="150"/>
      <c r="Z2221" s="150"/>
      <c r="AA2221" s="150"/>
    </row>
    <row r="2222" spans="1:27" ht="12.75">
      <c r="A2222" s="150"/>
      <c r="B2222" s="158">
        <f t="shared" si="16"/>
        <v>2214</v>
      </c>
      <c r="C2222" s="159" t="str">
        <f ca="1">IFERROR(__xludf.DUMMYFUNCTION("""COMPUTED_VALUE"""),"Muhammad Irfirudin")</f>
        <v>Muhammad Irfirudin</v>
      </c>
      <c r="D2222" s="160" t="str">
        <f ca="1">IFERROR(__xludf.DUMMYFUNCTION("""COMPUTED_VALUE"""),"Aug 6, 2024")</f>
        <v>Aug 6, 2024</v>
      </c>
      <c r="E2222" s="160" t="str">
        <f ca="1">IFERROR(__xludf.DUMMYFUNCTION("""COMPUTED_VALUE"""),"Script 1")</f>
        <v>Script 1</v>
      </c>
      <c r="F2222" s="160"/>
      <c r="G2222" s="160"/>
      <c r="H2222" s="160"/>
      <c r="I2222" s="160"/>
      <c r="J2222" s="160"/>
      <c r="K2222" s="160"/>
      <c r="L2222" s="160" t="str">
        <f t="shared" ca="1" si="17"/>
        <v>Script 1</v>
      </c>
      <c r="M2222" s="161"/>
      <c r="N2222" s="150"/>
      <c r="O2222" s="150"/>
      <c r="P2222" s="150"/>
      <c r="Q2222" s="150"/>
      <c r="R2222" s="150"/>
      <c r="S2222" s="150"/>
      <c r="T2222" s="150"/>
      <c r="U2222" s="150"/>
      <c r="V2222" s="150"/>
      <c r="W2222" s="150"/>
      <c r="X2222" s="150"/>
      <c r="Y2222" s="150"/>
      <c r="Z2222" s="150"/>
      <c r="AA2222" s="150"/>
    </row>
    <row r="2223" spans="1:27" ht="12.75">
      <c r="A2223" s="150"/>
      <c r="B2223" s="158">
        <f t="shared" si="16"/>
        <v>2215</v>
      </c>
      <c r="C2223" s="159" t="str">
        <f ca="1">IFERROR(__xludf.DUMMYFUNCTION("""COMPUTED_VALUE"""),"Che Amirul Syafiq Iqbal")</f>
        <v>Che Amirul Syafiq Iqbal</v>
      </c>
      <c r="D2223" s="160" t="str">
        <f ca="1">IFERROR(__xludf.DUMMYFUNCTION("""COMPUTED_VALUE"""),"Aug 6, 2024")</f>
        <v>Aug 6, 2024</v>
      </c>
      <c r="E2223" s="160" t="str">
        <f ca="1">IFERROR(__xludf.DUMMYFUNCTION("""COMPUTED_VALUE"""),"Script 1")</f>
        <v>Script 1</v>
      </c>
      <c r="F2223" s="160"/>
      <c r="G2223" s="160"/>
      <c r="H2223" s="160"/>
      <c r="I2223" s="160"/>
      <c r="J2223" s="160"/>
      <c r="K2223" s="160"/>
      <c r="L2223" s="160" t="str">
        <f t="shared" ca="1" si="17"/>
        <v>Script 1</v>
      </c>
      <c r="M2223" s="161"/>
      <c r="N2223" s="150"/>
      <c r="O2223" s="150"/>
      <c r="P2223" s="150"/>
      <c r="Q2223" s="150"/>
      <c r="R2223" s="150"/>
      <c r="S2223" s="150"/>
      <c r="T2223" s="150"/>
      <c r="U2223" s="150"/>
      <c r="V2223" s="150"/>
      <c r="W2223" s="150"/>
      <c r="X2223" s="150"/>
      <c r="Y2223" s="150"/>
      <c r="Z2223" s="150"/>
      <c r="AA2223" s="150"/>
    </row>
    <row r="2224" spans="1:27" ht="12.75">
      <c r="A2224" s="150"/>
      <c r="B2224" s="158">
        <f t="shared" si="16"/>
        <v>2216</v>
      </c>
      <c r="C2224" s="159" t="str">
        <f ca="1">IFERROR(__xludf.DUMMYFUNCTION("""COMPUTED_VALUE"""),"Khairul Akmal bin Noormaizan")</f>
        <v>Khairul Akmal bin Noormaizan</v>
      </c>
      <c r="D2224" s="160" t="str">
        <f ca="1">IFERROR(__xludf.DUMMYFUNCTION("""COMPUTED_VALUE"""),"Aug 6, 2024")</f>
        <v>Aug 6, 2024</v>
      </c>
      <c r="E2224" s="160" t="str">
        <f ca="1">IFERROR(__xludf.DUMMYFUNCTION("""COMPUTED_VALUE"""),"Script 1")</f>
        <v>Script 1</v>
      </c>
      <c r="F2224" s="160"/>
      <c r="G2224" s="160"/>
      <c r="H2224" s="160"/>
      <c r="I2224" s="160"/>
      <c r="J2224" s="160"/>
      <c r="K2224" s="160"/>
      <c r="L2224" s="160" t="str">
        <f t="shared" ca="1" si="17"/>
        <v>Script 1</v>
      </c>
      <c r="M2224" s="161"/>
      <c r="N2224" s="150"/>
      <c r="O2224" s="150"/>
      <c r="P2224" s="150"/>
      <c r="Q2224" s="150"/>
      <c r="R2224" s="150"/>
      <c r="S2224" s="150"/>
      <c r="T2224" s="150"/>
      <c r="U2224" s="150"/>
      <c r="V2224" s="150"/>
      <c r="W2224" s="150"/>
      <c r="X2224" s="150"/>
      <c r="Y2224" s="150"/>
      <c r="Z2224" s="150"/>
      <c r="AA2224" s="150"/>
    </row>
    <row r="2225" spans="1:27" ht="12.75">
      <c r="A2225" s="150"/>
      <c r="B2225" s="158">
        <f t="shared" si="16"/>
        <v>2217</v>
      </c>
      <c r="C2225" s="159" t="str">
        <f ca="1">IFERROR(__xludf.DUMMYFUNCTION("""COMPUTED_VALUE"""),"Nurin Hanissa")</f>
        <v>Nurin Hanissa</v>
      </c>
      <c r="D2225" s="160" t="str">
        <f ca="1">IFERROR(__xludf.DUMMYFUNCTION("""COMPUTED_VALUE"""),"Aug 5, 2024")</f>
        <v>Aug 5, 2024</v>
      </c>
      <c r="E2225" s="160" t="str">
        <f ca="1">IFERROR(__xludf.DUMMYFUNCTION("""COMPUTED_VALUE"""),"Script 1")</f>
        <v>Script 1</v>
      </c>
      <c r="F2225" s="160"/>
      <c r="G2225" s="160"/>
      <c r="H2225" s="160"/>
      <c r="I2225" s="160"/>
      <c r="J2225" s="160"/>
      <c r="K2225" s="160"/>
      <c r="L2225" s="160" t="str">
        <f t="shared" ca="1" si="17"/>
        <v>Script 1</v>
      </c>
      <c r="M2225" s="161"/>
      <c r="N2225" s="150"/>
      <c r="O2225" s="150"/>
      <c r="P2225" s="150"/>
      <c r="Q2225" s="150"/>
      <c r="R2225" s="150"/>
      <c r="S2225" s="150"/>
      <c r="T2225" s="150"/>
      <c r="U2225" s="150"/>
      <c r="V2225" s="150"/>
      <c r="W2225" s="150"/>
      <c r="X2225" s="150"/>
      <c r="Y2225" s="150"/>
      <c r="Z2225" s="150"/>
      <c r="AA2225" s="150"/>
    </row>
    <row r="2226" spans="1:27" ht="12.75">
      <c r="A2226" s="150"/>
      <c r="B2226" s="158">
        <f t="shared" si="16"/>
        <v>2218</v>
      </c>
      <c r="C2226" s="159" t="str">
        <f ca="1">IFERROR(__xludf.DUMMYFUNCTION("""COMPUTED_VALUE"""),"MUHAMAD FAIZ SAID")</f>
        <v>MUHAMAD FAIZ SAID</v>
      </c>
      <c r="D2226" s="160" t="str">
        <f ca="1">IFERROR(__xludf.DUMMYFUNCTION("""COMPUTED_VALUE"""),"Aug 5, 2024")</f>
        <v>Aug 5, 2024</v>
      </c>
      <c r="E2226" s="160" t="str">
        <f ca="1">IFERROR(__xludf.DUMMYFUNCTION("""COMPUTED_VALUE"""),"Script 1")</f>
        <v>Script 1</v>
      </c>
      <c r="F2226" s="160"/>
      <c r="G2226" s="160"/>
      <c r="H2226" s="160"/>
      <c r="I2226" s="160"/>
      <c r="J2226" s="160"/>
      <c r="K2226" s="160"/>
      <c r="L2226" s="160" t="str">
        <f t="shared" ca="1" si="17"/>
        <v>Script 1</v>
      </c>
      <c r="M2226" s="161"/>
      <c r="N2226" s="150"/>
      <c r="O2226" s="150"/>
      <c r="P2226" s="150"/>
      <c r="Q2226" s="150"/>
      <c r="R2226" s="150"/>
      <c r="S2226" s="150"/>
      <c r="T2226" s="150"/>
      <c r="U2226" s="150"/>
      <c r="V2226" s="150"/>
      <c r="W2226" s="150"/>
      <c r="X2226" s="150"/>
      <c r="Y2226" s="150"/>
      <c r="Z2226" s="150"/>
      <c r="AA2226" s="150"/>
    </row>
    <row r="2227" spans="1:27" ht="12.75">
      <c r="A2227" s="150"/>
      <c r="B2227" s="158">
        <f t="shared" si="16"/>
        <v>2219</v>
      </c>
      <c r="C2227" s="159" t="str">
        <f ca="1">IFERROR(__xludf.DUMMYFUNCTION("""COMPUTED_VALUE"""),"Mohd Azlan")</f>
        <v>Mohd Azlan</v>
      </c>
      <c r="D2227" s="160" t="str">
        <f ca="1">IFERROR(__xludf.DUMMYFUNCTION("""COMPUTED_VALUE"""),"Aug 5, 2024")</f>
        <v>Aug 5, 2024</v>
      </c>
      <c r="E2227" s="160" t="str">
        <f ca="1">IFERROR(__xludf.DUMMYFUNCTION("""COMPUTED_VALUE"""),"Script 1")</f>
        <v>Script 1</v>
      </c>
      <c r="F2227" s="160"/>
      <c r="G2227" s="160"/>
      <c r="H2227" s="160"/>
      <c r="I2227" s="160"/>
      <c r="J2227" s="160"/>
      <c r="K2227" s="160"/>
      <c r="L2227" s="160" t="str">
        <f t="shared" ca="1" si="17"/>
        <v>Script 1</v>
      </c>
      <c r="M2227" s="161"/>
      <c r="N2227" s="150"/>
      <c r="O2227" s="150"/>
      <c r="P2227" s="150"/>
      <c r="Q2227" s="150"/>
      <c r="R2227" s="150"/>
      <c r="S2227" s="150"/>
      <c r="T2227" s="150"/>
      <c r="U2227" s="150"/>
      <c r="V2227" s="150"/>
      <c r="W2227" s="150"/>
      <c r="X2227" s="150"/>
      <c r="Y2227" s="150"/>
      <c r="Z2227" s="150"/>
      <c r="AA2227" s="150"/>
    </row>
    <row r="2228" spans="1:27" ht="12.75">
      <c r="A2228" s="150"/>
      <c r="B2228" s="158">
        <f t="shared" si="16"/>
        <v>2220</v>
      </c>
      <c r="C2228" s="159" t="str">
        <f ca="1">IFERROR(__xludf.DUMMYFUNCTION("""COMPUTED_VALUE"""),"Iqmal Hakeem Jaffri")</f>
        <v>Iqmal Hakeem Jaffri</v>
      </c>
      <c r="D2228" s="160" t="str">
        <f ca="1">IFERROR(__xludf.DUMMYFUNCTION("""COMPUTED_VALUE"""),"Aug 5, 2024")</f>
        <v>Aug 5, 2024</v>
      </c>
      <c r="E2228" s="160" t="str">
        <f ca="1">IFERROR(__xludf.DUMMYFUNCTION("""COMPUTED_VALUE"""),"Script 1")</f>
        <v>Script 1</v>
      </c>
      <c r="F2228" s="160"/>
      <c r="G2228" s="160"/>
      <c r="H2228" s="160"/>
      <c r="I2228" s="160"/>
      <c r="J2228" s="160"/>
      <c r="K2228" s="160"/>
      <c r="L2228" s="160" t="str">
        <f t="shared" ca="1" si="17"/>
        <v>Script 1</v>
      </c>
      <c r="M2228" s="161"/>
      <c r="N2228" s="150"/>
      <c r="O2228" s="150"/>
      <c r="P2228" s="150"/>
      <c r="Q2228" s="150"/>
      <c r="R2228" s="150"/>
      <c r="S2228" s="150"/>
      <c r="T2228" s="150"/>
      <c r="U2228" s="150"/>
      <c r="V2228" s="150"/>
      <c r="W2228" s="150"/>
      <c r="X2228" s="150"/>
      <c r="Y2228" s="150"/>
      <c r="Z2228" s="150"/>
      <c r="AA2228" s="150"/>
    </row>
    <row r="2229" spans="1:27" ht="12.75">
      <c r="A2229" s="150"/>
      <c r="B2229" s="158">
        <f t="shared" si="16"/>
        <v>2221</v>
      </c>
      <c r="C2229" s="159" t="str">
        <f ca="1">IFERROR(__xludf.DUMMYFUNCTION("""COMPUTED_VALUE"""),"Nur Shakina Mohd Shariff")</f>
        <v>Nur Shakina Mohd Shariff</v>
      </c>
      <c r="D2229" s="160" t="str">
        <f ca="1">IFERROR(__xludf.DUMMYFUNCTION("""COMPUTED_VALUE"""),"Aug 5, 2024")</f>
        <v>Aug 5, 2024</v>
      </c>
      <c r="E2229" s="160" t="str">
        <f ca="1">IFERROR(__xludf.DUMMYFUNCTION("""COMPUTED_VALUE"""),"Script 1")</f>
        <v>Script 1</v>
      </c>
      <c r="F2229" s="160"/>
      <c r="G2229" s="160"/>
      <c r="H2229" s="160"/>
      <c r="I2229" s="160"/>
      <c r="J2229" s="160"/>
      <c r="K2229" s="160"/>
      <c r="L2229" s="160" t="str">
        <f t="shared" ca="1" si="17"/>
        <v>Script 1</v>
      </c>
      <c r="M2229" s="161"/>
      <c r="N2229" s="150"/>
      <c r="O2229" s="150"/>
      <c r="P2229" s="150"/>
      <c r="Q2229" s="150"/>
      <c r="R2229" s="150"/>
      <c r="S2229" s="150"/>
      <c r="T2229" s="150"/>
      <c r="U2229" s="150"/>
      <c r="V2229" s="150"/>
      <c r="W2229" s="150"/>
      <c r="X2229" s="150"/>
      <c r="Y2229" s="150"/>
      <c r="Z2229" s="150"/>
      <c r="AA2229" s="150"/>
    </row>
    <row r="2230" spans="1:27" ht="12.75">
      <c r="A2230" s="150"/>
      <c r="B2230" s="158">
        <f t="shared" si="16"/>
        <v>2222</v>
      </c>
      <c r="C2230" s="159" t="str">
        <f ca="1">IFERROR(__xludf.DUMMYFUNCTION("""COMPUTED_VALUE"""),"Hikall Ghazally")</f>
        <v>Hikall Ghazally</v>
      </c>
      <c r="D2230" s="160" t="str">
        <f ca="1">IFERROR(__xludf.DUMMYFUNCTION("""COMPUTED_VALUE"""),"Aug 5, 2024")</f>
        <v>Aug 5, 2024</v>
      </c>
      <c r="E2230" s="160" t="str">
        <f ca="1">IFERROR(__xludf.DUMMYFUNCTION("""COMPUTED_VALUE"""),"Script 1")</f>
        <v>Script 1</v>
      </c>
      <c r="F2230" s="160"/>
      <c r="G2230" s="160"/>
      <c r="H2230" s="160"/>
      <c r="I2230" s="160"/>
      <c r="J2230" s="160"/>
      <c r="K2230" s="160"/>
      <c r="L2230" s="160" t="str">
        <f t="shared" ca="1" si="17"/>
        <v>Script 1</v>
      </c>
      <c r="M2230" s="161"/>
      <c r="N2230" s="150"/>
      <c r="O2230" s="150"/>
      <c r="P2230" s="150"/>
      <c r="Q2230" s="150"/>
      <c r="R2230" s="150"/>
      <c r="S2230" s="150"/>
      <c r="T2230" s="150"/>
      <c r="U2230" s="150"/>
      <c r="V2230" s="150"/>
      <c r="W2230" s="150"/>
      <c r="X2230" s="150"/>
      <c r="Y2230" s="150"/>
      <c r="Z2230" s="150"/>
      <c r="AA2230" s="150"/>
    </row>
    <row r="2231" spans="1:27" ht="12.75">
      <c r="A2231" s="150"/>
      <c r="B2231" s="158">
        <f t="shared" si="16"/>
        <v>2223</v>
      </c>
      <c r="C2231" s="159" t="str">
        <f ca="1">IFERROR(__xludf.DUMMYFUNCTION("""COMPUTED_VALUE"""),"LinkedIn Member")</f>
        <v>LinkedIn Member</v>
      </c>
      <c r="D2231" s="160" t="str">
        <f ca="1">IFERROR(__xludf.DUMMYFUNCTION("""COMPUTED_VALUE"""),"Aug 5, 2024")</f>
        <v>Aug 5, 2024</v>
      </c>
      <c r="E2231" s="160" t="str">
        <f ca="1">IFERROR(__xludf.DUMMYFUNCTION("""COMPUTED_VALUE"""),"Script 1")</f>
        <v>Script 1</v>
      </c>
      <c r="F2231" s="160"/>
      <c r="G2231" s="160"/>
      <c r="H2231" s="160"/>
      <c r="I2231" s="160"/>
      <c r="J2231" s="160"/>
      <c r="K2231" s="160"/>
      <c r="L2231" s="160" t="str">
        <f t="shared" ca="1" si="17"/>
        <v>Script 1</v>
      </c>
      <c r="M2231" s="161"/>
      <c r="N2231" s="150"/>
      <c r="O2231" s="150"/>
      <c r="P2231" s="150"/>
      <c r="Q2231" s="150"/>
      <c r="R2231" s="150"/>
      <c r="S2231" s="150"/>
      <c r="T2231" s="150"/>
      <c r="U2231" s="150"/>
      <c r="V2231" s="150"/>
      <c r="W2231" s="150"/>
      <c r="X2231" s="150"/>
      <c r="Y2231" s="150"/>
      <c r="Z2231" s="150"/>
      <c r="AA2231" s="150"/>
    </row>
    <row r="2232" spans="1:27" ht="12.75">
      <c r="A2232" s="150"/>
      <c r="B2232" s="158">
        <f t="shared" si="16"/>
        <v>2224</v>
      </c>
      <c r="C2232" s="159" t="str">
        <f ca="1">IFERROR(__xludf.DUMMYFUNCTION("""COMPUTED_VALUE"""),"Qistina Ausi")</f>
        <v>Qistina Ausi</v>
      </c>
      <c r="D2232" s="160" t="str">
        <f ca="1">IFERROR(__xludf.DUMMYFUNCTION("""COMPUTED_VALUE"""),"Aug 5, 2024")</f>
        <v>Aug 5, 2024</v>
      </c>
      <c r="E2232" s="160" t="str">
        <f ca="1">IFERROR(__xludf.DUMMYFUNCTION("""COMPUTED_VALUE"""),"Script 1")</f>
        <v>Script 1</v>
      </c>
      <c r="F2232" s="160"/>
      <c r="G2232" s="160"/>
      <c r="H2232" s="160"/>
      <c r="I2232" s="160"/>
      <c r="J2232" s="160"/>
      <c r="K2232" s="160"/>
      <c r="L2232" s="160" t="str">
        <f t="shared" ca="1" si="17"/>
        <v>Script 1</v>
      </c>
      <c r="M2232" s="161"/>
      <c r="N2232" s="150"/>
      <c r="O2232" s="150"/>
      <c r="P2232" s="150"/>
      <c r="Q2232" s="150"/>
      <c r="R2232" s="150"/>
      <c r="S2232" s="150"/>
      <c r="T2232" s="150"/>
      <c r="U2232" s="150"/>
      <c r="V2232" s="150"/>
      <c r="W2232" s="150"/>
      <c r="X2232" s="150"/>
      <c r="Y2232" s="150"/>
      <c r="Z2232" s="150"/>
      <c r="AA2232" s="150"/>
    </row>
    <row r="2233" spans="1:27" ht="12.75">
      <c r="A2233" s="150"/>
      <c r="B2233" s="158">
        <f t="shared" si="16"/>
        <v>2225</v>
      </c>
      <c r="C2233" s="159" t="str">
        <f ca="1">IFERROR(__xludf.DUMMYFUNCTION("""COMPUTED_VALUE"""),"Nabilah Jailani")</f>
        <v>Nabilah Jailani</v>
      </c>
      <c r="D2233" s="160" t="str">
        <f ca="1">IFERROR(__xludf.DUMMYFUNCTION("""COMPUTED_VALUE"""),"Aug 5, 2024")</f>
        <v>Aug 5, 2024</v>
      </c>
      <c r="E2233" s="160" t="str">
        <f ca="1">IFERROR(__xludf.DUMMYFUNCTION("""COMPUTED_VALUE"""),"Script 1")</f>
        <v>Script 1</v>
      </c>
      <c r="F2233" s="160"/>
      <c r="G2233" s="160"/>
      <c r="H2233" s="160"/>
      <c r="I2233" s="160"/>
      <c r="J2233" s="160"/>
      <c r="K2233" s="160"/>
      <c r="L2233" s="160" t="str">
        <f t="shared" ca="1" si="17"/>
        <v>Script 1</v>
      </c>
      <c r="M2233" s="161"/>
      <c r="N2233" s="150"/>
      <c r="O2233" s="150"/>
      <c r="P2233" s="150"/>
      <c r="Q2233" s="150"/>
      <c r="R2233" s="150"/>
      <c r="S2233" s="150"/>
      <c r="T2233" s="150"/>
      <c r="U2233" s="150"/>
      <c r="V2233" s="150"/>
      <c r="W2233" s="150"/>
      <c r="X2233" s="150"/>
      <c r="Y2233" s="150"/>
      <c r="Z2233" s="150"/>
      <c r="AA2233" s="150"/>
    </row>
    <row r="2234" spans="1:27" ht="12.75">
      <c r="A2234" s="150"/>
      <c r="B2234" s="158">
        <f t="shared" si="16"/>
        <v>2226</v>
      </c>
      <c r="C2234" s="159" t="str">
        <f ca="1">IFERROR(__xludf.DUMMYFUNCTION("""COMPUTED_VALUE"""),"Natasha Affandy")</f>
        <v>Natasha Affandy</v>
      </c>
      <c r="D2234" s="160" t="str">
        <f ca="1">IFERROR(__xludf.DUMMYFUNCTION("""COMPUTED_VALUE"""),"Aug 5, 2024")</f>
        <v>Aug 5, 2024</v>
      </c>
      <c r="E2234" s="160" t="str">
        <f ca="1">IFERROR(__xludf.DUMMYFUNCTION("""COMPUTED_VALUE"""),"Script 1")</f>
        <v>Script 1</v>
      </c>
      <c r="F2234" s="160"/>
      <c r="G2234" s="160"/>
      <c r="H2234" s="160"/>
      <c r="I2234" s="160"/>
      <c r="J2234" s="160"/>
      <c r="K2234" s="160"/>
      <c r="L2234" s="160" t="str">
        <f t="shared" ca="1" si="17"/>
        <v>Script 1</v>
      </c>
      <c r="M2234" s="161"/>
      <c r="N2234" s="150"/>
      <c r="O2234" s="150"/>
      <c r="P2234" s="150"/>
      <c r="Q2234" s="150"/>
      <c r="R2234" s="150"/>
      <c r="S2234" s="150"/>
      <c r="T2234" s="150"/>
      <c r="U2234" s="150"/>
      <c r="V2234" s="150"/>
      <c r="W2234" s="150"/>
      <c r="X2234" s="150"/>
      <c r="Y2234" s="150"/>
      <c r="Z2234" s="150"/>
      <c r="AA2234" s="150"/>
    </row>
    <row r="2235" spans="1:27" ht="12.75">
      <c r="A2235" s="150"/>
      <c r="B2235" s="158">
        <f t="shared" si="16"/>
        <v>2227</v>
      </c>
      <c r="C2235" s="159" t="str">
        <f ca="1">IFERROR(__xludf.DUMMYFUNCTION("""COMPUTED_VALUE"""),"Nur Amira")</f>
        <v>Nur Amira</v>
      </c>
      <c r="D2235" s="160" t="str">
        <f ca="1">IFERROR(__xludf.DUMMYFUNCTION("""COMPUTED_VALUE"""),"Aug 5, 2024")</f>
        <v>Aug 5, 2024</v>
      </c>
      <c r="E2235" s="160" t="str">
        <f ca="1">IFERROR(__xludf.DUMMYFUNCTION("""COMPUTED_VALUE"""),"Script 1")</f>
        <v>Script 1</v>
      </c>
      <c r="F2235" s="160"/>
      <c r="G2235" s="160"/>
      <c r="H2235" s="160"/>
      <c r="I2235" s="160"/>
      <c r="J2235" s="160"/>
      <c r="K2235" s="160"/>
      <c r="L2235" s="160" t="str">
        <f t="shared" ca="1" si="17"/>
        <v>Script 1</v>
      </c>
      <c r="M2235" s="161"/>
      <c r="N2235" s="150"/>
      <c r="O2235" s="150"/>
      <c r="P2235" s="150"/>
      <c r="Q2235" s="150"/>
      <c r="R2235" s="150"/>
      <c r="S2235" s="150"/>
      <c r="T2235" s="150"/>
      <c r="U2235" s="150"/>
      <c r="V2235" s="150"/>
      <c r="W2235" s="150"/>
      <c r="X2235" s="150"/>
      <c r="Y2235" s="150"/>
      <c r="Z2235" s="150"/>
      <c r="AA2235" s="150"/>
    </row>
    <row r="2236" spans="1:27" ht="12.75">
      <c r="A2236" s="150"/>
      <c r="B2236" s="158">
        <f t="shared" si="16"/>
        <v>2228</v>
      </c>
      <c r="C2236" s="159" t="str">
        <f ca="1">IFERROR(__xludf.DUMMYFUNCTION("""COMPUTED_VALUE"""),"Nurulhuda Mahadi")</f>
        <v>Nurulhuda Mahadi</v>
      </c>
      <c r="D2236" s="160" t="str">
        <f ca="1">IFERROR(__xludf.DUMMYFUNCTION("""COMPUTED_VALUE"""),"Aug 5, 2024")</f>
        <v>Aug 5, 2024</v>
      </c>
      <c r="E2236" s="160" t="str">
        <f ca="1">IFERROR(__xludf.DUMMYFUNCTION("""COMPUTED_VALUE"""),"Script 1")</f>
        <v>Script 1</v>
      </c>
      <c r="F2236" s="160"/>
      <c r="G2236" s="160"/>
      <c r="H2236" s="160"/>
      <c r="I2236" s="160"/>
      <c r="J2236" s="160"/>
      <c r="K2236" s="160"/>
      <c r="L2236" s="160" t="str">
        <f t="shared" ca="1" si="17"/>
        <v>Script 1</v>
      </c>
      <c r="M2236" s="161"/>
      <c r="N2236" s="150"/>
      <c r="O2236" s="150"/>
      <c r="P2236" s="150"/>
      <c r="Q2236" s="150"/>
      <c r="R2236" s="150"/>
      <c r="S2236" s="150"/>
      <c r="T2236" s="150"/>
      <c r="U2236" s="150"/>
      <c r="V2236" s="150"/>
      <c r="W2236" s="150"/>
      <c r="X2236" s="150"/>
      <c r="Y2236" s="150"/>
      <c r="Z2236" s="150"/>
      <c r="AA2236" s="150"/>
    </row>
    <row r="2237" spans="1:27" ht="12.75">
      <c r="A2237" s="150"/>
      <c r="B2237" s="158">
        <f t="shared" si="16"/>
        <v>2229</v>
      </c>
      <c r="C2237" s="159" t="str">
        <f ca="1">IFERROR(__xludf.DUMMYFUNCTION("""COMPUTED_VALUE"""),"Puteri Indahsari Binti Ruzali")</f>
        <v>Puteri Indahsari Binti Ruzali</v>
      </c>
      <c r="D2237" s="160" t="str">
        <f ca="1">IFERROR(__xludf.DUMMYFUNCTION("""COMPUTED_VALUE"""),"Aug 5, 2024")</f>
        <v>Aug 5, 2024</v>
      </c>
      <c r="E2237" s="160" t="str">
        <f ca="1">IFERROR(__xludf.DUMMYFUNCTION("""COMPUTED_VALUE"""),"Script 1")</f>
        <v>Script 1</v>
      </c>
      <c r="F2237" s="160"/>
      <c r="G2237" s="160"/>
      <c r="H2237" s="160"/>
      <c r="I2237" s="160"/>
      <c r="J2237" s="160"/>
      <c r="K2237" s="160"/>
      <c r="L2237" s="160" t="str">
        <f t="shared" ca="1" si="17"/>
        <v>Script 1</v>
      </c>
      <c r="M2237" s="161"/>
      <c r="N2237" s="150"/>
      <c r="O2237" s="150"/>
      <c r="P2237" s="150"/>
      <c r="Q2237" s="150"/>
      <c r="R2237" s="150"/>
      <c r="S2237" s="150"/>
      <c r="T2237" s="150"/>
      <c r="U2237" s="150"/>
      <c r="V2237" s="150"/>
      <c r="W2237" s="150"/>
      <c r="X2237" s="150"/>
      <c r="Y2237" s="150"/>
      <c r="Z2237" s="150"/>
      <c r="AA2237" s="150"/>
    </row>
    <row r="2238" spans="1:27" ht="12.75">
      <c r="A2238" s="150"/>
      <c r="B2238" s="158">
        <f t="shared" si="16"/>
        <v>2230</v>
      </c>
      <c r="C2238" s="159" t="str">
        <f ca="1">IFERROR(__xludf.DUMMYFUNCTION("""COMPUTED_VALUE"""),"Mohamad Haidar Bin Aziz")</f>
        <v>Mohamad Haidar Bin Aziz</v>
      </c>
      <c r="D2238" s="160" t="str">
        <f ca="1">IFERROR(__xludf.DUMMYFUNCTION("""COMPUTED_VALUE"""),"Aug 5, 2024")</f>
        <v>Aug 5, 2024</v>
      </c>
      <c r="E2238" s="160" t="str">
        <f ca="1">IFERROR(__xludf.DUMMYFUNCTION("""COMPUTED_VALUE"""),"Script 1")</f>
        <v>Script 1</v>
      </c>
      <c r="F2238" s="160"/>
      <c r="G2238" s="160"/>
      <c r="H2238" s="160"/>
      <c r="I2238" s="160"/>
      <c r="J2238" s="160"/>
      <c r="K2238" s="160"/>
      <c r="L2238" s="160" t="str">
        <f t="shared" ca="1" si="17"/>
        <v>Script 1</v>
      </c>
      <c r="M2238" s="161"/>
      <c r="N2238" s="150"/>
      <c r="O2238" s="150"/>
      <c r="P2238" s="150"/>
      <c r="Q2238" s="150"/>
      <c r="R2238" s="150"/>
      <c r="S2238" s="150"/>
      <c r="T2238" s="150"/>
      <c r="U2238" s="150"/>
      <c r="V2238" s="150"/>
      <c r="W2238" s="150"/>
      <c r="X2238" s="150"/>
      <c r="Y2238" s="150"/>
      <c r="Z2238" s="150"/>
      <c r="AA2238" s="150"/>
    </row>
    <row r="2239" spans="1:27" ht="12.75">
      <c r="A2239" s="150"/>
      <c r="B2239" s="158">
        <f t="shared" si="16"/>
        <v>2231</v>
      </c>
      <c r="C2239" s="159" t="str">
        <f ca="1">IFERROR(__xludf.DUMMYFUNCTION("""COMPUTED_VALUE"""),"Syamsul Ikmal")</f>
        <v>Syamsul Ikmal</v>
      </c>
      <c r="D2239" s="160" t="str">
        <f ca="1">IFERROR(__xludf.DUMMYFUNCTION("""COMPUTED_VALUE"""),"Aug 5, 2024")</f>
        <v>Aug 5, 2024</v>
      </c>
      <c r="E2239" s="160" t="str">
        <f ca="1">IFERROR(__xludf.DUMMYFUNCTION("""COMPUTED_VALUE"""),"Script 1")</f>
        <v>Script 1</v>
      </c>
      <c r="F2239" s="160"/>
      <c r="G2239" s="160"/>
      <c r="H2239" s="160"/>
      <c r="I2239" s="160"/>
      <c r="J2239" s="160"/>
      <c r="K2239" s="160"/>
      <c r="L2239" s="160" t="str">
        <f t="shared" ca="1" si="17"/>
        <v>Script 1</v>
      </c>
      <c r="M2239" s="161"/>
      <c r="N2239" s="150"/>
      <c r="O2239" s="150"/>
      <c r="P2239" s="150"/>
      <c r="Q2239" s="150"/>
      <c r="R2239" s="150"/>
      <c r="S2239" s="150"/>
      <c r="T2239" s="150"/>
      <c r="U2239" s="150"/>
      <c r="V2239" s="150"/>
      <c r="W2239" s="150"/>
      <c r="X2239" s="150"/>
      <c r="Y2239" s="150"/>
      <c r="Z2239" s="150"/>
      <c r="AA2239" s="150"/>
    </row>
    <row r="2240" spans="1:27" ht="12.75">
      <c r="A2240" s="150"/>
      <c r="B2240" s="158">
        <f t="shared" si="16"/>
        <v>2232</v>
      </c>
      <c r="C2240" s="159" t="str">
        <f ca="1">IFERROR(__xludf.DUMMYFUNCTION("""COMPUTED_VALUE"""),"Irdina Dayana Izaiyuddin")</f>
        <v>Irdina Dayana Izaiyuddin</v>
      </c>
      <c r="D2240" s="160" t="str">
        <f ca="1">IFERROR(__xludf.DUMMYFUNCTION("""COMPUTED_VALUE"""),"Aug 5, 2024")</f>
        <v>Aug 5, 2024</v>
      </c>
      <c r="E2240" s="160" t="str">
        <f ca="1">IFERROR(__xludf.DUMMYFUNCTION("""COMPUTED_VALUE"""),"Script 1")</f>
        <v>Script 1</v>
      </c>
      <c r="F2240" s="160"/>
      <c r="G2240" s="160"/>
      <c r="H2240" s="160"/>
      <c r="I2240" s="160"/>
      <c r="J2240" s="160"/>
      <c r="K2240" s="160"/>
      <c r="L2240" s="160" t="str">
        <f t="shared" ca="1" si="17"/>
        <v>Script 1</v>
      </c>
      <c r="M2240" s="161"/>
      <c r="N2240" s="150"/>
      <c r="O2240" s="150"/>
      <c r="P2240" s="150"/>
      <c r="Q2240" s="150"/>
      <c r="R2240" s="150"/>
      <c r="S2240" s="150"/>
      <c r="T2240" s="150"/>
      <c r="U2240" s="150"/>
      <c r="V2240" s="150"/>
      <c r="W2240" s="150"/>
      <c r="X2240" s="150"/>
      <c r="Y2240" s="150"/>
      <c r="Z2240" s="150"/>
      <c r="AA2240" s="150"/>
    </row>
    <row r="2241" spans="1:27" ht="12.75">
      <c r="A2241" s="150"/>
      <c r="B2241" s="158">
        <f t="shared" si="16"/>
        <v>2233</v>
      </c>
      <c r="C2241" s="159" t="str">
        <f ca="1">IFERROR(__xludf.DUMMYFUNCTION("""COMPUTED_VALUE"""),"Nur Shauqil Amin")</f>
        <v>Nur Shauqil Amin</v>
      </c>
      <c r="D2241" s="160" t="str">
        <f ca="1">IFERROR(__xludf.DUMMYFUNCTION("""COMPUTED_VALUE"""),"Aug 5, 2024")</f>
        <v>Aug 5, 2024</v>
      </c>
      <c r="E2241" s="160" t="str">
        <f ca="1">IFERROR(__xludf.DUMMYFUNCTION("""COMPUTED_VALUE"""),"Script 1")</f>
        <v>Script 1</v>
      </c>
      <c r="F2241" s="160"/>
      <c r="G2241" s="160"/>
      <c r="H2241" s="160"/>
      <c r="I2241" s="160"/>
      <c r="J2241" s="160"/>
      <c r="K2241" s="160"/>
      <c r="L2241" s="160" t="str">
        <f t="shared" ca="1" si="17"/>
        <v>Script 1</v>
      </c>
      <c r="M2241" s="161"/>
      <c r="N2241" s="150"/>
      <c r="O2241" s="150"/>
      <c r="P2241" s="150"/>
      <c r="Q2241" s="150"/>
      <c r="R2241" s="150"/>
      <c r="S2241" s="150"/>
      <c r="T2241" s="150"/>
      <c r="U2241" s="150"/>
      <c r="V2241" s="150"/>
      <c r="W2241" s="150"/>
      <c r="X2241" s="150"/>
      <c r="Y2241" s="150"/>
      <c r="Z2241" s="150"/>
      <c r="AA2241" s="150"/>
    </row>
    <row r="2242" spans="1:27" ht="12.75">
      <c r="A2242" s="150"/>
      <c r="B2242" s="158">
        <f t="shared" si="16"/>
        <v>2234</v>
      </c>
      <c r="C2242" s="159" t="str">
        <f ca="1">IFERROR(__xludf.DUMMYFUNCTION("""COMPUTED_VALUE"""),"Zulhisyam Muliyadi")</f>
        <v>Zulhisyam Muliyadi</v>
      </c>
      <c r="D2242" s="160" t="str">
        <f ca="1">IFERROR(__xludf.DUMMYFUNCTION("""COMPUTED_VALUE"""),"Aug 5, 2024")</f>
        <v>Aug 5, 2024</v>
      </c>
      <c r="E2242" s="160" t="str">
        <f ca="1">IFERROR(__xludf.DUMMYFUNCTION("""COMPUTED_VALUE"""),"Script 1")</f>
        <v>Script 1</v>
      </c>
      <c r="F2242" s="160"/>
      <c r="G2242" s="160"/>
      <c r="H2242" s="160"/>
      <c r="I2242" s="160"/>
      <c r="J2242" s="160"/>
      <c r="K2242" s="160"/>
      <c r="L2242" s="160" t="str">
        <f t="shared" ca="1" si="17"/>
        <v>Script 1</v>
      </c>
      <c r="M2242" s="161"/>
      <c r="N2242" s="150"/>
      <c r="O2242" s="150"/>
      <c r="P2242" s="150"/>
      <c r="Q2242" s="150"/>
      <c r="R2242" s="150"/>
      <c r="S2242" s="150"/>
      <c r="T2242" s="150"/>
      <c r="U2242" s="150"/>
      <c r="V2242" s="150"/>
      <c r="W2242" s="150"/>
      <c r="X2242" s="150"/>
      <c r="Y2242" s="150"/>
      <c r="Z2242" s="150"/>
      <c r="AA2242" s="150"/>
    </row>
    <row r="2243" spans="1:27" ht="12.75">
      <c r="A2243" s="150"/>
      <c r="B2243" s="158">
        <f t="shared" si="16"/>
        <v>2235</v>
      </c>
      <c r="C2243" s="159" t="str">
        <f ca="1">IFERROR(__xludf.DUMMYFUNCTION("""COMPUTED_VALUE"""),"Azrul Shah Azman")</f>
        <v>Azrul Shah Azman</v>
      </c>
      <c r="D2243" s="160" t="str">
        <f ca="1">IFERROR(__xludf.DUMMYFUNCTION("""COMPUTED_VALUE"""),"Aug 5, 2024")</f>
        <v>Aug 5, 2024</v>
      </c>
      <c r="E2243" s="160" t="str">
        <f ca="1">IFERROR(__xludf.DUMMYFUNCTION("""COMPUTED_VALUE"""),"Script 1")</f>
        <v>Script 1</v>
      </c>
      <c r="F2243" s="160"/>
      <c r="G2243" s="160"/>
      <c r="H2243" s="160"/>
      <c r="I2243" s="160"/>
      <c r="J2243" s="160"/>
      <c r="K2243" s="160"/>
      <c r="L2243" s="160" t="str">
        <f t="shared" ca="1" si="17"/>
        <v>Script 1</v>
      </c>
      <c r="M2243" s="161"/>
      <c r="N2243" s="150"/>
      <c r="O2243" s="150"/>
      <c r="P2243" s="150"/>
      <c r="Q2243" s="150"/>
      <c r="R2243" s="150"/>
      <c r="S2243" s="150"/>
      <c r="T2243" s="150"/>
      <c r="U2243" s="150"/>
      <c r="V2243" s="150"/>
      <c r="W2243" s="150"/>
      <c r="X2243" s="150"/>
      <c r="Y2243" s="150"/>
      <c r="Z2243" s="150"/>
      <c r="AA2243" s="150"/>
    </row>
    <row r="2244" spans="1:27" ht="12.75">
      <c r="A2244" s="150"/>
      <c r="B2244" s="158">
        <f t="shared" si="16"/>
        <v>2236</v>
      </c>
      <c r="C2244" s="159" t="str">
        <f ca="1">IFERROR(__xludf.DUMMYFUNCTION("""COMPUTED_VALUE"""),"Jazmeen Jamaludin")</f>
        <v>Jazmeen Jamaludin</v>
      </c>
      <c r="D2244" s="160" t="str">
        <f ca="1">IFERROR(__xludf.DUMMYFUNCTION("""COMPUTED_VALUE"""),"Aug 5, 2024")</f>
        <v>Aug 5, 2024</v>
      </c>
      <c r="E2244" s="160" t="str">
        <f ca="1">IFERROR(__xludf.DUMMYFUNCTION("""COMPUTED_VALUE"""),"Script 1")</f>
        <v>Script 1</v>
      </c>
      <c r="F2244" s="160"/>
      <c r="G2244" s="160"/>
      <c r="H2244" s="160"/>
      <c r="I2244" s="160"/>
      <c r="J2244" s="160"/>
      <c r="K2244" s="160"/>
      <c r="L2244" s="160" t="str">
        <f t="shared" ca="1" si="17"/>
        <v>Script 1</v>
      </c>
      <c r="M2244" s="161"/>
      <c r="N2244" s="150"/>
      <c r="O2244" s="150"/>
      <c r="P2244" s="150"/>
      <c r="Q2244" s="150"/>
      <c r="R2244" s="150"/>
      <c r="S2244" s="150"/>
      <c r="T2244" s="150"/>
      <c r="U2244" s="150"/>
      <c r="V2244" s="150"/>
      <c r="W2244" s="150"/>
      <c r="X2244" s="150"/>
      <c r="Y2244" s="150"/>
      <c r="Z2244" s="150"/>
      <c r="AA2244" s="150"/>
    </row>
    <row r="2245" spans="1:27" ht="12.75">
      <c r="A2245" s="150"/>
      <c r="B2245" s="158">
        <f t="shared" si="16"/>
        <v>2237</v>
      </c>
      <c r="C2245" s="159" t="str">
        <f ca="1">IFERROR(__xludf.DUMMYFUNCTION("""COMPUTED_VALUE"""),"Diana Azhar")</f>
        <v>Diana Azhar</v>
      </c>
      <c r="D2245" s="160" t="str">
        <f ca="1">IFERROR(__xludf.DUMMYFUNCTION("""COMPUTED_VALUE"""),"Aug 5, 2024")</f>
        <v>Aug 5, 2024</v>
      </c>
      <c r="E2245" s="160" t="str">
        <f ca="1">IFERROR(__xludf.DUMMYFUNCTION("""COMPUTED_VALUE"""),"Script 1")</f>
        <v>Script 1</v>
      </c>
      <c r="F2245" s="160"/>
      <c r="G2245" s="160"/>
      <c r="H2245" s="160"/>
      <c r="I2245" s="160"/>
      <c r="J2245" s="160"/>
      <c r="K2245" s="160"/>
      <c r="L2245" s="160" t="str">
        <f t="shared" ca="1" si="17"/>
        <v>Script 1</v>
      </c>
      <c r="M2245" s="161"/>
      <c r="N2245" s="150"/>
      <c r="O2245" s="150"/>
      <c r="P2245" s="150"/>
      <c r="Q2245" s="150"/>
      <c r="R2245" s="150"/>
      <c r="S2245" s="150"/>
      <c r="T2245" s="150"/>
      <c r="U2245" s="150"/>
      <c r="V2245" s="150"/>
      <c r="W2245" s="150"/>
      <c r="X2245" s="150"/>
      <c r="Y2245" s="150"/>
      <c r="Z2245" s="150"/>
      <c r="AA2245" s="150"/>
    </row>
    <row r="2246" spans="1:27" ht="12.75">
      <c r="A2246" s="150"/>
      <c r="B2246" s="158">
        <f t="shared" si="16"/>
        <v>2238</v>
      </c>
      <c r="C2246" s="159" t="str">
        <f ca="1">IFERROR(__xludf.DUMMYFUNCTION("""COMPUTED_VALUE"""),"Hareez Haikal")</f>
        <v>Hareez Haikal</v>
      </c>
      <c r="D2246" s="160" t="str">
        <f ca="1">IFERROR(__xludf.DUMMYFUNCTION("""COMPUTED_VALUE"""),"Aug 5, 2024")</f>
        <v>Aug 5, 2024</v>
      </c>
      <c r="E2246" s="160" t="str">
        <f ca="1">IFERROR(__xludf.DUMMYFUNCTION("""COMPUTED_VALUE"""),"Script 1")</f>
        <v>Script 1</v>
      </c>
      <c r="F2246" s="160"/>
      <c r="G2246" s="160"/>
      <c r="H2246" s="160"/>
      <c r="I2246" s="160"/>
      <c r="J2246" s="160"/>
      <c r="K2246" s="160"/>
      <c r="L2246" s="160" t="str">
        <f t="shared" ca="1" si="17"/>
        <v>Script 1</v>
      </c>
      <c r="M2246" s="161"/>
      <c r="N2246" s="150"/>
      <c r="O2246" s="150"/>
      <c r="P2246" s="150"/>
      <c r="Q2246" s="150"/>
      <c r="R2246" s="150"/>
      <c r="S2246" s="150"/>
      <c r="T2246" s="150"/>
      <c r="U2246" s="150"/>
      <c r="V2246" s="150"/>
      <c r="W2246" s="150"/>
      <c r="X2246" s="150"/>
      <c r="Y2246" s="150"/>
      <c r="Z2246" s="150"/>
      <c r="AA2246" s="150"/>
    </row>
    <row r="2247" spans="1:27" ht="12.75">
      <c r="A2247" s="150"/>
      <c r="B2247" s="158">
        <f t="shared" si="16"/>
        <v>2239</v>
      </c>
      <c r="C2247" s="159" t="str">
        <f ca="1">IFERROR(__xludf.DUMMYFUNCTION("""COMPUTED_VALUE"""),"Kusyairi Mustafa")</f>
        <v>Kusyairi Mustafa</v>
      </c>
      <c r="D2247" s="160" t="str">
        <f ca="1">IFERROR(__xludf.DUMMYFUNCTION("""COMPUTED_VALUE"""),"Aug 5, 2024")</f>
        <v>Aug 5, 2024</v>
      </c>
      <c r="E2247" s="160" t="str">
        <f ca="1">IFERROR(__xludf.DUMMYFUNCTION("""COMPUTED_VALUE"""),"Script 1")</f>
        <v>Script 1</v>
      </c>
      <c r="F2247" s="160"/>
      <c r="G2247" s="160"/>
      <c r="H2247" s="160"/>
      <c r="I2247" s="160"/>
      <c r="J2247" s="160"/>
      <c r="K2247" s="160"/>
      <c r="L2247" s="160" t="str">
        <f t="shared" ca="1" si="17"/>
        <v>Script 1</v>
      </c>
      <c r="M2247" s="161"/>
      <c r="N2247" s="150"/>
      <c r="O2247" s="150"/>
      <c r="P2247" s="150"/>
      <c r="Q2247" s="150"/>
      <c r="R2247" s="150"/>
      <c r="S2247" s="150"/>
      <c r="T2247" s="150"/>
      <c r="U2247" s="150"/>
      <c r="V2247" s="150"/>
      <c r="W2247" s="150"/>
      <c r="X2247" s="150"/>
      <c r="Y2247" s="150"/>
      <c r="Z2247" s="150"/>
      <c r="AA2247" s="150"/>
    </row>
    <row r="2248" spans="1:27" ht="12.75">
      <c r="A2248" s="150"/>
      <c r="B2248" s="158">
        <f t="shared" si="16"/>
        <v>2240</v>
      </c>
      <c r="C2248" s="159" t="str">
        <f ca="1">IFERROR(__xludf.DUMMYFUNCTION("""COMPUTED_VALUE"""),"Hairulnizam Hashim")</f>
        <v>Hairulnizam Hashim</v>
      </c>
      <c r="D2248" s="160" t="str">
        <f ca="1">IFERROR(__xludf.DUMMYFUNCTION("""COMPUTED_VALUE"""),"Aug 5, 2024")</f>
        <v>Aug 5, 2024</v>
      </c>
      <c r="E2248" s="160" t="str">
        <f ca="1">IFERROR(__xludf.DUMMYFUNCTION("""COMPUTED_VALUE"""),"Script 1")</f>
        <v>Script 1</v>
      </c>
      <c r="F2248" s="160"/>
      <c r="G2248" s="160"/>
      <c r="H2248" s="160"/>
      <c r="I2248" s="160"/>
      <c r="J2248" s="160"/>
      <c r="K2248" s="160"/>
      <c r="L2248" s="160" t="str">
        <f t="shared" ca="1" si="17"/>
        <v>Script 1</v>
      </c>
      <c r="M2248" s="161"/>
      <c r="N2248" s="150"/>
      <c r="O2248" s="150"/>
      <c r="P2248" s="150"/>
      <c r="Q2248" s="150"/>
      <c r="R2248" s="150"/>
      <c r="S2248" s="150"/>
      <c r="T2248" s="150"/>
      <c r="U2248" s="150"/>
      <c r="V2248" s="150"/>
      <c r="W2248" s="150"/>
      <c r="X2248" s="150"/>
      <c r="Y2248" s="150"/>
      <c r="Z2248" s="150"/>
      <c r="AA2248" s="150"/>
    </row>
    <row r="2249" spans="1:27" ht="12.75">
      <c r="A2249" s="150"/>
      <c r="B2249" s="158">
        <f t="shared" si="16"/>
        <v>2241</v>
      </c>
      <c r="C2249" s="159" t="str">
        <f ca="1">IFERROR(__xludf.DUMMYFUNCTION("""COMPUTED_VALUE"""),"Aiza Azlia")</f>
        <v>Aiza Azlia</v>
      </c>
      <c r="D2249" s="160" t="str">
        <f ca="1">IFERROR(__xludf.DUMMYFUNCTION("""COMPUTED_VALUE"""),"Aug 5, 2024")</f>
        <v>Aug 5, 2024</v>
      </c>
      <c r="E2249" s="160" t="str">
        <f ca="1">IFERROR(__xludf.DUMMYFUNCTION("""COMPUTED_VALUE"""),"Script 1")</f>
        <v>Script 1</v>
      </c>
      <c r="F2249" s="160"/>
      <c r="G2249" s="160"/>
      <c r="H2249" s="160"/>
      <c r="I2249" s="160"/>
      <c r="J2249" s="160"/>
      <c r="K2249" s="160"/>
      <c r="L2249" s="160" t="str">
        <f t="shared" ca="1" si="17"/>
        <v>Script 1</v>
      </c>
      <c r="M2249" s="161"/>
      <c r="N2249" s="150"/>
      <c r="O2249" s="150"/>
      <c r="P2249" s="150"/>
      <c r="Q2249" s="150"/>
      <c r="R2249" s="150"/>
      <c r="S2249" s="150"/>
      <c r="T2249" s="150"/>
      <c r="U2249" s="150"/>
      <c r="V2249" s="150"/>
      <c r="W2249" s="150"/>
      <c r="X2249" s="150"/>
      <c r="Y2249" s="150"/>
      <c r="Z2249" s="150"/>
      <c r="AA2249" s="150"/>
    </row>
    <row r="2250" spans="1:27" ht="12.75">
      <c r="A2250" s="150"/>
      <c r="B2250" s="158">
        <f t="shared" si="16"/>
        <v>2242</v>
      </c>
      <c r="C2250" s="159" t="str">
        <f ca="1">IFERROR(__xludf.DUMMYFUNCTION("""COMPUTED_VALUE"""),"Syafiq Tamizi")</f>
        <v>Syafiq Tamizi</v>
      </c>
      <c r="D2250" s="160" t="str">
        <f ca="1">IFERROR(__xludf.DUMMYFUNCTION("""COMPUTED_VALUE"""),"Aug 5, 2024")</f>
        <v>Aug 5, 2024</v>
      </c>
      <c r="E2250" s="160" t="str">
        <f ca="1">IFERROR(__xludf.DUMMYFUNCTION("""COMPUTED_VALUE"""),"Script 1")</f>
        <v>Script 1</v>
      </c>
      <c r="F2250" s="160"/>
      <c r="G2250" s="160"/>
      <c r="H2250" s="160"/>
      <c r="I2250" s="160"/>
      <c r="J2250" s="160"/>
      <c r="K2250" s="160"/>
      <c r="L2250" s="160" t="str">
        <f t="shared" ca="1" si="17"/>
        <v>Script 1</v>
      </c>
      <c r="M2250" s="161"/>
      <c r="N2250" s="150"/>
      <c r="O2250" s="150"/>
      <c r="P2250" s="150"/>
      <c r="Q2250" s="150"/>
      <c r="R2250" s="150"/>
      <c r="S2250" s="150"/>
      <c r="T2250" s="150"/>
      <c r="U2250" s="150"/>
      <c r="V2250" s="150"/>
      <c r="W2250" s="150"/>
      <c r="X2250" s="150"/>
      <c r="Y2250" s="150"/>
      <c r="Z2250" s="150"/>
      <c r="AA2250" s="150"/>
    </row>
    <row r="2251" spans="1:27" ht="12.75">
      <c r="A2251" s="150"/>
      <c r="B2251" s="158">
        <f t="shared" si="16"/>
        <v>2243</v>
      </c>
      <c r="C2251" s="159" t="str">
        <f ca="1">IFERROR(__xludf.DUMMYFUNCTION("""COMPUTED_VALUE"""),"Nur Atiqah")</f>
        <v>Nur Atiqah</v>
      </c>
      <c r="D2251" s="160" t="str">
        <f ca="1">IFERROR(__xludf.DUMMYFUNCTION("""COMPUTED_VALUE"""),"Aug 5, 2024")</f>
        <v>Aug 5, 2024</v>
      </c>
      <c r="E2251" s="160" t="str">
        <f ca="1">IFERROR(__xludf.DUMMYFUNCTION("""COMPUTED_VALUE"""),"Script 1")</f>
        <v>Script 1</v>
      </c>
      <c r="F2251" s="160"/>
      <c r="G2251" s="160"/>
      <c r="H2251" s="160"/>
      <c r="I2251" s="160"/>
      <c r="J2251" s="160"/>
      <c r="K2251" s="160"/>
      <c r="L2251" s="160" t="str">
        <f t="shared" ca="1" si="17"/>
        <v>Script 1</v>
      </c>
      <c r="M2251" s="161"/>
      <c r="N2251" s="150"/>
      <c r="O2251" s="150"/>
      <c r="P2251" s="150"/>
      <c r="Q2251" s="150"/>
      <c r="R2251" s="150"/>
      <c r="S2251" s="150"/>
      <c r="T2251" s="150"/>
      <c r="U2251" s="150"/>
      <c r="V2251" s="150"/>
      <c r="W2251" s="150"/>
      <c r="X2251" s="150"/>
      <c r="Y2251" s="150"/>
      <c r="Z2251" s="150"/>
      <c r="AA2251" s="150"/>
    </row>
    <row r="2252" spans="1:27" ht="12.75">
      <c r="A2252" s="150"/>
      <c r="B2252" s="158">
        <f t="shared" si="16"/>
        <v>2244</v>
      </c>
      <c r="C2252" s="159" t="str">
        <f ca="1">IFERROR(__xludf.DUMMYFUNCTION("""COMPUTED_VALUE"""),"Muhammad Nadzrin Ramlan")</f>
        <v>Muhammad Nadzrin Ramlan</v>
      </c>
      <c r="D2252" s="160" t="str">
        <f ca="1">IFERROR(__xludf.DUMMYFUNCTION("""COMPUTED_VALUE"""),"Aug 5, 2024")</f>
        <v>Aug 5, 2024</v>
      </c>
      <c r="E2252" s="160" t="str">
        <f ca="1">IFERROR(__xludf.DUMMYFUNCTION("""COMPUTED_VALUE"""),"Script 1")</f>
        <v>Script 1</v>
      </c>
      <c r="F2252" s="160"/>
      <c r="G2252" s="160"/>
      <c r="H2252" s="160"/>
      <c r="I2252" s="160"/>
      <c r="J2252" s="160"/>
      <c r="K2252" s="160"/>
      <c r="L2252" s="160" t="str">
        <f t="shared" ca="1" si="17"/>
        <v>Script 1</v>
      </c>
      <c r="M2252" s="161"/>
      <c r="N2252" s="150"/>
      <c r="O2252" s="150"/>
      <c r="P2252" s="150"/>
      <c r="Q2252" s="150"/>
      <c r="R2252" s="150"/>
      <c r="S2252" s="150"/>
      <c r="T2252" s="150"/>
      <c r="U2252" s="150"/>
      <c r="V2252" s="150"/>
      <c r="W2252" s="150"/>
      <c r="X2252" s="150"/>
      <c r="Y2252" s="150"/>
      <c r="Z2252" s="150"/>
      <c r="AA2252" s="150"/>
    </row>
    <row r="2253" spans="1:27" ht="12.75">
      <c r="A2253" s="150"/>
      <c r="B2253" s="158">
        <f t="shared" si="16"/>
        <v>2245</v>
      </c>
      <c r="C2253" s="159" t="str">
        <f ca="1">IFERROR(__xludf.DUMMYFUNCTION("""COMPUTED_VALUE"""),"Alya Yasmeen")</f>
        <v>Alya Yasmeen</v>
      </c>
      <c r="D2253" s="160" t="str">
        <f ca="1">IFERROR(__xludf.DUMMYFUNCTION("""COMPUTED_VALUE"""),"Aug 5, 2024")</f>
        <v>Aug 5, 2024</v>
      </c>
      <c r="E2253" s="160" t="str">
        <f ca="1">IFERROR(__xludf.DUMMYFUNCTION("""COMPUTED_VALUE"""),"Script 1")</f>
        <v>Script 1</v>
      </c>
      <c r="F2253" s="160"/>
      <c r="G2253" s="160"/>
      <c r="H2253" s="160"/>
      <c r="I2253" s="160"/>
      <c r="J2253" s="160"/>
      <c r="K2253" s="160"/>
      <c r="L2253" s="160" t="str">
        <f t="shared" ca="1" si="17"/>
        <v>Script 1</v>
      </c>
      <c r="M2253" s="161"/>
      <c r="N2253" s="150"/>
      <c r="O2253" s="150"/>
      <c r="P2253" s="150"/>
      <c r="Q2253" s="150"/>
      <c r="R2253" s="150"/>
      <c r="S2253" s="150"/>
      <c r="T2253" s="150"/>
      <c r="U2253" s="150"/>
      <c r="V2253" s="150"/>
      <c r="W2253" s="150"/>
      <c r="X2253" s="150"/>
      <c r="Y2253" s="150"/>
      <c r="Z2253" s="150"/>
      <c r="AA2253" s="150"/>
    </row>
    <row r="2254" spans="1:27" ht="12.75">
      <c r="A2254" s="150"/>
      <c r="B2254" s="158">
        <f t="shared" si="16"/>
        <v>2246</v>
      </c>
      <c r="C2254" s="159" t="str">
        <f ca="1">IFERROR(__xludf.DUMMYFUNCTION("""COMPUTED_VALUE"""),"Muhammad Fadhli Abdul Hadi")</f>
        <v>Muhammad Fadhli Abdul Hadi</v>
      </c>
      <c r="D2254" s="160" t="str">
        <f ca="1">IFERROR(__xludf.DUMMYFUNCTION("""COMPUTED_VALUE"""),"Aug 5, 2024")</f>
        <v>Aug 5, 2024</v>
      </c>
      <c r="E2254" s="160" t="str">
        <f ca="1">IFERROR(__xludf.DUMMYFUNCTION("""COMPUTED_VALUE"""),"Script 1")</f>
        <v>Script 1</v>
      </c>
      <c r="F2254" s="160"/>
      <c r="G2254" s="160"/>
      <c r="H2254" s="160"/>
      <c r="I2254" s="160"/>
      <c r="J2254" s="160"/>
      <c r="K2254" s="160"/>
      <c r="L2254" s="160" t="str">
        <f t="shared" ca="1" si="17"/>
        <v>Script 1</v>
      </c>
      <c r="M2254" s="161"/>
      <c r="N2254" s="150"/>
      <c r="O2254" s="150"/>
      <c r="P2254" s="150"/>
      <c r="Q2254" s="150"/>
      <c r="R2254" s="150"/>
      <c r="S2254" s="150"/>
      <c r="T2254" s="150"/>
      <c r="U2254" s="150"/>
      <c r="V2254" s="150"/>
      <c r="W2254" s="150"/>
      <c r="X2254" s="150"/>
      <c r="Y2254" s="150"/>
      <c r="Z2254" s="150"/>
      <c r="AA2254" s="150"/>
    </row>
    <row r="2255" spans="1:27" ht="12.75">
      <c r="A2255" s="150"/>
      <c r="B2255" s="158">
        <f t="shared" si="16"/>
        <v>2247</v>
      </c>
      <c r="C2255" s="159" t="str">
        <f ca="1">IFERROR(__xludf.DUMMYFUNCTION("""COMPUTED_VALUE"""),"Faruq Ahmad")</f>
        <v>Faruq Ahmad</v>
      </c>
      <c r="D2255" s="160" t="str">
        <f ca="1">IFERROR(__xludf.DUMMYFUNCTION("""COMPUTED_VALUE"""),"Aug 5, 2024")</f>
        <v>Aug 5, 2024</v>
      </c>
      <c r="E2255" s="160" t="str">
        <f ca="1">IFERROR(__xludf.DUMMYFUNCTION("""COMPUTED_VALUE"""),"Script 1")</f>
        <v>Script 1</v>
      </c>
      <c r="F2255" s="160"/>
      <c r="G2255" s="160"/>
      <c r="H2255" s="160"/>
      <c r="I2255" s="160"/>
      <c r="J2255" s="160"/>
      <c r="K2255" s="160"/>
      <c r="L2255" s="160" t="str">
        <f t="shared" ca="1" si="17"/>
        <v>Script 1</v>
      </c>
      <c r="M2255" s="161"/>
      <c r="N2255" s="150"/>
      <c r="O2255" s="150"/>
      <c r="P2255" s="150"/>
      <c r="Q2255" s="150"/>
      <c r="R2255" s="150"/>
      <c r="S2255" s="150"/>
      <c r="T2255" s="150"/>
      <c r="U2255" s="150"/>
      <c r="V2255" s="150"/>
      <c r="W2255" s="150"/>
      <c r="X2255" s="150"/>
      <c r="Y2255" s="150"/>
      <c r="Z2255" s="150"/>
      <c r="AA2255" s="150"/>
    </row>
    <row r="2256" spans="1:27" ht="12.75">
      <c r="A2256" s="150"/>
      <c r="B2256" s="158">
        <f t="shared" si="16"/>
        <v>2248</v>
      </c>
      <c r="C2256" s="159" t="str">
        <f ca="1">IFERROR(__xludf.DUMMYFUNCTION("""COMPUTED_VALUE"""),"Nur Amira Syaza Binti Nordin")</f>
        <v>Nur Amira Syaza Binti Nordin</v>
      </c>
      <c r="D2256" s="160" t="str">
        <f ca="1">IFERROR(__xludf.DUMMYFUNCTION("""COMPUTED_VALUE"""),"Aug 5, 2024")</f>
        <v>Aug 5, 2024</v>
      </c>
      <c r="E2256" s="160" t="str">
        <f ca="1">IFERROR(__xludf.DUMMYFUNCTION("""COMPUTED_VALUE"""),"Script 1")</f>
        <v>Script 1</v>
      </c>
      <c r="F2256" s="160"/>
      <c r="G2256" s="160"/>
      <c r="H2256" s="160"/>
      <c r="I2256" s="160"/>
      <c r="J2256" s="160"/>
      <c r="K2256" s="160"/>
      <c r="L2256" s="160" t="str">
        <f t="shared" ca="1" si="17"/>
        <v>Script 1</v>
      </c>
      <c r="M2256" s="161"/>
      <c r="N2256" s="150"/>
      <c r="O2256" s="150"/>
      <c r="P2256" s="150"/>
      <c r="Q2256" s="150"/>
      <c r="R2256" s="150"/>
      <c r="S2256" s="150"/>
      <c r="T2256" s="150"/>
      <c r="U2256" s="150"/>
      <c r="V2256" s="150"/>
      <c r="W2256" s="150"/>
      <c r="X2256" s="150"/>
      <c r="Y2256" s="150"/>
      <c r="Z2256" s="150"/>
      <c r="AA2256" s="150"/>
    </row>
    <row r="2257" spans="1:27" ht="12.75">
      <c r="A2257" s="150"/>
      <c r="B2257" s="158">
        <f t="shared" si="16"/>
        <v>2249</v>
      </c>
      <c r="C2257" s="159" t="str">
        <f ca="1">IFERROR(__xludf.DUMMYFUNCTION("""COMPUTED_VALUE"""),"Sofiah Hanif")</f>
        <v>Sofiah Hanif</v>
      </c>
      <c r="D2257" s="160" t="str">
        <f ca="1">IFERROR(__xludf.DUMMYFUNCTION("""COMPUTED_VALUE"""),"Aug 5, 2024")</f>
        <v>Aug 5, 2024</v>
      </c>
      <c r="E2257" s="160" t="str">
        <f ca="1">IFERROR(__xludf.DUMMYFUNCTION("""COMPUTED_VALUE"""),"Script 1")</f>
        <v>Script 1</v>
      </c>
      <c r="F2257" s="160"/>
      <c r="G2257" s="160"/>
      <c r="H2257" s="160"/>
      <c r="I2257" s="160"/>
      <c r="J2257" s="160"/>
      <c r="K2257" s="160"/>
      <c r="L2257" s="160" t="str">
        <f t="shared" ca="1" si="17"/>
        <v>Script 1</v>
      </c>
      <c r="M2257" s="161"/>
      <c r="N2257" s="150"/>
      <c r="O2257" s="150"/>
      <c r="P2257" s="150"/>
      <c r="Q2257" s="150"/>
      <c r="R2257" s="150"/>
      <c r="S2257" s="150"/>
      <c r="T2257" s="150"/>
      <c r="U2257" s="150"/>
      <c r="V2257" s="150"/>
      <c r="W2257" s="150"/>
      <c r="X2257" s="150"/>
      <c r="Y2257" s="150"/>
      <c r="Z2257" s="150"/>
      <c r="AA2257" s="150"/>
    </row>
    <row r="2258" spans="1:27" ht="12.75">
      <c r="A2258" s="150"/>
      <c r="B2258" s="158">
        <f t="shared" si="16"/>
        <v>2250</v>
      </c>
      <c r="C2258" s="159" t="str">
        <f ca="1">IFERROR(__xludf.DUMMYFUNCTION("""COMPUTED_VALUE"""),"Nur Maisarah Hisham")</f>
        <v>Nur Maisarah Hisham</v>
      </c>
      <c r="D2258" s="160" t="str">
        <f ca="1">IFERROR(__xludf.DUMMYFUNCTION("""COMPUTED_VALUE"""),"Aug 5, 2024")</f>
        <v>Aug 5, 2024</v>
      </c>
      <c r="E2258" s="160" t="str">
        <f ca="1">IFERROR(__xludf.DUMMYFUNCTION("""COMPUTED_VALUE"""),"Script 1")</f>
        <v>Script 1</v>
      </c>
      <c r="F2258" s="160"/>
      <c r="G2258" s="160"/>
      <c r="H2258" s="160"/>
      <c r="I2258" s="160"/>
      <c r="J2258" s="160"/>
      <c r="K2258" s="160"/>
      <c r="L2258" s="160" t="str">
        <f t="shared" ca="1" si="17"/>
        <v>Script 1</v>
      </c>
      <c r="M2258" s="161"/>
      <c r="N2258" s="150"/>
      <c r="O2258" s="150"/>
      <c r="P2258" s="150"/>
      <c r="Q2258" s="150"/>
      <c r="R2258" s="150"/>
      <c r="S2258" s="150"/>
      <c r="T2258" s="150"/>
      <c r="U2258" s="150"/>
      <c r="V2258" s="150"/>
      <c r="W2258" s="150"/>
      <c r="X2258" s="150"/>
      <c r="Y2258" s="150"/>
      <c r="Z2258" s="150"/>
      <c r="AA2258" s="150"/>
    </row>
    <row r="2259" spans="1:27" ht="12.75">
      <c r="A2259" s="150"/>
      <c r="B2259" s="158">
        <f t="shared" si="16"/>
        <v>2251</v>
      </c>
      <c r="C2259" s="159" t="str">
        <f ca="1">IFERROR(__xludf.DUMMYFUNCTION("""COMPUTED_VALUE"""),"Annur Atieyah Rokumar")</f>
        <v>Annur Atieyah Rokumar</v>
      </c>
      <c r="D2259" s="160" t="str">
        <f ca="1">IFERROR(__xludf.DUMMYFUNCTION("""COMPUTED_VALUE"""),"Aug 5, 2024")</f>
        <v>Aug 5, 2024</v>
      </c>
      <c r="E2259" s="160" t="str">
        <f ca="1">IFERROR(__xludf.DUMMYFUNCTION("""COMPUTED_VALUE"""),"Script 1")</f>
        <v>Script 1</v>
      </c>
      <c r="F2259" s="160"/>
      <c r="G2259" s="160"/>
      <c r="H2259" s="160"/>
      <c r="I2259" s="160"/>
      <c r="J2259" s="160"/>
      <c r="K2259" s="160"/>
      <c r="L2259" s="160" t="str">
        <f t="shared" ca="1" si="17"/>
        <v>Script 1</v>
      </c>
      <c r="M2259" s="161"/>
      <c r="N2259" s="150"/>
      <c r="O2259" s="150"/>
      <c r="P2259" s="150"/>
      <c r="Q2259" s="150"/>
      <c r="R2259" s="150"/>
      <c r="S2259" s="150"/>
      <c r="T2259" s="150"/>
      <c r="U2259" s="150"/>
      <c r="V2259" s="150"/>
      <c r="W2259" s="150"/>
      <c r="X2259" s="150"/>
      <c r="Y2259" s="150"/>
      <c r="Z2259" s="150"/>
      <c r="AA2259" s="150"/>
    </row>
    <row r="2260" spans="1:27" ht="12.75">
      <c r="A2260" s="150"/>
      <c r="B2260" s="158">
        <f t="shared" si="16"/>
        <v>2252</v>
      </c>
      <c r="C2260" s="159" t="str">
        <f ca="1">IFERROR(__xludf.DUMMYFUNCTION("""COMPUTED_VALUE"""),"Nur Haniem")</f>
        <v>Nur Haniem</v>
      </c>
      <c r="D2260" s="160" t="str">
        <f ca="1">IFERROR(__xludf.DUMMYFUNCTION("""COMPUTED_VALUE"""),"Aug 5, 2024")</f>
        <v>Aug 5, 2024</v>
      </c>
      <c r="E2260" s="160" t="str">
        <f ca="1">IFERROR(__xludf.DUMMYFUNCTION("""COMPUTED_VALUE"""),"Script 1")</f>
        <v>Script 1</v>
      </c>
      <c r="F2260" s="160"/>
      <c r="G2260" s="160"/>
      <c r="H2260" s="160"/>
      <c r="I2260" s="160"/>
      <c r="J2260" s="160"/>
      <c r="K2260" s="160"/>
      <c r="L2260" s="160" t="str">
        <f t="shared" ca="1" si="17"/>
        <v>Script 1</v>
      </c>
      <c r="M2260" s="161"/>
      <c r="N2260" s="150"/>
      <c r="O2260" s="150"/>
      <c r="P2260" s="150"/>
      <c r="Q2260" s="150"/>
      <c r="R2260" s="150"/>
      <c r="S2260" s="150"/>
      <c r="T2260" s="150"/>
      <c r="U2260" s="150"/>
      <c r="V2260" s="150"/>
      <c r="W2260" s="150"/>
      <c r="X2260" s="150"/>
      <c r="Y2260" s="150"/>
      <c r="Z2260" s="150"/>
      <c r="AA2260" s="150"/>
    </row>
    <row r="2261" spans="1:27" ht="12.75">
      <c r="A2261" s="150"/>
      <c r="B2261" s="158">
        <f t="shared" si="16"/>
        <v>2253</v>
      </c>
      <c r="C2261" s="159" t="str">
        <f ca="1">IFERROR(__xludf.DUMMYFUNCTION("""COMPUTED_VALUE"""),"Hajid Jamal")</f>
        <v>Hajid Jamal</v>
      </c>
      <c r="D2261" s="160" t="str">
        <f ca="1">IFERROR(__xludf.DUMMYFUNCTION("""COMPUTED_VALUE"""),"Aug 5, 2024")</f>
        <v>Aug 5, 2024</v>
      </c>
      <c r="E2261" s="160" t="str">
        <f ca="1">IFERROR(__xludf.DUMMYFUNCTION("""COMPUTED_VALUE"""),"Script 1")</f>
        <v>Script 1</v>
      </c>
      <c r="F2261" s="160"/>
      <c r="G2261" s="160"/>
      <c r="H2261" s="160"/>
      <c r="I2261" s="160"/>
      <c r="J2261" s="160"/>
      <c r="K2261" s="160"/>
      <c r="L2261" s="160" t="str">
        <f t="shared" ca="1" si="17"/>
        <v>Script 1</v>
      </c>
      <c r="M2261" s="161"/>
      <c r="N2261" s="150"/>
      <c r="O2261" s="150"/>
      <c r="P2261" s="150"/>
      <c r="Q2261" s="150"/>
      <c r="R2261" s="150"/>
      <c r="S2261" s="150"/>
      <c r="T2261" s="150"/>
      <c r="U2261" s="150"/>
      <c r="V2261" s="150"/>
      <c r="W2261" s="150"/>
      <c r="X2261" s="150"/>
      <c r="Y2261" s="150"/>
      <c r="Z2261" s="150"/>
      <c r="AA2261" s="150"/>
    </row>
    <row r="2262" spans="1:27" ht="12.75">
      <c r="A2262" s="150"/>
      <c r="B2262" s="158">
        <f t="shared" si="16"/>
        <v>2254</v>
      </c>
      <c r="C2262" s="159" t="str">
        <f ca="1">IFERROR(__xludf.DUMMYFUNCTION("""COMPUTED_VALUE"""),"Azri Mustafa")</f>
        <v>Azri Mustafa</v>
      </c>
      <c r="D2262" s="160" t="str">
        <f ca="1">IFERROR(__xludf.DUMMYFUNCTION("""COMPUTED_VALUE"""),"Aug 5, 2024")</f>
        <v>Aug 5, 2024</v>
      </c>
      <c r="E2262" s="160" t="str">
        <f ca="1">IFERROR(__xludf.DUMMYFUNCTION("""COMPUTED_VALUE"""),"Script 1")</f>
        <v>Script 1</v>
      </c>
      <c r="F2262" s="160"/>
      <c r="G2262" s="160"/>
      <c r="H2262" s="160"/>
      <c r="I2262" s="160"/>
      <c r="J2262" s="160"/>
      <c r="K2262" s="160"/>
      <c r="L2262" s="160" t="str">
        <f t="shared" ca="1" si="17"/>
        <v>Script 1</v>
      </c>
      <c r="M2262" s="161"/>
      <c r="N2262" s="150"/>
      <c r="O2262" s="150"/>
      <c r="P2262" s="150"/>
      <c r="Q2262" s="150"/>
      <c r="R2262" s="150"/>
      <c r="S2262" s="150"/>
      <c r="T2262" s="150"/>
      <c r="U2262" s="150"/>
      <c r="V2262" s="150"/>
      <c r="W2262" s="150"/>
      <c r="X2262" s="150"/>
      <c r="Y2262" s="150"/>
      <c r="Z2262" s="150"/>
      <c r="AA2262" s="150"/>
    </row>
    <row r="2263" spans="1:27" ht="12.75">
      <c r="A2263" s="150"/>
      <c r="B2263" s="158">
        <f t="shared" si="16"/>
        <v>2255</v>
      </c>
      <c r="C2263" s="159" t="str">
        <f ca="1">IFERROR(__xludf.DUMMYFUNCTION("""COMPUTED_VALUE"""),"AHMAD RAZIN BIN CHE JOHARI")</f>
        <v>AHMAD RAZIN BIN CHE JOHARI</v>
      </c>
      <c r="D2263" s="160" t="str">
        <f ca="1">IFERROR(__xludf.DUMMYFUNCTION("""COMPUTED_VALUE"""),"Aug 5, 2024")</f>
        <v>Aug 5, 2024</v>
      </c>
      <c r="E2263" s="160" t="str">
        <f ca="1">IFERROR(__xludf.DUMMYFUNCTION("""COMPUTED_VALUE"""),"Script 1")</f>
        <v>Script 1</v>
      </c>
      <c r="F2263" s="160"/>
      <c r="G2263" s="160"/>
      <c r="H2263" s="160"/>
      <c r="I2263" s="160"/>
      <c r="J2263" s="160"/>
      <c r="K2263" s="160"/>
      <c r="L2263" s="160" t="str">
        <f t="shared" ca="1" si="17"/>
        <v>Script 1</v>
      </c>
      <c r="M2263" s="161"/>
      <c r="N2263" s="150"/>
      <c r="O2263" s="150"/>
      <c r="P2263" s="150"/>
      <c r="Q2263" s="150"/>
      <c r="R2263" s="150"/>
      <c r="S2263" s="150"/>
      <c r="T2263" s="150"/>
      <c r="U2263" s="150"/>
      <c r="V2263" s="150"/>
      <c r="W2263" s="150"/>
      <c r="X2263" s="150"/>
      <c r="Y2263" s="150"/>
      <c r="Z2263" s="150"/>
      <c r="AA2263" s="150"/>
    </row>
    <row r="2264" spans="1:27" ht="12.75">
      <c r="A2264" s="150"/>
      <c r="B2264" s="158">
        <f t="shared" si="16"/>
        <v>2256</v>
      </c>
      <c r="C2264" s="159" t="str">
        <f ca="1">IFERROR(__xludf.DUMMYFUNCTION("""COMPUTED_VALUE"""),"AINAA AMIRAH BT MOHD NOH")</f>
        <v>AINAA AMIRAH BT MOHD NOH</v>
      </c>
      <c r="D2264" s="160" t="str">
        <f ca="1">IFERROR(__xludf.DUMMYFUNCTION("""COMPUTED_VALUE"""),"Aug 5, 2024")</f>
        <v>Aug 5, 2024</v>
      </c>
      <c r="E2264" s="160" t="str">
        <f ca="1">IFERROR(__xludf.DUMMYFUNCTION("""COMPUTED_VALUE"""),"Script 1")</f>
        <v>Script 1</v>
      </c>
      <c r="F2264" s="160"/>
      <c r="G2264" s="160"/>
      <c r="H2264" s="160"/>
      <c r="I2264" s="160"/>
      <c r="J2264" s="160"/>
      <c r="K2264" s="160"/>
      <c r="L2264" s="160" t="str">
        <f t="shared" ca="1" si="17"/>
        <v>Script 1</v>
      </c>
      <c r="M2264" s="161"/>
      <c r="N2264" s="150"/>
      <c r="O2264" s="150"/>
      <c r="P2264" s="150"/>
      <c r="Q2264" s="150"/>
      <c r="R2264" s="150"/>
      <c r="S2264" s="150"/>
      <c r="T2264" s="150"/>
      <c r="U2264" s="150"/>
      <c r="V2264" s="150"/>
      <c r="W2264" s="150"/>
      <c r="X2264" s="150"/>
      <c r="Y2264" s="150"/>
      <c r="Z2264" s="150"/>
      <c r="AA2264" s="150"/>
    </row>
    <row r="2265" spans="1:27" ht="12.75">
      <c r="A2265" s="150"/>
      <c r="B2265" s="158">
        <f t="shared" si="16"/>
        <v>2257</v>
      </c>
      <c r="C2265" s="159" t="str">
        <f ca="1">IFERROR(__xludf.DUMMYFUNCTION("""COMPUTED_VALUE"""),"FAISAL ROSDI")</f>
        <v>FAISAL ROSDI</v>
      </c>
      <c r="D2265" s="160" t="str">
        <f ca="1">IFERROR(__xludf.DUMMYFUNCTION("""COMPUTED_VALUE"""),"Aug 5, 2024")</f>
        <v>Aug 5, 2024</v>
      </c>
      <c r="E2265" s="160" t="str">
        <f ca="1">IFERROR(__xludf.DUMMYFUNCTION("""COMPUTED_VALUE"""),"Script 1")</f>
        <v>Script 1</v>
      </c>
      <c r="F2265" s="160"/>
      <c r="G2265" s="160"/>
      <c r="H2265" s="160"/>
      <c r="I2265" s="160"/>
      <c r="J2265" s="160"/>
      <c r="K2265" s="160"/>
      <c r="L2265" s="160" t="str">
        <f t="shared" ca="1" si="17"/>
        <v>Script 1</v>
      </c>
      <c r="M2265" s="161"/>
      <c r="N2265" s="150"/>
      <c r="O2265" s="150"/>
      <c r="P2265" s="150"/>
      <c r="Q2265" s="150"/>
      <c r="R2265" s="150"/>
      <c r="S2265" s="150"/>
      <c r="T2265" s="150"/>
      <c r="U2265" s="150"/>
      <c r="V2265" s="150"/>
      <c r="W2265" s="150"/>
      <c r="X2265" s="150"/>
      <c r="Y2265" s="150"/>
      <c r="Z2265" s="150"/>
      <c r="AA2265" s="150"/>
    </row>
    <row r="2266" spans="1:27" ht="12.75">
      <c r="A2266" s="150"/>
      <c r="B2266" s="158">
        <f t="shared" si="16"/>
        <v>2258</v>
      </c>
      <c r="C2266" s="159" t="str">
        <f ca="1">IFERROR(__xludf.DUMMYFUNCTION("""COMPUTED_VALUE"""),"Wan Nor Zawanah Wan Ahmad")</f>
        <v>Wan Nor Zawanah Wan Ahmad</v>
      </c>
      <c r="D2266" s="160" t="str">
        <f ca="1">IFERROR(__xludf.DUMMYFUNCTION("""COMPUTED_VALUE"""),"Aug 5, 2024")</f>
        <v>Aug 5, 2024</v>
      </c>
      <c r="E2266" s="160" t="str">
        <f ca="1">IFERROR(__xludf.DUMMYFUNCTION("""COMPUTED_VALUE"""),"Script 1")</f>
        <v>Script 1</v>
      </c>
      <c r="F2266" s="160"/>
      <c r="G2266" s="160"/>
      <c r="H2266" s="160"/>
      <c r="I2266" s="160"/>
      <c r="J2266" s="160"/>
      <c r="K2266" s="160"/>
      <c r="L2266" s="160" t="str">
        <f t="shared" ca="1" si="17"/>
        <v>Script 1</v>
      </c>
      <c r="M2266" s="161"/>
      <c r="N2266" s="150"/>
      <c r="O2266" s="150"/>
      <c r="P2266" s="150"/>
      <c r="Q2266" s="150"/>
      <c r="R2266" s="150"/>
      <c r="S2266" s="150"/>
      <c r="T2266" s="150"/>
      <c r="U2266" s="150"/>
      <c r="V2266" s="150"/>
      <c r="W2266" s="150"/>
      <c r="X2266" s="150"/>
      <c r="Y2266" s="150"/>
      <c r="Z2266" s="150"/>
      <c r="AA2266" s="150"/>
    </row>
    <row r="2267" spans="1:27" ht="12.75">
      <c r="A2267" s="150"/>
      <c r="B2267" s="158">
        <f t="shared" si="16"/>
        <v>2259</v>
      </c>
      <c r="C2267" s="159" t="str">
        <f ca="1">IFERROR(__xludf.DUMMYFUNCTION("""COMPUTED_VALUE"""),"NUR FATEHAH MUHAMAD")</f>
        <v>NUR FATEHAH MUHAMAD</v>
      </c>
      <c r="D2267" s="160" t="str">
        <f ca="1">IFERROR(__xludf.DUMMYFUNCTION("""COMPUTED_VALUE"""),"Aug 5, 2024")</f>
        <v>Aug 5, 2024</v>
      </c>
      <c r="E2267" s="160" t="str">
        <f ca="1">IFERROR(__xludf.DUMMYFUNCTION("""COMPUTED_VALUE"""),"Script 1")</f>
        <v>Script 1</v>
      </c>
      <c r="F2267" s="160"/>
      <c r="G2267" s="160"/>
      <c r="H2267" s="160"/>
      <c r="I2267" s="160"/>
      <c r="J2267" s="160"/>
      <c r="K2267" s="160"/>
      <c r="L2267" s="160" t="str">
        <f t="shared" ca="1" si="17"/>
        <v>Script 1</v>
      </c>
      <c r="M2267" s="161"/>
      <c r="N2267" s="150"/>
      <c r="O2267" s="150"/>
      <c r="P2267" s="150"/>
      <c r="Q2267" s="150"/>
      <c r="R2267" s="150"/>
      <c r="S2267" s="150"/>
      <c r="T2267" s="150"/>
      <c r="U2267" s="150"/>
      <c r="V2267" s="150"/>
      <c r="W2267" s="150"/>
      <c r="X2267" s="150"/>
      <c r="Y2267" s="150"/>
      <c r="Z2267" s="150"/>
      <c r="AA2267" s="150"/>
    </row>
    <row r="2268" spans="1:27" ht="12.75">
      <c r="A2268" s="150"/>
      <c r="B2268" s="158">
        <f t="shared" si="16"/>
        <v>2260</v>
      </c>
      <c r="C2268" s="159" t="str">
        <f ca="1">IFERROR(__xludf.DUMMYFUNCTION("""COMPUTED_VALUE"""),"Aisyah Athirah")</f>
        <v>Aisyah Athirah</v>
      </c>
      <c r="D2268" s="160" t="str">
        <f ca="1">IFERROR(__xludf.DUMMYFUNCTION("""COMPUTED_VALUE"""),"Aug 5, 2024")</f>
        <v>Aug 5, 2024</v>
      </c>
      <c r="E2268" s="160" t="str">
        <f ca="1">IFERROR(__xludf.DUMMYFUNCTION("""COMPUTED_VALUE"""),"Script 1")</f>
        <v>Script 1</v>
      </c>
      <c r="F2268" s="160"/>
      <c r="G2268" s="160"/>
      <c r="H2268" s="160"/>
      <c r="I2268" s="160"/>
      <c r="J2268" s="160"/>
      <c r="K2268" s="160"/>
      <c r="L2268" s="160" t="str">
        <f t="shared" ca="1" si="17"/>
        <v>Script 1</v>
      </c>
      <c r="M2268" s="161"/>
      <c r="N2268" s="150"/>
      <c r="O2268" s="150"/>
      <c r="P2268" s="150"/>
      <c r="Q2268" s="150"/>
      <c r="R2268" s="150"/>
      <c r="S2268" s="150"/>
      <c r="T2268" s="150"/>
      <c r="U2268" s="150"/>
      <c r="V2268" s="150"/>
      <c r="W2268" s="150"/>
      <c r="X2268" s="150"/>
      <c r="Y2268" s="150"/>
      <c r="Z2268" s="150"/>
      <c r="AA2268" s="150"/>
    </row>
    <row r="2269" spans="1:27" ht="12.75">
      <c r="A2269" s="150"/>
      <c r="B2269" s="158">
        <f t="shared" si="16"/>
        <v>2261</v>
      </c>
      <c r="C2269" s="159" t="str">
        <f ca="1">IFERROR(__xludf.DUMMYFUNCTION("""COMPUTED_VALUE"""),"Latifah Nazirah")</f>
        <v>Latifah Nazirah</v>
      </c>
      <c r="D2269" s="160" t="str">
        <f ca="1">IFERROR(__xludf.DUMMYFUNCTION("""COMPUTED_VALUE"""),"Aug 5, 2024")</f>
        <v>Aug 5, 2024</v>
      </c>
      <c r="E2269" s="160" t="str">
        <f ca="1">IFERROR(__xludf.DUMMYFUNCTION("""COMPUTED_VALUE"""),"Script 1")</f>
        <v>Script 1</v>
      </c>
      <c r="F2269" s="160"/>
      <c r="G2269" s="160"/>
      <c r="H2269" s="160"/>
      <c r="I2269" s="160"/>
      <c r="J2269" s="160"/>
      <c r="K2269" s="160"/>
      <c r="L2269" s="160" t="str">
        <f t="shared" ca="1" si="17"/>
        <v>Script 1</v>
      </c>
      <c r="M2269" s="161"/>
      <c r="N2269" s="150"/>
      <c r="O2269" s="150"/>
      <c r="P2269" s="150"/>
      <c r="Q2269" s="150"/>
      <c r="R2269" s="150"/>
      <c r="S2269" s="150"/>
      <c r="T2269" s="150"/>
      <c r="U2269" s="150"/>
      <c r="V2269" s="150"/>
      <c r="W2269" s="150"/>
      <c r="X2269" s="150"/>
      <c r="Y2269" s="150"/>
      <c r="Z2269" s="150"/>
      <c r="AA2269" s="150"/>
    </row>
    <row r="2270" spans="1:27" ht="12.75">
      <c r="A2270" s="150"/>
      <c r="B2270" s="158">
        <f t="shared" si="16"/>
        <v>2262</v>
      </c>
      <c r="C2270" s="159" t="str">
        <f ca="1">IFERROR(__xludf.DUMMYFUNCTION("""COMPUTED_VALUE"""),"Muhammad Zuhair")</f>
        <v>Muhammad Zuhair</v>
      </c>
      <c r="D2270" s="160" t="str">
        <f ca="1">IFERROR(__xludf.DUMMYFUNCTION("""COMPUTED_VALUE"""),"Aug 5, 2024")</f>
        <v>Aug 5, 2024</v>
      </c>
      <c r="E2270" s="160" t="str">
        <f ca="1">IFERROR(__xludf.DUMMYFUNCTION("""COMPUTED_VALUE"""),"Script 1")</f>
        <v>Script 1</v>
      </c>
      <c r="F2270" s="160"/>
      <c r="G2270" s="160"/>
      <c r="H2270" s="160"/>
      <c r="I2270" s="160"/>
      <c r="J2270" s="160"/>
      <c r="K2270" s="160"/>
      <c r="L2270" s="160" t="str">
        <f t="shared" ca="1" si="17"/>
        <v>Script 1</v>
      </c>
      <c r="M2270" s="161"/>
      <c r="N2270" s="150"/>
      <c r="O2270" s="150"/>
      <c r="P2270" s="150"/>
      <c r="Q2270" s="150"/>
      <c r="R2270" s="150"/>
      <c r="S2270" s="150"/>
      <c r="T2270" s="150"/>
      <c r="U2270" s="150"/>
      <c r="V2270" s="150"/>
      <c r="W2270" s="150"/>
      <c r="X2270" s="150"/>
      <c r="Y2270" s="150"/>
      <c r="Z2270" s="150"/>
      <c r="AA2270" s="150"/>
    </row>
    <row r="2271" spans="1:27" ht="12.75">
      <c r="A2271" s="150"/>
      <c r="B2271" s="158">
        <f t="shared" si="16"/>
        <v>2263</v>
      </c>
      <c r="C2271" s="159" t="str">
        <f ca="1">IFERROR(__xludf.DUMMYFUNCTION("""COMPUTED_VALUE"""),"Muhammad 'Arif Firdaus Azman")</f>
        <v>Muhammad 'Arif Firdaus Azman</v>
      </c>
      <c r="D2271" s="160" t="str">
        <f ca="1">IFERROR(__xludf.DUMMYFUNCTION("""COMPUTED_VALUE"""),"Aug 5, 2024")</f>
        <v>Aug 5, 2024</v>
      </c>
      <c r="E2271" s="160" t="str">
        <f ca="1">IFERROR(__xludf.DUMMYFUNCTION("""COMPUTED_VALUE"""),"Script 1")</f>
        <v>Script 1</v>
      </c>
      <c r="F2271" s="160"/>
      <c r="G2271" s="160"/>
      <c r="H2271" s="160"/>
      <c r="I2271" s="160"/>
      <c r="J2271" s="160"/>
      <c r="K2271" s="160"/>
      <c r="L2271" s="160" t="str">
        <f t="shared" ca="1" si="17"/>
        <v>Script 1</v>
      </c>
      <c r="M2271" s="161"/>
      <c r="N2271" s="150"/>
      <c r="O2271" s="150"/>
      <c r="P2271" s="150"/>
      <c r="Q2271" s="150"/>
      <c r="R2271" s="150"/>
      <c r="S2271" s="150"/>
      <c r="T2271" s="150"/>
      <c r="U2271" s="150"/>
      <c r="V2271" s="150"/>
      <c r="W2271" s="150"/>
      <c r="X2271" s="150"/>
      <c r="Y2271" s="150"/>
      <c r="Z2271" s="150"/>
      <c r="AA2271" s="150"/>
    </row>
    <row r="2272" spans="1:27" ht="12.75">
      <c r="A2272" s="150"/>
      <c r="B2272" s="158">
        <f t="shared" si="16"/>
        <v>2264</v>
      </c>
      <c r="C2272" s="159" t="str">
        <f ca="1">IFERROR(__xludf.DUMMYFUNCTION("""COMPUTED_VALUE"""),"Nurul Izzati")</f>
        <v>Nurul Izzati</v>
      </c>
      <c r="D2272" s="160" t="str">
        <f ca="1">IFERROR(__xludf.DUMMYFUNCTION("""COMPUTED_VALUE"""),"Aug 5, 2024")</f>
        <v>Aug 5, 2024</v>
      </c>
      <c r="E2272" s="160" t="str">
        <f ca="1">IFERROR(__xludf.DUMMYFUNCTION("""COMPUTED_VALUE"""),"Script 1")</f>
        <v>Script 1</v>
      </c>
      <c r="F2272" s="160"/>
      <c r="G2272" s="160"/>
      <c r="H2272" s="160"/>
      <c r="I2272" s="160"/>
      <c r="J2272" s="160"/>
      <c r="K2272" s="160"/>
      <c r="L2272" s="160" t="str">
        <f t="shared" ca="1" si="17"/>
        <v>Script 1</v>
      </c>
      <c r="M2272" s="161"/>
      <c r="N2272" s="150"/>
      <c r="O2272" s="150"/>
      <c r="P2272" s="150"/>
      <c r="Q2272" s="150"/>
      <c r="R2272" s="150"/>
      <c r="S2272" s="150"/>
      <c r="T2272" s="150"/>
      <c r="U2272" s="150"/>
      <c r="V2272" s="150"/>
      <c r="W2272" s="150"/>
      <c r="X2272" s="150"/>
      <c r="Y2272" s="150"/>
      <c r="Z2272" s="150"/>
      <c r="AA2272" s="150"/>
    </row>
    <row r="2273" spans="1:27" ht="12.75">
      <c r="A2273" s="150"/>
      <c r="B2273" s="158">
        <f t="shared" si="16"/>
        <v>2265</v>
      </c>
      <c r="C2273" s="159" t="str">
        <f ca="1">IFERROR(__xludf.DUMMYFUNCTION("""COMPUTED_VALUE"""),"Zulaikha Jaafar")</f>
        <v>Zulaikha Jaafar</v>
      </c>
      <c r="D2273" s="160" t="str">
        <f ca="1">IFERROR(__xludf.DUMMYFUNCTION("""COMPUTED_VALUE"""),"Aug 5, 2024")</f>
        <v>Aug 5, 2024</v>
      </c>
      <c r="E2273" s="160" t="str">
        <f ca="1">IFERROR(__xludf.DUMMYFUNCTION("""COMPUTED_VALUE"""),"Script 1")</f>
        <v>Script 1</v>
      </c>
      <c r="F2273" s="160"/>
      <c r="G2273" s="160"/>
      <c r="H2273" s="160"/>
      <c r="I2273" s="160"/>
      <c r="J2273" s="160"/>
      <c r="K2273" s="160"/>
      <c r="L2273" s="160" t="str">
        <f t="shared" ca="1" si="17"/>
        <v>Script 1</v>
      </c>
      <c r="M2273" s="161"/>
      <c r="N2273" s="150"/>
      <c r="O2273" s="150"/>
      <c r="P2273" s="150"/>
      <c r="Q2273" s="150"/>
      <c r="R2273" s="150"/>
      <c r="S2273" s="150"/>
      <c r="T2273" s="150"/>
      <c r="U2273" s="150"/>
      <c r="V2273" s="150"/>
      <c r="W2273" s="150"/>
      <c r="X2273" s="150"/>
      <c r="Y2273" s="150"/>
      <c r="Z2273" s="150"/>
      <c r="AA2273" s="150"/>
    </row>
    <row r="2274" spans="1:27" ht="12.75">
      <c r="A2274" s="150"/>
      <c r="B2274" s="158">
        <f t="shared" si="16"/>
        <v>2266</v>
      </c>
      <c r="C2274" s="159" t="str">
        <f ca="1">IFERROR(__xludf.DUMMYFUNCTION("""COMPUTED_VALUE"""),"Ika Amira, PMP")</f>
        <v>Ika Amira, PMP</v>
      </c>
      <c r="D2274" s="160" t="str">
        <f ca="1">IFERROR(__xludf.DUMMYFUNCTION("""COMPUTED_VALUE"""),"Aug 5, 2024")</f>
        <v>Aug 5, 2024</v>
      </c>
      <c r="E2274" s="160" t="str">
        <f ca="1">IFERROR(__xludf.DUMMYFUNCTION("""COMPUTED_VALUE"""),"Script 1")</f>
        <v>Script 1</v>
      </c>
      <c r="F2274" s="160"/>
      <c r="G2274" s="160"/>
      <c r="H2274" s="160"/>
      <c r="I2274" s="160"/>
      <c r="J2274" s="160"/>
      <c r="K2274" s="160"/>
      <c r="L2274" s="160" t="str">
        <f t="shared" ca="1" si="17"/>
        <v>Script 1</v>
      </c>
      <c r="M2274" s="161"/>
      <c r="N2274" s="150"/>
      <c r="O2274" s="150"/>
      <c r="P2274" s="150"/>
      <c r="Q2274" s="150"/>
      <c r="R2274" s="150"/>
      <c r="S2274" s="150"/>
      <c r="T2274" s="150"/>
      <c r="U2274" s="150"/>
      <c r="V2274" s="150"/>
      <c r="W2274" s="150"/>
      <c r="X2274" s="150"/>
      <c r="Y2274" s="150"/>
      <c r="Z2274" s="150"/>
      <c r="AA2274" s="150"/>
    </row>
    <row r="2275" spans="1:27" ht="12.75">
      <c r="A2275" s="150"/>
      <c r="B2275" s="158">
        <f t="shared" si="16"/>
        <v>2267</v>
      </c>
      <c r="C2275" s="159" t="str">
        <f ca="1">IFERROR(__xludf.DUMMYFUNCTION("""COMPUTED_VALUE"""),"Khairunnisa Mohd")</f>
        <v>Khairunnisa Mohd</v>
      </c>
      <c r="D2275" s="160" t="str">
        <f ca="1">IFERROR(__xludf.DUMMYFUNCTION("""COMPUTED_VALUE"""),"Aug 5, 2024")</f>
        <v>Aug 5, 2024</v>
      </c>
      <c r="E2275" s="160" t="str">
        <f ca="1">IFERROR(__xludf.DUMMYFUNCTION("""COMPUTED_VALUE"""),"Script 1")</f>
        <v>Script 1</v>
      </c>
      <c r="F2275" s="160"/>
      <c r="G2275" s="160"/>
      <c r="H2275" s="160"/>
      <c r="I2275" s="160"/>
      <c r="J2275" s="160"/>
      <c r="K2275" s="160"/>
      <c r="L2275" s="160" t="str">
        <f t="shared" ca="1" si="17"/>
        <v>Script 1</v>
      </c>
      <c r="M2275" s="161"/>
      <c r="N2275" s="150"/>
      <c r="O2275" s="150"/>
      <c r="P2275" s="150"/>
      <c r="Q2275" s="150"/>
      <c r="R2275" s="150"/>
      <c r="S2275" s="150"/>
      <c r="T2275" s="150"/>
      <c r="U2275" s="150"/>
      <c r="V2275" s="150"/>
      <c r="W2275" s="150"/>
      <c r="X2275" s="150"/>
      <c r="Y2275" s="150"/>
      <c r="Z2275" s="150"/>
      <c r="AA2275" s="150"/>
    </row>
    <row r="2276" spans="1:27" ht="12.75">
      <c r="A2276" s="150"/>
      <c r="B2276" s="158">
        <f t="shared" si="16"/>
        <v>2268</v>
      </c>
      <c r="C2276" s="159" t="str">
        <f ca="1">IFERROR(__xludf.DUMMYFUNCTION("""COMPUTED_VALUE"""),"Farahana Nabila Mahmud Riyadh")</f>
        <v>Farahana Nabila Mahmud Riyadh</v>
      </c>
      <c r="D2276" s="160" t="str">
        <f ca="1">IFERROR(__xludf.DUMMYFUNCTION("""COMPUTED_VALUE"""),"Aug 2, 2024")</f>
        <v>Aug 2, 2024</v>
      </c>
      <c r="E2276" s="160" t="str">
        <f ca="1">IFERROR(__xludf.DUMMYFUNCTION("""COMPUTED_VALUE"""),"Script 1")</f>
        <v>Script 1</v>
      </c>
      <c r="F2276" s="160"/>
      <c r="G2276" s="160"/>
      <c r="H2276" s="160"/>
      <c r="I2276" s="160"/>
      <c r="J2276" s="160"/>
      <c r="K2276" s="160"/>
      <c r="L2276" s="160" t="str">
        <f t="shared" ca="1" si="17"/>
        <v>Script 1</v>
      </c>
      <c r="M2276" s="161"/>
      <c r="N2276" s="150"/>
      <c r="O2276" s="150"/>
      <c r="P2276" s="150"/>
      <c r="Q2276" s="150"/>
      <c r="R2276" s="150"/>
      <c r="S2276" s="150"/>
      <c r="T2276" s="150"/>
      <c r="U2276" s="150"/>
      <c r="V2276" s="150"/>
      <c r="W2276" s="150"/>
      <c r="X2276" s="150"/>
      <c r="Y2276" s="150"/>
      <c r="Z2276" s="150"/>
      <c r="AA2276" s="150"/>
    </row>
    <row r="2277" spans="1:27" ht="12.75">
      <c r="A2277" s="150"/>
      <c r="B2277" s="158">
        <f t="shared" si="16"/>
        <v>2269</v>
      </c>
      <c r="C2277" s="159" t="str">
        <f ca="1">IFERROR(__xludf.DUMMYFUNCTION("""COMPUTED_VALUE"""),"Fairuz Hilmi")</f>
        <v>Fairuz Hilmi</v>
      </c>
      <c r="D2277" s="160" t="str">
        <f ca="1">IFERROR(__xludf.DUMMYFUNCTION("""COMPUTED_VALUE"""),"Aug 2, 2024")</f>
        <v>Aug 2, 2024</v>
      </c>
      <c r="E2277" s="160" t="str">
        <f ca="1">IFERROR(__xludf.DUMMYFUNCTION("""COMPUTED_VALUE"""),"Script 1")</f>
        <v>Script 1</v>
      </c>
      <c r="F2277" s="160"/>
      <c r="G2277" s="160"/>
      <c r="H2277" s="160"/>
      <c r="I2277" s="160"/>
      <c r="J2277" s="160"/>
      <c r="K2277" s="160"/>
      <c r="L2277" s="160" t="str">
        <f t="shared" ca="1" si="17"/>
        <v>Script 1</v>
      </c>
      <c r="M2277" s="161"/>
      <c r="N2277" s="150"/>
      <c r="O2277" s="150"/>
      <c r="P2277" s="150"/>
      <c r="Q2277" s="150"/>
      <c r="R2277" s="150"/>
      <c r="S2277" s="150"/>
      <c r="T2277" s="150"/>
      <c r="U2277" s="150"/>
      <c r="V2277" s="150"/>
      <c r="W2277" s="150"/>
      <c r="X2277" s="150"/>
      <c r="Y2277" s="150"/>
      <c r="Z2277" s="150"/>
      <c r="AA2277" s="150"/>
    </row>
    <row r="2278" spans="1:27" ht="12.75">
      <c r="A2278" s="150"/>
      <c r="B2278" s="158">
        <f t="shared" si="16"/>
        <v>2270</v>
      </c>
      <c r="C2278" s="159" t="str">
        <f ca="1">IFERROR(__xludf.DUMMYFUNCTION("""COMPUTED_VALUE"""),"NUR AZILA KUSMIRAN")</f>
        <v>NUR AZILA KUSMIRAN</v>
      </c>
      <c r="D2278" s="160" t="str">
        <f ca="1">IFERROR(__xludf.DUMMYFUNCTION("""COMPUTED_VALUE"""),"Aug 2, 2024")</f>
        <v>Aug 2, 2024</v>
      </c>
      <c r="E2278" s="160" t="str">
        <f ca="1">IFERROR(__xludf.DUMMYFUNCTION("""COMPUTED_VALUE"""),"Script 1")</f>
        <v>Script 1</v>
      </c>
      <c r="F2278" s="160"/>
      <c r="G2278" s="160"/>
      <c r="H2278" s="160"/>
      <c r="I2278" s="160"/>
      <c r="J2278" s="160"/>
      <c r="K2278" s="160"/>
      <c r="L2278" s="160" t="str">
        <f t="shared" ca="1" si="17"/>
        <v>Script 1</v>
      </c>
      <c r="M2278" s="161"/>
      <c r="N2278" s="150"/>
      <c r="O2278" s="150"/>
      <c r="P2278" s="150"/>
      <c r="Q2278" s="150"/>
      <c r="R2278" s="150"/>
      <c r="S2278" s="150"/>
      <c r="T2278" s="150"/>
      <c r="U2278" s="150"/>
      <c r="V2278" s="150"/>
      <c r="W2278" s="150"/>
      <c r="X2278" s="150"/>
      <c r="Y2278" s="150"/>
      <c r="Z2278" s="150"/>
      <c r="AA2278" s="150"/>
    </row>
    <row r="2279" spans="1:27" ht="12.75">
      <c r="A2279" s="150"/>
      <c r="B2279" s="158">
        <f t="shared" si="16"/>
        <v>2271</v>
      </c>
      <c r="C2279" s="159" t="str">
        <f ca="1">IFERROR(__xludf.DUMMYFUNCTION("""COMPUTED_VALUE"""),"Atif Humaidi")</f>
        <v>Atif Humaidi</v>
      </c>
      <c r="D2279" s="160" t="str">
        <f ca="1">IFERROR(__xludf.DUMMYFUNCTION("""COMPUTED_VALUE"""),"Aug 2, 2024")</f>
        <v>Aug 2, 2024</v>
      </c>
      <c r="E2279" s="160" t="str">
        <f ca="1">IFERROR(__xludf.DUMMYFUNCTION("""COMPUTED_VALUE"""),"Script 1")</f>
        <v>Script 1</v>
      </c>
      <c r="F2279" s="160"/>
      <c r="G2279" s="160"/>
      <c r="H2279" s="160"/>
      <c r="I2279" s="160"/>
      <c r="J2279" s="160"/>
      <c r="K2279" s="160"/>
      <c r="L2279" s="160" t="str">
        <f t="shared" ca="1" si="17"/>
        <v>Script 1</v>
      </c>
      <c r="M2279" s="161"/>
      <c r="N2279" s="150"/>
      <c r="O2279" s="150"/>
      <c r="P2279" s="150"/>
      <c r="Q2279" s="150"/>
      <c r="R2279" s="150"/>
      <c r="S2279" s="150"/>
      <c r="T2279" s="150"/>
      <c r="U2279" s="150"/>
      <c r="V2279" s="150"/>
      <c r="W2279" s="150"/>
      <c r="X2279" s="150"/>
      <c r="Y2279" s="150"/>
      <c r="Z2279" s="150"/>
      <c r="AA2279" s="150"/>
    </row>
    <row r="2280" spans="1:27" ht="12.75">
      <c r="A2280" s="150"/>
      <c r="B2280" s="158">
        <f t="shared" si="16"/>
        <v>2272</v>
      </c>
      <c r="C2280" s="159"/>
      <c r="D2280" s="160" t="str">
        <f ca="1">IFERROR(__xludf.DUMMYFUNCTION("""COMPUTED_VALUE"""),"Aug 2, 2024")</f>
        <v>Aug 2, 2024</v>
      </c>
      <c r="E2280" s="160" t="str">
        <f ca="1">IFERROR(__xludf.DUMMYFUNCTION("""COMPUTED_VALUE"""),"Script 1")</f>
        <v>Script 1</v>
      </c>
      <c r="F2280" s="160"/>
      <c r="G2280" s="160"/>
      <c r="H2280" s="160"/>
      <c r="I2280" s="160"/>
      <c r="J2280" s="160"/>
      <c r="K2280" s="160"/>
      <c r="L2280" s="160" t="str">
        <f t="shared" ca="1" si="17"/>
        <v>Script 1</v>
      </c>
      <c r="M2280" s="161"/>
      <c r="N2280" s="150"/>
      <c r="O2280" s="150"/>
      <c r="P2280" s="150"/>
      <c r="Q2280" s="150"/>
      <c r="R2280" s="150"/>
      <c r="S2280" s="150"/>
      <c r="T2280" s="150"/>
      <c r="U2280" s="150"/>
      <c r="V2280" s="150"/>
      <c r="W2280" s="150"/>
      <c r="X2280" s="150"/>
      <c r="Y2280" s="150"/>
      <c r="Z2280" s="150"/>
      <c r="AA2280" s="150"/>
    </row>
    <row r="2281" spans="1:27" ht="12.75">
      <c r="A2281" s="150"/>
      <c r="B2281" s="158">
        <f t="shared" si="16"/>
        <v>2273</v>
      </c>
      <c r="C2281" s="159" t="str">
        <f ca="1">IFERROR(__xludf.DUMMYFUNCTION("""COMPUTED_VALUE"""),"Zuraina Jali")</f>
        <v>Zuraina Jali</v>
      </c>
      <c r="D2281" s="160" t="str">
        <f ca="1">IFERROR(__xludf.DUMMYFUNCTION("""COMPUTED_VALUE"""),"Aug 2, 2024")</f>
        <v>Aug 2, 2024</v>
      </c>
      <c r="E2281" s="160" t="str">
        <f ca="1">IFERROR(__xludf.DUMMYFUNCTION("""COMPUTED_VALUE"""),"Script 1")</f>
        <v>Script 1</v>
      </c>
      <c r="F2281" s="160"/>
      <c r="G2281" s="160"/>
      <c r="H2281" s="160"/>
      <c r="I2281" s="160"/>
      <c r="J2281" s="160"/>
      <c r="K2281" s="160"/>
      <c r="L2281" s="160" t="str">
        <f t="shared" ca="1" si="17"/>
        <v>Script 1</v>
      </c>
      <c r="M2281" s="161"/>
      <c r="N2281" s="150"/>
      <c r="O2281" s="150"/>
      <c r="P2281" s="150"/>
      <c r="Q2281" s="150"/>
      <c r="R2281" s="150"/>
      <c r="S2281" s="150"/>
      <c r="T2281" s="150"/>
      <c r="U2281" s="150"/>
      <c r="V2281" s="150"/>
      <c r="W2281" s="150"/>
      <c r="X2281" s="150"/>
      <c r="Y2281" s="150"/>
      <c r="Z2281" s="150"/>
      <c r="AA2281" s="150"/>
    </row>
    <row r="2282" spans="1:27" ht="12.75">
      <c r="A2282" s="150"/>
      <c r="B2282" s="158">
        <f t="shared" si="16"/>
        <v>2274</v>
      </c>
      <c r="C2282" s="159" t="str">
        <f ca="1">IFERROR(__xludf.DUMMYFUNCTION("""COMPUTED_VALUE"""),"Nor Amanina Ruslan")</f>
        <v>Nor Amanina Ruslan</v>
      </c>
      <c r="D2282" s="160" t="str">
        <f ca="1">IFERROR(__xludf.DUMMYFUNCTION("""COMPUTED_VALUE"""),"Aug 2, 2024")</f>
        <v>Aug 2, 2024</v>
      </c>
      <c r="E2282" s="160" t="str">
        <f ca="1">IFERROR(__xludf.DUMMYFUNCTION("""COMPUTED_VALUE"""),"Script 1")</f>
        <v>Script 1</v>
      </c>
      <c r="F2282" s="160"/>
      <c r="G2282" s="160"/>
      <c r="H2282" s="160"/>
      <c r="I2282" s="160"/>
      <c r="J2282" s="160"/>
      <c r="K2282" s="160"/>
      <c r="L2282" s="160" t="str">
        <f t="shared" ca="1" si="17"/>
        <v>Script 1</v>
      </c>
      <c r="M2282" s="161"/>
      <c r="N2282" s="150"/>
      <c r="O2282" s="150"/>
      <c r="P2282" s="150"/>
      <c r="Q2282" s="150"/>
      <c r="R2282" s="150"/>
      <c r="S2282" s="150"/>
      <c r="T2282" s="150"/>
      <c r="U2282" s="150"/>
      <c r="V2282" s="150"/>
      <c r="W2282" s="150"/>
      <c r="X2282" s="150"/>
      <c r="Y2282" s="150"/>
      <c r="Z2282" s="150"/>
      <c r="AA2282" s="150"/>
    </row>
    <row r="2283" spans="1:27" ht="12.75">
      <c r="A2283" s="150"/>
      <c r="B2283" s="158">
        <f t="shared" si="16"/>
        <v>2275</v>
      </c>
      <c r="C2283" s="159" t="str">
        <f ca="1">IFERROR(__xludf.DUMMYFUNCTION("""COMPUTED_VALUE"""),"wan syafiqah(シャフィカ)")</f>
        <v>wan syafiqah(シャフィカ)</v>
      </c>
      <c r="D2283" s="160" t="str">
        <f ca="1">IFERROR(__xludf.DUMMYFUNCTION("""COMPUTED_VALUE"""),"Aug 2, 2024")</f>
        <v>Aug 2, 2024</v>
      </c>
      <c r="E2283" s="160" t="str">
        <f ca="1">IFERROR(__xludf.DUMMYFUNCTION("""COMPUTED_VALUE"""),"Script 1")</f>
        <v>Script 1</v>
      </c>
      <c r="F2283" s="160"/>
      <c r="G2283" s="160"/>
      <c r="H2283" s="160"/>
      <c r="I2283" s="160"/>
      <c r="J2283" s="160"/>
      <c r="K2283" s="160"/>
      <c r="L2283" s="160" t="str">
        <f t="shared" ca="1" si="17"/>
        <v>Script 1</v>
      </c>
      <c r="M2283" s="161"/>
      <c r="N2283" s="150"/>
      <c r="O2283" s="150"/>
      <c r="P2283" s="150"/>
      <c r="Q2283" s="150"/>
      <c r="R2283" s="150"/>
      <c r="S2283" s="150"/>
      <c r="T2283" s="150"/>
      <c r="U2283" s="150"/>
      <c r="V2283" s="150"/>
      <c r="W2283" s="150"/>
      <c r="X2283" s="150"/>
      <c r="Y2283" s="150"/>
      <c r="Z2283" s="150"/>
      <c r="AA2283" s="150"/>
    </row>
    <row r="2284" spans="1:27" ht="12.75">
      <c r="A2284" s="150"/>
      <c r="B2284" s="158">
        <f t="shared" si="16"/>
        <v>2276</v>
      </c>
      <c r="C2284" s="159" t="str">
        <f ca="1">IFERROR(__xludf.DUMMYFUNCTION("""COMPUTED_VALUE"""),"Wan Haniff Feisal Suhaimi")</f>
        <v>Wan Haniff Feisal Suhaimi</v>
      </c>
      <c r="D2284" s="160" t="str">
        <f ca="1">IFERROR(__xludf.DUMMYFUNCTION("""COMPUTED_VALUE"""),"Aug 2, 2024")</f>
        <v>Aug 2, 2024</v>
      </c>
      <c r="E2284" s="160" t="str">
        <f ca="1">IFERROR(__xludf.DUMMYFUNCTION("""COMPUTED_VALUE"""),"Script 1")</f>
        <v>Script 1</v>
      </c>
      <c r="F2284" s="160"/>
      <c r="G2284" s="160"/>
      <c r="H2284" s="160"/>
      <c r="I2284" s="160"/>
      <c r="J2284" s="160"/>
      <c r="K2284" s="160"/>
      <c r="L2284" s="160" t="str">
        <f t="shared" ca="1" si="17"/>
        <v>Script 1</v>
      </c>
      <c r="M2284" s="161"/>
      <c r="N2284" s="150"/>
      <c r="O2284" s="150"/>
      <c r="P2284" s="150"/>
      <c r="Q2284" s="150"/>
      <c r="R2284" s="150"/>
      <c r="S2284" s="150"/>
      <c r="T2284" s="150"/>
      <c r="U2284" s="150"/>
      <c r="V2284" s="150"/>
      <c r="W2284" s="150"/>
      <c r="X2284" s="150"/>
      <c r="Y2284" s="150"/>
      <c r="Z2284" s="150"/>
      <c r="AA2284" s="150"/>
    </row>
    <row r="2285" spans="1:27" ht="12.75">
      <c r="A2285" s="150"/>
      <c r="B2285" s="158">
        <f t="shared" si="16"/>
        <v>2277</v>
      </c>
      <c r="C2285" s="159" t="str">
        <f ca="1">IFERROR(__xludf.DUMMYFUNCTION("""COMPUTED_VALUE"""),"NUR NAJIHA NAJWA")</f>
        <v>NUR NAJIHA NAJWA</v>
      </c>
      <c r="D2285" s="160" t="str">
        <f ca="1">IFERROR(__xludf.DUMMYFUNCTION("""COMPUTED_VALUE"""),"Aug 2, 2024")</f>
        <v>Aug 2, 2024</v>
      </c>
      <c r="E2285" s="160" t="str">
        <f ca="1">IFERROR(__xludf.DUMMYFUNCTION("""COMPUTED_VALUE"""),"Script 1")</f>
        <v>Script 1</v>
      </c>
      <c r="F2285" s="160"/>
      <c r="G2285" s="160"/>
      <c r="H2285" s="160"/>
      <c r="I2285" s="160"/>
      <c r="J2285" s="160"/>
      <c r="K2285" s="160"/>
      <c r="L2285" s="160" t="str">
        <f t="shared" ca="1" si="17"/>
        <v>Script 1</v>
      </c>
      <c r="M2285" s="161"/>
      <c r="N2285" s="150"/>
      <c r="O2285" s="150"/>
      <c r="P2285" s="150"/>
      <c r="Q2285" s="150"/>
      <c r="R2285" s="150"/>
      <c r="S2285" s="150"/>
      <c r="T2285" s="150"/>
      <c r="U2285" s="150"/>
      <c r="V2285" s="150"/>
      <c r="W2285" s="150"/>
      <c r="X2285" s="150"/>
      <c r="Y2285" s="150"/>
      <c r="Z2285" s="150"/>
      <c r="AA2285" s="150"/>
    </row>
    <row r="2286" spans="1:27" ht="12.75">
      <c r="A2286" s="150"/>
      <c r="B2286" s="158">
        <f t="shared" si="16"/>
        <v>2278</v>
      </c>
      <c r="C2286" s="159" t="str">
        <f ca="1">IFERROR(__xludf.DUMMYFUNCTION("""COMPUTED_VALUE"""),"Muhammad Nursyahmi Norayeen")</f>
        <v>Muhammad Nursyahmi Norayeen</v>
      </c>
      <c r="D2286" s="160" t="str">
        <f ca="1">IFERROR(__xludf.DUMMYFUNCTION("""COMPUTED_VALUE"""),"Aug 2, 2024")</f>
        <v>Aug 2, 2024</v>
      </c>
      <c r="E2286" s="160" t="str">
        <f ca="1">IFERROR(__xludf.DUMMYFUNCTION("""COMPUTED_VALUE"""),"Script 1")</f>
        <v>Script 1</v>
      </c>
      <c r="F2286" s="160"/>
      <c r="G2286" s="160"/>
      <c r="H2286" s="160"/>
      <c r="I2286" s="160"/>
      <c r="J2286" s="160"/>
      <c r="K2286" s="160"/>
      <c r="L2286" s="160" t="str">
        <f t="shared" ca="1" si="17"/>
        <v>Script 1</v>
      </c>
      <c r="M2286" s="161"/>
      <c r="N2286" s="150"/>
      <c r="O2286" s="150"/>
      <c r="P2286" s="150"/>
      <c r="Q2286" s="150"/>
      <c r="R2286" s="150"/>
      <c r="S2286" s="150"/>
      <c r="T2286" s="150"/>
      <c r="U2286" s="150"/>
      <c r="V2286" s="150"/>
      <c r="W2286" s="150"/>
      <c r="X2286" s="150"/>
      <c r="Y2286" s="150"/>
      <c r="Z2286" s="150"/>
      <c r="AA2286" s="150"/>
    </row>
    <row r="2287" spans="1:27" ht="12.75">
      <c r="A2287" s="150"/>
      <c r="B2287" s="158">
        <f t="shared" si="16"/>
        <v>2279</v>
      </c>
      <c r="C2287" s="159" t="str">
        <f ca="1">IFERROR(__xludf.DUMMYFUNCTION("""COMPUTED_VALUE"""),"Zikri Zainudi")</f>
        <v>Zikri Zainudi</v>
      </c>
      <c r="D2287" s="160" t="str">
        <f ca="1">IFERROR(__xludf.DUMMYFUNCTION("""COMPUTED_VALUE"""),"Aug 2, 2024")</f>
        <v>Aug 2, 2024</v>
      </c>
      <c r="E2287" s="160" t="str">
        <f ca="1">IFERROR(__xludf.DUMMYFUNCTION("""COMPUTED_VALUE"""),"Script 1")</f>
        <v>Script 1</v>
      </c>
      <c r="F2287" s="160"/>
      <c r="G2287" s="160"/>
      <c r="H2287" s="160"/>
      <c r="I2287" s="160"/>
      <c r="J2287" s="160"/>
      <c r="K2287" s="160"/>
      <c r="L2287" s="160" t="str">
        <f t="shared" ca="1" si="17"/>
        <v>Script 1</v>
      </c>
      <c r="M2287" s="161"/>
      <c r="N2287" s="150"/>
      <c r="O2287" s="150"/>
      <c r="P2287" s="150"/>
      <c r="Q2287" s="150"/>
      <c r="R2287" s="150"/>
      <c r="S2287" s="150"/>
      <c r="T2287" s="150"/>
      <c r="U2287" s="150"/>
      <c r="V2287" s="150"/>
      <c r="W2287" s="150"/>
      <c r="X2287" s="150"/>
      <c r="Y2287" s="150"/>
      <c r="Z2287" s="150"/>
      <c r="AA2287" s="150"/>
    </row>
    <row r="2288" spans="1:27" ht="12.75">
      <c r="A2288" s="150"/>
      <c r="B2288" s="158">
        <f t="shared" si="16"/>
        <v>2280</v>
      </c>
      <c r="C2288" s="159" t="str">
        <f ca="1">IFERROR(__xludf.DUMMYFUNCTION("""COMPUTED_VALUE"""),"Nazrin Syahmi")</f>
        <v>Nazrin Syahmi</v>
      </c>
      <c r="D2288" s="160" t="str">
        <f ca="1">IFERROR(__xludf.DUMMYFUNCTION("""COMPUTED_VALUE"""),"Aug 2, 2024")</f>
        <v>Aug 2, 2024</v>
      </c>
      <c r="E2288" s="160" t="str">
        <f ca="1">IFERROR(__xludf.DUMMYFUNCTION("""COMPUTED_VALUE"""),"Script 1")</f>
        <v>Script 1</v>
      </c>
      <c r="F2288" s="160"/>
      <c r="G2288" s="160"/>
      <c r="H2288" s="160"/>
      <c r="I2288" s="160"/>
      <c r="J2288" s="160"/>
      <c r="K2288" s="160"/>
      <c r="L2288" s="160" t="str">
        <f t="shared" ca="1" si="17"/>
        <v>Script 1</v>
      </c>
      <c r="M2288" s="161"/>
      <c r="N2288" s="150"/>
      <c r="O2288" s="150"/>
      <c r="P2288" s="150"/>
      <c r="Q2288" s="150"/>
      <c r="R2288" s="150"/>
      <c r="S2288" s="150"/>
      <c r="T2288" s="150"/>
      <c r="U2288" s="150"/>
      <c r="V2288" s="150"/>
      <c r="W2288" s="150"/>
      <c r="X2288" s="150"/>
      <c r="Y2288" s="150"/>
      <c r="Z2288" s="150"/>
      <c r="AA2288" s="150"/>
    </row>
    <row r="2289" spans="1:27" ht="12.75">
      <c r="A2289" s="150"/>
      <c r="B2289" s="158">
        <f t="shared" si="16"/>
        <v>2281</v>
      </c>
      <c r="C2289" s="159" t="str">
        <f ca="1">IFERROR(__xludf.DUMMYFUNCTION("""COMPUTED_VALUE"""),"Khairina Shah")</f>
        <v>Khairina Shah</v>
      </c>
      <c r="D2289" s="160" t="str">
        <f ca="1">IFERROR(__xludf.DUMMYFUNCTION("""COMPUTED_VALUE"""),"Aug 2, 2024")</f>
        <v>Aug 2, 2024</v>
      </c>
      <c r="E2289" s="160" t="str">
        <f ca="1">IFERROR(__xludf.DUMMYFUNCTION("""COMPUTED_VALUE"""),"Script 1")</f>
        <v>Script 1</v>
      </c>
      <c r="F2289" s="160"/>
      <c r="G2289" s="160"/>
      <c r="H2289" s="160"/>
      <c r="I2289" s="160"/>
      <c r="J2289" s="160"/>
      <c r="K2289" s="160"/>
      <c r="L2289" s="160" t="str">
        <f t="shared" ca="1" si="17"/>
        <v>Script 1</v>
      </c>
      <c r="M2289" s="161"/>
      <c r="N2289" s="150"/>
      <c r="O2289" s="150"/>
      <c r="P2289" s="150"/>
      <c r="Q2289" s="150"/>
      <c r="R2289" s="150"/>
      <c r="S2289" s="150"/>
      <c r="T2289" s="150"/>
      <c r="U2289" s="150"/>
      <c r="V2289" s="150"/>
      <c r="W2289" s="150"/>
      <c r="X2289" s="150"/>
      <c r="Y2289" s="150"/>
      <c r="Z2289" s="150"/>
      <c r="AA2289" s="150"/>
    </row>
    <row r="2290" spans="1:27" ht="12.75">
      <c r="A2290" s="150"/>
      <c r="B2290" s="158">
        <f t="shared" si="16"/>
        <v>2282</v>
      </c>
      <c r="C2290" s="159" t="str">
        <f ca="1">IFERROR(__xludf.DUMMYFUNCTION("""COMPUTED_VALUE"""),"Wan Noruddin Rasol")</f>
        <v>Wan Noruddin Rasol</v>
      </c>
      <c r="D2290" s="160" t="str">
        <f ca="1">IFERROR(__xludf.DUMMYFUNCTION("""COMPUTED_VALUE"""),"Aug 2, 2024")</f>
        <v>Aug 2, 2024</v>
      </c>
      <c r="E2290" s="160" t="str">
        <f ca="1">IFERROR(__xludf.DUMMYFUNCTION("""COMPUTED_VALUE"""),"Script 1")</f>
        <v>Script 1</v>
      </c>
      <c r="F2290" s="160"/>
      <c r="G2290" s="160"/>
      <c r="H2290" s="160"/>
      <c r="I2290" s="160"/>
      <c r="J2290" s="160"/>
      <c r="K2290" s="160"/>
      <c r="L2290" s="160" t="str">
        <f t="shared" ca="1" si="17"/>
        <v>Script 1</v>
      </c>
      <c r="M2290" s="161"/>
      <c r="N2290" s="150"/>
      <c r="O2290" s="150"/>
      <c r="P2290" s="150"/>
      <c r="Q2290" s="150"/>
      <c r="R2290" s="150"/>
      <c r="S2290" s="150"/>
      <c r="T2290" s="150"/>
      <c r="U2290" s="150"/>
      <c r="V2290" s="150"/>
      <c r="W2290" s="150"/>
      <c r="X2290" s="150"/>
      <c r="Y2290" s="150"/>
      <c r="Z2290" s="150"/>
      <c r="AA2290" s="150"/>
    </row>
    <row r="2291" spans="1:27" ht="12.75">
      <c r="A2291" s="150"/>
      <c r="B2291" s="158">
        <f t="shared" si="16"/>
        <v>2283</v>
      </c>
      <c r="C2291" s="159" t="str">
        <f ca="1">IFERROR(__xludf.DUMMYFUNCTION("""COMPUTED_VALUE"""),"Aisya Hifni")</f>
        <v>Aisya Hifni</v>
      </c>
      <c r="D2291" s="160" t="str">
        <f ca="1">IFERROR(__xludf.DUMMYFUNCTION("""COMPUTED_VALUE"""),"Aug 1, 2024")</f>
        <v>Aug 1, 2024</v>
      </c>
      <c r="E2291" s="160" t="str">
        <f ca="1">IFERROR(__xludf.DUMMYFUNCTION("""COMPUTED_VALUE"""),"Script 1")</f>
        <v>Script 1</v>
      </c>
      <c r="F2291" s="160"/>
      <c r="G2291" s="160"/>
      <c r="H2291" s="160"/>
      <c r="I2291" s="160"/>
      <c r="J2291" s="160"/>
      <c r="K2291" s="160"/>
      <c r="L2291" s="160" t="str">
        <f t="shared" ca="1" si="17"/>
        <v>Script 1</v>
      </c>
      <c r="M2291" s="161"/>
      <c r="N2291" s="150"/>
      <c r="O2291" s="150"/>
      <c r="P2291" s="150"/>
      <c r="Q2291" s="150"/>
      <c r="R2291" s="150"/>
      <c r="S2291" s="150"/>
      <c r="T2291" s="150"/>
      <c r="U2291" s="150"/>
      <c r="V2291" s="150"/>
      <c r="W2291" s="150"/>
      <c r="X2291" s="150"/>
      <c r="Y2291" s="150"/>
      <c r="Z2291" s="150"/>
      <c r="AA2291" s="150"/>
    </row>
    <row r="2292" spans="1:27" ht="12.75">
      <c r="A2292" s="150"/>
      <c r="B2292" s="158">
        <f t="shared" si="16"/>
        <v>2284</v>
      </c>
      <c r="C2292" s="159" t="str">
        <f ca="1">IFERROR(__xludf.DUMMYFUNCTION("""COMPUTED_VALUE"""),"Faiez Nizam")</f>
        <v>Faiez Nizam</v>
      </c>
      <c r="D2292" s="160" t="str">
        <f ca="1">IFERROR(__xludf.DUMMYFUNCTION("""COMPUTED_VALUE"""),"Aug 1, 2024")</f>
        <v>Aug 1, 2024</v>
      </c>
      <c r="E2292" s="160" t="str">
        <f ca="1">IFERROR(__xludf.DUMMYFUNCTION("""COMPUTED_VALUE"""),"Script 1")</f>
        <v>Script 1</v>
      </c>
      <c r="F2292" s="160"/>
      <c r="G2292" s="160"/>
      <c r="H2292" s="160"/>
      <c r="I2292" s="160"/>
      <c r="J2292" s="160"/>
      <c r="K2292" s="160"/>
      <c r="L2292" s="160" t="str">
        <f t="shared" ca="1" si="17"/>
        <v>Script 1</v>
      </c>
      <c r="M2292" s="161"/>
      <c r="N2292" s="150"/>
      <c r="O2292" s="150"/>
      <c r="P2292" s="150"/>
      <c r="Q2292" s="150"/>
      <c r="R2292" s="150"/>
      <c r="S2292" s="150"/>
      <c r="T2292" s="150"/>
      <c r="U2292" s="150"/>
      <c r="V2292" s="150"/>
      <c r="W2292" s="150"/>
      <c r="X2292" s="150"/>
      <c r="Y2292" s="150"/>
      <c r="Z2292" s="150"/>
      <c r="AA2292" s="150"/>
    </row>
    <row r="2293" spans="1:27" ht="12.75">
      <c r="A2293" s="150"/>
      <c r="B2293" s="158">
        <f t="shared" si="16"/>
        <v>2285</v>
      </c>
      <c r="C2293" s="159" t="str">
        <f ca="1">IFERROR(__xludf.DUMMYFUNCTION("""COMPUTED_VALUE"""),"Syahira Shafir")</f>
        <v>Syahira Shafir</v>
      </c>
      <c r="D2293" s="160" t="str">
        <f ca="1">IFERROR(__xludf.DUMMYFUNCTION("""COMPUTED_VALUE"""),"Aug 1, 2024")</f>
        <v>Aug 1, 2024</v>
      </c>
      <c r="E2293" s="160" t="str">
        <f ca="1">IFERROR(__xludf.DUMMYFUNCTION("""COMPUTED_VALUE"""),"Script 1")</f>
        <v>Script 1</v>
      </c>
      <c r="F2293" s="160"/>
      <c r="G2293" s="160"/>
      <c r="H2293" s="160"/>
      <c r="I2293" s="160"/>
      <c r="J2293" s="160"/>
      <c r="K2293" s="160"/>
      <c r="L2293" s="160" t="str">
        <f t="shared" ca="1" si="17"/>
        <v>Script 1</v>
      </c>
      <c r="M2293" s="161"/>
      <c r="N2293" s="150"/>
      <c r="O2293" s="150"/>
      <c r="P2293" s="150"/>
      <c r="Q2293" s="150"/>
      <c r="R2293" s="150"/>
      <c r="S2293" s="150"/>
      <c r="T2293" s="150"/>
      <c r="U2293" s="150"/>
      <c r="V2293" s="150"/>
      <c r="W2293" s="150"/>
      <c r="X2293" s="150"/>
      <c r="Y2293" s="150"/>
      <c r="Z2293" s="150"/>
      <c r="AA2293" s="150"/>
    </row>
    <row r="2294" spans="1:27" ht="12.75">
      <c r="A2294" s="150"/>
      <c r="B2294" s="158">
        <f t="shared" si="16"/>
        <v>2286</v>
      </c>
      <c r="C2294" s="159" t="str">
        <f ca="1">IFERROR(__xludf.DUMMYFUNCTION("""COMPUTED_VALUE"""),"Norasyikin Ahmad")</f>
        <v>Norasyikin Ahmad</v>
      </c>
      <c r="D2294" s="160" t="str">
        <f ca="1">IFERROR(__xludf.DUMMYFUNCTION("""COMPUTED_VALUE"""),"Aug 1, 2024")</f>
        <v>Aug 1, 2024</v>
      </c>
      <c r="E2294" s="160" t="str">
        <f ca="1">IFERROR(__xludf.DUMMYFUNCTION("""COMPUTED_VALUE"""),"Script 1")</f>
        <v>Script 1</v>
      </c>
      <c r="F2294" s="160"/>
      <c r="G2294" s="160"/>
      <c r="H2294" s="160"/>
      <c r="I2294" s="160"/>
      <c r="J2294" s="160"/>
      <c r="K2294" s="160"/>
      <c r="L2294" s="160" t="str">
        <f t="shared" ca="1" si="17"/>
        <v>Script 1</v>
      </c>
      <c r="M2294" s="161"/>
      <c r="N2294" s="150"/>
      <c r="O2294" s="150"/>
      <c r="P2294" s="150"/>
      <c r="Q2294" s="150"/>
      <c r="R2294" s="150"/>
      <c r="S2294" s="150"/>
      <c r="T2294" s="150"/>
      <c r="U2294" s="150"/>
      <c r="V2294" s="150"/>
      <c r="W2294" s="150"/>
      <c r="X2294" s="150"/>
      <c r="Y2294" s="150"/>
      <c r="Z2294" s="150"/>
      <c r="AA2294" s="150"/>
    </row>
    <row r="2295" spans="1:27" ht="12.75">
      <c r="A2295" s="150"/>
      <c r="B2295" s="158">
        <f t="shared" si="16"/>
        <v>2287</v>
      </c>
      <c r="C2295" s="159" t="str">
        <f ca="1">IFERROR(__xludf.DUMMYFUNCTION("""COMPUTED_VALUE"""),"Muhammad Meerashah Bin Sultan Alawdeen")</f>
        <v>Muhammad Meerashah Bin Sultan Alawdeen</v>
      </c>
      <c r="D2295" s="160" t="str">
        <f ca="1">IFERROR(__xludf.DUMMYFUNCTION("""COMPUTED_VALUE"""),"Aug 1, 2024")</f>
        <v>Aug 1, 2024</v>
      </c>
      <c r="E2295" s="160" t="str">
        <f ca="1">IFERROR(__xludf.DUMMYFUNCTION("""COMPUTED_VALUE"""),"Script 1")</f>
        <v>Script 1</v>
      </c>
      <c r="F2295" s="160"/>
      <c r="G2295" s="160"/>
      <c r="H2295" s="160"/>
      <c r="I2295" s="160"/>
      <c r="J2295" s="160"/>
      <c r="K2295" s="160"/>
      <c r="L2295" s="160" t="str">
        <f t="shared" ca="1" si="17"/>
        <v>Script 1</v>
      </c>
      <c r="M2295" s="161"/>
      <c r="N2295" s="150"/>
      <c r="O2295" s="150"/>
      <c r="P2295" s="150"/>
      <c r="Q2295" s="150"/>
      <c r="R2295" s="150"/>
      <c r="S2295" s="150"/>
      <c r="T2295" s="150"/>
      <c r="U2295" s="150"/>
      <c r="V2295" s="150"/>
      <c r="W2295" s="150"/>
      <c r="X2295" s="150"/>
      <c r="Y2295" s="150"/>
      <c r="Z2295" s="150"/>
      <c r="AA2295" s="150"/>
    </row>
    <row r="2296" spans="1:27" ht="12.75">
      <c r="A2296" s="150"/>
      <c r="B2296" s="158">
        <f t="shared" si="16"/>
        <v>2288</v>
      </c>
      <c r="C2296" s="159" t="str">
        <f ca="1">IFERROR(__xludf.DUMMYFUNCTION("""COMPUTED_VALUE"""),"Muhammad Rusyaidi Roslan")</f>
        <v>Muhammad Rusyaidi Roslan</v>
      </c>
      <c r="D2296" s="160" t="str">
        <f ca="1">IFERROR(__xludf.DUMMYFUNCTION("""COMPUTED_VALUE"""),"Aug 1, 2024")</f>
        <v>Aug 1, 2024</v>
      </c>
      <c r="E2296" s="160" t="str">
        <f ca="1">IFERROR(__xludf.DUMMYFUNCTION("""COMPUTED_VALUE"""),"Script 1")</f>
        <v>Script 1</v>
      </c>
      <c r="F2296" s="160"/>
      <c r="G2296" s="160"/>
      <c r="H2296" s="160"/>
      <c r="I2296" s="160"/>
      <c r="J2296" s="160"/>
      <c r="K2296" s="160"/>
      <c r="L2296" s="160" t="str">
        <f t="shared" ca="1" si="17"/>
        <v>Script 1</v>
      </c>
      <c r="M2296" s="161"/>
      <c r="N2296" s="150"/>
      <c r="O2296" s="150"/>
      <c r="P2296" s="150"/>
      <c r="Q2296" s="150"/>
      <c r="R2296" s="150"/>
      <c r="S2296" s="150"/>
      <c r="T2296" s="150"/>
      <c r="U2296" s="150"/>
      <c r="V2296" s="150"/>
      <c r="W2296" s="150"/>
      <c r="X2296" s="150"/>
      <c r="Y2296" s="150"/>
      <c r="Z2296" s="150"/>
      <c r="AA2296" s="150"/>
    </row>
    <row r="2297" spans="1:27" ht="12.75">
      <c r="A2297" s="150"/>
      <c r="B2297" s="158">
        <f t="shared" si="16"/>
        <v>2289</v>
      </c>
      <c r="C2297" s="159" t="str">
        <f ca="1">IFERROR(__xludf.DUMMYFUNCTION("""COMPUTED_VALUE"""),"Adriana Hazwani")</f>
        <v>Adriana Hazwani</v>
      </c>
      <c r="D2297" s="160" t="str">
        <f ca="1">IFERROR(__xludf.DUMMYFUNCTION("""COMPUTED_VALUE"""),"Aug 1, 2024")</f>
        <v>Aug 1, 2024</v>
      </c>
      <c r="E2297" s="160" t="str">
        <f ca="1">IFERROR(__xludf.DUMMYFUNCTION("""COMPUTED_VALUE"""),"Script 1")</f>
        <v>Script 1</v>
      </c>
      <c r="F2297" s="160"/>
      <c r="G2297" s="160"/>
      <c r="H2297" s="160"/>
      <c r="I2297" s="160"/>
      <c r="J2297" s="160"/>
      <c r="K2297" s="160"/>
      <c r="L2297" s="160" t="str">
        <f t="shared" ca="1" si="17"/>
        <v>Script 1</v>
      </c>
      <c r="M2297" s="161"/>
      <c r="N2297" s="150"/>
      <c r="O2297" s="150"/>
      <c r="P2297" s="150"/>
      <c r="Q2297" s="150"/>
      <c r="R2297" s="150"/>
      <c r="S2297" s="150"/>
      <c r="T2297" s="150"/>
      <c r="U2297" s="150"/>
      <c r="V2297" s="150"/>
      <c r="W2297" s="150"/>
      <c r="X2297" s="150"/>
      <c r="Y2297" s="150"/>
      <c r="Z2297" s="150"/>
      <c r="AA2297" s="150"/>
    </row>
    <row r="2298" spans="1:27" ht="12.75">
      <c r="A2298" s="150"/>
      <c r="B2298" s="158">
        <f t="shared" si="16"/>
        <v>2290</v>
      </c>
      <c r="C2298" s="159" t="str">
        <f ca="1">IFERROR(__xludf.DUMMYFUNCTION("""COMPUTED_VALUE"""),"NURUL AFIQAH BINTI NORAZAHAR")</f>
        <v>NURUL AFIQAH BINTI NORAZAHAR</v>
      </c>
      <c r="D2298" s="160" t="str">
        <f ca="1">IFERROR(__xludf.DUMMYFUNCTION("""COMPUTED_VALUE"""),"Aug 1, 2024")</f>
        <v>Aug 1, 2024</v>
      </c>
      <c r="E2298" s="160" t="str">
        <f ca="1">IFERROR(__xludf.DUMMYFUNCTION("""COMPUTED_VALUE"""),"Script 1")</f>
        <v>Script 1</v>
      </c>
      <c r="F2298" s="160"/>
      <c r="G2298" s="160"/>
      <c r="H2298" s="160"/>
      <c r="I2298" s="160"/>
      <c r="J2298" s="160"/>
      <c r="K2298" s="160"/>
      <c r="L2298" s="160" t="str">
        <f t="shared" ca="1" si="17"/>
        <v>Script 1</v>
      </c>
      <c r="M2298" s="161"/>
      <c r="N2298" s="150"/>
      <c r="O2298" s="150"/>
      <c r="P2298" s="150"/>
      <c r="Q2298" s="150"/>
      <c r="R2298" s="150"/>
      <c r="S2298" s="150"/>
      <c r="T2298" s="150"/>
      <c r="U2298" s="150"/>
      <c r="V2298" s="150"/>
      <c r="W2298" s="150"/>
      <c r="X2298" s="150"/>
      <c r="Y2298" s="150"/>
      <c r="Z2298" s="150"/>
      <c r="AA2298" s="150"/>
    </row>
    <row r="2299" spans="1:27" ht="12.75">
      <c r="A2299" s="150"/>
      <c r="B2299" s="158">
        <f t="shared" si="16"/>
        <v>2291</v>
      </c>
      <c r="C2299" s="159" t="str">
        <f ca="1">IFERROR(__xludf.DUMMYFUNCTION("""COMPUTED_VALUE"""),"Ai'syah Khairul Anuar")</f>
        <v>Ai'syah Khairul Anuar</v>
      </c>
      <c r="D2299" s="160" t="str">
        <f ca="1">IFERROR(__xludf.DUMMYFUNCTION("""COMPUTED_VALUE"""),"Aug 1, 2024")</f>
        <v>Aug 1, 2024</v>
      </c>
      <c r="E2299" s="160" t="str">
        <f ca="1">IFERROR(__xludf.DUMMYFUNCTION("""COMPUTED_VALUE"""),"Script 1")</f>
        <v>Script 1</v>
      </c>
      <c r="F2299" s="160"/>
      <c r="G2299" s="160"/>
      <c r="H2299" s="160"/>
      <c r="I2299" s="160"/>
      <c r="J2299" s="160"/>
      <c r="K2299" s="160"/>
      <c r="L2299" s="160" t="str">
        <f t="shared" ca="1" si="17"/>
        <v>Script 1</v>
      </c>
      <c r="M2299" s="161"/>
      <c r="N2299" s="150"/>
      <c r="O2299" s="150"/>
      <c r="P2299" s="150"/>
      <c r="Q2299" s="150"/>
      <c r="R2299" s="150"/>
      <c r="S2299" s="150"/>
      <c r="T2299" s="150"/>
      <c r="U2299" s="150"/>
      <c r="V2299" s="150"/>
      <c r="W2299" s="150"/>
      <c r="X2299" s="150"/>
      <c r="Y2299" s="150"/>
      <c r="Z2299" s="150"/>
      <c r="AA2299" s="150"/>
    </row>
    <row r="2300" spans="1:27" ht="12.75">
      <c r="A2300" s="150"/>
      <c r="B2300" s="158">
        <f t="shared" si="16"/>
        <v>2292</v>
      </c>
      <c r="C2300" s="159" t="str">
        <f ca="1">IFERROR(__xludf.DUMMYFUNCTION("""COMPUTED_VALUE"""),"Mohamed Azim Mohamed Assir")</f>
        <v>Mohamed Azim Mohamed Assir</v>
      </c>
      <c r="D2300" s="160" t="str">
        <f ca="1">IFERROR(__xludf.DUMMYFUNCTION("""COMPUTED_VALUE"""),"Aug 1, 2024")</f>
        <v>Aug 1, 2024</v>
      </c>
      <c r="E2300" s="160" t="str">
        <f ca="1">IFERROR(__xludf.DUMMYFUNCTION("""COMPUTED_VALUE"""),"Script 1")</f>
        <v>Script 1</v>
      </c>
      <c r="F2300" s="160"/>
      <c r="G2300" s="160"/>
      <c r="H2300" s="160"/>
      <c r="I2300" s="160"/>
      <c r="J2300" s="160"/>
      <c r="K2300" s="160"/>
      <c r="L2300" s="160" t="str">
        <f t="shared" ca="1" si="17"/>
        <v>Script 1</v>
      </c>
      <c r="M2300" s="161"/>
      <c r="N2300" s="150"/>
      <c r="O2300" s="150"/>
      <c r="P2300" s="150"/>
      <c r="Q2300" s="150"/>
      <c r="R2300" s="150"/>
      <c r="S2300" s="150"/>
      <c r="T2300" s="150"/>
      <c r="U2300" s="150"/>
      <c r="V2300" s="150"/>
      <c r="W2300" s="150"/>
      <c r="X2300" s="150"/>
      <c r="Y2300" s="150"/>
      <c r="Z2300" s="150"/>
      <c r="AA2300" s="150"/>
    </row>
    <row r="2301" spans="1:27" ht="12.75">
      <c r="A2301" s="150"/>
      <c r="B2301" s="158">
        <f t="shared" si="16"/>
        <v>2293</v>
      </c>
      <c r="C2301" s="159" t="str">
        <f ca="1">IFERROR(__xludf.DUMMYFUNCTION("""COMPUTED_VALUE"""),"Nur Sufilea Izzati")</f>
        <v>Nur Sufilea Izzati</v>
      </c>
      <c r="D2301" s="160" t="str">
        <f ca="1">IFERROR(__xludf.DUMMYFUNCTION("""COMPUTED_VALUE"""),"Aug 1, 2024")</f>
        <v>Aug 1, 2024</v>
      </c>
      <c r="E2301" s="160" t="str">
        <f ca="1">IFERROR(__xludf.DUMMYFUNCTION("""COMPUTED_VALUE"""),"Script 1")</f>
        <v>Script 1</v>
      </c>
      <c r="F2301" s="160"/>
      <c r="G2301" s="160"/>
      <c r="H2301" s="160"/>
      <c r="I2301" s="160"/>
      <c r="J2301" s="160"/>
      <c r="K2301" s="160"/>
      <c r="L2301" s="160" t="str">
        <f t="shared" ca="1" si="17"/>
        <v>Script 1</v>
      </c>
      <c r="M2301" s="161"/>
      <c r="N2301" s="150"/>
      <c r="O2301" s="150"/>
      <c r="P2301" s="150"/>
      <c r="Q2301" s="150"/>
      <c r="R2301" s="150"/>
      <c r="S2301" s="150"/>
      <c r="T2301" s="150"/>
      <c r="U2301" s="150"/>
      <c r="V2301" s="150"/>
      <c r="W2301" s="150"/>
      <c r="X2301" s="150"/>
      <c r="Y2301" s="150"/>
      <c r="Z2301" s="150"/>
      <c r="AA2301" s="150"/>
    </row>
    <row r="2302" spans="1:27" ht="12.75">
      <c r="A2302" s="150"/>
      <c r="B2302" s="158">
        <f t="shared" si="16"/>
        <v>2294</v>
      </c>
      <c r="C2302" s="159" t="str">
        <f ca="1">IFERROR(__xludf.DUMMYFUNCTION("""COMPUTED_VALUE"""),"Khairunnisa Ibrahim")</f>
        <v>Khairunnisa Ibrahim</v>
      </c>
      <c r="D2302" s="160" t="str">
        <f ca="1">IFERROR(__xludf.DUMMYFUNCTION("""COMPUTED_VALUE"""),"Aug 1, 2024")</f>
        <v>Aug 1, 2024</v>
      </c>
      <c r="E2302" s="160" t="str">
        <f ca="1">IFERROR(__xludf.DUMMYFUNCTION("""COMPUTED_VALUE"""),"Script 1")</f>
        <v>Script 1</v>
      </c>
      <c r="F2302" s="160"/>
      <c r="G2302" s="160"/>
      <c r="H2302" s="160"/>
      <c r="I2302" s="160"/>
      <c r="J2302" s="160"/>
      <c r="K2302" s="160"/>
      <c r="L2302" s="160" t="str">
        <f t="shared" ca="1" si="17"/>
        <v>Script 1</v>
      </c>
      <c r="M2302" s="161"/>
      <c r="N2302" s="150"/>
      <c r="O2302" s="150"/>
      <c r="P2302" s="150"/>
      <c r="Q2302" s="150"/>
      <c r="R2302" s="150"/>
      <c r="S2302" s="150"/>
      <c r="T2302" s="150"/>
      <c r="U2302" s="150"/>
      <c r="V2302" s="150"/>
      <c r="W2302" s="150"/>
      <c r="X2302" s="150"/>
      <c r="Y2302" s="150"/>
      <c r="Z2302" s="150"/>
      <c r="AA2302" s="150"/>
    </row>
    <row r="2303" spans="1:27" ht="12.75">
      <c r="A2303" s="150"/>
      <c r="B2303" s="158">
        <f t="shared" si="16"/>
        <v>2295</v>
      </c>
      <c r="C2303" s="159" t="str">
        <f ca="1">IFERROR(__xludf.DUMMYFUNCTION("""COMPUTED_VALUE"""),"Mohd Faizul")</f>
        <v>Mohd Faizul</v>
      </c>
      <c r="D2303" s="160" t="str">
        <f ca="1">IFERROR(__xludf.DUMMYFUNCTION("""COMPUTED_VALUE"""),"Aug 1, 2024")</f>
        <v>Aug 1, 2024</v>
      </c>
      <c r="E2303" s="160" t="str">
        <f ca="1">IFERROR(__xludf.DUMMYFUNCTION("""COMPUTED_VALUE"""),"Script 1")</f>
        <v>Script 1</v>
      </c>
      <c r="F2303" s="160"/>
      <c r="G2303" s="160"/>
      <c r="H2303" s="160"/>
      <c r="I2303" s="160"/>
      <c r="J2303" s="160"/>
      <c r="K2303" s="160"/>
      <c r="L2303" s="160" t="str">
        <f t="shared" ca="1" si="17"/>
        <v>Script 1</v>
      </c>
      <c r="M2303" s="161"/>
      <c r="N2303" s="150"/>
      <c r="O2303" s="150"/>
      <c r="P2303" s="150"/>
      <c r="Q2303" s="150"/>
      <c r="R2303" s="150"/>
      <c r="S2303" s="150"/>
      <c r="T2303" s="150"/>
      <c r="U2303" s="150"/>
      <c r="V2303" s="150"/>
      <c r="W2303" s="150"/>
      <c r="X2303" s="150"/>
      <c r="Y2303" s="150"/>
      <c r="Z2303" s="150"/>
      <c r="AA2303" s="150"/>
    </row>
    <row r="2304" spans="1:27" ht="12.75">
      <c r="A2304" s="150"/>
      <c r="B2304" s="158">
        <f t="shared" ref="B2304:B2558" si="18">ROW()-ROW($B$8)</f>
        <v>2296</v>
      </c>
      <c r="C2304" s="159" t="str">
        <f ca="1">IFERROR(__xludf.DUMMYFUNCTION("""COMPUTED_VALUE"""),"Safiah Azahari")</f>
        <v>Safiah Azahari</v>
      </c>
      <c r="D2304" s="160" t="str">
        <f ca="1">IFERROR(__xludf.DUMMYFUNCTION("""COMPUTED_VALUE"""),"Aug 1, 2024")</f>
        <v>Aug 1, 2024</v>
      </c>
      <c r="E2304" s="160" t="str">
        <f ca="1">IFERROR(__xludf.DUMMYFUNCTION("""COMPUTED_VALUE"""),"Script 1")</f>
        <v>Script 1</v>
      </c>
      <c r="F2304" s="160"/>
      <c r="G2304" s="160"/>
      <c r="H2304" s="160"/>
      <c r="I2304" s="160"/>
      <c r="J2304" s="160"/>
      <c r="K2304" s="160"/>
      <c r="L2304" s="160" t="str">
        <f t="shared" ref="L2304:L2558" ca="1" si="19">IF(K2304&lt;&gt;"",IF(I2304&lt;&gt;"",IF(G2304&lt;&gt;"",IF(E2304&lt;&gt;"","-"),K2304),G2304),E2304)</f>
        <v>Script 1</v>
      </c>
      <c r="M2304" s="161"/>
      <c r="N2304" s="150"/>
      <c r="O2304" s="150"/>
      <c r="P2304" s="150"/>
      <c r="Q2304" s="150"/>
      <c r="R2304" s="150"/>
      <c r="S2304" s="150"/>
      <c r="T2304" s="150"/>
      <c r="U2304" s="150"/>
      <c r="V2304" s="150"/>
      <c r="W2304" s="150"/>
      <c r="X2304" s="150"/>
      <c r="Y2304" s="150"/>
      <c r="Z2304" s="150"/>
      <c r="AA2304" s="150"/>
    </row>
    <row r="2305" spans="1:27" ht="12.75">
      <c r="A2305" s="150"/>
      <c r="B2305" s="158">
        <f t="shared" si="18"/>
        <v>2297</v>
      </c>
      <c r="C2305" s="159" t="str">
        <f ca="1">IFERROR(__xludf.DUMMYFUNCTION("""COMPUTED_VALUE"""),"Nur Salsabila")</f>
        <v>Nur Salsabila</v>
      </c>
      <c r="D2305" s="160" t="str">
        <f ca="1">IFERROR(__xludf.DUMMYFUNCTION("""COMPUTED_VALUE"""),"Aug 1, 2024")</f>
        <v>Aug 1, 2024</v>
      </c>
      <c r="E2305" s="160" t="str">
        <f ca="1">IFERROR(__xludf.DUMMYFUNCTION("""COMPUTED_VALUE"""),"Script 1")</f>
        <v>Script 1</v>
      </c>
      <c r="F2305" s="160"/>
      <c r="G2305" s="160"/>
      <c r="H2305" s="160"/>
      <c r="I2305" s="160"/>
      <c r="J2305" s="160"/>
      <c r="K2305" s="160"/>
      <c r="L2305" s="160" t="str">
        <f t="shared" ca="1" si="19"/>
        <v>Script 1</v>
      </c>
      <c r="M2305" s="161"/>
      <c r="N2305" s="150"/>
      <c r="O2305" s="150"/>
      <c r="P2305" s="150"/>
      <c r="Q2305" s="150"/>
      <c r="R2305" s="150"/>
      <c r="S2305" s="150"/>
      <c r="T2305" s="150"/>
      <c r="U2305" s="150"/>
      <c r="V2305" s="150"/>
      <c r="W2305" s="150"/>
      <c r="X2305" s="150"/>
      <c r="Y2305" s="150"/>
      <c r="Z2305" s="150"/>
      <c r="AA2305" s="150"/>
    </row>
    <row r="2306" spans="1:27" ht="12.75">
      <c r="A2306" s="150"/>
      <c r="B2306" s="158">
        <f t="shared" si="18"/>
        <v>2298</v>
      </c>
      <c r="C2306" s="159" t="str">
        <f ca="1">IFERROR(__xludf.DUMMYFUNCTION("""COMPUTED_VALUE"""),"MUHAMAD IRHAM ZAFRAN MOHD NATA")</f>
        <v>MUHAMAD IRHAM ZAFRAN MOHD NATA</v>
      </c>
      <c r="D2306" s="160" t="str">
        <f ca="1">IFERROR(__xludf.DUMMYFUNCTION("""COMPUTED_VALUE"""),"Aug 1, 2024")</f>
        <v>Aug 1, 2024</v>
      </c>
      <c r="E2306" s="160" t="str">
        <f ca="1">IFERROR(__xludf.DUMMYFUNCTION("""COMPUTED_VALUE"""),"Script 1")</f>
        <v>Script 1</v>
      </c>
      <c r="F2306" s="160"/>
      <c r="G2306" s="160"/>
      <c r="H2306" s="160"/>
      <c r="I2306" s="160"/>
      <c r="J2306" s="160"/>
      <c r="K2306" s="160"/>
      <c r="L2306" s="160" t="str">
        <f t="shared" ca="1" si="19"/>
        <v>Script 1</v>
      </c>
      <c r="M2306" s="161"/>
      <c r="N2306" s="150"/>
      <c r="O2306" s="150"/>
      <c r="P2306" s="150"/>
      <c r="Q2306" s="150"/>
      <c r="R2306" s="150"/>
      <c r="S2306" s="150"/>
      <c r="T2306" s="150"/>
      <c r="U2306" s="150"/>
      <c r="V2306" s="150"/>
      <c r="W2306" s="150"/>
      <c r="X2306" s="150"/>
      <c r="Y2306" s="150"/>
      <c r="Z2306" s="150"/>
      <c r="AA2306" s="150"/>
    </row>
    <row r="2307" spans="1:27" ht="12.75">
      <c r="A2307" s="150"/>
      <c r="B2307" s="158">
        <f t="shared" si="18"/>
        <v>2299</v>
      </c>
      <c r="C2307" s="159" t="str">
        <f ca="1">IFERROR(__xludf.DUMMYFUNCTION("""COMPUTED_VALUE"""),"Siti Aminah Ibrahim")</f>
        <v>Siti Aminah Ibrahim</v>
      </c>
      <c r="D2307" s="160" t="str">
        <f ca="1">IFERROR(__xludf.DUMMYFUNCTION("""COMPUTED_VALUE"""),"Aug 1, 2024")</f>
        <v>Aug 1, 2024</v>
      </c>
      <c r="E2307" s="160" t="str">
        <f ca="1">IFERROR(__xludf.DUMMYFUNCTION("""COMPUTED_VALUE"""),"Script 1")</f>
        <v>Script 1</v>
      </c>
      <c r="F2307" s="160"/>
      <c r="G2307" s="160"/>
      <c r="H2307" s="160"/>
      <c r="I2307" s="160"/>
      <c r="J2307" s="160"/>
      <c r="K2307" s="160"/>
      <c r="L2307" s="160" t="str">
        <f t="shared" ca="1" si="19"/>
        <v>Script 1</v>
      </c>
      <c r="M2307" s="161"/>
      <c r="N2307" s="150"/>
      <c r="O2307" s="150"/>
      <c r="P2307" s="150"/>
      <c r="Q2307" s="150"/>
      <c r="R2307" s="150"/>
      <c r="S2307" s="150"/>
      <c r="T2307" s="150"/>
      <c r="U2307" s="150"/>
      <c r="V2307" s="150"/>
      <c r="W2307" s="150"/>
      <c r="X2307" s="150"/>
      <c r="Y2307" s="150"/>
      <c r="Z2307" s="150"/>
      <c r="AA2307" s="150"/>
    </row>
    <row r="2308" spans="1:27" ht="12.75">
      <c r="A2308" s="150"/>
      <c r="B2308" s="158">
        <f t="shared" si="18"/>
        <v>2300</v>
      </c>
      <c r="C2308" s="159" t="str">
        <f ca="1">IFERROR(__xludf.DUMMYFUNCTION("""COMPUTED_VALUE"""),"Nathalia Iqbal")</f>
        <v>Nathalia Iqbal</v>
      </c>
      <c r="D2308" s="160" t="str">
        <f ca="1">IFERROR(__xludf.DUMMYFUNCTION("""COMPUTED_VALUE"""),"Aug 1, 2024")</f>
        <v>Aug 1, 2024</v>
      </c>
      <c r="E2308" s="160" t="str">
        <f ca="1">IFERROR(__xludf.DUMMYFUNCTION("""COMPUTED_VALUE"""),"Script 1")</f>
        <v>Script 1</v>
      </c>
      <c r="F2308" s="160"/>
      <c r="G2308" s="160"/>
      <c r="H2308" s="160"/>
      <c r="I2308" s="160"/>
      <c r="J2308" s="160"/>
      <c r="K2308" s="160"/>
      <c r="L2308" s="160" t="str">
        <f t="shared" ca="1" si="19"/>
        <v>Script 1</v>
      </c>
      <c r="M2308" s="161"/>
      <c r="N2308" s="150"/>
      <c r="O2308" s="150"/>
      <c r="P2308" s="150"/>
      <c r="Q2308" s="150"/>
      <c r="R2308" s="150"/>
      <c r="S2308" s="150"/>
      <c r="T2308" s="150"/>
      <c r="U2308" s="150"/>
      <c r="V2308" s="150"/>
      <c r="W2308" s="150"/>
      <c r="X2308" s="150"/>
      <c r="Y2308" s="150"/>
      <c r="Z2308" s="150"/>
      <c r="AA2308" s="150"/>
    </row>
    <row r="2309" spans="1:27" ht="12.75">
      <c r="A2309" s="150"/>
      <c r="B2309" s="158">
        <f t="shared" si="18"/>
        <v>2301</v>
      </c>
      <c r="C2309" s="159" t="str">
        <f ca="1">IFERROR(__xludf.DUMMYFUNCTION("""COMPUTED_VALUE"""),"Izzat Amir")</f>
        <v>Izzat Amir</v>
      </c>
      <c r="D2309" s="160" t="str">
        <f ca="1">IFERROR(__xludf.DUMMYFUNCTION("""COMPUTED_VALUE"""),"Aug 1, 2024")</f>
        <v>Aug 1, 2024</v>
      </c>
      <c r="E2309" s="160" t="str">
        <f ca="1">IFERROR(__xludf.DUMMYFUNCTION("""COMPUTED_VALUE"""),"Script 1")</f>
        <v>Script 1</v>
      </c>
      <c r="F2309" s="160"/>
      <c r="G2309" s="160"/>
      <c r="H2309" s="160"/>
      <c r="I2309" s="160"/>
      <c r="J2309" s="160"/>
      <c r="K2309" s="160"/>
      <c r="L2309" s="160" t="str">
        <f t="shared" ca="1" si="19"/>
        <v>Script 1</v>
      </c>
      <c r="M2309" s="161"/>
      <c r="N2309" s="150"/>
      <c r="O2309" s="150"/>
      <c r="P2309" s="150"/>
      <c r="Q2309" s="150"/>
      <c r="R2309" s="150"/>
      <c r="S2309" s="150"/>
      <c r="T2309" s="150"/>
      <c r="U2309" s="150"/>
      <c r="V2309" s="150"/>
      <c r="W2309" s="150"/>
      <c r="X2309" s="150"/>
      <c r="Y2309" s="150"/>
      <c r="Z2309" s="150"/>
      <c r="AA2309" s="150"/>
    </row>
    <row r="2310" spans="1:27" ht="12.75">
      <c r="A2310" s="150"/>
      <c r="B2310" s="158">
        <f t="shared" si="18"/>
        <v>2302</v>
      </c>
      <c r="C2310" s="159" t="str">
        <f ca="1">IFERROR(__xludf.DUMMYFUNCTION("""COMPUTED_VALUE"""),"Liyana Yazid, MBA")</f>
        <v>Liyana Yazid, MBA</v>
      </c>
      <c r="D2310" s="160" t="str">
        <f ca="1">IFERROR(__xludf.DUMMYFUNCTION("""COMPUTED_VALUE"""),"Aug 1, 2024")</f>
        <v>Aug 1, 2024</v>
      </c>
      <c r="E2310" s="160" t="str">
        <f ca="1">IFERROR(__xludf.DUMMYFUNCTION("""COMPUTED_VALUE"""),"Script 1")</f>
        <v>Script 1</v>
      </c>
      <c r="F2310" s="160"/>
      <c r="G2310" s="160"/>
      <c r="H2310" s="160"/>
      <c r="I2310" s="160"/>
      <c r="J2310" s="160"/>
      <c r="K2310" s="160"/>
      <c r="L2310" s="160" t="str">
        <f t="shared" ca="1" si="19"/>
        <v>Script 1</v>
      </c>
      <c r="M2310" s="161"/>
      <c r="N2310" s="150"/>
      <c r="O2310" s="150"/>
      <c r="P2310" s="150"/>
      <c r="Q2310" s="150"/>
      <c r="R2310" s="150"/>
      <c r="S2310" s="150"/>
      <c r="T2310" s="150"/>
      <c r="U2310" s="150"/>
      <c r="V2310" s="150"/>
      <c r="W2310" s="150"/>
      <c r="X2310" s="150"/>
      <c r="Y2310" s="150"/>
      <c r="Z2310" s="150"/>
      <c r="AA2310" s="150"/>
    </row>
    <row r="2311" spans="1:27" ht="12.75">
      <c r="A2311" s="150"/>
      <c r="B2311" s="158">
        <f t="shared" si="18"/>
        <v>2303</v>
      </c>
      <c r="C2311" s="159" t="str">
        <f ca="1">IFERROR(__xludf.DUMMYFUNCTION("""COMPUTED_VALUE"""),"Muhammad Aqil Arfan Rosli")</f>
        <v>Muhammad Aqil Arfan Rosli</v>
      </c>
      <c r="D2311" s="160" t="str">
        <f ca="1">IFERROR(__xludf.DUMMYFUNCTION("""COMPUTED_VALUE"""),"Aug 1, 2024")</f>
        <v>Aug 1, 2024</v>
      </c>
      <c r="E2311" s="160" t="str">
        <f ca="1">IFERROR(__xludf.DUMMYFUNCTION("""COMPUTED_VALUE"""),"Script 1")</f>
        <v>Script 1</v>
      </c>
      <c r="F2311" s="160"/>
      <c r="G2311" s="160"/>
      <c r="H2311" s="160"/>
      <c r="I2311" s="160"/>
      <c r="J2311" s="160"/>
      <c r="K2311" s="160"/>
      <c r="L2311" s="160" t="str">
        <f t="shared" ca="1" si="19"/>
        <v>Script 1</v>
      </c>
      <c r="M2311" s="161"/>
      <c r="N2311" s="150"/>
      <c r="O2311" s="150"/>
      <c r="P2311" s="150"/>
      <c r="Q2311" s="150"/>
      <c r="R2311" s="150"/>
      <c r="S2311" s="150"/>
      <c r="T2311" s="150"/>
      <c r="U2311" s="150"/>
      <c r="V2311" s="150"/>
      <c r="W2311" s="150"/>
      <c r="X2311" s="150"/>
      <c r="Y2311" s="150"/>
      <c r="Z2311" s="150"/>
      <c r="AA2311" s="150"/>
    </row>
    <row r="2312" spans="1:27" ht="12.75">
      <c r="A2312" s="150"/>
      <c r="B2312" s="158">
        <f t="shared" si="18"/>
        <v>2304</v>
      </c>
      <c r="C2312" s="159" t="str">
        <f ca="1">IFERROR(__xludf.DUMMYFUNCTION("""COMPUTED_VALUE"""),"Amir Fikri")</f>
        <v>Amir Fikri</v>
      </c>
      <c r="D2312" s="160" t="str">
        <f ca="1">IFERROR(__xludf.DUMMYFUNCTION("""COMPUTED_VALUE"""),"Aug 1, 2024")</f>
        <v>Aug 1, 2024</v>
      </c>
      <c r="E2312" s="160" t="str">
        <f ca="1">IFERROR(__xludf.DUMMYFUNCTION("""COMPUTED_VALUE"""),"Script 1")</f>
        <v>Script 1</v>
      </c>
      <c r="F2312" s="160"/>
      <c r="G2312" s="160"/>
      <c r="H2312" s="160"/>
      <c r="I2312" s="160"/>
      <c r="J2312" s="160"/>
      <c r="K2312" s="160"/>
      <c r="L2312" s="160" t="str">
        <f t="shared" ca="1" si="19"/>
        <v>Script 1</v>
      </c>
      <c r="M2312" s="161"/>
      <c r="N2312" s="150"/>
      <c r="O2312" s="150"/>
      <c r="P2312" s="150"/>
      <c r="Q2312" s="150"/>
      <c r="R2312" s="150"/>
      <c r="S2312" s="150"/>
      <c r="T2312" s="150"/>
      <c r="U2312" s="150"/>
      <c r="V2312" s="150"/>
      <c r="W2312" s="150"/>
      <c r="X2312" s="150"/>
      <c r="Y2312" s="150"/>
      <c r="Z2312" s="150"/>
      <c r="AA2312" s="150"/>
    </row>
    <row r="2313" spans="1:27" ht="12.75">
      <c r="A2313" s="150"/>
      <c r="B2313" s="158">
        <f t="shared" si="18"/>
        <v>2305</v>
      </c>
      <c r="C2313" s="159" t="str">
        <f ca="1">IFERROR(__xludf.DUMMYFUNCTION("""COMPUTED_VALUE"""),"Irsyad Harith Razi")</f>
        <v>Irsyad Harith Razi</v>
      </c>
      <c r="D2313" s="160" t="str">
        <f ca="1">IFERROR(__xludf.DUMMYFUNCTION("""COMPUTED_VALUE"""),"Aug 1, 2024")</f>
        <v>Aug 1, 2024</v>
      </c>
      <c r="E2313" s="160" t="str">
        <f ca="1">IFERROR(__xludf.DUMMYFUNCTION("""COMPUTED_VALUE"""),"Script 1")</f>
        <v>Script 1</v>
      </c>
      <c r="F2313" s="160"/>
      <c r="G2313" s="160"/>
      <c r="H2313" s="160"/>
      <c r="I2313" s="160"/>
      <c r="J2313" s="160"/>
      <c r="K2313" s="160"/>
      <c r="L2313" s="160" t="str">
        <f t="shared" ca="1" si="19"/>
        <v>Script 1</v>
      </c>
      <c r="M2313" s="161"/>
      <c r="N2313" s="150"/>
      <c r="O2313" s="150"/>
      <c r="P2313" s="150"/>
      <c r="Q2313" s="150"/>
      <c r="R2313" s="150"/>
      <c r="S2313" s="150"/>
      <c r="T2313" s="150"/>
      <c r="U2313" s="150"/>
      <c r="V2313" s="150"/>
      <c r="W2313" s="150"/>
      <c r="X2313" s="150"/>
      <c r="Y2313" s="150"/>
      <c r="Z2313" s="150"/>
      <c r="AA2313" s="150"/>
    </row>
    <row r="2314" spans="1:27" ht="12.75">
      <c r="A2314" s="150"/>
      <c r="B2314" s="158">
        <f t="shared" si="18"/>
        <v>2306</v>
      </c>
      <c r="C2314" s="159" t="str">
        <f ca="1">IFERROR(__xludf.DUMMYFUNCTION("""COMPUTED_VALUE"""),"Qamarul Munirah")</f>
        <v>Qamarul Munirah</v>
      </c>
      <c r="D2314" s="160" t="str">
        <f ca="1">IFERROR(__xludf.DUMMYFUNCTION("""COMPUTED_VALUE"""),"Aug 1, 2024")</f>
        <v>Aug 1, 2024</v>
      </c>
      <c r="E2314" s="160" t="str">
        <f ca="1">IFERROR(__xludf.DUMMYFUNCTION("""COMPUTED_VALUE"""),"Script 1")</f>
        <v>Script 1</v>
      </c>
      <c r="F2314" s="160"/>
      <c r="G2314" s="160"/>
      <c r="H2314" s="160"/>
      <c r="I2314" s="160"/>
      <c r="J2314" s="160"/>
      <c r="K2314" s="160"/>
      <c r="L2314" s="160" t="str">
        <f t="shared" ca="1" si="19"/>
        <v>Script 1</v>
      </c>
      <c r="M2314" s="161"/>
      <c r="N2314" s="150"/>
      <c r="O2314" s="150"/>
      <c r="P2314" s="150"/>
      <c r="Q2314" s="150"/>
      <c r="R2314" s="150"/>
      <c r="S2314" s="150"/>
      <c r="T2314" s="150"/>
      <c r="U2314" s="150"/>
      <c r="V2314" s="150"/>
      <c r="W2314" s="150"/>
      <c r="X2314" s="150"/>
      <c r="Y2314" s="150"/>
      <c r="Z2314" s="150"/>
      <c r="AA2314" s="150"/>
    </row>
    <row r="2315" spans="1:27" ht="12.75">
      <c r="A2315" s="150"/>
      <c r="B2315" s="158">
        <f t="shared" si="18"/>
        <v>2307</v>
      </c>
      <c r="C2315" s="159" t="str">
        <f ca="1">IFERROR(__xludf.DUMMYFUNCTION("""COMPUTED_VALUE"""),"Alif Nasrullah")</f>
        <v>Alif Nasrullah</v>
      </c>
      <c r="D2315" s="160" t="str">
        <f ca="1">IFERROR(__xludf.DUMMYFUNCTION("""COMPUTED_VALUE"""),"Aug 1, 2024")</f>
        <v>Aug 1, 2024</v>
      </c>
      <c r="E2315" s="160" t="str">
        <f ca="1">IFERROR(__xludf.DUMMYFUNCTION("""COMPUTED_VALUE"""),"Script 1")</f>
        <v>Script 1</v>
      </c>
      <c r="F2315" s="160"/>
      <c r="G2315" s="160"/>
      <c r="H2315" s="160"/>
      <c r="I2315" s="160"/>
      <c r="J2315" s="160"/>
      <c r="K2315" s="160"/>
      <c r="L2315" s="160" t="str">
        <f t="shared" ca="1" si="19"/>
        <v>Script 1</v>
      </c>
      <c r="M2315" s="161"/>
      <c r="N2315" s="150"/>
      <c r="O2315" s="150"/>
      <c r="P2315" s="150"/>
      <c r="Q2315" s="150"/>
      <c r="R2315" s="150"/>
      <c r="S2315" s="150"/>
      <c r="T2315" s="150"/>
      <c r="U2315" s="150"/>
      <c r="V2315" s="150"/>
      <c r="W2315" s="150"/>
      <c r="X2315" s="150"/>
      <c r="Y2315" s="150"/>
      <c r="Z2315" s="150"/>
      <c r="AA2315" s="150"/>
    </row>
    <row r="2316" spans="1:27" ht="12.75">
      <c r="A2316" s="150"/>
      <c r="B2316" s="158">
        <f t="shared" si="18"/>
        <v>2308</v>
      </c>
      <c r="C2316" s="159" t="str">
        <f ca="1">IFERROR(__xludf.DUMMYFUNCTION("""COMPUTED_VALUE"""),"Sara Sariani")</f>
        <v>Sara Sariani</v>
      </c>
      <c r="D2316" s="160" t="str">
        <f ca="1">IFERROR(__xludf.DUMMYFUNCTION("""COMPUTED_VALUE"""),"Aug 1, 2024")</f>
        <v>Aug 1, 2024</v>
      </c>
      <c r="E2316" s="160" t="str">
        <f ca="1">IFERROR(__xludf.DUMMYFUNCTION("""COMPUTED_VALUE"""),"Script 1")</f>
        <v>Script 1</v>
      </c>
      <c r="F2316" s="160"/>
      <c r="G2316" s="160"/>
      <c r="H2316" s="160"/>
      <c r="I2316" s="160"/>
      <c r="J2316" s="160"/>
      <c r="K2316" s="160"/>
      <c r="L2316" s="160" t="str">
        <f t="shared" ca="1" si="19"/>
        <v>Script 1</v>
      </c>
      <c r="M2316" s="161"/>
      <c r="N2316" s="150"/>
      <c r="O2316" s="150"/>
      <c r="P2316" s="150"/>
      <c r="Q2316" s="150"/>
      <c r="R2316" s="150"/>
      <c r="S2316" s="150"/>
      <c r="T2316" s="150"/>
      <c r="U2316" s="150"/>
      <c r="V2316" s="150"/>
      <c r="W2316" s="150"/>
      <c r="X2316" s="150"/>
      <c r="Y2316" s="150"/>
      <c r="Z2316" s="150"/>
      <c r="AA2316" s="150"/>
    </row>
    <row r="2317" spans="1:27" ht="12.75">
      <c r="A2317" s="150"/>
      <c r="B2317" s="158">
        <f t="shared" si="18"/>
        <v>2309</v>
      </c>
      <c r="C2317" s="159" t="str">
        <f ca="1">IFERROR(__xludf.DUMMYFUNCTION("""COMPUTED_VALUE"""),"Syahmi Izzat Iliyasak")</f>
        <v>Syahmi Izzat Iliyasak</v>
      </c>
      <c r="D2317" s="160" t="str">
        <f ca="1">IFERROR(__xludf.DUMMYFUNCTION("""COMPUTED_VALUE"""),"Aug 1, 2024")</f>
        <v>Aug 1, 2024</v>
      </c>
      <c r="E2317" s="160" t="str">
        <f ca="1">IFERROR(__xludf.DUMMYFUNCTION("""COMPUTED_VALUE"""),"Script 1")</f>
        <v>Script 1</v>
      </c>
      <c r="F2317" s="160"/>
      <c r="G2317" s="160"/>
      <c r="H2317" s="160"/>
      <c r="I2317" s="160"/>
      <c r="J2317" s="160"/>
      <c r="K2317" s="160"/>
      <c r="L2317" s="160" t="str">
        <f t="shared" ca="1" si="19"/>
        <v>Script 1</v>
      </c>
      <c r="M2317" s="161"/>
      <c r="N2317" s="150"/>
      <c r="O2317" s="150"/>
      <c r="P2317" s="150"/>
      <c r="Q2317" s="150"/>
      <c r="R2317" s="150"/>
      <c r="S2317" s="150"/>
      <c r="T2317" s="150"/>
      <c r="U2317" s="150"/>
      <c r="V2317" s="150"/>
      <c r="W2317" s="150"/>
      <c r="X2317" s="150"/>
      <c r="Y2317" s="150"/>
      <c r="Z2317" s="150"/>
      <c r="AA2317" s="150"/>
    </row>
    <row r="2318" spans="1:27" ht="12.75">
      <c r="A2318" s="150"/>
      <c r="B2318" s="158">
        <f t="shared" si="18"/>
        <v>2310</v>
      </c>
      <c r="C2318" s="159" t="str">
        <f ca="1">IFERROR(__xludf.DUMMYFUNCTION("""COMPUTED_VALUE"""),"Noradilah Nasir")</f>
        <v>Noradilah Nasir</v>
      </c>
      <c r="D2318" s="160" t="str">
        <f ca="1">IFERROR(__xludf.DUMMYFUNCTION("""COMPUTED_VALUE"""),"Aug 1, 2024")</f>
        <v>Aug 1, 2024</v>
      </c>
      <c r="E2318" s="160" t="str">
        <f ca="1">IFERROR(__xludf.DUMMYFUNCTION("""COMPUTED_VALUE"""),"Script 1")</f>
        <v>Script 1</v>
      </c>
      <c r="F2318" s="160"/>
      <c r="G2318" s="160"/>
      <c r="H2318" s="160"/>
      <c r="I2318" s="160"/>
      <c r="J2318" s="160"/>
      <c r="K2318" s="160"/>
      <c r="L2318" s="160" t="str">
        <f t="shared" ca="1" si="19"/>
        <v>Script 1</v>
      </c>
      <c r="M2318" s="161"/>
      <c r="N2318" s="150"/>
      <c r="O2318" s="150"/>
      <c r="P2318" s="150"/>
      <c r="Q2318" s="150"/>
      <c r="R2318" s="150"/>
      <c r="S2318" s="150"/>
      <c r="T2318" s="150"/>
      <c r="U2318" s="150"/>
      <c r="V2318" s="150"/>
      <c r="W2318" s="150"/>
      <c r="X2318" s="150"/>
      <c r="Y2318" s="150"/>
      <c r="Z2318" s="150"/>
      <c r="AA2318" s="150"/>
    </row>
    <row r="2319" spans="1:27" ht="12.75">
      <c r="A2319" s="150"/>
      <c r="B2319" s="158">
        <f t="shared" si="18"/>
        <v>2311</v>
      </c>
      <c r="C2319" s="159" t="str">
        <f ca="1">IFERROR(__xludf.DUMMYFUNCTION("""COMPUTED_VALUE"""),"Nor Farah Mardhiah Mohd Shahimi")</f>
        <v>Nor Farah Mardhiah Mohd Shahimi</v>
      </c>
      <c r="D2319" s="160" t="str">
        <f ca="1">IFERROR(__xludf.DUMMYFUNCTION("""COMPUTED_VALUE"""),"Aug 1, 2024")</f>
        <v>Aug 1, 2024</v>
      </c>
      <c r="E2319" s="160" t="str">
        <f ca="1">IFERROR(__xludf.DUMMYFUNCTION("""COMPUTED_VALUE"""),"Script 1")</f>
        <v>Script 1</v>
      </c>
      <c r="F2319" s="160"/>
      <c r="G2319" s="160"/>
      <c r="H2319" s="160"/>
      <c r="I2319" s="160"/>
      <c r="J2319" s="160"/>
      <c r="K2319" s="160"/>
      <c r="L2319" s="160" t="str">
        <f t="shared" ca="1" si="19"/>
        <v>Script 1</v>
      </c>
      <c r="M2319" s="161"/>
      <c r="N2319" s="150"/>
      <c r="O2319" s="150"/>
      <c r="P2319" s="150"/>
      <c r="Q2319" s="150"/>
      <c r="R2319" s="150"/>
      <c r="S2319" s="150"/>
      <c r="T2319" s="150"/>
      <c r="U2319" s="150"/>
      <c r="V2319" s="150"/>
      <c r="W2319" s="150"/>
      <c r="X2319" s="150"/>
      <c r="Y2319" s="150"/>
      <c r="Z2319" s="150"/>
      <c r="AA2319" s="150"/>
    </row>
    <row r="2320" spans="1:27" ht="12.75">
      <c r="A2320" s="150"/>
      <c r="B2320" s="158">
        <f t="shared" si="18"/>
        <v>2312</v>
      </c>
      <c r="C2320" s="159" t="str">
        <f ca="1">IFERROR(__xludf.DUMMYFUNCTION("""COMPUTED_VALUE"""),"Hanisah Kamsuri")</f>
        <v>Hanisah Kamsuri</v>
      </c>
      <c r="D2320" s="160" t="str">
        <f ca="1">IFERROR(__xludf.DUMMYFUNCTION("""COMPUTED_VALUE"""),"Aug 1, 2024")</f>
        <v>Aug 1, 2024</v>
      </c>
      <c r="E2320" s="160" t="str">
        <f ca="1">IFERROR(__xludf.DUMMYFUNCTION("""COMPUTED_VALUE"""),"Script 1")</f>
        <v>Script 1</v>
      </c>
      <c r="F2320" s="160"/>
      <c r="G2320" s="160"/>
      <c r="H2320" s="160"/>
      <c r="I2320" s="160"/>
      <c r="J2320" s="160"/>
      <c r="K2320" s="160"/>
      <c r="L2320" s="160" t="str">
        <f t="shared" ca="1" si="19"/>
        <v>Script 1</v>
      </c>
      <c r="M2320" s="161"/>
      <c r="N2320" s="150"/>
      <c r="O2320" s="150"/>
      <c r="P2320" s="150"/>
      <c r="Q2320" s="150"/>
      <c r="R2320" s="150"/>
      <c r="S2320" s="150"/>
      <c r="T2320" s="150"/>
      <c r="U2320" s="150"/>
      <c r="V2320" s="150"/>
      <c r="W2320" s="150"/>
      <c r="X2320" s="150"/>
      <c r="Y2320" s="150"/>
      <c r="Z2320" s="150"/>
      <c r="AA2320" s="150"/>
    </row>
    <row r="2321" spans="1:27" ht="12.75">
      <c r="A2321" s="150"/>
      <c r="B2321" s="158">
        <f t="shared" si="18"/>
        <v>2313</v>
      </c>
      <c r="C2321" s="159" t="str">
        <f ca="1">IFERROR(__xludf.DUMMYFUNCTION("""COMPUTED_VALUE"""),"Azim Alway")</f>
        <v>Azim Alway</v>
      </c>
      <c r="D2321" s="160" t="str">
        <f ca="1">IFERROR(__xludf.DUMMYFUNCTION("""COMPUTED_VALUE"""),"Aug 1, 2024")</f>
        <v>Aug 1, 2024</v>
      </c>
      <c r="E2321" s="160" t="str">
        <f ca="1">IFERROR(__xludf.DUMMYFUNCTION("""COMPUTED_VALUE"""),"Script 1")</f>
        <v>Script 1</v>
      </c>
      <c r="F2321" s="160"/>
      <c r="G2321" s="160"/>
      <c r="H2321" s="160"/>
      <c r="I2321" s="160"/>
      <c r="J2321" s="160"/>
      <c r="K2321" s="160"/>
      <c r="L2321" s="160" t="str">
        <f t="shared" ca="1" si="19"/>
        <v>Script 1</v>
      </c>
      <c r="M2321" s="161"/>
      <c r="N2321" s="150"/>
      <c r="O2321" s="150"/>
      <c r="P2321" s="150"/>
      <c r="Q2321" s="150"/>
      <c r="R2321" s="150"/>
      <c r="S2321" s="150"/>
      <c r="T2321" s="150"/>
      <c r="U2321" s="150"/>
      <c r="V2321" s="150"/>
      <c r="W2321" s="150"/>
      <c r="X2321" s="150"/>
      <c r="Y2321" s="150"/>
      <c r="Z2321" s="150"/>
      <c r="AA2321" s="150"/>
    </row>
    <row r="2322" spans="1:27" ht="12.75">
      <c r="A2322" s="150"/>
      <c r="B2322" s="158">
        <f t="shared" si="18"/>
        <v>2314</v>
      </c>
      <c r="C2322" s="159" t="str">
        <f ca="1">IFERROR(__xludf.DUMMYFUNCTION("""COMPUTED_VALUE"""),"Yasmin Mohd")</f>
        <v>Yasmin Mohd</v>
      </c>
      <c r="D2322" s="160" t="str">
        <f ca="1">IFERROR(__xludf.DUMMYFUNCTION("""COMPUTED_VALUE"""),"Aug 1, 2024")</f>
        <v>Aug 1, 2024</v>
      </c>
      <c r="E2322" s="160" t="str">
        <f ca="1">IFERROR(__xludf.DUMMYFUNCTION("""COMPUTED_VALUE"""),"Script 1")</f>
        <v>Script 1</v>
      </c>
      <c r="F2322" s="160"/>
      <c r="G2322" s="160"/>
      <c r="H2322" s="160"/>
      <c r="I2322" s="160"/>
      <c r="J2322" s="160"/>
      <c r="K2322" s="160"/>
      <c r="L2322" s="160" t="str">
        <f t="shared" ca="1" si="19"/>
        <v>Script 1</v>
      </c>
      <c r="M2322" s="161"/>
      <c r="N2322" s="150"/>
      <c r="O2322" s="150"/>
      <c r="P2322" s="150"/>
      <c r="Q2322" s="150"/>
      <c r="R2322" s="150"/>
      <c r="S2322" s="150"/>
      <c r="T2322" s="150"/>
      <c r="U2322" s="150"/>
      <c r="V2322" s="150"/>
      <c r="W2322" s="150"/>
      <c r="X2322" s="150"/>
      <c r="Y2322" s="150"/>
      <c r="Z2322" s="150"/>
      <c r="AA2322" s="150"/>
    </row>
    <row r="2323" spans="1:27" ht="12.75">
      <c r="A2323" s="150"/>
      <c r="B2323" s="158">
        <f t="shared" si="18"/>
        <v>2315</v>
      </c>
      <c r="C2323" s="159" t="str">
        <f ca="1">IFERROR(__xludf.DUMMYFUNCTION("""COMPUTED_VALUE"""),"Hanis Safia")</f>
        <v>Hanis Safia</v>
      </c>
      <c r="D2323" s="160" t="str">
        <f ca="1">IFERROR(__xludf.DUMMYFUNCTION("""COMPUTED_VALUE"""),"Aug 1, 2024")</f>
        <v>Aug 1, 2024</v>
      </c>
      <c r="E2323" s="160" t="str">
        <f ca="1">IFERROR(__xludf.DUMMYFUNCTION("""COMPUTED_VALUE"""),"Script 1")</f>
        <v>Script 1</v>
      </c>
      <c r="F2323" s="160"/>
      <c r="G2323" s="160"/>
      <c r="H2323" s="160"/>
      <c r="I2323" s="160"/>
      <c r="J2323" s="160"/>
      <c r="K2323" s="160"/>
      <c r="L2323" s="160" t="str">
        <f t="shared" ca="1" si="19"/>
        <v>Script 1</v>
      </c>
      <c r="M2323" s="161"/>
      <c r="N2323" s="150"/>
      <c r="O2323" s="150"/>
      <c r="P2323" s="150"/>
      <c r="Q2323" s="150"/>
      <c r="R2323" s="150"/>
      <c r="S2323" s="150"/>
      <c r="T2323" s="150"/>
      <c r="U2323" s="150"/>
      <c r="V2323" s="150"/>
      <c r="W2323" s="150"/>
      <c r="X2323" s="150"/>
      <c r="Y2323" s="150"/>
      <c r="Z2323" s="150"/>
      <c r="AA2323" s="150"/>
    </row>
    <row r="2324" spans="1:27" ht="12.75">
      <c r="A2324" s="150"/>
      <c r="B2324" s="158">
        <f t="shared" si="18"/>
        <v>2316</v>
      </c>
      <c r="C2324" s="159" t="str">
        <f ca="1">IFERROR(__xludf.DUMMYFUNCTION("""COMPUTED_VALUE"""),"NASRUL SHAFIQ RAZALI")</f>
        <v>NASRUL SHAFIQ RAZALI</v>
      </c>
      <c r="D2324" s="160" t="str">
        <f ca="1">IFERROR(__xludf.DUMMYFUNCTION("""COMPUTED_VALUE"""),"Aug 1, 2024")</f>
        <v>Aug 1, 2024</v>
      </c>
      <c r="E2324" s="160" t="str">
        <f ca="1">IFERROR(__xludf.DUMMYFUNCTION("""COMPUTED_VALUE"""),"Script 1")</f>
        <v>Script 1</v>
      </c>
      <c r="F2324" s="160"/>
      <c r="G2324" s="160"/>
      <c r="H2324" s="160"/>
      <c r="I2324" s="160"/>
      <c r="J2324" s="160"/>
      <c r="K2324" s="160"/>
      <c r="L2324" s="160" t="str">
        <f t="shared" ca="1" si="19"/>
        <v>Script 1</v>
      </c>
      <c r="M2324" s="161"/>
      <c r="N2324" s="150"/>
      <c r="O2324" s="150"/>
      <c r="P2324" s="150"/>
      <c r="Q2324" s="150"/>
      <c r="R2324" s="150"/>
      <c r="S2324" s="150"/>
      <c r="T2324" s="150"/>
      <c r="U2324" s="150"/>
      <c r="V2324" s="150"/>
      <c r="W2324" s="150"/>
      <c r="X2324" s="150"/>
      <c r="Y2324" s="150"/>
      <c r="Z2324" s="150"/>
      <c r="AA2324" s="150"/>
    </row>
    <row r="2325" spans="1:27" ht="12.75">
      <c r="A2325" s="150"/>
      <c r="B2325" s="158">
        <f t="shared" si="18"/>
        <v>2317</v>
      </c>
      <c r="C2325" s="159" t="str">
        <f ca="1">IFERROR(__xludf.DUMMYFUNCTION("""COMPUTED_VALUE"""),"Hariz Harun")</f>
        <v>Hariz Harun</v>
      </c>
      <c r="D2325" s="160" t="str">
        <f ca="1">IFERROR(__xludf.DUMMYFUNCTION("""COMPUTED_VALUE"""),"Aug 1, 2024")</f>
        <v>Aug 1, 2024</v>
      </c>
      <c r="E2325" s="160" t="str">
        <f ca="1">IFERROR(__xludf.DUMMYFUNCTION("""COMPUTED_VALUE"""),"Script 1")</f>
        <v>Script 1</v>
      </c>
      <c r="F2325" s="160"/>
      <c r="G2325" s="160"/>
      <c r="H2325" s="160"/>
      <c r="I2325" s="160"/>
      <c r="J2325" s="160"/>
      <c r="K2325" s="160"/>
      <c r="L2325" s="160" t="str">
        <f t="shared" ca="1" si="19"/>
        <v>Script 1</v>
      </c>
      <c r="M2325" s="161"/>
      <c r="N2325" s="150"/>
      <c r="O2325" s="150"/>
      <c r="P2325" s="150"/>
      <c r="Q2325" s="150"/>
      <c r="R2325" s="150"/>
      <c r="S2325" s="150"/>
      <c r="T2325" s="150"/>
      <c r="U2325" s="150"/>
      <c r="V2325" s="150"/>
      <c r="W2325" s="150"/>
      <c r="X2325" s="150"/>
      <c r="Y2325" s="150"/>
      <c r="Z2325" s="150"/>
      <c r="AA2325" s="150"/>
    </row>
    <row r="2326" spans="1:27" ht="12.75">
      <c r="A2326" s="150"/>
      <c r="B2326" s="158">
        <f t="shared" si="18"/>
        <v>2318</v>
      </c>
      <c r="C2326" s="159" t="str">
        <f ca="1">IFERROR(__xludf.DUMMYFUNCTION("""COMPUTED_VALUE"""),"Muhammad Ali Hashemi bin Ahmad Nizar")</f>
        <v>Muhammad Ali Hashemi bin Ahmad Nizar</v>
      </c>
      <c r="D2326" s="160" t="str">
        <f ca="1">IFERROR(__xludf.DUMMYFUNCTION("""COMPUTED_VALUE"""),"Aug 1, 2024")</f>
        <v>Aug 1, 2024</v>
      </c>
      <c r="E2326" s="160" t="str">
        <f ca="1">IFERROR(__xludf.DUMMYFUNCTION("""COMPUTED_VALUE"""),"Script 1")</f>
        <v>Script 1</v>
      </c>
      <c r="F2326" s="160"/>
      <c r="G2326" s="160"/>
      <c r="H2326" s="160"/>
      <c r="I2326" s="160"/>
      <c r="J2326" s="160"/>
      <c r="K2326" s="160"/>
      <c r="L2326" s="160" t="str">
        <f t="shared" ca="1" si="19"/>
        <v>Script 1</v>
      </c>
      <c r="M2326" s="161"/>
      <c r="N2326" s="150"/>
      <c r="O2326" s="150"/>
      <c r="P2326" s="150"/>
      <c r="Q2326" s="150"/>
      <c r="R2326" s="150"/>
      <c r="S2326" s="150"/>
      <c r="T2326" s="150"/>
      <c r="U2326" s="150"/>
      <c r="V2326" s="150"/>
      <c r="W2326" s="150"/>
      <c r="X2326" s="150"/>
      <c r="Y2326" s="150"/>
      <c r="Z2326" s="150"/>
      <c r="AA2326" s="150"/>
    </row>
    <row r="2327" spans="1:27" ht="12.75">
      <c r="A2327" s="150"/>
      <c r="B2327" s="158">
        <f t="shared" si="18"/>
        <v>2319</v>
      </c>
      <c r="C2327" s="159" t="str">
        <f ca="1">IFERROR(__xludf.DUMMYFUNCTION("""COMPUTED_VALUE"""),"Mohammad Farhan Norhisham")</f>
        <v>Mohammad Farhan Norhisham</v>
      </c>
      <c r="D2327" s="160" t="str">
        <f ca="1">IFERROR(__xludf.DUMMYFUNCTION("""COMPUTED_VALUE"""),"Aug 1, 2024")</f>
        <v>Aug 1, 2024</v>
      </c>
      <c r="E2327" s="160" t="str">
        <f ca="1">IFERROR(__xludf.DUMMYFUNCTION("""COMPUTED_VALUE"""),"Script 1")</f>
        <v>Script 1</v>
      </c>
      <c r="F2327" s="160"/>
      <c r="G2327" s="160"/>
      <c r="H2327" s="160"/>
      <c r="I2327" s="160"/>
      <c r="J2327" s="160"/>
      <c r="K2327" s="160"/>
      <c r="L2327" s="160" t="str">
        <f t="shared" ca="1" si="19"/>
        <v>Script 1</v>
      </c>
      <c r="M2327" s="161"/>
      <c r="N2327" s="150"/>
      <c r="O2327" s="150"/>
      <c r="P2327" s="150"/>
      <c r="Q2327" s="150"/>
      <c r="R2327" s="150"/>
      <c r="S2327" s="150"/>
      <c r="T2327" s="150"/>
      <c r="U2327" s="150"/>
      <c r="V2327" s="150"/>
      <c r="W2327" s="150"/>
      <c r="X2327" s="150"/>
      <c r="Y2327" s="150"/>
      <c r="Z2327" s="150"/>
      <c r="AA2327" s="150"/>
    </row>
    <row r="2328" spans="1:27" ht="12.75">
      <c r="A2328" s="150"/>
      <c r="B2328" s="158">
        <f t="shared" si="18"/>
        <v>2320</v>
      </c>
      <c r="C2328" s="159" t="str">
        <f ca="1">IFERROR(__xludf.DUMMYFUNCTION("""COMPUTED_VALUE"""),"Ahmad Nabil")</f>
        <v>Ahmad Nabil</v>
      </c>
      <c r="D2328" s="160" t="str">
        <f ca="1">IFERROR(__xludf.DUMMYFUNCTION("""COMPUTED_VALUE"""),"Aug 1, 2024")</f>
        <v>Aug 1, 2024</v>
      </c>
      <c r="E2328" s="160" t="str">
        <f ca="1">IFERROR(__xludf.DUMMYFUNCTION("""COMPUTED_VALUE"""),"Script 1")</f>
        <v>Script 1</v>
      </c>
      <c r="F2328" s="160"/>
      <c r="G2328" s="160"/>
      <c r="H2328" s="160"/>
      <c r="I2328" s="160"/>
      <c r="J2328" s="160"/>
      <c r="K2328" s="160"/>
      <c r="L2328" s="160" t="str">
        <f t="shared" ca="1" si="19"/>
        <v>Script 1</v>
      </c>
      <c r="M2328" s="161"/>
      <c r="N2328" s="150"/>
      <c r="O2328" s="150"/>
      <c r="P2328" s="150"/>
      <c r="Q2328" s="150"/>
      <c r="R2328" s="150"/>
      <c r="S2328" s="150"/>
      <c r="T2328" s="150"/>
      <c r="U2328" s="150"/>
      <c r="V2328" s="150"/>
      <c r="W2328" s="150"/>
      <c r="X2328" s="150"/>
      <c r="Y2328" s="150"/>
      <c r="Z2328" s="150"/>
      <c r="AA2328" s="150"/>
    </row>
    <row r="2329" spans="1:27" ht="12.75">
      <c r="A2329" s="150"/>
      <c r="B2329" s="158">
        <f t="shared" si="18"/>
        <v>2321</v>
      </c>
      <c r="C2329" s="159" t="str">
        <f ca="1">IFERROR(__xludf.DUMMYFUNCTION("""COMPUTED_VALUE"""),"Megat Nazirul Syahmi")</f>
        <v>Megat Nazirul Syahmi</v>
      </c>
      <c r="D2329" s="160" t="str">
        <f ca="1">IFERROR(__xludf.DUMMYFUNCTION("""COMPUTED_VALUE"""),"Aug 1, 2024")</f>
        <v>Aug 1, 2024</v>
      </c>
      <c r="E2329" s="160" t="str">
        <f ca="1">IFERROR(__xludf.DUMMYFUNCTION("""COMPUTED_VALUE"""),"Script 1")</f>
        <v>Script 1</v>
      </c>
      <c r="F2329" s="160"/>
      <c r="G2329" s="160"/>
      <c r="H2329" s="160"/>
      <c r="I2329" s="160"/>
      <c r="J2329" s="160"/>
      <c r="K2329" s="160"/>
      <c r="L2329" s="160" t="str">
        <f t="shared" ca="1" si="19"/>
        <v>Script 1</v>
      </c>
      <c r="M2329" s="161"/>
      <c r="N2329" s="150"/>
      <c r="O2329" s="150"/>
      <c r="P2329" s="150"/>
      <c r="Q2329" s="150"/>
      <c r="R2329" s="150"/>
      <c r="S2329" s="150"/>
      <c r="T2329" s="150"/>
      <c r="U2329" s="150"/>
      <c r="V2329" s="150"/>
      <c r="W2329" s="150"/>
      <c r="X2329" s="150"/>
      <c r="Y2329" s="150"/>
      <c r="Z2329" s="150"/>
      <c r="AA2329" s="150"/>
    </row>
    <row r="2330" spans="1:27" ht="12.75">
      <c r="A2330" s="150"/>
      <c r="B2330" s="158">
        <f t="shared" si="18"/>
        <v>2322</v>
      </c>
      <c r="C2330" s="159" t="str">
        <f ca="1">IFERROR(__xludf.DUMMYFUNCTION("""COMPUTED_VALUE"""),"Mustaqim Mansor")</f>
        <v>Mustaqim Mansor</v>
      </c>
      <c r="D2330" s="160" t="str">
        <f ca="1">IFERROR(__xludf.DUMMYFUNCTION("""COMPUTED_VALUE"""),"Aug 1, 2024")</f>
        <v>Aug 1, 2024</v>
      </c>
      <c r="E2330" s="160" t="str">
        <f ca="1">IFERROR(__xludf.DUMMYFUNCTION("""COMPUTED_VALUE"""),"Script 1")</f>
        <v>Script 1</v>
      </c>
      <c r="F2330" s="160"/>
      <c r="G2330" s="160"/>
      <c r="H2330" s="160"/>
      <c r="I2330" s="160"/>
      <c r="J2330" s="160"/>
      <c r="K2330" s="160"/>
      <c r="L2330" s="160" t="str">
        <f t="shared" ca="1" si="19"/>
        <v>Script 1</v>
      </c>
      <c r="M2330" s="161"/>
      <c r="N2330" s="150"/>
      <c r="O2330" s="150"/>
      <c r="P2330" s="150"/>
      <c r="Q2330" s="150"/>
      <c r="R2330" s="150"/>
      <c r="S2330" s="150"/>
      <c r="T2330" s="150"/>
      <c r="U2330" s="150"/>
      <c r="V2330" s="150"/>
      <c r="W2330" s="150"/>
      <c r="X2330" s="150"/>
      <c r="Y2330" s="150"/>
      <c r="Z2330" s="150"/>
      <c r="AA2330" s="150"/>
    </row>
    <row r="2331" spans="1:27" ht="12.75">
      <c r="A2331" s="150"/>
      <c r="B2331" s="158">
        <f t="shared" si="18"/>
        <v>2323</v>
      </c>
      <c r="C2331" s="159" t="str">
        <f ca="1">IFERROR(__xludf.DUMMYFUNCTION("""COMPUTED_VALUE"""),"Ivana Nur Farrisya Binti Rozlan")</f>
        <v>Ivana Nur Farrisya Binti Rozlan</v>
      </c>
      <c r="D2331" s="160" t="str">
        <f ca="1">IFERROR(__xludf.DUMMYFUNCTION("""COMPUTED_VALUE"""),"Aug 1, 2024")</f>
        <v>Aug 1, 2024</v>
      </c>
      <c r="E2331" s="160" t="str">
        <f ca="1">IFERROR(__xludf.DUMMYFUNCTION("""COMPUTED_VALUE"""),"Script 1")</f>
        <v>Script 1</v>
      </c>
      <c r="F2331" s="160"/>
      <c r="G2331" s="160"/>
      <c r="H2331" s="160"/>
      <c r="I2331" s="160"/>
      <c r="J2331" s="160"/>
      <c r="K2331" s="160"/>
      <c r="L2331" s="160" t="str">
        <f t="shared" ca="1" si="19"/>
        <v>Script 1</v>
      </c>
      <c r="M2331" s="161"/>
      <c r="N2331" s="150"/>
      <c r="O2331" s="150"/>
      <c r="P2331" s="150"/>
      <c r="Q2331" s="150"/>
      <c r="R2331" s="150"/>
      <c r="S2331" s="150"/>
      <c r="T2331" s="150"/>
      <c r="U2331" s="150"/>
      <c r="V2331" s="150"/>
      <c r="W2331" s="150"/>
      <c r="X2331" s="150"/>
      <c r="Y2331" s="150"/>
      <c r="Z2331" s="150"/>
      <c r="AA2331" s="150"/>
    </row>
    <row r="2332" spans="1:27" ht="12.75">
      <c r="A2332" s="150"/>
      <c r="B2332" s="158">
        <f t="shared" si="18"/>
        <v>2324</v>
      </c>
      <c r="C2332" s="159" t="str">
        <f ca="1">IFERROR(__xludf.DUMMYFUNCTION("""COMPUTED_VALUE"""),"Noor Haizan Adnan")</f>
        <v>Noor Haizan Adnan</v>
      </c>
      <c r="D2332" s="160" t="str">
        <f ca="1">IFERROR(__xludf.DUMMYFUNCTION("""COMPUTED_VALUE"""),"Aug 1, 2024")</f>
        <v>Aug 1, 2024</v>
      </c>
      <c r="E2332" s="160" t="str">
        <f ca="1">IFERROR(__xludf.DUMMYFUNCTION("""COMPUTED_VALUE"""),"Script 1")</f>
        <v>Script 1</v>
      </c>
      <c r="F2332" s="160"/>
      <c r="G2332" s="160"/>
      <c r="H2332" s="160"/>
      <c r="I2332" s="160"/>
      <c r="J2332" s="160"/>
      <c r="K2332" s="160"/>
      <c r="L2332" s="160" t="str">
        <f t="shared" ca="1" si="19"/>
        <v>Script 1</v>
      </c>
      <c r="M2332" s="161"/>
      <c r="N2332" s="150"/>
      <c r="O2332" s="150"/>
      <c r="P2332" s="150"/>
      <c r="Q2332" s="150"/>
      <c r="R2332" s="150"/>
      <c r="S2332" s="150"/>
      <c r="T2332" s="150"/>
      <c r="U2332" s="150"/>
      <c r="V2332" s="150"/>
      <c r="W2332" s="150"/>
      <c r="X2332" s="150"/>
      <c r="Y2332" s="150"/>
      <c r="Z2332" s="150"/>
      <c r="AA2332" s="150"/>
    </row>
    <row r="2333" spans="1:27" ht="12.75">
      <c r="A2333" s="150"/>
      <c r="B2333" s="158">
        <f t="shared" si="18"/>
        <v>2325</v>
      </c>
      <c r="C2333" s="159" t="str">
        <f ca="1">IFERROR(__xludf.DUMMYFUNCTION("""COMPUTED_VALUE"""),"Adam Haris Ashraf")</f>
        <v>Adam Haris Ashraf</v>
      </c>
      <c r="D2333" s="160" t="str">
        <f ca="1">IFERROR(__xludf.DUMMYFUNCTION("""COMPUTED_VALUE"""),"Aug 1, 2024")</f>
        <v>Aug 1, 2024</v>
      </c>
      <c r="E2333" s="160" t="str">
        <f ca="1">IFERROR(__xludf.DUMMYFUNCTION("""COMPUTED_VALUE"""),"Script 1")</f>
        <v>Script 1</v>
      </c>
      <c r="F2333" s="160"/>
      <c r="G2333" s="160"/>
      <c r="H2333" s="160"/>
      <c r="I2333" s="160"/>
      <c r="J2333" s="160"/>
      <c r="K2333" s="160"/>
      <c r="L2333" s="160" t="str">
        <f t="shared" ca="1" si="19"/>
        <v>Script 1</v>
      </c>
      <c r="M2333" s="161"/>
      <c r="N2333" s="150"/>
      <c r="O2333" s="150"/>
      <c r="P2333" s="150"/>
      <c r="Q2333" s="150"/>
      <c r="R2333" s="150"/>
      <c r="S2333" s="150"/>
      <c r="T2333" s="150"/>
      <c r="U2333" s="150"/>
      <c r="V2333" s="150"/>
      <c r="W2333" s="150"/>
      <c r="X2333" s="150"/>
      <c r="Y2333" s="150"/>
      <c r="Z2333" s="150"/>
      <c r="AA2333" s="150"/>
    </row>
    <row r="2334" spans="1:27" ht="12.75">
      <c r="A2334" s="150"/>
      <c r="B2334" s="158">
        <f t="shared" si="18"/>
        <v>2326</v>
      </c>
      <c r="C2334" s="159" t="str">
        <f ca="1">IFERROR(__xludf.DUMMYFUNCTION("""COMPUTED_VALUE"""),"Atirah Mustafa")</f>
        <v>Atirah Mustafa</v>
      </c>
      <c r="D2334" s="160" t="str">
        <f ca="1">IFERROR(__xludf.DUMMYFUNCTION("""COMPUTED_VALUE"""),"Aug 1, 2024")</f>
        <v>Aug 1, 2024</v>
      </c>
      <c r="E2334" s="160" t="str">
        <f ca="1">IFERROR(__xludf.DUMMYFUNCTION("""COMPUTED_VALUE"""),"Script 1")</f>
        <v>Script 1</v>
      </c>
      <c r="F2334" s="160"/>
      <c r="G2334" s="160"/>
      <c r="H2334" s="160"/>
      <c r="I2334" s="160"/>
      <c r="J2334" s="160"/>
      <c r="K2334" s="160"/>
      <c r="L2334" s="160" t="str">
        <f t="shared" ca="1" si="19"/>
        <v>Script 1</v>
      </c>
      <c r="M2334" s="161"/>
      <c r="N2334" s="150"/>
      <c r="O2334" s="150"/>
      <c r="P2334" s="150"/>
      <c r="Q2334" s="150"/>
      <c r="R2334" s="150"/>
      <c r="S2334" s="150"/>
      <c r="T2334" s="150"/>
      <c r="U2334" s="150"/>
      <c r="V2334" s="150"/>
      <c r="W2334" s="150"/>
      <c r="X2334" s="150"/>
      <c r="Y2334" s="150"/>
      <c r="Z2334" s="150"/>
      <c r="AA2334" s="150"/>
    </row>
    <row r="2335" spans="1:27" ht="12.75">
      <c r="A2335" s="150"/>
      <c r="B2335" s="158">
        <f t="shared" si="18"/>
        <v>2327</v>
      </c>
      <c r="C2335" s="159" t="str">
        <f ca="1">IFERROR(__xludf.DUMMYFUNCTION("""COMPUTED_VALUE"""),"Kamal Kharazi Khairuzin")</f>
        <v>Kamal Kharazi Khairuzin</v>
      </c>
      <c r="D2335" s="160" t="str">
        <f ca="1">IFERROR(__xludf.DUMMYFUNCTION("""COMPUTED_VALUE"""),"Aug 1, 2024")</f>
        <v>Aug 1, 2024</v>
      </c>
      <c r="E2335" s="160" t="str">
        <f ca="1">IFERROR(__xludf.DUMMYFUNCTION("""COMPUTED_VALUE"""),"Script 1")</f>
        <v>Script 1</v>
      </c>
      <c r="F2335" s="160"/>
      <c r="G2335" s="160"/>
      <c r="H2335" s="160"/>
      <c r="I2335" s="160"/>
      <c r="J2335" s="160"/>
      <c r="K2335" s="160"/>
      <c r="L2335" s="160" t="str">
        <f t="shared" ca="1" si="19"/>
        <v>Script 1</v>
      </c>
      <c r="M2335" s="161"/>
      <c r="N2335" s="150"/>
      <c r="O2335" s="150"/>
      <c r="P2335" s="150"/>
      <c r="Q2335" s="150"/>
      <c r="R2335" s="150"/>
      <c r="S2335" s="150"/>
      <c r="T2335" s="150"/>
      <c r="U2335" s="150"/>
      <c r="V2335" s="150"/>
      <c r="W2335" s="150"/>
      <c r="X2335" s="150"/>
      <c r="Y2335" s="150"/>
      <c r="Z2335" s="150"/>
      <c r="AA2335" s="150"/>
    </row>
    <row r="2336" spans="1:27" ht="12.75">
      <c r="A2336" s="150"/>
      <c r="B2336" s="158">
        <f t="shared" si="18"/>
        <v>2328</v>
      </c>
      <c r="C2336" s="159" t="str">
        <f ca="1">IFERROR(__xludf.DUMMYFUNCTION("""COMPUTED_VALUE"""),"Muhammad Taqieyyuddin Bin Mohd Tajuddin")</f>
        <v>Muhammad Taqieyyuddin Bin Mohd Tajuddin</v>
      </c>
      <c r="D2336" s="160" t="str">
        <f ca="1">IFERROR(__xludf.DUMMYFUNCTION("""COMPUTED_VALUE"""),"Aug 1, 2024")</f>
        <v>Aug 1, 2024</v>
      </c>
      <c r="E2336" s="160" t="str">
        <f ca="1">IFERROR(__xludf.DUMMYFUNCTION("""COMPUTED_VALUE"""),"Script 1")</f>
        <v>Script 1</v>
      </c>
      <c r="F2336" s="160"/>
      <c r="G2336" s="160"/>
      <c r="H2336" s="160"/>
      <c r="I2336" s="160"/>
      <c r="J2336" s="160"/>
      <c r="K2336" s="160"/>
      <c r="L2336" s="160" t="str">
        <f t="shared" ca="1" si="19"/>
        <v>Script 1</v>
      </c>
      <c r="M2336" s="161"/>
      <c r="N2336" s="150"/>
      <c r="O2336" s="150"/>
      <c r="P2336" s="150"/>
      <c r="Q2336" s="150"/>
      <c r="R2336" s="150"/>
      <c r="S2336" s="150"/>
      <c r="T2336" s="150"/>
      <c r="U2336" s="150"/>
      <c r="V2336" s="150"/>
      <c r="W2336" s="150"/>
      <c r="X2336" s="150"/>
      <c r="Y2336" s="150"/>
      <c r="Z2336" s="150"/>
      <c r="AA2336" s="150"/>
    </row>
    <row r="2337" spans="1:27" ht="12.75">
      <c r="A2337" s="150"/>
      <c r="B2337" s="158">
        <f t="shared" si="18"/>
        <v>2329</v>
      </c>
      <c r="C2337" s="159" t="str">
        <f ca="1">IFERROR(__xludf.DUMMYFUNCTION("""COMPUTED_VALUE"""),"Muhamad Faiz")</f>
        <v>Muhamad Faiz</v>
      </c>
      <c r="D2337" s="160" t="str">
        <f ca="1">IFERROR(__xludf.DUMMYFUNCTION("""COMPUTED_VALUE"""),"Aug 1, 2024")</f>
        <v>Aug 1, 2024</v>
      </c>
      <c r="E2337" s="160" t="str">
        <f ca="1">IFERROR(__xludf.DUMMYFUNCTION("""COMPUTED_VALUE"""),"Script 1")</f>
        <v>Script 1</v>
      </c>
      <c r="F2337" s="160"/>
      <c r="G2337" s="160"/>
      <c r="H2337" s="160"/>
      <c r="I2337" s="160"/>
      <c r="J2337" s="160"/>
      <c r="K2337" s="160"/>
      <c r="L2337" s="160" t="str">
        <f t="shared" ca="1" si="19"/>
        <v>Script 1</v>
      </c>
      <c r="M2337" s="161"/>
      <c r="N2337" s="150"/>
      <c r="O2337" s="150"/>
      <c r="P2337" s="150"/>
      <c r="Q2337" s="150"/>
      <c r="R2337" s="150"/>
      <c r="S2337" s="150"/>
      <c r="T2337" s="150"/>
      <c r="U2337" s="150"/>
      <c r="V2337" s="150"/>
      <c r="W2337" s="150"/>
      <c r="X2337" s="150"/>
      <c r="Y2337" s="150"/>
      <c r="Z2337" s="150"/>
      <c r="AA2337" s="150"/>
    </row>
    <row r="2338" spans="1:27" ht="12.75">
      <c r="A2338" s="150"/>
      <c r="B2338" s="158">
        <f t="shared" si="18"/>
        <v>2330</v>
      </c>
      <c r="C2338" s="159" t="str">
        <f ca="1">IFERROR(__xludf.DUMMYFUNCTION("""COMPUTED_VALUE"""),"Aliff Firdaus")</f>
        <v>Aliff Firdaus</v>
      </c>
      <c r="D2338" s="160" t="str">
        <f ca="1">IFERROR(__xludf.DUMMYFUNCTION("""COMPUTED_VALUE"""),"Aug 1, 2024")</f>
        <v>Aug 1, 2024</v>
      </c>
      <c r="E2338" s="160" t="str">
        <f ca="1">IFERROR(__xludf.DUMMYFUNCTION("""COMPUTED_VALUE"""),"Script 1")</f>
        <v>Script 1</v>
      </c>
      <c r="F2338" s="160"/>
      <c r="G2338" s="160"/>
      <c r="H2338" s="160"/>
      <c r="I2338" s="160"/>
      <c r="J2338" s="160"/>
      <c r="K2338" s="160"/>
      <c r="L2338" s="160" t="str">
        <f t="shared" ca="1" si="19"/>
        <v>Script 1</v>
      </c>
      <c r="M2338" s="161"/>
      <c r="N2338" s="150"/>
      <c r="O2338" s="150"/>
      <c r="P2338" s="150"/>
      <c r="Q2338" s="150"/>
      <c r="R2338" s="150"/>
      <c r="S2338" s="150"/>
      <c r="T2338" s="150"/>
      <c r="U2338" s="150"/>
      <c r="V2338" s="150"/>
      <c r="W2338" s="150"/>
      <c r="X2338" s="150"/>
      <c r="Y2338" s="150"/>
      <c r="Z2338" s="150"/>
      <c r="AA2338" s="150"/>
    </row>
    <row r="2339" spans="1:27" ht="12.75">
      <c r="A2339" s="150"/>
      <c r="B2339" s="158">
        <f t="shared" si="18"/>
        <v>2331</v>
      </c>
      <c r="C2339" s="159" t="str">
        <f ca="1">IFERROR(__xludf.DUMMYFUNCTION("""COMPUTED_VALUE"""),"Ain Nur Farhana Zakaria")</f>
        <v>Ain Nur Farhana Zakaria</v>
      </c>
      <c r="D2339" s="160" t="str">
        <f ca="1">IFERROR(__xludf.DUMMYFUNCTION("""COMPUTED_VALUE"""),"Jul 26, 2024")</f>
        <v>Jul 26, 2024</v>
      </c>
      <c r="E2339" s="160" t="str">
        <f ca="1">IFERROR(__xludf.DUMMYFUNCTION("""COMPUTED_VALUE"""),"Script 1")</f>
        <v>Script 1</v>
      </c>
      <c r="F2339" s="160"/>
      <c r="G2339" s="160"/>
      <c r="H2339" s="160"/>
      <c r="I2339" s="160"/>
      <c r="J2339" s="160"/>
      <c r="K2339" s="160"/>
      <c r="L2339" s="160" t="str">
        <f t="shared" ca="1" si="19"/>
        <v>Script 1</v>
      </c>
      <c r="M2339" s="161"/>
      <c r="N2339" s="150"/>
      <c r="O2339" s="150"/>
      <c r="P2339" s="150"/>
      <c r="Q2339" s="150"/>
      <c r="R2339" s="150"/>
      <c r="S2339" s="150"/>
      <c r="T2339" s="150"/>
      <c r="U2339" s="150"/>
      <c r="V2339" s="150"/>
      <c r="W2339" s="150"/>
      <c r="X2339" s="150"/>
      <c r="Y2339" s="150"/>
      <c r="Z2339" s="150"/>
      <c r="AA2339" s="150"/>
    </row>
    <row r="2340" spans="1:27" ht="12.75">
      <c r="A2340" s="150"/>
      <c r="B2340" s="158">
        <f t="shared" si="18"/>
        <v>2332</v>
      </c>
      <c r="C2340" s="159" t="str">
        <f ca="1">IFERROR(__xludf.DUMMYFUNCTION("""COMPUTED_VALUE"""),"Iylia Juhanis Jumaat")</f>
        <v>Iylia Juhanis Jumaat</v>
      </c>
      <c r="D2340" s="160" t="str">
        <f ca="1">IFERROR(__xludf.DUMMYFUNCTION("""COMPUTED_VALUE"""),"Jul 26, 2024")</f>
        <v>Jul 26, 2024</v>
      </c>
      <c r="E2340" s="160" t="str">
        <f ca="1">IFERROR(__xludf.DUMMYFUNCTION("""COMPUTED_VALUE"""),"Script 1")</f>
        <v>Script 1</v>
      </c>
      <c r="F2340" s="160"/>
      <c r="G2340" s="160"/>
      <c r="H2340" s="160"/>
      <c r="I2340" s="160"/>
      <c r="J2340" s="160"/>
      <c r="K2340" s="160"/>
      <c r="L2340" s="160" t="str">
        <f t="shared" ca="1" si="19"/>
        <v>Script 1</v>
      </c>
      <c r="M2340" s="161"/>
      <c r="N2340" s="150"/>
      <c r="O2340" s="150"/>
      <c r="P2340" s="150"/>
      <c r="Q2340" s="150"/>
      <c r="R2340" s="150"/>
      <c r="S2340" s="150"/>
      <c r="T2340" s="150"/>
      <c r="U2340" s="150"/>
      <c r="V2340" s="150"/>
      <c r="W2340" s="150"/>
      <c r="X2340" s="150"/>
      <c r="Y2340" s="150"/>
      <c r="Z2340" s="150"/>
      <c r="AA2340" s="150"/>
    </row>
    <row r="2341" spans="1:27" ht="12.75">
      <c r="A2341" s="150"/>
      <c r="B2341" s="158">
        <f t="shared" si="18"/>
        <v>2333</v>
      </c>
      <c r="C2341" s="159" t="str">
        <f ca="1">IFERROR(__xludf.DUMMYFUNCTION("""COMPUTED_VALUE"""),"MUHAMMAD HAZIQ IMRAN BIN HASNOL IMRAN")</f>
        <v>MUHAMMAD HAZIQ IMRAN BIN HASNOL IMRAN</v>
      </c>
      <c r="D2341" s="160" t="str">
        <f ca="1">IFERROR(__xludf.DUMMYFUNCTION("""COMPUTED_VALUE"""),"Jul 26, 2024")</f>
        <v>Jul 26, 2024</v>
      </c>
      <c r="E2341" s="160" t="str">
        <f ca="1">IFERROR(__xludf.DUMMYFUNCTION("""COMPUTED_VALUE"""),"Script 1")</f>
        <v>Script 1</v>
      </c>
      <c r="F2341" s="160"/>
      <c r="G2341" s="160"/>
      <c r="H2341" s="160"/>
      <c r="I2341" s="160"/>
      <c r="J2341" s="160"/>
      <c r="K2341" s="160"/>
      <c r="L2341" s="160" t="str">
        <f t="shared" ca="1" si="19"/>
        <v>Script 1</v>
      </c>
      <c r="M2341" s="161"/>
      <c r="N2341" s="150"/>
      <c r="O2341" s="150"/>
      <c r="P2341" s="150"/>
      <c r="Q2341" s="150"/>
      <c r="R2341" s="150"/>
      <c r="S2341" s="150"/>
      <c r="T2341" s="150"/>
      <c r="U2341" s="150"/>
      <c r="V2341" s="150"/>
      <c r="W2341" s="150"/>
      <c r="X2341" s="150"/>
      <c r="Y2341" s="150"/>
      <c r="Z2341" s="150"/>
      <c r="AA2341" s="150"/>
    </row>
    <row r="2342" spans="1:27" ht="12.75">
      <c r="A2342" s="150"/>
      <c r="B2342" s="158">
        <f t="shared" si="18"/>
        <v>2334</v>
      </c>
      <c r="C2342" s="159" t="str">
        <f ca="1">IFERROR(__xludf.DUMMYFUNCTION("""COMPUTED_VALUE"""),"Nur Fatihah")</f>
        <v>Nur Fatihah</v>
      </c>
      <c r="D2342" s="160" t="str">
        <f ca="1">IFERROR(__xludf.DUMMYFUNCTION("""COMPUTED_VALUE"""),"Jul 26, 2024")</f>
        <v>Jul 26, 2024</v>
      </c>
      <c r="E2342" s="160" t="str">
        <f ca="1">IFERROR(__xludf.DUMMYFUNCTION("""COMPUTED_VALUE"""),"Script 1")</f>
        <v>Script 1</v>
      </c>
      <c r="F2342" s="160"/>
      <c r="G2342" s="160"/>
      <c r="H2342" s="160"/>
      <c r="I2342" s="160"/>
      <c r="J2342" s="160"/>
      <c r="K2342" s="160"/>
      <c r="L2342" s="160" t="str">
        <f t="shared" ca="1" si="19"/>
        <v>Script 1</v>
      </c>
      <c r="M2342" s="161"/>
      <c r="N2342" s="150"/>
      <c r="O2342" s="150"/>
      <c r="P2342" s="150"/>
      <c r="Q2342" s="150"/>
      <c r="R2342" s="150"/>
      <c r="S2342" s="150"/>
      <c r="T2342" s="150"/>
      <c r="U2342" s="150"/>
      <c r="V2342" s="150"/>
      <c r="W2342" s="150"/>
      <c r="X2342" s="150"/>
      <c r="Y2342" s="150"/>
      <c r="Z2342" s="150"/>
      <c r="AA2342" s="150"/>
    </row>
    <row r="2343" spans="1:27" ht="12.75">
      <c r="A2343" s="150"/>
      <c r="B2343" s="158">
        <f t="shared" si="18"/>
        <v>2335</v>
      </c>
      <c r="C2343" s="159" t="str">
        <f ca="1">IFERROR(__xludf.DUMMYFUNCTION("""COMPUTED_VALUE"""),"Fatihah Zulkifli")</f>
        <v>Fatihah Zulkifli</v>
      </c>
      <c r="D2343" s="160" t="str">
        <f ca="1">IFERROR(__xludf.DUMMYFUNCTION("""COMPUTED_VALUE"""),"Jul 26, 2024")</f>
        <v>Jul 26, 2024</v>
      </c>
      <c r="E2343" s="160" t="str">
        <f ca="1">IFERROR(__xludf.DUMMYFUNCTION("""COMPUTED_VALUE"""),"Script 1")</f>
        <v>Script 1</v>
      </c>
      <c r="F2343" s="160"/>
      <c r="G2343" s="160"/>
      <c r="H2343" s="160"/>
      <c r="I2343" s="160"/>
      <c r="J2343" s="160"/>
      <c r="K2343" s="160"/>
      <c r="L2343" s="160" t="str">
        <f t="shared" ca="1" si="19"/>
        <v>Script 1</v>
      </c>
      <c r="M2343" s="161"/>
      <c r="N2343" s="150"/>
      <c r="O2343" s="150"/>
      <c r="P2343" s="150"/>
      <c r="Q2343" s="150"/>
      <c r="R2343" s="150"/>
      <c r="S2343" s="150"/>
      <c r="T2343" s="150"/>
      <c r="U2343" s="150"/>
      <c r="V2343" s="150"/>
      <c r="W2343" s="150"/>
      <c r="X2343" s="150"/>
      <c r="Y2343" s="150"/>
      <c r="Z2343" s="150"/>
      <c r="AA2343" s="150"/>
    </row>
    <row r="2344" spans="1:27" ht="12.75">
      <c r="A2344" s="150"/>
      <c r="B2344" s="158">
        <f t="shared" si="18"/>
        <v>2336</v>
      </c>
      <c r="C2344" s="159" t="str">
        <f ca="1">IFERROR(__xludf.DUMMYFUNCTION("""COMPUTED_VALUE"""),"Putra Hakimmuddin Wahid")</f>
        <v>Putra Hakimmuddin Wahid</v>
      </c>
      <c r="D2344" s="160" t="str">
        <f ca="1">IFERROR(__xludf.DUMMYFUNCTION("""COMPUTED_VALUE"""),"Jul 26, 2024")</f>
        <v>Jul 26, 2024</v>
      </c>
      <c r="E2344" s="160" t="str">
        <f ca="1">IFERROR(__xludf.DUMMYFUNCTION("""COMPUTED_VALUE"""),"Script 1")</f>
        <v>Script 1</v>
      </c>
      <c r="F2344" s="160"/>
      <c r="G2344" s="160"/>
      <c r="H2344" s="160"/>
      <c r="I2344" s="160"/>
      <c r="J2344" s="160"/>
      <c r="K2344" s="160"/>
      <c r="L2344" s="160" t="str">
        <f t="shared" ca="1" si="19"/>
        <v>Script 1</v>
      </c>
      <c r="M2344" s="161"/>
      <c r="N2344" s="150"/>
      <c r="O2344" s="150"/>
      <c r="P2344" s="150"/>
      <c r="Q2344" s="150"/>
      <c r="R2344" s="150"/>
      <c r="S2344" s="150"/>
      <c r="T2344" s="150"/>
      <c r="U2344" s="150"/>
      <c r="V2344" s="150"/>
      <c r="W2344" s="150"/>
      <c r="X2344" s="150"/>
      <c r="Y2344" s="150"/>
      <c r="Z2344" s="150"/>
      <c r="AA2344" s="150"/>
    </row>
    <row r="2345" spans="1:27" ht="12.75">
      <c r="A2345" s="150"/>
      <c r="B2345" s="158">
        <f t="shared" si="18"/>
        <v>2337</v>
      </c>
      <c r="C2345" s="159" t="str">
        <f ca="1">IFERROR(__xludf.DUMMYFUNCTION("""COMPUTED_VALUE"""),"Khatijah Azman, CPA(M)")</f>
        <v>Khatijah Azman, CPA(M)</v>
      </c>
      <c r="D2345" s="160" t="str">
        <f ca="1">IFERROR(__xludf.DUMMYFUNCTION("""COMPUTED_VALUE"""),"Jul 26, 2024")</f>
        <v>Jul 26, 2024</v>
      </c>
      <c r="E2345" s="160" t="str">
        <f ca="1">IFERROR(__xludf.DUMMYFUNCTION("""COMPUTED_VALUE"""),"Script 1")</f>
        <v>Script 1</v>
      </c>
      <c r="F2345" s="160"/>
      <c r="G2345" s="160"/>
      <c r="H2345" s="160"/>
      <c r="I2345" s="160"/>
      <c r="J2345" s="160"/>
      <c r="K2345" s="160"/>
      <c r="L2345" s="160" t="str">
        <f t="shared" ca="1" si="19"/>
        <v>Script 1</v>
      </c>
      <c r="M2345" s="161"/>
      <c r="N2345" s="150"/>
      <c r="O2345" s="150"/>
      <c r="P2345" s="150"/>
      <c r="Q2345" s="150"/>
      <c r="R2345" s="150"/>
      <c r="S2345" s="150"/>
      <c r="T2345" s="150"/>
      <c r="U2345" s="150"/>
      <c r="V2345" s="150"/>
      <c r="W2345" s="150"/>
      <c r="X2345" s="150"/>
      <c r="Y2345" s="150"/>
      <c r="Z2345" s="150"/>
      <c r="AA2345" s="150"/>
    </row>
    <row r="2346" spans="1:27" ht="12.75">
      <c r="A2346" s="150"/>
      <c r="B2346" s="158">
        <f t="shared" si="18"/>
        <v>2338</v>
      </c>
      <c r="C2346" s="159" t="str">
        <f ca="1">IFERROR(__xludf.DUMMYFUNCTION("""COMPUTED_VALUE"""),"Zakwan Zahit")</f>
        <v>Zakwan Zahit</v>
      </c>
      <c r="D2346" s="160" t="str">
        <f ca="1">IFERROR(__xludf.DUMMYFUNCTION("""COMPUTED_VALUE"""),"Jul 26, 2024")</f>
        <v>Jul 26, 2024</v>
      </c>
      <c r="E2346" s="160" t="str">
        <f ca="1">IFERROR(__xludf.DUMMYFUNCTION("""COMPUTED_VALUE"""),"Script 1")</f>
        <v>Script 1</v>
      </c>
      <c r="F2346" s="160"/>
      <c r="G2346" s="160"/>
      <c r="H2346" s="160"/>
      <c r="I2346" s="160"/>
      <c r="J2346" s="160"/>
      <c r="K2346" s="160"/>
      <c r="L2346" s="160" t="str">
        <f t="shared" ca="1" si="19"/>
        <v>Script 1</v>
      </c>
      <c r="M2346" s="161"/>
      <c r="N2346" s="150"/>
      <c r="O2346" s="150"/>
      <c r="P2346" s="150"/>
      <c r="Q2346" s="150"/>
      <c r="R2346" s="150"/>
      <c r="S2346" s="150"/>
      <c r="T2346" s="150"/>
      <c r="U2346" s="150"/>
      <c r="V2346" s="150"/>
      <c r="W2346" s="150"/>
      <c r="X2346" s="150"/>
      <c r="Y2346" s="150"/>
      <c r="Z2346" s="150"/>
      <c r="AA2346" s="150"/>
    </row>
    <row r="2347" spans="1:27" ht="12.75">
      <c r="A2347" s="150"/>
      <c r="B2347" s="158">
        <f t="shared" si="18"/>
        <v>2339</v>
      </c>
      <c r="C2347" s="159" t="str">
        <f ca="1">IFERROR(__xludf.DUMMYFUNCTION("""COMPUTED_VALUE"""),"Nurul Shafiqa Aqila Rudzuanazmi")</f>
        <v>Nurul Shafiqa Aqila Rudzuanazmi</v>
      </c>
      <c r="D2347" s="160" t="str">
        <f ca="1">IFERROR(__xludf.DUMMYFUNCTION("""COMPUTED_VALUE"""),"Jul 26, 2024")</f>
        <v>Jul 26, 2024</v>
      </c>
      <c r="E2347" s="160" t="str">
        <f ca="1">IFERROR(__xludf.DUMMYFUNCTION("""COMPUTED_VALUE"""),"Script 1")</f>
        <v>Script 1</v>
      </c>
      <c r="F2347" s="160"/>
      <c r="G2347" s="160"/>
      <c r="H2347" s="160"/>
      <c r="I2347" s="160"/>
      <c r="J2347" s="160"/>
      <c r="K2347" s="160"/>
      <c r="L2347" s="160" t="str">
        <f t="shared" ca="1" si="19"/>
        <v>Script 1</v>
      </c>
      <c r="M2347" s="161"/>
      <c r="N2347" s="150"/>
      <c r="O2347" s="150"/>
      <c r="P2347" s="150"/>
      <c r="Q2347" s="150"/>
      <c r="R2347" s="150"/>
      <c r="S2347" s="150"/>
      <c r="T2347" s="150"/>
      <c r="U2347" s="150"/>
      <c r="V2347" s="150"/>
      <c r="W2347" s="150"/>
      <c r="X2347" s="150"/>
      <c r="Y2347" s="150"/>
      <c r="Z2347" s="150"/>
      <c r="AA2347" s="150"/>
    </row>
    <row r="2348" spans="1:27" ht="12.75">
      <c r="A2348" s="150"/>
      <c r="B2348" s="158">
        <f t="shared" si="18"/>
        <v>2340</v>
      </c>
      <c r="C2348" s="159" t="str">
        <f ca="1">IFERROR(__xludf.DUMMYFUNCTION("""COMPUTED_VALUE"""),"Diyanah Khairulzan")</f>
        <v>Diyanah Khairulzan</v>
      </c>
      <c r="D2348" s="160" t="str">
        <f ca="1">IFERROR(__xludf.DUMMYFUNCTION("""COMPUTED_VALUE"""),"Jul 26, 2024")</f>
        <v>Jul 26, 2024</v>
      </c>
      <c r="E2348" s="160" t="str">
        <f ca="1">IFERROR(__xludf.DUMMYFUNCTION("""COMPUTED_VALUE"""),"Script 1")</f>
        <v>Script 1</v>
      </c>
      <c r="F2348" s="160"/>
      <c r="G2348" s="160"/>
      <c r="H2348" s="160"/>
      <c r="I2348" s="160"/>
      <c r="J2348" s="160"/>
      <c r="K2348" s="160"/>
      <c r="L2348" s="160" t="str">
        <f t="shared" ca="1" si="19"/>
        <v>Script 1</v>
      </c>
      <c r="M2348" s="161"/>
      <c r="N2348" s="150"/>
      <c r="O2348" s="150"/>
      <c r="P2348" s="150"/>
      <c r="Q2348" s="150"/>
      <c r="R2348" s="150"/>
      <c r="S2348" s="150"/>
      <c r="T2348" s="150"/>
      <c r="U2348" s="150"/>
      <c r="V2348" s="150"/>
      <c r="W2348" s="150"/>
      <c r="X2348" s="150"/>
      <c r="Y2348" s="150"/>
      <c r="Z2348" s="150"/>
      <c r="AA2348" s="150"/>
    </row>
    <row r="2349" spans="1:27" ht="12.75">
      <c r="A2349" s="150"/>
      <c r="B2349" s="158">
        <f t="shared" si="18"/>
        <v>2341</v>
      </c>
      <c r="C2349" s="159" t="str">
        <f ca="1">IFERROR(__xludf.DUMMYFUNCTION("""COMPUTED_VALUE"""),"Mohamad Rasydan Hakimi Mohd.Rozi")</f>
        <v>Mohamad Rasydan Hakimi Mohd.Rozi</v>
      </c>
      <c r="D2349" s="160" t="str">
        <f ca="1">IFERROR(__xludf.DUMMYFUNCTION("""COMPUTED_VALUE"""),"Jul 26, 2024")</f>
        <v>Jul 26, 2024</v>
      </c>
      <c r="E2349" s="160" t="str">
        <f ca="1">IFERROR(__xludf.DUMMYFUNCTION("""COMPUTED_VALUE"""),"Script 1")</f>
        <v>Script 1</v>
      </c>
      <c r="F2349" s="160"/>
      <c r="G2349" s="160"/>
      <c r="H2349" s="160"/>
      <c r="I2349" s="160"/>
      <c r="J2349" s="160"/>
      <c r="K2349" s="160"/>
      <c r="L2349" s="160" t="str">
        <f t="shared" ca="1" si="19"/>
        <v>Script 1</v>
      </c>
      <c r="M2349" s="161"/>
      <c r="N2349" s="150"/>
      <c r="O2349" s="150"/>
      <c r="P2349" s="150"/>
      <c r="Q2349" s="150"/>
      <c r="R2349" s="150"/>
      <c r="S2349" s="150"/>
      <c r="T2349" s="150"/>
      <c r="U2349" s="150"/>
      <c r="V2349" s="150"/>
      <c r="W2349" s="150"/>
      <c r="X2349" s="150"/>
      <c r="Y2349" s="150"/>
      <c r="Z2349" s="150"/>
      <c r="AA2349" s="150"/>
    </row>
    <row r="2350" spans="1:27" ht="12.75">
      <c r="A2350" s="150"/>
      <c r="B2350" s="158">
        <f t="shared" si="18"/>
        <v>2342</v>
      </c>
      <c r="C2350" s="159" t="str">
        <f ca="1">IFERROR(__xludf.DUMMYFUNCTION("""COMPUTED_VALUE"""),"LUQMAN ARIEF")</f>
        <v>LUQMAN ARIEF</v>
      </c>
      <c r="D2350" s="160" t="str">
        <f ca="1">IFERROR(__xludf.DUMMYFUNCTION("""COMPUTED_VALUE"""),"Jul 26, 2024")</f>
        <v>Jul 26, 2024</v>
      </c>
      <c r="E2350" s="160" t="str">
        <f ca="1">IFERROR(__xludf.DUMMYFUNCTION("""COMPUTED_VALUE"""),"Script 1")</f>
        <v>Script 1</v>
      </c>
      <c r="F2350" s="160"/>
      <c r="G2350" s="160"/>
      <c r="H2350" s="160"/>
      <c r="I2350" s="160"/>
      <c r="J2350" s="160"/>
      <c r="K2350" s="160"/>
      <c r="L2350" s="160" t="str">
        <f t="shared" ca="1" si="19"/>
        <v>Script 1</v>
      </c>
      <c r="M2350" s="161"/>
      <c r="N2350" s="150"/>
      <c r="O2350" s="150"/>
      <c r="P2350" s="150"/>
      <c r="Q2350" s="150"/>
      <c r="R2350" s="150"/>
      <c r="S2350" s="150"/>
      <c r="T2350" s="150"/>
      <c r="U2350" s="150"/>
      <c r="V2350" s="150"/>
      <c r="W2350" s="150"/>
      <c r="X2350" s="150"/>
      <c r="Y2350" s="150"/>
      <c r="Z2350" s="150"/>
      <c r="AA2350" s="150"/>
    </row>
    <row r="2351" spans="1:27" ht="12.75">
      <c r="A2351" s="150"/>
      <c r="B2351" s="158">
        <f t="shared" si="18"/>
        <v>2343</v>
      </c>
      <c r="C2351" s="159" t="str">
        <f ca="1">IFERROR(__xludf.DUMMYFUNCTION("""COMPUTED_VALUE"""),"Muhammad Afif Ikhwan Mohd Afandi")</f>
        <v>Muhammad Afif Ikhwan Mohd Afandi</v>
      </c>
      <c r="D2351" s="160" t="str">
        <f ca="1">IFERROR(__xludf.DUMMYFUNCTION("""COMPUTED_VALUE"""),"Jul 26, 2024")</f>
        <v>Jul 26, 2024</v>
      </c>
      <c r="E2351" s="160" t="str">
        <f ca="1">IFERROR(__xludf.DUMMYFUNCTION("""COMPUTED_VALUE"""),"Script 1")</f>
        <v>Script 1</v>
      </c>
      <c r="F2351" s="160"/>
      <c r="G2351" s="160"/>
      <c r="H2351" s="160"/>
      <c r="I2351" s="160"/>
      <c r="J2351" s="160"/>
      <c r="K2351" s="160"/>
      <c r="L2351" s="160" t="str">
        <f t="shared" ca="1" si="19"/>
        <v>Script 1</v>
      </c>
      <c r="M2351" s="161"/>
      <c r="N2351" s="150"/>
      <c r="O2351" s="150"/>
      <c r="P2351" s="150"/>
      <c r="Q2351" s="150"/>
      <c r="R2351" s="150"/>
      <c r="S2351" s="150"/>
      <c r="T2351" s="150"/>
      <c r="U2351" s="150"/>
      <c r="V2351" s="150"/>
      <c r="W2351" s="150"/>
      <c r="X2351" s="150"/>
      <c r="Y2351" s="150"/>
      <c r="Z2351" s="150"/>
      <c r="AA2351" s="150"/>
    </row>
    <row r="2352" spans="1:27" ht="12.75">
      <c r="A2352" s="150"/>
      <c r="B2352" s="158">
        <f t="shared" si="18"/>
        <v>2344</v>
      </c>
      <c r="C2352" s="159" t="str">
        <f ca="1">IFERROR(__xludf.DUMMYFUNCTION("""COMPUTED_VALUE"""),"Muhammad Muntazar Bin Hairi")</f>
        <v>Muhammad Muntazar Bin Hairi</v>
      </c>
      <c r="D2352" s="160" t="str">
        <f ca="1">IFERROR(__xludf.DUMMYFUNCTION("""COMPUTED_VALUE"""),"Jul 26, 2024")</f>
        <v>Jul 26, 2024</v>
      </c>
      <c r="E2352" s="160" t="str">
        <f ca="1">IFERROR(__xludf.DUMMYFUNCTION("""COMPUTED_VALUE"""),"Script 1")</f>
        <v>Script 1</v>
      </c>
      <c r="F2352" s="160"/>
      <c r="G2352" s="160"/>
      <c r="H2352" s="160"/>
      <c r="I2352" s="160"/>
      <c r="J2352" s="160"/>
      <c r="K2352" s="160"/>
      <c r="L2352" s="160" t="str">
        <f t="shared" ca="1" si="19"/>
        <v>Script 1</v>
      </c>
      <c r="M2352" s="161"/>
      <c r="N2352" s="150"/>
      <c r="O2352" s="150"/>
      <c r="P2352" s="150"/>
      <c r="Q2352" s="150"/>
      <c r="R2352" s="150"/>
      <c r="S2352" s="150"/>
      <c r="T2352" s="150"/>
      <c r="U2352" s="150"/>
      <c r="V2352" s="150"/>
      <c r="W2352" s="150"/>
      <c r="X2352" s="150"/>
      <c r="Y2352" s="150"/>
      <c r="Z2352" s="150"/>
      <c r="AA2352" s="150"/>
    </row>
    <row r="2353" spans="1:27" ht="12.75">
      <c r="A2353" s="150"/>
      <c r="B2353" s="158">
        <f t="shared" si="18"/>
        <v>2345</v>
      </c>
      <c r="C2353" s="159" t="str">
        <f ca="1">IFERROR(__xludf.DUMMYFUNCTION("""COMPUTED_VALUE"""),"SITI NURMAISARAH FAKRUL AZWAN")</f>
        <v>SITI NURMAISARAH FAKRUL AZWAN</v>
      </c>
      <c r="D2353" s="160" t="str">
        <f ca="1">IFERROR(__xludf.DUMMYFUNCTION("""COMPUTED_VALUE"""),"Jul 26, 2024")</f>
        <v>Jul 26, 2024</v>
      </c>
      <c r="E2353" s="160" t="str">
        <f ca="1">IFERROR(__xludf.DUMMYFUNCTION("""COMPUTED_VALUE"""),"Script 1")</f>
        <v>Script 1</v>
      </c>
      <c r="F2353" s="160"/>
      <c r="G2353" s="160"/>
      <c r="H2353" s="160"/>
      <c r="I2353" s="160"/>
      <c r="J2353" s="160"/>
      <c r="K2353" s="160"/>
      <c r="L2353" s="160" t="str">
        <f t="shared" ca="1" si="19"/>
        <v>Script 1</v>
      </c>
      <c r="M2353" s="161"/>
      <c r="N2353" s="150"/>
      <c r="O2353" s="150"/>
      <c r="P2353" s="150"/>
      <c r="Q2353" s="150"/>
      <c r="R2353" s="150"/>
      <c r="S2353" s="150"/>
      <c r="T2353" s="150"/>
      <c r="U2353" s="150"/>
      <c r="V2353" s="150"/>
      <c r="W2353" s="150"/>
      <c r="X2353" s="150"/>
      <c r="Y2353" s="150"/>
      <c r="Z2353" s="150"/>
      <c r="AA2353" s="150"/>
    </row>
    <row r="2354" spans="1:27" ht="12.75">
      <c r="A2354" s="150"/>
      <c r="B2354" s="158">
        <f t="shared" si="18"/>
        <v>2346</v>
      </c>
      <c r="C2354" s="159" t="str">
        <f ca="1">IFERROR(__xludf.DUMMYFUNCTION("""COMPUTED_VALUE"""),"Asrol Helmi Mohamad")</f>
        <v>Asrol Helmi Mohamad</v>
      </c>
      <c r="D2354" s="160" t="str">
        <f ca="1">IFERROR(__xludf.DUMMYFUNCTION("""COMPUTED_VALUE"""),"Jul 26, 2024")</f>
        <v>Jul 26, 2024</v>
      </c>
      <c r="E2354" s="160" t="str">
        <f ca="1">IFERROR(__xludf.DUMMYFUNCTION("""COMPUTED_VALUE"""),"Script 1")</f>
        <v>Script 1</v>
      </c>
      <c r="F2354" s="160"/>
      <c r="G2354" s="160"/>
      <c r="H2354" s="160"/>
      <c r="I2354" s="160"/>
      <c r="J2354" s="160"/>
      <c r="K2354" s="160"/>
      <c r="L2354" s="160" t="str">
        <f t="shared" ca="1" si="19"/>
        <v>Script 1</v>
      </c>
      <c r="M2354" s="161"/>
      <c r="N2354" s="150"/>
      <c r="O2354" s="150"/>
      <c r="P2354" s="150"/>
      <c r="Q2354" s="150"/>
      <c r="R2354" s="150"/>
      <c r="S2354" s="150"/>
      <c r="T2354" s="150"/>
      <c r="U2354" s="150"/>
      <c r="V2354" s="150"/>
      <c r="W2354" s="150"/>
      <c r="X2354" s="150"/>
      <c r="Y2354" s="150"/>
      <c r="Z2354" s="150"/>
      <c r="AA2354" s="150"/>
    </row>
    <row r="2355" spans="1:27" ht="12.75">
      <c r="A2355" s="150"/>
      <c r="B2355" s="158">
        <f t="shared" si="18"/>
        <v>2347</v>
      </c>
      <c r="C2355" s="159" t="str">
        <f ca="1">IFERROR(__xludf.DUMMYFUNCTION("""COMPUTED_VALUE"""),"Muhammad Nabil bin Mat Zinan")</f>
        <v>Muhammad Nabil bin Mat Zinan</v>
      </c>
      <c r="D2355" s="160" t="str">
        <f ca="1">IFERROR(__xludf.DUMMYFUNCTION("""COMPUTED_VALUE"""),"Jul 25, 2024")</f>
        <v>Jul 25, 2024</v>
      </c>
      <c r="E2355" s="160" t="str">
        <f ca="1">IFERROR(__xludf.DUMMYFUNCTION("""COMPUTED_VALUE"""),"Script 1")</f>
        <v>Script 1</v>
      </c>
      <c r="F2355" s="160"/>
      <c r="G2355" s="160"/>
      <c r="H2355" s="160"/>
      <c r="I2355" s="160"/>
      <c r="J2355" s="160"/>
      <c r="K2355" s="160"/>
      <c r="L2355" s="160" t="str">
        <f t="shared" ca="1" si="19"/>
        <v>Script 1</v>
      </c>
      <c r="M2355" s="161"/>
      <c r="N2355" s="150"/>
      <c r="O2355" s="150"/>
      <c r="P2355" s="150"/>
      <c r="Q2355" s="150"/>
      <c r="R2355" s="150"/>
      <c r="S2355" s="150"/>
      <c r="T2355" s="150"/>
      <c r="U2355" s="150"/>
      <c r="V2355" s="150"/>
      <c r="W2355" s="150"/>
      <c r="X2355" s="150"/>
      <c r="Y2355" s="150"/>
      <c r="Z2355" s="150"/>
      <c r="AA2355" s="150"/>
    </row>
    <row r="2356" spans="1:27" ht="12.75">
      <c r="A2356" s="150"/>
      <c r="B2356" s="158">
        <f t="shared" si="18"/>
        <v>2348</v>
      </c>
      <c r="C2356" s="159" t="str">
        <f ca="1">IFERROR(__xludf.DUMMYFUNCTION("""COMPUTED_VALUE"""),"Nadhira Syazwani")</f>
        <v>Nadhira Syazwani</v>
      </c>
      <c r="D2356" s="160" t="str">
        <f ca="1">IFERROR(__xludf.DUMMYFUNCTION("""COMPUTED_VALUE"""),"Jul 25, 2024")</f>
        <v>Jul 25, 2024</v>
      </c>
      <c r="E2356" s="160" t="str">
        <f ca="1">IFERROR(__xludf.DUMMYFUNCTION("""COMPUTED_VALUE"""),"Script 1")</f>
        <v>Script 1</v>
      </c>
      <c r="F2356" s="160"/>
      <c r="G2356" s="160"/>
      <c r="H2356" s="160"/>
      <c r="I2356" s="160"/>
      <c r="J2356" s="160"/>
      <c r="K2356" s="160"/>
      <c r="L2356" s="160" t="str">
        <f t="shared" ca="1" si="19"/>
        <v>Script 1</v>
      </c>
      <c r="M2356" s="161"/>
      <c r="N2356" s="150"/>
      <c r="O2356" s="150"/>
      <c r="P2356" s="150"/>
      <c r="Q2356" s="150"/>
      <c r="R2356" s="150"/>
      <c r="S2356" s="150"/>
      <c r="T2356" s="150"/>
      <c r="U2356" s="150"/>
      <c r="V2356" s="150"/>
      <c r="W2356" s="150"/>
      <c r="X2356" s="150"/>
      <c r="Y2356" s="150"/>
      <c r="Z2356" s="150"/>
      <c r="AA2356" s="150"/>
    </row>
    <row r="2357" spans="1:27" ht="12.75">
      <c r="A2357" s="150"/>
      <c r="B2357" s="158">
        <f t="shared" si="18"/>
        <v>2349</v>
      </c>
      <c r="C2357" s="159" t="str">
        <f ca="1">IFERROR(__xludf.DUMMYFUNCTION("""COMPUTED_VALUE"""),"Muhammad Fahmi bin Ramzi")</f>
        <v>Muhammad Fahmi bin Ramzi</v>
      </c>
      <c r="D2357" s="160" t="str">
        <f ca="1">IFERROR(__xludf.DUMMYFUNCTION("""COMPUTED_VALUE"""),"Jul 25, 2024")</f>
        <v>Jul 25, 2024</v>
      </c>
      <c r="E2357" s="160" t="str">
        <f ca="1">IFERROR(__xludf.DUMMYFUNCTION("""COMPUTED_VALUE"""),"Script 1")</f>
        <v>Script 1</v>
      </c>
      <c r="F2357" s="160"/>
      <c r="G2357" s="160"/>
      <c r="H2357" s="160"/>
      <c r="I2357" s="160"/>
      <c r="J2357" s="160"/>
      <c r="K2357" s="160"/>
      <c r="L2357" s="160" t="str">
        <f t="shared" ca="1" si="19"/>
        <v>Script 1</v>
      </c>
      <c r="M2357" s="161"/>
      <c r="N2357" s="150"/>
      <c r="O2357" s="150"/>
      <c r="P2357" s="150"/>
      <c r="Q2357" s="150"/>
      <c r="R2357" s="150"/>
      <c r="S2357" s="150"/>
      <c r="T2357" s="150"/>
      <c r="U2357" s="150"/>
      <c r="V2357" s="150"/>
      <c r="W2357" s="150"/>
      <c r="X2357" s="150"/>
      <c r="Y2357" s="150"/>
      <c r="Z2357" s="150"/>
      <c r="AA2357" s="150"/>
    </row>
    <row r="2358" spans="1:27" ht="12.75">
      <c r="A2358" s="150"/>
      <c r="B2358" s="158">
        <f t="shared" si="18"/>
        <v>2350</v>
      </c>
      <c r="C2358" s="159" t="str">
        <f ca="1">IFERROR(__xludf.DUMMYFUNCTION("""COMPUTED_VALUE"""),"Natasya Jasbindar")</f>
        <v>Natasya Jasbindar</v>
      </c>
      <c r="D2358" s="160" t="str">
        <f ca="1">IFERROR(__xludf.DUMMYFUNCTION("""COMPUTED_VALUE"""),"Jul 25, 2024")</f>
        <v>Jul 25, 2024</v>
      </c>
      <c r="E2358" s="160" t="str">
        <f ca="1">IFERROR(__xludf.DUMMYFUNCTION("""COMPUTED_VALUE"""),"Script 1")</f>
        <v>Script 1</v>
      </c>
      <c r="F2358" s="160"/>
      <c r="G2358" s="160"/>
      <c r="H2358" s="160"/>
      <c r="I2358" s="160"/>
      <c r="J2358" s="160"/>
      <c r="K2358" s="160"/>
      <c r="L2358" s="160" t="str">
        <f t="shared" ca="1" si="19"/>
        <v>Script 1</v>
      </c>
      <c r="M2358" s="161"/>
      <c r="N2358" s="150"/>
      <c r="O2358" s="150"/>
      <c r="P2358" s="150"/>
      <c r="Q2358" s="150"/>
      <c r="R2358" s="150"/>
      <c r="S2358" s="150"/>
      <c r="T2358" s="150"/>
      <c r="U2358" s="150"/>
      <c r="V2358" s="150"/>
      <c r="W2358" s="150"/>
      <c r="X2358" s="150"/>
      <c r="Y2358" s="150"/>
      <c r="Z2358" s="150"/>
      <c r="AA2358" s="150"/>
    </row>
    <row r="2359" spans="1:27" ht="12.75">
      <c r="A2359" s="150"/>
      <c r="B2359" s="158">
        <f t="shared" si="18"/>
        <v>2351</v>
      </c>
      <c r="C2359" s="159" t="str">
        <f ca="1">IFERROR(__xludf.DUMMYFUNCTION("""COMPUTED_VALUE"""),"Nuranis Hurin")</f>
        <v>Nuranis Hurin</v>
      </c>
      <c r="D2359" s="160" t="str">
        <f ca="1">IFERROR(__xludf.DUMMYFUNCTION("""COMPUTED_VALUE"""),"Jul 25, 2024")</f>
        <v>Jul 25, 2024</v>
      </c>
      <c r="E2359" s="160" t="str">
        <f ca="1">IFERROR(__xludf.DUMMYFUNCTION("""COMPUTED_VALUE"""),"Script 1")</f>
        <v>Script 1</v>
      </c>
      <c r="F2359" s="160"/>
      <c r="G2359" s="160"/>
      <c r="H2359" s="160"/>
      <c r="I2359" s="160"/>
      <c r="J2359" s="160"/>
      <c r="K2359" s="160"/>
      <c r="L2359" s="160" t="str">
        <f t="shared" ca="1" si="19"/>
        <v>Script 1</v>
      </c>
      <c r="M2359" s="161"/>
      <c r="N2359" s="150"/>
      <c r="O2359" s="150"/>
      <c r="P2359" s="150"/>
      <c r="Q2359" s="150"/>
      <c r="R2359" s="150"/>
      <c r="S2359" s="150"/>
      <c r="T2359" s="150"/>
      <c r="U2359" s="150"/>
      <c r="V2359" s="150"/>
      <c r="W2359" s="150"/>
      <c r="X2359" s="150"/>
      <c r="Y2359" s="150"/>
      <c r="Z2359" s="150"/>
      <c r="AA2359" s="150"/>
    </row>
    <row r="2360" spans="1:27" ht="12.75">
      <c r="A2360" s="150"/>
      <c r="B2360" s="158">
        <f t="shared" si="18"/>
        <v>2352</v>
      </c>
      <c r="C2360" s="159" t="str">
        <f ca="1">IFERROR(__xludf.DUMMYFUNCTION("""COMPUTED_VALUE"""),"Muhammad Nidzam")</f>
        <v>Muhammad Nidzam</v>
      </c>
      <c r="D2360" s="160" t="str">
        <f ca="1">IFERROR(__xludf.DUMMYFUNCTION("""COMPUTED_VALUE"""),"Jul 25, 2024")</f>
        <v>Jul 25, 2024</v>
      </c>
      <c r="E2360" s="160" t="str">
        <f ca="1">IFERROR(__xludf.DUMMYFUNCTION("""COMPUTED_VALUE"""),"Script 1")</f>
        <v>Script 1</v>
      </c>
      <c r="F2360" s="160"/>
      <c r="G2360" s="160"/>
      <c r="H2360" s="160"/>
      <c r="I2360" s="160"/>
      <c r="J2360" s="160"/>
      <c r="K2360" s="160"/>
      <c r="L2360" s="160" t="str">
        <f t="shared" ca="1" si="19"/>
        <v>Script 1</v>
      </c>
      <c r="M2360" s="161"/>
      <c r="N2360" s="150"/>
      <c r="O2360" s="150"/>
      <c r="P2360" s="150"/>
      <c r="Q2360" s="150"/>
      <c r="R2360" s="150"/>
      <c r="S2360" s="150"/>
      <c r="T2360" s="150"/>
      <c r="U2360" s="150"/>
      <c r="V2360" s="150"/>
      <c r="W2360" s="150"/>
      <c r="X2360" s="150"/>
      <c r="Y2360" s="150"/>
      <c r="Z2360" s="150"/>
      <c r="AA2360" s="150"/>
    </row>
    <row r="2361" spans="1:27" ht="12.75">
      <c r="A2361" s="150"/>
      <c r="B2361" s="158">
        <f t="shared" si="18"/>
        <v>2353</v>
      </c>
      <c r="C2361" s="159" t="str">
        <f ca="1">IFERROR(__xludf.DUMMYFUNCTION("""COMPUTED_VALUE"""),"Athirah Uzair")</f>
        <v>Athirah Uzair</v>
      </c>
      <c r="D2361" s="160" t="str">
        <f ca="1">IFERROR(__xludf.DUMMYFUNCTION("""COMPUTED_VALUE"""),"Jul 25, 2024")</f>
        <v>Jul 25, 2024</v>
      </c>
      <c r="E2361" s="160" t="str">
        <f ca="1">IFERROR(__xludf.DUMMYFUNCTION("""COMPUTED_VALUE"""),"Script 1")</f>
        <v>Script 1</v>
      </c>
      <c r="F2361" s="160"/>
      <c r="G2361" s="160"/>
      <c r="H2361" s="160"/>
      <c r="I2361" s="160"/>
      <c r="J2361" s="160"/>
      <c r="K2361" s="160"/>
      <c r="L2361" s="160" t="str">
        <f t="shared" ca="1" si="19"/>
        <v>Script 1</v>
      </c>
      <c r="M2361" s="161"/>
      <c r="N2361" s="150"/>
      <c r="O2361" s="150"/>
      <c r="P2361" s="150"/>
      <c r="Q2361" s="150"/>
      <c r="R2361" s="150"/>
      <c r="S2361" s="150"/>
      <c r="T2361" s="150"/>
      <c r="U2361" s="150"/>
      <c r="V2361" s="150"/>
      <c r="W2361" s="150"/>
      <c r="X2361" s="150"/>
      <c r="Y2361" s="150"/>
      <c r="Z2361" s="150"/>
      <c r="AA2361" s="150"/>
    </row>
    <row r="2362" spans="1:27" ht="12.75">
      <c r="A2362" s="150"/>
      <c r="B2362" s="158">
        <f t="shared" si="18"/>
        <v>2354</v>
      </c>
      <c r="C2362" s="159" t="str">
        <f ca="1">IFERROR(__xludf.DUMMYFUNCTION("""COMPUTED_VALUE"""),"Uwaiss Shahar")</f>
        <v>Uwaiss Shahar</v>
      </c>
      <c r="D2362" s="160" t="str">
        <f ca="1">IFERROR(__xludf.DUMMYFUNCTION("""COMPUTED_VALUE"""),"Jul 25, 2024")</f>
        <v>Jul 25, 2024</v>
      </c>
      <c r="E2362" s="160" t="str">
        <f ca="1">IFERROR(__xludf.DUMMYFUNCTION("""COMPUTED_VALUE"""),"Script 1")</f>
        <v>Script 1</v>
      </c>
      <c r="F2362" s="160"/>
      <c r="G2362" s="160"/>
      <c r="H2362" s="160"/>
      <c r="I2362" s="160"/>
      <c r="J2362" s="160"/>
      <c r="K2362" s="160"/>
      <c r="L2362" s="160" t="str">
        <f t="shared" ca="1" si="19"/>
        <v>Script 1</v>
      </c>
      <c r="M2362" s="161"/>
      <c r="N2362" s="150"/>
      <c r="O2362" s="150"/>
      <c r="P2362" s="150"/>
      <c r="Q2362" s="150"/>
      <c r="R2362" s="150"/>
      <c r="S2362" s="150"/>
      <c r="T2362" s="150"/>
      <c r="U2362" s="150"/>
      <c r="V2362" s="150"/>
      <c r="W2362" s="150"/>
      <c r="X2362" s="150"/>
      <c r="Y2362" s="150"/>
      <c r="Z2362" s="150"/>
      <c r="AA2362" s="150"/>
    </row>
    <row r="2363" spans="1:27" ht="12.75">
      <c r="A2363" s="150"/>
      <c r="B2363" s="158">
        <f t="shared" si="18"/>
        <v>2355</v>
      </c>
      <c r="C2363" s="159" t="str">
        <f ca="1">IFERROR(__xludf.DUMMYFUNCTION("""COMPUTED_VALUE"""),"Azizul Faizi Khairil Faizi")</f>
        <v>Azizul Faizi Khairil Faizi</v>
      </c>
      <c r="D2363" s="160" t="str">
        <f ca="1">IFERROR(__xludf.DUMMYFUNCTION("""COMPUTED_VALUE"""),"Jul 25, 2024")</f>
        <v>Jul 25, 2024</v>
      </c>
      <c r="E2363" s="160" t="str">
        <f ca="1">IFERROR(__xludf.DUMMYFUNCTION("""COMPUTED_VALUE"""),"Script 1")</f>
        <v>Script 1</v>
      </c>
      <c r="F2363" s="160"/>
      <c r="G2363" s="160"/>
      <c r="H2363" s="160"/>
      <c r="I2363" s="160"/>
      <c r="J2363" s="160"/>
      <c r="K2363" s="160"/>
      <c r="L2363" s="160" t="str">
        <f t="shared" ca="1" si="19"/>
        <v>Script 1</v>
      </c>
      <c r="M2363" s="161"/>
      <c r="N2363" s="150"/>
      <c r="O2363" s="150"/>
      <c r="P2363" s="150"/>
      <c r="Q2363" s="150"/>
      <c r="R2363" s="150"/>
      <c r="S2363" s="150"/>
      <c r="T2363" s="150"/>
      <c r="U2363" s="150"/>
      <c r="V2363" s="150"/>
      <c r="W2363" s="150"/>
      <c r="X2363" s="150"/>
      <c r="Y2363" s="150"/>
      <c r="Z2363" s="150"/>
      <c r="AA2363" s="150"/>
    </row>
    <row r="2364" spans="1:27" ht="12.75">
      <c r="A2364" s="150"/>
      <c r="B2364" s="158">
        <f t="shared" si="18"/>
        <v>2356</v>
      </c>
      <c r="C2364" s="159" t="str">
        <f ca="1">IFERROR(__xludf.DUMMYFUNCTION("""COMPUTED_VALUE"""),"NUR HAZLYN AZHAR")</f>
        <v>NUR HAZLYN AZHAR</v>
      </c>
      <c r="D2364" s="160" t="str">
        <f ca="1">IFERROR(__xludf.DUMMYFUNCTION("""COMPUTED_VALUE"""),"Jul 25, 2024")</f>
        <v>Jul 25, 2024</v>
      </c>
      <c r="E2364" s="160" t="str">
        <f ca="1">IFERROR(__xludf.DUMMYFUNCTION("""COMPUTED_VALUE"""),"Script 1")</f>
        <v>Script 1</v>
      </c>
      <c r="F2364" s="160"/>
      <c r="G2364" s="160"/>
      <c r="H2364" s="160"/>
      <c r="I2364" s="160"/>
      <c r="J2364" s="160"/>
      <c r="K2364" s="160"/>
      <c r="L2364" s="160" t="str">
        <f t="shared" ca="1" si="19"/>
        <v>Script 1</v>
      </c>
      <c r="M2364" s="161"/>
      <c r="N2364" s="150"/>
      <c r="O2364" s="150"/>
      <c r="P2364" s="150"/>
      <c r="Q2364" s="150"/>
      <c r="R2364" s="150"/>
      <c r="S2364" s="150"/>
      <c r="T2364" s="150"/>
      <c r="U2364" s="150"/>
      <c r="V2364" s="150"/>
      <c r="W2364" s="150"/>
      <c r="X2364" s="150"/>
      <c r="Y2364" s="150"/>
      <c r="Z2364" s="150"/>
      <c r="AA2364" s="150"/>
    </row>
    <row r="2365" spans="1:27" ht="12.75">
      <c r="A2365" s="150"/>
      <c r="B2365" s="158">
        <f t="shared" si="18"/>
        <v>2357</v>
      </c>
      <c r="C2365" s="159" t="str">
        <f ca="1">IFERROR(__xludf.DUMMYFUNCTION("""COMPUTED_VALUE"""),"Aliff Irsyad")</f>
        <v>Aliff Irsyad</v>
      </c>
      <c r="D2365" s="160" t="str">
        <f ca="1">IFERROR(__xludf.DUMMYFUNCTION("""COMPUTED_VALUE"""),"Jul 25, 2024")</f>
        <v>Jul 25, 2024</v>
      </c>
      <c r="E2365" s="160" t="str">
        <f ca="1">IFERROR(__xludf.DUMMYFUNCTION("""COMPUTED_VALUE"""),"Script 1")</f>
        <v>Script 1</v>
      </c>
      <c r="F2365" s="160"/>
      <c r="G2365" s="160"/>
      <c r="H2365" s="160"/>
      <c r="I2365" s="160"/>
      <c r="J2365" s="160"/>
      <c r="K2365" s="160"/>
      <c r="L2365" s="160" t="str">
        <f t="shared" ca="1" si="19"/>
        <v>Script 1</v>
      </c>
      <c r="M2365" s="161"/>
      <c r="N2365" s="150"/>
      <c r="O2365" s="150"/>
      <c r="P2365" s="150"/>
      <c r="Q2365" s="150"/>
      <c r="R2365" s="150"/>
      <c r="S2365" s="150"/>
      <c r="T2365" s="150"/>
      <c r="U2365" s="150"/>
      <c r="V2365" s="150"/>
      <c r="W2365" s="150"/>
      <c r="X2365" s="150"/>
      <c r="Y2365" s="150"/>
      <c r="Z2365" s="150"/>
      <c r="AA2365" s="150"/>
    </row>
    <row r="2366" spans="1:27" ht="12.75">
      <c r="A2366" s="150"/>
      <c r="B2366" s="158">
        <f t="shared" si="18"/>
        <v>2358</v>
      </c>
      <c r="C2366" s="159" t="str">
        <f ca="1">IFERROR(__xludf.DUMMYFUNCTION("""COMPUTED_VALUE"""),"Zaid Hazim Johari")</f>
        <v>Zaid Hazim Johari</v>
      </c>
      <c r="D2366" s="160" t="str">
        <f ca="1">IFERROR(__xludf.DUMMYFUNCTION("""COMPUTED_VALUE"""),"Jul 25, 2024")</f>
        <v>Jul 25, 2024</v>
      </c>
      <c r="E2366" s="160" t="str">
        <f ca="1">IFERROR(__xludf.DUMMYFUNCTION("""COMPUTED_VALUE"""),"Script 1")</f>
        <v>Script 1</v>
      </c>
      <c r="F2366" s="160"/>
      <c r="G2366" s="160"/>
      <c r="H2366" s="160"/>
      <c r="I2366" s="160"/>
      <c r="J2366" s="160"/>
      <c r="K2366" s="160"/>
      <c r="L2366" s="160" t="str">
        <f t="shared" ca="1" si="19"/>
        <v>Script 1</v>
      </c>
      <c r="M2366" s="161"/>
      <c r="N2366" s="150"/>
      <c r="O2366" s="150"/>
      <c r="P2366" s="150"/>
      <c r="Q2366" s="150"/>
      <c r="R2366" s="150"/>
      <c r="S2366" s="150"/>
      <c r="T2366" s="150"/>
      <c r="U2366" s="150"/>
      <c r="V2366" s="150"/>
      <c r="W2366" s="150"/>
      <c r="X2366" s="150"/>
      <c r="Y2366" s="150"/>
      <c r="Z2366" s="150"/>
      <c r="AA2366" s="150"/>
    </row>
    <row r="2367" spans="1:27" ht="12.75">
      <c r="A2367" s="150"/>
      <c r="B2367" s="158">
        <f t="shared" si="18"/>
        <v>2359</v>
      </c>
      <c r="C2367" s="159" t="str">
        <f ca="1">IFERROR(__xludf.DUMMYFUNCTION("""COMPUTED_VALUE"""),"HALIMATUS AB KARIM")</f>
        <v>HALIMATUS AB KARIM</v>
      </c>
      <c r="D2367" s="160" t="str">
        <f ca="1">IFERROR(__xludf.DUMMYFUNCTION("""COMPUTED_VALUE"""),"Jul 25, 2024")</f>
        <v>Jul 25, 2024</v>
      </c>
      <c r="E2367" s="160" t="str">
        <f ca="1">IFERROR(__xludf.DUMMYFUNCTION("""COMPUTED_VALUE"""),"Script 1")</f>
        <v>Script 1</v>
      </c>
      <c r="F2367" s="160"/>
      <c r="G2367" s="160"/>
      <c r="H2367" s="160"/>
      <c r="I2367" s="160"/>
      <c r="J2367" s="160"/>
      <c r="K2367" s="160"/>
      <c r="L2367" s="160" t="str">
        <f t="shared" ca="1" si="19"/>
        <v>Script 1</v>
      </c>
      <c r="M2367" s="161"/>
      <c r="N2367" s="150"/>
      <c r="O2367" s="150"/>
      <c r="P2367" s="150"/>
      <c r="Q2367" s="150"/>
      <c r="R2367" s="150"/>
      <c r="S2367" s="150"/>
      <c r="T2367" s="150"/>
      <c r="U2367" s="150"/>
      <c r="V2367" s="150"/>
      <c r="W2367" s="150"/>
      <c r="X2367" s="150"/>
      <c r="Y2367" s="150"/>
      <c r="Z2367" s="150"/>
      <c r="AA2367" s="150"/>
    </row>
    <row r="2368" spans="1:27" ht="12.75">
      <c r="A2368" s="150"/>
      <c r="B2368" s="158">
        <f t="shared" si="18"/>
        <v>2360</v>
      </c>
      <c r="C2368" s="159" t="str">
        <f ca="1">IFERROR(__xludf.DUMMYFUNCTION("""COMPUTED_VALUE"""),"Raja Akmal Firdaus")</f>
        <v>Raja Akmal Firdaus</v>
      </c>
      <c r="D2368" s="160" t="str">
        <f ca="1">IFERROR(__xludf.DUMMYFUNCTION("""COMPUTED_VALUE"""),"Jul 25, 2024")</f>
        <v>Jul 25, 2024</v>
      </c>
      <c r="E2368" s="160" t="str">
        <f ca="1">IFERROR(__xludf.DUMMYFUNCTION("""COMPUTED_VALUE"""),"Script 1")</f>
        <v>Script 1</v>
      </c>
      <c r="F2368" s="160"/>
      <c r="G2368" s="160"/>
      <c r="H2368" s="160"/>
      <c r="I2368" s="160"/>
      <c r="J2368" s="160"/>
      <c r="K2368" s="160"/>
      <c r="L2368" s="160" t="str">
        <f t="shared" ca="1" si="19"/>
        <v>Script 1</v>
      </c>
      <c r="M2368" s="161"/>
      <c r="N2368" s="150"/>
      <c r="O2368" s="150"/>
      <c r="P2368" s="150"/>
      <c r="Q2368" s="150"/>
      <c r="R2368" s="150"/>
      <c r="S2368" s="150"/>
      <c r="T2368" s="150"/>
      <c r="U2368" s="150"/>
      <c r="V2368" s="150"/>
      <c r="W2368" s="150"/>
      <c r="X2368" s="150"/>
      <c r="Y2368" s="150"/>
      <c r="Z2368" s="150"/>
      <c r="AA2368" s="150"/>
    </row>
    <row r="2369" spans="1:27" ht="12.75">
      <c r="A2369" s="150"/>
      <c r="B2369" s="158">
        <f t="shared" si="18"/>
        <v>2361</v>
      </c>
      <c r="C2369" s="159" t="str">
        <f ca="1">IFERROR(__xludf.DUMMYFUNCTION("""COMPUTED_VALUE"""),"Mimie Jasni")</f>
        <v>Mimie Jasni</v>
      </c>
      <c r="D2369" s="160" t="str">
        <f ca="1">IFERROR(__xludf.DUMMYFUNCTION("""COMPUTED_VALUE"""),"Jul 25, 2024")</f>
        <v>Jul 25, 2024</v>
      </c>
      <c r="E2369" s="160" t="str">
        <f ca="1">IFERROR(__xludf.DUMMYFUNCTION("""COMPUTED_VALUE"""),"Script 1")</f>
        <v>Script 1</v>
      </c>
      <c r="F2369" s="160"/>
      <c r="G2369" s="160"/>
      <c r="H2369" s="160"/>
      <c r="I2369" s="160"/>
      <c r="J2369" s="160"/>
      <c r="K2369" s="160"/>
      <c r="L2369" s="160" t="str">
        <f t="shared" ca="1" si="19"/>
        <v>Script 1</v>
      </c>
      <c r="M2369" s="161"/>
      <c r="N2369" s="150"/>
      <c r="O2369" s="150"/>
      <c r="P2369" s="150"/>
      <c r="Q2369" s="150"/>
      <c r="R2369" s="150"/>
      <c r="S2369" s="150"/>
      <c r="T2369" s="150"/>
      <c r="U2369" s="150"/>
      <c r="V2369" s="150"/>
      <c r="W2369" s="150"/>
      <c r="X2369" s="150"/>
      <c r="Y2369" s="150"/>
      <c r="Z2369" s="150"/>
      <c r="AA2369" s="150"/>
    </row>
    <row r="2370" spans="1:27" ht="12.75">
      <c r="A2370" s="150"/>
      <c r="B2370" s="158">
        <f t="shared" si="18"/>
        <v>2362</v>
      </c>
      <c r="C2370" s="159" t="str">
        <f ca="1">IFERROR(__xludf.DUMMYFUNCTION("""COMPUTED_VALUE"""),"Anirah binti Muhammad Shariffudin Teh")</f>
        <v>Anirah binti Muhammad Shariffudin Teh</v>
      </c>
      <c r="D2370" s="160" t="str">
        <f ca="1">IFERROR(__xludf.DUMMYFUNCTION("""COMPUTED_VALUE"""),"Jul 25, 2024")</f>
        <v>Jul 25, 2024</v>
      </c>
      <c r="E2370" s="160" t="str">
        <f ca="1">IFERROR(__xludf.DUMMYFUNCTION("""COMPUTED_VALUE"""),"Script 1")</f>
        <v>Script 1</v>
      </c>
      <c r="F2370" s="160"/>
      <c r="G2370" s="160"/>
      <c r="H2370" s="160"/>
      <c r="I2370" s="160"/>
      <c r="J2370" s="160"/>
      <c r="K2370" s="160"/>
      <c r="L2370" s="160" t="str">
        <f t="shared" ca="1" si="19"/>
        <v>Script 1</v>
      </c>
      <c r="M2370" s="161"/>
      <c r="N2370" s="150"/>
      <c r="O2370" s="150"/>
      <c r="P2370" s="150"/>
      <c r="Q2370" s="150"/>
      <c r="R2370" s="150"/>
      <c r="S2370" s="150"/>
      <c r="T2370" s="150"/>
      <c r="U2370" s="150"/>
      <c r="V2370" s="150"/>
      <c r="W2370" s="150"/>
      <c r="X2370" s="150"/>
      <c r="Y2370" s="150"/>
      <c r="Z2370" s="150"/>
      <c r="AA2370" s="150"/>
    </row>
    <row r="2371" spans="1:27" ht="12.75">
      <c r="A2371" s="150"/>
      <c r="B2371" s="158">
        <f t="shared" si="18"/>
        <v>2363</v>
      </c>
      <c r="C2371" s="159" t="str">
        <f ca="1">IFERROR(__xludf.DUMMYFUNCTION("""COMPUTED_VALUE"""),"Ainul Shafiza")</f>
        <v>Ainul Shafiza</v>
      </c>
      <c r="D2371" s="160" t="str">
        <f ca="1">IFERROR(__xludf.DUMMYFUNCTION("""COMPUTED_VALUE"""),"Jul 24, 2024")</f>
        <v>Jul 24, 2024</v>
      </c>
      <c r="E2371" s="160" t="str">
        <f ca="1">IFERROR(__xludf.DUMMYFUNCTION("""COMPUTED_VALUE"""),"Script 1")</f>
        <v>Script 1</v>
      </c>
      <c r="F2371" s="160"/>
      <c r="G2371" s="160"/>
      <c r="H2371" s="160"/>
      <c r="I2371" s="160"/>
      <c r="J2371" s="160"/>
      <c r="K2371" s="160"/>
      <c r="L2371" s="160" t="str">
        <f t="shared" ca="1" si="19"/>
        <v>Script 1</v>
      </c>
      <c r="M2371" s="161"/>
      <c r="N2371" s="150"/>
      <c r="O2371" s="150"/>
      <c r="P2371" s="150"/>
      <c r="Q2371" s="150"/>
      <c r="R2371" s="150"/>
      <c r="S2371" s="150"/>
      <c r="T2371" s="150"/>
      <c r="U2371" s="150"/>
      <c r="V2371" s="150"/>
      <c r="W2371" s="150"/>
      <c r="X2371" s="150"/>
      <c r="Y2371" s="150"/>
      <c r="Z2371" s="150"/>
      <c r="AA2371" s="150"/>
    </row>
    <row r="2372" spans="1:27" ht="12.75">
      <c r="A2372" s="150"/>
      <c r="B2372" s="158">
        <f t="shared" si="18"/>
        <v>2364</v>
      </c>
      <c r="C2372" s="159" t="str">
        <f ca="1">IFERROR(__xludf.DUMMYFUNCTION("""COMPUTED_VALUE"""),"Nur Atiqah Binti Abd Rashid")</f>
        <v>Nur Atiqah Binti Abd Rashid</v>
      </c>
      <c r="D2372" s="160" t="str">
        <f ca="1">IFERROR(__xludf.DUMMYFUNCTION("""COMPUTED_VALUE"""),"Jul 24, 2024")</f>
        <v>Jul 24, 2024</v>
      </c>
      <c r="E2372" s="160" t="str">
        <f ca="1">IFERROR(__xludf.DUMMYFUNCTION("""COMPUTED_VALUE"""),"Script 1")</f>
        <v>Script 1</v>
      </c>
      <c r="F2372" s="160"/>
      <c r="G2372" s="160"/>
      <c r="H2372" s="160"/>
      <c r="I2372" s="160"/>
      <c r="J2372" s="160"/>
      <c r="K2372" s="160"/>
      <c r="L2372" s="160" t="str">
        <f t="shared" ca="1" si="19"/>
        <v>Script 1</v>
      </c>
      <c r="M2372" s="161"/>
      <c r="N2372" s="150"/>
      <c r="O2372" s="150"/>
      <c r="P2372" s="150"/>
      <c r="Q2372" s="150"/>
      <c r="R2372" s="150"/>
      <c r="S2372" s="150"/>
      <c r="T2372" s="150"/>
      <c r="U2372" s="150"/>
      <c r="V2372" s="150"/>
      <c r="W2372" s="150"/>
      <c r="X2372" s="150"/>
      <c r="Y2372" s="150"/>
      <c r="Z2372" s="150"/>
      <c r="AA2372" s="150"/>
    </row>
    <row r="2373" spans="1:27" ht="12.75">
      <c r="A2373" s="150"/>
      <c r="B2373" s="158">
        <f t="shared" si="18"/>
        <v>2365</v>
      </c>
      <c r="C2373" s="159" t="str">
        <f ca="1">IFERROR(__xludf.DUMMYFUNCTION("""COMPUTED_VALUE"""),"Izzatty Qaisara")</f>
        <v>Izzatty Qaisara</v>
      </c>
      <c r="D2373" s="160" t="str">
        <f ca="1">IFERROR(__xludf.DUMMYFUNCTION("""COMPUTED_VALUE"""),"Jul 24, 2024")</f>
        <v>Jul 24, 2024</v>
      </c>
      <c r="E2373" s="160" t="str">
        <f ca="1">IFERROR(__xludf.DUMMYFUNCTION("""COMPUTED_VALUE"""),"Script 1")</f>
        <v>Script 1</v>
      </c>
      <c r="F2373" s="160"/>
      <c r="G2373" s="160"/>
      <c r="H2373" s="160"/>
      <c r="I2373" s="160"/>
      <c r="J2373" s="160"/>
      <c r="K2373" s="160"/>
      <c r="L2373" s="160" t="str">
        <f t="shared" ca="1" si="19"/>
        <v>Script 1</v>
      </c>
      <c r="M2373" s="161"/>
      <c r="N2373" s="150"/>
      <c r="O2373" s="150"/>
      <c r="P2373" s="150"/>
      <c r="Q2373" s="150"/>
      <c r="R2373" s="150"/>
      <c r="S2373" s="150"/>
      <c r="T2373" s="150"/>
      <c r="U2373" s="150"/>
      <c r="V2373" s="150"/>
      <c r="W2373" s="150"/>
      <c r="X2373" s="150"/>
      <c r="Y2373" s="150"/>
      <c r="Z2373" s="150"/>
      <c r="AA2373" s="150"/>
    </row>
    <row r="2374" spans="1:27" ht="12.75">
      <c r="A2374" s="150"/>
      <c r="B2374" s="158">
        <f t="shared" si="18"/>
        <v>2366</v>
      </c>
      <c r="C2374" s="159" t="str">
        <f ca="1">IFERROR(__xludf.DUMMYFUNCTION("""COMPUTED_VALUE"""),"Nor Athirah")</f>
        <v>Nor Athirah</v>
      </c>
      <c r="D2374" s="160" t="str">
        <f ca="1">IFERROR(__xludf.DUMMYFUNCTION("""COMPUTED_VALUE"""),"Jul 24, 2024")</f>
        <v>Jul 24, 2024</v>
      </c>
      <c r="E2374" s="160" t="str">
        <f ca="1">IFERROR(__xludf.DUMMYFUNCTION("""COMPUTED_VALUE"""),"Script 1")</f>
        <v>Script 1</v>
      </c>
      <c r="F2374" s="160"/>
      <c r="G2374" s="160"/>
      <c r="H2374" s="160"/>
      <c r="I2374" s="160"/>
      <c r="J2374" s="160"/>
      <c r="K2374" s="160"/>
      <c r="L2374" s="160" t="str">
        <f t="shared" ca="1" si="19"/>
        <v>Script 1</v>
      </c>
      <c r="M2374" s="161"/>
      <c r="N2374" s="150"/>
      <c r="O2374" s="150"/>
      <c r="P2374" s="150"/>
      <c r="Q2374" s="150"/>
      <c r="R2374" s="150"/>
      <c r="S2374" s="150"/>
      <c r="T2374" s="150"/>
      <c r="U2374" s="150"/>
      <c r="V2374" s="150"/>
      <c r="W2374" s="150"/>
      <c r="X2374" s="150"/>
      <c r="Y2374" s="150"/>
      <c r="Z2374" s="150"/>
      <c r="AA2374" s="150"/>
    </row>
    <row r="2375" spans="1:27" ht="12.75">
      <c r="A2375" s="150"/>
      <c r="B2375" s="158">
        <f t="shared" si="18"/>
        <v>2367</v>
      </c>
      <c r="C2375" s="159" t="str">
        <f ca="1">IFERROR(__xludf.DUMMYFUNCTION("""COMPUTED_VALUE"""),"Hazeq daniel Wan hairur rizal")</f>
        <v>Hazeq daniel Wan hairur rizal</v>
      </c>
      <c r="D2375" s="160" t="str">
        <f ca="1">IFERROR(__xludf.DUMMYFUNCTION("""COMPUTED_VALUE"""),"Jul 24, 2024")</f>
        <v>Jul 24, 2024</v>
      </c>
      <c r="E2375" s="160" t="str">
        <f ca="1">IFERROR(__xludf.DUMMYFUNCTION("""COMPUTED_VALUE"""),"Script 1")</f>
        <v>Script 1</v>
      </c>
      <c r="F2375" s="160"/>
      <c r="G2375" s="160"/>
      <c r="H2375" s="160"/>
      <c r="I2375" s="160"/>
      <c r="J2375" s="160"/>
      <c r="K2375" s="160"/>
      <c r="L2375" s="160" t="str">
        <f t="shared" ca="1" si="19"/>
        <v>Script 1</v>
      </c>
      <c r="M2375" s="161"/>
      <c r="N2375" s="150"/>
      <c r="O2375" s="150"/>
      <c r="P2375" s="150"/>
      <c r="Q2375" s="150"/>
      <c r="R2375" s="150"/>
      <c r="S2375" s="150"/>
      <c r="T2375" s="150"/>
      <c r="U2375" s="150"/>
      <c r="V2375" s="150"/>
      <c r="W2375" s="150"/>
      <c r="X2375" s="150"/>
      <c r="Y2375" s="150"/>
      <c r="Z2375" s="150"/>
      <c r="AA2375" s="150"/>
    </row>
    <row r="2376" spans="1:27" ht="12.75">
      <c r="A2376" s="150"/>
      <c r="B2376" s="158">
        <f t="shared" si="18"/>
        <v>2368</v>
      </c>
      <c r="C2376" s="159" t="str">
        <f ca="1">IFERROR(__xludf.DUMMYFUNCTION("""COMPUTED_VALUE"""),"Hanis Afiqah Jaffar")</f>
        <v>Hanis Afiqah Jaffar</v>
      </c>
      <c r="D2376" s="160" t="str">
        <f ca="1">IFERROR(__xludf.DUMMYFUNCTION("""COMPUTED_VALUE"""),"Jul 24, 2024")</f>
        <v>Jul 24, 2024</v>
      </c>
      <c r="E2376" s="160" t="str">
        <f ca="1">IFERROR(__xludf.DUMMYFUNCTION("""COMPUTED_VALUE"""),"Script 1")</f>
        <v>Script 1</v>
      </c>
      <c r="F2376" s="160"/>
      <c r="G2376" s="160"/>
      <c r="H2376" s="160"/>
      <c r="I2376" s="160"/>
      <c r="J2376" s="160"/>
      <c r="K2376" s="160"/>
      <c r="L2376" s="160" t="str">
        <f t="shared" ca="1" si="19"/>
        <v>Script 1</v>
      </c>
      <c r="M2376" s="161"/>
      <c r="N2376" s="150"/>
      <c r="O2376" s="150"/>
      <c r="P2376" s="150"/>
      <c r="Q2376" s="150"/>
      <c r="R2376" s="150"/>
      <c r="S2376" s="150"/>
      <c r="T2376" s="150"/>
      <c r="U2376" s="150"/>
      <c r="V2376" s="150"/>
      <c r="W2376" s="150"/>
      <c r="X2376" s="150"/>
      <c r="Y2376" s="150"/>
      <c r="Z2376" s="150"/>
      <c r="AA2376" s="150"/>
    </row>
    <row r="2377" spans="1:27" ht="12.75">
      <c r="A2377" s="150"/>
      <c r="B2377" s="158">
        <f t="shared" si="18"/>
        <v>2369</v>
      </c>
      <c r="C2377" s="159" t="str">
        <f ca="1">IFERROR(__xludf.DUMMYFUNCTION("""COMPUTED_VALUE"""),"Bin Suhaili Hafizin Syahmi")</f>
        <v>Bin Suhaili Hafizin Syahmi</v>
      </c>
      <c r="D2377" s="160" t="str">
        <f ca="1">IFERROR(__xludf.DUMMYFUNCTION("""COMPUTED_VALUE"""),"Jul 24, 2024")</f>
        <v>Jul 24, 2024</v>
      </c>
      <c r="E2377" s="160" t="str">
        <f ca="1">IFERROR(__xludf.DUMMYFUNCTION("""COMPUTED_VALUE"""),"Script 1")</f>
        <v>Script 1</v>
      </c>
      <c r="F2377" s="160"/>
      <c r="G2377" s="160"/>
      <c r="H2377" s="160"/>
      <c r="I2377" s="160"/>
      <c r="J2377" s="160"/>
      <c r="K2377" s="160"/>
      <c r="L2377" s="160" t="str">
        <f t="shared" ca="1" si="19"/>
        <v>Script 1</v>
      </c>
      <c r="M2377" s="161"/>
      <c r="N2377" s="150"/>
      <c r="O2377" s="150"/>
      <c r="P2377" s="150"/>
      <c r="Q2377" s="150"/>
      <c r="R2377" s="150"/>
      <c r="S2377" s="150"/>
      <c r="T2377" s="150"/>
      <c r="U2377" s="150"/>
      <c r="V2377" s="150"/>
      <c r="W2377" s="150"/>
      <c r="X2377" s="150"/>
      <c r="Y2377" s="150"/>
      <c r="Z2377" s="150"/>
      <c r="AA2377" s="150"/>
    </row>
    <row r="2378" spans="1:27" ht="12.75">
      <c r="A2378" s="150"/>
      <c r="B2378" s="158">
        <f t="shared" si="18"/>
        <v>2370</v>
      </c>
      <c r="C2378" s="159" t="str">
        <f ca="1">IFERROR(__xludf.DUMMYFUNCTION("""COMPUTED_VALUE"""),"Nor Astiana")</f>
        <v>Nor Astiana</v>
      </c>
      <c r="D2378" s="160" t="str">
        <f ca="1">IFERROR(__xludf.DUMMYFUNCTION("""COMPUTED_VALUE"""),"Jul 24, 2024")</f>
        <v>Jul 24, 2024</v>
      </c>
      <c r="E2378" s="160" t="str">
        <f ca="1">IFERROR(__xludf.DUMMYFUNCTION("""COMPUTED_VALUE"""),"Script 1")</f>
        <v>Script 1</v>
      </c>
      <c r="F2378" s="160"/>
      <c r="G2378" s="160"/>
      <c r="H2378" s="160"/>
      <c r="I2378" s="160"/>
      <c r="J2378" s="160"/>
      <c r="K2378" s="160"/>
      <c r="L2378" s="160" t="str">
        <f t="shared" ca="1" si="19"/>
        <v>Script 1</v>
      </c>
      <c r="M2378" s="161"/>
      <c r="N2378" s="150"/>
      <c r="O2378" s="150"/>
      <c r="P2378" s="150"/>
      <c r="Q2378" s="150"/>
      <c r="R2378" s="150"/>
      <c r="S2378" s="150"/>
      <c r="T2378" s="150"/>
      <c r="U2378" s="150"/>
      <c r="V2378" s="150"/>
      <c r="W2378" s="150"/>
      <c r="X2378" s="150"/>
      <c r="Y2378" s="150"/>
      <c r="Z2378" s="150"/>
      <c r="AA2378" s="150"/>
    </row>
    <row r="2379" spans="1:27" ht="12.75">
      <c r="A2379" s="150"/>
      <c r="B2379" s="158">
        <f t="shared" si="18"/>
        <v>2371</v>
      </c>
      <c r="C2379" s="159" t="str">
        <f ca="1">IFERROR(__xludf.DUMMYFUNCTION("""COMPUTED_VALUE"""),"Muhammad Syahmi bin Roslan")</f>
        <v>Muhammad Syahmi bin Roslan</v>
      </c>
      <c r="D2379" s="160" t="str">
        <f ca="1">IFERROR(__xludf.DUMMYFUNCTION("""COMPUTED_VALUE"""),"Jul 24, 2024")</f>
        <v>Jul 24, 2024</v>
      </c>
      <c r="E2379" s="160" t="str">
        <f ca="1">IFERROR(__xludf.DUMMYFUNCTION("""COMPUTED_VALUE"""),"Script 1")</f>
        <v>Script 1</v>
      </c>
      <c r="F2379" s="160"/>
      <c r="G2379" s="160"/>
      <c r="H2379" s="160"/>
      <c r="I2379" s="160"/>
      <c r="J2379" s="160"/>
      <c r="K2379" s="160"/>
      <c r="L2379" s="160" t="str">
        <f t="shared" ca="1" si="19"/>
        <v>Script 1</v>
      </c>
      <c r="M2379" s="161"/>
      <c r="N2379" s="150"/>
      <c r="O2379" s="150"/>
      <c r="P2379" s="150"/>
      <c r="Q2379" s="150"/>
      <c r="R2379" s="150"/>
      <c r="S2379" s="150"/>
      <c r="T2379" s="150"/>
      <c r="U2379" s="150"/>
      <c r="V2379" s="150"/>
      <c r="W2379" s="150"/>
      <c r="X2379" s="150"/>
      <c r="Y2379" s="150"/>
      <c r="Z2379" s="150"/>
      <c r="AA2379" s="150"/>
    </row>
    <row r="2380" spans="1:27" ht="12.75">
      <c r="A2380" s="150"/>
      <c r="B2380" s="158">
        <f t="shared" si="18"/>
        <v>2372</v>
      </c>
      <c r="C2380" s="159" t="str">
        <f ca="1">IFERROR(__xludf.DUMMYFUNCTION("""COMPUTED_VALUE"""),"Shahirah Shamharir")</f>
        <v>Shahirah Shamharir</v>
      </c>
      <c r="D2380" s="160" t="str">
        <f ca="1">IFERROR(__xludf.DUMMYFUNCTION("""COMPUTED_VALUE"""),"Jul 24, 2024")</f>
        <v>Jul 24, 2024</v>
      </c>
      <c r="E2380" s="160" t="str">
        <f ca="1">IFERROR(__xludf.DUMMYFUNCTION("""COMPUTED_VALUE"""),"Script 1")</f>
        <v>Script 1</v>
      </c>
      <c r="F2380" s="160"/>
      <c r="G2380" s="160"/>
      <c r="H2380" s="160"/>
      <c r="I2380" s="160"/>
      <c r="J2380" s="160"/>
      <c r="K2380" s="160"/>
      <c r="L2380" s="160" t="str">
        <f t="shared" ca="1" si="19"/>
        <v>Script 1</v>
      </c>
      <c r="M2380" s="161"/>
      <c r="N2380" s="150"/>
      <c r="O2380" s="150"/>
      <c r="P2380" s="150"/>
      <c r="Q2380" s="150"/>
      <c r="R2380" s="150"/>
      <c r="S2380" s="150"/>
      <c r="T2380" s="150"/>
      <c r="U2380" s="150"/>
      <c r="V2380" s="150"/>
      <c r="W2380" s="150"/>
      <c r="X2380" s="150"/>
      <c r="Y2380" s="150"/>
      <c r="Z2380" s="150"/>
      <c r="AA2380" s="150"/>
    </row>
    <row r="2381" spans="1:27" ht="12.75">
      <c r="A2381" s="150"/>
      <c r="B2381" s="158">
        <f t="shared" si="18"/>
        <v>2373</v>
      </c>
      <c r="C2381" s="159" t="str">
        <f ca="1">IFERROR(__xludf.DUMMYFUNCTION("""COMPUTED_VALUE"""),"Muhammad Hilmi Razali")</f>
        <v>Muhammad Hilmi Razali</v>
      </c>
      <c r="D2381" s="160" t="str">
        <f ca="1">IFERROR(__xludf.DUMMYFUNCTION("""COMPUTED_VALUE"""),"Jul 23, 2024")</f>
        <v>Jul 23, 2024</v>
      </c>
      <c r="E2381" s="160" t="str">
        <f ca="1">IFERROR(__xludf.DUMMYFUNCTION("""COMPUTED_VALUE"""),"Script 1")</f>
        <v>Script 1</v>
      </c>
      <c r="F2381" s="160"/>
      <c r="G2381" s="160"/>
      <c r="H2381" s="160"/>
      <c r="I2381" s="160"/>
      <c r="J2381" s="160"/>
      <c r="K2381" s="160"/>
      <c r="L2381" s="160" t="str">
        <f t="shared" ca="1" si="19"/>
        <v>Script 1</v>
      </c>
      <c r="M2381" s="161"/>
      <c r="N2381" s="150"/>
      <c r="O2381" s="150"/>
      <c r="P2381" s="150"/>
      <c r="Q2381" s="150"/>
      <c r="R2381" s="150"/>
      <c r="S2381" s="150"/>
      <c r="T2381" s="150"/>
      <c r="U2381" s="150"/>
      <c r="V2381" s="150"/>
      <c r="W2381" s="150"/>
      <c r="X2381" s="150"/>
      <c r="Y2381" s="150"/>
      <c r="Z2381" s="150"/>
      <c r="AA2381" s="150"/>
    </row>
    <row r="2382" spans="1:27" ht="12.75">
      <c r="A2382" s="150"/>
      <c r="B2382" s="158">
        <f t="shared" si="18"/>
        <v>2374</v>
      </c>
      <c r="C2382" s="159" t="str">
        <f ca="1">IFERROR(__xludf.DUMMYFUNCTION("""COMPUTED_VALUE"""),"Ameerul Ameen")</f>
        <v>Ameerul Ameen</v>
      </c>
      <c r="D2382" s="160" t="str">
        <f ca="1">IFERROR(__xludf.DUMMYFUNCTION("""COMPUTED_VALUE"""),"Jul 23, 2024")</f>
        <v>Jul 23, 2024</v>
      </c>
      <c r="E2382" s="160" t="str">
        <f ca="1">IFERROR(__xludf.DUMMYFUNCTION("""COMPUTED_VALUE"""),"Script 1")</f>
        <v>Script 1</v>
      </c>
      <c r="F2382" s="160"/>
      <c r="G2382" s="160"/>
      <c r="H2382" s="160"/>
      <c r="I2382" s="160"/>
      <c r="J2382" s="160"/>
      <c r="K2382" s="160"/>
      <c r="L2382" s="160" t="str">
        <f t="shared" ca="1" si="19"/>
        <v>Script 1</v>
      </c>
      <c r="M2382" s="161"/>
      <c r="N2382" s="150"/>
      <c r="O2382" s="150"/>
      <c r="P2382" s="150"/>
      <c r="Q2382" s="150"/>
      <c r="R2382" s="150"/>
      <c r="S2382" s="150"/>
      <c r="T2382" s="150"/>
      <c r="U2382" s="150"/>
      <c r="V2382" s="150"/>
      <c r="W2382" s="150"/>
      <c r="X2382" s="150"/>
      <c r="Y2382" s="150"/>
      <c r="Z2382" s="150"/>
      <c r="AA2382" s="150"/>
    </row>
    <row r="2383" spans="1:27" ht="12.75">
      <c r="A2383" s="150"/>
      <c r="B2383" s="158">
        <f t="shared" si="18"/>
        <v>2375</v>
      </c>
      <c r="C2383" s="159" t="str">
        <f ca="1">IFERROR(__xludf.DUMMYFUNCTION("""COMPUTED_VALUE"""),"Khairil Khairon")</f>
        <v>Khairil Khairon</v>
      </c>
      <c r="D2383" s="160" t="str">
        <f ca="1">IFERROR(__xludf.DUMMYFUNCTION("""COMPUTED_VALUE"""),"Jul 23, 2024")</f>
        <v>Jul 23, 2024</v>
      </c>
      <c r="E2383" s="160" t="str">
        <f ca="1">IFERROR(__xludf.DUMMYFUNCTION("""COMPUTED_VALUE"""),"Script 1")</f>
        <v>Script 1</v>
      </c>
      <c r="F2383" s="160"/>
      <c r="G2383" s="160"/>
      <c r="H2383" s="160"/>
      <c r="I2383" s="160"/>
      <c r="J2383" s="160"/>
      <c r="K2383" s="160"/>
      <c r="L2383" s="160" t="str">
        <f t="shared" ca="1" si="19"/>
        <v>Script 1</v>
      </c>
      <c r="M2383" s="161"/>
      <c r="N2383" s="150"/>
      <c r="O2383" s="150"/>
      <c r="P2383" s="150"/>
      <c r="Q2383" s="150"/>
      <c r="R2383" s="150"/>
      <c r="S2383" s="150"/>
      <c r="T2383" s="150"/>
      <c r="U2383" s="150"/>
      <c r="V2383" s="150"/>
      <c r="W2383" s="150"/>
      <c r="X2383" s="150"/>
      <c r="Y2383" s="150"/>
      <c r="Z2383" s="150"/>
      <c r="AA2383" s="150"/>
    </row>
    <row r="2384" spans="1:27" ht="12.75">
      <c r="A2384" s="150"/>
      <c r="B2384" s="158">
        <f t="shared" si="18"/>
        <v>2376</v>
      </c>
      <c r="C2384" s="159" t="str">
        <f ca="1">IFERROR(__xludf.DUMMYFUNCTION("""COMPUTED_VALUE"""),"Nurin Amira")</f>
        <v>Nurin Amira</v>
      </c>
      <c r="D2384" s="160" t="str">
        <f ca="1">IFERROR(__xludf.DUMMYFUNCTION("""COMPUTED_VALUE"""),"Jul 23, 2024")</f>
        <v>Jul 23, 2024</v>
      </c>
      <c r="E2384" s="160" t="str">
        <f ca="1">IFERROR(__xludf.DUMMYFUNCTION("""COMPUTED_VALUE"""),"Script 1")</f>
        <v>Script 1</v>
      </c>
      <c r="F2384" s="160"/>
      <c r="G2384" s="160"/>
      <c r="H2384" s="160"/>
      <c r="I2384" s="160"/>
      <c r="J2384" s="160"/>
      <c r="K2384" s="160"/>
      <c r="L2384" s="160" t="str">
        <f t="shared" ca="1" si="19"/>
        <v>Script 1</v>
      </c>
      <c r="M2384" s="161"/>
      <c r="N2384" s="150"/>
      <c r="O2384" s="150"/>
      <c r="P2384" s="150"/>
      <c r="Q2384" s="150"/>
      <c r="R2384" s="150"/>
      <c r="S2384" s="150"/>
      <c r="T2384" s="150"/>
      <c r="U2384" s="150"/>
      <c r="V2384" s="150"/>
      <c r="W2384" s="150"/>
      <c r="X2384" s="150"/>
      <c r="Y2384" s="150"/>
      <c r="Z2384" s="150"/>
      <c r="AA2384" s="150"/>
    </row>
    <row r="2385" spans="1:27" ht="12.75">
      <c r="A2385" s="150"/>
      <c r="B2385" s="158">
        <f t="shared" si="18"/>
        <v>2377</v>
      </c>
      <c r="C2385" s="159" t="str">
        <f ca="1">IFERROR(__xludf.DUMMYFUNCTION("""COMPUTED_VALUE"""),"Afiqah Abdul Aziz")</f>
        <v>Afiqah Abdul Aziz</v>
      </c>
      <c r="D2385" s="160" t="str">
        <f ca="1">IFERROR(__xludf.DUMMYFUNCTION("""COMPUTED_VALUE"""),"Jul 23, 2024")</f>
        <v>Jul 23, 2024</v>
      </c>
      <c r="E2385" s="160" t="str">
        <f ca="1">IFERROR(__xludf.DUMMYFUNCTION("""COMPUTED_VALUE"""),"Script 1")</f>
        <v>Script 1</v>
      </c>
      <c r="F2385" s="160"/>
      <c r="G2385" s="160"/>
      <c r="H2385" s="160"/>
      <c r="I2385" s="160"/>
      <c r="J2385" s="160"/>
      <c r="K2385" s="160"/>
      <c r="L2385" s="160" t="str">
        <f t="shared" ca="1" si="19"/>
        <v>Script 1</v>
      </c>
      <c r="M2385" s="161"/>
      <c r="N2385" s="150"/>
      <c r="O2385" s="150"/>
      <c r="P2385" s="150"/>
      <c r="Q2385" s="150"/>
      <c r="R2385" s="150"/>
      <c r="S2385" s="150"/>
      <c r="T2385" s="150"/>
      <c r="U2385" s="150"/>
      <c r="V2385" s="150"/>
      <c r="W2385" s="150"/>
      <c r="X2385" s="150"/>
      <c r="Y2385" s="150"/>
      <c r="Z2385" s="150"/>
      <c r="AA2385" s="150"/>
    </row>
    <row r="2386" spans="1:27" ht="12.75">
      <c r="A2386" s="150"/>
      <c r="B2386" s="158">
        <f t="shared" si="18"/>
        <v>2378</v>
      </c>
      <c r="C2386" s="159" t="str">
        <f ca="1">IFERROR(__xludf.DUMMYFUNCTION("""COMPUTED_VALUE"""),"Elsya Syaqilla Binti Abdul Samat")</f>
        <v>Elsya Syaqilla Binti Abdul Samat</v>
      </c>
      <c r="D2386" s="160" t="str">
        <f ca="1">IFERROR(__xludf.DUMMYFUNCTION("""COMPUTED_VALUE"""),"Jul 23, 2024")</f>
        <v>Jul 23, 2024</v>
      </c>
      <c r="E2386" s="160" t="str">
        <f ca="1">IFERROR(__xludf.DUMMYFUNCTION("""COMPUTED_VALUE"""),"Script 1")</f>
        <v>Script 1</v>
      </c>
      <c r="F2386" s="160"/>
      <c r="G2386" s="160"/>
      <c r="H2386" s="160"/>
      <c r="I2386" s="160"/>
      <c r="J2386" s="160"/>
      <c r="K2386" s="160"/>
      <c r="L2386" s="160" t="str">
        <f t="shared" ca="1" si="19"/>
        <v>Script 1</v>
      </c>
      <c r="M2386" s="161"/>
      <c r="N2386" s="150"/>
      <c r="O2386" s="150"/>
      <c r="P2386" s="150"/>
      <c r="Q2386" s="150"/>
      <c r="R2386" s="150"/>
      <c r="S2386" s="150"/>
      <c r="T2386" s="150"/>
      <c r="U2386" s="150"/>
      <c r="V2386" s="150"/>
      <c r="W2386" s="150"/>
      <c r="X2386" s="150"/>
      <c r="Y2386" s="150"/>
      <c r="Z2386" s="150"/>
      <c r="AA2386" s="150"/>
    </row>
    <row r="2387" spans="1:27" ht="12.75">
      <c r="A2387" s="150"/>
      <c r="B2387" s="158">
        <f t="shared" si="18"/>
        <v>2379</v>
      </c>
      <c r="C2387" s="159" t="str">
        <f ca="1">IFERROR(__xludf.DUMMYFUNCTION("""COMPUTED_VALUE"""),"Alif Firdaus Mohd Fadhir")</f>
        <v>Alif Firdaus Mohd Fadhir</v>
      </c>
      <c r="D2387" s="160" t="str">
        <f ca="1">IFERROR(__xludf.DUMMYFUNCTION("""COMPUTED_VALUE"""),"Jul 23, 2024")</f>
        <v>Jul 23, 2024</v>
      </c>
      <c r="E2387" s="160" t="str">
        <f ca="1">IFERROR(__xludf.DUMMYFUNCTION("""COMPUTED_VALUE"""),"Script 1")</f>
        <v>Script 1</v>
      </c>
      <c r="F2387" s="160"/>
      <c r="G2387" s="160"/>
      <c r="H2387" s="160"/>
      <c r="I2387" s="160"/>
      <c r="J2387" s="160"/>
      <c r="K2387" s="160"/>
      <c r="L2387" s="160" t="str">
        <f t="shared" ca="1" si="19"/>
        <v>Script 1</v>
      </c>
      <c r="M2387" s="161"/>
      <c r="N2387" s="150"/>
      <c r="O2387" s="150"/>
      <c r="P2387" s="150"/>
      <c r="Q2387" s="150"/>
      <c r="R2387" s="150"/>
      <c r="S2387" s="150"/>
      <c r="T2387" s="150"/>
      <c r="U2387" s="150"/>
      <c r="V2387" s="150"/>
      <c r="W2387" s="150"/>
      <c r="X2387" s="150"/>
      <c r="Y2387" s="150"/>
      <c r="Z2387" s="150"/>
      <c r="AA2387" s="150"/>
    </row>
    <row r="2388" spans="1:27" ht="12.75">
      <c r="A2388" s="150"/>
      <c r="B2388" s="158">
        <f t="shared" si="18"/>
        <v>2380</v>
      </c>
      <c r="C2388" s="159" t="str">
        <f ca="1">IFERROR(__xludf.DUMMYFUNCTION("""COMPUTED_VALUE"""),"Muhamad Firdaus bin Daud")</f>
        <v>Muhamad Firdaus bin Daud</v>
      </c>
      <c r="D2388" s="160" t="str">
        <f ca="1">IFERROR(__xludf.DUMMYFUNCTION("""COMPUTED_VALUE"""),"Jul 23, 2024")</f>
        <v>Jul 23, 2024</v>
      </c>
      <c r="E2388" s="160" t="str">
        <f ca="1">IFERROR(__xludf.DUMMYFUNCTION("""COMPUTED_VALUE"""),"Script 1")</f>
        <v>Script 1</v>
      </c>
      <c r="F2388" s="160"/>
      <c r="G2388" s="160"/>
      <c r="H2388" s="160"/>
      <c r="I2388" s="160"/>
      <c r="J2388" s="160"/>
      <c r="K2388" s="160"/>
      <c r="L2388" s="160" t="str">
        <f t="shared" ca="1" si="19"/>
        <v>Script 1</v>
      </c>
      <c r="M2388" s="161"/>
      <c r="N2388" s="150"/>
      <c r="O2388" s="150"/>
      <c r="P2388" s="150"/>
      <c r="Q2388" s="150"/>
      <c r="R2388" s="150"/>
      <c r="S2388" s="150"/>
      <c r="T2388" s="150"/>
      <c r="U2388" s="150"/>
      <c r="V2388" s="150"/>
      <c r="W2388" s="150"/>
      <c r="X2388" s="150"/>
      <c r="Y2388" s="150"/>
      <c r="Z2388" s="150"/>
      <c r="AA2388" s="150"/>
    </row>
    <row r="2389" spans="1:27" ht="12.75">
      <c r="A2389" s="150"/>
      <c r="B2389" s="158">
        <f t="shared" si="18"/>
        <v>2381</v>
      </c>
      <c r="C2389" s="159" t="str">
        <f ca="1">IFERROR(__xludf.DUMMYFUNCTION("""COMPUTED_VALUE"""),"Aainaa Binti Abd Hamid")</f>
        <v>Aainaa Binti Abd Hamid</v>
      </c>
      <c r="D2389" s="160" t="str">
        <f ca="1">IFERROR(__xludf.DUMMYFUNCTION("""COMPUTED_VALUE"""),"Jul 23, 2024")</f>
        <v>Jul 23, 2024</v>
      </c>
      <c r="E2389" s="160" t="str">
        <f ca="1">IFERROR(__xludf.DUMMYFUNCTION("""COMPUTED_VALUE"""),"Script 1")</f>
        <v>Script 1</v>
      </c>
      <c r="F2389" s="160"/>
      <c r="G2389" s="160"/>
      <c r="H2389" s="160"/>
      <c r="I2389" s="160"/>
      <c r="J2389" s="160"/>
      <c r="K2389" s="160"/>
      <c r="L2389" s="160" t="str">
        <f t="shared" ca="1" si="19"/>
        <v>Script 1</v>
      </c>
      <c r="M2389" s="161"/>
      <c r="N2389" s="150"/>
      <c r="O2389" s="150"/>
      <c r="P2389" s="150"/>
      <c r="Q2389" s="150"/>
      <c r="R2389" s="150"/>
      <c r="S2389" s="150"/>
      <c r="T2389" s="150"/>
      <c r="U2389" s="150"/>
      <c r="V2389" s="150"/>
      <c r="W2389" s="150"/>
      <c r="X2389" s="150"/>
      <c r="Y2389" s="150"/>
      <c r="Z2389" s="150"/>
      <c r="AA2389" s="150"/>
    </row>
    <row r="2390" spans="1:27" ht="12.75">
      <c r="A2390" s="150"/>
      <c r="B2390" s="158">
        <f t="shared" si="18"/>
        <v>2382</v>
      </c>
      <c r="C2390" s="159" t="str">
        <f ca="1">IFERROR(__xludf.DUMMYFUNCTION("""COMPUTED_VALUE"""),"AMIRUL HAIZAT AZMI")</f>
        <v>AMIRUL HAIZAT AZMI</v>
      </c>
      <c r="D2390" s="160" t="str">
        <f ca="1">IFERROR(__xludf.DUMMYFUNCTION("""COMPUTED_VALUE"""),"Jul 23, 2024")</f>
        <v>Jul 23, 2024</v>
      </c>
      <c r="E2390" s="160" t="str">
        <f ca="1">IFERROR(__xludf.DUMMYFUNCTION("""COMPUTED_VALUE"""),"Script 1")</f>
        <v>Script 1</v>
      </c>
      <c r="F2390" s="160"/>
      <c r="G2390" s="160"/>
      <c r="H2390" s="160"/>
      <c r="I2390" s="160"/>
      <c r="J2390" s="160"/>
      <c r="K2390" s="160"/>
      <c r="L2390" s="160" t="str">
        <f t="shared" ca="1" si="19"/>
        <v>Script 1</v>
      </c>
      <c r="M2390" s="161"/>
      <c r="N2390" s="150"/>
      <c r="O2390" s="150"/>
      <c r="P2390" s="150"/>
      <c r="Q2390" s="150"/>
      <c r="R2390" s="150"/>
      <c r="S2390" s="150"/>
      <c r="T2390" s="150"/>
      <c r="U2390" s="150"/>
      <c r="V2390" s="150"/>
      <c r="W2390" s="150"/>
      <c r="X2390" s="150"/>
      <c r="Y2390" s="150"/>
      <c r="Z2390" s="150"/>
      <c r="AA2390" s="150"/>
    </row>
    <row r="2391" spans="1:27" ht="12.75">
      <c r="A2391" s="150"/>
      <c r="B2391" s="158">
        <f t="shared" si="18"/>
        <v>2383</v>
      </c>
      <c r="C2391" s="159" t="str">
        <f ca="1">IFERROR(__xludf.DUMMYFUNCTION("""COMPUTED_VALUE"""),"Farhan Arif")</f>
        <v>Farhan Arif</v>
      </c>
      <c r="D2391" s="160" t="str">
        <f ca="1">IFERROR(__xludf.DUMMYFUNCTION("""COMPUTED_VALUE"""),"Jul 23, 2024")</f>
        <v>Jul 23, 2024</v>
      </c>
      <c r="E2391" s="160" t="str">
        <f ca="1">IFERROR(__xludf.DUMMYFUNCTION("""COMPUTED_VALUE"""),"Script 1")</f>
        <v>Script 1</v>
      </c>
      <c r="F2391" s="160"/>
      <c r="G2391" s="160"/>
      <c r="H2391" s="160"/>
      <c r="I2391" s="160"/>
      <c r="J2391" s="160"/>
      <c r="K2391" s="160"/>
      <c r="L2391" s="160" t="str">
        <f t="shared" ca="1" si="19"/>
        <v>Script 1</v>
      </c>
      <c r="M2391" s="161"/>
      <c r="N2391" s="150"/>
      <c r="O2391" s="150"/>
      <c r="P2391" s="150"/>
      <c r="Q2391" s="150"/>
      <c r="R2391" s="150"/>
      <c r="S2391" s="150"/>
      <c r="T2391" s="150"/>
      <c r="U2391" s="150"/>
      <c r="V2391" s="150"/>
      <c r="W2391" s="150"/>
      <c r="X2391" s="150"/>
      <c r="Y2391" s="150"/>
      <c r="Z2391" s="150"/>
      <c r="AA2391" s="150"/>
    </row>
    <row r="2392" spans="1:27" ht="12.75">
      <c r="A2392" s="150"/>
      <c r="B2392" s="158">
        <f t="shared" si="18"/>
        <v>2384</v>
      </c>
      <c r="C2392" s="159" t="str">
        <f ca="1">IFERROR(__xludf.DUMMYFUNCTION("""COMPUTED_VALUE"""),"Nurul Nadia Natasha Ab Rahman")</f>
        <v>Nurul Nadia Natasha Ab Rahman</v>
      </c>
      <c r="D2392" s="160" t="str">
        <f ca="1">IFERROR(__xludf.DUMMYFUNCTION("""COMPUTED_VALUE"""),"Jul 23, 2024")</f>
        <v>Jul 23, 2024</v>
      </c>
      <c r="E2392" s="160" t="str">
        <f ca="1">IFERROR(__xludf.DUMMYFUNCTION("""COMPUTED_VALUE"""),"Script 1")</f>
        <v>Script 1</v>
      </c>
      <c r="F2392" s="160"/>
      <c r="G2392" s="160"/>
      <c r="H2392" s="160"/>
      <c r="I2392" s="160"/>
      <c r="J2392" s="160"/>
      <c r="K2392" s="160"/>
      <c r="L2392" s="160" t="str">
        <f t="shared" ca="1" si="19"/>
        <v>Script 1</v>
      </c>
      <c r="M2392" s="161"/>
      <c r="N2392" s="150"/>
      <c r="O2392" s="150"/>
      <c r="P2392" s="150"/>
      <c r="Q2392" s="150"/>
      <c r="R2392" s="150"/>
      <c r="S2392" s="150"/>
      <c r="T2392" s="150"/>
      <c r="U2392" s="150"/>
      <c r="V2392" s="150"/>
      <c r="W2392" s="150"/>
      <c r="X2392" s="150"/>
      <c r="Y2392" s="150"/>
      <c r="Z2392" s="150"/>
      <c r="AA2392" s="150"/>
    </row>
    <row r="2393" spans="1:27" ht="12.75">
      <c r="A2393" s="150"/>
      <c r="B2393" s="158">
        <f t="shared" si="18"/>
        <v>2385</v>
      </c>
      <c r="C2393" s="159" t="str">
        <f ca="1">IFERROR(__xludf.DUMMYFUNCTION("""COMPUTED_VALUE"""),"SITI AISYAH BINTI AHMAD SABIR")</f>
        <v>SITI AISYAH BINTI AHMAD SABIR</v>
      </c>
      <c r="D2393" s="160" t="str">
        <f ca="1">IFERROR(__xludf.DUMMYFUNCTION("""COMPUTED_VALUE"""),"Jul 23, 2024")</f>
        <v>Jul 23, 2024</v>
      </c>
      <c r="E2393" s="160" t="str">
        <f ca="1">IFERROR(__xludf.DUMMYFUNCTION("""COMPUTED_VALUE"""),"Script 1")</f>
        <v>Script 1</v>
      </c>
      <c r="F2393" s="160"/>
      <c r="G2393" s="160"/>
      <c r="H2393" s="160"/>
      <c r="I2393" s="160"/>
      <c r="J2393" s="160"/>
      <c r="K2393" s="160"/>
      <c r="L2393" s="160" t="str">
        <f t="shared" ca="1" si="19"/>
        <v>Script 1</v>
      </c>
      <c r="M2393" s="161"/>
      <c r="N2393" s="150"/>
      <c r="O2393" s="150"/>
      <c r="P2393" s="150"/>
      <c r="Q2393" s="150"/>
      <c r="R2393" s="150"/>
      <c r="S2393" s="150"/>
      <c r="T2393" s="150"/>
      <c r="U2393" s="150"/>
      <c r="V2393" s="150"/>
      <c r="W2393" s="150"/>
      <c r="X2393" s="150"/>
      <c r="Y2393" s="150"/>
      <c r="Z2393" s="150"/>
      <c r="AA2393" s="150"/>
    </row>
    <row r="2394" spans="1:27" ht="12.75">
      <c r="A2394" s="150"/>
      <c r="B2394" s="158">
        <f t="shared" si="18"/>
        <v>2386</v>
      </c>
      <c r="C2394" s="159" t="str">
        <f ca="1">IFERROR(__xludf.DUMMYFUNCTION("""COMPUTED_VALUE"""),"Muhammad Nazmi")</f>
        <v>Muhammad Nazmi</v>
      </c>
      <c r="D2394" s="160" t="str">
        <f ca="1">IFERROR(__xludf.DUMMYFUNCTION("""COMPUTED_VALUE"""),"Jul 23, 2024")</f>
        <v>Jul 23, 2024</v>
      </c>
      <c r="E2394" s="160" t="str">
        <f ca="1">IFERROR(__xludf.DUMMYFUNCTION("""COMPUTED_VALUE"""),"Script 1")</f>
        <v>Script 1</v>
      </c>
      <c r="F2394" s="160"/>
      <c r="G2394" s="160"/>
      <c r="H2394" s="160"/>
      <c r="I2394" s="160"/>
      <c r="J2394" s="160"/>
      <c r="K2394" s="160"/>
      <c r="L2394" s="160" t="str">
        <f t="shared" ca="1" si="19"/>
        <v>Script 1</v>
      </c>
      <c r="M2394" s="161"/>
      <c r="N2394" s="150"/>
      <c r="O2394" s="150"/>
      <c r="P2394" s="150"/>
      <c r="Q2394" s="150"/>
      <c r="R2394" s="150"/>
      <c r="S2394" s="150"/>
      <c r="T2394" s="150"/>
      <c r="U2394" s="150"/>
      <c r="V2394" s="150"/>
      <c r="W2394" s="150"/>
      <c r="X2394" s="150"/>
      <c r="Y2394" s="150"/>
      <c r="Z2394" s="150"/>
      <c r="AA2394" s="150"/>
    </row>
    <row r="2395" spans="1:27" ht="12.75">
      <c r="A2395" s="150"/>
      <c r="B2395" s="158">
        <f t="shared" si="18"/>
        <v>2387</v>
      </c>
      <c r="C2395" s="159" t="str">
        <f ca="1">IFERROR(__xludf.DUMMYFUNCTION("""COMPUTED_VALUE"""),"Nurshamimi Nabila")</f>
        <v>Nurshamimi Nabila</v>
      </c>
      <c r="D2395" s="160" t="str">
        <f ca="1">IFERROR(__xludf.DUMMYFUNCTION("""COMPUTED_VALUE"""),"Jul 23, 2024")</f>
        <v>Jul 23, 2024</v>
      </c>
      <c r="E2395" s="160" t="str">
        <f ca="1">IFERROR(__xludf.DUMMYFUNCTION("""COMPUTED_VALUE"""),"Script 1")</f>
        <v>Script 1</v>
      </c>
      <c r="F2395" s="160"/>
      <c r="G2395" s="160"/>
      <c r="H2395" s="160"/>
      <c r="I2395" s="160"/>
      <c r="J2395" s="160"/>
      <c r="K2395" s="160"/>
      <c r="L2395" s="160" t="str">
        <f t="shared" ca="1" si="19"/>
        <v>Script 1</v>
      </c>
      <c r="M2395" s="161"/>
      <c r="N2395" s="150"/>
      <c r="O2395" s="150"/>
      <c r="P2395" s="150"/>
      <c r="Q2395" s="150"/>
      <c r="R2395" s="150"/>
      <c r="S2395" s="150"/>
      <c r="T2395" s="150"/>
      <c r="U2395" s="150"/>
      <c r="V2395" s="150"/>
      <c r="W2395" s="150"/>
      <c r="X2395" s="150"/>
      <c r="Y2395" s="150"/>
      <c r="Z2395" s="150"/>
      <c r="AA2395" s="150"/>
    </row>
    <row r="2396" spans="1:27" ht="12.75">
      <c r="A2396" s="150"/>
      <c r="B2396" s="158">
        <f t="shared" si="18"/>
        <v>2388</v>
      </c>
      <c r="C2396" s="159" t="str">
        <f ca="1">IFERROR(__xludf.DUMMYFUNCTION("""COMPUTED_VALUE"""),"Maisarah Rosdi")</f>
        <v>Maisarah Rosdi</v>
      </c>
      <c r="D2396" s="160" t="str">
        <f ca="1">IFERROR(__xludf.DUMMYFUNCTION("""COMPUTED_VALUE"""),"Jul 23, 2024")</f>
        <v>Jul 23, 2024</v>
      </c>
      <c r="E2396" s="160" t="str">
        <f ca="1">IFERROR(__xludf.DUMMYFUNCTION("""COMPUTED_VALUE"""),"Script 1")</f>
        <v>Script 1</v>
      </c>
      <c r="F2396" s="160"/>
      <c r="G2396" s="160"/>
      <c r="H2396" s="160"/>
      <c r="I2396" s="160"/>
      <c r="J2396" s="160"/>
      <c r="K2396" s="160"/>
      <c r="L2396" s="160" t="str">
        <f t="shared" ca="1" si="19"/>
        <v>Script 1</v>
      </c>
      <c r="M2396" s="161"/>
      <c r="N2396" s="150"/>
      <c r="O2396" s="150"/>
      <c r="P2396" s="150"/>
      <c r="Q2396" s="150"/>
      <c r="R2396" s="150"/>
      <c r="S2396" s="150"/>
      <c r="T2396" s="150"/>
      <c r="U2396" s="150"/>
      <c r="V2396" s="150"/>
      <c r="W2396" s="150"/>
      <c r="X2396" s="150"/>
      <c r="Y2396" s="150"/>
      <c r="Z2396" s="150"/>
      <c r="AA2396" s="150"/>
    </row>
    <row r="2397" spans="1:27" ht="12.75">
      <c r="A2397" s="150"/>
      <c r="B2397" s="158">
        <f t="shared" si="18"/>
        <v>2389</v>
      </c>
      <c r="C2397" s="159" t="str">
        <f ca="1">IFERROR(__xludf.DUMMYFUNCTION("""COMPUTED_VALUE"""),"Nurul Syahirah binti Md Shah")</f>
        <v>Nurul Syahirah binti Md Shah</v>
      </c>
      <c r="D2397" s="160" t="str">
        <f ca="1">IFERROR(__xludf.DUMMYFUNCTION("""COMPUTED_VALUE"""),"Jul 23, 2024")</f>
        <v>Jul 23, 2024</v>
      </c>
      <c r="E2397" s="160" t="str">
        <f ca="1">IFERROR(__xludf.DUMMYFUNCTION("""COMPUTED_VALUE"""),"Script 1")</f>
        <v>Script 1</v>
      </c>
      <c r="F2397" s="160"/>
      <c r="G2397" s="160"/>
      <c r="H2397" s="160"/>
      <c r="I2397" s="160"/>
      <c r="J2397" s="160"/>
      <c r="K2397" s="160"/>
      <c r="L2397" s="160" t="str">
        <f t="shared" ca="1" si="19"/>
        <v>Script 1</v>
      </c>
      <c r="M2397" s="161"/>
      <c r="N2397" s="150"/>
      <c r="O2397" s="150"/>
      <c r="P2397" s="150"/>
      <c r="Q2397" s="150"/>
      <c r="R2397" s="150"/>
      <c r="S2397" s="150"/>
      <c r="T2397" s="150"/>
      <c r="U2397" s="150"/>
      <c r="V2397" s="150"/>
      <c r="W2397" s="150"/>
      <c r="X2397" s="150"/>
      <c r="Y2397" s="150"/>
      <c r="Z2397" s="150"/>
      <c r="AA2397" s="150"/>
    </row>
    <row r="2398" spans="1:27" ht="12.75">
      <c r="A2398" s="150"/>
      <c r="B2398" s="158">
        <f t="shared" si="18"/>
        <v>2390</v>
      </c>
      <c r="C2398" s="159" t="str">
        <f ca="1">IFERROR(__xludf.DUMMYFUNCTION("""COMPUTED_VALUE"""),"Izzat Kamal")</f>
        <v>Izzat Kamal</v>
      </c>
      <c r="D2398" s="160" t="str">
        <f ca="1">IFERROR(__xludf.DUMMYFUNCTION("""COMPUTED_VALUE"""),"Jul 23, 2024")</f>
        <v>Jul 23, 2024</v>
      </c>
      <c r="E2398" s="160" t="str">
        <f ca="1">IFERROR(__xludf.DUMMYFUNCTION("""COMPUTED_VALUE"""),"Script 1")</f>
        <v>Script 1</v>
      </c>
      <c r="F2398" s="160"/>
      <c r="G2398" s="160"/>
      <c r="H2398" s="160"/>
      <c r="I2398" s="160"/>
      <c r="J2398" s="160"/>
      <c r="K2398" s="160"/>
      <c r="L2398" s="160" t="str">
        <f t="shared" ca="1" si="19"/>
        <v>Script 1</v>
      </c>
      <c r="M2398" s="161"/>
      <c r="N2398" s="150"/>
      <c r="O2398" s="150"/>
      <c r="P2398" s="150"/>
      <c r="Q2398" s="150"/>
      <c r="R2398" s="150"/>
      <c r="S2398" s="150"/>
      <c r="T2398" s="150"/>
      <c r="U2398" s="150"/>
      <c r="V2398" s="150"/>
      <c r="W2398" s="150"/>
      <c r="X2398" s="150"/>
      <c r="Y2398" s="150"/>
      <c r="Z2398" s="150"/>
      <c r="AA2398" s="150"/>
    </row>
    <row r="2399" spans="1:27" ht="12.75">
      <c r="A2399" s="150"/>
      <c r="B2399" s="158">
        <f t="shared" si="18"/>
        <v>2391</v>
      </c>
      <c r="C2399" s="159" t="str">
        <f ca="1">IFERROR(__xludf.DUMMYFUNCTION("""COMPUTED_VALUE"""),"Nurul Izzatie Zulkiflee")</f>
        <v>Nurul Izzatie Zulkiflee</v>
      </c>
      <c r="D2399" s="160" t="str">
        <f ca="1">IFERROR(__xludf.DUMMYFUNCTION("""COMPUTED_VALUE"""),"Jul 23, 2024")</f>
        <v>Jul 23, 2024</v>
      </c>
      <c r="E2399" s="160" t="str">
        <f ca="1">IFERROR(__xludf.DUMMYFUNCTION("""COMPUTED_VALUE"""),"Script 1")</f>
        <v>Script 1</v>
      </c>
      <c r="F2399" s="160"/>
      <c r="G2399" s="160"/>
      <c r="H2399" s="160"/>
      <c r="I2399" s="160"/>
      <c r="J2399" s="160"/>
      <c r="K2399" s="160"/>
      <c r="L2399" s="160" t="str">
        <f t="shared" ca="1" si="19"/>
        <v>Script 1</v>
      </c>
      <c r="M2399" s="161"/>
      <c r="N2399" s="150"/>
      <c r="O2399" s="150"/>
      <c r="P2399" s="150"/>
      <c r="Q2399" s="150"/>
      <c r="R2399" s="150"/>
      <c r="S2399" s="150"/>
      <c r="T2399" s="150"/>
      <c r="U2399" s="150"/>
      <c r="V2399" s="150"/>
      <c r="W2399" s="150"/>
      <c r="X2399" s="150"/>
      <c r="Y2399" s="150"/>
      <c r="Z2399" s="150"/>
      <c r="AA2399" s="150"/>
    </row>
    <row r="2400" spans="1:27" ht="12.75">
      <c r="A2400" s="150"/>
      <c r="B2400" s="158">
        <f t="shared" si="18"/>
        <v>2392</v>
      </c>
      <c r="C2400" s="159" t="str">
        <f ca="1">IFERROR(__xludf.DUMMYFUNCTION("""COMPUTED_VALUE"""),"Adlan Sukor")</f>
        <v>Adlan Sukor</v>
      </c>
      <c r="D2400" s="160" t="str">
        <f ca="1">IFERROR(__xludf.DUMMYFUNCTION("""COMPUTED_VALUE"""),"Jul 23, 2024")</f>
        <v>Jul 23, 2024</v>
      </c>
      <c r="E2400" s="160" t="str">
        <f ca="1">IFERROR(__xludf.DUMMYFUNCTION("""COMPUTED_VALUE"""),"Script 1")</f>
        <v>Script 1</v>
      </c>
      <c r="F2400" s="160"/>
      <c r="G2400" s="160"/>
      <c r="H2400" s="160"/>
      <c r="I2400" s="160"/>
      <c r="J2400" s="160"/>
      <c r="K2400" s="160"/>
      <c r="L2400" s="160" t="str">
        <f t="shared" ca="1" si="19"/>
        <v>Script 1</v>
      </c>
      <c r="M2400" s="161"/>
      <c r="N2400" s="150"/>
      <c r="O2400" s="150"/>
      <c r="P2400" s="150"/>
      <c r="Q2400" s="150"/>
      <c r="R2400" s="150"/>
      <c r="S2400" s="150"/>
      <c r="T2400" s="150"/>
      <c r="U2400" s="150"/>
      <c r="V2400" s="150"/>
      <c r="W2400" s="150"/>
      <c r="X2400" s="150"/>
      <c r="Y2400" s="150"/>
      <c r="Z2400" s="150"/>
      <c r="AA2400" s="150"/>
    </row>
    <row r="2401" spans="1:27" ht="12.75">
      <c r="A2401" s="150"/>
      <c r="B2401" s="158">
        <f t="shared" si="18"/>
        <v>2393</v>
      </c>
      <c r="C2401" s="159" t="str">
        <f ca="1">IFERROR(__xludf.DUMMYFUNCTION("""COMPUTED_VALUE"""),"Zafirah Zaini")</f>
        <v>Zafirah Zaini</v>
      </c>
      <c r="D2401" s="160" t="str">
        <f ca="1">IFERROR(__xludf.DUMMYFUNCTION("""COMPUTED_VALUE"""),"Jul 23, 2024")</f>
        <v>Jul 23, 2024</v>
      </c>
      <c r="E2401" s="160" t="str">
        <f ca="1">IFERROR(__xludf.DUMMYFUNCTION("""COMPUTED_VALUE"""),"Script 1")</f>
        <v>Script 1</v>
      </c>
      <c r="F2401" s="160"/>
      <c r="G2401" s="160"/>
      <c r="H2401" s="160"/>
      <c r="I2401" s="160"/>
      <c r="J2401" s="160"/>
      <c r="K2401" s="160"/>
      <c r="L2401" s="160" t="str">
        <f t="shared" ca="1" si="19"/>
        <v>Script 1</v>
      </c>
      <c r="M2401" s="161"/>
      <c r="N2401" s="150"/>
      <c r="O2401" s="150"/>
      <c r="P2401" s="150"/>
      <c r="Q2401" s="150"/>
      <c r="R2401" s="150"/>
      <c r="S2401" s="150"/>
      <c r="T2401" s="150"/>
      <c r="U2401" s="150"/>
      <c r="V2401" s="150"/>
      <c r="W2401" s="150"/>
      <c r="X2401" s="150"/>
      <c r="Y2401" s="150"/>
      <c r="Z2401" s="150"/>
      <c r="AA2401" s="150"/>
    </row>
    <row r="2402" spans="1:27" ht="12.75">
      <c r="A2402" s="150"/>
      <c r="B2402" s="158">
        <f t="shared" si="18"/>
        <v>2394</v>
      </c>
      <c r="C2402" s="159" t="str">
        <f ca="1">IFERROR(__xludf.DUMMYFUNCTION("""COMPUTED_VALUE"""),"Muhammad Afiq Mohiden")</f>
        <v>Muhammad Afiq Mohiden</v>
      </c>
      <c r="D2402" s="160" t="str">
        <f ca="1">IFERROR(__xludf.DUMMYFUNCTION("""COMPUTED_VALUE"""),"Jul 19, 2024")</f>
        <v>Jul 19, 2024</v>
      </c>
      <c r="E2402" s="160" t="str">
        <f ca="1">IFERROR(__xludf.DUMMYFUNCTION("""COMPUTED_VALUE"""),"Script 1")</f>
        <v>Script 1</v>
      </c>
      <c r="F2402" s="160"/>
      <c r="G2402" s="160"/>
      <c r="H2402" s="160"/>
      <c r="I2402" s="160"/>
      <c r="J2402" s="160"/>
      <c r="K2402" s="160"/>
      <c r="L2402" s="160" t="str">
        <f t="shared" ca="1" si="19"/>
        <v>Script 1</v>
      </c>
      <c r="M2402" s="161"/>
      <c r="N2402" s="150"/>
      <c r="O2402" s="150"/>
      <c r="P2402" s="150"/>
      <c r="Q2402" s="150"/>
      <c r="R2402" s="150"/>
      <c r="S2402" s="150"/>
      <c r="T2402" s="150"/>
      <c r="U2402" s="150"/>
      <c r="V2402" s="150"/>
      <c r="W2402" s="150"/>
      <c r="X2402" s="150"/>
      <c r="Y2402" s="150"/>
      <c r="Z2402" s="150"/>
      <c r="AA2402" s="150"/>
    </row>
    <row r="2403" spans="1:27" ht="12.75">
      <c r="A2403" s="150"/>
      <c r="B2403" s="158">
        <f t="shared" si="18"/>
        <v>2395</v>
      </c>
      <c r="C2403" s="159" t="str">
        <f ca="1">IFERROR(__xludf.DUMMYFUNCTION("""COMPUTED_VALUE"""),"Nurul Aini Athirah Abdul Rahim")</f>
        <v>Nurul Aini Athirah Abdul Rahim</v>
      </c>
      <c r="D2403" s="160" t="str">
        <f ca="1">IFERROR(__xludf.DUMMYFUNCTION("""COMPUTED_VALUE"""),"Jul 19, 2024")</f>
        <v>Jul 19, 2024</v>
      </c>
      <c r="E2403" s="160" t="str">
        <f ca="1">IFERROR(__xludf.DUMMYFUNCTION("""COMPUTED_VALUE"""),"Script 1")</f>
        <v>Script 1</v>
      </c>
      <c r="F2403" s="160"/>
      <c r="G2403" s="160"/>
      <c r="H2403" s="160"/>
      <c r="I2403" s="160"/>
      <c r="J2403" s="160"/>
      <c r="K2403" s="160"/>
      <c r="L2403" s="160" t="str">
        <f t="shared" ca="1" si="19"/>
        <v>Script 1</v>
      </c>
      <c r="M2403" s="161"/>
      <c r="N2403" s="150"/>
      <c r="O2403" s="150"/>
      <c r="P2403" s="150"/>
      <c r="Q2403" s="150"/>
      <c r="R2403" s="150"/>
      <c r="S2403" s="150"/>
      <c r="T2403" s="150"/>
      <c r="U2403" s="150"/>
      <c r="V2403" s="150"/>
      <c r="W2403" s="150"/>
      <c r="X2403" s="150"/>
      <c r="Y2403" s="150"/>
      <c r="Z2403" s="150"/>
      <c r="AA2403" s="150"/>
    </row>
    <row r="2404" spans="1:27" ht="12.75">
      <c r="A2404" s="150"/>
      <c r="B2404" s="158">
        <f t="shared" si="18"/>
        <v>2396</v>
      </c>
      <c r="C2404" s="159" t="str">
        <f ca="1">IFERROR(__xludf.DUMMYFUNCTION("""COMPUTED_VALUE"""),"AMIRUL ISKANDAR")</f>
        <v>AMIRUL ISKANDAR</v>
      </c>
      <c r="D2404" s="160" t="str">
        <f ca="1">IFERROR(__xludf.DUMMYFUNCTION("""COMPUTED_VALUE"""),"Jul 19, 2024")</f>
        <v>Jul 19, 2024</v>
      </c>
      <c r="E2404" s="160" t="str">
        <f ca="1">IFERROR(__xludf.DUMMYFUNCTION("""COMPUTED_VALUE"""),"Script 1")</f>
        <v>Script 1</v>
      </c>
      <c r="F2404" s="160"/>
      <c r="G2404" s="160"/>
      <c r="H2404" s="160"/>
      <c r="I2404" s="160"/>
      <c r="J2404" s="160"/>
      <c r="K2404" s="160"/>
      <c r="L2404" s="160" t="str">
        <f t="shared" ca="1" si="19"/>
        <v>Script 1</v>
      </c>
      <c r="M2404" s="161"/>
      <c r="N2404" s="150"/>
      <c r="O2404" s="150"/>
      <c r="P2404" s="150"/>
      <c r="Q2404" s="150"/>
      <c r="R2404" s="150"/>
      <c r="S2404" s="150"/>
      <c r="T2404" s="150"/>
      <c r="U2404" s="150"/>
      <c r="V2404" s="150"/>
      <c r="W2404" s="150"/>
      <c r="X2404" s="150"/>
      <c r="Y2404" s="150"/>
      <c r="Z2404" s="150"/>
      <c r="AA2404" s="150"/>
    </row>
    <row r="2405" spans="1:27" ht="12.75">
      <c r="A2405" s="150"/>
      <c r="B2405" s="158">
        <f t="shared" si="18"/>
        <v>2397</v>
      </c>
      <c r="C2405" s="159" t="str">
        <f ca="1">IFERROR(__xludf.DUMMYFUNCTION("""COMPUTED_VALUE"""),"Nurrul Syafawati Humam")</f>
        <v>Nurrul Syafawati Humam</v>
      </c>
      <c r="D2405" s="160" t="str">
        <f ca="1">IFERROR(__xludf.DUMMYFUNCTION("""COMPUTED_VALUE"""),"Jul 19, 2024")</f>
        <v>Jul 19, 2024</v>
      </c>
      <c r="E2405" s="160" t="str">
        <f ca="1">IFERROR(__xludf.DUMMYFUNCTION("""COMPUTED_VALUE"""),"Script 1")</f>
        <v>Script 1</v>
      </c>
      <c r="F2405" s="160"/>
      <c r="G2405" s="160"/>
      <c r="H2405" s="160"/>
      <c r="I2405" s="160"/>
      <c r="J2405" s="160"/>
      <c r="K2405" s="160"/>
      <c r="L2405" s="160" t="str">
        <f t="shared" ca="1" si="19"/>
        <v>Script 1</v>
      </c>
      <c r="M2405" s="161"/>
      <c r="N2405" s="150"/>
      <c r="O2405" s="150"/>
      <c r="P2405" s="150"/>
      <c r="Q2405" s="150"/>
      <c r="R2405" s="150"/>
      <c r="S2405" s="150"/>
      <c r="T2405" s="150"/>
      <c r="U2405" s="150"/>
      <c r="V2405" s="150"/>
      <c r="W2405" s="150"/>
      <c r="X2405" s="150"/>
      <c r="Y2405" s="150"/>
      <c r="Z2405" s="150"/>
      <c r="AA2405" s="150"/>
    </row>
    <row r="2406" spans="1:27" ht="12.75">
      <c r="A2406" s="150"/>
      <c r="B2406" s="158">
        <f t="shared" si="18"/>
        <v>2398</v>
      </c>
      <c r="C2406" s="159" t="str">
        <f ca="1">IFERROR(__xludf.DUMMYFUNCTION("""COMPUTED_VALUE"""),"Firdaus Razak")</f>
        <v>Firdaus Razak</v>
      </c>
      <c r="D2406" s="160" t="str">
        <f ca="1">IFERROR(__xludf.DUMMYFUNCTION("""COMPUTED_VALUE"""),"Jul 19, 2024")</f>
        <v>Jul 19, 2024</v>
      </c>
      <c r="E2406" s="160" t="str">
        <f ca="1">IFERROR(__xludf.DUMMYFUNCTION("""COMPUTED_VALUE"""),"Script 1")</f>
        <v>Script 1</v>
      </c>
      <c r="F2406" s="160"/>
      <c r="G2406" s="160"/>
      <c r="H2406" s="160"/>
      <c r="I2406" s="160"/>
      <c r="J2406" s="160"/>
      <c r="K2406" s="160"/>
      <c r="L2406" s="160" t="str">
        <f t="shared" ca="1" si="19"/>
        <v>Script 1</v>
      </c>
      <c r="M2406" s="161"/>
      <c r="N2406" s="150"/>
      <c r="O2406" s="150"/>
      <c r="P2406" s="150"/>
      <c r="Q2406" s="150"/>
      <c r="R2406" s="150"/>
      <c r="S2406" s="150"/>
      <c r="T2406" s="150"/>
      <c r="U2406" s="150"/>
      <c r="V2406" s="150"/>
      <c r="W2406" s="150"/>
      <c r="X2406" s="150"/>
      <c r="Y2406" s="150"/>
      <c r="Z2406" s="150"/>
      <c r="AA2406" s="150"/>
    </row>
    <row r="2407" spans="1:27" ht="12.75">
      <c r="A2407" s="150"/>
      <c r="B2407" s="158">
        <f t="shared" si="18"/>
        <v>2399</v>
      </c>
      <c r="C2407" s="159" t="str">
        <f ca="1">IFERROR(__xludf.DUMMYFUNCTION("""COMPUTED_VALUE"""),"Nik Akmar Marini")</f>
        <v>Nik Akmar Marini</v>
      </c>
      <c r="D2407" s="160" t="str">
        <f ca="1">IFERROR(__xludf.DUMMYFUNCTION("""COMPUTED_VALUE"""),"Jul 19, 2024")</f>
        <v>Jul 19, 2024</v>
      </c>
      <c r="E2407" s="160" t="str">
        <f ca="1">IFERROR(__xludf.DUMMYFUNCTION("""COMPUTED_VALUE"""),"Script 1")</f>
        <v>Script 1</v>
      </c>
      <c r="F2407" s="160"/>
      <c r="G2407" s="160"/>
      <c r="H2407" s="160"/>
      <c r="I2407" s="160"/>
      <c r="J2407" s="160"/>
      <c r="K2407" s="160"/>
      <c r="L2407" s="160" t="str">
        <f t="shared" ca="1" si="19"/>
        <v>Script 1</v>
      </c>
      <c r="M2407" s="161"/>
      <c r="N2407" s="150"/>
      <c r="O2407" s="150"/>
      <c r="P2407" s="150"/>
      <c r="Q2407" s="150"/>
      <c r="R2407" s="150"/>
      <c r="S2407" s="150"/>
      <c r="T2407" s="150"/>
      <c r="U2407" s="150"/>
      <c r="V2407" s="150"/>
      <c r="W2407" s="150"/>
      <c r="X2407" s="150"/>
      <c r="Y2407" s="150"/>
      <c r="Z2407" s="150"/>
      <c r="AA2407" s="150"/>
    </row>
    <row r="2408" spans="1:27" ht="12.75">
      <c r="A2408" s="150"/>
      <c r="B2408" s="158">
        <f t="shared" si="18"/>
        <v>2400</v>
      </c>
      <c r="C2408" s="159" t="str">
        <f ca="1">IFERROR(__xludf.DUMMYFUNCTION("""COMPUTED_VALUE"""),"Nurul Nadia Nabilah Binti Rahman")</f>
        <v>Nurul Nadia Nabilah Binti Rahman</v>
      </c>
      <c r="D2408" s="160" t="str">
        <f ca="1">IFERROR(__xludf.DUMMYFUNCTION("""COMPUTED_VALUE"""),"Jul 19, 2024")</f>
        <v>Jul 19, 2024</v>
      </c>
      <c r="E2408" s="160" t="str">
        <f ca="1">IFERROR(__xludf.DUMMYFUNCTION("""COMPUTED_VALUE"""),"Script 1")</f>
        <v>Script 1</v>
      </c>
      <c r="F2408" s="160"/>
      <c r="G2408" s="160"/>
      <c r="H2408" s="160"/>
      <c r="I2408" s="160"/>
      <c r="J2408" s="160"/>
      <c r="K2408" s="160"/>
      <c r="L2408" s="160" t="str">
        <f t="shared" ca="1" si="19"/>
        <v>Script 1</v>
      </c>
      <c r="M2408" s="161"/>
      <c r="N2408" s="150"/>
      <c r="O2408" s="150"/>
      <c r="P2408" s="150"/>
      <c r="Q2408" s="150"/>
      <c r="R2408" s="150"/>
      <c r="S2408" s="150"/>
      <c r="T2408" s="150"/>
      <c r="U2408" s="150"/>
      <c r="V2408" s="150"/>
      <c r="W2408" s="150"/>
      <c r="X2408" s="150"/>
      <c r="Y2408" s="150"/>
      <c r="Z2408" s="150"/>
      <c r="AA2408" s="150"/>
    </row>
    <row r="2409" spans="1:27" ht="12.75">
      <c r="A2409" s="150"/>
      <c r="B2409" s="158">
        <f t="shared" si="18"/>
        <v>2401</v>
      </c>
      <c r="C2409" s="159" t="str">
        <f ca="1">IFERROR(__xludf.DUMMYFUNCTION("""COMPUTED_VALUE"""),"Mohd Abdul Hafiz Bin Abdullah")</f>
        <v>Mohd Abdul Hafiz Bin Abdullah</v>
      </c>
      <c r="D2409" s="160" t="str">
        <f ca="1">IFERROR(__xludf.DUMMYFUNCTION("""COMPUTED_VALUE"""),"Jul 19, 2024")</f>
        <v>Jul 19, 2024</v>
      </c>
      <c r="E2409" s="160" t="str">
        <f ca="1">IFERROR(__xludf.DUMMYFUNCTION("""COMPUTED_VALUE"""),"Script 1")</f>
        <v>Script 1</v>
      </c>
      <c r="F2409" s="160"/>
      <c r="G2409" s="160"/>
      <c r="H2409" s="160"/>
      <c r="I2409" s="160"/>
      <c r="J2409" s="160"/>
      <c r="K2409" s="160"/>
      <c r="L2409" s="160" t="str">
        <f t="shared" ca="1" si="19"/>
        <v>Script 1</v>
      </c>
      <c r="M2409" s="161"/>
      <c r="N2409" s="150"/>
      <c r="O2409" s="150"/>
      <c r="P2409" s="150"/>
      <c r="Q2409" s="150"/>
      <c r="R2409" s="150"/>
      <c r="S2409" s="150"/>
      <c r="T2409" s="150"/>
      <c r="U2409" s="150"/>
      <c r="V2409" s="150"/>
      <c r="W2409" s="150"/>
      <c r="X2409" s="150"/>
      <c r="Y2409" s="150"/>
      <c r="Z2409" s="150"/>
      <c r="AA2409" s="150"/>
    </row>
    <row r="2410" spans="1:27" ht="12.75">
      <c r="A2410" s="150"/>
      <c r="B2410" s="158">
        <f t="shared" si="18"/>
        <v>2402</v>
      </c>
      <c r="C2410" s="159" t="str">
        <f ca="1">IFERROR(__xludf.DUMMYFUNCTION("""COMPUTED_VALUE"""),"Aina Shafiqah")</f>
        <v>Aina Shafiqah</v>
      </c>
      <c r="D2410" s="160" t="str">
        <f ca="1">IFERROR(__xludf.DUMMYFUNCTION("""COMPUTED_VALUE"""),"Jul 19, 2024")</f>
        <v>Jul 19, 2024</v>
      </c>
      <c r="E2410" s="160" t="str">
        <f ca="1">IFERROR(__xludf.DUMMYFUNCTION("""COMPUTED_VALUE"""),"Script 1")</f>
        <v>Script 1</v>
      </c>
      <c r="F2410" s="160"/>
      <c r="G2410" s="160"/>
      <c r="H2410" s="160"/>
      <c r="I2410" s="160"/>
      <c r="J2410" s="160"/>
      <c r="K2410" s="160"/>
      <c r="L2410" s="160" t="str">
        <f t="shared" ca="1" si="19"/>
        <v>Script 1</v>
      </c>
      <c r="M2410" s="161"/>
      <c r="N2410" s="150"/>
      <c r="O2410" s="150"/>
      <c r="P2410" s="150"/>
      <c r="Q2410" s="150"/>
      <c r="R2410" s="150"/>
      <c r="S2410" s="150"/>
      <c r="T2410" s="150"/>
      <c r="U2410" s="150"/>
      <c r="V2410" s="150"/>
      <c r="W2410" s="150"/>
      <c r="X2410" s="150"/>
      <c r="Y2410" s="150"/>
      <c r="Z2410" s="150"/>
      <c r="AA2410" s="150"/>
    </row>
    <row r="2411" spans="1:27" ht="12.75">
      <c r="A2411" s="150"/>
      <c r="B2411" s="158">
        <f t="shared" si="18"/>
        <v>2403</v>
      </c>
      <c r="C2411" s="159" t="str">
        <f ca="1">IFERROR(__xludf.DUMMYFUNCTION("""COMPUTED_VALUE"""),"Firzana Eiwany Mashi Khairil Mashi")</f>
        <v>Firzana Eiwany Mashi Khairil Mashi</v>
      </c>
      <c r="D2411" s="160" t="str">
        <f ca="1">IFERROR(__xludf.DUMMYFUNCTION("""COMPUTED_VALUE"""),"Jul 19, 2024")</f>
        <v>Jul 19, 2024</v>
      </c>
      <c r="E2411" s="160" t="str">
        <f ca="1">IFERROR(__xludf.DUMMYFUNCTION("""COMPUTED_VALUE"""),"Script 1")</f>
        <v>Script 1</v>
      </c>
      <c r="F2411" s="160"/>
      <c r="G2411" s="160"/>
      <c r="H2411" s="160"/>
      <c r="I2411" s="160"/>
      <c r="J2411" s="160"/>
      <c r="K2411" s="160"/>
      <c r="L2411" s="160" t="str">
        <f t="shared" ca="1" si="19"/>
        <v>Script 1</v>
      </c>
      <c r="M2411" s="161"/>
      <c r="N2411" s="150"/>
      <c r="O2411" s="150"/>
      <c r="P2411" s="150"/>
      <c r="Q2411" s="150"/>
      <c r="R2411" s="150"/>
      <c r="S2411" s="150"/>
      <c r="T2411" s="150"/>
      <c r="U2411" s="150"/>
      <c r="V2411" s="150"/>
      <c r="W2411" s="150"/>
      <c r="X2411" s="150"/>
      <c r="Y2411" s="150"/>
      <c r="Z2411" s="150"/>
      <c r="AA2411" s="150"/>
    </row>
    <row r="2412" spans="1:27" ht="12.75">
      <c r="A2412" s="150"/>
      <c r="B2412" s="158">
        <f t="shared" si="18"/>
        <v>2404</v>
      </c>
      <c r="C2412" s="159" t="str">
        <f ca="1">IFERROR(__xludf.DUMMYFUNCTION("""COMPUTED_VALUE"""),"Siti Zulaika")</f>
        <v>Siti Zulaika</v>
      </c>
      <c r="D2412" s="160" t="str">
        <f ca="1">IFERROR(__xludf.DUMMYFUNCTION("""COMPUTED_VALUE"""),"Jul 19, 2024")</f>
        <v>Jul 19, 2024</v>
      </c>
      <c r="E2412" s="160" t="str">
        <f ca="1">IFERROR(__xludf.DUMMYFUNCTION("""COMPUTED_VALUE"""),"Script 1")</f>
        <v>Script 1</v>
      </c>
      <c r="F2412" s="160"/>
      <c r="G2412" s="160"/>
      <c r="H2412" s="160"/>
      <c r="I2412" s="160"/>
      <c r="J2412" s="160"/>
      <c r="K2412" s="160"/>
      <c r="L2412" s="160" t="str">
        <f t="shared" ca="1" si="19"/>
        <v>Script 1</v>
      </c>
      <c r="M2412" s="161"/>
      <c r="N2412" s="150"/>
      <c r="O2412" s="150"/>
      <c r="P2412" s="150"/>
      <c r="Q2412" s="150"/>
      <c r="R2412" s="150"/>
      <c r="S2412" s="150"/>
      <c r="T2412" s="150"/>
      <c r="U2412" s="150"/>
      <c r="V2412" s="150"/>
      <c r="W2412" s="150"/>
      <c r="X2412" s="150"/>
      <c r="Y2412" s="150"/>
      <c r="Z2412" s="150"/>
      <c r="AA2412" s="150"/>
    </row>
    <row r="2413" spans="1:27" ht="12.75">
      <c r="A2413" s="150"/>
      <c r="B2413" s="158">
        <f t="shared" si="18"/>
        <v>2405</v>
      </c>
      <c r="C2413" s="159" t="str">
        <f ca="1">IFERROR(__xludf.DUMMYFUNCTION("""COMPUTED_VALUE"""),"Nur Syazana")</f>
        <v>Nur Syazana</v>
      </c>
      <c r="D2413" s="160" t="str">
        <f ca="1">IFERROR(__xludf.DUMMYFUNCTION("""COMPUTED_VALUE"""),"Jul 19, 2024")</f>
        <v>Jul 19, 2024</v>
      </c>
      <c r="E2413" s="160" t="str">
        <f ca="1">IFERROR(__xludf.DUMMYFUNCTION("""COMPUTED_VALUE"""),"Script 1")</f>
        <v>Script 1</v>
      </c>
      <c r="F2413" s="160"/>
      <c r="G2413" s="160"/>
      <c r="H2413" s="160"/>
      <c r="I2413" s="160"/>
      <c r="J2413" s="160"/>
      <c r="K2413" s="160"/>
      <c r="L2413" s="160" t="str">
        <f t="shared" ca="1" si="19"/>
        <v>Script 1</v>
      </c>
      <c r="M2413" s="161"/>
      <c r="N2413" s="150"/>
      <c r="O2413" s="150"/>
      <c r="P2413" s="150"/>
      <c r="Q2413" s="150"/>
      <c r="R2413" s="150"/>
      <c r="S2413" s="150"/>
      <c r="T2413" s="150"/>
      <c r="U2413" s="150"/>
      <c r="V2413" s="150"/>
      <c r="W2413" s="150"/>
      <c r="X2413" s="150"/>
      <c r="Y2413" s="150"/>
      <c r="Z2413" s="150"/>
      <c r="AA2413" s="150"/>
    </row>
    <row r="2414" spans="1:27" ht="12.75">
      <c r="A2414" s="150"/>
      <c r="B2414" s="158">
        <f t="shared" si="18"/>
        <v>2406</v>
      </c>
      <c r="C2414" s="159" t="str">
        <f ca="1">IFERROR(__xludf.DUMMYFUNCTION("""COMPUTED_VALUE"""),"Adi Putra Azizan")</f>
        <v>Adi Putra Azizan</v>
      </c>
      <c r="D2414" s="160" t="str">
        <f ca="1">IFERROR(__xludf.DUMMYFUNCTION("""COMPUTED_VALUE"""),"Jul 19, 2024")</f>
        <v>Jul 19, 2024</v>
      </c>
      <c r="E2414" s="160" t="str">
        <f ca="1">IFERROR(__xludf.DUMMYFUNCTION("""COMPUTED_VALUE"""),"Script 1")</f>
        <v>Script 1</v>
      </c>
      <c r="F2414" s="160"/>
      <c r="G2414" s="160"/>
      <c r="H2414" s="160"/>
      <c r="I2414" s="160"/>
      <c r="J2414" s="160"/>
      <c r="K2414" s="160"/>
      <c r="L2414" s="160" t="str">
        <f t="shared" ca="1" si="19"/>
        <v>Script 1</v>
      </c>
      <c r="M2414" s="161"/>
      <c r="N2414" s="150"/>
      <c r="O2414" s="150"/>
      <c r="P2414" s="150"/>
      <c r="Q2414" s="150"/>
      <c r="R2414" s="150"/>
      <c r="S2414" s="150"/>
      <c r="T2414" s="150"/>
      <c r="U2414" s="150"/>
      <c r="V2414" s="150"/>
      <c r="W2414" s="150"/>
      <c r="X2414" s="150"/>
      <c r="Y2414" s="150"/>
      <c r="Z2414" s="150"/>
      <c r="AA2414" s="150"/>
    </row>
    <row r="2415" spans="1:27" ht="12.75">
      <c r="A2415" s="150"/>
      <c r="B2415" s="158">
        <f t="shared" si="18"/>
        <v>2407</v>
      </c>
      <c r="C2415" s="159" t="str">
        <f ca="1">IFERROR(__xludf.DUMMYFUNCTION("""COMPUTED_VALUE"""),"Dayana Sofia Mohd Effendy")</f>
        <v>Dayana Sofia Mohd Effendy</v>
      </c>
      <c r="D2415" s="160" t="str">
        <f ca="1">IFERROR(__xludf.DUMMYFUNCTION("""COMPUTED_VALUE"""),"Jul 19, 2024")</f>
        <v>Jul 19, 2024</v>
      </c>
      <c r="E2415" s="160" t="str">
        <f ca="1">IFERROR(__xludf.DUMMYFUNCTION("""COMPUTED_VALUE"""),"Script 1")</f>
        <v>Script 1</v>
      </c>
      <c r="F2415" s="160"/>
      <c r="G2415" s="160"/>
      <c r="H2415" s="160"/>
      <c r="I2415" s="160"/>
      <c r="J2415" s="160"/>
      <c r="K2415" s="160"/>
      <c r="L2415" s="160" t="str">
        <f t="shared" ca="1" si="19"/>
        <v>Script 1</v>
      </c>
      <c r="M2415" s="161"/>
      <c r="N2415" s="150"/>
      <c r="O2415" s="150"/>
      <c r="P2415" s="150"/>
      <c r="Q2415" s="150"/>
      <c r="R2415" s="150"/>
      <c r="S2415" s="150"/>
      <c r="T2415" s="150"/>
      <c r="U2415" s="150"/>
      <c r="V2415" s="150"/>
      <c r="W2415" s="150"/>
      <c r="X2415" s="150"/>
      <c r="Y2415" s="150"/>
      <c r="Z2415" s="150"/>
      <c r="AA2415" s="150"/>
    </row>
    <row r="2416" spans="1:27" ht="12.75">
      <c r="A2416" s="150"/>
      <c r="B2416" s="158">
        <f t="shared" si="18"/>
        <v>2408</v>
      </c>
      <c r="C2416" s="159" t="str">
        <f ca="1">IFERROR(__xludf.DUMMYFUNCTION("""COMPUTED_VALUE"""),"Nur Atiqah Syazrina Aziz")</f>
        <v>Nur Atiqah Syazrina Aziz</v>
      </c>
      <c r="D2416" s="160" t="str">
        <f ca="1">IFERROR(__xludf.DUMMYFUNCTION("""COMPUTED_VALUE"""),"Jul 19, 2024")</f>
        <v>Jul 19, 2024</v>
      </c>
      <c r="E2416" s="160" t="str">
        <f ca="1">IFERROR(__xludf.DUMMYFUNCTION("""COMPUTED_VALUE"""),"Script 1")</f>
        <v>Script 1</v>
      </c>
      <c r="F2416" s="160"/>
      <c r="G2416" s="160"/>
      <c r="H2416" s="160"/>
      <c r="I2416" s="160"/>
      <c r="J2416" s="160"/>
      <c r="K2416" s="160"/>
      <c r="L2416" s="160" t="str">
        <f t="shared" ca="1" si="19"/>
        <v>Script 1</v>
      </c>
      <c r="M2416" s="161"/>
      <c r="N2416" s="150"/>
      <c r="O2416" s="150"/>
      <c r="P2416" s="150"/>
      <c r="Q2416" s="150"/>
      <c r="R2416" s="150"/>
      <c r="S2416" s="150"/>
      <c r="T2416" s="150"/>
      <c r="U2416" s="150"/>
      <c r="V2416" s="150"/>
      <c r="W2416" s="150"/>
      <c r="X2416" s="150"/>
      <c r="Y2416" s="150"/>
      <c r="Z2416" s="150"/>
      <c r="AA2416" s="150"/>
    </row>
    <row r="2417" spans="1:27" ht="12.75">
      <c r="A2417" s="150"/>
      <c r="B2417" s="158">
        <f t="shared" si="18"/>
        <v>2409</v>
      </c>
      <c r="C2417" s="159" t="str">
        <f ca="1">IFERROR(__xludf.DUMMYFUNCTION("""COMPUTED_VALUE"""),"Nur Fazlina Farahin Ahmad Sazalli")</f>
        <v>Nur Fazlina Farahin Ahmad Sazalli</v>
      </c>
      <c r="D2417" s="160" t="str">
        <f ca="1">IFERROR(__xludf.DUMMYFUNCTION("""COMPUTED_VALUE"""),"Jul 19, 2024")</f>
        <v>Jul 19, 2024</v>
      </c>
      <c r="E2417" s="160" t="str">
        <f ca="1">IFERROR(__xludf.DUMMYFUNCTION("""COMPUTED_VALUE"""),"Script 1")</f>
        <v>Script 1</v>
      </c>
      <c r="F2417" s="160"/>
      <c r="G2417" s="160"/>
      <c r="H2417" s="160"/>
      <c r="I2417" s="160"/>
      <c r="J2417" s="160"/>
      <c r="K2417" s="160"/>
      <c r="L2417" s="160" t="str">
        <f t="shared" ca="1" si="19"/>
        <v>Script 1</v>
      </c>
      <c r="M2417" s="161"/>
      <c r="N2417" s="150"/>
      <c r="O2417" s="150"/>
      <c r="P2417" s="150"/>
      <c r="Q2417" s="150"/>
      <c r="R2417" s="150"/>
      <c r="S2417" s="150"/>
      <c r="T2417" s="150"/>
      <c r="U2417" s="150"/>
      <c r="V2417" s="150"/>
      <c r="W2417" s="150"/>
      <c r="X2417" s="150"/>
      <c r="Y2417" s="150"/>
      <c r="Z2417" s="150"/>
      <c r="AA2417" s="150"/>
    </row>
    <row r="2418" spans="1:27" ht="12.75">
      <c r="A2418" s="150"/>
      <c r="B2418" s="158">
        <f t="shared" si="18"/>
        <v>2410</v>
      </c>
      <c r="C2418" s="159" t="str">
        <f ca="1">IFERROR(__xludf.DUMMYFUNCTION("""COMPUTED_VALUE"""),"Iskandar Zulkarnain")</f>
        <v>Iskandar Zulkarnain</v>
      </c>
      <c r="D2418" s="160" t="str">
        <f ca="1">IFERROR(__xludf.DUMMYFUNCTION("""COMPUTED_VALUE"""),"Jul 19, 2024")</f>
        <v>Jul 19, 2024</v>
      </c>
      <c r="E2418" s="160" t="str">
        <f ca="1">IFERROR(__xludf.DUMMYFUNCTION("""COMPUTED_VALUE"""),"Script 1")</f>
        <v>Script 1</v>
      </c>
      <c r="F2418" s="160"/>
      <c r="G2418" s="160"/>
      <c r="H2418" s="160"/>
      <c r="I2418" s="160"/>
      <c r="J2418" s="160"/>
      <c r="K2418" s="160"/>
      <c r="L2418" s="160" t="str">
        <f t="shared" ca="1" si="19"/>
        <v>Script 1</v>
      </c>
      <c r="M2418" s="161"/>
      <c r="N2418" s="150"/>
      <c r="O2418" s="150"/>
      <c r="P2418" s="150"/>
      <c r="Q2418" s="150"/>
      <c r="R2418" s="150"/>
      <c r="S2418" s="150"/>
      <c r="T2418" s="150"/>
      <c r="U2418" s="150"/>
      <c r="V2418" s="150"/>
      <c r="W2418" s="150"/>
      <c r="X2418" s="150"/>
      <c r="Y2418" s="150"/>
      <c r="Z2418" s="150"/>
      <c r="AA2418" s="150"/>
    </row>
    <row r="2419" spans="1:27" ht="12.75">
      <c r="A2419" s="150"/>
      <c r="B2419" s="158">
        <f t="shared" si="18"/>
        <v>2411</v>
      </c>
      <c r="C2419" s="159" t="str">
        <f ca="1">IFERROR(__xludf.DUMMYFUNCTION("""COMPUTED_VALUE"""),"Nur Alyssa Nabiha Esa")</f>
        <v>Nur Alyssa Nabiha Esa</v>
      </c>
      <c r="D2419" s="160" t="str">
        <f ca="1">IFERROR(__xludf.DUMMYFUNCTION("""COMPUTED_VALUE"""),"Jul 19, 2024")</f>
        <v>Jul 19, 2024</v>
      </c>
      <c r="E2419" s="160" t="str">
        <f ca="1">IFERROR(__xludf.DUMMYFUNCTION("""COMPUTED_VALUE"""),"Script 1")</f>
        <v>Script 1</v>
      </c>
      <c r="F2419" s="160"/>
      <c r="G2419" s="160"/>
      <c r="H2419" s="160"/>
      <c r="I2419" s="160"/>
      <c r="J2419" s="160"/>
      <c r="K2419" s="160"/>
      <c r="L2419" s="160" t="str">
        <f t="shared" ca="1" si="19"/>
        <v>Script 1</v>
      </c>
      <c r="M2419" s="161"/>
      <c r="N2419" s="150"/>
      <c r="O2419" s="150"/>
      <c r="P2419" s="150"/>
      <c r="Q2419" s="150"/>
      <c r="R2419" s="150"/>
      <c r="S2419" s="150"/>
      <c r="T2419" s="150"/>
      <c r="U2419" s="150"/>
      <c r="V2419" s="150"/>
      <c r="W2419" s="150"/>
      <c r="X2419" s="150"/>
      <c r="Y2419" s="150"/>
      <c r="Z2419" s="150"/>
      <c r="AA2419" s="150"/>
    </row>
    <row r="2420" spans="1:27" ht="12.75">
      <c r="A2420" s="150"/>
      <c r="B2420" s="158">
        <f t="shared" si="18"/>
        <v>2412</v>
      </c>
      <c r="C2420" s="159" t="str">
        <f ca="1">IFERROR(__xludf.DUMMYFUNCTION("""COMPUTED_VALUE"""),"Muhammad Hafiz Iskandar Bin Johan")</f>
        <v>Muhammad Hafiz Iskandar Bin Johan</v>
      </c>
      <c r="D2420" s="160" t="str">
        <f ca="1">IFERROR(__xludf.DUMMYFUNCTION("""COMPUTED_VALUE"""),"Jul 19, 2024")</f>
        <v>Jul 19, 2024</v>
      </c>
      <c r="E2420" s="160" t="str">
        <f ca="1">IFERROR(__xludf.DUMMYFUNCTION("""COMPUTED_VALUE"""),"Script 1")</f>
        <v>Script 1</v>
      </c>
      <c r="F2420" s="160"/>
      <c r="G2420" s="160"/>
      <c r="H2420" s="160"/>
      <c r="I2420" s="160"/>
      <c r="J2420" s="160"/>
      <c r="K2420" s="160"/>
      <c r="L2420" s="160" t="str">
        <f t="shared" ca="1" si="19"/>
        <v>Script 1</v>
      </c>
      <c r="M2420" s="161"/>
      <c r="N2420" s="150"/>
      <c r="O2420" s="150"/>
      <c r="P2420" s="150"/>
      <c r="Q2420" s="150"/>
      <c r="R2420" s="150"/>
      <c r="S2420" s="150"/>
      <c r="T2420" s="150"/>
      <c r="U2420" s="150"/>
      <c r="V2420" s="150"/>
      <c r="W2420" s="150"/>
      <c r="X2420" s="150"/>
      <c r="Y2420" s="150"/>
      <c r="Z2420" s="150"/>
      <c r="AA2420" s="150"/>
    </row>
    <row r="2421" spans="1:27" ht="12.75">
      <c r="A2421" s="150"/>
      <c r="B2421" s="158">
        <f t="shared" si="18"/>
        <v>2413</v>
      </c>
      <c r="C2421" s="159" t="str">
        <f ca="1">IFERROR(__xludf.DUMMYFUNCTION("""COMPUTED_VALUE"""),"Hairul Azizan")</f>
        <v>Hairul Azizan</v>
      </c>
      <c r="D2421" s="160" t="str">
        <f ca="1">IFERROR(__xludf.DUMMYFUNCTION("""COMPUTED_VALUE"""),"Jul 19, 2024")</f>
        <v>Jul 19, 2024</v>
      </c>
      <c r="E2421" s="160" t="str">
        <f ca="1">IFERROR(__xludf.DUMMYFUNCTION("""COMPUTED_VALUE"""),"Script 1")</f>
        <v>Script 1</v>
      </c>
      <c r="F2421" s="160"/>
      <c r="G2421" s="160"/>
      <c r="H2421" s="160"/>
      <c r="I2421" s="160"/>
      <c r="J2421" s="160"/>
      <c r="K2421" s="160"/>
      <c r="L2421" s="160" t="str">
        <f t="shared" ca="1" si="19"/>
        <v>Script 1</v>
      </c>
      <c r="M2421" s="161"/>
      <c r="N2421" s="150"/>
      <c r="O2421" s="150"/>
      <c r="P2421" s="150"/>
      <c r="Q2421" s="150"/>
      <c r="R2421" s="150"/>
      <c r="S2421" s="150"/>
      <c r="T2421" s="150"/>
      <c r="U2421" s="150"/>
      <c r="V2421" s="150"/>
      <c r="W2421" s="150"/>
      <c r="X2421" s="150"/>
      <c r="Y2421" s="150"/>
      <c r="Z2421" s="150"/>
      <c r="AA2421" s="150"/>
    </row>
    <row r="2422" spans="1:27" ht="12.75">
      <c r="A2422" s="150"/>
      <c r="B2422" s="158">
        <f t="shared" si="18"/>
        <v>2414</v>
      </c>
      <c r="C2422" s="159" t="str">
        <f ca="1">IFERROR(__xludf.DUMMYFUNCTION("""COMPUTED_VALUE"""),"Nurazwani Mohd Sabri")</f>
        <v>Nurazwani Mohd Sabri</v>
      </c>
      <c r="D2422" s="160" t="str">
        <f ca="1">IFERROR(__xludf.DUMMYFUNCTION("""COMPUTED_VALUE"""),"Jul 19, 2024")</f>
        <v>Jul 19, 2024</v>
      </c>
      <c r="E2422" s="160" t="str">
        <f ca="1">IFERROR(__xludf.DUMMYFUNCTION("""COMPUTED_VALUE"""),"Script 1")</f>
        <v>Script 1</v>
      </c>
      <c r="F2422" s="160"/>
      <c r="G2422" s="160"/>
      <c r="H2422" s="160"/>
      <c r="I2422" s="160"/>
      <c r="J2422" s="160"/>
      <c r="K2422" s="160"/>
      <c r="L2422" s="160" t="str">
        <f t="shared" ca="1" si="19"/>
        <v>Script 1</v>
      </c>
      <c r="M2422" s="161"/>
      <c r="N2422" s="150"/>
      <c r="O2422" s="150"/>
      <c r="P2422" s="150"/>
      <c r="Q2422" s="150"/>
      <c r="R2422" s="150"/>
      <c r="S2422" s="150"/>
      <c r="T2422" s="150"/>
      <c r="U2422" s="150"/>
      <c r="V2422" s="150"/>
      <c r="W2422" s="150"/>
      <c r="X2422" s="150"/>
      <c r="Y2422" s="150"/>
      <c r="Z2422" s="150"/>
      <c r="AA2422" s="150"/>
    </row>
    <row r="2423" spans="1:27" ht="12.75">
      <c r="A2423" s="150"/>
      <c r="B2423" s="158">
        <f t="shared" si="18"/>
        <v>2415</v>
      </c>
      <c r="C2423" s="159" t="str">
        <f ca="1">IFERROR(__xludf.DUMMYFUNCTION("""COMPUTED_VALUE"""),"HAKIM ZULKIFLI")</f>
        <v>HAKIM ZULKIFLI</v>
      </c>
      <c r="D2423" s="160" t="str">
        <f ca="1">IFERROR(__xludf.DUMMYFUNCTION("""COMPUTED_VALUE"""),"Jul 19, 2024")</f>
        <v>Jul 19, 2024</v>
      </c>
      <c r="E2423" s="160" t="str">
        <f ca="1">IFERROR(__xludf.DUMMYFUNCTION("""COMPUTED_VALUE"""),"Script 1")</f>
        <v>Script 1</v>
      </c>
      <c r="F2423" s="160"/>
      <c r="G2423" s="160"/>
      <c r="H2423" s="160"/>
      <c r="I2423" s="160"/>
      <c r="J2423" s="160"/>
      <c r="K2423" s="160"/>
      <c r="L2423" s="160" t="str">
        <f t="shared" ca="1" si="19"/>
        <v>Script 1</v>
      </c>
      <c r="M2423" s="161"/>
      <c r="N2423" s="150"/>
      <c r="O2423" s="150"/>
      <c r="P2423" s="150"/>
      <c r="Q2423" s="150"/>
      <c r="R2423" s="150"/>
      <c r="S2423" s="150"/>
      <c r="T2423" s="150"/>
      <c r="U2423" s="150"/>
      <c r="V2423" s="150"/>
      <c r="W2423" s="150"/>
      <c r="X2423" s="150"/>
      <c r="Y2423" s="150"/>
      <c r="Z2423" s="150"/>
      <c r="AA2423" s="150"/>
    </row>
    <row r="2424" spans="1:27" ht="12.75">
      <c r="A2424" s="150"/>
      <c r="B2424" s="158">
        <f t="shared" si="18"/>
        <v>2416</v>
      </c>
      <c r="C2424" s="159" t="str">
        <f ca="1">IFERROR(__xludf.DUMMYFUNCTION("""COMPUTED_VALUE"""),"Syiraz Maj")</f>
        <v>Syiraz Maj</v>
      </c>
      <c r="D2424" s="160" t="str">
        <f ca="1">IFERROR(__xludf.DUMMYFUNCTION("""COMPUTED_VALUE"""),"Jul 19, 2024")</f>
        <v>Jul 19, 2024</v>
      </c>
      <c r="E2424" s="160" t="str">
        <f ca="1">IFERROR(__xludf.DUMMYFUNCTION("""COMPUTED_VALUE"""),"Script 1")</f>
        <v>Script 1</v>
      </c>
      <c r="F2424" s="160"/>
      <c r="G2424" s="160"/>
      <c r="H2424" s="160"/>
      <c r="I2424" s="160"/>
      <c r="J2424" s="160"/>
      <c r="K2424" s="160"/>
      <c r="L2424" s="160" t="str">
        <f t="shared" ca="1" si="19"/>
        <v>Script 1</v>
      </c>
      <c r="M2424" s="161"/>
      <c r="N2424" s="150"/>
      <c r="O2424" s="150"/>
      <c r="P2424" s="150"/>
      <c r="Q2424" s="150"/>
      <c r="R2424" s="150"/>
      <c r="S2424" s="150"/>
      <c r="T2424" s="150"/>
      <c r="U2424" s="150"/>
      <c r="V2424" s="150"/>
      <c r="W2424" s="150"/>
      <c r="X2424" s="150"/>
      <c r="Y2424" s="150"/>
      <c r="Z2424" s="150"/>
      <c r="AA2424" s="150"/>
    </row>
    <row r="2425" spans="1:27" ht="12.75">
      <c r="A2425" s="150"/>
      <c r="B2425" s="158">
        <f t="shared" si="18"/>
        <v>2417</v>
      </c>
      <c r="C2425" s="159" t="str">
        <f ca="1">IFERROR(__xludf.DUMMYFUNCTION("""COMPUTED_VALUE"""),"Ilman Arif")</f>
        <v>Ilman Arif</v>
      </c>
      <c r="D2425" s="160" t="str">
        <f ca="1">IFERROR(__xludf.DUMMYFUNCTION("""COMPUTED_VALUE"""),"Jul 19, 2024")</f>
        <v>Jul 19, 2024</v>
      </c>
      <c r="E2425" s="160" t="str">
        <f ca="1">IFERROR(__xludf.DUMMYFUNCTION("""COMPUTED_VALUE"""),"Script 1")</f>
        <v>Script 1</v>
      </c>
      <c r="F2425" s="160"/>
      <c r="G2425" s="160"/>
      <c r="H2425" s="160"/>
      <c r="I2425" s="160"/>
      <c r="J2425" s="160"/>
      <c r="K2425" s="160"/>
      <c r="L2425" s="160" t="str">
        <f t="shared" ca="1" si="19"/>
        <v>Script 1</v>
      </c>
      <c r="M2425" s="161"/>
      <c r="N2425" s="150"/>
      <c r="O2425" s="150"/>
      <c r="P2425" s="150"/>
      <c r="Q2425" s="150"/>
      <c r="R2425" s="150"/>
      <c r="S2425" s="150"/>
      <c r="T2425" s="150"/>
      <c r="U2425" s="150"/>
      <c r="V2425" s="150"/>
      <c r="W2425" s="150"/>
      <c r="X2425" s="150"/>
      <c r="Y2425" s="150"/>
      <c r="Z2425" s="150"/>
      <c r="AA2425" s="150"/>
    </row>
    <row r="2426" spans="1:27" ht="12.75">
      <c r="A2426" s="150"/>
      <c r="B2426" s="158">
        <f t="shared" si="18"/>
        <v>2418</v>
      </c>
      <c r="C2426" s="159" t="str">
        <f ca="1">IFERROR(__xludf.DUMMYFUNCTION("""COMPUTED_VALUE"""),"HAFIZ SOFIUDDIN ABDUL MUZAHID")</f>
        <v>HAFIZ SOFIUDDIN ABDUL MUZAHID</v>
      </c>
      <c r="D2426" s="160" t="str">
        <f ca="1">IFERROR(__xludf.DUMMYFUNCTION("""COMPUTED_VALUE"""),"Jul 19, 2024")</f>
        <v>Jul 19, 2024</v>
      </c>
      <c r="E2426" s="160" t="str">
        <f ca="1">IFERROR(__xludf.DUMMYFUNCTION("""COMPUTED_VALUE"""),"Script 1")</f>
        <v>Script 1</v>
      </c>
      <c r="F2426" s="160"/>
      <c r="G2426" s="160"/>
      <c r="H2426" s="160"/>
      <c r="I2426" s="160"/>
      <c r="J2426" s="160"/>
      <c r="K2426" s="160"/>
      <c r="L2426" s="160" t="str">
        <f t="shared" ca="1" si="19"/>
        <v>Script 1</v>
      </c>
      <c r="M2426" s="161"/>
      <c r="N2426" s="150"/>
      <c r="O2426" s="150"/>
      <c r="P2426" s="150"/>
      <c r="Q2426" s="150"/>
      <c r="R2426" s="150"/>
      <c r="S2426" s="150"/>
      <c r="T2426" s="150"/>
      <c r="U2426" s="150"/>
      <c r="V2426" s="150"/>
      <c r="W2426" s="150"/>
      <c r="X2426" s="150"/>
      <c r="Y2426" s="150"/>
      <c r="Z2426" s="150"/>
      <c r="AA2426" s="150"/>
    </row>
    <row r="2427" spans="1:27" ht="12.75">
      <c r="A2427" s="150"/>
      <c r="B2427" s="158">
        <f t="shared" si="18"/>
        <v>2419</v>
      </c>
      <c r="C2427" s="159" t="str">
        <f ca="1">IFERROR(__xludf.DUMMYFUNCTION("""COMPUTED_VALUE"""),"Natasha Razlan")</f>
        <v>Natasha Razlan</v>
      </c>
      <c r="D2427" s="160" t="str">
        <f ca="1">IFERROR(__xludf.DUMMYFUNCTION("""COMPUTED_VALUE"""),"Jul 19, 2024")</f>
        <v>Jul 19, 2024</v>
      </c>
      <c r="E2427" s="160" t="str">
        <f ca="1">IFERROR(__xludf.DUMMYFUNCTION("""COMPUTED_VALUE"""),"Script 1")</f>
        <v>Script 1</v>
      </c>
      <c r="F2427" s="160"/>
      <c r="G2427" s="160"/>
      <c r="H2427" s="160"/>
      <c r="I2427" s="160"/>
      <c r="J2427" s="160"/>
      <c r="K2427" s="160"/>
      <c r="L2427" s="160" t="str">
        <f t="shared" ca="1" si="19"/>
        <v>Script 1</v>
      </c>
      <c r="M2427" s="161"/>
      <c r="N2427" s="150"/>
      <c r="O2427" s="150"/>
      <c r="P2427" s="150"/>
      <c r="Q2427" s="150"/>
      <c r="R2427" s="150"/>
      <c r="S2427" s="150"/>
      <c r="T2427" s="150"/>
      <c r="U2427" s="150"/>
      <c r="V2427" s="150"/>
      <c r="W2427" s="150"/>
      <c r="X2427" s="150"/>
      <c r="Y2427" s="150"/>
      <c r="Z2427" s="150"/>
      <c r="AA2427" s="150"/>
    </row>
    <row r="2428" spans="1:27" ht="12.75">
      <c r="A2428" s="150"/>
      <c r="B2428" s="158">
        <f t="shared" si="18"/>
        <v>2420</v>
      </c>
      <c r="C2428" s="159" t="str">
        <f ca="1">IFERROR(__xludf.DUMMYFUNCTION("""COMPUTED_VALUE"""),"Aqilah Musa")</f>
        <v>Aqilah Musa</v>
      </c>
      <c r="D2428" s="160" t="str">
        <f ca="1">IFERROR(__xludf.DUMMYFUNCTION("""COMPUTED_VALUE"""),"Jul 18, 2024")</f>
        <v>Jul 18, 2024</v>
      </c>
      <c r="E2428" s="160" t="str">
        <f ca="1">IFERROR(__xludf.DUMMYFUNCTION("""COMPUTED_VALUE"""),"Script 1")</f>
        <v>Script 1</v>
      </c>
      <c r="F2428" s="160"/>
      <c r="G2428" s="160"/>
      <c r="H2428" s="160"/>
      <c r="I2428" s="160"/>
      <c r="J2428" s="160"/>
      <c r="K2428" s="160"/>
      <c r="L2428" s="160" t="str">
        <f t="shared" ca="1" si="19"/>
        <v>Script 1</v>
      </c>
      <c r="M2428" s="161"/>
      <c r="N2428" s="150"/>
      <c r="O2428" s="150"/>
      <c r="P2428" s="150"/>
      <c r="Q2428" s="150"/>
      <c r="R2428" s="150"/>
      <c r="S2428" s="150"/>
      <c r="T2428" s="150"/>
      <c r="U2428" s="150"/>
      <c r="V2428" s="150"/>
      <c r="W2428" s="150"/>
      <c r="X2428" s="150"/>
      <c r="Y2428" s="150"/>
      <c r="Z2428" s="150"/>
      <c r="AA2428" s="150"/>
    </row>
    <row r="2429" spans="1:27" ht="12.75">
      <c r="A2429" s="150"/>
      <c r="B2429" s="158">
        <f t="shared" si="18"/>
        <v>2421</v>
      </c>
      <c r="C2429" s="159" t="str">
        <f ca="1">IFERROR(__xludf.DUMMYFUNCTION("""COMPUTED_VALUE"""),"Aisyah Najeeha")</f>
        <v>Aisyah Najeeha</v>
      </c>
      <c r="D2429" s="160" t="str">
        <f ca="1">IFERROR(__xludf.DUMMYFUNCTION("""COMPUTED_VALUE"""),"Jul 18, 2024")</f>
        <v>Jul 18, 2024</v>
      </c>
      <c r="E2429" s="160" t="str">
        <f ca="1">IFERROR(__xludf.DUMMYFUNCTION("""COMPUTED_VALUE"""),"Script 1")</f>
        <v>Script 1</v>
      </c>
      <c r="F2429" s="160"/>
      <c r="G2429" s="160"/>
      <c r="H2429" s="160"/>
      <c r="I2429" s="160"/>
      <c r="J2429" s="160"/>
      <c r="K2429" s="160"/>
      <c r="L2429" s="160" t="str">
        <f t="shared" ca="1" si="19"/>
        <v>Script 1</v>
      </c>
      <c r="M2429" s="161"/>
      <c r="N2429" s="150"/>
      <c r="O2429" s="150"/>
      <c r="P2429" s="150"/>
      <c r="Q2429" s="150"/>
      <c r="R2429" s="150"/>
      <c r="S2429" s="150"/>
      <c r="T2429" s="150"/>
      <c r="U2429" s="150"/>
      <c r="V2429" s="150"/>
      <c r="W2429" s="150"/>
      <c r="X2429" s="150"/>
      <c r="Y2429" s="150"/>
      <c r="Z2429" s="150"/>
      <c r="AA2429" s="150"/>
    </row>
    <row r="2430" spans="1:27" ht="12.75">
      <c r="A2430" s="150"/>
      <c r="B2430" s="158">
        <f t="shared" si="18"/>
        <v>2422</v>
      </c>
      <c r="C2430" s="159" t="str">
        <f ca="1">IFERROR(__xludf.DUMMYFUNCTION("""COMPUTED_VALUE"""),"Nazmi Zainul Abidin")</f>
        <v>Nazmi Zainul Abidin</v>
      </c>
      <c r="D2430" s="160" t="str">
        <f ca="1">IFERROR(__xludf.DUMMYFUNCTION("""COMPUTED_VALUE"""),"Jul 18, 2024")</f>
        <v>Jul 18, 2024</v>
      </c>
      <c r="E2430" s="160" t="str">
        <f ca="1">IFERROR(__xludf.DUMMYFUNCTION("""COMPUTED_VALUE"""),"Script 1")</f>
        <v>Script 1</v>
      </c>
      <c r="F2430" s="160"/>
      <c r="G2430" s="160"/>
      <c r="H2430" s="160"/>
      <c r="I2430" s="160"/>
      <c r="J2430" s="160"/>
      <c r="K2430" s="160"/>
      <c r="L2430" s="160" t="str">
        <f t="shared" ca="1" si="19"/>
        <v>Script 1</v>
      </c>
      <c r="M2430" s="161"/>
      <c r="N2430" s="150"/>
      <c r="O2430" s="150"/>
      <c r="P2430" s="150"/>
      <c r="Q2430" s="150"/>
      <c r="R2430" s="150"/>
      <c r="S2430" s="150"/>
      <c r="T2430" s="150"/>
      <c r="U2430" s="150"/>
      <c r="V2430" s="150"/>
      <c r="W2430" s="150"/>
      <c r="X2430" s="150"/>
      <c r="Y2430" s="150"/>
      <c r="Z2430" s="150"/>
      <c r="AA2430" s="150"/>
    </row>
    <row r="2431" spans="1:27" ht="12.75">
      <c r="A2431" s="150"/>
      <c r="B2431" s="158">
        <f t="shared" si="18"/>
        <v>2423</v>
      </c>
      <c r="C2431" s="159" t="str">
        <f ca="1">IFERROR(__xludf.DUMMYFUNCTION("""COMPUTED_VALUE"""),"Nurul NurFitri Jamaluddin")</f>
        <v>Nurul NurFitri Jamaluddin</v>
      </c>
      <c r="D2431" s="160" t="str">
        <f ca="1">IFERROR(__xludf.DUMMYFUNCTION("""COMPUTED_VALUE"""),"Jul 18, 2024")</f>
        <v>Jul 18, 2024</v>
      </c>
      <c r="E2431" s="160" t="str">
        <f ca="1">IFERROR(__xludf.DUMMYFUNCTION("""COMPUTED_VALUE"""),"Script 1")</f>
        <v>Script 1</v>
      </c>
      <c r="F2431" s="160"/>
      <c r="G2431" s="160"/>
      <c r="H2431" s="160"/>
      <c r="I2431" s="160"/>
      <c r="J2431" s="160"/>
      <c r="K2431" s="160"/>
      <c r="L2431" s="160" t="str">
        <f t="shared" ca="1" si="19"/>
        <v>Script 1</v>
      </c>
      <c r="M2431" s="161"/>
      <c r="N2431" s="150"/>
      <c r="O2431" s="150"/>
      <c r="P2431" s="150"/>
      <c r="Q2431" s="150"/>
      <c r="R2431" s="150"/>
      <c r="S2431" s="150"/>
      <c r="T2431" s="150"/>
      <c r="U2431" s="150"/>
      <c r="V2431" s="150"/>
      <c r="W2431" s="150"/>
      <c r="X2431" s="150"/>
      <c r="Y2431" s="150"/>
      <c r="Z2431" s="150"/>
      <c r="AA2431" s="150"/>
    </row>
    <row r="2432" spans="1:27" ht="12.75">
      <c r="A2432" s="150"/>
      <c r="B2432" s="158">
        <f t="shared" si="18"/>
        <v>2424</v>
      </c>
      <c r="C2432" s="159" t="str">
        <f ca="1">IFERROR(__xludf.DUMMYFUNCTION("""COMPUTED_VALUE"""),"Firdaus Mazlan")</f>
        <v>Firdaus Mazlan</v>
      </c>
      <c r="D2432" s="160" t="str">
        <f ca="1">IFERROR(__xludf.DUMMYFUNCTION("""COMPUTED_VALUE"""),"Jul 18, 2024")</f>
        <v>Jul 18, 2024</v>
      </c>
      <c r="E2432" s="160" t="str">
        <f ca="1">IFERROR(__xludf.DUMMYFUNCTION("""COMPUTED_VALUE"""),"Script 1")</f>
        <v>Script 1</v>
      </c>
      <c r="F2432" s="160"/>
      <c r="G2432" s="160"/>
      <c r="H2432" s="160"/>
      <c r="I2432" s="160"/>
      <c r="J2432" s="160"/>
      <c r="K2432" s="160"/>
      <c r="L2432" s="160" t="str">
        <f t="shared" ca="1" si="19"/>
        <v>Script 1</v>
      </c>
      <c r="M2432" s="161"/>
      <c r="N2432" s="150"/>
      <c r="O2432" s="150"/>
      <c r="P2432" s="150"/>
      <c r="Q2432" s="150"/>
      <c r="R2432" s="150"/>
      <c r="S2432" s="150"/>
      <c r="T2432" s="150"/>
      <c r="U2432" s="150"/>
      <c r="V2432" s="150"/>
      <c r="W2432" s="150"/>
      <c r="X2432" s="150"/>
      <c r="Y2432" s="150"/>
      <c r="Z2432" s="150"/>
      <c r="AA2432" s="150"/>
    </row>
    <row r="2433" spans="1:27" ht="12.75">
      <c r="A2433" s="150"/>
      <c r="B2433" s="158">
        <f t="shared" si="18"/>
        <v>2425</v>
      </c>
      <c r="C2433" s="159" t="str">
        <f ca="1">IFERROR(__xludf.DUMMYFUNCTION("""COMPUTED_VALUE"""),"Haziq Haiqal")</f>
        <v>Haziq Haiqal</v>
      </c>
      <c r="D2433" s="160" t="str">
        <f ca="1">IFERROR(__xludf.DUMMYFUNCTION("""COMPUTED_VALUE"""),"Jul 18, 2024")</f>
        <v>Jul 18, 2024</v>
      </c>
      <c r="E2433" s="160" t="str">
        <f ca="1">IFERROR(__xludf.DUMMYFUNCTION("""COMPUTED_VALUE"""),"Script 1")</f>
        <v>Script 1</v>
      </c>
      <c r="F2433" s="160"/>
      <c r="G2433" s="160"/>
      <c r="H2433" s="160"/>
      <c r="I2433" s="160"/>
      <c r="J2433" s="160"/>
      <c r="K2433" s="160"/>
      <c r="L2433" s="160" t="str">
        <f t="shared" ca="1" si="19"/>
        <v>Script 1</v>
      </c>
      <c r="M2433" s="161"/>
      <c r="N2433" s="150"/>
      <c r="O2433" s="150"/>
      <c r="P2433" s="150"/>
      <c r="Q2433" s="150"/>
      <c r="R2433" s="150"/>
      <c r="S2433" s="150"/>
      <c r="T2433" s="150"/>
      <c r="U2433" s="150"/>
      <c r="V2433" s="150"/>
      <c r="W2433" s="150"/>
      <c r="X2433" s="150"/>
      <c r="Y2433" s="150"/>
      <c r="Z2433" s="150"/>
      <c r="AA2433" s="150"/>
    </row>
    <row r="2434" spans="1:27" ht="12.75">
      <c r="A2434" s="150"/>
      <c r="B2434" s="158">
        <f t="shared" si="18"/>
        <v>2426</v>
      </c>
      <c r="C2434" s="159" t="str">
        <f ca="1">IFERROR(__xludf.DUMMYFUNCTION("""COMPUTED_VALUE"""),"Ellia Hizuddin")</f>
        <v>Ellia Hizuddin</v>
      </c>
      <c r="D2434" s="160" t="str">
        <f ca="1">IFERROR(__xludf.DUMMYFUNCTION("""COMPUTED_VALUE"""),"Jul 18, 2024")</f>
        <v>Jul 18, 2024</v>
      </c>
      <c r="E2434" s="160" t="str">
        <f ca="1">IFERROR(__xludf.DUMMYFUNCTION("""COMPUTED_VALUE"""),"Script 1")</f>
        <v>Script 1</v>
      </c>
      <c r="F2434" s="160"/>
      <c r="G2434" s="160"/>
      <c r="H2434" s="160"/>
      <c r="I2434" s="160"/>
      <c r="J2434" s="160"/>
      <c r="K2434" s="160"/>
      <c r="L2434" s="160" t="str">
        <f t="shared" ca="1" si="19"/>
        <v>Script 1</v>
      </c>
      <c r="M2434" s="161"/>
      <c r="N2434" s="150"/>
      <c r="O2434" s="150"/>
      <c r="P2434" s="150"/>
      <c r="Q2434" s="150"/>
      <c r="R2434" s="150"/>
      <c r="S2434" s="150"/>
      <c r="T2434" s="150"/>
      <c r="U2434" s="150"/>
      <c r="V2434" s="150"/>
      <c r="W2434" s="150"/>
      <c r="X2434" s="150"/>
      <c r="Y2434" s="150"/>
      <c r="Z2434" s="150"/>
      <c r="AA2434" s="150"/>
    </row>
    <row r="2435" spans="1:27" ht="12.75">
      <c r="A2435" s="150"/>
      <c r="B2435" s="158">
        <f t="shared" si="18"/>
        <v>2427</v>
      </c>
      <c r="C2435" s="159" t="str">
        <f ca="1">IFERROR(__xludf.DUMMYFUNCTION("""COMPUTED_VALUE"""),"Suhana Mislizar")</f>
        <v>Suhana Mislizar</v>
      </c>
      <c r="D2435" s="160" t="str">
        <f ca="1">IFERROR(__xludf.DUMMYFUNCTION("""COMPUTED_VALUE"""),"Jul 18, 2024")</f>
        <v>Jul 18, 2024</v>
      </c>
      <c r="E2435" s="160" t="str">
        <f ca="1">IFERROR(__xludf.DUMMYFUNCTION("""COMPUTED_VALUE"""),"Script 1")</f>
        <v>Script 1</v>
      </c>
      <c r="F2435" s="160"/>
      <c r="G2435" s="160"/>
      <c r="H2435" s="160"/>
      <c r="I2435" s="160"/>
      <c r="J2435" s="160"/>
      <c r="K2435" s="160"/>
      <c r="L2435" s="160" t="str">
        <f t="shared" ca="1" si="19"/>
        <v>Script 1</v>
      </c>
      <c r="M2435" s="161"/>
      <c r="N2435" s="150"/>
      <c r="O2435" s="150"/>
      <c r="P2435" s="150"/>
      <c r="Q2435" s="150"/>
      <c r="R2435" s="150"/>
      <c r="S2435" s="150"/>
      <c r="T2435" s="150"/>
      <c r="U2435" s="150"/>
      <c r="V2435" s="150"/>
      <c r="W2435" s="150"/>
      <c r="X2435" s="150"/>
      <c r="Y2435" s="150"/>
      <c r="Z2435" s="150"/>
      <c r="AA2435" s="150"/>
    </row>
    <row r="2436" spans="1:27" ht="12.75">
      <c r="A2436" s="150"/>
      <c r="B2436" s="158">
        <f t="shared" si="18"/>
        <v>2428</v>
      </c>
      <c r="C2436" s="159" t="str">
        <f ca="1">IFERROR(__xludf.DUMMYFUNCTION("""COMPUTED_VALUE"""),"Abuzar Zulkifli")</f>
        <v>Abuzar Zulkifli</v>
      </c>
      <c r="D2436" s="160" t="str">
        <f ca="1">IFERROR(__xludf.DUMMYFUNCTION("""COMPUTED_VALUE"""),"Jul 18, 2024")</f>
        <v>Jul 18, 2024</v>
      </c>
      <c r="E2436" s="160" t="str">
        <f ca="1">IFERROR(__xludf.DUMMYFUNCTION("""COMPUTED_VALUE"""),"Script 1")</f>
        <v>Script 1</v>
      </c>
      <c r="F2436" s="160"/>
      <c r="G2436" s="160"/>
      <c r="H2436" s="160"/>
      <c r="I2436" s="160"/>
      <c r="J2436" s="160"/>
      <c r="K2436" s="160"/>
      <c r="L2436" s="160" t="str">
        <f t="shared" ca="1" si="19"/>
        <v>Script 1</v>
      </c>
      <c r="M2436" s="161"/>
      <c r="N2436" s="150"/>
      <c r="O2436" s="150"/>
      <c r="P2436" s="150"/>
      <c r="Q2436" s="150"/>
      <c r="R2436" s="150"/>
      <c r="S2436" s="150"/>
      <c r="T2436" s="150"/>
      <c r="U2436" s="150"/>
      <c r="V2436" s="150"/>
      <c r="W2436" s="150"/>
      <c r="X2436" s="150"/>
      <c r="Y2436" s="150"/>
      <c r="Z2436" s="150"/>
      <c r="AA2436" s="150"/>
    </row>
    <row r="2437" spans="1:27" ht="12.75">
      <c r="A2437" s="150"/>
      <c r="B2437" s="158">
        <f t="shared" si="18"/>
        <v>2429</v>
      </c>
      <c r="C2437" s="159" t="str">
        <f ca="1">IFERROR(__xludf.DUMMYFUNCTION("""COMPUTED_VALUE"""),"Zahid Kamarzaman")</f>
        <v>Zahid Kamarzaman</v>
      </c>
      <c r="D2437" s="160" t="str">
        <f ca="1">IFERROR(__xludf.DUMMYFUNCTION("""COMPUTED_VALUE"""),"Jul 18, 2024")</f>
        <v>Jul 18, 2024</v>
      </c>
      <c r="E2437" s="160" t="str">
        <f ca="1">IFERROR(__xludf.DUMMYFUNCTION("""COMPUTED_VALUE"""),"Script 1")</f>
        <v>Script 1</v>
      </c>
      <c r="F2437" s="160"/>
      <c r="G2437" s="160"/>
      <c r="H2437" s="160"/>
      <c r="I2437" s="160"/>
      <c r="J2437" s="160"/>
      <c r="K2437" s="160"/>
      <c r="L2437" s="160" t="str">
        <f t="shared" ca="1" si="19"/>
        <v>Script 1</v>
      </c>
      <c r="M2437" s="161"/>
      <c r="N2437" s="150"/>
      <c r="O2437" s="150"/>
      <c r="P2437" s="150"/>
      <c r="Q2437" s="150"/>
      <c r="R2437" s="150"/>
      <c r="S2437" s="150"/>
      <c r="T2437" s="150"/>
      <c r="U2437" s="150"/>
      <c r="V2437" s="150"/>
      <c r="W2437" s="150"/>
      <c r="X2437" s="150"/>
      <c r="Y2437" s="150"/>
      <c r="Z2437" s="150"/>
      <c r="AA2437" s="150"/>
    </row>
    <row r="2438" spans="1:27" ht="12.75">
      <c r="A2438" s="150"/>
      <c r="B2438" s="158">
        <f t="shared" si="18"/>
        <v>2430</v>
      </c>
      <c r="C2438" s="159" t="str">
        <f ca="1">IFERROR(__xludf.DUMMYFUNCTION("""COMPUTED_VALUE"""),"Ariff Jamil")</f>
        <v>Ariff Jamil</v>
      </c>
      <c r="D2438" s="160" t="str">
        <f ca="1">IFERROR(__xludf.DUMMYFUNCTION("""COMPUTED_VALUE"""),"Jul 18, 2024")</f>
        <v>Jul 18, 2024</v>
      </c>
      <c r="E2438" s="160" t="str">
        <f ca="1">IFERROR(__xludf.DUMMYFUNCTION("""COMPUTED_VALUE"""),"Script 1")</f>
        <v>Script 1</v>
      </c>
      <c r="F2438" s="160"/>
      <c r="G2438" s="160"/>
      <c r="H2438" s="160"/>
      <c r="I2438" s="160"/>
      <c r="J2438" s="160"/>
      <c r="K2438" s="160"/>
      <c r="L2438" s="160" t="str">
        <f t="shared" ca="1" si="19"/>
        <v>Script 1</v>
      </c>
      <c r="M2438" s="161"/>
      <c r="N2438" s="150"/>
      <c r="O2438" s="150"/>
      <c r="P2438" s="150"/>
      <c r="Q2438" s="150"/>
      <c r="R2438" s="150"/>
      <c r="S2438" s="150"/>
      <c r="T2438" s="150"/>
      <c r="U2438" s="150"/>
      <c r="V2438" s="150"/>
      <c r="W2438" s="150"/>
      <c r="X2438" s="150"/>
      <c r="Y2438" s="150"/>
      <c r="Z2438" s="150"/>
      <c r="AA2438" s="150"/>
    </row>
    <row r="2439" spans="1:27" ht="12.75">
      <c r="A2439" s="150"/>
      <c r="B2439" s="158">
        <f t="shared" si="18"/>
        <v>2431</v>
      </c>
      <c r="C2439" s="159" t="str">
        <f ca="1">IFERROR(__xludf.DUMMYFUNCTION("""COMPUTED_VALUE"""),"Nurul Farahayza")</f>
        <v>Nurul Farahayza</v>
      </c>
      <c r="D2439" s="160" t="str">
        <f ca="1">IFERROR(__xludf.DUMMYFUNCTION("""COMPUTED_VALUE"""),"Jul 18, 2024")</f>
        <v>Jul 18, 2024</v>
      </c>
      <c r="E2439" s="160" t="str">
        <f ca="1">IFERROR(__xludf.DUMMYFUNCTION("""COMPUTED_VALUE"""),"Script 1")</f>
        <v>Script 1</v>
      </c>
      <c r="F2439" s="160"/>
      <c r="G2439" s="160"/>
      <c r="H2439" s="160"/>
      <c r="I2439" s="160"/>
      <c r="J2439" s="160"/>
      <c r="K2439" s="160"/>
      <c r="L2439" s="160" t="str">
        <f t="shared" ca="1" si="19"/>
        <v>Script 1</v>
      </c>
      <c r="M2439" s="161"/>
      <c r="N2439" s="150"/>
      <c r="O2439" s="150"/>
      <c r="P2439" s="150"/>
      <c r="Q2439" s="150"/>
      <c r="R2439" s="150"/>
      <c r="S2439" s="150"/>
      <c r="T2439" s="150"/>
      <c r="U2439" s="150"/>
      <c r="V2439" s="150"/>
      <c r="W2439" s="150"/>
      <c r="X2439" s="150"/>
      <c r="Y2439" s="150"/>
      <c r="Z2439" s="150"/>
      <c r="AA2439" s="150"/>
    </row>
    <row r="2440" spans="1:27" ht="12.75">
      <c r="A2440" s="150"/>
      <c r="B2440" s="158">
        <f t="shared" si="18"/>
        <v>2432</v>
      </c>
      <c r="C2440" s="159" t="str">
        <f ca="1">IFERROR(__xludf.DUMMYFUNCTION("""COMPUTED_VALUE"""),"Ameer Amsyar Mohd Awi")</f>
        <v>Ameer Amsyar Mohd Awi</v>
      </c>
      <c r="D2440" s="160" t="str">
        <f ca="1">IFERROR(__xludf.DUMMYFUNCTION("""COMPUTED_VALUE"""),"Jul 18, 2024")</f>
        <v>Jul 18, 2024</v>
      </c>
      <c r="E2440" s="160" t="str">
        <f ca="1">IFERROR(__xludf.DUMMYFUNCTION("""COMPUTED_VALUE"""),"Script 1")</f>
        <v>Script 1</v>
      </c>
      <c r="F2440" s="160"/>
      <c r="G2440" s="160"/>
      <c r="H2440" s="160"/>
      <c r="I2440" s="160"/>
      <c r="J2440" s="160"/>
      <c r="K2440" s="160"/>
      <c r="L2440" s="160" t="str">
        <f t="shared" ca="1" si="19"/>
        <v>Script 1</v>
      </c>
      <c r="M2440" s="161"/>
      <c r="N2440" s="150"/>
      <c r="O2440" s="150"/>
      <c r="P2440" s="150"/>
      <c r="Q2440" s="150"/>
      <c r="R2440" s="150"/>
      <c r="S2440" s="150"/>
      <c r="T2440" s="150"/>
      <c r="U2440" s="150"/>
      <c r="V2440" s="150"/>
      <c r="W2440" s="150"/>
      <c r="X2440" s="150"/>
      <c r="Y2440" s="150"/>
      <c r="Z2440" s="150"/>
      <c r="AA2440" s="150"/>
    </row>
    <row r="2441" spans="1:27" ht="12.75">
      <c r="A2441" s="150"/>
      <c r="B2441" s="158">
        <f t="shared" si="18"/>
        <v>2433</v>
      </c>
      <c r="C2441" s="159" t="str">
        <f ca="1">IFERROR(__xludf.DUMMYFUNCTION("""COMPUTED_VALUE"""),"Amir Samsudin")</f>
        <v>Amir Samsudin</v>
      </c>
      <c r="D2441" s="160" t="str">
        <f ca="1">IFERROR(__xludf.DUMMYFUNCTION("""COMPUTED_VALUE"""),"Jul 18, 2024")</f>
        <v>Jul 18, 2024</v>
      </c>
      <c r="E2441" s="160" t="str">
        <f ca="1">IFERROR(__xludf.DUMMYFUNCTION("""COMPUTED_VALUE"""),"Script 1")</f>
        <v>Script 1</v>
      </c>
      <c r="F2441" s="160"/>
      <c r="G2441" s="160"/>
      <c r="H2441" s="160"/>
      <c r="I2441" s="160"/>
      <c r="J2441" s="160"/>
      <c r="K2441" s="160"/>
      <c r="L2441" s="160" t="str">
        <f t="shared" ca="1" si="19"/>
        <v>Script 1</v>
      </c>
      <c r="M2441" s="161"/>
      <c r="N2441" s="150"/>
      <c r="O2441" s="150"/>
      <c r="P2441" s="150"/>
      <c r="Q2441" s="150"/>
      <c r="R2441" s="150"/>
      <c r="S2441" s="150"/>
      <c r="T2441" s="150"/>
      <c r="U2441" s="150"/>
      <c r="V2441" s="150"/>
      <c r="W2441" s="150"/>
      <c r="X2441" s="150"/>
      <c r="Y2441" s="150"/>
      <c r="Z2441" s="150"/>
      <c r="AA2441" s="150"/>
    </row>
    <row r="2442" spans="1:27" ht="12.75">
      <c r="A2442" s="150"/>
      <c r="B2442" s="158">
        <f t="shared" si="18"/>
        <v>2434</v>
      </c>
      <c r="C2442" s="159" t="str">
        <f ca="1">IFERROR(__xludf.DUMMYFUNCTION("""COMPUTED_VALUE"""),"Nurul Izzati Yuziman")</f>
        <v>Nurul Izzati Yuziman</v>
      </c>
      <c r="D2442" s="160" t="str">
        <f ca="1">IFERROR(__xludf.DUMMYFUNCTION("""COMPUTED_VALUE"""),"Jul 18, 2024")</f>
        <v>Jul 18, 2024</v>
      </c>
      <c r="E2442" s="160" t="str">
        <f ca="1">IFERROR(__xludf.DUMMYFUNCTION("""COMPUTED_VALUE"""),"Script 1")</f>
        <v>Script 1</v>
      </c>
      <c r="F2442" s="160"/>
      <c r="G2442" s="160"/>
      <c r="H2442" s="160"/>
      <c r="I2442" s="160"/>
      <c r="J2442" s="160"/>
      <c r="K2442" s="160"/>
      <c r="L2442" s="160" t="str">
        <f t="shared" ca="1" si="19"/>
        <v>Script 1</v>
      </c>
      <c r="M2442" s="161"/>
      <c r="N2442" s="150"/>
      <c r="O2442" s="150"/>
      <c r="P2442" s="150"/>
      <c r="Q2442" s="150"/>
      <c r="R2442" s="150"/>
      <c r="S2442" s="150"/>
      <c r="T2442" s="150"/>
      <c r="U2442" s="150"/>
      <c r="V2442" s="150"/>
      <c r="W2442" s="150"/>
      <c r="X2442" s="150"/>
      <c r="Y2442" s="150"/>
      <c r="Z2442" s="150"/>
      <c r="AA2442" s="150"/>
    </row>
    <row r="2443" spans="1:27" ht="12.75">
      <c r="A2443" s="150"/>
      <c r="B2443" s="158">
        <f t="shared" si="18"/>
        <v>2435</v>
      </c>
      <c r="C2443" s="159" t="str">
        <f ca="1">IFERROR(__xludf.DUMMYFUNCTION("""COMPUTED_VALUE"""),"Muhammad Bin M Saud")</f>
        <v>Muhammad Bin M Saud</v>
      </c>
      <c r="D2443" s="160" t="str">
        <f ca="1">IFERROR(__xludf.DUMMYFUNCTION("""COMPUTED_VALUE"""),"Jul 18, 2024")</f>
        <v>Jul 18, 2024</v>
      </c>
      <c r="E2443" s="160" t="str">
        <f ca="1">IFERROR(__xludf.DUMMYFUNCTION("""COMPUTED_VALUE"""),"Script 1")</f>
        <v>Script 1</v>
      </c>
      <c r="F2443" s="160"/>
      <c r="G2443" s="160"/>
      <c r="H2443" s="160"/>
      <c r="I2443" s="160"/>
      <c r="J2443" s="160"/>
      <c r="K2443" s="160"/>
      <c r="L2443" s="160" t="str">
        <f t="shared" ca="1" si="19"/>
        <v>Script 1</v>
      </c>
      <c r="M2443" s="161"/>
      <c r="N2443" s="150"/>
      <c r="O2443" s="150"/>
      <c r="P2443" s="150"/>
      <c r="Q2443" s="150"/>
      <c r="R2443" s="150"/>
      <c r="S2443" s="150"/>
      <c r="T2443" s="150"/>
      <c r="U2443" s="150"/>
      <c r="V2443" s="150"/>
      <c r="W2443" s="150"/>
      <c r="X2443" s="150"/>
      <c r="Y2443" s="150"/>
      <c r="Z2443" s="150"/>
      <c r="AA2443" s="150"/>
    </row>
    <row r="2444" spans="1:27" ht="12.75">
      <c r="A2444" s="150"/>
      <c r="B2444" s="158">
        <f t="shared" si="18"/>
        <v>2436</v>
      </c>
      <c r="C2444" s="159" t="str">
        <f ca="1">IFERROR(__xludf.DUMMYFUNCTION("""COMPUTED_VALUE"""),"Nor Aqillah Aiman")</f>
        <v>Nor Aqillah Aiman</v>
      </c>
      <c r="D2444" s="160" t="str">
        <f ca="1">IFERROR(__xludf.DUMMYFUNCTION("""COMPUTED_VALUE"""),"Jul 18, 2024")</f>
        <v>Jul 18, 2024</v>
      </c>
      <c r="E2444" s="160" t="str">
        <f ca="1">IFERROR(__xludf.DUMMYFUNCTION("""COMPUTED_VALUE"""),"Script 1")</f>
        <v>Script 1</v>
      </c>
      <c r="F2444" s="160"/>
      <c r="G2444" s="160"/>
      <c r="H2444" s="160"/>
      <c r="I2444" s="160"/>
      <c r="J2444" s="160"/>
      <c r="K2444" s="160"/>
      <c r="L2444" s="160" t="str">
        <f t="shared" ca="1" si="19"/>
        <v>Script 1</v>
      </c>
      <c r="M2444" s="161"/>
      <c r="N2444" s="150"/>
      <c r="O2444" s="150"/>
      <c r="P2444" s="150"/>
      <c r="Q2444" s="150"/>
      <c r="R2444" s="150"/>
      <c r="S2444" s="150"/>
      <c r="T2444" s="150"/>
      <c r="U2444" s="150"/>
      <c r="V2444" s="150"/>
      <c r="W2444" s="150"/>
      <c r="X2444" s="150"/>
      <c r="Y2444" s="150"/>
      <c r="Z2444" s="150"/>
      <c r="AA2444" s="150"/>
    </row>
    <row r="2445" spans="1:27" ht="12.75">
      <c r="A2445" s="150"/>
      <c r="B2445" s="158">
        <f t="shared" si="18"/>
        <v>2437</v>
      </c>
      <c r="C2445" s="159" t="str">
        <f ca="1">IFERROR(__xludf.DUMMYFUNCTION("""COMPUTED_VALUE"""),"Nureene Dhaniea Afriena Muhamad Zaki")</f>
        <v>Nureene Dhaniea Afriena Muhamad Zaki</v>
      </c>
      <c r="D2445" s="160" t="str">
        <f ca="1">IFERROR(__xludf.DUMMYFUNCTION("""COMPUTED_VALUE"""),"Jul 18, 2024")</f>
        <v>Jul 18, 2024</v>
      </c>
      <c r="E2445" s="160" t="str">
        <f ca="1">IFERROR(__xludf.DUMMYFUNCTION("""COMPUTED_VALUE"""),"Script 1")</f>
        <v>Script 1</v>
      </c>
      <c r="F2445" s="160"/>
      <c r="G2445" s="160"/>
      <c r="H2445" s="160"/>
      <c r="I2445" s="160"/>
      <c r="J2445" s="160"/>
      <c r="K2445" s="160"/>
      <c r="L2445" s="160" t="str">
        <f t="shared" ca="1" si="19"/>
        <v>Script 1</v>
      </c>
      <c r="M2445" s="161"/>
      <c r="N2445" s="150"/>
      <c r="O2445" s="150"/>
      <c r="P2445" s="150"/>
      <c r="Q2445" s="150"/>
      <c r="R2445" s="150"/>
      <c r="S2445" s="150"/>
      <c r="T2445" s="150"/>
      <c r="U2445" s="150"/>
      <c r="V2445" s="150"/>
      <c r="W2445" s="150"/>
      <c r="X2445" s="150"/>
      <c r="Y2445" s="150"/>
      <c r="Z2445" s="150"/>
      <c r="AA2445" s="150"/>
    </row>
    <row r="2446" spans="1:27" ht="12.75">
      <c r="A2446" s="150"/>
      <c r="B2446" s="158">
        <f t="shared" si="18"/>
        <v>2438</v>
      </c>
      <c r="C2446" s="159" t="str">
        <f ca="1">IFERROR(__xludf.DUMMYFUNCTION("""COMPUTED_VALUE"""),"Dang Aina Jasmin")</f>
        <v>Dang Aina Jasmin</v>
      </c>
      <c r="D2446" s="160" t="str">
        <f ca="1">IFERROR(__xludf.DUMMYFUNCTION("""COMPUTED_VALUE"""),"Jul 18, 2024")</f>
        <v>Jul 18, 2024</v>
      </c>
      <c r="E2446" s="160" t="str">
        <f ca="1">IFERROR(__xludf.DUMMYFUNCTION("""COMPUTED_VALUE"""),"Script 1")</f>
        <v>Script 1</v>
      </c>
      <c r="F2446" s="160"/>
      <c r="G2446" s="160"/>
      <c r="H2446" s="160"/>
      <c r="I2446" s="160"/>
      <c r="J2446" s="160"/>
      <c r="K2446" s="160"/>
      <c r="L2446" s="160" t="str">
        <f t="shared" ca="1" si="19"/>
        <v>Script 1</v>
      </c>
      <c r="M2446" s="161"/>
      <c r="N2446" s="150"/>
      <c r="O2446" s="150"/>
      <c r="P2446" s="150"/>
      <c r="Q2446" s="150"/>
      <c r="R2446" s="150"/>
      <c r="S2446" s="150"/>
      <c r="T2446" s="150"/>
      <c r="U2446" s="150"/>
      <c r="V2446" s="150"/>
      <c r="W2446" s="150"/>
      <c r="X2446" s="150"/>
      <c r="Y2446" s="150"/>
      <c r="Z2446" s="150"/>
      <c r="AA2446" s="150"/>
    </row>
    <row r="2447" spans="1:27" ht="12.75">
      <c r="A2447" s="150"/>
      <c r="B2447" s="158">
        <f t="shared" si="18"/>
        <v>2439</v>
      </c>
      <c r="C2447" s="159" t="str">
        <f ca="1">IFERROR(__xludf.DUMMYFUNCTION("""COMPUTED_VALUE"""),"NUR A'DILAH A'QILAH YAHAYA")</f>
        <v>NUR A'DILAH A'QILAH YAHAYA</v>
      </c>
      <c r="D2447" s="160" t="str">
        <f ca="1">IFERROR(__xludf.DUMMYFUNCTION("""COMPUTED_VALUE"""),"Jul 18, 2024")</f>
        <v>Jul 18, 2024</v>
      </c>
      <c r="E2447" s="160" t="str">
        <f ca="1">IFERROR(__xludf.DUMMYFUNCTION("""COMPUTED_VALUE"""),"Script 1")</f>
        <v>Script 1</v>
      </c>
      <c r="F2447" s="160"/>
      <c r="G2447" s="160"/>
      <c r="H2447" s="160"/>
      <c r="I2447" s="160"/>
      <c r="J2447" s="160"/>
      <c r="K2447" s="160"/>
      <c r="L2447" s="160" t="str">
        <f t="shared" ca="1" si="19"/>
        <v>Script 1</v>
      </c>
      <c r="M2447" s="161"/>
      <c r="N2447" s="150"/>
      <c r="O2447" s="150"/>
      <c r="P2447" s="150"/>
      <c r="Q2447" s="150"/>
      <c r="R2447" s="150"/>
      <c r="S2447" s="150"/>
      <c r="T2447" s="150"/>
      <c r="U2447" s="150"/>
      <c r="V2447" s="150"/>
      <c r="W2447" s="150"/>
      <c r="X2447" s="150"/>
      <c r="Y2447" s="150"/>
      <c r="Z2447" s="150"/>
      <c r="AA2447" s="150"/>
    </row>
    <row r="2448" spans="1:27" ht="12.75">
      <c r="A2448" s="150"/>
      <c r="B2448" s="158">
        <f t="shared" si="18"/>
        <v>2440</v>
      </c>
      <c r="C2448" s="159" t="str">
        <f ca="1">IFERROR(__xludf.DUMMYFUNCTION("""COMPUTED_VALUE"""),"Raja Nur Izny Kamaliyah")</f>
        <v>Raja Nur Izny Kamaliyah</v>
      </c>
      <c r="D2448" s="160" t="str">
        <f ca="1">IFERROR(__xludf.DUMMYFUNCTION("""COMPUTED_VALUE"""),"Jul 18, 2024")</f>
        <v>Jul 18, 2024</v>
      </c>
      <c r="E2448" s="160" t="str">
        <f ca="1">IFERROR(__xludf.DUMMYFUNCTION("""COMPUTED_VALUE"""),"Script 1")</f>
        <v>Script 1</v>
      </c>
      <c r="F2448" s="160"/>
      <c r="G2448" s="160"/>
      <c r="H2448" s="160"/>
      <c r="I2448" s="160"/>
      <c r="J2448" s="160"/>
      <c r="K2448" s="160"/>
      <c r="L2448" s="160" t="str">
        <f t="shared" ca="1" si="19"/>
        <v>Script 1</v>
      </c>
      <c r="M2448" s="161"/>
      <c r="N2448" s="150"/>
      <c r="O2448" s="150"/>
      <c r="P2448" s="150"/>
      <c r="Q2448" s="150"/>
      <c r="R2448" s="150"/>
      <c r="S2448" s="150"/>
      <c r="T2448" s="150"/>
      <c r="U2448" s="150"/>
      <c r="V2448" s="150"/>
      <c r="W2448" s="150"/>
      <c r="X2448" s="150"/>
      <c r="Y2448" s="150"/>
      <c r="Z2448" s="150"/>
      <c r="AA2448" s="150"/>
    </row>
    <row r="2449" spans="1:27" ht="12.75">
      <c r="A2449" s="150"/>
      <c r="B2449" s="158">
        <f t="shared" si="18"/>
        <v>2441</v>
      </c>
      <c r="C2449" s="159" t="str">
        <f ca="1">IFERROR(__xludf.DUMMYFUNCTION("""COMPUTED_VALUE"""),"NIK MUHAMMAD MUHAIMIN NIK ABDUL AZIZ")</f>
        <v>NIK MUHAMMAD MUHAIMIN NIK ABDUL AZIZ</v>
      </c>
      <c r="D2449" s="160" t="str">
        <f ca="1">IFERROR(__xludf.DUMMYFUNCTION("""COMPUTED_VALUE"""),"Jul 18, 2024")</f>
        <v>Jul 18, 2024</v>
      </c>
      <c r="E2449" s="160" t="str">
        <f ca="1">IFERROR(__xludf.DUMMYFUNCTION("""COMPUTED_VALUE"""),"Script 1")</f>
        <v>Script 1</v>
      </c>
      <c r="F2449" s="160"/>
      <c r="G2449" s="160"/>
      <c r="H2449" s="160"/>
      <c r="I2449" s="160"/>
      <c r="J2449" s="160"/>
      <c r="K2449" s="160"/>
      <c r="L2449" s="160" t="str">
        <f t="shared" ca="1" si="19"/>
        <v>Script 1</v>
      </c>
      <c r="M2449" s="161"/>
      <c r="N2449" s="150"/>
      <c r="O2449" s="150"/>
      <c r="P2449" s="150"/>
      <c r="Q2449" s="150"/>
      <c r="R2449" s="150"/>
      <c r="S2449" s="150"/>
      <c r="T2449" s="150"/>
      <c r="U2449" s="150"/>
      <c r="V2449" s="150"/>
      <c r="W2449" s="150"/>
      <c r="X2449" s="150"/>
      <c r="Y2449" s="150"/>
      <c r="Z2449" s="150"/>
      <c r="AA2449" s="150"/>
    </row>
    <row r="2450" spans="1:27" ht="12.75">
      <c r="A2450" s="150"/>
      <c r="B2450" s="158">
        <f t="shared" si="18"/>
        <v>2442</v>
      </c>
      <c r="C2450" s="159" t="str">
        <f ca="1">IFERROR(__xludf.DUMMYFUNCTION("""COMPUTED_VALUE"""),"Intan Syazwana Abdul Aziz")</f>
        <v>Intan Syazwana Abdul Aziz</v>
      </c>
      <c r="D2450" s="160" t="str">
        <f ca="1">IFERROR(__xludf.DUMMYFUNCTION("""COMPUTED_VALUE"""),"Jul 18, 2024")</f>
        <v>Jul 18, 2024</v>
      </c>
      <c r="E2450" s="160" t="str">
        <f ca="1">IFERROR(__xludf.DUMMYFUNCTION("""COMPUTED_VALUE"""),"Script 1")</f>
        <v>Script 1</v>
      </c>
      <c r="F2450" s="160"/>
      <c r="G2450" s="160"/>
      <c r="H2450" s="160"/>
      <c r="I2450" s="160"/>
      <c r="J2450" s="160"/>
      <c r="K2450" s="160"/>
      <c r="L2450" s="160" t="str">
        <f t="shared" ca="1" si="19"/>
        <v>Script 1</v>
      </c>
      <c r="M2450" s="161"/>
      <c r="N2450" s="150"/>
      <c r="O2450" s="150"/>
      <c r="P2450" s="150"/>
      <c r="Q2450" s="150"/>
      <c r="R2450" s="150"/>
      <c r="S2450" s="150"/>
      <c r="T2450" s="150"/>
      <c r="U2450" s="150"/>
      <c r="V2450" s="150"/>
      <c r="W2450" s="150"/>
      <c r="X2450" s="150"/>
      <c r="Y2450" s="150"/>
      <c r="Z2450" s="150"/>
      <c r="AA2450" s="150"/>
    </row>
    <row r="2451" spans="1:27" ht="12.75">
      <c r="A2451" s="150"/>
      <c r="B2451" s="158">
        <f t="shared" si="18"/>
        <v>2443</v>
      </c>
      <c r="C2451" s="159" t="str">
        <f ca="1">IFERROR(__xludf.DUMMYFUNCTION("""COMPUTED_VALUE"""),"Nurul Hasnah Zakaria")</f>
        <v>Nurul Hasnah Zakaria</v>
      </c>
      <c r="D2451" s="160" t="str">
        <f ca="1">IFERROR(__xludf.DUMMYFUNCTION("""COMPUTED_VALUE"""),"Jul 18, 2024")</f>
        <v>Jul 18, 2024</v>
      </c>
      <c r="E2451" s="160" t="str">
        <f ca="1">IFERROR(__xludf.DUMMYFUNCTION("""COMPUTED_VALUE"""),"Script 1")</f>
        <v>Script 1</v>
      </c>
      <c r="F2451" s="160"/>
      <c r="G2451" s="160"/>
      <c r="H2451" s="160"/>
      <c r="I2451" s="160"/>
      <c r="J2451" s="160"/>
      <c r="K2451" s="160"/>
      <c r="L2451" s="160" t="str">
        <f t="shared" ca="1" si="19"/>
        <v>Script 1</v>
      </c>
      <c r="M2451" s="161"/>
      <c r="N2451" s="150"/>
      <c r="O2451" s="150"/>
      <c r="P2451" s="150"/>
      <c r="Q2451" s="150"/>
      <c r="R2451" s="150"/>
      <c r="S2451" s="150"/>
      <c r="T2451" s="150"/>
      <c r="U2451" s="150"/>
      <c r="V2451" s="150"/>
      <c r="W2451" s="150"/>
      <c r="X2451" s="150"/>
      <c r="Y2451" s="150"/>
      <c r="Z2451" s="150"/>
      <c r="AA2451" s="150"/>
    </row>
    <row r="2452" spans="1:27" ht="12.75">
      <c r="A2452" s="150"/>
      <c r="B2452" s="158">
        <f t="shared" si="18"/>
        <v>2444</v>
      </c>
      <c r="C2452" s="159" t="str">
        <f ca="1">IFERROR(__xludf.DUMMYFUNCTION("""COMPUTED_VALUE"""),"Muhammad Harith Zuraimi")</f>
        <v>Muhammad Harith Zuraimi</v>
      </c>
      <c r="D2452" s="160" t="str">
        <f ca="1">IFERROR(__xludf.DUMMYFUNCTION("""COMPUTED_VALUE"""),"Jul 18, 2024")</f>
        <v>Jul 18, 2024</v>
      </c>
      <c r="E2452" s="160" t="str">
        <f ca="1">IFERROR(__xludf.DUMMYFUNCTION("""COMPUTED_VALUE"""),"Script 1")</f>
        <v>Script 1</v>
      </c>
      <c r="F2452" s="160"/>
      <c r="G2452" s="160"/>
      <c r="H2452" s="160"/>
      <c r="I2452" s="160"/>
      <c r="J2452" s="160"/>
      <c r="K2452" s="160"/>
      <c r="L2452" s="160" t="str">
        <f t="shared" ca="1" si="19"/>
        <v>Script 1</v>
      </c>
      <c r="M2452" s="161"/>
      <c r="N2452" s="150"/>
      <c r="O2452" s="150"/>
      <c r="P2452" s="150"/>
      <c r="Q2452" s="150"/>
      <c r="R2452" s="150"/>
      <c r="S2452" s="150"/>
      <c r="T2452" s="150"/>
      <c r="U2452" s="150"/>
      <c r="V2452" s="150"/>
      <c r="W2452" s="150"/>
      <c r="X2452" s="150"/>
      <c r="Y2452" s="150"/>
      <c r="Z2452" s="150"/>
      <c r="AA2452" s="150"/>
    </row>
    <row r="2453" spans="1:27" ht="12.75">
      <c r="A2453" s="150"/>
      <c r="B2453" s="158">
        <f t="shared" si="18"/>
        <v>2445</v>
      </c>
      <c r="C2453" s="159" t="str">
        <f ca="1">IFERROR(__xludf.DUMMYFUNCTION("""COMPUTED_VALUE"""),"Harith Aiman Bin Hamilton")</f>
        <v>Harith Aiman Bin Hamilton</v>
      </c>
      <c r="D2453" s="160" t="str">
        <f ca="1">IFERROR(__xludf.DUMMYFUNCTION("""COMPUTED_VALUE"""),"Jul 18, 2024")</f>
        <v>Jul 18, 2024</v>
      </c>
      <c r="E2453" s="160" t="str">
        <f ca="1">IFERROR(__xludf.DUMMYFUNCTION("""COMPUTED_VALUE"""),"Script 1")</f>
        <v>Script 1</v>
      </c>
      <c r="F2453" s="160"/>
      <c r="G2453" s="160"/>
      <c r="H2453" s="160"/>
      <c r="I2453" s="160"/>
      <c r="J2453" s="160"/>
      <c r="K2453" s="160"/>
      <c r="L2453" s="160" t="str">
        <f t="shared" ca="1" si="19"/>
        <v>Script 1</v>
      </c>
      <c r="M2453" s="161"/>
      <c r="N2453" s="150"/>
      <c r="O2453" s="150"/>
      <c r="P2453" s="150"/>
      <c r="Q2453" s="150"/>
      <c r="R2453" s="150"/>
      <c r="S2453" s="150"/>
      <c r="T2453" s="150"/>
      <c r="U2453" s="150"/>
      <c r="V2453" s="150"/>
      <c r="W2453" s="150"/>
      <c r="X2453" s="150"/>
      <c r="Y2453" s="150"/>
      <c r="Z2453" s="150"/>
      <c r="AA2453" s="150"/>
    </row>
    <row r="2454" spans="1:27" ht="12.75">
      <c r="A2454" s="150"/>
      <c r="B2454" s="158">
        <f t="shared" si="18"/>
        <v>2446</v>
      </c>
      <c r="C2454" s="159" t="str">
        <f ca="1">IFERROR(__xludf.DUMMYFUNCTION("""COMPUTED_VALUE"""),"Nik Nur Maisarah Husnina")</f>
        <v>Nik Nur Maisarah Husnina</v>
      </c>
      <c r="D2454" s="160" t="str">
        <f ca="1">IFERROR(__xludf.DUMMYFUNCTION("""COMPUTED_VALUE"""),"Jul 18, 2024")</f>
        <v>Jul 18, 2024</v>
      </c>
      <c r="E2454" s="160" t="str">
        <f ca="1">IFERROR(__xludf.DUMMYFUNCTION("""COMPUTED_VALUE"""),"Script 1")</f>
        <v>Script 1</v>
      </c>
      <c r="F2454" s="160"/>
      <c r="G2454" s="160"/>
      <c r="H2454" s="160"/>
      <c r="I2454" s="160"/>
      <c r="J2454" s="160"/>
      <c r="K2454" s="160"/>
      <c r="L2454" s="160" t="str">
        <f t="shared" ca="1" si="19"/>
        <v>Script 1</v>
      </c>
      <c r="M2454" s="161"/>
      <c r="N2454" s="150"/>
      <c r="O2454" s="150"/>
      <c r="P2454" s="150"/>
      <c r="Q2454" s="150"/>
      <c r="R2454" s="150"/>
      <c r="S2454" s="150"/>
      <c r="T2454" s="150"/>
      <c r="U2454" s="150"/>
      <c r="V2454" s="150"/>
      <c r="W2454" s="150"/>
      <c r="X2454" s="150"/>
      <c r="Y2454" s="150"/>
      <c r="Z2454" s="150"/>
      <c r="AA2454" s="150"/>
    </row>
    <row r="2455" spans="1:27" ht="12.75">
      <c r="A2455" s="150"/>
      <c r="B2455" s="158">
        <f t="shared" si="18"/>
        <v>2447</v>
      </c>
      <c r="C2455" s="159" t="str">
        <f ca="1">IFERROR(__xludf.DUMMYFUNCTION("""COMPUTED_VALUE"""),"Nuraina Nadia")</f>
        <v>Nuraina Nadia</v>
      </c>
      <c r="D2455" s="160" t="str">
        <f ca="1">IFERROR(__xludf.DUMMYFUNCTION("""COMPUTED_VALUE"""),"Jul 18, 2024")</f>
        <v>Jul 18, 2024</v>
      </c>
      <c r="E2455" s="160" t="str">
        <f ca="1">IFERROR(__xludf.DUMMYFUNCTION("""COMPUTED_VALUE"""),"Script 1")</f>
        <v>Script 1</v>
      </c>
      <c r="F2455" s="160"/>
      <c r="G2455" s="160"/>
      <c r="H2455" s="160"/>
      <c r="I2455" s="160"/>
      <c r="J2455" s="160"/>
      <c r="K2455" s="160"/>
      <c r="L2455" s="160" t="str">
        <f t="shared" ca="1" si="19"/>
        <v>Script 1</v>
      </c>
      <c r="M2455" s="161"/>
      <c r="N2455" s="150"/>
      <c r="O2455" s="150"/>
      <c r="P2455" s="150"/>
      <c r="Q2455" s="150"/>
      <c r="R2455" s="150"/>
      <c r="S2455" s="150"/>
      <c r="T2455" s="150"/>
      <c r="U2455" s="150"/>
      <c r="V2455" s="150"/>
      <c r="W2455" s="150"/>
      <c r="X2455" s="150"/>
      <c r="Y2455" s="150"/>
      <c r="Z2455" s="150"/>
      <c r="AA2455" s="150"/>
    </row>
    <row r="2456" spans="1:27" ht="12.75">
      <c r="A2456" s="150"/>
      <c r="B2456" s="158">
        <f t="shared" si="18"/>
        <v>2448</v>
      </c>
      <c r="C2456" s="159" t="str">
        <f ca="1">IFERROR(__xludf.DUMMYFUNCTION("""COMPUTED_VALUE"""),"Afiqah Hazirah")</f>
        <v>Afiqah Hazirah</v>
      </c>
      <c r="D2456" s="160" t="str">
        <f ca="1">IFERROR(__xludf.DUMMYFUNCTION("""COMPUTED_VALUE"""),"Jul 18, 2024")</f>
        <v>Jul 18, 2024</v>
      </c>
      <c r="E2456" s="160" t="str">
        <f ca="1">IFERROR(__xludf.DUMMYFUNCTION("""COMPUTED_VALUE"""),"Script 1")</f>
        <v>Script 1</v>
      </c>
      <c r="F2456" s="160"/>
      <c r="G2456" s="160"/>
      <c r="H2456" s="160"/>
      <c r="I2456" s="160"/>
      <c r="J2456" s="160"/>
      <c r="K2456" s="160"/>
      <c r="L2456" s="160" t="str">
        <f t="shared" ca="1" si="19"/>
        <v>Script 1</v>
      </c>
      <c r="M2456" s="161"/>
      <c r="N2456" s="150"/>
      <c r="O2456" s="150"/>
      <c r="P2456" s="150"/>
      <c r="Q2456" s="150"/>
      <c r="R2456" s="150"/>
      <c r="S2456" s="150"/>
      <c r="T2456" s="150"/>
      <c r="U2456" s="150"/>
      <c r="V2456" s="150"/>
      <c r="W2456" s="150"/>
      <c r="X2456" s="150"/>
      <c r="Y2456" s="150"/>
      <c r="Z2456" s="150"/>
      <c r="AA2456" s="150"/>
    </row>
    <row r="2457" spans="1:27" ht="12.75">
      <c r="A2457" s="150"/>
      <c r="B2457" s="158">
        <f t="shared" si="18"/>
        <v>2449</v>
      </c>
      <c r="C2457" s="159" t="str">
        <f ca="1">IFERROR(__xludf.DUMMYFUNCTION("""COMPUTED_VALUE"""),"Sharifah Nur Annisa Alwani")</f>
        <v>Sharifah Nur Annisa Alwani</v>
      </c>
      <c r="D2457" s="160" t="str">
        <f ca="1">IFERROR(__xludf.DUMMYFUNCTION("""COMPUTED_VALUE"""),"Jul 18, 2024")</f>
        <v>Jul 18, 2024</v>
      </c>
      <c r="E2457" s="160" t="str">
        <f ca="1">IFERROR(__xludf.DUMMYFUNCTION("""COMPUTED_VALUE"""),"Script 1")</f>
        <v>Script 1</v>
      </c>
      <c r="F2457" s="160"/>
      <c r="G2457" s="160"/>
      <c r="H2457" s="160"/>
      <c r="I2457" s="160"/>
      <c r="J2457" s="160"/>
      <c r="K2457" s="160"/>
      <c r="L2457" s="160" t="str">
        <f t="shared" ca="1" si="19"/>
        <v>Script 1</v>
      </c>
      <c r="M2457" s="161"/>
      <c r="N2457" s="150"/>
      <c r="O2457" s="150"/>
      <c r="P2457" s="150"/>
      <c r="Q2457" s="150"/>
      <c r="R2457" s="150"/>
      <c r="S2457" s="150"/>
      <c r="T2457" s="150"/>
      <c r="U2457" s="150"/>
      <c r="V2457" s="150"/>
      <c r="W2457" s="150"/>
      <c r="X2457" s="150"/>
      <c r="Y2457" s="150"/>
      <c r="Z2457" s="150"/>
      <c r="AA2457" s="150"/>
    </row>
    <row r="2458" spans="1:27" ht="12.75">
      <c r="A2458" s="150"/>
      <c r="B2458" s="158">
        <f t="shared" si="18"/>
        <v>2450</v>
      </c>
      <c r="C2458" s="159" t="str">
        <f ca="1">IFERROR(__xludf.DUMMYFUNCTION("""COMPUTED_VALUE"""),"Nur Batrisyia Azhar")</f>
        <v>Nur Batrisyia Azhar</v>
      </c>
      <c r="D2458" s="160" t="str">
        <f ca="1">IFERROR(__xludf.DUMMYFUNCTION("""COMPUTED_VALUE"""),"Jul 18, 2024")</f>
        <v>Jul 18, 2024</v>
      </c>
      <c r="E2458" s="160" t="str">
        <f ca="1">IFERROR(__xludf.DUMMYFUNCTION("""COMPUTED_VALUE"""),"Script 1")</f>
        <v>Script 1</v>
      </c>
      <c r="F2458" s="160"/>
      <c r="G2458" s="160"/>
      <c r="H2458" s="160"/>
      <c r="I2458" s="160"/>
      <c r="J2458" s="160"/>
      <c r="K2458" s="160"/>
      <c r="L2458" s="160" t="str">
        <f t="shared" ca="1" si="19"/>
        <v>Script 1</v>
      </c>
      <c r="M2458" s="161"/>
      <c r="N2458" s="150"/>
      <c r="O2458" s="150"/>
      <c r="P2458" s="150"/>
      <c r="Q2458" s="150"/>
      <c r="R2458" s="150"/>
      <c r="S2458" s="150"/>
      <c r="T2458" s="150"/>
      <c r="U2458" s="150"/>
      <c r="V2458" s="150"/>
      <c r="W2458" s="150"/>
      <c r="X2458" s="150"/>
      <c r="Y2458" s="150"/>
      <c r="Z2458" s="150"/>
      <c r="AA2458" s="150"/>
    </row>
    <row r="2459" spans="1:27" ht="12.75">
      <c r="A2459" s="150"/>
      <c r="B2459" s="158">
        <f t="shared" si="18"/>
        <v>2451</v>
      </c>
      <c r="C2459" s="159" t="str">
        <f ca="1">IFERROR(__xludf.DUMMYFUNCTION("""COMPUTED_VALUE"""),"Ummu Farah Najwa")</f>
        <v>Ummu Farah Najwa</v>
      </c>
      <c r="D2459" s="160" t="str">
        <f ca="1">IFERROR(__xludf.DUMMYFUNCTION("""COMPUTED_VALUE"""),"Jul 17, 2024")</f>
        <v>Jul 17, 2024</v>
      </c>
      <c r="E2459" s="160" t="str">
        <f ca="1">IFERROR(__xludf.DUMMYFUNCTION("""COMPUTED_VALUE"""),"Script 1")</f>
        <v>Script 1</v>
      </c>
      <c r="F2459" s="160"/>
      <c r="G2459" s="160"/>
      <c r="H2459" s="160"/>
      <c r="I2459" s="160"/>
      <c r="J2459" s="160"/>
      <c r="K2459" s="160"/>
      <c r="L2459" s="160" t="str">
        <f t="shared" ca="1" si="19"/>
        <v>Script 1</v>
      </c>
      <c r="M2459" s="161"/>
      <c r="N2459" s="150"/>
      <c r="O2459" s="150"/>
      <c r="P2459" s="150"/>
      <c r="Q2459" s="150"/>
      <c r="R2459" s="150"/>
      <c r="S2459" s="150"/>
      <c r="T2459" s="150"/>
      <c r="U2459" s="150"/>
      <c r="V2459" s="150"/>
      <c r="W2459" s="150"/>
      <c r="X2459" s="150"/>
      <c r="Y2459" s="150"/>
      <c r="Z2459" s="150"/>
      <c r="AA2459" s="150"/>
    </row>
    <row r="2460" spans="1:27" ht="12.75">
      <c r="A2460" s="150"/>
      <c r="B2460" s="158">
        <f t="shared" si="18"/>
        <v>2452</v>
      </c>
      <c r="C2460" s="159" t="str">
        <f ca="1">IFERROR(__xludf.DUMMYFUNCTION("""COMPUTED_VALUE"""),"Nurul Qistina Alia")</f>
        <v>Nurul Qistina Alia</v>
      </c>
      <c r="D2460" s="160" t="str">
        <f ca="1">IFERROR(__xludf.DUMMYFUNCTION("""COMPUTED_VALUE"""),"Jul 17, 2024")</f>
        <v>Jul 17, 2024</v>
      </c>
      <c r="E2460" s="160" t="str">
        <f ca="1">IFERROR(__xludf.DUMMYFUNCTION("""COMPUTED_VALUE"""),"Script 1")</f>
        <v>Script 1</v>
      </c>
      <c r="F2460" s="160"/>
      <c r="G2460" s="160"/>
      <c r="H2460" s="160"/>
      <c r="I2460" s="160"/>
      <c r="J2460" s="160"/>
      <c r="K2460" s="160"/>
      <c r="L2460" s="160" t="str">
        <f t="shared" ca="1" si="19"/>
        <v>Script 1</v>
      </c>
      <c r="M2460" s="161"/>
      <c r="N2460" s="150"/>
      <c r="O2460" s="150"/>
      <c r="P2460" s="150"/>
      <c r="Q2460" s="150"/>
      <c r="R2460" s="150"/>
      <c r="S2460" s="150"/>
      <c r="T2460" s="150"/>
      <c r="U2460" s="150"/>
      <c r="V2460" s="150"/>
      <c r="W2460" s="150"/>
      <c r="X2460" s="150"/>
      <c r="Y2460" s="150"/>
      <c r="Z2460" s="150"/>
      <c r="AA2460" s="150"/>
    </row>
    <row r="2461" spans="1:27" ht="12.75">
      <c r="A2461" s="150"/>
      <c r="B2461" s="158">
        <f t="shared" si="18"/>
        <v>2453</v>
      </c>
      <c r="C2461" s="159" t="str">
        <f ca="1">IFERROR(__xludf.DUMMYFUNCTION("""COMPUTED_VALUE"""),"Megat Muhammad Fahmee Bin Epindi")</f>
        <v>Megat Muhammad Fahmee Bin Epindi</v>
      </c>
      <c r="D2461" s="160" t="str">
        <f ca="1">IFERROR(__xludf.DUMMYFUNCTION("""COMPUTED_VALUE"""),"Jul 17, 2024")</f>
        <v>Jul 17, 2024</v>
      </c>
      <c r="E2461" s="160" t="str">
        <f ca="1">IFERROR(__xludf.DUMMYFUNCTION("""COMPUTED_VALUE"""),"Script 1")</f>
        <v>Script 1</v>
      </c>
      <c r="F2461" s="160"/>
      <c r="G2461" s="160"/>
      <c r="H2461" s="160"/>
      <c r="I2461" s="160"/>
      <c r="J2461" s="160"/>
      <c r="K2461" s="160"/>
      <c r="L2461" s="160" t="str">
        <f t="shared" ca="1" si="19"/>
        <v>Script 1</v>
      </c>
      <c r="M2461" s="161"/>
      <c r="N2461" s="150"/>
      <c r="O2461" s="150"/>
      <c r="P2461" s="150"/>
      <c r="Q2461" s="150"/>
      <c r="R2461" s="150"/>
      <c r="S2461" s="150"/>
      <c r="T2461" s="150"/>
      <c r="U2461" s="150"/>
      <c r="V2461" s="150"/>
      <c r="W2461" s="150"/>
      <c r="X2461" s="150"/>
      <c r="Y2461" s="150"/>
      <c r="Z2461" s="150"/>
      <c r="AA2461" s="150"/>
    </row>
    <row r="2462" spans="1:27" ht="12.75">
      <c r="A2462" s="150"/>
      <c r="B2462" s="158">
        <f t="shared" si="18"/>
        <v>2454</v>
      </c>
      <c r="C2462" s="159" t="str">
        <f ca="1">IFERROR(__xludf.DUMMYFUNCTION("""COMPUTED_VALUE"""),"Azeera Sulaiman")</f>
        <v>Azeera Sulaiman</v>
      </c>
      <c r="D2462" s="160" t="str">
        <f ca="1">IFERROR(__xludf.DUMMYFUNCTION("""COMPUTED_VALUE"""),"Jul 17, 2024")</f>
        <v>Jul 17, 2024</v>
      </c>
      <c r="E2462" s="160" t="str">
        <f ca="1">IFERROR(__xludf.DUMMYFUNCTION("""COMPUTED_VALUE"""),"Script 1")</f>
        <v>Script 1</v>
      </c>
      <c r="F2462" s="160"/>
      <c r="G2462" s="160"/>
      <c r="H2462" s="160"/>
      <c r="I2462" s="160"/>
      <c r="J2462" s="160"/>
      <c r="K2462" s="160"/>
      <c r="L2462" s="160" t="str">
        <f t="shared" ca="1" si="19"/>
        <v>Script 1</v>
      </c>
      <c r="M2462" s="161"/>
      <c r="N2462" s="150"/>
      <c r="O2462" s="150"/>
      <c r="P2462" s="150"/>
      <c r="Q2462" s="150"/>
      <c r="R2462" s="150"/>
      <c r="S2462" s="150"/>
      <c r="T2462" s="150"/>
      <c r="U2462" s="150"/>
      <c r="V2462" s="150"/>
      <c r="W2462" s="150"/>
      <c r="X2462" s="150"/>
      <c r="Y2462" s="150"/>
      <c r="Z2462" s="150"/>
      <c r="AA2462" s="150"/>
    </row>
    <row r="2463" spans="1:27" ht="12.75">
      <c r="A2463" s="150"/>
      <c r="B2463" s="158">
        <f t="shared" si="18"/>
        <v>2455</v>
      </c>
      <c r="C2463" s="159" t="str">
        <f ca="1">IFERROR(__xludf.DUMMYFUNCTION("""COMPUTED_VALUE"""),"Syafiq Rahim")</f>
        <v>Syafiq Rahim</v>
      </c>
      <c r="D2463" s="160" t="str">
        <f ca="1">IFERROR(__xludf.DUMMYFUNCTION("""COMPUTED_VALUE"""),"Jul 17, 2024")</f>
        <v>Jul 17, 2024</v>
      </c>
      <c r="E2463" s="160" t="str">
        <f ca="1">IFERROR(__xludf.DUMMYFUNCTION("""COMPUTED_VALUE"""),"Script 1")</f>
        <v>Script 1</v>
      </c>
      <c r="F2463" s="160"/>
      <c r="G2463" s="160"/>
      <c r="H2463" s="160"/>
      <c r="I2463" s="160"/>
      <c r="J2463" s="160"/>
      <c r="K2463" s="160"/>
      <c r="L2463" s="160" t="str">
        <f t="shared" ca="1" si="19"/>
        <v>Script 1</v>
      </c>
      <c r="M2463" s="161"/>
      <c r="N2463" s="150"/>
      <c r="O2463" s="150"/>
      <c r="P2463" s="150"/>
      <c r="Q2463" s="150"/>
      <c r="R2463" s="150"/>
      <c r="S2463" s="150"/>
      <c r="T2463" s="150"/>
      <c r="U2463" s="150"/>
      <c r="V2463" s="150"/>
      <c r="W2463" s="150"/>
      <c r="X2463" s="150"/>
      <c r="Y2463" s="150"/>
      <c r="Z2463" s="150"/>
      <c r="AA2463" s="150"/>
    </row>
    <row r="2464" spans="1:27" ht="12.75">
      <c r="A2464" s="150"/>
      <c r="B2464" s="158">
        <f t="shared" si="18"/>
        <v>2456</v>
      </c>
      <c r="C2464" s="159" t="str">
        <f ca="1">IFERROR(__xludf.DUMMYFUNCTION("""COMPUTED_VALUE"""),"Shahzmeera Shahrin")</f>
        <v>Shahzmeera Shahrin</v>
      </c>
      <c r="D2464" s="160" t="str">
        <f ca="1">IFERROR(__xludf.DUMMYFUNCTION("""COMPUTED_VALUE"""),"Jul 17, 2024")</f>
        <v>Jul 17, 2024</v>
      </c>
      <c r="E2464" s="160" t="str">
        <f ca="1">IFERROR(__xludf.DUMMYFUNCTION("""COMPUTED_VALUE"""),"Script 1")</f>
        <v>Script 1</v>
      </c>
      <c r="F2464" s="160"/>
      <c r="G2464" s="160"/>
      <c r="H2464" s="160"/>
      <c r="I2464" s="160"/>
      <c r="J2464" s="160"/>
      <c r="K2464" s="160"/>
      <c r="L2464" s="160" t="str">
        <f t="shared" ca="1" si="19"/>
        <v>Script 1</v>
      </c>
      <c r="M2464" s="161"/>
      <c r="N2464" s="150"/>
      <c r="O2464" s="150"/>
      <c r="P2464" s="150"/>
      <c r="Q2464" s="150"/>
      <c r="R2464" s="150"/>
      <c r="S2464" s="150"/>
      <c r="T2464" s="150"/>
      <c r="U2464" s="150"/>
      <c r="V2464" s="150"/>
      <c r="W2464" s="150"/>
      <c r="X2464" s="150"/>
      <c r="Y2464" s="150"/>
      <c r="Z2464" s="150"/>
      <c r="AA2464" s="150"/>
    </row>
    <row r="2465" spans="1:27" ht="12.75">
      <c r="A2465" s="150"/>
      <c r="B2465" s="158">
        <f t="shared" si="18"/>
        <v>2457</v>
      </c>
      <c r="C2465" s="159" t="str">
        <f ca="1">IFERROR(__xludf.DUMMYFUNCTION("""COMPUTED_VALUE"""),"Nur Fatin Najwa Noornekman")</f>
        <v>Nur Fatin Najwa Noornekman</v>
      </c>
      <c r="D2465" s="160" t="str">
        <f ca="1">IFERROR(__xludf.DUMMYFUNCTION("""COMPUTED_VALUE"""),"Jul 17, 2024")</f>
        <v>Jul 17, 2024</v>
      </c>
      <c r="E2465" s="160" t="str">
        <f ca="1">IFERROR(__xludf.DUMMYFUNCTION("""COMPUTED_VALUE"""),"Script 1")</f>
        <v>Script 1</v>
      </c>
      <c r="F2465" s="160"/>
      <c r="G2465" s="160"/>
      <c r="H2465" s="160"/>
      <c r="I2465" s="160"/>
      <c r="J2465" s="160"/>
      <c r="K2465" s="160"/>
      <c r="L2465" s="160" t="str">
        <f t="shared" ca="1" si="19"/>
        <v>Script 1</v>
      </c>
      <c r="M2465" s="161"/>
      <c r="N2465" s="150"/>
      <c r="O2465" s="150"/>
      <c r="P2465" s="150"/>
      <c r="Q2465" s="150"/>
      <c r="R2465" s="150"/>
      <c r="S2465" s="150"/>
      <c r="T2465" s="150"/>
      <c r="U2465" s="150"/>
      <c r="V2465" s="150"/>
      <c r="W2465" s="150"/>
      <c r="X2465" s="150"/>
      <c r="Y2465" s="150"/>
      <c r="Z2465" s="150"/>
      <c r="AA2465" s="150"/>
    </row>
    <row r="2466" spans="1:27" ht="12.75">
      <c r="A2466" s="150"/>
      <c r="B2466" s="158">
        <f t="shared" si="18"/>
        <v>2458</v>
      </c>
      <c r="C2466" s="159" t="str">
        <f ca="1">IFERROR(__xludf.DUMMYFUNCTION("""COMPUTED_VALUE"""),"Nur Wahda")</f>
        <v>Nur Wahda</v>
      </c>
      <c r="D2466" s="160" t="str">
        <f ca="1">IFERROR(__xludf.DUMMYFUNCTION("""COMPUTED_VALUE"""),"Jul 17, 2024")</f>
        <v>Jul 17, 2024</v>
      </c>
      <c r="E2466" s="160" t="str">
        <f ca="1">IFERROR(__xludf.DUMMYFUNCTION("""COMPUTED_VALUE"""),"Script 1")</f>
        <v>Script 1</v>
      </c>
      <c r="F2466" s="160"/>
      <c r="G2466" s="160"/>
      <c r="H2466" s="160"/>
      <c r="I2466" s="160"/>
      <c r="J2466" s="160"/>
      <c r="K2466" s="160"/>
      <c r="L2466" s="160" t="str">
        <f t="shared" ca="1" si="19"/>
        <v>Script 1</v>
      </c>
      <c r="M2466" s="161"/>
      <c r="N2466" s="150"/>
      <c r="O2466" s="150"/>
      <c r="P2466" s="150"/>
      <c r="Q2466" s="150"/>
      <c r="R2466" s="150"/>
      <c r="S2466" s="150"/>
      <c r="T2466" s="150"/>
      <c r="U2466" s="150"/>
      <c r="V2466" s="150"/>
      <c r="W2466" s="150"/>
      <c r="X2466" s="150"/>
      <c r="Y2466" s="150"/>
      <c r="Z2466" s="150"/>
      <c r="AA2466" s="150"/>
    </row>
    <row r="2467" spans="1:27" ht="12.75">
      <c r="A2467" s="150"/>
      <c r="B2467" s="158">
        <f t="shared" si="18"/>
        <v>2459</v>
      </c>
      <c r="C2467" s="159" t="str">
        <f ca="1">IFERROR(__xludf.DUMMYFUNCTION("""COMPUTED_VALUE"""),"Puteri Anis Asyiqin")</f>
        <v>Puteri Anis Asyiqin</v>
      </c>
      <c r="D2467" s="160" t="str">
        <f ca="1">IFERROR(__xludf.DUMMYFUNCTION("""COMPUTED_VALUE"""),"Jul 17, 2024")</f>
        <v>Jul 17, 2024</v>
      </c>
      <c r="E2467" s="160" t="str">
        <f ca="1">IFERROR(__xludf.DUMMYFUNCTION("""COMPUTED_VALUE"""),"Script 1")</f>
        <v>Script 1</v>
      </c>
      <c r="F2467" s="160"/>
      <c r="G2467" s="160"/>
      <c r="H2467" s="160"/>
      <c r="I2467" s="160"/>
      <c r="J2467" s="160"/>
      <c r="K2467" s="160"/>
      <c r="L2467" s="160" t="str">
        <f t="shared" ca="1" si="19"/>
        <v>Script 1</v>
      </c>
      <c r="M2467" s="161"/>
      <c r="N2467" s="150"/>
      <c r="O2467" s="150"/>
      <c r="P2467" s="150"/>
      <c r="Q2467" s="150"/>
      <c r="R2467" s="150"/>
      <c r="S2467" s="150"/>
      <c r="T2467" s="150"/>
      <c r="U2467" s="150"/>
      <c r="V2467" s="150"/>
      <c r="W2467" s="150"/>
      <c r="X2467" s="150"/>
      <c r="Y2467" s="150"/>
      <c r="Z2467" s="150"/>
      <c r="AA2467" s="150"/>
    </row>
    <row r="2468" spans="1:27" ht="12.75">
      <c r="A2468" s="150"/>
      <c r="B2468" s="158">
        <f t="shared" si="18"/>
        <v>2460</v>
      </c>
      <c r="C2468" s="159" t="str">
        <f ca="1">IFERROR(__xludf.DUMMYFUNCTION("""COMPUTED_VALUE"""),"NUR AININ SOFIYA")</f>
        <v>NUR AININ SOFIYA</v>
      </c>
      <c r="D2468" s="160" t="str">
        <f ca="1">IFERROR(__xludf.DUMMYFUNCTION("""COMPUTED_VALUE"""),"Jul 17, 2024")</f>
        <v>Jul 17, 2024</v>
      </c>
      <c r="E2468" s="160" t="str">
        <f ca="1">IFERROR(__xludf.DUMMYFUNCTION("""COMPUTED_VALUE"""),"Script 1")</f>
        <v>Script 1</v>
      </c>
      <c r="F2468" s="160"/>
      <c r="G2468" s="160"/>
      <c r="H2468" s="160"/>
      <c r="I2468" s="160"/>
      <c r="J2468" s="160"/>
      <c r="K2468" s="160"/>
      <c r="L2468" s="160" t="str">
        <f t="shared" ca="1" si="19"/>
        <v>Script 1</v>
      </c>
      <c r="M2468" s="161"/>
      <c r="N2468" s="150"/>
      <c r="O2468" s="150"/>
      <c r="P2468" s="150"/>
      <c r="Q2468" s="150"/>
      <c r="R2468" s="150"/>
      <c r="S2468" s="150"/>
      <c r="T2468" s="150"/>
      <c r="U2468" s="150"/>
      <c r="V2468" s="150"/>
      <c r="W2468" s="150"/>
      <c r="X2468" s="150"/>
      <c r="Y2468" s="150"/>
      <c r="Z2468" s="150"/>
      <c r="AA2468" s="150"/>
    </row>
    <row r="2469" spans="1:27" ht="12.75">
      <c r="A2469" s="150"/>
      <c r="B2469" s="158">
        <f t="shared" si="18"/>
        <v>2461</v>
      </c>
      <c r="C2469" s="159" t="str">
        <f ca="1">IFERROR(__xludf.DUMMYFUNCTION("""COMPUTED_VALUE"""),"Faris Fairuz")</f>
        <v>Faris Fairuz</v>
      </c>
      <c r="D2469" s="160" t="str">
        <f ca="1">IFERROR(__xludf.DUMMYFUNCTION("""COMPUTED_VALUE"""),"Jul 17, 2024")</f>
        <v>Jul 17, 2024</v>
      </c>
      <c r="E2469" s="160" t="str">
        <f ca="1">IFERROR(__xludf.DUMMYFUNCTION("""COMPUTED_VALUE"""),"Script 1")</f>
        <v>Script 1</v>
      </c>
      <c r="F2469" s="160"/>
      <c r="G2469" s="160"/>
      <c r="H2469" s="160"/>
      <c r="I2469" s="160"/>
      <c r="J2469" s="160"/>
      <c r="K2469" s="160"/>
      <c r="L2469" s="160" t="str">
        <f t="shared" ca="1" si="19"/>
        <v>Script 1</v>
      </c>
      <c r="M2469" s="161"/>
      <c r="N2469" s="150"/>
      <c r="O2469" s="150"/>
      <c r="P2469" s="150"/>
      <c r="Q2469" s="150"/>
      <c r="R2469" s="150"/>
      <c r="S2469" s="150"/>
      <c r="T2469" s="150"/>
      <c r="U2469" s="150"/>
      <c r="V2469" s="150"/>
      <c r="W2469" s="150"/>
      <c r="X2469" s="150"/>
      <c r="Y2469" s="150"/>
      <c r="Z2469" s="150"/>
      <c r="AA2469" s="150"/>
    </row>
    <row r="2470" spans="1:27" ht="12.75">
      <c r="A2470" s="150"/>
      <c r="B2470" s="158">
        <f t="shared" si="18"/>
        <v>2462</v>
      </c>
      <c r="C2470" s="159" t="str">
        <f ca="1">IFERROR(__xludf.DUMMYFUNCTION("""COMPUTED_VALUE"""),"Ahmad Ariff Hilmi Ahmad Fuaad")</f>
        <v>Ahmad Ariff Hilmi Ahmad Fuaad</v>
      </c>
      <c r="D2470" s="160" t="str">
        <f ca="1">IFERROR(__xludf.DUMMYFUNCTION("""COMPUTED_VALUE"""),"Jul 17, 2024")</f>
        <v>Jul 17, 2024</v>
      </c>
      <c r="E2470" s="160" t="str">
        <f ca="1">IFERROR(__xludf.DUMMYFUNCTION("""COMPUTED_VALUE"""),"Script 1")</f>
        <v>Script 1</v>
      </c>
      <c r="F2470" s="160"/>
      <c r="G2470" s="160"/>
      <c r="H2470" s="160"/>
      <c r="I2470" s="160"/>
      <c r="J2470" s="160"/>
      <c r="K2470" s="160"/>
      <c r="L2470" s="160" t="str">
        <f t="shared" ca="1" si="19"/>
        <v>Script 1</v>
      </c>
      <c r="M2470" s="161"/>
      <c r="N2470" s="150"/>
      <c r="O2470" s="150"/>
      <c r="P2470" s="150"/>
      <c r="Q2470" s="150"/>
      <c r="R2470" s="150"/>
      <c r="S2470" s="150"/>
      <c r="T2470" s="150"/>
      <c r="U2470" s="150"/>
      <c r="V2470" s="150"/>
      <c r="W2470" s="150"/>
      <c r="X2470" s="150"/>
      <c r="Y2470" s="150"/>
      <c r="Z2470" s="150"/>
      <c r="AA2470" s="150"/>
    </row>
    <row r="2471" spans="1:27" ht="12.75">
      <c r="A2471" s="150"/>
      <c r="B2471" s="158">
        <f t="shared" si="18"/>
        <v>2463</v>
      </c>
      <c r="C2471" s="159" t="str">
        <f ca="1">IFERROR(__xludf.DUMMYFUNCTION("""COMPUTED_VALUE"""),"Nik Nur Aliya Qistina Nik Mohd Zailani")</f>
        <v>Nik Nur Aliya Qistina Nik Mohd Zailani</v>
      </c>
      <c r="D2471" s="160" t="str">
        <f ca="1">IFERROR(__xludf.DUMMYFUNCTION("""COMPUTED_VALUE"""),"Jul 17, 2024")</f>
        <v>Jul 17, 2024</v>
      </c>
      <c r="E2471" s="160" t="str">
        <f ca="1">IFERROR(__xludf.DUMMYFUNCTION("""COMPUTED_VALUE"""),"Script 1")</f>
        <v>Script 1</v>
      </c>
      <c r="F2471" s="160"/>
      <c r="G2471" s="160"/>
      <c r="H2471" s="160"/>
      <c r="I2471" s="160"/>
      <c r="J2471" s="160"/>
      <c r="K2471" s="160"/>
      <c r="L2471" s="160" t="str">
        <f t="shared" ca="1" si="19"/>
        <v>Script 1</v>
      </c>
      <c r="M2471" s="161"/>
      <c r="N2471" s="150"/>
      <c r="O2471" s="150"/>
      <c r="P2471" s="150"/>
      <c r="Q2471" s="150"/>
      <c r="R2471" s="150"/>
      <c r="S2471" s="150"/>
      <c r="T2471" s="150"/>
      <c r="U2471" s="150"/>
      <c r="V2471" s="150"/>
      <c r="W2471" s="150"/>
      <c r="X2471" s="150"/>
      <c r="Y2471" s="150"/>
      <c r="Z2471" s="150"/>
      <c r="AA2471" s="150"/>
    </row>
    <row r="2472" spans="1:27" ht="12.75">
      <c r="A2472" s="150"/>
      <c r="B2472" s="158">
        <f t="shared" si="18"/>
        <v>2464</v>
      </c>
      <c r="C2472" s="159" t="str">
        <f ca="1">IFERROR(__xludf.DUMMYFUNCTION("""COMPUTED_VALUE"""),"Muhammad Firdaus Abdul Rahim")</f>
        <v>Muhammad Firdaus Abdul Rahim</v>
      </c>
      <c r="D2472" s="160" t="str">
        <f ca="1">IFERROR(__xludf.DUMMYFUNCTION("""COMPUTED_VALUE"""),"Jul 17, 2024")</f>
        <v>Jul 17, 2024</v>
      </c>
      <c r="E2472" s="160" t="str">
        <f ca="1">IFERROR(__xludf.DUMMYFUNCTION("""COMPUTED_VALUE"""),"Script 1")</f>
        <v>Script 1</v>
      </c>
      <c r="F2472" s="160"/>
      <c r="G2472" s="160"/>
      <c r="H2472" s="160"/>
      <c r="I2472" s="160"/>
      <c r="J2472" s="160"/>
      <c r="K2472" s="160"/>
      <c r="L2472" s="160" t="str">
        <f t="shared" ca="1" si="19"/>
        <v>Script 1</v>
      </c>
      <c r="M2472" s="161"/>
      <c r="N2472" s="150"/>
      <c r="O2472" s="150"/>
      <c r="P2472" s="150"/>
      <c r="Q2472" s="150"/>
      <c r="R2472" s="150"/>
      <c r="S2472" s="150"/>
      <c r="T2472" s="150"/>
      <c r="U2472" s="150"/>
      <c r="V2472" s="150"/>
      <c r="W2472" s="150"/>
      <c r="X2472" s="150"/>
      <c r="Y2472" s="150"/>
      <c r="Z2472" s="150"/>
      <c r="AA2472" s="150"/>
    </row>
    <row r="2473" spans="1:27" ht="12.75">
      <c r="A2473" s="150"/>
      <c r="B2473" s="158">
        <f t="shared" si="18"/>
        <v>2465</v>
      </c>
      <c r="C2473" s="159" t="str">
        <f ca="1">IFERROR(__xludf.DUMMYFUNCTION("""COMPUTED_VALUE"""),"Siti Noorashikin Asseri")</f>
        <v>Siti Noorashikin Asseri</v>
      </c>
      <c r="D2473" s="160" t="str">
        <f ca="1">IFERROR(__xludf.DUMMYFUNCTION("""COMPUTED_VALUE"""),"Jul 17, 2024")</f>
        <v>Jul 17, 2024</v>
      </c>
      <c r="E2473" s="160" t="str">
        <f ca="1">IFERROR(__xludf.DUMMYFUNCTION("""COMPUTED_VALUE"""),"Script 1")</f>
        <v>Script 1</v>
      </c>
      <c r="F2473" s="160"/>
      <c r="G2473" s="160"/>
      <c r="H2473" s="160"/>
      <c r="I2473" s="160"/>
      <c r="J2473" s="160"/>
      <c r="K2473" s="160"/>
      <c r="L2473" s="160" t="str">
        <f t="shared" ca="1" si="19"/>
        <v>Script 1</v>
      </c>
      <c r="M2473" s="161"/>
      <c r="N2473" s="150"/>
      <c r="O2473" s="150"/>
      <c r="P2473" s="150"/>
      <c r="Q2473" s="150"/>
      <c r="R2473" s="150"/>
      <c r="S2473" s="150"/>
      <c r="T2473" s="150"/>
      <c r="U2473" s="150"/>
      <c r="V2473" s="150"/>
      <c r="W2473" s="150"/>
      <c r="X2473" s="150"/>
      <c r="Y2473" s="150"/>
      <c r="Z2473" s="150"/>
      <c r="AA2473" s="150"/>
    </row>
    <row r="2474" spans="1:27" ht="12.75">
      <c r="A2474" s="150"/>
      <c r="B2474" s="158">
        <f t="shared" si="18"/>
        <v>2466</v>
      </c>
      <c r="C2474" s="159" t="str">
        <f ca="1">IFERROR(__xludf.DUMMYFUNCTION("""COMPUTED_VALUE"""),"Adam Ariffin")</f>
        <v>Adam Ariffin</v>
      </c>
      <c r="D2474" s="160" t="str">
        <f ca="1">IFERROR(__xludf.DUMMYFUNCTION("""COMPUTED_VALUE"""),"Jul 17, 2024")</f>
        <v>Jul 17, 2024</v>
      </c>
      <c r="E2474" s="160" t="str">
        <f ca="1">IFERROR(__xludf.DUMMYFUNCTION("""COMPUTED_VALUE"""),"Script 1")</f>
        <v>Script 1</v>
      </c>
      <c r="F2474" s="160"/>
      <c r="G2474" s="160"/>
      <c r="H2474" s="160"/>
      <c r="I2474" s="160"/>
      <c r="J2474" s="160"/>
      <c r="K2474" s="160"/>
      <c r="L2474" s="160" t="str">
        <f t="shared" ca="1" si="19"/>
        <v>Script 1</v>
      </c>
      <c r="M2474" s="161"/>
      <c r="N2474" s="150"/>
      <c r="O2474" s="150"/>
      <c r="P2474" s="150"/>
      <c r="Q2474" s="150"/>
      <c r="R2474" s="150"/>
      <c r="S2474" s="150"/>
      <c r="T2474" s="150"/>
      <c r="U2474" s="150"/>
      <c r="V2474" s="150"/>
      <c r="W2474" s="150"/>
      <c r="X2474" s="150"/>
      <c r="Y2474" s="150"/>
      <c r="Z2474" s="150"/>
      <c r="AA2474" s="150"/>
    </row>
    <row r="2475" spans="1:27" ht="12.75">
      <c r="A2475" s="150"/>
      <c r="B2475" s="158">
        <f t="shared" si="18"/>
        <v>2467</v>
      </c>
      <c r="C2475" s="159" t="str">
        <f ca="1">IFERROR(__xludf.DUMMYFUNCTION("""COMPUTED_VALUE"""),"Ahmad Farhan")</f>
        <v>Ahmad Farhan</v>
      </c>
      <c r="D2475" s="160" t="str">
        <f ca="1">IFERROR(__xludf.DUMMYFUNCTION("""COMPUTED_VALUE"""),"Jul 17, 2024")</f>
        <v>Jul 17, 2024</v>
      </c>
      <c r="E2475" s="160" t="str">
        <f ca="1">IFERROR(__xludf.DUMMYFUNCTION("""COMPUTED_VALUE"""),"Script 1")</f>
        <v>Script 1</v>
      </c>
      <c r="F2475" s="160"/>
      <c r="G2475" s="160"/>
      <c r="H2475" s="160"/>
      <c r="I2475" s="160"/>
      <c r="J2475" s="160"/>
      <c r="K2475" s="160"/>
      <c r="L2475" s="160" t="str">
        <f t="shared" ca="1" si="19"/>
        <v>Script 1</v>
      </c>
      <c r="M2475" s="161"/>
      <c r="N2475" s="150"/>
      <c r="O2475" s="150"/>
      <c r="P2475" s="150"/>
      <c r="Q2475" s="150"/>
      <c r="R2475" s="150"/>
      <c r="S2475" s="150"/>
      <c r="T2475" s="150"/>
      <c r="U2475" s="150"/>
      <c r="V2475" s="150"/>
      <c r="W2475" s="150"/>
      <c r="X2475" s="150"/>
      <c r="Y2475" s="150"/>
      <c r="Z2475" s="150"/>
      <c r="AA2475" s="150"/>
    </row>
    <row r="2476" spans="1:27" ht="12.75">
      <c r="A2476" s="150"/>
      <c r="B2476" s="158">
        <f t="shared" si="18"/>
        <v>2468</v>
      </c>
      <c r="C2476" s="159" t="str">
        <f ca="1">IFERROR(__xludf.DUMMYFUNCTION("""COMPUTED_VALUE"""),"Ros Amirah Fatin Jefrin")</f>
        <v>Ros Amirah Fatin Jefrin</v>
      </c>
      <c r="D2476" s="160" t="str">
        <f ca="1">IFERROR(__xludf.DUMMYFUNCTION("""COMPUTED_VALUE"""),"Jul 17, 2024")</f>
        <v>Jul 17, 2024</v>
      </c>
      <c r="E2476" s="160" t="str">
        <f ca="1">IFERROR(__xludf.DUMMYFUNCTION("""COMPUTED_VALUE"""),"Script 1")</f>
        <v>Script 1</v>
      </c>
      <c r="F2476" s="160"/>
      <c r="G2476" s="160"/>
      <c r="H2476" s="160"/>
      <c r="I2476" s="160"/>
      <c r="J2476" s="160"/>
      <c r="K2476" s="160"/>
      <c r="L2476" s="160" t="str">
        <f t="shared" ca="1" si="19"/>
        <v>Script 1</v>
      </c>
      <c r="M2476" s="161"/>
      <c r="N2476" s="150"/>
      <c r="O2476" s="150"/>
      <c r="P2476" s="150"/>
      <c r="Q2476" s="150"/>
      <c r="R2476" s="150"/>
      <c r="S2476" s="150"/>
      <c r="T2476" s="150"/>
      <c r="U2476" s="150"/>
      <c r="V2476" s="150"/>
      <c r="W2476" s="150"/>
      <c r="X2476" s="150"/>
      <c r="Y2476" s="150"/>
      <c r="Z2476" s="150"/>
      <c r="AA2476" s="150"/>
    </row>
    <row r="2477" spans="1:27" ht="12.75">
      <c r="A2477" s="150"/>
      <c r="B2477" s="158">
        <f t="shared" si="18"/>
        <v>2469</v>
      </c>
      <c r="C2477" s="159" t="str">
        <f ca="1">IFERROR(__xludf.DUMMYFUNCTION("""COMPUTED_VALUE"""),"Muhammad Danish Shahmi")</f>
        <v>Muhammad Danish Shahmi</v>
      </c>
      <c r="D2477" s="160" t="str">
        <f ca="1">IFERROR(__xludf.DUMMYFUNCTION("""COMPUTED_VALUE"""),"Jul 17, 2024")</f>
        <v>Jul 17, 2024</v>
      </c>
      <c r="E2477" s="160" t="str">
        <f ca="1">IFERROR(__xludf.DUMMYFUNCTION("""COMPUTED_VALUE"""),"Script 1")</f>
        <v>Script 1</v>
      </c>
      <c r="F2477" s="160"/>
      <c r="G2477" s="160"/>
      <c r="H2477" s="160"/>
      <c r="I2477" s="160"/>
      <c r="J2477" s="160"/>
      <c r="K2477" s="160"/>
      <c r="L2477" s="160" t="str">
        <f t="shared" ca="1" si="19"/>
        <v>Script 1</v>
      </c>
      <c r="M2477" s="161"/>
      <c r="N2477" s="150"/>
      <c r="O2477" s="150"/>
      <c r="P2477" s="150"/>
      <c r="Q2477" s="150"/>
      <c r="R2477" s="150"/>
      <c r="S2477" s="150"/>
      <c r="T2477" s="150"/>
      <c r="U2477" s="150"/>
      <c r="V2477" s="150"/>
      <c r="W2477" s="150"/>
      <c r="X2477" s="150"/>
      <c r="Y2477" s="150"/>
      <c r="Z2477" s="150"/>
      <c r="AA2477" s="150"/>
    </row>
    <row r="2478" spans="1:27" ht="12.75">
      <c r="A2478" s="150"/>
      <c r="B2478" s="158">
        <f t="shared" si="18"/>
        <v>2470</v>
      </c>
      <c r="C2478" s="159" t="str">
        <f ca="1">IFERROR(__xludf.DUMMYFUNCTION("""COMPUTED_VALUE"""),"Nazeera Nasir")</f>
        <v>Nazeera Nasir</v>
      </c>
      <c r="D2478" s="160" t="str">
        <f ca="1">IFERROR(__xludf.DUMMYFUNCTION("""COMPUTED_VALUE"""),"Jul 17, 2024")</f>
        <v>Jul 17, 2024</v>
      </c>
      <c r="E2478" s="160" t="str">
        <f ca="1">IFERROR(__xludf.DUMMYFUNCTION("""COMPUTED_VALUE"""),"Script 1")</f>
        <v>Script 1</v>
      </c>
      <c r="F2478" s="160"/>
      <c r="G2478" s="160"/>
      <c r="H2478" s="160"/>
      <c r="I2478" s="160"/>
      <c r="J2478" s="160"/>
      <c r="K2478" s="160"/>
      <c r="L2478" s="160" t="str">
        <f t="shared" ca="1" si="19"/>
        <v>Script 1</v>
      </c>
      <c r="M2478" s="161"/>
      <c r="N2478" s="150"/>
      <c r="O2478" s="150"/>
      <c r="P2478" s="150"/>
      <c r="Q2478" s="150"/>
      <c r="R2478" s="150"/>
      <c r="S2478" s="150"/>
      <c r="T2478" s="150"/>
      <c r="U2478" s="150"/>
      <c r="V2478" s="150"/>
      <c r="W2478" s="150"/>
      <c r="X2478" s="150"/>
      <c r="Y2478" s="150"/>
      <c r="Z2478" s="150"/>
      <c r="AA2478" s="150"/>
    </row>
    <row r="2479" spans="1:27" ht="12.75">
      <c r="A2479" s="150"/>
      <c r="B2479" s="158">
        <f t="shared" si="18"/>
        <v>2471</v>
      </c>
      <c r="C2479" s="159" t="str">
        <f ca="1">IFERROR(__xludf.DUMMYFUNCTION("""COMPUTED_VALUE"""),"Muhamad Haziq Ruslan")</f>
        <v>Muhamad Haziq Ruslan</v>
      </c>
      <c r="D2479" s="160" t="str">
        <f ca="1">IFERROR(__xludf.DUMMYFUNCTION("""COMPUTED_VALUE"""),"Jul 17, 2024")</f>
        <v>Jul 17, 2024</v>
      </c>
      <c r="E2479" s="160" t="str">
        <f ca="1">IFERROR(__xludf.DUMMYFUNCTION("""COMPUTED_VALUE"""),"Script 1")</f>
        <v>Script 1</v>
      </c>
      <c r="F2479" s="160"/>
      <c r="G2479" s="160"/>
      <c r="H2479" s="160"/>
      <c r="I2479" s="160"/>
      <c r="J2479" s="160"/>
      <c r="K2479" s="160"/>
      <c r="L2479" s="160" t="str">
        <f t="shared" ca="1" si="19"/>
        <v>Script 1</v>
      </c>
      <c r="M2479" s="161"/>
      <c r="N2479" s="150"/>
      <c r="O2479" s="150"/>
      <c r="P2479" s="150"/>
      <c r="Q2479" s="150"/>
      <c r="R2479" s="150"/>
      <c r="S2479" s="150"/>
      <c r="T2479" s="150"/>
      <c r="U2479" s="150"/>
      <c r="V2479" s="150"/>
      <c r="W2479" s="150"/>
      <c r="X2479" s="150"/>
      <c r="Y2479" s="150"/>
      <c r="Z2479" s="150"/>
      <c r="AA2479" s="150"/>
    </row>
    <row r="2480" spans="1:27" ht="12.75">
      <c r="A2480" s="150"/>
      <c r="B2480" s="158">
        <f t="shared" si="18"/>
        <v>2472</v>
      </c>
      <c r="C2480" s="159" t="str">
        <f ca="1">IFERROR(__xludf.DUMMYFUNCTION("""COMPUTED_VALUE"""),"Nurain Natasya Mohamad")</f>
        <v>Nurain Natasya Mohamad</v>
      </c>
      <c r="D2480" s="160" t="str">
        <f ca="1">IFERROR(__xludf.DUMMYFUNCTION("""COMPUTED_VALUE"""),"Jul 15, 2024")</f>
        <v>Jul 15, 2024</v>
      </c>
      <c r="E2480" s="160" t="str">
        <f ca="1">IFERROR(__xludf.DUMMYFUNCTION("""COMPUTED_VALUE"""),"Script 1")</f>
        <v>Script 1</v>
      </c>
      <c r="F2480" s="160"/>
      <c r="G2480" s="160"/>
      <c r="H2480" s="160"/>
      <c r="I2480" s="160"/>
      <c r="J2480" s="160"/>
      <c r="K2480" s="160"/>
      <c r="L2480" s="160" t="str">
        <f t="shared" ca="1" si="19"/>
        <v>Script 1</v>
      </c>
      <c r="M2480" s="161"/>
      <c r="N2480" s="150"/>
      <c r="O2480" s="150"/>
      <c r="P2480" s="150"/>
      <c r="Q2480" s="150"/>
      <c r="R2480" s="150"/>
      <c r="S2480" s="150"/>
      <c r="T2480" s="150"/>
      <c r="U2480" s="150"/>
      <c r="V2480" s="150"/>
      <c r="W2480" s="150"/>
      <c r="X2480" s="150"/>
      <c r="Y2480" s="150"/>
      <c r="Z2480" s="150"/>
      <c r="AA2480" s="150"/>
    </row>
    <row r="2481" spans="1:27" ht="12.75">
      <c r="A2481" s="150"/>
      <c r="B2481" s="158">
        <f t="shared" si="18"/>
        <v>2473</v>
      </c>
      <c r="C2481" s="159" t="str">
        <f ca="1">IFERROR(__xludf.DUMMYFUNCTION("""COMPUTED_VALUE"""),"Izzul Iqmal Mazlan")</f>
        <v>Izzul Iqmal Mazlan</v>
      </c>
      <c r="D2481" s="160" t="str">
        <f ca="1">IFERROR(__xludf.DUMMYFUNCTION("""COMPUTED_VALUE"""),"Jul 15, 2024")</f>
        <v>Jul 15, 2024</v>
      </c>
      <c r="E2481" s="160" t="str">
        <f ca="1">IFERROR(__xludf.DUMMYFUNCTION("""COMPUTED_VALUE"""),"Script 1")</f>
        <v>Script 1</v>
      </c>
      <c r="F2481" s="160"/>
      <c r="G2481" s="160"/>
      <c r="H2481" s="160"/>
      <c r="I2481" s="160"/>
      <c r="J2481" s="160"/>
      <c r="K2481" s="160"/>
      <c r="L2481" s="160" t="str">
        <f t="shared" ca="1" si="19"/>
        <v>Script 1</v>
      </c>
      <c r="M2481" s="161"/>
      <c r="N2481" s="150"/>
      <c r="O2481" s="150"/>
      <c r="P2481" s="150"/>
      <c r="Q2481" s="150"/>
      <c r="R2481" s="150"/>
      <c r="S2481" s="150"/>
      <c r="T2481" s="150"/>
      <c r="U2481" s="150"/>
      <c r="V2481" s="150"/>
      <c r="W2481" s="150"/>
      <c r="X2481" s="150"/>
      <c r="Y2481" s="150"/>
      <c r="Z2481" s="150"/>
      <c r="AA2481" s="150"/>
    </row>
    <row r="2482" spans="1:27" ht="12.75">
      <c r="A2482" s="150"/>
      <c r="B2482" s="158">
        <f t="shared" si="18"/>
        <v>2474</v>
      </c>
      <c r="C2482" s="159" t="str">
        <f ca="1">IFERROR(__xludf.DUMMYFUNCTION("""COMPUTED_VALUE"""),"Nor Atifa")</f>
        <v>Nor Atifa</v>
      </c>
      <c r="D2482" s="160" t="str">
        <f ca="1">IFERROR(__xludf.DUMMYFUNCTION("""COMPUTED_VALUE"""),"Jul 15, 2024")</f>
        <v>Jul 15, 2024</v>
      </c>
      <c r="E2482" s="160" t="str">
        <f ca="1">IFERROR(__xludf.DUMMYFUNCTION("""COMPUTED_VALUE"""),"Script 1")</f>
        <v>Script 1</v>
      </c>
      <c r="F2482" s="160"/>
      <c r="G2482" s="160"/>
      <c r="H2482" s="160"/>
      <c r="I2482" s="160"/>
      <c r="J2482" s="160"/>
      <c r="K2482" s="160"/>
      <c r="L2482" s="160" t="str">
        <f t="shared" ca="1" si="19"/>
        <v>Script 1</v>
      </c>
      <c r="M2482" s="161"/>
      <c r="N2482" s="150"/>
      <c r="O2482" s="150"/>
      <c r="P2482" s="150"/>
      <c r="Q2482" s="150"/>
      <c r="R2482" s="150"/>
      <c r="S2482" s="150"/>
      <c r="T2482" s="150"/>
      <c r="U2482" s="150"/>
      <c r="V2482" s="150"/>
      <c r="W2482" s="150"/>
      <c r="X2482" s="150"/>
      <c r="Y2482" s="150"/>
      <c r="Z2482" s="150"/>
      <c r="AA2482" s="150"/>
    </row>
    <row r="2483" spans="1:27" ht="12.75">
      <c r="A2483" s="150"/>
      <c r="B2483" s="158">
        <f t="shared" si="18"/>
        <v>2475</v>
      </c>
      <c r="C2483" s="159" t="str">
        <f ca="1">IFERROR(__xludf.DUMMYFUNCTION("""COMPUTED_VALUE"""),"Muhammad Aliff Hakimi Zaharuddin")</f>
        <v>Muhammad Aliff Hakimi Zaharuddin</v>
      </c>
      <c r="D2483" s="160" t="str">
        <f ca="1">IFERROR(__xludf.DUMMYFUNCTION("""COMPUTED_VALUE"""),"Jul 15, 2024")</f>
        <v>Jul 15, 2024</v>
      </c>
      <c r="E2483" s="160" t="str">
        <f ca="1">IFERROR(__xludf.DUMMYFUNCTION("""COMPUTED_VALUE"""),"Script 1")</f>
        <v>Script 1</v>
      </c>
      <c r="F2483" s="160"/>
      <c r="G2483" s="160"/>
      <c r="H2483" s="160"/>
      <c r="I2483" s="160"/>
      <c r="J2483" s="160"/>
      <c r="K2483" s="160"/>
      <c r="L2483" s="160" t="str">
        <f t="shared" ca="1" si="19"/>
        <v>Script 1</v>
      </c>
      <c r="M2483" s="161"/>
      <c r="N2483" s="150"/>
      <c r="O2483" s="150"/>
      <c r="P2483" s="150"/>
      <c r="Q2483" s="150"/>
      <c r="R2483" s="150"/>
      <c r="S2483" s="150"/>
      <c r="T2483" s="150"/>
      <c r="U2483" s="150"/>
      <c r="V2483" s="150"/>
      <c r="W2483" s="150"/>
      <c r="X2483" s="150"/>
      <c r="Y2483" s="150"/>
      <c r="Z2483" s="150"/>
      <c r="AA2483" s="150"/>
    </row>
    <row r="2484" spans="1:27" ht="12.75">
      <c r="A2484" s="150"/>
      <c r="B2484" s="158">
        <f t="shared" si="18"/>
        <v>2476</v>
      </c>
      <c r="C2484" s="159" t="str">
        <f ca="1">IFERROR(__xludf.DUMMYFUNCTION("""COMPUTED_VALUE"""),"Abdul Rahman")</f>
        <v>Abdul Rahman</v>
      </c>
      <c r="D2484" s="160" t="str">
        <f ca="1">IFERROR(__xludf.DUMMYFUNCTION("""COMPUTED_VALUE"""),"Jul 15, 2024")</f>
        <v>Jul 15, 2024</v>
      </c>
      <c r="E2484" s="160" t="str">
        <f ca="1">IFERROR(__xludf.DUMMYFUNCTION("""COMPUTED_VALUE"""),"Script 1")</f>
        <v>Script 1</v>
      </c>
      <c r="F2484" s="160"/>
      <c r="G2484" s="160"/>
      <c r="H2484" s="160"/>
      <c r="I2484" s="160"/>
      <c r="J2484" s="160"/>
      <c r="K2484" s="160"/>
      <c r="L2484" s="160" t="str">
        <f t="shared" ca="1" si="19"/>
        <v>Script 1</v>
      </c>
      <c r="M2484" s="161"/>
      <c r="N2484" s="150"/>
      <c r="O2484" s="150"/>
      <c r="P2484" s="150"/>
      <c r="Q2484" s="150"/>
      <c r="R2484" s="150"/>
      <c r="S2484" s="150"/>
      <c r="T2484" s="150"/>
      <c r="U2484" s="150"/>
      <c r="V2484" s="150"/>
      <c r="W2484" s="150"/>
      <c r="X2484" s="150"/>
      <c r="Y2484" s="150"/>
      <c r="Z2484" s="150"/>
      <c r="AA2484" s="150"/>
    </row>
    <row r="2485" spans="1:27" ht="12.75">
      <c r="A2485" s="150"/>
      <c r="B2485" s="158">
        <f t="shared" si="18"/>
        <v>2477</v>
      </c>
      <c r="C2485" s="159" t="str">
        <f ca="1">IFERROR(__xludf.DUMMYFUNCTION("""COMPUTED_VALUE"""),"Danish Irfan Yusni")</f>
        <v>Danish Irfan Yusni</v>
      </c>
      <c r="D2485" s="160" t="str">
        <f ca="1">IFERROR(__xludf.DUMMYFUNCTION("""COMPUTED_VALUE"""),"Jul 15, 2024")</f>
        <v>Jul 15, 2024</v>
      </c>
      <c r="E2485" s="160" t="str">
        <f ca="1">IFERROR(__xludf.DUMMYFUNCTION("""COMPUTED_VALUE"""),"Script 1")</f>
        <v>Script 1</v>
      </c>
      <c r="F2485" s="160"/>
      <c r="G2485" s="160"/>
      <c r="H2485" s="160"/>
      <c r="I2485" s="160"/>
      <c r="J2485" s="160"/>
      <c r="K2485" s="160"/>
      <c r="L2485" s="160" t="str">
        <f t="shared" ca="1" si="19"/>
        <v>Script 1</v>
      </c>
      <c r="M2485" s="161"/>
      <c r="N2485" s="150"/>
      <c r="O2485" s="150"/>
      <c r="P2485" s="150"/>
      <c r="Q2485" s="150"/>
      <c r="R2485" s="150"/>
      <c r="S2485" s="150"/>
      <c r="T2485" s="150"/>
      <c r="U2485" s="150"/>
      <c r="V2485" s="150"/>
      <c r="W2485" s="150"/>
      <c r="X2485" s="150"/>
      <c r="Y2485" s="150"/>
      <c r="Z2485" s="150"/>
      <c r="AA2485" s="150"/>
    </row>
    <row r="2486" spans="1:27" ht="12.75">
      <c r="A2486" s="150"/>
      <c r="B2486" s="158">
        <f t="shared" si="18"/>
        <v>2478</v>
      </c>
      <c r="C2486" s="159" t="str">
        <f ca="1">IFERROR(__xludf.DUMMYFUNCTION("""COMPUTED_VALUE"""),"Nur Wahida Amalin Mahadi")</f>
        <v>Nur Wahida Amalin Mahadi</v>
      </c>
      <c r="D2486" s="160" t="str">
        <f ca="1">IFERROR(__xludf.DUMMYFUNCTION("""COMPUTED_VALUE"""),"Jul 15, 2024")</f>
        <v>Jul 15, 2024</v>
      </c>
      <c r="E2486" s="160" t="str">
        <f ca="1">IFERROR(__xludf.DUMMYFUNCTION("""COMPUTED_VALUE"""),"Script 1")</f>
        <v>Script 1</v>
      </c>
      <c r="F2486" s="160"/>
      <c r="G2486" s="160"/>
      <c r="H2486" s="160"/>
      <c r="I2486" s="160"/>
      <c r="J2486" s="160"/>
      <c r="K2486" s="160"/>
      <c r="L2486" s="160" t="str">
        <f t="shared" ca="1" si="19"/>
        <v>Script 1</v>
      </c>
      <c r="M2486" s="161"/>
      <c r="N2486" s="150"/>
      <c r="O2486" s="150"/>
      <c r="P2486" s="150"/>
      <c r="Q2486" s="150"/>
      <c r="R2486" s="150"/>
      <c r="S2486" s="150"/>
      <c r="T2486" s="150"/>
      <c r="U2486" s="150"/>
      <c r="V2486" s="150"/>
      <c r="W2486" s="150"/>
      <c r="X2486" s="150"/>
      <c r="Y2486" s="150"/>
      <c r="Z2486" s="150"/>
      <c r="AA2486" s="150"/>
    </row>
    <row r="2487" spans="1:27" ht="12.75">
      <c r="A2487" s="150"/>
      <c r="B2487" s="158">
        <f t="shared" si="18"/>
        <v>2479</v>
      </c>
      <c r="C2487" s="159" t="str">
        <f ca="1">IFERROR(__xludf.DUMMYFUNCTION("""COMPUTED_VALUE"""),"Nur Reen Najihah")</f>
        <v>Nur Reen Najihah</v>
      </c>
      <c r="D2487" s="160" t="str">
        <f ca="1">IFERROR(__xludf.DUMMYFUNCTION("""COMPUTED_VALUE"""),"Jul 15, 2024")</f>
        <v>Jul 15, 2024</v>
      </c>
      <c r="E2487" s="160" t="str">
        <f ca="1">IFERROR(__xludf.DUMMYFUNCTION("""COMPUTED_VALUE"""),"Script 1")</f>
        <v>Script 1</v>
      </c>
      <c r="F2487" s="160"/>
      <c r="G2487" s="160"/>
      <c r="H2487" s="160"/>
      <c r="I2487" s="160"/>
      <c r="J2487" s="160"/>
      <c r="K2487" s="160"/>
      <c r="L2487" s="160" t="str">
        <f t="shared" ca="1" si="19"/>
        <v>Script 1</v>
      </c>
      <c r="M2487" s="161"/>
      <c r="N2487" s="150"/>
      <c r="O2487" s="150"/>
      <c r="P2487" s="150"/>
      <c r="Q2487" s="150"/>
      <c r="R2487" s="150"/>
      <c r="S2487" s="150"/>
      <c r="T2487" s="150"/>
      <c r="U2487" s="150"/>
      <c r="V2487" s="150"/>
      <c r="W2487" s="150"/>
      <c r="X2487" s="150"/>
      <c r="Y2487" s="150"/>
      <c r="Z2487" s="150"/>
      <c r="AA2487" s="150"/>
    </row>
    <row r="2488" spans="1:27" ht="12.75">
      <c r="A2488" s="150"/>
      <c r="B2488" s="158">
        <f t="shared" si="18"/>
        <v>2480</v>
      </c>
      <c r="C2488" s="159" t="str">
        <f ca="1">IFERROR(__xludf.DUMMYFUNCTION("""COMPUTED_VALUE"""),"Puteri Intan Masyitah Zamri")</f>
        <v>Puteri Intan Masyitah Zamri</v>
      </c>
      <c r="D2488" s="160" t="str">
        <f ca="1">IFERROR(__xludf.DUMMYFUNCTION("""COMPUTED_VALUE"""),"Jul 15, 2024")</f>
        <v>Jul 15, 2024</v>
      </c>
      <c r="E2488" s="160" t="str">
        <f ca="1">IFERROR(__xludf.DUMMYFUNCTION("""COMPUTED_VALUE"""),"Script 1")</f>
        <v>Script 1</v>
      </c>
      <c r="F2488" s="160"/>
      <c r="G2488" s="160"/>
      <c r="H2488" s="160"/>
      <c r="I2488" s="160"/>
      <c r="J2488" s="160"/>
      <c r="K2488" s="160"/>
      <c r="L2488" s="160" t="str">
        <f t="shared" ca="1" si="19"/>
        <v>Script 1</v>
      </c>
      <c r="M2488" s="161"/>
      <c r="N2488" s="150"/>
      <c r="O2488" s="150"/>
      <c r="P2488" s="150"/>
      <c r="Q2488" s="150"/>
      <c r="R2488" s="150"/>
      <c r="S2488" s="150"/>
      <c r="T2488" s="150"/>
      <c r="U2488" s="150"/>
      <c r="V2488" s="150"/>
      <c r="W2488" s="150"/>
      <c r="X2488" s="150"/>
      <c r="Y2488" s="150"/>
      <c r="Z2488" s="150"/>
      <c r="AA2488" s="150"/>
    </row>
    <row r="2489" spans="1:27" ht="12.75">
      <c r="A2489" s="150"/>
      <c r="B2489" s="158">
        <f t="shared" si="18"/>
        <v>2481</v>
      </c>
      <c r="C2489" s="159" t="str">
        <f ca="1">IFERROR(__xludf.DUMMYFUNCTION("""COMPUTED_VALUE"""),"Aniq Daniel")</f>
        <v>Aniq Daniel</v>
      </c>
      <c r="D2489" s="160" t="str">
        <f ca="1">IFERROR(__xludf.DUMMYFUNCTION("""COMPUTED_VALUE"""),"Jul 15, 2024")</f>
        <v>Jul 15, 2024</v>
      </c>
      <c r="E2489" s="160" t="str">
        <f ca="1">IFERROR(__xludf.DUMMYFUNCTION("""COMPUTED_VALUE"""),"Script 1")</f>
        <v>Script 1</v>
      </c>
      <c r="F2489" s="160"/>
      <c r="G2489" s="160"/>
      <c r="H2489" s="160"/>
      <c r="I2489" s="160"/>
      <c r="J2489" s="160"/>
      <c r="K2489" s="160"/>
      <c r="L2489" s="160" t="str">
        <f t="shared" ca="1" si="19"/>
        <v>Script 1</v>
      </c>
      <c r="M2489" s="161"/>
      <c r="N2489" s="150"/>
      <c r="O2489" s="150"/>
      <c r="P2489" s="150"/>
      <c r="Q2489" s="150"/>
      <c r="R2489" s="150"/>
      <c r="S2489" s="150"/>
      <c r="T2489" s="150"/>
      <c r="U2489" s="150"/>
      <c r="V2489" s="150"/>
      <c r="W2489" s="150"/>
      <c r="X2489" s="150"/>
      <c r="Y2489" s="150"/>
      <c r="Z2489" s="150"/>
      <c r="AA2489" s="150"/>
    </row>
    <row r="2490" spans="1:27" ht="12.75">
      <c r="A2490" s="150"/>
      <c r="B2490" s="158">
        <f t="shared" si="18"/>
        <v>2482</v>
      </c>
      <c r="C2490" s="159" t="str">
        <f ca="1">IFERROR(__xludf.DUMMYFUNCTION("""COMPUTED_VALUE"""),"Khairul Afnan")</f>
        <v>Khairul Afnan</v>
      </c>
      <c r="D2490" s="160" t="str">
        <f ca="1">IFERROR(__xludf.DUMMYFUNCTION("""COMPUTED_VALUE"""),"Jul 15, 2024")</f>
        <v>Jul 15, 2024</v>
      </c>
      <c r="E2490" s="160" t="str">
        <f ca="1">IFERROR(__xludf.DUMMYFUNCTION("""COMPUTED_VALUE"""),"Script 1")</f>
        <v>Script 1</v>
      </c>
      <c r="F2490" s="160"/>
      <c r="G2490" s="160"/>
      <c r="H2490" s="160"/>
      <c r="I2490" s="160"/>
      <c r="J2490" s="160"/>
      <c r="K2490" s="160"/>
      <c r="L2490" s="160" t="str">
        <f t="shared" ca="1" si="19"/>
        <v>Script 1</v>
      </c>
      <c r="M2490" s="161"/>
      <c r="N2490" s="150"/>
      <c r="O2490" s="150"/>
      <c r="P2490" s="150"/>
      <c r="Q2490" s="150"/>
      <c r="R2490" s="150"/>
      <c r="S2490" s="150"/>
      <c r="T2490" s="150"/>
      <c r="U2490" s="150"/>
      <c r="V2490" s="150"/>
      <c r="W2490" s="150"/>
      <c r="X2490" s="150"/>
      <c r="Y2490" s="150"/>
      <c r="Z2490" s="150"/>
      <c r="AA2490" s="150"/>
    </row>
    <row r="2491" spans="1:27" ht="12.75">
      <c r="A2491" s="150"/>
      <c r="B2491" s="158">
        <f t="shared" si="18"/>
        <v>2483</v>
      </c>
      <c r="C2491" s="159" t="str">
        <f ca="1">IFERROR(__xludf.DUMMYFUNCTION("""COMPUTED_VALUE"""),"Mohd Syahmi Bin Addi Saiful Rizal Voon")</f>
        <v>Mohd Syahmi Bin Addi Saiful Rizal Voon</v>
      </c>
      <c r="D2491" s="160" t="str">
        <f ca="1">IFERROR(__xludf.DUMMYFUNCTION("""COMPUTED_VALUE"""),"Jul 15, 2024")</f>
        <v>Jul 15, 2024</v>
      </c>
      <c r="E2491" s="160" t="str">
        <f ca="1">IFERROR(__xludf.DUMMYFUNCTION("""COMPUTED_VALUE"""),"Script 1")</f>
        <v>Script 1</v>
      </c>
      <c r="F2491" s="160"/>
      <c r="G2491" s="160"/>
      <c r="H2491" s="160"/>
      <c r="I2491" s="160"/>
      <c r="J2491" s="160"/>
      <c r="K2491" s="160"/>
      <c r="L2491" s="160" t="str">
        <f t="shared" ca="1" si="19"/>
        <v>Script 1</v>
      </c>
      <c r="M2491" s="161"/>
      <c r="N2491" s="150"/>
      <c r="O2491" s="150"/>
      <c r="P2491" s="150"/>
      <c r="Q2491" s="150"/>
      <c r="R2491" s="150"/>
      <c r="S2491" s="150"/>
      <c r="T2491" s="150"/>
      <c r="U2491" s="150"/>
      <c r="V2491" s="150"/>
      <c r="W2491" s="150"/>
      <c r="X2491" s="150"/>
      <c r="Y2491" s="150"/>
      <c r="Z2491" s="150"/>
      <c r="AA2491" s="150"/>
    </row>
    <row r="2492" spans="1:27" ht="12.75">
      <c r="A2492" s="150"/>
      <c r="B2492" s="158">
        <f t="shared" si="18"/>
        <v>2484</v>
      </c>
      <c r="C2492" s="159" t="str">
        <f ca="1">IFERROR(__xludf.DUMMYFUNCTION("""COMPUTED_VALUE"""),"Shahrul Sheh")</f>
        <v>Shahrul Sheh</v>
      </c>
      <c r="D2492" s="160" t="str">
        <f ca="1">IFERROR(__xludf.DUMMYFUNCTION("""COMPUTED_VALUE"""),"Jul 15, 2024")</f>
        <v>Jul 15, 2024</v>
      </c>
      <c r="E2492" s="160" t="str">
        <f ca="1">IFERROR(__xludf.DUMMYFUNCTION("""COMPUTED_VALUE"""),"Script 1")</f>
        <v>Script 1</v>
      </c>
      <c r="F2492" s="160"/>
      <c r="G2492" s="160"/>
      <c r="H2492" s="160"/>
      <c r="I2492" s="160"/>
      <c r="J2492" s="160"/>
      <c r="K2492" s="160"/>
      <c r="L2492" s="160" t="str">
        <f t="shared" ca="1" si="19"/>
        <v>Script 1</v>
      </c>
      <c r="M2492" s="161"/>
      <c r="N2492" s="150"/>
      <c r="O2492" s="150"/>
      <c r="P2492" s="150"/>
      <c r="Q2492" s="150"/>
      <c r="R2492" s="150"/>
      <c r="S2492" s="150"/>
      <c r="T2492" s="150"/>
      <c r="U2492" s="150"/>
      <c r="V2492" s="150"/>
      <c r="W2492" s="150"/>
      <c r="X2492" s="150"/>
      <c r="Y2492" s="150"/>
      <c r="Z2492" s="150"/>
      <c r="AA2492" s="150"/>
    </row>
    <row r="2493" spans="1:27" ht="12.75">
      <c r="A2493" s="150"/>
      <c r="B2493" s="158">
        <f t="shared" si="18"/>
        <v>2485</v>
      </c>
      <c r="C2493" s="159" t="str">
        <f ca="1">IFERROR(__xludf.DUMMYFUNCTION("""COMPUTED_VALUE"""),"Nur Zahirah Zulkifli")</f>
        <v>Nur Zahirah Zulkifli</v>
      </c>
      <c r="D2493" s="160" t="str">
        <f ca="1">IFERROR(__xludf.DUMMYFUNCTION("""COMPUTED_VALUE"""),"Jul 15, 2024")</f>
        <v>Jul 15, 2024</v>
      </c>
      <c r="E2493" s="160" t="str">
        <f ca="1">IFERROR(__xludf.DUMMYFUNCTION("""COMPUTED_VALUE"""),"Script 1")</f>
        <v>Script 1</v>
      </c>
      <c r="F2493" s="160"/>
      <c r="G2493" s="160"/>
      <c r="H2493" s="160"/>
      <c r="I2493" s="160"/>
      <c r="J2493" s="160"/>
      <c r="K2493" s="160"/>
      <c r="L2493" s="160" t="str">
        <f t="shared" ca="1" si="19"/>
        <v>Script 1</v>
      </c>
      <c r="M2493" s="161"/>
      <c r="N2493" s="150"/>
      <c r="O2493" s="150"/>
      <c r="P2493" s="150"/>
      <c r="Q2493" s="150"/>
      <c r="R2493" s="150"/>
      <c r="S2493" s="150"/>
      <c r="T2493" s="150"/>
      <c r="U2493" s="150"/>
      <c r="V2493" s="150"/>
      <c r="W2493" s="150"/>
      <c r="X2493" s="150"/>
      <c r="Y2493" s="150"/>
      <c r="Z2493" s="150"/>
      <c r="AA2493" s="150"/>
    </row>
    <row r="2494" spans="1:27" ht="12.75">
      <c r="A2494" s="150"/>
      <c r="B2494" s="158">
        <f t="shared" si="18"/>
        <v>2486</v>
      </c>
      <c r="C2494" s="159" t="str">
        <f ca="1">IFERROR(__xludf.DUMMYFUNCTION("""COMPUTED_VALUE"""),"Izzati Razak")</f>
        <v>Izzati Razak</v>
      </c>
      <c r="D2494" s="160" t="str">
        <f ca="1">IFERROR(__xludf.DUMMYFUNCTION("""COMPUTED_VALUE"""),"Jul 15, 2024")</f>
        <v>Jul 15, 2024</v>
      </c>
      <c r="E2494" s="160" t="str">
        <f ca="1">IFERROR(__xludf.DUMMYFUNCTION("""COMPUTED_VALUE"""),"Script 1")</f>
        <v>Script 1</v>
      </c>
      <c r="F2494" s="160"/>
      <c r="G2494" s="160"/>
      <c r="H2494" s="160"/>
      <c r="I2494" s="160"/>
      <c r="J2494" s="160"/>
      <c r="K2494" s="160"/>
      <c r="L2494" s="160" t="str">
        <f t="shared" ca="1" si="19"/>
        <v>Script 1</v>
      </c>
      <c r="M2494" s="161"/>
      <c r="N2494" s="150"/>
      <c r="O2494" s="150"/>
      <c r="P2494" s="150"/>
      <c r="Q2494" s="150"/>
      <c r="R2494" s="150"/>
      <c r="S2494" s="150"/>
      <c r="T2494" s="150"/>
      <c r="U2494" s="150"/>
      <c r="V2494" s="150"/>
      <c r="W2494" s="150"/>
      <c r="X2494" s="150"/>
      <c r="Y2494" s="150"/>
      <c r="Z2494" s="150"/>
      <c r="AA2494" s="150"/>
    </row>
    <row r="2495" spans="1:27" ht="12.75">
      <c r="A2495" s="150"/>
      <c r="B2495" s="158">
        <f t="shared" si="18"/>
        <v>2487</v>
      </c>
      <c r="C2495" s="159" t="str">
        <f ca="1">IFERROR(__xludf.DUMMYFUNCTION("""COMPUTED_VALUE"""),"Siti Raihanah Binti Mohd Raffee")</f>
        <v>Siti Raihanah Binti Mohd Raffee</v>
      </c>
      <c r="D2495" s="160" t="str">
        <f ca="1">IFERROR(__xludf.DUMMYFUNCTION("""COMPUTED_VALUE"""),"Jul 15, 2024")</f>
        <v>Jul 15, 2024</v>
      </c>
      <c r="E2495" s="160" t="str">
        <f ca="1">IFERROR(__xludf.DUMMYFUNCTION("""COMPUTED_VALUE"""),"Script 1")</f>
        <v>Script 1</v>
      </c>
      <c r="F2495" s="160"/>
      <c r="G2495" s="160"/>
      <c r="H2495" s="160"/>
      <c r="I2495" s="160"/>
      <c r="J2495" s="160"/>
      <c r="K2495" s="160"/>
      <c r="L2495" s="160" t="str">
        <f t="shared" ca="1" si="19"/>
        <v>Script 1</v>
      </c>
      <c r="M2495" s="161"/>
      <c r="N2495" s="150"/>
      <c r="O2495" s="150"/>
      <c r="P2495" s="150"/>
      <c r="Q2495" s="150"/>
      <c r="R2495" s="150"/>
      <c r="S2495" s="150"/>
      <c r="T2495" s="150"/>
      <c r="U2495" s="150"/>
      <c r="V2495" s="150"/>
      <c r="W2495" s="150"/>
      <c r="X2495" s="150"/>
      <c r="Y2495" s="150"/>
      <c r="Z2495" s="150"/>
      <c r="AA2495" s="150"/>
    </row>
    <row r="2496" spans="1:27" ht="12.75">
      <c r="A2496" s="150"/>
      <c r="B2496" s="158">
        <f t="shared" si="18"/>
        <v>2488</v>
      </c>
      <c r="C2496" s="159" t="str">
        <f ca="1">IFERROR(__xludf.DUMMYFUNCTION("""COMPUTED_VALUE"""),"Aireen Arisya")</f>
        <v>Aireen Arisya</v>
      </c>
      <c r="D2496" s="160" t="str">
        <f ca="1">IFERROR(__xludf.DUMMYFUNCTION("""COMPUTED_VALUE"""),"Jul 15, 2024")</f>
        <v>Jul 15, 2024</v>
      </c>
      <c r="E2496" s="160" t="str">
        <f ca="1">IFERROR(__xludf.DUMMYFUNCTION("""COMPUTED_VALUE"""),"Script 1")</f>
        <v>Script 1</v>
      </c>
      <c r="F2496" s="160"/>
      <c r="G2496" s="160"/>
      <c r="H2496" s="160"/>
      <c r="I2496" s="160"/>
      <c r="J2496" s="160"/>
      <c r="K2496" s="160"/>
      <c r="L2496" s="160" t="str">
        <f t="shared" ca="1" si="19"/>
        <v>Script 1</v>
      </c>
      <c r="M2496" s="161"/>
      <c r="N2496" s="150"/>
      <c r="O2496" s="150"/>
      <c r="P2496" s="150"/>
      <c r="Q2496" s="150"/>
      <c r="R2496" s="150"/>
      <c r="S2496" s="150"/>
      <c r="T2496" s="150"/>
      <c r="U2496" s="150"/>
      <c r="V2496" s="150"/>
      <c r="W2496" s="150"/>
      <c r="X2496" s="150"/>
      <c r="Y2496" s="150"/>
      <c r="Z2496" s="150"/>
      <c r="AA2496" s="150"/>
    </row>
    <row r="2497" spans="1:27" ht="12.75">
      <c r="A2497" s="150"/>
      <c r="B2497" s="158">
        <f t="shared" si="18"/>
        <v>2489</v>
      </c>
      <c r="C2497" s="159" t="str">
        <f ca="1">IFERROR(__xludf.DUMMYFUNCTION("""COMPUTED_VALUE"""),"Nur Madihah")</f>
        <v>Nur Madihah</v>
      </c>
      <c r="D2497" s="160" t="str">
        <f ca="1">IFERROR(__xludf.DUMMYFUNCTION("""COMPUTED_VALUE"""),"Jul 15, 2024")</f>
        <v>Jul 15, 2024</v>
      </c>
      <c r="E2497" s="160" t="str">
        <f ca="1">IFERROR(__xludf.DUMMYFUNCTION("""COMPUTED_VALUE"""),"Script 1")</f>
        <v>Script 1</v>
      </c>
      <c r="F2497" s="160"/>
      <c r="G2497" s="160"/>
      <c r="H2497" s="160"/>
      <c r="I2497" s="160"/>
      <c r="J2497" s="160"/>
      <c r="K2497" s="160"/>
      <c r="L2497" s="160" t="str">
        <f t="shared" ca="1" si="19"/>
        <v>Script 1</v>
      </c>
      <c r="M2497" s="161"/>
      <c r="N2497" s="150"/>
      <c r="O2497" s="150"/>
      <c r="P2497" s="150"/>
      <c r="Q2497" s="150"/>
      <c r="R2497" s="150"/>
      <c r="S2497" s="150"/>
      <c r="T2497" s="150"/>
      <c r="U2497" s="150"/>
      <c r="V2497" s="150"/>
      <c r="W2497" s="150"/>
      <c r="X2497" s="150"/>
      <c r="Y2497" s="150"/>
      <c r="Z2497" s="150"/>
      <c r="AA2497" s="150"/>
    </row>
    <row r="2498" spans="1:27" ht="12.75">
      <c r="A2498" s="150"/>
      <c r="B2498" s="158">
        <f t="shared" si="18"/>
        <v>2490</v>
      </c>
      <c r="C2498" s="159" t="str">
        <f ca="1">IFERROR(__xludf.DUMMYFUNCTION("""COMPUTED_VALUE"""),"Syahir Zakwan")</f>
        <v>Syahir Zakwan</v>
      </c>
      <c r="D2498" s="160" t="str">
        <f ca="1">IFERROR(__xludf.DUMMYFUNCTION("""COMPUTED_VALUE"""),"Jul 15, 2024")</f>
        <v>Jul 15, 2024</v>
      </c>
      <c r="E2498" s="160" t="str">
        <f ca="1">IFERROR(__xludf.DUMMYFUNCTION("""COMPUTED_VALUE"""),"Script 1")</f>
        <v>Script 1</v>
      </c>
      <c r="F2498" s="160"/>
      <c r="G2498" s="160"/>
      <c r="H2498" s="160"/>
      <c r="I2498" s="160"/>
      <c r="J2498" s="160"/>
      <c r="K2498" s="160"/>
      <c r="L2498" s="160" t="str">
        <f t="shared" ca="1" si="19"/>
        <v>Script 1</v>
      </c>
      <c r="M2498" s="161"/>
      <c r="N2498" s="150"/>
      <c r="O2498" s="150"/>
      <c r="P2498" s="150"/>
      <c r="Q2498" s="150"/>
      <c r="R2498" s="150"/>
      <c r="S2498" s="150"/>
      <c r="T2498" s="150"/>
      <c r="U2498" s="150"/>
      <c r="V2498" s="150"/>
      <c r="W2498" s="150"/>
      <c r="X2498" s="150"/>
      <c r="Y2498" s="150"/>
      <c r="Z2498" s="150"/>
      <c r="AA2498" s="150"/>
    </row>
    <row r="2499" spans="1:27" ht="12.75">
      <c r="A2499" s="150"/>
      <c r="B2499" s="158">
        <f t="shared" si="18"/>
        <v>2491</v>
      </c>
      <c r="C2499" s="159" t="str">
        <f ca="1">IFERROR(__xludf.DUMMYFUNCTION("""COMPUTED_VALUE"""),"AZAD IMRAN")</f>
        <v>AZAD IMRAN</v>
      </c>
      <c r="D2499" s="160" t="str">
        <f ca="1">IFERROR(__xludf.DUMMYFUNCTION("""COMPUTED_VALUE"""),"Jul 15, 2024")</f>
        <v>Jul 15, 2024</v>
      </c>
      <c r="E2499" s="160" t="str">
        <f ca="1">IFERROR(__xludf.DUMMYFUNCTION("""COMPUTED_VALUE"""),"Script 1")</f>
        <v>Script 1</v>
      </c>
      <c r="F2499" s="160"/>
      <c r="G2499" s="160"/>
      <c r="H2499" s="160"/>
      <c r="I2499" s="160"/>
      <c r="J2499" s="160"/>
      <c r="K2499" s="160"/>
      <c r="L2499" s="160" t="str">
        <f t="shared" ca="1" si="19"/>
        <v>Script 1</v>
      </c>
      <c r="M2499" s="161"/>
      <c r="N2499" s="150"/>
      <c r="O2499" s="150"/>
      <c r="P2499" s="150"/>
      <c r="Q2499" s="150"/>
      <c r="R2499" s="150"/>
      <c r="S2499" s="150"/>
      <c r="T2499" s="150"/>
      <c r="U2499" s="150"/>
      <c r="V2499" s="150"/>
      <c r="W2499" s="150"/>
      <c r="X2499" s="150"/>
      <c r="Y2499" s="150"/>
      <c r="Z2499" s="150"/>
      <c r="AA2499" s="150"/>
    </row>
    <row r="2500" spans="1:27" ht="12.75">
      <c r="A2500" s="150"/>
      <c r="B2500" s="158">
        <f t="shared" si="18"/>
        <v>2492</v>
      </c>
      <c r="C2500" s="159" t="str">
        <f ca="1">IFERROR(__xludf.DUMMYFUNCTION("""COMPUTED_VALUE"""),"Muhammad Iskandar")</f>
        <v>Muhammad Iskandar</v>
      </c>
      <c r="D2500" s="160" t="str">
        <f ca="1">IFERROR(__xludf.DUMMYFUNCTION("""COMPUTED_VALUE"""),"Jul 15, 2024")</f>
        <v>Jul 15, 2024</v>
      </c>
      <c r="E2500" s="160" t="str">
        <f ca="1">IFERROR(__xludf.DUMMYFUNCTION("""COMPUTED_VALUE"""),"Script 1")</f>
        <v>Script 1</v>
      </c>
      <c r="F2500" s="160"/>
      <c r="G2500" s="160"/>
      <c r="H2500" s="160"/>
      <c r="I2500" s="160"/>
      <c r="J2500" s="160"/>
      <c r="K2500" s="160"/>
      <c r="L2500" s="160" t="str">
        <f t="shared" ca="1" si="19"/>
        <v>Script 1</v>
      </c>
      <c r="M2500" s="161"/>
      <c r="N2500" s="150"/>
      <c r="O2500" s="150"/>
      <c r="P2500" s="150"/>
      <c r="Q2500" s="150"/>
      <c r="R2500" s="150"/>
      <c r="S2500" s="150"/>
      <c r="T2500" s="150"/>
      <c r="U2500" s="150"/>
      <c r="V2500" s="150"/>
      <c r="W2500" s="150"/>
      <c r="X2500" s="150"/>
      <c r="Y2500" s="150"/>
      <c r="Z2500" s="150"/>
      <c r="AA2500" s="150"/>
    </row>
    <row r="2501" spans="1:27" ht="12.75">
      <c r="A2501" s="150"/>
      <c r="B2501" s="158">
        <f t="shared" si="18"/>
        <v>2493</v>
      </c>
      <c r="C2501" s="159" t="str">
        <f ca="1">IFERROR(__xludf.DUMMYFUNCTION("""COMPUTED_VALUE"""),"Siti Nursara Wardina Baharin")</f>
        <v>Siti Nursara Wardina Baharin</v>
      </c>
      <c r="D2501" s="160" t="str">
        <f ca="1">IFERROR(__xludf.DUMMYFUNCTION("""COMPUTED_VALUE"""),"Jul 15, 2024")</f>
        <v>Jul 15, 2024</v>
      </c>
      <c r="E2501" s="160" t="str">
        <f ca="1">IFERROR(__xludf.DUMMYFUNCTION("""COMPUTED_VALUE"""),"Script 1")</f>
        <v>Script 1</v>
      </c>
      <c r="F2501" s="160"/>
      <c r="G2501" s="160"/>
      <c r="H2501" s="160"/>
      <c r="I2501" s="160"/>
      <c r="J2501" s="160"/>
      <c r="K2501" s="160"/>
      <c r="L2501" s="160" t="str">
        <f t="shared" ca="1" si="19"/>
        <v>Script 1</v>
      </c>
      <c r="M2501" s="161"/>
      <c r="N2501" s="150"/>
      <c r="O2501" s="150"/>
      <c r="P2501" s="150"/>
      <c r="Q2501" s="150"/>
      <c r="R2501" s="150"/>
      <c r="S2501" s="150"/>
      <c r="T2501" s="150"/>
      <c r="U2501" s="150"/>
      <c r="V2501" s="150"/>
      <c r="W2501" s="150"/>
      <c r="X2501" s="150"/>
      <c r="Y2501" s="150"/>
      <c r="Z2501" s="150"/>
      <c r="AA2501" s="150"/>
    </row>
    <row r="2502" spans="1:27" ht="12.75">
      <c r="A2502" s="150"/>
      <c r="B2502" s="158">
        <f t="shared" si="18"/>
        <v>2494</v>
      </c>
      <c r="C2502" s="159" t="str">
        <f ca="1">IFERROR(__xludf.DUMMYFUNCTION("""COMPUTED_VALUE"""),"Bulya Hakimi")</f>
        <v>Bulya Hakimi</v>
      </c>
      <c r="D2502" s="160" t="str">
        <f ca="1">IFERROR(__xludf.DUMMYFUNCTION("""COMPUTED_VALUE"""),"Jul 15, 2024")</f>
        <v>Jul 15, 2024</v>
      </c>
      <c r="E2502" s="160" t="str">
        <f ca="1">IFERROR(__xludf.DUMMYFUNCTION("""COMPUTED_VALUE"""),"Script 1")</f>
        <v>Script 1</v>
      </c>
      <c r="F2502" s="160"/>
      <c r="G2502" s="160"/>
      <c r="H2502" s="160"/>
      <c r="I2502" s="160"/>
      <c r="J2502" s="160"/>
      <c r="K2502" s="160"/>
      <c r="L2502" s="160" t="str">
        <f t="shared" ca="1" si="19"/>
        <v>Script 1</v>
      </c>
      <c r="M2502" s="161"/>
      <c r="N2502" s="150"/>
      <c r="O2502" s="150"/>
      <c r="P2502" s="150"/>
      <c r="Q2502" s="150"/>
      <c r="R2502" s="150"/>
      <c r="S2502" s="150"/>
      <c r="T2502" s="150"/>
      <c r="U2502" s="150"/>
      <c r="V2502" s="150"/>
      <c r="W2502" s="150"/>
      <c r="X2502" s="150"/>
      <c r="Y2502" s="150"/>
      <c r="Z2502" s="150"/>
      <c r="AA2502" s="150"/>
    </row>
    <row r="2503" spans="1:27" ht="12.75">
      <c r="A2503" s="150"/>
      <c r="B2503" s="158">
        <f t="shared" si="18"/>
        <v>2495</v>
      </c>
      <c r="C2503" s="159" t="str">
        <f ca="1">IFERROR(__xludf.DUMMYFUNCTION("""COMPUTED_VALUE"""),"Nur Afrina Abdul Haris")</f>
        <v>Nur Afrina Abdul Haris</v>
      </c>
      <c r="D2503" s="160" t="str">
        <f ca="1">IFERROR(__xludf.DUMMYFUNCTION("""COMPUTED_VALUE"""),"Jul 15, 2024")</f>
        <v>Jul 15, 2024</v>
      </c>
      <c r="E2503" s="160" t="str">
        <f ca="1">IFERROR(__xludf.DUMMYFUNCTION("""COMPUTED_VALUE"""),"Script 1")</f>
        <v>Script 1</v>
      </c>
      <c r="F2503" s="160"/>
      <c r="G2503" s="160"/>
      <c r="H2503" s="160"/>
      <c r="I2503" s="160"/>
      <c r="J2503" s="160"/>
      <c r="K2503" s="160"/>
      <c r="L2503" s="160" t="str">
        <f t="shared" ca="1" si="19"/>
        <v>Script 1</v>
      </c>
      <c r="M2503" s="161"/>
      <c r="N2503" s="150"/>
      <c r="O2503" s="150"/>
      <c r="P2503" s="150"/>
      <c r="Q2503" s="150"/>
      <c r="R2503" s="150"/>
      <c r="S2503" s="150"/>
      <c r="T2503" s="150"/>
      <c r="U2503" s="150"/>
      <c r="V2503" s="150"/>
      <c r="W2503" s="150"/>
      <c r="X2503" s="150"/>
      <c r="Y2503" s="150"/>
      <c r="Z2503" s="150"/>
      <c r="AA2503" s="150"/>
    </row>
    <row r="2504" spans="1:27" ht="12.75">
      <c r="A2504" s="150"/>
      <c r="B2504" s="158">
        <f t="shared" si="18"/>
        <v>2496</v>
      </c>
      <c r="C2504" s="159" t="str">
        <f ca="1">IFERROR(__xludf.DUMMYFUNCTION("""COMPUTED_VALUE"""),"Aiman Faris")</f>
        <v>Aiman Faris</v>
      </c>
      <c r="D2504" s="160" t="str">
        <f ca="1">IFERROR(__xludf.DUMMYFUNCTION("""COMPUTED_VALUE"""),"Jul 15, 2024")</f>
        <v>Jul 15, 2024</v>
      </c>
      <c r="E2504" s="160" t="str">
        <f ca="1">IFERROR(__xludf.DUMMYFUNCTION("""COMPUTED_VALUE"""),"Script 1")</f>
        <v>Script 1</v>
      </c>
      <c r="F2504" s="160"/>
      <c r="G2504" s="160"/>
      <c r="H2504" s="160"/>
      <c r="I2504" s="160"/>
      <c r="J2504" s="160"/>
      <c r="K2504" s="160"/>
      <c r="L2504" s="160" t="str">
        <f t="shared" ca="1" si="19"/>
        <v>Script 1</v>
      </c>
      <c r="M2504" s="161"/>
      <c r="N2504" s="150"/>
      <c r="O2504" s="150"/>
      <c r="P2504" s="150"/>
      <c r="Q2504" s="150"/>
      <c r="R2504" s="150"/>
      <c r="S2504" s="150"/>
      <c r="T2504" s="150"/>
      <c r="U2504" s="150"/>
      <c r="V2504" s="150"/>
      <c r="W2504" s="150"/>
      <c r="X2504" s="150"/>
      <c r="Y2504" s="150"/>
      <c r="Z2504" s="150"/>
      <c r="AA2504" s="150"/>
    </row>
    <row r="2505" spans="1:27" ht="12.75">
      <c r="A2505" s="150"/>
      <c r="B2505" s="158">
        <f t="shared" si="18"/>
        <v>2497</v>
      </c>
      <c r="C2505" s="159" t="str">
        <f ca="1">IFERROR(__xludf.DUMMYFUNCTION("""COMPUTED_VALUE"""),"Muhamad Ramdhan Bin Dollah")</f>
        <v>Muhamad Ramdhan Bin Dollah</v>
      </c>
      <c r="D2505" s="160" t="str">
        <f ca="1">IFERROR(__xludf.DUMMYFUNCTION("""COMPUTED_VALUE"""),"Jul 15, 2024")</f>
        <v>Jul 15, 2024</v>
      </c>
      <c r="E2505" s="160" t="str">
        <f ca="1">IFERROR(__xludf.DUMMYFUNCTION("""COMPUTED_VALUE"""),"Script 1")</f>
        <v>Script 1</v>
      </c>
      <c r="F2505" s="160"/>
      <c r="G2505" s="160"/>
      <c r="H2505" s="160"/>
      <c r="I2505" s="160"/>
      <c r="J2505" s="160"/>
      <c r="K2505" s="160"/>
      <c r="L2505" s="160" t="str">
        <f t="shared" ca="1" si="19"/>
        <v>Script 1</v>
      </c>
      <c r="M2505" s="161"/>
      <c r="N2505" s="150"/>
      <c r="O2505" s="150"/>
      <c r="P2505" s="150"/>
      <c r="Q2505" s="150"/>
      <c r="R2505" s="150"/>
      <c r="S2505" s="150"/>
      <c r="T2505" s="150"/>
      <c r="U2505" s="150"/>
      <c r="V2505" s="150"/>
      <c r="W2505" s="150"/>
      <c r="X2505" s="150"/>
      <c r="Y2505" s="150"/>
      <c r="Z2505" s="150"/>
      <c r="AA2505" s="150"/>
    </row>
    <row r="2506" spans="1:27" ht="12.75">
      <c r="A2506" s="150"/>
      <c r="B2506" s="158">
        <f t="shared" si="18"/>
        <v>2498</v>
      </c>
      <c r="C2506" s="159" t="str">
        <f ca="1">IFERROR(__xludf.DUMMYFUNCTION("""COMPUTED_VALUE"""),"Nureen Ameera")</f>
        <v>Nureen Ameera</v>
      </c>
      <c r="D2506" s="160" t="str">
        <f ca="1">IFERROR(__xludf.DUMMYFUNCTION("""COMPUTED_VALUE"""),"Jul 15, 2024")</f>
        <v>Jul 15, 2024</v>
      </c>
      <c r="E2506" s="160" t="str">
        <f ca="1">IFERROR(__xludf.DUMMYFUNCTION("""COMPUTED_VALUE"""),"Script 1")</f>
        <v>Script 1</v>
      </c>
      <c r="F2506" s="160"/>
      <c r="G2506" s="160"/>
      <c r="H2506" s="160"/>
      <c r="I2506" s="160"/>
      <c r="J2506" s="160"/>
      <c r="K2506" s="160"/>
      <c r="L2506" s="160" t="str">
        <f t="shared" ca="1" si="19"/>
        <v>Script 1</v>
      </c>
      <c r="M2506" s="161"/>
      <c r="N2506" s="150"/>
      <c r="O2506" s="150"/>
      <c r="P2506" s="150"/>
      <c r="Q2506" s="150"/>
      <c r="R2506" s="150"/>
      <c r="S2506" s="150"/>
      <c r="T2506" s="150"/>
      <c r="U2506" s="150"/>
      <c r="V2506" s="150"/>
      <c r="W2506" s="150"/>
      <c r="X2506" s="150"/>
      <c r="Y2506" s="150"/>
      <c r="Z2506" s="150"/>
      <c r="AA2506" s="150"/>
    </row>
    <row r="2507" spans="1:27" ht="12.75">
      <c r="A2507" s="150"/>
      <c r="B2507" s="158">
        <f t="shared" si="18"/>
        <v>2499</v>
      </c>
      <c r="C2507" s="159" t="str">
        <f ca="1">IFERROR(__xludf.DUMMYFUNCTION("""COMPUTED_VALUE"""),"NURIN NADHIRAH ABDUL RAHMAN")</f>
        <v>NURIN NADHIRAH ABDUL RAHMAN</v>
      </c>
      <c r="D2507" s="160" t="str">
        <f ca="1">IFERROR(__xludf.DUMMYFUNCTION("""COMPUTED_VALUE"""),"Jul 15, 2024")</f>
        <v>Jul 15, 2024</v>
      </c>
      <c r="E2507" s="160" t="str">
        <f ca="1">IFERROR(__xludf.DUMMYFUNCTION("""COMPUTED_VALUE"""),"Script 1")</f>
        <v>Script 1</v>
      </c>
      <c r="F2507" s="160"/>
      <c r="G2507" s="160"/>
      <c r="H2507" s="160"/>
      <c r="I2507" s="160"/>
      <c r="J2507" s="160"/>
      <c r="K2507" s="160"/>
      <c r="L2507" s="160" t="str">
        <f t="shared" ca="1" si="19"/>
        <v>Script 1</v>
      </c>
      <c r="M2507" s="161"/>
      <c r="N2507" s="150"/>
      <c r="O2507" s="150"/>
      <c r="P2507" s="150"/>
      <c r="Q2507" s="150"/>
      <c r="R2507" s="150"/>
      <c r="S2507" s="150"/>
      <c r="T2507" s="150"/>
      <c r="U2507" s="150"/>
      <c r="V2507" s="150"/>
      <c r="W2507" s="150"/>
      <c r="X2507" s="150"/>
      <c r="Y2507" s="150"/>
      <c r="Z2507" s="150"/>
      <c r="AA2507" s="150"/>
    </row>
    <row r="2508" spans="1:27" ht="12.75">
      <c r="A2508" s="150"/>
      <c r="B2508" s="158">
        <f t="shared" si="18"/>
        <v>2500</v>
      </c>
      <c r="C2508" s="159" t="str">
        <f ca="1">IFERROR(__xludf.DUMMYFUNCTION("""COMPUTED_VALUE"""),"Azfar Suzalee")</f>
        <v>Azfar Suzalee</v>
      </c>
      <c r="D2508" s="160" t="str">
        <f ca="1">IFERROR(__xludf.DUMMYFUNCTION("""COMPUTED_VALUE"""),"Jul 15, 2024")</f>
        <v>Jul 15, 2024</v>
      </c>
      <c r="E2508" s="160" t="str">
        <f ca="1">IFERROR(__xludf.DUMMYFUNCTION("""COMPUTED_VALUE"""),"Script 1")</f>
        <v>Script 1</v>
      </c>
      <c r="F2508" s="160"/>
      <c r="G2508" s="160"/>
      <c r="H2508" s="160"/>
      <c r="I2508" s="160"/>
      <c r="J2508" s="160"/>
      <c r="K2508" s="160"/>
      <c r="L2508" s="160" t="str">
        <f t="shared" ca="1" si="19"/>
        <v>Script 1</v>
      </c>
      <c r="M2508" s="161"/>
      <c r="N2508" s="150"/>
      <c r="O2508" s="150"/>
      <c r="P2508" s="150"/>
      <c r="Q2508" s="150"/>
      <c r="R2508" s="150"/>
      <c r="S2508" s="150"/>
      <c r="T2508" s="150"/>
      <c r="U2508" s="150"/>
      <c r="V2508" s="150"/>
      <c r="W2508" s="150"/>
      <c r="X2508" s="150"/>
      <c r="Y2508" s="150"/>
      <c r="Z2508" s="150"/>
      <c r="AA2508" s="150"/>
    </row>
    <row r="2509" spans="1:27" ht="12.75">
      <c r="A2509" s="150"/>
      <c r="B2509" s="158">
        <f t="shared" si="18"/>
        <v>2501</v>
      </c>
      <c r="C2509" s="159" t="str">
        <f ca="1">IFERROR(__xludf.DUMMYFUNCTION("""COMPUTED_VALUE"""),"Intan Syarmimi")</f>
        <v>Intan Syarmimi</v>
      </c>
      <c r="D2509" s="160" t="str">
        <f ca="1">IFERROR(__xludf.DUMMYFUNCTION("""COMPUTED_VALUE"""),"Jul 15, 2024")</f>
        <v>Jul 15, 2024</v>
      </c>
      <c r="E2509" s="160" t="str">
        <f ca="1">IFERROR(__xludf.DUMMYFUNCTION("""COMPUTED_VALUE"""),"Script 1")</f>
        <v>Script 1</v>
      </c>
      <c r="F2509" s="160"/>
      <c r="G2509" s="160"/>
      <c r="H2509" s="160"/>
      <c r="I2509" s="160"/>
      <c r="J2509" s="160"/>
      <c r="K2509" s="160"/>
      <c r="L2509" s="160" t="str">
        <f t="shared" ca="1" si="19"/>
        <v>Script 1</v>
      </c>
      <c r="M2509" s="161"/>
      <c r="N2509" s="150"/>
      <c r="O2509" s="150"/>
      <c r="P2509" s="150"/>
      <c r="Q2509" s="150"/>
      <c r="R2509" s="150"/>
      <c r="S2509" s="150"/>
      <c r="T2509" s="150"/>
      <c r="U2509" s="150"/>
      <c r="V2509" s="150"/>
      <c r="W2509" s="150"/>
      <c r="X2509" s="150"/>
      <c r="Y2509" s="150"/>
      <c r="Z2509" s="150"/>
      <c r="AA2509" s="150"/>
    </row>
    <row r="2510" spans="1:27" ht="12.75">
      <c r="A2510" s="150"/>
      <c r="B2510" s="158">
        <f t="shared" si="18"/>
        <v>2502</v>
      </c>
      <c r="C2510" s="159" t="str">
        <f ca="1">IFERROR(__xludf.DUMMYFUNCTION("""COMPUTED_VALUE"""),"Mohamad Asyraf Aiman Bin Abdul Majeed")</f>
        <v>Mohamad Asyraf Aiman Bin Abdul Majeed</v>
      </c>
      <c r="D2510" s="160" t="str">
        <f ca="1">IFERROR(__xludf.DUMMYFUNCTION("""COMPUTED_VALUE"""),"Jul 15, 2024")</f>
        <v>Jul 15, 2024</v>
      </c>
      <c r="E2510" s="160" t="str">
        <f ca="1">IFERROR(__xludf.DUMMYFUNCTION("""COMPUTED_VALUE"""),"Script 1")</f>
        <v>Script 1</v>
      </c>
      <c r="F2510" s="160"/>
      <c r="G2510" s="160"/>
      <c r="H2510" s="160"/>
      <c r="I2510" s="160"/>
      <c r="J2510" s="160"/>
      <c r="K2510" s="160"/>
      <c r="L2510" s="160" t="str">
        <f t="shared" ca="1" si="19"/>
        <v>Script 1</v>
      </c>
      <c r="M2510" s="161"/>
      <c r="N2510" s="150"/>
      <c r="O2510" s="150"/>
      <c r="P2510" s="150"/>
      <c r="Q2510" s="150"/>
      <c r="R2510" s="150"/>
      <c r="S2510" s="150"/>
      <c r="T2510" s="150"/>
      <c r="U2510" s="150"/>
      <c r="V2510" s="150"/>
      <c r="W2510" s="150"/>
      <c r="X2510" s="150"/>
      <c r="Y2510" s="150"/>
      <c r="Z2510" s="150"/>
      <c r="AA2510" s="150"/>
    </row>
    <row r="2511" spans="1:27" ht="12.75">
      <c r="A2511" s="150"/>
      <c r="B2511" s="158">
        <f t="shared" si="18"/>
        <v>2503</v>
      </c>
      <c r="C2511" s="159" t="str">
        <f ca="1">IFERROR(__xludf.DUMMYFUNCTION("""COMPUTED_VALUE"""),"ATHIRAH ADIB LOT")</f>
        <v>ATHIRAH ADIB LOT</v>
      </c>
      <c r="D2511" s="160" t="str">
        <f ca="1">IFERROR(__xludf.DUMMYFUNCTION("""COMPUTED_VALUE"""),"Jul 15, 2024")</f>
        <v>Jul 15, 2024</v>
      </c>
      <c r="E2511" s="160" t="str">
        <f ca="1">IFERROR(__xludf.DUMMYFUNCTION("""COMPUTED_VALUE"""),"Script 1")</f>
        <v>Script 1</v>
      </c>
      <c r="F2511" s="160"/>
      <c r="G2511" s="160"/>
      <c r="H2511" s="160"/>
      <c r="I2511" s="160"/>
      <c r="J2511" s="160"/>
      <c r="K2511" s="160"/>
      <c r="L2511" s="160" t="str">
        <f t="shared" ca="1" si="19"/>
        <v>Script 1</v>
      </c>
      <c r="M2511" s="161"/>
      <c r="N2511" s="150"/>
      <c r="O2511" s="150"/>
      <c r="P2511" s="150"/>
      <c r="Q2511" s="150"/>
      <c r="R2511" s="150"/>
      <c r="S2511" s="150"/>
      <c r="T2511" s="150"/>
      <c r="U2511" s="150"/>
      <c r="V2511" s="150"/>
      <c r="W2511" s="150"/>
      <c r="X2511" s="150"/>
      <c r="Y2511" s="150"/>
      <c r="Z2511" s="150"/>
      <c r="AA2511" s="150"/>
    </row>
    <row r="2512" spans="1:27" ht="12.75">
      <c r="A2512" s="150"/>
      <c r="B2512" s="158">
        <f t="shared" si="18"/>
        <v>2504</v>
      </c>
      <c r="C2512" s="159" t="str">
        <f ca="1">IFERROR(__xludf.DUMMYFUNCTION("""COMPUTED_VALUE"""),"Muhamad Noor Ikmal Ibrahim")</f>
        <v>Muhamad Noor Ikmal Ibrahim</v>
      </c>
      <c r="D2512" s="160" t="str">
        <f ca="1">IFERROR(__xludf.DUMMYFUNCTION("""COMPUTED_VALUE"""),"Jul 15, 2024")</f>
        <v>Jul 15, 2024</v>
      </c>
      <c r="E2512" s="160" t="str">
        <f ca="1">IFERROR(__xludf.DUMMYFUNCTION("""COMPUTED_VALUE"""),"Script 1")</f>
        <v>Script 1</v>
      </c>
      <c r="F2512" s="160"/>
      <c r="G2512" s="160"/>
      <c r="H2512" s="160"/>
      <c r="I2512" s="160"/>
      <c r="J2512" s="160"/>
      <c r="K2512" s="160"/>
      <c r="L2512" s="160" t="str">
        <f t="shared" ca="1" si="19"/>
        <v>Script 1</v>
      </c>
      <c r="M2512" s="161"/>
      <c r="N2512" s="150"/>
      <c r="O2512" s="150"/>
      <c r="P2512" s="150"/>
      <c r="Q2512" s="150"/>
      <c r="R2512" s="150"/>
      <c r="S2512" s="150"/>
      <c r="T2512" s="150"/>
      <c r="U2512" s="150"/>
      <c r="V2512" s="150"/>
      <c r="W2512" s="150"/>
      <c r="X2512" s="150"/>
      <c r="Y2512" s="150"/>
      <c r="Z2512" s="150"/>
      <c r="AA2512" s="150"/>
    </row>
    <row r="2513" spans="1:27" ht="12.75">
      <c r="A2513" s="150"/>
      <c r="B2513" s="158">
        <f t="shared" si="18"/>
        <v>2505</v>
      </c>
      <c r="C2513" s="159" t="str">
        <f ca="1">IFERROR(__xludf.DUMMYFUNCTION("""COMPUTED_VALUE"""),"Aizat Hamizuddin Bin Azlan")</f>
        <v>Aizat Hamizuddin Bin Azlan</v>
      </c>
      <c r="D2513" s="160" t="str">
        <f ca="1">IFERROR(__xludf.DUMMYFUNCTION("""COMPUTED_VALUE"""),"Jul 15, 2024")</f>
        <v>Jul 15, 2024</v>
      </c>
      <c r="E2513" s="160" t="str">
        <f ca="1">IFERROR(__xludf.DUMMYFUNCTION("""COMPUTED_VALUE"""),"Script 1")</f>
        <v>Script 1</v>
      </c>
      <c r="F2513" s="160"/>
      <c r="G2513" s="160"/>
      <c r="H2513" s="160"/>
      <c r="I2513" s="160"/>
      <c r="J2513" s="160"/>
      <c r="K2513" s="160"/>
      <c r="L2513" s="160" t="str">
        <f t="shared" ca="1" si="19"/>
        <v>Script 1</v>
      </c>
      <c r="M2513" s="161"/>
      <c r="N2513" s="150"/>
      <c r="O2513" s="150"/>
      <c r="P2513" s="150"/>
      <c r="Q2513" s="150"/>
      <c r="R2513" s="150"/>
      <c r="S2513" s="150"/>
      <c r="T2513" s="150"/>
      <c r="U2513" s="150"/>
      <c r="V2513" s="150"/>
      <c r="W2513" s="150"/>
      <c r="X2513" s="150"/>
      <c r="Y2513" s="150"/>
      <c r="Z2513" s="150"/>
      <c r="AA2513" s="150"/>
    </row>
    <row r="2514" spans="1:27" ht="12.75">
      <c r="A2514" s="150"/>
      <c r="B2514" s="158">
        <f t="shared" si="18"/>
        <v>2506</v>
      </c>
      <c r="C2514" s="159" t="str">
        <f ca="1">IFERROR(__xludf.DUMMYFUNCTION("""COMPUTED_VALUE"""),"Muhammad Adib Abdul Kadir")</f>
        <v>Muhammad Adib Abdul Kadir</v>
      </c>
      <c r="D2514" s="160" t="str">
        <f ca="1">IFERROR(__xludf.DUMMYFUNCTION("""COMPUTED_VALUE"""),"Jul 11, 2024")</f>
        <v>Jul 11, 2024</v>
      </c>
      <c r="E2514" s="160" t="str">
        <f ca="1">IFERROR(__xludf.DUMMYFUNCTION("""COMPUTED_VALUE"""),"Script 1")</f>
        <v>Script 1</v>
      </c>
      <c r="F2514" s="160"/>
      <c r="G2514" s="160"/>
      <c r="H2514" s="160"/>
      <c r="I2514" s="160"/>
      <c r="J2514" s="160"/>
      <c r="K2514" s="160"/>
      <c r="L2514" s="160" t="str">
        <f t="shared" ca="1" si="19"/>
        <v>Script 1</v>
      </c>
      <c r="M2514" s="161"/>
      <c r="N2514" s="150"/>
      <c r="O2514" s="150"/>
      <c r="P2514" s="150"/>
      <c r="Q2514" s="150"/>
      <c r="R2514" s="150"/>
      <c r="S2514" s="150"/>
      <c r="T2514" s="150"/>
      <c r="U2514" s="150"/>
      <c r="V2514" s="150"/>
      <c r="W2514" s="150"/>
      <c r="X2514" s="150"/>
      <c r="Y2514" s="150"/>
      <c r="Z2514" s="150"/>
      <c r="AA2514" s="150"/>
    </row>
    <row r="2515" spans="1:27" ht="12.75">
      <c r="A2515" s="150"/>
      <c r="B2515" s="158">
        <f t="shared" si="18"/>
        <v>2507</v>
      </c>
      <c r="C2515" s="159" t="str">
        <f ca="1">IFERROR(__xludf.DUMMYFUNCTION("""COMPUTED_VALUE"""),"Ariff Raffi")</f>
        <v>Ariff Raffi</v>
      </c>
      <c r="D2515" s="160" t="str">
        <f ca="1">IFERROR(__xludf.DUMMYFUNCTION("""COMPUTED_VALUE"""),"Jul 11, 2024")</f>
        <v>Jul 11, 2024</v>
      </c>
      <c r="E2515" s="160" t="str">
        <f ca="1">IFERROR(__xludf.DUMMYFUNCTION("""COMPUTED_VALUE"""),"Script 1")</f>
        <v>Script 1</v>
      </c>
      <c r="F2515" s="160"/>
      <c r="G2515" s="160"/>
      <c r="H2515" s="160"/>
      <c r="I2515" s="160"/>
      <c r="J2515" s="160"/>
      <c r="K2515" s="160"/>
      <c r="L2515" s="160" t="str">
        <f t="shared" ca="1" si="19"/>
        <v>Script 1</v>
      </c>
      <c r="M2515" s="161"/>
      <c r="N2515" s="150"/>
      <c r="O2515" s="150"/>
      <c r="P2515" s="150"/>
      <c r="Q2515" s="150"/>
      <c r="R2515" s="150"/>
      <c r="S2515" s="150"/>
      <c r="T2515" s="150"/>
      <c r="U2515" s="150"/>
      <c r="V2515" s="150"/>
      <c r="W2515" s="150"/>
      <c r="X2515" s="150"/>
      <c r="Y2515" s="150"/>
      <c r="Z2515" s="150"/>
      <c r="AA2515" s="150"/>
    </row>
    <row r="2516" spans="1:27" ht="12.75">
      <c r="A2516" s="150"/>
      <c r="B2516" s="158">
        <f t="shared" si="18"/>
        <v>2508</v>
      </c>
      <c r="C2516" s="159" t="str">
        <f ca="1">IFERROR(__xludf.DUMMYFUNCTION("""COMPUTED_VALUE"""),"Muhammad Hakim bin Mohd Ariffin")</f>
        <v>Muhammad Hakim bin Mohd Ariffin</v>
      </c>
      <c r="D2516" s="160" t="str">
        <f ca="1">IFERROR(__xludf.DUMMYFUNCTION("""COMPUTED_VALUE"""),"Jul 11, 2024")</f>
        <v>Jul 11, 2024</v>
      </c>
      <c r="E2516" s="160" t="str">
        <f ca="1">IFERROR(__xludf.DUMMYFUNCTION("""COMPUTED_VALUE"""),"Script 1")</f>
        <v>Script 1</v>
      </c>
      <c r="F2516" s="160"/>
      <c r="G2516" s="160"/>
      <c r="H2516" s="160"/>
      <c r="I2516" s="160"/>
      <c r="J2516" s="160"/>
      <c r="K2516" s="160"/>
      <c r="L2516" s="160" t="str">
        <f t="shared" ca="1" si="19"/>
        <v>Script 1</v>
      </c>
      <c r="M2516" s="161"/>
      <c r="N2516" s="150"/>
      <c r="O2516" s="150"/>
      <c r="P2516" s="150"/>
      <c r="Q2516" s="150"/>
      <c r="R2516" s="150"/>
      <c r="S2516" s="150"/>
      <c r="T2516" s="150"/>
      <c r="U2516" s="150"/>
      <c r="V2516" s="150"/>
      <c r="W2516" s="150"/>
      <c r="X2516" s="150"/>
      <c r="Y2516" s="150"/>
      <c r="Z2516" s="150"/>
      <c r="AA2516" s="150"/>
    </row>
    <row r="2517" spans="1:27" ht="12.75">
      <c r="A2517" s="150"/>
      <c r="B2517" s="158">
        <f t="shared" si="18"/>
        <v>2509</v>
      </c>
      <c r="C2517" s="159" t="str">
        <f ca="1">IFERROR(__xludf.DUMMYFUNCTION("""COMPUTED_VALUE"""),"Aisyah Ibrahim")</f>
        <v>Aisyah Ibrahim</v>
      </c>
      <c r="D2517" s="160" t="str">
        <f ca="1">IFERROR(__xludf.DUMMYFUNCTION("""COMPUTED_VALUE"""),"Jul 11, 2024")</f>
        <v>Jul 11, 2024</v>
      </c>
      <c r="E2517" s="160" t="str">
        <f ca="1">IFERROR(__xludf.DUMMYFUNCTION("""COMPUTED_VALUE"""),"Script 1")</f>
        <v>Script 1</v>
      </c>
      <c r="F2517" s="160"/>
      <c r="G2517" s="160"/>
      <c r="H2517" s="160"/>
      <c r="I2517" s="160"/>
      <c r="J2517" s="160"/>
      <c r="K2517" s="160"/>
      <c r="L2517" s="160" t="str">
        <f t="shared" ca="1" si="19"/>
        <v>Script 1</v>
      </c>
      <c r="M2517" s="161"/>
      <c r="N2517" s="150"/>
      <c r="O2517" s="150"/>
      <c r="P2517" s="150"/>
      <c r="Q2517" s="150"/>
      <c r="R2517" s="150"/>
      <c r="S2517" s="150"/>
      <c r="T2517" s="150"/>
      <c r="U2517" s="150"/>
      <c r="V2517" s="150"/>
      <c r="W2517" s="150"/>
      <c r="X2517" s="150"/>
      <c r="Y2517" s="150"/>
      <c r="Z2517" s="150"/>
      <c r="AA2517" s="150"/>
    </row>
    <row r="2518" spans="1:27" ht="12.75">
      <c r="A2518" s="150"/>
      <c r="B2518" s="158">
        <f t="shared" si="18"/>
        <v>2510</v>
      </c>
      <c r="C2518" s="159" t="str">
        <f ca="1">IFERROR(__xludf.DUMMYFUNCTION("""COMPUTED_VALUE"""),"Ikhzzat Rahim")</f>
        <v>Ikhzzat Rahim</v>
      </c>
      <c r="D2518" s="160" t="str">
        <f ca="1">IFERROR(__xludf.DUMMYFUNCTION("""COMPUTED_VALUE"""),"Jul 11, 2024")</f>
        <v>Jul 11, 2024</v>
      </c>
      <c r="E2518" s="160" t="str">
        <f ca="1">IFERROR(__xludf.DUMMYFUNCTION("""COMPUTED_VALUE"""),"Script 1")</f>
        <v>Script 1</v>
      </c>
      <c r="F2518" s="160"/>
      <c r="G2518" s="160"/>
      <c r="H2518" s="160"/>
      <c r="I2518" s="160"/>
      <c r="J2518" s="160"/>
      <c r="K2518" s="160"/>
      <c r="L2518" s="160" t="str">
        <f t="shared" ca="1" si="19"/>
        <v>Script 1</v>
      </c>
      <c r="M2518" s="161"/>
      <c r="N2518" s="150"/>
      <c r="O2518" s="150"/>
      <c r="P2518" s="150"/>
      <c r="Q2518" s="150"/>
      <c r="R2518" s="150"/>
      <c r="S2518" s="150"/>
      <c r="T2518" s="150"/>
      <c r="U2518" s="150"/>
      <c r="V2518" s="150"/>
      <c r="W2518" s="150"/>
      <c r="X2518" s="150"/>
      <c r="Y2518" s="150"/>
      <c r="Z2518" s="150"/>
      <c r="AA2518" s="150"/>
    </row>
    <row r="2519" spans="1:27" ht="12.75">
      <c r="A2519" s="150"/>
      <c r="B2519" s="158">
        <f t="shared" si="18"/>
        <v>2511</v>
      </c>
      <c r="C2519" s="159" t="str">
        <f ca="1">IFERROR(__xludf.DUMMYFUNCTION("""COMPUTED_VALUE"""),"Fathin Haryanni")</f>
        <v>Fathin Haryanni</v>
      </c>
      <c r="D2519" s="160" t="str">
        <f ca="1">IFERROR(__xludf.DUMMYFUNCTION("""COMPUTED_VALUE"""),"Jul 11, 2024")</f>
        <v>Jul 11, 2024</v>
      </c>
      <c r="E2519" s="160" t="str">
        <f ca="1">IFERROR(__xludf.DUMMYFUNCTION("""COMPUTED_VALUE"""),"Script 1")</f>
        <v>Script 1</v>
      </c>
      <c r="F2519" s="160"/>
      <c r="G2519" s="160"/>
      <c r="H2519" s="160"/>
      <c r="I2519" s="160"/>
      <c r="J2519" s="160"/>
      <c r="K2519" s="160"/>
      <c r="L2519" s="160" t="str">
        <f t="shared" ca="1" si="19"/>
        <v>Script 1</v>
      </c>
      <c r="M2519" s="161"/>
      <c r="N2519" s="150"/>
      <c r="O2519" s="150"/>
      <c r="P2519" s="150"/>
      <c r="Q2519" s="150"/>
      <c r="R2519" s="150"/>
      <c r="S2519" s="150"/>
      <c r="T2519" s="150"/>
      <c r="U2519" s="150"/>
      <c r="V2519" s="150"/>
      <c r="W2519" s="150"/>
      <c r="X2519" s="150"/>
      <c r="Y2519" s="150"/>
      <c r="Z2519" s="150"/>
      <c r="AA2519" s="150"/>
    </row>
    <row r="2520" spans="1:27" ht="12.75">
      <c r="A2520" s="150"/>
      <c r="B2520" s="158">
        <f t="shared" si="18"/>
        <v>2512</v>
      </c>
      <c r="C2520" s="159" t="str">
        <f ca="1">IFERROR(__xludf.DUMMYFUNCTION("""COMPUTED_VALUE"""),"Nurul Husna Mohamad Fadhil")</f>
        <v>Nurul Husna Mohamad Fadhil</v>
      </c>
      <c r="D2520" s="160" t="str">
        <f ca="1">IFERROR(__xludf.DUMMYFUNCTION("""COMPUTED_VALUE"""),"Jul 11, 2024")</f>
        <v>Jul 11, 2024</v>
      </c>
      <c r="E2520" s="160" t="str">
        <f ca="1">IFERROR(__xludf.DUMMYFUNCTION("""COMPUTED_VALUE"""),"Script 1")</f>
        <v>Script 1</v>
      </c>
      <c r="F2520" s="160"/>
      <c r="G2520" s="160"/>
      <c r="H2520" s="160"/>
      <c r="I2520" s="160"/>
      <c r="J2520" s="160"/>
      <c r="K2520" s="160"/>
      <c r="L2520" s="160" t="str">
        <f t="shared" ca="1" si="19"/>
        <v>Script 1</v>
      </c>
      <c r="M2520" s="161"/>
      <c r="N2520" s="150"/>
      <c r="O2520" s="150"/>
      <c r="P2520" s="150"/>
      <c r="Q2520" s="150"/>
      <c r="R2520" s="150"/>
      <c r="S2520" s="150"/>
      <c r="T2520" s="150"/>
      <c r="U2520" s="150"/>
      <c r="V2520" s="150"/>
      <c r="W2520" s="150"/>
      <c r="X2520" s="150"/>
      <c r="Y2520" s="150"/>
      <c r="Z2520" s="150"/>
      <c r="AA2520" s="150"/>
    </row>
    <row r="2521" spans="1:27" ht="12.75">
      <c r="A2521" s="150"/>
      <c r="B2521" s="158">
        <f t="shared" si="18"/>
        <v>2513</v>
      </c>
      <c r="C2521" s="159" t="str">
        <f ca="1">IFERROR(__xludf.DUMMYFUNCTION("""COMPUTED_VALUE"""),"Syahirah Adila")</f>
        <v>Syahirah Adila</v>
      </c>
      <c r="D2521" s="160" t="str">
        <f ca="1">IFERROR(__xludf.DUMMYFUNCTION("""COMPUTED_VALUE"""),"Jul 11, 2024")</f>
        <v>Jul 11, 2024</v>
      </c>
      <c r="E2521" s="160" t="str">
        <f ca="1">IFERROR(__xludf.DUMMYFUNCTION("""COMPUTED_VALUE"""),"Script 1")</f>
        <v>Script 1</v>
      </c>
      <c r="F2521" s="160"/>
      <c r="G2521" s="160"/>
      <c r="H2521" s="160"/>
      <c r="I2521" s="160"/>
      <c r="J2521" s="160"/>
      <c r="K2521" s="160"/>
      <c r="L2521" s="160" t="str">
        <f t="shared" ca="1" si="19"/>
        <v>Script 1</v>
      </c>
      <c r="M2521" s="161"/>
      <c r="N2521" s="150"/>
      <c r="O2521" s="150"/>
      <c r="P2521" s="150"/>
      <c r="Q2521" s="150"/>
      <c r="R2521" s="150"/>
      <c r="S2521" s="150"/>
      <c r="T2521" s="150"/>
      <c r="U2521" s="150"/>
      <c r="V2521" s="150"/>
      <c r="W2521" s="150"/>
      <c r="X2521" s="150"/>
      <c r="Y2521" s="150"/>
      <c r="Z2521" s="150"/>
      <c r="AA2521" s="150"/>
    </row>
    <row r="2522" spans="1:27" ht="12.75">
      <c r="A2522" s="150"/>
      <c r="B2522" s="158">
        <f t="shared" si="18"/>
        <v>2514</v>
      </c>
      <c r="C2522" s="159" t="str">
        <f ca="1">IFERROR(__xludf.DUMMYFUNCTION("""COMPUTED_VALUE"""),"Syazwan Fauzi")</f>
        <v>Syazwan Fauzi</v>
      </c>
      <c r="D2522" s="160" t="str">
        <f ca="1">IFERROR(__xludf.DUMMYFUNCTION("""COMPUTED_VALUE"""),"Jul 10, 2024")</f>
        <v>Jul 10, 2024</v>
      </c>
      <c r="E2522" s="160" t="str">
        <f ca="1">IFERROR(__xludf.DUMMYFUNCTION("""COMPUTED_VALUE"""),"Script 1")</f>
        <v>Script 1</v>
      </c>
      <c r="F2522" s="160"/>
      <c r="G2522" s="160"/>
      <c r="H2522" s="160"/>
      <c r="I2522" s="160"/>
      <c r="J2522" s="160"/>
      <c r="K2522" s="160"/>
      <c r="L2522" s="160" t="str">
        <f t="shared" ca="1" si="19"/>
        <v>Script 1</v>
      </c>
      <c r="M2522" s="161"/>
      <c r="N2522" s="150"/>
      <c r="O2522" s="150"/>
      <c r="P2522" s="150"/>
      <c r="Q2522" s="150"/>
      <c r="R2522" s="150"/>
      <c r="S2522" s="150"/>
      <c r="T2522" s="150"/>
      <c r="U2522" s="150"/>
      <c r="V2522" s="150"/>
      <c r="W2522" s="150"/>
      <c r="X2522" s="150"/>
      <c r="Y2522" s="150"/>
      <c r="Z2522" s="150"/>
      <c r="AA2522" s="150"/>
    </row>
    <row r="2523" spans="1:27" ht="12.75">
      <c r="A2523" s="150"/>
      <c r="B2523" s="158">
        <f t="shared" si="18"/>
        <v>2515</v>
      </c>
      <c r="C2523" s="159" t="str">
        <f ca="1">IFERROR(__xludf.DUMMYFUNCTION("""COMPUTED_VALUE"""),"Hasif Adly")</f>
        <v>Hasif Adly</v>
      </c>
      <c r="D2523" s="160" t="str">
        <f ca="1">IFERROR(__xludf.DUMMYFUNCTION("""COMPUTED_VALUE"""),"Jul 10, 2024")</f>
        <v>Jul 10, 2024</v>
      </c>
      <c r="E2523" s="160" t="str">
        <f ca="1">IFERROR(__xludf.DUMMYFUNCTION("""COMPUTED_VALUE"""),"Script 1")</f>
        <v>Script 1</v>
      </c>
      <c r="F2523" s="160"/>
      <c r="G2523" s="160"/>
      <c r="H2523" s="160"/>
      <c r="I2523" s="160"/>
      <c r="J2523" s="160"/>
      <c r="K2523" s="160"/>
      <c r="L2523" s="160" t="str">
        <f t="shared" ca="1" si="19"/>
        <v>Script 1</v>
      </c>
      <c r="M2523" s="161"/>
      <c r="N2523" s="150"/>
      <c r="O2523" s="150"/>
      <c r="P2523" s="150"/>
      <c r="Q2523" s="150"/>
      <c r="R2523" s="150"/>
      <c r="S2523" s="150"/>
      <c r="T2523" s="150"/>
      <c r="U2523" s="150"/>
      <c r="V2523" s="150"/>
      <c r="W2523" s="150"/>
      <c r="X2523" s="150"/>
      <c r="Y2523" s="150"/>
      <c r="Z2523" s="150"/>
      <c r="AA2523" s="150"/>
    </row>
    <row r="2524" spans="1:27" ht="12.75">
      <c r="A2524" s="150"/>
      <c r="B2524" s="158">
        <f t="shared" si="18"/>
        <v>2516</v>
      </c>
      <c r="C2524" s="159" t="str">
        <f ca="1">IFERROR(__xludf.DUMMYFUNCTION("""COMPUTED_VALUE"""),"Afiq Amin")</f>
        <v>Afiq Amin</v>
      </c>
      <c r="D2524" s="160" t="str">
        <f ca="1">IFERROR(__xludf.DUMMYFUNCTION("""COMPUTED_VALUE"""),"Jul 10, 2024")</f>
        <v>Jul 10, 2024</v>
      </c>
      <c r="E2524" s="160" t="str">
        <f ca="1">IFERROR(__xludf.DUMMYFUNCTION("""COMPUTED_VALUE"""),"Script 1")</f>
        <v>Script 1</v>
      </c>
      <c r="F2524" s="160"/>
      <c r="G2524" s="160"/>
      <c r="H2524" s="160"/>
      <c r="I2524" s="160"/>
      <c r="J2524" s="160"/>
      <c r="K2524" s="160"/>
      <c r="L2524" s="160" t="str">
        <f t="shared" ca="1" si="19"/>
        <v>Script 1</v>
      </c>
      <c r="M2524" s="161"/>
      <c r="N2524" s="150"/>
      <c r="O2524" s="150"/>
      <c r="P2524" s="150"/>
      <c r="Q2524" s="150"/>
      <c r="R2524" s="150"/>
      <c r="S2524" s="150"/>
      <c r="T2524" s="150"/>
      <c r="U2524" s="150"/>
      <c r="V2524" s="150"/>
      <c r="W2524" s="150"/>
      <c r="X2524" s="150"/>
      <c r="Y2524" s="150"/>
      <c r="Z2524" s="150"/>
      <c r="AA2524" s="150"/>
    </row>
    <row r="2525" spans="1:27" ht="12.75">
      <c r="A2525" s="150"/>
      <c r="B2525" s="158">
        <f t="shared" si="18"/>
        <v>2517</v>
      </c>
      <c r="C2525" s="159" t="str">
        <f ca="1">IFERROR(__xludf.DUMMYFUNCTION("""COMPUTED_VALUE"""),"Nadiah Ha")</f>
        <v>Nadiah Ha</v>
      </c>
      <c r="D2525" s="160" t="str">
        <f ca="1">IFERROR(__xludf.DUMMYFUNCTION("""COMPUTED_VALUE"""),"Jul 10, 2024")</f>
        <v>Jul 10, 2024</v>
      </c>
      <c r="E2525" s="160" t="str">
        <f ca="1">IFERROR(__xludf.DUMMYFUNCTION("""COMPUTED_VALUE"""),"Script 1")</f>
        <v>Script 1</v>
      </c>
      <c r="F2525" s="160"/>
      <c r="G2525" s="160"/>
      <c r="H2525" s="160"/>
      <c r="I2525" s="160"/>
      <c r="J2525" s="160"/>
      <c r="K2525" s="160"/>
      <c r="L2525" s="160" t="str">
        <f t="shared" ca="1" si="19"/>
        <v>Script 1</v>
      </c>
      <c r="M2525" s="161"/>
      <c r="N2525" s="150"/>
      <c r="O2525" s="150"/>
      <c r="P2525" s="150"/>
      <c r="Q2525" s="150"/>
      <c r="R2525" s="150"/>
      <c r="S2525" s="150"/>
      <c r="T2525" s="150"/>
      <c r="U2525" s="150"/>
      <c r="V2525" s="150"/>
      <c r="W2525" s="150"/>
      <c r="X2525" s="150"/>
      <c r="Y2525" s="150"/>
      <c r="Z2525" s="150"/>
      <c r="AA2525" s="150"/>
    </row>
    <row r="2526" spans="1:27" ht="12.75">
      <c r="A2526" s="150"/>
      <c r="B2526" s="158">
        <f t="shared" si="18"/>
        <v>2518</v>
      </c>
      <c r="C2526" s="159" t="str">
        <f ca="1">IFERROR(__xludf.DUMMYFUNCTION("""COMPUTED_VALUE"""),"Naim Shauqi")</f>
        <v>Naim Shauqi</v>
      </c>
      <c r="D2526" s="160" t="str">
        <f ca="1">IFERROR(__xludf.DUMMYFUNCTION("""COMPUTED_VALUE"""),"Jul 10, 2024")</f>
        <v>Jul 10, 2024</v>
      </c>
      <c r="E2526" s="160" t="str">
        <f ca="1">IFERROR(__xludf.DUMMYFUNCTION("""COMPUTED_VALUE"""),"Script 1")</f>
        <v>Script 1</v>
      </c>
      <c r="F2526" s="160"/>
      <c r="G2526" s="160"/>
      <c r="H2526" s="160"/>
      <c r="I2526" s="160"/>
      <c r="J2526" s="160"/>
      <c r="K2526" s="160"/>
      <c r="L2526" s="160" t="str">
        <f t="shared" ca="1" si="19"/>
        <v>Script 1</v>
      </c>
      <c r="M2526" s="161"/>
      <c r="N2526" s="150"/>
      <c r="O2526" s="150"/>
      <c r="P2526" s="150"/>
      <c r="Q2526" s="150"/>
      <c r="R2526" s="150"/>
      <c r="S2526" s="150"/>
      <c r="T2526" s="150"/>
      <c r="U2526" s="150"/>
      <c r="V2526" s="150"/>
      <c r="W2526" s="150"/>
      <c r="X2526" s="150"/>
      <c r="Y2526" s="150"/>
      <c r="Z2526" s="150"/>
      <c r="AA2526" s="150"/>
    </row>
    <row r="2527" spans="1:27" ht="12.75">
      <c r="A2527" s="150"/>
      <c r="B2527" s="158">
        <f t="shared" si="18"/>
        <v>2519</v>
      </c>
      <c r="C2527" s="159" t="str">
        <f ca="1">IFERROR(__xludf.DUMMYFUNCTION("""COMPUTED_VALUE"""),"Amie .")</f>
        <v>Amie .</v>
      </c>
      <c r="D2527" s="160" t="str">
        <f ca="1">IFERROR(__xludf.DUMMYFUNCTION("""COMPUTED_VALUE"""),"Jul 10, 2024")</f>
        <v>Jul 10, 2024</v>
      </c>
      <c r="E2527" s="160" t="str">
        <f ca="1">IFERROR(__xludf.DUMMYFUNCTION("""COMPUTED_VALUE"""),"Script 1")</f>
        <v>Script 1</v>
      </c>
      <c r="F2527" s="160"/>
      <c r="G2527" s="160"/>
      <c r="H2527" s="160"/>
      <c r="I2527" s="160"/>
      <c r="J2527" s="160"/>
      <c r="K2527" s="160"/>
      <c r="L2527" s="160" t="str">
        <f t="shared" ca="1" si="19"/>
        <v>Script 1</v>
      </c>
      <c r="M2527" s="161"/>
      <c r="N2527" s="150"/>
      <c r="O2527" s="150"/>
      <c r="P2527" s="150"/>
      <c r="Q2527" s="150"/>
      <c r="R2527" s="150"/>
      <c r="S2527" s="150"/>
      <c r="T2527" s="150"/>
      <c r="U2527" s="150"/>
      <c r="V2527" s="150"/>
      <c r="W2527" s="150"/>
      <c r="X2527" s="150"/>
      <c r="Y2527" s="150"/>
      <c r="Z2527" s="150"/>
      <c r="AA2527" s="150"/>
    </row>
    <row r="2528" spans="1:27" ht="12.75">
      <c r="A2528" s="150"/>
      <c r="B2528" s="158">
        <f t="shared" si="18"/>
        <v>2520</v>
      </c>
      <c r="C2528" s="159" t="str">
        <f ca="1">IFERROR(__xludf.DUMMYFUNCTION("""COMPUTED_VALUE"""),"Saidatul Iva Binti Nordin")</f>
        <v>Saidatul Iva Binti Nordin</v>
      </c>
      <c r="D2528" s="160" t="str">
        <f ca="1">IFERROR(__xludf.DUMMYFUNCTION("""COMPUTED_VALUE"""),"Jul 10, 2024")</f>
        <v>Jul 10, 2024</v>
      </c>
      <c r="E2528" s="160" t="str">
        <f ca="1">IFERROR(__xludf.DUMMYFUNCTION("""COMPUTED_VALUE"""),"Script 1")</f>
        <v>Script 1</v>
      </c>
      <c r="F2528" s="160"/>
      <c r="G2528" s="160"/>
      <c r="H2528" s="160"/>
      <c r="I2528" s="160"/>
      <c r="J2528" s="160"/>
      <c r="K2528" s="160"/>
      <c r="L2528" s="160" t="str">
        <f t="shared" ca="1" si="19"/>
        <v>Script 1</v>
      </c>
      <c r="M2528" s="161"/>
      <c r="N2528" s="150"/>
      <c r="O2528" s="150"/>
      <c r="P2528" s="150"/>
      <c r="Q2528" s="150"/>
      <c r="R2528" s="150"/>
      <c r="S2528" s="150"/>
      <c r="T2528" s="150"/>
      <c r="U2528" s="150"/>
      <c r="V2528" s="150"/>
      <c r="W2528" s="150"/>
      <c r="X2528" s="150"/>
      <c r="Y2528" s="150"/>
      <c r="Z2528" s="150"/>
      <c r="AA2528" s="150"/>
    </row>
    <row r="2529" spans="1:27" ht="12.75">
      <c r="A2529" s="150"/>
      <c r="B2529" s="158">
        <f t="shared" si="18"/>
        <v>2521</v>
      </c>
      <c r="C2529" s="159" t="str">
        <f ca="1">IFERROR(__xludf.DUMMYFUNCTION("""COMPUTED_VALUE"""),"Amirul Sharoni")</f>
        <v>Amirul Sharoni</v>
      </c>
      <c r="D2529" s="160" t="str">
        <f ca="1">IFERROR(__xludf.DUMMYFUNCTION("""COMPUTED_VALUE"""),"Jul 10, 2024")</f>
        <v>Jul 10, 2024</v>
      </c>
      <c r="E2529" s="160" t="str">
        <f ca="1">IFERROR(__xludf.DUMMYFUNCTION("""COMPUTED_VALUE"""),"Script 1")</f>
        <v>Script 1</v>
      </c>
      <c r="F2529" s="160"/>
      <c r="G2529" s="160"/>
      <c r="H2529" s="160"/>
      <c r="I2529" s="160"/>
      <c r="J2529" s="160"/>
      <c r="K2529" s="160"/>
      <c r="L2529" s="160" t="str">
        <f t="shared" ca="1" si="19"/>
        <v>Script 1</v>
      </c>
      <c r="M2529" s="161"/>
      <c r="N2529" s="150"/>
      <c r="O2529" s="150"/>
      <c r="P2529" s="150"/>
      <c r="Q2529" s="150"/>
      <c r="R2529" s="150"/>
      <c r="S2529" s="150"/>
      <c r="T2529" s="150"/>
      <c r="U2529" s="150"/>
      <c r="V2529" s="150"/>
      <c r="W2529" s="150"/>
      <c r="X2529" s="150"/>
      <c r="Y2529" s="150"/>
      <c r="Z2529" s="150"/>
      <c r="AA2529" s="150"/>
    </row>
    <row r="2530" spans="1:27" ht="12.75">
      <c r="A2530" s="150"/>
      <c r="B2530" s="158">
        <f t="shared" si="18"/>
        <v>2522</v>
      </c>
      <c r="C2530" s="159" t="str">
        <f ca="1">IFERROR(__xludf.DUMMYFUNCTION("""COMPUTED_VALUE"""),"Nurul Nazurah Khan")</f>
        <v>Nurul Nazurah Khan</v>
      </c>
      <c r="D2530" s="160" t="str">
        <f ca="1">IFERROR(__xludf.DUMMYFUNCTION("""COMPUTED_VALUE"""),"Jul 10, 2024")</f>
        <v>Jul 10, 2024</v>
      </c>
      <c r="E2530" s="160" t="str">
        <f ca="1">IFERROR(__xludf.DUMMYFUNCTION("""COMPUTED_VALUE"""),"Script 1")</f>
        <v>Script 1</v>
      </c>
      <c r="F2530" s="160"/>
      <c r="G2530" s="160"/>
      <c r="H2530" s="160"/>
      <c r="I2530" s="160"/>
      <c r="J2530" s="160"/>
      <c r="K2530" s="160"/>
      <c r="L2530" s="160" t="str">
        <f t="shared" ca="1" si="19"/>
        <v>Script 1</v>
      </c>
      <c r="M2530" s="161"/>
      <c r="N2530" s="150"/>
      <c r="O2530" s="150"/>
      <c r="P2530" s="150"/>
      <c r="Q2530" s="150"/>
      <c r="R2530" s="150"/>
      <c r="S2530" s="150"/>
      <c r="T2530" s="150"/>
      <c r="U2530" s="150"/>
      <c r="V2530" s="150"/>
      <c r="W2530" s="150"/>
      <c r="X2530" s="150"/>
      <c r="Y2530" s="150"/>
      <c r="Z2530" s="150"/>
      <c r="AA2530" s="150"/>
    </row>
    <row r="2531" spans="1:27" ht="12.75">
      <c r="A2531" s="150"/>
      <c r="B2531" s="158">
        <f t="shared" si="18"/>
        <v>2523</v>
      </c>
      <c r="C2531" s="159" t="str">
        <f ca="1">IFERROR(__xludf.DUMMYFUNCTION("""COMPUTED_VALUE"""),"Nurul Annisa Adam")</f>
        <v>Nurul Annisa Adam</v>
      </c>
      <c r="D2531" s="160" t="str">
        <f ca="1">IFERROR(__xludf.DUMMYFUNCTION("""COMPUTED_VALUE"""),"Jul 9, 2024")</f>
        <v>Jul 9, 2024</v>
      </c>
      <c r="E2531" s="160" t="str">
        <f ca="1">IFERROR(__xludf.DUMMYFUNCTION("""COMPUTED_VALUE"""),"Script 1")</f>
        <v>Script 1</v>
      </c>
      <c r="F2531" s="160"/>
      <c r="G2531" s="160"/>
      <c r="H2531" s="160"/>
      <c r="I2531" s="160"/>
      <c r="J2531" s="160"/>
      <c r="K2531" s="160"/>
      <c r="L2531" s="160" t="str">
        <f t="shared" ca="1" si="19"/>
        <v>Script 1</v>
      </c>
      <c r="M2531" s="161"/>
      <c r="N2531" s="150"/>
      <c r="O2531" s="150"/>
      <c r="P2531" s="150"/>
      <c r="Q2531" s="150"/>
      <c r="R2531" s="150"/>
      <c r="S2531" s="150"/>
      <c r="T2531" s="150"/>
      <c r="U2531" s="150"/>
      <c r="V2531" s="150"/>
      <c r="W2531" s="150"/>
      <c r="X2531" s="150"/>
      <c r="Y2531" s="150"/>
      <c r="Z2531" s="150"/>
      <c r="AA2531" s="150"/>
    </row>
    <row r="2532" spans="1:27" ht="12.75">
      <c r="A2532" s="150"/>
      <c r="B2532" s="158">
        <f t="shared" si="18"/>
        <v>2524</v>
      </c>
      <c r="C2532" s="159" t="str">
        <f ca="1">IFERROR(__xludf.DUMMYFUNCTION("""COMPUTED_VALUE"""),"Muhammad Ariff Hanafi")</f>
        <v>Muhammad Ariff Hanafi</v>
      </c>
      <c r="D2532" s="160" t="str">
        <f ca="1">IFERROR(__xludf.DUMMYFUNCTION("""COMPUTED_VALUE"""),"Jul 9, 2024")</f>
        <v>Jul 9, 2024</v>
      </c>
      <c r="E2532" s="160" t="str">
        <f ca="1">IFERROR(__xludf.DUMMYFUNCTION("""COMPUTED_VALUE"""),"Script 1")</f>
        <v>Script 1</v>
      </c>
      <c r="F2532" s="160"/>
      <c r="G2532" s="160"/>
      <c r="H2532" s="160"/>
      <c r="I2532" s="160"/>
      <c r="J2532" s="160"/>
      <c r="K2532" s="160"/>
      <c r="L2532" s="160" t="str">
        <f t="shared" ca="1" si="19"/>
        <v>Script 1</v>
      </c>
      <c r="M2532" s="161"/>
      <c r="N2532" s="150"/>
      <c r="O2532" s="150"/>
      <c r="P2532" s="150"/>
      <c r="Q2532" s="150"/>
      <c r="R2532" s="150"/>
      <c r="S2532" s="150"/>
      <c r="T2532" s="150"/>
      <c r="U2532" s="150"/>
      <c r="V2532" s="150"/>
      <c r="W2532" s="150"/>
      <c r="X2532" s="150"/>
      <c r="Y2532" s="150"/>
      <c r="Z2532" s="150"/>
      <c r="AA2532" s="150"/>
    </row>
    <row r="2533" spans="1:27" ht="12.75">
      <c r="A2533" s="150"/>
      <c r="B2533" s="158">
        <f t="shared" si="18"/>
        <v>2525</v>
      </c>
      <c r="C2533" s="159" t="str">
        <f ca="1">IFERROR(__xludf.DUMMYFUNCTION("""COMPUTED_VALUE"""),"Izzah Syakira")</f>
        <v>Izzah Syakira</v>
      </c>
      <c r="D2533" s="160" t="str">
        <f ca="1">IFERROR(__xludf.DUMMYFUNCTION("""COMPUTED_VALUE"""),"Jul 9, 2024")</f>
        <v>Jul 9, 2024</v>
      </c>
      <c r="E2533" s="160" t="str">
        <f ca="1">IFERROR(__xludf.DUMMYFUNCTION("""COMPUTED_VALUE"""),"Script 1")</f>
        <v>Script 1</v>
      </c>
      <c r="F2533" s="160"/>
      <c r="G2533" s="160"/>
      <c r="H2533" s="160"/>
      <c r="I2533" s="160"/>
      <c r="J2533" s="160"/>
      <c r="K2533" s="160"/>
      <c r="L2533" s="160" t="str">
        <f t="shared" ca="1" si="19"/>
        <v>Script 1</v>
      </c>
      <c r="M2533" s="161"/>
      <c r="N2533" s="150"/>
      <c r="O2533" s="150"/>
      <c r="P2533" s="150"/>
      <c r="Q2533" s="150"/>
      <c r="R2533" s="150"/>
      <c r="S2533" s="150"/>
      <c r="T2533" s="150"/>
      <c r="U2533" s="150"/>
      <c r="V2533" s="150"/>
      <c r="W2533" s="150"/>
      <c r="X2533" s="150"/>
      <c r="Y2533" s="150"/>
      <c r="Z2533" s="150"/>
      <c r="AA2533" s="150"/>
    </row>
    <row r="2534" spans="1:27" ht="12.75">
      <c r="A2534" s="150"/>
      <c r="B2534" s="158">
        <f t="shared" si="18"/>
        <v>2526</v>
      </c>
      <c r="C2534" s="159" t="str">
        <f ca="1">IFERROR(__xludf.DUMMYFUNCTION("""COMPUTED_VALUE"""),"Nur Hanisah Abdullah")</f>
        <v>Nur Hanisah Abdullah</v>
      </c>
      <c r="D2534" s="160" t="str">
        <f ca="1">IFERROR(__xludf.DUMMYFUNCTION("""COMPUTED_VALUE"""),"Jul 9, 2024")</f>
        <v>Jul 9, 2024</v>
      </c>
      <c r="E2534" s="160" t="str">
        <f ca="1">IFERROR(__xludf.DUMMYFUNCTION("""COMPUTED_VALUE"""),"Script 1")</f>
        <v>Script 1</v>
      </c>
      <c r="F2534" s="160"/>
      <c r="G2534" s="160"/>
      <c r="H2534" s="160"/>
      <c r="I2534" s="160"/>
      <c r="J2534" s="160"/>
      <c r="K2534" s="160"/>
      <c r="L2534" s="160" t="str">
        <f t="shared" ca="1" si="19"/>
        <v>Script 1</v>
      </c>
      <c r="M2534" s="161"/>
      <c r="N2534" s="150"/>
      <c r="O2534" s="150"/>
      <c r="P2534" s="150"/>
      <c r="Q2534" s="150"/>
      <c r="R2534" s="150"/>
      <c r="S2534" s="150"/>
      <c r="T2534" s="150"/>
      <c r="U2534" s="150"/>
      <c r="V2534" s="150"/>
      <c r="W2534" s="150"/>
      <c r="X2534" s="150"/>
      <c r="Y2534" s="150"/>
      <c r="Z2534" s="150"/>
      <c r="AA2534" s="150"/>
    </row>
    <row r="2535" spans="1:27" ht="12.75">
      <c r="A2535" s="150"/>
      <c r="B2535" s="158">
        <f t="shared" si="18"/>
        <v>2527</v>
      </c>
      <c r="C2535" s="159" t="str">
        <f ca="1">IFERROR(__xludf.DUMMYFUNCTION("""COMPUTED_VALUE"""),"Amirul Aizat")</f>
        <v>Amirul Aizat</v>
      </c>
      <c r="D2535" s="160" t="str">
        <f ca="1">IFERROR(__xludf.DUMMYFUNCTION("""COMPUTED_VALUE"""),"Jul 9, 2024")</f>
        <v>Jul 9, 2024</v>
      </c>
      <c r="E2535" s="160" t="str">
        <f ca="1">IFERROR(__xludf.DUMMYFUNCTION("""COMPUTED_VALUE"""),"Script 1")</f>
        <v>Script 1</v>
      </c>
      <c r="F2535" s="160"/>
      <c r="G2535" s="160"/>
      <c r="H2535" s="160"/>
      <c r="I2535" s="160"/>
      <c r="J2535" s="160"/>
      <c r="K2535" s="160"/>
      <c r="L2535" s="160" t="str">
        <f t="shared" ca="1" si="19"/>
        <v>Script 1</v>
      </c>
      <c r="M2535" s="161"/>
      <c r="N2535" s="150"/>
      <c r="O2535" s="150"/>
      <c r="P2535" s="150"/>
      <c r="Q2535" s="150"/>
      <c r="R2535" s="150"/>
      <c r="S2535" s="150"/>
      <c r="T2535" s="150"/>
      <c r="U2535" s="150"/>
      <c r="V2535" s="150"/>
      <c r="W2535" s="150"/>
      <c r="X2535" s="150"/>
      <c r="Y2535" s="150"/>
      <c r="Z2535" s="150"/>
      <c r="AA2535" s="150"/>
    </row>
    <row r="2536" spans="1:27" ht="12.75">
      <c r="A2536" s="150"/>
      <c r="B2536" s="158">
        <f t="shared" si="18"/>
        <v>2528</v>
      </c>
      <c r="C2536" s="159" t="str">
        <f ca="1">IFERROR(__xludf.DUMMYFUNCTION("""COMPUTED_VALUE"""),"LinkedIn Member")</f>
        <v>LinkedIn Member</v>
      </c>
      <c r="D2536" s="160" t="str">
        <f ca="1">IFERROR(__xludf.DUMMYFUNCTION("""COMPUTED_VALUE"""),"Jul 9, 2024")</f>
        <v>Jul 9, 2024</v>
      </c>
      <c r="E2536" s="160" t="str">
        <f ca="1">IFERROR(__xludf.DUMMYFUNCTION("""COMPUTED_VALUE"""),"Script 1")</f>
        <v>Script 1</v>
      </c>
      <c r="F2536" s="160"/>
      <c r="G2536" s="160"/>
      <c r="H2536" s="160"/>
      <c r="I2536" s="160"/>
      <c r="J2536" s="160"/>
      <c r="K2536" s="160"/>
      <c r="L2536" s="160" t="str">
        <f t="shared" ca="1" si="19"/>
        <v>Script 1</v>
      </c>
      <c r="M2536" s="161"/>
      <c r="N2536" s="150"/>
      <c r="O2536" s="150"/>
      <c r="P2536" s="150"/>
      <c r="Q2536" s="150"/>
      <c r="R2536" s="150"/>
      <c r="S2536" s="150"/>
      <c r="T2536" s="150"/>
      <c r="U2536" s="150"/>
      <c r="V2536" s="150"/>
      <c r="W2536" s="150"/>
      <c r="X2536" s="150"/>
      <c r="Y2536" s="150"/>
      <c r="Z2536" s="150"/>
      <c r="AA2536" s="150"/>
    </row>
    <row r="2537" spans="1:27" ht="12.75">
      <c r="A2537" s="150"/>
      <c r="B2537" s="158">
        <f t="shared" si="18"/>
        <v>2529</v>
      </c>
      <c r="C2537" s="159" t="str">
        <f ca="1">IFERROR(__xludf.DUMMYFUNCTION("""COMPUTED_VALUE"""),"Diyanah Masud")</f>
        <v>Diyanah Masud</v>
      </c>
      <c r="D2537" s="160" t="str">
        <f ca="1">IFERROR(__xludf.DUMMYFUNCTION("""COMPUTED_VALUE"""),"Jul 9, 2024")</f>
        <v>Jul 9, 2024</v>
      </c>
      <c r="E2537" s="160" t="str">
        <f ca="1">IFERROR(__xludf.DUMMYFUNCTION("""COMPUTED_VALUE"""),"Script 1")</f>
        <v>Script 1</v>
      </c>
      <c r="F2537" s="160"/>
      <c r="G2537" s="160"/>
      <c r="H2537" s="160"/>
      <c r="I2537" s="160"/>
      <c r="J2537" s="160"/>
      <c r="K2537" s="160"/>
      <c r="L2537" s="160" t="str">
        <f t="shared" ca="1" si="19"/>
        <v>Script 1</v>
      </c>
      <c r="M2537" s="161"/>
      <c r="N2537" s="150"/>
      <c r="O2537" s="150"/>
      <c r="P2537" s="150"/>
      <c r="Q2537" s="150"/>
      <c r="R2537" s="150"/>
      <c r="S2537" s="150"/>
      <c r="T2537" s="150"/>
      <c r="U2537" s="150"/>
      <c r="V2537" s="150"/>
      <c r="W2537" s="150"/>
      <c r="X2537" s="150"/>
      <c r="Y2537" s="150"/>
      <c r="Z2537" s="150"/>
      <c r="AA2537" s="150"/>
    </row>
    <row r="2538" spans="1:27" ht="12.75">
      <c r="A2538" s="150"/>
      <c r="B2538" s="158">
        <f t="shared" si="18"/>
        <v>2530</v>
      </c>
      <c r="C2538" s="159" t="str">
        <f ca="1">IFERROR(__xludf.DUMMYFUNCTION("""COMPUTED_VALUE"""),"NOOR EZATIE")</f>
        <v>NOOR EZATIE</v>
      </c>
      <c r="D2538" s="160" t="str">
        <f ca="1">IFERROR(__xludf.DUMMYFUNCTION("""COMPUTED_VALUE"""),"Jul 9, 2024")</f>
        <v>Jul 9, 2024</v>
      </c>
      <c r="E2538" s="160" t="str">
        <f ca="1">IFERROR(__xludf.DUMMYFUNCTION("""COMPUTED_VALUE"""),"Script 1")</f>
        <v>Script 1</v>
      </c>
      <c r="F2538" s="160"/>
      <c r="G2538" s="160"/>
      <c r="H2538" s="160"/>
      <c r="I2538" s="160"/>
      <c r="J2538" s="160"/>
      <c r="K2538" s="160"/>
      <c r="L2538" s="160" t="str">
        <f t="shared" ca="1" si="19"/>
        <v>Script 1</v>
      </c>
      <c r="M2538" s="161"/>
      <c r="N2538" s="150"/>
      <c r="O2538" s="150"/>
      <c r="P2538" s="150"/>
      <c r="Q2538" s="150"/>
      <c r="R2538" s="150"/>
      <c r="S2538" s="150"/>
      <c r="T2538" s="150"/>
      <c r="U2538" s="150"/>
      <c r="V2538" s="150"/>
      <c r="W2538" s="150"/>
      <c r="X2538" s="150"/>
      <c r="Y2538" s="150"/>
      <c r="Z2538" s="150"/>
      <c r="AA2538" s="150"/>
    </row>
    <row r="2539" spans="1:27" ht="12.75">
      <c r="A2539" s="150"/>
      <c r="B2539" s="158">
        <f t="shared" si="18"/>
        <v>2531</v>
      </c>
      <c r="C2539" s="159" t="str">
        <f ca="1">IFERROR(__xludf.DUMMYFUNCTION("""COMPUTED_VALUE"""),"Nur Hawariah Ibrahim")</f>
        <v>Nur Hawariah Ibrahim</v>
      </c>
      <c r="D2539" s="160" t="str">
        <f ca="1">IFERROR(__xludf.DUMMYFUNCTION("""COMPUTED_VALUE"""),"Jul 9, 2024")</f>
        <v>Jul 9, 2024</v>
      </c>
      <c r="E2539" s="160" t="str">
        <f ca="1">IFERROR(__xludf.DUMMYFUNCTION("""COMPUTED_VALUE"""),"Script 1")</f>
        <v>Script 1</v>
      </c>
      <c r="F2539" s="160"/>
      <c r="G2539" s="160"/>
      <c r="H2539" s="160"/>
      <c r="I2539" s="160"/>
      <c r="J2539" s="160"/>
      <c r="K2539" s="160"/>
      <c r="L2539" s="160" t="str">
        <f t="shared" ca="1" si="19"/>
        <v>Script 1</v>
      </c>
      <c r="M2539" s="161"/>
      <c r="N2539" s="150"/>
      <c r="O2539" s="150"/>
      <c r="P2539" s="150"/>
      <c r="Q2539" s="150"/>
      <c r="R2539" s="150"/>
      <c r="S2539" s="150"/>
      <c r="T2539" s="150"/>
      <c r="U2539" s="150"/>
      <c r="V2539" s="150"/>
      <c r="W2539" s="150"/>
      <c r="X2539" s="150"/>
      <c r="Y2539" s="150"/>
      <c r="Z2539" s="150"/>
      <c r="AA2539" s="150"/>
    </row>
    <row r="2540" spans="1:27" ht="12.75">
      <c r="A2540" s="150"/>
      <c r="B2540" s="158">
        <f t="shared" si="18"/>
        <v>2532</v>
      </c>
      <c r="C2540" s="159" t="str">
        <f ca="1">IFERROR(__xludf.DUMMYFUNCTION("""COMPUTED_VALUE"""),"Amyira Natasha Mahari")</f>
        <v>Amyira Natasha Mahari</v>
      </c>
      <c r="D2540" s="160" t="str">
        <f ca="1">IFERROR(__xludf.DUMMYFUNCTION("""COMPUTED_VALUE"""),"Jul 9, 2024")</f>
        <v>Jul 9, 2024</v>
      </c>
      <c r="E2540" s="160" t="str">
        <f ca="1">IFERROR(__xludf.DUMMYFUNCTION("""COMPUTED_VALUE"""),"Script 1")</f>
        <v>Script 1</v>
      </c>
      <c r="F2540" s="160"/>
      <c r="G2540" s="160"/>
      <c r="H2540" s="160"/>
      <c r="I2540" s="160"/>
      <c r="J2540" s="160"/>
      <c r="K2540" s="160"/>
      <c r="L2540" s="160" t="str">
        <f t="shared" ca="1" si="19"/>
        <v>Script 1</v>
      </c>
      <c r="M2540" s="161"/>
      <c r="N2540" s="150"/>
      <c r="O2540" s="150"/>
      <c r="P2540" s="150"/>
      <c r="Q2540" s="150"/>
      <c r="R2540" s="150"/>
      <c r="S2540" s="150"/>
      <c r="T2540" s="150"/>
      <c r="U2540" s="150"/>
      <c r="V2540" s="150"/>
      <c r="W2540" s="150"/>
      <c r="X2540" s="150"/>
      <c r="Y2540" s="150"/>
      <c r="Z2540" s="150"/>
      <c r="AA2540" s="150"/>
    </row>
    <row r="2541" spans="1:27" ht="12.75">
      <c r="A2541" s="150"/>
      <c r="B2541" s="158">
        <f t="shared" si="18"/>
        <v>2533</v>
      </c>
      <c r="C2541" s="159" t="str">
        <f ca="1">IFERROR(__xludf.DUMMYFUNCTION("""COMPUTED_VALUE"""),"Hani Qamaliah Habdin")</f>
        <v>Hani Qamaliah Habdin</v>
      </c>
      <c r="D2541" s="160" t="str">
        <f ca="1">IFERROR(__xludf.DUMMYFUNCTION("""COMPUTED_VALUE"""),"Jul 9, 2024")</f>
        <v>Jul 9, 2024</v>
      </c>
      <c r="E2541" s="160" t="str">
        <f ca="1">IFERROR(__xludf.DUMMYFUNCTION("""COMPUTED_VALUE"""),"Script 1")</f>
        <v>Script 1</v>
      </c>
      <c r="F2541" s="160"/>
      <c r="G2541" s="160"/>
      <c r="H2541" s="160"/>
      <c r="I2541" s="160"/>
      <c r="J2541" s="160"/>
      <c r="K2541" s="160"/>
      <c r="L2541" s="160" t="str">
        <f t="shared" ca="1" si="19"/>
        <v>Script 1</v>
      </c>
      <c r="M2541" s="161"/>
      <c r="N2541" s="150"/>
      <c r="O2541" s="150"/>
      <c r="P2541" s="150"/>
      <c r="Q2541" s="150"/>
      <c r="R2541" s="150"/>
      <c r="S2541" s="150"/>
      <c r="T2541" s="150"/>
      <c r="U2541" s="150"/>
      <c r="V2541" s="150"/>
      <c r="W2541" s="150"/>
      <c r="X2541" s="150"/>
      <c r="Y2541" s="150"/>
      <c r="Z2541" s="150"/>
      <c r="AA2541" s="150"/>
    </row>
    <row r="2542" spans="1:27" ht="12.75">
      <c r="A2542" s="150"/>
      <c r="B2542" s="158">
        <f t="shared" si="18"/>
        <v>2534</v>
      </c>
      <c r="C2542" s="159" t="str">
        <f ca="1">IFERROR(__xludf.DUMMYFUNCTION("""COMPUTED_VALUE"""),"AIMI NAJWA BINTI RAZLAN")</f>
        <v>AIMI NAJWA BINTI RAZLAN</v>
      </c>
      <c r="D2542" s="160" t="str">
        <f ca="1">IFERROR(__xludf.DUMMYFUNCTION("""COMPUTED_VALUE"""),"Jul 9, 2024")</f>
        <v>Jul 9, 2024</v>
      </c>
      <c r="E2542" s="160" t="str">
        <f ca="1">IFERROR(__xludf.DUMMYFUNCTION("""COMPUTED_VALUE"""),"Script 1")</f>
        <v>Script 1</v>
      </c>
      <c r="F2542" s="160"/>
      <c r="G2542" s="160"/>
      <c r="H2542" s="160"/>
      <c r="I2542" s="160"/>
      <c r="J2542" s="160"/>
      <c r="K2542" s="160"/>
      <c r="L2542" s="160" t="str">
        <f t="shared" ca="1" si="19"/>
        <v>Script 1</v>
      </c>
      <c r="M2542" s="161"/>
      <c r="N2542" s="150"/>
      <c r="O2542" s="150"/>
      <c r="P2542" s="150"/>
      <c r="Q2542" s="150"/>
      <c r="R2542" s="150"/>
      <c r="S2542" s="150"/>
      <c r="T2542" s="150"/>
      <c r="U2542" s="150"/>
      <c r="V2542" s="150"/>
      <c r="W2542" s="150"/>
      <c r="X2542" s="150"/>
      <c r="Y2542" s="150"/>
      <c r="Z2542" s="150"/>
      <c r="AA2542" s="150"/>
    </row>
    <row r="2543" spans="1:27" ht="12.75">
      <c r="A2543" s="150"/>
      <c r="B2543" s="158">
        <f t="shared" si="18"/>
        <v>2535</v>
      </c>
      <c r="C2543" s="159" t="str">
        <f ca="1">IFERROR(__xludf.DUMMYFUNCTION("""COMPUTED_VALUE"""),"Nurul Safia Rosman")</f>
        <v>Nurul Safia Rosman</v>
      </c>
      <c r="D2543" s="160" t="str">
        <f ca="1">IFERROR(__xludf.DUMMYFUNCTION("""COMPUTED_VALUE"""),"Jul 9, 2024")</f>
        <v>Jul 9, 2024</v>
      </c>
      <c r="E2543" s="160" t="str">
        <f ca="1">IFERROR(__xludf.DUMMYFUNCTION("""COMPUTED_VALUE"""),"Script 1")</f>
        <v>Script 1</v>
      </c>
      <c r="F2543" s="160"/>
      <c r="G2543" s="160"/>
      <c r="H2543" s="160"/>
      <c r="I2543" s="160"/>
      <c r="J2543" s="160"/>
      <c r="K2543" s="160"/>
      <c r="L2543" s="160" t="str">
        <f t="shared" ca="1" si="19"/>
        <v>Script 1</v>
      </c>
      <c r="M2543" s="161"/>
      <c r="N2543" s="150"/>
      <c r="O2543" s="150"/>
      <c r="P2543" s="150"/>
      <c r="Q2543" s="150"/>
      <c r="R2543" s="150"/>
      <c r="S2543" s="150"/>
      <c r="T2543" s="150"/>
      <c r="U2543" s="150"/>
      <c r="V2543" s="150"/>
      <c r="W2543" s="150"/>
      <c r="X2543" s="150"/>
      <c r="Y2543" s="150"/>
      <c r="Z2543" s="150"/>
      <c r="AA2543" s="150"/>
    </row>
    <row r="2544" spans="1:27" ht="12.75">
      <c r="A2544" s="150"/>
      <c r="B2544" s="158">
        <f t="shared" si="18"/>
        <v>2536</v>
      </c>
      <c r="C2544" s="159" t="str">
        <f ca="1">IFERROR(__xludf.DUMMYFUNCTION("""COMPUTED_VALUE"""),"MUHAMMAD DANISH ZUHAIRI BIN AZRIN")</f>
        <v>MUHAMMAD DANISH ZUHAIRI BIN AZRIN</v>
      </c>
      <c r="D2544" s="160" t="str">
        <f ca="1">IFERROR(__xludf.DUMMYFUNCTION("""COMPUTED_VALUE"""),"Jul 9, 2024")</f>
        <v>Jul 9, 2024</v>
      </c>
      <c r="E2544" s="160" t="str">
        <f ca="1">IFERROR(__xludf.DUMMYFUNCTION("""COMPUTED_VALUE"""),"Script 1")</f>
        <v>Script 1</v>
      </c>
      <c r="F2544" s="160"/>
      <c r="G2544" s="160"/>
      <c r="H2544" s="160"/>
      <c r="I2544" s="160"/>
      <c r="J2544" s="160"/>
      <c r="K2544" s="160"/>
      <c r="L2544" s="160" t="str">
        <f t="shared" ca="1" si="19"/>
        <v>Script 1</v>
      </c>
      <c r="M2544" s="161"/>
      <c r="N2544" s="150"/>
      <c r="O2544" s="150"/>
      <c r="P2544" s="150"/>
      <c r="Q2544" s="150"/>
      <c r="R2544" s="150"/>
      <c r="S2544" s="150"/>
      <c r="T2544" s="150"/>
      <c r="U2544" s="150"/>
      <c r="V2544" s="150"/>
      <c r="W2544" s="150"/>
      <c r="X2544" s="150"/>
      <c r="Y2544" s="150"/>
      <c r="Z2544" s="150"/>
      <c r="AA2544" s="150"/>
    </row>
    <row r="2545" spans="1:27" ht="12.75">
      <c r="A2545" s="150"/>
      <c r="B2545" s="158">
        <f t="shared" si="18"/>
        <v>2537</v>
      </c>
      <c r="C2545" s="159" t="str">
        <f ca="1">IFERROR(__xludf.DUMMYFUNCTION("""COMPUTED_VALUE"""),"Nur Nabila Huda Bt Muhammad")</f>
        <v>Nur Nabila Huda Bt Muhammad</v>
      </c>
      <c r="D2545" s="160" t="str">
        <f ca="1">IFERROR(__xludf.DUMMYFUNCTION("""COMPUTED_VALUE"""),"Jul 9, 2024")</f>
        <v>Jul 9, 2024</v>
      </c>
      <c r="E2545" s="160" t="str">
        <f ca="1">IFERROR(__xludf.DUMMYFUNCTION("""COMPUTED_VALUE"""),"Script 1")</f>
        <v>Script 1</v>
      </c>
      <c r="F2545" s="160"/>
      <c r="G2545" s="160"/>
      <c r="H2545" s="160"/>
      <c r="I2545" s="160"/>
      <c r="J2545" s="160"/>
      <c r="K2545" s="160"/>
      <c r="L2545" s="160" t="str">
        <f t="shared" ca="1" si="19"/>
        <v>Script 1</v>
      </c>
      <c r="M2545" s="161"/>
      <c r="N2545" s="150"/>
      <c r="O2545" s="150"/>
      <c r="P2545" s="150"/>
      <c r="Q2545" s="150"/>
      <c r="R2545" s="150"/>
      <c r="S2545" s="150"/>
      <c r="T2545" s="150"/>
      <c r="U2545" s="150"/>
      <c r="V2545" s="150"/>
      <c r="W2545" s="150"/>
      <c r="X2545" s="150"/>
      <c r="Y2545" s="150"/>
      <c r="Z2545" s="150"/>
      <c r="AA2545" s="150"/>
    </row>
    <row r="2546" spans="1:27" ht="12.75">
      <c r="A2546" s="150"/>
      <c r="B2546" s="158">
        <f t="shared" si="18"/>
        <v>2538</v>
      </c>
      <c r="C2546" s="159" t="str">
        <f ca="1">IFERROR(__xludf.DUMMYFUNCTION("""COMPUTED_VALUE"""),"Hasanah Zaharian")</f>
        <v>Hasanah Zaharian</v>
      </c>
      <c r="D2546" s="160" t="str">
        <f ca="1">IFERROR(__xludf.DUMMYFUNCTION("""COMPUTED_VALUE"""),"Jul 9, 2024")</f>
        <v>Jul 9, 2024</v>
      </c>
      <c r="E2546" s="160" t="str">
        <f ca="1">IFERROR(__xludf.DUMMYFUNCTION("""COMPUTED_VALUE"""),"Script 1")</f>
        <v>Script 1</v>
      </c>
      <c r="F2546" s="160"/>
      <c r="G2546" s="160"/>
      <c r="H2546" s="160"/>
      <c r="I2546" s="160"/>
      <c r="J2546" s="160"/>
      <c r="K2546" s="160"/>
      <c r="L2546" s="160" t="str">
        <f t="shared" ca="1" si="19"/>
        <v>Script 1</v>
      </c>
      <c r="M2546" s="161"/>
      <c r="N2546" s="150"/>
      <c r="O2546" s="150"/>
      <c r="P2546" s="150"/>
      <c r="Q2546" s="150"/>
      <c r="R2546" s="150"/>
      <c r="S2546" s="150"/>
      <c r="T2546" s="150"/>
      <c r="U2546" s="150"/>
      <c r="V2546" s="150"/>
      <c r="W2546" s="150"/>
      <c r="X2546" s="150"/>
      <c r="Y2546" s="150"/>
      <c r="Z2546" s="150"/>
      <c r="AA2546" s="150"/>
    </row>
    <row r="2547" spans="1:27" ht="12.75">
      <c r="A2547" s="150"/>
      <c r="B2547" s="158">
        <f t="shared" si="18"/>
        <v>2539</v>
      </c>
      <c r="C2547" s="159" t="str">
        <f ca="1">IFERROR(__xludf.DUMMYFUNCTION("""COMPUTED_VALUE"""),"Nadiah Huzaini")</f>
        <v>Nadiah Huzaini</v>
      </c>
      <c r="D2547" s="160" t="str">
        <f ca="1">IFERROR(__xludf.DUMMYFUNCTION("""COMPUTED_VALUE"""),"Jul 9, 2024")</f>
        <v>Jul 9, 2024</v>
      </c>
      <c r="E2547" s="160" t="str">
        <f ca="1">IFERROR(__xludf.DUMMYFUNCTION("""COMPUTED_VALUE"""),"Script 1")</f>
        <v>Script 1</v>
      </c>
      <c r="F2547" s="160"/>
      <c r="G2547" s="160"/>
      <c r="H2547" s="160"/>
      <c r="I2547" s="160"/>
      <c r="J2547" s="160"/>
      <c r="K2547" s="160"/>
      <c r="L2547" s="160" t="str">
        <f t="shared" ca="1" si="19"/>
        <v>Script 1</v>
      </c>
      <c r="M2547" s="161"/>
      <c r="N2547" s="150"/>
      <c r="O2547" s="150"/>
      <c r="P2547" s="150"/>
      <c r="Q2547" s="150"/>
      <c r="R2547" s="150"/>
      <c r="S2547" s="150"/>
      <c r="T2547" s="150"/>
      <c r="U2547" s="150"/>
      <c r="V2547" s="150"/>
      <c r="W2547" s="150"/>
      <c r="X2547" s="150"/>
      <c r="Y2547" s="150"/>
      <c r="Z2547" s="150"/>
      <c r="AA2547" s="150"/>
    </row>
    <row r="2548" spans="1:27" ht="12.75">
      <c r="A2548" s="150"/>
      <c r="B2548" s="158">
        <f t="shared" si="18"/>
        <v>2540</v>
      </c>
      <c r="C2548" s="159" t="str">
        <f ca="1">IFERROR(__xludf.DUMMYFUNCTION("""COMPUTED_VALUE"""),"Khairul Nizam")</f>
        <v>Khairul Nizam</v>
      </c>
      <c r="D2548" s="160" t="str">
        <f ca="1">IFERROR(__xludf.DUMMYFUNCTION("""COMPUTED_VALUE"""),"Jul 9, 2024")</f>
        <v>Jul 9, 2024</v>
      </c>
      <c r="E2548" s="160" t="str">
        <f ca="1">IFERROR(__xludf.DUMMYFUNCTION("""COMPUTED_VALUE"""),"Script 1")</f>
        <v>Script 1</v>
      </c>
      <c r="F2548" s="160"/>
      <c r="G2548" s="160"/>
      <c r="H2548" s="160"/>
      <c r="I2548" s="160"/>
      <c r="J2548" s="160"/>
      <c r="K2548" s="160"/>
      <c r="L2548" s="160" t="str">
        <f t="shared" ca="1" si="19"/>
        <v>Script 1</v>
      </c>
      <c r="M2548" s="161"/>
      <c r="N2548" s="150"/>
      <c r="O2548" s="150"/>
      <c r="P2548" s="150"/>
      <c r="Q2548" s="150"/>
      <c r="R2548" s="150"/>
      <c r="S2548" s="150"/>
      <c r="T2548" s="150"/>
      <c r="U2548" s="150"/>
      <c r="V2548" s="150"/>
      <c r="W2548" s="150"/>
      <c r="X2548" s="150"/>
      <c r="Y2548" s="150"/>
      <c r="Z2548" s="150"/>
      <c r="AA2548" s="150"/>
    </row>
    <row r="2549" spans="1:27" ht="12.75">
      <c r="A2549" s="150"/>
      <c r="B2549" s="158">
        <f t="shared" si="18"/>
        <v>2541</v>
      </c>
      <c r="C2549" s="159" t="str">
        <f ca="1">IFERROR(__xludf.DUMMYFUNCTION("""COMPUTED_VALUE"""),"Jan Musa")</f>
        <v>Jan Musa</v>
      </c>
      <c r="D2549" s="160" t="str">
        <f ca="1">IFERROR(__xludf.DUMMYFUNCTION("""COMPUTED_VALUE"""),"Jul 9, 2024")</f>
        <v>Jul 9, 2024</v>
      </c>
      <c r="E2549" s="160" t="str">
        <f ca="1">IFERROR(__xludf.DUMMYFUNCTION("""COMPUTED_VALUE"""),"Script 1")</f>
        <v>Script 1</v>
      </c>
      <c r="F2549" s="160"/>
      <c r="G2549" s="160"/>
      <c r="H2549" s="160"/>
      <c r="I2549" s="160"/>
      <c r="J2549" s="160"/>
      <c r="K2549" s="160"/>
      <c r="L2549" s="160" t="str">
        <f t="shared" ca="1" si="19"/>
        <v>Script 1</v>
      </c>
      <c r="M2549" s="161"/>
      <c r="N2549" s="150"/>
      <c r="O2549" s="150"/>
      <c r="P2549" s="150"/>
      <c r="Q2549" s="150"/>
      <c r="R2549" s="150"/>
      <c r="S2549" s="150"/>
      <c r="T2549" s="150"/>
      <c r="U2549" s="150"/>
      <c r="V2549" s="150"/>
      <c r="W2549" s="150"/>
      <c r="X2549" s="150"/>
      <c r="Y2549" s="150"/>
      <c r="Z2549" s="150"/>
      <c r="AA2549" s="150"/>
    </row>
    <row r="2550" spans="1:27" ht="12.75">
      <c r="A2550" s="150"/>
      <c r="B2550" s="158">
        <f t="shared" si="18"/>
        <v>2542</v>
      </c>
      <c r="C2550" s="159" t="str">
        <f ca="1">IFERROR(__xludf.DUMMYFUNCTION("""COMPUTED_VALUE"""),"Allysa Fazmi")</f>
        <v>Allysa Fazmi</v>
      </c>
      <c r="D2550" s="160" t="str">
        <f ca="1">IFERROR(__xludf.DUMMYFUNCTION("""COMPUTED_VALUE"""),"Jul 9, 2024")</f>
        <v>Jul 9, 2024</v>
      </c>
      <c r="E2550" s="160" t="str">
        <f ca="1">IFERROR(__xludf.DUMMYFUNCTION("""COMPUTED_VALUE"""),"Script 1")</f>
        <v>Script 1</v>
      </c>
      <c r="F2550" s="160"/>
      <c r="G2550" s="160"/>
      <c r="H2550" s="160"/>
      <c r="I2550" s="160"/>
      <c r="J2550" s="160"/>
      <c r="K2550" s="160"/>
      <c r="L2550" s="160" t="str">
        <f t="shared" ca="1" si="19"/>
        <v>Script 1</v>
      </c>
      <c r="M2550" s="161"/>
      <c r="N2550" s="150"/>
      <c r="O2550" s="150"/>
      <c r="P2550" s="150"/>
      <c r="Q2550" s="150"/>
      <c r="R2550" s="150"/>
      <c r="S2550" s="150"/>
      <c r="T2550" s="150"/>
      <c r="U2550" s="150"/>
      <c r="V2550" s="150"/>
      <c r="W2550" s="150"/>
      <c r="X2550" s="150"/>
      <c r="Y2550" s="150"/>
      <c r="Z2550" s="150"/>
      <c r="AA2550" s="150"/>
    </row>
    <row r="2551" spans="1:27" ht="12.75">
      <c r="A2551" s="150"/>
      <c r="B2551" s="158">
        <f t="shared" si="18"/>
        <v>2543</v>
      </c>
      <c r="C2551" s="159" t="str">
        <f ca="1">IFERROR(__xludf.DUMMYFUNCTION("""COMPUTED_VALUE"""),"Siti Safwah")</f>
        <v>Siti Safwah</v>
      </c>
      <c r="D2551" s="160" t="str">
        <f ca="1">IFERROR(__xludf.DUMMYFUNCTION("""COMPUTED_VALUE"""),"Jul 9, 2024")</f>
        <v>Jul 9, 2024</v>
      </c>
      <c r="E2551" s="160" t="str">
        <f ca="1">IFERROR(__xludf.DUMMYFUNCTION("""COMPUTED_VALUE"""),"Script 1")</f>
        <v>Script 1</v>
      </c>
      <c r="F2551" s="160"/>
      <c r="G2551" s="160"/>
      <c r="H2551" s="160"/>
      <c r="I2551" s="160"/>
      <c r="J2551" s="160"/>
      <c r="K2551" s="160"/>
      <c r="L2551" s="160" t="str">
        <f t="shared" ca="1" si="19"/>
        <v>Script 1</v>
      </c>
      <c r="M2551" s="161"/>
      <c r="N2551" s="150"/>
      <c r="O2551" s="150"/>
      <c r="P2551" s="150"/>
      <c r="Q2551" s="150"/>
      <c r="R2551" s="150"/>
      <c r="S2551" s="150"/>
      <c r="T2551" s="150"/>
      <c r="U2551" s="150"/>
      <c r="V2551" s="150"/>
      <c r="W2551" s="150"/>
      <c r="X2551" s="150"/>
      <c r="Y2551" s="150"/>
      <c r="Z2551" s="150"/>
      <c r="AA2551" s="150"/>
    </row>
    <row r="2552" spans="1:27" ht="12.75">
      <c r="A2552" s="150"/>
      <c r="B2552" s="158">
        <f t="shared" si="18"/>
        <v>2544</v>
      </c>
      <c r="C2552" s="159" t="str">
        <f ca="1">IFERROR(__xludf.DUMMYFUNCTION("""COMPUTED_VALUE"""),"Auni Fatini")</f>
        <v>Auni Fatini</v>
      </c>
      <c r="D2552" s="160" t="str">
        <f ca="1">IFERROR(__xludf.DUMMYFUNCTION("""COMPUTED_VALUE"""),"Jul 9, 2024")</f>
        <v>Jul 9, 2024</v>
      </c>
      <c r="E2552" s="160" t="str">
        <f ca="1">IFERROR(__xludf.DUMMYFUNCTION("""COMPUTED_VALUE"""),"Script 1")</f>
        <v>Script 1</v>
      </c>
      <c r="F2552" s="160"/>
      <c r="G2552" s="160"/>
      <c r="H2552" s="160"/>
      <c r="I2552" s="160"/>
      <c r="J2552" s="160"/>
      <c r="K2552" s="160"/>
      <c r="L2552" s="160" t="str">
        <f t="shared" ca="1" si="19"/>
        <v>Script 1</v>
      </c>
      <c r="M2552" s="161"/>
      <c r="N2552" s="150"/>
      <c r="O2552" s="150"/>
      <c r="P2552" s="150"/>
      <c r="Q2552" s="150"/>
      <c r="R2552" s="150"/>
      <c r="S2552" s="150"/>
      <c r="T2552" s="150"/>
      <c r="U2552" s="150"/>
      <c r="V2552" s="150"/>
      <c r="W2552" s="150"/>
      <c r="X2552" s="150"/>
      <c r="Y2552" s="150"/>
      <c r="Z2552" s="150"/>
      <c r="AA2552" s="150"/>
    </row>
    <row r="2553" spans="1:27" ht="12.75">
      <c r="A2553" s="150"/>
      <c r="B2553" s="158">
        <f t="shared" si="18"/>
        <v>2545</v>
      </c>
      <c r="C2553" s="159" t="str">
        <f ca="1">IFERROR(__xludf.DUMMYFUNCTION("""COMPUTED_VALUE"""),"Tuan Muhamad Faiq")</f>
        <v>Tuan Muhamad Faiq</v>
      </c>
      <c r="D2553" s="160" t="str">
        <f ca="1">IFERROR(__xludf.DUMMYFUNCTION("""COMPUTED_VALUE"""),"Jul 9, 2024")</f>
        <v>Jul 9, 2024</v>
      </c>
      <c r="E2553" s="160" t="str">
        <f ca="1">IFERROR(__xludf.DUMMYFUNCTION("""COMPUTED_VALUE"""),"Script 1")</f>
        <v>Script 1</v>
      </c>
      <c r="F2553" s="160"/>
      <c r="G2553" s="160"/>
      <c r="H2553" s="160"/>
      <c r="I2553" s="160"/>
      <c r="J2553" s="160"/>
      <c r="K2553" s="160"/>
      <c r="L2553" s="160" t="str">
        <f t="shared" ca="1" si="19"/>
        <v>Script 1</v>
      </c>
      <c r="M2553" s="161"/>
      <c r="N2553" s="150"/>
      <c r="O2553" s="150"/>
      <c r="P2553" s="150"/>
      <c r="Q2553" s="150"/>
      <c r="R2553" s="150"/>
      <c r="S2553" s="150"/>
      <c r="T2553" s="150"/>
      <c r="U2553" s="150"/>
      <c r="V2553" s="150"/>
      <c r="W2553" s="150"/>
      <c r="X2553" s="150"/>
      <c r="Y2553" s="150"/>
      <c r="Z2553" s="150"/>
      <c r="AA2553" s="150"/>
    </row>
    <row r="2554" spans="1:27" ht="12.75">
      <c r="A2554" s="150"/>
      <c r="B2554" s="158">
        <f t="shared" si="18"/>
        <v>2546</v>
      </c>
      <c r="C2554" s="159" t="str">
        <f ca="1">IFERROR(__xludf.DUMMYFUNCTION("""COMPUTED_VALUE"""),"SITI HAJAR BINTI NASIP SUPIADI")</f>
        <v>SITI HAJAR BINTI NASIP SUPIADI</v>
      </c>
      <c r="D2554" s="160" t="str">
        <f ca="1">IFERROR(__xludf.DUMMYFUNCTION("""COMPUTED_VALUE"""),"Jul 9, 2024")</f>
        <v>Jul 9, 2024</v>
      </c>
      <c r="E2554" s="160" t="str">
        <f ca="1">IFERROR(__xludf.DUMMYFUNCTION("""COMPUTED_VALUE"""),"Script 1")</f>
        <v>Script 1</v>
      </c>
      <c r="F2554" s="160"/>
      <c r="G2554" s="160"/>
      <c r="H2554" s="160"/>
      <c r="I2554" s="160"/>
      <c r="J2554" s="160"/>
      <c r="K2554" s="160"/>
      <c r="L2554" s="160" t="str">
        <f t="shared" ca="1" si="19"/>
        <v>Script 1</v>
      </c>
      <c r="M2554" s="161"/>
      <c r="N2554" s="150"/>
      <c r="O2554" s="150"/>
      <c r="P2554" s="150"/>
      <c r="Q2554" s="150"/>
      <c r="R2554" s="150"/>
      <c r="S2554" s="150"/>
      <c r="T2554" s="150"/>
      <c r="U2554" s="150"/>
      <c r="V2554" s="150"/>
      <c r="W2554" s="150"/>
      <c r="X2554" s="150"/>
      <c r="Y2554" s="150"/>
      <c r="Z2554" s="150"/>
      <c r="AA2554" s="150"/>
    </row>
    <row r="2555" spans="1:27" ht="12.75">
      <c r="A2555" s="150"/>
      <c r="B2555" s="158">
        <f t="shared" si="18"/>
        <v>2547</v>
      </c>
      <c r="C2555" s="159" t="str">
        <f ca="1">IFERROR(__xludf.DUMMYFUNCTION("""COMPUTED_VALUE"""),"Farzana Jaiman")</f>
        <v>Farzana Jaiman</v>
      </c>
      <c r="D2555" s="160" t="str">
        <f ca="1">IFERROR(__xludf.DUMMYFUNCTION("""COMPUTED_VALUE"""),"Jul 9, 2024")</f>
        <v>Jul 9, 2024</v>
      </c>
      <c r="E2555" s="160" t="str">
        <f ca="1">IFERROR(__xludf.DUMMYFUNCTION("""COMPUTED_VALUE"""),"Script 1")</f>
        <v>Script 1</v>
      </c>
      <c r="F2555" s="160"/>
      <c r="G2555" s="160"/>
      <c r="H2555" s="160"/>
      <c r="I2555" s="160"/>
      <c r="J2555" s="160"/>
      <c r="K2555" s="160"/>
      <c r="L2555" s="160" t="str">
        <f t="shared" ca="1" si="19"/>
        <v>Script 1</v>
      </c>
      <c r="M2555" s="161">
        <v>45771</v>
      </c>
      <c r="N2555" s="150"/>
      <c r="O2555" s="150"/>
      <c r="P2555" s="150"/>
      <c r="Q2555" s="150"/>
      <c r="R2555" s="150"/>
      <c r="S2555" s="150"/>
      <c r="T2555" s="150"/>
      <c r="U2555" s="150"/>
      <c r="V2555" s="150"/>
      <c r="W2555" s="150"/>
      <c r="X2555" s="150"/>
      <c r="Y2555" s="150"/>
      <c r="Z2555" s="150"/>
      <c r="AA2555" s="150"/>
    </row>
    <row r="2556" spans="1:27" ht="12.75">
      <c r="A2556" s="150"/>
      <c r="B2556" s="158">
        <f t="shared" si="18"/>
        <v>2548</v>
      </c>
      <c r="C2556" s="159" t="str">
        <f ca="1">IFERROR(__xludf.DUMMYFUNCTION("""COMPUTED_VALUE"""),"Nur Farina Binti Mohd Nor")</f>
        <v>Nur Farina Binti Mohd Nor</v>
      </c>
      <c r="D2556" s="160" t="str">
        <f ca="1">IFERROR(__xludf.DUMMYFUNCTION("""COMPUTED_VALUE"""),"Jul 9, 2024")</f>
        <v>Jul 9, 2024</v>
      </c>
      <c r="E2556" s="160" t="str">
        <f ca="1">IFERROR(__xludf.DUMMYFUNCTION("""COMPUTED_VALUE"""),"Script 1")</f>
        <v>Script 1</v>
      </c>
      <c r="F2556" s="160"/>
      <c r="G2556" s="160"/>
      <c r="H2556" s="160"/>
      <c r="I2556" s="160"/>
      <c r="J2556" s="160"/>
      <c r="K2556" s="160"/>
      <c r="L2556" s="160" t="str">
        <f t="shared" ca="1" si="19"/>
        <v>Script 1</v>
      </c>
      <c r="M2556" s="161"/>
      <c r="N2556" s="150"/>
      <c r="O2556" s="150"/>
      <c r="P2556" s="150"/>
      <c r="Q2556" s="150"/>
      <c r="R2556" s="150"/>
      <c r="S2556" s="150"/>
      <c r="T2556" s="150"/>
      <c r="U2556" s="150"/>
      <c r="V2556" s="150"/>
      <c r="W2556" s="150"/>
      <c r="X2556" s="150"/>
      <c r="Y2556" s="150"/>
      <c r="Z2556" s="150"/>
      <c r="AA2556" s="150"/>
    </row>
    <row r="2557" spans="1:27" ht="12.75">
      <c r="A2557" s="150"/>
      <c r="B2557" s="158">
        <f t="shared" si="18"/>
        <v>2549</v>
      </c>
      <c r="C2557" s="159" t="str">
        <f ca="1">IFERROR(__xludf.DUMMYFUNCTION("""COMPUTED_VALUE"""),"Muhammad Izzul Iman Ahmad Surianshah")</f>
        <v>Muhammad Izzul Iman Ahmad Surianshah</v>
      </c>
      <c r="D2557" s="160" t="str">
        <f ca="1">IFERROR(__xludf.DUMMYFUNCTION("""COMPUTED_VALUE"""),"Jul 9, 2024")</f>
        <v>Jul 9, 2024</v>
      </c>
      <c r="E2557" s="160" t="str">
        <f ca="1">IFERROR(__xludf.DUMMYFUNCTION("""COMPUTED_VALUE"""),"Script 1")</f>
        <v>Script 1</v>
      </c>
      <c r="F2557" s="160"/>
      <c r="G2557" s="160"/>
      <c r="H2557" s="160"/>
      <c r="I2557" s="160"/>
      <c r="J2557" s="160"/>
      <c r="K2557" s="160"/>
      <c r="L2557" s="160" t="str">
        <f t="shared" ca="1" si="19"/>
        <v>Script 1</v>
      </c>
      <c r="M2557" s="161"/>
      <c r="N2557" s="150"/>
      <c r="O2557" s="150"/>
      <c r="P2557" s="150"/>
      <c r="Q2557" s="150"/>
      <c r="R2557" s="150"/>
      <c r="S2557" s="150"/>
      <c r="T2557" s="150"/>
      <c r="U2557" s="150"/>
      <c r="V2557" s="150"/>
      <c r="W2557" s="150"/>
      <c r="X2557" s="150"/>
      <c r="Y2557" s="150"/>
      <c r="Z2557" s="150"/>
      <c r="AA2557" s="150"/>
    </row>
    <row r="2558" spans="1:27" ht="12.75">
      <c r="A2558" s="150"/>
      <c r="B2558" s="158">
        <f t="shared" si="18"/>
        <v>2550</v>
      </c>
      <c r="C2558" s="159" t="str">
        <f ca="1">IFERROR(__xludf.DUMMYFUNCTION("""COMPUTED_VALUE"""),"Nor Syafiqah")</f>
        <v>Nor Syafiqah</v>
      </c>
      <c r="D2558" s="160" t="str">
        <f ca="1">IFERROR(__xludf.DUMMYFUNCTION("""COMPUTED_VALUE"""),"Jul 9, 2024")</f>
        <v>Jul 9, 2024</v>
      </c>
      <c r="E2558" s="160" t="str">
        <f ca="1">IFERROR(__xludf.DUMMYFUNCTION("""COMPUTED_VALUE"""),"Script 1")</f>
        <v>Script 1</v>
      </c>
      <c r="F2558" s="160"/>
      <c r="G2558" s="160"/>
      <c r="H2558" s="160"/>
      <c r="I2558" s="160"/>
      <c r="J2558" s="160"/>
      <c r="K2558" s="160"/>
      <c r="L2558" s="160" t="str">
        <f t="shared" ca="1" si="19"/>
        <v>Script 1</v>
      </c>
      <c r="M2558" s="161"/>
      <c r="N2558" s="150"/>
      <c r="O2558" s="150"/>
      <c r="P2558" s="150"/>
      <c r="Q2558" s="150"/>
      <c r="R2558" s="150"/>
      <c r="S2558" s="150"/>
      <c r="T2558" s="150"/>
      <c r="U2558" s="150"/>
      <c r="V2558" s="150"/>
      <c r="W2558" s="150"/>
      <c r="X2558" s="150"/>
      <c r="Y2558" s="150"/>
      <c r="Z2558" s="150"/>
      <c r="AA2558" s="150"/>
    </row>
    <row r="2559" spans="1:27" ht="12.75">
      <c r="A2559" s="150"/>
      <c r="B2559" s="158">
        <f t="shared" ref="B2559:B2813" si="20">ROW()-ROW($B$8)</f>
        <v>2551</v>
      </c>
      <c r="C2559" s="159" t="str">
        <f ca="1">IFERROR(__xludf.DUMMYFUNCTION("""COMPUTED_VALUE"""),"nur arfah alya")</f>
        <v>nur arfah alya</v>
      </c>
      <c r="D2559" s="160" t="str">
        <f ca="1">IFERROR(__xludf.DUMMYFUNCTION("""COMPUTED_VALUE"""),"Jul 9, 2024")</f>
        <v>Jul 9, 2024</v>
      </c>
      <c r="E2559" s="160" t="str">
        <f ca="1">IFERROR(__xludf.DUMMYFUNCTION("""COMPUTED_VALUE"""),"Script 1")</f>
        <v>Script 1</v>
      </c>
      <c r="F2559" s="160"/>
      <c r="G2559" s="160"/>
      <c r="H2559" s="160"/>
      <c r="I2559" s="160"/>
      <c r="J2559" s="160"/>
      <c r="K2559" s="160"/>
      <c r="L2559" s="160" t="str">
        <f t="shared" ref="L2559:L2813" ca="1" si="21">IF(K2559&lt;&gt;"",IF(I2559&lt;&gt;"",IF(G2559&lt;&gt;"",IF(E2559&lt;&gt;"","-"),K2559),G2559),E2559)</f>
        <v>Script 1</v>
      </c>
      <c r="M2559" s="161"/>
      <c r="N2559" s="150"/>
      <c r="O2559" s="150"/>
      <c r="P2559" s="150"/>
      <c r="Q2559" s="150"/>
      <c r="R2559" s="150"/>
      <c r="S2559" s="150"/>
      <c r="T2559" s="150"/>
      <c r="U2559" s="150"/>
      <c r="V2559" s="150"/>
      <c r="W2559" s="150"/>
      <c r="X2559" s="150"/>
      <c r="Y2559" s="150"/>
      <c r="Z2559" s="150"/>
      <c r="AA2559" s="150"/>
    </row>
    <row r="2560" spans="1:27" ht="12.75">
      <c r="A2560" s="150"/>
      <c r="B2560" s="158">
        <f t="shared" si="20"/>
        <v>2552</v>
      </c>
      <c r="C2560" s="159" t="str">
        <f ca="1">IFERROR(__xludf.DUMMYFUNCTION("""COMPUTED_VALUE"""),"Nurin Batrisyia Nizham")</f>
        <v>Nurin Batrisyia Nizham</v>
      </c>
      <c r="D2560" s="160" t="str">
        <f ca="1">IFERROR(__xludf.DUMMYFUNCTION("""COMPUTED_VALUE"""),"Jul 9, 2024")</f>
        <v>Jul 9, 2024</v>
      </c>
      <c r="E2560" s="160" t="str">
        <f ca="1">IFERROR(__xludf.DUMMYFUNCTION("""COMPUTED_VALUE"""),"Script 1")</f>
        <v>Script 1</v>
      </c>
      <c r="F2560" s="160"/>
      <c r="G2560" s="160"/>
      <c r="H2560" s="160"/>
      <c r="I2560" s="160"/>
      <c r="J2560" s="160"/>
      <c r="K2560" s="160"/>
      <c r="L2560" s="160" t="str">
        <f t="shared" ca="1" si="21"/>
        <v>Script 1</v>
      </c>
      <c r="M2560" s="161"/>
      <c r="N2560" s="150"/>
      <c r="O2560" s="150"/>
      <c r="P2560" s="150"/>
      <c r="Q2560" s="150"/>
      <c r="R2560" s="150"/>
      <c r="S2560" s="150"/>
      <c r="T2560" s="150"/>
      <c r="U2560" s="150"/>
      <c r="V2560" s="150"/>
      <c r="W2560" s="150"/>
      <c r="X2560" s="150"/>
      <c r="Y2560" s="150"/>
      <c r="Z2560" s="150"/>
      <c r="AA2560" s="150"/>
    </row>
    <row r="2561" spans="1:27" ht="12.75">
      <c r="A2561" s="150"/>
      <c r="B2561" s="158">
        <f t="shared" si="20"/>
        <v>2553</v>
      </c>
      <c r="C2561" s="159" t="str">
        <f ca="1">IFERROR(__xludf.DUMMYFUNCTION("""COMPUTED_VALUE"""),"Hazrul Naim")</f>
        <v>Hazrul Naim</v>
      </c>
      <c r="D2561" s="160" t="str">
        <f ca="1">IFERROR(__xludf.DUMMYFUNCTION("""COMPUTED_VALUE"""),"Jul 9, 2024")</f>
        <v>Jul 9, 2024</v>
      </c>
      <c r="E2561" s="160" t="str">
        <f ca="1">IFERROR(__xludf.DUMMYFUNCTION("""COMPUTED_VALUE"""),"Script 1")</f>
        <v>Script 1</v>
      </c>
      <c r="F2561" s="160"/>
      <c r="G2561" s="160"/>
      <c r="H2561" s="160"/>
      <c r="I2561" s="160"/>
      <c r="J2561" s="160"/>
      <c r="K2561" s="160"/>
      <c r="L2561" s="160" t="str">
        <f t="shared" ca="1" si="21"/>
        <v>Script 1</v>
      </c>
      <c r="M2561" s="161"/>
      <c r="N2561" s="150"/>
      <c r="O2561" s="150"/>
      <c r="P2561" s="150"/>
      <c r="Q2561" s="150"/>
      <c r="R2561" s="150"/>
      <c r="S2561" s="150"/>
      <c r="T2561" s="150"/>
      <c r="U2561" s="150"/>
      <c r="V2561" s="150"/>
      <c r="W2561" s="150"/>
      <c r="X2561" s="150"/>
      <c r="Y2561" s="150"/>
      <c r="Z2561" s="150"/>
      <c r="AA2561" s="150"/>
    </row>
    <row r="2562" spans="1:27" ht="12.75">
      <c r="A2562" s="150"/>
      <c r="B2562" s="158">
        <f t="shared" si="20"/>
        <v>2554</v>
      </c>
      <c r="C2562" s="159" t="str">
        <f ca="1">IFERROR(__xludf.DUMMYFUNCTION("""COMPUTED_VALUE"""),"Ayesha Azli")</f>
        <v>Ayesha Azli</v>
      </c>
      <c r="D2562" s="160" t="str">
        <f ca="1">IFERROR(__xludf.DUMMYFUNCTION("""COMPUTED_VALUE"""),"Jul 9, 2024")</f>
        <v>Jul 9, 2024</v>
      </c>
      <c r="E2562" s="160" t="str">
        <f ca="1">IFERROR(__xludf.DUMMYFUNCTION("""COMPUTED_VALUE"""),"Script 1")</f>
        <v>Script 1</v>
      </c>
      <c r="F2562" s="160"/>
      <c r="G2562" s="160"/>
      <c r="H2562" s="160"/>
      <c r="I2562" s="160"/>
      <c r="J2562" s="160"/>
      <c r="K2562" s="160"/>
      <c r="L2562" s="160" t="str">
        <f t="shared" ca="1" si="21"/>
        <v>Script 1</v>
      </c>
      <c r="M2562" s="161"/>
      <c r="N2562" s="150"/>
      <c r="O2562" s="150"/>
      <c r="P2562" s="150"/>
      <c r="Q2562" s="150"/>
      <c r="R2562" s="150"/>
      <c r="S2562" s="150"/>
      <c r="T2562" s="150"/>
      <c r="U2562" s="150"/>
      <c r="V2562" s="150"/>
      <c r="W2562" s="150"/>
      <c r="X2562" s="150"/>
      <c r="Y2562" s="150"/>
      <c r="Z2562" s="150"/>
      <c r="AA2562" s="150"/>
    </row>
    <row r="2563" spans="1:27" ht="12.75">
      <c r="A2563" s="150"/>
      <c r="B2563" s="158">
        <f t="shared" si="20"/>
        <v>2555</v>
      </c>
      <c r="C2563" s="159" t="str">
        <f ca="1">IFERROR(__xludf.DUMMYFUNCTION("""COMPUTED_VALUE"""),"Amirah Natasha")</f>
        <v>Amirah Natasha</v>
      </c>
      <c r="D2563" s="160" t="str">
        <f ca="1">IFERROR(__xludf.DUMMYFUNCTION("""COMPUTED_VALUE"""),"Jul 9, 2024")</f>
        <v>Jul 9, 2024</v>
      </c>
      <c r="E2563" s="160" t="str">
        <f ca="1">IFERROR(__xludf.DUMMYFUNCTION("""COMPUTED_VALUE"""),"Script 1")</f>
        <v>Script 1</v>
      </c>
      <c r="F2563" s="160"/>
      <c r="G2563" s="160"/>
      <c r="H2563" s="160"/>
      <c r="I2563" s="160"/>
      <c r="J2563" s="160"/>
      <c r="K2563" s="160"/>
      <c r="L2563" s="160" t="str">
        <f t="shared" ca="1" si="21"/>
        <v>Script 1</v>
      </c>
      <c r="M2563" s="161"/>
      <c r="N2563" s="150"/>
      <c r="O2563" s="150"/>
      <c r="P2563" s="150"/>
      <c r="Q2563" s="150"/>
      <c r="R2563" s="150"/>
      <c r="S2563" s="150"/>
      <c r="T2563" s="150"/>
      <c r="U2563" s="150"/>
      <c r="V2563" s="150"/>
      <c r="W2563" s="150"/>
      <c r="X2563" s="150"/>
      <c r="Y2563" s="150"/>
      <c r="Z2563" s="150"/>
      <c r="AA2563" s="150"/>
    </row>
    <row r="2564" spans="1:27" ht="12.75">
      <c r="A2564" s="150"/>
      <c r="B2564" s="158">
        <f t="shared" si="20"/>
        <v>2556</v>
      </c>
      <c r="C2564" s="159" t="str">
        <f ca="1">IFERROR(__xludf.DUMMYFUNCTION("""COMPUTED_VALUE"""),"Nurul Shazreen Azman")</f>
        <v>Nurul Shazreen Azman</v>
      </c>
      <c r="D2564" s="160" t="str">
        <f ca="1">IFERROR(__xludf.DUMMYFUNCTION("""COMPUTED_VALUE"""),"Jul 9, 2024")</f>
        <v>Jul 9, 2024</v>
      </c>
      <c r="E2564" s="160" t="str">
        <f ca="1">IFERROR(__xludf.DUMMYFUNCTION("""COMPUTED_VALUE"""),"Script 1")</f>
        <v>Script 1</v>
      </c>
      <c r="F2564" s="160"/>
      <c r="G2564" s="160"/>
      <c r="H2564" s="160"/>
      <c r="I2564" s="160"/>
      <c r="J2564" s="160"/>
      <c r="K2564" s="160"/>
      <c r="L2564" s="160" t="str">
        <f t="shared" ca="1" si="21"/>
        <v>Script 1</v>
      </c>
      <c r="M2564" s="161"/>
      <c r="N2564" s="150"/>
      <c r="O2564" s="150"/>
      <c r="P2564" s="150"/>
      <c r="Q2564" s="150"/>
      <c r="R2564" s="150"/>
      <c r="S2564" s="150"/>
      <c r="T2564" s="150"/>
      <c r="U2564" s="150"/>
      <c r="V2564" s="150"/>
      <c r="W2564" s="150"/>
      <c r="X2564" s="150"/>
      <c r="Y2564" s="150"/>
      <c r="Z2564" s="150"/>
      <c r="AA2564" s="150"/>
    </row>
    <row r="2565" spans="1:27" ht="12.75">
      <c r="A2565" s="150"/>
      <c r="B2565" s="158">
        <f t="shared" si="20"/>
        <v>2557</v>
      </c>
      <c r="C2565" s="159" t="str">
        <f ca="1">IFERROR(__xludf.DUMMYFUNCTION("""COMPUTED_VALUE"""),"Aiyani Hakim")</f>
        <v>Aiyani Hakim</v>
      </c>
      <c r="D2565" s="160" t="str">
        <f ca="1">IFERROR(__xludf.DUMMYFUNCTION("""COMPUTED_VALUE"""),"Jul 9, 2024")</f>
        <v>Jul 9, 2024</v>
      </c>
      <c r="E2565" s="160" t="str">
        <f ca="1">IFERROR(__xludf.DUMMYFUNCTION("""COMPUTED_VALUE"""),"Script 1")</f>
        <v>Script 1</v>
      </c>
      <c r="F2565" s="160"/>
      <c r="G2565" s="160"/>
      <c r="H2565" s="160"/>
      <c r="I2565" s="160"/>
      <c r="J2565" s="160"/>
      <c r="K2565" s="160"/>
      <c r="L2565" s="160" t="str">
        <f t="shared" ca="1" si="21"/>
        <v>Script 1</v>
      </c>
      <c r="M2565" s="161"/>
      <c r="N2565" s="150"/>
      <c r="O2565" s="150"/>
      <c r="P2565" s="150"/>
      <c r="Q2565" s="150"/>
      <c r="R2565" s="150"/>
      <c r="S2565" s="150"/>
      <c r="T2565" s="150"/>
      <c r="U2565" s="150"/>
      <c r="V2565" s="150"/>
      <c r="W2565" s="150"/>
      <c r="X2565" s="150"/>
      <c r="Y2565" s="150"/>
      <c r="Z2565" s="150"/>
      <c r="AA2565" s="150"/>
    </row>
    <row r="2566" spans="1:27" ht="12.75">
      <c r="A2566" s="150"/>
      <c r="B2566" s="158">
        <f t="shared" si="20"/>
        <v>2558</v>
      </c>
      <c r="C2566" s="159" t="str">
        <f ca="1">IFERROR(__xludf.DUMMYFUNCTION("""COMPUTED_VALUE"""),"ACRYL SAIF ZAINAL")</f>
        <v>ACRYL SAIF ZAINAL</v>
      </c>
      <c r="D2566" s="160" t="str">
        <f ca="1">IFERROR(__xludf.DUMMYFUNCTION("""COMPUTED_VALUE"""),"Jul 9, 2024")</f>
        <v>Jul 9, 2024</v>
      </c>
      <c r="E2566" s="160" t="str">
        <f ca="1">IFERROR(__xludf.DUMMYFUNCTION("""COMPUTED_VALUE"""),"Script 1")</f>
        <v>Script 1</v>
      </c>
      <c r="F2566" s="160"/>
      <c r="G2566" s="160"/>
      <c r="H2566" s="160"/>
      <c r="I2566" s="160"/>
      <c r="J2566" s="160"/>
      <c r="K2566" s="160"/>
      <c r="L2566" s="160" t="str">
        <f t="shared" ca="1" si="21"/>
        <v>Script 1</v>
      </c>
      <c r="M2566" s="161"/>
      <c r="N2566" s="150"/>
      <c r="O2566" s="150"/>
      <c r="P2566" s="150"/>
      <c r="Q2566" s="150"/>
      <c r="R2566" s="150"/>
      <c r="S2566" s="150"/>
      <c r="T2566" s="150"/>
      <c r="U2566" s="150"/>
      <c r="V2566" s="150"/>
      <c r="W2566" s="150"/>
      <c r="X2566" s="150"/>
      <c r="Y2566" s="150"/>
      <c r="Z2566" s="150"/>
      <c r="AA2566" s="150"/>
    </row>
    <row r="2567" spans="1:27" ht="12.75">
      <c r="A2567" s="150"/>
      <c r="B2567" s="158">
        <f t="shared" si="20"/>
        <v>2559</v>
      </c>
      <c r="C2567" s="159" t="str">
        <f ca="1">IFERROR(__xludf.DUMMYFUNCTION("""COMPUTED_VALUE"""),"Muhammad ‘Afif")</f>
        <v>Muhammad ‘Afif</v>
      </c>
      <c r="D2567" s="160" t="str">
        <f ca="1">IFERROR(__xludf.DUMMYFUNCTION("""COMPUTED_VALUE"""),"Jul 9, 2024")</f>
        <v>Jul 9, 2024</v>
      </c>
      <c r="E2567" s="160" t="str">
        <f ca="1">IFERROR(__xludf.DUMMYFUNCTION("""COMPUTED_VALUE"""),"Script 1")</f>
        <v>Script 1</v>
      </c>
      <c r="F2567" s="160"/>
      <c r="G2567" s="160"/>
      <c r="H2567" s="160"/>
      <c r="I2567" s="160"/>
      <c r="J2567" s="160"/>
      <c r="K2567" s="160"/>
      <c r="L2567" s="160" t="str">
        <f t="shared" ca="1" si="21"/>
        <v>Script 1</v>
      </c>
      <c r="M2567" s="161"/>
      <c r="N2567" s="150"/>
      <c r="O2567" s="150"/>
      <c r="P2567" s="150"/>
      <c r="Q2567" s="150"/>
      <c r="R2567" s="150"/>
      <c r="S2567" s="150"/>
      <c r="T2567" s="150"/>
      <c r="U2567" s="150"/>
      <c r="V2567" s="150"/>
      <c r="W2567" s="150"/>
      <c r="X2567" s="150"/>
      <c r="Y2567" s="150"/>
      <c r="Z2567" s="150"/>
      <c r="AA2567" s="150"/>
    </row>
    <row r="2568" spans="1:27" ht="12.75">
      <c r="A2568" s="150"/>
      <c r="B2568" s="158">
        <f t="shared" si="20"/>
        <v>2560</v>
      </c>
      <c r="C2568" s="159" t="str">
        <f ca="1">IFERROR(__xludf.DUMMYFUNCTION("""COMPUTED_VALUE"""),"Azraf Syauqi Azman")</f>
        <v>Azraf Syauqi Azman</v>
      </c>
      <c r="D2568" s="160" t="str">
        <f ca="1">IFERROR(__xludf.DUMMYFUNCTION("""COMPUTED_VALUE"""),"Jul 9, 2024")</f>
        <v>Jul 9, 2024</v>
      </c>
      <c r="E2568" s="160" t="str">
        <f ca="1">IFERROR(__xludf.DUMMYFUNCTION("""COMPUTED_VALUE"""),"Script 1")</f>
        <v>Script 1</v>
      </c>
      <c r="F2568" s="160"/>
      <c r="G2568" s="160"/>
      <c r="H2568" s="160"/>
      <c r="I2568" s="160"/>
      <c r="J2568" s="160"/>
      <c r="K2568" s="160"/>
      <c r="L2568" s="160" t="str">
        <f t="shared" ca="1" si="21"/>
        <v>Script 1</v>
      </c>
      <c r="M2568" s="161"/>
      <c r="N2568" s="150"/>
      <c r="O2568" s="150"/>
      <c r="P2568" s="150"/>
      <c r="Q2568" s="150"/>
      <c r="R2568" s="150"/>
      <c r="S2568" s="150"/>
      <c r="T2568" s="150"/>
      <c r="U2568" s="150"/>
      <c r="V2568" s="150"/>
      <c r="W2568" s="150"/>
      <c r="X2568" s="150"/>
      <c r="Y2568" s="150"/>
      <c r="Z2568" s="150"/>
      <c r="AA2568" s="150"/>
    </row>
    <row r="2569" spans="1:27" ht="12.75">
      <c r="A2569" s="150"/>
      <c r="B2569" s="158">
        <f t="shared" si="20"/>
        <v>2561</v>
      </c>
      <c r="C2569" s="159" t="str">
        <f ca="1">IFERROR(__xludf.DUMMYFUNCTION("""COMPUTED_VALUE"""),"Luqman Hakim Mohamed Alkaf")</f>
        <v>Luqman Hakim Mohamed Alkaf</v>
      </c>
      <c r="D2569" s="160" t="str">
        <f ca="1">IFERROR(__xludf.DUMMYFUNCTION("""COMPUTED_VALUE"""),"Jul 9, 2024")</f>
        <v>Jul 9, 2024</v>
      </c>
      <c r="E2569" s="160" t="str">
        <f ca="1">IFERROR(__xludf.DUMMYFUNCTION("""COMPUTED_VALUE"""),"Script 1")</f>
        <v>Script 1</v>
      </c>
      <c r="F2569" s="160"/>
      <c r="G2569" s="160"/>
      <c r="H2569" s="160"/>
      <c r="I2569" s="160"/>
      <c r="J2569" s="160"/>
      <c r="K2569" s="160"/>
      <c r="L2569" s="160" t="str">
        <f t="shared" ca="1" si="21"/>
        <v>Script 1</v>
      </c>
      <c r="M2569" s="161"/>
      <c r="N2569" s="150"/>
      <c r="O2569" s="150"/>
      <c r="P2569" s="150"/>
      <c r="Q2569" s="150"/>
      <c r="R2569" s="150"/>
      <c r="S2569" s="150"/>
      <c r="T2569" s="150"/>
      <c r="U2569" s="150"/>
      <c r="V2569" s="150"/>
      <c r="W2569" s="150"/>
      <c r="X2569" s="150"/>
      <c r="Y2569" s="150"/>
      <c r="Z2569" s="150"/>
      <c r="AA2569" s="150"/>
    </row>
    <row r="2570" spans="1:27" ht="12.75">
      <c r="A2570" s="150"/>
      <c r="B2570" s="158">
        <f t="shared" si="20"/>
        <v>2562</v>
      </c>
      <c r="C2570" s="159" t="str">
        <f ca="1">IFERROR(__xludf.DUMMYFUNCTION("""COMPUTED_VALUE"""),"Shania Aufaa Firdiani")</f>
        <v>Shania Aufaa Firdiani</v>
      </c>
      <c r="D2570" s="160" t="str">
        <f ca="1">IFERROR(__xludf.DUMMYFUNCTION("""COMPUTED_VALUE"""),"Jul 9, 2024")</f>
        <v>Jul 9, 2024</v>
      </c>
      <c r="E2570" s="160" t="str">
        <f ca="1">IFERROR(__xludf.DUMMYFUNCTION("""COMPUTED_VALUE"""),"Script 1")</f>
        <v>Script 1</v>
      </c>
      <c r="F2570" s="160"/>
      <c r="G2570" s="160"/>
      <c r="H2570" s="160"/>
      <c r="I2570" s="160"/>
      <c r="J2570" s="160"/>
      <c r="K2570" s="160"/>
      <c r="L2570" s="160" t="str">
        <f t="shared" ca="1" si="21"/>
        <v>Script 1</v>
      </c>
      <c r="M2570" s="161"/>
      <c r="N2570" s="150"/>
      <c r="O2570" s="150"/>
      <c r="P2570" s="150"/>
      <c r="Q2570" s="150"/>
      <c r="R2570" s="150"/>
      <c r="S2570" s="150"/>
      <c r="T2570" s="150"/>
      <c r="U2570" s="150"/>
      <c r="V2570" s="150"/>
      <c r="W2570" s="150"/>
      <c r="X2570" s="150"/>
      <c r="Y2570" s="150"/>
      <c r="Z2570" s="150"/>
      <c r="AA2570" s="150"/>
    </row>
    <row r="2571" spans="1:27" ht="12.75">
      <c r="A2571" s="150"/>
      <c r="B2571" s="158">
        <f t="shared" si="20"/>
        <v>2563</v>
      </c>
      <c r="C2571" s="159" t="str">
        <f ca="1">IFERROR(__xludf.DUMMYFUNCTION("""COMPUTED_VALUE"""),"Nurdiyana Amira Binti Nizam")</f>
        <v>Nurdiyana Amira Binti Nizam</v>
      </c>
      <c r="D2571" s="160" t="str">
        <f ca="1">IFERROR(__xludf.DUMMYFUNCTION("""COMPUTED_VALUE"""),"Jul 9, 2024")</f>
        <v>Jul 9, 2024</v>
      </c>
      <c r="E2571" s="160" t="str">
        <f ca="1">IFERROR(__xludf.DUMMYFUNCTION("""COMPUTED_VALUE"""),"Script 1")</f>
        <v>Script 1</v>
      </c>
      <c r="F2571" s="160"/>
      <c r="G2571" s="160"/>
      <c r="H2571" s="160"/>
      <c r="I2571" s="160"/>
      <c r="J2571" s="160"/>
      <c r="K2571" s="160"/>
      <c r="L2571" s="160" t="str">
        <f t="shared" ca="1" si="21"/>
        <v>Script 1</v>
      </c>
      <c r="M2571" s="161"/>
      <c r="N2571" s="150"/>
      <c r="O2571" s="150"/>
      <c r="P2571" s="150"/>
      <c r="Q2571" s="150"/>
      <c r="R2571" s="150"/>
      <c r="S2571" s="150"/>
      <c r="T2571" s="150"/>
      <c r="U2571" s="150"/>
      <c r="V2571" s="150"/>
      <c r="W2571" s="150"/>
      <c r="X2571" s="150"/>
      <c r="Y2571" s="150"/>
      <c r="Z2571" s="150"/>
      <c r="AA2571" s="150"/>
    </row>
    <row r="2572" spans="1:27" ht="12.75">
      <c r="A2572" s="150"/>
      <c r="B2572" s="158">
        <f t="shared" si="20"/>
        <v>2564</v>
      </c>
      <c r="C2572" s="159" t="str">
        <f ca="1">IFERROR(__xludf.DUMMYFUNCTION("""COMPUTED_VALUE"""),"Syahrul Izwan")</f>
        <v>Syahrul Izwan</v>
      </c>
      <c r="D2572" s="160" t="str">
        <f ca="1">IFERROR(__xludf.DUMMYFUNCTION("""COMPUTED_VALUE"""),"Jul 9, 2024")</f>
        <v>Jul 9, 2024</v>
      </c>
      <c r="E2572" s="160" t="str">
        <f ca="1">IFERROR(__xludf.DUMMYFUNCTION("""COMPUTED_VALUE"""),"Script 1")</f>
        <v>Script 1</v>
      </c>
      <c r="F2572" s="160"/>
      <c r="G2572" s="160"/>
      <c r="H2572" s="160"/>
      <c r="I2572" s="160"/>
      <c r="J2572" s="160"/>
      <c r="K2572" s="160"/>
      <c r="L2572" s="160" t="str">
        <f t="shared" ca="1" si="21"/>
        <v>Script 1</v>
      </c>
      <c r="M2572" s="161"/>
      <c r="N2572" s="150"/>
      <c r="O2572" s="150"/>
      <c r="P2572" s="150"/>
      <c r="Q2572" s="150"/>
      <c r="R2572" s="150"/>
      <c r="S2572" s="150"/>
      <c r="T2572" s="150"/>
      <c r="U2572" s="150"/>
      <c r="V2572" s="150"/>
      <c r="W2572" s="150"/>
      <c r="X2572" s="150"/>
      <c r="Y2572" s="150"/>
      <c r="Z2572" s="150"/>
      <c r="AA2572" s="150"/>
    </row>
    <row r="2573" spans="1:27" ht="12.75">
      <c r="A2573" s="150"/>
      <c r="B2573" s="158">
        <f t="shared" si="20"/>
        <v>2565</v>
      </c>
      <c r="C2573" s="159" t="str">
        <f ca="1">IFERROR(__xludf.DUMMYFUNCTION("""COMPUTED_VALUE"""),"Muhd Aliff")</f>
        <v>Muhd Aliff</v>
      </c>
      <c r="D2573" s="160" t="str">
        <f ca="1">IFERROR(__xludf.DUMMYFUNCTION("""COMPUTED_VALUE"""),"Jul 9, 2024")</f>
        <v>Jul 9, 2024</v>
      </c>
      <c r="E2573" s="160" t="str">
        <f ca="1">IFERROR(__xludf.DUMMYFUNCTION("""COMPUTED_VALUE"""),"Script 1")</f>
        <v>Script 1</v>
      </c>
      <c r="F2573" s="160"/>
      <c r="G2573" s="160"/>
      <c r="H2573" s="160"/>
      <c r="I2573" s="160"/>
      <c r="J2573" s="160"/>
      <c r="K2573" s="160"/>
      <c r="L2573" s="160" t="str">
        <f t="shared" ca="1" si="21"/>
        <v>Script 1</v>
      </c>
      <c r="M2573" s="161"/>
      <c r="N2573" s="150"/>
      <c r="O2573" s="150"/>
      <c r="P2573" s="150"/>
      <c r="Q2573" s="150"/>
      <c r="R2573" s="150"/>
      <c r="S2573" s="150"/>
      <c r="T2573" s="150"/>
      <c r="U2573" s="150"/>
      <c r="V2573" s="150"/>
      <c r="W2573" s="150"/>
      <c r="X2573" s="150"/>
      <c r="Y2573" s="150"/>
      <c r="Z2573" s="150"/>
      <c r="AA2573" s="150"/>
    </row>
    <row r="2574" spans="1:27" ht="12.75">
      <c r="A2574" s="150"/>
      <c r="B2574" s="158">
        <f t="shared" si="20"/>
        <v>2566</v>
      </c>
      <c r="C2574" s="159" t="str">
        <f ca="1">IFERROR(__xludf.DUMMYFUNCTION("""COMPUTED_VALUE"""),"Awatif Qarirah Zakri")</f>
        <v>Awatif Qarirah Zakri</v>
      </c>
      <c r="D2574" s="160" t="str">
        <f ca="1">IFERROR(__xludf.DUMMYFUNCTION("""COMPUTED_VALUE"""),"Jul 9, 2024")</f>
        <v>Jul 9, 2024</v>
      </c>
      <c r="E2574" s="160" t="str">
        <f ca="1">IFERROR(__xludf.DUMMYFUNCTION("""COMPUTED_VALUE"""),"Script 1")</f>
        <v>Script 1</v>
      </c>
      <c r="F2574" s="160"/>
      <c r="G2574" s="160"/>
      <c r="H2574" s="160"/>
      <c r="I2574" s="160"/>
      <c r="J2574" s="160"/>
      <c r="K2574" s="160"/>
      <c r="L2574" s="160" t="str">
        <f t="shared" ca="1" si="21"/>
        <v>Script 1</v>
      </c>
      <c r="M2574" s="161"/>
      <c r="N2574" s="150"/>
      <c r="O2574" s="150"/>
      <c r="P2574" s="150"/>
      <c r="Q2574" s="150"/>
      <c r="R2574" s="150"/>
      <c r="S2574" s="150"/>
      <c r="T2574" s="150"/>
      <c r="U2574" s="150"/>
      <c r="V2574" s="150"/>
      <c r="W2574" s="150"/>
      <c r="X2574" s="150"/>
      <c r="Y2574" s="150"/>
      <c r="Z2574" s="150"/>
      <c r="AA2574" s="150"/>
    </row>
    <row r="2575" spans="1:27" ht="12.75">
      <c r="A2575" s="150"/>
      <c r="B2575" s="158">
        <f t="shared" si="20"/>
        <v>2567</v>
      </c>
      <c r="C2575" s="159" t="str">
        <f ca="1">IFERROR(__xludf.DUMMYFUNCTION("""COMPUTED_VALUE"""),"M. Zulfikar Muhamad")</f>
        <v>M. Zulfikar Muhamad</v>
      </c>
      <c r="D2575" s="160" t="str">
        <f ca="1">IFERROR(__xludf.DUMMYFUNCTION("""COMPUTED_VALUE"""),"Jul 9, 2024")</f>
        <v>Jul 9, 2024</v>
      </c>
      <c r="E2575" s="160" t="str">
        <f ca="1">IFERROR(__xludf.DUMMYFUNCTION("""COMPUTED_VALUE"""),"Script 1")</f>
        <v>Script 1</v>
      </c>
      <c r="F2575" s="160"/>
      <c r="G2575" s="160"/>
      <c r="H2575" s="160"/>
      <c r="I2575" s="160"/>
      <c r="J2575" s="160"/>
      <c r="K2575" s="160"/>
      <c r="L2575" s="160" t="str">
        <f t="shared" ca="1" si="21"/>
        <v>Script 1</v>
      </c>
      <c r="M2575" s="161"/>
      <c r="N2575" s="150"/>
      <c r="O2575" s="150"/>
      <c r="P2575" s="150"/>
      <c r="Q2575" s="150"/>
      <c r="R2575" s="150"/>
      <c r="S2575" s="150"/>
      <c r="T2575" s="150"/>
      <c r="U2575" s="150"/>
      <c r="V2575" s="150"/>
      <c r="W2575" s="150"/>
      <c r="X2575" s="150"/>
      <c r="Y2575" s="150"/>
      <c r="Z2575" s="150"/>
      <c r="AA2575" s="150"/>
    </row>
    <row r="2576" spans="1:27" ht="12.75">
      <c r="A2576" s="150"/>
      <c r="B2576" s="158">
        <f t="shared" si="20"/>
        <v>2568</v>
      </c>
      <c r="C2576" s="159" t="str">
        <f ca="1">IFERROR(__xludf.DUMMYFUNCTION("""COMPUTED_VALUE"""),"Alya Batrisyia")</f>
        <v>Alya Batrisyia</v>
      </c>
      <c r="D2576" s="160" t="str">
        <f ca="1">IFERROR(__xludf.DUMMYFUNCTION("""COMPUTED_VALUE"""),"Jul 9, 2024")</f>
        <v>Jul 9, 2024</v>
      </c>
      <c r="E2576" s="160" t="str">
        <f ca="1">IFERROR(__xludf.DUMMYFUNCTION("""COMPUTED_VALUE"""),"Script 1")</f>
        <v>Script 1</v>
      </c>
      <c r="F2576" s="160"/>
      <c r="G2576" s="160"/>
      <c r="H2576" s="160"/>
      <c r="I2576" s="160"/>
      <c r="J2576" s="160"/>
      <c r="K2576" s="160"/>
      <c r="L2576" s="160" t="str">
        <f t="shared" ca="1" si="21"/>
        <v>Script 1</v>
      </c>
      <c r="M2576" s="161"/>
      <c r="N2576" s="150"/>
      <c r="O2576" s="150"/>
      <c r="P2576" s="150"/>
      <c r="Q2576" s="150"/>
      <c r="R2576" s="150"/>
      <c r="S2576" s="150"/>
      <c r="T2576" s="150"/>
      <c r="U2576" s="150"/>
      <c r="V2576" s="150"/>
      <c r="W2576" s="150"/>
      <c r="X2576" s="150"/>
      <c r="Y2576" s="150"/>
      <c r="Z2576" s="150"/>
      <c r="AA2576" s="150"/>
    </row>
    <row r="2577" spans="1:27" ht="12.75">
      <c r="A2577" s="150"/>
      <c r="B2577" s="158">
        <f t="shared" si="20"/>
        <v>2569</v>
      </c>
      <c r="C2577" s="159" t="str">
        <f ca="1">IFERROR(__xludf.DUMMYFUNCTION("""COMPUTED_VALUE"""),"Fazanah Adly")</f>
        <v>Fazanah Adly</v>
      </c>
      <c r="D2577" s="160" t="str">
        <f ca="1">IFERROR(__xludf.DUMMYFUNCTION("""COMPUTED_VALUE"""),"Jul 9, 2024")</f>
        <v>Jul 9, 2024</v>
      </c>
      <c r="E2577" s="160" t="str">
        <f ca="1">IFERROR(__xludf.DUMMYFUNCTION("""COMPUTED_VALUE"""),"Script 1")</f>
        <v>Script 1</v>
      </c>
      <c r="F2577" s="160"/>
      <c r="G2577" s="160"/>
      <c r="H2577" s="160"/>
      <c r="I2577" s="160"/>
      <c r="J2577" s="160"/>
      <c r="K2577" s="160"/>
      <c r="L2577" s="160" t="str">
        <f t="shared" ca="1" si="21"/>
        <v>Script 1</v>
      </c>
      <c r="M2577" s="161"/>
      <c r="N2577" s="150"/>
      <c r="O2577" s="150"/>
      <c r="P2577" s="150"/>
      <c r="Q2577" s="150"/>
      <c r="R2577" s="150"/>
      <c r="S2577" s="150"/>
      <c r="T2577" s="150"/>
      <c r="U2577" s="150"/>
      <c r="V2577" s="150"/>
      <c r="W2577" s="150"/>
      <c r="X2577" s="150"/>
      <c r="Y2577" s="150"/>
      <c r="Z2577" s="150"/>
      <c r="AA2577" s="150"/>
    </row>
    <row r="2578" spans="1:27" ht="12.75">
      <c r="A2578" s="150"/>
      <c r="B2578" s="158">
        <f t="shared" si="20"/>
        <v>2570</v>
      </c>
      <c r="C2578" s="159" t="str">
        <f ca="1">IFERROR(__xludf.DUMMYFUNCTION("""COMPUTED_VALUE"""),"Mohammad Hizamee Irsyaduddin Bin Azizi")</f>
        <v>Mohammad Hizamee Irsyaduddin Bin Azizi</v>
      </c>
      <c r="D2578" s="160" t="str">
        <f ca="1">IFERROR(__xludf.DUMMYFUNCTION("""COMPUTED_VALUE"""),"Jul 9, 2024")</f>
        <v>Jul 9, 2024</v>
      </c>
      <c r="E2578" s="160" t="str">
        <f ca="1">IFERROR(__xludf.DUMMYFUNCTION("""COMPUTED_VALUE"""),"Script 1")</f>
        <v>Script 1</v>
      </c>
      <c r="F2578" s="160"/>
      <c r="G2578" s="160"/>
      <c r="H2578" s="160"/>
      <c r="I2578" s="160"/>
      <c r="J2578" s="160"/>
      <c r="K2578" s="160"/>
      <c r="L2578" s="160" t="str">
        <f t="shared" ca="1" si="21"/>
        <v>Script 1</v>
      </c>
      <c r="M2578" s="161"/>
      <c r="N2578" s="150"/>
      <c r="O2578" s="150"/>
      <c r="P2578" s="150"/>
      <c r="Q2578" s="150"/>
      <c r="R2578" s="150"/>
      <c r="S2578" s="150"/>
      <c r="T2578" s="150"/>
      <c r="U2578" s="150"/>
      <c r="V2578" s="150"/>
      <c r="W2578" s="150"/>
      <c r="X2578" s="150"/>
      <c r="Y2578" s="150"/>
      <c r="Z2578" s="150"/>
      <c r="AA2578" s="150"/>
    </row>
    <row r="2579" spans="1:27" ht="12.75">
      <c r="A2579" s="150"/>
      <c r="B2579" s="158">
        <f t="shared" si="20"/>
        <v>2571</v>
      </c>
      <c r="C2579" s="159" t="str">
        <f ca="1">IFERROR(__xludf.DUMMYFUNCTION("""COMPUTED_VALUE"""),"Nurazira Sarman")</f>
        <v>Nurazira Sarman</v>
      </c>
      <c r="D2579" s="160" t="str">
        <f ca="1">IFERROR(__xludf.DUMMYFUNCTION("""COMPUTED_VALUE"""),"Jul 9, 2024")</f>
        <v>Jul 9, 2024</v>
      </c>
      <c r="E2579" s="160" t="str">
        <f ca="1">IFERROR(__xludf.DUMMYFUNCTION("""COMPUTED_VALUE"""),"Script 1")</f>
        <v>Script 1</v>
      </c>
      <c r="F2579" s="160"/>
      <c r="G2579" s="160"/>
      <c r="H2579" s="160"/>
      <c r="I2579" s="160"/>
      <c r="J2579" s="160"/>
      <c r="K2579" s="160"/>
      <c r="L2579" s="160" t="str">
        <f t="shared" ca="1" si="21"/>
        <v>Script 1</v>
      </c>
      <c r="M2579" s="161"/>
      <c r="N2579" s="150"/>
      <c r="O2579" s="150"/>
      <c r="P2579" s="150"/>
      <c r="Q2579" s="150"/>
      <c r="R2579" s="150"/>
      <c r="S2579" s="150"/>
      <c r="T2579" s="150"/>
      <c r="U2579" s="150"/>
      <c r="V2579" s="150"/>
      <c r="W2579" s="150"/>
      <c r="X2579" s="150"/>
      <c r="Y2579" s="150"/>
      <c r="Z2579" s="150"/>
      <c r="AA2579" s="150"/>
    </row>
    <row r="2580" spans="1:27" ht="12.75">
      <c r="A2580" s="150"/>
      <c r="B2580" s="158">
        <f t="shared" si="20"/>
        <v>2572</v>
      </c>
      <c r="C2580" s="159" t="str">
        <f ca="1">IFERROR(__xludf.DUMMYFUNCTION("""COMPUTED_VALUE"""),"Muhammad Faiz Helmi")</f>
        <v>Muhammad Faiz Helmi</v>
      </c>
      <c r="D2580" s="160" t="str">
        <f ca="1">IFERROR(__xludf.DUMMYFUNCTION("""COMPUTED_VALUE"""),"Jul 9, 2024")</f>
        <v>Jul 9, 2024</v>
      </c>
      <c r="E2580" s="160" t="str">
        <f ca="1">IFERROR(__xludf.DUMMYFUNCTION("""COMPUTED_VALUE"""),"Script 1")</f>
        <v>Script 1</v>
      </c>
      <c r="F2580" s="160"/>
      <c r="G2580" s="160"/>
      <c r="H2580" s="160"/>
      <c r="I2580" s="160"/>
      <c r="J2580" s="160"/>
      <c r="K2580" s="160"/>
      <c r="L2580" s="160" t="str">
        <f t="shared" ca="1" si="21"/>
        <v>Script 1</v>
      </c>
      <c r="M2580" s="161"/>
      <c r="N2580" s="150"/>
      <c r="O2580" s="150"/>
      <c r="P2580" s="150"/>
      <c r="Q2580" s="150"/>
      <c r="R2580" s="150"/>
      <c r="S2580" s="150"/>
      <c r="T2580" s="150"/>
      <c r="U2580" s="150"/>
      <c r="V2580" s="150"/>
      <c r="W2580" s="150"/>
      <c r="X2580" s="150"/>
      <c r="Y2580" s="150"/>
      <c r="Z2580" s="150"/>
      <c r="AA2580" s="150"/>
    </row>
    <row r="2581" spans="1:27" ht="12.75">
      <c r="A2581" s="150"/>
      <c r="B2581" s="158">
        <f t="shared" si="20"/>
        <v>2573</v>
      </c>
      <c r="C2581" s="159" t="str">
        <f ca="1">IFERROR(__xludf.DUMMYFUNCTION("""COMPUTED_VALUE"""),"Tengku Nur Iqra")</f>
        <v>Tengku Nur Iqra</v>
      </c>
      <c r="D2581" s="160" t="str">
        <f ca="1">IFERROR(__xludf.DUMMYFUNCTION("""COMPUTED_VALUE"""),"Jul 9, 2024")</f>
        <v>Jul 9, 2024</v>
      </c>
      <c r="E2581" s="160" t="str">
        <f ca="1">IFERROR(__xludf.DUMMYFUNCTION("""COMPUTED_VALUE"""),"Script 1")</f>
        <v>Script 1</v>
      </c>
      <c r="F2581" s="160"/>
      <c r="G2581" s="160"/>
      <c r="H2581" s="160"/>
      <c r="I2581" s="160"/>
      <c r="J2581" s="160"/>
      <c r="K2581" s="160"/>
      <c r="L2581" s="160" t="str">
        <f t="shared" ca="1" si="21"/>
        <v>Script 1</v>
      </c>
      <c r="M2581" s="161"/>
      <c r="N2581" s="150"/>
      <c r="O2581" s="150"/>
      <c r="P2581" s="150"/>
      <c r="Q2581" s="150"/>
      <c r="R2581" s="150"/>
      <c r="S2581" s="150"/>
      <c r="T2581" s="150"/>
      <c r="U2581" s="150"/>
      <c r="V2581" s="150"/>
      <c r="W2581" s="150"/>
      <c r="X2581" s="150"/>
      <c r="Y2581" s="150"/>
      <c r="Z2581" s="150"/>
      <c r="AA2581" s="150"/>
    </row>
    <row r="2582" spans="1:27" ht="12.75">
      <c r="A2582" s="150"/>
      <c r="B2582" s="158">
        <f t="shared" si="20"/>
        <v>2574</v>
      </c>
      <c r="C2582" s="159" t="str">
        <f ca="1">IFERROR(__xludf.DUMMYFUNCTION("""COMPUTED_VALUE"""),"Afrina Azahari")</f>
        <v>Afrina Azahari</v>
      </c>
      <c r="D2582" s="160" t="str">
        <f ca="1">IFERROR(__xludf.DUMMYFUNCTION("""COMPUTED_VALUE"""),"Jul 9, 2024")</f>
        <v>Jul 9, 2024</v>
      </c>
      <c r="E2582" s="160" t="str">
        <f ca="1">IFERROR(__xludf.DUMMYFUNCTION("""COMPUTED_VALUE"""),"Script 1")</f>
        <v>Script 1</v>
      </c>
      <c r="F2582" s="160"/>
      <c r="G2582" s="160"/>
      <c r="H2582" s="160"/>
      <c r="I2582" s="160"/>
      <c r="J2582" s="160"/>
      <c r="K2582" s="160"/>
      <c r="L2582" s="160" t="str">
        <f t="shared" ca="1" si="21"/>
        <v>Script 1</v>
      </c>
      <c r="M2582" s="161"/>
      <c r="N2582" s="150"/>
      <c r="O2582" s="150"/>
      <c r="P2582" s="150"/>
      <c r="Q2582" s="150"/>
      <c r="R2582" s="150"/>
      <c r="S2582" s="150"/>
      <c r="T2582" s="150"/>
      <c r="U2582" s="150"/>
      <c r="V2582" s="150"/>
      <c r="W2582" s="150"/>
      <c r="X2582" s="150"/>
      <c r="Y2582" s="150"/>
      <c r="Z2582" s="150"/>
      <c r="AA2582" s="150"/>
    </row>
    <row r="2583" spans="1:27" ht="12.75">
      <c r="A2583" s="150"/>
      <c r="B2583" s="158">
        <f t="shared" si="20"/>
        <v>2575</v>
      </c>
      <c r="C2583" s="159" t="str">
        <f ca="1">IFERROR(__xludf.DUMMYFUNCTION("""COMPUTED_VALUE"""),"Rose Sheryleen")</f>
        <v>Rose Sheryleen</v>
      </c>
      <c r="D2583" s="160" t="str">
        <f ca="1">IFERROR(__xludf.DUMMYFUNCTION("""COMPUTED_VALUE"""),"Jul 9, 2024")</f>
        <v>Jul 9, 2024</v>
      </c>
      <c r="E2583" s="160" t="str">
        <f ca="1">IFERROR(__xludf.DUMMYFUNCTION("""COMPUTED_VALUE"""),"Script 1")</f>
        <v>Script 1</v>
      </c>
      <c r="F2583" s="160"/>
      <c r="G2583" s="160"/>
      <c r="H2583" s="160"/>
      <c r="I2583" s="160"/>
      <c r="J2583" s="160"/>
      <c r="K2583" s="160"/>
      <c r="L2583" s="160" t="str">
        <f t="shared" ca="1" si="21"/>
        <v>Script 1</v>
      </c>
      <c r="M2583" s="161"/>
      <c r="N2583" s="150"/>
      <c r="O2583" s="150"/>
      <c r="P2583" s="150"/>
      <c r="Q2583" s="150"/>
      <c r="R2583" s="150"/>
      <c r="S2583" s="150"/>
      <c r="T2583" s="150"/>
      <c r="U2583" s="150"/>
      <c r="V2583" s="150"/>
      <c r="W2583" s="150"/>
      <c r="X2583" s="150"/>
      <c r="Y2583" s="150"/>
      <c r="Z2583" s="150"/>
      <c r="AA2583" s="150"/>
    </row>
    <row r="2584" spans="1:27" ht="12.75">
      <c r="A2584" s="150"/>
      <c r="B2584" s="158">
        <f t="shared" si="20"/>
        <v>2576</v>
      </c>
      <c r="C2584" s="159" t="str">
        <f ca="1">IFERROR(__xludf.DUMMYFUNCTION("""COMPUTED_VALUE"""),"Hazirah Aziz")</f>
        <v>Hazirah Aziz</v>
      </c>
      <c r="D2584" s="160" t="str">
        <f ca="1">IFERROR(__xludf.DUMMYFUNCTION("""COMPUTED_VALUE"""),"Jul 9, 2024")</f>
        <v>Jul 9, 2024</v>
      </c>
      <c r="E2584" s="160" t="str">
        <f ca="1">IFERROR(__xludf.DUMMYFUNCTION("""COMPUTED_VALUE"""),"Script 1")</f>
        <v>Script 1</v>
      </c>
      <c r="F2584" s="160"/>
      <c r="G2584" s="160"/>
      <c r="H2584" s="160"/>
      <c r="I2584" s="160"/>
      <c r="J2584" s="160"/>
      <c r="K2584" s="160"/>
      <c r="L2584" s="160" t="str">
        <f t="shared" ca="1" si="21"/>
        <v>Script 1</v>
      </c>
      <c r="M2584" s="161"/>
      <c r="N2584" s="150"/>
      <c r="O2584" s="150"/>
      <c r="P2584" s="150"/>
      <c r="Q2584" s="150"/>
      <c r="R2584" s="150"/>
      <c r="S2584" s="150"/>
      <c r="T2584" s="150"/>
      <c r="U2584" s="150"/>
      <c r="V2584" s="150"/>
      <c r="W2584" s="150"/>
      <c r="X2584" s="150"/>
      <c r="Y2584" s="150"/>
      <c r="Z2584" s="150"/>
      <c r="AA2584" s="150"/>
    </row>
    <row r="2585" spans="1:27" ht="12.75">
      <c r="A2585" s="150"/>
      <c r="B2585" s="158">
        <f t="shared" si="20"/>
        <v>2577</v>
      </c>
      <c r="C2585" s="159" t="str">
        <f ca="1">IFERROR(__xludf.DUMMYFUNCTION("""COMPUTED_VALUE"""),"Syazana Rozlan")</f>
        <v>Syazana Rozlan</v>
      </c>
      <c r="D2585" s="160" t="str">
        <f ca="1">IFERROR(__xludf.DUMMYFUNCTION("""COMPUTED_VALUE"""),"Jul 9, 2024")</f>
        <v>Jul 9, 2024</v>
      </c>
      <c r="E2585" s="160" t="str">
        <f ca="1">IFERROR(__xludf.DUMMYFUNCTION("""COMPUTED_VALUE"""),"Script 1")</f>
        <v>Script 1</v>
      </c>
      <c r="F2585" s="160"/>
      <c r="G2585" s="160"/>
      <c r="H2585" s="160"/>
      <c r="I2585" s="160"/>
      <c r="J2585" s="160"/>
      <c r="K2585" s="160"/>
      <c r="L2585" s="160" t="str">
        <f t="shared" ca="1" si="21"/>
        <v>Script 1</v>
      </c>
      <c r="M2585" s="161"/>
      <c r="N2585" s="150"/>
      <c r="O2585" s="150"/>
      <c r="P2585" s="150"/>
      <c r="Q2585" s="150"/>
      <c r="R2585" s="150"/>
      <c r="S2585" s="150"/>
      <c r="T2585" s="150"/>
      <c r="U2585" s="150"/>
      <c r="V2585" s="150"/>
      <c r="W2585" s="150"/>
      <c r="X2585" s="150"/>
      <c r="Y2585" s="150"/>
      <c r="Z2585" s="150"/>
      <c r="AA2585" s="150"/>
    </row>
    <row r="2586" spans="1:27" ht="12.75">
      <c r="A2586" s="150"/>
      <c r="B2586" s="158">
        <f t="shared" si="20"/>
        <v>2578</v>
      </c>
      <c r="C2586" s="159" t="str">
        <f ca="1">IFERROR(__xludf.DUMMYFUNCTION("""COMPUTED_VALUE"""),"Ahmad Danish Abu Talib")</f>
        <v>Ahmad Danish Abu Talib</v>
      </c>
      <c r="D2586" s="160" t="str">
        <f ca="1">IFERROR(__xludf.DUMMYFUNCTION("""COMPUTED_VALUE"""),"Jul 5, 2024")</f>
        <v>Jul 5, 2024</v>
      </c>
      <c r="E2586" s="160" t="str">
        <f ca="1">IFERROR(__xludf.DUMMYFUNCTION("""COMPUTED_VALUE"""),"Script 1")</f>
        <v>Script 1</v>
      </c>
      <c r="F2586" s="160"/>
      <c r="G2586" s="160"/>
      <c r="H2586" s="160"/>
      <c r="I2586" s="160"/>
      <c r="J2586" s="160"/>
      <c r="K2586" s="160"/>
      <c r="L2586" s="160" t="str">
        <f t="shared" ca="1" si="21"/>
        <v>Script 1</v>
      </c>
      <c r="M2586" s="161"/>
      <c r="N2586" s="150"/>
      <c r="O2586" s="150"/>
      <c r="P2586" s="150"/>
      <c r="Q2586" s="150"/>
      <c r="R2586" s="150"/>
      <c r="S2586" s="150"/>
      <c r="T2586" s="150"/>
      <c r="U2586" s="150"/>
      <c r="V2586" s="150"/>
      <c r="W2586" s="150"/>
      <c r="X2586" s="150"/>
      <c r="Y2586" s="150"/>
      <c r="Z2586" s="150"/>
      <c r="AA2586" s="150"/>
    </row>
    <row r="2587" spans="1:27" ht="12.75">
      <c r="A2587" s="150"/>
      <c r="B2587" s="158">
        <f t="shared" si="20"/>
        <v>2579</v>
      </c>
      <c r="C2587" s="159" t="str">
        <f ca="1">IFERROR(__xludf.DUMMYFUNCTION("""COMPUTED_VALUE"""),"Izzad Shah Mokhtar")</f>
        <v>Izzad Shah Mokhtar</v>
      </c>
      <c r="D2587" s="160" t="str">
        <f ca="1">IFERROR(__xludf.DUMMYFUNCTION("""COMPUTED_VALUE"""),"Jul 5, 2024")</f>
        <v>Jul 5, 2024</v>
      </c>
      <c r="E2587" s="160" t="str">
        <f ca="1">IFERROR(__xludf.DUMMYFUNCTION("""COMPUTED_VALUE"""),"Script 1")</f>
        <v>Script 1</v>
      </c>
      <c r="F2587" s="160"/>
      <c r="G2587" s="160"/>
      <c r="H2587" s="160"/>
      <c r="I2587" s="160"/>
      <c r="J2587" s="160"/>
      <c r="K2587" s="160"/>
      <c r="L2587" s="160" t="str">
        <f t="shared" ca="1" si="21"/>
        <v>Script 1</v>
      </c>
      <c r="M2587" s="161"/>
      <c r="N2587" s="150"/>
      <c r="O2587" s="150"/>
      <c r="P2587" s="150"/>
      <c r="Q2587" s="150"/>
      <c r="R2587" s="150"/>
      <c r="S2587" s="150"/>
      <c r="T2587" s="150"/>
      <c r="U2587" s="150"/>
      <c r="V2587" s="150"/>
      <c r="W2587" s="150"/>
      <c r="X2587" s="150"/>
      <c r="Y2587" s="150"/>
      <c r="Z2587" s="150"/>
      <c r="AA2587" s="150"/>
    </row>
    <row r="2588" spans="1:27" ht="12.75">
      <c r="A2588" s="150"/>
      <c r="B2588" s="158">
        <f t="shared" si="20"/>
        <v>2580</v>
      </c>
      <c r="C2588" s="159" t="str">
        <f ca="1">IFERROR(__xludf.DUMMYFUNCTION("""COMPUTED_VALUE"""),"Nazrul Anwar")</f>
        <v>Nazrul Anwar</v>
      </c>
      <c r="D2588" s="160" t="str">
        <f ca="1">IFERROR(__xludf.DUMMYFUNCTION("""COMPUTED_VALUE"""),"Jul 5, 2024")</f>
        <v>Jul 5, 2024</v>
      </c>
      <c r="E2588" s="160" t="str">
        <f ca="1">IFERROR(__xludf.DUMMYFUNCTION("""COMPUTED_VALUE"""),"Script 1")</f>
        <v>Script 1</v>
      </c>
      <c r="F2588" s="160"/>
      <c r="G2588" s="160"/>
      <c r="H2588" s="160"/>
      <c r="I2588" s="160"/>
      <c r="J2588" s="160"/>
      <c r="K2588" s="160"/>
      <c r="L2588" s="160" t="str">
        <f t="shared" ca="1" si="21"/>
        <v>Script 1</v>
      </c>
      <c r="M2588" s="161"/>
      <c r="N2588" s="150"/>
      <c r="O2588" s="150"/>
      <c r="P2588" s="150"/>
      <c r="Q2588" s="150"/>
      <c r="R2588" s="150"/>
      <c r="S2588" s="150"/>
      <c r="T2588" s="150"/>
      <c r="U2588" s="150"/>
      <c r="V2588" s="150"/>
      <c r="W2588" s="150"/>
      <c r="X2588" s="150"/>
      <c r="Y2588" s="150"/>
      <c r="Z2588" s="150"/>
      <c r="AA2588" s="150"/>
    </row>
    <row r="2589" spans="1:27" ht="12.75">
      <c r="A2589" s="150"/>
      <c r="B2589" s="158">
        <f t="shared" si="20"/>
        <v>2581</v>
      </c>
      <c r="C2589" s="159" t="str">
        <f ca="1">IFERROR(__xludf.DUMMYFUNCTION("""COMPUTED_VALUE"""),"Shahrul Ridzwan")</f>
        <v>Shahrul Ridzwan</v>
      </c>
      <c r="D2589" s="160" t="str">
        <f ca="1">IFERROR(__xludf.DUMMYFUNCTION("""COMPUTED_VALUE"""),"Jul 5, 2024")</f>
        <v>Jul 5, 2024</v>
      </c>
      <c r="E2589" s="160" t="str">
        <f ca="1">IFERROR(__xludf.DUMMYFUNCTION("""COMPUTED_VALUE"""),"Script 1")</f>
        <v>Script 1</v>
      </c>
      <c r="F2589" s="160"/>
      <c r="G2589" s="160"/>
      <c r="H2589" s="160"/>
      <c r="I2589" s="160"/>
      <c r="J2589" s="160"/>
      <c r="K2589" s="160"/>
      <c r="L2589" s="160" t="str">
        <f t="shared" ca="1" si="21"/>
        <v>Script 1</v>
      </c>
      <c r="M2589" s="161"/>
      <c r="N2589" s="150"/>
      <c r="O2589" s="150"/>
      <c r="P2589" s="150"/>
      <c r="Q2589" s="150"/>
      <c r="R2589" s="150"/>
      <c r="S2589" s="150"/>
      <c r="T2589" s="150"/>
      <c r="U2589" s="150"/>
      <c r="V2589" s="150"/>
      <c r="W2589" s="150"/>
      <c r="X2589" s="150"/>
      <c r="Y2589" s="150"/>
      <c r="Z2589" s="150"/>
      <c r="AA2589" s="150"/>
    </row>
    <row r="2590" spans="1:27" ht="12.75">
      <c r="A2590" s="150"/>
      <c r="B2590" s="158">
        <f t="shared" si="20"/>
        <v>2582</v>
      </c>
      <c r="C2590" s="159" t="str">
        <f ca="1">IFERROR(__xludf.DUMMYFUNCTION("""COMPUTED_VALUE"""),"Nur Naimi Najwa")</f>
        <v>Nur Naimi Najwa</v>
      </c>
      <c r="D2590" s="160" t="str">
        <f ca="1">IFERROR(__xludf.DUMMYFUNCTION("""COMPUTED_VALUE"""),"Jul 5, 2024")</f>
        <v>Jul 5, 2024</v>
      </c>
      <c r="E2590" s="160" t="str">
        <f ca="1">IFERROR(__xludf.DUMMYFUNCTION("""COMPUTED_VALUE"""),"Script 1")</f>
        <v>Script 1</v>
      </c>
      <c r="F2590" s="160"/>
      <c r="G2590" s="160"/>
      <c r="H2590" s="160"/>
      <c r="I2590" s="160"/>
      <c r="J2590" s="160"/>
      <c r="K2590" s="160"/>
      <c r="L2590" s="160" t="str">
        <f t="shared" ca="1" si="21"/>
        <v>Script 1</v>
      </c>
      <c r="M2590" s="161"/>
      <c r="N2590" s="150"/>
      <c r="O2590" s="150"/>
      <c r="P2590" s="150"/>
      <c r="Q2590" s="150"/>
      <c r="R2590" s="150"/>
      <c r="S2590" s="150"/>
      <c r="T2590" s="150"/>
      <c r="U2590" s="150"/>
      <c r="V2590" s="150"/>
      <c r="W2590" s="150"/>
      <c r="X2590" s="150"/>
      <c r="Y2590" s="150"/>
      <c r="Z2590" s="150"/>
      <c r="AA2590" s="150"/>
    </row>
    <row r="2591" spans="1:27" ht="12.75">
      <c r="A2591" s="150"/>
      <c r="B2591" s="158">
        <f t="shared" si="20"/>
        <v>2583</v>
      </c>
      <c r="C2591" s="159" t="str">
        <f ca="1">IFERROR(__xludf.DUMMYFUNCTION("""COMPUTED_VALUE"""),"Siti Rose Airyn Binti Omariza")</f>
        <v>Siti Rose Airyn Binti Omariza</v>
      </c>
      <c r="D2591" s="160" t="str">
        <f ca="1">IFERROR(__xludf.DUMMYFUNCTION("""COMPUTED_VALUE"""),"Jul 5, 2024")</f>
        <v>Jul 5, 2024</v>
      </c>
      <c r="E2591" s="160" t="str">
        <f ca="1">IFERROR(__xludf.DUMMYFUNCTION("""COMPUTED_VALUE"""),"Script 1")</f>
        <v>Script 1</v>
      </c>
      <c r="F2591" s="160"/>
      <c r="G2591" s="160"/>
      <c r="H2591" s="160"/>
      <c r="I2591" s="160"/>
      <c r="J2591" s="160"/>
      <c r="K2591" s="160"/>
      <c r="L2591" s="160" t="str">
        <f t="shared" ca="1" si="21"/>
        <v>Script 1</v>
      </c>
      <c r="M2591" s="161"/>
      <c r="N2591" s="150"/>
      <c r="O2591" s="150"/>
      <c r="P2591" s="150"/>
      <c r="Q2591" s="150"/>
      <c r="R2591" s="150"/>
      <c r="S2591" s="150"/>
      <c r="T2591" s="150"/>
      <c r="U2591" s="150"/>
      <c r="V2591" s="150"/>
      <c r="W2591" s="150"/>
      <c r="X2591" s="150"/>
      <c r="Y2591" s="150"/>
      <c r="Z2591" s="150"/>
      <c r="AA2591" s="150"/>
    </row>
    <row r="2592" spans="1:27" ht="12.75">
      <c r="A2592" s="150"/>
      <c r="B2592" s="158">
        <f t="shared" si="20"/>
        <v>2584</v>
      </c>
      <c r="C2592" s="159" t="str">
        <f ca="1">IFERROR(__xludf.DUMMYFUNCTION("""COMPUTED_VALUE"""),"Amirrudin Mat Yatim")</f>
        <v>Amirrudin Mat Yatim</v>
      </c>
      <c r="D2592" s="160" t="str">
        <f ca="1">IFERROR(__xludf.DUMMYFUNCTION("""COMPUTED_VALUE"""),"Jul 5, 2024")</f>
        <v>Jul 5, 2024</v>
      </c>
      <c r="E2592" s="160" t="str">
        <f ca="1">IFERROR(__xludf.DUMMYFUNCTION("""COMPUTED_VALUE"""),"Script 1")</f>
        <v>Script 1</v>
      </c>
      <c r="F2592" s="160"/>
      <c r="G2592" s="160"/>
      <c r="H2592" s="160"/>
      <c r="I2592" s="160"/>
      <c r="J2592" s="160"/>
      <c r="K2592" s="160"/>
      <c r="L2592" s="160" t="str">
        <f t="shared" ca="1" si="21"/>
        <v>Script 1</v>
      </c>
      <c r="M2592" s="161"/>
      <c r="N2592" s="150"/>
      <c r="O2592" s="150"/>
      <c r="P2592" s="150"/>
      <c r="Q2592" s="150"/>
      <c r="R2592" s="150"/>
      <c r="S2592" s="150"/>
      <c r="T2592" s="150"/>
      <c r="U2592" s="150"/>
      <c r="V2592" s="150"/>
      <c r="W2592" s="150"/>
      <c r="X2592" s="150"/>
      <c r="Y2592" s="150"/>
      <c r="Z2592" s="150"/>
      <c r="AA2592" s="150"/>
    </row>
    <row r="2593" spans="1:27" ht="12.75">
      <c r="A2593" s="150"/>
      <c r="B2593" s="158">
        <f t="shared" si="20"/>
        <v>2585</v>
      </c>
      <c r="C2593" s="159" t="str">
        <f ca="1">IFERROR(__xludf.DUMMYFUNCTION("""COMPUTED_VALUE"""),"Aqil Haziq")</f>
        <v>Aqil Haziq</v>
      </c>
      <c r="D2593" s="160" t="str">
        <f ca="1">IFERROR(__xludf.DUMMYFUNCTION("""COMPUTED_VALUE"""),"Jul 5, 2024")</f>
        <v>Jul 5, 2024</v>
      </c>
      <c r="E2593" s="160" t="str">
        <f ca="1">IFERROR(__xludf.DUMMYFUNCTION("""COMPUTED_VALUE"""),"Script 1")</f>
        <v>Script 1</v>
      </c>
      <c r="F2593" s="160"/>
      <c r="G2593" s="160"/>
      <c r="H2593" s="160"/>
      <c r="I2593" s="160"/>
      <c r="J2593" s="160"/>
      <c r="K2593" s="160"/>
      <c r="L2593" s="160" t="str">
        <f t="shared" ca="1" si="21"/>
        <v>Script 1</v>
      </c>
      <c r="M2593" s="161"/>
      <c r="N2593" s="150"/>
      <c r="O2593" s="150"/>
      <c r="P2593" s="150"/>
      <c r="Q2593" s="150"/>
      <c r="R2593" s="150"/>
      <c r="S2593" s="150"/>
      <c r="T2593" s="150"/>
      <c r="U2593" s="150"/>
      <c r="V2593" s="150"/>
      <c r="W2593" s="150"/>
      <c r="X2593" s="150"/>
      <c r="Y2593" s="150"/>
      <c r="Z2593" s="150"/>
      <c r="AA2593" s="150"/>
    </row>
    <row r="2594" spans="1:27" ht="12.75">
      <c r="A2594" s="150"/>
      <c r="B2594" s="158">
        <f t="shared" si="20"/>
        <v>2586</v>
      </c>
      <c r="C2594" s="159" t="str">
        <f ca="1">IFERROR(__xludf.DUMMYFUNCTION("""COMPUTED_VALUE"""),"Wardina Zalia")</f>
        <v>Wardina Zalia</v>
      </c>
      <c r="D2594" s="160" t="str">
        <f ca="1">IFERROR(__xludf.DUMMYFUNCTION("""COMPUTED_VALUE"""),"Jul 5, 2024")</f>
        <v>Jul 5, 2024</v>
      </c>
      <c r="E2594" s="160" t="str">
        <f ca="1">IFERROR(__xludf.DUMMYFUNCTION("""COMPUTED_VALUE"""),"Script 1")</f>
        <v>Script 1</v>
      </c>
      <c r="F2594" s="160"/>
      <c r="G2594" s="160"/>
      <c r="H2594" s="160"/>
      <c r="I2594" s="160"/>
      <c r="J2594" s="160"/>
      <c r="K2594" s="160"/>
      <c r="L2594" s="160" t="str">
        <f t="shared" ca="1" si="21"/>
        <v>Script 1</v>
      </c>
      <c r="M2594" s="161"/>
      <c r="N2594" s="150"/>
      <c r="O2594" s="150"/>
      <c r="P2594" s="150"/>
      <c r="Q2594" s="150"/>
      <c r="R2594" s="150"/>
      <c r="S2594" s="150"/>
      <c r="T2594" s="150"/>
      <c r="U2594" s="150"/>
      <c r="V2594" s="150"/>
      <c r="W2594" s="150"/>
      <c r="X2594" s="150"/>
      <c r="Y2594" s="150"/>
      <c r="Z2594" s="150"/>
      <c r="AA2594" s="150"/>
    </row>
    <row r="2595" spans="1:27" ht="12.75">
      <c r="A2595" s="150"/>
      <c r="B2595" s="158">
        <f t="shared" si="20"/>
        <v>2587</v>
      </c>
      <c r="C2595" s="159" t="str">
        <f ca="1">IFERROR(__xludf.DUMMYFUNCTION("""COMPUTED_VALUE"""),"Arifah Eliyana")</f>
        <v>Arifah Eliyana</v>
      </c>
      <c r="D2595" s="160" t="str">
        <f ca="1">IFERROR(__xludf.DUMMYFUNCTION("""COMPUTED_VALUE"""),"Jul 5, 2024")</f>
        <v>Jul 5, 2024</v>
      </c>
      <c r="E2595" s="160" t="str">
        <f ca="1">IFERROR(__xludf.DUMMYFUNCTION("""COMPUTED_VALUE"""),"Script 1")</f>
        <v>Script 1</v>
      </c>
      <c r="F2595" s="160"/>
      <c r="G2595" s="160"/>
      <c r="H2595" s="160"/>
      <c r="I2595" s="160"/>
      <c r="J2595" s="160"/>
      <c r="K2595" s="160"/>
      <c r="L2595" s="160" t="str">
        <f t="shared" ca="1" si="21"/>
        <v>Script 1</v>
      </c>
      <c r="M2595" s="161"/>
      <c r="N2595" s="150"/>
      <c r="O2595" s="150"/>
      <c r="P2595" s="150"/>
      <c r="Q2595" s="150"/>
      <c r="R2595" s="150"/>
      <c r="S2595" s="150"/>
      <c r="T2595" s="150"/>
      <c r="U2595" s="150"/>
      <c r="V2595" s="150"/>
      <c r="W2595" s="150"/>
      <c r="X2595" s="150"/>
      <c r="Y2595" s="150"/>
      <c r="Z2595" s="150"/>
      <c r="AA2595" s="150"/>
    </row>
    <row r="2596" spans="1:27" ht="12.75">
      <c r="A2596" s="150"/>
      <c r="B2596" s="158">
        <f t="shared" si="20"/>
        <v>2588</v>
      </c>
      <c r="C2596" s="159" t="str">
        <f ca="1">IFERROR(__xludf.DUMMYFUNCTION("""COMPUTED_VALUE"""),"Putri Anis Nadia")</f>
        <v>Putri Anis Nadia</v>
      </c>
      <c r="D2596" s="160" t="str">
        <f ca="1">IFERROR(__xludf.DUMMYFUNCTION("""COMPUTED_VALUE"""),"Jul 5, 2024")</f>
        <v>Jul 5, 2024</v>
      </c>
      <c r="E2596" s="160" t="str">
        <f ca="1">IFERROR(__xludf.DUMMYFUNCTION("""COMPUTED_VALUE"""),"Script 1")</f>
        <v>Script 1</v>
      </c>
      <c r="F2596" s="160"/>
      <c r="G2596" s="160"/>
      <c r="H2596" s="160"/>
      <c r="I2596" s="160"/>
      <c r="J2596" s="160"/>
      <c r="K2596" s="160"/>
      <c r="L2596" s="160" t="str">
        <f t="shared" ca="1" si="21"/>
        <v>Script 1</v>
      </c>
      <c r="M2596" s="161"/>
      <c r="N2596" s="150"/>
      <c r="O2596" s="150"/>
      <c r="P2596" s="150"/>
      <c r="Q2596" s="150"/>
      <c r="R2596" s="150"/>
      <c r="S2596" s="150"/>
      <c r="T2596" s="150"/>
      <c r="U2596" s="150"/>
      <c r="V2596" s="150"/>
      <c r="W2596" s="150"/>
      <c r="X2596" s="150"/>
      <c r="Y2596" s="150"/>
      <c r="Z2596" s="150"/>
      <c r="AA2596" s="150"/>
    </row>
    <row r="2597" spans="1:27" ht="12.75">
      <c r="A2597" s="150"/>
      <c r="B2597" s="158">
        <f t="shared" si="20"/>
        <v>2589</v>
      </c>
      <c r="C2597" s="159" t="str">
        <f ca="1">IFERROR(__xludf.DUMMYFUNCTION("""COMPUTED_VALUE"""),"Sheikh Muhammad Aiman Haiqal Bin Seh Abd Aziz")</f>
        <v>Sheikh Muhammad Aiman Haiqal Bin Seh Abd Aziz</v>
      </c>
      <c r="D2597" s="160" t="str">
        <f ca="1">IFERROR(__xludf.DUMMYFUNCTION("""COMPUTED_VALUE"""),"Jul 5, 2024")</f>
        <v>Jul 5, 2024</v>
      </c>
      <c r="E2597" s="160" t="str">
        <f ca="1">IFERROR(__xludf.DUMMYFUNCTION("""COMPUTED_VALUE"""),"Script 1")</f>
        <v>Script 1</v>
      </c>
      <c r="F2597" s="160"/>
      <c r="G2597" s="160"/>
      <c r="H2597" s="160"/>
      <c r="I2597" s="160"/>
      <c r="J2597" s="160"/>
      <c r="K2597" s="160"/>
      <c r="L2597" s="160" t="str">
        <f t="shared" ca="1" si="21"/>
        <v>Script 1</v>
      </c>
      <c r="M2597" s="161"/>
      <c r="N2597" s="150"/>
      <c r="O2597" s="150"/>
      <c r="P2597" s="150"/>
      <c r="Q2597" s="150"/>
      <c r="R2597" s="150"/>
      <c r="S2597" s="150"/>
      <c r="T2597" s="150"/>
      <c r="U2597" s="150"/>
      <c r="V2597" s="150"/>
      <c r="W2597" s="150"/>
      <c r="X2597" s="150"/>
      <c r="Y2597" s="150"/>
      <c r="Z2597" s="150"/>
      <c r="AA2597" s="150"/>
    </row>
    <row r="2598" spans="1:27" ht="12.75">
      <c r="A2598" s="150"/>
      <c r="B2598" s="158">
        <f t="shared" si="20"/>
        <v>2590</v>
      </c>
      <c r="C2598" s="159" t="str">
        <f ca="1">IFERROR(__xludf.DUMMYFUNCTION("""COMPUTED_VALUE"""),"NURUL HUDA AWALUDIN")</f>
        <v>NURUL HUDA AWALUDIN</v>
      </c>
      <c r="D2598" s="160" t="str">
        <f ca="1">IFERROR(__xludf.DUMMYFUNCTION("""COMPUTED_VALUE"""),"Jul 4, 2024")</f>
        <v>Jul 4, 2024</v>
      </c>
      <c r="E2598" s="160" t="str">
        <f ca="1">IFERROR(__xludf.DUMMYFUNCTION("""COMPUTED_VALUE"""),"Script 1")</f>
        <v>Script 1</v>
      </c>
      <c r="F2598" s="160"/>
      <c r="G2598" s="160"/>
      <c r="H2598" s="160"/>
      <c r="I2598" s="160"/>
      <c r="J2598" s="160"/>
      <c r="K2598" s="160"/>
      <c r="L2598" s="160" t="str">
        <f t="shared" ca="1" si="21"/>
        <v>Script 1</v>
      </c>
      <c r="M2598" s="161"/>
      <c r="N2598" s="150"/>
      <c r="O2598" s="150"/>
      <c r="P2598" s="150"/>
      <c r="Q2598" s="150"/>
      <c r="R2598" s="150"/>
      <c r="S2598" s="150"/>
      <c r="T2598" s="150"/>
      <c r="U2598" s="150"/>
      <c r="V2598" s="150"/>
      <c r="W2598" s="150"/>
      <c r="X2598" s="150"/>
      <c r="Y2598" s="150"/>
      <c r="Z2598" s="150"/>
      <c r="AA2598" s="150"/>
    </row>
    <row r="2599" spans="1:27" ht="12.75">
      <c r="A2599" s="150"/>
      <c r="B2599" s="158">
        <f t="shared" si="20"/>
        <v>2591</v>
      </c>
      <c r="C2599" s="159" t="str">
        <f ca="1">IFERROR(__xludf.DUMMYFUNCTION("""COMPUTED_VALUE"""),"Sufia Zulaikha")</f>
        <v>Sufia Zulaikha</v>
      </c>
      <c r="D2599" s="160" t="str">
        <f ca="1">IFERROR(__xludf.DUMMYFUNCTION("""COMPUTED_VALUE"""),"Jul 4, 2024")</f>
        <v>Jul 4, 2024</v>
      </c>
      <c r="E2599" s="160" t="str">
        <f ca="1">IFERROR(__xludf.DUMMYFUNCTION("""COMPUTED_VALUE"""),"Script 1")</f>
        <v>Script 1</v>
      </c>
      <c r="F2599" s="160"/>
      <c r="G2599" s="160"/>
      <c r="H2599" s="160"/>
      <c r="I2599" s="160"/>
      <c r="J2599" s="160"/>
      <c r="K2599" s="160"/>
      <c r="L2599" s="160" t="str">
        <f t="shared" ca="1" si="21"/>
        <v>Script 1</v>
      </c>
      <c r="M2599" s="161"/>
      <c r="N2599" s="150"/>
      <c r="O2599" s="150"/>
      <c r="P2599" s="150"/>
      <c r="Q2599" s="150"/>
      <c r="R2599" s="150"/>
      <c r="S2599" s="150"/>
      <c r="T2599" s="150"/>
      <c r="U2599" s="150"/>
      <c r="V2599" s="150"/>
      <c r="W2599" s="150"/>
      <c r="X2599" s="150"/>
      <c r="Y2599" s="150"/>
      <c r="Z2599" s="150"/>
      <c r="AA2599" s="150"/>
    </row>
    <row r="2600" spans="1:27" ht="12.75">
      <c r="A2600" s="150"/>
      <c r="B2600" s="158">
        <f t="shared" si="20"/>
        <v>2592</v>
      </c>
      <c r="C2600" s="159" t="str">
        <f ca="1">IFERROR(__xludf.DUMMYFUNCTION("""COMPUTED_VALUE"""),"QISTINA AISHA ABDUL SUKUR")</f>
        <v>QISTINA AISHA ABDUL SUKUR</v>
      </c>
      <c r="D2600" s="160" t="str">
        <f ca="1">IFERROR(__xludf.DUMMYFUNCTION("""COMPUTED_VALUE"""),"Jul 4, 2024")</f>
        <v>Jul 4, 2024</v>
      </c>
      <c r="E2600" s="160" t="str">
        <f ca="1">IFERROR(__xludf.DUMMYFUNCTION("""COMPUTED_VALUE"""),"Script 1")</f>
        <v>Script 1</v>
      </c>
      <c r="F2600" s="160"/>
      <c r="G2600" s="160"/>
      <c r="H2600" s="160"/>
      <c r="I2600" s="160"/>
      <c r="J2600" s="160"/>
      <c r="K2600" s="160"/>
      <c r="L2600" s="160" t="str">
        <f t="shared" ca="1" si="21"/>
        <v>Script 1</v>
      </c>
      <c r="M2600" s="161"/>
      <c r="N2600" s="150"/>
      <c r="O2600" s="150"/>
      <c r="P2600" s="150"/>
      <c r="Q2600" s="150"/>
      <c r="R2600" s="150"/>
      <c r="S2600" s="150"/>
      <c r="T2600" s="150"/>
      <c r="U2600" s="150"/>
      <c r="V2600" s="150"/>
      <c r="W2600" s="150"/>
      <c r="X2600" s="150"/>
      <c r="Y2600" s="150"/>
      <c r="Z2600" s="150"/>
      <c r="AA2600" s="150"/>
    </row>
    <row r="2601" spans="1:27" ht="12.75">
      <c r="A2601" s="150"/>
      <c r="B2601" s="158">
        <f t="shared" si="20"/>
        <v>2593</v>
      </c>
      <c r="C2601" s="159" t="str">
        <f ca="1">IFERROR(__xludf.DUMMYFUNCTION("""COMPUTED_VALUE"""),"Nurul Hannani Ismail")</f>
        <v>Nurul Hannani Ismail</v>
      </c>
      <c r="D2601" s="160" t="str">
        <f ca="1">IFERROR(__xludf.DUMMYFUNCTION("""COMPUTED_VALUE"""),"Jul 4, 2024")</f>
        <v>Jul 4, 2024</v>
      </c>
      <c r="E2601" s="160" t="str">
        <f ca="1">IFERROR(__xludf.DUMMYFUNCTION("""COMPUTED_VALUE"""),"Script 1")</f>
        <v>Script 1</v>
      </c>
      <c r="F2601" s="160"/>
      <c r="G2601" s="160"/>
      <c r="H2601" s="160"/>
      <c r="I2601" s="160"/>
      <c r="J2601" s="160"/>
      <c r="K2601" s="160"/>
      <c r="L2601" s="160" t="str">
        <f t="shared" ca="1" si="21"/>
        <v>Script 1</v>
      </c>
      <c r="M2601" s="161"/>
      <c r="N2601" s="150"/>
      <c r="O2601" s="150"/>
      <c r="P2601" s="150"/>
      <c r="Q2601" s="150"/>
      <c r="R2601" s="150"/>
      <c r="S2601" s="150"/>
      <c r="T2601" s="150"/>
      <c r="U2601" s="150"/>
      <c r="V2601" s="150"/>
      <c r="W2601" s="150"/>
      <c r="X2601" s="150"/>
      <c r="Y2601" s="150"/>
      <c r="Z2601" s="150"/>
      <c r="AA2601" s="150"/>
    </row>
    <row r="2602" spans="1:27" ht="12.75">
      <c r="A2602" s="150"/>
      <c r="B2602" s="158">
        <f t="shared" si="20"/>
        <v>2594</v>
      </c>
      <c r="C2602" s="159" t="str">
        <f ca="1">IFERROR(__xludf.DUMMYFUNCTION("""COMPUTED_VALUE"""),"Nabila Husna Mohd Fazli")</f>
        <v>Nabila Husna Mohd Fazli</v>
      </c>
      <c r="D2602" s="160" t="str">
        <f ca="1">IFERROR(__xludf.DUMMYFUNCTION("""COMPUTED_VALUE"""),"Jul 4, 2024")</f>
        <v>Jul 4, 2024</v>
      </c>
      <c r="E2602" s="160" t="str">
        <f ca="1">IFERROR(__xludf.DUMMYFUNCTION("""COMPUTED_VALUE"""),"Script 1")</f>
        <v>Script 1</v>
      </c>
      <c r="F2602" s="160"/>
      <c r="G2602" s="160"/>
      <c r="H2602" s="160"/>
      <c r="I2602" s="160"/>
      <c r="J2602" s="160"/>
      <c r="K2602" s="160"/>
      <c r="L2602" s="160" t="str">
        <f t="shared" ca="1" si="21"/>
        <v>Script 1</v>
      </c>
      <c r="M2602" s="161"/>
      <c r="N2602" s="150"/>
      <c r="O2602" s="150"/>
      <c r="P2602" s="150"/>
      <c r="Q2602" s="150"/>
      <c r="R2602" s="150"/>
      <c r="S2602" s="150"/>
      <c r="T2602" s="150"/>
      <c r="U2602" s="150"/>
      <c r="V2602" s="150"/>
      <c r="W2602" s="150"/>
      <c r="X2602" s="150"/>
      <c r="Y2602" s="150"/>
      <c r="Z2602" s="150"/>
      <c r="AA2602" s="150"/>
    </row>
    <row r="2603" spans="1:27" ht="12.75">
      <c r="A2603" s="150"/>
      <c r="B2603" s="158">
        <f t="shared" si="20"/>
        <v>2595</v>
      </c>
      <c r="C2603" s="159" t="str">
        <f ca="1">IFERROR(__xludf.DUMMYFUNCTION("""COMPUTED_VALUE"""),"Mira Kadri")</f>
        <v>Mira Kadri</v>
      </c>
      <c r="D2603" s="160" t="str">
        <f ca="1">IFERROR(__xludf.DUMMYFUNCTION("""COMPUTED_VALUE"""),"Jul 4, 2024")</f>
        <v>Jul 4, 2024</v>
      </c>
      <c r="E2603" s="160" t="str">
        <f ca="1">IFERROR(__xludf.DUMMYFUNCTION("""COMPUTED_VALUE"""),"Script 1")</f>
        <v>Script 1</v>
      </c>
      <c r="F2603" s="160"/>
      <c r="G2603" s="160"/>
      <c r="H2603" s="160"/>
      <c r="I2603" s="160"/>
      <c r="J2603" s="160"/>
      <c r="K2603" s="160"/>
      <c r="L2603" s="160" t="str">
        <f t="shared" ca="1" si="21"/>
        <v>Script 1</v>
      </c>
      <c r="M2603" s="161"/>
      <c r="N2603" s="150"/>
      <c r="O2603" s="150"/>
      <c r="P2603" s="150"/>
      <c r="Q2603" s="150"/>
      <c r="R2603" s="150"/>
      <c r="S2603" s="150"/>
      <c r="T2603" s="150"/>
      <c r="U2603" s="150"/>
      <c r="V2603" s="150"/>
      <c r="W2603" s="150"/>
      <c r="X2603" s="150"/>
      <c r="Y2603" s="150"/>
      <c r="Z2603" s="150"/>
      <c r="AA2603" s="150"/>
    </row>
    <row r="2604" spans="1:27" ht="12.75">
      <c r="A2604" s="150"/>
      <c r="B2604" s="158">
        <f t="shared" si="20"/>
        <v>2596</v>
      </c>
      <c r="C2604" s="159" t="str">
        <f ca="1">IFERROR(__xludf.DUMMYFUNCTION("""COMPUTED_VALUE"""),"Allifah Ajrina")</f>
        <v>Allifah Ajrina</v>
      </c>
      <c r="D2604" s="160" t="str">
        <f ca="1">IFERROR(__xludf.DUMMYFUNCTION("""COMPUTED_VALUE"""),"Jul 4, 2024")</f>
        <v>Jul 4, 2024</v>
      </c>
      <c r="E2604" s="160" t="str">
        <f ca="1">IFERROR(__xludf.DUMMYFUNCTION("""COMPUTED_VALUE"""),"Script 1")</f>
        <v>Script 1</v>
      </c>
      <c r="F2604" s="160"/>
      <c r="G2604" s="160"/>
      <c r="H2604" s="160"/>
      <c r="I2604" s="160"/>
      <c r="J2604" s="160"/>
      <c r="K2604" s="160"/>
      <c r="L2604" s="160" t="str">
        <f t="shared" ca="1" si="21"/>
        <v>Script 1</v>
      </c>
      <c r="M2604" s="161"/>
      <c r="N2604" s="150"/>
      <c r="O2604" s="150"/>
      <c r="P2604" s="150"/>
      <c r="Q2604" s="150"/>
      <c r="R2604" s="150"/>
      <c r="S2604" s="150"/>
      <c r="T2604" s="150"/>
      <c r="U2604" s="150"/>
      <c r="V2604" s="150"/>
      <c r="W2604" s="150"/>
      <c r="X2604" s="150"/>
      <c r="Y2604" s="150"/>
      <c r="Z2604" s="150"/>
      <c r="AA2604" s="150"/>
    </row>
    <row r="2605" spans="1:27" ht="12.75">
      <c r="A2605" s="150"/>
      <c r="B2605" s="158">
        <f t="shared" si="20"/>
        <v>2597</v>
      </c>
      <c r="C2605" s="159" t="str">
        <f ca="1">IFERROR(__xludf.DUMMYFUNCTION("""COMPUTED_VALUE"""),"Afifah Roznan")</f>
        <v>Afifah Roznan</v>
      </c>
      <c r="D2605" s="160" t="str">
        <f ca="1">IFERROR(__xludf.DUMMYFUNCTION("""COMPUTED_VALUE"""),"Jul 4, 2024")</f>
        <v>Jul 4, 2024</v>
      </c>
      <c r="E2605" s="160" t="str">
        <f ca="1">IFERROR(__xludf.DUMMYFUNCTION("""COMPUTED_VALUE"""),"Script 1")</f>
        <v>Script 1</v>
      </c>
      <c r="F2605" s="160"/>
      <c r="G2605" s="160"/>
      <c r="H2605" s="160"/>
      <c r="I2605" s="160"/>
      <c r="J2605" s="160"/>
      <c r="K2605" s="160"/>
      <c r="L2605" s="160" t="str">
        <f t="shared" ca="1" si="21"/>
        <v>Script 1</v>
      </c>
      <c r="M2605" s="161"/>
      <c r="N2605" s="150"/>
      <c r="O2605" s="150"/>
      <c r="P2605" s="150"/>
      <c r="Q2605" s="150"/>
      <c r="R2605" s="150"/>
      <c r="S2605" s="150"/>
      <c r="T2605" s="150"/>
      <c r="U2605" s="150"/>
      <c r="V2605" s="150"/>
      <c r="W2605" s="150"/>
      <c r="X2605" s="150"/>
      <c r="Y2605" s="150"/>
      <c r="Z2605" s="150"/>
      <c r="AA2605" s="150"/>
    </row>
    <row r="2606" spans="1:27" ht="12.75">
      <c r="A2606" s="150"/>
      <c r="B2606" s="158">
        <f t="shared" si="20"/>
        <v>2598</v>
      </c>
      <c r="C2606" s="159" t="str">
        <f ca="1">IFERROR(__xludf.DUMMYFUNCTION("""COMPUTED_VALUE"""),"Haziq Hamdi")</f>
        <v>Haziq Hamdi</v>
      </c>
      <c r="D2606" s="160" t="str">
        <f ca="1">IFERROR(__xludf.DUMMYFUNCTION("""COMPUTED_VALUE"""),"Jul 4, 2024")</f>
        <v>Jul 4, 2024</v>
      </c>
      <c r="E2606" s="160" t="str">
        <f ca="1">IFERROR(__xludf.DUMMYFUNCTION("""COMPUTED_VALUE"""),"Script 1")</f>
        <v>Script 1</v>
      </c>
      <c r="F2606" s="160"/>
      <c r="G2606" s="160"/>
      <c r="H2606" s="160"/>
      <c r="I2606" s="160"/>
      <c r="J2606" s="160"/>
      <c r="K2606" s="160"/>
      <c r="L2606" s="160" t="str">
        <f t="shared" ca="1" si="21"/>
        <v>Script 1</v>
      </c>
      <c r="M2606" s="161"/>
      <c r="N2606" s="150"/>
      <c r="O2606" s="150"/>
      <c r="P2606" s="150"/>
      <c r="Q2606" s="150"/>
      <c r="R2606" s="150"/>
      <c r="S2606" s="150"/>
      <c r="T2606" s="150"/>
      <c r="U2606" s="150"/>
      <c r="V2606" s="150"/>
      <c r="W2606" s="150"/>
      <c r="X2606" s="150"/>
      <c r="Y2606" s="150"/>
      <c r="Z2606" s="150"/>
      <c r="AA2606" s="150"/>
    </row>
    <row r="2607" spans="1:27" ht="12.75">
      <c r="A2607" s="150"/>
      <c r="B2607" s="158">
        <f t="shared" si="20"/>
        <v>2599</v>
      </c>
      <c r="C2607" s="159" t="str">
        <f ca="1">IFERROR(__xludf.DUMMYFUNCTION("""COMPUTED_VALUE"""),"Maslinda Kamsiakim")</f>
        <v>Maslinda Kamsiakim</v>
      </c>
      <c r="D2607" s="160" t="str">
        <f ca="1">IFERROR(__xludf.DUMMYFUNCTION("""COMPUTED_VALUE"""),"Jul 4, 2024")</f>
        <v>Jul 4, 2024</v>
      </c>
      <c r="E2607" s="160" t="str">
        <f ca="1">IFERROR(__xludf.DUMMYFUNCTION("""COMPUTED_VALUE"""),"Script 1")</f>
        <v>Script 1</v>
      </c>
      <c r="F2607" s="160"/>
      <c r="G2607" s="160"/>
      <c r="H2607" s="160"/>
      <c r="I2607" s="160"/>
      <c r="J2607" s="160"/>
      <c r="K2607" s="160"/>
      <c r="L2607" s="160" t="str">
        <f t="shared" ca="1" si="21"/>
        <v>Script 1</v>
      </c>
      <c r="M2607" s="161"/>
      <c r="N2607" s="150"/>
      <c r="O2607" s="150"/>
      <c r="P2607" s="150"/>
      <c r="Q2607" s="150"/>
      <c r="R2607" s="150"/>
      <c r="S2607" s="150"/>
      <c r="T2607" s="150"/>
      <c r="U2607" s="150"/>
      <c r="V2607" s="150"/>
      <c r="W2607" s="150"/>
      <c r="X2607" s="150"/>
      <c r="Y2607" s="150"/>
      <c r="Z2607" s="150"/>
      <c r="AA2607" s="150"/>
    </row>
    <row r="2608" spans="1:27" ht="12.75">
      <c r="A2608" s="150"/>
      <c r="B2608" s="158">
        <f t="shared" si="20"/>
        <v>2600</v>
      </c>
      <c r="C2608" s="159" t="str">
        <f ca="1">IFERROR(__xludf.DUMMYFUNCTION("""COMPUTED_VALUE"""),"Afiqah Akma")</f>
        <v>Afiqah Akma</v>
      </c>
      <c r="D2608" s="160" t="str">
        <f ca="1">IFERROR(__xludf.DUMMYFUNCTION("""COMPUTED_VALUE"""),"Jul 4, 2024")</f>
        <v>Jul 4, 2024</v>
      </c>
      <c r="E2608" s="160" t="str">
        <f ca="1">IFERROR(__xludf.DUMMYFUNCTION("""COMPUTED_VALUE"""),"Script 1")</f>
        <v>Script 1</v>
      </c>
      <c r="F2608" s="160"/>
      <c r="G2608" s="160"/>
      <c r="H2608" s="160"/>
      <c r="I2608" s="160"/>
      <c r="J2608" s="160"/>
      <c r="K2608" s="160"/>
      <c r="L2608" s="160" t="str">
        <f t="shared" ca="1" si="21"/>
        <v>Script 1</v>
      </c>
      <c r="M2608" s="161"/>
      <c r="N2608" s="150"/>
      <c r="O2608" s="150"/>
      <c r="P2608" s="150"/>
      <c r="Q2608" s="150"/>
      <c r="R2608" s="150"/>
      <c r="S2608" s="150"/>
      <c r="T2608" s="150"/>
      <c r="U2608" s="150"/>
      <c r="V2608" s="150"/>
      <c r="W2608" s="150"/>
      <c r="X2608" s="150"/>
      <c r="Y2608" s="150"/>
      <c r="Z2608" s="150"/>
      <c r="AA2608" s="150"/>
    </row>
    <row r="2609" spans="1:27" ht="12.75">
      <c r="A2609" s="150"/>
      <c r="B2609" s="158">
        <f t="shared" si="20"/>
        <v>2601</v>
      </c>
      <c r="C2609" s="159" t="str">
        <f ca="1">IFERROR(__xludf.DUMMYFUNCTION("""COMPUTED_VALUE"""),"Iqlia HK")</f>
        <v>Iqlia HK</v>
      </c>
      <c r="D2609" s="160" t="str">
        <f ca="1">IFERROR(__xludf.DUMMYFUNCTION("""COMPUTED_VALUE"""),"Jul 4, 2024")</f>
        <v>Jul 4, 2024</v>
      </c>
      <c r="E2609" s="160" t="str">
        <f ca="1">IFERROR(__xludf.DUMMYFUNCTION("""COMPUTED_VALUE"""),"Script 1")</f>
        <v>Script 1</v>
      </c>
      <c r="F2609" s="160"/>
      <c r="G2609" s="160"/>
      <c r="H2609" s="160"/>
      <c r="I2609" s="160"/>
      <c r="J2609" s="160"/>
      <c r="K2609" s="160"/>
      <c r="L2609" s="160" t="str">
        <f t="shared" ca="1" si="21"/>
        <v>Script 1</v>
      </c>
      <c r="M2609" s="161"/>
      <c r="N2609" s="150"/>
      <c r="O2609" s="150"/>
      <c r="P2609" s="150"/>
      <c r="Q2609" s="150"/>
      <c r="R2609" s="150"/>
      <c r="S2609" s="150"/>
      <c r="T2609" s="150"/>
      <c r="U2609" s="150"/>
      <c r="V2609" s="150"/>
      <c r="W2609" s="150"/>
      <c r="X2609" s="150"/>
      <c r="Y2609" s="150"/>
      <c r="Z2609" s="150"/>
      <c r="AA2609" s="150"/>
    </row>
    <row r="2610" spans="1:27" ht="12.75">
      <c r="A2610" s="150"/>
      <c r="B2610" s="158">
        <f t="shared" si="20"/>
        <v>2602</v>
      </c>
      <c r="C2610" s="159" t="str">
        <f ca="1">IFERROR(__xludf.DUMMYFUNCTION("""COMPUTED_VALUE"""),"Putri Aiman Najihah Megat Mudzaffar")</f>
        <v>Putri Aiman Najihah Megat Mudzaffar</v>
      </c>
      <c r="D2610" s="160" t="str">
        <f ca="1">IFERROR(__xludf.DUMMYFUNCTION("""COMPUTED_VALUE"""),"Jul 4, 2024")</f>
        <v>Jul 4, 2024</v>
      </c>
      <c r="E2610" s="160" t="str">
        <f ca="1">IFERROR(__xludf.DUMMYFUNCTION("""COMPUTED_VALUE"""),"Script 1")</f>
        <v>Script 1</v>
      </c>
      <c r="F2610" s="160"/>
      <c r="G2610" s="160"/>
      <c r="H2610" s="160"/>
      <c r="I2610" s="160"/>
      <c r="J2610" s="160"/>
      <c r="K2610" s="160"/>
      <c r="L2610" s="160" t="str">
        <f t="shared" ca="1" si="21"/>
        <v>Script 1</v>
      </c>
      <c r="M2610" s="161"/>
      <c r="N2610" s="150"/>
      <c r="O2610" s="150"/>
      <c r="P2610" s="150"/>
      <c r="Q2610" s="150"/>
      <c r="R2610" s="150"/>
      <c r="S2610" s="150"/>
      <c r="T2610" s="150"/>
      <c r="U2610" s="150"/>
      <c r="V2610" s="150"/>
      <c r="W2610" s="150"/>
      <c r="X2610" s="150"/>
      <c r="Y2610" s="150"/>
      <c r="Z2610" s="150"/>
      <c r="AA2610" s="150"/>
    </row>
    <row r="2611" spans="1:27" ht="12.75">
      <c r="A2611" s="150"/>
      <c r="B2611" s="158">
        <f t="shared" si="20"/>
        <v>2603</v>
      </c>
      <c r="C2611" s="159" t="str">
        <f ca="1">IFERROR(__xludf.DUMMYFUNCTION("""COMPUTED_VALUE"""),"Hasnisha Ladeheng")</f>
        <v>Hasnisha Ladeheng</v>
      </c>
      <c r="D2611" s="160" t="str">
        <f ca="1">IFERROR(__xludf.DUMMYFUNCTION("""COMPUTED_VALUE"""),"Jul 4, 2024")</f>
        <v>Jul 4, 2024</v>
      </c>
      <c r="E2611" s="160" t="str">
        <f ca="1">IFERROR(__xludf.DUMMYFUNCTION("""COMPUTED_VALUE"""),"Script 1")</f>
        <v>Script 1</v>
      </c>
      <c r="F2611" s="160"/>
      <c r="G2611" s="160"/>
      <c r="H2611" s="160"/>
      <c r="I2611" s="160"/>
      <c r="J2611" s="160"/>
      <c r="K2611" s="160"/>
      <c r="L2611" s="160" t="str">
        <f t="shared" ca="1" si="21"/>
        <v>Script 1</v>
      </c>
      <c r="M2611" s="161"/>
      <c r="N2611" s="150"/>
      <c r="O2611" s="150"/>
      <c r="P2611" s="150"/>
      <c r="Q2611" s="150"/>
      <c r="R2611" s="150"/>
      <c r="S2611" s="150"/>
      <c r="T2611" s="150"/>
      <c r="U2611" s="150"/>
      <c r="V2611" s="150"/>
      <c r="W2611" s="150"/>
      <c r="X2611" s="150"/>
      <c r="Y2611" s="150"/>
      <c r="Z2611" s="150"/>
      <c r="AA2611" s="150"/>
    </row>
    <row r="2612" spans="1:27" ht="12.75">
      <c r="A2612" s="150"/>
      <c r="B2612" s="158">
        <f t="shared" si="20"/>
        <v>2604</v>
      </c>
      <c r="C2612" s="159" t="str">
        <f ca="1">IFERROR(__xludf.DUMMYFUNCTION("""COMPUTED_VALUE"""),"Diana Mustaffa")</f>
        <v>Diana Mustaffa</v>
      </c>
      <c r="D2612" s="160" t="str">
        <f ca="1">IFERROR(__xludf.DUMMYFUNCTION("""COMPUTED_VALUE"""),"Jul 3, 2024")</f>
        <v>Jul 3, 2024</v>
      </c>
      <c r="E2612" s="160" t="str">
        <f ca="1">IFERROR(__xludf.DUMMYFUNCTION("""COMPUTED_VALUE"""),"Script 1")</f>
        <v>Script 1</v>
      </c>
      <c r="F2612" s="160"/>
      <c r="G2612" s="160"/>
      <c r="H2612" s="160"/>
      <c r="I2612" s="160"/>
      <c r="J2612" s="160"/>
      <c r="K2612" s="160"/>
      <c r="L2612" s="160" t="str">
        <f t="shared" ca="1" si="21"/>
        <v>Script 1</v>
      </c>
      <c r="M2612" s="161"/>
      <c r="N2612" s="150"/>
      <c r="O2612" s="150"/>
      <c r="P2612" s="150"/>
      <c r="Q2612" s="150"/>
      <c r="R2612" s="150"/>
      <c r="S2612" s="150"/>
      <c r="T2612" s="150"/>
      <c r="U2612" s="150"/>
      <c r="V2612" s="150"/>
      <c r="W2612" s="150"/>
      <c r="X2612" s="150"/>
      <c r="Y2612" s="150"/>
      <c r="Z2612" s="150"/>
      <c r="AA2612" s="150"/>
    </row>
    <row r="2613" spans="1:27" ht="12.75">
      <c r="A2613" s="150"/>
      <c r="B2613" s="158">
        <f t="shared" si="20"/>
        <v>2605</v>
      </c>
      <c r="C2613" s="159" t="str">
        <f ca="1">IFERROR(__xludf.DUMMYFUNCTION("""COMPUTED_VALUE"""),"Sarah Amalina Adli")</f>
        <v>Sarah Amalina Adli</v>
      </c>
      <c r="D2613" s="160" t="str">
        <f ca="1">IFERROR(__xludf.DUMMYFUNCTION("""COMPUTED_VALUE"""),"Jul 3, 2024")</f>
        <v>Jul 3, 2024</v>
      </c>
      <c r="E2613" s="160" t="str">
        <f ca="1">IFERROR(__xludf.DUMMYFUNCTION("""COMPUTED_VALUE"""),"Script 1")</f>
        <v>Script 1</v>
      </c>
      <c r="F2613" s="160"/>
      <c r="G2613" s="160"/>
      <c r="H2613" s="160"/>
      <c r="I2613" s="160"/>
      <c r="J2613" s="160"/>
      <c r="K2613" s="160"/>
      <c r="L2613" s="160" t="str">
        <f t="shared" ca="1" si="21"/>
        <v>Script 1</v>
      </c>
      <c r="M2613" s="161"/>
      <c r="N2613" s="150"/>
      <c r="O2613" s="150"/>
      <c r="P2613" s="150"/>
      <c r="Q2613" s="150"/>
      <c r="R2613" s="150"/>
      <c r="S2613" s="150"/>
      <c r="T2613" s="150"/>
      <c r="U2613" s="150"/>
      <c r="V2613" s="150"/>
      <c r="W2613" s="150"/>
      <c r="X2613" s="150"/>
      <c r="Y2613" s="150"/>
      <c r="Z2613" s="150"/>
      <c r="AA2613" s="150"/>
    </row>
    <row r="2614" spans="1:27" ht="12.75">
      <c r="A2614" s="150"/>
      <c r="B2614" s="158">
        <f t="shared" si="20"/>
        <v>2606</v>
      </c>
      <c r="C2614" s="159" t="str">
        <f ca="1">IFERROR(__xludf.DUMMYFUNCTION("""COMPUTED_VALUE"""),"Shamsul AmriStatus is reachable")</f>
        <v>Shamsul AmriStatus is reachable</v>
      </c>
      <c r="D2614" s="160" t="str">
        <f ca="1">IFERROR(__xludf.DUMMYFUNCTION("""COMPUTED_VALUE"""),"Jul 3, 2024")</f>
        <v>Jul 3, 2024</v>
      </c>
      <c r="E2614" s="160" t="str">
        <f ca="1">IFERROR(__xludf.DUMMYFUNCTION("""COMPUTED_VALUE"""),"Script 1")</f>
        <v>Script 1</v>
      </c>
      <c r="F2614" s="160"/>
      <c r="G2614" s="160"/>
      <c r="H2614" s="160"/>
      <c r="I2614" s="160"/>
      <c r="J2614" s="160"/>
      <c r="K2614" s="160"/>
      <c r="L2614" s="160" t="str">
        <f t="shared" ca="1" si="21"/>
        <v>Script 1</v>
      </c>
      <c r="M2614" s="161"/>
      <c r="N2614" s="150"/>
      <c r="O2614" s="150"/>
      <c r="P2614" s="150"/>
      <c r="Q2614" s="150"/>
      <c r="R2614" s="150"/>
      <c r="S2614" s="150"/>
      <c r="T2614" s="150"/>
      <c r="U2614" s="150"/>
      <c r="V2614" s="150"/>
      <c r="W2614" s="150"/>
      <c r="X2614" s="150"/>
      <c r="Y2614" s="150"/>
      <c r="Z2614" s="150"/>
      <c r="AA2614" s="150"/>
    </row>
    <row r="2615" spans="1:27" ht="12.75">
      <c r="A2615" s="150"/>
      <c r="B2615" s="158">
        <f t="shared" si="20"/>
        <v>2607</v>
      </c>
      <c r="C2615" s="159" t="str">
        <f ca="1">IFERROR(__xludf.DUMMYFUNCTION("""COMPUTED_VALUE"""),"Nurul Syazwany Kamaluddin")</f>
        <v>Nurul Syazwany Kamaluddin</v>
      </c>
      <c r="D2615" s="160" t="str">
        <f ca="1">IFERROR(__xludf.DUMMYFUNCTION("""COMPUTED_VALUE"""),"Jul 3, 2024")</f>
        <v>Jul 3, 2024</v>
      </c>
      <c r="E2615" s="160" t="str">
        <f ca="1">IFERROR(__xludf.DUMMYFUNCTION("""COMPUTED_VALUE"""),"Script 1")</f>
        <v>Script 1</v>
      </c>
      <c r="F2615" s="160"/>
      <c r="G2615" s="160"/>
      <c r="H2615" s="160"/>
      <c r="I2615" s="160"/>
      <c r="J2615" s="160"/>
      <c r="K2615" s="160"/>
      <c r="L2615" s="160" t="str">
        <f t="shared" ca="1" si="21"/>
        <v>Script 1</v>
      </c>
      <c r="M2615" s="161"/>
      <c r="N2615" s="150"/>
      <c r="O2615" s="150"/>
      <c r="P2615" s="150"/>
      <c r="Q2615" s="150"/>
      <c r="R2615" s="150"/>
      <c r="S2615" s="150"/>
      <c r="T2615" s="150"/>
      <c r="U2615" s="150"/>
      <c r="V2615" s="150"/>
      <c r="W2615" s="150"/>
      <c r="X2615" s="150"/>
      <c r="Y2615" s="150"/>
      <c r="Z2615" s="150"/>
      <c r="AA2615" s="150"/>
    </row>
    <row r="2616" spans="1:27" ht="12.75">
      <c r="A2616" s="150"/>
      <c r="B2616" s="158">
        <f t="shared" si="20"/>
        <v>2608</v>
      </c>
      <c r="C2616" s="159" t="str">
        <f ca="1">IFERROR(__xludf.DUMMYFUNCTION("""COMPUTED_VALUE"""),"Farrah Najihah Saifuddin")</f>
        <v>Farrah Najihah Saifuddin</v>
      </c>
      <c r="D2616" s="160" t="str">
        <f ca="1">IFERROR(__xludf.DUMMYFUNCTION("""COMPUTED_VALUE"""),"Jul 3, 2024")</f>
        <v>Jul 3, 2024</v>
      </c>
      <c r="E2616" s="160" t="str">
        <f ca="1">IFERROR(__xludf.DUMMYFUNCTION("""COMPUTED_VALUE"""),"Script 1")</f>
        <v>Script 1</v>
      </c>
      <c r="F2616" s="160"/>
      <c r="G2616" s="160"/>
      <c r="H2616" s="160"/>
      <c r="I2616" s="160"/>
      <c r="J2616" s="160"/>
      <c r="K2616" s="160"/>
      <c r="L2616" s="160" t="str">
        <f t="shared" ca="1" si="21"/>
        <v>Script 1</v>
      </c>
      <c r="M2616" s="161"/>
      <c r="N2616" s="150"/>
      <c r="O2616" s="150"/>
      <c r="P2616" s="150"/>
      <c r="Q2616" s="150"/>
      <c r="R2616" s="150"/>
      <c r="S2616" s="150"/>
      <c r="T2616" s="150"/>
      <c r="U2616" s="150"/>
      <c r="V2616" s="150"/>
      <c r="W2616" s="150"/>
      <c r="X2616" s="150"/>
      <c r="Y2616" s="150"/>
      <c r="Z2616" s="150"/>
      <c r="AA2616" s="150"/>
    </row>
    <row r="2617" spans="1:27" ht="12.75">
      <c r="A2617" s="150"/>
      <c r="B2617" s="158">
        <f t="shared" si="20"/>
        <v>2609</v>
      </c>
      <c r="C2617" s="159" t="str">
        <f ca="1">IFERROR(__xludf.DUMMYFUNCTION("""COMPUTED_VALUE"""),"Ahmad Qutaibah Ahmad Azam")</f>
        <v>Ahmad Qutaibah Ahmad Azam</v>
      </c>
      <c r="D2617" s="160" t="str">
        <f ca="1">IFERROR(__xludf.DUMMYFUNCTION("""COMPUTED_VALUE"""),"Jul 3, 2024")</f>
        <v>Jul 3, 2024</v>
      </c>
      <c r="E2617" s="160" t="str">
        <f ca="1">IFERROR(__xludf.DUMMYFUNCTION("""COMPUTED_VALUE"""),"Script 1")</f>
        <v>Script 1</v>
      </c>
      <c r="F2617" s="160"/>
      <c r="G2617" s="160"/>
      <c r="H2617" s="160"/>
      <c r="I2617" s="160"/>
      <c r="J2617" s="160"/>
      <c r="K2617" s="160"/>
      <c r="L2617" s="160" t="str">
        <f t="shared" ca="1" si="21"/>
        <v>Script 1</v>
      </c>
      <c r="M2617" s="161"/>
      <c r="N2617" s="150"/>
      <c r="O2617" s="150"/>
      <c r="P2617" s="150"/>
      <c r="Q2617" s="150"/>
      <c r="R2617" s="150"/>
      <c r="S2617" s="150"/>
      <c r="T2617" s="150"/>
      <c r="U2617" s="150"/>
      <c r="V2617" s="150"/>
      <c r="W2617" s="150"/>
      <c r="X2617" s="150"/>
      <c r="Y2617" s="150"/>
      <c r="Z2617" s="150"/>
      <c r="AA2617" s="150"/>
    </row>
    <row r="2618" spans="1:27" ht="12.75">
      <c r="A2618" s="150"/>
      <c r="B2618" s="158">
        <f t="shared" si="20"/>
        <v>2610</v>
      </c>
      <c r="C2618" s="159" t="str">
        <f ca="1">IFERROR(__xludf.DUMMYFUNCTION("""COMPUTED_VALUE"""),"Nur Fatilah Mohd Shukri")</f>
        <v>Nur Fatilah Mohd Shukri</v>
      </c>
      <c r="D2618" s="160" t="str">
        <f ca="1">IFERROR(__xludf.DUMMYFUNCTION("""COMPUTED_VALUE"""),"Jul 3, 2024")</f>
        <v>Jul 3, 2024</v>
      </c>
      <c r="E2618" s="160" t="str">
        <f ca="1">IFERROR(__xludf.DUMMYFUNCTION("""COMPUTED_VALUE"""),"Script 1")</f>
        <v>Script 1</v>
      </c>
      <c r="F2618" s="160"/>
      <c r="G2618" s="160"/>
      <c r="H2618" s="160"/>
      <c r="I2618" s="160"/>
      <c r="J2618" s="160"/>
      <c r="K2618" s="160"/>
      <c r="L2618" s="160" t="str">
        <f t="shared" ca="1" si="21"/>
        <v>Script 1</v>
      </c>
      <c r="M2618" s="161"/>
      <c r="N2618" s="150"/>
      <c r="O2618" s="150"/>
      <c r="P2618" s="150"/>
      <c r="Q2618" s="150"/>
      <c r="R2618" s="150"/>
      <c r="S2618" s="150"/>
      <c r="T2618" s="150"/>
      <c r="U2618" s="150"/>
      <c r="V2618" s="150"/>
      <c r="W2618" s="150"/>
      <c r="X2618" s="150"/>
      <c r="Y2618" s="150"/>
      <c r="Z2618" s="150"/>
      <c r="AA2618" s="150"/>
    </row>
    <row r="2619" spans="1:27" ht="12.75">
      <c r="A2619" s="150"/>
      <c r="B2619" s="158">
        <f t="shared" si="20"/>
        <v>2611</v>
      </c>
      <c r="C2619" s="159" t="str">
        <f ca="1">IFERROR(__xludf.DUMMYFUNCTION("""COMPUTED_VALUE"""),"Siti Farida Haneem Binti Ab Rahim")</f>
        <v>Siti Farida Haneem Binti Ab Rahim</v>
      </c>
      <c r="D2619" s="160" t="str">
        <f ca="1">IFERROR(__xludf.DUMMYFUNCTION("""COMPUTED_VALUE"""),"Jul 3, 2024")</f>
        <v>Jul 3, 2024</v>
      </c>
      <c r="E2619" s="160" t="str">
        <f ca="1">IFERROR(__xludf.DUMMYFUNCTION("""COMPUTED_VALUE"""),"Script 1")</f>
        <v>Script 1</v>
      </c>
      <c r="F2619" s="160"/>
      <c r="G2619" s="160"/>
      <c r="H2619" s="160"/>
      <c r="I2619" s="160"/>
      <c r="J2619" s="160"/>
      <c r="K2619" s="160"/>
      <c r="L2619" s="160" t="str">
        <f t="shared" ca="1" si="21"/>
        <v>Script 1</v>
      </c>
      <c r="M2619" s="161"/>
      <c r="N2619" s="150"/>
      <c r="O2619" s="150"/>
      <c r="P2619" s="150"/>
      <c r="Q2619" s="150"/>
      <c r="R2619" s="150"/>
      <c r="S2619" s="150"/>
      <c r="T2619" s="150"/>
      <c r="U2619" s="150"/>
      <c r="V2619" s="150"/>
      <c r="W2619" s="150"/>
      <c r="X2619" s="150"/>
      <c r="Y2619" s="150"/>
      <c r="Z2619" s="150"/>
      <c r="AA2619" s="150"/>
    </row>
    <row r="2620" spans="1:27" ht="12.75">
      <c r="A2620" s="150"/>
      <c r="B2620" s="158">
        <f t="shared" si="20"/>
        <v>2612</v>
      </c>
      <c r="C2620" s="159" t="str">
        <f ca="1">IFERROR(__xludf.DUMMYFUNCTION("""COMPUTED_VALUE"""),"Syazana Adnan")</f>
        <v>Syazana Adnan</v>
      </c>
      <c r="D2620" s="160" t="str">
        <f ca="1">IFERROR(__xludf.DUMMYFUNCTION("""COMPUTED_VALUE"""),"Jul 3, 2024")</f>
        <v>Jul 3, 2024</v>
      </c>
      <c r="E2620" s="160" t="str">
        <f ca="1">IFERROR(__xludf.DUMMYFUNCTION("""COMPUTED_VALUE"""),"Script 1")</f>
        <v>Script 1</v>
      </c>
      <c r="F2620" s="160"/>
      <c r="G2620" s="160"/>
      <c r="H2620" s="160"/>
      <c r="I2620" s="160"/>
      <c r="J2620" s="160"/>
      <c r="K2620" s="160"/>
      <c r="L2620" s="160" t="str">
        <f t="shared" ca="1" si="21"/>
        <v>Script 1</v>
      </c>
      <c r="M2620" s="161"/>
      <c r="N2620" s="150"/>
      <c r="O2620" s="150"/>
      <c r="P2620" s="150"/>
      <c r="Q2620" s="150"/>
      <c r="R2620" s="150"/>
      <c r="S2620" s="150"/>
      <c r="T2620" s="150"/>
      <c r="U2620" s="150"/>
      <c r="V2620" s="150"/>
      <c r="W2620" s="150"/>
      <c r="X2620" s="150"/>
      <c r="Y2620" s="150"/>
      <c r="Z2620" s="150"/>
      <c r="AA2620" s="150"/>
    </row>
    <row r="2621" spans="1:27" ht="12.75">
      <c r="A2621" s="150"/>
      <c r="B2621" s="158">
        <f t="shared" si="20"/>
        <v>2613</v>
      </c>
      <c r="C2621" s="159" t="str">
        <f ca="1">IFERROR(__xludf.DUMMYFUNCTION("""COMPUTED_VALUE"""),"Anas Ridhwan Mohd Fauzi")</f>
        <v>Anas Ridhwan Mohd Fauzi</v>
      </c>
      <c r="D2621" s="160" t="str">
        <f ca="1">IFERROR(__xludf.DUMMYFUNCTION("""COMPUTED_VALUE"""),"Jul 3, 2024")</f>
        <v>Jul 3, 2024</v>
      </c>
      <c r="E2621" s="160" t="str">
        <f ca="1">IFERROR(__xludf.DUMMYFUNCTION("""COMPUTED_VALUE"""),"Script 1")</f>
        <v>Script 1</v>
      </c>
      <c r="F2621" s="160"/>
      <c r="G2621" s="160"/>
      <c r="H2621" s="160"/>
      <c r="I2621" s="160"/>
      <c r="J2621" s="160"/>
      <c r="K2621" s="160"/>
      <c r="L2621" s="160" t="str">
        <f t="shared" ca="1" si="21"/>
        <v>Script 1</v>
      </c>
      <c r="M2621" s="161"/>
      <c r="N2621" s="150"/>
      <c r="O2621" s="150"/>
      <c r="P2621" s="150"/>
      <c r="Q2621" s="150"/>
      <c r="R2621" s="150"/>
      <c r="S2621" s="150"/>
      <c r="T2621" s="150"/>
      <c r="U2621" s="150"/>
      <c r="V2621" s="150"/>
      <c r="W2621" s="150"/>
      <c r="X2621" s="150"/>
      <c r="Y2621" s="150"/>
      <c r="Z2621" s="150"/>
      <c r="AA2621" s="150"/>
    </row>
    <row r="2622" spans="1:27" ht="12.75">
      <c r="A2622" s="150"/>
      <c r="B2622" s="158">
        <f t="shared" si="20"/>
        <v>2614</v>
      </c>
      <c r="C2622" s="159" t="str">
        <f ca="1">IFERROR(__xludf.DUMMYFUNCTION("""COMPUTED_VALUE"""),"Mohamad Asraf Bin Mohamad Azam")</f>
        <v>Mohamad Asraf Bin Mohamad Azam</v>
      </c>
      <c r="D2622" s="160" t="str">
        <f ca="1">IFERROR(__xludf.DUMMYFUNCTION("""COMPUTED_VALUE"""),"Jul 3, 2024")</f>
        <v>Jul 3, 2024</v>
      </c>
      <c r="E2622" s="160" t="str">
        <f ca="1">IFERROR(__xludf.DUMMYFUNCTION("""COMPUTED_VALUE"""),"Script 1")</f>
        <v>Script 1</v>
      </c>
      <c r="F2622" s="160"/>
      <c r="G2622" s="160"/>
      <c r="H2622" s="160"/>
      <c r="I2622" s="160"/>
      <c r="J2622" s="160"/>
      <c r="K2622" s="160"/>
      <c r="L2622" s="160" t="str">
        <f t="shared" ca="1" si="21"/>
        <v>Script 1</v>
      </c>
      <c r="M2622" s="161"/>
      <c r="N2622" s="150"/>
      <c r="O2622" s="150"/>
      <c r="P2622" s="150"/>
      <c r="Q2622" s="150"/>
      <c r="R2622" s="150"/>
      <c r="S2622" s="150"/>
      <c r="T2622" s="150"/>
      <c r="U2622" s="150"/>
      <c r="V2622" s="150"/>
      <c r="W2622" s="150"/>
      <c r="X2622" s="150"/>
      <c r="Y2622" s="150"/>
      <c r="Z2622" s="150"/>
      <c r="AA2622" s="150"/>
    </row>
    <row r="2623" spans="1:27" ht="12.75">
      <c r="A2623" s="150"/>
      <c r="B2623" s="158">
        <f t="shared" si="20"/>
        <v>2615</v>
      </c>
      <c r="C2623" s="159" t="str">
        <f ca="1">IFERROR(__xludf.DUMMYFUNCTION("""COMPUTED_VALUE"""),"Nur Afiqah M. Rasit")</f>
        <v>Nur Afiqah M. Rasit</v>
      </c>
      <c r="D2623" s="160" t="str">
        <f ca="1">IFERROR(__xludf.DUMMYFUNCTION("""COMPUTED_VALUE"""),"Jul 2, 2024")</f>
        <v>Jul 2, 2024</v>
      </c>
      <c r="E2623" s="160" t="str">
        <f ca="1">IFERROR(__xludf.DUMMYFUNCTION("""COMPUTED_VALUE"""),"Script 1")</f>
        <v>Script 1</v>
      </c>
      <c r="F2623" s="160"/>
      <c r="G2623" s="160"/>
      <c r="H2623" s="160"/>
      <c r="I2623" s="160"/>
      <c r="J2623" s="160"/>
      <c r="K2623" s="160"/>
      <c r="L2623" s="160" t="str">
        <f t="shared" ca="1" si="21"/>
        <v>Script 1</v>
      </c>
      <c r="M2623" s="161"/>
      <c r="N2623" s="150"/>
      <c r="O2623" s="150"/>
      <c r="P2623" s="150"/>
      <c r="Q2623" s="150"/>
      <c r="R2623" s="150"/>
      <c r="S2623" s="150"/>
      <c r="T2623" s="150"/>
      <c r="U2623" s="150"/>
      <c r="V2623" s="150"/>
      <c r="W2623" s="150"/>
      <c r="X2623" s="150"/>
      <c r="Y2623" s="150"/>
      <c r="Z2623" s="150"/>
      <c r="AA2623" s="150"/>
    </row>
    <row r="2624" spans="1:27" ht="12.75">
      <c r="A2624" s="150"/>
      <c r="B2624" s="158">
        <f t="shared" si="20"/>
        <v>2616</v>
      </c>
      <c r="C2624" s="159" t="str">
        <f ca="1">IFERROR(__xludf.DUMMYFUNCTION("""COMPUTED_VALUE"""),"Qamar Zaki")</f>
        <v>Qamar Zaki</v>
      </c>
      <c r="D2624" s="160" t="str">
        <f ca="1">IFERROR(__xludf.DUMMYFUNCTION("""COMPUTED_VALUE"""),"Jul 2, 2024")</f>
        <v>Jul 2, 2024</v>
      </c>
      <c r="E2624" s="160" t="str">
        <f ca="1">IFERROR(__xludf.DUMMYFUNCTION("""COMPUTED_VALUE"""),"Script 1")</f>
        <v>Script 1</v>
      </c>
      <c r="F2624" s="160"/>
      <c r="G2624" s="160"/>
      <c r="H2624" s="160"/>
      <c r="I2624" s="160"/>
      <c r="J2624" s="160"/>
      <c r="K2624" s="160"/>
      <c r="L2624" s="160" t="str">
        <f t="shared" ca="1" si="21"/>
        <v>Script 1</v>
      </c>
      <c r="M2624" s="161"/>
      <c r="N2624" s="150"/>
      <c r="O2624" s="150"/>
      <c r="P2624" s="150"/>
      <c r="Q2624" s="150"/>
      <c r="R2624" s="150"/>
      <c r="S2624" s="150"/>
      <c r="T2624" s="150"/>
      <c r="U2624" s="150"/>
      <c r="V2624" s="150"/>
      <c r="W2624" s="150"/>
      <c r="X2624" s="150"/>
      <c r="Y2624" s="150"/>
      <c r="Z2624" s="150"/>
      <c r="AA2624" s="150"/>
    </row>
    <row r="2625" spans="1:27" ht="12.75">
      <c r="A2625" s="150"/>
      <c r="B2625" s="158">
        <f t="shared" si="20"/>
        <v>2617</v>
      </c>
      <c r="C2625" s="159" t="str">
        <f ca="1">IFERROR(__xludf.DUMMYFUNCTION("""COMPUTED_VALUE"""),"Iyad Mohamed")</f>
        <v>Iyad Mohamed</v>
      </c>
      <c r="D2625" s="160" t="str">
        <f ca="1">IFERROR(__xludf.DUMMYFUNCTION("""COMPUTED_VALUE"""),"Jul 2, 2024")</f>
        <v>Jul 2, 2024</v>
      </c>
      <c r="E2625" s="160" t="str">
        <f ca="1">IFERROR(__xludf.DUMMYFUNCTION("""COMPUTED_VALUE"""),"Script 1")</f>
        <v>Script 1</v>
      </c>
      <c r="F2625" s="160"/>
      <c r="G2625" s="160"/>
      <c r="H2625" s="160"/>
      <c r="I2625" s="160"/>
      <c r="J2625" s="160"/>
      <c r="K2625" s="160"/>
      <c r="L2625" s="160" t="str">
        <f t="shared" ca="1" si="21"/>
        <v>Script 1</v>
      </c>
      <c r="M2625" s="161"/>
      <c r="N2625" s="150"/>
      <c r="O2625" s="150"/>
      <c r="P2625" s="150"/>
      <c r="Q2625" s="150"/>
      <c r="R2625" s="150"/>
      <c r="S2625" s="150"/>
      <c r="T2625" s="150"/>
      <c r="U2625" s="150"/>
      <c r="V2625" s="150"/>
      <c r="W2625" s="150"/>
      <c r="X2625" s="150"/>
      <c r="Y2625" s="150"/>
      <c r="Z2625" s="150"/>
      <c r="AA2625" s="150"/>
    </row>
    <row r="2626" spans="1:27" ht="12.75">
      <c r="A2626" s="150"/>
      <c r="B2626" s="158">
        <f t="shared" si="20"/>
        <v>2618</v>
      </c>
      <c r="C2626" s="159" t="str">
        <f ca="1">IFERROR(__xludf.DUMMYFUNCTION("""COMPUTED_VALUE"""),"Nur Syafawati Mat Solleh")</f>
        <v>Nur Syafawati Mat Solleh</v>
      </c>
      <c r="D2626" s="160" t="str">
        <f ca="1">IFERROR(__xludf.DUMMYFUNCTION("""COMPUTED_VALUE"""),"Jul 2, 2024")</f>
        <v>Jul 2, 2024</v>
      </c>
      <c r="E2626" s="160" t="str">
        <f ca="1">IFERROR(__xludf.DUMMYFUNCTION("""COMPUTED_VALUE"""),"Script 1")</f>
        <v>Script 1</v>
      </c>
      <c r="F2626" s="160"/>
      <c r="G2626" s="160"/>
      <c r="H2626" s="160"/>
      <c r="I2626" s="160"/>
      <c r="J2626" s="160"/>
      <c r="K2626" s="160"/>
      <c r="L2626" s="160" t="str">
        <f t="shared" ca="1" si="21"/>
        <v>Script 1</v>
      </c>
      <c r="M2626" s="161"/>
      <c r="N2626" s="150"/>
      <c r="O2626" s="150"/>
      <c r="P2626" s="150"/>
      <c r="Q2626" s="150"/>
      <c r="R2626" s="150"/>
      <c r="S2626" s="150"/>
      <c r="T2626" s="150"/>
      <c r="U2626" s="150"/>
      <c r="V2626" s="150"/>
      <c r="W2626" s="150"/>
      <c r="X2626" s="150"/>
      <c r="Y2626" s="150"/>
      <c r="Z2626" s="150"/>
      <c r="AA2626" s="150"/>
    </row>
    <row r="2627" spans="1:27" ht="12.75">
      <c r="A2627" s="150"/>
      <c r="B2627" s="158">
        <f t="shared" si="20"/>
        <v>2619</v>
      </c>
      <c r="C2627" s="159" t="str">
        <f ca="1">IFERROR(__xludf.DUMMYFUNCTION("""COMPUTED_VALUE"""),"Amirul Hakim")</f>
        <v>Amirul Hakim</v>
      </c>
      <c r="D2627" s="160" t="str">
        <f ca="1">IFERROR(__xludf.DUMMYFUNCTION("""COMPUTED_VALUE"""),"Jul 2, 2024")</f>
        <v>Jul 2, 2024</v>
      </c>
      <c r="E2627" s="160" t="str">
        <f ca="1">IFERROR(__xludf.DUMMYFUNCTION("""COMPUTED_VALUE"""),"Script 1")</f>
        <v>Script 1</v>
      </c>
      <c r="F2627" s="160"/>
      <c r="G2627" s="160"/>
      <c r="H2627" s="160"/>
      <c r="I2627" s="160"/>
      <c r="J2627" s="160"/>
      <c r="K2627" s="160"/>
      <c r="L2627" s="160" t="str">
        <f t="shared" ca="1" si="21"/>
        <v>Script 1</v>
      </c>
      <c r="M2627" s="161"/>
      <c r="N2627" s="150"/>
      <c r="O2627" s="150"/>
      <c r="P2627" s="150"/>
      <c r="Q2627" s="150"/>
      <c r="R2627" s="150"/>
      <c r="S2627" s="150"/>
      <c r="T2627" s="150"/>
      <c r="U2627" s="150"/>
      <c r="V2627" s="150"/>
      <c r="W2627" s="150"/>
      <c r="X2627" s="150"/>
      <c r="Y2627" s="150"/>
      <c r="Z2627" s="150"/>
      <c r="AA2627" s="150"/>
    </row>
    <row r="2628" spans="1:27" ht="12.75">
      <c r="A2628" s="150"/>
      <c r="B2628" s="158">
        <f t="shared" si="20"/>
        <v>2620</v>
      </c>
      <c r="C2628" s="159" t="str">
        <f ca="1">IFERROR(__xludf.DUMMYFUNCTION("""COMPUTED_VALUE"""),"Jad Musaddiq Jaafar")</f>
        <v>Jad Musaddiq Jaafar</v>
      </c>
      <c r="D2628" s="160" t="str">
        <f ca="1">IFERROR(__xludf.DUMMYFUNCTION("""COMPUTED_VALUE"""),"Jul 1, 2024")</f>
        <v>Jul 1, 2024</v>
      </c>
      <c r="E2628" s="160" t="str">
        <f ca="1">IFERROR(__xludf.DUMMYFUNCTION("""COMPUTED_VALUE"""),"Script 1")</f>
        <v>Script 1</v>
      </c>
      <c r="F2628" s="160"/>
      <c r="G2628" s="160"/>
      <c r="H2628" s="160"/>
      <c r="I2628" s="160"/>
      <c r="J2628" s="160"/>
      <c r="K2628" s="160"/>
      <c r="L2628" s="160" t="str">
        <f t="shared" ca="1" si="21"/>
        <v>Script 1</v>
      </c>
      <c r="M2628" s="161"/>
      <c r="N2628" s="150"/>
      <c r="O2628" s="150"/>
      <c r="P2628" s="150"/>
      <c r="Q2628" s="150"/>
      <c r="R2628" s="150"/>
      <c r="S2628" s="150"/>
      <c r="T2628" s="150"/>
      <c r="U2628" s="150"/>
      <c r="V2628" s="150"/>
      <c r="W2628" s="150"/>
      <c r="X2628" s="150"/>
      <c r="Y2628" s="150"/>
      <c r="Z2628" s="150"/>
      <c r="AA2628" s="150"/>
    </row>
    <row r="2629" spans="1:27" ht="12.75">
      <c r="A2629" s="150"/>
      <c r="B2629" s="158">
        <f t="shared" si="20"/>
        <v>2621</v>
      </c>
      <c r="C2629" s="159" t="str">
        <f ca="1">IFERROR(__xludf.DUMMYFUNCTION("""COMPUTED_VALUE"""),"Mohammad Haziq Aqmal Hazali")</f>
        <v>Mohammad Haziq Aqmal Hazali</v>
      </c>
      <c r="D2629" s="160" t="str">
        <f ca="1">IFERROR(__xludf.DUMMYFUNCTION("""COMPUTED_VALUE"""),"Jul 1, 2024")</f>
        <v>Jul 1, 2024</v>
      </c>
      <c r="E2629" s="160" t="str">
        <f ca="1">IFERROR(__xludf.DUMMYFUNCTION("""COMPUTED_VALUE"""),"Script 1")</f>
        <v>Script 1</v>
      </c>
      <c r="F2629" s="160"/>
      <c r="G2629" s="160"/>
      <c r="H2629" s="160"/>
      <c r="I2629" s="160"/>
      <c r="J2629" s="160"/>
      <c r="K2629" s="160"/>
      <c r="L2629" s="160" t="str">
        <f t="shared" ca="1" si="21"/>
        <v>Script 1</v>
      </c>
      <c r="M2629" s="161"/>
      <c r="N2629" s="150"/>
      <c r="O2629" s="150"/>
      <c r="P2629" s="150"/>
      <c r="Q2629" s="150"/>
      <c r="R2629" s="150"/>
      <c r="S2629" s="150"/>
      <c r="T2629" s="150"/>
      <c r="U2629" s="150"/>
      <c r="V2629" s="150"/>
      <c r="W2629" s="150"/>
      <c r="X2629" s="150"/>
      <c r="Y2629" s="150"/>
      <c r="Z2629" s="150"/>
      <c r="AA2629" s="150"/>
    </row>
    <row r="2630" spans="1:27" ht="12.75">
      <c r="A2630" s="150"/>
      <c r="B2630" s="158">
        <f t="shared" si="20"/>
        <v>2622</v>
      </c>
      <c r="C2630" s="159" t="str">
        <f ca="1">IFERROR(__xludf.DUMMYFUNCTION("""COMPUTED_VALUE"""),"MUHAMMAD SYAHIR BIN UMAR")</f>
        <v>MUHAMMAD SYAHIR BIN UMAR</v>
      </c>
      <c r="D2630" s="160" t="str">
        <f ca="1">IFERROR(__xludf.DUMMYFUNCTION("""COMPUTED_VALUE"""),"Jul 1, 2024")</f>
        <v>Jul 1, 2024</v>
      </c>
      <c r="E2630" s="160" t="str">
        <f ca="1">IFERROR(__xludf.DUMMYFUNCTION("""COMPUTED_VALUE"""),"Script 1")</f>
        <v>Script 1</v>
      </c>
      <c r="F2630" s="160"/>
      <c r="G2630" s="160"/>
      <c r="H2630" s="160"/>
      <c r="I2630" s="160"/>
      <c r="J2630" s="160"/>
      <c r="K2630" s="160"/>
      <c r="L2630" s="160" t="str">
        <f t="shared" ca="1" si="21"/>
        <v>Script 1</v>
      </c>
      <c r="M2630" s="161"/>
      <c r="N2630" s="150"/>
      <c r="O2630" s="150"/>
      <c r="P2630" s="150"/>
      <c r="Q2630" s="150"/>
      <c r="R2630" s="150"/>
      <c r="S2630" s="150"/>
      <c r="T2630" s="150"/>
      <c r="U2630" s="150"/>
      <c r="V2630" s="150"/>
      <c r="W2630" s="150"/>
      <c r="X2630" s="150"/>
      <c r="Y2630" s="150"/>
      <c r="Z2630" s="150"/>
      <c r="AA2630" s="150"/>
    </row>
    <row r="2631" spans="1:27" ht="12.75">
      <c r="A2631" s="150"/>
      <c r="B2631" s="158">
        <f t="shared" si="20"/>
        <v>2623</v>
      </c>
      <c r="C2631" s="159" t="str">
        <f ca="1">IFERROR(__xludf.DUMMYFUNCTION("""COMPUTED_VALUE"""),"Ayman Nurshazwan")</f>
        <v>Ayman Nurshazwan</v>
      </c>
      <c r="D2631" s="160" t="str">
        <f ca="1">IFERROR(__xludf.DUMMYFUNCTION("""COMPUTED_VALUE"""),"Jul 1, 2024")</f>
        <v>Jul 1, 2024</v>
      </c>
      <c r="E2631" s="160" t="str">
        <f ca="1">IFERROR(__xludf.DUMMYFUNCTION("""COMPUTED_VALUE"""),"Script 1")</f>
        <v>Script 1</v>
      </c>
      <c r="F2631" s="160"/>
      <c r="G2631" s="160"/>
      <c r="H2631" s="160"/>
      <c r="I2631" s="160"/>
      <c r="J2631" s="160"/>
      <c r="K2631" s="160"/>
      <c r="L2631" s="160" t="str">
        <f t="shared" ca="1" si="21"/>
        <v>Script 1</v>
      </c>
      <c r="M2631" s="161"/>
      <c r="N2631" s="150"/>
      <c r="O2631" s="150"/>
      <c r="P2631" s="150"/>
      <c r="Q2631" s="150"/>
      <c r="R2631" s="150"/>
      <c r="S2631" s="150"/>
      <c r="T2631" s="150"/>
      <c r="U2631" s="150"/>
      <c r="V2631" s="150"/>
      <c r="W2631" s="150"/>
      <c r="X2631" s="150"/>
      <c r="Y2631" s="150"/>
      <c r="Z2631" s="150"/>
      <c r="AA2631" s="150"/>
    </row>
    <row r="2632" spans="1:27" ht="12.75">
      <c r="A2632" s="150"/>
      <c r="B2632" s="158">
        <f t="shared" si="20"/>
        <v>2624</v>
      </c>
      <c r="C2632" s="159" t="str">
        <f ca="1">IFERROR(__xludf.DUMMYFUNCTION("""COMPUTED_VALUE"""),"Mohamad Safwan Mohd Zamri")</f>
        <v>Mohamad Safwan Mohd Zamri</v>
      </c>
      <c r="D2632" s="160" t="str">
        <f ca="1">IFERROR(__xludf.DUMMYFUNCTION("""COMPUTED_VALUE"""),"Jul 1, 2024")</f>
        <v>Jul 1, 2024</v>
      </c>
      <c r="E2632" s="160" t="str">
        <f ca="1">IFERROR(__xludf.DUMMYFUNCTION("""COMPUTED_VALUE"""),"Script 1")</f>
        <v>Script 1</v>
      </c>
      <c r="F2632" s="160"/>
      <c r="G2632" s="160"/>
      <c r="H2632" s="160"/>
      <c r="I2632" s="160"/>
      <c r="J2632" s="160"/>
      <c r="K2632" s="160"/>
      <c r="L2632" s="160" t="str">
        <f t="shared" ca="1" si="21"/>
        <v>Script 1</v>
      </c>
      <c r="M2632" s="161"/>
      <c r="N2632" s="150"/>
      <c r="O2632" s="150"/>
      <c r="P2632" s="150"/>
      <c r="Q2632" s="150"/>
      <c r="R2632" s="150"/>
      <c r="S2632" s="150"/>
      <c r="T2632" s="150"/>
      <c r="U2632" s="150"/>
      <c r="V2632" s="150"/>
      <c r="W2632" s="150"/>
      <c r="X2632" s="150"/>
      <c r="Y2632" s="150"/>
      <c r="Z2632" s="150"/>
      <c r="AA2632" s="150"/>
    </row>
    <row r="2633" spans="1:27" ht="12.75">
      <c r="A2633" s="150"/>
      <c r="B2633" s="158">
        <f t="shared" si="20"/>
        <v>2625</v>
      </c>
      <c r="C2633" s="159" t="str">
        <f ca="1">IFERROR(__xludf.DUMMYFUNCTION("""COMPUTED_VALUE"""),"Wan Muhammad Adham Wan Mohd Aliman")</f>
        <v>Wan Muhammad Adham Wan Mohd Aliman</v>
      </c>
      <c r="D2633" s="160" t="str">
        <f ca="1">IFERROR(__xludf.DUMMYFUNCTION("""COMPUTED_VALUE"""),"Jul 1, 2024")</f>
        <v>Jul 1, 2024</v>
      </c>
      <c r="E2633" s="160" t="str">
        <f ca="1">IFERROR(__xludf.DUMMYFUNCTION("""COMPUTED_VALUE"""),"Script 1")</f>
        <v>Script 1</v>
      </c>
      <c r="F2633" s="160"/>
      <c r="G2633" s="160"/>
      <c r="H2633" s="160"/>
      <c r="I2633" s="160"/>
      <c r="J2633" s="160"/>
      <c r="K2633" s="160"/>
      <c r="L2633" s="160" t="str">
        <f t="shared" ca="1" si="21"/>
        <v>Script 1</v>
      </c>
      <c r="M2633" s="161"/>
      <c r="N2633" s="150"/>
      <c r="O2633" s="150"/>
      <c r="P2633" s="150"/>
      <c r="Q2633" s="150"/>
      <c r="R2633" s="150"/>
      <c r="S2633" s="150"/>
      <c r="T2633" s="150"/>
      <c r="U2633" s="150"/>
      <c r="V2633" s="150"/>
      <c r="W2633" s="150"/>
      <c r="X2633" s="150"/>
      <c r="Y2633" s="150"/>
      <c r="Z2633" s="150"/>
      <c r="AA2633" s="150"/>
    </row>
    <row r="2634" spans="1:27" ht="12.75">
      <c r="A2634" s="150"/>
      <c r="B2634" s="158">
        <f t="shared" si="20"/>
        <v>2626</v>
      </c>
      <c r="C2634" s="159" t="str">
        <f ca="1">IFERROR(__xludf.DUMMYFUNCTION("""COMPUTED_VALUE"""),"Izyahn Shyamimi Binti Ajeme")</f>
        <v>Izyahn Shyamimi Binti Ajeme</v>
      </c>
      <c r="D2634" s="160" t="str">
        <f ca="1">IFERROR(__xludf.DUMMYFUNCTION("""COMPUTED_VALUE"""),"Jul 1, 2024")</f>
        <v>Jul 1, 2024</v>
      </c>
      <c r="E2634" s="160" t="str">
        <f ca="1">IFERROR(__xludf.DUMMYFUNCTION("""COMPUTED_VALUE"""),"Script 1")</f>
        <v>Script 1</v>
      </c>
      <c r="F2634" s="160"/>
      <c r="G2634" s="160"/>
      <c r="H2634" s="160"/>
      <c r="I2634" s="160"/>
      <c r="J2634" s="160"/>
      <c r="K2634" s="160"/>
      <c r="L2634" s="160" t="str">
        <f t="shared" ca="1" si="21"/>
        <v>Script 1</v>
      </c>
      <c r="M2634" s="161"/>
      <c r="N2634" s="150"/>
      <c r="O2634" s="150"/>
      <c r="P2634" s="150"/>
      <c r="Q2634" s="150"/>
      <c r="R2634" s="150"/>
      <c r="S2634" s="150"/>
      <c r="T2634" s="150"/>
      <c r="U2634" s="150"/>
      <c r="V2634" s="150"/>
      <c r="W2634" s="150"/>
      <c r="X2634" s="150"/>
      <c r="Y2634" s="150"/>
      <c r="Z2634" s="150"/>
      <c r="AA2634" s="150"/>
    </row>
    <row r="2635" spans="1:27" ht="12.75">
      <c r="A2635" s="150"/>
      <c r="B2635" s="158">
        <f t="shared" si="20"/>
        <v>2627</v>
      </c>
      <c r="C2635" s="159" t="str">
        <f ca="1">IFERROR(__xludf.DUMMYFUNCTION("""COMPUTED_VALUE"""),"FATINI ROSLAN")</f>
        <v>FATINI ROSLAN</v>
      </c>
      <c r="D2635" s="160" t="str">
        <f ca="1">IFERROR(__xludf.DUMMYFUNCTION("""COMPUTED_VALUE"""),"Jul 1, 2024")</f>
        <v>Jul 1, 2024</v>
      </c>
      <c r="E2635" s="160" t="str">
        <f ca="1">IFERROR(__xludf.DUMMYFUNCTION("""COMPUTED_VALUE"""),"Script 1")</f>
        <v>Script 1</v>
      </c>
      <c r="F2635" s="160"/>
      <c r="G2635" s="160"/>
      <c r="H2635" s="160"/>
      <c r="I2635" s="160"/>
      <c r="J2635" s="160"/>
      <c r="K2635" s="160"/>
      <c r="L2635" s="160" t="str">
        <f t="shared" ca="1" si="21"/>
        <v>Script 1</v>
      </c>
      <c r="M2635" s="161"/>
      <c r="N2635" s="150"/>
      <c r="O2635" s="150"/>
      <c r="P2635" s="150"/>
      <c r="Q2635" s="150"/>
      <c r="R2635" s="150"/>
      <c r="S2635" s="150"/>
      <c r="T2635" s="150"/>
      <c r="U2635" s="150"/>
      <c r="V2635" s="150"/>
      <c r="W2635" s="150"/>
      <c r="X2635" s="150"/>
      <c r="Y2635" s="150"/>
      <c r="Z2635" s="150"/>
      <c r="AA2635" s="150"/>
    </row>
    <row r="2636" spans="1:27" ht="12.75">
      <c r="A2636" s="150"/>
      <c r="B2636" s="158">
        <f t="shared" si="20"/>
        <v>2628</v>
      </c>
      <c r="C2636" s="159" t="str">
        <f ca="1">IFERROR(__xludf.DUMMYFUNCTION("""COMPUTED_VALUE"""),"Muhammad Shauqi Naim")</f>
        <v>Muhammad Shauqi Naim</v>
      </c>
      <c r="D2636" s="160" t="str">
        <f ca="1">IFERROR(__xludf.DUMMYFUNCTION("""COMPUTED_VALUE"""),"Jul 1, 2024")</f>
        <v>Jul 1, 2024</v>
      </c>
      <c r="E2636" s="160" t="str">
        <f ca="1">IFERROR(__xludf.DUMMYFUNCTION("""COMPUTED_VALUE"""),"Script 1")</f>
        <v>Script 1</v>
      </c>
      <c r="F2636" s="160"/>
      <c r="G2636" s="160"/>
      <c r="H2636" s="160"/>
      <c r="I2636" s="160"/>
      <c r="J2636" s="160"/>
      <c r="K2636" s="160"/>
      <c r="L2636" s="160" t="str">
        <f t="shared" ca="1" si="21"/>
        <v>Script 1</v>
      </c>
      <c r="M2636" s="161"/>
      <c r="N2636" s="150"/>
      <c r="O2636" s="150"/>
      <c r="P2636" s="150"/>
      <c r="Q2636" s="150"/>
      <c r="R2636" s="150"/>
      <c r="S2636" s="150"/>
      <c r="T2636" s="150"/>
      <c r="U2636" s="150"/>
      <c r="V2636" s="150"/>
      <c r="W2636" s="150"/>
      <c r="X2636" s="150"/>
      <c r="Y2636" s="150"/>
      <c r="Z2636" s="150"/>
      <c r="AA2636" s="150"/>
    </row>
    <row r="2637" spans="1:27" ht="12.75">
      <c r="A2637" s="150"/>
      <c r="B2637" s="158">
        <f t="shared" si="20"/>
        <v>2629</v>
      </c>
      <c r="C2637" s="159" t="str">
        <f ca="1">IFERROR(__xludf.DUMMYFUNCTION("""COMPUTED_VALUE"""),"Hafiz Adlan Rusyaidi Hamidon")</f>
        <v>Hafiz Adlan Rusyaidi Hamidon</v>
      </c>
      <c r="D2637" s="160" t="str">
        <f ca="1">IFERROR(__xludf.DUMMYFUNCTION("""COMPUTED_VALUE"""),"Jul 1, 2024")</f>
        <v>Jul 1, 2024</v>
      </c>
      <c r="E2637" s="160" t="str">
        <f ca="1">IFERROR(__xludf.DUMMYFUNCTION("""COMPUTED_VALUE"""),"Script 1")</f>
        <v>Script 1</v>
      </c>
      <c r="F2637" s="160"/>
      <c r="G2637" s="160"/>
      <c r="H2637" s="160"/>
      <c r="I2637" s="160"/>
      <c r="J2637" s="160"/>
      <c r="K2637" s="160"/>
      <c r="L2637" s="160" t="str">
        <f t="shared" ca="1" si="21"/>
        <v>Script 1</v>
      </c>
      <c r="M2637" s="161"/>
      <c r="N2637" s="150"/>
      <c r="O2637" s="150"/>
      <c r="P2637" s="150"/>
      <c r="Q2637" s="150"/>
      <c r="R2637" s="150"/>
      <c r="S2637" s="150"/>
      <c r="T2637" s="150"/>
      <c r="U2637" s="150"/>
      <c r="V2637" s="150"/>
      <c r="W2637" s="150"/>
      <c r="X2637" s="150"/>
      <c r="Y2637" s="150"/>
      <c r="Z2637" s="150"/>
      <c r="AA2637" s="150"/>
    </row>
    <row r="2638" spans="1:27" ht="12.75">
      <c r="A2638" s="150"/>
      <c r="B2638" s="158">
        <f t="shared" si="20"/>
        <v>2630</v>
      </c>
      <c r="C2638" s="159" t="str">
        <f ca="1">IFERROR(__xludf.DUMMYFUNCTION("""COMPUTED_VALUE"""),"Ainaa Balqis Zulkarnain")</f>
        <v>Ainaa Balqis Zulkarnain</v>
      </c>
      <c r="D2638" s="160" t="str">
        <f ca="1">IFERROR(__xludf.DUMMYFUNCTION("""COMPUTED_VALUE"""),"Jul 1, 2024")</f>
        <v>Jul 1, 2024</v>
      </c>
      <c r="E2638" s="160" t="str">
        <f ca="1">IFERROR(__xludf.DUMMYFUNCTION("""COMPUTED_VALUE"""),"Script 1")</f>
        <v>Script 1</v>
      </c>
      <c r="F2638" s="160"/>
      <c r="G2638" s="160"/>
      <c r="H2638" s="160"/>
      <c r="I2638" s="160"/>
      <c r="J2638" s="160"/>
      <c r="K2638" s="160"/>
      <c r="L2638" s="160" t="str">
        <f t="shared" ca="1" si="21"/>
        <v>Script 1</v>
      </c>
      <c r="M2638" s="161"/>
      <c r="N2638" s="150"/>
      <c r="O2638" s="150"/>
      <c r="P2638" s="150"/>
      <c r="Q2638" s="150"/>
      <c r="R2638" s="150"/>
      <c r="S2638" s="150"/>
      <c r="T2638" s="150"/>
      <c r="U2638" s="150"/>
      <c r="V2638" s="150"/>
      <c r="W2638" s="150"/>
      <c r="X2638" s="150"/>
      <c r="Y2638" s="150"/>
      <c r="Z2638" s="150"/>
      <c r="AA2638" s="150"/>
    </row>
    <row r="2639" spans="1:27" ht="12.75">
      <c r="A2639" s="150"/>
      <c r="B2639" s="158">
        <f t="shared" si="20"/>
        <v>2631</v>
      </c>
      <c r="C2639" s="159" t="str">
        <f ca="1">IFERROR(__xludf.DUMMYFUNCTION("""COMPUTED_VALUE"""),"LinkedIn Member")</f>
        <v>LinkedIn Member</v>
      </c>
      <c r="D2639" s="160" t="str">
        <f ca="1">IFERROR(__xludf.DUMMYFUNCTION("""COMPUTED_VALUE"""),"Jul 1, 2024")</f>
        <v>Jul 1, 2024</v>
      </c>
      <c r="E2639" s="160" t="str">
        <f ca="1">IFERROR(__xludf.DUMMYFUNCTION("""COMPUTED_VALUE"""),"Script 1")</f>
        <v>Script 1</v>
      </c>
      <c r="F2639" s="160"/>
      <c r="G2639" s="160"/>
      <c r="H2639" s="160"/>
      <c r="I2639" s="160"/>
      <c r="J2639" s="160"/>
      <c r="K2639" s="160"/>
      <c r="L2639" s="160" t="str">
        <f t="shared" ca="1" si="21"/>
        <v>Script 1</v>
      </c>
      <c r="M2639" s="161"/>
      <c r="N2639" s="150"/>
      <c r="O2639" s="150"/>
      <c r="P2639" s="150"/>
      <c r="Q2639" s="150"/>
      <c r="R2639" s="150"/>
      <c r="S2639" s="150"/>
      <c r="T2639" s="150"/>
      <c r="U2639" s="150"/>
      <c r="V2639" s="150"/>
      <c r="W2639" s="150"/>
      <c r="X2639" s="150"/>
      <c r="Y2639" s="150"/>
      <c r="Z2639" s="150"/>
      <c r="AA2639" s="150"/>
    </row>
    <row r="2640" spans="1:27" ht="12.75">
      <c r="A2640" s="150"/>
      <c r="B2640" s="158">
        <f t="shared" si="20"/>
        <v>2632</v>
      </c>
      <c r="C2640" s="159" t="str">
        <f ca="1">IFERROR(__xludf.DUMMYFUNCTION("""COMPUTED_VALUE"""),"Muhammad Zuhairi")</f>
        <v>Muhammad Zuhairi</v>
      </c>
      <c r="D2640" s="160" t="str">
        <f ca="1">IFERROR(__xludf.DUMMYFUNCTION("""COMPUTED_VALUE"""),"Jul 1, 2024")</f>
        <v>Jul 1, 2024</v>
      </c>
      <c r="E2640" s="160" t="str">
        <f ca="1">IFERROR(__xludf.DUMMYFUNCTION("""COMPUTED_VALUE"""),"Script 1")</f>
        <v>Script 1</v>
      </c>
      <c r="F2640" s="160"/>
      <c r="G2640" s="160"/>
      <c r="H2640" s="160"/>
      <c r="I2640" s="160"/>
      <c r="J2640" s="160"/>
      <c r="K2640" s="160"/>
      <c r="L2640" s="160" t="str">
        <f t="shared" ca="1" si="21"/>
        <v>Script 1</v>
      </c>
      <c r="M2640" s="161"/>
      <c r="N2640" s="150"/>
      <c r="O2640" s="150"/>
      <c r="P2640" s="150"/>
      <c r="Q2640" s="150"/>
      <c r="R2640" s="150"/>
      <c r="S2640" s="150"/>
      <c r="T2640" s="150"/>
      <c r="U2640" s="150"/>
      <c r="V2640" s="150"/>
      <c r="W2640" s="150"/>
      <c r="X2640" s="150"/>
      <c r="Y2640" s="150"/>
      <c r="Z2640" s="150"/>
      <c r="AA2640" s="150"/>
    </row>
    <row r="2641" spans="1:27" ht="12.75">
      <c r="A2641" s="150"/>
      <c r="B2641" s="158">
        <f t="shared" si="20"/>
        <v>2633</v>
      </c>
      <c r="C2641" s="159" t="str">
        <f ca="1">IFERROR(__xludf.DUMMYFUNCTION("""COMPUTED_VALUE"""),"Ahmad Anaqi Ahmad Afandi")</f>
        <v>Ahmad Anaqi Ahmad Afandi</v>
      </c>
      <c r="D2641" s="160" t="str">
        <f ca="1">IFERROR(__xludf.DUMMYFUNCTION("""COMPUTED_VALUE"""),"Jul 1, 2024")</f>
        <v>Jul 1, 2024</v>
      </c>
      <c r="E2641" s="160" t="str">
        <f ca="1">IFERROR(__xludf.DUMMYFUNCTION("""COMPUTED_VALUE"""),"Script 1")</f>
        <v>Script 1</v>
      </c>
      <c r="F2641" s="160"/>
      <c r="G2641" s="160"/>
      <c r="H2641" s="160"/>
      <c r="I2641" s="160"/>
      <c r="J2641" s="160"/>
      <c r="K2641" s="160"/>
      <c r="L2641" s="160" t="str">
        <f t="shared" ca="1" si="21"/>
        <v>Script 1</v>
      </c>
      <c r="M2641" s="161"/>
      <c r="N2641" s="150"/>
      <c r="O2641" s="150"/>
      <c r="P2641" s="150"/>
      <c r="Q2641" s="150"/>
      <c r="R2641" s="150"/>
      <c r="S2641" s="150"/>
      <c r="T2641" s="150"/>
      <c r="U2641" s="150"/>
      <c r="V2641" s="150"/>
      <c r="W2641" s="150"/>
      <c r="X2641" s="150"/>
      <c r="Y2641" s="150"/>
      <c r="Z2641" s="150"/>
      <c r="AA2641" s="150"/>
    </row>
    <row r="2642" spans="1:27" ht="12.75">
      <c r="A2642" s="150"/>
      <c r="B2642" s="158">
        <f t="shared" si="20"/>
        <v>2634</v>
      </c>
      <c r="C2642" s="159" t="str">
        <f ca="1">IFERROR(__xludf.DUMMYFUNCTION("""COMPUTED_VALUE"""),"Ahmad Najwan Hamzah")</f>
        <v>Ahmad Najwan Hamzah</v>
      </c>
      <c r="D2642" s="160" t="str">
        <f ca="1">IFERROR(__xludf.DUMMYFUNCTION("""COMPUTED_VALUE"""),"Jul 1, 2024")</f>
        <v>Jul 1, 2024</v>
      </c>
      <c r="E2642" s="160" t="str">
        <f ca="1">IFERROR(__xludf.DUMMYFUNCTION("""COMPUTED_VALUE"""),"Script 1")</f>
        <v>Script 1</v>
      </c>
      <c r="F2642" s="160"/>
      <c r="G2642" s="160"/>
      <c r="H2642" s="160"/>
      <c r="I2642" s="160"/>
      <c r="J2642" s="160"/>
      <c r="K2642" s="160"/>
      <c r="L2642" s="160" t="str">
        <f t="shared" ca="1" si="21"/>
        <v>Script 1</v>
      </c>
      <c r="M2642" s="161"/>
      <c r="N2642" s="150"/>
      <c r="O2642" s="150"/>
      <c r="P2642" s="150"/>
      <c r="Q2642" s="150"/>
      <c r="R2642" s="150"/>
      <c r="S2642" s="150"/>
      <c r="T2642" s="150"/>
      <c r="U2642" s="150"/>
      <c r="V2642" s="150"/>
      <c r="W2642" s="150"/>
      <c r="X2642" s="150"/>
      <c r="Y2642" s="150"/>
      <c r="Z2642" s="150"/>
      <c r="AA2642" s="150"/>
    </row>
    <row r="2643" spans="1:27" ht="12.75">
      <c r="A2643" s="150"/>
      <c r="B2643" s="158">
        <f t="shared" si="20"/>
        <v>2635</v>
      </c>
      <c r="C2643" s="159" t="str">
        <f ca="1">IFERROR(__xludf.DUMMYFUNCTION("""COMPUTED_VALUE"""),"NUR FARA NATASYA BINTI RAUB")</f>
        <v>NUR FARA NATASYA BINTI RAUB</v>
      </c>
      <c r="D2643" s="160" t="str">
        <f ca="1">IFERROR(__xludf.DUMMYFUNCTION("""COMPUTED_VALUE"""),"Jul 1, 2024")</f>
        <v>Jul 1, 2024</v>
      </c>
      <c r="E2643" s="160" t="str">
        <f ca="1">IFERROR(__xludf.DUMMYFUNCTION("""COMPUTED_VALUE"""),"Script 1")</f>
        <v>Script 1</v>
      </c>
      <c r="F2643" s="160"/>
      <c r="G2643" s="160"/>
      <c r="H2643" s="160"/>
      <c r="I2643" s="160"/>
      <c r="J2643" s="160"/>
      <c r="K2643" s="160"/>
      <c r="L2643" s="160" t="str">
        <f t="shared" ca="1" si="21"/>
        <v>Script 1</v>
      </c>
      <c r="M2643" s="161"/>
      <c r="N2643" s="150"/>
      <c r="O2643" s="150"/>
      <c r="P2643" s="150"/>
      <c r="Q2643" s="150"/>
      <c r="R2643" s="150"/>
      <c r="S2643" s="150"/>
      <c r="T2643" s="150"/>
      <c r="U2643" s="150"/>
      <c r="V2643" s="150"/>
      <c r="W2643" s="150"/>
      <c r="X2643" s="150"/>
      <c r="Y2643" s="150"/>
      <c r="Z2643" s="150"/>
      <c r="AA2643" s="150"/>
    </row>
    <row r="2644" spans="1:27" ht="12.75">
      <c r="A2644" s="150"/>
      <c r="B2644" s="158">
        <f t="shared" si="20"/>
        <v>2636</v>
      </c>
      <c r="C2644" s="159" t="str">
        <f ca="1">IFERROR(__xludf.DUMMYFUNCTION("""COMPUTED_VALUE"""),"Syazwana Syaza")</f>
        <v>Syazwana Syaza</v>
      </c>
      <c r="D2644" s="160" t="str">
        <f ca="1">IFERROR(__xludf.DUMMYFUNCTION("""COMPUTED_VALUE"""),"Jul 1, 2024")</f>
        <v>Jul 1, 2024</v>
      </c>
      <c r="E2644" s="160" t="str">
        <f ca="1">IFERROR(__xludf.DUMMYFUNCTION("""COMPUTED_VALUE"""),"Script 1")</f>
        <v>Script 1</v>
      </c>
      <c r="F2644" s="160"/>
      <c r="G2644" s="160"/>
      <c r="H2644" s="160"/>
      <c r="I2644" s="160"/>
      <c r="J2644" s="160"/>
      <c r="K2644" s="160"/>
      <c r="L2644" s="160" t="str">
        <f t="shared" ca="1" si="21"/>
        <v>Script 1</v>
      </c>
      <c r="M2644" s="161"/>
      <c r="N2644" s="150"/>
      <c r="O2644" s="150"/>
      <c r="P2644" s="150"/>
      <c r="Q2644" s="150"/>
      <c r="R2644" s="150"/>
      <c r="S2644" s="150"/>
      <c r="T2644" s="150"/>
      <c r="U2644" s="150"/>
      <c r="V2644" s="150"/>
      <c r="W2644" s="150"/>
      <c r="X2644" s="150"/>
      <c r="Y2644" s="150"/>
      <c r="Z2644" s="150"/>
      <c r="AA2644" s="150"/>
    </row>
    <row r="2645" spans="1:27" ht="12.75">
      <c r="A2645" s="150"/>
      <c r="B2645" s="158">
        <f t="shared" si="20"/>
        <v>2637</v>
      </c>
      <c r="C2645" s="159" t="str">
        <f ca="1">IFERROR(__xludf.DUMMYFUNCTION("""COMPUTED_VALUE"""),"Siti Nurhayati")</f>
        <v>Siti Nurhayati</v>
      </c>
      <c r="D2645" s="160" t="str">
        <f ca="1">IFERROR(__xludf.DUMMYFUNCTION("""COMPUTED_VALUE"""),"Jul 1, 2024")</f>
        <v>Jul 1, 2024</v>
      </c>
      <c r="E2645" s="160" t="str">
        <f ca="1">IFERROR(__xludf.DUMMYFUNCTION("""COMPUTED_VALUE"""),"Script 1")</f>
        <v>Script 1</v>
      </c>
      <c r="F2645" s="160"/>
      <c r="G2645" s="160"/>
      <c r="H2645" s="160"/>
      <c r="I2645" s="160"/>
      <c r="J2645" s="160"/>
      <c r="K2645" s="160"/>
      <c r="L2645" s="160" t="str">
        <f t="shared" ca="1" si="21"/>
        <v>Script 1</v>
      </c>
      <c r="M2645" s="161"/>
      <c r="N2645" s="150"/>
      <c r="O2645" s="150"/>
      <c r="P2645" s="150"/>
      <c r="Q2645" s="150"/>
      <c r="R2645" s="150"/>
      <c r="S2645" s="150"/>
      <c r="T2645" s="150"/>
      <c r="U2645" s="150"/>
      <c r="V2645" s="150"/>
      <c r="W2645" s="150"/>
      <c r="X2645" s="150"/>
      <c r="Y2645" s="150"/>
      <c r="Z2645" s="150"/>
      <c r="AA2645" s="150"/>
    </row>
    <row r="2646" spans="1:27" ht="12.75">
      <c r="A2646" s="150"/>
      <c r="B2646" s="158">
        <f t="shared" si="20"/>
        <v>2638</v>
      </c>
      <c r="C2646" s="159" t="str">
        <f ca="1">IFERROR(__xludf.DUMMYFUNCTION("""COMPUTED_VALUE"""),"Mohd Farhan")</f>
        <v>Mohd Farhan</v>
      </c>
      <c r="D2646" s="160" t="str">
        <f ca="1">IFERROR(__xludf.DUMMYFUNCTION("""COMPUTED_VALUE"""),"Jun 26, 2024")</f>
        <v>Jun 26, 2024</v>
      </c>
      <c r="E2646" s="160" t="str">
        <f ca="1">IFERROR(__xludf.DUMMYFUNCTION("""COMPUTED_VALUE"""),"Script 1")</f>
        <v>Script 1</v>
      </c>
      <c r="F2646" s="160"/>
      <c r="G2646" s="160"/>
      <c r="H2646" s="160"/>
      <c r="I2646" s="160"/>
      <c r="J2646" s="160"/>
      <c r="K2646" s="160"/>
      <c r="L2646" s="160" t="str">
        <f t="shared" ca="1" si="21"/>
        <v>Script 1</v>
      </c>
      <c r="M2646" s="161"/>
      <c r="N2646" s="150"/>
      <c r="O2646" s="150"/>
      <c r="P2646" s="150"/>
      <c r="Q2646" s="150"/>
      <c r="R2646" s="150"/>
      <c r="S2646" s="150"/>
      <c r="T2646" s="150"/>
      <c r="U2646" s="150"/>
      <c r="V2646" s="150"/>
      <c r="W2646" s="150"/>
      <c r="X2646" s="150"/>
      <c r="Y2646" s="150"/>
      <c r="Z2646" s="150"/>
      <c r="AA2646" s="150"/>
    </row>
    <row r="2647" spans="1:27" ht="12.75">
      <c r="A2647" s="150"/>
      <c r="B2647" s="158">
        <f t="shared" si="20"/>
        <v>2639</v>
      </c>
      <c r="C2647" s="159" t="str">
        <f ca="1">IFERROR(__xludf.DUMMYFUNCTION("""COMPUTED_VALUE"""),"Syazreen Aida")</f>
        <v>Syazreen Aida</v>
      </c>
      <c r="D2647" s="160" t="str">
        <f ca="1">IFERROR(__xludf.DUMMYFUNCTION("""COMPUTED_VALUE"""),"Jun 26, 2024")</f>
        <v>Jun 26, 2024</v>
      </c>
      <c r="E2647" s="160" t="str">
        <f ca="1">IFERROR(__xludf.DUMMYFUNCTION("""COMPUTED_VALUE"""),"Script 1")</f>
        <v>Script 1</v>
      </c>
      <c r="F2647" s="160"/>
      <c r="G2647" s="160"/>
      <c r="H2647" s="160"/>
      <c r="I2647" s="160"/>
      <c r="J2647" s="160"/>
      <c r="K2647" s="160"/>
      <c r="L2647" s="160" t="str">
        <f t="shared" ca="1" si="21"/>
        <v>Script 1</v>
      </c>
      <c r="M2647" s="161"/>
      <c r="N2647" s="150"/>
      <c r="O2647" s="150"/>
      <c r="P2647" s="150"/>
      <c r="Q2647" s="150"/>
      <c r="R2647" s="150"/>
      <c r="S2647" s="150"/>
      <c r="T2647" s="150"/>
      <c r="U2647" s="150"/>
      <c r="V2647" s="150"/>
      <c r="W2647" s="150"/>
      <c r="X2647" s="150"/>
      <c r="Y2647" s="150"/>
      <c r="Z2647" s="150"/>
      <c r="AA2647" s="150"/>
    </row>
    <row r="2648" spans="1:27" ht="12.75">
      <c r="A2648" s="150"/>
      <c r="B2648" s="158">
        <f t="shared" si="20"/>
        <v>2640</v>
      </c>
      <c r="C2648" s="159" t="str">
        <f ca="1">IFERROR(__xludf.DUMMYFUNCTION("""COMPUTED_VALUE"""),"Danish Hafey Mahpudz")</f>
        <v>Danish Hafey Mahpudz</v>
      </c>
      <c r="D2648" s="160" t="str">
        <f ca="1">IFERROR(__xludf.DUMMYFUNCTION("""COMPUTED_VALUE"""),"Jun 26, 2024")</f>
        <v>Jun 26, 2024</v>
      </c>
      <c r="E2648" s="160" t="str">
        <f ca="1">IFERROR(__xludf.DUMMYFUNCTION("""COMPUTED_VALUE"""),"Script 1")</f>
        <v>Script 1</v>
      </c>
      <c r="F2648" s="160"/>
      <c r="G2648" s="160"/>
      <c r="H2648" s="160"/>
      <c r="I2648" s="160"/>
      <c r="J2648" s="160"/>
      <c r="K2648" s="160"/>
      <c r="L2648" s="160" t="str">
        <f t="shared" ca="1" si="21"/>
        <v>Script 1</v>
      </c>
      <c r="M2648" s="161"/>
      <c r="N2648" s="150"/>
      <c r="O2648" s="150"/>
      <c r="P2648" s="150"/>
      <c r="Q2648" s="150"/>
      <c r="R2648" s="150"/>
      <c r="S2648" s="150"/>
      <c r="T2648" s="150"/>
      <c r="U2648" s="150"/>
      <c r="V2648" s="150"/>
      <c r="W2648" s="150"/>
      <c r="X2648" s="150"/>
      <c r="Y2648" s="150"/>
      <c r="Z2648" s="150"/>
      <c r="AA2648" s="150"/>
    </row>
    <row r="2649" spans="1:27" ht="12.75">
      <c r="A2649" s="150"/>
      <c r="B2649" s="158">
        <f t="shared" si="20"/>
        <v>2641</v>
      </c>
      <c r="C2649" s="159" t="str">
        <f ca="1">IFERROR(__xludf.DUMMYFUNCTION("""COMPUTED_VALUE"""),"AZIZAN MOHAMAD")</f>
        <v>AZIZAN MOHAMAD</v>
      </c>
      <c r="D2649" s="160" t="str">
        <f ca="1">IFERROR(__xludf.DUMMYFUNCTION("""COMPUTED_VALUE"""),"Jun 26, 2024")</f>
        <v>Jun 26, 2024</v>
      </c>
      <c r="E2649" s="160" t="str">
        <f ca="1">IFERROR(__xludf.DUMMYFUNCTION("""COMPUTED_VALUE"""),"Script 1")</f>
        <v>Script 1</v>
      </c>
      <c r="F2649" s="160"/>
      <c r="G2649" s="160"/>
      <c r="H2649" s="160"/>
      <c r="I2649" s="160"/>
      <c r="J2649" s="160"/>
      <c r="K2649" s="160"/>
      <c r="L2649" s="160" t="str">
        <f t="shared" ca="1" si="21"/>
        <v>Script 1</v>
      </c>
      <c r="M2649" s="161"/>
      <c r="N2649" s="150"/>
      <c r="O2649" s="150"/>
      <c r="P2649" s="150"/>
      <c r="Q2649" s="150"/>
      <c r="R2649" s="150"/>
      <c r="S2649" s="150"/>
      <c r="T2649" s="150"/>
      <c r="U2649" s="150"/>
      <c r="V2649" s="150"/>
      <c r="W2649" s="150"/>
      <c r="X2649" s="150"/>
      <c r="Y2649" s="150"/>
      <c r="Z2649" s="150"/>
      <c r="AA2649" s="150"/>
    </row>
    <row r="2650" spans="1:27" ht="12.75">
      <c r="A2650" s="150"/>
      <c r="B2650" s="158">
        <f t="shared" si="20"/>
        <v>2642</v>
      </c>
      <c r="C2650" s="159" t="str">
        <f ca="1">IFERROR(__xludf.DUMMYFUNCTION("""COMPUTED_VALUE"""),"Farra Adiba")</f>
        <v>Farra Adiba</v>
      </c>
      <c r="D2650" s="160" t="str">
        <f ca="1">IFERROR(__xludf.DUMMYFUNCTION("""COMPUTED_VALUE"""),"Jun 26, 2024")</f>
        <v>Jun 26, 2024</v>
      </c>
      <c r="E2650" s="160" t="str">
        <f ca="1">IFERROR(__xludf.DUMMYFUNCTION("""COMPUTED_VALUE"""),"Script 1")</f>
        <v>Script 1</v>
      </c>
      <c r="F2650" s="160"/>
      <c r="G2650" s="160"/>
      <c r="H2650" s="160"/>
      <c r="I2650" s="160"/>
      <c r="J2650" s="160"/>
      <c r="K2650" s="160"/>
      <c r="L2650" s="160" t="str">
        <f t="shared" ca="1" si="21"/>
        <v>Script 1</v>
      </c>
      <c r="M2650" s="161"/>
      <c r="N2650" s="150"/>
      <c r="O2650" s="150"/>
      <c r="P2650" s="150"/>
      <c r="Q2650" s="150"/>
      <c r="R2650" s="150"/>
      <c r="S2650" s="150"/>
      <c r="T2650" s="150"/>
      <c r="U2650" s="150"/>
      <c r="V2650" s="150"/>
      <c r="W2650" s="150"/>
      <c r="X2650" s="150"/>
      <c r="Y2650" s="150"/>
      <c r="Z2650" s="150"/>
      <c r="AA2650" s="150"/>
    </row>
    <row r="2651" spans="1:27" ht="12.75">
      <c r="A2651" s="150"/>
      <c r="B2651" s="158">
        <f t="shared" si="20"/>
        <v>2643</v>
      </c>
      <c r="C2651" s="159" t="str">
        <f ca="1">IFERROR(__xludf.DUMMYFUNCTION("""COMPUTED_VALUE"""),"Muhammad Rusyaidi")</f>
        <v>Muhammad Rusyaidi</v>
      </c>
      <c r="D2651" s="160" t="str">
        <f ca="1">IFERROR(__xludf.DUMMYFUNCTION("""COMPUTED_VALUE"""),"Jun 26, 2024")</f>
        <v>Jun 26, 2024</v>
      </c>
      <c r="E2651" s="160" t="str">
        <f ca="1">IFERROR(__xludf.DUMMYFUNCTION("""COMPUTED_VALUE"""),"Script 1")</f>
        <v>Script 1</v>
      </c>
      <c r="F2651" s="160"/>
      <c r="G2651" s="160"/>
      <c r="H2651" s="160"/>
      <c r="I2651" s="160"/>
      <c r="J2651" s="160"/>
      <c r="K2651" s="160"/>
      <c r="L2651" s="160" t="str">
        <f t="shared" ca="1" si="21"/>
        <v>Script 1</v>
      </c>
      <c r="M2651" s="161"/>
      <c r="N2651" s="150"/>
      <c r="O2651" s="150"/>
      <c r="P2651" s="150"/>
      <c r="Q2651" s="150"/>
      <c r="R2651" s="150"/>
      <c r="S2651" s="150"/>
      <c r="T2651" s="150"/>
      <c r="U2651" s="150"/>
      <c r="V2651" s="150"/>
      <c r="W2651" s="150"/>
      <c r="X2651" s="150"/>
      <c r="Y2651" s="150"/>
      <c r="Z2651" s="150"/>
      <c r="AA2651" s="150"/>
    </row>
    <row r="2652" spans="1:27" ht="12.75">
      <c r="A2652" s="150"/>
      <c r="B2652" s="158">
        <f t="shared" si="20"/>
        <v>2644</v>
      </c>
      <c r="C2652" s="159" t="str">
        <f ca="1">IFERROR(__xludf.DUMMYFUNCTION("""COMPUTED_VALUE"""),"Nabila Huda")</f>
        <v>Nabila Huda</v>
      </c>
      <c r="D2652" s="160" t="str">
        <f ca="1">IFERROR(__xludf.DUMMYFUNCTION("""COMPUTED_VALUE"""),"Jun 26, 2024")</f>
        <v>Jun 26, 2024</v>
      </c>
      <c r="E2652" s="160" t="str">
        <f ca="1">IFERROR(__xludf.DUMMYFUNCTION("""COMPUTED_VALUE"""),"Script 1")</f>
        <v>Script 1</v>
      </c>
      <c r="F2652" s="160"/>
      <c r="G2652" s="160"/>
      <c r="H2652" s="160"/>
      <c r="I2652" s="160"/>
      <c r="J2652" s="160"/>
      <c r="K2652" s="160"/>
      <c r="L2652" s="160" t="str">
        <f t="shared" ca="1" si="21"/>
        <v>Script 1</v>
      </c>
      <c r="M2652" s="161"/>
      <c r="N2652" s="150"/>
      <c r="O2652" s="150"/>
      <c r="P2652" s="150"/>
      <c r="Q2652" s="150"/>
      <c r="R2652" s="150"/>
      <c r="S2652" s="150"/>
      <c r="T2652" s="150"/>
      <c r="U2652" s="150"/>
      <c r="V2652" s="150"/>
      <c r="W2652" s="150"/>
      <c r="X2652" s="150"/>
      <c r="Y2652" s="150"/>
      <c r="Z2652" s="150"/>
      <c r="AA2652" s="150"/>
    </row>
    <row r="2653" spans="1:27" ht="12.75">
      <c r="A2653" s="150"/>
      <c r="B2653" s="158">
        <f t="shared" si="20"/>
        <v>2645</v>
      </c>
      <c r="C2653" s="159" t="str">
        <f ca="1">IFERROR(__xludf.DUMMYFUNCTION("""COMPUTED_VALUE"""),"Maisarah Amira Khalid")</f>
        <v>Maisarah Amira Khalid</v>
      </c>
      <c r="D2653" s="160" t="str">
        <f ca="1">IFERROR(__xludf.DUMMYFUNCTION("""COMPUTED_VALUE"""),"Jun 26, 2024")</f>
        <v>Jun 26, 2024</v>
      </c>
      <c r="E2653" s="160" t="str">
        <f ca="1">IFERROR(__xludf.DUMMYFUNCTION("""COMPUTED_VALUE"""),"Script 1")</f>
        <v>Script 1</v>
      </c>
      <c r="F2653" s="160"/>
      <c r="G2653" s="160"/>
      <c r="H2653" s="160"/>
      <c r="I2653" s="160"/>
      <c r="J2653" s="160"/>
      <c r="K2653" s="160"/>
      <c r="L2653" s="160" t="str">
        <f t="shared" ca="1" si="21"/>
        <v>Script 1</v>
      </c>
      <c r="M2653" s="161"/>
      <c r="N2653" s="150"/>
      <c r="O2653" s="150"/>
      <c r="P2653" s="150"/>
      <c r="Q2653" s="150"/>
      <c r="R2653" s="150"/>
      <c r="S2653" s="150"/>
      <c r="T2653" s="150"/>
      <c r="U2653" s="150"/>
      <c r="V2653" s="150"/>
      <c r="W2653" s="150"/>
      <c r="X2653" s="150"/>
      <c r="Y2653" s="150"/>
      <c r="Z2653" s="150"/>
      <c r="AA2653" s="150"/>
    </row>
    <row r="2654" spans="1:27" ht="12.75">
      <c r="A2654" s="150"/>
      <c r="B2654" s="158">
        <f t="shared" si="20"/>
        <v>2646</v>
      </c>
      <c r="C2654" s="159" t="str">
        <f ca="1">IFERROR(__xludf.DUMMYFUNCTION("""COMPUTED_VALUE"""),"Hazim Azamin")</f>
        <v>Hazim Azamin</v>
      </c>
      <c r="D2654" s="160" t="str">
        <f ca="1">IFERROR(__xludf.DUMMYFUNCTION("""COMPUTED_VALUE"""),"Jun 26, 2024")</f>
        <v>Jun 26, 2024</v>
      </c>
      <c r="E2654" s="160" t="str">
        <f ca="1">IFERROR(__xludf.DUMMYFUNCTION("""COMPUTED_VALUE"""),"Script 1")</f>
        <v>Script 1</v>
      </c>
      <c r="F2654" s="160"/>
      <c r="G2654" s="160"/>
      <c r="H2654" s="160"/>
      <c r="I2654" s="160"/>
      <c r="J2654" s="160"/>
      <c r="K2654" s="160"/>
      <c r="L2654" s="160" t="str">
        <f t="shared" ca="1" si="21"/>
        <v>Script 1</v>
      </c>
      <c r="M2654" s="161"/>
      <c r="N2654" s="150"/>
      <c r="O2654" s="150"/>
      <c r="P2654" s="150"/>
      <c r="Q2654" s="150"/>
      <c r="R2654" s="150"/>
      <c r="S2654" s="150"/>
      <c r="T2654" s="150"/>
      <c r="U2654" s="150"/>
      <c r="V2654" s="150"/>
      <c r="W2654" s="150"/>
      <c r="X2654" s="150"/>
      <c r="Y2654" s="150"/>
      <c r="Z2654" s="150"/>
      <c r="AA2654" s="150"/>
    </row>
    <row r="2655" spans="1:27" ht="12.75">
      <c r="A2655" s="150"/>
      <c r="B2655" s="158">
        <f t="shared" si="20"/>
        <v>2647</v>
      </c>
      <c r="C2655" s="159" t="str">
        <f ca="1">IFERROR(__xludf.DUMMYFUNCTION("""COMPUTED_VALUE"""),"NUR AINA AFIQAH BINTI ABDUL RAHMAN")</f>
        <v>NUR AINA AFIQAH BINTI ABDUL RAHMAN</v>
      </c>
      <c r="D2655" s="160" t="str">
        <f ca="1">IFERROR(__xludf.DUMMYFUNCTION("""COMPUTED_VALUE"""),"Jun 26, 2024")</f>
        <v>Jun 26, 2024</v>
      </c>
      <c r="E2655" s="160" t="str">
        <f ca="1">IFERROR(__xludf.DUMMYFUNCTION("""COMPUTED_VALUE"""),"Script 1")</f>
        <v>Script 1</v>
      </c>
      <c r="F2655" s="160"/>
      <c r="G2655" s="160"/>
      <c r="H2655" s="160"/>
      <c r="I2655" s="160"/>
      <c r="J2655" s="160"/>
      <c r="K2655" s="160"/>
      <c r="L2655" s="160" t="str">
        <f t="shared" ca="1" si="21"/>
        <v>Script 1</v>
      </c>
      <c r="M2655" s="161"/>
      <c r="N2655" s="150"/>
      <c r="O2655" s="150"/>
      <c r="P2655" s="150"/>
      <c r="Q2655" s="150"/>
      <c r="R2655" s="150"/>
      <c r="S2655" s="150"/>
      <c r="T2655" s="150"/>
      <c r="U2655" s="150"/>
      <c r="V2655" s="150"/>
      <c r="W2655" s="150"/>
      <c r="X2655" s="150"/>
      <c r="Y2655" s="150"/>
      <c r="Z2655" s="150"/>
      <c r="AA2655" s="150"/>
    </row>
    <row r="2656" spans="1:27" ht="12.75">
      <c r="A2656" s="150"/>
      <c r="B2656" s="158">
        <f t="shared" si="20"/>
        <v>2648</v>
      </c>
      <c r="C2656" s="159" t="str">
        <f ca="1">IFERROR(__xludf.DUMMYFUNCTION("""COMPUTED_VALUE"""),"Nabeel Azhar Bin Rijap")</f>
        <v>Nabeel Azhar Bin Rijap</v>
      </c>
      <c r="D2656" s="160" t="str">
        <f ca="1">IFERROR(__xludf.DUMMYFUNCTION("""COMPUTED_VALUE"""),"Jun 26, 2024")</f>
        <v>Jun 26, 2024</v>
      </c>
      <c r="E2656" s="160" t="str">
        <f ca="1">IFERROR(__xludf.DUMMYFUNCTION("""COMPUTED_VALUE"""),"Script 1")</f>
        <v>Script 1</v>
      </c>
      <c r="F2656" s="160"/>
      <c r="G2656" s="160"/>
      <c r="H2656" s="160"/>
      <c r="I2656" s="160"/>
      <c r="J2656" s="160"/>
      <c r="K2656" s="160"/>
      <c r="L2656" s="160" t="str">
        <f t="shared" ca="1" si="21"/>
        <v>Script 1</v>
      </c>
      <c r="M2656" s="161"/>
      <c r="N2656" s="150"/>
      <c r="O2656" s="150"/>
      <c r="P2656" s="150"/>
      <c r="Q2656" s="150"/>
      <c r="R2656" s="150"/>
      <c r="S2656" s="150"/>
      <c r="T2656" s="150"/>
      <c r="U2656" s="150"/>
      <c r="V2656" s="150"/>
      <c r="W2656" s="150"/>
      <c r="X2656" s="150"/>
      <c r="Y2656" s="150"/>
      <c r="Z2656" s="150"/>
      <c r="AA2656" s="150"/>
    </row>
    <row r="2657" spans="1:27" ht="12.75">
      <c r="A2657" s="150"/>
      <c r="B2657" s="158">
        <f t="shared" si="20"/>
        <v>2649</v>
      </c>
      <c r="C2657" s="159" t="str">
        <f ca="1">IFERROR(__xludf.DUMMYFUNCTION("""COMPUTED_VALUE"""),"Danial Afiq")</f>
        <v>Danial Afiq</v>
      </c>
      <c r="D2657" s="160" t="str">
        <f ca="1">IFERROR(__xludf.DUMMYFUNCTION("""COMPUTED_VALUE"""),"Jun 26, 2024")</f>
        <v>Jun 26, 2024</v>
      </c>
      <c r="E2657" s="160" t="str">
        <f ca="1">IFERROR(__xludf.DUMMYFUNCTION("""COMPUTED_VALUE"""),"Script 1")</f>
        <v>Script 1</v>
      </c>
      <c r="F2657" s="160"/>
      <c r="G2657" s="160"/>
      <c r="H2657" s="160"/>
      <c r="I2657" s="160"/>
      <c r="J2657" s="160"/>
      <c r="K2657" s="160"/>
      <c r="L2657" s="160" t="str">
        <f t="shared" ca="1" si="21"/>
        <v>Script 1</v>
      </c>
      <c r="M2657" s="161"/>
      <c r="N2657" s="150"/>
      <c r="O2657" s="150"/>
      <c r="P2657" s="150"/>
      <c r="Q2657" s="150"/>
      <c r="R2657" s="150"/>
      <c r="S2657" s="150"/>
      <c r="T2657" s="150"/>
      <c r="U2657" s="150"/>
      <c r="V2657" s="150"/>
      <c r="W2657" s="150"/>
      <c r="X2657" s="150"/>
      <c r="Y2657" s="150"/>
      <c r="Z2657" s="150"/>
      <c r="AA2657" s="150"/>
    </row>
    <row r="2658" spans="1:27" ht="12.75">
      <c r="A2658" s="150"/>
      <c r="B2658" s="158">
        <f t="shared" si="20"/>
        <v>2650</v>
      </c>
      <c r="C2658" s="159" t="str">
        <f ca="1">IFERROR(__xludf.DUMMYFUNCTION("""COMPUTED_VALUE"""),"Nurul Syamimie")</f>
        <v>Nurul Syamimie</v>
      </c>
      <c r="D2658" s="160" t="str">
        <f ca="1">IFERROR(__xludf.DUMMYFUNCTION("""COMPUTED_VALUE"""),"Jun 26, 2024")</f>
        <v>Jun 26, 2024</v>
      </c>
      <c r="E2658" s="160" t="str">
        <f ca="1">IFERROR(__xludf.DUMMYFUNCTION("""COMPUTED_VALUE"""),"Script 1")</f>
        <v>Script 1</v>
      </c>
      <c r="F2658" s="160"/>
      <c r="G2658" s="160"/>
      <c r="H2658" s="160"/>
      <c r="I2658" s="160"/>
      <c r="J2658" s="160"/>
      <c r="K2658" s="160"/>
      <c r="L2658" s="160" t="str">
        <f t="shared" ca="1" si="21"/>
        <v>Script 1</v>
      </c>
      <c r="M2658" s="161"/>
      <c r="N2658" s="150"/>
      <c r="O2658" s="150"/>
      <c r="P2658" s="150"/>
      <c r="Q2658" s="150"/>
      <c r="R2658" s="150"/>
      <c r="S2658" s="150"/>
      <c r="T2658" s="150"/>
      <c r="U2658" s="150"/>
      <c r="V2658" s="150"/>
      <c r="W2658" s="150"/>
      <c r="X2658" s="150"/>
      <c r="Y2658" s="150"/>
      <c r="Z2658" s="150"/>
      <c r="AA2658" s="150"/>
    </row>
    <row r="2659" spans="1:27" ht="12.75">
      <c r="A2659" s="150"/>
      <c r="B2659" s="158">
        <f t="shared" si="20"/>
        <v>2651</v>
      </c>
      <c r="C2659" s="159" t="str">
        <f ca="1">IFERROR(__xludf.DUMMYFUNCTION("""COMPUTED_VALUE"""),"Khairul Rahimy Kamaruddin")</f>
        <v>Khairul Rahimy Kamaruddin</v>
      </c>
      <c r="D2659" s="160" t="str">
        <f ca="1">IFERROR(__xludf.DUMMYFUNCTION("""COMPUTED_VALUE"""),"Jun 26, 2024")</f>
        <v>Jun 26, 2024</v>
      </c>
      <c r="E2659" s="160" t="str">
        <f ca="1">IFERROR(__xludf.DUMMYFUNCTION("""COMPUTED_VALUE"""),"Script 1")</f>
        <v>Script 1</v>
      </c>
      <c r="F2659" s="160"/>
      <c r="G2659" s="160"/>
      <c r="H2659" s="160"/>
      <c r="I2659" s="160"/>
      <c r="J2659" s="160"/>
      <c r="K2659" s="160"/>
      <c r="L2659" s="160" t="str">
        <f t="shared" ca="1" si="21"/>
        <v>Script 1</v>
      </c>
      <c r="M2659" s="161"/>
      <c r="N2659" s="150"/>
      <c r="O2659" s="150"/>
      <c r="P2659" s="150"/>
      <c r="Q2659" s="150"/>
      <c r="R2659" s="150"/>
      <c r="S2659" s="150"/>
      <c r="T2659" s="150"/>
      <c r="U2659" s="150"/>
      <c r="V2659" s="150"/>
      <c r="W2659" s="150"/>
      <c r="X2659" s="150"/>
      <c r="Y2659" s="150"/>
      <c r="Z2659" s="150"/>
      <c r="AA2659" s="150"/>
    </row>
    <row r="2660" spans="1:27" ht="12.75">
      <c r="A2660" s="150"/>
      <c r="B2660" s="158">
        <f t="shared" si="20"/>
        <v>2652</v>
      </c>
      <c r="C2660" s="159" t="str">
        <f ca="1">IFERROR(__xludf.DUMMYFUNCTION("""COMPUTED_VALUE"""),"Nooradzirah Abdul Rashid")</f>
        <v>Nooradzirah Abdul Rashid</v>
      </c>
      <c r="D2660" s="160" t="str">
        <f ca="1">IFERROR(__xludf.DUMMYFUNCTION("""COMPUTED_VALUE"""),"Jun 25, 2024")</f>
        <v>Jun 25, 2024</v>
      </c>
      <c r="E2660" s="160" t="str">
        <f ca="1">IFERROR(__xludf.DUMMYFUNCTION("""COMPUTED_VALUE"""),"Script 1")</f>
        <v>Script 1</v>
      </c>
      <c r="F2660" s="160"/>
      <c r="G2660" s="160"/>
      <c r="H2660" s="160"/>
      <c r="I2660" s="160"/>
      <c r="J2660" s="160"/>
      <c r="K2660" s="160"/>
      <c r="L2660" s="160" t="str">
        <f t="shared" ca="1" si="21"/>
        <v>Script 1</v>
      </c>
      <c r="M2660" s="161"/>
      <c r="N2660" s="150"/>
      <c r="O2660" s="150"/>
      <c r="P2660" s="150"/>
      <c r="Q2660" s="150"/>
      <c r="R2660" s="150"/>
      <c r="S2660" s="150"/>
      <c r="T2660" s="150"/>
      <c r="U2660" s="150"/>
      <c r="V2660" s="150"/>
      <c r="W2660" s="150"/>
      <c r="X2660" s="150"/>
      <c r="Y2660" s="150"/>
      <c r="Z2660" s="150"/>
      <c r="AA2660" s="150"/>
    </row>
    <row r="2661" spans="1:27" ht="12.75">
      <c r="A2661" s="150"/>
      <c r="B2661" s="158">
        <f t="shared" si="20"/>
        <v>2653</v>
      </c>
      <c r="C2661" s="159" t="str">
        <f ca="1">IFERROR(__xludf.DUMMYFUNCTION("""COMPUTED_VALUE"""),"Mohamad Akbar Bin Razuki")</f>
        <v>Mohamad Akbar Bin Razuki</v>
      </c>
      <c r="D2661" s="160" t="str">
        <f ca="1">IFERROR(__xludf.DUMMYFUNCTION("""COMPUTED_VALUE"""),"Jun 25, 2024")</f>
        <v>Jun 25, 2024</v>
      </c>
      <c r="E2661" s="160" t="str">
        <f ca="1">IFERROR(__xludf.DUMMYFUNCTION("""COMPUTED_VALUE"""),"Script 1")</f>
        <v>Script 1</v>
      </c>
      <c r="F2661" s="160"/>
      <c r="G2661" s="160"/>
      <c r="H2661" s="160"/>
      <c r="I2661" s="160"/>
      <c r="J2661" s="160"/>
      <c r="K2661" s="160"/>
      <c r="L2661" s="160" t="str">
        <f t="shared" ca="1" si="21"/>
        <v>Script 1</v>
      </c>
      <c r="M2661" s="161"/>
      <c r="N2661" s="150"/>
      <c r="O2661" s="150"/>
      <c r="P2661" s="150"/>
      <c r="Q2661" s="150"/>
      <c r="R2661" s="150"/>
      <c r="S2661" s="150"/>
      <c r="T2661" s="150"/>
      <c r="U2661" s="150"/>
      <c r="V2661" s="150"/>
      <c r="W2661" s="150"/>
      <c r="X2661" s="150"/>
      <c r="Y2661" s="150"/>
      <c r="Z2661" s="150"/>
      <c r="AA2661" s="150"/>
    </row>
    <row r="2662" spans="1:27" ht="12.75">
      <c r="A2662" s="150"/>
      <c r="B2662" s="158">
        <f t="shared" si="20"/>
        <v>2654</v>
      </c>
      <c r="C2662" s="159" t="str">
        <f ca="1">IFERROR(__xludf.DUMMYFUNCTION("""COMPUTED_VALUE"""),"Zulaikha Razali")</f>
        <v>Zulaikha Razali</v>
      </c>
      <c r="D2662" s="160" t="str">
        <f ca="1">IFERROR(__xludf.DUMMYFUNCTION("""COMPUTED_VALUE"""),"Jun 25, 2024")</f>
        <v>Jun 25, 2024</v>
      </c>
      <c r="E2662" s="160" t="str">
        <f ca="1">IFERROR(__xludf.DUMMYFUNCTION("""COMPUTED_VALUE"""),"Script 1")</f>
        <v>Script 1</v>
      </c>
      <c r="F2662" s="160"/>
      <c r="G2662" s="160"/>
      <c r="H2662" s="160"/>
      <c r="I2662" s="160"/>
      <c r="J2662" s="160"/>
      <c r="K2662" s="160"/>
      <c r="L2662" s="160" t="str">
        <f t="shared" ca="1" si="21"/>
        <v>Script 1</v>
      </c>
      <c r="M2662" s="161"/>
      <c r="N2662" s="150"/>
      <c r="O2662" s="150"/>
      <c r="P2662" s="150"/>
      <c r="Q2662" s="150"/>
      <c r="R2662" s="150"/>
      <c r="S2662" s="150"/>
      <c r="T2662" s="150"/>
      <c r="U2662" s="150"/>
      <c r="V2662" s="150"/>
      <c r="W2662" s="150"/>
      <c r="X2662" s="150"/>
      <c r="Y2662" s="150"/>
      <c r="Z2662" s="150"/>
      <c r="AA2662" s="150"/>
    </row>
    <row r="2663" spans="1:27" ht="12.75">
      <c r="A2663" s="150"/>
      <c r="B2663" s="158">
        <f t="shared" si="20"/>
        <v>2655</v>
      </c>
      <c r="C2663" s="159" t="str">
        <f ca="1">IFERROR(__xludf.DUMMYFUNCTION("""COMPUTED_VALUE"""),"Nor Amanina")</f>
        <v>Nor Amanina</v>
      </c>
      <c r="D2663" s="160" t="str">
        <f ca="1">IFERROR(__xludf.DUMMYFUNCTION("""COMPUTED_VALUE"""),"Jun 25, 2024")</f>
        <v>Jun 25, 2024</v>
      </c>
      <c r="E2663" s="160" t="str">
        <f ca="1">IFERROR(__xludf.DUMMYFUNCTION("""COMPUTED_VALUE"""),"Script 1")</f>
        <v>Script 1</v>
      </c>
      <c r="F2663" s="160"/>
      <c r="G2663" s="160"/>
      <c r="H2663" s="160"/>
      <c r="I2663" s="160"/>
      <c r="J2663" s="160"/>
      <c r="K2663" s="160"/>
      <c r="L2663" s="160" t="str">
        <f t="shared" ca="1" si="21"/>
        <v>Script 1</v>
      </c>
      <c r="M2663" s="161"/>
      <c r="N2663" s="150"/>
      <c r="O2663" s="150"/>
      <c r="P2663" s="150"/>
      <c r="Q2663" s="150"/>
      <c r="R2663" s="150"/>
      <c r="S2663" s="150"/>
      <c r="T2663" s="150"/>
      <c r="U2663" s="150"/>
      <c r="V2663" s="150"/>
      <c r="W2663" s="150"/>
      <c r="X2663" s="150"/>
      <c r="Y2663" s="150"/>
      <c r="Z2663" s="150"/>
      <c r="AA2663" s="150"/>
    </row>
    <row r="2664" spans="1:27" ht="12.75">
      <c r="A2664" s="150"/>
      <c r="B2664" s="158">
        <f t="shared" si="20"/>
        <v>2656</v>
      </c>
      <c r="C2664" s="159" t="str">
        <f ca="1">IFERROR(__xludf.DUMMYFUNCTION("""COMPUTED_VALUE"""),"Muhammad Zhaffri Zainal Abidin, AMIMechE")</f>
        <v>Muhammad Zhaffri Zainal Abidin, AMIMechE</v>
      </c>
      <c r="D2664" s="160" t="str">
        <f ca="1">IFERROR(__xludf.DUMMYFUNCTION("""COMPUTED_VALUE"""),"Jun 25, 2024")</f>
        <v>Jun 25, 2024</v>
      </c>
      <c r="E2664" s="160" t="str">
        <f ca="1">IFERROR(__xludf.DUMMYFUNCTION("""COMPUTED_VALUE"""),"Script 1")</f>
        <v>Script 1</v>
      </c>
      <c r="F2664" s="160"/>
      <c r="G2664" s="160"/>
      <c r="H2664" s="160"/>
      <c r="I2664" s="160"/>
      <c r="J2664" s="160"/>
      <c r="K2664" s="160"/>
      <c r="L2664" s="160" t="str">
        <f t="shared" ca="1" si="21"/>
        <v>Script 1</v>
      </c>
      <c r="M2664" s="161"/>
      <c r="N2664" s="150"/>
      <c r="O2664" s="150"/>
      <c r="P2664" s="150"/>
      <c r="Q2664" s="150"/>
      <c r="R2664" s="150"/>
      <c r="S2664" s="150"/>
      <c r="T2664" s="150"/>
      <c r="U2664" s="150"/>
      <c r="V2664" s="150"/>
      <c r="W2664" s="150"/>
      <c r="X2664" s="150"/>
      <c r="Y2664" s="150"/>
      <c r="Z2664" s="150"/>
      <c r="AA2664" s="150"/>
    </row>
    <row r="2665" spans="1:27" ht="12.75">
      <c r="A2665" s="150"/>
      <c r="B2665" s="158">
        <f t="shared" si="20"/>
        <v>2657</v>
      </c>
      <c r="C2665" s="159" t="str">
        <f ca="1">IFERROR(__xludf.DUMMYFUNCTION("""COMPUTED_VALUE"""),"Azim Mohd Norzi")</f>
        <v>Azim Mohd Norzi</v>
      </c>
      <c r="D2665" s="160" t="str">
        <f ca="1">IFERROR(__xludf.DUMMYFUNCTION("""COMPUTED_VALUE"""),"Jun 25, 2024")</f>
        <v>Jun 25, 2024</v>
      </c>
      <c r="E2665" s="160" t="str">
        <f ca="1">IFERROR(__xludf.DUMMYFUNCTION("""COMPUTED_VALUE"""),"Script 1")</f>
        <v>Script 1</v>
      </c>
      <c r="F2665" s="160"/>
      <c r="G2665" s="160"/>
      <c r="H2665" s="160"/>
      <c r="I2665" s="160"/>
      <c r="J2665" s="160"/>
      <c r="K2665" s="160"/>
      <c r="L2665" s="160" t="str">
        <f t="shared" ca="1" si="21"/>
        <v>Script 1</v>
      </c>
      <c r="M2665" s="161"/>
      <c r="N2665" s="150"/>
      <c r="O2665" s="150"/>
      <c r="P2665" s="150"/>
      <c r="Q2665" s="150"/>
      <c r="R2665" s="150"/>
      <c r="S2665" s="150"/>
      <c r="T2665" s="150"/>
      <c r="U2665" s="150"/>
      <c r="V2665" s="150"/>
      <c r="W2665" s="150"/>
      <c r="X2665" s="150"/>
      <c r="Y2665" s="150"/>
      <c r="Z2665" s="150"/>
      <c r="AA2665" s="150"/>
    </row>
    <row r="2666" spans="1:27" ht="12.75">
      <c r="A2666" s="150"/>
      <c r="B2666" s="158">
        <f t="shared" si="20"/>
        <v>2658</v>
      </c>
      <c r="C2666" s="159" t="str">
        <f ca="1">IFERROR(__xludf.DUMMYFUNCTION("""COMPUTED_VALUE"""),"Nik Ashraf Danial Mohd Izzudin")</f>
        <v>Nik Ashraf Danial Mohd Izzudin</v>
      </c>
      <c r="D2666" s="160" t="str">
        <f ca="1">IFERROR(__xludf.DUMMYFUNCTION("""COMPUTED_VALUE"""),"Jun 25, 2024")</f>
        <v>Jun 25, 2024</v>
      </c>
      <c r="E2666" s="160" t="str">
        <f ca="1">IFERROR(__xludf.DUMMYFUNCTION("""COMPUTED_VALUE"""),"Script 1")</f>
        <v>Script 1</v>
      </c>
      <c r="F2666" s="160"/>
      <c r="G2666" s="160"/>
      <c r="H2666" s="160"/>
      <c r="I2666" s="160"/>
      <c r="J2666" s="160"/>
      <c r="K2666" s="160"/>
      <c r="L2666" s="160" t="str">
        <f t="shared" ca="1" si="21"/>
        <v>Script 1</v>
      </c>
      <c r="M2666" s="161"/>
      <c r="N2666" s="150"/>
      <c r="O2666" s="150"/>
      <c r="P2666" s="150"/>
      <c r="Q2666" s="150"/>
      <c r="R2666" s="150"/>
      <c r="S2666" s="150"/>
      <c r="T2666" s="150"/>
      <c r="U2666" s="150"/>
      <c r="V2666" s="150"/>
      <c r="W2666" s="150"/>
      <c r="X2666" s="150"/>
      <c r="Y2666" s="150"/>
      <c r="Z2666" s="150"/>
      <c r="AA2666" s="150"/>
    </row>
    <row r="2667" spans="1:27" ht="12.75">
      <c r="A2667" s="150"/>
      <c r="B2667" s="158">
        <f t="shared" si="20"/>
        <v>2659</v>
      </c>
      <c r="C2667" s="159" t="str">
        <f ca="1">IFERROR(__xludf.DUMMYFUNCTION("""COMPUTED_VALUE"""),"Nur Atikah binti Zulkifli")</f>
        <v>Nur Atikah binti Zulkifli</v>
      </c>
      <c r="D2667" s="160" t="str">
        <f ca="1">IFERROR(__xludf.DUMMYFUNCTION("""COMPUTED_VALUE"""),"Jun 24, 2024")</f>
        <v>Jun 24, 2024</v>
      </c>
      <c r="E2667" s="160" t="str">
        <f ca="1">IFERROR(__xludf.DUMMYFUNCTION("""COMPUTED_VALUE"""),"Script 1")</f>
        <v>Script 1</v>
      </c>
      <c r="F2667" s="160"/>
      <c r="G2667" s="160"/>
      <c r="H2667" s="160"/>
      <c r="I2667" s="160"/>
      <c r="J2667" s="160"/>
      <c r="K2667" s="160"/>
      <c r="L2667" s="160" t="str">
        <f t="shared" ca="1" si="21"/>
        <v>Script 1</v>
      </c>
      <c r="M2667" s="161"/>
      <c r="N2667" s="150"/>
      <c r="O2667" s="150"/>
      <c r="P2667" s="150"/>
      <c r="Q2667" s="150"/>
      <c r="R2667" s="150"/>
      <c r="S2667" s="150"/>
      <c r="T2667" s="150"/>
      <c r="U2667" s="150"/>
      <c r="V2667" s="150"/>
      <c r="W2667" s="150"/>
      <c r="X2667" s="150"/>
      <c r="Y2667" s="150"/>
      <c r="Z2667" s="150"/>
      <c r="AA2667" s="150"/>
    </row>
    <row r="2668" spans="1:27" ht="12.75">
      <c r="A2668" s="150"/>
      <c r="B2668" s="158">
        <f t="shared" si="20"/>
        <v>2660</v>
      </c>
      <c r="C2668" s="159" t="str">
        <f ca="1">IFERROR(__xludf.DUMMYFUNCTION("""COMPUTED_VALUE"""),"Tasneem Madihah")</f>
        <v>Tasneem Madihah</v>
      </c>
      <c r="D2668" s="160" t="str">
        <f ca="1">IFERROR(__xludf.DUMMYFUNCTION("""COMPUTED_VALUE"""),"Jun 24, 2024")</f>
        <v>Jun 24, 2024</v>
      </c>
      <c r="E2668" s="160" t="str">
        <f ca="1">IFERROR(__xludf.DUMMYFUNCTION("""COMPUTED_VALUE"""),"Script 1")</f>
        <v>Script 1</v>
      </c>
      <c r="F2668" s="160"/>
      <c r="G2668" s="160"/>
      <c r="H2668" s="160"/>
      <c r="I2668" s="160"/>
      <c r="J2668" s="160"/>
      <c r="K2668" s="160"/>
      <c r="L2668" s="160" t="str">
        <f t="shared" ca="1" si="21"/>
        <v>Script 1</v>
      </c>
      <c r="M2668" s="161"/>
      <c r="N2668" s="150"/>
      <c r="O2668" s="150"/>
      <c r="P2668" s="150"/>
      <c r="Q2668" s="150"/>
      <c r="R2668" s="150"/>
      <c r="S2668" s="150"/>
      <c r="T2668" s="150"/>
      <c r="U2668" s="150"/>
      <c r="V2668" s="150"/>
      <c r="W2668" s="150"/>
      <c r="X2668" s="150"/>
      <c r="Y2668" s="150"/>
      <c r="Z2668" s="150"/>
      <c r="AA2668" s="150"/>
    </row>
    <row r="2669" spans="1:27" ht="12.75">
      <c r="A2669" s="150"/>
      <c r="B2669" s="158">
        <f t="shared" si="20"/>
        <v>2661</v>
      </c>
      <c r="C2669" s="159" t="str">
        <f ca="1">IFERROR(__xludf.DUMMYFUNCTION("""COMPUTED_VALUE"""),"Manarina Binti Mohamad Ridzuan")</f>
        <v>Manarina Binti Mohamad Ridzuan</v>
      </c>
      <c r="D2669" s="160" t="str">
        <f ca="1">IFERROR(__xludf.DUMMYFUNCTION("""COMPUTED_VALUE"""),"Jun 24, 2024")</f>
        <v>Jun 24, 2024</v>
      </c>
      <c r="E2669" s="160" t="str">
        <f ca="1">IFERROR(__xludf.DUMMYFUNCTION("""COMPUTED_VALUE"""),"Script 1")</f>
        <v>Script 1</v>
      </c>
      <c r="F2669" s="160"/>
      <c r="G2669" s="160"/>
      <c r="H2669" s="160"/>
      <c r="I2669" s="160"/>
      <c r="J2669" s="160"/>
      <c r="K2669" s="160"/>
      <c r="L2669" s="160" t="str">
        <f t="shared" ca="1" si="21"/>
        <v>Script 1</v>
      </c>
      <c r="M2669" s="161"/>
      <c r="N2669" s="150"/>
      <c r="O2669" s="150"/>
      <c r="P2669" s="150"/>
      <c r="Q2669" s="150"/>
      <c r="R2669" s="150"/>
      <c r="S2669" s="150"/>
      <c r="T2669" s="150"/>
      <c r="U2669" s="150"/>
      <c r="V2669" s="150"/>
      <c r="W2669" s="150"/>
      <c r="X2669" s="150"/>
      <c r="Y2669" s="150"/>
      <c r="Z2669" s="150"/>
      <c r="AA2669" s="150"/>
    </row>
    <row r="2670" spans="1:27" ht="12.75">
      <c r="A2670" s="150"/>
      <c r="B2670" s="158">
        <f t="shared" si="20"/>
        <v>2662</v>
      </c>
      <c r="C2670" s="159" t="str">
        <f ca="1">IFERROR(__xludf.DUMMYFUNCTION("""COMPUTED_VALUE"""),"Muhammad Hazim Iskandar Idris")</f>
        <v>Muhammad Hazim Iskandar Idris</v>
      </c>
      <c r="D2670" s="160" t="str">
        <f ca="1">IFERROR(__xludf.DUMMYFUNCTION("""COMPUTED_VALUE"""),"Jun 24, 2024")</f>
        <v>Jun 24, 2024</v>
      </c>
      <c r="E2670" s="160" t="str">
        <f ca="1">IFERROR(__xludf.DUMMYFUNCTION("""COMPUTED_VALUE"""),"Script 1")</f>
        <v>Script 1</v>
      </c>
      <c r="F2670" s="160"/>
      <c r="G2670" s="160"/>
      <c r="H2670" s="160"/>
      <c r="I2670" s="160"/>
      <c r="J2670" s="160"/>
      <c r="K2670" s="160"/>
      <c r="L2670" s="160" t="str">
        <f t="shared" ca="1" si="21"/>
        <v>Script 1</v>
      </c>
      <c r="M2670" s="161"/>
      <c r="N2670" s="150"/>
      <c r="O2670" s="150"/>
      <c r="P2670" s="150"/>
      <c r="Q2670" s="150"/>
      <c r="R2670" s="150"/>
      <c r="S2670" s="150"/>
      <c r="T2670" s="150"/>
      <c r="U2670" s="150"/>
      <c r="V2670" s="150"/>
      <c r="W2670" s="150"/>
      <c r="X2670" s="150"/>
      <c r="Y2670" s="150"/>
      <c r="Z2670" s="150"/>
      <c r="AA2670" s="150"/>
    </row>
    <row r="2671" spans="1:27" ht="12.75">
      <c r="A2671" s="150"/>
      <c r="B2671" s="158">
        <f t="shared" si="20"/>
        <v>2663</v>
      </c>
      <c r="C2671" s="159" t="str">
        <f ca="1">IFERROR(__xludf.DUMMYFUNCTION("""COMPUTED_VALUE"""),"Nurul Amelia Binti Jalil")</f>
        <v>Nurul Amelia Binti Jalil</v>
      </c>
      <c r="D2671" s="160" t="str">
        <f ca="1">IFERROR(__xludf.DUMMYFUNCTION("""COMPUTED_VALUE"""),"Jun 24, 2024")</f>
        <v>Jun 24, 2024</v>
      </c>
      <c r="E2671" s="160" t="str">
        <f ca="1">IFERROR(__xludf.DUMMYFUNCTION("""COMPUTED_VALUE"""),"Script 1")</f>
        <v>Script 1</v>
      </c>
      <c r="F2671" s="160"/>
      <c r="G2671" s="160"/>
      <c r="H2671" s="160"/>
      <c r="I2671" s="160"/>
      <c r="J2671" s="160"/>
      <c r="K2671" s="160"/>
      <c r="L2671" s="160" t="str">
        <f t="shared" ca="1" si="21"/>
        <v>Script 1</v>
      </c>
      <c r="M2671" s="161"/>
      <c r="N2671" s="150"/>
      <c r="O2671" s="150"/>
      <c r="P2671" s="150"/>
      <c r="Q2671" s="150"/>
      <c r="R2671" s="150"/>
      <c r="S2671" s="150"/>
      <c r="T2671" s="150"/>
      <c r="U2671" s="150"/>
      <c r="V2671" s="150"/>
      <c r="W2671" s="150"/>
      <c r="X2671" s="150"/>
      <c r="Y2671" s="150"/>
      <c r="Z2671" s="150"/>
      <c r="AA2671" s="150"/>
    </row>
    <row r="2672" spans="1:27" ht="12.75">
      <c r="A2672" s="150"/>
      <c r="B2672" s="158">
        <f t="shared" si="20"/>
        <v>2664</v>
      </c>
      <c r="C2672" s="159" t="str">
        <f ca="1">IFERROR(__xludf.DUMMYFUNCTION("""COMPUTED_VALUE"""),"Muhammad Fakhrull Hadi")</f>
        <v>Muhammad Fakhrull Hadi</v>
      </c>
      <c r="D2672" s="160" t="str">
        <f ca="1">IFERROR(__xludf.DUMMYFUNCTION("""COMPUTED_VALUE"""),"Jun 24, 2024")</f>
        <v>Jun 24, 2024</v>
      </c>
      <c r="E2672" s="160" t="str">
        <f ca="1">IFERROR(__xludf.DUMMYFUNCTION("""COMPUTED_VALUE"""),"Script 1")</f>
        <v>Script 1</v>
      </c>
      <c r="F2672" s="160"/>
      <c r="G2672" s="160"/>
      <c r="H2672" s="160"/>
      <c r="I2672" s="160"/>
      <c r="J2672" s="160"/>
      <c r="K2672" s="160"/>
      <c r="L2672" s="160" t="str">
        <f t="shared" ca="1" si="21"/>
        <v>Script 1</v>
      </c>
      <c r="M2672" s="161"/>
      <c r="N2672" s="150"/>
      <c r="O2672" s="150"/>
      <c r="P2672" s="150"/>
      <c r="Q2672" s="150"/>
      <c r="R2672" s="150"/>
      <c r="S2672" s="150"/>
      <c r="T2672" s="150"/>
      <c r="U2672" s="150"/>
      <c r="V2672" s="150"/>
      <c r="W2672" s="150"/>
      <c r="X2672" s="150"/>
      <c r="Y2672" s="150"/>
      <c r="Z2672" s="150"/>
      <c r="AA2672" s="150"/>
    </row>
    <row r="2673" spans="1:27" ht="12.75">
      <c r="A2673" s="150"/>
      <c r="B2673" s="158">
        <f t="shared" si="20"/>
        <v>2665</v>
      </c>
      <c r="C2673" s="159" t="str">
        <f ca="1">IFERROR(__xludf.DUMMYFUNCTION("""COMPUTED_VALUE"""),"Amirul Yusoff")</f>
        <v>Amirul Yusoff</v>
      </c>
      <c r="D2673" s="160" t="str">
        <f ca="1">IFERROR(__xludf.DUMMYFUNCTION("""COMPUTED_VALUE"""),"Jun 24, 2024")</f>
        <v>Jun 24, 2024</v>
      </c>
      <c r="E2673" s="160" t="str">
        <f ca="1">IFERROR(__xludf.DUMMYFUNCTION("""COMPUTED_VALUE"""),"Script 1")</f>
        <v>Script 1</v>
      </c>
      <c r="F2673" s="160"/>
      <c r="G2673" s="160"/>
      <c r="H2673" s="160"/>
      <c r="I2673" s="160"/>
      <c r="J2673" s="160"/>
      <c r="K2673" s="160"/>
      <c r="L2673" s="160" t="str">
        <f t="shared" ca="1" si="21"/>
        <v>Script 1</v>
      </c>
      <c r="M2673" s="161"/>
      <c r="N2673" s="150"/>
      <c r="O2673" s="150"/>
      <c r="P2673" s="150"/>
      <c r="Q2673" s="150"/>
      <c r="R2673" s="150"/>
      <c r="S2673" s="150"/>
      <c r="T2673" s="150"/>
      <c r="U2673" s="150"/>
      <c r="V2673" s="150"/>
      <c r="W2673" s="150"/>
      <c r="X2673" s="150"/>
      <c r="Y2673" s="150"/>
      <c r="Z2673" s="150"/>
      <c r="AA2673" s="150"/>
    </row>
    <row r="2674" spans="1:27" ht="12.75">
      <c r="A2674" s="150"/>
      <c r="B2674" s="158">
        <f t="shared" si="20"/>
        <v>2666</v>
      </c>
      <c r="C2674" s="159" t="str">
        <f ca="1">IFERROR(__xludf.DUMMYFUNCTION("""COMPUTED_VALUE"""),"Nor Atiqah Mohiden")</f>
        <v>Nor Atiqah Mohiden</v>
      </c>
      <c r="D2674" s="160" t="str">
        <f ca="1">IFERROR(__xludf.DUMMYFUNCTION("""COMPUTED_VALUE"""),"Jun 24, 2024")</f>
        <v>Jun 24, 2024</v>
      </c>
      <c r="E2674" s="160" t="str">
        <f ca="1">IFERROR(__xludf.DUMMYFUNCTION("""COMPUTED_VALUE"""),"Script 1")</f>
        <v>Script 1</v>
      </c>
      <c r="F2674" s="160"/>
      <c r="G2674" s="160"/>
      <c r="H2674" s="160"/>
      <c r="I2674" s="160"/>
      <c r="J2674" s="160"/>
      <c r="K2674" s="160"/>
      <c r="L2674" s="160" t="str">
        <f t="shared" ca="1" si="21"/>
        <v>Script 1</v>
      </c>
      <c r="M2674" s="161"/>
      <c r="N2674" s="150"/>
      <c r="O2674" s="150"/>
      <c r="P2674" s="150"/>
      <c r="Q2674" s="150"/>
      <c r="R2674" s="150"/>
      <c r="S2674" s="150"/>
      <c r="T2674" s="150"/>
      <c r="U2674" s="150"/>
      <c r="V2674" s="150"/>
      <c r="W2674" s="150"/>
      <c r="X2674" s="150"/>
      <c r="Y2674" s="150"/>
      <c r="Z2674" s="150"/>
      <c r="AA2674" s="150"/>
    </row>
    <row r="2675" spans="1:27" ht="12.75">
      <c r="A2675" s="150"/>
      <c r="B2675" s="158">
        <f t="shared" si="20"/>
        <v>2667</v>
      </c>
      <c r="C2675" s="159" t="str">
        <f ca="1">IFERROR(__xludf.DUMMYFUNCTION("""COMPUTED_VALUE"""),"Muhamad Azri Shamsuddin")</f>
        <v>Muhamad Azri Shamsuddin</v>
      </c>
      <c r="D2675" s="160" t="str">
        <f ca="1">IFERROR(__xludf.DUMMYFUNCTION("""COMPUTED_VALUE"""),"Jun 24, 2024")</f>
        <v>Jun 24, 2024</v>
      </c>
      <c r="E2675" s="160" t="str">
        <f ca="1">IFERROR(__xludf.DUMMYFUNCTION("""COMPUTED_VALUE"""),"Script 1")</f>
        <v>Script 1</v>
      </c>
      <c r="F2675" s="160"/>
      <c r="G2675" s="160"/>
      <c r="H2675" s="160"/>
      <c r="I2675" s="160"/>
      <c r="J2675" s="160"/>
      <c r="K2675" s="160"/>
      <c r="L2675" s="160" t="str">
        <f t="shared" ca="1" si="21"/>
        <v>Script 1</v>
      </c>
      <c r="M2675" s="161"/>
      <c r="N2675" s="150"/>
      <c r="O2675" s="150"/>
      <c r="P2675" s="150"/>
      <c r="Q2675" s="150"/>
      <c r="R2675" s="150"/>
      <c r="S2675" s="150"/>
      <c r="T2675" s="150"/>
      <c r="U2675" s="150"/>
      <c r="V2675" s="150"/>
      <c r="W2675" s="150"/>
      <c r="X2675" s="150"/>
      <c r="Y2675" s="150"/>
      <c r="Z2675" s="150"/>
      <c r="AA2675" s="150"/>
    </row>
    <row r="2676" spans="1:27" ht="12.75">
      <c r="A2676" s="150"/>
      <c r="B2676" s="158">
        <f t="shared" si="20"/>
        <v>2668</v>
      </c>
      <c r="C2676" s="159" t="str">
        <f ca="1">IFERROR(__xludf.DUMMYFUNCTION("""COMPUTED_VALUE"""),"Nor Haliza Binti Ali Ibrahim")</f>
        <v>Nor Haliza Binti Ali Ibrahim</v>
      </c>
      <c r="D2676" s="160" t="str">
        <f ca="1">IFERROR(__xludf.DUMMYFUNCTION("""COMPUTED_VALUE"""),"Jun 24, 2024")</f>
        <v>Jun 24, 2024</v>
      </c>
      <c r="E2676" s="160" t="str">
        <f ca="1">IFERROR(__xludf.DUMMYFUNCTION("""COMPUTED_VALUE"""),"Script 1")</f>
        <v>Script 1</v>
      </c>
      <c r="F2676" s="160"/>
      <c r="G2676" s="160"/>
      <c r="H2676" s="160"/>
      <c r="I2676" s="160"/>
      <c r="J2676" s="160"/>
      <c r="K2676" s="160"/>
      <c r="L2676" s="160" t="str">
        <f t="shared" ca="1" si="21"/>
        <v>Script 1</v>
      </c>
      <c r="M2676" s="161"/>
      <c r="N2676" s="150"/>
      <c r="O2676" s="150"/>
      <c r="P2676" s="150"/>
      <c r="Q2676" s="150"/>
      <c r="R2676" s="150"/>
      <c r="S2676" s="150"/>
      <c r="T2676" s="150"/>
      <c r="U2676" s="150"/>
      <c r="V2676" s="150"/>
      <c r="W2676" s="150"/>
      <c r="X2676" s="150"/>
      <c r="Y2676" s="150"/>
      <c r="Z2676" s="150"/>
      <c r="AA2676" s="150"/>
    </row>
    <row r="2677" spans="1:27" ht="12.75">
      <c r="A2677" s="150"/>
      <c r="B2677" s="158">
        <f t="shared" si="20"/>
        <v>2669</v>
      </c>
      <c r="C2677" s="159" t="str">
        <f ca="1">IFERROR(__xludf.DUMMYFUNCTION("""COMPUTED_VALUE"""),"Mohamad Afiq Bin Mohd Arshad")</f>
        <v>Mohamad Afiq Bin Mohd Arshad</v>
      </c>
      <c r="D2677" s="160" t="str">
        <f ca="1">IFERROR(__xludf.DUMMYFUNCTION("""COMPUTED_VALUE"""),"Jun 24, 2024")</f>
        <v>Jun 24, 2024</v>
      </c>
      <c r="E2677" s="160" t="str">
        <f ca="1">IFERROR(__xludf.DUMMYFUNCTION("""COMPUTED_VALUE"""),"Script 1")</f>
        <v>Script 1</v>
      </c>
      <c r="F2677" s="160"/>
      <c r="G2677" s="160"/>
      <c r="H2677" s="160"/>
      <c r="I2677" s="160"/>
      <c r="J2677" s="160"/>
      <c r="K2677" s="160"/>
      <c r="L2677" s="160" t="str">
        <f t="shared" ca="1" si="21"/>
        <v>Script 1</v>
      </c>
      <c r="M2677" s="161"/>
      <c r="N2677" s="150"/>
      <c r="O2677" s="150"/>
      <c r="P2677" s="150"/>
      <c r="Q2677" s="150"/>
      <c r="R2677" s="150"/>
      <c r="S2677" s="150"/>
      <c r="T2677" s="150"/>
      <c r="U2677" s="150"/>
      <c r="V2677" s="150"/>
      <c r="W2677" s="150"/>
      <c r="X2677" s="150"/>
      <c r="Y2677" s="150"/>
      <c r="Z2677" s="150"/>
      <c r="AA2677" s="150"/>
    </row>
    <row r="2678" spans="1:27" ht="12.75">
      <c r="A2678" s="150"/>
      <c r="B2678" s="158">
        <f t="shared" si="20"/>
        <v>2670</v>
      </c>
      <c r="C2678" s="159" t="str">
        <f ca="1">IFERROR(__xludf.DUMMYFUNCTION("""COMPUTED_VALUE"""),"MOHAMAD HAKIMI MOHAMAD DAHLAN")</f>
        <v>MOHAMAD HAKIMI MOHAMAD DAHLAN</v>
      </c>
      <c r="D2678" s="160" t="str">
        <f ca="1">IFERROR(__xludf.DUMMYFUNCTION("""COMPUTED_VALUE"""),"Jun 24, 2024")</f>
        <v>Jun 24, 2024</v>
      </c>
      <c r="E2678" s="160" t="str">
        <f ca="1">IFERROR(__xludf.DUMMYFUNCTION("""COMPUTED_VALUE"""),"Script 1")</f>
        <v>Script 1</v>
      </c>
      <c r="F2678" s="160"/>
      <c r="G2678" s="160"/>
      <c r="H2678" s="160"/>
      <c r="I2678" s="160"/>
      <c r="J2678" s="160"/>
      <c r="K2678" s="160"/>
      <c r="L2678" s="160" t="str">
        <f t="shared" ca="1" si="21"/>
        <v>Script 1</v>
      </c>
      <c r="M2678" s="161"/>
      <c r="N2678" s="150"/>
      <c r="O2678" s="150"/>
      <c r="P2678" s="150"/>
      <c r="Q2678" s="150"/>
      <c r="R2678" s="150"/>
      <c r="S2678" s="150"/>
      <c r="T2678" s="150"/>
      <c r="U2678" s="150"/>
      <c r="V2678" s="150"/>
      <c r="W2678" s="150"/>
      <c r="X2678" s="150"/>
      <c r="Y2678" s="150"/>
      <c r="Z2678" s="150"/>
      <c r="AA2678" s="150"/>
    </row>
    <row r="2679" spans="1:27" ht="12.75">
      <c r="A2679" s="150"/>
      <c r="B2679" s="158">
        <f t="shared" si="20"/>
        <v>2671</v>
      </c>
      <c r="C2679" s="159" t="str">
        <f ca="1">IFERROR(__xludf.DUMMYFUNCTION("""COMPUTED_VALUE"""),"Asyura Sanadi")</f>
        <v>Asyura Sanadi</v>
      </c>
      <c r="D2679" s="160" t="str">
        <f ca="1">IFERROR(__xludf.DUMMYFUNCTION("""COMPUTED_VALUE"""),"Jun 24, 2024")</f>
        <v>Jun 24, 2024</v>
      </c>
      <c r="E2679" s="160" t="str">
        <f ca="1">IFERROR(__xludf.DUMMYFUNCTION("""COMPUTED_VALUE"""),"Script 1")</f>
        <v>Script 1</v>
      </c>
      <c r="F2679" s="160"/>
      <c r="G2679" s="160"/>
      <c r="H2679" s="160"/>
      <c r="I2679" s="160"/>
      <c r="J2679" s="160"/>
      <c r="K2679" s="160"/>
      <c r="L2679" s="160" t="str">
        <f t="shared" ca="1" si="21"/>
        <v>Script 1</v>
      </c>
      <c r="M2679" s="161"/>
      <c r="N2679" s="150"/>
      <c r="O2679" s="150"/>
      <c r="P2679" s="150"/>
      <c r="Q2679" s="150"/>
      <c r="R2679" s="150"/>
      <c r="S2679" s="150"/>
      <c r="T2679" s="150"/>
      <c r="U2679" s="150"/>
      <c r="V2679" s="150"/>
      <c r="W2679" s="150"/>
      <c r="X2679" s="150"/>
      <c r="Y2679" s="150"/>
      <c r="Z2679" s="150"/>
      <c r="AA2679" s="150"/>
    </row>
    <row r="2680" spans="1:27" ht="12.75">
      <c r="A2680" s="150"/>
      <c r="B2680" s="158">
        <f t="shared" si="20"/>
        <v>2672</v>
      </c>
      <c r="C2680" s="159" t="str">
        <f ca="1">IFERROR(__xludf.DUMMYFUNCTION("""COMPUTED_VALUE"""),"Fathin Najua")</f>
        <v>Fathin Najua</v>
      </c>
      <c r="D2680" s="160" t="str">
        <f ca="1">IFERROR(__xludf.DUMMYFUNCTION("""COMPUTED_VALUE"""),"Jun 24, 2024")</f>
        <v>Jun 24, 2024</v>
      </c>
      <c r="E2680" s="160" t="str">
        <f ca="1">IFERROR(__xludf.DUMMYFUNCTION("""COMPUTED_VALUE"""),"Script 1")</f>
        <v>Script 1</v>
      </c>
      <c r="F2680" s="160"/>
      <c r="G2680" s="160"/>
      <c r="H2680" s="160"/>
      <c r="I2680" s="160"/>
      <c r="J2680" s="160"/>
      <c r="K2680" s="160"/>
      <c r="L2680" s="160" t="str">
        <f t="shared" ca="1" si="21"/>
        <v>Script 1</v>
      </c>
      <c r="M2680" s="161"/>
      <c r="N2680" s="150"/>
      <c r="O2680" s="150"/>
      <c r="P2680" s="150"/>
      <c r="Q2680" s="150"/>
      <c r="R2680" s="150"/>
      <c r="S2680" s="150"/>
      <c r="T2680" s="150"/>
      <c r="U2680" s="150"/>
      <c r="V2680" s="150"/>
      <c r="W2680" s="150"/>
      <c r="X2680" s="150"/>
      <c r="Y2680" s="150"/>
      <c r="Z2680" s="150"/>
      <c r="AA2680" s="150"/>
    </row>
    <row r="2681" spans="1:27" ht="12.75">
      <c r="A2681" s="150"/>
      <c r="B2681" s="158">
        <f t="shared" si="20"/>
        <v>2673</v>
      </c>
      <c r="C2681" s="159" t="str">
        <f ca="1">IFERROR(__xludf.DUMMYFUNCTION("""COMPUTED_VALUE"""),"Nurfatini Hazwani")</f>
        <v>Nurfatini Hazwani</v>
      </c>
      <c r="D2681" s="160" t="str">
        <f ca="1">IFERROR(__xludf.DUMMYFUNCTION("""COMPUTED_VALUE"""),"Jun 24, 2024")</f>
        <v>Jun 24, 2024</v>
      </c>
      <c r="E2681" s="160" t="str">
        <f ca="1">IFERROR(__xludf.DUMMYFUNCTION("""COMPUTED_VALUE"""),"Script 1")</f>
        <v>Script 1</v>
      </c>
      <c r="F2681" s="160"/>
      <c r="G2681" s="160"/>
      <c r="H2681" s="160"/>
      <c r="I2681" s="160"/>
      <c r="J2681" s="160"/>
      <c r="K2681" s="160"/>
      <c r="L2681" s="160" t="str">
        <f t="shared" ca="1" si="21"/>
        <v>Script 1</v>
      </c>
      <c r="M2681" s="161"/>
      <c r="N2681" s="150"/>
      <c r="O2681" s="150"/>
      <c r="P2681" s="150"/>
      <c r="Q2681" s="150"/>
      <c r="R2681" s="150"/>
      <c r="S2681" s="150"/>
      <c r="T2681" s="150"/>
      <c r="U2681" s="150"/>
      <c r="V2681" s="150"/>
      <c r="W2681" s="150"/>
      <c r="X2681" s="150"/>
      <c r="Y2681" s="150"/>
      <c r="Z2681" s="150"/>
      <c r="AA2681" s="150"/>
    </row>
    <row r="2682" spans="1:27" ht="12.75">
      <c r="A2682" s="150"/>
      <c r="B2682" s="158">
        <f t="shared" si="20"/>
        <v>2674</v>
      </c>
      <c r="C2682" s="159" t="str">
        <f ca="1">IFERROR(__xludf.DUMMYFUNCTION("""COMPUTED_VALUE"""),"Farah Mazelan")</f>
        <v>Farah Mazelan</v>
      </c>
      <c r="D2682" s="160" t="str">
        <f ca="1">IFERROR(__xludf.DUMMYFUNCTION("""COMPUTED_VALUE"""),"Jun 24, 2024")</f>
        <v>Jun 24, 2024</v>
      </c>
      <c r="E2682" s="160" t="str">
        <f ca="1">IFERROR(__xludf.DUMMYFUNCTION("""COMPUTED_VALUE"""),"Script 1")</f>
        <v>Script 1</v>
      </c>
      <c r="F2682" s="160"/>
      <c r="G2682" s="160"/>
      <c r="H2682" s="160"/>
      <c r="I2682" s="160"/>
      <c r="J2682" s="160"/>
      <c r="K2682" s="160"/>
      <c r="L2682" s="160" t="str">
        <f t="shared" ca="1" si="21"/>
        <v>Script 1</v>
      </c>
      <c r="M2682" s="161"/>
      <c r="N2682" s="150"/>
      <c r="O2682" s="150"/>
      <c r="P2682" s="150"/>
      <c r="Q2682" s="150"/>
      <c r="R2682" s="150"/>
      <c r="S2682" s="150"/>
      <c r="T2682" s="150"/>
      <c r="U2682" s="150"/>
      <c r="V2682" s="150"/>
      <c r="W2682" s="150"/>
      <c r="X2682" s="150"/>
      <c r="Y2682" s="150"/>
      <c r="Z2682" s="150"/>
      <c r="AA2682" s="150"/>
    </row>
    <row r="2683" spans="1:27" ht="12.75">
      <c r="A2683" s="150"/>
      <c r="B2683" s="158">
        <f t="shared" si="20"/>
        <v>2675</v>
      </c>
      <c r="C2683" s="159" t="str">
        <f ca="1">IFERROR(__xludf.DUMMYFUNCTION("""COMPUTED_VALUE"""),"Natasha Nor Halim")</f>
        <v>Natasha Nor Halim</v>
      </c>
      <c r="D2683" s="160" t="str">
        <f ca="1">IFERROR(__xludf.DUMMYFUNCTION("""COMPUTED_VALUE"""),"Jun 24, 2024")</f>
        <v>Jun 24, 2024</v>
      </c>
      <c r="E2683" s="160" t="str">
        <f ca="1">IFERROR(__xludf.DUMMYFUNCTION("""COMPUTED_VALUE"""),"Script 1")</f>
        <v>Script 1</v>
      </c>
      <c r="F2683" s="160"/>
      <c r="G2683" s="160"/>
      <c r="H2683" s="160"/>
      <c r="I2683" s="160"/>
      <c r="J2683" s="160"/>
      <c r="K2683" s="160"/>
      <c r="L2683" s="160" t="str">
        <f t="shared" ca="1" si="21"/>
        <v>Script 1</v>
      </c>
      <c r="M2683" s="161"/>
      <c r="N2683" s="150"/>
      <c r="O2683" s="150"/>
      <c r="P2683" s="150"/>
      <c r="Q2683" s="150"/>
      <c r="R2683" s="150"/>
      <c r="S2683" s="150"/>
      <c r="T2683" s="150"/>
      <c r="U2683" s="150"/>
      <c r="V2683" s="150"/>
      <c r="W2683" s="150"/>
      <c r="X2683" s="150"/>
      <c r="Y2683" s="150"/>
      <c r="Z2683" s="150"/>
      <c r="AA2683" s="150"/>
    </row>
    <row r="2684" spans="1:27" ht="12.75">
      <c r="A2684" s="150"/>
      <c r="B2684" s="158">
        <f t="shared" si="20"/>
        <v>2676</v>
      </c>
      <c r="C2684" s="159" t="str">
        <f ca="1">IFERROR(__xludf.DUMMYFUNCTION("""COMPUTED_VALUE"""),"Muhamad Hakimi")</f>
        <v>Muhamad Hakimi</v>
      </c>
      <c r="D2684" s="160" t="str">
        <f ca="1">IFERROR(__xludf.DUMMYFUNCTION("""COMPUTED_VALUE"""),"Jun 24, 2024")</f>
        <v>Jun 24, 2024</v>
      </c>
      <c r="E2684" s="160" t="str">
        <f ca="1">IFERROR(__xludf.DUMMYFUNCTION("""COMPUTED_VALUE"""),"Script 1")</f>
        <v>Script 1</v>
      </c>
      <c r="F2684" s="160"/>
      <c r="G2684" s="160"/>
      <c r="H2684" s="160"/>
      <c r="I2684" s="160"/>
      <c r="J2684" s="160"/>
      <c r="K2684" s="160"/>
      <c r="L2684" s="160" t="str">
        <f t="shared" ca="1" si="21"/>
        <v>Script 1</v>
      </c>
      <c r="M2684" s="161"/>
      <c r="N2684" s="150"/>
      <c r="O2684" s="150"/>
      <c r="P2684" s="150"/>
      <c r="Q2684" s="150"/>
      <c r="R2684" s="150"/>
      <c r="S2684" s="150"/>
      <c r="T2684" s="150"/>
      <c r="U2684" s="150"/>
      <c r="V2684" s="150"/>
      <c r="W2684" s="150"/>
      <c r="X2684" s="150"/>
      <c r="Y2684" s="150"/>
      <c r="Z2684" s="150"/>
      <c r="AA2684" s="150"/>
    </row>
    <row r="2685" spans="1:27" ht="12.75">
      <c r="A2685" s="150"/>
      <c r="B2685" s="158">
        <f t="shared" si="20"/>
        <v>2677</v>
      </c>
      <c r="C2685" s="159" t="str">
        <f ca="1">IFERROR(__xludf.DUMMYFUNCTION("""COMPUTED_VALUE"""),"Nadia Jasni")</f>
        <v>Nadia Jasni</v>
      </c>
      <c r="D2685" s="160" t="str">
        <f ca="1">IFERROR(__xludf.DUMMYFUNCTION("""COMPUTED_VALUE"""),"Jun 24, 2024")</f>
        <v>Jun 24, 2024</v>
      </c>
      <c r="E2685" s="160" t="str">
        <f ca="1">IFERROR(__xludf.DUMMYFUNCTION("""COMPUTED_VALUE"""),"Script 1")</f>
        <v>Script 1</v>
      </c>
      <c r="F2685" s="160"/>
      <c r="G2685" s="160"/>
      <c r="H2685" s="160"/>
      <c r="I2685" s="160"/>
      <c r="J2685" s="160"/>
      <c r="K2685" s="160"/>
      <c r="L2685" s="160" t="str">
        <f t="shared" ca="1" si="21"/>
        <v>Script 1</v>
      </c>
      <c r="M2685" s="161"/>
      <c r="N2685" s="150"/>
      <c r="O2685" s="150"/>
      <c r="P2685" s="150"/>
      <c r="Q2685" s="150"/>
      <c r="R2685" s="150"/>
      <c r="S2685" s="150"/>
      <c r="T2685" s="150"/>
      <c r="U2685" s="150"/>
      <c r="V2685" s="150"/>
      <c r="W2685" s="150"/>
      <c r="X2685" s="150"/>
      <c r="Y2685" s="150"/>
      <c r="Z2685" s="150"/>
      <c r="AA2685" s="150"/>
    </row>
    <row r="2686" spans="1:27" ht="12.75">
      <c r="A2686" s="150"/>
      <c r="B2686" s="158">
        <f t="shared" si="20"/>
        <v>2678</v>
      </c>
      <c r="C2686" s="159" t="str">
        <f ca="1">IFERROR(__xludf.DUMMYFUNCTION("""COMPUTED_VALUE"""),"Mohammad Syahiran Shah")</f>
        <v>Mohammad Syahiran Shah</v>
      </c>
      <c r="D2686" s="160" t="str">
        <f ca="1">IFERROR(__xludf.DUMMYFUNCTION("""COMPUTED_VALUE"""),"Jun 24, 2024")</f>
        <v>Jun 24, 2024</v>
      </c>
      <c r="E2686" s="160" t="str">
        <f ca="1">IFERROR(__xludf.DUMMYFUNCTION("""COMPUTED_VALUE"""),"Script 1")</f>
        <v>Script 1</v>
      </c>
      <c r="F2686" s="160"/>
      <c r="G2686" s="160"/>
      <c r="H2686" s="160"/>
      <c r="I2686" s="160"/>
      <c r="J2686" s="160"/>
      <c r="K2686" s="160"/>
      <c r="L2686" s="160" t="str">
        <f t="shared" ca="1" si="21"/>
        <v>Script 1</v>
      </c>
      <c r="M2686" s="161"/>
      <c r="N2686" s="150"/>
      <c r="O2686" s="150"/>
      <c r="P2686" s="150"/>
      <c r="Q2686" s="150"/>
      <c r="R2686" s="150"/>
      <c r="S2686" s="150"/>
      <c r="T2686" s="150"/>
      <c r="U2686" s="150"/>
      <c r="V2686" s="150"/>
      <c r="W2686" s="150"/>
      <c r="X2686" s="150"/>
      <c r="Y2686" s="150"/>
      <c r="Z2686" s="150"/>
      <c r="AA2686" s="150"/>
    </row>
    <row r="2687" spans="1:27" ht="12.75">
      <c r="A2687" s="150"/>
      <c r="B2687" s="158">
        <f t="shared" si="20"/>
        <v>2679</v>
      </c>
      <c r="C2687" s="159" t="str">
        <f ca="1">IFERROR(__xludf.DUMMYFUNCTION("""COMPUTED_VALUE"""),"Arisya Jafri")</f>
        <v>Arisya Jafri</v>
      </c>
      <c r="D2687" s="160" t="str">
        <f ca="1">IFERROR(__xludf.DUMMYFUNCTION("""COMPUTED_VALUE"""),"Jun 20, 2024")</f>
        <v>Jun 20, 2024</v>
      </c>
      <c r="E2687" s="160" t="str">
        <f ca="1">IFERROR(__xludf.DUMMYFUNCTION("""COMPUTED_VALUE"""),"Script 1")</f>
        <v>Script 1</v>
      </c>
      <c r="F2687" s="160"/>
      <c r="G2687" s="160"/>
      <c r="H2687" s="160"/>
      <c r="I2687" s="160"/>
      <c r="J2687" s="160"/>
      <c r="K2687" s="160"/>
      <c r="L2687" s="160" t="str">
        <f t="shared" ca="1" si="21"/>
        <v>Script 1</v>
      </c>
      <c r="M2687" s="161"/>
      <c r="N2687" s="150"/>
      <c r="O2687" s="150"/>
      <c r="P2687" s="150"/>
      <c r="Q2687" s="150"/>
      <c r="R2687" s="150"/>
      <c r="S2687" s="150"/>
      <c r="T2687" s="150"/>
      <c r="U2687" s="150"/>
      <c r="V2687" s="150"/>
      <c r="W2687" s="150"/>
      <c r="X2687" s="150"/>
      <c r="Y2687" s="150"/>
      <c r="Z2687" s="150"/>
      <c r="AA2687" s="150"/>
    </row>
    <row r="2688" spans="1:27" ht="12.75">
      <c r="A2688" s="150"/>
      <c r="B2688" s="158">
        <f t="shared" si="20"/>
        <v>2680</v>
      </c>
      <c r="C2688" s="159" t="str">
        <f ca="1">IFERROR(__xludf.DUMMYFUNCTION("""COMPUTED_VALUE"""),"Nizan Elma Muaiini")</f>
        <v>Nizan Elma Muaiini</v>
      </c>
      <c r="D2688" s="160" t="str">
        <f ca="1">IFERROR(__xludf.DUMMYFUNCTION("""COMPUTED_VALUE"""),"Jun 20, 2024")</f>
        <v>Jun 20, 2024</v>
      </c>
      <c r="E2688" s="160" t="str">
        <f ca="1">IFERROR(__xludf.DUMMYFUNCTION("""COMPUTED_VALUE"""),"Script 1")</f>
        <v>Script 1</v>
      </c>
      <c r="F2688" s="160"/>
      <c r="G2688" s="160"/>
      <c r="H2688" s="160"/>
      <c r="I2688" s="160"/>
      <c r="J2688" s="160"/>
      <c r="K2688" s="160"/>
      <c r="L2688" s="160" t="str">
        <f t="shared" ca="1" si="21"/>
        <v>Script 1</v>
      </c>
      <c r="M2688" s="161"/>
      <c r="N2688" s="150"/>
      <c r="O2688" s="150"/>
      <c r="P2688" s="150"/>
      <c r="Q2688" s="150"/>
      <c r="R2688" s="150"/>
      <c r="S2688" s="150"/>
      <c r="T2688" s="150"/>
      <c r="U2688" s="150"/>
      <c r="V2688" s="150"/>
      <c r="W2688" s="150"/>
      <c r="X2688" s="150"/>
      <c r="Y2688" s="150"/>
      <c r="Z2688" s="150"/>
      <c r="AA2688" s="150"/>
    </row>
    <row r="2689" spans="1:27" ht="12.75">
      <c r="A2689" s="150"/>
      <c r="B2689" s="158">
        <f t="shared" si="20"/>
        <v>2681</v>
      </c>
      <c r="C2689" s="159" t="str">
        <f ca="1">IFERROR(__xludf.DUMMYFUNCTION("""COMPUTED_VALUE"""),"Fatin Nurhamizan")</f>
        <v>Fatin Nurhamizan</v>
      </c>
      <c r="D2689" s="160" t="str">
        <f ca="1">IFERROR(__xludf.DUMMYFUNCTION("""COMPUTED_VALUE"""),"Jun 20, 2024")</f>
        <v>Jun 20, 2024</v>
      </c>
      <c r="E2689" s="160" t="str">
        <f ca="1">IFERROR(__xludf.DUMMYFUNCTION("""COMPUTED_VALUE"""),"Script 1")</f>
        <v>Script 1</v>
      </c>
      <c r="F2689" s="160"/>
      <c r="G2689" s="160"/>
      <c r="H2689" s="160"/>
      <c r="I2689" s="160"/>
      <c r="J2689" s="160"/>
      <c r="K2689" s="160"/>
      <c r="L2689" s="160" t="str">
        <f t="shared" ca="1" si="21"/>
        <v>Script 1</v>
      </c>
      <c r="M2689" s="161"/>
      <c r="N2689" s="150"/>
      <c r="O2689" s="150"/>
      <c r="P2689" s="150"/>
      <c r="Q2689" s="150"/>
      <c r="R2689" s="150"/>
      <c r="S2689" s="150"/>
      <c r="T2689" s="150"/>
      <c r="U2689" s="150"/>
      <c r="V2689" s="150"/>
      <c r="W2689" s="150"/>
      <c r="X2689" s="150"/>
      <c r="Y2689" s="150"/>
      <c r="Z2689" s="150"/>
      <c r="AA2689" s="150"/>
    </row>
    <row r="2690" spans="1:27" ht="12.75">
      <c r="A2690" s="150"/>
      <c r="B2690" s="158">
        <f t="shared" si="20"/>
        <v>2682</v>
      </c>
      <c r="C2690" s="159" t="str">
        <f ca="1">IFERROR(__xludf.DUMMYFUNCTION("""COMPUTED_VALUE"""),"Nurin Akma Alya Muhammad Akmal")</f>
        <v>Nurin Akma Alya Muhammad Akmal</v>
      </c>
      <c r="D2690" s="160" t="str">
        <f ca="1">IFERROR(__xludf.DUMMYFUNCTION("""COMPUTED_VALUE"""),"Jun 20, 2024")</f>
        <v>Jun 20, 2024</v>
      </c>
      <c r="E2690" s="160" t="str">
        <f ca="1">IFERROR(__xludf.DUMMYFUNCTION("""COMPUTED_VALUE"""),"Script 1")</f>
        <v>Script 1</v>
      </c>
      <c r="F2690" s="160"/>
      <c r="G2690" s="160"/>
      <c r="H2690" s="160"/>
      <c r="I2690" s="160"/>
      <c r="J2690" s="160"/>
      <c r="K2690" s="160"/>
      <c r="L2690" s="160" t="str">
        <f t="shared" ca="1" si="21"/>
        <v>Script 1</v>
      </c>
      <c r="M2690" s="161"/>
      <c r="N2690" s="150"/>
      <c r="O2690" s="150"/>
      <c r="P2690" s="150"/>
      <c r="Q2690" s="150"/>
      <c r="R2690" s="150"/>
      <c r="S2690" s="150"/>
      <c r="T2690" s="150"/>
      <c r="U2690" s="150"/>
      <c r="V2690" s="150"/>
      <c r="W2690" s="150"/>
      <c r="X2690" s="150"/>
      <c r="Y2690" s="150"/>
      <c r="Z2690" s="150"/>
      <c r="AA2690" s="150"/>
    </row>
    <row r="2691" spans="1:27" ht="12.75">
      <c r="A2691" s="150"/>
      <c r="B2691" s="158">
        <f t="shared" si="20"/>
        <v>2683</v>
      </c>
      <c r="C2691" s="159" t="str">
        <f ca="1">IFERROR(__xludf.DUMMYFUNCTION("""COMPUTED_VALUE"""),"Farid Zuhdi bin Mohd Nizam")</f>
        <v>Farid Zuhdi bin Mohd Nizam</v>
      </c>
      <c r="D2691" s="160" t="str">
        <f ca="1">IFERROR(__xludf.DUMMYFUNCTION("""COMPUTED_VALUE"""),"Jun 20, 2024")</f>
        <v>Jun 20, 2024</v>
      </c>
      <c r="E2691" s="160" t="str">
        <f ca="1">IFERROR(__xludf.DUMMYFUNCTION("""COMPUTED_VALUE"""),"Script 1")</f>
        <v>Script 1</v>
      </c>
      <c r="F2691" s="160"/>
      <c r="G2691" s="160"/>
      <c r="H2691" s="160"/>
      <c r="I2691" s="160"/>
      <c r="J2691" s="160"/>
      <c r="K2691" s="160"/>
      <c r="L2691" s="160" t="str">
        <f t="shared" ca="1" si="21"/>
        <v>Script 1</v>
      </c>
      <c r="M2691" s="161"/>
      <c r="N2691" s="150"/>
      <c r="O2691" s="150"/>
      <c r="P2691" s="150"/>
      <c r="Q2691" s="150"/>
      <c r="R2691" s="150"/>
      <c r="S2691" s="150"/>
      <c r="T2691" s="150"/>
      <c r="U2691" s="150"/>
      <c r="V2691" s="150"/>
      <c r="W2691" s="150"/>
      <c r="X2691" s="150"/>
      <c r="Y2691" s="150"/>
      <c r="Z2691" s="150"/>
      <c r="AA2691" s="150"/>
    </row>
    <row r="2692" spans="1:27" ht="12.75">
      <c r="A2692" s="150"/>
      <c r="B2692" s="158">
        <f t="shared" si="20"/>
        <v>2684</v>
      </c>
      <c r="C2692" s="159" t="str">
        <f ca="1">IFERROR(__xludf.DUMMYFUNCTION("""COMPUTED_VALUE"""),"Irna Puteri Shahbudin")</f>
        <v>Irna Puteri Shahbudin</v>
      </c>
      <c r="D2692" s="160" t="str">
        <f ca="1">IFERROR(__xludf.DUMMYFUNCTION("""COMPUTED_VALUE"""),"Jun 20, 2024")</f>
        <v>Jun 20, 2024</v>
      </c>
      <c r="E2692" s="160" t="str">
        <f ca="1">IFERROR(__xludf.DUMMYFUNCTION("""COMPUTED_VALUE"""),"Script 1")</f>
        <v>Script 1</v>
      </c>
      <c r="F2692" s="160"/>
      <c r="G2692" s="160"/>
      <c r="H2692" s="160"/>
      <c r="I2692" s="160"/>
      <c r="J2692" s="160"/>
      <c r="K2692" s="160"/>
      <c r="L2692" s="160" t="str">
        <f t="shared" ca="1" si="21"/>
        <v>Script 1</v>
      </c>
      <c r="M2692" s="161"/>
      <c r="N2692" s="150"/>
      <c r="O2692" s="150"/>
      <c r="P2692" s="150"/>
      <c r="Q2692" s="150"/>
      <c r="R2692" s="150"/>
      <c r="S2692" s="150"/>
      <c r="T2692" s="150"/>
      <c r="U2692" s="150"/>
      <c r="V2692" s="150"/>
      <c r="W2692" s="150"/>
      <c r="X2692" s="150"/>
      <c r="Y2692" s="150"/>
      <c r="Z2692" s="150"/>
      <c r="AA2692" s="150"/>
    </row>
    <row r="2693" spans="1:27" ht="12.75">
      <c r="A2693" s="150"/>
      <c r="B2693" s="158">
        <f t="shared" si="20"/>
        <v>2685</v>
      </c>
      <c r="C2693" s="159" t="str">
        <f ca="1">IFERROR(__xludf.DUMMYFUNCTION("""COMPUTED_VALUE"""),"Afiq Fadzil")</f>
        <v>Afiq Fadzil</v>
      </c>
      <c r="D2693" s="160" t="str">
        <f ca="1">IFERROR(__xludf.DUMMYFUNCTION("""COMPUTED_VALUE"""),"Jun 20, 2024")</f>
        <v>Jun 20, 2024</v>
      </c>
      <c r="E2693" s="160" t="str">
        <f ca="1">IFERROR(__xludf.DUMMYFUNCTION("""COMPUTED_VALUE"""),"Script 1")</f>
        <v>Script 1</v>
      </c>
      <c r="F2693" s="160"/>
      <c r="G2693" s="160"/>
      <c r="H2693" s="160"/>
      <c r="I2693" s="160"/>
      <c r="J2693" s="160"/>
      <c r="K2693" s="160"/>
      <c r="L2693" s="160" t="str">
        <f t="shared" ca="1" si="21"/>
        <v>Script 1</v>
      </c>
      <c r="M2693" s="161"/>
      <c r="N2693" s="150"/>
      <c r="O2693" s="150"/>
      <c r="P2693" s="150"/>
      <c r="Q2693" s="150"/>
      <c r="R2693" s="150"/>
      <c r="S2693" s="150"/>
      <c r="T2693" s="150"/>
      <c r="U2693" s="150"/>
      <c r="V2693" s="150"/>
      <c r="W2693" s="150"/>
      <c r="X2693" s="150"/>
      <c r="Y2693" s="150"/>
      <c r="Z2693" s="150"/>
      <c r="AA2693" s="150"/>
    </row>
    <row r="2694" spans="1:27" ht="12.75">
      <c r="A2694" s="150"/>
      <c r="B2694" s="158">
        <f t="shared" si="20"/>
        <v>2686</v>
      </c>
      <c r="C2694" s="159" t="str">
        <f ca="1">IFERROR(__xludf.DUMMYFUNCTION("""COMPUTED_VALUE"""),"Nur Anisya Mohd Riza")</f>
        <v>Nur Anisya Mohd Riza</v>
      </c>
      <c r="D2694" s="160" t="str">
        <f ca="1">IFERROR(__xludf.DUMMYFUNCTION("""COMPUTED_VALUE"""),"Jun 20, 2024")</f>
        <v>Jun 20, 2024</v>
      </c>
      <c r="E2694" s="160" t="str">
        <f ca="1">IFERROR(__xludf.DUMMYFUNCTION("""COMPUTED_VALUE"""),"Script 1")</f>
        <v>Script 1</v>
      </c>
      <c r="F2694" s="160"/>
      <c r="G2694" s="160"/>
      <c r="H2694" s="160"/>
      <c r="I2694" s="160"/>
      <c r="J2694" s="160"/>
      <c r="K2694" s="160"/>
      <c r="L2694" s="160" t="str">
        <f t="shared" ca="1" si="21"/>
        <v>Script 1</v>
      </c>
      <c r="M2694" s="161"/>
      <c r="N2694" s="150"/>
      <c r="O2694" s="150"/>
      <c r="P2694" s="150"/>
      <c r="Q2694" s="150"/>
      <c r="R2694" s="150"/>
      <c r="S2694" s="150"/>
      <c r="T2694" s="150"/>
      <c r="U2694" s="150"/>
      <c r="V2694" s="150"/>
      <c r="W2694" s="150"/>
      <c r="X2694" s="150"/>
      <c r="Y2694" s="150"/>
      <c r="Z2694" s="150"/>
      <c r="AA2694" s="150"/>
    </row>
    <row r="2695" spans="1:27" ht="12.75">
      <c r="A2695" s="150"/>
      <c r="B2695" s="158">
        <f t="shared" si="20"/>
        <v>2687</v>
      </c>
      <c r="C2695" s="159" t="str">
        <f ca="1">IFERROR(__xludf.DUMMYFUNCTION("""COMPUTED_VALUE"""),"LinkedIn Member")</f>
        <v>LinkedIn Member</v>
      </c>
      <c r="D2695" s="160" t="str">
        <f ca="1">IFERROR(__xludf.DUMMYFUNCTION("""COMPUTED_VALUE"""),"Jun 20, 2024")</f>
        <v>Jun 20, 2024</v>
      </c>
      <c r="E2695" s="160" t="str">
        <f ca="1">IFERROR(__xludf.DUMMYFUNCTION("""COMPUTED_VALUE"""),"Script 1")</f>
        <v>Script 1</v>
      </c>
      <c r="F2695" s="160"/>
      <c r="G2695" s="160"/>
      <c r="H2695" s="160"/>
      <c r="I2695" s="160"/>
      <c r="J2695" s="160"/>
      <c r="K2695" s="160"/>
      <c r="L2695" s="160" t="str">
        <f t="shared" ca="1" si="21"/>
        <v>Script 1</v>
      </c>
      <c r="M2695" s="161"/>
      <c r="N2695" s="150"/>
      <c r="O2695" s="150"/>
      <c r="P2695" s="150"/>
      <c r="Q2695" s="150"/>
      <c r="R2695" s="150"/>
      <c r="S2695" s="150"/>
      <c r="T2695" s="150"/>
      <c r="U2695" s="150"/>
      <c r="V2695" s="150"/>
      <c r="W2695" s="150"/>
      <c r="X2695" s="150"/>
      <c r="Y2695" s="150"/>
      <c r="Z2695" s="150"/>
      <c r="AA2695" s="150"/>
    </row>
    <row r="2696" spans="1:27" ht="12.75">
      <c r="A2696" s="150"/>
      <c r="B2696" s="158">
        <f t="shared" si="20"/>
        <v>2688</v>
      </c>
      <c r="C2696" s="159" t="str">
        <f ca="1">IFERROR(__xludf.DUMMYFUNCTION("""COMPUTED_VALUE"""),"Thaqif Iqbal")</f>
        <v>Thaqif Iqbal</v>
      </c>
      <c r="D2696" s="160" t="str">
        <f ca="1">IFERROR(__xludf.DUMMYFUNCTION("""COMPUTED_VALUE"""),"Jun 20, 2024")</f>
        <v>Jun 20, 2024</v>
      </c>
      <c r="E2696" s="160" t="str">
        <f ca="1">IFERROR(__xludf.DUMMYFUNCTION("""COMPUTED_VALUE"""),"Script 1")</f>
        <v>Script 1</v>
      </c>
      <c r="F2696" s="160"/>
      <c r="G2696" s="160"/>
      <c r="H2696" s="160"/>
      <c r="I2696" s="160"/>
      <c r="J2696" s="160"/>
      <c r="K2696" s="160"/>
      <c r="L2696" s="160" t="str">
        <f t="shared" ca="1" si="21"/>
        <v>Script 1</v>
      </c>
      <c r="M2696" s="161"/>
      <c r="N2696" s="150"/>
      <c r="O2696" s="150"/>
      <c r="P2696" s="150"/>
      <c r="Q2696" s="150"/>
      <c r="R2696" s="150"/>
      <c r="S2696" s="150"/>
      <c r="T2696" s="150"/>
      <c r="U2696" s="150"/>
      <c r="V2696" s="150"/>
      <c r="W2696" s="150"/>
      <c r="X2696" s="150"/>
      <c r="Y2696" s="150"/>
      <c r="Z2696" s="150"/>
      <c r="AA2696" s="150"/>
    </row>
    <row r="2697" spans="1:27" ht="12.75">
      <c r="A2697" s="150"/>
      <c r="B2697" s="158">
        <f t="shared" si="20"/>
        <v>2689</v>
      </c>
      <c r="C2697" s="159" t="str">
        <f ca="1">IFERROR(__xludf.DUMMYFUNCTION("""COMPUTED_VALUE"""),"Annisa Norani")</f>
        <v>Annisa Norani</v>
      </c>
      <c r="D2697" s="160" t="str">
        <f ca="1">IFERROR(__xludf.DUMMYFUNCTION("""COMPUTED_VALUE"""),"Jun 20, 2024")</f>
        <v>Jun 20, 2024</v>
      </c>
      <c r="E2697" s="160" t="str">
        <f ca="1">IFERROR(__xludf.DUMMYFUNCTION("""COMPUTED_VALUE"""),"Script 1")</f>
        <v>Script 1</v>
      </c>
      <c r="F2697" s="160"/>
      <c r="G2697" s="160"/>
      <c r="H2697" s="160"/>
      <c r="I2697" s="160"/>
      <c r="J2697" s="160"/>
      <c r="K2697" s="160"/>
      <c r="L2697" s="160" t="str">
        <f t="shared" ca="1" si="21"/>
        <v>Script 1</v>
      </c>
      <c r="M2697" s="161"/>
      <c r="N2697" s="150"/>
      <c r="O2697" s="150"/>
      <c r="P2697" s="150"/>
      <c r="Q2697" s="150"/>
      <c r="R2697" s="150"/>
      <c r="S2697" s="150"/>
      <c r="T2697" s="150"/>
      <c r="U2697" s="150"/>
      <c r="V2697" s="150"/>
      <c r="W2697" s="150"/>
      <c r="X2697" s="150"/>
      <c r="Y2697" s="150"/>
      <c r="Z2697" s="150"/>
      <c r="AA2697" s="150"/>
    </row>
    <row r="2698" spans="1:27" ht="12.75">
      <c r="A2698" s="150"/>
      <c r="B2698" s="158">
        <f t="shared" si="20"/>
        <v>2690</v>
      </c>
      <c r="C2698" s="159" t="str">
        <f ca="1">IFERROR(__xludf.DUMMYFUNCTION("""COMPUTED_VALUE"""),"Nurdini Hanif")</f>
        <v>Nurdini Hanif</v>
      </c>
      <c r="D2698" s="160" t="str">
        <f ca="1">IFERROR(__xludf.DUMMYFUNCTION("""COMPUTED_VALUE"""),"Jun 20, 2024")</f>
        <v>Jun 20, 2024</v>
      </c>
      <c r="E2698" s="160" t="str">
        <f ca="1">IFERROR(__xludf.DUMMYFUNCTION("""COMPUTED_VALUE"""),"Script 1")</f>
        <v>Script 1</v>
      </c>
      <c r="F2698" s="160"/>
      <c r="G2698" s="160"/>
      <c r="H2698" s="160"/>
      <c r="I2698" s="160"/>
      <c r="J2698" s="160"/>
      <c r="K2698" s="160"/>
      <c r="L2698" s="160" t="str">
        <f t="shared" ca="1" si="21"/>
        <v>Script 1</v>
      </c>
      <c r="M2698" s="161"/>
      <c r="N2698" s="150"/>
      <c r="O2698" s="150"/>
      <c r="P2698" s="150"/>
      <c r="Q2698" s="150"/>
      <c r="R2698" s="150"/>
      <c r="S2698" s="150"/>
      <c r="T2698" s="150"/>
      <c r="U2698" s="150"/>
      <c r="V2698" s="150"/>
      <c r="W2698" s="150"/>
      <c r="X2698" s="150"/>
      <c r="Y2698" s="150"/>
      <c r="Z2698" s="150"/>
      <c r="AA2698" s="150"/>
    </row>
    <row r="2699" spans="1:27" ht="12.75">
      <c r="A2699" s="150"/>
      <c r="B2699" s="158">
        <f t="shared" si="20"/>
        <v>2691</v>
      </c>
      <c r="C2699" s="159" t="str">
        <f ca="1">IFERROR(__xludf.DUMMYFUNCTION("""COMPUTED_VALUE"""),"Nur Athirah")</f>
        <v>Nur Athirah</v>
      </c>
      <c r="D2699" s="160" t="str">
        <f ca="1">IFERROR(__xludf.DUMMYFUNCTION("""COMPUTED_VALUE"""),"Jun 20, 2024")</f>
        <v>Jun 20, 2024</v>
      </c>
      <c r="E2699" s="160" t="str">
        <f ca="1">IFERROR(__xludf.DUMMYFUNCTION("""COMPUTED_VALUE"""),"Script 1")</f>
        <v>Script 1</v>
      </c>
      <c r="F2699" s="160"/>
      <c r="G2699" s="160"/>
      <c r="H2699" s="160"/>
      <c r="I2699" s="160"/>
      <c r="J2699" s="160"/>
      <c r="K2699" s="160"/>
      <c r="L2699" s="160" t="str">
        <f t="shared" ca="1" si="21"/>
        <v>Script 1</v>
      </c>
      <c r="M2699" s="161"/>
      <c r="N2699" s="150"/>
      <c r="O2699" s="150"/>
      <c r="P2699" s="150"/>
      <c r="Q2699" s="150"/>
      <c r="R2699" s="150"/>
      <c r="S2699" s="150"/>
      <c r="T2699" s="150"/>
      <c r="U2699" s="150"/>
      <c r="V2699" s="150"/>
      <c r="W2699" s="150"/>
      <c r="X2699" s="150"/>
      <c r="Y2699" s="150"/>
      <c r="Z2699" s="150"/>
      <c r="AA2699" s="150"/>
    </row>
    <row r="2700" spans="1:27" ht="12.75">
      <c r="A2700" s="150"/>
      <c r="B2700" s="158">
        <f t="shared" si="20"/>
        <v>2692</v>
      </c>
      <c r="C2700" s="159" t="str">
        <f ca="1">IFERROR(__xludf.DUMMYFUNCTION("""COMPUTED_VALUE"""),"Ayu Lydia Syarma Jasni")</f>
        <v>Ayu Lydia Syarma Jasni</v>
      </c>
      <c r="D2700" s="160" t="str">
        <f ca="1">IFERROR(__xludf.DUMMYFUNCTION("""COMPUTED_VALUE"""),"Jun 20, 2024")</f>
        <v>Jun 20, 2024</v>
      </c>
      <c r="E2700" s="160" t="str">
        <f ca="1">IFERROR(__xludf.DUMMYFUNCTION("""COMPUTED_VALUE"""),"Script 1")</f>
        <v>Script 1</v>
      </c>
      <c r="F2700" s="160"/>
      <c r="G2700" s="160"/>
      <c r="H2700" s="160"/>
      <c r="I2700" s="160"/>
      <c r="J2700" s="160"/>
      <c r="K2700" s="160"/>
      <c r="L2700" s="160" t="str">
        <f t="shared" ca="1" si="21"/>
        <v>Script 1</v>
      </c>
      <c r="M2700" s="161"/>
      <c r="N2700" s="150"/>
      <c r="O2700" s="150"/>
      <c r="P2700" s="150"/>
      <c r="Q2700" s="150"/>
      <c r="R2700" s="150"/>
      <c r="S2700" s="150"/>
      <c r="T2700" s="150"/>
      <c r="U2700" s="150"/>
      <c r="V2700" s="150"/>
      <c r="W2700" s="150"/>
      <c r="X2700" s="150"/>
      <c r="Y2700" s="150"/>
      <c r="Z2700" s="150"/>
      <c r="AA2700" s="150"/>
    </row>
    <row r="2701" spans="1:27" ht="12.75">
      <c r="A2701" s="150"/>
      <c r="B2701" s="158">
        <f t="shared" si="20"/>
        <v>2693</v>
      </c>
      <c r="C2701" s="159" t="str">
        <f ca="1">IFERROR(__xludf.DUMMYFUNCTION("""COMPUTED_VALUE"""),"Mursal Rasid")</f>
        <v>Mursal Rasid</v>
      </c>
      <c r="D2701" s="160" t="str">
        <f ca="1">IFERROR(__xludf.DUMMYFUNCTION("""COMPUTED_VALUE"""),"Jun 20, 2024")</f>
        <v>Jun 20, 2024</v>
      </c>
      <c r="E2701" s="160" t="str">
        <f ca="1">IFERROR(__xludf.DUMMYFUNCTION("""COMPUTED_VALUE"""),"Script 1")</f>
        <v>Script 1</v>
      </c>
      <c r="F2701" s="160"/>
      <c r="G2701" s="160"/>
      <c r="H2701" s="160"/>
      <c r="I2701" s="160"/>
      <c r="J2701" s="160"/>
      <c r="K2701" s="160"/>
      <c r="L2701" s="160" t="str">
        <f t="shared" ca="1" si="21"/>
        <v>Script 1</v>
      </c>
      <c r="M2701" s="161"/>
      <c r="N2701" s="150"/>
      <c r="O2701" s="150"/>
      <c r="P2701" s="150"/>
      <c r="Q2701" s="150"/>
      <c r="R2701" s="150"/>
      <c r="S2701" s="150"/>
      <c r="T2701" s="150"/>
      <c r="U2701" s="150"/>
      <c r="V2701" s="150"/>
      <c r="W2701" s="150"/>
      <c r="X2701" s="150"/>
      <c r="Y2701" s="150"/>
      <c r="Z2701" s="150"/>
      <c r="AA2701" s="150"/>
    </row>
    <row r="2702" spans="1:27" ht="12.75">
      <c r="A2702" s="150"/>
      <c r="B2702" s="158">
        <f t="shared" si="20"/>
        <v>2694</v>
      </c>
      <c r="C2702" s="159" t="str">
        <f ca="1">IFERROR(__xludf.DUMMYFUNCTION("""COMPUTED_VALUE"""),"SITI NURAISHAH ADNAN")</f>
        <v>SITI NURAISHAH ADNAN</v>
      </c>
      <c r="D2702" s="160" t="str">
        <f ca="1">IFERROR(__xludf.DUMMYFUNCTION("""COMPUTED_VALUE"""),"Jun 20, 2024")</f>
        <v>Jun 20, 2024</v>
      </c>
      <c r="E2702" s="160" t="str">
        <f ca="1">IFERROR(__xludf.DUMMYFUNCTION("""COMPUTED_VALUE"""),"Script 1")</f>
        <v>Script 1</v>
      </c>
      <c r="F2702" s="160"/>
      <c r="G2702" s="160"/>
      <c r="H2702" s="160"/>
      <c r="I2702" s="160"/>
      <c r="J2702" s="160"/>
      <c r="K2702" s="160"/>
      <c r="L2702" s="160" t="str">
        <f t="shared" ca="1" si="21"/>
        <v>Script 1</v>
      </c>
      <c r="M2702" s="161"/>
      <c r="N2702" s="150"/>
      <c r="O2702" s="150"/>
      <c r="P2702" s="150"/>
      <c r="Q2702" s="150"/>
      <c r="R2702" s="150"/>
      <c r="S2702" s="150"/>
      <c r="T2702" s="150"/>
      <c r="U2702" s="150"/>
      <c r="V2702" s="150"/>
      <c r="W2702" s="150"/>
      <c r="X2702" s="150"/>
      <c r="Y2702" s="150"/>
      <c r="Z2702" s="150"/>
      <c r="AA2702" s="150"/>
    </row>
    <row r="2703" spans="1:27" ht="12.75">
      <c r="A2703" s="150"/>
      <c r="B2703" s="158">
        <f t="shared" si="20"/>
        <v>2695</v>
      </c>
      <c r="C2703" s="159" t="str">
        <f ca="1">IFERROR(__xludf.DUMMYFUNCTION("""COMPUTED_VALUE"""),"Izzatul Husna")</f>
        <v>Izzatul Husna</v>
      </c>
      <c r="D2703" s="160" t="str">
        <f ca="1">IFERROR(__xludf.DUMMYFUNCTION("""COMPUTED_VALUE"""),"Jun 20, 2024")</f>
        <v>Jun 20, 2024</v>
      </c>
      <c r="E2703" s="160" t="str">
        <f ca="1">IFERROR(__xludf.DUMMYFUNCTION("""COMPUTED_VALUE"""),"Script 1")</f>
        <v>Script 1</v>
      </c>
      <c r="F2703" s="160"/>
      <c r="G2703" s="160"/>
      <c r="H2703" s="160"/>
      <c r="I2703" s="160"/>
      <c r="J2703" s="160"/>
      <c r="K2703" s="160"/>
      <c r="L2703" s="160" t="str">
        <f t="shared" ca="1" si="21"/>
        <v>Script 1</v>
      </c>
      <c r="M2703" s="161"/>
      <c r="N2703" s="150"/>
      <c r="O2703" s="150"/>
      <c r="P2703" s="150"/>
      <c r="Q2703" s="150"/>
      <c r="R2703" s="150"/>
      <c r="S2703" s="150"/>
      <c r="T2703" s="150"/>
      <c r="U2703" s="150"/>
      <c r="V2703" s="150"/>
      <c r="W2703" s="150"/>
      <c r="X2703" s="150"/>
      <c r="Y2703" s="150"/>
      <c r="Z2703" s="150"/>
      <c r="AA2703" s="150"/>
    </row>
    <row r="2704" spans="1:27" ht="12.75">
      <c r="A2704" s="150"/>
      <c r="B2704" s="158">
        <f t="shared" si="20"/>
        <v>2696</v>
      </c>
      <c r="C2704" s="159" t="str">
        <f ca="1">IFERROR(__xludf.DUMMYFUNCTION("""COMPUTED_VALUE"""),"Ain Hamizah Hasmi")</f>
        <v>Ain Hamizah Hasmi</v>
      </c>
      <c r="D2704" s="160" t="str">
        <f ca="1">IFERROR(__xludf.DUMMYFUNCTION("""COMPUTED_VALUE"""),"Jun 20, 2024")</f>
        <v>Jun 20, 2024</v>
      </c>
      <c r="E2704" s="160" t="str">
        <f ca="1">IFERROR(__xludf.DUMMYFUNCTION("""COMPUTED_VALUE"""),"Script 1")</f>
        <v>Script 1</v>
      </c>
      <c r="F2704" s="160"/>
      <c r="G2704" s="160"/>
      <c r="H2704" s="160"/>
      <c r="I2704" s="160"/>
      <c r="J2704" s="160"/>
      <c r="K2704" s="160"/>
      <c r="L2704" s="160" t="str">
        <f t="shared" ca="1" si="21"/>
        <v>Script 1</v>
      </c>
      <c r="M2704" s="161"/>
      <c r="N2704" s="150"/>
      <c r="O2704" s="150"/>
      <c r="P2704" s="150"/>
      <c r="Q2704" s="150"/>
      <c r="R2704" s="150"/>
      <c r="S2704" s="150"/>
      <c r="T2704" s="150"/>
      <c r="U2704" s="150"/>
      <c r="V2704" s="150"/>
      <c r="W2704" s="150"/>
      <c r="X2704" s="150"/>
      <c r="Y2704" s="150"/>
      <c r="Z2704" s="150"/>
      <c r="AA2704" s="150"/>
    </row>
    <row r="2705" spans="1:27" ht="12.75">
      <c r="A2705" s="150"/>
      <c r="B2705" s="158">
        <f t="shared" si="20"/>
        <v>2697</v>
      </c>
      <c r="C2705" s="159" t="str">
        <f ca="1">IFERROR(__xludf.DUMMYFUNCTION("""COMPUTED_VALUE"""),"Asyraaf Takiyudin")</f>
        <v>Asyraaf Takiyudin</v>
      </c>
      <c r="D2705" s="160" t="str">
        <f ca="1">IFERROR(__xludf.DUMMYFUNCTION("""COMPUTED_VALUE"""),"Jun 20, 2024")</f>
        <v>Jun 20, 2024</v>
      </c>
      <c r="E2705" s="160" t="str">
        <f ca="1">IFERROR(__xludf.DUMMYFUNCTION("""COMPUTED_VALUE"""),"Script 1")</f>
        <v>Script 1</v>
      </c>
      <c r="F2705" s="160"/>
      <c r="G2705" s="160"/>
      <c r="H2705" s="160"/>
      <c r="I2705" s="160"/>
      <c r="J2705" s="160"/>
      <c r="K2705" s="160"/>
      <c r="L2705" s="160" t="str">
        <f t="shared" ca="1" si="21"/>
        <v>Script 1</v>
      </c>
      <c r="M2705" s="161"/>
      <c r="N2705" s="150"/>
      <c r="O2705" s="150"/>
      <c r="P2705" s="150"/>
      <c r="Q2705" s="150"/>
      <c r="R2705" s="150"/>
      <c r="S2705" s="150"/>
      <c r="T2705" s="150"/>
      <c r="U2705" s="150"/>
      <c r="V2705" s="150"/>
      <c r="W2705" s="150"/>
      <c r="X2705" s="150"/>
      <c r="Y2705" s="150"/>
      <c r="Z2705" s="150"/>
      <c r="AA2705" s="150"/>
    </row>
    <row r="2706" spans="1:27" ht="12.75">
      <c r="A2706" s="150"/>
      <c r="B2706" s="158">
        <f t="shared" si="20"/>
        <v>2698</v>
      </c>
      <c r="C2706" s="159" t="str">
        <f ca="1">IFERROR(__xludf.DUMMYFUNCTION("""COMPUTED_VALUE"""),"Adnan Asyraf Faiz")</f>
        <v>Adnan Asyraf Faiz</v>
      </c>
      <c r="D2706" s="160" t="str">
        <f ca="1">IFERROR(__xludf.DUMMYFUNCTION("""COMPUTED_VALUE"""),"Jun 20, 2024")</f>
        <v>Jun 20, 2024</v>
      </c>
      <c r="E2706" s="160" t="str">
        <f ca="1">IFERROR(__xludf.DUMMYFUNCTION("""COMPUTED_VALUE"""),"Script 1")</f>
        <v>Script 1</v>
      </c>
      <c r="F2706" s="160"/>
      <c r="G2706" s="160"/>
      <c r="H2706" s="160"/>
      <c r="I2706" s="160"/>
      <c r="J2706" s="160"/>
      <c r="K2706" s="160"/>
      <c r="L2706" s="160" t="str">
        <f t="shared" ca="1" si="21"/>
        <v>Script 1</v>
      </c>
      <c r="M2706" s="161"/>
      <c r="N2706" s="150"/>
      <c r="O2706" s="150"/>
      <c r="P2706" s="150"/>
      <c r="Q2706" s="150"/>
      <c r="R2706" s="150"/>
      <c r="S2706" s="150"/>
      <c r="T2706" s="150"/>
      <c r="U2706" s="150"/>
      <c r="V2706" s="150"/>
      <c r="W2706" s="150"/>
      <c r="X2706" s="150"/>
      <c r="Y2706" s="150"/>
      <c r="Z2706" s="150"/>
      <c r="AA2706" s="150"/>
    </row>
    <row r="2707" spans="1:27" ht="12.75">
      <c r="A2707" s="150"/>
      <c r="B2707" s="158">
        <f t="shared" si="20"/>
        <v>2699</v>
      </c>
      <c r="C2707" s="159" t="str">
        <f ca="1">IFERROR(__xludf.DUMMYFUNCTION("""COMPUTED_VALUE"""),"Ridha Azhar")</f>
        <v>Ridha Azhar</v>
      </c>
      <c r="D2707" s="160" t="str">
        <f ca="1">IFERROR(__xludf.DUMMYFUNCTION("""COMPUTED_VALUE"""),"Jun 20, 2024")</f>
        <v>Jun 20, 2024</v>
      </c>
      <c r="E2707" s="160" t="str">
        <f ca="1">IFERROR(__xludf.DUMMYFUNCTION("""COMPUTED_VALUE"""),"Script 1")</f>
        <v>Script 1</v>
      </c>
      <c r="F2707" s="160"/>
      <c r="G2707" s="160"/>
      <c r="H2707" s="160"/>
      <c r="I2707" s="160"/>
      <c r="J2707" s="160"/>
      <c r="K2707" s="160"/>
      <c r="L2707" s="160" t="str">
        <f t="shared" ca="1" si="21"/>
        <v>Script 1</v>
      </c>
      <c r="M2707" s="161"/>
      <c r="N2707" s="150"/>
      <c r="O2707" s="150"/>
      <c r="P2707" s="150"/>
      <c r="Q2707" s="150"/>
      <c r="R2707" s="150"/>
      <c r="S2707" s="150"/>
      <c r="T2707" s="150"/>
      <c r="U2707" s="150"/>
      <c r="V2707" s="150"/>
      <c r="W2707" s="150"/>
      <c r="X2707" s="150"/>
      <c r="Y2707" s="150"/>
      <c r="Z2707" s="150"/>
      <c r="AA2707" s="150"/>
    </row>
    <row r="2708" spans="1:27" ht="12.75">
      <c r="A2708" s="150"/>
      <c r="B2708" s="158">
        <f t="shared" si="20"/>
        <v>2700</v>
      </c>
      <c r="C2708" s="159" t="str">
        <f ca="1">IFERROR(__xludf.DUMMYFUNCTION("""COMPUTED_VALUE"""),"Hariz Mifzal")</f>
        <v>Hariz Mifzal</v>
      </c>
      <c r="D2708" s="160" t="str">
        <f ca="1">IFERROR(__xludf.DUMMYFUNCTION("""COMPUTED_VALUE"""),"Jun 20, 2024")</f>
        <v>Jun 20, 2024</v>
      </c>
      <c r="E2708" s="160" t="str">
        <f ca="1">IFERROR(__xludf.DUMMYFUNCTION("""COMPUTED_VALUE"""),"Script 1")</f>
        <v>Script 1</v>
      </c>
      <c r="F2708" s="160"/>
      <c r="G2708" s="160"/>
      <c r="H2708" s="160"/>
      <c r="I2708" s="160"/>
      <c r="J2708" s="160"/>
      <c r="K2708" s="160"/>
      <c r="L2708" s="160" t="str">
        <f t="shared" ca="1" si="21"/>
        <v>Script 1</v>
      </c>
      <c r="M2708" s="161"/>
      <c r="N2708" s="150"/>
      <c r="O2708" s="150"/>
      <c r="P2708" s="150"/>
      <c r="Q2708" s="150"/>
      <c r="R2708" s="150"/>
      <c r="S2708" s="150"/>
      <c r="T2708" s="150"/>
      <c r="U2708" s="150"/>
      <c r="V2708" s="150"/>
      <c r="W2708" s="150"/>
      <c r="X2708" s="150"/>
      <c r="Y2708" s="150"/>
      <c r="Z2708" s="150"/>
      <c r="AA2708" s="150"/>
    </row>
    <row r="2709" spans="1:27" ht="12.75">
      <c r="A2709" s="150"/>
      <c r="B2709" s="158">
        <f t="shared" si="20"/>
        <v>2701</v>
      </c>
      <c r="C2709" s="159" t="str">
        <f ca="1">IFERROR(__xludf.DUMMYFUNCTION("""COMPUTED_VALUE"""),"Rafiq Ruzlan")</f>
        <v>Rafiq Ruzlan</v>
      </c>
      <c r="D2709" s="160" t="str">
        <f ca="1">IFERROR(__xludf.DUMMYFUNCTION("""COMPUTED_VALUE"""),"Jun 20, 2024")</f>
        <v>Jun 20, 2024</v>
      </c>
      <c r="E2709" s="160" t="str">
        <f ca="1">IFERROR(__xludf.DUMMYFUNCTION("""COMPUTED_VALUE"""),"Script 1")</f>
        <v>Script 1</v>
      </c>
      <c r="F2709" s="160"/>
      <c r="G2709" s="160"/>
      <c r="H2709" s="160"/>
      <c r="I2709" s="160"/>
      <c r="J2709" s="160"/>
      <c r="K2709" s="160"/>
      <c r="L2709" s="160" t="str">
        <f t="shared" ca="1" si="21"/>
        <v>Script 1</v>
      </c>
      <c r="M2709" s="161"/>
      <c r="N2709" s="150"/>
      <c r="O2709" s="150"/>
      <c r="P2709" s="150"/>
      <c r="Q2709" s="150"/>
      <c r="R2709" s="150"/>
      <c r="S2709" s="150"/>
      <c r="T2709" s="150"/>
      <c r="U2709" s="150"/>
      <c r="V2709" s="150"/>
      <c r="W2709" s="150"/>
      <c r="X2709" s="150"/>
      <c r="Y2709" s="150"/>
      <c r="Z2709" s="150"/>
      <c r="AA2709" s="150"/>
    </row>
    <row r="2710" spans="1:27" ht="12.75">
      <c r="A2710" s="150"/>
      <c r="B2710" s="158">
        <f t="shared" si="20"/>
        <v>2702</v>
      </c>
      <c r="C2710" s="159" t="str">
        <f ca="1">IFERROR(__xludf.DUMMYFUNCTION("""COMPUTED_VALUE"""),"Nur Eliyya")</f>
        <v>Nur Eliyya</v>
      </c>
      <c r="D2710" s="160" t="str">
        <f ca="1">IFERROR(__xludf.DUMMYFUNCTION("""COMPUTED_VALUE"""),"Jun 20, 2024")</f>
        <v>Jun 20, 2024</v>
      </c>
      <c r="E2710" s="160" t="str">
        <f ca="1">IFERROR(__xludf.DUMMYFUNCTION("""COMPUTED_VALUE"""),"Script 1")</f>
        <v>Script 1</v>
      </c>
      <c r="F2710" s="160"/>
      <c r="G2710" s="160"/>
      <c r="H2710" s="160"/>
      <c r="I2710" s="160"/>
      <c r="J2710" s="160"/>
      <c r="K2710" s="160"/>
      <c r="L2710" s="160" t="str">
        <f t="shared" ca="1" si="21"/>
        <v>Script 1</v>
      </c>
      <c r="M2710" s="161"/>
      <c r="N2710" s="150"/>
      <c r="O2710" s="150"/>
      <c r="P2710" s="150"/>
      <c r="Q2710" s="150"/>
      <c r="R2710" s="150"/>
      <c r="S2710" s="150"/>
      <c r="T2710" s="150"/>
      <c r="U2710" s="150"/>
      <c r="V2710" s="150"/>
      <c r="W2710" s="150"/>
      <c r="X2710" s="150"/>
      <c r="Y2710" s="150"/>
      <c r="Z2710" s="150"/>
      <c r="AA2710" s="150"/>
    </row>
    <row r="2711" spans="1:27" ht="12.75">
      <c r="A2711" s="150"/>
      <c r="B2711" s="158">
        <f t="shared" si="20"/>
        <v>2703</v>
      </c>
      <c r="C2711" s="159" t="str">
        <f ca="1">IFERROR(__xludf.DUMMYFUNCTION("""COMPUTED_VALUE"""),"Sharifah Syed Hassan")</f>
        <v>Sharifah Syed Hassan</v>
      </c>
      <c r="D2711" s="160" t="str">
        <f ca="1">IFERROR(__xludf.DUMMYFUNCTION("""COMPUTED_VALUE"""),"Jun 20, 2024")</f>
        <v>Jun 20, 2024</v>
      </c>
      <c r="E2711" s="160" t="str">
        <f ca="1">IFERROR(__xludf.DUMMYFUNCTION("""COMPUTED_VALUE"""),"Script 1")</f>
        <v>Script 1</v>
      </c>
      <c r="F2711" s="160"/>
      <c r="G2711" s="160"/>
      <c r="H2711" s="160"/>
      <c r="I2711" s="160"/>
      <c r="J2711" s="160"/>
      <c r="K2711" s="160"/>
      <c r="L2711" s="160" t="str">
        <f t="shared" ca="1" si="21"/>
        <v>Script 1</v>
      </c>
      <c r="M2711" s="161"/>
      <c r="N2711" s="150"/>
      <c r="O2711" s="150"/>
      <c r="P2711" s="150"/>
      <c r="Q2711" s="150"/>
      <c r="R2711" s="150"/>
      <c r="S2711" s="150"/>
      <c r="T2711" s="150"/>
      <c r="U2711" s="150"/>
      <c r="V2711" s="150"/>
      <c r="W2711" s="150"/>
      <c r="X2711" s="150"/>
      <c r="Y2711" s="150"/>
      <c r="Z2711" s="150"/>
      <c r="AA2711" s="150"/>
    </row>
    <row r="2712" spans="1:27" ht="12.75">
      <c r="A2712" s="150"/>
      <c r="B2712" s="158">
        <f t="shared" si="20"/>
        <v>2704</v>
      </c>
      <c r="C2712" s="159" t="str">
        <f ca="1">IFERROR(__xludf.DUMMYFUNCTION("""COMPUTED_VALUE"""),"Farah Damanhuri")</f>
        <v>Farah Damanhuri</v>
      </c>
      <c r="D2712" s="160" t="str">
        <f ca="1">IFERROR(__xludf.DUMMYFUNCTION("""COMPUTED_VALUE"""),"Jun 20, 2024")</f>
        <v>Jun 20, 2024</v>
      </c>
      <c r="E2712" s="160" t="str">
        <f ca="1">IFERROR(__xludf.DUMMYFUNCTION("""COMPUTED_VALUE"""),"Script 1")</f>
        <v>Script 1</v>
      </c>
      <c r="F2712" s="160"/>
      <c r="G2712" s="160"/>
      <c r="H2712" s="160"/>
      <c r="I2712" s="160"/>
      <c r="J2712" s="160"/>
      <c r="K2712" s="160"/>
      <c r="L2712" s="160" t="str">
        <f t="shared" ca="1" si="21"/>
        <v>Script 1</v>
      </c>
      <c r="M2712" s="161"/>
      <c r="N2712" s="150"/>
      <c r="O2712" s="150"/>
      <c r="P2712" s="150"/>
      <c r="Q2712" s="150"/>
      <c r="R2712" s="150"/>
      <c r="S2712" s="150"/>
      <c r="T2712" s="150"/>
      <c r="U2712" s="150"/>
      <c r="V2712" s="150"/>
      <c r="W2712" s="150"/>
      <c r="X2712" s="150"/>
      <c r="Y2712" s="150"/>
      <c r="Z2712" s="150"/>
      <c r="AA2712" s="150"/>
    </row>
    <row r="2713" spans="1:27" ht="12.75">
      <c r="A2713" s="150"/>
      <c r="B2713" s="158">
        <f t="shared" si="20"/>
        <v>2705</v>
      </c>
      <c r="C2713" s="159" t="str">
        <f ca="1">IFERROR(__xludf.DUMMYFUNCTION("""COMPUTED_VALUE"""),"Natasya Fikrie")</f>
        <v>Natasya Fikrie</v>
      </c>
      <c r="D2713" s="160" t="str">
        <f ca="1">IFERROR(__xludf.DUMMYFUNCTION("""COMPUTED_VALUE"""),"Jun 20, 2024")</f>
        <v>Jun 20, 2024</v>
      </c>
      <c r="E2713" s="160" t="str">
        <f ca="1">IFERROR(__xludf.DUMMYFUNCTION("""COMPUTED_VALUE"""),"Script 1")</f>
        <v>Script 1</v>
      </c>
      <c r="F2713" s="160"/>
      <c r="G2713" s="160"/>
      <c r="H2713" s="160"/>
      <c r="I2713" s="160"/>
      <c r="J2713" s="160"/>
      <c r="K2713" s="160"/>
      <c r="L2713" s="160" t="str">
        <f t="shared" ca="1" si="21"/>
        <v>Script 1</v>
      </c>
      <c r="M2713" s="161"/>
      <c r="N2713" s="150"/>
      <c r="O2713" s="150"/>
      <c r="P2713" s="150"/>
      <c r="Q2713" s="150"/>
      <c r="R2713" s="150"/>
      <c r="S2713" s="150"/>
      <c r="T2713" s="150"/>
      <c r="U2713" s="150"/>
      <c r="V2713" s="150"/>
      <c r="W2713" s="150"/>
      <c r="X2713" s="150"/>
      <c r="Y2713" s="150"/>
      <c r="Z2713" s="150"/>
      <c r="AA2713" s="150"/>
    </row>
    <row r="2714" spans="1:27" ht="12.75">
      <c r="A2714" s="150"/>
      <c r="B2714" s="158">
        <f t="shared" si="20"/>
        <v>2706</v>
      </c>
      <c r="C2714" s="159" t="str">
        <f ca="1">IFERROR(__xludf.DUMMYFUNCTION("""COMPUTED_VALUE"""),"Nurul Ain Shalihah")</f>
        <v>Nurul Ain Shalihah</v>
      </c>
      <c r="D2714" s="160" t="str">
        <f ca="1">IFERROR(__xludf.DUMMYFUNCTION("""COMPUTED_VALUE"""),"Jun 14, 2024")</f>
        <v>Jun 14, 2024</v>
      </c>
      <c r="E2714" s="160" t="str">
        <f ca="1">IFERROR(__xludf.DUMMYFUNCTION("""COMPUTED_VALUE"""),"Script 1")</f>
        <v>Script 1</v>
      </c>
      <c r="F2714" s="160"/>
      <c r="G2714" s="160"/>
      <c r="H2714" s="160"/>
      <c r="I2714" s="160"/>
      <c r="J2714" s="160"/>
      <c r="K2714" s="160"/>
      <c r="L2714" s="160" t="str">
        <f t="shared" ca="1" si="21"/>
        <v>Script 1</v>
      </c>
      <c r="M2714" s="161"/>
      <c r="N2714" s="150"/>
      <c r="O2714" s="150"/>
      <c r="P2714" s="150"/>
      <c r="Q2714" s="150"/>
      <c r="R2714" s="150"/>
      <c r="S2714" s="150"/>
      <c r="T2714" s="150"/>
      <c r="U2714" s="150"/>
      <c r="V2714" s="150"/>
      <c r="W2714" s="150"/>
      <c r="X2714" s="150"/>
      <c r="Y2714" s="150"/>
      <c r="Z2714" s="150"/>
      <c r="AA2714" s="150"/>
    </row>
    <row r="2715" spans="1:27" ht="12.75">
      <c r="A2715" s="150"/>
      <c r="B2715" s="158">
        <f t="shared" si="20"/>
        <v>2707</v>
      </c>
      <c r="C2715" s="159" t="str">
        <f ca="1">IFERROR(__xludf.DUMMYFUNCTION("""COMPUTED_VALUE"""),"Dzuliyana Sabrina")</f>
        <v>Dzuliyana Sabrina</v>
      </c>
      <c r="D2715" s="160" t="str">
        <f ca="1">IFERROR(__xludf.DUMMYFUNCTION("""COMPUTED_VALUE"""),"Jun 14, 2024")</f>
        <v>Jun 14, 2024</v>
      </c>
      <c r="E2715" s="160" t="str">
        <f ca="1">IFERROR(__xludf.DUMMYFUNCTION("""COMPUTED_VALUE"""),"Script 1")</f>
        <v>Script 1</v>
      </c>
      <c r="F2715" s="160"/>
      <c r="G2715" s="160"/>
      <c r="H2715" s="160"/>
      <c r="I2715" s="160"/>
      <c r="J2715" s="160"/>
      <c r="K2715" s="160"/>
      <c r="L2715" s="160" t="str">
        <f t="shared" ca="1" si="21"/>
        <v>Script 1</v>
      </c>
      <c r="M2715" s="161"/>
      <c r="N2715" s="150"/>
      <c r="O2715" s="150"/>
      <c r="P2715" s="150"/>
      <c r="Q2715" s="150"/>
      <c r="R2715" s="150"/>
      <c r="S2715" s="150"/>
      <c r="T2715" s="150"/>
      <c r="U2715" s="150"/>
      <c r="V2715" s="150"/>
      <c r="W2715" s="150"/>
      <c r="X2715" s="150"/>
      <c r="Y2715" s="150"/>
      <c r="Z2715" s="150"/>
      <c r="AA2715" s="150"/>
    </row>
    <row r="2716" spans="1:27" ht="12.75">
      <c r="A2716" s="150"/>
      <c r="B2716" s="158">
        <f t="shared" si="20"/>
        <v>2708</v>
      </c>
      <c r="C2716" s="159" t="str">
        <f ca="1">IFERROR(__xludf.DUMMYFUNCTION("""COMPUTED_VALUE"""),"Wani Humairah")</f>
        <v>Wani Humairah</v>
      </c>
      <c r="D2716" s="160" t="str">
        <f ca="1">IFERROR(__xludf.DUMMYFUNCTION("""COMPUTED_VALUE"""),"Jun 14, 2024")</f>
        <v>Jun 14, 2024</v>
      </c>
      <c r="E2716" s="160" t="str">
        <f ca="1">IFERROR(__xludf.DUMMYFUNCTION("""COMPUTED_VALUE"""),"Script 1")</f>
        <v>Script 1</v>
      </c>
      <c r="F2716" s="160"/>
      <c r="G2716" s="160"/>
      <c r="H2716" s="160"/>
      <c r="I2716" s="160"/>
      <c r="J2716" s="160"/>
      <c r="K2716" s="160"/>
      <c r="L2716" s="160" t="str">
        <f t="shared" ca="1" si="21"/>
        <v>Script 1</v>
      </c>
      <c r="M2716" s="161"/>
      <c r="N2716" s="150"/>
      <c r="O2716" s="150"/>
      <c r="P2716" s="150"/>
      <c r="Q2716" s="150"/>
      <c r="R2716" s="150"/>
      <c r="S2716" s="150"/>
      <c r="T2716" s="150"/>
      <c r="U2716" s="150"/>
      <c r="V2716" s="150"/>
      <c r="W2716" s="150"/>
      <c r="X2716" s="150"/>
      <c r="Y2716" s="150"/>
      <c r="Z2716" s="150"/>
      <c r="AA2716" s="150"/>
    </row>
    <row r="2717" spans="1:27" ht="12.75">
      <c r="A2717" s="150"/>
      <c r="B2717" s="158">
        <f t="shared" si="20"/>
        <v>2709</v>
      </c>
      <c r="C2717" s="159" t="str">
        <f ca="1">IFERROR(__xludf.DUMMYFUNCTION("""COMPUTED_VALUE"""),"Nur Shaffi'ah Aqielah")</f>
        <v>Nur Shaffi'ah Aqielah</v>
      </c>
      <c r="D2717" s="160" t="str">
        <f ca="1">IFERROR(__xludf.DUMMYFUNCTION("""COMPUTED_VALUE"""),"Jun 14, 2024")</f>
        <v>Jun 14, 2024</v>
      </c>
      <c r="E2717" s="160" t="str">
        <f ca="1">IFERROR(__xludf.DUMMYFUNCTION("""COMPUTED_VALUE"""),"Script 1")</f>
        <v>Script 1</v>
      </c>
      <c r="F2717" s="160"/>
      <c r="G2717" s="160"/>
      <c r="H2717" s="160"/>
      <c r="I2717" s="160"/>
      <c r="J2717" s="160"/>
      <c r="K2717" s="160"/>
      <c r="L2717" s="160" t="str">
        <f t="shared" ca="1" si="21"/>
        <v>Script 1</v>
      </c>
      <c r="M2717" s="161"/>
      <c r="N2717" s="150"/>
      <c r="O2717" s="150"/>
      <c r="P2717" s="150"/>
      <c r="Q2717" s="150"/>
      <c r="R2717" s="150"/>
      <c r="S2717" s="150"/>
      <c r="T2717" s="150"/>
      <c r="U2717" s="150"/>
      <c r="V2717" s="150"/>
      <c r="W2717" s="150"/>
      <c r="X2717" s="150"/>
      <c r="Y2717" s="150"/>
      <c r="Z2717" s="150"/>
      <c r="AA2717" s="150"/>
    </row>
    <row r="2718" spans="1:27" ht="12.75">
      <c r="A2718" s="150"/>
      <c r="B2718" s="158">
        <f t="shared" si="20"/>
        <v>2710</v>
      </c>
      <c r="C2718" s="159" t="str">
        <f ca="1">IFERROR(__xludf.DUMMYFUNCTION("""COMPUTED_VALUE"""),"Nurul Zahira Binti Anuar")</f>
        <v>Nurul Zahira Binti Anuar</v>
      </c>
      <c r="D2718" s="160" t="str">
        <f ca="1">IFERROR(__xludf.DUMMYFUNCTION("""COMPUTED_VALUE"""),"Jun 14, 2024")</f>
        <v>Jun 14, 2024</v>
      </c>
      <c r="E2718" s="160" t="str">
        <f ca="1">IFERROR(__xludf.DUMMYFUNCTION("""COMPUTED_VALUE"""),"Script 1")</f>
        <v>Script 1</v>
      </c>
      <c r="F2718" s="160"/>
      <c r="G2718" s="160"/>
      <c r="H2718" s="160"/>
      <c r="I2718" s="160"/>
      <c r="J2718" s="160"/>
      <c r="K2718" s="160"/>
      <c r="L2718" s="160" t="str">
        <f t="shared" ca="1" si="21"/>
        <v>Script 1</v>
      </c>
      <c r="M2718" s="161"/>
      <c r="N2718" s="150"/>
      <c r="O2718" s="150"/>
      <c r="P2718" s="150"/>
      <c r="Q2718" s="150"/>
      <c r="R2718" s="150"/>
      <c r="S2718" s="150"/>
      <c r="T2718" s="150"/>
      <c r="U2718" s="150"/>
      <c r="V2718" s="150"/>
      <c r="W2718" s="150"/>
      <c r="X2718" s="150"/>
      <c r="Y2718" s="150"/>
      <c r="Z2718" s="150"/>
      <c r="AA2718" s="150"/>
    </row>
    <row r="2719" spans="1:27" ht="12.75">
      <c r="A2719" s="150"/>
      <c r="B2719" s="158">
        <f t="shared" si="20"/>
        <v>2711</v>
      </c>
      <c r="C2719" s="159" t="str">
        <f ca="1">IFERROR(__xludf.DUMMYFUNCTION("""COMPUTED_VALUE"""),"Syazatul Arrisya")</f>
        <v>Syazatul Arrisya</v>
      </c>
      <c r="D2719" s="160" t="str">
        <f ca="1">IFERROR(__xludf.DUMMYFUNCTION("""COMPUTED_VALUE"""),"Jun 14, 2024")</f>
        <v>Jun 14, 2024</v>
      </c>
      <c r="E2719" s="160" t="str">
        <f ca="1">IFERROR(__xludf.DUMMYFUNCTION("""COMPUTED_VALUE"""),"Script 1")</f>
        <v>Script 1</v>
      </c>
      <c r="F2719" s="160"/>
      <c r="G2719" s="160"/>
      <c r="H2719" s="160"/>
      <c r="I2719" s="160"/>
      <c r="J2719" s="160"/>
      <c r="K2719" s="160"/>
      <c r="L2719" s="160" t="str">
        <f t="shared" ca="1" si="21"/>
        <v>Script 1</v>
      </c>
      <c r="M2719" s="161"/>
      <c r="N2719" s="150"/>
      <c r="O2719" s="150"/>
      <c r="P2719" s="150"/>
      <c r="Q2719" s="150"/>
      <c r="R2719" s="150"/>
      <c r="S2719" s="150"/>
      <c r="T2719" s="150"/>
      <c r="U2719" s="150"/>
      <c r="V2719" s="150"/>
      <c r="W2719" s="150"/>
      <c r="X2719" s="150"/>
      <c r="Y2719" s="150"/>
      <c r="Z2719" s="150"/>
      <c r="AA2719" s="150"/>
    </row>
    <row r="2720" spans="1:27" ht="12.75">
      <c r="A2720" s="150"/>
      <c r="B2720" s="158">
        <f t="shared" si="20"/>
        <v>2712</v>
      </c>
      <c r="C2720" s="159" t="str">
        <f ca="1">IFERROR(__xludf.DUMMYFUNCTION("""COMPUTED_VALUE"""),"MARYAM SHAFIQAH")</f>
        <v>MARYAM SHAFIQAH</v>
      </c>
      <c r="D2720" s="160" t="str">
        <f ca="1">IFERROR(__xludf.DUMMYFUNCTION("""COMPUTED_VALUE"""),"Jun 14, 2024")</f>
        <v>Jun 14, 2024</v>
      </c>
      <c r="E2720" s="160" t="str">
        <f ca="1">IFERROR(__xludf.DUMMYFUNCTION("""COMPUTED_VALUE"""),"Script 1")</f>
        <v>Script 1</v>
      </c>
      <c r="F2720" s="160"/>
      <c r="G2720" s="160"/>
      <c r="H2720" s="160"/>
      <c r="I2720" s="160"/>
      <c r="J2720" s="160"/>
      <c r="K2720" s="160"/>
      <c r="L2720" s="160" t="str">
        <f t="shared" ca="1" si="21"/>
        <v>Script 1</v>
      </c>
      <c r="M2720" s="161"/>
      <c r="N2720" s="150"/>
      <c r="O2720" s="150"/>
      <c r="P2720" s="150"/>
      <c r="Q2720" s="150"/>
      <c r="R2720" s="150"/>
      <c r="S2720" s="150"/>
      <c r="T2720" s="150"/>
      <c r="U2720" s="150"/>
      <c r="V2720" s="150"/>
      <c r="W2720" s="150"/>
      <c r="X2720" s="150"/>
      <c r="Y2720" s="150"/>
      <c r="Z2720" s="150"/>
      <c r="AA2720" s="150"/>
    </row>
    <row r="2721" spans="1:27" ht="12.75">
      <c r="A2721" s="150"/>
      <c r="B2721" s="158">
        <f t="shared" si="20"/>
        <v>2713</v>
      </c>
      <c r="C2721" s="159" t="str">
        <f ca="1">IFERROR(__xludf.DUMMYFUNCTION("""COMPUTED_VALUE"""),"Reena Zahari")</f>
        <v>Reena Zahari</v>
      </c>
      <c r="D2721" s="160" t="str">
        <f ca="1">IFERROR(__xludf.DUMMYFUNCTION("""COMPUTED_VALUE"""),"Jun 14, 2024")</f>
        <v>Jun 14, 2024</v>
      </c>
      <c r="E2721" s="160" t="str">
        <f ca="1">IFERROR(__xludf.DUMMYFUNCTION("""COMPUTED_VALUE"""),"Script 1")</f>
        <v>Script 1</v>
      </c>
      <c r="F2721" s="160"/>
      <c r="G2721" s="160"/>
      <c r="H2721" s="160"/>
      <c r="I2721" s="160"/>
      <c r="J2721" s="160"/>
      <c r="K2721" s="160"/>
      <c r="L2721" s="160" t="str">
        <f t="shared" ca="1" si="21"/>
        <v>Script 1</v>
      </c>
      <c r="M2721" s="161"/>
      <c r="N2721" s="150"/>
      <c r="O2721" s="150"/>
      <c r="P2721" s="150"/>
      <c r="Q2721" s="150"/>
      <c r="R2721" s="150"/>
      <c r="S2721" s="150"/>
      <c r="T2721" s="150"/>
      <c r="U2721" s="150"/>
      <c r="V2721" s="150"/>
      <c r="W2721" s="150"/>
      <c r="X2721" s="150"/>
      <c r="Y2721" s="150"/>
      <c r="Z2721" s="150"/>
      <c r="AA2721" s="150"/>
    </row>
    <row r="2722" spans="1:27" ht="12.75">
      <c r="A2722" s="150"/>
      <c r="B2722" s="158">
        <f t="shared" si="20"/>
        <v>2714</v>
      </c>
      <c r="C2722" s="159" t="str">
        <f ca="1">IFERROR(__xludf.DUMMYFUNCTION("""COMPUTED_VALUE"""),"Aina Baharudin")</f>
        <v>Aina Baharudin</v>
      </c>
      <c r="D2722" s="160" t="str">
        <f ca="1">IFERROR(__xludf.DUMMYFUNCTION("""COMPUTED_VALUE"""),"Jun 14, 2024")</f>
        <v>Jun 14, 2024</v>
      </c>
      <c r="E2722" s="160" t="str">
        <f ca="1">IFERROR(__xludf.DUMMYFUNCTION("""COMPUTED_VALUE"""),"Script 1")</f>
        <v>Script 1</v>
      </c>
      <c r="F2722" s="160"/>
      <c r="G2722" s="160"/>
      <c r="H2722" s="160"/>
      <c r="I2722" s="160"/>
      <c r="J2722" s="160"/>
      <c r="K2722" s="160"/>
      <c r="L2722" s="160" t="str">
        <f t="shared" ca="1" si="21"/>
        <v>Script 1</v>
      </c>
      <c r="M2722" s="161"/>
      <c r="N2722" s="150"/>
      <c r="O2722" s="150"/>
      <c r="P2722" s="150"/>
      <c r="Q2722" s="150"/>
      <c r="R2722" s="150"/>
      <c r="S2722" s="150"/>
      <c r="T2722" s="150"/>
      <c r="U2722" s="150"/>
      <c r="V2722" s="150"/>
      <c r="W2722" s="150"/>
      <c r="X2722" s="150"/>
      <c r="Y2722" s="150"/>
      <c r="Z2722" s="150"/>
      <c r="AA2722" s="150"/>
    </row>
    <row r="2723" spans="1:27" ht="12.75">
      <c r="A2723" s="150"/>
      <c r="B2723" s="158">
        <f t="shared" si="20"/>
        <v>2715</v>
      </c>
      <c r="C2723" s="159" t="str">
        <f ca="1">IFERROR(__xludf.DUMMYFUNCTION("""COMPUTED_VALUE"""),"Nazlan Fariz")</f>
        <v>Nazlan Fariz</v>
      </c>
      <c r="D2723" s="160" t="str">
        <f ca="1">IFERROR(__xludf.DUMMYFUNCTION("""COMPUTED_VALUE"""),"Jun 14, 2024")</f>
        <v>Jun 14, 2024</v>
      </c>
      <c r="E2723" s="160" t="str">
        <f ca="1">IFERROR(__xludf.DUMMYFUNCTION("""COMPUTED_VALUE"""),"Script 1")</f>
        <v>Script 1</v>
      </c>
      <c r="F2723" s="160"/>
      <c r="G2723" s="160"/>
      <c r="H2723" s="160"/>
      <c r="I2723" s="160"/>
      <c r="J2723" s="160"/>
      <c r="K2723" s="160"/>
      <c r="L2723" s="160" t="str">
        <f t="shared" ca="1" si="21"/>
        <v>Script 1</v>
      </c>
      <c r="M2723" s="161"/>
      <c r="N2723" s="150"/>
      <c r="O2723" s="150"/>
      <c r="P2723" s="150"/>
      <c r="Q2723" s="150"/>
      <c r="R2723" s="150"/>
      <c r="S2723" s="150"/>
      <c r="T2723" s="150"/>
      <c r="U2723" s="150"/>
      <c r="V2723" s="150"/>
      <c r="W2723" s="150"/>
      <c r="X2723" s="150"/>
      <c r="Y2723" s="150"/>
      <c r="Z2723" s="150"/>
      <c r="AA2723" s="150"/>
    </row>
    <row r="2724" spans="1:27" ht="12.75">
      <c r="A2724" s="150"/>
      <c r="B2724" s="158">
        <f t="shared" si="20"/>
        <v>2716</v>
      </c>
      <c r="C2724" s="159" t="str">
        <f ca="1">IFERROR(__xludf.DUMMYFUNCTION("""COMPUTED_VALUE"""),"Alia Hambali")</f>
        <v>Alia Hambali</v>
      </c>
      <c r="D2724" s="160" t="str">
        <f ca="1">IFERROR(__xludf.DUMMYFUNCTION("""COMPUTED_VALUE"""),"Jun 14, 2024")</f>
        <v>Jun 14, 2024</v>
      </c>
      <c r="E2724" s="160" t="str">
        <f ca="1">IFERROR(__xludf.DUMMYFUNCTION("""COMPUTED_VALUE"""),"Script 1")</f>
        <v>Script 1</v>
      </c>
      <c r="F2724" s="160"/>
      <c r="G2724" s="160"/>
      <c r="H2724" s="160"/>
      <c r="I2724" s="160"/>
      <c r="J2724" s="160"/>
      <c r="K2724" s="160"/>
      <c r="L2724" s="160" t="str">
        <f t="shared" ca="1" si="21"/>
        <v>Script 1</v>
      </c>
      <c r="M2724" s="161"/>
      <c r="N2724" s="150"/>
      <c r="O2724" s="150"/>
      <c r="P2724" s="150"/>
      <c r="Q2724" s="150"/>
      <c r="R2724" s="150"/>
      <c r="S2724" s="150"/>
      <c r="T2724" s="150"/>
      <c r="U2724" s="150"/>
      <c r="V2724" s="150"/>
      <c r="W2724" s="150"/>
      <c r="X2724" s="150"/>
      <c r="Y2724" s="150"/>
      <c r="Z2724" s="150"/>
      <c r="AA2724" s="150"/>
    </row>
    <row r="2725" spans="1:27" ht="12.75">
      <c r="A2725" s="150"/>
      <c r="B2725" s="158">
        <f t="shared" si="20"/>
        <v>2717</v>
      </c>
      <c r="C2725" s="159" t="str">
        <f ca="1">IFERROR(__xludf.DUMMYFUNCTION("""COMPUTED_VALUE"""),"Erwin Azuan")</f>
        <v>Erwin Azuan</v>
      </c>
      <c r="D2725" s="160" t="str">
        <f ca="1">IFERROR(__xludf.DUMMYFUNCTION("""COMPUTED_VALUE"""),"Jun 14, 2024")</f>
        <v>Jun 14, 2024</v>
      </c>
      <c r="E2725" s="160" t="str">
        <f ca="1">IFERROR(__xludf.DUMMYFUNCTION("""COMPUTED_VALUE"""),"Script 1")</f>
        <v>Script 1</v>
      </c>
      <c r="F2725" s="160"/>
      <c r="G2725" s="160"/>
      <c r="H2725" s="160"/>
      <c r="I2725" s="160"/>
      <c r="J2725" s="160"/>
      <c r="K2725" s="160"/>
      <c r="L2725" s="160" t="str">
        <f t="shared" ca="1" si="21"/>
        <v>Script 1</v>
      </c>
      <c r="M2725" s="161"/>
      <c r="N2725" s="150"/>
      <c r="O2725" s="150"/>
      <c r="P2725" s="150"/>
      <c r="Q2725" s="150"/>
      <c r="R2725" s="150"/>
      <c r="S2725" s="150"/>
      <c r="T2725" s="150"/>
      <c r="U2725" s="150"/>
      <c r="V2725" s="150"/>
      <c r="W2725" s="150"/>
      <c r="X2725" s="150"/>
      <c r="Y2725" s="150"/>
      <c r="Z2725" s="150"/>
      <c r="AA2725" s="150"/>
    </row>
    <row r="2726" spans="1:27" ht="12.75">
      <c r="A2726" s="150"/>
      <c r="B2726" s="158">
        <f t="shared" si="20"/>
        <v>2718</v>
      </c>
      <c r="C2726" s="159" t="str">
        <f ca="1">IFERROR(__xludf.DUMMYFUNCTION("""COMPUTED_VALUE"""),"Mohd Azam Bin Mohd Pauzi")</f>
        <v>Mohd Azam Bin Mohd Pauzi</v>
      </c>
      <c r="D2726" s="160" t="str">
        <f ca="1">IFERROR(__xludf.DUMMYFUNCTION("""COMPUTED_VALUE"""),"Jun 14, 2024")</f>
        <v>Jun 14, 2024</v>
      </c>
      <c r="E2726" s="160" t="str">
        <f ca="1">IFERROR(__xludf.DUMMYFUNCTION("""COMPUTED_VALUE"""),"Script 1")</f>
        <v>Script 1</v>
      </c>
      <c r="F2726" s="160"/>
      <c r="G2726" s="160"/>
      <c r="H2726" s="160"/>
      <c r="I2726" s="160"/>
      <c r="J2726" s="160"/>
      <c r="K2726" s="160"/>
      <c r="L2726" s="160" t="str">
        <f t="shared" ca="1" si="21"/>
        <v>Script 1</v>
      </c>
      <c r="M2726" s="161"/>
      <c r="N2726" s="150"/>
      <c r="O2726" s="150"/>
      <c r="P2726" s="150"/>
      <c r="Q2726" s="150"/>
      <c r="R2726" s="150"/>
      <c r="S2726" s="150"/>
      <c r="T2726" s="150"/>
      <c r="U2726" s="150"/>
      <c r="V2726" s="150"/>
      <c r="W2726" s="150"/>
      <c r="X2726" s="150"/>
      <c r="Y2726" s="150"/>
      <c r="Z2726" s="150"/>
      <c r="AA2726" s="150"/>
    </row>
    <row r="2727" spans="1:27" ht="12.75">
      <c r="A2727" s="150"/>
      <c r="B2727" s="158">
        <f t="shared" si="20"/>
        <v>2719</v>
      </c>
      <c r="C2727" s="159" t="str">
        <f ca="1">IFERROR(__xludf.DUMMYFUNCTION("""COMPUTED_VALUE"""),"Muhammad Dzulhaziq Nor Kamaruzaman")</f>
        <v>Muhammad Dzulhaziq Nor Kamaruzaman</v>
      </c>
      <c r="D2727" s="160" t="str">
        <f ca="1">IFERROR(__xludf.DUMMYFUNCTION("""COMPUTED_VALUE"""),"Jun 14, 2024")</f>
        <v>Jun 14, 2024</v>
      </c>
      <c r="E2727" s="160" t="str">
        <f ca="1">IFERROR(__xludf.DUMMYFUNCTION("""COMPUTED_VALUE"""),"Script 1")</f>
        <v>Script 1</v>
      </c>
      <c r="F2727" s="160"/>
      <c r="G2727" s="160"/>
      <c r="H2727" s="160"/>
      <c r="I2727" s="160"/>
      <c r="J2727" s="160"/>
      <c r="K2727" s="160"/>
      <c r="L2727" s="160" t="str">
        <f t="shared" ca="1" si="21"/>
        <v>Script 1</v>
      </c>
      <c r="M2727" s="161"/>
      <c r="N2727" s="150"/>
      <c r="O2727" s="150"/>
      <c r="P2727" s="150"/>
      <c r="Q2727" s="150"/>
      <c r="R2727" s="150"/>
      <c r="S2727" s="150"/>
      <c r="T2727" s="150"/>
      <c r="U2727" s="150"/>
      <c r="V2727" s="150"/>
      <c r="W2727" s="150"/>
      <c r="X2727" s="150"/>
      <c r="Y2727" s="150"/>
      <c r="Z2727" s="150"/>
      <c r="AA2727" s="150"/>
    </row>
    <row r="2728" spans="1:27" ht="12.75">
      <c r="A2728" s="150"/>
      <c r="B2728" s="158">
        <f t="shared" si="20"/>
        <v>2720</v>
      </c>
      <c r="C2728" s="159" t="str">
        <f ca="1">IFERROR(__xludf.DUMMYFUNCTION("""COMPUTED_VALUE"""),"Danish Azraei Mohd Fauzi")</f>
        <v>Danish Azraei Mohd Fauzi</v>
      </c>
      <c r="D2728" s="160" t="str">
        <f ca="1">IFERROR(__xludf.DUMMYFUNCTION("""COMPUTED_VALUE"""),"Jun 14, 2024")</f>
        <v>Jun 14, 2024</v>
      </c>
      <c r="E2728" s="160" t="str">
        <f ca="1">IFERROR(__xludf.DUMMYFUNCTION("""COMPUTED_VALUE"""),"Script 1")</f>
        <v>Script 1</v>
      </c>
      <c r="F2728" s="160"/>
      <c r="G2728" s="160"/>
      <c r="H2728" s="160"/>
      <c r="I2728" s="160"/>
      <c r="J2728" s="160"/>
      <c r="K2728" s="160"/>
      <c r="L2728" s="160" t="str">
        <f t="shared" ca="1" si="21"/>
        <v>Script 1</v>
      </c>
      <c r="M2728" s="161"/>
      <c r="N2728" s="150"/>
      <c r="O2728" s="150"/>
      <c r="P2728" s="150"/>
      <c r="Q2728" s="150"/>
      <c r="R2728" s="150"/>
      <c r="S2728" s="150"/>
      <c r="T2728" s="150"/>
      <c r="U2728" s="150"/>
      <c r="V2728" s="150"/>
      <c r="W2728" s="150"/>
      <c r="X2728" s="150"/>
      <c r="Y2728" s="150"/>
      <c r="Z2728" s="150"/>
      <c r="AA2728" s="150"/>
    </row>
    <row r="2729" spans="1:27" ht="12.75">
      <c r="A2729" s="150"/>
      <c r="B2729" s="158">
        <f t="shared" si="20"/>
        <v>2721</v>
      </c>
      <c r="C2729" s="159" t="str">
        <f ca="1">IFERROR(__xludf.DUMMYFUNCTION("""COMPUTED_VALUE"""),"Nurul Hanis Azhan")</f>
        <v>Nurul Hanis Azhan</v>
      </c>
      <c r="D2729" s="160" t="str">
        <f ca="1">IFERROR(__xludf.DUMMYFUNCTION("""COMPUTED_VALUE"""),"Jun 14, 2024")</f>
        <v>Jun 14, 2024</v>
      </c>
      <c r="E2729" s="160" t="str">
        <f ca="1">IFERROR(__xludf.DUMMYFUNCTION("""COMPUTED_VALUE"""),"Script 1")</f>
        <v>Script 1</v>
      </c>
      <c r="F2729" s="160"/>
      <c r="G2729" s="160"/>
      <c r="H2729" s="160"/>
      <c r="I2729" s="160"/>
      <c r="J2729" s="160"/>
      <c r="K2729" s="160"/>
      <c r="L2729" s="160" t="str">
        <f t="shared" ca="1" si="21"/>
        <v>Script 1</v>
      </c>
      <c r="M2729" s="161"/>
      <c r="N2729" s="150"/>
      <c r="O2729" s="150"/>
      <c r="P2729" s="150"/>
      <c r="Q2729" s="150"/>
      <c r="R2729" s="150"/>
      <c r="S2729" s="150"/>
      <c r="T2729" s="150"/>
      <c r="U2729" s="150"/>
      <c r="V2729" s="150"/>
      <c r="W2729" s="150"/>
      <c r="X2729" s="150"/>
      <c r="Y2729" s="150"/>
      <c r="Z2729" s="150"/>
      <c r="AA2729" s="150"/>
    </row>
    <row r="2730" spans="1:27" ht="12.75">
      <c r="A2730" s="150"/>
      <c r="B2730" s="158">
        <f t="shared" si="20"/>
        <v>2722</v>
      </c>
      <c r="C2730" s="159" t="str">
        <f ca="1">IFERROR(__xludf.DUMMYFUNCTION("""COMPUTED_VALUE"""),"Akhmal Solehah")</f>
        <v>Akhmal Solehah</v>
      </c>
      <c r="D2730" s="160" t="str">
        <f ca="1">IFERROR(__xludf.DUMMYFUNCTION("""COMPUTED_VALUE"""),"Jun 14, 2024")</f>
        <v>Jun 14, 2024</v>
      </c>
      <c r="E2730" s="160" t="str">
        <f ca="1">IFERROR(__xludf.DUMMYFUNCTION("""COMPUTED_VALUE"""),"Script 1")</f>
        <v>Script 1</v>
      </c>
      <c r="F2730" s="160"/>
      <c r="G2730" s="160"/>
      <c r="H2730" s="160"/>
      <c r="I2730" s="160"/>
      <c r="J2730" s="160"/>
      <c r="K2730" s="160"/>
      <c r="L2730" s="160" t="str">
        <f t="shared" ca="1" si="21"/>
        <v>Script 1</v>
      </c>
      <c r="M2730" s="161"/>
      <c r="N2730" s="150"/>
      <c r="O2730" s="150"/>
      <c r="P2730" s="150"/>
      <c r="Q2730" s="150"/>
      <c r="R2730" s="150"/>
      <c r="S2730" s="150"/>
      <c r="T2730" s="150"/>
      <c r="U2730" s="150"/>
      <c r="V2730" s="150"/>
      <c r="W2730" s="150"/>
      <c r="X2730" s="150"/>
      <c r="Y2730" s="150"/>
      <c r="Z2730" s="150"/>
      <c r="AA2730" s="150"/>
    </row>
    <row r="2731" spans="1:27" ht="12.75">
      <c r="A2731" s="150"/>
      <c r="B2731" s="158">
        <f t="shared" si="20"/>
        <v>2723</v>
      </c>
      <c r="C2731" s="159" t="str">
        <f ca="1">IFERROR(__xludf.DUMMYFUNCTION("""COMPUTED_VALUE"""),"Abdul Eiman Fikri")</f>
        <v>Abdul Eiman Fikri</v>
      </c>
      <c r="D2731" s="160" t="str">
        <f ca="1">IFERROR(__xludf.DUMMYFUNCTION("""COMPUTED_VALUE"""),"Jun 10, 2024")</f>
        <v>Jun 10, 2024</v>
      </c>
      <c r="E2731" s="160" t="str">
        <f ca="1">IFERROR(__xludf.DUMMYFUNCTION("""COMPUTED_VALUE"""),"Script 1")</f>
        <v>Script 1</v>
      </c>
      <c r="F2731" s="160"/>
      <c r="G2731" s="160"/>
      <c r="H2731" s="160"/>
      <c r="I2731" s="160"/>
      <c r="J2731" s="160"/>
      <c r="K2731" s="160"/>
      <c r="L2731" s="160" t="str">
        <f t="shared" ca="1" si="21"/>
        <v>Script 1</v>
      </c>
      <c r="M2731" s="161"/>
      <c r="N2731" s="150"/>
      <c r="O2731" s="150"/>
      <c r="P2731" s="150"/>
      <c r="Q2731" s="150"/>
      <c r="R2731" s="150"/>
      <c r="S2731" s="150"/>
      <c r="T2731" s="150"/>
      <c r="U2731" s="150"/>
      <c r="V2731" s="150"/>
      <c r="W2731" s="150"/>
      <c r="X2731" s="150"/>
      <c r="Y2731" s="150"/>
      <c r="Z2731" s="150"/>
      <c r="AA2731" s="150"/>
    </row>
    <row r="2732" spans="1:27" ht="12.75">
      <c r="A2732" s="150"/>
      <c r="B2732" s="158">
        <f t="shared" si="20"/>
        <v>2724</v>
      </c>
      <c r="C2732" s="159" t="str">
        <f ca="1">IFERROR(__xludf.DUMMYFUNCTION("""COMPUTED_VALUE"""),"Aimah Aris")</f>
        <v>Aimah Aris</v>
      </c>
      <c r="D2732" s="160" t="str">
        <f ca="1">IFERROR(__xludf.DUMMYFUNCTION("""COMPUTED_VALUE"""),"Jun 10, 2024")</f>
        <v>Jun 10, 2024</v>
      </c>
      <c r="E2732" s="160" t="str">
        <f ca="1">IFERROR(__xludf.DUMMYFUNCTION("""COMPUTED_VALUE"""),"Script 1")</f>
        <v>Script 1</v>
      </c>
      <c r="F2732" s="160"/>
      <c r="G2732" s="160"/>
      <c r="H2732" s="160"/>
      <c r="I2732" s="160"/>
      <c r="J2732" s="160"/>
      <c r="K2732" s="160"/>
      <c r="L2732" s="160" t="str">
        <f t="shared" ca="1" si="21"/>
        <v>Script 1</v>
      </c>
      <c r="M2732" s="161"/>
      <c r="N2732" s="150"/>
      <c r="O2732" s="150"/>
      <c r="P2732" s="150"/>
      <c r="Q2732" s="150"/>
      <c r="R2732" s="150"/>
      <c r="S2732" s="150"/>
      <c r="T2732" s="150"/>
      <c r="U2732" s="150"/>
      <c r="V2732" s="150"/>
      <c r="W2732" s="150"/>
      <c r="X2732" s="150"/>
      <c r="Y2732" s="150"/>
      <c r="Z2732" s="150"/>
      <c r="AA2732" s="150"/>
    </row>
    <row r="2733" spans="1:27" ht="12.75">
      <c r="A2733" s="150"/>
      <c r="B2733" s="158">
        <f t="shared" si="20"/>
        <v>2725</v>
      </c>
      <c r="C2733" s="159" t="str">
        <f ca="1">IFERROR(__xludf.DUMMYFUNCTION("""COMPUTED_VALUE"""),"Afika Madlamin")</f>
        <v>Afika Madlamin</v>
      </c>
      <c r="D2733" s="160" t="str">
        <f ca="1">IFERROR(__xludf.DUMMYFUNCTION("""COMPUTED_VALUE"""),"Jun 10, 2024")</f>
        <v>Jun 10, 2024</v>
      </c>
      <c r="E2733" s="160" t="str">
        <f ca="1">IFERROR(__xludf.DUMMYFUNCTION("""COMPUTED_VALUE"""),"Script 1")</f>
        <v>Script 1</v>
      </c>
      <c r="F2733" s="160"/>
      <c r="G2733" s="160"/>
      <c r="H2733" s="160"/>
      <c r="I2733" s="160"/>
      <c r="J2733" s="160"/>
      <c r="K2733" s="160"/>
      <c r="L2733" s="160" t="str">
        <f t="shared" ca="1" si="21"/>
        <v>Script 1</v>
      </c>
      <c r="M2733" s="161"/>
      <c r="N2733" s="150"/>
      <c r="O2733" s="150"/>
      <c r="P2733" s="150"/>
      <c r="Q2733" s="150"/>
      <c r="R2733" s="150"/>
      <c r="S2733" s="150"/>
      <c r="T2733" s="150"/>
      <c r="U2733" s="150"/>
      <c r="V2733" s="150"/>
      <c r="W2733" s="150"/>
      <c r="X2733" s="150"/>
      <c r="Y2733" s="150"/>
      <c r="Z2733" s="150"/>
      <c r="AA2733" s="150"/>
    </row>
    <row r="2734" spans="1:27" ht="12.75">
      <c r="A2734" s="150"/>
      <c r="B2734" s="158">
        <f t="shared" si="20"/>
        <v>2726</v>
      </c>
      <c r="C2734" s="159" t="str">
        <f ca="1">IFERROR(__xludf.DUMMYFUNCTION("""COMPUTED_VALUE"""),"Nur Arisya Sofea")</f>
        <v>Nur Arisya Sofea</v>
      </c>
      <c r="D2734" s="160" t="str">
        <f ca="1">IFERROR(__xludf.DUMMYFUNCTION("""COMPUTED_VALUE"""),"Jun 10, 2024")</f>
        <v>Jun 10, 2024</v>
      </c>
      <c r="E2734" s="160" t="str">
        <f ca="1">IFERROR(__xludf.DUMMYFUNCTION("""COMPUTED_VALUE"""),"Script 1")</f>
        <v>Script 1</v>
      </c>
      <c r="F2734" s="160"/>
      <c r="G2734" s="160"/>
      <c r="H2734" s="160"/>
      <c r="I2734" s="160"/>
      <c r="J2734" s="160"/>
      <c r="K2734" s="160"/>
      <c r="L2734" s="160" t="str">
        <f t="shared" ca="1" si="21"/>
        <v>Script 1</v>
      </c>
      <c r="M2734" s="161"/>
      <c r="N2734" s="150"/>
      <c r="O2734" s="150"/>
      <c r="P2734" s="150"/>
      <c r="Q2734" s="150"/>
      <c r="R2734" s="150"/>
      <c r="S2734" s="150"/>
      <c r="T2734" s="150"/>
      <c r="U2734" s="150"/>
      <c r="V2734" s="150"/>
      <c r="W2734" s="150"/>
      <c r="X2734" s="150"/>
      <c r="Y2734" s="150"/>
      <c r="Z2734" s="150"/>
      <c r="AA2734" s="150"/>
    </row>
    <row r="2735" spans="1:27" ht="12.75">
      <c r="A2735" s="150"/>
      <c r="B2735" s="158">
        <f t="shared" si="20"/>
        <v>2727</v>
      </c>
      <c r="C2735" s="159" t="str">
        <f ca="1">IFERROR(__xludf.DUMMYFUNCTION("""COMPUTED_VALUE"""),"Redzuan Mohamad")</f>
        <v>Redzuan Mohamad</v>
      </c>
      <c r="D2735" s="160" t="str">
        <f ca="1">IFERROR(__xludf.DUMMYFUNCTION("""COMPUTED_VALUE"""),"Jun 10, 2024")</f>
        <v>Jun 10, 2024</v>
      </c>
      <c r="E2735" s="160" t="str">
        <f ca="1">IFERROR(__xludf.DUMMYFUNCTION("""COMPUTED_VALUE"""),"Script 1")</f>
        <v>Script 1</v>
      </c>
      <c r="F2735" s="160"/>
      <c r="G2735" s="160"/>
      <c r="H2735" s="160"/>
      <c r="I2735" s="160"/>
      <c r="J2735" s="160"/>
      <c r="K2735" s="160"/>
      <c r="L2735" s="160" t="str">
        <f t="shared" ca="1" si="21"/>
        <v>Script 1</v>
      </c>
      <c r="M2735" s="161"/>
      <c r="N2735" s="150"/>
      <c r="O2735" s="150"/>
      <c r="P2735" s="150"/>
      <c r="Q2735" s="150"/>
      <c r="R2735" s="150"/>
      <c r="S2735" s="150"/>
      <c r="T2735" s="150"/>
      <c r="U2735" s="150"/>
      <c r="V2735" s="150"/>
      <c r="W2735" s="150"/>
      <c r="X2735" s="150"/>
      <c r="Y2735" s="150"/>
      <c r="Z2735" s="150"/>
      <c r="AA2735" s="150"/>
    </row>
    <row r="2736" spans="1:27" ht="12.75">
      <c r="A2736" s="150"/>
      <c r="B2736" s="158">
        <f t="shared" si="20"/>
        <v>2728</v>
      </c>
      <c r="C2736" s="159" t="str">
        <f ca="1">IFERROR(__xludf.DUMMYFUNCTION("""COMPUTED_VALUE"""),"Aidil Amin")</f>
        <v>Aidil Amin</v>
      </c>
      <c r="D2736" s="160" t="str">
        <f ca="1">IFERROR(__xludf.DUMMYFUNCTION("""COMPUTED_VALUE"""),"Jun 10, 2024")</f>
        <v>Jun 10, 2024</v>
      </c>
      <c r="E2736" s="160" t="str">
        <f ca="1">IFERROR(__xludf.DUMMYFUNCTION("""COMPUTED_VALUE"""),"Script 1")</f>
        <v>Script 1</v>
      </c>
      <c r="F2736" s="160"/>
      <c r="G2736" s="160"/>
      <c r="H2736" s="160"/>
      <c r="I2736" s="160"/>
      <c r="J2736" s="160"/>
      <c r="K2736" s="160"/>
      <c r="L2736" s="160" t="str">
        <f t="shared" ca="1" si="21"/>
        <v>Script 1</v>
      </c>
      <c r="M2736" s="161"/>
      <c r="N2736" s="150"/>
      <c r="O2736" s="150"/>
      <c r="P2736" s="150"/>
      <c r="Q2736" s="150"/>
      <c r="R2736" s="150"/>
      <c r="S2736" s="150"/>
      <c r="T2736" s="150"/>
      <c r="U2736" s="150"/>
      <c r="V2736" s="150"/>
      <c r="W2736" s="150"/>
      <c r="X2736" s="150"/>
      <c r="Y2736" s="150"/>
      <c r="Z2736" s="150"/>
      <c r="AA2736" s="150"/>
    </row>
    <row r="2737" spans="1:27" ht="12.75">
      <c r="A2737" s="150"/>
      <c r="B2737" s="158">
        <f t="shared" si="20"/>
        <v>2729</v>
      </c>
      <c r="C2737" s="159" t="str">
        <f ca="1">IFERROR(__xludf.DUMMYFUNCTION("""COMPUTED_VALUE"""),"Aqilah Taufek")</f>
        <v>Aqilah Taufek</v>
      </c>
      <c r="D2737" s="160" t="str">
        <f ca="1">IFERROR(__xludf.DUMMYFUNCTION("""COMPUTED_VALUE"""),"Jun 10, 2024")</f>
        <v>Jun 10, 2024</v>
      </c>
      <c r="E2737" s="160" t="str">
        <f ca="1">IFERROR(__xludf.DUMMYFUNCTION("""COMPUTED_VALUE"""),"Script 1")</f>
        <v>Script 1</v>
      </c>
      <c r="F2737" s="160"/>
      <c r="G2737" s="160"/>
      <c r="H2737" s="160"/>
      <c r="I2737" s="160"/>
      <c r="J2737" s="160"/>
      <c r="K2737" s="160"/>
      <c r="L2737" s="160" t="str">
        <f t="shared" ca="1" si="21"/>
        <v>Script 1</v>
      </c>
      <c r="M2737" s="161"/>
      <c r="N2737" s="150"/>
      <c r="O2737" s="150"/>
      <c r="P2737" s="150"/>
      <c r="Q2737" s="150"/>
      <c r="R2737" s="150"/>
      <c r="S2737" s="150"/>
      <c r="T2737" s="150"/>
      <c r="U2737" s="150"/>
      <c r="V2737" s="150"/>
      <c r="W2737" s="150"/>
      <c r="X2737" s="150"/>
      <c r="Y2737" s="150"/>
      <c r="Z2737" s="150"/>
      <c r="AA2737" s="150"/>
    </row>
    <row r="2738" spans="1:27" ht="12.75">
      <c r="A2738" s="150"/>
      <c r="B2738" s="158">
        <f t="shared" si="20"/>
        <v>2730</v>
      </c>
      <c r="C2738" s="159" t="str">
        <f ca="1">IFERROR(__xludf.DUMMYFUNCTION("""COMPUTED_VALUE"""),"Alyaa Aqilah")</f>
        <v>Alyaa Aqilah</v>
      </c>
      <c r="D2738" s="160" t="str">
        <f ca="1">IFERROR(__xludf.DUMMYFUNCTION("""COMPUTED_VALUE"""),"Jun 10, 2024")</f>
        <v>Jun 10, 2024</v>
      </c>
      <c r="E2738" s="160" t="str">
        <f ca="1">IFERROR(__xludf.DUMMYFUNCTION("""COMPUTED_VALUE"""),"Script 1")</f>
        <v>Script 1</v>
      </c>
      <c r="F2738" s="160"/>
      <c r="G2738" s="160"/>
      <c r="H2738" s="160"/>
      <c r="I2738" s="160"/>
      <c r="J2738" s="160"/>
      <c r="K2738" s="160"/>
      <c r="L2738" s="160" t="str">
        <f t="shared" ca="1" si="21"/>
        <v>Script 1</v>
      </c>
      <c r="M2738" s="161"/>
      <c r="N2738" s="150"/>
      <c r="O2738" s="150"/>
      <c r="P2738" s="150"/>
      <c r="Q2738" s="150"/>
      <c r="R2738" s="150"/>
      <c r="S2738" s="150"/>
      <c r="T2738" s="150"/>
      <c r="U2738" s="150"/>
      <c r="V2738" s="150"/>
      <c r="W2738" s="150"/>
      <c r="X2738" s="150"/>
      <c r="Y2738" s="150"/>
      <c r="Z2738" s="150"/>
      <c r="AA2738" s="150"/>
    </row>
    <row r="2739" spans="1:27" ht="12.75">
      <c r="A2739" s="150"/>
      <c r="B2739" s="158">
        <f t="shared" si="20"/>
        <v>2731</v>
      </c>
      <c r="C2739" s="159" t="str">
        <f ca="1">IFERROR(__xludf.DUMMYFUNCTION("""COMPUTED_VALUE"""),"Hamirudin Haron")</f>
        <v>Hamirudin Haron</v>
      </c>
      <c r="D2739" s="160" t="str">
        <f ca="1">IFERROR(__xludf.DUMMYFUNCTION("""COMPUTED_VALUE"""),"Jun 10, 2024")</f>
        <v>Jun 10, 2024</v>
      </c>
      <c r="E2739" s="160" t="str">
        <f ca="1">IFERROR(__xludf.DUMMYFUNCTION("""COMPUTED_VALUE"""),"Script 1")</f>
        <v>Script 1</v>
      </c>
      <c r="F2739" s="160"/>
      <c r="G2739" s="160"/>
      <c r="H2739" s="160"/>
      <c r="I2739" s="160"/>
      <c r="J2739" s="160"/>
      <c r="K2739" s="160"/>
      <c r="L2739" s="160" t="str">
        <f t="shared" ca="1" si="21"/>
        <v>Script 1</v>
      </c>
      <c r="M2739" s="161"/>
      <c r="N2739" s="150"/>
      <c r="O2739" s="150"/>
      <c r="P2739" s="150"/>
      <c r="Q2739" s="150"/>
      <c r="R2739" s="150"/>
      <c r="S2739" s="150"/>
      <c r="T2739" s="150"/>
      <c r="U2739" s="150"/>
      <c r="V2739" s="150"/>
      <c r="W2739" s="150"/>
      <c r="X2739" s="150"/>
      <c r="Y2739" s="150"/>
      <c r="Z2739" s="150"/>
      <c r="AA2739" s="150"/>
    </row>
    <row r="2740" spans="1:27" ht="12.75">
      <c r="A2740" s="150"/>
      <c r="B2740" s="158">
        <f t="shared" si="20"/>
        <v>2732</v>
      </c>
      <c r="C2740" s="159" t="str">
        <f ca="1">IFERROR(__xludf.DUMMYFUNCTION("""COMPUTED_VALUE"""),"Akmal Anuar")</f>
        <v>Akmal Anuar</v>
      </c>
      <c r="D2740" s="160" t="str">
        <f ca="1">IFERROR(__xludf.DUMMYFUNCTION("""COMPUTED_VALUE"""),"Jun 10, 2024")</f>
        <v>Jun 10, 2024</v>
      </c>
      <c r="E2740" s="160" t="str">
        <f ca="1">IFERROR(__xludf.DUMMYFUNCTION("""COMPUTED_VALUE"""),"Script 1")</f>
        <v>Script 1</v>
      </c>
      <c r="F2740" s="160"/>
      <c r="G2740" s="160"/>
      <c r="H2740" s="160"/>
      <c r="I2740" s="160"/>
      <c r="J2740" s="160"/>
      <c r="K2740" s="160"/>
      <c r="L2740" s="160" t="str">
        <f t="shared" ca="1" si="21"/>
        <v>Script 1</v>
      </c>
      <c r="M2740" s="161"/>
      <c r="N2740" s="150"/>
      <c r="O2740" s="150"/>
      <c r="P2740" s="150"/>
      <c r="Q2740" s="150"/>
      <c r="R2740" s="150"/>
      <c r="S2740" s="150"/>
      <c r="T2740" s="150"/>
      <c r="U2740" s="150"/>
      <c r="V2740" s="150"/>
      <c r="W2740" s="150"/>
      <c r="X2740" s="150"/>
      <c r="Y2740" s="150"/>
      <c r="Z2740" s="150"/>
      <c r="AA2740" s="150"/>
    </row>
    <row r="2741" spans="1:27" ht="12.75">
      <c r="A2741" s="150"/>
      <c r="B2741" s="158">
        <f t="shared" si="20"/>
        <v>2733</v>
      </c>
      <c r="C2741" s="159" t="str">
        <f ca="1">IFERROR(__xludf.DUMMYFUNCTION("""COMPUTED_VALUE"""),"Nurul Syafiqa Hussin")</f>
        <v>Nurul Syafiqa Hussin</v>
      </c>
      <c r="D2741" s="160" t="str">
        <f ca="1">IFERROR(__xludf.DUMMYFUNCTION("""COMPUTED_VALUE"""),"Jun 10, 2024")</f>
        <v>Jun 10, 2024</v>
      </c>
      <c r="E2741" s="160" t="str">
        <f ca="1">IFERROR(__xludf.DUMMYFUNCTION("""COMPUTED_VALUE"""),"Script 1")</f>
        <v>Script 1</v>
      </c>
      <c r="F2741" s="160"/>
      <c r="G2741" s="160"/>
      <c r="H2741" s="160"/>
      <c r="I2741" s="160"/>
      <c r="J2741" s="160"/>
      <c r="K2741" s="160"/>
      <c r="L2741" s="160" t="str">
        <f t="shared" ca="1" si="21"/>
        <v>Script 1</v>
      </c>
      <c r="M2741" s="161"/>
      <c r="N2741" s="150"/>
      <c r="O2741" s="150"/>
      <c r="P2741" s="150"/>
      <c r="Q2741" s="150"/>
      <c r="R2741" s="150"/>
      <c r="S2741" s="150"/>
      <c r="T2741" s="150"/>
      <c r="U2741" s="150"/>
      <c r="V2741" s="150"/>
      <c r="W2741" s="150"/>
      <c r="X2741" s="150"/>
      <c r="Y2741" s="150"/>
      <c r="Z2741" s="150"/>
      <c r="AA2741" s="150"/>
    </row>
    <row r="2742" spans="1:27" ht="12.75">
      <c r="A2742" s="150"/>
      <c r="B2742" s="158">
        <f t="shared" si="20"/>
        <v>2734</v>
      </c>
      <c r="C2742" s="159" t="str">
        <f ca="1">IFERROR(__xludf.DUMMYFUNCTION("""COMPUTED_VALUE"""),"Farhana Satar")</f>
        <v>Farhana Satar</v>
      </c>
      <c r="D2742" s="160" t="str">
        <f ca="1">IFERROR(__xludf.DUMMYFUNCTION("""COMPUTED_VALUE"""),"Jun 10, 2024")</f>
        <v>Jun 10, 2024</v>
      </c>
      <c r="E2742" s="160" t="str">
        <f ca="1">IFERROR(__xludf.DUMMYFUNCTION("""COMPUTED_VALUE"""),"Script 1")</f>
        <v>Script 1</v>
      </c>
      <c r="F2742" s="160"/>
      <c r="G2742" s="160"/>
      <c r="H2742" s="160"/>
      <c r="I2742" s="160"/>
      <c r="J2742" s="160"/>
      <c r="K2742" s="160"/>
      <c r="L2742" s="160" t="str">
        <f t="shared" ca="1" si="21"/>
        <v>Script 1</v>
      </c>
      <c r="M2742" s="161"/>
      <c r="N2742" s="150"/>
      <c r="O2742" s="150"/>
      <c r="P2742" s="150"/>
      <c r="Q2742" s="150"/>
      <c r="R2742" s="150"/>
      <c r="S2742" s="150"/>
      <c r="T2742" s="150"/>
      <c r="U2742" s="150"/>
      <c r="V2742" s="150"/>
      <c r="W2742" s="150"/>
      <c r="X2742" s="150"/>
      <c r="Y2742" s="150"/>
      <c r="Z2742" s="150"/>
      <c r="AA2742" s="150"/>
    </row>
    <row r="2743" spans="1:27" ht="12.75">
      <c r="A2743" s="150"/>
      <c r="B2743" s="158">
        <f t="shared" si="20"/>
        <v>2735</v>
      </c>
      <c r="C2743" s="159" t="str">
        <f ca="1">IFERROR(__xludf.DUMMYFUNCTION("""COMPUTED_VALUE"""),"Muhammad Nazmir Ahmad Fuad")</f>
        <v>Muhammad Nazmir Ahmad Fuad</v>
      </c>
      <c r="D2743" s="160" t="str">
        <f ca="1">IFERROR(__xludf.DUMMYFUNCTION("""COMPUTED_VALUE"""),"Jun 10, 2024")</f>
        <v>Jun 10, 2024</v>
      </c>
      <c r="E2743" s="160" t="str">
        <f ca="1">IFERROR(__xludf.DUMMYFUNCTION("""COMPUTED_VALUE"""),"Script 1")</f>
        <v>Script 1</v>
      </c>
      <c r="F2743" s="160"/>
      <c r="G2743" s="160"/>
      <c r="H2743" s="160"/>
      <c r="I2743" s="160"/>
      <c r="J2743" s="160"/>
      <c r="K2743" s="160"/>
      <c r="L2743" s="160" t="str">
        <f t="shared" ca="1" si="21"/>
        <v>Script 1</v>
      </c>
      <c r="M2743" s="161"/>
      <c r="N2743" s="150"/>
      <c r="O2743" s="150"/>
      <c r="P2743" s="150"/>
      <c r="Q2743" s="150"/>
      <c r="R2743" s="150"/>
      <c r="S2743" s="150"/>
      <c r="T2743" s="150"/>
      <c r="U2743" s="150"/>
      <c r="V2743" s="150"/>
      <c r="W2743" s="150"/>
      <c r="X2743" s="150"/>
      <c r="Y2743" s="150"/>
      <c r="Z2743" s="150"/>
      <c r="AA2743" s="150"/>
    </row>
    <row r="2744" spans="1:27" ht="12.75">
      <c r="A2744" s="150"/>
      <c r="B2744" s="158">
        <f t="shared" si="20"/>
        <v>2736</v>
      </c>
      <c r="C2744" s="159" t="str">
        <f ca="1">IFERROR(__xludf.DUMMYFUNCTION("""COMPUTED_VALUE"""),"Ts. Zulhusni Aiman")</f>
        <v>Ts. Zulhusni Aiman</v>
      </c>
      <c r="D2744" s="160" t="str">
        <f ca="1">IFERROR(__xludf.DUMMYFUNCTION("""COMPUTED_VALUE"""),"Jun 10, 2024")</f>
        <v>Jun 10, 2024</v>
      </c>
      <c r="E2744" s="160" t="str">
        <f ca="1">IFERROR(__xludf.DUMMYFUNCTION("""COMPUTED_VALUE"""),"Script 1")</f>
        <v>Script 1</v>
      </c>
      <c r="F2744" s="160"/>
      <c r="G2744" s="160"/>
      <c r="H2744" s="160"/>
      <c r="I2744" s="160"/>
      <c r="J2744" s="160"/>
      <c r="K2744" s="160"/>
      <c r="L2744" s="160" t="str">
        <f t="shared" ca="1" si="21"/>
        <v>Script 1</v>
      </c>
      <c r="M2744" s="161"/>
      <c r="N2744" s="150"/>
      <c r="O2744" s="150"/>
      <c r="P2744" s="150"/>
      <c r="Q2744" s="150"/>
      <c r="R2744" s="150"/>
      <c r="S2744" s="150"/>
      <c r="T2744" s="150"/>
      <c r="U2744" s="150"/>
      <c r="V2744" s="150"/>
      <c r="W2744" s="150"/>
      <c r="X2744" s="150"/>
      <c r="Y2744" s="150"/>
      <c r="Z2744" s="150"/>
      <c r="AA2744" s="150"/>
    </row>
    <row r="2745" spans="1:27" ht="12.75">
      <c r="A2745" s="150"/>
      <c r="B2745" s="158">
        <f t="shared" si="20"/>
        <v>2737</v>
      </c>
      <c r="C2745" s="159" t="str">
        <f ca="1">IFERROR(__xludf.DUMMYFUNCTION("""COMPUTED_VALUE"""),"Muhammad Amir Aisar Khalid, D.Eng.")</f>
        <v>Muhammad Amir Aisar Khalid, D.Eng.</v>
      </c>
      <c r="D2745" s="160" t="str">
        <f ca="1">IFERROR(__xludf.DUMMYFUNCTION("""COMPUTED_VALUE"""),"Jun 10, 2024")</f>
        <v>Jun 10, 2024</v>
      </c>
      <c r="E2745" s="160" t="str">
        <f ca="1">IFERROR(__xludf.DUMMYFUNCTION("""COMPUTED_VALUE"""),"Script 1")</f>
        <v>Script 1</v>
      </c>
      <c r="F2745" s="160"/>
      <c r="G2745" s="160"/>
      <c r="H2745" s="160"/>
      <c r="I2745" s="160"/>
      <c r="J2745" s="160"/>
      <c r="K2745" s="160"/>
      <c r="L2745" s="160" t="str">
        <f t="shared" ca="1" si="21"/>
        <v>Script 1</v>
      </c>
      <c r="M2745" s="161"/>
      <c r="N2745" s="150"/>
      <c r="O2745" s="150"/>
      <c r="P2745" s="150"/>
      <c r="Q2745" s="150"/>
      <c r="R2745" s="150"/>
      <c r="S2745" s="150"/>
      <c r="T2745" s="150"/>
      <c r="U2745" s="150"/>
      <c r="V2745" s="150"/>
      <c r="W2745" s="150"/>
      <c r="X2745" s="150"/>
      <c r="Y2745" s="150"/>
      <c r="Z2745" s="150"/>
      <c r="AA2745" s="150"/>
    </row>
    <row r="2746" spans="1:27" ht="12.75">
      <c r="A2746" s="150"/>
      <c r="B2746" s="158">
        <f t="shared" si="20"/>
        <v>2738</v>
      </c>
      <c r="C2746" s="159" t="str">
        <f ca="1">IFERROR(__xludf.DUMMYFUNCTION("""COMPUTED_VALUE"""),"Sofea Rahim")</f>
        <v>Sofea Rahim</v>
      </c>
      <c r="D2746" s="160" t="str">
        <f ca="1">IFERROR(__xludf.DUMMYFUNCTION("""COMPUTED_VALUE"""),"Jun 10, 2024")</f>
        <v>Jun 10, 2024</v>
      </c>
      <c r="E2746" s="160" t="str">
        <f ca="1">IFERROR(__xludf.DUMMYFUNCTION("""COMPUTED_VALUE"""),"Script 1")</f>
        <v>Script 1</v>
      </c>
      <c r="F2746" s="160"/>
      <c r="G2746" s="160"/>
      <c r="H2746" s="160"/>
      <c r="I2746" s="160"/>
      <c r="J2746" s="160"/>
      <c r="K2746" s="160"/>
      <c r="L2746" s="160" t="str">
        <f t="shared" ca="1" si="21"/>
        <v>Script 1</v>
      </c>
      <c r="M2746" s="161"/>
      <c r="N2746" s="150"/>
      <c r="O2746" s="150"/>
      <c r="P2746" s="150"/>
      <c r="Q2746" s="150"/>
      <c r="R2746" s="150"/>
      <c r="S2746" s="150"/>
      <c r="T2746" s="150"/>
      <c r="U2746" s="150"/>
      <c r="V2746" s="150"/>
      <c r="W2746" s="150"/>
      <c r="X2746" s="150"/>
      <c r="Y2746" s="150"/>
      <c r="Z2746" s="150"/>
      <c r="AA2746" s="150"/>
    </row>
    <row r="2747" spans="1:27" ht="12.75">
      <c r="A2747" s="150"/>
      <c r="B2747" s="158">
        <f t="shared" si="20"/>
        <v>2739</v>
      </c>
      <c r="C2747" s="159" t="str">
        <f ca="1">IFERROR(__xludf.DUMMYFUNCTION("""COMPUTED_VALUE"""),"Nor Aizuddin Naqib Norzaid")</f>
        <v>Nor Aizuddin Naqib Norzaid</v>
      </c>
      <c r="D2747" s="160" t="str">
        <f ca="1">IFERROR(__xludf.DUMMYFUNCTION("""COMPUTED_VALUE"""),"Jun 10, 2024")</f>
        <v>Jun 10, 2024</v>
      </c>
      <c r="E2747" s="160" t="str">
        <f ca="1">IFERROR(__xludf.DUMMYFUNCTION("""COMPUTED_VALUE"""),"Script 1")</f>
        <v>Script 1</v>
      </c>
      <c r="F2747" s="160"/>
      <c r="G2747" s="160"/>
      <c r="H2747" s="160"/>
      <c r="I2747" s="160"/>
      <c r="J2747" s="160"/>
      <c r="K2747" s="160"/>
      <c r="L2747" s="160" t="str">
        <f t="shared" ca="1" si="21"/>
        <v>Script 1</v>
      </c>
      <c r="M2747" s="161"/>
      <c r="N2747" s="150"/>
      <c r="O2747" s="150"/>
      <c r="P2747" s="150"/>
      <c r="Q2747" s="150"/>
      <c r="R2747" s="150"/>
      <c r="S2747" s="150"/>
      <c r="T2747" s="150"/>
      <c r="U2747" s="150"/>
      <c r="V2747" s="150"/>
      <c r="W2747" s="150"/>
      <c r="X2747" s="150"/>
      <c r="Y2747" s="150"/>
      <c r="Z2747" s="150"/>
      <c r="AA2747" s="150"/>
    </row>
    <row r="2748" spans="1:27" ht="12.75">
      <c r="A2748" s="150"/>
      <c r="B2748" s="158">
        <f t="shared" si="20"/>
        <v>2740</v>
      </c>
      <c r="C2748" s="159" t="str">
        <f ca="1">IFERROR(__xludf.DUMMYFUNCTION("""COMPUTED_VALUE"""),"Zakwan Mazlan")</f>
        <v>Zakwan Mazlan</v>
      </c>
      <c r="D2748" s="160" t="str">
        <f ca="1">IFERROR(__xludf.DUMMYFUNCTION("""COMPUTED_VALUE"""),"Jun 10, 2024")</f>
        <v>Jun 10, 2024</v>
      </c>
      <c r="E2748" s="160" t="str">
        <f ca="1">IFERROR(__xludf.DUMMYFUNCTION("""COMPUTED_VALUE"""),"Script 1")</f>
        <v>Script 1</v>
      </c>
      <c r="F2748" s="160"/>
      <c r="G2748" s="160"/>
      <c r="H2748" s="160"/>
      <c r="I2748" s="160"/>
      <c r="J2748" s="160"/>
      <c r="K2748" s="160"/>
      <c r="L2748" s="160" t="str">
        <f t="shared" ca="1" si="21"/>
        <v>Script 1</v>
      </c>
      <c r="M2748" s="161"/>
      <c r="N2748" s="150"/>
      <c r="O2748" s="150"/>
      <c r="P2748" s="150"/>
      <c r="Q2748" s="150"/>
      <c r="R2748" s="150"/>
      <c r="S2748" s="150"/>
      <c r="T2748" s="150"/>
      <c r="U2748" s="150"/>
      <c r="V2748" s="150"/>
      <c r="W2748" s="150"/>
      <c r="X2748" s="150"/>
      <c r="Y2748" s="150"/>
      <c r="Z2748" s="150"/>
      <c r="AA2748" s="150"/>
    </row>
    <row r="2749" spans="1:27" ht="12.75">
      <c r="A2749" s="150"/>
      <c r="B2749" s="158">
        <f t="shared" si="20"/>
        <v>2741</v>
      </c>
      <c r="C2749" s="159" t="str">
        <f ca="1">IFERROR(__xludf.DUMMYFUNCTION("""COMPUTED_VALUE"""),"Muhammad Zulhariz")</f>
        <v>Muhammad Zulhariz</v>
      </c>
      <c r="D2749" s="160" t="str">
        <f ca="1">IFERROR(__xludf.DUMMYFUNCTION("""COMPUTED_VALUE"""),"Jun 10, 2024")</f>
        <v>Jun 10, 2024</v>
      </c>
      <c r="E2749" s="160" t="str">
        <f ca="1">IFERROR(__xludf.DUMMYFUNCTION("""COMPUTED_VALUE"""),"Script 1")</f>
        <v>Script 1</v>
      </c>
      <c r="F2749" s="160"/>
      <c r="G2749" s="160"/>
      <c r="H2749" s="160"/>
      <c r="I2749" s="160"/>
      <c r="J2749" s="160"/>
      <c r="K2749" s="160"/>
      <c r="L2749" s="160" t="str">
        <f t="shared" ca="1" si="21"/>
        <v>Script 1</v>
      </c>
      <c r="M2749" s="161"/>
      <c r="N2749" s="150"/>
      <c r="O2749" s="150"/>
      <c r="P2749" s="150"/>
      <c r="Q2749" s="150"/>
      <c r="R2749" s="150"/>
      <c r="S2749" s="150"/>
      <c r="T2749" s="150"/>
      <c r="U2749" s="150"/>
      <c r="V2749" s="150"/>
      <c r="W2749" s="150"/>
      <c r="X2749" s="150"/>
      <c r="Y2749" s="150"/>
      <c r="Z2749" s="150"/>
      <c r="AA2749" s="150"/>
    </row>
    <row r="2750" spans="1:27" ht="12.75">
      <c r="A2750" s="150"/>
      <c r="B2750" s="158">
        <f t="shared" si="20"/>
        <v>2742</v>
      </c>
      <c r="C2750" s="159" t="str">
        <f ca="1">IFERROR(__xludf.DUMMYFUNCTION("""COMPUTED_VALUE"""),"Mohd Fikri")</f>
        <v>Mohd Fikri</v>
      </c>
      <c r="D2750" s="160" t="str">
        <f ca="1">IFERROR(__xludf.DUMMYFUNCTION("""COMPUTED_VALUE"""),"Jun 10, 2024")</f>
        <v>Jun 10, 2024</v>
      </c>
      <c r="E2750" s="160" t="str">
        <f ca="1">IFERROR(__xludf.DUMMYFUNCTION("""COMPUTED_VALUE"""),"Script 1")</f>
        <v>Script 1</v>
      </c>
      <c r="F2750" s="160"/>
      <c r="G2750" s="160"/>
      <c r="H2750" s="160"/>
      <c r="I2750" s="160"/>
      <c r="J2750" s="160"/>
      <c r="K2750" s="160"/>
      <c r="L2750" s="160" t="str">
        <f t="shared" ca="1" si="21"/>
        <v>Script 1</v>
      </c>
      <c r="M2750" s="161"/>
      <c r="N2750" s="150"/>
      <c r="O2750" s="150"/>
      <c r="P2750" s="150"/>
      <c r="Q2750" s="150"/>
      <c r="R2750" s="150"/>
      <c r="S2750" s="150"/>
      <c r="T2750" s="150"/>
      <c r="U2750" s="150"/>
      <c r="V2750" s="150"/>
      <c r="W2750" s="150"/>
      <c r="X2750" s="150"/>
      <c r="Y2750" s="150"/>
      <c r="Z2750" s="150"/>
      <c r="AA2750" s="150"/>
    </row>
    <row r="2751" spans="1:27" ht="12.75">
      <c r="A2751" s="150"/>
      <c r="B2751" s="158">
        <f t="shared" si="20"/>
        <v>2743</v>
      </c>
      <c r="C2751" s="159" t="str">
        <f ca="1">IFERROR(__xludf.DUMMYFUNCTION("""COMPUTED_VALUE"""),"Fatdzirul Izzat Abdul Radzi")</f>
        <v>Fatdzirul Izzat Abdul Radzi</v>
      </c>
      <c r="D2751" s="160" t="str">
        <f ca="1">IFERROR(__xludf.DUMMYFUNCTION("""COMPUTED_VALUE"""),"Jun 10, 2024")</f>
        <v>Jun 10, 2024</v>
      </c>
      <c r="E2751" s="160" t="str">
        <f ca="1">IFERROR(__xludf.DUMMYFUNCTION("""COMPUTED_VALUE"""),"Script 1")</f>
        <v>Script 1</v>
      </c>
      <c r="F2751" s="160"/>
      <c r="G2751" s="160"/>
      <c r="H2751" s="160"/>
      <c r="I2751" s="160"/>
      <c r="J2751" s="160"/>
      <c r="K2751" s="160"/>
      <c r="L2751" s="160" t="str">
        <f t="shared" ca="1" si="21"/>
        <v>Script 1</v>
      </c>
      <c r="M2751" s="161"/>
      <c r="N2751" s="150"/>
      <c r="O2751" s="150"/>
      <c r="P2751" s="150"/>
      <c r="Q2751" s="150"/>
      <c r="R2751" s="150"/>
      <c r="S2751" s="150"/>
      <c r="T2751" s="150"/>
      <c r="U2751" s="150"/>
      <c r="V2751" s="150"/>
      <c r="W2751" s="150"/>
      <c r="X2751" s="150"/>
      <c r="Y2751" s="150"/>
      <c r="Z2751" s="150"/>
      <c r="AA2751" s="150"/>
    </row>
    <row r="2752" spans="1:27" ht="12.75">
      <c r="A2752" s="150"/>
      <c r="B2752" s="158">
        <f t="shared" si="20"/>
        <v>2744</v>
      </c>
      <c r="C2752" s="159" t="str">
        <f ca="1">IFERROR(__xludf.DUMMYFUNCTION("""COMPUTED_VALUE"""),"Muhammad Zhahirul Zharfan")</f>
        <v>Muhammad Zhahirul Zharfan</v>
      </c>
      <c r="D2752" s="160" t="str">
        <f ca="1">IFERROR(__xludf.DUMMYFUNCTION("""COMPUTED_VALUE"""),"Jun 10, 2024")</f>
        <v>Jun 10, 2024</v>
      </c>
      <c r="E2752" s="160" t="str">
        <f ca="1">IFERROR(__xludf.DUMMYFUNCTION("""COMPUTED_VALUE"""),"Script 1")</f>
        <v>Script 1</v>
      </c>
      <c r="F2752" s="160"/>
      <c r="G2752" s="160"/>
      <c r="H2752" s="160"/>
      <c r="I2752" s="160"/>
      <c r="J2752" s="160"/>
      <c r="K2752" s="160"/>
      <c r="L2752" s="160" t="str">
        <f t="shared" ca="1" si="21"/>
        <v>Script 1</v>
      </c>
      <c r="M2752" s="161"/>
      <c r="N2752" s="150"/>
      <c r="O2752" s="150"/>
      <c r="P2752" s="150"/>
      <c r="Q2752" s="150"/>
      <c r="R2752" s="150"/>
      <c r="S2752" s="150"/>
      <c r="T2752" s="150"/>
      <c r="U2752" s="150"/>
      <c r="V2752" s="150"/>
      <c r="W2752" s="150"/>
      <c r="X2752" s="150"/>
      <c r="Y2752" s="150"/>
      <c r="Z2752" s="150"/>
      <c r="AA2752" s="150"/>
    </row>
    <row r="2753" spans="1:27" ht="12.75">
      <c r="A2753" s="150"/>
      <c r="B2753" s="158">
        <f t="shared" si="20"/>
        <v>2745</v>
      </c>
      <c r="C2753" s="159" t="str">
        <f ca="1">IFERROR(__xludf.DUMMYFUNCTION("""COMPUTED_VALUE"""),"Mohd Muhaimie bin Mazlah")</f>
        <v>Mohd Muhaimie bin Mazlah</v>
      </c>
      <c r="D2753" s="160" t="str">
        <f ca="1">IFERROR(__xludf.DUMMYFUNCTION("""COMPUTED_VALUE"""),"Jun 10, 2024")</f>
        <v>Jun 10, 2024</v>
      </c>
      <c r="E2753" s="160" t="str">
        <f ca="1">IFERROR(__xludf.DUMMYFUNCTION("""COMPUTED_VALUE"""),"Script 1")</f>
        <v>Script 1</v>
      </c>
      <c r="F2753" s="160"/>
      <c r="G2753" s="160"/>
      <c r="H2753" s="160"/>
      <c r="I2753" s="160"/>
      <c r="J2753" s="160"/>
      <c r="K2753" s="160"/>
      <c r="L2753" s="160" t="str">
        <f t="shared" ca="1" si="21"/>
        <v>Script 1</v>
      </c>
      <c r="M2753" s="161"/>
      <c r="N2753" s="150"/>
      <c r="O2753" s="150"/>
      <c r="P2753" s="150"/>
      <c r="Q2753" s="150"/>
      <c r="R2753" s="150"/>
      <c r="S2753" s="150"/>
      <c r="T2753" s="150"/>
      <c r="U2753" s="150"/>
      <c r="V2753" s="150"/>
      <c r="W2753" s="150"/>
      <c r="X2753" s="150"/>
      <c r="Y2753" s="150"/>
      <c r="Z2753" s="150"/>
      <c r="AA2753" s="150"/>
    </row>
    <row r="2754" spans="1:27" ht="12.75">
      <c r="A2754" s="150"/>
      <c r="B2754" s="158">
        <f t="shared" si="20"/>
        <v>2746</v>
      </c>
      <c r="C2754" s="159" t="str">
        <f ca="1">IFERROR(__xludf.DUMMYFUNCTION("""COMPUTED_VALUE"""),"Harith Zamri")</f>
        <v>Harith Zamri</v>
      </c>
      <c r="D2754" s="160" t="str">
        <f ca="1">IFERROR(__xludf.DUMMYFUNCTION("""COMPUTED_VALUE"""),"Jun 10, 2024")</f>
        <v>Jun 10, 2024</v>
      </c>
      <c r="E2754" s="160" t="str">
        <f ca="1">IFERROR(__xludf.DUMMYFUNCTION("""COMPUTED_VALUE"""),"Script 1")</f>
        <v>Script 1</v>
      </c>
      <c r="F2754" s="160"/>
      <c r="G2754" s="160"/>
      <c r="H2754" s="160"/>
      <c r="I2754" s="160"/>
      <c r="J2754" s="160"/>
      <c r="K2754" s="160"/>
      <c r="L2754" s="160" t="str">
        <f t="shared" ca="1" si="21"/>
        <v>Script 1</v>
      </c>
      <c r="M2754" s="161"/>
      <c r="N2754" s="150"/>
      <c r="O2754" s="150"/>
      <c r="P2754" s="150"/>
      <c r="Q2754" s="150"/>
      <c r="R2754" s="150"/>
      <c r="S2754" s="150"/>
      <c r="T2754" s="150"/>
      <c r="U2754" s="150"/>
      <c r="V2754" s="150"/>
      <c r="W2754" s="150"/>
      <c r="X2754" s="150"/>
      <c r="Y2754" s="150"/>
      <c r="Z2754" s="150"/>
      <c r="AA2754" s="150"/>
    </row>
    <row r="2755" spans="1:27" ht="12.75">
      <c r="A2755" s="150"/>
      <c r="B2755" s="158">
        <f t="shared" si="20"/>
        <v>2747</v>
      </c>
      <c r="C2755" s="159" t="str">
        <f ca="1">IFERROR(__xludf.DUMMYFUNCTION("""COMPUTED_VALUE"""),"Syaza Taqiah")</f>
        <v>Syaza Taqiah</v>
      </c>
      <c r="D2755" s="160" t="str">
        <f ca="1">IFERROR(__xludf.DUMMYFUNCTION("""COMPUTED_VALUE"""),"Jun 10, 2024")</f>
        <v>Jun 10, 2024</v>
      </c>
      <c r="E2755" s="160" t="str">
        <f ca="1">IFERROR(__xludf.DUMMYFUNCTION("""COMPUTED_VALUE"""),"Script 1")</f>
        <v>Script 1</v>
      </c>
      <c r="F2755" s="160"/>
      <c r="G2755" s="160"/>
      <c r="H2755" s="160"/>
      <c r="I2755" s="160"/>
      <c r="J2755" s="160"/>
      <c r="K2755" s="160"/>
      <c r="L2755" s="160" t="str">
        <f t="shared" ca="1" si="21"/>
        <v>Script 1</v>
      </c>
      <c r="M2755" s="161"/>
      <c r="N2755" s="150"/>
      <c r="O2755" s="150"/>
      <c r="P2755" s="150"/>
      <c r="Q2755" s="150"/>
      <c r="R2755" s="150"/>
      <c r="S2755" s="150"/>
      <c r="T2755" s="150"/>
      <c r="U2755" s="150"/>
      <c r="V2755" s="150"/>
      <c r="W2755" s="150"/>
      <c r="X2755" s="150"/>
      <c r="Y2755" s="150"/>
      <c r="Z2755" s="150"/>
      <c r="AA2755" s="150"/>
    </row>
    <row r="2756" spans="1:27" ht="12.75">
      <c r="A2756" s="150"/>
      <c r="B2756" s="158">
        <f t="shared" si="20"/>
        <v>2748</v>
      </c>
      <c r="C2756" s="159" t="str">
        <f ca="1">IFERROR(__xludf.DUMMYFUNCTION("""COMPUTED_VALUE"""),"FAHIM NABIL")</f>
        <v>FAHIM NABIL</v>
      </c>
      <c r="D2756" s="160" t="str">
        <f ca="1">IFERROR(__xludf.DUMMYFUNCTION("""COMPUTED_VALUE"""),"Jun 10, 2024")</f>
        <v>Jun 10, 2024</v>
      </c>
      <c r="E2756" s="160" t="str">
        <f ca="1">IFERROR(__xludf.DUMMYFUNCTION("""COMPUTED_VALUE"""),"Script 1")</f>
        <v>Script 1</v>
      </c>
      <c r="F2756" s="160"/>
      <c r="G2756" s="160"/>
      <c r="H2756" s="160"/>
      <c r="I2756" s="160"/>
      <c r="J2756" s="160"/>
      <c r="K2756" s="160"/>
      <c r="L2756" s="160" t="str">
        <f t="shared" ca="1" si="21"/>
        <v>Script 1</v>
      </c>
      <c r="M2756" s="161"/>
      <c r="N2756" s="150"/>
      <c r="O2756" s="150"/>
      <c r="P2756" s="150"/>
      <c r="Q2756" s="150"/>
      <c r="R2756" s="150"/>
      <c r="S2756" s="150"/>
      <c r="T2756" s="150"/>
      <c r="U2756" s="150"/>
      <c r="V2756" s="150"/>
      <c r="W2756" s="150"/>
      <c r="X2756" s="150"/>
      <c r="Y2756" s="150"/>
      <c r="Z2756" s="150"/>
      <c r="AA2756" s="150"/>
    </row>
    <row r="2757" spans="1:27" ht="12.75">
      <c r="A2757" s="150"/>
      <c r="B2757" s="158">
        <f t="shared" si="20"/>
        <v>2749</v>
      </c>
      <c r="C2757" s="159" t="str">
        <f ca="1">IFERROR(__xludf.DUMMYFUNCTION("""COMPUTED_VALUE"""),"Sheila Ridzuan （シーラ）")</f>
        <v>Sheila Ridzuan （シーラ）</v>
      </c>
      <c r="D2757" s="160" t="str">
        <f ca="1">IFERROR(__xludf.DUMMYFUNCTION("""COMPUTED_VALUE"""),"Jun 10, 2024")</f>
        <v>Jun 10, 2024</v>
      </c>
      <c r="E2757" s="160" t="str">
        <f ca="1">IFERROR(__xludf.DUMMYFUNCTION("""COMPUTED_VALUE"""),"Script 1")</f>
        <v>Script 1</v>
      </c>
      <c r="F2757" s="160"/>
      <c r="G2757" s="160"/>
      <c r="H2757" s="160"/>
      <c r="I2757" s="160"/>
      <c r="J2757" s="160"/>
      <c r="K2757" s="160"/>
      <c r="L2757" s="160" t="str">
        <f t="shared" ca="1" si="21"/>
        <v>Script 1</v>
      </c>
      <c r="M2757" s="161"/>
      <c r="N2757" s="150"/>
      <c r="O2757" s="150"/>
      <c r="P2757" s="150"/>
      <c r="Q2757" s="150"/>
      <c r="R2757" s="150"/>
      <c r="S2757" s="150"/>
      <c r="T2757" s="150"/>
      <c r="U2757" s="150"/>
      <c r="V2757" s="150"/>
      <c r="W2757" s="150"/>
      <c r="X2757" s="150"/>
      <c r="Y2757" s="150"/>
      <c r="Z2757" s="150"/>
      <c r="AA2757" s="150"/>
    </row>
    <row r="2758" spans="1:27" ht="12.75">
      <c r="A2758" s="150"/>
      <c r="B2758" s="158">
        <f t="shared" si="20"/>
        <v>2750</v>
      </c>
      <c r="C2758" s="159" t="str">
        <f ca="1">IFERROR(__xludf.DUMMYFUNCTION("""COMPUTED_VALUE"""),"Muhammad Ilyas Jumiran")</f>
        <v>Muhammad Ilyas Jumiran</v>
      </c>
      <c r="D2758" s="160" t="str">
        <f ca="1">IFERROR(__xludf.DUMMYFUNCTION("""COMPUTED_VALUE"""),"Jun 10, 2024")</f>
        <v>Jun 10, 2024</v>
      </c>
      <c r="E2758" s="160" t="str">
        <f ca="1">IFERROR(__xludf.DUMMYFUNCTION("""COMPUTED_VALUE"""),"Script 1")</f>
        <v>Script 1</v>
      </c>
      <c r="F2758" s="160"/>
      <c r="G2758" s="160"/>
      <c r="H2758" s="160"/>
      <c r="I2758" s="160"/>
      <c r="J2758" s="160"/>
      <c r="K2758" s="160"/>
      <c r="L2758" s="160" t="str">
        <f t="shared" ca="1" si="21"/>
        <v>Script 1</v>
      </c>
      <c r="M2758" s="161"/>
      <c r="N2758" s="150"/>
      <c r="O2758" s="150"/>
      <c r="P2758" s="150"/>
      <c r="Q2758" s="150"/>
      <c r="R2758" s="150"/>
      <c r="S2758" s="150"/>
      <c r="T2758" s="150"/>
      <c r="U2758" s="150"/>
      <c r="V2758" s="150"/>
      <c r="W2758" s="150"/>
      <c r="X2758" s="150"/>
      <c r="Y2758" s="150"/>
      <c r="Z2758" s="150"/>
      <c r="AA2758" s="150"/>
    </row>
    <row r="2759" spans="1:27" ht="12.75">
      <c r="A2759" s="150"/>
      <c r="B2759" s="158">
        <f t="shared" si="20"/>
        <v>2751</v>
      </c>
      <c r="C2759" s="159" t="str">
        <f ca="1">IFERROR(__xludf.DUMMYFUNCTION("""COMPUTED_VALUE"""),"Hudaa Mardhiyah Kamarul Zaman")</f>
        <v>Hudaa Mardhiyah Kamarul Zaman</v>
      </c>
      <c r="D2759" s="160" t="str">
        <f ca="1">IFERROR(__xludf.DUMMYFUNCTION("""COMPUTED_VALUE"""),"Jun 10, 2024")</f>
        <v>Jun 10, 2024</v>
      </c>
      <c r="E2759" s="160" t="str">
        <f ca="1">IFERROR(__xludf.DUMMYFUNCTION("""COMPUTED_VALUE"""),"Script 1")</f>
        <v>Script 1</v>
      </c>
      <c r="F2759" s="160"/>
      <c r="G2759" s="160"/>
      <c r="H2759" s="160"/>
      <c r="I2759" s="160"/>
      <c r="J2759" s="160"/>
      <c r="K2759" s="160"/>
      <c r="L2759" s="160" t="str">
        <f t="shared" ca="1" si="21"/>
        <v>Script 1</v>
      </c>
      <c r="M2759" s="161"/>
      <c r="N2759" s="150"/>
      <c r="O2759" s="150"/>
      <c r="P2759" s="150"/>
      <c r="Q2759" s="150"/>
      <c r="R2759" s="150"/>
      <c r="S2759" s="150"/>
      <c r="T2759" s="150"/>
      <c r="U2759" s="150"/>
      <c r="V2759" s="150"/>
      <c r="W2759" s="150"/>
      <c r="X2759" s="150"/>
      <c r="Y2759" s="150"/>
      <c r="Z2759" s="150"/>
      <c r="AA2759" s="150"/>
    </row>
    <row r="2760" spans="1:27" ht="12.75">
      <c r="A2760" s="150"/>
      <c r="B2760" s="158">
        <f t="shared" si="20"/>
        <v>2752</v>
      </c>
      <c r="C2760" s="159" t="str">
        <f ca="1">IFERROR(__xludf.DUMMYFUNCTION("""COMPUTED_VALUE"""),"Tengku Azlan Shah Tengku Nasruhizan")</f>
        <v>Tengku Azlan Shah Tengku Nasruhizan</v>
      </c>
      <c r="D2760" s="160" t="str">
        <f ca="1">IFERROR(__xludf.DUMMYFUNCTION("""COMPUTED_VALUE"""),"Jun 10, 2024")</f>
        <v>Jun 10, 2024</v>
      </c>
      <c r="E2760" s="160" t="str">
        <f ca="1">IFERROR(__xludf.DUMMYFUNCTION("""COMPUTED_VALUE"""),"Script 1")</f>
        <v>Script 1</v>
      </c>
      <c r="F2760" s="160"/>
      <c r="G2760" s="160"/>
      <c r="H2760" s="160"/>
      <c r="I2760" s="160"/>
      <c r="J2760" s="160"/>
      <c r="K2760" s="160"/>
      <c r="L2760" s="160" t="str">
        <f t="shared" ca="1" si="21"/>
        <v>Script 1</v>
      </c>
      <c r="M2760" s="161"/>
      <c r="N2760" s="150"/>
      <c r="O2760" s="150"/>
      <c r="P2760" s="150"/>
      <c r="Q2760" s="150"/>
      <c r="R2760" s="150"/>
      <c r="S2760" s="150"/>
      <c r="T2760" s="150"/>
      <c r="U2760" s="150"/>
      <c r="V2760" s="150"/>
      <c r="W2760" s="150"/>
      <c r="X2760" s="150"/>
      <c r="Y2760" s="150"/>
      <c r="Z2760" s="150"/>
      <c r="AA2760" s="150"/>
    </row>
    <row r="2761" spans="1:27" ht="12.75">
      <c r="A2761" s="150"/>
      <c r="B2761" s="158">
        <f t="shared" si="20"/>
        <v>2753</v>
      </c>
      <c r="C2761" s="159" t="str">
        <f ca="1">IFERROR(__xludf.DUMMYFUNCTION("""COMPUTED_VALUE"""),"Azlyana Ahmad")</f>
        <v>Azlyana Ahmad</v>
      </c>
      <c r="D2761" s="160" t="str">
        <f ca="1">IFERROR(__xludf.DUMMYFUNCTION("""COMPUTED_VALUE"""),"Jun 10, 2024")</f>
        <v>Jun 10, 2024</v>
      </c>
      <c r="E2761" s="160" t="str">
        <f ca="1">IFERROR(__xludf.DUMMYFUNCTION("""COMPUTED_VALUE"""),"Script 1")</f>
        <v>Script 1</v>
      </c>
      <c r="F2761" s="160"/>
      <c r="G2761" s="160"/>
      <c r="H2761" s="160"/>
      <c r="I2761" s="160"/>
      <c r="J2761" s="160"/>
      <c r="K2761" s="160"/>
      <c r="L2761" s="160" t="str">
        <f t="shared" ca="1" si="21"/>
        <v>Script 1</v>
      </c>
      <c r="M2761" s="161"/>
      <c r="N2761" s="150"/>
      <c r="O2761" s="150"/>
      <c r="P2761" s="150"/>
      <c r="Q2761" s="150"/>
      <c r="R2761" s="150"/>
      <c r="S2761" s="150"/>
      <c r="T2761" s="150"/>
      <c r="U2761" s="150"/>
      <c r="V2761" s="150"/>
      <c r="W2761" s="150"/>
      <c r="X2761" s="150"/>
      <c r="Y2761" s="150"/>
      <c r="Z2761" s="150"/>
      <c r="AA2761" s="150"/>
    </row>
    <row r="2762" spans="1:27" ht="12.75">
      <c r="A2762" s="150"/>
      <c r="B2762" s="158">
        <f t="shared" si="20"/>
        <v>2754</v>
      </c>
      <c r="C2762" s="159" t="str">
        <f ca="1">IFERROR(__xludf.DUMMYFUNCTION("""COMPUTED_VALUE"""),"Ts. Muhammad Nursyazwan Aiman")</f>
        <v>Ts. Muhammad Nursyazwan Aiman</v>
      </c>
      <c r="D2762" s="160" t="str">
        <f ca="1">IFERROR(__xludf.DUMMYFUNCTION("""COMPUTED_VALUE"""),"Jun 10, 2024")</f>
        <v>Jun 10, 2024</v>
      </c>
      <c r="E2762" s="160" t="str">
        <f ca="1">IFERROR(__xludf.DUMMYFUNCTION("""COMPUTED_VALUE"""),"Script 1")</f>
        <v>Script 1</v>
      </c>
      <c r="F2762" s="160"/>
      <c r="G2762" s="160"/>
      <c r="H2762" s="160"/>
      <c r="I2762" s="160"/>
      <c r="J2762" s="160"/>
      <c r="K2762" s="160"/>
      <c r="L2762" s="160" t="str">
        <f t="shared" ca="1" si="21"/>
        <v>Script 1</v>
      </c>
      <c r="M2762" s="161"/>
      <c r="N2762" s="150"/>
      <c r="O2762" s="150"/>
      <c r="P2762" s="150"/>
      <c r="Q2762" s="150"/>
      <c r="R2762" s="150"/>
      <c r="S2762" s="150"/>
      <c r="T2762" s="150"/>
      <c r="U2762" s="150"/>
      <c r="V2762" s="150"/>
      <c r="W2762" s="150"/>
      <c r="X2762" s="150"/>
      <c r="Y2762" s="150"/>
      <c r="Z2762" s="150"/>
      <c r="AA2762" s="150"/>
    </row>
    <row r="2763" spans="1:27" ht="12.75">
      <c r="A2763" s="150"/>
      <c r="B2763" s="158">
        <f t="shared" si="20"/>
        <v>2755</v>
      </c>
      <c r="C2763" s="159" t="str">
        <f ca="1">IFERROR(__xludf.DUMMYFUNCTION("""COMPUTED_VALUE"""),"Izzah Apandi")</f>
        <v>Izzah Apandi</v>
      </c>
      <c r="D2763" s="160" t="str">
        <f ca="1">IFERROR(__xludf.DUMMYFUNCTION("""COMPUTED_VALUE"""),"Jun 10, 2024")</f>
        <v>Jun 10, 2024</v>
      </c>
      <c r="E2763" s="160" t="str">
        <f ca="1">IFERROR(__xludf.DUMMYFUNCTION("""COMPUTED_VALUE"""),"Script 1")</f>
        <v>Script 1</v>
      </c>
      <c r="F2763" s="160"/>
      <c r="G2763" s="160"/>
      <c r="H2763" s="160"/>
      <c r="I2763" s="160"/>
      <c r="J2763" s="160"/>
      <c r="K2763" s="160"/>
      <c r="L2763" s="160" t="str">
        <f t="shared" ca="1" si="21"/>
        <v>Script 1</v>
      </c>
      <c r="M2763" s="161"/>
      <c r="N2763" s="150"/>
      <c r="O2763" s="150"/>
      <c r="P2763" s="150"/>
      <c r="Q2763" s="150"/>
      <c r="R2763" s="150"/>
      <c r="S2763" s="150"/>
      <c r="T2763" s="150"/>
      <c r="U2763" s="150"/>
      <c r="V2763" s="150"/>
      <c r="W2763" s="150"/>
      <c r="X2763" s="150"/>
      <c r="Y2763" s="150"/>
      <c r="Z2763" s="150"/>
      <c r="AA2763" s="150"/>
    </row>
    <row r="2764" spans="1:27" ht="12.75">
      <c r="A2764" s="150"/>
      <c r="B2764" s="158">
        <f t="shared" si="20"/>
        <v>2756</v>
      </c>
      <c r="C2764" s="159" t="str">
        <f ca="1">IFERROR(__xludf.DUMMYFUNCTION("""COMPUTED_VALUE"""),"Nor Hidayah Zulkefli")</f>
        <v>Nor Hidayah Zulkefli</v>
      </c>
      <c r="D2764" s="160" t="str">
        <f ca="1">IFERROR(__xludf.DUMMYFUNCTION("""COMPUTED_VALUE"""),"Jun 10, 2024")</f>
        <v>Jun 10, 2024</v>
      </c>
      <c r="E2764" s="160" t="str">
        <f ca="1">IFERROR(__xludf.DUMMYFUNCTION("""COMPUTED_VALUE"""),"Script 1")</f>
        <v>Script 1</v>
      </c>
      <c r="F2764" s="160"/>
      <c r="G2764" s="160"/>
      <c r="H2764" s="160"/>
      <c r="I2764" s="160"/>
      <c r="J2764" s="160"/>
      <c r="K2764" s="160"/>
      <c r="L2764" s="160" t="str">
        <f t="shared" ca="1" si="21"/>
        <v>Script 1</v>
      </c>
      <c r="M2764" s="161"/>
      <c r="N2764" s="150"/>
      <c r="O2764" s="150"/>
      <c r="P2764" s="150"/>
      <c r="Q2764" s="150"/>
      <c r="R2764" s="150"/>
      <c r="S2764" s="150"/>
      <c r="T2764" s="150"/>
      <c r="U2764" s="150"/>
      <c r="V2764" s="150"/>
      <c r="W2764" s="150"/>
      <c r="X2764" s="150"/>
      <c r="Y2764" s="150"/>
      <c r="Z2764" s="150"/>
      <c r="AA2764" s="150"/>
    </row>
    <row r="2765" spans="1:27" ht="12.75">
      <c r="A2765" s="150"/>
      <c r="B2765" s="158">
        <f t="shared" si="20"/>
        <v>2757</v>
      </c>
      <c r="C2765" s="159" t="str">
        <f ca="1">IFERROR(__xludf.DUMMYFUNCTION("""COMPUTED_VALUE"""),"Haziq Aiman")</f>
        <v>Haziq Aiman</v>
      </c>
      <c r="D2765" s="160" t="str">
        <f ca="1">IFERROR(__xludf.DUMMYFUNCTION("""COMPUTED_VALUE"""),"Jun 10, 2024")</f>
        <v>Jun 10, 2024</v>
      </c>
      <c r="E2765" s="160" t="str">
        <f ca="1">IFERROR(__xludf.DUMMYFUNCTION("""COMPUTED_VALUE"""),"Script 1")</f>
        <v>Script 1</v>
      </c>
      <c r="F2765" s="160"/>
      <c r="G2765" s="160"/>
      <c r="H2765" s="160"/>
      <c r="I2765" s="160"/>
      <c r="J2765" s="160"/>
      <c r="K2765" s="160"/>
      <c r="L2765" s="160" t="str">
        <f t="shared" ca="1" si="21"/>
        <v>Script 1</v>
      </c>
      <c r="M2765" s="161"/>
      <c r="N2765" s="150"/>
      <c r="O2765" s="150"/>
      <c r="P2765" s="150"/>
      <c r="Q2765" s="150"/>
      <c r="R2765" s="150"/>
      <c r="S2765" s="150"/>
      <c r="T2765" s="150"/>
      <c r="U2765" s="150"/>
      <c r="V2765" s="150"/>
      <c r="W2765" s="150"/>
      <c r="X2765" s="150"/>
      <c r="Y2765" s="150"/>
      <c r="Z2765" s="150"/>
      <c r="AA2765" s="150"/>
    </row>
    <row r="2766" spans="1:27" ht="12.75">
      <c r="A2766" s="150"/>
      <c r="B2766" s="158">
        <f t="shared" si="20"/>
        <v>2758</v>
      </c>
      <c r="C2766" s="159" t="str">
        <f ca="1">IFERROR(__xludf.DUMMYFUNCTION("""COMPUTED_VALUE"""),"Faisal Suris")</f>
        <v>Faisal Suris</v>
      </c>
      <c r="D2766" s="160" t="str">
        <f ca="1">IFERROR(__xludf.DUMMYFUNCTION("""COMPUTED_VALUE"""),"Jun 10, 2024")</f>
        <v>Jun 10, 2024</v>
      </c>
      <c r="E2766" s="160" t="str">
        <f ca="1">IFERROR(__xludf.DUMMYFUNCTION("""COMPUTED_VALUE"""),"Script 1")</f>
        <v>Script 1</v>
      </c>
      <c r="F2766" s="160"/>
      <c r="G2766" s="160"/>
      <c r="H2766" s="160"/>
      <c r="I2766" s="160"/>
      <c r="J2766" s="160"/>
      <c r="K2766" s="160"/>
      <c r="L2766" s="160" t="str">
        <f t="shared" ca="1" si="21"/>
        <v>Script 1</v>
      </c>
      <c r="M2766" s="161"/>
      <c r="N2766" s="150"/>
      <c r="O2766" s="150"/>
      <c r="P2766" s="150"/>
      <c r="Q2766" s="150"/>
      <c r="R2766" s="150"/>
      <c r="S2766" s="150"/>
      <c r="T2766" s="150"/>
      <c r="U2766" s="150"/>
      <c r="V2766" s="150"/>
      <c r="W2766" s="150"/>
      <c r="X2766" s="150"/>
      <c r="Y2766" s="150"/>
      <c r="Z2766" s="150"/>
      <c r="AA2766" s="150"/>
    </row>
    <row r="2767" spans="1:27" ht="12.75">
      <c r="A2767" s="150"/>
      <c r="B2767" s="158">
        <f t="shared" si="20"/>
        <v>2759</v>
      </c>
      <c r="C2767" s="159" t="str">
        <f ca="1">IFERROR(__xludf.DUMMYFUNCTION("""COMPUTED_VALUE"""),"SYAFIQ BAKRI")</f>
        <v>SYAFIQ BAKRI</v>
      </c>
      <c r="D2767" s="160" t="str">
        <f ca="1">IFERROR(__xludf.DUMMYFUNCTION("""COMPUTED_VALUE"""),"Jun 10, 2024")</f>
        <v>Jun 10, 2024</v>
      </c>
      <c r="E2767" s="160" t="str">
        <f ca="1">IFERROR(__xludf.DUMMYFUNCTION("""COMPUTED_VALUE"""),"Script 1")</f>
        <v>Script 1</v>
      </c>
      <c r="F2767" s="160"/>
      <c r="G2767" s="160"/>
      <c r="H2767" s="160"/>
      <c r="I2767" s="160"/>
      <c r="J2767" s="160"/>
      <c r="K2767" s="160"/>
      <c r="L2767" s="160" t="str">
        <f t="shared" ca="1" si="21"/>
        <v>Script 1</v>
      </c>
      <c r="M2767" s="161"/>
      <c r="N2767" s="150"/>
      <c r="O2767" s="150"/>
      <c r="P2767" s="150"/>
      <c r="Q2767" s="150"/>
      <c r="R2767" s="150"/>
      <c r="S2767" s="150"/>
      <c r="T2767" s="150"/>
      <c r="U2767" s="150"/>
      <c r="V2767" s="150"/>
      <c r="W2767" s="150"/>
      <c r="X2767" s="150"/>
      <c r="Y2767" s="150"/>
      <c r="Z2767" s="150"/>
      <c r="AA2767" s="150"/>
    </row>
    <row r="2768" spans="1:27" ht="12.75">
      <c r="A2768" s="150"/>
      <c r="B2768" s="158">
        <f t="shared" si="20"/>
        <v>2760</v>
      </c>
      <c r="C2768" s="159" t="str">
        <f ca="1">IFERROR(__xludf.DUMMYFUNCTION("""COMPUTED_VALUE"""),"Syazwani Jasni")</f>
        <v>Syazwani Jasni</v>
      </c>
      <c r="D2768" s="160" t="str">
        <f ca="1">IFERROR(__xludf.DUMMYFUNCTION("""COMPUTED_VALUE"""),"Jun 10, 2024")</f>
        <v>Jun 10, 2024</v>
      </c>
      <c r="E2768" s="160" t="str">
        <f ca="1">IFERROR(__xludf.DUMMYFUNCTION("""COMPUTED_VALUE"""),"Script 1")</f>
        <v>Script 1</v>
      </c>
      <c r="F2768" s="160"/>
      <c r="G2768" s="160"/>
      <c r="H2768" s="160"/>
      <c r="I2768" s="160"/>
      <c r="J2768" s="160"/>
      <c r="K2768" s="160"/>
      <c r="L2768" s="160" t="str">
        <f t="shared" ca="1" si="21"/>
        <v>Script 1</v>
      </c>
      <c r="M2768" s="161"/>
      <c r="N2768" s="150"/>
      <c r="O2768" s="150"/>
      <c r="P2768" s="150"/>
      <c r="Q2768" s="150"/>
      <c r="R2768" s="150"/>
      <c r="S2768" s="150"/>
      <c r="T2768" s="150"/>
      <c r="U2768" s="150"/>
      <c r="V2768" s="150"/>
      <c r="W2768" s="150"/>
      <c r="X2768" s="150"/>
      <c r="Y2768" s="150"/>
      <c r="Z2768" s="150"/>
      <c r="AA2768" s="150"/>
    </row>
    <row r="2769" spans="1:27" ht="12.75">
      <c r="A2769" s="150"/>
      <c r="B2769" s="158">
        <f t="shared" si="20"/>
        <v>2761</v>
      </c>
      <c r="C2769" s="159" t="str">
        <f ca="1">IFERROR(__xludf.DUMMYFUNCTION("""COMPUTED_VALUE"""),"Ammar Asnawi Badruddin")</f>
        <v>Ammar Asnawi Badruddin</v>
      </c>
      <c r="D2769" s="160" t="str">
        <f ca="1">IFERROR(__xludf.DUMMYFUNCTION("""COMPUTED_VALUE"""),"Jun 10, 2024")</f>
        <v>Jun 10, 2024</v>
      </c>
      <c r="E2769" s="160" t="str">
        <f ca="1">IFERROR(__xludf.DUMMYFUNCTION("""COMPUTED_VALUE"""),"Script 1")</f>
        <v>Script 1</v>
      </c>
      <c r="F2769" s="160"/>
      <c r="G2769" s="160"/>
      <c r="H2769" s="160"/>
      <c r="I2769" s="160"/>
      <c r="J2769" s="160"/>
      <c r="K2769" s="160"/>
      <c r="L2769" s="160" t="str">
        <f t="shared" ca="1" si="21"/>
        <v>Script 1</v>
      </c>
      <c r="M2769" s="161"/>
      <c r="N2769" s="150"/>
      <c r="O2769" s="150"/>
      <c r="P2769" s="150"/>
      <c r="Q2769" s="150"/>
      <c r="R2769" s="150"/>
      <c r="S2769" s="150"/>
      <c r="T2769" s="150"/>
      <c r="U2769" s="150"/>
      <c r="V2769" s="150"/>
      <c r="W2769" s="150"/>
      <c r="X2769" s="150"/>
      <c r="Y2769" s="150"/>
      <c r="Z2769" s="150"/>
      <c r="AA2769" s="150"/>
    </row>
    <row r="2770" spans="1:27" ht="12.75">
      <c r="A2770" s="150"/>
      <c r="B2770" s="158">
        <f t="shared" si="20"/>
        <v>2762</v>
      </c>
      <c r="C2770" s="159" t="str">
        <f ca="1">IFERROR(__xludf.DUMMYFUNCTION("""COMPUTED_VALUE"""),"Naziefie Rahim")</f>
        <v>Naziefie Rahim</v>
      </c>
      <c r="D2770" s="160" t="str">
        <f ca="1">IFERROR(__xludf.DUMMYFUNCTION("""COMPUTED_VALUE"""),"Jun 10, 2024")</f>
        <v>Jun 10, 2024</v>
      </c>
      <c r="E2770" s="160" t="str">
        <f ca="1">IFERROR(__xludf.DUMMYFUNCTION("""COMPUTED_VALUE"""),"Script 1")</f>
        <v>Script 1</v>
      </c>
      <c r="F2770" s="160"/>
      <c r="G2770" s="160"/>
      <c r="H2770" s="160"/>
      <c r="I2770" s="160"/>
      <c r="J2770" s="160"/>
      <c r="K2770" s="160"/>
      <c r="L2770" s="160" t="str">
        <f t="shared" ca="1" si="21"/>
        <v>Script 1</v>
      </c>
      <c r="M2770" s="161"/>
      <c r="N2770" s="150"/>
      <c r="O2770" s="150"/>
      <c r="P2770" s="150"/>
      <c r="Q2770" s="150"/>
      <c r="R2770" s="150"/>
      <c r="S2770" s="150"/>
      <c r="T2770" s="150"/>
      <c r="U2770" s="150"/>
      <c r="V2770" s="150"/>
      <c r="W2770" s="150"/>
      <c r="X2770" s="150"/>
      <c r="Y2770" s="150"/>
      <c r="Z2770" s="150"/>
      <c r="AA2770" s="150"/>
    </row>
    <row r="2771" spans="1:27" ht="12.75">
      <c r="A2771" s="150"/>
      <c r="B2771" s="158">
        <f t="shared" si="20"/>
        <v>2763</v>
      </c>
      <c r="C2771" s="159" t="str">
        <f ca="1">IFERROR(__xludf.DUMMYFUNCTION("""COMPUTED_VALUE"""),"Muhammad Zikri")</f>
        <v>Muhammad Zikri</v>
      </c>
      <c r="D2771" s="160" t="str">
        <f ca="1">IFERROR(__xludf.DUMMYFUNCTION("""COMPUTED_VALUE"""),"Jun 10, 2024")</f>
        <v>Jun 10, 2024</v>
      </c>
      <c r="E2771" s="160" t="str">
        <f ca="1">IFERROR(__xludf.DUMMYFUNCTION("""COMPUTED_VALUE"""),"Script 1")</f>
        <v>Script 1</v>
      </c>
      <c r="F2771" s="160"/>
      <c r="G2771" s="160"/>
      <c r="H2771" s="160"/>
      <c r="I2771" s="160"/>
      <c r="J2771" s="160"/>
      <c r="K2771" s="160"/>
      <c r="L2771" s="160" t="str">
        <f t="shared" ca="1" si="21"/>
        <v>Script 1</v>
      </c>
      <c r="M2771" s="161"/>
      <c r="N2771" s="150"/>
      <c r="O2771" s="150"/>
      <c r="P2771" s="150"/>
      <c r="Q2771" s="150"/>
      <c r="R2771" s="150"/>
      <c r="S2771" s="150"/>
      <c r="T2771" s="150"/>
      <c r="U2771" s="150"/>
      <c r="V2771" s="150"/>
      <c r="W2771" s="150"/>
      <c r="X2771" s="150"/>
      <c r="Y2771" s="150"/>
      <c r="Z2771" s="150"/>
      <c r="AA2771" s="150"/>
    </row>
    <row r="2772" spans="1:27" ht="12.75">
      <c r="A2772" s="150"/>
      <c r="B2772" s="158">
        <f t="shared" si="20"/>
        <v>2764</v>
      </c>
      <c r="C2772" s="159" t="str">
        <f ca="1">IFERROR(__xludf.DUMMYFUNCTION("""COMPUTED_VALUE"""),"Muhammad Arif Azrul")</f>
        <v>Muhammad Arif Azrul</v>
      </c>
      <c r="D2772" s="160" t="str">
        <f ca="1">IFERROR(__xludf.DUMMYFUNCTION("""COMPUTED_VALUE"""),"Jun 10, 2024")</f>
        <v>Jun 10, 2024</v>
      </c>
      <c r="E2772" s="160" t="str">
        <f ca="1">IFERROR(__xludf.DUMMYFUNCTION("""COMPUTED_VALUE"""),"Script 1")</f>
        <v>Script 1</v>
      </c>
      <c r="F2772" s="160"/>
      <c r="G2772" s="160"/>
      <c r="H2772" s="160"/>
      <c r="I2772" s="160"/>
      <c r="J2772" s="160"/>
      <c r="K2772" s="160"/>
      <c r="L2772" s="160" t="str">
        <f t="shared" ca="1" si="21"/>
        <v>Script 1</v>
      </c>
      <c r="M2772" s="161"/>
      <c r="N2772" s="150"/>
      <c r="O2772" s="150"/>
      <c r="P2772" s="150"/>
      <c r="Q2772" s="150"/>
      <c r="R2772" s="150"/>
      <c r="S2772" s="150"/>
      <c r="T2772" s="150"/>
      <c r="U2772" s="150"/>
      <c r="V2772" s="150"/>
      <c r="W2772" s="150"/>
      <c r="X2772" s="150"/>
      <c r="Y2772" s="150"/>
      <c r="Z2772" s="150"/>
      <c r="AA2772" s="150"/>
    </row>
    <row r="2773" spans="1:27" ht="12.75">
      <c r="A2773" s="150"/>
      <c r="B2773" s="158">
        <f t="shared" si="20"/>
        <v>2765</v>
      </c>
      <c r="C2773" s="159" t="str">
        <f ca="1">IFERROR(__xludf.DUMMYFUNCTION("""COMPUTED_VALUE"""),"Nor Nadiah Shafiqah")</f>
        <v>Nor Nadiah Shafiqah</v>
      </c>
      <c r="D2773" s="160" t="str">
        <f ca="1">IFERROR(__xludf.DUMMYFUNCTION("""COMPUTED_VALUE"""),"Jun 10, 2024")</f>
        <v>Jun 10, 2024</v>
      </c>
      <c r="E2773" s="160" t="str">
        <f ca="1">IFERROR(__xludf.DUMMYFUNCTION("""COMPUTED_VALUE"""),"Script 1")</f>
        <v>Script 1</v>
      </c>
      <c r="F2773" s="160"/>
      <c r="G2773" s="160"/>
      <c r="H2773" s="160"/>
      <c r="I2773" s="160"/>
      <c r="J2773" s="160"/>
      <c r="K2773" s="160"/>
      <c r="L2773" s="160" t="str">
        <f t="shared" ca="1" si="21"/>
        <v>Script 1</v>
      </c>
      <c r="M2773" s="161"/>
      <c r="N2773" s="150"/>
      <c r="O2773" s="150"/>
      <c r="P2773" s="150"/>
      <c r="Q2773" s="150"/>
      <c r="R2773" s="150"/>
      <c r="S2773" s="150"/>
      <c r="T2773" s="150"/>
      <c r="U2773" s="150"/>
      <c r="V2773" s="150"/>
      <c r="W2773" s="150"/>
      <c r="X2773" s="150"/>
      <c r="Y2773" s="150"/>
      <c r="Z2773" s="150"/>
      <c r="AA2773" s="150"/>
    </row>
    <row r="2774" spans="1:27" ht="12.75">
      <c r="A2774" s="150"/>
      <c r="B2774" s="158">
        <f t="shared" si="20"/>
        <v>2766</v>
      </c>
      <c r="C2774" s="159" t="str">
        <f ca="1">IFERROR(__xludf.DUMMYFUNCTION("""COMPUTED_VALUE"""),"Ahmad Zulkifli")</f>
        <v>Ahmad Zulkifli</v>
      </c>
      <c r="D2774" s="160" t="str">
        <f ca="1">IFERROR(__xludf.DUMMYFUNCTION("""COMPUTED_VALUE"""),"Jun 10, 2024")</f>
        <v>Jun 10, 2024</v>
      </c>
      <c r="E2774" s="160" t="str">
        <f ca="1">IFERROR(__xludf.DUMMYFUNCTION("""COMPUTED_VALUE"""),"Script 1")</f>
        <v>Script 1</v>
      </c>
      <c r="F2774" s="160"/>
      <c r="G2774" s="160"/>
      <c r="H2774" s="160"/>
      <c r="I2774" s="160"/>
      <c r="J2774" s="160"/>
      <c r="K2774" s="160"/>
      <c r="L2774" s="160" t="str">
        <f t="shared" ca="1" si="21"/>
        <v>Script 1</v>
      </c>
      <c r="M2774" s="161"/>
      <c r="N2774" s="150"/>
      <c r="O2774" s="150"/>
      <c r="P2774" s="150"/>
      <c r="Q2774" s="150"/>
      <c r="R2774" s="150"/>
      <c r="S2774" s="150"/>
      <c r="T2774" s="150"/>
      <c r="U2774" s="150"/>
      <c r="V2774" s="150"/>
      <c r="W2774" s="150"/>
      <c r="X2774" s="150"/>
      <c r="Y2774" s="150"/>
      <c r="Z2774" s="150"/>
      <c r="AA2774" s="150"/>
    </row>
    <row r="2775" spans="1:27" ht="12.75">
      <c r="A2775" s="150"/>
      <c r="B2775" s="158">
        <f t="shared" si="20"/>
        <v>2767</v>
      </c>
      <c r="C2775" s="159" t="str">
        <f ca="1">IFERROR(__xludf.DUMMYFUNCTION("""COMPUTED_VALUE"""),"Ruzanna Yussof")</f>
        <v>Ruzanna Yussof</v>
      </c>
      <c r="D2775" s="160" t="str">
        <f ca="1">IFERROR(__xludf.DUMMYFUNCTION("""COMPUTED_VALUE"""),"Jun 10, 2024")</f>
        <v>Jun 10, 2024</v>
      </c>
      <c r="E2775" s="160" t="str">
        <f ca="1">IFERROR(__xludf.DUMMYFUNCTION("""COMPUTED_VALUE"""),"Script 1")</f>
        <v>Script 1</v>
      </c>
      <c r="F2775" s="160"/>
      <c r="G2775" s="160"/>
      <c r="H2775" s="160"/>
      <c r="I2775" s="160"/>
      <c r="J2775" s="160"/>
      <c r="K2775" s="160"/>
      <c r="L2775" s="160" t="str">
        <f t="shared" ca="1" si="21"/>
        <v>Script 1</v>
      </c>
      <c r="M2775" s="161"/>
      <c r="N2775" s="150"/>
      <c r="O2775" s="150"/>
      <c r="P2775" s="150"/>
      <c r="Q2775" s="150"/>
      <c r="R2775" s="150"/>
      <c r="S2775" s="150"/>
      <c r="T2775" s="150"/>
      <c r="U2775" s="150"/>
      <c r="V2775" s="150"/>
      <c r="W2775" s="150"/>
      <c r="X2775" s="150"/>
      <c r="Y2775" s="150"/>
      <c r="Z2775" s="150"/>
      <c r="AA2775" s="150"/>
    </row>
    <row r="2776" spans="1:27" ht="12.75">
      <c r="A2776" s="150"/>
      <c r="B2776" s="158">
        <f t="shared" si="20"/>
        <v>2768</v>
      </c>
      <c r="C2776" s="159" t="str">
        <f ca="1">IFERROR(__xludf.DUMMYFUNCTION("""COMPUTED_VALUE"""),"Rayza Diana Rosdi")</f>
        <v>Rayza Diana Rosdi</v>
      </c>
      <c r="D2776" s="160" t="str">
        <f ca="1">IFERROR(__xludf.DUMMYFUNCTION("""COMPUTED_VALUE"""),"Jun 10, 2024")</f>
        <v>Jun 10, 2024</v>
      </c>
      <c r="E2776" s="160" t="str">
        <f ca="1">IFERROR(__xludf.DUMMYFUNCTION("""COMPUTED_VALUE"""),"Script 1")</f>
        <v>Script 1</v>
      </c>
      <c r="F2776" s="160"/>
      <c r="G2776" s="160"/>
      <c r="H2776" s="160"/>
      <c r="I2776" s="160"/>
      <c r="J2776" s="160"/>
      <c r="K2776" s="160"/>
      <c r="L2776" s="160" t="str">
        <f t="shared" ca="1" si="21"/>
        <v>Script 1</v>
      </c>
      <c r="M2776" s="161"/>
      <c r="N2776" s="150"/>
      <c r="O2776" s="150"/>
      <c r="P2776" s="150"/>
      <c r="Q2776" s="150"/>
      <c r="R2776" s="150"/>
      <c r="S2776" s="150"/>
      <c r="T2776" s="150"/>
      <c r="U2776" s="150"/>
      <c r="V2776" s="150"/>
      <c r="W2776" s="150"/>
      <c r="X2776" s="150"/>
      <c r="Y2776" s="150"/>
      <c r="Z2776" s="150"/>
      <c r="AA2776" s="150"/>
    </row>
    <row r="2777" spans="1:27" ht="12.75">
      <c r="A2777" s="150"/>
      <c r="B2777" s="158">
        <f t="shared" si="20"/>
        <v>2769</v>
      </c>
      <c r="C2777" s="159" t="str">
        <f ca="1">IFERROR(__xludf.DUMMYFUNCTION("""COMPUTED_VALUE"""),"Mahfuzah Che Abdullah")</f>
        <v>Mahfuzah Che Abdullah</v>
      </c>
      <c r="D2777" s="160" t="str">
        <f ca="1">IFERROR(__xludf.DUMMYFUNCTION("""COMPUTED_VALUE"""),"Jun 7, 2024")</f>
        <v>Jun 7, 2024</v>
      </c>
      <c r="E2777" s="160" t="str">
        <f ca="1">IFERROR(__xludf.DUMMYFUNCTION("""COMPUTED_VALUE"""),"Script 1")</f>
        <v>Script 1</v>
      </c>
      <c r="F2777" s="160"/>
      <c r="G2777" s="160"/>
      <c r="H2777" s="160"/>
      <c r="I2777" s="160"/>
      <c r="J2777" s="160"/>
      <c r="K2777" s="160"/>
      <c r="L2777" s="160" t="str">
        <f t="shared" ca="1" si="21"/>
        <v>Script 1</v>
      </c>
      <c r="M2777" s="161"/>
      <c r="N2777" s="150"/>
      <c r="O2777" s="150"/>
      <c r="P2777" s="150"/>
      <c r="Q2777" s="150"/>
      <c r="R2777" s="150"/>
      <c r="S2777" s="150"/>
      <c r="T2777" s="150"/>
      <c r="U2777" s="150"/>
      <c r="V2777" s="150"/>
      <c r="W2777" s="150"/>
      <c r="X2777" s="150"/>
      <c r="Y2777" s="150"/>
      <c r="Z2777" s="150"/>
      <c r="AA2777" s="150"/>
    </row>
    <row r="2778" spans="1:27" ht="12.75">
      <c r="A2778" s="150"/>
      <c r="B2778" s="158">
        <f t="shared" si="20"/>
        <v>2770</v>
      </c>
      <c r="C2778" s="159" t="str">
        <f ca="1">IFERROR(__xludf.DUMMYFUNCTION("""COMPUTED_VALUE"""),"Siti Mariyah Jasni")</f>
        <v>Siti Mariyah Jasni</v>
      </c>
      <c r="D2778" s="160" t="str">
        <f ca="1">IFERROR(__xludf.DUMMYFUNCTION("""COMPUTED_VALUE"""),"Jun 7, 2024")</f>
        <v>Jun 7, 2024</v>
      </c>
      <c r="E2778" s="160" t="str">
        <f ca="1">IFERROR(__xludf.DUMMYFUNCTION("""COMPUTED_VALUE"""),"Script 1")</f>
        <v>Script 1</v>
      </c>
      <c r="F2778" s="160"/>
      <c r="G2778" s="160"/>
      <c r="H2778" s="160"/>
      <c r="I2778" s="160"/>
      <c r="J2778" s="160"/>
      <c r="K2778" s="160"/>
      <c r="L2778" s="160" t="str">
        <f t="shared" ca="1" si="21"/>
        <v>Script 1</v>
      </c>
      <c r="M2778" s="161"/>
      <c r="N2778" s="150"/>
      <c r="O2778" s="150"/>
      <c r="P2778" s="150"/>
      <c r="Q2778" s="150"/>
      <c r="R2778" s="150"/>
      <c r="S2778" s="150"/>
      <c r="T2778" s="150"/>
      <c r="U2778" s="150"/>
      <c r="V2778" s="150"/>
      <c r="W2778" s="150"/>
      <c r="X2778" s="150"/>
      <c r="Y2778" s="150"/>
      <c r="Z2778" s="150"/>
      <c r="AA2778" s="150"/>
    </row>
    <row r="2779" spans="1:27" ht="12.75">
      <c r="A2779" s="150"/>
      <c r="B2779" s="158">
        <f t="shared" si="20"/>
        <v>2771</v>
      </c>
      <c r="C2779" s="159" t="str">
        <f ca="1">IFERROR(__xludf.DUMMYFUNCTION("""COMPUTED_VALUE"""),"Nurul Najwa")</f>
        <v>Nurul Najwa</v>
      </c>
      <c r="D2779" s="160" t="str">
        <f ca="1">IFERROR(__xludf.DUMMYFUNCTION("""COMPUTED_VALUE"""),"Jun 7, 2024")</f>
        <v>Jun 7, 2024</v>
      </c>
      <c r="E2779" s="160" t="str">
        <f ca="1">IFERROR(__xludf.DUMMYFUNCTION("""COMPUTED_VALUE"""),"Script 1")</f>
        <v>Script 1</v>
      </c>
      <c r="F2779" s="160"/>
      <c r="G2779" s="160"/>
      <c r="H2779" s="160"/>
      <c r="I2779" s="160"/>
      <c r="J2779" s="160"/>
      <c r="K2779" s="160"/>
      <c r="L2779" s="160" t="str">
        <f t="shared" ca="1" si="21"/>
        <v>Script 1</v>
      </c>
      <c r="M2779" s="161"/>
      <c r="N2779" s="150"/>
      <c r="O2779" s="150"/>
      <c r="P2779" s="150"/>
      <c r="Q2779" s="150"/>
      <c r="R2779" s="150"/>
      <c r="S2779" s="150"/>
      <c r="T2779" s="150"/>
      <c r="U2779" s="150"/>
      <c r="V2779" s="150"/>
      <c r="W2779" s="150"/>
      <c r="X2779" s="150"/>
      <c r="Y2779" s="150"/>
      <c r="Z2779" s="150"/>
      <c r="AA2779" s="150"/>
    </row>
    <row r="2780" spans="1:27" ht="12.75">
      <c r="A2780" s="150"/>
      <c r="B2780" s="158">
        <f t="shared" si="20"/>
        <v>2772</v>
      </c>
      <c r="C2780" s="159" t="str">
        <f ca="1">IFERROR(__xludf.DUMMYFUNCTION("""COMPUTED_VALUE"""),"Nurul Amira Mohd Sabri")</f>
        <v>Nurul Amira Mohd Sabri</v>
      </c>
      <c r="D2780" s="160" t="str">
        <f ca="1">IFERROR(__xludf.DUMMYFUNCTION("""COMPUTED_VALUE"""),"Jun 6, 2024")</f>
        <v>Jun 6, 2024</v>
      </c>
      <c r="E2780" s="160" t="str">
        <f ca="1">IFERROR(__xludf.DUMMYFUNCTION("""COMPUTED_VALUE"""),"Script 1")</f>
        <v>Script 1</v>
      </c>
      <c r="F2780" s="160"/>
      <c r="G2780" s="160"/>
      <c r="H2780" s="160"/>
      <c r="I2780" s="160"/>
      <c r="J2780" s="160"/>
      <c r="K2780" s="160"/>
      <c r="L2780" s="160" t="str">
        <f t="shared" ca="1" si="21"/>
        <v>Script 1</v>
      </c>
      <c r="M2780" s="161"/>
      <c r="N2780" s="150"/>
      <c r="O2780" s="150"/>
      <c r="P2780" s="150"/>
      <c r="Q2780" s="150"/>
      <c r="R2780" s="150"/>
      <c r="S2780" s="150"/>
      <c r="T2780" s="150"/>
      <c r="U2780" s="150"/>
      <c r="V2780" s="150"/>
      <c r="W2780" s="150"/>
      <c r="X2780" s="150"/>
      <c r="Y2780" s="150"/>
      <c r="Z2780" s="150"/>
      <c r="AA2780" s="150"/>
    </row>
    <row r="2781" spans="1:27" ht="12.75">
      <c r="A2781" s="150"/>
      <c r="B2781" s="158">
        <f t="shared" si="20"/>
        <v>2773</v>
      </c>
      <c r="C2781" s="159" t="str">
        <f ca="1">IFERROR(__xludf.DUMMYFUNCTION("""COMPUTED_VALUE"""),"Nurul Atikah")</f>
        <v>Nurul Atikah</v>
      </c>
      <c r="D2781" s="160" t="str">
        <f ca="1">IFERROR(__xludf.DUMMYFUNCTION("""COMPUTED_VALUE"""),"Jun 6, 2024")</f>
        <v>Jun 6, 2024</v>
      </c>
      <c r="E2781" s="160" t="str">
        <f ca="1">IFERROR(__xludf.DUMMYFUNCTION("""COMPUTED_VALUE"""),"Script 1")</f>
        <v>Script 1</v>
      </c>
      <c r="F2781" s="160"/>
      <c r="G2781" s="160"/>
      <c r="H2781" s="160"/>
      <c r="I2781" s="160"/>
      <c r="J2781" s="160"/>
      <c r="K2781" s="160"/>
      <c r="L2781" s="160" t="str">
        <f t="shared" ca="1" si="21"/>
        <v>Script 1</v>
      </c>
      <c r="M2781" s="161"/>
      <c r="N2781" s="150"/>
      <c r="O2781" s="150"/>
      <c r="P2781" s="150"/>
      <c r="Q2781" s="150"/>
      <c r="R2781" s="150"/>
      <c r="S2781" s="150"/>
      <c r="T2781" s="150"/>
      <c r="U2781" s="150"/>
      <c r="V2781" s="150"/>
      <c r="W2781" s="150"/>
      <c r="X2781" s="150"/>
      <c r="Y2781" s="150"/>
      <c r="Z2781" s="150"/>
      <c r="AA2781" s="150"/>
    </row>
    <row r="2782" spans="1:27" ht="12.75">
      <c r="A2782" s="150"/>
      <c r="B2782" s="158">
        <f t="shared" si="20"/>
        <v>2774</v>
      </c>
      <c r="C2782" s="159" t="str">
        <f ca="1">IFERROR(__xludf.DUMMYFUNCTION("""COMPUTED_VALUE"""),"Eva Natasya")</f>
        <v>Eva Natasya</v>
      </c>
      <c r="D2782" s="160" t="str">
        <f ca="1">IFERROR(__xludf.DUMMYFUNCTION("""COMPUTED_VALUE"""),"Jun 6, 2024")</f>
        <v>Jun 6, 2024</v>
      </c>
      <c r="E2782" s="160" t="str">
        <f ca="1">IFERROR(__xludf.DUMMYFUNCTION("""COMPUTED_VALUE"""),"Script 1")</f>
        <v>Script 1</v>
      </c>
      <c r="F2782" s="160"/>
      <c r="G2782" s="160"/>
      <c r="H2782" s="160"/>
      <c r="I2782" s="160"/>
      <c r="J2782" s="160"/>
      <c r="K2782" s="160"/>
      <c r="L2782" s="160" t="str">
        <f t="shared" ca="1" si="21"/>
        <v>Script 1</v>
      </c>
      <c r="M2782" s="161"/>
      <c r="N2782" s="150"/>
      <c r="O2782" s="150"/>
      <c r="P2782" s="150"/>
      <c r="Q2782" s="150"/>
      <c r="R2782" s="150"/>
      <c r="S2782" s="150"/>
      <c r="T2782" s="150"/>
      <c r="U2782" s="150"/>
      <c r="V2782" s="150"/>
      <c r="W2782" s="150"/>
      <c r="X2782" s="150"/>
      <c r="Y2782" s="150"/>
      <c r="Z2782" s="150"/>
      <c r="AA2782" s="150"/>
    </row>
    <row r="2783" spans="1:27" ht="12.75">
      <c r="A2783" s="150"/>
      <c r="B2783" s="158">
        <f t="shared" si="20"/>
        <v>2775</v>
      </c>
      <c r="C2783" s="159" t="str">
        <f ca="1">IFERROR(__xludf.DUMMYFUNCTION("""COMPUTED_VALUE"""),"Haizatul Afiqah")</f>
        <v>Haizatul Afiqah</v>
      </c>
      <c r="D2783" s="160" t="str">
        <f ca="1">IFERROR(__xludf.DUMMYFUNCTION("""COMPUTED_VALUE"""),"Jun 6, 2024")</f>
        <v>Jun 6, 2024</v>
      </c>
      <c r="E2783" s="160" t="str">
        <f ca="1">IFERROR(__xludf.DUMMYFUNCTION("""COMPUTED_VALUE"""),"Script 1")</f>
        <v>Script 1</v>
      </c>
      <c r="F2783" s="160"/>
      <c r="G2783" s="160"/>
      <c r="H2783" s="160"/>
      <c r="I2783" s="160"/>
      <c r="J2783" s="160"/>
      <c r="K2783" s="160"/>
      <c r="L2783" s="160" t="str">
        <f t="shared" ca="1" si="21"/>
        <v>Script 1</v>
      </c>
      <c r="M2783" s="161"/>
      <c r="N2783" s="150"/>
      <c r="O2783" s="150"/>
      <c r="P2783" s="150"/>
      <c r="Q2783" s="150"/>
      <c r="R2783" s="150"/>
      <c r="S2783" s="150"/>
      <c r="T2783" s="150"/>
      <c r="U2783" s="150"/>
      <c r="V2783" s="150"/>
      <c r="W2783" s="150"/>
      <c r="X2783" s="150"/>
      <c r="Y2783" s="150"/>
      <c r="Z2783" s="150"/>
      <c r="AA2783" s="150"/>
    </row>
    <row r="2784" spans="1:27" ht="12.75">
      <c r="A2784" s="150"/>
      <c r="B2784" s="158">
        <f t="shared" si="20"/>
        <v>2776</v>
      </c>
      <c r="C2784" s="159" t="str">
        <f ca="1">IFERROR(__xludf.DUMMYFUNCTION("""COMPUTED_VALUE"""),"Amirul Syafiq")</f>
        <v>Amirul Syafiq</v>
      </c>
      <c r="D2784" s="160" t="str">
        <f ca="1">IFERROR(__xludf.DUMMYFUNCTION("""COMPUTED_VALUE"""),"Jun 6, 2024")</f>
        <v>Jun 6, 2024</v>
      </c>
      <c r="E2784" s="160" t="str">
        <f ca="1">IFERROR(__xludf.DUMMYFUNCTION("""COMPUTED_VALUE"""),"Script 1")</f>
        <v>Script 1</v>
      </c>
      <c r="F2784" s="160"/>
      <c r="G2784" s="160"/>
      <c r="H2784" s="160"/>
      <c r="I2784" s="160"/>
      <c r="J2784" s="160"/>
      <c r="K2784" s="160"/>
      <c r="L2784" s="160" t="str">
        <f t="shared" ca="1" si="21"/>
        <v>Script 1</v>
      </c>
      <c r="M2784" s="161"/>
      <c r="N2784" s="150"/>
      <c r="O2784" s="150"/>
      <c r="P2784" s="150"/>
      <c r="Q2784" s="150"/>
      <c r="R2784" s="150"/>
      <c r="S2784" s="150"/>
      <c r="T2784" s="150"/>
      <c r="U2784" s="150"/>
      <c r="V2784" s="150"/>
      <c r="W2784" s="150"/>
      <c r="X2784" s="150"/>
      <c r="Y2784" s="150"/>
      <c r="Z2784" s="150"/>
      <c r="AA2784" s="150"/>
    </row>
    <row r="2785" spans="1:27" ht="12.75">
      <c r="A2785" s="150"/>
      <c r="B2785" s="158">
        <f t="shared" si="20"/>
        <v>2777</v>
      </c>
      <c r="C2785" s="159" t="str">
        <f ca="1">IFERROR(__xludf.DUMMYFUNCTION("""COMPUTED_VALUE"""),"AFIF FIRDAUS MOHD SOHAIMI")</f>
        <v>AFIF FIRDAUS MOHD SOHAIMI</v>
      </c>
      <c r="D2785" s="160" t="str">
        <f ca="1">IFERROR(__xludf.DUMMYFUNCTION("""COMPUTED_VALUE"""),"Jun 6, 2024")</f>
        <v>Jun 6, 2024</v>
      </c>
      <c r="E2785" s="160" t="str">
        <f ca="1">IFERROR(__xludf.DUMMYFUNCTION("""COMPUTED_VALUE"""),"Script 1")</f>
        <v>Script 1</v>
      </c>
      <c r="F2785" s="160"/>
      <c r="G2785" s="160"/>
      <c r="H2785" s="160"/>
      <c r="I2785" s="160"/>
      <c r="J2785" s="160"/>
      <c r="K2785" s="160"/>
      <c r="L2785" s="160" t="str">
        <f t="shared" ca="1" si="21"/>
        <v>Script 1</v>
      </c>
      <c r="M2785" s="161"/>
      <c r="N2785" s="150"/>
      <c r="O2785" s="150"/>
      <c r="P2785" s="150"/>
      <c r="Q2785" s="150"/>
      <c r="R2785" s="150"/>
      <c r="S2785" s="150"/>
      <c r="T2785" s="150"/>
      <c r="U2785" s="150"/>
      <c r="V2785" s="150"/>
      <c r="W2785" s="150"/>
      <c r="X2785" s="150"/>
      <c r="Y2785" s="150"/>
      <c r="Z2785" s="150"/>
      <c r="AA2785" s="150"/>
    </row>
    <row r="2786" spans="1:27" ht="12.75">
      <c r="A2786" s="150"/>
      <c r="B2786" s="158">
        <f t="shared" si="20"/>
        <v>2778</v>
      </c>
      <c r="C2786" s="159" t="str">
        <f ca="1">IFERROR(__xludf.DUMMYFUNCTION("""COMPUTED_VALUE"""),"NURLIYANA IZZATI A. RAHMAN")</f>
        <v>NURLIYANA IZZATI A. RAHMAN</v>
      </c>
      <c r="D2786" s="160" t="str">
        <f ca="1">IFERROR(__xludf.DUMMYFUNCTION("""COMPUTED_VALUE"""),"Jun 6, 2024")</f>
        <v>Jun 6, 2024</v>
      </c>
      <c r="E2786" s="160" t="str">
        <f ca="1">IFERROR(__xludf.DUMMYFUNCTION("""COMPUTED_VALUE"""),"Script 1")</f>
        <v>Script 1</v>
      </c>
      <c r="F2786" s="160"/>
      <c r="G2786" s="160"/>
      <c r="H2786" s="160"/>
      <c r="I2786" s="160"/>
      <c r="J2786" s="160"/>
      <c r="K2786" s="160"/>
      <c r="L2786" s="160" t="str">
        <f t="shared" ca="1" si="21"/>
        <v>Script 1</v>
      </c>
      <c r="M2786" s="161"/>
      <c r="N2786" s="150"/>
      <c r="O2786" s="150"/>
      <c r="P2786" s="150"/>
      <c r="Q2786" s="150"/>
      <c r="R2786" s="150"/>
      <c r="S2786" s="150"/>
      <c r="T2786" s="150"/>
      <c r="U2786" s="150"/>
      <c r="V2786" s="150"/>
      <c r="W2786" s="150"/>
      <c r="X2786" s="150"/>
      <c r="Y2786" s="150"/>
      <c r="Z2786" s="150"/>
      <c r="AA2786" s="150"/>
    </row>
    <row r="2787" spans="1:27" ht="12.75">
      <c r="A2787" s="150"/>
      <c r="B2787" s="158">
        <f t="shared" si="20"/>
        <v>2779</v>
      </c>
      <c r="C2787" s="159" t="str">
        <f ca="1">IFERROR(__xludf.DUMMYFUNCTION("""COMPUTED_VALUE"""),"Khairul Imran")</f>
        <v>Khairul Imran</v>
      </c>
      <c r="D2787" s="160" t="str">
        <f ca="1">IFERROR(__xludf.DUMMYFUNCTION("""COMPUTED_VALUE"""),"Jun 6, 2024")</f>
        <v>Jun 6, 2024</v>
      </c>
      <c r="E2787" s="160" t="str">
        <f ca="1">IFERROR(__xludf.DUMMYFUNCTION("""COMPUTED_VALUE"""),"Script 1")</f>
        <v>Script 1</v>
      </c>
      <c r="F2787" s="160"/>
      <c r="G2787" s="160"/>
      <c r="H2787" s="160"/>
      <c r="I2787" s="160"/>
      <c r="J2787" s="160"/>
      <c r="K2787" s="160"/>
      <c r="L2787" s="160" t="str">
        <f t="shared" ca="1" si="21"/>
        <v>Script 1</v>
      </c>
      <c r="M2787" s="161"/>
      <c r="N2787" s="150"/>
      <c r="O2787" s="150"/>
      <c r="P2787" s="150"/>
      <c r="Q2787" s="150"/>
      <c r="R2787" s="150"/>
      <c r="S2787" s="150"/>
      <c r="T2787" s="150"/>
      <c r="U2787" s="150"/>
      <c r="V2787" s="150"/>
      <c r="W2787" s="150"/>
      <c r="X2787" s="150"/>
      <c r="Y2787" s="150"/>
      <c r="Z2787" s="150"/>
      <c r="AA2787" s="150"/>
    </row>
    <row r="2788" spans="1:27" ht="12.75">
      <c r="A2788" s="150"/>
      <c r="B2788" s="158">
        <f t="shared" si="20"/>
        <v>2780</v>
      </c>
      <c r="C2788" s="159" t="str">
        <f ca="1">IFERROR(__xludf.DUMMYFUNCTION("""COMPUTED_VALUE"""),"Nurin Syahirah")</f>
        <v>Nurin Syahirah</v>
      </c>
      <c r="D2788" s="160" t="str">
        <f ca="1">IFERROR(__xludf.DUMMYFUNCTION("""COMPUTED_VALUE"""),"Jun 6, 2024")</f>
        <v>Jun 6, 2024</v>
      </c>
      <c r="E2788" s="160" t="str">
        <f ca="1">IFERROR(__xludf.DUMMYFUNCTION("""COMPUTED_VALUE"""),"Script 1")</f>
        <v>Script 1</v>
      </c>
      <c r="F2788" s="160"/>
      <c r="G2788" s="160"/>
      <c r="H2788" s="160"/>
      <c r="I2788" s="160"/>
      <c r="J2788" s="160"/>
      <c r="K2788" s="160"/>
      <c r="L2788" s="160" t="str">
        <f t="shared" ca="1" si="21"/>
        <v>Script 1</v>
      </c>
      <c r="M2788" s="161"/>
      <c r="N2788" s="150"/>
      <c r="O2788" s="150"/>
      <c r="P2788" s="150"/>
      <c r="Q2788" s="150"/>
      <c r="R2788" s="150"/>
      <c r="S2788" s="150"/>
      <c r="T2788" s="150"/>
      <c r="U2788" s="150"/>
      <c r="V2788" s="150"/>
      <c r="W2788" s="150"/>
      <c r="X2788" s="150"/>
      <c r="Y2788" s="150"/>
      <c r="Z2788" s="150"/>
      <c r="AA2788" s="150"/>
    </row>
    <row r="2789" spans="1:27" ht="12.75">
      <c r="A2789" s="150"/>
      <c r="B2789" s="158">
        <f t="shared" si="20"/>
        <v>2781</v>
      </c>
      <c r="C2789" s="159" t="str">
        <f ca="1">IFERROR(__xludf.DUMMYFUNCTION("""COMPUTED_VALUE"""),"Siti Nabilah Zainal Abiddin")</f>
        <v>Siti Nabilah Zainal Abiddin</v>
      </c>
      <c r="D2789" s="160" t="str">
        <f ca="1">IFERROR(__xludf.DUMMYFUNCTION("""COMPUTED_VALUE"""),"Jun 6, 2024")</f>
        <v>Jun 6, 2024</v>
      </c>
      <c r="E2789" s="160" t="str">
        <f ca="1">IFERROR(__xludf.DUMMYFUNCTION("""COMPUTED_VALUE"""),"Script 1")</f>
        <v>Script 1</v>
      </c>
      <c r="F2789" s="160"/>
      <c r="G2789" s="160"/>
      <c r="H2789" s="160"/>
      <c r="I2789" s="160"/>
      <c r="J2789" s="160"/>
      <c r="K2789" s="160"/>
      <c r="L2789" s="160" t="str">
        <f t="shared" ca="1" si="21"/>
        <v>Script 1</v>
      </c>
      <c r="M2789" s="161"/>
      <c r="N2789" s="150"/>
      <c r="O2789" s="150"/>
      <c r="P2789" s="150"/>
      <c r="Q2789" s="150"/>
      <c r="R2789" s="150"/>
      <c r="S2789" s="150"/>
      <c r="T2789" s="150"/>
      <c r="U2789" s="150"/>
      <c r="V2789" s="150"/>
      <c r="W2789" s="150"/>
      <c r="X2789" s="150"/>
      <c r="Y2789" s="150"/>
      <c r="Z2789" s="150"/>
      <c r="AA2789" s="150"/>
    </row>
    <row r="2790" spans="1:27" ht="12.75">
      <c r="A2790" s="150"/>
      <c r="B2790" s="158">
        <f t="shared" si="20"/>
        <v>2782</v>
      </c>
      <c r="C2790" s="159" t="str">
        <f ca="1">IFERROR(__xludf.DUMMYFUNCTION("""COMPUTED_VALUE"""),"Amirah ミラ Azhar")</f>
        <v>Amirah ミラ Azhar</v>
      </c>
      <c r="D2790" s="160" t="str">
        <f ca="1">IFERROR(__xludf.DUMMYFUNCTION("""COMPUTED_VALUE"""),"Jun 6, 2024")</f>
        <v>Jun 6, 2024</v>
      </c>
      <c r="E2790" s="160" t="str">
        <f ca="1">IFERROR(__xludf.DUMMYFUNCTION("""COMPUTED_VALUE"""),"Script 1")</f>
        <v>Script 1</v>
      </c>
      <c r="F2790" s="160"/>
      <c r="G2790" s="160"/>
      <c r="H2790" s="160"/>
      <c r="I2790" s="160"/>
      <c r="J2790" s="160"/>
      <c r="K2790" s="160"/>
      <c r="L2790" s="160" t="str">
        <f t="shared" ca="1" si="21"/>
        <v>Script 1</v>
      </c>
      <c r="M2790" s="161"/>
      <c r="N2790" s="150"/>
      <c r="O2790" s="150"/>
      <c r="P2790" s="150"/>
      <c r="Q2790" s="150"/>
      <c r="R2790" s="150"/>
      <c r="S2790" s="150"/>
      <c r="T2790" s="150"/>
      <c r="U2790" s="150"/>
      <c r="V2790" s="150"/>
      <c r="W2790" s="150"/>
      <c r="X2790" s="150"/>
      <c r="Y2790" s="150"/>
      <c r="Z2790" s="150"/>
      <c r="AA2790" s="150"/>
    </row>
    <row r="2791" spans="1:27" ht="12.75">
      <c r="A2791" s="150"/>
      <c r="B2791" s="158">
        <f t="shared" si="20"/>
        <v>2783</v>
      </c>
      <c r="C2791" s="159" t="str">
        <f ca="1">IFERROR(__xludf.DUMMYFUNCTION("""COMPUTED_VALUE"""),"Ronna Yazid")</f>
        <v>Ronna Yazid</v>
      </c>
      <c r="D2791" s="160" t="str">
        <f ca="1">IFERROR(__xludf.DUMMYFUNCTION("""COMPUTED_VALUE"""),"Jun 6, 2024")</f>
        <v>Jun 6, 2024</v>
      </c>
      <c r="E2791" s="160" t="str">
        <f ca="1">IFERROR(__xludf.DUMMYFUNCTION("""COMPUTED_VALUE"""),"Script 1")</f>
        <v>Script 1</v>
      </c>
      <c r="F2791" s="160"/>
      <c r="G2791" s="160"/>
      <c r="H2791" s="160"/>
      <c r="I2791" s="160"/>
      <c r="J2791" s="160"/>
      <c r="K2791" s="160"/>
      <c r="L2791" s="160" t="str">
        <f t="shared" ca="1" si="21"/>
        <v>Script 1</v>
      </c>
      <c r="M2791" s="161"/>
      <c r="N2791" s="150"/>
      <c r="O2791" s="150"/>
      <c r="P2791" s="150"/>
      <c r="Q2791" s="150"/>
      <c r="R2791" s="150"/>
      <c r="S2791" s="150"/>
      <c r="T2791" s="150"/>
      <c r="U2791" s="150"/>
      <c r="V2791" s="150"/>
      <c r="W2791" s="150"/>
      <c r="X2791" s="150"/>
      <c r="Y2791" s="150"/>
      <c r="Z2791" s="150"/>
      <c r="AA2791" s="150"/>
    </row>
    <row r="2792" spans="1:27" ht="12.75">
      <c r="A2792" s="150"/>
      <c r="B2792" s="158">
        <f t="shared" si="20"/>
        <v>2784</v>
      </c>
      <c r="C2792" s="159" t="str">
        <f ca="1">IFERROR(__xludf.DUMMYFUNCTION("""COMPUTED_VALUE"""),"Faiz Mohd")</f>
        <v>Faiz Mohd</v>
      </c>
      <c r="D2792" s="160" t="str">
        <f ca="1">IFERROR(__xludf.DUMMYFUNCTION("""COMPUTED_VALUE"""),"Jun 6, 2024")</f>
        <v>Jun 6, 2024</v>
      </c>
      <c r="E2792" s="160" t="str">
        <f ca="1">IFERROR(__xludf.DUMMYFUNCTION("""COMPUTED_VALUE"""),"Script 1")</f>
        <v>Script 1</v>
      </c>
      <c r="F2792" s="160"/>
      <c r="G2792" s="160"/>
      <c r="H2792" s="160"/>
      <c r="I2792" s="160"/>
      <c r="J2792" s="160"/>
      <c r="K2792" s="160"/>
      <c r="L2792" s="160" t="str">
        <f t="shared" ca="1" si="21"/>
        <v>Script 1</v>
      </c>
      <c r="M2792" s="161"/>
      <c r="N2792" s="150"/>
      <c r="O2792" s="150"/>
      <c r="P2792" s="150"/>
      <c r="Q2792" s="150"/>
      <c r="R2792" s="150"/>
      <c r="S2792" s="150"/>
      <c r="T2792" s="150"/>
      <c r="U2792" s="150"/>
      <c r="V2792" s="150"/>
      <c r="W2792" s="150"/>
      <c r="X2792" s="150"/>
      <c r="Y2792" s="150"/>
      <c r="Z2792" s="150"/>
      <c r="AA2792" s="150"/>
    </row>
    <row r="2793" spans="1:27" ht="12.75">
      <c r="A2793" s="150"/>
      <c r="B2793" s="158">
        <f t="shared" si="20"/>
        <v>2785</v>
      </c>
      <c r="C2793" s="159" t="str">
        <f ca="1">IFERROR(__xludf.DUMMYFUNCTION("""COMPUTED_VALUE"""),"Batrisyia Amalina")</f>
        <v>Batrisyia Amalina</v>
      </c>
      <c r="D2793" s="160" t="str">
        <f ca="1">IFERROR(__xludf.DUMMYFUNCTION("""COMPUTED_VALUE"""),"Jun 6, 2024")</f>
        <v>Jun 6, 2024</v>
      </c>
      <c r="E2793" s="160" t="str">
        <f ca="1">IFERROR(__xludf.DUMMYFUNCTION("""COMPUTED_VALUE"""),"Script 1")</f>
        <v>Script 1</v>
      </c>
      <c r="F2793" s="160"/>
      <c r="G2793" s="160"/>
      <c r="H2793" s="160"/>
      <c r="I2793" s="160"/>
      <c r="J2793" s="160"/>
      <c r="K2793" s="160"/>
      <c r="L2793" s="160" t="str">
        <f t="shared" ca="1" si="21"/>
        <v>Script 1</v>
      </c>
      <c r="M2793" s="161"/>
      <c r="N2793" s="150"/>
      <c r="O2793" s="150"/>
      <c r="P2793" s="150"/>
      <c r="Q2793" s="150"/>
      <c r="R2793" s="150"/>
      <c r="S2793" s="150"/>
      <c r="T2793" s="150"/>
      <c r="U2793" s="150"/>
      <c r="V2793" s="150"/>
      <c r="W2793" s="150"/>
      <c r="X2793" s="150"/>
      <c r="Y2793" s="150"/>
      <c r="Z2793" s="150"/>
      <c r="AA2793" s="150"/>
    </row>
    <row r="2794" spans="1:27" ht="12.75">
      <c r="A2794" s="150"/>
      <c r="B2794" s="158">
        <f t="shared" si="20"/>
        <v>2786</v>
      </c>
      <c r="C2794" s="159" t="str">
        <f ca="1">IFERROR(__xludf.DUMMYFUNCTION("""COMPUTED_VALUE"""),"Hazwanie Bahari")</f>
        <v>Hazwanie Bahari</v>
      </c>
      <c r="D2794" s="160" t="str">
        <f ca="1">IFERROR(__xludf.DUMMYFUNCTION("""COMPUTED_VALUE"""),"Jun 6, 2024")</f>
        <v>Jun 6, 2024</v>
      </c>
      <c r="E2794" s="160" t="str">
        <f ca="1">IFERROR(__xludf.DUMMYFUNCTION("""COMPUTED_VALUE"""),"Script 1")</f>
        <v>Script 1</v>
      </c>
      <c r="F2794" s="160"/>
      <c r="G2794" s="160"/>
      <c r="H2794" s="160"/>
      <c r="I2794" s="160"/>
      <c r="J2794" s="160"/>
      <c r="K2794" s="160"/>
      <c r="L2794" s="160" t="str">
        <f t="shared" ca="1" si="21"/>
        <v>Script 1</v>
      </c>
      <c r="M2794" s="161"/>
      <c r="N2794" s="150"/>
      <c r="O2794" s="150"/>
      <c r="P2794" s="150"/>
      <c r="Q2794" s="150"/>
      <c r="R2794" s="150"/>
      <c r="S2794" s="150"/>
      <c r="T2794" s="150"/>
      <c r="U2794" s="150"/>
      <c r="V2794" s="150"/>
      <c r="W2794" s="150"/>
      <c r="X2794" s="150"/>
      <c r="Y2794" s="150"/>
      <c r="Z2794" s="150"/>
      <c r="AA2794" s="150"/>
    </row>
    <row r="2795" spans="1:27" ht="12.75">
      <c r="A2795" s="150"/>
      <c r="B2795" s="158">
        <f t="shared" si="20"/>
        <v>2787</v>
      </c>
      <c r="C2795" s="159" t="str">
        <f ca="1">IFERROR(__xludf.DUMMYFUNCTION("""COMPUTED_VALUE"""),"Halina Siaman")</f>
        <v>Halina Siaman</v>
      </c>
      <c r="D2795" s="160" t="str">
        <f ca="1">IFERROR(__xludf.DUMMYFUNCTION("""COMPUTED_VALUE"""),"Jun 6, 2024")</f>
        <v>Jun 6, 2024</v>
      </c>
      <c r="E2795" s="160" t="str">
        <f ca="1">IFERROR(__xludf.DUMMYFUNCTION("""COMPUTED_VALUE"""),"Script 1")</f>
        <v>Script 1</v>
      </c>
      <c r="F2795" s="160"/>
      <c r="G2795" s="160"/>
      <c r="H2795" s="160"/>
      <c r="I2795" s="160"/>
      <c r="J2795" s="160"/>
      <c r="K2795" s="160"/>
      <c r="L2795" s="160" t="str">
        <f t="shared" ca="1" si="21"/>
        <v>Script 1</v>
      </c>
      <c r="M2795" s="161"/>
      <c r="N2795" s="150"/>
      <c r="O2795" s="150"/>
      <c r="P2795" s="150"/>
      <c r="Q2795" s="150"/>
      <c r="R2795" s="150"/>
      <c r="S2795" s="150"/>
      <c r="T2795" s="150"/>
      <c r="U2795" s="150"/>
      <c r="V2795" s="150"/>
      <c r="W2795" s="150"/>
      <c r="X2795" s="150"/>
      <c r="Y2795" s="150"/>
      <c r="Z2795" s="150"/>
      <c r="AA2795" s="150"/>
    </row>
    <row r="2796" spans="1:27" ht="12.75">
      <c r="A2796" s="150"/>
      <c r="B2796" s="158">
        <f t="shared" si="20"/>
        <v>2788</v>
      </c>
      <c r="C2796" s="159" t="str">
        <f ca="1">IFERROR(__xludf.DUMMYFUNCTION("""COMPUTED_VALUE"""),"Syed Muhammad Syafeeq")</f>
        <v>Syed Muhammad Syafeeq</v>
      </c>
      <c r="D2796" s="160" t="str">
        <f ca="1">IFERROR(__xludf.DUMMYFUNCTION("""COMPUTED_VALUE"""),"Jun 6, 2024")</f>
        <v>Jun 6, 2024</v>
      </c>
      <c r="E2796" s="160" t="str">
        <f ca="1">IFERROR(__xludf.DUMMYFUNCTION("""COMPUTED_VALUE"""),"Script 1")</f>
        <v>Script 1</v>
      </c>
      <c r="F2796" s="160"/>
      <c r="G2796" s="160"/>
      <c r="H2796" s="160"/>
      <c r="I2796" s="160"/>
      <c r="J2796" s="160"/>
      <c r="K2796" s="160"/>
      <c r="L2796" s="160" t="str">
        <f t="shared" ca="1" si="21"/>
        <v>Script 1</v>
      </c>
      <c r="M2796" s="161"/>
      <c r="N2796" s="150"/>
      <c r="O2796" s="150"/>
      <c r="P2796" s="150"/>
      <c r="Q2796" s="150"/>
      <c r="R2796" s="150"/>
      <c r="S2796" s="150"/>
      <c r="T2796" s="150"/>
      <c r="U2796" s="150"/>
      <c r="V2796" s="150"/>
      <c r="W2796" s="150"/>
      <c r="X2796" s="150"/>
      <c r="Y2796" s="150"/>
      <c r="Z2796" s="150"/>
      <c r="AA2796" s="150"/>
    </row>
    <row r="2797" spans="1:27" ht="12.75">
      <c r="A2797" s="150"/>
      <c r="B2797" s="158">
        <f t="shared" si="20"/>
        <v>2789</v>
      </c>
      <c r="C2797" s="159" t="str">
        <f ca="1">IFERROR(__xludf.DUMMYFUNCTION("""COMPUTED_VALUE"""),"Nuurul Farhaanah Zulkafli")</f>
        <v>Nuurul Farhaanah Zulkafli</v>
      </c>
      <c r="D2797" s="160" t="str">
        <f ca="1">IFERROR(__xludf.DUMMYFUNCTION("""COMPUTED_VALUE"""),"Jun 6, 2024")</f>
        <v>Jun 6, 2024</v>
      </c>
      <c r="E2797" s="160" t="str">
        <f ca="1">IFERROR(__xludf.DUMMYFUNCTION("""COMPUTED_VALUE"""),"Script 1")</f>
        <v>Script 1</v>
      </c>
      <c r="F2797" s="160"/>
      <c r="G2797" s="160"/>
      <c r="H2797" s="160"/>
      <c r="I2797" s="160"/>
      <c r="J2797" s="160"/>
      <c r="K2797" s="160"/>
      <c r="L2797" s="160" t="str">
        <f t="shared" ca="1" si="21"/>
        <v>Script 1</v>
      </c>
      <c r="M2797" s="161"/>
      <c r="N2797" s="150"/>
      <c r="O2797" s="150"/>
      <c r="P2797" s="150"/>
      <c r="Q2797" s="150"/>
      <c r="R2797" s="150"/>
      <c r="S2797" s="150"/>
      <c r="T2797" s="150"/>
      <c r="U2797" s="150"/>
      <c r="V2797" s="150"/>
      <c r="W2797" s="150"/>
      <c r="X2797" s="150"/>
      <c r="Y2797" s="150"/>
      <c r="Z2797" s="150"/>
      <c r="AA2797" s="150"/>
    </row>
    <row r="2798" spans="1:27" ht="12.75">
      <c r="A2798" s="150"/>
      <c r="B2798" s="158">
        <f t="shared" si="20"/>
        <v>2790</v>
      </c>
      <c r="C2798" s="159" t="str">
        <f ca="1">IFERROR(__xludf.DUMMYFUNCTION("""COMPUTED_VALUE"""),"Mohd Faizal")</f>
        <v>Mohd Faizal</v>
      </c>
      <c r="D2798" s="160" t="str">
        <f ca="1">IFERROR(__xludf.DUMMYFUNCTION("""COMPUTED_VALUE"""),"Jun 6, 2024")</f>
        <v>Jun 6, 2024</v>
      </c>
      <c r="E2798" s="160" t="str">
        <f ca="1">IFERROR(__xludf.DUMMYFUNCTION("""COMPUTED_VALUE"""),"Script 1")</f>
        <v>Script 1</v>
      </c>
      <c r="F2798" s="160"/>
      <c r="G2798" s="160"/>
      <c r="H2798" s="160"/>
      <c r="I2798" s="160"/>
      <c r="J2798" s="160"/>
      <c r="K2798" s="160"/>
      <c r="L2798" s="160" t="str">
        <f t="shared" ca="1" si="21"/>
        <v>Script 1</v>
      </c>
      <c r="M2798" s="161"/>
      <c r="N2798" s="150"/>
      <c r="O2798" s="150"/>
      <c r="P2798" s="150"/>
      <c r="Q2798" s="150"/>
      <c r="R2798" s="150"/>
      <c r="S2798" s="150"/>
      <c r="T2798" s="150"/>
      <c r="U2798" s="150"/>
      <c r="V2798" s="150"/>
      <c r="W2798" s="150"/>
      <c r="X2798" s="150"/>
      <c r="Y2798" s="150"/>
      <c r="Z2798" s="150"/>
      <c r="AA2798" s="150"/>
    </row>
    <row r="2799" spans="1:27" ht="12.75">
      <c r="A2799" s="150"/>
      <c r="B2799" s="158">
        <f t="shared" si="20"/>
        <v>2791</v>
      </c>
      <c r="C2799" s="159" t="str">
        <f ca="1">IFERROR(__xludf.DUMMYFUNCTION("""COMPUTED_VALUE"""),"Muhammad Khairuddin")</f>
        <v>Muhammad Khairuddin</v>
      </c>
      <c r="D2799" s="160" t="str">
        <f ca="1">IFERROR(__xludf.DUMMYFUNCTION("""COMPUTED_VALUE"""),"Jun 6, 2024")</f>
        <v>Jun 6, 2024</v>
      </c>
      <c r="E2799" s="160" t="str">
        <f ca="1">IFERROR(__xludf.DUMMYFUNCTION("""COMPUTED_VALUE"""),"Script 1")</f>
        <v>Script 1</v>
      </c>
      <c r="F2799" s="160"/>
      <c r="G2799" s="160"/>
      <c r="H2799" s="160"/>
      <c r="I2799" s="160"/>
      <c r="J2799" s="160"/>
      <c r="K2799" s="160"/>
      <c r="L2799" s="160" t="str">
        <f t="shared" ca="1" si="21"/>
        <v>Script 1</v>
      </c>
      <c r="M2799" s="161"/>
      <c r="N2799" s="150"/>
      <c r="O2799" s="150"/>
      <c r="P2799" s="150"/>
      <c r="Q2799" s="150"/>
      <c r="R2799" s="150"/>
      <c r="S2799" s="150"/>
      <c r="T2799" s="150"/>
      <c r="U2799" s="150"/>
      <c r="V2799" s="150"/>
      <c r="W2799" s="150"/>
      <c r="X2799" s="150"/>
      <c r="Y2799" s="150"/>
      <c r="Z2799" s="150"/>
      <c r="AA2799" s="150"/>
    </row>
    <row r="2800" spans="1:27" ht="12.75">
      <c r="A2800" s="150"/>
      <c r="B2800" s="158">
        <f t="shared" si="20"/>
        <v>2792</v>
      </c>
      <c r="C2800" s="159" t="str">
        <f ca="1">IFERROR(__xludf.DUMMYFUNCTION("""COMPUTED_VALUE"""),"Amir Hakimi Bin Mahadi")</f>
        <v>Amir Hakimi Bin Mahadi</v>
      </c>
      <c r="D2800" s="160" t="str">
        <f ca="1">IFERROR(__xludf.DUMMYFUNCTION("""COMPUTED_VALUE"""),"Jun 6, 2024")</f>
        <v>Jun 6, 2024</v>
      </c>
      <c r="E2800" s="160" t="str">
        <f ca="1">IFERROR(__xludf.DUMMYFUNCTION("""COMPUTED_VALUE"""),"Script 1")</f>
        <v>Script 1</v>
      </c>
      <c r="F2800" s="160"/>
      <c r="G2800" s="160"/>
      <c r="H2800" s="160"/>
      <c r="I2800" s="160"/>
      <c r="J2800" s="160"/>
      <c r="K2800" s="160"/>
      <c r="L2800" s="160" t="str">
        <f t="shared" ca="1" si="21"/>
        <v>Script 1</v>
      </c>
      <c r="M2800" s="161"/>
      <c r="N2800" s="150"/>
      <c r="O2800" s="150"/>
      <c r="P2800" s="150"/>
      <c r="Q2800" s="150"/>
      <c r="R2800" s="150"/>
      <c r="S2800" s="150"/>
      <c r="T2800" s="150"/>
      <c r="U2800" s="150"/>
      <c r="V2800" s="150"/>
      <c r="W2800" s="150"/>
      <c r="X2800" s="150"/>
      <c r="Y2800" s="150"/>
      <c r="Z2800" s="150"/>
      <c r="AA2800" s="150"/>
    </row>
    <row r="2801" spans="1:27" ht="12.75">
      <c r="A2801" s="150"/>
      <c r="B2801" s="158">
        <f t="shared" si="20"/>
        <v>2793</v>
      </c>
      <c r="C2801" s="159" t="str">
        <f ca="1">IFERROR(__xludf.DUMMYFUNCTION("""COMPUTED_VALUE"""),"Abdul Rahman Hasni")</f>
        <v>Abdul Rahman Hasni</v>
      </c>
      <c r="D2801" s="160" t="str">
        <f ca="1">IFERROR(__xludf.DUMMYFUNCTION("""COMPUTED_VALUE"""),"Jun 6, 2024")</f>
        <v>Jun 6, 2024</v>
      </c>
      <c r="E2801" s="160" t="str">
        <f ca="1">IFERROR(__xludf.DUMMYFUNCTION("""COMPUTED_VALUE"""),"Script 1")</f>
        <v>Script 1</v>
      </c>
      <c r="F2801" s="160"/>
      <c r="G2801" s="160"/>
      <c r="H2801" s="160"/>
      <c r="I2801" s="160"/>
      <c r="J2801" s="160"/>
      <c r="K2801" s="160"/>
      <c r="L2801" s="160" t="str">
        <f t="shared" ca="1" si="21"/>
        <v>Script 1</v>
      </c>
      <c r="M2801" s="161"/>
      <c r="N2801" s="150"/>
      <c r="O2801" s="150"/>
      <c r="P2801" s="150"/>
      <c r="Q2801" s="150"/>
      <c r="R2801" s="150"/>
      <c r="S2801" s="150"/>
      <c r="T2801" s="150"/>
      <c r="U2801" s="150"/>
      <c r="V2801" s="150"/>
      <c r="W2801" s="150"/>
      <c r="X2801" s="150"/>
      <c r="Y2801" s="150"/>
      <c r="Z2801" s="150"/>
      <c r="AA2801" s="150"/>
    </row>
    <row r="2802" spans="1:27" ht="12.75">
      <c r="A2802" s="150"/>
      <c r="B2802" s="158">
        <f t="shared" si="20"/>
        <v>2794</v>
      </c>
      <c r="C2802" s="159" t="str">
        <f ca="1">IFERROR(__xludf.DUMMYFUNCTION("""COMPUTED_VALUE"""),"Akramin Malek")</f>
        <v>Akramin Malek</v>
      </c>
      <c r="D2802" s="160" t="str">
        <f ca="1">IFERROR(__xludf.DUMMYFUNCTION("""COMPUTED_VALUE"""),"Jun 6, 2024")</f>
        <v>Jun 6, 2024</v>
      </c>
      <c r="E2802" s="160" t="str">
        <f ca="1">IFERROR(__xludf.DUMMYFUNCTION("""COMPUTED_VALUE"""),"Script 1")</f>
        <v>Script 1</v>
      </c>
      <c r="F2802" s="160"/>
      <c r="G2802" s="160"/>
      <c r="H2802" s="160"/>
      <c r="I2802" s="160"/>
      <c r="J2802" s="160"/>
      <c r="K2802" s="160"/>
      <c r="L2802" s="160" t="str">
        <f t="shared" ca="1" si="21"/>
        <v>Script 1</v>
      </c>
      <c r="M2802" s="161"/>
      <c r="N2802" s="150"/>
      <c r="O2802" s="150"/>
      <c r="P2802" s="150"/>
      <c r="Q2802" s="150"/>
      <c r="R2802" s="150"/>
      <c r="S2802" s="150"/>
      <c r="T2802" s="150"/>
      <c r="U2802" s="150"/>
      <c r="V2802" s="150"/>
      <c r="W2802" s="150"/>
      <c r="X2802" s="150"/>
      <c r="Y2802" s="150"/>
      <c r="Z2802" s="150"/>
      <c r="AA2802" s="150"/>
    </row>
    <row r="2803" spans="1:27" ht="12.75">
      <c r="A2803" s="150"/>
      <c r="B2803" s="158">
        <f t="shared" si="20"/>
        <v>2795</v>
      </c>
      <c r="C2803" s="159" t="str">
        <f ca="1">IFERROR(__xludf.DUMMYFUNCTION("""COMPUTED_VALUE"""),"Redzanur Rahman")</f>
        <v>Redzanur Rahman</v>
      </c>
      <c r="D2803" s="160" t="str">
        <f ca="1">IFERROR(__xludf.DUMMYFUNCTION("""COMPUTED_VALUE"""),"Jun 6, 2024")</f>
        <v>Jun 6, 2024</v>
      </c>
      <c r="E2803" s="160" t="str">
        <f ca="1">IFERROR(__xludf.DUMMYFUNCTION("""COMPUTED_VALUE"""),"Script 1")</f>
        <v>Script 1</v>
      </c>
      <c r="F2803" s="160"/>
      <c r="G2803" s="160"/>
      <c r="H2803" s="160"/>
      <c r="I2803" s="160"/>
      <c r="J2803" s="160"/>
      <c r="K2803" s="160"/>
      <c r="L2803" s="160" t="str">
        <f t="shared" ca="1" si="21"/>
        <v>Script 1</v>
      </c>
      <c r="M2803" s="161"/>
      <c r="N2803" s="150"/>
      <c r="O2803" s="150"/>
      <c r="P2803" s="150"/>
      <c r="Q2803" s="150"/>
      <c r="R2803" s="150"/>
      <c r="S2803" s="150"/>
      <c r="T2803" s="150"/>
      <c r="U2803" s="150"/>
      <c r="V2803" s="150"/>
      <c r="W2803" s="150"/>
      <c r="X2803" s="150"/>
      <c r="Y2803" s="150"/>
      <c r="Z2803" s="150"/>
      <c r="AA2803" s="150"/>
    </row>
    <row r="2804" spans="1:27" ht="12.75">
      <c r="A2804" s="150"/>
      <c r="B2804" s="158">
        <f t="shared" si="20"/>
        <v>2796</v>
      </c>
      <c r="C2804" s="159" t="str">
        <f ca="1">IFERROR(__xludf.DUMMYFUNCTION("""COMPUTED_VALUE"""),"Hafid Azman")</f>
        <v>Hafid Azman</v>
      </c>
      <c r="D2804" s="160" t="str">
        <f ca="1">IFERROR(__xludf.DUMMYFUNCTION("""COMPUTED_VALUE"""),"Mar 23")</f>
        <v>Mar 23</v>
      </c>
      <c r="E2804" s="160" t="str">
        <f ca="1">IFERROR(__xludf.DUMMYFUNCTION("""COMPUTED_VALUE"""),"Script 1")</f>
        <v>Script 1</v>
      </c>
      <c r="F2804" s="160"/>
      <c r="G2804" s="160"/>
      <c r="H2804" s="160"/>
      <c r="I2804" s="160"/>
      <c r="J2804" s="160"/>
      <c r="K2804" s="160"/>
      <c r="L2804" s="160" t="str">
        <f t="shared" ca="1" si="21"/>
        <v>Script 1</v>
      </c>
      <c r="M2804" s="161"/>
      <c r="N2804" s="150"/>
      <c r="O2804" s="150"/>
      <c r="P2804" s="150"/>
      <c r="Q2804" s="150"/>
      <c r="R2804" s="150"/>
      <c r="S2804" s="150"/>
      <c r="T2804" s="150"/>
      <c r="U2804" s="150"/>
      <c r="V2804" s="150"/>
      <c r="W2804" s="150"/>
      <c r="X2804" s="150"/>
      <c r="Y2804" s="150"/>
      <c r="Z2804" s="150"/>
      <c r="AA2804" s="150"/>
    </row>
    <row r="2805" spans="1:27" ht="12.75">
      <c r="A2805" s="150"/>
      <c r="B2805" s="158">
        <f t="shared" si="20"/>
        <v>2797</v>
      </c>
      <c r="C2805" s="159" t="str">
        <f ca="1">IFERROR(__xludf.DUMMYFUNCTION("""COMPUTED_VALUE"""),"Mohammad Shahritz Rizal")</f>
        <v>Mohammad Shahritz Rizal</v>
      </c>
      <c r="D2805" s="160" t="str">
        <f ca="1">IFERROR(__xludf.DUMMYFUNCTION("""COMPUTED_VALUE"""),"Mar 6")</f>
        <v>Mar 6</v>
      </c>
      <c r="E2805" s="160" t="str">
        <f ca="1">IFERROR(__xludf.DUMMYFUNCTION("""COMPUTED_VALUE"""),"Script 1")</f>
        <v>Script 1</v>
      </c>
      <c r="F2805" s="160"/>
      <c r="G2805" s="160"/>
      <c r="H2805" s="160"/>
      <c r="I2805" s="160"/>
      <c r="J2805" s="160"/>
      <c r="K2805" s="160"/>
      <c r="L2805" s="160" t="str">
        <f t="shared" ca="1" si="21"/>
        <v>Script 1</v>
      </c>
      <c r="M2805" s="161"/>
      <c r="N2805" s="150"/>
      <c r="O2805" s="150"/>
      <c r="P2805" s="150"/>
      <c r="Q2805" s="150"/>
      <c r="R2805" s="150"/>
      <c r="S2805" s="150"/>
      <c r="T2805" s="150"/>
      <c r="U2805" s="150"/>
      <c r="V2805" s="150"/>
      <c r="W2805" s="150"/>
      <c r="X2805" s="150"/>
      <c r="Y2805" s="150"/>
      <c r="Z2805" s="150"/>
      <c r="AA2805" s="150"/>
    </row>
    <row r="2806" spans="1:27" ht="12.75">
      <c r="A2806" s="150"/>
      <c r="B2806" s="158">
        <f t="shared" si="20"/>
        <v>2798</v>
      </c>
      <c r="C2806" s="159" t="str">
        <f ca="1">IFERROR(__xludf.DUMMYFUNCTION("""COMPUTED_VALUE"""),"Shazwina Adlyna")</f>
        <v>Shazwina Adlyna</v>
      </c>
      <c r="D2806" s="160" t="str">
        <f ca="1">IFERROR(__xludf.DUMMYFUNCTION("""COMPUTED_VALUE"""),"Dec 19, 2024")</f>
        <v>Dec 19, 2024</v>
      </c>
      <c r="E2806" s="160" t="str">
        <f ca="1">IFERROR(__xludf.DUMMYFUNCTION("""COMPUTED_VALUE"""),"Script 1")</f>
        <v>Script 1</v>
      </c>
      <c r="F2806" s="160"/>
      <c r="G2806" s="160"/>
      <c r="H2806" s="160"/>
      <c r="I2806" s="160"/>
      <c r="J2806" s="160"/>
      <c r="K2806" s="160"/>
      <c r="L2806" s="160" t="str">
        <f t="shared" ca="1" si="21"/>
        <v>Script 1</v>
      </c>
      <c r="M2806" s="161"/>
      <c r="N2806" s="150"/>
      <c r="O2806" s="150"/>
      <c r="P2806" s="150"/>
      <c r="Q2806" s="150"/>
      <c r="R2806" s="150"/>
      <c r="S2806" s="150"/>
      <c r="T2806" s="150"/>
      <c r="U2806" s="150"/>
      <c r="V2806" s="150"/>
      <c r="W2806" s="150"/>
      <c r="X2806" s="150"/>
      <c r="Y2806" s="150"/>
      <c r="Z2806" s="150"/>
      <c r="AA2806" s="150"/>
    </row>
    <row r="2807" spans="1:27" ht="12.75">
      <c r="A2807" s="150"/>
      <c r="B2807" s="158">
        <f t="shared" si="20"/>
        <v>2799</v>
      </c>
      <c r="C2807" s="159" t="str">
        <f ca="1">IFERROR(__xludf.DUMMYFUNCTION("""COMPUTED_VALUE"""),"Narmeen Sopyada")</f>
        <v>Narmeen Sopyada</v>
      </c>
      <c r="D2807" s="160" t="str">
        <f ca="1">IFERROR(__xludf.DUMMYFUNCTION("""COMPUTED_VALUE"""),"Sep 11, 2024")</f>
        <v>Sep 11, 2024</v>
      </c>
      <c r="E2807" s="160" t="str">
        <f ca="1">IFERROR(__xludf.DUMMYFUNCTION("""COMPUTED_VALUE"""),"Script 1")</f>
        <v>Script 1</v>
      </c>
      <c r="F2807" s="160"/>
      <c r="G2807" s="160"/>
      <c r="H2807" s="160"/>
      <c r="I2807" s="160"/>
      <c r="J2807" s="160"/>
      <c r="K2807" s="160"/>
      <c r="L2807" s="160" t="str">
        <f t="shared" ca="1" si="21"/>
        <v>Script 1</v>
      </c>
      <c r="M2807" s="161"/>
      <c r="N2807" s="150"/>
      <c r="O2807" s="150"/>
      <c r="P2807" s="150"/>
      <c r="Q2807" s="150"/>
      <c r="R2807" s="150"/>
      <c r="S2807" s="150"/>
      <c r="T2807" s="150"/>
      <c r="U2807" s="150"/>
      <c r="V2807" s="150"/>
      <c r="W2807" s="150"/>
      <c r="X2807" s="150"/>
      <c r="Y2807" s="150"/>
      <c r="Z2807" s="150"/>
      <c r="AA2807" s="150"/>
    </row>
    <row r="2808" spans="1:27" ht="12.75">
      <c r="A2808" s="150"/>
      <c r="B2808" s="158">
        <f t="shared" si="20"/>
        <v>2800</v>
      </c>
      <c r="C2808" s="159" t="str">
        <f ca="1">IFERROR(__xludf.DUMMYFUNCTION("""COMPUTED_VALUE"""),"Nor Asyikin")</f>
        <v>Nor Asyikin</v>
      </c>
      <c r="D2808" s="160" t="str">
        <f ca="1">IFERROR(__xludf.DUMMYFUNCTION("""COMPUTED_VALUE"""),"Aug 29, 2024")</f>
        <v>Aug 29, 2024</v>
      </c>
      <c r="E2808" s="160" t="str">
        <f ca="1">IFERROR(__xludf.DUMMYFUNCTION("""COMPUTED_VALUE"""),"Script 1")</f>
        <v>Script 1</v>
      </c>
      <c r="F2808" s="160"/>
      <c r="G2808" s="160"/>
      <c r="H2808" s="160"/>
      <c r="I2808" s="160"/>
      <c r="J2808" s="160"/>
      <c r="K2808" s="160"/>
      <c r="L2808" s="160" t="str">
        <f t="shared" ca="1" si="21"/>
        <v>Script 1</v>
      </c>
      <c r="M2808" s="161"/>
      <c r="N2808" s="150"/>
      <c r="O2808" s="150"/>
      <c r="P2808" s="150"/>
      <c r="Q2808" s="150"/>
      <c r="R2808" s="150"/>
      <c r="S2808" s="150"/>
      <c r="T2808" s="150"/>
      <c r="U2808" s="150"/>
      <c r="V2808" s="150"/>
      <c r="W2808" s="150"/>
      <c r="X2808" s="150"/>
      <c r="Y2808" s="150"/>
      <c r="Z2808" s="150"/>
      <c r="AA2808" s="150"/>
    </row>
    <row r="2809" spans="1:27" ht="12.75">
      <c r="A2809" s="150"/>
      <c r="B2809" s="158">
        <f t="shared" si="20"/>
        <v>2801</v>
      </c>
      <c r="C2809" s="159" t="str">
        <f ca="1">IFERROR(__xludf.DUMMYFUNCTION("""COMPUTED_VALUE"""),"Syamil Roslan")</f>
        <v>Syamil Roslan</v>
      </c>
      <c r="D2809" s="160" t="str">
        <f ca="1">IFERROR(__xludf.DUMMYFUNCTION("""COMPUTED_VALUE"""),"Aug 12, 2024")</f>
        <v>Aug 12, 2024</v>
      </c>
      <c r="E2809" s="160" t="str">
        <f ca="1">IFERROR(__xludf.DUMMYFUNCTION("""COMPUTED_VALUE"""),"Script 1")</f>
        <v>Script 1</v>
      </c>
      <c r="F2809" s="160"/>
      <c r="G2809" s="160"/>
      <c r="H2809" s="160"/>
      <c r="I2809" s="160"/>
      <c r="J2809" s="160"/>
      <c r="K2809" s="160"/>
      <c r="L2809" s="160" t="str">
        <f t="shared" ca="1" si="21"/>
        <v>Script 1</v>
      </c>
      <c r="M2809" s="161"/>
      <c r="N2809" s="150"/>
      <c r="O2809" s="150"/>
      <c r="P2809" s="150"/>
      <c r="Q2809" s="150"/>
      <c r="R2809" s="150"/>
      <c r="S2809" s="150"/>
      <c r="T2809" s="150"/>
      <c r="U2809" s="150"/>
      <c r="V2809" s="150"/>
      <c r="W2809" s="150"/>
      <c r="X2809" s="150"/>
      <c r="Y2809" s="150"/>
      <c r="Z2809" s="150"/>
      <c r="AA2809" s="150"/>
    </row>
    <row r="2810" spans="1:27" ht="12.75">
      <c r="A2810" s="150"/>
      <c r="B2810" s="158">
        <f t="shared" si="20"/>
        <v>2802</v>
      </c>
      <c r="C2810" s="159" t="str">
        <f ca="1">IFERROR(__xludf.DUMMYFUNCTION("""COMPUTED_VALUE"""),"Sarah Shuhaibul")</f>
        <v>Sarah Shuhaibul</v>
      </c>
      <c r="D2810" s="160" t="str">
        <f ca="1">IFERROR(__xludf.DUMMYFUNCTION("""COMPUTED_VALUE"""),"Aug 6, 2024")</f>
        <v>Aug 6, 2024</v>
      </c>
      <c r="E2810" s="160" t="str">
        <f ca="1">IFERROR(__xludf.DUMMYFUNCTION("""COMPUTED_VALUE"""),"Script 1")</f>
        <v>Script 1</v>
      </c>
      <c r="F2810" s="160"/>
      <c r="G2810" s="160"/>
      <c r="H2810" s="160"/>
      <c r="I2810" s="160"/>
      <c r="J2810" s="160"/>
      <c r="K2810" s="160"/>
      <c r="L2810" s="160" t="str">
        <f t="shared" ca="1" si="21"/>
        <v>Script 1</v>
      </c>
      <c r="M2810" s="161"/>
      <c r="N2810" s="150"/>
      <c r="O2810" s="150"/>
      <c r="P2810" s="150"/>
      <c r="Q2810" s="150"/>
      <c r="R2810" s="150"/>
      <c r="S2810" s="150"/>
      <c r="T2810" s="150"/>
      <c r="U2810" s="150"/>
      <c r="V2810" s="150"/>
      <c r="W2810" s="150"/>
      <c r="X2810" s="150"/>
      <c r="Y2810" s="150"/>
      <c r="Z2810" s="150"/>
      <c r="AA2810" s="150"/>
    </row>
    <row r="2811" spans="1:27" ht="12.75">
      <c r="A2811" s="150"/>
      <c r="B2811" s="158">
        <f t="shared" si="20"/>
        <v>2803</v>
      </c>
      <c r="C2811" s="159" t="str">
        <f ca="1">IFERROR(__xludf.DUMMYFUNCTION("""COMPUTED_VALUE"""),"Muhammad Afiq Syabil Nawawi")</f>
        <v>Muhammad Afiq Syabil Nawawi</v>
      </c>
      <c r="D2811" s="160" t="str">
        <f ca="1">IFERROR(__xludf.DUMMYFUNCTION("""COMPUTED_VALUE"""),"Aug 1, 2024")</f>
        <v>Aug 1, 2024</v>
      </c>
      <c r="E2811" s="160" t="str">
        <f ca="1">IFERROR(__xludf.DUMMYFUNCTION("""COMPUTED_VALUE"""),"Script 1")</f>
        <v>Script 1</v>
      </c>
      <c r="F2811" s="160"/>
      <c r="G2811" s="160"/>
      <c r="H2811" s="160"/>
      <c r="I2811" s="160"/>
      <c r="J2811" s="160"/>
      <c r="K2811" s="160"/>
      <c r="L2811" s="160" t="str">
        <f t="shared" ca="1" si="21"/>
        <v>Script 1</v>
      </c>
      <c r="M2811" s="161"/>
      <c r="N2811" s="150"/>
      <c r="O2811" s="150"/>
      <c r="P2811" s="150"/>
      <c r="Q2811" s="150"/>
      <c r="R2811" s="150"/>
      <c r="S2811" s="150"/>
      <c r="T2811" s="150"/>
      <c r="U2811" s="150"/>
      <c r="V2811" s="150"/>
      <c r="W2811" s="150"/>
      <c r="X2811" s="150"/>
      <c r="Y2811" s="150"/>
      <c r="Z2811" s="150"/>
      <c r="AA2811" s="150"/>
    </row>
    <row r="2812" spans="1:27" ht="12.75">
      <c r="A2812" s="150"/>
      <c r="B2812" s="158">
        <f t="shared" si="20"/>
        <v>2804</v>
      </c>
      <c r="C2812" s="159" t="str">
        <f ca="1">IFERROR(__xludf.DUMMYFUNCTION("""COMPUTED_VALUE"""),"Nabilah Kamal")</f>
        <v>Nabilah Kamal</v>
      </c>
      <c r="D2812" s="160" t="str">
        <f ca="1">IFERROR(__xludf.DUMMYFUNCTION("""COMPUTED_VALUE"""),"Jul 26, 2024")</f>
        <v>Jul 26, 2024</v>
      </c>
      <c r="E2812" s="160" t="str">
        <f ca="1">IFERROR(__xludf.DUMMYFUNCTION("""COMPUTED_VALUE"""),"Script 1")</f>
        <v>Script 1</v>
      </c>
      <c r="F2812" s="160"/>
      <c r="G2812" s="160"/>
      <c r="H2812" s="160"/>
      <c r="I2812" s="160"/>
      <c r="J2812" s="160"/>
      <c r="K2812" s="160"/>
      <c r="L2812" s="160" t="str">
        <f t="shared" ca="1" si="21"/>
        <v>Script 1</v>
      </c>
      <c r="M2812" s="161"/>
      <c r="N2812" s="150"/>
      <c r="O2812" s="150"/>
      <c r="P2812" s="150"/>
      <c r="Q2812" s="150"/>
      <c r="R2812" s="150"/>
      <c r="S2812" s="150"/>
      <c r="T2812" s="150"/>
      <c r="U2812" s="150"/>
      <c r="V2812" s="150"/>
      <c r="W2812" s="150"/>
      <c r="X2812" s="150"/>
      <c r="Y2812" s="150"/>
      <c r="Z2812" s="150"/>
      <c r="AA2812" s="150"/>
    </row>
    <row r="2813" spans="1:27" ht="12.75">
      <c r="A2813" s="150"/>
      <c r="B2813" s="162">
        <f t="shared" si="20"/>
        <v>2805</v>
      </c>
      <c r="C2813" s="163" t="str">
        <f ca="1">IFERROR(__xludf.DUMMYFUNCTION("""COMPUTED_VALUE"""),"Nur Ainaa Jafri")</f>
        <v>Nur Ainaa Jafri</v>
      </c>
      <c r="D2813" s="164" t="str">
        <f ca="1">IFERROR(__xludf.DUMMYFUNCTION("""COMPUTED_VALUE"""),"Jul 23, 2024")</f>
        <v>Jul 23, 2024</v>
      </c>
      <c r="E2813" s="164" t="str">
        <f ca="1">IFERROR(__xludf.DUMMYFUNCTION("""COMPUTED_VALUE"""),"Script 1")</f>
        <v>Script 1</v>
      </c>
      <c r="F2813" s="164"/>
      <c r="G2813" s="164"/>
      <c r="H2813" s="164"/>
      <c r="I2813" s="164"/>
      <c r="J2813" s="164"/>
      <c r="K2813" s="164"/>
      <c r="L2813" s="160" t="str">
        <f t="shared" ca="1" si="21"/>
        <v>Script 1</v>
      </c>
      <c r="M2813" s="165"/>
      <c r="N2813" s="150"/>
      <c r="O2813" s="150"/>
      <c r="P2813" s="150"/>
      <c r="Q2813" s="150"/>
      <c r="R2813" s="150"/>
      <c r="S2813" s="150"/>
      <c r="T2813" s="150"/>
      <c r="U2813" s="150"/>
      <c r="V2813" s="150"/>
      <c r="W2813" s="150"/>
      <c r="X2813" s="150"/>
      <c r="Y2813" s="150"/>
      <c r="Z2813" s="150"/>
      <c r="AA2813" s="150"/>
    </row>
    <row r="2814" spans="1:27" ht="12.75">
      <c r="A2814" s="150"/>
      <c r="B2814" s="150"/>
      <c r="C2814" s="151"/>
      <c r="D2814" s="150"/>
      <c r="E2814" s="150"/>
      <c r="F2814" s="150"/>
      <c r="G2814" s="150"/>
      <c r="H2814" s="150"/>
      <c r="I2814" s="150"/>
      <c r="J2814" s="150"/>
      <c r="K2814" s="150"/>
      <c r="L2814" s="150"/>
      <c r="M2814" s="152"/>
      <c r="N2814" s="150"/>
      <c r="O2814" s="150"/>
      <c r="P2814" s="150"/>
      <c r="Q2814" s="150"/>
      <c r="R2814" s="150"/>
      <c r="S2814" s="150"/>
      <c r="T2814" s="150"/>
      <c r="U2814" s="150"/>
      <c r="V2814" s="150"/>
      <c r="W2814" s="150"/>
      <c r="X2814" s="150"/>
      <c r="Y2814" s="150"/>
      <c r="Z2814" s="150"/>
      <c r="AA2814" s="150"/>
    </row>
    <row r="2815" spans="1:27" ht="12.75">
      <c r="A2815" s="150"/>
      <c r="B2815" s="150"/>
      <c r="C2815" s="151"/>
      <c r="D2815" s="150"/>
      <c r="E2815" s="150"/>
      <c r="F2815" s="150"/>
      <c r="G2815" s="150"/>
      <c r="H2815" s="150"/>
      <c r="I2815" s="150"/>
      <c r="J2815" s="150"/>
      <c r="K2815" s="150"/>
      <c r="L2815" s="150"/>
      <c r="M2815" s="152"/>
      <c r="N2815" s="150"/>
      <c r="O2815" s="150"/>
      <c r="P2815" s="150"/>
      <c r="Q2815" s="150"/>
      <c r="R2815" s="150"/>
      <c r="S2815" s="150"/>
      <c r="T2815" s="150"/>
      <c r="U2815" s="150"/>
      <c r="V2815" s="150"/>
      <c r="W2815" s="150"/>
      <c r="X2815" s="150"/>
      <c r="Y2815" s="150"/>
      <c r="Z2815" s="150"/>
      <c r="AA2815" s="150"/>
    </row>
    <row r="2816" spans="1:27" ht="12.75">
      <c r="A2816" s="150"/>
      <c r="B2816" s="150"/>
      <c r="C2816" s="151"/>
      <c r="D2816" s="150"/>
      <c r="E2816" s="150"/>
      <c r="F2816" s="150"/>
      <c r="G2816" s="150"/>
      <c r="H2816" s="150"/>
      <c r="I2816" s="150"/>
      <c r="J2816" s="150"/>
      <c r="K2816" s="150"/>
      <c r="L2816" s="150"/>
      <c r="M2816" s="152"/>
      <c r="N2816" s="150"/>
      <c r="O2816" s="150"/>
      <c r="P2816" s="150"/>
      <c r="Q2816" s="150"/>
      <c r="R2816" s="150"/>
      <c r="S2816" s="150"/>
      <c r="T2816" s="150"/>
      <c r="U2816" s="150"/>
      <c r="V2816" s="150"/>
      <c r="W2816" s="150"/>
      <c r="X2816" s="150"/>
      <c r="Y2816" s="150"/>
      <c r="Z2816" s="150"/>
      <c r="AA2816" s="150"/>
    </row>
    <row r="2817" spans="1:27" ht="12.75">
      <c r="A2817" s="150"/>
      <c r="B2817" s="150"/>
      <c r="C2817" s="151"/>
      <c r="D2817" s="150"/>
      <c r="E2817" s="150"/>
      <c r="F2817" s="150"/>
      <c r="G2817" s="150"/>
      <c r="H2817" s="150"/>
      <c r="I2817" s="150"/>
      <c r="J2817" s="150"/>
      <c r="K2817" s="150"/>
      <c r="L2817" s="150"/>
      <c r="M2817" s="152"/>
      <c r="N2817" s="150"/>
      <c r="O2817" s="150"/>
      <c r="P2817" s="150"/>
      <c r="Q2817" s="150"/>
      <c r="R2817" s="150"/>
      <c r="S2817" s="150"/>
      <c r="T2817" s="150"/>
      <c r="U2817" s="150"/>
      <c r="V2817" s="150"/>
      <c r="W2817" s="150"/>
      <c r="X2817" s="150"/>
      <c r="Y2817" s="150"/>
      <c r="Z2817" s="150"/>
      <c r="AA2817" s="150"/>
    </row>
    <row r="2818" spans="1:27" ht="12.75">
      <c r="A2818" s="150"/>
      <c r="B2818" s="150"/>
      <c r="C2818" s="151"/>
      <c r="D2818" s="150"/>
      <c r="E2818" s="150"/>
      <c r="F2818" s="150"/>
      <c r="G2818" s="150"/>
      <c r="H2818" s="150"/>
      <c r="I2818" s="150"/>
      <c r="J2818" s="150"/>
      <c r="K2818" s="150"/>
      <c r="L2818" s="150"/>
      <c r="M2818" s="152"/>
      <c r="N2818" s="150"/>
      <c r="O2818" s="150"/>
      <c r="P2818" s="150"/>
      <c r="Q2818" s="150"/>
      <c r="R2818" s="150"/>
      <c r="S2818" s="150"/>
      <c r="T2818" s="150"/>
      <c r="U2818" s="150"/>
      <c r="V2818" s="150"/>
      <c r="W2818" s="150"/>
      <c r="X2818" s="150"/>
      <c r="Y2818" s="150"/>
      <c r="Z2818" s="150"/>
      <c r="AA2818" s="150"/>
    </row>
    <row r="2819" spans="1:27" ht="12.75">
      <c r="A2819" s="150"/>
      <c r="B2819" s="150"/>
      <c r="C2819" s="151"/>
      <c r="D2819" s="150"/>
      <c r="E2819" s="150"/>
      <c r="F2819" s="150"/>
      <c r="G2819" s="150"/>
      <c r="H2819" s="150"/>
      <c r="I2819" s="150"/>
      <c r="J2819" s="150"/>
      <c r="K2819" s="150"/>
      <c r="L2819" s="150"/>
      <c r="M2819" s="152"/>
      <c r="N2819" s="150"/>
      <c r="O2819" s="150"/>
      <c r="P2819" s="150"/>
      <c r="Q2819" s="150"/>
      <c r="R2819" s="150"/>
      <c r="S2819" s="150"/>
      <c r="T2819" s="150"/>
      <c r="U2819" s="150"/>
      <c r="V2819" s="150"/>
      <c r="W2819" s="150"/>
      <c r="X2819" s="150"/>
      <c r="Y2819" s="150"/>
      <c r="Z2819" s="150"/>
      <c r="AA2819" s="150"/>
    </row>
    <row r="2820" spans="1:27" ht="12.75">
      <c r="A2820" s="150"/>
      <c r="B2820" s="150"/>
      <c r="C2820" s="151"/>
      <c r="D2820" s="150"/>
      <c r="E2820" s="150"/>
      <c r="F2820" s="150"/>
      <c r="G2820" s="150"/>
      <c r="H2820" s="150"/>
      <c r="I2820" s="150"/>
      <c r="J2820" s="150"/>
      <c r="K2820" s="150"/>
      <c r="L2820" s="150"/>
      <c r="M2820" s="152"/>
      <c r="N2820" s="150"/>
      <c r="O2820" s="150"/>
      <c r="P2820" s="150"/>
      <c r="Q2820" s="150"/>
      <c r="R2820" s="150"/>
      <c r="S2820" s="150"/>
      <c r="T2820" s="150"/>
      <c r="U2820" s="150"/>
      <c r="V2820" s="150"/>
      <c r="W2820" s="150"/>
      <c r="X2820" s="150"/>
      <c r="Y2820" s="150"/>
      <c r="Z2820" s="150"/>
      <c r="AA2820" s="150"/>
    </row>
    <row r="2821" spans="1:27" ht="12.75">
      <c r="A2821" s="150"/>
      <c r="B2821" s="150"/>
      <c r="C2821" s="151"/>
      <c r="D2821" s="150"/>
      <c r="E2821" s="150"/>
      <c r="F2821" s="150"/>
      <c r="G2821" s="150"/>
      <c r="H2821" s="150"/>
      <c r="I2821" s="150"/>
      <c r="J2821" s="150"/>
      <c r="K2821" s="150"/>
      <c r="L2821" s="150"/>
      <c r="M2821" s="152"/>
      <c r="N2821" s="150"/>
      <c r="O2821" s="150"/>
      <c r="P2821" s="150"/>
      <c r="Q2821" s="150"/>
      <c r="R2821" s="150"/>
      <c r="S2821" s="150"/>
      <c r="T2821" s="150"/>
      <c r="U2821" s="150"/>
      <c r="V2821" s="150"/>
      <c r="W2821" s="150"/>
      <c r="X2821" s="150"/>
      <c r="Y2821" s="150"/>
      <c r="Z2821" s="150"/>
      <c r="AA2821" s="150"/>
    </row>
    <row r="2822" spans="1:27" ht="12.75">
      <c r="A2822" s="150"/>
      <c r="B2822" s="150"/>
      <c r="C2822" s="151"/>
      <c r="D2822" s="150"/>
      <c r="E2822" s="150"/>
      <c r="F2822" s="150"/>
      <c r="G2822" s="150"/>
      <c r="H2822" s="150"/>
      <c r="I2822" s="150"/>
      <c r="J2822" s="150"/>
      <c r="K2822" s="150"/>
      <c r="L2822" s="150"/>
      <c r="M2822" s="152"/>
      <c r="N2822" s="150"/>
      <c r="O2822" s="150"/>
      <c r="P2822" s="150"/>
      <c r="Q2822" s="150"/>
      <c r="R2822" s="150"/>
      <c r="S2822" s="150"/>
      <c r="T2822" s="150"/>
      <c r="U2822" s="150"/>
      <c r="V2822" s="150"/>
      <c r="W2822" s="150"/>
      <c r="X2822" s="150"/>
      <c r="Y2822" s="150"/>
      <c r="Z2822" s="150"/>
      <c r="AA2822" s="150"/>
    </row>
    <row r="2823" spans="1:27" ht="12.75">
      <c r="A2823" s="150"/>
      <c r="B2823" s="150"/>
      <c r="C2823" s="151"/>
      <c r="D2823" s="150"/>
      <c r="E2823" s="150"/>
      <c r="F2823" s="150"/>
      <c r="G2823" s="150"/>
      <c r="H2823" s="150"/>
      <c r="I2823" s="150"/>
      <c r="J2823" s="150"/>
      <c r="K2823" s="150"/>
      <c r="L2823" s="150"/>
      <c r="M2823" s="152"/>
      <c r="N2823" s="150"/>
      <c r="O2823" s="150"/>
      <c r="P2823" s="150"/>
      <c r="Q2823" s="150"/>
      <c r="R2823" s="150"/>
      <c r="S2823" s="150"/>
      <c r="T2823" s="150"/>
      <c r="U2823" s="150"/>
      <c r="V2823" s="150"/>
      <c r="W2823" s="150"/>
      <c r="X2823" s="150"/>
      <c r="Y2823" s="150"/>
      <c r="Z2823" s="150"/>
      <c r="AA2823" s="150"/>
    </row>
    <row r="2824" spans="1:27" ht="12.75">
      <c r="A2824" s="150"/>
      <c r="B2824" s="150"/>
      <c r="C2824" s="151"/>
      <c r="D2824" s="150"/>
      <c r="E2824" s="150"/>
      <c r="F2824" s="150"/>
      <c r="G2824" s="150"/>
      <c r="H2824" s="150"/>
      <c r="I2824" s="150"/>
      <c r="J2824" s="150"/>
      <c r="K2824" s="150"/>
      <c r="L2824" s="150"/>
      <c r="M2824" s="152"/>
      <c r="N2824" s="150"/>
      <c r="O2824" s="150"/>
      <c r="P2824" s="150"/>
      <c r="Q2824" s="150"/>
      <c r="R2824" s="150"/>
      <c r="S2824" s="150"/>
      <c r="T2824" s="150"/>
      <c r="U2824" s="150"/>
      <c r="V2824" s="150"/>
      <c r="W2824" s="150"/>
      <c r="X2824" s="150"/>
      <c r="Y2824" s="150"/>
      <c r="Z2824" s="150"/>
      <c r="AA2824" s="150"/>
    </row>
    <row r="2825" spans="1:27" ht="12.75">
      <c r="A2825" s="150"/>
      <c r="B2825" s="150"/>
      <c r="C2825" s="151"/>
      <c r="D2825" s="150"/>
      <c r="E2825" s="150"/>
      <c r="F2825" s="150"/>
      <c r="G2825" s="150"/>
      <c r="H2825" s="150"/>
      <c r="I2825" s="150"/>
      <c r="J2825" s="150"/>
      <c r="K2825" s="150"/>
      <c r="L2825" s="150"/>
      <c r="M2825" s="152"/>
      <c r="N2825" s="150"/>
      <c r="O2825" s="150"/>
      <c r="P2825" s="150"/>
      <c r="Q2825" s="150"/>
      <c r="R2825" s="150"/>
      <c r="S2825" s="150"/>
      <c r="T2825" s="150"/>
      <c r="U2825" s="150"/>
      <c r="V2825" s="150"/>
      <c r="W2825" s="150"/>
      <c r="X2825" s="150"/>
      <c r="Y2825" s="150"/>
      <c r="Z2825" s="150"/>
      <c r="AA2825" s="150"/>
    </row>
    <row r="2826" spans="1:27" ht="12.75">
      <c r="A2826" s="150"/>
      <c r="B2826" s="150"/>
      <c r="C2826" s="151"/>
      <c r="D2826" s="150"/>
      <c r="E2826" s="150"/>
      <c r="F2826" s="150"/>
      <c r="G2826" s="150"/>
      <c r="H2826" s="150"/>
      <c r="I2826" s="150"/>
      <c r="J2826" s="150"/>
      <c r="K2826" s="150"/>
      <c r="L2826" s="150"/>
      <c r="M2826" s="152"/>
      <c r="N2826" s="150"/>
      <c r="O2826" s="150"/>
      <c r="P2826" s="150"/>
      <c r="Q2826" s="150"/>
      <c r="R2826" s="150"/>
      <c r="S2826" s="150"/>
      <c r="T2826" s="150"/>
      <c r="U2826" s="150"/>
      <c r="V2826" s="150"/>
      <c r="W2826" s="150"/>
      <c r="X2826" s="150"/>
      <c r="Y2826" s="150"/>
      <c r="Z2826" s="150"/>
      <c r="AA2826" s="150"/>
    </row>
    <row r="2827" spans="1:27" ht="12.75">
      <c r="A2827" s="150"/>
      <c r="B2827" s="150"/>
      <c r="C2827" s="151"/>
      <c r="D2827" s="150"/>
      <c r="E2827" s="150"/>
      <c r="F2827" s="150"/>
      <c r="G2827" s="150"/>
      <c r="H2827" s="150"/>
      <c r="I2827" s="150"/>
      <c r="J2827" s="150"/>
      <c r="K2827" s="150"/>
      <c r="L2827" s="150"/>
      <c r="M2827" s="152"/>
      <c r="N2827" s="150"/>
      <c r="O2827" s="150"/>
      <c r="P2827" s="150"/>
      <c r="Q2827" s="150"/>
      <c r="R2827" s="150"/>
      <c r="S2827" s="150"/>
      <c r="T2827" s="150"/>
      <c r="U2827" s="150"/>
      <c r="V2827" s="150"/>
      <c r="W2827" s="150"/>
      <c r="X2827" s="150"/>
      <c r="Y2827" s="150"/>
      <c r="Z2827" s="150"/>
      <c r="AA2827" s="150"/>
    </row>
    <row r="2828" spans="1:27" ht="12.75">
      <c r="A2828" s="150"/>
      <c r="B2828" s="150"/>
      <c r="C2828" s="151"/>
      <c r="D2828" s="150"/>
      <c r="E2828" s="150"/>
      <c r="F2828" s="150"/>
      <c r="G2828" s="150"/>
      <c r="H2828" s="150"/>
      <c r="I2828" s="150"/>
      <c r="J2828" s="150"/>
      <c r="K2828" s="150"/>
      <c r="L2828" s="150"/>
      <c r="M2828" s="152"/>
      <c r="N2828" s="150"/>
      <c r="O2828" s="150"/>
      <c r="P2828" s="150"/>
      <c r="Q2828" s="150"/>
      <c r="R2828" s="150"/>
      <c r="S2828" s="150"/>
      <c r="T2828" s="150"/>
      <c r="U2828" s="150"/>
      <c r="V2828" s="150"/>
      <c r="W2828" s="150"/>
      <c r="X2828" s="150"/>
      <c r="Y2828" s="150"/>
      <c r="Z2828" s="150"/>
      <c r="AA2828" s="150"/>
    </row>
    <row r="2829" spans="1:27" ht="12.75">
      <c r="A2829" s="150"/>
      <c r="B2829" s="150"/>
      <c r="C2829" s="151"/>
      <c r="D2829" s="150"/>
      <c r="E2829" s="150"/>
      <c r="F2829" s="150"/>
      <c r="G2829" s="150"/>
      <c r="H2829" s="150"/>
      <c r="I2829" s="150"/>
      <c r="J2829" s="150"/>
      <c r="K2829" s="150"/>
      <c r="L2829" s="150"/>
      <c r="M2829" s="152"/>
      <c r="N2829" s="150"/>
      <c r="O2829" s="150"/>
      <c r="P2829" s="150"/>
      <c r="Q2829" s="150"/>
      <c r="R2829" s="150"/>
      <c r="S2829" s="150"/>
      <c r="T2829" s="150"/>
      <c r="U2829" s="150"/>
      <c r="V2829" s="150"/>
      <c r="W2829" s="150"/>
      <c r="X2829" s="150"/>
      <c r="Y2829" s="150"/>
      <c r="Z2829" s="150"/>
      <c r="AA2829" s="150"/>
    </row>
    <row r="2830" spans="1:27" ht="12.75">
      <c r="A2830" s="150"/>
      <c r="B2830" s="150"/>
      <c r="C2830" s="151"/>
      <c r="D2830" s="150"/>
      <c r="E2830" s="150"/>
      <c r="F2830" s="150"/>
      <c r="G2830" s="150"/>
      <c r="H2830" s="150"/>
      <c r="I2830" s="150"/>
      <c r="J2830" s="150"/>
      <c r="K2830" s="150"/>
      <c r="L2830" s="150"/>
      <c r="M2830" s="152"/>
      <c r="N2830" s="150"/>
      <c r="O2830" s="150"/>
      <c r="P2830" s="150"/>
      <c r="Q2830" s="150"/>
      <c r="R2830" s="150"/>
      <c r="S2830" s="150"/>
      <c r="T2830" s="150"/>
      <c r="U2830" s="150"/>
      <c r="V2830" s="150"/>
      <c r="W2830" s="150"/>
      <c r="X2830" s="150"/>
      <c r="Y2830" s="150"/>
      <c r="Z2830" s="150"/>
      <c r="AA2830" s="150"/>
    </row>
    <row r="2831" spans="1:27" ht="12.75">
      <c r="A2831" s="150"/>
      <c r="B2831" s="150"/>
      <c r="C2831" s="151"/>
      <c r="D2831" s="150"/>
      <c r="E2831" s="150"/>
      <c r="F2831" s="150"/>
      <c r="G2831" s="150"/>
      <c r="H2831" s="150"/>
      <c r="I2831" s="150"/>
      <c r="J2831" s="150"/>
      <c r="K2831" s="150"/>
      <c r="L2831" s="150"/>
      <c r="M2831" s="152"/>
      <c r="N2831" s="150"/>
      <c r="O2831" s="150"/>
      <c r="P2831" s="150"/>
      <c r="Q2831" s="150"/>
      <c r="R2831" s="150"/>
      <c r="S2831" s="150"/>
      <c r="T2831" s="150"/>
      <c r="U2831" s="150"/>
      <c r="V2831" s="150"/>
      <c r="W2831" s="150"/>
      <c r="X2831" s="150"/>
      <c r="Y2831" s="150"/>
      <c r="Z2831" s="150"/>
      <c r="AA2831" s="150"/>
    </row>
    <row r="2832" spans="1:27" ht="12.75">
      <c r="A2832" s="150"/>
      <c r="B2832" s="150"/>
      <c r="C2832" s="151"/>
      <c r="D2832" s="150"/>
      <c r="E2832" s="150"/>
      <c r="F2832" s="150"/>
      <c r="G2832" s="150"/>
      <c r="H2832" s="150"/>
      <c r="I2832" s="150"/>
      <c r="J2832" s="150"/>
      <c r="K2832" s="150"/>
      <c r="L2832" s="150"/>
      <c r="M2832" s="152"/>
      <c r="N2832" s="150"/>
      <c r="O2832" s="150"/>
      <c r="P2832" s="150"/>
      <c r="Q2832" s="150"/>
      <c r="R2832" s="150"/>
      <c r="S2832" s="150"/>
      <c r="T2832" s="150"/>
      <c r="U2832" s="150"/>
      <c r="V2832" s="150"/>
      <c r="W2832" s="150"/>
      <c r="X2832" s="150"/>
      <c r="Y2832" s="150"/>
      <c r="Z2832" s="150"/>
      <c r="AA2832" s="150"/>
    </row>
    <row r="2833" spans="1:27" ht="12.75">
      <c r="A2833" s="150"/>
      <c r="B2833" s="150"/>
      <c r="C2833" s="151"/>
      <c r="D2833" s="150"/>
      <c r="E2833" s="150"/>
      <c r="F2833" s="150"/>
      <c r="G2833" s="150"/>
      <c r="H2833" s="150"/>
      <c r="I2833" s="150"/>
      <c r="J2833" s="150"/>
      <c r="K2833" s="150"/>
      <c r="L2833" s="150"/>
      <c r="M2833" s="152"/>
      <c r="N2833" s="150"/>
      <c r="O2833" s="150"/>
      <c r="P2833" s="150"/>
      <c r="Q2833" s="150"/>
      <c r="R2833" s="150"/>
      <c r="S2833" s="150"/>
      <c r="T2833" s="150"/>
      <c r="U2833" s="150"/>
      <c r="V2833" s="150"/>
      <c r="W2833" s="150"/>
      <c r="X2833" s="150"/>
      <c r="Y2833" s="150"/>
      <c r="Z2833" s="150"/>
      <c r="AA2833" s="150"/>
    </row>
    <row r="2834" spans="1:27" ht="12.75">
      <c r="A2834" s="150"/>
      <c r="B2834" s="150"/>
      <c r="C2834" s="151"/>
      <c r="D2834" s="150"/>
      <c r="E2834" s="150"/>
      <c r="F2834" s="150"/>
      <c r="G2834" s="150"/>
      <c r="H2834" s="150"/>
      <c r="I2834" s="150"/>
      <c r="J2834" s="150"/>
      <c r="K2834" s="150"/>
      <c r="L2834" s="150"/>
      <c r="M2834" s="152"/>
      <c r="N2834" s="150"/>
      <c r="O2834" s="150"/>
      <c r="P2834" s="150"/>
      <c r="Q2834" s="150"/>
      <c r="R2834" s="150"/>
      <c r="S2834" s="150"/>
      <c r="T2834" s="150"/>
      <c r="U2834" s="150"/>
      <c r="V2834" s="150"/>
      <c r="W2834" s="150"/>
      <c r="X2834" s="150"/>
      <c r="Y2834" s="150"/>
      <c r="Z2834" s="150"/>
      <c r="AA2834" s="150"/>
    </row>
    <row r="2835" spans="1:27" ht="12.75">
      <c r="A2835" s="150"/>
      <c r="B2835" s="150"/>
      <c r="C2835" s="151"/>
      <c r="D2835" s="150"/>
      <c r="E2835" s="150"/>
      <c r="F2835" s="150"/>
      <c r="G2835" s="150"/>
      <c r="H2835" s="150"/>
      <c r="I2835" s="150"/>
      <c r="J2835" s="150"/>
      <c r="K2835" s="150"/>
      <c r="L2835" s="150"/>
      <c r="M2835" s="152"/>
      <c r="N2835" s="150"/>
      <c r="O2835" s="150"/>
      <c r="P2835" s="150"/>
      <c r="Q2835" s="150"/>
      <c r="R2835" s="150"/>
      <c r="S2835" s="150"/>
      <c r="T2835" s="150"/>
      <c r="U2835" s="150"/>
      <c r="V2835" s="150"/>
      <c r="W2835" s="150"/>
      <c r="X2835" s="150"/>
      <c r="Y2835" s="150"/>
      <c r="Z2835" s="150"/>
      <c r="AA2835" s="150"/>
    </row>
    <row r="2836" spans="1:27" ht="12.75">
      <c r="A2836" s="150"/>
      <c r="B2836" s="150"/>
      <c r="C2836" s="151"/>
      <c r="D2836" s="150"/>
      <c r="E2836" s="150"/>
      <c r="F2836" s="150"/>
      <c r="G2836" s="150"/>
      <c r="H2836" s="150"/>
      <c r="I2836" s="150"/>
      <c r="J2836" s="150"/>
      <c r="K2836" s="150"/>
      <c r="L2836" s="150"/>
      <c r="M2836" s="152"/>
      <c r="N2836" s="150"/>
      <c r="O2836" s="150"/>
      <c r="P2836" s="150"/>
      <c r="Q2836" s="150"/>
      <c r="R2836" s="150"/>
      <c r="S2836" s="150"/>
      <c r="T2836" s="150"/>
      <c r="U2836" s="150"/>
      <c r="V2836" s="150"/>
      <c r="W2836" s="150"/>
      <c r="X2836" s="150"/>
      <c r="Y2836" s="150"/>
      <c r="Z2836" s="150"/>
      <c r="AA2836" s="150"/>
    </row>
    <row r="2837" spans="1:27" ht="12.75">
      <c r="A2837" s="150"/>
      <c r="B2837" s="150"/>
      <c r="C2837" s="151"/>
      <c r="D2837" s="150"/>
      <c r="E2837" s="150"/>
      <c r="F2837" s="150"/>
      <c r="G2837" s="150"/>
      <c r="H2837" s="150"/>
      <c r="I2837" s="150"/>
      <c r="J2837" s="150"/>
      <c r="K2837" s="150"/>
      <c r="L2837" s="150"/>
      <c r="M2837" s="152"/>
      <c r="N2837" s="150"/>
      <c r="O2837" s="150"/>
      <c r="P2837" s="150"/>
      <c r="Q2837" s="150"/>
      <c r="R2837" s="150"/>
      <c r="S2837" s="150"/>
      <c r="T2837" s="150"/>
      <c r="U2837" s="150"/>
      <c r="V2837" s="150"/>
      <c r="W2837" s="150"/>
      <c r="X2837" s="150"/>
      <c r="Y2837" s="150"/>
      <c r="Z2837" s="150"/>
      <c r="AA2837" s="150"/>
    </row>
    <row r="2838" spans="1:27" ht="12.75">
      <c r="A2838" s="150"/>
      <c r="B2838" s="150"/>
      <c r="C2838" s="151"/>
      <c r="D2838" s="150"/>
      <c r="E2838" s="150"/>
      <c r="F2838" s="150"/>
      <c r="G2838" s="150"/>
      <c r="H2838" s="150"/>
      <c r="I2838" s="150"/>
      <c r="J2838" s="150"/>
      <c r="K2838" s="150"/>
      <c r="L2838" s="150"/>
      <c r="M2838" s="152"/>
      <c r="N2838" s="150"/>
      <c r="O2838" s="150"/>
      <c r="P2838" s="150"/>
      <c r="Q2838" s="150"/>
      <c r="R2838" s="150"/>
      <c r="S2838" s="150"/>
      <c r="T2838" s="150"/>
      <c r="U2838" s="150"/>
      <c r="V2838" s="150"/>
      <c r="W2838" s="150"/>
      <c r="X2838" s="150"/>
      <c r="Y2838" s="150"/>
      <c r="Z2838" s="150"/>
      <c r="AA2838" s="150"/>
    </row>
    <row r="2839" spans="1:27" ht="12.75">
      <c r="A2839" s="150"/>
      <c r="B2839" s="150"/>
      <c r="C2839" s="151"/>
      <c r="D2839" s="150"/>
      <c r="E2839" s="150"/>
      <c r="F2839" s="150"/>
      <c r="G2839" s="150"/>
      <c r="H2839" s="150"/>
      <c r="I2839" s="150"/>
      <c r="J2839" s="150"/>
      <c r="K2839" s="150"/>
      <c r="L2839" s="150"/>
      <c r="M2839" s="152"/>
      <c r="N2839" s="150"/>
      <c r="O2839" s="150"/>
      <c r="P2839" s="150"/>
      <c r="Q2839" s="150"/>
      <c r="R2839" s="150"/>
      <c r="S2839" s="150"/>
      <c r="T2839" s="150"/>
      <c r="U2839" s="150"/>
      <c r="V2839" s="150"/>
      <c r="W2839" s="150"/>
      <c r="X2839" s="150"/>
      <c r="Y2839" s="150"/>
      <c r="Z2839" s="150"/>
      <c r="AA2839" s="150"/>
    </row>
    <row r="2840" spans="1:27" ht="12.75">
      <c r="A2840" s="150"/>
      <c r="B2840" s="150"/>
      <c r="C2840" s="151"/>
      <c r="D2840" s="150"/>
      <c r="E2840" s="150"/>
      <c r="F2840" s="150"/>
      <c r="G2840" s="150"/>
      <c r="H2840" s="150"/>
      <c r="I2840" s="150"/>
      <c r="J2840" s="150"/>
      <c r="K2840" s="150"/>
      <c r="L2840" s="150"/>
      <c r="M2840" s="152"/>
      <c r="N2840" s="150"/>
      <c r="O2840" s="150"/>
      <c r="P2840" s="150"/>
      <c r="Q2840" s="150"/>
      <c r="R2840" s="150"/>
      <c r="S2840" s="150"/>
      <c r="T2840" s="150"/>
      <c r="U2840" s="150"/>
      <c r="V2840" s="150"/>
      <c r="W2840" s="150"/>
      <c r="X2840" s="150"/>
      <c r="Y2840" s="150"/>
      <c r="Z2840" s="150"/>
      <c r="AA2840" s="150"/>
    </row>
    <row r="2841" spans="1:27" ht="12.75">
      <c r="A2841" s="150"/>
      <c r="B2841" s="150"/>
      <c r="C2841" s="151"/>
      <c r="D2841" s="150"/>
      <c r="E2841" s="150"/>
      <c r="F2841" s="150"/>
      <c r="G2841" s="150"/>
      <c r="H2841" s="150"/>
      <c r="I2841" s="150"/>
      <c r="J2841" s="150"/>
      <c r="K2841" s="150"/>
      <c r="L2841" s="150"/>
      <c r="M2841" s="152"/>
      <c r="N2841" s="150"/>
      <c r="O2841" s="150"/>
      <c r="P2841" s="150"/>
      <c r="Q2841" s="150"/>
      <c r="R2841" s="150"/>
      <c r="S2841" s="150"/>
      <c r="T2841" s="150"/>
      <c r="U2841" s="150"/>
      <c r="V2841" s="150"/>
      <c r="W2841" s="150"/>
      <c r="X2841" s="150"/>
      <c r="Y2841" s="150"/>
      <c r="Z2841" s="150"/>
      <c r="AA2841" s="150"/>
    </row>
    <row r="2842" spans="1:27" ht="12.75">
      <c r="A2842" s="150"/>
      <c r="B2842" s="150"/>
      <c r="C2842" s="151"/>
      <c r="D2842" s="150"/>
      <c r="E2842" s="150"/>
      <c r="F2842" s="150"/>
      <c r="G2842" s="150"/>
      <c r="H2842" s="150"/>
      <c r="I2842" s="150"/>
      <c r="J2842" s="150"/>
      <c r="K2842" s="150"/>
      <c r="L2842" s="150"/>
      <c r="M2842" s="152"/>
      <c r="N2842" s="150"/>
      <c r="O2842" s="150"/>
      <c r="P2842" s="150"/>
      <c r="Q2842" s="150"/>
      <c r="R2842" s="150"/>
      <c r="S2842" s="150"/>
      <c r="T2842" s="150"/>
      <c r="U2842" s="150"/>
      <c r="V2842" s="150"/>
      <c r="W2842" s="150"/>
      <c r="X2842" s="150"/>
      <c r="Y2842" s="150"/>
      <c r="Z2842" s="150"/>
      <c r="AA2842" s="150"/>
    </row>
    <row r="2843" spans="1:27" ht="12.75">
      <c r="A2843" s="150"/>
      <c r="B2843" s="150"/>
      <c r="C2843" s="151"/>
      <c r="D2843" s="150"/>
      <c r="E2843" s="150"/>
      <c r="F2843" s="150"/>
      <c r="G2843" s="150"/>
      <c r="H2843" s="150"/>
      <c r="I2843" s="150"/>
      <c r="J2843" s="150"/>
      <c r="K2843" s="150"/>
      <c r="L2843" s="150"/>
      <c r="M2843" s="152"/>
      <c r="N2843" s="150"/>
      <c r="O2843" s="150"/>
      <c r="P2843" s="150"/>
      <c r="Q2843" s="150"/>
      <c r="R2843" s="150"/>
      <c r="S2843" s="150"/>
      <c r="T2843" s="150"/>
      <c r="U2843" s="150"/>
      <c r="V2843" s="150"/>
      <c r="W2843" s="150"/>
      <c r="X2843" s="150"/>
      <c r="Y2843" s="150"/>
      <c r="Z2843" s="150"/>
      <c r="AA2843" s="150"/>
    </row>
    <row r="2844" spans="1:27" ht="12.75">
      <c r="A2844" s="150"/>
      <c r="B2844" s="150"/>
      <c r="C2844" s="151"/>
      <c r="D2844" s="150"/>
      <c r="E2844" s="150"/>
      <c r="F2844" s="150"/>
      <c r="G2844" s="150"/>
      <c r="H2844" s="150"/>
      <c r="I2844" s="150"/>
      <c r="J2844" s="150"/>
      <c r="K2844" s="150"/>
      <c r="L2844" s="150"/>
      <c r="M2844" s="152"/>
      <c r="N2844" s="150"/>
      <c r="O2844" s="150"/>
      <c r="P2844" s="150"/>
      <c r="Q2844" s="150"/>
      <c r="R2844" s="150"/>
      <c r="S2844" s="150"/>
      <c r="T2844" s="150"/>
      <c r="U2844" s="150"/>
      <c r="V2844" s="150"/>
      <c r="W2844" s="150"/>
      <c r="X2844" s="150"/>
      <c r="Y2844" s="150"/>
      <c r="Z2844" s="150"/>
      <c r="AA2844" s="150"/>
    </row>
    <row r="2845" spans="1:27" ht="12.75">
      <c r="A2845" s="150"/>
      <c r="B2845" s="150"/>
      <c r="C2845" s="151"/>
      <c r="D2845" s="150"/>
      <c r="E2845" s="150"/>
      <c r="F2845" s="150"/>
      <c r="G2845" s="150"/>
      <c r="H2845" s="150"/>
      <c r="I2845" s="150"/>
      <c r="J2845" s="150"/>
      <c r="K2845" s="150"/>
      <c r="L2845" s="150"/>
      <c r="M2845" s="152"/>
      <c r="N2845" s="150"/>
      <c r="O2845" s="150"/>
      <c r="P2845" s="150"/>
      <c r="Q2845" s="150"/>
      <c r="R2845" s="150"/>
      <c r="S2845" s="150"/>
      <c r="T2845" s="150"/>
      <c r="U2845" s="150"/>
      <c r="V2845" s="150"/>
      <c r="W2845" s="150"/>
      <c r="X2845" s="150"/>
      <c r="Y2845" s="150"/>
      <c r="Z2845" s="150"/>
      <c r="AA2845" s="150"/>
    </row>
    <row r="2846" spans="1:27" ht="12.75">
      <c r="A2846" s="150"/>
      <c r="B2846" s="150"/>
      <c r="C2846" s="151"/>
      <c r="D2846" s="150"/>
      <c r="E2846" s="150"/>
      <c r="F2846" s="150"/>
      <c r="G2846" s="150"/>
      <c r="H2846" s="150"/>
      <c r="I2846" s="150"/>
      <c r="J2846" s="150"/>
      <c r="K2846" s="150"/>
      <c r="L2846" s="150"/>
      <c r="M2846" s="152"/>
      <c r="N2846" s="150"/>
      <c r="O2846" s="150"/>
      <c r="P2846" s="150"/>
      <c r="Q2846" s="150"/>
      <c r="R2846" s="150"/>
      <c r="S2846" s="150"/>
      <c r="T2846" s="150"/>
      <c r="U2846" s="150"/>
      <c r="V2846" s="150"/>
      <c r="W2846" s="150"/>
      <c r="X2846" s="150"/>
      <c r="Y2846" s="150"/>
      <c r="Z2846" s="150"/>
      <c r="AA2846" s="150"/>
    </row>
    <row r="2847" spans="1:27" ht="12.75">
      <c r="A2847" s="150"/>
      <c r="B2847" s="150"/>
      <c r="C2847" s="151"/>
      <c r="D2847" s="150"/>
      <c r="E2847" s="150"/>
      <c r="F2847" s="150"/>
      <c r="G2847" s="150"/>
      <c r="H2847" s="150"/>
      <c r="I2847" s="150"/>
      <c r="J2847" s="150"/>
      <c r="K2847" s="150"/>
      <c r="L2847" s="150"/>
      <c r="M2847" s="152"/>
      <c r="N2847" s="150"/>
      <c r="O2847" s="150"/>
      <c r="P2847" s="150"/>
      <c r="Q2847" s="150"/>
      <c r="R2847" s="150"/>
      <c r="S2847" s="150"/>
      <c r="T2847" s="150"/>
      <c r="U2847" s="150"/>
      <c r="V2847" s="150"/>
      <c r="W2847" s="150"/>
      <c r="X2847" s="150"/>
      <c r="Y2847" s="150"/>
      <c r="Z2847" s="150"/>
      <c r="AA2847" s="150"/>
    </row>
    <row r="2848" spans="1:27" ht="12.75">
      <c r="A2848" s="150"/>
      <c r="B2848" s="150"/>
      <c r="C2848" s="151"/>
      <c r="D2848" s="150"/>
      <c r="E2848" s="150"/>
      <c r="F2848" s="150"/>
      <c r="G2848" s="150"/>
      <c r="H2848" s="150"/>
      <c r="I2848" s="150"/>
      <c r="J2848" s="150"/>
      <c r="K2848" s="150"/>
      <c r="L2848" s="150"/>
      <c r="M2848" s="152"/>
      <c r="N2848" s="150"/>
      <c r="O2848" s="150"/>
      <c r="P2848" s="150"/>
      <c r="Q2848" s="150"/>
      <c r="R2848" s="150"/>
      <c r="S2848" s="150"/>
      <c r="T2848" s="150"/>
      <c r="U2848" s="150"/>
      <c r="V2848" s="150"/>
      <c r="W2848" s="150"/>
      <c r="X2848" s="150"/>
      <c r="Y2848" s="150"/>
      <c r="Z2848" s="150"/>
      <c r="AA2848" s="150"/>
    </row>
    <row r="2849" spans="1:27" ht="12.75">
      <c r="A2849" s="150"/>
      <c r="B2849" s="150"/>
      <c r="C2849" s="151"/>
      <c r="D2849" s="150"/>
      <c r="E2849" s="150"/>
      <c r="F2849" s="150"/>
      <c r="G2849" s="150"/>
      <c r="H2849" s="150"/>
      <c r="I2849" s="150"/>
      <c r="J2849" s="150"/>
      <c r="K2849" s="150"/>
      <c r="L2849" s="150"/>
      <c r="M2849" s="152"/>
      <c r="N2849" s="150"/>
      <c r="O2849" s="150"/>
      <c r="P2849" s="150"/>
      <c r="Q2849" s="150"/>
      <c r="R2849" s="150"/>
      <c r="S2849" s="150"/>
      <c r="T2849" s="150"/>
      <c r="U2849" s="150"/>
      <c r="V2849" s="150"/>
      <c r="W2849" s="150"/>
      <c r="X2849" s="150"/>
      <c r="Y2849" s="150"/>
      <c r="Z2849" s="150"/>
      <c r="AA2849" s="150"/>
    </row>
    <row r="2850" spans="1:27" ht="12.75">
      <c r="A2850" s="150"/>
      <c r="B2850" s="150"/>
      <c r="C2850" s="151"/>
      <c r="D2850" s="150"/>
      <c r="E2850" s="150"/>
      <c r="F2850" s="150"/>
      <c r="G2850" s="150"/>
      <c r="H2850" s="150"/>
      <c r="I2850" s="150"/>
      <c r="J2850" s="150"/>
      <c r="K2850" s="150"/>
      <c r="L2850" s="150"/>
      <c r="M2850" s="152"/>
      <c r="N2850" s="150"/>
      <c r="O2850" s="150"/>
      <c r="P2850" s="150"/>
      <c r="Q2850" s="150"/>
      <c r="R2850" s="150"/>
      <c r="S2850" s="150"/>
      <c r="T2850" s="150"/>
      <c r="U2850" s="150"/>
      <c r="V2850" s="150"/>
      <c r="W2850" s="150"/>
      <c r="X2850" s="150"/>
      <c r="Y2850" s="150"/>
      <c r="Z2850" s="150"/>
      <c r="AA2850" s="150"/>
    </row>
    <row r="2851" spans="1:27" ht="12.75">
      <c r="A2851" s="150"/>
      <c r="B2851" s="150"/>
      <c r="C2851" s="151"/>
      <c r="D2851" s="150"/>
      <c r="E2851" s="150"/>
      <c r="F2851" s="150"/>
      <c r="G2851" s="150"/>
      <c r="H2851" s="150"/>
      <c r="I2851" s="150"/>
      <c r="J2851" s="150"/>
      <c r="K2851" s="150"/>
      <c r="L2851" s="150"/>
      <c r="M2851" s="152"/>
      <c r="N2851" s="150"/>
      <c r="O2851" s="150"/>
      <c r="P2851" s="150"/>
      <c r="Q2851" s="150"/>
      <c r="R2851" s="150"/>
      <c r="S2851" s="150"/>
      <c r="T2851" s="150"/>
      <c r="U2851" s="150"/>
      <c r="V2851" s="150"/>
      <c r="W2851" s="150"/>
      <c r="X2851" s="150"/>
      <c r="Y2851" s="150"/>
      <c r="Z2851" s="150"/>
      <c r="AA2851" s="150"/>
    </row>
    <row r="2852" spans="1:27" ht="12.75">
      <c r="A2852" s="150"/>
      <c r="B2852" s="150"/>
      <c r="C2852" s="151"/>
      <c r="D2852" s="150"/>
      <c r="E2852" s="150"/>
      <c r="F2852" s="150"/>
      <c r="G2852" s="150"/>
      <c r="H2852" s="150"/>
      <c r="I2852" s="150"/>
      <c r="J2852" s="150"/>
      <c r="K2852" s="150"/>
      <c r="L2852" s="150"/>
      <c r="M2852" s="152"/>
      <c r="N2852" s="150"/>
      <c r="O2852" s="150"/>
      <c r="P2852" s="150"/>
      <c r="Q2852" s="150"/>
      <c r="R2852" s="150"/>
      <c r="S2852" s="150"/>
      <c r="T2852" s="150"/>
      <c r="U2852" s="150"/>
      <c r="V2852" s="150"/>
      <c r="W2852" s="150"/>
      <c r="X2852" s="150"/>
      <c r="Y2852" s="150"/>
      <c r="Z2852" s="150"/>
      <c r="AA2852" s="150"/>
    </row>
    <row r="2853" spans="1:27" ht="12.75">
      <c r="A2853" s="150"/>
      <c r="B2853" s="150"/>
      <c r="C2853" s="151"/>
      <c r="D2853" s="150"/>
      <c r="E2853" s="150"/>
      <c r="F2853" s="150"/>
      <c r="G2853" s="150"/>
      <c r="H2853" s="150"/>
      <c r="I2853" s="150"/>
      <c r="J2853" s="150"/>
      <c r="K2853" s="150"/>
      <c r="L2853" s="150"/>
      <c r="M2853" s="152"/>
      <c r="N2853" s="150"/>
      <c r="O2853" s="150"/>
      <c r="P2853" s="150"/>
      <c r="Q2853" s="150"/>
      <c r="R2853" s="150"/>
      <c r="S2853" s="150"/>
      <c r="T2853" s="150"/>
      <c r="U2853" s="150"/>
      <c r="V2853" s="150"/>
      <c r="W2853" s="150"/>
      <c r="X2853" s="150"/>
      <c r="Y2853" s="150"/>
      <c r="Z2853" s="150"/>
      <c r="AA2853" s="150"/>
    </row>
    <row r="2854" spans="1:27" ht="12.75">
      <c r="A2854" s="150"/>
      <c r="B2854" s="150"/>
      <c r="C2854" s="151"/>
      <c r="D2854" s="150"/>
      <c r="E2854" s="150"/>
      <c r="F2854" s="150"/>
      <c r="G2854" s="150"/>
      <c r="H2854" s="150"/>
      <c r="I2854" s="150"/>
      <c r="J2854" s="150"/>
      <c r="K2854" s="150"/>
      <c r="L2854" s="150"/>
      <c r="M2854" s="152"/>
      <c r="N2854" s="150"/>
      <c r="O2854" s="150"/>
      <c r="P2854" s="150"/>
      <c r="Q2854" s="150"/>
      <c r="R2854" s="150"/>
      <c r="S2854" s="150"/>
      <c r="T2854" s="150"/>
      <c r="U2854" s="150"/>
      <c r="V2854" s="150"/>
      <c r="W2854" s="150"/>
      <c r="X2854" s="150"/>
      <c r="Y2854" s="150"/>
      <c r="Z2854" s="150"/>
      <c r="AA2854" s="150"/>
    </row>
    <row r="2855" spans="1:27" ht="12.75">
      <c r="A2855" s="150"/>
      <c r="B2855" s="150"/>
      <c r="C2855" s="151"/>
      <c r="D2855" s="150"/>
      <c r="E2855" s="150"/>
      <c r="F2855" s="150"/>
      <c r="G2855" s="150"/>
      <c r="H2855" s="150"/>
      <c r="I2855" s="150"/>
      <c r="J2855" s="150"/>
      <c r="K2855" s="150"/>
      <c r="L2855" s="150"/>
      <c r="M2855" s="152"/>
      <c r="N2855" s="150"/>
      <c r="O2855" s="150"/>
      <c r="P2855" s="150"/>
      <c r="Q2855" s="150"/>
      <c r="R2855" s="150"/>
      <c r="S2855" s="150"/>
      <c r="T2855" s="150"/>
      <c r="U2855" s="150"/>
      <c r="V2855" s="150"/>
      <c r="W2855" s="150"/>
      <c r="X2855" s="150"/>
      <c r="Y2855" s="150"/>
      <c r="Z2855" s="150"/>
      <c r="AA2855" s="150"/>
    </row>
    <row r="2856" spans="1:27" ht="12.75">
      <c r="A2856" s="150"/>
      <c r="B2856" s="150"/>
      <c r="C2856" s="151"/>
      <c r="D2856" s="150"/>
      <c r="E2856" s="150"/>
      <c r="F2856" s="150"/>
      <c r="G2856" s="150"/>
      <c r="H2856" s="150"/>
      <c r="I2856" s="150"/>
      <c r="J2856" s="150"/>
      <c r="K2856" s="150"/>
      <c r="L2856" s="150"/>
      <c r="M2856" s="152"/>
      <c r="N2856" s="150"/>
      <c r="O2856" s="150"/>
      <c r="P2856" s="150"/>
      <c r="Q2856" s="150"/>
      <c r="R2856" s="150"/>
      <c r="S2856" s="150"/>
      <c r="T2856" s="150"/>
      <c r="U2856" s="150"/>
      <c r="V2856" s="150"/>
      <c r="W2856" s="150"/>
      <c r="X2856" s="150"/>
      <c r="Y2856" s="150"/>
      <c r="Z2856" s="150"/>
      <c r="AA2856" s="150"/>
    </row>
    <row r="2857" spans="1:27" ht="12.75">
      <c r="A2857" s="150"/>
      <c r="B2857" s="150"/>
      <c r="C2857" s="151"/>
      <c r="D2857" s="150"/>
      <c r="E2857" s="150"/>
      <c r="F2857" s="150"/>
      <c r="G2857" s="150"/>
      <c r="H2857" s="150"/>
      <c r="I2857" s="150"/>
      <c r="J2857" s="150"/>
      <c r="K2857" s="150"/>
      <c r="L2857" s="150"/>
      <c r="M2857" s="152"/>
      <c r="N2857" s="150"/>
      <c r="O2857" s="150"/>
      <c r="P2857" s="150"/>
      <c r="Q2857" s="150"/>
      <c r="R2857" s="150"/>
      <c r="S2857" s="150"/>
      <c r="T2857" s="150"/>
      <c r="U2857" s="150"/>
      <c r="V2857" s="150"/>
      <c r="W2857" s="150"/>
      <c r="X2857" s="150"/>
      <c r="Y2857" s="150"/>
      <c r="Z2857" s="150"/>
      <c r="AA2857" s="150"/>
    </row>
    <row r="2858" spans="1:27" ht="12.75">
      <c r="A2858" s="150"/>
      <c r="B2858" s="150"/>
      <c r="C2858" s="151"/>
      <c r="D2858" s="150"/>
      <c r="E2858" s="150"/>
      <c r="F2858" s="150"/>
      <c r="G2858" s="150"/>
      <c r="H2858" s="150"/>
      <c r="I2858" s="150"/>
      <c r="J2858" s="150"/>
      <c r="K2858" s="150"/>
      <c r="L2858" s="150"/>
      <c r="M2858" s="152"/>
      <c r="N2858" s="150"/>
      <c r="O2858" s="150"/>
      <c r="P2858" s="150"/>
      <c r="Q2858" s="150"/>
      <c r="R2858" s="150"/>
      <c r="S2858" s="150"/>
      <c r="T2858" s="150"/>
      <c r="U2858" s="150"/>
      <c r="V2858" s="150"/>
      <c r="W2858" s="150"/>
      <c r="X2858" s="150"/>
      <c r="Y2858" s="150"/>
      <c r="Z2858" s="150"/>
      <c r="AA2858" s="150"/>
    </row>
    <row r="2859" spans="1:27" ht="12.75">
      <c r="A2859" s="150"/>
      <c r="B2859" s="150"/>
      <c r="C2859" s="151"/>
      <c r="D2859" s="150"/>
      <c r="E2859" s="150"/>
      <c r="F2859" s="150"/>
      <c r="G2859" s="150"/>
      <c r="H2859" s="150"/>
      <c r="I2859" s="150"/>
      <c r="J2859" s="150"/>
      <c r="K2859" s="150"/>
      <c r="L2859" s="150"/>
      <c r="M2859" s="152"/>
      <c r="N2859" s="150"/>
      <c r="O2859" s="150"/>
      <c r="P2859" s="150"/>
      <c r="Q2859" s="150"/>
      <c r="R2859" s="150"/>
      <c r="S2859" s="150"/>
      <c r="T2859" s="150"/>
      <c r="U2859" s="150"/>
      <c r="V2859" s="150"/>
      <c r="W2859" s="150"/>
      <c r="X2859" s="150"/>
      <c r="Y2859" s="150"/>
      <c r="Z2859" s="150"/>
      <c r="AA2859" s="150"/>
    </row>
    <row r="2860" spans="1:27" ht="12.75">
      <c r="A2860" s="150"/>
      <c r="B2860" s="150"/>
      <c r="C2860" s="151"/>
      <c r="D2860" s="150"/>
      <c r="E2860" s="150"/>
      <c r="F2860" s="150"/>
      <c r="G2860" s="150"/>
      <c r="H2860" s="150"/>
      <c r="I2860" s="150"/>
      <c r="J2860" s="150"/>
      <c r="K2860" s="150"/>
      <c r="L2860" s="150"/>
      <c r="M2860" s="152"/>
      <c r="N2860" s="150"/>
      <c r="O2860" s="150"/>
      <c r="P2860" s="150"/>
      <c r="Q2860" s="150"/>
      <c r="R2860" s="150"/>
      <c r="S2860" s="150"/>
      <c r="T2860" s="150"/>
      <c r="U2860" s="150"/>
      <c r="V2860" s="150"/>
      <c r="W2860" s="150"/>
      <c r="X2860" s="150"/>
      <c r="Y2860" s="150"/>
      <c r="Z2860" s="150"/>
      <c r="AA2860" s="150"/>
    </row>
    <row r="2861" spans="1:27" ht="12.75">
      <c r="A2861" s="150"/>
      <c r="B2861" s="150"/>
      <c r="C2861" s="151"/>
      <c r="D2861" s="150"/>
      <c r="E2861" s="150"/>
      <c r="F2861" s="150"/>
      <c r="G2861" s="150"/>
      <c r="H2861" s="150"/>
      <c r="I2861" s="150"/>
      <c r="J2861" s="150"/>
      <c r="K2861" s="150"/>
      <c r="L2861" s="150"/>
      <c r="M2861" s="152"/>
      <c r="N2861" s="150"/>
      <c r="O2861" s="150"/>
      <c r="P2861" s="150"/>
      <c r="Q2861" s="150"/>
      <c r="R2861" s="150"/>
      <c r="S2861" s="150"/>
      <c r="T2861" s="150"/>
      <c r="U2861" s="150"/>
      <c r="V2861" s="150"/>
      <c r="W2861" s="150"/>
      <c r="X2861" s="150"/>
      <c r="Y2861" s="150"/>
      <c r="Z2861" s="150"/>
      <c r="AA2861" s="150"/>
    </row>
    <row r="2862" spans="1:27" ht="12.75">
      <c r="A2862" s="150"/>
      <c r="B2862" s="150"/>
      <c r="C2862" s="151"/>
      <c r="D2862" s="150"/>
      <c r="E2862" s="150"/>
      <c r="F2862" s="150"/>
      <c r="G2862" s="150"/>
      <c r="H2862" s="150"/>
      <c r="I2862" s="150"/>
      <c r="J2862" s="150"/>
      <c r="K2862" s="150"/>
      <c r="L2862" s="150"/>
      <c r="M2862" s="152"/>
      <c r="N2862" s="150"/>
      <c r="O2862" s="150"/>
      <c r="P2862" s="150"/>
      <c r="Q2862" s="150"/>
      <c r="R2862" s="150"/>
      <c r="S2862" s="150"/>
      <c r="T2862" s="150"/>
      <c r="U2862" s="150"/>
      <c r="V2862" s="150"/>
      <c r="W2862" s="150"/>
      <c r="X2862" s="150"/>
      <c r="Y2862" s="150"/>
      <c r="Z2862" s="150"/>
      <c r="AA2862" s="150"/>
    </row>
    <row r="2863" spans="1:27" ht="12.75">
      <c r="A2863" s="150"/>
      <c r="B2863" s="150"/>
      <c r="C2863" s="151"/>
      <c r="D2863" s="150"/>
      <c r="E2863" s="150"/>
      <c r="F2863" s="150"/>
      <c r="G2863" s="150"/>
      <c r="H2863" s="150"/>
      <c r="I2863" s="150"/>
      <c r="J2863" s="150"/>
      <c r="K2863" s="150"/>
      <c r="L2863" s="150"/>
      <c r="M2863" s="152"/>
      <c r="N2863" s="150"/>
      <c r="O2863" s="150"/>
      <c r="P2863" s="150"/>
      <c r="Q2863" s="150"/>
      <c r="R2863" s="150"/>
      <c r="S2863" s="150"/>
      <c r="T2863" s="150"/>
      <c r="U2863" s="150"/>
      <c r="V2863" s="150"/>
      <c r="W2863" s="150"/>
      <c r="X2863" s="150"/>
      <c r="Y2863" s="150"/>
      <c r="Z2863" s="150"/>
      <c r="AA2863" s="150"/>
    </row>
    <row r="2864" spans="1:27" ht="12.75">
      <c r="A2864" s="150"/>
      <c r="B2864" s="150"/>
      <c r="C2864" s="151"/>
      <c r="D2864" s="150"/>
      <c r="E2864" s="150"/>
      <c r="F2864" s="150"/>
      <c r="G2864" s="150"/>
      <c r="H2864" s="150"/>
      <c r="I2864" s="150"/>
      <c r="J2864" s="150"/>
      <c r="K2864" s="150"/>
      <c r="L2864" s="150"/>
      <c r="M2864" s="152"/>
      <c r="N2864" s="150"/>
      <c r="O2864" s="150"/>
      <c r="P2864" s="150"/>
      <c r="Q2864" s="150"/>
      <c r="R2864" s="150"/>
      <c r="S2864" s="150"/>
      <c r="T2864" s="150"/>
      <c r="U2864" s="150"/>
      <c r="V2864" s="150"/>
      <c r="W2864" s="150"/>
      <c r="X2864" s="150"/>
      <c r="Y2864" s="150"/>
      <c r="Z2864" s="150"/>
      <c r="AA2864" s="150"/>
    </row>
    <row r="2865" spans="1:27" ht="12.75">
      <c r="A2865" s="150"/>
      <c r="B2865" s="150"/>
      <c r="C2865" s="151"/>
      <c r="D2865" s="150"/>
      <c r="E2865" s="150"/>
      <c r="F2865" s="150"/>
      <c r="G2865" s="150"/>
      <c r="H2865" s="150"/>
      <c r="I2865" s="150"/>
      <c r="J2865" s="150"/>
      <c r="K2865" s="150"/>
      <c r="L2865" s="150"/>
      <c r="M2865" s="152"/>
      <c r="N2865" s="150"/>
      <c r="O2865" s="150"/>
      <c r="P2865" s="150"/>
      <c r="Q2865" s="150"/>
      <c r="R2865" s="150"/>
      <c r="S2865" s="150"/>
      <c r="T2865" s="150"/>
      <c r="U2865" s="150"/>
      <c r="V2865" s="150"/>
      <c r="W2865" s="150"/>
      <c r="X2865" s="150"/>
      <c r="Y2865" s="150"/>
      <c r="Z2865" s="150"/>
      <c r="AA2865" s="150"/>
    </row>
    <row r="2866" spans="1:27" ht="12.75">
      <c r="A2866" s="150"/>
      <c r="B2866" s="150"/>
      <c r="C2866" s="151"/>
      <c r="D2866" s="150"/>
      <c r="E2866" s="150"/>
      <c r="F2866" s="150"/>
      <c r="G2866" s="150"/>
      <c r="H2866" s="150"/>
      <c r="I2866" s="150"/>
      <c r="J2866" s="150"/>
      <c r="K2866" s="150"/>
      <c r="L2866" s="150"/>
      <c r="M2866" s="152"/>
      <c r="N2866" s="150"/>
      <c r="O2866" s="150"/>
      <c r="P2866" s="150"/>
      <c r="Q2866" s="150"/>
      <c r="R2866" s="150"/>
      <c r="S2866" s="150"/>
      <c r="T2866" s="150"/>
      <c r="U2866" s="150"/>
      <c r="V2866" s="150"/>
      <c r="W2866" s="150"/>
      <c r="X2866" s="150"/>
      <c r="Y2866" s="150"/>
      <c r="Z2866" s="150"/>
      <c r="AA2866" s="150"/>
    </row>
    <row r="2867" spans="1:27" ht="12.75">
      <c r="A2867" s="150"/>
      <c r="B2867" s="150"/>
      <c r="C2867" s="151"/>
      <c r="D2867" s="150"/>
      <c r="E2867" s="150"/>
      <c r="F2867" s="150"/>
      <c r="G2867" s="150"/>
      <c r="H2867" s="150"/>
      <c r="I2867" s="150"/>
      <c r="J2867" s="150"/>
      <c r="K2867" s="150"/>
      <c r="L2867" s="150"/>
      <c r="M2867" s="152"/>
      <c r="N2867" s="150"/>
      <c r="O2867" s="150"/>
      <c r="P2867" s="150"/>
      <c r="Q2867" s="150"/>
      <c r="R2867" s="150"/>
      <c r="S2867" s="150"/>
      <c r="T2867" s="150"/>
      <c r="U2867" s="150"/>
      <c r="V2867" s="150"/>
      <c r="W2867" s="150"/>
      <c r="X2867" s="150"/>
      <c r="Y2867" s="150"/>
      <c r="Z2867" s="150"/>
      <c r="AA2867" s="150"/>
    </row>
    <row r="2868" spans="1:27" ht="12.75">
      <c r="A2868" s="150"/>
      <c r="B2868" s="150"/>
      <c r="C2868" s="151"/>
      <c r="D2868" s="150"/>
      <c r="E2868" s="150"/>
      <c r="F2868" s="150"/>
      <c r="G2868" s="150"/>
      <c r="H2868" s="150"/>
      <c r="I2868" s="150"/>
      <c r="J2868" s="150"/>
      <c r="K2868" s="150"/>
      <c r="L2868" s="150"/>
      <c r="M2868" s="152"/>
      <c r="N2868" s="150"/>
      <c r="O2868" s="150"/>
      <c r="P2868" s="150"/>
      <c r="Q2868" s="150"/>
      <c r="R2868" s="150"/>
      <c r="S2868" s="150"/>
      <c r="T2868" s="150"/>
      <c r="U2868" s="150"/>
      <c r="V2868" s="150"/>
      <c r="W2868" s="150"/>
      <c r="X2868" s="150"/>
      <c r="Y2868" s="150"/>
      <c r="Z2868" s="150"/>
      <c r="AA2868" s="150"/>
    </row>
    <row r="2869" spans="1:27" ht="12.75">
      <c r="A2869" s="150"/>
      <c r="B2869" s="150"/>
      <c r="C2869" s="151"/>
      <c r="D2869" s="150"/>
      <c r="E2869" s="150"/>
      <c r="F2869" s="150"/>
      <c r="G2869" s="150"/>
      <c r="H2869" s="150"/>
      <c r="I2869" s="150"/>
      <c r="J2869" s="150"/>
      <c r="K2869" s="150"/>
      <c r="L2869" s="150"/>
      <c r="M2869" s="152"/>
      <c r="N2869" s="150"/>
      <c r="O2869" s="150"/>
      <c r="P2869" s="150"/>
      <c r="Q2869" s="150"/>
      <c r="R2869" s="150"/>
      <c r="S2869" s="150"/>
      <c r="T2869" s="150"/>
      <c r="U2869" s="150"/>
      <c r="V2869" s="150"/>
      <c r="W2869" s="150"/>
      <c r="X2869" s="150"/>
      <c r="Y2869" s="150"/>
      <c r="Z2869" s="150"/>
      <c r="AA2869" s="150"/>
    </row>
    <row r="2870" spans="1:27" ht="12.75">
      <c r="A2870" s="150"/>
      <c r="B2870" s="150"/>
      <c r="C2870" s="151"/>
      <c r="D2870" s="150"/>
      <c r="E2870" s="150"/>
      <c r="F2870" s="150"/>
      <c r="G2870" s="150"/>
      <c r="H2870" s="150"/>
      <c r="I2870" s="150"/>
      <c r="J2870" s="150"/>
      <c r="K2870" s="150"/>
      <c r="L2870" s="150"/>
      <c r="M2870" s="152"/>
      <c r="N2870" s="150"/>
      <c r="O2870" s="150"/>
      <c r="P2870" s="150"/>
      <c r="Q2870" s="150"/>
      <c r="R2870" s="150"/>
      <c r="S2870" s="150"/>
      <c r="T2870" s="150"/>
      <c r="U2870" s="150"/>
      <c r="V2870" s="150"/>
      <c r="W2870" s="150"/>
      <c r="X2870" s="150"/>
      <c r="Y2870" s="150"/>
      <c r="Z2870" s="150"/>
      <c r="AA2870" s="150"/>
    </row>
    <row r="2871" spans="1:27" ht="12.75">
      <c r="A2871" s="150"/>
      <c r="B2871" s="150"/>
      <c r="C2871" s="151"/>
      <c r="D2871" s="150"/>
      <c r="E2871" s="150"/>
      <c r="F2871" s="150"/>
      <c r="G2871" s="150"/>
      <c r="H2871" s="150"/>
      <c r="I2871" s="150"/>
      <c r="J2871" s="150"/>
      <c r="K2871" s="150"/>
      <c r="L2871" s="150"/>
      <c r="M2871" s="152"/>
      <c r="N2871" s="150"/>
      <c r="O2871" s="150"/>
      <c r="P2871" s="150"/>
      <c r="Q2871" s="150"/>
      <c r="R2871" s="150"/>
      <c r="S2871" s="150"/>
      <c r="T2871" s="150"/>
      <c r="U2871" s="150"/>
      <c r="V2871" s="150"/>
      <c r="W2871" s="150"/>
      <c r="X2871" s="150"/>
      <c r="Y2871" s="150"/>
      <c r="Z2871" s="150"/>
      <c r="AA2871" s="150"/>
    </row>
    <row r="2872" spans="1:27" ht="12.75">
      <c r="A2872" s="150"/>
      <c r="B2872" s="150"/>
      <c r="C2872" s="151"/>
      <c r="D2872" s="150"/>
      <c r="E2872" s="150"/>
      <c r="F2872" s="150"/>
      <c r="G2872" s="150"/>
      <c r="H2872" s="150"/>
      <c r="I2872" s="150"/>
      <c r="J2872" s="150"/>
      <c r="K2872" s="150"/>
      <c r="L2872" s="150"/>
      <c r="M2872" s="152"/>
      <c r="N2872" s="150"/>
      <c r="O2872" s="150"/>
      <c r="P2872" s="150"/>
      <c r="Q2872" s="150"/>
      <c r="R2872" s="150"/>
      <c r="S2872" s="150"/>
      <c r="T2872" s="150"/>
      <c r="U2872" s="150"/>
      <c r="V2872" s="150"/>
      <c r="W2872" s="150"/>
      <c r="X2872" s="150"/>
      <c r="Y2872" s="150"/>
      <c r="Z2872" s="150"/>
      <c r="AA2872" s="150"/>
    </row>
    <row r="2873" spans="1:27" ht="12.75">
      <c r="A2873" s="150"/>
      <c r="B2873" s="150"/>
      <c r="C2873" s="151"/>
      <c r="D2873" s="150"/>
      <c r="E2873" s="150"/>
      <c r="F2873" s="150"/>
      <c r="G2873" s="150"/>
      <c r="H2873" s="150"/>
      <c r="I2873" s="150"/>
      <c r="J2873" s="150"/>
      <c r="K2873" s="150"/>
      <c r="L2873" s="150"/>
      <c r="M2873" s="152"/>
      <c r="N2873" s="150"/>
      <c r="O2873" s="150"/>
      <c r="P2873" s="150"/>
      <c r="Q2873" s="150"/>
      <c r="R2873" s="150"/>
      <c r="S2873" s="150"/>
      <c r="T2873" s="150"/>
      <c r="U2873" s="150"/>
      <c r="V2873" s="150"/>
      <c r="W2873" s="150"/>
      <c r="X2873" s="150"/>
      <c r="Y2873" s="150"/>
      <c r="Z2873" s="150"/>
      <c r="AA2873" s="150"/>
    </row>
    <row r="2874" spans="1:27" ht="12.75">
      <c r="A2874" s="150"/>
      <c r="B2874" s="150"/>
      <c r="C2874" s="151"/>
      <c r="D2874" s="150"/>
      <c r="E2874" s="150"/>
      <c r="F2874" s="150"/>
      <c r="G2874" s="150"/>
      <c r="H2874" s="150"/>
      <c r="I2874" s="150"/>
      <c r="J2874" s="150"/>
      <c r="K2874" s="150"/>
      <c r="L2874" s="150"/>
      <c r="M2874" s="152"/>
      <c r="N2874" s="150"/>
      <c r="O2874" s="150"/>
      <c r="P2874" s="150"/>
      <c r="Q2874" s="150"/>
      <c r="R2874" s="150"/>
      <c r="S2874" s="150"/>
      <c r="T2874" s="150"/>
      <c r="U2874" s="150"/>
      <c r="V2874" s="150"/>
      <c r="W2874" s="150"/>
      <c r="X2874" s="150"/>
      <c r="Y2874" s="150"/>
      <c r="Z2874" s="150"/>
      <c r="AA2874" s="150"/>
    </row>
    <row r="2875" spans="1:27" ht="12.75">
      <c r="A2875" s="150"/>
      <c r="B2875" s="150"/>
      <c r="C2875" s="151"/>
      <c r="D2875" s="150"/>
      <c r="E2875" s="150"/>
      <c r="F2875" s="150"/>
      <c r="G2875" s="150"/>
      <c r="H2875" s="150"/>
      <c r="I2875" s="150"/>
      <c r="J2875" s="150"/>
      <c r="K2875" s="150"/>
      <c r="L2875" s="150"/>
      <c r="M2875" s="152"/>
      <c r="N2875" s="150"/>
      <c r="O2875" s="150"/>
      <c r="P2875" s="150"/>
      <c r="Q2875" s="150"/>
      <c r="R2875" s="150"/>
      <c r="S2875" s="150"/>
      <c r="T2875" s="150"/>
      <c r="U2875" s="150"/>
      <c r="V2875" s="150"/>
      <c r="W2875" s="150"/>
      <c r="X2875" s="150"/>
      <c r="Y2875" s="150"/>
      <c r="Z2875" s="150"/>
      <c r="AA2875" s="150"/>
    </row>
    <row r="2876" spans="1:27" ht="12.75">
      <c r="A2876" s="150"/>
      <c r="B2876" s="150"/>
      <c r="C2876" s="151"/>
      <c r="D2876" s="150"/>
      <c r="E2876" s="150"/>
      <c r="F2876" s="150"/>
      <c r="G2876" s="150"/>
      <c r="H2876" s="150"/>
      <c r="I2876" s="150"/>
      <c r="J2876" s="150"/>
      <c r="K2876" s="150"/>
      <c r="L2876" s="150"/>
      <c r="M2876" s="152"/>
      <c r="N2876" s="150"/>
      <c r="O2876" s="150"/>
      <c r="P2876" s="150"/>
      <c r="Q2876" s="150"/>
      <c r="R2876" s="150"/>
      <c r="S2876" s="150"/>
      <c r="T2876" s="150"/>
      <c r="U2876" s="150"/>
      <c r="V2876" s="150"/>
      <c r="W2876" s="150"/>
      <c r="X2876" s="150"/>
      <c r="Y2876" s="150"/>
      <c r="Z2876" s="150"/>
      <c r="AA2876" s="150"/>
    </row>
    <row r="2877" spans="1:27" ht="12.75">
      <c r="A2877" s="150"/>
      <c r="B2877" s="150"/>
      <c r="C2877" s="151"/>
      <c r="D2877" s="150"/>
      <c r="E2877" s="150"/>
      <c r="F2877" s="150"/>
      <c r="G2877" s="150"/>
      <c r="H2877" s="150"/>
      <c r="I2877" s="150"/>
      <c r="J2877" s="150"/>
      <c r="K2877" s="150"/>
      <c r="L2877" s="150"/>
      <c r="M2877" s="152"/>
      <c r="N2877" s="150"/>
      <c r="O2877" s="150"/>
      <c r="P2877" s="150"/>
      <c r="Q2877" s="150"/>
      <c r="R2877" s="150"/>
      <c r="S2877" s="150"/>
      <c r="T2877" s="150"/>
      <c r="U2877" s="150"/>
      <c r="V2877" s="150"/>
      <c r="W2877" s="150"/>
      <c r="X2877" s="150"/>
      <c r="Y2877" s="150"/>
      <c r="Z2877" s="150"/>
      <c r="AA2877" s="150"/>
    </row>
    <row r="2878" spans="1:27" ht="12.75">
      <c r="A2878" s="150"/>
      <c r="B2878" s="150"/>
      <c r="C2878" s="151"/>
      <c r="D2878" s="150"/>
      <c r="E2878" s="150"/>
      <c r="F2878" s="150"/>
      <c r="G2878" s="150"/>
      <c r="H2878" s="150"/>
      <c r="I2878" s="150"/>
      <c r="J2878" s="150"/>
      <c r="K2878" s="150"/>
      <c r="L2878" s="150"/>
      <c r="M2878" s="152"/>
      <c r="N2878" s="150"/>
      <c r="O2878" s="150"/>
      <c r="P2878" s="150"/>
      <c r="Q2878" s="150"/>
      <c r="R2878" s="150"/>
      <c r="S2878" s="150"/>
      <c r="T2878" s="150"/>
      <c r="U2878" s="150"/>
      <c r="V2878" s="150"/>
      <c r="W2878" s="150"/>
      <c r="X2878" s="150"/>
      <c r="Y2878" s="150"/>
      <c r="Z2878" s="150"/>
      <c r="AA2878" s="150"/>
    </row>
    <row r="2879" spans="1:27" ht="12.75">
      <c r="A2879" s="150"/>
      <c r="B2879" s="150"/>
      <c r="C2879" s="151"/>
      <c r="D2879" s="150"/>
      <c r="E2879" s="150"/>
      <c r="F2879" s="150"/>
      <c r="G2879" s="150"/>
      <c r="H2879" s="150"/>
      <c r="I2879" s="150"/>
      <c r="J2879" s="150"/>
      <c r="K2879" s="150"/>
      <c r="L2879" s="150"/>
      <c r="M2879" s="152"/>
      <c r="N2879" s="150"/>
      <c r="O2879" s="150"/>
      <c r="P2879" s="150"/>
      <c r="Q2879" s="150"/>
      <c r="R2879" s="150"/>
      <c r="S2879" s="150"/>
      <c r="T2879" s="150"/>
      <c r="U2879" s="150"/>
      <c r="V2879" s="150"/>
      <c r="W2879" s="150"/>
      <c r="X2879" s="150"/>
      <c r="Y2879" s="150"/>
      <c r="Z2879" s="150"/>
      <c r="AA2879" s="150"/>
    </row>
    <row r="2880" spans="1:27" ht="12.75">
      <c r="A2880" s="150"/>
      <c r="B2880" s="150"/>
      <c r="C2880" s="151"/>
      <c r="D2880" s="150"/>
      <c r="E2880" s="150"/>
      <c r="F2880" s="150"/>
      <c r="G2880" s="150"/>
      <c r="H2880" s="150"/>
      <c r="I2880" s="150"/>
      <c r="J2880" s="150"/>
      <c r="K2880" s="150"/>
      <c r="L2880" s="150"/>
      <c r="M2880" s="152"/>
      <c r="N2880" s="150"/>
      <c r="O2880" s="150"/>
      <c r="P2880" s="150"/>
      <c r="Q2880" s="150"/>
      <c r="R2880" s="150"/>
      <c r="S2880" s="150"/>
      <c r="T2880" s="150"/>
      <c r="U2880" s="150"/>
      <c r="V2880" s="150"/>
      <c r="W2880" s="150"/>
      <c r="X2880" s="150"/>
      <c r="Y2880" s="150"/>
      <c r="Z2880" s="150"/>
      <c r="AA2880" s="150"/>
    </row>
    <row r="2881" spans="1:27" ht="12.75">
      <c r="A2881" s="150"/>
      <c r="B2881" s="150"/>
      <c r="C2881" s="151"/>
      <c r="D2881" s="150"/>
      <c r="E2881" s="150"/>
      <c r="F2881" s="150"/>
      <c r="G2881" s="150"/>
      <c r="H2881" s="150"/>
      <c r="I2881" s="150"/>
      <c r="J2881" s="150"/>
      <c r="K2881" s="150"/>
      <c r="L2881" s="150"/>
      <c r="M2881" s="152"/>
      <c r="N2881" s="150"/>
      <c r="O2881" s="150"/>
      <c r="P2881" s="150"/>
      <c r="Q2881" s="150"/>
      <c r="R2881" s="150"/>
      <c r="S2881" s="150"/>
      <c r="T2881" s="150"/>
      <c r="U2881" s="150"/>
      <c r="V2881" s="150"/>
      <c r="W2881" s="150"/>
      <c r="X2881" s="150"/>
      <c r="Y2881" s="150"/>
      <c r="Z2881" s="150"/>
      <c r="AA2881" s="150"/>
    </row>
    <row r="2882" spans="1:27" ht="12.75">
      <c r="A2882" s="150"/>
      <c r="B2882" s="150"/>
      <c r="C2882" s="151"/>
      <c r="D2882" s="150"/>
      <c r="E2882" s="150"/>
      <c r="F2882" s="150"/>
      <c r="G2882" s="150"/>
      <c r="H2882" s="150"/>
      <c r="I2882" s="150"/>
      <c r="J2882" s="150"/>
      <c r="K2882" s="150"/>
      <c r="L2882" s="150"/>
      <c r="M2882" s="152"/>
      <c r="N2882" s="150"/>
      <c r="O2882" s="150"/>
      <c r="P2882" s="150"/>
      <c r="Q2882" s="150"/>
      <c r="R2882" s="150"/>
      <c r="S2882" s="150"/>
      <c r="T2882" s="150"/>
      <c r="U2882" s="150"/>
      <c r="V2882" s="150"/>
      <c r="W2882" s="150"/>
      <c r="X2882" s="150"/>
      <c r="Y2882" s="150"/>
      <c r="Z2882" s="150"/>
      <c r="AA2882" s="150"/>
    </row>
    <row r="2883" spans="1:27" ht="12.75">
      <c r="A2883" s="150"/>
      <c r="B2883" s="150"/>
      <c r="C2883" s="151"/>
      <c r="D2883" s="150"/>
      <c r="E2883" s="150"/>
      <c r="F2883" s="150"/>
      <c r="G2883" s="150"/>
      <c r="H2883" s="150"/>
      <c r="I2883" s="150"/>
      <c r="J2883" s="150"/>
      <c r="K2883" s="150"/>
      <c r="L2883" s="150"/>
      <c r="M2883" s="152"/>
      <c r="N2883" s="150"/>
      <c r="O2883" s="150"/>
      <c r="P2883" s="150"/>
      <c r="Q2883" s="150"/>
      <c r="R2883" s="150"/>
      <c r="S2883" s="150"/>
      <c r="T2883" s="150"/>
      <c r="U2883" s="150"/>
      <c r="V2883" s="150"/>
      <c r="W2883" s="150"/>
      <c r="X2883" s="150"/>
      <c r="Y2883" s="150"/>
      <c r="Z2883" s="150"/>
      <c r="AA2883" s="150"/>
    </row>
    <row r="2884" spans="1:27" ht="12.75">
      <c r="A2884" s="150"/>
      <c r="B2884" s="150"/>
      <c r="C2884" s="151"/>
      <c r="D2884" s="150"/>
      <c r="E2884" s="150"/>
      <c r="F2884" s="150"/>
      <c r="G2884" s="150"/>
      <c r="H2884" s="150"/>
      <c r="I2884" s="150"/>
      <c r="J2884" s="150"/>
      <c r="K2884" s="150"/>
      <c r="L2884" s="150"/>
      <c r="M2884" s="152"/>
      <c r="N2884" s="150"/>
      <c r="O2884" s="150"/>
      <c r="P2884" s="150"/>
      <c r="Q2884" s="150"/>
      <c r="R2884" s="150"/>
      <c r="S2884" s="150"/>
      <c r="T2884" s="150"/>
      <c r="U2884" s="150"/>
      <c r="V2884" s="150"/>
      <c r="W2884" s="150"/>
      <c r="X2884" s="150"/>
      <c r="Y2884" s="150"/>
      <c r="Z2884" s="150"/>
      <c r="AA2884" s="150"/>
    </row>
    <row r="2885" spans="1:27" ht="12.75">
      <c r="A2885" s="150"/>
      <c r="B2885" s="150"/>
      <c r="C2885" s="151"/>
      <c r="D2885" s="150"/>
      <c r="E2885" s="150"/>
      <c r="F2885" s="150"/>
      <c r="G2885" s="150"/>
      <c r="H2885" s="150"/>
      <c r="I2885" s="150"/>
      <c r="J2885" s="150"/>
      <c r="K2885" s="150"/>
      <c r="L2885" s="150"/>
      <c r="M2885" s="152"/>
      <c r="N2885" s="150"/>
      <c r="O2885" s="150"/>
      <c r="P2885" s="150"/>
      <c r="Q2885" s="150"/>
      <c r="R2885" s="150"/>
      <c r="S2885" s="150"/>
      <c r="T2885" s="150"/>
      <c r="U2885" s="150"/>
      <c r="V2885" s="150"/>
      <c r="W2885" s="150"/>
      <c r="X2885" s="150"/>
      <c r="Y2885" s="150"/>
      <c r="Z2885" s="150"/>
      <c r="AA2885" s="150"/>
    </row>
    <row r="2886" spans="1:27" ht="12.75">
      <c r="A2886" s="150"/>
      <c r="B2886" s="150"/>
      <c r="C2886" s="151"/>
      <c r="D2886" s="150"/>
      <c r="E2886" s="150"/>
      <c r="F2886" s="150"/>
      <c r="G2886" s="150"/>
      <c r="H2886" s="150"/>
      <c r="I2886" s="150"/>
      <c r="J2886" s="150"/>
      <c r="K2886" s="150"/>
      <c r="L2886" s="150"/>
      <c r="M2886" s="152"/>
      <c r="N2886" s="150"/>
      <c r="O2886" s="150"/>
      <c r="P2886" s="150"/>
      <c r="Q2886" s="150"/>
      <c r="R2886" s="150"/>
      <c r="S2886" s="150"/>
      <c r="T2886" s="150"/>
      <c r="U2886" s="150"/>
      <c r="V2886" s="150"/>
      <c r="W2886" s="150"/>
      <c r="X2886" s="150"/>
      <c r="Y2886" s="150"/>
      <c r="Z2886" s="150"/>
      <c r="AA2886" s="150"/>
    </row>
    <row r="2887" spans="1:27" ht="12.75">
      <c r="A2887" s="150"/>
      <c r="B2887" s="150"/>
      <c r="C2887" s="151"/>
      <c r="D2887" s="150"/>
      <c r="E2887" s="150"/>
      <c r="F2887" s="150"/>
      <c r="G2887" s="150"/>
      <c r="H2887" s="150"/>
      <c r="I2887" s="150"/>
      <c r="J2887" s="150"/>
      <c r="K2887" s="150"/>
      <c r="L2887" s="150"/>
      <c r="M2887" s="152"/>
      <c r="N2887" s="150"/>
      <c r="O2887" s="150"/>
      <c r="P2887" s="150"/>
      <c r="Q2887" s="150"/>
      <c r="R2887" s="150"/>
      <c r="S2887" s="150"/>
      <c r="T2887" s="150"/>
      <c r="U2887" s="150"/>
      <c r="V2887" s="150"/>
      <c r="W2887" s="150"/>
      <c r="X2887" s="150"/>
      <c r="Y2887" s="150"/>
      <c r="Z2887" s="150"/>
      <c r="AA2887" s="150"/>
    </row>
    <row r="2888" spans="1:27" ht="12.75">
      <c r="A2888" s="150"/>
      <c r="B2888" s="150"/>
      <c r="C2888" s="151"/>
      <c r="D2888" s="150"/>
      <c r="E2888" s="150"/>
      <c r="F2888" s="150"/>
      <c r="G2888" s="150"/>
      <c r="H2888" s="150"/>
      <c r="I2888" s="150"/>
      <c r="J2888" s="150"/>
      <c r="K2888" s="150"/>
      <c r="L2888" s="150"/>
      <c r="M2888" s="152"/>
      <c r="N2888" s="150"/>
      <c r="O2888" s="150"/>
      <c r="P2888" s="150"/>
      <c r="Q2888" s="150"/>
      <c r="R2888" s="150"/>
      <c r="S2888" s="150"/>
      <c r="T2888" s="150"/>
      <c r="U2888" s="150"/>
      <c r="V2888" s="150"/>
      <c r="W2888" s="150"/>
      <c r="X2888" s="150"/>
      <c r="Y2888" s="150"/>
      <c r="Z2888" s="150"/>
      <c r="AA2888" s="150"/>
    </row>
    <row r="2889" spans="1:27" ht="12.75">
      <c r="A2889" s="150"/>
      <c r="B2889" s="150"/>
      <c r="C2889" s="151"/>
      <c r="D2889" s="150"/>
      <c r="E2889" s="150"/>
      <c r="F2889" s="150"/>
      <c r="G2889" s="150"/>
      <c r="H2889" s="150"/>
      <c r="I2889" s="150"/>
      <c r="J2889" s="150"/>
      <c r="K2889" s="150"/>
      <c r="L2889" s="150"/>
      <c r="M2889" s="152"/>
      <c r="N2889" s="150"/>
      <c r="O2889" s="150"/>
      <c r="P2889" s="150"/>
      <c r="Q2889" s="150"/>
      <c r="R2889" s="150"/>
      <c r="S2889" s="150"/>
      <c r="T2889" s="150"/>
      <c r="U2889" s="150"/>
      <c r="V2889" s="150"/>
      <c r="W2889" s="150"/>
      <c r="X2889" s="150"/>
      <c r="Y2889" s="150"/>
      <c r="Z2889" s="150"/>
      <c r="AA2889" s="150"/>
    </row>
    <row r="2890" spans="1:27" ht="12.75">
      <c r="A2890" s="150"/>
      <c r="B2890" s="150"/>
      <c r="C2890" s="151"/>
      <c r="D2890" s="150"/>
      <c r="E2890" s="150"/>
      <c r="F2890" s="150"/>
      <c r="G2890" s="150"/>
      <c r="H2890" s="150"/>
      <c r="I2890" s="150"/>
      <c r="J2890" s="150"/>
      <c r="K2890" s="150"/>
      <c r="L2890" s="150"/>
      <c r="M2890" s="152"/>
      <c r="N2890" s="150"/>
      <c r="O2890" s="150"/>
      <c r="P2890" s="150"/>
      <c r="Q2890" s="150"/>
      <c r="R2890" s="150"/>
      <c r="S2890" s="150"/>
      <c r="T2890" s="150"/>
      <c r="U2890" s="150"/>
      <c r="V2890" s="150"/>
      <c r="W2890" s="150"/>
      <c r="X2890" s="150"/>
      <c r="Y2890" s="150"/>
      <c r="Z2890" s="150"/>
      <c r="AA2890" s="150"/>
    </row>
    <row r="2891" spans="1:27" ht="12.75">
      <c r="A2891" s="150"/>
      <c r="B2891" s="150"/>
      <c r="C2891" s="151"/>
      <c r="D2891" s="150"/>
      <c r="E2891" s="150"/>
      <c r="F2891" s="150"/>
      <c r="G2891" s="150"/>
      <c r="H2891" s="150"/>
      <c r="I2891" s="150"/>
      <c r="J2891" s="150"/>
      <c r="K2891" s="150"/>
      <c r="L2891" s="150"/>
      <c r="M2891" s="152"/>
      <c r="N2891" s="150"/>
      <c r="O2891" s="150"/>
      <c r="P2891" s="150"/>
      <c r="Q2891" s="150"/>
      <c r="R2891" s="150"/>
      <c r="S2891" s="150"/>
      <c r="T2891" s="150"/>
      <c r="U2891" s="150"/>
      <c r="V2891" s="150"/>
      <c r="W2891" s="150"/>
      <c r="X2891" s="150"/>
      <c r="Y2891" s="150"/>
      <c r="Z2891" s="150"/>
      <c r="AA2891" s="150"/>
    </row>
    <row r="2892" spans="1:27" ht="12.75">
      <c r="A2892" s="150"/>
      <c r="B2892" s="150"/>
      <c r="C2892" s="151"/>
      <c r="D2892" s="150"/>
      <c r="E2892" s="150"/>
      <c r="F2892" s="150"/>
      <c r="G2892" s="150"/>
      <c r="H2892" s="150"/>
      <c r="I2892" s="150"/>
      <c r="J2892" s="150"/>
      <c r="K2892" s="150"/>
      <c r="L2892" s="150"/>
      <c r="M2892" s="152"/>
      <c r="N2892" s="150"/>
      <c r="O2892" s="150"/>
      <c r="P2892" s="150"/>
      <c r="Q2892" s="150"/>
      <c r="R2892" s="150"/>
      <c r="S2892" s="150"/>
      <c r="T2892" s="150"/>
      <c r="U2892" s="150"/>
      <c r="V2892" s="150"/>
      <c r="W2892" s="150"/>
      <c r="X2892" s="150"/>
      <c r="Y2892" s="150"/>
      <c r="Z2892" s="150"/>
      <c r="AA2892" s="150"/>
    </row>
    <row r="2893" spans="1:27" ht="12.75">
      <c r="A2893" s="150"/>
      <c r="B2893" s="150"/>
      <c r="C2893" s="151"/>
      <c r="D2893" s="150"/>
      <c r="E2893" s="150"/>
      <c r="F2893" s="150"/>
      <c r="G2893" s="150"/>
      <c r="H2893" s="150"/>
      <c r="I2893" s="150"/>
      <c r="J2893" s="150"/>
      <c r="K2893" s="150"/>
      <c r="L2893" s="150"/>
      <c r="M2893" s="152"/>
      <c r="N2893" s="150"/>
      <c r="O2893" s="150"/>
      <c r="P2893" s="150"/>
      <c r="Q2893" s="150"/>
      <c r="R2893" s="150"/>
      <c r="S2893" s="150"/>
      <c r="T2893" s="150"/>
      <c r="U2893" s="150"/>
      <c r="V2893" s="150"/>
      <c r="W2893" s="150"/>
      <c r="X2893" s="150"/>
      <c r="Y2893" s="150"/>
      <c r="Z2893" s="150"/>
      <c r="AA2893" s="150"/>
    </row>
    <row r="2894" spans="1:27" ht="12.75">
      <c r="A2894" s="150"/>
      <c r="B2894" s="150"/>
      <c r="C2894" s="151"/>
      <c r="D2894" s="150"/>
      <c r="E2894" s="150"/>
      <c r="F2894" s="150"/>
      <c r="G2894" s="150"/>
      <c r="H2894" s="150"/>
      <c r="I2894" s="150"/>
      <c r="J2894" s="150"/>
      <c r="K2894" s="150"/>
      <c r="L2894" s="150"/>
      <c r="M2894" s="152"/>
      <c r="N2894" s="150"/>
      <c r="O2894" s="150"/>
      <c r="P2894" s="150"/>
      <c r="Q2894" s="150"/>
      <c r="R2894" s="150"/>
      <c r="S2894" s="150"/>
      <c r="T2894" s="150"/>
      <c r="U2894" s="150"/>
      <c r="V2894" s="150"/>
      <c r="W2894" s="150"/>
      <c r="X2894" s="150"/>
      <c r="Y2894" s="150"/>
      <c r="Z2894" s="150"/>
      <c r="AA2894" s="150"/>
    </row>
    <row r="2895" spans="1:27" ht="12.75">
      <c r="A2895" s="150"/>
      <c r="B2895" s="150"/>
      <c r="C2895" s="151"/>
      <c r="D2895" s="150"/>
      <c r="E2895" s="150"/>
      <c r="F2895" s="150"/>
      <c r="G2895" s="150"/>
      <c r="H2895" s="150"/>
      <c r="I2895" s="150"/>
      <c r="J2895" s="150"/>
      <c r="K2895" s="150"/>
      <c r="L2895" s="150"/>
      <c r="M2895" s="152"/>
      <c r="N2895" s="150"/>
      <c r="O2895" s="150"/>
      <c r="P2895" s="150"/>
      <c r="Q2895" s="150"/>
      <c r="R2895" s="150"/>
      <c r="S2895" s="150"/>
      <c r="T2895" s="150"/>
      <c r="U2895" s="150"/>
      <c r="V2895" s="150"/>
      <c r="W2895" s="150"/>
      <c r="X2895" s="150"/>
      <c r="Y2895" s="150"/>
      <c r="Z2895" s="150"/>
      <c r="AA2895" s="150"/>
    </row>
    <row r="2896" spans="1:27" ht="12.75">
      <c r="A2896" s="150"/>
      <c r="B2896" s="150"/>
      <c r="C2896" s="151"/>
      <c r="D2896" s="150"/>
      <c r="E2896" s="150"/>
      <c r="F2896" s="150"/>
      <c r="G2896" s="150"/>
      <c r="H2896" s="150"/>
      <c r="I2896" s="150"/>
      <c r="J2896" s="150"/>
      <c r="K2896" s="150"/>
      <c r="L2896" s="150"/>
      <c r="M2896" s="152"/>
      <c r="N2896" s="150"/>
      <c r="O2896" s="150"/>
      <c r="P2896" s="150"/>
      <c r="Q2896" s="150"/>
      <c r="R2896" s="150"/>
      <c r="S2896" s="150"/>
      <c r="T2896" s="150"/>
      <c r="U2896" s="150"/>
      <c r="V2896" s="150"/>
      <c r="W2896" s="150"/>
      <c r="X2896" s="150"/>
      <c r="Y2896" s="150"/>
      <c r="Z2896" s="150"/>
      <c r="AA2896" s="150"/>
    </row>
    <row r="2897" spans="1:27" ht="12.75">
      <c r="A2897" s="150"/>
      <c r="B2897" s="150"/>
      <c r="C2897" s="151"/>
      <c r="D2897" s="150"/>
      <c r="E2897" s="150"/>
      <c r="F2897" s="150"/>
      <c r="G2897" s="150"/>
      <c r="H2897" s="150"/>
      <c r="I2897" s="150"/>
      <c r="J2897" s="150"/>
      <c r="K2897" s="150"/>
      <c r="L2897" s="150"/>
      <c r="M2897" s="152"/>
      <c r="N2897" s="150"/>
      <c r="O2897" s="150"/>
      <c r="P2897" s="150"/>
      <c r="Q2897" s="150"/>
      <c r="R2897" s="150"/>
      <c r="S2897" s="150"/>
      <c r="T2897" s="150"/>
      <c r="U2897" s="150"/>
      <c r="V2897" s="150"/>
      <c r="W2897" s="150"/>
      <c r="X2897" s="150"/>
      <c r="Y2897" s="150"/>
      <c r="Z2897" s="150"/>
      <c r="AA2897" s="150"/>
    </row>
    <row r="2898" spans="1:27" ht="12.75">
      <c r="A2898" s="150"/>
      <c r="B2898" s="150"/>
      <c r="C2898" s="151"/>
      <c r="D2898" s="150"/>
      <c r="E2898" s="150"/>
      <c r="F2898" s="150"/>
      <c r="G2898" s="150"/>
      <c r="H2898" s="150"/>
      <c r="I2898" s="150"/>
      <c r="J2898" s="150"/>
      <c r="K2898" s="150"/>
      <c r="L2898" s="150"/>
      <c r="M2898" s="152"/>
      <c r="N2898" s="150"/>
      <c r="O2898" s="150"/>
      <c r="P2898" s="150"/>
      <c r="Q2898" s="150"/>
      <c r="R2898" s="150"/>
      <c r="S2898" s="150"/>
      <c r="T2898" s="150"/>
      <c r="U2898" s="150"/>
      <c r="V2898" s="150"/>
      <c r="W2898" s="150"/>
      <c r="X2898" s="150"/>
      <c r="Y2898" s="150"/>
      <c r="Z2898" s="150"/>
      <c r="AA2898" s="150"/>
    </row>
    <row r="2899" spans="1:27" ht="12.75">
      <c r="A2899" s="150"/>
      <c r="B2899" s="150"/>
      <c r="C2899" s="151"/>
      <c r="D2899" s="150"/>
      <c r="E2899" s="150"/>
      <c r="F2899" s="150"/>
      <c r="G2899" s="150"/>
      <c r="H2899" s="150"/>
      <c r="I2899" s="150"/>
      <c r="J2899" s="150"/>
      <c r="K2899" s="150"/>
      <c r="L2899" s="150"/>
      <c r="M2899" s="152"/>
      <c r="N2899" s="150"/>
      <c r="O2899" s="150"/>
      <c r="P2899" s="150"/>
      <c r="Q2899" s="150"/>
      <c r="R2899" s="150"/>
      <c r="S2899" s="150"/>
      <c r="T2899" s="150"/>
      <c r="U2899" s="150"/>
      <c r="V2899" s="150"/>
      <c r="W2899" s="150"/>
      <c r="X2899" s="150"/>
      <c r="Y2899" s="150"/>
      <c r="Z2899" s="150"/>
      <c r="AA2899" s="150"/>
    </row>
    <row r="2900" spans="1:27" ht="12.75">
      <c r="A2900" s="150"/>
      <c r="B2900" s="150"/>
      <c r="C2900" s="151"/>
      <c r="D2900" s="150"/>
      <c r="E2900" s="150"/>
      <c r="F2900" s="150"/>
      <c r="G2900" s="150"/>
      <c r="H2900" s="150"/>
      <c r="I2900" s="150"/>
      <c r="J2900" s="150"/>
      <c r="K2900" s="150"/>
      <c r="L2900" s="150"/>
      <c r="M2900" s="152"/>
      <c r="N2900" s="150"/>
      <c r="O2900" s="150"/>
      <c r="P2900" s="150"/>
      <c r="Q2900" s="150"/>
      <c r="R2900" s="150"/>
      <c r="S2900" s="150"/>
      <c r="T2900" s="150"/>
      <c r="U2900" s="150"/>
      <c r="V2900" s="150"/>
      <c r="W2900" s="150"/>
      <c r="X2900" s="150"/>
      <c r="Y2900" s="150"/>
      <c r="Z2900" s="150"/>
      <c r="AA2900" s="150"/>
    </row>
    <row r="2901" spans="1:27" ht="12.75">
      <c r="A2901" s="150"/>
      <c r="B2901" s="150"/>
      <c r="C2901" s="151"/>
      <c r="D2901" s="150"/>
      <c r="E2901" s="150"/>
      <c r="F2901" s="150"/>
      <c r="G2901" s="150"/>
      <c r="H2901" s="150"/>
      <c r="I2901" s="150"/>
      <c r="J2901" s="150"/>
      <c r="K2901" s="150"/>
      <c r="L2901" s="150"/>
      <c r="M2901" s="152"/>
      <c r="N2901" s="150"/>
      <c r="O2901" s="150"/>
      <c r="P2901" s="150"/>
      <c r="Q2901" s="150"/>
      <c r="R2901" s="150"/>
      <c r="S2901" s="150"/>
      <c r="T2901" s="150"/>
      <c r="U2901" s="150"/>
      <c r="V2901" s="150"/>
      <c r="W2901" s="150"/>
      <c r="X2901" s="150"/>
      <c r="Y2901" s="150"/>
      <c r="Z2901" s="150"/>
      <c r="AA2901" s="150"/>
    </row>
    <row r="2902" spans="1:27" ht="12.75">
      <c r="A2902" s="150"/>
      <c r="B2902" s="150"/>
      <c r="C2902" s="151"/>
      <c r="D2902" s="150"/>
      <c r="E2902" s="150"/>
      <c r="F2902" s="150"/>
      <c r="G2902" s="150"/>
      <c r="H2902" s="150"/>
      <c r="I2902" s="150"/>
      <c r="J2902" s="150"/>
      <c r="K2902" s="150"/>
      <c r="L2902" s="150"/>
      <c r="M2902" s="152"/>
      <c r="N2902" s="150"/>
      <c r="O2902" s="150"/>
      <c r="P2902" s="150"/>
      <c r="Q2902" s="150"/>
      <c r="R2902" s="150"/>
      <c r="S2902" s="150"/>
      <c r="T2902" s="150"/>
      <c r="U2902" s="150"/>
      <c r="V2902" s="150"/>
      <c r="W2902" s="150"/>
      <c r="X2902" s="150"/>
      <c r="Y2902" s="150"/>
      <c r="Z2902" s="150"/>
      <c r="AA2902" s="150"/>
    </row>
    <row r="2903" spans="1:27" ht="12.75">
      <c r="A2903" s="150"/>
      <c r="B2903" s="150"/>
      <c r="C2903" s="151"/>
      <c r="D2903" s="150"/>
      <c r="E2903" s="150"/>
      <c r="F2903" s="150"/>
      <c r="G2903" s="150"/>
      <c r="H2903" s="150"/>
      <c r="I2903" s="150"/>
      <c r="J2903" s="150"/>
      <c r="K2903" s="150"/>
      <c r="L2903" s="150"/>
      <c r="M2903" s="152"/>
      <c r="N2903" s="150"/>
      <c r="O2903" s="150"/>
      <c r="P2903" s="150"/>
      <c r="Q2903" s="150"/>
      <c r="R2903" s="150"/>
      <c r="S2903" s="150"/>
      <c r="T2903" s="150"/>
      <c r="U2903" s="150"/>
      <c r="V2903" s="150"/>
      <c r="W2903" s="150"/>
      <c r="X2903" s="150"/>
      <c r="Y2903" s="150"/>
      <c r="Z2903" s="150"/>
      <c r="AA2903" s="150"/>
    </row>
    <row r="2904" spans="1:27" ht="12.75">
      <c r="A2904" s="150"/>
      <c r="B2904" s="150"/>
      <c r="C2904" s="151"/>
      <c r="D2904" s="150"/>
      <c r="E2904" s="150"/>
      <c r="F2904" s="150"/>
      <c r="G2904" s="150"/>
      <c r="H2904" s="150"/>
      <c r="I2904" s="150"/>
      <c r="J2904" s="150"/>
      <c r="K2904" s="150"/>
      <c r="L2904" s="150"/>
      <c r="M2904" s="152"/>
      <c r="N2904" s="150"/>
      <c r="O2904" s="150"/>
      <c r="P2904" s="150"/>
      <c r="Q2904" s="150"/>
      <c r="R2904" s="150"/>
      <c r="S2904" s="150"/>
      <c r="T2904" s="150"/>
      <c r="U2904" s="150"/>
      <c r="V2904" s="150"/>
      <c r="W2904" s="150"/>
      <c r="X2904" s="150"/>
      <c r="Y2904" s="150"/>
      <c r="Z2904" s="150"/>
      <c r="AA2904" s="150"/>
    </row>
    <row r="2905" spans="1:27" ht="12.75">
      <c r="A2905" s="150"/>
      <c r="B2905" s="150"/>
      <c r="C2905" s="151"/>
      <c r="D2905" s="150"/>
      <c r="E2905" s="150"/>
      <c r="F2905" s="150"/>
      <c r="G2905" s="150"/>
      <c r="H2905" s="150"/>
      <c r="I2905" s="150"/>
      <c r="J2905" s="150"/>
      <c r="K2905" s="150"/>
      <c r="L2905" s="150"/>
      <c r="M2905" s="152"/>
      <c r="N2905" s="150"/>
      <c r="O2905" s="150"/>
      <c r="P2905" s="150"/>
      <c r="Q2905" s="150"/>
      <c r="R2905" s="150"/>
      <c r="S2905" s="150"/>
      <c r="T2905" s="150"/>
      <c r="U2905" s="150"/>
      <c r="V2905" s="150"/>
      <c r="W2905" s="150"/>
      <c r="X2905" s="150"/>
      <c r="Y2905" s="150"/>
      <c r="Z2905" s="150"/>
      <c r="AA2905" s="150"/>
    </row>
    <row r="2906" spans="1:27" ht="12.75">
      <c r="A2906" s="150"/>
      <c r="B2906" s="150"/>
      <c r="C2906" s="151"/>
      <c r="D2906" s="150"/>
      <c r="E2906" s="150"/>
      <c r="F2906" s="150"/>
      <c r="G2906" s="150"/>
      <c r="H2906" s="150"/>
      <c r="I2906" s="150"/>
      <c r="J2906" s="150"/>
      <c r="K2906" s="150"/>
      <c r="L2906" s="150"/>
      <c r="M2906" s="152"/>
      <c r="N2906" s="150"/>
      <c r="O2906" s="150"/>
      <c r="P2906" s="150"/>
      <c r="Q2906" s="150"/>
      <c r="R2906" s="150"/>
      <c r="S2906" s="150"/>
      <c r="T2906" s="150"/>
      <c r="U2906" s="150"/>
      <c r="V2906" s="150"/>
      <c r="W2906" s="150"/>
      <c r="X2906" s="150"/>
      <c r="Y2906" s="150"/>
      <c r="Z2906" s="150"/>
      <c r="AA2906" s="150"/>
    </row>
    <row r="2907" spans="1:27" ht="12.75">
      <c r="A2907" s="150"/>
      <c r="B2907" s="150"/>
      <c r="C2907" s="151"/>
      <c r="D2907" s="150"/>
      <c r="E2907" s="150"/>
      <c r="F2907" s="150"/>
      <c r="G2907" s="150"/>
      <c r="H2907" s="150"/>
      <c r="I2907" s="150"/>
      <c r="J2907" s="150"/>
      <c r="K2907" s="150"/>
      <c r="L2907" s="150"/>
      <c r="M2907" s="152"/>
      <c r="N2907" s="150"/>
      <c r="O2907" s="150"/>
      <c r="P2907" s="150"/>
      <c r="Q2907" s="150"/>
      <c r="R2907" s="150"/>
      <c r="S2907" s="150"/>
      <c r="T2907" s="150"/>
      <c r="U2907" s="150"/>
      <c r="V2907" s="150"/>
      <c r="W2907" s="150"/>
      <c r="X2907" s="150"/>
      <c r="Y2907" s="150"/>
      <c r="Z2907" s="150"/>
      <c r="AA2907" s="150"/>
    </row>
    <row r="2908" spans="1:27" ht="12.75">
      <c r="A2908" s="150"/>
      <c r="B2908" s="150"/>
      <c r="C2908" s="151"/>
      <c r="D2908" s="150"/>
      <c r="E2908" s="150"/>
      <c r="F2908" s="150"/>
      <c r="G2908" s="150"/>
      <c r="H2908" s="150"/>
      <c r="I2908" s="150"/>
      <c r="J2908" s="150"/>
      <c r="K2908" s="150"/>
      <c r="L2908" s="150"/>
      <c r="M2908" s="152"/>
      <c r="N2908" s="150"/>
      <c r="O2908" s="150"/>
      <c r="P2908" s="150"/>
      <c r="Q2908" s="150"/>
      <c r="R2908" s="150"/>
      <c r="S2908" s="150"/>
      <c r="T2908" s="150"/>
      <c r="U2908" s="150"/>
      <c r="V2908" s="150"/>
      <c r="W2908" s="150"/>
      <c r="X2908" s="150"/>
      <c r="Y2908" s="150"/>
      <c r="Z2908" s="150"/>
      <c r="AA2908" s="150"/>
    </row>
    <row r="2909" spans="1:27" ht="12.75">
      <c r="A2909" s="150"/>
      <c r="B2909" s="150"/>
      <c r="C2909" s="151"/>
      <c r="D2909" s="150"/>
      <c r="E2909" s="150"/>
      <c r="F2909" s="150"/>
      <c r="G2909" s="150"/>
      <c r="H2909" s="150"/>
      <c r="I2909" s="150"/>
      <c r="J2909" s="150"/>
      <c r="K2909" s="150"/>
      <c r="L2909" s="150"/>
      <c r="M2909" s="152"/>
      <c r="N2909" s="150"/>
      <c r="O2909" s="150"/>
      <c r="P2909" s="150"/>
      <c r="Q2909" s="150"/>
      <c r="R2909" s="150"/>
      <c r="S2909" s="150"/>
      <c r="T2909" s="150"/>
      <c r="U2909" s="150"/>
      <c r="V2909" s="150"/>
      <c r="W2909" s="150"/>
      <c r="X2909" s="150"/>
      <c r="Y2909" s="150"/>
      <c r="Z2909" s="150"/>
      <c r="AA2909" s="150"/>
    </row>
    <row r="2910" spans="1:27" ht="12.75">
      <c r="A2910" s="150"/>
      <c r="B2910" s="150"/>
      <c r="C2910" s="151"/>
      <c r="D2910" s="150"/>
      <c r="E2910" s="150"/>
      <c r="F2910" s="150"/>
      <c r="G2910" s="150"/>
      <c r="H2910" s="150"/>
      <c r="I2910" s="150"/>
      <c r="J2910" s="150"/>
      <c r="K2910" s="150"/>
      <c r="L2910" s="150"/>
      <c r="M2910" s="152"/>
      <c r="N2910" s="150"/>
      <c r="O2910" s="150"/>
      <c r="P2910" s="150"/>
      <c r="Q2910" s="150"/>
      <c r="R2910" s="150"/>
      <c r="S2910" s="150"/>
      <c r="T2910" s="150"/>
      <c r="U2910" s="150"/>
      <c r="V2910" s="150"/>
      <c r="W2910" s="150"/>
      <c r="X2910" s="150"/>
      <c r="Y2910" s="150"/>
      <c r="Z2910" s="150"/>
      <c r="AA2910" s="150"/>
    </row>
    <row r="2911" spans="1:27" ht="12.75">
      <c r="A2911" s="150"/>
      <c r="B2911" s="150"/>
      <c r="C2911" s="151"/>
      <c r="D2911" s="150"/>
      <c r="E2911" s="150"/>
      <c r="F2911" s="150"/>
      <c r="G2911" s="150"/>
      <c r="H2911" s="150"/>
      <c r="I2911" s="150"/>
      <c r="J2911" s="150"/>
      <c r="K2911" s="150"/>
      <c r="L2911" s="150"/>
      <c r="M2911" s="152"/>
      <c r="N2911" s="150"/>
      <c r="O2911" s="150"/>
      <c r="P2911" s="150"/>
      <c r="Q2911" s="150"/>
      <c r="R2911" s="150"/>
      <c r="S2911" s="150"/>
      <c r="T2911" s="150"/>
      <c r="U2911" s="150"/>
      <c r="V2911" s="150"/>
      <c r="W2911" s="150"/>
      <c r="X2911" s="150"/>
      <c r="Y2911" s="150"/>
      <c r="Z2911" s="150"/>
      <c r="AA2911" s="150"/>
    </row>
    <row r="2912" spans="1:27" ht="12.75">
      <c r="A2912" s="150"/>
      <c r="B2912" s="150"/>
      <c r="C2912" s="151"/>
      <c r="D2912" s="150"/>
      <c r="E2912" s="150"/>
      <c r="F2912" s="150"/>
      <c r="G2912" s="150"/>
      <c r="H2912" s="150"/>
      <c r="I2912" s="150"/>
      <c r="J2912" s="150"/>
      <c r="K2912" s="150"/>
      <c r="L2912" s="150"/>
      <c r="M2912" s="152"/>
      <c r="N2912" s="150"/>
      <c r="O2912" s="150"/>
      <c r="P2912" s="150"/>
      <c r="Q2912" s="150"/>
      <c r="R2912" s="150"/>
      <c r="S2912" s="150"/>
      <c r="T2912" s="150"/>
      <c r="U2912" s="150"/>
      <c r="V2912" s="150"/>
      <c r="W2912" s="150"/>
      <c r="X2912" s="150"/>
      <c r="Y2912" s="150"/>
      <c r="Z2912" s="150"/>
      <c r="AA2912" s="150"/>
    </row>
    <row r="2913" spans="1:27" ht="12.75">
      <c r="A2913" s="150"/>
      <c r="B2913" s="150"/>
      <c r="C2913" s="151"/>
      <c r="D2913" s="150"/>
      <c r="E2913" s="150"/>
      <c r="F2913" s="150"/>
      <c r="G2913" s="150"/>
      <c r="H2913" s="150"/>
      <c r="I2913" s="150"/>
      <c r="J2913" s="150"/>
      <c r="K2913" s="150"/>
      <c r="L2913" s="150"/>
      <c r="M2913" s="152"/>
      <c r="N2913" s="150"/>
      <c r="O2913" s="150"/>
      <c r="P2913" s="150"/>
      <c r="Q2913" s="150"/>
      <c r="R2913" s="150"/>
      <c r="S2913" s="150"/>
      <c r="T2913" s="150"/>
      <c r="U2913" s="150"/>
      <c r="V2913" s="150"/>
      <c r="W2913" s="150"/>
      <c r="X2913" s="150"/>
      <c r="Y2913" s="150"/>
      <c r="Z2913" s="150"/>
      <c r="AA2913" s="150"/>
    </row>
    <row r="2914" spans="1:27" ht="12.75">
      <c r="A2914" s="150"/>
      <c r="B2914" s="150"/>
      <c r="C2914" s="151"/>
      <c r="D2914" s="150"/>
      <c r="E2914" s="150"/>
      <c r="F2914" s="150"/>
      <c r="G2914" s="150"/>
      <c r="H2914" s="150"/>
      <c r="I2914" s="150"/>
      <c r="J2914" s="150"/>
      <c r="K2914" s="150"/>
      <c r="L2914" s="150"/>
      <c r="M2914" s="152"/>
      <c r="N2914" s="150"/>
      <c r="O2914" s="150"/>
      <c r="P2914" s="150"/>
      <c r="Q2914" s="150"/>
      <c r="R2914" s="150"/>
      <c r="S2914" s="150"/>
      <c r="T2914" s="150"/>
      <c r="U2914" s="150"/>
      <c r="V2914" s="150"/>
      <c r="W2914" s="150"/>
      <c r="X2914" s="150"/>
      <c r="Y2914" s="150"/>
      <c r="Z2914" s="150"/>
      <c r="AA2914" s="150"/>
    </row>
    <row r="2915" spans="1:27" ht="12.75">
      <c r="A2915" s="150"/>
      <c r="B2915" s="150"/>
      <c r="C2915" s="151"/>
      <c r="D2915" s="150"/>
      <c r="E2915" s="150"/>
      <c r="F2915" s="150"/>
      <c r="G2915" s="150"/>
      <c r="H2915" s="150"/>
      <c r="I2915" s="150"/>
      <c r="J2915" s="150"/>
      <c r="K2915" s="150"/>
      <c r="L2915" s="150"/>
      <c r="M2915" s="152"/>
      <c r="N2915" s="150"/>
      <c r="O2915" s="150"/>
      <c r="P2915" s="150"/>
      <c r="Q2915" s="150"/>
      <c r="R2915" s="150"/>
      <c r="S2915" s="150"/>
      <c r="T2915" s="150"/>
      <c r="U2915" s="150"/>
      <c r="V2915" s="150"/>
      <c r="W2915" s="150"/>
      <c r="X2915" s="150"/>
      <c r="Y2915" s="150"/>
      <c r="Z2915" s="150"/>
      <c r="AA2915" s="150"/>
    </row>
    <row r="2916" spans="1:27" ht="12.75">
      <c r="A2916" s="150"/>
      <c r="B2916" s="150"/>
      <c r="C2916" s="151"/>
      <c r="D2916" s="150"/>
      <c r="E2916" s="150"/>
      <c r="F2916" s="150"/>
      <c r="G2916" s="150"/>
      <c r="H2916" s="150"/>
      <c r="I2916" s="150"/>
      <c r="J2916" s="150"/>
      <c r="K2916" s="150"/>
      <c r="L2916" s="150"/>
      <c r="M2916" s="152"/>
      <c r="N2916" s="150"/>
      <c r="O2916" s="150"/>
      <c r="P2916" s="150"/>
      <c r="Q2916" s="150"/>
      <c r="R2916" s="150"/>
      <c r="S2916" s="150"/>
      <c r="T2916" s="150"/>
      <c r="U2916" s="150"/>
      <c r="V2916" s="150"/>
      <c r="W2916" s="150"/>
      <c r="X2916" s="150"/>
      <c r="Y2916" s="150"/>
      <c r="Z2916" s="150"/>
      <c r="AA2916" s="150"/>
    </row>
    <row r="2917" spans="1:27" ht="12.75">
      <c r="A2917" s="150"/>
      <c r="B2917" s="150"/>
      <c r="C2917" s="151"/>
      <c r="D2917" s="150"/>
      <c r="E2917" s="150"/>
      <c r="F2917" s="150"/>
      <c r="G2917" s="150"/>
      <c r="H2917" s="150"/>
      <c r="I2917" s="150"/>
      <c r="J2917" s="150"/>
      <c r="K2917" s="150"/>
      <c r="L2917" s="150"/>
      <c r="M2917" s="152"/>
      <c r="N2917" s="150"/>
      <c r="O2917" s="150"/>
      <c r="P2917" s="150"/>
      <c r="Q2917" s="150"/>
      <c r="R2917" s="150"/>
      <c r="S2917" s="150"/>
      <c r="T2917" s="150"/>
      <c r="U2917" s="150"/>
      <c r="V2917" s="150"/>
      <c r="W2917" s="150"/>
      <c r="X2917" s="150"/>
      <c r="Y2917" s="150"/>
      <c r="Z2917" s="150"/>
      <c r="AA2917" s="150"/>
    </row>
    <row r="2918" spans="1:27" ht="12.75">
      <c r="A2918" s="150"/>
      <c r="B2918" s="150"/>
      <c r="C2918" s="151"/>
      <c r="D2918" s="150"/>
      <c r="E2918" s="150"/>
      <c r="F2918" s="150"/>
      <c r="G2918" s="150"/>
      <c r="H2918" s="150"/>
      <c r="I2918" s="150"/>
      <c r="J2918" s="150"/>
      <c r="K2918" s="150"/>
      <c r="L2918" s="150"/>
      <c r="M2918" s="152"/>
      <c r="N2918" s="150"/>
      <c r="O2918" s="150"/>
      <c r="P2918" s="150"/>
      <c r="Q2918" s="150"/>
      <c r="R2918" s="150"/>
      <c r="S2918" s="150"/>
      <c r="T2918" s="150"/>
      <c r="U2918" s="150"/>
      <c r="V2918" s="150"/>
      <c r="W2918" s="150"/>
      <c r="X2918" s="150"/>
      <c r="Y2918" s="150"/>
      <c r="Z2918" s="150"/>
      <c r="AA2918" s="150"/>
    </row>
    <row r="2919" spans="1:27" ht="12.75">
      <c r="A2919" s="150"/>
      <c r="B2919" s="150"/>
      <c r="C2919" s="151"/>
      <c r="D2919" s="150"/>
      <c r="E2919" s="150"/>
      <c r="F2919" s="150"/>
      <c r="G2919" s="150"/>
      <c r="H2919" s="150"/>
      <c r="I2919" s="150"/>
      <c r="J2919" s="150"/>
      <c r="K2919" s="150"/>
      <c r="L2919" s="150"/>
      <c r="M2919" s="152"/>
      <c r="N2919" s="150"/>
      <c r="O2919" s="150"/>
      <c r="P2919" s="150"/>
      <c r="Q2919" s="150"/>
      <c r="R2919" s="150"/>
      <c r="S2919" s="150"/>
      <c r="T2919" s="150"/>
      <c r="U2919" s="150"/>
      <c r="V2919" s="150"/>
      <c r="W2919" s="150"/>
      <c r="X2919" s="150"/>
      <c r="Y2919" s="150"/>
      <c r="Z2919" s="150"/>
      <c r="AA2919" s="150"/>
    </row>
    <row r="2920" spans="1:27" ht="12.75">
      <c r="A2920" s="150"/>
      <c r="B2920" s="150"/>
      <c r="C2920" s="151"/>
      <c r="D2920" s="150"/>
      <c r="E2920" s="150"/>
      <c r="F2920" s="150"/>
      <c r="G2920" s="150"/>
      <c r="H2920" s="150"/>
      <c r="I2920" s="150"/>
      <c r="J2920" s="150"/>
      <c r="K2920" s="150"/>
      <c r="L2920" s="150"/>
      <c r="M2920" s="152"/>
      <c r="N2920" s="150"/>
      <c r="O2920" s="150"/>
      <c r="P2920" s="150"/>
      <c r="Q2920" s="150"/>
      <c r="R2920" s="150"/>
      <c r="S2920" s="150"/>
      <c r="T2920" s="150"/>
      <c r="U2920" s="150"/>
      <c r="V2920" s="150"/>
      <c r="W2920" s="150"/>
      <c r="X2920" s="150"/>
      <c r="Y2920" s="150"/>
      <c r="Z2920" s="150"/>
      <c r="AA2920" s="150"/>
    </row>
    <row r="2921" spans="1:27" ht="12.75">
      <c r="A2921" s="150"/>
      <c r="B2921" s="150"/>
      <c r="C2921" s="151"/>
      <c r="D2921" s="150"/>
      <c r="E2921" s="150"/>
      <c r="F2921" s="150"/>
      <c r="G2921" s="150"/>
      <c r="H2921" s="150"/>
      <c r="I2921" s="150"/>
      <c r="J2921" s="150"/>
      <c r="K2921" s="150"/>
      <c r="L2921" s="150"/>
      <c r="M2921" s="152"/>
      <c r="N2921" s="150"/>
      <c r="O2921" s="150"/>
      <c r="P2921" s="150"/>
      <c r="Q2921" s="150"/>
      <c r="R2921" s="150"/>
      <c r="S2921" s="150"/>
      <c r="T2921" s="150"/>
      <c r="U2921" s="150"/>
      <c r="V2921" s="150"/>
      <c r="W2921" s="150"/>
      <c r="X2921" s="150"/>
      <c r="Y2921" s="150"/>
      <c r="Z2921" s="150"/>
      <c r="AA2921" s="150"/>
    </row>
    <row r="2922" spans="1:27" ht="12.75">
      <c r="A2922" s="150"/>
      <c r="B2922" s="150"/>
      <c r="C2922" s="151"/>
      <c r="D2922" s="150"/>
      <c r="E2922" s="150"/>
      <c r="F2922" s="150"/>
      <c r="G2922" s="150"/>
      <c r="H2922" s="150"/>
      <c r="I2922" s="150"/>
      <c r="J2922" s="150"/>
      <c r="K2922" s="150"/>
      <c r="L2922" s="150"/>
      <c r="M2922" s="152"/>
      <c r="N2922" s="150"/>
      <c r="O2922" s="150"/>
      <c r="P2922" s="150"/>
      <c r="Q2922" s="150"/>
      <c r="R2922" s="150"/>
      <c r="S2922" s="150"/>
      <c r="T2922" s="150"/>
      <c r="U2922" s="150"/>
      <c r="V2922" s="150"/>
      <c r="W2922" s="150"/>
      <c r="X2922" s="150"/>
      <c r="Y2922" s="150"/>
      <c r="Z2922" s="150"/>
      <c r="AA2922" s="150"/>
    </row>
    <row r="2923" spans="1:27" ht="12.75">
      <c r="A2923" s="150"/>
      <c r="B2923" s="150"/>
      <c r="C2923" s="151"/>
      <c r="D2923" s="150"/>
      <c r="E2923" s="150"/>
      <c r="F2923" s="150"/>
      <c r="G2923" s="150"/>
      <c r="H2923" s="150"/>
      <c r="I2923" s="150"/>
      <c r="J2923" s="150"/>
      <c r="K2923" s="150"/>
      <c r="L2923" s="150"/>
      <c r="M2923" s="152"/>
      <c r="N2923" s="150"/>
      <c r="O2923" s="150"/>
      <c r="P2923" s="150"/>
      <c r="Q2923" s="150"/>
      <c r="R2923" s="150"/>
      <c r="S2923" s="150"/>
      <c r="T2923" s="150"/>
      <c r="U2923" s="150"/>
      <c r="V2923" s="150"/>
      <c r="W2923" s="150"/>
      <c r="X2923" s="150"/>
      <c r="Y2923" s="150"/>
      <c r="Z2923" s="150"/>
      <c r="AA2923" s="150"/>
    </row>
    <row r="2924" spans="1:27" ht="12.75">
      <c r="A2924" s="150"/>
      <c r="B2924" s="150"/>
      <c r="C2924" s="151"/>
      <c r="D2924" s="150"/>
      <c r="E2924" s="150"/>
      <c r="F2924" s="150"/>
      <c r="G2924" s="150"/>
      <c r="H2924" s="150"/>
      <c r="I2924" s="150"/>
      <c r="J2924" s="150"/>
      <c r="K2924" s="150"/>
      <c r="L2924" s="150"/>
      <c r="M2924" s="152"/>
      <c r="N2924" s="150"/>
      <c r="O2924" s="150"/>
      <c r="P2924" s="150"/>
      <c r="Q2924" s="150"/>
      <c r="R2924" s="150"/>
      <c r="S2924" s="150"/>
      <c r="T2924" s="150"/>
      <c r="U2924" s="150"/>
      <c r="V2924" s="150"/>
      <c r="W2924" s="150"/>
      <c r="X2924" s="150"/>
      <c r="Y2924" s="150"/>
      <c r="Z2924" s="150"/>
      <c r="AA2924" s="150"/>
    </row>
    <row r="2925" spans="1:27" ht="12.75">
      <c r="A2925" s="150"/>
      <c r="B2925" s="150"/>
      <c r="C2925" s="151"/>
      <c r="D2925" s="150"/>
      <c r="E2925" s="150"/>
      <c r="F2925" s="150"/>
      <c r="G2925" s="150"/>
      <c r="H2925" s="150"/>
      <c r="I2925" s="150"/>
      <c r="J2925" s="150"/>
      <c r="K2925" s="150"/>
      <c r="L2925" s="150"/>
      <c r="M2925" s="152"/>
      <c r="N2925" s="150"/>
      <c r="O2925" s="150"/>
      <c r="P2925" s="150"/>
      <c r="Q2925" s="150"/>
      <c r="R2925" s="150"/>
      <c r="S2925" s="150"/>
      <c r="T2925" s="150"/>
      <c r="U2925" s="150"/>
      <c r="V2925" s="150"/>
      <c r="W2925" s="150"/>
      <c r="X2925" s="150"/>
      <c r="Y2925" s="150"/>
      <c r="Z2925" s="150"/>
      <c r="AA2925" s="150"/>
    </row>
    <row r="2926" spans="1:27" ht="12.75">
      <c r="A2926" s="150"/>
      <c r="B2926" s="150"/>
      <c r="C2926" s="151"/>
      <c r="D2926" s="150"/>
      <c r="E2926" s="150"/>
      <c r="F2926" s="150"/>
      <c r="G2926" s="150"/>
      <c r="H2926" s="150"/>
      <c r="I2926" s="150"/>
      <c r="J2926" s="150"/>
      <c r="K2926" s="150"/>
      <c r="L2926" s="150"/>
      <c r="M2926" s="152"/>
      <c r="N2926" s="150"/>
      <c r="O2926" s="150"/>
      <c r="P2926" s="150"/>
      <c r="Q2926" s="150"/>
      <c r="R2926" s="150"/>
      <c r="S2926" s="150"/>
      <c r="T2926" s="150"/>
      <c r="U2926" s="150"/>
      <c r="V2926" s="150"/>
      <c r="W2926" s="150"/>
      <c r="X2926" s="150"/>
      <c r="Y2926" s="150"/>
      <c r="Z2926" s="150"/>
      <c r="AA2926" s="150"/>
    </row>
    <row r="2927" spans="1:27" ht="12.75">
      <c r="A2927" s="150"/>
      <c r="B2927" s="150"/>
      <c r="C2927" s="151"/>
      <c r="D2927" s="150"/>
      <c r="E2927" s="150"/>
      <c r="F2927" s="150"/>
      <c r="G2927" s="150"/>
      <c r="H2927" s="150"/>
      <c r="I2927" s="150"/>
      <c r="J2927" s="150"/>
      <c r="K2927" s="150"/>
      <c r="L2927" s="150"/>
      <c r="M2927" s="152"/>
      <c r="N2927" s="150"/>
      <c r="O2927" s="150"/>
      <c r="P2927" s="150"/>
      <c r="Q2927" s="150"/>
      <c r="R2927" s="150"/>
      <c r="S2927" s="150"/>
      <c r="T2927" s="150"/>
      <c r="U2927" s="150"/>
      <c r="V2927" s="150"/>
      <c r="W2927" s="150"/>
      <c r="X2927" s="150"/>
      <c r="Y2927" s="150"/>
      <c r="Z2927" s="150"/>
      <c r="AA2927" s="150"/>
    </row>
    <row r="2928" spans="1:27" ht="12.75">
      <c r="A2928" s="150"/>
      <c r="B2928" s="150"/>
      <c r="C2928" s="151"/>
      <c r="D2928" s="150"/>
      <c r="E2928" s="150"/>
      <c r="F2928" s="150"/>
      <c r="G2928" s="150"/>
      <c r="H2928" s="150"/>
      <c r="I2928" s="150"/>
      <c r="J2928" s="150"/>
      <c r="K2928" s="150"/>
      <c r="L2928" s="150"/>
      <c r="M2928" s="152"/>
      <c r="N2928" s="150"/>
      <c r="O2928" s="150"/>
      <c r="P2928" s="150"/>
      <c r="Q2928" s="150"/>
      <c r="R2928" s="150"/>
      <c r="S2928" s="150"/>
      <c r="T2928" s="150"/>
      <c r="U2928" s="150"/>
      <c r="V2928" s="150"/>
      <c r="W2928" s="150"/>
      <c r="X2928" s="150"/>
      <c r="Y2928" s="150"/>
      <c r="Z2928" s="150"/>
      <c r="AA2928" s="150"/>
    </row>
    <row r="2929" spans="1:27" ht="12.75">
      <c r="A2929" s="150"/>
      <c r="B2929" s="150"/>
      <c r="C2929" s="151"/>
      <c r="D2929" s="150"/>
      <c r="E2929" s="150"/>
      <c r="F2929" s="150"/>
      <c r="G2929" s="150"/>
      <c r="H2929" s="150"/>
      <c r="I2929" s="150"/>
      <c r="J2929" s="150"/>
      <c r="K2929" s="150"/>
      <c r="L2929" s="150"/>
      <c r="M2929" s="152"/>
      <c r="N2929" s="150"/>
      <c r="O2929" s="150"/>
      <c r="P2929" s="150"/>
      <c r="Q2929" s="150"/>
      <c r="R2929" s="150"/>
      <c r="S2929" s="150"/>
      <c r="T2929" s="150"/>
      <c r="U2929" s="150"/>
      <c r="V2929" s="150"/>
      <c r="W2929" s="150"/>
      <c r="X2929" s="150"/>
      <c r="Y2929" s="150"/>
      <c r="Z2929" s="150"/>
      <c r="AA2929" s="150"/>
    </row>
    <row r="2930" spans="1:27" ht="12.75">
      <c r="A2930" s="150"/>
      <c r="B2930" s="150"/>
      <c r="C2930" s="151"/>
      <c r="D2930" s="150"/>
      <c r="E2930" s="150"/>
      <c r="F2930" s="150"/>
      <c r="G2930" s="150"/>
      <c r="H2930" s="150"/>
      <c r="I2930" s="150"/>
      <c r="J2930" s="150"/>
      <c r="K2930" s="150"/>
      <c r="L2930" s="150"/>
      <c r="M2930" s="152"/>
      <c r="N2930" s="150"/>
      <c r="O2930" s="150"/>
      <c r="P2930" s="150"/>
      <c r="Q2930" s="150"/>
      <c r="R2930" s="150"/>
      <c r="S2930" s="150"/>
      <c r="T2930" s="150"/>
      <c r="U2930" s="150"/>
      <c r="V2930" s="150"/>
      <c r="W2930" s="150"/>
      <c r="X2930" s="150"/>
      <c r="Y2930" s="150"/>
      <c r="Z2930" s="150"/>
      <c r="AA2930" s="150"/>
    </row>
    <row r="2931" spans="1:27" ht="12.75">
      <c r="A2931" s="150"/>
      <c r="B2931" s="150"/>
      <c r="C2931" s="151"/>
      <c r="D2931" s="150"/>
      <c r="E2931" s="150"/>
      <c r="F2931" s="150"/>
      <c r="G2931" s="150"/>
      <c r="H2931" s="150"/>
      <c r="I2931" s="150"/>
      <c r="J2931" s="150"/>
      <c r="K2931" s="150"/>
      <c r="L2931" s="150"/>
      <c r="M2931" s="152"/>
      <c r="N2931" s="150"/>
      <c r="O2931" s="150"/>
      <c r="P2931" s="150"/>
      <c r="Q2931" s="150"/>
      <c r="R2931" s="150"/>
      <c r="S2931" s="150"/>
      <c r="T2931" s="150"/>
      <c r="U2931" s="150"/>
      <c r="V2931" s="150"/>
      <c r="W2931" s="150"/>
      <c r="X2931" s="150"/>
      <c r="Y2931" s="150"/>
      <c r="Z2931" s="150"/>
      <c r="AA2931" s="150"/>
    </row>
    <row r="2932" spans="1:27" ht="12.75">
      <c r="A2932" s="150"/>
      <c r="B2932" s="150"/>
      <c r="C2932" s="151"/>
      <c r="D2932" s="150"/>
      <c r="E2932" s="150"/>
      <c r="F2932" s="150"/>
      <c r="G2932" s="150"/>
      <c r="H2932" s="150"/>
      <c r="I2932" s="150"/>
      <c r="J2932" s="150"/>
      <c r="K2932" s="150"/>
      <c r="L2932" s="150"/>
      <c r="M2932" s="152"/>
      <c r="N2932" s="150"/>
      <c r="O2932" s="150"/>
      <c r="P2932" s="150"/>
      <c r="Q2932" s="150"/>
      <c r="R2932" s="150"/>
      <c r="S2932" s="150"/>
      <c r="T2932" s="150"/>
      <c r="U2932" s="150"/>
      <c r="V2932" s="150"/>
      <c r="W2932" s="150"/>
      <c r="X2932" s="150"/>
      <c r="Y2932" s="150"/>
      <c r="Z2932" s="150"/>
      <c r="AA2932" s="150"/>
    </row>
    <row r="2933" spans="1:27" ht="12.75">
      <c r="A2933" s="150"/>
      <c r="B2933" s="150"/>
      <c r="C2933" s="151"/>
      <c r="D2933" s="150"/>
      <c r="E2933" s="150"/>
      <c r="F2933" s="150"/>
      <c r="G2933" s="150"/>
      <c r="H2933" s="150"/>
      <c r="I2933" s="150"/>
      <c r="J2933" s="150"/>
      <c r="K2933" s="150"/>
      <c r="L2933" s="150"/>
      <c r="M2933" s="152"/>
      <c r="N2933" s="150"/>
      <c r="O2933" s="150"/>
      <c r="P2933" s="150"/>
      <c r="Q2933" s="150"/>
      <c r="R2933" s="150"/>
      <c r="S2933" s="150"/>
      <c r="T2933" s="150"/>
      <c r="U2933" s="150"/>
      <c r="V2933" s="150"/>
      <c r="W2933" s="150"/>
      <c r="X2933" s="150"/>
      <c r="Y2933" s="150"/>
      <c r="Z2933" s="150"/>
      <c r="AA2933" s="150"/>
    </row>
    <row r="2934" spans="1:27" ht="12.75">
      <c r="A2934" s="150"/>
      <c r="B2934" s="150"/>
      <c r="C2934" s="151"/>
      <c r="D2934" s="150"/>
      <c r="E2934" s="150"/>
      <c r="F2934" s="150"/>
      <c r="G2934" s="150"/>
      <c r="H2934" s="150"/>
      <c r="I2934" s="150"/>
      <c r="J2934" s="150"/>
      <c r="K2934" s="150"/>
      <c r="L2934" s="150"/>
      <c r="M2934" s="152"/>
      <c r="N2934" s="150"/>
      <c r="O2934" s="150"/>
      <c r="P2934" s="150"/>
      <c r="Q2934" s="150"/>
      <c r="R2934" s="150"/>
      <c r="S2934" s="150"/>
      <c r="T2934" s="150"/>
      <c r="U2934" s="150"/>
      <c r="V2934" s="150"/>
      <c r="W2934" s="150"/>
      <c r="X2934" s="150"/>
      <c r="Y2934" s="150"/>
      <c r="Z2934" s="150"/>
      <c r="AA2934" s="150"/>
    </row>
    <row r="2935" spans="1:27" ht="12.75">
      <c r="A2935" s="150"/>
      <c r="B2935" s="150"/>
      <c r="C2935" s="151"/>
      <c r="D2935" s="150"/>
      <c r="E2935" s="150"/>
      <c r="F2935" s="150"/>
      <c r="G2935" s="150"/>
      <c r="H2935" s="150"/>
      <c r="I2935" s="150"/>
      <c r="J2935" s="150"/>
      <c r="K2935" s="150"/>
      <c r="L2935" s="150"/>
      <c r="M2935" s="152"/>
      <c r="N2935" s="150"/>
      <c r="O2935" s="150"/>
      <c r="P2935" s="150"/>
      <c r="Q2935" s="150"/>
      <c r="R2935" s="150"/>
      <c r="S2935" s="150"/>
      <c r="T2935" s="150"/>
      <c r="U2935" s="150"/>
      <c r="V2935" s="150"/>
      <c r="W2935" s="150"/>
      <c r="X2935" s="150"/>
      <c r="Y2935" s="150"/>
      <c r="Z2935" s="150"/>
      <c r="AA2935" s="150"/>
    </row>
    <row r="2936" spans="1:27" ht="12.75">
      <c r="A2936" s="150"/>
      <c r="B2936" s="150"/>
      <c r="C2936" s="151"/>
      <c r="D2936" s="150"/>
      <c r="E2936" s="150"/>
      <c r="F2936" s="150"/>
      <c r="G2936" s="150"/>
      <c r="H2936" s="150"/>
      <c r="I2936" s="150"/>
      <c r="J2936" s="150"/>
      <c r="K2936" s="150"/>
      <c r="L2936" s="150"/>
      <c r="M2936" s="152"/>
      <c r="N2936" s="150"/>
      <c r="O2936" s="150"/>
      <c r="P2936" s="150"/>
      <c r="Q2936" s="150"/>
      <c r="R2936" s="150"/>
      <c r="S2936" s="150"/>
      <c r="T2936" s="150"/>
      <c r="U2936" s="150"/>
      <c r="V2936" s="150"/>
      <c r="W2936" s="150"/>
      <c r="X2936" s="150"/>
      <c r="Y2936" s="150"/>
      <c r="Z2936" s="150"/>
      <c r="AA2936" s="150"/>
    </row>
    <row r="2937" spans="1:27" ht="12.75">
      <c r="A2937" s="150"/>
      <c r="B2937" s="150"/>
      <c r="C2937" s="151"/>
      <c r="D2937" s="150"/>
      <c r="E2937" s="150"/>
      <c r="F2937" s="150"/>
      <c r="G2937" s="150"/>
      <c r="H2937" s="150"/>
      <c r="I2937" s="150"/>
      <c r="J2937" s="150"/>
      <c r="K2937" s="150"/>
      <c r="L2937" s="150"/>
      <c r="M2937" s="152"/>
      <c r="N2937" s="150"/>
      <c r="O2937" s="150"/>
      <c r="P2937" s="150"/>
      <c r="Q2937" s="150"/>
      <c r="R2937" s="150"/>
      <c r="S2937" s="150"/>
      <c r="T2937" s="150"/>
      <c r="U2937" s="150"/>
      <c r="V2937" s="150"/>
      <c r="W2937" s="150"/>
      <c r="X2937" s="150"/>
      <c r="Y2937" s="150"/>
      <c r="Z2937" s="150"/>
      <c r="AA2937" s="150"/>
    </row>
    <row r="2938" spans="1:27" ht="12.75">
      <c r="A2938" s="150"/>
      <c r="B2938" s="150"/>
      <c r="C2938" s="151"/>
      <c r="D2938" s="150"/>
      <c r="E2938" s="150"/>
      <c r="F2938" s="150"/>
      <c r="G2938" s="150"/>
      <c r="H2938" s="150"/>
      <c r="I2938" s="150"/>
      <c r="J2938" s="150"/>
      <c r="K2938" s="150"/>
      <c r="L2938" s="150"/>
      <c r="M2938" s="152"/>
      <c r="N2938" s="150"/>
      <c r="O2938" s="150"/>
      <c r="P2938" s="150"/>
      <c r="Q2938" s="150"/>
      <c r="R2938" s="150"/>
      <c r="S2938" s="150"/>
      <c r="T2938" s="150"/>
      <c r="U2938" s="150"/>
      <c r="V2938" s="150"/>
      <c r="W2938" s="150"/>
      <c r="X2938" s="150"/>
      <c r="Y2938" s="150"/>
      <c r="Z2938" s="150"/>
      <c r="AA2938" s="150"/>
    </row>
    <row r="2939" spans="1:27" ht="12.75">
      <c r="A2939" s="150"/>
      <c r="B2939" s="150"/>
      <c r="C2939" s="151"/>
      <c r="D2939" s="150"/>
      <c r="E2939" s="150"/>
      <c r="F2939" s="150"/>
      <c r="G2939" s="150"/>
      <c r="H2939" s="150"/>
      <c r="I2939" s="150"/>
      <c r="J2939" s="150"/>
      <c r="K2939" s="150"/>
      <c r="L2939" s="150"/>
      <c r="M2939" s="152"/>
      <c r="N2939" s="150"/>
      <c r="O2939" s="150"/>
      <c r="P2939" s="150"/>
      <c r="Q2939" s="150"/>
      <c r="R2939" s="150"/>
      <c r="S2939" s="150"/>
      <c r="T2939" s="150"/>
      <c r="U2939" s="150"/>
      <c r="V2939" s="150"/>
      <c r="W2939" s="150"/>
      <c r="X2939" s="150"/>
      <c r="Y2939" s="150"/>
      <c r="Z2939" s="150"/>
      <c r="AA2939" s="150"/>
    </row>
    <row r="2940" spans="1:27" ht="12.75">
      <c r="A2940" s="150"/>
      <c r="B2940" s="150"/>
      <c r="C2940" s="151"/>
      <c r="D2940" s="150"/>
      <c r="E2940" s="150"/>
      <c r="F2940" s="150"/>
      <c r="G2940" s="150"/>
      <c r="H2940" s="150"/>
      <c r="I2940" s="150"/>
      <c r="J2940" s="150"/>
      <c r="K2940" s="150"/>
      <c r="L2940" s="150"/>
      <c r="M2940" s="152"/>
      <c r="N2940" s="150"/>
      <c r="O2940" s="150"/>
      <c r="P2940" s="150"/>
      <c r="Q2940" s="150"/>
      <c r="R2940" s="150"/>
      <c r="S2940" s="150"/>
      <c r="T2940" s="150"/>
      <c r="U2940" s="150"/>
      <c r="V2940" s="150"/>
      <c r="W2940" s="150"/>
      <c r="X2940" s="150"/>
      <c r="Y2940" s="150"/>
      <c r="Z2940" s="150"/>
      <c r="AA2940" s="150"/>
    </row>
    <row r="2941" spans="1:27" ht="12.75">
      <c r="A2941" s="150"/>
      <c r="B2941" s="150"/>
      <c r="C2941" s="151"/>
      <c r="D2941" s="150"/>
      <c r="E2941" s="150"/>
      <c r="F2941" s="150"/>
      <c r="G2941" s="150"/>
      <c r="H2941" s="150"/>
      <c r="I2941" s="150"/>
      <c r="J2941" s="150"/>
      <c r="K2941" s="150"/>
      <c r="L2941" s="150"/>
      <c r="M2941" s="152"/>
      <c r="N2941" s="150"/>
      <c r="O2941" s="150"/>
      <c r="P2941" s="150"/>
      <c r="Q2941" s="150"/>
      <c r="R2941" s="150"/>
      <c r="S2941" s="150"/>
      <c r="T2941" s="150"/>
      <c r="U2941" s="150"/>
      <c r="V2941" s="150"/>
      <c r="W2941" s="150"/>
      <c r="X2941" s="150"/>
      <c r="Y2941" s="150"/>
      <c r="Z2941" s="150"/>
      <c r="AA2941" s="150"/>
    </row>
    <row r="2942" spans="1:27" ht="12.75">
      <c r="A2942" s="150"/>
      <c r="B2942" s="150"/>
      <c r="C2942" s="151"/>
      <c r="D2942" s="150"/>
      <c r="E2942" s="150"/>
      <c r="F2942" s="150"/>
      <c r="G2942" s="150"/>
      <c r="H2942" s="150"/>
      <c r="I2942" s="150"/>
      <c r="J2942" s="150"/>
      <c r="K2942" s="150"/>
      <c r="L2942" s="150"/>
      <c r="M2942" s="152"/>
      <c r="N2942" s="150"/>
      <c r="O2942" s="150"/>
      <c r="P2942" s="150"/>
      <c r="Q2942" s="150"/>
      <c r="R2942" s="150"/>
      <c r="S2942" s="150"/>
      <c r="T2942" s="150"/>
      <c r="U2942" s="150"/>
      <c r="V2942" s="150"/>
      <c r="W2942" s="150"/>
      <c r="X2942" s="150"/>
      <c r="Y2942" s="150"/>
      <c r="Z2942" s="150"/>
      <c r="AA2942" s="150"/>
    </row>
    <row r="2943" spans="1:27" ht="12.75">
      <c r="A2943" s="150"/>
      <c r="B2943" s="150"/>
      <c r="C2943" s="151"/>
      <c r="D2943" s="150"/>
      <c r="E2943" s="150"/>
      <c r="F2943" s="150"/>
      <c r="G2943" s="150"/>
      <c r="H2943" s="150"/>
      <c r="I2943" s="150"/>
      <c r="J2943" s="150"/>
      <c r="K2943" s="150"/>
      <c r="L2943" s="150"/>
      <c r="M2943" s="152"/>
      <c r="N2943" s="150"/>
      <c r="O2943" s="150"/>
      <c r="P2943" s="150"/>
      <c r="Q2943" s="150"/>
      <c r="R2943" s="150"/>
      <c r="S2943" s="150"/>
      <c r="T2943" s="150"/>
      <c r="U2943" s="150"/>
      <c r="V2943" s="150"/>
      <c r="W2943" s="150"/>
      <c r="X2943" s="150"/>
      <c r="Y2943" s="150"/>
      <c r="Z2943" s="150"/>
      <c r="AA2943" s="150"/>
    </row>
    <row r="2944" spans="1:27" ht="12.75">
      <c r="A2944" s="150"/>
      <c r="B2944" s="150"/>
      <c r="C2944" s="151"/>
      <c r="D2944" s="150"/>
      <c r="E2944" s="150"/>
      <c r="F2944" s="150"/>
      <c r="G2944" s="150"/>
      <c r="H2944" s="150"/>
      <c r="I2944" s="150"/>
      <c r="J2944" s="150"/>
      <c r="K2944" s="150"/>
      <c r="L2944" s="150"/>
      <c r="M2944" s="152"/>
      <c r="N2944" s="150"/>
      <c r="O2944" s="150"/>
      <c r="P2944" s="150"/>
      <c r="Q2944" s="150"/>
      <c r="R2944" s="150"/>
      <c r="S2944" s="150"/>
      <c r="T2944" s="150"/>
      <c r="U2944" s="150"/>
      <c r="V2944" s="150"/>
      <c r="W2944" s="150"/>
      <c r="X2944" s="150"/>
      <c r="Y2944" s="150"/>
      <c r="Z2944" s="150"/>
      <c r="AA2944" s="150"/>
    </row>
    <row r="2945" spans="1:27" ht="12.75">
      <c r="A2945" s="150"/>
      <c r="B2945" s="150"/>
      <c r="C2945" s="151"/>
      <c r="D2945" s="150"/>
      <c r="E2945" s="150"/>
      <c r="F2945" s="150"/>
      <c r="G2945" s="150"/>
      <c r="H2945" s="150"/>
      <c r="I2945" s="150"/>
      <c r="J2945" s="150"/>
      <c r="K2945" s="150"/>
      <c r="L2945" s="150"/>
      <c r="M2945" s="152"/>
      <c r="N2945" s="150"/>
      <c r="O2945" s="150"/>
      <c r="P2945" s="150"/>
      <c r="Q2945" s="150"/>
      <c r="R2945" s="150"/>
      <c r="S2945" s="150"/>
      <c r="T2945" s="150"/>
      <c r="U2945" s="150"/>
      <c r="V2945" s="150"/>
      <c r="W2945" s="150"/>
      <c r="X2945" s="150"/>
      <c r="Y2945" s="150"/>
      <c r="Z2945" s="150"/>
      <c r="AA2945" s="150"/>
    </row>
    <row r="2946" spans="1:27" ht="12.75">
      <c r="A2946" s="150"/>
      <c r="B2946" s="150"/>
      <c r="C2946" s="151"/>
      <c r="D2946" s="150"/>
      <c r="E2946" s="150"/>
      <c r="F2946" s="150"/>
      <c r="G2946" s="150"/>
      <c r="H2946" s="150"/>
      <c r="I2946" s="150"/>
      <c r="J2946" s="150"/>
      <c r="K2946" s="150"/>
      <c r="L2946" s="150"/>
      <c r="M2946" s="152"/>
      <c r="N2946" s="150"/>
      <c r="O2946" s="150"/>
      <c r="P2946" s="150"/>
      <c r="Q2946" s="150"/>
      <c r="R2946" s="150"/>
      <c r="S2946" s="150"/>
      <c r="T2946" s="150"/>
      <c r="U2946" s="150"/>
      <c r="V2946" s="150"/>
      <c r="W2946" s="150"/>
      <c r="X2946" s="150"/>
      <c r="Y2946" s="150"/>
      <c r="Z2946" s="150"/>
      <c r="AA2946" s="150"/>
    </row>
    <row r="2947" spans="1:27" ht="12.75">
      <c r="A2947" s="150"/>
      <c r="B2947" s="150"/>
      <c r="C2947" s="151"/>
      <c r="D2947" s="150"/>
      <c r="E2947" s="150"/>
      <c r="F2947" s="150"/>
      <c r="G2947" s="150"/>
      <c r="H2947" s="150"/>
      <c r="I2947" s="150"/>
      <c r="J2947" s="150"/>
      <c r="K2947" s="150"/>
      <c r="L2947" s="150"/>
      <c r="M2947" s="152"/>
      <c r="N2947" s="150"/>
      <c r="O2947" s="150"/>
      <c r="P2947" s="150"/>
      <c r="Q2947" s="150"/>
      <c r="R2947" s="150"/>
      <c r="S2947" s="150"/>
      <c r="T2947" s="150"/>
      <c r="U2947" s="150"/>
      <c r="V2947" s="150"/>
      <c r="W2947" s="150"/>
      <c r="X2947" s="150"/>
      <c r="Y2947" s="150"/>
      <c r="Z2947" s="150"/>
      <c r="AA2947" s="150"/>
    </row>
    <row r="2948" spans="1:27" ht="12.75">
      <c r="A2948" s="150"/>
      <c r="B2948" s="150"/>
      <c r="C2948" s="151"/>
      <c r="D2948" s="150"/>
      <c r="E2948" s="150"/>
      <c r="F2948" s="150"/>
      <c r="G2948" s="150"/>
      <c r="H2948" s="150"/>
      <c r="I2948" s="150"/>
      <c r="J2948" s="150"/>
      <c r="K2948" s="150"/>
      <c r="L2948" s="150"/>
      <c r="M2948" s="152"/>
      <c r="N2948" s="150"/>
      <c r="O2948" s="150"/>
      <c r="P2948" s="150"/>
      <c r="Q2948" s="150"/>
      <c r="R2948" s="150"/>
      <c r="S2948" s="150"/>
      <c r="T2948" s="150"/>
      <c r="U2948" s="150"/>
      <c r="V2948" s="150"/>
      <c r="W2948" s="150"/>
      <c r="X2948" s="150"/>
      <c r="Y2948" s="150"/>
      <c r="Z2948" s="150"/>
      <c r="AA2948" s="150"/>
    </row>
    <row r="2949" spans="1:27" ht="12.75">
      <c r="A2949" s="150"/>
      <c r="B2949" s="150"/>
      <c r="C2949" s="151"/>
      <c r="D2949" s="150"/>
      <c r="E2949" s="150"/>
      <c r="F2949" s="150"/>
      <c r="G2949" s="150"/>
      <c r="H2949" s="150"/>
      <c r="I2949" s="150"/>
      <c r="J2949" s="150"/>
      <c r="K2949" s="150"/>
      <c r="L2949" s="150"/>
      <c r="M2949" s="152"/>
      <c r="N2949" s="150"/>
      <c r="O2949" s="150"/>
      <c r="P2949" s="150"/>
      <c r="Q2949" s="150"/>
      <c r="R2949" s="150"/>
      <c r="S2949" s="150"/>
      <c r="T2949" s="150"/>
      <c r="U2949" s="150"/>
      <c r="V2949" s="150"/>
      <c r="W2949" s="150"/>
      <c r="X2949" s="150"/>
      <c r="Y2949" s="150"/>
      <c r="Z2949" s="150"/>
      <c r="AA2949" s="150"/>
    </row>
    <row r="2950" spans="1:27" ht="12.75">
      <c r="A2950" s="150"/>
      <c r="B2950" s="150"/>
      <c r="C2950" s="151"/>
      <c r="D2950" s="150"/>
      <c r="E2950" s="150"/>
      <c r="F2950" s="150"/>
      <c r="G2950" s="150"/>
      <c r="H2950" s="150"/>
      <c r="I2950" s="150"/>
      <c r="J2950" s="150"/>
      <c r="K2950" s="150"/>
      <c r="L2950" s="150"/>
      <c r="M2950" s="152"/>
      <c r="N2950" s="150"/>
      <c r="O2950" s="150"/>
      <c r="P2950" s="150"/>
      <c r="Q2950" s="150"/>
      <c r="R2950" s="150"/>
      <c r="S2950" s="150"/>
      <c r="T2950" s="150"/>
      <c r="U2950" s="150"/>
      <c r="V2950" s="150"/>
      <c r="W2950" s="150"/>
      <c r="X2950" s="150"/>
      <c r="Y2950" s="150"/>
      <c r="Z2950" s="150"/>
      <c r="AA2950" s="150"/>
    </row>
    <row r="2951" spans="1:27" ht="12.75">
      <c r="A2951" s="150"/>
      <c r="B2951" s="150"/>
      <c r="C2951" s="151"/>
      <c r="D2951" s="150"/>
      <c r="E2951" s="150"/>
      <c r="F2951" s="150"/>
      <c r="G2951" s="150"/>
      <c r="H2951" s="150"/>
      <c r="I2951" s="150"/>
      <c r="J2951" s="150"/>
      <c r="K2951" s="150"/>
      <c r="L2951" s="150"/>
      <c r="M2951" s="152"/>
      <c r="N2951" s="150"/>
      <c r="O2951" s="150"/>
      <c r="P2951" s="150"/>
      <c r="Q2951" s="150"/>
      <c r="R2951" s="150"/>
      <c r="S2951" s="150"/>
      <c r="T2951" s="150"/>
      <c r="U2951" s="150"/>
      <c r="V2951" s="150"/>
      <c r="W2951" s="150"/>
      <c r="X2951" s="150"/>
      <c r="Y2951" s="150"/>
      <c r="Z2951" s="150"/>
      <c r="AA2951" s="150"/>
    </row>
    <row r="2952" spans="1:27" ht="12.75">
      <c r="A2952" s="150"/>
      <c r="B2952" s="150"/>
      <c r="C2952" s="151"/>
      <c r="D2952" s="150"/>
      <c r="E2952" s="150"/>
      <c r="F2952" s="150"/>
      <c r="G2952" s="150"/>
      <c r="H2952" s="150"/>
      <c r="I2952" s="150"/>
      <c r="J2952" s="150"/>
      <c r="K2952" s="150"/>
      <c r="L2952" s="150"/>
      <c r="M2952" s="152"/>
      <c r="N2952" s="150"/>
      <c r="O2952" s="150"/>
      <c r="P2952" s="150"/>
      <c r="Q2952" s="150"/>
      <c r="R2952" s="150"/>
      <c r="S2952" s="150"/>
      <c r="T2952" s="150"/>
      <c r="U2952" s="150"/>
      <c r="V2952" s="150"/>
      <c r="W2952" s="150"/>
      <c r="X2952" s="150"/>
      <c r="Y2952" s="150"/>
      <c r="Z2952" s="150"/>
      <c r="AA2952" s="150"/>
    </row>
    <row r="2953" spans="1:27" ht="12.75">
      <c r="A2953" s="150"/>
      <c r="B2953" s="150"/>
      <c r="C2953" s="151"/>
      <c r="D2953" s="150"/>
      <c r="E2953" s="150"/>
      <c r="F2953" s="150"/>
      <c r="G2953" s="150"/>
      <c r="H2953" s="150"/>
      <c r="I2953" s="150"/>
      <c r="J2953" s="150"/>
      <c r="K2953" s="150"/>
      <c r="L2953" s="150"/>
      <c r="M2953" s="152"/>
      <c r="N2953" s="150"/>
      <c r="O2953" s="150"/>
      <c r="P2953" s="150"/>
      <c r="Q2953" s="150"/>
      <c r="R2953" s="150"/>
      <c r="S2953" s="150"/>
      <c r="T2953" s="150"/>
      <c r="U2953" s="150"/>
      <c r="V2953" s="150"/>
      <c r="W2953" s="150"/>
      <c r="X2953" s="150"/>
      <c r="Y2953" s="150"/>
      <c r="Z2953" s="150"/>
      <c r="AA2953" s="150"/>
    </row>
    <row r="2954" spans="1:27" ht="12.75">
      <c r="A2954" s="150"/>
      <c r="B2954" s="150"/>
      <c r="C2954" s="151"/>
      <c r="D2954" s="150"/>
      <c r="E2954" s="150"/>
      <c r="F2954" s="150"/>
      <c r="G2954" s="150"/>
      <c r="H2954" s="150"/>
      <c r="I2954" s="150"/>
      <c r="J2954" s="150"/>
      <c r="K2954" s="150"/>
      <c r="L2954" s="150"/>
      <c r="M2954" s="152"/>
      <c r="N2954" s="150"/>
      <c r="O2954" s="150"/>
      <c r="P2954" s="150"/>
      <c r="Q2954" s="150"/>
      <c r="R2954" s="150"/>
      <c r="S2954" s="150"/>
      <c r="T2954" s="150"/>
      <c r="U2954" s="150"/>
      <c r="V2954" s="150"/>
      <c r="W2954" s="150"/>
      <c r="X2954" s="150"/>
      <c r="Y2954" s="150"/>
      <c r="Z2954" s="150"/>
      <c r="AA2954" s="150"/>
    </row>
    <row r="2955" spans="1:27" ht="12.75">
      <c r="A2955" s="150"/>
      <c r="B2955" s="150"/>
      <c r="C2955" s="151"/>
      <c r="D2955" s="150"/>
      <c r="E2955" s="150"/>
      <c r="F2955" s="150"/>
      <c r="G2955" s="150"/>
      <c r="H2955" s="150"/>
      <c r="I2955" s="150"/>
      <c r="J2955" s="150"/>
      <c r="K2955" s="150"/>
      <c r="L2955" s="150"/>
      <c r="M2955" s="152"/>
      <c r="N2955" s="150"/>
      <c r="O2955" s="150"/>
      <c r="P2955" s="150"/>
      <c r="Q2955" s="150"/>
      <c r="R2955" s="150"/>
      <c r="S2955" s="150"/>
      <c r="T2955" s="150"/>
      <c r="U2955" s="150"/>
      <c r="V2955" s="150"/>
      <c r="W2955" s="150"/>
      <c r="X2955" s="150"/>
      <c r="Y2955" s="150"/>
      <c r="Z2955" s="150"/>
      <c r="AA2955" s="150"/>
    </row>
    <row r="2956" spans="1:27" ht="12.75">
      <c r="A2956" s="150"/>
      <c r="B2956" s="150"/>
      <c r="C2956" s="151"/>
      <c r="D2956" s="150"/>
      <c r="E2956" s="150"/>
      <c r="F2956" s="150"/>
      <c r="G2956" s="150"/>
      <c r="H2956" s="150"/>
      <c r="I2956" s="150"/>
      <c r="J2956" s="150"/>
      <c r="K2956" s="150"/>
      <c r="L2956" s="150"/>
      <c r="M2956" s="152"/>
      <c r="N2956" s="150"/>
      <c r="O2956" s="150"/>
      <c r="P2956" s="150"/>
      <c r="Q2956" s="150"/>
      <c r="R2956" s="150"/>
      <c r="S2956" s="150"/>
      <c r="T2956" s="150"/>
      <c r="U2956" s="150"/>
      <c r="V2956" s="150"/>
      <c r="W2956" s="150"/>
      <c r="X2956" s="150"/>
      <c r="Y2956" s="150"/>
      <c r="Z2956" s="150"/>
      <c r="AA2956" s="150"/>
    </row>
    <row r="2957" spans="1:27" ht="12.75">
      <c r="A2957" s="150"/>
      <c r="B2957" s="150"/>
      <c r="C2957" s="151"/>
      <c r="D2957" s="150"/>
      <c r="E2957" s="150"/>
      <c r="F2957" s="150"/>
      <c r="G2957" s="150"/>
      <c r="H2957" s="150"/>
      <c r="I2957" s="150"/>
      <c r="J2957" s="150"/>
      <c r="K2957" s="150"/>
      <c r="L2957" s="150"/>
      <c r="M2957" s="152"/>
      <c r="N2957" s="150"/>
      <c r="O2957" s="150"/>
      <c r="P2957" s="150"/>
      <c r="Q2957" s="150"/>
      <c r="R2957" s="150"/>
      <c r="S2957" s="150"/>
      <c r="T2957" s="150"/>
      <c r="U2957" s="150"/>
      <c r="V2957" s="150"/>
      <c r="W2957" s="150"/>
      <c r="X2957" s="150"/>
      <c r="Y2957" s="150"/>
      <c r="Z2957" s="150"/>
      <c r="AA2957" s="150"/>
    </row>
    <row r="2958" spans="1:27" ht="12.75">
      <c r="A2958" s="150"/>
      <c r="B2958" s="150"/>
      <c r="C2958" s="151"/>
      <c r="D2958" s="150"/>
      <c r="E2958" s="150"/>
      <c r="F2958" s="150"/>
      <c r="G2958" s="150"/>
      <c r="H2958" s="150"/>
      <c r="I2958" s="150"/>
      <c r="J2958" s="150"/>
      <c r="K2958" s="150"/>
      <c r="L2958" s="150"/>
      <c r="M2958" s="152"/>
      <c r="N2958" s="150"/>
      <c r="O2958" s="150"/>
      <c r="P2958" s="150"/>
      <c r="Q2958" s="150"/>
      <c r="R2958" s="150"/>
      <c r="S2958" s="150"/>
      <c r="T2958" s="150"/>
      <c r="U2958" s="150"/>
      <c r="V2958" s="150"/>
      <c r="W2958" s="150"/>
      <c r="X2958" s="150"/>
      <c r="Y2958" s="150"/>
      <c r="Z2958" s="150"/>
      <c r="AA2958" s="150"/>
    </row>
    <row r="2959" spans="1:27" ht="12.75">
      <c r="A2959" s="150"/>
      <c r="B2959" s="150"/>
      <c r="C2959" s="151"/>
      <c r="D2959" s="150"/>
      <c r="E2959" s="150"/>
      <c r="F2959" s="150"/>
      <c r="G2959" s="150"/>
      <c r="H2959" s="150"/>
      <c r="I2959" s="150"/>
      <c r="J2959" s="150"/>
      <c r="K2959" s="150"/>
      <c r="L2959" s="150"/>
      <c r="M2959" s="152"/>
      <c r="N2959" s="150"/>
      <c r="O2959" s="150"/>
      <c r="P2959" s="150"/>
      <c r="Q2959" s="150"/>
      <c r="R2959" s="150"/>
      <c r="S2959" s="150"/>
      <c r="T2959" s="150"/>
      <c r="U2959" s="150"/>
      <c r="V2959" s="150"/>
      <c r="W2959" s="150"/>
      <c r="X2959" s="150"/>
      <c r="Y2959" s="150"/>
      <c r="Z2959" s="150"/>
      <c r="AA2959" s="150"/>
    </row>
    <row r="2960" spans="1:27" ht="12.75">
      <c r="A2960" s="150"/>
      <c r="B2960" s="150"/>
      <c r="C2960" s="151"/>
      <c r="D2960" s="150"/>
      <c r="E2960" s="150"/>
      <c r="F2960" s="150"/>
      <c r="G2960" s="150"/>
      <c r="H2960" s="150"/>
      <c r="I2960" s="150"/>
      <c r="J2960" s="150"/>
      <c r="K2960" s="150"/>
      <c r="L2960" s="150"/>
      <c r="M2960" s="152"/>
      <c r="N2960" s="150"/>
      <c r="O2960" s="150"/>
      <c r="P2960" s="150"/>
      <c r="Q2960" s="150"/>
      <c r="R2960" s="150"/>
      <c r="S2960" s="150"/>
      <c r="T2960" s="150"/>
      <c r="U2960" s="150"/>
      <c r="V2960" s="150"/>
      <c r="W2960" s="150"/>
      <c r="X2960" s="150"/>
      <c r="Y2960" s="150"/>
      <c r="Z2960" s="150"/>
      <c r="AA2960" s="150"/>
    </row>
    <row r="2961" spans="1:27" ht="12.75">
      <c r="A2961" s="150"/>
      <c r="B2961" s="150"/>
      <c r="C2961" s="151"/>
      <c r="D2961" s="150"/>
      <c r="E2961" s="150"/>
      <c r="F2961" s="150"/>
      <c r="G2961" s="150"/>
      <c r="H2961" s="150"/>
      <c r="I2961" s="150"/>
      <c r="J2961" s="150"/>
      <c r="K2961" s="150"/>
      <c r="L2961" s="150"/>
      <c r="M2961" s="152"/>
      <c r="N2961" s="150"/>
      <c r="O2961" s="150"/>
      <c r="P2961" s="150"/>
      <c r="Q2961" s="150"/>
      <c r="R2961" s="150"/>
      <c r="S2961" s="150"/>
      <c r="T2961" s="150"/>
      <c r="U2961" s="150"/>
      <c r="V2961" s="150"/>
      <c r="W2961" s="150"/>
      <c r="X2961" s="150"/>
      <c r="Y2961" s="150"/>
      <c r="Z2961" s="150"/>
      <c r="AA2961" s="150"/>
    </row>
    <row r="2962" spans="1:27" ht="12.75">
      <c r="A2962" s="150"/>
      <c r="B2962" s="150"/>
      <c r="C2962" s="151"/>
      <c r="D2962" s="150"/>
      <c r="E2962" s="150"/>
      <c r="F2962" s="150"/>
      <c r="G2962" s="150"/>
      <c r="H2962" s="150"/>
      <c r="I2962" s="150"/>
      <c r="J2962" s="150"/>
      <c r="K2962" s="150"/>
      <c r="L2962" s="150"/>
      <c r="M2962" s="152"/>
      <c r="N2962" s="150"/>
      <c r="O2962" s="150"/>
      <c r="P2962" s="150"/>
      <c r="Q2962" s="150"/>
      <c r="R2962" s="150"/>
      <c r="S2962" s="150"/>
      <c r="T2962" s="150"/>
      <c r="U2962" s="150"/>
      <c r="V2962" s="150"/>
      <c r="W2962" s="150"/>
      <c r="X2962" s="150"/>
      <c r="Y2962" s="150"/>
      <c r="Z2962" s="150"/>
      <c r="AA2962" s="150"/>
    </row>
    <row r="2963" spans="1:27" ht="12.75">
      <c r="A2963" s="150"/>
      <c r="B2963" s="150"/>
      <c r="C2963" s="151"/>
      <c r="D2963" s="150"/>
      <c r="E2963" s="150"/>
      <c r="F2963" s="150"/>
      <c r="G2963" s="150"/>
      <c r="H2963" s="150"/>
      <c r="I2963" s="150"/>
      <c r="J2963" s="150"/>
      <c r="K2963" s="150"/>
      <c r="L2963" s="150"/>
      <c r="M2963" s="152"/>
      <c r="N2963" s="150"/>
      <c r="O2963" s="150"/>
      <c r="P2963" s="150"/>
      <c r="Q2963" s="150"/>
      <c r="R2963" s="150"/>
      <c r="S2963" s="150"/>
      <c r="T2963" s="150"/>
      <c r="U2963" s="150"/>
      <c r="V2963" s="150"/>
      <c r="W2963" s="150"/>
      <c r="X2963" s="150"/>
      <c r="Y2963" s="150"/>
      <c r="Z2963" s="150"/>
      <c r="AA2963" s="150"/>
    </row>
    <row r="2964" spans="1:27" ht="12.75">
      <c r="A2964" s="150"/>
      <c r="B2964" s="150"/>
      <c r="C2964" s="151"/>
      <c r="D2964" s="150"/>
      <c r="E2964" s="150"/>
      <c r="F2964" s="150"/>
      <c r="G2964" s="150"/>
      <c r="H2964" s="150"/>
      <c r="I2964" s="150"/>
      <c r="J2964" s="150"/>
      <c r="K2964" s="150"/>
      <c r="L2964" s="150"/>
      <c r="M2964" s="152"/>
      <c r="N2964" s="150"/>
      <c r="O2964" s="150"/>
      <c r="P2964" s="150"/>
      <c r="Q2964" s="150"/>
      <c r="R2964" s="150"/>
      <c r="S2964" s="150"/>
      <c r="T2964" s="150"/>
      <c r="U2964" s="150"/>
      <c r="V2964" s="150"/>
      <c r="W2964" s="150"/>
      <c r="X2964" s="150"/>
      <c r="Y2964" s="150"/>
      <c r="Z2964" s="150"/>
      <c r="AA2964" s="150"/>
    </row>
    <row r="2965" spans="1:27" ht="12.75">
      <c r="A2965" s="150"/>
      <c r="B2965" s="150"/>
      <c r="C2965" s="151"/>
      <c r="D2965" s="150"/>
      <c r="E2965" s="150"/>
      <c r="F2965" s="150"/>
      <c r="G2965" s="150"/>
      <c r="H2965" s="150"/>
      <c r="I2965" s="150"/>
      <c r="J2965" s="150"/>
      <c r="K2965" s="150"/>
      <c r="L2965" s="150"/>
      <c r="M2965" s="152"/>
      <c r="N2965" s="150"/>
      <c r="O2965" s="150"/>
      <c r="P2965" s="150"/>
      <c r="Q2965" s="150"/>
      <c r="R2965" s="150"/>
      <c r="S2965" s="150"/>
      <c r="T2965" s="150"/>
      <c r="U2965" s="150"/>
      <c r="V2965" s="150"/>
      <c r="W2965" s="150"/>
      <c r="X2965" s="150"/>
      <c r="Y2965" s="150"/>
      <c r="Z2965" s="150"/>
      <c r="AA2965" s="150"/>
    </row>
    <row r="2966" spans="1:27" ht="12.75">
      <c r="A2966" s="150"/>
      <c r="B2966" s="150"/>
      <c r="C2966" s="151"/>
      <c r="D2966" s="150"/>
      <c r="E2966" s="150"/>
      <c r="F2966" s="150"/>
      <c r="G2966" s="150"/>
      <c r="H2966" s="150"/>
      <c r="I2966" s="150"/>
      <c r="J2966" s="150"/>
      <c r="K2966" s="150"/>
      <c r="L2966" s="150"/>
      <c r="M2966" s="152"/>
      <c r="N2966" s="150"/>
      <c r="O2966" s="150"/>
      <c r="P2966" s="150"/>
      <c r="Q2966" s="150"/>
      <c r="R2966" s="150"/>
      <c r="S2966" s="150"/>
      <c r="T2966" s="150"/>
      <c r="U2966" s="150"/>
      <c r="V2966" s="150"/>
      <c r="W2966" s="150"/>
      <c r="X2966" s="150"/>
      <c r="Y2966" s="150"/>
      <c r="Z2966" s="150"/>
      <c r="AA2966" s="150"/>
    </row>
    <row r="2967" spans="1:27" ht="12.75">
      <c r="A2967" s="150"/>
      <c r="B2967" s="150"/>
      <c r="C2967" s="151"/>
      <c r="D2967" s="150"/>
      <c r="E2967" s="150"/>
      <c r="F2967" s="150"/>
      <c r="G2967" s="150"/>
      <c r="H2967" s="150"/>
      <c r="I2967" s="150"/>
      <c r="J2967" s="150"/>
      <c r="K2967" s="150"/>
      <c r="L2967" s="150"/>
      <c r="M2967" s="152"/>
      <c r="N2967" s="150"/>
      <c r="O2967" s="150"/>
      <c r="P2967" s="150"/>
      <c r="Q2967" s="150"/>
      <c r="R2967" s="150"/>
      <c r="S2967" s="150"/>
      <c r="T2967" s="150"/>
      <c r="U2967" s="150"/>
      <c r="V2967" s="150"/>
      <c r="W2967" s="150"/>
      <c r="X2967" s="150"/>
      <c r="Y2967" s="150"/>
      <c r="Z2967" s="150"/>
      <c r="AA2967" s="150"/>
    </row>
    <row r="2968" spans="1:27" ht="12.75">
      <c r="A2968" s="150"/>
      <c r="B2968" s="150"/>
      <c r="C2968" s="151"/>
      <c r="D2968" s="150"/>
      <c r="E2968" s="150"/>
      <c r="F2968" s="150"/>
      <c r="G2968" s="150"/>
      <c r="H2968" s="150"/>
      <c r="I2968" s="150"/>
      <c r="J2968" s="150"/>
      <c r="K2968" s="150"/>
      <c r="L2968" s="150"/>
      <c r="M2968" s="152"/>
      <c r="N2968" s="150"/>
      <c r="O2968" s="150"/>
      <c r="P2968" s="150"/>
      <c r="Q2968" s="150"/>
      <c r="R2968" s="150"/>
      <c r="S2968" s="150"/>
      <c r="T2968" s="150"/>
      <c r="U2968" s="150"/>
      <c r="V2968" s="150"/>
      <c r="W2968" s="150"/>
      <c r="X2968" s="150"/>
      <c r="Y2968" s="150"/>
      <c r="Z2968" s="150"/>
      <c r="AA2968" s="150"/>
    </row>
    <row r="2969" spans="1:27" ht="12.75">
      <c r="A2969" s="150"/>
      <c r="B2969" s="150"/>
      <c r="C2969" s="151"/>
      <c r="D2969" s="150"/>
      <c r="E2969" s="150"/>
      <c r="F2969" s="150"/>
      <c r="G2969" s="150"/>
      <c r="H2969" s="150"/>
      <c r="I2969" s="150"/>
      <c r="J2969" s="150"/>
      <c r="K2969" s="150"/>
      <c r="L2969" s="150"/>
      <c r="M2969" s="152"/>
      <c r="N2969" s="150"/>
      <c r="O2969" s="150"/>
      <c r="P2969" s="150"/>
      <c r="Q2969" s="150"/>
      <c r="R2969" s="150"/>
      <c r="S2969" s="150"/>
      <c r="T2969" s="150"/>
      <c r="U2969" s="150"/>
      <c r="V2969" s="150"/>
      <c r="W2969" s="150"/>
      <c r="X2969" s="150"/>
      <c r="Y2969" s="150"/>
      <c r="Z2969" s="150"/>
      <c r="AA2969" s="150"/>
    </row>
    <row r="2970" spans="1:27" ht="12.75">
      <c r="A2970" s="150"/>
      <c r="B2970" s="150"/>
      <c r="C2970" s="151"/>
      <c r="D2970" s="150"/>
      <c r="E2970" s="150"/>
      <c r="F2970" s="150"/>
      <c r="G2970" s="150"/>
      <c r="H2970" s="150"/>
      <c r="I2970" s="150"/>
      <c r="J2970" s="150"/>
      <c r="K2970" s="150"/>
      <c r="L2970" s="150"/>
      <c r="M2970" s="152"/>
      <c r="N2970" s="150"/>
      <c r="O2970" s="150"/>
      <c r="P2970" s="150"/>
      <c r="Q2970" s="150"/>
      <c r="R2970" s="150"/>
      <c r="S2970" s="150"/>
      <c r="T2970" s="150"/>
      <c r="U2970" s="150"/>
      <c r="V2970" s="150"/>
      <c r="W2970" s="150"/>
      <c r="X2970" s="150"/>
      <c r="Y2970" s="150"/>
      <c r="Z2970" s="150"/>
      <c r="AA2970" s="150"/>
    </row>
    <row r="2971" spans="1:27" ht="12.75">
      <c r="A2971" s="150"/>
      <c r="B2971" s="150"/>
      <c r="C2971" s="151"/>
      <c r="D2971" s="150"/>
      <c r="E2971" s="150"/>
      <c r="F2971" s="150"/>
      <c r="G2971" s="150"/>
      <c r="H2971" s="150"/>
      <c r="I2971" s="150"/>
      <c r="J2971" s="150"/>
      <c r="K2971" s="150"/>
      <c r="L2971" s="150"/>
      <c r="M2971" s="152"/>
      <c r="N2971" s="150"/>
      <c r="O2971" s="150"/>
      <c r="P2971" s="150"/>
      <c r="Q2971" s="150"/>
      <c r="R2971" s="150"/>
      <c r="S2971" s="150"/>
      <c r="T2971" s="150"/>
      <c r="U2971" s="150"/>
      <c r="V2971" s="150"/>
      <c r="W2971" s="150"/>
      <c r="X2971" s="150"/>
      <c r="Y2971" s="150"/>
      <c r="Z2971" s="150"/>
      <c r="AA2971" s="150"/>
    </row>
    <row r="2972" spans="1:27" ht="12.75">
      <c r="A2972" s="150"/>
      <c r="B2972" s="150"/>
      <c r="C2972" s="151"/>
      <c r="D2972" s="150"/>
      <c r="E2972" s="150"/>
      <c r="F2972" s="150"/>
      <c r="G2972" s="150"/>
      <c r="H2972" s="150"/>
      <c r="I2972" s="150"/>
      <c r="J2972" s="150"/>
      <c r="K2972" s="150"/>
      <c r="L2972" s="150"/>
      <c r="M2972" s="152"/>
      <c r="N2972" s="150"/>
      <c r="O2972" s="150"/>
      <c r="P2972" s="150"/>
      <c r="Q2972" s="150"/>
      <c r="R2972" s="150"/>
      <c r="S2972" s="150"/>
      <c r="T2972" s="150"/>
      <c r="U2972" s="150"/>
      <c r="V2972" s="150"/>
      <c r="W2972" s="150"/>
      <c r="X2972" s="150"/>
      <c r="Y2972" s="150"/>
      <c r="Z2972" s="150"/>
      <c r="AA2972" s="150"/>
    </row>
    <row r="2973" spans="1:27" ht="12.75">
      <c r="A2973" s="150"/>
      <c r="B2973" s="150"/>
      <c r="C2973" s="151"/>
      <c r="D2973" s="150"/>
      <c r="E2973" s="150"/>
      <c r="F2973" s="150"/>
      <c r="G2973" s="150"/>
      <c r="H2973" s="150"/>
      <c r="I2973" s="150"/>
      <c r="J2973" s="150"/>
      <c r="K2973" s="150"/>
      <c r="L2973" s="150"/>
      <c r="M2973" s="152"/>
      <c r="N2973" s="150"/>
      <c r="O2973" s="150"/>
      <c r="P2973" s="150"/>
      <c r="Q2973" s="150"/>
      <c r="R2973" s="150"/>
      <c r="S2973" s="150"/>
      <c r="T2973" s="150"/>
      <c r="U2973" s="150"/>
      <c r="V2973" s="150"/>
      <c r="W2973" s="150"/>
      <c r="X2973" s="150"/>
      <c r="Y2973" s="150"/>
      <c r="Z2973" s="150"/>
      <c r="AA2973" s="150"/>
    </row>
    <row r="2974" spans="1:27" ht="12.75">
      <c r="A2974" s="150"/>
      <c r="B2974" s="150"/>
      <c r="C2974" s="151"/>
      <c r="D2974" s="150"/>
      <c r="E2974" s="150"/>
      <c r="F2974" s="150"/>
      <c r="G2974" s="150"/>
      <c r="H2974" s="150"/>
      <c r="I2974" s="150"/>
      <c r="J2974" s="150"/>
      <c r="K2974" s="150"/>
      <c r="L2974" s="150"/>
      <c r="M2974" s="152"/>
      <c r="N2974" s="150"/>
      <c r="O2974" s="150"/>
      <c r="P2974" s="150"/>
      <c r="Q2974" s="150"/>
      <c r="R2974" s="150"/>
      <c r="S2974" s="150"/>
      <c r="T2974" s="150"/>
      <c r="U2974" s="150"/>
      <c r="V2974" s="150"/>
      <c r="W2974" s="150"/>
      <c r="X2974" s="150"/>
      <c r="Y2974" s="150"/>
      <c r="Z2974" s="150"/>
      <c r="AA2974" s="150"/>
    </row>
    <row r="2975" spans="1:27" ht="12.75">
      <c r="A2975" s="150"/>
      <c r="B2975" s="150"/>
      <c r="C2975" s="151"/>
      <c r="D2975" s="150"/>
      <c r="E2975" s="150"/>
      <c r="F2975" s="150"/>
      <c r="G2975" s="150"/>
      <c r="H2975" s="150"/>
      <c r="I2975" s="150"/>
      <c r="J2975" s="150"/>
      <c r="K2975" s="150"/>
      <c r="L2975" s="150"/>
      <c r="M2975" s="152"/>
      <c r="N2975" s="150"/>
      <c r="O2975" s="150"/>
      <c r="P2975" s="150"/>
      <c r="Q2975" s="150"/>
      <c r="R2975" s="150"/>
      <c r="S2975" s="150"/>
      <c r="T2975" s="150"/>
      <c r="U2975" s="150"/>
      <c r="V2975" s="150"/>
      <c r="W2975" s="150"/>
      <c r="X2975" s="150"/>
      <c r="Y2975" s="150"/>
      <c r="Z2975" s="150"/>
      <c r="AA2975" s="150"/>
    </row>
    <row r="2976" spans="1:27" ht="12.75">
      <c r="A2976" s="150"/>
      <c r="B2976" s="150"/>
      <c r="C2976" s="151"/>
      <c r="D2976" s="150"/>
      <c r="E2976" s="150"/>
      <c r="F2976" s="150"/>
      <c r="G2976" s="150"/>
      <c r="H2976" s="150"/>
      <c r="I2976" s="150"/>
      <c r="J2976" s="150"/>
      <c r="K2976" s="150"/>
      <c r="L2976" s="150"/>
      <c r="M2976" s="152"/>
      <c r="N2976" s="150"/>
      <c r="O2976" s="150"/>
      <c r="P2976" s="150"/>
      <c r="Q2976" s="150"/>
      <c r="R2976" s="150"/>
      <c r="S2976" s="150"/>
      <c r="T2976" s="150"/>
      <c r="U2976" s="150"/>
      <c r="V2976" s="150"/>
      <c r="W2976" s="150"/>
      <c r="X2976" s="150"/>
      <c r="Y2976" s="150"/>
      <c r="Z2976" s="150"/>
      <c r="AA2976" s="150"/>
    </row>
    <row r="2977" spans="1:27" ht="12.75">
      <c r="A2977" s="150"/>
      <c r="B2977" s="150"/>
      <c r="C2977" s="151"/>
      <c r="D2977" s="150"/>
      <c r="E2977" s="150"/>
      <c r="F2977" s="150"/>
      <c r="G2977" s="150"/>
      <c r="H2977" s="150"/>
      <c r="I2977" s="150"/>
      <c r="J2977" s="150"/>
      <c r="K2977" s="150"/>
      <c r="L2977" s="150"/>
      <c r="M2977" s="152"/>
      <c r="N2977" s="150"/>
      <c r="O2977" s="150"/>
      <c r="P2977" s="150"/>
      <c r="Q2977" s="150"/>
      <c r="R2977" s="150"/>
      <c r="S2977" s="150"/>
      <c r="T2977" s="150"/>
      <c r="U2977" s="150"/>
      <c r="V2977" s="150"/>
      <c r="W2977" s="150"/>
      <c r="X2977" s="150"/>
      <c r="Y2977" s="150"/>
      <c r="Z2977" s="150"/>
      <c r="AA2977" s="150"/>
    </row>
    <row r="2978" spans="1:27" ht="12.75">
      <c r="A2978" s="150"/>
      <c r="B2978" s="150"/>
      <c r="C2978" s="151"/>
      <c r="D2978" s="150"/>
      <c r="E2978" s="150"/>
      <c r="F2978" s="150"/>
      <c r="G2978" s="150"/>
      <c r="H2978" s="150"/>
      <c r="I2978" s="150"/>
      <c r="J2978" s="150"/>
      <c r="K2978" s="150"/>
      <c r="L2978" s="150"/>
      <c r="M2978" s="152"/>
      <c r="N2978" s="150"/>
      <c r="O2978" s="150"/>
      <c r="P2978" s="150"/>
      <c r="Q2978" s="150"/>
      <c r="R2978" s="150"/>
      <c r="S2978" s="150"/>
      <c r="T2978" s="150"/>
      <c r="U2978" s="150"/>
      <c r="V2978" s="150"/>
      <c r="W2978" s="150"/>
      <c r="X2978" s="150"/>
      <c r="Y2978" s="150"/>
      <c r="Z2978" s="150"/>
      <c r="AA2978" s="150"/>
    </row>
    <row r="2979" spans="1:27" ht="12.75">
      <c r="A2979" s="150"/>
      <c r="B2979" s="150"/>
      <c r="C2979" s="151"/>
      <c r="D2979" s="150"/>
      <c r="E2979" s="150"/>
      <c r="F2979" s="150"/>
      <c r="G2979" s="150"/>
      <c r="H2979" s="150"/>
      <c r="I2979" s="150"/>
      <c r="J2979" s="150"/>
      <c r="K2979" s="150"/>
      <c r="L2979" s="150"/>
      <c r="M2979" s="152"/>
      <c r="N2979" s="150"/>
      <c r="O2979" s="150"/>
      <c r="P2979" s="150"/>
      <c r="Q2979" s="150"/>
      <c r="R2979" s="150"/>
      <c r="S2979" s="150"/>
      <c r="T2979" s="150"/>
      <c r="U2979" s="150"/>
      <c r="V2979" s="150"/>
      <c r="W2979" s="150"/>
      <c r="X2979" s="150"/>
      <c r="Y2979" s="150"/>
      <c r="Z2979" s="150"/>
      <c r="AA2979" s="150"/>
    </row>
    <row r="2980" spans="1:27" ht="12.75">
      <c r="A2980" s="150"/>
      <c r="B2980" s="150"/>
      <c r="C2980" s="151"/>
      <c r="D2980" s="150"/>
      <c r="E2980" s="150"/>
      <c r="F2980" s="150"/>
      <c r="G2980" s="150"/>
      <c r="H2980" s="150"/>
      <c r="I2980" s="150"/>
      <c r="J2980" s="150"/>
      <c r="K2980" s="150"/>
      <c r="L2980" s="150"/>
      <c r="M2980" s="152"/>
      <c r="N2980" s="150"/>
      <c r="O2980" s="150"/>
      <c r="P2980" s="150"/>
      <c r="Q2980" s="150"/>
      <c r="R2980" s="150"/>
      <c r="S2980" s="150"/>
      <c r="T2980" s="150"/>
      <c r="U2980" s="150"/>
      <c r="V2980" s="150"/>
      <c r="W2980" s="150"/>
      <c r="X2980" s="150"/>
      <c r="Y2980" s="150"/>
      <c r="Z2980" s="150"/>
      <c r="AA2980" s="150"/>
    </row>
    <row r="2981" spans="1:27" ht="12.75">
      <c r="A2981" s="150"/>
      <c r="B2981" s="150"/>
      <c r="C2981" s="151"/>
      <c r="D2981" s="150"/>
      <c r="E2981" s="150"/>
      <c r="F2981" s="150"/>
      <c r="G2981" s="150"/>
      <c r="H2981" s="150"/>
      <c r="I2981" s="150"/>
      <c r="J2981" s="150"/>
      <c r="K2981" s="150"/>
      <c r="L2981" s="150"/>
      <c r="M2981" s="152"/>
      <c r="N2981" s="150"/>
      <c r="O2981" s="150"/>
      <c r="P2981" s="150"/>
      <c r="Q2981" s="150"/>
      <c r="R2981" s="150"/>
      <c r="S2981" s="150"/>
      <c r="T2981" s="150"/>
      <c r="U2981" s="150"/>
      <c r="V2981" s="150"/>
      <c r="W2981" s="150"/>
      <c r="X2981" s="150"/>
      <c r="Y2981" s="150"/>
      <c r="Z2981" s="150"/>
      <c r="AA2981" s="150"/>
    </row>
    <row r="2982" spans="1:27" ht="12.75">
      <c r="A2982" s="150"/>
      <c r="B2982" s="150"/>
      <c r="C2982" s="151"/>
      <c r="D2982" s="150"/>
      <c r="E2982" s="150"/>
      <c r="F2982" s="150"/>
      <c r="G2982" s="150"/>
      <c r="H2982" s="150"/>
      <c r="I2982" s="150"/>
      <c r="J2982" s="150"/>
      <c r="K2982" s="150"/>
      <c r="L2982" s="150"/>
      <c r="M2982" s="152"/>
      <c r="N2982" s="150"/>
      <c r="O2982" s="150"/>
      <c r="P2982" s="150"/>
      <c r="Q2982" s="150"/>
      <c r="R2982" s="150"/>
      <c r="S2982" s="150"/>
      <c r="T2982" s="150"/>
      <c r="U2982" s="150"/>
      <c r="V2982" s="150"/>
      <c r="W2982" s="150"/>
      <c r="X2982" s="150"/>
      <c r="Y2982" s="150"/>
      <c r="Z2982" s="150"/>
      <c r="AA2982" s="150"/>
    </row>
    <row r="2983" spans="1:27" ht="12.75">
      <c r="A2983" s="150"/>
      <c r="B2983" s="150"/>
      <c r="C2983" s="151"/>
      <c r="D2983" s="150"/>
      <c r="E2983" s="150"/>
      <c r="F2983" s="150"/>
      <c r="G2983" s="150"/>
      <c r="H2983" s="150"/>
      <c r="I2983" s="150"/>
      <c r="J2983" s="150"/>
      <c r="K2983" s="150"/>
      <c r="L2983" s="150"/>
      <c r="M2983" s="152"/>
      <c r="N2983" s="150"/>
      <c r="O2983" s="150"/>
      <c r="P2983" s="150"/>
      <c r="Q2983" s="150"/>
      <c r="R2983" s="150"/>
      <c r="S2983" s="150"/>
      <c r="T2983" s="150"/>
      <c r="U2983" s="150"/>
      <c r="V2983" s="150"/>
      <c r="W2983" s="150"/>
      <c r="X2983" s="150"/>
      <c r="Y2983" s="150"/>
      <c r="Z2983" s="150"/>
      <c r="AA2983" s="150"/>
    </row>
    <row r="2984" spans="1:27" ht="12.75">
      <c r="A2984" s="150"/>
      <c r="B2984" s="150"/>
      <c r="C2984" s="151"/>
      <c r="D2984" s="150"/>
      <c r="E2984" s="150"/>
      <c r="F2984" s="150"/>
      <c r="G2984" s="150"/>
      <c r="H2984" s="150"/>
      <c r="I2984" s="150"/>
      <c r="J2984" s="150"/>
      <c r="K2984" s="150"/>
      <c r="L2984" s="150"/>
      <c r="M2984" s="152"/>
      <c r="N2984" s="150"/>
      <c r="O2984" s="150"/>
      <c r="P2984" s="150"/>
      <c r="Q2984" s="150"/>
      <c r="R2984" s="150"/>
      <c r="S2984" s="150"/>
      <c r="T2984" s="150"/>
      <c r="U2984" s="150"/>
      <c r="V2984" s="150"/>
      <c r="W2984" s="150"/>
      <c r="X2984" s="150"/>
      <c r="Y2984" s="150"/>
      <c r="Z2984" s="150"/>
      <c r="AA2984" s="150"/>
    </row>
    <row r="2985" spans="1:27" ht="12.75">
      <c r="A2985" s="150"/>
      <c r="B2985" s="150"/>
      <c r="C2985" s="151"/>
      <c r="D2985" s="150"/>
      <c r="E2985" s="150"/>
      <c r="F2985" s="150"/>
      <c r="G2985" s="150"/>
      <c r="H2985" s="150"/>
      <c r="I2985" s="150"/>
      <c r="J2985" s="150"/>
      <c r="K2985" s="150"/>
      <c r="L2985" s="150"/>
      <c r="M2985" s="152"/>
      <c r="N2985" s="150"/>
      <c r="O2985" s="150"/>
      <c r="P2985" s="150"/>
      <c r="Q2985" s="150"/>
      <c r="R2985" s="150"/>
      <c r="S2985" s="150"/>
      <c r="T2985" s="150"/>
      <c r="U2985" s="150"/>
      <c r="V2985" s="150"/>
      <c r="W2985" s="150"/>
      <c r="X2985" s="150"/>
      <c r="Y2985" s="150"/>
      <c r="Z2985" s="150"/>
      <c r="AA2985" s="150"/>
    </row>
    <row r="2986" spans="1:27" ht="12.75">
      <c r="A2986" s="150"/>
      <c r="B2986" s="150"/>
      <c r="C2986" s="151"/>
      <c r="D2986" s="150"/>
      <c r="E2986" s="150"/>
      <c r="F2986" s="150"/>
      <c r="G2986" s="150"/>
      <c r="H2986" s="150"/>
      <c r="I2986" s="150"/>
      <c r="J2986" s="150"/>
      <c r="K2986" s="150"/>
      <c r="L2986" s="150"/>
      <c r="M2986" s="152"/>
      <c r="N2986" s="150"/>
      <c r="O2986" s="150"/>
      <c r="P2986" s="150"/>
      <c r="Q2986" s="150"/>
      <c r="R2986" s="150"/>
      <c r="S2986" s="150"/>
      <c r="T2986" s="150"/>
      <c r="U2986" s="150"/>
      <c r="V2986" s="150"/>
      <c r="W2986" s="150"/>
      <c r="X2986" s="150"/>
      <c r="Y2986" s="150"/>
      <c r="Z2986" s="150"/>
      <c r="AA2986" s="150"/>
    </row>
    <row r="2987" spans="1:27" ht="12.75">
      <c r="A2987" s="150"/>
      <c r="B2987" s="150"/>
      <c r="C2987" s="151"/>
      <c r="D2987" s="150"/>
      <c r="E2987" s="150"/>
      <c r="F2987" s="150"/>
      <c r="G2987" s="150"/>
      <c r="H2987" s="150"/>
      <c r="I2987" s="150"/>
      <c r="J2987" s="150"/>
      <c r="K2987" s="150"/>
      <c r="L2987" s="150"/>
      <c r="M2987" s="152"/>
      <c r="N2987" s="150"/>
      <c r="O2987" s="150"/>
      <c r="P2987" s="150"/>
      <c r="Q2987" s="150"/>
      <c r="R2987" s="150"/>
      <c r="S2987" s="150"/>
      <c r="T2987" s="150"/>
      <c r="U2987" s="150"/>
      <c r="V2987" s="150"/>
      <c r="W2987" s="150"/>
      <c r="X2987" s="150"/>
      <c r="Y2987" s="150"/>
      <c r="Z2987" s="150"/>
      <c r="AA2987" s="150"/>
    </row>
    <row r="2988" spans="1:27" ht="12.75">
      <c r="A2988" s="150"/>
      <c r="B2988" s="150"/>
      <c r="C2988" s="151"/>
      <c r="D2988" s="150"/>
      <c r="E2988" s="150"/>
      <c r="F2988" s="150"/>
      <c r="G2988" s="150"/>
      <c r="H2988" s="150"/>
      <c r="I2988" s="150"/>
      <c r="J2988" s="150"/>
      <c r="K2988" s="150"/>
      <c r="L2988" s="150"/>
      <c r="M2988" s="152"/>
      <c r="N2988" s="150"/>
      <c r="O2988" s="150"/>
      <c r="P2988" s="150"/>
      <c r="Q2988" s="150"/>
      <c r="R2988" s="150"/>
      <c r="S2988" s="150"/>
      <c r="T2988" s="150"/>
      <c r="U2988" s="150"/>
      <c r="V2988" s="150"/>
      <c r="W2988" s="150"/>
      <c r="X2988" s="150"/>
      <c r="Y2988" s="150"/>
      <c r="Z2988" s="150"/>
      <c r="AA2988" s="150"/>
    </row>
    <row r="2989" spans="1:27" ht="12.75">
      <c r="A2989" s="150"/>
      <c r="B2989" s="150"/>
      <c r="C2989" s="151"/>
      <c r="D2989" s="150"/>
      <c r="E2989" s="150"/>
      <c r="F2989" s="150"/>
      <c r="G2989" s="150"/>
      <c r="H2989" s="150"/>
      <c r="I2989" s="150"/>
      <c r="J2989" s="150"/>
      <c r="K2989" s="150"/>
      <c r="L2989" s="150"/>
      <c r="M2989" s="152"/>
      <c r="N2989" s="150"/>
      <c r="O2989" s="150"/>
      <c r="P2989" s="150"/>
      <c r="Q2989" s="150"/>
      <c r="R2989" s="150"/>
      <c r="S2989" s="150"/>
      <c r="T2989" s="150"/>
      <c r="U2989" s="150"/>
      <c r="V2989" s="150"/>
      <c r="W2989" s="150"/>
      <c r="X2989" s="150"/>
      <c r="Y2989" s="150"/>
      <c r="Z2989" s="150"/>
      <c r="AA2989" s="150"/>
    </row>
    <row r="2990" spans="1:27" ht="12.75">
      <c r="A2990" s="150"/>
      <c r="B2990" s="150"/>
      <c r="C2990" s="151"/>
      <c r="D2990" s="150"/>
      <c r="E2990" s="150"/>
      <c r="F2990" s="150"/>
      <c r="G2990" s="150"/>
      <c r="H2990" s="150"/>
      <c r="I2990" s="150"/>
      <c r="J2990" s="150"/>
      <c r="K2990" s="150"/>
      <c r="L2990" s="150"/>
      <c r="M2990" s="152"/>
      <c r="N2990" s="150"/>
      <c r="O2990" s="150"/>
      <c r="P2990" s="150"/>
      <c r="Q2990" s="150"/>
      <c r="R2990" s="150"/>
      <c r="S2990" s="150"/>
      <c r="T2990" s="150"/>
      <c r="U2990" s="150"/>
      <c r="V2990" s="150"/>
      <c r="W2990" s="150"/>
      <c r="X2990" s="150"/>
      <c r="Y2990" s="150"/>
      <c r="Z2990" s="150"/>
      <c r="AA2990" s="150"/>
    </row>
    <row r="2991" spans="1:27" ht="12.75">
      <c r="A2991" s="150"/>
      <c r="B2991" s="150"/>
      <c r="C2991" s="151"/>
      <c r="D2991" s="150"/>
      <c r="E2991" s="150"/>
      <c r="F2991" s="150"/>
      <c r="G2991" s="150"/>
      <c r="H2991" s="150"/>
      <c r="I2991" s="150"/>
      <c r="J2991" s="150"/>
      <c r="K2991" s="150"/>
      <c r="L2991" s="150"/>
      <c r="M2991" s="152"/>
      <c r="N2991" s="150"/>
      <c r="O2991" s="150"/>
      <c r="P2991" s="150"/>
      <c r="Q2991" s="150"/>
      <c r="R2991" s="150"/>
      <c r="S2991" s="150"/>
      <c r="T2991" s="150"/>
      <c r="U2991" s="150"/>
      <c r="V2991" s="150"/>
      <c r="W2991" s="150"/>
      <c r="X2991" s="150"/>
      <c r="Y2991" s="150"/>
      <c r="Z2991" s="150"/>
      <c r="AA2991" s="150"/>
    </row>
    <row r="2992" spans="1:27" ht="12.75">
      <c r="A2992" s="150"/>
      <c r="B2992" s="150"/>
      <c r="C2992" s="151"/>
      <c r="D2992" s="150"/>
      <c r="E2992" s="150"/>
      <c r="F2992" s="150"/>
      <c r="G2992" s="150"/>
      <c r="H2992" s="150"/>
      <c r="I2992" s="150"/>
      <c r="J2992" s="150"/>
      <c r="K2992" s="150"/>
      <c r="L2992" s="150"/>
      <c r="M2992" s="152"/>
      <c r="N2992" s="150"/>
      <c r="O2992" s="150"/>
      <c r="P2992" s="150"/>
      <c r="Q2992" s="150"/>
      <c r="R2992" s="150"/>
      <c r="S2992" s="150"/>
      <c r="T2992" s="150"/>
      <c r="U2992" s="150"/>
      <c r="V2992" s="150"/>
      <c r="W2992" s="150"/>
      <c r="X2992" s="150"/>
      <c r="Y2992" s="150"/>
      <c r="Z2992" s="150"/>
      <c r="AA2992" s="150"/>
    </row>
    <row r="2993" spans="1:27" ht="12.75">
      <c r="A2993" s="150"/>
      <c r="B2993" s="150"/>
      <c r="C2993" s="151"/>
      <c r="D2993" s="150"/>
      <c r="E2993" s="150"/>
      <c r="F2993" s="150"/>
      <c r="G2993" s="150"/>
      <c r="H2993" s="150"/>
      <c r="I2993" s="150"/>
      <c r="J2993" s="150"/>
      <c r="K2993" s="150"/>
      <c r="L2993" s="150"/>
      <c r="M2993" s="152"/>
      <c r="N2993" s="150"/>
      <c r="O2993" s="150"/>
      <c r="P2993" s="150"/>
      <c r="Q2993" s="150"/>
      <c r="R2993" s="150"/>
      <c r="S2993" s="150"/>
      <c r="T2993" s="150"/>
      <c r="U2993" s="150"/>
      <c r="V2993" s="150"/>
      <c r="W2993" s="150"/>
      <c r="X2993" s="150"/>
      <c r="Y2993" s="150"/>
      <c r="Z2993" s="150"/>
      <c r="AA2993" s="150"/>
    </row>
    <row r="2994" spans="1:27" ht="12.75">
      <c r="A2994" s="150"/>
      <c r="B2994" s="150"/>
      <c r="C2994" s="151"/>
      <c r="D2994" s="150"/>
      <c r="E2994" s="150"/>
      <c r="F2994" s="150"/>
      <c r="G2994" s="150"/>
      <c r="H2994" s="150"/>
      <c r="I2994" s="150"/>
      <c r="J2994" s="150"/>
      <c r="K2994" s="150"/>
      <c r="L2994" s="150"/>
      <c r="M2994" s="152"/>
      <c r="N2994" s="150"/>
      <c r="O2994" s="150"/>
      <c r="P2994" s="150"/>
      <c r="Q2994" s="150"/>
      <c r="R2994" s="150"/>
      <c r="S2994" s="150"/>
      <c r="T2994" s="150"/>
      <c r="U2994" s="150"/>
      <c r="V2994" s="150"/>
      <c r="W2994" s="150"/>
      <c r="X2994" s="150"/>
      <c r="Y2994" s="150"/>
      <c r="Z2994" s="150"/>
      <c r="AA2994" s="150"/>
    </row>
    <row r="2995" spans="1:27" ht="12.75">
      <c r="A2995" s="150"/>
      <c r="B2995" s="150"/>
      <c r="C2995" s="151"/>
      <c r="D2995" s="150"/>
      <c r="E2995" s="150"/>
      <c r="F2995" s="150"/>
      <c r="G2995" s="150"/>
      <c r="H2995" s="150"/>
      <c r="I2995" s="150"/>
      <c r="J2995" s="150"/>
      <c r="K2995" s="150"/>
      <c r="L2995" s="150"/>
      <c r="M2995" s="152"/>
      <c r="N2995" s="150"/>
      <c r="O2995" s="150"/>
      <c r="P2995" s="150"/>
      <c r="Q2995" s="150"/>
      <c r="R2995" s="150"/>
      <c r="S2995" s="150"/>
      <c r="T2995" s="150"/>
      <c r="U2995" s="150"/>
      <c r="V2995" s="150"/>
      <c r="W2995" s="150"/>
      <c r="X2995" s="150"/>
      <c r="Y2995" s="150"/>
      <c r="Z2995" s="150"/>
      <c r="AA2995" s="150"/>
    </row>
    <row r="2996" spans="1:27" ht="12.75">
      <c r="A2996" s="150"/>
      <c r="B2996" s="150"/>
      <c r="C2996" s="151"/>
      <c r="D2996" s="150"/>
      <c r="E2996" s="150"/>
      <c r="F2996" s="150"/>
      <c r="G2996" s="150"/>
      <c r="H2996" s="150"/>
      <c r="I2996" s="150"/>
      <c r="J2996" s="150"/>
      <c r="K2996" s="150"/>
      <c r="L2996" s="150"/>
      <c r="M2996" s="152"/>
      <c r="N2996" s="150"/>
      <c r="O2996" s="150"/>
      <c r="P2996" s="150"/>
      <c r="Q2996" s="150"/>
      <c r="R2996" s="150"/>
      <c r="S2996" s="150"/>
      <c r="T2996" s="150"/>
      <c r="U2996" s="150"/>
      <c r="V2996" s="150"/>
      <c r="W2996" s="150"/>
      <c r="X2996" s="150"/>
      <c r="Y2996" s="150"/>
      <c r="Z2996" s="150"/>
      <c r="AA2996" s="150"/>
    </row>
    <row r="2997" spans="1:27" ht="12.75">
      <c r="A2997" s="150"/>
      <c r="B2997" s="150"/>
      <c r="C2997" s="151"/>
      <c r="D2997" s="150"/>
      <c r="E2997" s="150"/>
      <c r="F2997" s="150"/>
      <c r="G2997" s="150"/>
      <c r="H2997" s="150"/>
      <c r="I2997" s="150"/>
      <c r="J2997" s="150"/>
      <c r="K2997" s="150"/>
      <c r="L2997" s="150"/>
      <c r="M2997" s="152"/>
      <c r="N2997" s="150"/>
      <c r="O2997" s="150"/>
      <c r="P2997" s="150"/>
      <c r="Q2997" s="150"/>
      <c r="R2997" s="150"/>
      <c r="S2997" s="150"/>
      <c r="T2997" s="150"/>
      <c r="U2997" s="150"/>
      <c r="V2997" s="150"/>
      <c r="W2997" s="150"/>
      <c r="X2997" s="150"/>
      <c r="Y2997" s="150"/>
      <c r="Z2997" s="150"/>
      <c r="AA2997" s="150"/>
    </row>
    <row r="2998" spans="1:27" ht="12.75">
      <c r="A2998" s="150"/>
      <c r="B2998" s="150"/>
      <c r="C2998" s="151"/>
      <c r="D2998" s="150"/>
      <c r="E2998" s="150"/>
      <c r="F2998" s="150"/>
      <c r="G2998" s="150"/>
      <c r="H2998" s="150"/>
      <c r="I2998" s="150"/>
      <c r="J2998" s="150"/>
      <c r="K2998" s="150"/>
      <c r="L2998" s="150"/>
      <c r="M2998" s="152"/>
      <c r="N2998" s="150"/>
      <c r="O2998" s="150"/>
      <c r="P2998" s="150"/>
      <c r="Q2998" s="150"/>
      <c r="R2998" s="150"/>
      <c r="S2998" s="150"/>
      <c r="T2998" s="150"/>
      <c r="U2998" s="150"/>
      <c r="V2998" s="150"/>
      <c r="W2998" s="150"/>
      <c r="X2998" s="150"/>
      <c r="Y2998" s="150"/>
      <c r="Z2998" s="150"/>
      <c r="AA2998" s="150"/>
    </row>
    <row r="2999" spans="1:27" ht="12.75">
      <c r="A2999" s="150"/>
      <c r="B2999" s="150"/>
      <c r="C2999" s="151"/>
      <c r="D2999" s="150"/>
      <c r="E2999" s="150"/>
      <c r="F2999" s="150"/>
      <c r="G2999" s="150"/>
      <c r="H2999" s="150"/>
      <c r="I2999" s="150"/>
      <c r="J2999" s="150"/>
      <c r="K2999" s="150"/>
      <c r="L2999" s="150"/>
      <c r="M2999" s="152"/>
      <c r="N2999" s="150"/>
      <c r="O2999" s="150"/>
      <c r="P2999" s="150"/>
      <c r="Q2999" s="150"/>
      <c r="R2999" s="150"/>
      <c r="S2999" s="150"/>
      <c r="T2999" s="150"/>
      <c r="U2999" s="150"/>
      <c r="V2999" s="150"/>
      <c r="W2999" s="150"/>
      <c r="X2999" s="150"/>
      <c r="Y2999" s="150"/>
      <c r="Z2999" s="150"/>
      <c r="AA2999" s="150"/>
    </row>
    <row r="3000" spans="1:27" ht="12.75">
      <c r="A3000" s="150"/>
      <c r="B3000" s="150"/>
      <c r="C3000" s="151"/>
      <c r="D3000" s="150"/>
      <c r="E3000" s="150"/>
      <c r="F3000" s="150"/>
      <c r="G3000" s="150"/>
      <c r="H3000" s="150"/>
      <c r="I3000" s="150"/>
      <c r="J3000" s="150"/>
      <c r="K3000" s="150"/>
      <c r="L3000" s="150"/>
      <c r="M3000" s="152"/>
      <c r="N3000" s="150"/>
      <c r="O3000" s="150"/>
      <c r="P3000" s="150"/>
      <c r="Q3000" s="150"/>
      <c r="R3000" s="150"/>
      <c r="S3000" s="150"/>
      <c r="T3000" s="150"/>
      <c r="U3000" s="150"/>
      <c r="V3000" s="150"/>
      <c r="W3000" s="150"/>
      <c r="X3000" s="150"/>
      <c r="Y3000" s="150"/>
      <c r="Z3000" s="150"/>
      <c r="AA3000" s="150"/>
    </row>
    <row r="3001" spans="1:27" ht="12.75">
      <c r="A3001" s="150"/>
      <c r="B3001" s="150"/>
      <c r="C3001" s="151"/>
      <c r="D3001" s="150"/>
      <c r="E3001" s="150"/>
      <c r="F3001" s="150"/>
      <c r="G3001" s="150"/>
      <c r="H3001" s="150"/>
      <c r="I3001" s="150"/>
      <c r="J3001" s="150"/>
      <c r="K3001" s="150"/>
      <c r="L3001" s="150"/>
      <c r="M3001" s="152"/>
      <c r="N3001" s="150"/>
      <c r="O3001" s="150"/>
      <c r="P3001" s="150"/>
      <c r="Q3001" s="150"/>
      <c r="R3001" s="150"/>
      <c r="S3001" s="150"/>
      <c r="T3001" s="150"/>
      <c r="U3001" s="150"/>
      <c r="V3001" s="150"/>
      <c r="W3001" s="150"/>
      <c r="X3001" s="150"/>
      <c r="Y3001" s="150"/>
      <c r="Z3001" s="150"/>
      <c r="AA3001" s="150"/>
    </row>
    <row r="3002" spans="1:27" ht="12.75">
      <c r="A3002" s="150"/>
      <c r="B3002" s="150"/>
      <c r="C3002" s="151"/>
      <c r="D3002" s="150"/>
      <c r="E3002" s="150"/>
      <c r="F3002" s="150"/>
      <c r="G3002" s="150"/>
      <c r="H3002" s="150"/>
      <c r="I3002" s="150"/>
      <c r="J3002" s="150"/>
      <c r="K3002" s="150"/>
      <c r="L3002" s="150"/>
      <c r="M3002" s="152"/>
      <c r="N3002" s="150"/>
      <c r="O3002" s="150"/>
      <c r="P3002" s="150"/>
      <c r="Q3002" s="150"/>
      <c r="R3002" s="150"/>
      <c r="S3002" s="150"/>
      <c r="T3002" s="150"/>
      <c r="U3002" s="150"/>
      <c r="V3002" s="150"/>
      <c r="W3002" s="150"/>
      <c r="X3002" s="150"/>
      <c r="Y3002" s="150"/>
      <c r="Z3002" s="150"/>
      <c r="AA3002" s="150"/>
    </row>
    <row r="3003" spans="1:27" ht="12.75">
      <c r="A3003" s="150"/>
      <c r="B3003" s="150"/>
      <c r="C3003" s="151"/>
      <c r="D3003" s="150"/>
      <c r="E3003" s="150"/>
      <c r="F3003" s="150"/>
      <c r="G3003" s="150"/>
      <c r="H3003" s="150"/>
      <c r="I3003" s="150"/>
      <c r="J3003" s="150"/>
      <c r="K3003" s="150"/>
      <c r="L3003" s="150"/>
      <c r="M3003" s="152"/>
      <c r="N3003" s="150"/>
      <c r="O3003" s="150"/>
      <c r="P3003" s="150"/>
      <c r="Q3003" s="150"/>
      <c r="R3003" s="150"/>
      <c r="S3003" s="150"/>
      <c r="T3003" s="150"/>
      <c r="U3003" s="150"/>
      <c r="V3003" s="150"/>
      <c r="W3003" s="150"/>
      <c r="X3003" s="150"/>
      <c r="Y3003" s="150"/>
      <c r="Z3003" s="150"/>
      <c r="AA3003" s="150"/>
    </row>
    <row r="3004" spans="1:27" ht="12.75">
      <c r="A3004" s="150"/>
      <c r="B3004" s="150"/>
      <c r="C3004" s="151"/>
      <c r="D3004" s="150"/>
      <c r="E3004" s="150"/>
      <c r="F3004" s="150"/>
      <c r="G3004" s="150"/>
      <c r="H3004" s="150"/>
      <c r="I3004" s="150"/>
      <c r="J3004" s="150"/>
      <c r="K3004" s="150"/>
      <c r="L3004" s="150"/>
      <c r="M3004" s="152"/>
      <c r="N3004" s="150"/>
      <c r="O3004" s="150"/>
      <c r="P3004" s="150"/>
      <c r="Q3004" s="150"/>
      <c r="R3004" s="150"/>
      <c r="S3004" s="150"/>
      <c r="T3004" s="150"/>
      <c r="U3004" s="150"/>
      <c r="V3004" s="150"/>
      <c r="W3004" s="150"/>
      <c r="X3004" s="150"/>
      <c r="Y3004" s="150"/>
      <c r="Z3004" s="150"/>
      <c r="AA3004" s="150"/>
    </row>
    <row r="3005" spans="1:27" ht="12.75">
      <c r="A3005" s="150"/>
      <c r="B3005" s="150"/>
      <c r="C3005" s="151"/>
      <c r="D3005" s="150"/>
      <c r="E3005" s="150"/>
      <c r="F3005" s="150"/>
      <c r="G3005" s="150"/>
      <c r="H3005" s="150"/>
      <c r="I3005" s="150"/>
      <c r="J3005" s="150"/>
      <c r="K3005" s="150"/>
      <c r="L3005" s="150"/>
      <c r="M3005" s="152"/>
      <c r="N3005" s="150"/>
      <c r="O3005" s="150"/>
      <c r="P3005" s="150"/>
      <c r="Q3005" s="150"/>
      <c r="R3005" s="150"/>
      <c r="S3005" s="150"/>
      <c r="T3005" s="150"/>
      <c r="U3005" s="150"/>
      <c r="V3005" s="150"/>
      <c r="W3005" s="150"/>
      <c r="X3005" s="150"/>
      <c r="Y3005" s="150"/>
      <c r="Z3005" s="150"/>
      <c r="AA3005" s="150"/>
    </row>
    <row r="3006" spans="1:27" ht="12.75">
      <c r="A3006" s="150"/>
      <c r="B3006" s="150"/>
      <c r="C3006" s="151"/>
      <c r="D3006" s="150"/>
      <c r="E3006" s="150"/>
      <c r="F3006" s="150"/>
      <c r="G3006" s="150"/>
      <c r="H3006" s="150"/>
      <c r="I3006" s="150"/>
      <c r="J3006" s="150"/>
      <c r="K3006" s="150"/>
      <c r="L3006" s="150"/>
      <c r="M3006" s="152"/>
      <c r="N3006" s="150"/>
      <c r="O3006" s="150"/>
      <c r="P3006" s="150"/>
      <c r="Q3006" s="150"/>
      <c r="R3006" s="150"/>
      <c r="S3006" s="150"/>
      <c r="T3006" s="150"/>
      <c r="U3006" s="150"/>
      <c r="V3006" s="150"/>
      <c r="W3006" s="150"/>
      <c r="X3006" s="150"/>
      <c r="Y3006" s="150"/>
      <c r="Z3006" s="150"/>
      <c r="AA3006" s="150"/>
    </row>
    <row r="3007" spans="1:27" ht="12.75">
      <c r="A3007" s="150"/>
      <c r="B3007" s="150"/>
      <c r="C3007" s="151"/>
      <c r="D3007" s="150"/>
      <c r="E3007" s="150"/>
      <c r="F3007" s="150"/>
      <c r="G3007" s="150"/>
      <c r="H3007" s="150"/>
      <c r="I3007" s="150"/>
      <c r="J3007" s="150"/>
      <c r="K3007" s="150"/>
      <c r="L3007" s="150"/>
      <c r="M3007" s="152"/>
      <c r="N3007" s="150"/>
      <c r="O3007" s="150"/>
      <c r="P3007" s="150"/>
      <c r="Q3007" s="150"/>
      <c r="R3007" s="150"/>
      <c r="S3007" s="150"/>
      <c r="T3007" s="150"/>
      <c r="U3007" s="150"/>
      <c r="V3007" s="150"/>
      <c r="W3007" s="150"/>
      <c r="X3007" s="150"/>
      <c r="Y3007" s="150"/>
      <c r="Z3007" s="150"/>
      <c r="AA3007" s="150"/>
    </row>
    <row r="3008" spans="1:27" ht="12.75">
      <c r="A3008" s="150"/>
      <c r="B3008" s="150"/>
      <c r="C3008" s="151"/>
      <c r="D3008" s="150"/>
      <c r="E3008" s="150"/>
      <c r="F3008" s="150"/>
      <c r="G3008" s="150"/>
      <c r="H3008" s="150"/>
      <c r="I3008" s="150"/>
      <c r="J3008" s="150"/>
      <c r="K3008" s="150"/>
      <c r="L3008" s="150"/>
      <c r="M3008" s="152"/>
      <c r="N3008" s="150"/>
      <c r="O3008" s="150"/>
      <c r="P3008" s="150"/>
      <c r="Q3008" s="150"/>
      <c r="R3008" s="150"/>
      <c r="S3008" s="150"/>
      <c r="T3008" s="150"/>
      <c r="U3008" s="150"/>
      <c r="V3008" s="150"/>
      <c r="W3008" s="150"/>
      <c r="X3008" s="150"/>
      <c r="Y3008" s="150"/>
      <c r="Z3008" s="150"/>
      <c r="AA3008" s="150"/>
    </row>
    <row r="3009" spans="1:27" ht="12.75">
      <c r="A3009" s="150"/>
      <c r="B3009" s="150"/>
      <c r="C3009" s="151"/>
      <c r="D3009" s="150"/>
      <c r="E3009" s="150"/>
      <c r="F3009" s="150"/>
      <c r="G3009" s="150"/>
      <c r="H3009" s="150"/>
      <c r="I3009" s="150"/>
      <c r="J3009" s="150"/>
      <c r="K3009" s="150"/>
      <c r="L3009" s="150"/>
      <c r="M3009" s="152"/>
      <c r="N3009" s="150"/>
      <c r="O3009" s="150"/>
      <c r="P3009" s="150"/>
      <c r="Q3009" s="150"/>
      <c r="R3009" s="150"/>
      <c r="S3009" s="150"/>
      <c r="T3009" s="150"/>
      <c r="U3009" s="150"/>
      <c r="V3009" s="150"/>
      <c r="W3009" s="150"/>
      <c r="X3009" s="150"/>
      <c r="Y3009" s="150"/>
      <c r="Z3009" s="150"/>
      <c r="AA3009" s="150"/>
    </row>
    <row r="3010" spans="1:27" ht="12.75">
      <c r="A3010" s="150"/>
      <c r="B3010" s="150"/>
      <c r="C3010" s="151"/>
      <c r="D3010" s="150"/>
      <c r="E3010" s="150"/>
      <c r="F3010" s="150"/>
      <c r="G3010" s="150"/>
      <c r="H3010" s="150"/>
      <c r="I3010" s="150"/>
      <c r="J3010" s="150"/>
      <c r="K3010" s="150"/>
      <c r="L3010" s="150"/>
      <c r="M3010" s="152"/>
      <c r="N3010" s="150"/>
      <c r="O3010" s="150"/>
      <c r="P3010" s="150"/>
      <c r="Q3010" s="150"/>
      <c r="R3010" s="150"/>
      <c r="S3010" s="150"/>
      <c r="T3010" s="150"/>
      <c r="U3010" s="150"/>
      <c r="V3010" s="150"/>
      <c r="W3010" s="150"/>
      <c r="X3010" s="150"/>
      <c r="Y3010" s="150"/>
      <c r="Z3010" s="150"/>
      <c r="AA3010" s="150"/>
    </row>
    <row r="3011" spans="1:27" ht="12.75">
      <c r="A3011" s="150"/>
      <c r="B3011" s="150"/>
      <c r="C3011" s="151"/>
      <c r="D3011" s="150"/>
      <c r="E3011" s="150"/>
      <c r="F3011" s="150"/>
      <c r="G3011" s="150"/>
      <c r="H3011" s="150"/>
      <c r="I3011" s="150"/>
      <c r="J3011" s="150"/>
      <c r="K3011" s="150"/>
      <c r="L3011" s="150"/>
      <c r="M3011" s="152"/>
      <c r="N3011" s="150"/>
      <c r="O3011" s="150"/>
      <c r="P3011" s="150"/>
      <c r="Q3011" s="150"/>
      <c r="R3011" s="150"/>
      <c r="S3011" s="150"/>
      <c r="T3011" s="150"/>
      <c r="U3011" s="150"/>
      <c r="V3011" s="150"/>
      <c r="W3011" s="150"/>
      <c r="X3011" s="150"/>
      <c r="Y3011" s="150"/>
      <c r="Z3011" s="150"/>
      <c r="AA3011" s="150"/>
    </row>
    <row r="3012" spans="1:27" ht="12.75">
      <c r="A3012" s="150"/>
      <c r="B3012" s="150"/>
      <c r="C3012" s="151"/>
      <c r="D3012" s="150"/>
      <c r="E3012" s="150"/>
      <c r="F3012" s="150"/>
      <c r="G3012" s="150"/>
      <c r="H3012" s="150"/>
      <c r="I3012" s="150"/>
      <c r="J3012" s="150"/>
      <c r="K3012" s="150"/>
      <c r="L3012" s="150"/>
      <c r="M3012" s="152"/>
      <c r="N3012" s="150"/>
      <c r="O3012" s="150"/>
      <c r="P3012" s="150"/>
      <c r="Q3012" s="150"/>
      <c r="R3012" s="150"/>
      <c r="S3012" s="150"/>
      <c r="T3012" s="150"/>
      <c r="U3012" s="150"/>
      <c r="V3012" s="150"/>
      <c r="W3012" s="150"/>
      <c r="X3012" s="150"/>
      <c r="Y3012" s="150"/>
      <c r="Z3012" s="150"/>
      <c r="AA3012" s="150"/>
    </row>
    <row r="3013" spans="1:27" ht="12.75">
      <c r="A3013" s="150"/>
      <c r="B3013" s="150"/>
      <c r="C3013" s="151"/>
      <c r="D3013" s="150"/>
      <c r="E3013" s="150"/>
      <c r="F3013" s="150"/>
      <c r="G3013" s="150"/>
      <c r="H3013" s="150"/>
      <c r="I3013" s="150"/>
      <c r="J3013" s="150"/>
      <c r="K3013" s="150"/>
      <c r="L3013" s="150"/>
      <c r="M3013" s="152"/>
      <c r="N3013" s="150"/>
      <c r="O3013" s="150"/>
      <c r="P3013" s="150"/>
      <c r="Q3013" s="150"/>
      <c r="R3013" s="150"/>
      <c r="S3013" s="150"/>
      <c r="T3013" s="150"/>
      <c r="U3013" s="150"/>
      <c r="V3013" s="150"/>
      <c r="W3013" s="150"/>
      <c r="X3013" s="150"/>
      <c r="Y3013" s="150"/>
      <c r="Z3013" s="150"/>
      <c r="AA3013" s="150"/>
    </row>
    <row r="3014" spans="1:27" ht="12.75">
      <c r="A3014" s="150"/>
      <c r="B3014" s="150"/>
      <c r="C3014" s="151"/>
      <c r="D3014" s="150"/>
      <c r="E3014" s="150"/>
      <c r="F3014" s="150"/>
      <c r="G3014" s="150"/>
      <c r="H3014" s="150"/>
      <c r="I3014" s="150"/>
      <c r="J3014" s="150"/>
      <c r="K3014" s="150"/>
      <c r="L3014" s="150"/>
      <c r="M3014" s="152"/>
      <c r="N3014" s="150"/>
      <c r="O3014" s="150"/>
      <c r="P3014" s="150"/>
      <c r="Q3014" s="150"/>
      <c r="R3014" s="150"/>
      <c r="S3014" s="150"/>
      <c r="T3014" s="150"/>
      <c r="U3014" s="150"/>
      <c r="V3014" s="150"/>
      <c r="W3014" s="150"/>
      <c r="X3014" s="150"/>
      <c r="Y3014" s="150"/>
      <c r="Z3014" s="150"/>
      <c r="AA3014" s="150"/>
    </row>
    <row r="3015" spans="1:27" ht="12.75">
      <c r="A3015" s="150"/>
      <c r="B3015" s="150"/>
      <c r="C3015" s="151"/>
      <c r="D3015" s="150"/>
      <c r="E3015" s="150"/>
      <c r="F3015" s="150"/>
      <c r="G3015" s="150"/>
      <c r="H3015" s="150"/>
      <c r="I3015" s="150"/>
      <c r="J3015" s="150"/>
      <c r="K3015" s="150"/>
      <c r="L3015" s="150"/>
      <c r="M3015" s="152"/>
      <c r="N3015" s="150"/>
      <c r="O3015" s="150"/>
      <c r="P3015" s="150"/>
      <c r="Q3015" s="150"/>
      <c r="R3015" s="150"/>
      <c r="S3015" s="150"/>
      <c r="T3015" s="150"/>
      <c r="U3015" s="150"/>
      <c r="V3015" s="150"/>
      <c r="W3015" s="150"/>
      <c r="X3015" s="150"/>
      <c r="Y3015" s="150"/>
      <c r="Z3015" s="150"/>
      <c r="AA3015" s="150"/>
    </row>
    <row r="3016" spans="1:27" ht="12.75">
      <c r="A3016" s="150"/>
      <c r="B3016" s="150"/>
      <c r="C3016" s="151"/>
      <c r="D3016" s="150"/>
      <c r="E3016" s="150"/>
      <c r="F3016" s="150"/>
      <c r="G3016" s="150"/>
      <c r="H3016" s="150"/>
      <c r="I3016" s="150"/>
      <c r="J3016" s="150"/>
      <c r="K3016" s="150"/>
      <c r="L3016" s="150"/>
      <c r="M3016" s="152"/>
      <c r="N3016" s="150"/>
      <c r="O3016" s="150"/>
      <c r="P3016" s="150"/>
      <c r="Q3016" s="150"/>
      <c r="R3016" s="150"/>
      <c r="S3016" s="150"/>
      <c r="T3016" s="150"/>
      <c r="U3016" s="150"/>
      <c r="V3016" s="150"/>
      <c r="W3016" s="150"/>
      <c r="X3016" s="150"/>
      <c r="Y3016" s="150"/>
      <c r="Z3016" s="150"/>
      <c r="AA3016" s="150"/>
    </row>
    <row r="3017" spans="1:27" ht="12.75">
      <c r="A3017" s="150"/>
      <c r="B3017" s="150"/>
      <c r="C3017" s="151"/>
      <c r="D3017" s="150"/>
      <c r="E3017" s="150"/>
      <c r="F3017" s="150"/>
      <c r="G3017" s="150"/>
      <c r="H3017" s="150"/>
      <c r="I3017" s="150"/>
      <c r="J3017" s="150"/>
      <c r="K3017" s="150"/>
      <c r="L3017" s="150"/>
      <c r="M3017" s="152"/>
      <c r="N3017" s="150"/>
      <c r="O3017" s="150"/>
      <c r="P3017" s="150"/>
      <c r="Q3017" s="150"/>
      <c r="R3017" s="150"/>
      <c r="S3017" s="150"/>
      <c r="T3017" s="150"/>
      <c r="U3017" s="150"/>
      <c r="V3017" s="150"/>
      <c r="W3017" s="150"/>
      <c r="X3017" s="150"/>
      <c r="Y3017" s="150"/>
      <c r="Z3017" s="150"/>
      <c r="AA3017" s="150"/>
    </row>
    <row r="3018" spans="1:27" ht="12.75">
      <c r="A3018" s="150"/>
      <c r="B3018" s="150"/>
      <c r="C3018" s="151"/>
      <c r="D3018" s="150"/>
      <c r="E3018" s="150"/>
      <c r="F3018" s="150"/>
      <c r="G3018" s="150"/>
      <c r="H3018" s="150"/>
      <c r="I3018" s="150"/>
      <c r="J3018" s="150"/>
      <c r="K3018" s="150"/>
      <c r="L3018" s="150"/>
      <c r="M3018" s="152"/>
      <c r="N3018" s="150"/>
      <c r="O3018" s="150"/>
      <c r="P3018" s="150"/>
      <c r="Q3018" s="150"/>
      <c r="R3018" s="150"/>
      <c r="S3018" s="150"/>
      <c r="T3018" s="150"/>
      <c r="U3018" s="150"/>
      <c r="V3018" s="150"/>
      <c r="W3018" s="150"/>
      <c r="X3018" s="150"/>
      <c r="Y3018" s="150"/>
      <c r="Z3018" s="150"/>
      <c r="AA3018" s="150"/>
    </row>
    <row r="3019" spans="1:27" ht="12.75">
      <c r="A3019" s="150"/>
      <c r="B3019" s="150"/>
      <c r="C3019" s="151"/>
      <c r="D3019" s="150"/>
      <c r="E3019" s="150"/>
      <c r="F3019" s="150"/>
      <c r="G3019" s="150"/>
      <c r="H3019" s="150"/>
      <c r="I3019" s="150"/>
      <c r="J3019" s="150"/>
      <c r="K3019" s="150"/>
      <c r="L3019" s="150"/>
      <c r="M3019" s="152"/>
      <c r="N3019" s="150"/>
      <c r="O3019" s="150"/>
      <c r="P3019" s="150"/>
      <c r="Q3019" s="150"/>
      <c r="R3019" s="150"/>
      <c r="S3019" s="150"/>
      <c r="T3019" s="150"/>
      <c r="U3019" s="150"/>
      <c r="V3019" s="150"/>
      <c r="W3019" s="150"/>
      <c r="X3019" s="150"/>
      <c r="Y3019" s="150"/>
      <c r="Z3019" s="150"/>
      <c r="AA3019" s="150"/>
    </row>
    <row r="3020" spans="1:27" ht="12.75">
      <c r="A3020" s="150"/>
      <c r="B3020" s="150"/>
      <c r="C3020" s="151"/>
      <c r="D3020" s="150"/>
      <c r="E3020" s="150"/>
      <c r="F3020" s="150"/>
      <c r="G3020" s="150"/>
      <c r="H3020" s="150"/>
      <c r="I3020" s="150"/>
      <c r="J3020" s="150"/>
      <c r="K3020" s="150"/>
      <c r="L3020" s="150"/>
      <c r="M3020" s="152"/>
      <c r="N3020" s="150"/>
      <c r="O3020" s="150"/>
      <c r="P3020" s="150"/>
      <c r="Q3020" s="150"/>
      <c r="R3020" s="150"/>
      <c r="S3020" s="150"/>
      <c r="T3020" s="150"/>
      <c r="U3020" s="150"/>
      <c r="V3020" s="150"/>
      <c r="W3020" s="150"/>
      <c r="X3020" s="150"/>
      <c r="Y3020" s="150"/>
      <c r="Z3020" s="150"/>
      <c r="AA3020" s="150"/>
    </row>
    <row r="3021" spans="1:27" ht="12.75">
      <c r="A3021" s="150"/>
      <c r="B3021" s="150"/>
      <c r="C3021" s="151"/>
      <c r="D3021" s="150"/>
      <c r="E3021" s="150"/>
      <c r="F3021" s="150"/>
      <c r="G3021" s="150"/>
      <c r="H3021" s="150"/>
      <c r="I3021" s="150"/>
      <c r="J3021" s="150"/>
      <c r="K3021" s="150"/>
      <c r="L3021" s="150"/>
      <c r="M3021" s="152"/>
      <c r="N3021" s="150"/>
      <c r="O3021" s="150"/>
      <c r="P3021" s="150"/>
      <c r="Q3021" s="150"/>
      <c r="R3021" s="150"/>
      <c r="S3021" s="150"/>
      <c r="T3021" s="150"/>
      <c r="U3021" s="150"/>
      <c r="V3021" s="150"/>
      <c r="W3021" s="150"/>
      <c r="X3021" s="150"/>
      <c r="Y3021" s="150"/>
      <c r="Z3021" s="150"/>
      <c r="AA3021" s="150"/>
    </row>
    <row r="3022" spans="1:27" ht="12.75">
      <c r="A3022" s="150"/>
      <c r="B3022" s="150"/>
      <c r="C3022" s="151"/>
      <c r="D3022" s="150"/>
      <c r="E3022" s="150"/>
      <c r="F3022" s="150"/>
      <c r="G3022" s="150"/>
      <c r="H3022" s="150"/>
      <c r="I3022" s="150"/>
      <c r="J3022" s="150"/>
      <c r="K3022" s="150"/>
      <c r="L3022" s="150"/>
      <c r="M3022" s="152"/>
      <c r="N3022" s="150"/>
      <c r="O3022" s="150"/>
      <c r="P3022" s="150"/>
      <c r="Q3022" s="150"/>
      <c r="R3022" s="150"/>
      <c r="S3022" s="150"/>
      <c r="T3022" s="150"/>
      <c r="U3022" s="150"/>
      <c r="V3022" s="150"/>
      <c r="W3022" s="150"/>
      <c r="X3022" s="150"/>
      <c r="Y3022" s="150"/>
      <c r="Z3022" s="150"/>
      <c r="AA3022" s="150"/>
    </row>
    <row r="3023" spans="1:27" ht="12.75">
      <c r="A3023" s="150"/>
      <c r="B3023" s="150"/>
      <c r="C3023" s="151"/>
      <c r="D3023" s="150"/>
      <c r="E3023" s="150"/>
      <c r="F3023" s="150"/>
      <c r="G3023" s="150"/>
      <c r="H3023" s="150"/>
      <c r="I3023" s="150"/>
      <c r="J3023" s="150"/>
      <c r="K3023" s="150"/>
      <c r="L3023" s="150"/>
      <c r="M3023" s="152"/>
      <c r="N3023" s="150"/>
      <c r="O3023" s="150"/>
      <c r="P3023" s="150"/>
      <c r="Q3023" s="150"/>
      <c r="R3023" s="150"/>
      <c r="S3023" s="150"/>
      <c r="T3023" s="150"/>
      <c r="U3023" s="150"/>
      <c r="V3023" s="150"/>
      <c r="W3023" s="150"/>
      <c r="X3023" s="150"/>
      <c r="Y3023" s="150"/>
      <c r="Z3023" s="150"/>
      <c r="AA3023" s="150"/>
    </row>
    <row r="3024" spans="1:27" ht="12.75">
      <c r="A3024" s="150"/>
      <c r="B3024" s="150"/>
      <c r="C3024" s="151"/>
      <c r="D3024" s="150"/>
      <c r="E3024" s="150"/>
      <c r="F3024" s="150"/>
      <c r="G3024" s="150"/>
      <c r="H3024" s="150"/>
      <c r="I3024" s="150"/>
      <c r="J3024" s="150"/>
      <c r="K3024" s="150"/>
      <c r="L3024" s="150"/>
      <c r="M3024" s="152"/>
      <c r="N3024" s="150"/>
      <c r="O3024" s="150"/>
      <c r="P3024" s="150"/>
      <c r="Q3024" s="150"/>
      <c r="R3024" s="150"/>
      <c r="S3024" s="150"/>
      <c r="T3024" s="150"/>
      <c r="U3024" s="150"/>
      <c r="V3024" s="150"/>
      <c r="W3024" s="150"/>
      <c r="X3024" s="150"/>
      <c r="Y3024" s="150"/>
      <c r="Z3024" s="150"/>
      <c r="AA3024" s="150"/>
    </row>
    <row r="3025" spans="1:27" ht="12.75">
      <c r="A3025" s="150"/>
      <c r="B3025" s="150"/>
      <c r="C3025" s="151"/>
      <c r="D3025" s="150"/>
      <c r="E3025" s="150"/>
      <c r="F3025" s="150"/>
      <c r="G3025" s="150"/>
      <c r="H3025" s="150"/>
      <c r="I3025" s="150"/>
      <c r="J3025" s="150"/>
      <c r="K3025" s="150"/>
      <c r="L3025" s="150"/>
      <c r="M3025" s="152"/>
      <c r="N3025" s="150"/>
      <c r="O3025" s="150"/>
      <c r="P3025" s="150"/>
      <c r="Q3025" s="150"/>
      <c r="R3025" s="150"/>
      <c r="S3025" s="150"/>
      <c r="T3025" s="150"/>
      <c r="U3025" s="150"/>
      <c r="V3025" s="150"/>
      <c r="W3025" s="150"/>
      <c r="X3025" s="150"/>
      <c r="Y3025" s="150"/>
      <c r="Z3025" s="150"/>
      <c r="AA3025" s="150"/>
    </row>
    <row r="3026" spans="1:27" ht="12.75">
      <c r="A3026" s="150"/>
      <c r="B3026" s="150"/>
      <c r="C3026" s="151"/>
      <c r="D3026" s="150"/>
      <c r="E3026" s="150"/>
      <c r="F3026" s="150"/>
      <c r="G3026" s="150"/>
      <c r="H3026" s="150"/>
      <c r="I3026" s="150"/>
      <c r="J3026" s="150"/>
      <c r="K3026" s="150"/>
      <c r="L3026" s="150"/>
      <c r="M3026" s="152"/>
      <c r="N3026" s="150"/>
      <c r="O3026" s="150"/>
      <c r="P3026" s="150"/>
      <c r="Q3026" s="150"/>
      <c r="R3026" s="150"/>
      <c r="S3026" s="150"/>
      <c r="T3026" s="150"/>
      <c r="U3026" s="150"/>
      <c r="V3026" s="150"/>
      <c r="W3026" s="150"/>
      <c r="X3026" s="150"/>
      <c r="Y3026" s="150"/>
      <c r="Z3026" s="150"/>
      <c r="AA3026" s="150"/>
    </row>
    <row r="3027" spans="1:27" ht="12.75">
      <c r="A3027" s="150"/>
      <c r="B3027" s="150"/>
      <c r="C3027" s="151"/>
      <c r="D3027" s="150"/>
      <c r="E3027" s="150"/>
      <c r="F3027" s="150"/>
      <c r="G3027" s="150"/>
      <c r="H3027" s="150"/>
      <c r="I3027" s="150"/>
      <c r="J3027" s="150"/>
      <c r="K3027" s="150"/>
      <c r="L3027" s="150"/>
      <c r="M3027" s="152"/>
      <c r="N3027" s="150"/>
      <c r="O3027" s="150"/>
      <c r="P3027" s="150"/>
      <c r="Q3027" s="150"/>
      <c r="R3027" s="150"/>
      <c r="S3027" s="150"/>
      <c r="T3027" s="150"/>
      <c r="U3027" s="150"/>
      <c r="V3027" s="150"/>
      <c r="W3027" s="150"/>
      <c r="X3027" s="150"/>
      <c r="Y3027" s="150"/>
      <c r="Z3027" s="150"/>
      <c r="AA3027" s="150"/>
    </row>
    <row r="3028" spans="1:27" ht="12.75">
      <c r="A3028" s="150"/>
      <c r="B3028" s="150"/>
      <c r="C3028" s="151"/>
      <c r="D3028" s="150"/>
      <c r="E3028" s="150"/>
      <c r="F3028" s="150"/>
      <c r="G3028" s="150"/>
      <c r="H3028" s="150"/>
      <c r="I3028" s="150"/>
      <c r="J3028" s="150"/>
      <c r="K3028" s="150"/>
      <c r="L3028" s="150"/>
      <c r="M3028" s="152"/>
      <c r="N3028" s="150"/>
      <c r="O3028" s="150"/>
      <c r="P3028" s="150"/>
      <c r="Q3028" s="150"/>
      <c r="R3028" s="150"/>
      <c r="S3028" s="150"/>
      <c r="T3028" s="150"/>
      <c r="U3028" s="150"/>
      <c r="V3028" s="150"/>
      <c r="W3028" s="150"/>
      <c r="X3028" s="150"/>
      <c r="Y3028" s="150"/>
      <c r="Z3028" s="150"/>
      <c r="AA3028" s="150"/>
    </row>
    <row r="3029" spans="1:27" ht="12.75">
      <c r="A3029" s="150"/>
      <c r="B3029" s="150"/>
      <c r="C3029" s="151"/>
      <c r="D3029" s="150"/>
      <c r="E3029" s="150"/>
      <c r="F3029" s="150"/>
      <c r="G3029" s="150"/>
      <c r="H3029" s="150"/>
      <c r="I3029" s="150"/>
      <c r="J3029" s="150"/>
      <c r="K3029" s="150"/>
      <c r="L3029" s="150"/>
      <c r="M3029" s="152"/>
      <c r="N3029" s="150"/>
      <c r="O3029" s="150"/>
      <c r="P3029" s="150"/>
      <c r="Q3029" s="150"/>
      <c r="R3029" s="150"/>
      <c r="S3029" s="150"/>
      <c r="T3029" s="150"/>
      <c r="U3029" s="150"/>
      <c r="V3029" s="150"/>
      <c r="W3029" s="150"/>
      <c r="X3029" s="150"/>
      <c r="Y3029" s="150"/>
      <c r="Z3029" s="150"/>
      <c r="AA3029" s="150"/>
    </row>
    <row r="3030" spans="1:27" ht="12.75">
      <c r="A3030" s="150"/>
      <c r="B3030" s="150"/>
      <c r="C3030" s="151"/>
      <c r="D3030" s="150"/>
      <c r="E3030" s="150"/>
      <c r="F3030" s="150"/>
      <c r="G3030" s="150"/>
      <c r="H3030" s="150"/>
      <c r="I3030" s="150"/>
      <c r="J3030" s="150"/>
      <c r="K3030" s="150"/>
      <c r="L3030" s="150"/>
      <c r="M3030" s="152"/>
      <c r="N3030" s="150"/>
      <c r="O3030" s="150"/>
      <c r="P3030" s="150"/>
      <c r="Q3030" s="150"/>
      <c r="R3030" s="150"/>
      <c r="S3030" s="150"/>
      <c r="T3030" s="150"/>
      <c r="U3030" s="150"/>
      <c r="V3030" s="150"/>
      <c r="W3030" s="150"/>
      <c r="X3030" s="150"/>
      <c r="Y3030" s="150"/>
      <c r="Z3030" s="150"/>
      <c r="AA3030" s="150"/>
    </row>
    <row r="3031" spans="1:27" ht="12.75">
      <c r="A3031" s="150"/>
      <c r="B3031" s="150"/>
      <c r="C3031" s="151"/>
      <c r="D3031" s="150"/>
      <c r="E3031" s="150"/>
      <c r="F3031" s="150"/>
      <c r="G3031" s="150"/>
      <c r="H3031" s="150"/>
      <c r="I3031" s="150"/>
      <c r="J3031" s="150"/>
      <c r="K3031" s="150"/>
      <c r="L3031" s="150"/>
      <c r="M3031" s="152"/>
      <c r="N3031" s="150"/>
      <c r="O3031" s="150"/>
      <c r="P3031" s="150"/>
      <c r="Q3031" s="150"/>
      <c r="R3031" s="150"/>
      <c r="S3031" s="150"/>
      <c r="T3031" s="150"/>
      <c r="U3031" s="150"/>
      <c r="V3031" s="150"/>
      <c r="W3031" s="150"/>
      <c r="X3031" s="150"/>
      <c r="Y3031" s="150"/>
      <c r="Z3031" s="150"/>
      <c r="AA3031" s="150"/>
    </row>
    <row r="3032" spans="1:27" ht="12.75">
      <c r="A3032" s="150"/>
      <c r="B3032" s="150"/>
      <c r="C3032" s="151"/>
      <c r="D3032" s="150"/>
      <c r="E3032" s="150"/>
      <c r="F3032" s="150"/>
      <c r="G3032" s="150"/>
      <c r="H3032" s="150"/>
      <c r="I3032" s="150"/>
      <c r="J3032" s="150"/>
      <c r="K3032" s="150"/>
      <c r="L3032" s="150"/>
      <c r="M3032" s="152"/>
      <c r="N3032" s="150"/>
      <c r="O3032" s="150"/>
      <c r="P3032" s="150"/>
      <c r="Q3032" s="150"/>
      <c r="R3032" s="150"/>
      <c r="S3032" s="150"/>
      <c r="T3032" s="150"/>
      <c r="U3032" s="150"/>
      <c r="V3032" s="150"/>
      <c r="W3032" s="150"/>
      <c r="X3032" s="150"/>
      <c r="Y3032" s="150"/>
      <c r="Z3032" s="150"/>
      <c r="AA3032" s="150"/>
    </row>
    <row r="3033" spans="1:27" ht="12.75">
      <c r="A3033" s="150"/>
      <c r="B3033" s="150"/>
      <c r="C3033" s="151"/>
      <c r="D3033" s="150"/>
      <c r="E3033" s="150"/>
      <c r="F3033" s="150"/>
      <c r="G3033" s="150"/>
      <c r="H3033" s="150"/>
      <c r="I3033" s="150"/>
      <c r="J3033" s="150"/>
      <c r="K3033" s="150"/>
      <c r="L3033" s="150"/>
      <c r="M3033" s="152"/>
      <c r="N3033" s="150"/>
      <c r="O3033" s="150"/>
      <c r="P3033" s="150"/>
      <c r="Q3033" s="150"/>
      <c r="R3033" s="150"/>
      <c r="S3033" s="150"/>
      <c r="T3033" s="150"/>
      <c r="U3033" s="150"/>
      <c r="V3033" s="150"/>
      <c r="W3033" s="150"/>
      <c r="X3033" s="150"/>
      <c r="Y3033" s="150"/>
      <c r="Z3033" s="150"/>
      <c r="AA3033" s="150"/>
    </row>
    <row r="3034" spans="1:27" ht="12.75">
      <c r="A3034" s="150"/>
      <c r="B3034" s="150"/>
      <c r="C3034" s="151"/>
      <c r="D3034" s="150"/>
      <c r="E3034" s="150"/>
      <c r="F3034" s="150"/>
      <c r="G3034" s="150"/>
      <c r="H3034" s="150"/>
      <c r="I3034" s="150"/>
      <c r="J3034" s="150"/>
      <c r="K3034" s="150"/>
      <c r="L3034" s="150"/>
      <c r="M3034" s="152"/>
      <c r="N3034" s="150"/>
      <c r="O3034" s="150"/>
      <c r="P3034" s="150"/>
      <c r="Q3034" s="150"/>
      <c r="R3034" s="150"/>
      <c r="S3034" s="150"/>
      <c r="T3034" s="150"/>
      <c r="U3034" s="150"/>
      <c r="V3034" s="150"/>
      <c r="W3034" s="150"/>
      <c r="X3034" s="150"/>
      <c r="Y3034" s="150"/>
      <c r="Z3034" s="150"/>
      <c r="AA3034" s="150"/>
    </row>
    <row r="3035" spans="1:27" ht="12.75">
      <c r="A3035" s="150"/>
      <c r="B3035" s="150"/>
      <c r="C3035" s="151"/>
      <c r="D3035" s="150"/>
      <c r="E3035" s="150"/>
      <c r="F3035" s="150"/>
      <c r="G3035" s="150"/>
      <c r="H3035" s="150"/>
      <c r="I3035" s="150"/>
      <c r="J3035" s="150"/>
      <c r="K3035" s="150"/>
      <c r="L3035" s="150"/>
      <c r="M3035" s="152"/>
      <c r="N3035" s="150"/>
      <c r="O3035" s="150"/>
      <c r="P3035" s="150"/>
      <c r="Q3035" s="150"/>
      <c r="R3035" s="150"/>
      <c r="S3035" s="150"/>
      <c r="T3035" s="150"/>
      <c r="U3035" s="150"/>
      <c r="V3035" s="150"/>
      <c r="W3035" s="150"/>
      <c r="X3035" s="150"/>
      <c r="Y3035" s="150"/>
      <c r="Z3035" s="150"/>
      <c r="AA3035" s="150"/>
    </row>
    <row r="3036" spans="1:27" ht="12.75">
      <c r="A3036" s="150"/>
      <c r="B3036" s="150"/>
      <c r="C3036" s="151"/>
      <c r="D3036" s="150"/>
      <c r="E3036" s="150"/>
      <c r="F3036" s="150"/>
      <c r="G3036" s="150"/>
      <c r="H3036" s="150"/>
      <c r="I3036" s="150"/>
      <c r="J3036" s="150"/>
      <c r="K3036" s="150"/>
      <c r="L3036" s="150"/>
      <c r="M3036" s="152"/>
      <c r="N3036" s="150"/>
      <c r="O3036" s="150"/>
      <c r="P3036" s="150"/>
      <c r="Q3036" s="150"/>
      <c r="R3036" s="150"/>
      <c r="S3036" s="150"/>
      <c r="T3036" s="150"/>
      <c r="U3036" s="150"/>
      <c r="V3036" s="150"/>
      <c r="W3036" s="150"/>
      <c r="X3036" s="150"/>
      <c r="Y3036" s="150"/>
      <c r="Z3036" s="150"/>
      <c r="AA3036" s="150"/>
    </row>
    <row r="3037" spans="1:27" ht="12.75">
      <c r="A3037" s="150"/>
      <c r="B3037" s="150"/>
      <c r="C3037" s="151"/>
      <c r="D3037" s="150"/>
      <c r="E3037" s="150"/>
      <c r="F3037" s="150"/>
      <c r="G3037" s="150"/>
      <c r="H3037" s="150"/>
      <c r="I3037" s="150"/>
      <c r="J3037" s="150"/>
      <c r="K3037" s="150"/>
      <c r="L3037" s="150"/>
      <c r="M3037" s="152"/>
      <c r="N3037" s="150"/>
      <c r="O3037" s="150"/>
      <c r="P3037" s="150"/>
      <c r="Q3037" s="150"/>
      <c r="R3037" s="150"/>
      <c r="S3037" s="150"/>
      <c r="T3037" s="150"/>
      <c r="U3037" s="150"/>
      <c r="V3037" s="150"/>
      <c r="W3037" s="150"/>
      <c r="X3037" s="150"/>
      <c r="Y3037" s="150"/>
      <c r="Z3037" s="150"/>
      <c r="AA3037" s="150"/>
    </row>
    <row r="3038" spans="1:27" ht="12.75">
      <c r="A3038" s="150"/>
      <c r="B3038" s="150"/>
      <c r="C3038" s="151"/>
      <c r="D3038" s="150"/>
      <c r="E3038" s="150"/>
      <c r="F3038" s="150"/>
      <c r="G3038" s="150"/>
      <c r="H3038" s="150"/>
      <c r="I3038" s="150"/>
      <c r="J3038" s="150"/>
      <c r="K3038" s="150"/>
      <c r="L3038" s="150"/>
      <c r="M3038" s="152"/>
      <c r="N3038" s="150"/>
      <c r="O3038" s="150"/>
      <c r="P3038" s="150"/>
      <c r="Q3038" s="150"/>
      <c r="R3038" s="150"/>
      <c r="S3038" s="150"/>
      <c r="T3038" s="150"/>
      <c r="U3038" s="150"/>
      <c r="V3038" s="150"/>
      <c r="W3038" s="150"/>
      <c r="X3038" s="150"/>
      <c r="Y3038" s="150"/>
      <c r="Z3038" s="150"/>
      <c r="AA3038" s="150"/>
    </row>
    <row r="3039" spans="1:27" ht="12.75">
      <c r="A3039" s="150"/>
      <c r="B3039" s="150"/>
      <c r="C3039" s="151"/>
      <c r="D3039" s="150"/>
      <c r="E3039" s="150"/>
      <c r="F3039" s="150"/>
      <c r="G3039" s="150"/>
      <c r="H3039" s="150"/>
      <c r="I3039" s="150"/>
      <c r="J3039" s="150"/>
      <c r="K3039" s="150"/>
      <c r="L3039" s="150"/>
      <c r="M3039" s="152"/>
      <c r="N3039" s="150"/>
      <c r="O3039" s="150"/>
      <c r="P3039" s="150"/>
      <c r="Q3039" s="150"/>
      <c r="R3039" s="150"/>
      <c r="S3039" s="150"/>
      <c r="T3039" s="150"/>
      <c r="U3039" s="150"/>
      <c r="V3039" s="150"/>
      <c r="W3039" s="150"/>
      <c r="X3039" s="150"/>
      <c r="Y3039" s="150"/>
      <c r="Z3039" s="150"/>
      <c r="AA3039" s="150"/>
    </row>
    <row r="3040" spans="1:27" ht="12.75">
      <c r="A3040" s="150"/>
      <c r="B3040" s="150"/>
      <c r="C3040" s="151"/>
      <c r="D3040" s="150"/>
      <c r="E3040" s="150"/>
      <c r="F3040" s="150"/>
      <c r="G3040" s="150"/>
      <c r="H3040" s="150"/>
      <c r="I3040" s="150"/>
      <c r="J3040" s="150"/>
      <c r="K3040" s="150"/>
      <c r="L3040" s="150"/>
      <c r="M3040" s="152"/>
      <c r="N3040" s="150"/>
      <c r="O3040" s="150"/>
      <c r="P3040" s="150"/>
      <c r="Q3040" s="150"/>
      <c r="R3040" s="150"/>
      <c r="S3040" s="150"/>
      <c r="T3040" s="150"/>
      <c r="U3040" s="150"/>
      <c r="V3040" s="150"/>
      <c r="W3040" s="150"/>
      <c r="X3040" s="150"/>
      <c r="Y3040" s="150"/>
      <c r="Z3040" s="150"/>
      <c r="AA3040" s="150"/>
    </row>
    <row r="3041" spans="1:27" ht="12.75">
      <c r="A3041" s="150"/>
      <c r="B3041" s="150"/>
      <c r="C3041" s="151"/>
      <c r="D3041" s="150"/>
      <c r="E3041" s="150"/>
      <c r="F3041" s="150"/>
      <c r="G3041" s="150"/>
      <c r="H3041" s="150"/>
      <c r="I3041" s="150"/>
      <c r="J3041" s="150"/>
      <c r="K3041" s="150"/>
      <c r="L3041" s="150"/>
      <c r="M3041" s="152"/>
      <c r="N3041" s="150"/>
      <c r="O3041" s="150"/>
      <c r="P3041" s="150"/>
      <c r="Q3041" s="150"/>
      <c r="R3041" s="150"/>
      <c r="S3041" s="150"/>
      <c r="T3041" s="150"/>
      <c r="U3041" s="150"/>
      <c r="V3041" s="150"/>
      <c r="W3041" s="150"/>
      <c r="X3041" s="150"/>
      <c r="Y3041" s="150"/>
      <c r="Z3041" s="150"/>
      <c r="AA3041" s="150"/>
    </row>
    <row r="3042" spans="1:27" ht="12.75">
      <c r="A3042" s="150"/>
      <c r="B3042" s="150"/>
      <c r="C3042" s="151"/>
      <c r="D3042" s="150"/>
      <c r="E3042" s="150"/>
      <c r="F3042" s="150"/>
      <c r="G3042" s="150"/>
      <c r="H3042" s="150"/>
      <c r="I3042" s="150"/>
      <c r="J3042" s="150"/>
      <c r="K3042" s="150"/>
      <c r="L3042" s="150"/>
      <c r="M3042" s="152"/>
      <c r="N3042" s="150"/>
      <c r="O3042" s="150"/>
      <c r="P3042" s="150"/>
      <c r="Q3042" s="150"/>
      <c r="R3042" s="150"/>
      <c r="S3042" s="150"/>
      <c r="T3042" s="150"/>
      <c r="U3042" s="150"/>
      <c r="V3042" s="150"/>
      <c r="W3042" s="150"/>
      <c r="X3042" s="150"/>
      <c r="Y3042" s="150"/>
      <c r="Z3042" s="150"/>
      <c r="AA3042" s="150"/>
    </row>
    <row r="3043" spans="1:27" ht="12.75">
      <c r="A3043" s="150"/>
      <c r="B3043" s="150"/>
      <c r="C3043" s="151"/>
      <c r="D3043" s="150"/>
      <c r="E3043" s="150"/>
      <c r="F3043" s="150"/>
      <c r="G3043" s="150"/>
      <c r="H3043" s="150"/>
      <c r="I3043" s="150"/>
      <c r="J3043" s="150"/>
      <c r="K3043" s="150"/>
      <c r="L3043" s="150"/>
      <c r="M3043" s="152"/>
      <c r="N3043" s="150"/>
      <c r="O3043" s="150"/>
      <c r="P3043" s="150"/>
      <c r="Q3043" s="150"/>
      <c r="R3043" s="150"/>
      <c r="S3043" s="150"/>
      <c r="T3043" s="150"/>
      <c r="U3043" s="150"/>
      <c r="V3043" s="150"/>
      <c r="W3043" s="150"/>
      <c r="X3043" s="150"/>
      <c r="Y3043" s="150"/>
      <c r="Z3043" s="150"/>
      <c r="AA3043" s="150"/>
    </row>
    <row r="3044" spans="1:27" ht="12.75">
      <c r="A3044" s="150"/>
      <c r="B3044" s="150"/>
      <c r="C3044" s="151"/>
      <c r="D3044" s="150"/>
      <c r="E3044" s="150"/>
      <c r="F3044" s="150"/>
      <c r="G3044" s="150"/>
      <c r="H3044" s="150"/>
      <c r="I3044" s="150"/>
      <c r="J3044" s="150"/>
      <c r="K3044" s="150"/>
      <c r="L3044" s="150"/>
      <c r="M3044" s="152"/>
      <c r="N3044" s="150"/>
      <c r="O3044" s="150"/>
      <c r="P3044" s="150"/>
      <c r="Q3044" s="150"/>
      <c r="R3044" s="150"/>
      <c r="S3044" s="150"/>
      <c r="T3044" s="150"/>
      <c r="U3044" s="150"/>
      <c r="V3044" s="150"/>
      <c r="W3044" s="150"/>
      <c r="X3044" s="150"/>
      <c r="Y3044" s="150"/>
      <c r="Z3044" s="150"/>
      <c r="AA3044" s="150"/>
    </row>
    <row r="3045" spans="1:27" ht="12.75">
      <c r="A3045" s="150"/>
      <c r="B3045" s="150"/>
      <c r="C3045" s="151"/>
      <c r="D3045" s="150"/>
      <c r="E3045" s="150"/>
      <c r="F3045" s="150"/>
      <c r="G3045" s="150"/>
      <c r="H3045" s="150"/>
      <c r="I3045" s="150"/>
      <c r="J3045" s="150"/>
      <c r="K3045" s="150"/>
      <c r="L3045" s="150"/>
      <c r="M3045" s="152"/>
      <c r="N3045" s="150"/>
      <c r="O3045" s="150"/>
      <c r="P3045" s="150"/>
      <c r="Q3045" s="150"/>
      <c r="R3045" s="150"/>
      <c r="S3045" s="150"/>
      <c r="T3045" s="150"/>
      <c r="U3045" s="150"/>
      <c r="V3045" s="150"/>
      <c r="W3045" s="150"/>
      <c r="X3045" s="150"/>
      <c r="Y3045" s="150"/>
      <c r="Z3045" s="150"/>
      <c r="AA3045" s="150"/>
    </row>
    <row r="3046" spans="1:27" ht="12.75">
      <c r="A3046" s="150"/>
      <c r="B3046" s="150"/>
      <c r="C3046" s="151"/>
      <c r="D3046" s="150"/>
      <c r="E3046" s="150"/>
      <c r="F3046" s="150"/>
      <c r="G3046" s="150"/>
      <c r="H3046" s="150"/>
      <c r="I3046" s="150"/>
      <c r="J3046" s="150"/>
      <c r="K3046" s="150"/>
      <c r="L3046" s="150"/>
      <c r="M3046" s="152"/>
      <c r="N3046" s="150"/>
      <c r="O3046" s="150"/>
      <c r="P3046" s="150"/>
      <c r="Q3046" s="150"/>
      <c r="R3046" s="150"/>
      <c r="S3046" s="150"/>
      <c r="T3046" s="150"/>
      <c r="U3046" s="150"/>
      <c r="V3046" s="150"/>
      <c r="W3046" s="150"/>
      <c r="X3046" s="150"/>
      <c r="Y3046" s="150"/>
      <c r="Z3046" s="150"/>
      <c r="AA3046" s="150"/>
    </row>
    <row r="3047" spans="1:27" ht="12.75">
      <c r="A3047" s="150"/>
      <c r="B3047" s="150"/>
      <c r="C3047" s="151"/>
      <c r="D3047" s="150"/>
      <c r="E3047" s="150"/>
      <c r="F3047" s="150"/>
      <c r="G3047" s="150"/>
      <c r="H3047" s="150"/>
      <c r="I3047" s="150"/>
      <c r="J3047" s="150"/>
      <c r="K3047" s="150"/>
      <c r="L3047" s="150"/>
      <c r="M3047" s="152"/>
      <c r="N3047" s="150"/>
      <c r="O3047" s="150"/>
      <c r="P3047" s="150"/>
      <c r="Q3047" s="150"/>
      <c r="R3047" s="150"/>
      <c r="S3047" s="150"/>
      <c r="T3047" s="150"/>
      <c r="U3047" s="150"/>
      <c r="V3047" s="150"/>
      <c r="W3047" s="150"/>
      <c r="X3047" s="150"/>
      <c r="Y3047" s="150"/>
      <c r="Z3047" s="150"/>
      <c r="AA3047" s="150"/>
    </row>
    <row r="3048" spans="1:27" ht="12.75">
      <c r="A3048" s="150"/>
      <c r="B3048" s="150"/>
      <c r="C3048" s="151"/>
      <c r="D3048" s="150"/>
      <c r="E3048" s="150"/>
      <c r="F3048" s="150"/>
      <c r="G3048" s="150"/>
      <c r="H3048" s="150"/>
      <c r="I3048" s="150"/>
      <c r="J3048" s="150"/>
      <c r="K3048" s="150"/>
      <c r="L3048" s="150"/>
      <c r="M3048" s="152"/>
      <c r="N3048" s="150"/>
      <c r="O3048" s="150"/>
      <c r="P3048" s="150"/>
      <c r="Q3048" s="150"/>
      <c r="R3048" s="150"/>
      <c r="S3048" s="150"/>
      <c r="T3048" s="150"/>
      <c r="U3048" s="150"/>
      <c r="V3048" s="150"/>
      <c r="W3048" s="150"/>
      <c r="X3048" s="150"/>
      <c r="Y3048" s="150"/>
      <c r="Z3048" s="150"/>
      <c r="AA3048" s="150"/>
    </row>
    <row r="3049" spans="1:27" ht="12.75">
      <c r="A3049" s="150"/>
      <c r="B3049" s="150"/>
      <c r="C3049" s="151"/>
      <c r="D3049" s="150"/>
      <c r="E3049" s="150"/>
      <c r="F3049" s="150"/>
      <c r="G3049" s="150"/>
      <c r="H3049" s="150"/>
      <c r="I3049" s="150"/>
      <c r="J3049" s="150"/>
      <c r="K3049" s="150"/>
      <c r="L3049" s="150"/>
      <c r="M3049" s="152"/>
      <c r="N3049" s="150"/>
      <c r="O3049" s="150"/>
      <c r="P3049" s="150"/>
      <c r="Q3049" s="150"/>
      <c r="R3049" s="150"/>
      <c r="S3049" s="150"/>
      <c r="T3049" s="150"/>
      <c r="U3049" s="150"/>
      <c r="V3049" s="150"/>
      <c r="W3049" s="150"/>
      <c r="X3049" s="150"/>
      <c r="Y3049" s="150"/>
      <c r="Z3049" s="150"/>
      <c r="AA3049" s="150"/>
    </row>
    <row r="3050" spans="1:27" ht="12.75">
      <c r="A3050" s="150"/>
      <c r="B3050" s="150"/>
      <c r="C3050" s="151"/>
      <c r="D3050" s="150"/>
      <c r="E3050" s="150"/>
      <c r="F3050" s="150"/>
      <c r="G3050" s="150"/>
      <c r="H3050" s="150"/>
      <c r="I3050" s="150"/>
      <c r="J3050" s="150"/>
      <c r="K3050" s="150"/>
      <c r="L3050" s="150"/>
      <c r="M3050" s="152"/>
      <c r="N3050" s="150"/>
      <c r="O3050" s="150"/>
      <c r="P3050" s="150"/>
      <c r="Q3050" s="150"/>
      <c r="R3050" s="150"/>
      <c r="S3050" s="150"/>
      <c r="T3050" s="150"/>
      <c r="U3050" s="150"/>
      <c r="V3050" s="150"/>
      <c r="W3050" s="150"/>
      <c r="X3050" s="150"/>
      <c r="Y3050" s="150"/>
      <c r="Z3050" s="150"/>
      <c r="AA3050" s="150"/>
    </row>
    <row r="3051" spans="1:27" ht="12.75">
      <c r="A3051" s="150"/>
      <c r="B3051" s="150"/>
      <c r="C3051" s="151"/>
      <c r="D3051" s="150"/>
      <c r="E3051" s="150"/>
      <c r="F3051" s="150"/>
      <c r="G3051" s="150"/>
      <c r="H3051" s="150"/>
      <c r="I3051" s="150"/>
      <c r="J3051" s="150"/>
      <c r="K3051" s="150"/>
      <c r="L3051" s="150"/>
      <c r="M3051" s="152"/>
      <c r="N3051" s="150"/>
      <c r="O3051" s="150"/>
      <c r="P3051" s="150"/>
      <c r="Q3051" s="150"/>
      <c r="R3051" s="150"/>
      <c r="S3051" s="150"/>
      <c r="T3051" s="150"/>
      <c r="U3051" s="150"/>
      <c r="V3051" s="150"/>
      <c r="W3051" s="150"/>
      <c r="X3051" s="150"/>
      <c r="Y3051" s="150"/>
      <c r="Z3051" s="150"/>
      <c r="AA3051" s="150"/>
    </row>
    <row r="3052" spans="1:27" ht="12.75">
      <c r="A3052" s="150"/>
      <c r="B3052" s="150"/>
      <c r="C3052" s="151"/>
      <c r="D3052" s="150"/>
      <c r="E3052" s="150"/>
      <c r="F3052" s="150"/>
      <c r="G3052" s="150"/>
      <c r="H3052" s="150"/>
      <c r="I3052" s="150"/>
      <c r="J3052" s="150"/>
      <c r="K3052" s="150"/>
      <c r="L3052" s="150"/>
      <c r="M3052" s="152"/>
      <c r="N3052" s="150"/>
      <c r="O3052" s="150"/>
      <c r="P3052" s="150"/>
      <c r="Q3052" s="150"/>
      <c r="R3052" s="150"/>
      <c r="S3052" s="150"/>
      <c r="T3052" s="150"/>
      <c r="U3052" s="150"/>
      <c r="V3052" s="150"/>
      <c r="W3052" s="150"/>
      <c r="X3052" s="150"/>
      <c r="Y3052" s="150"/>
      <c r="Z3052" s="150"/>
      <c r="AA3052" s="150"/>
    </row>
    <row r="3053" spans="1:27" ht="12.75">
      <c r="A3053" s="150"/>
      <c r="B3053" s="150"/>
      <c r="C3053" s="151"/>
      <c r="D3053" s="150"/>
      <c r="E3053" s="150"/>
      <c r="F3053" s="150"/>
      <c r="G3053" s="150"/>
      <c r="H3053" s="150"/>
      <c r="I3053" s="150"/>
      <c r="J3053" s="150"/>
      <c r="K3053" s="150"/>
      <c r="L3053" s="150"/>
      <c r="M3053" s="152"/>
      <c r="N3053" s="150"/>
      <c r="O3053" s="150"/>
      <c r="P3053" s="150"/>
      <c r="Q3053" s="150"/>
      <c r="R3053" s="150"/>
      <c r="S3053" s="150"/>
      <c r="T3053" s="150"/>
      <c r="U3053" s="150"/>
      <c r="V3053" s="150"/>
      <c r="W3053" s="150"/>
      <c r="X3053" s="150"/>
      <c r="Y3053" s="150"/>
      <c r="Z3053" s="150"/>
      <c r="AA3053" s="150"/>
    </row>
    <row r="3054" spans="1:27" ht="12.75">
      <c r="A3054" s="150"/>
      <c r="B3054" s="150"/>
      <c r="C3054" s="151"/>
      <c r="D3054" s="150"/>
      <c r="E3054" s="150"/>
      <c r="F3054" s="150"/>
      <c r="G3054" s="150"/>
      <c r="H3054" s="150"/>
      <c r="I3054" s="150"/>
      <c r="J3054" s="150"/>
      <c r="K3054" s="150"/>
      <c r="L3054" s="150"/>
      <c r="M3054" s="152"/>
      <c r="N3054" s="150"/>
      <c r="O3054" s="150"/>
      <c r="P3054" s="150"/>
      <c r="Q3054" s="150"/>
      <c r="R3054" s="150"/>
      <c r="S3054" s="150"/>
      <c r="T3054" s="150"/>
      <c r="U3054" s="150"/>
      <c r="V3054" s="150"/>
      <c r="W3054" s="150"/>
      <c r="X3054" s="150"/>
      <c r="Y3054" s="150"/>
      <c r="Z3054" s="150"/>
      <c r="AA3054" s="150"/>
    </row>
    <row r="3055" spans="1:27" ht="12.75">
      <c r="A3055" s="150"/>
      <c r="B3055" s="150"/>
      <c r="C3055" s="151"/>
      <c r="D3055" s="150"/>
      <c r="E3055" s="150"/>
      <c r="F3055" s="150"/>
      <c r="G3055" s="150"/>
      <c r="H3055" s="150"/>
      <c r="I3055" s="150"/>
      <c r="J3055" s="150"/>
      <c r="K3055" s="150"/>
      <c r="L3055" s="150"/>
      <c r="M3055" s="152"/>
      <c r="N3055" s="150"/>
      <c r="O3055" s="150"/>
      <c r="P3055" s="150"/>
      <c r="Q3055" s="150"/>
      <c r="R3055" s="150"/>
      <c r="S3055" s="150"/>
      <c r="T3055" s="150"/>
      <c r="U3055" s="150"/>
      <c r="V3055" s="150"/>
      <c r="W3055" s="150"/>
      <c r="X3055" s="150"/>
      <c r="Y3055" s="150"/>
      <c r="Z3055" s="150"/>
      <c r="AA3055" s="150"/>
    </row>
    <row r="3056" spans="1:27" ht="12.75">
      <c r="A3056" s="150"/>
      <c r="B3056" s="150"/>
      <c r="C3056" s="151"/>
      <c r="D3056" s="150"/>
      <c r="E3056" s="150"/>
      <c r="F3056" s="150"/>
      <c r="G3056" s="150"/>
      <c r="H3056" s="150"/>
      <c r="I3056" s="150"/>
      <c r="J3056" s="150"/>
      <c r="K3056" s="150"/>
      <c r="L3056" s="150"/>
      <c r="M3056" s="152"/>
      <c r="N3056" s="150"/>
      <c r="O3056" s="150"/>
      <c r="P3056" s="150"/>
      <c r="Q3056" s="150"/>
      <c r="R3056" s="150"/>
      <c r="S3056" s="150"/>
      <c r="T3056" s="150"/>
      <c r="U3056" s="150"/>
      <c r="V3056" s="150"/>
      <c r="W3056" s="150"/>
      <c r="X3056" s="150"/>
      <c r="Y3056" s="150"/>
      <c r="Z3056" s="150"/>
      <c r="AA3056" s="150"/>
    </row>
    <row r="3057" spans="1:27" ht="12.75">
      <c r="A3057" s="150"/>
      <c r="B3057" s="150"/>
      <c r="C3057" s="151"/>
      <c r="D3057" s="150"/>
      <c r="E3057" s="150"/>
      <c r="F3057" s="150"/>
      <c r="G3057" s="150"/>
      <c r="H3057" s="150"/>
      <c r="I3057" s="150"/>
      <c r="J3057" s="150"/>
      <c r="K3057" s="150"/>
      <c r="L3057" s="150"/>
      <c r="M3057" s="152"/>
      <c r="N3057" s="150"/>
      <c r="O3057" s="150"/>
      <c r="P3057" s="150"/>
      <c r="Q3057" s="150"/>
      <c r="R3057" s="150"/>
      <c r="S3057" s="150"/>
      <c r="T3057" s="150"/>
      <c r="U3057" s="150"/>
      <c r="V3057" s="150"/>
      <c r="W3057" s="150"/>
      <c r="X3057" s="150"/>
      <c r="Y3057" s="150"/>
      <c r="Z3057" s="150"/>
      <c r="AA3057" s="150"/>
    </row>
    <row r="3058" spans="1:27" ht="12.75">
      <c r="A3058" s="150"/>
      <c r="B3058" s="150"/>
      <c r="C3058" s="151"/>
      <c r="D3058" s="150"/>
      <c r="E3058" s="150"/>
      <c r="F3058" s="150"/>
      <c r="G3058" s="150"/>
      <c r="H3058" s="150"/>
      <c r="I3058" s="150"/>
      <c r="J3058" s="150"/>
      <c r="K3058" s="150"/>
      <c r="L3058" s="150"/>
      <c r="M3058" s="152"/>
      <c r="N3058" s="150"/>
      <c r="O3058" s="150"/>
      <c r="P3058" s="150"/>
      <c r="Q3058" s="150"/>
      <c r="R3058" s="150"/>
      <c r="S3058" s="150"/>
      <c r="T3058" s="150"/>
      <c r="U3058" s="150"/>
      <c r="V3058" s="150"/>
      <c r="W3058" s="150"/>
      <c r="X3058" s="150"/>
      <c r="Y3058" s="150"/>
      <c r="Z3058" s="150"/>
      <c r="AA3058" s="150"/>
    </row>
    <row r="3059" spans="1:27" ht="12.75">
      <c r="A3059" s="150"/>
      <c r="B3059" s="150"/>
      <c r="C3059" s="151"/>
      <c r="D3059" s="150"/>
      <c r="E3059" s="150"/>
      <c r="F3059" s="150"/>
      <c r="G3059" s="150"/>
      <c r="H3059" s="150"/>
      <c r="I3059" s="150"/>
      <c r="J3059" s="150"/>
      <c r="K3059" s="150"/>
      <c r="L3059" s="150"/>
      <c r="M3059" s="152"/>
      <c r="N3059" s="150"/>
      <c r="O3059" s="150"/>
      <c r="P3059" s="150"/>
      <c r="Q3059" s="150"/>
      <c r="R3059" s="150"/>
      <c r="S3059" s="150"/>
      <c r="T3059" s="150"/>
      <c r="U3059" s="150"/>
      <c r="V3059" s="150"/>
      <c r="W3059" s="150"/>
      <c r="X3059" s="150"/>
      <c r="Y3059" s="150"/>
      <c r="Z3059" s="150"/>
      <c r="AA3059" s="150"/>
    </row>
    <row r="3060" spans="1:27" ht="12.75">
      <c r="A3060" s="150"/>
      <c r="B3060" s="150"/>
      <c r="C3060" s="151"/>
      <c r="D3060" s="150"/>
      <c r="E3060" s="150"/>
      <c r="F3060" s="150"/>
      <c r="G3060" s="150"/>
      <c r="H3060" s="150"/>
      <c r="I3060" s="150"/>
      <c r="J3060" s="150"/>
      <c r="K3060" s="150"/>
      <c r="L3060" s="150"/>
      <c r="M3060" s="152"/>
      <c r="N3060" s="150"/>
      <c r="O3060" s="150"/>
      <c r="P3060" s="150"/>
      <c r="Q3060" s="150"/>
      <c r="R3060" s="150"/>
      <c r="S3060" s="150"/>
      <c r="T3060" s="150"/>
      <c r="U3060" s="150"/>
      <c r="V3060" s="150"/>
      <c r="W3060" s="150"/>
      <c r="X3060" s="150"/>
      <c r="Y3060" s="150"/>
      <c r="Z3060" s="150"/>
      <c r="AA3060" s="150"/>
    </row>
    <row r="3061" spans="1:27" ht="12.75">
      <c r="A3061" s="150"/>
      <c r="B3061" s="150"/>
      <c r="C3061" s="151"/>
      <c r="D3061" s="150"/>
      <c r="E3061" s="150"/>
      <c r="F3061" s="150"/>
      <c r="G3061" s="150"/>
      <c r="H3061" s="150"/>
      <c r="I3061" s="150"/>
      <c r="J3061" s="150"/>
      <c r="K3061" s="150"/>
      <c r="L3061" s="150"/>
      <c r="M3061" s="152"/>
      <c r="N3061" s="150"/>
      <c r="O3061" s="150"/>
      <c r="P3061" s="150"/>
      <c r="Q3061" s="150"/>
      <c r="R3061" s="150"/>
      <c r="S3061" s="150"/>
      <c r="T3061" s="150"/>
      <c r="U3061" s="150"/>
      <c r="V3061" s="150"/>
      <c r="W3061" s="150"/>
      <c r="X3061" s="150"/>
      <c r="Y3061" s="150"/>
      <c r="Z3061" s="150"/>
      <c r="AA3061" s="150"/>
    </row>
    <row r="3062" spans="1:27" ht="12.75">
      <c r="A3062" s="150"/>
      <c r="B3062" s="150"/>
      <c r="C3062" s="151"/>
      <c r="D3062" s="150"/>
      <c r="E3062" s="150"/>
      <c r="F3062" s="150"/>
      <c r="G3062" s="150"/>
      <c r="H3062" s="150"/>
      <c r="I3062" s="150"/>
      <c r="J3062" s="150"/>
      <c r="K3062" s="150"/>
      <c r="L3062" s="150"/>
      <c r="M3062" s="152"/>
      <c r="N3062" s="150"/>
      <c r="O3062" s="150"/>
      <c r="P3062" s="150"/>
      <c r="Q3062" s="150"/>
      <c r="R3062" s="150"/>
      <c r="S3062" s="150"/>
      <c r="T3062" s="150"/>
      <c r="U3062" s="150"/>
      <c r="V3062" s="150"/>
      <c r="W3062" s="150"/>
      <c r="X3062" s="150"/>
      <c r="Y3062" s="150"/>
      <c r="Z3062" s="150"/>
      <c r="AA3062" s="150"/>
    </row>
    <row r="3063" spans="1:27" ht="12.75">
      <c r="A3063" s="150"/>
      <c r="B3063" s="150"/>
      <c r="C3063" s="151"/>
      <c r="D3063" s="150"/>
      <c r="E3063" s="150"/>
      <c r="F3063" s="150"/>
      <c r="G3063" s="150"/>
      <c r="H3063" s="150"/>
      <c r="I3063" s="150"/>
      <c r="J3063" s="150"/>
      <c r="K3063" s="150"/>
      <c r="L3063" s="150"/>
      <c r="M3063" s="152"/>
      <c r="N3063" s="150"/>
      <c r="O3063" s="150"/>
      <c r="P3063" s="150"/>
      <c r="Q3063" s="150"/>
      <c r="R3063" s="150"/>
      <c r="S3063" s="150"/>
      <c r="T3063" s="150"/>
      <c r="U3063" s="150"/>
      <c r="V3063" s="150"/>
      <c r="W3063" s="150"/>
      <c r="X3063" s="150"/>
      <c r="Y3063" s="150"/>
      <c r="Z3063" s="150"/>
      <c r="AA3063" s="150"/>
    </row>
    <row r="3064" spans="1:27" ht="12.75">
      <c r="A3064" s="150"/>
      <c r="B3064" s="150"/>
      <c r="C3064" s="151"/>
      <c r="D3064" s="150"/>
      <c r="E3064" s="150"/>
      <c r="F3064" s="150"/>
      <c r="G3064" s="150"/>
      <c r="H3064" s="150"/>
      <c r="I3064" s="150"/>
      <c r="J3064" s="150"/>
      <c r="K3064" s="150"/>
      <c r="L3064" s="150"/>
      <c r="M3064" s="152"/>
      <c r="N3064" s="150"/>
      <c r="O3064" s="150"/>
      <c r="P3064" s="150"/>
      <c r="Q3064" s="150"/>
      <c r="R3064" s="150"/>
      <c r="S3064" s="150"/>
      <c r="T3064" s="150"/>
      <c r="U3064" s="150"/>
      <c r="V3064" s="150"/>
      <c r="W3064" s="150"/>
      <c r="X3064" s="150"/>
      <c r="Y3064" s="150"/>
      <c r="Z3064" s="150"/>
      <c r="AA3064" s="150"/>
    </row>
    <row r="3065" spans="1:27" ht="12.75">
      <c r="A3065" s="150"/>
      <c r="B3065" s="150"/>
      <c r="C3065" s="151"/>
      <c r="D3065" s="150"/>
      <c r="E3065" s="150"/>
      <c r="F3065" s="150"/>
      <c r="G3065" s="150"/>
      <c r="H3065" s="150"/>
      <c r="I3065" s="150"/>
      <c r="J3065" s="150"/>
      <c r="K3065" s="150"/>
      <c r="L3065" s="150"/>
      <c r="M3065" s="152"/>
      <c r="N3065" s="150"/>
      <c r="O3065" s="150"/>
      <c r="P3065" s="150"/>
      <c r="Q3065" s="150"/>
      <c r="R3065" s="150"/>
      <c r="S3065" s="150"/>
      <c r="T3065" s="150"/>
      <c r="U3065" s="150"/>
      <c r="V3065" s="150"/>
      <c r="W3065" s="150"/>
      <c r="X3065" s="150"/>
      <c r="Y3065" s="150"/>
      <c r="Z3065" s="150"/>
      <c r="AA3065" s="150"/>
    </row>
    <row r="3066" spans="1:27" ht="12.75">
      <c r="A3066" s="150"/>
      <c r="B3066" s="150"/>
      <c r="C3066" s="151"/>
      <c r="D3066" s="150"/>
      <c r="E3066" s="150"/>
      <c r="F3066" s="150"/>
      <c r="G3066" s="150"/>
      <c r="H3066" s="150"/>
      <c r="I3066" s="150"/>
      <c r="J3066" s="150"/>
      <c r="K3066" s="150"/>
      <c r="L3066" s="150"/>
      <c r="M3066" s="152"/>
      <c r="N3066" s="150"/>
      <c r="O3066" s="150"/>
      <c r="P3066" s="150"/>
      <c r="Q3066" s="150"/>
      <c r="R3066" s="150"/>
      <c r="S3066" s="150"/>
      <c r="T3066" s="150"/>
      <c r="U3066" s="150"/>
      <c r="V3066" s="150"/>
      <c r="W3066" s="150"/>
      <c r="X3066" s="150"/>
      <c r="Y3066" s="150"/>
      <c r="Z3066" s="150"/>
      <c r="AA3066" s="150"/>
    </row>
    <row r="3067" spans="1:27" ht="12.75">
      <c r="A3067" s="150"/>
      <c r="B3067" s="150"/>
      <c r="C3067" s="151"/>
      <c r="D3067" s="150"/>
      <c r="E3067" s="150"/>
      <c r="F3067" s="150"/>
      <c r="G3067" s="150"/>
      <c r="H3067" s="150"/>
      <c r="I3067" s="150"/>
      <c r="J3067" s="150"/>
      <c r="K3067" s="150"/>
      <c r="L3067" s="150"/>
      <c r="M3067" s="152"/>
      <c r="N3067" s="150"/>
      <c r="O3067" s="150"/>
      <c r="P3067" s="150"/>
      <c r="Q3067" s="150"/>
      <c r="R3067" s="150"/>
      <c r="S3067" s="150"/>
      <c r="T3067" s="150"/>
      <c r="U3067" s="150"/>
      <c r="V3067" s="150"/>
      <c r="W3067" s="150"/>
      <c r="X3067" s="150"/>
      <c r="Y3067" s="150"/>
      <c r="Z3067" s="150"/>
      <c r="AA3067" s="150"/>
    </row>
    <row r="3068" spans="1:27" ht="12.75">
      <c r="A3068" s="150"/>
      <c r="B3068" s="150"/>
      <c r="C3068" s="151"/>
      <c r="D3068" s="150"/>
      <c r="E3068" s="150"/>
      <c r="F3068" s="150"/>
      <c r="G3068" s="150"/>
      <c r="H3068" s="150"/>
      <c r="I3068" s="150"/>
      <c r="J3068" s="150"/>
      <c r="K3068" s="150"/>
      <c r="L3068" s="150"/>
      <c r="M3068" s="152"/>
      <c r="N3068" s="150"/>
      <c r="O3068" s="150"/>
      <c r="P3068" s="150"/>
      <c r="Q3068" s="150"/>
      <c r="R3068" s="150"/>
      <c r="S3068" s="150"/>
      <c r="T3068" s="150"/>
      <c r="U3068" s="150"/>
      <c r="V3068" s="150"/>
      <c r="W3068" s="150"/>
      <c r="X3068" s="150"/>
      <c r="Y3068" s="150"/>
      <c r="Z3068" s="150"/>
      <c r="AA3068" s="150"/>
    </row>
    <row r="3069" spans="1:27" ht="12.75">
      <c r="A3069" s="150"/>
      <c r="B3069" s="150"/>
      <c r="C3069" s="151"/>
      <c r="D3069" s="150"/>
      <c r="E3069" s="150"/>
      <c r="F3069" s="150"/>
      <c r="G3069" s="150"/>
      <c r="H3069" s="150"/>
      <c r="I3069" s="150"/>
      <c r="J3069" s="150"/>
      <c r="K3069" s="150"/>
      <c r="L3069" s="150"/>
      <c r="M3069" s="152"/>
      <c r="N3069" s="150"/>
      <c r="O3069" s="150"/>
      <c r="P3069" s="150"/>
      <c r="Q3069" s="150"/>
      <c r="R3069" s="150"/>
      <c r="S3069" s="150"/>
      <c r="T3069" s="150"/>
      <c r="U3069" s="150"/>
      <c r="V3069" s="150"/>
      <c r="W3069" s="150"/>
      <c r="X3069" s="150"/>
      <c r="Y3069" s="150"/>
      <c r="Z3069" s="150"/>
      <c r="AA3069" s="150"/>
    </row>
    <row r="3070" spans="1:27" ht="12.75">
      <c r="A3070" s="150"/>
      <c r="B3070" s="150"/>
      <c r="C3070" s="151"/>
      <c r="D3070" s="150"/>
      <c r="E3070" s="150"/>
      <c r="F3070" s="150"/>
      <c r="G3070" s="150"/>
      <c r="H3070" s="150"/>
      <c r="I3070" s="150"/>
      <c r="J3070" s="150"/>
      <c r="K3070" s="150"/>
      <c r="L3070" s="150"/>
      <c r="M3070" s="152"/>
      <c r="N3070" s="150"/>
      <c r="O3070" s="150"/>
      <c r="P3070" s="150"/>
      <c r="Q3070" s="150"/>
      <c r="R3070" s="150"/>
      <c r="S3070" s="150"/>
      <c r="T3070" s="150"/>
      <c r="U3070" s="150"/>
      <c r="V3070" s="150"/>
      <c r="W3070" s="150"/>
      <c r="X3070" s="150"/>
      <c r="Y3070" s="150"/>
      <c r="Z3070" s="150"/>
      <c r="AA3070" s="150"/>
    </row>
    <row r="3071" spans="1:27" ht="12.75">
      <c r="A3071" s="150"/>
      <c r="B3071" s="150"/>
      <c r="C3071" s="151"/>
      <c r="D3071" s="150"/>
      <c r="E3071" s="150"/>
      <c r="F3071" s="150"/>
      <c r="G3071" s="150"/>
      <c r="H3071" s="150"/>
      <c r="I3071" s="150"/>
      <c r="J3071" s="150"/>
      <c r="K3071" s="150"/>
      <c r="L3071" s="150"/>
      <c r="M3071" s="152"/>
      <c r="N3071" s="150"/>
      <c r="O3071" s="150"/>
      <c r="P3071" s="150"/>
      <c r="Q3071" s="150"/>
      <c r="R3071" s="150"/>
      <c r="S3071" s="150"/>
      <c r="T3071" s="150"/>
      <c r="U3071" s="150"/>
      <c r="V3071" s="150"/>
      <c r="W3071" s="150"/>
      <c r="X3071" s="150"/>
      <c r="Y3071" s="150"/>
      <c r="Z3071" s="150"/>
      <c r="AA3071" s="150"/>
    </row>
    <row r="3072" spans="1:27" ht="12.75">
      <c r="A3072" s="150"/>
      <c r="B3072" s="150"/>
      <c r="C3072" s="151"/>
      <c r="D3072" s="150"/>
      <c r="E3072" s="150"/>
      <c r="F3072" s="150"/>
      <c r="G3072" s="150"/>
      <c r="H3072" s="150"/>
      <c r="I3072" s="150"/>
      <c r="J3072" s="150"/>
      <c r="K3072" s="150"/>
      <c r="L3072" s="150"/>
      <c r="M3072" s="152"/>
      <c r="N3072" s="150"/>
      <c r="O3072" s="150"/>
      <c r="P3072" s="150"/>
      <c r="Q3072" s="150"/>
      <c r="R3072" s="150"/>
      <c r="S3072" s="150"/>
      <c r="T3072" s="150"/>
      <c r="U3072" s="150"/>
      <c r="V3072" s="150"/>
      <c r="W3072" s="150"/>
      <c r="X3072" s="150"/>
      <c r="Y3072" s="150"/>
      <c r="Z3072" s="150"/>
      <c r="AA3072" s="150"/>
    </row>
    <row r="3073" spans="1:27" ht="12.75">
      <c r="A3073" s="150"/>
      <c r="B3073" s="150"/>
      <c r="C3073" s="151"/>
      <c r="D3073" s="150"/>
      <c r="E3073" s="150"/>
      <c r="F3073" s="150"/>
      <c r="G3073" s="150"/>
      <c r="H3073" s="150"/>
      <c r="I3073" s="150"/>
      <c r="J3073" s="150"/>
      <c r="K3073" s="150"/>
      <c r="L3073" s="150"/>
      <c r="M3073" s="152"/>
      <c r="N3073" s="150"/>
      <c r="O3073" s="150"/>
      <c r="P3073" s="150"/>
      <c r="Q3073" s="150"/>
      <c r="R3073" s="150"/>
      <c r="S3073" s="150"/>
      <c r="T3073" s="150"/>
      <c r="U3073" s="150"/>
      <c r="V3073" s="150"/>
      <c r="W3073" s="150"/>
      <c r="X3073" s="150"/>
      <c r="Y3073" s="150"/>
      <c r="Z3073" s="150"/>
      <c r="AA3073" s="150"/>
    </row>
    <row r="3074" spans="1:27" ht="12.75">
      <c r="A3074" s="150"/>
      <c r="B3074" s="150"/>
      <c r="C3074" s="151"/>
      <c r="D3074" s="150"/>
      <c r="E3074" s="150"/>
      <c r="F3074" s="150"/>
      <c r="G3074" s="150"/>
      <c r="H3074" s="150"/>
      <c r="I3074" s="150"/>
      <c r="J3074" s="150"/>
      <c r="K3074" s="150"/>
      <c r="L3074" s="150"/>
      <c r="M3074" s="152"/>
      <c r="N3074" s="150"/>
      <c r="O3074" s="150"/>
      <c r="P3074" s="150"/>
      <c r="Q3074" s="150"/>
      <c r="R3074" s="150"/>
      <c r="S3074" s="150"/>
      <c r="T3074" s="150"/>
      <c r="U3074" s="150"/>
      <c r="V3074" s="150"/>
      <c r="W3074" s="150"/>
      <c r="X3074" s="150"/>
      <c r="Y3074" s="150"/>
      <c r="Z3074" s="150"/>
      <c r="AA3074" s="150"/>
    </row>
    <row r="3075" spans="1:27" ht="12.75">
      <c r="A3075" s="150"/>
      <c r="B3075" s="150"/>
      <c r="C3075" s="151"/>
      <c r="D3075" s="150"/>
      <c r="E3075" s="150"/>
      <c r="F3075" s="150"/>
      <c r="G3075" s="150"/>
      <c r="H3075" s="150"/>
      <c r="I3075" s="150"/>
      <c r="J3075" s="150"/>
      <c r="K3075" s="150"/>
      <c r="L3075" s="150"/>
      <c r="M3075" s="152"/>
      <c r="N3075" s="150"/>
      <c r="O3075" s="150"/>
      <c r="P3075" s="150"/>
      <c r="Q3075" s="150"/>
      <c r="R3075" s="150"/>
      <c r="S3075" s="150"/>
      <c r="T3075" s="150"/>
      <c r="U3075" s="150"/>
      <c r="V3075" s="150"/>
      <c r="W3075" s="150"/>
      <c r="X3075" s="150"/>
      <c r="Y3075" s="150"/>
      <c r="Z3075" s="150"/>
      <c r="AA3075" s="150"/>
    </row>
    <row r="3076" spans="1:27" ht="12.75">
      <c r="A3076" s="150"/>
      <c r="B3076" s="150"/>
      <c r="C3076" s="151"/>
      <c r="D3076" s="150"/>
      <c r="E3076" s="150"/>
      <c r="F3076" s="150"/>
      <c r="G3076" s="150"/>
      <c r="H3076" s="150"/>
      <c r="I3076" s="150"/>
      <c r="J3076" s="150"/>
      <c r="K3076" s="150"/>
      <c r="L3076" s="150"/>
      <c r="M3076" s="152"/>
      <c r="N3076" s="150"/>
      <c r="O3076" s="150"/>
      <c r="P3076" s="150"/>
      <c r="Q3076" s="150"/>
      <c r="R3076" s="150"/>
      <c r="S3076" s="150"/>
      <c r="T3076" s="150"/>
      <c r="U3076" s="150"/>
      <c r="V3076" s="150"/>
      <c r="W3076" s="150"/>
      <c r="X3076" s="150"/>
      <c r="Y3076" s="150"/>
      <c r="Z3076" s="150"/>
      <c r="AA3076" s="150"/>
    </row>
    <row r="3077" spans="1:27" ht="12.75">
      <c r="A3077" s="150"/>
      <c r="B3077" s="150"/>
      <c r="C3077" s="151"/>
      <c r="D3077" s="150"/>
      <c r="E3077" s="150"/>
      <c r="F3077" s="150"/>
      <c r="G3077" s="150"/>
      <c r="H3077" s="150"/>
      <c r="I3077" s="150"/>
      <c r="J3077" s="150"/>
      <c r="K3077" s="150"/>
      <c r="L3077" s="150"/>
      <c r="M3077" s="152"/>
      <c r="N3077" s="150"/>
      <c r="O3077" s="150"/>
      <c r="P3077" s="150"/>
      <c r="Q3077" s="150"/>
      <c r="R3077" s="150"/>
      <c r="S3077" s="150"/>
      <c r="T3077" s="150"/>
      <c r="U3077" s="150"/>
      <c r="V3077" s="150"/>
      <c r="W3077" s="150"/>
      <c r="X3077" s="150"/>
      <c r="Y3077" s="150"/>
      <c r="Z3077" s="150"/>
      <c r="AA3077" s="150"/>
    </row>
    <row r="3078" spans="1:27" ht="12.75">
      <c r="A3078" s="150"/>
      <c r="B3078" s="150"/>
      <c r="C3078" s="151"/>
      <c r="D3078" s="150"/>
      <c r="E3078" s="150"/>
      <c r="F3078" s="150"/>
      <c r="G3078" s="150"/>
      <c r="H3078" s="150"/>
      <c r="I3078" s="150"/>
      <c r="J3078" s="150"/>
      <c r="K3078" s="150"/>
      <c r="L3078" s="150"/>
      <c r="M3078" s="152"/>
      <c r="N3078" s="150"/>
      <c r="O3078" s="150"/>
      <c r="P3078" s="150"/>
      <c r="Q3078" s="150"/>
      <c r="R3078" s="150"/>
      <c r="S3078" s="150"/>
      <c r="T3078" s="150"/>
      <c r="U3078" s="150"/>
      <c r="V3078" s="150"/>
      <c r="W3078" s="150"/>
      <c r="X3078" s="150"/>
      <c r="Y3078" s="150"/>
      <c r="Z3078" s="150"/>
      <c r="AA3078" s="150"/>
    </row>
    <row r="3079" spans="1:27" ht="12.75">
      <c r="A3079" s="150"/>
      <c r="B3079" s="150"/>
      <c r="C3079" s="151"/>
      <c r="D3079" s="150"/>
      <c r="E3079" s="150"/>
      <c r="F3079" s="150"/>
      <c r="G3079" s="150"/>
      <c r="H3079" s="150"/>
      <c r="I3079" s="150"/>
      <c r="J3079" s="150"/>
      <c r="K3079" s="150"/>
      <c r="L3079" s="150"/>
      <c r="M3079" s="152"/>
      <c r="N3079" s="150"/>
      <c r="O3079" s="150"/>
      <c r="P3079" s="150"/>
      <c r="Q3079" s="150"/>
      <c r="R3079" s="150"/>
      <c r="S3079" s="150"/>
      <c r="T3079" s="150"/>
      <c r="U3079" s="150"/>
      <c r="V3079" s="150"/>
      <c r="W3079" s="150"/>
      <c r="X3079" s="150"/>
      <c r="Y3079" s="150"/>
      <c r="Z3079" s="150"/>
      <c r="AA3079" s="150"/>
    </row>
    <row r="3080" spans="1:27" ht="12.75">
      <c r="A3080" s="150"/>
      <c r="B3080" s="150"/>
      <c r="C3080" s="151"/>
      <c r="D3080" s="150"/>
      <c r="E3080" s="150"/>
      <c r="F3080" s="150"/>
      <c r="G3080" s="150"/>
      <c r="H3080" s="150"/>
      <c r="I3080" s="150"/>
      <c r="J3080" s="150"/>
      <c r="K3080" s="150"/>
      <c r="L3080" s="150"/>
      <c r="M3080" s="152"/>
      <c r="N3080" s="150"/>
      <c r="O3080" s="150"/>
      <c r="P3080" s="150"/>
      <c r="Q3080" s="150"/>
      <c r="R3080" s="150"/>
      <c r="S3080" s="150"/>
      <c r="T3080" s="150"/>
      <c r="U3080" s="150"/>
      <c r="V3080" s="150"/>
      <c r="W3080" s="150"/>
      <c r="X3080" s="150"/>
      <c r="Y3080" s="150"/>
      <c r="Z3080" s="150"/>
      <c r="AA3080" s="150"/>
    </row>
    <row r="3081" spans="1:27" ht="12.75">
      <c r="A3081" s="150"/>
      <c r="B3081" s="150"/>
      <c r="C3081" s="151"/>
      <c r="D3081" s="150"/>
      <c r="E3081" s="150"/>
      <c r="F3081" s="150"/>
      <c r="G3081" s="150"/>
      <c r="H3081" s="150"/>
      <c r="I3081" s="150"/>
      <c r="J3081" s="150"/>
      <c r="K3081" s="150"/>
      <c r="L3081" s="150"/>
      <c r="M3081" s="152"/>
      <c r="N3081" s="150"/>
      <c r="O3081" s="150"/>
      <c r="P3081" s="150"/>
      <c r="Q3081" s="150"/>
      <c r="R3081" s="150"/>
      <c r="S3081" s="150"/>
      <c r="T3081" s="150"/>
      <c r="U3081" s="150"/>
      <c r="V3081" s="150"/>
      <c r="W3081" s="150"/>
      <c r="X3081" s="150"/>
      <c r="Y3081" s="150"/>
      <c r="Z3081" s="150"/>
      <c r="AA3081" s="150"/>
    </row>
    <row r="3082" spans="1:27" ht="12.75">
      <c r="A3082" s="150"/>
      <c r="B3082" s="150"/>
      <c r="C3082" s="151"/>
      <c r="D3082" s="150"/>
      <c r="E3082" s="150"/>
      <c r="F3082" s="150"/>
      <c r="G3082" s="150"/>
      <c r="H3082" s="150"/>
      <c r="I3082" s="150"/>
      <c r="J3082" s="150"/>
      <c r="K3082" s="150"/>
      <c r="L3082" s="150"/>
      <c r="M3082" s="152"/>
      <c r="N3082" s="150"/>
      <c r="O3082" s="150"/>
      <c r="P3082" s="150"/>
      <c r="Q3082" s="150"/>
      <c r="R3082" s="150"/>
      <c r="S3082" s="150"/>
      <c r="T3082" s="150"/>
      <c r="U3082" s="150"/>
      <c r="V3082" s="150"/>
      <c r="W3082" s="150"/>
      <c r="X3082" s="150"/>
      <c r="Y3082" s="150"/>
      <c r="Z3082" s="150"/>
      <c r="AA3082" s="150"/>
    </row>
    <row r="3083" spans="1:27" ht="12.75">
      <c r="A3083" s="150"/>
      <c r="B3083" s="150"/>
      <c r="C3083" s="151"/>
      <c r="D3083" s="150"/>
      <c r="E3083" s="150"/>
      <c r="F3083" s="150"/>
      <c r="G3083" s="150"/>
      <c r="H3083" s="150"/>
      <c r="I3083" s="150"/>
      <c r="J3083" s="150"/>
      <c r="K3083" s="150"/>
      <c r="L3083" s="150"/>
      <c r="M3083" s="152"/>
      <c r="N3083" s="150"/>
      <c r="O3083" s="150"/>
      <c r="P3083" s="150"/>
      <c r="Q3083" s="150"/>
      <c r="R3083" s="150"/>
      <c r="S3083" s="150"/>
      <c r="T3083" s="150"/>
      <c r="U3083" s="150"/>
      <c r="V3083" s="150"/>
      <c r="W3083" s="150"/>
      <c r="X3083" s="150"/>
      <c r="Y3083" s="150"/>
      <c r="Z3083" s="150"/>
      <c r="AA3083" s="150"/>
    </row>
    <row r="3084" spans="1:27" ht="12.75">
      <c r="A3084" s="150"/>
      <c r="B3084" s="150"/>
      <c r="C3084" s="151"/>
      <c r="D3084" s="150"/>
      <c r="E3084" s="150"/>
      <c r="F3084" s="150"/>
      <c r="G3084" s="150"/>
      <c r="H3084" s="150"/>
      <c r="I3084" s="150"/>
      <c r="J3084" s="150"/>
      <c r="K3084" s="150"/>
      <c r="L3084" s="150"/>
      <c r="M3084" s="152"/>
      <c r="N3084" s="150"/>
      <c r="O3084" s="150"/>
      <c r="P3084" s="150"/>
      <c r="Q3084" s="150"/>
      <c r="R3084" s="150"/>
      <c r="S3084" s="150"/>
      <c r="T3084" s="150"/>
      <c r="U3084" s="150"/>
      <c r="V3084" s="150"/>
      <c r="W3084" s="150"/>
      <c r="X3084" s="150"/>
      <c r="Y3084" s="150"/>
      <c r="Z3084" s="150"/>
      <c r="AA3084" s="150"/>
    </row>
    <row r="3085" spans="1:27" ht="12.75">
      <c r="A3085" s="150"/>
      <c r="B3085" s="150"/>
      <c r="C3085" s="151"/>
      <c r="D3085" s="150"/>
      <c r="E3085" s="150"/>
      <c r="F3085" s="150"/>
      <c r="G3085" s="150"/>
      <c r="H3085" s="150"/>
      <c r="I3085" s="150"/>
      <c r="J3085" s="150"/>
      <c r="K3085" s="150"/>
      <c r="L3085" s="150"/>
      <c r="M3085" s="152"/>
      <c r="N3085" s="150"/>
      <c r="O3085" s="150"/>
      <c r="P3085" s="150"/>
      <c r="Q3085" s="150"/>
      <c r="R3085" s="150"/>
      <c r="S3085" s="150"/>
      <c r="T3085" s="150"/>
      <c r="U3085" s="150"/>
      <c r="V3085" s="150"/>
      <c r="W3085" s="150"/>
      <c r="X3085" s="150"/>
      <c r="Y3085" s="150"/>
      <c r="Z3085" s="150"/>
      <c r="AA3085" s="150"/>
    </row>
    <row r="3086" spans="1:27" ht="12.75">
      <c r="A3086" s="150"/>
      <c r="B3086" s="150"/>
      <c r="C3086" s="151"/>
      <c r="D3086" s="150"/>
      <c r="E3086" s="150"/>
      <c r="F3086" s="150"/>
      <c r="G3086" s="150"/>
      <c r="H3086" s="150"/>
      <c r="I3086" s="150"/>
      <c r="J3086" s="150"/>
      <c r="K3086" s="150"/>
      <c r="L3086" s="150"/>
      <c r="M3086" s="152"/>
      <c r="N3086" s="150"/>
      <c r="O3086" s="150"/>
      <c r="P3086" s="150"/>
      <c r="Q3086" s="150"/>
      <c r="R3086" s="150"/>
      <c r="S3086" s="150"/>
      <c r="T3086" s="150"/>
      <c r="U3086" s="150"/>
      <c r="V3086" s="150"/>
      <c r="W3086" s="150"/>
      <c r="X3086" s="150"/>
      <c r="Y3086" s="150"/>
      <c r="Z3086" s="150"/>
      <c r="AA3086" s="150"/>
    </row>
    <row r="3087" spans="1:27" ht="12.75">
      <c r="A3087" s="150"/>
      <c r="B3087" s="150"/>
      <c r="C3087" s="151"/>
      <c r="D3087" s="150"/>
      <c r="E3087" s="150"/>
      <c r="F3087" s="150"/>
      <c r="G3087" s="150"/>
      <c r="H3087" s="150"/>
      <c r="I3087" s="150"/>
      <c r="J3087" s="150"/>
      <c r="K3087" s="150"/>
      <c r="L3087" s="150"/>
      <c r="M3087" s="152"/>
      <c r="N3087" s="150"/>
      <c r="O3087" s="150"/>
      <c r="P3087" s="150"/>
      <c r="Q3087" s="150"/>
      <c r="R3087" s="150"/>
      <c r="S3087" s="150"/>
      <c r="T3087" s="150"/>
      <c r="U3087" s="150"/>
      <c r="V3087" s="150"/>
      <c r="W3087" s="150"/>
      <c r="X3087" s="150"/>
      <c r="Y3087" s="150"/>
      <c r="Z3087" s="150"/>
      <c r="AA3087" s="150"/>
    </row>
    <row r="3088" spans="1:27" ht="12.75">
      <c r="A3088" s="150"/>
      <c r="B3088" s="150"/>
      <c r="C3088" s="151"/>
      <c r="D3088" s="150"/>
      <c r="E3088" s="150"/>
      <c r="F3088" s="150"/>
      <c r="G3088" s="150"/>
      <c r="H3088" s="150"/>
      <c r="I3088" s="150"/>
      <c r="J3088" s="150"/>
      <c r="K3088" s="150"/>
      <c r="L3088" s="150"/>
      <c r="M3088" s="152"/>
      <c r="N3088" s="150"/>
      <c r="O3088" s="150"/>
      <c r="P3088" s="150"/>
      <c r="Q3088" s="150"/>
      <c r="R3088" s="150"/>
      <c r="S3088" s="150"/>
      <c r="T3088" s="150"/>
      <c r="U3088" s="150"/>
      <c r="V3088" s="150"/>
      <c r="W3088" s="150"/>
      <c r="X3088" s="150"/>
      <c r="Y3088" s="150"/>
      <c r="Z3088" s="150"/>
      <c r="AA3088" s="150"/>
    </row>
    <row r="3089" spans="1:27" ht="12.75">
      <c r="A3089" s="150"/>
      <c r="B3089" s="150"/>
      <c r="C3089" s="151"/>
      <c r="D3089" s="150"/>
      <c r="E3089" s="150"/>
      <c r="F3089" s="150"/>
      <c r="G3089" s="150"/>
      <c r="H3089" s="150"/>
      <c r="I3089" s="150"/>
      <c r="J3089" s="150"/>
      <c r="K3089" s="150"/>
      <c r="L3089" s="150"/>
      <c r="M3089" s="152"/>
      <c r="N3089" s="150"/>
      <c r="O3089" s="150"/>
      <c r="P3089" s="150"/>
      <c r="Q3089" s="150"/>
      <c r="R3089" s="150"/>
      <c r="S3089" s="150"/>
      <c r="T3089" s="150"/>
      <c r="U3089" s="150"/>
      <c r="V3089" s="150"/>
      <c r="W3089" s="150"/>
      <c r="X3089" s="150"/>
      <c r="Y3089" s="150"/>
      <c r="Z3089" s="150"/>
      <c r="AA3089" s="150"/>
    </row>
    <row r="3090" spans="1:27" ht="12.75">
      <c r="A3090" s="150"/>
      <c r="B3090" s="150"/>
      <c r="C3090" s="151"/>
      <c r="D3090" s="150"/>
      <c r="E3090" s="150"/>
      <c r="F3090" s="150"/>
      <c r="G3090" s="150"/>
      <c r="H3090" s="150"/>
      <c r="I3090" s="150"/>
      <c r="J3090" s="150"/>
      <c r="K3090" s="150"/>
      <c r="L3090" s="150"/>
      <c r="M3090" s="152"/>
      <c r="N3090" s="150"/>
      <c r="O3090" s="150"/>
      <c r="P3090" s="150"/>
      <c r="Q3090" s="150"/>
      <c r="R3090" s="150"/>
      <c r="S3090" s="150"/>
      <c r="T3090" s="150"/>
      <c r="U3090" s="150"/>
      <c r="V3090" s="150"/>
      <c r="W3090" s="150"/>
      <c r="X3090" s="150"/>
      <c r="Y3090" s="150"/>
      <c r="Z3090" s="150"/>
      <c r="AA3090" s="150"/>
    </row>
    <row r="3091" spans="1:27" ht="12.75">
      <c r="A3091" s="150"/>
      <c r="B3091" s="150"/>
      <c r="C3091" s="151"/>
      <c r="D3091" s="150"/>
      <c r="E3091" s="150"/>
      <c r="F3091" s="150"/>
      <c r="G3091" s="150"/>
      <c r="H3091" s="150"/>
      <c r="I3091" s="150"/>
      <c r="J3091" s="150"/>
      <c r="K3091" s="150"/>
      <c r="L3091" s="150"/>
      <c r="M3091" s="152"/>
      <c r="N3091" s="150"/>
      <c r="O3091" s="150"/>
      <c r="P3091" s="150"/>
      <c r="Q3091" s="150"/>
      <c r="R3091" s="150"/>
      <c r="S3091" s="150"/>
      <c r="T3091" s="150"/>
      <c r="U3091" s="150"/>
      <c r="V3091" s="150"/>
      <c r="W3091" s="150"/>
      <c r="X3091" s="150"/>
      <c r="Y3091" s="150"/>
      <c r="Z3091" s="150"/>
      <c r="AA3091" s="150"/>
    </row>
    <row r="3092" spans="1:27" ht="12.75">
      <c r="A3092" s="150"/>
      <c r="B3092" s="150"/>
      <c r="C3092" s="151"/>
      <c r="D3092" s="150"/>
      <c r="E3092" s="150"/>
      <c r="F3092" s="150"/>
      <c r="G3092" s="150"/>
      <c r="H3092" s="150"/>
      <c r="I3092" s="150"/>
      <c r="J3092" s="150"/>
      <c r="K3092" s="150"/>
      <c r="L3092" s="150"/>
      <c r="M3092" s="152"/>
      <c r="N3092" s="150"/>
      <c r="O3092" s="150"/>
      <c r="P3092" s="150"/>
      <c r="Q3092" s="150"/>
      <c r="R3092" s="150"/>
      <c r="S3092" s="150"/>
      <c r="T3092" s="150"/>
      <c r="U3092" s="150"/>
      <c r="V3092" s="150"/>
      <c r="W3092" s="150"/>
      <c r="X3092" s="150"/>
      <c r="Y3092" s="150"/>
      <c r="Z3092" s="150"/>
      <c r="AA3092" s="150"/>
    </row>
    <row r="3093" spans="1:27" ht="12.75">
      <c r="A3093" s="150"/>
      <c r="B3093" s="150"/>
      <c r="C3093" s="151"/>
      <c r="D3093" s="150"/>
      <c r="E3093" s="150"/>
      <c r="F3093" s="150"/>
      <c r="G3093" s="150"/>
      <c r="H3093" s="150"/>
      <c r="I3093" s="150"/>
      <c r="J3093" s="150"/>
      <c r="K3093" s="150"/>
      <c r="L3093" s="150"/>
      <c r="M3093" s="152"/>
      <c r="N3093" s="150"/>
      <c r="O3093" s="150"/>
      <c r="P3093" s="150"/>
      <c r="Q3093" s="150"/>
      <c r="R3093" s="150"/>
      <c r="S3093" s="150"/>
      <c r="T3093" s="150"/>
      <c r="U3093" s="150"/>
      <c r="V3093" s="150"/>
      <c r="W3093" s="150"/>
      <c r="X3093" s="150"/>
      <c r="Y3093" s="150"/>
      <c r="Z3093" s="150"/>
      <c r="AA3093" s="150"/>
    </row>
    <row r="3094" spans="1:27" ht="12.75">
      <c r="A3094" s="150"/>
      <c r="B3094" s="150"/>
      <c r="C3094" s="151"/>
      <c r="D3094" s="150"/>
      <c r="E3094" s="150"/>
      <c r="F3094" s="150"/>
      <c r="G3094" s="150"/>
      <c r="H3094" s="150"/>
      <c r="I3094" s="150"/>
      <c r="J3094" s="150"/>
      <c r="K3094" s="150"/>
      <c r="L3094" s="150"/>
      <c r="M3094" s="152"/>
      <c r="N3094" s="150"/>
      <c r="O3094" s="150"/>
      <c r="P3094" s="150"/>
      <c r="Q3094" s="150"/>
      <c r="R3094" s="150"/>
      <c r="S3094" s="150"/>
      <c r="T3094" s="150"/>
      <c r="U3094" s="150"/>
      <c r="V3094" s="150"/>
      <c r="W3094" s="150"/>
      <c r="X3094" s="150"/>
      <c r="Y3094" s="150"/>
      <c r="Z3094" s="150"/>
      <c r="AA3094" s="150"/>
    </row>
    <row r="3095" spans="1:27" ht="12.75">
      <c r="A3095" s="150"/>
      <c r="B3095" s="150"/>
      <c r="C3095" s="151"/>
      <c r="D3095" s="150"/>
      <c r="E3095" s="150"/>
      <c r="F3095" s="150"/>
      <c r="G3095" s="150"/>
      <c r="H3095" s="150"/>
      <c r="I3095" s="150"/>
      <c r="J3095" s="150"/>
      <c r="K3095" s="150"/>
      <c r="L3095" s="150"/>
      <c r="M3095" s="152"/>
      <c r="N3095" s="150"/>
      <c r="O3095" s="150"/>
      <c r="P3095" s="150"/>
      <c r="Q3095" s="150"/>
      <c r="R3095" s="150"/>
      <c r="S3095" s="150"/>
      <c r="T3095" s="150"/>
      <c r="U3095" s="150"/>
      <c r="V3095" s="150"/>
      <c r="W3095" s="150"/>
      <c r="X3095" s="150"/>
      <c r="Y3095" s="150"/>
      <c r="Z3095" s="150"/>
      <c r="AA3095" s="150"/>
    </row>
    <row r="3096" spans="1:27" ht="12.75">
      <c r="A3096" s="150"/>
      <c r="B3096" s="150"/>
      <c r="C3096" s="151"/>
      <c r="D3096" s="150"/>
      <c r="E3096" s="150"/>
      <c r="F3096" s="150"/>
      <c r="G3096" s="150"/>
      <c r="H3096" s="150"/>
      <c r="I3096" s="150"/>
      <c r="J3096" s="150"/>
      <c r="K3096" s="150"/>
      <c r="L3096" s="150"/>
      <c r="M3096" s="152"/>
      <c r="N3096" s="150"/>
      <c r="O3096" s="150"/>
      <c r="P3096" s="150"/>
      <c r="Q3096" s="150"/>
      <c r="R3096" s="150"/>
      <c r="S3096" s="150"/>
      <c r="T3096" s="150"/>
      <c r="U3096" s="150"/>
      <c r="V3096" s="150"/>
      <c r="W3096" s="150"/>
      <c r="X3096" s="150"/>
      <c r="Y3096" s="150"/>
      <c r="Z3096" s="150"/>
      <c r="AA3096" s="150"/>
    </row>
    <row r="3097" spans="1:27" ht="12.75">
      <c r="A3097" s="150"/>
      <c r="B3097" s="150"/>
      <c r="C3097" s="151"/>
      <c r="D3097" s="150"/>
      <c r="E3097" s="150"/>
      <c r="F3097" s="150"/>
      <c r="G3097" s="150"/>
      <c r="H3097" s="150"/>
      <c r="I3097" s="150"/>
      <c r="J3097" s="150"/>
      <c r="K3097" s="150"/>
      <c r="L3097" s="150"/>
      <c r="M3097" s="152"/>
      <c r="N3097" s="150"/>
      <c r="O3097" s="150"/>
      <c r="P3097" s="150"/>
      <c r="Q3097" s="150"/>
      <c r="R3097" s="150"/>
      <c r="S3097" s="150"/>
      <c r="T3097" s="150"/>
      <c r="U3097" s="150"/>
      <c r="V3097" s="150"/>
      <c r="W3097" s="150"/>
      <c r="X3097" s="150"/>
      <c r="Y3097" s="150"/>
      <c r="Z3097" s="150"/>
      <c r="AA3097" s="150"/>
    </row>
    <row r="3098" spans="1:27" ht="12.75">
      <c r="A3098" s="150"/>
      <c r="B3098" s="150"/>
      <c r="C3098" s="151"/>
      <c r="D3098" s="150"/>
      <c r="E3098" s="150"/>
      <c r="F3098" s="150"/>
      <c r="G3098" s="150"/>
      <c r="H3098" s="150"/>
      <c r="I3098" s="150"/>
      <c r="J3098" s="150"/>
      <c r="K3098" s="150"/>
      <c r="L3098" s="150"/>
      <c r="M3098" s="152"/>
      <c r="N3098" s="150"/>
      <c r="O3098" s="150"/>
      <c r="P3098" s="150"/>
      <c r="Q3098" s="150"/>
      <c r="R3098" s="150"/>
      <c r="S3098" s="150"/>
      <c r="T3098" s="150"/>
      <c r="U3098" s="150"/>
      <c r="V3098" s="150"/>
      <c r="W3098" s="150"/>
      <c r="X3098" s="150"/>
      <c r="Y3098" s="150"/>
      <c r="Z3098" s="150"/>
      <c r="AA3098" s="150"/>
    </row>
    <row r="3099" spans="1:27" ht="12.75">
      <c r="A3099" s="150"/>
      <c r="B3099" s="150"/>
      <c r="C3099" s="151"/>
      <c r="D3099" s="150"/>
      <c r="E3099" s="150"/>
      <c r="F3099" s="150"/>
      <c r="G3099" s="150"/>
      <c r="H3099" s="150"/>
      <c r="I3099" s="150"/>
      <c r="J3099" s="150"/>
      <c r="K3099" s="150"/>
      <c r="L3099" s="150"/>
      <c r="M3099" s="152"/>
      <c r="N3099" s="150"/>
      <c r="O3099" s="150"/>
      <c r="P3099" s="150"/>
      <c r="Q3099" s="150"/>
      <c r="R3099" s="150"/>
      <c r="S3099" s="150"/>
      <c r="T3099" s="150"/>
      <c r="U3099" s="150"/>
      <c r="V3099" s="150"/>
      <c r="W3099" s="150"/>
      <c r="X3099" s="150"/>
      <c r="Y3099" s="150"/>
      <c r="Z3099" s="150"/>
      <c r="AA3099" s="150"/>
    </row>
    <row r="3100" spans="1:27" ht="12.75">
      <c r="A3100" s="150"/>
      <c r="B3100" s="150"/>
      <c r="C3100" s="151"/>
      <c r="D3100" s="150"/>
      <c r="E3100" s="150"/>
      <c r="F3100" s="150"/>
      <c r="G3100" s="150"/>
      <c r="H3100" s="150"/>
      <c r="I3100" s="150"/>
      <c r="J3100" s="150"/>
      <c r="K3100" s="150"/>
      <c r="L3100" s="150"/>
      <c r="M3100" s="152"/>
      <c r="N3100" s="150"/>
      <c r="O3100" s="150"/>
      <c r="P3100" s="150"/>
      <c r="Q3100" s="150"/>
      <c r="R3100" s="150"/>
      <c r="S3100" s="150"/>
      <c r="T3100" s="150"/>
      <c r="U3100" s="150"/>
      <c r="V3100" s="150"/>
      <c r="W3100" s="150"/>
      <c r="X3100" s="150"/>
      <c r="Y3100" s="150"/>
      <c r="Z3100" s="150"/>
      <c r="AA3100" s="150"/>
    </row>
    <row r="3101" spans="1:27" ht="12.75">
      <c r="A3101" s="150"/>
      <c r="B3101" s="150"/>
      <c r="C3101" s="151"/>
      <c r="D3101" s="150"/>
      <c r="E3101" s="150"/>
      <c r="F3101" s="150"/>
      <c r="G3101" s="150"/>
      <c r="H3101" s="150"/>
      <c r="I3101" s="150"/>
      <c r="J3101" s="150"/>
      <c r="K3101" s="150"/>
      <c r="L3101" s="150"/>
      <c r="M3101" s="152"/>
      <c r="N3101" s="150"/>
      <c r="O3101" s="150"/>
      <c r="P3101" s="150"/>
      <c r="Q3101" s="150"/>
      <c r="R3101" s="150"/>
      <c r="S3101" s="150"/>
      <c r="T3101" s="150"/>
      <c r="U3101" s="150"/>
      <c r="V3101" s="150"/>
      <c r="W3101" s="150"/>
      <c r="X3101" s="150"/>
      <c r="Y3101" s="150"/>
      <c r="Z3101" s="150"/>
      <c r="AA3101" s="150"/>
    </row>
    <row r="3102" spans="1:27" ht="12.75">
      <c r="A3102" s="150"/>
      <c r="B3102" s="150"/>
      <c r="C3102" s="151"/>
      <c r="D3102" s="150"/>
      <c r="E3102" s="150"/>
      <c r="F3102" s="150"/>
      <c r="G3102" s="150"/>
      <c r="H3102" s="150"/>
      <c r="I3102" s="150"/>
      <c r="J3102" s="150"/>
      <c r="K3102" s="150"/>
      <c r="L3102" s="150"/>
      <c r="M3102" s="152"/>
      <c r="N3102" s="150"/>
      <c r="O3102" s="150"/>
      <c r="P3102" s="150"/>
      <c r="Q3102" s="150"/>
      <c r="R3102" s="150"/>
      <c r="S3102" s="150"/>
      <c r="T3102" s="150"/>
      <c r="U3102" s="150"/>
      <c r="V3102" s="150"/>
      <c r="W3102" s="150"/>
      <c r="X3102" s="150"/>
      <c r="Y3102" s="150"/>
      <c r="Z3102" s="150"/>
      <c r="AA3102" s="150"/>
    </row>
    <row r="3103" spans="1:27" ht="12.75">
      <c r="A3103" s="150"/>
      <c r="B3103" s="150"/>
      <c r="C3103" s="151"/>
      <c r="D3103" s="150"/>
      <c r="E3103" s="150"/>
      <c r="F3103" s="150"/>
      <c r="G3103" s="150"/>
      <c r="H3103" s="150"/>
      <c r="I3103" s="150"/>
      <c r="J3103" s="150"/>
      <c r="K3103" s="150"/>
      <c r="L3103" s="150"/>
      <c r="M3103" s="152"/>
      <c r="N3103" s="150"/>
      <c r="O3103" s="150"/>
      <c r="P3103" s="150"/>
      <c r="Q3103" s="150"/>
      <c r="R3103" s="150"/>
      <c r="S3103" s="150"/>
      <c r="T3103" s="150"/>
      <c r="U3103" s="150"/>
      <c r="V3103" s="150"/>
      <c r="W3103" s="150"/>
      <c r="X3103" s="150"/>
      <c r="Y3103" s="150"/>
      <c r="Z3103" s="150"/>
      <c r="AA3103" s="150"/>
    </row>
    <row r="3104" spans="1:27" ht="12.75">
      <c r="A3104" s="150"/>
      <c r="B3104" s="150"/>
      <c r="C3104" s="151"/>
      <c r="D3104" s="150"/>
      <c r="E3104" s="150"/>
      <c r="F3104" s="150"/>
      <c r="G3104" s="150"/>
      <c r="H3104" s="150"/>
      <c r="I3104" s="150"/>
      <c r="J3104" s="150"/>
      <c r="K3104" s="150"/>
      <c r="L3104" s="150"/>
      <c r="M3104" s="152"/>
      <c r="N3104" s="150"/>
      <c r="O3104" s="150"/>
      <c r="P3104" s="150"/>
      <c r="Q3104" s="150"/>
      <c r="R3104" s="150"/>
      <c r="S3104" s="150"/>
      <c r="T3104" s="150"/>
      <c r="U3104" s="150"/>
      <c r="V3104" s="150"/>
      <c r="W3104" s="150"/>
      <c r="X3104" s="150"/>
      <c r="Y3104" s="150"/>
      <c r="Z3104" s="150"/>
      <c r="AA3104" s="150"/>
    </row>
    <row r="3105" spans="1:27" ht="12.75">
      <c r="A3105" s="150"/>
      <c r="B3105" s="150"/>
      <c r="C3105" s="151"/>
      <c r="D3105" s="150"/>
      <c r="E3105" s="150"/>
      <c r="F3105" s="150"/>
      <c r="G3105" s="150"/>
      <c r="H3105" s="150"/>
      <c r="I3105" s="150"/>
      <c r="J3105" s="150"/>
      <c r="K3105" s="150"/>
      <c r="L3105" s="150"/>
      <c r="M3105" s="152"/>
      <c r="N3105" s="150"/>
      <c r="O3105" s="150"/>
      <c r="P3105" s="150"/>
      <c r="Q3105" s="150"/>
      <c r="R3105" s="150"/>
      <c r="S3105" s="150"/>
      <c r="T3105" s="150"/>
      <c r="U3105" s="150"/>
      <c r="V3105" s="150"/>
      <c r="W3105" s="150"/>
      <c r="X3105" s="150"/>
      <c r="Y3105" s="150"/>
      <c r="Z3105" s="150"/>
      <c r="AA3105" s="150"/>
    </row>
    <row r="3106" spans="1:27" ht="12.75">
      <c r="A3106" s="150"/>
      <c r="B3106" s="150"/>
      <c r="C3106" s="151"/>
      <c r="D3106" s="150"/>
      <c r="E3106" s="150"/>
      <c r="F3106" s="150"/>
      <c r="G3106" s="150"/>
      <c r="H3106" s="150"/>
      <c r="I3106" s="150"/>
      <c r="J3106" s="150"/>
      <c r="K3106" s="150"/>
      <c r="L3106" s="150"/>
      <c r="M3106" s="152"/>
      <c r="N3106" s="150"/>
      <c r="O3106" s="150"/>
      <c r="P3106" s="150"/>
      <c r="Q3106" s="150"/>
      <c r="R3106" s="150"/>
      <c r="S3106" s="150"/>
      <c r="T3106" s="150"/>
      <c r="U3106" s="150"/>
      <c r="V3106" s="150"/>
      <c r="W3106" s="150"/>
      <c r="X3106" s="150"/>
      <c r="Y3106" s="150"/>
      <c r="Z3106" s="150"/>
      <c r="AA3106" s="150"/>
    </row>
    <row r="3107" spans="1:27" ht="12.75">
      <c r="A3107" s="150"/>
      <c r="B3107" s="150"/>
      <c r="C3107" s="151"/>
      <c r="D3107" s="150"/>
      <c r="E3107" s="150"/>
      <c r="F3107" s="150"/>
      <c r="G3107" s="150"/>
      <c r="H3107" s="150"/>
      <c r="I3107" s="150"/>
      <c r="J3107" s="150"/>
      <c r="K3107" s="150"/>
      <c r="L3107" s="150"/>
      <c r="M3107" s="152"/>
      <c r="N3107" s="150"/>
      <c r="O3107" s="150"/>
      <c r="P3107" s="150"/>
      <c r="Q3107" s="150"/>
      <c r="R3107" s="150"/>
      <c r="S3107" s="150"/>
      <c r="T3107" s="150"/>
      <c r="U3107" s="150"/>
      <c r="V3107" s="150"/>
      <c r="W3107" s="150"/>
      <c r="X3107" s="150"/>
      <c r="Y3107" s="150"/>
      <c r="Z3107" s="150"/>
      <c r="AA3107" s="150"/>
    </row>
    <row r="3108" spans="1:27" ht="12.75">
      <c r="A3108" s="150"/>
      <c r="B3108" s="150"/>
      <c r="C3108" s="151"/>
      <c r="D3108" s="150"/>
      <c r="E3108" s="150"/>
      <c r="F3108" s="150"/>
      <c r="G3108" s="150"/>
      <c r="H3108" s="150"/>
      <c r="I3108" s="150"/>
      <c r="J3108" s="150"/>
      <c r="K3108" s="150"/>
      <c r="L3108" s="150"/>
      <c r="M3108" s="152"/>
      <c r="N3108" s="150"/>
      <c r="O3108" s="150"/>
      <c r="P3108" s="150"/>
      <c r="Q3108" s="150"/>
      <c r="R3108" s="150"/>
      <c r="S3108" s="150"/>
      <c r="T3108" s="150"/>
      <c r="U3108" s="150"/>
      <c r="V3108" s="150"/>
      <c r="W3108" s="150"/>
      <c r="X3108" s="150"/>
      <c r="Y3108" s="150"/>
      <c r="Z3108" s="150"/>
      <c r="AA3108" s="150"/>
    </row>
    <row r="3109" spans="1:27" ht="12.75">
      <c r="A3109" s="150"/>
      <c r="B3109" s="150"/>
      <c r="C3109" s="151"/>
      <c r="D3109" s="150"/>
      <c r="E3109" s="150"/>
      <c r="F3109" s="150"/>
      <c r="G3109" s="150"/>
      <c r="H3109" s="150"/>
      <c r="I3109" s="150"/>
      <c r="J3109" s="150"/>
      <c r="K3109" s="150"/>
      <c r="L3109" s="150"/>
      <c r="M3109" s="152"/>
      <c r="N3109" s="150"/>
      <c r="O3109" s="150"/>
      <c r="P3109" s="150"/>
      <c r="Q3109" s="150"/>
      <c r="R3109" s="150"/>
      <c r="S3109" s="150"/>
      <c r="T3109" s="150"/>
      <c r="U3109" s="150"/>
      <c r="V3109" s="150"/>
      <c r="W3109" s="150"/>
      <c r="X3109" s="150"/>
      <c r="Y3109" s="150"/>
      <c r="Z3109" s="150"/>
      <c r="AA3109" s="150"/>
    </row>
    <row r="3110" spans="1:27" ht="12.75">
      <c r="A3110" s="150"/>
      <c r="B3110" s="150"/>
      <c r="C3110" s="151"/>
      <c r="D3110" s="150"/>
      <c r="E3110" s="150"/>
      <c r="F3110" s="150"/>
      <c r="G3110" s="150"/>
      <c r="H3110" s="150"/>
      <c r="I3110" s="150"/>
      <c r="J3110" s="150"/>
      <c r="K3110" s="150"/>
      <c r="L3110" s="150"/>
      <c r="M3110" s="152"/>
      <c r="N3110" s="150"/>
      <c r="O3110" s="150"/>
      <c r="P3110" s="150"/>
      <c r="Q3110" s="150"/>
      <c r="R3110" s="150"/>
      <c r="S3110" s="150"/>
      <c r="T3110" s="150"/>
      <c r="U3110" s="150"/>
      <c r="V3110" s="150"/>
      <c r="W3110" s="150"/>
      <c r="X3110" s="150"/>
      <c r="Y3110" s="150"/>
      <c r="Z3110" s="150"/>
      <c r="AA3110" s="150"/>
    </row>
    <row r="3111" spans="1:27" ht="12.75">
      <c r="A3111" s="150"/>
      <c r="B3111" s="150"/>
      <c r="C3111" s="151"/>
      <c r="D3111" s="150"/>
      <c r="E3111" s="150"/>
      <c r="F3111" s="150"/>
      <c r="G3111" s="150"/>
      <c r="H3111" s="150"/>
      <c r="I3111" s="150"/>
      <c r="J3111" s="150"/>
      <c r="K3111" s="150"/>
      <c r="L3111" s="150"/>
      <c r="M3111" s="152"/>
      <c r="N3111" s="150"/>
      <c r="O3111" s="150"/>
      <c r="P3111" s="150"/>
      <c r="Q3111" s="150"/>
      <c r="R3111" s="150"/>
      <c r="S3111" s="150"/>
      <c r="T3111" s="150"/>
      <c r="U3111" s="150"/>
      <c r="V3111" s="150"/>
      <c r="W3111" s="150"/>
      <c r="X3111" s="150"/>
      <c r="Y3111" s="150"/>
      <c r="Z3111" s="150"/>
      <c r="AA3111" s="150"/>
    </row>
    <row r="3112" spans="1:27" ht="12.75">
      <c r="A3112" s="150"/>
      <c r="B3112" s="150"/>
      <c r="C3112" s="151"/>
      <c r="D3112" s="150"/>
      <c r="E3112" s="150"/>
      <c r="F3112" s="150"/>
      <c r="G3112" s="150"/>
      <c r="H3112" s="150"/>
      <c r="I3112" s="150"/>
      <c r="J3112" s="150"/>
      <c r="K3112" s="150"/>
      <c r="L3112" s="150"/>
      <c r="M3112" s="152"/>
      <c r="N3112" s="150"/>
      <c r="O3112" s="150"/>
      <c r="P3112" s="150"/>
      <c r="Q3112" s="150"/>
      <c r="R3112" s="150"/>
      <c r="S3112" s="150"/>
      <c r="T3112" s="150"/>
      <c r="U3112" s="150"/>
      <c r="V3112" s="150"/>
      <c r="W3112" s="150"/>
      <c r="X3112" s="150"/>
      <c r="Y3112" s="150"/>
      <c r="Z3112" s="150"/>
      <c r="AA3112" s="150"/>
    </row>
    <row r="3113" spans="1:27" ht="12.75">
      <c r="A3113" s="150"/>
      <c r="B3113" s="150"/>
      <c r="C3113" s="151"/>
      <c r="D3113" s="150"/>
      <c r="E3113" s="150"/>
      <c r="F3113" s="150"/>
      <c r="G3113" s="150"/>
      <c r="H3113" s="150"/>
      <c r="I3113" s="150"/>
      <c r="J3113" s="150"/>
      <c r="K3113" s="150"/>
      <c r="L3113" s="150"/>
      <c r="M3113" s="152"/>
      <c r="N3113" s="150"/>
      <c r="O3113" s="150"/>
      <c r="P3113" s="150"/>
      <c r="Q3113" s="150"/>
      <c r="R3113" s="150"/>
      <c r="S3113" s="150"/>
      <c r="T3113" s="150"/>
      <c r="U3113" s="150"/>
      <c r="V3113" s="150"/>
      <c r="W3113" s="150"/>
      <c r="X3113" s="150"/>
      <c r="Y3113" s="150"/>
      <c r="Z3113" s="150"/>
      <c r="AA3113" s="150"/>
    </row>
    <row r="3114" spans="1:27" ht="12.75">
      <c r="A3114" s="150"/>
      <c r="B3114" s="150"/>
      <c r="C3114" s="151"/>
      <c r="D3114" s="150"/>
      <c r="E3114" s="150"/>
      <c r="F3114" s="150"/>
      <c r="G3114" s="150"/>
      <c r="H3114" s="150"/>
      <c r="I3114" s="150"/>
      <c r="J3114" s="150"/>
      <c r="K3114" s="150"/>
      <c r="L3114" s="150"/>
      <c r="M3114" s="152"/>
      <c r="N3114" s="150"/>
      <c r="O3114" s="150"/>
      <c r="P3114" s="150"/>
      <c r="Q3114" s="150"/>
      <c r="R3114" s="150"/>
      <c r="S3114" s="150"/>
      <c r="T3114" s="150"/>
      <c r="U3114" s="150"/>
      <c r="V3114" s="150"/>
      <c r="W3114" s="150"/>
      <c r="X3114" s="150"/>
      <c r="Y3114" s="150"/>
      <c r="Z3114" s="150"/>
      <c r="AA3114" s="150"/>
    </row>
    <row r="3115" spans="1:27" ht="12.75">
      <c r="A3115" s="150"/>
      <c r="B3115" s="150"/>
      <c r="C3115" s="151"/>
      <c r="D3115" s="150"/>
      <c r="E3115" s="150"/>
      <c r="F3115" s="150"/>
      <c r="G3115" s="150"/>
      <c r="H3115" s="150"/>
      <c r="I3115" s="150"/>
      <c r="J3115" s="150"/>
      <c r="K3115" s="150"/>
      <c r="L3115" s="150"/>
      <c r="M3115" s="152"/>
      <c r="N3115" s="150"/>
      <c r="O3115" s="150"/>
      <c r="P3115" s="150"/>
      <c r="Q3115" s="150"/>
      <c r="R3115" s="150"/>
      <c r="S3115" s="150"/>
      <c r="T3115" s="150"/>
      <c r="U3115" s="150"/>
      <c r="V3115" s="150"/>
      <c r="W3115" s="150"/>
      <c r="X3115" s="150"/>
      <c r="Y3115" s="150"/>
      <c r="Z3115" s="150"/>
      <c r="AA3115" s="150"/>
    </row>
    <row r="3116" spans="1:27" ht="12.75">
      <c r="A3116" s="150"/>
      <c r="B3116" s="150"/>
      <c r="C3116" s="151"/>
      <c r="D3116" s="150"/>
      <c r="E3116" s="150"/>
      <c r="F3116" s="150"/>
      <c r="G3116" s="150"/>
      <c r="H3116" s="150"/>
      <c r="I3116" s="150"/>
      <c r="J3116" s="150"/>
      <c r="K3116" s="150"/>
      <c r="L3116" s="150"/>
      <c r="M3116" s="152"/>
      <c r="N3116" s="150"/>
      <c r="O3116" s="150"/>
      <c r="P3116" s="150"/>
      <c r="Q3116" s="150"/>
      <c r="R3116" s="150"/>
      <c r="S3116" s="150"/>
      <c r="T3116" s="150"/>
      <c r="U3116" s="150"/>
      <c r="V3116" s="150"/>
      <c r="W3116" s="150"/>
      <c r="X3116" s="150"/>
      <c r="Y3116" s="150"/>
      <c r="Z3116" s="150"/>
      <c r="AA3116" s="150"/>
    </row>
    <row r="3117" spans="1:27" ht="12.75">
      <c r="A3117" s="150"/>
      <c r="B3117" s="150"/>
      <c r="C3117" s="151"/>
      <c r="D3117" s="150"/>
      <c r="E3117" s="150"/>
      <c r="F3117" s="150"/>
      <c r="G3117" s="150"/>
      <c r="H3117" s="150"/>
      <c r="I3117" s="150"/>
      <c r="J3117" s="150"/>
      <c r="K3117" s="150"/>
      <c r="L3117" s="150"/>
      <c r="M3117" s="152"/>
      <c r="N3117" s="150"/>
      <c r="O3117" s="150"/>
      <c r="P3117" s="150"/>
      <c r="Q3117" s="150"/>
      <c r="R3117" s="150"/>
      <c r="S3117" s="150"/>
      <c r="T3117" s="150"/>
      <c r="U3117" s="150"/>
      <c r="V3117" s="150"/>
      <c r="W3117" s="150"/>
      <c r="X3117" s="150"/>
      <c r="Y3117" s="150"/>
      <c r="Z3117" s="150"/>
      <c r="AA3117" s="150"/>
    </row>
    <row r="3118" spans="1:27" ht="12.75">
      <c r="A3118" s="150"/>
      <c r="B3118" s="150"/>
      <c r="C3118" s="151"/>
      <c r="D3118" s="150"/>
      <c r="E3118" s="150"/>
      <c r="F3118" s="150"/>
      <c r="G3118" s="150"/>
      <c r="H3118" s="150"/>
      <c r="I3118" s="150"/>
      <c r="J3118" s="150"/>
      <c r="K3118" s="150"/>
      <c r="L3118" s="150"/>
      <c r="M3118" s="152"/>
      <c r="N3118" s="150"/>
      <c r="O3118" s="150"/>
      <c r="P3118" s="150"/>
      <c r="Q3118" s="150"/>
      <c r="R3118" s="150"/>
      <c r="S3118" s="150"/>
      <c r="T3118" s="150"/>
      <c r="U3118" s="150"/>
      <c r="V3118" s="150"/>
      <c r="W3118" s="150"/>
      <c r="X3118" s="150"/>
      <c r="Y3118" s="150"/>
      <c r="Z3118" s="150"/>
      <c r="AA3118" s="150"/>
    </row>
    <row r="3119" spans="1:27" ht="12.75">
      <c r="A3119" s="150"/>
      <c r="B3119" s="150"/>
      <c r="C3119" s="151"/>
      <c r="D3119" s="150"/>
      <c r="E3119" s="150"/>
      <c r="F3119" s="150"/>
      <c r="G3119" s="150"/>
      <c r="H3119" s="150"/>
      <c r="I3119" s="150"/>
      <c r="J3119" s="150"/>
      <c r="K3119" s="150"/>
      <c r="L3119" s="150"/>
      <c r="M3119" s="152"/>
      <c r="N3119" s="150"/>
      <c r="O3119" s="150"/>
      <c r="P3119" s="150"/>
      <c r="Q3119" s="150"/>
      <c r="R3119" s="150"/>
      <c r="S3119" s="150"/>
      <c r="T3119" s="150"/>
      <c r="U3119" s="150"/>
      <c r="V3119" s="150"/>
      <c r="W3119" s="150"/>
      <c r="X3119" s="150"/>
      <c r="Y3119" s="150"/>
      <c r="Z3119" s="150"/>
      <c r="AA3119" s="150"/>
    </row>
    <row r="3120" spans="1:27" ht="12.75">
      <c r="A3120" s="150"/>
      <c r="B3120" s="150"/>
      <c r="C3120" s="151"/>
      <c r="D3120" s="150"/>
      <c r="E3120" s="150"/>
      <c r="F3120" s="150"/>
      <c r="G3120" s="150"/>
      <c r="H3120" s="150"/>
      <c r="I3120" s="150"/>
      <c r="J3120" s="150"/>
      <c r="K3120" s="150"/>
      <c r="L3120" s="150"/>
      <c r="M3120" s="152"/>
      <c r="N3120" s="150"/>
      <c r="O3120" s="150"/>
      <c r="P3120" s="150"/>
      <c r="Q3120" s="150"/>
      <c r="R3120" s="150"/>
      <c r="S3120" s="150"/>
      <c r="T3120" s="150"/>
      <c r="U3120" s="150"/>
      <c r="V3120" s="150"/>
      <c r="W3120" s="150"/>
      <c r="X3120" s="150"/>
      <c r="Y3120" s="150"/>
      <c r="Z3120" s="150"/>
      <c r="AA3120" s="150"/>
    </row>
    <row r="3121" spans="1:27" ht="12.75">
      <c r="A3121" s="150"/>
      <c r="B3121" s="150"/>
      <c r="C3121" s="151"/>
      <c r="D3121" s="150"/>
      <c r="E3121" s="150"/>
      <c r="F3121" s="150"/>
      <c r="G3121" s="150"/>
      <c r="H3121" s="150"/>
      <c r="I3121" s="150"/>
      <c r="J3121" s="150"/>
      <c r="K3121" s="150"/>
      <c r="L3121" s="150"/>
      <c r="M3121" s="152"/>
      <c r="N3121" s="150"/>
      <c r="O3121" s="150"/>
      <c r="P3121" s="150"/>
      <c r="Q3121" s="150"/>
      <c r="R3121" s="150"/>
      <c r="S3121" s="150"/>
      <c r="T3121" s="150"/>
      <c r="U3121" s="150"/>
      <c r="V3121" s="150"/>
      <c r="W3121" s="150"/>
      <c r="X3121" s="150"/>
      <c r="Y3121" s="150"/>
      <c r="Z3121" s="150"/>
      <c r="AA3121" s="150"/>
    </row>
    <row r="3122" spans="1:27" ht="12.75">
      <c r="A3122" s="150"/>
      <c r="B3122" s="150"/>
      <c r="C3122" s="151"/>
      <c r="D3122" s="150"/>
      <c r="E3122" s="150"/>
      <c r="F3122" s="150"/>
      <c r="G3122" s="150"/>
      <c r="H3122" s="150"/>
      <c r="I3122" s="150"/>
      <c r="J3122" s="150"/>
      <c r="K3122" s="150"/>
      <c r="L3122" s="150"/>
      <c r="M3122" s="152"/>
      <c r="N3122" s="150"/>
      <c r="O3122" s="150"/>
      <c r="P3122" s="150"/>
      <c r="Q3122" s="150"/>
      <c r="R3122" s="150"/>
      <c r="S3122" s="150"/>
      <c r="T3122" s="150"/>
      <c r="U3122" s="150"/>
      <c r="V3122" s="150"/>
      <c r="W3122" s="150"/>
      <c r="X3122" s="150"/>
      <c r="Y3122" s="150"/>
      <c r="Z3122" s="150"/>
      <c r="AA3122" s="150"/>
    </row>
    <row r="3123" spans="1:27" ht="12.75">
      <c r="A3123" s="150"/>
      <c r="B3123" s="150"/>
      <c r="C3123" s="151"/>
      <c r="D3123" s="150"/>
      <c r="E3123" s="150"/>
      <c r="F3123" s="150"/>
      <c r="G3123" s="150"/>
      <c r="H3123" s="150"/>
      <c r="I3123" s="150"/>
      <c r="J3123" s="150"/>
      <c r="K3123" s="150"/>
      <c r="L3123" s="150"/>
      <c r="M3123" s="152"/>
      <c r="N3123" s="150"/>
      <c r="O3123" s="150"/>
      <c r="P3123" s="150"/>
      <c r="Q3123" s="150"/>
      <c r="R3123" s="150"/>
      <c r="S3123" s="150"/>
      <c r="T3123" s="150"/>
      <c r="U3123" s="150"/>
      <c r="V3123" s="150"/>
      <c r="W3123" s="150"/>
      <c r="X3123" s="150"/>
      <c r="Y3123" s="150"/>
      <c r="Z3123" s="150"/>
      <c r="AA3123" s="150"/>
    </row>
    <row r="3124" spans="1:27" ht="12.75">
      <c r="A3124" s="150"/>
      <c r="B3124" s="150"/>
      <c r="C3124" s="151"/>
      <c r="D3124" s="150"/>
      <c r="E3124" s="150"/>
      <c r="F3124" s="150"/>
      <c r="G3124" s="150"/>
      <c r="H3124" s="150"/>
      <c r="I3124" s="150"/>
      <c r="J3124" s="150"/>
      <c r="K3124" s="150"/>
      <c r="L3124" s="150"/>
      <c r="M3124" s="152"/>
      <c r="N3124" s="150"/>
      <c r="O3124" s="150"/>
      <c r="P3124" s="150"/>
      <c r="Q3124" s="150"/>
      <c r="R3124" s="150"/>
      <c r="S3124" s="150"/>
      <c r="T3124" s="150"/>
      <c r="U3124" s="150"/>
      <c r="V3124" s="150"/>
      <c r="W3124" s="150"/>
      <c r="X3124" s="150"/>
      <c r="Y3124" s="150"/>
      <c r="Z3124" s="150"/>
      <c r="AA3124" s="150"/>
    </row>
    <row r="3125" spans="1:27" ht="12.75">
      <c r="A3125" s="150"/>
      <c r="B3125" s="150"/>
      <c r="C3125" s="151"/>
      <c r="D3125" s="150"/>
      <c r="E3125" s="150"/>
      <c r="F3125" s="150"/>
      <c r="G3125" s="150"/>
      <c r="H3125" s="150"/>
      <c r="I3125" s="150"/>
      <c r="J3125" s="150"/>
      <c r="K3125" s="150"/>
      <c r="L3125" s="150"/>
      <c r="M3125" s="152"/>
      <c r="N3125" s="150"/>
      <c r="O3125" s="150"/>
      <c r="P3125" s="150"/>
      <c r="Q3125" s="150"/>
      <c r="R3125" s="150"/>
      <c r="S3125" s="150"/>
      <c r="T3125" s="150"/>
      <c r="U3125" s="150"/>
      <c r="V3125" s="150"/>
      <c r="W3125" s="150"/>
      <c r="X3125" s="150"/>
      <c r="Y3125" s="150"/>
      <c r="Z3125" s="150"/>
      <c r="AA3125" s="150"/>
    </row>
    <row r="3126" spans="1:27" ht="12.75">
      <c r="A3126" s="150"/>
      <c r="B3126" s="150"/>
      <c r="C3126" s="151"/>
      <c r="D3126" s="150"/>
      <c r="E3126" s="150"/>
      <c r="F3126" s="150"/>
      <c r="G3126" s="150"/>
      <c r="H3126" s="150"/>
      <c r="I3126" s="150"/>
      <c r="J3126" s="150"/>
      <c r="K3126" s="150"/>
      <c r="L3126" s="150"/>
      <c r="M3126" s="152"/>
      <c r="N3126" s="150"/>
      <c r="O3126" s="150"/>
      <c r="P3126" s="150"/>
      <c r="Q3126" s="150"/>
      <c r="R3126" s="150"/>
      <c r="S3126" s="150"/>
      <c r="T3126" s="150"/>
      <c r="U3126" s="150"/>
      <c r="V3126" s="150"/>
      <c r="W3126" s="150"/>
      <c r="X3126" s="150"/>
      <c r="Y3126" s="150"/>
      <c r="Z3126" s="150"/>
      <c r="AA3126" s="150"/>
    </row>
    <row r="3127" spans="1:27" ht="12.75">
      <c r="A3127" s="150"/>
      <c r="B3127" s="150"/>
      <c r="C3127" s="151"/>
      <c r="D3127" s="150"/>
      <c r="E3127" s="150"/>
      <c r="F3127" s="150"/>
      <c r="G3127" s="150"/>
      <c r="H3127" s="150"/>
      <c r="I3127" s="150"/>
      <c r="J3127" s="150"/>
      <c r="K3127" s="150"/>
      <c r="L3127" s="150"/>
      <c r="M3127" s="152"/>
      <c r="N3127" s="150"/>
      <c r="O3127" s="150"/>
      <c r="P3127" s="150"/>
      <c r="Q3127" s="150"/>
      <c r="R3127" s="150"/>
      <c r="S3127" s="150"/>
      <c r="T3127" s="150"/>
      <c r="U3127" s="150"/>
      <c r="V3127" s="150"/>
      <c r="W3127" s="150"/>
      <c r="X3127" s="150"/>
      <c r="Y3127" s="150"/>
      <c r="Z3127" s="150"/>
      <c r="AA3127" s="150"/>
    </row>
    <row r="3128" spans="1:27" ht="12.75">
      <c r="A3128" s="150"/>
      <c r="B3128" s="150"/>
      <c r="C3128" s="151"/>
      <c r="D3128" s="150"/>
      <c r="E3128" s="150"/>
      <c r="F3128" s="150"/>
      <c r="G3128" s="150"/>
      <c r="H3128" s="150"/>
      <c r="I3128" s="150"/>
      <c r="J3128" s="150"/>
      <c r="K3128" s="150"/>
      <c r="L3128" s="150"/>
      <c r="M3128" s="152"/>
      <c r="N3128" s="150"/>
      <c r="O3128" s="150"/>
      <c r="P3128" s="150"/>
      <c r="Q3128" s="150"/>
      <c r="R3128" s="150"/>
      <c r="S3128" s="150"/>
      <c r="T3128" s="150"/>
      <c r="U3128" s="150"/>
      <c r="V3128" s="150"/>
      <c r="W3128" s="150"/>
      <c r="X3128" s="150"/>
      <c r="Y3128" s="150"/>
      <c r="Z3128" s="150"/>
      <c r="AA3128" s="150"/>
    </row>
    <row r="3129" spans="1:27" ht="12.75">
      <c r="A3129" s="150"/>
      <c r="B3129" s="150"/>
      <c r="C3129" s="151"/>
      <c r="D3129" s="150"/>
      <c r="E3129" s="150"/>
      <c r="F3129" s="150"/>
      <c r="G3129" s="150"/>
      <c r="H3129" s="150"/>
      <c r="I3129" s="150"/>
      <c r="J3129" s="150"/>
      <c r="K3129" s="150"/>
      <c r="L3129" s="150"/>
      <c r="M3129" s="152"/>
      <c r="N3129" s="150"/>
      <c r="O3129" s="150"/>
      <c r="P3129" s="150"/>
      <c r="Q3129" s="150"/>
      <c r="R3129" s="150"/>
      <c r="S3129" s="150"/>
      <c r="T3129" s="150"/>
      <c r="U3129" s="150"/>
      <c r="V3129" s="150"/>
      <c r="W3129" s="150"/>
      <c r="X3129" s="150"/>
      <c r="Y3129" s="150"/>
      <c r="Z3129" s="150"/>
      <c r="AA3129" s="150"/>
    </row>
    <row r="3130" spans="1:27" ht="12.75">
      <c r="A3130" s="150"/>
      <c r="B3130" s="150"/>
      <c r="C3130" s="151"/>
      <c r="D3130" s="150"/>
      <c r="E3130" s="150"/>
      <c r="F3130" s="150"/>
      <c r="G3130" s="150"/>
      <c r="H3130" s="150"/>
      <c r="I3130" s="150"/>
      <c r="J3130" s="150"/>
      <c r="K3130" s="150"/>
      <c r="L3130" s="150"/>
      <c r="M3130" s="152"/>
      <c r="N3130" s="150"/>
      <c r="O3130" s="150"/>
      <c r="P3130" s="150"/>
      <c r="Q3130" s="150"/>
      <c r="R3130" s="150"/>
      <c r="S3130" s="150"/>
      <c r="T3130" s="150"/>
      <c r="U3130" s="150"/>
      <c r="V3130" s="150"/>
      <c r="W3130" s="150"/>
      <c r="X3130" s="150"/>
      <c r="Y3130" s="150"/>
      <c r="Z3130" s="150"/>
      <c r="AA3130" s="150"/>
    </row>
    <row r="3131" spans="1:27" ht="12.75">
      <c r="A3131" s="150"/>
      <c r="B3131" s="150"/>
      <c r="C3131" s="151"/>
      <c r="D3131" s="150"/>
      <c r="E3131" s="150"/>
      <c r="F3131" s="150"/>
      <c r="G3131" s="150"/>
      <c r="H3131" s="150"/>
      <c r="I3131" s="150"/>
      <c r="J3131" s="150"/>
      <c r="K3131" s="150"/>
      <c r="L3131" s="150"/>
      <c r="M3131" s="152"/>
      <c r="N3131" s="150"/>
      <c r="O3131" s="150"/>
      <c r="P3131" s="150"/>
      <c r="Q3131" s="150"/>
      <c r="R3131" s="150"/>
      <c r="S3131" s="150"/>
      <c r="T3131" s="150"/>
      <c r="U3131" s="150"/>
      <c r="V3131" s="150"/>
      <c r="W3131" s="150"/>
      <c r="X3131" s="150"/>
      <c r="Y3131" s="150"/>
      <c r="Z3131" s="150"/>
      <c r="AA3131" s="150"/>
    </row>
    <row r="3132" spans="1:27" ht="12.75">
      <c r="A3132" s="150"/>
      <c r="B3132" s="150"/>
      <c r="C3132" s="151"/>
      <c r="D3132" s="150"/>
      <c r="E3132" s="150"/>
      <c r="F3132" s="150"/>
      <c r="G3132" s="150"/>
      <c r="H3132" s="150"/>
      <c r="I3132" s="150"/>
      <c r="J3132" s="150"/>
      <c r="K3132" s="150"/>
      <c r="L3132" s="150"/>
      <c r="M3132" s="152"/>
      <c r="N3132" s="150"/>
      <c r="O3132" s="150"/>
      <c r="P3132" s="150"/>
      <c r="Q3132" s="150"/>
      <c r="R3132" s="150"/>
      <c r="S3132" s="150"/>
      <c r="T3132" s="150"/>
      <c r="U3132" s="150"/>
      <c r="V3132" s="150"/>
      <c r="W3132" s="150"/>
      <c r="X3132" s="150"/>
      <c r="Y3132" s="150"/>
      <c r="Z3132" s="150"/>
      <c r="AA3132" s="150"/>
    </row>
    <row r="3133" spans="1:27" ht="12.75">
      <c r="A3133" s="150"/>
      <c r="B3133" s="150"/>
      <c r="C3133" s="151"/>
      <c r="D3133" s="150"/>
      <c r="E3133" s="150"/>
      <c r="F3133" s="150"/>
      <c r="G3133" s="150"/>
      <c r="H3133" s="150"/>
      <c r="I3133" s="150"/>
      <c r="J3133" s="150"/>
      <c r="K3133" s="150"/>
      <c r="L3133" s="150"/>
      <c r="M3133" s="152"/>
      <c r="N3133" s="150"/>
      <c r="O3133" s="150"/>
      <c r="P3133" s="150"/>
      <c r="Q3133" s="150"/>
      <c r="R3133" s="150"/>
      <c r="S3133" s="150"/>
      <c r="T3133" s="150"/>
      <c r="U3133" s="150"/>
      <c r="V3133" s="150"/>
      <c r="W3133" s="150"/>
      <c r="X3133" s="150"/>
      <c r="Y3133" s="150"/>
      <c r="Z3133" s="150"/>
      <c r="AA3133" s="150"/>
    </row>
    <row r="3134" spans="1:27" ht="12.75">
      <c r="A3134" s="150"/>
      <c r="B3134" s="150"/>
      <c r="C3134" s="151"/>
      <c r="D3134" s="150"/>
      <c r="E3134" s="150"/>
      <c r="F3134" s="150"/>
      <c r="G3134" s="150"/>
      <c r="H3134" s="150"/>
      <c r="I3134" s="150"/>
      <c r="J3134" s="150"/>
      <c r="K3134" s="150"/>
      <c r="L3134" s="150"/>
      <c r="M3134" s="152"/>
      <c r="N3134" s="150"/>
      <c r="O3134" s="150"/>
      <c r="P3134" s="150"/>
      <c r="Q3134" s="150"/>
      <c r="R3134" s="150"/>
      <c r="S3134" s="150"/>
      <c r="T3134" s="150"/>
      <c r="U3134" s="150"/>
      <c r="V3134" s="150"/>
      <c r="W3134" s="150"/>
      <c r="X3134" s="150"/>
      <c r="Y3134" s="150"/>
      <c r="Z3134" s="150"/>
      <c r="AA3134" s="150"/>
    </row>
    <row r="3135" spans="1:27" ht="12.75">
      <c r="A3135" s="150"/>
      <c r="B3135" s="150"/>
      <c r="C3135" s="151"/>
      <c r="D3135" s="150"/>
      <c r="E3135" s="150"/>
      <c r="F3135" s="150"/>
      <c r="G3135" s="150"/>
      <c r="H3135" s="150"/>
      <c r="I3135" s="150"/>
      <c r="J3135" s="150"/>
      <c r="K3135" s="150"/>
      <c r="L3135" s="150"/>
      <c r="M3135" s="152"/>
      <c r="N3135" s="150"/>
      <c r="O3135" s="150"/>
      <c r="P3135" s="150"/>
      <c r="Q3135" s="150"/>
      <c r="R3135" s="150"/>
      <c r="S3135" s="150"/>
      <c r="T3135" s="150"/>
      <c r="U3135" s="150"/>
      <c r="V3135" s="150"/>
      <c r="W3135" s="150"/>
      <c r="X3135" s="150"/>
      <c r="Y3135" s="150"/>
      <c r="Z3135" s="150"/>
      <c r="AA3135" s="150"/>
    </row>
    <row r="3136" spans="1:27" ht="12.75">
      <c r="A3136" s="150"/>
      <c r="B3136" s="150"/>
      <c r="C3136" s="151"/>
      <c r="D3136" s="150"/>
      <c r="E3136" s="150"/>
      <c r="F3136" s="150"/>
      <c r="G3136" s="150"/>
      <c r="H3136" s="150"/>
      <c r="I3136" s="150"/>
      <c r="J3136" s="150"/>
      <c r="K3136" s="150"/>
      <c r="L3136" s="150"/>
      <c r="M3136" s="152"/>
      <c r="N3136" s="150"/>
      <c r="O3136" s="150"/>
      <c r="P3136" s="150"/>
      <c r="Q3136" s="150"/>
      <c r="R3136" s="150"/>
      <c r="S3136" s="150"/>
      <c r="T3136" s="150"/>
      <c r="U3136" s="150"/>
      <c r="V3136" s="150"/>
      <c r="W3136" s="150"/>
      <c r="X3136" s="150"/>
      <c r="Y3136" s="150"/>
      <c r="Z3136" s="150"/>
      <c r="AA3136" s="150"/>
    </row>
    <row r="3137" spans="1:27" ht="12.75">
      <c r="A3137" s="150"/>
      <c r="B3137" s="150"/>
      <c r="C3137" s="151"/>
      <c r="D3137" s="150"/>
      <c r="E3137" s="150"/>
      <c r="F3137" s="150"/>
      <c r="G3137" s="150"/>
      <c r="H3137" s="150"/>
      <c r="I3137" s="150"/>
      <c r="J3137" s="150"/>
      <c r="K3137" s="150"/>
      <c r="L3137" s="150"/>
      <c r="M3137" s="152"/>
      <c r="N3137" s="150"/>
      <c r="O3137" s="150"/>
      <c r="P3137" s="150"/>
      <c r="Q3137" s="150"/>
      <c r="R3137" s="150"/>
      <c r="S3137" s="150"/>
      <c r="T3137" s="150"/>
      <c r="U3137" s="150"/>
      <c r="V3137" s="150"/>
      <c r="W3137" s="150"/>
      <c r="X3137" s="150"/>
      <c r="Y3137" s="150"/>
      <c r="Z3137" s="150"/>
      <c r="AA3137" s="150"/>
    </row>
    <row r="3138" spans="1:27" ht="12.75">
      <c r="A3138" s="150"/>
      <c r="B3138" s="150"/>
      <c r="C3138" s="151"/>
      <c r="D3138" s="150"/>
      <c r="E3138" s="150"/>
      <c r="F3138" s="150"/>
      <c r="G3138" s="150"/>
      <c r="H3138" s="150"/>
      <c r="I3138" s="150"/>
      <c r="J3138" s="150"/>
      <c r="K3138" s="150"/>
      <c r="L3138" s="150"/>
      <c r="M3138" s="152"/>
      <c r="N3138" s="150"/>
      <c r="O3138" s="150"/>
      <c r="P3138" s="150"/>
      <c r="Q3138" s="150"/>
      <c r="R3138" s="150"/>
      <c r="S3138" s="150"/>
      <c r="T3138" s="150"/>
      <c r="U3138" s="150"/>
      <c r="V3138" s="150"/>
      <c r="W3138" s="150"/>
      <c r="X3138" s="150"/>
      <c r="Y3138" s="150"/>
      <c r="Z3138" s="150"/>
      <c r="AA3138" s="150"/>
    </row>
    <row r="3139" spans="1:27" ht="12.75">
      <c r="A3139" s="150"/>
      <c r="B3139" s="150"/>
      <c r="C3139" s="151"/>
      <c r="D3139" s="150"/>
      <c r="E3139" s="150"/>
      <c r="F3139" s="150"/>
      <c r="G3139" s="150"/>
      <c r="H3139" s="150"/>
      <c r="I3139" s="150"/>
      <c r="J3139" s="150"/>
      <c r="K3139" s="150"/>
      <c r="L3139" s="150"/>
      <c r="M3139" s="152"/>
      <c r="N3139" s="150"/>
      <c r="O3139" s="150"/>
      <c r="P3139" s="150"/>
      <c r="Q3139" s="150"/>
      <c r="R3139" s="150"/>
      <c r="S3139" s="150"/>
      <c r="T3139" s="150"/>
      <c r="U3139" s="150"/>
      <c r="V3139" s="150"/>
      <c r="W3139" s="150"/>
      <c r="X3139" s="150"/>
      <c r="Y3139" s="150"/>
      <c r="Z3139" s="150"/>
      <c r="AA3139" s="150"/>
    </row>
    <row r="3140" spans="1:27" ht="12.75">
      <c r="A3140" s="150"/>
      <c r="B3140" s="150"/>
      <c r="C3140" s="151"/>
      <c r="D3140" s="150"/>
      <c r="E3140" s="150"/>
      <c r="F3140" s="150"/>
      <c r="G3140" s="150"/>
      <c r="H3140" s="150"/>
      <c r="I3140" s="150"/>
      <c r="J3140" s="150"/>
      <c r="K3140" s="150"/>
      <c r="L3140" s="150"/>
      <c r="M3140" s="152"/>
      <c r="N3140" s="150"/>
      <c r="O3140" s="150"/>
      <c r="P3140" s="150"/>
      <c r="Q3140" s="150"/>
      <c r="R3140" s="150"/>
      <c r="S3140" s="150"/>
      <c r="T3140" s="150"/>
      <c r="U3140" s="150"/>
      <c r="V3140" s="150"/>
      <c r="W3140" s="150"/>
      <c r="X3140" s="150"/>
      <c r="Y3140" s="150"/>
      <c r="Z3140" s="150"/>
      <c r="AA3140" s="150"/>
    </row>
    <row r="3141" spans="1:27" ht="12.75">
      <c r="A3141" s="150"/>
      <c r="B3141" s="150"/>
      <c r="C3141" s="151"/>
      <c r="D3141" s="150"/>
      <c r="E3141" s="150"/>
      <c r="F3141" s="150"/>
      <c r="G3141" s="150"/>
      <c r="H3141" s="150"/>
      <c r="I3141" s="150"/>
      <c r="J3141" s="150"/>
      <c r="K3141" s="150"/>
      <c r="L3141" s="150"/>
      <c r="M3141" s="152"/>
      <c r="N3141" s="150"/>
      <c r="O3141" s="150"/>
      <c r="P3141" s="150"/>
      <c r="Q3141" s="150"/>
      <c r="R3141" s="150"/>
      <c r="S3141" s="150"/>
      <c r="T3141" s="150"/>
      <c r="U3141" s="150"/>
      <c r="V3141" s="150"/>
      <c r="W3141" s="150"/>
      <c r="X3141" s="150"/>
      <c r="Y3141" s="150"/>
      <c r="Z3141" s="150"/>
      <c r="AA3141" s="150"/>
    </row>
    <row r="3142" spans="1:27" ht="12.75">
      <c r="A3142" s="150"/>
      <c r="B3142" s="150"/>
      <c r="C3142" s="151"/>
      <c r="D3142" s="150"/>
      <c r="E3142" s="150"/>
      <c r="F3142" s="150"/>
      <c r="G3142" s="150"/>
      <c r="H3142" s="150"/>
      <c r="I3142" s="150"/>
      <c r="J3142" s="150"/>
      <c r="K3142" s="150"/>
      <c r="L3142" s="150"/>
      <c r="M3142" s="152"/>
      <c r="N3142" s="150"/>
      <c r="O3142" s="150"/>
      <c r="P3142" s="150"/>
      <c r="Q3142" s="150"/>
      <c r="R3142" s="150"/>
      <c r="S3142" s="150"/>
      <c r="T3142" s="150"/>
      <c r="U3142" s="150"/>
      <c r="V3142" s="150"/>
      <c r="W3142" s="150"/>
      <c r="X3142" s="150"/>
      <c r="Y3142" s="150"/>
      <c r="Z3142" s="150"/>
      <c r="AA3142" s="150"/>
    </row>
    <row r="3143" spans="1:27" ht="12.75">
      <c r="A3143" s="150"/>
      <c r="B3143" s="150"/>
      <c r="C3143" s="151"/>
      <c r="D3143" s="150"/>
      <c r="E3143" s="150"/>
      <c r="F3143" s="150"/>
      <c r="G3143" s="150"/>
      <c r="H3143" s="150"/>
      <c r="I3143" s="150"/>
      <c r="J3143" s="150"/>
      <c r="K3143" s="150"/>
      <c r="L3143" s="150"/>
      <c r="M3143" s="152"/>
      <c r="N3143" s="150"/>
      <c r="O3143" s="150"/>
      <c r="P3143" s="150"/>
      <c r="Q3143" s="150"/>
      <c r="R3143" s="150"/>
      <c r="S3143" s="150"/>
      <c r="T3143" s="150"/>
      <c r="U3143" s="150"/>
      <c r="V3143" s="150"/>
      <c r="W3143" s="150"/>
      <c r="X3143" s="150"/>
      <c r="Y3143" s="150"/>
      <c r="Z3143" s="150"/>
      <c r="AA3143" s="150"/>
    </row>
    <row r="3144" spans="1:27" ht="12.75">
      <c r="A3144" s="150"/>
      <c r="B3144" s="150"/>
      <c r="C3144" s="151"/>
      <c r="D3144" s="150"/>
      <c r="E3144" s="150"/>
      <c r="F3144" s="150"/>
      <c r="G3144" s="150"/>
      <c r="H3144" s="150"/>
      <c r="I3144" s="150"/>
      <c r="J3144" s="150"/>
      <c r="K3144" s="150"/>
      <c r="L3144" s="150"/>
      <c r="M3144" s="152"/>
      <c r="N3144" s="150"/>
      <c r="O3144" s="150"/>
      <c r="P3144" s="150"/>
      <c r="Q3144" s="150"/>
      <c r="R3144" s="150"/>
      <c r="S3144" s="150"/>
      <c r="T3144" s="150"/>
      <c r="U3144" s="150"/>
      <c r="V3144" s="150"/>
      <c r="W3144" s="150"/>
      <c r="X3144" s="150"/>
      <c r="Y3144" s="150"/>
      <c r="Z3144" s="150"/>
      <c r="AA3144" s="150"/>
    </row>
    <row r="3145" spans="1:27" ht="12.75">
      <c r="A3145" s="150"/>
      <c r="B3145" s="150"/>
      <c r="C3145" s="151"/>
      <c r="D3145" s="150"/>
      <c r="E3145" s="150"/>
      <c r="F3145" s="150"/>
      <c r="G3145" s="150"/>
      <c r="H3145" s="150"/>
      <c r="I3145" s="150"/>
      <c r="J3145" s="150"/>
      <c r="K3145" s="150"/>
      <c r="L3145" s="150"/>
      <c r="M3145" s="152"/>
      <c r="N3145" s="150"/>
      <c r="O3145" s="150"/>
      <c r="P3145" s="150"/>
      <c r="Q3145" s="150"/>
      <c r="R3145" s="150"/>
      <c r="S3145" s="150"/>
      <c r="T3145" s="150"/>
      <c r="U3145" s="150"/>
      <c r="V3145" s="150"/>
      <c r="W3145" s="150"/>
      <c r="X3145" s="150"/>
      <c r="Y3145" s="150"/>
      <c r="Z3145" s="150"/>
      <c r="AA3145" s="150"/>
    </row>
    <row r="3146" spans="1:27" ht="12.75">
      <c r="A3146" s="150"/>
      <c r="B3146" s="150"/>
      <c r="C3146" s="151"/>
      <c r="D3146" s="150"/>
      <c r="E3146" s="150"/>
      <c r="F3146" s="150"/>
      <c r="G3146" s="150"/>
      <c r="H3146" s="150"/>
      <c r="I3146" s="150"/>
      <c r="J3146" s="150"/>
      <c r="K3146" s="150"/>
      <c r="L3146" s="150"/>
      <c r="M3146" s="152"/>
      <c r="N3146" s="150"/>
      <c r="O3146" s="150"/>
      <c r="P3146" s="150"/>
      <c r="Q3146" s="150"/>
      <c r="R3146" s="150"/>
      <c r="S3146" s="150"/>
      <c r="T3146" s="150"/>
      <c r="U3146" s="150"/>
      <c r="V3146" s="150"/>
      <c r="W3146" s="150"/>
      <c r="X3146" s="150"/>
      <c r="Y3146" s="150"/>
      <c r="Z3146" s="150"/>
      <c r="AA3146" s="150"/>
    </row>
    <row r="3147" spans="1:27" ht="12.75">
      <c r="A3147" s="150"/>
      <c r="B3147" s="150"/>
      <c r="C3147" s="151"/>
      <c r="D3147" s="150"/>
      <c r="E3147" s="150"/>
      <c r="F3147" s="150"/>
      <c r="G3147" s="150"/>
      <c r="H3147" s="150"/>
      <c r="I3147" s="150"/>
      <c r="J3147" s="150"/>
      <c r="K3147" s="150"/>
      <c r="L3147" s="150"/>
      <c r="M3147" s="152"/>
      <c r="N3147" s="150"/>
      <c r="O3147" s="150"/>
      <c r="P3147" s="150"/>
      <c r="Q3147" s="150"/>
      <c r="R3147" s="150"/>
      <c r="S3147" s="150"/>
      <c r="T3147" s="150"/>
      <c r="U3147" s="150"/>
      <c r="V3147" s="150"/>
      <c r="W3147" s="150"/>
      <c r="X3147" s="150"/>
      <c r="Y3147" s="150"/>
      <c r="Z3147" s="150"/>
      <c r="AA3147" s="150"/>
    </row>
    <row r="3148" spans="1:27" ht="12.75">
      <c r="A3148" s="150"/>
      <c r="B3148" s="150"/>
      <c r="C3148" s="151"/>
      <c r="D3148" s="150"/>
      <c r="E3148" s="150"/>
      <c r="F3148" s="150"/>
      <c r="G3148" s="150"/>
      <c r="H3148" s="150"/>
      <c r="I3148" s="150"/>
      <c r="J3148" s="150"/>
      <c r="K3148" s="150"/>
      <c r="L3148" s="150"/>
      <c r="M3148" s="152"/>
      <c r="N3148" s="150"/>
      <c r="O3148" s="150"/>
      <c r="P3148" s="150"/>
      <c r="Q3148" s="150"/>
      <c r="R3148" s="150"/>
      <c r="S3148" s="150"/>
      <c r="T3148" s="150"/>
      <c r="U3148" s="150"/>
      <c r="V3148" s="150"/>
      <c r="W3148" s="150"/>
      <c r="X3148" s="150"/>
      <c r="Y3148" s="150"/>
      <c r="Z3148" s="150"/>
      <c r="AA3148" s="150"/>
    </row>
    <row r="3149" spans="1:27" ht="12.75">
      <c r="A3149" s="150"/>
      <c r="B3149" s="150"/>
      <c r="C3149" s="151"/>
      <c r="D3149" s="150"/>
      <c r="E3149" s="150"/>
      <c r="F3149" s="150"/>
      <c r="G3149" s="150"/>
      <c r="H3149" s="150"/>
      <c r="I3149" s="150"/>
      <c r="J3149" s="150"/>
      <c r="K3149" s="150"/>
      <c r="L3149" s="150"/>
      <c r="M3149" s="152"/>
      <c r="N3149" s="150"/>
      <c r="O3149" s="150"/>
      <c r="P3149" s="150"/>
      <c r="Q3149" s="150"/>
      <c r="R3149" s="150"/>
      <c r="S3149" s="150"/>
      <c r="T3149" s="150"/>
      <c r="U3149" s="150"/>
      <c r="V3149" s="150"/>
      <c r="W3149" s="150"/>
      <c r="X3149" s="150"/>
      <c r="Y3149" s="150"/>
      <c r="Z3149" s="150"/>
      <c r="AA3149" s="150"/>
    </row>
    <row r="3150" spans="1:27" ht="12.75">
      <c r="A3150" s="150"/>
      <c r="B3150" s="150"/>
      <c r="C3150" s="151"/>
      <c r="D3150" s="150"/>
      <c r="E3150" s="150"/>
      <c r="F3150" s="150"/>
      <c r="G3150" s="150"/>
      <c r="H3150" s="150"/>
      <c r="I3150" s="150"/>
      <c r="J3150" s="150"/>
      <c r="K3150" s="150"/>
      <c r="L3150" s="150"/>
      <c r="M3150" s="152"/>
      <c r="N3150" s="150"/>
      <c r="O3150" s="150"/>
      <c r="P3150" s="150"/>
      <c r="Q3150" s="150"/>
      <c r="R3150" s="150"/>
      <c r="S3150" s="150"/>
      <c r="T3150" s="150"/>
      <c r="U3150" s="150"/>
      <c r="V3150" s="150"/>
      <c r="W3150" s="150"/>
      <c r="X3150" s="150"/>
      <c r="Y3150" s="150"/>
      <c r="Z3150" s="150"/>
      <c r="AA3150" s="150"/>
    </row>
    <row r="3151" spans="1:27" ht="12.75">
      <c r="A3151" s="150"/>
      <c r="B3151" s="150"/>
      <c r="C3151" s="151"/>
      <c r="D3151" s="150"/>
      <c r="E3151" s="150"/>
      <c r="F3151" s="150"/>
      <c r="G3151" s="150"/>
      <c r="H3151" s="150"/>
      <c r="I3151" s="150"/>
      <c r="J3151" s="150"/>
      <c r="K3151" s="150"/>
      <c r="L3151" s="150"/>
      <c r="M3151" s="152"/>
      <c r="N3151" s="150"/>
      <c r="O3151" s="150"/>
      <c r="P3151" s="150"/>
      <c r="Q3151" s="150"/>
      <c r="R3151" s="150"/>
      <c r="S3151" s="150"/>
      <c r="T3151" s="150"/>
      <c r="U3151" s="150"/>
      <c r="V3151" s="150"/>
      <c r="W3151" s="150"/>
      <c r="X3151" s="150"/>
      <c r="Y3151" s="150"/>
      <c r="Z3151" s="150"/>
      <c r="AA3151" s="150"/>
    </row>
    <row r="3152" spans="1:27" ht="12.75">
      <c r="A3152" s="150"/>
      <c r="B3152" s="150"/>
      <c r="C3152" s="151"/>
      <c r="D3152" s="150"/>
      <c r="E3152" s="150"/>
      <c r="F3152" s="150"/>
      <c r="G3152" s="150"/>
      <c r="H3152" s="150"/>
      <c r="I3152" s="150"/>
      <c r="J3152" s="150"/>
      <c r="K3152" s="150"/>
      <c r="L3152" s="150"/>
      <c r="M3152" s="152"/>
      <c r="N3152" s="150"/>
      <c r="O3152" s="150"/>
      <c r="P3152" s="150"/>
      <c r="Q3152" s="150"/>
      <c r="R3152" s="150"/>
      <c r="S3152" s="150"/>
      <c r="T3152" s="150"/>
      <c r="U3152" s="150"/>
      <c r="V3152" s="150"/>
      <c r="W3152" s="150"/>
      <c r="X3152" s="150"/>
      <c r="Y3152" s="150"/>
      <c r="Z3152" s="150"/>
      <c r="AA3152" s="150"/>
    </row>
    <row r="3153" spans="1:27" ht="12.75">
      <c r="A3153" s="150"/>
      <c r="B3153" s="150"/>
      <c r="C3153" s="151"/>
      <c r="D3153" s="150"/>
      <c r="E3153" s="150"/>
      <c r="F3153" s="150"/>
      <c r="G3153" s="150"/>
      <c r="H3153" s="150"/>
      <c r="I3153" s="150"/>
      <c r="J3153" s="150"/>
      <c r="K3153" s="150"/>
      <c r="L3153" s="150"/>
      <c r="M3153" s="152"/>
      <c r="N3153" s="150"/>
      <c r="O3153" s="150"/>
      <c r="P3153" s="150"/>
      <c r="Q3153" s="150"/>
      <c r="R3153" s="150"/>
      <c r="S3153" s="150"/>
      <c r="T3153" s="150"/>
      <c r="U3153" s="150"/>
      <c r="V3153" s="150"/>
      <c r="W3153" s="150"/>
      <c r="X3153" s="150"/>
      <c r="Y3153" s="150"/>
      <c r="Z3153" s="150"/>
      <c r="AA3153" s="150"/>
    </row>
    <row r="3154" spans="1:27" ht="12.75">
      <c r="A3154" s="150"/>
      <c r="B3154" s="150"/>
      <c r="C3154" s="151"/>
      <c r="D3154" s="150"/>
      <c r="E3154" s="150"/>
      <c r="F3154" s="150"/>
      <c r="G3154" s="150"/>
      <c r="H3154" s="150"/>
      <c r="I3154" s="150"/>
      <c r="J3154" s="150"/>
      <c r="K3154" s="150"/>
      <c r="L3154" s="150"/>
      <c r="M3154" s="152"/>
      <c r="N3154" s="150"/>
      <c r="O3154" s="150"/>
      <c r="P3154" s="150"/>
      <c r="Q3154" s="150"/>
      <c r="R3154" s="150"/>
      <c r="S3154" s="150"/>
      <c r="T3154" s="150"/>
      <c r="U3154" s="150"/>
      <c r="V3154" s="150"/>
      <c r="W3154" s="150"/>
      <c r="X3154" s="150"/>
      <c r="Y3154" s="150"/>
      <c r="Z3154" s="150"/>
      <c r="AA3154" s="150"/>
    </row>
    <row r="3155" spans="1:27" ht="12.75">
      <c r="A3155" s="150"/>
      <c r="B3155" s="150"/>
      <c r="C3155" s="151"/>
      <c r="D3155" s="150"/>
      <c r="E3155" s="150"/>
      <c r="F3155" s="150"/>
      <c r="G3155" s="150"/>
      <c r="H3155" s="150"/>
      <c r="I3155" s="150"/>
      <c r="J3155" s="150"/>
      <c r="K3155" s="150"/>
      <c r="L3155" s="150"/>
      <c r="M3155" s="152"/>
      <c r="N3155" s="150"/>
      <c r="O3155" s="150"/>
      <c r="P3155" s="150"/>
      <c r="Q3155" s="150"/>
      <c r="R3155" s="150"/>
      <c r="S3155" s="150"/>
      <c r="T3155" s="150"/>
      <c r="U3155" s="150"/>
      <c r="V3155" s="150"/>
      <c r="W3155" s="150"/>
      <c r="X3155" s="150"/>
      <c r="Y3155" s="150"/>
      <c r="Z3155" s="150"/>
      <c r="AA3155" s="150"/>
    </row>
    <row r="3156" spans="1:27" ht="12.75">
      <c r="A3156" s="150"/>
      <c r="B3156" s="150"/>
      <c r="C3156" s="151"/>
      <c r="D3156" s="150"/>
      <c r="E3156" s="150"/>
      <c r="F3156" s="150"/>
      <c r="G3156" s="150"/>
      <c r="H3156" s="150"/>
      <c r="I3156" s="150"/>
      <c r="J3156" s="150"/>
      <c r="K3156" s="150"/>
      <c r="L3156" s="150"/>
      <c r="M3156" s="152"/>
      <c r="N3156" s="150"/>
      <c r="O3156" s="150"/>
      <c r="P3156" s="150"/>
      <c r="Q3156" s="150"/>
      <c r="R3156" s="150"/>
      <c r="S3156" s="150"/>
      <c r="T3156" s="150"/>
      <c r="U3156" s="150"/>
      <c r="V3156" s="150"/>
      <c r="W3156" s="150"/>
      <c r="X3156" s="150"/>
      <c r="Y3156" s="150"/>
      <c r="Z3156" s="150"/>
      <c r="AA3156" s="150"/>
    </row>
    <row r="3157" spans="1:27" ht="12.75">
      <c r="A3157" s="150"/>
      <c r="B3157" s="150"/>
      <c r="C3157" s="151"/>
      <c r="D3157" s="150"/>
      <c r="E3157" s="150"/>
      <c r="F3157" s="150"/>
      <c r="G3157" s="150"/>
      <c r="H3157" s="150"/>
      <c r="I3157" s="150"/>
      <c r="J3157" s="150"/>
      <c r="K3157" s="150"/>
      <c r="L3157" s="150"/>
      <c r="M3157" s="152"/>
      <c r="N3157" s="150"/>
      <c r="O3157" s="150"/>
      <c r="P3157" s="150"/>
      <c r="Q3157" s="150"/>
      <c r="R3157" s="150"/>
      <c r="S3157" s="150"/>
      <c r="T3157" s="150"/>
      <c r="U3157" s="150"/>
      <c r="V3157" s="150"/>
      <c r="W3157" s="150"/>
      <c r="X3157" s="150"/>
      <c r="Y3157" s="150"/>
      <c r="Z3157" s="150"/>
      <c r="AA3157" s="150"/>
    </row>
    <row r="3158" spans="1:27" ht="12.75">
      <c r="A3158" s="150"/>
      <c r="B3158" s="150"/>
      <c r="C3158" s="151"/>
      <c r="D3158" s="150"/>
      <c r="E3158" s="150"/>
      <c r="F3158" s="150"/>
      <c r="G3158" s="150"/>
      <c r="H3158" s="150"/>
      <c r="I3158" s="150"/>
      <c r="J3158" s="150"/>
      <c r="K3158" s="150"/>
      <c r="L3158" s="150"/>
      <c r="M3158" s="152"/>
      <c r="N3158" s="150"/>
      <c r="O3158" s="150"/>
      <c r="P3158" s="150"/>
      <c r="Q3158" s="150"/>
      <c r="R3158" s="150"/>
      <c r="S3158" s="150"/>
      <c r="T3158" s="150"/>
      <c r="U3158" s="150"/>
      <c r="V3158" s="150"/>
      <c r="W3158" s="150"/>
      <c r="X3158" s="150"/>
      <c r="Y3158" s="150"/>
      <c r="Z3158" s="150"/>
      <c r="AA3158" s="150"/>
    </row>
    <row r="3159" spans="1:27" ht="12.75">
      <c r="A3159" s="150"/>
      <c r="B3159" s="150"/>
      <c r="C3159" s="151"/>
      <c r="D3159" s="150"/>
      <c r="E3159" s="150"/>
      <c r="F3159" s="150"/>
      <c r="G3159" s="150"/>
      <c r="H3159" s="150"/>
      <c r="I3159" s="150"/>
      <c r="J3159" s="150"/>
      <c r="K3159" s="150"/>
      <c r="L3159" s="150"/>
      <c r="M3159" s="152"/>
      <c r="N3159" s="150"/>
      <c r="O3159" s="150"/>
      <c r="P3159" s="150"/>
      <c r="Q3159" s="150"/>
      <c r="R3159" s="150"/>
      <c r="S3159" s="150"/>
      <c r="T3159" s="150"/>
      <c r="U3159" s="150"/>
      <c r="V3159" s="150"/>
      <c r="W3159" s="150"/>
      <c r="X3159" s="150"/>
      <c r="Y3159" s="150"/>
      <c r="Z3159" s="150"/>
      <c r="AA3159" s="150"/>
    </row>
    <row r="3160" spans="1:27" ht="12.75">
      <c r="A3160" s="150"/>
      <c r="B3160" s="150"/>
      <c r="C3160" s="151"/>
      <c r="D3160" s="150"/>
      <c r="E3160" s="150"/>
      <c r="F3160" s="150"/>
      <c r="G3160" s="150"/>
      <c r="H3160" s="150"/>
      <c r="I3160" s="150"/>
      <c r="J3160" s="150"/>
      <c r="K3160" s="150"/>
      <c r="L3160" s="150"/>
      <c r="M3160" s="152"/>
      <c r="N3160" s="150"/>
      <c r="O3160" s="150"/>
      <c r="P3160" s="150"/>
      <c r="Q3160" s="150"/>
      <c r="R3160" s="150"/>
      <c r="S3160" s="150"/>
      <c r="T3160" s="150"/>
      <c r="U3160" s="150"/>
      <c r="V3160" s="150"/>
      <c r="W3160" s="150"/>
      <c r="X3160" s="150"/>
      <c r="Y3160" s="150"/>
      <c r="Z3160" s="150"/>
      <c r="AA3160" s="150"/>
    </row>
    <row r="3161" spans="1:27" ht="12.75">
      <c r="A3161" s="150"/>
      <c r="B3161" s="150"/>
      <c r="C3161" s="151"/>
      <c r="D3161" s="150"/>
      <c r="E3161" s="150"/>
      <c r="F3161" s="150"/>
      <c r="G3161" s="150"/>
      <c r="H3161" s="150"/>
      <c r="I3161" s="150"/>
      <c r="J3161" s="150"/>
      <c r="K3161" s="150"/>
      <c r="L3161" s="150"/>
      <c r="M3161" s="152"/>
      <c r="N3161" s="150"/>
      <c r="O3161" s="150"/>
      <c r="P3161" s="150"/>
      <c r="Q3161" s="150"/>
      <c r="R3161" s="150"/>
      <c r="S3161" s="150"/>
      <c r="T3161" s="150"/>
      <c r="U3161" s="150"/>
      <c r="V3161" s="150"/>
      <c r="W3161" s="150"/>
      <c r="X3161" s="150"/>
      <c r="Y3161" s="150"/>
      <c r="Z3161" s="150"/>
      <c r="AA3161" s="150"/>
    </row>
    <row r="3162" spans="1:27" ht="12.75">
      <c r="A3162" s="150"/>
      <c r="B3162" s="150"/>
      <c r="C3162" s="151"/>
      <c r="D3162" s="150"/>
      <c r="E3162" s="150"/>
      <c r="F3162" s="150"/>
      <c r="G3162" s="150"/>
      <c r="H3162" s="150"/>
      <c r="I3162" s="150"/>
      <c r="J3162" s="150"/>
      <c r="K3162" s="150"/>
      <c r="L3162" s="150"/>
      <c r="M3162" s="152"/>
      <c r="N3162" s="150"/>
      <c r="O3162" s="150"/>
      <c r="P3162" s="150"/>
      <c r="Q3162" s="150"/>
      <c r="R3162" s="150"/>
      <c r="S3162" s="150"/>
      <c r="T3162" s="150"/>
      <c r="U3162" s="150"/>
      <c r="V3162" s="150"/>
      <c r="W3162" s="150"/>
      <c r="X3162" s="150"/>
      <c r="Y3162" s="150"/>
      <c r="Z3162" s="150"/>
      <c r="AA3162" s="150"/>
    </row>
    <row r="3163" spans="1:27" ht="12.75">
      <c r="A3163" s="150"/>
      <c r="B3163" s="150"/>
      <c r="C3163" s="151"/>
      <c r="D3163" s="150"/>
      <c r="E3163" s="150"/>
      <c r="F3163" s="150"/>
      <c r="G3163" s="150"/>
      <c r="H3163" s="150"/>
      <c r="I3163" s="150"/>
      <c r="J3163" s="150"/>
      <c r="K3163" s="150"/>
      <c r="L3163" s="150"/>
      <c r="M3163" s="152"/>
      <c r="N3163" s="150"/>
      <c r="O3163" s="150"/>
      <c r="P3163" s="150"/>
      <c r="Q3163" s="150"/>
      <c r="R3163" s="150"/>
      <c r="S3163" s="150"/>
      <c r="T3163" s="150"/>
      <c r="U3163" s="150"/>
      <c r="V3163" s="150"/>
      <c r="W3163" s="150"/>
      <c r="X3163" s="150"/>
      <c r="Y3163" s="150"/>
      <c r="Z3163" s="150"/>
      <c r="AA3163" s="150"/>
    </row>
    <row r="3164" spans="1:27" ht="12.75">
      <c r="A3164" s="150"/>
      <c r="B3164" s="150"/>
      <c r="C3164" s="151"/>
      <c r="D3164" s="150"/>
      <c r="E3164" s="150"/>
      <c r="F3164" s="150"/>
      <c r="G3164" s="150"/>
      <c r="H3164" s="150"/>
      <c r="I3164" s="150"/>
      <c r="J3164" s="150"/>
      <c r="K3164" s="150"/>
      <c r="L3164" s="150"/>
      <c r="M3164" s="152"/>
      <c r="N3164" s="150"/>
      <c r="O3164" s="150"/>
      <c r="P3164" s="150"/>
      <c r="Q3164" s="150"/>
      <c r="R3164" s="150"/>
      <c r="S3164" s="150"/>
      <c r="T3164" s="150"/>
      <c r="U3164" s="150"/>
      <c r="V3164" s="150"/>
      <c r="W3164" s="150"/>
      <c r="X3164" s="150"/>
      <c r="Y3164" s="150"/>
      <c r="Z3164" s="150"/>
      <c r="AA3164" s="150"/>
    </row>
    <row r="3165" spans="1:27" ht="12.75">
      <c r="A3165" s="150"/>
      <c r="B3165" s="150"/>
      <c r="C3165" s="151"/>
      <c r="D3165" s="150"/>
      <c r="E3165" s="150"/>
      <c r="F3165" s="150"/>
      <c r="G3165" s="150"/>
      <c r="H3165" s="150"/>
      <c r="I3165" s="150"/>
      <c r="J3165" s="150"/>
      <c r="K3165" s="150"/>
      <c r="L3165" s="150"/>
      <c r="M3165" s="152"/>
      <c r="N3165" s="150"/>
      <c r="O3165" s="150"/>
      <c r="P3165" s="150"/>
      <c r="Q3165" s="150"/>
      <c r="R3165" s="150"/>
      <c r="S3165" s="150"/>
      <c r="T3165" s="150"/>
      <c r="U3165" s="150"/>
      <c r="V3165" s="150"/>
      <c r="W3165" s="150"/>
      <c r="X3165" s="150"/>
      <c r="Y3165" s="150"/>
      <c r="Z3165" s="150"/>
      <c r="AA3165" s="150"/>
    </row>
    <row r="3166" spans="1:27" ht="12.75">
      <c r="A3166" s="150"/>
      <c r="B3166" s="150"/>
      <c r="C3166" s="151"/>
      <c r="D3166" s="150"/>
      <c r="E3166" s="150"/>
      <c r="F3166" s="150"/>
      <c r="G3166" s="150"/>
      <c r="H3166" s="150"/>
      <c r="I3166" s="150"/>
      <c r="J3166" s="150"/>
      <c r="K3166" s="150"/>
      <c r="L3166" s="150"/>
      <c r="M3166" s="152"/>
      <c r="N3166" s="150"/>
      <c r="O3166" s="150"/>
      <c r="P3166" s="150"/>
      <c r="Q3166" s="150"/>
      <c r="R3166" s="150"/>
      <c r="S3166" s="150"/>
      <c r="T3166" s="150"/>
      <c r="U3166" s="150"/>
      <c r="V3166" s="150"/>
      <c r="W3166" s="150"/>
      <c r="X3166" s="150"/>
      <c r="Y3166" s="150"/>
      <c r="Z3166" s="150"/>
      <c r="AA3166" s="150"/>
    </row>
    <row r="3167" spans="1:27" ht="12.75">
      <c r="A3167" s="150"/>
      <c r="B3167" s="150"/>
      <c r="C3167" s="151"/>
      <c r="D3167" s="150"/>
      <c r="E3167" s="150"/>
      <c r="F3167" s="150"/>
      <c r="G3167" s="150"/>
      <c r="H3167" s="150"/>
      <c r="I3167" s="150"/>
      <c r="J3167" s="150"/>
      <c r="K3167" s="150"/>
      <c r="L3167" s="150"/>
      <c r="M3167" s="152"/>
      <c r="N3167" s="150"/>
      <c r="O3167" s="150"/>
      <c r="P3167" s="150"/>
      <c r="Q3167" s="150"/>
      <c r="R3167" s="150"/>
      <c r="S3167" s="150"/>
      <c r="T3167" s="150"/>
      <c r="U3167" s="150"/>
      <c r="V3167" s="150"/>
      <c r="W3167" s="150"/>
      <c r="X3167" s="150"/>
      <c r="Y3167" s="150"/>
      <c r="Z3167" s="150"/>
      <c r="AA3167" s="150"/>
    </row>
    <row r="3168" spans="1:27" ht="12.75">
      <c r="A3168" s="150"/>
      <c r="B3168" s="150"/>
      <c r="C3168" s="151"/>
      <c r="D3168" s="150"/>
      <c r="E3168" s="150"/>
      <c r="F3168" s="150"/>
      <c r="G3168" s="150"/>
      <c r="H3168" s="150"/>
      <c r="I3168" s="150"/>
      <c r="J3168" s="150"/>
      <c r="K3168" s="150"/>
      <c r="L3168" s="150"/>
      <c r="M3168" s="152"/>
      <c r="N3168" s="150"/>
      <c r="O3168" s="150"/>
      <c r="P3168" s="150"/>
      <c r="Q3168" s="150"/>
      <c r="R3168" s="150"/>
      <c r="S3168" s="150"/>
      <c r="T3168" s="150"/>
      <c r="U3168" s="150"/>
      <c r="V3168" s="150"/>
      <c r="W3168" s="150"/>
      <c r="X3168" s="150"/>
      <c r="Y3168" s="150"/>
      <c r="Z3168" s="150"/>
      <c r="AA3168" s="150"/>
    </row>
    <row r="3169" spans="1:27" ht="12.75">
      <c r="A3169" s="150"/>
      <c r="B3169" s="150"/>
      <c r="C3169" s="151"/>
      <c r="D3169" s="150"/>
      <c r="E3169" s="150"/>
      <c r="F3169" s="150"/>
      <c r="G3169" s="150"/>
      <c r="H3169" s="150"/>
      <c r="I3169" s="150"/>
      <c r="J3169" s="150"/>
      <c r="K3169" s="150"/>
      <c r="L3169" s="150"/>
      <c r="M3169" s="152"/>
      <c r="N3169" s="150"/>
      <c r="O3169" s="150"/>
      <c r="P3169" s="150"/>
      <c r="Q3169" s="150"/>
      <c r="R3169" s="150"/>
      <c r="S3169" s="150"/>
      <c r="T3169" s="150"/>
      <c r="U3169" s="150"/>
      <c r="V3169" s="150"/>
      <c r="W3169" s="150"/>
      <c r="X3169" s="150"/>
      <c r="Y3169" s="150"/>
      <c r="Z3169" s="150"/>
      <c r="AA3169" s="150"/>
    </row>
    <row r="3170" spans="1:27" ht="12.75">
      <c r="A3170" s="150"/>
      <c r="B3170" s="150"/>
      <c r="C3170" s="151"/>
      <c r="D3170" s="150"/>
      <c r="E3170" s="150"/>
      <c r="F3170" s="150"/>
      <c r="G3170" s="150"/>
      <c r="H3170" s="150"/>
      <c r="I3170" s="150"/>
      <c r="J3170" s="150"/>
      <c r="K3170" s="150"/>
      <c r="L3170" s="150"/>
      <c r="M3170" s="152"/>
      <c r="N3170" s="150"/>
      <c r="O3170" s="150"/>
      <c r="P3170" s="150"/>
      <c r="Q3170" s="150"/>
      <c r="R3170" s="150"/>
      <c r="S3170" s="150"/>
      <c r="T3170" s="150"/>
      <c r="U3170" s="150"/>
      <c r="V3170" s="150"/>
      <c r="W3170" s="150"/>
      <c r="X3170" s="150"/>
      <c r="Y3170" s="150"/>
      <c r="Z3170" s="150"/>
      <c r="AA3170" s="150"/>
    </row>
    <row r="3171" spans="1:27" ht="12.75">
      <c r="A3171" s="150"/>
      <c r="B3171" s="150"/>
      <c r="C3171" s="151"/>
      <c r="D3171" s="150"/>
      <c r="E3171" s="150"/>
      <c r="F3171" s="150"/>
      <c r="G3171" s="150"/>
      <c r="H3171" s="150"/>
      <c r="I3171" s="150"/>
      <c r="J3171" s="150"/>
      <c r="K3171" s="150"/>
      <c r="L3171" s="150"/>
      <c r="M3171" s="152"/>
      <c r="N3171" s="150"/>
      <c r="O3171" s="150"/>
      <c r="P3171" s="150"/>
      <c r="Q3171" s="150"/>
      <c r="R3171" s="150"/>
      <c r="S3171" s="150"/>
      <c r="T3171" s="150"/>
      <c r="U3171" s="150"/>
      <c r="V3171" s="150"/>
      <c r="W3171" s="150"/>
      <c r="X3171" s="150"/>
      <c r="Y3171" s="150"/>
      <c r="Z3171" s="150"/>
      <c r="AA3171" s="150"/>
    </row>
    <row r="3172" spans="1:27" ht="12.75">
      <c r="A3172" s="150"/>
      <c r="B3172" s="150"/>
      <c r="C3172" s="151"/>
      <c r="D3172" s="150"/>
      <c r="E3172" s="150"/>
      <c r="F3172" s="150"/>
      <c r="G3172" s="150"/>
      <c r="H3172" s="150"/>
      <c r="I3172" s="150"/>
      <c r="J3172" s="150"/>
      <c r="K3172" s="150"/>
      <c r="L3172" s="150"/>
      <c r="M3172" s="152"/>
      <c r="N3172" s="150"/>
      <c r="O3172" s="150"/>
      <c r="P3172" s="150"/>
      <c r="Q3172" s="150"/>
      <c r="R3172" s="150"/>
      <c r="S3172" s="150"/>
      <c r="T3172" s="150"/>
      <c r="U3172" s="150"/>
      <c r="V3172" s="150"/>
      <c r="W3172" s="150"/>
      <c r="X3172" s="150"/>
      <c r="Y3172" s="150"/>
      <c r="Z3172" s="150"/>
      <c r="AA3172" s="150"/>
    </row>
    <row r="3173" spans="1:27" ht="12.75">
      <c r="A3173" s="150"/>
      <c r="B3173" s="150"/>
      <c r="C3173" s="151"/>
      <c r="D3173" s="150"/>
      <c r="E3173" s="150"/>
      <c r="F3173" s="150"/>
      <c r="G3173" s="150"/>
      <c r="H3173" s="150"/>
      <c r="I3173" s="150"/>
      <c r="J3173" s="150"/>
      <c r="K3173" s="150"/>
      <c r="L3173" s="150"/>
      <c r="M3173" s="152"/>
      <c r="N3173" s="150"/>
      <c r="O3173" s="150"/>
      <c r="P3173" s="150"/>
      <c r="Q3173" s="150"/>
      <c r="R3173" s="150"/>
      <c r="S3173" s="150"/>
      <c r="T3173" s="150"/>
      <c r="U3173" s="150"/>
      <c r="V3173" s="150"/>
      <c r="W3173" s="150"/>
      <c r="X3173" s="150"/>
      <c r="Y3173" s="150"/>
      <c r="Z3173" s="150"/>
      <c r="AA3173" s="150"/>
    </row>
    <row r="3174" spans="1:27" ht="12.75">
      <c r="A3174" s="150"/>
      <c r="B3174" s="150"/>
      <c r="C3174" s="151"/>
      <c r="D3174" s="150"/>
      <c r="E3174" s="150"/>
      <c r="F3174" s="150"/>
      <c r="G3174" s="150"/>
      <c r="H3174" s="150"/>
      <c r="I3174" s="150"/>
      <c r="J3174" s="150"/>
      <c r="K3174" s="150"/>
      <c r="L3174" s="150"/>
      <c r="M3174" s="152"/>
      <c r="N3174" s="150"/>
      <c r="O3174" s="150"/>
      <c r="P3174" s="150"/>
      <c r="Q3174" s="150"/>
      <c r="R3174" s="150"/>
      <c r="S3174" s="150"/>
      <c r="T3174" s="150"/>
      <c r="U3174" s="150"/>
      <c r="V3174" s="150"/>
      <c r="W3174" s="150"/>
      <c r="X3174" s="150"/>
      <c r="Y3174" s="150"/>
      <c r="Z3174" s="150"/>
      <c r="AA3174" s="150"/>
    </row>
    <row r="3175" spans="1:27" ht="12.75">
      <c r="A3175" s="150"/>
      <c r="B3175" s="150"/>
      <c r="C3175" s="151"/>
      <c r="D3175" s="150"/>
      <c r="E3175" s="150"/>
      <c r="F3175" s="150"/>
      <c r="G3175" s="150"/>
      <c r="H3175" s="150"/>
      <c r="I3175" s="150"/>
      <c r="J3175" s="150"/>
      <c r="K3175" s="150"/>
      <c r="L3175" s="150"/>
      <c r="M3175" s="152"/>
      <c r="N3175" s="150"/>
      <c r="O3175" s="150"/>
      <c r="P3175" s="150"/>
      <c r="Q3175" s="150"/>
      <c r="R3175" s="150"/>
      <c r="S3175" s="150"/>
      <c r="T3175" s="150"/>
      <c r="U3175" s="150"/>
      <c r="V3175" s="150"/>
      <c r="W3175" s="150"/>
      <c r="X3175" s="150"/>
      <c r="Y3175" s="150"/>
      <c r="Z3175" s="150"/>
      <c r="AA3175" s="150"/>
    </row>
    <row r="3176" spans="1:27" ht="12.75">
      <c r="A3176" s="150"/>
      <c r="B3176" s="150"/>
      <c r="C3176" s="151"/>
      <c r="D3176" s="150"/>
      <c r="E3176" s="150"/>
      <c r="F3176" s="150"/>
      <c r="G3176" s="150"/>
      <c r="H3176" s="150"/>
      <c r="I3176" s="150"/>
      <c r="J3176" s="150"/>
      <c r="K3176" s="150"/>
      <c r="L3176" s="150"/>
      <c r="M3176" s="152"/>
      <c r="N3176" s="150"/>
      <c r="O3176" s="150"/>
      <c r="P3176" s="150"/>
      <c r="Q3176" s="150"/>
      <c r="R3176" s="150"/>
      <c r="S3176" s="150"/>
      <c r="T3176" s="150"/>
      <c r="U3176" s="150"/>
      <c r="V3176" s="150"/>
      <c r="W3176" s="150"/>
      <c r="X3176" s="150"/>
      <c r="Y3176" s="150"/>
      <c r="Z3176" s="150"/>
      <c r="AA3176" s="150"/>
    </row>
    <row r="3177" spans="1:27" ht="12.75">
      <c r="A3177" s="150"/>
      <c r="B3177" s="150"/>
      <c r="C3177" s="151"/>
      <c r="D3177" s="150"/>
      <c r="E3177" s="150"/>
      <c r="F3177" s="150"/>
      <c r="G3177" s="150"/>
      <c r="H3177" s="150"/>
      <c r="I3177" s="150"/>
      <c r="J3177" s="150"/>
      <c r="K3177" s="150"/>
      <c r="L3177" s="150"/>
      <c r="M3177" s="152"/>
      <c r="N3177" s="150"/>
      <c r="O3177" s="150"/>
      <c r="P3177" s="150"/>
      <c r="Q3177" s="150"/>
      <c r="R3177" s="150"/>
      <c r="S3177" s="150"/>
      <c r="T3177" s="150"/>
      <c r="U3177" s="150"/>
      <c r="V3177" s="150"/>
      <c r="W3177" s="150"/>
      <c r="X3177" s="150"/>
      <c r="Y3177" s="150"/>
      <c r="Z3177" s="150"/>
      <c r="AA3177" s="150"/>
    </row>
    <row r="3178" spans="1:27" ht="12.75">
      <c r="A3178" s="150"/>
      <c r="B3178" s="150"/>
      <c r="C3178" s="151"/>
      <c r="D3178" s="150"/>
      <c r="E3178" s="150"/>
      <c r="F3178" s="150"/>
      <c r="G3178" s="150"/>
      <c r="H3178" s="150"/>
      <c r="I3178" s="150"/>
      <c r="J3178" s="150"/>
      <c r="K3178" s="150"/>
      <c r="L3178" s="150"/>
      <c r="M3178" s="152"/>
      <c r="N3178" s="150"/>
      <c r="O3178" s="150"/>
      <c r="P3178" s="150"/>
      <c r="Q3178" s="150"/>
      <c r="R3178" s="150"/>
      <c r="S3178" s="150"/>
      <c r="T3178" s="150"/>
      <c r="U3178" s="150"/>
      <c r="V3178" s="150"/>
      <c r="W3178" s="150"/>
      <c r="X3178" s="150"/>
      <c r="Y3178" s="150"/>
      <c r="Z3178" s="150"/>
      <c r="AA3178" s="150"/>
    </row>
    <row r="3179" spans="1:27" ht="12.75">
      <c r="A3179" s="150"/>
      <c r="B3179" s="150"/>
      <c r="C3179" s="151"/>
      <c r="D3179" s="150"/>
      <c r="E3179" s="150"/>
      <c r="F3179" s="150"/>
      <c r="G3179" s="150"/>
      <c r="H3179" s="150"/>
      <c r="I3179" s="150"/>
      <c r="J3179" s="150"/>
      <c r="K3179" s="150"/>
      <c r="L3179" s="150"/>
      <c r="M3179" s="152"/>
      <c r="N3179" s="150"/>
      <c r="O3179" s="150"/>
      <c r="P3179" s="150"/>
      <c r="Q3179" s="150"/>
      <c r="R3179" s="150"/>
      <c r="S3179" s="150"/>
      <c r="T3179" s="150"/>
      <c r="U3179" s="150"/>
      <c r="V3179" s="150"/>
      <c r="W3179" s="150"/>
      <c r="X3179" s="150"/>
      <c r="Y3179" s="150"/>
      <c r="Z3179" s="150"/>
      <c r="AA3179" s="150"/>
    </row>
    <row r="3180" spans="1:27" ht="12.75">
      <c r="A3180" s="150"/>
      <c r="B3180" s="150"/>
      <c r="C3180" s="151"/>
      <c r="D3180" s="150"/>
      <c r="E3180" s="150"/>
      <c r="F3180" s="150"/>
      <c r="G3180" s="150"/>
      <c r="H3180" s="150"/>
      <c r="I3180" s="150"/>
      <c r="J3180" s="150"/>
      <c r="K3180" s="150"/>
      <c r="L3180" s="150"/>
      <c r="M3180" s="152"/>
      <c r="N3180" s="150"/>
      <c r="O3180" s="150"/>
      <c r="P3180" s="150"/>
      <c r="Q3180" s="150"/>
      <c r="R3180" s="150"/>
      <c r="S3180" s="150"/>
      <c r="T3180" s="150"/>
      <c r="U3180" s="150"/>
      <c r="V3180" s="150"/>
      <c r="W3180" s="150"/>
      <c r="X3180" s="150"/>
      <c r="Y3180" s="150"/>
      <c r="Z3180" s="150"/>
      <c r="AA3180" s="150"/>
    </row>
    <row r="3181" spans="1:27" ht="12.75">
      <c r="A3181" s="150"/>
      <c r="B3181" s="150"/>
      <c r="C3181" s="151"/>
      <c r="D3181" s="150"/>
      <c r="E3181" s="150"/>
      <c r="F3181" s="150"/>
      <c r="G3181" s="150"/>
      <c r="H3181" s="150"/>
      <c r="I3181" s="150"/>
      <c r="J3181" s="150"/>
      <c r="K3181" s="150"/>
      <c r="L3181" s="150"/>
      <c r="M3181" s="152"/>
      <c r="N3181" s="150"/>
      <c r="O3181" s="150"/>
      <c r="P3181" s="150"/>
      <c r="Q3181" s="150"/>
      <c r="R3181" s="150"/>
      <c r="S3181" s="150"/>
      <c r="T3181" s="150"/>
      <c r="U3181" s="150"/>
      <c r="V3181" s="150"/>
      <c r="W3181" s="150"/>
      <c r="X3181" s="150"/>
      <c r="Y3181" s="150"/>
      <c r="Z3181" s="150"/>
      <c r="AA3181" s="150"/>
    </row>
    <row r="3182" spans="1:27" ht="12.75">
      <c r="A3182" s="150"/>
      <c r="B3182" s="150"/>
      <c r="C3182" s="151"/>
      <c r="D3182" s="150"/>
      <c r="E3182" s="150"/>
      <c r="F3182" s="150"/>
      <c r="G3182" s="150"/>
      <c r="H3182" s="150"/>
      <c r="I3182" s="150"/>
      <c r="J3182" s="150"/>
      <c r="K3182" s="150"/>
      <c r="L3182" s="150"/>
      <c r="M3182" s="152"/>
      <c r="N3182" s="150"/>
      <c r="O3182" s="150"/>
      <c r="P3182" s="150"/>
      <c r="Q3182" s="150"/>
      <c r="R3182" s="150"/>
      <c r="S3182" s="150"/>
      <c r="T3182" s="150"/>
      <c r="U3182" s="150"/>
      <c r="V3182" s="150"/>
      <c r="W3182" s="150"/>
      <c r="X3182" s="150"/>
      <c r="Y3182" s="150"/>
      <c r="Z3182" s="150"/>
      <c r="AA3182" s="150"/>
    </row>
    <row r="3183" spans="1:27" ht="12.75">
      <c r="A3183" s="150"/>
      <c r="B3183" s="150"/>
      <c r="C3183" s="151"/>
      <c r="D3183" s="150"/>
      <c r="E3183" s="150"/>
      <c r="F3183" s="150"/>
      <c r="G3183" s="150"/>
      <c r="H3183" s="150"/>
      <c r="I3183" s="150"/>
      <c r="J3183" s="150"/>
      <c r="K3183" s="150"/>
      <c r="L3183" s="150"/>
      <c r="M3183" s="152"/>
      <c r="N3183" s="150"/>
      <c r="O3183" s="150"/>
      <c r="P3183" s="150"/>
      <c r="Q3183" s="150"/>
      <c r="R3183" s="150"/>
      <c r="S3183" s="150"/>
      <c r="T3183" s="150"/>
      <c r="U3183" s="150"/>
      <c r="V3183" s="150"/>
      <c r="W3183" s="150"/>
      <c r="X3183" s="150"/>
      <c r="Y3183" s="150"/>
      <c r="Z3183" s="150"/>
      <c r="AA3183" s="150"/>
    </row>
    <row r="3184" spans="1:27" ht="12.75">
      <c r="A3184" s="150"/>
      <c r="B3184" s="150"/>
      <c r="C3184" s="151"/>
      <c r="D3184" s="150"/>
      <c r="E3184" s="150"/>
      <c r="F3184" s="150"/>
      <c r="G3184" s="150"/>
      <c r="H3184" s="150"/>
      <c r="I3184" s="150"/>
      <c r="J3184" s="150"/>
      <c r="K3184" s="150"/>
      <c r="L3184" s="150"/>
      <c r="M3184" s="152"/>
      <c r="N3184" s="150"/>
      <c r="O3184" s="150"/>
      <c r="P3184" s="150"/>
      <c r="Q3184" s="150"/>
      <c r="R3184" s="150"/>
      <c r="S3184" s="150"/>
      <c r="T3184" s="150"/>
      <c r="U3184" s="150"/>
      <c r="V3184" s="150"/>
      <c r="W3184" s="150"/>
      <c r="X3184" s="150"/>
      <c r="Y3184" s="150"/>
      <c r="Z3184" s="150"/>
      <c r="AA3184" s="150"/>
    </row>
    <row r="3185" spans="1:27" ht="12.75">
      <c r="A3185" s="150"/>
      <c r="B3185" s="150"/>
      <c r="C3185" s="151"/>
      <c r="D3185" s="150"/>
      <c r="E3185" s="150"/>
      <c r="F3185" s="150"/>
      <c r="G3185" s="150"/>
      <c r="H3185" s="150"/>
      <c r="I3185" s="150"/>
      <c r="J3185" s="150"/>
      <c r="K3185" s="150"/>
      <c r="L3185" s="150"/>
      <c r="M3185" s="152"/>
      <c r="N3185" s="150"/>
      <c r="O3185" s="150"/>
      <c r="P3185" s="150"/>
      <c r="Q3185" s="150"/>
      <c r="R3185" s="150"/>
      <c r="S3185" s="150"/>
      <c r="T3185" s="150"/>
      <c r="U3185" s="150"/>
      <c r="V3185" s="150"/>
      <c r="W3185" s="150"/>
      <c r="X3185" s="150"/>
      <c r="Y3185" s="150"/>
      <c r="Z3185" s="150"/>
      <c r="AA3185" s="150"/>
    </row>
    <row r="3186" spans="1:27" ht="12.75">
      <c r="A3186" s="150"/>
      <c r="B3186" s="150"/>
      <c r="C3186" s="151"/>
      <c r="D3186" s="150"/>
      <c r="E3186" s="150"/>
      <c r="F3186" s="150"/>
      <c r="G3186" s="150"/>
      <c r="H3186" s="150"/>
      <c r="I3186" s="150"/>
      <c r="J3186" s="150"/>
      <c r="K3186" s="150"/>
      <c r="L3186" s="150"/>
      <c r="M3186" s="152"/>
      <c r="N3186" s="150"/>
      <c r="O3186" s="150"/>
      <c r="P3186" s="150"/>
      <c r="Q3186" s="150"/>
      <c r="R3186" s="150"/>
      <c r="S3186" s="150"/>
      <c r="T3186" s="150"/>
      <c r="U3186" s="150"/>
      <c r="V3186" s="150"/>
      <c r="W3186" s="150"/>
      <c r="X3186" s="150"/>
      <c r="Y3186" s="150"/>
      <c r="Z3186" s="150"/>
      <c r="AA3186" s="150"/>
    </row>
    <row r="3187" spans="1:27" ht="12.75">
      <c r="A3187" s="150"/>
      <c r="B3187" s="150"/>
      <c r="C3187" s="151"/>
      <c r="D3187" s="150"/>
      <c r="E3187" s="150"/>
      <c r="F3187" s="150"/>
      <c r="G3187" s="150"/>
      <c r="H3187" s="150"/>
      <c r="I3187" s="150"/>
      <c r="J3187" s="150"/>
      <c r="K3187" s="150"/>
      <c r="L3187" s="150"/>
      <c r="M3187" s="152"/>
      <c r="N3187" s="150"/>
      <c r="O3187" s="150"/>
      <c r="P3187" s="150"/>
      <c r="Q3187" s="150"/>
      <c r="R3187" s="150"/>
      <c r="S3187" s="150"/>
      <c r="T3187" s="150"/>
      <c r="U3187" s="150"/>
      <c r="V3187" s="150"/>
      <c r="W3187" s="150"/>
      <c r="X3187" s="150"/>
      <c r="Y3187" s="150"/>
      <c r="Z3187" s="150"/>
      <c r="AA3187" s="150"/>
    </row>
    <row r="3188" spans="1:27" ht="12.75">
      <c r="A3188" s="150"/>
      <c r="B3188" s="150"/>
      <c r="C3188" s="151"/>
      <c r="D3188" s="150"/>
      <c r="E3188" s="150"/>
      <c r="F3188" s="150"/>
      <c r="G3188" s="150"/>
      <c r="H3188" s="150"/>
      <c r="I3188" s="150"/>
      <c r="J3188" s="150"/>
      <c r="K3188" s="150"/>
      <c r="L3188" s="150"/>
      <c r="M3188" s="152"/>
      <c r="N3188" s="150"/>
      <c r="O3188" s="150"/>
      <c r="P3188" s="150"/>
      <c r="Q3188" s="150"/>
      <c r="R3188" s="150"/>
      <c r="S3188" s="150"/>
      <c r="T3188" s="150"/>
      <c r="U3188" s="150"/>
      <c r="V3188" s="150"/>
      <c r="W3188" s="150"/>
      <c r="X3188" s="150"/>
      <c r="Y3188" s="150"/>
      <c r="Z3188" s="150"/>
      <c r="AA3188" s="150"/>
    </row>
    <row r="3189" spans="1:27" ht="12.75">
      <c r="A3189" s="150"/>
      <c r="B3189" s="150"/>
      <c r="C3189" s="151"/>
      <c r="D3189" s="150"/>
      <c r="E3189" s="150"/>
      <c r="F3189" s="150"/>
      <c r="G3189" s="150"/>
      <c r="H3189" s="150"/>
      <c r="I3189" s="150"/>
      <c r="J3189" s="150"/>
      <c r="K3189" s="150"/>
      <c r="L3189" s="150"/>
      <c r="M3189" s="152"/>
      <c r="N3189" s="150"/>
      <c r="O3189" s="150"/>
      <c r="P3189" s="150"/>
      <c r="Q3189" s="150"/>
      <c r="R3189" s="150"/>
      <c r="S3189" s="150"/>
      <c r="T3189" s="150"/>
      <c r="U3189" s="150"/>
      <c r="V3189" s="150"/>
      <c r="W3189" s="150"/>
      <c r="X3189" s="150"/>
      <c r="Y3189" s="150"/>
      <c r="Z3189" s="150"/>
      <c r="AA3189" s="150"/>
    </row>
    <row r="3190" spans="1:27" ht="12.75">
      <c r="A3190" s="150"/>
      <c r="B3190" s="150"/>
      <c r="C3190" s="151"/>
      <c r="D3190" s="150"/>
      <c r="E3190" s="150"/>
      <c r="F3190" s="150"/>
      <c r="G3190" s="150"/>
      <c r="H3190" s="150"/>
      <c r="I3190" s="150"/>
      <c r="J3190" s="150"/>
      <c r="K3190" s="150"/>
      <c r="L3190" s="150"/>
      <c r="M3190" s="152"/>
      <c r="N3190" s="150"/>
      <c r="O3190" s="150"/>
      <c r="P3190" s="150"/>
      <c r="Q3190" s="150"/>
      <c r="R3190" s="150"/>
      <c r="S3190" s="150"/>
      <c r="T3190" s="150"/>
      <c r="U3190" s="150"/>
      <c r="V3190" s="150"/>
      <c r="W3190" s="150"/>
      <c r="X3190" s="150"/>
      <c r="Y3190" s="150"/>
      <c r="Z3190" s="150"/>
      <c r="AA3190" s="150"/>
    </row>
    <row r="3191" spans="1:27" ht="12.75">
      <c r="A3191" s="150"/>
      <c r="B3191" s="150"/>
      <c r="C3191" s="151"/>
      <c r="D3191" s="150"/>
      <c r="E3191" s="150"/>
      <c r="F3191" s="150"/>
      <c r="G3191" s="150"/>
      <c r="H3191" s="150"/>
      <c r="I3191" s="150"/>
      <c r="J3191" s="150"/>
      <c r="K3191" s="150"/>
      <c r="L3191" s="150"/>
      <c r="M3191" s="152"/>
      <c r="N3191" s="150"/>
      <c r="O3191" s="150"/>
      <c r="P3191" s="150"/>
      <c r="Q3191" s="150"/>
      <c r="R3191" s="150"/>
      <c r="S3191" s="150"/>
      <c r="T3191" s="150"/>
      <c r="U3191" s="150"/>
      <c r="V3191" s="150"/>
      <c r="W3191" s="150"/>
      <c r="X3191" s="150"/>
      <c r="Y3191" s="150"/>
      <c r="Z3191" s="150"/>
      <c r="AA3191" s="150"/>
    </row>
    <row r="3192" spans="1:27" ht="12.75">
      <c r="A3192" s="150"/>
      <c r="B3192" s="150"/>
      <c r="C3192" s="151"/>
      <c r="D3192" s="150"/>
      <c r="E3192" s="150"/>
      <c r="F3192" s="150"/>
      <c r="G3192" s="150"/>
      <c r="H3192" s="150"/>
      <c r="I3192" s="150"/>
      <c r="J3192" s="150"/>
      <c r="K3192" s="150"/>
      <c r="L3192" s="150"/>
      <c r="M3192" s="152"/>
      <c r="N3192" s="150"/>
      <c r="O3192" s="150"/>
      <c r="P3192" s="150"/>
      <c r="Q3192" s="150"/>
      <c r="R3192" s="150"/>
      <c r="S3192" s="150"/>
      <c r="T3192" s="150"/>
      <c r="U3192" s="150"/>
      <c r="V3192" s="150"/>
      <c r="W3192" s="150"/>
      <c r="X3192" s="150"/>
      <c r="Y3192" s="150"/>
      <c r="Z3192" s="150"/>
      <c r="AA3192" s="150"/>
    </row>
    <row r="3193" spans="1:27" ht="12.75">
      <c r="A3193" s="150"/>
      <c r="B3193" s="150"/>
      <c r="C3193" s="151"/>
      <c r="D3193" s="150"/>
      <c r="E3193" s="150"/>
      <c r="F3193" s="150"/>
      <c r="G3193" s="150"/>
      <c r="H3193" s="150"/>
      <c r="I3193" s="150"/>
      <c r="J3193" s="150"/>
      <c r="K3193" s="150"/>
      <c r="L3193" s="150"/>
      <c r="M3193" s="152"/>
      <c r="N3193" s="150"/>
      <c r="O3193" s="150"/>
      <c r="P3193" s="150"/>
      <c r="Q3193" s="150"/>
      <c r="R3193" s="150"/>
      <c r="S3193" s="150"/>
      <c r="T3193" s="150"/>
      <c r="U3193" s="150"/>
      <c r="V3193" s="150"/>
      <c r="W3193" s="150"/>
      <c r="X3193" s="150"/>
      <c r="Y3193" s="150"/>
      <c r="Z3193" s="150"/>
      <c r="AA3193" s="150"/>
    </row>
    <row r="3194" spans="1:27" ht="12.75">
      <c r="A3194" s="150"/>
      <c r="B3194" s="150"/>
      <c r="C3194" s="151"/>
      <c r="D3194" s="150"/>
      <c r="E3194" s="150"/>
      <c r="F3194" s="150"/>
      <c r="G3194" s="150"/>
      <c r="H3194" s="150"/>
      <c r="I3194" s="150"/>
      <c r="J3194" s="150"/>
      <c r="K3194" s="150"/>
      <c r="L3194" s="150"/>
      <c r="M3194" s="152"/>
      <c r="N3194" s="150"/>
      <c r="O3194" s="150"/>
      <c r="P3194" s="150"/>
      <c r="Q3194" s="150"/>
      <c r="R3194" s="150"/>
      <c r="S3194" s="150"/>
      <c r="T3194" s="150"/>
      <c r="U3194" s="150"/>
      <c r="V3194" s="150"/>
      <c r="W3194" s="150"/>
      <c r="X3194" s="150"/>
      <c r="Y3194" s="150"/>
      <c r="Z3194" s="150"/>
      <c r="AA3194" s="150"/>
    </row>
    <row r="3195" spans="1:27" ht="12.75">
      <c r="A3195" s="150"/>
      <c r="B3195" s="150"/>
      <c r="C3195" s="151"/>
      <c r="D3195" s="150"/>
      <c r="E3195" s="150"/>
      <c r="F3195" s="150"/>
      <c r="G3195" s="150"/>
      <c r="H3195" s="150"/>
      <c r="I3195" s="150"/>
      <c r="J3195" s="150"/>
      <c r="K3195" s="150"/>
      <c r="L3195" s="150"/>
      <c r="M3195" s="152"/>
      <c r="N3195" s="150"/>
      <c r="O3195" s="150"/>
      <c r="P3195" s="150"/>
      <c r="Q3195" s="150"/>
      <c r="R3195" s="150"/>
      <c r="S3195" s="150"/>
      <c r="T3195" s="150"/>
      <c r="U3195" s="150"/>
      <c r="V3195" s="150"/>
      <c r="W3195" s="150"/>
      <c r="X3195" s="150"/>
      <c r="Y3195" s="150"/>
      <c r="Z3195" s="150"/>
      <c r="AA3195" s="150"/>
    </row>
    <row r="3196" spans="1:27" ht="12.75">
      <c r="A3196" s="150"/>
      <c r="B3196" s="150"/>
      <c r="C3196" s="151"/>
      <c r="D3196" s="150"/>
      <c r="E3196" s="150"/>
      <c r="F3196" s="150"/>
      <c r="G3196" s="150"/>
      <c r="H3196" s="150"/>
      <c r="I3196" s="150"/>
      <c r="J3196" s="150"/>
      <c r="K3196" s="150"/>
      <c r="L3196" s="150"/>
      <c r="M3196" s="152"/>
      <c r="N3196" s="150"/>
      <c r="O3196" s="150"/>
      <c r="P3196" s="150"/>
      <c r="Q3196" s="150"/>
      <c r="R3196" s="150"/>
      <c r="S3196" s="150"/>
      <c r="T3196" s="150"/>
      <c r="U3196" s="150"/>
      <c r="V3196" s="150"/>
      <c r="W3196" s="150"/>
      <c r="X3196" s="150"/>
      <c r="Y3196" s="150"/>
      <c r="Z3196" s="150"/>
      <c r="AA3196" s="150"/>
    </row>
    <row r="3197" spans="1:27" ht="12.75">
      <c r="A3197" s="150"/>
      <c r="B3197" s="150"/>
      <c r="C3197" s="151"/>
      <c r="D3197" s="150"/>
      <c r="E3197" s="150"/>
      <c r="F3197" s="150"/>
      <c r="G3197" s="150"/>
      <c r="H3197" s="150"/>
      <c r="I3197" s="150"/>
      <c r="J3197" s="150"/>
      <c r="K3197" s="150"/>
      <c r="L3197" s="150"/>
      <c r="M3197" s="152"/>
      <c r="N3197" s="150"/>
      <c r="O3197" s="150"/>
      <c r="P3197" s="150"/>
      <c r="Q3197" s="150"/>
      <c r="R3197" s="150"/>
      <c r="S3197" s="150"/>
      <c r="T3197" s="150"/>
      <c r="U3197" s="150"/>
      <c r="V3197" s="150"/>
      <c r="W3197" s="150"/>
      <c r="X3197" s="150"/>
      <c r="Y3197" s="150"/>
      <c r="Z3197" s="150"/>
      <c r="AA3197" s="150"/>
    </row>
    <row r="3198" spans="1:27" ht="12.75">
      <c r="A3198" s="150"/>
      <c r="B3198" s="150"/>
      <c r="C3198" s="151"/>
      <c r="D3198" s="150"/>
      <c r="E3198" s="150"/>
      <c r="F3198" s="150"/>
      <c r="G3198" s="150"/>
      <c r="H3198" s="150"/>
      <c r="I3198" s="150"/>
      <c r="J3198" s="150"/>
      <c r="K3198" s="150"/>
      <c r="L3198" s="150"/>
      <c r="M3198" s="152"/>
      <c r="N3198" s="150"/>
      <c r="O3198" s="150"/>
      <c r="P3198" s="150"/>
      <c r="Q3198" s="150"/>
      <c r="R3198" s="150"/>
      <c r="S3198" s="150"/>
      <c r="T3198" s="150"/>
      <c r="U3198" s="150"/>
      <c r="V3198" s="150"/>
      <c r="W3198" s="150"/>
      <c r="X3198" s="150"/>
      <c r="Y3198" s="150"/>
      <c r="Z3198" s="150"/>
      <c r="AA3198" s="150"/>
    </row>
    <row r="3199" spans="1:27" ht="12.75">
      <c r="A3199" s="150"/>
      <c r="B3199" s="150"/>
      <c r="C3199" s="151"/>
      <c r="D3199" s="150"/>
      <c r="E3199" s="150"/>
      <c r="F3199" s="150"/>
      <c r="G3199" s="150"/>
      <c r="H3199" s="150"/>
      <c r="I3199" s="150"/>
      <c r="J3199" s="150"/>
      <c r="K3199" s="150"/>
      <c r="L3199" s="150"/>
      <c r="M3199" s="152"/>
      <c r="N3199" s="150"/>
      <c r="O3199" s="150"/>
      <c r="P3199" s="150"/>
      <c r="Q3199" s="150"/>
      <c r="R3199" s="150"/>
      <c r="S3199" s="150"/>
      <c r="T3199" s="150"/>
      <c r="U3199" s="150"/>
      <c r="V3199" s="150"/>
      <c r="W3199" s="150"/>
      <c r="X3199" s="150"/>
      <c r="Y3199" s="150"/>
      <c r="Z3199" s="150"/>
      <c r="AA3199" s="150"/>
    </row>
    <row r="3200" spans="1:27" ht="12.75">
      <c r="A3200" s="150"/>
      <c r="B3200" s="150"/>
      <c r="C3200" s="151"/>
      <c r="D3200" s="150"/>
      <c r="E3200" s="150"/>
      <c r="F3200" s="150"/>
      <c r="G3200" s="150"/>
      <c r="H3200" s="150"/>
      <c r="I3200" s="150"/>
      <c r="J3200" s="150"/>
      <c r="K3200" s="150"/>
      <c r="L3200" s="150"/>
      <c r="M3200" s="152"/>
      <c r="N3200" s="150"/>
      <c r="O3200" s="150"/>
      <c r="P3200" s="150"/>
      <c r="Q3200" s="150"/>
      <c r="R3200" s="150"/>
      <c r="S3200" s="150"/>
      <c r="T3200" s="150"/>
      <c r="U3200" s="150"/>
      <c r="V3200" s="150"/>
      <c r="W3200" s="150"/>
      <c r="X3200" s="150"/>
      <c r="Y3200" s="150"/>
      <c r="Z3200" s="150"/>
      <c r="AA3200" s="150"/>
    </row>
    <row r="3201" spans="1:27" ht="12.75">
      <c r="A3201" s="150"/>
      <c r="B3201" s="150"/>
      <c r="C3201" s="151"/>
      <c r="D3201" s="150"/>
      <c r="E3201" s="150"/>
      <c r="F3201" s="150"/>
      <c r="G3201" s="150"/>
      <c r="H3201" s="150"/>
      <c r="I3201" s="150"/>
      <c r="J3201" s="150"/>
      <c r="K3201" s="150"/>
      <c r="L3201" s="150"/>
      <c r="M3201" s="152"/>
      <c r="N3201" s="150"/>
      <c r="O3201" s="150"/>
      <c r="P3201" s="150"/>
      <c r="Q3201" s="150"/>
      <c r="R3201" s="150"/>
      <c r="S3201" s="150"/>
      <c r="T3201" s="150"/>
      <c r="U3201" s="150"/>
      <c r="V3201" s="150"/>
      <c r="W3201" s="150"/>
      <c r="X3201" s="150"/>
      <c r="Y3201" s="150"/>
      <c r="Z3201" s="150"/>
      <c r="AA3201" s="150"/>
    </row>
    <row r="3202" spans="1:27" ht="12.75">
      <c r="A3202" s="150"/>
      <c r="B3202" s="150"/>
      <c r="C3202" s="151"/>
      <c r="D3202" s="150"/>
      <c r="E3202" s="150"/>
      <c r="F3202" s="150"/>
      <c r="G3202" s="150"/>
      <c r="H3202" s="150"/>
      <c r="I3202" s="150"/>
      <c r="J3202" s="150"/>
      <c r="K3202" s="150"/>
      <c r="L3202" s="150"/>
      <c r="M3202" s="152"/>
      <c r="N3202" s="150"/>
      <c r="O3202" s="150"/>
      <c r="P3202" s="150"/>
      <c r="Q3202" s="150"/>
      <c r="R3202" s="150"/>
      <c r="S3202" s="150"/>
      <c r="T3202" s="150"/>
      <c r="U3202" s="150"/>
      <c r="V3202" s="150"/>
      <c r="W3202" s="150"/>
      <c r="X3202" s="150"/>
      <c r="Y3202" s="150"/>
      <c r="Z3202" s="150"/>
      <c r="AA3202" s="150"/>
    </row>
    <row r="3203" spans="1:27" ht="12.75">
      <c r="A3203" s="150"/>
      <c r="B3203" s="150"/>
      <c r="C3203" s="151"/>
      <c r="D3203" s="150"/>
      <c r="E3203" s="150"/>
      <c r="F3203" s="150"/>
      <c r="G3203" s="150"/>
      <c r="H3203" s="150"/>
      <c r="I3203" s="150"/>
      <c r="J3203" s="150"/>
      <c r="K3203" s="150"/>
      <c r="L3203" s="150"/>
      <c r="M3203" s="152"/>
      <c r="N3203" s="150"/>
      <c r="O3203" s="150"/>
      <c r="P3203" s="150"/>
      <c r="Q3203" s="150"/>
      <c r="R3203" s="150"/>
      <c r="S3203" s="150"/>
      <c r="T3203" s="150"/>
      <c r="U3203" s="150"/>
      <c r="V3203" s="150"/>
      <c r="W3203" s="150"/>
      <c r="X3203" s="150"/>
      <c r="Y3203" s="150"/>
      <c r="Z3203" s="150"/>
      <c r="AA3203" s="150"/>
    </row>
    <row r="3204" spans="1:27" ht="12.75">
      <c r="A3204" s="150"/>
      <c r="B3204" s="150"/>
      <c r="C3204" s="151"/>
      <c r="D3204" s="150"/>
      <c r="E3204" s="150"/>
      <c r="F3204" s="150"/>
      <c r="G3204" s="150"/>
      <c r="H3204" s="150"/>
      <c r="I3204" s="150"/>
      <c r="J3204" s="150"/>
      <c r="K3204" s="150"/>
      <c r="L3204" s="150"/>
      <c r="M3204" s="152"/>
      <c r="N3204" s="150"/>
      <c r="O3204" s="150"/>
      <c r="P3204" s="150"/>
      <c r="Q3204" s="150"/>
      <c r="R3204" s="150"/>
      <c r="S3204" s="150"/>
      <c r="T3204" s="150"/>
      <c r="U3204" s="150"/>
      <c r="V3204" s="150"/>
      <c r="W3204" s="150"/>
      <c r="X3204" s="150"/>
      <c r="Y3204" s="150"/>
      <c r="Z3204" s="150"/>
      <c r="AA3204" s="150"/>
    </row>
    <row r="3205" spans="1:27" ht="12.75">
      <c r="A3205" s="150"/>
      <c r="B3205" s="150"/>
      <c r="C3205" s="151"/>
      <c r="D3205" s="150"/>
      <c r="E3205" s="150"/>
      <c r="F3205" s="150"/>
      <c r="G3205" s="150"/>
      <c r="H3205" s="150"/>
      <c r="I3205" s="150"/>
      <c r="J3205" s="150"/>
      <c r="K3205" s="150"/>
      <c r="L3205" s="150"/>
      <c r="M3205" s="152"/>
      <c r="N3205" s="150"/>
      <c r="O3205" s="150"/>
      <c r="P3205" s="150"/>
      <c r="Q3205" s="150"/>
      <c r="R3205" s="150"/>
      <c r="S3205" s="150"/>
      <c r="T3205" s="150"/>
      <c r="U3205" s="150"/>
      <c r="V3205" s="150"/>
      <c r="W3205" s="150"/>
      <c r="X3205" s="150"/>
      <c r="Y3205" s="150"/>
      <c r="Z3205" s="150"/>
      <c r="AA3205" s="150"/>
    </row>
    <row r="3206" spans="1:27" ht="12.75">
      <c r="A3206" s="150"/>
      <c r="B3206" s="150"/>
      <c r="C3206" s="151"/>
      <c r="D3206" s="150"/>
      <c r="E3206" s="150"/>
      <c r="F3206" s="150"/>
      <c r="G3206" s="150"/>
      <c r="H3206" s="150"/>
      <c r="I3206" s="150"/>
      <c r="J3206" s="150"/>
      <c r="K3206" s="150"/>
      <c r="L3206" s="150"/>
      <c r="M3206" s="152"/>
      <c r="N3206" s="150"/>
      <c r="O3206" s="150"/>
      <c r="P3206" s="150"/>
      <c r="Q3206" s="150"/>
      <c r="R3206" s="150"/>
      <c r="S3206" s="150"/>
      <c r="T3206" s="150"/>
      <c r="U3206" s="150"/>
      <c r="V3206" s="150"/>
      <c r="W3206" s="150"/>
      <c r="X3206" s="150"/>
      <c r="Y3206" s="150"/>
      <c r="Z3206" s="150"/>
      <c r="AA3206" s="150"/>
    </row>
    <row r="3207" spans="1:27" ht="12.75">
      <c r="A3207" s="150"/>
      <c r="B3207" s="150"/>
      <c r="C3207" s="151"/>
      <c r="D3207" s="150"/>
      <c r="E3207" s="150"/>
      <c r="F3207" s="150"/>
      <c r="G3207" s="150"/>
      <c r="H3207" s="150"/>
      <c r="I3207" s="150"/>
      <c r="J3207" s="150"/>
      <c r="K3207" s="150"/>
      <c r="L3207" s="150"/>
      <c r="M3207" s="152"/>
      <c r="N3207" s="150"/>
      <c r="O3207" s="150"/>
      <c r="P3207" s="150"/>
      <c r="Q3207" s="150"/>
      <c r="R3207" s="150"/>
      <c r="S3207" s="150"/>
      <c r="T3207" s="150"/>
      <c r="U3207" s="150"/>
      <c r="V3207" s="150"/>
      <c r="W3207" s="150"/>
      <c r="X3207" s="150"/>
      <c r="Y3207" s="150"/>
      <c r="Z3207" s="150"/>
      <c r="AA3207" s="150"/>
    </row>
    <row r="3208" spans="1:27" ht="12.75">
      <c r="A3208" s="150"/>
      <c r="B3208" s="150"/>
      <c r="C3208" s="151"/>
      <c r="D3208" s="150"/>
      <c r="E3208" s="150"/>
      <c r="F3208" s="150"/>
      <c r="G3208" s="150"/>
      <c r="H3208" s="150"/>
      <c r="I3208" s="150"/>
      <c r="J3208" s="150"/>
      <c r="K3208" s="150"/>
      <c r="L3208" s="150"/>
      <c r="M3208" s="152"/>
      <c r="N3208" s="150"/>
      <c r="O3208" s="150"/>
      <c r="P3208" s="150"/>
      <c r="Q3208" s="150"/>
      <c r="R3208" s="150"/>
      <c r="S3208" s="150"/>
      <c r="T3208" s="150"/>
      <c r="U3208" s="150"/>
      <c r="V3208" s="150"/>
      <c r="W3208" s="150"/>
      <c r="X3208" s="150"/>
      <c r="Y3208" s="150"/>
      <c r="Z3208" s="150"/>
      <c r="AA3208" s="150"/>
    </row>
    <row r="3209" spans="1:27" ht="12.75">
      <c r="A3209" s="150"/>
      <c r="B3209" s="150"/>
      <c r="C3209" s="151"/>
      <c r="D3209" s="150"/>
      <c r="E3209" s="150"/>
      <c r="F3209" s="150"/>
      <c r="G3209" s="150"/>
      <c r="H3209" s="150"/>
      <c r="I3209" s="150"/>
      <c r="J3209" s="150"/>
      <c r="K3209" s="150"/>
      <c r="L3209" s="150"/>
      <c r="M3209" s="152"/>
      <c r="N3209" s="150"/>
      <c r="O3209" s="150"/>
      <c r="P3209" s="150"/>
      <c r="Q3209" s="150"/>
      <c r="R3209" s="150"/>
      <c r="S3209" s="150"/>
      <c r="T3209" s="150"/>
      <c r="U3209" s="150"/>
      <c r="V3209" s="150"/>
      <c r="W3209" s="150"/>
      <c r="X3209" s="150"/>
      <c r="Y3209" s="150"/>
      <c r="Z3209" s="150"/>
      <c r="AA3209" s="150"/>
    </row>
    <row r="3210" spans="1:27" ht="12.75">
      <c r="A3210" s="150"/>
      <c r="B3210" s="150"/>
      <c r="C3210" s="151"/>
      <c r="D3210" s="150"/>
      <c r="E3210" s="150"/>
      <c r="F3210" s="150"/>
      <c r="G3210" s="150"/>
      <c r="H3210" s="150"/>
      <c r="I3210" s="150"/>
      <c r="J3210" s="150"/>
      <c r="K3210" s="150"/>
      <c r="L3210" s="150"/>
      <c r="M3210" s="152"/>
      <c r="N3210" s="150"/>
      <c r="O3210" s="150"/>
      <c r="P3210" s="150"/>
      <c r="Q3210" s="150"/>
      <c r="R3210" s="150"/>
      <c r="S3210" s="150"/>
      <c r="T3210" s="150"/>
      <c r="U3210" s="150"/>
      <c r="V3210" s="150"/>
      <c r="W3210" s="150"/>
      <c r="X3210" s="150"/>
      <c r="Y3210" s="150"/>
      <c r="Z3210" s="150"/>
      <c r="AA3210" s="150"/>
    </row>
    <row r="3211" spans="1:27" ht="12.75">
      <c r="A3211" s="150"/>
      <c r="B3211" s="150"/>
      <c r="C3211" s="151"/>
      <c r="D3211" s="150"/>
      <c r="E3211" s="150"/>
      <c r="F3211" s="150"/>
      <c r="G3211" s="150"/>
      <c r="H3211" s="150"/>
      <c r="I3211" s="150"/>
      <c r="J3211" s="150"/>
      <c r="K3211" s="150"/>
      <c r="L3211" s="150"/>
      <c r="M3211" s="152"/>
      <c r="N3211" s="150"/>
      <c r="O3211" s="150"/>
      <c r="P3211" s="150"/>
      <c r="Q3211" s="150"/>
      <c r="R3211" s="150"/>
      <c r="S3211" s="150"/>
      <c r="T3211" s="150"/>
      <c r="U3211" s="150"/>
      <c r="V3211" s="150"/>
      <c r="W3211" s="150"/>
      <c r="X3211" s="150"/>
      <c r="Y3211" s="150"/>
      <c r="Z3211" s="150"/>
      <c r="AA3211" s="150"/>
    </row>
    <row r="3212" spans="1:27" ht="12.75">
      <c r="A3212" s="150"/>
      <c r="B3212" s="150"/>
      <c r="C3212" s="151"/>
      <c r="D3212" s="150"/>
      <c r="E3212" s="150"/>
      <c r="F3212" s="150"/>
      <c r="G3212" s="150"/>
      <c r="H3212" s="150"/>
      <c r="I3212" s="150"/>
      <c r="J3212" s="150"/>
      <c r="K3212" s="150"/>
      <c r="L3212" s="150"/>
      <c r="M3212" s="152"/>
      <c r="N3212" s="150"/>
      <c r="O3212" s="150"/>
      <c r="P3212" s="150"/>
      <c r="Q3212" s="150"/>
      <c r="R3212" s="150"/>
      <c r="S3212" s="150"/>
      <c r="T3212" s="150"/>
      <c r="U3212" s="150"/>
      <c r="V3212" s="150"/>
      <c r="W3212" s="150"/>
      <c r="X3212" s="150"/>
      <c r="Y3212" s="150"/>
      <c r="Z3212" s="150"/>
      <c r="AA3212" s="150"/>
    </row>
    <row r="3213" spans="1:27" ht="12.75">
      <c r="A3213" s="150"/>
      <c r="B3213" s="150"/>
      <c r="C3213" s="151"/>
      <c r="D3213" s="150"/>
      <c r="E3213" s="150"/>
      <c r="F3213" s="150"/>
      <c r="G3213" s="150"/>
      <c r="H3213" s="150"/>
      <c r="I3213" s="150"/>
      <c r="J3213" s="150"/>
      <c r="K3213" s="150"/>
      <c r="L3213" s="150"/>
      <c r="M3213" s="152"/>
      <c r="N3213" s="150"/>
      <c r="O3213" s="150"/>
      <c r="P3213" s="150"/>
      <c r="Q3213" s="150"/>
      <c r="R3213" s="150"/>
      <c r="S3213" s="150"/>
      <c r="T3213" s="150"/>
      <c r="U3213" s="150"/>
      <c r="V3213" s="150"/>
      <c r="W3213" s="150"/>
      <c r="X3213" s="150"/>
      <c r="Y3213" s="150"/>
      <c r="Z3213" s="150"/>
      <c r="AA3213" s="150"/>
    </row>
    <row r="3214" spans="1:27" ht="12.75">
      <c r="A3214" s="150"/>
      <c r="B3214" s="150"/>
      <c r="C3214" s="151"/>
      <c r="D3214" s="150"/>
      <c r="E3214" s="150"/>
      <c r="F3214" s="150"/>
      <c r="G3214" s="150"/>
      <c r="H3214" s="150"/>
      <c r="I3214" s="150"/>
      <c r="J3214" s="150"/>
      <c r="K3214" s="150"/>
      <c r="L3214" s="150"/>
      <c r="M3214" s="152"/>
      <c r="N3214" s="150"/>
      <c r="O3214" s="150"/>
      <c r="P3214" s="150"/>
      <c r="Q3214" s="150"/>
      <c r="R3214" s="150"/>
      <c r="S3214" s="150"/>
      <c r="T3214" s="150"/>
      <c r="U3214" s="150"/>
      <c r="V3214" s="150"/>
      <c r="W3214" s="150"/>
      <c r="X3214" s="150"/>
      <c r="Y3214" s="150"/>
      <c r="Z3214" s="150"/>
      <c r="AA3214" s="150"/>
    </row>
    <row r="3215" spans="1:27" ht="12.75">
      <c r="A3215" s="150"/>
      <c r="B3215" s="150"/>
      <c r="C3215" s="151"/>
      <c r="D3215" s="150"/>
      <c r="E3215" s="150"/>
      <c r="F3215" s="150"/>
      <c r="G3215" s="150"/>
      <c r="H3215" s="150"/>
      <c r="I3215" s="150"/>
      <c r="J3215" s="150"/>
      <c r="K3215" s="150"/>
      <c r="L3215" s="150"/>
      <c r="M3215" s="152"/>
      <c r="N3215" s="150"/>
      <c r="O3215" s="150"/>
      <c r="P3215" s="150"/>
      <c r="Q3215" s="150"/>
      <c r="R3215" s="150"/>
      <c r="S3215" s="150"/>
      <c r="T3215" s="150"/>
      <c r="U3215" s="150"/>
      <c r="V3215" s="150"/>
      <c r="W3215" s="150"/>
      <c r="X3215" s="150"/>
      <c r="Y3215" s="150"/>
      <c r="Z3215" s="150"/>
      <c r="AA3215" s="150"/>
    </row>
    <row r="3216" spans="1:27" ht="12.75">
      <c r="A3216" s="150"/>
      <c r="B3216" s="150"/>
      <c r="C3216" s="151"/>
      <c r="D3216" s="150"/>
      <c r="E3216" s="150"/>
      <c r="F3216" s="150"/>
      <c r="G3216" s="150"/>
      <c r="H3216" s="150"/>
      <c r="I3216" s="150"/>
      <c r="J3216" s="150"/>
      <c r="K3216" s="150"/>
      <c r="L3216" s="150"/>
      <c r="M3216" s="152"/>
      <c r="N3216" s="150"/>
      <c r="O3216" s="150"/>
      <c r="P3216" s="150"/>
      <c r="Q3216" s="150"/>
      <c r="R3216" s="150"/>
      <c r="S3216" s="150"/>
      <c r="T3216" s="150"/>
      <c r="U3216" s="150"/>
      <c r="V3216" s="150"/>
      <c r="W3216" s="150"/>
      <c r="X3216" s="150"/>
      <c r="Y3216" s="150"/>
      <c r="Z3216" s="150"/>
      <c r="AA3216" s="150"/>
    </row>
    <row r="3217" spans="1:27" ht="12.75">
      <c r="A3217" s="150"/>
      <c r="B3217" s="150"/>
      <c r="C3217" s="151"/>
      <c r="D3217" s="150"/>
      <c r="E3217" s="150"/>
      <c r="F3217" s="150"/>
      <c r="G3217" s="150"/>
      <c r="H3217" s="150"/>
      <c r="I3217" s="150"/>
      <c r="J3217" s="150"/>
      <c r="K3217" s="150"/>
      <c r="L3217" s="150"/>
      <c r="M3217" s="152"/>
      <c r="N3217" s="150"/>
      <c r="O3217" s="150"/>
      <c r="P3217" s="150"/>
      <c r="Q3217" s="150"/>
      <c r="R3217" s="150"/>
      <c r="S3217" s="150"/>
      <c r="T3217" s="150"/>
      <c r="U3217" s="150"/>
      <c r="V3217" s="150"/>
      <c r="W3217" s="150"/>
      <c r="X3217" s="150"/>
      <c r="Y3217" s="150"/>
      <c r="Z3217" s="150"/>
      <c r="AA3217" s="150"/>
    </row>
    <row r="3218" spans="1:27" ht="12.75">
      <c r="A3218" s="150"/>
      <c r="B3218" s="150"/>
      <c r="C3218" s="151"/>
      <c r="D3218" s="150"/>
      <c r="E3218" s="150"/>
      <c r="F3218" s="150"/>
      <c r="G3218" s="150"/>
      <c r="H3218" s="150"/>
      <c r="I3218" s="150"/>
      <c r="J3218" s="150"/>
      <c r="K3218" s="150"/>
      <c r="L3218" s="150"/>
      <c r="M3218" s="152"/>
      <c r="N3218" s="150"/>
      <c r="O3218" s="150"/>
      <c r="P3218" s="150"/>
      <c r="Q3218" s="150"/>
      <c r="R3218" s="150"/>
      <c r="S3218" s="150"/>
      <c r="T3218" s="150"/>
      <c r="U3218" s="150"/>
      <c r="V3218" s="150"/>
      <c r="W3218" s="150"/>
      <c r="X3218" s="150"/>
      <c r="Y3218" s="150"/>
      <c r="Z3218" s="150"/>
      <c r="AA3218" s="150"/>
    </row>
    <row r="3219" spans="1:27" ht="12.75">
      <c r="A3219" s="150"/>
      <c r="B3219" s="150"/>
      <c r="C3219" s="151"/>
      <c r="D3219" s="150"/>
      <c r="E3219" s="150"/>
      <c r="F3219" s="150"/>
      <c r="G3219" s="150"/>
      <c r="H3219" s="150"/>
      <c r="I3219" s="150"/>
      <c r="J3219" s="150"/>
      <c r="K3219" s="150"/>
      <c r="L3219" s="150"/>
      <c r="M3219" s="152"/>
      <c r="N3219" s="150"/>
      <c r="O3219" s="150"/>
      <c r="P3219" s="150"/>
      <c r="Q3219" s="150"/>
      <c r="R3219" s="150"/>
      <c r="S3219" s="150"/>
      <c r="T3219" s="150"/>
      <c r="U3219" s="150"/>
      <c r="V3219" s="150"/>
      <c r="W3219" s="150"/>
      <c r="X3219" s="150"/>
      <c r="Y3219" s="150"/>
      <c r="Z3219" s="150"/>
      <c r="AA3219" s="150"/>
    </row>
    <row r="3220" spans="1:27" ht="12.75">
      <c r="A3220" s="150"/>
      <c r="B3220" s="150"/>
      <c r="C3220" s="151"/>
      <c r="D3220" s="150"/>
      <c r="E3220" s="150"/>
      <c r="F3220" s="150"/>
      <c r="G3220" s="150"/>
      <c r="H3220" s="150"/>
      <c r="I3220" s="150"/>
      <c r="J3220" s="150"/>
      <c r="K3220" s="150"/>
      <c r="L3220" s="150"/>
      <c r="M3220" s="152"/>
      <c r="N3220" s="150"/>
      <c r="O3220" s="150"/>
      <c r="P3220" s="150"/>
      <c r="Q3220" s="150"/>
      <c r="R3220" s="150"/>
      <c r="S3220" s="150"/>
      <c r="T3220" s="150"/>
      <c r="U3220" s="150"/>
      <c r="V3220" s="150"/>
      <c r="W3220" s="150"/>
      <c r="X3220" s="150"/>
      <c r="Y3220" s="150"/>
      <c r="Z3220" s="150"/>
      <c r="AA3220" s="150"/>
    </row>
    <row r="3221" spans="1:27" ht="12.75">
      <c r="A3221" s="150"/>
      <c r="B3221" s="150"/>
      <c r="C3221" s="151"/>
      <c r="D3221" s="150"/>
      <c r="E3221" s="150"/>
      <c r="F3221" s="150"/>
      <c r="G3221" s="150"/>
      <c r="H3221" s="150"/>
      <c r="I3221" s="150"/>
      <c r="J3221" s="150"/>
      <c r="K3221" s="150"/>
      <c r="L3221" s="150"/>
      <c r="M3221" s="152"/>
      <c r="N3221" s="150"/>
      <c r="O3221" s="150"/>
      <c r="P3221" s="150"/>
      <c r="Q3221" s="150"/>
      <c r="R3221" s="150"/>
      <c r="S3221" s="150"/>
      <c r="T3221" s="150"/>
      <c r="U3221" s="150"/>
      <c r="V3221" s="150"/>
      <c r="W3221" s="150"/>
      <c r="X3221" s="150"/>
      <c r="Y3221" s="150"/>
      <c r="Z3221" s="150"/>
      <c r="AA3221" s="150"/>
    </row>
    <row r="3222" spans="1:27" ht="12.75">
      <c r="A3222" s="150"/>
      <c r="B3222" s="150"/>
      <c r="C3222" s="151"/>
      <c r="D3222" s="150"/>
      <c r="E3222" s="150"/>
      <c r="F3222" s="150"/>
      <c r="G3222" s="150"/>
      <c r="H3222" s="150"/>
      <c r="I3222" s="150"/>
      <c r="J3222" s="150"/>
      <c r="K3222" s="150"/>
      <c r="L3222" s="150"/>
      <c r="M3222" s="152"/>
      <c r="N3222" s="150"/>
      <c r="O3222" s="150"/>
      <c r="P3222" s="150"/>
      <c r="Q3222" s="150"/>
      <c r="R3222" s="150"/>
      <c r="S3222" s="150"/>
      <c r="T3222" s="150"/>
      <c r="U3222" s="150"/>
      <c r="V3222" s="150"/>
      <c r="W3222" s="150"/>
      <c r="X3222" s="150"/>
      <c r="Y3222" s="150"/>
      <c r="Z3222" s="150"/>
      <c r="AA3222" s="150"/>
    </row>
    <row r="3223" spans="1:27" ht="12.75">
      <c r="A3223" s="150"/>
      <c r="B3223" s="150"/>
      <c r="C3223" s="151"/>
      <c r="D3223" s="150"/>
      <c r="E3223" s="150"/>
      <c r="F3223" s="150"/>
      <c r="G3223" s="150"/>
      <c r="H3223" s="150"/>
      <c r="I3223" s="150"/>
      <c r="J3223" s="150"/>
      <c r="K3223" s="150"/>
      <c r="L3223" s="150"/>
      <c r="M3223" s="152"/>
      <c r="N3223" s="150"/>
      <c r="O3223" s="150"/>
      <c r="P3223" s="150"/>
      <c r="Q3223" s="150"/>
      <c r="R3223" s="150"/>
      <c r="S3223" s="150"/>
      <c r="T3223" s="150"/>
      <c r="U3223" s="150"/>
      <c r="V3223" s="150"/>
      <c r="W3223" s="150"/>
      <c r="X3223" s="150"/>
      <c r="Y3223" s="150"/>
      <c r="Z3223" s="150"/>
      <c r="AA3223" s="150"/>
    </row>
    <row r="3224" spans="1:27" ht="12.75">
      <c r="A3224" s="150"/>
      <c r="B3224" s="150"/>
      <c r="C3224" s="151"/>
      <c r="D3224" s="150"/>
      <c r="E3224" s="150"/>
      <c r="F3224" s="150"/>
      <c r="G3224" s="150"/>
      <c r="H3224" s="150"/>
      <c r="I3224" s="150"/>
      <c r="J3224" s="150"/>
      <c r="K3224" s="150"/>
      <c r="L3224" s="150"/>
      <c r="M3224" s="152"/>
      <c r="N3224" s="150"/>
      <c r="O3224" s="150"/>
      <c r="P3224" s="150"/>
      <c r="Q3224" s="150"/>
      <c r="R3224" s="150"/>
      <c r="S3224" s="150"/>
      <c r="T3224" s="150"/>
      <c r="U3224" s="150"/>
      <c r="V3224" s="150"/>
      <c r="W3224" s="150"/>
      <c r="X3224" s="150"/>
      <c r="Y3224" s="150"/>
      <c r="Z3224" s="150"/>
      <c r="AA3224" s="150"/>
    </row>
    <row r="3225" spans="1:27" ht="12.75">
      <c r="A3225" s="150"/>
      <c r="B3225" s="150"/>
      <c r="C3225" s="151"/>
      <c r="D3225" s="150"/>
      <c r="E3225" s="150"/>
      <c r="F3225" s="150"/>
      <c r="G3225" s="150"/>
      <c r="H3225" s="150"/>
      <c r="I3225" s="150"/>
      <c r="J3225" s="150"/>
      <c r="K3225" s="150"/>
      <c r="L3225" s="150"/>
      <c r="M3225" s="152"/>
      <c r="N3225" s="150"/>
      <c r="O3225" s="150"/>
      <c r="P3225" s="150"/>
      <c r="Q3225" s="150"/>
      <c r="R3225" s="150"/>
      <c r="S3225" s="150"/>
      <c r="T3225" s="150"/>
      <c r="U3225" s="150"/>
      <c r="V3225" s="150"/>
      <c r="W3225" s="150"/>
      <c r="X3225" s="150"/>
      <c r="Y3225" s="150"/>
      <c r="Z3225" s="150"/>
      <c r="AA3225" s="150"/>
    </row>
    <row r="3226" spans="1:27" ht="12.75">
      <c r="A3226" s="150"/>
      <c r="B3226" s="150"/>
      <c r="C3226" s="151"/>
      <c r="D3226" s="150"/>
      <c r="E3226" s="150"/>
      <c r="F3226" s="150"/>
      <c r="G3226" s="150"/>
      <c r="H3226" s="150"/>
      <c r="I3226" s="150"/>
      <c r="J3226" s="150"/>
      <c r="K3226" s="150"/>
      <c r="L3226" s="150"/>
      <c r="M3226" s="152"/>
      <c r="N3226" s="150"/>
      <c r="O3226" s="150"/>
      <c r="P3226" s="150"/>
      <c r="Q3226" s="150"/>
      <c r="R3226" s="150"/>
      <c r="S3226" s="150"/>
      <c r="T3226" s="150"/>
      <c r="U3226" s="150"/>
      <c r="V3226" s="150"/>
      <c r="W3226" s="150"/>
      <c r="X3226" s="150"/>
      <c r="Y3226" s="150"/>
      <c r="Z3226" s="150"/>
      <c r="AA3226" s="150"/>
    </row>
    <row r="3227" spans="1:27" ht="12.75">
      <c r="A3227" s="150"/>
      <c r="B3227" s="150"/>
      <c r="C3227" s="151"/>
      <c r="D3227" s="150"/>
      <c r="E3227" s="150"/>
      <c r="F3227" s="150"/>
      <c r="G3227" s="150"/>
      <c r="H3227" s="150"/>
      <c r="I3227" s="150"/>
      <c r="J3227" s="150"/>
      <c r="K3227" s="150"/>
      <c r="L3227" s="150"/>
      <c r="M3227" s="152"/>
      <c r="N3227" s="150"/>
      <c r="O3227" s="150"/>
      <c r="P3227" s="150"/>
      <c r="Q3227" s="150"/>
      <c r="R3227" s="150"/>
      <c r="S3227" s="150"/>
      <c r="T3227" s="150"/>
      <c r="U3227" s="150"/>
      <c r="V3227" s="150"/>
      <c r="W3227" s="150"/>
      <c r="X3227" s="150"/>
      <c r="Y3227" s="150"/>
      <c r="Z3227" s="150"/>
      <c r="AA3227" s="150"/>
    </row>
    <row r="3228" spans="1:27" ht="12.75">
      <c r="A3228" s="150"/>
      <c r="B3228" s="150"/>
      <c r="C3228" s="151"/>
      <c r="D3228" s="150"/>
      <c r="E3228" s="150"/>
      <c r="F3228" s="150"/>
      <c r="G3228" s="150"/>
      <c r="H3228" s="150"/>
      <c r="I3228" s="150"/>
      <c r="J3228" s="150"/>
      <c r="K3228" s="150"/>
      <c r="L3228" s="150"/>
      <c r="M3228" s="152"/>
      <c r="N3228" s="150"/>
      <c r="O3228" s="150"/>
      <c r="P3228" s="150"/>
      <c r="Q3228" s="150"/>
      <c r="R3228" s="150"/>
      <c r="S3228" s="150"/>
      <c r="T3228" s="150"/>
      <c r="U3228" s="150"/>
      <c r="V3228" s="150"/>
      <c r="W3228" s="150"/>
      <c r="X3228" s="150"/>
      <c r="Y3228" s="150"/>
      <c r="Z3228" s="150"/>
      <c r="AA3228" s="150"/>
    </row>
    <row r="3229" spans="1:27" ht="12.75">
      <c r="A3229" s="150"/>
      <c r="B3229" s="150"/>
      <c r="C3229" s="151"/>
      <c r="D3229" s="150"/>
      <c r="E3229" s="150"/>
      <c r="F3229" s="150"/>
      <c r="G3229" s="150"/>
      <c r="H3229" s="150"/>
      <c r="I3229" s="150"/>
      <c r="J3229" s="150"/>
      <c r="K3229" s="150"/>
      <c r="L3229" s="150"/>
      <c r="M3229" s="152"/>
      <c r="N3229" s="150"/>
      <c r="O3229" s="150"/>
      <c r="P3229" s="150"/>
      <c r="Q3229" s="150"/>
      <c r="R3229" s="150"/>
      <c r="S3229" s="150"/>
      <c r="T3229" s="150"/>
      <c r="U3229" s="150"/>
      <c r="V3229" s="150"/>
      <c r="W3229" s="150"/>
      <c r="X3229" s="150"/>
      <c r="Y3229" s="150"/>
      <c r="Z3229" s="150"/>
      <c r="AA3229" s="150"/>
    </row>
    <row r="3230" spans="1:27" ht="12.75">
      <c r="A3230" s="150"/>
      <c r="B3230" s="150"/>
      <c r="C3230" s="151"/>
      <c r="D3230" s="150"/>
      <c r="E3230" s="150"/>
      <c r="F3230" s="150"/>
      <c r="G3230" s="150"/>
      <c r="H3230" s="150"/>
      <c r="I3230" s="150"/>
      <c r="J3230" s="150"/>
      <c r="K3230" s="150"/>
      <c r="L3230" s="150"/>
      <c r="M3230" s="152"/>
      <c r="N3230" s="150"/>
      <c r="O3230" s="150"/>
      <c r="P3230" s="150"/>
      <c r="Q3230" s="150"/>
      <c r="R3230" s="150"/>
      <c r="S3230" s="150"/>
      <c r="T3230" s="150"/>
      <c r="U3230" s="150"/>
      <c r="V3230" s="150"/>
      <c r="W3230" s="150"/>
      <c r="X3230" s="150"/>
      <c r="Y3230" s="150"/>
      <c r="Z3230" s="150"/>
      <c r="AA3230" s="150"/>
    </row>
    <row r="3231" spans="1:27" ht="12.75">
      <c r="A3231" s="150"/>
      <c r="B3231" s="150"/>
      <c r="C3231" s="151"/>
      <c r="D3231" s="150"/>
      <c r="E3231" s="150"/>
      <c r="F3231" s="150"/>
      <c r="G3231" s="150"/>
      <c r="H3231" s="150"/>
      <c r="I3231" s="150"/>
      <c r="J3231" s="150"/>
      <c r="K3231" s="150"/>
      <c r="L3231" s="150"/>
      <c r="M3231" s="152"/>
      <c r="N3231" s="150"/>
      <c r="O3231" s="150"/>
      <c r="P3231" s="150"/>
      <c r="Q3231" s="150"/>
      <c r="R3231" s="150"/>
      <c r="S3231" s="150"/>
      <c r="T3231" s="150"/>
      <c r="U3231" s="150"/>
      <c r="V3231" s="150"/>
      <c r="W3231" s="150"/>
      <c r="X3231" s="150"/>
      <c r="Y3231" s="150"/>
      <c r="Z3231" s="150"/>
      <c r="AA3231" s="150"/>
    </row>
    <row r="3232" spans="1:27" ht="12.75">
      <c r="A3232" s="150"/>
      <c r="B3232" s="150"/>
      <c r="C3232" s="151"/>
      <c r="D3232" s="150"/>
      <c r="E3232" s="150"/>
      <c r="F3232" s="150"/>
      <c r="G3232" s="150"/>
      <c r="H3232" s="150"/>
      <c r="I3232" s="150"/>
      <c r="J3232" s="150"/>
      <c r="K3232" s="150"/>
      <c r="L3232" s="150"/>
      <c r="M3232" s="152"/>
      <c r="N3232" s="150"/>
      <c r="O3232" s="150"/>
      <c r="P3232" s="150"/>
      <c r="Q3232" s="150"/>
      <c r="R3232" s="150"/>
      <c r="S3232" s="150"/>
      <c r="T3232" s="150"/>
      <c r="U3232" s="150"/>
      <c r="V3232" s="150"/>
      <c r="W3232" s="150"/>
      <c r="X3232" s="150"/>
      <c r="Y3232" s="150"/>
      <c r="Z3232" s="150"/>
      <c r="AA3232" s="150"/>
    </row>
    <row r="3233" spans="1:27" ht="12.75">
      <c r="A3233" s="150"/>
      <c r="B3233" s="150"/>
      <c r="C3233" s="151"/>
      <c r="D3233" s="150"/>
      <c r="E3233" s="150"/>
      <c r="F3233" s="150"/>
      <c r="G3233" s="150"/>
      <c r="H3233" s="150"/>
      <c r="I3233" s="150"/>
      <c r="J3233" s="150"/>
      <c r="K3233" s="150"/>
      <c r="L3233" s="150"/>
      <c r="M3233" s="152"/>
      <c r="N3233" s="150"/>
      <c r="O3233" s="150"/>
      <c r="P3233" s="150"/>
      <c r="Q3233" s="150"/>
      <c r="R3233" s="150"/>
      <c r="S3233" s="150"/>
      <c r="T3233" s="150"/>
      <c r="U3233" s="150"/>
      <c r="V3233" s="150"/>
      <c r="W3233" s="150"/>
      <c r="X3233" s="150"/>
      <c r="Y3233" s="150"/>
      <c r="Z3233" s="150"/>
      <c r="AA3233" s="150"/>
    </row>
    <row r="3234" spans="1:27" ht="12.75">
      <c r="A3234" s="150"/>
      <c r="B3234" s="150"/>
      <c r="C3234" s="151"/>
      <c r="D3234" s="150"/>
      <c r="E3234" s="150"/>
      <c r="F3234" s="150"/>
      <c r="G3234" s="150"/>
      <c r="H3234" s="150"/>
      <c r="I3234" s="150"/>
      <c r="J3234" s="150"/>
      <c r="K3234" s="150"/>
      <c r="L3234" s="150"/>
      <c r="M3234" s="152"/>
      <c r="N3234" s="150"/>
      <c r="O3234" s="150"/>
      <c r="P3234" s="150"/>
      <c r="Q3234" s="150"/>
      <c r="R3234" s="150"/>
      <c r="S3234" s="150"/>
      <c r="T3234" s="150"/>
      <c r="U3234" s="150"/>
      <c r="V3234" s="150"/>
      <c r="W3234" s="150"/>
      <c r="X3234" s="150"/>
      <c r="Y3234" s="150"/>
      <c r="Z3234" s="150"/>
      <c r="AA3234" s="150"/>
    </row>
    <row r="3235" spans="1:27" ht="12.75">
      <c r="A3235" s="150"/>
      <c r="B3235" s="150"/>
      <c r="C3235" s="151"/>
      <c r="D3235" s="150"/>
      <c r="E3235" s="150"/>
      <c r="F3235" s="150"/>
      <c r="G3235" s="150"/>
      <c r="H3235" s="150"/>
      <c r="I3235" s="150"/>
      <c r="J3235" s="150"/>
      <c r="K3235" s="150"/>
      <c r="L3235" s="150"/>
      <c r="M3235" s="152"/>
      <c r="N3235" s="150"/>
      <c r="O3235" s="150"/>
      <c r="P3235" s="150"/>
      <c r="Q3235" s="150"/>
      <c r="R3235" s="150"/>
      <c r="S3235" s="150"/>
      <c r="T3235" s="150"/>
      <c r="U3235" s="150"/>
      <c r="V3235" s="150"/>
      <c r="W3235" s="150"/>
      <c r="X3235" s="150"/>
      <c r="Y3235" s="150"/>
      <c r="Z3235" s="150"/>
      <c r="AA3235" s="150"/>
    </row>
    <row r="3236" spans="1:27" ht="12.75">
      <c r="A3236" s="150"/>
      <c r="B3236" s="150"/>
      <c r="C3236" s="151"/>
      <c r="D3236" s="150"/>
      <c r="E3236" s="150"/>
      <c r="F3236" s="150"/>
      <c r="G3236" s="150"/>
      <c r="H3236" s="150"/>
      <c r="I3236" s="150"/>
      <c r="J3236" s="150"/>
      <c r="K3236" s="150"/>
      <c r="L3236" s="150"/>
      <c r="M3236" s="152"/>
      <c r="N3236" s="150"/>
      <c r="O3236" s="150"/>
      <c r="P3236" s="150"/>
      <c r="Q3236" s="150"/>
      <c r="R3236" s="150"/>
      <c r="S3236" s="150"/>
      <c r="T3236" s="150"/>
      <c r="U3236" s="150"/>
      <c r="V3236" s="150"/>
      <c r="W3236" s="150"/>
      <c r="X3236" s="150"/>
      <c r="Y3236" s="150"/>
      <c r="Z3236" s="150"/>
      <c r="AA3236" s="150"/>
    </row>
    <row r="3237" spans="1:27" ht="12.75">
      <c r="A3237" s="150"/>
      <c r="B3237" s="150"/>
      <c r="C3237" s="151"/>
      <c r="D3237" s="150"/>
      <c r="E3237" s="150"/>
      <c r="F3237" s="150"/>
      <c r="G3237" s="150"/>
      <c r="H3237" s="150"/>
      <c r="I3237" s="150"/>
      <c r="J3237" s="150"/>
      <c r="K3237" s="150"/>
      <c r="L3237" s="150"/>
      <c r="M3237" s="152"/>
      <c r="N3237" s="150"/>
      <c r="O3237" s="150"/>
      <c r="P3237" s="150"/>
      <c r="Q3237" s="150"/>
      <c r="R3237" s="150"/>
      <c r="S3237" s="150"/>
      <c r="T3237" s="150"/>
      <c r="U3237" s="150"/>
      <c r="V3237" s="150"/>
      <c r="W3237" s="150"/>
      <c r="X3237" s="150"/>
      <c r="Y3237" s="150"/>
      <c r="Z3237" s="150"/>
      <c r="AA3237" s="150"/>
    </row>
    <row r="3238" spans="1:27" ht="12.75">
      <c r="A3238" s="150"/>
      <c r="B3238" s="150"/>
      <c r="C3238" s="151"/>
      <c r="D3238" s="150"/>
      <c r="E3238" s="150"/>
      <c r="F3238" s="150"/>
      <c r="G3238" s="150"/>
      <c r="H3238" s="150"/>
      <c r="I3238" s="150"/>
      <c r="J3238" s="150"/>
      <c r="K3238" s="150"/>
      <c r="L3238" s="150"/>
      <c r="M3238" s="152"/>
      <c r="N3238" s="150"/>
      <c r="O3238" s="150"/>
      <c r="P3238" s="150"/>
      <c r="Q3238" s="150"/>
      <c r="R3238" s="150"/>
      <c r="S3238" s="150"/>
      <c r="T3238" s="150"/>
      <c r="U3238" s="150"/>
      <c r="V3238" s="150"/>
      <c r="W3238" s="150"/>
      <c r="X3238" s="150"/>
      <c r="Y3238" s="150"/>
      <c r="Z3238" s="150"/>
      <c r="AA3238" s="150"/>
    </row>
    <row r="3239" spans="1:27" ht="12.75">
      <c r="A3239" s="150"/>
      <c r="B3239" s="150"/>
      <c r="C3239" s="151"/>
      <c r="D3239" s="150"/>
      <c r="E3239" s="150"/>
      <c r="F3239" s="150"/>
      <c r="G3239" s="150"/>
      <c r="H3239" s="150"/>
      <c r="I3239" s="150"/>
      <c r="J3239" s="150"/>
      <c r="K3239" s="150"/>
      <c r="L3239" s="150"/>
      <c r="M3239" s="152"/>
      <c r="N3239" s="150"/>
      <c r="O3239" s="150"/>
      <c r="P3239" s="150"/>
      <c r="Q3239" s="150"/>
      <c r="R3239" s="150"/>
      <c r="S3239" s="150"/>
      <c r="T3239" s="150"/>
      <c r="U3239" s="150"/>
      <c r="V3239" s="150"/>
      <c r="W3239" s="150"/>
      <c r="X3239" s="150"/>
      <c r="Y3239" s="150"/>
      <c r="Z3239" s="150"/>
      <c r="AA3239" s="150"/>
    </row>
    <row r="3240" spans="1:27" ht="12.75">
      <c r="A3240" s="150"/>
      <c r="B3240" s="150"/>
      <c r="C3240" s="151"/>
      <c r="D3240" s="150"/>
      <c r="E3240" s="150"/>
      <c r="F3240" s="150"/>
      <c r="G3240" s="150"/>
      <c r="H3240" s="150"/>
      <c r="I3240" s="150"/>
      <c r="J3240" s="150"/>
      <c r="K3240" s="150"/>
      <c r="L3240" s="150"/>
      <c r="M3240" s="152"/>
      <c r="N3240" s="150"/>
      <c r="O3240" s="150"/>
      <c r="P3240" s="150"/>
      <c r="Q3240" s="150"/>
      <c r="R3240" s="150"/>
      <c r="S3240" s="150"/>
      <c r="T3240" s="150"/>
      <c r="U3240" s="150"/>
      <c r="V3240" s="150"/>
      <c r="W3240" s="150"/>
      <c r="X3240" s="150"/>
      <c r="Y3240" s="150"/>
      <c r="Z3240" s="150"/>
      <c r="AA3240" s="150"/>
    </row>
    <row r="3241" spans="1:27" ht="12.75">
      <c r="A3241" s="150"/>
      <c r="B3241" s="150"/>
      <c r="C3241" s="151"/>
      <c r="D3241" s="150"/>
      <c r="E3241" s="150"/>
      <c r="F3241" s="150"/>
      <c r="G3241" s="150"/>
      <c r="H3241" s="150"/>
      <c r="I3241" s="150"/>
      <c r="J3241" s="150"/>
      <c r="K3241" s="150"/>
      <c r="L3241" s="150"/>
      <c r="M3241" s="152"/>
      <c r="N3241" s="150"/>
      <c r="O3241" s="150"/>
      <c r="P3241" s="150"/>
      <c r="Q3241" s="150"/>
      <c r="R3241" s="150"/>
      <c r="S3241" s="150"/>
      <c r="T3241" s="150"/>
      <c r="U3241" s="150"/>
      <c r="V3241" s="150"/>
      <c r="W3241" s="150"/>
      <c r="X3241" s="150"/>
      <c r="Y3241" s="150"/>
      <c r="Z3241" s="150"/>
      <c r="AA3241" s="150"/>
    </row>
    <row r="3242" spans="1:27" ht="12.75">
      <c r="A3242" s="150"/>
      <c r="B3242" s="150"/>
      <c r="C3242" s="151"/>
      <c r="D3242" s="150"/>
      <c r="E3242" s="150"/>
      <c r="F3242" s="150"/>
      <c r="G3242" s="150"/>
      <c r="H3242" s="150"/>
      <c r="I3242" s="150"/>
      <c r="J3242" s="150"/>
      <c r="K3242" s="150"/>
      <c r="L3242" s="150"/>
      <c r="M3242" s="152"/>
      <c r="N3242" s="150"/>
      <c r="O3242" s="150"/>
      <c r="P3242" s="150"/>
      <c r="Q3242" s="150"/>
      <c r="R3242" s="150"/>
      <c r="S3242" s="150"/>
      <c r="T3242" s="150"/>
      <c r="U3242" s="150"/>
      <c r="V3242" s="150"/>
      <c r="W3242" s="150"/>
      <c r="X3242" s="150"/>
      <c r="Y3242" s="150"/>
      <c r="Z3242" s="150"/>
      <c r="AA3242" s="150"/>
    </row>
    <row r="3243" spans="1:27" ht="12.75">
      <c r="A3243" s="150"/>
      <c r="B3243" s="150"/>
      <c r="C3243" s="151"/>
      <c r="D3243" s="150"/>
      <c r="E3243" s="150"/>
      <c r="F3243" s="150"/>
      <c r="G3243" s="150"/>
      <c r="H3243" s="150"/>
      <c r="I3243" s="150"/>
      <c r="J3243" s="150"/>
      <c r="K3243" s="150"/>
      <c r="L3243" s="150"/>
      <c r="M3243" s="152"/>
      <c r="N3243" s="150"/>
      <c r="O3243" s="150"/>
      <c r="P3243" s="150"/>
      <c r="Q3243" s="150"/>
      <c r="R3243" s="150"/>
      <c r="S3243" s="150"/>
      <c r="T3243" s="150"/>
      <c r="U3243" s="150"/>
      <c r="V3243" s="150"/>
      <c r="W3243" s="150"/>
      <c r="X3243" s="150"/>
      <c r="Y3243" s="150"/>
      <c r="Z3243" s="150"/>
      <c r="AA3243" s="150"/>
    </row>
    <row r="3244" spans="1:27" ht="12.75">
      <c r="A3244" s="150"/>
      <c r="B3244" s="150"/>
      <c r="C3244" s="151"/>
      <c r="D3244" s="150"/>
      <c r="E3244" s="150"/>
      <c r="F3244" s="150"/>
      <c r="G3244" s="150"/>
      <c r="H3244" s="150"/>
      <c r="I3244" s="150"/>
      <c r="J3244" s="150"/>
      <c r="K3244" s="150"/>
      <c r="L3244" s="150"/>
      <c r="M3244" s="152"/>
      <c r="N3244" s="150"/>
      <c r="O3244" s="150"/>
      <c r="P3244" s="150"/>
      <c r="Q3244" s="150"/>
      <c r="R3244" s="150"/>
      <c r="S3244" s="150"/>
      <c r="T3244" s="150"/>
      <c r="U3244" s="150"/>
      <c r="V3244" s="150"/>
      <c r="W3244" s="150"/>
      <c r="X3244" s="150"/>
      <c r="Y3244" s="150"/>
      <c r="Z3244" s="150"/>
      <c r="AA3244" s="150"/>
    </row>
    <row r="3245" spans="1:27" ht="12.75">
      <c r="A3245" s="150"/>
      <c r="B3245" s="150"/>
      <c r="C3245" s="151"/>
      <c r="D3245" s="150"/>
      <c r="E3245" s="150"/>
      <c r="F3245" s="150"/>
      <c r="G3245" s="150"/>
      <c r="H3245" s="150"/>
      <c r="I3245" s="150"/>
      <c r="J3245" s="150"/>
      <c r="K3245" s="150"/>
      <c r="L3245" s="150"/>
      <c r="M3245" s="152"/>
      <c r="N3245" s="150"/>
      <c r="O3245" s="150"/>
      <c r="P3245" s="150"/>
      <c r="Q3245" s="150"/>
      <c r="R3245" s="150"/>
      <c r="S3245" s="150"/>
      <c r="T3245" s="150"/>
      <c r="U3245" s="150"/>
      <c r="V3245" s="150"/>
      <c r="W3245" s="150"/>
      <c r="X3245" s="150"/>
      <c r="Y3245" s="150"/>
      <c r="Z3245" s="150"/>
      <c r="AA3245" s="150"/>
    </row>
    <row r="3246" spans="1:27" ht="12.75">
      <c r="A3246" s="150"/>
      <c r="B3246" s="150"/>
      <c r="C3246" s="151"/>
      <c r="D3246" s="150"/>
      <c r="E3246" s="150"/>
      <c r="F3246" s="150"/>
      <c r="G3246" s="150"/>
      <c r="H3246" s="150"/>
      <c r="I3246" s="150"/>
      <c r="J3246" s="150"/>
      <c r="K3246" s="150"/>
      <c r="L3246" s="150"/>
      <c r="M3246" s="152"/>
      <c r="N3246" s="150"/>
      <c r="O3246" s="150"/>
      <c r="P3246" s="150"/>
      <c r="Q3246" s="150"/>
      <c r="R3246" s="150"/>
      <c r="S3246" s="150"/>
      <c r="T3246" s="150"/>
      <c r="U3246" s="150"/>
      <c r="V3246" s="150"/>
      <c r="W3246" s="150"/>
      <c r="X3246" s="150"/>
      <c r="Y3246" s="150"/>
      <c r="Z3246" s="150"/>
      <c r="AA3246" s="150"/>
    </row>
    <row r="3247" spans="1:27" ht="12.75">
      <c r="A3247" s="150"/>
      <c r="B3247" s="150"/>
      <c r="C3247" s="151"/>
      <c r="D3247" s="150"/>
      <c r="E3247" s="150"/>
      <c r="F3247" s="150"/>
      <c r="G3247" s="150"/>
      <c r="H3247" s="150"/>
      <c r="I3247" s="150"/>
      <c r="J3247" s="150"/>
      <c r="K3247" s="150"/>
      <c r="L3247" s="150"/>
      <c r="M3247" s="152"/>
      <c r="N3247" s="150"/>
      <c r="O3247" s="150"/>
      <c r="P3247" s="150"/>
      <c r="Q3247" s="150"/>
      <c r="R3247" s="150"/>
      <c r="S3247" s="150"/>
      <c r="T3247" s="150"/>
      <c r="U3247" s="150"/>
      <c r="V3247" s="150"/>
      <c r="W3247" s="150"/>
      <c r="X3247" s="150"/>
      <c r="Y3247" s="150"/>
      <c r="Z3247" s="150"/>
      <c r="AA3247" s="150"/>
    </row>
    <row r="3248" spans="1:27" ht="12.75">
      <c r="A3248" s="150"/>
      <c r="B3248" s="150"/>
      <c r="C3248" s="151"/>
      <c r="D3248" s="150"/>
      <c r="E3248" s="150"/>
      <c r="F3248" s="150"/>
      <c r="G3248" s="150"/>
      <c r="H3248" s="150"/>
      <c r="I3248" s="150"/>
      <c r="J3248" s="150"/>
      <c r="K3248" s="150"/>
      <c r="L3248" s="150"/>
      <c r="M3248" s="152"/>
      <c r="N3248" s="150"/>
      <c r="O3248" s="150"/>
      <c r="P3248" s="150"/>
      <c r="Q3248" s="150"/>
      <c r="R3248" s="150"/>
      <c r="S3248" s="150"/>
      <c r="T3248" s="150"/>
      <c r="U3248" s="150"/>
      <c r="V3248" s="150"/>
      <c r="W3248" s="150"/>
      <c r="X3248" s="150"/>
      <c r="Y3248" s="150"/>
      <c r="Z3248" s="150"/>
      <c r="AA3248" s="150"/>
    </row>
    <row r="3249" spans="1:27" ht="12.75">
      <c r="A3249" s="150"/>
      <c r="B3249" s="150"/>
      <c r="C3249" s="151"/>
      <c r="D3249" s="150"/>
      <c r="E3249" s="150"/>
      <c r="F3249" s="150"/>
      <c r="G3249" s="150"/>
      <c r="H3249" s="150"/>
      <c r="I3249" s="150"/>
      <c r="J3249" s="150"/>
      <c r="K3249" s="150"/>
      <c r="L3249" s="150"/>
      <c r="M3249" s="152"/>
      <c r="N3249" s="150"/>
      <c r="O3249" s="150"/>
      <c r="P3249" s="150"/>
      <c r="Q3249" s="150"/>
      <c r="R3249" s="150"/>
      <c r="S3249" s="150"/>
      <c r="T3249" s="150"/>
      <c r="U3249" s="150"/>
      <c r="V3249" s="150"/>
      <c r="W3249" s="150"/>
      <c r="X3249" s="150"/>
      <c r="Y3249" s="150"/>
      <c r="Z3249" s="150"/>
      <c r="AA3249" s="150"/>
    </row>
    <row r="3250" spans="1:27" ht="12.75">
      <c r="A3250" s="150"/>
      <c r="B3250" s="150"/>
      <c r="C3250" s="151"/>
      <c r="D3250" s="150"/>
      <c r="E3250" s="150"/>
      <c r="F3250" s="150"/>
      <c r="G3250" s="150"/>
      <c r="H3250" s="150"/>
      <c r="I3250" s="150"/>
      <c r="J3250" s="150"/>
      <c r="K3250" s="150"/>
      <c r="L3250" s="150"/>
      <c r="M3250" s="152"/>
      <c r="N3250" s="150"/>
      <c r="O3250" s="150"/>
      <c r="P3250" s="150"/>
      <c r="Q3250" s="150"/>
      <c r="R3250" s="150"/>
      <c r="S3250" s="150"/>
      <c r="T3250" s="150"/>
      <c r="U3250" s="150"/>
      <c r="V3250" s="150"/>
      <c r="W3250" s="150"/>
      <c r="X3250" s="150"/>
      <c r="Y3250" s="150"/>
      <c r="Z3250" s="150"/>
      <c r="AA3250" s="150"/>
    </row>
    <row r="3251" spans="1:27" ht="12.75">
      <c r="A3251" s="150"/>
      <c r="B3251" s="150"/>
      <c r="C3251" s="151"/>
      <c r="D3251" s="150"/>
      <c r="E3251" s="150"/>
      <c r="F3251" s="150"/>
      <c r="G3251" s="150"/>
      <c r="H3251" s="150"/>
      <c r="I3251" s="150"/>
      <c r="J3251" s="150"/>
      <c r="K3251" s="150"/>
      <c r="L3251" s="150"/>
      <c r="M3251" s="152"/>
      <c r="N3251" s="150"/>
      <c r="O3251" s="150"/>
      <c r="P3251" s="150"/>
      <c r="Q3251" s="150"/>
      <c r="R3251" s="150"/>
      <c r="S3251" s="150"/>
      <c r="T3251" s="150"/>
      <c r="U3251" s="150"/>
      <c r="V3251" s="150"/>
      <c r="W3251" s="150"/>
      <c r="X3251" s="150"/>
      <c r="Y3251" s="150"/>
      <c r="Z3251" s="150"/>
      <c r="AA3251" s="150"/>
    </row>
    <row r="3252" spans="1:27" ht="12.75">
      <c r="A3252" s="150"/>
      <c r="B3252" s="150"/>
      <c r="C3252" s="151"/>
      <c r="D3252" s="150"/>
      <c r="E3252" s="150"/>
      <c r="F3252" s="150"/>
      <c r="G3252" s="150"/>
      <c r="H3252" s="150"/>
      <c r="I3252" s="150"/>
      <c r="J3252" s="150"/>
      <c r="K3252" s="150"/>
      <c r="L3252" s="150"/>
      <c r="M3252" s="152"/>
      <c r="N3252" s="150"/>
      <c r="O3252" s="150"/>
      <c r="P3252" s="150"/>
      <c r="Q3252" s="150"/>
      <c r="R3252" s="150"/>
      <c r="S3252" s="150"/>
      <c r="T3252" s="150"/>
      <c r="U3252" s="150"/>
      <c r="V3252" s="150"/>
      <c r="W3252" s="150"/>
      <c r="X3252" s="150"/>
      <c r="Y3252" s="150"/>
      <c r="Z3252" s="150"/>
      <c r="AA3252" s="150"/>
    </row>
    <row r="3253" spans="1:27" ht="12.75">
      <c r="A3253" s="150"/>
      <c r="B3253" s="150"/>
      <c r="C3253" s="151"/>
      <c r="D3253" s="150"/>
      <c r="E3253" s="150"/>
      <c r="F3253" s="150"/>
      <c r="G3253" s="150"/>
      <c r="H3253" s="150"/>
      <c r="I3253" s="150"/>
      <c r="J3253" s="150"/>
      <c r="K3253" s="150"/>
      <c r="L3253" s="150"/>
      <c r="M3253" s="152"/>
      <c r="N3253" s="150"/>
      <c r="O3253" s="150"/>
      <c r="P3253" s="150"/>
      <c r="Q3253" s="150"/>
      <c r="R3253" s="150"/>
      <c r="S3253" s="150"/>
      <c r="T3253" s="150"/>
      <c r="U3253" s="150"/>
      <c r="V3253" s="150"/>
      <c r="W3253" s="150"/>
      <c r="X3253" s="150"/>
      <c r="Y3253" s="150"/>
      <c r="Z3253" s="150"/>
      <c r="AA3253" s="150"/>
    </row>
    <row r="3254" spans="1:27" ht="12.75">
      <c r="A3254" s="150"/>
      <c r="B3254" s="150"/>
      <c r="C3254" s="151"/>
      <c r="D3254" s="150"/>
      <c r="E3254" s="150"/>
      <c r="F3254" s="150"/>
      <c r="G3254" s="150"/>
      <c r="H3254" s="150"/>
      <c r="I3254" s="150"/>
      <c r="J3254" s="150"/>
      <c r="K3254" s="150"/>
      <c r="L3254" s="150"/>
      <c r="M3254" s="152"/>
      <c r="N3254" s="150"/>
      <c r="O3254" s="150"/>
      <c r="P3254" s="150"/>
      <c r="Q3254" s="150"/>
      <c r="R3254" s="150"/>
      <c r="S3254" s="150"/>
      <c r="T3254" s="150"/>
      <c r="U3254" s="150"/>
      <c r="V3254" s="150"/>
      <c r="W3254" s="150"/>
      <c r="X3254" s="150"/>
      <c r="Y3254" s="150"/>
      <c r="Z3254" s="150"/>
      <c r="AA3254" s="150"/>
    </row>
    <row r="3255" spans="1:27" ht="12.75">
      <c r="A3255" s="150"/>
      <c r="B3255" s="150"/>
      <c r="C3255" s="151"/>
      <c r="D3255" s="150"/>
      <c r="E3255" s="150"/>
      <c r="F3255" s="150"/>
      <c r="G3255" s="150"/>
      <c r="H3255" s="150"/>
      <c r="I3255" s="150"/>
      <c r="J3255" s="150"/>
      <c r="K3255" s="150"/>
      <c r="L3255" s="150"/>
      <c r="M3255" s="152"/>
      <c r="N3255" s="150"/>
      <c r="O3255" s="150"/>
      <c r="P3255" s="150"/>
      <c r="Q3255" s="150"/>
      <c r="R3255" s="150"/>
      <c r="S3255" s="150"/>
      <c r="T3255" s="150"/>
      <c r="U3255" s="150"/>
      <c r="V3255" s="150"/>
      <c r="W3255" s="150"/>
      <c r="X3255" s="150"/>
      <c r="Y3255" s="150"/>
      <c r="Z3255" s="150"/>
      <c r="AA3255" s="150"/>
    </row>
    <row r="3256" spans="1:27" ht="12.75">
      <c r="A3256" s="150"/>
      <c r="B3256" s="150"/>
      <c r="C3256" s="151"/>
      <c r="D3256" s="150"/>
      <c r="E3256" s="150"/>
      <c r="F3256" s="150"/>
      <c r="G3256" s="150"/>
      <c r="H3256" s="150"/>
      <c r="I3256" s="150"/>
      <c r="J3256" s="150"/>
      <c r="K3256" s="150"/>
      <c r="L3256" s="150"/>
      <c r="M3256" s="152"/>
      <c r="N3256" s="150"/>
      <c r="O3256" s="150"/>
      <c r="P3256" s="150"/>
      <c r="Q3256" s="150"/>
      <c r="R3256" s="150"/>
      <c r="S3256" s="150"/>
      <c r="T3256" s="150"/>
      <c r="U3256" s="150"/>
      <c r="V3256" s="150"/>
      <c r="W3256" s="150"/>
      <c r="X3256" s="150"/>
      <c r="Y3256" s="150"/>
      <c r="Z3256" s="150"/>
      <c r="AA3256" s="150"/>
    </row>
    <row r="3257" spans="1:27" ht="12.75">
      <c r="A3257" s="150"/>
      <c r="B3257" s="150"/>
      <c r="C3257" s="151"/>
      <c r="D3257" s="150"/>
      <c r="E3257" s="150"/>
      <c r="F3257" s="150"/>
      <c r="G3257" s="150"/>
      <c r="H3257" s="150"/>
      <c r="I3257" s="150"/>
      <c r="J3257" s="150"/>
      <c r="K3257" s="150"/>
      <c r="L3257" s="150"/>
      <c r="M3257" s="152"/>
      <c r="N3257" s="150"/>
      <c r="O3257" s="150"/>
      <c r="P3257" s="150"/>
      <c r="Q3257" s="150"/>
      <c r="R3257" s="150"/>
      <c r="S3257" s="150"/>
      <c r="T3257" s="150"/>
      <c r="U3257" s="150"/>
      <c r="V3257" s="150"/>
      <c r="W3257" s="150"/>
      <c r="X3257" s="150"/>
      <c r="Y3257" s="150"/>
      <c r="Z3257" s="150"/>
      <c r="AA3257" s="150"/>
    </row>
    <row r="3258" spans="1:27" ht="12.75">
      <c r="A3258" s="150"/>
      <c r="B3258" s="150"/>
      <c r="C3258" s="151"/>
      <c r="D3258" s="150"/>
      <c r="E3258" s="150"/>
      <c r="F3258" s="150"/>
      <c r="G3258" s="150"/>
      <c r="H3258" s="150"/>
      <c r="I3258" s="150"/>
      <c r="J3258" s="150"/>
      <c r="K3258" s="150"/>
      <c r="L3258" s="150"/>
      <c r="M3258" s="152"/>
      <c r="N3258" s="150"/>
      <c r="O3258" s="150"/>
      <c r="P3258" s="150"/>
      <c r="Q3258" s="150"/>
      <c r="R3258" s="150"/>
      <c r="S3258" s="150"/>
      <c r="T3258" s="150"/>
      <c r="U3258" s="150"/>
      <c r="V3258" s="150"/>
      <c r="W3258" s="150"/>
      <c r="X3258" s="150"/>
      <c r="Y3258" s="150"/>
      <c r="Z3258" s="150"/>
      <c r="AA3258" s="150"/>
    </row>
    <row r="3259" spans="1:27" ht="12.75">
      <c r="A3259" s="150"/>
      <c r="B3259" s="150"/>
      <c r="C3259" s="151"/>
      <c r="D3259" s="150"/>
      <c r="E3259" s="150"/>
      <c r="F3259" s="150"/>
      <c r="G3259" s="150"/>
      <c r="H3259" s="150"/>
      <c r="I3259" s="150"/>
      <c r="J3259" s="150"/>
      <c r="K3259" s="150"/>
      <c r="L3259" s="150"/>
      <c r="M3259" s="152"/>
      <c r="N3259" s="150"/>
      <c r="O3259" s="150"/>
      <c r="P3259" s="150"/>
      <c r="Q3259" s="150"/>
      <c r="R3259" s="150"/>
      <c r="S3259" s="150"/>
      <c r="T3259" s="150"/>
      <c r="U3259" s="150"/>
      <c r="V3259" s="150"/>
      <c r="W3259" s="150"/>
      <c r="X3259" s="150"/>
      <c r="Y3259" s="150"/>
      <c r="Z3259" s="150"/>
      <c r="AA3259" s="150"/>
    </row>
    <row r="3260" spans="1:27" ht="12.75">
      <c r="A3260" s="150"/>
      <c r="B3260" s="150"/>
      <c r="C3260" s="151"/>
      <c r="D3260" s="150"/>
      <c r="E3260" s="150"/>
      <c r="F3260" s="150"/>
      <c r="G3260" s="150"/>
      <c r="H3260" s="150"/>
      <c r="I3260" s="150"/>
      <c r="J3260" s="150"/>
      <c r="K3260" s="150"/>
      <c r="L3260" s="150"/>
      <c r="M3260" s="152"/>
      <c r="N3260" s="150"/>
      <c r="O3260" s="150"/>
      <c r="P3260" s="150"/>
      <c r="Q3260" s="150"/>
      <c r="R3260" s="150"/>
      <c r="S3260" s="150"/>
      <c r="T3260" s="150"/>
      <c r="U3260" s="150"/>
      <c r="V3260" s="150"/>
      <c r="W3260" s="150"/>
      <c r="X3260" s="150"/>
      <c r="Y3260" s="150"/>
      <c r="Z3260" s="150"/>
      <c r="AA3260" s="150"/>
    </row>
    <row r="3261" spans="1:27" ht="12.75">
      <c r="A3261" s="150"/>
      <c r="B3261" s="150"/>
      <c r="C3261" s="151"/>
      <c r="D3261" s="150"/>
      <c r="E3261" s="150"/>
      <c r="F3261" s="150"/>
      <c r="G3261" s="150"/>
      <c r="H3261" s="150"/>
      <c r="I3261" s="150"/>
      <c r="J3261" s="150"/>
      <c r="K3261" s="150"/>
      <c r="L3261" s="150"/>
      <c r="M3261" s="152"/>
      <c r="N3261" s="150"/>
      <c r="O3261" s="150"/>
      <c r="P3261" s="150"/>
      <c r="Q3261" s="150"/>
      <c r="R3261" s="150"/>
      <c r="S3261" s="150"/>
      <c r="T3261" s="150"/>
      <c r="U3261" s="150"/>
      <c r="V3261" s="150"/>
      <c r="W3261" s="150"/>
      <c r="X3261" s="150"/>
      <c r="Y3261" s="150"/>
      <c r="Z3261" s="150"/>
      <c r="AA3261" s="150"/>
    </row>
    <row r="3262" spans="1:27" ht="12.75">
      <c r="A3262" s="150"/>
      <c r="B3262" s="150"/>
      <c r="C3262" s="151"/>
      <c r="D3262" s="150"/>
      <c r="E3262" s="150"/>
      <c r="F3262" s="150"/>
      <c r="G3262" s="150"/>
      <c r="H3262" s="150"/>
      <c r="I3262" s="150"/>
      <c r="J3262" s="150"/>
      <c r="K3262" s="150"/>
      <c r="L3262" s="150"/>
      <c r="M3262" s="152"/>
      <c r="N3262" s="150"/>
      <c r="O3262" s="150"/>
      <c r="P3262" s="150"/>
      <c r="Q3262" s="150"/>
      <c r="R3262" s="150"/>
      <c r="S3262" s="150"/>
      <c r="T3262" s="150"/>
      <c r="U3262" s="150"/>
      <c r="V3262" s="150"/>
      <c r="W3262" s="150"/>
      <c r="X3262" s="150"/>
      <c r="Y3262" s="150"/>
      <c r="Z3262" s="150"/>
      <c r="AA3262" s="150"/>
    </row>
    <row r="3263" spans="1:27" ht="12.75">
      <c r="A3263" s="150"/>
      <c r="B3263" s="150"/>
      <c r="C3263" s="151"/>
      <c r="D3263" s="150"/>
      <c r="E3263" s="150"/>
      <c r="F3263" s="150"/>
      <c r="G3263" s="150"/>
      <c r="H3263" s="150"/>
      <c r="I3263" s="150"/>
      <c r="J3263" s="150"/>
      <c r="K3263" s="150"/>
      <c r="L3263" s="150"/>
      <c r="M3263" s="152"/>
      <c r="N3263" s="150"/>
      <c r="O3263" s="150"/>
      <c r="P3263" s="150"/>
      <c r="Q3263" s="150"/>
      <c r="R3263" s="150"/>
      <c r="S3263" s="150"/>
      <c r="T3263" s="150"/>
      <c r="U3263" s="150"/>
      <c r="V3263" s="150"/>
      <c r="W3263" s="150"/>
      <c r="X3263" s="150"/>
      <c r="Y3263" s="150"/>
      <c r="Z3263" s="150"/>
      <c r="AA3263" s="150"/>
    </row>
    <row r="3264" spans="1:27" ht="12.75">
      <c r="A3264" s="150"/>
      <c r="B3264" s="150"/>
      <c r="C3264" s="151"/>
      <c r="D3264" s="150"/>
      <c r="E3264" s="150"/>
      <c r="F3264" s="150"/>
      <c r="G3264" s="150"/>
      <c r="H3264" s="150"/>
      <c r="I3264" s="150"/>
      <c r="J3264" s="150"/>
      <c r="K3264" s="150"/>
      <c r="L3264" s="150"/>
      <c r="M3264" s="152"/>
      <c r="N3264" s="150"/>
      <c r="O3264" s="150"/>
      <c r="P3264" s="150"/>
      <c r="Q3264" s="150"/>
      <c r="R3264" s="150"/>
      <c r="S3264" s="150"/>
      <c r="T3264" s="150"/>
      <c r="U3264" s="150"/>
      <c r="V3264" s="150"/>
      <c r="W3264" s="150"/>
      <c r="X3264" s="150"/>
      <c r="Y3264" s="150"/>
      <c r="Z3264" s="150"/>
      <c r="AA3264" s="150"/>
    </row>
    <row r="3265" spans="1:27" ht="12.75">
      <c r="A3265" s="150"/>
      <c r="B3265" s="150"/>
      <c r="C3265" s="151"/>
      <c r="D3265" s="150"/>
      <c r="E3265" s="150"/>
      <c r="F3265" s="150"/>
      <c r="G3265" s="150"/>
      <c r="H3265" s="150"/>
      <c r="I3265" s="150"/>
      <c r="J3265" s="150"/>
      <c r="K3265" s="150"/>
      <c r="L3265" s="150"/>
      <c r="M3265" s="152"/>
      <c r="N3265" s="150"/>
      <c r="O3265" s="150"/>
      <c r="P3265" s="150"/>
      <c r="Q3265" s="150"/>
      <c r="R3265" s="150"/>
      <c r="S3265" s="150"/>
      <c r="T3265" s="150"/>
      <c r="U3265" s="150"/>
      <c r="V3265" s="150"/>
      <c r="W3265" s="150"/>
      <c r="X3265" s="150"/>
      <c r="Y3265" s="150"/>
      <c r="Z3265" s="150"/>
      <c r="AA3265" s="150"/>
    </row>
    <row r="3266" spans="1:27" ht="12.75">
      <c r="A3266" s="150"/>
      <c r="B3266" s="150"/>
      <c r="C3266" s="151"/>
      <c r="D3266" s="150"/>
      <c r="E3266" s="150"/>
      <c r="F3266" s="150"/>
      <c r="G3266" s="150"/>
      <c r="H3266" s="150"/>
      <c r="I3266" s="150"/>
      <c r="J3266" s="150"/>
      <c r="K3266" s="150"/>
      <c r="L3266" s="150"/>
      <c r="M3266" s="152"/>
      <c r="N3266" s="150"/>
      <c r="O3266" s="150"/>
      <c r="P3266" s="150"/>
      <c r="Q3266" s="150"/>
      <c r="R3266" s="150"/>
      <c r="S3266" s="150"/>
      <c r="T3266" s="150"/>
      <c r="U3266" s="150"/>
      <c r="V3266" s="150"/>
      <c r="W3266" s="150"/>
      <c r="X3266" s="150"/>
      <c r="Y3266" s="150"/>
      <c r="Z3266" s="150"/>
      <c r="AA3266" s="150"/>
    </row>
    <row r="3267" spans="1:27" ht="12.75">
      <c r="A3267" s="150"/>
      <c r="B3267" s="150"/>
      <c r="C3267" s="151"/>
      <c r="D3267" s="150"/>
      <c r="E3267" s="150"/>
      <c r="F3267" s="150"/>
      <c r="G3267" s="150"/>
      <c r="H3267" s="150"/>
      <c r="I3267" s="150"/>
      <c r="J3267" s="150"/>
      <c r="K3267" s="150"/>
      <c r="L3267" s="150"/>
      <c r="M3267" s="152"/>
      <c r="N3267" s="150"/>
      <c r="O3267" s="150"/>
      <c r="P3267" s="150"/>
      <c r="Q3267" s="150"/>
      <c r="R3267" s="150"/>
      <c r="S3267" s="150"/>
      <c r="T3267" s="150"/>
      <c r="U3267" s="150"/>
      <c r="V3267" s="150"/>
      <c r="W3267" s="150"/>
      <c r="X3267" s="150"/>
      <c r="Y3267" s="150"/>
      <c r="Z3267" s="150"/>
      <c r="AA3267" s="150"/>
    </row>
    <row r="3268" spans="1:27" ht="12.75">
      <c r="A3268" s="150"/>
      <c r="B3268" s="150"/>
      <c r="C3268" s="151"/>
      <c r="D3268" s="150"/>
      <c r="E3268" s="150"/>
      <c r="F3268" s="150"/>
      <c r="G3268" s="150"/>
      <c r="H3268" s="150"/>
      <c r="I3268" s="150"/>
      <c r="J3268" s="150"/>
      <c r="K3268" s="150"/>
      <c r="L3268" s="150"/>
      <c r="M3268" s="152"/>
      <c r="N3268" s="150"/>
      <c r="O3268" s="150"/>
      <c r="P3268" s="150"/>
      <c r="Q3268" s="150"/>
      <c r="R3268" s="150"/>
      <c r="S3268" s="150"/>
      <c r="T3268" s="150"/>
      <c r="U3268" s="150"/>
      <c r="V3268" s="150"/>
      <c r="W3268" s="150"/>
      <c r="X3268" s="150"/>
      <c r="Y3268" s="150"/>
      <c r="Z3268" s="150"/>
      <c r="AA3268" s="150"/>
    </row>
    <row r="3269" spans="1:27" ht="12.75">
      <c r="A3269" s="150"/>
      <c r="B3269" s="150"/>
      <c r="C3269" s="151"/>
      <c r="D3269" s="150"/>
      <c r="E3269" s="150"/>
      <c r="F3269" s="150"/>
      <c r="G3269" s="150"/>
      <c r="H3269" s="150"/>
      <c r="I3269" s="150"/>
      <c r="J3269" s="150"/>
      <c r="K3269" s="150"/>
      <c r="L3269" s="150"/>
      <c r="M3269" s="152"/>
      <c r="N3269" s="150"/>
      <c r="O3269" s="150"/>
      <c r="P3269" s="150"/>
      <c r="Q3269" s="150"/>
      <c r="R3269" s="150"/>
      <c r="S3269" s="150"/>
      <c r="T3269" s="150"/>
      <c r="U3269" s="150"/>
      <c r="V3269" s="150"/>
      <c r="W3269" s="150"/>
      <c r="X3269" s="150"/>
      <c r="Y3269" s="150"/>
      <c r="Z3269" s="150"/>
      <c r="AA3269" s="150"/>
    </row>
    <row r="3270" spans="1:27" ht="12.75">
      <c r="A3270" s="150"/>
      <c r="B3270" s="150"/>
      <c r="C3270" s="151"/>
      <c r="D3270" s="150"/>
      <c r="E3270" s="150"/>
      <c r="F3270" s="150"/>
      <c r="G3270" s="150"/>
      <c r="H3270" s="150"/>
      <c r="I3270" s="150"/>
      <c r="J3270" s="150"/>
      <c r="K3270" s="150"/>
      <c r="L3270" s="150"/>
      <c r="M3270" s="152"/>
      <c r="N3270" s="150"/>
      <c r="O3270" s="150"/>
      <c r="P3270" s="150"/>
      <c r="Q3270" s="150"/>
      <c r="R3270" s="150"/>
      <c r="S3270" s="150"/>
      <c r="T3270" s="150"/>
      <c r="U3270" s="150"/>
      <c r="V3270" s="150"/>
      <c r="W3270" s="150"/>
      <c r="X3270" s="150"/>
      <c r="Y3270" s="150"/>
      <c r="Z3270" s="150"/>
      <c r="AA3270" s="150"/>
    </row>
    <row r="3271" spans="1:27" ht="12.75">
      <c r="A3271" s="150"/>
      <c r="B3271" s="150"/>
      <c r="C3271" s="151"/>
      <c r="D3271" s="150"/>
      <c r="E3271" s="150"/>
      <c r="F3271" s="150"/>
      <c r="G3271" s="150"/>
      <c r="H3271" s="150"/>
      <c r="I3271" s="150"/>
      <c r="J3271" s="150"/>
      <c r="K3271" s="150"/>
      <c r="L3271" s="150"/>
      <c r="M3271" s="152"/>
      <c r="N3271" s="150"/>
      <c r="O3271" s="150"/>
      <c r="P3271" s="150"/>
      <c r="Q3271" s="150"/>
      <c r="R3271" s="150"/>
      <c r="S3271" s="150"/>
      <c r="T3271" s="150"/>
      <c r="U3271" s="150"/>
      <c r="V3271" s="150"/>
      <c r="W3271" s="150"/>
      <c r="X3271" s="150"/>
      <c r="Y3271" s="150"/>
      <c r="Z3271" s="150"/>
      <c r="AA3271" s="150"/>
    </row>
    <row r="3272" spans="1:27" ht="12.75">
      <c r="A3272" s="150"/>
      <c r="B3272" s="150"/>
      <c r="C3272" s="151"/>
      <c r="D3272" s="150"/>
      <c r="E3272" s="150"/>
      <c r="F3272" s="150"/>
      <c r="G3272" s="150"/>
      <c r="H3272" s="150"/>
      <c r="I3272" s="150"/>
      <c r="J3272" s="150"/>
      <c r="K3272" s="150"/>
      <c r="L3272" s="150"/>
      <c r="M3272" s="152"/>
      <c r="N3272" s="150"/>
      <c r="O3272" s="150"/>
      <c r="P3272" s="150"/>
      <c r="Q3272" s="150"/>
      <c r="R3272" s="150"/>
      <c r="S3272" s="150"/>
      <c r="T3272" s="150"/>
      <c r="U3272" s="150"/>
      <c r="V3272" s="150"/>
      <c r="W3272" s="150"/>
      <c r="X3272" s="150"/>
      <c r="Y3272" s="150"/>
      <c r="Z3272" s="150"/>
      <c r="AA3272" s="150"/>
    </row>
    <row r="3273" spans="1:27" ht="12.75">
      <c r="A3273" s="150"/>
      <c r="B3273" s="150"/>
      <c r="C3273" s="151"/>
      <c r="D3273" s="150"/>
      <c r="E3273" s="150"/>
      <c r="F3273" s="150"/>
      <c r="G3273" s="150"/>
      <c r="H3273" s="150"/>
      <c r="I3273" s="150"/>
      <c r="J3273" s="150"/>
      <c r="K3273" s="150"/>
      <c r="L3273" s="150"/>
      <c r="M3273" s="152"/>
      <c r="N3273" s="150"/>
      <c r="O3273" s="150"/>
      <c r="P3273" s="150"/>
      <c r="Q3273" s="150"/>
      <c r="R3273" s="150"/>
      <c r="S3273" s="150"/>
      <c r="T3273" s="150"/>
      <c r="U3273" s="150"/>
      <c r="V3273" s="150"/>
      <c r="W3273" s="150"/>
      <c r="X3273" s="150"/>
      <c r="Y3273" s="150"/>
      <c r="Z3273" s="150"/>
      <c r="AA3273" s="150"/>
    </row>
    <row r="3274" spans="1:27" ht="12.75">
      <c r="A3274" s="150"/>
      <c r="B3274" s="150"/>
      <c r="C3274" s="151"/>
      <c r="D3274" s="150"/>
      <c r="E3274" s="150"/>
      <c r="F3274" s="150"/>
      <c r="G3274" s="150"/>
      <c r="H3274" s="150"/>
      <c r="I3274" s="150"/>
      <c r="J3274" s="150"/>
      <c r="K3274" s="150"/>
      <c r="L3274" s="150"/>
      <c r="M3274" s="152"/>
      <c r="N3274" s="150"/>
      <c r="O3274" s="150"/>
      <c r="P3274" s="150"/>
      <c r="Q3274" s="150"/>
      <c r="R3274" s="150"/>
      <c r="S3274" s="150"/>
      <c r="T3274" s="150"/>
      <c r="U3274" s="150"/>
      <c r="V3274" s="150"/>
      <c r="W3274" s="150"/>
      <c r="X3274" s="150"/>
      <c r="Y3274" s="150"/>
      <c r="Z3274" s="150"/>
      <c r="AA3274" s="150"/>
    </row>
    <row r="3275" spans="1:27" ht="12.75">
      <c r="A3275" s="150"/>
      <c r="B3275" s="150"/>
      <c r="C3275" s="151"/>
      <c r="D3275" s="150"/>
      <c r="E3275" s="150"/>
      <c r="F3275" s="150"/>
      <c r="G3275" s="150"/>
      <c r="H3275" s="150"/>
      <c r="I3275" s="150"/>
      <c r="J3275" s="150"/>
      <c r="K3275" s="150"/>
      <c r="L3275" s="150"/>
      <c r="M3275" s="152"/>
      <c r="N3275" s="150"/>
      <c r="O3275" s="150"/>
      <c r="P3275" s="150"/>
      <c r="Q3275" s="150"/>
      <c r="R3275" s="150"/>
      <c r="S3275" s="150"/>
      <c r="T3275" s="150"/>
      <c r="U3275" s="150"/>
      <c r="V3275" s="150"/>
      <c r="W3275" s="150"/>
      <c r="X3275" s="150"/>
      <c r="Y3275" s="150"/>
      <c r="Z3275" s="150"/>
      <c r="AA3275" s="150"/>
    </row>
    <row r="3276" spans="1:27" ht="12.75">
      <c r="A3276" s="150"/>
      <c r="B3276" s="150"/>
      <c r="C3276" s="151"/>
      <c r="D3276" s="150"/>
      <c r="E3276" s="150"/>
      <c r="F3276" s="150"/>
      <c r="G3276" s="150"/>
      <c r="H3276" s="150"/>
      <c r="I3276" s="150"/>
      <c r="J3276" s="150"/>
      <c r="K3276" s="150"/>
      <c r="L3276" s="150"/>
      <c r="M3276" s="152"/>
      <c r="N3276" s="150"/>
      <c r="O3276" s="150"/>
      <c r="P3276" s="150"/>
      <c r="Q3276" s="150"/>
      <c r="R3276" s="150"/>
      <c r="S3276" s="150"/>
      <c r="T3276" s="150"/>
      <c r="U3276" s="150"/>
      <c r="V3276" s="150"/>
      <c r="W3276" s="150"/>
      <c r="X3276" s="150"/>
      <c r="Y3276" s="150"/>
      <c r="Z3276" s="150"/>
      <c r="AA3276" s="150"/>
    </row>
    <row r="3277" spans="1:27" ht="12.75">
      <c r="A3277" s="150"/>
      <c r="B3277" s="150"/>
      <c r="C3277" s="151"/>
      <c r="D3277" s="150"/>
      <c r="E3277" s="150"/>
      <c r="F3277" s="150"/>
      <c r="G3277" s="150"/>
      <c r="H3277" s="150"/>
      <c r="I3277" s="150"/>
      <c r="J3277" s="150"/>
      <c r="K3277" s="150"/>
      <c r="L3277" s="150"/>
      <c r="M3277" s="152"/>
      <c r="N3277" s="150"/>
      <c r="O3277" s="150"/>
      <c r="P3277" s="150"/>
      <c r="Q3277" s="150"/>
      <c r="R3277" s="150"/>
      <c r="S3277" s="150"/>
      <c r="T3277" s="150"/>
      <c r="U3277" s="150"/>
      <c r="V3277" s="150"/>
      <c r="W3277" s="150"/>
      <c r="X3277" s="150"/>
      <c r="Y3277" s="150"/>
      <c r="Z3277" s="150"/>
      <c r="AA3277" s="150"/>
    </row>
    <row r="3278" spans="1:27" ht="12.75">
      <c r="A3278" s="150"/>
      <c r="B3278" s="150"/>
      <c r="C3278" s="151"/>
      <c r="D3278" s="150"/>
      <c r="E3278" s="150"/>
      <c r="F3278" s="150"/>
      <c r="G3278" s="150"/>
      <c r="H3278" s="150"/>
      <c r="I3278" s="150"/>
      <c r="J3278" s="150"/>
      <c r="K3278" s="150"/>
      <c r="L3278" s="150"/>
      <c r="M3278" s="152"/>
      <c r="N3278" s="150"/>
      <c r="O3278" s="150"/>
      <c r="P3278" s="150"/>
      <c r="Q3278" s="150"/>
      <c r="R3278" s="150"/>
      <c r="S3278" s="150"/>
      <c r="T3278" s="150"/>
      <c r="U3278" s="150"/>
      <c r="V3278" s="150"/>
      <c r="W3278" s="150"/>
      <c r="X3278" s="150"/>
      <c r="Y3278" s="150"/>
      <c r="Z3278" s="150"/>
      <c r="AA3278" s="150"/>
    </row>
    <row r="3279" spans="1:27" ht="12.75">
      <c r="A3279" s="150"/>
      <c r="B3279" s="150"/>
      <c r="C3279" s="151"/>
      <c r="D3279" s="150"/>
      <c r="E3279" s="150"/>
      <c r="F3279" s="150"/>
      <c r="G3279" s="150"/>
      <c r="H3279" s="150"/>
      <c r="I3279" s="150"/>
      <c r="J3279" s="150"/>
      <c r="K3279" s="150"/>
      <c r="L3279" s="150"/>
      <c r="M3279" s="152"/>
      <c r="N3279" s="150"/>
      <c r="O3279" s="150"/>
      <c r="P3279" s="150"/>
      <c r="Q3279" s="150"/>
      <c r="R3279" s="150"/>
      <c r="S3279" s="150"/>
      <c r="T3279" s="150"/>
      <c r="U3279" s="150"/>
      <c r="V3279" s="150"/>
      <c r="W3279" s="150"/>
      <c r="X3279" s="150"/>
      <c r="Y3279" s="150"/>
      <c r="Z3279" s="150"/>
      <c r="AA3279" s="150"/>
    </row>
    <row r="3280" spans="1:27" ht="12.75">
      <c r="A3280" s="150"/>
      <c r="B3280" s="150"/>
      <c r="C3280" s="151"/>
      <c r="D3280" s="150"/>
      <c r="E3280" s="150"/>
      <c r="F3280" s="150"/>
      <c r="G3280" s="150"/>
      <c r="H3280" s="150"/>
      <c r="I3280" s="150"/>
      <c r="J3280" s="150"/>
      <c r="K3280" s="150"/>
      <c r="L3280" s="150"/>
      <c r="M3280" s="152"/>
      <c r="N3280" s="150"/>
      <c r="O3280" s="150"/>
      <c r="P3280" s="150"/>
      <c r="Q3280" s="150"/>
      <c r="R3280" s="150"/>
      <c r="S3280" s="150"/>
      <c r="T3280" s="150"/>
      <c r="U3280" s="150"/>
      <c r="V3280" s="150"/>
      <c r="W3280" s="150"/>
      <c r="X3280" s="150"/>
      <c r="Y3280" s="150"/>
      <c r="Z3280" s="150"/>
      <c r="AA3280" s="150"/>
    </row>
    <row r="3281" spans="1:27" ht="12.75">
      <c r="A3281" s="150"/>
      <c r="B3281" s="150"/>
      <c r="C3281" s="151"/>
      <c r="D3281" s="150"/>
      <c r="E3281" s="150"/>
      <c r="F3281" s="150"/>
      <c r="G3281" s="150"/>
      <c r="H3281" s="150"/>
      <c r="I3281" s="150"/>
      <c r="J3281" s="150"/>
      <c r="K3281" s="150"/>
      <c r="L3281" s="150"/>
      <c r="M3281" s="152"/>
      <c r="N3281" s="150"/>
      <c r="O3281" s="150"/>
      <c r="P3281" s="150"/>
      <c r="Q3281" s="150"/>
      <c r="R3281" s="150"/>
      <c r="S3281" s="150"/>
      <c r="T3281" s="150"/>
      <c r="U3281" s="150"/>
      <c r="V3281" s="150"/>
      <c r="W3281" s="150"/>
      <c r="X3281" s="150"/>
      <c r="Y3281" s="150"/>
      <c r="Z3281" s="150"/>
      <c r="AA3281" s="150"/>
    </row>
    <row r="3282" spans="1:27" ht="12.75">
      <c r="A3282" s="150"/>
      <c r="B3282" s="150"/>
      <c r="C3282" s="151"/>
      <c r="D3282" s="150"/>
      <c r="E3282" s="150"/>
      <c r="F3282" s="150"/>
      <c r="G3282" s="150"/>
      <c r="H3282" s="150"/>
      <c r="I3282" s="150"/>
      <c r="J3282" s="150"/>
      <c r="K3282" s="150"/>
      <c r="L3282" s="150"/>
      <c r="M3282" s="152"/>
      <c r="N3282" s="150"/>
      <c r="O3282" s="150"/>
      <c r="P3282" s="150"/>
      <c r="Q3282" s="150"/>
      <c r="R3282" s="150"/>
      <c r="S3282" s="150"/>
      <c r="T3282" s="150"/>
      <c r="U3282" s="150"/>
      <c r="V3282" s="150"/>
      <c r="W3282" s="150"/>
      <c r="X3282" s="150"/>
      <c r="Y3282" s="150"/>
      <c r="Z3282" s="150"/>
      <c r="AA3282" s="150"/>
    </row>
    <row r="3283" spans="1:27" ht="12.75">
      <c r="A3283" s="150"/>
      <c r="B3283" s="150"/>
      <c r="C3283" s="151"/>
      <c r="D3283" s="150"/>
      <c r="E3283" s="150"/>
      <c r="F3283" s="150"/>
      <c r="G3283" s="150"/>
      <c r="H3283" s="150"/>
      <c r="I3283" s="150"/>
      <c r="J3283" s="150"/>
      <c r="K3283" s="150"/>
      <c r="L3283" s="150"/>
      <c r="M3283" s="152"/>
      <c r="N3283" s="150"/>
      <c r="O3283" s="150"/>
      <c r="P3283" s="150"/>
      <c r="Q3283" s="150"/>
      <c r="R3283" s="150"/>
      <c r="S3283" s="150"/>
      <c r="T3283" s="150"/>
      <c r="U3283" s="150"/>
      <c r="V3283" s="150"/>
      <c r="W3283" s="150"/>
      <c r="X3283" s="150"/>
      <c r="Y3283" s="150"/>
      <c r="Z3283" s="150"/>
      <c r="AA3283" s="150"/>
    </row>
    <row r="3284" spans="1:27" ht="12.75">
      <c r="A3284" s="150"/>
      <c r="B3284" s="150"/>
      <c r="C3284" s="151"/>
      <c r="D3284" s="150"/>
      <c r="E3284" s="150"/>
      <c r="F3284" s="150"/>
      <c r="G3284" s="150"/>
      <c r="H3284" s="150"/>
      <c r="I3284" s="150"/>
      <c r="J3284" s="150"/>
      <c r="K3284" s="150"/>
      <c r="L3284" s="150"/>
      <c r="M3284" s="152"/>
      <c r="N3284" s="150"/>
      <c r="O3284" s="150"/>
      <c r="P3284" s="150"/>
      <c r="Q3284" s="150"/>
      <c r="R3284" s="150"/>
      <c r="S3284" s="150"/>
      <c r="T3284" s="150"/>
      <c r="U3284" s="150"/>
      <c r="V3284" s="150"/>
      <c r="W3284" s="150"/>
      <c r="X3284" s="150"/>
      <c r="Y3284" s="150"/>
      <c r="Z3284" s="150"/>
      <c r="AA3284" s="150"/>
    </row>
    <row r="3285" spans="1:27" ht="12.75">
      <c r="A3285" s="150"/>
      <c r="B3285" s="150"/>
      <c r="C3285" s="151"/>
      <c r="D3285" s="150"/>
      <c r="E3285" s="150"/>
      <c r="F3285" s="150"/>
      <c r="G3285" s="150"/>
      <c r="H3285" s="150"/>
      <c r="I3285" s="150"/>
      <c r="J3285" s="150"/>
      <c r="K3285" s="150"/>
      <c r="L3285" s="150"/>
      <c r="M3285" s="152"/>
      <c r="N3285" s="150"/>
      <c r="O3285" s="150"/>
      <c r="P3285" s="150"/>
      <c r="Q3285" s="150"/>
      <c r="R3285" s="150"/>
      <c r="S3285" s="150"/>
      <c r="T3285" s="150"/>
      <c r="U3285" s="150"/>
      <c r="V3285" s="150"/>
      <c r="W3285" s="150"/>
      <c r="X3285" s="150"/>
      <c r="Y3285" s="150"/>
      <c r="Z3285" s="150"/>
      <c r="AA3285" s="150"/>
    </row>
    <row r="3286" spans="1:27" ht="12.75">
      <c r="A3286" s="150"/>
      <c r="B3286" s="150"/>
      <c r="C3286" s="151"/>
      <c r="D3286" s="150"/>
      <c r="E3286" s="150"/>
      <c r="F3286" s="150"/>
      <c r="G3286" s="150"/>
      <c r="H3286" s="150"/>
      <c r="I3286" s="150"/>
      <c r="J3286" s="150"/>
      <c r="K3286" s="150"/>
      <c r="L3286" s="150"/>
      <c r="M3286" s="152"/>
      <c r="N3286" s="150"/>
      <c r="O3286" s="150"/>
      <c r="P3286" s="150"/>
      <c r="Q3286" s="150"/>
      <c r="R3286" s="150"/>
      <c r="S3286" s="150"/>
      <c r="T3286" s="150"/>
      <c r="U3286" s="150"/>
      <c r="V3286" s="150"/>
      <c r="W3286" s="150"/>
      <c r="X3286" s="150"/>
      <c r="Y3286" s="150"/>
      <c r="Z3286" s="150"/>
      <c r="AA3286" s="150"/>
    </row>
    <row r="3287" spans="1:27" ht="12.75">
      <c r="A3287" s="150"/>
      <c r="B3287" s="150"/>
      <c r="C3287" s="151"/>
      <c r="D3287" s="150"/>
      <c r="E3287" s="150"/>
      <c r="F3287" s="150"/>
      <c r="G3287" s="150"/>
      <c r="H3287" s="150"/>
      <c r="I3287" s="150"/>
      <c r="J3287" s="150"/>
      <c r="K3287" s="150"/>
      <c r="L3287" s="150"/>
      <c r="M3287" s="152"/>
      <c r="N3287" s="150"/>
      <c r="O3287" s="150"/>
      <c r="P3287" s="150"/>
      <c r="Q3287" s="150"/>
      <c r="R3287" s="150"/>
      <c r="S3287" s="150"/>
      <c r="T3287" s="150"/>
      <c r="U3287" s="150"/>
      <c r="V3287" s="150"/>
      <c r="W3287" s="150"/>
      <c r="X3287" s="150"/>
      <c r="Y3287" s="150"/>
      <c r="Z3287" s="150"/>
      <c r="AA3287" s="150"/>
    </row>
    <row r="3288" spans="1:27" ht="12.75">
      <c r="A3288" s="150"/>
      <c r="B3288" s="150"/>
      <c r="C3288" s="151"/>
      <c r="D3288" s="150"/>
      <c r="E3288" s="150"/>
      <c r="F3288" s="150"/>
      <c r="G3288" s="150"/>
      <c r="H3288" s="150"/>
      <c r="I3288" s="150"/>
      <c r="J3288" s="150"/>
      <c r="K3288" s="150"/>
      <c r="L3288" s="150"/>
      <c r="M3288" s="152"/>
      <c r="N3288" s="150"/>
      <c r="O3288" s="150"/>
      <c r="P3288" s="150"/>
      <c r="Q3288" s="150"/>
      <c r="R3288" s="150"/>
      <c r="S3288" s="150"/>
      <c r="T3288" s="150"/>
      <c r="U3288" s="150"/>
      <c r="V3288" s="150"/>
      <c r="W3288" s="150"/>
      <c r="X3288" s="150"/>
      <c r="Y3288" s="150"/>
      <c r="Z3288" s="150"/>
      <c r="AA3288" s="150"/>
    </row>
    <row r="3289" spans="1:27" ht="12.75">
      <c r="A3289" s="150"/>
      <c r="B3289" s="150"/>
      <c r="C3289" s="151"/>
      <c r="D3289" s="150"/>
      <c r="E3289" s="150"/>
      <c r="F3289" s="150"/>
      <c r="G3289" s="150"/>
      <c r="H3289" s="150"/>
      <c r="I3289" s="150"/>
      <c r="J3289" s="150"/>
      <c r="K3289" s="150"/>
      <c r="L3289" s="150"/>
      <c r="M3289" s="152"/>
      <c r="N3289" s="150"/>
      <c r="O3289" s="150"/>
      <c r="P3289" s="150"/>
      <c r="Q3289" s="150"/>
      <c r="R3289" s="150"/>
      <c r="S3289" s="150"/>
      <c r="T3289" s="150"/>
      <c r="U3289" s="150"/>
      <c r="V3289" s="150"/>
      <c r="W3289" s="150"/>
      <c r="X3289" s="150"/>
      <c r="Y3289" s="150"/>
      <c r="Z3289" s="150"/>
      <c r="AA3289" s="150"/>
    </row>
    <row r="3290" spans="1:27" ht="12.75">
      <c r="A3290" s="150"/>
      <c r="B3290" s="150"/>
      <c r="C3290" s="151"/>
      <c r="D3290" s="150"/>
      <c r="E3290" s="150"/>
      <c r="F3290" s="150"/>
      <c r="G3290" s="150"/>
      <c r="H3290" s="150"/>
      <c r="I3290" s="150"/>
      <c r="J3290" s="150"/>
      <c r="K3290" s="150"/>
      <c r="L3290" s="150"/>
      <c r="M3290" s="152"/>
      <c r="N3290" s="150"/>
      <c r="O3290" s="150"/>
      <c r="P3290" s="150"/>
      <c r="Q3290" s="150"/>
      <c r="R3290" s="150"/>
      <c r="S3290" s="150"/>
      <c r="T3290" s="150"/>
      <c r="U3290" s="150"/>
      <c r="V3290" s="150"/>
      <c r="W3290" s="150"/>
      <c r="X3290" s="150"/>
      <c r="Y3290" s="150"/>
      <c r="Z3290" s="150"/>
      <c r="AA3290" s="150"/>
    </row>
    <row r="3291" spans="1:27" ht="12.75">
      <c r="A3291" s="150"/>
      <c r="B3291" s="150"/>
      <c r="C3291" s="151"/>
      <c r="D3291" s="150"/>
      <c r="E3291" s="150"/>
      <c r="F3291" s="150"/>
      <c r="G3291" s="150"/>
      <c r="H3291" s="150"/>
      <c r="I3291" s="150"/>
      <c r="J3291" s="150"/>
      <c r="K3291" s="150"/>
      <c r="L3291" s="150"/>
      <c r="M3291" s="152"/>
      <c r="N3291" s="150"/>
      <c r="O3291" s="150"/>
      <c r="P3291" s="150"/>
      <c r="Q3291" s="150"/>
      <c r="R3291" s="150"/>
      <c r="S3291" s="150"/>
      <c r="T3291" s="150"/>
      <c r="U3291" s="150"/>
      <c r="V3291" s="150"/>
      <c r="W3291" s="150"/>
      <c r="X3291" s="150"/>
      <c r="Y3291" s="150"/>
      <c r="Z3291" s="150"/>
      <c r="AA3291" s="150"/>
    </row>
    <row r="3292" spans="1:27" ht="12.75">
      <c r="A3292" s="150"/>
      <c r="B3292" s="150"/>
      <c r="C3292" s="151"/>
      <c r="D3292" s="150"/>
      <c r="E3292" s="150"/>
      <c r="F3292" s="150"/>
      <c r="G3292" s="150"/>
      <c r="H3292" s="150"/>
      <c r="I3292" s="150"/>
      <c r="J3292" s="150"/>
      <c r="K3292" s="150"/>
      <c r="L3292" s="150"/>
      <c r="M3292" s="152"/>
      <c r="N3292" s="150"/>
      <c r="O3292" s="150"/>
      <c r="P3292" s="150"/>
      <c r="Q3292" s="150"/>
      <c r="R3292" s="150"/>
      <c r="S3292" s="150"/>
      <c r="T3292" s="150"/>
      <c r="U3292" s="150"/>
      <c r="V3292" s="150"/>
      <c r="W3292" s="150"/>
      <c r="X3292" s="150"/>
      <c r="Y3292" s="150"/>
      <c r="Z3292" s="150"/>
      <c r="AA3292" s="150"/>
    </row>
    <row r="3293" spans="1:27" ht="12.75">
      <c r="A3293" s="150"/>
      <c r="B3293" s="150"/>
      <c r="C3293" s="151"/>
      <c r="D3293" s="150"/>
      <c r="E3293" s="150"/>
      <c r="F3293" s="150"/>
      <c r="G3293" s="150"/>
      <c r="H3293" s="150"/>
      <c r="I3293" s="150"/>
      <c r="J3293" s="150"/>
      <c r="K3293" s="150"/>
      <c r="L3293" s="150"/>
      <c r="M3293" s="152"/>
      <c r="N3293" s="150"/>
      <c r="O3293" s="150"/>
      <c r="P3293" s="150"/>
      <c r="Q3293" s="150"/>
      <c r="R3293" s="150"/>
      <c r="S3293" s="150"/>
      <c r="T3293" s="150"/>
      <c r="U3293" s="150"/>
      <c r="V3293" s="150"/>
      <c r="W3293" s="150"/>
      <c r="X3293" s="150"/>
      <c r="Y3293" s="150"/>
      <c r="Z3293" s="150"/>
      <c r="AA3293" s="150"/>
    </row>
    <row r="3294" spans="1:27" ht="12.75">
      <c r="A3294" s="150"/>
      <c r="B3294" s="150"/>
      <c r="C3294" s="151"/>
      <c r="D3294" s="150"/>
      <c r="E3294" s="150"/>
      <c r="F3294" s="150"/>
      <c r="G3294" s="150"/>
      <c r="H3294" s="150"/>
      <c r="I3294" s="150"/>
      <c r="J3294" s="150"/>
      <c r="K3294" s="150"/>
      <c r="L3294" s="150"/>
      <c r="M3294" s="152"/>
      <c r="N3294" s="150"/>
      <c r="O3294" s="150"/>
      <c r="P3294" s="150"/>
      <c r="Q3294" s="150"/>
      <c r="R3294" s="150"/>
      <c r="S3294" s="150"/>
      <c r="T3294" s="150"/>
      <c r="U3294" s="150"/>
      <c r="V3294" s="150"/>
      <c r="W3294" s="150"/>
      <c r="X3294" s="150"/>
      <c r="Y3294" s="150"/>
      <c r="Z3294" s="150"/>
      <c r="AA3294" s="150"/>
    </row>
    <row r="3295" spans="1:27" ht="12.75">
      <c r="A3295" s="150"/>
      <c r="B3295" s="150"/>
      <c r="C3295" s="151"/>
      <c r="D3295" s="150"/>
      <c r="E3295" s="150"/>
      <c r="F3295" s="150"/>
      <c r="G3295" s="150"/>
      <c r="H3295" s="150"/>
      <c r="I3295" s="150"/>
      <c r="J3295" s="150"/>
      <c r="K3295" s="150"/>
      <c r="L3295" s="150"/>
      <c r="M3295" s="152"/>
      <c r="N3295" s="150"/>
      <c r="O3295" s="150"/>
      <c r="P3295" s="150"/>
      <c r="Q3295" s="150"/>
      <c r="R3295" s="150"/>
      <c r="S3295" s="150"/>
      <c r="T3295" s="150"/>
      <c r="U3295" s="150"/>
      <c r="V3295" s="150"/>
      <c r="W3295" s="150"/>
      <c r="X3295" s="150"/>
      <c r="Y3295" s="150"/>
      <c r="Z3295" s="150"/>
      <c r="AA3295" s="150"/>
    </row>
    <row r="3296" spans="1:27" ht="12.75">
      <c r="A3296" s="150"/>
      <c r="B3296" s="150"/>
      <c r="C3296" s="151"/>
      <c r="D3296" s="150"/>
      <c r="E3296" s="150"/>
      <c r="F3296" s="150"/>
      <c r="G3296" s="150"/>
      <c r="H3296" s="150"/>
      <c r="I3296" s="150"/>
      <c r="J3296" s="150"/>
      <c r="K3296" s="150"/>
      <c r="L3296" s="150"/>
      <c r="M3296" s="152"/>
      <c r="N3296" s="150"/>
      <c r="O3296" s="150"/>
      <c r="P3296" s="150"/>
      <c r="Q3296" s="150"/>
      <c r="R3296" s="150"/>
      <c r="S3296" s="150"/>
      <c r="T3296" s="150"/>
      <c r="U3296" s="150"/>
      <c r="V3296" s="150"/>
      <c r="W3296" s="150"/>
      <c r="X3296" s="150"/>
      <c r="Y3296" s="150"/>
      <c r="Z3296" s="150"/>
      <c r="AA3296" s="150"/>
    </row>
    <row r="3297" spans="1:27" ht="12.75">
      <c r="A3297" s="150"/>
      <c r="B3297" s="150"/>
      <c r="C3297" s="151"/>
      <c r="D3297" s="150"/>
      <c r="E3297" s="150"/>
      <c r="F3297" s="150"/>
      <c r="G3297" s="150"/>
      <c r="H3297" s="150"/>
      <c r="I3297" s="150"/>
      <c r="J3297" s="150"/>
      <c r="K3297" s="150"/>
      <c r="L3297" s="150"/>
      <c r="M3297" s="152"/>
      <c r="N3297" s="150"/>
      <c r="O3297" s="150"/>
      <c r="P3297" s="150"/>
      <c r="Q3297" s="150"/>
      <c r="R3297" s="150"/>
      <c r="S3297" s="150"/>
      <c r="T3297" s="150"/>
      <c r="U3297" s="150"/>
      <c r="V3297" s="150"/>
      <c r="W3297" s="150"/>
      <c r="X3297" s="150"/>
      <c r="Y3297" s="150"/>
      <c r="Z3297" s="150"/>
      <c r="AA3297" s="150"/>
    </row>
    <row r="3298" spans="1:27" ht="12.75">
      <c r="A3298" s="150"/>
      <c r="B3298" s="150"/>
      <c r="C3298" s="151"/>
      <c r="D3298" s="150"/>
      <c r="E3298" s="150"/>
      <c r="F3298" s="150"/>
      <c r="G3298" s="150"/>
      <c r="H3298" s="150"/>
      <c r="I3298" s="150"/>
      <c r="J3298" s="150"/>
      <c r="K3298" s="150"/>
      <c r="L3298" s="150"/>
      <c r="M3298" s="152"/>
      <c r="N3298" s="150"/>
      <c r="O3298" s="150"/>
      <c r="P3298" s="150"/>
      <c r="Q3298" s="150"/>
      <c r="R3298" s="150"/>
      <c r="S3298" s="150"/>
      <c r="T3298" s="150"/>
      <c r="U3298" s="150"/>
      <c r="V3298" s="150"/>
      <c r="W3298" s="150"/>
      <c r="X3298" s="150"/>
      <c r="Y3298" s="150"/>
      <c r="Z3298" s="150"/>
      <c r="AA3298" s="150"/>
    </row>
    <row r="3299" spans="1:27" ht="12.75">
      <c r="A3299" s="150"/>
      <c r="B3299" s="150"/>
      <c r="C3299" s="151"/>
      <c r="D3299" s="150"/>
      <c r="E3299" s="150"/>
      <c r="F3299" s="150"/>
      <c r="G3299" s="150"/>
      <c r="H3299" s="150"/>
      <c r="I3299" s="150"/>
      <c r="J3299" s="150"/>
      <c r="K3299" s="150"/>
      <c r="L3299" s="150"/>
      <c r="M3299" s="152"/>
      <c r="N3299" s="150"/>
      <c r="O3299" s="150"/>
      <c r="P3299" s="150"/>
      <c r="Q3299" s="150"/>
      <c r="R3299" s="150"/>
      <c r="S3299" s="150"/>
      <c r="T3299" s="150"/>
      <c r="U3299" s="150"/>
      <c r="V3299" s="150"/>
      <c r="W3299" s="150"/>
      <c r="X3299" s="150"/>
      <c r="Y3299" s="150"/>
      <c r="Z3299" s="150"/>
      <c r="AA3299" s="150"/>
    </row>
    <row r="3300" spans="1:27" ht="12.75">
      <c r="A3300" s="150"/>
      <c r="B3300" s="150"/>
      <c r="C3300" s="151"/>
      <c r="D3300" s="150"/>
      <c r="E3300" s="150"/>
      <c r="F3300" s="150"/>
      <c r="G3300" s="150"/>
      <c r="H3300" s="150"/>
      <c r="I3300" s="150"/>
      <c r="J3300" s="150"/>
      <c r="K3300" s="150"/>
      <c r="L3300" s="150"/>
      <c r="M3300" s="152"/>
      <c r="N3300" s="150"/>
      <c r="O3300" s="150"/>
      <c r="P3300" s="150"/>
      <c r="Q3300" s="150"/>
      <c r="R3300" s="150"/>
      <c r="S3300" s="150"/>
      <c r="T3300" s="150"/>
      <c r="U3300" s="150"/>
      <c r="V3300" s="150"/>
      <c r="W3300" s="150"/>
      <c r="X3300" s="150"/>
      <c r="Y3300" s="150"/>
      <c r="Z3300" s="150"/>
      <c r="AA3300" s="150"/>
    </row>
    <row r="3301" spans="1:27" ht="12.75">
      <c r="A3301" s="150"/>
      <c r="B3301" s="150"/>
      <c r="C3301" s="151"/>
      <c r="D3301" s="150"/>
      <c r="E3301" s="150"/>
      <c r="F3301" s="150"/>
      <c r="G3301" s="150"/>
      <c r="H3301" s="150"/>
      <c r="I3301" s="150"/>
      <c r="J3301" s="150"/>
      <c r="K3301" s="150"/>
      <c r="L3301" s="150"/>
      <c r="M3301" s="152"/>
      <c r="N3301" s="150"/>
      <c r="O3301" s="150"/>
      <c r="P3301" s="150"/>
      <c r="Q3301" s="150"/>
      <c r="R3301" s="150"/>
      <c r="S3301" s="150"/>
      <c r="T3301" s="150"/>
      <c r="U3301" s="150"/>
      <c r="V3301" s="150"/>
      <c r="W3301" s="150"/>
      <c r="X3301" s="150"/>
      <c r="Y3301" s="150"/>
      <c r="Z3301" s="150"/>
      <c r="AA3301" s="150"/>
    </row>
    <row r="3302" spans="1:27" ht="12.75">
      <c r="A3302" s="150"/>
      <c r="B3302" s="150"/>
      <c r="C3302" s="151"/>
      <c r="D3302" s="150"/>
      <c r="E3302" s="150"/>
      <c r="F3302" s="150"/>
      <c r="G3302" s="150"/>
      <c r="H3302" s="150"/>
      <c r="I3302" s="150"/>
      <c r="J3302" s="150"/>
      <c r="K3302" s="150"/>
      <c r="L3302" s="150"/>
      <c r="M3302" s="152"/>
      <c r="N3302" s="150"/>
      <c r="O3302" s="150"/>
      <c r="P3302" s="150"/>
      <c r="Q3302" s="150"/>
      <c r="R3302" s="150"/>
      <c r="S3302" s="150"/>
      <c r="T3302" s="150"/>
      <c r="U3302" s="150"/>
      <c r="V3302" s="150"/>
      <c r="W3302" s="150"/>
      <c r="X3302" s="150"/>
      <c r="Y3302" s="150"/>
      <c r="Z3302" s="150"/>
      <c r="AA3302" s="150"/>
    </row>
    <row r="3303" spans="1:27" ht="12.75">
      <c r="A3303" s="150"/>
      <c r="B3303" s="150"/>
      <c r="C3303" s="151"/>
      <c r="D3303" s="150"/>
      <c r="E3303" s="150"/>
      <c r="F3303" s="150"/>
      <c r="G3303" s="150"/>
      <c r="H3303" s="150"/>
      <c r="I3303" s="150"/>
      <c r="J3303" s="150"/>
      <c r="K3303" s="150"/>
      <c r="L3303" s="150"/>
      <c r="M3303" s="152"/>
      <c r="N3303" s="150"/>
      <c r="O3303" s="150"/>
      <c r="P3303" s="150"/>
      <c r="Q3303" s="150"/>
      <c r="R3303" s="150"/>
      <c r="S3303" s="150"/>
      <c r="T3303" s="150"/>
      <c r="U3303" s="150"/>
      <c r="V3303" s="150"/>
      <c r="W3303" s="150"/>
      <c r="X3303" s="150"/>
      <c r="Y3303" s="150"/>
      <c r="Z3303" s="150"/>
      <c r="AA3303" s="150"/>
    </row>
    <row r="3304" spans="1:27" ht="12.75">
      <c r="A3304" s="150"/>
      <c r="B3304" s="150"/>
      <c r="C3304" s="151"/>
      <c r="D3304" s="150"/>
      <c r="E3304" s="150"/>
      <c r="F3304" s="150"/>
      <c r="G3304" s="150"/>
      <c r="H3304" s="150"/>
      <c r="I3304" s="150"/>
      <c r="J3304" s="150"/>
      <c r="K3304" s="150"/>
      <c r="L3304" s="150"/>
      <c r="M3304" s="152"/>
      <c r="N3304" s="150"/>
      <c r="O3304" s="150"/>
      <c r="P3304" s="150"/>
      <c r="Q3304" s="150"/>
      <c r="R3304" s="150"/>
      <c r="S3304" s="150"/>
      <c r="T3304" s="150"/>
      <c r="U3304" s="150"/>
      <c r="V3304" s="150"/>
      <c r="W3304" s="150"/>
      <c r="X3304" s="150"/>
      <c r="Y3304" s="150"/>
      <c r="Z3304" s="150"/>
      <c r="AA3304" s="150"/>
    </row>
    <row r="3305" spans="1:27" ht="12.75">
      <c r="A3305" s="150"/>
      <c r="B3305" s="150"/>
      <c r="C3305" s="151"/>
      <c r="D3305" s="150"/>
      <c r="E3305" s="150"/>
      <c r="F3305" s="150"/>
      <c r="G3305" s="150"/>
      <c r="H3305" s="150"/>
      <c r="I3305" s="150"/>
      <c r="J3305" s="150"/>
      <c r="K3305" s="150"/>
      <c r="L3305" s="150"/>
      <c r="M3305" s="152"/>
      <c r="N3305" s="150"/>
      <c r="O3305" s="150"/>
      <c r="P3305" s="150"/>
      <c r="Q3305" s="150"/>
      <c r="R3305" s="150"/>
      <c r="S3305" s="150"/>
      <c r="T3305" s="150"/>
      <c r="U3305" s="150"/>
      <c r="V3305" s="150"/>
      <c r="W3305" s="150"/>
      <c r="X3305" s="150"/>
      <c r="Y3305" s="150"/>
      <c r="Z3305" s="150"/>
      <c r="AA3305" s="150"/>
    </row>
    <row r="3306" spans="1:27" ht="12.75">
      <c r="A3306" s="150"/>
      <c r="B3306" s="150"/>
      <c r="C3306" s="151"/>
      <c r="D3306" s="150"/>
      <c r="E3306" s="150"/>
      <c r="F3306" s="150"/>
      <c r="G3306" s="150"/>
      <c r="H3306" s="150"/>
      <c r="I3306" s="150"/>
      <c r="J3306" s="150"/>
      <c r="K3306" s="150"/>
      <c r="L3306" s="150"/>
      <c r="M3306" s="152"/>
      <c r="N3306" s="150"/>
      <c r="O3306" s="150"/>
      <c r="P3306" s="150"/>
      <c r="Q3306" s="150"/>
      <c r="R3306" s="150"/>
      <c r="S3306" s="150"/>
      <c r="T3306" s="150"/>
      <c r="U3306" s="150"/>
      <c r="V3306" s="150"/>
      <c r="W3306" s="150"/>
      <c r="X3306" s="150"/>
      <c r="Y3306" s="150"/>
      <c r="Z3306" s="150"/>
      <c r="AA3306" s="150"/>
    </row>
    <row r="3307" spans="1:27" ht="12.75">
      <c r="A3307" s="150"/>
      <c r="B3307" s="150"/>
      <c r="C3307" s="151"/>
      <c r="D3307" s="150"/>
      <c r="E3307" s="150"/>
      <c r="F3307" s="150"/>
      <c r="G3307" s="150"/>
      <c r="H3307" s="150"/>
      <c r="I3307" s="150"/>
      <c r="J3307" s="150"/>
      <c r="K3307" s="150"/>
      <c r="L3307" s="150"/>
      <c r="M3307" s="152"/>
      <c r="N3307" s="150"/>
      <c r="O3307" s="150"/>
      <c r="P3307" s="150"/>
      <c r="Q3307" s="150"/>
      <c r="R3307" s="150"/>
      <c r="S3307" s="150"/>
      <c r="T3307" s="150"/>
      <c r="U3307" s="150"/>
      <c r="V3307" s="150"/>
      <c r="W3307" s="150"/>
      <c r="X3307" s="150"/>
      <c r="Y3307" s="150"/>
      <c r="Z3307" s="150"/>
      <c r="AA3307" s="150"/>
    </row>
    <row r="3308" spans="1:27" ht="12.75">
      <c r="A3308" s="150"/>
      <c r="B3308" s="150"/>
      <c r="C3308" s="151"/>
      <c r="D3308" s="150"/>
      <c r="E3308" s="150"/>
      <c r="F3308" s="150"/>
      <c r="G3308" s="150"/>
      <c r="H3308" s="150"/>
      <c r="I3308" s="150"/>
      <c r="J3308" s="150"/>
      <c r="K3308" s="150"/>
      <c r="L3308" s="150"/>
      <c r="M3308" s="152"/>
      <c r="N3308" s="150"/>
      <c r="O3308" s="150"/>
      <c r="P3308" s="150"/>
      <c r="Q3308" s="150"/>
      <c r="R3308" s="150"/>
      <c r="S3308" s="150"/>
      <c r="T3308" s="150"/>
      <c r="U3308" s="150"/>
      <c r="V3308" s="150"/>
      <c r="W3308" s="150"/>
      <c r="X3308" s="150"/>
      <c r="Y3308" s="150"/>
      <c r="Z3308" s="150"/>
      <c r="AA3308" s="150"/>
    </row>
    <row r="3309" spans="1:27" ht="12.75">
      <c r="A3309" s="150"/>
      <c r="B3309" s="150"/>
      <c r="C3309" s="151"/>
      <c r="D3309" s="150"/>
      <c r="E3309" s="150"/>
      <c r="F3309" s="150"/>
      <c r="G3309" s="150"/>
      <c r="H3309" s="150"/>
      <c r="I3309" s="150"/>
      <c r="J3309" s="150"/>
      <c r="K3309" s="150"/>
      <c r="L3309" s="150"/>
      <c r="M3309" s="152"/>
      <c r="N3309" s="150"/>
      <c r="O3309" s="150"/>
      <c r="P3309" s="150"/>
      <c r="Q3309" s="150"/>
      <c r="R3309" s="150"/>
      <c r="S3309" s="150"/>
      <c r="T3309" s="150"/>
      <c r="U3309" s="150"/>
      <c r="V3309" s="150"/>
      <c r="W3309" s="150"/>
      <c r="X3309" s="150"/>
      <c r="Y3309" s="150"/>
      <c r="Z3309" s="150"/>
      <c r="AA3309" s="150"/>
    </row>
    <row r="3310" spans="1:27" ht="12.75">
      <c r="A3310" s="150"/>
      <c r="B3310" s="150"/>
      <c r="C3310" s="151"/>
      <c r="D3310" s="150"/>
      <c r="E3310" s="150"/>
      <c r="F3310" s="150"/>
      <c r="G3310" s="150"/>
      <c r="H3310" s="150"/>
      <c r="I3310" s="150"/>
      <c r="J3310" s="150"/>
      <c r="K3310" s="150"/>
      <c r="L3310" s="150"/>
      <c r="M3310" s="152"/>
      <c r="N3310" s="150"/>
      <c r="O3310" s="150"/>
      <c r="P3310" s="150"/>
      <c r="Q3310" s="150"/>
      <c r="R3310" s="150"/>
      <c r="S3310" s="150"/>
      <c r="T3310" s="150"/>
      <c r="U3310" s="150"/>
      <c r="V3310" s="150"/>
      <c r="W3310" s="150"/>
      <c r="X3310" s="150"/>
      <c r="Y3310" s="150"/>
      <c r="Z3310" s="150"/>
      <c r="AA3310" s="150"/>
    </row>
    <row r="3311" spans="1:27" ht="12.75">
      <c r="A3311" s="150"/>
      <c r="B3311" s="150"/>
      <c r="C3311" s="151"/>
      <c r="D3311" s="150"/>
      <c r="E3311" s="150"/>
      <c r="F3311" s="150"/>
      <c r="G3311" s="150"/>
      <c r="H3311" s="150"/>
      <c r="I3311" s="150"/>
      <c r="J3311" s="150"/>
      <c r="K3311" s="150"/>
      <c r="L3311" s="150"/>
      <c r="M3311" s="152"/>
      <c r="N3311" s="150"/>
      <c r="O3311" s="150"/>
      <c r="P3311" s="150"/>
      <c r="Q3311" s="150"/>
      <c r="R3311" s="150"/>
      <c r="S3311" s="150"/>
      <c r="T3311" s="150"/>
      <c r="U3311" s="150"/>
      <c r="V3311" s="150"/>
      <c r="W3311" s="150"/>
      <c r="X3311" s="150"/>
      <c r="Y3311" s="150"/>
      <c r="Z3311" s="150"/>
      <c r="AA3311" s="150"/>
    </row>
    <row r="3312" spans="1:27" ht="12.75">
      <c r="A3312" s="150"/>
      <c r="B3312" s="150"/>
      <c r="C3312" s="151"/>
      <c r="D3312" s="150"/>
      <c r="E3312" s="150"/>
      <c r="F3312" s="150"/>
      <c r="G3312" s="150"/>
      <c r="H3312" s="150"/>
      <c r="I3312" s="150"/>
      <c r="J3312" s="150"/>
      <c r="K3312" s="150"/>
      <c r="L3312" s="150"/>
      <c r="M3312" s="152"/>
      <c r="N3312" s="150"/>
      <c r="O3312" s="150"/>
      <c r="P3312" s="150"/>
      <c r="Q3312" s="150"/>
      <c r="R3312" s="150"/>
      <c r="S3312" s="150"/>
      <c r="T3312" s="150"/>
      <c r="U3312" s="150"/>
      <c r="V3312" s="150"/>
      <c r="W3312" s="150"/>
      <c r="X3312" s="150"/>
      <c r="Y3312" s="150"/>
      <c r="Z3312" s="150"/>
      <c r="AA3312" s="150"/>
    </row>
    <row r="3313" spans="1:27" ht="12.75">
      <c r="A3313" s="150"/>
      <c r="B3313" s="150"/>
      <c r="C3313" s="151"/>
      <c r="D3313" s="150"/>
      <c r="E3313" s="150"/>
      <c r="F3313" s="150"/>
      <c r="G3313" s="150"/>
      <c r="H3313" s="150"/>
      <c r="I3313" s="150"/>
      <c r="J3313" s="150"/>
      <c r="K3313" s="150"/>
      <c r="L3313" s="150"/>
      <c r="M3313" s="152"/>
      <c r="N3313" s="150"/>
      <c r="O3313" s="150"/>
      <c r="P3313" s="150"/>
      <c r="Q3313" s="150"/>
      <c r="R3313" s="150"/>
      <c r="S3313" s="150"/>
      <c r="T3313" s="150"/>
      <c r="U3313" s="150"/>
      <c r="V3313" s="150"/>
      <c r="W3313" s="150"/>
      <c r="X3313" s="150"/>
      <c r="Y3313" s="150"/>
      <c r="Z3313" s="150"/>
      <c r="AA3313" s="150"/>
    </row>
  </sheetData>
  <autoFilter ref="B8:M2813" xr:uid="{00000000-0009-0000-0000-00000A000000}"/>
  <mergeCells count="5">
    <mergeCell ref="C2:G2"/>
    <mergeCell ref="C3:G3"/>
    <mergeCell ref="C4:G4"/>
    <mergeCell ref="C5:G5"/>
    <mergeCell ref="C6:G6"/>
  </mergeCells>
  <conditionalFormatting sqref="M9:M2812">
    <cfRule type="timePeriod" dxfId="2" priority="1" timePeriod="today">
      <formula>FLOOR(M9,1)=TODAY()</formula>
    </cfRule>
    <cfRule type="expression" dxfId="1" priority="2">
      <formula>AND(ISNUMBER(M9),TRUNC(M9)&lt;TODAY())</formula>
    </cfRule>
    <cfRule type="expression" dxfId="0" priority="3">
      <formula>AND(ISNUMBER(M9),TRUNC(M9)&gt;TODAY())</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B64"/>
  <sheetViews>
    <sheetView workbookViewId="0"/>
  </sheetViews>
  <sheetFormatPr defaultColWidth="12.5703125" defaultRowHeight="15.75" customHeight="1"/>
  <sheetData>
    <row r="1" spans="1:2">
      <c r="A1" s="74" t="s">
        <v>13697</v>
      </c>
      <c r="B1" s="149">
        <v>45490</v>
      </c>
    </row>
    <row r="2" spans="1:2">
      <c r="A2" s="74" t="s">
        <v>13711</v>
      </c>
      <c r="B2" s="149">
        <v>45490</v>
      </c>
    </row>
    <row r="3" spans="1:2">
      <c r="A3" s="74" t="s">
        <v>8625</v>
      </c>
      <c r="B3" s="149">
        <v>45490</v>
      </c>
    </row>
    <row r="4" spans="1:2">
      <c r="A4" s="74" t="s">
        <v>13712</v>
      </c>
      <c r="B4" s="149">
        <v>45490</v>
      </c>
    </row>
    <row r="5" spans="1:2">
      <c r="A5" s="74" t="s">
        <v>13713</v>
      </c>
      <c r="B5" s="149">
        <v>45490</v>
      </c>
    </row>
    <row r="6" spans="1:2">
      <c r="A6" s="74" t="s">
        <v>13714</v>
      </c>
      <c r="B6" s="149">
        <v>45488</v>
      </c>
    </row>
    <row r="7" spans="1:2">
      <c r="A7" s="74" t="s">
        <v>13715</v>
      </c>
      <c r="B7" s="149">
        <v>45488</v>
      </c>
    </row>
    <row r="8" spans="1:2">
      <c r="A8" s="74" t="s">
        <v>13716</v>
      </c>
      <c r="B8" s="149">
        <v>45488</v>
      </c>
    </row>
    <row r="9" spans="1:2">
      <c r="A9" s="74" t="s">
        <v>13717</v>
      </c>
      <c r="B9" s="149">
        <v>45484</v>
      </c>
    </row>
    <row r="10" spans="1:2">
      <c r="A10" s="74" t="s">
        <v>13718</v>
      </c>
      <c r="B10" s="149">
        <v>45483</v>
      </c>
    </row>
    <row r="11" spans="1:2">
      <c r="A11" s="74" t="s">
        <v>13719</v>
      </c>
      <c r="B11" s="149">
        <v>45483</v>
      </c>
    </row>
    <row r="12" spans="1:2">
      <c r="A12" s="74" t="s">
        <v>13720</v>
      </c>
      <c r="B12" s="149">
        <v>45483</v>
      </c>
    </row>
    <row r="13" spans="1:2">
      <c r="A13" s="74" t="s">
        <v>13721</v>
      </c>
      <c r="B13" s="149">
        <v>45482</v>
      </c>
    </row>
    <row r="14" spans="1:2">
      <c r="A14" s="74" t="s">
        <v>13722</v>
      </c>
      <c r="B14" s="149">
        <v>45482</v>
      </c>
    </row>
    <row r="15" spans="1:2">
      <c r="A15" s="74" t="s">
        <v>13723</v>
      </c>
      <c r="B15" s="149">
        <v>45482</v>
      </c>
    </row>
    <row r="16" spans="1:2">
      <c r="A16" s="74" t="s">
        <v>13724</v>
      </c>
      <c r="B16" s="149">
        <v>45482</v>
      </c>
    </row>
    <row r="17" spans="1:2">
      <c r="A17" s="74" t="s">
        <v>13725</v>
      </c>
      <c r="B17" s="149">
        <v>45482</v>
      </c>
    </row>
    <row r="18" spans="1:2">
      <c r="A18" s="74" t="s">
        <v>13726</v>
      </c>
      <c r="B18" s="149">
        <v>45482</v>
      </c>
    </row>
    <row r="19" spans="1:2">
      <c r="A19" s="74" t="s">
        <v>13727</v>
      </c>
      <c r="B19" s="149">
        <v>45482</v>
      </c>
    </row>
    <row r="20" spans="1:2">
      <c r="A20" s="74" t="s">
        <v>13728</v>
      </c>
      <c r="B20" s="149">
        <v>45479</v>
      </c>
    </row>
    <row r="21" spans="1:2">
      <c r="A21" s="74" t="s">
        <v>13729</v>
      </c>
      <c r="B21" s="149">
        <v>45478</v>
      </c>
    </row>
    <row r="22" spans="1:2">
      <c r="A22" s="74" t="s">
        <v>13730</v>
      </c>
      <c r="B22" s="149">
        <v>45477</v>
      </c>
    </row>
    <row r="23" spans="1:2">
      <c r="A23" s="74" t="s">
        <v>13731</v>
      </c>
      <c r="B23" s="149">
        <v>45477</v>
      </c>
    </row>
    <row r="24" spans="1:2">
      <c r="A24" s="74" t="s">
        <v>13732</v>
      </c>
      <c r="B24" s="149">
        <v>45476</v>
      </c>
    </row>
    <row r="25" spans="1:2">
      <c r="A25" s="74" t="s">
        <v>13733</v>
      </c>
      <c r="B25" s="149">
        <v>45476</v>
      </c>
    </row>
    <row r="26" spans="1:2">
      <c r="A26" s="74" t="s">
        <v>13734</v>
      </c>
      <c r="B26" s="149">
        <v>45475</v>
      </c>
    </row>
    <row r="27" spans="1:2">
      <c r="A27" s="74" t="s">
        <v>13735</v>
      </c>
      <c r="B27" s="149">
        <v>45475</v>
      </c>
    </row>
    <row r="28" spans="1:2">
      <c r="A28" s="74" t="s">
        <v>13736</v>
      </c>
      <c r="B28" s="149">
        <v>45474</v>
      </c>
    </row>
    <row r="29" spans="1:2">
      <c r="A29" s="74" t="s">
        <v>13737</v>
      </c>
      <c r="B29" s="149">
        <v>45474</v>
      </c>
    </row>
    <row r="30" spans="1:2">
      <c r="A30" s="74" t="s">
        <v>13738</v>
      </c>
      <c r="B30" s="149">
        <v>45474</v>
      </c>
    </row>
    <row r="31" spans="1:2">
      <c r="A31" s="74" t="s">
        <v>13739</v>
      </c>
      <c r="B31" s="149">
        <v>45474</v>
      </c>
    </row>
    <row r="32" spans="1:2">
      <c r="A32" s="74" t="s">
        <v>13740</v>
      </c>
      <c r="B32" s="149">
        <v>45470</v>
      </c>
    </row>
    <row r="33" spans="1:2">
      <c r="A33" s="74" t="s">
        <v>13741</v>
      </c>
      <c r="B33" s="149">
        <v>45469</v>
      </c>
    </row>
    <row r="34" spans="1:2">
      <c r="A34" s="74" t="s">
        <v>13742</v>
      </c>
      <c r="B34" s="149">
        <v>45469</v>
      </c>
    </row>
    <row r="35" spans="1:2">
      <c r="A35" s="74" t="s">
        <v>13743</v>
      </c>
      <c r="B35" s="149">
        <v>45469</v>
      </c>
    </row>
    <row r="36" spans="1:2">
      <c r="A36" s="74" t="s">
        <v>13744</v>
      </c>
      <c r="B36" s="149">
        <v>45468</v>
      </c>
    </row>
    <row r="37" spans="1:2">
      <c r="A37" s="74" t="s">
        <v>13745</v>
      </c>
      <c r="B37" s="149">
        <v>45467</v>
      </c>
    </row>
    <row r="38" spans="1:2">
      <c r="A38" s="74" t="s">
        <v>13746</v>
      </c>
      <c r="B38" s="149">
        <v>45467</v>
      </c>
    </row>
    <row r="39" spans="1:2">
      <c r="A39" s="74" t="s">
        <v>2608</v>
      </c>
      <c r="B39" s="149">
        <v>45465</v>
      </c>
    </row>
    <row r="40" spans="1:2">
      <c r="A40" s="74" t="s">
        <v>13747</v>
      </c>
      <c r="B40" s="149">
        <v>45463</v>
      </c>
    </row>
    <row r="41" spans="1:2">
      <c r="A41" s="74" t="s">
        <v>13748</v>
      </c>
      <c r="B41" s="149">
        <v>45463</v>
      </c>
    </row>
    <row r="42" spans="1:2">
      <c r="A42" s="74" t="s">
        <v>8188</v>
      </c>
      <c r="B42" s="149">
        <v>45463</v>
      </c>
    </row>
    <row r="43" spans="1:2">
      <c r="A43" s="74" t="s">
        <v>9264</v>
      </c>
      <c r="B43" s="149">
        <v>45463</v>
      </c>
    </row>
    <row r="44" spans="1:2">
      <c r="A44" s="74" t="s">
        <v>13749</v>
      </c>
      <c r="B44" s="149">
        <v>45461</v>
      </c>
    </row>
    <row r="45" spans="1:2">
      <c r="A45" s="74" t="s">
        <v>13750</v>
      </c>
      <c r="B45" s="149">
        <v>45457</v>
      </c>
    </row>
    <row r="46" spans="1:2">
      <c r="A46" s="74" t="s">
        <v>13751</v>
      </c>
      <c r="B46" s="149">
        <v>45457</v>
      </c>
    </row>
    <row r="47" spans="1:2">
      <c r="A47" s="74" t="s">
        <v>13752</v>
      </c>
      <c r="B47" s="149">
        <v>45455</v>
      </c>
    </row>
    <row r="48" spans="1:2">
      <c r="A48" s="74" t="s">
        <v>13753</v>
      </c>
      <c r="B48" s="149">
        <v>45454</v>
      </c>
    </row>
    <row r="49" spans="1:2">
      <c r="A49" s="74" t="s">
        <v>13754</v>
      </c>
      <c r="B49" s="149">
        <v>45454</v>
      </c>
    </row>
    <row r="50" spans="1:2">
      <c r="A50" s="74" t="s">
        <v>13755</v>
      </c>
      <c r="B50" s="149">
        <v>45454</v>
      </c>
    </row>
    <row r="51" spans="1:2">
      <c r="A51" s="74" t="s">
        <v>13756</v>
      </c>
      <c r="B51" s="149">
        <v>45454</v>
      </c>
    </row>
    <row r="52" spans="1:2">
      <c r="A52" s="74" t="s">
        <v>13757</v>
      </c>
      <c r="B52" s="149">
        <v>45454</v>
      </c>
    </row>
    <row r="53" spans="1:2">
      <c r="A53" s="74" t="s">
        <v>13758</v>
      </c>
      <c r="B53" s="149">
        <v>45453</v>
      </c>
    </row>
    <row r="54" spans="1:2">
      <c r="A54" s="74" t="s">
        <v>13759</v>
      </c>
      <c r="B54" s="149">
        <v>45453</v>
      </c>
    </row>
    <row r="55" spans="1:2">
      <c r="A55" s="74" t="s">
        <v>13760</v>
      </c>
      <c r="B55" s="149">
        <v>45453</v>
      </c>
    </row>
    <row r="56" spans="1:2">
      <c r="A56" s="74" t="s">
        <v>13761</v>
      </c>
      <c r="B56" s="149">
        <v>45453</v>
      </c>
    </row>
    <row r="57" spans="1:2">
      <c r="A57" s="74" t="s">
        <v>13762</v>
      </c>
      <c r="B57" s="149">
        <v>45453</v>
      </c>
    </row>
    <row r="58" spans="1:2">
      <c r="A58" s="74" t="s">
        <v>13763</v>
      </c>
      <c r="B58" s="149">
        <v>45453</v>
      </c>
    </row>
    <row r="59" spans="1:2">
      <c r="A59" s="74" t="s">
        <v>13764</v>
      </c>
      <c r="B59" s="149">
        <v>45453</v>
      </c>
    </row>
    <row r="60" spans="1:2">
      <c r="A60" s="74" t="s">
        <v>13765</v>
      </c>
      <c r="B60" s="149">
        <v>45453</v>
      </c>
    </row>
    <row r="61" spans="1:2">
      <c r="A61" s="74" t="s">
        <v>13766</v>
      </c>
      <c r="B61" s="149">
        <v>45452</v>
      </c>
    </row>
    <row r="62" spans="1:2">
      <c r="A62" s="74" t="s">
        <v>13767</v>
      </c>
      <c r="B62" s="149">
        <v>45450</v>
      </c>
    </row>
    <row r="63" spans="1:2">
      <c r="A63" s="74" t="s">
        <v>13768</v>
      </c>
      <c r="B63" s="149">
        <v>45450</v>
      </c>
    </row>
    <row r="64" spans="1:2">
      <c r="A64" s="74" t="s">
        <v>13769</v>
      </c>
      <c r="B64" s="149">
        <v>45449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Sheet2</vt:lpstr>
      <vt:lpstr>Sheet3</vt:lpstr>
      <vt:lpstr>Sheet4</vt:lpstr>
      <vt:lpstr>Summary</vt:lpstr>
      <vt:lpstr>master</vt:lpstr>
      <vt:lpstr>Copy of Summary</vt:lpstr>
      <vt:lpstr>Linkedin follow up</vt:lpstr>
      <vt:lpstr>Sheet10</vt:lpstr>
      <vt:lpstr>Test</vt:lpstr>
      <vt:lpstr>Prospect Listing</vt:lpstr>
      <vt:lpstr>Sheet11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Homedesktop</cp:lastModifiedBy>
  <dcterms:modified xsi:type="dcterms:W3CDTF">2025-04-26T07:55:12Z</dcterms:modified>
</cp:coreProperties>
</file>